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k\Dropbox\Academic Coursework\FS2016\PHSC 7611 CEA\Project\"/>
    </mc:Choice>
  </mc:AlternateContent>
  <bookViews>
    <workbookView xWindow="0" yWindow="0" windowWidth="15360" windowHeight="8160" tabRatio="682" activeTab="6"/>
  </bookViews>
  <sheets>
    <sheet name="Model Figure" sheetId="1" r:id="rId1"/>
    <sheet name="Parameters" sheetId="8" r:id="rId2"/>
    <sheet name="Analysis" sheetId="3" r:id="rId3"/>
    <sheet name="Life tables" sheetId="4" r:id="rId4"/>
    <sheet name="Probabilities" sheetId="6" r:id="rId5"/>
    <sheet name="UC " sheetId="16" r:id="rId6"/>
    <sheet name="PH + UC" sheetId="17" r:id="rId7"/>
    <sheet name="Scenario" sheetId="26" r:id="rId8"/>
    <sheet name="UnivSens" sheetId="25" r:id="rId9"/>
    <sheet name="Uni Sens" sheetId="24" r:id="rId10"/>
    <sheet name="Simulation" sheetId="18" r:id="rId11"/>
    <sheet name="Sub-group results" sheetId="22" r:id="rId12"/>
    <sheet name="inc CE plane" sheetId="20" r:id="rId13"/>
    <sheet name="CEA curve" sheetId="19" r:id="rId14"/>
    <sheet name="CEA curve2" sheetId="21" r:id="rId15"/>
    <sheet name="Sub-group CEACs" sheetId="23" r:id="rId16"/>
    <sheet name="Control" sheetId="13" state="hidden" r:id="rId17"/>
  </sheets>
  <externalReferences>
    <externalReference r:id="rId18"/>
    <externalReference r:id="rId19"/>
    <externalReference r:id="rId20"/>
  </externalReferences>
  <definedNames>
    <definedName name="______cNP1">[1]Parameters!$B$36</definedName>
    <definedName name="_____cNP1">[1]Parameters!$B$36</definedName>
    <definedName name="____cNP1">[1]Parameters!$B$36</definedName>
    <definedName name="___cNP1">[1]Parameters!$B$36</definedName>
    <definedName name="__cNP1">[1]Parameters!$B$36</definedName>
    <definedName name="_cNP1">Parameters!$D$41</definedName>
    <definedName name="_cPH1">Parameters!$D$41</definedName>
    <definedName name="_PA14">[2]Parameters!$B$106</definedName>
    <definedName name="_PA18">[2]Parameters!$B$107</definedName>
    <definedName name="_PA26">[2]Parameters!$B$108</definedName>
    <definedName name="_PA6">[2]Parameters!$B$103</definedName>
    <definedName name="_pH2">[2]Parameters!$B$19</definedName>
    <definedName name="_PPI10">[2]Parameters!$B$97</definedName>
    <definedName name="_PPI18">[2]Parameters!$B$98</definedName>
    <definedName name="_PPI26">[2]Parameters!$B$99</definedName>
    <definedName name="_PPI8">[2]Parameters!$B$96</definedName>
    <definedName name="_xR1">[2]Parameters!$B$111</definedName>
    <definedName name="_xR2">[2]Parameters!$B$112</definedName>
    <definedName name="a" localSheetId="4">Probabilities!#REF!</definedName>
    <definedName name="age" localSheetId="10">[1]Parameters!$B$8</definedName>
    <definedName name="age" localSheetId="11">[1]Parameters!$B$8</definedName>
    <definedName name="age">Parameters!$B$8</definedName>
    <definedName name="ageC" localSheetId="10">[1]Parameters!$B$23</definedName>
    <definedName name="ageC" localSheetId="11">[1]Parameters!$B$23</definedName>
    <definedName name="ageC">[3]Parameters!$B$23</definedName>
    <definedName name="amr">Parameters!$B$19</definedName>
    <definedName name="amrc">Parameters!$B$23</definedName>
    <definedName name="amrHOEX">Parameters!$B$20</definedName>
    <definedName name="amrHOEXc" localSheetId="7">Parameters!#REF!</definedName>
    <definedName name="amrHOEXc" localSheetId="8">Parameters!#REF!</definedName>
    <definedName name="amrHOEXc">Parameters!#REF!</definedName>
    <definedName name="amrrate">Parameters!$B$18</definedName>
    <definedName name="b" localSheetId="4">Probabilities!#REF!</definedName>
    <definedName name="BS">[2]Parameters!$B$67</definedName>
    <definedName name="c_" localSheetId="4">Probabilities!#REF!</definedName>
    <definedName name="CCC">[2]Parameters!$B$105</definedName>
    <definedName name="cDR" localSheetId="10">[1]Parameters!$B$11</definedName>
    <definedName name="cDR" localSheetId="11">[1]Parameters!$B$11</definedName>
    <definedName name="cDR">Parameters!$B$11</definedName>
    <definedName name="cEREX">Parameters!$D$39</definedName>
    <definedName name="cHOEX">Parameters!$D$40</definedName>
    <definedName name="CIS">[2]Parameters!$B$55</definedName>
    <definedName name="cNES">Parameters!$D$37</definedName>
    <definedName name="cons" localSheetId="10">[1]Parameters!$B$22</definedName>
    <definedName name="cons" localSheetId="11">[1]Parameters!$B$22</definedName>
    <definedName name="cons">[3]Parameters!$B$22</definedName>
    <definedName name="cOSEX">Parameters!$D$38</definedName>
    <definedName name="cPH1_">Parameters!$D$41</definedName>
    <definedName name="cPHr">Parameters!$D$42</definedName>
    <definedName name="cPrimary" localSheetId="10">[1]Parameters!$B$32</definedName>
    <definedName name="cPrimary" localSheetId="11">[1]Parameters!$B$32</definedName>
    <definedName name="cPrimary">Parameters!$D$37</definedName>
    <definedName name="cRatio" localSheetId="11">[1]Simulation!$Z$1</definedName>
    <definedName name="cRatio">Simulation!$AF$1</definedName>
    <definedName name="cRevision" localSheetId="10">[1]Parameters!$B$33</definedName>
    <definedName name="cRevision" localSheetId="11">[1]Parameters!$B$33</definedName>
    <definedName name="cRevision">Parameters!$D$38</definedName>
    <definedName name="CST">[2]Parameters!$B$65</definedName>
    <definedName name="cStandard" localSheetId="10">[1]Parameters!$B$35</definedName>
    <definedName name="cStandard" localSheetId="11">[1]Parameters!$B$35</definedName>
    <definedName name="cStandard">Parameters!$D$40</definedName>
    <definedName name="cSuccess" localSheetId="10">[1]Parameters!$B$34</definedName>
    <definedName name="cSuccess" localSheetId="11">[1]Parameters!$B$34</definedName>
    <definedName name="cSuccess">Parameters!$D$39</definedName>
    <definedName name="cycle">'UC '!$A$6:$A$1570</definedName>
    <definedName name="d" localSheetId="4">Probabilities!#REF!</definedName>
    <definedName name="DDPPI8">[2]Parameters!$B$102</definedName>
    <definedName name="e" localSheetId="4">Probabilities!#REF!</definedName>
    <definedName name="ECG">[2]Parameters!$B$66</definedName>
    <definedName name="f" localSheetId="4">Probabilities!#REF!</definedName>
    <definedName name="Fee">[2]Parameters!$B$53</definedName>
    <definedName name="g" localSheetId="4">Probabilities!#REF!</definedName>
    <definedName name="gamma" localSheetId="16">Parameters!#REF!</definedName>
    <definedName name="gamma" localSheetId="6">Parameters!#REF!</definedName>
    <definedName name="gamma" localSheetId="7">Parameters!#REF!</definedName>
    <definedName name="gamma" localSheetId="10">[1]Parameters!$B$26</definedName>
    <definedName name="gamma" localSheetId="11">[1]Parameters!$B$26</definedName>
    <definedName name="gamma" localSheetId="5">Parameters!#REF!</definedName>
    <definedName name="gamma" localSheetId="8">Parameters!#REF!</definedName>
    <definedName name="gamma">Parameters!#REF!</definedName>
    <definedName name="GEPA">[2]Parameters!$B$62</definedName>
    <definedName name="GERA">[2]Parameters!$B$61</definedName>
    <definedName name="GPGA">[2]Parameters!$B$58</definedName>
    <definedName name="GPGER1">[2]Parameters!$B$109</definedName>
    <definedName name="GPGER2">[2]Parameters!$B$110</definedName>
    <definedName name="GPMA">[2]Parameters!$B$60</definedName>
    <definedName name="GPRA">[2]Parameters!$B$59</definedName>
    <definedName name="h" localSheetId="4">Probabilities!#REF!</definedName>
    <definedName name="H2RA">[2]Parameters!$B$54</definedName>
    <definedName name="H2RA18">[2]Parameters!$B$92</definedName>
    <definedName name="H2RA26">[2]Parameters!$B$93</definedName>
    <definedName name="H2RADD">[2]Parameters!$B$89</definedName>
    <definedName name="HR2A18">[2]Parameters!$B$92</definedName>
    <definedName name="i" localSheetId="4">Probabilities!#REF!</definedName>
    <definedName name="j" localSheetId="4">Probabilities!#REF!</definedName>
    <definedName name="k" localSheetId="4">Probabilities!#REF!</definedName>
    <definedName name="l" localSheetId="4">Probabilities!#REF!</definedName>
    <definedName name="lambda" localSheetId="16">Parameters!#REF!</definedName>
    <definedName name="lambda" localSheetId="6">Parameters!#REF!</definedName>
    <definedName name="lambda" localSheetId="7">Parameters!#REF!</definedName>
    <definedName name="lambda" localSheetId="10">[1]Parameters!$B$25</definedName>
    <definedName name="lambda" localSheetId="11">[1]Parameters!$B$25</definedName>
    <definedName name="lambda" localSheetId="5">Parameters!#REF!</definedName>
    <definedName name="lambda" localSheetId="8">Parameters!#REF!</definedName>
    <definedName name="lambda">Parameters!#REF!</definedName>
    <definedName name="LDPPI">[2]Parameters!$B$57</definedName>
    <definedName name="LDPPI18">[2]Parameters!$B$100</definedName>
    <definedName name="LDPPI26">[2]Parameters!$B$101</definedName>
    <definedName name="lifetable" localSheetId="10">'[1]Life tables'!$C$15:$E$20</definedName>
    <definedName name="lifetable" localSheetId="11">'[1]Life tables'!$C$15:$E$20</definedName>
    <definedName name="lifetable">'Life tables'!$A$4:$M$123</definedName>
    <definedName name="m" localSheetId="4">Probabilities!#REF!</definedName>
    <definedName name="male" localSheetId="10">[1]Parameters!$B$9</definedName>
    <definedName name="male" localSheetId="11">[1]Parameters!$B$9</definedName>
    <definedName name="male">Parameters!$B$9</definedName>
    <definedName name="maleC" localSheetId="10">[1]Parameters!$B$24</definedName>
    <definedName name="maleC" localSheetId="11">[1]Parameters!$B$24</definedName>
    <definedName name="maleC">[3]Parameters!$B$24</definedName>
    <definedName name="mr" localSheetId="10">[1]Standard!$E$7:$E$66</definedName>
    <definedName name="mr" localSheetId="11">[1]Standard!$E$7:$E$66</definedName>
    <definedName name="mr">'UC '!$C$7:$C$1570</definedName>
    <definedName name="n" localSheetId="4">Probabilities!#REF!</definedName>
    <definedName name="nCSTR2">[2]Parameters!$B$82</definedName>
    <definedName name="nECGR1">[2]Parameters!$B$76</definedName>
    <definedName name="nECGR2">[2]Parameters!$B$83</definedName>
    <definedName name="NF">[2]Parameters!$B$68</definedName>
    <definedName name="nGER2">[2]Parameters!$B$80</definedName>
    <definedName name="nGPR2">[2]Parameters!$B$79</definedName>
    <definedName name="NP1cost">[1]NP1!$M$68</definedName>
    <definedName name="NP1qalys">[1]NP1!$O$68</definedName>
    <definedName name="np1RR">[1]NP1!$C$7:$C$66</definedName>
    <definedName name="NP2cost" localSheetId="7">#REF!</definedName>
    <definedName name="NP2cost" localSheetId="8">#REF!</definedName>
    <definedName name="NP2cost">#REF!</definedName>
    <definedName name="NP2lys" localSheetId="7">#REF!</definedName>
    <definedName name="NP2lys" localSheetId="8">#REF!</definedName>
    <definedName name="NP2lys">#REF!</definedName>
    <definedName name="NP2qalys" localSheetId="7">#REF!</definedName>
    <definedName name="NP2qalys" localSheetId="8">#REF!</definedName>
    <definedName name="NP2qalys">#REF!</definedName>
    <definedName name="nUGIER1">[2]Parameters!$B$77</definedName>
    <definedName name="nUGIER2">[2]Parameters!$B$84</definedName>
    <definedName name="nUGISR1">[2]Parameters!$B$78</definedName>
    <definedName name="nUGISR2">[2]Parameters!$B$85</definedName>
    <definedName name="o" localSheetId="4">Probabilities!#REF!</definedName>
    <definedName name="oDR" localSheetId="10">[1]Parameters!$B$12</definedName>
    <definedName name="oDR" localSheetId="11">[1]Parameters!$B$12</definedName>
    <definedName name="oDR">Parameters!$B$12</definedName>
    <definedName name="omrPTHR" localSheetId="10">[1]Parameters!$B$16</definedName>
    <definedName name="omrPTHR" localSheetId="11">[1]Parameters!$B$16</definedName>
    <definedName name="omrPTHR">[3]Parameters!$B$16</definedName>
    <definedName name="omrRTHR" localSheetId="10">[1]Parameters!$B$17</definedName>
    <definedName name="omrRTHR" localSheetId="11">[1]Parameters!$B$17</definedName>
    <definedName name="omrRTHR">[3]Parameters!$B$17</definedName>
    <definedName name="p06H2">[2]Parameters!$B$27</definedName>
    <definedName name="p06LDPPI">[2]Parameters!$B$29</definedName>
    <definedName name="p06PA">[2]Parameters!$B$26</definedName>
    <definedName name="p06PL">[2]Parameters!$B$25</definedName>
    <definedName name="p06PPI">[2]Parameters!$B$28</definedName>
    <definedName name="p06SU">[2]Parameters!$B$30</definedName>
    <definedName name="p612H2">[2]Parameters!$B$33</definedName>
    <definedName name="p612LDPPI">[2]Parameters!$B$35</definedName>
    <definedName name="p612PA">[2]Parameters!$B$32</definedName>
    <definedName name="p612PL">[2]Parameters!$B$31</definedName>
    <definedName name="p612PPI">[2]Parameters!$B$34</definedName>
    <definedName name="pCAPH">Parameters!$D$54</definedName>
    <definedName name="pCAUC">Parameters!$D$55</definedName>
    <definedName name="pDDH2">[2]Parameters!$B$20</definedName>
    <definedName name="pDDPPI">[2]Parameters!$B$22</definedName>
    <definedName name="pEXUC">Probabilities!$E$31</definedName>
    <definedName name="PHcost" localSheetId="7">Scenario!$W$1573</definedName>
    <definedName name="PHcost">'PH + UC'!$W$1573</definedName>
    <definedName name="PHlys" localSheetId="7">Scenario!$X$1573</definedName>
    <definedName name="PHlys">'PH + UC'!$X$1573</definedName>
    <definedName name="PHqalys" localSheetId="7">Scenario!$Y$1573</definedName>
    <definedName name="PHqalys">'PH + UC'!$Y$1573</definedName>
    <definedName name="pPA">[2]Parameters!$B$18</definedName>
    <definedName name="PPI">[2]Parameters!$B$56</definedName>
    <definedName name="pPPI">[2]Parameters!$B$21</definedName>
    <definedName name="_xlnm.Print_Area" localSheetId="1">Parameters!$A$1:$M$54</definedName>
    <definedName name="prob">[2]Parameters!$B$3</definedName>
    <definedName name="pUAPH">Parameters!$D$56</definedName>
    <definedName name="pUAUC">Parameters!$D$57</definedName>
    <definedName name="Rc_">'[2]MC Results'!$U$2</definedName>
    <definedName name="rrEREX">Parameters!$D$28</definedName>
    <definedName name="rrEREXc">Parameters!$D$32</definedName>
    <definedName name="rrHOEX">Parameters!$D$29</definedName>
    <definedName name="rrHOEXc">Parameters!$D$33</definedName>
    <definedName name="rrNP1" localSheetId="16">Parameters!#REF!</definedName>
    <definedName name="rrNP1" localSheetId="6">Parameters!#REF!</definedName>
    <definedName name="rrNP1" localSheetId="7">Parameters!#REF!</definedName>
    <definedName name="rrNP1" localSheetId="10">[1]Parameters!$B$27</definedName>
    <definedName name="rrNP1" localSheetId="11">[1]Parameters!$B$27</definedName>
    <definedName name="rrNP1" localSheetId="5">Parameters!#REF!</definedName>
    <definedName name="rrNP1" localSheetId="8">Parameters!#REF!</definedName>
    <definedName name="rrNP1">Parameters!#REF!</definedName>
    <definedName name="rrnp2" localSheetId="6">Parameters!#REF!</definedName>
    <definedName name="rrnp2" localSheetId="7">Parameters!#REF!</definedName>
    <definedName name="rrNP2" localSheetId="10">[1]Parameters!$B$28</definedName>
    <definedName name="rrNP2" localSheetId="11">[1]Parameters!$B$28</definedName>
    <definedName name="rrnp2" localSheetId="5">Parameters!#REF!</definedName>
    <definedName name="rrnp2" localSheetId="8">Parameters!#REF!</definedName>
    <definedName name="rrnp2">Parameters!#REF!</definedName>
    <definedName name="rrOSEX">Parameters!$D$27</definedName>
    <definedName name="rrOSEXc">Parameters!$D$31</definedName>
    <definedName name="rrr" localSheetId="10">[1]Parameters!$B$18</definedName>
    <definedName name="rrr" localSheetId="11">[1]Parameters!$B$18</definedName>
    <definedName name="rrr">[3]Parameters!$B$18</definedName>
    <definedName name="standardRR" localSheetId="16">Control!#REF!</definedName>
    <definedName name="standardRR" localSheetId="1">[3]Standard!$C$7:$C$66</definedName>
    <definedName name="standardRR" localSheetId="6">'PH + UC'!#REF!</definedName>
    <definedName name="standardRR" localSheetId="4">[3]Standard!$C$7:$C$66</definedName>
    <definedName name="standardRR" localSheetId="7">Scenario!#REF!</definedName>
    <definedName name="standardRR" localSheetId="10">[1]Standard!$C$7:$C$66</definedName>
    <definedName name="standardRR" localSheetId="11">[1]Standard!$C$7:$C$66</definedName>
    <definedName name="standardRR" localSheetId="5">'UC '!#REF!</definedName>
    <definedName name="standardRR" localSheetId="8">#REF!</definedName>
    <definedName name="standardRR">#REF!</definedName>
    <definedName name="STDcost">[1]Standard!$M$68</definedName>
    <definedName name="STDqalys">[1]Standard!$O$68</definedName>
    <definedName name="SWDDH2E">[2]Parameters!$B$48</definedName>
    <definedName name="SWDDPPI">[2]Parameters!$B$42</definedName>
    <definedName name="SWDDPPIE">[2]Parameters!$B$50</definedName>
    <definedName name="SWH2E">[2]Parameters!$B$47</definedName>
    <definedName name="SWNH12">[2]Parameters!$B$44</definedName>
    <definedName name="SWNH8">[2]Parameters!$B$45</definedName>
    <definedName name="SWPA">[2]Parameters!$B$38</definedName>
    <definedName name="SWPAE">[2]Parameters!$B$46</definedName>
    <definedName name="SWPPI">[2]Parameters!$B$41</definedName>
    <definedName name="SWPPIE">[2]Parameters!$B$49</definedName>
    <definedName name="SWSU">[2]Parameters!$B$43</definedName>
    <definedName name="UCcost">'UC '!$W$1573</definedName>
    <definedName name="UClys">'UC '!$X$1573</definedName>
    <definedName name="UCqalys">'UC '!$Y$1573</definedName>
    <definedName name="uEREX">Parameters!$B$49</definedName>
    <definedName name="UGIE">[2]Parameters!$B$63</definedName>
    <definedName name="UGIS">[2]Parameters!$B$64</definedName>
    <definedName name="uHOEX">Parameters!$B$50</definedName>
    <definedName name="uNES">Parameters!$B$47</definedName>
    <definedName name="uOCEX">Parameters!$B$48</definedName>
    <definedName name="uRevision" localSheetId="10">[1]Parameters!$B$43</definedName>
    <definedName name="uRevision" localSheetId="11">[1]Parameters!$B$43</definedName>
    <definedName name="uRevision">Parameters!$B$49</definedName>
    <definedName name="uSuccessP" localSheetId="10">[1]Parameters!$B$41</definedName>
    <definedName name="uSuccessP" localSheetId="11">[1]Parameters!$B$41</definedName>
    <definedName name="uSuccessP">Parameters!$B$47</definedName>
    <definedName name="uSuccessR" localSheetId="10">[1]Parameters!$B$42</definedName>
    <definedName name="uSuccessR" localSheetId="11">[1]Parameters!$B$42</definedName>
    <definedName name="uSuccessR">Parameters!$B$48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5" i="8" l="1"/>
  <c r="D56" i="8"/>
  <c r="D57" i="8"/>
  <c r="D33" i="8"/>
  <c r="D20" i="8"/>
  <c r="D54" i="8"/>
  <c r="D19" i="8"/>
  <c r="D23" i="8"/>
  <c r="D31" i="8"/>
  <c r="D29" i="8"/>
  <c r="D27" i="8"/>
  <c r="D32" i="8"/>
  <c r="D28" i="8"/>
  <c r="M7" i="26" l="1"/>
  <c r="F7" i="26"/>
  <c r="I7" i="26" s="1"/>
  <c r="AB1576" i="26"/>
  <c r="W6" i="26"/>
  <c r="V6" i="26"/>
  <c r="U6" i="26"/>
  <c r="T6" i="26"/>
  <c r="D39" i="3"/>
  <c r="G39" i="8"/>
  <c r="O7" i="26" l="1"/>
  <c r="G7" i="26"/>
  <c r="H7" i="26"/>
  <c r="P7" i="26"/>
  <c r="N7" i="26"/>
  <c r="T5" i="25"/>
  <c r="T6" i="25"/>
  <c r="T7" i="25"/>
  <c r="T8" i="25"/>
  <c r="T9" i="25"/>
  <c r="T10" i="25"/>
  <c r="T11" i="25"/>
  <c r="T12" i="25"/>
  <c r="T13" i="25"/>
  <c r="T14" i="25"/>
  <c r="T15" i="25"/>
  <c r="T27" i="25"/>
  <c r="T21" i="25"/>
  <c r="T22" i="25"/>
  <c r="T17" i="25"/>
  <c r="T18" i="25"/>
  <c r="T19" i="25"/>
  <c r="T16" i="25"/>
  <c r="T20" i="25"/>
  <c r="T23" i="25"/>
  <c r="T24" i="25"/>
  <c r="T26" i="25"/>
  <c r="T25" i="25"/>
  <c r="N7" i="25"/>
  <c r="N8" i="25"/>
  <c r="N12" i="25"/>
  <c r="N10" i="25"/>
  <c r="N16" i="25"/>
  <c r="N24" i="25"/>
  <c r="J16" i="25"/>
  <c r="N5" i="25" s="1"/>
  <c r="K16" i="25"/>
  <c r="P5" i="25" s="1"/>
  <c r="J19" i="25"/>
  <c r="N11" i="25" s="1"/>
  <c r="K19" i="25"/>
  <c r="P11" i="25" s="1"/>
  <c r="J22" i="25"/>
  <c r="N19" i="25" s="1"/>
  <c r="K22" i="25"/>
  <c r="P19" i="25" s="1"/>
  <c r="J25" i="25"/>
  <c r="N20" i="25" s="1"/>
  <c r="K25" i="25"/>
  <c r="P20" i="25" s="1"/>
  <c r="J28" i="25"/>
  <c r="N17" i="25" s="1"/>
  <c r="K28" i="25"/>
  <c r="J31" i="25"/>
  <c r="N25" i="25" s="1"/>
  <c r="K31" i="25"/>
  <c r="P25" i="25" s="1"/>
  <c r="J34" i="25"/>
  <c r="N26" i="25" s="1"/>
  <c r="K34" i="25"/>
  <c r="P26" i="25" s="1"/>
  <c r="J37" i="25"/>
  <c r="N21" i="25" s="1"/>
  <c r="K37" i="25"/>
  <c r="P21" i="25" s="1"/>
  <c r="J40" i="25"/>
  <c r="N15" i="25" s="1"/>
  <c r="K40" i="25"/>
  <c r="P15" i="25" s="1"/>
  <c r="J43" i="25"/>
  <c r="K43" i="25"/>
  <c r="P24" i="25" s="1"/>
  <c r="J46" i="25"/>
  <c r="N14" i="25" s="1"/>
  <c r="K46" i="25"/>
  <c r="P14" i="25" s="1"/>
  <c r="J49" i="25"/>
  <c r="K49" i="25"/>
  <c r="P17" i="25" s="1"/>
  <c r="J52" i="25"/>
  <c r="N9" i="25" s="1"/>
  <c r="K52" i="25"/>
  <c r="P9" i="25" s="1"/>
  <c r="J55" i="25"/>
  <c r="K55" i="25"/>
  <c r="P10" i="25" s="1"/>
  <c r="J58" i="25"/>
  <c r="N13" i="25" s="1"/>
  <c r="K58" i="25"/>
  <c r="P13" i="25" s="1"/>
  <c r="J61" i="25"/>
  <c r="K61" i="25"/>
  <c r="P12" i="25" s="1"/>
  <c r="J64" i="25"/>
  <c r="N27" i="25" s="1"/>
  <c r="K64" i="25"/>
  <c r="P27" i="25" s="1"/>
  <c r="J67" i="25"/>
  <c r="K67" i="25"/>
  <c r="P8" i="25" s="1"/>
  <c r="J70" i="25"/>
  <c r="N6" i="25" s="1"/>
  <c r="K70" i="25"/>
  <c r="P6" i="25" s="1"/>
  <c r="J73" i="25"/>
  <c r="K73" i="25"/>
  <c r="P7" i="25" s="1"/>
  <c r="K13" i="25"/>
  <c r="P23" i="25" s="1"/>
  <c r="J13" i="25"/>
  <c r="N23" i="25" s="1"/>
  <c r="K10" i="25"/>
  <c r="P18" i="25" s="1"/>
  <c r="J10" i="25"/>
  <c r="N18" i="25" s="1"/>
  <c r="K7" i="25"/>
  <c r="P22" i="25" s="1"/>
  <c r="J7" i="25"/>
  <c r="N22" i="25" s="1"/>
  <c r="O22" i="25" l="1"/>
  <c r="D22" i="3" l="1"/>
  <c r="AB1576" i="17" l="1"/>
  <c r="C18" i="6"/>
  <c r="B11" i="8" l="1"/>
  <c r="B12" i="8"/>
  <c r="M6" i="13" l="1"/>
  <c r="G6" i="13"/>
  <c r="AB1007" i="18"/>
  <c r="AA1007" i="18"/>
  <c r="Z1007" i="18"/>
  <c r="J15" i="3" s="1"/>
  <c r="Y1007" i="18"/>
  <c r="K15" i="3" s="1"/>
  <c r="X1007" i="18"/>
  <c r="J14" i="3" s="1"/>
  <c r="W1007" i="18"/>
  <c r="K14" i="3" s="1"/>
  <c r="AF1005" i="18"/>
  <c r="AJ1005" i="18" s="1"/>
  <c r="AE1005" i="18"/>
  <c r="AD1005" i="18"/>
  <c r="AF1004" i="18"/>
  <c r="AJ1004" i="18" s="1"/>
  <c r="AE1004" i="18"/>
  <c r="AD1004" i="18"/>
  <c r="AF1003" i="18"/>
  <c r="AJ1003" i="18" s="1"/>
  <c r="AE1003" i="18"/>
  <c r="AD1003" i="18"/>
  <c r="AF1002" i="18"/>
  <c r="AJ1002" i="18" s="1"/>
  <c r="AE1002" i="18"/>
  <c r="AD1002" i="18"/>
  <c r="AF1001" i="18"/>
  <c r="AJ1001" i="18" s="1"/>
  <c r="AE1001" i="18"/>
  <c r="AD1001" i="18"/>
  <c r="AF1000" i="18"/>
  <c r="AJ1000" i="18" s="1"/>
  <c r="AE1000" i="18"/>
  <c r="AD1000" i="18"/>
  <c r="AF999" i="18"/>
  <c r="AJ999" i="18" s="1"/>
  <c r="AE999" i="18"/>
  <c r="AD999" i="18"/>
  <c r="AF998" i="18"/>
  <c r="AJ998" i="18" s="1"/>
  <c r="AE998" i="18"/>
  <c r="AD998" i="18"/>
  <c r="AF997" i="18"/>
  <c r="AJ997" i="18" s="1"/>
  <c r="AE997" i="18"/>
  <c r="AD997" i="18"/>
  <c r="AF996" i="18"/>
  <c r="AJ996" i="18" s="1"/>
  <c r="AE996" i="18"/>
  <c r="AD996" i="18"/>
  <c r="AF995" i="18"/>
  <c r="AJ995" i="18" s="1"/>
  <c r="AE995" i="18"/>
  <c r="AD995" i="18"/>
  <c r="AF994" i="18"/>
  <c r="AJ994" i="18" s="1"/>
  <c r="AE994" i="18"/>
  <c r="AD994" i="18"/>
  <c r="AF993" i="18"/>
  <c r="AJ993" i="18" s="1"/>
  <c r="AE993" i="18"/>
  <c r="AD993" i="18"/>
  <c r="AF992" i="18"/>
  <c r="AJ992" i="18" s="1"/>
  <c r="AE992" i="18"/>
  <c r="AD992" i="18"/>
  <c r="AF991" i="18"/>
  <c r="AJ991" i="18" s="1"/>
  <c r="AE991" i="18"/>
  <c r="AD991" i="18"/>
  <c r="AF990" i="18"/>
  <c r="AJ990" i="18" s="1"/>
  <c r="AE990" i="18"/>
  <c r="AD990" i="18"/>
  <c r="AF989" i="18"/>
  <c r="AJ989" i="18" s="1"/>
  <c r="AE989" i="18"/>
  <c r="AD989" i="18"/>
  <c r="AF988" i="18"/>
  <c r="AJ988" i="18" s="1"/>
  <c r="AE988" i="18"/>
  <c r="AD988" i="18"/>
  <c r="AF987" i="18"/>
  <c r="AJ987" i="18" s="1"/>
  <c r="AE987" i="18"/>
  <c r="AD987" i="18"/>
  <c r="AF986" i="18"/>
  <c r="AJ986" i="18" s="1"/>
  <c r="AE986" i="18"/>
  <c r="AD986" i="18"/>
  <c r="AF985" i="18"/>
  <c r="AJ985" i="18" s="1"/>
  <c r="AE985" i="18"/>
  <c r="AD985" i="18"/>
  <c r="AF984" i="18"/>
  <c r="AJ984" i="18" s="1"/>
  <c r="AE984" i="18"/>
  <c r="AD984" i="18"/>
  <c r="AF983" i="18"/>
  <c r="AJ983" i="18" s="1"/>
  <c r="AE983" i="18"/>
  <c r="AD983" i="18"/>
  <c r="AF982" i="18"/>
  <c r="AJ982" i="18" s="1"/>
  <c r="AE982" i="18"/>
  <c r="AD982" i="18"/>
  <c r="AF981" i="18"/>
  <c r="AJ981" i="18" s="1"/>
  <c r="AE981" i="18"/>
  <c r="AD981" i="18"/>
  <c r="AF980" i="18"/>
  <c r="AJ980" i="18" s="1"/>
  <c r="AE980" i="18"/>
  <c r="AD980" i="18"/>
  <c r="AF979" i="18"/>
  <c r="AJ979" i="18" s="1"/>
  <c r="AE979" i="18"/>
  <c r="AD979" i="18"/>
  <c r="AF978" i="18"/>
  <c r="AJ978" i="18" s="1"/>
  <c r="AE978" i="18"/>
  <c r="AD978" i="18"/>
  <c r="AF977" i="18"/>
  <c r="AJ977" i="18" s="1"/>
  <c r="AE977" i="18"/>
  <c r="AD977" i="18"/>
  <c r="AF976" i="18"/>
  <c r="AJ976" i="18" s="1"/>
  <c r="AE976" i="18"/>
  <c r="AD976" i="18"/>
  <c r="AF975" i="18"/>
  <c r="AJ975" i="18" s="1"/>
  <c r="AE975" i="18"/>
  <c r="AD975" i="18"/>
  <c r="AF974" i="18"/>
  <c r="AJ974" i="18" s="1"/>
  <c r="AE974" i="18"/>
  <c r="AD974" i="18"/>
  <c r="AF973" i="18"/>
  <c r="AJ973" i="18" s="1"/>
  <c r="AE973" i="18"/>
  <c r="AD973" i="18"/>
  <c r="AF972" i="18"/>
  <c r="AJ972" i="18" s="1"/>
  <c r="AE972" i="18"/>
  <c r="AD972" i="18"/>
  <c r="AF971" i="18"/>
  <c r="AJ971" i="18" s="1"/>
  <c r="AE971" i="18"/>
  <c r="AD971" i="18"/>
  <c r="AF970" i="18"/>
  <c r="AJ970" i="18" s="1"/>
  <c r="AE970" i="18"/>
  <c r="AD970" i="18"/>
  <c r="AF969" i="18"/>
  <c r="AJ969" i="18" s="1"/>
  <c r="AE969" i="18"/>
  <c r="AD969" i="18"/>
  <c r="AF968" i="18"/>
  <c r="AJ968" i="18" s="1"/>
  <c r="AE968" i="18"/>
  <c r="AD968" i="18"/>
  <c r="AF967" i="18"/>
  <c r="AJ967" i="18" s="1"/>
  <c r="AE967" i="18"/>
  <c r="AD967" i="18"/>
  <c r="AF966" i="18"/>
  <c r="AJ966" i="18" s="1"/>
  <c r="AE966" i="18"/>
  <c r="AD966" i="18"/>
  <c r="AF965" i="18"/>
  <c r="AJ965" i="18" s="1"/>
  <c r="AE965" i="18"/>
  <c r="AD965" i="18"/>
  <c r="AF964" i="18"/>
  <c r="AJ964" i="18" s="1"/>
  <c r="AE964" i="18"/>
  <c r="AD964" i="18"/>
  <c r="AF963" i="18"/>
  <c r="AJ963" i="18" s="1"/>
  <c r="AE963" i="18"/>
  <c r="AD963" i="18"/>
  <c r="AF962" i="18"/>
  <c r="AJ962" i="18" s="1"/>
  <c r="AE962" i="18"/>
  <c r="AD962" i="18"/>
  <c r="AF961" i="18"/>
  <c r="AJ961" i="18" s="1"/>
  <c r="AE961" i="18"/>
  <c r="AD961" i="18"/>
  <c r="AF960" i="18"/>
  <c r="AJ960" i="18" s="1"/>
  <c r="AE960" i="18"/>
  <c r="AD960" i="18"/>
  <c r="AF959" i="18"/>
  <c r="AJ959" i="18" s="1"/>
  <c r="AE959" i="18"/>
  <c r="AD959" i="18"/>
  <c r="AF958" i="18"/>
  <c r="AJ958" i="18" s="1"/>
  <c r="AE958" i="18"/>
  <c r="AD958" i="18"/>
  <c r="AF957" i="18"/>
  <c r="AJ957" i="18" s="1"/>
  <c r="AE957" i="18"/>
  <c r="AD957" i="18"/>
  <c r="AF956" i="18"/>
  <c r="AJ956" i="18" s="1"/>
  <c r="AE956" i="18"/>
  <c r="AD956" i="18"/>
  <c r="AF955" i="18"/>
  <c r="AJ955" i="18" s="1"/>
  <c r="AE955" i="18"/>
  <c r="AD955" i="18"/>
  <c r="AF954" i="18"/>
  <c r="AJ954" i="18" s="1"/>
  <c r="AE954" i="18"/>
  <c r="AD954" i="18"/>
  <c r="AF953" i="18"/>
  <c r="AJ953" i="18" s="1"/>
  <c r="AE953" i="18"/>
  <c r="AD953" i="18"/>
  <c r="AF952" i="18"/>
  <c r="AJ952" i="18" s="1"/>
  <c r="AE952" i="18"/>
  <c r="AD952" i="18"/>
  <c r="AF951" i="18"/>
  <c r="AJ951" i="18" s="1"/>
  <c r="AE951" i="18"/>
  <c r="AD951" i="18"/>
  <c r="AF950" i="18"/>
  <c r="AJ950" i="18" s="1"/>
  <c r="AE950" i="18"/>
  <c r="AD950" i="18"/>
  <c r="AF949" i="18"/>
  <c r="AJ949" i="18" s="1"/>
  <c r="AE949" i="18"/>
  <c r="AD949" i="18"/>
  <c r="AF948" i="18"/>
  <c r="AJ948" i="18" s="1"/>
  <c r="AE948" i="18"/>
  <c r="AD948" i="18"/>
  <c r="AF947" i="18"/>
  <c r="AJ947" i="18" s="1"/>
  <c r="AE947" i="18"/>
  <c r="AD947" i="18"/>
  <c r="AF946" i="18"/>
  <c r="AJ946" i="18" s="1"/>
  <c r="AE946" i="18"/>
  <c r="AD946" i="18"/>
  <c r="AF945" i="18"/>
  <c r="AJ945" i="18" s="1"/>
  <c r="AE945" i="18"/>
  <c r="AD945" i="18"/>
  <c r="AF944" i="18"/>
  <c r="AJ944" i="18" s="1"/>
  <c r="AE944" i="18"/>
  <c r="AD944" i="18"/>
  <c r="AF943" i="18"/>
  <c r="AJ943" i="18" s="1"/>
  <c r="AE943" i="18"/>
  <c r="AD943" i="18"/>
  <c r="AF942" i="18"/>
  <c r="AJ942" i="18" s="1"/>
  <c r="AE942" i="18"/>
  <c r="AD942" i="18"/>
  <c r="AF941" i="18"/>
  <c r="AJ941" i="18" s="1"/>
  <c r="AE941" i="18"/>
  <c r="AD941" i="18"/>
  <c r="AF940" i="18"/>
  <c r="AJ940" i="18" s="1"/>
  <c r="AE940" i="18"/>
  <c r="AD940" i="18"/>
  <c r="AF939" i="18"/>
  <c r="AJ939" i="18" s="1"/>
  <c r="AE939" i="18"/>
  <c r="AD939" i="18"/>
  <c r="AF938" i="18"/>
  <c r="AJ938" i="18" s="1"/>
  <c r="AE938" i="18"/>
  <c r="AD938" i="18"/>
  <c r="AF937" i="18"/>
  <c r="AJ937" i="18" s="1"/>
  <c r="AE937" i="18"/>
  <c r="AD937" i="18"/>
  <c r="AF936" i="18"/>
  <c r="AJ936" i="18" s="1"/>
  <c r="AE936" i="18"/>
  <c r="AD936" i="18"/>
  <c r="AF935" i="18"/>
  <c r="AJ935" i="18" s="1"/>
  <c r="AE935" i="18"/>
  <c r="AD935" i="18"/>
  <c r="AF934" i="18"/>
  <c r="AJ934" i="18" s="1"/>
  <c r="AE934" i="18"/>
  <c r="AD934" i="18"/>
  <c r="AF933" i="18"/>
  <c r="AJ933" i="18" s="1"/>
  <c r="AE933" i="18"/>
  <c r="AD933" i="18"/>
  <c r="AF932" i="18"/>
  <c r="AJ932" i="18" s="1"/>
  <c r="AE932" i="18"/>
  <c r="AD932" i="18"/>
  <c r="AF931" i="18"/>
  <c r="AJ931" i="18" s="1"/>
  <c r="AE931" i="18"/>
  <c r="AD931" i="18"/>
  <c r="AF930" i="18"/>
  <c r="AJ930" i="18" s="1"/>
  <c r="AE930" i="18"/>
  <c r="AD930" i="18"/>
  <c r="AF929" i="18"/>
  <c r="AJ929" i="18" s="1"/>
  <c r="AE929" i="18"/>
  <c r="AD929" i="18"/>
  <c r="AF928" i="18"/>
  <c r="AJ928" i="18" s="1"/>
  <c r="AE928" i="18"/>
  <c r="AD928" i="18"/>
  <c r="AF927" i="18"/>
  <c r="AJ927" i="18" s="1"/>
  <c r="AE927" i="18"/>
  <c r="AD927" i="18"/>
  <c r="AF926" i="18"/>
  <c r="AJ926" i="18" s="1"/>
  <c r="AE926" i="18"/>
  <c r="AD926" i="18"/>
  <c r="AF925" i="18"/>
  <c r="AJ925" i="18" s="1"/>
  <c r="AE925" i="18"/>
  <c r="AD925" i="18"/>
  <c r="AF924" i="18"/>
  <c r="AJ924" i="18" s="1"/>
  <c r="AE924" i="18"/>
  <c r="AD924" i="18"/>
  <c r="AF923" i="18"/>
  <c r="AJ923" i="18" s="1"/>
  <c r="AE923" i="18"/>
  <c r="AD923" i="18"/>
  <c r="AF922" i="18"/>
  <c r="AJ922" i="18" s="1"/>
  <c r="AE922" i="18"/>
  <c r="AD922" i="18"/>
  <c r="AF921" i="18"/>
  <c r="AJ921" i="18" s="1"/>
  <c r="AE921" i="18"/>
  <c r="AD921" i="18"/>
  <c r="AF920" i="18"/>
  <c r="AJ920" i="18" s="1"/>
  <c r="AE920" i="18"/>
  <c r="AD920" i="18"/>
  <c r="AF919" i="18"/>
  <c r="AJ919" i="18" s="1"/>
  <c r="AE919" i="18"/>
  <c r="AD919" i="18"/>
  <c r="AF918" i="18"/>
  <c r="AJ918" i="18" s="1"/>
  <c r="AE918" i="18"/>
  <c r="AD918" i="18"/>
  <c r="AF917" i="18"/>
  <c r="AJ917" i="18" s="1"/>
  <c r="AE917" i="18"/>
  <c r="AD917" i="18"/>
  <c r="AF916" i="18"/>
  <c r="AJ916" i="18" s="1"/>
  <c r="AE916" i="18"/>
  <c r="AD916" i="18"/>
  <c r="AF915" i="18"/>
  <c r="AJ915" i="18" s="1"/>
  <c r="AE915" i="18"/>
  <c r="AD915" i="18"/>
  <c r="AF914" i="18"/>
  <c r="AJ914" i="18" s="1"/>
  <c r="AE914" i="18"/>
  <c r="AD914" i="18"/>
  <c r="AF913" i="18"/>
  <c r="AJ913" i="18" s="1"/>
  <c r="AE913" i="18"/>
  <c r="AD913" i="18"/>
  <c r="AF912" i="18"/>
  <c r="AJ912" i="18" s="1"/>
  <c r="AE912" i="18"/>
  <c r="AD912" i="18"/>
  <c r="AF911" i="18"/>
  <c r="AJ911" i="18" s="1"/>
  <c r="AE911" i="18"/>
  <c r="AD911" i="18"/>
  <c r="AF910" i="18"/>
  <c r="AJ910" i="18" s="1"/>
  <c r="AE910" i="18"/>
  <c r="AD910" i="18"/>
  <c r="AF909" i="18"/>
  <c r="AJ909" i="18" s="1"/>
  <c r="AE909" i="18"/>
  <c r="AD909" i="18"/>
  <c r="AF908" i="18"/>
  <c r="AJ908" i="18" s="1"/>
  <c r="AE908" i="18"/>
  <c r="AD908" i="18"/>
  <c r="AF907" i="18"/>
  <c r="AJ907" i="18" s="1"/>
  <c r="AE907" i="18"/>
  <c r="AD907" i="18"/>
  <c r="AF906" i="18"/>
  <c r="AJ906" i="18" s="1"/>
  <c r="AE906" i="18"/>
  <c r="AD906" i="18"/>
  <c r="AF905" i="18"/>
  <c r="AJ905" i="18" s="1"/>
  <c r="AE905" i="18"/>
  <c r="AD905" i="18"/>
  <c r="AF904" i="18"/>
  <c r="AJ904" i="18" s="1"/>
  <c r="AE904" i="18"/>
  <c r="AD904" i="18"/>
  <c r="AF903" i="18"/>
  <c r="AJ903" i="18" s="1"/>
  <c r="AE903" i="18"/>
  <c r="AD903" i="18"/>
  <c r="AF902" i="18"/>
  <c r="AJ902" i="18" s="1"/>
  <c r="AE902" i="18"/>
  <c r="AD902" i="18"/>
  <c r="AF901" i="18"/>
  <c r="AJ901" i="18" s="1"/>
  <c r="AE901" i="18"/>
  <c r="AD901" i="18"/>
  <c r="AF900" i="18"/>
  <c r="AJ900" i="18" s="1"/>
  <c r="AE900" i="18"/>
  <c r="AD900" i="18"/>
  <c r="AF899" i="18"/>
  <c r="AJ899" i="18" s="1"/>
  <c r="AE899" i="18"/>
  <c r="AD899" i="18"/>
  <c r="AF898" i="18"/>
  <c r="AJ898" i="18" s="1"/>
  <c r="AE898" i="18"/>
  <c r="AD898" i="18"/>
  <c r="AF897" i="18"/>
  <c r="AJ897" i="18" s="1"/>
  <c r="AE897" i="18"/>
  <c r="AD897" i="18"/>
  <c r="AF896" i="18"/>
  <c r="AJ896" i="18" s="1"/>
  <c r="AE896" i="18"/>
  <c r="AD896" i="18"/>
  <c r="AF895" i="18"/>
  <c r="AJ895" i="18" s="1"/>
  <c r="AE895" i="18"/>
  <c r="AD895" i="18"/>
  <c r="AF894" i="18"/>
  <c r="AJ894" i="18" s="1"/>
  <c r="AE894" i="18"/>
  <c r="AD894" i="18"/>
  <c r="AF893" i="18"/>
  <c r="AJ893" i="18" s="1"/>
  <c r="AE893" i="18"/>
  <c r="AD893" i="18"/>
  <c r="AF892" i="18"/>
  <c r="AJ892" i="18" s="1"/>
  <c r="AE892" i="18"/>
  <c r="AD892" i="18"/>
  <c r="AF891" i="18"/>
  <c r="AJ891" i="18" s="1"/>
  <c r="AE891" i="18"/>
  <c r="AD891" i="18"/>
  <c r="AF890" i="18"/>
  <c r="AJ890" i="18" s="1"/>
  <c r="AE890" i="18"/>
  <c r="AD890" i="18"/>
  <c r="AF889" i="18"/>
  <c r="AJ889" i="18" s="1"/>
  <c r="AE889" i="18"/>
  <c r="AD889" i="18"/>
  <c r="AF888" i="18"/>
  <c r="AJ888" i="18" s="1"/>
  <c r="AE888" i="18"/>
  <c r="AD888" i="18"/>
  <c r="AF887" i="18"/>
  <c r="AJ887" i="18" s="1"/>
  <c r="AE887" i="18"/>
  <c r="AD887" i="18"/>
  <c r="AF886" i="18"/>
  <c r="AJ886" i="18" s="1"/>
  <c r="AE886" i="18"/>
  <c r="AD886" i="18"/>
  <c r="AF885" i="18"/>
  <c r="AJ885" i="18" s="1"/>
  <c r="AE885" i="18"/>
  <c r="AD885" i="18"/>
  <c r="AF884" i="18"/>
  <c r="AJ884" i="18" s="1"/>
  <c r="AE884" i="18"/>
  <c r="AD884" i="18"/>
  <c r="AF883" i="18"/>
  <c r="AJ883" i="18" s="1"/>
  <c r="AE883" i="18"/>
  <c r="AD883" i="18"/>
  <c r="AF882" i="18"/>
  <c r="AJ882" i="18" s="1"/>
  <c r="AE882" i="18"/>
  <c r="AD882" i="18"/>
  <c r="AF881" i="18"/>
  <c r="AJ881" i="18" s="1"/>
  <c r="AE881" i="18"/>
  <c r="AD881" i="18"/>
  <c r="AF880" i="18"/>
  <c r="AJ880" i="18" s="1"/>
  <c r="AE880" i="18"/>
  <c r="AD880" i="18"/>
  <c r="AF879" i="18"/>
  <c r="AJ879" i="18" s="1"/>
  <c r="AE879" i="18"/>
  <c r="AD879" i="18"/>
  <c r="AF878" i="18"/>
  <c r="AJ878" i="18" s="1"/>
  <c r="AE878" i="18"/>
  <c r="AD878" i="18"/>
  <c r="AF877" i="18"/>
  <c r="AJ877" i="18" s="1"/>
  <c r="AE877" i="18"/>
  <c r="AD877" i="18"/>
  <c r="AF876" i="18"/>
  <c r="AJ876" i="18" s="1"/>
  <c r="AE876" i="18"/>
  <c r="AD876" i="18"/>
  <c r="AF875" i="18"/>
  <c r="AJ875" i="18" s="1"/>
  <c r="AE875" i="18"/>
  <c r="AD875" i="18"/>
  <c r="AF874" i="18"/>
  <c r="AJ874" i="18" s="1"/>
  <c r="AE874" i="18"/>
  <c r="AD874" i="18"/>
  <c r="AF873" i="18"/>
  <c r="AJ873" i="18" s="1"/>
  <c r="AE873" i="18"/>
  <c r="AD873" i="18"/>
  <c r="AF872" i="18"/>
  <c r="AJ872" i="18" s="1"/>
  <c r="AE872" i="18"/>
  <c r="AD872" i="18"/>
  <c r="AF871" i="18"/>
  <c r="AJ871" i="18" s="1"/>
  <c r="AE871" i="18"/>
  <c r="AD871" i="18"/>
  <c r="AF870" i="18"/>
  <c r="AJ870" i="18" s="1"/>
  <c r="AE870" i="18"/>
  <c r="AD870" i="18"/>
  <c r="AF869" i="18"/>
  <c r="AJ869" i="18" s="1"/>
  <c r="AE869" i="18"/>
  <c r="AD869" i="18"/>
  <c r="AF868" i="18"/>
  <c r="AJ868" i="18" s="1"/>
  <c r="AE868" i="18"/>
  <c r="AD868" i="18"/>
  <c r="AF867" i="18"/>
  <c r="AJ867" i="18" s="1"/>
  <c r="AE867" i="18"/>
  <c r="AD867" i="18"/>
  <c r="AF866" i="18"/>
  <c r="AJ866" i="18" s="1"/>
  <c r="AE866" i="18"/>
  <c r="AD866" i="18"/>
  <c r="AF865" i="18"/>
  <c r="AJ865" i="18" s="1"/>
  <c r="AE865" i="18"/>
  <c r="AD865" i="18"/>
  <c r="AF864" i="18"/>
  <c r="AJ864" i="18" s="1"/>
  <c r="AE864" i="18"/>
  <c r="AD864" i="18"/>
  <c r="AF863" i="18"/>
  <c r="AJ863" i="18" s="1"/>
  <c r="AE863" i="18"/>
  <c r="AD863" i="18"/>
  <c r="AF862" i="18"/>
  <c r="AJ862" i="18" s="1"/>
  <c r="AE862" i="18"/>
  <c r="AD862" i="18"/>
  <c r="AF861" i="18"/>
  <c r="AJ861" i="18" s="1"/>
  <c r="AE861" i="18"/>
  <c r="AD861" i="18"/>
  <c r="AF860" i="18"/>
  <c r="AJ860" i="18" s="1"/>
  <c r="AE860" i="18"/>
  <c r="AD860" i="18"/>
  <c r="AF859" i="18"/>
  <c r="AJ859" i="18" s="1"/>
  <c r="AE859" i="18"/>
  <c r="AD859" i="18"/>
  <c r="AF858" i="18"/>
  <c r="AJ858" i="18" s="1"/>
  <c r="AE858" i="18"/>
  <c r="AD858" i="18"/>
  <c r="AF857" i="18"/>
  <c r="AJ857" i="18" s="1"/>
  <c r="AE857" i="18"/>
  <c r="AD857" i="18"/>
  <c r="AF856" i="18"/>
  <c r="AJ856" i="18" s="1"/>
  <c r="AE856" i="18"/>
  <c r="AD856" i="18"/>
  <c r="AF855" i="18"/>
  <c r="AJ855" i="18" s="1"/>
  <c r="AE855" i="18"/>
  <c r="AD855" i="18"/>
  <c r="AF854" i="18"/>
  <c r="AJ854" i="18" s="1"/>
  <c r="AE854" i="18"/>
  <c r="AD854" i="18"/>
  <c r="AF853" i="18"/>
  <c r="AJ853" i="18" s="1"/>
  <c r="AE853" i="18"/>
  <c r="AD853" i="18"/>
  <c r="AF852" i="18"/>
  <c r="AJ852" i="18" s="1"/>
  <c r="AE852" i="18"/>
  <c r="AD852" i="18"/>
  <c r="AF851" i="18"/>
  <c r="AJ851" i="18" s="1"/>
  <c r="AE851" i="18"/>
  <c r="AD851" i="18"/>
  <c r="AF850" i="18"/>
  <c r="AJ850" i="18" s="1"/>
  <c r="AE850" i="18"/>
  <c r="AD850" i="18"/>
  <c r="AF849" i="18"/>
  <c r="AJ849" i="18" s="1"/>
  <c r="AE849" i="18"/>
  <c r="AD849" i="18"/>
  <c r="AF848" i="18"/>
  <c r="AJ848" i="18" s="1"/>
  <c r="AE848" i="18"/>
  <c r="AD848" i="18"/>
  <c r="AF847" i="18"/>
  <c r="AJ847" i="18" s="1"/>
  <c r="AE847" i="18"/>
  <c r="AD847" i="18"/>
  <c r="AF846" i="18"/>
  <c r="AJ846" i="18" s="1"/>
  <c r="AE846" i="18"/>
  <c r="AD846" i="18"/>
  <c r="AF845" i="18"/>
  <c r="AJ845" i="18" s="1"/>
  <c r="AE845" i="18"/>
  <c r="AD845" i="18"/>
  <c r="AF844" i="18"/>
  <c r="AJ844" i="18" s="1"/>
  <c r="AE844" i="18"/>
  <c r="AD844" i="18"/>
  <c r="AF843" i="18"/>
  <c r="AJ843" i="18" s="1"/>
  <c r="AE843" i="18"/>
  <c r="AD843" i="18"/>
  <c r="AF842" i="18"/>
  <c r="AJ842" i="18" s="1"/>
  <c r="AE842" i="18"/>
  <c r="AD842" i="18"/>
  <c r="AF841" i="18"/>
  <c r="AJ841" i="18" s="1"/>
  <c r="AE841" i="18"/>
  <c r="AD841" i="18"/>
  <c r="AF840" i="18"/>
  <c r="AJ840" i="18" s="1"/>
  <c r="AE840" i="18"/>
  <c r="AD840" i="18"/>
  <c r="AF839" i="18"/>
  <c r="AJ839" i="18" s="1"/>
  <c r="AE839" i="18"/>
  <c r="AD839" i="18"/>
  <c r="AF838" i="18"/>
  <c r="AJ838" i="18" s="1"/>
  <c r="AE838" i="18"/>
  <c r="AD838" i="18"/>
  <c r="AF837" i="18"/>
  <c r="AJ837" i="18" s="1"/>
  <c r="AE837" i="18"/>
  <c r="AD837" i="18"/>
  <c r="AF836" i="18"/>
  <c r="AJ836" i="18" s="1"/>
  <c r="AE836" i="18"/>
  <c r="AD836" i="18"/>
  <c r="AF835" i="18"/>
  <c r="AJ835" i="18" s="1"/>
  <c r="AE835" i="18"/>
  <c r="AD835" i="18"/>
  <c r="AF834" i="18"/>
  <c r="AJ834" i="18" s="1"/>
  <c r="AE834" i="18"/>
  <c r="AD834" i="18"/>
  <c r="AF833" i="18"/>
  <c r="AJ833" i="18" s="1"/>
  <c r="AE833" i="18"/>
  <c r="AD833" i="18"/>
  <c r="AF832" i="18"/>
  <c r="AJ832" i="18" s="1"/>
  <c r="AE832" i="18"/>
  <c r="AD832" i="18"/>
  <c r="AF831" i="18"/>
  <c r="AJ831" i="18" s="1"/>
  <c r="AE831" i="18"/>
  <c r="AD831" i="18"/>
  <c r="AF830" i="18"/>
  <c r="AJ830" i="18" s="1"/>
  <c r="AE830" i="18"/>
  <c r="AD830" i="18"/>
  <c r="AF829" i="18"/>
  <c r="AJ829" i="18" s="1"/>
  <c r="AE829" i="18"/>
  <c r="AD829" i="18"/>
  <c r="AF828" i="18"/>
  <c r="AJ828" i="18" s="1"/>
  <c r="AE828" i="18"/>
  <c r="AD828" i="18"/>
  <c r="AF827" i="18"/>
  <c r="AJ827" i="18" s="1"/>
  <c r="AE827" i="18"/>
  <c r="AD827" i="18"/>
  <c r="AF826" i="18"/>
  <c r="AJ826" i="18" s="1"/>
  <c r="AE826" i="18"/>
  <c r="AD826" i="18"/>
  <c r="AF825" i="18"/>
  <c r="AJ825" i="18" s="1"/>
  <c r="AE825" i="18"/>
  <c r="AD825" i="18"/>
  <c r="AF824" i="18"/>
  <c r="AJ824" i="18" s="1"/>
  <c r="AE824" i="18"/>
  <c r="AD824" i="18"/>
  <c r="AF823" i="18"/>
  <c r="AJ823" i="18" s="1"/>
  <c r="AE823" i="18"/>
  <c r="AD823" i="18"/>
  <c r="AF822" i="18"/>
  <c r="AJ822" i="18" s="1"/>
  <c r="AE822" i="18"/>
  <c r="AD822" i="18"/>
  <c r="AF821" i="18"/>
  <c r="AJ821" i="18" s="1"/>
  <c r="AE821" i="18"/>
  <c r="AD821" i="18"/>
  <c r="AF820" i="18"/>
  <c r="AJ820" i="18" s="1"/>
  <c r="AE820" i="18"/>
  <c r="AD820" i="18"/>
  <c r="AF819" i="18"/>
  <c r="AJ819" i="18" s="1"/>
  <c r="AE819" i="18"/>
  <c r="AD819" i="18"/>
  <c r="AF818" i="18"/>
  <c r="AJ818" i="18" s="1"/>
  <c r="AE818" i="18"/>
  <c r="AD818" i="18"/>
  <c r="AF817" i="18"/>
  <c r="AJ817" i="18" s="1"/>
  <c r="AE817" i="18"/>
  <c r="AD817" i="18"/>
  <c r="AF816" i="18"/>
  <c r="AJ816" i="18" s="1"/>
  <c r="AE816" i="18"/>
  <c r="AD816" i="18"/>
  <c r="AF815" i="18"/>
  <c r="AJ815" i="18" s="1"/>
  <c r="AE815" i="18"/>
  <c r="AD815" i="18"/>
  <c r="AF814" i="18"/>
  <c r="AJ814" i="18" s="1"/>
  <c r="AE814" i="18"/>
  <c r="AD814" i="18"/>
  <c r="AF813" i="18"/>
  <c r="AJ813" i="18" s="1"/>
  <c r="AE813" i="18"/>
  <c r="AD813" i="18"/>
  <c r="AF812" i="18"/>
  <c r="AJ812" i="18" s="1"/>
  <c r="AE812" i="18"/>
  <c r="AD812" i="18"/>
  <c r="AF811" i="18"/>
  <c r="AJ811" i="18" s="1"/>
  <c r="AE811" i="18"/>
  <c r="AD811" i="18"/>
  <c r="AF810" i="18"/>
  <c r="AJ810" i="18" s="1"/>
  <c r="AE810" i="18"/>
  <c r="AD810" i="18"/>
  <c r="AF809" i="18"/>
  <c r="AJ809" i="18" s="1"/>
  <c r="AE809" i="18"/>
  <c r="AD809" i="18"/>
  <c r="AF808" i="18"/>
  <c r="AJ808" i="18" s="1"/>
  <c r="AE808" i="18"/>
  <c r="AD808" i="18"/>
  <c r="AF807" i="18"/>
  <c r="AJ807" i="18" s="1"/>
  <c r="AE807" i="18"/>
  <c r="AD807" i="18"/>
  <c r="AF806" i="18"/>
  <c r="AJ806" i="18" s="1"/>
  <c r="AE806" i="18"/>
  <c r="AD806" i="18"/>
  <c r="AF805" i="18"/>
  <c r="AJ805" i="18" s="1"/>
  <c r="AE805" i="18"/>
  <c r="AD805" i="18"/>
  <c r="AF804" i="18"/>
  <c r="AJ804" i="18" s="1"/>
  <c r="AE804" i="18"/>
  <c r="AD804" i="18"/>
  <c r="AF803" i="18"/>
  <c r="AJ803" i="18" s="1"/>
  <c r="AE803" i="18"/>
  <c r="AD803" i="18"/>
  <c r="AF802" i="18"/>
  <c r="AJ802" i="18" s="1"/>
  <c r="AE802" i="18"/>
  <c r="AD802" i="18"/>
  <c r="AF801" i="18"/>
  <c r="AJ801" i="18" s="1"/>
  <c r="AE801" i="18"/>
  <c r="AD801" i="18"/>
  <c r="AF800" i="18"/>
  <c r="AJ800" i="18" s="1"/>
  <c r="AE800" i="18"/>
  <c r="AD800" i="18"/>
  <c r="AF799" i="18"/>
  <c r="AJ799" i="18" s="1"/>
  <c r="AE799" i="18"/>
  <c r="AD799" i="18"/>
  <c r="AF798" i="18"/>
  <c r="AJ798" i="18" s="1"/>
  <c r="AE798" i="18"/>
  <c r="AD798" i="18"/>
  <c r="AF797" i="18"/>
  <c r="AJ797" i="18" s="1"/>
  <c r="AE797" i="18"/>
  <c r="AD797" i="18"/>
  <c r="AF796" i="18"/>
  <c r="AJ796" i="18" s="1"/>
  <c r="AE796" i="18"/>
  <c r="AD796" i="18"/>
  <c r="AF795" i="18"/>
  <c r="AJ795" i="18" s="1"/>
  <c r="AE795" i="18"/>
  <c r="AD795" i="18"/>
  <c r="AF794" i="18"/>
  <c r="AJ794" i="18" s="1"/>
  <c r="AE794" i="18"/>
  <c r="AD794" i="18"/>
  <c r="AF793" i="18"/>
  <c r="AJ793" i="18" s="1"/>
  <c r="AE793" i="18"/>
  <c r="AD793" i="18"/>
  <c r="AF792" i="18"/>
  <c r="AJ792" i="18" s="1"/>
  <c r="AE792" i="18"/>
  <c r="AD792" i="18"/>
  <c r="AF791" i="18"/>
  <c r="AJ791" i="18" s="1"/>
  <c r="AE791" i="18"/>
  <c r="AD791" i="18"/>
  <c r="AF790" i="18"/>
  <c r="AJ790" i="18" s="1"/>
  <c r="AE790" i="18"/>
  <c r="AD790" i="18"/>
  <c r="AF789" i="18"/>
  <c r="AJ789" i="18" s="1"/>
  <c r="AE789" i="18"/>
  <c r="AD789" i="18"/>
  <c r="AF788" i="18"/>
  <c r="AJ788" i="18" s="1"/>
  <c r="AE788" i="18"/>
  <c r="AD788" i="18"/>
  <c r="AF787" i="18"/>
  <c r="AJ787" i="18" s="1"/>
  <c r="AE787" i="18"/>
  <c r="AD787" i="18"/>
  <c r="AF786" i="18"/>
  <c r="AJ786" i="18" s="1"/>
  <c r="AE786" i="18"/>
  <c r="AD786" i="18"/>
  <c r="AF785" i="18"/>
  <c r="AJ785" i="18" s="1"/>
  <c r="AE785" i="18"/>
  <c r="AD785" i="18"/>
  <c r="AF784" i="18"/>
  <c r="AJ784" i="18" s="1"/>
  <c r="AE784" i="18"/>
  <c r="AD784" i="18"/>
  <c r="AF783" i="18"/>
  <c r="AJ783" i="18" s="1"/>
  <c r="AE783" i="18"/>
  <c r="AD783" i="18"/>
  <c r="AF782" i="18"/>
  <c r="AJ782" i="18" s="1"/>
  <c r="AE782" i="18"/>
  <c r="AD782" i="18"/>
  <c r="AF781" i="18"/>
  <c r="AJ781" i="18" s="1"/>
  <c r="AE781" i="18"/>
  <c r="AD781" i="18"/>
  <c r="AF780" i="18"/>
  <c r="AJ780" i="18" s="1"/>
  <c r="AE780" i="18"/>
  <c r="AD780" i="18"/>
  <c r="AF779" i="18"/>
  <c r="AJ779" i="18" s="1"/>
  <c r="AE779" i="18"/>
  <c r="AD779" i="18"/>
  <c r="AF778" i="18"/>
  <c r="AJ778" i="18" s="1"/>
  <c r="AE778" i="18"/>
  <c r="AD778" i="18"/>
  <c r="AF777" i="18"/>
  <c r="AJ777" i="18" s="1"/>
  <c r="AE777" i="18"/>
  <c r="AD777" i="18"/>
  <c r="AF776" i="18"/>
  <c r="AJ776" i="18" s="1"/>
  <c r="AE776" i="18"/>
  <c r="AD776" i="18"/>
  <c r="AF775" i="18"/>
  <c r="AJ775" i="18" s="1"/>
  <c r="AE775" i="18"/>
  <c r="AD775" i="18"/>
  <c r="AF774" i="18"/>
  <c r="AJ774" i="18" s="1"/>
  <c r="AE774" i="18"/>
  <c r="AD774" i="18"/>
  <c r="AF773" i="18"/>
  <c r="AJ773" i="18" s="1"/>
  <c r="AE773" i="18"/>
  <c r="AD773" i="18"/>
  <c r="AF772" i="18"/>
  <c r="AJ772" i="18" s="1"/>
  <c r="AE772" i="18"/>
  <c r="AD772" i="18"/>
  <c r="AF771" i="18"/>
  <c r="AJ771" i="18" s="1"/>
  <c r="AE771" i="18"/>
  <c r="AD771" i="18"/>
  <c r="AF770" i="18"/>
  <c r="AJ770" i="18" s="1"/>
  <c r="AE770" i="18"/>
  <c r="AD770" i="18"/>
  <c r="AF769" i="18"/>
  <c r="AJ769" i="18" s="1"/>
  <c r="AE769" i="18"/>
  <c r="AD769" i="18"/>
  <c r="AF768" i="18"/>
  <c r="AJ768" i="18" s="1"/>
  <c r="AE768" i="18"/>
  <c r="AD768" i="18"/>
  <c r="AF767" i="18"/>
  <c r="AJ767" i="18" s="1"/>
  <c r="AE767" i="18"/>
  <c r="AD767" i="18"/>
  <c r="AF766" i="18"/>
  <c r="AJ766" i="18" s="1"/>
  <c r="AE766" i="18"/>
  <c r="AD766" i="18"/>
  <c r="AF765" i="18"/>
  <c r="AJ765" i="18" s="1"/>
  <c r="AE765" i="18"/>
  <c r="AD765" i="18"/>
  <c r="AF764" i="18"/>
  <c r="AJ764" i="18" s="1"/>
  <c r="AE764" i="18"/>
  <c r="AD764" i="18"/>
  <c r="AF763" i="18"/>
  <c r="AJ763" i="18" s="1"/>
  <c r="AE763" i="18"/>
  <c r="AD763" i="18"/>
  <c r="AF762" i="18"/>
  <c r="AJ762" i="18" s="1"/>
  <c r="AE762" i="18"/>
  <c r="AD762" i="18"/>
  <c r="AF761" i="18"/>
  <c r="AJ761" i="18" s="1"/>
  <c r="AE761" i="18"/>
  <c r="AD761" i="18"/>
  <c r="AF760" i="18"/>
  <c r="AJ760" i="18" s="1"/>
  <c r="AE760" i="18"/>
  <c r="AD760" i="18"/>
  <c r="AF759" i="18"/>
  <c r="AJ759" i="18" s="1"/>
  <c r="AE759" i="18"/>
  <c r="AD759" i="18"/>
  <c r="AF758" i="18"/>
  <c r="AJ758" i="18" s="1"/>
  <c r="AE758" i="18"/>
  <c r="AD758" i="18"/>
  <c r="AF757" i="18"/>
  <c r="AJ757" i="18" s="1"/>
  <c r="AE757" i="18"/>
  <c r="AD757" i="18"/>
  <c r="AF756" i="18"/>
  <c r="AJ756" i="18" s="1"/>
  <c r="AE756" i="18"/>
  <c r="AD756" i="18"/>
  <c r="AF755" i="18"/>
  <c r="AJ755" i="18" s="1"/>
  <c r="AE755" i="18"/>
  <c r="AD755" i="18"/>
  <c r="AF754" i="18"/>
  <c r="AJ754" i="18" s="1"/>
  <c r="AE754" i="18"/>
  <c r="AD754" i="18"/>
  <c r="AF753" i="18"/>
  <c r="AJ753" i="18" s="1"/>
  <c r="AE753" i="18"/>
  <c r="AD753" i="18"/>
  <c r="AF752" i="18"/>
  <c r="AJ752" i="18" s="1"/>
  <c r="AE752" i="18"/>
  <c r="AD752" i="18"/>
  <c r="AF751" i="18"/>
  <c r="AJ751" i="18" s="1"/>
  <c r="AE751" i="18"/>
  <c r="AD751" i="18"/>
  <c r="AF750" i="18"/>
  <c r="AJ750" i="18" s="1"/>
  <c r="AE750" i="18"/>
  <c r="AD750" i="18"/>
  <c r="AF749" i="18"/>
  <c r="AJ749" i="18" s="1"/>
  <c r="AE749" i="18"/>
  <c r="AD749" i="18"/>
  <c r="AF748" i="18"/>
  <c r="AJ748" i="18" s="1"/>
  <c r="AE748" i="18"/>
  <c r="AD748" i="18"/>
  <c r="AF747" i="18"/>
  <c r="AJ747" i="18" s="1"/>
  <c r="AE747" i="18"/>
  <c r="AD747" i="18"/>
  <c r="AF746" i="18"/>
  <c r="AJ746" i="18" s="1"/>
  <c r="AE746" i="18"/>
  <c r="AD746" i="18"/>
  <c r="AF745" i="18"/>
  <c r="AJ745" i="18" s="1"/>
  <c r="AE745" i="18"/>
  <c r="AD745" i="18"/>
  <c r="AF744" i="18"/>
  <c r="AJ744" i="18" s="1"/>
  <c r="AE744" i="18"/>
  <c r="AD744" i="18"/>
  <c r="AF743" i="18"/>
  <c r="AJ743" i="18" s="1"/>
  <c r="AE743" i="18"/>
  <c r="AD743" i="18"/>
  <c r="AF742" i="18"/>
  <c r="AJ742" i="18" s="1"/>
  <c r="AE742" i="18"/>
  <c r="AD742" i="18"/>
  <c r="AF741" i="18"/>
  <c r="AJ741" i="18" s="1"/>
  <c r="AE741" i="18"/>
  <c r="AD741" i="18"/>
  <c r="AF740" i="18"/>
  <c r="AJ740" i="18" s="1"/>
  <c r="AE740" i="18"/>
  <c r="AD740" i="18"/>
  <c r="AF739" i="18"/>
  <c r="AJ739" i="18" s="1"/>
  <c r="AE739" i="18"/>
  <c r="AD739" i="18"/>
  <c r="AF738" i="18"/>
  <c r="AJ738" i="18" s="1"/>
  <c r="AE738" i="18"/>
  <c r="AD738" i="18"/>
  <c r="AF737" i="18"/>
  <c r="AJ737" i="18" s="1"/>
  <c r="AE737" i="18"/>
  <c r="AD737" i="18"/>
  <c r="AF736" i="18"/>
  <c r="AJ736" i="18" s="1"/>
  <c r="AE736" i="18"/>
  <c r="AD736" i="18"/>
  <c r="AF735" i="18"/>
  <c r="AJ735" i="18" s="1"/>
  <c r="AE735" i="18"/>
  <c r="AD735" i="18"/>
  <c r="AF734" i="18"/>
  <c r="AJ734" i="18" s="1"/>
  <c r="AE734" i="18"/>
  <c r="AD734" i="18"/>
  <c r="AF733" i="18"/>
  <c r="AJ733" i="18" s="1"/>
  <c r="AE733" i="18"/>
  <c r="AD733" i="18"/>
  <c r="AF732" i="18"/>
  <c r="AJ732" i="18" s="1"/>
  <c r="AE732" i="18"/>
  <c r="AD732" i="18"/>
  <c r="AF731" i="18"/>
  <c r="AJ731" i="18" s="1"/>
  <c r="AE731" i="18"/>
  <c r="AD731" i="18"/>
  <c r="AF730" i="18"/>
  <c r="AJ730" i="18" s="1"/>
  <c r="AE730" i="18"/>
  <c r="AD730" i="18"/>
  <c r="AF729" i="18"/>
  <c r="AJ729" i="18" s="1"/>
  <c r="AE729" i="18"/>
  <c r="AD729" i="18"/>
  <c r="AF728" i="18"/>
  <c r="AJ728" i="18" s="1"/>
  <c r="AE728" i="18"/>
  <c r="AD728" i="18"/>
  <c r="AF727" i="18"/>
  <c r="AJ727" i="18" s="1"/>
  <c r="AE727" i="18"/>
  <c r="AD727" i="18"/>
  <c r="AF726" i="18"/>
  <c r="AJ726" i="18" s="1"/>
  <c r="AE726" i="18"/>
  <c r="AD726" i="18"/>
  <c r="AF725" i="18"/>
  <c r="AJ725" i="18" s="1"/>
  <c r="AE725" i="18"/>
  <c r="AD725" i="18"/>
  <c r="AF724" i="18"/>
  <c r="AJ724" i="18" s="1"/>
  <c r="AE724" i="18"/>
  <c r="AD724" i="18"/>
  <c r="AF723" i="18"/>
  <c r="AJ723" i="18" s="1"/>
  <c r="AE723" i="18"/>
  <c r="AD723" i="18"/>
  <c r="AF722" i="18"/>
  <c r="AJ722" i="18" s="1"/>
  <c r="AE722" i="18"/>
  <c r="AD722" i="18"/>
  <c r="AF721" i="18"/>
  <c r="AJ721" i="18" s="1"/>
  <c r="AE721" i="18"/>
  <c r="AD721" i="18"/>
  <c r="AF720" i="18"/>
  <c r="AJ720" i="18" s="1"/>
  <c r="AE720" i="18"/>
  <c r="AD720" i="18"/>
  <c r="AF719" i="18"/>
  <c r="AJ719" i="18" s="1"/>
  <c r="AE719" i="18"/>
  <c r="AD719" i="18"/>
  <c r="AF718" i="18"/>
  <c r="AJ718" i="18" s="1"/>
  <c r="AE718" i="18"/>
  <c r="AD718" i="18"/>
  <c r="AF717" i="18"/>
  <c r="AJ717" i="18" s="1"/>
  <c r="AE717" i="18"/>
  <c r="AD717" i="18"/>
  <c r="AF716" i="18"/>
  <c r="AJ716" i="18" s="1"/>
  <c r="AE716" i="18"/>
  <c r="AD716" i="18"/>
  <c r="AF715" i="18"/>
  <c r="AJ715" i="18" s="1"/>
  <c r="AE715" i="18"/>
  <c r="AD715" i="18"/>
  <c r="AF714" i="18"/>
  <c r="AJ714" i="18" s="1"/>
  <c r="AE714" i="18"/>
  <c r="AD714" i="18"/>
  <c r="AF713" i="18"/>
  <c r="AJ713" i="18" s="1"/>
  <c r="AE713" i="18"/>
  <c r="AD713" i="18"/>
  <c r="AF712" i="18"/>
  <c r="AJ712" i="18" s="1"/>
  <c r="AE712" i="18"/>
  <c r="AD712" i="18"/>
  <c r="AF711" i="18"/>
  <c r="AJ711" i="18" s="1"/>
  <c r="AE711" i="18"/>
  <c r="AD711" i="18"/>
  <c r="AF710" i="18"/>
  <c r="AJ710" i="18" s="1"/>
  <c r="AE710" i="18"/>
  <c r="AD710" i="18"/>
  <c r="AF709" i="18"/>
  <c r="AJ709" i="18" s="1"/>
  <c r="AE709" i="18"/>
  <c r="AD709" i="18"/>
  <c r="AF708" i="18"/>
  <c r="AJ708" i="18" s="1"/>
  <c r="AE708" i="18"/>
  <c r="AD708" i="18"/>
  <c r="AF707" i="18"/>
  <c r="AJ707" i="18" s="1"/>
  <c r="AE707" i="18"/>
  <c r="AD707" i="18"/>
  <c r="AF706" i="18"/>
  <c r="AJ706" i="18" s="1"/>
  <c r="AE706" i="18"/>
  <c r="AD706" i="18"/>
  <c r="AF705" i="18"/>
  <c r="AJ705" i="18" s="1"/>
  <c r="AE705" i="18"/>
  <c r="AD705" i="18"/>
  <c r="AF704" i="18"/>
  <c r="AJ704" i="18" s="1"/>
  <c r="AE704" i="18"/>
  <c r="AD704" i="18"/>
  <c r="AF703" i="18"/>
  <c r="AJ703" i="18" s="1"/>
  <c r="AE703" i="18"/>
  <c r="AD703" i="18"/>
  <c r="AF702" i="18"/>
  <c r="AJ702" i="18" s="1"/>
  <c r="AE702" i="18"/>
  <c r="AD702" i="18"/>
  <c r="AF701" i="18"/>
  <c r="AJ701" i="18" s="1"/>
  <c r="AE701" i="18"/>
  <c r="AD701" i="18"/>
  <c r="AF700" i="18"/>
  <c r="AJ700" i="18" s="1"/>
  <c r="AE700" i="18"/>
  <c r="AD700" i="18"/>
  <c r="AF699" i="18"/>
  <c r="AJ699" i="18" s="1"/>
  <c r="AE699" i="18"/>
  <c r="AD699" i="18"/>
  <c r="AF698" i="18"/>
  <c r="AJ698" i="18" s="1"/>
  <c r="AE698" i="18"/>
  <c r="AD698" i="18"/>
  <c r="AF697" i="18"/>
  <c r="AJ697" i="18" s="1"/>
  <c r="AE697" i="18"/>
  <c r="AD697" i="18"/>
  <c r="AF696" i="18"/>
  <c r="AJ696" i="18" s="1"/>
  <c r="AE696" i="18"/>
  <c r="AD696" i="18"/>
  <c r="AF695" i="18"/>
  <c r="AJ695" i="18" s="1"/>
  <c r="AE695" i="18"/>
  <c r="AD695" i="18"/>
  <c r="AF694" i="18"/>
  <c r="AJ694" i="18" s="1"/>
  <c r="AE694" i="18"/>
  <c r="AD694" i="18"/>
  <c r="AF693" i="18"/>
  <c r="AJ693" i="18" s="1"/>
  <c r="AE693" i="18"/>
  <c r="AD693" i="18"/>
  <c r="AF692" i="18"/>
  <c r="AJ692" i="18" s="1"/>
  <c r="AE692" i="18"/>
  <c r="AD692" i="18"/>
  <c r="AF691" i="18"/>
  <c r="AJ691" i="18" s="1"/>
  <c r="AE691" i="18"/>
  <c r="AD691" i="18"/>
  <c r="AF690" i="18"/>
  <c r="AJ690" i="18" s="1"/>
  <c r="AE690" i="18"/>
  <c r="AD690" i="18"/>
  <c r="AF689" i="18"/>
  <c r="AJ689" i="18" s="1"/>
  <c r="AE689" i="18"/>
  <c r="AD689" i="18"/>
  <c r="AF688" i="18"/>
  <c r="AJ688" i="18" s="1"/>
  <c r="AE688" i="18"/>
  <c r="AD688" i="18"/>
  <c r="AF687" i="18"/>
  <c r="AJ687" i="18" s="1"/>
  <c r="AE687" i="18"/>
  <c r="AD687" i="18"/>
  <c r="AF686" i="18"/>
  <c r="AJ686" i="18" s="1"/>
  <c r="AE686" i="18"/>
  <c r="AD686" i="18"/>
  <c r="AF685" i="18"/>
  <c r="AJ685" i="18" s="1"/>
  <c r="AE685" i="18"/>
  <c r="AD685" i="18"/>
  <c r="AF684" i="18"/>
  <c r="AJ684" i="18" s="1"/>
  <c r="AE684" i="18"/>
  <c r="AD684" i="18"/>
  <c r="AF683" i="18"/>
  <c r="AJ683" i="18" s="1"/>
  <c r="AE683" i="18"/>
  <c r="AD683" i="18"/>
  <c r="AF682" i="18"/>
  <c r="AJ682" i="18" s="1"/>
  <c r="AE682" i="18"/>
  <c r="AD682" i="18"/>
  <c r="AF681" i="18"/>
  <c r="AJ681" i="18" s="1"/>
  <c r="AE681" i="18"/>
  <c r="AD681" i="18"/>
  <c r="AF680" i="18"/>
  <c r="AJ680" i="18" s="1"/>
  <c r="AE680" i="18"/>
  <c r="AD680" i="18"/>
  <c r="AF679" i="18"/>
  <c r="AJ679" i="18" s="1"/>
  <c r="AE679" i="18"/>
  <c r="AD679" i="18"/>
  <c r="AF678" i="18"/>
  <c r="AJ678" i="18" s="1"/>
  <c r="AE678" i="18"/>
  <c r="AD678" i="18"/>
  <c r="AF677" i="18"/>
  <c r="AJ677" i="18" s="1"/>
  <c r="AE677" i="18"/>
  <c r="AD677" i="18"/>
  <c r="AF676" i="18"/>
  <c r="AJ676" i="18" s="1"/>
  <c r="AE676" i="18"/>
  <c r="AD676" i="18"/>
  <c r="AF675" i="18"/>
  <c r="AJ675" i="18" s="1"/>
  <c r="AE675" i="18"/>
  <c r="AD675" i="18"/>
  <c r="AF674" i="18"/>
  <c r="AJ674" i="18" s="1"/>
  <c r="AE674" i="18"/>
  <c r="AD674" i="18"/>
  <c r="AF673" i="18"/>
  <c r="AJ673" i="18" s="1"/>
  <c r="AE673" i="18"/>
  <c r="AD673" i="18"/>
  <c r="AF672" i="18"/>
  <c r="AJ672" i="18" s="1"/>
  <c r="AE672" i="18"/>
  <c r="AD672" i="18"/>
  <c r="AF671" i="18"/>
  <c r="AJ671" i="18" s="1"/>
  <c r="AE671" i="18"/>
  <c r="AD671" i="18"/>
  <c r="AF670" i="18"/>
  <c r="AJ670" i="18" s="1"/>
  <c r="AE670" i="18"/>
  <c r="AD670" i="18"/>
  <c r="AF669" i="18"/>
  <c r="AJ669" i="18" s="1"/>
  <c r="AE669" i="18"/>
  <c r="AD669" i="18"/>
  <c r="AF668" i="18"/>
  <c r="AJ668" i="18" s="1"/>
  <c r="AE668" i="18"/>
  <c r="AD668" i="18"/>
  <c r="AF667" i="18"/>
  <c r="AJ667" i="18" s="1"/>
  <c r="AE667" i="18"/>
  <c r="AD667" i="18"/>
  <c r="AF666" i="18"/>
  <c r="AJ666" i="18" s="1"/>
  <c r="AE666" i="18"/>
  <c r="AD666" i="18"/>
  <c r="AF665" i="18"/>
  <c r="AJ665" i="18" s="1"/>
  <c r="AE665" i="18"/>
  <c r="AD665" i="18"/>
  <c r="AF664" i="18"/>
  <c r="AJ664" i="18" s="1"/>
  <c r="AE664" i="18"/>
  <c r="AD664" i="18"/>
  <c r="AF663" i="18"/>
  <c r="AJ663" i="18" s="1"/>
  <c r="AE663" i="18"/>
  <c r="AD663" i="18"/>
  <c r="AF662" i="18"/>
  <c r="AJ662" i="18" s="1"/>
  <c r="AE662" i="18"/>
  <c r="AD662" i="18"/>
  <c r="AF661" i="18"/>
  <c r="AJ661" i="18" s="1"/>
  <c r="AE661" i="18"/>
  <c r="AD661" i="18"/>
  <c r="AF660" i="18"/>
  <c r="AJ660" i="18" s="1"/>
  <c r="AE660" i="18"/>
  <c r="AD660" i="18"/>
  <c r="AF659" i="18"/>
  <c r="AJ659" i="18" s="1"/>
  <c r="AE659" i="18"/>
  <c r="AD659" i="18"/>
  <c r="AF658" i="18"/>
  <c r="AJ658" i="18" s="1"/>
  <c r="AE658" i="18"/>
  <c r="AD658" i="18"/>
  <c r="AF657" i="18"/>
  <c r="AJ657" i="18" s="1"/>
  <c r="AE657" i="18"/>
  <c r="AD657" i="18"/>
  <c r="AF656" i="18"/>
  <c r="AJ656" i="18" s="1"/>
  <c r="AE656" i="18"/>
  <c r="AD656" i="18"/>
  <c r="AF655" i="18"/>
  <c r="AJ655" i="18" s="1"/>
  <c r="AE655" i="18"/>
  <c r="AD655" i="18"/>
  <c r="AF654" i="18"/>
  <c r="AJ654" i="18" s="1"/>
  <c r="AE654" i="18"/>
  <c r="AD654" i="18"/>
  <c r="AF653" i="18"/>
  <c r="AJ653" i="18" s="1"/>
  <c r="AE653" i="18"/>
  <c r="AD653" i="18"/>
  <c r="AF652" i="18"/>
  <c r="AJ652" i="18" s="1"/>
  <c r="AE652" i="18"/>
  <c r="AD652" i="18"/>
  <c r="AF651" i="18"/>
  <c r="AJ651" i="18" s="1"/>
  <c r="AE651" i="18"/>
  <c r="AD651" i="18"/>
  <c r="AF650" i="18"/>
  <c r="AJ650" i="18" s="1"/>
  <c r="AE650" i="18"/>
  <c r="AD650" i="18"/>
  <c r="AF649" i="18"/>
  <c r="AJ649" i="18" s="1"/>
  <c r="AE649" i="18"/>
  <c r="AD649" i="18"/>
  <c r="AF648" i="18"/>
  <c r="AJ648" i="18" s="1"/>
  <c r="AE648" i="18"/>
  <c r="AD648" i="18"/>
  <c r="AF647" i="18"/>
  <c r="AJ647" i="18" s="1"/>
  <c r="AE647" i="18"/>
  <c r="AD647" i="18"/>
  <c r="AF646" i="18"/>
  <c r="AJ646" i="18" s="1"/>
  <c r="AE646" i="18"/>
  <c r="AD646" i="18"/>
  <c r="AF645" i="18"/>
  <c r="AJ645" i="18" s="1"/>
  <c r="AE645" i="18"/>
  <c r="AD645" i="18"/>
  <c r="AF644" i="18"/>
  <c r="AJ644" i="18" s="1"/>
  <c r="AE644" i="18"/>
  <c r="AD644" i="18"/>
  <c r="AF643" i="18"/>
  <c r="AJ643" i="18" s="1"/>
  <c r="AE643" i="18"/>
  <c r="AD643" i="18"/>
  <c r="AF642" i="18"/>
  <c r="AJ642" i="18" s="1"/>
  <c r="AE642" i="18"/>
  <c r="AD642" i="18"/>
  <c r="AF641" i="18"/>
  <c r="AJ641" i="18" s="1"/>
  <c r="AE641" i="18"/>
  <c r="AD641" i="18"/>
  <c r="AF640" i="18"/>
  <c r="AJ640" i="18" s="1"/>
  <c r="AE640" i="18"/>
  <c r="AD640" i="18"/>
  <c r="AF639" i="18"/>
  <c r="AJ639" i="18" s="1"/>
  <c r="AE639" i="18"/>
  <c r="AD639" i="18"/>
  <c r="AF638" i="18"/>
  <c r="AJ638" i="18" s="1"/>
  <c r="AE638" i="18"/>
  <c r="AD638" i="18"/>
  <c r="AF637" i="18"/>
  <c r="AJ637" i="18" s="1"/>
  <c r="AE637" i="18"/>
  <c r="AD637" i="18"/>
  <c r="AF636" i="18"/>
  <c r="AJ636" i="18" s="1"/>
  <c r="AE636" i="18"/>
  <c r="AD636" i="18"/>
  <c r="AF635" i="18"/>
  <c r="AJ635" i="18" s="1"/>
  <c r="AE635" i="18"/>
  <c r="AD635" i="18"/>
  <c r="AF634" i="18"/>
  <c r="AJ634" i="18" s="1"/>
  <c r="AE634" i="18"/>
  <c r="AD634" i="18"/>
  <c r="AF633" i="18"/>
  <c r="AJ633" i="18" s="1"/>
  <c r="AE633" i="18"/>
  <c r="AD633" i="18"/>
  <c r="AF632" i="18"/>
  <c r="AJ632" i="18" s="1"/>
  <c r="AE632" i="18"/>
  <c r="AD632" i="18"/>
  <c r="AF631" i="18"/>
  <c r="AJ631" i="18" s="1"/>
  <c r="AE631" i="18"/>
  <c r="AD631" i="18"/>
  <c r="AF630" i="18"/>
  <c r="AJ630" i="18" s="1"/>
  <c r="AE630" i="18"/>
  <c r="AD630" i="18"/>
  <c r="AF629" i="18"/>
  <c r="AJ629" i="18" s="1"/>
  <c r="AE629" i="18"/>
  <c r="AD629" i="18"/>
  <c r="AF628" i="18"/>
  <c r="AJ628" i="18" s="1"/>
  <c r="AE628" i="18"/>
  <c r="AD628" i="18"/>
  <c r="AF627" i="18"/>
  <c r="AJ627" i="18" s="1"/>
  <c r="AE627" i="18"/>
  <c r="AD627" i="18"/>
  <c r="AF626" i="18"/>
  <c r="AJ626" i="18" s="1"/>
  <c r="AE626" i="18"/>
  <c r="AD626" i="18"/>
  <c r="AF625" i="18"/>
  <c r="AJ625" i="18" s="1"/>
  <c r="AE625" i="18"/>
  <c r="AD625" i="18"/>
  <c r="AF624" i="18"/>
  <c r="AJ624" i="18" s="1"/>
  <c r="AE624" i="18"/>
  <c r="AD624" i="18"/>
  <c r="AF623" i="18"/>
  <c r="AJ623" i="18" s="1"/>
  <c r="AE623" i="18"/>
  <c r="AD623" i="18"/>
  <c r="AF622" i="18"/>
  <c r="AJ622" i="18" s="1"/>
  <c r="AE622" i="18"/>
  <c r="AD622" i="18"/>
  <c r="AF621" i="18"/>
  <c r="AJ621" i="18" s="1"/>
  <c r="AE621" i="18"/>
  <c r="AD621" i="18"/>
  <c r="AF620" i="18"/>
  <c r="AJ620" i="18" s="1"/>
  <c r="AE620" i="18"/>
  <c r="AD620" i="18"/>
  <c r="AF619" i="18"/>
  <c r="AJ619" i="18" s="1"/>
  <c r="AE619" i="18"/>
  <c r="AD619" i="18"/>
  <c r="AF618" i="18"/>
  <c r="AJ618" i="18" s="1"/>
  <c r="AE618" i="18"/>
  <c r="AD618" i="18"/>
  <c r="AF617" i="18"/>
  <c r="AJ617" i="18" s="1"/>
  <c r="AE617" i="18"/>
  <c r="AD617" i="18"/>
  <c r="AF616" i="18"/>
  <c r="AJ616" i="18" s="1"/>
  <c r="AE616" i="18"/>
  <c r="AD616" i="18"/>
  <c r="AF615" i="18"/>
  <c r="AJ615" i="18" s="1"/>
  <c r="AE615" i="18"/>
  <c r="AD615" i="18"/>
  <c r="AF614" i="18"/>
  <c r="AJ614" i="18" s="1"/>
  <c r="AE614" i="18"/>
  <c r="AD614" i="18"/>
  <c r="AF613" i="18"/>
  <c r="AJ613" i="18" s="1"/>
  <c r="AE613" i="18"/>
  <c r="AD613" i="18"/>
  <c r="AF612" i="18"/>
  <c r="AJ612" i="18" s="1"/>
  <c r="AE612" i="18"/>
  <c r="AD612" i="18"/>
  <c r="AF611" i="18"/>
  <c r="AJ611" i="18" s="1"/>
  <c r="AE611" i="18"/>
  <c r="AD611" i="18"/>
  <c r="AF610" i="18"/>
  <c r="AJ610" i="18" s="1"/>
  <c r="AE610" i="18"/>
  <c r="AD610" i="18"/>
  <c r="AF609" i="18"/>
  <c r="AJ609" i="18" s="1"/>
  <c r="AE609" i="18"/>
  <c r="AD609" i="18"/>
  <c r="AF608" i="18"/>
  <c r="AJ608" i="18" s="1"/>
  <c r="AE608" i="18"/>
  <c r="AD608" i="18"/>
  <c r="AF607" i="18"/>
  <c r="AJ607" i="18" s="1"/>
  <c r="AE607" i="18"/>
  <c r="AD607" i="18"/>
  <c r="AF606" i="18"/>
  <c r="AJ606" i="18" s="1"/>
  <c r="AE606" i="18"/>
  <c r="AD606" i="18"/>
  <c r="AF605" i="18"/>
  <c r="AJ605" i="18" s="1"/>
  <c r="AE605" i="18"/>
  <c r="AD605" i="18"/>
  <c r="AF604" i="18"/>
  <c r="AJ604" i="18" s="1"/>
  <c r="AE604" i="18"/>
  <c r="AD604" i="18"/>
  <c r="AF603" i="18"/>
  <c r="AJ603" i="18" s="1"/>
  <c r="AE603" i="18"/>
  <c r="AD603" i="18"/>
  <c r="AF602" i="18"/>
  <c r="AJ602" i="18" s="1"/>
  <c r="AE602" i="18"/>
  <c r="AD602" i="18"/>
  <c r="AF601" i="18"/>
  <c r="AJ601" i="18" s="1"/>
  <c r="AE601" i="18"/>
  <c r="AD601" i="18"/>
  <c r="AF600" i="18"/>
  <c r="AJ600" i="18" s="1"/>
  <c r="AE600" i="18"/>
  <c r="AD600" i="18"/>
  <c r="AF599" i="18"/>
  <c r="AJ599" i="18" s="1"/>
  <c r="AE599" i="18"/>
  <c r="AD599" i="18"/>
  <c r="AF598" i="18"/>
  <c r="AJ598" i="18" s="1"/>
  <c r="AE598" i="18"/>
  <c r="AD598" i="18"/>
  <c r="AF597" i="18"/>
  <c r="AJ597" i="18" s="1"/>
  <c r="AE597" i="18"/>
  <c r="AD597" i="18"/>
  <c r="AF596" i="18"/>
  <c r="AJ596" i="18" s="1"/>
  <c r="AE596" i="18"/>
  <c r="AD596" i="18"/>
  <c r="AF595" i="18"/>
  <c r="AJ595" i="18" s="1"/>
  <c r="AE595" i="18"/>
  <c r="AD595" i="18"/>
  <c r="AF594" i="18"/>
  <c r="AJ594" i="18" s="1"/>
  <c r="AE594" i="18"/>
  <c r="AD594" i="18"/>
  <c r="AF593" i="18"/>
  <c r="AJ593" i="18" s="1"/>
  <c r="AE593" i="18"/>
  <c r="AD593" i="18"/>
  <c r="AF592" i="18"/>
  <c r="AJ592" i="18" s="1"/>
  <c r="AE592" i="18"/>
  <c r="AD592" i="18"/>
  <c r="AF591" i="18"/>
  <c r="AJ591" i="18" s="1"/>
  <c r="AE591" i="18"/>
  <c r="AD591" i="18"/>
  <c r="AF590" i="18"/>
  <c r="AJ590" i="18" s="1"/>
  <c r="AE590" i="18"/>
  <c r="AD590" i="18"/>
  <c r="AF589" i="18"/>
  <c r="AJ589" i="18" s="1"/>
  <c r="AE589" i="18"/>
  <c r="AD589" i="18"/>
  <c r="AF588" i="18"/>
  <c r="AJ588" i="18" s="1"/>
  <c r="AE588" i="18"/>
  <c r="AD588" i="18"/>
  <c r="AF587" i="18"/>
  <c r="AJ587" i="18" s="1"/>
  <c r="AE587" i="18"/>
  <c r="AD587" i="18"/>
  <c r="AF586" i="18"/>
  <c r="AJ586" i="18" s="1"/>
  <c r="AE586" i="18"/>
  <c r="AD586" i="18"/>
  <c r="AF585" i="18"/>
  <c r="AJ585" i="18" s="1"/>
  <c r="AE585" i="18"/>
  <c r="AD585" i="18"/>
  <c r="AF584" i="18"/>
  <c r="AJ584" i="18" s="1"/>
  <c r="AE584" i="18"/>
  <c r="AD584" i="18"/>
  <c r="AF583" i="18"/>
  <c r="AJ583" i="18" s="1"/>
  <c r="AE583" i="18"/>
  <c r="AD583" i="18"/>
  <c r="AF582" i="18"/>
  <c r="AJ582" i="18" s="1"/>
  <c r="AE582" i="18"/>
  <c r="AD582" i="18"/>
  <c r="AF581" i="18"/>
  <c r="AJ581" i="18" s="1"/>
  <c r="AE581" i="18"/>
  <c r="AD581" i="18"/>
  <c r="AF580" i="18"/>
  <c r="AJ580" i="18" s="1"/>
  <c r="AE580" i="18"/>
  <c r="AD580" i="18"/>
  <c r="AF579" i="18"/>
  <c r="AJ579" i="18" s="1"/>
  <c r="AE579" i="18"/>
  <c r="AD579" i="18"/>
  <c r="AF578" i="18"/>
  <c r="AJ578" i="18" s="1"/>
  <c r="AE578" i="18"/>
  <c r="AD578" i="18"/>
  <c r="AF577" i="18"/>
  <c r="AJ577" i="18" s="1"/>
  <c r="AE577" i="18"/>
  <c r="AD577" i="18"/>
  <c r="AF576" i="18"/>
  <c r="AJ576" i="18" s="1"/>
  <c r="AE576" i="18"/>
  <c r="AD576" i="18"/>
  <c r="AF575" i="18"/>
  <c r="AJ575" i="18" s="1"/>
  <c r="AE575" i="18"/>
  <c r="AD575" i="18"/>
  <c r="AF574" i="18"/>
  <c r="AJ574" i="18" s="1"/>
  <c r="AE574" i="18"/>
  <c r="AD574" i="18"/>
  <c r="AF573" i="18"/>
  <c r="AJ573" i="18" s="1"/>
  <c r="AE573" i="18"/>
  <c r="AD573" i="18"/>
  <c r="AF572" i="18"/>
  <c r="AJ572" i="18" s="1"/>
  <c r="AE572" i="18"/>
  <c r="AD572" i="18"/>
  <c r="AF571" i="18"/>
  <c r="AJ571" i="18" s="1"/>
  <c r="AE571" i="18"/>
  <c r="AD571" i="18"/>
  <c r="AF570" i="18"/>
  <c r="AJ570" i="18" s="1"/>
  <c r="AE570" i="18"/>
  <c r="AD570" i="18"/>
  <c r="AF569" i="18"/>
  <c r="AJ569" i="18" s="1"/>
  <c r="AE569" i="18"/>
  <c r="AD569" i="18"/>
  <c r="AF568" i="18"/>
  <c r="AJ568" i="18" s="1"/>
  <c r="AE568" i="18"/>
  <c r="AD568" i="18"/>
  <c r="AF567" i="18"/>
  <c r="AJ567" i="18" s="1"/>
  <c r="AE567" i="18"/>
  <c r="AD567" i="18"/>
  <c r="AF566" i="18"/>
  <c r="AJ566" i="18" s="1"/>
  <c r="AE566" i="18"/>
  <c r="AD566" i="18"/>
  <c r="AF565" i="18"/>
  <c r="AJ565" i="18" s="1"/>
  <c r="AE565" i="18"/>
  <c r="AD565" i="18"/>
  <c r="AF564" i="18"/>
  <c r="AJ564" i="18" s="1"/>
  <c r="AE564" i="18"/>
  <c r="AD564" i="18"/>
  <c r="AF563" i="18"/>
  <c r="AJ563" i="18" s="1"/>
  <c r="AE563" i="18"/>
  <c r="AD563" i="18"/>
  <c r="AF562" i="18"/>
  <c r="AJ562" i="18" s="1"/>
  <c r="AE562" i="18"/>
  <c r="AD562" i="18"/>
  <c r="AF561" i="18"/>
  <c r="AJ561" i="18" s="1"/>
  <c r="AE561" i="18"/>
  <c r="AD561" i="18"/>
  <c r="AF560" i="18"/>
  <c r="AJ560" i="18" s="1"/>
  <c r="AE560" i="18"/>
  <c r="AD560" i="18"/>
  <c r="AF559" i="18"/>
  <c r="AJ559" i="18" s="1"/>
  <c r="AE559" i="18"/>
  <c r="AD559" i="18"/>
  <c r="AF558" i="18"/>
  <c r="AJ558" i="18" s="1"/>
  <c r="AE558" i="18"/>
  <c r="AD558" i="18"/>
  <c r="AF557" i="18"/>
  <c r="AJ557" i="18" s="1"/>
  <c r="AE557" i="18"/>
  <c r="AD557" i="18"/>
  <c r="AF556" i="18"/>
  <c r="AJ556" i="18" s="1"/>
  <c r="AE556" i="18"/>
  <c r="AD556" i="18"/>
  <c r="AF555" i="18"/>
  <c r="AJ555" i="18" s="1"/>
  <c r="AE555" i="18"/>
  <c r="AD555" i="18"/>
  <c r="AF554" i="18"/>
  <c r="AJ554" i="18" s="1"/>
  <c r="AE554" i="18"/>
  <c r="AD554" i="18"/>
  <c r="AF553" i="18"/>
  <c r="AJ553" i="18" s="1"/>
  <c r="AE553" i="18"/>
  <c r="AD553" i="18"/>
  <c r="AF552" i="18"/>
  <c r="AJ552" i="18" s="1"/>
  <c r="AE552" i="18"/>
  <c r="AD552" i="18"/>
  <c r="AF551" i="18"/>
  <c r="AJ551" i="18" s="1"/>
  <c r="AE551" i="18"/>
  <c r="AD551" i="18"/>
  <c r="AF550" i="18"/>
  <c r="AJ550" i="18" s="1"/>
  <c r="AE550" i="18"/>
  <c r="AD550" i="18"/>
  <c r="AF549" i="18"/>
  <c r="AJ549" i="18" s="1"/>
  <c r="AE549" i="18"/>
  <c r="AD549" i="18"/>
  <c r="AF548" i="18"/>
  <c r="AJ548" i="18" s="1"/>
  <c r="AE548" i="18"/>
  <c r="AD548" i="18"/>
  <c r="AF547" i="18"/>
  <c r="AJ547" i="18" s="1"/>
  <c r="AE547" i="18"/>
  <c r="AD547" i="18"/>
  <c r="AF546" i="18"/>
  <c r="AJ546" i="18" s="1"/>
  <c r="AE546" i="18"/>
  <c r="AD546" i="18"/>
  <c r="AF545" i="18"/>
  <c r="AJ545" i="18" s="1"/>
  <c r="AE545" i="18"/>
  <c r="AD545" i="18"/>
  <c r="AF544" i="18"/>
  <c r="AJ544" i="18" s="1"/>
  <c r="AE544" i="18"/>
  <c r="AD544" i="18"/>
  <c r="AF543" i="18"/>
  <c r="AJ543" i="18" s="1"/>
  <c r="AE543" i="18"/>
  <c r="AD543" i="18"/>
  <c r="AF542" i="18"/>
  <c r="AJ542" i="18" s="1"/>
  <c r="AE542" i="18"/>
  <c r="AD542" i="18"/>
  <c r="AF541" i="18"/>
  <c r="AJ541" i="18" s="1"/>
  <c r="AE541" i="18"/>
  <c r="AD541" i="18"/>
  <c r="AF540" i="18"/>
  <c r="AJ540" i="18" s="1"/>
  <c r="AE540" i="18"/>
  <c r="AD540" i="18"/>
  <c r="AF539" i="18"/>
  <c r="AJ539" i="18" s="1"/>
  <c r="AE539" i="18"/>
  <c r="AD539" i="18"/>
  <c r="AF538" i="18"/>
  <c r="AJ538" i="18" s="1"/>
  <c r="AE538" i="18"/>
  <c r="AD538" i="18"/>
  <c r="AF537" i="18"/>
  <c r="AJ537" i="18" s="1"/>
  <c r="AE537" i="18"/>
  <c r="AD537" i="18"/>
  <c r="AF536" i="18"/>
  <c r="AJ536" i="18" s="1"/>
  <c r="AE536" i="18"/>
  <c r="AD536" i="18"/>
  <c r="AF535" i="18"/>
  <c r="AJ535" i="18" s="1"/>
  <c r="AE535" i="18"/>
  <c r="AD535" i="18"/>
  <c r="AF534" i="18"/>
  <c r="AJ534" i="18" s="1"/>
  <c r="AE534" i="18"/>
  <c r="AD534" i="18"/>
  <c r="AF533" i="18"/>
  <c r="AJ533" i="18" s="1"/>
  <c r="AE533" i="18"/>
  <c r="AD533" i="18"/>
  <c r="AF532" i="18"/>
  <c r="AJ532" i="18" s="1"/>
  <c r="AE532" i="18"/>
  <c r="AD532" i="18"/>
  <c r="AF531" i="18"/>
  <c r="AJ531" i="18" s="1"/>
  <c r="AE531" i="18"/>
  <c r="AD531" i="18"/>
  <c r="AF530" i="18"/>
  <c r="AJ530" i="18" s="1"/>
  <c r="AE530" i="18"/>
  <c r="AD530" i="18"/>
  <c r="AF529" i="18"/>
  <c r="AJ529" i="18" s="1"/>
  <c r="AE529" i="18"/>
  <c r="AD529" i="18"/>
  <c r="AF528" i="18"/>
  <c r="AJ528" i="18" s="1"/>
  <c r="AE528" i="18"/>
  <c r="AD528" i="18"/>
  <c r="AF527" i="18"/>
  <c r="AJ527" i="18" s="1"/>
  <c r="AE527" i="18"/>
  <c r="AD527" i="18"/>
  <c r="AF526" i="18"/>
  <c r="AJ526" i="18" s="1"/>
  <c r="AE526" i="18"/>
  <c r="AD526" i="18"/>
  <c r="AF525" i="18"/>
  <c r="AJ525" i="18" s="1"/>
  <c r="AE525" i="18"/>
  <c r="AD525" i="18"/>
  <c r="AF524" i="18"/>
  <c r="AJ524" i="18" s="1"/>
  <c r="AE524" i="18"/>
  <c r="AD524" i="18"/>
  <c r="AF523" i="18"/>
  <c r="AJ523" i="18" s="1"/>
  <c r="AE523" i="18"/>
  <c r="AD523" i="18"/>
  <c r="AF522" i="18"/>
  <c r="AJ522" i="18" s="1"/>
  <c r="AE522" i="18"/>
  <c r="AD522" i="18"/>
  <c r="AF521" i="18"/>
  <c r="AJ521" i="18" s="1"/>
  <c r="AE521" i="18"/>
  <c r="AD521" i="18"/>
  <c r="AF520" i="18"/>
  <c r="AJ520" i="18" s="1"/>
  <c r="AE520" i="18"/>
  <c r="AD520" i="18"/>
  <c r="AF519" i="18"/>
  <c r="AJ519" i="18" s="1"/>
  <c r="AE519" i="18"/>
  <c r="AD519" i="18"/>
  <c r="AF518" i="18"/>
  <c r="AJ518" i="18" s="1"/>
  <c r="AE518" i="18"/>
  <c r="AD518" i="18"/>
  <c r="AF517" i="18"/>
  <c r="AJ517" i="18" s="1"/>
  <c r="AE517" i="18"/>
  <c r="AD517" i="18"/>
  <c r="AF516" i="18"/>
  <c r="AJ516" i="18" s="1"/>
  <c r="AE516" i="18"/>
  <c r="AD516" i="18"/>
  <c r="AF515" i="18"/>
  <c r="AJ515" i="18" s="1"/>
  <c r="AE515" i="18"/>
  <c r="AD515" i="18"/>
  <c r="AF514" i="18"/>
  <c r="AJ514" i="18" s="1"/>
  <c r="AE514" i="18"/>
  <c r="AD514" i="18"/>
  <c r="AF513" i="18"/>
  <c r="AJ513" i="18" s="1"/>
  <c r="AE513" i="18"/>
  <c r="AD513" i="18"/>
  <c r="AF512" i="18"/>
  <c r="AJ512" i="18" s="1"/>
  <c r="AE512" i="18"/>
  <c r="AD512" i="18"/>
  <c r="AF511" i="18"/>
  <c r="AJ511" i="18" s="1"/>
  <c r="AE511" i="18"/>
  <c r="AD511" i="18"/>
  <c r="AF510" i="18"/>
  <c r="AJ510" i="18" s="1"/>
  <c r="AE510" i="18"/>
  <c r="AD510" i="18"/>
  <c r="AF509" i="18"/>
  <c r="AJ509" i="18" s="1"/>
  <c r="AE509" i="18"/>
  <c r="AD509" i="18"/>
  <c r="AF508" i="18"/>
  <c r="AJ508" i="18" s="1"/>
  <c r="AE508" i="18"/>
  <c r="AD508" i="18"/>
  <c r="AF507" i="18"/>
  <c r="AJ507" i="18" s="1"/>
  <c r="AE507" i="18"/>
  <c r="AD507" i="18"/>
  <c r="AF506" i="18"/>
  <c r="AJ506" i="18" s="1"/>
  <c r="AE506" i="18"/>
  <c r="AD506" i="18"/>
  <c r="AF505" i="18"/>
  <c r="AJ505" i="18" s="1"/>
  <c r="AE505" i="18"/>
  <c r="AD505" i="18"/>
  <c r="AF504" i="18"/>
  <c r="AJ504" i="18" s="1"/>
  <c r="AE504" i="18"/>
  <c r="AD504" i="18"/>
  <c r="AF503" i="18"/>
  <c r="AJ503" i="18" s="1"/>
  <c r="AE503" i="18"/>
  <c r="AD503" i="18"/>
  <c r="AF502" i="18"/>
  <c r="AJ502" i="18" s="1"/>
  <c r="AE502" i="18"/>
  <c r="AD502" i="18"/>
  <c r="AF501" i="18"/>
  <c r="AJ501" i="18" s="1"/>
  <c r="AE501" i="18"/>
  <c r="AD501" i="18"/>
  <c r="AF500" i="18"/>
  <c r="AJ500" i="18" s="1"/>
  <c r="AE500" i="18"/>
  <c r="AD500" i="18"/>
  <c r="AF499" i="18"/>
  <c r="AJ499" i="18" s="1"/>
  <c r="AE499" i="18"/>
  <c r="AD499" i="18"/>
  <c r="AF498" i="18"/>
  <c r="AJ498" i="18" s="1"/>
  <c r="AE498" i="18"/>
  <c r="AD498" i="18"/>
  <c r="AF497" i="18"/>
  <c r="AJ497" i="18" s="1"/>
  <c r="AE497" i="18"/>
  <c r="AD497" i="18"/>
  <c r="AF496" i="18"/>
  <c r="AJ496" i="18" s="1"/>
  <c r="AE496" i="18"/>
  <c r="AD496" i="18"/>
  <c r="AF495" i="18"/>
  <c r="AJ495" i="18" s="1"/>
  <c r="AE495" i="18"/>
  <c r="AD495" i="18"/>
  <c r="AF494" i="18"/>
  <c r="AJ494" i="18" s="1"/>
  <c r="AE494" i="18"/>
  <c r="AD494" i="18"/>
  <c r="AF493" i="18"/>
  <c r="AJ493" i="18" s="1"/>
  <c r="AE493" i="18"/>
  <c r="AD493" i="18"/>
  <c r="AF492" i="18"/>
  <c r="AJ492" i="18" s="1"/>
  <c r="AE492" i="18"/>
  <c r="AD492" i="18"/>
  <c r="AF491" i="18"/>
  <c r="AJ491" i="18" s="1"/>
  <c r="AE491" i="18"/>
  <c r="AD491" i="18"/>
  <c r="AF490" i="18"/>
  <c r="AJ490" i="18" s="1"/>
  <c r="AE490" i="18"/>
  <c r="AD490" i="18"/>
  <c r="AF489" i="18"/>
  <c r="AJ489" i="18" s="1"/>
  <c r="AE489" i="18"/>
  <c r="AD489" i="18"/>
  <c r="AF488" i="18"/>
  <c r="AJ488" i="18" s="1"/>
  <c r="AE488" i="18"/>
  <c r="AD488" i="18"/>
  <c r="AF487" i="18"/>
  <c r="AJ487" i="18" s="1"/>
  <c r="AE487" i="18"/>
  <c r="AD487" i="18"/>
  <c r="AF486" i="18"/>
  <c r="AJ486" i="18" s="1"/>
  <c r="AE486" i="18"/>
  <c r="AD486" i="18"/>
  <c r="AF485" i="18"/>
  <c r="AJ485" i="18" s="1"/>
  <c r="AE485" i="18"/>
  <c r="AD485" i="18"/>
  <c r="AF484" i="18"/>
  <c r="AJ484" i="18" s="1"/>
  <c r="AE484" i="18"/>
  <c r="AD484" i="18"/>
  <c r="AF483" i="18"/>
  <c r="AJ483" i="18" s="1"/>
  <c r="AE483" i="18"/>
  <c r="AD483" i="18"/>
  <c r="AF482" i="18"/>
  <c r="AJ482" i="18" s="1"/>
  <c r="AE482" i="18"/>
  <c r="AD482" i="18"/>
  <c r="AF481" i="18"/>
  <c r="AJ481" i="18" s="1"/>
  <c r="AE481" i="18"/>
  <c r="AD481" i="18"/>
  <c r="AF480" i="18"/>
  <c r="AJ480" i="18" s="1"/>
  <c r="AE480" i="18"/>
  <c r="AD480" i="18"/>
  <c r="AF479" i="18"/>
  <c r="AJ479" i="18" s="1"/>
  <c r="AE479" i="18"/>
  <c r="AD479" i="18"/>
  <c r="AF478" i="18"/>
  <c r="AJ478" i="18" s="1"/>
  <c r="AE478" i="18"/>
  <c r="AD478" i="18"/>
  <c r="AF477" i="18"/>
  <c r="AJ477" i="18" s="1"/>
  <c r="AE477" i="18"/>
  <c r="AD477" i="18"/>
  <c r="AF476" i="18"/>
  <c r="AJ476" i="18" s="1"/>
  <c r="AE476" i="18"/>
  <c r="AD476" i="18"/>
  <c r="AF475" i="18"/>
  <c r="AJ475" i="18" s="1"/>
  <c r="AE475" i="18"/>
  <c r="AD475" i="18"/>
  <c r="AF474" i="18"/>
  <c r="AJ474" i="18" s="1"/>
  <c r="AE474" i="18"/>
  <c r="AD474" i="18"/>
  <c r="AF473" i="18"/>
  <c r="AJ473" i="18" s="1"/>
  <c r="AE473" i="18"/>
  <c r="AD473" i="18"/>
  <c r="AF472" i="18"/>
  <c r="AJ472" i="18" s="1"/>
  <c r="AE472" i="18"/>
  <c r="AD472" i="18"/>
  <c r="AF471" i="18"/>
  <c r="AJ471" i="18" s="1"/>
  <c r="AE471" i="18"/>
  <c r="AD471" i="18"/>
  <c r="AF470" i="18"/>
  <c r="AJ470" i="18" s="1"/>
  <c r="AE470" i="18"/>
  <c r="AD470" i="18"/>
  <c r="AF469" i="18"/>
  <c r="AJ469" i="18" s="1"/>
  <c r="AE469" i="18"/>
  <c r="AD469" i="18"/>
  <c r="AF468" i="18"/>
  <c r="AJ468" i="18" s="1"/>
  <c r="AE468" i="18"/>
  <c r="AD468" i="18"/>
  <c r="AF467" i="18"/>
  <c r="AJ467" i="18" s="1"/>
  <c r="AE467" i="18"/>
  <c r="AD467" i="18"/>
  <c r="AF466" i="18"/>
  <c r="AJ466" i="18" s="1"/>
  <c r="AE466" i="18"/>
  <c r="AD466" i="18"/>
  <c r="AF465" i="18"/>
  <c r="AJ465" i="18" s="1"/>
  <c r="AE465" i="18"/>
  <c r="AD465" i="18"/>
  <c r="AF464" i="18"/>
  <c r="AJ464" i="18" s="1"/>
  <c r="AE464" i="18"/>
  <c r="AD464" i="18"/>
  <c r="AF463" i="18"/>
  <c r="AJ463" i="18" s="1"/>
  <c r="AE463" i="18"/>
  <c r="AD463" i="18"/>
  <c r="AF462" i="18"/>
  <c r="AJ462" i="18" s="1"/>
  <c r="AE462" i="18"/>
  <c r="AD462" i="18"/>
  <c r="AF461" i="18"/>
  <c r="AJ461" i="18" s="1"/>
  <c r="AE461" i="18"/>
  <c r="AD461" i="18"/>
  <c r="AF460" i="18"/>
  <c r="AJ460" i="18" s="1"/>
  <c r="AE460" i="18"/>
  <c r="AD460" i="18"/>
  <c r="AF459" i="18"/>
  <c r="AJ459" i="18" s="1"/>
  <c r="AE459" i="18"/>
  <c r="AD459" i="18"/>
  <c r="AF458" i="18"/>
  <c r="AJ458" i="18" s="1"/>
  <c r="AE458" i="18"/>
  <c r="AD458" i="18"/>
  <c r="AF457" i="18"/>
  <c r="AJ457" i="18" s="1"/>
  <c r="AE457" i="18"/>
  <c r="AD457" i="18"/>
  <c r="AF456" i="18"/>
  <c r="AJ456" i="18" s="1"/>
  <c r="AE456" i="18"/>
  <c r="AD456" i="18"/>
  <c r="AF455" i="18"/>
  <c r="AJ455" i="18" s="1"/>
  <c r="AE455" i="18"/>
  <c r="AD455" i="18"/>
  <c r="AF454" i="18"/>
  <c r="AJ454" i="18" s="1"/>
  <c r="AE454" i="18"/>
  <c r="AD454" i="18"/>
  <c r="AF453" i="18"/>
  <c r="AJ453" i="18" s="1"/>
  <c r="AE453" i="18"/>
  <c r="AD453" i="18"/>
  <c r="AF452" i="18"/>
  <c r="AJ452" i="18" s="1"/>
  <c r="AE452" i="18"/>
  <c r="AD452" i="18"/>
  <c r="AF451" i="18"/>
  <c r="AJ451" i="18" s="1"/>
  <c r="AE451" i="18"/>
  <c r="AD451" i="18"/>
  <c r="AF450" i="18"/>
  <c r="AJ450" i="18" s="1"/>
  <c r="AE450" i="18"/>
  <c r="AD450" i="18"/>
  <c r="AF449" i="18"/>
  <c r="AJ449" i="18" s="1"/>
  <c r="AE449" i="18"/>
  <c r="AD449" i="18"/>
  <c r="AF448" i="18"/>
  <c r="AJ448" i="18" s="1"/>
  <c r="AE448" i="18"/>
  <c r="AD448" i="18"/>
  <c r="AF447" i="18"/>
  <c r="AJ447" i="18" s="1"/>
  <c r="AE447" i="18"/>
  <c r="AD447" i="18"/>
  <c r="AF446" i="18"/>
  <c r="AJ446" i="18" s="1"/>
  <c r="AE446" i="18"/>
  <c r="AD446" i="18"/>
  <c r="AF445" i="18"/>
  <c r="AJ445" i="18" s="1"/>
  <c r="AE445" i="18"/>
  <c r="AD445" i="18"/>
  <c r="AF444" i="18"/>
  <c r="AJ444" i="18" s="1"/>
  <c r="AE444" i="18"/>
  <c r="AD444" i="18"/>
  <c r="AF443" i="18"/>
  <c r="AJ443" i="18" s="1"/>
  <c r="AE443" i="18"/>
  <c r="AD443" i="18"/>
  <c r="AF442" i="18"/>
  <c r="AJ442" i="18" s="1"/>
  <c r="AE442" i="18"/>
  <c r="AD442" i="18"/>
  <c r="AF441" i="18"/>
  <c r="AJ441" i="18" s="1"/>
  <c r="AE441" i="18"/>
  <c r="AD441" i="18"/>
  <c r="AF440" i="18"/>
  <c r="AJ440" i="18" s="1"/>
  <c r="AE440" i="18"/>
  <c r="AD440" i="18"/>
  <c r="AF439" i="18"/>
  <c r="AJ439" i="18" s="1"/>
  <c r="AE439" i="18"/>
  <c r="AD439" i="18"/>
  <c r="AF438" i="18"/>
  <c r="AJ438" i="18" s="1"/>
  <c r="AE438" i="18"/>
  <c r="AD438" i="18"/>
  <c r="AF437" i="18"/>
  <c r="AJ437" i="18" s="1"/>
  <c r="AE437" i="18"/>
  <c r="AD437" i="18"/>
  <c r="AF436" i="18"/>
  <c r="AJ436" i="18" s="1"/>
  <c r="AE436" i="18"/>
  <c r="AD436" i="18"/>
  <c r="AF435" i="18"/>
  <c r="AJ435" i="18" s="1"/>
  <c r="AE435" i="18"/>
  <c r="AD435" i="18"/>
  <c r="AF434" i="18"/>
  <c r="AJ434" i="18" s="1"/>
  <c r="AE434" i="18"/>
  <c r="AD434" i="18"/>
  <c r="AF433" i="18"/>
  <c r="AJ433" i="18" s="1"/>
  <c r="AE433" i="18"/>
  <c r="AD433" i="18"/>
  <c r="AF432" i="18"/>
  <c r="AJ432" i="18" s="1"/>
  <c r="AE432" i="18"/>
  <c r="AD432" i="18"/>
  <c r="AF431" i="18"/>
  <c r="AJ431" i="18" s="1"/>
  <c r="AE431" i="18"/>
  <c r="AD431" i="18"/>
  <c r="AF430" i="18"/>
  <c r="AJ430" i="18" s="1"/>
  <c r="AE430" i="18"/>
  <c r="AD430" i="18"/>
  <c r="AF429" i="18"/>
  <c r="AJ429" i="18" s="1"/>
  <c r="AE429" i="18"/>
  <c r="AD429" i="18"/>
  <c r="AF428" i="18"/>
  <c r="AJ428" i="18" s="1"/>
  <c r="AE428" i="18"/>
  <c r="AD428" i="18"/>
  <c r="AF427" i="18"/>
  <c r="AJ427" i="18" s="1"/>
  <c r="AE427" i="18"/>
  <c r="AD427" i="18"/>
  <c r="AF426" i="18"/>
  <c r="AJ426" i="18" s="1"/>
  <c r="AE426" i="18"/>
  <c r="AD426" i="18"/>
  <c r="AF425" i="18"/>
  <c r="AJ425" i="18" s="1"/>
  <c r="AE425" i="18"/>
  <c r="AD425" i="18"/>
  <c r="AF424" i="18"/>
  <c r="AJ424" i="18" s="1"/>
  <c r="AE424" i="18"/>
  <c r="AD424" i="18"/>
  <c r="AF423" i="18"/>
  <c r="AJ423" i="18" s="1"/>
  <c r="AE423" i="18"/>
  <c r="AD423" i="18"/>
  <c r="AF422" i="18"/>
  <c r="AJ422" i="18" s="1"/>
  <c r="AE422" i="18"/>
  <c r="AD422" i="18"/>
  <c r="AF421" i="18"/>
  <c r="AJ421" i="18" s="1"/>
  <c r="AE421" i="18"/>
  <c r="AD421" i="18"/>
  <c r="AF420" i="18"/>
  <c r="AJ420" i="18" s="1"/>
  <c r="AE420" i="18"/>
  <c r="AD420" i="18"/>
  <c r="AF419" i="18"/>
  <c r="AJ419" i="18" s="1"/>
  <c r="AE419" i="18"/>
  <c r="AD419" i="18"/>
  <c r="AF418" i="18"/>
  <c r="AJ418" i="18" s="1"/>
  <c r="AE418" i="18"/>
  <c r="AD418" i="18"/>
  <c r="AF417" i="18"/>
  <c r="AJ417" i="18" s="1"/>
  <c r="AE417" i="18"/>
  <c r="AD417" i="18"/>
  <c r="AF416" i="18"/>
  <c r="AJ416" i="18" s="1"/>
  <c r="AE416" i="18"/>
  <c r="AD416" i="18"/>
  <c r="AF415" i="18"/>
  <c r="AJ415" i="18" s="1"/>
  <c r="AE415" i="18"/>
  <c r="AD415" i="18"/>
  <c r="AF414" i="18"/>
  <c r="AJ414" i="18" s="1"/>
  <c r="AE414" i="18"/>
  <c r="AD414" i="18"/>
  <c r="AF413" i="18"/>
  <c r="AJ413" i="18" s="1"/>
  <c r="AE413" i="18"/>
  <c r="AD413" i="18"/>
  <c r="AF412" i="18"/>
  <c r="AJ412" i="18" s="1"/>
  <c r="AE412" i="18"/>
  <c r="AD412" i="18"/>
  <c r="AF411" i="18"/>
  <c r="AJ411" i="18" s="1"/>
  <c r="AE411" i="18"/>
  <c r="AD411" i="18"/>
  <c r="AF410" i="18"/>
  <c r="AJ410" i="18" s="1"/>
  <c r="AE410" i="18"/>
  <c r="AD410" i="18"/>
  <c r="AF409" i="18"/>
  <c r="AJ409" i="18" s="1"/>
  <c r="AE409" i="18"/>
  <c r="AD409" i="18"/>
  <c r="AF408" i="18"/>
  <c r="AJ408" i="18" s="1"/>
  <c r="AE408" i="18"/>
  <c r="AD408" i="18"/>
  <c r="AF407" i="18"/>
  <c r="AJ407" i="18" s="1"/>
  <c r="AE407" i="18"/>
  <c r="AD407" i="18"/>
  <c r="AF406" i="18"/>
  <c r="AJ406" i="18" s="1"/>
  <c r="AE406" i="18"/>
  <c r="AD406" i="18"/>
  <c r="AF405" i="18"/>
  <c r="AJ405" i="18" s="1"/>
  <c r="AE405" i="18"/>
  <c r="AD405" i="18"/>
  <c r="AF404" i="18"/>
  <c r="AJ404" i="18" s="1"/>
  <c r="AE404" i="18"/>
  <c r="AD404" i="18"/>
  <c r="AF403" i="18"/>
  <c r="AJ403" i="18" s="1"/>
  <c r="AE403" i="18"/>
  <c r="AD403" i="18"/>
  <c r="AF402" i="18"/>
  <c r="AJ402" i="18" s="1"/>
  <c r="AE402" i="18"/>
  <c r="AD402" i="18"/>
  <c r="AF401" i="18"/>
  <c r="AJ401" i="18" s="1"/>
  <c r="AE401" i="18"/>
  <c r="AD401" i="18"/>
  <c r="AF400" i="18"/>
  <c r="AJ400" i="18" s="1"/>
  <c r="AE400" i="18"/>
  <c r="AD400" i="18"/>
  <c r="AF399" i="18"/>
  <c r="AJ399" i="18" s="1"/>
  <c r="AE399" i="18"/>
  <c r="AD399" i="18"/>
  <c r="AF398" i="18"/>
  <c r="AJ398" i="18" s="1"/>
  <c r="AE398" i="18"/>
  <c r="AD398" i="18"/>
  <c r="AF397" i="18"/>
  <c r="AJ397" i="18" s="1"/>
  <c r="AE397" i="18"/>
  <c r="AD397" i="18"/>
  <c r="AF396" i="18"/>
  <c r="AJ396" i="18" s="1"/>
  <c r="AE396" i="18"/>
  <c r="AD396" i="18"/>
  <c r="AF395" i="18"/>
  <c r="AJ395" i="18" s="1"/>
  <c r="AE395" i="18"/>
  <c r="AD395" i="18"/>
  <c r="AF394" i="18"/>
  <c r="AJ394" i="18" s="1"/>
  <c r="AE394" i="18"/>
  <c r="AD394" i="18"/>
  <c r="AF393" i="18"/>
  <c r="AJ393" i="18" s="1"/>
  <c r="AE393" i="18"/>
  <c r="AD393" i="18"/>
  <c r="AF392" i="18"/>
  <c r="AJ392" i="18" s="1"/>
  <c r="AE392" i="18"/>
  <c r="AD392" i="18"/>
  <c r="AF391" i="18"/>
  <c r="AJ391" i="18" s="1"/>
  <c r="AE391" i="18"/>
  <c r="AD391" i="18"/>
  <c r="AF390" i="18"/>
  <c r="AJ390" i="18" s="1"/>
  <c r="AE390" i="18"/>
  <c r="AD390" i="18"/>
  <c r="AF389" i="18"/>
  <c r="AJ389" i="18" s="1"/>
  <c r="AE389" i="18"/>
  <c r="AD389" i="18"/>
  <c r="AF388" i="18"/>
  <c r="AJ388" i="18" s="1"/>
  <c r="AE388" i="18"/>
  <c r="AD388" i="18"/>
  <c r="AF387" i="18"/>
  <c r="AJ387" i="18" s="1"/>
  <c r="AE387" i="18"/>
  <c r="AD387" i="18"/>
  <c r="AF386" i="18"/>
  <c r="AJ386" i="18" s="1"/>
  <c r="AE386" i="18"/>
  <c r="AD386" i="18"/>
  <c r="AF385" i="18"/>
  <c r="AJ385" i="18" s="1"/>
  <c r="AE385" i="18"/>
  <c r="AD385" i="18"/>
  <c r="AF384" i="18"/>
  <c r="AJ384" i="18" s="1"/>
  <c r="AE384" i="18"/>
  <c r="AD384" i="18"/>
  <c r="AF383" i="18"/>
  <c r="AJ383" i="18" s="1"/>
  <c r="AE383" i="18"/>
  <c r="AD383" i="18"/>
  <c r="AF382" i="18"/>
  <c r="AJ382" i="18" s="1"/>
  <c r="AE382" i="18"/>
  <c r="AD382" i="18"/>
  <c r="AF381" i="18"/>
  <c r="AJ381" i="18" s="1"/>
  <c r="AE381" i="18"/>
  <c r="AD381" i="18"/>
  <c r="AF380" i="18"/>
  <c r="AJ380" i="18" s="1"/>
  <c r="AE380" i="18"/>
  <c r="AD380" i="18"/>
  <c r="AF379" i="18"/>
  <c r="AJ379" i="18" s="1"/>
  <c r="AE379" i="18"/>
  <c r="AD379" i="18"/>
  <c r="AF378" i="18"/>
  <c r="AJ378" i="18" s="1"/>
  <c r="AE378" i="18"/>
  <c r="AD378" i="18"/>
  <c r="AF377" i="18"/>
  <c r="AJ377" i="18" s="1"/>
  <c r="AE377" i="18"/>
  <c r="AD377" i="18"/>
  <c r="AF376" i="18"/>
  <c r="AJ376" i="18" s="1"/>
  <c r="AE376" i="18"/>
  <c r="AD376" i="18"/>
  <c r="AF375" i="18"/>
  <c r="AJ375" i="18" s="1"/>
  <c r="AE375" i="18"/>
  <c r="AD375" i="18"/>
  <c r="AF374" i="18"/>
  <c r="AJ374" i="18" s="1"/>
  <c r="AE374" i="18"/>
  <c r="AD374" i="18"/>
  <c r="AF373" i="18"/>
  <c r="AJ373" i="18" s="1"/>
  <c r="AE373" i="18"/>
  <c r="AD373" i="18"/>
  <c r="AF372" i="18"/>
  <c r="AJ372" i="18" s="1"/>
  <c r="AE372" i="18"/>
  <c r="AD372" i="18"/>
  <c r="AF371" i="18"/>
  <c r="AJ371" i="18" s="1"/>
  <c r="AE371" i="18"/>
  <c r="AD371" i="18"/>
  <c r="AF370" i="18"/>
  <c r="AJ370" i="18" s="1"/>
  <c r="AE370" i="18"/>
  <c r="AD370" i="18"/>
  <c r="AF369" i="18"/>
  <c r="AJ369" i="18" s="1"/>
  <c r="AE369" i="18"/>
  <c r="AD369" i="18"/>
  <c r="AF368" i="18"/>
  <c r="AJ368" i="18" s="1"/>
  <c r="AE368" i="18"/>
  <c r="AD368" i="18"/>
  <c r="AF367" i="18"/>
  <c r="AJ367" i="18" s="1"/>
  <c r="AE367" i="18"/>
  <c r="AD367" i="18"/>
  <c r="AF366" i="18"/>
  <c r="AJ366" i="18" s="1"/>
  <c r="AE366" i="18"/>
  <c r="AD366" i="18"/>
  <c r="AF365" i="18"/>
  <c r="AJ365" i="18" s="1"/>
  <c r="AE365" i="18"/>
  <c r="AD365" i="18"/>
  <c r="AF364" i="18"/>
  <c r="AJ364" i="18" s="1"/>
  <c r="AE364" i="18"/>
  <c r="AD364" i="18"/>
  <c r="AF363" i="18"/>
  <c r="AJ363" i="18" s="1"/>
  <c r="AE363" i="18"/>
  <c r="AD363" i="18"/>
  <c r="AF362" i="18"/>
  <c r="AJ362" i="18" s="1"/>
  <c r="AE362" i="18"/>
  <c r="AD362" i="18"/>
  <c r="AF361" i="18"/>
  <c r="AJ361" i="18" s="1"/>
  <c r="AE361" i="18"/>
  <c r="AD361" i="18"/>
  <c r="AF360" i="18"/>
  <c r="AJ360" i="18" s="1"/>
  <c r="AE360" i="18"/>
  <c r="AD360" i="18"/>
  <c r="AF359" i="18"/>
  <c r="AJ359" i="18" s="1"/>
  <c r="AE359" i="18"/>
  <c r="AD359" i="18"/>
  <c r="AF358" i="18"/>
  <c r="AJ358" i="18" s="1"/>
  <c r="AE358" i="18"/>
  <c r="AD358" i="18"/>
  <c r="AF357" i="18"/>
  <c r="AJ357" i="18" s="1"/>
  <c r="AE357" i="18"/>
  <c r="AD357" i="18"/>
  <c r="AF356" i="18"/>
  <c r="AJ356" i="18" s="1"/>
  <c r="AE356" i="18"/>
  <c r="AD356" i="18"/>
  <c r="AF355" i="18"/>
  <c r="AJ355" i="18" s="1"/>
  <c r="AE355" i="18"/>
  <c r="AD355" i="18"/>
  <c r="AF354" i="18"/>
  <c r="AJ354" i="18" s="1"/>
  <c r="AE354" i="18"/>
  <c r="AD354" i="18"/>
  <c r="AF353" i="18"/>
  <c r="AJ353" i="18" s="1"/>
  <c r="AE353" i="18"/>
  <c r="AD353" i="18"/>
  <c r="AF352" i="18"/>
  <c r="AJ352" i="18" s="1"/>
  <c r="AE352" i="18"/>
  <c r="AD352" i="18"/>
  <c r="AF351" i="18"/>
  <c r="AJ351" i="18" s="1"/>
  <c r="AE351" i="18"/>
  <c r="AD351" i="18"/>
  <c r="AF350" i="18"/>
  <c r="AJ350" i="18" s="1"/>
  <c r="AE350" i="18"/>
  <c r="AD350" i="18"/>
  <c r="AF349" i="18"/>
  <c r="AJ349" i="18" s="1"/>
  <c r="AE349" i="18"/>
  <c r="AD349" i="18"/>
  <c r="AF348" i="18"/>
  <c r="AJ348" i="18" s="1"/>
  <c r="AE348" i="18"/>
  <c r="AD348" i="18"/>
  <c r="AF347" i="18"/>
  <c r="AJ347" i="18" s="1"/>
  <c r="AE347" i="18"/>
  <c r="AD347" i="18"/>
  <c r="AF346" i="18"/>
  <c r="AJ346" i="18" s="1"/>
  <c r="AE346" i="18"/>
  <c r="AD346" i="18"/>
  <c r="AF345" i="18"/>
  <c r="AJ345" i="18" s="1"/>
  <c r="AE345" i="18"/>
  <c r="AD345" i="18"/>
  <c r="AF344" i="18"/>
  <c r="AJ344" i="18" s="1"/>
  <c r="AE344" i="18"/>
  <c r="AD344" i="18"/>
  <c r="AF343" i="18"/>
  <c r="AJ343" i="18" s="1"/>
  <c r="AE343" i="18"/>
  <c r="AD343" i="18"/>
  <c r="AF342" i="18"/>
  <c r="AJ342" i="18" s="1"/>
  <c r="AE342" i="18"/>
  <c r="AD342" i="18"/>
  <c r="AF341" i="18"/>
  <c r="AJ341" i="18" s="1"/>
  <c r="AE341" i="18"/>
  <c r="AD341" i="18"/>
  <c r="AF340" i="18"/>
  <c r="AJ340" i="18" s="1"/>
  <c r="AE340" i="18"/>
  <c r="AD340" i="18"/>
  <c r="AF339" i="18"/>
  <c r="AJ339" i="18" s="1"/>
  <c r="AE339" i="18"/>
  <c r="AD339" i="18"/>
  <c r="AF338" i="18"/>
  <c r="AJ338" i="18" s="1"/>
  <c r="AE338" i="18"/>
  <c r="AD338" i="18"/>
  <c r="AF337" i="18"/>
  <c r="AJ337" i="18" s="1"/>
  <c r="AE337" i="18"/>
  <c r="AD337" i="18"/>
  <c r="AF336" i="18"/>
  <c r="AJ336" i="18" s="1"/>
  <c r="AE336" i="18"/>
  <c r="AD336" i="18"/>
  <c r="AF335" i="18"/>
  <c r="AJ335" i="18" s="1"/>
  <c r="AE335" i="18"/>
  <c r="AD335" i="18"/>
  <c r="AF334" i="18"/>
  <c r="AJ334" i="18" s="1"/>
  <c r="AE334" i="18"/>
  <c r="AD334" i="18"/>
  <c r="AF333" i="18"/>
  <c r="AJ333" i="18" s="1"/>
  <c r="AE333" i="18"/>
  <c r="AD333" i="18"/>
  <c r="AF332" i="18"/>
  <c r="AJ332" i="18" s="1"/>
  <c r="AE332" i="18"/>
  <c r="AD332" i="18"/>
  <c r="AF331" i="18"/>
  <c r="AJ331" i="18" s="1"/>
  <c r="AE331" i="18"/>
  <c r="AD331" i="18"/>
  <c r="AF330" i="18"/>
  <c r="AJ330" i="18" s="1"/>
  <c r="AE330" i="18"/>
  <c r="AD330" i="18"/>
  <c r="AF329" i="18"/>
  <c r="AJ329" i="18" s="1"/>
  <c r="AE329" i="18"/>
  <c r="AD329" i="18"/>
  <c r="AF328" i="18"/>
  <c r="AJ328" i="18" s="1"/>
  <c r="AE328" i="18"/>
  <c r="AD328" i="18"/>
  <c r="AF327" i="18"/>
  <c r="AJ327" i="18" s="1"/>
  <c r="AE327" i="18"/>
  <c r="AD327" i="18"/>
  <c r="AF326" i="18"/>
  <c r="AJ326" i="18" s="1"/>
  <c r="AE326" i="18"/>
  <c r="AD326" i="18"/>
  <c r="AF325" i="18"/>
  <c r="AJ325" i="18" s="1"/>
  <c r="AE325" i="18"/>
  <c r="AD325" i="18"/>
  <c r="AF324" i="18"/>
  <c r="AJ324" i="18" s="1"/>
  <c r="AE324" i="18"/>
  <c r="AD324" i="18"/>
  <c r="AF323" i="18"/>
  <c r="AJ323" i="18" s="1"/>
  <c r="AE323" i="18"/>
  <c r="AD323" i="18"/>
  <c r="AF322" i="18"/>
  <c r="AJ322" i="18" s="1"/>
  <c r="AE322" i="18"/>
  <c r="AD322" i="18"/>
  <c r="AF321" i="18"/>
  <c r="AJ321" i="18" s="1"/>
  <c r="AE321" i="18"/>
  <c r="AD321" i="18"/>
  <c r="AF320" i="18"/>
  <c r="AJ320" i="18" s="1"/>
  <c r="AE320" i="18"/>
  <c r="AD320" i="18"/>
  <c r="AF319" i="18"/>
  <c r="AJ319" i="18" s="1"/>
  <c r="AE319" i="18"/>
  <c r="AD319" i="18"/>
  <c r="AF318" i="18"/>
  <c r="AJ318" i="18" s="1"/>
  <c r="AE318" i="18"/>
  <c r="AD318" i="18"/>
  <c r="AF317" i="18"/>
  <c r="AJ317" i="18" s="1"/>
  <c r="AE317" i="18"/>
  <c r="AD317" i="18"/>
  <c r="AF316" i="18"/>
  <c r="AJ316" i="18" s="1"/>
  <c r="AE316" i="18"/>
  <c r="AD316" i="18"/>
  <c r="AF315" i="18"/>
  <c r="AJ315" i="18" s="1"/>
  <c r="AE315" i="18"/>
  <c r="AD315" i="18"/>
  <c r="AF314" i="18"/>
  <c r="AJ314" i="18" s="1"/>
  <c r="AE314" i="18"/>
  <c r="AD314" i="18"/>
  <c r="AF313" i="18"/>
  <c r="AJ313" i="18" s="1"/>
  <c r="AE313" i="18"/>
  <c r="AD313" i="18"/>
  <c r="AF312" i="18"/>
  <c r="AJ312" i="18" s="1"/>
  <c r="AE312" i="18"/>
  <c r="AD312" i="18"/>
  <c r="AF311" i="18"/>
  <c r="AJ311" i="18" s="1"/>
  <c r="AE311" i="18"/>
  <c r="AD311" i="18"/>
  <c r="AF310" i="18"/>
  <c r="AJ310" i="18" s="1"/>
  <c r="AE310" i="18"/>
  <c r="AD310" i="18"/>
  <c r="AF309" i="18"/>
  <c r="AJ309" i="18" s="1"/>
  <c r="AE309" i="18"/>
  <c r="AD309" i="18"/>
  <c r="AF308" i="18"/>
  <c r="AJ308" i="18" s="1"/>
  <c r="AE308" i="18"/>
  <c r="AD308" i="18"/>
  <c r="AF307" i="18"/>
  <c r="AJ307" i="18" s="1"/>
  <c r="AE307" i="18"/>
  <c r="AD307" i="18"/>
  <c r="AF306" i="18"/>
  <c r="AJ306" i="18" s="1"/>
  <c r="AE306" i="18"/>
  <c r="AD306" i="18"/>
  <c r="AF305" i="18"/>
  <c r="AJ305" i="18" s="1"/>
  <c r="AE305" i="18"/>
  <c r="AD305" i="18"/>
  <c r="AF304" i="18"/>
  <c r="AJ304" i="18" s="1"/>
  <c r="AE304" i="18"/>
  <c r="AD304" i="18"/>
  <c r="AF303" i="18"/>
  <c r="AJ303" i="18" s="1"/>
  <c r="AE303" i="18"/>
  <c r="AD303" i="18"/>
  <c r="AF302" i="18"/>
  <c r="AJ302" i="18" s="1"/>
  <c r="AE302" i="18"/>
  <c r="AD302" i="18"/>
  <c r="AF301" i="18"/>
  <c r="AJ301" i="18" s="1"/>
  <c r="AE301" i="18"/>
  <c r="AD301" i="18"/>
  <c r="AF300" i="18"/>
  <c r="AJ300" i="18" s="1"/>
  <c r="AE300" i="18"/>
  <c r="AD300" i="18"/>
  <c r="AF299" i="18"/>
  <c r="AJ299" i="18" s="1"/>
  <c r="AE299" i="18"/>
  <c r="AD299" i="18"/>
  <c r="AF298" i="18"/>
  <c r="AJ298" i="18" s="1"/>
  <c r="AE298" i="18"/>
  <c r="AD298" i="18"/>
  <c r="AF297" i="18"/>
  <c r="AJ297" i="18" s="1"/>
  <c r="AE297" i="18"/>
  <c r="AD297" i="18"/>
  <c r="AF296" i="18"/>
  <c r="AJ296" i="18" s="1"/>
  <c r="AE296" i="18"/>
  <c r="AD296" i="18"/>
  <c r="AF295" i="18"/>
  <c r="AJ295" i="18" s="1"/>
  <c r="AE295" i="18"/>
  <c r="AD295" i="18"/>
  <c r="AF294" i="18"/>
  <c r="AJ294" i="18" s="1"/>
  <c r="AE294" i="18"/>
  <c r="AD294" i="18"/>
  <c r="AF293" i="18"/>
  <c r="AJ293" i="18" s="1"/>
  <c r="AE293" i="18"/>
  <c r="AD293" i="18"/>
  <c r="AF292" i="18"/>
  <c r="AJ292" i="18" s="1"/>
  <c r="AE292" i="18"/>
  <c r="AD292" i="18"/>
  <c r="AF291" i="18"/>
  <c r="AJ291" i="18" s="1"/>
  <c r="AE291" i="18"/>
  <c r="AD291" i="18"/>
  <c r="AF290" i="18"/>
  <c r="AJ290" i="18" s="1"/>
  <c r="AE290" i="18"/>
  <c r="AD290" i="18"/>
  <c r="AF289" i="18"/>
  <c r="AJ289" i="18" s="1"/>
  <c r="AE289" i="18"/>
  <c r="AD289" i="18"/>
  <c r="AF288" i="18"/>
  <c r="AJ288" i="18" s="1"/>
  <c r="AE288" i="18"/>
  <c r="AD288" i="18"/>
  <c r="AF287" i="18"/>
  <c r="AJ287" i="18" s="1"/>
  <c r="AE287" i="18"/>
  <c r="AD287" i="18"/>
  <c r="AF286" i="18"/>
  <c r="AJ286" i="18" s="1"/>
  <c r="AE286" i="18"/>
  <c r="AD286" i="18"/>
  <c r="AF285" i="18"/>
  <c r="AJ285" i="18" s="1"/>
  <c r="AE285" i="18"/>
  <c r="AD285" i="18"/>
  <c r="AF284" i="18"/>
  <c r="AJ284" i="18" s="1"/>
  <c r="AE284" i="18"/>
  <c r="AD284" i="18"/>
  <c r="AF283" i="18"/>
  <c r="AJ283" i="18" s="1"/>
  <c r="AE283" i="18"/>
  <c r="AD283" i="18"/>
  <c r="AF282" i="18"/>
  <c r="AJ282" i="18" s="1"/>
  <c r="AE282" i="18"/>
  <c r="AD282" i="18"/>
  <c r="AF281" i="18"/>
  <c r="AJ281" i="18" s="1"/>
  <c r="AE281" i="18"/>
  <c r="AD281" i="18"/>
  <c r="AF280" i="18"/>
  <c r="AJ280" i="18" s="1"/>
  <c r="AE280" i="18"/>
  <c r="AD280" i="18"/>
  <c r="AF279" i="18"/>
  <c r="AJ279" i="18" s="1"/>
  <c r="AE279" i="18"/>
  <c r="AD279" i="18"/>
  <c r="AF278" i="18"/>
  <c r="AJ278" i="18" s="1"/>
  <c r="AE278" i="18"/>
  <c r="AD278" i="18"/>
  <c r="AF277" i="18"/>
  <c r="AJ277" i="18" s="1"/>
  <c r="AE277" i="18"/>
  <c r="AD277" i="18"/>
  <c r="AF276" i="18"/>
  <c r="AJ276" i="18" s="1"/>
  <c r="AE276" i="18"/>
  <c r="AD276" i="18"/>
  <c r="AF275" i="18"/>
  <c r="AJ275" i="18" s="1"/>
  <c r="AE275" i="18"/>
  <c r="AD275" i="18"/>
  <c r="AF274" i="18"/>
  <c r="AJ274" i="18" s="1"/>
  <c r="AE274" i="18"/>
  <c r="AD274" i="18"/>
  <c r="AF273" i="18"/>
  <c r="AJ273" i="18" s="1"/>
  <c r="AE273" i="18"/>
  <c r="AD273" i="18"/>
  <c r="AF272" i="18"/>
  <c r="AJ272" i="18" s="1"/>
  <c r="AE272" i="18"/>
  <c r="AD272" i="18"/>
  <c r="AF271" i="18"/>
  <c r="AJ271" i="18" s="1"/>
  <c r="AE271" i="18"/>
  <c r="AD271" i="18"/>
  <c r="AF270" i="18"/>
  <c r="AJ270" i="18" s="1"/>
  <c r="AE270" i="18"/>
  <c r="AD270" i="18"/>
  <c r="AF269" i="18"/>
  <c r="AJ269" i="18" s="1"/>
  <c r="AE269" i="18"/>
  <c r="AD269" i="18"/>
  <c r="AF268" i="18"/>
  <c r="AJ268" i="18" s="1"/>
  <c r="AE268" i="18"/>
  <c r="AD268" i="18"/>
  <c r="AF267" i="18"/>
  <c r="AJ267" i="18" s="1"/>
  <c r="AE267" i="18"/>
  <c r="AD267" i="18"/>
  <c r="AF266" i="18"/>
  <c r="AJ266" i="18" s="1"/>
  <c r="AE266" i="18"/>
  <c r="AD266" i="18"/>
  <c r="AF265" i="18"/>
  <c r="AJ265" i="18" s="1"/>
  <c r="AE265" i="18"/>
  <c r="AD265" i="18"/>
  <c r="AF264" i="18"/>
  <c r="AJ264" i="18" s="1"/>
  <c r="AE264" i="18"/>
  <c r="AD264" i="18"/>
  <c r="AF263" i="18"/>
  <c r="AJ263" i="18" s="1"/>
  <c r="AE263" i="18"/>
  <c r="AD263" i="18"/>
  <c r="AF262" i="18"/>
  <c r="AJ262" i="18" s="1"/>
  <c r="AE262" i="18"/>
  <c r="AD262" i="18"/>
  <c r="AF261" i="18"/>
  <c r="AJ261" i="18" s="1"/>
  <c r="AE261" i="18"/>
  <c r="AD261" i="18"/>
  <c r="AF260" i="18"/>
  <c r="AJ260" i="18" s="1"/>
  <c r="AE260" i="18"/>
  <c r="AD260" i="18"/>
  <c r="AF259" i="18"/>
  <c r="AJ259" i="18" s="1"/>
  <c r="AE259" i="18"/>
  <c r="AD259" i="18"/>
  <c r="AF258" i="18"/>
  <c r="AJ258" i="18" s="1"/>
  <c r="AE258" i="18"/>
  <c r="AD258" i="18"/>
  <c r="AF257" i="18"/>
  <c r="AJ257" i="18" s="1"/>
  <c r="AE257" i="18"/>
  <c r="AD257" i="18"/>
  <c r="AF256" i="18"/>
  <c r="AJ256" i="18" s="1"/>
  <c r="AE256" i="18"/>
  <c r="AD256" i="18"/>
  <c r="AF255" i="18"/>
  <c r="AJ255" i="18" s="1"/>
  <c r="AE255" i="18"/>
  <c r="AD255" i="18"/>
  <c r="AF254" i="18"/>
  <c r="AJ254" i="18" s="1"/>
  <c r="AE254" i="18"/>
  <c r="AD254" i="18"/>
  <c r="AF253" i="18"/>
  <c r="AJ253" i="18" s="1"/>
  <c r="AE253" i="18"/>
  <c r="AD253" i="18"/>
  <c r="AF252" i="18"/>
  <c r="AJ252" i="18" s="1"/>
  <c r="AE252" i="18"/>
  <c r="AD252" i="18"/>
  <c r="AF251" i="18"/>
  <c r="AJ251" i="18" s="1"/>
  <c r="AE251" i="18"/>
  <c r="AD251" i="18"/>
  <c r="AF250" i="18"/>
  <c r="AJ250" i="18" s="1"/>
  <c r="AE250" i="18"/>
  <c r="AD250" i="18"/>
  <c r="AF249" i="18"/>
  <c r="AJ249" i="18" s="1"/>
  <c r="AE249" i="18"/>
  <c r="AD249" i="18"/>
  <c r="AF248" i="18"/>
  <c r="AJ248" i="18" s="1"/>
  <c r="AE248" i="18"/>
  <c r="AD248" i="18"/>
  <c r="AF247" i="18"/>
  <c r="AJ247" i="18" s="1"/>
  <c r="AE247" i="18"/>
  <c r="AD247" i="18"/>
  <c r="AF246" i="18"/>
  <c r="AJ246" i="18" s="1"/>
  <c r="AE246" i="18"/>
  <c r="AD246" i="18"/>
  <c r="AF245" i="18"/>
  <c r="AJ245" i="18" s="1"/>
  <c r="AE245" i="18"/>
  <c r="AD245" i="18"/>
  <c r="AF244" i="18"/>
  <c r="AJ244" i="18" s="1"/>
  <c r="AE244" i="18"/>
  <c r="AD244" i="18"/>
  <c r="AF243" i="18"/>
  <c r="AJ243" i="18" s="1"/>
  <c r="AE243" i="18"/>
  <c r="AD243" i="18"/>
  <c r="AF242" i="18"/>
  <c r="AJ242" i="18" s="1"/>
  <c r="AE242" i="18"/>
  <c r="AD242" i="18"/>
  <c r="AF241" i="18"/>
  <c r="AJ241" i="18" s="1"/>
  <c r="AE241" i="18"/>
  <c r="AD241" i="18"/>
  <c r="AF240" i="18"/>
  <c r="AJ240" i="18" s="1"/>
  <c r="AE240" i="18"/>
  <c r="AD240" i="18"/>
  <c r="AF239" i="18"/>
  <c r="AJ239" i="18" s="1"/>
  <c r="AE239" i="18"/>
  <c r="AD239" i="18"/>
  <c r="AF238" i="18"/>
  <c r="AJ238" i="18" s="1"/>
  <c r="AE238" i="18"/>
  <c r="AD238" i="18"/>
  <c r="AF237" i="18"/>
  <c r="AJ237" i="18" s="1"/>
  <c r="AE237" i="18"/>
  <c r="AD237" i="18"/>
  <c r="AF236" i="18"/>
  <c r="AJ236" i="18" s="1"/>
  <c r="AE236" i="18"/>
  <c r="AD236" i="18"/>
  <c r="AF235" i="18"/>
  <c r="AJ235" i="18" s="1"/>
  <c r="AE235" i="18"/>
  <c r="AD235" i="18"/>
  <c r="AF234" i="18"/>
  <c r="AJ234" i="18" s="1"/>
  <c r="AE234" i="18"/>
  <c r="AD234" i="18"/>
  <c r="AF233" i="18"/>
  <c r="AJ233" i="18" s="1"/>
  <c r="AE233" i="18"/>
  <c r="AD233" i="18"/>
  <c r="AF232" i="18"/>
  <c r="AJ232" i="18" s="1"/>
  <c r="AE232" i="18"/>
  <c r="AD232" i="18"/>
  <c r="AF231" i="18"/>
  <c r="AJ231" i="18" s="1"/>
  <c r="AE231" i="18"/>
  <c r="AD231" i="18"/>
  <c r="AF230" i="18"/>
  <c r="AJ230" i="18" s="1"/>
  <c r="AE230" i="18"/>
  <c r="AD230" i="18"/>
  <c r="AF229" i="18"/>
  <c r="AJ229" i="18" s="1"/>
  <c r="AE229" i="18"/>
  <c r="AD229" i="18"/>
  <c r="AF228" i="18"/>
  <c r="AJ228" i="18" s="1"/>
  <c r="AE228" i="18"/>
  <c r="AD228" i="18"/>
  <c r="AF227" i="18"/>
  <c r="AJ227" i="18" s="1"/>
  <c r="AE227" i="18"/>
  <c r="AD227" i="18"/>
  <c r="AF226" i="18"/>
  <c r="AJ226" i="18" s="1"/>
  <c r="AE226" i="18"/>
  <c r="AD226" i="18"/>
  <c r="AF225" i="18"/>
  <c r="AJ225" i="18" s="1"/>
  <c r="AE225" i="18"/>
  <c r="AD225" i="18"/>
  <c r="AF224" i="18"/>
  <c r="AJ224" i="18" s="1"/>
  <c r="AE224" i="18"/>
  <c r="AD224" i="18"/>
  <c r="AF223" i="18"/>
  <c r="AJ223" i="18" s="1"/>
  <c r="AE223" i="18"/>
  <c r="AD223" i="18"/>
  <c r="AF222" i="18"/>
  <c r="AJ222" i="18" s="1"/>
  <c r="AE222" i="18"/>
  <c r="AD222" i="18"/>
  <c r="AF221" i="18"/>
  <c r="AJ221" i="18" s="1"/>
  <c r="AE221" i="18"/>
  <c r="AD221" i="18"/>
  <c r="AF220" i="18"/>
  <c r="AJ220" i="18" s="1"/>
  <c r="AE220" i="18"/>
  <c r="AD220" i="18"/>
  <c r="AF219" i="18"/>
  <c r="AJ219" i="18" s="1"/>
  <c r="AE219" i="18"/>
  <c r="AD219" i="18"/>
  <c r="AF218" i="18"/>
  <c r="AJ218" i="18" s="1"/>
  <c r="AE218" i="18"/>
  <c r="AD218" i="18"/>
  <c r="AF217" i="18"/>
  <c r="AJ217" i="18" s="1"/>
  <c r="AE217" i="18"/>
  <c r="AD217" i="18"/>
  <c r="AF216" i="18"/>
  <c r="AJ216" i="18" s="1"/>
  <c r="AE216" i="18"/>
  <c r="AD216" i="18"/>
  <c r="AF215" i="18"/>
  <c r="AJ215" i="18" s="1"/>
  <c r="AE215" i="18"/>
  <c r="AD215" i="18"/>
  <c r="AF214" i="18"/>
  <c r="AJ214" i="18" s="1"/>
  <c r="AE214" i="18"/>
  <c r="AD214" i="18"/>
  <c r="AF213" i="18"/>
  <c r="AJ213" i="18" s="1"/>
  <c r="AE213" i="18"/>
  <c r="AD213" i="18"/>
  <c r="AF212" i="18"/>
  <c r="AJ212" i="18" s="1"/>
  <c r="AE212" i="18"/>
  <c r="AD212" i="18"/>
  <c r="AF211" i="18"/>
  <c r="AJ211" i="18" s="1"/>
  <c r="AE211" i="18"/>
  <c r="AD211" i="18"/>
  <c r="AF210" i="18"/>
  <c r="AJ210" i="18" s="1"/>
  <c r="AE210" i="18"/>
  <c r="AD210" i="18"/>
  <c r="AF209" i="18"/>
  <c r="AJ209" i="18" s="1"/>
  <c r="AE209" i="18"/>
  <c r="AD209" i="18"/>
  <c r="AF208" i="18"/>
  <c r="AJ208" i="18" s="1"/>
  <c r="AE208" i="18"/>
  <c r="AD208" i="18"/>
  <c r="AF207" i="18"/>
  <c r="AJ207" i="18" s="1"/>
  <c r="AE207" i="18"/>
  <c r="AD207" i="18"/>
  <c r="AF206" i="18"/>
  <c r="AJ206" i="18" s="1"/>
  <c r="AE206" i="18"/>
  <c r="AD206" i="18"/>
  <c r="AF205" i="18"/>
  <c r="AJ205" i="18" s="1"/>
  <c r="AE205" i="18"/>
  <c r="AD205" i="18"/>
  <c r="AF204" i="18"/>
  <c r="AJ204" i="18" s="1"/>
  <c r="AE204" i="18"/>
  <c r="AD204" i="18"/>
  <c r="AF203" i="18"/>
  <c r="AJ203" i="18" s="1"/>
  <c r="AE203" i="18"/>
  <c r="AD203" i="18"/>
  <c r="AF202" i="18"/>
  <c r="AJ202" i="18" s="1"/>
  <c r="AE202" i="18"/>
  <c r="AD202" i="18"/>
  <c r="AF201" i="18"/>
  <c r="AJ201" i="18" s="1"/>
  <c r="AE201" i="18"/>
  <c r="AD201" i="18"/>
  <c r="AF200" i="18"/>
  <c r="AJ200" i="18" s="1"/>
  <c r="AE200" i="18"/>
  <c r="AD200" i="18"/>
  <c r="AF199" i="18"/>
  <c r="AJ199" i="18" s="1"/>
  <c r="AE199" i="18"/>
  <c r="AD199" i="18"/>
  <c r="AF198" i="18"/>
  <c r="AJ198" i="18" s="1"/>
  <c r="AE198" i="18"/>
  <c r="AD198" i="18"/>
  <c r="AF197" i="18"/>
  <c r="AJ197" i="18" s="1"/>
  <c r="AE197" i="18"/>
  <c r="AD197" i="18"/>
  <c r="AF196" i="18"/>
  <c r="AJ196" i="18" s="1"/>
  <c r="AE196" i="18"/>
  <c r="AD196" i="18"/>
  <c r="AF195" i="18"/>
  <c r="AJ195" i="18" s="1"/>
  <c r="AE195" i="18"/>
  <c r="AD195" i="18"/>
  <c r="AF194" i="18"/>
  <c r="AJ194" i="18" s="1"/>
  <c r="AE194" i="18"/>
  <c r="AD194" i="18"/>
  <c r="AF193" i="18"/>
  <c r="AJ193" i="18" s="1"/>
  <c r="AE193" i="18"/>
  <c r="AD193" i="18"/>
  <c r="AF192" i="18"/>
  <c r="AJ192" i="18" s="1"/>
  <c r="AE192" i="18"/>
  <c r="AD192" i="18"/>
  <c r="AF191" i="18"/>
  <c r="AJ191" i="18" s="1"/>
  <c r="AE191" i="18"/>
  <c r="AD191" i="18"/>
  <c r="AF190" i="18"/>
  <c r="AJ190" i="18" s="1"/>
  <c r="AE190" i="18"/>
  <c r="AD190" i="18"/>
  <c r="AF189" i="18"/>
  <c r="AJ189" i="18" s="1"/>
  <c r="AE189" i="18"/>
  <c r="AD189" i="18"/>
  <c r="AF188" i="18"/>
  <c r="AJ188" i="18" s="1"/>
  <c r="AE188" i="18"/>
  <c r="AD188" i="18"/>
  <c r="AF187" i="18"/>
  <c r="AJ187" i="18" s="1"/>
  <c r="AE187" i="18"/>
  <c r="AD187" i="18"/>
  <c r="AF186" i="18"/>
  <c r="AJ186" i="18" s="1"/>
  <c r="AE186" i="18"/>
  <c r="AD186" i="18"/>
  <c r="AF185" i="18"/>
  <c r="AJ185" i="18" s="1"/>
  <c r="AE185" i="18"/>
  <c r="AD185" i="18"/>
  <c r="AF184" i="18"/>
  <c r="AJ184" i="18" s="1"/>
  <c r="AE184" i="18"/>
  <c r="AD184" i="18"/>
  <c r="AF183" i="18"/>
  <c r="AJ183" i="18" s="1"/>
  <c r="AE183" i="18"/>
  <c r="AD183" i="18"/>
  <c r="AF182" i="18"/>
  <c r="AJ182" i="18" s="1"/>
  <c r="AE182" i="18"/>
  <c r="AD182" i="18"/>
  <c r="AF181" i="18"/>
  <c r="AJ181" i="18" s="1"/>
  <c r="AE181" i="18"/>
  <c r="AD181" i="18"/>
  <c r="AF180" i="18"/>
  <c r="AJ180" i="18" s="1"/>
  <c r="AE180" i="18"/>
  <c r="AD180" i="18"/>
  <c r="AF179" i="18"/>
  <c r="AJ179" i="18" s="1"/>
  <c r="AE179" i="18"/>
  <c r="AD179" i="18"/>
  <c r="AF178" i="18"/>
  <c r="AJ178" i="18" s="1"/>
  <c r="AE178" i="18"/>
  <c r="AD178" i="18"/>
  <c r="AF177" i="18"/>
  <c r="AJ177" i="18" s="1"/>
  <c r="AE177" i="18"/>
  <c r="AD177" i="18"/>
  <c r="AF176" i="18"/>
  <c r="AJ176" i="18" s="1"/>
  <c r="AE176" i="18"/>
  <c r="AD176" i="18"/>
  <c r="AF175" i="18"/>
  <c r="AJ175" i="18" s="1"/>
  <c r="AE175" i="18"/>
  <c r="AD175" i="18"/>
  <c r="AF174" i="18"/>
  <c r="AJ174" i="18" s="1"/>
  <c r="AE174" i="18"/>
  <c r="AD174" i="18"/>
  <c r="AF173" i="18"/>
  <c r="AJ173" i="18" s="1"/>
  <c r="AE173" i="18"/>
  <c r="AD173" i="18"/>
  <c r="AF172" i="18"/>
  <c r="AJ172" i="18" s="1"/>
  <c r="AE172" i="18"/>
  <c r="AD172" i="18"/>
  <c r="AF171" i="18"/>
  <c r="AJ171" i="18" s="1"/>
  <c r="AE171" i="18"/>
  <c r="AD171" i="18"/>
  <c r="AF170" i="18"/>
  <c r="AJ170" i="18" s="1"/>
  <c r="AE170" i="18"/>
  <c r="AD170" i="18"/>
  <c r="AF169" i="18"/>
  <c r="AJ169" i="18" s="1"/>
  <c r="AE169" i="18"/>
  <c r="AD169" i="18"/>
  <c r="AF168" i="18"/>
  <c r="AJ168" i="18" s="1"/>
  <c r="AE168" i="18"/>
  <c r="AD168" i="18"/>
  <c r="AF167" i="18"/>
  <c r="AJ167" i="18" s="1"/>
  <c r="AE167" i="18"/>
  <c r="AD167" i="18"/>
  <c r="AF166" i="18"/>
  <c r="AJ166" i="18" s="1"/>
  <c r="AE166" i="18"/>
  <c r="AD166" i="18"/>
  <c r="AF165" i="18"/>
  <c r="AJ165" i="18" s="1"/>
  <c r="AE165" i="18"/>
  <c r="AD165" i="18"/>
  <c r="AF164" i="18"/>
  <c r="AJ164" i="18" s="1"/>
  <c r="AE164" i="18"/>
  <c r="AD164" i="18"/>
  <c r="AF163" i="18"/>
  <c r="AJ163" i="18" s="1"/>
  <c r="AE163" i="18"/>
  <c r="AD163" i="18"/>
  <c r="AF162" i="18"/>
  <c r="AJ162" i="18" s="1"/>
  <c r="AE162" i="18"/>
  <c r="AD162" i="18"/>
  <c r="AF161" i="18"/>
  <c r="AJ161" i="18" s="1"/>
  <c r="AE161" i="18"/>
  <c r="AD161" i="18"/>
  <c r="AF160" i="18"/>
  <c r="AJ160" i="18" s="1"/>
  <c r="AE160" i="18"/>
  <c r="AD160" i="18"/>
  <c r="AF159" i="18"/>
  <c r="AJ159" i="18" s="1"/>
  <c r="AE159" i="18"/>
  <c r="AD159" i="18"/>
  <c r="AF158" i="18"/>
  <c r="AJ158" i="18" s="1"/>
  <c r="AE158" i="18"/>
  <c r="AD158" i="18"/>
  <c r="AF157" i="18"/>
  <c r="AJ157" i="18" s="1"/>
  <c r="AE157" i="18"/>
  <c r="AD157" i="18"/>
  <c r="AF156" i="18"/>
  <c r="AJ156" i="18" s="1"/>
  <c r="AE156" i="18"/>
  <c r="AD156" i="18"/>
  <c r="AF155" i="18"/>
  <c r="AJ155" i="18" s="1"/>
  <c r="AE155" i="18"/>
  <c r="AD155" i="18"/>
  <c r="AF154" i="18"/>
  <c r="AJ154" i="18" s="1"/>
  <c r="AE154" i="18"/>
  <c r="AD154" i="18"/>
  <c r="AF153" i="18"/>
  <c r="AJ153" i="18" s="1"/>
  <c r="AE153" i="18"/>
  <c r="AD153" i="18"/>
  <c r="AF152" i="18"/>
  <c r="AJ152" i="18" s="1"/>
  <c r="AE152" i="18"/>
  <c r="AD152" i="18"/>
  <c r="AF151" i="18"/>
  <c r="AJ151" i="18" s="1"/>
  <c r="AE151" i="18"/>
  <c r="AD151" i="18"/>
  <c r="AF150" i="18"/>
  <c r="AJ150" i="18" s="1"/>
  <c r="AE150" i="18"/>
  <c r="AD150" i="18"/>
  <c r="AF149" i="18"/>
  <c r="AJ149" i="18" s="1"/>
  <c r="AE149" i="18"/>
  <c r="AD149" i="18"/>
  <c r="AF148" i="18"/>
  <c r="AJ148" i="18" s="1"/>
  <c r="AE148" i="18"/>
  <c r="AD148" i="18"/>
  <c r="AF147" i="18"/>
  <c r="AJ147" i="18" s="1"/>
  <c r="AE147" i="18"/>
  <c r="AD147" i="18"/>
  <c r="AF146" i="18"/>
  <c r="AJ146" i="18" s="1"/>
  <c r="AE146" i="18"/>
  <c r="AD146" i="18"/>
  <c r="AF145" i="18"/>
  <c r="AJ145" i="18" s="1"/>
  <c r="AE145" i="18"/>
  <c r="AD145" i="18"/>
  <c r="AF144" i="18"/>
  <c r="AJ144" i="18" s="1"/>
  <c r="AE144" i="18"/>
  <c r="AD144" i="18"/>
  <c r="AF143" i="18"/>
  <c r="AJ143" i="18" s="1"/>
  <c r="AE143" i="18"/>
  <c r="AD143" i="18"/>
  <c r="AF142" i="18"/>
  <c r="AJ142" i="18" s="1"/>
  <c r="AE142" i="18"/>
  <c r="AD142" i="18"/>
  <c r="AF141" i="18"/>
  <c r="AJ141" i="18" s="1"/>
  <c r="AE141" i="18"/>
  <c r="AD141" i="18"/>
  <c r="AF140" i="18"/>
  <c r="AJ140" i="18" s="1"/>
  <c r="AE140" i="18"/>
  <c r="AD140" i="18"/>
  <c r="AF139" i="18"/>
  <c r="AJ139" i="18" s="1"/>
  <c r="AE139" i="18"/>
  <c r="AD139" i="18"/>
  <c r="AF138" i="18"/>
  <c r="AJ138" i="18" s="1"/>
  <c r="AE138" i="18"/>
  <c r="AD138" i="18"/>
  <c r="AF137" i="18"/>
  <c r="AJ137" i="18" s="1"/>
  <c r="AE137" i="18"/>
  <c r="AD137" i="18"/>
  <c r="AF136" i="18"/>
  <c r="AJ136" i="18" s="1"/>
  <c r="AE136" i="18"/>
  <c r="AD136" i="18"/>
  <c r="AF135" i="18"/>
  <c r="AJ135" i="18" s="1"/>
  <c r="AE135" i="18"/>
  <c r="AD135" i="18"/>
  <c r="AF134" i="18"/>
  <c r="AJ134" i="18" s="1"/>
  <c r="AE134" i="18"/>
  <c r="AD134" i="18"/>
  <c r="AF133" i="18"/>
  <c r="AJ133" i="18" s="1"/>
  <c r="AE133" i="18"/>
  <c r="AD133" i="18"/>
  <c r="AF132" i="18"/>
  <c r="AJ132" i="18" s="1"/>
  <c r="AE132" i="18"/>
  <c r="AD132" i="18"/>
  <c r="AF131" i="18"/>
  <c r="AJ131" i="18" s="1"/>
  <c r="AE131" i="18"/>
  <c r="AD131" i="18"/>
  <c r="AF130" i="18"/>
  <c r="AJ130" i="18" s="1"/>
  <c r="AE130" i="18"/>
  <c r="AD130" i="18"/>
  <c r="AF129" i="18"/>
  <c r="AJ129" i="18" s="1"/>
  <c r="AE129" i="18"/>
  <c r="AD129" i="18"/>
  <c r="AF128" i="18"/>
  <c r="AJ128" i="18" s="1"/>
  <c r="AE128" i="18"/>
  <c r="AD128" i="18"/>
  <c r="AF127" i="18"/>
  <c r="AJ127" i="18" s="1"/>
  <c r="AE127" i="18"/>
  <c r="AD127" i="18"/>
  <c r="AF126" i="18"/>
  <c r="AJ126" i="18" s="1"/>
  <c r="AE126" i="18"/>
  <c r="AD126" i="18"/>
  <c r="AF125" i="18"/>
  <c r="AJ125" i="18" s="1"/>
  <c r="AE125" i="18"/>
  <c r="AD125" i="18"/>
  <c r="AF124" i="18"/>
  <c r="AJ124" i="18" s="1"/>
  <c r="AE124" i="18"/>
  <c r="AD124" i="18"/>
  <c r="AF123" i="18"/>
  <c r="AJ123" i="18" s="1"/>
  <c r="AE123" i="18"/>
  <c r="AD123" i="18"/>
  <c r="AF122" i="18"/>
  <c r="AJ122" i="18" s="1"/>
  <c r="AE122" i="18"/>
  <c r="AD122" i="18"/>
  <c r="AF121" i="18"/>
  <c r="AJ121" i="18" s="1"/>
  <c r="AE121" i="18"/>
  <c r="AD121" i="18"/>
  <c r="AF120" i="18"/>
  <c r="AJ120" i="18" s="1"/>
  <c r="AE120" i="18"/>
  <c r="AD120" i="18"/>
  <c r="AF119" i="18"/>
  <c r="AJ119" i="18" s="1"/>
  <c r="AE119" i="18"/>
  <c r="AD119" i="18"/>
  <c r="AF118" i="18"/>
  <c r="AJ118" i="18" s="1"/>
  <c r="AE118" i="18"/>
  <c r="AD118" i="18"/>
  <c r="AF117" i="18"/>
  <c r="AJ117" i="18" s="1"/>
  <c r="AE117" i="18"/>
  <c r="AD117" i="18"/>
  <c r="AF116" i="18"/>
  <c r="AJ116" i="18" s="1"/>
  <c r="AE116" i="18"/>
  <c r="AD116" i="18"/>
  <c r="AF115" i="18"/>
  <c r="AJ115" i="18" s="1"/>
  <c r="AE115" i="18"/>
  <c r="AD115" i="18"/>
  <c r="AF114" i="18"/>
  <c r="AJ114" i="18" s="1"/>
  <c r="AE114" i="18"/>
  <c r="AD114" i="18"/>
  <c r="AF113" i="18"/>
  <c r="AJ113" i="18" s="1"/>
  <c r="AE113" i="18"/>
  <c r="AD113" i="18"/>
  <c r="AF112" i="18"/>
  <c r="AJ112" i="18" s="1"/>
  <c r="AE112" i="18"/>
  <c r="AD112" i="18"/>
  <c r="AF111" i="18"/>
  <c r="AJ111" i="18" s="1"/>
  <c r="AE111" i="18"/>
  <c r="AD111" i="18"/>
  <c r="AF110" i="18"/>
  <c r="AJ110" i="18" s="1"/>
  <c r="AE110" i="18"/>
  <c r="AD110" i="18"/>
  <c r="AF109" i="18"/>
  <c r="AJ109" i="18" s="1"/>
  <c r="AE109" i="18"/>
  <c r="AD109" i="18"/>
  <c r="AF108" i="18"/>
  <c r="AJ108" i="18" s="1"/>
  <c r="AE108" i="18"/>
  <c r="AD108" i="18"/>
  <c r="AF107" i="18"/>
  <c r="AJ107" i="18" s="1"/>
  <c r="AE107" i="18"/>
  <c r="AD107" i="18"/>
  <c r="AF106" i="18"/>
  <c r="AJ106" i="18" s="1"/>
  <c r="AE106" i="18"/>
  <c r="AD106" i="18"/>
  <c r="AF105" i="18"/>
  <c r="AJ105" i="18" s="1"/>
  <c r="AE105" i="18"/>
  <c r="AD105" i="18"/>
  <c r="AF104" i="18"/>
  <c r="AJ104" i="18" s="1"/>
  <c r="AE104" i="18"/>
  <c r="AD104" i="18"/>
  <c r="AF103" i="18"/>
  <c r="AJ103" i="18" s="1"/>
  <c r="AE103" i="18"/>
  <c r="AD103" i="18"/>
  <c r="AF102" i="18"/>
  <c r="AJ102" i="18" s="1"/>
  <c r="AE102" i="18"/>
  <c r="AD102" i="18"/>
  <c r="AF101" i="18"/>
  <c r="AJ101" i="18" s="1"/>
  <c r="AE101" i="18"/>
  <c r="AD101" i="18"/>
  <c r="AF100" i="18"/>
  <c r="AJ100" i="18" s="1"/>
  <c r="AE100" i="18"/>
  <c r="AD100" i="18"/>
  <c r="AF99" i="18"/>
  <c r="AJ99" i="18" s="1"/>
  <c r="AE99" i="18"/>
  <c r="AD99" i="18"/>
  <c r="AF98" i="18"/>
  <c r="AJ98" i="18" s="1"/>
  <c r="AE98" i="18"/>
  <c r="AD98" i="18"/>
  <c r="AF97" i="18"/>
  <c r="AJ97" i="18" s="1"/>
  <c r="AE97" i="18"/>
  <c r="AD97" i="18"/>
  <c r="AF96" i="18"/>
  <c r="AJ96" i="18" s="1"/>
  <c r="AE96" i="18"/>
  <c r="AD96" i="18"/>
  <c r="AF95" i="18"/>
  <c r="AJ95" i="18" s="1"/>
  <c r="AE95" i="18"/>
  <c r="AD95" i="18"/>
  <c r="AF94" i="18"/>
  <c r="AJ94" i="18" s="1"/>
  <c r="AE94" i="18"/>
  <c r="AD94" i="18"/>
  <c r="AF93" i="18"/>
  <c r="AJ93" i="18" s="1"/>
  <c r="AE93" i="18"/>
  <c r="AD93" i="18"/>
  <c r="AF92" i="18"/>
  <c r="AJ92" i="18" s="1"/>
  <c r="AE92" i="18"/>
  <c r="AD92" i="18"/>
  <c r="AF91" i="18"/>
  <c r="AJ91" i="18" s="1"/>
  <c r="AE91" i="18"/>
  <c r="AD91" i="18"/>
  <c r="AF90" i="18"/>
  <c r="AJ90" i="18" s="1"/>
  <c r="AE90" i="18"/>
  <c r="AD90" i="18"/>
  <c r="AF89" i="18"/>
  <c r="AJ89" i="18" s="1"/>
  <c r="AE89" i="18"/>
  <c r="AD89" i="18"/>
  <c r="AF88" i="18"/>
  <c r="AJ88" i="18" s="1"/>
  <c r="AE88" i="18"/>
  <c r="AD88" i="18"/>
  <c r="AF87" i="18"/>
  <c r="AJ87" i="18" s="1"/>
  <c r="AE87" i="18"/>
  <c r="AD87" i="18"/>
  <c r="AF86" i="18"/>
  <c r="AJ86" i="18" s="1"/>
  <c r="AE86" i="18"/>
  <c r="AD86" i="18"/>
  <c r="AF85" i="18"/>
  <c r="AJ85" i="18" s="1"/>
  <c r="AE85" i="18"/>
  <c r="AD85" i="18"/>
  <c r="AF84" i="18"/>
  <c r="AJ84" i="18" s="1"/>
  <c r="AE84" i="18"/>
  <c r="AD84" i="18"/>
  <c r="AF83" i="18"/>
  <c r="AJ83" i="18" s="1"/>
  <c r="AE83" i="18"/>
  <c r="AD83" i="18"/>
  <c r="AF82" i="18"/>
  <c r="AJ82" i="18" s="1"/>
  <c r="AE82" i="18"/>
  <c r="AD82" i="18"/>
  <c r="AF81" i="18"/>
  <c r="AJ81" i="18" s="1"/>
  <c r="AE81" i="18"/>
  <c r="AD81" i="18"/>
  <c r="AF80" i="18"/>
  <c r="AJ80" i="18" s="1"/>
  <c r="AE80" i="18"/>
  <c r="AD80" i="18"/>
  <c r="AF79" i="18"/>
  <c r="AJ79" i="18" s="1"/>
  <c r="AE79" i="18"/>
  <c r="AD79" i="18"/>
  <c r="AF78" i="18"/>
  <c r="AJ78" i="18" s="1"/>
  <c r="AE78" i="18"/>
  <c r="AD78" i="18"/>
  <c r="AF77" i="18"/>
  <c r="AJ77" i="18" s="1"/>
  <c r="AE77" i="18"/>
  <c r="AD77" i="18"/>
  <c r="AF76" i="18"/>
  <c r="AJ76" i="18" s="1"/>
  <c r="AE76" i="18"/>
  <c r="AD76" i="18"/>
  <c r="AF75" i="18"/>
  <c r="AJ75" i="18" s="1"/>
  <c r="AE75" i="18"/>
  <c r="AD75" i="18"/>
  <c r="AF74" i="18"/>
  <c r="AJ74" i="18" s="1"/>
  <c r="AE74" i="18"/>
  <c r="AD74" i="18"/>
  <c r="AF73" i="18"/>
  <c r="AJ73" i="18" s="1"/>
  <c r="AE73" i="18"/>
  <c r="AD73" i="18"/>
  <c r="AF72" i="18"/>
  <c r="AJ72" i="18" s="1"/>
  <c r="AE72" i="18"/>
  <c r="AD72" i="18"/>
  <c r="AF71" i="18"/>
  <c r="AJ71" i="18" s="1"/>
  <c r="AE71" i="18"/>
  <c r="AD71" i="18"/>
  <c r="AF70" i="18"/>
  <c r="AJ70" i="18" s="1"/>
  <c r="AE70" i="18"/>
  <c r="AD70" i="18"/>
  <c r="AF69" i="18"/>
  <c r="AJ69" i="18" s="1"/>
  <c r="AE69" i="18"/>
  <c r="AD69" i="18"/>
  <c r="AF68" i="18"/>
  <c r="AJ68" i="18" s="1"/>
  <c r="AE68" i="18"/>
  <c r="AD68" i="18"/>
  <c r="AF67" i="18"/>
  <c r="AJ67" i="18" s="1"/>
  <c r="AE67" i="18"/>
  <c r="AD67" i="18"/>
  <c r="AF66" i="18"/>
  <c r="AJ66" i="18" s="1"/>
  <c r="AE66" i="18"/>
  <c r="AD66" i="18"/>
  <c r="AF65" i="18"/>
  <c r="AJ65" i="18" s="1"/>
  <c r="AE65" i="18"/>
  <c r="AD65" i="18"/>
  <c r="AF64" i="18"/>
  <c r="AJ64" i="18" s="1"/>
  <c r="AE64" i="18"/>
  <c r="AD64" i="18"/>
  <c r="AF63" i="18"/>
  <c r="AJ63" i="18" s="1"/>
  <c r="AE63" i="18"/>
  <c r="AD63" i="18"/>
  <c r="AF62" i="18"/>
  <c r="AJ62" i="18" s="1"/>
  <c r="AE62" i="18"/>
  <c r="AD62" i="18"/>
  <c r="AF61" i="18"/>
  <c r="AJ61" i="18" s="1"/>
  <c r="AE61" i="18"/>
  <c r="AD61" i="18"/>
  <c r="AF60" i="18"/>
  <c r="AJ60" i="18" s="1"/>
  <c r="AE60" i="18"/>
  <c r="AD60" i="18"/>
  <c r="AF59" i="18"/>
  <c r="AJ59" i="18" s="1"/>
  <c r="AE59" i="18"/>
  <c r="AD59" i="18"/>
  <c r="AF58" i="18"/>
  <c r="AJ58" i="18" s="1"/>
  <c r="AE58" i="18"/>
  <c r="AD58" i="18"/>
  <c r="AF57" i="18"/>
  <c r="AJ57" i="18" s="1"/>
  <c r="AE57" i="18"/>
  <c r="AD57" i="18"/>
  <c r="AF56" i="18"/>
  <c r="AJ56" i="18" s="1"/>
  <c r="AE56" i="18"/>
  <c r="AD56" i="18"/>
  <c r="AF55" i="18"/>
  <c r="AJ55" i="18" s="1"/>
  <c r="AE55" i="18"/>
  <c r="AD55" i="18"/>
  <c r="AF54" i="18"/>
  <c r="AJ54" i="18" s="1"/>
  <c r="AE54" i="18"/>
  <c r="AD54" i="18"/>
  <c r="AF53" i="18"/>
  <c r="AJ53" i="18" s="1"/>
  <c r="AE53" i="18"/>
  <c r="AD53" i="18"/>
  <c r="AF52" i="18"/>
  <c r="AJ52" i="18" s="1"/>
  <c r="AE52" i="18"/>
  <c r="AD52" i="18"/>
  <c r="AF51" i="18"/>
  <c r="AJ51" i="18" s="1"/>
  <c r="AE51" i="18"/>
  <c r="AD51" i="18"/>
  <c r="AF50" i="18"/>
  <c r="AJ50" i="18" s="1"/>
  <c r="AE50" i="18"/>
  <c r="AD50" i="18"/>
  <c r="AF49" i="18"/>
  <c r="AJ49" i="18" s="1"/>
  <c r="AE49" i="18"/>
  <c r="AD49" i="18"/>
  <c r="AF48" i="18"/>
  <c r="AJ48" i="18" s="1"/>
  <c r="AE48" i="18"/>
  <c r="AD48" i="18"/>
  <c r="AF47" i="18"/>
  <c r="AJ47" i="18" s="1"/>
  <c r="AE47" i="18"/>
  <c r="AD47" i="18"/>
  <c r="AF46" i="18"/>
  <c r="AJ46" i="18" s="1"/>
  <c r="AE46" i="18"/>
  <c r="AD46" i="18"/>
  <c r="AF45" i="18"/>
  <c r="AJ45" i="18" s="1"/>
  <c r="AE45" i="18"/>
  <c r="AD45" i="18"/>
  <c r="AF44" i="18"/>
  <c r="AJ44" i="18" s="1"/>
  <c r="AE44" i="18"/>
  <c r="AD44" i="18"/>
  <c r="AF43" i="18"/>
  <c r="AJ43" i="18" s="1"/>
  <c r="AE43" i="18"/>
  <c r="AD43" i="18"/>
  <c r="AF42" i="18"/>
  <c r="AJ42" i="18" s="1"/>
  <c r="AE42" i="18"/>
  <c r="AD42" i="18"/>
  <c r="AF41" i="18"/>
  <c r="AJ41" i="18" s="1"/>
  <c r="AE41" i="18"/>
  <c r="AD41" i="18"/>
  <c r="AF40" i="18"/>
  <c r="AJ40" i="18" s="1"/>
  <c r="AE40" i="18"/>
  <c r="AD40" i="18"/>
  <c r="AF39" i="18"/>
  <c r="AJ39" i="18" s="1"/>
  <c r="AE39" i="18"/>
  <c r="AD39" i="18"/>
  <c r="AF38" i="18"/>
  <c r="AJ38" i="18" s="1"/>
  <c r="AE38" i="18"/>
  <c r="AD38" i="18"/>
  <c r="AF37" i="18"/>
  <c r="AJ37" i="18" s="1"/>
  <c r="AE37" i="18"/>
  <c r="AD37" i="18"/>
  <c r="AF36" i="18"/>
  <c r="AJ36" i="18" s="1"/>
  <c r="AE36" i="18"/>
  <c r="AD36" i="18"/>
  <c r="AF35" i="18"/>
  <c r="AJ35" i="18" s="1"/>
  <c r="AE35" i="18"/>
  <c r="AD35" i="18"/>
  <c r="AF34" i="18"/>
  <c r="AJ34" i="18" s="1"/>
  <c r="AE34" i="18"/>
  <c r="AD34" i="18"/>
  <c r="AF33" i="18"/>
  <c r="AJ33" i="18" s="1"/>
  <c r="AE33" i="18"/>
  <c r="AD33" i="18"/>
  <c r="AF32" i="18"/>
  <c r="AJ32" i="18" s="1"/>
  <c r="AE32" i="18"/>
  <c r="AD32" i="18"/>
  <c r="AF31" i="18"/>
  <c r="AJ31" i="18" s="1"/>
  <c r="AE31" i="18"/>
  <c r="AD31" i="18"/>
  <c r="AF30" i="18"/>
  <c r="AJ30" i="18" s="1"/>
  <c r="AE30" i="18"/>
  <c r="AD30" i="18"/>
  <c r="AF29" i="18"/>
  <c r="AJ29" i="18" s="1"/>
  <c r="AE29" i="18"/>
  <c r="AD29" i="18"/>
  <c r="AF28" i="18"/>
  <c r="AJ28" i="18" s="1"/>
  <c r="AE28" i="18"/>
  <c r="AD28" i="18"/>
  <c r="AF27" i="18"/>
  <c r="AJ27" i="18" s="1"/>
  <c r="AE27" i="18"/>
  <c r="AD27" i="18"/>
  <c r="AF26" i="18"/>
  <c r="AJ26" i="18" s="1"/>
  <c r="AE26" i="18"/>
  <c r="AD26" i="18"/>
  <c r="AF25" i="18"/>
  <c r="AJ25" i="18" s="1"/>
  <c r="AE25" i="18"/>
  <c r="AD25" i="18"/>
  <c r="AF24" i="18"/>
  <c r="AJ24" i="18" s="1"/>
  <c r="AE24" i="18"/>
  <c r="AD24" i="18"/>
  <c r="AF23" i="18"/>
  <c r="AJ23" i="18" s="1"/>
  <c r="AE23" i="18"/>
  <c r="AD23" i="18"/>
  <c r="AF22" i="18"/>
  <c r="AJ22" i="18" s="1"/>
  <c r="AE22" i="18"/>
  <c r="AD22" i="18"/>
  <c r="AF21" i="18"/>
  <c r="AJ21" i="18" s="1"/>
  <c r="AE21" i="18"/>
  <c r="AD21" i="18"/>
  <c r="AF20" i="18"/>
  <c r="AJ20" i="18" s="1"/>
  <c r="AE20" i="18"/>
  <c r="AD20" i="18"/>
  <c r="AF19" i="18"/>
  <c r="AJ19" i="18" s="1"/>
  <c r="AE19" i="18"/>
  <c r="AD19" i="18"/>
  <c r="AF18" i="18"/>
  <c r="AJ18" i="18" s="1"/>
  <c r="AE18" i="18"/>
  <c r="AD18" i="18"/>
  <c r="AF17" i="18"/>
  <c r="AJ17" i="18" s="1"/>
  <c r="AE17" i="18"/>
  <c r="AD17" i="18"/>
  <c r="AF16" i="18"/>
  <c r="AJ16" i="18" s="1"/>
  <c r="AE16" i="18"/>
  <c r="AD16" i="18"/>
  <c r="AF15" i="18"/>
  <c r="AJ15" i="18" s="1"/>
  <c r="AE15" i="18"/>
  <c r="AD15" i="18"/>
  <c r="AF14" i="18"/>
  <c r="AJ14" i="18" s="1"/>
  <c r="AE14" i="18"/>
  <c r="AD14" i="18"/>
  <c r="AF13" i="18"/>
  <c r="AJ13" i="18" s="1"/>
  <c r="AE13" i="18"/>
  <c r="AD13" i="18"/>
  <c r="AF12" i="18"/>
  <c r="AJ12" i="18" s="1"/>
  <c r="AE12" i="18"/>
  <c r="AD12" i="18"/>
  <c r="AF11" i="18"/>
  <c r="AJ11" i="18" s="1"/>
  <c r="AE11" i="18"/>
  <c r="AD11" i="18"/>
  <c r="AF10" i="18"/>
  <c r="AJ10" i="18" s="1"/>
  <c r="AE10" i="18"/>
  <c r="AD10" i="18"/>
  <c r="AF9" i="18"/>
  <c r="AJ9" i="18" s="1"/>
  <c r="AE9" i="18"/>
  <c r="AD9" i="18"/>
  <c r="AF8" i="18"/>
  <c r="AJ8" i="18" s="1"/>
  <c r="AE8" i="18"/>
  <c r="AD8" i="18"/>
  <c r="AF7" i="18"/>
  <c r="AJ7" i="18" s="1"/>
  <c r="AE7" i="18"/>
  <c r="AD7" i="18"/>
  <c r="AF6" i="18"/>
  <c r="AJ6" i="18" s="1"/>
  <c r="AE6" i="18"/>
  <c r="AD6" i="18"/>
  <c r="Q4" i="18"/>
  <c r="P4" i="18"/>
  <c r="O4" i="18"/>
  <c r="N4" i="18"/>
  <c r="M4" i="18"/>
  <c r="G4" i="18"/>
  <c r="F4" i="18"/>
  <c r="V6" i="17"/>
  <c r="U6" i="17"/>
  <c r="T6" i="17"/>
  <c r="AB1576" i="16"/>
  <c r="V6" i="16"/>
  <c r="U6" i="16"/>
  <c r="T6" i="16"/>
  <c r="G38" i="6"/>
  <c r="E38" i="6"/>
  <c r="C38" i="6"/>
  <c r="B38" i="6"/>
  <c r="G37" i="6"/>
  <c r="E37" i="6"/>
  <c r="C37" i="6"/>
  <c r="B37" i="6"/>
  <c r="G36" i="6"/>
  <c r="E36" i="6"/>
  <c r="C36" i="6"/>
  <c r="B36" i="6"/>
  <c r="G35" i="6"/>
  <c r="E35" i="6"/>
  <c r="C35" i="6"/>
  <c r="B35" i="6"/>
  <c r="E31" i="6"/>
  <c r="C31" i="6"/>
  <c r="G29" i="6"/>
  <c r="E29" i="6"/>
  <c r="C29" i="6"/>
  <c r="G28" i="6"/>
  <c r="E28" i="6"/>
  <c r="D28" i="6"/>
  <c r="C28" i="6"/>
  <c r="G27" i="6"/>
  <c r="E27" i="6"/>
  <c r="D27" i="6"/>
  <c r="C27" i="6"/>
  <c r="G26" i="6"/>
  <c r="E26" i="6"/>
  <c r="D26" i="6"/>
  <c r="C26" i="6"/>
  <c r="E22" i="6"/>
  <c r="G19" i="6"/>
  <c r="E19" i="6"/>
  <c r="C19" i="6"/>
  <c r="G18" i="6"/>
  <c r="E18" i="6"/>
  <c r="G17" i="6"/>
  <c r="E17" i="6"/>
  <c r="D17" i="6"/>
  <c r="C17" i="6"/>
  <c r="G16" i="6"/>
  <c r="E16" i="6"/>
  <c r="D16" i="6"/>
  <c r="C16" i="6"/>
  <c r="G15" i="6"/>
  <c r="E15" i="6"/>
  <c r="D15" i="6"/>
  <c r="C15" i="6"/>
  <c r="H8" i="6"/>
  <c r="G8" i="6"/>
  <c r="E8" i="6"/>
  <c r="G7" i="6"/>
  <c r="E7" i="6"/>
  <c r="C7" i="6"/>
  <c r="G6" i="6"/>
  <c r="E6" i="6"/>
  <c r="D6" i="6"/>
  <c r="C6" i="6"/>
  <c r="G5" i="6"/>
  <c r="E5" i="6"/>
  <c r="D5" i="6"/>
  <c r="C5" i="6"/>
  <c r="G4" i="6"/>
  <c r="E4" i="6"/>
  <c r="D4" i="6"/>
  <c r="C4" i="6"/>
  <c r="M123" i="4"/>
  <c r="L123" i="4"/>
  <c r="K123" i="4"/>
  <c r="J123" i="4"/>
  <c r="I123" i="4"/>
  <c r="H123" i="4"/>
  <c r="M122" i="4"/>
  <c r="L122" i="4"/>
  <c r="K122" i="4"/>
  <c r="J122" i="4"/>
  <c r="I122" i="4"/>
  <c r="H122" i="4"/>
  <c r="M121" i="4"/>
  <c r="L121" i="4"/>
  <c r="K121" i="4"/>
  <c r="J121" i="4"/>
  <c r="I121" i="4"/>
  <c r="H121" i="4"/>
  <c r="M120" i="4"/>
  <c r="L120" i="4"/>
  <c r="K120" i="4"/>
  <c r="J120" i="4"/>
  <c r="I120" i="4"/>
  <c r="H120" i="4"/>
  <c r="M119" i="4"/>
  <c r="L119" i="4"/>
  <c r="K119" i="4"/>
  <c r="J119" i="4"/>
  <c r="I119" i="4"/>
  <c r="H119" i="4"/>
  <c r="M118" i="4"/>
  <c r="L118" i="4"/>
  <c r="K118" i="4"/>
  <c r="J118" i="4"/>
  <c r="I118" i="4"/>
  <c r="H118" i="4"/>
  <c r="M117" i="4"/>
  <c r="L117" i="4"/>
  <c r="K117" i="4"/>
  <c r="J117" i="4"/>
  <c r="I117" i="4"/>
  <c r="H117" i="4"/>
  <c r="M116" i="4"/>
  <c r="L116" i="4"/>
  <c r="K116" i="4"/>
  <c r="J116" i="4"/>
  <c r="I116" i="4"/>
  <c r="H116" i="4"/>
  <c r="M115" i="4"/>
  <c r="L115" i="4"/>
  <c r="K115" i="4"/>
  <c r="J115" i="4"/>
  <c r="I115" i="4"/>
  <c r="H115" i="4"/>
  <c r="M114" i="4"/>
  <c r="L114" i="4"/>
  <c r="K114" i="4"/>
  <c r="J114" i="4"/>
  <c r="I114" i="4"/>
  <c r="H114" i="4"/>
  <c r="M113" i="4"/>
  <c r="L113" i="4"/>
  <c r="K113" i="4"/>
  <c r="J113" i="4"/>
  <c r="I113" i="4"/>
  <c r="H113" i="4"/>
  <c r="M112" i="4"/>
  <c r="L112" i="4"/>
  <c r="K112" i="4"/>
  <c r="J112" i="4"/>
  <c r="I112" i="4"/>
  <c r="H112" i="4"/>
  <c r="M111" i="4"/>
  <c r="L111" i="4"/>
  <c r="K111" i="4"/>
  <c r="J111" i="4"/>
  <c r="I111" i="4"/>
  <c r="H111" i="4"/>
  <c r="M110" i="4"/>
  <c r="L110" i="4"/>
  <c r="K110" i="4"/>
  <c r="J110" i="4"/>
  <c r="I110" i="4"/>
  <c r="H110" i="4"/>
  <c r="M109" i="4"/>
  <c r="L109" i="4"/>
  <c r="K109" i="4"/>
  <c r="J109" i="4"/>
  <c r="I109" i="4"/>
  <c r="H109" i="4"/>
  <c r="M108" i="4"/>
  <c r="L108" i="4"/>
  <c r="K108" i="4"/>
  <c r="J108" i="4"/>
  <c r="I108" i="4"/>
  <c r="H108" i="4"/>
  <c r="M107" i="4"/>
  <c r="L107" i="4"/>
  <c r="K107" i="4"/>
  <c r="J107" i="4"/>
  <c r="I107" i="4"/>
  <c r="H107" i="4"/>
  <c r="M106" i="4"/>
  <c r="L106" i="4"/>
  <c r="K106" i="4"/>
  <c r="J106" i="4"/>
  <c r="I106" i="4"/>
  <c r="H106" i="4"/>
  <c r="M105" i="4"/>
  <c r="L105" i="4"/>
  <c r="K105" i="4"/>
  <c r="J105" i="4"/>
  <c r="I105" i="4"/>
  <c r="H105" i="4"/>
  <c r="M104" i="4"/>
  <c r="L104" i="4"/>
  <c r="K104" i="4"/>
  <c r="J104" i="4"/>
  <c r="I104" i="4"/>
  <c r="H104" i="4"/>
  <c r="M103" i="4"/>
  <c r="L103" i="4"/>
  <c r="K103" i="4"/>
  <c r="J103" i="4"/>
  <c r="I103" i="4"/>
  <c r="H103" i="4"/>
  <c r="M102" i="4"/>
  <c r="L102" i="4"/>
  <c r="K102" i="4"/>
  <c r="J102" i="4"/>
  <c r="I102" i="4"/>
  <c r="H102" i="4"/>
  <c r="M101" i="4"/>
  <c r="L101" i="4"/>
  <c r="K101" i="4"/>
  <c r="J101" i="4"/>
  <c r="I101" i="4"/>
  <c r="H101" i="4"/>
  <c r="M100" i="4"/>
  <c r="L100" i="4"/>
  <c r="K100" i="4"/>
  <c r="J100" i="4"/>
  <c r="I100" i="4"/>
  <c r="H100" i="4"/>
  <c r="M99" i="4"/>
  <c r="L99" i="4"/>
  <c r="K99" i="4"/>
  <c r="J99" i="4"/>
  <c r="I99" i="4"/>
  <c r="H99" i="4"/>
  <c r="M98" i="4"/>
  <c r="L98" i="4"/>
  <c r="K98" i="4"/>
  <c r="J98" i="4"/>
  <c r="I98" i="4"/>
  <c r="H98" i="4"/>
  <c r="M97" i="4"/>
  <c r="L97" i="4"/>
  <c r="K97" i="4"/>
  <c r="J97" i="4"/>
  <c r="I97" i="4"/>
  <c r="H97" i="4"/>
  <c r="M96" i="4"/>
  <c r="L96" i="4"/>
  <c r="K96" i="4"/>
  <c r="J96" i="4"/>
  <c r="I96" i="4"/>
  <c r="H96" i="4"/>
  <c r="M95" i="4"/>
  <c r="L95" i="4"/>
  <c r="K95" i="4"/>
  <c r="J95" i="4"/>
  <c r="I95" i="4"/>
  <c r="H95" i="4"/>
  <c r="M94" i="4"/>
  <c r="L94" i="4"/>
  <c r="K94" i="4"/>
  <c r="J94" i="4"/>
  <c r="I94" i="4"/>
  <c r="H94" i="4"/>
  <c r="M93" i="4"/>
  <c r="L93" i="4"/>
  <c r="K93" i="4"/>
  <c r="J93" i="4"/>
  <c r="I93" i="4"/>
  <c r="H93" i="4"/>
  <c r="M92" i="4"/>
  <c r="L92" i="4"/>
  <c r="K92" i="4"/>
  <c r="J92" i="4"/>
  <c r="I92" i="4"/>
  <c r="H92" i="4"/>
  <c r="M91" i="4"/>
  <c r="L91" i="4"/>
  <c r="K91" i="4"/>
  <c r="J91" i="4"/>
  <c r="I91" i="4"/>
  <c r="H91" i="4"/>
  <c r="M90" i="4"/>
  <c r="L90" i="4"/>
  <c r="K90" i="4"/>
  <c r="J90" i="4"/>
  <c r="I90" i="4"/>
  <c r="H90" i="4"/>
  <c r="M89" i="4"/>
  <c r="L89" i="4"/>
  <c r="K89" i="4"/>
  <c r="J89" i="4"/>
  <c r="I89" i="4"/>
  <c r="H89" i="4"/>
  <c r="M88" i="4"/>
  <c r="L88" i="4"/>
  <c r="K88" i="4"/>
  <c r="J88" i="4"/>
  <c r="I88" i="4"/>
  <c r="H88" i="4"/>
  <c r="M87" i="4"/>
  <c r="L87" i="4"/>
  <c r="K87" i="4"/>
  <c r="J87" i="4"/>
  <c r="I87" i="4"/>
  <c r="H87" i="4"/>
  <c r="M86" i="4"/>
  <c r="L86" i="4"/>
  <c r="K86" i="4"/>
  <c r="J86" i="4"/>
  <c r="I86" i="4"/>
  <c r="H86" i="4"/>
  <c r="M85" i="4"/>
  <c r="L85" i="4"/>
  <c r="K85" i="4"/>
  <c r="J85" i="4"/>
  <c r="I85" i="4"/>
  <c r="H85" i="4"/>
  <c r="M84" i="4"/>
  <c r="L84" i="4"/>
  <c r="K84" i="4"/>
  <c r="J84" i="4"/>
  <c r="I84" i="4"/>
  <c r="H84" i="4"/>
  <c r="M83" i="4"/>
  <c r="L83" i="4"/>
  <c r="K83" i="4"/>
  <c r="J83" i="4"/>
  <c r="I83" i="4"/>
  <c r="H83" i="4"/>
  <c r="M82" i="4"/>
  <c r="L82" i="4"/>
  <c r="K82" i="4"/>
  <c r="J82" i="4"/>
  <c r="I82" i="4"/>
  <c r="H82" i="4"/>
  <c r="M81" i="4"/>
  <c r="L81" i="4"/>
  <c r="K81" i="4"/>
  <c r="J81" i="4"/>
  <c r="I81" i="4"/>
  <c r="H81" i="4"/>
  <c r="M80" i="4"/>
  <c r="L80" i="4"/>
  <c r="K80" i="4"/>
  <c r="J80" i="4"/>
  <c r="I80" i="4"/>
  <c r="H80" i="4"/>
  <c r="M79" i="4"/>
  <c r="L79" i="4"/>
  <c r="K79" i="4"/>
  <c r="J79" i="4"/>
  <c r="I79" i="4"/>
  <c r="H79" i="4"/>
  <c r="M78" i="4"/>
  <c r="L78" i="4"/>
  <c r="K78" i="4"/>
  <c r="J78" i="4"/>
  <c r="I78" i="4"/>
  <c r="H78" i="4"/>
  <c r="M77" i="4"/>
  <c r="L77" i="4"/>
  <c r="K77" i="4"/>
  <c r="J77" i="4"/>
  <c r="I77" i="4"/>
  <c r="H77" i="4"/>
  <c r="M76" i="4"/>
  <c r="L76" i="4"/>
  <c r="K76" i="4"/>
  <c r="J76" i="4"/>
  <c r="I76" i="4"/>
  <c r="H76" i="4"/>
  <c r="M75" i="4"/>
  <c r="L75" i="4"/>
  <c r="K75" i="4"/>
  <c r="J75" i="4"/>
  <c r="I75" i="4"/>
  <c r="H75" i="4"/>
  <c r="M74" i="4"/>
  <c r="L74" i="4"/>
  <c r="K74" i="4"/>
  <c r="J74" i="4"/>
  <c r="I74" i="4"/>
  <c r="H74" i="4"/>
  <c r="M73" i="4"/>
  <c r="L73" i="4"/>
  <c r="K73" i="4"/>
  <c r="J73" i="4"/>
  <c r="I73" i="4"/>
  <c r="H73" i="4"/>
  <c r="M72" i="4"/>
  <c r="L72" i="4"/>
  <c r="K72" i="4"/>
  <c r="J72" i="4"/>
  <c r="I72" i="4"/>
  <c r="H72" i="4"/>
  <c r="M71" i="4"/>
  <c r="L71" i="4"/>
  <c r="K71" i="4"/>
  <c r="J71" i="4"/>
  <c r="I71" i="4"/>
  <c r="H71" i="4"/>
  <c r="M70" i="4"/>
  <c r="L70" i="4"/>
  <c r="K70" i="4"/>
  <c r="J70" i="4"/>
  <c r="I70" i="4"/>
  <c r="H70" i="4"/>
  <c r="M69" i="4"/>
  <c r="L69" i="4"/>
  <c r="K69" i="4"/>
  <c r="J69" i="4"/>
  <c r="I69" i="4"/>
  <c r="H69" i="4"/>
  <c r="M68" i="4"/>
  <c r="L68" i="4"/>
  <c r="K68" i="4"/>
  <c r="J68" i="4"/>
  <c r="I68" i="4"/>
  <c r="H68" i="4"/>
  <c r="M67" i="4"/>
  <c r="L67" i="4"/>
  <c r="K67" i="4"/>
  <c r="J67" i="4"/>
  <c r="I67" i="4"/>
  <c r="H67" i="4"/>
  <c r="M66" i="4"/>
  <c r="L66" i="4"/>
  <c r="K66" i="4"/>
  <c r="J66" i="4"/>
  <c r="I66" i="4"/>
  <c r="H66" i="4"/>
  <c r="M65" i="4"/>
  <c r="L65" i="4"/>
  <c r="K65" i="4"/>
  <c r="J65" i="4"/>
  <c r="I65" i="4"/>
  <c r="H65" i="4"/>
  <c r="M64" i="4"/>
  <c r="L64" i="4"/>
  <c r="K64" i="4"/>
  <c r="J64" i="4"/>
  <c r="I64" i="4"/>
  <c r="H64" i="4"/>
  <c r="M63" i="4"/>
  <c r="L63" i="4"/>
  <c r="K63" i="4"/>
  <c r="J63" i="4"/>
  <c r="I63" i="4"/>
  <c r="H63" i="4"/>
  <c r="M62" i="4"/>
  <c r="L62" i="4"/>
  <c r="K62" i="4"/>
  <c r="J62" i="4"/>
  <c r="I62" i="4"/>
  <c r="H62" i="4"/>
  <c r="M61" i="4"/>
  <c r="L61" i="4"/>
  <c r="K61" i="4"/>
  <c r="J61" i="4"/>
  <c r="I61" i="4"/>
  <c r="H61" i="4"/>
  <c r="M60" i="4"/>
  <c r="L60" i="4"/>
  <c r="K60" i="4"/>
  <c r="J60" i="4"/>
  <c r="I60" i="4"/>
  <c r="H60" i="4"/>
  <c r="M59" i="4"/>
  <c r="L59" i="4"/>
  <c r="K59" i="4"/>
  <c r="J59" i="4"/>
  <c r="I59" i="4"/>
  <c r="H59" i="4"/>
  <c r="M58" i="4"/>
  <c r="L58" i="4"/>
  <c r="K58" i="4"/>
  <c r="J58" i="4"/>
  <c r="I58" i="4"/>
  <c r="H58" i="4"/>
  <c r="M57" i="4"/>
  <c r="L57" i="4"/>
  <c r="K57" i="4"/>
  <c r="J57" i="4"/>
  <c r="I57" i="4"/>
  <c r="H57" i="4"/>
  <c r="M56" i="4"/>
  <c r="L56" i="4"/>
  <c r="K56" i="4"/>
  <c r="J56" i="4"/>
  <c r="I56" i="4"/>
  <c r="H56" i="4"/>
  <c r="M55" i="4"/>
  <c r="L55" i="4"/>
  <c r="K55" i="4"/>
  <c r="J55" i="4"/>
  <c r="I55" i="4"/>
  <c r="H55" i="4"/>
  <c r="M54" i="4"/>
  <c r="L54" i="4"/>
  <c r="K54" i="4"/>
  <c r="J54" i="4"/>
  <c r="I54" i="4"/>
  <c r="H54" i="4"/>
  <c r="M53" i="4"/>
  <c r="L53" i="4"/>
  <c r="K53" i="4"/>
  <c r="J53" i="4"/>
  <c r="I53" i="4"/>
  <c r="H53" i="4"/>
  <c r="M52" i="4"/>
  <c r="L52" i="4"/>
  <c r="K52" i="4"/>
  <c r="J52" i="4"/>
  <c r="I52" i="4"/>
  <c r="H52" i="4"/>
  <c r="M51" i="4"/>
  <c r="L51" i="4"/>
  <c r="K51" i="4"/>
  <c r="J51" i="4"/>
  <c r="I51" i="4"/>
  <c r="H51" i="4"/>
  <c r="M50" i="4"/>
  <c r="L50" i="4"/>
  <c r="K50" i="4"/>
  <c r="J50" i="4"/>
  <c r="I50" i="4"/>
  <c r="H50" i="4"/>
  <c r="M49" i="4"/>
  <c r="L49" i="4"/>
  <c r="K49" i="4"/>
  <c r="J49" i="4"/>
  <c r="I49" i="4"/>
  <c r="H49" i="4"/>
  <c r="M48" i="4"/>
  <c r="L48" i="4"/>
  <c r="K48" i="4"/>
  <c r="J48" i="4"/>
  <c r="I48" i="4"/>
  <c r="H48" i="4"/>
  <c r="M47" i="4"/>
  <c r="L47" i="4"/>
  <c r="K47" i="4"/>
  <c r="J47" i="4"/>
  <c r="I47" i="4"/>
  <c r="H47" i="4"/>
  <c r="M46" i="4"/>
  <c r="L46" i="4"/>
  <c r="K46" i="4"/>
  <c r="J46" i="4"/>
  <c r="I46" i="4"/>
  <c r="H46" i="4"/>
  <c r="M45" i="4"/>
  <c r="L45" i="4"/>
  <c r="K45" i="4"/>
  <c r="J45" i="4"/>
  <c r="I45" i="4"/>
  <c r="H45" i="4"/>
  <c r="M44" i="4"/>
  <c r="L44" i="4"/>
  <c r="K44" i="4"/>
  <c r="J44" i="4"/>
  <c r="I44" i="4"/>
  <c r="H44" i="4"/>
  <c r="M43" i="4"/>
  <c r="L43" i="4"/>
  <c r="K43" i="4"/>
  <c r="J43" i="4"/>
  <c r="I43" i="4"/>
  <c r="H43" i="4"/>
  <c r="M42" i="4"/>
  <c r="L42" i="4"/>
  <c r="K42" i="4"/>
  <c r="J42" i="4"/>
  <c r="I42" i="4"/>
  <c r="H42" i="4"/>
  <c r="M41" i="4"/>
  <c r="L41" i="4"/>
  <c r="K41" i="4"/>
  <c r="J41" i="4"/>
  <c r="I41" i="4"/>
  <c r="H41" i="4"/>
  <c r="M40" i="4"/>
  <c r="L40" i="4"/>
  <c r="K40" i="4"/>
  <c r="J40" i="4"/>
  <c r="I40" i="4"/>
  <c r="H40" i="4"/>
  <c r="M39" i="4"/>
  <c r="L39" i="4"/>
  <c r="K39" i="4"/>
  <c r="J39" i="4"/>
  <c r="I39" i="4"/>
  <c r="H39" i="4"/>
  <c r="M38" i="4"/>
  <c r="L38" i="4"/>
  <c r="K38" i="4"/>
  <c r="J38" i="4"/>
  <c r="I38" i="4"/>
  <c r="H38" i="4"/>
  <c r="M37" i="4"/>
  <c r="L37" i="4"/>
  <c r="K37" i="4"/>
  <c r="J37" i="4"/>
  <c r="I37" i="4"/>
  <c r="H37" i="4"/>
  <c r="M36" i="4"/>
  <c r="L36" i="4"/>
  <c r="K36" i="4"/>
  <c r="J36" i="4"/>
  <c r="I36" i="4"/>
  <c r="H36" i="4"/>
  <c r="M35" i="4"/>
  <c r="L35" i="4"/>
  <c r="K35" i="4"/>
  <c r="J35" i="4"/>
  <c r="I35" i="4"/>
  <c r="H35" i="4"/>
  <c r="M34" i="4"/>
  <c r="L34" i="4"/>
  <c r="K34" i="4"/>
  <c r="J34" i="4"/>
  <c r="I34" i="4"/>
  <c r="H34" i="4"/>
  <c r="M33" i="4"/>
  <c r="L33" i="4"/>
  <c r="K33" i="4"/>
  <c r="J33" i="4"/>
  <c r="I33" i="4"/>
  <c r="H33" i="4"/>
  <c r="M32" i="4"/>
  <c r="L32" i="4"/>
  <c r="K32" i="4"/>
  <c r="J32" i="4"/>
  <c r="I32" i="4"/>
  <c r="H32" i="4"/>
  <c r="M31" i="4"/>
  <c r="L31" i="4"/>
  <c r="K31" i="4"/>
  <c r="J31" i="4"/>
  <c r="I31" i="4"/>
  <c r="H31" i="4"/>
  <c r="M30" i="4"/>
  <c r="L30" i="4"/>
  <c r="K30" i="4"/>
  <c r="J30" i="4"/>
  <c r="I30" i="4"/>
  <c r="H30" i="4"/>
  <c r="M29" i="4"/>
  <c r="L29" i="4"/>
  <c r="K29" i="4"/>
  <c r="J29" i="4"/>
  <c r="I29" i="4"/>
  <c r="H29" i="4"/>
  <c r="M28" i="4"/>
  <c r="L28" i="4"/>
  <c r="K28" i="4"/>
  <c r="J28" i="4"/>
  <c r="I28" i="4"/>
  <c r="H28" i="4"/>
  <c r="M27" i="4"/>
  <c r="L27" i="4"/>
  <c r="K27" i="4"/>
  <c r="J27" i="4"/>
  <c r="I27" i="4"/>
  <c r="H27" i="4"/>
  <c r="M26" i="4"/>
  <c r="L26" i="4"/>
  <c r="K26" i="4"/>
  <c r="J26" i="4"/>
  <c r="I26" i="4"/>
  <c r="H26" i="4"/>
  <c r="M25" i="4"/>
  <c r="L25" i="4"/>
  <c r="K25" i="4"/>
  <c r="J25" i="4"/>
  <c r="I25" i="4"/>
  <c r="H25" i="4"/>
  <c r="M24" i="4"/>
  <c r="L24" i="4"/>
  <c r="K24" i="4"/>
  <c r="J24" i="4"/>
  <c r="I24" i="4"/>
  <c r="H24" i="4"/>
  <c r="M23" i="4"/>
  <c r="L23" i="4"/>
  <c r="K23" i="4"/>
  <c r="J23" i="4"/>
  <c r="I23" i="4"/>
  <c r="H23" i="4"/>
  <c r="M22" i="4"/>
  <c r="L22" i="4"/>
  <c r="K22" i="4"/>
  <c r="J22" i="4"/>
  <c r="I22" i="4"/>
  <c r="H22" i="4"/>
  <c r="M21" i="4"/>
  <c r="L21" i="4"/>
  <c r="K21" i="4"/>
  <c r="J21" i="4"/>
  <c r="I21" i="4"/>
  <c r="H21" i="4"/>
  <c r="M20" i="4"/>
  <c r="L20" i="4"/>
  <c r="K20" i="4"/>
  <c r="J20" i="4"/>
  <c r="I20" i="4"/>
  <c r="H20" i="4"/>
  <c r="M19" i="4"/>
  <c r="L19" i="4"/>
  <c r="K19" i="4"/>
  <c r="J19" i="4"/>
  <c r="I19" i="4"/>
  <c r="H19" i="4"/>
  <c r="M18" i="4"/>
  <c r="L18" i="4"/>
  <c r="K18" i="4"/>
  <c r="J18" i="4"/>
  <c r="I18" i="4"/>
  <c r="H18" i="4"/>
  <c r="M17" i="4"/>
  <c r="L17" i="4"/>
  <c r="K17" i="4"/>
  <c r="J17" i="4"/>
  <c r="I17" i="4"/>
  <c r="H17" i="4"/>
  <c r="M16" i="4"/>
  <c r="L16" i="4"/>
  <c r="K16" i="4"/>
  <c r="J16" i="4"/>
  <c r="I16" i="4"/>
  <c r="H16" i="4"/>
  <c r="M15" i="4"/>
  <c r="L15" i="4"/>
  <c r="K15" i="4"/>
  <c r="J15" i="4"/>
  <c r="I15" i="4"/>
  <c r="H15" i="4"/>
  <c r="M14" i="4"/>
  <c r="L14" i="4"/>
  <c r="K14" i="4"/>
  <c r="J14" i="4"/>
  <c r="I14" i="4"/>
  <c r="H14" i="4"/>
  <c r="M13" i="4"/>
  <c r="L13" i="4"/>
  <c r="K13" i="4"/>
  <c r="J13" i="4"/>
  <c r="I13" i="4"/>
  <c r="H13" i="4"/>
  <c r="M12" i="4"/>
  <c r="L12" i="4"/>
  <c r="K12" i="4"/>
  <c r="J12" i="4"/>
  <c r="I12" i="4"/>
  <c r="H12" i="4"/>
  <c r="M11" i="4"/>
  <c r="L11" i="4"/>
  <c r="K11" i="4"/>
  <c r="J11" i="4"/>
  <c r="I11" i="4"/>
  <c r="H11" i="4"/>
  <c r="M10" i="4"/>
  <c r="L10" i="4"/>
  <c r="K10" i="4"/>
  <c r="J10" i="4"/>
  <c r="I10" i="4"/>
  <c r="H10" i="4"/>
  <c r="M9" i="4"/>
  <c r="L9" i="4"/>
  <c r="K9" i="4"/>
  <c r="J9" i="4"/>
  <c r="I9" i="4"/>
  <c r="H9" i="4"/>
  <c r="M8" i="4"/>
  <c r="L8" i="4"/>
  <c r="K8" i="4"/>
  <c r="J8" i="4"/>
  <c r="I8" i="4"/>
  <c r="H8" i="4"/>
  <c r="M7" i="4"/>
  <c r="L7" i="4"/>
  <c r="K7" i="4"/>
  <c r="J7" i="4"/>
  <c r="I7" i="4"/>
  <c r="H7" i="4"/>
  <c r="M6" i="4"/>
  <c r="L6" i="4"/>
  <c r="K6" i="4"/>
  <c r="J6" i="4"/>
  <c r="I6" i="4"/>
  <c r="H6" i="4"/>
  <c r="M5" i="4"/>
  <c r="L5" i="4"/>
  <c r="K5" i="4"/>
  <c r="J5" i="4"/>
  <c r="I5" i="4"/>
  <c r="H5" i="4"/>
  <c r="M4" i="4"/>
  <c r="L4" i="4"/>
  <c r="K4" i="4"/>
  <c r="J4" i="4"/>
  <c r="I4" i="4"/>
  <c r="H4" i="4"/>
  <c r="P3" i="4"/>
  <c r="P2" i="4"/>
  <c r="O1" i="4"/>
  <c r="N1" i="4"/>
  <c r="E57" i="8"/>
  <c r="E56" i="8"/>
  <c r="J4" i="18"/>
  <c r="E55" i="8"/>
  <c r="E54" i="8"/>
  <c r="G50" i="8"/>
  <c r="G49" i="8"/>
  <c r="H49" i="8" s="1"/>
  <c r="C49" i="8" s="1"/>
  <c r="B49" i="8" s="1"/>
  <c r="T4" i="18" s="1"/>
  <c r="G48" i="8"/>
  <c r="H48" i="8" s="1"/>
  <c r="G47" i="8"/>
  <c r="H47" i="8" s="1"/>
  <c r="C47" i="8" s="1"/>
  <c r="B47" i="8" s="1"/>
  <c r="R4" i="18" s="1"/>
  <c r="E42" i="8"/>
  <c r="G42" i="8" s="1"/>
  <c r="E41" i="8"/>
  <c r="H41" i="8" s="1"/>
  <c r="H40" i="8"/>
  <c r="G40" i="8"/>
  <c r="H39" i="8"/>
  <c r="H38" i="8"/>
  <c r="G38" i="8"/>
  <c r="W6" i="17"/>
  <c r="E33" i="8"/>
  <c r="E32" i="8"/>
  <c r="E31" i="8"/>
  <c r="E29" i="8"/>
  <c r="E28" i="8"/>
  <c r="E27" i="8"/>
  <c r="E23" i="8"/>
  <c r="B22" i="8"/>
  <c r="B21" i="8"/>
  <c r="E20" i="8"/>
  <c r="E19" i="8"/>
  <c r="B18" i="8"/>
  <c r="B8" i="6" s="1"/>
  <c r="B9" i="8"/>
  <c r="B8" i="8"/>
  <c r="C1570" i="26" l="1"/>
  <c r="C1566" i="26"/>
  <c r="C1562" i="26"/>
  <c r="C1558" i="26"/>
  <c r="C1554" i="26"/>
  <c r="C1550" i="26"/>
  <c r="C1546" i="26"/>
  <c r="C1542" i="26"/>
  <c r="C1538" i="26"/>
  <c r="C1534" i="26"/>
  <c r="C1530" i="26"/>
  <c r="C1526" i="26"/>
  <c r="C1522" i="26"/>
  <c r="C1518" i="26"/>
  <c r="C1514" i="26"/>
  <c r="C1510" i="26"/>
  <c r="C1506" i="26"/>
  <c r="C1502" i="26"/>
  <c r="C1498" i="26"/>
  <c r="C1494" i="26"/>
  <c r="C1490" i="26"/>
  <c r="C1486" i="26"/>
  <c r="C1482" i="26"/>
  <c r="C1478" i="26"/>
  <c r="C1474" i="26"/>
  <c r="C1470" i="26"/>
  <c r="C1466" i="26"/>
  <c r="C1462" i="26"/>
  <c r="C1458" i="26"/>
  <c r="C1454" i="26"/>
  <c r="C1450" i="26"/>
  <c r="C1446" i="26"/>
  <c r="C1442" i="26"/>
  <c r="C1438" i="26"/>
  <c r="C1434" i="26"/>
  <c r="C1430" i="26"/>
  <c r="C1426" i="26"/>
  <c r="C1422" i="26"/>
  <c r="C1418" i="26"/>
  <c r="C1414" i="26"/>
  <c r="C1410" i="26"/>
  <c r="C1406" i="26"/>
  <c r="C1402" i="26"/>
  <c r="C1398" i="26"/>
  <c r="C1394" i="26"/>
  <c r="C1390" i="26"/>
  <c r="C1386" i="26"/>
  <c r="C1382" i="26"/>
  <c r="C1378" i="26"/>
  <c r="C1374" i="26"/>
  <c r="C1370" i="26"/>
  <c r="C1366" i="26"/>
  <c r="C1362" i="26"/>
  <c r="C1358" i="26"/>
  <c r="C1354" i="26"/>
  <c r="C1350" i="26"/>
  <c r="C1346" i="26"/>
  <c r="C1342" i="26"/>
  <c r="C1338" i="26"/>
  <c r="C1334" i="26"/>
  <c r="C1330" i="26"/>
  <c r="C1326" i="26"/>
  <c r="C1322" i="26"/>
  <c r="C1318" i="26"/>
  <c r="C1314" i="26"/>
  <c r="C1310" i="26"/>
  <c r="C1306" i="26"/>
  <c r="C1302" i="26"/>
  <c r="C1298" i="26"/>
  <c r="C1294" i="26"/>
  <c r="C1290" i="26"/>
  <c r="C1286" i="26"/>
  <c r="C1282" i="26"/>
  <c r="C1278" i="26"/>
  <c r="C1274" i="26"/>
  <c r="C1270" i="26"/>
  <c r="C1266" i="26"/>
  <c r="C1262" i="26"/>
  <c r="C1258" i="26"/>
  <c r="C1254" i="26"/>
  <c r="C1250" i="26"/>
  <c r="C1246" i="26"/>
  <c r="C1242" i="26"/>
  <c r="C1238" i="26"/>
  <c r="C1234" i="26"/>
  <c r="C1569" i="26"/>
  <c r="C1565" i="26"/>
  <c r="C1561" i="26"/>
  <c r="C1557" i="26"/>
  <c r="C1553" i="26"/>
  <c r="C1549" i="26"/>
  <c r="C1545" i="26"/>
  <c r="C1541" i="26"/>
  <c r="C1537" i="26"/>
  <c r="C1533" i="26"/>
  <c r="C1529" i="26"/>
  <c r="C1525" i="26"/>
  <c r="C1521" i="26"/>
  <c r="C1517" i="26"/>
  <c r="C1513" i="26"/>
  <c r="C1509" i="26"/>
  <c r="C1505" i="26"/>
  <c r="C1501" i="26"/>
  <c r="C1497" i="26"/>
  <c r="C1493" i="26"/>
  <c r="C1489" i="26"/>
  <c r="C1485" i="26"/>
  <c r="C1481" i="26"/>
  <c r="C1477" i="26"/>
  <c r="C1473" i="26"/>
  <c r="C1469" i="26"/>
  <c r="C1465" i="26"/>
  <c r="C1461" i="26"/>
  <c r="C1457" i="26"/>
  <c r="C1453" i="26"/>
  <c r="C1449" i="26"/>
  <c r="C1445" i="26"/>
  <c r="C1441" i="26"/>
  <c r="C1437" i="26"/>
  <c r="C1433" i="26"/>
  <c r="C1429" i="26"/>
  <c r="C1425" i="26"/>
  <c r="C1421" i="26"/>
  <c r="C1417" i="26"/>
  <c r="C1413" i="26"/>
  <c r="C1409" i="26"/>
  <c r="C1405" i="26"/>
  <c r="C1401" i="26"/>
  <c r="C1397" i="26"/>
  <c r="C1393" i="26"/>
  <c r="C1389" i="26"/>
  <c r="C1385" i="26"/>
  <c r="C1381" i="26"/>
  <c r="C1377" i="26"/>
  <c r="C1373" i="26"/>
  <c r="C1369" i="26"/>
  <c r="C1365" i="26"/>
  <c r="C1361" i="26"/>
  <c r="C1357" i="26"/>
  <c r="C1353" i="26"/>
  <c r="C1349" i="26"/>
  <c r="C1345" i="26"/>
  <c r="C1341" i="26"/>
  <c r="C1337" i="26"/>
  <c r="C1333" i="26"/>
  <c r="C1329" i="26"/>
  <c r="C1325" i="26"/>
  <c r="C1321" i="26"/>
  <c r="C1317" i="26"/>
  <c r="C1313" i="26"/>
  <c r="C1309" i="26"/>
  <c r="C1305" i="26"/>
  <c r="C1301" i="26"/>
  <c r="C1297" i="26"/>
  <c r="C1293" i="26"/>
  <c r="C1289" i="26"/>
  <c r="C1285" i="26"/>
  <c r="C1281" i="26"/>
  <c r="C1277" i="26"/>
  <c r="C1273" i="26"/>
  <c r="C1269" i="26"/>
  <c r="C1265" i="26"/>
  <c r="C1261" i="26"/>
  <c r="C1257" i="26"/>
  <c r="C1253" i="26"/>
  <c r="C1249" i="26"/>
  <c r="C1245" i="26"/>
  <c r="C1241" i="26"/>
  <c r="C1237" i="26"/>
  <c r="C1233" i="26"/>
  <c r="C1568" i="26"/>
  <c r="C1564" i="26"/>
  <c r="C1560" i="26"/>
  <c r="C1556" i="26"/>
  <c r="C1552" i="26"/>
  <c r="C1548" i="26"/>
  <c r="C1544" i="26"/>
  <c r="C1540" i="26"/>
  <c r="C1536" i="26"/>
  <c r="C1532" i="26"/>
  <c r="C1528" i="26"/>
  <c r="C1524" i="26"/>
  <c r="C1520" i="26"/>
  <c r="C1516" i="26"/>
  <c r="C1512" i="26"/>
  <c r="C1508" i="26"/>
  <c r="C1504" i="26"/>
  <c r="C1500" i="26"/>
  <c r="C1496" i="26"/>
  <c r="C1492" i="26"/>
  <c r="C1488" i="26"/>
  <c r="C1484" i="26"/>
  <c r="C1480" i="26"/>
  <c r="C1476" i="26"/>
  <c r="C1472" i="26"/>
  <c r="C1468" i="26"/>
  <c r="C1464" i="26"/>
  <c r="C1460" i="26"/>
  <c r="C1456" i="26"/>
  <c r="C1452" i="26"/>
  <c r="C1448" i="26"/>
  <c r="C1444" i="26"/>
  <c r="C1440" i="26"/>
  <c r="C1436" i="26"/>
  <c r="C1432" i="26"/>
  <c r="C1428" i="26"/>
  <c r="C1424" i="26"/>
  <c r="C1420" i="26"/>
  <c r="C1416" i="26"/>
  <c r="C1412" i="26"/>
  <c r="C1408" i="26"/>
  <c r="C1404" i="26"/>
  <c r="C1400" i="26"/>
  <c r="C1396" i="26"/>
  <c r="C1392" i="26"/>
  <c r="C1388" i="26"/>
  <c r="C1384" i="26"/>
  <c r="C1380" i="26"/>
  <c r="C1376" i="26"/>
  <c r="C1372" i="26"/>
  <c r="C1368" i="26"/>
  <c r="C1364" i="26"/>
  <c r="C1360" i="26"/>
  <c r="C1356" i="26"/>
  <c r="C1352" i="26"/>
  <c r="C1348" i="26"/>
  <c r="C1344" i="26"/>
  <c r="C1340" i="26"/>
  <c r="C1336" i="26"/>
  <c r="C1332" i="26"/>
  <c r="C1328" i="26"/>
  <c r="C1324" i="26"/>
  <c r="C1320" i="26"/>
  <c r="C1316" i="26"/>
  <c r="C1312" i="26"/>
  <c r="C1308" i="26"/>
  <c r="C1304" i="26"/>
  <c r="C1300" i="26"/>
  <c r="C1296" i="26"/>
  <c r="C1292" i="26"/>
  <c r="C1288" i="26"/>
  <c r="C1284" i="26"/>
  <c r="C1280" i="26"/>
  <c r="C1276" i="26"/>
  <c r="C1272" i="26"/>
  <c r="C1268" i="26"/>
  <c r="C1264" i="26"/>
  <c r="C1260" i="26"/>
  <c r="C1256" i="26"/>
  <c r="C1252" i="26"/>
  <c r="C1248" i="26"/>
  <c r="C1244" i="26"/>
  <c r="C1240" i="26"/>
  <c r="C1236" i="26"/>
  <c r="C1232" i="26"/>
  <c r="C1567" i="26"/>
  <c r="C1551" i="26"/>
  <c r="C1535" i="26"/>
  <c r="C1519" i="26"/>
  <c r="C1503" i="26"/>
  <c r="C1487" i="26"/>
  <c r="C1471" i="26"/>
  <c r="C1455" i="26"/>
  <c r="C1439" i="26"/>
  <c r="C1423" i="26"/>
  <c r="C1407" i="26"/>
  <c r="C1391" i="26"/>
  <c r="C1375" i="26"/>
  <c r="C1359" i="26"/>
  <c r="C1343" i="26"/>
  <c r="C1327" i="26"/>
  <c r="C1311" i="26"/>
  <c r="C1295" i="26"/>
  <c r="C1279" i="26"/>
  <c r="C1263" i="26"/>
  <c r="C1247" i="26"/>
  <c r="C1231" i="26"/>
  <c r="C1227" i="26"/>
  <c r="C1223" i="26"/>
  <c r="C1219" i="26"/>
  <c r="C1215" i="26"/>
  <c r="C1211" i="26"/>
  <c r="C1207" i="26"/>
  <c r="C1203" i="26"/>
  <c r="C1199" i="26"/>
  <c r="C1195" i="26"/>
  <c r="C1191" i="26"/>
  <c r="C1187" i="26"/>
  <c r="C1183" i="26"/>
  <c r="C1179" i="26"/>
  <c r="C1175" i="26"/>
  <c r="C1171" i="26"/>
  <c r="C1167" i="26"/>
  <c r="C1163" i="26"/>
  <c r="C1159" i="26"/>
  <c r="C1155" i="26"/>
  <c r="C1151" i="26"/>
  <c r="C1147" i="26"/>
  <c r="C1143" i="26"/>
  <c r="C1139" i="26"/>
  <c r="C1135" i="26"/>
  <c r="C1131" i="26"/>
  <c r="C1127" i="26"/>
  <c r="C1123" i="26"/>
  <c r="C1119" i="26"/>
  <c r="C1115" i="26"/>
  <c r="C1111" i="26"/>
  <c r="C1107" i="26"/>
  <c r="C1103" i="26"/>
  <c r="C1099" i="26"/>
  <c r="C1095" i="26"/>
  <c r="C1091" i="26"/>
  <c r="C1087" i="26"/>
  <c r="C1083" i="26"/>
  <c r="C1079" i="26"/>
  <c r="C1075" i="26"/>
  <c r="C1071" i="26"/>
  <c r="C1067" i="26"/>
  <c r="C1063" i="26"/>
  <c r="C1059" i="26"/>
  <c r="C1055" i="26"/>
  <c r="C1051" i="26"/>
  <c r="C1047" i="26"/>
  <c r="C1043" i="26"/>
  <c r="C1039" i="26"/>
  <c r="C1035" i="26"/>
  <c r="C1031" i="26"/>
  <c r="C1027" i="26"/>
  <c r="C1023" i="26"/>
  <c r="C1019" i="26"/>
  <c r="C1015" i="26"/>
  <c r="C1011" i="26"/>
  <c r="C1007" i="26"/>
  <c r="C1003" i="26"/>
  <c r="C999" i="26"/>
  <c r="C995" i="26"/>
  <c r="C991" i="26"/>
  <c r="C987" i="26"/>
  <c r="C983" i="26"/>
  <c r="C979" i="26"/>
  <c r="C975" i="26"/>
  <c r="C1563" i="26"/>
  <c r="C1547" i="26"/>
  <c r="C1531" i="26"/>
  <c r="C1515" i="26"/>
  <c r="C1499" i="26"/>
  <c r="C1483" i="26"/>
  <c r="C1467" i="26"/>
  <c r="C1451" i="26"/>
  <c r="C1435" i="26"/>
  <c r="C1419" i="26"/>
  <c r="C1403" i="26"/>
  <c r="C1387" i="26"/>
  <c r="C1371" i="26"/>
  <c r="C1355" i="26"/>
  <c r="C1339" i="26"/>
  <c r="C1323" i="26"/>
  <c r="C1307" i="26"/>
  <c r="C1291" i="26"/>
  <c r="C1275" i="26"/>
  <c r="C1259" i="26"/>
  <c r="C1243" i="26"/>
  <c r="C1230" i="26"/>
  <c r="C1226" i="26"/>
  <c r="C1222" i="26"/>
  <c r="C1218" i="26"/>
  <c r="C1214" i="26"/>
  <c r="C1210" i="26"/>
  <c r="C1206" i="26"/>
  <c r="C1202" i="26"/>
  <c r="C1198" i="26"/>
  <c r="C1194" i="26"/>
  <c r="C1190" i="26"/>
  <c r="C1186" i="26"/>
  <c r="C1182" i="26"/>
  <c r="C1178" i="26"/>
  <c r="C1174" i="26"/>
  <c r="C1170" i="26"/>
  <c r="C1166" i="26"/>
  <c r="C1162" i="26"/>
  <c r="C1158" i="26"/>
  <c r="C1154" i="26"/>
  <c r="C1150" i="26"/>
  <c r="C1146" i="26"/>
  <c r="C1142" i="26"/>
  <c r="C1138" i="26"/>
  <c r="C1134" i="26"/>
  <c r="C1130" i="26"/>
  <c r="C1126" i="26"/>
  <c r="C1122" i="26"/>
  <c r="C1118" i="26"/>
  <c r="C1114" i="26"/>
  <c r="C1110" i="26"/>
  <c r="C1106" i="26"/>
  <c r="C1102" i="26"/>
  <c r="C1098" i="26"/>
  <c r="C1094" i="26"/>
  <c r="C1090" i="26"/>
  <c r="C1086" i="26"/>
  <c r="C1082" i="26"/>
  <c r="C1078" i="26"/>
  <c r="C1074" i="26"/>
  <c r="C1070" i="26"/>
  <c r="C1066" i="26"/>
  <c r="C1062" i="26"/>
  <c r="C1058" i="26"/>
  <c r="C1054" i="26"/>
  <c r="C1050" i="26"/>
  <c r="C1046" i="26"/>
  <c r="C1042" i="26"/>
  <c r="C1038" i="26"/>
  <c r="C1034" i="26"/>
  <c r="C1030" i="26"/>
  <c r="C1026" i="26"/>
  <c r="C1022" i="26"/>
  <c r="C1018" i="26"/>
  <c r="C1014" i="26"/>
  <c r="C1010" i="26"/>
  <c r="C1006" i="26"/>
  <c r="C1002" i="26"/>
  <c r="C998" i="26"/>
  <c r="C994" i="26"/>
  <c r="C990" i="26"/>
  <c r="C986" i="26"/>
  <c r="C982" i="26"/>
  <c r="C978" i="26"/>
  <c r="C1559" i="26"/>
  <c r="C1543" i="26"/>
  <c r="C1527" i="26"/>
  <c r="C1511" i="26"/>
  <c r="C1495" i="26"/>
  <c r="C1479" i="26"/>
  <c r="C1463" i="26"/>
  <c r="C1447" i="26"/>
  <c r="C1431" i="26"/>
  <c r="C1415" i="26"/>
  <c r="C1399" i="26"/>
  <c r="C1383" i="26"/>
  <c r="C1367" i="26"/>
  <c r="C1351" i="26"/>
  <c r="C1335" i="26"/>
  <c r="C1319" i="26"/>
  <c r="C1303" i="26"/>
  <c r="C1287" i="26"/>
  <c r="C1271" i="26"/>
  <c r="C1255" i="26"/>
  <c r="C1239" i="26"/>
  <c r="C1229" i="26"/>
  <c r="C1225" i="26"/>
  <c r="C1221" i="26"/>
  <c r="C1217" i="26"/>
  <c r="C1213" i="26"/>
  <c r="C1209" i="26"/>
  <c r="C1205" i="26"/>
  <c r="C1201" i="26"/>
  <c r="C1197" i="26"/>
  <c r="C1193" i="26"/>
  <c r="C1189" i="26"/>
  <c r="C1185" i="26"/>
  <c r="C1181" i="26"/>
  <c r="C1177" i="26"/>
  <c r="C1173" i="26"/>
  <c r="C1169" i="26"/>
  <c r="C1165" i="26"/>
  <c r="C1161" i="26"/>
  <c r="C1157" i="26"/>
  <c r="C1153" i="26"/>
  <c r="C1149" i="26"/>
  <c r="C1145" i="26"/>
  <c r="C1141" i="26"/>
  <c r="C1137" i="26"/>
  <c r="C1133" i="26"/>
  <c r="C1129" i="26"/>
  <c r="C1125" i="26"/>
  <c r="C1121" i="26"/>
  <c r="C1117" i="26"/>
  <c r="C1113" i="26"/>
  <c r="C1109" i="26"/>
  <c r="C1105" i="26"/>
  <c r="C1101" i="26"/>
  <c r="C1097" i="26"/>
  <c r="C1093" i="26"/>
  <c r="C1089" i="26"/>
  <c r="C1085" i="26"/>
  <c r="C1081" i="26"/>
  <c r="C1077" i="26"/>
  <c r="C1073" i="26"/>
  <c r="C1069" i="26"/>
  <c r="C1065" i="26"/>
  <c r="C1061" i="26"/>
  <c r="C1057" i="26"/>
  <c r="C1053" i="26"/>
  <c r="C1049" i="26"/>
  <c r="C1045" i="26"/>
  <c r="C1041" i="26"/>
  <c r="C1037" i="26"/>
  <c r="C1033" i="26"/>
  <c r="C1029" i="26"/>
  <c r="C1025" i="26"/>
  <c r="C1021" i="26"/>
  <c r="C1017" i="26"/>
  <c r="C1013" i="26"/>
  <c r="C1009" i="26"/>
  <c r="C1005" i="26"/>
  <c r="C1001" i="26"/>
  <c r="C997" i="26"/>
  <c r="C993" i="26"/>
  <c r="C989" i="26"/>
  <c r="C985" i="26"/>
  <c r="C981" i="26"/>
  <c r="C977" i="26"/>
  <c r="C1555" i="26"/>
  <c r="C1491" i="26"/>
  <c r="C1427" i="26"/>
  <c r="C1363" i="26"/>
  <c r="C1299" i="26"/>
  <c r="C1235" i="26"/>
  <c r="C1216" i="26"/>
  <c r="C1200" i="26"/>
  <c r="C1184" i="26"/>
  <c r="C1168" i="26"/>
  <c r="C1152" i="26"/>
  <c r="C1136" i="26"/>
  <c r="C1120" i="26"/>
  <c r="C1104" i="26"/>
  <c r="C1088" i="26"/>
  <c r="C1072" i="26"/>
  <c r="C1056" i="26"/>
  <c r="C1040" i="26"/>
  <c r="C1024" i="26"/>
  <c r="C1008" i="26"/>
  <c r="C992" i="26"/>
  <c r="C976" i="26"/>
  <c r="C971" i="26"/>
  <c r="C967" i="26"/>
  <c r="C963" i="26"/>
  <c r="C959" i="26"/>
  <c r="C955" i="26"/>
  <c r="C951" i="26"/>
  <c r="C947" i="26"/>
  <c r="C943" i="26"/>
  <c r="C939" i="26"/>
  <c r="C935" i="26"/>
  <c r="C931" i="26"/>
  <c r="C927" i="26"/>
  <c r="C923" i="26"/>
  <c r="C919" i="26"/>
  <c r="C915" i="26"/>
  <c r="C911" i="26"/>
  <c r="C907" i="26"/>
  <c r="C903" i="26"/>
  <c r="C899" i="26"/>
  <c r="C895" i="26"/>
  <c r="C891" i="26"/>
  <c r="C887" i="26"/>
  <c r="C883" i="26"/>
  <c r="C879" i="26"/>
  <c r="C875" i="26"/>
  <c r="C871" i="26"/>
  <c r="C867" i="26"/>
  <c r="C863" i="26"/>
  <c r="C859" i="26"/>
  <c r="C855" i="26"/>
  <c r="C851" i="26"/>
  <c r="C847" i="26"/>
  <c r="C843" i="26"/>
  <c r="C839" i="26"/>
  <c r="C835" i="26"/>
  <c r="C831" i="26"/>
  <c r="C827" i="26"/>
  <c r="C823" i="26"/>
  <c r="C819" i="26"/>
  <c r="C815" i="26"/>
  <c r="C811" i="26"/>
  <c r="C807" i="26"/>
  <c r="C803" i="26"/>
  <c r="C799" i="26"/>
  <c r="C795" i="26"/>
  <c r="C1539" i="26"/>
  <c r="C1475" i="26"/>
  <c r="C1411" i="26"/>
  <c r="C1347" i="26"/>
  <c r="C1283" i="26"/>
  <c r="C1228" i="26"/>
  <c r="C1212" i="26"/>
  <c r="C1196" i="26"/>
  <c r="C1180" i="26"/>
  <c r="C1164" i="26"/>
  <c r="C1148" i="26"/>
  <c r="C1132" i="26"/>
  <c r="C1116" i="26"/>
  <c r="C1100" i="26"/>
  <c r="C1084" i="26"/>
  <c r="C1068" i="26"/>
  <c r="C1052" i="26"/>
  <c r="C1036" i="26"/>
  <c r="C1020" i="26"/>
  <c r="C1004" i="26"/>
  <c r="C988" i="26"/>
  <c r="C974" i="26"/>
  <c r="C970" i="26"/>
  <c r="C966" i="26"/>
  <c r="C962" i="26"/>
  <c r="C958" i="26"/>
  <c r="C954" i="26"/>
  <c r="C950" i="26"/>
  <c r="C946" i="26"/>
  <c r="C942" i="26"/>
  <c r="C938" i="26"/>
  <c r="C934" i="26"/>
  <c r="C930" i="26"/>
  <c r="C926" i="26"/>
  <c r="C922" i="26"/>
  <c r="C918" i="26"/>
  <c r="C914" i="26"/>
  <c r="C910" i="26"/>
  <c r="C906" i="26"/>
  <c r="C902" i="26"/>
  <c r="C898" i="26"/>
  <c r="C894" i="26"/>
  <c r="C890" i="26"/>
  <c r="C886" i="26"/>
  <c r="C882" i="26"/>
  <c r="C878" i="26"/>
  <c r="C874" i="26"/>
  <c r="C870" i="26"/>
  <c r="C866" i="26"/>
  <c r="C862" i="26"/>
  <c r="C858" i="26"/>
  <c r="C854" i="26"/>
  <c r="C850" i="26"/>
  <c r="C846" i="26"/>
  <c r="C842" i="26"/>
  <c r="C838" i="26"/>
  <c r="C834" i="26"/>
  <c r="C830" i="26"/>
  <c r="C826" i="26"/>
  <c r="C822" i="26"/>
  <c r="C818" i="26"/>
  <c r="C814" i="26"/>
  <c r="C810" i="26"/>
  <c r="C806" i="26"/>
  <c r="C802" i="26"/>
  <c r="C798" i="26"/>
  <c r="C794" i="26"/>
  <c r="C1523" i="26"/>
  <c r="C1459" i="26"/>
  <c r="C1395" i="26"/>
  <c r="C1331" i="26"/>
  <c r="C1267" i="26"/>
  <c r="C1224" i="26"/>
  <c r="C1208" i="26"/>
  <c r="C1192" i="26"/>
  <c r="C1176" i="26"/>
  <c r="C1160" i="26"/>
  <c r="C1144" i="26"/>
  <c r="C1128" i="26"/>
  <c r="C1112" i="26"/>
  <c r="C1096" i="26"/>
  <c r="C1080" i="26"/>
  <c r="C1064" i="26"/>
  <c r="C1048" i="26"/>
  <c r="C1032" i="26"/>
  <c r="C1016" i="26"/>
  <c r="C1000" i="26"/>
  <c r="C984" i="26"/>
  <c r="C973" i="26"/>
  <c r="C969" i="26"/>
  <c r="C965" i="26"/>
  <c r="C961" i="26"/>
  <c r="C957" i="26"/>
  <c r="C953" i="26"/>
  <c r="C949" i="26"/>
  <c r="C945" i="26"/>
  <c r="C941" i="26"/>
  <c r="C937" i="26"/>
  <c r="C933" i="26"/>
  <c r="C929" i="26"/>
  <c r="C925" i="26"/>
  <c r="C921" i="26"/>
  <c r="C917" i="26"/>
  <c r="C913" i="26"/>
  <c r="C909" i="26"/>
  <c r="C905" i="26"/>
  <c r="C901" i="26"/>
  <c r="C897" i="26"/>
  <c r="C893" i="26"/>
  <c r="C889" i="26"/>
  <c r="C885" i="26"/>
  <c r="C881" i="26"/>
  <c r="C877" i="26"/>
  <c r="C873" i="26"/>
  <c r="C869" i="26"/>
  <c r="C865" i="26"/>
  <c r="C861" i="26"/>
  <c r="C857" i="26"/>
  <c r="C853" i="26"/>
  <c r="C849" i="26"/>
  <c r="C845" i="26"/>
  <c r="C841" i="26"/>
  <c r="C837" i="26"/>
  <c r="C833" i="26"/>
  <c r="C829" i="26"/>
  <c r="C825" i="26"/>
  <c r="C821" i="26"/>
  <c r="C817" i="26"/>
  <c r="C813" i="26"/>
  <c r="C809" i="26"/>
  <c r="C805" i="26"/>
  <c r="C801" i="26"/>
  <c r="C797" i="26"/>
  <c r="C793" i="26"/>
  <c r="C789" i="26"/>
  <c r="C785" i="26"/>
  <c r="C781" i="26"/>
  <c r="C777" i="26"/>
  <c r="C773" i="26"/>
  <c r="C769" i="26"/>
  <c r="C765" i="26"/>
  <c r="C761" i="26"/>
  <c r="C757" i="26"/>
  <c r="C753" i="26"/>
  <c r="C749" i="26"/>
  <c r="C745" i="26"/>
  <c r="C741" i="26"/>
  <c r="C737" i="26"/>
  <c r="C733" i="26"/>
  <c r="C729" i="26"/>
  <c r="C725" i="26"/>
  <c r="C721" i="26"/>
  <c r="C1507" i="26"/>
  <c r="C1251" i="26"/>
  <c r="C1172" i="26"/>
  <c r="C1108" i="26"/>
  <c r="C1044" i="26"/>
  <c r="C980" i="26"/>
  <c r="C960" i="26"/>
  <c r="C944" i="26"/>
  <c r="C928" i="26"/>
  <c r="C912" i="26"/>
  <c r="C896" i="26"/>
  <c r="C880" i="26"/>
  <c r="C864" i="26"/>
  <c r="C848" i="26"/>
  <c r="C832" i="26"/>
  <c r="C816" i="26"/>
  <c r="C800" i="26"/>
  <c r="C790" i="26"/>
  <c r="C784" i="26"/>
  <c r="C779" i="26"/>
  <c r="C774" i="26"/>
  <c r="C768" i="26"/>
  <c r="C763" i="26"/>
  <c r="C758" i="26"/>
  <c r="C752" i="26"/>
  <c r="C747" i="26"/>
  <c r="C742" i="26"/>
  <c r="C736" i="26"/>
  <c r="C731" i="26"/>
  <c r="C726" i="26"/>
  <c r="C720" i="26"/>
  <c r="C716" i="26"/>
  <c r="C712" i="26"/>
  <c r="C708" i="26"/>
  <c r="C704" i="26"/>
  <c r="C700" i="26"/>
  <c r="C696" i="26"/>
  <c r="C692" i="26"/>
  <c r="C688" i="26"/>
  <c r="C684" i="26"/>
  <c r="C680" i="26"/>
  <c r="C676" i="26"/>
  <c r="C672" i="26"/>
  <c r="C668" i="26"/>
  <c r="C664" i="26"/>
  <c r="C660" i="26"/>
  <c r="C656" i="26"/>
  <c r="C652" i="26"/>
  <c r="C648" i="26"/>
  <c r="C644" i="26"/>
  <c r="C640" i="26"/>
  <c r="C636" i="26"/>
  <c r="C632" i="26"/>
  <c r="C628" i="26"/>
  <c r="C624" i="26"/>
  <c r="C620" i="26"/>
  <c r="C616" i="26"/>
  <c r="C612" i="26"/>
  <c r="C608" i="26"/>
  <c r="C604" i="26"/>
  <c r="C600" i="26"/>
  <c r="C596" i="26"/>
  <c r="C592" i="26"/>
  <c r="C588" i="26"/>
  <c r="C584" i="26"/>
  <c r="C580" i="26"/>
  <c r="C576" i="26"/>
  <c r="C572" i="26"/>
  <c r="C568" i="26"/>
  <c r="C564" i="26"/>
  <c r="C560" i="26"/>
  <c r="C556" i="26"/>
  <c r="C552" i="26"/>
  <c r="C548" i="26"/>
  <c r="C544" i="26"/>
  <c r="C540" i="26"/>
  <c r="C536" i="26"/>
  <c r="C532" i="26"/>
  <c r="C528" i="26"/>
  <c r="C524" i="26"/>
  <c r="C520" i="26"/>
  <c r="C516" i="26"/>
  <c r="C512" i="26"/>
  <c r="C508" i="26"/>
  <c r="C504" i="26"/>
  <c r="C500" i="26"/>
  <c r="C496" i="26"/>
  <c r="C492" i="26"/>
  <c r="C488" i="26"/>
  <c r="C484" i="26"/>
  <c r="C480" i="26"/>
  <c r="C476" i="26"/>
  <c r="C472" i="26"/>
  <c r="C468" i="26"/>
  <c r="C464" i="26"/>
  <c r="C460" i="26"/>
  <c r="C456" i="26"/>
  <c r="C452" i="26"/>
  <c r="C448" i="26"/>
  <c r="C444" i="26"/>
  <c r="C440" i="26"/>
  <c r="C436" i="26"/>
  <c r="C432" i="26"/>
  <c r="C428" i="26"/>
  <c r="C424" i="26"/>
  <c r="C420" i="26"/>
  <c r="C416" i="26"/>
  <c r="C412" i="26"/>
  <c r="C408" i="26"/>
  <c r="C404" i="26"/>
  <c r="C400" i="26"/>
  <c r="C396" i="26"/>
  <c r="C392" i="26"/>
  <c r="C388" i="26"/>
  <c r="C384" i="26"/>
  <c r="C380" i="26"/>
  <c r="C376" i="26"/>
  <c r="C372" i="26"/>
  <c r="C368" i="26"/>
  <c r="C364" i="26"/>
  <c r="C360" i="26"/>
  <c r="C356" i="26"/>
  <c r="C352" i="26"/>
  <c r="C348" i="26"/>
  <c r="C344" i="26"/>
  <c r="C340" i="26"/>
  <c r="C336" i="26"/>
  <c r="C332" i="26"/>
  <c r="C328" i="26"/>
  <c r="C324" i="26"/>
  <c r="C320" i="26"/>
  <c r="C316" i="26"/>
  <c r="C312" i="26"/>
  <c r="C308" i="26"/>
  <c r="C304" i="26"/>
  <c r="C300" i="26"/>
  <c r="C296" i="26"/>
  <c r="C292" i="26"/>
  <c r="C288" i="26"/>
  <c r="C284" i="26"/>
  <c r="C280" i="26"/>
  <c r="C276" i="26"/>
  <c r="C272" i="26"/>
  <c r="C268" i="26"/>
  <c r="C264" i="26"/>
  <c r="C260" i="26"/>
  <c r="C256" i="26"/>
  <c r="C252" i="26"/>
  <c r="C248" i="26"/>
  <c r="C244" i="26"/>
  <c r="C240" i="26"/>
  <c r="C236" i="26"/>
  <c r="C232" i="26"/>
  <c r="C228" i="26"/>
  <c r="C224" i="26"/>
  <c r="C220" i="26"/>
  <c r="C216" i="26"/>
  <c r="C212" i="26"/>
  <c r="C208" i="26"/>
  <c r="C204" i="26"/>
  <c r="C200" i="26"/>
  <c r="C196" i="26"/>
  <c r="C192" i="26"/>
  <c r="C188" i="26"/>
  <c r="C184" i="26"/>
  <c r="C180" i="26"/>
  <c r="C176" i="26"/>
  <c r="C172" i="26"/>
  <c r="C168" i="26"/>
  <c r="C164" i="26"/>
  <c r="C1443" i="26"/>
  <c r="C1220" i="26"/>
  <c r="C1156" i="26"/>
  <c r="C1092" i="26"/>
  <c r="C1028" i="26"/>
  <c r="C972" i="26"/>
  <c r="C956" i="26"/>
  <c r="C940" i="26"/>
  <c r="C924" i="26"/>
  <c r="C908" i="26"/>
  <c r="C892" i="26"/>
  <c r="C876" i="26"/>
  <c r="C860" i="26"/>
  <c r="C844" i="26"/>
  <c r="C828" i="26"/>
  <c r="C812" i="26"/>
  <c r="C796" i="26"/>
  <c r="C788" i="26"/>
  <c r="C783" i="26"/>
  <c r="C778" i="26"/>
  <c r="C772" i="26"/>
  <c r="C767" i="26"/>
  <c r="C762" i="26"/>
  <c r="C756" i="26"/>
  <c r="C751" i="26"/>
  <c r="C746" i="26"/>
  <c r="C740" i="26"/>
  <c r="C735" i="26"/>
  <c r="C730" i="26"/>
  <c r="C724" i="26"/>
  <c r="C719" i="26"/>
  <c r="C715" i="26"/>
  <c r="C711" i="26"/>
  <c r="C707" i="26"/>
  <c r="C703" i="26"/>
  <c r="C699" i="26"/>
  <c r="C695" i="26"/>
  <c r="C691" i="26"/>
  <c r="C687" i="26"/>
  <c r="C683" i="26"/>
  <c r="C679" i="26"/>
  <c r="C675" i="26"/>
  <c r="C671" i="26"/>
  <c r="C667" i="26"/>
  <c r="C663" i="26"/>
  <c r="C659" i="26"/>
  <c r="C655" i="26"/>
  <c r="C651" i="26"/>
  <c r="C647" i="26"/>
  <c r="C643" i="26"/>
  <c r="C639" i="26"/>
  <c r="C635" i="26"/>
  <c r="C631" i="26"/>
  <c r="C627" i="26"/>
  <c r="C623" i="26"/>
  <c r="C619" i="26"/>
  <c r="C615" i="26"/>
  <c r="C611" i="26"/>
  <c r="C607" i="26"/>
  <c r="C603" i="26"/>
  <c r="C599" i="26"/>
  <c r="C595" i="26"/>
  <c r="C591" i="26"/>
  <c r="C587" i="26"/>
  <c r="C583" i="26"/>
  <c r="C579" i="26"/>
  <c r="C575" i="26"/>
  <c r="C571" i="26"/>
  <c r="C567" i="26"/>
  <c r="C563" i="26"/>
  <c r="C559" i="26"/>
  <c r="C555" i="26"/>
  <c r="C551" i="26"/>
  <c r="C547" i="26"/>
  <c r="C543" i="26"/>
  <c r="C539" i="26"/>
  <c r="C535" i="26"/>
  <c r="C531" i="26"/>
  <c r="C527" i="26"/>
  <c r="C523" i="26"/>
  <c r="C519" i="26"/>
  <c r="C515" i="26"/>
  <c r="C511" i="26"/>
  <c r="C507" i="26"/>
  <c r="C503" i="26"/>
  <c r="C499" i="26"/>
  <c r="C495" i="26"/>
  <c r="C491" i="26"/>
  <c r="C487" i="26"/>
  <c r="C483" i="26"/>
  <c r="C479" i="26"/>
  <c r="C475" i="26"/>
  <c r="C471" i="26"/>
  <c r="C467" i="26"/>
  <c r="C463" i="26"/>
  <c r="C459" i="26"/>
  <c r="C455" i="26"/>
  <c r="C451" i="26"/>
  <c r="C447" i="26"/>
  <c r="C443" i="26"/>
  <c r="C439" i="26"/>
  <c r="C435" i="26"/>
  <c r="C431" i="26"/>
  <c r="C427" i="26"/>
  <c r="C423" i="26"/>
  <c r="C419" i="26"/>
  <c r="C415" i="26"/>
  <c r="C411" i="26"/>
  <c r="C407" i="26"/>
  <c r="C403" i="26"/>
  <c r="C399" i="26"/>
  <c r="C395" i="26"/>
  <c r="C391" i="26"/>
  <c r="C387" i="26"/>
  <c r="C383" i="26"/>
  <c r="C379" i="26"/>
  <c r="C375" i="26"/>
  <c r="C371" i="26"/>
  <c r="C367" i="26"/>
  <c r="C363" i="26"/>
  <c r="C359" i="26"/>
  <c r="C355" i="26"/>
  <c r="C351" i="26"/>
  <c r="C347" i="26"/>
  <c r="C343" i="26"/>
  <c r="C339" i="26"/>
  <c r="C335" i="26"/>
  <c r="C331" i="26"/>
  <c r="C327" i="26"/>
  <c r="C323" i="26"/>
  <c r="C319" i="26"/>
  <c r="C315" i="26"/>
  <c r="C311" i="26"/>
  <c r="C307" i="26"/>
  <c r="C303" i="26"/>
  <c r="C299" i="26"/>
  <c r="C295" i="26"/>
  <c r="C291" i="26"/>
  <c r="C287" i="26"/>
  <c r="C283" i="26"/>
  <c r="C279" i="26"/>
  <c r="C275" i="26"/>
  <c r="C271" i="26"/>
  <c r="C267" i="26"/>
  <c r="C263" i="26"/>
  <c r="C259" i="26"/>
  <c r="C255" i="26"/>
  <c r="C251" i="26"/>
  <c r="C247" i="26"/>
  <c r="C243" i="26"/>
  <c r="C239" i="26"/>
  <c r="C235" i="26"/>
  <c r="C231" i="26"/>
  <c r="C227" i="26"/>
  <c r="C223" i="26"/>
  <c r="C219" i="26"/>
  <c r="C215" i="26"/>
  <c r="C211" i="26"/>
  <c r="C207" i="26"/>
  <c r="C203" i="26"/>
  <c r="C199" i="26"/>
  <c r="C195" i="26"/>
  <c r="C191" i="26"/>
  <c r="C187" i="26"/>
  <c r="C183" i="26"/>
  <c r="C179" i="26"/>
  <c r="C175" i="26"/>
  <c r="C171" i="26"/>
  <c r="C167" i="26"/>
  <c r="C163" i="26"/>
  <c r="C1379" i="26"/>
  <c r="C1204" i="26"/>
  <c r="C1140" i="26"/>
  <c r="C1076" i="26"/>
  <c r="C1012" i="26"/>
  <c r="C968" i="26"/>
  <c r="C952" i="26"/>
  <c r="C936" i="26"/>
  <c r="C920" i="26"/>
  <c r="C904" i="26"/>
  <c r="C888" i="26"/>
  <c r="C872" i="26"/>
  <c r="C856" i="26"/>
  <c r="C840" i="26"/>
  <c r="C824" i="26"/>
  <c r="C808" i="26"/>
  <c r="C792" i="26"/>
  <c r="C787" i="26"/>
  <c r="C782" i="26"/>
  <c r="C776" i="26"/>
  <c r="C771" i="26"/>
  <c r="C766" i="26"/>
  <c r="C760" i="26"/>
  <c r="C755" i="26"/>
  <c r="C750" i="26"/>
  <c r="C744" i="26"/>
  <c r="C739" i="26"/>
  <c r="C734" i="26"/>
  <c r="C728" i="26"/>
  <c r="C723" i="26"/>
  <c r="C718" i="26"/>
  <c r="C714" i="26"/>
  <c r="C710" i="26"/>
  <c r="C706" i="26"/>
  <c r="C702" i="26"/>
  <c r="C698" i="26"/>
  <c r="C694" i="26"/>
  <c r="C690" i="26"/>
  <c r="C686" i="26"/>
  <c r="C682" i="26"/>
  <c r="C678" i="26"/>
  <c r="C674" i="26"/>
  <c r="C670" i="26"/>
  <c r="C666" i="26"/>
  <c r="C662" i="26"/>
  <c r="C658" i="26"/>
  <c r="C654" i="26"/>
  <c r="C650" i="26"/>
  <c r="C646" i="26"/>
  <c r="C642" i="26"/>
  <c r="C638" i="26"/>
  <c r="C634" i="26"/>
  <c r="C630" i="26"/>
  <c r="C626" i="26"/>
  <c r="C622" i="26"/>
  <c r="C618" i="26"/>
  <c r="C614" i="26"/>
  <c r="C610" i="26"/>
  <c r="C606" i="26"/>
  <c r="C602" i="26"/>
  <c r="C598" i="26"/>
  <c r="C594" i="26"/>
  <c r="C590" i="26"/>
  <c r="C586" i="26"/>
  <c r="C582" i="26"/>
  <c r="C578" i="26"/>
  <c r="C574" i="26"/>
  <c r="C570" i="26"/>
  <c r="C566" i="26"/>
  <c r="C562" i="26"/>
  <c r="C558" i="26"/>
  <c r="C554" i="26"/>
  <c r="C550" i="26"/>
  <c r="C546" i="26"/>
  <c r="C542" i="26"/>
  <c r="C538" i="26"/>
  <c r="C534" i="26"/>
  <c r="C530" i="26"/>
  <c r="C526" i="26"/>
  <c r="C522" i="26"/>
  <c r="C518" i="26"/>
  <c r="C514" i="26"/>
  <c r="C510" i="26"/>
  <c r="C506" i="26"/>
  <c r="C502" i="26"/>
  <c r="C498" i="26"/>
  <c r="C494" i="26"/>
  <c r="C490" i="26"/>
  <c r="C486" i="26"/>
  <c r="C482" i="26"/>
  <c r="C478" i="26"/>
  <c r="C474" i="26"/>
  <c r="C470" i="26"/>
  <c r="C466" i="26"/>
  <c r="C462" i="26"/>
  <c r="C458" i="26"/>
  <c r="C454" i="26"/>
  <c r="C450" i="26"/>
  <c r="C446" i="26"/>
  <c r="C442" i="26"/>
  <c r="C438" i="26"/>
  <c r="C434" i="26"/>
  <c r="C430" i="26"/>
  <c r="C426" i="26"/>
  <c r="C422" i="26"/>
  <c r="C418" i="26"/>
  <c r="C414" i="26"/>
  <c r="C410" i="26"/>
  <c r="C406" i="26"/>
  <c r="C402" i="26"/>
  <c r="C398" i="26"/>
  <c r="C394" i="26"/>
  <c r="C390" i="26"/>
  <c r="C386" i="26"/>
  <c r="C382" i="26"/>
  <c r="C378" i="26"/>
  <c r="C374" i="26"/>
  <c r="C370" i="26"/>
  <c r="C366" i="26"/>
  <c r="C362" i="26"/>
  <c r="C358" i="26"/>
  <c r="C354" i="26"/>
  <c r="C350" i="26"/>
  <c r="C346" i="26"/>
  <c r="C342" i="26"/>
  <c r="C338" i="26"/>
  <c r="C334" i="26"/>
  <c r="C330" i="26"/>
  <c r="C326" i="26"/>
  <c r="C322" i="26"/>
  <c r="C318" i="26"/>
  <c r="C314" i="26"/>
  <c r="C310" i="26"/>
  <c r="C306" i="26"/>
  <c r="C302" i="26"/>
  <c r="C298" i="26"/>
  <c r="C294" i="26"/>
  <c r="C290" i="26"/>
  <c r="C286" i="26"/>
  <c r="C282" i="26"/>
  <c r="C278" i="26"/>
  <c r="C274" i="26"/>
  <c r="C270" i="26"/>
  <c r="C266" i="26"/>
  <c r="C262" i="26"/>
  <c r="C258" i="26"/>
  <c r="C254" i="26"/>
  <c r="C250" i="26"/>
  <c r="C246" i="26"/>
  <c r="C242" i="26"/>
  <c r="C238" i="26"/>
  <c r="C234" i="26"/>
  <c r="C230" i="26"/>
  <c r="C226" i="26"/>
  <c r="C222" i="26"/>
  <c r="C218" i="26"/>
  <c r="C214" i="26"/>
  <c r="C210" i="26"/>
  <c r="C206" i="26"/>
  <c r="C202" i="26"/>
  <c r="C198" i="26"/>
  <c r="C194" i="26"/>
  <c r="C190" i="26"/>
  <c r="C186" i="26"/>
  <c r="C182" i="26"/>
  <c r="C178" i="26"/>
  <c r="C174" i="26"/>
  <c r="C170" i="26"/>
  <c r="C166" i="26"/>
  <c r="C162" i="26"/>
  <c r="C1315" i="26"/>
  <c r="C996" i="26"/>
  <c r="C916" i="26"/>
  <c r="C852" i="26"/>
  <c r="C791" i="26"/>
  <c r="C770" i="26"/>
  <c r="C748" i="26"/>
  <c r="C727" i="26"/>
  <c r="C709" i="26"/>
  <c r="C693" i="26"/>
  <c r="C677" i="26"/>
  <c r="C661" i="26"/>
  <c r="C645" i="26"/>
  <c r="C629" i="26"/>
  <c r="C613" i="26"/>
  <c r="C597" i="26"/>
  <c r="C581" i="26"/>
  <c r="C565" i="26"/>
  <c r="C549" i="26"/>
  <c r="C533" i="26"/>
  <c r="C517" i="26"/>
  <c r="C501" i="26"/>
  <c r="C485" i="26"/>
  <c r="C469" i="26"/>
  <c r="C453" i="26"/>
  <c r="C437" i="26"/>
  <c r="C421" i="26"/>
  <c r="C405" i="26"/>
  <c r="C389" i="26"/>
  <c r="C373" i="26"/>
  <c r="C357" i="26"/>
  <c r="C341" i="26"/>
  <c r="C325" i="26"/>
  <c r="C309" i="26"/>
  <c r="C293" i="26"/>
  <c r="C277" i="26"/>
  <c r="C261" i="26"/>
  <c r="C245" i="26"/>
  <c r="C229" i="26"/>
  <c r="C213" i="26"/>
  <c r="C197" i="26"/>
  <c r="C181" i="26"/>
  <c r="C165" i="26"/>
  <c r="C158" i="26"/>
  <c r="C154" i="26"/>
  <c r="C150" i="26"/>
  <c r="C146" i="26"/>
  <c r="C142" i="26"/>
  <c r="C138" i="26"/>
  <c r="C134" i="26"/>
  <c r="C130" i="26"/>
  <c r="C126" i="26"/>
  <c r="C122" i="26"/>
  <c r="C118" i="26"/>
  <c r="C114" i="26"/>
  <c r="C110" i="26"/>
  <c r="C106" i="26"/>
  <c r="C102" i="26"/>
  <c r="C98" i="26"/>
  <c r="C94" i="26"/>
  <c r="C90" i="26"/>
  <c r="C86" i="26"/>
  <c r="C82" i="26"/>
  <c r="C78" i="26"/>
  <c r="C74" i="26"/>
  <c r="C70" i="26"/>
  <c r="C66" i="26"/>
  <c r="C62" i="26"/>
  <c r="C58" i="26"/>
  <c r="C54" i="26"/>
  <c r="C50" i="26"/>
  <c r="C46" i="26"/>
  <c r="C42" i="26"/>
  <c r="C38" i="26"/>
  <c r="C34" i="26"/>
  <c r="C30" i="26"/>
  <c r="C26" i="26"/>
  <c r="C22" i="26"/>
  <c r="C18" i="26"/>
  <c r="C14" i="26"/>
  <c r="C10" i="26"/>
  <c r="C29" i="26"/>
  <c r="C17" i="26"/>
  <c r="C9" i="26"/>
  <c r="C1060" i="26"/>
  <c r="C732" i="26"/>
  <c r="C681" i="26"/>
  <c r="C617" i="26"/>
  <c r="C569" i="26"/>
  <c r="C521" i="26"/>
  <c r="C473" i="26"/>
  <c r="C425" i="26"/>
  <c r="C377" i="26"/>
  <c r="C329" i="26"/>
  <c r="C281" i="26"/>
  <c r="C233" i="26"/>
  <c r="C201" i="26"/>
  <c r="C159" i="26"/>
  <c r="C147" i="26"/>
  <c r="C135" i="26"/>
  <c r="C123" i="26"/>
  <c r="C115" i="26"/>
  <c r="C103" i="26"/>
  <c r="C91" i="26"/>
  <c r="C79" i="26"/>
  <c r="C67" i="26"/>
  <c r="C55" i="26"/>
  <c r="C43" i="26"/>
  <c r="C31" i="26"/>
  <c r="C15" i="26"/>
  <c r="C1188" i="26"/>
  <c r="C964" i="26"/>
  <c r="C900" i="26"/>
  <c r="C836" i="26"/>
  <c r="C786" i="26"/>
  <c r="C764" i="26"/>
  <c r="C743" i="26"/>
  <c r="C722" i="26"/>
  <c r="C705" i="26"/>
  <c r="C689" i="26"/>
  <c r="C673" i="26"/>
  <c r="C657" i="26"/>
  <c r="C641" i="26"/>
  <c r="C625" i="26"/>
  <c r="C609" i="26"/>
  <c r="C593" i="26"/>
  <c r="C577" i="26"/>
  <c r="C561" i="26"/>
  <c r="C545" i="26"/>
  <c r="C529" i="26"/>
  <c r="C513" i="26"/>
  <c r="C497" i="26"/>
  <c r="C481" i="26"/>
  <c r="C465" i="26"/>
  <c r="C449" i="26"/>
  <c r="C433" i="26"/>
  <c r="C417" i="26"/>
  <c r="C401" i="26"/>
  <c r="C385" i="26"/>
  <c r="C369" i="26"/>
  <c r="C353" i="26"/>
  <c r="C337" i="26"/>
  <c r="C321" i="26"/>
  <c r="C305" i="26"/>
  <c r="C289" i="26"/>
  <c r="C273" i="26"/>
  <c r="C257" i="26"/>
  <c r="C241" i="26"/>
  <c r="C225" i="26"/>
  <c r="C209" i="26"/>
  <c r="C193" i="26"/>
  <c r="C177" i="26"/>
  <c r="C161" i="26"/>
  <c r="C157" i="26"/>
  <c r="C153" i="26"/>
  <c r="C149" i="26"/>
  <c r="C145" i="26"/>
  <c r="C141" i="26"/>
  <c r="C137" i="26"/>
  <c r="C133" i="26"/>
  <c r="C129" i="26"/>
  <c r="C125" i="26"/>
  <c r="C121" i="26"/>
  <c r="C117" i="26"/>
  <c r="C113" i="26"/>
  <c r="C109" i="26"/>
  <c r="C105" i="26"/>
  <c r="C101" i="26"/>
  <c r="C97" i="26"/>
  <c r="C93" i="26"/>
  <c r="C89" i="26"/>
  <c r="C85" i="26"/>
  <c r="C81" i="26"/>
  <c r="C77" i="26"/>
  <c r="C73" i="26"/>
  <c r="C69" i="26"/>
  <c r="C65" i="26"/>
  <c r="C61" i="26"/>
  <c r="C57" i="26"/>
  <c r="C53" i="26"/>
  <c r="C49" i="26"/>
  <c r="C45" i="26"/>
  <c r="C41" i="26"/>
  <c r="C37" i="26"/>
  <c r="C33" i="26"/>
  <c r="C25" i="26"/>
  <c r="C21" i="26"/>
  <c r="C13" i="26"/>
  <c r="C868" i="26"/>
  <c r="C697" i="26"/>
  <c r="C649" i="26"/>
  <c r="C601" i="26"/>
  <c r="C553" i="26"/>
  <c r="C505" i="26"/>
  <c r="C457" i="26"/>
  <c r="C409" i="26"/>
  <c r="C361" i="26"/>
  <c r="C313" i="26"/>
  <c r="C265" i="26"/>
  <c r="C217" i="26"/>
  <c r="C169" i="26"/>
  <c r="C151" i="26"/>
  <c r="C139" i="26"/>
  <c r="C127" i="26"/>
  <c r="C111" i="26"/>
  <c r="C99" i="26"/>
  <c r="C87" i="26"/>
  <c r="C71" i="26"/>
  <c r="C59" i="26"/>
  <c r="C47" i="26"/>
  <c r="C35" i="26"/>
  <c r="C23" i="26"/>
  <c r="C11" i="26"/>
  <c r="C1124" i="26"/>
  <c r="C948" i="26"/>
  <c r="C884" i="26"/>
  <c r="C820" i="26"/>
  <c r="C780" i="26"/>
  <c r="C759" i="26"/>
  <c r="C738" i="26"/>
  <c r="C717" i="26"/>
  <c r="C701" i="26"/>
  <c r="C685" i="26"/>
  <c r="C669" i="26"/>
  <c r="C653" i="26"/>
  <c r="C637" i="26"/>
  <c r="C621" i="26"/>
  <c r="C605" i="26"/>
  <c r="C589" i="26"/>
  <c r="C573" i="26"/>
  <c r="C557" i="26"/>
  <c r="C541" i="26"/>
  <c r="C525" i="26"/>
  <c r="C509" i="26"/>
  <c r="C493" i="26"/>
  <c r="C477" i="26"/>
  <c r="C461" i="26"/>
  <c r="C445" i="26"/>
  <c r="C429" i="26"/>
  <c r="C413" i="26"/>
  <c r="C397" i="26"/>
  <c r="C381" i="26"/>
  <c r="C365" i="26"/>
  <c r="C349" i="26"/>
  <c r="C333" i="26"/>
  <c r="C317" i="26"/>
  <c r="C301" i="26"/>
  <c r="C285" i="26"/>
  <c r="C269" i="26"/>
  <c r="C253" i="26"/>
  <c r="C237" i="26"/>
  <c r="C221" i="26"/>
  <c r="C205" i="26"/>
  <c r="C189" i="26"/>
  <c r="C173" i="26"/>
  <c r="C160" i="26"/>
  <c r="C156" i="26"/>
  <c r="C152" i="26"/>
  <c r="C148" i="26"/>
  <c r="C144" i="26"/>
  <c r="C140" i="26"/>
  <c r="C136" i="26"/>
  <c r="C132" i="26"/>
  <c r="C128" i="26"/>
  <c r="C124" i="26"/>
  <c r="C120" i="26"/>
  <c r="C116" i="26"/>
  <c r="C112" i="26"/>
  <c r="C108" i="26"/>
  <c r="C104" i="26"/>
  <c r="C100" i="26"/>
  <c r="C96" i="26"/>
  <c r="C92" i="26"/>
  <c r="C88" i="26"/>
  <c r="C84" i="26"/>
  <c r="C80" i="26"/>
  <c r="C76" i="26"/>
  <c r="C72" i="26"/>
  <c r="C68" i="26"/>
  <c r="C64" i="26"/>
  <c r="C60" i="26"/>
  <c r="C56" i="26"/>
  <c r="C52" i="26"/>
  <c r="C48" i="26"/>
  <c r="C44" i="26"/>
  <c r="C40" i="26"/>
  <c r="C36" i="26"/>
  <c r="C32" i="26"/>
  <c r="C28" i="26"/>
  <c r="C24" i="26"/>
  <c r="C20" i="26"/>
  <c r="C16" i="26"/>
  <c r="C12" i="26"/>
  <c r="C8" i="26"/>
  <c r="C932" i="26"/>
  <c r="C804" i="26"/>
  <c r="C775" i="26"/>
  <c r="C754" i="26"/>
  <c r="C713" i="26"/>
  <c r="C665" i="26"/>
  <c r="C633" i="26"/>
  <c r="C585" i="26"/>
  <c r="C537" i="26"/>
  <c r="C489" i="26"/>
  <c r="C441" i="26"/>
  <c r="C393" i="26"/>
  <c r="C345" i="26"/>
  <c r="C297" i="26"/>
  <c r="C249" i="26"/>
  <c r="C185" i="26"/>
  <c r="C155" i="26"/>
  <c r="C143" i="26"/>
  <c r="C131" i="26"/>
  <c r="C119" i="26"/>
  <c r="C107" i="26"/>
  <c r="C95" i="26"/>
  <c r="C83" i="26"/>
  <c r="C75" i="26"/>
  <c r="C63" i="26"/>
  <c r="C51" i="26"/>
  <c r="C39" i="26"/>
  <c r="C27" i="26"/>
  <c r="C19" i="26"/>
  <c r="C7" i="26"/>
  <c r="D25" i="24"/>
  <c r="F25" i="24"/>
  <c r="F27" i="24"/>
  <c r="D27" i="24"/>
  <c r="D26" i="24"/>
  <c r="F26" i="24"/>
  <c r="H42" i="8"/>
  <c r="C42" i="8" s="1"/>
  <c r="B42" i="8" s="1"/>
  <c r="G41" i="8"/>
  <c r="C40" i="8"/>
  <c r="B40" i="8" s="1"/>
  <c r="C39" i="8"/>
  <c r="B39" i="8" s="1"/>
  <c r="C38" i="8"/>
  <c r="B38" i="8" s="1"/>
  <c r="E37" i="8"/>
  <c r="H37" i="8" s="1"/>
  <c r="G28" i="8"/>
  <c r="G33" i="8"/>
  <c r="F7" i="13"/>
  <c r="G29" i="8"/>
  <c r="H29" i="8" s="1"/>
  <c r="C29" i="8" s="1"/>
  <c r="B29" i="8" s="1"/>
  <c r="G55" i="8"/>
  <c r="C48" i="8"/>
  <c r="B48" i="8" s="1"/>
  <c r="S4" i="18" s="1"/>
  <c r="H50" i="8"/>
  <c r="C50" i="8" s="1"/>
  <c r="B50" i="8" s="1"/>
  <c r="U4" i="18" s="1"/>
  <c r="L4" i="18"/>
  <c r="G19" i="8"/>
  <c r="G23" i="8"/>
  <c r="G31" i="8"/>
  <c r="G56" i="8"/>
  <c r="W6" i="16"/>
  <c r="I4" i="18"/>
  <c r="M7" i="16"/>
  <c r="G20" i="8"/>
  <c r="G27" i="8"/>
  <c r="G32" i="8"/>
  <c r="G57" i="8"/>
  <c r="F7" i="16"/>
  <c r="E7" i="13"/>
  <c r="K4" i="18"/>
  <c r="C370" i="16"/>
  <c r="AI983" i="18"/>
  <c r="AI987" i="18"/>
  <c r="J16" i="3"/>
  <c r="K16" i="3"/>
  <c r="B30" i="6"/>
  <c r="C30" i="6" s="1"/>
  <c r="E30" i="6" s="1"/>
  <c r="G30" i="6" s="1"/>
  <c r="C8" i="6"/>
  <c r="C10" i="16"/>
  <c r="C14" i="16"/>
  <c r="C18" i="16"/>
  <c r="C22" i="16"/>
  <c r="C26" i="16"/>
  <c r="C30" i="16"/>
  <c r="C34" i="16"/>
  <c r="C38" i="16"/>
  <c r="C42" i="16"/>
  <c r="C46" i="16"/>
  <c r="C50" i="16"/>
  <c r="C54" i="16"/>
  <c r="C58" i="16"/>
  <c r="C62" i="16"/>
  <c r="C66" i="16"/>
  <c r="C70" i="16"/>
  <c r="C74" i="16"/>
  <c r="C78" i="16"/>
  <c r="C82" i="16"/>
  <c r="C86" i="16"/>
  <c r="C90" i="16"/>
  <c r="C94" i="16"/>
  <c r="C98" i="16"/>
  <c r="C102" i="16"/>
  <c r="C106" i="16"/>
  <c r="C110" i="16"/>
  <c r="C114" i="16"/>
  <c r="C118" i="16"/>
  <c r="C122" i="16"/>
  <c r="C126" i="16"/>
  <c r="C130" i="16"/>
  <c r="C134" i="16"/>
  <c r="C138" i="16"/>
  <c r="C142" i="16"/>
  <c r="C146" i="16"/>
  <c r="C150" i="16"/>
  <c r="C154" i="16"/>
  <c r="C158" i="16"/>
  <c r="C162" i="16"/>
  <c r="C166" i="16"/>
  <c r="C170" i="16"/>
  <c r="C174" i="16"/>
  <c r="C178" i="16"/>
  <c r="C182" i="16"/>
  <c r="C186" i="16"/>
  <c r="C190" i="16"/>
  <c r="C194" i="16"/>
  <c r="C198" i="16"/>
  <c r="C202" i="16"/>
  <c r="C206" i="16"/>
  <c r="C210" i="16"/>
  <c r="C214" i="16"/>
  <c r="C218" i="16"/>
  <c r="C222" i="16"/>
  <c r="C226" i="16"/>
  <c r="C230" i="16"/>
  <c r="C234" i="16"/>
  <c r="C238" i="16"/>
  <c r="C242" i="16"/>
  <c r="C246" i="16"/>
  <c r="C250" i="16"/>
  <c r="C254" i="16"/>
  <c r="C258" i="16"/>
  <c r="C262" i="16"/>
  <c r="C266" i="16"/>
  <c r="C270" i="16"/>
  <c r="C274" i="16"/>
  <c r="C278" i="16"/>
  <c r="C282" i="16"/>
  <c r="C286" i="16"/>
  <c r="C290" i="16"/>
  <c r="C294" i="16"/>
  <c r="C298" i="16"/>
  <c r="C302" i="16"/>
  <c r="C306" i="16"/>
  <c r="C310" i="16"/>
  <c r="C314" i="16"/>
  <c r="C318" i="16"/>
  <c r="C322" i="16"/>
  <c r="C326" i="16"/>
  <c r="C330" i="16"/>
  <c r="C334" i="16"/>
  <c r="C338" i="16"/>
  <c r="C342" i="16"/>
  <c r="C346" i="16"/>
  <c r="C350" i="16"/>
  <c r="C354" i="16"/>
  <c r="C358" i="16"/>
  <c r="C362" i="16"/>
  <c r="C366" i="16"/>
  <c r="C1569" i="17"/>
  <c r="C1565" i="17"/>
  <c r="C1561" i="17"/>
  <c r="C1557" i="17"/>
  <c r="C1568" i="17"/>
  <c r="C1564" i="17"/>
  <c r="C1560" i="17"/>
  <c r="C1567" i="17"/>
  <c r="C1563" i="17"/>
  <c r="C1559" i="17"/>
  <c r="C1562" i="17"/>
  <c r="C1556" i="17"/>
  <c r="C1553" i="17"/>
  <c r="C1549" i="17"/>
  <c r="C1545" i="17"/>
  <c r="C1558" i="17"/>
  <c r="C1552" i="17"/>
  <c r="C1548" i="17"/>
  <c r="C1570" i="17"/>
  <c r="C1555" i="17"/>
  <c r="C1551" i="17"/>
  <c r="C1547" i="17"/>
  <c r="C1550" i="17"/>
  <c r="C1544" i="17"/>
  <c r="C1541" i="17"/>
  <c r="C1537" i="17"/>
  <c r="C1566" i="17"/>
  <c r="C1546" i="17"/>
  <c r="C1540" i="17"/>
  <c r="C1536" i="17"/>
  <c r="C1532" i="17"/>
  <c r="C1543" i="17"/>
  <c r="C1539" i="17"/>
  <c r="C1535" i="17"/>
  <c r="C1531" i="17"/>
  <c r="C1533" i="17"/>
  <c r="C1529" i="17"/>
  <c r="C1525" i="17"/>
  <c r="C1521" i="17"/>
  <c r="C1517" i="17"/>
  <c r="C1513" i="17"/>
  <c r="C1509" i="17"/>
  <c r="C1542" i="17"/>
  <c r="C1528" i="17"/>
  <c r="C1524" i="17"/>
  <c r="C1520" i="17"/>
  <c r="C1516" i="17"/>
  <c r="C1512" i="17"/>
  <c r="C1508" i="17"/>
  <c r="C1504" i="17"/>
  <c r="C1554" i="17"/>
  <c r="C1538" i="17"/>
  <c r="C1527" i="17"/>
  <c r="C1523" i="17"/>
  <c r="C1519" i="17"/>
  <c r="C1515" i="17"/>
  <c r="C1511" i="17"/>
  <c r="C1507" i="17"/>
  <c r="C1522" i="17"/>
  <c r="C1503" i="17"/>
  <c r="C1499" i="17"/>
  <c r="C1495" i="17"/>
  <c r="C1491" i="17"/>
  <c r="C1487" i="17"/>
  <c r="C1534" i="17"/>
  <c r="C1518" i="17"/>
  <c r="C1505" i="17"/>
  <c r="C1502" i="17"/>
  <c r="C1498" i="17"/>
  <c r="C1494" i="17"/>
  <c r="C1490" i="17"/>
  <c r="C1486" i="17"/>
  <c r="C1482" i="17"/>
  <c r="C1530" i="17"/>
  <c r="C1514" i="17"/>
  <c r="C1506" i="17"/>
  <c r="C1501" i="17"/>
  <c r="C1497" i="17"/>
  <c r="C1493" i="17"/>
  <c r="C1489" i="17"/>
  <c r="C1485" i="17"/>
  <c r="C1481" i="17"/>
  <c r="C1526" i="17"/>
  <c r="C1496" i="17"/>
  <c r="C1484" i="17"/>
  <c r="C1478" i="17"/>
  <c r="C1474" i="17"/>
  <c r="C1470" i="17"/>
  <c r="C1466" i="17"/>
  <c r="C1462" i="17"/>
  <c r="C1458" i="17"/>
  <c r="C1510" i="17"/>
  <c r="C1492" i="17"/>
  <c r="C1477" i="17"/>
  <c r="C1473" i="17"/>
  <c r="C1469" i="17"/>
  <c r="C1465" i="17"/>
  <c r="C1461" i="17"/>
  <c r="C1457" i="17"/>
  <c r="C1453" i="17"/>
  <c r="C1488" i="17"/>
  <c r="C1480" i="17"/>
  <c r="C1476" i="17"/>
  <c r="C1472" i="17"/>
  <c r="C1468" i="17"/>
  <c r="C1464" i="17"/>
  <c r="C1460" i="17"/>
  <c r="C1456" i="17"/>
  <c r="C1452" i="17"/>
  <c r="C1500" i="17"/>
  <c r="C1479" i="17"/>
  <c r="C1463" i="17"/>
  <c r="C1448" i="17"/>
  <c r="C1444" i="17"/>
  <c r="C1440" i="17"/>
  <c r="C1436" i="17"/>
  <c r="C1432" i="17"/>
  <c r="C1428" i="17"/>
  <c r="C1424" i="17"/>
  <c r="C1420" i="17"/>
  <c r="C1416" i="17"/>
  <c r="C1412" i="17"/>
  <c r="C1408" i="17"/>
  <c r="C1404" i="17"/>
  <c r="C1475" i="17"/>
  <c r="C1459" i="17"/>
  <c r="C1451" i="17"/>
  <c r="C1447" i="17"/>
  <c r="C1443" i="17"/>
  <c r="C1439" i="17"/>
  <c r="C1435" i="17"/>
  <c r="C1431" i="17"/>
  <c r="C1427" i="17"/>
  <c r="C1423" i="17"/>
  <c r="C1419" i="17"/>
  <c r="C1415" i="17"/>
  <c r="C1411" i="17"/>
  <c r="C1407" i="17"/>
  <c r="C1403" i="17"/>
  <c r="C1399" i="17"/>
  <c r="C1483" i="17"/>
  <c r="C1471" i="17"/>
  <c r="C1454" i="17"/>
  <c r="C1450" i="17"/>
  <c r="C1446" i="17"/>
  <c r="C1442" i="17"/>
  <c r="C1438" i="17"/>
  <c r="C1434" i="17"/>
  <c r="C1430" i="17"/>
  <c r="C1426" i="17"/>
  <c r="C1422" i="17"/>
  <c r="C1418" i="17"/>
  <c r="C1414" i="17"/>
  <c r="C1410" i="17"/>
  <c r="C1406" i="17"/>
  <c r="C1402" i="17"/>
  <c r="C1398" i="17"/>
  <c r="C1455" i="17"/>
  <c r="C1445" i="17"/>
  <c r="C1429" i="17"/>
  <c r="C1413" i="17"/>
  <c r="C1397" i="17"/>
  <c r="C1393" i="17"/>
  <c r="C1389" i="17"/>
  <c r="C1385" i="17"/>
  <c r="C1381" i="17"/>
  <c r="C1377" i="17"/>
  <c r="C1373" i="17"/>
  <c r="C1369" i="17"/>
  <c r="C1365" i="17"/>
  <c r="C1361" i="17"/>
  <c r="C1357" i="17"/>
  <c r="C1353" i="17"/>
  <c r="C1467" i="17"/>
  <c r="C1441" i="17"/>
  <c r="C1437" i="17"/>
  <c r="C1421" i="17"/>
  <c r="C1405" i="17"/>
  <c r="C1395" i="17"/>
  <c r="C1391" i="17"/>
  <c r="C1387" i="17"/>
  <c r="C1383" i="17"/>
  <c r="C1379" i="17"/>
  <c r="C1375" i="17"/>
  <c r="C1371" i="17"/>
  <c r="C1367" i="17"/>
  <c r="C1363" i="17"/>
  <c r="C1359" i="17"/>
  <c r="C1355" i="17"/>
  <c r="C1351" i="17"/>
  <c r="C1401" i="17"/>
  <c r="C1394" i="17"/>
  <c r="C1386" i="17"/>
  <c r="C1378" i="17"/>
  <c r="C1370" i="17"/>
  <c r="C1362" i="17"/>
  <c r="C1354" i="17"/>
  <c r="C1346" i="17"/>
  <c r="C1342" i="17"/>
  <c r="C1338" i="17"/>
  <c r="C1334" i="17"/>
  <c r="C1330" i="17"/>
  <c r="C1326" i="17"/>
  <c r="C1322" i="17"/>
  <c r="C1318" i="17"/>
  <c r="C1314" i="17"/>
  <c r="C1310" i="17"/>
  <c r="C1306" i="17"/>
  <c r="C1302" i="17"/>
  <c r="C1298" i="17"/>
  <c r="C1449" i="17"/>
  <c r="C1425" i="17"/>
  <c r="C1400" i="17"/>
  <c r="C1392" i="17"/>
  <c r="C1384" i="17"/>
  <c r="C1376" i="17"/>
  <c r="C1368" i="17"/>
  <c r="C1360" i="17"/>
  <c r="C1352" i="17"/>
  <c r="C1349" i="17"/>
  <c r="C1345" i="17"/>
  <c r="C1341" i="17"/>
  <c r="C1337" i="17"/>
  <c r="C1333" i="17"/>
  <c r="C1329" i="17"/>
  <c r="C1325" i="17"/>
  <c r="C1321" i="17"/>
  <c r="C1317" i="17"/>
  <c r="C1433" i="17"/>
  <c r="C1417" i="17"/>
  <c r="C1390" i="17"/>
  <c r="C1382" i="17"/>
  <c r="C1374" i="17"/>
  <c r="C1366" i="17"/>
  <c r="C1358" i="17"/>
  <c r="C1350" i="17"/>
  <c r="C1348" i="17"/>
  <c r="C1344" i="17"/>
  <c r="C1340" i="17"/>
  <c r="C1336" i="17"/>
  <c r="C1332" i="17"/>
  <c r="C1328" i="17"/>
  <c r="C1324" i="17"/>
  <c r="C1320" i="17"/>
  <c r="C1316" i="17"/>
  <c r="C1312" i="17"/>
  <c r="C1308" i="17"/>
  <c r="C1304" i="17"/>
  <c r="C1300" i="17"/>
  <c r="C1296" i="17"/>
  <c r="C1409" i="17"/>
  <c r="C1396" i="17"/>
  <c r="C1364" i="17"/>
  <c r="C1347" i="17"/>
  <c r="C1331" i="17"/>
  <c r="C1309" i="17"/>
  <c r="C1301" i="17"/>
  <c r="C1295" i="17"/>
  <c r="C1291" i="17"/>
  <c r="C1287" i="17"/>
  <c r="C1283" i="17"/>
  <c r="C1279" i="17"/>
  <c r="C1275" i="17"/>
  <c r="C1271" i="17"/>
  <c r="C1267" i="17"/>
  <c r="C1263" i="17"/>
  <c r="C1259" i="17"/>
  <c r="C1255" i="17"/>
  <c r="C1251" i="17"/>
  <c r="C1247" i="17"/>
  <c r="C1243" i="17"/>
  <c r="C1388" i="17"/>
  <c r="C1356" i="17"/>
  <c r="C1343" i="17"/>
  <c r="C1327" i="17"/>
  <c r="C1315" i="17"/>
  <c r="C1307" i="17"/>
  <c r="C1299" i="17"/>
  <c r="C1294" i="17"/>
  <c r="C1290" i="17"/>
  <c r="C1286" i="17"/>
  <c r="C1282" i="17"/>
  <c r="C1278" i="17"/>
  <c r="C1274" i="17"/>
  <c r="C1270" i="17"/>
  <c r="C1266" i="17"/>
  <c r="C1262" i="17"/>
  <c r="C1258" i="17"/>
  <c r="C1254" i="17"/>
  <c r="C1250" i="17"/>
  <c r="C1246" i="17"/>
  <c r="C1242" i="17"/>
  <c r="C1238" i="17"/>
  <c r="C1234" i="17"/>
  <c r="C1230" i="17"/>
  <c r="C1226" i="17"/>
  <c r="C1222" i="17"/>
  <c r="C1218" i="17"/>
  <c r="C1214" i="17"/>
  <c r="C1210" i="17"/>
  <c r="C1206" i="17"/>
  <c r="C1202" i="17"/>
  <c r="C1198" i="17"/>
  <c r="C1194" i="17"/>
  <c r="C1380" i="17"/>
  <c r="C1339" i="17"/>
  <c r="C1323" i="17"/>
  <c r="C1313" i="17"/>
  <c r="C1305" i="17"/>
  <c r="C1297" i="17"/>
  <c r="C1293" i="17"/>
  <c r="C1289" i="17"/>
  <c r="C1285" i="17"/>
  <c r="C1281" i="17"/>
  <c r="C1277" i="17"/>
  <c r="C1273" i="17"/>
  <c r="C1269" i="17"/>
  <c r="C1265" i="17"/>
  <c r="C1261" i="17"/>
  <c r="C1257" i="17"/>
  <c r="C1253" i="17"/>
  <c r="C1249" i="17"/>
  <c r="C1245" i="17"/>
  <c r="C1241" i="17"/>
  <c r="C1237" i="17"/>
  <c r="C1233" i="17"/>
  <c r="C1229" i="17"/>
  <c r="C1225" i="17"/>
  <c r="C1221" i="17"/>
  <c r="C1217" i="17"/>
  <c r="C1213" i="17"/>
  <c r="C1209" i="17"/>
  <c r="C1205" i="17"/>
  <c r="C1201" i="17"/>
  <c r="C1197" i="17"/>
  <c r="C1193" i="17"/>
  <c r="C1372" i="17"/>
  <c r="C1303" i="17"/>
  <c r="C1284" i="17"/>
  <c r="C1268" i="17"/>
  <c r="C1252" i="17"/>
  <c r="C1239" i="17"/>
  <c r="C1231" i="17"/>
  <c r="C1223" i="17"/>
  <c r="C1215" i="17"/>
  <c r="C1207" i="17"/>
  <c r="C1199" i="17"/>
  <c r="C1187" i="17"/>
  <c r="C1183" i="17"/>
  <c r="C1179" i="17"/>
  <c r="C1175" i="17"/>
  <c r="C1171" i="17"/>
  <c r="C1167" i="17"/>
  <c r="C1163" i="17"/>
  <c r="C1159" i="17"/>
  <c r="C1155" i="17"/>
  <c r="C1151" i="17"/>
  <c r="C1147" i="17"/>
  <c r="C1143" i="17"/>
  <c r="C1139" i="17"/>
  <c r="C1135" i="17"/>
  <c r="C1131" i="17"/>
  <c r="C1127" i="17"/>
  <c r="C1123" i="17"/>
  <c r="C1119" i="17"/>
  <c r="C1115" i="17"/>
  <c r="C1111" i="17"/>
  <c r="C1107" i="17"/>
  <c r="C1280" i="17"/>
  <c r="C1264" i="17"/>
  <c r="C1248" i="17"/>
  <c r="C1240" i="17"/>
  <c r="C1232" i="17"/>
  <c r="C1224" i="17"/>
  <c r="C1216" i="17"/>
  <c r="C1208" i="17"/>
  <c r="C1200" i="17"/>
  <c r="C1192" i="17"/>
  <c r="C1191" i="17"/>
  <c r="C1190" i="17"/>
  <c r="C1186" i="17"/>
  <c r="C1182" i="17"/>
  <c r="C1178" i="17"/>
  <c r="C1174" i="17"/>
  <c r="C1170" i="17"/>
  <c r="C1166" i="17"/>
  <c r="C1162" i="17"/>
  <c r="C1158" i="17"/>
  <c r="C1154" i="17"/>
  <c r="C1150" i="17"/>
  <c r="C1146" i="17"/>
  <c r="C1142" i="17"/>
  <c r="C1138" i="17"/>
  <c r="C1134" i="17"/>
  <c r="C1130" i="17"/>
  <c r="C1126" i="17"/>
  <c r="C1122" i="17"/>
  <c r="C1118" i="17"/>
  <c r="C1114" i="17"/>
  <c r="C1110" i="17"/>
  <c r="C1335" i="17"/>
  <c r="C1292" i="17"/>
  <c r="C1260" i="17"/>
  <c r="C1227" i="17"/>
  <c r="C1211" i="17"/>
  <c r="C1195" i="17"/>
  <c r="C1189" i="17"/>
  <c r="C1181" i="17"/>
  <c r="C1173" i="17"/>
  <c r="C1165" i="17"/>
  <c r="C1157" i="17"/>
  <c r="C1149" i="17"/>
  <c r="C1141" i="17"/>
  <c r="C1133" i="17"/>
  <c r="C1125" i="17"/>
  <c r="C1117" i="17"/>
  <c r="C1109" i="17"/>
  <c r="C1104" i="17"/>
  <c r="C1100" i="17"/>
  <c r="C1096" i="17"/>
  <c r="C1092" i="17"/>
  <c r="C1088" i="17"/>
  <c r="C1084" i="17"/>
  <c r="C1080" i="17"/>
  <c r="C1076" i="17"/>
  <c r="C1072" i="17"/>
  <c r="C1068" i="17"/>
  <c r="C1064" i="17"/>
  <c r="C1060" i="17"/>
  <c r="C1056" i="17"/>
  <c r="C1052" i="17"/>
  <c r="C1048" i="17"/>
  <c r="C1044" i="17"/>
  <c r="C1272" i="17"/>
  <c r="C1236" i="17"/>
  <c r="C1220" i="17"/>
  <c r="C1204" i="17"/>
  <c r="C1184" i="17"/>
  <c r="C1176" i="17"/>
  <c r="C1168" i="17"/>
  <c r="C1160" i="17"/>
  <c r="C1152" i="17"/>
  <c r="C1144" i="17"/>
  <c r="C1136" i="17"/>
  <c r="C1128" i="17"/>
  <c r="C1120" i="17"/>
  <c r="C1112" i="17"/>
  <c r="C1103" i="17"/>
  <c r="C1099" i="17"/>
  <c r="C1095" i="17"/>
  <c r="C1091" i="17"/>
  <c r="C1087" i="17"/>
  <c r="C1083" i="17"/>
  <c r="C1079" i="17"/>
  <c r="C1075" i="17"/>
  <c r="C1071" i="17"/>
  <c r="C1067" i="17"/>
  <c r="C1063" i="17"/>
  <c r="C1059" i="17"/>
  <c r="C1055" i="17"/>
  <c r="C1051" i="17"/>
  <c r="C1047" i="17"/>
  <c r="C1043" i="17"/>
  <c r="C1276" i="17"/>
  <c r="C1244" i="17"/>
  <c r="C1235" i="17"/>
  <c r="C1219" i="17"/>
  <c r="C1203" i="17"/>
  <c r="C1185" i="17"/>
  <c r="C1177" i="17"/>
  <c r="C1169" i="17"/>
  <c r="C1161" i="17"/>
  <c r="C1153" i="17"/>
  <c r="C1145" i="17"/>
  <c r="C1137" i="17"/>
  <c r="C1129" i="17"/>
  <c r="C1121" i="17"/>
  <c r="C1113" i="17"/>
  <c r="C1106" i="17"/>
  <c r="C1102" i="17"/>
  <c r="C1098" i="17"/>
  <c r="C1094" i="17"/>
  <c r="C1090" i="17"/>
  <c r="C1086" i="17"/>
  <c r="C1082" i="17"/>
  <c r="C1078" i="17"/>
  <c r="C1074" i="17"/>
  <c r="C1070" i="17"/>
  <c r="C1066" i="17"/>
  <c r="C1062" i="17"/>
  <c r="C1058" i="17"/>
  <c r="C1054" i="17"/>
  <c r="C1319" i="17"/>
  <c r="C1288" i="17"/>
  <c r="C1164" i="17"/>
  <c r="C1132" i="17"/>
  <c r="C1097" i="17"/>
  <c r="C1081" i="17"/>
  <c r="C1065" i="17"/>
  <c r="C1050" i="17"/>
  <c r="C1042" i="17"/>
  <c r="C1040" i="17"/>
  <c r="C1036" i="17"/>
  <c r="C1032" i="17"/>
  <c r="C1028" i="17"/>
  <c r="C1024" i="17"/>
  <c r="C1020" i="17"/>
  <c r="C1016" i="17"/>
  <c r="C1012" i="17"/>
  <c r="C1008" i="17"/>
  <c r="C1004" i="17"/>
  <c r="C1000" i="17"/>
  <c r="C996" i="17"/>
  <c r="C992" i="17"/>
  <c r="C988" i="17"/>
  <c r="C984" i="17"/>
  <c r="C980" i="17"/>
  <c r="C976" i="17"/>
  <c r="C972" i="17"/>
  <c r="C968" i="17"/>
  <c r="C964" i="17"/>
  <c r="C960" i="17"/>
  <c r="C956" i="17"/>
  <c r="C952" i="17"/>
  <c r="C948" i="17"/>
  <c r="C944" i="17"/>
  <c r="C940" i="17"/>
  <c r="C936" i="17"/>
  <c r="C932" i="17"/>
  <c r="C928" i="17"/>
  <c r="C924" i="17"/>
  <c r="C920" i="17"/>
  <c r="C916" i="17"/>
  <c r="C912" i="17"/>
  <c r="C908" i="17"/>
  <c r="C904" i="17"/>
  <c r="C900" i="17"/>
  <c r="C896" i="17"/>
  <c r="C892" i="17"/>
  <c r="C888" i="17"/>
  <c r="C884" i="17"/>
  <c r="C880" i="17"/>
  <c r="C876" i="17"/>
  <c r="C872" i="17"/>
  <c r="C868" i="17"/>
  <c r="C864" i="17"/>
  <c r="C860" i="17"/>
  <c r="C856" i="17"/>
  <c r="C852" i="17"/>
  <c r="C848" i="17"/>
  <c r="C844" i="17"/>
  <c r="C840" i="17"/>
  <c r="C836" i="17"/>
  <c r="C832" i="17"/>
  <c r="C828" i="17"/>
  <c r="C824" i="17"/>
  <c r="C1256" i="17"/>
  <c r="C1228" i="17"/>
  <c r="C1188" i="17"/>
  <c r="C1156" i="17"/>
  <c r="C1124" i="17"/>
  <c r="C1093" i="17"/>
  <c r="C1077" i="17"/>
  <c r="C1061" i="17"/>
  <c r="C1053" i="17"/>
  <c r="C1045" i="17"/>
  <c r="C1039" i="17"/>
  <c r="C1035" i="17"/>
  <c r="C1031" i="17"/>
  <c r="C1027" i="17"/>
  <c r="C1023" i="17"/>
  <c r="C1019" i="17"/>
  <c r="C1015" i="17"/>
  <c r="C1011" i="17"/>
  <c r="C1007" i="17"/>
  <c r="C1003" i="17"/>
  <c r="C999" i="17"/>
  <c r="C995" i="17"/>
  <c r="C991" i="17"/>
  <c r="C987" i="17"/>
  <c r="C983" i="17"/>
  <c r="C979" i="17"/>
  <c r="C975" i="17"/>
  <c r="C971" i="17"/>
  <c r="C967" i="17"/>
  <c r="C963" i="17"/>
  <c r="C959" i="17"/>
  <c r="C955" i="17"/>
  <c r="C951" i="17"/>
  <c r="C947" i="17"/>
  <c r="C943" i="17"/>
  <c r="C939" i="17"/>
  <c r="C935" i="17"/>
  <c r="C931" i="17"/>
  <c r="C927" i="17"/>
  <c r="C923" i="17"/>
  <c r="C919" i="17"/>
  <c r="C915" i="17"/>
  <c r="C911" i="17"/>
  <c r="C907" i="17"/>
  <c r="C903" i="17"/>
  <c r="C899" i="17"/>
  <c r="C895" i="17"/>
  <c r="C891" i="17"/>
  <c r="C887" i="17"/>
  <c r="C883" i="17"/>
  <c r="C879" i="17"/>
  <c r="C875" i="17"/>
  <c r="C871" i="17"/>
  <c r="C867" i="17"/>
  <c r="C863" i="17"/>
  <c r="C859" i="17"/>
  <c r="C855" i="17"/>
  <c r="C851" i="17"/>
  <c r="C847" i="17"/>
  <c r="C843" i="17"/>
  <c r="C839" i="17"/>
  <c r="C835" i="17"/>
  <c r="C831" i="17"/>
  <c r="C827" i="17"/>
  <c r="C823" i="17"/>
  <c r="C819" i="17"/>
  <c r="C1311" i="17"/>
  <c r="C1212" i="17"/>
  <c r="C1180" i="17"/>
  <c r="C1148" i="17"/>
  <c r="C1116" i="17"/>
  <c r="C1105" i="17"/>
  <c r="C1089" i="17"/>
  <c r="C1073" i="17"/>
  <c r="C1057" i="17"/>
  <c r="C1046" i="17"/>
  <c r="C1038" i="17"/>
  <c r="C1034" i="17"/>
  <c r="C1030" i="17"/>
  <c r="C1026" i="17"/>
  <c r="C1022" i="17"/>
  <c r="C1018" i="17"/>
  <c r="C1014" i="17"/>
  <c r="C1010" i="17"/>
  <c r="C1006" i="17"/>
  <c r="C1002" i="17"/>
  <c r="C998" i="17"/>
  <c r="C994" i="17"/>
  <c r="C990" i="17"/>
  <c r="C986" i="17"/>
  <c r="C982" i="17"/>
  <c r="C978" i="17"/>
  <c r="C974" i="17"/>
  <c r="C970" i="17"/>
  <c r="C966" i="17"/>
  <c r="C962" i="17"/>
  <c r="C958" i="17"/>
  <c r="C954" i="17"/>
  <c r="C950" i="17"/>
  <c r="C946" i="17"/>
  <c r="C942" i="17"/>
  <c r="C938" i="17"/>
  <c r="C934" i="17"/>
  <c r="C930" i="17"/>
  <c r="C926" i="17"/>
  <c r="C922" i="17"/>
  <c r="C918" i="17"/>
  <c r="C914" i="17"/>
  <c r="C910" i="17"/>
  <c r="C906" i="17"/>
  <c r="C902" i="17"/>
  <c r="C898" i="17"/>
  <c r="C894" i="17"/>
  <c r="C890" i="17"/>
  <c r="C886" i="17"/>
  <c r="C882" i="17"/>
  <c r="C878" i="17"/>
  <c r="C874" i="17"/>
  <c r="C870" i="17"/>
  <c r="C866" i="17"/>
  <c r="C862" i="17"/>
  <c r="C858" i="17"/>
  <c r="C854" i="17"/>
  <c r="C850" i="17"/>
  <c r="C846" i="17"/>
  <c r="C842" i="17"/>
  <c r="C838" i="17"/>
  <c r="C834" i="17"/>
  <c r="C830" i="17"/>
  <c r="C826" i="17"/>
  <c r="C822" i="17"/>
  <c r="C818" i="17"/>
  <c r="C1085" i="17"/>
  <c r="C1037" i="17"/>
  <c r="C1021" i="17"/>
  <c r="C1005" i="17"/>
  <c r="C989" i="17"/>
  <c r="C973" i="17"/>
  <c r="C957" i="17"/>
  <c r="C941" i="17"/>
  <c r="C925" i="17"/>
  <c r="C909" i="17"/>
  <c r="C893" i="17"/>
  <c r="C877" i="17"/>
  <c r="C861" i="17"/>
  <c r="C845" i="17"/>
  <c r="C829" i="17"/>
  <c r="C821" i="17"/>
  <c r="C813" i="17"/>
  <c r="C809" i="17"/>
  <c r="C805" i="17"/>
  <c r="C801" i="17"/>
  <c r="C797" i="17"/>
  <c r="C793" i="17"/>
  <c r="C789" i="17"/>
  <c r="C785" i="17"/>
  <c r="C781" i="17"/>
  <c r="C777" i="17"/>
  <c r="C773" i="17"/>
  <c r="C769" i="17"/>
  <c r="C765" i="17"/>
  <c r="C761" i="17"/>
  <c r="C757" i="17"/>
  <c r="C753" i="17"/>
  <c r="C749" i="17"/>
  <c r="C745" i="17"/>
  <c r="C741" i="17"/>
  <c r="C737" i="17"/>
  <c r="C733" i="17"/>
  <c r="C729" i="17"/>
  <c r="C725" i="17"/>
  <c r="C721" i="17"/>
  <c r="C717" i="17"/>
  <c r="C713" i="17"/>
  <c r="C709" i="17"/>
  <c r="C705" i="17"/>
  <c r="C701" i="17"/>
  <c r="C697" i="17"/>
  <c r="C693" i="17"/>
  <c r="C689" i="17"/>
  <c r="C685" i="17"/>
  <c r="C681" i="17"/>
  <c r="C677" i="17"/>
  <c r="C673" i="17"/>
  <c r="C669" i="17"/>
  <c r="C665" i="17"/>
  <c r="C661" i="17"/>
  <c r="C1172" i="17"/>
  <c r="C1069" i="17"/>
  <c r="C1049" i="17"/>
  <c r="C1033" i="17"/>
  <c r="C1017" i="17"/>
  <c r="C1001" i="17"/>
  <c r="C985" i="17"/>
  <c r="C969" i="17"/>
  <c r="C953" i="17"/>
  <c r="C937" i="17"/>
  <c r="C921" i="17"/>
  <c r="C905" i="17"/>
  <c r="C889" i="17"/>
  <c r="C873" i="17"/>
  <c r="C857" i="17"/>
  <c r="C841" i="17"/>
  <c r="C825" i="17"/>
  <c r="C816" i="17"/>
  <c r="C812" i="17"/>
  <c r="C808" i="17"/>
  <c r="C804" i="17"/>
  <c r="C800" i="17"/>
  <c r="C796" i="17"/>
  <c r="C792" i="17"/>
  <c r="C788" i="17"/>
  <c r="C784" i="17"/>
  <c r="C780" i="17"/>
  <c r="C776" i="17"/>
  <c r="C772" i="17"/>
  <c r="C768" i="17"/>
  <c r="C764" i="17"/>
  <c r="C760" i="17"/>
  <c r="C756" i="17"/>
  <c r="C752" i="17"/>
  <c r="C748" i="17"/>
  <c r="C744" i="17"/>
  <c r="C740" i="17"/>
  <c r="C736" i="17"/>
  <c r="C732" i="17"/>
  <c r="C728" i="17"/>
  <c r="C724" i="17"/>
  <c r="C720" i="17"/>
  <c r="C716" i="17"/>
  <c r="C712" i="17"/>
  <c r="C708" i="17"/>
  <c r="C704" i="17"/>
  <c r="C700" i="17"/>
  <c r="C696" i="17"/>
  <c r="C692" i="17"/>
  <c r="C688" i="17"/>
  <c r="C684" i="17"/>
  <c r="C680" i="17"/>
  <c r="C676" i="17"/>
  <c r="C672" i="17"/>
  <c r="C668" i="17"/>
  <c r="C664" i="17"/>
  <c r="C1140" i="17"/>
  <c r="C1029" i="17"/>
  <c r="C1013" i="17"/>
  <c r="C997" i="17"/>
  <c r="C981" i="17"/>
  <c r="C965" i="17"/>
  <c r="C949" i="17"/>
  <c r="C933" i="17"/>
  <c r="C917" i="17"/>
  <c r="C901" i="17"/>
  <c r="C885" i="17"/>
  <c r="C869" i="17"/>
  <c r="C853" i="17"/>
  <c r="C837" i="17"/>
  <c r="C817" i="17"/>
  <c r="C815" i="17"/>
  <c r="C811" i="17"/>
  <c r="C807" i="17"/>
  <c r="C803" i="17"/>
  <c r="C799" i="17"/>
  <c r="C795" i="17"/>
  <c r="C791" i="17"/>
  <c r="C787" i="17"/>
  <c r="C783" i="17"/>
  <c r="C779" i="17"/>
  <c r="C775" i="17"/>
  <c r="C771" i="17"/>
  <c r="C767" i="17"/>
  <c r="C763" i="17"/>
  <c r="C759" i="17"/>
  <c r="C755" i="17"/>
  <c r="C751" i="17"/>
  <c r="C747" i="17"/>
  <c r="C743" i="17"/>
  <c r="C739" i="17"/>
  <c r="C735" i="17"/>
  <c r="C731" i="17"/>
  <c r="C727" i="17"/>
  <c r="C723" i="17"/>
  <c r="C719" i="17"/>
  <c r="C715" i="17"/>
  <c r="C711" i="17"/>
  <c r="C707" i="17"/>
  <c r="C703" i="17"/>
  <c r="C699" i="17"/>
  <c r="C695" i="17"/>
  <c r="C691" i="17"/>
  <c r="C687" i="17"/>
  <c r="C683" i="17"/>
  <c r="C679" i="17"/>
  <c r="C675" i="17"/>
  <c r="C1196" i="17"/>
  <c r="C1108" i="17"/>
  <c r="C1101" i="17"/>
  <c r="C1041" i="17"/>
  <c r="C1025" i="17"/>
  <c r="C993" i="17"/>
  <c r="C929" i="17"/>
  <c r="C865" i="17"/>
  <c r="C820" i="17"/>
  <c r="C810" i="17"/>
  <c r="C977" i="17"/>
  <c r="C913" i="17"/>
  <c r="C849" i="17"/>
  <c r="C806" i="17"/>
  <c r="C961" i="17"/>
  <c r="C897" i="17"/>
  <c r="C833" i="17"/>
  <c r="C802" i="17"/>
  <c r="C786" i="17"/>
  <c r="C770" i="17"/>
  <c r="C754" i="17"/>
  <c r="C1009" i="17"/>
  <c r="C945" i="17"/>
  <c r="C881" i="17"/>
  <c r="C814" i="17"/>
  <c r="C798" i="17"/>
  <c r="C782" i="17"/>
  <c r="C766" i="17"/>
  <c r="C750" i="17"/>
  <c r="C794" i="17"/>
  <c r="C762" i="17"/>
  <c r="C726" i="17"/>
  <c r="C710" i="17"/>
  <c r="C694" i="17"/>
  <c r="C678" i="17"/>
  <c r="C666" i="17"/>
  <c r="C659" i="17"/>
  <c r="C655" i="17"/>
  <c r="C651" i="17"/>
  <c r="C647" i="17"/>
  <c r="C643" i="17"/>
  <c r="C639" i="17"/>
  <c r="C635" i="17"/>
  <c r="C774" i="17"/>
  <c r="C742" i="17"/>
  <c r="C738" i="17"/>
  <c r="C722" i="17"/>
  <c r="C706" i="17"/>
  <c r="C690" i="17"/>
  <c r="C674" i="17"/>
  <c r="C667" i="17"/>
  <c r="C658" i="17"/>
  <c r="C654" i="17"/>
  <c r="C650" i="17"/>
  <c r="C646" i="17"/>
  <c r="C642" i="17"/>
  <c r="C638" i="17"/>
  <c r="C634" i="17"/>
  <c r="C778" i="17"/>
  <c r="C746" i="17"/>
  <c r="C734" i="17"/>
  <c r="C718" i="17"/>
  <c r="C702" i="17"/>
  <c r="C686" i="17"/>
  <c r="C670" i="17"/>
  <c r="C662" i="17"/>
  <c r="C657" i="17"/>
  <c r="C653" i="17"/>
  <c r="C649" i="17"/>
  <c r="C645" i="17"/>
  <c r="C641" i="17"/>
  <c r="C637" i="17"/>
  <c r="C633" i="17"/>
  <c r="C629" i="17"/>
  <c r="C790" i="17"/>
  <c r="C758" i="17"/>
  <c r="C730" i="17"/>
  <c r="C714" i="17"/>
  <c r="C698" i="17"/>
  <c r="C682" i="17"/>
  <c r="C671" i="17"/>
  <c r="C663" i="17"/>
  <c r="C660" i="17"/>
  <c r="C656" i="17"/>
  <c r="C652" i="17"/>
  <c r="C648" i="17"/>
  <c r="C644" i="17"/>
  <c r="C640" i="17"/>
  <c r="C636" i="17"/>
  <c r="C632" i="17"/>
  <c r="C628" i="17"/>
  <c r="C631" i="17"/>
  <c r="C622" i="17"/>
  <c r="C618" i="17"/>
  <c r="C614" i="17"/>
  <c r="C610" i="17"/>
  <c r="C606" i="17"/>
  <c r="C602" i="17"/>
  <c r="C598" i="17"/>
  <c r="C594" i="17"/>
  <c r="C590" i="17"/>
  <c r="C586" i="17"/>
  <c r="C582" i="17"/>
  <c r="C578" i="17"/>
  <c r="C574" i="17"/>
  <c r="C570" i="17"/>
  <c r="C566" i="17"/>
  <c r="C562" i="17"/>
  <c r="C558" i="17"/>
  <c r="C554" i="17"/>
  <c r="C550" i="17"/>
  <c r="C546" i="17"/>
  <c r="C542" i="17"/>
  <c r="C538" i="17"/>
  <c r="C534" i="17"/>
  <c r="C530" i="17"/>
  <c r="C526" i="17"/>
  <c r="C522" i="17"/>
  <c r="C518" i="17"/>
  <c r="C514" i="17"/>
  <c r="C510" i="17"/>
  <c r="C506" i="17"/>
  <c r="C502" i="17"/>
  <c r="C626" i="17"/>
  <c r="C625" i="17"/>
  <c r="C621" i="17"/>
  <c r="C617" i="17"/>
  <c r="C613" i="17"/>
  <c r="C609" i="17"/>
  <c r="C605" i="17"/>
  <c r="C601" i="17"/>
  <c r="C597" i="17"/>
  <c r="C593" i="17"/>
  <c r="C589" i="17"/>
  <c r="C585" i="17"/>
  <c r="C581" i="17"/>
  <c r="C577" i="17"/>
  <c r="C573" i="17"/>
  <c r="C569" i="17"/>
  <c r="C565" i="17"/>
  <c r="C561" i="17"/>
  <c r="C557" i="17"/>
  <c r="C553" i="17"/>
  <c r="C549" i="17"/>
  <c r="C545" i="17"/>
  <c r="C541" i="17"/>
  <c r="C537" i="17"/>
  <c r="C533" i="17"/>
  <c r="C529" i="17"/>
  <c r="C525" i="17"/>
  <c r="C521" i="17"/>
  <c r="C517" i="17"/>
  <c r="C513" i="17"/>
  <c r="C509" i="17"/>
  <c r="C505" i="17"/>
  <c r="C501" i="17"/>
  <c r="C627" i="17"/>
  <c r="C624" i="17"/>
  <c r="C620" i="17"/>
  <c r="C616" i="17"/>
  <c r="C612" i="17"/>
  <c r="C608" i="17"/>
  <c r="C604" i="17"/>
  <c r="C600" i="17"/>
  <c r="C596" i="17"/>
  <c r="C592" i="17"/>
  <c r="C588" i="17"/>
  <c r="C584" i="17"/>
  <c r="C580" i="17"/>
  <c r="C576" i="17"/>
  <c r="C572" i="17"/>
  <c r="C568" i="17"/>
  <c r="C564" i="17"/>
  <c r="C560" i="17"/>
  <c r="C556" i="17"/>
  <c r="C552" i="17"/>
  <c r="C548" i="17"/>
  <c r="C544" i="17"/>
  <c r="C540" i="17"/>
  <c r="C536" i="17"/>
  <c r="C532" i="17"/>
  <c r="C528" i="17"/>
  <c r="C524" i="17"/>
  <c r="C520" i="17"/>
  <c r="C516" i="17"/>
  <c r="C512" i="17"/>
  <c r="C508" i="17"/>
  <c r="C504" i="17"/>
  <c r="C500" i="17"/>
  <c r="C630" i="17"/>
  <c r="C623" i="17"/>
  <c r="C619" i="17"/>
  <c r="C615" i="17"/>
  <c r="C611" i="17"/>
  <c r="C607" i="17"/>
  <c r="C603" i="17"/>
  <c r="C599" i="17"/>
  <c r="C595" i="17"/>
  <c r="C591" i="17"/>
  <c r="C587" i="17"/>
  <c r="C583" i="17"/>
  <c r="C579" i="17"/>
  <c r="C575" i="17"/>
  <c r="C571" i="17"/>
  <c r="C567" i="17"/>
  <c r="C563" i="17"/>
  <c r="C559" i="17"/>
  <c r="C555" i="17"/>
  <c r="C551" i="17"/>
  <c r="C547" i="17"/>
  <c r="C543" i="17"/>
  <c r="C539" i="17"/>
  <c r="C535" i="17"/>
  <c r="C531" i="17"/>
  <c r="C527" i="17"/>
  <c r="C523" i="17"/>
  <c r="C519" i="17"/>
  <c r="C515" i="17"/>
  <c r="C511" i="17"/>
  <c r="C507" i="17"/>
  <c r="C503" i="17"/>
  <c r="C499" i="17"/>
  <c r="C495" i="17"/>
  <c r="C491" i="17"/>
  <c r="C487" i="17"/>
  <c r="C483" i="17"/>
  <c r="C479" i="17"/>
  <c r="C475" i="17"/>
  <c r="C471" i="17"/>
  <c r="C467" i="17"/>
  <c r="C463" i="17"/>
  <c r="C459" i="17"/>
  <c r="C455" i="17"/>
  <c r="C451" i="17"/>
  <c r="C447" i="17"/>
  <c r="C443" i="17"/>
  <c r="C439" i="17"/>
  <c r="C435" i="17"/>
  <c r="C431" i="17"/>
  <c r="C427" i="17"/>
  <c r="C423" i="17"/>
  <c r="C419" i="17"/>
  <c r="C415" i="17"/>
  <c r="C411" i="17"/>
  <c r="C407" i="17"/>
  <c r="C403" i="17"/>
  <c r="C399" i="17"/>
  <c r="C395" i="17"/>
  <c r="C391" i="17"/>
  <c r="C387" i="17"/>
  <c r="C383" i="17"/>
  <c r="C379" i="17"/>
  <c r="C375" i="17"/>
  <c r="C371" i="17"/>
  <c r="C367" i="17"/>
  <c r="C363" i="17"/>
  <c r="C359" i="17"/>
  <c r="C355" i="17"/>
  <c r="C351" i="17"/>
  <c r="C347" i="17"/>
  <c r="C343" i="17"/>
  <c r="C339" i="17"/>
  <c r="C335" i="17"/>
  <c r="C331" i="17"/>
  <c r="C327" i="17"/>
  <c r="C323" i="17"/>
  <c r="C319" i="17"/>
  <c r="C315" i="17"/>
  <c r="C311" i="17"/>
  <c r="C307" i="17"/>
  <c r="C303" i="17"/>
  <c r="C299" i="17"/>
  <c r="C295" i="17"/>
  <c r="C291" i="17"/>
  <c r="C287" i="17"/>
  <c r="C283" i="17"/>
  <c r="C279" i="17"/>
  <c r="C275" i="17"/>
  <c r="C271" i="17"/>
  <c r="C267" i="17"/>
  <c r="C263" i="17"/>
  <c r="C259" i="17"/>
  <c r="C255" i="17"/>
  <c r="C251" i="17"/>
  <c r="C247" i="17"/>
  <c r="C243" i="17"/>
  <c r="C498" i="17"/>
  <c r="C494" i="17"/>
  <c r="C490" i="17"/>
  <c r="C486" i="17"/>
  <c r="C482" i="17"/>
  <c r="C478" i="17"/>
  <c r="C474" i="17"/>
  <c r="C470" i="17"/>
  <c r="C466" i="17"/>
  <c r="C462" i="17"/>
  <c r="C458" i="17"/>
  <c r="C454" i="17"/>
  <c r="C450" i="17"/>
  <c r="C446" i="17"/>
  <c r="C442" i="17"/>
  <c r="C438" i="17"/>
  <c r="C434" i="17"/>
  <c r="C430" i="17"/>
  <c r="C426" i="17"/>
  <c r="C422" i="17"/>
  <c r="C418" i="17"/>
  <c r="C414" i="17"/>
  <c r="C410" i="17"/>
  <c r="C406" i="17"/>
  <c r="C402" i="17"/>
  <c r="C398" i="17"/>
  <c r="C394" i="17"/>
  <c r="C390" i="17"/>
  <c r="C386" i="17"/>
  <c r="C382" i="17"/>
  <c r="C378" i="17"/>
  <c r="C374" i="17"/>
  <c r="C370" i="17"/>
  <c r="C366" i="17"/>
  <c r="C362" i="17"/>
  <c r="C358" i="17"/>
  <c r="C354" i="17"/>
  <c r="C350" i="17"/>
  <c r="C346" i="17"/>
  <c r="C342" i="17"/>
  <c r="C338" i="17"/>
  <c r="C334" i="17"/>
  <c r="C330" i="17"/>
  <c r="C326" i="17"/>
  <c r="C322" i="17"/>
  <c r="C318" i="17"/>
  <c r="C314" i="17"/>
  <c r="C310" i="17"/>
  <c r="C306" i="17"/>
  <c r="C302" i="17"/>
  <c r="C298" i="17"/>
  <c r="C294" i="17"/>
  <c r="C290" i="17"/>
  <c r="C286" i="17"/>
  <c r="C282" i="17"/>
  <c r="C278" i="17"/>
  <c r="C274" i="17"/>
  <c r="C270" i="17"/>
  <c r="C266" i="17"/>
  <c r="C262" i="17"/>
  <c r="C258" i="17"/>
  <c r="C254" i="17"/>
  <c r="C250" i="17"/>
  <c r="C246" i="17"/>
  <c r="C242" i="17"/>
  <c r="C497" i="17"/>
  <c r="C493" i="17"/>
  <c r="C489" i="17"/>
  <c r="C485" i="17"/>
  <c r="C481" i="17"/>
  <c r="C477" i="17"/>
  <c r="C473" i="17"/>
  <c r="C469" i="17"/>
  <c r="C465" i="17"/>
  <c r="C461" i="17"/>
  <c r="C457" i="17"/>
  <c r="C453" i="17"/>
  <c r="C449" i="17"/>
  <c r="C445" i="17"/>
  <c r="C441" i="17"/>
  <c r="C437" i="17"/>
  <c r="C433" i="17"/>
  <c r="C429" i="17"/>
  <c r="C425" i="17"/>
  <c r="C421" i="17"/>
  <c r="C417" i="17"/>
  <c r="C413" i="17"/>
  <c r="C409" i="17"/>
  <c r="C405" i="17"/>
  <c r="C401" i="17"/>
  <c r="C397" i="17"/>
  <c r="C393" i="17"/>
  <c r="C389" i="17"/>
  <c r="C385" i="17"/>
  <c r="C381" i="17"/>
  <c r="C377" i="17"/>
  <c r="C373" i="17"/>
  <c r="C369" i="17"/>
  <c r="C365" i="17"/>
  <c r="C361" i="17"/>
  <c r="C357" i="17"/>
  <c r="C353" i="17"/>
  <c r="C349" i="17"/>
  <c r="C345" i="17"/>
  <c r="C341" i="17"/>
  <c r="C337" i="17"/>
  <c r="C333" i="17"/>
  <c r="C329" i="17"/>
  <c r="C325" i="17"/>
  <c r="C321" i="17"/>
  <c r="C317" i="17"/>
  <c r="C313" i="17"/>
  <c r="C309" i="17"/>
  <c r="C305" i="17"/>
  <c r="C301" i="17"/>
  <c r="C297" i="17"/>
  <c r="C293" i="17"/>
  <c r="C289" i="17"/>
  <c r="C285" i="17"/>
  <c r="C281" i="17"/>
  <c r="C277" i="17"/>
  <c r="C273" i="17"/>
  <c r="C269" i="17"/>
  <c r="C265" i="17"/>
  <c r="C261" i="17"/>
  <c r="C257" i="17"/>
  <c r="C253" i="17"/>
  <c r="C249" i="17"/>
  <c r="C245" i="17"/>
  <c r="C241" i="17"/>
  <c r="C496" i="17"/>
  <c r="C492" i="17"/>
  <c r="C488" i="17"/>
  <c r="C484" i="17"/>
  <c r="C480" i="17"/>
  <c r="C476" i="17"/>
  <c r="C472" i="17"/>
  <c r="C468" i="17"/>
  <c r="C464" i="17"/>
  <c r="C460" i="17"/>
  <c r="C456" i="17"/>
  <c r="C452" i="17"/>
  <c r="C448" i="17"/>
  <c r="C444" i="17"/>
  <c r="C440" i="17"/>
  <c r="C436" i="17"/>
  <c r="C432" i="17"/>
  <c r="C428" i="17"/>
  <c r="C424" i="17"/>
  <c r="C420" i="17"/>
  <c r="C416" i="17"/>
  <c r="C412" i="17"/>
  <c r="C408" i="17"/>
  <c r="C404" i="17"/>
  <c r="C400" i="17"/>
  <c r="C396" i="17"/>
  <c r="C392" i="17"/>
  <c r="C388" i="17"/>
  <c r="C384" i="17"/>
  <c r="C380" i="17"/>
  <c r="C376" i="17"/>
  <c r="C372" i="17"/>
  <c r="C368" i="17"/>
  <c r="C364" i="17"/>
  <c r="C360" i="17"/>
  <c r="C356" i="17"/>
  <c r="C352" i="17"/>
  <c r="C348" i="17"/>
  <c r="C344" i="17"/>
  <c r="C340" i="17"/>
  <c r="C336" i="17"/>
  <c r="C332" i="17"/>
  <c r="C328" i="17"/>
  <c r="C324" i="17"/>
  <c r="C320" i="17"/>
  <c r="C316" i="17"/>
  <c r="C312" i="17"/>
  <c r="C308" i="17"/>
  <c r="C304" i="17"/>
  <c r="C300" i="17"/>
  <c r="C296" i="17"/>
  <c r="C292" i="17"/>
  <c r="C288" i="17"/>
  <c r="C284" i="17"/>
  <c r="C280" i="17"/>
  <c r="C276" i="17"/>
  <c r="C272" i="17"/>
  <c r="C268" i="17"/>
  <c r="C264" i="17"/>
  <c r="C260" i="17"/>
  <c r="C256" i="17"/>
  <c r="C252" i="17"/>
  <c r="C248" i="17"/>
  <c r="C244" i="17"/>
  <c r="C240" i="17"/>
  <c r="C236" i="17"/>
  <c r="C232" i="17"/>
  <c r="C228" i="17"/>
  <c r="C224" i="17"/>
  <c r="C220" i="17"/>
  <c r="C216" i="17"/>
  <c r="C212" i="17"/>
  <c r="C208" i="17"/>
  <c r="C204" i="17"/>
  <c r="C200" i="17"/>
  <c r="C196" i="17"/>
  <c r="C192" i="17"/>
  <c r="C188" i="17"/>
  <c r="C184" i="17"/>
  <c r="C180" i="17"/>
  <c r="C176" i="17"/>
  <c r="C172" i="17"/>
  <c r="C168" i="17"/>
  <c r="C164" i="17"/>
  <c r="C160" i="17"/>
  <c r="C156" i="17"/>
  <c r="C152" i="17"/>
  <c r="C148" i="17"/>
  <c r="C144" i="17"/>
  <c r="C140" i="17"/>
  <c r="C136" i="17"/>
  <c r="C132" i="17"/>
  <c r="C128" i="17"/>
  <c r="C124" i="17"/>
  <c r="C120" i="17"/>
  <c r="C116" i="17"/>
  <c r="C112" i="17"/>
  <c r="C108" i="17"/>
  <c r="C104" i="17"/>
  <c r="C100" i="17"/>
  <c r="C96" i="17"/>
  <c r="C92" i="17"/>
  <c r="C88" i="17"/>
  <c r="C84" i="17"/>
  <c r="C80" i="17"/>
  <c r="C76" i="17"/>
  <c r="C72" i="17"/>
  <c r="C68" i="17"/>
  <c r="C64" i="17"/>
  <c r="C60" i="17"/>
  <c r="C56" i="17"/>
  <c r="C52" i="17"/>
  <c r="C48" i="17"/>
  <c r="C44" i="17"/>
  <c r="C40" i="17"/>
  <c r="C36" i="17"/>
  <c r="C32" i="17"/>
  <c r="C28" i="17"/>
  <c r="C24" i="17"/>
  <c r="C20" i="17"/>
  <c r="C16" i="17"/>
  <c r="C12" i="17"/>
  <c r="C8" i="17"/>
  <c r="C1567" i="16"/>
  <c r="C1563" i="16"/>
  <c r="C1559" i="16"/>
  <c r="C1555" i="16"/>
  <c r="C1551" i="16"/>
  <c r="C1547" i="16"/>
  <c r="C239" i="17"/>
  <c r="C235" i="17"/>
  <c r="C231" i="17"/>
  <c r="C227" i="17"/>
  <c r="C223" i="17"/>
  <c r="C219" i="17"/>
  <c r="C215" i="17"/>
  <c r="C211" i="17"/>
  <c r="C207" i="17"/>
  <c r="C203" i="17"/>
  <c r="C199" i="17"/>
  <c r="C195" i="17"/>
  <c r="C191" i="17"/>
  <c r="C187" i="17"/>
  <c r="C183" i="17"/>
  <c r="C179" i="17"/>
  <c r="C175" i="17"/>
  <c r="C171" i="17"/>
  <c r="C167" i="17"/>
  <c r="C163" i="17"/>
  <c r="C159" i="17"/>
  <c r="C155" i="17"/>
  <c r="C151" i="17"/>
  <c r="C147" i="17"/>
  <c r="C143" i="17"/>
  <c r="C139" i="17"/>
  <c r="C135" i="17"/>
  <c r="C131" i="17"/>
  <c r="C127" i="17"/>
  <c r="C123" i="17"/>
  <c r="C119" i="17"/>
  <c r="C115" i="17"/>
  <c r="C111" i="17"/>
  <c r="C107" i="17"/>
  <c r="C103" i="17"/>
  <c r="C99" i="17"/>
  <c r="C95" i="17"/>
  <c r="C91" i="17"/>
  <c r="C87" i="17"/>
  <c r="C83" i="17"/>
  <c r="C79" i="17"/>
  <c r="C75" i="17"/>
  <c r="C71" i="17"/>
  <c r="C67" i="17"/>
  <c r="C63" i="17"/>
  <c r="C59" i="17"/>
  <c r="C55" i="17"/>
  <c r="C51" i="17"/>
  <c r="C47" i="17"/>
  <c r="C43" i="17"/>
  <c r="C39" i="17"/>
  <c r="C35" i="17"/>
  <c r="C31" i="17"/>
  <c r="C27" i="17"/>
  <c r="C23" i="17"/>
  <c r="C19" i="17"/>
  <c r="C15" i="17"/>
  <c r="C11" i="17"/>
  <c r="C7" i="17"/>
  <c r="C1570" i="16"/>
  <c r="C1566" i="16"/>
  <c r="C1562" i="16"/>
  <c r="C1558" i="16"/>
  <c r="C1554" i="16"/>
  <c r="C1550" i="16"/>
  <c r="C1546" i="16"/>
  <c r="C238" i="17"/>
  <c r="C234" i="17"/>
  <c r="C230" i="17"/>
  <c r="C226" i="17"/>
  <c r="C222" i="17"/>
  <c r="C218" i="17"/>
  <c r="C214" i="17"/>
  <c r="C210" i="17"/>
  <c r="C206" i="17"/>
  <c r="C202" i="17"/>
  <c r="C198" i="17"/>
  <c r="C194" i="17"/>
  <c r="C190" i="17"/>
  <c r="C186" i="17"/>
  <c r="C182" i="17"/>
  <c r="C178" i="17"/>
  <c r="C174" i="17"/>
  <c r="C170" i="17"/>
  <c r="C166" i="17"/>
  <c r="C162" i="17"/>
  <c r="C158" i="17"/>
  <c r="C154" i="17"/>
  <c r="C150" i="17"/>
  <c r="C146" i="17"/>
  <c r="C142" i="17"/>
  <c r="C138" i="17"/>
  <c r="C134" i="17"/>
  <c r="C130" i="17"/>
  <c r="C126" i="17"/>
  <c r="C122" i="17"/>
  <c r="C118" i="17"/>
  <c r="C114" i="17"/>
  <c r="C110" i="17"/>
  <c r="C106" i="17"/>
  <c r="C102" i="17"/>
  <c r="C98" i="17"/>
  <c r="C94" i="17"/>
  <c r="C90" i="17"/>
  <c r="C86" i="17"/>
  <c r="C82" i="17"/>
  <c r="C78" i="17"/>
  <c r="C74" i="17"/>
  <c r="C70" i="17"/>
  <c r="C66" i="17"/>
  <c r="C62" i="17"/>
  <c r="C58" i="17"/>
  <c r="C54" i="17"/>
  <c r="C50" i="17"/>
  <c r="C46" i="17"/>
  <c r="C42" i="17"/>
  <c r="C38" i="17"/>
  <c r="C34" i="17"/>
  <c r="C30" i="17"/>
  <c r="C26" i="17"/>
  <c r="C22" i="17"/>
  <c r="C18" i="17"/>
  <c r="C14" i="17"/>
  <c r="C10" i="17"/>
  <c r="C1569" i="16"/>
  <c r="C1565" i="16"/>
  <c r="C1561" i="16"/>
  <c r="C1557" i="16"/>
  <c r="C1553" i="16"/>
  <c r="C1549" i="16"/>
  <c r="C1545" i="16"/>
  <c r="C237" i="17"/>
  <c r="C233" i="17"/>
  <c r="C229" i="17"/>
  <c r="C225" i="17"/>
  <c r="C221" i="17"/>
  <c r="C217" i="17"/>
  <c r="C213" i="17"/>
  <c r="C209" i="17"/>
  <c r="C205" i="17"/>
  <c r="C201" i="17"/>
  <c r="C197" i="17"/>
  <c r="C193" i="17"/>
  <c r="C189" i="17"/>
  <c r="C185" i="17"/>
  <c r="C181" i="17"/>
  <c r="C177" i="17"/>
  <c r="C173" i="17"/>
  <c r="C169" i="17"/>
  <c r="C165" i="17"/>
  <c r="C161" i="17"/>
  <c r="C157" i="17"/>
  <c r="C153" i="17"/>
  <c r="C149" i="17"/>
  <c r="C145" i="17"/>
  <c r="C141" i="17"/>
  <c r="C137" i="17"/>
  <c r="C133" i="17"/>
  <c r="C129" i="17"/>
  <c r="C125" i="17"/>
  <c r="C121" i="17"/>
  <c r="C117" i="17"/>
  <c r="C113" i="17"/>
  <c r="C109" i="17"/>
  <c r="C105" i="17"/>
  <c r="C101" i="17"/>
  <c r="C97" i="17"/>
  <c r="C93" i="17"/>
  <c r="C89" i="17"/>
  <c r="C85" i="17"/>
  <c r="C81" i="17"/>
  <c r="C77" i="17"/>
  <c r="C73" i="17"/>
  <c r="C69" i="17"/>
  <c r="C65" i="17"/>
  <c r="C61" i="17"/>
  <c r="C57" i="17"/>
  <c r="C53" i="17"/>
  <c r="C49" i="17"/>
  <c r="C45" i="17"/>
  <c r="C41" i="17"/>
  <c r="C37" i="17"/>
  <c r="C33" i="17"/>
  <c r="C29" i="17"/>
  <c r="C25" i="17"/>
  <c r="C21" i="17"/>
  <c r="C17" i="17"/>
  <c r="C13" i="17"/>
  <c r="C9" i="17"/>
  <c r="C1568" i="16"/>
  <c r="C1564" i="16"/>
  <c r="C1560" i="16"/>
  <c r="C1556" i="16"/>
  <c r="C1552" i="16"/>
  <c r="C1548" i="16"/>
  <c r="C1540" i="16"/>
  <c r="C1536" i="16"/>
  <c r="C1532" i="16"/>
  <c r="C1528" i="16"/>
  <c r="C1524" i="16"/>
  <c r="C1520" i="16"/>
  <c r="C1516" i="16"/>
  <c r="C1512" i="16"/>
  <c r="C1508" i="16"/>
  <c r="C1504" i="16"/>
  <c r="C1500" i="16"/>
  <c r="C1496" i="16"/>
  <c r="C1492" i="16"/>
  <c r="C1488" i="16"/>
  <c r="C1484" i="16"/>
  <c r="C1480" i="16"/>
  <c r="C1476" i="16"/>
  <c r="C1472" i="16"/>
  <c r="C1468" i="16"/>
  <c r="C1464" i="16"/>
  <c r="C1460" i="16"/>
  <c r="C1456" i="16"/>
  <c r="C1452" i="16"/>
  <c r="C1448" i="16"/>
  <c r="C1444" i="16"/>
  <c r="C1440" i="16"/>
  <c r="C1436" i="16"/>
  <c r="C1432" i="16"/>
  <c r="C1428" i="16"/>
  <c r="C1424" i="16"/>
  <c r="C1420" i="16"/>
  <c r="C1416" i="16"/>
  <c r="C1412" i="16"/>
  <c r="C1408" i="16"/>
  <c r="C1404" i="16"/>
  <c r="C1400" i="16"/>
  <c r="C1396" i="16"/>
  <c r="C1392" i="16"/>
  <c r="C1388" i="16"/>
  <c r="C1384" i="16"/>
  <c r="C1380" i="16"/>
  <c r="C1376" i="16"/>
  <c r="C1372" i="16"/>
  <c r="C1368" i="16"/>
  <c r="C1364" i="16"/>
  <c r="C1360" i="16"/>
  <c r="C1356" i="16"/>
  <c r="C1352" i="16"/>
  <c r="C1348" i="16"/>
  <c r="C1344" i="16"/>
  <c r="C1340" i="16"/>
  <c r="C1336" i="16"/>
  <c r="C1332" i="16"/>
  <c r="C1328" i="16"/>
  <c r="C1324" i="16"/>
  <c r="C1320" i="16"/>
  <c r="C1316" i="16"/>
  <c r="C1312" i="16"/>
  <c r="C1308" i="16"/>
  <c r="C1304" i="16"/>
  <c r="C1300" i="16"/>
  <c r="C1296" i="16"/>
  <c r="C1292" i="16"/>
  <c r="C1288" i="16"/>
  <c r="C1284" i="16"/>
  <c r="C1543" i="16"/>
  <c r="C1539" i="16"/>
  <c r="C1535" i="16"/>
  <c r="C1531" i="16"/>
  <c r="C1527" i="16"/>
  <c r="C1523" i="16"/>
  <c r="C1519" i="16"/>
  <c r="C1515" i="16"/>
  <c r="C1511" i="16"/>
  <c r="C1507" i="16"/>
  <c r="C1503" i="16"/>
  <c r="C1499" i="16"/>
  <c r="C1495" i="16"/>
  <c r="C1491" i="16"/>
  <c r="C1487" i="16"/>
  <c r="C1483" i="16"/>
  <c r="C1479" i="16"/>
  <c r="C1475" i="16"/>
  <c r="C1471" i="16"/>
  <c r="C1467" i="16"/>
  <c r="C1463" i="16"/>
  <c r="C1459" i="16"/>
  <c r="C1455" i="16"/>
  <c r="C1451" i="16"/>
  <c r="C1447" i="16"/>
  <c r="C1443" i="16"/>
  <c r="C1439" i="16"/>
  <c r="C1435" i="16"/>
  <c r="C1431" i="16"/>
  <c r="C1427" i="16"/>
  <c r="C1423" i="16"/>
  <c r="C1419" i="16"/>
  <c r="C1415" i="16"/>
  <c r="C1411" i="16"/>
  <c r="C1407" i="16"/>
  <c r="C1403" i="16"/>
  <c r="C1399" i="16"/>
  <c r="C1395" i="16"/>
  <c r="C1391" i="16"/>
  <c r="C1387" i="16"/>
  <c r="C1383" i="16"/>
  <c r="C1379" i="16"/>
  <c r="C1375" i="16"/>
  <c r="C1371" i="16"/>
  <c r="C1367" i="16"/>
  <c r="C1363" i="16"/>
  <c r="C1359" i="16"/>
  <c r="C1355" i="16"/>
  <c r="C1351" i="16"/>
  <c r="C1347" i="16"/>
  <c r="C1343" i="16"/>
  <c r="C1339" i="16"/>
  <c r="C1335" i="16"/>
  <c r="C1331" i="16"/>
  <c r="C1327" i="16"/>
  <c r="C1323" i="16"/>
  <c r="C1319" i="16"/>
  <c r="C1315" i="16"/>
  <c r="C1311" i="16"/>
  <c r="C1307" i="16"/>
  <c r="C1303" i="16"/>
  <c r="C1299" i="16"/>
  <c r="C1295" i="16"/>
  <c r="C1291" i="16"/>
  <c r="C1287" i="16"/>
  <c r="C1542" i="16"/>
  <c r="C1538" i="16"/>
  <c r="C1534" i="16"/>
  <c r="C1530" i="16"/>
  <c r="C1526" i="16"/>
  <c r="C1522" i="16"/>
  <c r="C1518" i="16"/>
  <c r="C1514" i="16"/>
  <c r="C1510" i="16"/>
  <c r="C1506" i="16"/>
  <c r="C1502" i="16"/>
  <c r="C1498" i="16"/>
  <c r="C1494" i="16"/>
  <c r="C1490" i="16"/>
  <c r="C1486" i="16"/>
  <c r="C1482" i="16"/>
  <c r="C1478" i="16"/>
  <c r="C1474" i="16"/>
  <c r="C1470" i="16"/>
  <c r="C1466" i="16"/>
  <c r="C1462" i="16"/>
  <c r="C1458" i="16"/>
  <c r="C1454" i="16"/>
  <c r="C1450" i="16"/>
  <c r="C1446" i="16"/>
  <c r="C1442" i="16"/>
  <c r="C1438" i="16"/>
  <c r="C1434" i="16"/>
  <c r="C1430" i="16"/>
  <c r="C1426" i="16"/>
  <c r="C1422" i="16"/>
  <c r="C1418" i="16"/>
  <c r="C1414" i="16"/>
  <c r="C1410" i="16"/>
  <c r="C1406" i="16"/>
  <c r="C1402" i="16"/>
  <c r="C1398" i="16"/>
  <c r="C1394" i="16"/>
  <c r="C1390" i="16"/>
  <c r="C1386" i="16"/>
  <c r="C1382" i="16"/>
  <c r="C1378" i="16"/>
  <c r="C1374" i="16"/>
  <c r="C1370" i="16"/>
  <c r="C1366" i="16"/>
  <c r="C1362" i="16"/>
  <c r="C1358" i="16"/>
  <c r="C1354" i="16"/>
  <c r="C1350" i="16"/>
  <c r="C1346" i="16"/>
  <c r="C1342" i="16"/>
  <c r="C1338" i="16"/>
  <c r="C1334" i="16"/>
  <c r="C1330" i="16"/>
  <c r="C1326" i="16"/>
  <c r="C1322" i="16"/>
  <c r="C1318" i="16"/>
  <c r="C1314" i="16"/>
  <c r="C1310" i="16"/>
  <c r="C1306" i="16"/>
  <c r="C1302" i="16"/>
  <c r="C1298" i="16"/>
  <c r="C1294" i="16"/>
  <c r="C1290" i="16"/>
  <c r="C1286" i="16"/>
  <c r="C1544" i="16"/>
  <c r="C1541" i="16"/>
  <c r="C1537" i="16"/>
  <c r="C1533" i="16"/>
  <c r="C1529" i="16"/>
  <c r="C1525" i="16"/>
  <c r="C1521" i="16"/>
  <c r="C1517" i="16"/>
  <c r="C1513" i="16"/>
  <c r="C1509" i="16"/>
  <c r="C1505" i="16"/>
  <c r="C1501" i="16"/>
  <c r="C1497" i="16"/>
  <c r="C1493" i="16"/>
  <c r="C1489" i="16"/>
  <c r="C1485" i="16"/>
  <c r="C1481" i="16"/>
  <c r="C1477" i="16"/>
  <c r="C1473" i="16"/>
  <c r="C1469" i="16"/>
  <c r="C1465" i="16"/>
  <c r="C1461" i="16"/>
  <c r="C1457" i="16"/>
  <c r="C1453" i="16"/>
  <c r="C1449" i="16"/>
  <c r="C1445" i="16"/>
  <c r="C1441" i="16"/>
  <c r="C1437" i="16"/>
  <c r="C1433" i="16"/>
  <c r="C1429" i="16"/>
  <c r="C1425" i="16"/>
  <c r="C1421" i="16"/>
  <c r="C1417" i="16"/>
  <c r="C1413" i="16"/>
  <c r="C1409" i="16"/>
  <c r="C1405" i="16"/>
  <c r="C1401" i="16"/>
  <c r="C1397" i="16"/>
  <c r="C1393" i="16"/>
  <c r="C1389" i="16"/>
  <c r="C1385" i="16"/>
  <c r="C1381" i="16"/>
  <c r="C1377" i="16"/>
  <c r="C1373" i="16"/>
  <c r="C1369" i="16"/>
  <c r="C1365" i="16"/>
  <c r="C1361" i="16"/>
  <c r="C1357" i="16"/>
  <c r="C1353" i="16"/>
  <c r="C1349" i="16"/>
  <c r="C1345" i="16"/>
  <c r="C1341" i="16"/>
  <c r="C1337" i="16"/>
  <c r="C1333" i="16"/>
  <c r="C1329" i="16"/>
  <c r="C1325" i="16"/>
  <c r="C1321" i="16"/>
  <c r="C1317" i="16"/>
  <c r="C1313" i="16"/>
  <c r="C1309" i="16"/>
  <c r="C1305" i="16"/>
  <c r="C1301" i="16"/>
  <c r="C1297" i="16"/>
  <c r="C1293" i="16"/>
  <c r="C1289" i="16"/>
  <c r="C1285" i="16"/>
  <c r="C1281" i="16"/>
  <c r="C1277" i="16"/>
  <c r="C1273" i="16"/>
  <c r="C1269" i="16"/>
  <c r="C1265" i="16"/>
  <c r="C1261" i="16"/>
  <c r="C1257" i="16"/>
  <c r="C1253" i="16"/>
  <c r="C1249" i="16"/>
  <c r="C1245" i="16"/>
  <c r="C1241" i="16"/>
  <c r="C1237" i="16"/>
  <c r="C1233" i="16"/>
  <c r="C1229" i="16"/>
  <c r="C1225" i="16"/>
  <c r="C1221" i="16"/>
  <c r="C1217" i="16"/>
  <c r="C1213" i="16"/>
  <c r="C1209" i="16"/>
  <c r="C1205" i="16"/>
  <c r="C1201" i="16"/>
  <c r="C1197" i="16"/>
  <c r="C1193" i="16"/>
  <c r="C1189" i="16"/>
  <c r="C1185" i="16"/>
  <c r="C1181" i="16"/>
  <c r="C1177" i="16"/>
  <c r="C1173" i="16"/>
  <c r="C1169" i="16"/>
  <c r="C1165" i="16"/>
  <c r="C1161" i="16"/>
  <c r="C1157" i="16"/>
  <c r="C1153" i="16"/>
  <c r="C1149" i="16"/>
  <c r="C1145" i="16"/>
  <c r="C1141" i="16"/>
  <c r="C1137" i="16"/>
  <c r="C1133" i="16"/>
  <c r="C1129" i="16"/>
  <c r="C1125" i="16"/>
  <c r="C1121" i="16"/>
  <c r="C1117" i="16"/>
  <c r="C1113" i="16"/>
  <c r="C1109" i="16"/>
  <c r="C1105" i="16"/>
  <c r="C1101" i="16"/>
  <c r="C1097" i="16"/>
  <c r="C1093" i="16"/>
  <c r="C1089" i="16"/>
  <c r="C1085" i="16"/>
  <c r="C1081" i="16"/>
  <c r="C1077" i="16"/>
  <c r="C1073" i="16"/>
  <c r="C1069" i="16"/>
  <c r="C1065" i="16"/>
  <c r="C1061" i="16"/>
  <c r="C1057" i="16"/>
  <c r="C1053" i="16"/>
  <c r="C1049" i="16"/>
  <c r="C1045" i="16"/>
  <c r="C1041" i="16"/>
  <c r="C1037" i="16"/>
  <c r="C1033" i="16"/>
  <c r="C1029" i="16"/>
  <c r="C1025" i="16"/>
  <c r="C1021" i="16"/>
  <c r="C1017" i="16"/>
  <c r="C1013" i="16"/>
  <c r="C1009" i="16"/>
  <c r="C1005" i="16"/>
  <c r="C1001" i="16"/>
  <c r="C997" i="16"/>
  <c r="C993" i="16"/>
  <c r="C989" i="16"/>
  <c r="C985" i="16"/>
  <c r="C981" i="16"/>
  <c r="C977" i="16"/>
  <c r="C973" i="16"/>
  <c r="C969" i="16"/>
  <c r="C965" i="16"/>
  <c r="C961" i="16"/>
  <c r="C957" i="16"/>
  <c r="C953" i="16"/>
  <c r="C949" i="16"/>
  <c r="C945" i="16"/>
  <c r="C941" i="16"/>
  <c r="C937" i="16"/>
  <c r="C933" i="16"/>
  <c r="C929" i="16"/>
  <c r="C925" i="16"/>
  <c r="C921" i="16"/>
  <c r="C917" i="16"/>
  <c r="C913" i="16"/>
  <c r="C909" i="16"/>
  <c r="C905" i="16"/>
  <c r="C901" i="16"/>
  <c r="C897" i="16"/>
  <c r="C893" i="16"/>
  <c r="C889" i="16"/>
  <c r="C885" i="16"/>
  <c r="C881" i="16"/>
  <c r="C877" i="16"/>
  <c r="C873" i="16"/>
  <c r="C869" i="16"/>
  <c r="C865" i="16"/>
  <c r="C861" i="16"/>
  <c r="C857" i="16"/>
  <c r="C853" i="16"/>
  <c r="C849" i="16"/>
  <c r="C845" i="16"/>
  <c r="C841" i="16"/>
  <c r="C837" i="16"/>
  <c r="C833" i="16"/>
  <c r="C829" i="16"/>
  <c r="C825" i="16"/>
  <c r="C821" i="16"/>
  <c r="C817" i="16"/>
  <c r="C813" i="16"/>
  <c r="C809" i="16"/>
  <c r="C805" i="16"/>
  <c r="C801" i="16"/>
  <c r="C797" i="16"/>
  <c r="C793" i="16"/>
  <c r="C789" i="16"/>
  <c r="C785" i="16"/>
  <c r="C781" i="16"/>
  <c r="C777" i="16"/>
  <c r="C773" i="16"/>
  <c r="C769" i="16"/>
  <c r="C765" i="16"/>
  <c r="C1283" i="16"/>
  <c r="C1279" i="16"/>
  <c r="C1275" i="16"/>
  <c r="C1271" i="16"/>
  <c r="C1267" i="16"/>
  <c r="C1263" i="16"/>
  <c r="C1259" i="16"/>
  <c r="C1255" i="16"/>
  <c r="C1251" i="16"/>
  <c r="C1247" i="16"/>
  <c r="C1243" i="16"/>
  <c r="C1239" i="16"/>
  <c r="C1235" i="16"/>
  <c r="C1231" i="16"/>
  <c r="C1227" i="16"/>
  <c r="C1223" i="16"/>
  <c r="C1219" i="16"/>
  <c r="C1215" i="16"/>
  <c r="C1211" i="16"/>
  <c r="C1207" i="16"/>
  <c r="C1203" i="16"/>
  <c r="C1199" i="16"/>
  <c r="C1195" i="16"/>
  <c r="C1191" i="16"/>
  <c r="C1187" i="16"/>
  <c r="C1183" i="16"/>
  <c r="C1179" i="16"/>
  <c r="C1175" i="16"/>
  <c r="C1171" i="16"/>
  <c r="C1167" i="16"/>
  <c r="C1163" i="16"/>
  <c r="C1159" i="16"/>
  <c r="C1155" i="16"/>
  <c r="C1151" i="16"/>
  <c r="C1147" i="16"/>
  <c r="C1143" i="16"/>
  <c r="C1139" i="16"/>
  <c r="C1135" i="16"/>
  <c r="C1131" i="16"/>
  <c r="C1127" i="16"/>
  <c r="C1123" i="16"/>
  <c r="C1119" i="16"/>
  <c r="C1115" i="16"/>
  <c r="C1111" i="16"/>
  <c r="C1107" i="16"/>
  <c r="C1103" i="16"/>
  <c r="C1099" i="16"/>
  <c r="C1095" i="16"/>
  <c r="C1091" i="16"/>
  <c r="C1087" i="16"/>
  <c r="C1083" i="16"/>
  <c r="C1079" i="16"/>
  <c r="C1075" i="16"/>
  <c r="C1071" i="16"/>
  <c r="C1067" i="16"/>
  <c r="C1063" i="16"/>
  <c r="C1059" i="16"/>
  <c r="C1055" i="16"/>
  <c r="C1051" i="16"/>
  <c r="C1047" i="16"/>
  <c r="C1043" i="16"/>
  <c r="C1039" i="16"/>
  <c r="C1035" i="16"/>
  <c r="C1031" i="16"/>
  <c r="C1027" i="16"/>
  <c r="C1023" i="16"/>
  <c r="C1019" i="16"/>
  <c r="C1015" i="16"/>
  <c r="C1011" i="16"/>
  <c r="C1007" i="16"/>
  <c r="C1003" i="16"/>
  <c r="C999" i="16"/>
  <c r="C995" i="16"/>
  <c r="C991" i="16"/>
  <c r="C987" i="16"/>
  <c r="C983" i="16"/>
  <c r="C979" i="16"/>
  <c r="C975" i="16"/>
  <c r="C971" i="16"/>
  <c r="C967" i="16"/>
  <c r="C963" i="16"/>
  <c r="C959" i="16"/>
  <c r="C955" i="16"/>
  <c r="C951" i="16"/>
  <c r="C947" i="16"/>
  <c r="C943" i="16"/>
  <c r="C939" i="16"/>
  <c r="C935" i="16"/>
  <c r="C931" i="16"/>
  <c r="C927" i="16"/>
  <c r="C923" i="16"/>
  <c r="C919" i="16"/>
  <c r="C915" i="16"/>
  <c r="C911" i="16"/>
  <c r="C907" i="16"/>
  <c r="C903" i="16"/>
  <c r="C899" i="16"/>
  <c r="C895" i="16"/>
  <c r="C891" i="16"/>
  <c r="C887" i="16"/>
  <c r="C883" i="16"/>
  <c r="C879" i="16"/>
  <c r="C875" i="16"/>
  <c r="C871" i="16"/>
  <c r="C867" i="16"/>
  <c r="C863" i="16"/>
  <c r="C859" i="16"/>
  <c r="C855" i="16"/>
  <c r="C851" i="16"/>
  <c r="C847" i="16"/>
  <c r="C843" i="16"/>
  <c r="C839" i="16"/>
  <c r="C835" i="16"/>
  <c r="C831" i="16"/>
  <c r="C827" i="16"/>
  <c r="C823" i="16"/>
  <c r="C819" i="16"/>
  <c r="C815" i="16"/>
  <c r="C811" i="16"/>
  <c r="C807" i="16"/>
  <c r="C803" i="16"/>
  <c r="C799" i="16"/>
  <c r="C795" i="16"/>
  <c r="C791" i="16"/>
  <c r="C787" i="16"/>
  <c r="C783" i="16"/>
  <c r="C779" i="16"/>
  <c r="C775" i="16"/>
  <c r="C771" i="16"/>
  <c r="C767" i="16"/>
  <c r="C1282" i="16"/>
  <c r="C1278" i="16"/>
  <c r="C1274" i="16"/>
  <c r="C1270" i="16"/>
  <c r="C1266" i="16"/>
  <c r="C1262" i="16"/>
  <c r="C1258" i="16"/>
  <c r="C1254" i="16"/>
  <c r="C1250" i="16"/>
  <c r="C1246" i="16"/>
  <c r="C1242" i="16"/>
  <c r="C1238" i="16"/>
  <c r="C1234" i="16"/>
  <c r="C1230" i="16"/>
  <c r="C1226" i="16"/>
  <c r="C1222" i="16"/>
  <c r="C1218" i="16"/>
  <c r="C1214" i="16"/>
  <c r="C1210" i="16"/>
  <c r="C1206" i="16"/>
  <c r="C1202" i="16"/>
  <c r="C1198" i="16"/>
  <c r="C1194" i="16"/>
  <c r="C1190" i="16"/>
  <c r="C1186" i="16"/>
  <c r="C1182" i="16"/>
  <c r="C1178" i="16"/>
  <c r="C1174" i="16"/>
  <c r="C1170" i="16"/>
  <c r="C1166" i="16"/>
  <c r="C1162" i="16"/>
  <c r="C1158" i="16"/>
  <c r="C1154" i="16"/>
  <c r="C1150" i="16"/>
  <c r="C1146" i="16"/>
  <c r="C1142" i="16"/>
  <c r="C1138" i="16"/>
  <c r="C1134" i="16"/>
  <c r="C1130" i="16"/>
  <c r="C1126" i="16"/>
  <c r="C1122" i="16"/>
  <c r="C1118" i="16"/>
  <c r="C1114" i="16"/>
  <c r="C1110" i="16"/>
  <c r="C1106" i="16"/>
  <c r="C1102" i="16"/>
  <c r="C1098" i="16"/>
  <c r="C1094" i="16"/>
  <c r="C1090" i="16"/>
  <c r="C1086" i="16"/>
  <c r="C1082" i="16"/>
  <c r="C1078" i="16"/>
  <c r="C1074" i="16"/>
  <c r="C1070" i="16"/>
  <c r="C1066" i="16"/>
  <c r="C1062" i="16"/>
  <c r="C1058" i="16"/>
  <c r="C1054" i="16"/>
  <c r="C1050" i="16"/>
  <c r="C1046" i="16"/>
  <c r="C1042" i="16"/>
  <c r="C1038" i="16"/>
  <c r="C1034" i="16"/>
  <c r="C1030" i="16"/>
  <c r="C1026" i="16"/>
  <c r="C1022" i="16"/>
  <c r="C1018" i="16"/>
  <c r="C1014" i="16"/>
  <c r="C1010" i="16"/>
  <c r="C1006" i="16"/>
  <c r="C1002" i="16"/>
  <c r="C998" i="16"/>
  <c r="C994" i="16"/>
  <c r="C990" i="16"/>
  <c r="C986" i="16"/>
  <c r="C982" i="16"/>
  <c r="C978" i="16"/>
  <c r="C974" i="16"/>
  <c r="C970" i="16"/>
  <c r="C966" i="16"/>
  <c r="C962" i="16"/>
  <c r="C958" i="16"/>
  <c r="C954" i="16"/>
  <c r="C950" i="16"/>
  <c r="C946" i="16"/>
  <c r="C942" i="16"/>
  <c r="C938" i="16"/>
  <c r="C934" i="16"/>
  <c r="C930" i="16"/>
  <c r="C926" i="16"/>
  <c r="C922" i="16"/>
  <c r="C918" i="16"/>
  <c r="C914" i="16"/>
  <c r="C910" i="16"/>
  <c r="C906" i="16"/>
  <c r="C902" i="16"/>
  <c r="C898" i="16"/>
  <c r="C894" i="16"/>
  <c r="C890" i="16"/>
  <c r="C886" i="16"/>
  <c r="C882" i="16"/>
  <c r="C878" i="16"/>
  <c r="C874" i="16"/>
  <c r="C870" i="16"/>
  <c r="C866" i="16"/>
  <c r="C862" i="16"/>
  <c r="C858" i="16"/>
  <c r="C854" i="16"/>
  <c r="C850" i="16"/>
  <c r="C846" i="16"/>
  <c r="C842" i="16"/>
  <c r="C838" i="16"/>
  <c r="C834" i="16"/>
  <c r="C830" i="16"/>
  <c r="C826" i="16"/>
  <c r="C822" i="16"/>
  <c r="C818" i="16"/>
  <c r="C814" i="16"/>
  <c r="C810" i="16"/>
  <c r="C806" i="16"/>
  <c r="C802" i="16"/>
  <c r="C798" i="16"/>
  <c r="C794" i="16"/>
  <c r="C790" i="16"/>
  <c r="C786" i="16"/>
  <c r="C782" i="16"/>
  <c r="C778" i="16"/>
  <c r="C774" i="16"/>
  <c r="C770" i="16"/>
  <c r="C766" i="16"/>
  <c r="C1268" i="16"/>
  <c r="C1252" i="16"/>
  <c r="C1236" i="16"/>
  <c r="C1220" i="16"/>
  <c r="C1204" i="16"/>
  <c r="C1188" i="16"/>
  <c r="C1172" i="16"/>
  <c r="C1156" i="16"/>
  <c r="C1140" i="16"/>
  <c r="C1124" i="16"/>
  <c r="C1108" i="16"/>
  <c r="C1092" i="16"/>
  <c r="C1076" i="16"/>
  <c r="C1060" i="16"/>
  <c r="C1044" i="16"/>
  <c r="C1028" i="16"/>
  <c r="C1012" i="16"/>
  <c r="C996" i="16"/>
  <c r="C980" i="16"/>
  <c r="C964" i="16"/>
  <c r="C948" i="16"/>
  <c r="C932" i="16"/>
  <c r="C916" i="16"/>
  <c r="C900" i="16"/>
  <c r="C884" i="16"/>
  <c r="C868" i="16"/>
  <c r="C852" i="16"/>
  <c r="C836" i="16"/>
  <c r="C820" i="16"/>
  <c r="C804" i="16"/>
  <c r="C788" i="16"/>
  <c r="C772" i="16"/>
  <c r="C762" i="16"/>
  <c r="C758" i="16"/>
  <c r="C754" i="16"/>
  <c r="C750" i="16"/>
  <c r="C746" i="16"/>
  <c r="C742" i="16"/>
  <c r="C738" i="16"/>
  <c r="C734" i="16"/>
  <c r="C730" i="16"/>
  <c r="C726" i="16"/>
  <c r="C722" i="16"/>
  <c r="C718" i="16"/>
  <c r="C714" i="16"/>
  <c r="C710" i="16"/>
  <c r="C706" i="16"/>
  <c r="C702" i="16"/>
  <c r="C698" i="16"/>
  <c r="C694" i="16"/>
  <c r="C690" i="16"/>
  <c r="C686" i="16"/>
  <c r="C682" i="16"/>
  <c r="C678" i="16"/>
  <c r="C674" i="16"/>
  <c r="C670" i="16"/>
  <c r="C666" i="16"/>
  <c r="C662" i="16"/>
  <c r="C658" i="16"/>
  <c r="C654" i="16"/>
  <c r="C650" i="16"/>
  <c r="C646" i="16"/>
  <c r="C642" i="16"/>
  <c r="C638" i="16"/>
  <c r="C634" i="16"/>
  <c r="C630" i="16"/>
  <c r="C626" i="16"/>
  <c r="C622" i="16"/>
  <c r="C618" i="16"/>
  <c r="C614" i="16"/>
  <c r="C610" i="16"/>
  <c r="C606" i="16"/>
  <c r="C602" i="16"/>
  <c r="C598" i="16"/>
  <c r="C594" i="16"/>
  <c r="C590" i="16"/>
  <c r="C586" i="16"/>
  <c r="C582" i="16"/>
  <c r="C578" i="16"/>
  <c r="C574" i="16"/>
  <c r="C570" i="16"/>
  <c r="C566" i="16"/>
  <c r="C562" i="16"/>
  <c r="C558" i="16"/>
  <c r="C554" i="16"/>
  <c r="C550" i="16"/>
  <c r="C546" i="16"/>
  <c r="C542" i="16"/>
  <c r="C538" i="16"/>
  <c r="C534" i="16"/>
  <c r="C530" i="16"/>
  <c r="C526" i="16"/>
  <c r="C522" i="16"/>
  <c r="C518" i="16"/>
  <c r="C514" i="16"/>
  <c r="C510" i="16"/>
  <c r="C506" i="16"/>
  <c r="C502" i="16"/>
  <c r="C498" i="16"/>
  <c r="C494" i="16"/>
  <c r="C490" i="16"/>
  <c r="C486" i="16"/>
  <c r="C482" i="16"/>
  <c r="C478" i="16"/>
  <c r="C474" i="16"/>
  <c r="C470" i="16"/>
  <c r="C466" i="16"/>
  <c r="C462" i="16"/>
  <c r="C458" i="16"/>
  <c r="C454" i="16"/>
  <c r="C450" i="16"/>
  <c r="C446" i="16"/>
  <c r="C442" i="16"/>
  <c r="C438" i="16"/>
  <c r="C434" i="16"/>
  <c r="C430" i="16"/>
  <c r="C426" i="16"/>
  <c r="C422" i="16"/>
  <c r="C418" i="16"/>
  <c r="C414" i="16"/>
  <c r="C410" i="16"/>
  <c r="C406" i="16"/>
  <c r="C402" i="16"/>
  <c r="C398" i="16"/>
  <c r="C394" i="16"/>
  <c r="C390" i="16"/>
  <c r="C386" i="16"/>
  <c r="C382" i="16"/>
  <c r="C378" i="16"/>
  <c r="C1280" i="16"/>
  <c r="C1264" i="16"/>
  <c r="C1248" i="16"/>
  <c r="C1232" i="16"/>
  <c r="C1216" i="16"/>
  <c r="C1200" i="16"/>
  <c r="C1184" i="16"/>
  <c r="C1168" i="16"/>
  <c r="C1152" i="16"/>
  <c r="C1136" i="16"/>
  <c r="C1120" i="16"/>
  <c r="C1104" i="16"/>
  <c r="C1088" i="16"/>
  <c r="C1072" i="16"/>
  <c r="C1056" i="16"/>
  <c r="C1040" i="16"/>
  <c r="C1024" i="16"/>
  <c r="C1008" i="16"/>
  <c r="C992" i="16"/>
  <c r="C976" i="16"/>
  <c r="C960" i="16"/>
  <c r="C944" i="16"/>
  <c r="C928" i="16"/>
  <c r="C912" i="16"/>
  <c r="C896" i="16"/>
  <c r="C880" i="16"/>
  <c r="C864" i="16"/>
  <c r="C848" i="16"/>
  <c r="C832" i="16"/>
  <c r="C816" i="16"/>
  <c r="C800" i="16"/>
  <c r="C784" i="16"/>
  <c r="C768" i="16"/>
  <c r="C761" i="16"/>
  <c r="C757" i="16"/>
  <c r="C753" i="16"/>
  <c r="C749" i="16"/>
  <c r="C745" i="16"/>
  <c r="C741" i="16"/>
  <c r="C737" i="16"/>
  <c r="C733" i="16"/>
  <c r="C729" i="16"/>
  <c r="C725" i="16"/>
  <c r="C721" i="16"/>
  <c r="C717" i="16"/>
  <c r="C713" i="16"/>
  <c r="C709" i="16"/>
  <c r="C705" i="16"/>
  <c r="C701" i="16"/>
  <c r="C697" i="16"/>
  <c r="C693" i="16"/>
  <c r="C689" i="16"/>
  <c r="C685" i="16"/>
  <c r="C681" i="16"/>
  <c r="C677" i="16"/>
  <c r="C673" i="16"/>
  <c r="C669" i="16"/>
  <c r="C665" i="16"/>
  <c r="C661" i="16"/>
  <c r="C657" i="16"/>
  <c r="C653" i="16"/>
  <c r="C649" i="16"/>
  <c r="C645" i="16"/>
  <c r="C641" i="16"/>
  <c r="C637" i="16"/>
  <c r="C633" i="16"/>
  <c r="C629" i="16"/>
  <c r="C625" i="16"/>
  <c r="C621" i="16"/>
  <c r="C617" i="16"/>
  <c r="C613" i="16"/>
  <c r="C609" i="16"/>
  <c r="C605" i="16"/>
  <c r="C601" i="16"/>
  <c r="C597" i="16"/>
  <c r="C593" i="16"/>
  <c r="C589" i="16"/>
  <c r="C585" i="16"/>
  <c r="C581" i="16"/>
  <c r="C577" i="16"/>
  <c r="C573" i="16"/>
  <c r="C569" i="16"/>
  <c r="C565" i="16"/>
  <c r="C561" i="16"/>
  <c r="C557" i="16"/>
  <c r="C553" i="16"/>
  <c r="C549" i="16"/>
  <c r="C545" i="16"/>
  <c r="C541" i="16"/>
  <c r="C537" i="16"/>
  <c r="C533" i="16"/>
  <c r="C529" i="16"/>
  <c r="C525" i="16"/>
  <c r="C521" i="16"/>
  <c r="C517" i="16"/>
  <c r="C513" i="16"/>
  <c r="C509" i="16"/>
  <c r="C505" i="16"/>
  <c r="C501" i="16"/>
  <c r="C497" i="16"/>
  <c r="C493" i="16"/>
  <c r="C489" i="16"/>
  <c r="C485" i="16"/>
  <c r="C481" i="16"/>
  <c r="C477" i="16"/>
  <c r="C473" i="16"/>
  <c r="C469" i="16"/>
  <c r="C465" i="16"/>
  <c r="C461" i="16"/>
  <c r="C457" i="16"/>
  <c r="C453" i="16"/>
  <c r="C449" i="16"/>
  <c r="C445" i="16"/>
  <c r="C441" i="16"/>
  <c r="C437" i="16"/>
  <c r="C433" i="16"/>
  <c r="C429" i="16"/>
  <c r="C425" i="16"/>
  <c r="C421" i="16"/>
  <c r="C417" i="16"/>
  <c r="C413" i="16"/>
  <c r="C409" i="16"/>
  <c r="C405" i="16"/>
  <c r="C401" i="16"/>
  <c r="C397" i="16"/>
  <c r="C393" i="16"/>
  <c r="C389" i="16"/>
  <c r="C385" i="16"/>
  <c r="C381" i="16"/>
  <c r="C377" i="16"/>
  <c r="C1276" i="16"/>
  <c r="C1260" i="16"/>
  <c r="C1244" i="16"/>
  <c r="C1228" i="16"/>
  <c r="C1212" i="16"/>
  <c r="C1196" i="16"/>
  <c r="C1180" i="16"/>
  <c r="C1164" i="16"/>
  <c r="C1148" i="16"/>
  <c r="C1132" i="16"/>
  <c r="C1116" i="16"/>
  <c r="C1100" i="16"/>
  <c r="C1084" i="16"/>
  <c r="C1068" i="16"/>
  <c r="C1052" i="16"/>
  <c r="C1036" i="16"/>
  <c r="C1020" i="16"/>
  <c r="C1004" i="16"/>
  <c r="C988" i="16"/>
  <c r="C972" i="16"/>
  <c r="C956" i="16"/>
  <c r="C940" i="16"/>
  <c r="C924" i="16"/>
  <c r="C908" i="16"/>
  <c r="C892" i="16"/>
  <c r="C876" i="16"/>
  <c r="C860" i="16"/>
  <c r="C844" i="16"/>
  <c r="C828" i="16"/>
  <c r="C812" i="16"/>
  <c r="C796" i="16"/>
  <c r="C780" i="16"/>
  <c r="C764" i="16"/>
  <c r="C760" i="16"/>
  <c r="C756" i="16"/>
  <c r="C752" i="16"/>
  <c r="C748" i="16"/>
  <c r="C744" i="16"/>
  <c r="C740" i="16"/>
  <c r="C736" i="16"/>
  <c r="C732" i="16"/>
  <c r="C728" i="16"/>
  <c r="C724" i="16"/>
  <c r="C720" i="16"/>
  <c r="C716" i="16"/>
  <c r="C712" i="16"/>
  <c r="C708" i="16"/>
  <c r="C704" i="16"/>
  <c r="C700" i="16"/>
  <c r="C696" i="16"/>
  <c r="C692" i="16"/>
  <c r="C688" i="16"/>
  <c r="C684" i="16"/>
  <c r="C680" i="16"/>
  <c r="C676" i="16"/>
  <c r="C672" i="16"/>
  <c r="C668" i="16"/>
  <c r="C664" i="16"/>
  <c r="C660" i="16"/>
  <c r="C656" i="16"/>
  <c r="C652" i="16"/>
  <c r="C648" i="16"/>
  <c r="C644" i="16"/>
  <c r="C640" i="16"/>
  <c r="C636" i="16"/>
  <c r="C632" i="16"/>
  <c r="C628" i="16"/>
  <c r="C624" i="16"/>
  <c r="C620" i="16"/>
  <c r="C616" i="16"/>
  <c r="C612" i="16"/>
  <c r="C608" i="16"/>
  <c r="C604" i="16"/>
  <c r="C600" i="16"/>
  <c r="C596" i="16"/>
  <c r="C592" i="16"/>
  <c r="C588" i="16"/>
  <c r="C584" i="16"/>
  <c r="C580" i="16"/>
  <c r="C576" i="16"/>
  <c r="C572" i="16"/>
  <c r="C568" i="16"/>
  <c r="C564" i="16"/>
  <c r="C560" i="16"/>
  <c r="C556" i="16"/>
  <c r="C552" i="16"/>
  <c r="C548" i="16"/>
  <c r="C544" i="16"/>
  <c r="C540" i="16"/>
  <c r="C536" i="16"/>
  <c r="C532" i="16"/>
  <c r="C528" i="16"/>
  <c r="C524" i="16"/>
  <c r="C520" i="16"/>
  <c r="C516" i="16"/>
  <c r="C512" i="16"/>
  <c r="C508" i="16"/>
  <c r="C504" i="16"/>
  <c r="C500" i="16"/>
  <c r="C496" i="16"/>
  <c r="C492" i="16"/>
  <c r="C488" i="16"/>
  <c r="C484" i="16"/>
  <c r="C480" i="16"/>
  <c r="C476" i="16"/>
  <c r="C472" i="16"/>
  <c r="C468" i="16"/>
  <c r="C464" i="16"/>
  <c r="C460" i="16"/>
  <c r="C456" i="16"/>
  <c r="C452" i="16"/>
  <c r="C448" i="16"/>
  <c r="C444" i="16"/>
  <c r="C440" i="16"/>
  <c r="C436" i="16"/>
  <c r="C432" i="16"/>
  <c r="C428" i="16"/>
  <c r="C424" i="16"/>
  <c r="C420" i="16"/>
  <c r="C416" i="16"/>
  <c r="C412" i="16"/>
  <c r="C408" i="16"/>
  <c r="C404" i="16"/>
  <c r="C400" i="16"/>
  <c r="C396" i="16"/>
  <c r="C392" i="16"/>
  <c r="C388" i="16"/>
  <c r="C384" i="16"/>
  <c r="C380" i="16"/>
  <c r="C376" i="16"/>
  <c r="C1272" i="16"/>
  <c r="C1256" i="16"/>
  <c r="C1240" i="16"/>
  <c r="C1224" i="16"/>
  <c r="C1208" i="16"/>
  <c r="C1192" i="16"/>
  <c r="C1176" i="16"/>
  <c r="C1160" i="16"/>
  <c r="C1144" i="16"/>
  <c r="C1128" i="16"/>
  <c r="C1112" i="16"/>
  <c r="C1096" i="16"/>
  <c r="C1080" i="16"/>
  <c r="C1064" i="16"/>
  <c r="C1048" i="16"/>
  <c r="C1032" i="16"/>
  <c r="C1016" i="16"/>
  <c r="C1000" i="16"/>
  <c r="C984" i="16"/>
  <c r="C968" i="16"/>
  <c r="C952" i="16"/>
  <c r="C936" i="16"/>
  <c r="C920" i="16"/>
  <c r="C904" i="16"/>
  <c r="C888" i="16"/>
  <c r="C872" i="16"/>
  <c r="C856" i="16"/>
  <c r="C840" i="16"/>
  <c r="C824" i="16"/>
  <c r="C808" i="16"/>
  <c r="C792" i="16"/>
  <c r="C776" i="16"/>
  <c r="C763" i="16"/>
  <c r="C759" i="16"/>
  <c r="C755" i="16"/>
  <c r="C751" i="16"/>
  <c r="C747" i="16"/>
  <c r="C743" i="16"/>
  <c r="C739" i="16"/>
  <c r="C735" i="16"/>
  <c r="C731" i="16"/>
  <c r="C727" i="16"/>
  <c r="C723" i="16"/>
  <c r="C719" i="16"/>
  <c r="C715" i="16"/>
  <c r="C711" i="16"/>
  <c r="C707" i="16"/>
  <c r="C703" i="16"/>
  <c r="C699" i="16"/>
  <c r="C695" i="16"/>
  <c r="C691" i="16"/>
  <c r="C687" i="16"/>
  <c r="C683" i="16"/>
  <c r="C679" i="16"/>
  <c r="C675" i="16"/>
  <c r="C671" i="16"/>
  <c r="C667" i="16"/>
  <c r="C663" i="16"/>
  <c r="C659" i="16"/>
  <c r="C655" i="16"/>
  <c r="C651" i="16"/>
  <c r="C647" i="16"/>
  <c r="C643" i="16"/>
  <c r="C639" i="16"/>
  <c r="C635" i="16"/>
  <c r="C631" i="16"/>
  <c r="C627" i="16"/>
  <c r="C623" i="16"/>
  <c r="C619" i="16"/>
  <c r="C615" i="16"/>
  <c r="C611" i="16"/>
  <c r="C607" i="16"/>
  <c r="C603" i="16"/>
  <c r="C599" i="16"/>
  <c r="C595" i="16"/>
  <c r="C591" i="16"/>
  <c r="C587" i="16"/>
  <c r="C583" i="16"/>
  <c r="C579" i="16"/>
  <c r="C575" i="16"/>
  <c r="C571" i="16"/>
  <c r="C567" i="16"/>
  <c r="C563" i="16"/>
  <c r="C559" i="16"/>
  <c r="C555" i="16"/>
  <c r="C551" i="16"/>
  <c r="C547" i="16"/>
  <c r="C543" i="16"/>
  <c r="C539" i="16"/>
  <c r="C535" i="16"/>
  <c r="C531" i="16"/>
  <c r="C527" i="16"/>
  <c r="C523" i="16"/>
  <c r="C519" i="16"/>
  <c r="C515" i="16"/>
  <c r="C511" i="16"/>
  <c r="C507" i="16"/>
  <c r="C503" i="16"/>
  <c r="C499" i="16"/>
  <c r="C495" i="16"/>
  <c r="C491" i="16"/>
  <c r="C487" i="16"/>
  <c r="C483" i="16"/>
  <c r="C479" i="16"/>
  <c r="C475" i="16"/>
  <c r="C471" i="16"/>
  <c r="C467" i="16"/>
  <c r="C463" i="16"/>
  <c r="C459" i="16"/>
  <c r="C455" i="16"/>
  <c r="C451" i="16"/>
  <c r="C447" i="16"/>
  <c r="C443" i="16"/>
  <c r="C439" i="16"/>
  <c r="C435" i="16"/>
  <c r="C431" i="16"/>
  <c r="C427" i="16"/>
  <c r="C423" i="16"/>
  <c r="C419" i="16"/>
  <c r="C415" i="16"/>
  <c r="C411" i="16"/>
  <c r="C407" i="16"/>
  <c r="C403" i="16"/>
  <c r="C399" i="16"/>
  <c r="C395" i="16"/>
  <c r="C391" i="16"/>
  <c r="C387" i="16"/>
  <c r="C383" i="16"/>
  <c r="C7" i="16"/>
  <c r="C11" i="16"/>
  <c r="C15" i="16"/>
  <c r="C19" i="16"/>
  <c r="C23" i="16"/>
  <c r="C27" i="16"/>
  <c r="C31" i="16"/>
  <c r="C35" i="16"/>
  <c r="C39" i="16"/>
  <c r="C43" i="16"/>
  <c r="C47" i="16"/>
  <c r="C51" i="16"/>
  <c r="C55" i="16"/>
  <c r="C59" i="16"/>
  <c r="C63" i="16"/>
  <c r="C67" i="16"/>
  <c r="C71" i="16"/>
  <c r="C75" i="16"/>
  <c r="C79" i="16"/>
  <c r="C83" i="16"/>
  <c r="C87" i="16"/>
  <c r="C91" i="16"/>
  <c r="C95" i="16"/>
  <c r="C99" i="16"/>
  <c r="C103" i="16"/>
  <c r="C107" i="16"/>
  <c r="C111" i="16"/>
  <c r="C115" i="16"/>
  <c r="C119" i="16"/>
  <c r="C123" i="16"/>
  <c r="C127" i="16"/>
  <c r="C131" i="16"/>
  <c r="C135" i="16"/>
  <c r="C139" i="16"/>
  <c r="C143" i="16"/>
  <c r="C147" i="16"/>
  <c r="C151" i="16"/>
  <c r="C155" i="16"/>
  <c r="C159" i="16"/>
  <c r="C163" i="16"/>
  <c r="C167" i="16"/>
  <c r="C171" i="16"/>
  <c r="C175" i="16"/>
  <c r="C179" i="16"/>
  <c r="C183" i="16"/>
  <c r="C187" i="16"/>
  <c r="C191" i="16"/>
  <c r="C195" i="16"/>
  <c r="C199" i="16"/>
  <c r="C203" i="16"/>
  <c r="C207" i="16"/>
  <c r="C211" i="16"/>
  <c r="C215" i="16"/>
  <c r="C219" i="16"/>
  <c r="C223" i="16"/>
  <c r="C227" i="16"/>
  <c r="C231" i="16"/>
  <c r="C235" i="16"/>
  <c r="C239" i="16"/>
  <c r="C243" i="16"/>
  <c r="C247" i="16"/>
  <c r="C251" i="16"/>
  <c r="C255" i="16"/>
  <c r="C259" i="16"/>
  <c r="C263" i="16"/>
  <c r="C267" i="16"/>
  <c r="C271" i="16"/>
  <c r="C275" i="16"/>
  <c r="C279" i="16"/>
  <c r="C283" i="16"/>
  <c r="C287" i="16"/>
  <c r="C291" i="16"/>
  <c r="C295" i="16"/>
  <c r="C299" i="16"/>
  <c r="C303" i="16"/>
  <c r="C307" i="16"/>
  <c r="C311" i="16"/>
  <c r="C315" i="16"/>
  <c r="C319" i="16"/>
  <c r="C323" i="16"/>
  <c r="C327" i="16"/>
  <c r="C331" i="16"/>
  <c r="C335" i="16"/>
  <c r="C339" i="16"/>
  <c r="C343" i="16"/>
  <c r="C347" i="16"/>
  <c r="C351" i="16"/>
  <c r="C355" i="16"/>
  <c r="C359" i="16"/>
  <c r="C363" i="16"/>
  <c r="C367" i="16"/>
  <c r="C371" i="16"/>
  <c r="C375" i="16"/>
  <c r="C8" i="16"/>
  <c r="C12" i="16"/>
  <c r="C16" i="16"/>
  <c r="C20" i="16"/>
  <c r="C24" i="16"/>
  <c r="C28" i="16"/>
  <c r="C32" i="16"/>
  <c r="C36" i="16"/>
  <c r="C40" i="16"/>
  <c r="C44" i="16"/>
  <c r="C48" i="16"/>
  <c r="C52" i="16"/>
  <c r="C56" i="16"/>
  <c r="C60" i="16"/>
  <c r="C64" i="16"/>
  <c r="C68" i="16"/>
  <c r="C72" i="16"/>
  <c r="C76" i="16"/>
  <c r="C80" i="16"/>
  <c r="C84" i="16"/>
  <c r="C88" i="16"/>
  <c r="C92" i="16"/>
  <c r="C96" i="16"/>
  <c r="C100" i="16"/>
  <c r="C104" i="16"/>
  <c r="C108" i="16"/>
  <c r="C112" i="16"/>
  <c r="C116" i="16"/>
  <c r="C120" i="16"/>
  <c r="C124" i="16"/>
  <c r="C128" i="16"/>
  <c r="C132" i="16"/>
  <c r="C136" i="16"/>
  <c r="C140" i="16"/>
  <c r="C144" i="16"/>
  <c r="C148" i="16"/>
  <c r="C152" i="16"/>
  <c r="C156" i="16"/>
  <c r="C160" i="16"/>
  <c r="C164" i="16"/>
  <c r="C168" i="16"/>
  <c r="C172" i="16"/>
  <c r="C176" i="16"/>
  <c r="C180" i="16"/>
  <c r="C184" i="16"/>
  <c r="C188" i="16"/>
  <c r="C192" i="16"/>
  <c r="C196" i="16"/>
  <c r="C200" i="16"/>
  <c r="C204" i="16"/>
  <c r="C208" i="16"/>
  <c r="C212" i="16"/>
  <c r="C216" i="16"/>
  <c r="C220" i="16"/>
  <c r="C224" i="16"/>
  <c r="C228" i="16"/>
  <c r="C232" i="16"/>
  <c r="C236" i="16"/>
  <c r="C240" i="16"/>
  <c r="C244" i="16"/>
  <c r="C248" i="16"/>
  <c r="C252" i="16"/>
  <c r="C256" i="16"/>
  <c r="C260" i="16"/>
  <c r="C264" i="16"/>
  <c r="C268" i="16"/>
  <c r="C272" i="16"/>
  <c r="C276" i="16"/>
  <c r="C280" i="16"/>
  <c r="C284" i="16"/>
  <c r="C288" i="16"/>
  <c r="C292" i="16"/>
  <c r="C296" i="16"/>
  <c r="C300" i="16"/>
  <c r="C304" i="16"/>
  <c r="C308" i="16"/>
  <c r="C312" i="16"/>
  <c r="C316" i="16"/>
  <c r="C320" i="16"/>
  <c r="C324" i="16"/>
  <c r="C328" i="16"/>
  <c r="C332" i="16"/>
  <c r="C336" i="16"/>
  <c r="C340" i="16"/>
  <c r="C344" i="16"/>
  <c r="C348" i="16"/>
  <c r="C352" i="16"/>
  <c r="C356" i="16"/>
  <c r="C360" i="16"/>
  <c r="C364" i="16"/>
  <c r="C368" i="16"/>
  <c r="C372" i="16"/>
  <c r="C379" i="16"/>
  <c r="C9" i="16"/>
  <c r="C13" i="16"/>
  <c r="C17" i="16"/>
  <c r="C21" i="16"/>
  <c r="C25" i="16"/>
  <c r="C29" i="16"/>
  <c r="C33" i="16"/>
  <c r="C37" i="16"/>
  <c r="C41" i="16"/>
  <c r="C45" i="16"/>
  <c r="C49" i="16"/>
  <c r="C53" i="16"/>
  <c r="C57" i="16"/>
  <c r="C61" i="16"/>
  <c r="C65" i="16"/>
  <c r="C69" i="16"/>
  <c r="C73" i="16"/>
  <c r="C77" i="16"/>
  <c r="C81" i="16"/>
  <c r="C85" i="16"/>
  <c r="C89" i="16"/>
  <c r="C93" i="16"/>
  <c r="C97" i="16"/>
  <c r="C101" i="16"/>
  <c r="C105" i="16"/>
  <c r="C109" i="16"/>
  <c r="C113" i="16"/>
  <c r="C117" i="16"/>
  <c r="C121" i="16"/>
  <c r="C125" i="16"/>
  <c r="C129" i="16"/>
  <c r="C133" i="16"/>
  <c r="C137" i="16"/>
  <c r="C141" i="16"/>
  <c r="C145" i="16"/>
  <c r="C149" i="16"/>
  <c r="C153" i="16"/>
  <c r="C157" i="16"/>
  <c r="C161" i="16"/>
  <c r="C165" i="16"/>
  <c r="C169" i="16"/>
  <c r="C173" i="16"/>
  <c r="C177" i="16"/>
  <c r="C181" i="16"/>
  <c r="C185" i="16"/>
  <c r="C189" i="16"/>
  <c r="C193" i="16"/>
  <c r="C197" i="16"/>
  <c r="C201" i="16"/>
  <c r="C205" i="16"/>
  <c r="C209" i="16"/>
  <c r="C213" i="16"/>
  <c r="C217" i="16"/>
  <c r="C221" i="16"/>
  <c r="C225" i="16"/>
  <c r="C229" i="16"/>
  <c r="C233" i="16"/>
  <c r="C237" i="16"/>
  <c r="C241" i="16"/>
  <c r="C245" i="16"/>
  <c r="C249" i="16"/>
  <c r="C253" i="16"/>
  <c r="C257" i="16"/>
  <c r="C261" i="16"/>
  <c r="C265" i="16"/>
  <c r="C269" i="16"/>
  <c r="C273" i="16"/>
  <c r="C277" i="16"/>
  <c r="C281" i="16"/>
  <c r="C285" i="16"/>
  <c r="C289" i="16"/>
  <c r="C293" i="16"/>
  <c r="C297" i="16"/>
  <c r="C301" i="16"/>
  <c r="C305" i="16"/>
  <c r="C309" i="16"/>
  <c r="C313" i="16"/>
  <c r="C317" i="16"/>
  <c r="C321" i="16"/>
  <c r="C325" i="16"/>
  <c r="C329" i="16"/>
  <c r="C333" i="16"/>
  <c r="C337" i="16"/>
  <c r="C341" i="16"/>
  <c r="C345" i="16"/>
  <c r="C349" i="16"/>
  <c r="C353" i="16"/>
  <c r="C357" i="16"/>
  <c r="C361" i="16"/>
  <c r="C365" i="16"/>
  <c r="C369" i="16"/>
  <c r="C373" i="16"/>
  <c r="C374" i="16"/>
  <c r="AI323" i="18"/>
  <c r="AI307" i="18"/>
  <c r="AH964" i="18"/>
  <c r="AH968" i="18"/>
  <c r="AI976" i="18"/>
  <c r="AI980" i="18"/>
  <c r="AH984" i="18"/>
  <c r="AH988" i="18"/>
  <c r="AH996" i="18"/>
  <c r="AI1004" i="18"/>
  <c r="AI474" i="18"/>
  <c r="AH1005" i="18"/>
  <c r="AH163" i="18"/>
  <c r="AI989" i="18"/>
  <c r="AI993" i="18"/>
  <c r="AI1001" i="18"/>
  <c r="AI1005" i="18"/>
  <c r="AH831" i="18"/>
  <c r="AH314" i="18"/>
  <c r="AH462" i="18"/>
  <c r="AI466" i="18"/>
  <c r="AI849" i="18"/>
  <c r="AI853" i="18"/>
  <c r="AH857" i="18"/>
  <c r="AH861" i="18"/>
  <c r="AH865" i="18"/>
  <c r="AI881" i="18"/>
  <c r="AI293" i="18"/>
  <c r="AI313" i="18"/>
  <c r="AI325" i="18"/>
  <c r="AH675" i="18"/>
  <c r="AH687" i="18"/>
  <c r="AH123" i="18"/>
  <c r="AI131" i="18"/>
  <c r="AH424" i="18"/>
  <c r="AI717" i="18"/>
  <c r="AI721" i="18"/>
  <c r="AI725" i="18"/>
  <c r="AI781" i="18"/>
  <c r="AI833" i="18"/>
  <c r="AI882" i="18"/>
  <c r="AI890" i="18"/>
  <c r="AI898" i="18"/>
  <c r="AI422" i="18"/>
  <c r="AH589" i="18"/>
  <c r="AH593" i="18"/>
  <c r="AH637" i="18"/>
  <c r="AH697" i="18"/>
  <c r="AH701" i="18"/>
  <c r="AH709" i="18"/>
  <c r="AH713" i="18"/>
  <c r="AH718" i="18"/>
  <c r="AH722" i="18"/>
  <c r="AI746" i="18"/>
  <c r="AI762" i="18"/>
  <c r="AI774" i="18"/>
  <c r="AI778" i="18"/>
  <c r="AI782" i="18"/>
  <c r="AI786" i="18"/>
  <c r="AH798" i="18"/>
  <c r="AI830" i="18"/>
  <c r="AH895" i="18"/>
  <c r="AH903" i="18"/>
  <c r="AI276" i="18"/>
  <c r="AH308" i="18"/>
  <c r="AH312" i="18"/>
  <c r="AH408" i="18"/>
  <c r="AH962" i="18"/>
  <c r="AH970" i="18"/>
  <c r="AH978" i="18"/>
  <c r="AI98" i="18"/>
  <c r="AI101" i="18"/>
  <c r="AH113" i="18"/>
  <c r="AH171" i="18"/>
  <c r="AI227" i="18"/>
  <c r="AI319" i="18"/>
  <c r="AI327" i="18"/>
  <c r="AI479" i="18"/>
  <c r="AI495" i="18"/>
  <c r="AH567" i="18"/>
  <c r="AH571" i="18"/>
  <c r="AH575" i="18"/>
  <c r="AH595" i="18"/>
  <c r="AI977" i="18"/>
  <c r="AI981" i="18"/>
  <c r="AH7" i="18"/>
  <c r="AH11" i="18"/>
  <c r="AH15" i="18"/>
  <c r="AH19" i="18"/>
  <c r="AH23" i="18"/>
  <c r="AH27" i="18"/>
  <c r="AH31" i="18"/>
  <c r="AH35" i="18"/>
  <c r="AH39" i="18"/>
  <c r="AH43" i="18"/>
  <c r="AH47" i="18"/>
  <c r="AH51" i="18"/>
  <c r="AH55" i="18"/>
  <c r="AH59" i="18"/>
  <c r="AH63" i="18"/>
  <c r="AH67" i="18"/>
  <c r="AH71" i="18"/>
  <c r="AH75" i="18"/>
  <c r="AH79" i="18"/>
  <c r="AI100" i="18"/>
  <c r="AI112" i="18"/>
  <c r="AI116" i="18"/>
  <c r="AH132" i="18"/>
  <c r="AI141" i="18"/>
  <c r="AI145" i="18"/>
  <c r="AH149" i="18"/>
  <c r="AI357" i="18"/>
  <c r="AI365" i="18"/>
  <c r="AI373" i="18"/>
  <c r="AI381" i="18"/>
  <c r="AH394" i="18"/>
  <c r="AH402" i="18"/>
  <c r="AI421" i="18"/>
  <c r="AH502" i="18"/>
  <c r="AH526" i="18"/>
  <c r="AH534" i="18"/>
  <c r="AH542" i="18"/>
  <c r="AH558" i="18"/>
  <c r="AI566" i="18"/>
  <c r="AH316" i="18"/>
  <c r="AI333" i="18"/>
  <c r="AI429" i="18"/>
  <c r="AI573" i="18"/>
  <c r="AI797" i="18"/>
  <c r="AI813" i="18"/>
  <c r="AI821" i="18"/>
  <c r="AI829" i="18"/>
  <c r="AH834" i="18"/>
  <c r="AH155" i="18"/>
  <c r="AI906" i="18"/>
  <c r="AI914" i="18"/>
  <c r="AH478" i="18"/>
  <c r="AI603" i="18"/>
  <c r="AI611" i="18"/>
  <c r="AI635" i="18"/>
  <c r="AI647" i="18"/>
  <c r="AI651" i="18"/>
  <c r="AI663" i="18"/>
  <c r="AI667" i="18"/>
  <c r="AH800" i="18"/>
  <c r="AH804" i="18"/>
  <c r="AI844" i="18"/>
  <c r="AH438" i="18"/>
  <c r="AI947" i="18"/>
  <c r="AI959" i="18"/>
  <c r="AH99" i="18"/>
  <c r="AI337" i="18"/>
  <c r="AH412" i="18"/>
  <c r="AH661" i="18"/>
  <c r="AH665" i="18"/>
  <c r="AI679" i="18"/>
  <c r="AH695" i="18"/>
  <c r="AI699" i="18"/>
  <c r="AI711" i="18"/>
  <c r="AI780" i="18"/>
  <c r="AH783" i="18"/>
  <c r="AH791" i="18"/>
  <c r="AI801" i="18"/>
  <c r="AI252" i="18"/>
  <c r="AH304" i="18"/>
  <c r="AH384" i="18"/>
  <c r="AI581" i="18"/>
  <c r="AI909" i="18"/>
  <c r="AH913" i="18"/>
  <c r="AI957" i="18"/>
  <c r="AI447" i="18"/>
  <c r="AH643" i="18"/>
  <c r="AH651" i="18"/>
  <c r="AH659" i="18"/>
  <c r="AH806" i="18"/>
  <c r="AH810" i="18"/>
  <c r="AI814" i="18"/>
  <c r="AI822" i="18"/>
  <c r="AI826" i="18"/>
  <c r="AH832" i="18"/>
  <c r="AH880" i="18"/>
  <c r="AI301" i="18"/>
  <c r="AI309" i="18"/>
  <c r="AI317" i="18"/>
  <c r="AI591" i="18"/>
  <c r="AI960" i="18"/>
  <c r="AH986" i="18"/>
  <c r="AI268" i="18"/>
  <c r="AI284" i="18"/>
  <c r="AI305" i="18"/>
  <c r="AI341" i="18"/>
  <c r="AI349" i="18"/>
  <c r="AI389" i="18"/>
  <c r="AI405" i="18"/>
  <c r="AI439" i="18"/>
  <c r="AH446" i="18"/>
  <c r="AI487" i="18"/>
  <c r="AH494" i="18"/>
  <c r="AI583" i="18"/>
  <c r="AI643" i="18"/>
  <c r="AI877" i="18"/>
  <c r="AI885" i="18"/>
  <c r="AH888" i="18"/>
  <c r="AH892" i="18"/>
  <c r="AI901" i="18"/>
  <c r="AH904" i="18"/>
  <c r="AH908" i="18"/>
  <c r="AH91" i="18"/>
  <c r="AI118" i="18"/>
  <c r="AI195" i="18"/>
  <c r="AI203" i="18"/>
  <c r="AH221" i="18"/>
  <c r="AI225" i="18"/>
  <c r="AH229" i="18"/>
  <c r="AH233" i="18"/>
  <c r="AH237" i="18"/>
  <c r="AH241" i="18"/>
  <c r="AH245" i="18"/>
  <c r="AH249" i="18"/>
  <c r="AI261" i="18"/>
  <c r="AI343" i="18"/>
  <c r="AH420" i="18"/>
  <c r="AH433" i="18"/>
  <c r="AH441" i="18"/>
  <c r="AH449" i="18"/>
  <c r="AH581" i="18"/>
  <c r="AH585" i="18"/>
  <c r="AH587" i="18"/>
  <c r="AH615" i="18"/>
  <c r="AH619" i="18"/>
  <c r="AH623" i="18"/>
  <c r="AH627" i="18"/>
  <c r="AH635" i="18"/>
  <c r="AI754" i="18"/>
  <c r="AI805" i="18"/>
  <c r="AI809" i="18"/>
  <c r="AI868" i="18"/>
  <c r="AH9" i="18"/>
  <c r="AH13" i="18"/>
  <c r="AH17" i="18"/>
  <c r="AH21" i="18"/>
  <c r="AH25" i="18"/>
  <c r="AH29" i="18"/>
  <c r="AH33" i="18"/>
  <c r="AH37" i="18"/>
  <c r="AH41" i="18"/>
  <c r="AH45" i="18"/>
  <c r="AH49" i="18"/>
  <c r="AH53" i="18"/>
  <c r="AH57" i="18"/>
  <c r="AH61" i="18"/>
  <c r="AH65" i="18"/>
  <c r="AH69" i="18"/>
  <c r="AH73" i="18"/>
  <c r="AH77" i="18"/>
  <c r="AH81" i="18"/>
  <c r="AI85" i="18"/>
  <c r="AH107" i="18"/>
  <c r="AH157" i="18"/>
  <c r="AH173" i="18"/>
  <c r="AI260" i="18"/>
  <c r="AI264" i="18"/>
  <c r="AI281" i="18"/>
  <c r="AH306" i="18"/>
  <c r="AH354" i="18"/>
  <c r="AH370" i="18"/>
  <c r="AH378" i="18"/>
  <c r="AH410" i="18"/>
  <c r="AH432" i="18"/>
  <c r="AH645" i="18"/>
  <c r="AH649" i="18"/>
  <c r="AH677" i="18"/>
  <c r="AH681" i="18"/>
  <c r="AI845" i="18"/>
  <c r="AI846" i="18"/>
  <c r="AI858" i="18"/>
  <c r="AH862" i="18"/>
  <c r="AH866" i="18"/>
  <c r="AH874" i="18"/>
  <c r="AI96" i="18"/>
  <c r="AI102" i="18"/>
  <c r="AH103" i="18"/>
  <c r="AI792" i="18"/>
  <c r="AH792" i="18"/>
  <c r="AI86" i="18"/>
  <c r="AH87" i="18"/>
  <c r="AI114" i="18"/>
  <c r="AH115" i="18"/>
  <c r="AH165" i="18"/>
  <c r="AI177" i="18"/>
  <c r="AH181" i="18"/>
  <c r="AI185" i="18"/>
  <c r="AI211" i="18"/>
  <c r="AI219" i="18"/>
  <c r="AI257" i="18"/>
  <c r="AI273" i="18"/>
  <c r="AI292" i="18"/>
  <c r="AH296" i="18"/>
  <c r="AH300" i="18"/>
  <c r="AH97" i="18"/>
  <c r="AI117" i="18"/>
  <c r="AH119" i="18"/>
  <c r="AH127" i="18"/>
  <c r="AH143" i="18"/>
  <c r="AI147" i="18"/>
  <c r="AH167" i="18"/>
  <c r="AH189" i="18"/>
  <c r="AI193" i="18"/>
  <c r="AH197" i="18"/>
  <c r="AI201" i="18"/>
  <c r="AH611" i="18"/>
  <c r="AI796" i="18"/>
  <c r="AH796" i="18"/>
  <c r="AH159" i="18"/>
  <c r="AH175" i="18"/>
  <c r="AI179" i="18"/>
  <c r="AI187" i="18"/>
  <c r="AH205" i="18"/>
  <c r="AI209" i="18"/>
  <c r="AH213" i="18"/>
  <c r="AI217" i="18"/>
  <c r="AI234" i="18"/>
  <c r="AI238" i="18"/>
  <c r="AI242" i="18"/>
  <c r="AI246" i="18"/>
  <c r="AI250" i="18"/>
  <c r="AI265" i="18"/>
  <c r="AI277" i="18"/>
  <c r="AI280" i="18"/>
  <c r="AI289" i="18"/>
  <c r="AH298" i="18"/>
  <c r="AH667" i="18"/>
  <c r="AI794" i="18"/>
  <c r="AH794" i="18"/>
  <c r="AI329" i="18"/>
  <c r="AI347" i="18"/>
  <c r="AH362" i="18"/>
  <c r="AH396" i="18"/>
  <c r="AH400" i="18"/>
  <c r="AH404" i="18"/>
  <c r="AH453" i="18"/>
  <c r="AH454" i="18"/>
  <c r="AI503" i="18"/>
  <c r="AI511" i="18"/>
  <c r="AI519" i="18"/>
  <c r="AI527" i="18"/>
  <c r="AI535" i="18"/>
  <c r="AI543" i="18"/>
  <c r="AI551" i="18"/>
  <c r="AI559" i="18"/>
  <c r="AI567" i="18"/>
  <c r="AI575" i="18"/>
  <c r="AH605" i="18"/>
  <c r="AI639" i="18"/>
  <c r="AI655" i="18"/>
  <c r="AI671" i="18"/>
  <c r="AI715" i="18"/>
  <c r="AI763" i="18"/>
  <c r="AI771" i="18"/>
  <c r="AI775" i="18"/>
  <c r="AI866" i="18"/>
  <c r="AI869" i="18"/>
  <c r="AH873" i="18"/>
  <c r="AI892" i="18"/>
  <c r="AI908" i="18"/>
  <c r="AI917" i="18"/>
  <c r="AH920" i="18"/>
  <c r="AH924" i="18"/>
  <c r="AH928" i="18"/>
  <c r="AH932" i="18"/>
  <c r="AH936" i="18"/>
  <c r="AH940" i="18"/>
  <c r="AH944" i="18"/>
  <c r="AH948" i="18"/>
  <c r="AH952" i="18"/>
  <c r="AI973" i="18"/>
  <c r="AI315" i="18"/>
  <c r="AI482" i="18"/>
  <c r="AI490" i="18"/>
  <c r="AH497" i="18"/>
  <c r="AH501" i="18"/>
  <c r="AH505" i="18"/>
  <c r="AH509" i="18"/>
  <c r="AH510" i="18"/>
  <c r="AH513" i="18"/>
  <c r="AH517" i="18"/>
  <c r="AH518" i="18"/>
  <c r="AH521" i="18"/>
  <c r="AH525" i="18"/>
  <c r="AH529" i="18"/>
  <c r="AH533" i="18"/>
  <c r="AH537" i="18"/>
  <c r="AH541" i="18"/>
  <c r="AH545" i="18"/>
  <c r="AH549" i="18"/>
  <c r="AH553" i="18"/>
  <c r="AH557" i="18"/>
  <c r="AH561" i="18"/>
  <c r="AH569" i="18"/>
  <c r="AH573" i="18"/>
  <c r="AH613" i="18"/>
  <c r="AH641" i="18"/>
  <c r="AH653" i="18"/>
  <c r="AH657" i="18"/>
  <c r="AI659" i="18"/>
  <c r="AH669" i="18"/>
  <c r="AH673" i="18"/>
  <c r="AH689" i="18"/>
  <c r="AH693" i="18"/>
  <c r="AH703" i="18"/>
  <c r="AI749" i="18"/>
  <c r="AI753" i="18"/>
  <c r="AI757" i="18"/>
  <c r="AI761" i="18"/>
  <c r="AI765" i="18"/>
  <c r="AI769" i="18"/>
  <c r="AI773" i="18"/>
  <c r="AI816" i="18"/>
  <c r="AI824" i="18"/>
  <c r="AI828" i="18"/>
  <c r="AH841" i="18"/>
  <c r="AI842" i="18"/>
  <c r="AI848" i="18"/>
  <c r="AH852" i="18"/>
  <c r="AI856" i="18"/>
  <c r="AH860" i="18"/>
  <c r="AH864" i="18"/>
  <c r="AH868" i="18"/>
  <c r="AH876" i="18"/>
  <c r="AH881" i="18"/>
  <c r="AH882" i="18"/>
  <c r="AH886" i="18"/>
  <c r="AH902" i="18"/>
  <c r="AH911" i="18"/>
  <c r="AH919" i="18"/>
  <c r="AH923" i="18"/>
  <c r="AH927" i="18"/>
  <c r="AH931" i="18"/>
  <c r="AH935" i="18"/>
  <c r="AH939" i="18"/>
  <c r="AI943" i="18"/>
  <c r="AI321" i="18"/>
  <c r="AH352" i="18"/>
  <c r="AH356" i="18"/>
  <c r="AH360" i="18"/>
  <c r="AH364" i="18"/>
  <c r="AH368" i="18"/>
  <c r="AH372" i="18"/>
  <c r="AH376" i="18"/>
  <c r="AH380" i="18"/>
  <c r="AI413" i="18"/>
  <c r="AH423" i="18"/>
  <c r="AI463" i="18"/>
  <c r="AH481" i="18"/>
  <c r="AH485" i="18"/>
  <c r="AH489" i="18"/>
  <c r="AH493" i="18"/>
  <c r="AI496" i="18"/>
  <c r="AI500" i="18"/>
  <c r="AI504" i="18"/>
  <c r="AI508" i="18"/>
  <c r="AI512" i="18"/>
  <c r="AI516" i="18"/>
  <c r="AI520" i="18"/>
  <c r="AI524" i="18"/>
  <c r="AI528" i="18"/>
  <c r="AI532" i="18"/>
  <c r="AI536" i="18"/>
  <c r="AI540" i="18"/>
  <c r="AI544" i="18"/>
  <c r="AI548" i="18"/>
  <c r="AI552" i="18"/>
  <c r="AI556" i="18"/>
  <c r="AI560" i="18"/>
  <c r="AH564" i="18"/>
  <c r="AH577" i="18"/>
  <c r="AH579" i="18"/>
  <c r="AH597" i="18"/>
  <c r="AH599" i="18"/>
  <c r="AH621" i="18"/>
  <c r="AH633" i="18"/>
  <c r="AI716" i="18"/>
  <c r="AI720" i="18"/>
  <c r="AI724" i="18"/>
  <c r="AH744" i="18"/>
  <c r="AI764" i="18"/>
  <c r="AH768" i="18"/>
  <c r="AH815" i="18"/>
  <c r="AH823" i="18"/>
  <c r="AI840" i="18"/>
  <c r="AH847" i="18"/>
  <c r="AH855" i="18"/>
  <c r="AH863" i="18"/>
  <c r="AH871" i="18"/>
  <c r="AH879" i="18"/>
  <c r="AI893" i="18"/>
  <c r="AH897" i="18"/>
  <c r="AH918" i="18"/>
  <c r="AH922" i="18"/>
  <c r="AH926" i="18"/>
  <c r="AH930" i="18"/>
  <c r="AH934" i="18"/>
  <c r="AH938" i="18"/>
  <c r="AH946" i="18"/>
  <c r="AH954" i="18"/>
  <c r="AI975" i="18"/>
  <c r="AH987" i="18"/>
  <c r="AH991" i="18"/>
  <c r="AH999" i="18"/>
  <c r="AH1003" i="18"/>
  <c r="AH83" i="18"/>
  <c r="AH338" i="18"/>
  <c r="AH344" i="18"/>
  <c r="AH418" i="18"/>
  <c r="AI88" i="18"/>
  <c r="AI93" i="18"/>
  <c r="AI94" i="18"/>
  <c r="AH95" i="18"/>
  <c r="AH105" i="18"/>
  <c r="AI106" i="18"/>
  <c r="AI108" i="18"/>
  <c r="AI120" i="18"/>
  <c r="AI125" i="18"/>
  <c r="AI126" i="18"/>
  <c r="AH129" i="18"/>
  <c r="AI132" i="18"/>
  <c r="AH139" i="18"/>
  <c r="AI153" i="18"/>
  <c r="AI155" i="18"/>
  <c r="AI169" i="18"/>
  <c r="AI171" i="18"/>
  <c r="AH179" i="18"/>
  <c r="AH183" i="18"/>
  <c r="AH195" i="18"/>
  <c r="AH199" i="18"/>
  <c r="AH211" i="18"/>
  <c r="AH215" i="18"/>
  <c r="AH227" i="18"/>
  <c r="AH231" i="18"/>
  <c r="AH238" i="18"/>
  <c r="AH240" i="18"/>
  <c r="AH246" i="18"/>
  <c r="AH248" i="18"/>
  <c r="AI256" i="18"/>
  <c r="AI272" i="18"/>
  <c r="AI288" i="18"/>
  <c r="AI295" i="18"/>
  <c r="AI297" i="18"/>
  <c r="AI299" i="18"/>
  <c r="AH324" i="18"/>
  <c r="AI331" i="18"/>
  <c r="AH332" i="18"/>
  <c r="AI335" i="18"/>
  <c r="AH336" i="18"/>
  <c r="AH388" i="18"/>
  <c r="AH392" i="18"/>
  <c r="AH416" i="18"/>
  <c r="AH322" i="18"/>
  <c r="AH330" i="18"/>
  <c r="AH348" i="18"/>
  <c r="AH386" i="18"/>
  <c r="AI397" i="18"/>
  <c r="AH89" i="18"/>
  <c r="AI90" i="18"/>
  <c r="AI92" i="18"/>
  <c r="AI104" i="18"/>
  <c r="AI109" i="18"/>
  <c r="AI110" i="18"/>
  <c r="AH111" i="18"/>
  <c r="AH121" i="18"/>
  <c r="AI122" i="18"/>
  <c r="AI124" i="18"/>
  <c r="AI128" i="18"/>
  <c r="AH131" i="18"/>
  <c r="AI133" i="18"/>
  <c r="AH147" i="18"/>
  <c r="AH151" i="18"/>
  <c r="AI161" i="18"/>
  <c r="AI163" i="18"/>
  <c r="AH187" i="18"/>
  <c r="AH191" i="18"/>
  <c r="AH203" i="18"/>
  <c r="AH207" i="18"/>
  <c r="AH219" i="18"/>
  <c r="AH223" i="18"/>
  <c r="AH234" i="18"/>
  <c r="AH236" i="18"/>
  <c r="AH242" i="18"/>
  <c r="AH244" i="18"/>
  <c r="AH250" i="18"/>
  <c r="AH252" i="18"/>
  <c r="AI253" i="18"/>
  <c r="AI269" i="18"/>
  <c r="AI285" i="18"/>
  <c r="AI303" i="18"/>
  <c r="AI311" i="18"/>
  <c r="AH320" i="18"/>
  <c r="AH328" i="18"/>
  <c r="AI339" i="18"/>
  <c r="AH340" i="18"/>
  <c r="AI345" i="18"/>
  <c r="AH346" i="18"/>
  <c r="AH457" i="18"/>
  <c r="AH461" i="18"/>
  <c r="AI464" i="18"/>
  <c r="AI468" i="18"/>
  <c r="AI472" i="18"/>
  <c r="AI476" i="18"/>
  <c r="AI498" i="18"/>
  <c r="AI506" i="18"/>
  <c r="AI514" i="18"/>
  <c r="AI522" i="18"/>
  <c r="AI530" i="18"/>
  <c r="AI538" i="18"/>
  <c r="AI546" i="18"/>
  <c r="AH550" i="18"/>
  <c r="AI554" i="18"/>
  <c r="AH562" i="18"/>
  <c r="AH566" i="18"/>
  <c r="AH583" i="18"/>
  <c r="AH591" i="18"/>
  <c r="AH601" i="18"/>
  <c r="AH617" i="18"/>
  <c r="AI619" i="18"/>
  <c r="AH625" i="18"/>
  <c r="AI627" i="18"/>
  <c r="AH685" i="18"/>
  <c r="AI687" i="18"/>
  <c r="AH705" i="18"/>
  <c r="AI707" i="18"/>
  <c r="AI745" i="18"/>
  <c r="AH870" i="18"/>
  <c r="AH890" i="18"/>
  <c r="AH994" i="18"/>
  <c r="AI995" i="18"/>
  <c r="AH1002" i="18"/>
  <c r="AI779" i="18"/>
  <c r="AI799" i="18"/>
  <c r="AI807" i="18"/>
  <c r="AI837" i="18"/>
  <c r="AH877" i="18"/>
  <c r="AH878" i="18"/>
  <c r="AH889" i="18"/>
  <c r="AH894" i="18"/>
  <c r="AI900" i="18"/>
  <c r="AH912" i="18"/>
  <c r="AH921" i="18"/>
  <c r="AH925" i="18"/>
  <c r="AH929" i="18"/>
  <c r="AH933" i="18"/>
  <c r="AH937" i="18"/>
  <c r="AI945" i="18"/>
  <c r="AI953" i="18"/>
  <c r="AI963" i="18"/>
  <c r="AI970" i="18"/>
  <c r="AH972" i="18"/>
  <c r="AH976" i="18"/>
  <c r="AH977" i="18"/>
  <c r="AH981" i="18"/>
  <c r="AH985" i="18"/>
  <c r="AH989" i="18"/>
  <c r="AH997" i="18"/>
  <c r="AH428" i="18"/>
  <c r="AI471" i="18"/>
  <c r="AH486" i="18"/>
  <c r="AI565" i="18"/>
  <c r="AI589" i="18"/>
  <c r="AI599" i="18"/>
  <c r="AI607" i="18"/>
  <c r="AI615" i="18"/>
  <c r="AI623" i="18"/>
  <c r="AH629" i="18"/>
  <c r="AI631" i="18"/>
  <c r="AI691" i="18"/>
  <c r="AI703" i="18"/>
  <c r="AI719" i="18"/>
  <c r="AI723" i="18"/>
  <c r="AH748" i="18"/>
  <c r="AH756" i="18"/>
  <c r="AI777" i="18"/>
  <c r="AI789" i="18"/>
  <c r="AI790" i="18"/>
  <c r="AH802" i="18"/>
  <c r="AH836" i="18"/>
  <c r="AH839" i="18"/>
  <c r="AH848" i="18"/>
  <c r="AH872" i="18"/>
  <c r="AH906" i="18"/>
  <c r="AH426" i="18"/>
  <c r="AI455" i="18"/>
  <c r="AH465" i="18"/>
  <c r="AH469" i="18"/>
  <c r="AH470" i="18"/>
  <c r="AH473" i="18"/>
  <c r="AH477" i="18"/>
  <c r="AI480" i="18"/>
  <c r="AI484" i="18"/>
  <c r="AI488" i="18"/>
  <c r="AI492" i="18"/>
  <c r="AI585" i="18"/>
  <c r="AH609" i="18"/>
  <c r="AH639" i="18"/>
  <c r="AH647" i="18"/>
  <c r="AH655" i="18"/>
  <c r="AH663" i="18"/>
  <c r="AH671" i="18"/>
  <c r="AI675" i="18"/>
  <c r="AH679" i="18"/>
  <c r="AI683" i="18"/>
  <c r="AI695" i="18"/>
  <c r="AH711" i="18"/>
  <c r="AI751" i="18"/>
  <c r="AI759" i="18"/>
  <c r="AI770" i="18"/>
  <c r="AH776" i="18"/>
  <c r="AI784" i="18"/>
  <c r="AH788" i="18"/>
  <c r="AH808" i="18"/>
  <c r="AH812" i="18"/>
  <c r="AH822" i="18"/>
  <c r="AH824" i="18"/>
  <c r="AH826" i="18"/>
  <c r="AH828" i="18"/>
  <c r="AI832" i="18"/>
  <c r="AH833" i="18"/>
  <c r="AI838" i="18"/>
  <c r="AH842" i="18"/>
  <c r="AH844" i="18"/>
  <c r="AH850" i="18"/>
  <c r="AI854" i="18"/>
  <c r="AH858" i="18"/>
  <c r="AI861" i="18"/>
  <c r="AI865" i="18"/>
  <c r="AI884" i="18"/>
  <c r="AH887" i="18"/>
  <c r="AH896" i="18"/>
  <c r="AH905" i="18"/>
  <c r="AH910" i="18"/>
  <c r="AI916" i="18"/>
  <c r="AI954" i="18"/>
  <c r="AH956" i="18"/>
  <c r="AH960" i="18"/>
  <c r="AI969" i="18"/>
  <c r="AH979" i="18"/>
  <c r="AI992" i="18"/>
  <c r="AI1000" i="18"/>
  <c r="AJ4" i="18"/>
  <c r="AI8" i="18"/>
  <c r="AI12" i="18"/>
  <c r="AI16" i="18"/>
  <c r="AI20" i="18"/>
  <c r="AI24" i="18"/>
  <c r="AI28" i="18"/>
  <c r="AI32" i="18"/>
  <c r="AI36" i="18"/>
  <c r="AI40" i="18"/>
  <c r="AI44" i="18"/>
  <c r="AI48" i="18"/>
  <c r="AI52" i="18"/>
  <c r="AI56" i="18"/>
  <c r="AI60" i="18"/>
  <c r="AI64" i="18"/>
  <c r="AI68" i="18"/>
  <c r="AI72" i="18"/>
  <c r="AI76" i="18"/>
  <c r="AI80" i="18"/>
  <c r="AH84" i="18"/>
  <c r="AI91" i="18"/>
  <c r="AH92" i="18"/>
  <c r="AI99" i="18"/>
  <c r="AH100" i="18"/>
  <c r="AI107" i="18"/>
  <c r="AH108" i="18"/>
  <c r="AI115" i="18"/>
  <c r="AH116" i="18"/>
  <c r="AI123" i="18"/>
  <c r="AH124" i="18"/>
  <c r="AI254" i="18"/>
  <c r="AH254" i="18"/>
  <c r="AI270" i="18"/>
  <c r="AH270" i="18"/>
  <c r="AI286" i="18"/>
  <c r="AH286" i="18"/>
  <c r="AI318" i="18"/>
  <c r="AH318" i="18"/>
  <c r="AI326" i="18"/>
  <c r="AH326" i="18"/>
  <c r="AH367" i="18"/>
  <c r="AI367" i="18"/>
  <c r="AH375" i="18"/>
  <c r="AI375" i="18"/>
  <c r="AI382" i="18"/>
  <c r="AH382" i="18"/>
  <c r="AH407" i="18"/>
  <c r="AI407" i="18"/>
  <c r="AI414" i="18"/>
  <c r="AH414" i="18"/>
  <c r="AI258" i="18"/>
  <c r="AH258" i="18"/>
  <c r="AI290" i="18"/>
  <c r="AH290" i="18"/>
  <c r="AI342" i="18"/>
  <c r="AH342" i="18"/>
  <c r="AI130" i="18"/>
  <c r="AI137" i="18"/>
  <c r="AI149" i="18"/>
  <c r="AI157" i="18"/>
  <c r="AI165" i="18"/>
  <c r="AI173" i="18"/>
  <c r="AI181" i="18"/>
  <c r="AI189" i="18"/>
  <c r="AI197" i="18"/>
  <c r="AI205" i="18"/>
  <c r="AI213" i="18"/>
  <c r="AI221" i="18"/>
  <c r="AI229" i="18"/>
  <c r="AI235" i="18"/>
  <c r="AI239" i="18"/>
  <c r="AI243" i="18"/>
  <c r="AI266" i="18"/>
  <c r="AH266" i="18"/>
  <c r="AI282" i="18"/>
  <c r="AH282" i="18"/>
  <c r="AI302" i="18"/>
  <c r="AH302" i="18"/>
  <c r="AI310" i="18"/>
  <c r="AH310" i="18"/>
  <c r="AH351" i="18"/>
  <c r="AI351" i="18"/>
  <c r="AH359" i="18"/>
  <c r="AI359" i="18"/>
  <c r="AI366" i="18"/>
  <c r="AH366" i="18"/>
  <c r="AI374" i="18"/>
  <c r="AH374" i="18"/>
  <c r="AH399" i="18"/>
  <c r="AI399" i="18"/>
  <c r="AI406" i="18"/>
  <c r="AH406" i="18"/>
  <c r="AH431" i="18"/>
  <c r="AI431" i="18"/>
  <c r="AI274" i="18"/>
  <c r="AH274" i="18"/>
  <c r="AI334" i="18"/>
  <c r="AH334" i="18"/>
  <c r="AH383" i="18"/>
  <c r="AI383" i="18"/>
  <c r="AI390" i="18"/>
  <c r="AH390" i="18"/>
  <c r="AH415" i="18"/>
  <c r="AI415" i="18"/>
  <c r="AI442" i="18"/>
  <c r="AH442" i="18"/>
  <c r="AI6" i="18"/>
  <c r="AI10" i="18"/>
  <c r="AI14" i="18"/>
  <c r="AI18" i="18"/>
  <c r="AI22" i="18"/>
  <c r="AI26" i="18"/>
  <c r="AI30" i="18"/>
  <c r="AI34" i="18"/>
  <c r="AI38" i="18"/>
  <c r="AI42" i="18"/>
  <c r="AI46" i="18"/>
  <c r="AI50" i="18"/>
  <c r="AI54" i="18"/>
  <c r="AI58" i="18"/>
  <c r="AI62" i="18"/>
  <c r="AI66" i="18"/>
  <c r="AI70" i="18"/>
  <c r="AI74" i="18"/>
  <c r="AI78" i="18"/>
  <c r="AI82" i="18"/>
  <c r="AI87" i="18"/>
  <c r="AH88" i="18"/>
  <c r="AI95" i="18"/>
  <c r="AH96" i="18"/>
  <c r="AI103" i="18"/>
  <c r="AH104" i="18"/>
  <c r="AI111" i="18"/>
  <c r="AH112" i="18"/>
  <c r="AI119" i="18"/>
  <c r="AH120" i="18"/>
  <c r="AI127" i="18"/>
  <c r="AH128" i="18"/>
  <c r="AH135" i="18"/>
  <c r="AI143" i="18"/>
  <c r="AH145" i="18"/>
  <c r="AI151" i="18"/>
  <c r="AH153" i="18"/>
  <c r="AI159" i="18"/>
  <c r="AH161" i="18"/>
  <c r="AI167" i="18"/>
  <c r="AH169" i="18"/>
  <c r="AI175" i="18"/>
  <c r="AH177" i="18"/>
  <c r="AI183" i="18"/>
  <c r="AH185" i="18"/>
  <c r="AI191" i="18"/>
  <c r="AH193" i="18"/>
  <c r="AI199" i="18"/>
  <c r="AH201" i="18"/>
  <c r="AI207" i="18"/>
  <c r="AH209" i="18"/>
  <c r="AI215" i="18"/>
  <c r="AH217" i="18"/>
  <c r="AI223" i="18"/>
  <c r="AH225" i="18"/>
  <c r="AI231" i="18"/>
  <c r="AI233" i="18"/>
  <c r="AI236" i="18"/>
  <c r="AI237" i="18"/>
  <c r="AI240" i="18"/>
  <c r="AI241" i="18"/>
  <c r="AI244" i="18"/>
  <c r="AI245" i="18"/>
  <c r="AI248" i="18"/>
  <c r="AI249" i="18"/>
  <c r="AI262" i="18"/>
  <c r="AH262" i="18"/>
  <c r="AI278" i="18"/>
  <c r="AH278" i="18"/>
  <c r="AI294" i="18"/>
  <c r="AH294" i="18"/>
  <c r="AI350" i="18"/>
  <c r="AH350" i="18"/>
  <c r="AI358" i="18"/>
  <c r="AH358" i="18"/>
  <c r="AH391" i="18"/>
  <c r="AI391" i="18"/>
  <c r="AI398" i="18"/>
  <c r="AH398" i="18"/>
  <c r="AI430" i="18"/>
  <c r="AH430" i="18"/>
  <c r="AH253" i="18"/>
  <c r="AH256" i="18"/>
  <c r="AH257" i="18"/>
  <c r="AH260" i="18"/>
  <c r="AH261" i="18"/>
  <c r="AH264" i="18"/>
  <c r="AH265" i="18"/>
  <c r="AH268" i="18"/>
  <c r="AH269" i="18"/>
  <c r="AH272" i="18"/>
  <c r="AH273" i="18"/>
  <c r="AH276" i="18"/>
  <c r="AH277" i="18"/>
  <c r="AH280" i="18"/>
  <c r="AH281" i="18"/>
  <c r="AH284" i="18"/>
  <c r="AH285" i="18"/>
  <c r="AH288" i="18"/>
  <c r="AH289" i="18"/>
  <c r="AH292" i="18"/>
  <c r="AH293" i="18"/>
  <c r="AI304" i="18"/>
  <c r="AI306" i="18"/>
  <c r="AH307" i="18"/>
  <c r="AI308" i="18"/>
  <c r="AH309" i="18"/>
  <c r="AI320" i="18"/>
  <c r="AI322" i="18"/>
  <c r="AH323" i="18"/>
  <c r="AI324" i="18"/>
  <c r="AH325" i="18"/>
  <c r="AI336" i="18"/>
  <c r="AI338" i="18"/>
  <c r="AH339" i="18"/>
  <c r="AI340" i="18"/>
  <c r="AH341" i="18"/>
  <c r="AI352" i="18"/>
  <c r="AH353" i="18"/>
  <c r="AI354" i="18"/>
  <c r="AI356" i="18"/>
  <c r="AH357" i="18"/>
  <c r="AI368" i="18"/>
  <c r="AH369" i="18"/>
  <c r="AI370" i="18"/>
  <c r="AI372" i="18"/>
  <c r="AH373" i="18"/>
  <c r="AI384" i="18"/>
  <c r="AH385" i="18"/>
  <c r="AI386" i="18"/>
  <c r="AI388" i="18"/>
  <c r="AH389" i="18"/>
  <c r="AI400" i="18"/>
  <c r="AH401" i="18"/>
  <c r="AI402" i="18"/>
  <c r="AI404" i="18"/>
  <c r="AH405" i="18"/>
  <c r="AI416" i="18"/>
  <c r="AH417" i="18"/>
  <c r="AI418" i="18"/>
  <c r="AI420" i="18"/>
  <c r="AH421" i="18"/>
  <c r="AH422" i="18"/>
  <c r="AI423" i="18"/>
  <c r="AI432" i="18"/>
  <c r="AI434" i="18"/>
  <c r="AH434" i="18"/>
  <c r="AH445" i="18"/>
  <c r="AI445" i="18"/>
  <c r="AI448" i="18"/>
  <c r="AH448" i="18"/>
  <c r="AI452" i="18"/>
  <c r="AH452" i="18"/>
  <c r="AI456" i="18"/>
  <c r="AH456" i="18"/>
  <c r="AI460" i="18"/>
  <c r="AH460" i="18"/>
  <c r="AH437" i="18"/>
  <c r="AI437" i="18"/>
  <c r="AI440" i="18"/>
  <c r="AH440" i="18"/>
  <c r="AI444" i="18"/>
  <c r="AH444" i="18"/>
  <c r="AI247" i="18"/>
  <c r="AI251" i="18"/>
  <c r="AI255" i="18"/>
  <c r="AI259" i="18"/>
  <c r="AI263" i="18"/>
  <c r="AI267" i="18"/>
  <c r="AI271" i="18"/>
  <c r="AI275" i="18"/>
  <c r="AI279" i="18"/>
  <c r="AI283" i="18"/>
  <c r="AI287" i="18"/>
  <c r="AI291" i="18"/>
  <c r="AI296" i="18"/>
  <c r="AI298" i="18"/>
  <c r="AH299" i="18"/>
  <c r="AI300" i="18"/>
  <c r="AH301" i="18"/>
  <c r="AI312" i="18"/>
  <c r="AI314" i="18"/>
  <c r="AH315" i="18"/>
  <c r="AI316" i="18"/>
  <c r="AH317" i="18"/>
  <c r="AI328" i="18"/>
  <c r="AI330" i="18"/>
  <c r="AH331" i="18"/>
  <c r="AI332" i="18"/>
  <c r="AH333" i="18"/>
  <c r="AI344" i="18"/>
  <c r="AI346" i="18"/>
  <c r="AH347" i="18"/>
  <c r="AI348" i="18"/>
  <c r="AH349" i="18"/>
  <c r="AI360" i="18"/>
  <c r="AH361" i="18"/>
  <c r="AI362" i="18"/>
  <c r="AI364" i="18"/>
  <c r="AH365" i="18"/>
  <c r="AI376" i="18"/>
  <c r="AH377" i="18"/>
  <c r="AI378" i="18"/>
  <c r="AI380" i="18"/>
  <c r="AH381" i="18"/>
  <c r="AI392" i="18"/>
  <c r="AH393" i="18"/>
  <c r="AI394" i="18"/>
  <c r="AI396" i="18"/>
  <c r="AH397" i="18"/>
  <c r="AI408" i="18"/>
  <c r="AH409" i="18"/>
  <c r="AI410" i="18"/>
  <c r="AI412" i="18"/>
  <c r="AH413" i="18"/>
  <c r="AI424" i="18"/>
  <c r="AH425" i="18"/>
  <c r="AI426" i="18"/>
  <c r="AI428" i="18"/>
  <c r="AH429" i="18"/>
  <c r="AI436" i="18"/>
  <c r="AH436" i="18"/>
  <c r="AI450" i="18"/>
  <c r="AH450" i="18"/>
  <c r="AI458" i="18"/>
  <c r="AH458" i="18"/>
  <c r="AI446" i="18"/>
  <c r="AH447" i="18"/>
  <c r="AI453" i="18"/>
  <c r="AI462" i="18"/>
  <c r="AH463" i="18"/>
  <c r="AH464" i="18"/>
  <c r="AH466" i="18"/>
  <c r="AH468" i="18"/>
  <c r="AI469" i="18"/>
  <c r="AI478" i="18"/>
  <c r="AH479" i="18"/>
  <c r="AH480" i="18"/>
  <c r="AH482" i="18"/>
  <c r="AH484" i="18"/>
  <c r="AI485" i="18"/>
  <c r="AI494" i="18"/>
  <c r="AH495" i="18"/>
  <c r="AH496" i="18"/>
  <c r="AH498" i="18"/>
  <c r="AH500" i="18"/>
  <c r="AI501" i="18"/>
  <c r="AI510" i="18"/>
  <c r="AH511" i="18"/>
  <c r="AH512" i="18"/>
  <c r="AH514" i="18"/>
  <c r="AH516" i="18"/>
  <c r="AI517" i="18"/>
  <c r="AI526" i="18"/>
  <c r="AH527" i="18"/>
  <c r="AH528" i="18"/>
  <c r="AH530" i="18"/>
  <c r="AH532" i="18"/>
  <c r="AI533" i="18"/>
  <c r="AI542" i="18"/>
  <c r="AH543" i="18"/>
  <c r="AH544" i="18"/>
  <c r="AH546" i="18"/>
  <c r="AH548" i="18"/>
  <c r="AI549" i="18"/>
  <c r="AI558" i="18"/>
  <c r="AH559" i="18"/>
  <c r="AH560" i="18"/>
  <c r="AI569" i="18"/>
  <c r="AI577" i="18"/>
  <c r="AI593" i="18"/>
  <c r="AI562" i="18"/>
  <c r="AI564" i="18"/>
  <c r="AI571" i="18"/>
  <c r="AI579" i="18"/>
  <c r="AI587" i="18"/>
  <c r="AI595" i="18"/>
  <c r="AH607" i="18"/>
  <c r="AI438" i="18"/>
  <c r="AH439" i="18"/>
  <c r="AI454" i="18"/>
  <c r="AH455" i="18"/>
  <c r="AI461" i="18"/>
  <c r="AI470" i="18"/>
  <c r="AH471" i="18"/>
  <c r="AH472" i="18"/>
  <c r="AH474" i="18"/>
  <c r="AH476" i="18"/>
  <c r="AI477" i="18"/>
  <c r="AI486" i="18"/>
  <c r="AH487" i="18"/>
  <c r="AH488" i="18"/>
  <c r="AH490" i="18"/>
  <c r="AH492" i="18"/>
  <c r="AI493" i="18"/>
  <c r="AI502" i="18"/>
  <c r="AH503" i="18"/>
  <c r="AH504" i="18"/>
  <c r="AH506" i="18"/>
  <c r="AH508" i="18"/>
  <c r="AI509" i="18"/>
  <c r="AI518" i="18"/>
  <c r="AH519" i="18"/>
  <c r="AH520" i="18"/>
  <c r="AH522" i="18"/>
  <c r="AH524" i="18"/>
  <c r="AI525" i="18"/>
  <c r="AI534" i="18"/>
  <c r="AH535" i="18"/>
  <c r="AH536" i="18"/>
  <c r="AH538" i="18"/>
  <c r="AH540" i="18"/>
  <c r="AI541" i="18"/>
  <c r="AI550" i="18"/>
  <c r="AH551" i="18"/>
  <c r="AH552" i="18"/>
  <c r="AH554" i="18"/>
  <c r="AH556" i="18"/>
  <c r="AI557" i="18"/>
  <c r="AH603" i="18"/>
  <c r="AI601" i="18"/>
  <c r="AI609" i="18"/>
  <c r="AI617" i="18"/>
  <c r="AI625" i="18"/>
  <c r="AI633" i="18"/>
  <c r="AI641" i="18"/>
  <c r="AI649" i="18"/>
  <c r="AI657" i="18"/>
  <c r="AI665" i="18"/>
  <c r="AI673" i="18"/>
  <c r="AI681" i="18"/>
  <c r="AI689" i="18"/>
  <c r="AI697" i="18"/>
  <c r="AI705" i="18"/>
  <c r="AI713" i="18"/>
  <c r="AI722" i="18"/>
  <c r="AI744" i="18"/>
  <c r="AH746" i="18"/>
  <c r="AI747" i="18"/>
  <c r="AH752" i="18"/>
  <c r="AI756" i="18"/>
  <c r="AH764" i="18"/>
  <c r="AI766" i="18"/>
  <c r="AI767" i="18"/>
  <c r="AI783" i="18"/>
  <c r="AI785" i="18"/>
  <c r="AI815" i="18"/>
  <c r="AI817" i="18"/>
  <c r="AH631" i="18"/>
  <c r="AI791" i="18"/>
  <c r="AI793" i="18"/>
  <c r="AI798" i="18"/>
  <c r="AH799" i="18"/>
  <c r="AI800" i="18"/>
  <c r="AI802" i="18"/>
  <c r="AI804" i="18"/>
  <c r="AI820" i="18"/>
  <c r="AH820" i="18"/>
  <c r="AI597" i="18"/>
  <c r="AI605" i="18"/>
  <c r="AI613" i="18"/>
  <c r="AI621" i="18"/>
  <c r="AI629" i="18"/>
  <c r="AI637" i="18"/>
  <c r="AI645" i="18"/>
  <c r="AI653" i="18"/>
  <c r="AI661" i="18"/>
  <c r="AI669" i="18"/>
  <c r="AI677" i="18"/>
  <c r="AI685" i="18"/>
  <c r="AI693" i="18"/>
  <c r="AI701" i="18"/>
  <c r="AI709" i="18"/>
  <c r="AI718" i="18"/>
  <c r="AI748" i="18"/>
  <c r="AH754" i="18"/>
  <c r="AI755" i="18"/>
  <c r="AH760" i="18"/>
  <c r="AI768" i="18"/>
  <c r="AH780" i="18"/>
  <c r="AH782" i="18"/>
  <c r="AH784" i="18"/>
  <c r="AH786" i="18"/>
  <c r="AI806" i="18"/>
  <c r="AH807" i="18"/>
  <c r="AI808" i="18"/>
  <c r="AI810" i="18"/>
  <c r="AI812" i="18"/>
  <c r="AH814" i="18"/>
  <c r="AH816" i="18"/>
  <c r="AH683" i="18"/>
  <c r="AH691" i="18"/>
  <c r="AH699" i="18"/>
  <c r="AH707" i="18"/>
  <c r="AI788" i="18"/>
  <c r="AH790" i="18"/>
  <c r="AI818" i="18"/>
  <c r="AH818" i="18"/>
  <c r="AH829" i="18"/>
  <c r="AH830" i="18"/>
  <c r="AH845" i="18"/>
  <c r="AH846" i="18"/>
  <c r="AI870" i="18"/>
  <c r="AI872" i="18"/>
  <c r="AI886" i="18"/>
  <c r="AI888" i="18"/>
  <c r="AH893" i="18"/>
  <c r="AI897" i="18"/>
  <c r="AI902" i="18"/>
  <c r="AI904" i="18"/>
  <c r="AH909" i="18"/>
  <c r="AI913" i="18"/>
  <c r="AI918" i="18"/>
  <c r="AI920" i="18"/>
  <c r="AI951" i="18"/>
  <c r="AI956" i="18"/>
  <c r="AI962" i="18"/>
  <c r="AI965" i="18"/>
  <c r="AI968" i="18"/>
  <c r="AI971" i="18"/>
  <c r="AI979" i="18"/>
  <c r="AH983" i="18"/>
  <c r="AI985" i="18"/>
  <c r="AI988" i="18"/>
  <c r="AI991" i="18"/>
  <c r="AH995" i="18"/>
  <c r="AI997" i="18"/>
  <c r="AH1000" i="18"/>
  <c r="AH1001" i="18"/>
  <c r="AI823" i="18"/>
  <c r="AI825" i="18"/>
  <c r="AH849" i="18"/>
  <c r="AI860" i="18"/>
  <c r="AI874" i="18"/>
  <c r="AI876" i="18"/>
  <c r="AH884" i="18"/>
  <c r="AH898" i="18"/>
  <c r="AH900" i="18"/>
  <c r="AH914" i="18"/>
  <c r="AH916" i="18"/>
  <c r="AI948" i="18"/>
  <c r="AI986" i="18"/>
  <c r="AH1004" i="18"/>
  <c r="AI834" i="18"/>
  <c r="AI836" i="18"/>
  <c r="AH837" i="18"/>
  <c r="AH838" i="18"/>
  <c r="AH840" i="18"/>
  <c r="AI841" i="18"/>
  <c r="AI850" i="18"/>
  <c r="AI852" i="18"/>
  <c r="AH853" i="18"/>
  <c r="AH854" i="18"/>
  <c r="AH856" i="18"/>
  <c r="AI857" i="18"/>
  <c r="AI862" i="18"/>
  <c r="AI864" i="18"/>
  <c r="AH869" i="18"/>
  <c r="AI873" i="18"/>
  <c r="AI878" i="18"/>
  <c r="AI880" i="18"/>
  <c r="AH885" i="18"/>
  <c r="AI889" i="18"/>
  <c r="AI894" i="18"/>
  <c r="AI896" i="18"/>
  <c r="AH901" i="18"/>
  <c r="AI905" i="18"/>
  <c r="AI910" i="18"/>
  <c r="AI912" i="18"/>
  <c r="AH917" i="18"/>
  <c r="AI921" i="18"/>
  <c r="AI922" i="18"/>
  <c r="AI923" i="18"/>
  <c r="AI924" i="18"/>
  <c r="AI925" i="18"/>
  <c r="AI926" i="18"/>
  <c r="AI927" i="18"/>
  <c r="AI928" i="18"/>
  <c r="AI929" i="18"/>
  <c r="AI930" i="18"/>
  <c r="AI931" i="18"/>
  <c r="AI932" i="18"/>
  <c r="AI933" i="18"/>
  <c r="AI934" i="18"/>
  <c r="AI935" i="18"/>
  <c r="AI936" i="18"/>
  <c r="AI937" i="18"/>
  <c r="AI938" i="18"/>
  <c r="AI939" i="18"/>
  <c r="AI940" i="18"/>
  <c r="AI946" i="18"/>
  <c r="AI949" i="18"/>
  <c r="AI952" i="18"/>
  <c r="AI955" i="18"/>
  <c r="AI961" i="18"/>
  <c r="AI967" i="18"/>
  <c r="AI972" i="18"/>
  <c r="AI978" i="18"/>
  <c r="AH980" i="18"/>
  <c r="AI984" i="18"/>
  <c r="AH992" i="18"/>
  <c r="AH993" i="18"/>
  <c r="AI996" i="18"/>
  <c r="AI999" i="18"/>
  <c r="AI944" i="18"/>
  <c r="AI964" i="18"/>
  <c r="AI1003" i="18"/>
  <c r="AI7" i="18"/>
  <c r="AI9" i="18"/>
  <c r="AI11" i="18"/>
  <c r="AI13" i="18"/>
  <c r="AI15" i="18"/>
  <c r="AI17" i="18"/>
  <c r="AI19" i="18"/>
  <c r="AI21" i="18"/>
  <c r="AI23" i="18"/>
  <c r="AI25" i="18"/>
  <c r="AI27" i="18"/>
  <c r="AI29" i="18"/>
  <c r="AI31" i="18"/>
  <c r="AI33" i="18"/>
  <c r="AI35" i="18"/>
  <c r="AI37" i="18"/>
  <c r="AI39" i="18"/>
  <c r="AI41" i="18"/>
  <c r="AI43" i="18"/>
  <c r="AI45" i="18"/>
  <c r="AI47" i="18"/>
  <c r="AI49" i="18"/>
  <c r="AI51" i="18"/>
  <c r="AI53" i="18"/>
  <c r="AI55" i="18"/>
  <c r="AI57" i="18"/>
  <c r="AI59" i="18"/>
  <c r="AI61" i="18"/>
  <c r="AI63" i="18"/>
  <c r="AI65" i="18"/>
  <c r="AI67" i="18"/>
  <c r="AI69" i="18"/>
  <c r="AI71" i="18"/>
  <c r="AI73" i="18"/>
  <c r="AI75" i="18"/>
  <c r="AI77" i="18"/>
  <c r="AI79" i="18"/>
  <c r="AI81" i="18"/>
  <c r="AI83" i="18"/>
  <c r="AI89" i="18"/>
  <c r="AI97" i="18"/>
  <c r="AI105" i="18"/>
  <c r="AI113" i="18"/>
  <c r="AI121" i="18"/>
  <c r="AI129" i="18"/>
  <c r="AI135" i="18"/>
  <c r="AI139" i="18"/>
  <c r="AI148" i="18"/>
  <c r="AH148" i="18"/>
  <c r="AI156" i="18"/>
  <c r="AH156" i="18"/>
  <c r="AI164" i="18"/>
  <c r="AH164" i="18"/>
  <c r="AI172" i="18"/>
  <c r="AH172" i="18"/>
  <c r="AI180" i="18"/>
  <c r="AH180" i="18"/>
  <c r="AI188" i="18"/>
  <c r="AH188" i="18"/>
  <c r="AI196" i="18"/>
  <c r="AH196" i="18"/>
  <c r="AI204" i="18"/>
  <c r="AH204" i="18"/>
  <c r="AI212" i="18"/>
  <c r="AH212" i="18"/>
  <c r="AI220" i="18"/>
  <c r="AH220" i="18"/>
  <c r="AI228" i="18"/>
  <c r="AH228" i="18"/>
  <c r="AI568" i="18"/>
  <c r="AH568" i="18"/>
  <c r="AI576" i="18"/>
  <c r="AH576" i="18"/>
  <c r="AI584" i="18"/>
  <c r="AH584" i="18"/>
  <c r="AI592" i="18"/>
  <c r="AH592" i="18"/>
  <c r="AI600" i="18"/>
  <c r="AH600" i="18"/>
  <c r="AH6" i="18"/>
  <c r="AH8" i="18"/>
  <c r="AH10" i="18"/>
  <c r="AH12" i="18"/>
  <c r="AH14" i="18"/>
  <c r="AH16" i="18"/>
  <c r="AH18" i="18"/>
  <c r="AH20" i="18"/>
  <c r="AH22" i="18"/>
  <c r="AH24" i="18"/>
  <c r="AH26" i="18"/>
  <c r="AH28" i="18"/>
  <c r="AH30" i="18"/>
  <c r="AH32" i="18"/>
  <c r="AH34" i="18"/>
  <c r="AH36" i="18"/>
  <c r="AH38" i="18"/>
  <c r="AH40" i="18"/>
  <c r="AH42" i="18"/>
  <c r="AH44" i="18"/>
  <c r="AH46" i="18"/>
  <c r="AH48" i="18"/>
  <c r="AH50" i="18"/>
  <c r="AH52" i="18"/>
  <c r="AH54" i="18"/>
  <c r="AH56" i="18"/>
  <c r="AH58" i="18"/>
  <c r="AH60" i="18"/>
  <c r="AH62" i="18"/>
  <c r="AH64" i="18"/>
  <c r="AH66" i="18"/>
  <c r="AH68" i="18"/>
  <c r="AH70" i="18"/>
  <c r="AH72" i="18"/>
  <c r="AH74" i="18"/>
  <c r="AH76" i="18"/>
  <c r="AH78" i="18"/>
  <c r="AH80" i="18"/>
  <c r="AH82" i="18"/>
  <c r="AH85" i="18"/>
  <c r="AH90" i="18"/>
  <c r="AH93" i="18"/>
  <c r="AH98" i="18"/>
  <c r="AH101" i="18"/>
  <c r="AH106" i="18"/>
  <c r="AH109" i="18"/>
  <c r="AH114" i="18"/>
  <c r="AH117" i="18"/>
  <c r="AH122" i="18"/>
  <c r="AH125" i="18"/>
  <c r="AH130" i="18"/>
  <c r="AH133" i="18"/>
  <c r="AI134" i="18"/>
  <c r="AH134" i="18"/>
  <c r="AH137" i="18"/>
  <c r="AI138" i="18"/>
  <c r="AH138" i="18"/>
  <c r="AH141" i="18"/>
  <c r="AI142" i="18"/>
  <c r="AH142" i="18"/>
  <c r="AI150" i="18"/>
  <c r="AH150" i="18"/>
  <c r="AI158" i="18"/>
  <c r="AH158" i="18"/>
  <c r="AI166" i="18"/>
  <c r="AH166" i="18"/>
  <c r="AI174" i="18"/>
  <c r="AH174" i="18"/>
  <c r="AI182" i="18"/>
  <c r="AH182" i="18"/>
  <c r="AI190" i="18"/>
  <c r="AH190" i="18"/>
  <c r="AI198" i="18"/>
  <c r="AH198" i="18"/>
  <c r="AI206" i="18"/>
  <c r="AH206" i="18"/>
  <c r="AI214" i="18"/>
  <c r="AH214" i="18"/>
  <c r="AI222" i="18"/>
  <c r="AH222" i="18"/>
  <c r="AI230" i="18"/>
  <c r="AH230" i="18"/>
  <c r="AH355" i="18"/>
  <c r="AI355" i="18"/>
  <c r="AH371" i="18"/>
  <c r="AI371" i="18"/>
  <c r="AH387" i="18"/>
  <c r="AI387" i="18"/>
  <c r="AH403" i="18"/>
  <c r="AI403" i="18"/>
  <c r="AH419" i="18"/>
  <c r="AI419" i="18"/>
  <c r="AH435" i="18"/>
  <c r="AI435" i="18"/>
  <c r="AH451" i="18"/>
  <c r="AI451" i="18"/>
  <c r="AH467" i="18"/>
  <c r="AI467" i="18"/>
  <c r="AH483" i="18"/>
  <c r="AI483" i="18"/>
  <c r="AH499" i="18"/>
  <c r="AI499" i="18"/>
  <c r="AH515" i="18"/>
  <c r="AI515" i="18"/>
  <c r="AH531" i="18"/>
  <c r="AI531" i="18"/>
  <c r="AH547" i="18"/>
  <c r="AI547" i="18"/>
  <c r="AH563" i="18"/>
  <c r="AI563" i="18"/>
  <c r="AI144" i="18"/>
  <c r="AH144" i="18"/>
  <c r="AI152" i="18"/>
  <c r="AH152" i="18"/>
  <c r="AI160" i="18"/>
  <c r="AH160" i="18"/>
  <c r="AI168" i="18"/>
  <c r="AH168" i="18"/>
  <c r="AI176" i="18"/>
  <c r="AH176" i="18"/>
  <c r="AI184" i="18"/>
  <c r="AH184" i="18"/>
  <c r="AI192" i="18"/>
  <c r="AH192" i="18"/>
  <c r="AI200" i="18"/>
  <c r="AH200" i="18"/>
  <c r="AI208" i="18"/>
  <c r="AH208" i="18"/>
  <c r="AI216" i="18"/>
  <c r="AH216" i="18"/>
  <c r="AI224" i="18"/>
  <c r="AH224" i="18"/>
  <c r="AI232" i="18"/>
  <c r="AH232" i="18"/>
  <c r="AI84" i="18"/>
  <c r="AH86" i="18"/>
  <c r="AH94" i="18"/>
  <c r="AH102" i="18"/>
  <c r="AH110" i="18"/>
  <c r="AH118" i="18"/>
  <c r="AH126" i="18"/>
  <c r="AI136" i="18"/>
  <c r="AH136" i="18"/>
  <c r="AI140" i="18"/>
  <c r="AH140" i="18"/>
  <c r="AI146" i="18"/>
  <c r="AH146" i="18"/>
  <c r="AI154" i="18"/>
  <c r="AH154" i="18"/>
  <c r="AI162" i="18"/>
  <c r="AH162" i="18"/>
  <c r="AI170" i="18"/>
  <c r="AH170" i="18"/>
  <c r="AI178" i="18"/>
  <c r="AH178" i="18"/>
  <c r="AI186" i="18"/>
  <c r="AH186" i="18"/>
  <c r="AI194" i="18"/>
  <c r="AH194" i="18"/>
  <c r="AI202" i="18"/>
  <c r="AH202" i="18"/>
  <c r="AI210" i="18"/>
  <c r="AH210" i="18"/>
  <c r="AI218" i="18"/>
  <c r="AH218" i="18"/>
  <c r="AI226" i="18"/>
  <c r="AH226" i="18"/>
  <c r="AH363" i="18"/>
  <c r="AI363" i="18"/>
  <c r="AH379" i="18"/>
  <c r="AI379" i="18"/>
  <c r="AH395" i="18"/>
  <c r="AI395" i="18"/>
  <c r="AH411" i="18"/>
  <c r="AI411" i="18"/>
  <c r="AH427" i="18"/>
  <c r="AI427" i="18"/>
  <c r="AH443" i="18"/>
  <c r="AI443" i="18"/>
  <c r="AH459" i="18"/>
  <c r="AI459" i="18"/>
  <c r="AH475" i="18"/>
  <c r="AI475" i="18"/>
  <c r="AH491" i="18"/>
  <c r="AI491" i="18"/>
  <c r="AH507" i="18"/>
  <c r="AI507" i="18"/>
  <c r="AH523" i="18"/>
  <c r="AI523" i="18"/>
  <c r="AH539" i="18"/>
  <c r="AI539" i="18"/>
  <c r="AH555" i="18"/>
  <c r="AI555" i="18"/>
  <c r="AI608" i="18"/>
  <c r="AH608" i="18"/>
  <c r="AI616" i="18"/>
  <c r="AH616" i="18"/>
  <c r="AI624" i="18"/>
  <c r="AH624" i="18"/>
  <c r="AI632" i="18"/>
  <c r="AH632" i="18"/>
  <c r="AI640" i="18"/>
  <c r="AH640" i="18"/>
  <c r="AI648" i="18"/>
  <c r="AH648" i="18"/>
  <c r="AI656" i="18"/>
  <c r="AH656" i="18"/>
  <c r="AI664" i="18"/>
  <c r="AH664" i="18"/>
  <c r="AI672" i="18"/>
  <c r="AH672" i="18"/>
  <c r="AI680" i="18"/>
  <c r="AH680" i="18"/>
  <c r="AI688" i="18"/>
  <c r="AH688" i="18"/>
  <c r="AI696" i="18"/>
  <c r="AH696" i="18"/>
  <c r="AI704" i="18"/>
  <c r="AH704" i="18"/>
  <c r="AI712" i="18"/>
  <c r="AH712" i="18"/>
  <c r="AH729" i="18"/>
  <c r="AI729" i="18"/>
  <c r="AH733" i="18"/>
  <c r="AI733" i="18"/>
  <c r="AH737" i="18"/>
  <c r="AI737" i="18"/>
  <c r="AH741" i="18"/>
  <c r="AI741" i="18"/>
  <c r="AH758" i="18"/>
  <c r="AI758" i="18"/>
  <c r="AH795" i="18"/>
  <c r="AI795" i="18"/>
  <c r="AH827" i="18"/>
  <c r="AI827" i="18"/>
  <c r="AH843" i="18"/>
  <c r="AI843" i="18"/>
  <c r="AH859" i="18"/>
  <c r="AI859" i="18"/>
  <c r="AH875" i="18"/>
  <c r="AI875" i="18"/>
  <c r="AH891" i="18"/>
  <c r="AI891" i="18"/>
  <c r="AH907" i="18"/>
  <c r="AI907" i="18"/>
  <c r="AH958" i="18"/>
  <c r="AI958" i="18"/>
  <c r="AH990" i="18"/>
  <c r="AI990" i="18"/>
  <c r="AH295" i="18"/>
  <c r="AH303" i="18"/>
  <c r="AH311" i="18"/>
  <c r="AH319" i="18"/>
  <c r="AH327" i="18"/>
  <c r="AH335" i="18"/>
  <c r="AH343" i="18"/>
  <c r="AI353" i="18"/>
  <c r="AI361" i="18"/>
  <c r="AI369" i="18"/>
  <c r="AI377" i="18"/>
  <c r="AI385" i="18"/>
  <c r="AI393" i="18"/>
  <c r="AI401" i="18"/>
  <c r="AI409" i="18"/>
  <c r="AI417" i="18"/>
  <c r="AI425" i="18"/>
  <c r="AI433" i="18"/>
  <c r="AI441" i="18"/>
  <c r="AI449" i="18"/>
  <c r="AI457" i="18"/>
  <c r="AI465" i="18"/>
  <c r="AI473" i="18"/>
  <c r="AI481" i="18"/>
  <c r="AI489" i="18"/>
  <c r="AI497" i="18"/>
  <c r="AI505" i="18"/>
  <c r="AI513" i="18"/>
  <c r="AI521" i="18"/>
  <c r="AI529" i="18"/>
  <c r="AI537" i="18"/>
  <c r="AI545" i="18"/>
  <c r="AI553" i="18"/>
  <c r="AI561" i="18"/>
  <c r="AH235" i="18"/>
  <c r="AH239" i="18"/>
  <c r="AH243" i="18"/>
  <c r="AH247" i="18"/>
  <c r="AH251" i="18"/>
  <c r="AH255" i="18"/>
  <c r="AH259" i="18"/>
  <c r="AH263" i="18"/>
  <c r="AH267" i="18"/>
  <c r="AH271" i="18"/>
  <c r="AH275" i="18"/>
  <c r="AH279" i="18"/>
  <c r="AH283" i="18"/>
  <c r="AH287" i="18"/>
  <c r="AH291" i="18"/>
  <c r="AH297" i="18"/>
  <c r="AH305" i="18"/>
  <c r="AH313" i="18"/>
  <c r="AH321" i="18"/>
  <c r="AH329" i="18"/>
  <c r="AH337" i="18"/>
  <c r="AH345" i="18"/>
  <c r="AI570" i="18"/>
  <c r="AH570" i="18"/>
  <c r="AI578" i="18"/>
  <c r="AH578" i="18"/>
  <c r="AI586" i="18"/>
  <c r="AH586" i="18"/>
  <c r="AI594" i="18"/>
  <c r="AH594" i="18"/>
  <c r="AI602" i="18"/>
  <c r="AH602" i="18"/>
  <c r="AI610" i="18"/>
  <c r="AH610" i="18"/>
  <c r="AI618" i="18"/>
  <c r="AH618" i="18"/>
  <c r="AI626" i="18"/>
  <c r="AH626" i="18"/>
  <c r="AI634" i="18"/>
  <c r="AH634" i="18"/>
  <c r="AI642" i="18"/>
  <c r="AH642" i="18"/>
  <c r="AI650" i="18"/>
  <c r="AH650" i="18"/>
  <c r="AI658" i="18"/>
  <c r="AH658" i="18"/>
  <c r="AI666" i="18"/>
  <c r="AH666" i="18"/>
  <c r="AI674" i="18"/>
  <c r="AH674" i="18"/>
  <c r="AI682" i="18"/>
  <c r="AH682" i="18"/>
  <c r="AI690" i="18"/>
  <c r="AH690" i="18"/>
  <c r="AI698" i="18"/>
  <c r="AH698" i="18"/>
  <c r="AI706" i="18"/>
  <c r="AH706" i="18"/>
  <c r="AI714" i="18"/>
  <c r="AH714" i="18"/>
  <c r="AH728" i="18"/>
  <c r="AI728" i="18"/>
  <c r="AH732" i="18"/>
  <c r="AI732" i="18"/>
  <c r="AH736" i="18"/>
  <c r="AI736" i="18"/>
  <c r="AH740" i="18"/>
  <c r="AI740" i="18"/>
  <c r="AI572" i="18"/>
  <c r="AH572" i="18"/>
  <c r="AI580" i="18"/>
  <c r="AH580" i="18"/>
  <c r="AI588" i="18"/>
  <c r="AH588" i="18"/>
  <c r="AI596" i="18"/>
  <c r="AH596" i="18"/>
  <c r="AI604" i="18"/>
  <c r="AH604" i="18"/>
  <c r="AI612" i="18"/>
  <c r="AH612" i="18"/>
  <c r="AI620" i="18"/>
  <c r="AH620" i="18"/>
  <c r="AI628" i="18"/>
  <c r="AH628" i="18"/>
  <c r="AI636" i="18"/>
  <c r="AH636" i="18"/>
  <c r="AI644" i="18"/>
  <c r="AH644" i="18"/>
  <c r="AI652" i="18"/>
  <c r="AH652" i="18"/>
  <c r="AI660" i="18"/>
  <c r="AH660" i="18"/>
  <c r="AI668" i="18"/>
  <c r="AH668" i="18"/>
  <c r="AI676" i="18"/>
  <c r="AH676" i="18"/>
  <c r="AI684" i="18"/>
  <c r="AH684" i="18"/>
  <c r="AI692" i="18"/>
  <c r="AH692" i="18"/>
  <c r="AI700" i="18"/>
  <c r="AH700" i="18"/>
  <c r="AI708" i="18"/>
  <c r="AH708" i="18"/>
  <c r="AH727" i="18"/>
  <c r="AI727" i="18"/>
  <c r="AH731" i="18"/>
  <c r="AI731" i="18"/>
  <c r="AH735" i="18"/>
  <c r="AI735" i="18"/>
  <c r="AH739" i="18"/>
  <c r="AI739" i="18"/>
  <c r="AI743" i="18"/>
  <c r="AH743" i="18"/>
  <c r="AH750" i="18"/>
  <c r="AI750" i="18"/>
  <c r="AH772" i="18"/>
  <c r="AI772" i="18"/>
  <c r="AH565" i="18"/>
  <c r="AI574" i="18"/>
  <c r="AH574" i="18"/>
  <c r="AI582" i="18"/>
  <c r="AH582" i="18"/>
  <c r="AI590" i="18"/>
  <c r="AH590" i="18"/>
  <c r="AI598" i="18"/>
  <c r="AH598" i="18"/>
  <c r="AI606" i="18"/>
  <c r="AH606" i="18"/>
  <c r="AI614" i="18"/>
  <c r="AH614" i="18"/>
  <c r="AI622" i="18"/>
  <c r="AH622" i="18"/>
  <c r="AI630" i="18"/>
  <c r="AH630" i="18"/>
  <c r="AI638" i="18"/>
  <c r="AH638" i="18"/>
  <c r="AI646" i="18"/>
  <c r="AH646" i="18"/>
  <c r="AI654" i="18"/>
  <c r="AH654" i="18"/>
  <c r="AI662" i="18"/>
  <c r="AH662" i="18"/>
  <c r="AI670" i="18"/>
  <c r="AH670" i="18"/>
  <c r="AI678" i="18"/>
  <c r="AH678" i="18"/>
  <c r="AI686" i="18"/>
  <c r="AH686" i="18"/>
  <c r="AI694" i="18"/>
  <c r="AH694" i="18"/>
  <c r="AI702" i="18"/>
  <c r="AH702" i="18"/>
  <c r="AI710" i="18"/>
  <c r="AH710" i="18"/>
  <c r="AH726" i="18"/>
  <c r="AI726" i="18"/>
  <c r="AH730" i="18"/>
  <c r="AI730" i="18"/>
  <c r="AH734" i="18"/>
  <c r="AI734" i="18"/>
  <c r="AH738" i="18"/>
  <c r="AI738" i="18"/>
  <c r="AH742" i="18"/>
  <c r="AI742" i="18"/>
  <c r="AH715" i="18"/>
  <c r="AH716" i="18"/>
  <c r="AH719" i="18"/>
  <c r="AH720" i="18"/>
  <c r="AH723" i="18"/>
  <c r="AH724" i="18"/>
  <c r="AH803" i="18"/>
  <c r="AI803" i="18"/>
  <c r="AI752" i="18"/>
  <c r="AI760" i="18"/>
  <c r="AI776" i="18"/>
  <c r="AH811" i="18"/>
  <c r="AI811" i="18"/>
  <c r="AH835" i="18"/>
  <c r="AI835" i="18"/>
  <c r="AH851" i="18"/>
  <c r="AI851" i="18"/>
  <c r="AH867" i="18"/>
  <c r="AI867" i="18"/>
  <c r="AH883" i="18"/>
  <c r="AI883" i="18"/>
  <c r="AH899" i="18"/>
  <c r="AI899" i="18"/>
  <c r="AH915" i="18"/>
  <c r="AI915" i="18"/>
  <c r="AH717" i="18"/>
  <c r="AH721" i="18"/>
  <c r="AH725" i="18"/>
  <c r="AH787" i="18"/>
  <c r="AI787" i="18"/>
  <c r="AH819" i="18"/>
  <c r="AI819" i="18"/>
  <c r="AH745" i="18"/>
  <c r="AH747" i="18"/>
  <c r="AH749" i="18"/>
  <c r="AH751" i="18"/>
  <c r="AH753" i="18"/>
  <c r="AH755" i="18"/>
  <c r="AH757" i="18"/>
  <c r="AH759" i="18"/>
  <c r="AH761" i="18"/>
  <c r="AH762" i="18"/>
  <c r="AH765" i="18"/>
  <c r="AH766" i="18"/>
  <c r="AH769" i="18"/>
  <c r="AH770" i="18"/>
  <c r="AH773" i="18"/>
  <c r="AH774" i="18"/>
  <c r="AH777" i="18"/>
  <c r="AH778" i="18"/>
  <c r="AH781" i="18"/>
  <c r="AH789" i="18"/>
  <c r="AH797" i="18"/>
  <c r="AH805" i="18"/>
  <c r="AH813" i="18"/>
  <c r="AH821" i="18"/>
  <c r="AI831" i="18"/>
  <c r="AI839" i="18"/>
  <c r="AI847" i="18"/>
  <c r="AI855" i="18"/>
  <c r="AI863" i="18"/>
  <c r="AI871" i="18"/>
  <c r="AI879" i="18"/>
  <c r="AI887" i="18"/>
  <c r="AI895" i="18"/>
  <c r="AI903" i="18"/>
  <c r="AI911" i="18"/>
  <c r="AI919" i="18"/>
  <c r="AH950" i="18"/>
  <c r="AI950" i="18"/>
  <c r="AH982" i="18"/>
  <c r="AI982" i="18"/>
  <c r="AH942" i="18"/>
  <c r="AI942" i="18"/>
  <c r="AH974" i="18"/>
  <c r="AI974" i="18"/>
  <c r="AH998" i="18"/>
  <c r="AI998" i="18"/>
  <c r="AH763" i="18"/>
  <c r="AH767" i="18"/>
  <c r="AH771" i="18"/>
  <c r="AH775" i="18"/>
  <c r="AH779" i="18"/>
  <c r="AH785" i="18"/>
  <c r="AH793" i="18"/>
  <c r="AH801" i="18"/>
  <c r="AH809" i="18"/>
  <c r="AH817" i="18"/>
  <c r="AH825" i="18"/>
  <c r="AH966" i="18"/>
  <c r="AI966" i="18"/>
  <c r="AI941" i="18"/>
  <c r="AH941" i="18"/>
  <c r="AI994" i="18"/>
  <c r="AI1002" i="18"/>
  <c r="AH943" i="18"/>
  <c r="AH945" i="18"/>
  <c r="AH947" i="18"/>
  <c r="AH949" i="18"/>
  <c r="AH951" i="18"/>
  <c r="AH953" i="18"/>
  <c r="AH955" i="18"/>
  <c r="AH957" i="18"/>
  <c r="AH959" i="18"/>
  <c r="AH961" i="18"/>
  <c r="AH963" i="18"/>
  <c r="AH965" i="18"/>
  <c r="AH967" i="18"/>
  <c r="AH969" i="18"/>
  <c r="AH971" i="18"/>
  <c r="AH973" i="18"/>
  <c r="AH975" i="18"/>
  <c r="J7" i="26" l="1"/>
  <c r="Q7" i="26"/>
  <c r="D29" i="24"/>
  <c r="F29" i="24"/>
  <c r="G37" i="8"/>
  <c r="C37" i="8" s="1"/>
  <c r="B37" i="8" s="1"/>
  <c r="H20" i="8"/>
  <c r="H56" i="8"/>
  <c r="F43" i="24" s="1"/>
  <c r="H33" i="8"/>
  <c r="C33" i="8" s="1"/>
  <c r="B33" i="8" s="1"/>
  <c r="H31" i="8"/>
  <c r="F18" i="24" s="1"/>
  <c r="H55" i="8"/>
  <c r="C55" i="8" s="1"/>
  <c r="B55" i="8" s="1"/>
  <c r="H28" i="8"/>
  <c r="C28" i="8" s="1"/>
  <c r="B28" i="8" s="1"/>
  <c r="H32" i="8"/>
  <c r="H23" i="8"/>
  <c r="F16" i="24"/>
  <c r="D16" i="24"/>
  <c r="C41" i="8"/>
  <c r="B41" i="8" s="1"/>
  <c r="F28" i="24"/>
  <c r="D28" i="24"/>
  <c r="F8" i="13"/>
  <c r="P7" i="16"/>
  <c r="O7" i="16"/>
  <c r="N7" i="16"/>
  <c r="I7" i="16"/>
  <c r="G7" i="16"/>
  <c r="H7" i="16"/>
  <c r="E8" i="13"/>
  <c r="G7" i="13"/>
  <c r="C56" i="8"/>
  <c r="B56" i="8" s="1"/>
  <c r="H27" i="8"/>
  <c r="C27" i="8" s="1"/>
  <c r="B27" i="8" s="1"/>
  <c r="H57" i="8"/>
  <c r="C57" i="8" s="1"/>
  <c r="B57" i="8" s="1"/>
  <c r="H19" i="8"/>
  <c r="C19" i="8" s="1"/>
  <c r="B19" i="8" s="1"/>
  <c r="J23" i="3"/>
  <c r="J19" i="3"/>
  <c r="AI4" i="18"/>
  <c r="AH4" i="18"/>
  <c r="T7" i="26" l="1"/>
  <c r="D24" i="24"/>
  <c r="F24" i="24"/>
  <c r="C23" i="8"/>
  <c r="B23" i="8" s="1"/>
  <c r="E4" i="18" s="1"/>
  <c r="C32" i="8"/>
  <c r="B32" i="8" s="1"/>
  <c r="C31" i="8"/>
  <c r="B31" i="8" s="1"/>
  <c r="C20" i="8"/>
  <c r="B20" i="8" s="1"/>
  <c r="D14" i="24"/>
  <c r="D42" i="24"/>
  <c r="D18" i="24"/>
  <c r="D7" i="24"/>
  <c r="D15" i="24"/>
  <c r="D43" i="24"/>
  <c r="F14" i="24"/>
  <c r="F10" i="24"/>
  <c r="F19" i="24"/>
  <c r="D20" i="24"/>
  <c r="D19" i="24"/>
  <c r="F20" i="24"/>
  <c r="D10" i="24"/>
  <c r="F15" i="24"/>
  <c r="F42" i="24"/>
  <c r="F44" i="24"/>
  <c r="F7" i="24"/>
  <c r="D44" i="24"/>
  <c r="D6" i="24"/>
  <c r="F6" i="24"/>
  <c r="Q7" i="16"/>
  <c r="J7" i="16"/>
  <c r="R2" i="16"/>
  <c r="C4" i="18"/>
  <c r="G8" i="13"/>
  <c r="E9" i="13"/>
  <c r="F9" i="13"/>
  <c r="D4" i="18" l="1"/>
  <c r="K7" i="26"/>
  <c r="R7" i="26"/>
  <c r="S7" i="26" s="1"/>
  <c r="R7" i="16"/>
  <c r="S7" i="16" s="1"/>
  <c r="K7" i="16"/>
  <c r="T7" i="16"/>
  <c r="G9" i="13"/>
  <c r="E10" i="13"/>
  <c r="F10" i="13"/>
  <c r="U7" i="26" l="1"/>
  <c r="L7" i="26"/>
  <c r="U7" i="16"/>
  <c r="L7" i="16"/>
  <c r="AB7" i="16" s="1"/>
  <c r="G10" i="13"/>
  <c r="E11" i="13"/>
  <c r="F11" i="13"/>
  <c r="F8" i="26" l="1"/>
  <c r="M8" i="26"/>
  <c r="Z7" i="26"/>
  <c r="Y7" i="26"/>
  <c r="AB7" i="26"/>
  <c r="X7" i="26"/>
  <c r="W7" i="26"/>
  <c r="AA7" i="26"/>
  <c r="V7" i="26"/>
  <c r="Y7" i="16"/>
  <c r="X7" i="16"/>
  <c r="Z7" i="16"/>
  <c r="M8" i="16"/>
  <c r="N8" i="16" s="1"/>
  <c r="S2" i="16"/>
  <c r="T2" i="16" s="1"/>
  <c r="W7" i="16"/>
  <c r="V7" i="16"/>
  <c r="F8" i="16"/>
  <c r="I8" i="16" s="1"/>
  <c r="K8" i="16" s="1"/>
  <c r="AA7" i="16"/>
  <c r="G11" i="13"/>
  <c r="F12" i="13"/>
  <c r="E12" i="13"/>
  <c r="N8" i="26" l="1"/>
  <c r="P8" i="26"/>
  <c r="R8" i="26" s="1"/>
  <c r="O8" i="26"/>
  <c r="I8" i="26"/>
  <c r="K8" i="26" s="1"/>
  <c r="H8" i="26"/>
  <c r="G8" i="26"/>
  <c r="O8" i="16"/>
  <c r="P8" i="16"/>
  <c r="R8" i="16" s="1"/>
  <c r="U8" i="16" s="1"/>
  <c r="H8" i="16"/>
  <c r="G8" i="16"/>
  <c r="G12" i="13"/>
  <c r="E13" i="13"/>
  <c r="F13" i="13"/>
  <c r="Q8" i="26" l="1"/>
  <c r="S8" i="26" s="1"/>
  <c r="U8" i="26"/>
  <c r="J8" i="26"/>
  <c r="Q8" i="16"/>
  <c r="S8" i="16" s="1"/>
  <c r="J8" i="16"/>
  <c r="L8" i="16" s="1"/>
  <c r="G13" i="13"/>
  <c r="F14" i="13"/>
  <c r="E14" i="13"/>
  <c r="T8" i="26" l="1"/>
  <c r="L8" i="26"/>
  <c r="AA8" i="16"/>
  <c r="X8" i="16"/>
  <c r="F9" i="16"/>
  <c r="I9" i="16" s="1"/>
  <c r="K9" i="16" s="1"/>
  <c r="Y8" i="16"/>
  <c r="T8" i="16"/>
  <c r="V8" i="16" s="1"/>
  <c r="Z8" i="16"/>
  <c r="M9" i="16"/>
  <c r="O9" i="16" s="1"/>
  <c r="W8" i="16"/>
  <c r="AB8" i="16"/>
  <c r="G14" i="13"/>
  <c r="F15" i="13"/>
  <c r="E15" i="13"/>
  <c r="F9" i="26" l="1"/>
  <c r="M9" i="26"/>
  <c r="Z8" i="26"/>
  <c r="Y8" i="26"/>
  <c r="AB8" i="26"/>
  <c r="X8" i="26"/>
  <c r="AA8" i="26"/>
  <c r="W8" i="26"/>
  <c r="V8" i="26"/>
  <c r="P9" i="16"/>
  <c r="R9" i="16" s="1"/>
  <c r="U9" i="16" s="1"/>
  <c r="G9" i="16"/>
  <c r="N9" i="16"/>
  <c r="H9" i="16"/>
  <c r="G15" i="13"/>
  <c r="F16" i="13"/>
  <c r="E16" i="13"/>
  <c r="N9" i="26" l="1"/>
  <c r="P9" i="26"/>
  <c r="R9" i="26" s="1"/>
  <c r="O9" i="26"/>
  <c r="I9" i="26"/>
  <c r="K9" i="26" s="1"/>
  <c r="H9" i="26"/>
  <c r="G9" i="26"/>
  <c r="Q9" i="16"/>
  <c r="S9" i="16" s="1"/>
  <c r="J9" i="16"/>
  <c r="L9" i="16" s="1"/>
  <c r="G16" i="13"/>
  <c r="E17" i="13"/>
  <c r="F17" i="13"/>
  <c r="U9" i="26" l="1"/>
  <c r="Q9" i="26"/>
  <c r="S9" i="26" s="1"/>
  <c r="J9" i="26"/>
  <c r="T9" i="16"/>
  <c r="V9" i="16" s="1"/>
  <c r="AB9" i="16"/>
  <c r="AA9" i="16"/>
  <c r="Z9" i="16"/>
  <c r="G17" i="13"/>
  <c r="F18" i="13"/>
  <c r="E18" i="13"/>
  <c r="Y9" i="16"/>
  <c r="X9" i="16"/>
  <c r="W9" i="16"/>
  <c r="F10" i="16"/>
  <c r="M10" i="16"/>
  <c r="T9" i="26" l="1"/>
  <c r="L9" i="26"/>
  <c r="G18" i="13"/>
  <c r="E19" i="13"/>
  <c r="F19" i="13"/>
  <c r="P10" i="16"/>
  <c r="R10" i="16" s="1"/>
  <c r="O10" i="16"/>
  <c r="N10" i="16"/>
  <c r="H10" i="16"/>
  <c r="G10" i="16"/>
  <c r="I10" i="16"/>
  <c r="K10" i="16" s="1"/>
  <c r="F10" i="26" l="1"/>
  <c r="M10" i="26"/>
  <c r="Z9" i="26"/>
  <c r="Y9" i="26"/>
  <c r="AB9" i="26"/>
  <c r="X9" i="26"/>
  <c r="AA9" i="26"/>
  <c r="W9" i="26"/>
  <c r="V9" i="26"/>
  <c r="G19" i="13"/>
  <c r="F20" i="13"/>
  <c r="E20" i="13"/>
  <c r="U10" i="16"/>
  <c r="J10" i="16"/>
  <c r="Q10" i="16"/>
  <c r="S10" i="16" s="1"/>
  <c r="N10" i="26" l="1"/>
  <c r="P10" i="26"/>
  <c r="R10" i="26" s="1"/>
  <c r="O10" i="26"/>
  <c r="I10" i="26"/>
  <c r="K10" i="26" s="1"/>
  <c r="H10" i="26"/>
  <c r="G10" i="26"/>
  <c r="G20" i="13"/>
  <c r="E21" i="13"/>
  <c r="F21" i="13"/>
  <c r="T10" i="16"/>
  <c r="L10" i="16"/>
  <c r="J10" i="26" l="1"/>
  <c r="L10" i="26" s="1"/>
  <c r="Q10" i="26"/>
  <c r="S10" i="26" s="1"/>
  <c r="U10" i="26"/>
  <c r="V10" i="16"/>
  <c r="AA10" i="16"/>
  <c r="AB10" i="16"/>
  <c r="Z10" i="16"/>
  <c r="G21" i="13"/>
  <c r="F22" i="13"/>
  <c r="E22" i="13"/>
  <c r="Y10" i="16"/>
  <c r="X10" i="16"/>
  <c r="W10" i="16"/>
  <c r="F11" i="16"/>
  <c r="M11" i="16"/>
  <c r="F11" i="26" l="1"/>
  <c r="M11" i="26"/>
  <c r="AB10" i="26"/>
  <c r="Z10" i="26"/>
  <c r="X10" i="26"/>
  <c r="AA10" i="26"/>
  <c r="Y10" i="26"/>
  <c r="W10" i="26"/>
  <c r="T10" i="26"/>
  <c r="V10" i="26" s="1"/>
  <c r="G22" i="13"/>
  <c r="E23" i="13"/>
  <c r="F23" i="13"/>
  <c r="O11" i="16"/>
  <c r="N11" i="16"/>
  <c r="P11" i="16"/>
  <c r="R11" i="16" s="1"/>
  <c r="G11" i="16"/>
  <c r="I11" i="16"/>
  <c r="K11" i="16" s="1"/>
  <c r="H11" i="16"/>
  <c r="N11" i="26" l="1"/>
  <c r="P11" i="26"/>
  <c r="R11" i="26" s="1"/>
  <c r="O11" i="26"/>
  <c r="I11" i="26"/>
  <c r="K11" i="26" s="1"/>
  <c r="H11" i="26"/>
  <c r="G11" i="26"/>
  <c r="G23" i="13"/>
  <c r="F24" i="13"/>
  <c r="E24" i="13"/>
  <c r="Q11" i="16"/>
  <c r="S11" i="16" s="1"/>
  <c r="U11" i="16"/>
  <c r="J11" i="16"/>
  <c r="Q11" i="26" l="1"/>
  <c r="S11" i="26" s="1"/>
  <c r="U11" i="26"/>
  <c r="J11" i="26"/>
  <c r="G24" i="13"/>
  <c r="E25" i="13"/>
  <c r="F25" i="13"/>
  <c r="T11" i="16"/>
  <c r="L11" i="16"/>
  <c r="T11" i="26" l="1"/>
  <c r="L11" i="26"/>
  <c r="V11" i="16"/>
  <c r="AB11" i="16"/>
  <c r="AA11" i="16"/>
  <c r="Z11" i="16"/>
  <c r="G25" i="13"/>
  <c r="F26" i="13"/>
  <c r="E26" i="13"/>
  <c r="Y11" i="16"/>
  <c r="X11" i="16"/>
  <c r="W11" i="16"/>
  <c r="M12" i="16"/>
  <c r="F12" i="16"/>
  <c r="G12" i="16" s="1"/>
  <c r="F12" i="26" l="1"/>
  <c r="M12" i="26"/>
  <c r="Z11" i="26"/>
  <c r="Y11" i="26"/>
  <c r="AB11" i="26"/>
  <c r="X11" i="26"/>
  <c r="W11" i="26"/>
  <c r="AA11" i="26"/>
  <c r="V11" i="26"/>
  <c r="P12" i="16"/>
  <c r="R12" i="16" s="1"/>
  <c r="G26" i="13"/>
  <c r="E27" i="13"/>
  <c r="F27" i="13"/>
  <c r="N12" i="16"/>
  <c r="O12" i="16"/>
  <c r="H12" i="16"/>
  <c r="I12" i="16"/>
  <c r="K12" i="16" s="1"/>
  <c r="N12" i="26" l="1"/>
  <c r="P12" i="26"/>
  <c r="R12" i="26" s="1"/>
  <c r="O12" i="26"/>
  <c r="I12" i="26"/>
  <c r="K12" i="26" s="1"/>
  <c r="H12" i="26"/>
  <c r="G12" i="26"/>
  <c r="U12" i="16"/>
  <c r="G27" i="13"/>
  <c r="F28" i="13"/>
  <c r="E28" i="13"/>
  <c r="Q12" i="16"/>
  <c r="S12" i="16" s="1"/>
  <c r="J12" i="16"/>
  <c r="Q12" i="26" l="1"/>
  <c r="S12" i="26" s="1"/>
  <c r="U12" i="26"/>
  <c r="J12" i="26"/>
  <c r="G28" i="13"/>
  <c r="E29" i="13"/>
  <c r="F29" i="13"/>
  <c r="T12" i="16"/>
  <c r="L12" i="16"/>
  <c r="T12" i="26" l="1"/>
  <c r="L12" i="26"/>
  <c r="V12" i="16"/>
  <c r="AB12" i="16"/>
  <c r="AA12" i="16"/>
  <c r="Z12" i="16"/>
  <c r="G29" i="13"/>
  <c r="F30" i="13"/>
  <c r="E30" i="13"/>
  <c r="Y12" i="16"/>
  <c r="X12" i="16"/>
  <c r="W12" i="16"/>
  <c r="M13" i="16"/>
  <c r="F13" i="16"/>
  <c r="I13" i="16" s="1"/>
  <c r="K13" i="16" s="1"/>
  <c r="F13" i="26" l="1"/>
  <c r="M13" i="26"/>
  <c r="Z12" i="26"/>
  <c r="Y12" i="26"/>
  <c r="AB12" i="26"/>
  <c r="X12" i="26"/>
  <c r="AA12" i="26"/>
  <c r="W12" i="26"/>
  <c r="V12" i="26"/>
  <c r="N13" i="16"/>
  <c r="G30" i="13"/>
  <c r="F31" i="13"/>
  <c r="E31" i="13"/>
  <c r="P13" i="16"/>
  <c r="R13" i="16" s="1"/>
  <c r="O13" i="16"/>
  <c r="G13" i="16"/>
  <c r="H13" i="16"/>
  <c r="N13" i="26" l="1"/>
  <c r="P13" i="26"/>
  <c r="R13" i="26" s="1"/>
  <c r="O13" i="26"/>
  <c r="I13" i="26"/>
  <c r="K13" i="26" s="1"/>
  <c r="H13" i="26"/>
  <c r="G13" i="26"/>
  <c r="U13" i="16"/>
  <c r="G31" i="13"/>
  <c r="F32" i="13"/>
  <c r="E32" i="13"/>
  <c r="Q13" i="16"/>
  <c r="S13" i="16" s="1"/>
  <c r="J13" i="16"/>
  <c r="L13" i="16" s="1"/>
  <c r="U13" i="26" l="1"/>
  <c r="J13" i="26"/>
  <c r="Q13" i="26"/>
  <c r="S13" i="26" s="1"/>
  <c r="AB13" i="16"/>
  <c r="AA13" i="16"/>
  <c r="Z13" i="16"/>
  <c r="G32" i="13"/>
  <c r="E33" i="13"/>
  <c r="F33" i="13"/>
  <c r="Y13" i="16"/>
  <c r="X13" i="16"/>
  <c r="W13" i="16"/>
  <c r="M14" i="16"/>
  <c r="F14" i="16"/>
  <c r="G14" i="16" s="1"/>
  <c r="T13" i="16"/>
  <c r="V13" i="16" s="1"/>
  <c r="T13" i="26" l="1"/>
  <c r="L13" i="26"/>
  <c r="P14" i="16"/>
  <c r="R14" i="16" s="1"/>
  <c r="G33" i="13"/>
  <c r="F34" i="13"/>
  <c r="E34" i="13"/>
  <c r="H14" i="16"/>
  <c r="I14" i="16"/>
  <c r="K14" i="16" s="1"/>
  <c r="N14" i="16"/>
  <c r="O14" i="16"/>
  <c r="F14" i="26" l="1"/>
  <c r="M14" i="26"/>
  <c r="Z13" i="26"/>
  <c r="Y13" i="26"/>
  <c r="AB13" i="26"/>
  <c r="X13" i="26"/>
  <c r="AA13" i="26"/>
  <c r="W13" i="26"/>
  <c r="V13" i="26"/>
  <c r="U14" i="16"/>
  <c r="G34" i="13"/>
  <c r="E35" i="13"/>
  <c r="F35" i="13"/>
  <c r="J14" i="16"/>
  <c r="L14" i="16" s="1"/>
  <c r="Q14" i="16"/>
  <c r="S14" i="16" s="1"/>
  <c r="N14" i="26" l="1"/>
  <c r="P14" i="26"/>
  <c r="R14" i="26" s="1"/>
  <c r="O14" i="26"/>
  <c r="I14" i="26"/>
  <c r="K14" i="26" s="1"/>
  <c r="H14" i="26"/>
  <c r="G14" i="26"/>
  <c r="AB14" i="16"/>
  <c r="AA14" i="16"/>
  <c r="Z14" i="16"/>
  <c r="G35" i="13"/>
  <c r="F36" i="13"/>
  <c r="E36" i="13"/>
  <c r="Y14" i="16"/>
  <c r="X14" i="16"/>
  <c r="W14" i="16"/>
  <c r="T14" i="16"/>
  <c r="V14" i="16" s="1"/>
  <c r="F15" i="16"/>
  <c r="M15" i="16"/>
  <c r="Q14" i="26" l="1"/>
  <c r="S14" i="26" s="1"/>
  <c r="U14" i="26"/>
  <c r="J14" i="26"/>
  <c r="G36" i="13"/>
  <c r="E37" i="13"/>
  <c r="F37" i="13"/>
  <c r="O15" i="16"/>
  <c r="N15" i="16"/>
  <c r="P15" i="16"/>
  <c r="R15" i="16" s="1"/>
  <c r="G15" i="16"/>
  <c r="I15" i="16"/>
  <c r="H15" i="16"/>
  <c r="T14" i="26" l="1"/>
  <c r="L14" i="26"/>
  <c r="G37" i="13"/>
  <c r="F38" i="13"/>
  <c r="E38" i="13"/>
  <c r="J15" i="16"/>
  <c r="K15" i="16"/>
  <c r="U15" i="16" s="1"/>
  <c r="Q15" i="16"/>
  <c r="F15" i="26" l="1"/>
  <c r="M15" i="26"/>
  <c r="Z14" i="26"/>
  <c r="Y14" i="26"/>
  <c r="AB14" i="26"/>
  <c r="X14" i="26"/>
  <c r="AA14" i="26"/>
  <c r="W14" i="26"/>
  <c r="V14" i="26"/>
  <c r="G38" i="13"/>
  <c r="E39" i="13"/>
  <c r="F39" i="13"/>
  <c r="T15" i="16"/>
  <c r="S15" i="16"/>
  <c r="L15" i="16"/>
  <c r="N15" i="26" l="1"/>
  <c r="P15" i="26"/>
  <c r="R15" i="26" s="1"/>
  <c r="O15" i="26"/>
  <c r="I15" i="26"/>
  <c r="K15" i="26" s="1"/>
  <c r="H15" i="26"/>
  <c r="G15" i="26"/>
  <c r="V15" i="16"/>
  <c r="AB15" i="16"/>
  <c r="AA15" i="16"/>
  <c r="Z15" i="16"/>
  <c r="G39" i="13"/>
  <c r="F40" i="13"/>
  <c r="E40" i="13"/>
  <c r="Y15" i="16"/>
  <c r="X15" i="16"/>
  <c r="W15" i="16"/>
  <c r="F16" i="16"/>
  <c r="M16" i="16"/>
  <c r="Q15" i="26" l="1"/>
  <c r="S15" i="26" s="1"/>
  <c r="U15" i="26"/>
  <c r="J15" i="26"/>
  <c r="G40" i="13"/>
  <c r="F41" i="13"/>
  <c r="E41" i="13"/>
  <c r="N16" i="16"/>
  <c r="P16" i="16"/>
  <c r="R16" i="16" s="1"/>
  <c r="O16" i="16"/>
  <c r="I16" i="16"/>
  <c r="K16" i="16" s="1"/>
  <c r="H16" i="16"/>
  <c r="G16" i="16"/>
  <c r="T15" i="26" l="1"/>
  <c r="L15" i="26"/>
  <c r="G41" i="13"/>
  <c r="F42" i="13"/>
  <c r="E42" i="13"/>
  <c r="U16" i="16"/>
  <c r="Q16" i="16"/>
  <c r="S16" i="16" s="1"/>
  <c r="J16" i="16"/>
  <c r="F16" i="26" l="1"/>
  <c r="M16" i="26"/>
  <c r="Z15" i="26"/>
  <c r="Y15" i="26"/>
  <c r="AB15" i="26"/>
  <c r="X15" i="26"/>
  <c r="W15" i="26"/>
  <c r="AA15" i="26"/>
  <c r="V15" i="26"/>
  <c r="G42" i="13"/>
  <c r="E43" i="13"/>
  <c r="F43" i="13"/>
  <c r="T16" i="16"/>
  <c r="L16" i="16"/>
  <c r="N16" i="26" l="1"/>
  <c r="P16" i="26"/>
  <c r="R16" i="26" s="1"/>
  <c r="O16" i="26"/>
  <c r="I16" i="26"/>
  <c r="K16" i="26" s="1"/>
  <c r="H16" i="26"/>
  <c r="G16" i="26"/>
  <c r="V16" i="16"/>
  <c r="AB16" i="16"/>
  <c r="AA16" i="16"/>
  <c r="Z16" i="16"/>
  <c r="G43" i="13"/>
  <c r="F44" i="13"/>
  <c r="E44" i="13"/>
  <c r="Y16" i="16"/>
  <c r="X16" i="16"/>
  <c r="W16" i="16"/>
  <c r="M17" i="16"/>
  <c r="F17" i="16"/>
  <c r="J16" i="26" l="1"/>
  <c r="L16" i="26" s="1"/>
  <c r="Q16" i="26"/>
  <c r="S16" i="26" s="1"/>
  <c r="U16" i="26"/>
  <c r="G44" i="13"/>
  <c r="E45" i="13"/>
  <c r="F45" i="13"/>
  <c r="I17" i="16"/>
  <c r="K17" i="16" s="1"/>
  <c r="H17" i="16"/>
  <c r="G17" i="16"/>
  <c r="P17" i="16"/>
  <c r="R17" i="16" s="1"/>
  <c r="O17" i="16"/>
  <c r="N17" i="16"/>
  <c r="F17" i="26" l="1"/>
  <c r="M17" i="26"/>
  <c r="T16" i="26"/>
  <c r="V16" i="26" s="1"/>
  <c r="Z16" i="26"/>
  <c r="Y16" i="26"/>
  <c r="AB16" i="26"/>
  <c r="X16" i="26"/>
  <c r="AA16" i="26"/>
  <c r="W16" i="26"/>
  <c r="G45" i="13"/>
  <c r="F46" i="13"/>
  <c r="E46" i="13"/>
  <c r="Q17" i="16"/>
  <c r="S17" i="16" s="1"/>
  <c r="J17" i="16"/>
  <c r="U17" i="16"/>
  <c r="N17" i="26" l="1"/>
  <c r="P17" i="26"/>
  <c r="R17" i="26" s="1"/>
  <c r="O17" i="26"/>
  <c r="I17" i="26"/>
  <c r="K17" i="26" s="1"/>
  <c r="H17" i="26"/>
  <c r="G17" i="26"/>
  <c r="G46" i="13"/>
  <c r="F47" i="13"/>
  <c r="E47" i="13"/>
  <c r="T17" i="16"/>
  <c r="L17" i="16"/>
  <c r="Q17" i="26" l="1"/>
  <c r="S17" i="26" s="1"/>
  <c r="J17" i="26"/>
  <c r="U17" i="26"/>
  <c r="AB17" i="16"/>
  <c r="AA17" i="16"/>
  <c r="Z17" i="16"/>
  <c r="V17" i="16"/>
  <c r="G47" i="13"/>
  <c r="F48" i="13"/>
  <c r="E48" i="13"/>
  <c r="Y17" i="16"/>
  <c r="X17" i="16"/>
  <c r="W17" i="16"/>
  <c r="F18" i="16"/>
  <c r="H18" i="16" s="1"/>
  <c r="M18" i="16"/>
  <c r="T17" i="26" l="1"/>
  <c r="L17" i="26"/>
  <c r="P18" i="16"/>
  <c r="R18" i="16" s="1"/>
  <c r="G48" i="13"/>
  <c r="E49" i="13"/>
  <c r="F49" i="13"/>
  <c r="I18" i="16"/>
  <c r="K18" i="16" s="1"/>
  <c r="G18" i="16"/>
  <c r="N18" i="16"/>
  <c r="O18" i="16"/>
  <c r="F18" i="26" l="1"/>
  <c r="I18" i="26" s="1"/>
  <c r="K18" i="26" s="1"/>
  <c r="M18" i="26"/>
  <c r="P18" i="26" s="1"/>
  <c r="R18" i="26" s="1"/>
  <c r="W17" i="26"/>
  <c r="V17" i="26"/>
  <c r="AA17" i="26"/>
  <c r="Y17" i="26"/>
  <c r="X17" i="26"/>
  <c r="Z17" i="26"/>
  <c r="AB17" i="26"/>
  <c r="U18" i="16"/>
  <c r="G49" i="13"/>
  <c r="F50" i="13"/>
  <c r="E50" i="13"/>
  <c r="J18" i="16"/>
  <c r="L18" i="16" s="1"/>
  <c r="Q18" i="16"/>
  <c r="S18" i="16" s="1"/>
  <c r="N18" i="26" l="1"/>
  <c r="H18" i="26"/>
  <c r="G18" i="26"/>
  <c r="O18" i="26"/>
  <c r="U18" i="26"/>
  <c r="AB18" i="16"/>
  <c r="AA18" i="16"/>
  <c r="Z18" i="16"/>
  <c r="G50" i="13"/>
  <c r="E51" i="13"/>
  <c r="F51" i="13"/>
  <c r="Y18" i="16"/>
  <c r="X18" i="16"/>
  <c r="W18" i="16"/>
  <c r="T18" i="16"/>
  <c r="V18" i="16" s="1"/>
  <c r="M19" i="16"/>
  <c r="F19" i="16"/>
  <c r="I19" i="16" s="1"/>
  <c r="K19" i="16" s="1"/>
  <c r="Q18" i="26" l="1"/>
  <c r="S18" i="26" s="1"/>
  <c r="J18" i="26"/>
  <c r="O19" i="16"/>
  <c r="G51" i="13"/>
  <c r="F52" i="13"/>
  <c r="E52" i="13"/>
  <c r="G19" i="16"/>
  <c r="P19" i="16"/>
  <c r="R19" i="16" s="1"/>
  <c r="N19" i="16"/>
  <c r="H19" i="16"/>
  <c r="T18" i="26" l="1"/>
  <c r="L18" i="26"/>
  <c r="F19" i="26" s="1"/>
  <c r="U19" i="16"/>
  <c r="G52" i="13"/>
  <c r="E53" i="13"/>
  <c r="F53" i="13"/>
  <c r="J19" i="16"/>
  <c r="L19" i="16" s="1"/>
  <c r="Q19" i="16"/>
  <c r="S19" i="16" s="1"/>
  <c r="W18" i="26" l="1"/>
  <c r="M19" i="26"/>
  <c r="O19" i="26" s="1"/>
  <c r="X18" i="26"/>
  <c r="Y18" i="26"/>
  <c r="AA18" i="26"/>
  <c r="Z18" i="26"/>
  <c r="V18" i="26"/>
  <c r="AB18" i="26"/>
  <c r="I19" i="26"/>
  <c r="K19" i="26" s="1"/>
  <c r="H19" i="26"/>
  <c r="G19" i="26"/>
  <c r="AB19" i="16"/>
  <c r="AA19" i="16"/>
  <c r="Z19" i="16"/>
  <c r="G53" i="13"/>
  <c r="F54" i="13"/>
  <c r="E54" i="13"/>
  <c r="Y19" i="16"/>
  <c r="X19" i="16"/>
  <c r="W19" i="16"/>
  <c r="T19" i="16"/>
  <c r="V19" i="16" s="1"/>
  <c r="F20" i="16"/>
  <c r="M20" i="16"/>
  <c r="P19" i="26" l="1"/>
  <c r="R19" i="26" s="1"/>
  <c r="U19" i="26" s="1"/>
  <c r="N19" i="26"/>
  <c r="J19" i="26"/>
  <c r="G54" i="13"/>
  <c r="E55" i="13"/>
  <c r="F55" i="13"/>
  <c r="I20" i="16"/>
  <c r="K20" i="16" s="1"/>
  <c r="H20" i="16"/>
  <c r="G20" i="16"/>
  <c r="N20" i="16"/>
  <c r="P20" i="16"/>
  <c r="R20" i="16" s="1"/>
  <c r="O20" i="16"/>
  <c r="Q19" i="26" l="1"/>
  <c r="S19" i="26" s="1"/>
  <c r="L19" i="26"/>
  <c r="G55" i="13"/>
  <c r="F56" i="13"/>
  <c r="E56" i="13"/>
  <c r="J20" i="16"/>
  <c r="L20" i="16" s="1"/>
  <c r="Q20" i="16"/>
  <c r="U20" i="16"/>
  <c r="T19" i="26" l="1"/>
  <c r="V19" i="26" s="1"/>
  <c r="F20" i="26"/>
  <c r="M20" i="26"/>
  <c r="Z19" i="26"/>
  <c r="Y19" i="26"/>
  <c r="AB19" i="26"/>
  <c r="X19" i="26"/>
  <c r="W19" i="26"/>
  <c r="AA19" i="26"/>
  <c r="G56" i="13"/>
  <c r="E57" i="13"/>
  <c r="F57" i="13"/>
  <c r="T20" i="16"/>
  <c r="S20" i="16"/>
  <c r="Y20" i="16" s="1"/>
  <c r="N20" i="26" l="1"/>
  <c r="P20" i="26"/>
  <c r="R20" i="26" s="1"/>
  <c r="O20" i="26"/>
  <c r="I20" i="26"/>
  <c r="K20" i="26" s="1"/>
  <c r="H20" i="26"/>
  <c r="G20" i="26"/>
  <c r="AB20" i="16"/>
  <c r="Z20" i="16"/>
  <c r="AA20" i="16"/>
  <c r="V20" i="16"/>
  <c r="G57" i="13"/>
  <c r="F58" i="13"/>
  <c r="E58" i="13"/>
  <c r="W20" i="16"/>
  <c r="X20" i="16"/>
  <c r="M21" i="16"/>
  <c r="F21" i="16"/>
  <c r="I21" i="16" s="1"/>
  <c r="Q20" i="26" l="1"/>
  <c r="S20" i="26" s="1"/>
  <c r="J20" i="26"/>
  <c r="U20" i="26"/>
  <c r="N21" i="16"/>
  <c r="G58" i="13"/>
  <c r="E59" i="13"/>
  <c r="F59" i="13"/>
  <c r="O21" i="16"/>
  <c r="P21" i="16"/>
  <c r="R21" i="16" s="1"/>
  <c r="G21" i="16"/>
  <c r="H21" i="16"/>
  <c r="K21" i="16"/>
  <c r="T20" i="26" l="1"/>
  <c r="L20" i="26"/>
  <c r="M21" i="26" s="1"/>
  <c r="G59" i="13"/>
  <c r="F60" i="13"/>
  <c r="E60" i="13"/>
  <c r="Q21" i="16"/>
  <c r="S21" i="16" s="1"/>
  <c r="U21" i="16"/>
  <c r="J21" i="16"/>
  <c r="V20" i="26" l="1"/>
  <c r="Z20" i="26"/>
  <c r="F21" i="26"/>
  <c r="H21" i="26" s="1"/>
  <c r="W20" i="26"/>
  <c r="AA20" i="26"/>
  <c r="P21" i="26"/>
  <c r="R21" i="26" s="1"/>
  <c r="AB20" i="26"/>
  <c r="Y20" i="26"/>
  <c r="X20" i="26"/>
  <c r="G60" i="13"/>
  <c r="E61" i="13"/>
  <c r="F61" i="13"/>
  <c r="T21" i="16"/>
  <c r="L21" i="16"/>
  <c r="I21" i="26" l="1"/>
  <c r="K21" i="26" s="1"/>
  <c r="U21" i="26" s="1"/>
  <c r="N21" i="26"/>
  <c r="O21" i="26"/>
  <c r="G21" i="26"/>
  <c r="V21" i="16"/>
  <c r="AB21" i="16"/>
  <c r="AA21" i="16"/>
  <c r="Z21" i="16"/>
  <c r="G61" i="13"/>
  <c r="F62" i="13"/>
  <c r="E62" i="13"/>
  <c r="Y21" i="16"/>
  <c r="X21" i="16"/>
  <c r="W21" i="16"/>
  <c r="M22" i="16"/>
  <c r="F22" i="16"/>
  <c r="G22" i="16" s="1"/>
  <c r="J21" i="26" l="1"/>
  <c r="L21" i="26" s="1"/>
  <c r="Q21" i="26"/>
  <c r="S21" i="26" s="1"/>
  <c r="P22" i="16"/>
  <c r="R22" i="16" s="1"/>
  <c r="G62" i="13"/>
  <c r="F63" i="13"/>
  <c r="E63" i="13"/>
  <c r="H22" i="16"/>
  <c r="I22" i="16"/>
  <c r="K22" i="16" s="1"/>
  <c r="N22" i="16"/>
  <c r="O22" i="16"/>
  <c r="M22" i="26" l="1"/>
  <c r="F22" i="26"/>
  <c r="T21" i="26"/>
  <c r="V21" i="26" s="1"/>
  <c r="Z21" i="26"/>
  <c r="Y21" i="26"/>
  <c r="AB21" i="26"/>
  <c r="X21" i="26"/>
  <c r="AA21" i="26"/>
  <c r="W21" i="26"/>
  <c r="U22" i="16"/>
  <c r="G63" i="13"/>
  <c r="F64" i="13"/>
  <c r="E64" i="13"/>
  <c r="J22" i="16"/>
  <c r="L22" i="16" s="1"/>
  <c r="Q22" i="16"/>
  <c r="S22" i="16" s="1"/>
  <c r="N22" i="26" l="1"/>
  <c r="P22" i="26"/>
  <c r="R22" i="26" s="1"/>
  <c r="O22" i="26"/>
  <c r="I22" i="26"/>
  <c r="K22" i="26" s="1"/>
  <c r="H22" i="26"/>
  <c r="G22" i="26"/>
  <c r="AB22" i="16"/>
  <c r="AA22" i="16"/>
  <c r="Z22" i="16"/>
  <c r="G64" i="13"/>
  <c r="E65" i="13"/>
  <c r="F65" i="13"/>
  <c r="Y22" i="16"/>
  <c r="X22" i="16"/>
  <c r="W22" i="16"/>
  <c r="T22" i="16"/>
  <c r="V22" i="16" s="1"/>
  <c r="F23" i="16"/>
  <c r="M23" i="16"/>
  <c r="J22" i="26" l="1"/>
  <c r="L22" i="26" s="1"/>
  <c r="Q22" i="26"/>
  <c r="U22" i="26"/>
  <c r="G65" i="13"/>
  <c r="F66" i="13"/>
  <c r="E66" i="13"/>
  <c r="O23" i="16"/>
  <c r="N23" i="16"/>
  <c r="P23" i="16"/>
  <c r="R23" i="16" s="1"/>
  <c r="G23" i="16"/>
  <c r="I23" i="16"/>
  <c r="K23" i="16" s="1"/>
  <c r="H23" i="16"/>
  <c r="T22" i="26" l="1"/>
  <c r="S22" i="26"/>
  <c r="F23" i="26" s="1"/>
  <c r="G66" i="13"/>
  <c r="U23" i="16"/>
  <c r="J23" i="16"/>
  <c r="Q23" i="16"/>
  <c r="S23" i="16" s="1"/>
  <c r="V22" i="26" l="1"/>
  <c r="M23" i="26"/>
  <c r="N23" i="26" s="1"/>
  <c r="Z22" i="26"/>
  <c r="W22" i="26"/>
  <c r="Y22" i="26"/>
  <c r="AA22" i="26"/>
  <c r="X22" i="26"/>
  <c r="AB22" i="26"/>
  <c r="I23" i="26"/>
  <c r="K23" i="26" s="1"/>
  <c r="H23" i="26"/>
  <c r="G23" i="26"/>
  <c r="T23" i="16"/>
  <c r="L23" i="16"/>
  <c r="O23" i="26" l="1"/>
  <c r="P23" i="26"/>
  <c r="R23" i="26" s="1"/>
  <c r="U23" i="26" s="1"/>
  <c r="J23" i="26"/>
  <c r="AB23" i="16"/>
  <c r="AA23" i="16"/>
  <c r="Z23" i="16"/>
  <c r="V23" i="16"/>
  <c r="Y23" i="16"/>
  <c r="X23" i="16"/>
  <c r="W23" i="16"/>
  <c r="F24" i="16"/>
  <c r="M24" i="16"/>
  <c r="Q23" i="26" l="1"/>
  <c r="S23" i="26" s="1"/>
  <c r="L23" i="26"/>
  <c r="I24" i="16"/>
  <c r="K24" i="16" s="1"/>
  <c r="H24" i="16"/>
  <c r="G24" i="16"/>
  <c r="N24" i="16"/>
  <c r="P24" i="16"/>
  <c r="R24" i="16" s="1"/>
  <c r="O24" i="16"/>
  <c r="F24" i="26" l="1"/>
  <c r="H24" i="26" s="1"/>
  <c r="M24" i="26"/>
  <c r="N24" i="26" s="1"/>
  <c r="W23" i="26"/>
  <c r="T23" i="26"/>
  <c r="V23" i="26" s="1"/>
  <c r="Z23" i="26"/>
  <c r="X23" i="26"/>
  <c r="AB23" i="26"/>
  <c r="AA23" i="26"/>
  <c r="Y23" i="26"/>
  <c r="J24" i="16"/>
  <c r="L24" i="16" s="1"/>
  <c r="U24" i="16"/>
  <c r="Q24" i="16"/>
  <c r="G24" i="26" l="1"/>
  <c r="I24" i="26"/>
  <c r="K24" i="26" s="1"/>
  <c r="O24" i="26"/>
  <c r="P24" i="26"/>
  <c r="R24" i="26" s="1"/>
  <c r="T24" i="16"/>
  <c r="S24" i="16"/>
  <c r="Y24" i="16" s="1"/>
  <c r="U24" i="26" l="1"/>
  <c r="J24" i="26"/>
  <c r="L24" i="26" s="1"/>
  <c r="Q24" i="26"/>
  <c r="Z24" i="16"/>
  <c r="AA24" i="16"/>
  <c r="AB24" i="16"/>
  <c r="V24" i="16"/>
  <c r="W24" i="16"/>
  <c r="X24" i="16"/>
  <c r="F25" i="16"/>
  <c r="H25" i="16" s="1"/>
  <c r="M25" i="16"/>
  <c r="T24" i="26" l="1"/>
  <c r="S24" i="26"/>
  <c r="Y24" i="26" s="1"/>
  <c r="O25" i="16"/>
  <c r="I25" i="16"/>
  <c r="K25" i="16" s="1"/>
  <c r="G25" i="16"/>
  <c r="P25" i="16"/>
  <c r="R25" i="16" s="1"/>
  <c r="N25" i="16"/>
  <c r="F25" i="26" l="1"/>
  <c r="I25" i="26" s="1"/>
  <c r="K25" i="26" s="1"/>
  <c r="M25" i="26"/>
  <c r="AB24" i="26"/>
  <c r="AA24" i="26"/>
  <c r="Z24" i="26"/>
  <c r="X24" i="26"/>
  <c r="V24" i="26"/>
  <c r="W24" i="26"/>
  <c r="U25" i="16"/>
  <c r="J25" i="16"/>
  <c r="L25" i="16" s="1"/>
  <c r="Q25" i="16"/>
  <c r="S25" i="16" s="1"/>
  <c r="H25" i="26" l="1"/>
  <c r="G25" i="26"/>
  <c r="O25" i="26"/>
  <c r="P25" i="26"/>
  <c r="R25" i="26" s="1"/>
  <c r="U25" i="26" s="1"/>
  <c r="N25" i="26"/>
  <c r="AB25" i="16"/>
  <c r="AA25" i="16"/>
  <c r="Z25" i="16"/>
  <c r="Y25" i="16"/>
  <c r="X25" i="16"/>
  <c r="W25" i="16"/>
  <c r="T25" i="16"/>
  <c r="V25" i="16" s="1"/>
  <c r="F26" i="16"/>
  <c r="M26" i="16"/>
  <c r="J25" i="26" l="1"/>
  <c r="L25" i="26" s="1"/>
  <c r="Q25" i="26"/>
  <c r="S25" i="26" s="1"/>
  <c r="P26" i="16"/>
  <c r="R26" i="16" s="1"/>
  <c r="O26" i="16"/>
  <c r="N26" i="16"/>
  <c r="H26" i="16"/>
  <c r="G26" i="16"/>
  <c r="I26" i="16"/>
  <c r="K26" i="16" s="1"/>
  <c r="F26" i="26" l="1"/>
  <c r="H26" i="26" s="1"/>
  <c r="M26" i="26"/>
  <c r="N26" i="26" s="1"/>
  <c r="T25" i="26"/>
  <c r="V25" i="26" s="1"/>
  <c r="AB25" i="26"/>
  <c r="Z25" i="26"/>
  <c r="W25" i="26"/>
  <c r="Y25" i="26"/>
  <c r="X25" i="26"/>
  <c r="AA25" i="26"/>
  <c r="J26" i="16"/>
  <c r="L26" i="16" s="1"/>
  <c r="U26" i="16"/>
  <c r="Q26" i="16"/>
  <c r="S26" i="16" s="1"/>
  <c r="G26" i="26" l="1"/>
  <c r="I26" i="26"/>
  <c r="K26" i="26" s="1"/>
  <c r="P26" i="26"/>
  <c r="R26" i="26" s="1"/>
  <c r="O26" i="26"/>
  <c r="AA26" i="16"/>
  <c r="AB26" i="16"/>
  <c r="Z26" i="16"/>
  <c r="Y26" i="16"/>
  <c r="X26" i="16"/>
  <c r="W26" i="16"/>
  <c r="F27" i="16"/>
  <c r="M27" i="16"/>
  <c r="T26" i="16"/>
  <c r="V26" i="16" s="1"/>
  <c r="U26" i="26" l="1"/>
  <c r="J26" i="26"/>
  <c r="L26" i="26" s="1"/>
  <c r="Q26" i="26"/>
  <c r="O27" i="16"/>
  <c r="N27" i="16"/>
  <c r="P27" i="16"/>
  <c r="R27" i="16" s="1"/>
  <c r="G27" i="16"/>
  <c r="I27" i="16"/>
  <c r="K27" i="16" s="1"/>
  <c r="H27" i="16"/>
  <c r="T26" i="26" l="1"/>
  <c r="S26" i="26"/>
  <c r="Z26" i="26" s="1"/>
  <c r="U27" i="16"/>
  <c r="J27" i="16"/>
  <c r="Q27" i="16"/>
  <c r="S27" i="16" s="1"/>
  <c r="F27" i="26" l="1"/>
  <c r="I27" i="26" s="1"/>
  <c r="K27" i="26" s="1"/>
  <c r="M27" i="26"/>
  <c r="V26" i="26"/>
  <c r="AA26" i="26"/>
  <c r="W26" i="26"/>
  <c r="AB26" i="26"/>
  <c r="X26" i="26"/>
  <c r="Y26" i="26"/>
  <c r="T27" i="16"/>
  <c r="L27" i="16"/>
  <c r="G27" i="26" l="1"/>
  <c r="H27" i="26"/>
  <c r="N27" i="26"/>
  <c r="P27" i="26"/>
  <c r="R27" i="26" s="1"/>
  <c r="U27" i="26" s="1"/>
  <c r="O27" i="26"/>
  <c r="V27" i="16"/>
  <c r="AB27" i="16"/>
  <c r="AA27" i="16"/>
  <c r="Z27" i="16"/>
  <c r="Y27" i="16"/>
  <c r="X27" i="16"/>
  <c r="W27" i="16"/>
  <c r="F28" i="16"/>
  <c r="M28" i="16"/>
  <c r="J27" i="26" l="1"/>
  <c r="L27" i="26" s="1"/>
  <c r="Q27" i="26"/>
  <c r="S27" i="26" s="1"/>
  <c r="N28" i="16"/>
  <c r="P28" i="16"/>
  <c r="R28" i="16" s="1"/>
  <c r="O28" i="16"/>
  <c r="I28" i="16"/>
  <c r="K28" i="16" s="1"/>
  <c r="H28" i="16"/>
  <c r="G28" i="16"/>
  <c r="M28" i="26" l="1"/>
  <c r="P28" i="26" s="1"/>
  <c r="R28" i="26" s="1"/>
  <c r="F28" i="26"/>
  <c r="G28" i="26" s="1"/>
  <c r="Y27" i="26"/>
  <c r="T27" i="26"/>
  <c r="V27" i="26" s="1"/>
  <c r="AA27" i="26"/>
  <c r="AB27" i="26"/>
  <c r="W27" i="26"/>
  <c r="X27" i="26"/>
  <c r="Z27" i="26"/>
  <c r="J28" i="16"/>
  <c r="L28" i="16" s="1"/>
  <c r="Q28" i="16"/>
  <c r="S28" i="16" s="1"/>
  <c r="U28" i="16"/>
  <c r="O28" i="26" l="1"/>
  <c r="N28" i="26"/>
  <c r="I28" i="26"/>
  <c r="K28" i="26" s="1"/>
  <c r="U28" i="26" s="1"/>
  <c r="H28" i="26"/>
  <c r="AB28" i="16"/>
  <c r="AA28" i="16"/>
  <c r="Z28" i="16"/>
  <c r="Y28" i="16"/>
  <c r="X28" i="16"/>
  <c r="W28" i="16"/>
  <c r="M29" i="16"/>
  <c r="T28" i="16"/>
  <c r="V28" i="16" s="1"/>
  <c r="F29" i="16"/>
  <c r="H29" i="16" s="1"/>
  <c r="Q28" i="26" l="1"/>
  <c r="S28" i="26" s="1"/>
  <c r="J28" i="26"/>
  <c r="N29" i="16"/>
  <c r="P29" i="16"/>
  <c r="R29" i="16" s="1"/>
  <c r="O29" i="16"/>
  <c r="G29" i="16"/>
  <c r="I29" i="16"/>
  <c r="K29" i="16" s="1"/>
  <c r="T28" i="26" l="1"/>
  <c r="L28" i="26"/>
  <c r="M29" i="26" s="1"/>
  <c r="U29" i="16"/>
  <c r="Q29" i="16"/>
  <c r="S29" i="16" s="1"/>
  <c r="J29" i="16"/>
  <c r="Z28" i="26" l="1"/>
  <c r="AA28" i="26"/>
  <c r="F29" i="26"/>
  <c r="G29" i="26" s="1"/>
  <c r="Y28" i="26"/>
  <c r="AB28" i="26"/>
  <c r="X28" i="26"/>
  <c r="V28" i="26"/>
  <c r="W28" i="26"/>
  <c r="T29" i="16"/>
  <c r="L29" i="16"/>
  <c r="H29" i="26" l="1"/>
  <c r="I29" i="26"/>
  <c r="K29" i="26" s="1"/>
  <c r="N29" i="26"/>
  <c r="O29" i="26"/>
  <c r="P29" i="26"/>
  <c r="R29" i="26" s="1"/>
  <c r="V29" i="16"/>
  <c r="AB29" i="16"/>
  <c r="AA29" i="16"/>
  <c r="Z29" i="16"/>
  <c r="Y29" i="16"/>
  <c r="X29" i="16"/>
  <c r="W29" i="16"/>
  <c r="F30" i="16"/>
  <c r="I30" i="16" s="1"/>
  <c r="K30" i="16" s="1"/>
  <c r="M30" i="16"/>
  <c r="J29" i="26" l="1"/>
  <c r="L29" i="26" s="1"/>
  <c r="U29" i="26"/>
  <c r="Q29" i="26"/>
  <c r="S29" i="26" s="1"/>
  <c r="H30" i="16"/>
  <c r="G30" i="16"/>
  <c r="O30" i="16"/>
  <c r="N30" i="16"/>
  <c r="P30" i="16"/>
  <c r="R30" i="16" s="1"/>
  <c r="M30" i="26" l="1"/>
  <c r="O30" i="26" s="1"/>
  <c r="Z29" i="26"/>
  <c r="W29" i="26"/>
  <c r="F30" i="26"/>
  <c r="I30" i="26" s="1"/>
  <c r="K30" i="26" s="1"/>
  <c r="T29" i="26"/>
  <c r="V29" i="26" s="1"/>
  <c r="X29" i="26"/>
  <c r="AA29" i="26"/>
  <c r="AB29" i="26"/>
  <c r="Y29" i="26"/>
  <c r="U30" i="16"/>
  <c r="J30" i="16"/>
  <c r="L30" i="16" s="1"/>
  <c r="Q30" i="16"/>
  <c r="S30" i="16" s="1"/>
  <c r="N30" i="26" l="1"/>
  <c r="P30" i="26"/>
  <c r="R30" i="26" s="1"/>
  <c r="U30" i="26" s="1"/>
  <c r="G30" i="26"/>
  <c r="H30" i="26"/>
  <c r="AB30" i="16"/>
  <c r="AA30" i="16"/>
  <c r="Z30" i="16"/>
  <c r="Y30" i="16"/>
  <c r="X30" i="16"/>
  <c r="W30" i="16"/>
  <c r="M31" i="16"/>
  <c r="F31" i="16"/>
  <c r="I31" i="16" s="1"/>
  <c r="K31" i="16" s="1"/>
  <c r="T30" i="16"/>
  <c r="V30" i="16" s="1"/>
  <c r="Q30" i="26" l="1"/>
  <c r="S30" i="26" s="1"/>
  <c r="J30" i="26"/>
  <c r="L30" i="26" s="1"/>
  <c r="N31" i="16"/>
  <c r="P31" i="16"/>
  <c r="R31" i="16" s="1"/>
  <c r="O31" i="16"/>
  <c r="G31" i="16"/>
  <c r="H31" i="16"/>
  <c r="Z30" i="26" l="1"/>
  <c r="T30" i="26"/>
  <c r="V30" i="26" s="1"/>
  <c r="W30" i="26"/>
  <c r="M31" i="26"/>
  <c r="O31" i="26" s="1"/>
  <c r="X30" i="26"/>
  <c r="Y30" i="26"/>
  <c r="AA30" i="26"/>
  <c r="AB30" i="26"/>
  <c r="F31" i="26"/>
  <c r="H31" i="26" s="1"/>
  <c r="U31" i="16"/>
  <c r="J31" i="16"/>
  <c r="L31" i="16" s="1"/>
  <c r="Q31" i="16"/>
  <c r="S31" i="16" s="1"/>
  <c r="P31" i="26" l="1"/>
  <c r="R31" i="26" s="1"/>
  <c r="N31" i="26"/>
  <c r="I31" i="26"/>
  <c r="K31" i="26" s="1"/>
  <c r="G31" i="26"/>
  <c r="AB31" i="16"/>
  <c r="AA31" i="16"/>
  <c r="Z31" i="16"/>
  <c r="Y31" i="16"/>
  <c r="X31" i="16"/>
  <c r="W31" i="16"/>
  <c r="M32" i="16"/>
  <c r="F32" i="16"/>
  <c r="G32" i="16" s="1"/>
  <c r="T31" i="16"/>
  <c r="V31" i="16" s="1"/>
  <c r="U31" i="26" l="1"/>
  <c r="Q31" i="26"/>
  <c r="S31" i="26" s="1"/>
  <c r="J31" i="26"/>
  <c r="P32" i="16"/>
  <c r="R32" i="16" s="1"/>
  <c r="O32" i="16"/>
  <c r="N32" i="16"/>
  <c r="I32" i="16"/>
  <c r="K32" i="16" s="1"/>
  <c r="H32" i="16"/>
  <c r="T31" i="26" l="1"/>
  <c r="L31" i="26"/>
  <c r="W31" i="26" s="1"/>
  <c r="U32" i="16"/>
  <c r="Q32" i="16"/>
  <c r="S32" i="16" s="1"/>
  <c r="J32" i="16"/>
  <c r="L32" i="16" s="1"/>
  <c r="M32" i="26" l="1"/>
  <c r="N32" i="26" s="1"/>
  <c r="F32" i="26"/>
  <c r="H32" i="26" s="1"/>
  <c r="V31" i="26"/>
  <c r="X31" i="26"/>
  <c r="AA31" i="26"/>
  <c r="AB31" i="26"/>
  <c r="Y31" i="26"/>
  <c r="Z31" i="26"/>
  <c r="AB32" i="16"/>
  <c r="AA32" i="16"/>
  <c r="Z32" i="16"/>
  <c r="Y32" i="16"/>
  <c r="X32" i="16"/>
  <c r="W32" i="16"/>
  <c r="M33" i="16"/>
  <c r="F33" i="16"/>
  <c r="I33" i="16" s="1"/>
  <c r="K33" i="16" s="1"/>
  <c r="T32" i="16"/>
  <c r="V32" i="16" s="1"/>
  <c r="P32" i="26" l="1"/>
  <c r="R32" i="26" s="1"/>
  <c r="O32" i="26"/>
  <c r="G32" i="26"/>
  <c r="I32" i="26"/>
  <c r="K32" i="26" s="1"/>
  <c r="P33" i="16"/>
  <c r="N33" i="16"/>
  <c r="O33" i="16"/>
  <c r="G33" i="16"/>
  <c r="H33" i="16"/>
  <c r="Q32" i="26" l="1"/>
  <c r="S32" i="26" s="1"/>
  <c r="U32" i="26"/>
  <c r="J32" i="26"/>
  <c r="R33" i="16"/>
  <c r="U33" i="16" s="1"/>
  <c r="Q33" i="16"/>
  <c r="J33" i="16"/>
  <c r="L33" i="16" s="1"/>
  <c r="T32" i="26" l="1"/>
  <c r="L32" i="26"/>
  <c r="M33" i="26" s="1"/>
  <c r="P33" i="26" s="1"/>
  <c r="R33" i="26" s="1"/>
  <c r="S33" i="16"/>
  <c r="AA33" i="16" s="1"/>
  <c r="T33" i="16"/>
  <c r="V32" i="26" l="1"/>
  <c r="F33" i="26"/>
  <c r="I33" i="26" s="1"/>
  <c r="K33" i="26" s="1"/>
  <c r="U33" i="26" s="1"/>
  <c r="AA32" i="26"/>
  <c r="X32" i="26"/>
  <c r="N33" i="26"/>
  <c r="AB32" i="26"/>
  <c r="Y32" i="26"/>
  <c r="O33" i="26"/>
  <c r="W32" i="26"/>
  <c r="Z32" i="26"/>
  <c r="M34" i="16"/>
  <c r="P34" i="16" s="1"/>
  <c r="R34" i="16" s="1"/>
  <c r="W33" i="16"/>
  <c r="F34" i="16"/>
  <c r="G34" i="16" s="1"/>
  <c r="Y33" i="16"/>
  <c r="AB33" i="16"/>
  <c r="V33" i="16"/>
  <c r="Z33" i="16"/>
  <c r="X33" i="16"/>
  <c r="Q33" i="26" l="1"/>
  <c r="S33" i="26" s="1"/>
  <c r="G33" i="26"/>
  <c r="H33" i="26"/>
  <c r="O34" i="16"/>
  <c r="N34" i="16"/>
  <c r="I34" i="16"/>
  <c r="K34" i="16" s="1"/>
  <c r="U34" i="16" s="1"/>
  <c r="H34" i="16"/>
  <c r="J33" i="26" l="1"/>
  <c r="L33" i="26" s="1"/>
  <c r="AB33" i="26" s="1"/>
  <c r="Q34" i="16"/>
  <c r="S34" i="16" s="1"/>
  <c r="J34" i="16"/>
  <c r="L34" i="16" s="1"/>
  <c r="Z33" i="26" l="1"/>
  <c r="AA33" i="26"/>
  <c r="W33" i="26"/>
  <c r="Y33" i="26"/>
  <c r="X33" i="26"/>
  <c r="M34" i="26"/>
  <c r="N34" i="26" s="1"/>
  <c r="F34" i="26"/>
  <c r="H34" i="26" s="1"/>
  <c r="T33" i="26"/>
  <c r="V33" i="26" s="1"/>
  <c r="AA34" i="16"/>
  <c r="Y34" i="16"/>
  <c r="AB34" i="16"/>
  <c r="M35" i="16"/>
  <c r="P35" i="16" s="1"/>
  <c r="R35" i="16" s="1"/>
  <c r="T34" i="16"/>
  <c r="V34" i="16" s="1"/>
  <c r="W34" i="16"/>
  <c r="Z34" i="16"/>
  <c r="F35" i="16"/>
  <c r="H35" i="16" s="1"/>
  <c r="X34" i="16"/>
  <c r="O34" i="26" l="1"/>
  <c r="P34" i="26"/>
  <c r="R34" i="26" s="1"/>
  <c r="G34" i="26"/>
  <c r="I34" i="26"/>
  <c r="K34" i="26" s="1"/>
  <c r="N35" i="16"/>
  <c r="I35" i="16"/>
  <c r="K35" i="16" s="1"/>
  <c r="U35" i="16" s="1"/>
  <c r="G35" i="16"/>
  <c r="O35" i="16"/>
  <c r="Q34" i="26" l="1"/>
  <c r="S34" i="26" s="1"/>
  <c r="U34" i="26"/>
  <c r="J34" i="26"/>
  <c r="L34" i="26" s="1"/>
  <c r="J35" i="16"/>
  <c r="L35" i="16" s="1"/>
  <c r="Q35" i="16"/>
  <c r="S35" i="16" s="1"/>
  <c r="T34" i="26" l="1"/>
  <c r="V34" i="26" s="1"/>
  <c r="F35" i="26"/>
  <c r="M35" i="26"/>
  <c r="Y34" i="26"/>
  <c r="W34" i="26"/>
  <c r="AB34" i="26"/>
  <c r="Z34" i="26"/>
  <c r="X34" i="26"/>
  <c r="AA34" i="26"/>
  <c r="M36" i="16"/>
  <c r="O36" i="16" s="1"/>
  <c r="Z35" i="16"/>
  <c r="AA35" i="16"/>
  <c r="T35" i="16"/>
  <c r="V35" i="16" s="1"/>
  <c r="F36" i="16"/>
  <c r="G36" i="16" s="1"/>
  <c r="W35" i="16"/>
  <c r="X35" i="16"/>
  <c r="Y35" i="16"/>
  <c r="AB35" i="16"/>
  <c r="G35" i="26" l="1"/>
  <c r="I35" i="26"/>
  <c r="K35" i="26" s="1"/>
  <c r="H35" i="26"/>
  <c r="P35" i="26"/>
  <c r="R35" i="26" s="1"/>
  <c r="O35" i="26"/>
  <c r="N35" i="26"/>
  <c r="N36" i="16"/>
  <c r="P36" i="16"/>
  <c r="R36" i="16" s="1"/>
  <c r="I36" i="16"/>
  <c r="K36" i="16" s="1"/>
  <c r="H36" i="16"/>
  <c r="Q35" i="26" l="1"/>
  <c r="S35" i="26" s="1"/>
  <c r="J35" i="26"/>
  <c r="L35" i="26" s="1"/>
  <c r="U35" i="26"/>
  <c r="Q36" i="16"/>
  <c r="S36" i="16" s="1"/>
  <c r="U36" i="16"/>
  <c r="J36" i="16"/>
  <c r="L36" i="16" s="1"/>
  <c r="M36" i="26" l="1"/>
  <c r="P36" i="26" s="1"/>
  <c r="R36" i="26" s="1"/>
  <c r="X35" i="26"/>
  <c r="W35" i="26"/>
  <c r="T35" i="26"/>
  <c r="V35" i="26" s="1"/>
  <c r="Z35" i="26"/>
  <c r="AB35" i="26"/>
  <c r="Y35" i="26"/>
  <c r="AA35" i="26"/>
  <c r="F36" i="26"/>
  <c r="G36" i="26" s="1"/>
  <c r="AA36" i="16"/>
  <c r="M37" i="16"/>
  <c r="P37" i="16" s="1"/>
  <c r="R37" i="16" s="1"/>
  <c r="F37" i="16"/>
  <c r="G37" i="16" s="1"/>
  <c r="T36" i="16"/>
  <c r="V36" i="16" s="1"/>
  <c r="W36" i="16"/>
  <c r="Y36" i="16"/>
  <c r="Z36" i="16"/>
  <c r="AB36" i="16"/>
  <c r="X36" i="16"/>
  <c r="O36" i="26" l="1"/>
  <c r="N36" i="26"/>
  <c r="H36" i="26"/>
  <c r="I36" i="26"/>
  <c r="K36" i="26" s="1"/>
  <c r="U36" i="26" s="1"/>
  <c r="O37" i="16"/>
  <c r="N37" i="16"/>
  <c r="H37" i="16"/>
  <c r="I37" i="16"/>
  <c r="K37" i="16" s="1"/>
  <c r="U37" i="16" s="1"/>
  <c r="Q36" i="26" l="1"/>
  <c r="S36" i="26" s="1"/>
  <c r="J36" i="26"/>
  <c r="L36" i="26" s="1"/>
  <c r="Q37" i="16"/>
  <c r="S37" i="16" s="1"/>
  <c r="J37" i="16"/>
  <c r="L37" i="16" s="1"/>
  <c r="F37" i="26" l="1"/>
  <c r="M37" i="26"/>
  <c r="T36" i="26"/>
  <c r="V36" i="26" s="1"/>
  <c r="W36" i="26"/>
  <c r="AA36" i="26"/>
  <c r="AB36" i="26"/>
  <c r="Y36" i="26"/>
  <c r="Z36" i="26"/>
  <c r="X36" i="26"/>
  <c r="Y37" i="16"/>
  <c r="T37" i="16"/>
  <c r="V37" i="16" s="1"/>
  <c r="AB37" i="16"/>
  <c r="W37" i="16"/>
  <c r="M38" i="16"/>
  <c r="P38" i="16" s="1"/>
  <c r="R38" i="16" s="1"/>
  <c r="Z37" i="16"/>
  <c r="F38" i="16"/>
  <c r="I38" i="16" s="1"/>
  <c r="K38" i="16" s="1"/>
  <c r="AA37" i="16"/>
  <c r="X37" i="16"/>
  <c r="N37" i="26" l="1"/>
  <c r="P37" i="26"/>
  <c r="R37" i="26" s="1"/>
  <c r="O37" i="26"/>
  <c r="G37" i="26"/>
  <c r="I37" i="26"/>
  <c r="K37" i="26" s="1"/>
  <c r="H37" i="26"/>
  <c r="H38" i="16"/>
  <c r="G38" i="16"/>
  <c r="N38" i="16"/>
  <c r="O38" i="16"/>
  <c r="U38" i="16"/>
  <c r="J37" i="26" l="1"/>
  <c r="U37" i="26"/>
  <c r="Q37" i="26"/>
  <c r="S37" i="26" s="1"/>
  <c r="J38" i="16"/>
  <c r="L38" i="16" s="1"/>
  <c r="Q38" i="16"/>
  <c r="S38" i="16" s="1"/>
  <c r="T37" i="26" l="1"/>
  <c r="L37" i="26"/>
  <c r="T38" i="16"/>
  <c r="V38" i="16" s="1"/>
  <c r="AB38" i="16"/>
  <c r="AA38" i="16"/>
  <c r="Z38" i="16"/>
  <c r="Y38" i="16"/>
  <c r="X38" i="16"/>
  <c r="W38" i="16"/>
  <c r="F39" i="16"/>
  <c r="M39" i="16"/>
  <c r="F38" i="26" l="1"/>
  <c r="M38" i="26"/>
  <c r="AB37" i="26"/>
  <c r="Y37" i="26"/>
  <c r="Z37" i="26"/>
  <c r="X37" i="26"/>
  <c r="W37" i="26"/>
  <c r="AA37" i="26"/>
  <c r="V37" i="26"/>
  <c r="O39" i="16"/>
  <c r="N39" i="16"/>
  <c r="P39" i="16"/>
  <c r="R39" i="16" s="1"/>
  <c r="G39" i="16"/>
  <c r="I39" i="16"/>
  <c r="K39" i="16" s="1"/>
  <c r="H39" i="16"/>
  <c r="N38" i="26" l="1"/>
  <c r="P38" i="26"/>
  <c r="R38" i="26" s="1"/>
  <c r="O38" i="26"/>
  <c r="H38" i="26"/>
  <c r="G38" i="26"/>
  <c r="I38" i="26"/>
  <c r="K38" i="26" s="1"/>
  <c r="U39" i="16"/>
  <c r="Q39" i="16"/>
  <c r="S39" i="16" s="1"/>
  <c r="J39" i="16"/>
  <c r="Q38" i="26" l="1"/>
  <c r="S38" i="26" s="1"/>
  <c r="J38" i="26"/>
  <c r="U38" i="26"/>
  <c r="T39" i="16"/>
  <c r="L39" i="16"/>
  <c r="T38" i="26" l="1"/>
  <c r="L38" i="26"/>
  <c r="W38" i="26" s="1"/>
  <c r="V39" i="16"/>
  <c r="AB39" i="16"/>
  <c r="AA39" i="16"/>
  <c r="Z39" i="16"/>
  <c r="Y39" i="16"/>
  <c r="X39" i="16"/>
  <c r="W39" i="16"/>
  <c r="M40" i="16"/>
  <c r="F40" i="16"/>
  <c r="H40" i="16" s="1"/>
  <c r="M39" i="26" l="1"/>
  <c r="O39" i="26" s="1"/>
  <c r="F39" i="26"/>
  <c r="H39" i="26" s="1"/>
  <c r="Y38" i="26"/>
  <c r="V38" i="26"/>
  <c r="Z38" i="26"/>
  <c r="AA38" i="26"/>
  <c r="X38" i="26"/>
  <c r="AB38" i="26"/>
  <c r="N40" i="16"/>
  <c r="I40" i="16"/>
  <c r="K40" i="16" s="1"/>
  <c r="P40" i="16"/>
  <c r="R40" i="16" s="1"/>
  <c r="O40" i="16"/>
  <c r="G40" i="16"/>
  <c r="I39" i="26" l="1"/>
  <c r="K39" i="26" s="1"/>
  <c r="P39" i="26"/>
  <c r="R39" i="26" s="1"/>
  <c r="N39" i="26"/>
  <c r="G39" i="26"/>
  <c r="Q40" i="16"/>
  <c r="S40" i="16" s="1"/>
  <c r="J40" i="16"/>
  <c r="L40" i="16" s="1"/>
  <c r="U40" i="16"/>
  <c r="Q39" i="26" l="1"/>
  <c r="S39" i="26" s="1"/>
  <c r="J39" i="26"/>
  <c r="L39" i="26" s="1"/>
  <c r="U39" i="26"/>
  <c r="AB40" i="16"/>
  <c r="AA40" i="16"/>
  <c r="Z40" i="16"/>
  <c r="Y40" i="16"/>
  <c r="X40" i="16"/>
  <c r="W40" i="16"/>
  <c r="T40" i="16"/>
  <c r="V40" i="16" s="1"/>
  <c r="M41" i="16"/>
  <c r="F41" i="16"/>
  <c r="F40" i="26" l="1"/>
  <c r="G40" i="26" s="1"/>
  <c r="Z39" i="26"/>
  <c r="AA39" i="26"/>
  <c r="AB39" i="26"/>
  <c r="T39" i="26"/>
  <c r="V39" i="26" s="1"/>
  <c r="Y39" i="26"/>
  <c r="W39" i="26"/>
  <c r="M40" i="26"/>
  <c r="N40" i="26" s="1"/>
  <c r="X39" i="26"/>
  <c r="I41" i="16"/>
  <c r="K41" i="16" s="1"/>
  <c r="H41" i="16"/>
  <c r="G41" i="16"/>
  <c r="P41" i="16"/>
  <c r="R41" i="16" s="1"/>
  <c r="O41" i="16"/>
  <c r="N41" i="16"/>
  <c r="H40" i="26" l="1"/>
  <c r="I40" i="26"/>
  <c r="K40" i="26" s="1"/>
  <c r="O40" i="26"/>
  <c r="P40" i="26"/>
  <c r="R40" i="26" s="1"/>
  <c r="J41" i="16"/>
  <c r="L41" i="16" s="1"/>
  <c r="Q41" i="16"/>
  <c r="U41" i="16"/>
  <c r="J40" i="26" l="1"/>
  <c r="L40" i="26" s="1"/>
  <c r="U40" i="26"/>
  <c r="Q40" i="26"/>
  <c r="S40" i="26" s="1"/>
  <c r="T41" i="16"/>
  <c r="S41" i="16"/>
  <c r="AA41" i="16" s="1"/>
  <c r="F41" i="26" l="1"/>
  <c r="I41" i="26" s="1"/>
  <c r="K41" i="26" s="1"/>
  <c r="W40" i="26"/>
  <c r="AA40" i="26"/>
  <c r="X40" i="26"/>
  <c r="AB40" i="26"/>
  <c r="Z40" i="26"/>
  <c r="Y40" i="26"/>
  <c r="M41" i="26"/>
  <c r="N41" i="26" s="1"/>
  <c r="T40" i="26"/>
  <c r="V40" i="26" s="1"/>
  <c r="AB41" i="16"/>
  <c r="Z41" i="16"/>
  <c r="M42" i="16"/>
  <c r="O42" i="16" s="1"/>
  <c r="V41" i="16"/>
  <c r="W41" i="16"/>
  <c r="X41" i="16"/>
  <c r="Y41" i="16"/>
  <c r="F42" i="16"/>
  <c r="H41" i="26" l="1"/>
  <c r="G41" i="26"/>
  <c r="O41" i="26"/>
  <c r="P41" i="26"/>
  <c r="R41" i="26" s="1"/>
  <c r="U41" i="26" s="1"/>
  <c r="N42" i="16"/>
  <c r="P42" i="16"/>
  <c r="R42" i="16" s="1"/>
  <c r="H42" i="16"/>
  <c r="I42" i="16"/>
  <c r="K42" i="16" s="1"/>
  <c r="G42" i="16"/>
  <c r="J41" i="26" l="1"/>
  <c r="L41" i="26" s="1"/>
  <c r="Q41" i="26"/>
  <c r="S41" i="26" s="1"/>
  <c r="Q42" i="16"/>
  <c r="S42" i="16" s="1"/>
  <c r="U42" i="16"/>
  <c r="J42" i="16"/>
  <c r="L42" i="16" s="1"/>
  <c r="T41" i="26" l="1"/>
  <c r="V41" i="26" s="1"/>
  <c r="F42" i="26"/>
  <c r="M42" i="26"/>
  <c r="Z41" i="26"/>
  <c r="Y41" i="26"/>
  <c r="AB41" i="26"/>
  <c r="X41" i="26"/>
  <c r="AA41" i="26"/>
  <c r="W41" i="26"/>
  <c r="AA42" i="16"/>
  <c r="AB42" i="16"/>
  <c r="Z42" i="16"/>
  <c r="Y42" i="16"/>
  <c r="X42" i="16"/>
  <c r="W42" i="16"/>
  <c r="T42" i="16"/>
  <c r="V42" i="16" s="1"/>
  <c r="M43" i="16"/>
  <c r="F43" i="16"/>
  <c r="G43" i="16" s="1"/>
  <c r="N42" i="26" l="1"/>
  <c r="P42" i="26"/>
  <c r="R42" i="26" s="1"/>
  <c r="O42" i="26"/>
  <c r="I42" i="26"/>
  <c r="K42" i="26" s="1"/>
  <c r="H42" i="26"/>
  <c r="G42" i="26"/>
  <c r="O43" i="16"/>
  <c r="H43" i="16"/>
  <c r="N43" i="16"/>
  <c r="P43" i="16"/>
  <c r="R43" i="16" s="1"/>
  <c r="I43" i="16"/>
  <c r="K43" i="16" s="1"/>
  <c r="Q42" i="26" l="1"/>
  <c r="S42" i="26" s="1"/>
  <c r="J42" i="26"/>
  <c r="U42" i="26"/>
  <c r="Q43" i="16"/>
  <c r="S43" i="16" s="1"/>
  <c r="U43" i="16"/>
  <c r="J43" i="16"/>
  <c r="T42" i="26" l="1"/>
  <c r="L42" i="26"/>
  <c r="W42" i="26" s="1"/>
  <c r="T43" i="16"/>
  <c r="L43" i="16"/>
  <c r="F43" i="26" l="1"/>
  <c r="I43" i="26" s="1"/>
  <c r="K43" i="26" s="1"/>
  <c r="M43" i="26"/>
  <c r="N43" i="26" s="1"/>
  <c r="Z42" i="26"/>
  <c r="V42" i="26"/>
  <c r="X42" i="26"/>
  <c r="AA42" i="26"/>
  <c r="Y42" i="26"/>
  <c r="AB42" i="26"/>
  <c r="V43" i="16"/>
  <c r="AB43" i="16"/>
  <c r="AA43" i="16"/>
  <c r="Z43" i="16"/>
  <c r="Y43" i="16"/>
  <c r="X43" i="16"/>
  <c r="W43" i="16"/>
  <c r="F44" i="16"/>
  <c r="M44" i="16"/>
  <c r="G43" i="26" l="1"/>
  <c r="H43" i="26"/>
  <c r="P43" i="26"/>
  <c r="R43" i="26" s="1"/>
  <c r="U43" i="26" s="1"/>
  <c r="O43" i="26"/>
  <c r="P44" i="16"/>
  <c r="R44" i="16" s="1"/>
  <c r="N44" i="16"/>
  <c r="O44" i="16"/>
  <c r="H44" i="16"/>
  <c r="G44" i="16"/>
  <c r="I44" i="16"/>
  <c r="K44" i="16" s="1"/>
  <c r="J43" i="26" l="1"/>
  <c r="L43" i="26" s="1"/>
  <c r="Q43" i="26"/>
  <c r="U44" i="16"/>
  <c r="Q44" i="16"/>
  <c r="S44" i="16" s="1"/>
  <c r="J44" i="16"/>
  <c r="T43" i="26" l="1"/>
  <c r="S43" i="26"/>
  <c r="F44" i="26" s="1"/>
  <c r="W43" i="26"/>
  <c r="T44" i="16"/>
  <c r="L44" i="16"/>
  <c r="M44" i="26" l="1"/>
  <c r="N44" i="26" s="1"/>
  <c r="V43" i="26"/>
  <c r="X43" i="26"/>
  <c r="AB43" i="26"/>
  <c r="AA43" i="26"/>
  <c r="Z43" i="26"/>
  <c r="Y43" i="26"/>
  <c r="I44" i="26"/>
  <c r="K44" i="26" s="1"/>
  <c r="H44" i="26"/>
  <c r="G44" i="26"/>
  <c r="V44" i="16"/>
  <c r="AB44" i="16"/>
  <c r="AA44" i="16"/>
  <c r="Z44" i="16"/>
  <c r="Y44" i="16"/>
  <c r="X44" i="16"/>
  <c r="W44" i="16"/>
  <c r="F45" i="16"/>
  <c r="M45" i="16"/>
  <c r="O44" i="26" l="1"/>
  <c r="P44" i="26"/>
  <c r="R44" i="26" s="1"/>
  <c r="U44" i="26" s="1"/>
  <c r="J44" i="26"/>
  <c r="G45" i="16"/>
  <c r="H45" i="16"/>
  <c r="I45" i="16"/>
  <c r="K45" i="16" s="1"/>
  <c r="N45" i="16"/>
  <c r="P45" i="16"/>
  <c r="R45" i="16" s="1"/>
  <c r="O45" i="16"/>
  <c r="Q44" i="26" l="1"/>
  <c r="S44" i="26" s="1"/>
  <c r="L44" i="26"/>
  <c r="Q45" i="16"/>
  <c r="S45" i="16" s="1"/>
  <c r="U45" i="16"/>
  <c r="J45" i="16"/>
  <c r="M45" i="26" l="1"/>
  <c r="F45" i="26"/>
  <c r="T44" i="26"/>
  <c r="V44" i="26" s="1"/>
  <c r="Z44" i="26"/>
  <c r="Y44" i="26"/>
  <c r="AB44" i="26"/>
  <c r="X44" i="26"/>
  <c r="AA44" i="26"/>
  <c r="W44" i="26"/>
  <c r="T45" i="16"/>
  <c r="L45" i="16"/>
  <c r="N45" i="26" l="1"/>
  <c r="P45" i="26"/>
  <c r="R45" i="26" s="1"/>
  <c r="O45" i="26"/>
  <c r="I45" i="26"/>
  <c r="K45" i="26" s="1"/>
  <c r="H45" i="26"/>
  <c r="G45" i="26"/>
  <c r="V45" i="16"/>
  <c r="AB45" i="16"/>
  <c r="AA45" i="16"/>
  <c r="Z45" i="16"/>
  <c r="Y45" i="16"/>
  <c r="X45" i="16"/>
  <c r="W45" i="16"/>
  <c r="M46" i="16"/>
  <c r="F46" i="16"/>
  <c r="U45" i="26" l="1"/>
  <c r="J45" i="26"/>
  <c r="Q45" i="26"/>
  <c r="S45" i="26" s="1"/>
  <c r="O46" i="16"/>
  <c r="P46" i="16"/>
  <c r="R46" i="16" s="1"/>
  <c r="N46" i="16"/>
  <c r="G46" i="16"/>
  <c r="I46" i="16"/>
  <c r="K46" i="16" s="1"/>
  <c r="H46" i="16"/>
  <c r="T45" i="26" l="1"/>
  <c r="L45" i="26"/>
  <c r="Q46" i="16"/>
  <c r="S46" i="16" s="1"/>
  <c r="J46" i="16"/>
  <c r="U46" i="16"/>
  <c r="F46" i="26" l="1"/>
  <c r="M46" i="26"/>
  <c r="Z45" i="26"/>
  <c r="Y45" i="26"/>
  <c r="AB45" i="26"/>
  <c r="X45" i="26"/>
  <c r="W45" i="26"/>
  <c r="AA45" i="26"/>
  <c r="V45" i="26"/>
  <c r="T46" i="16"/>
  <c r="L46" i="16"/>
  <c r="N46" i="26" l="1"/>
  <c r="P46" i="26"/>
  <c r="R46" i="26" s="1"/>
  <c r="O46" i="26"/>
  <c r="I46" i="26"/>
  <c r="K46" i="26" s="1"/>
  <c r="H46" i="26"/>
  <c r="G46" i="26"/>
  <c r="AB46" i="16"/>
  <c r="AA46" i="16"/>
  <c r="Z46" i="16"/>
  <c r="V46" i="16"/>
  <c r="Y46" i="16"/>
  <c r="X46" i="16"/>
  <c r="W46" i="16"/>
  <c r="F47" i="16"/>
  <c r="I47" i="16" s="1"/>
  <c r="K47" i="16" s="1"/>
  <c r="M47" i="16"/>
  <c r="U46" i="26" l="1"/>
  <c r="J46" i="26"/>
  <c r="L46" i="26" s="1"/>
  <c r="Q46" i="26"/>
  <c r="S46" i="26" s="1"/>
  <c r="O47" i="16"/>
  <c r="G47" i="16"/>
  <c r="H47" i="16"/>
  <c r="N47" i="16"/>
  <c r="P47" i="16"/>
  <c r="R47" i="16" s="1"/>
  <c r="F47" i="26" l="1"/>
  <c r="M47" i="26"/>
  <c r="Z46" i="26"/>
  <c r="Y46" i="26"/>
  <c r="AB46" i="26"/>
  <c r="X46" i="26"/>
  <c r="AA46" i="26"/>
  <c r="W46" i="26"/>
  <c r="T46" i="26"/>
  <c r="V46" i="26" s="1"/>
  <c r="U47" i="16"/>
  <c r="J47" i="16"/>
  <c r="L47" i="16" s="1"/>
  <c r="Q47" i="16"/>
  <c r="N47" i="26" l="1"/>
  <c r="P47" i="26"/>
  <c r="R47" i="26" s="1"/>
  <c r="O47" i="26"/>
  <c r="I47" i="26"/>
  <c r="K47" i="26" s="1"/>
  <c r="H47" i="26"/>
  <c r="G47" i="26"/>
  <c r="S47" i="16"/>
  <c r="AA47" i="16" s="1"/>
  <c r="T47" i="16"/>
  <c r="U47" i="26" l="1"/>
  <c r="J47" i="26"/>
  <c r="Q47" i="26"/>
  <c r="S47" i="26" s="1"/>
  <c r="W47" i="16"/>
  <c r="F48" i="16"/>
  <c r="I48" i="16" s="1"/>
  <c r="K48" i="16" s="1"/>
  <c r="M48" i="16"/>
  <c r="P48" i="16" s="1"/>
  <c r="Y47" i="16"/>
  <c r="Z47" i="16"/>
  <c r="AB47" i="16"/>
  <c r="V47" i="16"/>
  <c r="X47" i="16"/>
  <c r="T47" i="26" l="1"/>
  <c r="L47" i="26"/>
  <c r="H48" i="16"/>
  <c r="O48" i="16"/>
  <c r="N48" i="16"/>
  <c r="G48" i="16"/>
  <c r="R48" i="16"/>
  <c r="U48" i="16" s="1"/>
  <c r="F48" i="26" l="1"/>
  <c r="M48" i="26"/>
  <c r="Z47" i="26"/>
  <c r="Y47" i="26"/>
  <c r="AB47" i="26"/>
  <c r="X47" i="26"/>
  <c r="W47" i="26"/>
  <c r="AA47" i="26"/>
  <c r="V47" i="26"/>
  <c r="J48" i="16"/>
  <c r="L48" i="16" s="1"/>
  <c r="Q48" i="16"/>
  <c r="N48" i="26" l="1"/>
  <c r="P48" i="26"/>
  <c r="R48" i="26" s="1"/>
  <c r="O48" i="26"/>
  <c r="I48" i="26"/>
  <c r="K48" i="26" s="1"/>
  <c r="H48" i="26"/>
  <c r="G48" i="26"/>
  <c r="T48" i="16"/>
  <c r="S48" i="16"/>
  <c r="AB48" i="16" s="1"/>
  <c r="U48" i="26" l="1"/>
  <c r="J48" i="26"/>
  <c r="Q48" i="26"/>
  <c r="S48" i="26" s="1"/>
  <c r="AA48" i="16"/>
  <c r="M49" i="16"/>
  <c r="P49" i="16" s="1"/>
  <c r="R49" i="16" s="1"/>
  <c r="X48" i="16"/>
  <c r="Y48" i="16"/>
  <c r="V48" i="16"/>
  <c r="F49" i="16"/>
  <c r="I49" i="16" s="1"/>
  <c r="K49" i="16" s="1"/>
  <c r="Z48" i="16"/>
  <c r="W48" i="16"/>
  <c r="T48" i="26" l="1"/>
  <c r="L48" i="26"/>
  <c r="U49" i="16"/>
  <c r="N49" i="16"/>
  <c r="O49" i="16"/>
  <c r="G49" i="16"/>
  <c r="H49" i="16"/>
  <c r="F49" i="26" l="1"/>
  <c r="M49" i="26"/>
  <c r="Z48" i="26"/>
  <c r="Y48" i="26"/>
  <c r="AB48" i="26"/>
  <c r="X48" i="26"/>
  <c r="AA48" i="26"/>
  <c r="W48" i="26"/>
  <c r="V48" i="26"/>
  <c r="Q49" i="16"/>
  <c r="S49" i="16" s="1"/>
  <c r="J49" i="16"/>
  <c r="L49" i="16" s="1"/>
  <c r="N49" i="26" l="1"/>
  <c r="P49" i="26"/>
  <c r="R49" i="26" s="1"/>
  <c r="O49" i="26"/>
  <c r="I49" i="26"/>
  <c r="K49" i="26" s="1"/>
  <c r="H49" i="26"/>
  <c r="G49" i="26"/>
  <c r="AB49" i="16"/>
  <c r="W49" i="16"/>
  <c r="AA49" i="16"/>
  <c r="Y49" i="16"/>
  <c r="F50" i="16"/>
  <c r="H50" i="16" s="1"/>
  <c r="Z49" i="16"/>
  <c r="T49" i="16"/>
  <c r="V49" i="16" s="1"/>
  <c r="X49" i="16"/>
  <c r="M50" i="16"/>
  <c r="N50" i="16" s="1"/>
  <c r="Q49" i="26" l="1"/>
  <c r="S49" i="26" s="1"/>
  <c r="U49" i="26"/>
  <c r="J49" i="26"/>
  <c r="G50" i="16"/>
  <c r="I50" i="16"/>
  <c r="K50" i="16" s="1"/>
  <c r="O50" i="16"/>
  <c r="P50" i="16"/>
  <c r="R50" i="16" s="1"/>
  <c r="T49" i="26" l="1"/>
  <c r="L49" i="26"/>
  <c r="J50" i="16"/>
  <c r="L50" i="16" s="1"/>
  <c r="U50" i="16"/>
  <c r="Q50" i="16"/>
  <c r="S50" i="16" s="1"/>
  <c r="F50" i="26" l="1"/>
  <c r="M50" i="26"/>
  <c r="Z49" i="26"/>
  <c r="Y49" i="26"/>
  <c r="AB49" i="26"/>
  <c r="X49" i="26"/>
  <c r="AA49" i="26"/>
  <c r="W49" i="26"/>
  <c r="V49" i="26"/>
  <c r="AA50" i="16"/>
  <c r="X50" i="16"/>
  <c r="F51" i="16"/>
  <c r="G51" i="16" s="1"/>
  <c r="Z50" i="16"/>
  <c r="W50" i="16"/>
  <c r="M51" i="16"/>
  <c r="N51" i="16" s="1"/>
  <c r="T50" i="16"/>
  <c r="V50" i="16" s="1"/>
  <c r="AB50" i="16"/>
  <c r="Y50" i="16"/>
  <c r="N50" i="26" l="1"/>
  <c r="P50" i="26"/>
  <c r="R50" i="26" s="1"/>
  <c r="O50" i="26"/>
  <c r="I50" i="26"/>
  <c r="K50" i="26" s="1"/>
  <c r="H50" i="26"/>
  <c r="G50" i="26"/>
  <c r="H51" i="16"/>
  <c r="O51" i="16"/>
  <c r="I51" i="16"/>
  <c r="K51" i="16" s="1"/>
  <c r="P51" i="16"/>
  <c r="R51" i="16" s="1"/>
  <c r="Q50" i="26" l="1"/>
  <c r="S50" i="26" s="1"/>
  <c r="J50" i="26"/>
  <c r="U50" i="26"/>
  <c r="J51" i="16"/>
  <c r="L51" i="16" s="1"/>
  <c r="U51" i="16"/>
  <c r="Q51" i="16"/>
  <c r="S51" i="16" s="1"/>
  <c r="T50" i="26" l="1"/>
  <c r="L50" i="26"/>
  <c r="W51" i="16"/>
  <c r="AB51" i="16"/>
  <c r="F52" i="16"/>
  <c r="H52" i="16" s="1"/>
  <c r="T51" i="16"/>
  <c r="V51" i="16" s="1"/>
  <c r="M52" i="16"/>
  <c r="O52" i="16" s="1"/>
  <c r="X51" i="16"/>
  <c r="Y51" i="16"/>
  <c r="Z51" i="16"/>
  <c r="AA51" i="16"/>
  <c r="F51" i="26" l="1"/>
  <c r="I51" i="26" s="1"/>
  <c r="K51" i="26" s="1"/>
  <c r="M51" i="26"/>
  <c r="N51" i="26" s="1"/>
  <c r="X50" i="26"/>
  <c r="Y50" i="26"/>
  <c r="W50" i="26"/>
  <c r="Z50" i="26"/>
  <c r="AA50" i="26"/>
  <c r="V50" i="26"/>
  <c r="AB50" i="26"/>
  <c r="I52" i="16"/>
  <c r="K52" i="16" s="1"/>
  <c r="G52" i="16"/>
  <c r="P52" i="16"/>
  <c r="R52" i="16" s="1"/>
  <c r="N52" i="16"/>
  <c r="G51" i="26" l="1"/>
  <c r="H51" i="26"/>
  <c r="O51" i="26"/>
  <c r="P51" i="26"/>
  <c r="R51" i="26" s="1"/>
  <c r="U51" i="26" s="1"/>
  <c r="U52" i="16"/>
  <c r="J52" i="16"/>
  <c r="L52" i="16" s="1"/>
  <c r="Q52" i="16"/>
  <c r="S52" i="16" s="1"/>
  <c r="J51" i="26" l="1"/>
  <c r="L51" i="26" s="1"/>
  <c r="Q51" i="26"/>
  <c r="S51" i="26" s="1"/>
  <c r="AA52" i="16"/>
  <c r="AB52" i="16"/>
  <c r="W52" i="16"/>
  <c r="Z52" i="16"/>
  <c r="Y52" i="16"/>
  <c r="T52" i="16"/>
  <c r="V52" i="16" s="1"/>
  <c r="M53" i="16"/>
  <c r="P53" i="16" s="1"/>
  <c r="R53" i="16" s="1"/>
  <c r="X52" i="16"/>
  <c r="F53" i="16"/>
  <c r="I53" i="16" s="1"/>
  <c r="K53" i="16" s="1"/>
  <c r="W51" i="26" l="1"/>
  <c r="M52" i="26"/>
  <c r="N52" i="26" s="1"/>
  <c r="F52" i="26"/>
  <c r="H52" i="26" s="1"/>
  <c r="Z51" i="26"/>
  <c r="X51" i="26"/>
  <c r="AB51" i="26"/>
  <c r="AA51" i="26"/>
  <c r="Y51" i="26"/>
  <c r="T51" i="26"/>
  <c r="V51" i="26" s="1"/>
  <c r="U53" i="16"/>
  <c r="N53" i="16"/>
  <c r="O53" i="16"/>
  <c r="H53" i="16"/>
  <c r="G53" i="16"/>
  <c r="O52" i="26" l="1"/>
  <c r="P52" i="26"/>
  <c r="R52" i="26" s="1"/>
  <c r="I52" i="26"/>
  <c r="K52" i="26" s="1"/>
  <c r="G52" i="26"/>
  <c r="Q53" i="16"/>
  <c r="S53" i="16" s="1"/>
  <c r="J53" i="16"/>
  <c r="L53" i="16" s="1"/>
  <c r="U52" i="26" l="1"/>
  <c r="Q52" i="26"/>
  <c r="S52" i="26" s="1"/>
  <c r="J52" i="26"/>
  <c r="L52" i="26" s="1"/>
  <c r="AA53" i="16"/>
  <c r="AB53" i="16"/>
  <c r="F54" i="16"/>
  <c r="G54" i="16" s="1"/>
  <c r="T53" i="16"/>
  <c r="V53" i="16" s="1"/>
  <c r="W53" i="16"/>
  <c r="Z53" i="16"/>
  <c r="Y53" i="16"/>
  <c r="X53" i="16"/>
  <c r="M54" i="16"/>
  <c r="F53" i="26" l="1"/>
  <c r="I53" i="26" s="1"/>
  <c r="M53" i="26"/>
  <c r="P53" i="26" s="1"/>
  <c r="R53" i="26" s="1"/>
  <c r="W52" i="26"/>
  <c r="Z52" i="26"/>
  <c r="X52" i="26"/>
  <c r="AB52" i="26"/>
  <c r="Y52" i="26"/>
  <c r="AA52" i="26"/>
  <c r="T52" i="26"/>
  <c r="V52" i="26" s="1"/>
  <c r="I54" i="16"/>
  <c r="K54" i="16" s="1"/>
  <c r="H54" i="16"/>
  <c r="O54" i="16"/>
  <c r="P54" i="16"/>
  <c r="R54" i="16" s="1"/>
  <c r="N54" i="16"/>
  <c r="N53" i="26" l="1"/>
  <c r="O53" i="26"/>
  <c r="G53" i="26"/>
  <c r="K53" i="26"/>
  <c r="U53" i="26" s="1"/>
  <c r="H53" i="26"/>
  <c r="U54" i="16"/>
  <c r="J54" i="16"/>
  <c r="L54" i="16" s="1"/>
  <c r="Q54" i="16"/>
  <c r="S54" i="16" s="1"/>
  <c r="Q53" i="26" l="1"/>
  <c r="S53" i="26" s="1"/>
  <c r="J53" i="26"/>
  <c r="AB54" i="16"/>
  <c r="Y54" i="16"/>
  <c r="W54" i="16"/>
  <c r="M55" i="16"/>
  <c r="N55" i="16" s="1"/>
  <c r="T54" i="16"/>
  <c r="V54" i="16" s="1"/>
  <c r="X54" i="16"/>
  <c r="F55" i="16"/>
  <c r="G55" i="16" s="1"/>
  <c r="Z54" i="16"/>
  <c r="AA54" i="16"/>
  <c r="T53" i="26" l="1"/>
  <c r="L53" i="26"/>
  <c r="M54" i="26" s="1"/>
  <c r="O55" i="16"/>
  <c r="P55" i="16"/>
  <c r="R55" i="16" s="1"/>
  <c r="H55" i="16"/>
  <c r="I55" i="16"/>
  <c r="K55" i="16" s="1"/>
  <c r="Y53" i="26" l="1"/>
  <c r="F54" i="26"/>
  <c r="AB53" i="26"/>
  <c r="Z53" i="26"/>
  <c r="V53" i="26"/>
  <c r="X53" i="26"/>
  <c r="AA53" i="26"/>
  <c r="W53" i="26"/>
  <c r="U55" i="16"/>
  <c r="Q55" i="16"/>
  <c r="S55" i="16" s="1"/>
  <c r="J55" i="16"/>
  <c r="L55" i="16" s="1"/>
  <c r="O54" i="26" l="1"/>
  <c r="N54" i="26"/>
  <c r="P54" i="26"/>
  <c r="R54" i="26" s="1"/>
  <c r="G54" i="26"/>
  <c r="I54" i="26"/>
  <c r="K54" i="26" s="1"/>
  <c r="H54" i="26"/>
  <c r="Z55" i="16"/>
  <c r="M56" i="16"/>
  <c r="P56" i="16" s="1"/>
  <c r="R56" i="16" s="1"/>
  <c r="W55" i="16"/>
  <c r="AB55" i="16"/>
  <c r="Y55" i="16"/>
  <c r="T55" i="16"/>
  <c r="V55" i="16" s="1"/>
  <c r="AA55" i="16"/>
  <c r="F56" i="16"/>
  <c r="H56" i="16" s="1"/>
  <c r="X55" i="16"/>
  <c r="Q54" i="26" l="1"/>
  <c r="S54" i="26" s="1"/>
  <c r="U54" i="26"/>
  <c r="J54" i="26"/>
  <c r="O56" i="16"/>
  <c r="N56" i="16"/>
  <c r="I56" i="16"/>
  <c r="K56" i="16" s="1"/>
  <c r="U56" i="16" s="1"/>
  <c r="G56" i="16"/>
  <c r="T54" i="26" l="1"/>
  <c r="L54" i="26"/>
  <c r="J56" i="16"/>
  <c r="L56" i="16" s="1"/>
  <c r="Q56" i="16"/>
  <c r="F55" i="26" l="1"/>
  <c r="M55" i="26"/>
  <c r="Z54" i="26"/>
  <c r="AB54" i="26"/>
  <c r="Y54" i="26"/>
  <c r="X54" i="26"/>
  <c r="V54" i="26"/>
  <c r="W54" i="26"/>
  <c r="AA54" i="26"/>
  <c r="T56" i="16"/>
  <c r="S56" i="16"/>
  <c r="AA56" i="16" s="1"/>
  <c r="O55" i="26" l="1"/>
  <c r="N55" i="26"/>
  <c r="P55" i="26"/>
  <c r="R55" i="26" s="1"/>
  <c r="I55" i="26"/>
  <c r="K55" i="26" s="1"/>
  <c r="H55" i="26"/>
  <c r="G55" i="26"/>
  <c r="Z56" i="16"/>
  <c r="F57" i="16"/>
  <c r="I57" i="16" s="1"/>
  <c r="K57" i="16" s="1"/>
  <c r="V56" i="16"/>
  <c r="AB56" i="16"/>
  <c r="M57" i="16"/>
  <c r="N57" i="16" s="1"/>
  <c r="X56" i="16"/>
  <c r="Y56" i="16"/>
  <c r="W56" i="16"/>
  <c r="J55" i="26" l="1"/>
  <c r="L55" i="26" s="1"/>
  <c r="Q55" i="26"/>
  <c r="S55" i="26" s="1"/>
  <c r="U55" i="26"/>
  <c r="H57" i="16"/>
  <c r="G57" i="16"/>
  <c r="P57" i="16"/>
  <c r="R57" i="16" s="1"/>
  <c r="U57" i="16" s="1"/>
  <c r="O57" i="16"/>
  <c r="F56" i="26" l="1"/>
  <c r="M56" i="26"/>
  <c r="T55" i="26"/>
  <c r="V55" i="26" s="1"/>
  <c r="X55" i="26"/>
  <c r="Z55" i="26"/>
  <c r="W55" i="26"/>
  <c r="Y55" i="26"/>
  <c r="AA55" i="26"/>
  <c r="AB55" i="26"/>
  <c r="J57" i="16"/>
  <c r="L57" i="16" s="1"/>
  <c r="Q57" i="16"/>
  <c r="S57" i="16" s="1"/>
  <c r="N56" i="26" l="1"/>
  <c r="P56" i="26"/>
  <c r="R56" i="26" s="1"/>
  <c r="O56" i="26"/>
  <c r="H56" i="26"/>
  <c r="G56" i="26"/>
  <c r="I56" i="26"/>
  <c r="K56" i="26" s="1"/>
  <c r="Z57" i="16"/>
  <c r="Y57" i="16"/>
  <c r="M58" i="16"/>
  <c r="P58" i="16" s="1"/>
  <c r="R58" i="16" s="1"/>
  <c r="W57" i="16"/>
  <c r="X57" i="16"/>
  <c r="F58" i="16"/>
  <c r="G58" i="16" s="1"/>
  <c r="AB57" i="16"/>
  <c r="AA57" i="16"/>
  <c r="T57" i="16"/>
  <c r="V57" i="16" s="1"/>
  <c r="U56" i="26" l="1"/>
  <c r="J56" i="26"/>
  <c r="L56" i="26" s="1"/>
  <c r="Q56" i="26"/>
  <c r="S56" i="26" s="1"/>
  <c r="O58" i="16"/>
  <c r="N58" i="16"/>
  <c r="I58" i="16"/>
  <c r="K58" i="16" s="1"/>
  <c r="U58" i="16" s="1"/>
  <c r="H58" i="16"/>
  <c r="F57" i="26" l="1"/>
  <c r="M57" i="26"/>
  <c r="T56" i="26"/>
  <c r="V56" i="26" s="1"/>
  <c r="W56" i="26"/>
  <c r="AB56" i="26"/>
  <c r="Z56" i="26"/>
  <c r="X56" i="26"/>
  <c r="Y56" i="26"/>
  <c r="AA56" i="26"/>
  <c r="Q58" i="16"/>
  <c r="S58" i="16" s="1"/>
  <c r="J58" i="16"/>
  <c r="H57" i="26" l="1"/>
  <c r="G57" i="26"/>
  <c r="I57" i="26"/>
  <c r="K57" i="26" s="1"/>
  <c r="N57" i="26"/>
  <c r="P57" i="26"/>
  <c r="R57" i="26" s="1"/>
  <c r="O57" i="26"/>
  <c r="T58" i="16"/>
  <c r="L58" i="16"/>
  <c r="Q57" i="26" l="1"/>
  <c r="U57" i="26"/>
  <c r="J57" i="26"/>
  <c r="L57" i="26" s="1"/>
  <c r="V58" i="16"/>
  <c r="F59" i="16"/>
  <c r="G59" i="16" s="1"/>
  <c r="Z58" i="16"/>
  <c r="W58" i="16"/>
  <c r="AB58" i="16"/>
  <c r="X58" i="16"/>
  <c r="AA58" i="16"/>
  <c r="M59" i="16"/>
  <c r="P59" i="16" s="1"/>
  <c r="R59" i="16" s="1"/>
  <c r="Y58" i="16"/>
  <c r="T57" i="26" l="1"/>
  <c r="S57" i="26"/>
  <c r="F58" i="26" s="1"/>
  <c r="H59" i="16"/>
  <c r="I59" i="16"/>
  <c r="K59" i="16" s="1"/>
  <c r="U59" i="16" s="1"/>
  <c r="O59" i="16"/>
  <c r="N59" i="16"/>
  <c r="M58" i="26" l="1"/>
  <c r="Z57" i="26"/>
  <c r="V57" i="26"/>
  <c r="X57" i="26"/>
  <c r="AB57" i="26"/>
  <c r="W57" i="26"/>
  <c r="Y57" i="26"/>
  <c r="AA57" i="26"/>
  <c r="J59" i="16"/>
  <c r="L59" i="16" s="1"/>
  <c r="Q59" i="16"/>
  <c r="S59" i="16" s="1"/>
  <c r="O58" i="26" l="1"/>
  <c r="N58" i="26"/>
  <c r="P58" i="26"/>
  <c r="R58" i="26" s="1"/>
  <c r="I58" i="26"/>
  <c r="K58" i="26" s="1"/>
  <c r="H58" i="26"/>
  <c r="G58" i="26"/>
  <c r="T59" i="16"/>
  <c r="V59" i="16" s="1"/>
  <c r="AB59" i="16"/>
  <c r="AA59" i="16"/>
  <c r="Z59" i="16"/>
  <c r="Y59" i="16"/>
  <c r="X59" i="16"/>
  <c r="W59" i="16"/>
  <c r="M60" i="16"/>
  <c r="F60" i="16"/>
  <c r="Q58" i="26" l="1"/>
  <c r="S58" i="26" s="1"/>
  <c r="U58" i="26"/>
  <c r="J58" i="26"/>
  <c r="L58" i="26" s="1"/>
  <c r="H60" i="16"/>
  <c r="G60" i="16"/>
  <c r="I60" i="16"/>
  <c r="K60" i="16" s="1"/>
  <c r="N60" i="16"/>
  <c r="O60" i="16"/>
  <c r="P60" i="16"/>
  <c r="R60" i="16" s="1"/>
  <c r="F59" i="26" l="1"/>
  <c r="G59" i="26" s="1"/>
  <c r="M59" i="26"/>
  <c r="O59" i="26" s="1"/>
  <c r="AB58" i="26"/>
  <c r="AA58" i="26"/>
  <c r="Z58" i="26"/>
  <c r="X58" i="26"/>
  <c r="Y58" i="26"/>
  <c r="W58" i="26"/>
  <c r="T58" i="26"/>
  <c r="V58" i="26" s="1"/>
  <c r="J60" i="16"/>
  <c r="L60" i="16" s="1"/>
  <c r="U60" i="16"/>
  <c r="Q60" i="16"/>
  <c r="S60" i="16" s="1"/>
  <c r="H59" i="26" l="1"/>
  <c r="I59" i="26"/>
  <c r="K59" i="26" s="1"/>
  <c r="N59" i="26"/>
  <c r="P59" i="26"/>
  <c r="R59" i="26" s="1"/>
  <c r="AB60" i="16"/>
  <c r="AA60" i="16"/>
  <c r="Z60" i="16"/>
  <c r="Y60" i="16"/>
  <c r="X60" i="16"/>
  <c r="W60" i="16"/>
  <c r="F61" i="16"/>
  <c r="I61" i="16" s="1"/>
  <c r="K61" i="16" s="1"/>
  <c r="M61" i="16"/>
  <c r="T60" i="16"/>
  <c r="V60" i="16" s="1"/>
  <c r="Q59" i="26" l="1"/>
  <c r="S59" i="26" s="1"/>
  <c r="U59" i="26"/>
  <c r="J59" i="26"/>
  <c r="P61" i="16"/>
  <c r="G61" i="16"/>
  <c r="H61" i="16"/>
  <c r="N61" i="16"/>
  <c r="O61" i="16"/>
  <c r="T59" i="26" l="1"/>
  <c r="L59" i="26"/>
  <c r="R61" i="16"/>
  <c r="U61" i="16" s="1"/>
  <c r="J61" i="16"/>
  <c r="L61" i="16" s="1"/>
  <c r="Q61" i="16"/>
  <c r="F60" i="26" l="1"/>
  <c r="M60" i="26"/>
  <c r="Z59" i="26"/>
  <c r="AB59" i="26"/>
  <c r="AA59" i="26"/>
  <c r="V59" i="26"/>
  <c r="Y59" i="26"/>
  <c r="W59" i="26"/>
  <c r="X59" i="26"/>
  <c r="S61" i="16"/>
  <c r="AA61" i="16" s="1"/>
  <c r="T61" i="16"/>
  <c r="N60" i="26" l="1"/>
  <c r="O60" i="26"/>
  <c r="P60" i="26"/>
  <c r="R60" i="26" s="1"/>
  <c r="I60" i="26"/>
  <c r="K60" i="26" s="1"/>
  <c r="H60" i="26"/>
  <c r="G60" i="26"/>
  <c r="V61" i="16"/>
  <c r="M62" i="16"/>
  <c r="P62" i="16" s="1"/>
  <c r="R62" i="16" s="1"/>
  <c r="F62" i="16"/>
  <c r="I62" i="16" s="1"/>
  <c r="K62" i="16" s="1"/>
  <c r="X61" i="16"/>
  <c r="Y61" i="16"/>
  <c r="Z61" i="16"/>
  <c r="W61" i="16"/>
  <c r="AB61" i="16"/>
  <c r="U60" i="26" l="1"/>
  <c r="J60" i="26"/>
  <c r="L60" i="26" s="1"/>
  <c r="Q60" i="26"/>
  <c r="S60" i="26" s="1"/>
  <c r="H62" i="16"/>
  <c r="G62" i="16"/>
  <c r="N62" i="16"/>
  <c r="O62" i="16"/>
  <c r="U62" i="16"/>
  <c r="F61" i="26" l="1"/>
  <c r="M61" i="26"/>
  <c r="T60" i="26"/>
  <c r="V60" i="26" s="1"/>
  <c r="W60" i="26"/>
  <c r="Y60" i="26"/>
  <c r="X60" i="26"/>
  <c r="AA60" i="26"/>
  <c r="AB60" i="26"/>
  <c r="Z60" i="26"/>
  <c r="J62" i="16"/>
  <c r="L62" i="16" s="1"/>
  <c r="Q62" i="16"/>
  <c r="S62" i="16" s="1"/>
  <c r="P61" i="26" l="1"/>
  <c r="R61" i="26" s="1"/>
  <c r="N61" i="26"/>
  <c r="O61" i="26"/>
  <c r="G61" i="26"/>
  <c r="H61" i="26"/>
  <c r="I61" i="26"/>
  <c r="K61" i="26" s="1"/>
  <c r="T62" i="16"/>
  <c r="V62" i="16" s="1"/>
  <c r="AB62" i="16"/>
  <c r="AA62" i="16"/>
  <c r="Z62" i="16"/>
  <c r="Y62" i="16"/>
  <c r="X62" i="16"/>
  <c r="W62" i="16"/>
  <c r="F63" i="16"/>
  <c r="M63" i="16"/>
  <c r="U61" i="26" l="1"/>
  <c r="Q61" i="26"/>
  <c r="S61" i="26" s="1"/>
  <c r="J61" i="26"/>
  <c r="G63" i="16"/>
  <c r="I63" i="16"/>
  <c r="K63" i="16" s="1"/>
  <c r="H63" i="16"/>
  <c r="O63" i="16"/>
  <c r="N63" i="16"/>
  <c r="P63" i="16"/>
  <c r="R63" i="16" s="1"/>
  <c r="T61" i="26" l="1"/>
  <c r="L61" i="26"/>
  <c r="M62" i="26" s="1"/>
  <c r="U63" i="16"/>
  <c r="J63" i="16"/>
  <c r="L63" i="16" s="1"/>
  <c r="Q63" i="16"/>
  <c r="S63" i="16" s="1"/>
  <c r="Z61" i="26" l="1"/>
  <c r="AB61" i="26"/>
  <c r="F62" i="26"/>
  <c r="G62" i="26" s="1"/>
  <c r="AA61" i="26"/>
  <c r="Y61" i="26"/>
  <c r="W61" i="26"/>
  <c r="N62" i="26"/>
  <c r="X61" i="26"/>
  <c r="V61" i="26"/>
  <c r="AB63" i="16"/>
  <c r="AA63" i="16"/>
  <c r="Z63" i="16"/>
  <c r="Y63" i="16"/>
  <c r="X63" i="16"/>
  <c r="W63" i="16"/>
  <c r="T63" i="16"/>
  <c r="V63" i="16" s="1"/>
  <c r="F64" i="16"/>
  <c r="M64" i="16"/>
  <c r="H62" i="26" l="1"/>
  <c r="I62" i="26"/>
  <c r="K62" i="26" s="1"/>
  <c r="O62" i="26"/>
  <c r="P62" i="26"/>
  <c r="R62" i="26" s="1"/>
  <c r="I64" i="16"/>
  <c r="K64" i="16" s="1"/>
  <c r="H64" i="16"/>
  <c r="G64" i="16"/>
  <c r="N64" i="16"/>
  <c r="P64" i="16"/>
  <c r="R64" i="16" s="1"/>
  <c r="O64" i="16"/>
  <c r="U62" i="26" l="1"/>
  <c r="J62" i="26"/>
  <c r="L62" i="26" s="1"/>
  <c r="Q62" i="26"/>
  <c r="S62" i="26" s="1"/>
  <c r="Q64" i="16"/>
  <c r="S64" i="16" s="1"/>
  <c r="U64" i="16"/>
  <c r="J64" i="16"/>
  <c r="F63" i="26" l="1"/>
  <c r="M63" i="26"/>
  <c r="T62" i="26"/>
  <c r="V62" i="26" s="1"/>
  <c r="W62" i="26"/>
  <c r="AB62" i="26"/>
  <c r="Y62" i="26"/>
  <c r="AA62" i="26"/>
  <c r="X62" i="26"/>
  <c r="Z62" i="26"/>
  <c r="T64" i="16"/>
  <c r="L64" i="16"/>
  <c r="O63" i="26" l="1"/>
  <c r="N63" i="26"/>
  <c r="P63" i="26"/>
  <c r="R63" i="26" s="1"/>
  <c r="H63" i="26"/>
  <c r="I63" i="26"/>
  <c r="K63" i="26" s="1"/>
  <c r="G63" i="26"/>
  <c r="V64" i="16"/>
  <c r="AB64" i="16"/>
  <c r="AA64" i="16"/>
  <c r="Z64" i="16"/>
  <c r="Y64" i="16"/>
  <c r="X64" i="16"/>
  <c r="W64" i="16"/>
  <c r="M65" i="16"/>
  <c r="F65" i="16"/>
  <c r="Q63" i="26" l="1"/>
  <c r="S63" i="26" s="1"/>
  <c r="U63" i="26"/>
  <c r="J63" i="26"/>
  <c r="P65" i="16"/>
  <c r="R65" i="16" s="1"/>
  <c r="O65" i="16"/>
  <c r="N65" i="16"/>
  <c r="I65" i="16"/>
  <c r="K65" i="16" s="1"/>
  <c r="H65" i="16"/>
  <c r="G65" i="16"/>
  <c r="T63" i="26" l="1"/>
  <c r="L63" i="26"/>
  <c r="U65" i="16"/>
  <c r="J65" i="16"/>
  <c r="L65" i="16" s="1"/>
  <c r="Q65" i="16"/>
  <c r="S65" i="16" s="1"/>
  <c r="F64" i="26" l="1"/>
  <c r="M64" i="26"/>
  <c r="Z63" i="26"/>
  <c r="X63" i="26"/>
  <c r="W63" i="26"/>
  <c r="Y63" i="26"/>
  <c r="AA63" i="26"/>
  <c r="AB63" i="26"/>
  <c r="V63" i="26"/>
  <c r="AB65" i="16"/>
  <c r="AA65" i="16"/>
  <c r="Z65" i="16"/>
  <c r="Y65" i="16"/>
  <c r="X65" i="16"/>
  <c r="W65" i="16"/>
  <c r="M66" i="16"/>
  <c r="F66" i="16"/>
  <c r="T65" i="16"/>
  <c r="V65" i="16" s="1"/>
  <c r="I64" i="26" l="1"/>
  <c r="K64" i="26" s="1"/>
  <c r="H64" i="26"/>
  <c r="G64" i="26"/>
  <c r="N64" i="26"/>
  <c r="P64" i="26"/>
  <c r="R64" i="26" s="1"/>
  <c r="O64" i="26"/>
  <c r="P66" i="16"/>
  <c r="R66" i="16" s="1"/>
  <c r="O66" i="16"/>
  <c r="N66" i="16"/>
  <c r="H66" i="16"/>
  <c r="G66" i="16"/>
  <c r="I66" i="16"/>
  <c r="K66" i="16" s="1"/>
  <c r="J64" i="26" l="1"/>
  <c r="L64" i="26" s="1"/>
  <c r="Q64" i="26"/>
  <c r="U64" i="26"/>
  <c r="Q66" i="16"/>
  <c r="S66" i="16" s="1"/>
  <c r="U66" i="16"/>
  <c r="J66" i="16"/>
  <c r="T64" i="26" l="1"/>
  <c r="S64" i="26"/>
  <c r="AA64" i="26" s="1"/>
  <c r="T66" i="16"/>
  <c r="L66" i="16"/>
  <c r="F65" i="26" l="1"/>
  <c r="I65" i="26" s="1"/>
  <c r="K65" i="26" s="1"/>
  <c r="M65" i="26"/>
  <c r="N65" i="26" s="1"/>
  <c r="X64" i="26"/>
  <c r="AB64" i="26"/>
  <c r="W64" i="26"/>
  <c r="Y64" i="26"/>
  <c r="Z64" i="26"/>
  <c r="V64" i="26"/>
  <c r="V66" i="16"/>
  <c r="AB66" i="16"/>
  <c r="AA66" i="16"/>
  <c r="Z66" i="16"/>
  <c r="Y66" i="16"/>
  <c r="X66" i="16"/>
  <c r="W66" i="16"/>
  <c r="F67" i="16"/>
  <c r="M67" i="16"/>
  <c r="G65" i="26" l="1"/>
  <c r="H65" i="26"/>
  <c r="P65" i="26"/>
  <c r="R65" i="26" s="1"/>
  <c r="U65" i="26" s="1"/>
  <c r="O65" i="26"/>
  <c r="O67" i="16"/>
  <c r="N67" i="16"/>
  <c r="P67" i="16"/>
  <c r="R67" i="16" s="1"/>
  <c r="G67" i="16"/>
  <c r="I67" i="16"/>
  <c r="K67" i="16" s="1"/>
  <c r="H67" i="16"/>
  <c r="J65" i="26" l="1"/>
  <c r="L65" i="26" s="1"/>
  <c r="Q65" i="26"/>
  <c r="S65" i="26" s="1"/>
  <c r="J67" i="16"/>
  <c r="L67" i="16" s="1"/>
  <c r="U67" i="16"/>
  <c r="Q67" i="16"/>
  <c r="M66" i="26" l="1"/>
  <c r="O66" i="26" s="1"/>
  <c r="T65" i="26"/>
  <c r="Z65" i="26"/>
  <c r="W65" i="26"/>
  <c r="AB65" i="26"/>
  <c r="Y65" i="26"/>
  <c r="V65" i="26"/>
  <c r="AA65" i="26"/>
  <c r="F66" i="26"/>
  <c r="H66" i="26" s="1"/>
  <c r="X65" i="26"/>
  <c r="T67" i="16"/>
  <c r="S67" i="16"/>
  <c r="X67" i="16" s="1"/>
  <c r="P66" i="26" l="1"/>
  <c r="R66" i="26" s="1"/>
  <c r="N66" i="26"/>
  <c r="I66" i="26"/>
  <c r="K66" i="26" s="1"/>
  <c r="G66" i="26"/>
  <c r="Z67" i="16"/>
  <c r="AA67" i="16"/>
  <c r="AB67" i="16"/>
  <c r="V67" i="16"/>
  <c r="Y67" i="16"/>
  <c r="W67" i="16"/>
  <c r="F68" i="16"/>
  <c r="M68" i="16"/>
  <c r="U66" i="26" l="1"/>
  <c r="Q66" i="26"/>
  <c r="S66" i="26" s="1"/>
  <c r="J66" i="26"/>
  <c r="I68" i="16"/>
  <c r="K68" i="16" s="1"/>
  <c r="H68" i="16"/>
  <c r="G68" i="16"/>
  <c r="N68" i="16"/>
  <c r="P68" i="16"/>
  <c r="R68" i="16" s="1"/>
  <c r="O68" i="16"/>
  <c r="T66" i="26" l="1"/>
  <c r="L66" i="26"/>
  <c r="X66" i="26" s="1"/>
  <c r="Q68" i="16"/>
  <c r="J68" i="16"/>
  <c r="V66" i="26" l="1"/>
  <c r="W66" i="26"/>
  <c r="AA66" i="26"/>
  <c r="Z66" i="26"/>
  <c r="Y66" i="26"/>
  <c r="M67" i="26"/>
  <c r="O67" i="26" s="1"/>
  <c r="AB66" i="26"/>
  <c r="F67" i="26"/>
  <c r="H67" i="26" s="1"/>
  <c r="T68" i="16"/>
  <c r="S68" i="16"/>
  <c r="L68" i="16"/>
  <c r="U68" i="16"/>
  <c r="P67" i="26" l="1"/>
  <c r="R67" i="26" s="1"/>
  <c r="N67" i="26"/>
  <c r="I67" i="26"/>
  <c r="K67" i="26" s="1"/>
  <c r="G67" i="26"/>
  <c r="V68" i="16"/>
  <c r="AB68" i="16"/>
  <c r="AA68" i="16"/>
  <c r="Z68" i="16"/>
  <c r="Y68" i="16"/>
  <c r="X68" i="16"/>
  <c r="W68" i="16"/>
  <c r="M69" i="16"/>
  <c r="F69" i="16"/>
  <c r="J67" i="26" l="1"/>
  <c r="Q67" i="26"/>
  <c r="S67" i="26" s="1"/>
  <c r="U67" i="26"/>
  <c r="P69" i="16"/>
  <c r="R69" i="16" s="1"/>
  <c r="O69" i="16"/>
  <c r="N69" i="16"/>
  <c r="I69" i="16"/>
  <c r="K69" i="16" s="1"/>
  <c r="H69" i="16"/>
  <c r="G69" i="16"/>
  <c r="T67" i="26" l="1"/>
  <c r="L67" i="26"/>
  <c r="W67" i="26" s="1"/>
  <c r="Q69" i="16"/>
  <c r="S69" i="16" s="1"/>
  <c r="J69" i="16"/>
  <c r="L69" i="16" s="1"/>
  <c r="U69" i="16"/>
  <c r="M68" i="26" l="1"/>
  <c r="N68" i="26" s="1"/>
  <c r="Y67" i="26"/>
  <c r="Z67" i="26"/>
  <c r="AB67" i="26"/>
  <c r="F68" i="26"/>
  <c r="G68" i="26" s="1"/>
  <c r="X67" i="26"/>
  <c r="AA67" i="26"/>
  <c r="V67" i="26"/>
  <c r="P68" i="26"/>
  <c r="R68" i="26" s="1"/>
  <c r="AB69" i="16"/>
  <c r="AA69" i="16"/>
  <c r="Z69" i="16"/>
  <c r="Y69" i="16"/>
  <c r="X69" i="16"/>
  <c r="W69" i="16"/>
  <c r="T69" i="16"/>
  <c r="V69" i="16" s="1"/>
  <c r="F70" i="16"/>
  <c r="M70" i="16"/>
  <c r="O68" i="26" l="1"/>
  <c r="Q68" i="26" s="1"/>
  <c r="S68" i="26" s="1"/>
  <c r="I68" i="26"/>
  <c r="K68" i="26" s="1"/>
  <c r="U68" i="26" s="1"/>
  <c r="H68" i="26"/>
  <c r="P70" i="16"/>
  <c r="R70" i="16" s="1"/>
  <c r="O70" i="16"/>
  <c r="N70" i="16"/>
  <c r="H70" i="16"/>
  <c r="G70" i="16"/>
  <c r="I70" i="16"/>
  <c r="K70" i="16" s="1"/>
  <c r="J68" i="26" l="1"/>
  <c r="L68" i="26" s="1"/>
  <c r="Y68" i="26" s="1"/>
  <c r="U70" i="16"/>
  <c r="J70" i="16"/>
  <c r="Q70" i="16"/>
  <c r="S70" i="16" s="1"/>
  <c r="X68" i="26" l="1"/>
  <c r="F69" i="26"/>
  <c r="H69" i="26" s="1"/>
  <c r="M69" i="26"/>
  <c r="N69" i="26" s="1"/>
  <c r="W68" i="26"/>
  <c r="T68" i="26"/>
  <c r="V68" i="26" s="1"/>
  <c r="AB68" i="26"/>
  <c r="Z68" i="26"/>
  <c r="AA68" i="26"/>
  <c r="T70" i="16"/>
  <c r="L70" i="16"/>
  <c r="I69" i="26" l="1"/>
  <c r="K69" i="26" s="1"/>
  <c r="P69" i="26"/>
  <c r="R69" i="26" s="1"/>
  <c r="O69" i="26"/>
  <c r="G69" i="26"/>
  <c r="V70" i="16"/>
  <c r="AB70" i="16"/>
  <c r="AA70" i="16"/>
  <c r="Z70" i="16"/>
  <c r="Y70" i="16"/>
  <c r="X70" i="16"/>
  <c r="W70" i="16"/>
  <c r="F71" i="16"/>
  <c r="M71" i="16"/>
  <c r="Q69" i="26" l="1"/>
  <c r="S69" i="26" s="1"/>
  <c r="J69" i="26"/>
  <c r="L69" i="26" s="1"/>
  <c r="U69" i="26"/>
  <c r="G71" i="16"/>
  <c r="I71" i="16"/>
  <c r="K71" i="16" s="1"/>
  <c r="H71" i="16"/>
  <c r="O71" i="16"/>
  <c r="N71" i="16"/>
  <c r="P71" i="16"/>
  <c r="R71" i="16" s="1"/>
  <c r="Y69" i="26" l="1"/>
  <c r="Z69" i="26"/>
  <c r="AA69" i="26"/>
  <c r="X69" i="26"/>
  <c r="W69" i="26"/>
  <c r="M70" i="26"/>
  <c r="N70" i="26" s="1"/>
  <c r="AB69" i="26"/>
  <c r="F70" i="26"/>
  <c r="G70" i="26" s="1"/>
  <c r="T69" i="26"/>
  <c r="V69" i="26" s="1"/>
  <c r="Q71" i="16"/>
  <c r="S71" i="16" s="1"/>
  <c r="J71" i="16"/>
  <c r="L71" i="16" s="1"/>
  <c r="U71" i="16"/>
  <c r="O70" i="26" l="1"/>
  <c r="I70" i="26"/>
  <c r="K70" i="26" s="1"/>
  <c r="H70" i="26"/>
  <c r="P70" i="26"/>
  <c r="R70" i="26" s="1"/>
  <c r="AB71" i="16"/>
  <c r="AA71" i="16"/>
  <c r="Z71" i="16"/>
  <c r="Y71" i="16"/>
  <c r="X71" i="16"/>
  <c r="W71" i="16"/>
  <c r="T71" i="16"/>
  <c r="V71" i="16" s="1"/>
  <c r="F72" i="16"/>
  <c r="M72" i="16"/>
  <c r="J70" i="26" l="1"/>
  <c r="L70" i="26" s="1"/>
  <c r="U70" i="26"/>
  <c r="Q70" i="26"/>
  <c r="S70" i="26" s="1"/>
  <c r="I72" i="16"/>
  <c r="K72" i="16" s="1"/>
  <c r="H72" i="16"/>
  <c r="G72" i="16"/>
  <c r="N72" i="16"/>
  <c r="P72" i="16"/>
  <c r="R72" i="16" s="1"/>
  <c r="O72" i="16"/>
  <c r="F71" i="26" l="1"/>
  <c r="I71" i="26" s="1"/>
  <c r="K71" i="26" s="1"/>
  <c r="W70" i="26"/>
  <c r="Z70" i="26"/>
  <c r="M71" i="26"/>
  <c r="N71" i="26" s="1"/>
  <c r="T70" i="26"/>
  <c r="V70" i="26" s="1"/>
  <c r="AA70" i="26"/>
  <c r="X70" i="26"/>
  <c r="AB70" i="26"/>
  <c r="Y70" i="26"/>
  <c r="Q72" i="16"/>
  <c r="S72" i="16" s="1"/>
  <c r="J72" i="16"/>
  <c r="L72" i="16" s="1"/>
  <c r="U72" i="16"/>
  <c r="G71" i="26" l="1"/>
  <c r="H71" i="26"/>
  <c r="O71" i="26"/>
  <c r="P71" i="26"/>
  <c r="R71" i="26" s="1"/>
  <c r="U71" i="26" s="1"/>
  <c r="AB72" i="16"/>
  <c r="AA72" i="16"/>
  <c r="Z72" i="16"/>
  <c r="Y72" i="16"/>
  <c r="X72" i="16"/>
  <c r="W72" i="16"/>
  <c r="T72" i="16"/>
  <c r="V72" i="16" s="1"/>
  <c r="M73" i="16"/>
  <c r="F73" i="16"/>
  <c r="J71" i="26" l="1"/>
  <c r="L71" i="26" s="1"/>
  <c r="Q71" i="26"/>
  <c r="S71" i="26" s="1"/>
  <c r="I73" i="16"/>
  <c r="K73" i="16" s="1"/>
  <c r="H73" i="16"/>
  <c r="G73" i="16"/>
  <c r="P73" i="16"/>
  <c r="R73" i="16" s="1"/>
  <c r="O73" i="16"/>
  <c r="N73" i="16"/>
  <c r="F72" i="26" l="1"/>
  <c r="I72" i="26" s="1"/>
  <c r="K72" i="26" s="1"/>
  <c r="Z71" i="26"/>
  <c r="T71" i="26"/>
  <c r="V71" i="26" s="1"/>
  <c r="Y71" i="26"/>
  <c r="X71" i="26"/>
  <c r="AB71" i="26"/>
  <c r="W71" i="26"/>
  <c r="AA71" i="26"/>
  <c r="G72" i="26"/>
  <c r="M72" i="26"/>
  <c r="N72" i="26" s="1"/>
  <c r="Q73" i="16"/>
  <c r="S73" i="16" s="1"/>
  <c r="J73" i="16"/>
  <c r="U73" i="16"/>
  <c r="H72" i="26" l="1"/>
  <c r="J72" i="26" s="1"/>
  <c r="L72" i="26" s="1"/>
  <c r="O72" i="26"/>
  <c r="P72" i="26"/>
  <c r="R72" i="26" s="1"/>
  <c r="U72" i="26" s="1"/>
  <c r="T73" i="16"/>
  <c r="L73" i="16"/>
  <c r="Q72" i="26" l="1"/>
  <c r="S72" i="26" s="1"/>
  <c r="Y72" i="26" s="1"/>
  <c r="AB73" i="16"/>
  <c r="AA73" i="16"/>
  <c r="Z73" i="16"/>
  <c r="V73" i="16"/>
  <c r="Y73" i="16"/>
  <c r="X73" i="16"/>
  <c r="W73" i="16"/>
  <c r="F74" i="16"/>
  <c r="M74" i="16"/>
  <c r="Z72" i="26" l="1"/>
  <c r="W72" i="26"/>
  <c r="AB72" i="26"/>
  <c r="T72" i="26"/>
  <c r="V72" i="26" s="1"/>
  <c r="X72" i="26"/>
  <c r="M73" i="26"/>
  <c r="N73" i="26" s="1"/>
  <c r="F73" i="26"/>
  <c r="H73" i="26" s="1"/>
  <c r="AA72" i="26"/>
  <c r="P74" i="16"/>
  <c r="R74" i="16" s="1"/>
  <c r="O74" i="16"/>
  <c r="N74" i="16"/>
  <c r="H74" i="16"/>
  <c r="G74" i="16"/>
  <c r="I74" i="16"/>
  <c r="K74" i="16" s="1"/>
  <c r="I73" i="26" l="1"/>
  <c r="K73" i="26" s="1"/>
  <c r="G73" i="26"/>
  <c r="O73" i="26"/>
  <c r="P73" i="26"/>
  <c r="R73" i="26" s="1"/>
  <c r="Q74" i="16"/>
  <c r="S74" i="16" s="1"/>
  <c r="U74" i="16"/>
  <c r="J74" i="16"/>
  <c r="U73" i="26" l="1"/>
  <c r="J73" i="26"/>
  <c r="L73" i="26" s="1"/>
  <c r="Q73" i="26"/>
  <c r="S73" i="26" s="1"/>
  <c r="T74" i="16"/>
  <c r="L74" i="16"/>
  <c r="T73" i="26" l="1"/>
  <c r="V73" i="26" s="1"/>
  <c r="F74" i="26"/>
  <c r="G74" i="26" s="1"/>
  <c r="M74" i="26"/>
  <c r="N74" i="26" s="1"/>
  <c r="AB73" i="26"/>
  <c r="AA73" i="26"/>
  <c r="W73" i="26"/>
  <c r="Y73" i="26"/>
  <c r="X73" i="26"/>
  <c r="Z73" i="26"/>
  <c r="V74" i="16"/>
  <c r="AA74" i="16"/>
  <c r="AB74" i="16"/>
  <c r="Z74" i="16"/>
  <c r="Y74" i="16"/>
  <c r="X74" i="16"/>
  <c r="W74" i="16"/>
  <c r="F75" i="16"/>
  <c r="M75" i="16"/>
  <c r="I74" i="26" l="1"/>
  <c r="K74" i="26" s="1"/>
  <c r="H74" i="26"/>
  <c r="P74" i="26"/>
  <c r="R74" i="26" s="1"/>
  <c r="O74" i="26"/>
  <c r="G75" i="16"/>
  <c r="I75" i="16"/>
  <c r="K75" i="16" s="1"/>
  <c r="H75" i="16"/>
  <c r="O75" i="16"/>
  <c r="N75" i="16"/>
  <c r="P75" i="16"/>
  <c r="R75" i="16" s="1"/>
  <c r="J74" i="26" l="1"/>
  <c r="L74" i="26" s="1"/>
  <c r="U74" i="26"/>
  <c r="Q74" i="26"/>
  <c r="S74" i="26" s="1"/>
  <c r="U75" i="16"/>
  <c r="Q75" i="16"/>
  <c r="S75" i="16" s="1"/>
  <c r="J75" i="16"/>
  <c r="T74" i="26" l="1"/>
  <c r="V74" i="26" s="1"/>
  <c r="F75" i="26"/>
  <c r="M75" i="26"/>
  <c r="Z74" i="26"/>
  <c r="Y74" i="26"/>
  <c r="AB74" i="26"/>
  <c r="X74" i="26"/>
  <c r="AA74" i="26"/>
  <c r="W74" i="26"/>
  <c r="T75" i="16"/>
  <c r="L75" i="16"/>
  <c r="N75" i="26" l="1"/>
  <c r="P75" i="26"/>
  <c r="R75" i="26" s="1"/>
  <c r="O75" i="26"/>
  <c r="I75" i="26"/>
  <c r="K75" i="26" s="1"/>
  <c r="H75" i="26"/>
  <c r="G75" i="26"/>
  <c r="V75" i="16"/>
  <c r="AB75" i="16"/>
  <c r="AA75" i="16"/>
  <c r="Z75" i="16"/>
  <c r="Y75" i="16"/>
  <c r="X75" i="16"/>
  <c r="W75" i="16"/>
  <c r="F76" i="16"/>
  <c r="M76" i="16"/>
  <c r="Q75" i="26" l="1"/>
  <c r="S75" i="26" s="1"/>
  <c r="U75" i="26"/>
  <c r="J75" i="26"/>
  <c r="I76" i="16"/>
  <c r="K76" i="16" s="1"/>
  <c r="H76" i="16"/>
  <c r="G76" i="16"/>
  <c r="N76" i="16"/>
  <c r="P76" i="16"/>
  <c r="R76" i="16" s="1"/>
  <c r="O76" i="16"/>
  <c r="T75" i="26" l="1"/>
  <c r="L75" i="26"/>
  <c r="Q76" i="16"/>
  <c r="J76" i="16"/>
  <c r="F76" i="26" l="1"/>
  <c r="M76" i="26"/>
  <c r="Z75" i="26"/>
  <c r="Y75" i="26"/>
  <c r="AB75" i="26"/>
  <c r="X75" i="26"/>
  <c r="W75" i="26"/>
  <c r="AA75" i="26"/>
  <c r="V75" i="26"/>
  <c r="T76" i="16"/>
  <c r="S76" i="16"/>
  <c r="L76" i="16"/>
  <c r="U76" i="16"/>
  <c r="N76" i="26" l="1"/>
  <c r="P76" i="26"/>
  <c r="R76" i="26" s="1"/>
  <c r="O76" i="26"/>
  <c r="I76" i="26"/>
  <c r="K76" i="26" s="1"/>
  <c r="H76" i="26"/>
  <c r="G76" i="26"/>
  <c r="V76" i="16"/>
  <c r="AB76" i="16"/>
  <c r="AA76" i="16"/>
  <c r="Z76" i="16"/>
  <c r="Y76" i="16"/>
  <c r="X76" i="16"/>
  <c r="W76" i="16"/>
  <c r="M77" i="16"/>
  <c r="F77" i="16"/>
  <c r="U76" i="26" l="1"/>
  <c r="J76" i="26"/>
  <c r="Q76" i="26"/>
  <c r="S76" i="26" s="1"/>
  <c r="P77" i="16"/>
  <c r="R77" i="16" s="1"/>
  <c r="O77" i="16"/>
  <c r="N77" i="16"/>
  <c r="I77" i="16"/>
  <c r="K77" i="16" s="1"/>
  <c r="H77" i="16"/>
  <c r="G77" i="16"/>
  <c r="T76" i="26" l="1"/>
  <c r="L76" i="26"/>
  <c r="Q77" i="16"/>
  <c r="S77" i="16" s="1"/>
  <c r="J77" i="16"/>
  <c r="U77" i="16"/>
  <c r="F77" i="26" l="1"/>
  <c r="M77" i="26"/>
  <c r="Z76" i="26"/>
  <c r="Y76" i="26"/>
  <c r="AB76" i="26"/>
  <c r="X76" i="26"/>
  <c r="AA76" i="26"/>
  <c r="W76" i="26"/>
  <c r="V76" i="26"/>
  <c r="T77" i="16"/>
  <c r="L77" i="16"/>
  <c r="N77" i="26" l="1"/>
  <c r="P77" i="26"/>
  <c r="R77" i="26" s="1"/>
  <c r="O77" i="26"/>
  <c r="I77" i="26"/>
  <c r="K77" i="26" s="1"/>
  <c r="H77" i="26"/>
  <c r="G77" i="26"/>
  <c r="V77" i="16"/>
  <c r="AB77" i="16"/>
  <c r="AA77" i="16"/>
  <c r="Z77" i="16"/>
  <c r="Y77" i="16"/>
  <c r="X77" i="16"/>
  <c r="W77" i="16"/>
  <c r="F78" i="16"/>
  <c r="M78" i="16"/>
  <c r="Q77" i="26" l="1"/>
  <c r="S77" i="26" s="1"/>
  <c r="U77" i="26"/>
  <c r="J77" i="26"/>
  <c r="H78" i="16"/>
  <c r="G78" i="16"/>
  <c r="I78" i="16"/>
  <c r="K78" i="16" s="1"/>
  <c r="P78" i="16"/>
  <c r="R78" i="16" s="1"/>
  <c r="O78" i="16"/>
  <c r="N78" i="16"/>
  <c r="T77" i="26" l="1"/>
  <c r="L77" i="26"/>
  <c r="Q78" i="16"/>
  <c r="S78" i="16" s="1"/>
  <c r="U78" i="16"/>
  <c r="J78" i="16"/>
  <c r="F78" i="26" l="1"/>
  <c r="M78" i="26"/>
  <c r="Z77" i="26"/>
  <c r="Y77" i="26"/>
  <c r="AB77" i="26"/>
  <c r="X77" i="26"/>
  <c r="AA77" i="26"/>
  <c r="W77" i="26"/>
  <c r="V77" i="26"/>
  <c r="T78" i="16"/>
  <c r="L78" i="16"/>
  <c r="N78" i="26" l="1"/>
  <c r="P78" i="26"/>
  <c r="R78" i="26" s="1"/>
  <c r="O78" i="26"/>
  <c r="I78" i="26"/>
  <c r="K78" i="26" s="1"/>
  <c r="H78" i="26"/>
  <c r="G78" i="26"/>
  <c r="V78" i="16"/>
  <c r="AB78" i="16"/>
  <c r="AA78" i="16"/>
  <c r="Z78" i="16"/>
  <c r="Y78" i="16"/>
  <c r="X78" i="16"/>
  <c r="W78" i="16"/>
  <c r="F79" i="16"/>
  <c r="M79" i="16"/>
  <c r="Q78" i="26" l="1"/>
  <c r="S78" i="26" s="1"/>
  <c r="J78" i="26"/>
  <c r="U78" i="26"/>
  <c r="G79" i="16"/>
  <c r="I79" i="16"/>
  <c r="K79" i="16" s="1"/>
  <c r="H79" i="16"/>
  <c r="O79" i="16"/>
  <c r="N79" i="16"/>
  <c r="P79" i="16"/>
  <c r="R79" i="16" s="1"/>
  <c r="T78" i="26" l="1"/>
  <c r="L78" i="26"/>
  <c r="M79" i="26" s="1"/>
  <c r="U79" i="16"/>
  <c r="J79" i="16"/>
  <c r="L79" i="16" s="1"/>
  <c r="Q79" i="16"/>
  <c r="S79" i="16" s="1"/>
  <c r="Z78" i="26" l="1"/>
  <c r="F79" i="26"/>
  <c r="G79" i="26" s="1"/>
  <c r="W78" i="26"/>
  <c r="V78" i="26"/>
  <c r="AB78" i="26"/>
  <c r="Y78" i="26"/>
  <c r="AA78" i="26"/>
  <c r="P79" i="26"/>
  <c r="R79" i="26" s="1"/>
  <c r="X78" i="26"/>
  <c r="AB79" i="16"/>
  <c r="AA79" i="16"/>
  <c r="Z79" i="16"/>
  <c r="Y79" i="16"/>
  <c r="X79" i="16"/>
  <c r="W79" i="16"/>
  <c r="F80" i="16"/>
  <c r="M80" i="16"/>
  <c r="T79" i="16"/>
  <c r="V79" i="16" s="1"/>
  <c r="I79" i="26" l="1"/>
  <c r="K79" i="26" s="1"/>
  <c r="U79" i="26" s="1"/>
  <c r="H79" i="26"/>
  <c r="O79" i="26"/>
  <c r="N79" i="26"/>
  <c r="I80" i="16"/>
  <c r="K80" i="16" s="1"/>
  <c r="H80" i="16"/>
  <c r="G80" i="16"/>
  <c r="N80" i="16"/>
  <c r="P80" i="16"/>
  <c r="R80" i="16" s="1"/>
  <c r="O80" i="16"/>
  <c r="J79" i="26" l="1"/>
  <c r="L79" i="26" s="1"/>
  <c r="Q79" i="26"/>
  <c r="S79" i="26" s="1"/>
  <c r="Q80" i="16"/>
  <c r="S80" i="16" s="1"/>
  <c r="U80" i="16"/>
  <c r="J80" i="16"/>
  <c r="F80" i="26" l="1"/>
  <c r="M80" i="26"/>
  <c r="T79" i="26"/>
  <c r="V79" i="26" s="1"/>
  <c r="Z79" i="26"/>
  <c r="Y79" i="26"/>
  <c r="AB79" i="26"/>
  <c r="X79" i="26"/>
  <c r="W79" i="26"/>
  <c r="AA79" i="26"/>
  <c r="T80" i="16"/>
  <c r="L80" i="16"/>
  <c r="N80" i="26" l="1"/>
  <c r="P80" i="26"/>
  <c r="R80" i="26" s="1"/>
  <c r="O80" i="26"/>
  <c r="I80" i="26"/>
  <c r="K80" i="26" s="1"/>
  <c r="H80" i="26"/>
  <c r="G80" i="26"/>
  <c r="V80" i="16"/>
  <c r="AB80" i="16"/>
  <c r="AA80" i="16"/>
  <c r="Z80" i="16"/>
  <c r="Y80" i="16"/>
  <c r="X80" i="16"/>
  <c r="W80" i="16"/>
  <c r="M81" i="16"/>
  <c r="F81" i="16"/>
  <c r="Q80" i="26" l="1"/>
  <c r="S80" i="26" s="1"/>
  <c r="J80" i="26"/>
  <c r="U80" i="26"/>
  <c r="P81" i="16"/>
  <c r="R81" i="16" s="1"/>
  <c r="O81" i="16"/>
  <c r="N81" i="16"/>
  <c r="I81" i="16"/>
  <c r="K81" i="16" s="1"/>
  <c r="H81" i="16"/>
  <c r="G81" i="16"/>
  <c r="T80" i="26" l="1"/>
  <c r="L80" i="26"/>
  <c r="W80" i="26" s="1"/>
  <c r="Q81" i="16"/>
  <c r="S81" i="16" s="1"/>
  <c r="J81" i="16"/>
  <c r="U81" i="16"/>
  <c r="F81" i="26" l="1"/>
  <c r="H81" i="26" s="1"/>
  <c r="M81" i="26"/>
  <c r="P81" i="26" s="1"/>
  <c r="R81" i="26" s="1"/>
  <c r="Y80" i="26"/>
  <c r="AA80" i="26"/>
  <c r="V80" i="26"/>
  <c r="X80" i="26"/>
  <c r="Z80" i="26"/>
  <c r="AB80" i="26"/>
  <c r="T81" i="16"/>
  <c r="L81" i="16"/>
  <c r="I81" i="26" l="1"/>
  <c r="K81" i="26" s="1"/>
  <c r="U81" i="26" s="1"/>
  <c r="G81" i="26"/>
  <c r="N81" i="26"/>
  <c r="O81" i="26"/>
  <c r="V81" i="16"/>
  <c r="AB81" i="16"/>
  <c r="AA81" i="16"/>
  <c r="Z81" i="16"/>
  <c r="Y81" i="16"/>
  <c r="X81" i="16"/>
  <c r="W81" i="16"/>
  <c r="F82" i="16"/>
  <c r="M82" i="16"/>
  <c r="J81" i="26" l="1"/>
  <c r="L81" i="26" s="1"/>
  <c r="Q81" i="26"/>
  <c r="S81" i="26" s="1"/>
  <c r="H82" i="16"/>
  <c r="G82" i="16"/>
  <c r="I82" i="16"/>
  <c r="K82" i="16" s="1"/>
  <c r="P82" i="16"/>
  <c r="R82" i="16" s="1"/>
  <c r="O82" i="16"/>
  <c r="N82" i="16"/>
  <c r="M82" i="26" l="1"/>
  <c r="O82" i="26" s="1"/>
  <c r="X81" i="26"/>
  <c r="F82" i="26"/>
  <c r="H82" i="26" s="1"/>
  <c r="Z81" i="26"/>
  <c r="W81" i="26"/>
  <c r="AB81" i="26"/>
  <c r="AA81" i="26"/>
  <c r="Y81" i="26"/>
  <c r="T81" i="26"/>
  <c r="V81" i="26" s="1"/>
  <c r="J82" i="16"/>
  <c r="L82" i="16" s="1"/>
  <c r="U82" i="16"/>
  <c r="Q82" i="16"/>
  <c r="N82" i="26" l="1"/>
  <c r="P82" i="26"/>
  <c r="R82" i="26" s="1"/>
  <c r="G82" i="26"/>
  <c r="I82" i="26"/>
  <c r="K82" i="26" s="1"/>
  <c r="T82" i="16"/>
  <c r="S82" i="16"/>
  <c r="Y82" i="16" s="1"/>
  <c r="U82" i="26" l="1"/>
  <c r="Q82" i="26"/>
  <c r="S82" i="26" s="1"/>
  <c r="J82" i="26"/>
  <c r="Z82" i="16"/>
  <c r="AA82" i="16"/>
  <c r="AB82" i="16"/>
  <c r="V82" i="16"/>
  <c r="W82" i="16"/>
  <c r="X82" i="16"/>
  <c r="M83" i="16"/>
  <c r="F83" i="16"/>
  <c r="I83" i="16" s="1"/>
  <c r="K83" i="16" s="1"/>
  <c r="T82" i="26" l="1"/>
  <c r="L82" i="26"/>
  <c r="P83" i="16"/>
  <c r="N83" i="16"/>
  <c r="G83" i="16"/>
  <c r="H83" i="16"/>
  <c r="O83" i="16"/>
  <c r="Z82" i="26" l="1"/>
  <c r="M83" i="26"/>
  <c r="N83" i="26" s="1"/>
  <c r="X82" i="26"/>
  <c r="F83" i="26"/>
  <c r="G83" i="26" s="1"/>
  <c r="AA82" i="26"/>
  <c r="AB82" i="26"/>
  <c r="W82" i="26"/>
  <c r="V82" i="26"/>
  <c r="Y82" i="26"/>
  <c r="R83" i="16"/>
  <c r="U83" i="16" s="1"/>
  <c r="Q83" i="16"/>
  <c r="J83" i="16"/>
  <c r="L83" i="16" s="1"/>
  <c r="P83" i="26" l="1"/>
  <c r="R83" i="26" s="1"/>
  <c r="O83" i="26"/>
  <c r="I83" i="26"/>
  <c r="K83" i="26" s="1"/>
  <c r="H83" i="26"/>
  <c r="S83" i="16"/>
  <c r="AA83" i="16" s="1"/>
  <c r="T83" i="16"/>
  <c r="Q83" i="26" l="1"/>
  <c r="S83" i="26" s="1"/>
  <c r="U83" i="26"/>
  <c r="J83" i="26"/>
  <c r="L83" i="26" s="1"/>
  <c r="W83" i="16"/>
  <c r="V83" i="16"/>
  <c r="Z83" i="16"/>
  <c r="F84" i="16"/>
  <c r="H84" i="16" s="1"/>
  <c r="M84" i="16"/>
  <c r="O84" i="16" s="1"/>
  <c r="X83" i="16"/>
  <c r="Y83" i="16"/>
  <c r="AB83" i="16"/>
  <c r="M84" i="26" l="1"/>
  <c r="N84" i="26" s="1"/>
  <c r="W83" i="26"/>
  <c r="AA83" i="26"/>
  <c r="AB83" i="26"/>
  <c r="Y83" i="26"/>
  <c r="Z83" i="26"/>
  <c r="X83" i="26"/>
  <c r="T83" i="26"/>
  <c r="V83" i="26" s="1"/>
  <c r="F84" i="26"/>
  <c r="I84" i="26" s="1"/>
  <c r="K84" i="26" s="1"/>
  <c r="P84" i="16"/>
  <c r="R84" i="16" s="1"/>
  <c r="N84" i="16"/>
  <c r="G84" i="16"/>
  <c r="I84" i="16"/>
  <c r="K84" i="16" s="1"/>
  <c r="O84" i="26" l="1"/>
  <c r="P84" i="26"/>
  <c r="R84" i="26" s="1"/>
  <c r="U84" i="26" s="1"/>
  <c r="G84" i="26"/>
  <c r="H84" i="26"/>
  <c r="Q84" i="16"/>
  <c r="S84" i="16" s="1"/>
  <c r="U84" i="16"/>
  <c r="J84" i="16"/>
  <c r="L84" i="16" s="1"/>
  <c r="Q84" i="26" l="1"/>
  <c r="S84" i="26" s="1"/>
  <c r="J84" i="26"/>
  <c r="L84" i="26" s="1"/>
  <c r="AA84" i="16"/>
  <c r="M85" i="16"/>
  <c r="N85" i="16" s="1"/>
  <c r="T84" i="16"/>
  <c r="V84" i="16" s="1"/>
  <c r="X84" i="16"/>
  <c r="F85" i="16"/>
  <c r="I85" i="16" s="1"/>
  <c r="K85" i="16" s="1"/>
  <c r="Y84" i="16"/>
  <c r="Z84" i="16"/>
  <c r="W84" i="16"/>
  <c r="AB84" i="16"/>
  <c r="W84" i="26" l="1"/>
  <c r="T84" i="26"/>
  <c r="V84" i="26" s="1"/>
  <c r="F85" i="26"/>
  <c r="M85" i="26"/>
  <c r="Y84" i="26"/>
  <c r="AA84" i="26"/>
  <c r="X84" i="26"/>
  <c r="Z84" i="26"/>
  <c r="AB84" i="26"/>
  <c r="P85" i="16"/>
  <c r="R85" i="16" s="1"/>
  <c r="U85" i="16" s="1"/>
  <c r="O85" i="16"/>
  <c r="H85" i="16"/>
  <c r="G85" i="16"/>
  <c r="I85" i="26" l="1"/>
  <c r="K85" i="26" s="1"/>
  <c r="H85" i="26"/>
  <c r="G85" i="26"/>
  <c r="N85" i="26"/>
  <c r="P85" i="26"/>
  <c r="R85" i="26" s="1"/>
  <c r="O85" i="26"/>
  <c r="Q85" i="16"/>
  <c r="S85" i="16" s="1"/>
  <c r="J85" i="16"/>
  <c r="L85" i="16" s="1"/>
  <c r="Q85" i="26" l="1"/>
  <c r="S85" i="26" s="1"/>
  <c r="U85" i="26"/>
  <c r="J85" i="26"/>
  <c r="AA85" i="16"/>
  <c r="T85" i="16"/>
  <c r="V85" i="16" s="1"/>
  <c r="M86" i="16"/>
  <c r="O86" i="16" s="1"/>
  <c r="F86" i="16"/>
  <c r="I86" i="16" s="1"/>
  <c r="K86" i="16" s="1"/>
  <c r="W85" i="16"/>
  <c r="Z85" i="16"/>
  <c r="X85" i="16"/>
  <c r="Y85" i="16"/>
  <c r="AB85" i="16"/>
  <c r="T85" i="26" l="1"/>
  <c r="L85" i="26"/>
  <c r="N86" i="16"/>
  <c r="P86" i="16"/>
  <c r="R86" i="16" s="1"/>
  <c r="U86" i="16" s="1"/>
  <c r="H86" i="16"/>
  <c r="G86" i="16"/>
  <c r="F86" i="26" l="1"/>
  <c r="M86" i="26"/>
  <c r="Z85" i="26"/>
  <c r="Y85" i="26"/>
  <c r="AB85" i="26"/>
  <c r="X85" i="26"/>
  <c r="AA85" i="26"/>
  <c r="W85" i="26"/>
  <c r="V85" i="26"/>
  <c r="Q86" i="16"/>
  <c r="S86" i="16" s="1"/>
  <c r="J86" i="16"/>
  <c r="L86" i="16" s="1"/>
  <c r="N86" i="26" l="1"/>
  <c r="P86" i="26"/>
  <c r="R86" i="26" s="1"/>
  <c r="O86" i="26"/>
  <c r="I86" i="26"/>
  <c r="K86" i="26" s="1"/>
  <c r="H86" i="26"/>
  <c r="G86" i="26"/>
  <c r="AB86" i="16"/>
  <c r="W86" i="16"/>
  <c r="F87" i="16"/>
  <c r="G87" i="16" s="1"/>
  <c r="X86" i="16"/>
  <c r="Y86" i="16"/>
  <c r="M87" i="16"/>
  <c r="O87" i="16" s="1"/>
  <c r="T86" i="16"/>
  <c r="V86" i="16" s="1"/>
  <c r="Z86" i="16"/>
  <c r="AA86" i="16"/>
  <c r="Q86" i="26" l="1"/>
  <c r="S86" i="26" s="1"/>
  <c r="J86" i="26"/>
  <c r="U86" i="26"/>
  <c r="H87" i="16"/>
  <c r="I87" i="16"/>
  <c r="K87" i="16" s="1"/>
  <c r="P87" i="16"/>
  <c r="R87" i="16" s="1"/>
  <c r="N87" i="16"/>
  <c r="T86" i="26" l="1"/>
  <c r="L86" i="26"/>
  <c r="M87" i="26" s="1"/>
  <c r="Q87" i="16"/>
  <c r="S87" i="16" s="1"/>
  <c r="U87" i="16"/>
  <c r="J87" i="16"/>
  <c r="L87" i="16" s="1"/>
  <c r="AB86" i="26" l="1"/>
  <c r="Y86" i="26"/>
  <c r="F87" i="26"/>
  <c r="I87" i="26" s="1"/>
  <c r="K87" i="26" s="1"/>
  <c r="W86" i="26"/>
  <c r="AA86" i="26"/>
  <c r="Z86" i="26"/>
  <c r="X86" i="26"/>
  <c r="V86" i="26"/>
  <c r="N87" i="26"/>
  <c r="P87" i="26"/>
  <c r="R87" i="26" s="1"/>
  <c r="O87" i="26"/>
  <c r="F88" i="16"/>
  <c r="H88" i="16" s="1"/>
  <c r="T87" i="16"/>
  <c r="V87" i="16" s="1"/>
  <c r="W87" i="16"/>
  <c r="Z87" i="16"/>
  <c r="AA87" i="16"/>
  <c r="AB87" i="16"/>
  <c r="Y87" i="16"/>
  <c r="X87" i="16"/>
  <c r="M88" i="16"/>
  <c r="G87" i="26" l="1"/>
  <c r="H87" i="26"/>
  <c r="Q87" i="26"/>
  <c r="S87" i="26" s="1"/>
  <c r="U87" i="26"/>
  <c r="I88" i="16"/>
  <c r="K88" i="16" s="1"/>
  <c r="G88" i="16"/>
  <c r="N88" i="16"/>
  <c r="P88" i="16"/>
  <c r="R88" i="16" s="1"/>
  <c r="O88" i="16"/>
  <c r="J87" i="26" l="1"/>
  <c r="T87" i="26" s="1"/>
  <c r="J88" i="16"/>
  <c r="L88" i="16" s="1"/>
  <c r="U88" i="16"/>
  <c r="Q88" i="16"/>
  <c r="L87" i="26" l="1"/>
  <c r="S88" i="16"/>
  <c r="X88" i="16" s="1"/>
  <c r="T88" i="16"/>
  <c r="F88" i="26" l="1"/>
  <c r="I88" i="26" s="1"/>
  <c r="K88" i="26" s="1"/>
  <c r="M88" i="26"/>
  <c r="N88" i="26" s="1"/>
  <c r="X87" i="26"/>
  <c r="W87" i="26"/>
  <c r="V87" i="26"/>
  <c r="AB87" i="26"/>
  <c r="AA87" i="26"/>
  <c r="Y87" i="26"/>
  <c r="Z87" i="26"/>
  <c r="V88" i="16"/>
  <c r="M89" i="16"/>
  <c r="O89" i="16" s="1"/>
  <c r="Z88" i="16"/>
  <c r="W88" i="16"/>
  <c r="AA88" i="16"/>
  <c r="F89" i="16"/>
  <c r="I89" i="16" s="1"/>
  <c r="K89" i="16" s="1"/>
  <c r="Y88" i="16"/>
  <c r="AB88" i="16"/>
  <c r="G88" i="26" l="1"/>
  <c r="H88" i="26"/>
  <c r="O88" i="26"/>
  <c r="P88" i="26"/>
  <c r="R88" i="26" s="1"/>
  <c r="U88" i="26" s="1"/>
  <c r="P89" i="16"/>
  <c r="R89" i="16" s="1"/>
  <c r="U89" i="16" s="1"/>
  <c r="N89" i="16"/>
  <c r="G89" i="16"/>
  <c r="H89" i="16"/>
  <c r="J88" i="26" l="1"/>
  <c r="L88" i="26" s="1"/>
  <c r="Q88" i="26"/>
  <c r="S88" i="26" s="1"/>
  <c r="Q89" i="16"/>
  <c r="S89" i="16" s="1"/>
  <c r="J89" i="16"/>
  <c r="L89" i="16" s="1"/>
  <c r="F89" i="26" l="1"/>
  <c r="M89" i="26"/>
  <c r="T88" i="26"/>
  <c r="V88" i="26" s="1"/>
  <c r="Z88" i="26"/>
  <c r="Y88" i="26"/>
  <c r="AB88" i="26"/>
  <c r="X88" i="26"/>
  <c r="AA88" i="26"/>
  <c r="W88" i="26"/>
  <c r="AB89" i="16"/>
  <c r="M90" i="16"/>
  <c r="N90" i="16" s="1"/>
  <c r="W89" i="16"/>
  <c r="Y89" i="16"/>
  <c r="F90" i="16"/>
  <c r="H90" i="16" s="1"/>
  <c r="T89" i="16"/>
  <c r="V89" i="16" s="1"/>
  <c r="Z89" i="16"/>
  <c r="AA89" i="16"/>
  <c r="X89" i="16"/>
  <c r="N89" i="26" l="1"/>
  <c r="P89" i="26"/>
  <c r="R89" i="26" s="1"/>
  <c r="O89" i="26"/>
  <c r="I89" i="26"/>
  <c r="K89" i="26" s="1"/>
  <c r="H89" i="26"/>
  <c r="G89" i="26"/>
  <c r="P90" i="16"/>
  <c r="R90" i="16" s="1"/>
  <c r="O90" i="16"/>
  <c r="G90" i="16"/>
  <c r="I90" i="16"/>
  <c r="K90" i="16" s="1"/>
  <c r="Q89" i="26" l="1"/>
  <c r="S89" i="26" s="1"/>
  <c r="J89" i="26"/>
  <c r="U89" i="26"/>
  <c r="Q90" i="16"/>
  <c r="S90" i="16" s="1"/>
  <c r="U90" i="16"/>
  <c r="J90" i="16"/>
  <c r="T89" i="26" l="1"/>
  <c r="L89" i="26"/>
  <c r="T90" i="16"/>
  <c r="L90" i="16"/>
  <c r="AA90" i="16" s="1"/>
  <c r="F90" i="26" l="1"/>
  <c r="I90" i="26" s="1"/>
  <c r="K90" i="26" s="1"/>
  <c r="M90" i="26"/>
  <c r="O90" i="26" s="1"/>
  <c r="V89" i="26"/>
  <c r="AB89" i="26"/>
  <c r="AA89" i="26"/>
  <c r="Y89" i="26"/>
  <c r="W89" i="26"/>
  <c r="X89" i="26"/>
  <c r="Z89" i="26"/>
  <c r="M91" i="16"/>
  <c r="P91" i="16" s="1"/>
  <c r="R91" i="16" s="1"/>
  <c r="Y90" i="16"/>
  <c r="F91" i="16"/>
  <c r="I91" i="16" s="1"/>
  <c r="K91" i="16" s="1"/>
  <c r="W90" i="16"/>
  <c r="AB90" i="16"/>
  <c r="Z90" i="16"/>
  <c r="X90" i="16"/>
  <c r="V90" i="16"/>
  <c r="H90" i="26" l="1"/>
  <c r="G90" i="26"/>
  <c r="N90" i="26"/>
  <c r="P90" i="26"/>
  <c r="R90" i="26" s="1"/>
  <c r="U90" i="26" s="1"/>
  <c r="O91" i="16"/>
  <c r="N91" i="16"/>
  <c r="H91" i="16"/>
  <c r="G91" i="16"/>
  <c r="U91" i="16"/>
  <c r="J90" i="26" l="1"/>
  <c r="L90" i="26" s="1"/>
  <c r="Q90" i="26"/>
  <c r="S90" i="26" s="1"/>
  <c r="Q91" i="16"/>
  <c r="S91" i="16" s="1"/>
  <c r="J91" i="16"/>
  <c r="L91" i="16" s="1"/>
  <c r="W90" i="26" l="1"/>
  <c r="F91" i="26"/>
  <c r="I91" i="26" s="1"/>
  <c r="K91" i="26" s="1"/>
  <c r="M91" i="26"/>
  <c r="O91" i="26" s="1"/>
  <c r="T90" i="26"/>
  <c r="V90" i="26" s="1"/>
  <c r="Y90" i="26"/>
  <c r="Z90" i="26"/>
  <c r="AA90" i="26"/>
  <c r="X90" i="26"/>
  <c r="AB90" i="26"/>
  <c r="AB91" i="16"/>
  <c r="F92" i="16"/>
  <c r="H92" i="16" s="1"/>
  <c r="M92" i="16"/>
  <c r="N92" i="16" s="1"/>
  <c r="T91" i="16"/>
  <c r="V91" i="16" s="1"/>
  <c r="W91" i="16"/>
  <c r="X91" i="16"/>
  <c r="Y91" i="16"/>
  <c r="Z91" i="16"/>
  <c r="AA91" i="16"/>
  <c r="G91" i="26" l="1"/>
  <c r="H91" i="26"/>
  <c r="N91" i="26"/>
  <c r="P91" i="26"/>
  <c r="R91" i="26" s="1"/>
  <c r="U91" i="26" s="1"/>
  <c r="P92" i="16"/>
  <c r="R92" i="16" s="1"/>
  <c r="G92" i="16"/>
  <c r="I92" i="16"/>
  <c r="K92" i="16" s="1"/>
  <c r="O92" i="16"/>
  <c r="J91" i="26" l="1"/>
  <c r="L91" i="26" s="1"/>
  <c r="Q91" i="26"/>
  <c r="S91" i="26" s="1"/>
  <c r="J92" i="16"/>
  <c r="L92" i="16" s="1"/>
  <c r="U92" i="16"/>
  <c r="Q92" i="16"/>
  <c r="S92" i="16" s="1"/>
  <c r="F92" i="26" l="1"/>
  <c r="M92" i="26"/>
  <c r="T91" i="26"/>
  <c r="V91" i="26" s="1"/>
  <c r="Z91" i="26"/>
  <c r="Y91" i="26"/>
  <c r="AB91" i="26"/>
  <c r="X91" i="26"/>
  <c r="W91" i="26"/>
  <c r="AA91" i="26"/>
  <c r="T92" i="16"/>
  <c r="V92" i="16" s="1"/>
  <c r="AB92" i="16"/>
  <c r="AA92" i="16"/>
  <c r="Z92" i="16"/>
  <c r="Y92" i="16"/>
  <c r="X92" i="16"/>
  <c r="W92" i="16"/>
  <c r="M93" i="16"/>
  <c r="F93" i="16"/>
  <c r="I93" i="16" s="1"/>
  <c r="K93" i="16" s="1"/>
  <c r="N92" i="26" l="1"/>
  <c r="P92" i="26"/>
  <c r="R92" i="26" s="1"/>
  <c r="O92" i="26"/>
  <c r="I92" i="26"/>
  <c r="K92" i="26" s="1"/>
  <c r="H92" i="26"/>
  <c r="G92" i="26"/>
  <c r="P93" i="16"/>
  <c r="R93" i="16" s="1"/>
  <c r="U93" i="16" s="1"/>
  <c r="O93" i="16"/>
  <c r="N93" i="16"/>
  <c r="G93" i="16"/>
  <c r="H93" i="16"/>
  <c r="Q92" i="26" l="1"/>
  <c r="S92" i="26" s="1"/>
  <c r="J92" i="26"/>
  <c r="U92" i="26"/>
  <c r="Q93" i="16"/>
  <c r="S93" i="16" s="1"/>
  <c r="J93" i="16"/>
  <c r="L93" i="16" s="1"/>
  <c r="T92" i="26" l="1"/>
  <c r="L92" i="26"/>
  <c r="AB93" i="16"/>
  <c r="AA93" i="16"/>
  <c r="Z93" i="16"/>
  <c r="Y93" i="16"/>
  <c r="X93" i="16"/>
  <c r="W93" i="16"/>
  <c r="M94" i="16"/>
  <c r="F94" i="16"/>
  <c r="I94" i="16" s="1"/>
  <c r="K94" i="16" s="1"/>
  <c r="T93" i="16"/>
  <c r="V93" i="16" s="1"/>
  <c r="F93" i="26" l="1"/>
  <c r="M93" i="26"/>
  <c r="V92" i="26"/>
  <c r="Z92" i="26"/>
  <c r="AA92" i="26"/>
  <c r="Y92" i="26"/>
  <c r="W92" i="26"/>
  <c r="X92" i="26"/>
  <c r="AB92" i="26"/>
  <c r="P94" i="16"/>
  <c r="N94" i="16"/>
  <c r="O94" i="16"/>
  <c r="G94" i="16"/>
  <c r="H94" i="16"/>
  <c r="I93" i="26" l="1"/>
  <c r="K93" i="26" s="1"/>
  <c r="H93" i="26"/>
  <c r="G93" i="26"/>
  <c r="O93" i="26"/>
  <c r="N93" i="26"/>
  <c r="P93" i="26"/>
  <c r="R93" i="26" s="1"/>
  <c r="R94" i="16"/>
  <c r="U94" i="16" s="1"/>
  <c r="Q94" i="16"/>
  <c r="J94" i="16"/>
  <c r="J93" i="26" l="1"/>
  <c r="L93" i="26" s="1"/>
  <c r="Q93" i="26"/>
  <c r="U93" i="26"/>
  <c r="S94" i="16"/>
  <c r="T94" i="16"/>
  <c r="L94" i="16"/>
  <c r="S93" i="26" l="1"/>
  <c r="M94" i="26" s="1"/>
  <c r="T93" i="26"/>
  <c r="V94" i="16"/>
  <c r="AB94" i="16"/>
  <c r="AA94" i="16"/>
  <c r="Z94" i="16"/>
  <c r="Y94" i="16"/>
  <c r="X94" i="16"/>
  <c r="W94" i="16"/>
  <c r="M95" i="16"/>
  <c r="F95" i="16"/>
  <c r="I95" i="16" s="1"/>
  <c r="K95" i="16" s="1"/>
  <c r="F94" i="26" l="1"/>
  <c r="Y93" i="26"/>
  <c r="AB93" i="26"/>
  <c r="V93" i="26"/>
  <c r="AA93" i="26"/>
  <c r="W93" i="26"/>
  <c r="Z93" i="26"/>
  <c r="X93" i="26"/>
  <c r="P95" i="16"/>
  <c r="N95" i="16"/>
  <c r="O95" i="16"/>
  <c r="G95" i="16"/>
  <c r="H95" i="16"/>
  <c r="G94" i="26" l="1"/>
  <c r="I94" i="26"/>
  <c r="K94" i="26" s="1"/>
  <c r="H94" i="26"/>
  <c r="P94" i="26"/>
  <c r="R94" i="26" s="1"/>
  <c r="O94" i="26"/>
  <c r="N94" i="26"/>
  <c r="R95" i="16"/>
  <c r="U95" i="16" s="1"/>
  <c r="Q95" i="16"/>
  <c r="J95" i="16"/>
  <c r="U94" i="26" l="1"/>
  <c r="Q94" i="26"/>
  <c r="S94" i="26" s="1"/>
  <c r="J94" i="26"/>
  <c r="S95" i="16"/>
  <c r="T95" i="16"/>
  <c r="L95" i="16"/>
  <c r="T94" i="26" l="1"/>
  <c r="L94" i="26"/>
  <c r="AB95" i="16"/>
  <c r="AA95" i="16"/>
  <c r="Z95" i="16"/>
  <c r="V95" i="16"/>
  <c r="Y95" i="16"/>
  <c r="X95" i="16"/>
  <c r="W95" i="16"/>
  <c r="M96" i="16"/>
  <c r="F96" i="16"/>
  <c r="G96" i="16" s="1"/>
  <c r="F95" i="26" l="1"/>
  <c r="M95" i="26"/>
  <c r="AB94" i="26"/>
  <c r="V94" i="26"/>
  <c r="Z94" i="26"/>
  <c r="X94" i="26"/>
  <c r="W94" i="26"/>
  <c r="Y94" i="26"/>
  <c r="AA94" i="26"/>
  <c r="P96" i="16"/>
  <c r="R96" i="16" s="1"/>
  <c r="N96" i="16"/>
  <c r="O96" i="16"/>
  <c r="H96" i="16"/>
  <c r="I96" i="16"/>
  <c r="K96" i="16" s="1"/>
  <c r="N95" i="26" l="1"/>
  <c r="P95" i="26"/>
  <c r="R95" i="26" s="1"/>
  <c r="O95" i="26"/>
  <c r="H95" i="26"/>
  <c r="I95" i="26"/>
  <c r="K95" i="26" s="1"/>
  <c r="G95" i="26"/>
  <c r="U96" i="16"/>
  <c r="Q96" i="16"/>
  <c r="S96" i="16" s="1"/>
  <c r="J96" i="16"/>
  <c r="L96" i="16" s="1"/>
  <c r="J95" i="26" l="1"/>
  <c r="L95" i="26" s="1"/>
  <c r="U95" i="26"/>
  <c r="Q95" i="26"/>
  <c r="S95" i="26" s="1"/>
  <c r="AB96" i="16"/>
  <c r="AA96" i="16"/>
  <c r="Z96" i="16"/>
  <c r="Y96" i="16"/>
  <c r="X96" i="16"/>
  <c r="W96" i="16"/>
  <c r="M97" i="16"/>
  <c r="F97" i="16"/>
  <c r="H97" i="16" s="1"/>
  <c r="T96" i="16"/>
  <c r="V96" i="16" s="1"/>
  <c r="M96" i="26" l="1"/>
  <c r="F96" i="26"/>
  <c r="T95" i="26"/>
  <c r="V95" i="26" s="1"/>
  <c r="Y95" i="26"/>
  <c r="AA95" i="26"/>
  <c r="AB95" i="26"/>
  <c r="Z95" i="26"/>
  <c r="X95" i="26"/>
  <c r="W95" i="26"/>
  <c r="O97" i="16"/>
  <c r="N97" i="16"/>
  <c r="P97" i="16"/>
  <c r="R97" i="16" s="1"/>
  <c r="I97" i="16"/>
  <c r="K97" i="16" s="1"/>
  <c r="G97" i="16"/>
  <c r="I96" i="26" l="1"/>
  <c r="K96" i="26" s="1"/>
  <c r="H96" i="26"/>
  <c r="G96" i="26"/>
  <c r="N96" i="26"/>
  <c r="P96" i="26"/>
  <c r="R96" i="26" s="1"/>
  <c r="O96" i="26"/>
  <c r="Q97" i="16"/>
  <c r="S97" i="16" s="1"/>
  <c r="U97" i="16"/>
  <c r="J97" i="16"/>
  <c r="L97" i="16" s="1"/>
  <c r="Q96" i="26" l="1"/>
  <c r="S96" i="26" s="1"/>
  <c r="J96" i="26"/>
  <c r="U96" i="26"/>
  <c r="AB97" i="16"/>
  <c r="AA97" i="16"/>
  <c r="Z97" i="16"/>
  <c r="Y97" i="16"/>
  <c r="X97" i="16"/>
  <c r="W97" i="16"/>
  <c r="M98" i="16"/>
  <c r="F98" i="16"/>
  <c r="H98" i="16" s="1"/>
  <c r="T97" i="16"/>
  <c r="V97" i="16" s="1"/>
  <c r="T96" i="26" l="1"/>
  <c r="L96" i="26"/>
  <c r="O98" i="16"/>
  <c r="N98" i="16"/>
  <c r="P98" i="16"/>
  <c r="R98" i="16" s="1"/>
  <c r="G98" i="16"/>
  <c r="I98" i="16"/>
  <c r="K98" i="16" s="1"/>
  <c r="F97" i="26" l="1"/>
  <c r="M97" i="26"/>
  <c r="AB96" i="26"/>
  <c r="V96" i="26"/>
  <c r="X96" i="26"/>
  <c r="Z96" i="26"/>
  <c r="AA96" i="26"/>
  <c r="Y96" i="26"/>
  <c r="W96" i="26"/>
  <c r="U98" i="16"/>
  <c r="Q98" i="16"/>
  <c r="S98" i="16" s="1"/>
  <c r="J98" i="16"/>
  <c r="P97" i="26" l="1"/>
  <c r="R97" i="26" s="1"/>
  <c r="O97" i="26"/>
  <c r="N97" i="26"/>
  <c r="H97" i="26"/>
  <c r="G97" i="26"/>
  <c r="I97" i="26"/>
  <c r="K97" i="26" s="1"/>
  <c r="T98" i="16"/>
  <c r="L98" i="16"/>
  <c r="Q97" i="26" l="1"/>
  <c r="S97" i="26" s="1"/>
  <c r="U97" i="26"/>
  <c r="J97" i="26"/>
  <c r="AB98" i="16"/>
  <c r="AA98" i="16"/>
  <c r="Z98" i="16"/>
  <c r="V98" i="16"/>
  <c r="Y98" i="16"/>
  <c r="X98" i="16"/>
  <c r="W98" i="16"/>
  <c r="M99" i="16"/>
  <c r="F99" i="16"/>
  <c r="H99" i="16" s="1"/>
  <c r="T97" i="26" l="1"/>
  <c r="L97" i="26"/>
  <c r="P99" i="16"/>
  <c r="R99" i="16" s="1"/>
  <c r="N99" i="16"/>
  <c r="O99" i="16"/>
  <c r="I99" i="16"/>
  <c r="K99" i="16" s="1"/>
  <c r="G99" i="16"/>
  <c r="F98" i="26" l="1"/>
  <c r="M98" i="26"/>
  <c r="AB97" i="26"/>
  <c r="Z97" i="26"/>
  <c r="X97" i="26"/>
  <c r="W97" i="26"/>
  <c r="Y97" i="26"/>
  <c r="AA97" i="26"/>
  <c r="V97" i="26"/>
  <c r="U99" i="16"/>
  <c r="Q99" i="16"/>
  <c r="S99" i="16" s="1"/>
  <c r="J99" i="16"/>
  <c r="P98" i="26" l="1"/>
  <c r="R98" i="26" s="1"/>
  <c r="O98" i="26"/>
  <c r="N98" i="26"/>
  <c r="I98" i="26"/>
  <c r="K98" i="26" s="1"/>
  <c r="G98" i="26"/>
  <c r="H98" i="26"/>
  <c r="T99" i="16"/>
  <c r="L99" i="16"/>
  <c r="U98" i="26" l="1"/>
  <c r="Q98" i="26"/>
  <c r="S98" i="26" s="1"/>
  <c r="J98" i="26"/>
  <c r="V99" i="16"/>
  <c r="AB99" i="16"/>
  <c r="AA99" i="16"/>
  <c r="Z99" i="16"/>
  <c r="Y99" i="16"/>
  <c r="X99" i="16"/>
  <c r="W99" i="16"/>
  <c r="F100" i="16"/>
  <c r="H100" i="16" s="1"/>
  <c r="M100" i="16"/>
  <c r="T98" i="26" l="1"/>
  <c r="L98" i="26"/>
  <c r="G100" i="16"/>
  <c r="I100" i="16"/>
  <c r="K100" i="16" s="1"/>
  <c r="P100" i="16"/>
  <c r="R100" i="16" s="1"/>
  <c r="O100" i="16"/>
  <c r="N100" i="16"/>
  <c r="F99" i="26" l="1"/>
  <c r="M99" i="26"/>
  <c r="Y98" i="26"/>
  <c r="W98" i="26"/>
  <c r="AB98" i="26"/>
  <c r="Z98" i="26"/>
  <c r="X98" i="26"/>
  <c r="AA98" i="26"/>
  <c r="V98" i="26"/>
  <c r="U100" i="16"/>
  <c r="J100" i="16"/>
  <c r="L100" i="16" s="1"/>
  <c r="Q100" i="16"/>
  <c r="O99" i="26" l="1"/>
  <c r="N99" i="26"/>
  <c r="P99" i="26"/>
  <c r="R99" i="26" s="1"/>
  <c r="I99" i="26"/>
  <c r="K99" i="26" s="1"/>
  <c r="G99" i="26"/>
  <c r="H99" i="26"/>
  <c r="S100" i="16"/>
  <c r="Y100" i="16" s="1"/>
  <c r="T100" i="16"/>
  <c r="J99" i="26" l="1"/>
  <c r="L99" i="26" s="1"/>
  <c r="U99" i="26"/>
  <c r="Q99" i="26"/>
  <c r="Z100" i="16"/>
  <c r="AA100" i="16"/>
  <c r="AB100" i="16"/>
  <c r="V100" i="16"/>
  <c r="W100" i="16"/>
  <c r="X100" i="16"/>
  <c r="M101" i="16"/>
  <c r="F101" i="16"/>
  <c r="T99" i="26" l="1"/>
  <c r="S99" i="26"/>
  <c r="AA99" i="26" s="1"/>
  <c r="H101" i="16"/>
  <c r="I101" i="16"/>
  <c r="K101" i="16" s="1"/>
  <c r="G101" i="16"/>
  <c r="O101" i="16"/>
  <c r="N101" i="16"/>
  <c r="P101" i="16"/>
  <c r="R101" i="16" s="1"/>
  <c r="Y99" i="26" l="1"/>
  <c r="W99" i="26"/>
  <c r="AB99" i="26"/>
  <c r="Z99" i="26"/>
  <c r="M100" i="26"/>
  <c r="P100" i="26" s="1"/>
  <c r="R100" i="26" s="1"/>
  <c r="F100" i="26"/>
  <c r="G100" i="26" s="1"/>
  <c r="X99" i="26"/>
  <c r="V99" i="26"/>
  <c r="J101" i="16"/>
  <c r="L101" i="16" s="1"/>
  <c r="Q101" i="16"/>
  <c r="U101" i="16"/>
  <c r="O100" i="26" l="1"/>
  <c r="N100" i="26"/>
  <c r="H100" i="26"/>
  <c r="I100" i="26"/>
  <c r="K100" i="26" s="1"/>
  <c r="U100" i="26" s="1"/>
  <c r="T101" i="16"/>
  <c r="S101" i="16"/>
  <c r="Y101" i="16" s="1"/>
  <c r="Q100" i="26" l="1"/>
  <c r="S100" i="26" s="1"/>
  <c r="J100" i="26"/>
  <c r="Z101" i="16"/>
  <c r="AA101" i="16"/>
  <c r="AB101" i="16"/>
  <c r="W101" i="16"/>
  <c r="V101" i="16"/>
  <c r="X101" i="16"/>
  <c r="F102" i="16"/>
  <c r="G102" i="16" s="1"/>
  <c r="M102" i="16"/>
  <c r="T100" i="26" l="1"/>
  <c r="L100" i="26"/>
  <c r="M101" i="26" s="1"/>
  <c r="N101" i="26" s="1"/>
  <c r="O102" i="16"/>
  <c r="I102" i="16"/>
  <c r="K102" i="16" s="1"/>
  <c r="H102" i="16"/>
  <c r="P102" i="16"/>
  <c r="R102" i="16" s="1"/>
  <c r="N102" i="16"/>
  <c r="AB100" i="26" l="1"/>
  <c r="F101" i="26"/>
  <c r="I101" i="26" s="1"/>
  <c r="K101" i="26" s="1"/>
  <c r="O101" i="26"/>
  <c r="P101" i="26"/>
  <c r="R101" i="26" s="1"/>
  <c r="Y100" i="26"/>
  <c r="AA100" i="26"/>
  <c r="Z100" i="26"/>
  <c r="X100" i="26"/>
  <c r="W100" i="26"/>
  <c r="G101" i="26"/>
  <c r="V100" i="26"/>
  <c r="J102" i="16"/>
  <c r="L102" i="16" s="1"/>
  <c r="Q102" i="16"/>
  <c r="U102" i="16"/>
  <c r="H101" i="26" l="1"/>
  <c r="J101" i="26" s="1"/>
  <c r="U101" i="26"/>
  <c r="Q101" i="26"/>
  <c r="S101" i="26" s="1"/>
  <c r="T102" i="16"/>
  <c r="S102" i="16"/>
  <c r="Y102" i="16" s="1"/>
  <c r="T101" i="26" l="1"/>
  <c r="L101" i="26"/>
  <c r="F102" i="26" s="1"/>
  <c r="W102" i="16"/>
  <c r="Z102" i="16"/>
  <c r="AA102" i="16"/>
  <c r="AB102" i="16"/>
  <c r="V102" i="16"/>
  <c r="X102" i="16"/>
  <c r="F103" i="16"/>
  <c r="H103" i="16" s="1"/>
  <c r="M103" i="16"/>
  <c r="AB101" i="26" l="1"/>
  <c r="M102" i="26"/>
  <c r="O102" i="26" s="1"/>
  <c r="X101" i="26"/>
  <c r="Y101" i="26"/>
  <c r="AA101" i="26"/>
  <c r="Z101" i="26"/>
  <c r="V101" i="26"/>
  <c r="W101" i="26"/>
  <c r="I102" i="26"/>
  <c r="K102" i="26" s="1"/>
  <c r="H102" i="26"/>
  <c r="G102" i="26"/>
  <c r="P103" i="16"/>
  <c r="R103" i="16" s="1"/>
  <c r="I103" i="16"/>
  <c r="K103" i="16" s="1"/>
  <c r="N103" i="16"/>
  <c r="G103" i="16"/>
  <c r="O103" i="16"/>
  <c r="P102" i="26" l="1"/>
  <c r="R102" i="26" s="1"/>
  <c r="U102" i="26" s="1"/>
  <c r="N102" i="26"/>
  <c r="J102" i="26"/>
  <c r="U103" i="16"/>
  <c r="J103" i="16"/>
  <c r="L103" i="16" s="1"/>
  <c r="Q103" i="16"/>
  <c r="S103" i="16" s="1"/>
  <c r="Q102" i="26" l="1"/>
  <c r="S102" i="26" s="1"/>
  <c r="L102" i="26"/>
  <c r="AB103" i="16"/>
  <c r="AA103" i="16"/>
  <c r="Z103" i="16"/>
  <c r="Y103" i="16"/>
  <c r="X103" i="16"/>
  <c r="W103" i="16"/>
  <c r="M104" i="16"/>
  <c r="F104" i="16"/>
  <c r="G104" i="16" s="1"/>
  <c r="T103" i="16"/>
  <c r="V103" i="16" s="1"/>
  <c r="T102" i="26" l="1"/>
  <c r="F103" i="26"/>
  <c r="M103" i="26"/>
  <c r="AB102" i="26"/>
  <c r="Z102" i="26"/>
  <c r="W102" i="26"/>
  <c r="Y102" i="26"/>
  <c r="AA102" i="26"/>
  <c r="X102" i="26"/>
  <c r="V102" i="26"/>
  <c r="N104" i="16"/>
  <c r="P104" i="16"/>
  <c r="R104" i="16" s="1"/>
  <c r="O104" i="16"/>
  <c r="I104" i="16"/>
  <c r="K104" i="16" s="1"/>
  <c r="H104" i="16"/>
  <c r="H103" i="26" l="1"/>
  <c r="I103" i="26"/>
  <c r="K103" i="26" s="1"/>
  <c r="G103" i="26"/>
  <c r="O103" i="26"/>
  <c r="P103" i="26"/>
  <c r="R103" i="26" s="1"/>
  <c r="N103" i="26"/>
  <c r="Q104" i="16"/>
  <c r="S104" i="16" s="1"/>
  <c r="U104" i="16"/>
  <c r="J104" i="16"/>
  <c r="L104" i="16" s="1"/>
  <c r="Q103" i="26" l="1"/>
  <c r="S103" i="26" s="1"/>
  <c r="J103" i="26"/>
  <c r="U103" i="26"/>
  <c r="AB104" i="16"/>
  <c r="AA104" i="16"/>
  <c r="Z104" i="16"/>
  <c r="Y104" i="16"/>
  <c r="X104" i="16"/>
  <c r="W104" i="16"/>
  <c r="T104" i="16"/>
  <c r="V104" i="16" s="1"/>
  <c r="F105" i="16"/>
  <c r="M105" i="16"/>
  <c r="T103" i="26" l="1"/>
  <c r="L103" i="26"/>
  <c r="O105" i="16"/>
  <c r="N105" i="16"/>
  <c r="P105" i="16"/>
  <c r="R105" i="16" s="1"/>
  <c r="H105" i="16"/>
  <c r="G105" i="16"/>
  <c r="I105" i="16"/>
  <c r="K105" i="16" s="1"/>
  <c r="F104" i="26" l="1"/>
  <c r="M104" i="26"/>
  <c r="Y103" i="26"/>
  <c r="AA103" i="26"/>
  <c r="AB103" i="26"/>
  <c r="Z103" i="26"/>
  <c r="X103" i="26"/>
  <c r="W103" i="26"/>
  <c r="V103" i="26"/>
  <c r="Q105" i="16"/>
  <c r="S105" i="16" s="1"/>
  <c r="U105" i="16"/>
  <c r="J105" i="16"/>
  <c r="H104" i="26" l="1"/>
  <c r="G104" i="26"/>
  <c r="I104" i="26"/>
  <c r="K104" i="26" s="1"/>
  <c r="O104" i="26"/>
  <c r="P104" i="26"/>
  <c r="R104" i="26" s="1"/>
  <c r="N104" i="26"/>
  <c r="T105" i="16"/>
  <c r="L105" i="16"/>
  <c r="Q104" i="26" l="1"/>
  <c r="S104" i="26" s="1"/>
  <c r="U104" i="26"/>
  <c r="J104" i="26"/>
  <c r="V105" i="16"/>
  <c r="AB105" i="16"/>
  <c r="AA105" i="16"/>
  <c r="Z105" i="16"/>
  <c r="Y105" i="16"/>
  <c r="X105" i="16"/>
  <c r="W105" i="16"/>
  <c r="M106" i="16"/>
  <c r="F106" i="16"/>
  <c r="T104" i="26" l="1"/>
  <c r="L104" i="26"/>
  <c r="I106" i="16"/>
  <c r="K106" i="16" s="1"/>
  <c r="H106" i="16"/>
  <c r="G106" i="16"/>
  <c r="O106" i="16"/>
  <c r="P106" i="16"/>
  <c r="R106" i="16" s="1"/>
  <c r="N106" i="16"/>
  <c r="F105" i="26" l="1"/>
  <c r="M105" i="26"/>
  <c r="W104" i="26"/>
  <c r="AB104" i="26"/>
  <c r="Z104" i="26"/>
  <c r="X104" i="26"/>
  <c r="AA104" i="26"/>
  <c r="Y104" i="26"/>
  <c r="V104" i="26"/>
  <c r="U106" i="16"/>
  <c r="J106" i="16"/>
  <c r="L106" i="16" s="1"/>
  <c r="Q106" i="16"/>
  <c r="N105" i="26" l="1"/>
  <c r="P105" i="26"/>
  <c r="R105" i="26" s="1"/>
  <c r="O105" i="26"/>
  <c r="I105" i="26"/>
  <c r="K105" i="26" s="1"/>
  <c r="H105" i="26"/>
  <c r="G105" i="26"/>
  <c r="S106" i="16"/>
  <c r="Y106" i="16" s="1"/>
  <c r="T106" i="16"/>
  <c r="Q105" i="26" l="1"/>
  <c r="S105" i="26" s="1"/>
  <c r="U105" i="26"/>
  <c r="J105" i="26"/>
  <c r="Z106" i="16"/>
  <c r="AB106" i="16"/>
  <c r="AA106" i="16"/>
  <c r="W106" i="16"/>
  <c r="V106" i="16"/>
  <c r="X106" i="16"/>
  <c r="M107" i="16"/>
  <c r="F107" i="16"/>
  <c r="T105" i="26" l="1"/>
  <c r="L105" i="26"/>
  <c r="H107" i="16"/>
  <c r="I107" i="16"/>
  <c r="K107" i="16" s="1"/>
  <c r="G107" i="16"/>
  <c r="O107" i="16"/>
  <c r="P107" i="16"/>
  <c r="R107" i="16" s="1"/>
  <c r="N107" i="16"/>
  <c r="F106" i="26" l="1"/>
  <c r="M106" i="26"/>
  <c r="Y105" i="26"/>
  <c r="AA105" i="26"/>
  <c r="AB105" i="26"/>
  <c r="Z105" i="26"/>
  <c r="X105" i="26"/>
  <c r="W105" i="26"/>
  <c r="V105" i="26"/>
  <c r="U107" i="16"/>
  <c r="J107" i="16"/>
  <c r="Q107" i="16"/>
  <c r="S107" i="16" s="1"/>
  <c r="N106" i="26" l="1"/>
  <c r="O106" i="26"/>
  <c r="P106" i="26"/>
  <c r="R106" i="26" s="1"/>
  <c r="H106" i="26"/>
  <c r="G106" i="26"/>
  <c r="I106" i="26"/>
  <c r="K106" i="26" s="1"/>
  <c r="T107" i="16"/>
  <c r="L107" i="16"/>
  <c r="U106" i="26" l="1"/>
  <c r="Q106" i="26"/>
  <c r="S106" i="26" s="1"/>
  <c r="J106" i="26"/>
  <c r="V107" i="16"/>
  <c r="AB107" i="16"/>
  <c r="AA107" i="16"/>
  <c r="Z107" i="16"/>
  <c r="Y107" i="16"/>
  <c r="X107" i="16"/>
  <c r="W107" i="16"/>
  <c r="M108" i="16"/>
  <c r="F108" i="16"/>
  <c r="T106" i="26" l="1"/>
  <c r="L106" i="26"/>
  <c r="M107" i="26" s="1"/>
  <c r="P108" i="16"/>
  <c r="R108" i="16" s="1"/>
  <c r="N108" i="16"/>
  <c r="O108" i="16"/>
  <c r="H108" i="16"/>
  <c r="I108" i="16"/>
  <c r="K108" i="16" s="1"/>
  <c r="G108" i="16"/>
  <c r="Z106" i="26" l="1"/>
  <c r="V106" i="26"/>
  <c r="F107" i="26"/>
  <c r="I107" i="26" s="1"/>
  <c r="K107" i="26" s="1"/>
  <c r="X106" i="26"/>
  <c r="Y106" i="26"/>
  <c r="AB106" i="26"/>
  <c r="W106" i="26"/>
  <c r="AA106" i="26"/>
  <c r="O107" i="26"/>
  <c r="N107" i="26"/>
  <c r="P107" i="26"/>
  <c r="R107" i="26" s="1"/>
  <c r="U108" i="16"/>
  <c r="J108" i="16"/>
  <c r="L108" i="16" s="1"/>
  <c r="Q108" i="16"/>
  <c r="S108" i="16" s="1"/>
  <c r="G107" i="26" l="1"/>
  <c r="Q107" i="26"/>
  <c r="S107" i="26" s="1"/>
  <c r="H107" i="26"/>
  <c r="U107" i="26"/>
  <c r="AB108" i="16"/>
  <c r="AA108" i="16"/>
  <c r="Z108" i="16"/>
  <c r="Y108" i="16"/>
  <c r="X108" i="16"/>
  <c r="W108" i="16"/>
  <c r="T108" i="16"/>
  <c r="V108" i="16" s="1"/>
  <c r="F109" i="16"/>
  <c r="M109" i="16"/>
  <c r="J107" i="26" l="1"/>
  <c r="T107" i="26" s="1"/>
  <c r="O109" i="16"/>
  <c r="N109" i="16"/>
  <c r="P109" i="16"/>
  <c r="R109" i="16" s="1"/>
  <c r="I109" i="16"/>
  <c r="K109" i="16" s="1"/>
  <c r="G109" i="16"/>
  <c r="H109" i="16"/>
  <c r="L107" i="26" l="1"/>
  <c r="F108" i="26" s="1"/>
  <c r="Q109" i="16"/>
  <c r="S109" i="16" s="1"/>
  <c r="U109" i="16"/>
  <c r="J109" i="16"/>
  <c r="L109" i="16" s="1"/>
  <c r="V107" i="26" l="1"/>
  <c r="W107" i="26"/>
  <c r="X107" i="26"/>
  <c r="Z107" i="26"/>
  <c r="AA107" i="26"/>
  <c r="Y107" i="26"/>
  <c r="M108" i="26"/>
  <c r="N108" i="26" s="1"/>
  <c r="AB107" i="26"/>
  <c r="I108" i="26"/>
  <c r="K108" i="26" s="1"/>
  <c r="H108" i="26"/>
  <c r="G108" i="26"/>
  <c r="AB109" i="16"/>
  <c r="AA109" i="16"/>
  <c r="Z109" i="16"/>
  <c r="Y109" i="16"/>
  <c r="X109" i="16"/>
  <c r="W109" i="16"/>
  <c r="M110" i="16"/>
  <c r="F110" i="16"/>
  <c r="I110" i="16" s="1"/>
  <c r="K110" i="16" s="1"/>
  <c r="T109" i="16"/>
  <c r="V109" i="16" s="1"/>
  <c r="O108" i="26" l="1"/>
  <c r="P108" i="26"/>
  <c r="R108" i="26" s="1"/>
  <c r="U108" i="26" s="1"/>
  <c r="J108" i="26"/>
  <c r="O110" i="16"/>
  <c r="N110" i="16"/>
  <c r="P110" i="16"/>
  <c r="R110" i="16" s="1"/>
  <c r="G110" i="16"/>
  <c r="H110" i="16"/>
  <c r="Q108" i="26" l="1"/>
  <c r="S108" i="26" s="1"/>
  <c r="L108" i="26"/>
  <c r="U110" i="16"/>
  <c r="Q110" i="16"/>
  <c r="S110" i="16" s="1"/>
  <c r="J110" i="16"/>
  <c r="T108" i="26" l="1"/>
  <c r="F109" i="26"/>
  <c r="M109" i="26"/>
  <c r="AB108" i="26"/>
  <c r="AA108" i="26"/>
  <c r="Y108" i="26"/>
  <c r="Z108" i="26"/>
  <c r="X108" i="26"/>
  <c r="W108" i="26"/>
  <c r="V108" i="26"/>
  <c r="T110" i="16"/>
  <c r="L110" i="16"/>
  <c r="P109" i="26" l="1"/>
  <c r="R109" i="26" s="1"/>
  <c r="O109" i="26"/>
  <c r="N109" i="26"/>
  <c r="G109" i="26"/>
  <c r="I109" i="26"/>
  <c r="K109" i="26" s="1"/>
  <c r="U109" i="26" s="1"/>
  <c r="H109" i="26"/>
  <c r="V110" i="16"/>
  <c r="AB110" i="16"/>
  <c r="AA110" i="16"/>
  <c r="Z110" i="16"/>
  <c r="Y110" i="16"/>
  <c r="X110" i="16"/>
  <c r="W110" i="16"/>
  <c r="F111" i="16"/>
  <c r="G111" i="16" s="1"/>
  <c r="M111" i="16"/>
  <c r="Q109" i="26" l="1"/>
  <c r="S109" i="26" s="1"/>
  <c r="J109" i="26"/>
  <c r="O111" i="16"/>
  <c r="H111" i="16"/>
  <c r="I111" i="16"/>
  <c r="K111" i="16" s="1"/>
  <c r="P111" i="16"/>
  <c r="R111" i="16" s="1"/>
  <c r="N111" i="16"/>
  <c r="T109" i="26" l="1"/>
  <c r="L109" i="26"/>
  <c r="J111" i="16"/>
  <c r="L111" i="16" s="1"/>
  <c r="U111" i="16"/>
  <c r="Q111" i="16"/>
  <c r="S111" i="16" s="1"/>
  <c r="F110" i="26" l="1"/>
  <c r="M110" i="26"/>
  <c r="AB109" i="26"/>
  <c r="AA109" i="26"/>
  <c r="Z109" i="26"/>
  <c r="X109" i="26"/>
  <c r="W109" i="26"/>
  <c r="Y109" i="26"/>
  <c r="V109" i="26"/>
  <c r="AB111" i="16"/>
  <c r="AA111" i="16"/>
  <c r="Z111" i="16"/>
  <c r="Y111" i="16"/>
  <c r="X111" i="16"/>
  <c r="W111" i="16"/>
  <c r="T111" i="16"/>
  <c r="V111" i="16" s="1"/>
  <c r="M112" i="16"/>
  <c r="F112" i="16"/>
  <c r="O110" i="26" l="1"/>
  <c r="P110" i="26"/>
  <c r="R110" i="26" s="1"/>
  <c r="N110" i="26"/>
  <c r="G110" i="26"/>
  <c r="I110" i="26"/>
  <c r="K110" i="26" s="1"/>
  <c r="H110" i="26"/>
  <c r="N112" i="16"/>
  <c r="O112" i="16"/>
  <c r="P112" i="16"/>
  <c r="R112" i="16" s="1"/>
  <c r="I112" i="16"/>
  <c r="K112" i="16" s="1"/>
  <c r="H112" i="16"/>
  <c r="G112" i="16"/>
  <c r="J110" i="26" l="1"/>
  <c r="L110" i="26" s="1"/>
  <c r="U110" i="26"/>
  <c r="Q110" i="26"/>
  <c r="S110" i="26" s="1"/>
  <c r="U112" i="16"/>
  <c r="Q112" i="16"/>
  <c r="S112" i="16" s="1"/>
  <c r="J112" i="16"/>
  <c r="F111" i="26" l="1"/>
  <c r="M111" i="26"/>
  <c r="Z110" i="26"/>
  <c r="AB110" i="26"/>
  <c r="X110" i="26"/>
  <c r="Y110" i="26"/>
  <c r="AA110" i="26"/>
  <c r="W110" i="26"/>
  <c r="T110" i="26"/>
  <c r="V110" i="26" s="1"/>
  <c r="T112" i="16"/>
  <c r="L112" i="16"/>
  <c r="N111" i="26" l="1"/>
  <c r="P111" i="26"/>
  <c r="R111" i="26" s="1"/>
  <c r="O111" i="26"/>
  <c r="I111" i="26"/>
  <c r="K111" i="26" s="1"/>
  <c r="H111" i="26"/>
  <c r="G111" i="26"/>
  <c r="V112" i="16"/>
  <c r="AB112" i="16"/>
  <c r="AA112" i="16"/>
  <c r="Z112" i="16"/>
  <c r="Y112" i="16"/>
  <c r="X112" i="16"/>
  <c r="W112" i="16"/>
  <c r="M113" i="16"/>
  <c r="F113" i="16"/>
  <c r="U111" i="26" l="1"/>
  <c r="Q111" i="26"/>
  <c r="S111" i="26" s="1"/>
  <c r="J111" i="26"/>
  <c r="I113" i="16"/>
  <c r="K113" i="16" s="1"/>
  <c r="H113" i="16"/>
  <c r="G113" i="16"/>
  <c r="P113" i="16"/>
  <c r="R113" i="16" s="1"/>
  <c r="O113" i="16"/>
  <c r="N113" i="16"/>
  <c r="T111" i="26" l="1"/>
  <c r="L111" i="26"/>
  <c r="J113" i="16"/>
  <c r="L113" i="16" s="1"/>
  <c r="Q113" i="16"/>
  <c r="S113" i="16" s="1"/>
  <c r="U113" i="16"/>
  <c r="F112" i="26" l="1"/>
  <c r="M112" i="26"/>
  <c r="AB111" i="26"/>
  <c r="Y111" i="26"/>
  <c r="Z111" i="26"/>
  <c r="X111" i="26"/>
  <c r="W111" i="26"/>
  <c r="AA111" i="26"/>
  <c r="V111" i="26"/>
  <c r="AB113" i="16"/>
  <c r="AA113" i="16"/>
  <c r="Z113" i="16"/>
  <c r="Y113" i="16"/>
  <c r="X113" i="16"/>
  <c r="W113" i="16"/>
  <c r="T113" i="16"/>
  <c r="V113" i="16" s="1"/>
  <c r="F114" i="16"/>
  <c r="M114" i="16"/>
  <c r="O112" i="26" l="1"/>
  <c r="N112" i="26"/>
  <c r="P112" i="26"/>
  <c r="R112" i="26" s="1"/>
  <c r="I112" i="26"/>
  <c r="K112" i="26" s="1"/>
  <c r="H112" i="26"/>
  <c r="G112" i="26"/>
  <c r="H114" i="16"/>
  <c r="G114" i="16"/>
  <c r="I114" i="16"/>
  <c r="K114" i="16" s="1"/>
  <c r="P114" i="16"/>
  <c r="R114" i="16" s="1"/>
  <c r="O114" i="16"/>
  <c r="N114" i="16"/>
  <c r="Q112" i="26" l="1"/>
  <c r="S112" i="26" s="1"/>
  <c r="U112" i="26"/>
  <c r="J112" i="26"/>
  <c r="Q114" i="16"/>
  <c r="S114" i="16" s="1"/>
  <c r="U114" i="16"/>
  <c r="J114" i="16"/>
  <c r="T112" i="26" l="1"/>
  <c r="L112" i="26"/>
  <c r="T114" i="16"/>
  <c r="L114" i="16"/>
  <c r="F113" i="26" l="1"/>
  <c r="M113" i="26"/>
  <c r="AA112" i="26"/>
  <c r="W112" i="26"/>
  <c r="Y112" i="26"/>
  <c r="AB112" i="26"/>
  <c r="Z112" i="26"/>
  <c r="X112" i="26"/>
  <c r="V112" i="26"/>
  <c r="V114" i="16"/>
  <c r="AB114" i="16"/>
  <c r="AA114" i="16"/>
  <c r="Z114" i="16"/>
  <c r="Y114" i="16"/>
  <c r="X114" i="16"/>
  <c r="W114" i="16"/>
  <c r="F115" i="16"/>
  <c r="M115" i="16"/>
  <c r="I113" i="26" l="1"/>
  <c r="K113" i="26" s="1"/>
  <c r="H113" i="26"/>
  <c r="G113" i="26"/>
  <c r="O113" i="26"/>
  <c r="N113" i="26"/>
  <c r="P113" i="26"/>
  <c r="R113" i="26" s="1"/>
  <c r="O115" i="16"/>
  <c r="N115" i="16"/>
  <c r="P115" i="16"/>
  <c r="R115" i="16" s="1"/>
  <c r="G115" i="16"/>
  <c r="I115" i="16"/>
  <c r="K115" i="16" s="1"/>
  <c r="H115" i="16"/>
  <c r="J113" i="26" l="1"/>
  <c r="L113" i="26" s="1"/>
  <c r="Q113" i="26"/>
  <c r="S113" i="26" s="1"/>
  <c r="U113" i="26"/>
  <c r="U115" i="16"/>
  <c r="J115" i="16"/>
  <c r="Q115" i="16"/>
  <c r="S115" i="16" s="1"/>
  <c r="F114" i="26" l="1"/>
  <c r="M114" i="26"/>
  <c r="T113" i="26"/>
  <c r="V113" i="26" s="1"/>
  <c r="AB113" i="26"/>
  <c r="W113" i="26"/>
  <c r="Z113" i="26"/>
  <c r="X113" i="26"/>
  <c r="AA113" i="26"/>
  <c r="Y113" i="26"/>
  <c r="T115" i="16"/>
  <c r="L115" i="16"/>
  <c r="O114" i="26" l="1"/>
  <c r="N114" i="26"/>
  <c r="P114" i="26"/>
  <c r="R114" i="26" s="1"/>
  <c r="G114" i="26"/>
  <c r="I114" i="26"/>
  <c r="K114" i="26" s="1"/>
  <c r="H114" i="26"/>
  <c r="AB115" i="16"/>
  <c r="AA115" i="16"/>
  <c r="Z115" i="16"/>
  <c r="V115" i="16"/>
  <c r="Y115" i="16"/>
  <c r="X115" i="16"/>
  <c r="W115" i="16"/>
  <c r="F116" i="16"/>
  <c r="M116" i="16"/>
  <c r="U114" i="26" l="1"/>
  <c r="Q114" i="26"/>
  <c r="S114" i="26" s="1"/>
  <c r="J114" i="26"/>
  <c r="I116" i="16"/>
  <c r="K116" i="16" s="1"/>
  <c r="H116" i="16"/>
  <c r="G116" i="16"/>
  <c r="N116" i="16"/>
  <c r="P116" i="16"/>
  <c r="R116" i="16" s="1"/>
  <c r="O116" i="16"/>
  <c r="T114" i="26" l="1"/>
  <c r="L114" i="26"/>
  <c r="J116" i="16"/>
  <c r="L116" i="16" s="1"/>
  <c r="Q116" i="16"/>
  <c r="U116" i="16"/>
  <c r="F115" i="26" l="1"/>
  <c r="M115" i="26"/>
  <c r="Z114" i="26"/>
  <c r="X114" i="26"/>
  <c r="W114" i="26"/>
  <c r="Y114" i="26"/>
  <c r="AA114" i="26"/>
  <c r="AB114" i="26"/>
  <c r="V114" i="26"/>
  <c r="T116" i="16"/>
  <c r="S116" i="16"/>
  <c r="Y116" i="16" s="1"/>
  <c r="H115" i="26" l="1"/>
  <c r="I115" i="26"/>
  <c r="K115" i="26" s="1"/>
  <c r="G115" i="26"/>
  <c r="O115" i="26"/>
  <c r="N115" i="26"/>
  <c r="P115" i="26"/>
  <c r="R115" i="26" s="1"/>
  <c r="Z116" i="16"/>
  <c r="AA116" i="16"/>
  <c r="AB116" i="16"/>
  <c r="V116" i="16"/>
  <c r="W116" i="16"/>
  <c r="X116" i="16"/>
  <c r="M117" i="16"/>
  <c r="F117" i="16"/>
  <c r="H117" i="16" s="1"/>
  <c r="U115" i="26" l="1"/>
  <c r="Q115" i="26"/>
  <c r="S115" i="26" s="1"/>
  <c r="J115" i="26"/>
  <c r="P117" i="16"/>
  <c r="R117" i="16" s="1"/>
  <c r="N117" i="16"/>
  <c r="O117" i="16"/>
  <c r="I117" i="16"/>
  <c r="K117" i="16" s="1"/>
  <c r="G117" i="16"/>
  <c r="T115" i="26" l="1"/>
  <c r="L115" i="26"/>
  <c r="U117" i="16"/>
  <c r="J117" i="16"/>
  <c r="L117" i="16" s="1"/>
  <c r="Q117" i="16"/>
  <c r="S117" i="16" s="1"/>
  <c r="F116" i="26" l="1"/>
  <c r="M116" i="26"/>
  <c r="Y115" i="26"/>
  <c r="AA115" i="26"/>
  <c r="AB115" i="26"/>
  <c r="X115" i="26"/>
  <c r="Z115" i="26"/>
  <c r="W115" i="26"/>
  <c r="V115" i="26"/>
  <c r="AB117" i="16"/>
  <c r="AA117" i="16"/>
  <c r="Z117" i="16"/>
  <c r="Y117" i="16"/>
  <c r="X117" i="16"/>
  <c r="W117" i="16"/>
  <c r="T117" i="16"/>
  <c r="V117" i="16" s="1"/>
  <c r="F118" i="16"/>
  <c r="M118" i="16"/>
  <c r="O116" i="26" l="1"/>
  <c r="N116" i="26"/>
  <c r="P116" i="26"/>
  <c r="R116" i="26" s="1"/>
  <c r="I116" i="26"/>
  <c r="K116" i="26" s="1"/>
  <c r="H116" i="26"/>
  <c r="G116" i="26"/>
  <c r="H118" i="16"/>
  <c r="G118" i="16"/>
  <c r="I118" i="16"/>
  <c r="K118" i="16" s="1"/>
  <c r="P118" i="16"/>
  <c r="R118" i="16" s="1"/>
  <c r="O118" i="16"/>
  <c r="N118" i="16"/>
  <c r="Q116" i="26" l="1"/>
  <c r="S116" i="26" s="1"/>
  <c r="U116" i="26"/>
  <c r="J116" i="26"/>
  <c r="Q118" i="16"/>
  <c r="S118" i="16" s="1"/>
  <c r="U118" i="16"/>
  <c r="J118" i="16"/>
  <c r="T116" i="26" l="1"/>
  <c r="L116" i="26"/>
  <c r="T118" i="16"/>
  <c r="L118" i="16"/>
  <c r="F117" i="26" l="1"/>
  <c r="M117" i="26"/>
  <c r="AB116" i="26"/>
  <c r="Z116" i="26"/>
  <c r="X116" i="26"/>
  <c r="AA116" i="26"/>
  <c r="Y116" i="26"/>
  <c r="W116" i="26"/>
  <c r="V116" i="26"/>
  <c r="V118" i="16"/>
  <c r="AB118" i="16"/>
  <c r="AA118" i="16"/>
  <c r="Z118" i="16"/>
  <c r="Y118" i="16"/>
  <c r="X118" i="16"/>
  <c r="W118" i="16"/>
  <c r="F119" i="16"/>
  <c r="M119" i="16"/>
  <c r="N117" i="26" l="1"/>
  <c r="O117" i="26"/>
  <c r="P117" i="26"/>
  <c r="R117" i="26" s="1"/>
  <c r="H117" i="26"/>
  <c r="G117" i="26"/>
  <c r="I117" i="26"/>
  <c r="K117" i="26" s="1"/>
  <c r="G119" i="16"/>
  <c r="I119" i="16"/>
  <c r="K119" i="16" s="1"/>
  <c r="H119" i="16"/>
  <c r="O119" i="16"/>
  <c r="N119" i="16"/>
  <c r="P119" i="16"/>
  <c r="R119" i="16" s="1"/>
  <c r="Q117" i="26" l="1"/>
  <c r="S117" i="26" s="1"/>
  <c r="U117" i="26"/>
  <c r="J117" i="26"/>
  <c r="J119" i="16"/>
  <c r="L119" i="16" s="1"/>
  <c r="U119" i="16"/>
  <c r="Q119" i="16"/>
  <c r="S119" i="16" s="1"/>
  <c r="T117" i="26" l="1"/>
  <c r="L117" i="26"/>
  <c r="AB119" i="16"/>
  <c r="AA119" i="16"/>
  <c r="Z119" i="16"/>
  <c r="Y119" i="16"/>
  <c r="X119" i="16"/>
  <c r="W119" i="16"/>
  <c r="F120" i="16"/>
  <c r="M120" i="16"/>
  <c r="T119" i="16"/>
  <c r="V119" i="16" s="1"/>
  <c r="F118" i="26" l="1"/>
  <c r="M118" i="26"/>
  <c r="W117" i="26"/>
  <c r="Y117" i="26"/>
  <c r="AA117" i="26"/>
  <c r="AB117" i="26"/>
  <c r="Z117" i="26"/>
  <c r="X117" i="26"/>
  <c r="V117" i="26"/>
  <c r="I120" i="16"/>
  <c r="K120" i="16" s="1"/>
  <c r="H120" i="16"/>
  <c r="G120" i="16"/>
  <c r="N120" i="16"/>
  <c r="P120" i="16"/>
  <c r="R120" i="16" s="1"/>
  <c r="O120" i="16"/>
  <c r="G118" i="26" l="1"/>
  <c r="I118" i="26"/>
  <c r="K118" i="26" s="1"/>
  <c r="H118" i="26"/>
  <c r="P118" i="26"/>
  <c r="R118" i="26" s="1"/>
  <c r="O118" i="26"/>
  <c r="N118" i="26"/>
  <c r="U120" i="16"/>
  <c r="Q120" i="16"/>
  <c r="S120" i="16" s="1"/>
  <c r="J120" i="16"/>
  <c r="J118" i="26" l="1"/>
  <c r="L118" i="26" s="1"/>
  <c r="U118" i="26"/>
  <c r="Q118" i="26"/>
  <c r="S118" i="26" s="1"/>
  <c r="T120" i="16"/>
  <c r="L120" i="16"/>
  <c r="F119" i="26" l="1"/>
  <c r="M119" i="26"/>
  <c r="T118" i="26"/>
  <c r="V118" i="26" s="1"/>
  <c r="Z118" i="26"/>
  <c r="X118" i="26"/>
  <c r="AA118" i="26"/>
  <c r="W118" i="26"/>
  <c r="Y118" i="26"/>
  <c r="AB118" i="26"/>
  <c r="V120" i="16"/>
  <c r="AB120" i="16"/>
  <c r="AA120" i="16"/>
  <c r="Z120" i="16"/>
  <c r="Y120" i="16"/>
  <c r="X120" i="16"/>
  <c r="W120" i="16"/>
  <c r="M121" i="16"/>
  <c r="F121" i="16"/>
  <c r="G119" i="26" l="1"/>
  <c r="I119" i="26"/>
  <c r="K119" i="26" s="1"/>
  <c r="H119" i="26"/>
  <c r="P119" i="26"/>
  <c r="R119" i="26" s="1"/>
  <c r="O119" i="26"/>
  <c r="N119" i="26"/>
  <c r="P121" i="16"/>
  <c r="R121" i="16" s="1"/>
  <c r="O121" i="16"/>
  <c r="N121" i="16"/>
  <c r="I121" i="16"/>
  <c r="K121" i="16" s="1"/>
  <c r="H121" i="16"/>
  <c r="G121" i="16"/>
  <c r="J119" i="26" l="1"/>
  <c r="L119" i="26" s="1"/>
  <c r="Q119" i="26"/>
  <c r="S119" i="26" s="1"/>
  <c r="U119" i="26"/>
  <c r="J121" i="16"/>
  <c r="L121" i="16" s="1"/>
  <c r="Q121" i="16"/>
  <c r="S121" i="16" s="1"/>
  <c r="U121" i="16"/>
  <c r="F120" i="26" l="1"/>
  <c r="M120" i="26"/>
  <c r="T119" i="26"/>
  <c r="V119" i="26" s="1"/>
  <c r="W119" i="26"/>
  <c r="Y119" i="26"/>
  <c r="AA119" i="26"/>
  <c r="AB119" i="26"/>
  <c r="Z119" i="26"/>
  <c r="X119" i="26"/>
  <c r="AB121" i="16"/>
  <c r="AA121" i="16"/>
  <c r="Z121" i="16"/>
  <c r="Y121" i="16"/>
  <c r="X121" i="16"/>
  <c r="W121" i="16"/>
  <c r="F122" i="16"/>
  <c r="M122" i="16"/>
  <c r="T121" i="16"/>
  <c r="V121" i="16" s="1"/>
  <c r="H120" i="26" l="1"/>
  <c r="G120" i="26"/>
  <c r="I120" i="26"/>
  <c r="K120" i="26" s="1"/>
  <c r="N120" i="26"/>
  <c r="P120" i="26"/>
  <c r="R120" i="26" s="1"/>
  <c r="O120" i="26"/>
  <c r="H122" i="16"/>
  <c r="G122" i="16"/>
  <c r="I122" i="16"/>
  <c r="K122" i="16" s="1"/>
  <c r="P122" i="16"/>
  <c r="R122" i="16" s="1"/>
  <c r="O122" i="16"/>
  <c r="N122" i="16"/>
  <c r="J120" i="26" l="1"/>
  <c r="Q120" i="26"/>
  <c r="S120" i="26" s="1"/>
  <c r="U120" i="26"/>
  <c r="Q122" i="16"/>
  <c r="S122" i="16" s="1"/>
  <c r="U122" i="16"/>
  <c r="J122" i="16"/>
  <c r="T120" i="26" l="1"/>
  <c r="L120" i="26"/>
  <c r="M121" i="26" s="1"/>
  <c r="T122" i="16"/>
  <c r="L122" i="16"/>
  <c r="W120" i="26" l="1"/>
  <c r="Z120" i="26"/>
  <c r="F121" i="26"/>
  <c r="G121" i="26" s="1"/>
  <c r="X120" i="26"/>
  <c r="AA120" i="26"/>
  <c r="V120" i="26"/>
  <c r="AB120" i="26"/>
  <c r="Y120" i="26"/>
  <c r="N121" i="26"/>
  <c r="P121" i="26"/>
  <c r="R121" i="26" s="1"/>
  <c r="O121" i="26"/>
  <c r="AA122" i="16"/>
  <c r="AB122" i="16"/>
  <c r="Z122" i="16"/>
  <c r="V122" i="16"/>
  <c r="Y122" i="16"/>
  <c r="X122" i="16"/>
  <c r="W122" i="16"/>
  <c r="M123" i="16"/>
  <c r="F123" i="16"/>
  <c r="I123" i="16" s="1"/>
  <c r="K123" i="16" s="1"/>
  <c r="H121" i="26" l="1"/>
  <c r="I121" i="26"/>
  <c r="K121" i="26" s="1"/>
  <c r="U121" i="26" s="1"/>
  <c r="Q121" i="26"/>
  <c r="S121" i="26" s="1"/>
  <c r="N123" i="16"/>
  <c r="O123" i="16"/>
  <c r="P123" i="16"/>
  <c r="R123" i="16" s="1"/>
  <c r="G123" i="16"/>
  <c r="H123" i="16"/>
  <c r="J121" i="26" l="1"/>
  <c r="T121" i="26" s="1"/>
  <c r="U123" i="16"/>
  <c r="Q123" i="16"/>
  <c r="S123" i="16" s="1"/>
  <c r="J123" i="16"/>
  <c r="L121" i="26" l="1"/>
  <c r="M122" i="26" s="1"/>
  <c r="N122" i="26" s="1"/>
  <c r="T123" i="16"/>
  <c r="L123" i="16"/>
  <c r="W121" i="26" l="1"/>
  <c r="Z121" i="26"/>
  <c r="F122" i="26"/>
  <c r="H122" i="26" s="1"/>
  <c r="Y121" i="26"/>
  <c r="X121" i="26"/>
  <c r="AB121" i="26"/>
  <c r="V121" i="26"/>
  <c r="AA121" i="26"/>
  <c r="O122" i="26"/>
  <c r="P122" i="26"/>
  <c r="R122" i="26" s="1"/>
  <c r="V123" i="16"/>
  <c r="AB123" i="16"/>
  <c r="AA123" i="16"/>
  <c r="Z123" i="16"/>
  <c r="Y123" i="16"/>
  <c r="X123" i="16"/>
  <c r="W123" i="16"/>
  <c r="M124" i="16"/>
  <c r="F124" i="16"/>
  <c r="G124" i="16" s="1"/>
  <c r="I122" i="26" l="1"/>
  <c r="K122" i="26" s="1"/>
  <c r="U122" i="26" s="1"/>
  <c r="G122" i="26"/>
  <c r="Q122" i="26"/>
  <c r="S122" i="26" s="1"/>
  <c r="P124" i="16"/>
  <c r="R124" i="16" s="1"/>
  <c r="N124" i="16"/>
  <c r="O124" i="16"/>
  <c r="I124" i="16"/>
  <c r="K124" i="16" s="1"/>
  <c r="H124" i="16"/>
  <c r="J122" i="26" l="1"/>
  <c r="L122" i="26" s="1"/>
  <c r="AB122" i="26" s="1"/>
  <c r="U124" i="16"/>
  <c r="Q124" i="16"/>
  <c r="S124" i="16" s="1"/>
  <c r="J124" i="16"/>
  <c r="L124" i="16" s="1"/>
  <c r="Z122" i="26" l="1"/>
  <c r="T122" i="26"/>
  <c r="V122" i="26" s="1"/>
  <c r="W122" i="26"/>
  <c r="Y122" i="26"/>
  <c r="AA122" i="26"/>
  <c r="X122" i="26"/>
  <c r="M123" i="26"/>
  <c r="P123" i="26" s="1"/>
  <c r="R123" i="26" s="1"/>
  <c r="F123" i="26"/>
  <c r="G123" i="26" s="1"/>
  <c r="AB124" i="16"/>
  <c r="AA124" i="16"/>
  <c r="Z124" i="16"/>
  <c r="Y124" i="16"/>
  <c r="X124" i="16"/>
  <c r="W124" i="16"/>
  <c r="M125" i="16"/>
  <c r="F125" i="16"/>
  <c r="H125" i="16" s="1"/>
  <c r="T124" i="16"/>
  <c r="V124" i="16" s="1"/>
  <c r="O123" i="26" l="1"/>
  <c r="I123" i="26"/>
  <c r="K123" i="26" s="1"/>
  <c r="U123" i="26" s="1"/>
  <c r="N123" i="26"/>
  <c r="H123" i="26"/>
  <c r="O125" i="16"/>
  <c r="N125" i="16"/>
  <c r="P125" i="16"/>
  <c r="R125" i="16" s="1"/>
  <c r="I125" i="16"/>
  <c r="K125" i="16" s="1"/>
  <c r="G125" i="16"/>
  <c r="Q123" i="26" l="1"/>
  <c r="S123" i="26" s="1"/>
  <c r="J123" i="26"/>
  <c r="L123" i="26" s="1"/>
  <c r="Z123" i="26" s="1"/>
  <c r="Q125" i="16"/>
  <c r="S125" i="16" s="1"/>
  <c r="U125" i="16"/>
  <c r="J125" i="16"/>
  <c r="L125" i="16" s="1"/>
  <c r="W123" i="26" l="1"/>
  <c r="M124" i="26"/>
  <c r="P124" i="26" s="1"/>
  <c r="R124" i="26" s="1"/>
  <c r="X123" i="26"/>
  <c r="AA123" i="26"/>
  <c r="Y123" i="26"/>
  <c r="AB123" i="26"/>
  <c r="F124" i="26"/>
  <c r="H124" i="26" s="1"/>
  <c r="T123" i="26"/>
  <c r="V123" i="26" s="1"/>
  <c r="AB125" i="16"/>
  <c r="AA125" i="16"/>
  <c r="Z125" i="16"/>
  <c r="Y125" i="16"/>
  <c r="X125" i="16"/>
  <c r="W125" i="16"/>
  <c r="F126" i="16"/>
  <c r="H126" i="16" s="1"/>
  <c r="T125" i="16"/>
  <c r="V125" i="16" s="1"/>
  <c r="M126" i="16"/>
  <c r="O124" i="26" l="1"/>
  <c r="N124" i="26"/>
  <c r="G124" i="26"/>
  <c r="I124" i="26"/>
  <c r="K124" i="26" s="1"/>
  <c r="U124" i="26" s="1"/>
  <c r="P126" i="16"/>
  <c r="R126" i="16" s="1"/>
  <c r="I126" i="16"/>
  <c r="K126" i="16" s="1"/>
  <c r="G126" i="16"/>
  <c r="N126" i="16"/>
  <c r="O126" i="16"/>
  <c r="Q124" i="26" l="1"/>
  <c r="S124" i="26" s="1"/>
  <c r="J124" i="26"/>
  <c r="L124" i="26" s="1"/>
  <c r="U126" i="16"/>
  <c r="Q126" i="16"/>
  <c r="S126" i="16" s="1"/>
  <c r="J126" i="16"/>
  <c r="X124" i="26" l="1"/>
  <c r="W124" i="26"/>
  <c r="AA124" i="26"/>
  <c r="AB124" i="26"/>
  <c r="Z124" i="26"/>
  <c r="Y124" i="26"/>
  <c r="M125" i="26"/>
  <c r="N125" i="26" s="1"/>
  <c r="F125" i="26"/>
  <c r="I125" i="26" s="1"/>
  <c r="K125" i="26" s="1"/>
  <c r="T124" i="26"/>
  <c r="V124" i="26" s="1"/>
  <c r="T126" i="16"/>
  <c r="L126" i="16"/>
  <c r="O125" i="26" l="1"/>
  <c r="P125" i="26"/>
  <c r="R125" i="26" s="1"/>
  <c r="U125" i="26" s="1"/>
  <c r="H125" i="26"/>
  <c r="G125" i="26"/>
  <c r="V126" i="16"/>
  <c r="AB126" i="16"/>
  <c r="AA126" i="16"/>
  <c r="Z126" i="16"/>
  <c r="Y126" i="16"/>
  <c r="X126" i="16"/>
  <c r="W126" i="16"/>
  <c r="M127" i="16"/>
  <c r="F127" i="16"/>
  <c r="I127" i="16" s="1"/>
  <c r="K127" i="16" s="1"/>
  <c r="Q125" i="26" l="1"/>
  <c r="S125" i="26" s="1"/>
  <c r="J125" i="26"/>
  <c r="O127" i="16"/>
  <c r="G127" i="16"/>
  <c r="P127" i="16"/>
  <c r="R127" i="16" s="1"/>
  <c r="N127" i="16"/>
  <c r="H127" i="16"/>
  <c r="T125" i="26" l="1"/>
  <c r="L125" i="26"/>
  <c r="M126" i="26" s="1"/>
  <c r="P126" i="26" s="1"/>
  <c r="R126" i="26" s="1"/>
  <c r="U127" i="16"/>
  <c r="J127" i="16"/>
  <c r="L127" i="16" s="1"/>
  <c r="Q127" i="16"/>
  <c r="W125" i="26" l="1"/>
  <c r="V125" i="26"/>
  <c r="Z125" i="26"/>
  <c r="F126" i="26"/>
  <c r="H126" i="26" s="1"/>
  <c r="Y125" i="26"/>
  <c r="X125" i="26"/>
  <c r="AA125" i="26"/>
  <c r="AB125" i="26"/>
  <c r="O126" i="26"/>
  <c r="N126" i="26"/>
  <c r="S127" i="16"/>
  <c r="AB127" i="16" s="1"/>
  <c r="T127" i="16"/>
  <c r="I126" i="26" l="1"/>
  <c r="K126" i="26" s="1"/>
  <c r="U126" i="26" s="1"/>
  <c r="G126" i="26"/>
  <c r="Q126" i="26"/>
  <c r="S126" i="26" s="1"/>
  <c r="M128" i="16"/>
  <c r="N128" i="16" s="1"/>
  <c r="W127" i="16"/>
  <c r="F128" i="16"/>
  <c r="G128" i="16" s="1"/>
  <c r="Z127" i="16"/>
  <c r="AA127" i="16"/>
  <c r="Y127" i="16"/>
  <c r="V127" i="16"/>
  <c r="X127" i="16"/>
  <c r="J126" i="26" l="1"/>
  <c r="L126" i="26" s="1"/>
  <c r="X126" i="26" s="1"/>
  <c r="O128" i="16"/>
  <c r="P128" i="16"/>
  <c r="R128" i="16" s="1"/>
  <c r="I128" i="16"/>
  <c r="K128" i="16" s="1"/>
  <c r="H128" i="16"/>
  <c r="W126" i="26" l="1"/>
  <c r="AA126" i="26"/>
  <c r="Z126" i="26"/>
  <c r="Y126" i="26"/>
  <c r="M127" i="26"/>
  <c r="N127" i="26" s="1"/>
  <c r="F127" i="26"/>
  <c r="I127" i="26" s="1"/>
  <c r="K127" i="26" s="1"/>
  <c r="AB126" i="26"/>
  <c r="T126" i="26"/>
  <c r="V126" i="26" s="1"/>
  <c r="Q128" i="16"/>
  <c r="S128" i="16" s="1"/>
  <c r="U128" i="16"/>
  <c r="J128" i="16"/>
  <c r="L128" i="16" s="1"/>
  <c r="H127" i="26" l="1"/>
  <c r="O127" i="26"/>
  <c r="P127" i="26"/>
  <c r="R127" i="26" s="1"/>
  <c r="U127" i="26" s="1"/>
  <c r="G127" i="26"/>
  <c r="AB128" i="16"/>
  <c r="M129" i="16"/>
  <c r="O129" i="16" s="1"/>
  <c r="T128" i="16"/>
  <c r="V128" i="16" s="1"/>
  <c r="F129" i="16"/>
  <c r="H129" i="16" s="1"/>
  <c r="W128" i="16"/>
  <c r="X128" i="16"/>
  <c r="Y128" i="16"/>
  <c r="Z128" i="16"/>
  <c r="AA128" i="16"/>
  <c r="J127" i="26" l="1"/>
  <c r="L127" i="26" s="1"/>
  <c r="Q127" i="26"/>
  <c r="S127" i="26" s="1"/>
  <c r="P129" i="16"/>
  <c r="R129" i="16" s="1"/>
  <c r="I129" i="16"/>
  <c r="K129" i="16" s="1"/>
  <c r="N129" i="16"/>
  <c r="G129" i="16"/>
  <c r="T127" i="26" l="1"/>
  <c r="F128" i="26"/>
  <c r="M128" i="26"/>
  <c r="AA127" i="26"/>
  <c r="Z127" i="26"/>
  <c r="X127" i="26"/>
  <c r="W127" i="26"/>
  <c r="Y127" i="26"/>
  <c r="AB127" i="26"/>
  <c r="V127" i="26"/>
  <c r="Q129" i="16"/>
  <c r="S129" i="16" s="1"/>
  <c r="U129" i="16"/>
  <c r="J129" i="16"/>
  <c r="L129" i="16" s="1"/>
  <c r="O128" i="26" l="1"/>
  <c r="N128" i="26"/>
  <c r="P128" i="26"/>
  <c r="R128" i="26" s="1"/>
  <c r="G128" i="26"/>
  <c r="I128" i="26"/>
  <c r="K128" i="26" s="1"/>
  <c r="H128" i="26"/>
  <c r="X129" i="16"/>
  <c r="T129" i="16"/>
  <c r="V129" i="16" s="1"/>
  <c r="Z129" i="16"/>
  <c r="AA129" i="16"/>
  <c r="AB129" i="16"/>
  <c r="W129" i="16"/>
  <c r="Y129" i="16"/>
  <c r="M130" i="16"/>
  <c r="F130" i="16"/>
  <c r="G130" i="16" s="1"/>
  <c r="J128" i="26" l="1"/>
  <c r="L128" i="26" s="1"/>
  <c r="U128" i="26"/>
  <c r="Q128" i="26"/>
  <c r="N130" i="16"/>
  <c r="O130" i="16"/>
  <c r="P130" i="16"/>
  <c r="R130" i="16" s="1"/>
  <c r="I130" i="16"/>
  <c r="K130" i="16" s="1"/>
  <c r="H130" i="16"/>
  <c r="T128" i="26" l="1"/>
  <c r="S128" i="26"/>
  <c r="Y128" i="26" s="1"/>
  <c r="J130" i="16"/>
  <c r="L130" i="16" s="1"/>
  <c r="Q130" i="16"/>
  <c r="S130" i="16" s="1"/>
  <c r="U130" i="16"/>
  <c r="M129" i="26" l="1"/>
  <c r="P129" i="26" s="1"/>
  <c r="R129" i="26" s="1"/>
  <c r="Z128" i="26"/>
  <c r="F129" i="26"/>
  <c r="V128" i="26"/>
  <c r="AA128" i="26"/>
  <c r="AB128" i="26"/>
  <c r="W128" i="26"/>
  <c r="X128" i="26"/>
  <c r="AB130" i="16"/>
  <c r="AA130" i="16"/>
  <c r="Z130" i="16"/>
  <c r="Y130" i="16"/>
  <c r="X130" i="16"/>
  <c r="W130" i="16"/>
  <c r="T130" i="16"/>
  <c r="V130" i="16" s="1"/>
  <c r="F131" i="16"/>
  <c r="M131" i="16"/>
  <c r="N129" i="26" l="1"/>
  <c r="O129" i="26"/>
  <c r="I129" i="26"/>
  <c r="K129" i="26" s="1"/>
  <c r="U129" i="26" s="1"/>
  <c r="H129" i="26"/>
  <c r="G129" i="26"/>
  <c r="O131" i="16"/>
  <c r="N131" i="16"/>
  <c r="P131" i="16"/>
  <c r="R131" i="16" s="1"/>
  <c r="G131" i="16"/>
  <c r="I131" i="16"/>
  <c r="K131" i="16" s="1"/>
  <c r="H131" i="16"/>
  <c r="Q129" i="26" l="1"/>
  <c r="S129" i="26" s="1"/>
  <c r="J129" i="26"/>
  <c r="U131" i="16"/>
  <c r="J131" i="16"/>
  <c r="L131" i="16" s="1"/>
  <c r="Q131" i="16"/>
  <c r="T129" i="26" l="1"/>
  <c r="L129" i="26"/>
  <c r="T131" i="16"/>
  <c r="S131" i="16"/>
  <c r="F132" i="16" s="1"/>
  <c r="F130" i="26" l="1"/>
  <c r="M130" i="26"/>
  <c r="X129" i="26"/>
  <c r="Z129" i="26"/>
  <c r="AA129" i="26"/>
  <c r="AB129" i="26"/>
  <c r="Y129" i="26"/>
  <c r="W129" i="26"/>
  <c r="V129" i="26"/>
  <c r="Z131" i="16"/>
  <c r="AA131" i="16"/>
  <c r="AB131" i="16"/>
  <c r="V131" i="16"/>
  <c r="W131" i="16"/>
  <c r="X131" i="16"/>
  <c r="Y131" i="16"/>
  <c r="M132" i="16"/>
  <c r="I132" i="16"/>
  <c r="K132" i="16" s="1"/>
  <c r="H132" i="16"/>
  <c r="G132" i="16"/>
  <c r="I130" i="26" l="1"/>
  <c r="K130" i="26" s="1"/>
  <c r="G130" i="26"/>
  <c r="H130" i="26"/>
  <c r="O130" i="26"/>
  <c r="N130" i="26"/>
  <c r="P130" i="26"/>
  <c r="R130" i="26" s="1"/>
  <c r="P132" i="16"/>
  <c r="R132" i="16" s="1"/>
  <c r="N132" i="16"/>
  <c r="O132" i="16"/>
  <c r="J132" i="16"/>
  <c r="Q130" i="26" l="1"/>
  <c r="S130" i="26" s="1"/>
  <c r="J130" i="26"/>
  <c r="U130" i="26"/>
  <c r="U132" i="16"/>
  <c r="Q132" i="16"/>
  <c r="T132" i="16" s="1"/>
  <c r="L132" i="16"/>
  <c r="T130" i="26" l="1"/>
  <c r="L130" i="26"/>
  <c r="S132" i="16"/>
  <c r="Y132" i="16" s="1"/>
  <c r="F131" i="26" l="1"/>
  <c r="M131" i="26"/>
  <c r="Y130" i="26"/>
  <c r="W130" i="26"/>
  <c r="AB130" i="26"/>
  <c r="Z130" i="26"/>
  <c r="X130" i="26"/>
  <c r="AA130" i="26"/>
  <c r="V130" i="26"/>
  <c r="Z132" i="16"/>
  <c r="AA132" i="16"/>
  <c r="AB132" i="16"/>
  <c r="V132" i="16"/>
  <c r="W132" i="16"/>
  <c r="X132" i="16"/>
  <c r="F133" i="16"/>
  <c r="I133" i="16" s="1"/>
  <c r="K133" i="16" s="1"/>
  <c r="M133" i="16"/>
  <c r="N131" i="26" l="1"/>
  <c r="O131" i="26"/>
  <c r="P131" i="26"/>
  <c r="R131" i="26" s="1"/>
  <c r="H131" i="26"/>
  <c r="I131" i="26"/>
  <c r="G131" i="26"/>
  <c r="P133" i="16"/>
  <c r="G133" i="16"/>
  <c r="H133" i="16"/>
  <c r="N133" i="16"/>
  <c r="O133" i="16"/>
  <c r="J131" i="26" l="1"/>
  <c r="K131" i="26"/>
  <c r="U131" i="26" s="1"/>
  <c r="Q131" i="26"/>
  <c r="S131" i="26" s="1"/>
  <c r="R133" i="16"/>
  <c r="U133" i="16" s="1"/>
  <c r="J133" i="16"/>
  <c r="L133" i="16" s="1"/>
  <c r="Q133" i="16"/>
  <c r="T131" i="26" l="1"/>
  <c r="L131" i="26"/>
  <c r="S133" i="16"/>
  <c r="AA133" i="16" s="1"/>
  <c r="T133" i="16"/>
  <c r="F132" i="26" l="1"/>
  <c r="M132" i="26"/>
  <c r="Y131" i="26"/>
  <c r="AA131" i="26"/>
  <c r="AB131" i="26"/>
  <c r="X131" i="26"/>
  <c r="W131" i="26"/>
  <c r="Z131" i="26"/>
  <c r="V131" i="26"/>
  <c r="M134" i="16"/>
  <c r="N134" i="16" s="1"/>
  <c r="X133" i="16"/>
  <c r="V133" i="16"/>
  <c r="Y133" i="16"/>
  <c r="F134" i="16"/>
  <c r="G134" i="16" s="1"/>
  <c r="W133" i="16"/>
  <c r="Z133" i="16"/>
  <c r="AB133" i="16"/>
  <c r="I132" i="26" l="1"/>
  <c r="K132" i="26" s="1"/>
  <c r="G132" i="26"/>
  <c r="H132" i="26"/>
  <c r="O132" i="26"/>
  <c r="N132" i="26"/>
  <c r="P132" i="26"/>
  <c r="R132" i="26" s="1"/>
  <c r="P134" i="16"/>
  <c r="R134" i="16" s="1"/>
  <c r="O134" i="16"/>
  <c r="H134" i="16"/>
  <c r="I134" i="16"/>
  <c r="K134" i="16" s="1"/>
  <c r="Q132" i="26" l="1"/>
  <c r="S132" i="26" s="1"/>
  <c r="J132" i="26"/>
  <c r="U132" i="26"/>
  <c r="U134" i="16"/>
  <c r="Q134" i="16"/>
  <c r="S134" i="16" s="1"/>
  <c r="J134" i="16"/>
  <c r="T132" i="26" l="1"/>
  <c r="L132" i="26"/>
  <c r="T134" i="16"/>
  <c r="L134" i="16"/>
  <c r="F133" i="26" l="1"/>
  <c r="M133" i="26"/>
  <c r="Y132" i="26"/>
  <c r="W132" i="26"/>
  <c r="AA132" i="26"/>
  <c r="AB132" i="26"/>
  <c r="Z132" i="26"/>
  <c r="X132" i="26"/>
  <c r="V132" i="26"/>
  <c r="V134" i="16"/>
  <c r="W134" i="16"/>
  <c r="Z134" i="16"/>
  <c r="M135" i="16"/>
  <c r="P135" i="16" s="1"/>
  <c r="R135" i="16" s="1"/>
  <c r="X134" i="16"/>
  <c r="AA134" i="16"/>
  <c r="F135" i="16"/>
  <c r="I135" i="16" s="1"/>
  <c r="K135" i="16" s="1"/>
  <c r="Y134" i="16"/>
  <c r="AB134" i="16"/>
  <c r="P133" i="26" l="1"/>
  <c r="R133" i="26" s="1"/>
  <c r="O133" i="26"/>
  <c r="N133" i="26"/>
  <c r="G133" i="26"/>
  <c r="I133" i="26"/>
  <c r="K133" i="26" s="1"/>
  <c r="H133" i="26"/>
  <c r="H135" i="16"/>
  <c r="G135" i="16"/>
  <c r="O135" i="16"/>
  <c r="N135" i="16"/>
  <c r="U135" i="16"/>
  <c r="Q133" i="26" l="1"/>
  <c r="S133" i="26" s="1"/>
  <c r="U133" i="26"/>
  <c r="J133" i="26"/>
  <c r="Q135" i="16"/>
  <c r="S135" i="16" s="1"/>
  <c r="J135" i="16"/>
  <c r="L135" i="16" s="1"/>
  <c r="T133" i="26" l="1"/>
  <c r="L133" i="26"/>
  <c r="AA135" i="16"/>
  <c r="F136" i="16"/>
  <c r="I136" i="16" s="1"/>
  <c r="K136" i="16" s="1"/>
  <c r="M136" i="16"/>
  <c r="N136" i="16" s="1"/>
  <c r="T135" i="16"/>
  <c r="V135" i="16" s="1"/>
  <c r="W135" i="16"/>
  <c r="X135" i="16"/>
  <c r="Y135" i="16"/>
  <c r="AB135" i="16"/>
  <c r="Z135" i="16"/>
  <c r="F134" i="26" l="1"/>
  <c r="M134" i="26"/>
  <c r="Z133" i="26"/>
  <c r="X133" i="26"/>
  <c r="AB133" i="26"/>
  <c r="W133" i="26"/>
  <c r="Y133" i="26"/>
  <c r="AA133" i="26"/>
  <c r="V133" i="26"/>
  <c r="G136" i="16"/>
  <c r="H136" i="16"/>
  <c r="O136" i="16"/>
  <c r="P136" i="16"/>
  <c r="R136" i="16" s="1"/>
  <c r="U136" i="16" s="1"/>
  <c r="H134" i="26" l="1"/>
  <c r="G134" i="26"/>
  <c r="I134" i="26"/>
  <c r="P134" i="26"/>
  <c r="R134" i="26" s="1"/>
  <c r="O134" i="26"/>
  <c r="N134" i="26"/>
  <c r="J136" i="16"/>
  <c r="L136" i="16" s="1"/>
  <c r="Q136" i="16"/>
  <c r="S136" i="16" s="1"/>
  <c r="J134" i="26" l="1"/>
  <c r="Q134" i="26"/>
  <c r="S134" i="26" s="1"/>
  <c r="K134" i="26"/>
  <c r="U134" i="26" s="1"/>
  <c r="F137" i="16"/>
  <c r="I137" i="16" s="1"/>
  <c r="K137" i="16" s="1"/>
  <c r="AB136" i="16"/>
  <c r="W136" i="16"/>
  <c r="T136" i="16"/>
  <c r="V136" i="16" s="1"/>
  <c r="X136" i="16"/>
  <c r="M137" i="16"/>
  <c r="N137" i="16" s="1"/>
  <c r="Y136" i="16"/>
  <c r="Z136" i="16"/>
  <c r="AA136" i="16"/>
  <c r="T134" i="26" l="1"/>
  <c r="L134" i="26"/>
  <c r="G137" i="16"/>
  <c r="H137" i="16"/>
  <c r="P137" i="16"/>
  <c r="R137" i="16" s="1"/>
  <c r="U137" i="16" s="1"/>
  <c r="O137" i="16"/>
  <c r="F135" i="26" l="1"/>
  <c r="M135" i="26"/>
  <c r="Y134" i="26"/>
  <c r="W134" i="26"/>
  <c r="AA134" i="26"/>
  <c r="AB134" i="26"/>
  <c r="Z134" i="26"/>
  <c r="X134" i="26"/>
  <c r="V134" i="26"/>
  <c r="J137" i="16"/>
  <c r="L137" i="16" s="1"/>
  <c r="Q137" i="16"/>
  <c r="S137" i="16" s="1"/>
  <c r="G135" i="26" l="1"/>
  <c r="I135" i="26"/>
  <c r="K135" i="26" s="1"/>
  <c r="H135" i="26"/>
  <c r="P135" i="26"/>
  <c r="R135" i="26" s="1"/>
  <c r="O135" i="26"/>
  <c r="N135" i="26"/>
  <c r="AB137" i="16"/>
  <c r="W137" i="16"/>
  <c r="AA137" i="16"/>
  <c r="X137" i="16"/>
  <c r="M138" i="16"/>
  <c r="O138" i="16" s="1"/>
  <c r="Y137" i="16"/>
  <c r="Z137" i="16"/>
  <c r="F138" i="16"/>
  <c r="H138" i="16" s="1"/>
  <c r="T137" i="16"/>
  <c r="V137" i="16" s="1"/>
  <c r="J135" i="26" l="1"/>
  <c r="L135" i="26" s="1"/>
  <c r="Q135" i="26"/>
  <c r="S135" i="26" s="1"/>
  <c r="U135" i="26"/>
  <c r="P138" i="16"/>
  <c r="R138" i="16" s="1"/>
  <c r="N138" i="16"/>
  <c r="I138" i="16"/>
  <c r="K138" i="16" s="1"/>
  <c r="G138" i="16"/>
  <c r="F136" i="26" l="1"/>
  <c r="M136" i="26"/>
  <c r="T135" i="26"/>
  <c r="V135" i="26" s="1"/>
  <c r="Z135" i="26"/>
  <c r="X135" i="26"/>
  <c r="W135" i="26"/>
  <c r="Y135" i="26"/>
  <c r="AA135" i="26"/>
  <c r="AB135" i="26"/>
  <c r="U138" i="16"/>
  <c r="Q138" i="16"/>
  <c r="S138" i="16" s="1"/>
  <c r="J138" i="16"/>
  <c r="G136" i="26" l="1"/>
  <c r="I136" i="26"/>
  <c r="K136" i="26" s="1"/>
  <c r="H136" i="26"/>
  <c r="P136" i="26"/>
  <c r="R136" i="26" s="1"/>
  <c r="O136" i="26"/>
  <c r="N136" i="26"/>
  <c r="T138" i="16"/>
  <c r="L138" i="16"/>
  <c r="X138" i="16" s="1"/>
  <c r="U136" i="26" l="1"/>
  <c r="Q136" i="26"/>
  <c r="S136" i="26" s="1"/>
  <c r="J136" i="26"/>
  <c r="V138" i="16"/>
  <c r="M139" i="16"/>
  <c r="O139" i="16" s="1"/>
  <c r="Y138" i="16"/>
  <c r="Z138" i="16"/>
  <c r="F139" i="16"/>
  <c r="H139" i="16" s="1"/>
  <c r="AB138" i="16"/>
  <c r="W138" i="16"/>
  <c r="AA138" i="16"/>
  <c r="T136" i="26" l="1"/>
  <c r="L136" i="26"/>
  <c r="N139" i="16"/>
  <c r="P139" i="16"/>
  <c r="R139" i="16" s="1"/>
  <c r="G139" i="16"/>
  <c r="I139" i="16"/>
  <c r="K139" i="16" s="1"/>
  <c r="F137" i="26" l="1"/>
  <c r="M137" i="26"/>
  <c r="Y136" i="26"/>
  <c r="W136" i="26"/>
  <c r="AA136" i="26"/>
  <c r="AB136" i="26"/>
  <c r="Z136" i="26"/>
  <c r="X136" i="26"/>
  <c r="V136" i="26"/>
  <c r="U139" i="16"/>
  <c r="Q139" i="16"/>
  <c r="S139" i="16" s="1"/>
  <c r="J139" i="16"/>
  <c r="L139" i="16" s="1"/>
  <c r="N137" i="26" l="1"/>
  <c r="P137" i="26"/>
  <c r="R137" i="26" s="1"/>
  <c r="O137" i="26"/>
  <c r="I137" i="26"/>
  <c r="K137" i="26" s="1"/>
  <c r="H137" i="26"/>
  <c r="G137" i="26"/>
  <c r="AA139" i="16"/>
  <c r="T139" i="16"/>
  <c r="V139" i="16" s="1"/>
  <c r="Y139" i="16"/>
  <c r="M140" i="16"/>
  <c r="P140" i="16" s="1"/>
  <c r="R140" i="16" s="1"/>
  <c r="Z139" i="16"/>
  <c r="W139" i="16"/>
  <c r="F140" i="16"/>
  <c r="H140" i="16" s="1"/>
  <c r="X139" i="16"/>
  <c r="AB139" i="16"/>
  <c r="U137" i="26" l="1"/>
  <c r="Q137" i="26"/>
  <c r="S137" i="26" s="1"/>
  <c r="J137" i="26"/>
  <c r="N140" i="16"/>
  <c r="G140" i="16"/>
  <c r="O140" i="16"/>
  <c r="I140" i="16"/>
  <c r="K140" i="16" s="1"/>
  <c r="U140" i="16" s="1"/>
  <c r="T137" i="26" l="1"/>
  <c r="L137" i="26"/>
  <c r="Q140" i="16"/>
  <c r="S140" i="16" s="1"/>
  <c r="J140" i="16"/>
  <c r="L140" i="16" s="1"/>
  <c r="F138" i="26" l="1"/>
  <c r="M138" i="26"/>
  <c r="Y137" i="26"/>
  <c r="W137" i="26"/>
  <c r="AB137" i="26"/>
  <c r="Z137" i="26"/>
  <c r="X137" i="26"/>
  <c r="AA137" i="26"/>
  <c r="V137" i="26"/>
  <c r="AA140" i="16"/>
  <c r="F141" i="16"/>
  <c r="I141" i="16" s="1"/>
  <c r="K141" i="16" s="1"/>
  <c r="X140" i="16"/>
  <c r="Y140" i="16"/>
  <c r="M141" i="16"/>
  <c r="O141" i="16" s="1"/>
  <c r="T140" i="16"/>
  <c r="V140" i="16" s="1"/>
  <c r="W140" i="16"/>
  <c r="AB140" i="16"/>
  <c r="Z140" i="16"/>
  <c r="G138" i="26" l="1"/>
  <c r="I138" i="26"/>
  <c r="K138" i="26" s="1"/>
  <c r="H138" i="26"/>
  <c r="O138" i="26"/>
  <c r="N138" i="26"/>
  <c r="P138" i="26"/>
  <c r="R138" i="26" s="1"/>
  <c r="H141" i="16"/>
  <c r="G141" i="16"/>
  <c r="N141" i="16"/>
  <c r="P141" i="16"/>
  <c r="R141" i="16" s="1"/>
  <c r="U141" i="16" s="1"/>
  <c r="J138" i="26" l="1"/>
  <c r="L138" i="26" s="1"/>
  <c r="U138" i="26"/>
  <c r="Q138" i="26"/>
  <c r="J141" i="16"/>
  <c r="L141" i="16" s="1"/>
  <c r="Q141" i="16"/>
  <c r="T138" i="26" l="1"/>
  <c r="S138" i="26"/>
  <c r="T141" i="16"/>
  <c r="S141" i="16"/>
  <c r="AB141" i="16" s="1"/>
  <c r="V138" i="26" l="1"/>
  <c r="M139" i="26"/>
  <c r="O139" i="26" s="1"/>
  <c r="W138" i="26"/>
  <c r="F139" i="26"/>
  <c r="H139" i="26" s="1"/>
  <c r="AA138" i="26"/>
  <c r="X138" i="26"/>
  <c r="Z138" i="26"/>
  <c r="AB138" i="26"/>
  <c r="Y138" i="26"/>
  <c r="AA141" i="16"/>
  <c r="W141" i="16"/>
  <c r="X141" i="16"/>
  <c r="M142" i="16"/>
  <c r="O142" i="16" s="1"/>
  <c r="Z141" i="16"/>
  <c r="V141" i="16"/>
  <c r="F142" i="16"/>
  <c r="G142" i="16" s="1"/>
  <c r="Y141" i="16"/>
  <c r="N139" i="26" l="1"/>
  <c r="P139" i="26"/>
  <c r="R139" i="26" s="1"/>
  <c r="I139" i="26"/>
  <c r="K139" i="26" s="1"/>
  <c r="G139" i="26"/>
  <c r="P142" i="16"/>
  <c r="R142" i="16" s="1"/>
  <c r="N142" i="16"/>
  <c r="I142" i="16"/>
  <c r="K142" i="16" s="1"/>
  <c r="H142" i="16"/>
  <c r="U139" i="26" l="1"/>
  <c r="Q139" i="26"/>
  <c r="S139" i="26" s="1"/>
  <c r="J139" i="26"/>
  <c r="U142" i="16"/>
  <c r="Q142" i="16"/>
  <c r="S142" i="16" s="1"/>
  <c r="J142" i="16"/>
  <c r="L142" i="16" s="1"/>
  <c r="T139" i="26" l="1"/>
  <c r="L139" i="26"/>
  <c r="F140" i="26" s="1"/>
  <c r="T142" i="16"/>
  <c r="V142" i="16" s="1"/>
  <c r="AB142" i="16"/>
  <c r="X142" i="16"/>
  <c r="M143" i="16"/>
  <c r="O143" i="16" s="1"/>
  <c r="F143" i="16"/>
  <c r="G143" i="16" s="1"/>
  <c r="AA142" i="16"/>
  <c r="W142" i="16"/>
  <c r="Z142" i="16"/>
  <c r="Y142" i="16"/>
  <c r="X139" i="26" l="1"/>
  <c r="W139" i="26"/>
  <c r="AA139" i="26"/>
  <c r="V139" i="26"/>
  <c r="AB139" i="26"/>
  <c r="Z139" i="26"/>
  <c r="M140" i="26"/>
  <c r="P140" i="26" s="1"/>
  <c r="R140" i="26" s="1"/>
  <c r="Y139" i="26"/>
  <c r="G140" i="26"/>
  <c r="H140" i="26"/>
  <c r="I140" i="26"/>
  <c r="K140" i="26" s="1"/>
  <c r="P143" i="16"/>
  <c r="R143" i="16" s="1"/>
  <c r="N143" i="16"/>
  <c r="H143" i="16"/>
  <c r="I143" i="16"/>
  <c r="K143" i="16" s="1"/>
  <c r="O140" i="26" l="1"/>
  <c r="N140" i="26"/>
  <c r="U140" i="26"/>
  <c r="J140" i="26"/>
  <c r="Q143" i="16"/>
  <c r="S143" i="16" s="1"/>
  <c r="U143" i="16"/>
  <c r="J143" i="16"/>
  <c r="L143" i="16" s="1"/>
  <c r="Q140" i="26" l="1"/>
  <c r="S140" i="26" s="1"/>
  <c r="L140" i="26"/>
  <c r="AA143" i="16"/>
  <c r="F144" i="16"/>
  <c r="I144" i="16" s="1"/>
  <c r="K144" i="16" s="1"/>
  <c r="M144" i="16"/>
  <c r="N144" i="16" s="1"/>
  <c r="T143" i="16"/>
  <c r="V143" i="16" s="1"/>
  <c r="W143" i="16"/>
  <c r="X143" i="16"/>
  <c r="Y143" i="16"/>
  <c r="Z143" i="16"/>
  <c r="AB143" i="16"/>
  <c r="T140" i="26" l="1"/>
  <c r="V140" i="26" s="1"/>
  <c r="F141" i="26"/>
  <c r="M141" i="26"/>
  <c r="AB140" i="26"/>
  <c r="Y140" i="26"/>
  <c r="Z140" i="26"/>
  <c r="X140" i="26"/>
  <c r="W140" i="26"/>
  <c r="AA140" i="26"/>
  <c r="G144" i="16"/>
  <c r="H144" i="16"/>
  <c r="O144" i="16"/>
  <c r="P144" i="16"/>
  <c r="R144" i="16" s="1"/>
  <c r="U144" i="16" s="1"/>
  <c r="O141" i="26" l="1"/>
  <c r="N141" i="26"/>
  <c r="P141" i="26"/>
  <c r="R141" i="26" s="1"/>
  <c r="G141" i="26"/>
  <c r="I141" i="26"/>
  <c r="K141" i="26" s="1"/>
  <c r="H141" i="26"/>
  <c r="J144" i="16"/>
  <c r="L144" i="16" s="1"/>
  <c r="Q144" i="16"/>
  <c r="S144" i="16" s="1"/>
  <c r="Q141" i="26" l="1"/>
  <c r="S141" i="26" s="1"/>
  <c r="U141" i="26"/>
  <c r="J141" i="26"/>
  <c r="T144" i="16"/>
  <c r="V144" i="16" s="1"/>
  <c r="AB144" i="16"/>
  <c r="AA144" i="16"/>
  <c r="Z144" i="16"/>
  <c r="Y144" i="16"/>
  <c r="X144" i="16"/>
  <c r="W144" i="16"/>
  <c r="M145" i="16"/>
  <c r="F145" i="16"/>
  <c r="T141" i="26" l="1"/>
  <c r="L141" i="26"/>
  <c r="I145" i="16"/>
  <c r="K145" i="16" s="1"/>
  <c r="H145" i="16"/>
  <c r="G145" i="16"/>
  <c r="P145" i="16"/>
  <c r="R145" i="16" s="1"/>
  <c r="O145" i="16"/>
  <c r="N145" i="16"/>
  <c r="F142" i="26" l="1"/>
  <c r="M142" i="26"/>
  <c r="X141" i="26"/>
  <c r="W141" i="26"/>
  <c r="Y141" i="26"/>
  <c r="AB141" i="26"/>
  <c r="V141" i="26"/>
  <c r="AA141" i="26"/>
  <c r="Z141" i="26"/>
  <c r="J145" i="16"/>
  <c r="L145" i="16" s="1"/>
  <c r="Q145" i="16"/>
  <c r="S145" i="16" s="1"/>
  <c r="U145" i="16"/>
  <c r="P142" i="26" l="1"/>
  <c r="R142" i="26" s="1"/>
  <c r="O142" i="26"/>
  <c r="N142" i="26"/>
  <c r="G142" i="26"/>
  <c r="I142" i="26"/>
  <c r="K142" i="26" s="1"/>
  <c r="H142" i="26"/>
  <c r="AB145" i="16"/>
  <c r="AA145" i="16"/>
  <c r="Z145" i="16"/>
  <c r="Y145" i="16"/>
  <c r="X145" i="16"/>
  <c r="W145" i="16"/>
  <c r="T145" i="16"/>
  <c r="V145" i="16" s="1"/>
  <c r="F146" i="16"/>
  <c r="G146" i="16" s="1"/>
  <c r="M146" i="16"/>
  <c r="U142" i="26" l="1"/>
  <c r="Q142" i="26"/>
  <c r="S142" i="26" s="1"/>
  <c r="J142" i="26"/>
  <c r="H146" i="16"/>
  <c r="I146" i="16"/>
  <c r="K146" i="16" s="1"/>
  <c r="P146" i="16"/>
  <c r="R146" i="16" s="1"/>
  <c r="O146" i="16"/>
  <c r="N146" i="16"/>
  <c r="T142" i="26" l="1"/>
  <c r="L142" i="26"/>
  <c r="J146" i="16"/>
  <c r="L146" i="16" s="1"/>
  <c r="U146" i="16"/>
  <c r="Q146" i="16"/>
  <c r="F143" i="26" l="1"/>
  <c r="M143" i="26"/>
  <c r="X142" i="26"/>
  <c r="AA142" i="26"/>
  <c r="AB142" i="26"/>
  <c r="Y142" i="26"/>
  <c r="V142" i="26"/>
  <c r="W142" i="26"/>
  <c r="Z142" i="26"/>
  <c r="T146" i="16"/>
  <c r="S146" i="16"/>
  <c r="Y146" i="16" s="1"/>
  <c r="O143" i="26" l="1"/>
  <c r="N143" i="26"/>
  <c r="P143" i="26"/>
  <c r="R143" i="26" s="1"/>
  <c r="I143" i="26"/>
  <c r="K143" i="26" s="1"/>
  <c r="H143" i="26"/>
  <c r="G143" i="26"/>
  <c r="W146" i="16"/>
  <c r="Z146" i="16"/>
  <c r="AA146" i="16"/>
  <c r="AB146" i="16"/>
  <c r="V146" i="16"/>
  <c r="X146" i="16"/>
  <c r="M147" i="16"/>
  <c r="F147" i="16"/>
  <c r="U143" i="26" l="1"/>
  <c r="J143" i="26"/>
  <c r="L143" i="26" s="1"/>
  <c r="Q143" i="26"/>
  <c r="G147" i="16"/>
  <c r="I147" i="16"/>
  <c r="K147" i="16" s="1"/>
  <c r="H147" i="16"/>
  <c r="N147" i="16"/>
  <c r="P147" i="16"/>
  <c r="R147" i="16" s="1"/>
  <c r="O147" i="16"/>
  <c r="T143" i="26" l="1"/>
  <c r="S143" i="26"/>
  <c r="M144" i="26" s="1"/>
  <c r="J147" i="16"/>
  <c r="L147" i="16" s="1"/>
  <c r="U147" i="16"/>
  <c r="Q147" i="16"/>
  <c r="S147" i="16" s="1"/>
  <c r="F144" i="26" l="1"/>
  <c r="AB143" i="26"/>
  <c r="W143" i="26"/>
  <c r="X143" i="26"/>
  <c r="Y143" i="26"/>
  <c r="Z143" i="26"/>
  <c r="AA143" i="26"/>
  <c r="V143" i="26"/>
  <c r="AB147" i="16"/>
  <c r="AA147" i="16"/>
  <c r="Z147" i="16"/>
  <c r="Y147" i="16"/>
  <c r="X147" i="16"/>
  <c r="W147" i="16"/>
  <c r="M148" i="16"/>
  <c r="F148" i="16"/>
  <c r="G148" i="16" s="1"/>
  <c r="T147" i="16"/>
  <c r="V147" i="16" s="1"/>
  <c r="P144" i="26" l="1"/>
  <c r="R144" i="26" s="1"/>
  <c r="N144" i="26"/>
  <c r="O144" i="26"/>
  <c r="H144" i="26"/>
  <c r="I144" i="26"/>
  <c r="K144" i="26" s="1"/>
  <c r="G144" i="26"/>
  <c r="P148" i="16"/>
  <c r="R148" i="16" s="1"/>
  <c r="N148" i="16"/>
  <c r="O148" i="16"/>
  <c r="H148" i="16"/>
  <c r="I148" i="16"/>
  <c r="K148" i="16" s="1"/>
  <c r="U144" i="26" l="1"/>
  <c r="J144" i="26"/>
  <c r="L144" i="26" s="1"/>
  <c r="Q144" i="26"/>
  <c r="S144" i="26" s="1"/>
  <c r="U148" i="16"/>
  <c r="Q148" i="16"/>
  <c r="S148" i="16" s="1"/>
  <c r="J148" i="16"/>
  <c r="F145" i="26" l="1"/>
  <c r="M145" i="26"/>
  <c r="X144" i="26"/>
  <c r="AB144" i="26"/>
  <c r="Y144" i="26"/>
  <c r="Z144" i="26"/>
  <c r="W144" i="26"/>
  <c r="AA144" i="26"/>
  <c r="T144" i="26"/>
  <c r="V144" i="26" s="1"/>
  <c r="T148" i="16"/>
  <c r="L148" i="16"/>
  <c r="I145" i="26" l="1"/>
  <c r="K145" i="26" s="1"/>
  <c r="H145" i="26"/>
  <c r="G145" i="26"/>
  <c r="O145" i="26"/>
  <c r="N145" i="26"/>
  <c r="P145" i="26"/>
  <c r="R145" i="26" s="1"/>
  <c r="V148" i="16"/>
  <c r="AB148" i="16"/>
  <c r="AA148" i="16"/>
  <c r="Z148" i="16"/>
  <c r="Y148" i="16"/>
  <c r="X148" i="16"/>
  <c r="W148" i="16"/>
  <c r="M149" i="16"/>
  <c r="F149" i="16"/>
  <c r="I149" i="16" s="1"/>
  <c r="K149" i="16" s="1"/>
  <c r="J145" i="26" l="1"/>
  <c r="L145" i="26" s="1"/>
  <c r="Q145" i="26"/>
  <c r="U145" i="26"/>
  <c r="P149" i="16"/>
  <c r="R149" i="16" s="1"/>
  <c r="U149" i="16" s="1"/>
  <c r="N149" i="16"/>
  <c r="O149" i="16"/>
  <c r="G149" i="16"/>
  <c r="H149" i="16"/>
  <c r="T145" i="26" l="1"/>
  <c r="S145" i="26"/>
  <c r="AA145" i="26" s="1"/>
  <c r="Q149" i="16"/>
  <c r="S149" i="16" s="1"/>
  <c r="J149" i="16"/>
  <c r="L149" i="16" s="1"/>
  <c r="W145" i="26" l="1"/>
  <c r="F146" i="26"/>
  <c r="I146" i="26" s="1"/>
  <c r="K146" i="26" s="1"/>
  <c r="Z145" i="26"/>
  <c r="M146" i="26"/>
  <c r="O146" i="26" s="1"/>
  <c r="X145" i="26"/>
  <c r="Y145" i="26"/>
  <c r="V145" i="26"/>
  <c r="AB145" i="26"/>
  <c r="AB149" i="16"/>
  <c r="AA149" i="16"/>
  <c r="Z149" i="16"/>
  <c r="Y149" i="16"/>
  <c r="X149" i="16"/>
  <c r="W149" i="16"/>
  <c r="T149" i="16"/>
  <c r="V149" i="16" s="1"/>
  <c r="F150" i="16"/>
  <c r="M150" i="16"/>
  <c r="G146" i="26" l="1"/>
  <c r="H146" i="26"/>
  <c r="N146" i="26"/>
  <c r="P146" i="26"/>
  <c r="R146" i="26" s="1"/>
  <c r="U146" i="26" s="1"/>
  <c r="P150" i="16"/>
  <c r="R150" i="16" s="1"/>
  <c r="O150" i="16"/>
  <c r="N150" i="16"/>
  <c r="H150" i="16"/>
  <c r="G150" i="16"/>
  <c r="I150" i="16"/>
  <c r="K150" i="16" s="1"/>
  <c r="J146" i="26" l="1"/>
  <c r="L146" i="26" s="1"/>
  <c r="Q146" i="26"/>
  <c r="S146" i="26" s="1"/>
  <c r="U150" i="16"/>
  <c r="J150" i="16"/>
  <c r="L150" i="16" s="1"/>
  <c r="Q150" i="16"/>
  <c r="S150" i="16" s="1"/>
  <c r="Z146" i="26" l="1"/>
  <c r="F147" i="26"/>
  <c r="H147" i="26" s="1"/>
  <c r="W146" i="26"/>
  <c r="X146" i="26"/>
  <c r="AA146" i="26"/>
  <c r="Y146" i="26"/>
  <c r="AB146" i="26"/>
  <c r="M147" i="26"/>
  <c r="O147" i="26" s="1"/>
  <c r="T146" i="26"/>
  <c r="V146" i="26" s="1"/>
  <c r="AB150" i="16"/>
  <c r="AA150" i="16"/>
  <c r="Z150" i="16"/>
  <c r="Y150" i="16"/>
  <c r="X150" i="16"/>
  <c r="W150" i="16"/>
  <c r="T150" i="16"/>
  <c r="V150" i="16" s="1"/>
  <c r="F151" i="16"/>
  <c r="M151" i="16"/>
  <c r="I147" i="26" l="1"/>
  <c r="K147" i="26" s="1"/>
  <c r="G147" i="26"/>
  <c r="P147" i="26"/>
  <c r="R147" i="26" s="1"/>
  <c r="N147" i="26"/>
  <c r="G151" i="16"/>
  <c r="I151" i="16"/>
  <c r="K151" i="16" s="1"/>
  <c r="H151" i="16"/>
  <c r="O151" i="16"/>
  <c r="N151" i="16"/>
  <c r="P151" i="16"/>
  <c r="R151" i="16" s="1"/>
  <c r="U147" i="26" l="1"/>
  <c r="J147" i="26"/>
  <c r="L147" i="26" s="1"/>
  <c r="Q147" i="26"/>
  <c r="S147" i="26" s="1"/>
  <c r="J151" i="16"/>
  <c r="Q151" i="16"/>
  <c r="S151" i="16" s="1"/>
  <c r="U151" i="16"/>
  <c r="M148" i="26" l="1"/>
  <c r="P148" i="26" s="1"/>
  <c r="R148" i="26" s="1"/>
  <c r="W147" i="26"/>
  <c r="Z147" i="26"/>
  <c r="T147" i="26"/>
  <c r="V147" i="26" s="1"/>
  <c r="X147" i="26"/>
  <c r="AB147" i="26"/>
  <c r="Y147" i="26"/>
  <c r="F148" i="26"/>
  <c r="H148" i="26" s="1"/>
  <c r="AA147" i="26"/>
  <c r="N148" i="26"/>
  <c r="T151" i="16"/>
  <c r="L151" i="16"/>
  <c r="O148" i="26" l="1"/>
  <c r="Q148" i="26" s="1"/>
  <c r="S148" i="26" s="1"/>
  <c r="I148" i="26"/>
  <c r="K148" i="26" s="1"/>
  <c r="U148" i="26" s="1"/>
  <c r="G148" i="26"/>
  <c r="V151" i="16"/>
  <c r="AB151" i="16"/>
  <c r="AA151" i="16"/>
  <c r="Z151" i="16"/>
  <c r="Y151" i="16"/>
  <c r="X151" i="16"/>
  <c r="W151" i="16"/>
  <c r="F152" i="16"/>
  <c r="I152" i="16" s="1"/>
  <c r="K152" i="16" s="1"/>
  <c r="M152" i="16"/>
  <c r="J148" i="26" l="1"/>
  <c r="L148" i="26" s="1"/>
  <c r="F149" i="26" s="1"/>
  <c r="O152" i="16"/>
  <c r="H152" i="16"/>
  <c r="G152" i="16"/>
  <c r="N152" i="16"/>
  <c r="P152" i="16"/>
  <c r="R152" i="16" s="1"/>
  <c r="X148" i="26" l="1"/>
  <c r="W148" i="26"/>
  <c r="AA148" i="26"/>
  <c r="Z148" i="26"/>
  <c r="AB148" i="26"/>
  <c r="M149" i="26"/>
  <c r="N149" i="26" s="1"/>
  <c r="Y148" i="26"/>
  <c r="T148" i="26"/>
  <c r="V148" i="26" s="1"/>
  <c r="I149" i="26"/>
  <c r="K149" i="26" s="1"/>
  <c r="G149" i="26"/>
  <c r="H149" i="26"/>
  <c r="U152" i="16"/>
  <c r="J152" i="16"/>
  <c r="L152" i="16" s="1"/>
  <c r="Q152" i="16"/>
  <c r="S152" i="16" s="1"/>
  <c r="O149" i="26" l="1"/>
  <c r="P149" i="26"/>
  <c r="R149" i="26" s="1"/>
  <c r="U149" i="26" s="1"/>
  <c r="J149" i="26"/>
  <c r="L149" i="26" s="1"/>
  <c r="AB152" i="16"/>
  <c r="AA152" i="16"/>
  <c r="Z152" i="16"/>
  <c r="Y152" i="16"/>
  <c r="X152" i="16"/>
  <c r="W152" i="16"/>
  <c r="T152" i="16"/>
  <c r="V152" i="16" s="1"/>
  <c r="M153" i="16"/>
  <c r="F153" i="16"/>
  <c r="Q149" i="26" l="1"/>
  <c r="S149" i="26" s="1"/>
  <c r="M150" i="26" s="1"/>
  <c r="I153" i="16"/>
  <c r="K153" i="16" s="1"/>
  <c r="H153" i="16"/>
  <c r="G153" i="16"/>
  <c r="P153" i="16"/>
  <c r="R153" i="16" s="1"/>
  <c r="O153" i="16"/>
  <c r="N153" i="16"/>
  <c r="Z149" i="26" l="1"/>
  <c r="W149" i="26"/>
  <c r="X149" i="26"/>
  <c r="Y149" i="26"/>
  <c r="AA149" i="26"/>
  <c r="AB149" i="26"/>
  <c r="P150" i="26"/>
  <c r="R150" i="26" s="1"/>
  <c r="O150" i="26"/>
  <c r="T149" i="26"/>
  <c r="V149" i="26" s="1"/>
  <c r="F150" i="26"/>
  <c r="G150" i="26" s="1"/>
  <c r="N150" i="26"/>
  <c r="Q153" i="16"/>
  <c r="S153" i="16" s="1"/>
  <c r="U153" i="16"/>
  <c r="J153" i="16"/>
  <c r="Q150" i="26" l="1"/>
  <c r="S150" i="26" s="1"/>
  <c r="H150" i="26"/>
  <c r="I150" i="26"/>
  <c r="K150" i="26" s="1"/>
  <c r="U150" i="26" s="1"/>
  <c r="T153" i="16"/>
  <c r="L153" i="16"/>
  <c r="J150" i="26" l="1"/>
  <c r="L150" i="26" s="1"/>
  <c r="M151" i="26" s="1"/>
  <c r="P151" i="26" s="1"/>
  <c r="R151" i="26" s="1"/>
  <c r="V153" i="16"/>
  <c r="AB153" i="16"/>
  <c r="AA153" i="16"/>
  <c r="Z153" i="16"/>
  <c r="Y153" i="16"/>
  <c r="X153" i="16"/>
  <c r="W153" i="16"/>
  <c r="F154" i="16"/>
  <c r="M154" i="16"/>
  <c r="AB150" i="26" l="1"/>
  <c r="AA150" i="26"/>
  <c r="N151" i="26"/>
  <c r="Z150" i="26"/>
  <c r="Y150" i="26"/>
  <c r="O151" i="26"/>
  <c r="F151" i="26"/>
  <c r="G151" i="26" s="1"/>
  <c r="T150" i="26"/>
  <c r="V150" i="26" s="1"/>
  <c r="X150" i="26"/>
  <c r="W150" i="26"/>
  <c r="P154" i="16"/>
  <c r="R154" i="16" s="1"/>
  <c r="O154" i="16"/>
  <c r="N154" i="16"/>
  <c r="H154" i="16"/>
  <c r="G154" i="16"/>
  <c r="I154" i="16"/>
  <c r="K154" i="16" s="1"/>
  <c r="Q151" i="26" l="1"/>
  <c r="S151" i="26" s="1"/>
  <c r="I151" i="26"/>
  <c r="K151" i="26" s="1"/>
  <c r="U151" i="26" s="1"/>
  <c r="H151" i="26"/>
  <c r="Q154" i="16"/>
  <c r="S154" i="16" s="1"/>
  <c r="U154" i="16"/>
  <c r="J154" i="16"/>
  <c r="J151" i="26" l="1"/>
  <c r="T151" i="26" s="1"/>
  <c r="T154" i="16"/>
  <c r="L154" i="16"/>
  <c r="L151" i="26" l="1"/>
  <c r="X151" i="26" s="1"/>
  <c r="V154" i="16"/>
  <c r="AA154" i="16"/>
  <c r="AB154" i="16"/>
  <c r="Z154" i="16"/>
  <c r="Y154" i="16"/>
  <c r="X154" i="16"/>
  <c r="W154" i="16"/>
  <c r="F155" i="16"/>
  <c r="M155" i="16"/>
  <c r="W151" i="26" l="1"/>
  <c r="AA151" i="26"/>
  <c r="AB151" i="26"/>
  <c r="Z151" i="26"/>
  <c r="V151" i="26"/>
  <c r="F152" i="26"/>
  <c r="Y151" i="26"/>
  <c r="M152" i="26"/>
  <c r="G155" i="16"/>
  <c r="I155" i="16"/>
  <c r="K155" i="16" s="1"/>
  <c r="H155" i="16"/>
  <c r="O155" i="16"/>
  <c r="N155" i="16"/>
  <c r="P155" i="16"/>
  <c r="R155" i="16" s="1"/>
  <c r="N152" i="26" l="1"/>
  <c r="O152" i="26"/>
  <c r="P152" i="26"/>
  <c r="R152" i="26" s="1"/>
  <c r="G152" i="26"/>
  <c r="H152" i="26"/>
  <c r="I152" i="26"/>
  <c r="K152" i="26" s="1"/>
  <c r="Q155" i="16"/>
  <c r="S155" i="16" s="1"/>
  <c r="J155" i="16"/>
  <c r="U155" i="16"/>
  <c r="U152" i="26" l="1"/>
  <c r="J152" i="26"/>
  <c r="L152" i="26" s="1"/>
  <c r="Q152" i="26"/>
  <c r="S152" i="26" s="1"/>
  <c r="T155" i="16"/>
  <c r="L155" i="16"/>
  <c r="Z152" i="26" l="1"/>
  <c r="AA152" i="26"/>
  <c r="F153" i="26"/>
  <c r="I153" i="26" s="1"/>
  <c r="K153" i="26" s="1"/>
  <c r="M153" i="26"/>
  <c r="P153" i="26" s="1"/>
  <c r="R153" i="26" s="1"/>
  <c r="AB152" i="26"/>
  <c r="X152" i="26"/>
  <c r="Y152" i="26"/>
  <c r="W152" i="26"/>
  <c r="T152" i="26"/>
  <c r="V152" i="26" s="1"/>
  <c r="V155" i="16"/>
  <c r="AB155" i="16"/>
  <c r="AA155" i="16"/>
  <c r="Z155" i="16"/>
  <c r="Y155" i="16"/>
  <c r="X155" i="16"/>
  <c r="W155" i="16"/>
  <c r="F156" i="16"/>
  <c r="I156" i="16" s="1"/>
  <c r="K156" i="16" s="1"/>
  <c r="M156" i="16"/>
  <c r="U153" i="26" l="1"/>
  <c r="G153" i="26"/>
  <c r="H153" i="26"/>
  <c r="O153" i="26"/>
  <c r="N153" i="26"/>
  <c r="N156" i="16"/>
  <c r="G156" i="16"/>
  <c r="H156" i="16"/>
  <c r="O156" i="16"/>
  <c r="P156" i="16"/>
  <c r="R156" i="16" s="1"/>
  <c r="J153" i="26" l="1"/>
  <c r="L153" i="26" s="1"/>
  <c r="Q153" i="26"/>
  <c r="S153" i="26" s="1"/>
  <c r="U156" i="16"/>
  <c r="J156" i="16"/>
  <c r="L156" i="16" s="1"/>
  <c r="Q156" i="16"/>
  <c r="W153" i="26" l="1"/>
  <c r="T153" i="26"/>
  <c r="V153" i="26" s="1"/>
  <c r="F154" i="26"/>
  <c r="I154" i="26" s="1"/>
  <c r="K154" i="26" s="1"/>
  <c r="M154" i="26"/>
  <c r="O154" i="26" s="1"/>
  <c r="X153" i="26"/>
  <c r="Z153" i="26"/>
  <c r="Y153" i="26"/>
  <c r="AA153" i="26"/>
  <c r="AB153" i="26"/>
  <c r="T156" i="16"/>
  <c r="S156" i="16"/>
  <c r="Y156" i="16" s="1"/>
  <c r="P154" i="26" l="1"/>
  <c r="R154" i="26" s="1"/>
  <c r="U154" i="26" s="1"/>
  <c r="N154" i="26"/>
  <c r="G154" i="26"/>
  <c r="H154" i="26"/>
  <c r="Z156" i="16"/>
  <c r="AA156" i="16"/>
  <c r="AB156" i="16"/>
  <c r="V156" i="16"/>
  <c r="W156" i="16"/>
  <c r="X156" i="16"/>
  <c r="F157" i="16"/>
  <c r="H157" i="16" s="1"/>
  <c r="M157" i="16"/>
  <c r="Q154" i="26" l="1"/>
  <c r="S154" i="26" s="1"/>
  <c r="J154" i="26"/>
  <c r="P157" i="16"/>
  <c r="R157" i="16" s="1"/>
  <c r="I157" i="16"/>
  <c r="K157" i="16" s="1"/>
  <c r="G157" i="16"/>
  <c r="O157" i="16"/>
  <c r="N157" i="16"/>
  <c r="T154" i="26" l="1"/>
  <c r="L154" i="26"/>
  <c r="F155" i="26" s="1"/>
  <c r="U157" i="16"/>
  <c r="J157" i="16"/>
  <c r="L157" i="16" s="1"/>
  <c r="Q157" i="16"/>
  <c r="S157" i="16" s="1"/>
  <c r="W154" i="26" l="1"/>
  <c r="X154" i="26"/>
  <c r="AB154" i="26"/>
  <c r="V154" i="26"/>
  <c r="Y154" i="26"/>
  <c r="M155" i="26"/>
  <c r="N155" i="26" s="1"/>
  <c r="Z154" i="26"/>
  <c r="AA154" i="26"/>
  <c r="I155" i="26"/>
  <c r="K155" i="26" s="1"/>
  <c r="H155" i="26"/>
  <c r="G155" i="26"/>
  <c r="AB157" i="16"/>
  <c r="AA157" i="16"/>
  <c r="Z157" i="16"/>
  <c r="Y157" i="16"/>
  <c r="X157" i="16"/>
  <c r="W157" i="16"/>
  <c r="T157" i="16"/>
  <c r="V157" i="16" s="1"/>
  <c r="F158" i="16"/>
  <c r="M158" i="16"/>
  <c r="O155" i="26" l="1"/>
  <c r="P155" i="26"/>
  <c r="R155" i="26" s="1"/>
  <c r="U155" i="26" s="1"/>
  <c r="J155" i="26"/>
  <c r="L155" i="26" s="1"/>
  <c r="P158" i="16"/>
  <c r="R158" i="16" s="1"/>
  <c r="O158" i="16"/>
  <c r="N158" i="16"/>
  <c r="H158" i="16"/>
  <c r="G158" i="16"/>
  <c r="I158" i="16"/>
  <c r="K158" i="16" s="1"/>
  <c r="Q155" i="26" l="1"/>
  <c r="S155" i="26" s="1"/>
  <c r="X155" i="26" s="1"/>
  <c r="U158" i="16"/>
  <c r="J158" i="16"/>
  <c r="Q158" i="16"/>
  <c r="S158" i="16" s="1"/>
  <c r="Y155" i="26" l="1"/>
  <c r="AB155" i="26"/>
  <c r="Z155" i="26"/>
  <c r="AA155" i="26"/>
  <c r="W155" i="26"/>
  <c r="T155" i="26"/>
  <c r="V155" i="26" s="1"/>
  <c r="F156" i="26"/>
  <c r="I156" i="26" s="1"/>
  <c r="K156" i="26" s="1"/>
  <c r="M156" i="26"/>
  <c r="P156" i="26" s="1"/>
  <c r="R156" i="26" s="1"/>
  <c r="T158" i="16"/>
  <c r="L158" i="16"/>
  <c r="U156" i="26" l="1"/>
  <c r="G156" i="26"/>
  <c r="H156" i="26"/>
  <c r="O156" i="26"/>
  <c r="N156" i="26"/>
  <c r="AB158" i="16"/>
  <c r="AA158" i="16"/>
  <c r="Z158" i="16"/>
  <c r="V158" i="16"/>
  <c r="Y158" i="16"/>
  <c r="X158" i="16"/>
  <c r="W158" i="16"/>
  <c r="F159" i="16"/>
  <c r="M159" i="16"/>
  <c r="Q156" i="26" l="1"/>
  <c r="S156" i="26" s="1"/>
  <c r="J156" i="26"/>
  <c r="L156" i="26" s="1"/>
  <c r="O159" i="16"/>
  <c r="N159" i="16"/>
  <c r="P159" i="16"/>
  <c r="R159" i="16" s="1"/>
  <c r="G159" i="16"/>
  <c r="I159" i="16"/>
  <c r="K159" i="16" s="1"/>
  <c r="H159" i="16"/>
  <c r="Y156" i="26" l="1"/>
  <c r="T156" i="26"/>
  <c r="V156" i="26" s="1"/>
  <c r="AB156" i="26"/>
  <c r="W156" i="26"/>
  <c r="M157" i="26"/>
  <c r="P157" i="26" s="1"/>
  <c r="R157" i="26" s="1"/>
  <c r="X156" i="26"/>
  <c r="AA156" i="26"/>
  <c r="Z156" i="26"/>
  <c r="F157" i="26"/>
  <c r="H157" i="26" s="1"/>
  <c r="U159" i="16"/>
  <c r="J159" i="16"/>
  <c r="Q159" i="16"/>
  <c r="S159" i="16" s="1"/>
  <c r="N157" i="26" l="1"/>
  <c r="O157" i="26"/>
  <c r="G157" i="26"/>
  <c r="I157" i="26"/>
  <c r="K157" i="26" s="1"/>
  <c r="U157" i="26" s="1"/>
  <c r="T159" i="16"/>
  <c r="L159" i="16"/>
  <c r="Q157" i="26" l="1"/>
  <c r="S157" i="26" s="1"/>
  <c r="J157" i="26"/>
  <c r="L157" i="26" s="1"/>
  <c r="V159" i="16"/>
  <c r="AB159" i="16"/>
  <c r="AA159" i="16"/>
  <c r="Z159" i="16"/>
  <c r="Y159" i="16"/>
  <c r="X159" i="16"/>
  <c r="W159" i="16"/>
  <c r="F160" i="16"/>
  <c r="M160" i="16"/>
  <c r="W157" i="26" l="1"/>
  <c r="AB157" i="26"/>
  <c r="X157" i="26"/>
  <c r="Y157" i="26"/>
  <c r="M158" i="26"/>
  <c r="N158" i="26" s="1"/>
  <c r="AA157" i="26"/>
  <c r="F158" i="26"/>
  <c r="H158" i="26" s="1"/>
  <c r="Z157" i="26"/>
  <c r="T157" i="26"/>
  <c r="V157" i="26" s="1"/>
  <c r="N160" i="16"/>
  <c r="P160" i="16"/>
  <c r="R160" i="16" s="1"/>
  <c r="O160" i="16"/>
  <c r="I160" i="16"/>
  <c r="K160" i="16" s="1"/>
  <c r="H160" i="16"/>
  <c r="G160" i="16"/>
  <c r="O158" i="26" l="1"/>
  <c r="P158" i="26"/>
  <c r="R158" i="26" s="1"/>
  <c r="I158" i="26"/>
  <c r="K158" i="26" s="1"/>
  <c r="G158" i="26"/>
  <c r="J160" i="16"/>
  <c r="L160" i="16" s="1"/>
  <c r="Q160" i="16"/>
  <c r="U160" i="16"/>
  <c r="J158" i="26" l="1"/>
  <c r="L158" i="26" s="1"/>
  <c r="U158" i="26"/>
  <c r="Q158" i="26"/>
  <c r="S158" i="26" s="1"/>
  <c r="T160" i="16"/>
  <c r="S160" i="16"/>
  <c r="M161" i="16" s="1"/>
  <c r="T158" i="26" l="1"/>
  <c r="V158" i="26" s="1"/>
  <c r="F159" i="26"/>
  <c r="M159" i="26"/>
  <c r="Y158" i="26"/>
  <c r="W158" i="26"/>
  <c r="X158" i="26"/>
  <c r="AB158" i="26"/>
  <c r="Z158" i="26"/>
  <c r="AA158" i="26"/>
  <c r="Z160" i="16"/>
  <c r="AA160" i="16"/>
  <c r="AB160" i="16"/>
  <c r="V160" i="16"/>
  <c r="N161" i="16"/>
  <c r="W160" i="16"/>
  <c r="X160" i="16"/>
  <c r="Y160" i="16"/>
  <c r="F161" i="16"/>
  <c r="I161" i="16" s="1"/>
  <c r="K161" i="16" s="1"/>
  <c r="O161" i="16"/>
  <c r="P161" i="16"/>
  <c r="R161" i="16" s="1"/>
  <c r="P159" i="26" l="1"/>
  <c r="R159" i="26" s="1"/>
  <c r="O159" i="26"/>
  <c r="N159" i="26"/>
  <c r="G159" i="26"/>
  <c r="H159" i="26"/>
  <c r="I159" i="26"/>
  <c r="K159" i="26" s="1"/>
  <c r="Q161" i="16"/>
  <c r="S161" i="16" s="1"/>
  <c r="G161" i="16"/>
  <c r="H161" i="16"/>
  <c r="U161" i="16"/>
  <c r="Q159" i="26" l="1"/>
  <c r="S159" i="26" s="1"/>
  <c r="J159" i="26"/>
  <c r="L159" i="26" s="1"/>
  <c r="U159" i="26"/>
  <c r="J161" i="16"/>
  <c r="T161" i="16" s="1"/>
  <c r="F160" i="26" l="1"/>
  <c r="M160" i="26"/>
  <c r="T159" i="26"/>
  <c r="V159" i="26" s="1"/>
  <c r="Y159" i="26"/>
  <c r="AA159" i="26"/>
  <c r="X159" i="26"/>
  <c r="W159" i="26"/>
  <c r="AB159" i="26"/>
  <c r="Z159" i="26"/>
  <c r="L161" i="16"/>
  <c r="N160" i="26" l="1"/>
  <c r="P160" i="26"/>
  <c r="R160" i="26" s="1"/>
  <c r="O160" i="26"/>
  <c r="I160" i="26"/>
  <c r="K160" i="26" s="1"/>
  <c r="H160" i="26"/>
  <c r="G160" i="26"/>
  <c r="V161" i="16"/>
  <c r="AB161" i="16"/>
  <c r="AA161" i="16"/>
  <c r="Z161" i="16"/>
  <c r="Y161" i="16"/>
  <c r="X161" i="16"/>
  <c r="W161" i="16"/>
  <c r="F162" i="16"/>
  <c r="G162" i="16" s="1"/>
  <c r="M162" i="16"/>
  <c r="U160" i="26" l="1"/>
  <c r="J160" i="26"/>
  <c r="Q160" i="26"/>
  <c r="S160" i="26" s="1"/>
  <c r="O162" i="16"/>
  <c r="H162" i="16"/>
  <c r="I162" i="16"/>
  <c r="K162" i="16" s="1"/>
  <c r="N162" i="16"/>
  <c r="P162" i="16"/>
  <c r="R162" i="16" s="1"/>
  <c r="T160" i="26" l="1"/>
  <c r="L160" i="26"/>
  <c r="J162" i="16"/>
  <c r="L162" i="16" s="1"/>
  <c r="U162" i="16"/>
  <c r="Q162" i="16"/>
  <c r="F161" i="26" l="1"/>
  <c r="M161" i="26"/>
  <c r="Y160" i="26"/>
  <c r="W160" i="26"/>
  <c r="AB160" i="26"/>
  <c r="Z160" i="26"/>
  <c r="X160" i="26"/>
  <c r="AA160" i="26"/>
  <c r="V160" i="26"/>
  <c r="T162" i="16"/>
  <c r="S162" i="16"/>
  <c r="Y162" i="16" s="1"/>
  <c r="N161" i="26" l="1"/>
  <c r="P161" i="26"/>
  <c r="R161" i="26" s="1"/>
  <c r="O161" i="26"/>
  <c r="H161" i="26"/>
  <c r="G161" i="26"/>
  <c r="I161" i="26"/>
  <c r="K161" i="26" s="1"/>
  <c r="W162" i="16"/>
  <c r="Z162" i="16"/>
  <c r="AA162" i="16"/>
  <c r="AB162" i="16"/>
  <c r="V162" i="16"/>
  <c r="X162" i="16"/>
  <c r="F163" i="16"/>
  <c r="H163" i="16" s="1"/>
  <c r="M163" i="16"/>
  <c r="U161" i="26" l="1"/>
  <c r="Q161" i="26"/>
  <c r="S161" i="26" s="1"/>
  <c r="J161" i="26"/>
  <c r="P163" i="16"/>
  <c r="R163" i="16" s="1"/>
  <c r="G163" i="16"/>
  <c r="I163" i="16"/>
  <c r="K163" i="16" s="1"/>
  <c r="N163" i="16"/>
  <c r="O163" i="16"/>
  <c r="T161" i="26" l="1"/>
  <c r="L161" i="26"/>
  <c r="M162" i="26" s="1"/>
  <c r="U163" i="16"/>
  <c r="J163" i="16"/>
  <c r="L163" i="16" s="1"/>
  <c r="Q163" i="16"/>
  <c r="S163" i="16" s="1"/>
  <c r="Z161" i="26" l="1"/>
  <c r="V161" i="26"/>
  <c r="F162" i="26"/>
  <c r="H162" i="26" s="1"/>
  <c r="X161" i="26"/>
  <c r="W161" i="26"/>
  <c r="O162" i="26"/>
  <c r="AB161" i="26"/>
  <c r="AA161" i="26"/>
  <c r="Y161" i="26"/>
  <c r="P162" i="26"/>
  <c r="R162" i="26" s="1"/>
  <c r="N162" i="26"/>
  <c r="AB163" i="16"/>
  <c r="AA163" i="16"/>
  <c r="Z163" i="16"/>
  <c r="Y163" i="16"/>
  <c r="X163" i="16"/>
  <c r="W163" i="16"/>
  <c r="T163" i="16"/>
  <c r="V163" i="16" s="1"/>
  <c r="F164" i="16"/>
  <c r="H164" i="16" s="1"/>
  <c r="M164" i="16"/>
  <c r="I162" i="26" l="1"/>
  <c r="K162" i="26" s="1"/>
  <c r="U162" i="26" s="1"/>
  <c r="G162" i="26"/>
  <c r="Q162" i="26"/>
  <c r="S162" i="26" s="1"/>
  <c r="N164" i="16"/>
  <c r="I164" i="16"/>
  <c r="K164" i="16" s="1"/>
  <c r="G164" i="16"/>
  <c r="O164" i="16"/>
  <c r="P164" i="16"/>
  <c r="R164" i="16" s="1"/>
  <c r="J162" i="26" l="1"/>
  <c r="T162" i="26" s="1"/>
  <c r="U164" i="16"/>
  <c r="J164" i="16"/>
  <c r="L164" i="16" s="1"/>
  <c r="Q164" i="16"/>
  <c r="S164" i="16" s="1"/>
  <c r="L162" i="26" l="1"/>
  <c r="V162" i="26" s="1"/>
  <c r="AB164" i="16"/>
  <c r="AA164" i="16"/>
  <c r="Z164" i="16"/>
  <c r="Y164" i="16"/>
  <c r="X164" i="16"/>
  <c r="W164" i="16"/>
  <c r="T164" i="16"/>
  <c r="V164" i="16" s="1"/>
  <c r="F165" i="16"/>
  <c r="M165" i="16"/>
  <c r="F163" i="26" l="1"/>
  <c r="H163" i="26" s="1"/>
  <c r="M163" i="26"/>
  <c r="N163" i="26" s="1"/>
  <c r="W162" i="26"/>
  <c r="Y162" i="26"/>
  <c r="Z162" i="26"/>
  <c r="X162" i="26"/>
  <c r="AA162" i="26"/>
  <c r="AB162" i="26"/>
  <c r="G165" i="16"/>
  <c r="I165" i="16"/>
  <c r="K165" i="16" s="1"/>
  <c r="H165" i="16"/>
  <c r="P165" i="16"/>
  <c r="R165" i="16" s="1"/>
  <c r="O165" i="16"/>
  <c r="N165" i="16"/>
  <c r="I163" i="26" l="1"/>
  <c r="K163" i="26" s="1"/>
  <c r="G163" i="26"/>
  <c r="P163" i="26"/>
  <c r="R163" i="26" s="1"/>
  <c r="O163" i="26"/>
  <c r="J165" i="16"/>
  <c r="L165" i="16" s="1"/>
  <c r="Q165" i="16"/>
  <c r="U165" i="16"/>
  <c r="U163" i="26" l="1"/>
  <c r="J163" i="26"/>
  <c r="L163" i="26" s="1"/>
  <c r="Q163" i="26"/>
  <c r="S163" i="26" s="1"/>
  <c r="T165" i="16"/>
  <c r="S165" i="16"/>
  <c r="Y165" i="16" s="1"/>
  <c r="F164" i="26" l="1"/>
  <c r="M164" i="26"/>
  <c r="T163" i="26"/>
  <c r="V163" i="26" s="1"/>
  <c r="Y163" i="26"/>
  <c r="AA163" i="26"/>
  <c r="AB163" i="26"/>
  <c r="X163" i="26"/>
  <c r="Z163" i="26"/>
  <c r="W163" i="26"/>
  <c r="Z165" i="16"/>
  <c r="AA165" i="16"/>
  <c r="AB165" i="16"/>
  <c r="W165" i="16"/>
  <c r="V165" i="16"/>
  <c r="X165" i="16"/>
  <c r="F166" i="16"/>
  <c r="G166" i="16" s="1"/>
  <c r="M166" i="16"/>
  <c r="G164" i="26" l="1"/>
  <c r="I164" i="26"/>
  <c r="K164" i="26" s="1"/>
  <c r="H164" i="26"/>
  <c r="P164" i="26"/>
  <c r="R164" i="26" s="1"/>
  <c r="O164" i="26"/>
  <c r="N164" i="26"/>
  <c r="N166" i="16"/>
  <c r="H166" i="16"/>
  <c r="I166" i="16"/>
  <c r="K166" i="16" s="1"/>
  <c r="O166" i="16"/>
  <c r="P166" i="16"/>
  <c r="R166" i="16" s="1"/>
  <c r="J164" i="26" l="1"/>
  <c r="L164" i="26" s="1"/>
  <c r="Q164" i="26"/>
  <c r="S164" i="26" s="1"/>
  <c r="U164" i="26"/>
  <c r="J166" i="16"/>
  <c r="L166" i="16" s="1"/>
  <c r="U166" i="16"/>
  <c r="Q166" i="16"/>
  <c r="F165" i="26" l="1"/>
  <c r="M165" i="26"/>
  <c r="T164" i="26"/>
  <c r="V164" i="26" s="1"/>
  <c r="Y164" i="26"/>
  <c r="W164" i="26"/>
  <c r="AB164" i="26"/>
  <c r="AA164" i="26"/>
  <c r="Z164" i="26"/>
  <c r="X164" i="26"/>
  <c r="T166" i="16"/>
  <c r="S166" i="16"/>
  <c r="Y166" i="16" s="1"/>
  <c r="G165" i="26" l="1"/>
  <c r="I165" i="26"/>
  <c r="K165" i="26" s="1"/>
  <c r="H165" i="26"/>
  <c r="P165" i="26"/>
  <c r="R165" i="26" s="1"/>
  <c r="O165" i="26"/>
  <c r="N165" i="26"/>
  <c r="Z166" i="16"/>
  <c r="AA166" i="16"/>
  <c r="AB166" i="16"/>
  <c r="V166" i="16"/>
  <c r="W166" i="16"/>
  <c r="X166" i="16"/>
  <c r="M167" i="16"/>
  <c r="F167" i="16"/>
  <c r="Q165" i="26" l="1"/>
  <c r="S165" i="26" s="1"/>
  <c r="U165" i="26"/>
  <c r="J165" i="26"/>
  <c r="O167" i="16"/>
  <c r="P167" i="16"/>
  <c r="R167" i="16" s="1"/>
  <c r="N167" i="16"/>
  <c r="I167" i="16"/>
  <c r="K167" i="16" s="1"/>
  <c r="G167" i="16"/>
  <c r="H167" i="16"/>
  <c r="T165" i="26" l="1"/>
  <c r="L165" i="26"/>
  <c r="Q167" i="16"/>
  <c r="S167" i="16" s="1"/>
  <c r="U167" i="16"/>
  <c r="J167" i="16"/>
  <c r="L167" i="16" s="1"/>
  <c r="F166" i="26" l="1"/>
  <c r="M166" i="26"/>
  <c r="Y165" i="26"/>
  <c r="W165" i="26"/>
  <c r="AB165" i="26"/>
  <c r="Z165" i="26"/>
  <c r="X165" i="26"/>
  <c r="AA165" i="26"/>
  <c r="V165" i="26"/>
  <c r="AB167" i="16"/>
  <c r="AA167" i="16"/>
  <c r="Z167" i="16"/>
  <c r="Y167" i="16"/>
  <c r="X167" i="16"/>
  <c r="W167" i="16"/>
  <c r="T167" i="16"/>
  <c r="V167" i="16" s="1"/>
  <c r="M168" i="16"/>
  <c r="F168" i="16"/>
  <c r="P166" i="26" l="1"/>
  <c r="R166" i="26" s="1"/>
  <c r="O166" i="26"/>
  <c r="N166" i="26"/>
  <c r="G166" i="26"/>
  <c r="I166" i="26"/>
  <c r="K166" i="26" s="1"/>
  <c r="H166" i="26"/>
  <c r="P168" i="16"/>
  <c r="R168" i="16" s="1"/>
  <c r="I168" i="16"/>
  <c r="K168" i="16" s="1"/>
  <c r="H168" i="16"/>
  <c r="G168" i="16"/>
  <c r="N168" i="16"/>
  <c r="O168" i="16"/>
  <c r="J166" i="26" l="1"/>
  <c r="L166" i="26" s="1"/>
  <c r="U166" i="26"/>
  <c r="Q166" i="26"/>
  <c r="S166" i="26" s="1"/>
  <c r="U168" i="16"/>
  <c r="J168" i="16"/>
  <c r="L168" i="16" s="1"/>
  <c r="Q168" i="16"/>
  <c r="M167" i="26" l="1"/>
  <c r="F167" i="26"/>
  <c r="T166" i="26"/>
  <c r="V166" i="26" s="1"/>
  <c r="W166" i="26"/>
  <c r="X166" i="26"/>
  <c r="AA166" i="26"/>
  <c r="AB166" i="26"/>
  <c r="Y166" i="26"/>
  <c r="Z166" i="26"/>
  <c r="S168" i="16"/>
  <c r="W168" i="16" s="1"/>
  <c r="T168" i="16"/>
  <c r="I167" i="26" l="1"/>
  <c r="K167" i="26" s="1"/>
  <c r="H167" i="26"/>
  <c r="G167" i="26"/>
  <c r="O167" i="26"/>
  <c r="N167" i="26"/>
  <c r="P167" i="26"/>
  <c r="R167" i="26" s="1"/>
  <c r="Z168" i="16"/>
  <c r="AA168" i="16"/>
  <c r="AB168" i="16"/>
  <c r="V168" i="16"/>
  <c r="X168" i="16"/>
  <c r="Y168" i="16"/>
  <c r="F169" i="16"/>
  <c r="M169" i="16"/>
  <c r="J167" i="26" l="1"/>
  <c r="L167" i="26" s="1"/>
  <c r="Q167" i="26"/>
  <c r="S167" i="26" s="1"/>
  <c r="U167" i="26"/>
  <c r="H169" i="16"/>
  <c r="I169" i="16"/>
  <c r="K169" i="16" s="1"/>
  <c r="G169" i="16"/>
  <c r="P169" i="16"/>
  <c r="R169" i="16" s="1"/>
  <c r="O169" i="16"/>
  <c r="N169" i="16"/>
  <c r="F168" i="26" l="1"/>
  <c r="M168" i="26"/>
  <c r="T167" i="26"/>
  <c r="V167" i="26" s="1"/>
  <c r="Y167" i="26"/>
  <c r="AA167" i="26"/>
  <c r="AB167" i="26"/>
  <c r="Z167" i="26"/>
  <c r="X167" i="26"/>
  <c r="W167" i="26"/>
  <c r="J169" i="16"/>
  <c r="L169" i="16" s="1"/>
  <c r="Q169" i="16"/>
  <c r="S169" i="16" s="1"/>
  <c r="U169" i="16"/>
  <c r="N168" i="26" l="1"/>
  <c r="P168" i="26"/>
  <c r="R168" i="26" s="1"/>
  <c r="O168" i="26"/>
  <c r="I168" i="26"/>
  <c r="K168" i="26" s="1"/>
  <c r="H168" i="26"/>
  <c r="G168" i="26"/>
  <c r="AB169" i="16"/>
  <c r="AA169" i="16"/>
  <c r="Z169" i="16"/>
  <c r="Y169" i="16"/>
  <c r="X169" i="16"/>
  <c r="W169" i="16"/>
  <c r="T169" i="16"/>
  <c r="V169" i="16" s="1"/>
  <c r="M170" i="16"/>
  <c r="F170" i="16"/>
  <c r="U168" i="26" l="1"/>
  <c r="J168" i="26"/>
  <c r="Q168" i="26"/>
  <c r="S168" i="26" s="1"/>
  <c r="I170" i="16"/>
  <c r="K170" i="16" s="1"/>
  <c r="H170" i="16"/>
  <c r="G170" i="16"/>
  <c r="O170" i="16"/>
  <c r="N170" i="16"/>
  <c r="P170" i="16"/>
  <c r="R170" i="16" s="1"/>
  <c r="T168" i="26" l="1"/>
  <c r="L168" i="26"/>
  <c r="J170" i="16"/>
  <c r="L170" i="16" s="1"/>
  <c r="Q170" i="16"/>
  <c r="S170" i="16" s="1"/>
  <c r="U170" i="16"/>
  <c r="F169" i="26" l="1"/>
  <c r="M169" i="26"/>
  <c r="Y168" i="26"/>
  <c r="W168" i="26"/>
  <c r="AB168" i="26"/>
  <c r="Z168" i="26"/>
  <c r="X168" i="26"/>
  <c r="AA168" i="26"/>
  <c r="V168" i="26"/>
  <c r="AA170" i="16"/>
  <c r="AB170" i="16"/>
  <c r="Z170" i="16"/>
  <c r="Y170" i="16"/>
  <c r="X170" i="16"/>
  <c r="W170" i="16"/>
  <c r="M171" i="16"/>
  <c r="F171" i="16"/>
  <c r="H171" i="16" s="1"/>
  <c r="T170" i="16"/>
  <c r="V170" i="16" s="1"/>
  <c r="P169" i="26" l="1"/>
  <c r="R169" i="26" s="1"/>
  <c r="O169" i="26"/>
  <c r="N169" i="26"/>
  <c r="H169" i="26"/>
  <c r="G169" i="26"/>
  <c r="I169" i="26"/>
  <c r="K169" i="26" s="1"/>
  <c r="N171" i="16"/>
  <c r="P171" i="16"/>
  <c r="R171" i="16" s="1"/>
  <c r="O171" i="16"/>
  <c r="G171" i="16"/>
  <c r="I171" i="16"/>
  <c r="K171" i="16" s="1"/>
  <c r="U169" i="26" l="1"/>
  <c r="Q169" i="26"/>
  <c r="S169" i="26" s="1"/>
  <c r="J169" i="26"/>
  <c r="L169" i="26" s="1"/>
  <c r="Q171" i="16"/>
  <c r="S171" i="16" s="1"/>
  <c r="U171" i="16"/>
  <c r="J171" i="16"/>
  <c r="L171" i="16" s="1"/>
  <c r="F170" i="26" l="1"/>
  <c r="M170" i="26"/>
  <c r="X169" i="26"/>
  <c r="Y169" i="26"/>
  <c r="Z169" i="26"/>
  <c r="T169" i="26"/>
  <c r="V169" i="26" s="1"/>
  <c r="AA169" i="26"/>
  <c r="AB169" i="26"/>
  <c r="W169" i="26"/>
  <c r="AB171" i="16"/>
  <c r="AA171" i="16"/>
  <c r="Z171" i="16"/>
  <c r="Y171" i="16"/>
  <c r="X171" i="16"/>
  <c r="W171" i="16"/>
  <c r="F172" i="16"/>
  <c r="I172" i="16" s="1"/>
  <c r="K172" i="16" s="1"/>
  <c r="T171" i="16"/>
  <c r="V171" i="16" s="1"/>
  <c r="M172" i="16"/>
  <c r="I170" i="26" l="1"/>
  <c r="K170" i="26" s="1"/>
  <c r="H170" i="26"/>
  <c r="G170" i="26"/>
  <c r="N170" i="26"/>
  <c r="P170" i="26"/>
  <c r="R170" i="26" s="1"/>
  <c r="O170" i="26"/>
  <c r="O172" i="16"/>
  <c r="G172" i="16"/>
  <c r="H172" i="16"/>
  <c r="N172" i="16"/>
  <c r="P172" i="16"/>
  <c r="R172" i="16" s="1"/>
  <c r="J170" i="26" l="1"/>
  <c r="L170" i="26" s="1"/>
  <c r="Q170" i="26"/>
  <c r="U170" i="26"/>
  <c r="U172" i="16"/>
  <c r="J172" i="16"/>
  <c r="L172" i="16" s="1"/>
  <c r="Q172" i="16"/>
  <c r="S172" i="16" s="1"/>
  <c r="T170" i="26" l="1"/>
  <c r="S170" i="26"/>
  <c r="AB172" i="16"/>
  <c r="AA172" i="16"/>
  <c r="Z172" i="16"/>
  <c r="Y172" i="16"/>
  <c r="X172" i="16"/>
  <c r="W172" i="16"/>
  <c r="M173" i="16"/>
  <c r="F173" i="16"/>
  <c r="G173" i="16" s="1"/>
  <c r="T172" i="16"/>
  <c r="V172" i="16" s="1"/>
  <c r="V170" i="26" l="1"/>
  <c r="F171" i="26"/>
  <c r="G171" i="26" s="1"/>
  <c r="M171" i="26"/>
  <c r="P171" i="26" s="1"/>
  <c r="R171" i="26" s="1"/>
  <c r="X170" i="26"/>
  <c r="W170" i="26"/>
  <c r="Z170" i="26"/>
  <c r="Y170" i="26"/>
  <c r="AA170" i="26"/>
  <c r="AB170" i="26"/>
  <c r="O173" i="16"/>
  <c r="P173" i="16"/>
  <c r="R173" i="16" s="1"/>
  <c r="N173" i="16"/>
  <c r="H173" i="16"/>
  <c r="I173" i="16"/>
  <c r="K173" i="16" s="1"/>
  <c r="N171" i="26" l="1"/>
  <c r="O171" i="26"/>
  <c r="H171" i="26"/>
  <c r="I171" i="26"/>
  <c r="K171" i="26" s="1"/>
  <c r="U171" i="26" s="1"/>
  <c r="U173" i="16"/>
  <c r="Q173" i="16"/>
  <c r="S173" i="16" s="1"/>
  <c r="J173" i="16"/>
  <c r="Q171" i="26" l="1"/>
  <c r="S171" i="26" s="1"/>
  <c r="J171" i="26"/>
  <c r="T173" i="16"/>
  <c r="L173" i="16"/>
  <c r="T171" i="26" l="1"/>
  <c r="L171" i="26"/>
  <c r="F172" i="26" s="1"/>
  <c r="V173" i="16"/>
  <c r="AB173" i="16"/>
  <c r="AA173" i="16"/>
  <c r="Z173" i="16"/>
  <c r="Y173" i="16"/>
  <c r="X173" i="16"/>
  <c r="W173" i="16"/>
  <c r="F174" i="16"/>
  <c r="I174" i="16" s="1"/>
  <c r="K174" i="16" s="1"/>
  <c r="M174" i="16"/>
  <c r="V171" i="26" l="1"/>
  <c r="W171" i="26"/>
  <c r="M172" i="26"/>
  <c r="O172" i="26" s="1"/>
  <c r="Z171" i="26"/>
  <c r="AB171" i="26"/>
  <c r="AA171" i="26"/>
  <c r="X171" i="26"/>
  <c r="Y171" i="26"/>
  <c r="G172" i="26"/>
  <c r="I172" i="26"/>
  <c r="K172" i="26" s="1"/>
  <c r="H172" i="26"/>
  <c r="P174" i="16"/>
  <c r="G174" i="16"/>
  <c r="H174" i="16"/>
  <c r="N174" i="16"/>
  <c r="O174" i="16"/>
  <c r="N172" i="26" l="1"/>
  <c r="P172" i="26"/>
  <c r="R172" i="26" s="1"/>
  <c r="U172" i="26" s="1"/>
  <c r="J172" i="26"/>
  <c r="R174" i="16"/>
  <c r="U174" i="16" s="1"/>
  <c r="J174" i="16"/>
  <c r="L174" i="16" s="1"/>
  <c r="Q174" i="16"/>
  <c r="Q172" i="26" l="1"/>
  <c r="S172" i="26" s="1"/>
  <c r="L172" i="26"/>
  <c r="S174" i="16"/>
  <c r="AB174" i="16" s="1"/>
  <c r="T174" i="16"/>
  <c r="T172" i="26" l="1"/>
  <c r="V172" i="26" s="1"/>
  <c r="F173" i="26"/>
  <c r="M173" i="26"/>
  <c r="Y172" i="26"/>
  <c r="W172" i="26"/>
  <c r="AB172" i="26"/>
  <c r="Z172" i="26"/>
  <c r="X172" i="26"/>
  <c r="AA172" i="26"/>
  <c r="V174" i="16"/>
  <c r="W174" i="16"/>
  <c r="F175" i="16"/>
  <c r="G175" i="16" s="1"/>
  <c r="Y174" i="16"/>
  <c r="M175" i="16"/>
  <c r="P175" i="16" s="1"/>
  <c r="R175" i="16" s="1"/>
  <c r="Z174" i="16"/>
  <c r="X174" i="16"/>
  <c r="AA174" i="16"/>
  <c r="N173" i="26" l="1"/>
  <c r="P173" i="26"/>
  <c r="R173" i="26" s="1"/>
  <c r="O173" i="26"/>
  <c r="I173" i="26"/>
  <c r="K173" i="26" s="1"/>
  <c r="H173" i="26"/>
  <c r="G173" i="26"/>
  <c r="O175" i="16"/>
  <c r="I175" i="16"/>
  <c r="K175" i="16" s="1"/>
  <c r="U175" i="16" s="1"/>
  <c r="H175" i="16"/>
  <c r="N175" i="16"/>
  <c r="Q173" i="26" l="1"/>
  <c r="S173" i="26" s="1"/>
  <c r="U173" i="26"/>
  <c r="J173" i="26"/>
  <c r="Q175" i="16"/>
  <c r="S175" i="16" s="1"/>
  <c r="J175" i="16"/>
  <c r="L175" i="16" s="1"/>
  <c r="T173" i="26" l="1"/>
  <c r="L173" i="26"/>
  <c r="T175" i="16"/>
  <c r="V175" i="16" s="1"/>
  <c r="AB175" i="16"/>
  <c r="AA175" i="16"/>
  <c r="Z175" i="16"/>
  <c r="Y175" i="16"/>
  <c r="X175" i="16"/>
  <c r="W175" i="16"/>
  <c r="M176" i="16"/>
  <c r="F176" i="16"/>
  <c r="I176" i="16" s="1"/>
  <c r="K176" i="16" s="1"/>
  <c r="F174" i="26" l="1"/>
  <c r="M174" i="26"/>
  <c r="Z173" i="26"/>
  <c r="X173" i="26"/>
  <c r="AA173" i="26"/>
  <c r="Y173" i="26"/>
  <c r="W173" i="26"/>
  <c r="AB173" i="26"/>
  <c r="V173" i="26"/>
  <c r="N176" i="16"/>
  <c r="P176" i="16"/>
  <c r="R176" i="16" s="1"/>
  <c r="O176" i="16"/>
  <c r="G176" i="16"/>
  <c r="H176" i="16"/>
  <c r="H174" i="26" l="1"/>
  <c r="G174" i="26"/>
  <c r="I174" i="26"/>
  <c r="P174" i="26"/>
  <c r="R174" i="26" s="1"/>
  <c r="O174" i="26"/>
  <c r="N174" i="26"/>
  <c r="U176" i="16"/>
  <c r="Q176" i="16"/>
  <c r="S176" i="16" s="1"/>
  <c r="J176" i="16"/>
  <c r="L176" i="16" s="1"/>
  <c r="Q174" i="26" l="1"/>
  <c r="S174" i="26" s="1"/>
  <c r="K174" i="26"/>
  <c r="U174" i="26" s="1"/>
  <c r="J174" i="26"/>
  <c r="AB176" i="16"/>
  <c r="AA176" i="16"/>
  <c r="Z176" i="16"/>
  <c r="Y176" i="16"/>
  <c r="X176" i="16"/>
  <c r="W176" i="16"/>
  <c r="T176" i="16"/>
  <c r="V176" i="16" s="1"/>
  <c r="F177" i="16"/>
  <c r="M177" i="16"/>
  <c r="T174" i="26" l="1"/>
  <c r="L174" i="26"/>
  <c r="P177" i="16"/>
  <c r="R177" i="16" s="1"/>
  <c r="O177" i="16"/>
  <c r="N177" i="16"/>
  <c r="I177" i="16"/>
  <c r="K177" i="16" s="1"/>
  <c r="H177" i="16"/>
  <c r="G177" i="16"/>
  <c r="F175" i="26" l="1"/>
  <c r="M175" i="26"/>
  <c r="Y174" i="26"/>
  <c r="W174" i="26"/>
  <c r="AB174" i="26"/>
  <c r="X174" i="26"/>
  <c r="AA174" i="26"/>
  <c r="Z174" i="26"/>
  <c r="V174" i="26"/>
  <c r="U177" i="16"/>
  <c r="J177" i="16"/>
  <c r="Q177" i="16"/>
  <c r="S177" i="16" s="1"/>
  <c r="O175" i="26" l="1"/>
  <c r="N175" i="26"/>
  <c r="P175" i="26"/>
  <c r="R175" i="26" s="1"/>
  <c r="I175" i="26"/>
  <c r="K175" i="26" s="1"/>
  <c r="H175" i="26"/>
  <c r="G175" i="26"/>
  <c r="T177" i="16"/>
  <c r="L177" i="16"/>
  <c r="J175" i="26" l="1"/>
  <c r="L175" i="26" s="1"/>
  <c r="U175" i="26"/>
  <c r="Q175" i="26"/>
  <c r="S175" i="26" s="1"/>
  <c r="V177" i="16"/>
  <c r="AB177" i="16"/>
  <c r="AA177" i="16"/>
  <c r="Z177" i="16"/>
  <c r="Y177" i="16"/>
  <c r="X177" i="16"/>
  <c r="W177" i="16"/>
  <c r="F178" i="16"/>
  <c r="M178" i="16"/>
  <c r="M176" i="26" l="1"/>
  <c r="F176" i="26"/>
  <c r="T175" i="26"/>
  <c r="V175" i="26" s="1"/>
  <c r="Z175" i="26"/>
  <c r="X175" i="26"/>
  <c r="W175" i="26"/>
  <c r="Y175" i="26"/>
  <c r="AA175" i="26"/>
  <c r="AB175" i="26"/>
  <c r="P178" i="16"/>
  <c r="R178" i="16" s="1"/>
  <c r="O178" i="16"/>
  <c r="N178" i="16"/>
  <c r="H178" i="16"/>
  <c r="G178" i="16"/>
  <c r="I178" i="16"/>
  <c r="K178" i="16" s="1"/>
  <c r="I176" i="26" l="1"/>
  <c r="K176" i="26" s="1"/>
  <c r="H176" i="26"/>
  <c r="G176" i="26"/>
  <c r="N176" i="26"/>
  <c r="P176" i="26"/>
  <c r="R176" i="26" s="1"/>
  <c r="O176" i="26"/>
  <c r="U178" i="16"/>
  <c r="J178" i="16"/>
  <c r="Q178" i="16"/>
  <c r="S178" i="16" s="1"/>
  <c r="J176" i="26" l="1"/>
  <c r="L176" i="26" s="1"/>
  <c r="Q176" i="26"/>
  <c r="U176" i="26"/>
  <c r="T178" i="16"/>
  <c r="L178" i="16"/>
  <c r="T176" i="26" l="1"/>
  <c r="S176" i="26"/>
  <c r="V178" i="16"/>
  <c r="AB178" i="16"/>
  <c r="AA178" i="16"/>
  <c r="Z178" i="16"/>
  <c r="Y178" i="16"/>
  <c r="X178" i="16"/>
  <c r="W178" i="16"/>
  <c r="F179" i="16"/>
  <c r="M179" i="16"/>
  <c r="V176" i="26" l="1"/>
  <c r="Z176" i="26"/>
  <c r="Y176" i="26"/>
  <c r="X176" i="26"/>
  <c r="AB176" i="26"/>
  <c r="F177" i="26"/>
  <c r="I177" i="26" s="1"/>
  <c r="K177" i="26" s="1"/>
  <c r="W176" i="26"/>
  <c r="M177" i="26"/>
  <c r="P177" i="26" s="1"/>
  <c r="R177" i="26" s="1"/>
  <c r="AA176" i="26"/>
  <c r="O179" i="16"/>
  <c r="N179" i="16"/>
  <c r="P179" i="16"/>
  <c r="R179" i="16" s="1"/>
  <c r="G179" i="16"/>
  <c r="I179" i="16"/>
  <c r="K179" i="16" s="1"/>
  <c r="H179" i="16"/>
  <c r="G177" i="26" l="1"/>
  <c r="H177" i="26"/>
  <c r="N177" i="26"/>
  <c r="O177" i="26"/>
  <c r="U177" i="26"/>
  <c r="J179" i="16"/>
  <c r="L179" i="16" s="1"/>
  <c r="U179" i="16"/>
  <c r="Q179" i="16"/>
  <c r="S179" i="16" s="1"/>
  <c r="J177" i="26" l="1"/>
  <c r="L177" i="26" s="1"/>
  <c r="Q177" i="26"/>
  <c r="S177" i="26" s="1"/>
  <c r="AB179" i="16"/>
  <c r="AA179" i="16"/>
  <c r="Z179" i="16"/>
  <c r="Y179" i="16"/>
  <c r="X179" i="16"/>
  <c r="W179" i="16"/>
  <c r="F180" i="16"/>
  <c r="M180" i="16"/>
  <c r="T179" i="16"/>
  <c r="V179" i="16" s="1"/>
  <c r="F178" i="26" l="1"/>
  <c r="M178" i="26"/>
  <c r="T177" i="26"/>
  <c r="V177" i="26" s="1"/>
  <c r="Y177" i="26"/>
  <c r="AA177" i="26"/>
  <c r="AB177" i="26"/>
  <c r="Z177" i="26"/>
  <c r="X177" i="26"/>
  <c r="W177" i="26"/>
  <c r="I180" i="16"/>
  <c r="K180" i="16" s="1"/>
  <c r="H180" i="16"/>
  <c r="G180" i="16"/>
  <c r="N180" i="16"/>
  <c r="P180" i="16"/>
  <c r="R180" i="16" s="1"/>
  <c r="O180" i="16"/>
  <c r="P178" i="26" l="1"/>
  <c r="R178" i="26" s="1"/>
  <c r="N178" i="26"/>
  <c r="O178" i="26"/>
  <c r="G178" i="26"/>
  <c r="H178" i="26"/>
  <c r="I178" i="26"/>
  <c r="K178" i="26" s="1"/>
  <c r="Q180" i="16"/>
  <c r="S180" i="16" s="1"/>
  <c r="U180" i="16"/>
  <c r="J180" i="16"/>
  <c r="U178" i="26" l="1"/>
  <c r="Q178" i="26"/>
  <c r="S178" i="26" s="1"/>
  <c r="J178" i="26"/>
  <c r="T180" i="16"/>
  <c r="L180" i="16"/>
  <c r="T178" i="26" l="1"/>
  <c r="L178" i="26"/>
  <c r="V180" i="16"/>
  <c r="AB180" i="16"/>
  <c r="AA180" i="16"/>
  <c r="Z180" i="16"/>
  <c r="Y180" i="16"/>
  <c r="X180" i="16"/>
  <c r="W180" i="16"/>
  <c r="M181" i="16"/>
  <c r="F181" i="16"/>
  <c r="F179" i="26" l="1"/>
  <c r="M179" i="26"/>
  <c r="Y178" i="26"/>
  <c r="W178" i="26"/>
  <c r="AB178" i="26"/>
  <c r="Z178" i="26"/>
  <c r="X178" i="26"/>
  <c r="AA178" i="26"/>
  <c r="V178" i="26"/>
  <c r="I181" i="16"/>
  <c r="K181" i="16" s="1"/>
  <c r="H181" i="16"/>
  <c r="G181" i="16"/>
  <c r="P181" i="16"/>
  <c r="R181" i="16" s="1"/>
  <c r="O181" i="16"/>
  <c r="N181" i="16"/>
  <c r="N179" i="26" l="1"/>
  <c r="O179" i="26"/>
  <c r="P179" i="26"/>
  <c r="R179" i="26" s="1"/>
  <c r="I179" i="26"/>
  <c r="K179" i="26" s="1"/>
  <c r="H179" i="26"/>
  <c r="G179" i="26"/>
  <c r="Q181" i="16"/>
  <c r="S181" i="16" s="1"/>
  <c r="J181" i="16"/>
  <c r="L181" i="16" s="1"/>
  <c r="U181" i="16"/>
  <c r="U179" i="26" l="1"/>
  <c r="J179" i="26"/>
  <c r="L179" i="26" s="1"/>
  <c r="Q179" i="26"/>
  <c r="S179" i="26" s="1"/>
  <c r="AB181" i="16"/>
  <c r="AA181" i="16"/>
  <c r="Z181" i="16"/>
  <c r="Y181" i="16"/>
  <c r="X181" i="16"/>
  <c r="W181" i="16"/>
  <c r="T181" i="16"/>
  <c r="V181" i="16" s="1"/>
  <c r="F182" i="16"/>
  <c r="H182" i="16" s="1"/>
  <c r="M182" i="16"/>
  <c r="M180" i="26" l="1"/>
  <c r="F180" i="26"/>
  <c r="T179" i="26"/>
  <c r="V179" i="26" s="1"/>
  <c r="Y179" i="26"/>
  <c r="AA179" i="26"/>
  <c r="AB179" i="26"/>
  <c r="Z179" i="26"/>
  <c r="X179" i="26"/>
  <c r="W179" i="26"/>
  <c r="O182" i="16"/>
  <c r="I182" i="16"/>
  <c r="K182" i="16" s="1"/>
  <c r="G182" i="16"/>
  <c r="N182" i="16"/>
  <c r="P182" i="16"/>
  <c r="R182" i="16" s="1"/>
  <c r="N180" i="26" l="1"/>
  <c r="P180" i="26"/>
  <c r="R180" i="26" s="1"/>
  <c r="O180" i="26"/>
  <c r="H180" i="26"/>
  <c r="G180" i="26"/>
  <c r="I180" i="26"/>
  <c r="K180" i="26" s="1"/>
  <c r="U182" i="16"/>
  <c r="J182" i="16"/>
  <c r="L182" i="16" s="1"/>
  <c r="Q182" i="16"/>
  <c r="S182" i="16" s="1"/>
  <c r="U180" i="26" l="1"/>
  <c r="Q180" i="26"/>
  <c r="S180" i="26" s="1"/>
  <c r="J180" i="26"/>
  <c r="AB182" i="16"/>
  <c r="AA182" i="16"/>
  <c r="Z182" i="16"/>
  <c r="Y182" i="16"/>
  <c r="X182" i="16"/>
  <c r="W182" i="16"/>
  <c r="T182" i="16"/>
  <c r="V182" i="16" s="1"/>
  <c r="F183" i="16"/>
  <c r="G183" i="16" s="1"/>
  <c r="M183" i="16"/>
  <c r="T180" i="26" l="1"/>
  <c r="L180" i="26"/>
  <c r="N183" i="16"/>
  <c r="P183" i="16"/>
  <c r="R183" i="16" s="1"/>
  <c r="H183" i="16"/>
  <c r="O183" i="16"/>
  <c r="I183" i="16"/>
  <c r="K183" i="16" s="1"/>
  <c r="F181" i="26" l="1"/>
  <c r="M181" i="26"/>
  <c r="AA180" i="26"/>
  <c r="Y180" i="26"/>
  <c r="W180" i="26"/>
  <c r="AB180" i="26"/>
  <c r="Z180" i="26"/>
  <c r="X180" i="26"/>
  <c r="V180" i="26"/>
  <c r="Q183" i="16"/>
  <c r="S183" i="16" s="1"/>
  <c r="U183" i="16"/>
  <c r="J183" i="16"/>
  <c r="L183" i="16" s="1"/>
  <c r="G181" i="26" l="1"/>
  <c r="I181" i="26"/>
  <c r="K181" i="26" s="1"/>
  <c r="H181" i="26"/>
  <c r="P181" i="26"/>
  <c r="R181" i="26" s="1"/>
  <c r="O181" i="26"/>
  <c r="N181" i="26"/>
  <c r="AB183" i="16"/>
  <c r="AA183" i="16"/>
  <c r="Z183" i="16"/>
  <c r="Y183" i="16"/>
  <c r="X183" i="16"/>
  <c r="W183" i="16"/>
  <c r="F184" i="16"/>
  <c r="I184" i="16" s="1"/>
  <c r="K184" i="16" s="1"/>
  <c r="T183" i="16"/>
  <c r="V183" i="16" s="1"/>
  <c r="M184" i="16"/>
  <c r="Q181" i="26" l="1"/>
  <c r="S181" i="26" s="1"/>
  <c r="U181" i="26"/>
  <c r="J181" i="26"/>
  <c r="P184" i="16"/>
  <c r="R184" i="16" s="1"/>
  <c r="U184" i="16" s="1"/>
  <c r="G184" i="16"/>
  <c r="H184" i="16"/>
  <c r="N184" i="16"/>
  <c r="O184" i="16"/>
  <c r="T181" i="26" l="1"/>
  <c r="L181" i="26"/>
  <c r="J184" i="16"/>
  <c r="L184" i="16" s="1"/>
  <c r="Q184" i="16"/>
  <c r="S184" i="16" s="1"/>
  <c r="F182" i="26" l="1"/>
  <c r="M182" i="26"/>
  <c r="Z181" i="26"/>
  <c r="W181" i="26"/>
  <c r="Y181" i="26"/>
  <c r="AA181" i="26"/>
  <c r="AB181" i="26"/>
  <c r="X181" i="26"/>
  <c r="V181" i="26"/>
  <c r="AB184" i="16"/>
  <c r="AA184" i="16"/>
  <c r="Z184" i="16"/>
  <c r="Y184" i="16"/>
  <c r="X184" i="16"/>
  <c r="W184" i="16"/>
  <c r="T184" i="16"/>
  <c r="V184" i="16" s="1"/>
  <c r="M185" i="16"/>
  <c r="F185" i="16"/>
  <c r="I182" i="26" l="1"/>
  <c r="K182" i="26" s="1"/>
  <c r="H182" i="26"/>
  <c r="G182" i="26"/>
  <c r="N182" i="26"/>
  <c r="P182" i="26"/>
  <c r="R182" i="26" s="1"/>
  <c r="O182" i="26"/>
  <c r="P185" i="16"/>
  <c r="R185" i="16" s="1"/>
  <c r="O185" i="16"/>
  <c r="N185" i="16"/>
  <c r="I185" i="16"/>
  <c r="K185" i="16" s="1"/>
  <c r="H185" i="16"/>
  <c r="G185" i="16"/>
  <c r="Q182" i="26" l="1"/>
  <c r="S182" i="26" s="1"/>
  <c r="J182" i="26"/>
  <c r="U182" i="26"/>
  <c r="Q185" i="16"/>
  <c r="S185" i="16" s="1"/>
  <c r="J185" i="16"/>
  <c r="U185" i="16"/>
  <c r="T182" i="26" l="1"/>
  <c r="L182" i="26"/>
  <c r="T185" i="16"/>
  <c r="L185" i="16"/>
  <c r="F183" i="26" l="1"/>
  <c r="M183" i="26"/>
  <c r="AB182" i="26"/>
  <c r="X182" i="26"/>
  <c r="Z182" i="26"/>
  <c r="AA182" i="26"/>
  <c r="Y182" i="26"/>
  <c r="W182" i="26"/>
  <c r="V182" i="26"/>
  <c r="V185" i="16"/>
  <c r="AB185" i="16"/>
  <c r="AA185" i="16"/>
  <c r="Z185" i="16"/>
  <c r="Y185" i="16"/>
  <c r="X185" i="16"/>
  <c r="W185" i="16"/>
  <c r="F186" i="16"/>
  <c r="M186" i="16"/>
  <c r="P183" i="26" l="1"/>
  <c r="R183" i="26" s="1"/>
  <c r="O183" i="26"/>
  <c r="N183" i="26"/>
  <c r="G183" i="26"/>
  <c r="I183" i="26"/>
  <c r="K183" i="26" s="1"/>
  <c r="H183" i="26"/>
  <c r="P186" i="16"/>
  <c r="R186" i="16" s="1"/>
  <c r="O186" i="16"/>
  <c r="N186" i="16"/>
  <c r="H186" i="16"/>
  <c r="G186" i="16"/>
  <c r="I186" i="16"/>
  <c r="K186" i="16" s="1"/>
  <c r="U183" i="26" l="1"/>
  <c r="J183" i="26"/>
  <c r="L183" i="26" s="1"/>
  <c r="Q183" i="26"/>
  <c r="S183" i="26" s="1"/>
  <c r="U186" i="16"/>
  <c r="J186" i="16"/>
  <c r="Q186" i="16"/>
  <c r="S186" i="16" s="1"/>
  <c r="F184" i="26" l="1"/>
  <c r="H184" i="26" s="1"/>
  <c r="M184" i="26"/>
  <c r="N184" i="26" s="1"/>
  <c r="Z183" i="26"/>
  <c r="Y183" i="26"/>
  <c r="W183" i="26"/>
  <c r="AB183" i="26"/>
  <c r="AA183" i="26"/>
  <c r="X183" i="26"/>
  <c r="T183" i="26"/>
  <c r="V183" i="26" s="1"/>
  <c r="T186" i="16"/>
  <c r="L186" i="16"/>
  <c r="O184" i="26" l="1"/>
  <c r="P184" i="26"/>
  <c r="R184" i="26" s="1"/>
  <c r="I184" i="26"/>
  <c r="K184" i="26" s="1"/>
  <c r="G184" i="26"/>
  <c r="V186" i="16"/>
  <c r="AA186" i="16"/>
  <c r="AB186" i="16"/>
  <c r="Z186" i="16"/>
  <c r="Y186" i="16"/>
  <c r="X186" i="16"/>
  <c r="W186" i="16"/>
  <c r="F187" i="16"/>
  <c r="M187" i="16"/>
  <c r="Q184" i="26" l="1"/>
  <c r="S184" i="26" s="1"/>
  <c r="U184" i="26"/>
  <c r="J184" i="26"/>
  <c r="O187" i="16"/>
  <c r="N187" i="16"/>
  <c r="P187" i="16"/>
  <c r="R187" i="16" s="1"/>
  <c r="G187" i="16"/>
  <c r="I187" i="16"/>
  <c r="K187" i="16" s="1"/>
  <c r="H187" i="16"/>
  <c r="T184" i="26" l="1"/>
  <c r="L184" i="26"/>
  <c r="F185" i="26" s="1"/>
  <c r="U187" i="16"/>
  <c r="J187" i="16"/>
  <c r="Q187" i="16"/>
  <c r="S187" i="16" s="1"/>
  <c r="M185" i="26" l="1"/>
  <c r="P185" i="26" s="1"/>
  <c r="R185" i="26" s="1"/>
  <c r="V184" i="26"/>
  <c r="W184" i="26"/>
  <c r="AB184" i="26"/>
  <c r="Y184" i="26"/>
  <c r="AA184" i="26"/>
  <c r="X184" i="26"/>
  <c r="Z184" i="26"/>
  <c r="H185" i="26"/>
  <c r="G185" i="26"/>
  <c r="I185" i="26"/>
  <c r="K185" i="26" s="1"/>
  <c r="T187" i="16"/>
  <c r="L187" i="16"/>
  <c r="N185" i="26" l="1"/>
  <c r="O185" i="26"/>
  <c r="U185" i="26"/>
  <c r="J185" i="26"/>
  <c r="V187" i="16"/>
  <c r="AB187" i="16"/>
  <c r="Z187" i="16"/>
  <c r="AA187" i="16"/>
  <c r="Y187" i="16"/>
  <c r="X187" i="16"/>
  <c r="W187" i="16"/>
  <c r="F188" i="16"/>
  <c r="M188" i="16"/>
  <c r="Q185" i="26" l="1"/>
  <c r="S185" i="26" s="1"/>
  <c r="L185" i="26"/>
  <c r="N188" i="16"/>
  <c r="P188" i="16"/>
  <c r="R188" i="16" s="1"/>
  <c r="O188" i="16"/>
  <c r="I188" i="16"/>
  <c r="K188" i="16" s="1"/>
  <c r="H188" i="16"/>
  <c r="G188" i="16"/>
  <c r="T185" i="26" l="1"/>
  <c r="V185" i="26" s="1"/>
  <c r="F186" i="26"/>
  <c r="M186" i="26"/>
  <c r="Y185" i="26"/>
  <c r="AB185" i="26"/>
  <c r="Z185" i="26"/>
  <c r="X185" i="26"/>
  <c r="W185" i="26"/>
  <c r="AA185" i="26"/>
  <c r="Q188" i="16"/>
  <c r="S188" i="16" s="1"/>
  <c r="J188" i="16"/>
  <c r="U188" i="16"/>
  <c r="P186" i="26" l="1"/>
  <c r="R186" i="26" s="1"/>
  <c r="O186" i="26"/>
  <c r="N186" i="26"/>
  <c r="G186" i="26"/>
  <c r="I186" i="26"/>
  <c r="K186" i="26" s="1"/>
  <c r="H186" i="26"/>
  <c r="T188" i="16"/>
  <c r="L188" i="16"/>
  <c r="Q186" i="26" l="1"/>
  <c r="S186" i="26" s="1"/>
  <c r="U186" i="26"/>
  <c r="J186" i="26"/>
  <c r="V188" i="16"/>
  <c r="AB188" i="16"/>
  <c r="AA188" i="16"/>
  <c r="Z188" i="16"/>
  <c r="Y188" i="16"/>
  <c r="X188" i="16"/>
  <c r="W188" i="16"/>
  <c r="F189" i="16"/>
  <c r="I189" i="16" s="1"/>
  <c r="K189" i="16" s="1"/>
  <c r="M189" i="16"/>
  <c r="T186" i="26" l="1"/>
  <c r="L186" i="26"/>
  <c r="M187" i="26" s="1"/>
  <c r="P189" i="16"/>
  <c r="G189" i="16"/>
  <c r="H189" i="16"/>
  <c r="N189" i="16"/>
  <c r="O189" i="16"/>
  <c r="Z186" i="26" l="1"/>
  <c r="AA186" i="26"/>
  <c r="F187" i="26"/>
  <c r="H187" i="26" s="1"/>
  <c r="V186" i="26"/>
  <c r="AB186" i="26"/>
  <c r="X186" i="26"/>
  <c r="W186" i="26"/>
  <c r="Y186" i="26"/>
  <c r="N187" i="26"/>
  <c r="P187" i="26"/>
  <c r="R187" i="26" s="1"/>
  <c r="O187" i="26"/>
  <c r="R189" i="16"/>
  <c r="U189" i="16" s="1"/>
  <c r="J189" i="16"/>
  <c r="L189" i="16" s="1"/>
  <c r="Q189" i="16"/>
  <c r="G187" i="26" l="1"/>
  <c r="I187" i="26"/>
  <c r="K187" i="26" s="1"/>
  <c r="U187" i="26" s="1"/>
  <c r="Q187" i="26"/>
  <c r="S187" i="26" s="1"/>
  <c r="S189" i="16"/>
  <c r="AA189" i="16" s="1"/>
  <c r="T189" i="16"/>
  <c r="J187" i="26" l="1"/>
  <c r="T187" i="26" s="1"/>
  <c r="M190" i="16"/>
  <c r="P190" i="16" s="1"/>
  <c r="R190" i="16" s="1"/>
  <c r="Z189" i="16"/>
  <c r="F190" i="16"/>
  <c r="H190" i="16" s="1"/>
  <c r="W189" i="16"/>
  <c r="V189" i="16"/>
  <c r="X189" i="16"/>
  <c r="Y189" i="16"/>
  <c r="AB189" i="16"/>
  <c r="L187" i="26" l="1"/>
  <c r="M188" i="26" s="1"/>
  <c r="N190" i="16"/>
  <c r="O190" i="16"/>
  <c r="I190" i="16"/>
  <c r="K190" i="16" s="1"/>
  <c r="U190" i="16" s="1"/>
  <c r="G190" i="16"/>
  <c r="AA187" i="26" l="1"/>
  <c r="F188" i="26"/>
  <c r="H188" i="26" s="1"/>
  <c r="V187" i="26"/>
  <c r="W187" i="26"/>
  <c r="Z187" i="26"/>
  <c r="Y187" i="26"/>
  <c r="AB187" i="26"/>
  <c r="P188" i="26"/>
  <c r="R188" i="26" s="1"/>
  <c r="X187" i="26"/>
  <c r="J190" i="16"/>
  <c r="L190" i="16" s="1"/>
  <c r="Q190" i="16"/>
  <c r="I188" i="26" l="1"/>
  <c r="K188" i="26" s="1"/>
  <c r="U188" i="26" s="1"/>
  <c r="N188" i="26"/>
  <c r="O188" i="26"/>
  <c r="G188" i="26"/>
  <c r="T190" i="16"/>
  <c r="S190" i="16"/>
  <c r="M191" i="16" s="1"/>
  <c r="P191" i="16" s="1"/>
  <c r="R191" i="16" s="1"/>
  <c r="Q188" i="26" l="1"/>
  <c r="S188" i="26" s="1"/>
  <c r="J188" i="26"/>
  <c r="L188" i="26" s="1"/>
  <c r="N191" i="16"/>
  <c r="F191" i="16"/>
  <c r="G191" i="16" s="1"/>
  <c r="O191" i="16"/>
  <c r="Y190" i="16"/>
  <c r="AB190" i="16"/>
  <c r="AA190" i="16"/>
  <c r="X190" i="16"/>
  <c r="Z190" i="16"/>
  <c r="V190" i="16"/>
  <c r="W190" i="16"/>
  <c r="M189" i="26" l="1"/>
  <c r="N189" i="26" s="1"/>
  <c r="F189" i="26"/>
  <c r="H189" i="26" s="1"/>
  <c r="AB188" i="26"/>
  <c r="W188" i="26"/>
  <c r="Z188" i="26"/>
  <c r="Y188" i="26"/>
  <c r="T188" i="26"/>
  <c r="V188" i="26" s="1"/>
  <c r="AA188" i="26"/>
  <c r="X188" i="26"/>
  <c r="I191" i="16"/>
  <c r="K191" i="16" s="1"/>
  <c r="U191" i="16" s="1"/>
  <c r="Q191" i="16"/>
  <c r="S191" i="16" s="1"/>
  <c r="H191" i="16"/>
  <c r="G189" i="26" l="1"/>
  <c r="I189" i="26"/>
  <c r="K189" i="26" s="1"/>
  <c r="P189" i="26"/>
  <c r="R189" i="26" s="1"/>
  <c r="O189" i="26"/>
  <c r="J191" i="16"/>
  <c r="L191" i="16" s="1"/>
  <c r="AB191" i="16" s="1"/>
  <c r="J189" i="26" l="1"/>
  <c r="L189" i="26" s="1"/>
  <c r="U189" i="26"/>
  <c r="Q189" i="26"/>
  <c r="S189" i="26" s="1"/>
  <c r="T191" i="16"/>
  <c r="V191" i="16" s="1"/>
  <c r="F192" i="16"/>
  <c r="I192" i="16" s="1"/>
  <c r="K192" i="16" s="1"/>
  <c r="M192" i="16"/>
  <c r="P192" i="16" s="1"/>
  <c r="R192" i="16" s="1"/>
  <c r="W191" i="16"/>
  <c r="Y191" i="16"/>
  <c r="Z191" i="16"/>
  <c r="AA191" i="16"/>
  <c r="X191" i="16"/>
  <c r="M190" i="26" l="1"/>
  <c r="N190" i="26" s="1"/>
  <c r="W189" i="26"/>
  <c r="F190" i="26"/>
  <c r="H190" i="26" s="1"/>
  <c r="AA189" i="26"/>
  <c r="Z189" i="26"/>
  <c r="X189" i="26"/>
  <c r="AB189" i="26"/>
  <c r="Y189" i="26"/>
  <c r="T189" i="26"/>
  <c r="V189" i="26" s="1"/>
  <c r="G192" i="16"/>
  <c r="O192" i="16"/>
  <c r="N192" i="16"/>
  <c r="H192" i="16"/>
  <c r="U192" i="16"/>
  <c r="I190" i="26" l="1"/>
  <c r="K190" i="26" s="1"/>
  <c r="P190" i="26"/>
  <c r="R190" i="26" s="1"/>
  <c r="O190" i="26"/>
  <c r="G190" i="26"/>
  <c r="J192" i="16"/>
  <c r="L192" i="16" s="1"/>
  <c r="Q192" i="16"/>
  <c r="S192" i="16" s="1"/>
  <c r="Q190" i="26" l="1"/>
  <c r="S190" i="26" s="1"/>
  <c r="J190" i="26"/>
  <c r="U190" i="26"/>
  <c r="T192" i="16"/>
  <c r="V192" i="16" s="1"/>
  <c r="AB192" i="16"/>
  <c r="AA192" i="16"/>
  <c r="Z192" i="16"/>
  <c r="Y192" i="16"/>
  <c r="X192" i="16"/>
  <c r="W192" i="16"/>
  <c r="M193" i="16"/>
  <c r="F193" i="16"/>
  <c r="G193" i="16" s="1"/>
  <c r="T190" i="26" l="1"/>
  <c r="L190" i="26"/>
  <c r="M191" i="26" s="1"/>
  <c r="O193" i="16"/>
  <c r="H193" i="16"/>
  <c r="I193" i="16"/>
  <c r="K193" i="16" s="1"/>
  <c r="P193" i="16"/>
  <c r="R193" i="16" s="1"/>
  <c r="N193" i="16"/>
  <c r="Y190" i="26" l="1"/>
  <c r="F191" i="26"/>
  <c r="H191" i="26" s="1"/>
  <c r="AA190" i="26"/>
  <c r="O191" i="26"/>
  <c r="AB190" i="26"/>
  <c r="X190" i="26"/>
  <c r="W190" i="26"/>
  <c r="V190" i="26"/>
  <c r="Z190" i="26"/>
  <c r="Q193" i="16"/>
  <c r="S193" i="16" s="1"/>
  <c r="J193" i="16"/>
  <c r="L193" i="16" s="1"/>
  <c r="U193" i="16"/>
  <c r="G191" i="26" l="1"/>
  <c r="I191" i="26"/>
  <c r="K191" i="26" s="1"/>
  <c r="P191" i="26"/>
  <c r="R191" i="26" s="1"/>
  <c r="N191" i="26"/>
  <c r="AB193" i="16"/>
  <c r="AA193" i="16"/>
  <c r="Z193" i="16"/>
  <c r="Y193" i="16"/>
  <c r="X193" i="16"/>
  <c r="W193" i="16"/>
  <c r="M194" i="16"/>
  <c r="F194" i="16"/>
  <c r="H194" i="16" s="1"/>
  <c r="T193" i="16"/>
  <c r="V193" i="16" s="1"/>
  <c r="J191" i="26" l="1"/>
  <c r="L191" i="26" s="1"/>
  <c r="U191" i="26"/>
  <c r="Q191" i="26"/>
  <c r="S191" i="26" s="1"/>
  <c r="O194" i="16"/>
  <c r="P194" i="16"/>
  <c r="R194" i="16" s="1"/>
  <c r="N194" i="16"/>
  <c r="I194" i="16"/>
  <c r="K194" i="16" s="1"/>
  <c r="G194" i="16"/>
  <c r="M192" i="26" l="1"/>
  <c r="P192" i="26" s="1"/>
  <c r="R192" i="26" s="1"/>
  <c r="Z191" i="26"/>
  <c r="T191" i="26"/>
  <c r="W191" i="26"/>
  <c r="F192" i="26"/>
  <c r="G192" i="26" s="1"/>
  <c r="X191" i="26"/>
  <c r="V191" i="26"/>
  <c r="AB191" i="26"/>
  <c r="AA191" i="26"/>
  <c r="Y191" i="26"/>
  <c r="U194" i="16"/>
  <c r="Q194" i="16"/>
  <c r="S194" i="16" s="1"/>
  <c r="J194" i="16"/>
  <c r="N192" i="26" l="1"/>
  <c r="O192" i="26"/>
  <c r="I192" i="26"/>
  <c r="K192" i="26" s="1"/>
  <c r="U192" i="26" s="1"/>
  <c r="H192" i="26"/>
  <c r="T194" i="16"/>
  <c r="L194" i="16"/>
  <c r="Q192" i="26" l="1"/>
  <c r="S192" i="26" s="1"/>
  <c r="J192" i="26"/>
  <c r="L192" i="26" s="1"/>
  <c r="V194" i="16"/>
  <c r="AB194" i="16"/>
  <c r="AA194" i="16"/>
  <c r="Z194" i="16"/>
  <c r="Y194" i="16"/>
  <c r="X194" i="16"/>
  <c r="W194" i="16"/>
  <c r="F195" i="16"/>
  <c r="G195" i="16" s="1"/>
  <c r="M195" i="16"/>
  <c r="F193" i="26" l="1"/>
  <c r="H193" i="26" s="1"/>
  <c r="AA192" i="26"/>
  <c r="X192" i="26"/>
  <c r="Z192" i="26"/>
  <c r="AB192" i="26"/>
  <c r="W192" i="26"/>
  <c r="M193" i="26"/>
  <c r="Y192" i="26"/>
  <c r="T192" i="26"/>
  <c r="V192" i="26" s="1"/>
  <c r="P195" i="16"/>
  <c r="R195" i="16" s="1"/>
  <c r="H195" i="16"/>
  <c r="I195" i="16"/>
  <c r="K195" i="16" s="1"/>
  <c r="O195" i="16"/>
  <c r="N195" i="16"/>
  <c r="I193" i="26" l="1"/>
  <c r="K193" i="26" s="1"/>
  <c r="G193" i="26"/>
  <c r="P193" i="26"/>
  <c r="R193" i="26" s="1"/>
  <c r="O193" i="26"/>
  <c r="N193" i="26"/>
  <c r="U195" i="16"/>
  <c r="J195" i="16"/>
  <c r="L195" i="16" s="1"/>
  <c r="Q195" i="16"/>
  <c r="S195" i="16" s="1"/>
  <c r="J193" i="26" l="1"/>
  <c r="L193" i="26" s="1"/>
  <c r="U193" i="26"/>
  <c r="Q193" i="26"/>
  <c r="S193" i="26" s="1"/>
  <c r="AB195" i="16"/>
  <c r="AA195" i="16"/>
  <c r="Z195" i="16"/>
  <c r="Y195" i="16"/>
  <c r="X195" i="16"/>
  <c r="W195" i="16"/>
  <c r="T195" i="16"/>
  <c r="V195" i="16" s="1"/>
  <c r="F196" i="16"/>
  <c r="I196" i="16" s="1"/>
  <c r="K196" i="16" s="1"/>
  <c r="M196" i="16"/>
  <c r="AA193" i="26" l="1"/>
  <c r="T193" i="26"/>
  <c r="V193" i="26" s="1"/>
  <c r="F194" i="26"/>
  <c r="Y193" i="26"/>
  <c r="X193" i="26"/>
  <c r="M194" i="26"/>
  <c r="W193" i="26"/>
  <c r="AB193" i="26"/>
  <c r="Z193" i="26"/>
  <c r="N196" i="16"/>
  <c r="H196" i="16"/>
  <c r="G196" i="16"/>
  <c r="P196" i="16"/>
  <c r="R196" i="16" s="1"/>
  <c r="O196" i="16"/>
  <c r="O194" i="26" l="1"/>
  <c r="N194" i="26"/>
  <c r="P194" i="26"/>
  <c r="R194" i="26" s="1"/>
  <c r="G194" i="26"/>
  <c r="I194" i="26"/>
  <c r="K194" i="26" s="1"/>
  <c r="H194" i="26"/>
  <c r="U196" i="16"/>
  <c r="Q196" i="16"/>
  <c r="J196" i="16"/>
  <c r="L196" i="16" s="1"/>
  <c r="Q194" i="26" l="1"/>
  <c r="S194" i="26" s="1"/>
  <c r="J194" i="26"/>
  <c r="U194" i="26"/>
  <c r="S196" i="16"/>
  <c r="AB196" i="16" s="1"/>
  <c r="T196" i="16"/>
  <c r="L194" i="26" l="1"/>
  <c r="T194" i="26"/>
  <c r="Y196" i="16"/>
  <c r="M197" i="16"/>
  <c r="N197" i="16" s="1"/>
  <c r="F197" i="16"/>
  <c r="I197" i="16" s="1"/>
  <c r="K197" i="16" s="1"/>
  <c r="W196" i="16"/>
  <c r="V196" i="16"/>
  <c r="X196" i="16"/>
  <c r="Z196" i="16"/>
  <c r="AA196" i="16"/>
  <c r="Z194" i="26" l="1"/>
  <c r="M195" i="26"/>
  <c r="F195" i="26"/>
  <c r="V194" i="26"/>
  <c r="AA194" i="26"/>
  <c r="W194" i="26"/>
  <c r="Y194" i="26"/>
  <c r="X194" i="26"/>
  <c r="AB194" i="26"/>
  <c r="P197" i="16"/>
  <c r="R197" i="16" s="1"/>
  <c r="U197" i="16" s="1"/>
  <c r="O197" i="16"/>
  <c r="G197" i="16"/>
  <c r="H197" i="16"/>
  <c r="H195" i="26" l="1"/>
  <c r="G195" i="26"/>
  <c r="I195" i="26"/>
  <c r="K195" i="26" s="1"/>
  <c r="N195" i="26"/>
  <c r="P195" i="26"/>
  <c r="R195" i="26" s="1"/>
  <c r="O195" i="26"/>
  <c r="Q197" i="16"/>
  <c r="S197" i="16" s="1"/>
  <c r="J197" i="16"/>
  <c r="L197" i="16" s="1"/>
  <c r="Q195" i="26" l="1"/>
  <c r="S195" i="26" s="1"/>
  <c r="U195" i="26"/>
  <c r="J195" i="26"/>
  <c r="T197" i="16"/>
  <c r="V197" i="16" s="1"/>
  <c r="AB197" i="16"/>
  <c r="M198" i="16"/>
  <c r="O198" i="16" s="1"/>
  <c r="W197" i="16"/>
  <c r="X197" i="16"/>
  <c r="AA197" i="16"/>
  <c r="Z197" i="16"/>
  <c r="F198" i="16"/>
  <c r="H198" i="16" s="1"/>
  <c r="Y197" i="16"/>
  <c r="L195" i="26" l="1"/>
  <c r="T195" i="26"/>
  <c r="N198" i="16"/>
  <c r="P198" i="16"/>
  <c r="R198" i="16" s="1"/>
  <c r="I198" i="16"/>
  <c r="K198" i="16" s="1"/>
  <c r="G198" i="16"/>
  <c r="V195" i="26" l="1"/>
  <c r="Z195" i="26"/>
  <c r="Y195" i="26"/>
  <c r="X195" i="26"/>
  <c r="AA195" i="26"/>
  <c r="W195" i="26"/>
  <c r="F196" i="26"/>
  <c r="AB195" i="26"/>
  <c r="M196" i="26"/>
  <c r="Q198" i="16"/>
  <c r="S198" i="16" s="1"/>
  <c r="U198" i="16"/>
  <c r="J198" i="16"/>
  <c r="P196" i="26" l="1"/>
  <c r="R196" i="26" s="1"/>
  <c r="N196" i="26"/>
  <c r="O196" i="26"/>
  <c r="H196" i="26"/>
  <c r="I196" i="26"/>
  <c r="K196" i="26" s="1"/>
  <c r="G196" i="26"/>
  <c r="T198" i="16"/>
  <c r="L198" i="16"/>
  <c r="U196" i="26" l="1"/>
  <c r="J196" i="26"/>
  <c r="L196" i="26" s="1"/>
  <c r="Q196" i="26"/>
  <c r="S196" i="26" s="1"/>
  <c r="V198" i="16"/>
  <c r="F199" i="16"/>
  <c r="G199" i="16" s="1"/>
  <c r="M199" i="16"/>
  <c r="O199" i="16" s="1"/>
  <c r="W198" i="16"/>
  <c r="X198" i="16"/>
  <c r="Y198" i="16"/>
  <c r="Z198" i="16"/>
  <c r="AB198" i="16"/>
  <c r="AA198" i="16"/>
  <c r="T196" i="26" l="1"/>
  <c r="V196" i="26" s="1"/>
  <c r="M197" i="26"/>
  <c r="Y196" i="26"/>
  <c r="W196" i="26"/>
  <c r="AA196" i="26"/>
  <c r="AB196" i="26"/>
  <c r="X196" i="26"/>
  <c r="F197" i="26"/>
  <c r="Z196" i="26"/>
  <c r="H199" i="16"/>
  <c r="I199" i="16"/>
  <c r="K199" i="16" s="1"/>
  <c r="N199" i="16"/>
  <c r="P199" i="16"/>
  <c r="R199" i="16" s="1"/>
  <c r="I197" i="26" l="1"/>
  <c r="K197" i="26" s="1"/>
  <c r="G197" i="26"/>
  <c r="H197" i="26"/>
  <c r="N197" i="26"/>
  <c r="P197" i="26"/>
  <c r="R197" i="26" s="1"/>
  <c r="O197" i="26"/>
  <c r="U199" i="16"/>
  <c r="J199" i="16"/>
  <c r="L199" i="16" s="1"/>
  <c r="Q199" i="16"/>
  <c r="S199" i="16" s="1"/>
  <c r="J197" i="26" l="1"/>
  <c r="L197" i="26" s="1"/>
  <c r="Q197" i="26"/>
  <c r="S197" i="26" s="1"/>
  <c r="U197" i="26"/>
  <c r="Z199" i="16"/>
  <c r="W199" i="16"/>
  <c r="T199" i="16"/>
  <c r="V199" i="16" s="1"/>
  <c r="AB199" i="16"/>
  <c r="F200" i="16"/>
  <c r="I200" i="16" s="1"/>
  <c r="K200" i="16" s="1"/>
  <c r="X199" i="16"/>
  <c r="AA199" i="16"/>
  <c r="M200" i="16"/>
  <c r="N200" i="16" s="1"/>
  <c r="Y199" i="16"/>
  <c r="T197" i="26" l="1"/>
  <c r="V197" i="26" s="1"/>
  <c r="F198" i="26"/>
  <c r="AA197" i="26"/>
  <c r="W197" i="26"/>
  <c r="M198" i="26"/>
  <c r="Y197" i="26"/>
  <c r="X197" i="26"/>
  <c r="AB197" i="26"/>
  <c r="Z197" i="26"/>
  <c r="G200" i="16"/>
  <c r="P200" i="16"/>
  <c r="R200" i="16" s="1"/>
  <c r="U200" i="16" s="1"/>
  <c r="O200" i="16"/>
  <c r="H200" i="16"/>
  <c r="O198" i="26" l="1"/>
  <c r="N198" i="26"/>
  <c r="P198" i="26"/>
  <c r="R198" i="26" s="1"/>
  <c r="I198" i="26"/>
  <c r="K198" i="26" s="1"/>
  <c r="G198" i="26"/>
  <c r="H198" i="26"/>
  <c r="J200" i="16"/>
  <c r="L200" i="16" s="1"/>
  <c r="Q200" i="16"/>
  <c r="S200" i="16" s="1"/>
  <c r="J198" i="26" l="1"/>
  <c r="L198" i="26" s="1"/>
  <c r="Q198" i="26"/>
  <c r="S198" i="26" s="1"/>
  <c r="U198" i="26"/>
  <c r="X200" i="16"/>
  <c r="T200" i="16"/>
  <c r="V200" i="16" s="1"/>
  <c r="Z200" i="16"/>
  <c r="AA200" i="16"/>
  <c r="AB200" i="16"/>
  <c r="Y200" i="16"/>
  <c r="W200" i="16"/>
  <c r="M201" i="16"/>
  <c r="O201" i="16" s="1"/>
  <c r="F201" i="16"/>
  <c r="I201" i="16" s="1"/>
  <c r="K201" i="16" s="1"/>
  <c r="T198" i="26" l="1"/>
  <c r="V198" i="26" s="1"/>
  <c r="F199" i="26"/>
  <c r="M199" i="26"/>
  <c r="AA198" i="26"/>
  <c r="AB198" i="26"/>
  <c r="Y198" i="26"/>
  <c r="Z198" i="26"/>
  <c r="W198" i="26"/>
  <c r="X198" i="26"/>
  <c r="N201" i="16"/>
  <c r="P201" i="16"/>
  <c r="R201" i="16" s="1"/>
  <c r="U201" i="16" s="1"/>
  <c r="G201" i="16"/>
  <c r="H201" i="16"/>
  <c r="N199" i="26" l="1"/>
  <c r="P199" i="26"/>
  <c r="R199" i="26" s="1"/>
  <c r="O199" i="26"/>
  <c r="G199" i="26"/>
  <c r="I199" i="26"/>
  <c r="K199" i="26" s="1"/>
  <c r="H199" i="26"/>
  <c r="Q201" i="16"/>
  <c r="S201" i="16" s="1"/>
  <c r="J201" i="16"/>
  <c r="U199" i="26" l="1"/>
  <c r="Q199" i="26"/>
  <c r="S199" i="26" s="1"/>
  <c r="J199" i="26"/>
  <c r="T201" i="16"/>
  <c r="L201" i="16"/>
  <c r="T199" i="26" l="1"/>
  <c r="L199" i="26"/>
  <c r="F202" i="16"/>
  <c r="H202" i="16" s="1"/>
  <c r="AB201" i="16"/>
  <c r="AA201" i="16"/>
  <c r="Z201" i="16"/>
  <c r="M202" i="16"/>
  <c r="O202" i="16" s="1"/>
  <c r="V201" i="16"/>
  <c r="Y201" i="16"/>
  <c r="X201" i="16"/>
  <c r="W201" i="16"/>
  <c r="Y199" i="26" l="1"/>
  <c r="X199" i="26"/>
  <c r="AA199" i="26"/>
  <c r="V199" i="26"/>
  <c r="Z199" i="26"/>
  <c r="F200" i="26"/>
  <c r="M200" i="26"/>
  <c r="AB199" i="26"/>
  <c r="W199" i="26"/>
  <c r="I202" i="16"/>
  <c r="K202" i="16" s="1"/>
  <c r="G202" i="16"/>
  <c r="N202" i="16"/>
  <c r="P202" i="16"/>
  <c r="R202" i="16" s="1"/>
  <c r="P200" i="26" l="1"/>
  <c r="R200" i="26" s="1"/>
  <c r="O200" i="26"/>
  <c r="N200" i="26"/>
  <c r="G200" i="26"/>
  <c r="I200" i="26"/>
  <c r="K200" i="26" s="1"/>
  <c r="H200" i="26"/>
  <c r="U202" i="16"/>
  <c r="J202" i="16"/>
  <c r="L202" i="16" s="1"/>
  <c r="Q202" i="16"/>
  <c r="U200" i="26" l="1"/>
  <c r="J200" i="26"/>
  <c r="L200" i="26" s="1"/>
  <c r="Q200" i="26"/>
  <c r="S200" i="26" s="1"/>
  <c r="T202" i="16"/>
  <c r="S202" i="16"/>
  <c r="AA202" i="16" s="1"/>
  <c r="F201" i="26" l="1"/>
  <c r="H201" i="26" s="1"/>
  <c r="W200" i="26"/>
  <c r="Z200" i="26"/>
  <c r="AB200" i="26"/>
  <c r="AA200" i="26"/>
  <c r="Y200" i="26"/>
  <c r="M201" i="26"/>
  <c r="O201" i="26" s="1"/>
  <c r="X200" i="26"/>
  <c r="T200" i="26"/>
  <c r="V200" i="26" s="1"/>
  <c r="Y202" i="16"/>
  <c r="W202" i="16"/>
  <c r="Z202" i="16"/>
  <c r="V202" i="16"/>
  <c r="M203" i="16"/>
  <c r="O203" i="16" s="1"/>
  <c r="F203" i="16"/>
  <c r="G203" i="16" s="1"/>
  <c r="X202" i="16"/>
  <c r="AB202" i="16"/>
  <c r="I201" i="26" l="1"/>
  <c r="K201" i="26" s="1"/>
  <c r="N201" i="26"/>
  <c r="G201" i="26"/>
  <c r="P201" i="26"/>
  <c r="R201" i="26" s="1"/>
  <c r="P203" i="16"/>
  <c r="R203" i="16" s="1"/>
  <c r="N203" i="16"/>
  <c r="I203" i="16"/>
  <c r="K203" i="16" s="1"/>
  <c r="H203" i="16"/>
  <c r="J201" i="26" l="1"/>
  <c r="L201" i="26" s="1"/>
  <c r="U201" i="26"/>
  <c r="Q201" i="26"/>
  <c r="Q203" i="16"/>
  <c r="S203" i="16" s="1"/>
  <c r="U203" i="16"/>
  <c r="J203" i="16"/>
  <c r="T201" i="26" l="1"/>
  <c r="S201" i="26"/>
  <c r="W201" i="26"/>
  <c r="T203" i="16"/>
  <c r="L203" i="16"/>
  <c r="V201" i="26" l="1"/>
  <c r="AA201" i="26"/>
  <c r="Z201" i="26"/>
  <c r="Y201" i="26"/>
  <c r="X201" i="26"/>
  <c r="F202" i="26"/>
  <c r="H202" i="26" s="1"/>
  <c r="AB201" i="26"/>
  <c r="M202" i="26"/>
  <c r="N202" i="26" s="1"/>
  <c r="V203" i="16"/>
  <c r="M204" i="16"/>
  <c r="N204" i="16" s="1"/>
  <c r="F204" i="16"/>
  <c r="I204" i="16" s="1"/>
  <c r="K204" i="16" s="1"/>
  <c r="W203" i="16"/>
  <c r="Z203" i="16"/>
  <c r="X203" i="16"/>
  <c r="AA203" i="16"/>
  <c r="AB203" i="16"/>
  <c r="Y203" i="16"/>
  <c r="I202" i="26" l="1"/>
  <c r="K202" i="26" s="1"/>
  <c r="G202" i="26"/>
  <c r="O202" i="26"/>
  <c r="P202" i="26"/>
  <c r="R202" i="26" s="1"/>
  <c r="H204" i="16"/>
  <c r="P204" i="16"/>
  <c r="R204" i="16" s="1"/>
  <c r="U204" i="16" s="1"/>
  <c r="O204" i="16"/>
  <c r="G204" i="16"/>
  <c r="J202" i="26" l="1"/>
  <c r="L202" i="26" s="1"/>
  <c r="U202" i="26"/>
  <c r="Q202" i="26"/>
  <c r="S202" i="26" s="1"/>
  <c r="J204" i="16"/>
  <c r="L204" i="16" s="1"/>
  <c r="Q204" i="16"/>
  <c r="S204" i="16" s="1"/>
  <c r="T202" i="26" l="1"/>
  <c r="V202" i="26" s="1"/>
  <c r="F203" i="26"/>
  <c r="M203" i="26"/>
  <c r="W202" i="26"/>
  <c r="AA202" i="26"/>
  <c r="AB202" i="26"/>
  <c r="X202" i="26"/>
  <c r="Y202" i="26"/>
  <c r="Z202" i="26"/>
  <c r="T204" i="16"/>
  <c r="V204" i="16" s="1"/>
  <c r="X204" i="16"/>
  <c r="Z204" i="16"/>
  <c r="AA204" i="16"/>
  <c r="AB204" i="16"/>
  <c r="Y204" i="16"/>
  <c r="W204" i="16"/>
  <c r="F205" i="16"/>
  <c r="M205" i="16"/>
  <c r="I203" i="26" l="1"/>
  <c r="K203" i="26" s="1"/>
  <c r="H203" i="26"/>
  <c r="G203" i="26"/>
  <c r="P203" i="26"/>
  <c r="R203" i="26" s="1"/>
  <c r="O203" i="26"/>
  <c r="N203" i="26"/>
  <c r="O205" i="16"/>
  <c r="P205" i="16"/>
  <c r="R205" i="16" s="1"/>
  <c r="N205" i="16"/>
  <c r="G205" i="16"/>
  <c r="I205" i="16"/>
  <c r="K205" i="16" s="1"/>
  <c r="H205" i="16"/>
  <c r="J203" i="26" l="1"/>
  <c r="L203" i="26" s="1"/>
  <c r="Q203" i="26"/>
  <c r="S203" i="26" s="1"/>
  <c r="U203" i="26"/>
  <c r="U205" i="16"/>
  <c r="J205" i="16"/>
  <c r="Q205" i="16"/>
  <c r="S205" i="16" s="1"/>
  <c r="F204" i="26" l="1"/>
  <c r="H204" i="26" s="1"/>
  <c r="M204" i="26"/>
  <c r="O204" i="26" s="1"/>
  <c r="T203" i="26"/>
  <c r="V203" i="26" s="1"/>
  <c r="X203" i="26"/>
  <c r="AA203" i="26"/>
  <c r="Y203" i="26"/>
  <c r="Z203" i="26"/>
  <c r="W203" i="26"/>
  <c r="AB203" i="26"/>
  <c r="T205" i="16"/>
  <c r="L205" i="16"/>
  <c r="N204" i="26" l="1"/>
  <c r="P204" i="26"/>
  <c r="R204" i="26" s="1"/>
  <c r="G204" i="26"/>
  <c r="I204" i="26"/>
  <c r="K204" i="26" s="1"/>
  <c r="V205" i="16"/>
  <c r="AB205" i="16"/>
  <c r="AA205" i="16"/>
  <c r="Z205" i="16"/>
  <c r="Y205" i="16"/>
  <c r="X205" i="16"/>
  <c r="W205" i="16"/>
  <c r="F206" i="16"/>
  <c r="M206" i="16"/>
  <c r="Q204" i="26" l="1"/>
  <c r="S204" i="26" s="1"/>
  <c r="U204" i="26"/>
  <c r="J204" i="26"/>
  <c r="P206" i="16"/>
  <c r="R206" i="16" s="1"/>
  <c r="N206" i="16"/>
  <c r="O206" i="16"/>
  <c r="G206" i="16"/>
  <c r="I206" i="16"/>
  <c r="K206" i="16" s="1"/>
  <c r="H206" i="16"/>
  <c r="T204" i="26" l="1"/>
  <c r="L204" i="26"/>
  <c r="M205" i="26" s="1"/>
  <c r="U206" i="16"/>
  <c r="J206" i="16"/>
  <c r="Q206" i="16"/>
  <c r="S206" i="16" s="1"/>
  <c r="Z204" i="26" l="1"/>
  <c r="X204" i="26"/>
  <c r="W204" i="26"/>
  <c r="AA204" i="26"/>
  <c r="AB204" i="26"/>
  <c r="V204" i="26"/>
  <c r="F205" i="26"/>
  <c r="G205" i="26" s="1"/>
  <c r="N205" i="26"/>
  <c r="Y204" i="26"/>
  <c r="T206" i="16"/>
  <c r="L206" i="16"/>
  <c r="P205" i="26" l="1"/>
  <c r="R205" i="26" s="1"/>
  <c r="O205" i="26"/>
  <c r="H205" i="26"/>
  <c r="I205" i="26"/>
  <c r="K205" i="26" s="1"/>
  <c r="V206" i="16"/>
  <c r="AB206" i="16"/>
  <c r="AA206" i="16"/>
  <c r="Z206" i="16"/>
  <c r="Y206" i="16"/>
  <c r="X206" i="16"/>
  <c r="W206" i="16"/>
  <c r="M207" i="16"/>
  <c r="F207" i="16"/>
  <c r="Q205" i="26" l="1"/>
  <c r="S205" i="26" s="1"/>
  <c r="U205" i="26"/>
  <c r="J205" i="26"/>
  <c r="O207" i="16"/>
  <c r="N207" i="16"/>
  <c r="P207" i="16"/>
  <c r="R207" i="16" s="1"/>
  <c r="I207" i="16"/>
  <c r="K207" i="16" s="1"/>
  <c r="H207" i="16"/>
  <c r="G207" i="16"/>
  <c r="T205" i="26" l="1"/>
  <c r="L205" i="26"/>
  <c r="Y205" i="26" s="1"/>
  <c r="J207" i="16"/>
  <c r="L207" i="16" s="1"/>
  <c r="Q207" i="16"/>
  <c r="S207" i="16" s="1"/>
  <c r="U207" i="16"/>
  <c r="AA205" i="26" l="1"/>
  <c r="Z205" i="26"/>
  <c r="V205" i="26"/>
  <c r="X205" i="26"/>
  <c r="AB205" i="26"/>
  <c r="F206" i="26"/>
  <c r="G206" i="26" s="1"/>
  <c r="W205" i="26"/>
  <c r="M206" i="26"/>
  <c r="N206" i="26" s="1"/>
  <c r="AB207" i="16"/>
  <c r="AA207" i="16"/>
  <c r="Z207" i="16"/>
  <c r="Y207" i="16"/>
  <c r="X207" i="16"/>
  <c r="W207" i="16"/>
  <c r="T207" i="16"/>
  <c r="V207" i="16" s="1"/>
  <c r="F208" i="16"/>
  <c r="M208" i="16"/>
  <c r="I206" i="26" l="1"/>
  <c r="K206" i="26" s="1"/>
  <c r="P206" i="26"/>
  <c r="R206" i="26" s="1"/>
  <c r="H206" i="26"/>
  <c r="O206" i="26"/>
  <c r="N208" i="16"/>
  <c r="O208" i="16"/>
  <c r="P208" i="16"/>
  <c r="R208" i="16" s="1"/>
  <c r="H208" i="16"/>
  <c r="G208" i="16"/>
  <c r="I208" i="16"/>
  <c r="K208" i="16" s="1"/>
  <c r="Q206" i="26" l="1"/>
  <c r="S206" i="26" s="1"/>
  <c r="J206" i="26"/>
  <c r="U206" i="26"/>
  <c r="U208" i="16"/>
  <c r="Q208" i="16"/>
  <c r="S208" i="16" s="1"/>
  <c r="J208" i="16"/>
  <c r="L208" i="16" s="1"/>
  <c r="T206" i="26" l="1"/>
  <c r="L206" i="26"/>
  <c r="W206" i="26" s="1"/>
  <c r="AB208" i="16"/>
  <c r="AA208" i="16"/>
  <c r="Z208" i="16"/>
  <c r="Y208" i="16"/>
  <c r="X208" i="16"/>
  <c r="W208" i="16"/>
  <c r="T208" i="16"/>
  <c r="V208" i="16" s="1"/>
  <c r="F209" i="16"/>
  <c r="M209" i="16"/>
  <c r="F207" i="26" l="1"/>
  <c r="H207" i="26" s="1"/>
  <c r="Z206" i="26"/>
  <c r="V206" i="26"/>
  <c r="M207" i="26"/>
  <c r="P207" i="26" s="1"/>
  <c r="R207" i="26" s="1"/>
  <c r="Y206" i="26"/>
  <c r="X206" i="26"/>
  <c r="AA206" i="26"/>
  <c r="AB206" i="26"/>
  <c r="O209" i="16"/>
  <c r="N209" i="16"/>
  <c r="P209" i="16"/>
  <c r="R209" i="16" s="1"/>
  <c r="H209" i="16"/>
  <c r="G209" i="16"/>
  <c r="I209" i="16"/>
  <c r="K209" i="16" s="1"/>
  <c r="I207" i="26" l="1"/>
  <c r="K207" i="26" s="1"/>
  <c r="U207" i="26" s="1"/>
  <c r="G207" i="26"/>
  <c r="N207" i="26"/>
  <c r="O207" i="26"/>
  <c r="U209" i="16"/>
  <c r="J209" i="16"/>
  <c r="Q209" i="16"/>
  <c r="S209" i="16" s="1"/>
  <c r="J207" i="26" l="1"/>
  <c r="L207" i="26" s="1"/>
  <c r="Q207" i="26"/>
  <c r="S207" i="26" s="1"/>
  <c r="T209" i="16"/>
  <c r="L209" i="16"/>
  <c r="M208" i="26" l="1"/>
  <c r="O208" i="26" s="1"/>
  <c r="F208" i="26"/>
  <c r="G208" i="26" s="1"/>
  <c r="W207" i="26"/>
  <c r="Y207" i="26"/>
  <c r="T207" i="26"/>
  <c r="V207" i="26" s="1"/>
  <c r="AA207" i="26"/>
  <c r="X207" i="26"/>
  <c r="AB207" i="26"/>
  <c r="Z207" i="26"/>
  <c r="V209" i="16"/>
  <c r="AB209" i="16"/>
  <c r="AA209" i="16"/>
  <c r="Z209" i="16"/>
  <c r="Y209" i="16"/>
  <c r="X209" i="16"/>
  <c r="W209" i="16"/>
  <c r="M210" i="16"/>
  <c r="F210" i="16"/>
  <c r="H210" i="16" s="1"/>
  <c r="I208" i="26" l="1"/>
  <c r="K208" i="26" s="1"/>
  <c r="H208" i="26"/>
  <c r="P208" i="26"/>
  <c r="R208" i="26" s="1"/>
  <c r="N208" i="26"/>
  <c r="N210" i="16"/>
  <c r="O210" i="16"/>
  <c r="P210" i="16"/>
  <c r="R210" i="16" s="1"/>
  <c r="G210" i="16"/>
  <c r="I210" i="16"/>
  <c r="K210" i="16" s="1"/>
  <c r="U208" i="26" l="1"/>
  <c r="J208" i="26"/>
  <c r="L208" i="26" s="1"/>
  <c r="Q208" i="26"/>
  <c r="S208" i="26" s="1"/>
  <c r="U210" i="16"/>
  <c r="Q210" i="16"/>
  <c r="S210" i="16" s="1"/>
  <c r="J210" i="16"/>
  <c r="L210" i="16" s="1"/>
  <c r="F209" i="26" l="1"/>
  <c r="I209" i="26" s="1"/>
  <c r="K209" i="26" s="1"/>
  <c r="AB208" i="26"/>
  <c r="M209" i="26"/>
  <c r="O209" i="26" s="1"/>
  <c r="Y208" i="26"/>
  <c r="Z208" i="26"/>
  <c r="AA208" i="26"/>
  <c r="H209" i="26"/>
  <c r="G209" i="26"/>
  <c r="W208" i="26"/>
  <c r="T208" i="26"/>
  <c r="V208" i="26" s="1"/>
  <c r="X208" i="26"/>
  <c r="AB210" i="16"/>
  <c r="AA210" i="16"/>
  <c r="Z210" i="16"/>
  <c r="Y210" i="16"/>
  <c r="X210" i="16"/>
  <c r="W210" i="16"/>
  <c r="F211" i="16"/>
  <c r="I211" i="16" s="1"/>
  <c r="K211" i="16" s="1"/>
  <c r="M211" i="16"/>
  <c r="T210" i="16"/>
  <c r="V210" i="16" s="1"/>
  <c r="P209" i="26" l="1"/>
  <c r="R209" i="26" s="1"/>
  <c r="U209" i="26" s="1"/>
  <c r="N209" i="26"/>
  <c r="J209" i="26"/>
  <c r="L209" i="26" s="1"/>
  <c r="O211" i="16"/>
  <c r="H211" i="16"/>
  <c r="P211" i="16"/>
  <c r="R211" i="16" s="1"/>
  <c r="G211" i="16"/>
  <c r="N211" i="16"/>
  <c r="Q209" i="26" l="1"/>
  <c r="S209" i="26" s="1"/>
  <c r="AB209" i="26" s="1"/>
  <c r="U211" i="16"/>
  <c r="J211" i="16"/>
  <c r="L211" i="16" s="1"/>
  <c r="Q211" i="16"/>
  <c r="S211" i="16" s="1"/>
  <c r="X209" i="26" l="1"/>
  <c r="F210" i="26"/>
  <c r="H210" i="26" s="1"/>
  <c r="M210" i="26"/>
  <c r="P210" i="26" s="1"/>
  <c r="R210" i="26" s="1"/>
  <c r="T209" i="26"/>
  <c r="V209" i="26" s="1"/>
  <c r="AA209" i="26"/>
  <c r="W209" i="26"/>
  <c r="Y209" i="26"/>
  <c r="Z209" i="26"/>
  <c r="AB211" i="16"/>
  <c r="AA211" i="16"/>
  <c r="Z211" i="16"/>
  <c r="Y211" i="16"/>
  <c r="X211" i="16"/>
  <c r="W211" i="16"/>
  <c r="F212" i="16"/>
  <c r="I212" i="16" s="1"/>
  <c r="K212" i="16" s="1"/>
  <c r="M212" i="16"/>
  <c r="T211" i="16"/>
  <c r="V211" i="16" s="1"/>
  <c r="N210" i="26" l="1"/>
  <c r="I210" i="26"/>
  <c r="K210" i="26" s="1"/>
  <c r="U210" i="26" s="1"/>
  <c r="G210" i="26"/>
  <c r="O210" i="26"/>
  <c r="N212" i="16"/>
  <c r="G212" i="16"/>
  <c r="H212" i="16"/>
  <c r="O212" i="16"/>
  <c r="P212" i="16"/>
  <c r="R212" i="16" s="1"/>
  <c r="Q210" i="26" l="1"/>
  <c r="S210" i="26" s="1"/>
  <c r="J210" i="26"/>
  <c r="L210" i="26" s="1"/>
  <c r="U212" i="16"/>
  <c r="J212" i="16"/>
  <c r="L212" i="16" s="1"/>
  <c r="Q212" i="16"/>
  <c r="S212" i="16" s="1"/>
  <c r="AA210" i="26" l="1"/>
  <c r="W210" i="26"/>
  <c r="AB210" i="26"/>
  <c r="Y210" i="26"/>
  <c r="Z210" i="26"/>
  <c r="X210" i="26"/>
  <c r="M211" i="26"/>
  <c r="N211" i="26" s="1"/>
  <c r="F211" i="26"/>
  <c r="G211" i="26" s="1"/>
  <c r="T210" i="26"/>
  <c r="V210" i="26" s="1"/>
  <c r="AB212" i="16"/>
  <c r="AA212" i="16"/>
  <c r="Z212" i="16"/>
  <c r="Y212" i="16"/>
  <c r="X212" i="16"/>
  <c r="W212" i="16"/>
  <c r="F213" i="16"/>
  <c r="I213" i="16" s="1"/>
  <c r="K213" i="16" s="1"/>
  <c r="M213" i="16"/>
  <c r="T212" i="16"/>
  <c r="V212" i="16" s="1"/>
  <c r="P211" i="26" l="1"/>
  <c r="R211" i="26" s="1"/>
  <c r="O211" i="26"/>
  <c r="I211" i="26"/>
  <c r="K211" i="26" s="1"/>
  <c r="H211" i="26"/>
  <c r="P213" i="16"/>
  <c r="G213" i="16"/>
  <c r="H213" i="16"/>
  <c r="N213" i="16"/>
  <c r="O213" i="16"/>
  <c r="U211" i="26" l="1"/>
  <c r="J211" i="26"/>
  <c r="L211" i="26" s="1"/>
  <c r="Q211" i="26"/>
  <c r="S211" i="26" s="1"/>
  <c r="R213" i="16"/>
  <c r="U213" i="16" s="1"/>
  <c r="J213" i="16"/>
  <c r="L213" i="16" s="1"/>
  <c r="Q213" i="16"/>
  <c r="Z211" i="26" l="1"/>
  <c r="W211" i="26"/>
  <c r="T211" i="26"/>
  <c r="V211" i="26" s="1"/>
  <c r="X211" i="26"/>
  <c r="M212" i="26"/>
  <c r="N212" i="26" s="1"/>
  <c r="F212" i="26"/>
  <c r="G212" i="26" s="1"/>
  <c r="AA211" i="26"/>
  <c r="Y211" i="26"/>
  <c r="AB211" i="26"/>
  <c r="S213" i="16"/>
  <c r="AA213" i="16" s="1"/>
  <c r="T213" i="16"/>
  <c r="P212" i="26" l="1"/>
  <c r="R212" i="26" s="1"/>
  <c r="O212" i="26"/>
  <c r="H212" i="26"/>
  <c r="I212" i="26"/>
  <c r="K212" i="26" s="1"/>
  <c r="M214" i="16"/>
  <c r="O214" i="16" s="1"/>
  <c r="F214" i="16"/>
  <c r="I214" i="16" s="1"/>
  <c r="K214" i="16" s="1"/>
  <c r="W213" i="16"/>
  <c r="Z213" i="16"/>
  <c r="V213" i="16"/>
  <c r="X213" i="16"/>
  <c r="Y213" i="16"/>
  <c r="AB213" i="16"/>
  <c r="U212" i="26" l="1"/>
  <c r="Q212" i="26"/>
  <c r="S212" i="26" s="1"/>
  <c r="J212" i="26"/>
  <c r="L212" i="26" s="1"/>
  <c r="F213" i="26" s="1"/>
  <c r="H214" i="16"/>
  <c r="G214" i="16"/>
  <c r="P214" i="16"/>
  <c r="R214" i="16" s="1"/>
  <c r="U214" i="16" s="1"/>
  <c r="N214" i="16"/>
  <c r="H213" i="26" l="1"/>
  <c r="I213" i="26"/>
  <c r="K213" i="26" s="1"/>
  <c r="Y212" i="26"/>
  <c r="AB212" i="26"/>
  <c r="T212" i="26"/>
  <c r="V212" i="26" s="1"/>
  <c r="M213" i="26"/>
  <c r="N213" i="26" s="1"/>
  <c r="Z212" i="26"/>
  <c r="W212" i="26"/>
  <c r="AA212" i="26"/>
  <c r="X212" i="26"/>
  <c r="G213" i="26"/>
  <c r="J213" i="26" s="1"/>
  <c r="L213" i="26" s="1"/>
  <c r="O213" i="26"/>
  <c r="J214" i="16"/>
  <c r="L214" i="16" s="1"/>
  <c r="Q214" i="16"/>
  <c r="S214" i="16" s="1"/>
  <c r="P213" i="26" l="1"/>
  <c r="R213" i="26" s="1"/>
  <c r="U213" i="26" s="1"/>
  <c r="T214" i="16"/>
  <c r="V214" i="16" s="1"/>
  <c r="AB214" i="16"/>
  <c r="AA214" i="16"/>
  <c r="Z214" i="16"/>
  <c r="Y214" i="16"/>
  <c r="X214" i="16"/>
  <c r="W214" i="16"/>
  <c r="F215" i="16"/>
  <c r="M215" i="16"/>
  <c r="Q213" i="26" l="1"/>
  <c r="T213" i="26" s="1"/>
  <c r="O215" i="16"/>
  <c r="N215" i="16"/>
  <c r="P215" i="16"/>
  <c r="R215" i="16" s="1"/>
  <c r="G215" i="16"/>
  <c r="I215" i="16"/>
  <c r="K215" i="16" s="1"/>
  <c r="H215" i="16"/>
  <c r="S213" i="26" l="1"/>
  <c r="W213" i="26" s="1"/>
  <c r="Z213" i="26"/>
  <c r="F214" i="26"/>
  <c r="G214" i="26" s="1"/>
  <c r="AB213" i="26"/>
  <c r="Y213" i="26"/>
  <c r="X213" i="26"/>
  <c r="V213" i="26"/>
  <c r="M214" i="26"/>
  <c r="N214" i="26" s="1"/>
  <c r="AA213" i="26"/>
  <c r="U215" i="16"/>
  <c r="J215" i="16"/>
  <c r="Q215" i="16"/>
  <c r="S215" i="16" s="1"/>
  <c r="H214" i="26" l="1"/>
  <c r="I214" i="26"/>
  <c r="K214" i="26" s="1"/>
  <c r="P214" i="26"/>
  <c r="R214" i="26" s="1"/>
  <c r="O214" i="26"/>
  <c r="T215" i="16"/>
  <c r="L215" i="16"/>
  <c r="J214" i="26" l="1"/>
  <c r="L214" i="26" s="1"/>
  <c r="U214" i="26"/>
  <c r="Q214" i="26"/>
  <c r="S214" i="26" s="1"/>
  <c r="V215" i="16"/>
  <c r="AB215" i="16"/>
  <c r="AA215" i="16"/>
  <c r="Z215" i="16"/>
  <c r="Y215" i="16"/>
  <c r="X215" i="16"/>
  <c r="W215" i="16"/>
  <c r="F216" i="16"/>
  <c r="M216" i="16"/>
  <c r="Z214" i="26" l="1"/>
  <c r="AA214" i="26"/>
  <c r="M215" i="26"/>
  <c r="P215" i="26" s="1"/>
  <c r="R215" i="26" s="1"/>
  <c r="Y214" i="26"/>
  <c r="T214" i="26"/>
  <c r="V214" i="26" s="1"/>
  <c r="X214" i="26"/>
  <c r="AB214" i="26"/>
  <c r="W214" i="26"/>
  <c r="F215" i="26"/>
  <c r="I215" i="26" s="1"/>
  <c r="K215" i="26" s="1"/>
  <c r="I216" i="16"/>
  <c r="K216" i="16" s="1"/>
  <c r="H216" i="16"/>
  <c r="G216" i="16"/>
  <c r="N216" i="16"/>
  <c r="P216" i="16"/>
  <c r="R216" i="16" s="1"/>
  <c r="O216" i="16"/>
  <c r="U215" i="26" l="1"/>
  <c r="N215" i="26"/>
  <c r="O215" i="26"/>
  <c r="G215" i="26"/>
  <c r="H215" i="26"/>
  <c r="U216" i="16"/>
  <c r="Q216" i="16"/>
  <c r="S216" i="16" s="1"/>
  <c r="J216" i="16"/>
  <c r="Q215" i="26" l="1"/>
  <c r="S215" i="26" s="1"/>
  <c r="J215" i="26"/>
  <c r="L215" i="26" s="1"/>
  <c r="T216" i="16"/>
  <c r="L216" i="16"/>
  <c r="M216" i="26" l="1"/>
  <c r="O216" i="26" s="1"/>
  <c r="W215" i="26"/>
  <c r="Z215" i="26"/>
  <c r="AB215" i="26"/>
  <c r="Y215" i="26"/>
  <c r="X215" i="26"/>
  <c r="AA215" i="26"/>
  <c r="F216" i="26"/>
  <c r="I216" i="26" s="1"/>
  <c r="K216" i="26" s="1"/>
  <c r="T215" i="26"/>
  <c r="V215" i="26" s="1"/>
  <c r="AB216" i="16"/>
  <c r="AA216" i="16"/>
  <c r="Z216" i="16"/>
  <c r="V216" i="16"/>
  <c r="Y216" i="16"/>
  <c r="X216" i="16"/>
  <c r="W216" i="16"/>
  <c r="M217" i="16"/>
  <c r="F217" i="16"/>
  <c r="P216" i="26" l="1"/>
  <c r="R216" i="26" s="1"/>
  <c r="U216" i="26" s="1"/>
  <c r="N216" i="26"/>
  <c r="G216" i="26"/>
  <c r="H216" i="26"/>
  <c r="I217" i="16"/>
  <c r="K217" i="16" s="1"/>
  <c r="H217" i="16"/>
  <c r="G217" i="16"/>
  <c r="P217" i="16"/>
  <c r="R217" i="16" s="1"/>
  <c r="O217" i="16"/>
  <c r="N217" i="16"/>
  <c r="Q216" i="26" l="1"/>
  <c r="S216" i="26" s="1"/>
  <c r="J216" i="26"/>
  <c r="L216" i="26" s="1"/>
  <c r="J217" i="16"/>
  <c r="L217" i="16" s="1"/>
  <c r="Q217" i="16"/>
  <c r="S217" i="16" s="1"/>
  <c r="U217" i="16"/>
  <c r="F217" i="26" l="1"/>
  <c r="G217" i="26" s="1"/>
  <c r="AB216" i="26"/>
  <c r="Z216" i="26"/>
  <c r="X216" i="26"/>
  <c r="W216" i="26"/>
  <c r="AA216" i="26"/>
  <c r="M217" i="26"/>
  <c r="P217" i="26" s="1"/>
  <c r="R217" i="26" s="1"/>
  <c r="T216" i="26"/>
  <c r="V216" i="26" s="1"/>
  <c r="Y216" i="26"/>
  <c r="AB217" i="16"/>
  <c r="AA217" i="16"/>
  <c r="Z217" i="16"/>
  <c r="Y217" i="16"/>
  <c r="X217" i="16"/>
  <c r="W217" i="16"/>
  <c r="T217" i="16"/>
  <c r="V217" i="16" s="1"/>
  <c r="F218" i="16"/>
  <c r="M218" i="16"/>
  <c r="I217" i="26" l="1"/>
  <c r="K217" i="26" s="1"/>
  <c r="U217" i="26" s="1"/>
  <c r="H217" i="26"/>
  <c r="O217" i="26"/>
  <c r="N217" i="26"/>
  <c r="P218" i="16"/>
  <c r="R218" i="16" s="1"/>
  <c r="O218" i="16"/>
  <c r="N218" i="16"/>
  <c r="H218" i="16"/>
  <c r="G218" i="16"/>
  <c r="I218" i="16"/>
  <c r="K218" i="16" s="1"/>
  <c r="J217" i="26" l="1"/>
  <c r="L217" i="26" s="1"/>
  <c r="Q217" i="26"/>
  <c r="S217" i="26" s="1"/>
  <c r="Q218" i="16"/>
  <c r="S218" i="16" s="1"/>
  <c r="U218" i="16"/>
  <c r="J218" i="16"/>
  <c r="M218" i="26" l="1"/>
  <c r="P218" i="26" s="1"/>
  <c r="R218" i="26" s="1"/>
  <c r="Y217" i="26"/>
  <c r="W217" i="26"/>
  <c r="AA217" i="26"/>
  <c r="X217" i="26"/>
  <c r="Z217" i="26"/>
  <c r="F218" i="26"/>
  <c r="H218" i="26" s="1"/>
  <c r="T217" i="26"/>
  <c r="V217" i="26" s="1"/>
  <c r="AB217" i="26"/>
  <c r="N218" i="26"/>
  <c r="O218" i="26"/>
  <c r="T218" i="16"/>
  <c r="L218" i="16"/>
  <c r="G218" i="26" l="1"/>
  <c r="I218" i="26"/>
  <c r="K218" i="26" s="1"/>
  <c r="U218" i="26" s="1"/>
  <c r="Q218" i="26"/>
  <c r="S218" i="26" s="1"/>
  <c r="V218" i="16"/>
  <c r="AA218" i="16"/>
  <c r="AB218" i="16"/>
  <c r="Z218" i="16"/>
  <c r="Y218" i="16"/>
  <c r="X218" i="16"/>
  <c r="W218" i="16"/>
  <c r="M219" i="16"/>
  <c r="F219" i="16"/>
  <c r="G219" i="16" s="1"/>
  <c r="J218" i="26" l="1"/>
  <c r="T218" i="26" s="1"/>
  <c r="N219" i="16"/>
  <c r="O219" i="16"/>
  <c r="P219" i="16"/>
  <c r="R219" i="16" s="1"/>
  <c r="H219" i="16"/>
  <c r="I219" i="16"/>
  <c r="K219" i="16" s="1"/>
  <c r="L218" i="26" l="1"/>
  <c r="F219" i="26" s="1"/>
  <c r="I219" i="26" s="1"/>
  <c r="K219" i="26" s="1"/>
  <c r="Q219" i="16"/>
  <c r="S219" i="16" s="1"/>
  <c r="U219" i="16"/>
  <c r="J219" i="16"/>
  <c r="M219" i="26" l="1"/>
  <c r="O219" i="26" s="1"/>
  <c r="AA218" i="26"/>
  <c r="V218" i="26"/>
  <c r="W218" i="26"/>
  <c r="H219" i="26"/>
  <c r="G219" i="26"/>
  <c r="AB218" i="26"/>
  <c r="Z218" i="26"/>
  <c r="Y218" i="26"/>
  <c r="X218" i="26"/>
  <c r="T219" i="16"/>
  <c r="L219" i="16"/>
  <c r="N219" i="26" l="1"/>
  <c r="P219" i="26"/>
  <c r="R219" i="26" s="1"/>
  <c r="U219" i="26" s="1"/>
  <c r="J219" i="26"/>
  <c r="L219" i="26" s="1"/>
  <c r="V219" i="16"/>
  <c r="AB219" i="16"/>
  <c r="Z219" i="16"/>
  <c r="AA219" i="16"/>
  <c r="Y219" i="16"/>
  <c r="X219" i="16"/>
  <c r="W219" i="16"/>
  <c r="F220" i="16"/>
  <c r="I220" i="16" s="1"/>
  <c r="K220" i="16" s="1"/>
  <c r="M220" i="16"/>
  <c r="Q219" i="26" l="1"/>
  <c r="S219" i="26" s="1"/>
  <c r="M220" i="26" s="1"/>
  <c r="P220" i="26" s="1"/>
  <c r="R220" i="26" s="1"/>
  <c r="N220" i="16"/>
  <c r="G220" i="16"/>
  <c r="H220" i="16"/>
  <c r="O220" i="16"/>
  <c r="P220" i="16"/>
  <c r="R220" i="16" s="1"/>
  <c r="AB219" i="26" l="1"/>
  <c r="F220" i="26"/>
  <c r="I220" i="26" s="1"/>
  <c r="K220" i="26" s="1"/>
  <c r="AA219" i="26"/>
  <c r="Z219" i="26"/>
  <c r="Y219" i="26"/>
  <c r="X219" i="26"/>
  <c r="W219" i="26"/>
  <c r="T219" i="26"/>
  <c r="V219" i="26" s="1"/>
  <c r="G220" i="26"/>
  <c r="H220" i="26"/>
  <c r="N220" i="26"/>
  <c r="O220" i="26"/>
  <c r="U220" i="26"/>
  <c r="U220" i="16"/>
  <c r="J220" i="16"/>
  <c r="L220" i="16" s="1"/>
  <c r="Q220" i="16"/>
  <c r="S220" i="16" s="1"/>
  <c r="J220" i="26" l="1"/>
  <c r="L220" i="26" s="1"/>
  <c r="Q220" i="26"/>
  <c r="S220" i="26" s="1"/>
  <c r="AB220" i="16"/>
  <c r="AA220" i="16"/>
  <c r="Z220" i="16"/>
  <c r="Y220" i="16"/>
  <c r="X220" i="16"/>
  <c r="W220" i="16"/>
  <c r="T220" i="16"/>
  <c r="V220" i="16" s="1"/>
  <c r="M221" i="16"/>
  <c r="F221" i="16"/>
  <c r="W220" i="26" l="1"/>
  <c r="Z220" i="26"/>
  <c r="M221" i="26"/>
  <c r="P221" i="26" s="1"/>
  <c r="R221" i="26" s="1"/>
  <c r="T220" i="26"/>
  <c r="AB220" i="26"/>
  <c r="Y220" i="26"/>
  <c r="F221" i="26"/>
  <c r="G221" i="26" s="1"/>
  <c r="V220" i="26"/>
  <c r="AA220" i="26"/>
  <c r="X220" i="26"/>
  <c r="I221" i="16"/>
  <c r="K221" i="16" s="1"/>
  <c r="H221" i="16"/>
  <c r="G221" i="16"/>
  <c r="P221" i="16"/>
  <c r="R221" i="16" s="1"/>
  <c r="O221" i="16"/>
  <c r="N221" i="16"/>
  <c r="N221" i="26" l="1"/>
  <c r="O221" i="26"/>
  <c r="H221" i="26"/>
  <c r="I221" i="26"/>
  <c r="K221" i="26" s="1"/>
  <c r="U221" i="26" s="1"/>
  <c r="Q221" i="16"/>
  <c r="S221" i="16" s="1"/>
  <c r="U221" i="16"/>
  <c r="J221" i="16"/>
  <c r="Q221" i="26" l="1"/>
  <c r="S221" i="26" s="1"/>
  <c r="J221" i="26"/>
  <c r="T221" i="16"/>
  <c r="L221" i="16"/>
  <c r="T221" i="26" l="1"/>
  <c r="L221" i="26"/>
  <c r="AB221" i="26" s="1"/>
  <c r="V221" i="16"/>
  <c r="AB221" i="16"/>
  <c r="AA221" i="16"/>
  <c r="Z221" i="16"/>
  <c r="Y221" i="16"/>
  <c r="X221" i="16"/>
  <c r="W221" i="16"/>
  <c r="F222" i="16"/>
  <c r="M222" i="16"/>
  <c r="M222" i="26" l="1"/>
  <c r="N222" i="26" s="1"/>
  <c r="F222" i="26"/>
  <c r="I222" i="26" s="1"/>
  <c r="K222" i="26" s="1"/>
  <c r="X221" i="26"/>
  <c r="Y221" i="26"/>
  <c r="W221" i="26"/>
  <c r="V221" i="26"/>
  <c r="Z221" i="26"/>
  <c r="AA221" i="26"/>
  <c r="O222" i="26"/>
  <c r="H222" i="16"/>
  <c r="G222" i="16"/>
  <c r="I222" i="16"/>
  <c r="K222" i="16" s="1"/>
  <c r="P222" i="16"/>
  <c r="R222" i="16" s="1"/>
  <c r="O222" i="16"/>
  <c r="N222" i="16"/>
  <c r="H222" i="26" l="1"/>
  <c r="G222" i="26"/>
  <c r="P222" i="26"/>
  <c r="R222" i="26" s="1"/>
  <c r="U222" i="26" s="1"/>
  <c r="Q222" i="16"/>
  <c r="S222" i="16" s="1"/>
  <c r="U222" i="16"/>
  <c r="J222" i="16"/>
  <c r="J222" i="26" l="1"/>
  <c r="L222" i="26" s="1"/>
  <c r="Q222" i="26"/>
  <c r="S222" i="26" s="1"/>
  <c r="T222" i="16"/>
  <c r="L222" i="16"/>
  <c r="F223" i="26" l="1"/>
  <c r="Z222" i="26"/>
  <c r="Y222" i="26"/>
  <c r="W222" i="26"/>
  <c r="AB222" i="26"/>
  <c r="AA222" i="26"/>
  <c r="T222" i="26"/>
  <c r="V222" i="26" s="1"/>
  <c r="X222" i="26"/>
  <c r="M223" i="26"/>
  <c r="O223" i="26" s="1"/>
  <c r="H223" i="26"/>
  <c r="G223" i="26"/>
  <c r="I223" i="26"/>
  <c r="AB222" i="16"/>
  <c r="AA222" i="16"/>
  <c r="Z222" i="16"/>
  <c r="V222" i="16"/>
  <c r="Y222" i="16"/>
  <c r="X222" i="16"/>
  <c r="W222" i="16"/>
  <c r="F223" i="16"/>
  <c r="M223" i="16"/>
  <c r="P223" i="26" l="1"/>
  <c r="R223" i="26" s="1"/>
  <c r="N223" i="26"/>
  <c r="J223" i="26"/>
  <c r="K223" i="26"/>
  <c r="O223" i="16"/>
  <c r="N223" i="16"/>
  <c r="P223" i="16"/>
  <c r="R223" i="16" s="1"/>
  <c r="G223" i="16"/>
  <c r="I223" i="16"/>
  <c r="K223" i="16" s="1"/>
  <c r="H223" i="16"/>
  <c r="U223" i="26" l="1"/>
  <c r="Q223" i="26"/>
  <c r="S223" i="26" s="1"/>
  <c r="L223" i="26"/>
  <c r="U223" i="16"/>
  <c r="J223" i="16"/>
  <c r="Q223" i="16"/>
  <c r="S223" i="16" s="1"/>
  <c r="T223" i="26" l="1"/>
  <c r="V223" i="26" s="1"/>
  <c r="F224" i="26"/>
  <c r="M224" i="26"/>
  <c r="AB223" i="26"/>
  <c r="Z223" i="26"/>
  <c r="X223" i="26"/>
  <c r="W223" i="26"/>
  <c r="Y223" i="26"/>
  <c r="AA223" i="26"/>
  <c r="T223" i="16"/>
  <c r="L223" i="16"/>
  <c r="P224" i="26" l="1"/>
  <c r="R224" i="26" s="1"/>
  <c r="N224" i="26"/>
  <c r="O224" i="26"/>
  <c r="G224" i="26"/>
  <c r="I224" i="26"/>
  <c r="K224" i="26" s="1"/>
  <c r="H224" i="26"/>
  <c r="V223" i="16"/>
  <c r="AB223" i="16"/>
  <c r="AA223" i="16"/>
  <c r="Z223" i="16"/>
  <c r="Y223" i="16"/>
  <c r="X223" i="16"/>
  <c r="W223" i="16"/>
  <c r="F224" i="16"/>
  <c r="G224" i="16" s="1"/>
  <c r="M224" i="16"/>
  <c r="U224" i="26" l="1"/>
  <c r="Q224" i="26"/>
  <c r="S224" i="26" s="1"/>
  <c r="J224" i="26"/>
  <c r="N224" i="16"/>
  <c r="H224" i="16"/>
  <c r="I224" i="16"/>
  <c r="K224" i="16" s="1"/>
  <c r="O224" i="16"/>
  <c r="P224" i="16"/>
  <c r="R224" i="16" s="1"/>
  <c r="T224" i="26" l="1"/>
  <c r="L224" i="26"/>
  <c r="J224" i="16"/>
  <c r="L224" i="16" s="1"/>
  <c r="U224" i="16"/>
  <c r="Q224" i="16"/>
  <c r="F225" i="26" l="1"/>
  <c r="M225" i="26"/>
  <c r="AA224" i="26"/>
  <c r="Y224" i="26"/>
  <c r="W224" i="26"/>
  <c r="AB224" i="26"/>
  <c r="Z224" i="26"/>
  <c r="X224" i="26"/>
  <c r="V224" i="26"/>
  <c r="T224" i="16"/>
  <c r="S224" i="16"/>
  <c r="Y224" i="16" s="1"/>
  <c r="I225" i="26" l="1"/>
  <c r="K225" i="26" s="1"/>
  <c r="H225" i="26"/>
  <c r="G225" i="26"/>
  <c r="N225" i="26"/>
  <c r="P225" i="26"/>
  <c r="R225" i="26" s="1"/>
  <c r="O225" i="26"/>
  <c r="Z224" i="16"/>
  <c r="AA224" i="16"/>
  <c r="AB224" i="16"/>
  <c r="V224" i="16"/>
  <c r="W224" i="16"/>
  <c r="X224" i="16"/>
  <c r="F225" i="16"/>
  <c r="G225" i="16" s="1"/>
  <c r="M225" i="16"/>
  <c r="J225" i="26" l="1"/>
  <c r="L225" i="26" s="1"/>
  <c r="Q225" i="26"/>
  <c r="U225" i="26"/>
  <c r="P225" i="16"/>
  <c r="R225" i="16" s="1"/>
  <c r="I225" i="16"/>
  <c r="K225" i="16" s="1"/>
  <c r="H225" i="16"/>
  <c r="O225" i="16"/>
  <c r="N225" i="16"/>
  <c r="T225" i="26" l="1"/>
  <c r="S225" i="26"/>
  <c r="W225" i="26" s="1"/>
  <c r="U225" i="16"/>
  <c r="J225" i="16"/>
  <c r="L225" i="16" s="1"/>
  <c r="Q225" i="16"/>
  <c r="S225" i="16" s="1"/>
  <c r="Y225" i="26" l="1"/>
  <c r="Z225" i="26"/>
  <c r="V225" i="26"/>
  <c r="AA225" i="26"/>
  <c r="AB225" i="26"/>
  <c r="M226" i="26"/>
  <c r="N226" i="26" s="1"/>
  <c r="F226" i="26"/>
  <c r="G226" i="26" s="1"/>
  <c r="X225" i="26"/>
  <c r="AB225" i="16"/>
  <c r="AA225" i="16"/>
  <c r="Z225" i="16"/>
  <c r="Y225" i="16"/>
  <c r="X225" i="16"/>
  <c r="W225" i="16"/>
  <c r="M226" i="16"/>
  <c r="F226" i="16"/>
  <c r="G226" i="16" s="1"/>
  <c r="T225" i="16"/>
  <c r="V225" i="16" s="1"/>
  <c r="P226" i="26" l="1"/>
  <c r="R226" i="26" s="1"/>
  <c r="O226" i="26"/>
  <c r="I226" i="26"/>
  <c r="K226" i="26" s="1"/>
  <c r="H226" i="26"/>
  <c r="N226" i="16"/>
  <c r="O226" i="16"/>
  <c r="P226" i="16"/>
  <c r="R226" i="16" s="1"/>
  <c r="H226" i="16"/>
  <c r="I226" i="16"/>
  <c r="K226" i="16" s="1"/>
  <c r="U226" i="26" l="1"/>
  <c r="J226" i="26"/>
  <c r="L226" i="26" s="1"/>
  <c r="Q226" i="26"/>
  <c r="S226" i="26" s="1"/>
  <c r="U226" i="16"/>
  <c r="Q226" i="16"/>
  <c r="S226" i="16" s="1"/>
  <c r="J226" i="16"/>
  <c r="L226" i="16" s="1"/>
  <c r="M227" i="26" l="1"/>
  <c r="N227" i="26" s="1"/>
  <c r="T226" i="26"/>
  <c r="X226" i="26"/>
  <c r="F227" i="26"/>
  <c r="H227" i="26" s="1"/>
  <c r="AA226" i="26"/>
  <c r="AB226" i="26"/>
  <c r="Z226" i="26"/>
  <c r="Y226" i="26"/>
  <c r="W226" i="26"/>
  <c r="V226" i="26"/>
  <c r="AB226" i="16"/>
  <c r="AA226" i="16"/>
  <c r="Z226" i="16"/>
  <c r="Y226" i="16"/>
  <c r="X226" i="16"/>
  <c r="W226" i="16"/>
  <c r="T226" i="16"/>
  <c r="V226" i="16" s="1"/>
  <c r="M227" i="16"/>
  <c r="F227" i="16"/>
  <c r="G227" i="16" s="1"/>
  <c r="P227" i="26" l="1"/>
  <c r="R227" i="26" s="1"/>
  <c r="O227" i="26"/>
  <c r="G227" i="26"/>
  <c r="I227" i="26"/>
  <c r="K227" i="26" s="1"/>
  <c r="O227" i="16"/>
  <c r="N227" i="16"/>
  <c r="P227" i="16"/>
  <c r="R227" i="16" s="1"/>
  <c r="I227" i="16"/>
  <c r="K227" i="16" s="1"/>
  <c r="H227" i="16"/>
  <c r="U227" i="26" l="1"/>
  <c r="Q227" i="26"/>
  <c r="S227" i="26" s="1"/>
  <c r="J227" i="26"/>
  <c r="L227" i="26" s="1"/>
  <c r="J227" i="16"/>
  <c r="L227" i="16" s="1"/>
  <c r="U227" i="16"/>
  <c r="Q227" i="16"/>
  <c r="S227" i="16" s="1"/>
  <c r="M228" i="26" l="1"/>
  <c r="P228" i="26" s="1"/>
  <c r="R228" i="26" s="1"/>
  <c r="Z227" i="26"/>
  <c r="AA227" i="26"/>
  <c r="AB227" i="26"/>
  <c r="T227" i="26"/>
  <c r="V227" i="26" s="1"/>
  <c r="F228" i="26"/>
  <c r="H228" i="26" s="1"/>
  <c r="W227" i="26"/>
  <c r="X227" i="26"/>
  <c r="Y227" i="26"/>
  <c r="AB227" i="16"/>
  <c r="AA227" i="16"/>
  <c r="Z227" i="16"/>
  <c r="Y227" i="16"/>
  <c r="X227" i="16"/>
  <c r="W227" i="16"/>
  <c r="M228" i="16"/>
  <c r="T227" i="16"/>
  <c r="V227" i="16" s="1"/>
  <c r="F228" i="16"/>
  <c r="I228" i="16" s="1"/>
  <c r="K228" i="16" s="1"/>
  <c r="O228" i="26" l="1"/>
  <c r="N228" i="26"/>
  <c r="G228" i="26"/>
  <c r="I228" i="26"/>
  <c r="K228" i="26" s="1"/>
  <c r="U228" i="26" s="1"/>
  <c r="O228" i="16"/>
  <c r="P228" i="16"/>
  <c r="R228" i="16" s="1"/>
  <c r="N228" i="16"/>
  <c r="G228" i="16"/>
  <c r="H228" i="16"/>
  <c r="Q228" i="26" l="1"/>
  <c r="S228" i="26" s="1"/>
  <c r="J228" i="26"/>
  <c r="U228" i="16"/>
  <c r="Q228" i="16"/>
  <c r="S228" i="16" s="1"/>
  <c r="J228" i="16"/>
  <c r="L228" i="16" s="1"/>
  <c r="T228" i="26" l="1"/>
  <c r="L228" i="26"/>
  <c r="M229" i="26" s="1"/>
  <c r="P229" i="26" s="1"/>
  <c r="R229" i="26" s="1"/>
  <c r="AB228" i="16"/>
  <c r="AA228" i="16"/>
  <c r="Z228" i="16"/>
  <c r="Y228" i="16"/>
  <c r="X228" i="16"/>
  <c r="W228" i="16"/>
  <c r="M229" i="16"/>
  <c r="T228" i="16"/>
  <c r="V228" i="16" s="1"/>
  <c r="F229" i="16"/>
  <c r="G229" i="16" s="1"/>
  <c r="AB228" i="26" l="1"/>
  <c r="Y228" i="26"/>
  <c r="O229" i="26"/>
  <c r="W228" i="26"/>
  <c r="Z228" i="26"/>
  <c r="N229" i="26"/>
  <c r="X228" i="26"/>
  <c r="V228" i="26"/>
  <c r="AA228" i="26"/>
  <c r="F229" i="26"/>
  <c r="I229" i="26" s="1"/>
  <c r="K229" i="26" s="1"/>
  <c r="U229" i="26" s="1"/>
  <c r="P229" i="16"/>
  <c r="R229" i="16" s="1"/>
  <c r="N229" i="16"/>
  <c r="O229" i="16"/>
  <c r="H229" i="16"/>
  <c r="I229" i="16"/>
  <c r="K229" i="16" s="1"/>
  <c r="Q229" i="26" l="1"/>
  <c r="S229" i="26" s="1"/>
  <c r="G229" i="26"/>
  <c r="H229" i="26"/>
  <c r="U229" i="16"/>
  <c r="Q229" i="16"/>
  <c r="S229" i="16" s="1"/>
  <c r="J229" i="16"/>
  <c r="L229" i="16" s="1"/>
  <c r="J229" i="26" l="1"/>
  <c r="T229" i="26" s="1"/>
  <c r="AB229" i="16"/>
  <c r="AA229" i="16"/>
  <c r="Z229" i="16"/>
  <c r="Y229" i="16"/>
  <c r="X229" i="16"/>
  <c r="W229" i="16"/>
  <c r="T229" i="16"/>
  <c r="V229" i="16" s="1"/>
  <c r="M230" i="16"/>
  <c r="F230" i="16"/>
  <c r="G230" i="16" s="1"/>
  <c r="L229" i="26" l="1"/>
  <c r="AA229" i="26" s="1"/>
  <c r="O230" i="16"/>
  <c r="N230" i="16"/>
  <c r="P230" i="16"/>
  <c r="R230" i="16" s="1"/>
  <c r="I230" i="16"/>
  <c r="K230" i="16" s="1"/>
  <c r="H230" i="16"/>
  <c r="F230" i="26" l="1"/>
  <c r="I230" i="26" s="1"/>
  <c r="K230" i="26" s="1"/>
  <c r="AB229" i="26"/>
  <c r="V229" i="26"/>
  <c r="X229" i="26"/>
  <c r="W229" i="26"/>
  <c r="Z229" i="26"/>
  <c r="M230" i="26"/>
  <c r="Y229" i="26"/>
  <c r="H230" i="26"/>
  <c r="Q230" i="16"/>
  <c r="S230" i="16" s="1"/>
  <c r="U230" i="16"/>
  <c r="J230" i="16"/>
  <c r="G230" i="26" l="1"/>
  <c r="J230" i="26" s="1"/>
  <c r="L230" i="26" s="1"/>
  <c r="N230" i="26"/>
  <c r="O230" i="26"/>
  <c r="P230" i="26"/>
  <c r="R230" i="26" s="1"/>
  <c r="U230" i="26" s="1"/>
  <c r="T230" i="16"/>
  <c r="L230" i="16"/>
  <c r="Q230" i="26" l="1"/>
  <c r="S230" i="26" s="1"/>
  <c r="W230" i="26" s="1"/>
  <c r="AB230" i="16"/>
  <c r="AA230" i="16"/>
  <c r="Z230" i="16"/>
  <c r="V230" i="16"/>
  <c r="Y230" i="16"/>
  <c r="X230" i="16"/>
  <c r="W230" i="16"/>
  <c r="F231" i="16"/>
  <c r="G231" i="16" s="1"/>
  <c r="M231" i="16"/>
  <c r="M231" i="26" l="1"/>
  <c r="O231" i="26" s="1"/>
  <c r="F231" i="26"/>
  <c r="G231" i="26" s="1"/>
  <c r="T230" i="26"/>
  <c r="V230" i="26" s="1"/>
  <c r="AA230" i="26"/>
  <c r="AB230" i="26"/>
  <c r="Z230" i="26"/>
  <c r="X230" i="26"/>
  <c r="Y230" i="26"/>
  <c r="P231" i="16"/>
  <c r="R231" i="16" s="1"/>
  <c r="H231" i="16"/>
  <c r="I231" i="16"/>
  <c r="K231" i="16" s="1"/>
  <c r="N231" i="16"/>
  <c r="O231" i="16"/>
  <c r="N231" i="26" l="1"/>
  <c r="P231" i="26"/>
  <c r="R231" i="26" s="1"/>
  <c r="H231" i="26"/>
  <c r="I231" i="26"/>
  <c r="K231" i="26" s="1"/>
  <c r="U231" i="16"/>
  <c r="Q231" i="16"/>
  <c r="S231" i="16" s="1"/>
  <c r="J231" i="16"/>
  <c r="L231" i="16" s="1"/>
  <c r="U231" i="26" l="1"/>
  <c r="Q231" i="26"/>
  <c r="S231" i="26" s="1"/>
  <c r="J231" i="26"/>
  <c r="L231" i="26" s="1"/>
  <c r="AB231" i="16"/>
  <c r="AA231" i="16"/>
  <c r="Z231" i="16"/>
  <c r="Y231" i="16"/>
  <c r="X231" i="16"/>
  <c r="W231" i="16"/>
  <c r="T231" i="16"/>
  <c r="V231" i="16" s="1"/>
  <c r="M232" i="16"/>
  <c r="F232" i="16"/>
  <c r="H232" i="16" s="1"/>
  <c r="W231" i="26" l="1"/>
  <c r="T231" i="26"/>
  <c r="V231" i="26" s="1"/>
  <c r="M232" i="26"/>
  <c r="O232" i="26" s="1"/>
  <c r="X231" i="26"/>
  <c r="AB231" i="26"/>
  <c r="AA231" i="26"/>
  <c r="Z231" i="26"/>
  <c r="Y231" i="26"/>
  <c r="F232" i="26"/>
  <c r="I232" i="26" s="1"/>
  <c r="K232" i="26" s="1"/>
  <c r="N232" i="16"/>
  <c r="O232" i="16"/>
  <c r="P232" i="16"/>
  <c r="R232" i="16" s="1"/>
  <c r="G232" i="16"/>
  <c r="I232" i="16"/>
  <c r="K232" i="16" s="1"/>
  <c r="N232" i="26" l="1"/>
  <c r="P232" i="26"/>
  <c r="R232" i="26" s="1"/>
  <c r="U232" i="26" s="1"/>
  <c r="G232" i="26"/>
  <c r="H232" i="26"/>
  <c r="U232" i="16"/>
  <c r="Q232" i="16"/>
  <c r="S232" i="16" s="1"/>
  <c r="J232" i="16"/>
  <c r="J232" i="26" l="1"/>
  <c r="L232" i="26" s="1"/>
  <c r="Q232" i="26"/>
  <c r="S232" i="26" s="1"/>
  <c r="T232" i="16"/>
  <c r="L232" i="16"/>
  <c r="Z232" i="26" l="1"/>
  <c r="Y232" i="26"/>
  <c r="T232" i="26"/>
  <c r="V232" i="26" s="1"/>
  <c r="AA232" i="26"/>
  <c r="AB232" i="26"/>
  <c r="W232" i="26"/>
  <c r="F233" i="26"/>
  <c r="M233" i="26"/>
  <c r="O233" i="26" s="1"/>
  <c r="X232" i="26"/>
  <c r="V232" i="16"/>
  <c r="AB232" i="16"/>
  <c r="AA232" i="16"/>
  <c r="Z232" i="16"/>
  <c r="Y232" i="16"/>
  <c r="X232" i="16"/>
  <c r="W232" i="16"/>
  <c r="F233" i="16"/>
  <c r="H233" i="16" s="1"/>
  <c r="M233" i="16"/>
  <c r="N233" i="26" l="1"/>
  <c r="P233" i="26"/>
  <c r="R233" i="26" s="1"/>
  <c r="I233" i="26"/>
  <c r="K233" i="26" s="1"/>
  <c r="G233" i="26"/>
  <c r="H233" i="26"/>
  <c r="G233" i="16"/>
  <c r="I233" i="16"/>
  <c r="K233" i="16" s="1"/>
  <c r="O233" i="16"/>
  <c r="P233" i="16"/>
  <c r="R233" i="16" s="1"/>
  <c r="N233" i="16"/>
  <c r="Q233" i="26" l="1"/>
  <c r="S233" i="26" s="1"/>
  <c r="J233" i="26"/>
  <c r="L233" i="26" s="1"/>
  <c r="U233" i="26"/>
  <c r="U233" i="16"/>
  <c r="J233" i="16"/>
  <c r="L233" i="16" s="1"/>
  <c r="Q233" i="16"/>
  <c r="S233" i="16" s="1"/>
  <c r="T233" i="26" l="1"/>
  <c r="V233" i="26" s="1"/>
  <c r="AB233" i="26"/>
  <c r="F234" i="26"/>
  <c r="I234" i="26" s="1"/>
  <c r="K234" i="26" s="1"/>
  <c r="X233" i="26"/>
  <c r="M234" i="26"/>
  <c r="N234" i="26" s="1"/>
  <c r="AA233" i="26"/>
  <c r="Z233" i="26"/>
  <c r="W233" i="26"/>
  <c r="Y233" i="26"/>
  <c r="AB233" i="16"/>
  <c r="AA233" i="16"/>
  <c r="Z233" i="16"/>
  <c r="Y233" i="16"/>
  <c r="X233" i="16"/>
  <c r="W233" i="16"/>
  <c r="F234" i="16"/>
  <c r="H234" i="16" s="1"/>
  <c r="M234" i="16"/>
  <c r="T233" i="16"/>
  <c r="V233" i="16" s="1"/>
  <c r="H234" i="26" l="1"/>
  <c r="G234" i="26"/>
  <c r="P234" i="26"/>
  <c r="R234" i="26" s="1"/>
  <c r="U234" i="26" s="1"/>
  <c r="O234" i="26"/>
  <c r="N234" i="16"/>
  <c r="I234" i="16"/>
  <c r="K234" i="16" s="1"/>
  <c r="G234" i="16"/>
  <c r="O234" i="16"/>
  <c r="P234" i="16"/>
  <c r="R234" i="16" s="1"/>
  <c r="J234" i="26" l="1"/>
  <c r="L234" i="26" s="1"/>
  <c r="Q234" i="26"/>
  <c r="S234" i="26" s="1"/>
  <c r="J234" i="16"/>
  <c r="L234" i="16" s="1"/>
  <c r="U234" i="16"/>
  <c r="Q234" i="16"/>
  <c r="S234" i="16" s="1"/>
  <c r="M235" i="26" l="1"/>
  <c r="P235" i="26" s="1"/>
  <c r="R235" i="26" s="1"/>
  <c r="W234" i="26"/>
  <c r="Z234" i="26"/>
  <c r="T234" i="26"/>
  <c r="V234" i="26" s="1"/>
  <c r="AA234" i="26"/>
  <c r="AB234" i="26"/>
  <c r="F235" i="26"/>
  <c r="H235" i="26" s="1"/>
  <c r="Y234" i="26"/>
  <c r="X234" i="26"/>
  <c r="N235" i="26"/>
  <c r="AA234" i="16"/>
  <c r="AB234" i="16"/>
  <c r="Z234" i="16"/>
  <c r="Y234" i="16"/>
  <c r="X234" i="16"/>
  <c r="W234" i="16"/>
  <c r="T234" i="16"/>
  <c r="V234" i="16" s="1"/>
  <c r="M235" i="16"/>
  <c r="F235" i="16"/>
  <c r="I235" i="16" s="1"/>
  <c r="K235" i="16" s="1"/>
  <c r="O235" i="26" l="1"/>
  <c r="Q235" i="26" s="1"/>
  <c r="S235" i="26" s="1"/>
  <c r="G235" i="26"/>
  <c r="I235" i="26"/>
  <c r="K235" i="26" s="1"/>
  <c r="U235" i="26" s="1"/>
  <c r="H235" i="16"/>
  <c r="G235" i="16"/>
  <c r="O235" i="16"/>
  <c r="N235" i="16"/>
  <c r="P235" i="16"/>
  <c r="R235" i="16" s="1"/>
  <c r="J235" i="26" l="1"/>
  <c r="T235" i="26" s="1"/>
  <c r="U235" i="16"/>
  <c r="J235" i="16"/>
  <c r="L235" i="16" s="1"/>
  <c r="Q235" i="16"/>
  <c r="L235" i="26" l="1"/>
  <c r="M236" i="26" s="1"/>
  <c r="P236" i="26" s="1"/>
  <c r="R236" i="26" s="1"/>
  <c r="S235" i="16"/>
  <c r="AB235" i="16" s="1"/>
  <c r="T235" i="16"/>
  <c r="X235" i="26" l="1"/>
  <c r="Y235" i="26"/>
  <c r="W235" i="26"/>
  <c r="Z235" i="26"/>
  <c r="AA235" i="26"/>
  <c r="V235" i="26"/>
  <c r="O236" i="26"/>
  <c r="AB235" i="26"/>
  <c r="F236" i="26"/>
  <c r="H236" i="26" s="1"/>
  <c r="N236" i="26"/>
  <c r="M236" i="16"/>
  <c r="N236" i="16" s="1"/>
  <c r="F236" i="16"/>
  <c r="H236" i="16" s="1"/>
  <c r="W235" i="16"/>
  <c r="Y235" i="16"/>
  <c r="Z235" i="16"/>
  <c r="X235" i="16"/>
  <c r="AA235" i="16"/>
  <c r="V235" i="16"/>
  <c r="G236" i="26" l="1"/>
  <c r="I236" i="26"/>
  <c r="K236" i="26" s="1"/>
  <c r="U236" i="26" s="1"/>
  <c r="Q236" i="26"/>
  <c r="P236" i="16"/>
  <c r="R236" i="16" s="1"/>
  <c r="I236" i="16"/>
  <c r="K236" i="16" s="1"/>
  <c r="G236" i="16"/>
  <c r="O236" i="16"/>
  <c r="J236" i="26" l="1"/>
  <c r="L236" i="26" s="1"/>
  <c r="S236" i="26"/>
  <c r="Q236" i="16"/>
  <c r="S236" i="16" s="1"/>
  <c r="U236" i="16"/>
  <c r="J236" i="16"/>
  <c r="L236" i="16" s="1"/>
  <c r="Z236" i="26" l="1"/>
  <c r="AB236" i="26"/>
  <c r="W236" i="26"/>
  <c r="T236" i="26"/>
  <c r="V236" i="26" s="1"/>
  <c r="AA236" i="26"/>
  <c r="Y236" i="26"/>
  <c r="F237" i="26"/>
  <c r="I237" i="26" s="1"/>
  <c r="K237" i="26" s="1"/>
  <c r="M237" i="26"/>
  <c r="O237" i="26" s="1"/>
  <c r="X236" i="26"/>
  <c r="AA236" i="16"/>
  <c r="M237" i="16"/>
  <c r="N237" i="16" s="1"/>
  <c r="Y236" i="16"/>
  <c r="F237" i="16"/>
  <c r="H237" i="16" s="1"/>
  <c r="Z236" i="16"/>
  <c r="T236" i="16"/>
  <c r="V236" i="16" s="1"/>
  <c r="X236" i="16"/>
  <c r="W236" i="16"/>
  <c r="AB236" i="16"/>
  <c r="G237" i="26" l="1"/>
  <c r="P237" i="26"/>
  <c r="R237" i="26" s="1"/>
  <c r="U237" i="26" s="1"/>
  <c r="N237" i="26"/>
  <c r="H237" i="26"/>
  <c r="O237" i="16"/>
  <c r="P237" i="16"/>
  <c r="R237" i="16" s="1"/>
  <c r="G237" i="16"/>
  <c r="I237" i="16"/>
  <c r="K237" i="16" s="1"/>
  <c r="J237" i="26" l="1"/>
  <c r="L237" i="26" s="1"/>
  <c r="Q237" i="26"/>
  <c r="S237" i="26" s="1"/>
  <c r="Q237" i="16"/>
  <c r="S237" i="16" s="1"/>
  <c r="U237" i="16"/>
  <c r="J237" i="16"/>
  <c r="L237" i="16" s="1"/>
  <c r="M238" i="26" l="1"/>
  <c r="O238" i="26" s="1"/>
  <c r="T237" i="26"/>
  <c r="V237" i="26" s="1"/>
  <c r="W237" i="26"/>
  <c r="AB237" i="26"/>
  <c r="Y237" i="26"/>
  <c r="AA237" i="26"/>
  <c r="Z237" i="26"/>
  <c r="F238" i="26"/>
  <c r="I238" i="26" s="1"/>
  <c r="K238" i="26" s="1"/>
  <c r="X237" i="26"/>
  <c r="AA237" i="16"/>
  <c r="F238" i="16"/>
  <c r="I238" i="16" s="1"/>
  <c r="K238" i="16" s="1"/>
  <c r="M238" i="16"/>
  <c r="O238" i="16" s="1"/>
  <c r="T237" i="16"/>
  <c r="V237" i="16" s="1"/>
  <c r="W237" i="16"/>
  <c r="Y237" i="16"/>
  <c r="AB237" i="16"/>
  <c r="X237" i="16"/>
  <c r="Z237" i="16"/>
  <c r="N238" i="26" l="1"/>
  <c r="P238" i="26"/>
  <c r="R238" i="26" s="1"/>
  <c r="U238" i="26" s="1"/>
  <c r="H238" i="26"/>
  <c r="G238" i="26"/>
  <c r="H238" i="16"/>
  <c r="G238" i="16"/>
  <c r="N238" i="16"/>
  <c r="P238" i="16"/>
  <c r="R238" i="16" s="1"/>
  <c r="U238" i="16" s="1"/>
  <c r="J238" i="26" l="1"/>
  <c r="L238" i="26" s="1"/>
  <c r="Q238" i="26"/>
  <c r="S238" i="26" s="1"/>
  <c r="J238" i="16"/>
  <c r="L238" i="16" s="1"/>
  <c r="Q238" i="16"/>
  <c r="S238" i="16" s="1"/>
  <c r="W238" i="26" l="1"/>
  <c r="F239" i="26"/>
  <c r="H239" i="26" s="1"/>
  <c r="Z238" i="26"/>
  <c r="AA238" i="26"/>
  <c r="X238" i="26"/>
  <c r="M239" i="26"/>
  <c r="N239" i="26" s="1"/>
  <c r="AB238" i="26"/>
  <c r="Y238" i="26"/>
  <c r="T238" i="26"/>
  <c r="V238" i="26" s="1"/>
  <c r="I239" i="26"/>
  <c r="K239" i="26" s="1"/>
  <c r="AA238" i="16"/>
  <c r="M239" i="16"/>
  <c r="N239" i="16" s="1"/>
  <c r="F239" i="16"/>
  <c r="G239" i="16" s="1"/>
  <c r="W238" i="16"/>
  <c r="Y238" i="16"/>
  <c r="X238" i="16"/>
  <c r="T238" i="16"/>
  <c r="V238" i="16" s="1"/>
  <c r="Z238" i="16"/>
  <c r="AB238" i="16"/>
  <c r="G239" i="26" l="1"/>
  <c r="J239" i="26" s="1"/>
  <c r="O239" i="26"/>
  <c r="P239" i="26"/>
  <c r="R239" i="26" s="1"/>
  <c r="U239" i="26" s="1"/>
  <c r="O239" i="16"/>
  <c r="P239" i="16"/>
  <c r="R239" i="16" s="1"/>
  <c r="H239" i="16"/>
  <c r="I239" i="16"/>
  <c r="K239" i="16" s="1"/>
  <c r="Q239" i="26" l="1"/>
  <c r="S239" i="26" s="1"/>
  <c r="L239" i="26"/>
  <c r="U239" i="16"/>
  <c r="Q239" i="16"/>
  <c r="S239" i="16" s="1"/>
  <c r="J239" i="16"/>
  <c r="L239" i="16" s="1"/>
  <c r="M240" i="26" l="1"/>
  <c r="N240" i="26" s="1"/>
  <c r="T239" i="26"/>
  <c r="W239" i="26"/>
  <c r="F240" i="26"/>
  <c r="G240" i="26" s="1"/>
  <c r="Z239" i="26"/>
  <c r="V239" i="26"/>
  <c r="Y239" i="26"/>
  <c r="AA239" i="26"/>
  <c r="AB239" i="26"/>
  <c r="X239" i="26"/>
  <c r="AA239" i="16"/>
  <c r="F240" i="16"/>
  <c r="I240" i="16" s="1"/>
  <c r="K240" i="16" s="1"/>
  <c r="T239" i="16"/>
  <c r="V239" i="16" s="1"/>
  <c r="M240" i="16"/>
  <c r="N240" i="16" s="1"/>
  <c r="W239" i="16"/>
  <c r="Y239" i="16"/>
  <c r="X239" i="16"/>
  <c r="Z239" i="16"/>
  <c r="AB239" i="16"/>
  <c r="I240" i="26" l="1"/>
  <c r="K240" i="26" s="1"/>
  <c r="H240" i="26"/>
  <c r="O240" i="26"/>
  <c r="P240" i="26"/>
  <c r="R240" i="26" s="1"/>
  <c r="G240" i="16"/>
  <c r="H240" i="16"/>
  <c r="P240" i="16"/>
  <c r="R240" i="16" s="1"/>
  <c r="U240" i="16" s="1"/>
  <c r="O240" i="16"/>
  <c r="U240" i="26" l="1"/>
  <c r="J240" i="26"/>
  <c r="L240" i="26" s="1"/>
  <c r="Q240" i="26"/>
  <c r="S240" i="26" s="1"/>
  <c r="J240" i="16"/>
  <c r="L240" i="16" s="1"/>
  <c r="Q240" i="16"/>
  <c r="S240" i="16" s="1"/>
  <c r="M241" i="26" l="1"/>
  <c r="F241" i="26"/>
  <c r="T240" i="26"/>
  <c r="V240" i="26" s="1"/>
  <c r="Y240" i="26"/>
  <c r="Z240" i="26"/>
  <c r="AB240" i="26"/>
  <c r="W240" i="26"/>
  <c r="X240" i="26"/>
  <c r="AA240" i="26"/>
  <c r="T240" i="16"/>
  <c r="V240" i="16" s="1"/>
  <c r="AB240" i="16"/>
  <c r="AA240" i="16"/>
  <c r="Z240" i="16"/>
  <c r="Y240" i="16"/>
  <c r="X240" i="16"/>
  <c r="W240" i="16"/>
  <c r="M241" i="16"/>
  <c r="F241" i="16"/>
  <c r="I241" i="16" s="1"/>
  <c r="K241" i="16" s="1"/>
  <c r="P241" i="26" l="1"/>
  <c r="R241" i="26" s="1"/>
  <c r="O241" i="26"/>
  <c r="N241" i="26"/>
  <c r="H241" i="26"/>
  <c r="I241" i="26"/>
  <c r="K241" i="26" s="1"/>
  <c r="G241" i="26"/>
  <c r="O241" i="16"/>
  <c r="P241" i="16"/>
  <c r="R241" i="16" s="1"/>
  <c r="N241" i="16"/>
  <c r="G241" i="16"/>
  <c r="H241" i="16"/>
  <c r="Q241" i="26" l="1"/>
  <c r="S241" i="26" s="1"/>
  <c r="J241" i="26"/>
  <c r="L241" i="26" s="1"/>
  <c r="U241" i="26"/>
  <c r="Q241" i="16"/>
  <c r="S241" i="16" s="1"/>
  <c r="U241" i="16"/>
  <c r="J241" i="16"/>
  <c r="L241" i="16" s="1"/>
  <c r="F242" i="26" l="1"/>
  <c r="I242" i="26" s="1"/>
  <c r="K242" i="26" s="1"/>
  <c r="M242" i="26"/>
  <c r="N242" i="26" s="1"/>
  <c r="AA241" i="26"/>
  <c r="W241" i="26"/>
  <c r="Z241" i="26"/>
  <c r="T241" i="26"/>
  <c r="V241" i="26" s="1"/>
  <c r="Y241" i="26"/>
  <c r="AB241" i="26"/>
  <c r="X241" i="26"/>
  <c r="AB241" i="16"/>
  <c r="AA241" i="16"/>
  <c r="Z241" i="16"/>
  <c r="Y241" i="16"/>
  <c r="X241" i="16"/>
  <c r="W241" i="16"/>
  <c r="F242" i="16"/>
  <c r="G242" i="16" s="1"/>
  <c r="T241" i="16"/>
  <c r="V241" i="16" s="1"/>
  <c r="M242" i="16"/>
  <c r="H242" i="26" l="1"/>
  <c r="G242" i="26"/>
  <c r="O242" i="26"/>
  <c r="P242" i="26"/>
  <c r="R242" i="26" s="1"/>
  <c r="U242" i="26" s="1"/>
  <c r="N242" i="16"/>
  <c r="I242" i="16"/>
  <c r="K242" i="16" s="1"/>
  <c r="H242" i="16"/>
  <c r="O242" i="16"/>
  <c r="P242" i="16"/>
  <c r="R242" i="16" s="1"/>
  <c r="J242" i="26" l="1"/>
  <c r="L242" i="26" s="1"/>
  <c r="Q242" i="26"/>
  <c r="S242" i="26" s="1"/>
  <c r="U242" i="16"/>
  <c r="J242" i="16"/>
  <c r="L242" i="16" s="1"/>
  <c r="Q242" i="16"/>
  <c r="S242" i="16" s="1"/>
  <c r="Z242" i="26" l="1"/>
  <c r="M243" i="26"/>
  <c r="N243" i="26" s="1"/>
  <c r="W242" i="26"/>
  <c r="AA242" i="26"/>
  <c r="F243" i="26"/>
  <c r="I243" i="26" s="1"/>
  <c r="K243" i="26" s="1"/>
  <c r="Y242" i="26"/>
  <c r="X242" i="26"/>
  <c r="T242" i="26"/>
  <c r="V242" i="26" s="1"/>
  <c r="AB242" i="26"/>
  <c r="P243" i="26"/>
  <c r="R243" i="26" s="1"/>
  <c r="AB242" i="16"/>
  <c r="AA242" i="16"/>
  <c r="Z242" i="16"/>
  <c r="Y242" i="16"/>
  <c r="X242" i="16"/>
  <c r="W242" i="16"/>
  <c r="T242" i="16"/>
  <c r="V242" i="16" s="1"/>
  <c r="F243" i="16"/>
  <c r="M243" i="16"/>
  <c r="O243" i="26" l="1"/>
  <c r="Q243" i="26" s="1"/>
  <c r="S243" i="26" s="1"/>
  <c r="H243" i="26"/>
  <c r="G243" i="26"/>
  <c r="U243" i="26"/>
  <c r="G243" i="16"/>
  <c r="I243" i="16"/>
  <c r="K243" i="16" s="1"/>
  <c r="H243" i="16"/>
  <c r="O243" i="16"/>
  <c r="N243" i="16"/>
  <c r="P243" i="16"/>
  <c r="R243" i="16" s="1"/>
  <c r="J243" i="26" l="1"/>
  <c r="L243" i="26" s="1"/>
  <c r="X243" i="26" s="1"/>
  <c r="J243" i="16"/>
  <c r="L243" i="16" s="1"/>
  <c r="U243" i="16"/>
  <c r="Q243" i="16"/>
  <c r="S243" i="16" s="1"/>
  <c r="T243" i="26" l="1"/>
  <c r="V243" i="26" s="1"/>
  <c r="W243" i="26"/>
  <c r="AB243" i="26"/>
  <c r="Z243" i="26"/>
  <c r="AA243" i="26"/>
  <c r="Y243" i="26"/>
  <c r="M244" i="26"/>
  <c r="O244" i="26" s="1"/>
  <c r="F244" i="26"/>
  <c r="H244" i="26" s="1"/>
  <c r="AB243" i="16"/>
  <c r="Z243" i="16"/>
  <c r="AA243" i="16"/>
  <c r="Y243" i="16"/>
  <c r="X243" i="16"/>
  <c r="W243" i="16"/>
  <c r="F244" i="16"/>
  <c r="M244" i="16"/>
  <c r="T243" i="16"/>
  <c r="V243" i="16" s="1"/>
  <c r="N244" i="26" l="1"/>
  <c r="I244" i="26"/>
  <c r="K244" i="26" s="1"/>
  <c r="P244" i="26"/>
  <c r="R244" i="26" s="1"/>
  <c r="G244" i="26"/>
  <c r="I244" i="16"/>
  <c r="K244" i="16" s="1"/>
  <c r="H244" i="16"/>
  <c r="G244" i="16"/>
  <c r="N244" i="16"/>
  <c r="P244" i="16"/>
  <c r="R244" i="16" s="1"/>
  <c r="O244" i="16"/>
  <c r="J244" i="26" l="1"/>
  <c r="L244" i="26" s="1"/>
  <c r="Q244" i="26"/>
  <c r="S244" i="26" s="1"/>
  <c r="U244" i="26"/>
  <c r="U244" i="16"/>
  <c r="Q244" i="16"/>
  <c r="S244" i="16" s="1"/>
  <c r="J244" i="16"/>
  <c r="M245" i="26" l="1"/>
  <c r="O245" i="26" s="1"/>
  <c r="Z244" i="26"/>
  <c r="W244" i="26"/>
  <c r="AB244" i="26"/>
  <c r="Y244" i="26"/>
  <c r="T244" i="26"/>
  <c r="F245" i="26"/>
  <c r="G245" i="26" s="1"/>
  <c r="X244" i="26"/>
  <c r="AA244" i="26"/>
  <c r="V244" i="26"/>
  <c r="T244" i="16"/>
  <c r="L244" i="16"/>
  <c r="P245" i="26" l="1"/>
  <c r="R245" i="26" s="1"/>
  <c r="N245" i="26"/>
  <c r="I245" i="26"/>
  <c r="K245" i="26" s="1"/>
  <c r="H245" i="26"/>
  <c r="V244" i="16"/>
  <c r="AB244" i="16"/>
  <c r="AA244" i="16"/>
  <c r="Z244" i="16"/>
  <c r="Y244" i="16"/>
  <c r="X244" i="16"/>
  <c r="W244" i="16"/>
  <c r="M245" i="16"/>
  <c r="F245" i="16"/>
  <c r="H245" i="16" s="1"/>
  <c r="U245" i="26" l="1"/>
  <c r="Q245" i="26"/>
  <c r="S245" i="26" s="1"/>
  <c r="J245" i="26"/>
  <c r="L245" i="26" s="1"/>
  <c r="O245" i="16"/>
  <c r="P245" i="16"/>
  <c r="R245" i="16" s="1"/>
  <c r="I245" i="16"/>
  <c r="K245" i="16" s="1"/>
  <c r="N245" i="16"/>
  <c r="G245" i="16"/>
  <c r="M246" i="26" l="1"/>
  <c r="P246" i="26" s="1"/>
  <c r="R246" i="26" s="1"/>
  <c r="T245" i="26"/>
  <c r="V245" i="26" s="1"/>
  <c r="F246" i="26"/>
  <c r="G246" i="26" s="1"/>
  <c r="Y245" i="26"/>
  <c r="Z245" i="26"/>
  <c r="AA245" i="26"/>
  <c r="AB245" i="26"/>
  <c r="W245" i="26"/>
  <c r="X245" i="26"/>
  <c r="Q245" i="16"/>
  <c r="S245" i="16" s="1"/>
  <c r="U245" i="16"/>
  <c r="J245" i="16"/>
  <c r="L245" i="16" s="1"/>
  <c r="O246" i="26" l="1"/>
  <c r="N246" i="26"/>
  <c r="H246" i="26"/>
  <c r="I246" i="26"/>
  <c r="K246" i="26" s="1"/>
  <c r="U246" i="26" s="1"/>
  <c r="AB245" i="16"/>
  <c r="AA245" i="16"/>
  <c r="Z245" i="16"/>
  <c r="Y245" i="16"/>
  <c r="X245" i="16"/>
  <c r="W245" i="16"/>
  <c r="T245" i="16"/>
  <c r="V245" i="16" s="1"/>
  <c r="M246" i="16"/>
  <c r="F246" i="16"/>
  <c r="G246" i="16" s="1"/>
  <c r="Q246" i="26" l="1"/>
  <c r="S246" i="26" s="1"/>
  <c r="J246" i="26"/>
  <c r="O246" i="16"/>
  <c r="N246" i="16"/>
  <c r="P246" i="16"/>
  <c r="R246" i="16" s="1"/>
  <c r="H246" i="16"/>
  <c r="I246" i="16"/>
  <c r="K246" i="16" s="1"/>
  <c r="T246" i="26" l="1"/>
  <c r="L246" i="26"/>
  <c r="F247" i="26" s="1"/>
  <c r="U246" i="16"/>
  <c r="Q246" i="16"/>
  <c r="S246" i="16" s="1"/>
  <c r="J246" i="16"/>
  <c r="L246" i="16" s="1"/>
  <c r="Y246" i="26" l="1"/>
  <c r="X246" i="26"/>
  <c r="V246" i="26"/>
  <c r="Z246" i="26"/>
  <c r="W246" i="26"/>
  <c r="M247" i="26"/>
  <c r="O247" i="26" s="1"/>
  <c r="AA246" i="26"/>
  <c r="AB246" i="26"/>
  <c r="G247" i="26"/>
  <c r="H247" i="26"/>
  <c r="I247" i="26"/>
  <c r="K247" i="26" s="1"/>
  <c r="AB246" i="16"/>
  <c r="AA246" i="16"/>
  <c r="Z246" i="16"/>
  <c r="Y246" i="16"/>
  <c r="X246" i="16"/>
  <c r="W246" i="16"/>
  <c r="T246" i="16"/>
  <c r="V246" i="16" s="1"/>
  <c r="F247" i="16"/>
  <c r="I247" i="16" s="1"/>
  <c r="K247" i="16" s="1"/>
  <c r="M247" i="16"/>
  <c r="P247" i="26" l="1"/>
  <c r="R247" i="26" s="1"/>
  <c r="U247" i="26" s="1"/>
  <c r="N247" i="26"/>
  <c r="J247" i="26"/>
  <c r="L247" i="26" s="1"/>
  <c r="N247" i="16"/>
  <c r="G247" i="16"/>
  <c r="P247" i="16"/>
  <c r="R247" i="16" s="1"/>
  <c r="O247" i="16"/>
  <c r="H247" i="16"/>
  <c r="Q247" i="26" l="1"/>
  <c r="S247" i="26" s="1"/>
  <c r="M248" i="26" s="1"/>
  <c r="U247" i="16"/>
  <c r="J247" i="16"/>
  <c r="L247" i="16" s="1"/>
  <c r="Q247" i="16"/>
  <c r="S247" i="16" s="1"/>
  <c r="W247" i="26" l="1"/>
  <c r="T247" i="26"/>
  <c r="V247" i="26" s="1"/>
  <c r="Z247" i="26"/>
  <c r="AB247" i="26"/>
  <c r="Y247" i="26"/>
  <c r="F248" i="26"/>
  <c r="G248" i="26" s="1"/>
  <c r="AA247" i="26"/>
  <c r="X247" i="26"/>
  <c r="P248" i="26"/>
  <c r="R248" i="26" s="1"/>
  <c r="N248" i="26"/>
  <c r="O248" i="26"/>
  <c r="AB247" i="16"/>
  <c r="AA247" i="16"/>
  <c r="Z247" i="16"/>
  <c r="Y247" i="16"/>
  <c r="X247" i="16"/>
  <c r="W247" i="16"/>
  <c r="F248" i="16"/>
  <c r="H248" i="16" s="1"/>
  <c r="M248" i="16"/>
  <c r="T247" i="16"/>
  <c r="V247" i="16" s="1"/>
  <c r="I248" i="26" l="1"/>
  <c r="K248" i="26" s="1"/>
  <c r="U248" i="26" s="1"/>
  <c r="H248" i="26"/>
  <c r="Q248" i="26"/>
  <c r="S248" i="26" s="1"/>
  <c r="P248" i="16"/>
  <c r="R248" i="16" s="1"/>
  <c r="I248" i="16"/>
  <c r="K248" i="16" s="1"/>
  <c r="G248" i="16"/>
  <c r="N248" i="16"/>
  <c r="O248" i="16"/>
  <c r="J248" i="26" l="1"/>
  <c r="T248" i="26" s="1"/>
  <c r="U248" i="16"/>
  <c r="J248" i="16"/>
  <c r="L248" i="16" s="1"/>
  <c r="Q248" i="16"/>
  <c r="S248" i="16" s="1"/>
  <c r="L248" i="26" l="1"/>
  <c r="F249" i="26" s="1"/>
  <c r="AB248" i="16"/>
  <c r="AA248" i="16"/>
  <c r="Z248" i="16"/>
  <c r="Y248" i="16"/>
  <c r="X248" i="16"/>
  <c r="W248" i="16"/>
  <c r="M249" i="16"/>
  <c r="F249" i="16"/>
  <c r="G249" i="16" s="1"/>
  <c r="T248" i="16"/>
  <c r="V248" i="16" s="1"/>
  <c r="Z248" i="26" l="1"/>
  <c r="AA248" i="26"/>
  <c r="V248" i="26"/>
  <c r="M249" i="26"/>
  <c r="O249" i="26" s="1"/>
  <c r="Y248" i="26"/>
  <c r="W248" i="26"/>
  <c r="AB248" i="26"/>
  <c r="X248" i="26"/>
  <c r="H249" i="26"/>
  <c r="I249" i="26"/>
  <c r="K249" i="26" s="1"/>
  <c r="G249" i="26"/>
  <c r="P249" i="16"/>
  <c r="R249" i="16" s="1"/>
  <c r="H249" i="16"/>
  <c r="I249" i="16"/>
  <c r="K249" i="16" s="1"/>
  <c r="N249" i="16"/>
  <c r="O249" i="16"/>
  <c r="P249" i="26" l="1"/>
  <c r="R249" i="26" s="1"/>
  <c r="U249" i="26" s="1"/>
  <c r="N249" i="26"/>
  <c r="J249" i="26"/>
  <c r="U249" i="16"/>
  <c r="J249" i="16"/>
  <c r="L249" i="16" s="1"/>
  <c r="Q249" i="16"/>
  <c r="S249" i="16" s="1"/>
  <c r="Q249" i="26" l="1"/>
  <c r="S249" i="26" s="1"/>
  <c r="L249" i="26"/>
  <c r="AB249" i="16"/>
  <c r="AA249" i="16"/>
  <c r="Z249" i="16"/>
  <c r="Y249" i="16"/>
  <c r="X249" i="16"/>
  <c r="W249" i="16"/>
  <c r="M250" i="16"/>
  <c r="F250" i="16"/>
  <c r="H250" i="16" s="1"/>
  <c r="T249" i="16"/>
  <c r="V249" i="16" s="1"/>
  <c r="T249" i="26" l="1"/>
  <c r="V249" i="26" s="1"/>
  <c r="F250" i="26"/>
  <c r="M250" i="26"/>
  <c r="W249" i="26"/>
  <c r="AB249" i="26"/>
  <c r="Z249" i="26"/>
  <c r="X249" i="26"/>
  <c r="AA249" i="26"/>
  <c r="Y249" i="26"/>
  <c r="N250" i="16"/>
  <c r="P250" i="16"/>
  <c r="R250" i="16" s="1"/>
  <c r="O250" i="16"/>
  <c r="I250" i="16"/>
  <c r="K250" i="16" s="1"/>
  <c r="G250" i="16"/>
  <c r="H250" i="26" l="1"/>
  <c r="I250" i="26"/>
  <c r="K250" i="26" s="1"/>
  <c r="G250" i="26"/>
  <c r="O250" i="26"/>
  <c r="N250" i="26"/>
  <c r="P250" i="26"/>
  <c r="R250" i="26" s="1"/>
  <c r="Q250" i="16"/>
  <c r="S250" i="16" s="1"/>
  <c r="U250" i="16"/>
  <c r="J250" i="16"/>
  <c r="L250" i="16" s="1"/>
  <c r="J250" i="26" l="1"/>
  <c r="L250" i="26" s="1"/>
  <c r="U250" i="26"/>
  <c r="Q250" i="26"/>
  <c r="AA250" i="16"/>
  <c r="AB250" i="16"/>
  <c r="Z250" i="16"/>
  <c r="Y250" i="16"/>
  <c r="X250" i="16"/>
  <c r="W250" i="16"/>
  <c r="M251" i="16"/>
  <c r="T250" i="16"/>
  <c r="V250" i="16" s="1"/>
  <c r="F251" i="16"/>
  <c r="G251" i="16" s="1"/>
  <c r="T250" i="26" l="1"/>
  <c r="S250" i="26"/>
  <c r="Y250" i="26" s="1"/>
  <c r="O251" i="16"/>
  <c r="P251" i="16"/>
  <c r="R251" i="16" s="1"/>
  <c r="N251" i="16"/>
  <c r="H251" i="16"/>
  <c r="I251" i="16"/>
  <c r="K251" i="16" s="1"/>
  <c r="AB250" i="26" l="1"/>
  <c r="Z250" i="26"/>
  <c r="W250" i="26"/>
  <c r="V250" i="26"/>
  <c r="M251" i="26"/>
  <c r="O251" i="26" s="1"/>
  <c r="F251" i="26"/>
  <c r="H251" i="26" s="1"/>
  <c r="X250" i="26"/>
  <c r="AA250" i="26"/>
  <c r="Q251" i="16"/>
  <c r="S251" i="16" s="1"/>
  <c r="U251" i="16"/>
  <c r="J251" i="16"/>
  <c r="L251" i="16" s="1"/>
  <c r="P251" i="26" l="1"/>
  <c r="R251" i="26" s="1"/>
  <c r="N251" i="26"/>
  <c r="G251" i="26"/>
  <c r="I251" i="26"/>
  <c r="K251" i="26" s="1"/>
  <c r="AB251" i="16"/>
  <c r="AA251" i="16"/>
  <c r="Z251" i="16"/>
  <c r="Y251" i="16"/>
  <c r="X251" i="16"/>
  <c r="W251" i="16"/>
  <c r="F252" i="16"/>
  <c r="G252" i="16" s="1"/>
  <c r="T251" i="16"/>
  <c r="V251" i="16" s="1"/>
  <c r="M252" i="16"/>
  <c r="Q251" i="26" l="1"/>
  <c r="S251" i="26" s="1"/>
  <c r="J251" i="26"/>
  <c r="U251" i="26"/>
  <c r="N252" i="16"/>
  <c r="I252" i="16"/>
  <c r="K252" i="16" s="1"/>
  <c r="H252" i="16"/>
  <c r="O252" i="16"/>
  <c r="P252" i="16"/>
  <c r="R252" i="16" s="1"/>
  <c r="T251" i="26" l="1"/>
  <c r="L251" i="26"/>
  <c r="AA251" i="26" s="1"/>
  <c r="U252" i="16"/>
  <c r="J252" i="16"/>
  <c r="L252" i="16" s="1"/>
  <c r="Q252" i="16"/>
  <c r="S252" i="16" s="1"/>
  <c r="F252" i="26" l="1"/>
  <c r="G252" i="26" s="1"/>
  <c r="M252" i="26"/>
  <c r="P252" i="26" s="1"/>
  <c r="R252" i="26" s="1"/>
  <c r="V251" i="26"/>
  <c r="X251" i="26"/>
  <c r="Z251" i="26"/>
  <c r="AB251" i="26"/>
  <c r="W251" i="26"/>
  <c r="Y251" i="26"/>
  <c r="N252" i="26"/>
  <c r="AB252" i="16"/>
  <c r="AA252" i="16"/>
  <c r="Z252" i="16"/>
  <c r="Y252" i="16"/>
  <c r="X252" i="16"/>
  <c r="W252" i="16"/>
  <c r="T252" i="16"/>
  <c r="V252" i="16" s="1"/>
  <c r="M253" i="16"/>
  <c r="F253" i="16"/>
  <c r="O252" i="26" l="1"/>
  <c r="Q252" i="26" s="1"/>
  <c r="S252" i="26" s="1"/>
  <c r="I252" i="26"/>
  <c r="K252" i="26" s="1"/>
  <c r="U252" i="26" s="1"/>
  <c r="H252" i="26"/>
  <c r="P253" i="16"/>
  <c r="R253" i="16" s="1"/>
  <c r="O253" i="16"/>
  <c r="N253" i="16"/>
  <c r="I253" i="16"/>
  <c r="K253" i="16" s="1"/>
  <c r="H253" i="16"/>
  <c r="G253" i="16"/>
  <c r="J252" i="26" l="1"/>
  <c r="L252" i="26" s="1"/>
  <c r="M253" i="26" s="1"/>
  <c r="U253" i="16"/>
  <c r="Q253" i="16"/>
  <c r="S253" i="16" s="1"/>
  <c r="J253" i="16"/>
  <c r="L253" i="16" s="1"/>
  <c r="W252" i="26" l="1"/>
  <c r="T252" i="26"/>
  <c r="V252" i="26" s="1"/>
  <c r="X252" i="26"/>
  <c r="F253" i="26"/>
  <c r="I253" i="26" s="1"/>
  <c r="K253" i="26" s="1"/>
  <c r="Z252" i="26"/>
  <c r="Y252" i="26"/>
  <c r="AA252" i="26"/>
  <c r="AB252" i="26"/>
  <c r="O253" i="26"/>
  <c r="N253" i="26"/>
  <c r="P253" i="26"/>
  <c r="R253" i="26" s="1"/>
  <c r="AB253" i="16"/>
  <c r="AA253" i="16"/>
  <c r="Z253" i="16"/>
  <c r="Y253" i="16"/>
  <c r="X253" i="16"/>
  <c r="W253" i="16"/>
  <c r="T253" i="16"/>
  <c r="V253" i="16" s="1"/>
  <c r="F254" i="16"/>
  <c r="M254" i="16"/>
  <c r="G253" i="26" l="1"/>
  <c r="U253" i="26"/>
  <c r="H253" i="26"/>
  <c r="Q253" i="26"/>
  <c r="S253" i="26" s="1"/>
  <c r="H254" i="16"/>
  <c r="G254" i="16"/>
  <c r="I254" i="16"/>
  <c r="K254" i="16" s="1"/>
  <c r="P254" i="16"/>
  <c r="R254" i="16" s="1"/>
  <c r="O254" i="16"/>
  <c r="N254" i="16"/>
  <c r="J253" i="26" l="1"/>
  <c r="L253" i="26" s="1"/>
  <c r="M254" i="26" s="1"/>
  <c r="O254" i="26" s="1"/>
  <c r="U254" i="16"/>
  <c r="Q254" i="16"/>
  <c r="S254" i="16" s="1"/>
  <c r="J254" i="16"/>
  <c r="AA253" i="26" l="1"/>
  <c r="Z253" i="26"/>
  <c r="X253" i="26"/>
  <c r="W253" i="26"/>
  <c r="T253" i="26"/>
  <c r="V253" i="26" s="1"/>
  <c r="F254" i="26"/>
  <c r="G254" i="26" s="1"/>
  <c r="AB253" i="26"/>
  <c r="Y253" i="26"/>
  <c r="N254" i="26"/>
  <c r="P254" i="26"/>
  <c r="R254" i="26" s="1"/>
  <c r="T254" i="16"/>
  <c r="L254" i="16"/>
  <c r="H254" i="26" l="1"/>
  <c r="I254" i="26"/>
  <c r="K254" i="26" s="1"/>
  <c r="U254" i="26" s="1"/>
  <c r="Q254" i="26"/>
  <c r="S254" i="26" s="1"/>
  <c r="V254" i="16"/>
  <c r="AB254" i="16"/>
  <c r="AA254" i="16"/>
  <c r="Z254" i="16"/>
  <c r="Y254" i="16"/>
  <c r="X254" i="16"/>
  <c r="W254" i="16"/>
  <c r="F255" i="16"/>
  <c r="M255" i="16"/>
  <c r="J254" i="26" l="1"/>
  <c r="L254" i="26" s="1"/>
  <c r="Z254" i="26" s="1"/>
  <c r="O255" i="16"/>
  <c r="N255" i="16"/>
  <c r="P255" i="16"/>
  <c r="R255" i="16" s="1"/>
  <c r="G255" i="16"/>
  <c r="I255" i="16"/>
  <c r="K255" i="16" s="1"/>
  <c r="H255" i="16"/>
  <c r="W254" i="26" l="1"/>
  <c r="M255" i="26"/>
  <c r="N255" i="26" s="1"/>
  <c r="AB254" i="26"/>
  <c r="X254" i="26"/>
  <c r="AA254" i="26"/>
  <c r="F255" i="26"/>
  <c r="G255" i="26" s="1"/>
  <c r="T254" i="26"/>
  <c r="V254" i="26" s="1"/>
  <c r="Y254" i="26"/>
  <c r="P255" i="26"/>
  <c r="R255" i="26" s="1"/>
  <c r="U255" i="16"/>
  <c r="J255" i="16"/>
  <c r="L255" i="16" s="1"/>
  <c r="Q255" i="16"/>
  <c r="S255" i="16" s="1"/>
  <c r="O255" i="26" l="1"/>
  <c r="Q255" i="26" s="1"/>
  <c r="S255" i="26" s="1"/>
  <c r="I255" i="26"/>
  <c r="K255" i="26" s="1"/>
  <c r="U255" i="26" s="1"/>
  <c r="H255" i="26"/>
  <c r="AB255" i="16"/>
  <c r="AA255" i="16"/>
  <c r="Z255" i="16"/>
  <c r="Y255" i="16"/>
  <c r="X255" i="16"/>
  <c r="W255" i="16"/>
  <c r="F256" i="16"/>
  <c r="M256" i="16"/>
  <c r="T255" i="16"/>
  <c r="V255" i="16" s="1"/>
  <c r="J255" i="26" l="1"/>
  <c r="L255" i="26" s="1"/>
  <c r="M256" i="26" s="1"/>
  <c r="O256" i="26" s="1"/>
  <c r="N256" i="16"/>
  <c r="P256" i="16"/>
  <c r="R256" i="16" s="1"/>
  <c r="O256" i="16"/>
  <c r="I256" i="16"/>
  <c r="K256" i="16" s="1"/>
  <c r="H256" i="16"/>
  <c r="G256" i="16"/>
  <c r="W255" i="26" l="1"/>
  <c r="Z255" i="26"/>
  <c r="X255" i="26"/>
  <c r="F256" i="26"/>
  <c r="I256" i="26" s="1"/>
  <c r="K256" i="26" s="1"/>
  <c r="AA255" i="26"/>
  <c r="Y255" i="26"/>
  <c r="T255" i="26"/>
  <c r="V255" i="26" s="1"/>
  <c r="AB255" i="26"/>
  <c r="N256" i="26"/>
  <c r="P256" i="26"/>
  <c r="R256" i="26" s="1"/>
  <c r="J256" i="16"/>
  <c r="L256" i="16" s="1"/>
  <c r="U256" i="16"/>
  <c r="Q256" i="16"/>
  <c r="U256" i="26" l="1"/>
  <c r="H256" i="26"/>
  <c r="G256" i="26"/>
  <c r="J256" i="26" s="1"/>
  <c r="L256" i="26" s="1"/>
  <c r="Q256" i="26"/>
  <c r="S256" i="26" s="1"/>
  <c r="T256" i="16"/>
  <c r="S256" i="16"/>
  <c r="Y256" i="16" s="1"/>
  <c r="T256" i="26" l="1"/>
  <c r="V256" i="26" s="1"/>
  <c r="W256" i="26"/>
  <c r="Y256" i="26"/>
  <c r="M257" i="26"/>
  <c r="AB256" i="26"/>
  <c r="AA256" i="26"/>
  <c r="Z256" i="26"/>
  <c r="F257" i="26"/>
  <c r="H257" i="26" s="1"/>
  <c r="X256" i="26"/>
  <c r="AB256" i="16"/>
  <c r="Z256" i="16"/>
  <c r="AA256" i="16"/>
  <c r="V256" i="16"/>
  <c r="W256" i="16"/>
  <c r="X256" i="16"/>
  <c r="F257" i="16"/>
  <c r="I257" i="16" s="1"/>
  <c r="K257" i="16" s="1"/>
  <c r="M257" i="16"/>
  <c r="G257" i="26" l="1"/>
  <c r="I257" i="26"/>
  <c r="K257" i="26" s="1"/>
  <c r="P257" i="26"/>
  <c r="R257" i="26" s="1"/>
  <c r="N257" i="26"/>
  <c r="O257" i="26"/>
  <c r="H257" i="16"/>
  <c r="G257" i="16"/>
  <c r="P257" i="16"/>
  <c r="R257" i="16" s="1"/>
  <c r="O257" i="16"/>
  <c r="N257" i="16"/>
  <c r="U257" i="26" l="1"/>
  <c r="J257" i="26"/>
  <c r="L257" i="26" s="1"/>
  <c r="Q257" i="26"/>
  <c r="S257" i="26" s="1"/>
  <c r="U257" i="16"/>
  <c r="J257" i="16"/>
  <c r="L257" i="16" s="1"/>
  <c r="Q257" i="16"/>
  <c r="M258" i="26" l="1"/>
  <c r="P258" i="26" s="1"/>
  <c r="R258" i="26" s="1"/>
  <c r="AB257" i="26"/>
  <c r="T257" i="26"/>
  <c r="V257" i="26" s="1"/>
  <c r="Y257" i="26"/>
  <c r="F258" i="26"/>
  <c r="H258" i="26" s="1"/>
  <c r="X257" i="26"/>
  <c r="W257" i="26"/>
  <c r="AA257" i="26"/>
  <c r="Z257" i="26"/>
  <c r="S257" i="16"/>
  <c r="AB257" i="16" s="1"/>
  <c r="T257" i="16"/>
  <c r="O258" i="26" l="1"/>
  <c r="N258" i="26"/>
  <c r="I258" i="26"/>
  <c r="K258" i="26" s="1"/>
  <c r="U258" i="26" s="1"/>
  <c r="G258" i="26"/>
  <c r="M258" i="16"/>
  <c r="O258" i="16" s="1"/>
  <c r="F258" i="16"/>
  <c r="I258" i="16" s="1"/>
  <c r="K258" i="16" s="1"/>
  <c r="W257" i="16"/>
  <c r="Z257" i="16"/>
  <c r="AA257" i="16"/>
  <c r="Y257" i="16"/>
  <c r="V257" i="16"/>
  <c r="X257" i="16"/>
  <c r="Q258" i="26" l="1"/>
  <c r="S258" i="26" s="1"/>
  <c r="J258" i="26"/>
  <c r="G258" i="16"/>
  <c r="P258" i="16"/>
  <c r="R258" i="16" s="1"/>
  <c r="U258" i="16" s="1"/>
  <c r="N258" i="16"/>
  <c r="H258" i="16"/>
  <c r="T258" i="26" l="1"/>
  <c r="L258" i="26"/>
  <c r="M259" i="26" s="1"/>
  <c r="O259" i="26" s="1"/>
  <c r="J258" i="16"/>
  <c r="L258" i="16" s="1"/>
  <c r="Q258" i="16"/>
  <c r="S258" i="16" s="1"/>
  <c r="Z258" i="26" l="1"/>
  <c r="Y258" i="26"/>
  <c r="W258" i="26"/>
  <c r="X258" i="26"/>
  <c r="AB258" i="26"/>
  <c r="F259" i="26"/>
  <c r="H259" i="26" s="1"/>
  <c r="AA258" i="26"/>
  <c r="V258" i="26"/>
  <c r="P259" i="26"/>
  <c r="R259" i="26" s="1"/>
  <c r="N259" i="26"/>
  <c r="AA258" i="16"/>
  <c r="F259" i="16"/>
  <c r="G259" i="16" s="1"/>
  <c r="T258" i="16"/>
  <c r="V258" i="16" s="1"/>
  <c r="Y258" i="16"/>
  <c r="M259" i="16"/>
  <c r="N259" i="16" s="1"/>
  <c r="X258" i="16"/>
  <c r="W258" i="16"/>
  <c r="Z258" i="16"/>
  <c r="AB258" i="16"/>
  <c r="Q259" i="26" l="1"/>
  <c r="S259" i="26" s="1"/>
  <c r="I259" i="26"/>
  <c r="K259" i="26" s="1"/>
  <c r="U259" i="26" s="1"/>
  <c r="G259" i="26"/>
  <c r="I259" i="16"/>
  <c r="K259" i="16" s="1"/>
  <c r="H259" i="16"/>
  <c r="P259" i="16"/>
  <c r="R259" i="16" s="1"/>
  <c r="O259" i="16"/>
  <c r="J259" i="26" l="1"/>
  <c r="T259" i="26" s="1"/>
  <c r="J259" i="16"/>
  <c r="L259" i="16" s="1"/>
  <c r="U259" i="16"/>
  <c r="Q259" i="16"/>
  <c r="S259" i="16" s="1"/>
  <c r="L259" i="26" l="1"/>
  <c r="AB259" i="26" s="1"/>
  <c r="AB259" i="16"/>
  <c r="T259" i="16"/>
  <c r="V259" i="16" s="1"/>
  <c r="M260" i="16"/>
  <c r="O260" i="16" s="1"/>
  <c r="W259" i="16"/>
  <c r="X259" i="16"/>
  <c r="F260" i="16"/>
  <c r="H260" i="16" s="1"/>
  <c r="Y259" i="16"/>
  <c r="Z259" i="16"/>
  <c r="AA259" i="16"/>
  <c r="W259" i="26" l="1"/>
  <c r="Y259" i="26"/>
  <c r="AA259" i="26"/>
  <c r="X259" i="26"/>
  <c r="V259" i="26"/>
  <c r="F260" i="26"/>
  <c r="I260" i="26" s="1"/>
  <c r="K260" i="26" s="1"/>
  <c r="M260" i="26"/>
  <c r="Z259" i="26"/>
  <c r="P260" i="16"/>
  <c r="R260" i="16" s="1"/>
  <c r="N260" i="16"/>
  <c r="I260" i="16"/>
  <c r="K260" i="16" s="1"/>
  <c r="G260" i="16"/>
  <c r="G260" i="26" l="1"/>
  <c r="H260" i="26"/>
  <c r="N260" i="26"/>
  <c r="P260" i="26"/>
  <c r="R260" i="26" s="1"/>
  <c r="U260" i="26" s="1"/>
  <c r="O260" i="26"/>
  <c r="U260" i="16"/>
  <c r="Q260" i="16"/>
  <c r="S260" i="16" s="1"/>
  <c r="J260" i="16"/>
  <c r="J260" i="26" l="1"/>
  <c r="L260" i="26" s="1"/>
  <c r="Q260" i="26"/>
  <c r="T260" i="16"/>
  <c r="L260" i="16"/>
  <c r="S260" i="26" l="1"/>
  <c r="T260" i="26"/>
  <c r="V260" i="16"/>
  <c r="F261" i="16"/>
  <c r="I261" i="16" s="1"/>
  <c r="K261" i="16" s="1"/>
  <c r="W260" i="16"/>
  <c r="X260" i="16"/>
  <c r="Z260" i="16"/>
  <c r="AA260" i="16"/>
  <c r="AB260" i="16"/>
  <c r="M261" i="16"/>
  <c r="O261" i="16" s="1"/>
  <c r="Y260" i="16"/>
  <c r="V260" i="26" l="1"/>
  <c r="AB260" i="26"/>
  <c r="Z260" i="26"/>
  <c r="AA260" i="26"/>
  <c r="W260" i="26"/>
  <c r="Y260" i="26"/>
  <c r="X260" i="26"/>
  <c r="M261" i="26"/>
  <c r="F261" i="26"/>
  <c r="G261" i="16"/>
  <c r="H261" i="16"/>
  <c r="N261" i="16"/>
  <c r="P261" i="16"/>
  <c r="R261" i="16" s="1"/>
  <c r="U261" i="16" s="1"/>
  <c r="P261" i="26" l="1"/>
  <c r="R261" i="26" s="1"/>
  <c r="N261" i="26"/>
  <c r="O261" i="26"/>
  <c r="G261" i="26"/>
  <c r="I261" i="26"/>
  <c r="K261" i="26" s="1"/>
  <c r="H261" i="26"/>
  <c r="J261" i="16"/>
  <c r="L261" i="16" s="1"/>
  <c r="Q261" i="16"/>
  <c r="S261" i="16" s="1"/>
  <c r="U261" i="26" l="1"/>
  <c r="Q261" i="26"/>
  <c r="S261" i="26" s="1"/>
  <c r="J261" i="26"/>
  <c r="L261" i="26" s="1"/>
  <c r="T261" i="16"/>
  <c r="V261" i="16" s="1"/>
  <c r="AB261" i="16"/>
  <c r="AA261" i="16"/>
  <c r="Z261" i="16"/>
  <c r="Y261" i="16"/>
  <c r="X261" i="16"/>
  <c r="W261" i="16"/>
  <c r="F262" i="16"/>
  <c r="M262" i="16"/>
  <c r="T261" i="26" l="1"/>
  <c r="V261" i="26" s="1"/>
  <c r="M262" i="26"/>
  <c r="AB261" i="26"/>
  <c r="W261" i="26"/>
  <c r="X261" i="26"/>
  <c r="AA261" i="26"/>
  <c r="Y261" i="26"/>
  <c r="F262" i="26"/>
  <c r="Z261" i="26"/>
  <c r="H262" i="16"/>
  <c r="G262" i="16"/>
  <c r="I262" i="16"/>
  <c r="K262" i="16" s="1"/>
  <c r="P262" i="16"/>
  <c r="R262" i="16" s="1"/>
  <c r="O262" i="16"/>
  <c r="N262" i="16"/>
  <c r="H262" i="26" l="1"/>
  <c r="G262" i="26"/>
  <c r="I262" i="26"/>
  <c r="K262" i="26" s="1"/>
  <c r="P262" i="26"/>
  <c r="R262" i="26" s="1"/>
  <c r="N262" i="26"/>
  <c r="O262" i="26"/>
  <c r="Q262" i="16"/>
  <c r="S262" i="16" s="1"/>
  <c r="U262" i="16"/>
  <c r="J262" i="16"/>
  <c r="Q262" i="26" l="1"/>
  <c r="S262" i="26" s="1"/>
  <c r="J262" i="26"/>
  <c r="L262" i="26" s="1"/>
  <c r="U262" i="26"/>
  <c r="T262" i="16"/>
  <c r="L262" i="16"/>
  <c r="Y262" i="26" l="1"/>
  <c r="T262" i="26"/>
  <c r="V262" i="26" s="1"/>
  <c r="AB262" i="26"/>
  <c r="W262" i="26"/>
  <c r="Z262" i="26"/>
  <c r="X262" i="26"/>
  <c r="AA262" i="26"/>
  <c r="F263" i="26"/>
  <c r="M263" i="26"/>
  <c r="V262" i="16"/>
  <c r="AB262" i="16"/>
  <c r="AA262" i="16"/>
  <c r="Z262" i="16"/>
  <c r="Y262" i="16"/>
  <c r="X262" i="16"/>
  <c r="W262" i="16"/>
  <c r="M263" i="16"/>
  <c r="F263" i="16"/>
  <c r="H263" i="16" s="1"/>
  <c r="P263" i="26" l="1"/>
  <c r="R263" i="26" s="1"/>
  <c r="O263" i="26"/>
  <c r="N263" i="26"/>
  <c r="G263" i="26"/>
  <c r="H263" i="26"/>
  <c r="I263" i="26"/>
  <c r="K263" i="26" s="1"/>
  <c r="P263" i="16"/>
  <c r="R263" i="16" s="1"/>
  <c r="N263" i="16"/>
  <c r="O263" i="16"/>
  <c r="G263" i="16"/>
  <c r="I263" i="16"/>
  <c r="K263" i="16" s="1"/>
  <c r="U263" i="26" l="1"/>
  <c r="Q263" i="26"/>
  <c r="S263" i="26" s="1"/>
  <c r="J263" i="26"/>
  <c r="U263" i="16"/>
  <c r="Q263" i="16"/>
  <c r="S263" i="16" s="1"/>
  <c r="J263" i="16"/>
  <c r="L263" i="16" s="1"/>
  <c r="L263" i="26" l="1"/>
  <c r="T263" i="26"/>
  <c r="AB263" i="16"/>
  <c r="Z263" i="16"/>
  <c r="AA263" i="16"/>
  <c r="Y263" i="16"/>
  <c r="X263" i="16"/>
  <c r="W263" i="16"/>
  <c r="T263" i="16"/>
  <c r="V263" i="16" s="1"/>
  <c r="M264" i="16"/>
  <c r="F264" i="16"/>
  <c r="I264" i="16" s="1"/>
  <c r="K264" i="16" s="1"/>
  <c r="V263" i="26" l="1"/>
  <c r="AA263" i="26"/>
  <c r="AB263" i="26"/>
  <c r="M264" i="26"/>
  <c r="F264" i="26"/>
  <c r="Y263" i="26"/>
  <c r="Z263" i="26"/>
  <c r="X263" i="26"/>
  <c r="W263" i="26"/>
  <c r="N264" i="16"/>
  <c r="P264" i="16"/>
  <c r="R264" i="16" s="1"/>
  <c r="G264" i="16"/>
  <c r="O264" i="16"/>
  <c r="H264" i="16"/>
  <c r="I264" i="26" l="1"/>
  <c r="K264" i="26" s="1"/>
  <c r="G264" i="26"/>
  <c r="H264" i="26"/>
  <c r="N264" i="26"/>
  <c r="O264" i="26"/>
  <c r="P264" i="26"/>
  <c r="R264" i="26" s="1"/>
  <c r="U264" i="16"/>
  <c r="Q264" i="16"/>
  <c r="J264" i="16"/>
  <c r="L264" i="16" s="1"/>
  <c r="Q264" i="26" l="1"/>
  <c r="S264" i="26" s="1"/>
  <c r="U264" i="26"/>
  <c r="J264" i="26"/>
  <c r="S264" i="16"/>
  <c r="AB264" i="16" s="1"/>
  <c r="T264" i="16"/>
  <c r="L264" i="26" l="1"/>
  <c r="T264" i="26"/>
  <c r="M265" i="16"/>
  <c r="P265" i="16" s="1"/>
  <c r="R265" i="16" s="1"/>
  <c r="W264" i="16"/>
  <c r="V264" i="16"/>
  <c r="F265" i="16"/>
  <c r="G265" i="16" s="1"/>
  <c r="Z264" i="16"/>
  <c r="X264" i="16"/>
  <c r="Y264" i="16"/>
  <c r="AA264" i="16"/>
  <c r="V264" i="26" l="1"/>
  <c r="AA264" i="26"/>
  <c r="AB264" i="26"/>
  <c r="X264" i="26"/>
  <c r="M265" i="26"/>
  <c r="Z264" i="26"/>
  <c r="F265" i="26"/>
  <c r="W264" i="26"/>
  <c r="Y264" i="26"/>
  <c r="N265" i="16"/>
  <c r="O265" i="16"/>
  <c r="I265" i="16"/>
  <c r="K265" i="16" s="1"/>
  <c r="U265" i="16" s="1"/>
  <c r="H265" i="16"/>
  <c r="I265" i="26" l="1"/>
  <c r="K265" i="26" s="1"/>
  <c r="H265" i="26"/>
  <c r="G265" i="26"/>
  <c r="N265" i="26"/>
  <c r="P265" i="26"/>
  <c r="R265" i="26" s="1"/>
  <c r="O265" i="26"/>
  <c r="Q265" i="16"/>
  <c r="S265" i="16" s="1"/>
  <c r="J265" i="16"/>
  <c r="L265" i="16" s="1"/>
  <c r="U265" i="26" l="1"/>
  <c r="Q265" i="26"/>
  <c r="S265" i="26" s="1"/>
  <c r="J265" i="26"/>
  <c r="L265" i="26" s="1"/>
  <c r="AB265" i="16"/>
  <c r="F266" i="16"/>
  <c r="G266" i="16" s="1"/>
  <c r="M266" i="16"/>
  <c r="N266" i="16" s="1"/>
  <c r="X265" i="16"/>
  <c r="W265" i="16"/>
  <c r="Z265" i="16"/>
  <c r="AA265" i="16"/>
  <c r="T265" i="16"/>
  <c r="V265" i="16" s="1"/>
  <c r="Y265" i="16"/>
  <c r="T265" i="26" l="1"/>
  <c r="V265" i="26" s="1"/>
  <c r="M266" i="26"/>
  <c r="O266" i="26" s="1"/>
  <c r="X265" i="26"/>
  <c r="AA265" i="26"/>
  <c r="F266" i="26"/>
  <c r="G266" i="26" s="1"/>
  <c r="AB265" i="26"/>
  <c r="W265" i="26"/>
  <c r="Y265" i="26"/>
  <c r="Z265" i="26"/>
  <c r="O266" i="16"/>
  <c r="P266" i="16"/>
  <c r="R266" i="16" s="1"/>
  <c r="I266" i="16"/>
  <c r="K266" i="16" s="1"/>
  <c r="H266" i="16"/>
  <c r="N266" i="26" l="1"/>
  <c r="P266" i="26"/>
  <c r="R266" i="26" s="1"/>
  <c r="I266" i="26"/>
  <c r="K266" i="26" s="1"/>
  <c r="H266" i="26"/>
  <c r="Q266" i="16"/>
  <c r="S266" i="16" s="1"/>
  <c r="U266" i="16"/>
  <c r="J266" i="16"/>
  <c r="Q266" i="26" l="1"/>
  <c r="S266" i="26" s="1"/>
  <c r="U266" i="26"/>
  <c r="J266" i="26"/>
  <c r="L266" i="26" s="1"/>
  <c r="W266" i="26" s="1"/>
  <c r="T266" i="16"/>
  <c r="L266" i="16"/>
  <c r="F267" i="26" l="1"/>
  <c r="I267" i="26" s="1"/>
  <c r="K267" i="26" s="1"/>
  <c r="AA266" i="26"/>
  <c r="AB266" i="26"/>
  <c r="M267" i="26"/>
  <c r="N267" i="26" s="1"/>
  <c r="X266" i="26"/>
  <c r="Y266" i="26"/>
  <c r="Z266" i="26"/>
  <c r="T266" i="26"/>
  <c r="V266" i="26" s="1"/>
  <c r="V266" i="16"/>
  <c r="W266" i="16"/>
  <c r="M267" i="16"/>
  <c r="P267" i="16" s="1"/>
  <c r="R267" i="16" s="1"/>
  <c r="Z266" i="16"/>
  <c r="X266" i="16"/>
  <c r="F267" i="16"/>
  <c r="I267" i="16" s="1"/>
  <c r="K267" i="16" s="1"/>
  <c r="Y266" i="16"/>
  <c r="AB266" i="16"/>
  <c r="AA266" i="16"/>
  <c r="H267" i="26" l="1"/>
  <c r="G267" i="26"/>
  <c r="P267" i="26"/>
  <c r="R267" i="26" s="1"/>
  <c r="U267" i="26" s="1"/>
  <c r="O267" i="26"/>
  <c r="O267" i="16"/>
  <c r="N267" i="16"/>
  <c r="H267" i="16"/>
  <c r="G267" i="16"/>
  <c r="U267" i="16"/>
  <c r="J267" i="26" l="1"/>
  <c r="L267" i="26" s="1"/>
  <c r="Q267" i="26"/>
  <c r="S267" i="26" s="1"/>
  <c r="M268" i="26" s="1"/>
  <c r="Q267" i="16"/>
  <c r="S267" i="16" s="1"/>
  <c r="J267" i="16"/>
  <c r="L267" i="16" s="1"/>
  <c r="AA267" i="26" l="1"/>
  <c r="W267" i="26"/>
  <c r="Y267" i="26"/>
  <c r="Z267" i="26"/>
  <c r="AB267" i="26"/>
  <c r="F268" i="26"/>
  <c r="H268" i="26" s="1"/>
  <c r="X267" i="26"/>
  <c r="T267" i="26"/>
  <c r="V267" i="26" s="1"/>
  <c r="N268" i="26"/>
  <c r="O268" i="26"/>
  <c r="P268" i="26"/>
  <c r="R268" i="26" s="1"/>
  <c r="AA267" i="16"/>
  <c r="F268" i="16"/>
  <c r="H268" i="16" s="1"/>
  <c r="M268" i="16"/>
  <c r="P268" i="16" s="1"/>
  <c r="R268" i="16" s="1"/>
  <c r="T267" i="16"/>
  <c r="V267" i="16" s="1"/>
  <c r="W267" i="16"/>
  <c r="X267" i="16"/>
  <c r="Y267" i="16"/>
  <c r="Z267" i="16"/>
  <c r="AB267" i="16"/>
  <c r="I268" i="26" l="1"/>
  <c r="K268" i="26" s="1"/>
  <c r="U268" i="26" s="1"/>
  <c r="G268" i="26"/>
  <c r="Q268" i="26"/>
  <c r="S268" i="26" s="1"/>
  <c r="I268" i="16"/>
  <c r="K268" i="16" s="1"/>
  <c r="U268" i="16" s="1"/>
  <c r="G268" i="16"/>
  <c r="O268" i="16"/>
  <c r="N268" i="16"/>
  <c r="J268" i="26" l="1"/>
  <c r="L268" i="26" s="1"/>
  <c r="M269" i="26" s="1"/>
  <c r="J268" i="16"/>
  <c r="Q268" i="16"/>
  <c r="S268" i="16" s="1"/>
  <c r="AB268" i="26" l="1"/>
  <c r="Y268" i="26"/>
  <c r="W268" i="26"/>
  <c r="AA268" i="26"/>
  <c r="F269" i="26"/>
  <c r="G269" i="26" s="1"/>
  <c r="X268" i="26"/>
  <c r="Z268" i="26"/>
  <c r="T268" i="26"/>
  <c r="V268" i="26" s="1"/>
  <c r="N269" i="26"/>
  <c r="P269" i="26"/>
  <c r="R269" i="26" s="1"/>
  <c r="O269" i="26"/>
  <c r="T268" i="16"/>
  <c r="L268" i="16"/>
  <c r="H269" i="26" l="1"/>
  <c r="I269" i="26"/>
  <c r="K269" i="26" s="1"/>
  <c r="U269" i="26" s="1"/>
  <c r="Q269" i="26"/>
  <c r="S269" i="26" s="1"/>
  <c r="V268" i="16"/>
  <c r="F269" i="16"/>
  <c r="H269" i="16" s="1"/>
  <c r="Z268" i="16"/>
  <c r="W268" i="16"/>
  <c r="AA268" i="16"/>
  <c r="X268" i="16"/>
  <c r="AB268" i="16"/>
  <c r="M269" i="16"/>
  <c r="O269" i="16" s="1"/>
  <c r="Y268" i="16"/>
  <c r="J269" i="26" l="1"/>
  <c r="T269" i="26" s="1"/>
  <c r="I269" i="16"/>
  <c r="K269" i="16" s="1"/>
  <c r="G269" i="16"/>
  <c r="N269" i="16"/>
  <c r="P269" i="16"/>
  <c r="R269" i="16" s="1"/>
  <c r="L269" i="26" l="1"/>
  <c r="F270" i="26" s="1"/>
  <c r="H270" i="26" s="1"/>
  <c r="U269" i="16"/>
  <c r="J269" i="16"/>
  <c r="L269" i="16" s="1"/>
  <c r="Q269" i="16"/>
  <c r="S269" i="16" s="1"/>
  <c r="Y269" i="26" l="1"/>
  <c r="I270" i="26"/>
  <c r="K270" i="26" s="1"/>
  <c r="X269" i="26"/>
  <c r="Z269" i="26"/>
  <c r="G270" i="26"/>
  <c r="J270" i="26" s="1"/>
  <c r="V269" i="26"/>
  <c r="W269" i="26"/>
  <c r="M270" i="26"/>
  <c r="O270" i="26" s="1"/>
  <c r="AA269" i="26"/>
  <c r="AB269" i="26"/>
  <c r="Y269" i="16"/>
  <c r="AA269" i="16"/>
  <c r="W269" i="16"/>
  <c r="M270" i="16"/>
  <c r="O270" i="16" s="1"/>
  <c r="F270" i="16"/>
  <c r="H270" i="16" s="1"/>
  <c r="T269" i="16"/>
  <c r="V269" i="16" s="1"/>
  <c r="X269" i="16"/>
  <c r="Z269" i="16"/>
  <c r="AB269" i="16"/>
  <c r="L270" i="26" l="1"/>
  <c r="P270" i="26"/>
  <c r="R270" i="26" s="1"/>
  <c r="U270" i="26" s="1"/>
  <c r="N270" i="26"/>
  <c r="G270" i="16"/>
  <c r="I270" i="16"/>
  <c r="K270" i="16" s="1"/>
  <c r="N270" i="16"/>
  <c r="P270" i="16"/>
  <c r="R270" i="16" s="1"/>
  <c r="Q270" i="26" l="1"/>
  <c r="S270" i="26" s="1"/>
  <c r="AA270" i="26" s="1"/>
  <c r="U270" i="16"/>
  <c r="J270" i="16"/>
  <c r="L270" i="16" s="1"/>
  <c r="Q270" i="16"/>
  <c r="S270" i="16" s="1"/>
  <c r="Z270" i="26" l="1"/>
  <c r="M271" i="26"/>
  <c r="N271" i="26" s="1"/>
  <c r="T270" i="26"/>
  <c r="V270" i="26" s="1"/>
  <c r="Y270" i="26"/>
  <c r="X270" i="26"/>
  <c r="AB270" i="26"/>
  <c r="F271" i="26"/>
  <c r="I271" i="26" s="1"/>
  <c r="W270" i="26"/>
  <c r="O271" i="26"/>
  <c r="T270" i="16"/>
  <c r="V270" i="16" s="1"/>
  <c r="AB270" i="16"/>
  <c r="AA270" i="16"/>
  <c r="Z270" i="16"/>
  <c r="Y270" i="16"/>
  <c r="X270" i="16"/>
  <c r="W270" i="16"/>
  <c r="F271" i="16"/>
  <c r="I271" i="16" s="1"/>
  <c r="K271" i="16" s="1"/>
  <c r="M271" i="16"/>
  <c r="P271" i="26" l="1"/>
  <c r="R271" i="26" s="1"/>
  <c r="K271" i="26"/>
  <c r="G271" i="26"/>
  <c r="H271" i="26"/>
  <c r="O271" i="16"/>
  <c r="H271" i="16"/>
  <c r="G271" i="16"/>
  <c r="P271" i="16"/>
  <c r="R271" i="16" s="1"/>
  <c r="N271" i="16"/>
  <c r="Q271" i="26" l="1"/>
  <c r="S271" i="26" s="1"/>
  <c r="U271" i="26"/>
  <c r="J271" i="26"/>
  <c r="L271" i="26" s="1"/>
  <c r="M272" i="26" s="1"/>
  <c r="U271" i="16"/>
  <c r="J271" i="16"/>
  <c r="L271" i="16" s="1"/>
  <c r="Q271" i="16"/>
  <c r="S271" i="16" s="1"/>
  <c r="Y271" i="26" l="1"/>
  <c r="AA271" i="26"/>
  <c r="AB271" i="26"/>
  <c r="X271" i="26"/>
  <c r="W271" i="26"/>
  <c r="F272" i="26"/>
  <c r="G272" i="26" s="1"/>
  <c r="O272" i="26"/>
  <c r="P272" i="26"/>
  <c r="R272" i="26" s="1"/>
  <c r="Z271" i="26"/>
  <c r="T271" i="26"/>
  <c r="V271" i="26" s="1"/>
  <c r="N272" i="26"/>
  <c r="I272" i="26"/>
  <c r="K272" i="26" s="1"/>
  <c r="U272" i="26" s="1"/>
  <c r="AB271" i="16"/>
  <c r="AA271" i="16"/>
  <c r="Z271" i="16"/>
  <c r="Y271" i="16"/>
  <c r="X271" i="16"/>
  <c r="W271" i="16"/>
  <c r="T271" i="16"/>
  <c r="V271" i="16" s="1"/>
  <c r="M272" i="16"/>
  <c r="F272" i="16"/>
  <c r="I272" i="16" s="1"/>
  <c r="K272" i="16" s="1"/>
  <c r="Q272" i="26" l="1"/>
  <c r="S272" i="26" s="1"/>
  <c r="H272" i="26"/>
  <c r="J272" i="26" s="1"/>
  <c r="L272" i="26" s="1"/>
  <c r="O272" i="16"/>
  <c r="P272" i="16"/>
  <c r="R272" i="16" s="1"/>
  <c r="G272" i="16"/>
  <c r="N272" i="16"/>
  <c r="H272" i="16"/>
  <c r="M273" i="26" l="1"/>
  <c r="O273" i="26" s="1"/>
  <c r="X272" i="26"/>
  <c r="T272" i="26"/>
  <c r="V272" i="26" s="1"/>
  <c r="Y272" i="26"/>
  <c r="Z272" i="26"/>
  <c r="W272" i="26"/>
  <c r="AA272" i="26"/>
  <c r="F273" i="26"/>
  <c r="H273" i="26" s="1"/>
  <c r="AB272" i="26"/>
  <c r="P273" i="26"/>
  <c r="R273" i="26" s="1"/>
  <c r="N273" i="26"/>
  <c r="U272" i="16"/>
  <c r="Q272" i="16"/>
  <c r="J272" i="16"/>
  <c r="I273" i="26" l="1"/>
  <c r="K273" i="26" s="1"/>
  <c r="U273" i="26" s="1"/>
  <c r="G273" i="26"/>
  <c r="Q273" i="26"/>
  <c r="S272" i="16"/>
  <c r="T272" i="16"/>
  <c r="L272" i="16"/>
  <c r="J273" i="26" l="1"/>
  <c r="L273" i="26" s="1"/>
  <c r="S273" i="26"/>
  <c r="V272" i="16"/>
  <c r="AB272" i="16"/>
  <c r="AA272" i="16"/>
  <c r="Z272" i="16"/>
  <c r="Y272" i="16"/>
  <c r="X272" i="16"/>
  <c r="W272" i="16"/>
  <c r="F273" i="16"/>
  <c r="H273" i="16" s="1"/>
  <c r="M273" i="16"/>
  <c r="X273" i="26" l="1"/>
  <c r="T273" i="26"/>
  <c r="V273" i="26" s="1"/>
  <c r="Z273" i="26"/>
  <c r="Y273" i="26"/>
  <c r="AA273" i="26"/>
  <c r="AB273" i="26"/>
  <c r="F274" i="26"/>
  <c r="H274" i="26" s="1"/>
  <c r="W273" i="26"/>
  <c r="M274" i="26"/>
  <c r="P274" i="26" s="1"/>
  <c r="R274" i="26" s="1"/>
  <c r="O273" i="16"/>
  <c r="I273" i="16"/>
  <c r="K273" i="16" s="1"/>
  <c r="G273" i="16"/>
  <c r="P273" i="16"/>
  <c r="R273" i="16" s="1"/>
  <c r="N273" i="16"/>
  <c r="G274" i="26" l="1"/>
  <c r="I274" i="26"/>
  <c r="K274" i="26" s="1"/>
  <c r="U274" i="26" s="1"/>
  <c r="O274" i="26"/>
  <c r="N274" i="26"/>
  <c r="J273" i="16"/>
  <c r="L273" i="16" s="1"/>
  <c r="U273" i="16"/>
  <c r="Q273" i="16"/>
  <c r="S273" i="16" s="1"/>
  <c r="Q274" i="26" l="1"/>
  <c r="S274" i="26" s="1"/>
  <c r="J274" i="26"/>
  <c r="L274" i="26" s="1"/>
  <c r="AB273" i="16"/>
  <c r="AA273" i="16"/>
  <c r="Z273" i="16"/>
  <c r="Y273" i="16"/>
  <c r="X273" i="16"/>
  <c r="W273" i="16"/>
  <c r="M274" i="16"/>
  <c r="T273" i="16"/>
  <c r="V273" i="16" s="1"/>
  <c r="F274" i="16"/>
  <c r="F275" i="26" l="1"/>
  <c r="T274" i="26"/>
  <c r="V274" i="26" s="1"/>
  <c r="M275" i="26"/>
  <c r="AA274" i="26"/>
  <c r="Z274" i="26"/>
  <c r="W274" i="26"/>
  <c r="Y274" i="26"/>
  <c r="X274" i="26"/>
  <c r="AB274" i="26"/>
  <c r="O274" i="16"/>
  <c r="P274" i="16"/>
  <c r="R274" i="16" s="1"/>
  <c r="N274" i="16"/>
  <c r="I274" i="16"/>
  <c r="K274" i="16" s="1"/>
  <c r="H274" i="16"/>
  <c r="G274" i="16"/>
  <c r="H275" i="26" l="1"/>
  <c r="I275" i="26"/>
  <c r="K275" i="26" s="1"/>
  <c r="G275" i="26"/>
  <c r="O275" i="26"/>
  <c r="N275" i="26"/>
  <c r="P275" i="26"/>
  <c r="R275" i="26" s="1"/>
  <c r="Q274" i="16"/>
  <c r="S274" i="16" s="1"/>
  <c r="U274" i="16"/>
  <c r="J274" i="16"/>
  <c r="L274" i="16" s="1"/>
  <c r="Q275" i="26" l="1"/>
  <c r="S275" i="26" s="1"/>
  <c r="J275" i="26"/>
  <c r="L275" i="26" s="1"/>
  <c r="U275" i="26"/>
  <c r="AB274" i="16"/>
  <c r="AA274" i="16"/>
  <c r="Z274" i="16"/>
  <c r="Y274" i="16"/>
  <c r="X274" i="16"/>
  <c r="W274" i="16"/>
  <c r="M275" i="16"/>
  <c r="F275" i="16"/>
  <c r="G275" i="16" s="1"/>
  <c r="T274" i="16"/>
  <c r="V274" i="16" s="1"/>
  <c r="F276" i="26" l="1"/>
  <c r="M276" i="26"/>
  <c r="T275" i="26"/>
  <c r="V275" i="26" s="1"/>
  <c r="Y275" i="26"/>
  <c r="X275" i="26"/>
  <c r="W275" i="26"/>
  <c r="AA275" i="26"/>
  <c r="AB275" i="26"/>
  <c r="Z275" i="26"/>
  <c r="N275" i="16"/>
  <c r="O275" i="16"/>
  <c r="P275" i="16"/>
  <c r="R275" i="16" s="1"/>
  <c r="I275" i="16"/>
  <c r="K275" i="16" s="1"/>
  <c r="H275" i="16"/>
  <c r="H276" i="26" l="1"/>
  <c r="I276" i="26"/>
  <c r="K276" i="26" s="1"/>
  <c r="G276" i="26"/>
  <c r="O276" i="26"/>
  <c r="N276" i="26"/>
  <c r="P276" i="26"/>
  <c r="R276" i="26" s="1"/>
  <c r="Q275" i="16"/>
  <c r="S275" i="16" s="1"/>
  <c r="J275" i="16"/>
  <c r="L275" i="16" s="1"/>
  <c r="U275" i="16"/>
  <c r="Q276" i="26" l="1"/>
  <c r="S276" i="26" s="1"/>
  <c r="J276" i="26"/>
  <c r="U276" i="26"/>
  <c r="AB275" i="16"/>
  <c r="AA275" i="16"/>
  <c r="Z275" i="16"/>
  <c r="Y275" i="16"/>
  <c r="X275" i="16"/>
  <c r="W275" i="16"/>
  <c r="F276" i="16"/>
  <c r="I276" i="16" s="1"/>
  <c r="K276" i="16" s="1"/>
  <c r="M276" i="16"/>
  <c r="T275" i="16"/>
  <c r="V275" i="16" s="1"/>
  <c r="T276" i="26" l="1"/>
  <c r="L276" i="26"/>
  <c r="M277" i="26" s="1"/>
  <c r="N276" i="16"/>
  <c r="G276" i="16"/>
  <c r="H276" i="16"/>
  <c r="O276" i="16"/>
  <c r="P276" i="16"/>
  <c r="R276" i="16" s="1"/>
  <c r="Z276" i="26" l="1"/>
  <c r="W276" i="26"/>
  <c r="V276" i="26"/>
  <c r="F277" i="26"/>
  <c r="G277" i="26" s="1"/>
  <c r="X276" i="26"/>
  <c r="AA276" i="26"/>
  <c r="AB276" i="26"/>
  <c r="Y276" i="26"/>
  <c r="P277" i="26"/>
  <c r="R277" i="26" s="1"/>
  <c r="U276" i="16"/>
  <c r="J276" i="16"/>
  <c r="L276" i="16" s="1"/>
  <c r="Q276" i="16"/>
  <c r="S276" i="16" s="1"/>
  <c r="N277" i="26" l="1"/>
  <c r="O277" i="26"/>
  <c r="I277" i="26"/>
  <c r="K277" i="26" s="1"/>
  <c r="U277" i="26" s="1"/>
  <c r="H277" i="26"/>
  <c r="AB276" i="16"/>
  <c r="AA276" i="16"/>
  <c r="Z276" i="16"/>
  <c r="Y276" i="16"/>
  <c r="X276" i="16"/>
  <c r="W276" i="16"/>
  <c r="T276" i="16"/>
  <c r="V276" i="16" s="1"/>
  <c r="M277" i="16"/>
  <c r="F277" i="16"/>
  <c r="G277" i="16" s="1"/>
  <c r="J277" i="26" l="1"/>
  <c r="L277" i="26" s="1"/>
  <c r="Q277" i="26"/>
  <c r="S277" i="26" s="1"/>
  <c r="P277" i="16"/>
  <c r="R277" i="16" s="1"/>
  <c r="N277" i="16"/>
  <c r="O277" i="16"/>
  <c r="I277" i="16"/>
  <c r="K277" i="16" s="1"/>
  <c r="H277" i="16"/>
  <c r="M278" i="26" l="1"/>
  <c r="N278" i="26" s="1"/>
  <c r="F278" i="26"/>
  <c r="G278" i="26" s="1"/>
  <c r="X277" i="26"/>
  <c r="W277" i="26"/>
  <c r="AB277" i="26"/>
  <c r="Z277" i="26"/>
  <c r="Y277" i="26"/>
  <c r="T277" i="26"/>
  <c r="V277" i="26" s="1"/>
  <c r="AA277" i="26"/>
  <c r="H278" i="26"/>
  <c r="U277" i="16"/>
  <c r="Q277" i="16"/>
  <c r="S277" i="16" s="1"/>
  <c r="J277" i="16"/>
  <c r="I278" i="26" l="1"/>
  <c r="P278" i="26"/>
  <c r="R278" i="26" s="1"/>
  <c r="O278" i="26"/>
  <c r="T277" i="16"/>
  <c r="L277" i="16"/>
  <c r="Q278" i="26" l="1"/>
  <c r="S278" i="26" s="1"/>
  <c r="K278" i="26"/>
  <c r="U278" i="26" s="1"/>
  <c r="J278" i="26"/>
  <c r="V277" i="16"/>
  <c r="AB277" i="16"/>
  <c r="AA277" i="16"/>
  <c r="Z277" i="16"/>
  <c r="Y277" i="16"/>
  <c r="X277" i="16"/>
  <c r="W277" i="16"/>
  <c r="M278" i="16"/>
  <c r="F278" i="16"/>
  <c r="I278" i="16" s="1"/>
  <c r="K278" i="16" s="1"/>
  <c r="L278" i="26" l="1"/>
  <c r="M279" i="26" s="1"/>
  <c r="T278" i="26"/>
  <c r="O278" i="16"/>
  <c r="N278" i="16"/>
  <c r="P278" i="16"/>
  <c r="R278" i="16" s="1"/>
  <c r="G278" i="16"/>
  <c r="H278" i="16"/>
  <c r="W278" i="26" l="1"/>
  <c r="F279" i="26"/>
  <c r="I279" i="26" s="1"/>
  <c r="K279" i="26" s="1"/>
  <c r="AB278" i="26"/>
  <c r="Y278" i="26"/>
  <c r="AA278" i="26"/>
  <c r="X278" i="26"/>
  <c r="Z278" i="26"/>
  <c r="V278" i="26"/>
  <c r="N279" i="26"/>
  <c r="O279" i="26"/>
  <c r="P279" i="26"/>
  <c r="R279" i="26" s="1"/>
  <c r="G279" i="26"/>
  <c r="U278" i="16"/>
  <c r="Q278" i="16"/>
  <c r="J278" i="16"/>
  <c r="L278" i="16" s="1"/>
  <c r="H279" i="26" l="1"/>
  <c r="J279" i="26" s="1"/>
  <c r="L279" i="26" s="1"/>
  <c r="Q279" i="26"/>
  <c r="U279" i="26"/>
  <c r="S278" i="16"/>
  <c r="AB278" i="16" s="1"/>
  <c r="T278" i="16"/>
  <c r="T279" i="26" l="1"/>
  <c r="S279" i="26"/>
  <c r="X279" i="26" s="1"/>
  <c r="Y278" i="16"/>
  <c r="F279" i="16"/>
  <c r="H279" i="16" s="1"/>
  <c r="M279" i="16"/>
  <c r="O279" i="16" s="1"/>
  <c r="W278" i="16"/>
  <c r="V278" i="16"/>
  <c r="X278" i="16"/>
  <c r="Z278" i="16"/>
  <c r="AA278" i="16"/>
  <c r="Y279" i="26" l="1"/>
  <c r="AB279" i="26"/>
  <c r="W279" i="26"/>
  <c r="F280" i="26"/>
  <c r="I280" i="26" s="1"/>
  <c r="K280" i="26" s="1"/>
  <c r="AA279" i="26"/>
  <c r="Z279" i="26"/>
  <c r="M280" i="26"/>
  <c r="O280" i="26" s="1"/>
  <c r="V279" i="26"/>
  <c r="I279" i="16"/>
  <c r="K279" i="16" s="1"/>
  <c r="G279" i="16"/>
  <c r="P279" i="16"/>
  <c r="R279" i="16" s="1"/>
  <c r="N279" i="16"/>
  <c r="H280" i="26" l="1"/>
  <c r="N280" i="26"/>
  <c r="P280" i="26"/>
  <c r="R280" i="26" s="1"/>
  <c r="U280" i="26" s="1"/>
  <c r="G280" i="26"/>
  <c r="U279" i="16"/>
  <c r="J279" i="16"/>
  <c r="L279" i="16" s="1"/>
  <c r="Q279" i="16"/>
  <c r="S279" i="16" s="1"/>
  <c r="J280" i="26" l="1"/>
  <c r="L280" i="26" s="1"/>
  <c r="Q280" i="26"/>
  <c r="S280" i="26" s="1"/>
  <c r="W279" i="16"/>
  <c r="AA279" i="16"/>
  <c r="Z279" i="16"/>
  <c r="M280" i="16"/>
  <c r="P280" i="16" s="1"/>
  <c r="F280" i="16"/>
  <c r="I280" i="16" s="1"/>
  <c r="K280" i="16" s="1"/>
  <c r="T279" i="16"/>
  <c r="V279" i="16" s="1"/>
  <c r="X279" i="16"/>
  <c r="Y279" i="16"/>
  <c r="AB279" i="16"/>
  <c r="M281" i="26" l="1"/>
  <c r="P281" i="26" s="1"/>
  <c r="R281" i="26" s="1"/>
  <c r="W280" i="26"/>
  <c r="T280" i="26"/>
  <c r="V280" i="26" s="1"/>
  <c r="F281" i="26"/>
  <c r="H281" i="26" s="1"/>
  <c r="Z280" i="26"/>
  <c r="AB280" i="26"/>
  <c r="X280" i="26"/>
  <c r="AA280" i="26"/>
  <c r="Y280" i="26"/>
  <c r="O280" i="16"/>
  <c r="N280" i="16"/>
  <c r="G280" i="16"/>
  <c r="H280" i="16"/>
  <c r="R280" i="16"/>
  <c r="U280" i="16" s="1"/>
  <c r="O281" i="26" l="1"/>
  <c r="I281" i="26"/>
  <c r="K281" i="26" s="1"/>
  <c r="U281" i="26" s="1"/>
  <c r="G281" i="26"/>
  <c r="N281" i="26"/>
  <c r="Q280" i="16"/>
  <c r="S280" i="16" s="1"/>
  <c r="J280" i="16"/>
  <c r="L280" i="16" s="1"/>
  <c r="Q281" i="26" l="1"/>
  <c r="S281" i="26" s="1"/>
  <c r="J281" i="26"/>
  <c r="T280" i="16"/>
  <c r="V280" i="16" s="1"/>
  <c r="AA280" i="16"/>
  <c r="F281" i="16"/>
  <c r="H281" i="16" s="1"/>
  <c r="W280" i="16"/>
  <c r="X280" i="16"/>
  <c r="M281" i="16"/>
  <c r="N281" i="16" s="1"/>
  <c r="Z280" i="16"/>
  <c r="Y280" i="16"/>
  <c r="AB280" i="16"/>
  <c r="T281" i="26" l="1"/>
  <c r="L281" i="26"/>
  <c r="F282" i="26" s="1"/>
  <c r="G281" i="16"/>
  <c r="I281" i="16"/>
  <c r="K281" i="16" s="1"/>
  <c r="P281" i="16"/>
  <c r="R281" i="16" s="1"/>
  <c r="O281" i="16"/>
  <c r="Y281" i="26" l="1"/>
  <c r="W281" i="26"/>
  <c r="M282" i="26"/>
  <c r="N282" i="26" s="1"/>
  <c r="X281" i="26"/>
  <c r="AB281" i="26"/>
  <c r="Z281" i="26"/>
  <c r="AA281" i="26"/>
  <c r="V281" i="26"/>
  <c r="G282" i="26"/>
  <c r="H282" i="26"/>
  <c r="I282" i="26"/>
  <c r="K282" i="26" s="1"/>
  <c r="Q281" i="16"/>
  <c r="S281" i="16" s="1"/>
  <c r="U281" i="16"/>
  <c r="J281" i="16"/>
  <c r="L281" i="16" s="1"/>
  <c r="O282" i="26" l="1"/>
  <c r="P282" i="26"/>
  <c r="R282" i="26" s="1"/>
  <c r="U282" i="26" s="1"/>
  <c r="J282" i="26"/>
  <c r="L282" i="26" s="1"/>
  <c r="Z281" i="16"/>
  <c r="W281" i="16"/>
  <c r="AA281" i="16"/>
  <c r="T281" i="16"/>
  <c r="V281" i="16" s="1"/>
  <c r="X281" i="16"/>
  <c r="AB281" i="16"/>
  <c r="F282" i="16"/>
  <c r="G282" i="16" s="1"/>
  <c r="Y281" i="16"/>
  <c r="M282" i="16"/>
  <c r="O282" i="16" s="1"/>
  <c r="Q282" i="26" l="1"/>
  <c r="T282" i="26" s="1"/>
  <c r="H282" i="16"/>
  <c r="P282" i="16"/>
  <c r="R282" i="16" s="1"/>
  <c r="N282" i="16"/>
  <c r="I282" i="16"/>
  <c r="K282" i="16" s="1"/>
  <c r="S282" i="26" l="1"/>
  <c r="Z282" i="26" s="1"/>
  <c r="W282" i="26"/>
  <c r="Q282" i="16"/>
  <c r="S282" i="16" s="1"/>
  <c r="U282" i="16"/>
  <c r="J282" i="16"/>
  <c r="L282" i="16" s="1"/>
  <c r="Y282" i="26" l="1"/>
  <c r="AA282" i="26"/>
  <c r="X282" i="26"/>
  <c r="F283" i="26"/>
  <c r="H283" i="26" s="1"/>
  <c r="M283" i="26"/>
  <c r="P283" i="26" s="1"/>
  <c r="R283" i="26" s="1"/>
  <c r="AB282" i="26"/>
  <c r="V282" i="26"/>
  <c r="Y282" i="16"/>
  <c r="F283" i="16"/>
  <c r="I283" i="16" s="1"/>
  <c r="K283" i="16" s="1"/>
  <c r="M283" i="16"/>
  <c r="O283" i="16" s="1"/>
  <c r="W282" i="16"/>
  <c r="X282" i="16"/>
  <c r="AB282" i="16"/>
  <c r="Z282" i="16"/>
  <c r="AA282" i="16"/>
  <c r="T282" i="16"/>
  <c r="V282" i="16" s="1"/>
  <c r="O283" i="26" l="1"/>
  <c r="N283" i="26"/>
  <c r="G283" i="26"/>
  <c r="I283" i="26"/>
  <c r="K283" i="26" s="1"/>
  <c r="U283" i="26" s="1"/>
  <c r="H283" i="16"/>
  <c r="G283" i="16"/>
  <c r="N283" i="16"/>
  <c r="P283" i="16"/>
  <c r="R283" i="16" s="1"/>
  <c r="U283" i="16" s="1"/>
  <c r="Q283" i="26" l="1"/>
  <c r="S283" i="26" s="1"/>
  <c r="J283" i="26"/>
  <c r="L283" i="26" s="1"/>
  <c r="J283" i="16"/>
  <c r="L283" i="16" s="1"/>
  <c r="Q283" i="16"/>
  <c r="S283" i="16" s="1"/>
  <c r="M284" i="26" l="1"/>
  <c r="P284" i="26" s="1"/>
  <c r="R284" i="26" s="1"/>
  <c r="Y283" i="26"/>
  <c r="Z283" i="26"/>
  <c r="T283" i="26"/>
  <c r="V283" i="26" s="1"/>
  <c r="AB283" i="26"/>
  <c r="W283" i="26"/>
  <c r="F284" i="26"/>
  <c r="I284" i="26" s="1"/>
  <c r="K284" i="26" s="1"/>
  <c r="X283" i="26"/>
  <c r="AA283" i="26"/>
  <c r="N284" i="26"/>
  <c r="AA283" i="16"/>
  <c r="M284" i="16"/>
  <c r="N284" i="16" s="1"/>
  <c r="T283" i="16"/>
  <c r="V283" i="16" s="1"/>
  <c r="F284" i="16"/>
  <c r="H284" i="16" s="1"/>
  <c r="Y283" i="16"/>
  <c r="Z283" i="16"/>
  <c r="W283" i="16"/>
  <c r="X283" i="16"/>
  <c r="AB283" i="16"/>
  <c r="O284" i="26" l="1"/>
  <c r="Q284" i="26" s="1"/>
  <c r="S284" i="26" s="1"/>
  <c r="G284" i="26"/>
  <c r="H284" i="26"/>
  <c r="U284" i="26"/>
  <c r="O284" i="16"/>
  <c r="P284" i="16"/>
  <c r="R284" i="16" s="1"/>
  <c r="G284" i="16"/>
  <c r="I284" i="16"/>
  <c r="K284" i="16" s="1"/>
  <c r="J284" i="26" l="1"/>
  <c r="L284" i="26" s="1"/>
  <c r="M285" i="26" s="1"/>
  <c r="Q284" i="16"/>
  <c r="S284" i="16" s="1"/>
  <c r="U284" i="16"/>
  <c r="J284" i="16"/>
  <c r="L284" i="16" s="1"/>
  <c r="F285" i="26" l="1"/>
  <c r="G285" i="26" s="1"/>
  <c r="AA284" i="26"/>
  <c r="W284" i="26"/>
  <c r="AB284" i="26"/>
  <c r="Z284" i="26"/>
  <c r="Y284" i="26"/>
  <c r="P285" i="26"/>
  <c r="R285" i="26" s="1"/>
  <c r="N285" i="26"/>
  <c r="O285" i="26"/>
  <c r="T284" i="26"/>
  <c r="V284" i="26" s="1"/>
  <c r="X284" i="26"/>
  <c r="AB284" i="16"/>
  <c r="T284" i="16"/>
  <c r="V284" i="16" s="1"/>
  <c r="W284" i="16"/>
  <c r="Z284" i="16"/>
  <c r="F285" i="16"/>
  <c r="H285" i="16" s="1"/>
  <c r="X284" i="16"/>
  <c r="AA284" i="16"/>
  <c r="M285" i="16"/>
  <c r="P285" i="16" s="1"/>
  <c r="R285" i="16" s="1"/>
  <c r="Y284" i="16"/>
  <c r="H285" i="26" l="1"/>
  <c r="I285" i="26"/>
  <c r="K285" i="26" s="1"/>
  <c r="U285" i="26" s="1"/>
  <c r="Q285" i="26"/>
  <c r="S285" i="26" s="1"/>
  <c r="I285" i="16"/>
  <c r="K285" i="16" s="1"/>
  <c r="U285" i="16" s="1"/>
  <c r="G285" i="16"/>
  <c r="N285" i="16"/>
  <c r="O285" i="16"/>
  <c r="J285" i="26" l="1"/>
  <c r="L285" i="26" s="1"/>
  <c r="F286" i="26" s="1"/>
  <c r="J285" i="16"/>
  <c r="L285" i="16" s="1"/>
  <c r="Q285" i="16"/>
  <c r="S285" i="16" s="1"/>
  <c r="Y285" i="26" l="1"/>
  <c r="Z285" i="26"/>
  <c r="H286" i="26"/>
  <c r="I286" i="26"/>
  <c r="K286" i="26" s="1"/>
  <c r="AB285" i="26"/>
  <c r="M286" i="26"/>
  <c r="O286" i="26" s="1"/>
  <c r="AA285" i="26"/>
  <c r="X285" i="26"/>
  <c r="T285" i="26"/>
  <c r="V285" i="26" s="1"/>
  <c r="W285" i="26"/>
  <c r="G286" i="26"/>
  <c r="Y285" i="16"/>
  <c r="W285" i="16"/>
  <c r="Z285" i="16"/>
  <c r="X285" i="16"/>
  <c r="T285" i="16"/>
  <c r="V285" i="16" s="1"/>
  <c r="F286" i="16"/>
  <c r="G286" i="16" s="1"/>
  <c r="M286" i="16"/>
  <c r="N286" i="16" s="1"/>
  <c r="AA285" i="16"/>
  <c r="AB285" i="16"/>
  <c r="J286" i="26" l="1"/>
  <c r="L286" i="26" s="1"/>
  <c r="N286" i="26"/>
  <c r="P286" i="26"/>
  <c r="R286" i="26" s="1"/>
  <c r="U286" i="26" s="1"/>
  <c r="P286" i="16"/>
  <c r="R286" i="16" s="1"/>
  <c r="I286" i="16"/>
  <c r="K286" i="16" s="1"/>
  <c r="O286" i="16"/>
  <c r="H286" i="16"/>
  <c r="Q286" i="26" l="1"/>
  <c r="T286" i="26" s="1"/>
  <c r="J286" i="16"/>
  <c r="L286" i="16" s="1"/>
  <c r="U286" i="16"/>
  <c r="Q286" i="16"/>
  <c r="S286" i="16" s="1"/>
  <c r="S286" i="26" l="1"/>
  <c r="F287" i="26" s="1"/>
  <c r="T286" i="16"/>
  <c r="V286" i="16" s="1"/>
  <c r="AB286" i="16"/>
  <c r="AA286" i="16"/>
  <c r="Z286" i="16"/>
  <c r="Y286" i="16"/>
  <c r="X286" i="16"/>
  <c r="W286" i="16"/>
  <c r="F287" i="16"/>
  <c r="G287" i="16" s="1"/>
  <c r="M287" i="16"/>
  <c r="Z286" i="26" l="1"/>
  <c r="AB286" i="26"/>
  <c r="M287" i="26"/>
  <c r="N287" i="26" s="1"/>
  <c r="AA286" i="26"/>
  <c r="Y286" i="26"/>
  <c r="X286" i="26"/>
  <c r="W286" i="26"/>
  <c r="V286" i="26"/>
  <c r="I287" i="26"/>
  <c r="K287" i="26" s="1"/>
  <c r="G287" i="26"/>
  <c r="H287" i="26"/>
  <c r="P287" i="16"/>
  <c r="R287" i="16" s="1"/>
  <c r="H287" i="16"/>
  <c r="I287" i="16"/>
  <c r="K287" i="16" s="1"/>
  <c r="N287" i="16"/>
  <c r="O287" i="16"/>
  <c r="P287" i="26" l="1"/>
  <c r="R287" i="26" s="1"/>
  <c r="U287" i="26" s="1"/>
  <c r="O287" i="26"/>
  <c r="J287" i="26"/>
  <c r="L287" i="26" s="1"/>
  <c r="U287" i="16"/>
  <c r="J287" i="16"/>
  <c r="L287" i="16" s="1"/>
  <c r="Q287" i="16"/>
  <c r="S287" i="16" s="1"/>
  <c r="Q287" i="26" l="1"/>
  <c r="S287" i="26" s="1"/>
  <c r="M288" i="26" s="1"/>
  <c r="O288" i="26" s="1"/>
  <c r="AB287" i="16"/>
  <c r="AA287" i="16"/>
  <c r="Z287" i="16"/>
  <c r="M288" i="16"/>
  <c r="Y287" i="16"/>
  <c r="X287" i="16"/>
  <c r="W287" i="16"/>
  <c r="F288" i="16"/>
  <c r="G288" i="16" s="1"/>
  <c r="T287" i="16"/>
  <c r="V287" i="16" s="1"/>
  <c r="Z287" i="26" l="1"/>
  <c r="Y287" i="26"/>
  <c r="AB287" i="26"/>
  <c r="T287" i="26"/>
  <c r="V287" i="26" s="1"/>
  <c r="W287" i="26"/>
  <c r="AA287" i="26"/>
  <c r="X287" i="26"/>
  <c r="F288" i="26"/>
  <c r="G288" i="26" s="1"/>
  <c r="P288" i="26"/>
  <c r="R288" i="26" s="1"/>
  <c r="N288" i="26"/>
  <c r="P288" i="16"/>
  <c r="R288" i="16" s="1"/>
  <c r="N288" i="16"/>
  <c r="H288" i="16"/>
  <c r="I288" i="16"/>
  <c r="K288" i="16" s="1"/>
  <c r="O288" i="16"/>
  <c r="H288" i="26" l="1"/>
  <c r="I288" i="26"/>
  <c r="K288" i="26" s="1"/>
  <c r="U288" i="26" s="1"/>
  <c r="Q288" i="26"/>
  <c r="S288" i="26" s="1"/>
  <c r="J288" i="16"/>
  <c r="L288" i="16" s="1"/>
  <c r="Q288" i="16"/>
  <c r="S288" i="16" s="1"/>
  <c r="U288" i="16"/>
  <c r="J288" i="26" l="1"/>
  <c r="L288" i="26" s="1"/>
  <c r="W288" i="26" s="1"/>
  <c r="AB288" i="16"/>
  <c r="AA288" i="16"/>
  <c r="Z288" i="16"/>
  <c r="T288" i="16"/>
  <c r="V288" i="16" s="1"/>
  <c r="Y288" i="16"/>
  <c r="X288" i="16"/>
  <c r="W288" i="16"/>
  <c r="M289" i="16"/>
  <c r="F289" i="16"/>
  <c r="F289" i="26" l="1"/>
  <c r="I289" i="26" s="1"/>
  <c r="K289" i="26" s="1"/>
  <c r="Z288" i="26"/>
  <c r="X288" i="26"/>
  <c r="AB288" i="26"/>
  <c r="M289" i="26"/>
  <c r="P289" i="26" s="1"/>
  <c r="R289" i="26" s="1"/>
  <c r="AA288" i="26"/>
  <c r="T288" i="26"/>
  <c r="V288" i="26" s="1"/>
  <c r="Y288" i="26"/>
  <c r="G289" i="26"/>
  <c r="P289" i="16"/>
  <c r="R289" i="16" s="1"/>
  <c r="O289" i="16"/>
  <c r="N289" i="16"/>
  <c r="I289" i="16"/>
  <c r="K289" i="16" s="1"/>
  <c r="H289" i="16"/>
  <c r="G289" i="16"/>
  <c r="U289" i="26" l="1"/>
  <c r="H289" i="26"/>
  <c r="J289" i="26" s="1"/>
  <c r="L289" i="26" s="1"/>
  <c r="N289" i="26"/>
  <c r="O289" i="26"/>
  <c r="Q289" i="16"/>
  <c r="S289" i="16" s="1"/>
  <c r="U289" i="16"/>
  <c r="J289" i="16"/>
  <c r="Q289" i="26" l="1"/>
  <c r="S289" i="26" s="1"/>
  <c r="F290" i="26" s="1"/>
  <c r="I290" i="26" s="1"/>
  <c r="K290" i="26" s="1"/>
  <c r="T289" i="16"/>
  <c r="L289" i="16"/>
  <c r="Z289" i="26" l="1"/>
  <c r="Y289" i="26"/>
  <c r="W289" i="26"/>
  <c r="X289" i="26"/>
  <c r="AA289" i="26"/>
  <c r="AB289" i="26"/>
  <c r="M290" i="26"/>
  <c r="N290" i="26" s="1"/>
  <c r="T289" i="26"/>
  <c r="V289" i="26" s="1"/>
  <c r="G290" i="26"/>
  <c r="H290" i="26"/>
  <c r="V289" i="16"/>
  <c r="AB289" i="16"/>
  <c r="AA289" i="16"/>
  <c r="Z289" i="16"/>
  <c r="Y289" i="16"/>
  <c r="X289" i="16"/>
  <c r="W289" i="16"/>
  <c r="M290" i="16"/>
  <c r="F290" i="16"/>
  <c r="I290" i="16" s="1"/>
  <c r="K290" i="16" s="1"/>
  <c r="O290" i="26" l="1"/>
  <c r="P290" i="26"/>
  <c r="R290" i="26" s="1"/>
  <c r="U290" i="26" s="1"/>
  <c r="J290" i="26"/>
  <c r="L290" i="26" s="1"/>
  <c r="P290" i="16"/>
  <c r="R290" i="16" s="1"/>
  <c r="U290" i="16" s="1"/>
  <c r="O290" i="16"/>
  <c r="G290" i="16"/>
  <c r="H290" i="16"/>
  <c r="N290" i="16"/>
  <c r="Q290" i="26" l="1"/>
  <c r="S290" i="26" s="1"/>
  <c r="F291" i="26" s="1"/>
  <c r="G291" i="26" s="1"/>
  <c r="Q290" i="16"/>
  <c r="S290" i="16" s="1"/>
  <c r="J290" i="16"/>
  <c r="T290" i="26" l="1"/>
  <c r="V290" i="26" s="1"/>
  <c r="X290" i="26"/>
  <c r="Y290" i="26"/>
  <c r="W290" i="26"/>
  <c r="AB290" i="26"/>
  <c r="Z290" i="26"/>
  <c r="M291" i="26"/>
  <c r="N291" i="26" s="1"/>
  <c r="AA290" i="26"/>
  <c r="I291" i="26"/>
  <c r="K291" i="26" s="1"/>
  <c r="H291" i="26"/>
  <c r="T290" i="16"/>
  <c r="L290" i="16"/>
  <c r="P291" i="26" l="1"/>
  <c r="R291" i="26" s="1"/>
  <c r="U291" i="26" s="1"/>
  <c r="O291" i="26"/>
  <c r="J291" i="26"/>
  <c r="L291" i="26" s="1"/>
  <c r="V290" i="16"/>
  <c r="AB290" i="16"/>
  <c r="AA290" i="16"/>
  <c r="Z290" i="16"/>
  <c r="Y290" i="16"/>
  <c r="X290" i="16"/>
  <c r="W290" i="16"/>
  <c r="M291" i="16"/>
  <c r="F291" i="16"/>
  <c r="H291" i="16" s="1"/>
  <c r="Q291" i="26" l="1"/>
  <c r="S291" i="26" s="1"/>
  <c r="N291" i="16"/>
  <c r="P291" i="16"/>
  <c r="R291" i="16" s="1"/>
  <c r="O291" i="16"/>
  <c r="I291" i="16"/>
  <c r="K291" i="16" s="1"/>
  <c r="G291" i="16"/>
  <c r="F292" i="26" l="1"/>
  <c r="H292" i="26" s="1"/>
  <c r="Z291" i="26"/>
  <c r="AB291" i="26"/>
  <c r="T291" i="26"/>
  <c r="V291" i="26" s="1"/>
  <c r="M292" i="26"/>
  <c r="N292" i="26" s="1"/>
  <c r="W291" i="26"/>
  <c r="Y291" i="26"/>
  <c r="AA291" i="26"/>
  <c r="X291" i="26"/>
  <c r="G292" i="26"/>
  <c r="Q291" i="16"/>
  <c r="S291" i="16" s="1"/>
  <c r="U291" i="16"/>
  <c r="J291" i="16"/>
  <c r="L291" i="16" s="1"/>
  <c r="P292" i="26" l="1"/>
  <c r="R292" i="26" s="1"/>
  <c r="O292" i="26"/>
  <c r="I292" i="26"/>
  <c r="K292" i="26" s="1"/>
  <c r="AB291" i="16"/>
  <c r="AA291" i="16"/>
  <c r="Z291" i="16"/>
  <c r="Y291" i="16"/>
  <c r="X291" i="16"/>
  <c r="W291" i="16"/>
  <c r="F292" i="16"/>
  <c r="H292" i="16" s="1"/>
  <c r="M292" i="16"/>
  <c r="T291" i="16"/>
  <c r="V291" i="16" s="1"/>
  <c r="U292" i="26" l="1"/>
  <c r="J292" i="26"/>
  <c r="L292" i="26" s="1"/>
  <c r="Q292" i="26"/>
  <c r="P292" i="16"/>
  <c r="R292" i="16" s="1"/>
  <c r="G292" i="16"/>
  <c r="I292" i="16"/>
  <c r="K292" i="16" s="1"/>
  <c r="N292" i="16"/>
  <c r="O292" i="16"/>
  <c r="T292" i="26" l="1"/>
  <c r="S292" i="26"/>
  <c r="AA292" i="26" s="1"/>
  <c r="F293" i="26"/>
  <c r="Z292" i="26"/>
  <c r="J292" i="16"/>
  <c r="L292" i="16" s="1"/>
  <c r="U292" i="16"/>
  <c r="Q292" i="16"/>
  <c r="X292" i="26" l="1"/>
  <c r="V292" i="26"/>
  <c r="Y292" i="26"/>
  <c r="AB292" i="26"/>
  <c r="M293" i="26"/>
  <c r="P293" i="26" s="1"/>
  <c r="R293" i="26" s="1"/>
  <c r="W292" i="26"/>
  <c r="H293" i="26"/>
  <c r="G293" i="26"/>
  <c r="I293" i="26"/>
  <c r="K293" i="26" s="1"/>
  <c r="N293" i="26"/>
  <c r="T292" i="16"/>
  <c r="S292" i="16"/>
  <c r="F293" i="16" s="1"/>
  <c r="O293" i="26" l="1"/>
  <c r="Q293" i="26" s="1"/>
  <c r="S293" i="26" s="1"/>
  <c r="U293" i="26"/>
  <c r="J293" i="26"/>
  <c r="L293" i="26" s="1"/>
  <c r="V292" i="16"/>
  <c r="AB292" i="16"/>
  <c r="AA292" i="16"/>
  <c r="Z292" i="16"/>
  <c r="Y292" i="16"/>
  <c r="X292" i="16"/>
  <c r="W292" i="16"/>
  <c r="M293" i="16"/>
  <c r="I293" i="16"/>
  <c r="K293" i="16" s="1"/>
  <c r="H293" i="16"/>
  <c r="G293" i="16"/>
  <c r="F294" i="26" l="1"/>
  <c r="M294" i="26"/>
  <c r="T293" i="26"/>
  <c r="V293" i="26" s="1"/>
  <c r="Y293" i="26"/>
  <c r="W293" i="26"/>
  <c r="X293" i="26"/>
  <c r="AB293" i="26"/>
  <c r="Z293" i="26"/>
  <c r="AA293" i="26"/>
  <c r="N293" i="16"/>
  <c r="O293" i="16"/>
  <c r="P293" i="16"/>
  <c r="R293" i="16" s="1"/>
  <c r="J293" i="16"/>
  <c r="I294" i="26" l="1"/>
  <c r="K294" i="26" s="1"/>
  <c r="G294" i="26"/>
  <c r="H294" i="26"/>
  <c r="O294" i="26"/>
  <c r="N294" i="26"/>
  <c r="P294" i="26"/>
  <c r="R294" i="26" s="1"/>
  <c r="Q293" i="16"/>
  <c r="T293" i="16" s="1"/>
  <c r="U293" i="16"/>
  <c r="L293" i="16"/>
  <c r="J294" i="26" l="1"/>
  <c r="L294" i="26" s="1"/>
  <c r="Q294" i="26"/>
  <c r="U294" i="26"/>
  <c r="S293" i="16"/>
  <c r="V293" i="16" s="1"/>
  <c r="T294" i="26" l="1"/>
  <c r="S294" i="26"/>
  <c r="AB294" i="26" s="1"/>
  <c r="F294" i="16"/>
  <c r="H294" i="16" s="1"/>
  <c r="M294" i="16"/>
  <c r="O294" i="16" s="1"/>
  <c r="W293" i="16"/>
  <c r="Z293" i="16"/>
  <c r="AA293" i="16"/>
  <c r="Y293" i="16"/>
  <c r="AB293" i="16"/>
  <c r="X293" i="16"/>
  <c r="V294" i="26" l="1"/>
  <c r="W294" i="26"/>
  <c r="Z294" i="26"/>
  <c r="F295" i="26"/>
  <c r="I295" i="26" s="1"/>
  <c r="K295" i="26" s="1"/>
  <c r="Y294" i="26"/>
  <c r="M295" i="26"/>
  <c r="P295" i="26" s="1"/>
  <c r="R295" i="26" s="1"/>
  <c r="AA294" i="26"/>
  <c r="X294" i="26"/>
  <c r="G294" i="16"/>
  <c r="I294" i="16"/>
  <c r="K294" i="16" s="1"/>
  <c r="P294" i="16"/>
  <c r="R294" i="16" s="1"/>
  <c r="N294" i="16"/>
  <c r="H295" i="26" l="1"/>
  <c r="G295" i="26"/>
  <c r="N295" i="26"/>
  <c r="O295" i="26"/>
  <c r="U295" i="26"/>
  <c r="U294" i="16"/>
  <c r="J294" i="16"/>
  <c r="L294" i="16" s="1"/>
  <c r="Q294" i="16"/>
  <c r="S294" i="16" s="1"/>
  <c r="J295" i="26" l="1"/>
  <c r="L295" i="26" s="1"/>
  <c r="Q295" i="26"/>
  <c r="S295" i="26" s="1"/>
  <c r="T294" i="16"/>
  <c r="V294" i="16" s="1"/>
  <c r="AB294" i="16"/>
  <c r="M295" i="16"/>
  <c r="N295" i="16" s="1"/>
  <c r="F295" i="16"/>
  <c r="I295" i="16" s="1"/>
  <c r="K295" i="16" s="1"/>
  <c r="W294" i="16"/>
  <c r="Z294" i="16"/>
  <c r="Y294" i="16"/>
  <c r="X294" i="16"/>
  <c r="AA294" i="16"/>
  <c r="Z295" i="26" l="1"/>
  <c r="F296" i="26"/>
  <c r="H296" i="26" s="1"/>
  <c r="W295" i="26"/>
  <c r="Y295" i="26"/>
  <c r="M296" i="26"/>
  <c r="P296" i="26" s="1"/>
  <c r="R296" i="26" s="1"/>
  <c r="AB295" i="26"/>
  <c r="X295" i="26"/>
  <c r="T295" i="26"/>
  <c r="V295" i="26" s="1"/>
  <c r="AA295" i="26"/>
  <c r="P295" i="16"/>
  <c r="R295" i="16" s="1"/>
  <c r="U295" i="16" s="1"/>
  <c r="G295" i="16"/>
  <c r="O295" i="16"/>
  <c r="H295" i="16"/>
  <c r="G296" i="26" l="1"/>
  <c r="I296" i="26"/>
  <c r="K296" i="26" s="1"/>
  <c r="U296" i="26" s="1"/>
  <c r="O296" i="26"/>
  <c r="N296" i="26"/>
  <c r="Q295" i="16"/>
  <c r="S295" i="16" s="1"/>
  <c r="J295" i="16"/>
  <c r="L295" i="16" s="1"/>
  <c r="J296" i="26" l="1"/>
  <c r="L296" i="26" s="1"/>
  <c r="Q296" i="26"/>
  <c r="S296" i="26" s="1"/>
  <c r="T295" i="16"/>
  <c r="V295" i="16" s="1"/>
  <c r="F296" i="16"/>
  <c r="H296" i="16" s="1"/>
  <c r="AB295" i="16"/>
  <c r="W295" i="16"/>
  <c r="M296" i="16"/>
  <c r="O296" i="16" s="1"/>
  <c r="X295" i="16"/>
  <c r="AA295" i="16"/>
  <c r="Z295" i="16"/>
  <c r="Y295" i="16"/>
  <c r="Y296" i="26" l="1"/>
  <c r="AB296" i="26"/>
  <c r="Z296" i="26"/>
  <c r="W296" i="26"/>
  <c r="AA296" i="26"/>
  <c r="M297" i="26"/>
  <c r="O297" i="26" s="1"/>
  <c r="F297" i="26"/>
  <c r="I297" i="26" s="1"/>
  <c r="K297" i="26" s="1"/>
  <c r="X296" i="26"/>
  <c r="T296" i="26"/>
  <c r="V296" i="26" s="1"/>
  <c r="I296" i="16"/>
  <c r="K296" i="16" s="1"/>
  <c r="G296" i="16"/>
  <c r="P296" i="16"/>
  <c r="R296" i="16" s="1"/>
  <c r="N296" i="16"/>
  <c r="N297" i="26" l="1"/>
  <c r="G297" i="26"/>
  <c r="P297" i="26"/>
  <c r="R297" i="26" s="1"/>
  <c r="U297" i="26" s="1"/>
  <c r="H297" i="26"/>
  <c r="U296" i="16"/>
  <c r="J296" i="16"/>
  <c r="L296" i="16" s="1"/>
  <c r="Q296" i="16"/>
  <c r="S296" i="16" s="1"/>
  <c r="J297" i="26" l="1"/>
  <c r="L297" i="26" s="1"/>
  <c r="Q297" i="26"/>
  <c r="S297" i="26" s="1"/>
  <c r="AB296" i="16"/>
  <c r="F297" i="16"/>
  <c r="G297" i="16" s="1"/>
  <c r="Y296" i="16"/>
  <c r="M297" i="16"/>
  <c r="P297" i="16" s="1"/>
  <c r="R297" i="16" s="1"/>
  <c r="T296" i="16"/>
  <c r="V296" i="16" s="1"/>
  <c r="Z296" i="16"/>
  <c r="W296" i="16"/>
  <c r="AA296" i="16"/>
  <c r="X296" i="16"/>
  <c r="AA297" i="26" l="1"/>
  <c r="F298" i="26"/>
  <c r="I298" i="26" s="1"/>
  <c r="K298" i="26" s="1"/>
  <c r="M298" i="26"/>
  <c r="P298" i="26" s="1"/>
  <c r="R298" i="26" s="1"/>
  <c r="AB297" i="26"/>
  <c r="Z297" i="26"/>
  <c r="W297" i="26"/>
  <c r="Y297" i="26"/>
  <c r="X297" i="26"/>
  <c r="T297" i="26"/>
  <c r="V297" i="26" s="1"/>
  <c r="I297" i="16"/>
  <c r="K297" i="16" s="1"/>
  <c r="U297" i="16" s="1"/>
  <c r="H297" i="16"/>
  <c r="N297" i="16"/>
  <c r="O297" i="16"/>
  <c r="G298" i="26" l="1"/>
  <c r="H298" i="26"/>
  <c r="U298" i="26"/>
  <c r="N298" i="26"/>
  <c r="O298" i="26"/>
  <c r="J297" i="16"/>
  <c r="L297" i="16" s="1"/>
  <c r="Q297" i="16"/>
  <c r="S297" i="16" s="1"/>
  <c r="J298" i="26" l="1"/>
  <c r="L298" i="26" s="1"/>
  <c r="Q298" i="26"/>
  <c r="S298" i="26" s="1"/>
  <c r="T297" i="16"/>
  <c r="V297" i="16" s="1"/>
  <c r="AB297" i="16"/>
  <c r="AA297" i="16"/>
  <c r="Z297" i="16"/>
  <c r="Y297" i="16"/>
  <c r="X297" i="16"/>
  <c r="W297" i="16"/>
  <c r="F298" i="16"/>
  <c r="M298" i="16"/>
  <c r="F299" i="26" l="1"/>
  <c r="I299" i="26" s="1"/>
  <c r="K299" i="26" s="1"/>
  <c r="Z298" i="26"/>
  <c r="W298" i="26"/>
  <c r="AB298" i="26"/>
  <c r="Y298" i="26"/>
  <c r="AA298" i="26"/>
  <c r="X298" i="26"/>
  <c r="M299" i="26"/>
  <c r="P299" i="26" s="1"/>
  <c r="R299" i="26" s="1"/>
  <c r="T298" i="26"/>
  <c r="V298" i="26" s="1"/>
  <c r="H299" i="26"/>
  <c r="H298" i="16"/>
  <c r="G298" i="16"/>
  <c r="I298" i="16"/>
  <c r="K298" i="16" s="1"/>
  <c r="P298" i="16"/>
  <c r="R298" i="16" s="1"/>
  <c r="O298" i="16"/>
  <c r="N298" i="16"/>
  <c r="G299" i="26" l="1"/>
  <c r="J299" i="26" s="1"/>
  <c r="L299" i="26" s="1"/>
  <c r="N299" i="26"/>
  <c r="O299" i="26"/>
  <c r="U299" i="26"/>
  <c r="U298" i="16"/>
  <c r="J298" i="16"/>
  <c r="L298" i="16" s="1"/>
  <c r="Q298" i="16"/>
  <c r="S298" i="16" s="1"/>
  <c r="Q299" i="26" l="1"/>
  <c r="S299" i="26" s="1"/>
  <c r="AA299" i="26" s="1"/>
  <c r="AA298" i="16"/>
  <c r="AB298" i="16"/>
  <c r="Z298" i="16"/>
  <c r="Y298" i="16"/>
  <c r="X298" i="16"/>
  <c r="W298" i="16"/>
  <c r="F299" i="16"/>
  <c r="M299" i="16"/>
  <c r="T298" i="16"/>
  <c r="V298" i="16" s="1"/>
  <c r="Z299" i="26" l="1"/>
  <c r="W299" i="26"/>
  <c r="Y299" i="26"/>
  <c r="AB299" i="26"/>
  <c r="X299" i="26"/>
  <c r="M300" i="26"/>
  <c r="O300" i="26" s="1"/>
  <c r="F300" i="26"/>
  <c r="H300" i="26" s="1"/>
  <c r="T299" i="26"/>
  <c r="V299" i="26" s="1"/>
  <c r="O299" i="16"/>
  <c r="N299" i="16"/>
  <c r="P299" i="16"/>
  <c r="R299" i="16" s="1"/>
  <c r="G299" i="16"/>
  <c r="I299" i="16"/>
  <c r="K299" i="16" s="1"/>
  <c r="H299" i="16"/>
  <c r="I300" i="26" l="1"/>
  <c r="K300" i="26" s="1"/>
  <c r="P300" i="26"/>
  <c r="R300" i="26" s="1"/>
  <c r="N300" i="26"/>
  <c r="G300" i="26"/>
  <c r="U299" i="16"/>
  <c r="J299" i="16"/>
  <c r="Q299" i="16"/>
  <c r="S299" i="16" s="1"/>
  <c r="Q300" i="26" l="1"/>
  <c r="S300" i="26" s="1"/>
  <c r="J300" i="26"/>
  <c r="L300" i="26" s="1"/>
  <c r="U300" i="26"/>
  <c r="T299" i="16"/>
  <c r="L299" i="16"/>
  <c r="M301" i="26" l="1"/>
  <c r="N301" i="26" s="1"/>
  <c r="T300" i="26"/>
  <c r="V300" i="26" s="1"/>
  <c r="AB300" i="26"/>
  <c r="Y300" i="26"/>
  <c r="F301" i="26"/>
  <c r="G301" i="26" s="1"/>
  <c r="AA300" i="26"/>
  <c r="W300" i="26"/>
  <c r="Z300" i="26"/>
  <c r="X300" i="26"/>
  <c r="V299" i="16"/>
  <c r="AB299" i="16"/>
  <c r="AA299" i="16"/>
  <c r="Z299" i="16"/>
  <c r="Y299" i="16"/>
  <c r="X299" i="16"/>
  <c r="W299" i="16"/>
  <c r="F300" i="16"/>
  <c r="M300" i="16"/>
  <c r="I301" i="26" l="1"/>
  <c r="K301" i="26" s="1"/>
  <c r="H301" i="26"/>
  <c r="O301" i="26"/>
  <c r="P301" i="26"/>
  <c r="R301" i="26" s="1"/>
  <c r="I300" i="16"/>
  <c r="K300" i="16" s="1"/>
  <c r="H300" i="16"/>
  <c r="G300" i="16"/>
  <c r="N300" i="16"/>
  <c r="P300" i="16"/>
  <c r="R300" i="16" s="1"/>
  <c r="O300" i="16"/>
  <c r="J301" i="26" l="1"/>
  <c r="L301" i="26" s="1"/>
  <c r="U301" i="26"/>
  <c r="Q301" i="26"/>
  <c r="S301" i="26" s="1"/>
  <c r="Q300" i="16"/>
  <c r="S300" i="16" s="1"/>
  <c r="U300" i="16"/>
  <c r="J300" i="16"/>
  <c r="M302" i="26" l="1"/>
  <c r="P302" i="26" s="1"/>
  <c r="R302" i="26" s="1"/>
  <c r="W301" i="26"/>
  <c r="Z301" i="26"/>
  <c r="AA301" i="26"/>
  <c r="AB301" i="26"/>
  <c r="Y301" i="26"/>
  <c r="X301" i="26"/>
  <c r="T301" i="26"/>
  <c r="V301" i="26" s="1"/>
  <c r="F302" i="26"/>
  <c r="H302" i="26" s="1"/>
  <c r="O302" i="26"/>
  <c r="T300" i="16"/>
  <c r="L300" i="16"/>
  <c r="N302" i="26" l="1"/>
  <c r="Q302" i="26" s="1"/>
  <c r="S302" i="26" s="1"/>
  <c r="G302" i="26"/>
  <c r="I302" i="26"/>
  <c r="K302" i="26" s="1"/>
  <c r="U302" i="26" s="1"/>
  <c r="V300" i="16"/>
  <c r="AB300" i="16"/>
  <c r="AA300" i="16"/>
  <c r="Z300" i="16"/>
  <c r="Y300" i="16"/>
  <c r="X300" i="16"/>
  <c r="W300" i="16"/>
  <c r="M301" i="16"/>
  <c r="F301" i="16"/>
  <c r="J302" i="26" l="1"/>
  <c r="L302" i="26" s="1"/>
  <c r="M303" i="26" s="1"/>
  <c r="I301" i="16"/>
  <c r="K301" i="16" s="1"/>
  <c r="H301" i="16"/>
  <c r="G301" i="16"/>
  <c r="P301" i="16"/>
  <c r="R301" i="16" s="1"/>
  <c r="O301" i="16"/>
  <c r="N301" i="16"/>
  <c r="X302" i="26" l="1"/>
  <c r="W302" i="26"/>
  <c r="AB302" i="26"/>
  <c r="Z302" i="26"/>
  <c r="AA302" i="26"/>
  <c r="F303" i="26"/>
  <c r="G303" i="26" s="1"/>
  <c r="Y302" i="26"/>
  <c r="T302" i="26"/>
  <c r="V302" i="26" s="1"/>
  <c r="N303" i="26"/>
  <c r="P303" i="26"/>
  <c r="R303" i="26" s="1"/>
  <c r="O303" i="26"/>
  <c r="J301" i="16"/>
  <c r="L301" i="16" s="1"/>
  <c r="Q301" i="16"/>
  <c r="U301" i="16"/>
  <c r="I303" i="26" l="1"/>
  <c r="K303" i="26" s="1"/>
  <c r="U303" i="26" s="1"/>
  <c r="H303" i="26"/>
  <c r="Q303" i="26"/>
  <c r="T301" i="16"/>
  <c r="S301" i="16"/>
  <c r="F302" i="16" s="1"/>
  <c r="J303" i="26" l="1"/>
  <c r="L303" i="26" s="1"/>
  <c r="S303" i="26"/>
  <c r="AA301" i="16"/>
  <c r="Z301" i="16"/>
  <c r="AB301" i="16"/>
  <c r="V301" i="16"/>
  <c r="W301" i="16"/>
  <c r="Y301" i="16"/>
  <c r="X301" i="16"/>
  <c r="M302" i="16"/>
  <c r="H302" i="16"/>
  <c r="G302" i="16"/>
  <c r="I302" i="16"/>
  <c r="K302" i="16" s="1"/>
  <c r="M304" i="26" l="1"/>
  <c r="T303" i="26"/>
  <c r="V303" i="26" s="1"/>
  <c r="F304" i="26"/>
  <c r="Z303" i="26"/>
  <c r="Y303" i="26"/>
  <c r="X303" i="26"/>
  <c r="W303" i="26"/>
  <c r="AB303" i="26"/>
  <c r="AA303" i="26"/>
  <c r="N302" i="16"/>
  <c r="O302" i="16"/>
  <c r="P302" i="16"/>
  <c r="R302" i="16" s="1"/>
  <c r="J302" i="16"/>
  <c r="O304" i="26" l="1"/>
  <c r="P304" i="26"/>
  <c r="R304" i="26" s="1"/>
  <c r="N304" i="26"/>
  <c r="G304" i="26"/>
  <c r="H304" i="26"/>
  <c r="I304" i="26"/>
  <c r="K304" i="26" s="1"/>
  <c r="U302" i="16"/>
  <c r="Q302" i="16"/>
  <c r="L302" i="16"/>
  <c r="Q304" i="26" l="1"/>
  <c r="S304" i="26" s="1"/>
  <c r="U304" i="26"/>
  <c r="J304" i="26"/>
  <c r="S302" i="16"/>
  <c r="X302" i="16" s="1"/>
  <c r="T302" i="16"/>
  <c r="L304" i="26" l="1"/>
  <c r="T304" i="26"/>
  <c r="M303" i="16"/>
  <c r="P303" i="16" s="1"/>
  <c r="R303" i="16" s="1"/>
  <c r="F303" i="16"/>
  <c r="H303" i="16" s="1"/>
  <c r="W302" i="16"/>
  <c r="Y302" i="16"/>
  <c r="Z302" i="16"/>
  <c r="AA302" i="16"/>
  <c r="AB302" i="16"/>
  <c r="V302" i="16"/>
  <c r="F305" i="26" l="1"/>
  <c r="M305" i="26"/>
  <c r="Z304" i="26"/>
  <c r="AA304" i="26"/>
  <c r="AB304" i="26"/>
  <c r="W304" i="26"/>
  <c r="X304" i="26"/>
  <c r="V304" i="26"/>
  <c r="Y304" i="26"/>
  <c r="I303" i="16"/>
  <c r="K303" i="16" s="1"/>
  <c r="U303" i="16" s="1"/>
  <c r="G303" i="16"/>
  <c r="O303" i="16"/>
  <c r="N303" i="16"/>
  <c r="I305" i="26" l="1"/>
  <c r="K305" i="26" s="1"/>
  <c r="G305" i="26"/>
  <c r="H305" i="26"/>
  <c r="P305" i="26"/>
  <c r="R305" i="26" s="1"/>
  <c r="O305" i="26"/>
  <c r="N305" i="26"/>
  <c r="J303" i="16"/>
  <c r="L303" i="16" s="1"/>
  <c r="Q303" i="16"/>
  <c r="S303" i="16" s="1"/>
  <c r="J305" i="26" l="1"/>
  <c r="L305" i="26" s="1"/>
  <c r="Q305" i="26"/>
  <c r="S305" i="26" s="1"/>
  <c r="U305" i="26"/>
  <c r="T303" i="16"/>
  <c r="V303" i="16" s="1"/>
  <c r="AB303" i="16"/>
  <c r="AA303" i="16"/>
  <c r="Z303" i="16"/>
  <c r="Y303" i="16"/>
  <c r="X303" i="16"/>
  <c r="W303" i="16"/>
  <c r="F304" i="16"/>
  <c r="M304" i="16"/>
  <c r="F306" i="26" l="1"/>
  <c r="M306" i="26"/>
  <c r="T305" i="26"/>
  <c r="V305" i="26" s="1"/>
  <c r="X305" i="26"/>
  <c r="W305" i="26"/>
  <c r="AB305" i="26"/>
  <c r="AA305" i="26"/>
  <c r="Z305" i="26"/>
  <c r="Y305" i="26"/>
  <c r="N304" i="16"/>
  <c r="P304" i="16"/>
  <c r="R304" i="16" s="1"/>
  <c r="O304" i="16"/>
  <c r="I304" i="16"/>
  <c r="K304" i="16" s="1"/>
  <c r="H304" i="16"/>
  <c r="G304" i="16"/>
  <c r="I306" i="26" l="1"/>
  <c r="K306" i="26" s="1"/>
  <c r="H306" i="26"/>
  <c r="G306" i="26"/>
  <c r="P306" i="26"/>
  <c r="R306" i="26" s="1"/>
  <c r="O306" i="26"/>
  <c r="N306" i="26"/>
  <c r="Q304" i="16"/>
  <c r="S304" i="16" s="1"/>
  <c r="U304" i="16"/>
  <c r="J304" i="16"/>
  <c r="J306" i="26" l="1"/>
  <c r="L306" i="26" s="1"/>
  <c r="Q306" i="26"/>
  <c r="U306" i="26"/>
  <c r="T304" i="16"/>
  <c r="L304" i="16"/>
  <c r="T306" i="26" l="1"/>
  <c r="S306" i="26"/>
  <c r="X306" i="26" s="1"/>
  <c r="AB304" i="16"/>
  <c r="AA304" i="16"/>
  <c r="Z304" i="16"/>
  <c r="V304" i="16"/>
  <c r="Y304" i="16"/>
  <c r="X304" i="16"/>
  <c r="W304" i="16"/>
  <c r="M305" i="16"/>
  <c r="F305" i="16"/>
  <c r="F307" i="26" l="1"/>
  <c r="M307" i="26"/>
  <c r="N307" i="26" s="1"/>
  <c r="V306" i="26"/>
  <c r="Y306" i="26"/>
  <c r="Z306" i="26"/>
  <c r="W306" i="26"/>
  <c r="AA306" i="26"/>
  <c r="AB306" i="26"/>
  <c r="P305" i="16"/>
  <c r="R305" i="16" s="1"/>
  <c r="O305" i="16"/>
  <c r="N305" i="16"/>
  <c r="I305" i="16"/>
  <c r="K305" i="16" s="1"/>
  <c r="H305" i="16"/>
  <c r="G305" i="16"/>
  <c r="O307" i="26" l="1"/>
  <c r="P307" i="26"/>
  <c r="R307" i="26" s="1"/>
  <c r="I307" i="26"/>
  <c r="K307" i="26" s="1"/>
  <c r="G307" i="26"/>
  <c r="H307" i="26"/>
  <c r="Q305" i="16"/>
  <c r="S305" i="16" s="1"/>
  <c r="U305" i="16"/>
  <c r="J305" i="16"/>
  <c r="U307" i="26" l="1"/>
  <c r="Q307" i="26"/>
  <c r="S307" i="26" s="1"/>
  <c r="J307" i="26"/>
  <c r="T305" i="16"/>
  <c r="L305" i="16"/>
  <c r="T307" i="26" l="1"/>
  <c r="L307" i="26"/>
  <c r="AB305" i="16"/>
  <c r="AA305" i="16"/>
  <c r="Z305" i="16"/>
  <c r="V305" i="16"/>
  <c r="Y305" i="16"/>
  <c r="X305" i="16"/>
  <c r="W305" i="16"/>
  <c r="F306" i="16"/>
  <c r="M306" i="16"/>
  <c r="F308" i="26" l="1"/>
  <c r="M308" i="26"/>
  <c r="V307" i="26"/>
  <c r="Y307" i="26"/>
  <c r="AA307" i="26"/>
  <c r="AB307" i="26"/>
  <c r="W307" i="26"/>
  <c r="X307" i="26"/>
  <c r="Z307" i="26"/>
  <c r="P306" i="16"/>
  <c r="R306" i="16" s="1"/>
  <c r="O306" i="16"/>
  <c r="N306" i="16"/>
  <c r="H306" i="16"/>
  <c r="G306" i="16"/>
  <c r="I306" i="16"/>
  <c r="K306" i="16" s="1"/>
  <c r="N308" i="26" l="1"/>
  <c r="P308" i="26"/>
  <c r="R308" i="26" s="1"/>
  <c r="O308" i="26"/>
  <c r="G308" i="26"/>
  <c r="I308" i="26"/>
  <c r="K308" i="26" s="1"/>
  <c r="H308" i="26"/>
  <c r="U306" i="16"/>
  <c r="J306" i="16"/>
  <c r="Q306" i="16"/>
  <c r="S306" i="16" s="1"/>
  <c r="Q308" i="26" l="1"/>
  <c r="S308" i="26" s="1"/>
  <c r="J308" i="26"/>
  <c r="U308" i="26"/>
  <c r="T306" i="16"/>
  <c r="L306" i="16"/>
  <c r="T308" i="26" l="1"/>
  <c r="L308" i="26"/>
  <c r="AA308" i="26" s="1"/>
  <c r="V306" i="16"/>
  <c r="AB306" i="16"/>
  <c r="AA306" i="16"/>
  <c r="Z306" i="16"/>
  <c r="Y306" i="16"/>
  <c r="X306" i="16"/>
  <c r="W306" i="16"/>
  <c r="F307" i="16"/>
  <c r="M307" i="16"/>
  <c r="W308" i="26" l="1"/>
  <c r="V308" i="26"/>
  <c r="Z308" i="26"/>
  <c r="AB308" i="26"/>
  <c r="Y308" i="26"/>
  <c r="F309" i="26"/>
  <c r="G309" i="26" s="1"/>
  <c r="M309" i="26"/>
  <c r="P309" i="26" s="1"/>
  <c r="R309" i="26" s="1"/>
  <c r="X308" i="26"/>
  <c r="O307" i="16"/>
  <c r="N307" i="16"/>
  <c r="P307" i="16"/>
  <c r="R307" i="16" s="1"/>
  <c r="G307" i="16"/>
  <c r="I307" i="16"/>
  <c r="K307" i="16" s="1"/>
  <c r="H307" i="16"/>
  <c r="I309" i="26" l="1"/>
  <c r="K309" i="26" s="1"/>
  <c r="U309" i="26" s="1"/>
  <c r="H309" i="26"/>
  <c r="N309" i="26"/>
  <c r="O309" i="26"/>
  <c r="J307" i="16"/>
  <c r="L307" i="16" s="1"/>
  <c r="U307" i="16"/>
  <c r="Q307" i="16"/>
  <c r="S307" i="16" s="1"/>
  <c r="Q309" i="26" l="1"/>
  <c r="S309" i="26" s="1"/>
  <c r="J309" i="26"/>
  <c r="L309" i="26" s="1"/>
  <c r="AB307" i="16"/>
  <c r="AA307" i="16"/>
  <c r="Z307" i="16"/>
  <c r="Y307" i="16"/>
  <c r="X307" i="16"/>
  <c r="W307" i="16"/>
  <c r="F308" i="16"/>
  <c r="M308" i="16"/>
  <c r="T307" i="16"/>
  <c r="V307" i="16" s="1"/>
  <c r="M310" i="26" l="1"/>
  <c r="P310" i="26" s="1"/>
  <c r="R310" i="26" s="1"/>
  <c r="AB309" i="26"/>
  <c r="F310" i="26"/>
  <c r="H310" i="26" s="1"/>
  <c r="W309" i="26"/>
  <c r="Z309" i="26"/>
  <c r="Y309" i="26"/>
  <c r="X309" i="26"/>
  <c r="AA309" i="26"/>
  <c r="T309" i="26"/>
  <c r="V309" i="26" s="1"/>
  <c r="I308" i="16"/>
  <c r="K308" i="16" s="1"/>
  <c r="H308" i="16"/>
  <c r="G308" i="16"/>
  <c r="N308" i="16"/>
  <c r="P308" i="16"/>
  <c r="R308" i="16" s="1"/>
  <c r="O308" i="16"/>
  <c r="O310" i="26" l="1"/>
  <c r="N310" i="26"/>
  <c r="G310" i="26"/>
  <c r="I310" i="26"/>
  <c r="K310" i="26" s="1"/>
  <c r="U310" i="26" s="1"/>
  <c r="Q308" i="16"/>
  <c r="S308" i="16" s="1"/>
  <c r="U308" i="16"/>
  <c r="J308" i="16"/>
  <c r="Q310" i="26" l="1"/>
  <c r="S310" i="26" s="1"/>
  <c r="J310" i="26"/>
  <c r="L310" i="26" s="1"/>
  <c r="T308" i="16"/>
  <c r="L308" i="16"/>
  <c r="M311" i="26" l="1"/>
  <c r="W310" i="26"/>
  <c r="Z310" i="26"/>
  <c r="T310" i="26"/>
  <c r="F311" i="26"/>
  <c r="AB310" i="26"/>
  <c r="Y310" i="26"/>
  <c r="V310" i="26"/>
  <c r="X310" i="26"/>
  <c r="AA310" i="26"/>
  <c r="V308" i="16"/>
  <c r="AB308" i="16"/>
  <c r="AA308" i="16"/>
  <c r="Z308" i="16"/>
  <c r="Y308" i="16"/>
  <c r="X308" i="16"/>
  <c r="W308" i="16"/>
  <c r="M309" i="16"/>
  <c r="F309" i="16"/>
  <c r="H311" i="26" l="1"/>
  <c r="G311" i="26"/>
  <c r="I311" i="26"/>
  <c r="K311" i="26" s="1"/>
  <c r="N311" i="26"/>
  <c r="O311" i="26"/>
  <c r="P311" i="26"/>
  <c r="R311" i="26" s="1"/>
  <c r="P309" i="16"/>
  <c r="R309" i="16" s="1"/>
  <c r="O309" i="16"/>
  <c r="N309" i="16"/>
  <c r="I309" i="16"/>
  <c r="K309" i="16" s="1"/>
  <c r="H309" i="16"/>
  <c r="G309" i="16"/>
  <c r="J311" i="26" l="1"/>
  <c r="L311" i="26" s="1"/>
  <c r="Q311" i="26"/>
  <c r="S311" i="26" s="1"/>
  <c r="U311" i="26"/>
  <c r="U309" i="16"/>
  <c r="J309" i="16"/>
  <c r="Q309" i="16"/>
  <c r="S309" i="16" s="1"/>
  <c r="F312" i="26" l="1"/>
  <c r="M312" i="26"/>
  <c r="X311" i="26"/>
  <c r="Z311" i="26"/>
  <c r="W311" i="26"/>
  <c r="AB311" i="26"/>
  <c r="AA311" i="26"/>
  <c r="Y311" i="26"/>
  <c r="T311" i="26"/>
  <c r="V311" i="26" s="1"/>
  <c r="T309" i="16"/>
  <c r="L309" i="16"/>
  <c r="G312" i="26" l="1"/>
  <c r="H312" i="26"/>
  <c r="I312" i="26"/>
  <c r="K312" i="26" s="1"/>
  <c r="O312" i="26"/>
  <c r="N312" i="26"/>
  <c r="P312" i="26"/>
  <c r="R312" i="26" s="1"/>
  <c r="V309" i="16"/>
  <c r="AB309" i="16"/>
  <c r="AA309" i="16"/>
  <c r="Z309" i="16"/>
  <c r="Y309" i="16"/>
  <c r="X309" i="16"/>
  <c r="W309" i="16"/>
  <c r="F310" i="16"/>
  <c r="M310" i="16"/>
  <c r="U312" i="26" l="1"/>
  <c r="J312" i="26"/>
  <c r="L312" i="26" s="1"/>
  <c r="Q312" i="26"/>
  <c r="H310" i="16"/>
  <c r="G310" i="16"/>
  <c r="I310" i="16"/>
  <c r="K310" i="16" s="1"/>
  <c r="P310" i="16"/>
  <c r="R310" i="16" s="1"/>
  <c r="O310" i="16"/>
  <c r="N310" i="16"/>
  <c r="S312" i="26" l="1"/>
  <c r="M313" i="26" s="1"/>
  <c r="T312" i="26"/>
  <c r="U310" i="16"/>
  <c r="Q310" i="16"/>
  <c r="S310" i="16" s="1"/>
  <c r="J310" i="16"/>
  <c r="F313" i="26" l="1"/>
  <c r="V312" i="26"/>
  <c r="Y312" i="26"/>
  <c r="AA312" i="26"/>
  <c r="Z312" i="26"/>
  <c r="AB312" i="26"/>
  <c r="W312" i="26"/>
  <c r="X312" i="26"/>
  <c r="T310" i="16"/>
  <c r="L310" i="16"/>
  <c r="N313" i="26" l="1"/>
  <c r="O313" i="26"/>
  <c r="P313" i="26"/>
  <c r="R313" i="26" s="1"/>
  <c r="I313" i="26"/>
  <c r="K313" i="26" s="1"/>
  <c r="G313" i="26"/>
  <c r="H313" i="26"/>
  <c r="V310" i="16"/>
  <c r="AB310" i="16"/>
  <c r="AA310" i="16"/>
  <c r="Z310" i="16"/>
  <c r="Y310" i="16"/>
  <c r="X310" i="16"/>
  <c r="W310" i="16"/>
  <c r="F311" i="16"/>
  <c r="M311" i="16"/>
  <c r="Q313" i="26" l="1"/>
  <c r="S313" i="26" s="1"/>
  <c r="J313" i="26"/>
  <c r="L313" i="26" s="1"/>
  <c r="U313" i="26"/>
  <c r="O311" i="16"/>
  <c r="N311" i="16"/>
  <c r="P311" i="16"/>
  <c r="R311" i="16" s="1"/>
  <c r="G311" i="16"/>
  <c r="I311" i="16"/>
  <c r="K311" i="16" s="1"/>
  <c r="H311" i="16"/>
  <c r="T313" i="26" l="1"/>
  <c r="V313" i="26" s="1"/>
  <c r="F314" i="26"/>
  <c r="M314" i="26"/>
  <c r="Y313" i="26"/>
  <c r="Z313" i="26"/>
  <c r="AB313" i="26"/>
  <c r="X313" i="26"/>
  <c r="AA313" i="26"/>
  <c r="W313" i="26"/>
  <c r="J311" i="16"/>
  <c r="L311" i="16" s="1"/>
  <c r="U311" i="16"/>
  <c r="Q311" i="16"/>
  <c r="S311" i="16" s="1"/>
  <c r="H314" i="26" l="1"/>
  <c r="I314" i="26"/>
  <c r="K314" i="26" s="1"/>
  <c r="G314" i="26"/>
  <c r="N314" i="26"/>
  <c r="O314" i="26"/>
  <c r="P314" i="26"/>
  <c r="R314" i="26" s="1"/>
  <c r="AB311" i="16"/>
  <c r="AA311" i="16"/>
  <c r="Z311" i="16"/>
  <c r="Y311" i="16"/>
  <c r="X311" i="16"/>
  <c r="W311" i="16"/>
  <c r="F312" i="16"/>
  <c r="M312" i="16"/>
  <c r="T311" i="16"/>
  <c r="V311" i="16" s="1"/>
  <c r="J314" i="26" l="1"/>
  <c r="L314" i="26" s="1"/>
  <c r="Q314" i="26"/>
  <c r="S314" i="26" s="1"/>
  <c r="U314" i="26"/>
  <c r="N312" i="16"/>
  <c r="P312" i="16"/>
  <c r="R312" i="16" s="1"/>
  <c r="O312" i="16"/>
  <c r="I312" i="16"/>
  <c r="K312" i="16" s="1"/>
  <c r="H312" i="16"/>
  <c r="G312" i="16"/>
  <c r="F315" i="26" l="1"/>
  <c r="M315" i="26"/>
  <c r="T314" i="26"/>
  <c r="V314" i="26" s="1"/>
  <c r="X314" i="26"/>
  <c r="AA314" i="26"/>
  <c r="AB314" i="26"/>
  <c r="Z314" i="26"/>
  <c r="W314" i="26"/>
  <c r="Y314" i="26"/>
  <c r="Q312" i="16"/>
  <c r="S312" i="16" s="1"/>
  <c r="U312" i="16"/>
  <c r="J312" i="16"/>
  <c r="N315" i="26" l="1"/>
  <c r="P315" i="26"/>
  <c r="R315" i="26" s="1"/>
  <c r="O315" i="26"/>
  <c r="G315" i="26"/>
  <c r="H315" i="26"/>
  <c r="I315" i="26"/>
  <c r="K315" i="26" s="1"/>
  <c r="T312" i="16"/>
  <c r="L312" i="16"/>
  <c r="Q315" i="26" l="1"/>
  <c r="S315" i="26" s="1"/>
  <c r="J315" i="26"/>
  <c r="U315" i="26"/>
  <c r="V312" i="16"/>
  <c r="AB312" i="16"/>
  <c r="AA312" i="16"/>
  <c r="Z312" i="16"/>
  <c r="Y312" i="16"/>
  <c r="X312" i="16"/>
  <c r="W312" i="16"/>
  <c r="F313" i="16"/>
  <c r="G313" i="16" s="1"/>
  <c r="M313" i="16"/>
  <c r="T315" i="26" l="1"/>
  <c r="L315" i="26"/>
  <c r="M316" i="26" s="1"/>
  <c r="O313" i="16"/>
  <c r="I313" i="16"/>
  <c r="K313" i="16" s="1"/>
  <c r="H313" i="16"/>
  <c r="P313" i="16"/>
  <c r="R313" i="16" s="1"/>
  <c r="N313" i="16"/>
  <c r="W315" i="26" l="1"/>
  <c r="F316" i="26"/>
  <c r="I316" i="26" s="1"/>
  <c r="K316" i="26" s="1"/>
  <c r="AA315" i="26"/>
  <c r="V315" i="26"/>
  <c r="Y315" i="26"/>
  <c r="X315" i="26"/>
  <c r="Z315" i="26"/>
  <c r="AB315" i="26"/>
  <c r="P316" i="26"/>
  <c r="R316" i="26" s="1"/>
  <c r="O316" i="26"/>
  <c r="N316" i="26"/>
  <c r="U313" i="16"/>
  <c r="J313" i="16"/>
  <c r="L313" i="16" s="1"/>
  <c r="Q313" i="16"/>
  <c r="S313" i="16" s="1"/>
  <c r="G316" i="26" l="1"/>
  <c r="H316" i="26"/>
  <c r="Q316" i="26"/>
  <c r="S316" i="26" s="1"/>
  <c r="U316" i="26"/>
  <c r="AB313" i="16"/>
  <c r="AA313" i="16"/>
  <c r="Z313" i="16"/>
  <c r="Y313" i="16"/>
  <c r="X313" i="16"/>
  <c r="W313" i="16"/>
  <c r="T313" i="16"/>
  <c r="V313" i="16" s="1"/>
  <c r="F314" i="16"/>
  <c r="M314" i="16"/>
  <c r="J316" i="26" l="1"/>
  <c r="T316" i="26" s="1"/>
  <c r="H314" i="16"/>
  <c r="G314" i="16"/>
  <c r="I314" i="16"/>
  <c r="K314" i="16" s="1"/>
  <c r="P314" i="16"/>
  <c r="R314" i="16" s="1"/>
  <c r="O314" i="16"/>
  <c r="N314" i="16"/>
  <c r="L316" i="26" l="1"/>
  <c r="AB316" i="26" s="1"/>
  <c r="Q314" i="16"/>
  <c r="S314" i="16" s="1"/>
  <c r="U314" i="16"/>
  <c r="J314" i="16"/>
  <c r="W316" i="26" l="1"/>
  <c r="Z316" i="26"/>
  <c r="V316" i="26"/>
  <c r="F317" i="26"/>
  <c r="H317" i="26" s="1"/>
  <c r="X316" i="26"/>
  <c r="Y316" i="26"/>
  <c r="AA316" i="26"/>
  <c r="M317" i="26"/>
  <c r="T314" i="16"/>
  <c r="L314" i="16"/>
  <c r="I317" i="26" l="1"/>
  <c r="K317" i="26" s="1"/>
  <c r="G317" i="26"/>
  <c r="N317" i="26"/>
  <c r="P317" i="26"/>
  <c r="R317" i="26" s="1"/>
  <c r="O317" i="26"/>
  <c r="V314" i="16"/>
  <c r="AA314" i="16"/>
  <c r="AB314" i="16"/>
  <c r="Z314" i="16"/>
  <c r="Y314" i="16"/>
  <c r="X314" i="16"/>
  <c r="W314" i="16"/>
  <c r="F315" i="16"/>
  <c r="M315" i="16"/>
  <c r="U317" i="26" l="1"/>
  <c r="J317" i="26"/>
  <c r="L317" i="26" s="1"/>
  <c r="Q317" i="26"/>
  <c r="S317" i="26" s="1"/>
  <c r="O315" i="16"/>
  <c r="N315" i="16"/>
  <c r="P315" i="16"/>
  <c r="R315" i="16" s="1"/>
  <c r="G315" i="16"/>
  <c r="I315" i="16"/>
  <c r="K315" i="16" s="1"/>
  <c r="H315" i="16"/>
  <c r="F318" i="26" l="1"/>
  <c r="G318" i="26" s="1"/>
  <c r="Z317" i="26"/>
  <c r="W317" i="26"/>
  <c r="M318" i="26"/>
  <c r="P318" i="26" s="1"/>
  <c r="R318" i="26" s="1"/>
  <c r="Y317" i="26"/>
  <c r="AA317" i="26"/>
  <c r="X317" i="26"/>
  <c r="AB317" i="26"/>
  <c r="T317" i="26"/>
  <c r="V317" i="26" s="1"/>
  <c r="U315" i="16"/>
  <c r="Q315" i="16"/>
  <c r="S315" i="16" s="1"/>
  <c r="J315" i="16"/>
  <c r="L315" i="16" s="1"/>
  <c r="H318" i="26" l="1"/>
  <c r="I318" i="26"/>
  <c r="K318" i="26" s="1"/>
  <c r="U318" i="26" s="1"/>
  <c r="N318" i="26"/>
  <c r="O318" i="26"/>
  <c r="AB315" i="16"/>
  <c r="AA315" i="16"/>
  <c r="Z315" i="16"/>
  <c r="Y315" i="16"/>
  <c r="X315" i="16"/>
  <c r="W315" i="16"/>
  <c r="F316" i="16"/>
  <c r="M316" i="16"/>
  <c r="T315" i="16"/>
  <c r="V315" i="16" s="1"/>
  <c r="J318" i="26" l="1"/>
  <c r="L318" i="26" s="1"/>
  <c r="Q318" i="26"/>
  <c r="S318" i="26" s="1"/>
  <c r="N316" i="16"/>
  <c r="P316" i="16"/>
  <c r="R316" i="16" s="1"/>
  <c r="O316" i="16"/>
  <c r="I316" i="16"/>
  <c r="K316" i="16" s="1"/>
  <c r="H316" i="16"/>
  <c r="G316" i="16"/>
  <c r="M319" i="26" l="1"/>
  <c r="P319" i="26" s="1"/>
  <c r="R319" i="26" s="1"/>
  <c r="Y318" i="26"/>
  <c r="AB318" i="26"/>
  <c r="AA318" i="26"/>
  <c r="T318" i="26"/>
  <c r="V318" i="26" s="1"/>
  <c r="X318" i="26"/>
  <c r="F319" i="26"/>
  <c r="I319" i="26" s="1"/>
  <c r="K319" i="26" s="1"/>
  <c r="Z318" i="26"/>
  <c r="W318" i="26"/>
  <c r="Q316" i="16"/>
  <c r="S316" i="16" s="1"/>
  <c r="U316" i="16"/>
  <c r="J316" i="16"/>
  <c r="O319" i="26" l="1"/>
  <c r="N319" i="26"/>
  <c r="H319" i="26"/>
  <c r="G319" i="26"/>
  <c r="U319" i="26"/>
  <c r="T316" i="16"/>
  <c r="L316" i="16"/>
  <c r="Q319" i="26" l="1"/>
  <c r="S319" i="26" s="1"/>
  <c r="J319" i="26"/>
  <c r="V316" i="16"/>
  <c r="AB316" i="16"/>
  <c r="AA316" i="16"/>
  <c r="Z316" i="16"/>
  <c r="Y316" i="16"/>
  <c r="X316" i="16"/>
  <c r="W316" i="16"/>
  <c r="F317" i="16"/>
  <c r="G317" i="16" s="1"/>
  <c r="M317" i="16"/>
  <c r="T319" i="26" l="1"/>
  <c r="L319" i="26"/>
  <c r="AB319" i="26" s="1"/>
  <c r="O317" i="16"/>
  <c r="H317" i="16"/>
  <c r="I317" i="16"/>
  <c r="K317" i="16" s="1"/>
  <c r="P317" i="16"/>
  <c r="R317" i="16" s="1"/>
  <c r="N317" i="16"/>
  <c r="V319" i="26" l="1"/>
  <c r="AA319" i="26"/>
  <c r="W319" i="26"/>
  <c r="Y319" i="26"/>
  <c r="M320" i="26"/>
  <c r="P320" i="26" s="1"/>
  <c r="R320" i="26" s="1"/>
  <c r="F320" i="26"/>
  <c r="H320" i="26" s="1"/>
  <c r="Z319" i="26"/>
  <c r="X319" i="26"/>
  <c r="J317" i="16"/>
  <c r="L317" i="16" s="1"/>
  <c r="U317" i="16"/>
  <c r="Q317" i="16"/>
  <c r="S317" i="16" s="1"/>
  <c r="O320" i="26" l="1"/>
  <c r="N320" i="26"/>
  <c r="G320" i="26"/>
  <c r="I320" i="26"/>
  <c r="K320" i="26" s="1"/>
  <c r="U320" i="26" s="1"/>
  <c r="AB317" i="16"/>
  <c r="AA317" i="16"/>
  <c r="Z317" i="16"/>
  <c r="Y317" i="16"/>
  <c r="X317" i="16"/>
  <c r="W317" i="16"/>
  <c r="T317" i="16"/>
  <c r="V317" i="16" s="1"/>
  <c r="M318" i="16"/>
  <c r="F318" i="16"/>
  <c r="I318" i="16" s="1"/>
  <c r="K318" i="16" s="1"/>
  <c r="Q320" i="26" l="1"/>
  <c r="S320" i="26" s="1"/>
  <c r="J320" i="26"/>
  <c r="O318" i="16"/>
  <c r="P318" i="16"/>
  <c r="R318" i="16" s="1"/>
  <c r="N318" i="16"/>
  <c r="G318" i="16"/>
  <c r="H318" i="16"/>
  <c r="T320" i="26" l="1"/>
  <c r="L320" i="26"/>
  <c r="M321" i="26" s="1"/>
  <c r="P321" i="26" s="1"/>
  <c r="R321" i="26" s="1"/>
  <c r="U318" i="16"/>
  <c r="Q318" i="16"/>
  <c r="S318" i="16" s="1"/>
  <c r="J318" i="16"/>
  <c r="V320" i="26" l="1"/>
  <c r="F321" i="26"/>
  <c r="H321" i="26" s="1"/>
  <c r="Z320" i="26"/>
  <c r="O321" i="26"/>
  <c r="W320" i="26"/>
  <c r="Y320" i="26"/>
  <c r="AB320" i="26"/>
  <c r="N321" i="26"/>
  <c r="Q321" i="26" s="1"/>
  <c r="S321" i="26" s="1"/>
  <c r="AA320" i="26"/>
  <c r="X320" i="26"/>
  <c r="I321" i="26"/>
  <c r="K321" i="26" s="1"/>
  <c r="U321" i="26" s="1"/>
  <c r="G321" i="26"/>
  <c r="T318" i="16"/>
  <c r="L318" i="16"/>
  <c r="J321" i="26" l="1"/>
  <c r="L321" i="26" s="1"/>
  <c r="F322" i="26" s="1"/>
  <c r="V318" i="16"/>
  <c r="AB318" i="16"/>
  <c r="AA318" i="16"/>
  <c r="Z318" i="16"/>
  <c r="Y318" i="16"/>
  <c r="X318" i="16"/>
  <c r="W318" i="16"/>
  <c r="M319" i="16"/>
  <c r="F319" i="16"/>
  <c r="T321" i="26" l="1"/>
  <c r="M322" i="26"/>
  <c r="N322" i="26" s="1"/>
  <c r="Y321" i="26"/>
  <c r="AA321" i="26"/>
  <c r="AB321" i="26"/>
  <c r="Z321" i="26"/>
  <c r="V321" i="26"/>
  <c r="W321" i="26"/>
  <c r="X321" i="26"/>
  <c r="H322" i="26"/>
  <c r="I322" i="26"/>
  <c r="K322" i="26" s="1"/>
  <c r="G322" i="26"/>
  <c r="I319" i="16"/>
  <c r="K319" i="16" s="1"/>
  <c r="H319" i="16"/>
  <c r="G319" i="16"/>
  <c r="P319" i="16"/>
  <c r="R319" i="16" s="1"/>
  <c r="O319" i="16"/>
  <c r="N319" i="16"/>
  <c r="P322" i="26" l="1"/>
  <c r="R322" i="26" s="1"/>
  <c r="U322" i="26" s="1"/>
  <c r="O322" i="26"/>
  <c r="J322" i="26"/>
  <c r="U319" i="16"/>
  <c r="J319" i="16"/>
  <c r="L319" i="16" s="1"/>
  <c r="Q319" i="16"/>
  <c r="S319" i="16" s="1"/>
  <c r="Q322" i="26" l="1"/>
  <c r="S322" i="26" s="1"/>
  <c r="L322" i="26"/>
  <c r="AB319" i="16"/>
  <c r="AA319" i="16"/>
  <c r="Z319" i="16"/>
  <c r="Y319" i="16"/>
  <c r="X319" i="16"/>
  <c r="W319" i="16"/>
  <c r="M320" i="16"/>
  <c r="F320" i="16"/>
  <c r="I320" i="16" s="1"/>
  <c r="K320" i="16" s="1"/>
  <c r="T319" i="16"/>
  <c r="V319" i="16" s="1"/>
  <c r="T322" i="26" l="1"/>
  <c r="F323" i="26"/>
  <c r="M323" i="26"/>
  <c r="AB322" i="26"/>
  <c r="X322" i="26"/>
  <c r="Y322" i="26"/>
  <c r="W322" i="26"/>
  <c r="AA322" i="26"/>
  <c r="Z322" i="26"/>
  <c r="V322" i="26"/>
  <c r="O320" i="16"/>
  <c r="P320" i="16"/>
  <c r="R320" i="16" s="1"/>
  <c r="N320" i="16"/>
  <c r="G320" i="16"/>
  <c r="H320" i="16"/>
  <c r="P323" i="26" l="1"/>
  <c r="R323" i="26" s="1"/>
  <c r="O323" i="26"/>
  <c r="N323" i="26"/>
  <c r="H323" i="26"/>
  <c r="I323" i="26"/>
  <c r="K323" i="26" s="1"/>
  <c r="G323" i="26"/>
  <c r="U320" i="16"/>
  <c r="Q320" i="16"/>
  <c r="S320" i="16" s="1"/>
  <c r="J320" i="16"/>
  <c r="Q323" i="26" l="1"/>
  <c r="S323" i="26" s="1"/>
  <c r="U323" i="26"/>
  <c r="J323" i="26"/>
  <c r="T320" i="16"/>
  <c r="L320" i="16"/>
  <c r="T323" i="26" l="1"/>
  <c r="L323" i="26"/>
  <c r="V320" i="16"/>
  <c r="AB320" i="16"/>
  <c r="AA320" i="16"/>
  <c r="Z320" i="16"/>
  <c r="Y320" i="16"/>
  <c r="X320" i="16"/>
  <c r="W320" i="16"/>
  <c r="M321" i="16"/>
  <c r="F321" i="16"/>
  <c r="I321" i="16" s="1"/>
  <c r="K321" i="16" s="1"/>
  <c r="F324" i="26" l="1"/>
  <c r="M324" i="26"/>
  <c r="AB323" i="26"/>
  <c r="X323" i="26"/>
  <c r="AA323" i="26"/>
  <c r="Z323" i="26"/>
  <c r="Y323" i="26"/>
  <c r="W323" i="26"/>
  <c r="V323" i="26"/>
  <c r="P321" i="16"/>
  <c r="G321" i="16"/>
  <c r="N321" i="16"/>
  <c r="O321" i="16"/>
  <c r="H321" i="16"/>
  <c r="P324" i="26" l="1"/>
  <c r="R324" i="26" s="1"/>
  <c r="N324" i="26"/>
  <c r="O324" i="26"/>
  <c r="H324" i="26"/>
  <c r="I324" i="26"/>
  <c r="K324" i="26" s="1"/>
  <c r="G324" i="26"/>
  <c r="R321" i="16"/>
  <c r="U321" i="16" s="1"/>
  <c r="J321" i="16"/>
  <c r="L321" i="16" s="1"/>
  <c r="Q321" i="16"/>
  <c r="U324" i="26" l="1"/>
  <c r="J324" i="26"/>
  <c r="L324" i="26" s="1"/>
  <c r="Q324" i="26"/>
  <c r="S321" i="16"/>
  <c r="AB321" i="16" s="1"/>
  <c r="T321" i="16"/>
  <c r="T324" i="26" l="1"/>
  <c r="S324" i="26"/>
  <c r="X324" i="26" s="1"/>
  <c r="W321" i="16"/>
  <c r="M322" i="16"/>
  <c r="N322" i="16" s="1"/>
  <c r="Y321" i="16"/>
  <c r="F322" i="16"/>
  <c r="I322" i="16" s="1"/>
  <c r="Z321" i="16"/>
  <c r="AA321" i="16"/>
  <c r="V321" i="16"/>
  <c r="X321" i="16"/>
  <c r="W324" i="26" l="1"/>
  <c r="AB324" i="26"/>
  <c r="Z324" i="26"/>
  <c r="M325" i="26"/>
  <c r="P325" i="26" s="1"/>
  <c r="R325" i="26" s="1"/>
  <c r="AA324" i="26"/>
  <c r="F325" i="26"/>
  <c r="I325" i="26" s="1"/>
  <c r="K325" i="26" s="1"/>
  <c r="Y324" i="26"/>
  <c r="V324" i="26"/>
  <c r="O322" i="16"/>
  <c r="P322" i="16"/>
  <c r="R322" i="16" s="1"/>
  <c r="K322" i="16"/>
  <c r="G322" i="16"/>
  <c r="H322" i="16"/>
  <c r="N325" i="26" l="1"/>
  <c r="O325" i="26"/>
  <c r="U325" i="26"/>
  <c r="G325" i="26"/>
  <c r="H325" i="26"/>
  <c r="Q322" i="16"/>
  <c r="S322" i="16" s="1"/>
  <c r="U322" i="16"/>
  <c r="J322" i="16"/>
  <c r="L322" i="16" s="1"/>
  <c r="Q325" i="26" l="1"/>
  <c r="S325" i="26" s="1"/>
  <c r="J325" i="26"/>
  <c r="AB322" i="16"/>
  <c r="M323" i="16"/>
  <c r="P323" i="16" s="1"/>
  <c r="R323" i="16" s="1"/>
  <c r="F323" i="16"/>
  <c r="G323" i="16" s="1"/>
  <c r="T322" i="16"/>
  <c r="V322" i="16" s="1"/>
  <c r="W322" i="16"/>
  <c r="Y322" i="16"/>
  <c r="Z322" i="16"/>
  <c r="X322" i="16"/>
  <c r="AA322" i="16"/>
  <c r="T325" i="26" l="1"/>
  <c r="L325" i="26"/>
  <c r="AB325" i="26" s="1"/>
  <c r="O323" i="16"/>
  <c r="N323" i="16"/>
  <c r="I323" i="16"/>
  <c r="K323" i="16" s="1"/>
  <c r="U323" i="16" s="1"/>
  <c r="H323" i="16"/>
  <c r="M326" i="26" l="1"/>
  <c r="N326" i="26" s="1"/>
  <c r="V325" i="26"/>
  <c r="Y325" i="26"/>
  <c r="W325" i="26"/>
  <c r="F326" i="26"/>
  <c r="G326" i="26" s="1"/>
  <c r="Z325" i="26"/>
  <c r="AA325" i="26"/>
  <c r="X325" i="26"/>
  <c r="Q323" i="16"/>
  <c r="S323" i="16" s="1"/>
  <c r="J323" i="16"/>
  <c r="L323" i="16" s="1"/>
  <c r="P326" i="26" l="1"/>
  <c r="R326" i="26" s="1"/>
  <c r="O326" i="26"/>
  <c r="I326" i="26"/>
  <c r="K326" i="26" s="1"/>
  <c r="H326" i="26"/>
  <c r="AB323" i="16"/>
  <c r="M324" i="16"/>
  <c r="N324" i="16" s="1"/>
  <c r="W323" i="16"/>
  <c r="Z323" i="16"/>
  <c r="T323" i="16"/>
  <c r="V323" i="16" s="1"/>
  <c r="X323" i="16"/>
  <c r="AA323" i="16"/>
  <c r="F324" i="16"/>
  <c r="I324" i="16" s="1"/>
  <c r="K324" i="16" s="1"/>
  <c r="Y323" i="16"/>
  <c r="U326" i="26" l="1"/>
  <c r="Q326" i="26"/>
  <c r="S326" i="26" s="1"/>
  <c r="J326" i="26"/>
  <c r="L326" i="26" s="1"/>
  <c r="O324" i="16"/>
  <c r="P324" i="16"/>
  <c r="R324" i="16" s="1"/>
  <c r="U324" i="16" s="1"/>
  <c r="H324" i="16"/>
  <c r="G324" i="16"/>
  <c r="F327" i="26" l="1"/>
  <c r="I327" i="26" s="1"/>
  <c r="K327" i="26" s="1"/>
  <c r="Z326" i="26"/>
  <c r="Y326" i="26"/>
  <c r="W326" i="26"/>
  <c r="AA326" i="26"/>
  <c r="X326" i="26"/>
  <c r="M327" i="26"/>
  <c r="P327" i="26" s="1"/>
  <c r="R327" i="26" s="1"/>
  <c r="AB326" i="26"/>
  <c r="T326" i="26"/>
  <c r="V326" i="26" s="1"/>
  <c r="J324" i="16"/>
  <c r="L324" i="16" s="1"/>
  <c r="Q324" i="16"/>
  <c r="S324" i="16" s="1"/>
  <c r="G327" i="26" l="1"/>
  <c r="U327" i="26"/>
  <c r="H327" i="26"/>
  <c r="N327" i="26"/>
  <c r="O327" i="26"/>
  <c r="Y324" i="16"/>
  <c r="AA324" i="16"/>
  <c r="F325" i="16"/>
  <c r="G325" i="16" s="1"/>
  <c r="M325" i="16"/>
  <c r="P325" i="16" s="1"/>
  <c r="R325" i="16" s="1"/>
  <c r="W324" i="16"/>
  <c r="T324" i="16"/>
  <c r="V324" i="16" s="1"/>
  <c r="X324" i="16"/>
  <c r="Z324" i="16"/>
  <c r="AB324" i="16"/>
  <c r="J327" i="26" l="1"/>
  <c r="L327" i="26" s="1"/>
  <c r="Q327" i="26"/>
  <c r="S327" i="26" s="1"/>
  <c r="H325" i="16"/>
  <c r="I325" i="16"/>
  <c r="K325" i="16" s="1"/>
  <c r="U325" i="16" s="1"/>
  <c r="N325" i="16"/>
  <c r="O325" i="16"/>
  <c r="X327" i="26" l="1"/>
  <c r="W327" i="26"/>
  <c r="Z327" i="26"/>
  <c r="Y327" i="26"/>
  <c r="AB327" i="26"/>
  <c r="F328" i="26"/>
  <c r="I328" i="26" s="1"/>
  <c r="K328" i="26" s="1"/>
  <c r="AA327" i="26"/>
  <c r="M328" i="26"/>
  <c r="P328" i="26" s="1"/>
  <c r="R328" i="26" s="1"/>
  <c r="T327" i="26"/>
  <c r="V327" i="26" s="1"/>
  <c r="J325" i="16"/>
  <c r="L325" i="16" s="1"/>
  <c r="Q325" i="16"/>
  <c r="S325" i="16" s="1"/>
  <c r="H328" i="26" l="1"/>
  <c r="G328" i="26"/>
  <c r="N328" i="26"/>
  <c r="O328" i="26"/>
  <c r="U328" i="26"/>
  <c r="T325" i="16"/>
  <c r="V325" i="16" s="1"/>
  <c r="AB325" i="16"/>
  <c r="AA325" i="16"/>
  <c r="Z325" i="16"/>
  <c r="Y325" i="16"/>
  <c r="X325" i="16"/>
  <c r="W325" i="16"/>
  <c r="F326" i="16"/>
  <c r="M326" i="16"/>
  <c r="J328" i="26" l="1"/>
  <c r="L328" i="26" s="1"/>
  <c r="Q328" i="26"/>
  <c r="S328" i="26" s="1"/>
  <c r="P326" i="16"/>
  <c r="R326" i="16" s="1"/>
  <c r="O326" i="16"/>
  <c r="N326" i="16"/>
  <c r="H326" i="16"/>
  <c r="G326" i="16"/>
  <c r="I326" i="16"/>
  <c r="K326" i="16" s="1"/>
  <c r="T328" i="26" l="1"/>
  <c r="F329" i="26"/>
  <c r="M329" i="26"/>
  <c r="AB328" i="26"/>
  <c r="X328" i="26"/>
  <c r="Y328" i="26"/>
  <c r="W328" i="26"/>
  <c r="AA328" i="26"/>
  <c r="Z328" i="26"/>
  <c r="V328" i="26"/>
  <c r="J326" i="16"/>
  <c r="L326" i="16" s="1"/>
  <c r="Q326" i="16"/>
  <c r="S326" i="16" s="1"/>
  <c r="U326" i="16"/>
  <c r="P329" i="26" l="1"/>
  <c r="R329" i="26" s="1"/>
  <c r="O329" i="26"/>
  <c r="N329" i="26"/>
  <c r="H329" i="26"/>
  <c r="I329" i="26"/>
  <c r="K329" i="26" s="1"/>
  <c r="G329" i="26"/>
  <c r="AB326" i="16"/>
  <c r="AA326" i="16"/>
  <c r="Z326" i="16"/>
  <c r="Y326" i="16"/>
  <c r="X326" i="16"/>
  <c r="W326" i="16"/>
  <c r="M327" i="16"/>
  <c r="F327" i="16"/>
  <c r="T326" i="16"/>
  <c r="V326" i="16" s="1"/>
  <c r="Q329" i="26" l="1"/>
  <c r="S329" i="26" s="1"/>
  <c r="J329" i="26"/>
  <c r="U329" i="26"/>
  <c r="G327" i="16"/>
  <c r="I327" i="16"/>
  <c r="H327" i="16"/>
  <c r="O327" i="16"/>
  <c r="N327" i="16"/>
  <c r="P327" i="16"/>
  <c r="R327" i="16" s="1"/>
  <c r="T329" i="26" l="1"/>
  <c r="L329" i="26"/>
  <c r="J327" i="16"/>
  <c r="Q327" i="16"/>
  <c r="S327" i="16" s="1"/>
  <c r="K327" i="16"/>
  <c r="U327" i="16" s="1"/>
  <c r="F330" i="26" l="1"/>
  <c r="M330" i="26"/>
  <c r="AB329" i="26"/>
  <c r="X329" i="26"/>
  <c r="AA329" i="26"/>
  <c r="Z329" i="26"/>
  <c r="Y329" i="26"/>
  <c r="W329" i="26"/>
  <c r="V329" i="26"/>
  <c r="L327" i="16"/>
  <c r="T327" i="16"/>
  <c r="P330" i="26" l="1"/>
  <c r="R330" i="26" s="1"/>
  <c r="N330" i="26"/>
  <c r="O330" i="26"/>
  <c r="H330" i="26"/>
  <c r="I330" i="26"/>
  <c r="K330" i="26" s="1"/>
  <c r="G330" i="26"/>
  <c r="V327" i="16"/>
  <c r="AB327" i="16"/>
  <c r="AA327" i="16"/>
  <c r="Z327" i="16"/>
  <c r="Y327" i="16"/>
  <c r="X327" i="16"/>
  <c r="W327" i="16"/>
  <c r="F328" i="16"/>
  <c r="M328" i="16"/>
  <c r="U330" i="26" l="1"/>
  <c r="Q330" i="26"/>
  <c r="S330" i="26" s="1"/>
  <c r="J330" i="26"/>
  <c r="N328" i="16"/>
  <c r="P328" i="16"/>
  <c r="R328" i="16" s="1"/>
  <c r="O328" i="16"/>
  <c r="I328" i="16"/>
  <c r="K328" i="16" s="1"/>
  <c r="H328" i="16"/>
  <c r="G328" i="16"/>
  <c r="T330" i="26" l="1"/>
  <c r="L330" i="26"/>
  <c r="M331" i="26" s="1"/>
  <c r="Q328" i="16"/>
  <c r="S328" i="16" s="1"/>
  <c r="U328" i="16"/>
  <c r="J328" i="16"/>
  <c r="Z330" i="26" l="1"/>
  <c r="AB330" i="26"/>
  <c r="F331" i="26"/>
  <c r="H331" i="26" s="1"/>
  <c r="P331" i="26"/>
  <c r="R331" i="26" s="1"/>
  <c r="Y330" i="26"/>
  <c r="V330" i="26"/>
  <c r="AA330" i="26"/>
  <c r="X330" i="26"/>
  <c r="W330" i="26"/>
  <c r="T328" i="16"/>
  <c r="L328" i="16"/>
  <c r="G331" i="26" l="1"/>
  <c r="I331" i="26"/>
  <c r="K331" i="26" s="1"/>
  <c r="U331" i="26" s="1"/>
  <c r="N331" i="26"/>
  <c r="O331" i="26"/>
  <c r="V328" i="16"/>
  <c r="AB328" i="16"/>
  <c r="AA328" i="16"/>
  <c r="Z328" i="16"/>
  <c r="Y328" i="16"/>
  <c r="X328" i="16"/>
  <c r="W328" i="16"/>
  <c r="M329" i="16"/>
  <c r="F329" i="16"/>
  <c r="J331" i="26" l="1"/>
  <c r="L331" i="26" s="1"/>
  <c r="Q331" i="26"/>
  <c r="S331" i="26" s="1"/>
  <c r="P329" i="16"/>
  <c r="R329" i="16" s="1"/>
  <c r="O329" i="16"/>
  <c r="N329" i="16"/>
  <c r="I329" i="16"/>
  <c r="K329" i="16" s="1"/>
  <c r="H329" i="16"/>
  <c r="G329" i="16"/>
  <c r="F332" i="26" l="1"/>
  <c r="I332" i="26" s="1"/>
  <c r="K332" i="26" s="1"/>
  <c r="Z331" i="26"/>
  <c r="Y331" i="26"/>
  <c r="W331" i="26"/>
  <c r="AB331" i="26"/>
  <c r="T331" i="26"/>
  <c r="V331" i="26" s="1"/>
  <c r="AA331" i="26"/>
  <c r="M332" i="26"/>
  <c r="N332" i="26" s="1"/>
  <c r="X331" i="26"/>
  <c r="Q329" i="16"/>
  <c r="S329" i="16" s="1"/>
  <c r="J329" i="16"/>
  <c r="L329" i="16" s="1"/>
  <c r="U329" i="16"/>
  <c r="G332" i="26" l="1"/>
  <c r="H332" i="26"/>
  <c r="O332" i="26"/>
  <c r="P332" i="26"/>
  <c r="R332" i="26" s="1"/>
  <c r="U332" i="26" s="1"/>
  <c r="AB329" i="16"/>
  <c r="AA329" i="16"/>
  <c r="Z329" i="16"/>
  <c r="Y329" i="16"/>
  <c r="X329" i="16"/>
  <c r="W329" i="16"/>
  <c r="T329" i="16"/>
  <c r="V329" i="16" s="1"/>
  <c r="F330" i="16"/>
  <c r="M330" i="16"/>
  <c r="J332" i="26" l="1"/>
  <c r="L332" i="26" s="1"/>
  <c r="Q332" i="26"/>
  <c r="S332" i="26" s="1"/>
  <c r="H330" i="16"/>
  <c r="G330" i="16"/>
  <c r="I330" i="16"/>
  <c r="K330" i="16" s="1"/>
  <c r="P330" i="16"/>
  <c r="R330" i="16" s="1"/>
  <c r="O330" i="16"/>
  <c r="N330" i="16"/>
  <c r="M333" i="26" l="1"/>
  <c r="O333" i="26" s="1"/>
  <c r="T332" i="26"/>
  <c r="V332" i="26" s="1"/>
  <c r="W332" i="26"/>
  <c r="F333" i="26"/>
  <c r="G333" i="26" s="1"/>
  <c r="Z332" i="26"/>
  <c r="Y332" i="26"/>
  <c r="AA332" i="26"/>
  <c r="X332" i="26"/>
  <c r="AB332" i="26"/>
  <c r="Q330" i="16"/>
  <c r="S330" i="16" s="1"/>
  <c r="U330" i="16"/>
  <c r="J330" i="16"/>
  <c r="P333" i="26" l="1"/>
  <c r="R333" i="26" s="1"/>
  <c r="N333" i="26"/>
  <c r="I333" i="26"/>
  <c r="K333" i="26" s="1"/>
  <c r="H333" i="26"/>
  <c r="T330" i="16"/>
  <c r="L330" i="16"/>
  <c r="Q333" i="26" l="1"/>
  <c r="S333" i="26" s="1"/>
  <c r="U333" i="26"/>
  <c r="J333" i="26"/>
  <c r="V330" i="16"/>
  <c r="AA330" i="16"/>
  <c r="AB330" i="16"/>
  <c r="Z330" i="16"/>
  <c r="Y330" i="16"/>
  <c r="X330" i="16"/>
  <c r="W330" i="16"/>
  <c r="F331" i="16"/>
  <c r="M331" i="16"/>
  <c r="T333" i="26" l="1"/>
  <c r="L333" i="26"/>
  <c r="M334" i="26" s="1"/>
  <c r="O331" i="16"/>
  <c r="N331" i="16"/>
  <c r="P331" i="16"/>
  <c r="R331" i="16" s="1"/>
  <c r="G331" i="16"/>
  <c r="I331" i="16"/>
  <c r="K331" i="16" s="1"/>
  <c r="H331" i="16"/>
  <c r="W333" i="26" l="1"/>
  <c r="AB333" i="26"/>
  <c r="F334" i="26"/>
  <c r="H334" i="26" s="1"/>
  <c r="Y333" i="26"/>
  <c r="V333" i="26"/>
  <c r="Z333" i="26"/>
  <c r="O334" i="26"/>
  <c r="AA333" i="26"/>
  <c r="X333" i="26"/>
  <c r="Q331" i="16"/>
  <c r="S331" i="16" s="1"/>
  <c r="J331" i="16"/>
  <c r="U331" i="16"/>
  <c r="G334" i="26" l="1"/>
  <c r="I334" i="26"/>
  <c r="K334" i="26" s="1"/>
  <c r="N334" i="26"/>
  <c r="P334" i="26"/>
  <c r="R334" i="26" s="1"/>
  <c r="T331" i="16"/>
  <c r="L331" i="16"/>
  <c r="J334" i="26" l="1"/>
  <c r="L334" i="26" s="1"/>
  <c r="U334" i="26"/>
  <c r="Q334" i="26"/>
  <c r="S334" i="26" s="1"/>
  <c r="AB331" i="16"/>
  <c r="AA331" i="16"/>
  <c r="Z331" i="16"/>
  <c r="V331" i="16"/>
  <c r="Y331" i="16"/>
  <c r="X331" i="16"/>
  <c r="W331" i="16"/>
  <c r="F332" i="16"/>
  <c r="I332" i="16" s="1"/>
  <c r="K332" i="16" s="1"/>
  <c r="M332" i="16"/>
  <c r="X334" i="26" l="1"/>
  <c r="M335" i="26"/>
  <c r="P335" i="26" s="1"/>
  <c r="R335" i="26" s="1"/>
  <c r="F335" i="26"/>
  <c r="G335" i="26" s="1"/>
  <c r="Z334" i="26"/>
  <c r="W334" i="26"/>
  <c r="Y334" i="26"/>
  <c r="AB334" i="26"/>
  <c r="AA334" i="26"/>
  <c r="T334" i="26"/>
  <c r="V334" i="26" s="1"/>
  <c r="P332" i="16"/>
  <c r="R332" i="16" s="1"/>
  <c r="U332" i="16" s="1"/>
  <c r="G332" i="16"/>
  <c r="H332" i="16"/>
  <c r="N332" i="16"/>
  <c r="O332" i="16"/>
  <c r="N335" i="26" l="1"/>
  <c r="O335" i="26"/>
  <c r="I335" i="26"/>
  <c r="K335" i="26" s="1"/>
  <c r="U335" i="26" s="1"/>
  <c r="H335" i="26"/>
  <c r="J332" i="16"/>
  <c r="L332" i="16" s="1"/>
  <c r="Q332" i="16"/>
  <c r="S332" i="16" s="1"/>
  <c r="Q335" i="26" l="1"/>
  <c r="S335" i="26" s="1"/>
  <c r="J335" i="26"/>
  <c r="L335" i="26" s="1"/>
  <c r="AB332" i="16"/>
  <c r="AA332" i="16"/>
  <c r="Z332" i="16"/>
  <c r="Y332" i="16"/>
  <c r="X332" i="16"/>
  <c r="W332" i="16"/>
  <c r="T332" i="16"/>
  <c r="V332" i="16" s="1"/>
  <c r="M333" i="16"/>
  <c r="F333" i="16"/>
  <c r="F336" i="26" l="1"/>
  <c r="H336" i="26" s="1"/>
  <c r="W335" i="26"/>
  <c r="Y335" i="26"/>
  <c r="Z335" i="26"/>
  <c r="AA335" i="26"/>
  <c r="AB335" i="26"/>
  <c r="T335" i="26"/>
  <c r="V335" i="26" s="1"/>
  <c r="M336" i="26"/>
  <c r="P336" i="26" s="1"/>
  <c r="R336" i="26" s="1"/>
  <c r="X335" i="26"/>
  <c r="I333" i="16"/>
  <c r="K333" i="16" s="1"/>
  <c r="H333" i="16"/>
  <c r="G333" i="16"/>
  <c r="P333" i="16"/>
  <c r="R333" i="16" s="1"/>
  <c r="O333" i="16"/>
  <c r="N333" i="16"/>
  <c r="G336" i="26" l="1"/>
  <c r="I336" i="26"/>
  <c r="K336" i="26" s="1"/>
  <c r="U336" i="26" s="1"/>
  <c r="O336" i="26"/>
  <c r="N336" i="26"/>
  <c r="J333" i="16"/>
  <c r="L333" i="16" s="1"/>
  <c r="U333" i="16"/>
  <c r="Q333" i="16"/>
  <c r="S333" i="16" s="1"/>
  <c r="J336" i="26" l="1"/>
  <c r="L336" i="26" s="1"/>
  <c r="Q336" i="26"/>
  <c r="AB333" i="16"/>
  <c r="AA333" i="16"/>
  <c r="Z333" i="16"/>
  <c r="Y333" i="16"/>
  <c r="X333" i="16"/>
  <c r="W333" i="16"/>
  <c r="T333" i="16"/>
  <c r="V333" i="16" s="1"/>
  <c r="F334" i="16"/>
  <c r="M334" i="16"/>
  <c r="T336" i="26" l="1"/>
  <c r="S336" i="26"/>
  <c r="M337" i="26" s="1"/>
  <c r="P334" i="16"/>
  <c r="R334" i="16" s="1"/>
  <c r="O334" i="16"/>
  <c r="N334" i="16"/>
  <c r="H334" i="16"/>
  <c r="G334" i="16"/>
  <c r="I334" i="16"/>
  <c r="K334" i="16" s="1"/>
  <c r="AB336" i="26" l="1"/>
  <c r="AA336" i="26"/>
  <c r="X336" i="26"/>
  <c r="Y336" i="26"/>
  <c r="F337" i="26"/>
  <c r="G337" i="26" s="1"/>
  <c r="P337" i="26"/>
  <c r="R337" i="26" s="1"/>
  <c r="O337" i="26"/>
  <c r="V336" i="26"/>
  <c r="Z336" i="26"/>
  <c r="W336" i="26"/>
  <c r="N337" i="26"/>
  <c r="Q334" i="16"/>
  <c r="S334" i="16" s="1"/>
  <c r="U334" i="16"/>
  <c r="J334" i="16"/>
  <c r="H337" i="26" l="1"/>
  <c r="I337" i="26"/>
  <c r="K337" i="26" s="1"/>
  <c r="U337" i="26" s="1"/>
  <c r="Q337" i="26"/>
  <c r="S337" i="26" s="1"/>
  <c r="T334" i="16"/>
  <c r="L334" i="16"/>
  <c r="J337" i="26" l="1"/>
  <c r="L337" i="26" s="1"/>
  <c r="Y337" i="26" s="1"/>
  <c r="V334" i="16"/>
  <c r="AB334" i="16"/>
  <c r="AA334" i="16"/>
  <c r="Z334" i="16"/>
  <c r="Y334" i="16"/>
  <c r="X334" i="16"/>
  <c r="W334" i="16"/>
  <c r="F335" i="16"/>
  <c r="M335" i="16"/>
  <c r="T337" i="26" l="1"/>
  <c r="V337" i="26" s="1"/>
  <c r="F338" i="26"/>
  <c r="G338" i="26" s="1"/>
  <c r="AA337" i="26"/>
  <c r="Z337" i="26"/>
  <c r="M338" i="26"/>
  <c r="N338" i="26" s="1"/>
  <c r="W337" i="26"/>
  <c r="X337" i="26"/>
  <c r="AB337" i="26"/>
  <c r="G335" i="16"/>
  <c r="I335" i="16"/>
  <c r="K335" i="16" s="1"/>
  <c r="H335" i="16"/>
  <c r="O335" i="16"/>
  <c r="N335" i="16"/>
  <c r="P335" i="16"/>
  <c r="R335" i="16" s="1"/>
  <c r="O338" i="26" l="1"/>
  <c r="I338" i="26"/>
  <c r="K338" i="26" s="1"/>
  <c r="H338" i="26"/>
  <c r="P338" i="26"/>
  <c r="R338" i="26" s="1"/>
  <c r="J335" i="16"/>
  <c r="L335" i="16" s="1"/>
  <c r="U335" i="16"/>
  <c r="Q335" i="16"/>
  <c r="S335" i="16" s="1"/>
  <c r="J338" i="26" l="1"/>
  <c r="L338" i="26" s="1"/>
  <c r="U338" i="26"/>
  <c r="Q338" i="26"/>
  <c r="S338" i="26" s="1"/>
  <c r="AB335" i="16"/>
  <c r="AA335" i="16"/>
  <c r="Z335" i="16"/>
  <c r="Y335" i="16"/>
  <c r="X335" i="16"/>
  <c r="W335" i="16"/>
  <c r="F336" i="16"/>
  <c r="M336" i="16"/>
  <c r="T335" i="16"/>
  <c r="V335" i="16" s="1"/>
  <c r="AB338" i="26" l="1"/>
  <c r="W338" i="26"/>
  <c r="Z338" i="26"/>
  <c r="T338" i="26"/>
  <c r="V338" i="26" s="1"/>
  <c r="Y338" i="26"/>
  <c r="F339" i="26"/>
  <c r="AA338" i="26"/>
  <c r="X338" i="26"/>
  <c r="M339" i="26"/>
  <c r="P339" i="26" s="1"/>
  <c r="R339" i="26" s="1"/>
  <c r="N336" i="16"/>
  <c r="P336" i="16"/>
  <c r="R336" i="16" s="1"/>
  <c r="O336" i="16"/>
  <c r="I336" i="16"/>
  <c r="K336" i="16" s="1"/>
  <c r="H336" i="16"/>
  <c r="G336" i="16"/>
  <c r="H339" i="26" l="1"/>
  <c r="I339" i="26"/>
  <c r="K339" i="26" s="1"/>
  <c r="U339" i="26" s="1"/>
  <c r="G339" i="26"/>
  <c r="O339" i="26"/>
  <c r="N339" i="26"/>
  <c r="Q336" i="16"/>
  <c r="S336" i="16" s="1"/>
  <c r="U336" i="16"/>
  <c r="J336" i="16"/>
  <c r="J339" i="26" l="1"/>
  <c r="L339" i="26" s="1"/>
  <c r="Q339" i="26"/>
  <c r="S339" i="26" s="1"/>
  <c r="T336" i="16"/>
  <c r="L336" i="16"/>
  <c r="M340" i="26" l="1"/>
  <c r="P340" i="26" s="1"/>
  <c r="R340" i="26" s="1"/>
  <c r="F340" i="26"/>
  <c r="G340" i="26" s="1"/>
  <c r="X339" i="26"/>
  <c r="T339" i="26"/>
  <c r="V339" i="26" s="1"/>
  <c r="AA339" i="26"/>
  <c r="AB339" i="26"/>
  <c r="Z339" i="26"/>
  <c r="W339" i="26"/>
  <c r="N340" i="26"/>
  <c r="Y339" i="26"/>
  <c r="V336" i="16"/>
  <c r="AB336" i="16"/>
  <c r="AA336" i="16"/>
  <c r="Z336" i="16"/>
  <c r="Y336" i="16"/>
  <c r="X336" i="16"/>
  <c r="W336" i="16"/>
  <c r="M337" i="16"/>
  <c r="F337" i="16"/>
  <c r="O340" i="26" l="1"/>
  <c r="Q340" i="26" s="1"/>
  <c r="S340" i="26" s="1"/>
  <c r="H340" i="26"/>
  <c r="I340" i="26"/>
  <c r="K340" i="26" s="1"/>
  <c r="U340" i="26" s="1"/>
  <c r="I337" i="16"/>
  <c r="K337" i="16" s="1"/>
  <c r="H337" i="16"/>
  <c r="G337" i="16"/>
  <c r="P337" i="16"/>
  <c r="R337" i="16" s="1"/>
  <c r="O337" i="16"/>
  <c r="N337" i="16"/>
  <c r="J340" i="26" l="1"/>
  <c r="L340" i="26" s="1"/>
  <c r="X340" i="26" s="1"/>
  <c r="J337" i="16"/>
  <c r="L337" i="16" s="1"/>
  <c r="Q337" i="16"/>
  <c r="S337" i="16" s="1"/>
  <c r="U337" i="16"/>
  <c r="Z340" i="26" l="1"/>
  <c r="AA340" i="26"/>
  <c r="W340" i="26"/>
  <c r="Y340" i="26"/>
  <c r="AB340" i="26"/>
  <c r="M341" i="26"/>
  <c r="P341" i="26" s="1"/>
  <c r="R341" i="26" s="1"/>
  <c r="T340" i="26"/>
  <c r="V340" i="26" s="1"/>
  <c r="F341" i="26"/>
  <c r="G341" i="26" s="1"/>
  <c r="AB337" i="16"/>
  <c r="AA337" i="16"/>
  <c r="Z337" i="16"/>
  <c r="Y337" i="16"/>
  <c r="X337" i="16"/>
  <c r="W337" i="16"/>
  <c r="T337" i="16"/>
  <c r="V337" i="16" s="1"/>
  <c r="F338" i="16"/>
  <c r="M338" i="16"/>
  <c r="H341" i="26" l="1"/>
  <c r="N341" i="26"/>
  <c r="O341" i="26"/>
  <c r="I341" i="26"/>
  <c r="K341" i="26" s="1"/>
  <c r="U341" i="26" s="1"/>
  <c r="P338" i="16"/>
  <c r="R338" i="16" s="1"/>
  <c r="O338" i="16"/>
  <c r="N338" i="16"/>
  <c r="H338" i="16"/>
  <c r="G338" i="16"/>
  <c r="I338" i="16"/>
  <c r="K338" i="16" s="1"/>
  <c r="J341" i="26" l="1"/>
  <c r="L341" i="26" s="1"/>
  <c r="Q341" i="26"/>
  <c r="S341" i="26" s="1"/>
  <c r="Q338" i="16"/>
  <c r="S338" i="16" s="1"/>
  <c r="U338" i="16"/>
  <c r="J338" i="16"/>
  <c r="F342" i="26" l="1"/>
  <c r="I342" i="26" s="1"/>
  <c r="K342" i="26" s="1"/>
  <c r="AA341" i="26"/>
  <c r="Y341" i="26"/>
  <c r="Z341" i="26"/>
  <c r="X341" i="26"/>
  <c r="W341" i="26"/>
  <c r="AB341" i="26"/>
  <c r="M342" i="26"/>
  <c r="P342" i="26" s="1"/>
  <c r="R342" i="26" s="1"/>
  <c r="T341" i="26"/>
  <c r="V341" i="26" s="1"/>
  <c r="T338" i="16"/>
  <c r="L338" i="16"/>
  <c r="G342" i="26" l="1"/>
  <c r="H342" i="26"/>
  <c r="O342" i="26"/>
  <c r="N342" i="26"/>
  <c r="U342" i="26"/>
  <c r="V338" i="16"/>
  <c r="AB338" i="16"/>
  <c r="AA338" i="16"/>
  <c r="Z338" i="16"/>
  <c r="Y338" i="16"/>
  <c r="X338" i="16"/>
  <c r="W338" i="16"/>
  <c r="F339" i="16"/>
  <c r="M339" i="16"/>
  <c r="J342" i="26" l="1"/>
  <c r="L342" i="26" s="1"/>
  <c r="Q342" i="26"/>
  <c r="G339" i="16"/>
  <c r="I339" i="16"/>
  <c r="K339" i="16" s="1"/>
  <c r="H339" i="16"/>
  <c r="O339" i="16"/>
  <c r="N339" i="16"/>
  <c r="P339" i="16"/>
  <c r="R339" i="16" s="1"/>
  <c r="T342" i="26" l="1"/>
  <c r="S342" i="26"/>
  <c r="J339" i="16"/>
  <c r="L339" i="16" s="1"/>
  <c r="U339" i="16"/>
  <c r="Q339" i="16"/>
  <c r="S339" i="16" s="1"/>
  <c r="V342" i="26" l="1"/>
  <c r="Z342" i="26"/>
  <c r="AB342" i="26"/>
  <c r="W342" i="26"/>
  <c r="F343" i="26"/>
  <c r="H343" i="26" s="1"/>
  <c r="AA342" i="26"/>
  <c r="X342" i="26"/>
  <c r="M343" i="26"/>
  <c r="P343" i="26" s="1"/>
  <c r="R343" i="26" s="1"/>
  <c r="Y342" i="26"/>
  <c r="AB339" i="16"/>
  <c r="AA339" i="16"/>
  <c r="Z339" i="16"/>
  <c r="Y339" i="16"/>
  <c r="X339" i="16"/>
  <c r="W339" i="16"/>
  <c r="F340" i="16"/>
  <c r="M340" i="16"/>
  <c r="T339" i="16"/>
  <c r="V339" i="16" s="1"/>
  <c r="G343" i="26" l="1"/>
  <c r="I343" i="26"/>
  <c r="K343" i="26" s="1"/>
  <c r="U343" i="26" s="1"/>
  <c r="O343" i="26"/>
  <c r="N343" i="26"/>
  <c r="N340" i="16"/>
  <c r="P340" i="16"/>
  <c r="R340" i="16" s="1"/>
  <c r="O340" i="16"/>
  <c r="I340" i="16"/>
  <c r="K340" i="16" s="1"/>
  <c r="H340" i="16"/>
  <c r="G340" i="16"/>
  <c r="J343" i="26" l="1"/>
  <c r="L343" i="26" s="1"/>
  <c r="Q343" i="26"/>
  <c r="S343" i="26" s="1"/>
  <c r="Q340" i="16"/>
  <c r="S340" i="16" s="1"/>
  <c r="U340" i="16"/>
  <c r="J340" i="16"/>
  <c r="F344" i="26" l="1"/>
  <c r="I344" i="26" s="1"/>
  <c r="K344" i="26" s="1"/>
  <c r="M344" i="26"/>
  <c r="P344" i="26" s="1"/>
  <c r="R344" i="26" s="1"/>
  <c r="T343" i="26"/>
  <c r="V343" i="26" s="1"/>
  <c r="AB343" i="26"/>
  <c r="Z343" i="26"/>
  <c r="W343" i="26"/>
  <c r="X343" i="26"/>
  <c r="Y343" i="26"/>
  <c r="AA343" i="26"/>
  <c r="T340" i="16"/>
  <c r="L340" i="16"/>
  <c r="G344" i="26" l="1"/>
  <c r="H344" i="26"/>
  <c r="N344" i="26"/>
  <c r="O344" i="26"/>
  <c r="U344" i="26"/>
  <c r="V340" i="16"/>
  <c r="AB340" i="16"/>
  <c r="AA340" i="16"/>
  <c r="Z340" i="16"/>
  <c r="Y340" i="16"/>
  <c r="X340" i="16"/>
  <c r="W340" i="16"/>
  <c r="M341" i="16"/>
  <c r="F341" i="16"/>
  <c r="J344" i="26" l="1"/>
  <c r="L344" i="26" s="1"/>
  <c r="Q344" i="26"/>
  <c r="I341" i="16"/>
  <c r="K341" i="16" s="1"/>
  <c r="H341" i="16"/>
  <c r="G341" i="16"/>
  <c r="P341" i="16"/>
  <c r="R341" i="16" s="1"/>
  <c r="O341" i="16"/>
  <c r="N341" i="16"/>
  <c r="T344" i="26" l="1"/>
  <c r="S344" i="26"/>
  <c r="M345" i="26" s="1"/>
  <c r="O345" i="26" s="1"/>
  <c r="W344" i="26"/>
  <c r="Z344" i="26"/>
  <c r="Q341" i="16"/>
  <c r="S341" i="16" s="1"/>
  <c r="U341" i="16"/>
  <c r="J341" i="16"/>
  <c r="F345" i="26" l="1"/>
  <c r="I345" i="26" s="1"/>
  <c r="K345" i="26" s="1"/>
  <c r="P345" i="26"/>
  <c r="R345" i="26" s="1"/>
  <c r="AA344" i="26"/>
  <c r="N345" i="26"/>
  <c r="Q345" i="26" s="1"/>
  <c r="Y344" i="26"/>
  <c r="AB344" i="26"/>
  <c r="V344" i="26"/>
  <c r="X344" i="26"/>
  <c r="H345" i="26"/>
  <c r="G345" i="26"/>
  <c r="T341" i="16"/>
  <c r="L341" i="16"/>
  <c r="U345" i="26" l="1"/>
  <c r="J345" i="26"/>
  <c r="L345" i="26" s="1"/>
  <c r="S345" i="26"/>
  <c r="V341" i="16"/>
  <c r="AB341" i="16"/>
  <c r="AA341" i="16"/>
  <c r="Z341" i="16"/>
  <c r="Y341" i="16"/>
  <c r="X341" i="16"/>
  <c r="W341" i="16"/>
  <c r="F342" i="16"/>
  <c r="M342" i="16"/>
  <c r="T345" i="26" l="1"/>
  <c r="V345" i="26" s="1"/>
  <c r="F346" i="26"/>
  <c r="M346" i="26"/>
  <c r="X345" i="26"/>
  <c r="W345" i="26"/>
  <c r="Z345" i="26"/>
  <c r="AB345" i="26"/>
  <c r="AA345" i="26"/>
  <c r="Y345" i="26"/>
  <c r="H342" i="16"/>
  <c r="G342" i="16"/>
  <c r="I342" i="16"/>
  <c r="K342" i="16" s="1"/>
  <c r="P342" i="16"/>
  <c r="R342" i="16" s="1"/>
  <c r="O342" i="16"/>
  <c r="N342" i="16"/>
  <c r="H346" i="26" l="1"/>
  <c r="I346" i="26"/>
  <c r="K346" i="26" s="1"/>
  <c r="G346" i="26"/>
  <c r="P346" i="26"/>
  <c r="R346" i="26" s="1"/>
  <c r="N346" i="26"/>
  <c r="O346" i="26"/>
  <c r="Q342" i="16"/>
  <c r="S342" i="16" s="1"/>
  <c r="U342" i="16"/>
  <c r="J342" i="16"/>
  <c r="J346" i="26" l="1"/>
  <c r="L346" i="26" s="1"/>
  <c r="U346" i="26"/>
  <c r="Q346" i="26"/>
  <c r="T342" i="16"/>
  <c r="L342" i="16"/>
  <c r="T346" i="26" l="1"/>
  <c r="S346" i="26"/>
  <c r="AB346" i="26" s="1"/>
  <c r="V342" i="16"/>
  <c r="AB342" i="16"/>
  <c r="AA342" i="16"/>
  <c r="Z342" i="16"/>
  <c r="Y342" i="16"/>
  <c r="X342" i="16"/>
  <c r="W342" i="16"/>
  <c r="F343" i="16"/>
  <c r="M343" i="16"/>
  <c r="M347" i="26" l="1"/>
  <c r="F347" i="26"/>
  <c r="W346" i="26"/>
  <c r="V346" i="26"/>
  <c r="X346" i="26"/>
  <c r="AA346" i="26"/>
  <c r="Z346" i="26"/>
  <c r="Y346" i="26"/>
  <c r="G343" i="16"/>
  <c r="I343" i="16"/>
  <c r="K343" i="16" s="1"/>
  <c r="H343" i="16"/>
  <c r="O343" i="16"/>
  <c r="N343" i="16"/>
  <c r="P343" i="16"/>
  <c r="R343" i="16" s="1"/>
  <c r="G347" i="26" l="1"/>
  <c r="H347" i="26"/>
  <c r="I347" i="26"/>
  <c r="K347" i="26" s="1"/>
  <c r="P347" i="26"/>
  <c r="R347" i="26" s="1"/>
  <c r="O347" i="26"/>
  <c r="N347" i="26"/>
  <c r="J343" i="16"/>
  <c r="L343" i="16" s="1"/>
  <c r="U343" i="16"/>
  <c r="Q343" i="16"/>
  <c r="S343" i="16" s="1"/>
  <c r="J347" i="26" l="1"/>
  <c r="L347" i="26" s="1"/>
  <c r="U347" i="26"/>
  <c r="Q347" i="26"/>
  <c r="AB343" i="16"/>
  <c r="AA343" i="16"/>
  <c r="Z343" i="16"/>
  <c r="Y343" i="16"/>
  <c r="X343" i="16"/>
  <c r="W343" i="16"/>
  <c r="F344" i="16"/>
  <c r="M344" i="16"/>
  <c r="T343" i="16"/>
  <c r="V343" i="16" s="1"/>
  <c r="S347" i="26" l="1"/>
  <c r="M348" i="26" s="1"/>
  <c r="T347" i="26"/>
  <c r="I344" i="16"/>
  <c r="K344" i="16" s="1"/>
  <c r="H344" i="16"/>
  <c r="G344" i="16"/>
  <c r="N344" i="16"/>
  <c r="P344" i="16"/>
  <c r="R344" i="16" s="1"/>
  <c r="O344" i="16"/>
  <c r="F348" i="26" l="1"/>
  <c r="X347" i="26"/>
  <c r="V347" i="26"/>
  <c r="Y347" i="26"/>
  <c r="W347" i="26"/>
  <c r="AB347" i="26"/>
  <c r="Z347" i="26"/>
  <c r="AA347" i="26"/>
  <c r="Q344" i="16"/>
  <c r="S344" i="16" s="1"/>
  <c r="U344" i="16"/>
  <c r="J344" i="16"/>
  <c r="I348" i="26" l="1"/>
  <c r="K348" i="26" s="1"/>
  <c r="G348" i="26"/>
  <c r="H348" i="26"/>
  <c r="O348" i="26"/>
  <c r="P348" i="26"/>
  <c r="R348" i="26" s="1"/>
  <c r="N348" i="26"/>
  <c r="T344" i="16"/>
  <c r="L344" i="16"/>
  <c r="J348" i="26" l="1"/>
  <c r="L348" i="26" s="1"/>
  <c r="Q348" i="26"/>
  <c r="S348" i="26" s="1"/>
  <c r="U348" i="26"/>
  <c r="V344" i="16"/>
  <c r="AB344" i="16"/>
  <c r="AA344" i="16"/>
  <c r="Z344" i="16"/>
  <c r="Y344" i="16"/>
  <c r="X344" i="16"/>
  <c r="W344" i="16"/>
  <c r="M345" i="16"/>
  <c r="F345" i="16"/>
  <c r="M349" i="26" l="1"/>
  <c r="F349" i="26"/>
  <c r="T348" i="26"/>
  <c r="V348" i="26" s="1"/>
  <c r="AB348" i="26"/>
  <c r="Y348" i="26"/>
  <c r="X348" i="26"/>
  <c r="W348" i="26"/>
  <c r="Z348" i="26"/>
  <c r="AA348" i="26"/>
  <c r="I345" i="16"/>
  <c r="K345" i="16" s="1"/>
  <c r="H345" i="16"/>
  <c r="G345" i="16"/>
  <c r="P345" i="16"/>
  <c r="R345" i="16" s="1"/>
  <c r="O345" i="16"/>
  <c r="N345" i="16"/>
  <c r="G349" i="26" l="1"/>
  <c r="H349" i="26"/>
  <c r="I349" i="26"/>
  <c r="K349" i="26" s="1"/>
  <c r="O349" i="26"/>
  <c r="N349" i="26"/>
  <c r="P349" i="26"/>
  <c r="R349" i="26" s="1"/>
  <c r="Q345" i="16"/>
  <c r="S345" i="16" s="1"/>
  <c r="J345" i="16"/>
  <c r="L345" i="16" s="1"/>
  <c r="U345" i="16"/>
  <c r="Q349" i="26" l="1"/>
  <c r="S349" i="26" s="1"/>
  <c r="J349" i="26"/>
  <c r="U349" i="26"/>
  <c r="AB345" i="16"/>
  <c r="AA345" i="16"/>
  <c r="Z345" i="16"/>
  <c r="Y345" i="16"/>
  <c r="X345" i="16"/>
  <c r="W345" i="16"/>
  <c r="T345" i="16"/>
  <c r="V345" i="16" s="1"/>
  <c r="F346" i="16"/>
  <c r="M346" i="16"/>
  <c r="T349" i="26" l="1"/>
  <c r="L349" i="26"/>
  <c r="P346" i="16"/>
  <c r="R346" i="16" s="1"/>
  <c r="O346" i="16"/>
  <c r="N346" i="16"/>
  <c r="H346" i="16"/>
  <c r="G346" i="16"/>
  <c r="I346" i="16"/>
  <c r="K346" i="16" s="1"/>
  <c r="F350" i="26" l="1"/>
  <c r="M350" i="26"/>
  <c r="Z349" i="26"/>
  <c r="AA349" i="26"/>
  <c r="AB349" i="26"/>
  <c r="Y349" i="26"/>
  <c r="V349" i="26"/>
  <c r="X349" i="26"/>
  <c r="W349" i="26"/>
  <c r="U346" i="16"/>
  <c r="J346" i="16"/>
  <c r="Q346" i="16"/>
  <c r="S346" i="16" s="1"/>
  <c r="N350" i="26" l="1"/>
  <c r="P350" i="26"/>
  <c r="R350" i="26" s="1"/>
  <c r="O350" i="26"/>
  <c r="H350" i="26"/>
  <c r="I350" i="26"/>
  <c r="K350" i="26" s="1"/>
  <c r="G350" i="26"/>
  <c r="T346" i="16"/>
  <c r="L346" i="16"/>
  <c r="J350" i="26" l="1"/>
  <c r="L350" i="26" s="1"/>
  <c r="U350" i="26"/>
  <c r="Q350" i="26"/>
  <c r="S350" i="26" s="1"/>
  <c r="V346" i="16"/>
  <c r="AA346" i="16"/>
  <c r="AB346" i="16"/>
  <c r="Z346" i="16"/>
  <c r="Y346" i="16"/>
  <c r="X346" i="16"/>
  <c r="W346" i="16"/>
  <c r="F347" i="16"/>
  <c r="M347" i="16"/>
  <c r="F351" i="26" l="1"/>
  <c r="H351" i="26" s="1"/>
  <c r="M351" i="26"/>
  <c r="N351" i="26" s="1"/>
  <c r="X350" i="26"/>
  <c r="W350" i="26"/>
  <c r="Z350" i="26"/>
  <c r="Y350" i="26"/>
  <c r="AB350" i="26"/>
  <c r="AA350" i="26"/>
  <c r="T350" i="26"/>
  <c r="V350" i="26" s="1"/>
  <c r="G347" i="16"/>
  <c r="I347" i="16"/>
  <c r="K347" i="16" s="1"/>
  <c r="H347" i="16"/>
  <c r="O347" i="16"/>
  <c r="N347" i="16"/>
  <c r="P347" i="16"/>
  <c r="R347" i="16" s="1"/>
  <c r="P351" i="26" l="1"/>
  <c r="R351" i="26" s="1"/>
  <c r="O351" i="26"/>
  <c r="G351" i="26"/>
  <c r="I351" i="26"/>
  <c r="K351" i="26" s="1"/>
  <c r="J347" i="16"/>
  <c r="L347" i="16" s="1"/>
  <c r="U347" i="16"/>
  <c r="Q347" i="16"/>
  <c r="S347" i="16" s="1"/>
  <c r="Q351" i="26" l="1"/>
  <c r="S351" i="26" s="1"/>
  <c r="U351" i="26"/>
  <c r="J351" i="26"/>
  <c r="AB347" i="16"/>
  <c r="AA347" i="16"/>
  <c r="Z347" i="16"/>
  <c r="Y347" i="16"/>
  <c r="X347" i="16"/>
  <c r="W347" i="16"/>
  <c r="T347" i="16"/>
  <c r="V347" i="16" s="1"/>
  <c r="F348" i="16"/>
  <c r="M348" i="16"/>
  <c r="T351" i="26" l="1"/>
  <c r="L351" i="26"/>
  <c r="M352" i="26" s="1"/>
  <c r="N348" i="16"/>
  <c r="P348" i="16"/>
  <c r="R348" i="16" s="1"/>
  <c r="O348" i="16"/>
  <c r="I348" i="16"/>
  <c r="K348" i="16" s="1"/>
  <c r="H348" i="16"/>
  <c r="G348" i="16"/>
  <c r="Z351" i="26" l="1"/>
  <c r="F352" i="26"/>
  <c r="I352" i="26" s="1"/>
  <c r="K352" i="26" s="1"/>
  <c r="W351" i="26"/>
  <c r="V351" i="26"/>
  <c r="Y351" i="26"/>
  <c r="N352" i="26"/>
  <c r="AA351" i="26"/>
  <c r="X351" i="26"/>
  <c r="AB351" i="26"/>
  <c r="U348" i="16"/>
  <c r="Q348" i="16"/>
  <c r="S348" i="16" s="1"/>
  <c r="J348" i="16"/>
  <c r="H352" i="26" l="1"/>
  <c r="O352" i="26"/>
  <c r="P352" i="26"/>
  <c r="R352" i="26" s="1"/>
  <c r="U352" i="26" s="1"/>
  <c r="G352" i="26"/>
  <c r="T348" i="16"/>
  <c r="L348" i="16"/>
  <c r="J352" i="26" l="1"/>
  <c r="L352" i="26" s="1"/>
  <c r="Q352" i="26"/>
  <c r="S352" i="26" s="1"/>
  <c r="V348" i="16"/>
  <c r="AB348" i="16"/>
  <c r="AA348" i="16"/>
  <c r="Z348" i="16"/>
  <c r="Y348" i="16"/>
  <c r="X348" i="16"/>
  <c r="W348" i="16"/>
  <c r="M349" i="16"/>
  <c r="F349" i="16"/>
  <c r="X352" i="26" l="1"/>
  <c r="W352" i="26"/>
  <c r="M353" i="26"/>
  <c r="N353" i="26" s="1"/>
  <c r="F353" i="26"/>
  <c r="I353" i="26" s="1"/>
  <c r="K353" i="26" s="1"/>
  <c r="Y352" i="26"/>
  <c r="Z352" i="26"/>
  <c r="AA352" i="26"/>
  <c r="AB352" i="26"/>
  <c r="T352" i="26"/>
  <c r="V352" i="26" s="1"/>
  <c r="P349" i="16"/>
  <c r="R349" i="16" s="1"/>
  <c r="O349" i="16"/>
  <c r="N349" i="16"/>
  <c r="I349" i="16"/>
  <c r="K349" i="16" s="1"/>
  <c r="H349" i="16"/>
  <c r="G349" i="16"/>
  <c r="O353" i="26" l="1"/>
  <c r="P353" i="26"/>
  <c r="R353" i="26" s="1"/>
  <c r="U353" i="26" s="1"/>
  <c r="G353" i="26"/>
  <c r="H353" i="26"/>
  <c r="Q349" i="16"/>
  <c r="S349" i="16" s="1"/>
  <c r="U349" i="16"/>
  <c r="J349" i="16"/>
  <c r="Q353" i="26" l="1"/>
  <c r="S353" i="26" s="1"/>
  <c r="J353" i="26"/>
  <c r="T349" i="16"/>
  <c r="L349" i="16"/>
  <c r="T353" i="26" l="1"/>
  <c r="L353" i="26"/>
  <c r="F354" i="26" s="1"/>
  <c r="V349" i="16"/>
  <c r="AB349" i="16"/>
  <c r="AA349" i="16"/>
  <c r="Z349" i="16"/>
  <c r="Y349" i="16"/>
  <c r="X349" i="16"/>
  <c r="W349" i="16"/>
  <c r="F350" i="16"/>
  <c r="M350" i="16"/>
  <c r="V353" i="26" l="1"/>
  <c r="W353" i="26"/>
  <c r="Z353" i="26"/>
  <c r="AA353" i="26"/>
  <c r="AB353" i="26"/>
  <c r="Y353" i="26"/>
  <c r="M354" i="26"/>
  <c r="P354" i="26" s="1"/>
  <c r="R354" i="26" s="1"/>
  <c r="X353" i="26"/>
  <c r="H354" i="26"/>
  <c r="I354" i="26"/>
  <c r="K354" i="26" s="1"/>
  <c r="G354" i="26"/>
  <c r="H350" i="16"/>
  <c r="G350" i="16"/>
  <c r="I350" i="16"/>
  <c r="K350" i="16" s="1"/>
  <c r="P350" i="16"/>
  <c r="R350" i="16" s="1"/>
  <c r="O350" i="16"/>
  <c r="N350" i="16"/>
  <c r="O354" i="26" l="1"/>
  <c r="N354" i="26"/>
  <c r="U354" i="26"/>
  <c r="J354" i="26"/>
  <c r="J350" i="16"/>
  <c r="L350" i="16" s="1"/>
  <c r="Q350" i="16"/>
  <c r="S350" i="16" s="1"/>
  <c r="U350" i="16"/>
  <c r="Q354" i="26" l="1"/>
  <c r="S354" i="26" s="1"/>
  <c r="L354" i="26"/>
  <c r="AB350" i="16"/>
  <c r="AA350" i="16"/>
  <c r="Z350" i="16"/>
  <c r="Y350" i="16"/>
  <c r="X350" i="16"/>
  <c r="W350" i="16"/>
  <c r="T350" i="16"/>
  <c r="V350" i="16" s="1"/>
  <c r="F351" i="16"/>
  <c r="M351" i="16"/>
  <c r="M355" i="26" l="1"/>
  <c r="N355" i="26" s="1"/>
  <c r="T354" i="26"/>
  <c r="V354" i="26" s="1"/>
  <c r="F355" i="26"/>
  <c r="I355" i="26" s="1"/>
  <c r="K355" i="26" s="1"/>
  <c r="W354" i="26"/>
  <c r="Y354" i="26"/>
  <c r="X354" i="26"/>
  <c r="AB354" i="26"/>
  <c r="AA354" i="26"/>
  <c r="Z354" i="26"/>
  <c r="O351" i="16"/>
  <c r="N351" i="16"/>
  <c r="P351" i="16"/>
  <c r="R351" i="16" s="1"/>
  <c r="G351" i="16"/>
  <c r="I351" i="16"/>
  <c r="K351" i="16" s="1"/>
  <c r="H351" i="16"/>
  <c r="H355" i="26" l="1"/>
  <c r="O355" i="26"/>
  <c r="P355" i="26"/>
  <c r="R355" i="26" s="1"/>
  <c r="U355" i="26" s="1"/>
  <c r="G355" i="26"/>
  <c r="Q351" i="16"/>
  <c r="S351" i="16" s="1"/>
  <c r="J351" i="16"/>
  <c r="U351" i="16"/>
  <c r="J355" i="26" l="1"/>
  <c r="Q355" i="26"/>
  <c r="S355" i="26" s="1"/>
  <c r="T351" i="16"/>
  <c r="L351" i="16"/>
  <c r="T355" i="26" l="1"/>
  <c r="L355" i="26"/>
  <c r="Z355" i="26" s="1"/>
  <c r="V351" i="16"/>
  <c r="AB351" i="16"/>
  <c r="AA351" i="16"/>
  <c r="Z351" i="16"/>
  <c r="Y351" i="16"/>
  <c r="X351" i="16"/>
  <c r="W351" i="16"/>
  <c r="M352" i="16"/>
  <c r="F352" i="16"/>
  <c r="H352" i="16" s="1"/>
  <c r="W355" i="26" l="1"/>
  <c r="F356" i="26"/>
  <c r="G356" i="26" s="1"/>
  <c r="M356" i="26"/>
  <c r="N356" i="26" s="1"/>
  <c r="X355" i="26"/>
  <c r="AA355" i="26"/>
  <c r="Y355" i="26"/>
  <c r="AB355" i="26"/>
  <c r="V355" i="26"/>
  <c r="O352" i="16"/>
  <c r="N352" i="16"/>
  <c r="P352" i="16"/>
  <c r="R352" i="16" s="1"/>
  <c r="I352" i="16"/>
  <c r="K352" i="16" s="1"/>
  <c r="G352" i="16"/>
  <c r="I356" i="26" l="1"/>
  <c r="K356" i="26" s="1"/>
  <c r="H356" i="26"/>
  <c r="P356" i="26"/>
  <c r="R356" i="26" s="1"/>
  <c r="O356" i="26"/>
  <c r="Q352" i="16"/>
  <c r="S352" i="16" s="1"/>
  <c r="U352" i="16"/>
  <c r="J352" i="16"/>
  <c r="L352" i="16" s="1"/>
  <c r="Q356" i="26" l="1"/>
  <c r="S356" i="26" s="1"/>
  <c r="J356" i="26"/>
  <c r="U356" i="26"/>
  <c r="AB352" i="16"/>
  <c r="AA352" i="16"/>
  <c r="Z352" i="16"/>
  <c r="Y352" i="16"/>
  <c r="X352" i="16"/>
  <c r="W352" i="16"/>
  <c r="M353" i="16"/>
  <c r="T352" i="16"/>
  <c r="V352" i="16" s="1"/>
  <c r="F353" i="16"/>
  <c r="H353" i="16" s="1"/>
  <c r="T356" i="26" l="1"/>
  <c r="L356" i="26"/>
  <c r="Z356" i="26" s="1"/>
  <c r="O353" i="16"/>
  <c r="P353" i="16"/>
  <c r="R353" i="16" s="1"/>
  <c r="N353" i="16"/>
  <c r="G353" i="16"/>
  <c r="I353" i="16"/>
  <c r="K353" i="16" s="1"/>
  <c r="M357" i="26" l="1"/>
  <c r="P357" i="26" s="1"/>
  <c r="R357" i="26" s="1"/>
  <c r="F357" i="26"/>
  <c r="I357" i="26" s="1"/>
  <c r="K357" i="26" s="1"/>
  <c r="V356" i="26"/>
  <c r="W356" i="26"/>
  <c r="Y356" i="26"/>
  <c r="AA356" i="26"/>
  <c r="X356" i="26"/>
  <c r="AB356" i="26"/>
  <c r="Q353" i="16"/>
  <c r="S353" i="16" s="1"/>
  <c r="U353" i="16"/>
  <c r="J353" i="16"/>
  <c r="L353" i="16" s="1"/>
  <c r="G357" i="26" l="1"/>
  <c r="H357" i="26"/>
  <c r="N357" i="26"/>
  <c r="O357" i="26"/>
  <c r="U357" i="26"/>
  <c r="AB353" i="16"/>
  <c r="AA353" i="16"/>
  <c r="Z353" i="16"/>
  <c r="Y353" i="16"/>
  <c r="X353" i="16"/>
  <c r="W353" i="16"/>
  <c r="T353" i="16"/>
  <c r="V353" i="16" s="1"/>
  <c r="M354" i="16"/>
  <c r="F354" i="16"/>
  <c r="G354" i="16" s="1"/>
  <c r="J357" i="26" l="1"/>
  <c r="L357" i="26" s="1"/>
  <c r="Q357" i="26"/>
  <c r="S357" i="26" s="1"/>
  <c r="N354" i="16"/>
  <c r="O354" i="16"/>
  <c r="P354" i="16"/>
  <c r="R354" i="16" s="1"/>
  <c r="I354" i="16"/>
  <c r="K354" i="16" s="1"/>
  <c r="H354" i="16"/>
  <c r="T357" i="26" l="1"/>
  <c r="V357" i="26" s="1"/>
  <c r="F358" i="26"/>
  <c r="H358" i="26" s="1"/>
  <c r="M358" i="26"/>
  <c r="N358" i="26" s="1"/>
  <c r="Z357" i="26"/>
  <c r="W357" i="26"/>
  <c r="Y357" i="26"/>
  <c r="AA357" i="26"/>
  <c r="X357" i="26"/>
  <c r="AB357" i="26"/>
  <c r="J354" i="16"/>
  <c r="L354" i="16" s="1"/>
  <c r="Q354" i="16"/>
  <c r="S354" i="16" s="1"/>
  <c r="U354" i="16"/>
  <c r="G358" i="26" l="1"/>
  <c r="I358" i="26"/>
  <c r="K358" i="26" s="1"/>
  <c r="O358" i="26"/>
  <c r="P358" i="26"/>
  <c r="R358" i="26" s="1"/>
  <c r="AB354" i="16"/>
  <c r="AA354" i="16"/>
  <c r="Z354" i="16"/>
  <c r="Y354" i="16"/>
  <c r="X354" i="16"/>
  <c r="W354" i="16"/>
  <c r="T354" i="16"/>
  <c r="V354" i="16" s="1"/>
  <c r="F355" i="16"/>
  <c r="M355" i="16"/>
  <c r="J358" i="26" l="1"/>
  <c r="L358" i="26" s="1"/>
  <c r="U358" i="26"/>
  <c r="Q358" i="26"/>
  <c r="S358" i="26" s="1"/>
  <c r="G355" i="16"/>
  <c r="I355" i="16"/>
  <c r="K355" i="16" s="1"/>
  <c r="H355" i="16"/>
  <c r="O355" i="16"/>
  <c r="N355" i="16"/>
  <c r="P355" i="16"/>
  <c r="R355" i="16" s="1"/>
  <c r="F359" i="26" l="1"/>
  <c r="M359" i="26"/>
  <c r="T358" i="26"/>
  <c r="V358" i="26" s="1"/>
  <c r="Z358" i="26"/>
  <c r="AB358" i="26"/>
  <c r="X358" i="26"/>
  <c r="AA358" i="26"/>
  <c r="Y358" i="26"/>
  <c r="W358" i="26"/>
  <c r="J355" i="16"/>
  <c r="L355" i="16" s="1"/>
  <c r="U355" i="16"/>
  <c r="Q355" i="16"/>
  <c r="S355" i="16" s="1"/>
  <c r="N359" i="26" l="1"/>
  <c r="P359" i="26"/>
  <c r="R359" i="26" s="1"/>
  <c r="O359" i="26"/>
  <c r="H359" i="26"/>
  <c r="I359" i="26"/>
  <c r="K359" i="26" s="1"/>
  <c r="G359" i="26"/>
  <c r="AB355" i="16"/>
  <c r="AA355" i="16"/>
  <c r="Z355" i="16"/>
  <c r="Y355" i="16"/>
  <c r="X355" i="16"/>
  <c r="W355" i="16"/>
  <c r="T355" i="16"/>
  <c r="V355" i="16" s="1"/>
  <c r="F356" i="16"/>
  <c r="M356" i="16"/>
  <c r="Q359" i="26" l="1"/>
  <c r="S359" i="26" s="1"/>
  <c r="J359" i="26"/>
  <c r="U359" i="26"/>
  <c r="I356" i="16"/>
  <c r="K356" i="16" s="1"/>
  <c r="H356" i="16"/>
  <c r="G356" i="16"/>
  <c r="N356" i="16"/>
  <c r="P356" i="16"/>
  <c r="R356" i="16" s="1"/>
  <c r="O356" i="16"/>
  <c r="T359" i="26" l="1"/>
  <c r="L359" i="26"/>
  <c r="J356" i="16"/>
  <c r="L356" i="16" s="1"/>
  <c r="U356" i="16"/>
  <c r="Q356" i="16"/>
  <c r="F360" i="26" l="1"/>
  <c r="M360" i="26"/>
  <c r="Z359" i="26"/>
  <c r="AB359" i="26"/>
  <c r="X359" i="26"/>
  <c r="AA359" i="26"/>
  <c r="Y359" i="26"/>
  <c r="W359" i="26"/>
  <c r="V359" i="26"/>
  <c r="T356" i="16"/>
  <c r="S356" i="16"/>
  <c r="Y356" i="16" s="1"/>
  <c r="N360" i="26" l="1"/>
  <c r="P360" i="26"/>
  <c r="R360" i="26" s="1"/>
  <c r="O360" i="26"/>
  <c r="H360" i="26"/>
  <c r="I360" i="26"/>
  <c r="K360" i="26" s="1"/>
  <c r="G360" i="26"/>
  <c r="Z356" i="16"/>
  <c r="AA356" i="16"/>
  <c r="AB356" i="16"/>
  <c r="V356" i="16"/>
  <c r="W356" i="16"/>
  <c r="X356" i="16"/>
  <c r="F357" i="16"/>
  <c r="M357" i="16"/>
  <c r="J360" i="26" l="1"/>
  <c r="L360" i="26" s="1"/>
  <c r="U360" i="26"/>
  <c r="Q360" i="26"/>
  <c r="P357" i="16"/>
  <c r="R357" i="16" s="1"/>
  <c r="O357" i="16"/>
  <c r="N357" i="16"/>
  <c r="I357" i="16"/>
  <c r="K357" i="16" s="1"/>
  <c r="H357" i="16"/>
  <c r="G357" i="16"/>
  <c r="T360" i="26" l="1"/>
  <c r="S360" i="26"/>
  <c r="M361" i="26" s="1"/>
  <c r="W360" i="26"/>
  <c r="Q357" i="16"/>
  <c r="S357" i="16" s="1"/>
  <c r="U357" i="16"/>
  <c r="J357" i="16"/>
  <c r="F361" i="26" l="1"/>
  <c r="I361" i="26" s="1"/>
  <c r="K361" i="26" s="1"/>
  <c r="X360" i="26"/>
  <c r="V360" i="26"/>
  <c r="Y360" i="26"/>
  <c r="AB360" i="26"/>
  <c r="AA360" i="26"/>
  <c r="Z360" i="26"/>
  <c r="N361" i="26"/>
  <c r="P361" i="26"/>
  <c r="R361" i="26" s="1"/>
  <c r="O361" i="26"/>
  <c r="T357" i="16"/>
  <c r="L357" i="16"/>
  <c r="G361" i="26" l="1"/>
  <c r="H361" i="26"/>
  <c r="Q361" i="26"/>
  <c r="S361" i="26" s="1"/>
  <c r="U361" i="26"/>
  <c r="V357" i="16"/>
  <c r="AB357" i="16"/>
  <c r="AA357" i="16"/>
  <c r="Z357" i="16"/>
  <c r="Y357" i="16"/>
  <c r="X357" i="16"/>
  <c r="W357" i="16"/>
  <c r="F358" i="16"/>
  <c r="M358" i="16"/>
  <c r="J361" i="26" l="1"/>
  <c r="T361" i="26" s="1"/>
  <c r="P358" i="16"/>
  <c r="R358" i="16" s="1"/>
  <c r="O358" i="16"/>
  <c r="N358" i="16"/>
  <c r="H358" i="16"/>
  <c r="G358" i="16"/>
  <c r="I358" i="16"/>
  <c r="K358" i="16" s="1"/>
  <c r="L361" i="26" l="1"/>
  <c r="F362" i="26" s="1"/>
  <c r="J358" i="16"/>
  <c r="L358" i="16" s="1"/>
  <c r="Q358" i="16"/>
  <c r="S358" i="16" s="1"/>
  <c r="U358" i="16"/>
  <c r="W361" i="26" l="1"/>
  <c r="M362" i="26"/>
  <c r="O362" i="26" s="1"/>
  <c r="V361" i="26"/>
  <c r="AA361" i="26"/>
  <c r="AB361" i="26"/>
  <c r="Y361" i="26"/>
  <c r="Z361" i="26"/>
  <c r="X361" i="26"/>
  <c r="P362" i="26"/>
  <c r="R362" i="26" s="1"/>
  <c r="H362" i="26"/>
  <c r="I362" i="26"/>
  <c r="K362" i="26" s="1"/>
  <c r="G362" i="26"/>
  <c r="AB358" i="16"/>
  <c r="AA358" i="16"/>
  <c r="Z358" i="16"/>
  <c r="Y358" i="16"/>
  <c r="X358" i="16"/>
  <c r="W358" i="16"/>
  <c r="T358" i="16"/>
  <c r="V358" i="16" s="1"/>
  <c r="F359" i="16"/>
  <c r="M359" i="16"/>
  <c r="N362" i="26" l="1"/>
  <c r="Q362" i="26"/>
  <c r="S362" i="26" s="1"/>
  <c r="J362" i="26"/>
  <c r="U362" i="26"/>
  <c r="O359" i="16"/>
  <c r="N359" i="16"/>
  <c r="P359" i="16"/>
  <c r="R359" i="16" s="1"/>
  <c r="G359" i="16"/>
  <c r="I359" i="16"/>
  <c r="K359" i="16" s="1"/>
  <c r="H359" i="16"/>
  <c r="T362" i="26" l="1"/>
  <c r="L362" i="26"/>
  <c r="M363" i="26" s="1"/>
  <c r="J359" i="16"/>
  <c r="L359" i="16" s="1"/>
  <c r="U359" i="16"/>
  <c r="Q359" i="16"/>
  <c r="S359" i="16" s="1"/>
  <c r="V362" i="26" l="1"/>
  <c r="F363" i="26"/>
  <c r="I363" i="26" s="1"/>
  <c r="K363" i="26" s="1"/>
  <c r="Y362" i="26"/>
  <c r="W362" i="26"/>
  <c r="AA362" i="26"/>
  <c r="N363" i="26"/>
  <c r="AB362" i="26"/>
  <c r="Z362" i="26"/>
  <c r="X362" i="26"/>
  <c r="AB359" i="16"/>
  <c r="AA359" i="16"/>
  <c r="Z359" i="16"/>
  <c r="Y359" i="16"/>
  <c r="X359" i="16"/>
  <c r="W359" i="16"/>
  <c r="F360" i="16"/>
  <c r="M360" i="16"/>
  <c r="T359" i="16"/>
  <c r="V359" i="16" s="1"/>
  <c r="P363" i="26" l="1"/>
  <c r="R363" i="26" s="1"/>
  <c r="U363" i="26" s="1"/>
  <c r="O363" i="26"/>
  <c r="H363" i="26"/>
  <c r="G363" i="26"/>
  <c r="N360" i="16"/>
  <c r="P360" i="16"/>
  <c r="R360" i="16" s="1"/>
  <c r="O360" i="16"/>
  <c r="I360" i="16"/>
  <c r="K360" i="16" s="1"/>
  <c r="H360" i="16"/>
  <c r="G360" i="16"/>
  <c r="Q363" i="26" l="1"/>
  <c r="S363" i="26" s="1"/>
  <c r="J363" i="26"/>
  <c r="U360" i="16"/>
  <c r="J360" i="16"/>
  <c r="Q360" i="16"/>
  <c r="S360" i="16" s="1"/>
  <c r="T363" i="26" l="1"/>
  <c r="L363" i="26"/>
  <c r="M364" i="26" s="1"/>
  <c r="N364" i="26" s="1"/>
  <c r="T360" i="16"/>
  <c r="L360" i="16"/>
  <c r="V363" i="26" l="1"/>
  <c r="AA363" i="26"/>
  <c r="Z363" i="26"/>
  <c r="AB363" i="26"/>
  <c r="Y363" i="26"/>
  <c r="X363" i="26"/>
  <c r="W363" i="26"/>
  <c r="F364" i="26"/>
  <c r="I364" i="26" s="1"/>
  <c r="K364" i="26" s="1"/>
  <c r="O364" i="26"/>
  <c r="P364" i="26"/>
  <c r="R364" i="26" s="1"/>
  <c r="AB360" i="16"/>
  <c r="AA360" i="16"/>
  <c r="Z360" i="16"/>
  <c r="V360" i="16"/>
  <c r="Y360" i="16"/>
  <c r="X360" i="16"/>
  <c r="W360" i="16"/>
  <c r="M361" i="16"/>
  <c r="F361" i="16"/>
  <c r="U364" i="26" l="1"/>
  <c r="G364" i="26"/>
  <c r="H364" i="26"/>
  <c r="Q364" i="26"/>
  <c r="S364" i="26" s="1"/>
  <c r="P361" i="16"/>
  <c r="R361" i="16" s="1"/>
  <c r="O361" i="16"/>
  <c r="N361" i="16"/>
  <c r="I361" i="16"/>
  <c r="K361" i="16" s="1"/>
  <c r="H361" i="16"/>
  <c r="G361" i="16"/>
  <c r="J364" i="26" l="1"/>
  <c r="L364" i="26" s="1"/>
  <c r="Q361" i="16"/>
  <c r="S361" i="16" s="1"/>
  <c r="U361" i="16"/>
  <c r="J361" i="16"/>
  <c r="T364" i="26" l="1"/>
  <c r="V364" i="26" s="1"/>
  <c r="AA364" i="26"/>
  <c r="M365" i="26"/>
  <c r="O365" i="26" s="1"/>
  <c r="Z364" i="26"/>
  <c r="Y364" i="26"/>
  <c r="AB364" i="26"/>
  <c r="X364" i="26"/>
  <c r="F365" i="26"/>
  <c r="H365" i="26" s="1"/>
  <c r="W364" i="26"/>
  <c r="T361" i="16"/>
  <c r="L361" i="16"/>
  <c r="P365" i="26" l="1"/>
  <c r="R365" i="26" s="1"/>
  <c r="N365" i="26"/>
  <c r="I365" i="26"/>
  <c r="K365" i="26" s="1"/>
  <c r="G365" i="26"/>
  <c r="V361" i="16"/>
  <c r="AB361" i="16"/>
  <c r="AA361" i="16"/>
  <c r="Z361" i="16"/>
  <c r="Y361" i="16"/>
  <c r="X361" i="16"/>
  <c r="W361" i="16"/>
  <c r="F362" i="16"/>
  <c r="M362" i="16"/>
  <c r="Q365" i="26" l="1"/>
  <c r="S365" i="26" s="1"/>
  <c r="U365" i="26"/>
  <c r="J365" i="26"/>
  <c r="H362" i="16"/>
  <c r="G362" i="16"/>
  <c r="I362" i="16"/>
  <c r="K362" i="16" s="1"/>
  <c r="P362" i="16"/>
  <c r="R362" i="16" s="1"/>
  <c r="O362" i="16"/>
  <c r="N362" i="16"/>
  <c r="T365" i="26" l="1"/>
  <c r="L365" i="26"/>
  <c r="F366" i="26" s="1"/>
  <c r="Q362" i="16"/>
  <c r="S362" i="16" s="1"/>
  <c r="U362" i="16"/>
  <c r="J362" i="16"/>
  <c r="AB365" i="26" l="1"/>
  <c r="V365" i="26"/>
  <c r="W365" i="26"/>
  <c r="M366" i="26"/>
  <c r="N366" i="26" s="1"/>
  <c r="AA365" i="26"/>
  <c r="Y365" i="26"/>
  <c r="Z365" i="26"/>
  <c r="X365" i="26"/>
  <c r="H366" i="26"/>
  <c r="I366" i="26"/>
  <c r="K366" i="26" s="1"/>
  <c r="G366" i="26"/>
  <c r="T362" i="16"/>
  <c r="L362" i="16"/>
  <c r="O366" i="26" l="1"/>
  <c r="P366" i="26"/>
  <c r="R366" i="26" s="1"/>
  <c r="U366" i="26" s="1"/>
  <c r="J366" i="26"/>
  <c r="L366" i="26" s="1"/>
  <c r="AA362" i="16"/>
  <c r="AB362" i="16"/>
  <c r="Z362" i="16"/>
  <c r="V362" i="16"/>
  <c r="Y362" i="16"/>
  <c r="X362" i="16"/>
  <c r="W362" i="16"/>
  <c r="F363" i="16"/>
  <c r="M363" i="16"/>
  <c r="Q366" i="26" l="1"/>
  <c r="S366" i="26" s="1"/>
  <c r="O363" i="16"/>
  <c r="N363" i="16"/>
  <c r="P363" i="16"/>
  <c r="R363" i="16" s="1"/>
  <c r="G363" i="16"/>
  <c r="I363" i="16"/>
  <c r="K363" i="16" s="1"/>
  <c r="H363" i="16"/>
  <c r="T366" i="26" l="1"/>
  <c r="V366" i="26" s="1"/>
  <c r="AA366" i="26"/>
  <c r="AB366" i="26"/>
  <c r="W366" i="26"/>
  <c r="Z366" i="26"/>
  <c r="Y366" i="26"/>
  <c r="F367" i="26"/>
  <c r="H367" i="26" s="1"/>
  <c r="M367" i="26"/>
  <c r="N367" i="26" s="1"/>
  <c r="X366" i="26"/>
  <c r="J363" i="16"/>
  <c r="L363" i="16" s="1"/>
  <c r="U363" i="16"/>
  <c r="Q363" i="16"/>
  <c r="G367" i="26" l="1"/>
  <c r="O367" i="26"/>
  <c r="P367" i="26"/>
  <c r="R367" i="26" s="1"/>
  <c r="I367" i="26"/>
  <c r="K367" i="26" s="1"/>
  <c r="T363" i="16"/>
  <c r="S363" i="16"/>
  <c r="Y363" i="16" s="1"/>
  <c r="Q367" i="26" l="1"/>
  <c r="S367" i="26" s="1"/>
  <c r="U367" i="26"/>
  <c r="J367" i="26"/>
  <c r="Z363" i="16"/>
  <c r="AA363" i="16"/>
  <c r="AB363" i="16"/>
  <c r="V363" i="16"/>
  <c r="W363" i="16"/>
  <c r="X363" i="16"/>
  <c r="M364" i="16"/>
  <c r="F364" i="16"/>
  <c r="T367" i="26" l="1"/>
  <c r="L367" i="26"/>
  <c r="F368" i="26" s="1"/>
  <c r="N364" i="16"/>
  <c r="P364" i="16"/>
  <c r="R364" i="16" s="1"/>
  <c r="O364" i="16"/>
  <c r="I364" i="16"/>
  <c r="K364" i="16" s="1"/>
  <c r="H364" i="16"/>
  <c r="G364" i="16"/>
  <c r="W367" i="26" l="1"/>
  <c r="M368" i="26"/>
  <c r="N368" i="26" s="1"/>
  <c r="V367" i="26"/>
  <c r="AB367" i="26"/>
  <c r="AA367" i="26"/>
  <c r="Y367" i="26"/>
  <c r="Z367" i="26"/>
  <c r="X367" i="26"/>
  <c r="H368" i="26"/>
  <c r="I368" i="26"/>
  <c r="K368" i="26" s="1"/>
  <c r="G368" i="26"/>
  <c r="U364" i="16"/>
  <c r="J364" i="16"/>
  <c r="L364" i="16" s="1"/>
  <c r="Q364" i="16"/>
  <c r="S364" i="16" s="1"/>
  <c r="O368" i="26" l="1"/>
  <c r="P368" i="26"/>
  <c r="R368" i="26" s="1"/>
  <c r="U368" i="26" s="1"/>
  <c r="J368" i="26"/>
  <c r="AB364" i="16"/>
  <c r="AA364" i="16"/>
  <c r="Z364" i="16"/>
  <c r="Y364" i="16"/>
  <c r="X364" i="16"/>
  <c r="W364" i="16"/>
  <c r="M365" i="16"/>
  <c r="F365" i="16"/>
  <c r="T364" i="16"/>
  <c r="V364" i="16" s="1"/>
  <c r="Q368" i="26" l="1"/>
  <c r="S368" i="26" s="1"/>
  <c r="L368" i="26"/>
  <c r="P365" i="16"/>
  <c r="R365" i="16" s="1"/>
  <c r="O365" i="16"/>
  <c r="N365" i="16"/>
  <c r="I365" i="16"/>
  <c r="K365" i="16" s="1"/>
  <c r="H365" i="16"/>
  <c r="G365" i="16"/>
  <c r="W368" i="26" l="1"/>
  <c r="T368" i="26"/>
  <c r="F369" i="26"/>
  <c r="I369" i="26" s="1"/>
  <c r="K369" i="26" s="1"/>
  <c r="M369" i="26"/>
  <c r="P369" i="26" s="1"/>
  <c r="R369" i="26" s="1"/>
  <c r="Z368" i="26"/>
  <c r="V368" i="26"/>
  <c r="Y368" i="26"/>
  <c r="AA368" i="26"/>
  <c r="X368" i="26"/>
  <c r="AB368" i="26"/>
  <c r="H369" i="26"/>
  <c r="J365" i="16"/>
  <c r="L365" i="16" s="1"/>
  <c r="Q365" i="16"/>
  <c r="S365" i="16" s="1"/>
  <c r="U365" i="16"/>
  <c r="G369" i="26" l="1"/>
  <c r="J369" i="26" s="1"/>
  <c r="N369" i="26"/>
  <c r="O369" i="26"/>
  <c r="U369" i="26"/>
  <c r="AB365" i="16"/>
  <c r="AA365" i="16"/>
  <c r="Z365" i="16"/>
  <c r="Y365" i="16"/>
  <c r="X365" i="16"/>
  <c r="W365" i="16"/>
  <c r="T365" i="16"/>
  <c r="V365" i="16" s="1"/>
  <c r="F366" i="16"/>
  <c r="M366" i="16"/>
  <c r="Q369" i="26" l="1"/>
  <c r="S369" i="26" s="1"/>
  <c r="L369" i="26"/>
  <c r="H366" i="16"/>
  <c r="G366" i="16"/>
  <c r="I366" i="16"/>
  <c r="K366" i="16" s="1"/>
  <c r="P366" i="16"/>
  <c r="R366" i="16" s="1"/>
  <c r="O366" i="16"/>
  <c r="N366" i="16"/>
  <c r="T369" i="26" l="1"/>
  <c r="V369" i="26" s="1"/>
  <c r="F370" i="26"/>
  <c r="M370" i="26"/>
  <c r="Z369" i="26"/>
  <c r="AB369" i="26"/>
  <c r="X369" i="26"/>
  <c r="AA369" i="26"/>
  <c r="Y369" i="26"/>
  <c r="W369" i="26"/>
  <c r="Q366" i="16"/>
  <c r="S366" i="16" s="1"/>
  <c r="U366" i="16"/>
  <c r="J366" i="16"/>
  <c r="N370" i="26" l="1"/>
  <c r="P370" i="26"/>
  <c r="R370" i="26" s="1"/>
  <c r="O370" i="26"/>
  <c r="H370" i="26"/>
  <c r="I370" i="26"/>
  <c r="K370" i="26" s="1"/>
  <c r="G370" i="26"/>
  <c r="T366" i="16"/>
  <c r="L366" i="16"/>
  <c r="U370" i="26" l="1"/>
  <c r="Q370" i="26"/>
  <c r="S370" i="26" s="1"/>
  <c r="J370" i="26"/>
  <c r="V366" i="16"/>
  <c r="AB366" i="16"/>
  <c r="AA366" i="16"/>
  <c r="Z366" i="16"/>
  <c r="Y366" i="16"/>
  <c r="X366" i="16"/>
  <c r="W366" i="16"/>
  <c r="F367" i="16"/>
  <c r="M367" i="16"/>
  <c r="T370" i="26" l="1"/>
  <c r="L370" i="26"/>
  <c r="O367" i="16"/>
  <c r="N367" i="16"/>
  <c r="P367" i="16"/>
  <c r="R367" i="16" s="1"/>
  <c r="G367" i="16"/>
  <c r="I367" i="16"/>
  <c r="K367" i="16" s="1"/>
  <c r="H367" i="16"/>
  <c r="F371" i="26" l="1"/>
  <c r="M371" i="26"/>
  <c r="Z370" i="26"/>
  <c r="AB370" i="26"/>
  <c r="X370" i="26"/>
  <c r="AA370" i="26"/>
  <c r="Y370" i="26"/>
  <c r="W370" i="26"/>
  <c r="V370" i="26"/>
  <c r="U367" i="16"/>
  <c r="Q367" i="16"/>
  <c r="S367" i="16" s="1"/>
  <c r="J367" i="16"/>
  <c r="N371" i="26" l="1"/>
  <c r="P371" i="26"/>
  <c r="R371" i="26" s="1"/>
  <c r="O371" i="26"/>
  <c r="H371" i="26"/>
  <c r="I371" i="26"/>
  <c r="K371" i="26" s="1"/>
  <c r="G371" i="26"/>
  <c r="T367" i="16"/>
  <c r="L367" i="16"/>
  <c r="U371" i="26" l="1"/>
  <c r="Q371" i="26"/>
  <c r="S371" i="26" s="1"/>
  <c r="J371" i="26"/>
  <c r="AB367" i="16"/>
  <c r="AA367" i="16"/>
  <c r="Z367" i="16"/>
  <c r="V367" i="16"/>
  <c r="Y367" i="16"/>
  <c r="X367" i="16"/>
  <c r="W367" i="16"/>
  <c r="M368" i="16"/>
  <c r="F368" i="16"/>
  <c r="I368" i="16" s="1"/>
  <c r="K368" i="16" s="1"/>
  <c r="T371" i="26" l="1"/>
  <c r="L371" i="26"/>
  <c r="P368" i="16"/>
  <c r="N368" i="16"/>
  <c r="O368" i="16"/>
  <c r="G368" i="16"/>
  <c r="H368" i="16"/>
  <c r="F372" i="26" l="1"/>
  <c r="M372" i="26"/>
  <c r="Z371" i="26"/>
  <c r="AB371" i="26"/>
  <c r="X371" i="26"/>
  <c r="AA371" i="26"/>
  <c r="Y371" i="26"/>
  <c r="W371" i="26"/>
  <c r="V371" i="26"/>
  <c r="R368" i="16"/>
  <c r="U368" i="16" s="1"/>
  <c r="Q368" i="16"/>
  <c r="J368" i="16"/>
  <c r="L368" i="16" s="1"/>
  <c r="N372" i="26" l="1"/>
  <c r="P372" i="26"/>
  <c r="R372" i="26" s="1"/>
  <c r="O372" i="26"/>
  <c r="H372" i="26"/>
  <c r="I372" i="26"/>
  <c r="K372" i="26" s="1"/>
  <c r="G372" i="26"/>
  <c r="S368" i="16"/>
  <c r="AA368" i="16" s="1"/>
  <c r="T368" i="16"/>
  <c r="Q372" i="26" l="1"/>
  <c r="S372" i="26" s="1"/>
  <c r="U372" i="26"/>
  <c r="J372" i="26"/>
  <c r="M369" i="16"/>
  <c r="O369" i="16" s="1"/>
  <c r="W368" i="16"/>
  <c r="F369" i="16"/>
  <c r="H369" i="16" s="1"/>
  <c r="Y368" i="16"/>
  <c r="Z368" i="16"/>
  <c r="V368" i="16"/>
  <c r="X368" i="16"/>
  <c r="AB368" i="16"/>
  <c r="T372" i="26" l="1"/>
  <c r="L372" i="26"/>
  <c r="P369" i="16"/>
  <c r="R369" i="16" s="1"/>
  <c r="I369" i="16"/>
  <c r="K369" i="16" s="1"/>
  <c r="N369" i="16"/>
  <c r="G369" i="16"/>
  <c r="F373" i="26" l="1"/>
  <c r="M373" i="26"/>
  <c r="Z372" i="26"/>
  <c r="AB372" i="26"/>
  <c r="X372" i="26"/>
  <c r="AA372" i="26"/>
  <c r="W372" i="26"/>
  <c r="Y372" i="26"/>
  <c r="V372" i="26"/>
  <c r="Q369" i="16"/>
  <c r="S369" i="16" s="1"/>
  <c r="U369" i="16"/>
  <c r="J369" i="16"/>
  <c r="N373" i="26" l="1"/>
  <c r="P373" i="26"/>
  <c r="R373" i="26" s="1"/>
  <c r="O373" i="26"/>
  <c r="H373" i="26"/>
  <c r="G373" i="26"/>
  <c r="I373" i="26"/>
  <c r="K373" i="26" s="1"/>
  <c r="T369" i="16"/>
  <c r="L369" i="16"/>
  <c r="Q373" i="26" l="1"/>
  <c r="S373" i="26" s="1"/>
  <c r="J373" i="26"/>
  <c r="U373" i="26"/>
  <c r="V369" i="16"/>
  <c r="W369" i="16"/>
  <c r="M370" i="16"/>
  <c r="O370" i="16" s="1"/>
  <c r="Y369" i="16"/>
  <c r="Z369" i="16"/>
  <c r="AA369" i="16"/>
  <c r="F370" i="16"/>
  <c r="G370" i="16" s="1"/>
  <c r="X369" i="16"/>
  <c r="AB369" i="16"/>
  <c r="T373" i="26" l="1"/>
  <c r="L373" i="26"/>
  <c r="H370" i="16"/>
  <c r="I370" i="16"/>
  <c r="K370" i="16" s="1"/>
  <c r="P370" i="16"/>
  <c r="R370" i="16" s="1"/>
  <c r="N370" i="16"/>
  <c r="F374" i="26" l="1"/>
  <c r="M374" i="26"/>
  <c r="Z373" i="26"/>
  <c r="AB373" i="26"/>
  <c r="X373" i="26"/>
  <c r="W373" i="26"/>
  <c r="AA373" i="26"/>
  <c r="Y373" i="26"/>
  <c r="V373" i="26"/>
  <c r="J370" i="16"/>
  <c r="L370" i="16" s="1"/>
  <c r="U370" i="16"/>
  <c r="Q370" i="16"/>
  <c r="S370" i="16" s="1"/>
  <c r="N374" i="26" l="1"/>
  <c r="P374" i="26"/>
  <c r="R374" i="26" s="1"/>
  <c r="O374" i="26"/>
  <c r="H374" i="26"/>
  <c r="G374" i="26"/>
  <c r="I374" i="26"/>
  <c r="K374" i="26" s="1"/>
  <c r="T370" i="16"/>
  <c r="AB370" i="16"/>
  <c r="AA370" i="16"/>
  <c r="Z370" i="16"/>
  <c r="V370" i="16"/>
  <c r="Y370" i="16"/>
  <c r="X370" i="16"/>
  <c r="W370" i="16"/>
  <c r="F371" i="16"/>
  <c r="M371" i="16"/>
  <c r="Q374" i="26" l="1"/>
  <c r="S374" i="26" s="1"/>
  <c r="J374" i="26"/>
  <c r="U374" i="26"/>
  <c r="O371" i="16"/>
  <c r="N371" i="16"/>
  <c r="P371" i="16"/>
  <c r="R371" i="16" s="1"/>
  <c r="G371" i="16"/>
  <c r="I371" i="16"/>
  <c r="K371" i="16" s="1"/>
  <c r="H371" i="16"/>
  <c r="T374" i="26" l="1"/>
  <c r="L374" i="26"/>
  <c r="M375" i="26" s="1"/>
  <c r="Q371" i="16"/>
  <c r="S371" i="16" s="1"/>
  <c r="J371" i="16"/>
  <c r="L371" i="16" s="1"/>
  <c r="U371" i="16"/>
  <c r="W374" i="26" l="1"/>
  <c r="V374" i="26"/>
  <c r="F375" i="26"/>
  <c r="G375" i="26" s="1"/>
  <c r="Y374" i="26"/>
  <c r="O375" i="26"/>
  <c r="X374" i="26"/>
  <c r="Z374" i="26"/>
  <c r="AA374" i="26"/>
  <c r="AB374" i="26"/>
  <c r="AB371" i="16"/>
  <c r="AA371" i="16"/>
  <c r="Z371" i="16"/>
  <c r="Y371" i="16"/>
  <c r="X371" i="16"/>
  <c r="W371" i="16"/>
  <c r="T371" i="16"/>
  <c r="V371" i="16" s="1"/>
  <c r="F372" i="16"/>
  <c r="M372" i="16"/>
  <c r="P375" i="26" l="1"/>
  <c r="R375" i="26" s="1"/>
  <c r="N375" i="26"/>
  <c r="H375" i="26"/>
  <c r="I375" i="26"/>
  <c r="K375" i="26" s="1"/>
  <c r="N372" i="16"/>
  <c r="P372" i="16"/>
  <c r="R372" i="16" s="1"/>
  <c r="O372" i="16"/>
  <c r="I372" i="16"/>
  <c r="K372" i="16" s="1"/>
  <c r="H372" i="16"/>
  <c r="G372" i="16"/>
  <c r="Q375" i="26" l="1"/>
  <c r="S375" i="26" s="1"/>
  <c r="U375" i="26"/>
  <c r="J375" i="26"/>
  <c r="Q372" i="16"/>
  <c r="S372" i="16" s="1"/>
  <c r="J372" i="16"/>
  <c r="U372" i="16"/>
  <c r="T375" i="26" l="1"/>
  <c r="L375" i="26"/>
  <c r="T372" i="16"/>
  <c r="L372" i="16"/>
  <c r="V375" i="26" l="1"/>
  <c r="F376" i="26"/>
  <c r="G376" i="26" s="1"/>
  <c r="M376" i="26"/>
  <c r="N376" i="26" s="1"/>
  <c r="Y375" i="26"/>
  <c r="X375" i="26"/>
  <c r="AA375" i="26"/>
  <c r="AB375" i="26"/>
  <c r="W375" i="26"/>
  <c r="Z375" i="26"/>
  <c r="AB372" i="16"/>
  <c r="AA372" i="16"/>
  <c r="Z372" i="16"/>
  <c r="V372" i="16"/>
  <c r="Y372" i="16"/>
  <c r="X372" i="16"/>
  <c r="W372" i="16"/>
  <c r="F373" i="16"/>
  <c r="H373" i="16" s="1"/>
  <c r="M373" i="16"/>
  <c r="H376" i="26" l="1"/>
  <c r="I376" i="26"/>
  <c r="O376" i="26"/>
  <c r="P376" i="26"/>
  <c r="R376" i="26" s="1"/>
  <c r="P373" i="16"/>
  <c r="R373" i="16" s="1"/>
  <c r="I373" i="16"/>
  <c r="K373" i="16" s="1"/>
  <c r="G373" i="16"/>
  <c r="N373" i="16"/>
  <c r="O373" i="16"/>
  <c r="J376" i="26" l="1"/>
  <c r="K376" i="26"/>
  <c r="U376" i="26" s="1"/>
  <c r="Q376" i="26"/>
  <c r="S376" i="26" s="1"/>
  <c r="U373" i="16"/>
  <c r="J373" i="16"/>
  <c r="L373" i="16" s="1"/>
  <c r="Q373" i="16"/>
  <c r="S373" i="16" s="1"/>
  <c r="L376" i="26" l="1"/>
  <c r="M377" i="26" s="1"/>
  <c r="P377" i="26" s="1"/>
  <c r="R377" i="26" s="1"/>
  <c r="T376" i="26"/>
  <c r="AB373" i="16"/>
  <c r="AA373" i="16"/>
  <c r="Z373" i="16"/>
  <c r="Y373" i="16"/>
  <c r="X373" i="16"/>
  <c r="W373" i="16"/>
  <c r="T373" i="16"/>
  <c r="V373" i="16" s="1"/>
  <c r="M374" i="16"/>
  <c r="F374" i="16"/>
  <c r="F377" i="26" l="1"/>
  <c r="G377" i="26" s="1"/>
  <c r="AB376" i="26"/>
  <c r="W376" i="26"/>
  <c r="AA376" i="26"/>
  <c r="V376" i="26"/>
  <c r="Z376" i="26"/>
  <c r="Y376" i="26"/>
  <c r="X376" i="26"/>
  <c r="N377" i="26"/>
  <c r="I377" i="26"/>
  <c r="K377" i="26" s="1"/>
  <c r="U377" i="26" s="1"/>
  <c r="O377" i="26"/>
  <c r="I374" i="16"/>
  <c r="K374" i="16" s="1"/>
  <c r="H374" i="16"/>
  <c r="G374" i="16"/>
  <c r="P374" i="16"/>
  <c r="R374" i="16" s="1"/>
  <c r="O374" i="16"/>
  <c r="N374" i="16"/>
  <c r="H377" i="26" l="1"/>
  <c r="J377" i="26" s="1"/>
  <c r="Q377" i="26"/>
  <c r="S377" i="26" s="1"/>
  <c r="Q374" i="16"/>
  <c r="S374" i="16" s="1"/>
  <c r="U374" i="16"/>
  <c r="J374" i="16"/>
  <c r="T377" i="26" l="1"/>
  <c r="L377" i="26"/>
  <c r="Z377" i="26" s="1"/>
  <c r="T374" i="16"/>
  <c r="L374" i="16"/>
  <c r="Y377" i="26" l="1"/>
  <c r="AA377" i="26"/>
  <c r="W377" i="26"/>
  <c r="AB377" i="26"/>
  <c r="V377" i="26"/>
  <c r="X377" i="26"/>
  <c r="M378" i="26"/>
  <c r="N378" i="26" s="1"/>
  <c r="F378" i="26"/>
  <c r="G378" i="26" s="1"/>
  <c r="V374" i="16"/>
  <c r="AB374" i="16"/>
  <c r="AA374" i="16"/>
  <c r="Z374" i="16"/>
  <c r="Y374" i="16"/>
  <c r="X374" i="16"/>
  <c r="W374" i="16"/>
  <c r="F375" i="16"/>
  <c r="M375" i="16"/>
  <c r="H378" i="26" l="1"/>
  <c r="O378" i="26"/>
  <c r="P378" i="26"/>
  <c r="R378" i="26" s="1"/>
  <c r="I378" i="26"/>
  <c r="P375" i="16"/>
  <c r="R375" i="16" s="1"/>
  <c r="O375" i="16"/>
  <c r="N375" i="16"/>
  <c r="H375" i="16"/>
  <c r="G375" i="16"/>
  <c r="I375" i="16"/>
  <c r="K375" i="16" s="1"/>
  <c r="J378" i="26" l="1"/>
  <c r="Q378" i="26"/>
  <c r="S378" i="26" s="1"/>
  <c r="K378" i="26"/>
  <c r="U378" i="26" s="1"/>
  <c r="Q375" i="16"/>
  <c r="S375" i="16" s="1"/>
  <c r="U375" i="16"/>
  <c r="J375" i="16"/>
  <c r="L375" i="16" s="1"/>
  <c r="L378" i="26" l="1"/>
  <c r="AB378" i="26" s="1"/>
  <c r="T378" i="26"/>
  <c r="AB375" i="16"/>
  <c r="AA375" i="16"/>
  <c r="Z375" i="16"/>
  <c r="Y375" i="16"/>
  <c r="X375" i="16"/>
  <c r="W375" i="16"/>
  <c r="T375" i="16"/>
  <c r="V375" i="16" s="1"/>
  <c r="F376" i="16"/>
  <c r="M376" i="16"/>
  <c r="F379" i="26" l="1"/>
  <c r="G379" i="26" s="1"/>
  <c r="Y378" i="26"/>
  <c r="AA378" i="26"/>
  <c r="Z378" i="26"/>
  <c r="W378" i="26"/>
  <c r="M379" i="26"/>
  <c r="O379" i="26" s="1"/>
  <c r="V378" i="26"/>
  <c r="X378" i="26"/>
  <c r="O376" i="16"/>
  <c r="N376" i="16"/>
  <c r="P376" i="16"/>
  <c r="R376" i="16" s="1"/>
  <c r="G376" i="16"/>
  <c r="I376" i="16"/>
  <c r="H376" i="16"/>
  <c r="H379" i="26" l="1"/>
  <c r="I379" i="26"/>
  <c r="K379" i="26" s="1"/>
  <c r="P379" i="26"/>
  <c r="R379" i="26" s="1"/>
  <c r="N379" i="26"/>
  <c r="J376" i="16"/>
  <c r="K376" i="16"/>
  <c r="U376" i="16" s="1"/>
  <c r="Q376" i="16"/>
  <c r="J379" i="26" l="1"/>
  <c r="L379" i="26" s="1"/>
  <c r="Q379" i="26"/>
  <c r="S379" i="26" s="1"/>
  <c r="U379" i="26"/>
  <c r="T376" i="16"/>
  <c r="S376" i="16"/>
  <c r="L376" i="16"/>
  <c r="T379" i="26" l="1"/>
  <c r="V379" i="26" s="1"/>
  <c r="F380" i="26"/>
  <c r="M380" i="26"/>
  <c r="Z379" i="26"/>
  <c r="AB379" i="26"/>
  <c r="X379" i="26"/>
  <c r="AA379" i="26"/>
  <c r="W379" i="26"/>
  <c r="Y379" i="26"/>
  <c r="V376" i="16"/>
  <c r="AB376" i="16"/>
  <c r="AA376" i="16"/>
  <c r="Z376" i="16"/>
  <c r="Y376" i="16"/>
  <c r="X376" i="16"/>
  <c r="W376" i="16"/>
  <c r="F377" i="16"/>
  <c r="M377" i="16"/>
  <c r="N380" i="26" l="1"/>
  <c r="P380" i="26"/>
  <c r="R380" i="26" s="1"/>
  <c r="O380" i="26"/>
  <c r="H380" i="26"/>
  <c r="G380" i="26"/>
  <c r="I380" i="26"/>
  <c r="K380" i="26" s="1"/>
  <c r="N377" i="16"/>
  <c r="P377" i="16"/>
  <c r="R377" i="16" s="1"/>
  <c r="O377" i="16"/>
  <c r="I377" i="16"/>
  <c r="K377" i="16" s="1"/>
  <c r="H377" i="16"/>
  <c r="G377" i="16"/>
  <c r="U380" i="26" l="1"/>
  <c r="J380" i="26"/>
  <c r="L380" i="26" s="1"/>
  <c r="Q380" i="26"/>
  <c r="S380" i="26" s="1"/>
  <c r="U377" i="16"/>
  <c r="J377" i="16"/>
  <c r="L377" i="16" s="1"/>
  <c r="Q377" i="16"/>
  <c r="S377" i="16" s="1"/>
  <c r="F381" i="26" l="1"/>
  <c r="M381" i="26"/>
  <c r="Z380" i="26"/>
  <c r="AB380" i="26"/>
  <c r="X380" i="26"/>
  <c r="W380" i="26"/>
  <c r="AA380" i="26"/>
  <c r="Y380" i="26"/>
  <c r="T380" i="26"/>
  <c r="V380" i="26" s="1"/>
  <c r="AB377" i="16"/>
  <c r="AA377" i="16"/>
  <c r="Z377" i="16"/>
  <c r="Y377" i="16"/>
  <c r="X377" i="16"/>
  <c r="W377" i="16"/>
  <c r="F378" i="16"/>
  <c r="I378" i="16" s="1"/>
  <c r="K378" i="16" s="1"/>
  <c r="T377" i="16"/>
  <c r="V377" i="16" s="1"/>
  <c r="M378" i="16"/>
  <c r="N381" i="26" l="1"/>
  <c r="P381" i="26"/>
  <c r="R381" i="26" s="1"/>
  <c r="O381" i="26"/>
  <c r="H381" i="26"/>
  <c r="G381" i="26"/>
  <c r="I381" i="26"/>
  <c r="K381" i="26" s="1"/>
  <c r="O378" i="16"/>
  <c r="G378" i="16"/>
  <c r="H378" i="16"/>
  <c r="P378" i="16"/>
  <c r="R378" i="16" s="1"/>
  <c r="N378" i="16"/>
  <c r="U381" i="26" l="1"/>
  <c r="J381" i="26"/>
  <c r="L381" i="26" s="1"/>
  <c r="Q381" i="26"/>
  <c r="S381" i="26" s="1"/>
  <c r="U378" i="16"/>
  <c r="Q378" i="16"/>
  <c r="S378" i="16" s="1"/>
  <c r="J378" i="16"/>
  <c r="L378" i="16" s="1"/>
  <c r="F382" i="26" l="1"/>
  <c r="M382" i="26"/>
  <c r="Z381" i="26"/>
  <c r="AB381" i="26"/>
  <c r="X381" i="26"/>
  <c r="AA381" i="26"/>
  <c r="W381" i="26"/>
  <c r="Y381" i="26"/>
  <c r="T381" i="26"/>
  <c r="V381" i="26" s="1"/>
  <c r="AA378" i="16"/>
  <c r="AB378" i="16"/>
  <c r="Z378" i="16"/>
  <c r="Y378" i="16"/>
  <c r="X378" i="16"/>
  <c r="W378" i="16"/>
  <c r="F379" i="16"/>
  <c r="I379" i="16" s="1"/>
  <c r="K379" i="16" s="1"/>
  <c r="T378" i="16"/>
  <c r="V378" i="16" s="1"/>
  <c r="M379" i="16"/>
  <c r="N382" i="26" l="1"/>
  <c r="P382" i="26"/>
  <c r="R382" i="26" s="1"/>
  <c r="O382" i="26"/>
  <c r="H382" i="26"/>
  <c r="G382" i="26"/>
  <c r="I382" i="26"/>
  <c r="K382" i="26" s="1"/>
  <c r="N379" i="16"/>
  <c r="G379" i="16"/>
  <c r="H379" i="16"/>
  <c r="P379" i="16"/>
  <c r="R379" i="16" s="1"/>
  <c r="O379" i="16"/>
  <c r="Q382" i="26" l="1"/>
  <c r="S382" i="26" s="1"/>
  <c r="U382" i="26"/>
  <c r="J382" i="26"/>
  <c r="U379" i="16"/>
  <c r="J379" i="16"/>
  <c r="L379" i="16" s="1"/>
  <c r="Q379" i="16"/>
  <c r="S379" i="16" s="1"/>
  <c r="T382" i="26" l="1"/>
  <c r="L382" i="26"/>
  <c r="AB379" i="16"/>
  <c r="AA379" i="16"/>
  <c r="Z379" i="16"/>
  <c r="Y379" i="16"/>
  <c r="X379" i="16"/>
  <c r="W379" i="16"/>
  <c r="T379" i="16"/>
  <c r="V379" i="16" s="1"/>
  <c r="F380" i="16"/>
  <c r="M380" i="16"/>
  <c r="F383" i="26" l="1"/>
  <c r="M383" i="26"/>
  <c r="Z382" i="26"/>
  <c r="AB382" i="26"/>
  <c r="X382" i="26"/>
  <c r="W382" i="26"/>
  <c r="AA382" i="26"/>
  <c r="Y382" i="26"/>
  <c r="V382" i="26"/>
  <c r="G380" i="16"/>
  <c r="I380" i="16"/>
  <c r="K380" i="16" s="1"/>
  <c r="H380" i="16"/>
  <c r="O380" i="16"/>
  <c r="N380" i="16"/>
  <c r="P380" i="16"/>
  <c r="R380" i="16" s="1"/>
  <c r="N383" i="26" l="1"/>
  <c r="P383" i="26"/>
  <c r="R383" i="26" s="1"/>
  <c r="O383" i="26"/>
  <c r="H383" i="26"/>
  <c r="G383" i="26"/>
  <c r="I383" i="26"/>
  <c r="J380" i="16"/>
  <c r="L380" i="16" s="1"/>
  <c r="U380" i="16"/>
  <c r="Q380" i="16"/>
  <c r="S380" i="16" s="1"/>
  <c r="J383" i="26" l="1"/>
  <c r="K383" i="26"/>
  <c r="U383" i="26" s="1"/>
  <c r="Q383" i="26"/>
  <c r="S383" i="26" s="1"/>
  <c r="AB380" i="16"/>
  <c r="AA380" i="16"/>
  <c r="Z380" i="16"/>
  <c r="Y380" i="16"/>
  <c r="X380" i="16"/>
  <c r="W380" i="16"/>
  <c r="T380" i="16"/>
  <c r="V380" i="16" s="1"/>
  <c r="F381" i="16"/>
  <c r="M381" i="16"/>
  <c r="T383" i="26" l="1"/>
  <c r="L383" i="26"/>
  <c r="I381" i="16"/>
  <c r="K381" i="16" s="1"/>
  <c r="H381" i="16"/>
  <c r="G381" i="16"/>
  <c r="N381" i="16"/>
  <c r="P381" i="16"/>
  <c r="R381" i="16" s="1"/>
  <c r="O381" i="16"/>
  <c r="F384" i="26" l="1"/>
  <c r="M384" i="26"/>
  <c r="Z383" i="26"/>
  <c r="AB383" i="26"/>
  <c r="X383" i="26"/>
  <c r="AA383" i="26"/>
  <c r="W383" i="26"/>
  <c r="Y383" i="26"/>
  <c r="V383" i="26"/>
  <c r="Q381" i="16"/>
  <c r="S381" i="16" s="1"/>
  <c r="U381" i="16"/>
  <c r="J381" i="16"/>
  <c r="N384" i="26" l="1"/>
  <c r="P384" i="26"/>
  <c r="R384" i="26" s="1"/>
  <c r="O384" i="26"/>
  <c r="H384" i="26"/>
  <c r="G384" i="26"/>
  <c r="I384" i="26"/>
  <c r="K384" i="26" s="1"/>
  <c r="T381" i="16"/>
  <c r="L381" i="16"/>
  <c r="Q384" i="26" l="1"/>
  <c r="S384" i="26" s="1"/>
  <c r="U384" i="26"/>
  <c r="J384" i="26"/>
  <c r="V381" i="16"/>
  <c r="AB381" i="16"/>
  <c r="AA381" i="16"/>
  <c r="Z381" i="16"/>
  <c r="Y381" i="16"/>
  <c r="X381" i="16"/>
  <c r="W381" i="16"/>
  <c r="M382" i="16"/>
  <c r="F382" i="16"/>
  <c r="T384" i="26" l="1"/>
  <c r="L384" i="26"/>
  <c r="I382" i="16"/>
  <c r="K382" i="16" s="1"/>
  <c r="H382" i="16"/>
  <c r="G382" i="16"/>
  <c r="P382" i="16"/>
  <c r="R382" i="16" s="1"/>
  <c r="O382" i="16"/>
  <c r="N382" i="16"/>
  <c r="F385" i="26" l="1"/>
  <c r="M385" i="26"/>
  <c r="Z384" i="26"/>
  <c r="AB384" i="26"/>
  <c r="X384" i="26"/>
  <c r="W384" i="26"/>
  <c r="AA384" i="26"/>
  <c r="Y384" i="26"/>
  <c r="V384" i="26"/>
  <c r="J382" i="16"/>
  <c r="L382" i="16" s="1"/>
  <c r="Q382" i="16"/>
  <c r="S382" i="16" s="1"/>
  <c r="U382" i="16"/>
  <c r="N385" i="26" l="1"/>
  <c r="P385" i="26"/>
  <c r="R385" i="26" s="1"/>
  <c r="O385" i="26"/>
  <c r="H385" i="26"/>
  <c r="G385" i="26"/>
  <c r="I385" i="26"/>
  <c r="AB382" i="16"/>
  <c r="AA382" i="16"/>
  <c r="Z382" i="16"/>
  <c r="Y382" i="16"/>
  <c r="X382" i="16"/>
  <c r="W382" i="16"/>
  <c r="T382" i="16"/>
  <c r="V382" i="16" s="1"/>
  <c r="F383" i="16"/>
  <c r="M383" i="16"/>
  <c r="J385" i="26" l="1"/>
  <c r="K385" i="26"/>
  <c r="U385" i="26" s="1"/>
  <c r="Q385" i="26"/>
  <c r="S385" i="26" s="1"/>
  <c r="P383" i="16"/>
  <c r="R383" i="16" s="1"/>
  <c r="O383" i="16"/>
  <c r="N383" i="16"/>
  <c r="H383" i="16"/>
  <c r="G383" i="16"/>
  <c r="I383" i="16"/>
  <c r="K383" i="16" s="1"/>
  <c r="T385" i="26" l="1"/>
  <c r="L385" i="26"/>
  <c r="Q383" i="16"/>
  <c r="S383" i="16" s="1"/>
  <c r="U383" i="16"/>
  <c r="J383" i="16"/>
  <c r="F386" i="26" l="1"/>
  <c r="M386" i="26"/>
  <c r="Z385" i="26"/>
  <c r="AB385" i="26"/>
  <c r="X385" i="26"/>
  <c r="AA385" i="26"/>
  <c r="W385" i="26"/>
  <c r="Y385" i="26"/>
  <c r="V385" i="26"/>
  <c r="T383" i="16"/>
  <c r="L383" i="16"/>
  <c r="N386" i="26" l="1"/>
  <c r="P386" i="26"/>
  <c r="R386" i="26" s="1"/>
  <c r="O386" i="26"/>
  <c r="H386" i="26"/>
  <c r="G386" i="26"/>
  <c r="I386" i="26"/>
  <c r="K386" i="26" s="1"/>
  <c r="V383" i="16"/>
  <c r="AB383" i="16"/>
  <c r="AA383" i="16"/>
  <c r="Z383" i="16"/>
  <c r="Y383" i="16"/>
  <c r="X383" i="16"/>
  <c r="W383" i="16"/>
  <c r="F384" i="16"/>
  <c r="M384" i="16"/>
  <c r="U386" i="26" l="1"/>
  <c r="Q386" i="26"/>
  <c r="S386" i="26" s="1"/>
  <c r="J386" i="26"/>
  <c r="O384" i="16"/>
  <c r="N384" i="16"/>
  <c r="P384" i="16"/>
  <c r="R384" i="16" s="1"/>
  <c r="G384" i="16"/>
  <c r="I384" i="16"/>
  <c r="K384" i="16" s="1"/>
  <c r="H384" i="16"/>
  <c r="T386" i="26" l="1"/>
  <c r="L386" i="26"/>
  <c r="U384" i="16"/>
  <c r="J384" i="16"/>
  <c r="L384" i="16" s="1"/>
  <c r="Q384" i="16"/>
  <c r="S384" i="16" s="1"/>
  <c r="F387" i="26" l="1"/>
  <c r="M387" i="26"/>
  <c r="Z386" i="26"/>
  <c r="AB386" i="26"/>
  <c r="X386" i="26"/>
  <c r="W386" i="26"/>
  <c r="AA386" i="26"/>
  <c r="Y386" i="26"/>
  <c r="V386" i="26"/>
  <c r="AB384" i="16"/>
  <c r="AA384" i="16"/>
  <c r="Z384" i="16"/>
  <c r="Y384" i="16"/>
  <c r="X384" i="16"/>
  <c r="W384" i="16"/>
  <c r="F385" i="16"/>
  <c r="M385" i="16"/>
  <c r="T384" i="16"/>
  <c r="V384" i="16" s="1"/>
  <c r="N387" i="26" l="1"/>
  <c r="P387" i="26"/>
  <c r="R387" i="26" s="1"/>
  <c r="O387" i="26"/>
  <c r="H387" i="26"/>
  <c r="G387" i="26"/>
  <c r="I387" i="26"/>
  <c r="K387" i="26" s="1"/>
  <c r="N385" i="16"/>
  <c r="P385" i="16"/>
  <c r="R385" i="16" s="1"/>
  <c r="O385" i="16"/>
  <c r="I385" i="16"/>
  <c r="K385" i="16" s="1"/>
  <c r="H385" i="16"/>
  <c r="G385" i="16"/>
  <c r="U387" i="26" l="1"/>
  <c r="J387" i="26"/>
  <c r="L387" i="26" s="1"/>
  <c r="Q387" i="26"/>
  <c r="S387" i="26" s="1"/>
  <c r="U385" i="16"/>
  <c r="Q385" i="16"/>
  <c r="S385" i="16" s="1"/>
  <c r="J385" i="16"/>
  <c r="M388" i="26" l="1"/>
  <c r="F388" i="26"/>
  <c r="Z387" i="26"/>
  <c r="AB387" i="26"/>
  <c r="X387" i="26"/>
  <c r="AA387" i="26"/>
  <c r="W387" i="26"/>
  <c r="Y387" i="26"/>
  <c r="T387" i="26"/>
  <c r="V387" i="26" s="1"/>
  <c r="T385" i="16"/>
  <c r="L385" i="16"/>
  <c r="N388" i="26" l="1"/>
  <c r="P388" i="26"/>
  <c r="R388" i="26" s="1"/>
  <c r="O388" i="26"/>
  <c r="H388" i="26"/>
  <c r="G388" i="26"/>
  <c r="I388" i="26"/>
  <c r="K388" i="26" s="1"/>
  <c r="V385" i="16"/>
  <c r="AB385" i="16"/>
  <c r="AA385" i="16"/>
  <c r="Z385" i="16"/>
  <c r="Y385" i="16"/>
  <c r="X385" i="16"/>
  <c r="W385" i="16"/>
  <c r="M386" i="16"/>
  <c r="F386" i="16"/>
  <c r="Q388" i="26" l="1"/>
  <c r="S388" i="26" s="1"/>
  <c r="U388" i="26"/>
  <c r="J388" i="26"/>
  <c r="P386" i="16"/>
  <c r="R386" i="16" s="1"/>
  <c r="O386" i="16"/>
  <c r="N386" i="16"/>
  <c r="I386" i="16"/>
  <c r="K386" i="16" s="1"/>
  <c r="H386" i="16"/>
  <c r="G386" i="16"/>
  <c r="T388" i="26" l="1"/>
  <c r="L388" i="26"/>
  <c r="J386" i="16"/>
  <c r="L386" i="16" s="1"/>
  <c r="Q386" i="16"/>
  <c r="U386" i="16"/>
  <c r="F389" i="26" l="1"/>
  <c r="M389" i="26"/>
  <c r="Z388" i="26"/>
  <c r="AB388" i="26"/>
  <c r="X388" i="26"/>
  <c r="W388" i="26"/>
  <c r="AA388" i="26"/>
  <c r="Y388" i="26"/>
  <c r="V388" i="26"/>
  <c r="T386" i="16"/>
  <c r="S386" i="16"/>
  <c r="Y386" i="16" s="1"/>
  <c r="N389" i="26" l="1"/>
  <c r="P389" i="26"/>
  <c r="R389" i="26" s="1"/>
  <c r="O389" i="26"/>
  <c r="H389" i="26"/>
  <c r="G389" i="26"/>
  <c r="I389" i="26"/>
  <c r="Z386" i="16"/>
  <c r="AA386" i="16"/>
  <c r="AB386" i="16"/>
  <c r="V386" i="16"/>
  <c r="W386" i="16"/>
  <c r="X386" i="16"/>
  <c r="M387" i="16"/>
  <c r="F387" i="16"/>
  <c r="H387" i="16" s="1"/>
  <c r="K389" i="26" l="1"/>
  <c r="U389" i="26" s="1"/>
  <c r="J389" i="26"/>
  <c r="Q389" i="26"/>
  <c r="S389" i="26" s="1"/>
  <c r="N387" i="16"/>
  <c r="O387" i="16"/>
  <c r="P387" i="16"/>
  <c r="R387" i="16" s="1"/>
  <c r="I387" i="16"/>
  <c r="K387" i="16" s="1"/>
  <c r="G387" i="16"/>
  <c r="T389" i="26" l="1"/>
  <c r="L389" i="26"/>
  <c r="Q387" i="16"/>
  <c r="S387" i="16" s="1"/>
  <c r="U387" i="16"/>
  <c r="J387" i="16"/>
  <c r="F390" i="26" l="1"/>
  <c r="M390" i="26"/>
  <c r="Z389" i="26"/>
  <c r="AB389" i="26"/>
  <c r="X389" i="26"/>
  <c r="AA389" i="26"/>
  <c r="W389" i="26"/>
  <c r="Y389" i="26"/>
  <c r="V389" i="26"/>
  <c r="T387" i="16"/>
  <c r="L387" i="16"/>
  <c r="N390" i="26" l="1"/>
  <c r="P390" i="26"/>
  <c r="R390" i="26" s="1"/>
  <c r="O390" i="26"/>
  <c r="H390" i="26"/>
  <c r="G390" i="26"/>
  <c r="I390" i="26"/>
  <c r="V387" i="16"/>
  <c r="AB387" i="16"/>
  <c r="AA387" i="16"/>
  <c r="Z387" i="16"/>
  <c r="Y387" i="16"/>
  <c r="X387" i="16"/>
  <c r="W387" i="16"/>
  <c r="F388" i="16"/>
  <c r="I388" i="16" s="1"/>
  <c r="K388" i="16" s="1"/>
  <c r="M388" i="16"/>
  <c r="J390" i="26" l="1"/>
  <c r="K390" i="26"/>
  <c r="U390" i="26" s="1"/>
  <c r="Q390" i="26"/>
  <c r="S390" i="26" s="1"/>
  <c r="O388" i="16"/>
  <c r="G388" i="16"/>
  <c r="H388" i="16"/>
  <c r="P388" i="16"/>
  <c r="R388" i="16" s="1"/>
  <c r="N388" i="16"/>
  <c r="T390" i="26" l="1"/>
  <c r="L390" i="26"/>
  <c r="U388" i="16"/>
  <c r="J388" i="16"/>
  <c r="L388" i="16" s="1"/>
  <c r="Q388" i="16"/>
  <c r="S388" i="16" s="1"/>
  <c r="F391" i="26" l="1"/>
  <c r="M391" i="26"/>
  <c r="Z390" i="26"/>
  <c r="AB390" i="26"/>
  <c r="X390" i="26"/>
  <c r="AA390" i="26"/>
  <c r="W390" i="26"/>
  <c r="Y390" i="26"/>
  <c r="V390" i="26"/>
  <c r="AB388" i="16"/>
  <c r="AA388" i="16"/>
  <c r="Z388" i="16"/>
  <c r="Y388" i="16"/>
  <c r="X388" i="16"/>
  <c r="W388" i="16"/>
  <c r="T388" i="16"/>
  <c r="V388" i="16" s="1"/>
  <c r="F389" i="16"/>
  <c r="M389" i="16"/>
  <c r="N391" i="26" l="1"/>
  <c r="P391" i="26"/>
  <c r="R391" i="26" s="1"/>
  <c r="O391" i="26"/>
  <c r="H391" i="26"/>
  <c r="G391" i="26"/>
  <c r="I391" i="26"/>
  <c r="N389" i="16"/>
  <c r="P389" i="16"/>
  <c r="R389" i="16" s="1"/>
  <c r="O389" i="16"/>
  <c r="I389" i="16"/>
  <c r="K389" i="16" s="1"/>
  <c r="H389" i="16"/>
  <c r="G389" i="16"/>
  <c r="Q391" i="26" l="1"/>
  <c r="S391" i="26" s="1"/>
  <c r="J391" i="26"/>
  <c r="K391" i="26"/>
  <c r="U391" i="26" s="1"/>
  <c r="J389" i="16"/>
  <c r="Q389" i="16"/>
  <c r="S389" i="16" s="1"/>
  <c r="U389" i="16"/>
  <c r="T391" i="26" l="1"/>
  <c r="L391" i="26"/>
  <c r="T389" i="16"/>
  <c r="L389" i="16"/>
  <c r="F392" i="26" l="1"/>
  <c r="M392" i="26"/>
  <c r="Z391" i="26"/>
  <c r="AB391" i="26"/>
  <c r="X391" i="26"/>
  <c r="W391" i="26"/>
  <c r="AA391" i="26"/>
  <c r="Y391" i="26"/>
  <c r="V391" i="26"/>
  <c r="V389" i="16"/>
  <c r="AB389" i="16"/>
  <c r="AA389" i="16"/>
  <c r="Z389" i="16"/>
  <c r="Y389" i="16"/>
  <c r="X389" i="16"/>
  <c r="W389" i="16"/>
  <c r="F390" i="16"/>
  <c r="G390" i="16" s="1"/>
  <c r="M390" i="16"/>
  <c r="N392" i="26" l="1"/>
  <c r="P392" i="26"/>
  <c r="R392" i="26" s="1"/>
  <c r="O392" i="26"/>
  <c r="H392" i="26"/>
  <c r="G392" i="26"/>
  <c r="I392" i="26"/>
  <c r="K392" i="26" s="1"/>
  <c r="I390" i="16"/>
  <c r="K390" i="16" s="1"/>
  <c r="H390" i="16"/>
  <c r="N390" i="16"/>
  <c r="P390" i="16"/>
  <c r="R390" i="16" s="1"/>
  <c r="O390" i="16"/>
  <c r="J392" i="26" l="1"/>
  <c r="L392" i="26" s="1"/>
  <c r="U392" i="26"/>
  <c r="Q392" i="26"/>
  <c r="S392" i="26" s="1"/>
  <c r="U390" i="16"/>
  <c r="J390" i="16"/>
  <c r="L390" i="16" s="1"/>
  <c r="Q390" i="16"/>
  <c r="S390" i="16" s="1"/>
  <c r="F393" i="26" l="1"/>
  <c r="M393" i="26"/>
  <c r="Z392" i="26"/>
  <c r="AB392" i="26"/>
  <c r="X392" i="26"/>
  <c r="AA392" i="26"/>
  <c r="W392" i="26"/>
  <c r="Y392" i="26"/>
  <c r="T392" i="26"/>
  <c r="V392" i="26" s="1"/>
  <c r="AB390" i="16"/>
  <c r="AA390" i="16"/>
  <c r="Z390" i="16"/>
  <c r="Y390" i="16"/>
  <c r="X390" i="16"/>
  <c r="W390" i="16"/>
  <c r="T390" i="16"/>
  <c r="V390" i="16" s="1"/>
  <c r="F391" i="16"/>
  <c r="M391" i="16"/>
  <c r="N393" i="26" l="1"/>
  <c r="P393" i="26"/>
  <c r="R393" i="26" s="1"/>
  <c r="O393" i="26"/>
  <c r="H393" i="26"/>
  <c r="G393" i="26"/>
  <c r="I393" i="26"/>
  <c r="K393" i="26" s="1"/>
  <c r="P391" i="16"/>
  <c r="R391" i="16" s="1"/>
  <c r="O391" i="16"/>
  <c r="N391" i="16"/>
  <c r="H391" i="16"/>
  <c r="G391" i="16"/>
  <c r="I391" i="16"/>
  <c r="K391" i="16" s="1"/>
  <c r="Q393" i="26" l="1"/>
  <c r="S393" i="26" s="1"/>
  <c r="U393" i="26"/>
  <c r="J393" i="26"/>
  <c r="J391" i="16"/>
  <c r="L391" i="16" s="1"/>
  <c r="U391" i="16"/>
  <c r="Q391" i="16"/>
  <c r="S391" i="16" s="1"/>
  <c r="T393" i="26" l="1"/>
  <c r="L393" i="26"/>
  <c r="AB391" i="16"/>
  <c r="AA391" i="16"/>
  <c r="Z391" i="16"/>
  <c r="Y391" i="16"/>
  <c r="X391" i="16"/>
  <c r="W391" i="16"/>
  <c r="T391" i="16"/>
  <c r="V391" i="16" s="1"/>
  <c r="F392" i="16"/>
  <c r="M392" i="16"/>
  <c r="F394" i="26" l="1"/>
  <c r="M394" i="26"/>
  <c r="Z393" i="26"/>
  <c r="AB393" i="26"/>
  <c r="X393" i="26"/>
  <c r="W393" i="26"/>
  <c r="AA393" i="26"/>
  <c r="Y393" i="26"/>
  <c r="V393" i="26"/>
  <c r="G392" i="16"/>
  <c r="I392" i="16"/>
  <c r="K392" i="16" s="1"/>
  <c r="H392" i="16"/>
  <c r="O392" i="16"/>
  <c r="N392" i="16"/>
  <c r="P392" i="16"/>
  <c r="R392" i="16" s="1"/>
  <c r="N394" i="26" l="1"/>
  <c r="P394" i="26"/>
  <c r="R394" i="26" s="1"/>
  <c r="O394" i="26"/>
  <c r="H394" i="26"/>
  <c r="G394" i="26"/>
  <c r="I394" i="26"/>
  <c r="K394" i="26" s="1"/>
  <c r="Q392" i="16"/>
  <c r="S392" i="16" s="1"/>
  <c r="U392" i="16"/>
  <c r="J392" i="16"/>
  <c r="Q394" i="26" l="1"/>
  <c r="S394" i="26" s="1"/>
  <c r="J394" i="26"/>
  <c r="U394" i="26"/>
  <c r="T392" i="16"/>
  <c r="L392" i="16"/>
  <c r="T394" i="26" l="1"/>
  <c r="L394" i="26"/>
  <c r="V392" i="16"/>
  <c r="AB392" i="16"/>
  <c r="AA392" i="16"/>
  <c r="Z392" i="16"/>
  <c r="Y392" i="16"/>
  <c r="X392" i="16"/>
  <c r="W392" i="16"/>
  <c r="F393" i="16"/>
  <c r="G393" i="16" s="1"/>
  <c r="M393" i="16"/>
  <c r="F395" i="26" l="1"/>
  <c r="M395" i="26"/>
  <c r="Z394" i="26"/>
  <c r="AB394" i="26"/>
  <c r="X394" i="26"/>
  <c r="W394" i="26"/>
  <c r="AA394" i="26"/>
  <c r="Y394" i="26"/>
  <c r="V394" i="26"/>
  <c r="O393" i="16"/>
  <c r="H393" i="16"/>
  <c r="I393" i="16"/>
  <c r="K393" i="16" s="1"/>
  <c r="P393" i="16"/>
  <c r="R393" i="16" s="1"/>
  <c r="N393" i="16"/>
  <c r="N395" i="26" l="1"/>
  <c r="P395" i="26"/>
  <c r="R395" i="26" s="1"/>
  <c r="O395" i="26"/>
  <c r="H395" i="26"/>
  <c r="G395" i="26"/>
  <c r="I395" i="26"/>
  <c r="K395" i="26" s="1"/>
  <c r="J393" i="16"/>
  <c r="L393" i="16" s="1"/>
  <c r="U393" i="16"/>
  <c r="Q393" i="16"/>
  <c r="Q395" i="26" l="1"/>
  <c r="S395" i="26" s="1"/>
  <c r="U395" i="26"/>
  <c r="J395" i="26"/>
  <c r="T393" i="16"/>
  <c r="S393" i="16"/>
  <c r="T395" i="26" l="1"/>
  <c r="L395" i="26"/>
  <c r="V393" i="16"/>
  <c r="AB393" i="16"/>
  <c r="Z393" i="16"/>
  <c r="AA393" i="16"/>
  <c r="Y393" i="16"/>
  <c r="X393" i="16"/>
  <c r="W393" i="16"/>
  <c r="F394" i="16"/>
  <c r="I394" i="16" s="1"/>
  <c r="K394" i="16" s="1"/>
  <c r="M394" i="16"/>
  <c r="F396" i="26" l="1"/>
  <c r="M396" i="26"/>
  <c r="Z395" i="26"/>
  <c r="AB395" i="26"/>
  <c r="X395" i="26"/>
  <c r="AA395" i="26"/>
  <c r="W395" i="26"/>
  <c r="Y395" i="26"/>
  <c r="V395" i="26"/>
  <c r="P394" i="16"/>
  <c r="G394" i="16"/>
  <c r="H394" i="16"/>
  <c r="N394" i="16"/>
  <c r="O394" i="16"/>
  <c r="N396" i="26" l="1"/>
  <c r="P396" i="26"/>
  <c r="R396" i="26" s="1"/>
  <c r="O396" i="26"/>
  <c r="H396" i="26"/>
  <c r="G396" i="26"/>
  <c r="I396" i="26"/>
  <c r="K396" i="26" s="1"/>
  <c r="R394" i="16"/>
  <c r="U394" i="16" s="1"/>
  <c r="J394" i="16"/>
  <c r="L394" i="16" s="1"/>
  <c r="Q394" i="16"/>
  <c r="Q396" i="26" l="1"/>
  <c r="S396" i="26" s="1"/>
  <c r="U396" i="26"/>
  <c r="J396" i="26"/>
  <c r="S394" i="16"/>
  <c r="AA394" i="16" s="1"/>
  <c r="T394" i="16"/>
  <c r="T396" i="26" l="1"/>
  <c r="L396" i="26"/>
  <c r="Y394" i="16"/>
  <c r="V394" i="16"/>
  <c r="F395" i="16"/>
  <c r="G395" i="16" s="1"/>
  <c r="M395" i="16"/>
  <c r="N395" i="16" s="1"/>
  <c r="W394" i="16"/>
  <c r="X394" i="16"/>
  <c r="Z394" i="16"/>
  <c r="AB394" i="16"/>
  <c r="F397" i="26" l="1"/>
  <c r="M397" i="26"/>
  <c r="Z396" i="26"/>
  <c r="AB396" i="26"/>
  <c r="X396" i="26"/>
  <c r="W396" i="26"/>
  <c r="AA396" i="26"/>
  <c r="Y396" i="26"/>
  <c r="V396" i="26"/>
  <c r="P395" i="16"/>
  <c r="R395" i="16" s="1"/>
  <c r="O395" i="16"/>
  <c r="H395" i="16"/>
  <c r="I395" i="16"/>
  <c r="K395" i="16" s="1"/>
  <c r="N397" i="26" l="1"/>
  <c r="P397" i="26"/>
  <c r="R397" i="26" s="1"/>
  <c r="O397" i="26"/>
  <c r="H397" i="26"/>
  <c r="G397" i="26"/>
  <c r="I397" i="26"/>
  <c r="U395" i="16"/>
  <c r="Q395" i="16"/>
  <c r="S395" i="16" s="1"/>
  <c r="J395" i="16"/>
  <c r="L395" i="16" s="1"/>
  <c r="J397" i="26" l="1"/>
  <c r="K397" i="26"/>
  <c r="U397" i="26" s="1"/>
  <c r="Q397" i="26"/>
  <c r="S397" i="26" s="1"/>
  <c r="Z395" i="16"/>
  <c r="T395" i="16"/>
  <c r="V395" i="16" s="1"/>
  <c r="AB395" i="16"/>
  <c r="W395" i="16"/>
  <c r="X395" i="16"/>
  <c r="F396" i="16"/>
  <c r="I396" i="16" s="1"/>
  <c r="K396" i="16" s="1"/>
  <c r="M396" i="16"/>
  <c r="P396" i="16" s="1"/>
  <c r="R396" i="16" s="1"/>
  <c r="Y395" i="16"/>
  <c r="AA395" i="16"/>
  <c r="T397" i="26" l="1"/>
  <c r="L397" i="26"/>
  <c r="G396" i="16"/>
  <c r="N396" i="16"/>
  <c r="O396" i="16"/>
  <c r="H396" i="16"/>
  <c r="U396" i="16"/>
  <c r="F398" i="26" l="1"/>
  <c r="M398" i="26"/>
  <c r="Z397" i="26"/>
  <c r="AB397" i="26"/>
  <c r="X397" i="26"/>
  <c r="AA397" i="26"/>
  <c r="W397" i="26"/>
  <c r="Y397" i="26"/>
  <c r="V397" i="26"/>
  <c r="J396" i="16"/>
  <c r="L396" i="16" s="1"/>
  <c r="Q396" i="16"/>
  <c r="S396" i="16" s="1"/>
  <c r="N398" i="26" l="1"/>
  <c r="P398" i="26"/>
  <c r="R398" i="26" s="1"/>
  <c r="O398" i="26"/>
  <c r="H398" i="26"/>
  <c r="G398" i="26"/>
  <c r="I398" i="26"/>
  <c r="K398" i="26" s="1"/>
  <c r="T396" i="16"/>
  <c r="V396" i="16" s="1"/>
  <c r="AB396" i="16"/>
  <c r="AA396" i="16"/>
  <c r="Z396" i="16"/>
  <c r="Y396" i="16"/>
  <c r="X396" i="16"/>
  <c r="W396" i="16"/>
  <c r="F397" i="16"/>
  <c r="M397" i="16"/>
  <c r="U398" i="26" l="1"/>
  <c r="Q398" i="26"/>
  <c r="S398" i="26" s="1"/>
  <c r="J398" i="26"/>
  <c r="N397" i="16"/>
  <c r="P397" i="16"/>
  <c r="R397" i="16" s="1"/>
  <c r="O397" i="16"/>
  <c r="I397" i="16"/>
  <c r="K397" i="16" s="1"/>
  <c r="H397" i="16"/>
  <c r="G397" i="16"/>
  <c r="T398" i="26" l="1"/>
  <c r="L398" i="26"/>
  <c r="Q397" i="16"/>
  <c r="S397" i="16" s="1"/>
  <c r="U397" i="16"/>
  <c r="J397" i="16"/>
  <c r="F399" i="26" l="1"/>
  <c r="I399" i="26" s="1"/>
  <c r="M399" i="26"/>
  <c r="P399" i="26" s="1"/>
  <c r="R399" i="26" s="1"/>
  <c r="V398" i="26"/>
  <c r="Y398" i="26"/>
  <c r="W398" i="26"/>
  <c r="AA398" i="26"/>
  <c r="AB398" i="26"/>
  <c r="Z398" i="26"/>
  <c r="X398" i="26"/>
  <c r="T397" i="16"/>
  <c r="L397" i="16"/>
  <c r="G399" i="26" l="1"/>
  <c r="H399" i="26"/>
  <c r="N399" i="26"/>
  <c r="O399" i="26"/>
  <c r="K399" i="26"/>
  <c r="U399" i="26" s="1"/>
  <c r="AB397" i="16"/>
  <c r="AA397" i="16"/>
  <c r="Z397" i="16"/>
  <c r="V397" i="16"/>
  <c r="Y397" i="16"/>
  <c r="X397" i="16"/>
  <c r="W397" i="16"/>
  <c r="M398" i="16"/>
  <c r="F398" i="16"/>
  <c r="H398" i="16" s="1"/>
  <c r="J399" i="26" l="1"/>
  <c r="L399" i="26" s="1"/>
  <c r="Q399" i="26"/>
  <c r="S399" i="26" s="1"/>
  <c r="N398" i="16"/>
  <c r="O398" i="16"/>
  <c r="P398" i="16"/>
  <c r="R398" i="16" s="1"/>
  <c r="G398" i="16"/>
  <c r="I398" i="16"/>
  <c r="K398" i="16" s="1"/>
  <c r="T399" i="26" l="1"/>
  <c r="V399" i="26" s="1"/>
  <c r="F400" i="26"/>
  <c r="M400" i="26"/>
  <c r="Z399" i="26"/>
  <c r="AB399" i="26"/>
  <c r="X399" i="26"/>
  <c r="AA399" i="26"/>
  <c r="W399" i="26"/>
  <c r="Y399" i="26"/>
  <c r="Q398" i="16"/>
  <c r="S398" i="16" s="1"/>
  <c r="U398" i="16"/>
  <c r="J398" i="16"/>
  <c r="N400" i="26" l="1"/>
  <c r="P400" i="26"/>
  <c r="R400" i="26" s="1"/>
  <c r="O400" i="26"/>
  <c r="H400" i="26"/>
  <c r="G400" i="26"/>
  <c r="I400" i="26"/>
  <c r="K400" i="26" s="1"/>
  <c r="T398" i="16"/>
  <c r="L398" i="16"/>
  <c r="Q400" i="26" l="1"/>
  <c r="S400" i="26" s="1"/>
  <c r="U400" i="26"/>
  <c r="J400" i="26"/>
  <c r="V398" i="16"/>
  <c r="AB398" i="16"/>
  <c r="AA398" i="16"/>
  <c r="Z398" i="16"/>
  <c r="Y398" i="16"/>
  <c r="X398" i="16"/>
  <c r="W398" i="16"/>
  <c r="F399" i="16"/>
  <c r="H399" i="16" s="1"/>
  <c r="M399" i="16"/>
  <c r="T400" i="26" l="1"/>
  <c r="L400" i="26"/>
  <c r="O399" i="16"/>
  <c r="G399" i="16"/>
  <c r="I399" i="16"/>
  <c r="K399" i="16" s="1"/>
  <c r="P399" i="16"/>
  <c r="R399" i="16" s="1"/>
  <c r="N399" i="16"/>
  <c r="F401" i="26" l="1"/>
  <c r="M401" i="26"/>
  <c r="Z400" i="26"/>
  <c r="AB400" i="26"/>
  <c r="X400" i="26"/>
  <c r="AA400" i="26"/>
  <c r="W400" i="26"/>
  <c r="Y400" i="26"/>
  <c r="V400" i="26"/>
  <c r="J399" i="16"/>
  <c r="L399" i="16" s="1"/>
  <c r="U399" i="16"/>
  <c r="Q399" i="16"/>
  <c r="S399" i="16" s="1"/>
  <c r="N401" i="26" l="1"/>
  <c r="P401" i="26"/>
  <c r="R401" i="26" s="1"/>
  <c r="O401" i="26"/>
  <c r="I401" i="26"/>
  <c r="K401" i="26" s="1"/>
  <c r="H401" i="26"/>
  <c r="G401" i="26"/>
  <c r="Y399" i="16"/>
  <c r="AB399" i="16"/>
  <c r="AA399" i="16"/>
  <c r="Z399" i="16"/>
  <c r="W399" i="16"/>
  <c r="X399" i="16"/>
  <c r="M400" i="16"/>
  <c r="T399" i="16"/>
  <c r="V399" i="16" s="1"/>
  <c r="F400" i="16"/>
  <c r="H400" i="16" s="1"/>
  <c r="U401" i="26" l="1"/>
  <c r="J401" i="26"/>
  <c r="Q401" i="26"/>
  <c r="S401" i="26" s="1"/>
  <c r="N400" i="16"/>
  <c r="P400" i="16"/>
  <c r="R400" i="16" s="1"/>
  <c r="O400" i="16"/>
  <c r="I400" i="16"/>
  <c r="K400" i="16" s="1"/>
  <c r="G400" i="16"/>
  <c r="T401" i="26" l="1"/>
  <c r="L401" i="26"/>
  <c r="U400" i="16"/>
  <c r="Q400" i="16"/>
  <c r="S400" i="16" s="1"/>
  <c r="J400" i="16"/>
  <c r="L400" i="16" s="1"/>
  <c r="F402" i="26" l="1"/>
  <c r="M402" i="26"/>
  <c r="Z401" i="26"/>
  <c r="Y401" i="26"/>
  <c r="AB401" i="26"/>
  <c r="X401" i="26"/>
  <c r="W401" i="26"/>
  <c r="AA401" i="26"/>
  <c r="V401" i="26"/>
  <c r="AB400" i="16"/>
  <c r="AA400" i="16"/>
  <c r="Z400" i="16"/>
  <c r="Y400" i="16"/>
  <c r="X400" i="16"/>
  <c r="W400" i="16"/>
  <c r="F401" i="16"/>
  <c r="G401" i="16" s="1"/>
  <c r="T400" i="16"/>
  <c r="V400" i="16" s="1"/>
  <c r="M401" i="16"/>
  <c r="N402" i="26" l="1"/>
  <c r="P402" i="26"/>
  <c r="R402" i="26" s="1"/>
  <c r="O402" i="26"/>
  <c r="I402" i="26"/>
  <c r="K402" i="26" s="1"/>
  <c r="H402" i="26"/>
  <c r="G402" i="26"/>
  <c r="N401" i="16"/>
  <c r="H401" i="16"/>
  <c r="I401" i="16"/>
  <c r="K401" i="16" s="1"/>
  <c r="P401" i="16"/>
  <c r="R401" i="16" s="1"/>
  <c r="O401" i="16"/>
  <c r="J402" i="26" l="1"/>
  <c r="L402" i="26" s="1"/>
  <c r="U402" i="26"/>
  <c r="Q402" i="26"/>
  <c r="S402" i="26" s="1"/>
  <c r="J401" i="16"/>
  <c r="L401" i="16" s="1"/>
  <c r="U401" i="16"/>
  <c r="Q401" i="16"/>
  <c r="S401" i="16" s="1"/>
  <c r="F403" i="26" l="1"/>
  <c r="M403" i="26"/>
  <c r="Z402" i="26"/>
  <c r="Y402" i="26"/>
  <c r="AB402" i="26"/>
  <c r="X402" i="26"/>
  <c r="W402" i="26"/>
  <c r="AA402" i="26"/>
  <c r="T402" i="26"/>
  <c r="V402" i="26" s="1"/>
  <c r="AB401" i="16"/>
  <c r="AA401" i="16"/>
  <c r="Z401" i="16"/>
  <c r="Y401" i="16"/>
  <c r="X401" i="16"/>
  <c r="W401" i="16"/>
  <c r="T401" i="16"/>
  <c r="V401" i="16" s="1"/>
  <c r="M402" i="16"/>
  <c r="F402" i="16"/>
  <c r="N403" i="26" l="1"/>
  <c r="P403" i="26"/>
  <c r="R403" i="26" s="1"/>
  <c r="O403" i="26"/>
  <c r="I403" i="26"/>
  <c r="K403" i="26" s="1"/>
  <c r="H403" i="26"/>
  <c r="G403" i="26"/>
  <c r="P402" i="16"/>
  <c r="R402" i="16" s="1"/>
  <c r="O402" i="16"/>
  <c r="N402" i="16"/>
  <c r="I402" i="16"/>
  <c r="K402" i="16" s="1"/>
  <c r="H402" i="16"/>
  <c r="G402" i="16"/>
  <c r="U403" i="26" l="1"/>
  <c r="J403" i="26"/>
  <c r="L403" i="26" s="1"/>
  <c r="Q403" i="26"/>
  <c r="J402" i="16"/>
  <c r="L402" i="16" s="1"/>
  <c r="Q402" i="16"/>
  <c r="S402" i="16" s="1"/>
  <c r="U402" i="16"/>
  <c r="T403" i="26" l="1"/>
  <c r="S403" i="26"/>
  <c r="M404" i="26" s="1"/>
  <c r="AB402" i="16"/>
  <c r="AA402" i="16"/>
  <c r="Z402" i="16"/>
  <c r="Y402" i="16"/>
  <c r="X402" i="16"/>
  <c r="W402" i="16"/>
  <c r="F403" i="16"/>
  <c r="M403" i="16"/>
  <c r="T402" i="16"/>
  <c r="V402" i="16" s="1"/>
  <c r="AA403" i="26" l="1"/>
  <c r="X403" i="26"/>
  <c r="V403" i="26"/>
  <c r="AB403" i="26"/>
  <c r="F404" i="26"/>
  <c r="G404" i="26" s="1"/>
  <c r="W403" i="26"/>
  <c r="Z403" i="26"/>
  <c r="Y403" i="26"/>
  <c r="N404" i="26"/>
  <c r="P404" i="26"/>
  <c r="R404" i="26" s="1"/>
  <c r="O404" i="26"/>
  <c r="H403" i="16"/>
  <c r="G403" i="16"/>
  <c r="I403" i="16"/>
  <c r="K403" i="16" s="1"/>
  <c r="P403" i="16"/>
  <c r="R403" i="16" s="1"/>
  <c r="O403" i="16"/>
  <c r="N403" i="16"/>
  <c r="I404" i="26" l="1"/>
  <c r="K404" i="26" s="1"/>
  <c r="U404" i="26" s="1"/>
  <c r="H404" i="26"/>
  <c r="Q404" i="26"/>
  <c r="Q403" i="16"/>
  <c r="S403" i="16" s="1"/>
  <c r="U403" i="16"/>
  <c r="J403" i="16"/>
  <c r="J404" i="26" l="1"/>
  <c r="L404" i="26" s="1"/>
  <c r="S404" i="26"/>
  <c r="T403" i="16"/>
  <c r="L403" i="16"/>
  <c r="Z404" i="26" l="1"/>
  <c r="W404" i="26"/>
  <c r="M405" i="26"/>
  <c r="P405" i="26" s="1"/>
  <c r="R405" i="26" s="1"/>
  <c r="T404" i="26"/>
  <c r="V404" i="26" s="1"/>
  <c r="AA404" i="26"/>
  <c r="X404" i="26"/>
  <c r="AB404" i="26"/>
  <c r="Y404" i="26"/>
  <c r="F405" i="26"/>
  <c r="H405" i="26" s="1"/>
  <c r="V403" i="16"/>
  <c r="AB403" i="16"/>
  <c r="AA403" i="16"/>
  <c r="Z403" i="16"/>
  <c r="Y403" i="16"/>
  <c r="X403" i="16"/>
  <c r="W403" i="16"/>
  <c r="F404" i="16"/>
  <c r="M404" i="16"/>
  <c r="O405" i="26" l="1"/>
  <c r="N405" i="26"/>
  <c r="I405" i="26"/>
  <c r="K405" i="26" s="1"/>
  <c r="U405" i="26" s="1"/>
  <c r="G405" i="26"/>
  <c r="G404" i="16"/>
  <c r="I404" i="16"/>
  <c r="K404" i="16" s="1"/>
  <c r="H404" i="16"/>
  <c r="O404" i="16"/>
  <c r="N404" i="16"/>
  <c r="P404" i="16"/>
  <c r="R404" i="16" s="1"/>
  <c r="Q405" i="26" l="1"/>
  <c r="S405" i="26" s="1"/>
  <c r="J405" i="26"/>
  <c r="U404" i="16"/>
  <c r="J404" i="16"/>
  <c r="L404" i="16" s="1"/>
  <c r="Q404" i="16"/>
  <c r="T405" i="26" l="1"/>
  <c r="L405" i="26"/>
  <c r="F406" i="26" s="1"/>
  <c r="T404" i="16"/>
  <c r="S404" i="16"/>
  <c r="F405" i="16" s="1"/>
  <c r="Y405" i="26" l="1"/>
  <c r="M406" i="26"/>
  <c r="O406" i="26" s="1"/>
  <c r="V405" i="26"/>
  <c r="AA405" i="26"/>
  <c r="X405" i="26"/>
  <c r="W405" i="26"/>
  <c r="Z405" i="26"/>
  <c r="AB405" i="26"/>
  <c r="I406" i="26"/>
  <c r="K406" i="26" s="1"/>
  <c r="H406" i="26"/>
  <c r="G406" i="26"/>
  <c r="V404" i="16"/>
  <c r="Z404" i="16"/>
  <c r="W404" i="16"/>
  <c r="AA404" i="16"/>
  <c r="AB404" i="16"/>
  <c r="Y404" i="16"/>
  <c r="X404" i="16"/>
  <c r="M405" i="16"/>
  <c r="I405" i="16"/>
  <c r="K405" i="16" s="1"/>
  <c r="H405" i="16"/>
  <c r="G405" i="16"/>
  <c r="N406" i="26" l="1"/>
  <c r="P406" i="26"/>
  <c r="R406" i="26" s="1"/>
  <c r="U406" i="26" s="1"/>
  <c r="J406" i="26"/>
  <c r="N405" i="16"/>
  <c r="O405" i="16"/>
  <c r="P405" i="16"/>
  <c r="R405" i="16" s="1"/>
  <c r="J405" i="16"/>
  <c r="Q406" i="26" l="1"/>
  <c r="S406" i="26" s="1"/>
  <c r="L406" i="26"/>
  <c r="U405" i="16"/>
  <c r="Q405" i="16"/>
  <c r="S405" i="16" s="1"/>
  <c r="L405" i="16"/>
  <c r="M407" i="26" l="1"/>
  <c r="O407" i="26" s="1"/>
  <c r="T406" i="26"/>
  <c r="V406" i="26" s="1"/>
  <c r="W406" i="26"/>
  <c r="F407" i="26"/>
  <c r="H407" i="26" s="1"/>
  <c r="Y406" i="26"/>
  <c r="X406" i="26"/>
  <c r="AA406" i="26"/>
  <c r="Z406" i="26"/>
  <c r="AB406" i="26"/>
  <c r="AB405" i="16"/>
  <c r="AA405" i="16"/>
  <c r="Z405" i="16"/>
  <c r="Y405" i="16"/>
  <c r="X405" i="16"/>
  <c r="W405" i="16"/>
  <c r="T405" i="16"/>
  <c r="V405" i="16" s="1"/>
  <c r="M406" i="16"/>
  <c r="F406" i="16"/>
  <c r="N407" i="26" l="1"/>
  <c r="P407" i="26"/>
  <c r="R407" i="26" s="1"/>
  <c r="G407" i="26"/>
  <c r="I407" i="26"/>
  <c r="K407" i="26" s="1"/>
  <c r="I406" i="16"/>
  <c r="K406" i="16" s="1"/>
  <c r="H406" i="16"/>
  <c r="G406" i="16"/>
  <c r="P406" i="16"/>
  <c r="R406" i="16" s="1"/>
  <c r="O406" i="16"/>
  <c r="N406" i="16"/>
  <c r="U407" i="26" l="1"/>
  <c r="Q407" i="26"/>
  <c r="S407" i="26" s="1"/>
  <c r="J407" i="26"/>
  <c r="L407" i="26" s="1"/>
  <c r="J406" i="16"/>
  <c r="Q406" i="16"/>
  <c r="S406" i="16" s="1"/>
  <c r="U406" i="16"/>
  <c r="F408" i="26" l="1"/>
  <c r="H408" i="26" s="1"/>
  <c r="M408" i="26"/>
  <c r="P408" i="26" s="1"/>
  <c r="R408" i="26" s="1"/>
  <c r="W407" i="26"/>
  <c r="Y407" i="26"/>
  <c r="AA407" i="26"/>
  <c r="Z407" i="26"/>
  <c r="X407" i="26"/>
  <c r="T407" i="26"/>
  <c r="V407" i="26" s="1"/>
  <c r="AB407" i="26"/>
  <c r="T406" i="16"/>
  <c r="L406" i="16"/>
  <c r="I408" i="26" l="1"/>
  <c r="K408" i="26" s="1"/>
  <c r="U408" i="26" s="1"/>
  <c r="O408" i="26"/>
  <c r="N408" i="26"/>
  <c r="G408" i="26"/>
  <c r="V406" i="16"/>
  <c r="AB406" i="16"/>
  <c r="AA406" i="16"/>
  <c r="Z406" i="16"/>
  <c r="Y406" i="16"/>
  <c r="X406" i="16"/>
  <c r="W406" i="16"/>
  <c r="F407" i="16"/>
  <c r="G407" i="16" s="1"/>
  <c r="M407" i="16"/>
  <c r="J408" i="26" l="1"/>
  <c r="L408" i="26" s="1"/>
  <c r="Q408" i="26"/>
  <c r="S408" i="26" s="1"/>
  <c r="P407" i="16"/>
  <c r="R407" i="16" s="1"/>
  <c r="H407" i="16"/>
  <c r="I407" i="16"/>
  <c r="K407" i="16" s="1"/>
  <c r="N407" i="16"/>
  <c r="O407" i="16"/>
  <c r="T408" i="26" l="1"/>
  <c r="V408" i="26" s="1"/>
  <c r="F409" i="26"/>
  <c r="I409" i="26" s="1"/>
  <c r="K409" i="26" s="1"/>
  <c r="M409" i="26"/>
  <c r="N409" i="26" s="1"/>
  <c r="W408" i="26"/>
  <c r="Y408" i="26"/>
  <c r="AA408" i="26"/>
  <c r="X408" i="26"/>
  <c r="Z408" i="26"/>
  <c r="AB408" i="26"/>
  <c r="U407" i="16"/>
  <c r="J407" i="16"/>
  <c r="L407" i="16" s="1"/>
  <c r="Q407" i="16"/>
  <c r="S407" i="16" s="1"/>
  <c r="H409" i="26" l="1"/>
  <c r="G409" i="26"/>
  <c r="O409" i="26"/>
  <c r="P409" i="26"/>
  <c r="R409" i="26" s="1"/>
  <c r="U409" i="26" s="1"/>
  <c r="AB407" i="16"/>
  <c r="AA407" i="16"/>
  <c r="Z407" i="16"/>
  <c r="Y407" i="16"/>
  <c r="X407" i="16"/>
  <c r="W407" i="16"/>
  <c r="T407" i="16"/>
  <c r="V407" i="16" s="1"/>
  <c r="M408" i="16"/>
  <c r="F408" i="16"/>
  <c r="H408" i="16" s="1"/>
  <c r="J409" i="26" l="1"/>
  <c r="L409" i="26" s="1"/>
  <c r="Q409" i="26"/>
  <c r="S409" i="26" s="1"/>
  <c r="O408" i="16"/>
  <c r="P408" i="16"/>
  <c r="R408" i="16" s="1"/>
  <c r="N408" i="16"/>
  <c r="G408" i="16"/>
  <c r="I408" i="16"/>
  <c r="K408" i="16" s="1"/>
  <c r="T409" i="26" l="1"/>
  <c r="V409" i="26" s="1"/>
  <c r="F410" i="26"/>
  <c r="M410" i="26"/>
  <c r="Z409" i="26"/>
  <c r="Y409" i="26"/>
  <c r="AB409" i="26"/>
  <c r="X409" i="26"/>
  <c r="W409" i="26"/>
  <c r="AA409" i="26"/>
  <c r="Q408" i="16"/>
  <c r="S408" i="16" s="1"/>
  <c r="U408" i="16"/>
  <c r="J408" i="16"/>
  <c r="N410" i="26" l="1"/>
  <c r="P410" i="26"/>
  <c r="R410" i="26" s="1"/>
  <c r="O410" i="26"/>
  <c r="I410" i="26"/>
  <c r="K410" i="26" s="1"/>
  <c r="H410" i="26"/>
  <c r="G410" i="26"/>
  <c r="T408" i="16"/>
  <c r="L408" i="16"/>
  <c r="Q410" i="26" l="1"/>
  <c r="S410" i="26" s="1"/>
  <c r="U410" i="26"/>
  <c r="J410" i="26"/>
  <c r="V408" i="16"/>
  <c r="AB408" i="16"/>
  <c r="AA408" i="16"/>
  <c r="Z408" i="16"/>
  <c r="Y408" i="16"/>
  <c r="X408" i="16"/>
  <c r="W408" i="16"/>
  <c r="F409" i="16"/>
  <c r="I409" i="16" s="1"/>
  <c r="K409" i="16" s="1"/>
  <c r="M409" i="16"/>
  <c r="T410" i="26" l="1"/>
  <c r="L410" i="26"/>
  <c r="N409" i="16"/>
  <c r="G409" i="16"/>
  <c r="H409" i="16"/>
  <c r="O409" i="16"/>
  <c r="P409" i="16"/>
  <c r="R409" i="16" s="1"/>
  <c r="F411" i="26" l="1"/>
  <c r="M411" i="26"/>
  <c r="Z410" i="26"/>
  <c r="Y410" i="26"/>
  <c r="AB410" i="26"/>
  <c r="X410" i="26"/>
  <c r="W410" i="26"/>
  <c r="AA410" i="26"/>
  <c r="V410" i="26"/>
  <c r="U409" i="16"/>
  <c r="J409" i="16"/>
  <c r="L409" i="16" s="1"/>
  <c r="Q409" i="16"/>
  <c r="S409" i="16" s="1"/>
  <c r="N411" i="26" l="1"/>
  <c r="P411" i="26"/>
  <c r="R411" i="26" s="1"/>
  <c r="O411" i="26"/>
  <c r="I411" i="26"/>
  <c r="K411" i="26" s="1"/>
  <c r="H411" i="26"/>
  <c r="G411" i="26"/>
  <c r="AB409" i="16"/>
  <c r="AA409" i="16"/>
  <c r="Z409" i="16"/>
  <c r="Y409" i="16"/>
  <c r="X409" i="16"/>
  <c r="W409" i="16"/>
  <c r="T409" i="16"/>
  <c r="V409" i="16" s="1"/>
  <c r="M410" i="16"/>
  <c r="F410" i="16"/>
  <c r="U411" i="26" l="1"/>
  <c r="J411" i="26"/>
  <c r="Q411" i="26"/>
  <c r="S411" i="26" s="1"/>
  <c r="I410" i="16"/>
  <c r="K410" i="16" s="1"/>
  <c r="H410" i="16"/>
  <c r="G410" i="16"/>
  <c r="P410" i="16"/>
  <c r="R410" i="16" s="1"/>
  <c r="O410" i="16"/>
  <c r="N410" i="16"/>
  <c r="T411" i="26" l="1"/>
  <c r="L411" i="26"/>
  <c r="J410" i="16"/>
  <c r="L410" i="16" s="1"/>
  <c r="Q410" i="16"/>
  <c r="S410" i="16" s="1"/>
  <c r="U410" i="16"/>
  <c r="F412" i="26" l="1"/>
  <c r="M412" i="26"/>
  <c r="Z411" i="26"/>
  <c r="Y411" i="26"/>
  <c r="AB411" i="26"/>
  <c r="X411" i="26"/>
  <c r="AA411" i="26"/>
  <c r="W411" i="26"/>
  <c r="V411" i="26"/>
  <c r="AA410" i="16"/>
  <c r="AB410" i="16"/>
  <c r="Z410" i="16"/>
  <c r="Y410" i="16"/>
  <c r="X410" i="16"/>
  <c r="W410" i="16"/>
  <c r="T410" i="16"/>
  <c r="V410" i="16" s="1"/>
  <c r="F411" i="16"/>
  <c r="M411" i="16"/>
  <c r="N412" i="26" l="1"/>
  <c r="P412" i="26"/>
  <c r="R412" i="26" s="1"/>
  <c r="O412" i="26"/>
  <c r="I412" i="26"/>
  <c r="K412" i="26" s="1"/>
  <c r="H412" i="26"/>
  <c r="G412" i="26"/>
  <c r="H411" i="16"/>
  <c r="G411" i="16"/>
  <c r="I411" i="16"/>
  <c r="K411" i="16" s="1"/>
  <c r="P411" i="16"/>
  <c r="R411" i="16" s="1"/>
  <c r="O411" i="16"/>
  <c r="N411" i="16"/>
  <c r="J412" i="26" l="1"/>
  <c r="L412" i="26" s="1"/>
  <c r="U412" i="26"/>
  <c r="Q412" i="26"/>
  <c r="U411" i="16"/>
  <c r="J411" i="16"/>
  <c r="Q411" i="16"/>
  <c r="S411" i="16" s="1"/>
  <c r="T412" i="26" l="1"/>
  <c r="S412" i="26"/>
  <c r="M413" i="26" s="1"/>
  <c r="T411" i="16"/>
  <c r="L411" i="16"/>
  <c r="AB412" i="26" l="1"/>
  <c r="W412" i="26"/>
  <c r="F413" i="26"/>
  <c r="H413" i="26" s="1"/>
  <c r="V412" i="26"/>
  <c r="AA412" i="26"/>
  <c r="X412" i="26"/>
  <c r="Z412" i="26"/>
  <c r="Y412" i="26"/>
  <c r="N413" i="26"/>
  <c r="AB411" i="16"/>
  <c r="AA411" i="16"/>
  <c r="Z411" i="16"/>
  <c r="V411" i="16"/>
  <c r="Y411" i="16"/>
  <c r="X411" i="16"/>
  <c r="W411" i="16"/>
  <c r="F412" i="16"/>
  <c r="M412" i="16"/>
  <c r="I413" i="26" l="1"/>
  <c r="K413" i="26" s="1"/>
  <c r="G413" i="26"/>
  <c r="O413" i="26"/>
  <c r="P413" i="26"/>
  <c r="R413" i="26" s="1"/>
  <c r="G412" i="16"/>
  <c r="I412" i="16"/>
  <c r="K412" i="16" s="1"/>
  <c r="H412" i="16"/>
  <c r="O412" i="16"/>
  <c r="N412" i="16"/>
  <c r="P412" i="16"/>
  <c r="R412" i="16" s="1"/>
  <c r="U413" i="26" l="1"/>
  <c r="J413" i="26"/>
  <c r="L413" i="26" s="1"/>
  <c r="Q413" i="26"/>
  <c r="S413" i="26" s="1"/>
  <c r="J412" i="16"/>
  <c r="L412" i="16" s="1"/>
  <c r="U412" i="16"/>
  <c r="Q412" i="16"/>
  <c r="S412" i="16" s="1"/>
  <c r="M414" i="26" l="1"/>
  <c r="F414" i="26"/>
  <c r="T413" i="26"/>
  <c r="V413" i="26" s="1"/>
  <c r="Z413" i="26"/>
  <c r="Y413" i="26"/>
  <c r="AB413" i="26"/>
  <c r="X413" i="26"/>
  <c r="W413" i="26"/>
  <c r="AA413" i="26"/>
  <c r="AB412" i="16"/>
  <c r="AA412" i="16"/>
  <c r="Z412" i="16"/>
  <c r="Y412" i="16"/>
  <c r="X412" i="16"/>
  <c r="W412" i="16"/>
  <c r="F413" i="16"/>
  <c r="M413" i="16"/>
  <c r="T412" i="16"/>
  <c r="V412" i="16" s="1"/>
  <c r="N414" i="26" l="1"/>
  <c r="P414" i="26"/>
  <c r="R414" i="26" s="1"/>
  <c r="O414" i="26"/>
  <c r="I414" i="26"/>
  <c r="K414" i="26" s="1"/>
  <c r="H414" i="26"/>
  <c r="G414" i="26"/>
  <c r="N413" i="16"/>
  <c r="P413" i="16"/>
  <c r="R413" i="16" s="1"/>
  <c r="O413" i="16"/>
  <c r="I413" i="16"/>
  <c r="K413" i="16" s="1"/>
  <c r="H413" i="16"/>
  <c r="G413" i="16"/>
  <c r="Q414" i="26" l="1"/>
  <c r="S414" i="26" s="1"/>
  <c r="J414" i="26"/>
  <c r="U414" i="26"/>
  <c r="U413" i="16"/>
  <c r="J413" i="16"/>
  <c r="Q413" i="16"/>
  <c r="S413" i="16" s="1"/>
  <c r="T414" i="26" l="1"/>
  <c r="L414" i="26"/>
  <c r="M415" i="26" s="1"/>
  <c r="T413" i="16"/>
  <c r="L413" i="16"/>
  <c r="Z414" i="26" l="1"/>
  <c r="V414" i="26"/>
  <c r="F415" i="26"/>
  <c r="H415" i="26" s="1"/>
  <c r="AA414" i="26"/>
  <c r="X414" i="26"/>
  <c r="Y414" i="26"/>
  <c r="W414" i="26"/>
  <c r="O415" i="26"/>
  <c r="AB414" i="26"/>
  <c r="V413" i="16"/>
  <c r="AB413" i="16"/>
  <c r="AA413" i="16"/>
  <c r="Z413" i="16"/>
  <c r="Y413" i="16"/>
  <c r="X413" i="16"/>
  <c r="W413" i="16"/>
  <c r="M414" i="16"/>
  <c r="F414" i="16"/>
  <c r="P415" i="26" l="1"/>
  <c r="R415" i="26" s="1"/>
  <c r="N415" i="26"/>
  <c r="I415" i="26"/>
  <c r="K415" i="26" s="1"/>
  <c r="G415" i="26"/>
  <c r="I414" i="16"/>
  <c r="K414" i="16" s="1"/>
  <c r="H414" i="16"/>
  <c r="G414" i="16"/>
  <c r="P414" i="16"/>
  <c r="R414" i="16" s="1"/>
  <c r="O414" i="16"/>
  <c r="N414" i="16"/>
  <c r="Q415" i="26" l="1"/>
  <c r="S415" i="26" s="1"/>
  <c r="J415" i="26"/>
  <c r="U415" i="26"/>
  <c r="Q414" i="16"/>
  <c r="S414" i="16" s="1"/>
  <c r="U414" i="16"/>
  <c r="J414" i="16"/>
  <c r="T415" i="26" l="1"/>
  <c r="L415" i="26"/>
  <c r="M416" i="26" s="1"/>
  <c r="N416" i="26" s="1"/>
  <c r="T414" i="16"/>
  <c r="L414" i="16"/>
  <c r="V415" i="26" l="1"/>
  <c r="Z415" i="26"/>
  <c r="AB415" i="26"/>
  <c r="AA415" i="26"/>
  <c r="Y415" i="26"/>
  <c r="W415" i="26"/>
  <c r="X415" i="26"/>
  <c r="F416" i="26"/>
  <c r="O416" i="26"/>
  <c r="P416" i="26"/>
  <c r="R416" i="26" s="1"/>
  <c r="V414" i="16"/>
  <c r="AB414" i="16"/>
  <c r="AA414" i="16"/>
  <c r="Z414" i="16"/>
  <c r="Y414" i="16"/>
  <c r="X414" i="16"/>
  <c r="W414" i="16"/>
  <c r="F415" i="16"/>
  <c r="M415" i="16"/>
  <c r="I416" i="26" l="1"/>
  <c r="K416" i="26" s="1"/>
  <c r="U416" i="26" s="1"/>
  <c r="G416" i="26"/>
  <c r="H416" i="26"/>
  <c r="Q416" i="26"/>
  <c r="S416" i="26" s="1"/>
  <c r="P415" i="16"/>
  <c r="R415" i="16" s="1"/>
  <c r="O415" i="16"/>
  <c r="N415" i="16"/>
  <c r="H415" i="16"/>
  <c r="G415" i="16"/>
  <c r="I415" i="16"/>
  <c r="K415" i="16" s="1"/>
  <c r="J416" i="26" l="1"/>
  <c r="L416" i="26" s="1"/>
  <c r="J415" i="16"/>
  <c r="L415" i="16" s="1"/>
  <c r="U415" i="16"/>
  <c r="Q415" i="16"/>
  <c r="S415" i="16" s="1"/>
  <c r="T416" i="26" l="1"/>
  <c r="V416" i="26" s="1"/>
  <c r="W416" i="26"/>
  <c r="AB416" i="26"/>
  <c r="F417" i="26"/>
  <c r="H417" i="26" s="1"/>
  <c r="X416" i="26"/>
  <c r="Z416" i="26"/>
  <c r="Y416" i="26"/>
  <c r="M417" i="26"/>
  <c r="N417" i="26" s="1"/>
  <c r="AA416" i="26"/>
  <c r="AB415" i="16"/>
  <c r="AA415" i="16"/>
  <c r="Z415" i="16"/>
  <c r="Y415" i="16"/>
  <c r="X415" i="16"/>
  <c r="W415" i="16"/>
  <c r="F416" i="16"/>
  <c r="M416" i="16"/>
  <c r="T415" i="16"/>
  <c r="V415" i="16" s="1"/>
  <c r="G417" i="26" l="1"/>
  <c r="I417" i="26"/>
  <c r="K417" i="26" s="1"/>
  <c r="O417" i="26"/>
  <c r="P417" i="26"/>
  <c r="R417" i="26" s="1"/>
  <c r="G416" i="16"/>
  <c r="I416" i="16"/>
  <c r="K416" i="16" s="1"/>
  <c r="H416" i="16"/>
  <c r="O416" i="16"/>
  <c r="N416" i="16"/>
  <c r="P416" i="16"/>
  <c r="R416" i="16" s="1"/>
  <c r="U417" i="26" l="1"/>
  <c r="J417" i="26"/>
  <c r="L417" i="26" s="1"/>
  <c r="Q417" i="26"/>
  <c r="S417" i="26" s="1"/>
  <c r="U416" i="16"/>
  <c r="J416" i="16"/>
  <c r="L416" i="16" s="1"/>
  <c r="Q416" i="16"/>
  <c r="S416" i="16" s="1"/>
  <c r="F418" i="26" l="1"/>
  <c r="H418" i="26" s="1"/>
  <c r="W417" i="26"/>
  <c r="AB417" i="26"/>
  <c r="T417" i="26"/>
  <c r="V417" i="26" s="1"/>
  <c r="Z417" i="26"/>
  <c r="AA417" i="26"/>
  <c r="Y417" i="26"/>
  <c r="M418" i="26"/>
  <c r="P418" i="26" s="1"/>
  <c r="R418" i="26" s="1"/>
  <c r="X417" i="26"/>
  <c r="AB416" i="16"/>
  <c r="AA416" i="16"/>
  <c r="Z416" i="16"/>
  <c r="Y416" i="16"/>
  <c r="X416" i="16"/>
  <c r="W416" i="16"/>
  <c r="T416" i="16"/>
  <c r="V416" i="16" s="1"/>
  <c r="F417" i="16"/>
  <c r="M417" i="16"/>
  <c r="G418" i="26" l="1"/>
  <c r="I418" i="26"/>
  <c r="K418" i="26" s="1"/>
  <c r="U418" i="26" s="1"/>
  <c r="N418" i="26"/>
  <c r="O418" i="26"/>
  <c r="N417" i="16"/>
  <c r="P417" i="16"/>
  <c r="R417" i="16" s="1"/>
  <c r="O417" i="16"/>
  <c r="I417" i="16"/>
  <c r="K417" i="16" s="1"/>
  <c r="H417" i="16"/>
  <c r="G417" i="16"/>
  <c r="J418" i="26" l="1"/>
  <c r="L418" i="26" s="1"/>
  <c r="Q418" i="26"/>
  <c r="S418" i="26" s="1"/>
  <c r="U417" i="16"/>
  <c r="J417" i="16"/>
  <c r="Q417" i="16"/>
  <c r="S417" i="16" s="1"/>
  <c r="X418" i="26" l="1"/>
  <c r="W418" i="26"/>
  <c r="Y418" i="26"/>
  <c r="AA418" i="26"/>
  <c r="AB418" i="26"/>
  <c r="Z418" i="26"/>
  <c r="M419" i="26"/>
  <c r="N419" i="26" s="1"/>
  <c r="F419" i="26"/>
  <c r="I419" i="26" s="1"/>
  <c r="K419" i="26" s="1"/>
  <c r="T418" i="26"/>
  <c r="V418" i="26" s="1"/>
  <c r="T417" i="16"/>
  <c r="L417" i="16"/>
  <c r="O419" i="26" l="1"/>
  <c r="P419" i="26"/>
  <c r="R419" i="26" s="1"/>
  <c r="U419" i="26" s="1"/>
  <c r="G419" i="26"/>
  <c r="H419" i="26"/>
  <c r="V417" i="16"/>
  <c r="AB417" i="16"/>
  <c r="AA417" i="16"/>
  <c r="Z417" i="16"/>
  <c r="Y417" i="16"/>
  <c r="X417" i="16"/>
  <c r="W417" i="16"/>
  <c r="M418" i="16"/>
  <c r="F418" i="16"/>
  <c r="Q419" i="26" l="1"/>
  <c r="S419" i="26" s="1"/>
  <c r="J419" i="26"/>
  <c r="P418" i="16"/>
  <c r="R418" i="16" s="1"/>
  <c r="O418" i="16"/>
  <c r="N418" i="16"/>
  <c r="I418" i="16"/>
  <c r="K418" i="16" s="1"/>
  <c r="H418" i="16"/>
  <c r="G418" i="16"/>
  <c r="T419" i="26" l="1"/>
  <c r="L419" i="26"/>
  <c r="Q418" i="16"/>
  <c r="S418" i="16" s="1"/>
  <c r="U418" i="16"/>
  <c r="J418" i="16"/>
  <c r="V419" i="26" l="1"/>
  <c r="F420" i="26"/>
  <c r="I420" i="26" s="1"/>
  <c r="K420" i="26" s="1"/>
  <c r="X419" i="26"/>
  <c r="M420" i="26"/>
  <c r="N420" i="26" s="1"/>
  <c r="Z419" i="26"/>
  <c r="AA419" i="26"/>
  <c r="Y419" i="26"/>
  <c r="W419" i="26"/>
  <c r="AB419" i="26"/>
  <c r="T418" i="16"/>
  <c r="L418" i="16"/>
  <c r="H420" i="26" l="1"/>
  <c r="G420" i="26"/>
  <c r="P420" i="26"/>
  <c r="R420" i="26" s="1"/>
  <c r="U420" i="26" s="1"/>
  <c r="O420" i="26"/>
  <c r="V418" i="16"/>
  <c r="AB418" i="16"/>
  <c r="AA418" i="16"/>
  <c r="Z418" i="16"/>
  <c r="Y418" i="16"/>
  <c r="X418" i="16"/>
  <c r="W418" i="16"/>
  <c r="F419" i="16"/>
  <c r="M419" i="16"/>
  <c r="J420" i="26" l="1"/>
  <c r="L420" i="26" s="1"/>
  <c r="Q420" i="26"/>
  <c r="S420" i="26" s="1"/>
  <c r="H419" i="16"/>
  <c r="G419" i="16"/>
  <c r="I419" i="16"/>
  <c r="K419" i="16" s="1"/>
  <c r="P419" i="16"/>
  <c r="R419" i="16" s="1"/>
  <c r="O419" i="16"/>
  <c r="N419" i="16"/>
  <c r="M421" i="26" l="1"/>
  <c r="N421" i="26" s="1"/>
  <c r="Z420" i="26"/>
  <c r="W420" i="26"/>
  <c r="X420" i="26"/>
  <c r="AB420" i="26"/>
  <c r="AA420" i="26"/>
  <c r="F421" i="26"/>
  <c r="H421" i="26" s="1"/>
  <c r="Y420" i="26"/>
  <c r="T420" i="26"/>
  <c r="V420" i="26" s="1"/>
  <c r="Q419" i="16"/>
  <c r="S419" i="16" s="1"/>
  <c r="U419" i="16"/>
  <c r="J419" i="16"/>
  <c r="P421" i="26" l="1"/>
  <c r="R421" i="26" s="1"/>
  <c r="O421" i="26"/>
  <c r="I421" i="26"/>
  <c r="K421" i="26" s="1"/>
  <c r="G421" i="26"/>
  <c r="T419" i="16"/>
  <c r="L419" i="16"/>
  <c r="U421" i="26" l="1"/>
  <c r="Q421" i="26"/>
  <c r="S421" i="26" s="1"/>
  <c r="J421" i="26"/>
  <c r="V419" i="16"/>
  <c r="AB419" i="16"/>
  <c r="AA419" i="16"/>
  <c r="Z419" i="16"/>
  <c r="Y419" i="16"/>
  <c r="X419" i="16"/>
  <c r="W419" i="16"/>
  <c r="F420" i="16"/>
  <c r="M420" i="16"/>
  <c r="T421" i="26" l="1"/>
  <c r="L421" i="26"/>
  <c r="AB421" i="26" s="1"/>
  <c r="G420" i="16"/>
  <c r="I420" i="16"/>
  <c r="K420" i="16" s="1"/>
  <c r="H420" i="16"/>
  <c r="O420" i="16"/>
  <c r="N420" i="16"/>
  <c r="P420" i="16"/>
  <c r="R420" i="16" s="1"/>
  <c r="Z421" i="26" l="1"/>
  <c r="W421" i="26"/>
  <c r="M422" i="26"/>
  <c r="N422" i="26" s="1"/>
  <c r="F422" i="26"/>
  <c r="G422" i="26" s="1"/>
  <c r="Y421" i="26"/>
  <c r="X421" i="26"/>
  <c r="AA421" i="26"/>
  <c r="V421" i="26"/>
  <c r="J420" i="16"/>
  <c r="L420" i="16" s="1"/>
  <c r="Q420" i="16"/>
  <c r="S420" i="16" s="1"/>
  <c r="U420" i="16"/>
  <c r="P422" i="26" l="1"/>
  <c r="R422" i="26" s="1"/>
  <c r="O422" i="26"/>
  <c r="I422" i="26"/>
  <c r="K422" i="26" s="1"/>
  <c r="H422" i="26"/>
  <c r="AB420" i="16"/>
  <c r="AA420" i="16"/>
  <c r="Z420" i="16"/>
  <c r="Y420" i="16"/>
  <c r="X420" i="16"/>
  <c r="W420" i="16"/>
  <c r="T420" i="16"/>
  <c r="V420" i="16" s="1"/>
  <c r="F421" i="16"/>
  <c r="M421" i="16"/>
  <c r="U422" i="26" l="1"/>
  <c r="Q422" i="26"/>
  <c r="S422" i="26" s="1"/>
  <c r="J422" i="26"/>
  <c r="L422" i="26" s="1"/>
  <c r="I421" i="16"/>
  <c r="K421" i="16" s="1"/>
  <c r="H421" i="16"/>
  <c r="G421" i="16"/>
  <c r="N421" i="16"/>
  <c r="P421" i="16"/>
  <c r="R421" i="16" s="1"/>
  <c r="O421" i="16"/>
  <c r="W422" i="26" l="1"/>
  <c r="Y422" i="26"/>
  <c r="AA422" i="26"/>
  <c r="F423" i="26"/>
  <c r="H423" i="26" s="1"/>
  <c r="Z422" i="26"/>
  <c r="M423" i="26"/>
  <c r="N423" i="26" s="1"/>
  <c r="T422" i="26"/>
  <c r="V422" i="26" s="1"/>
  <c r="X422" i="26"/>
  <c r="AB422" i="26"/>
  <c r="Q421" i="16"/>
  <c r="S421" i="16" s="1"/>
  <c r="U421" i="16"/>
  <c r="J421" i="16"/>
  <c r="G423" i="26" l="1"/>
  <c r="I423" i="26"/>
  <c r="K423" i="26" s="1"/>
  <c r="O423" i="26"/>
  <c r="P423" i="26"/>
  <c r="R423" i="26" s="1"/>
  <c r="T421" i="16"/>
  <c r="L421" i="16"/>
  <c r="J423" i="26" l="1"/>
  <c r="L423" i="26" s="1"/>
  <c r="U423" i="26"/>
  <c r="Q423" i="26"/>
  <c r="S423" i="26" s="1"/>
  <c r="V421" i="16"/>
  <c r="AB421" i="16"/>
  <c r="AA421" i="16"/>
  <c r="Z421" i="16"/>
  <c r="Y421" i="16"/>
  <c r="X421" i="16"/>
  <c r="W421" i="16"/>
  <c r="M422" i="16"/>
  <c r="F422" i="16"/>
  <c r="M424" i="26" l="1"/>
  <c r="N424" i="26" s="1"/>
  <c r="T423" i="26"/>
  <c r="V423" i="26" s="1"/>
  <c r="AB423" i="26"/>
  <c r="X423" i="26"/>
  <c r="Y423" i="26"/>
  <c r="Z423" i="26"/>
  <c r="F424" i="26"/>
  <c r="H424" i="26" s="1"/>
  <c r="AA423" i="26"/>
  <c r="W423" i="26"/>
  <c r="I422" i="16"/>
  <c r="K422" i="16" s="1"/>
  <c r="H422" i="16"/>
  <c r="G422" i="16"/>
  <c r="P422" i="16"/>
  <c r="R422" i="16" s="1"/>
  <c r="O422" i="16"/>
  <c r="N422" i="16"/>
  <c r="O424" i="26" l="1"/>
  <c r="P424" i="26"/>
  <c r="R424" i="26" s="1"/>
  <c r="G424" i="26"/>
  <c r="I424" i="26"/>
  <c r="K424" i="26" s="1"/>
  <c r="Q422" i="16"/>
  <c r="S422" i="16" s="1"/>
  <c r="U422" i="16"/>
  <c r="J422" i="16"/>
  <c r="Q424" i="26" l="1"/>
  <c r="S424" i="26" s="1"/>
  <c r="U424" i="26"/>
  <c r="J424" i="26"/>
  <c r="T422" i="16"/>
  <c r="L422" i="16"/>
  <c r="T424" i="26" l="1"/>
  <c r="L424" i="26"/>
  <c r="AA424" i="26" s="1"/>
  <c r="V422" i="16"/>
  <c r="AB422" i="16"/>
  <c r="AA422" i="16"/>
  <c r="Z422" i="16"/>
  <c r="Y422" i="16"/>
  <c r="X422" i="16"/>
  <c r="W422" i="16"/>
  <c r="F423" i="16"/>
  <c r="M423" i="16"/>
  <c r="Z424" i="26" l="1"/>
  <c r="Y424" i="26"/>
  <c r="V424" i="26"/>
  <c r="AB424" i="26"/>
  <c r="X424" i="26"/>
  <c r="W424" i="26"/>
  <c r="M425" i="26"/>
  <c r="N425" i="26" s="1"/>
  <c r="F425" i="26"/>
  <c r="I425" i="26" s="1"/>
  <c r="K425" i="26" s="1"/>
  <c r="H423" i="16"/>
  <c r="G423" i="16"/>
  <c r="I423" i="16"/>
  <c r="K423" i="16" s="1"/>
  <c r="P423" i="16"/>
  <c r="R423" i="16" s="1"/>
  <c r="O423" i="16"/>
  <c r="N423" i="16"/>
  <c r="P425" i="26" l="1"/>
  <c r="R425" i="26" s="1"/>
  <c r="U425" i="26" s="1"/>
  <c r="O425" i="26"/>
  <c r="G425" i="26"/>
  <c r="H425" i="26"/>
  <c r="J423" i="16"/>
  <c r="L423" i="16" s="1"/>
  <c r="U423" i="16"/>
  <c r="Q423" i="16"/>
  <c r="S423" i="16" s="1"/>
  <c r="J425" i="26" l="1"/>
  <c r="L425" i="26" s="1"/>
  <c r="Q425" i="26"/>
  <c r="S425" i="26" s="1"/>
  <c r="AB423" i="16"/>
  <c r="AA423" i="16"/>
  <c r="Z423" i="16"/>
  <c r="Y423" i="16"/>
  <c r="X423" i="16"/>
  <c r="W423" i="16"/>
  <c r="T423" i="16"/>
  <c r="V423" i="16" s="1"/>
  <c r="F424" i="16"/>
  <c r="M424" i="16"/>
  <c r="AB425" i="26" l="1"/>
  <c r="Z425" i="26"/>
  <c r="T425" i="26"/>
  <c r="V425" i="26" s="1"/>
  <c r="AA425" i="26"/>
  <c r="Y425" i="26"/>
  <c r="W425" i="26"/>
  <c r="F426" i="26"/>
  <c r="G426" i="26" s="1"/>
  <c r="M426" i="26"/>
  <c r="X425" i="26"/>
  <c r="G424" i="16"/>
  <c r="I424" i="16"/>
  <c r="K424" i="16" s="1"/>
  <c r="H424" i="16"/>
  <c r="O424" i="16"/>
  <c r="N424" i="16"/>
  <c r="P424" i="16"/>
  <c r="R424" i="16" s="1"/>
  <c r="H426" i="26" l="1"/>
  <c r="I426" i="26"/>
  <c r="K426" i="26" s="1"/>
  <c r="N426" i="26"/>
  <c r="O426" i="26"/>
  <c r="P426" i="26"/>
  <c r="R426" i="26" s="1"/>
  <c r="J424" i="16"/>
  <c r="L424" i="16" s="1"/>
  <c r="U424" i="16"/>
  <c r="Q424" i="16"/>
  <c r="S424" i="16" s="1"/>
  <c r="U426" i="26" l="1"/>
  <c r="J426" i="26"/>
  <c r="L426" i="26" s="1"/>
  <c r="Q426" i="26"/>
  <c r="AB424" i="16"/>
  <c r="AA424" i="16"/>
  <c r="Z424" i="16"/>
  <c r="Y424" i="16"/>
  <c r="X424" i="16"/>
  <c r="W424" i="16"/>
  <c r="T424" i="16"/>
  <c r="V424" i="16" s="1"/>
  <c r="F425" i="16"/>
  <c r="M425" i="16"/>
  <c r="T426" i="26" l="1"/>
  <c r="S426" i="26"/>
  <c r="W426" i="26" s="1"/>
  <c r="N425" i="16"/>
  <c r="P425" i="16"/>
  <c r="R425" i="16" s="1"/>
  <c r="O425" i="16"/>
  <c r="I425" i="16"/>
  <c r="K425" i="16" s="1"/>
  <c r="H425" i="16"/>
  <c r="G425" i="16"/>
  <c r="AA426" i="26" l="1"/>
  <c r="Y426" i="26"/>
  <c r="Z426" i="26"/>
  <c r="V426" i="26"/>
  <c r="AB426" i="26"/>
  <c r="X426" i="26"/>
  <c r="F427" i="26"/>
  <c r="I427" i="26" s="1"/>
  <c r="K427" i="26" s="1"/>
  <c r="M427" i="26"/>
  <c r="N427" i="26" s="1"/>
  <c r="Q425" i="16"/>
  <c r="S425" i="16" s="1"/>
  <c r="U425" i="16"/>
  <c r="J425" i="16"/>
  <c r="G427" i="26" l="1"/>
  <c r="P427" i="26"/>
  <c r="R427" i="26" s="1"/>
  <c r="U427" i="26" s="1"/>
  <c r="H427" i="26"/>
  <c r="O427" i="26"/>
  <c r="T425" i="16"/>
  <c r="L425" i="16"/>
  <c r="Q427" i="26" l="1"/>
  <c r="S427" i="26" s="1"/>
  <c r="J427" i="26"/>
  <c r="L427" i="26" s="1"/>
  <c r="V425" i="16"/>
  <c r="AB425" i="16"/>
  <c r="AA425" i="16"/>
  <c r="Z425" i="16"/>
  <c r="Y425" i="16"/>
  <c r="X425" i="16"/>
  <c r="W425" i="16"/>
  <c r="M426" i="16"/>
  <c r="F426" i="16"/>
  <c r="F428" i="26" l="1"/>
  <c r="I428" i="26" s="1"/>
  <c r="K428" i="26" s="1"/>
  <c r="W427" i="26"/>
  <c r="Z427" i="26"/>
  <c r="AB427" i="26"/>
  <c r="X427" i="26"/>
  <c r="T427" i="26"/>
  <c r="V427" i="26" s="1"/>
  <c r="M428" i="26"/>
  <c r="N428" i="26" s="1"/>
  <c r="Y427" i="26"/>
  <c r="AA427" i="26"/>
  <c r="I426" i="16"/>
  <c r="K426" i="16" s="1"/>
  <c r="H426" i="16"/>
  <c r="G426" i="16"/>
  <c r="P426" i="16"/>
  <c r="R426" i="16" s="1"/>
  <c r="O426" i="16"/>
  <c r="N426" i="16"/>
  <c r="H428" i="26" l="1"/>
  <c r="G428" i="26"/>
  <c r="O428" i="26"/>
  <c r="P428" i="26"/>
  <c r="R428" i="26" s="1"/>
  <c r="U428" i="26" s="1"/>
  <c r="Q426" i="16"/>
  <c r="S426" i="16" s="1"/>
  <c r="U426" i="16"/>
  <c r="J426" i="16"/>
  <c r="J428" i="26" l="1"/>
  <c r="L428" i="26" s="1"/>
  <c r="Q428" i="26"/>
  <c r="S428" i="26" s="1"/>
  <c r="T426" i="16"/>
  <c r="L426" i="16"/>
  <c r="F429" i="26" l="1"/>
  <c r="H429" i="26" s="1"/>
  <c r="T428" i="26"/>
  <c r="AA428" i="26"/>
  <c r="M429" i="26"/>
  <c r="P429" i="26" s="1"/>
  <c r="R429" i="26" s="1"/>
  <c r="Z428" i="26"/>
  <c r="AB428" i="26"/>
  <c r="Y428" i="26"/>
  <c r="X428" i="26"/>
  <c r="W428" i="26"/>
  <c r="V428" i="26"/>
  <c r="AA426" i="16"/>
  <c r="AB426" i="16"/>
  <c r="Z426" i="16"/>
  <c r="V426" i="16"/>
  <c r="Y426" i="16"/>
  <c r="X426" i="16"/>
  <c r="W426" i="16"/>
  <c r="F427" i="16"/>
  <c r="M427" i="16"/>
  <c r="G429" i="26" l="1"/>
  <c r="I429" i="26"/>
  <c r="K429" i="26" s="1"/>
  <c r="U429" i="26" s="1"/>
  <c r="O429" i="26"/>
  <c r="N429" i="26"/>
  <c r="H427" i="16"/>
  <c r="G427" i="16"/>
  <c r="I427" i="16"/>
  <c r="K427" i="16" s="1"/>
  <c r="P427" i="16"/>
  <c r="R427" i="16" s="1"/>
  <c r="O427" i="16"/>
  <c r="N427" i="16"/>
  <c r="Q429" i="26" l="1"/>
  <c r="S429" i="26" s="1"/>
  <c r="J429" i="26"/>
  <c r="L429" i="26" s="1"/>
  <c r="W429" i="26" s="1"/>
  <c r="Q427" i="16"/>
  <c r="S427" i="16" s="1"/>
  <c r="U427" i="16"/>
  <c r="J427" i="16"/>
  <c r="F430" i="26" l="1"/>
  <c r="I430" i="26" s="1"/>
  <c r="K430" i="26" s="1"/>
  <c r="X429" i="26"/>
  <c r="Y429" i="26"/>
  <c r="AB429" i="26"/>
  <c r="Z429" i="26"/>
  <c r="M430" i="26"/>
  <c r="P430" i="26" s="1"/>
  <c r="R430" i="26" s="1"/>
  <c r="AA429" i="26"/>
  <c r="T429" i="26"/>
  <c r="V429" i="26" s="1"/>
  <c r="T427" i="16"/>
  <c r="L427" i="16"/>
  <c r="G430" i="26" l="1"/>
  <c r="H430" i="26"/>
  <c r="O430" i="26"/>
  <c r="N430" i="26"/>
  <c r="U430" i="26"/>
  <c r="V427" i="16"/>
  <c r="AB427" i="16"/>
  <c r="AA427" i="16"/>
  <c r="Z427" i="16"/>
  <c r="Y427" i="16"/>
  <c r="X427" i="16"/>
  <c r="W427" i="16"/>
  <c r="F428" i="16"/>
  <c r="M428" i="16"/>
  <c r="J430" i="26" l="1"/>
  <c r="L430" i="26" s="1"/>
  <c r="Q430" i="26"/>
  <c r="S430" i="26" s="1"/>
  <c r="O428" i="16"/>
  <c r="N428" i="16"/>
  <c r="P428" i="16"/>
  <c r="R428" i="16" s="1"/>
  <c r="G428" i="16"/>
  <c r="I428" i="16"/>
  <c r="K428" i="16" s="1"/>
  <c r="H428" i="16"/>
  <c r="Z430" i="26" l="1"/>
  <c r="M431" i="26"/>
  <c r="N431" i="26" s="1"/>
  <c r="W430" i="26"/>
  <c r="AA430" i="26"/>
  <c r="T430" i="26"/>
  <c r="V430" i="26" s="1"/>
  <c r="AB430" i="26"/>
  <c r="Y430" i="26"/>
  <c r="F431" i="26"/>
  <c r="G431" i="26" s="1"/>
  <c r="X430" i="26"/>
  <c r="Q428" i="16"/>
  <c r="S428" i="16" s="1"/>
  <c r="U428" i="16"/>
  <c r="J428" i="16"/>
  <c r="L428" i="16" s="1"/>
  <c r="P431" i="26" l="1"/>
  <c r="R431" i="26" s="1"/>
  <c r="O431" i="26"/>
  <c r="I431" i="26"/>
  <c r="K431" i="26" s="1"/>
  <c r="U431" i="26" s="1"/>
  <c r="H431" i="26"/>
  <c r="AB428" i="16"/>
  <c r="AA428" i="16"/>
  <c r="Z428" i="16"/>
  <c r="Y428" i="16"/>
  <c r="X428" i="16"/>
  <c r="W428" i="16"/>
  <c r="T428" i="16"/>
  <c r="V428" i="16" s="1"/>
  <c r="F429" i="16"/>
  <c r="M429" i="16"/>
  <c r="Q431" i="26" l="1"/>
  <c r="S431" i="26" s="1"/>
  <c r="J431" i="26"/>
  <c r="L431" i="26" s="1"/>
  <c r="I429" i="16"/>
  <c r="K429" i="16" s="1"/>
  <c r="H429" i="16"/>
  <c r="G429" i="16"/>
  <c r="N429" i="16"/>
  <c r="P429" i="16"/>
  <c r="R429" i="16" s="1"/>
  <c r="O429" i="16"/>
  <c r="T431" i="26" l="1"/>
  <c r="V431" i="26" s="1"/>
  <c r="X431" i="26"/>
  <c r="AB431" i="26"/>
  <c r="F432" i="26"/>
  <c r="I432" i="26" s="1"/>
  <c r="K432" i="26" s="1"/>
  <c r="Z431" i="26"/>
  <c r="W431" i="26"/>
  <c r="M432" i="26"/>
  <c r="N432" i="26" s="1"/>
  <c r="Y431" i="26"/>
  <c r="AA431" i="26"/>
  <c r="Q429" i="16"/>
  <c r="S429" i="16" s="1"/>
  <c r="U429" i="16"/>
  <c r="J429" i="16"/>
  <c r="P432" i="26" l="1"/>
  <c r="R432" i="26" s="1"/>
  <c r="U432" i="26" s="1"/>
  <c r="H432" i="26"/>
  <c r="G432" i="26"/>
  <c r="O432" i="26"/>
  <c r="T429" i="16"/>
  <c r="L429" i="16"/>
  <c r="Q432" i="26" l="1"/>
  <c r="S432" i="26" s="1"/>
  <c r="J432" i="26"/>
  <c r="L432" i="26" s="1"/>
  <c r="V429" i="16"/>
  <c r="AB429" i="16"/>
  <c r="AA429" i="16"/>
  <c r="Z429" i="16"/>
  <c r="Y429" i="16"/>
  <c r="X429" i="16"/>
  <c r="W429" i="16"/>
  <c r="M430" i="16"/>
  <c r="F430" i="16"/>
  <c r="F433" i="26" l="1"/>
  <c r="G433" i="26" s="1"/>
  <c r="Y432" i="26"/>
  <c r="W432" i="26"/>
  <c r="AA432" i="26"/>
  <c r="T432" i="26"/>
  <c r="V432" i="26" s="1"/>
  <c r="AB432" i="26"/>
  <c r="Z432" i="26"/>
  <c r="X432" i="26"/>
  <c r="M433" i="26"/>
  <c r="N433" i="26" s="1"/>
  <c r="H433" i="26"/>
  <c r="I433" i="26"/>
  <c r="K433" i="26" s="1"/>
  <c r="I430" i="16"/>
  <c r="K430" i="16" s="1"/>
  <c r="H430" i="16"/>
  <c r="G430" i="16"/>
  <c r="P430" i="16"/>
  <c r="R430" i="16" s="1"/>
  <c r="O430" i="16"/>
  <c r="N430" i="16"/>
  <c r="P433" i="26" l="1"/>
  <c r="R433" i="26" s="1"/>
  <c r="U433" i="26" s="1"/>
  <c r="O433" i="26"/>
  <c r="J433" i="26"/>
  <c r="L433" i="26" s="1"/>
  <c r="J430" i="16"/>
  <c r="L430" i="16" s="1"/>
  <c r="Q430" i="16"/>
  <c r="S430" i="16" s="1"/>
  <c r="U430" i="16"/>
  <c r="Q433" i="26" l="1"/>
  <c r="S433" i="26" s="1"/>
  <c r="AA433" i="26" s="1"/>
  <c r="AB430" i="16"/>
  <c r="AA430" i="16"/>
  <c r="Z430" i="16"/>
  <c r="Y430" i="16"/>
  <c r="X430" i="16"/>
  <c r="W430" i="16"/>
  <c r="T430" i="16"/>
  <c r="V430" i="16" s="1"/>
  <c r="F431" i="16"/>
  <c r="M431" i="16"/>
  <c r="Z433" i="26" l="1"/>
  <c r="F434" i="26"/>
  <c r="H434" i="26" s="1"/>
  <c r="AB433" i="26"/>
  <c r="W433" i="26"/>
  <c r="T433" i="26"/>
  <c r="V433" i="26" s="1"/>
  <c r="X433" i="26"/>
  <c r="Y433" i="26"/>
  <c r="M434" i="26"/>
  <c r="N434" i="26" s="1"/>
  <c r="H431" i="16"/>
  <c r="G431" i="16"/>
  <c r="I431" i="16"/>
  <c r="K431" i="16" s="1"/>
  <c r="P431" i="16"/>
  <c r="R431" i="16" s="1"/>
  <c r="O431" i="16"/>
  <c r="N431" i="16"/>
  <c r="G434" i="26" l="1"/>
  <c r="I434" i="26"/>
  <c r="K434" i="26" s="1"/>
  <c r="P434" i="26"/>
  <c r="R434" i="26" s="1"/>
  <c r="O434" i="26"/>
  <c r="Q431" i="16"/>
  <c r="S431" i="16" s="1"/>
  <c r="U431" i="16"/>
  <c r="J431" i="16"/>
  <c r="J434" i="26" l="1"/>
  <c r="L434" i="26" s="1"/>
  <c r="U434" i="26"/>
  <c r="Q434" i="26"/>
  <c r="S434" i="26" s="1"/>
  <c r="T431" i="16"/>
  <c r="L431" i="16"/>
  <c r="F435" i="26" l="1"/>
  <c r="I435" i="26" s="1"/>
  <c r="K435" i="26" s="1"/>
  <c r="T434" i="26"/>
  <c r="V434" i="26" s="1"/>
  <c r="X434" i="26"/>
  <c r="AA434" i="26"/>
  <c r="Y434" i="26"/>
  <c r="AB434" i="26"/>
  <c r="M435" i="26"/>
  <c r="N435" i="26" s="1"/>
  <c r="W434" i="26"/>
  <c r="Z434" i="26"/>
  <c r="H435" i="26"/>
  <c r="V431" i="16"/>
  <c r="AB431" i="16"/>
  <c r="AA431" i="16"/>
  <c r="Z431" i="16"/>
  <c r="Y431" i="16"/>
  <c r="X431" i="16"/>
  <c r="W431" i="16"/>
  <c r="F432" i="16"/>
  <c r="M432" i="16"/>
  <c r="G435" i="26" l="1"/>
  <c r="J435" i="26" s="1"/>
  <c r="L435" i="26" s="1"/>
  <c r="O435" i="26"/>
  <c r="P435" i="26"/>
  <c r="R435" i="26" s="1"/>
  <c r="U435" i="26" s="1"/>
  <c r="O432" i="16"/>
  <c r="N432" i="16"/>
  <c r="P432" i="16"/>
  <c r="R432" i="16" s="1"/>
  <c r="G432" i="16"/>
  <c r="I432" i="16"/>
  <c r="K432" i="16" s="1"/>
  <c r="H432" i="16"/>
  <c r="Q435" i="26" l="1"/>
  <c r="T435" i="26" s="1"/>
  <c r="U432" i="16"/>
  <c r="J432" i="16"/>
  <c r="L432" i="16" s="1"/>
  <c r="Q432" i="16"/>
  <c r="S435" i="26" l="1"/>
  <c r="F436" i="26" s="1"/>
  <c r="H436" i="26" s="1"/>
  <c r="T432" i="16"/>
  <c r="S432" i="16"/>
  <c r="Y432" i="16" s="1"/>
  <c r="I436" i="26" l="1"/>
  <c r="K436" i="26" s="1"/>
  <c r="Y435" i="26"/>
  <c r="X435" i="26"/>
  <c r="AB435" i="26"/>
  <c r="AA435" i="26"/>
  <c r="W435" i="26"/>
  <c r="M436" i="26"/>
  <c r="N436" i="26" s="1"/>
  <c r="G436" i="26"/>
  <c r="Z435" i="26"/>
  <c r="V435" i="26"/>
  <c r="W432" i="16"/>
  <c r="Z432" i="16"/>
  <c r="AA432" i="16"/>
  <c r="AB432" i="16"/>
  <c r="V432" i="16"/>
  <c r="X432" i="16"/>
  <c r="M433" i="16"/>
  <c r="F433" i="16"/>
  <c r="I433" i="16" s="1"/>
  <c r="K433" i="16" s="1"/>
  <c r="J436" i="26" l="1"/>
  <c r="L436" i="26" s="1"/>
  <c r="O436" i="26"/>
  <c r="P436" i="26"/>
  <c r="R436" i="26" s="1"/>
  <c r="U436" i="26" s="1"/>
  <c r="N433" i="16"/>
  <c r="O433" i="16"/>
  <c r="P433" i="16"/>
  <c r="R433" i="16" s="1"/>
  <c r="G433" i="16"/>
  <c r="H433" i="16"/>
  <c r="Q436" i="26" l="1"/>
  <c r="T436" i="26" s="1"/>
  <c r="U433" i="16"/>
  <c r="J433" i="16"/>
  <c r="L433" i="16" s="1"/>
  <c r="Q433" i="16"/>
  <c r="S436" i="26" l="1"/>
  <c r="V436" i="26" s="1"/>
  <c r="T433" i="16"/>
  <c r="S433" i="16"/>
  <c r="Y433" i="16" s="1"/>
  <c r="W436" i="26" l="1"/>
  <c r="Y436" i="26"/>
  <c r="X436" i="26"/>
  <c r="F437" i="26"/>
  <c r="I437" i="26" s="1"/>
  <c r="K437" i="26" s="1"/>
  <c r="AA436" i="26"/>
  <c r="AB436" i="26"/>
  <c r="M437" i="26"/>
  <c r="Z436" i="26"/>
  <c r="W433" i="16"/>
  <c r="Z433" i="16"/>
  <c r="AA433" i="16"/>
  <c r="AB433" i="16"/>
  <c r="V433" i="16"/>
  <c r="X433" i="16"/>
  <c r="M434" i="16"/>
  <c r="F434" i="16"/>
  <c r="G434" i="16" s="1"/>
  <c r="H437" i="26" l="1"/>
  <c r="G437" i="26"/>
  <c r="N437" i="26"/>
  <c r="P437" i="26"/>
  <c r="R437" i="26" s="1"/>
  <c r="U437" i="26" s="1"/>
  <c r="O437" i="26"/>
  <c r="N434" i="16"/>
  <c r="O434" i="16"/>
  <c r="P434" i="16"/>
  <c r="R434" i="16" s="1"/>
  <c r="H434" i="16"/>
  <c r="I434" i="16"/>
  <c r="K434" i="16" s="1"/>
  <c r="J437" i="26" l="1"/>
  <c r="L437" i="26" s="1"/>
  <c r="Q437" i="26"/>
  <c r="S437" i="26" s="1"/>
  <c r="U434" i="16"/>
  <c r="Q434" i="16"/>
  <c r="S434" i="16" s="1"/>
  <c r="J434" i="16"/>
  <c r="F438" i="26" l="1"/>
  <c r="I438" i="26" s="1"/>
  <c r="K438" i="26" s="1"/>
  <c r="T437" i="26"/>
  <c r="V437" i="26" s="1"/>
  <c r="M438" i="26"/>
  <c r="N438" i="26" s="1"/>
  <c r="AB437" i="26"/>
  <c r="Y437" i="26"/>
  <c r="W437" i="26"/>
  <c r="Z437" i="26"/>
  <c r="AA437" i="26"/>
  <c r="X437" i="26"/>
  <c r="T434" i="16"/>
  <c r="L434" i="16"/>
  <c r="G438" i="26" l="1"/>
  <c r="H438" i="26"/>
  <c r="O438" i="26"/>
  <c r="P438" i="26"/>
  <c r="R438" i="26" s="1"/>
  <c r="U438" i="26" s="1"/>
  <c r="V434" i="16"/>
  <c r="AB434" i="16"/>
  <c r="AA434" i="16"/>
  <c r="Z434" i="16"/>
  <c r="Y434" i="16"/>
  <c r="X434" i="16"/>
  <c r="W434" i="16"/>
  <c r="F435" i="16"/>
  <c r="G435" i="16" s="1"/>
  <c r="M435" i="16"/>
  <c r="J438" i="26" l="1"/>
  <c r="L438" i="26" s="1"/>
  <c r="Q438" i="26"/>
  <c r="S438" i="26" s="1"/>
  <c r="P435" i="16"/>
  <c r="R435" i="16" s="1"/>
  <c r="I435" i="16"/>
  <c r="K435" i="16" s="1"/>
  <c r="H435" i="16"/>
  <c r="O435" i="16"/>
  <c r="N435" i="16"/>
  <c r="M439" i="26" l="1"/>
  <c r="N439" i="26" s="1"/>
  <c r="AA438" i="26"/>
  <c r="X438" i="26"/>
  <c r="AB438" i="26"/>
  <c r="Y438" i="26"/>
  <c r="W438" i="26"/>
  <c r="Z438" i="26"/>
  <c r="F439" i="26"/>
  <c r="I439" i="26" s="1"/>
  <c r="K439" i="26" s="1"/>
  <c r="T438" i="26"/>
  <c r="V438" i="26" s="1"/>
  <c r="J435" i="16"/>
  <c r="L435" i="16" s="1"/>
  <c r="U435" i="16"/>
  <c r="Q435" i="16"/>
  <c r="S435" i="16" s="1"/>
  <c r="O439" i="26" l="1"/>
  <c r="P439" i="26"/>
  <c r="R439" i="26" s="1"/>
  <c r="U439" i="26" s="1"/>
  <c r="G439" i="26"/>
  <c r="H439" i="26"/>
  <c r="AB435" i="16"/>
  <c r="AA435" i="16"/>
  <c r="Z435" i="16"/>
  <c r="Y435" i="16"/>
  <c r="X435" i="16"/>
  <c r="W435" i="16"/>
  <c r="T435" i="16"/>
  <c r="V435" i="16" s="1"/>
  <c r="F436" i="16"/>
  <c r="H436" i="16" s="1"/>
  <c r="M436" i="16"/>
  <c r="Q439" i="26" l="1"/>
  <c r="S439" i="26" s="1"/>
  <c r="J439" i="26"/>
  <c r="N436" i="16"/>
  <c r="I436" i="16"/>
  <c r="K436" i="16" s="1"/>
  <c r="G436" i="16"/>
  <c r="P436" i="16"/>
  <c r="R436" i="16" s="1"/>
  <c r="O436" i="16"/>
  <c r="T439" i="26" l="1"/>
  <c r="L439" i="26"/>
  <c r="Z439" i="26" s="1"/>
  <c r="U436" i="16"/>
  <c r="J436" i="16"/>
  <c r="L436" i="16" s="1"/>
  <c r="Q436" i="16"/>
  <c r="S436" i="16" s="1"/>
  <c r="Y439" i="26" l="1"/>
  <c r="W439" i="26"/>
  <c r="M440" i="26"/>
  <c r="N440" i="26" s="1"/>
  <c r="AB439" i="26"/>
  <c r="X439" i="26"/>
  <c r="AA439" i="26"/>
  <c r="V439" i="26"/>
  <c r="F440" i="26"/>
  <c r="G440" i="26" s="1"/>
  <c r="AB436" i="16"/>
  <c r="AA436" i="16"/>
  <c r="Z436" i="16"/>
  <c r="Y436" i="16"/>
  <c r="X436" i="16"/>
  <c r="W436" i="16"/>
  <c r="T436" i="16"/>
  <c r="V436" i="16" s="1"/>
  <c r="F437" i="16"/>
  <c r="I437" i="16" s="1"/>
  <c r="K437" i="16" s="1"/>
  <c r="M437" i="16"/>
  <c r="O440" i="26" l="1"/>
  <c r="P440" i="26"/>
  <c r="R440" i="26" s="1"/>
  <c r="H440" i="26"/>
  <c r="I440" i="26"/>
  <c r="K440" i="26" s="1"/>
  <c r="N437" i="16"/>
  <c r="G437" i="16"/>
  <c r="H437" i="16"/>
  <c r="O437" i="16"/>
  <c r="P437" i="16"/>
  <c r="R437" i="16" s="1"/>
  <c r="U440" i="26" l="1"/>
  <c r="Q440" i="26"/>
  <c r="S440" i="26" s="1"/>
  <c r="J440" i="26"/>
  <c r="L440" i="26" s="1"/>
  <c r="U437" i="16"/>
  <c r="J437" i="16"/>
  <c r="L437" i="16" s="1"/>
  <c r="Q437" i="16"/>
  <c r="F441" i="26" l="1"/>
  <c r="I441" i="26" s="1"/>
  <c r="K441" i="26" s="1"/>
  <c r="Y440" i="26"/>
  <c r="AA440" i="26"/>
  <c r="X440" i="26"/>
  <c r="AB440" i="26"/>
  <c r="M441" i="26"/>
  <c r="O441" i="26" s="1"/>
  <c r="W440" i="26"/>
  <c r="Z440" i="26"/>
  <c r="T440" i="26"/>
  <c r="V440" i="26" s="1"/>
  <c r="H441" i="26"/>
  <c r="G441" i="26"/>
  <c r="T437" i="16"/>
  <c r="S437" i="16"/>
  <c r="Y437" i="16" s="1"/>
  <c r="N441" i="26" l="1"/>
  <c r="P441" i="26"/>
  <c r="R441" i="26" s="1"/>
  <c r="U441" i="26" s="1"/>
  <c r="J441" i="26"/>
  <c r="L441" i="26" s="1"/>
  <c r="W437" i="16"/>
  <c r="Z437" i="16"/>
  <c r="AA437" i="16"/>
  <c r="AB437" i="16"/>
  <c r="V437" i="16"/>
  <c r="X437" i="16"/>
  <c r="F438" i="16"/>
  <c r="I438" i="16" s="1"/>
  <c r="K438" i="16" s="1"/>
  <c r="M438" i="16"/>
  <c r="Q441" i="26" l="1"/>
  <c r="S441" i="26" s="1"/>
  <c r="F442" i="26" s="1"/>
  <c r="N438" i="16"/>
  <c r="G438" i="16"/>
  <c r="H438" i="16"/>
  <c r="O438" i="16"/>
  <c r="P438" i="16"/>
  <c r="R438" i="16" s="1"/>
  <c r="M442" i="26" l="1"/>
  <c r="N442" i="26" s="1"/>
  <c r="Y441" i="26"/>
  <c r="W441" i="26"/>
  <c r="AB441" i="26"/>
  <c r="AA441" i="26"/>
  <c r="G442" i="26"/>
  <c r="I442" i="26"/>
  <c r="K442" i="26" s="1"/>
  <c r="H442" i="26"/>
  <c r="Z441" i="26"/>
  <c r="T441" i="26"/>
  <c r="V441" i="26" s="1"/>
  <c r="X441" i="26"/>
  <c r="U438" i="16"/>
  <c r="J438" i="16"/>
  <c r="L438" i="16" s="1"/>
  <c r="Q438" i="16"/>
  <c r="S438" i="16" s="1"/>
  <c r="O442" i="26" l="1"/>
  <c r="P442" i="26"/>
  <c r="R442" i="26" s="1"/>
  <c r="U442" i="26" s="1"/>
  <c r="J442" i="26"/>
  <c r="L442" i="26" s="1"/>
  <c r="AB438" i="16"/>
  <c r="AA438" i="16"/>
  <c r="Z438" i="16"/>
  <c r="Y438" i="16"/>
  <c r="X438" i="16"/>
  <c r="W438" i="16"/>
  <c r="M439" i="16"/>
  <c r="F439" i="16"/>
  <c r="H439" i="16" s="1"/>
  <c r="T438" i="16"/>
  <c r="V438" i="16" s="1"/>
  <c r="Q442" i="26" l="1"/>
  <c r="T442" i="26" s="1"/>
  <c r="O439" i="16"/>
  <c r="P439" i="16"/>
  <c r="R439" i="16" s="1"/>
  <c r="N439" i="16"/>
  <c r="I439" i="16"/>
  <c r="K439" i="16" s="1"/>
  <c r="G439" i="16"/>
  <c r="S442" i="26" l="1"/>
  <c r="V442" i="26" s="1"/>
  <c r="W442" i="26"/>
  <c r="F443" i="26"/>
  <c r="M443" i="26"/>
  <c r="N443" i="26" s="1"/>
  <c r="U439" i="16"/>
  <c r="Q439" i="16"/>
  <c r="S439" i="16" s="1"/>
  <c r="J439" i="16"/>
  <c r="L439" i="16" s="1"/>
  <c r="X442" i="26" l="1"/>
  <c r="AB442" i="26"/>
  <c r="AA442" i="26"/>
  <c r="Z442" i="26"/>
  <c r="Y442" i="26"/>
  <c r="O443" i="26"/>
  <c r="P443" i="26"/>
  <c r="R443" i="26" s="1"/>
  <c r="I443" i="26"/>
  <c r="K443" i="26" s="1"/>
  <c r="G443" i="26"/>
  <c r="H443" i="26"/>
  <c r="AB439" i="16"/>
  <c r="AA439" i="16"/>
  <c r="Z439" i="16"/>
  <c r="Y439" i="16"/>
  <c r="X439" i="16"/>
  <c r="W439" i="16"/>
  <c r="F440" i="16"/>
  <c r="I440" i="16" s="1"/>
  <c r="K440" i="16" s="1"/>
  <c r="T439" i="16"/>
  <c r="V439" i="16" s="1"/>
  <c r="M440" i="16"/>
  <c r="Q443" i="26" l="1"/>
  <c r="S443" i="26" s="1"/>
  <c r="J443" i="26"/>
  <c r="L443" i="26" s="1"/>
  <c r="U443" i="26"/>
  <c r="P440" i="16"/>
  <c r="R440" i="16" s="1"/>
  <c r="U440" i="16" s="1"/>
  <c r="G440" i="16"/>
  <c r="H440" i="16"/>
  <c r="O440" i="16"/>
  <c r="N440" i="16"/>
  <c r="F444" i="26" l="1"/>
  <c r="H444" i="26" s="1"/>
  <c r="W443" i="26"/>
  <c r="X443" i="26"/>
  <c r="Y443" i="26"/>
  <c r="T443" i="26"/>
  <c r="V443" i="26" s="1"/>
  <c r="AB443" i="26"/>
  <c r="M444" i="26"/>
  <c r="N444" i="26" s="1"/>
  <c r="AA443" i="26"/>
  <c r="Z443" i="26"/>
  <c r="J440" i="16"/>
  <c r="L440" i="16" s="1"/>
  <c r="Q440" i="16"/>
  <c r="S440" i="16" s="1"/>
  <c r="I444" i="26" l="1"/>
  <c r="K444" i="26" s="1"/>
  <c r="G444" i="26"/>
  <c r="P444" i="26"/>
  <c r="R444" i="26" s="1"/>
  <c r="U444" i="26" s="1"/>
  <c r="O444" i="26"/>
  <c r="AB440" i="16"/>
  <c r="AA440" i="16"/>
  <c r="Z440" i="16"/>
  <c r="Y440" i="16"/>
  <c r="X440" i="16"/>
  <c r="W440" i="16"/>
  <c r="F441" i="16"/>
  <c r="I441" i="16" s="1"/>
  <c r="K441" i="16" s="1"/>
  <c r="M441" i="16"/>
  <c r="T440" i="16"/>
  <c r="V440" i="16" s="1"/>
  <c r="J444" i="26" l="1"/>
  <c r="L444" i="26" s="1"/>
  <c r="Q444" i="26"/>
  <c r="S444" i="26" s="1"/>
  <c r="N441" i="16"/>
  <c r="G441" i="16"/>
  <c r="H441" i="16"/>
  <c r="O441" i="16"/>
  <c r="P441" i="16"/>
  <c r="R441" i="16" s="1"/>
  <c r="Z444" i="26" l="1"/>
  <c r="T444" i="26"/>
  <c r="V444" i="26" s="1"/>
  <c r="F445" i="26"/>
  <c r="H445" i="26" s="1"/>
  <c r="M445" i="26"/>
  <c r="N445" i="26" s="1"/>
  <c r="W444" i="26"/>
  <c r="AA444" i="26"/>
  <c r="X444" i="26"/>
  <c r="AB444" i="26"/>
  <c r="Y444" i="26"/>
  <c r="U441" i="16"/>
  <c r="J441" i="16"/>
  <c r="L441" i="16" s="1"/>
  <c r="Q441" i="16"/>
  <c r="I445" i="26" l="1"/>
  <c r="K445" i="26" s="1"/>
  <c r="G445" i="26"/>
  <c r="O445" i="26"/>
  <c r="P445" i="26"/>
  <c r="R445" i="26" s="1"/>
  <c r="T441" i="16"/>
  <c r="S441" i="16"/>
  <c r="Y441" i="16" s="1"/>
  <c r="U445" i="26" l="1"/>
  <c r="J445" i="26"/>
  <c r="L445" i="26" s="1"/>
  <c r="Q445" i="26"/>
  <c r="S445" i="26" s="1"/>
  <c r="Z441" i="16"/>
  <c r="AA441" i="16"/>
  <c r="AB441" i="16"/>
  <c r="V441" i="16"/>
  <c r="W441" i="16"/>
  <c r="X441" i="16"/>
  <c r="F442" i="16"/>
  <c r="I442" i="16" s="1"/>
  <c r="K442" i="16" s="1"/>
  <c r="M442" i="16"/>
  <c r="F446" i="26" l="1"/>
  <c r="M446" i="26"/>
  <c r="T445" i="26"/>
  <c r="V445" i="26" s="1"/>
  <c r="Z445" i="26"/>
  <c r="Y445" i="26"/>
  <c r="AB445" i="26"/>
  <c r="X445" i="26"/>
  <c r="W445" i="26"/>
  <c r="AA445" i="26"/>
  <c r="O442" i="16"/>
  <c r="G442" i="16"/>
  <c r="H442" i="16"/>
  <c r="P442" i="16"/>
  <c r="R442" i="16" s="1"/>
  <c r="N442" i="16"/>
  <c r="N446" i="26" l="1"/>
  <c r="P446" i="26"/>
  <c r="R446" i="26" s="1"/>
  <c r="O446" i="26"/>
  <c r="I446" i="26"/>
  <c r="K446" i="26" s="1"/>
  <c r="H446" i="26"/>
  <c r="G446" i="26"/>
  <c r="U442" i="16"/>
  <c r="J442" i="16"/>
  <c r="L442" i="16" s="1"/>
  <c r="Q442" i="16"/>
  <c r="S442" i="16" s="1"/>
  <c r="U446" i="26" l="1"/>
  <c r="J446" i="26"/>
  <c r="Q446" i="26"/>
  <c r="S446" i="26" s="1"/>
  <c r="AA442" i="16"/>
  <c r="AB442" i="16"/>
  <c r="Z442" i="16"/>
  <c r="Y442" i="16"/>
  <c r="X442" i="16"/>
  <c r="W442" i="16"/>
  <c r="F443" i="16"/>
  <c r="H443" i="16" s="1"/>
  <c r="M443" i="16"/>
  <c r="T442" i="16"/>
  <c r="V442" i="16" s="1"/>
  <c r="T446" i="26" l="1"/>
  <c r="L446" i="26"/>
  <c r="O443" i="16"/>
  <c r="G443" i="16"/>
  <c r="I443" i="16"/>
  <c r="K443" i="16" s="1"/>
  <c r="P443" i="16"/>
  <c r="R443" i="16" s="1"/>
  <c r="N443" i="16"/>
  <c r="F447" i="26" l="1"/>
  <c r="M447" i="26"/>
  <c r="Z446" i="26"/>
  <c r="Y446" i="26"/>
  <c r="AB446" i="26"/>
  <c r="X446" i="26"/>
  <c r="W446" i="26"/>
  <c r="AA446" i="26"/>
  <c r="V446" i="26"/>
  <c r="J443" i="16"/>
  <c r="L443" i="16" s="1"/>
  <c r="Q443" i="16"/>
  <c r="S443" i="16" s="1"/>
  <c r="U443" i="16"/>
  <c r="N447" i="26" l="1"/>
  <c r="P447" i="26"/>
  <c r="R447" i="26" s="1"/>
  <c r="O447" i="26"/>
  <c r="I447" i="26"/>
  <c r="K447" i="26" s="1"/>
  <c r="H447" i="26"/>
  <c r="G447" i="26"/>
  <c r="M444" i="16"/>
  <c r="P444" i="16" s="1"/>
  <c r="R444" i="16" s="1"/>
  <c r="AB443" i="16"/>
  <c r="F444" i="16"/>
  <c r="G444" i="16" s="1"/>
  <c r="T443" i="16"/>
  <c r="V443" i="16" s="1"/>
  <c r="W443" i="16"/>
  <c r="X443" i="16"/>
  <c r="Y443" i="16"/>
  <c r="Z443" i="16"/>
  <c r="AA443" i="16"/>
  <c r="J447" i="26" l="1"/>
  <c r="L447" i="26" s="1"/>
  <c r="U447" i="26"/>
  <c r="Q447" i="26"/>
  <c r="S447" i="26" s="1"/>
  <c r="N444" i="16"/>
  <c r="O444" i="16"/>
  <c r="H444" i="16"/>
  <c r="I444" i="16"/>
  <c r="K444" i="16" s="1"/>
  <c r="U444" i="16" s="1"/>
  <c r="M448" i="26" l="1"/>
  <c r="F448" i="26"/>
  <c r="T447" i="26"/>
  <c r="V447" i="26" s="1"/>
  <c r="Z447" i="26"/>
  <c r="Y447" i="26"/>
  <c r="AB447" i="26"/>
  <c r="X447" i="26"/>
  <c r="AA447" i="26"/>
  <c r="W447" i="26"/>
  <c r="Q444" i="16"/>
  <c r="S444" i="16" s="1"/>
  <c r="J444" i="16"/>
  <c r="L444" i="16" s="1"/>
  <c r="I448" i="26" l="1"/>
  <c r="K448" i="26" s="1"/>
  <c r="H448" i="26"/>
  <c r="G448" i="26"/>
  <c r="N448" i="26"/>
  <c r="P448" i="26"/>
  <c r="R448" i="26" s="1"/>
  <c r="O448" i="26"/>
  <c r="T444" i="16"/>
  <c r="V444" i="16" s="1"/>
  <c r="AB444" i="16"/>
  <c r="AA444" i="16"/>
  <c r="Z444" i="16"/>
  <c r="Y444" i="16"/>
  <c r="X444" i="16"/>
  <c r="W444" i="16"/>
  <c r="F445" i="16"/>
  <c r="M445" i="16"/>
  <c r="Q448" i="26" l="1"/>
  <c r="S448" i="26" s="1"/>
  <c r="U448" i="26"/>
  <c r="J448" i="26"/>
  <c r="N445" i="16"/>
  <c r="P445" i="16"/>
  <c r="R445" i="16" s="1"/>
  <c r="O445" i="16"/>
  <c r="I445" i="16"/>
  <c r="K445" i="16" s="1"/>
  <c r="H445" i="16"/>
  <c r="G445" i="16"/>
  <c r="T448" i="26" l="1"/>
  <c r="L448" i="26"/>
  <c r="U445" i="16"/>
  <c r="Q445" i="16"/>
  <c r="S445" i="16" s="1"/>
  <c r="J445" i="16"/>
  <c r="F449" i="26" l="1"/>
  <c r="M449" i="26"/>
  <c r="Z448" i="26"/>
  <c r="Y448" i="26"/>
  <c r="AB448" i="26"/>
  <c r="X448" i="26"/>
  <c r="AA448" i="26"/>
  <c r="W448" i="26"/>
  <c r="V448" i="26"/>
  <c r="T445" i="16"/>
  <c r="L445" i="16"/>
  <c r="N449" i="26" l="1"/>
  <c r="P449" i="26"/>
  <c r="R449" i="26" s="1"/>
  <c r="O449" i="26"/>
  <c r="I449" i="26"/>
  <c r="K449" i="26" s="1"/>
  <c r="H449" i="26"/>
  <c r="G449" i="26"/>
  <c r="V445" i="16"/>
  <c r="AB445" i="16"/>
  <c r="AA445" i="16"/>
  <c r="Z445" i="16"/>
  <c r="Y445" i="16"/>
  <c r="X445" i="16"/>
  <c r="W445" i="16"/>
  <c r="M446" i="16"/>
  <c r="F446" i="16"/>
  <c r="J449" i="26" l="1"/>
  <c r="Q449" i="26"/>
  <c r="S449" i="26" s="1"/>
  <c r="U449" i="26"/>
  <c r="P446" i="16"/>
  <c r="R446" i="16" s="1"/>
  <c r="O446" i="16"/>
  <c r="N446" i="16"/>
  <c r="I446" i="16"/>
  <c r="K446" i="16" s="1"/>
  <c r="H446" i="16"/>
  <c r="G446" i="16"/>
  <c r="T449" i="26" l="1"/>
  <c r="L449" i="26"/>
  <c r="Q446" i="16"/>
  <c r="S446" i="16" s="1"/>
  <c r="J446" i="16"/>
  <c r="U446" i="16"/>
  <c r="F450" i="26" l="1"/>
  <c r="M450" i="26"/>
  <c r="Z449" i="26"/>
  <c r="Y449" i="26"/>
  <c r="AB449" i="26"/>
  <c r="X449" i="26"/>
  <c r="W449" i="26"/>
  <c r="AA449" i="26"/>
  <c r="V449" i="26"/>
  <c r="T446" i="16"/>
  <c r="L446" i="16"/>
  <c r="N450" i="26" l="1"/>
  <c r="P450" i="26"/>
  <c r="R450" i="26" s="1"/>
  <c r="O450" i="26"/>
  <c r="I450" i="26"/>
  <c r="K450" i="26" s="1"/>
  <c r="H450" i="26"/>
  <c r="G450" i="26"/>
  <c r="V446" i="16"/>
  <c r="AB446" i="16"/>
  <c r="AA446" i="16"/>
  <c r="Z446" i="16"/>
  <c r="Y446" i="16"/>
  <c r="X446" i="16"/>
  <c r="W446" i="16"/>
  <c r="M447" i="16"/>
  <c r="F447" i="16"/>
  <c r="I447" i="16" s="1"/>
  <c r="K447" i="16" s="1"/>
  <c r="Q450" i="26" l="1"/>
  <c r="S450" i="26" s="1"/>
  <c r="U450" i="26"/>
  <c r="J450" i="26"/>
  <c r="P447" i="16"/>
  <c r="N447" i="16"/>
  <c r="O447" i="16"/>
  <c r="G447" i="16"/>
  <c r="H447" i="16"/>
  <c r="T450" i="26" l="1"/>
  <c r="L450" i="26"/>
  <c r="R447" i="16"/>
  <c r="U447" i="16" s="1"/>
  <c r="Q447" i="16"/>
  <c r="J447" i="16"/>
  <c r="F451" i="26" l="1"/>
  <c r="M451" i="26"/>
  <c r="Z450" i="26"/>
  <c r="Y450" i="26"/>
  <c r="AB450" i="26"/>
  <c r="X450" i="26"/>
  <c r="W450" i="26"/>
  <c r="AA450" i="26"/>
  <c r="V450" i="26"/>
  <c r="S447" i="16"/>
  <c r="T447" i="16"/>
  <c r="L447" i="16"/>
  <c r="N451" i="26" l="1"/>
  <c r="P451" i="26"/>
  <c r="R451" i="26" s="1"/>
  <c r="O451" i="26"/>
  <c r="I451" i="26"/>
  <c r="K451" i="26" s="1"/>
  <c r="H451" i="26"/>
  <c r="G451" i="26"/>
  <c r="V447" i="16"/>
  <c r="AB447" i="16"/>
  <c r="AA447" i="16"/>
  <c r="Z447" i="16"/>
  <c r="Y447" i="16"/>
  <c r="X447" i="16"/>
  <c r="W447" i="16"/>
  <c r="F448" i="16"/>
  <c r="I448" i="16" s="1"/>
  <c r="K448" i="16" s="1"/>
  <c r="M448" i="16"/>
  <c r="J451" i="26" l="1"/>
  <c r="L451" i="26" s="1"/>
  <c r="Q451" i="26"/>
  <c r="U451" i="26"/>
  <c r="O448" i="16"/>
  <c r="G448" i="16"/>
  <c r="H448" i="16"/>
  <c r="P448" i="16"/>
  <c r="R448" i="16" s="1"/>
  <c r="N448" i="16"/>
  <c r="T451" i="26" l="1"/>
  <c r="S451" i="26"/>
  <c r="M452" i="26" s="1"/>
  <c r="U448" i="16"/>
  <c r="J448" i="16"/>
  <c r="L448" i="16" s="1"/>
  <c r="Q448" i="16"/>
  <c r="S448" i="16" s="1"/>
  <c r="AB451" i="26" l="1"/>
  <c r="Z451" i="26"/>
  <c r="V451" i="26"/>
  <c r="AA451" i="26"/>
  <c r="X451" i="26"/>
  <c r="F452" i="26"/>
  <c r="H452" i="26" s="1"/>
  <c r="W451" i="26"/>
  <c r="Y451" i="26"/>
  <c r="N452" i="26"/>
  <c r="P452" i="26"/>
  <c r="R452" i="26" s="1"/>
  <c r="O452" i="26"/>
  <c r="AB448" i="16"/>
  <c r="AA448" i="16"/>
  <c r="Z448" i="16"/>
  <c r="Y448" i="16"/>
  <c r="X448" i="16"/>
  <c r="W448" i="16"/>
  <c r="F449" i="16"/>
  <c r="I449" i="16" s="1"/>
  <c r="K449" i="16" s="1"/>
  <c r="T448" i="16"/>
  <c r="V448" i="16" s="1"/>
  <c r="M449" i="16"/>
  <c r="G452" i="26" l="1"/>
  <c r="I452" i="26"/>
  <c r="K452" i="26" s="1"/>
  <c r="U452" i="26" s="1"/>
  <c r="Q452" i="26"/>
  <c r="S452" i="26" s="1"/>
  <c r="P449" i="16"/>
  <c r="G449" i="16"/>
  <c r="H449" i="16"/>
  <c r="N449" i="16"/>
  <c r="O449" i="16"/>
  <c r="J452" i="26" l="1"/>
  <c r="T452" i="26" s="1"/>
  <c r="R449" i="16"/>
  <c r="U449" i="16" s="1"/>
  <c r="J449" i="16"/>
  <c r="L449" i="16" s="1"/>
  <c r="Q449" i="16"/>
  <c r="L452" i="26" l="1"/>
  <c r="F453" i="26" s="1"/>
  <c r="T449" i="16"/>
  <c r="S449" i="16"/>
  <c r="Y449" i="16" s="1"/>
  <c r="W452" i="26" l="1"/>
  <c r="V452" i="26"/>
  <c r="AA452" i="26"/>
  <c r="X452" i="26"/>
  <c r="AB452" i="26"/>
  <c r="Y452" i="26"/>
  <c r="Z452" i="26"/>
  <c r="M453" i="26"/>
  <c r="N453" i="26" s="1"/>
  <c r="I453" i="26"/>
  <c r="K453" i="26" s="1"/>
  <c r="H453" i="26"/>
  <c r="G453" i="26"/>
  <c r="Z449" i="16"/>
  <c r="W449" i="16"/>
  <c r="AA449" i="16"/>
  <c r="AB449" i="16"/>
  <c r="V449" i="16"/>
  <c r="X449" i="16"/>
  <c r="M450" i="16"/>
  <c r="F450" i="16"/>
  <c r="I450" i="16" s="1"/>
  <c r="K450" i="16" s="1"/>
  <c r="O453" i="26" l="1"/>
  <c r="P453" i="26"/>
  <c r="R453" i="26" s="1"/>
  <c r="U453" i="26" s="1"/>
  <c r="J453" i="26"/>
  <c r="N450" i="16"/>
  <c r="O450" i="16"/>
  <c r="P450" i="16"/>
  <c r="R450" i="16" s="1"/>
  <c r="G450" i="16"/>
  <c r="H450" i="16"/>
  <c r="Q453" i="26" l="1"/>
  <c r="S453" i="26" s="1"/>
  <c r="L453" i="26"/>
  <c r="U450" i="16"/>
  <c r="J450" i="16"/>
  <c r="L450" i="16" s="1"/>
  <c r="Q450" i="16"/>
  <c r="S450" i="16" s="1"/>
  <c r="T453" i="26" l="1"/>
  <c r="V453" i="26" s="1"/>
  <c r="F454" i="26"/>
  <c r="M454" i="26"/>
  <c r="Z453" i="26"/>
  <c r="Y453" i="26"/>
  <c r="AB453" i="26"/>
  <c r="X453" i="26"/>
  <c r="W453" i="26"/>
  <c r="AA453" i="26"/>
  <c r="AB450" i="16"/>
  <c r="AA450" i="16"/>
  <c r="Z450" i="16"/>
  <c r="Y450" i="16"/>
  <c r="X450" i="16"/>
  <c r="W450" i="16"/>
  <c r="T450" i="16"/>
  <c r="V450" i="16" s="1"/>
  <c r="F451" i="16"/>
  <c r="M451" i="16"/>
  <c r="N454" i="26" l="1"/>
  <c r="P454" i="26"/>
  <c r="R454" i="26" s="1"/>
  <c r="O454" i="26"/>
  <c r="I454" i="26"/>
  <c r="K454" i="26" s="1"/>
  <c r="H454" i="26"/>
  <c r="G454" i="26"/>
  <c r="H451" i="16"/>
  <c r="G451" i="16"/>
  <c r="I451" i="16"/>
  <c r="K451" i="16" s="1"/>
  <c r="P451" i="16"/>
  <c r="R451" i="16" s="1"/>
  <c r="O451" i="16"/>
  <c r="N451" i="16"/>
  <c r="Q454" i="26" l="1"/>
  <c r="S454" i="26" s="1"/>
  <c r="U454" i="26"/>
  <c r="J454" i="26"/>
  <c r="J451" i="16"/>
  <c r="L451" i="16" s="1"/>
  <c r="Q451" i="16"/>
  <c r="S451" i="16" s="1"/>
  <c r="U451" i="16"/>
  <c r="T454" i="26" l="1"/>
  <c r="L454" i="26"/>
  <c r="AB451" i="16"/>
  <c r="AA451" i="16"/>
  <c r="Z451" i="16"/>
  <c r="Y451" i="16"/>
  <c r="X451" i="16"/>
  <c r="W451" i="16"/>
  <c r="T451" i="16"/>
  <c r="V451" i="16" s="1"/>
  <c r="F452" i="16"/>
  <c r="M452" i="16"/>
  <c r="F455" i="26" l="1"/>
  <c r="M455" i="26"/>
  <c r="Z454" i="26"/>
  <c r="Y454" i="26"/>
  <c r="AB454" i="26"/>
  <c r="X454" i="26"/>
  <c r="W454" i="26"/>
  <c r="AA454" i="26"/>
  <c r="V454" i="26"/>
  <c r="G452" i="16"/>
  <c r="I452" i="16"/>
  <c r="K452" i="16" s="1"/>
  <c r="H452" i="16"/>
  <c r="O452" i="16"/>
  <c r="N452" i="16"/>
  <c r="P452" i="16"/>
  <c r="R452" i="16" s="1"/>
  <c r="N455" i="26" l="1"/>
  <c r="P455" i="26"/>
  <c r="R455" i="26" s="1"/>
  <c r="O455" i="26"/>
  <c r="I455" i="26"/>
  <c r="K455" i="26" s="1"/>
  <c r="H455" i="26"/>
  <c r="G455" i="26"/>
  <c r="J452" i="16"/>
  <c r="L452" i="16" s="1"/>
  <c r="U452" i="16"/>
  <c r="Q452" i="16"/>
  <c r="U455" i="26" l="1"/>
  <c r="Q455" i="26"/>
  <c r="S455" i="26" s="1"/>
  <c r="J455" i="26"/>
  <c r="T452" i="16"/>
  <c r="S452" i="16"/>
  <c r="M453" i="16" s="1"/>
  <c r="T455" i="26" l="1"/>
  <c r="L455" i="26"/>
  <c r="Z452" i="16"/>
  <c r="AA452" i="16"/>
  <c r="AB452" i="16"/>
  <c r="V452" i="16"/>
  <c r="W452" i="16"/>
  <c r="X452" i="16"/>
  <c r="Y452" i="16"/>
  <c r="N453" i="16"/>
  <c r="P453" i="16"/>
  <c r="R453" i="16" s="1"/>
  <c r="O453" i="16"/>
  <c r="F453" i="16"/>
  <c r="F456" i="26" l="1"/>
  <c r="M456" i="26"/>
  <c r="Z455" i="26"/>
  <c r="Y455" i="26"/>
  <c r="AB455" i="26"/>
  <c r="X455" i="26"/>
  <c r="AA455" i="26"/>
  <c r="W455" i="26"/>
  <c r="V455" i="26"/>
  <c r="Q453" i="16"/>
  <c r="S453" i="16" s="1"/>
  <c r="I453" i="16"/>
  <c r="K453" i="16" s="1"/>
  <c r="U453" i="16" s="1"/>
  <c r="H453" i="16"/>
  <c r="G453" i="16"/>
  <c r="N456" i="26" l="1"/>
  <c r="P456" i="26"/>
  <c r="R456" i="26" s="1"/>
  <c r="O456" i="26"/>
  <c r="I456" i="26"/>
  <c r="K456" i="26" s="1"/>
  <c r="H456" i="26"/>
  <c r="G456" i="26"/>
  <c r="J453" i="16"/>
  <c r="T453" i="16" s="1"/>
  <c r="U456" i="26" l="1"/>
  <c r="J456" i="26"/>
  <c r="Q456" i="26"/>
  <c r="S456" i="26" s="1"/>
  <c r="L453" i="16"/>
  <c r="T456" i="26" l="1"/>
  <c r="L456" i="26"/>
  <c r="V453" i="16"/>
  <c r="AB453" i="16"/>
  <c r="AA453" i="16"/>
  <c r="Z453" i="16"/>
  <c r="Y453" i="16"/>
  <c r="X453" i="16"/>
  <c r="W453" i="16"/>
  <c r="M454" i="16"/>
  <c r="F454" i="16"/>
  <c r="H454" i="16" s="1"/>
  <c r="F457" i="26" l="1"/>
  <c r="M457" i="26"/>
  <c r="Z456" i="26"/>
  <c r="Y456" i="26"/>
  <c r="AB456" i="26"/>
  <c r="X456" i="26"/>
  <c r="AA456" i="26"/>
  <c r="W456" i="26"/>
  <c r="V456" i="26"/>
  <c r="N454" i="16"/>
  <c r="O454" i="16"/>
  <c r="P454" i="16"/>
  <c r="R454" i="16" s="1"/>
  <c r="I454" i="16"/>
  <c r="K454" i="16" s="1"/>
  <c r="G454" i="16"/>
  <c r="N457" i="26" l="1"/>
  <c r="P457" i="26"/>
  <c r="R457" i="26" s="1"/>
  <c r="O457" i="26"/>
  <c r="I457" i="26"/>
  <c r="K457" i="26" s="1"/>
  <c r="H457" i="26"/>
  <c r="G457" i="26"/>
  <c r="Q454" i="16"/>
  <c r="S454" i="16" s="1"/>
  <c r="U454" i="16"/>
  <c r="J454" i="16"/>
  <c r="L454" i="16" s="1"/>
  <c r="Q457" i="26" l="1"/>
  <c r="S457" i="26" s="1"/>
  <c r="J457" i="26"/>
  <c r="U457" i="26"/>
  <c r="AB454" i="16"/>
  <c r="AA454" i="16"/>
  <c r="Z454" i="16"/>
  <c r="Y454" i="16"/>
  <c r="X454" i="16"/>
  <c r="W454" i="16"/>
  <c r="T454" i="16"/>
  <c r="V454" i="16" s="1"/>
  <c r="F455" i="16"/>
  <c r="M455" i="16"/>
  <c r="T457" i="26" l="1"/>
  <c r="L457" i="26"/>
  <c r="P455" i="16"/>
  <c r="R455" i="16" s="1"/>
  <c r="O455" i="16"/>
  <c r="N455" i="16"/>
  <c r="H455" i="16"/>
  <c r="G455" i="16"/>
  <c r="I455" i="16"/>
  <c r="K455" i="16" s="1"/>
  <c r="F458" i="26" l="1"/>
  <c r="H458" i="26" s="1"/>
  <c r="M458" i="26"/>
  <c r="N458" i="26" s="1"/>
  <c r="V457" i="26"/>
  <c r="X457" i="26"/>
  <c r="AB457" i="26"/>
  <c r="AA457" i="26"/>
  <c r="Y457" i="26"/>
  <c r="W457" i="26"/>
  <c r="Z457" i="26"/>
  <c r="U455" i="16"/>
  <c r="Q455" i="16"/>
  <c r="S455" i="16" s="1"/>
  <c r="J455" i="16"/>
  <c r="G458" i="26" l="1"/>
  <c r="I458" i="26"/>
  <c r="K458" i="26" s="1"/>
  <c r="O458" i="26"/>
  <c r="P458" i="26"/>
  <c r="R458" i="26" s="1"/>
  <c r="T455" i="16"/>
  <c r="L455" i="16"/>
  <c r="Q458" i="26" l="1"/>
  <c r="S458" i="26" s="1"/>
  <c r="U458" i="26"/>
  <c r="J458" i="26"/>
  <c r="V455" i="16"/>
  <c r="AB455" i="16"/>
  <c r="AA455" i="16"/>
  <c r="Z455" i="16"/>
  <c r="Y455" i="16"/>
  <c r="X455" i="16"/>
  <c r="W455" i="16"/>
  <c r="F456" i="16"/>
  <c r="M456" i="16"/>
  <c r="T458" i="26" l="1"/>
  <c r="L458" i="26"/>
  <c r="F459" i="26" s="1"/>
  <c r="O456" i="16"/>
  <c r="N456" i="16"/>
  <c r="P456" i="16"/>
  <c r="R456" i="16" s="1"/>
  <c r="G456" i="16"/>
  <c r="I456" i="16"/>
  <c r="K456" i="16" s="1"/>
  <c r="H456" i="16"/>
  <c r="Y458" i="26" l="1"/>
  <c r="AA458" i="26"/>
  <c r="W458" i="26"/>
  <c r="Z458" i="26"/>
  <c r="X458" i="26"/>
  <c r="M459" i="26"/>
  <c r="O459" i="26" s="1"/>
  <c r="V458" i="26"/>
  <c r="AB458" i="26"/>
  <c r="I459" i="26"/>
  <c r="K459" i="26" s="1"/>
  <c r="H459" i="26"/>
  <c r="G459" i="26"/>
  <c r="U456" i="16"/>
  <c r="Q456" i="16"/>
  <c r="S456" i="16" s="1"/>
  <c r="J456" i="16"/>
  <c r="P459" i="26" l="1"/>
  <c r="R459" i="26" s="1"/>
  <c r="U459" i="26" s="1"/>
  <c r="N459" i="26"/>
  <c r="J459" i="26"/>
  <c r="T456" i="16"/>
  <c r="L456" i="16"/>
  <c r="Q459" i="26" l="1"/>
  <c r="S459" i="26" s="1"/>
  <c r="L459" i="26"/>
  <c r="V456" i="16"/>
  <c r="AB456" i="16"/>
  <c r="AA456" i="16"/>
  <c r="Z456" i="16"/>
  <c r="Y456" i="16"/>
  <c r="X456" i="16"/>
  <c r="W456" i="16"/>
  <c r="F457" i="16"/>
  <c r="M457" i="16"/>
  <c r="T459" i="26" l="1"/>
  <c r="V459" i="26" s="1"/>
  <c r="F460" i="26"/>
  <c r="M460" i="26"/>
  <c r="Z459" i="26"/>
  <c r="Y459" i="26"/>
  <c r="AB459" i="26"/>
  <c r="X459" i="26"/>
  <c r="AA459" i="26"/>
  <c r="W459" i="26"/>
  <c r="N457" i="16"/>
  <c r="P457" i="16"/>
  <c r="R457" i="16" s="1"/>
  <c r="O457" i="16"/>
  <c r="I457" i="16"/>
  <c r="K457" i="16" s="1"/>
  <c r="H457" i="16"/>
  <c r="G457" i="16"/>
  <c r="N460" i="26" l="1"/>
  <c r="P460" i="26"/>
  <c r="R460" i="26" s="1"/>
  <c r="O460" i="26"/>
  <c r="I460" i="26"/>
  <c r="K460" i="26" s="1"/>
  <c r="H460" i="26"/>
  <c r="G460" i="26"/>
  <c r="Q457" i="16"/>
  <c r="S457" i="16" s="1"/>
  <c r="J457" i="16"/>
  <c r="U457" i="16"/>
  <c r="J460" i="26" l="1"/>
  <c r="L460" i="26" s="1"/>
  <c r="U460" i="26"/>
  <c r="Q460" i="26"/>
  <c r="S460" i="26" s="1"/>
  <c r="T457" i="16"/>
  <c r="L457" i="16"/>
  <c r="F461" i="26" l="1"/>
  <c r="M461" i="26"/>
  <c r="Z460" i="26"/>
  <c r="Y460" i="26"/>
  <c r="AB460" i="26"/>
  <c r="X460" i="26"/>
  <c r="AA460" i="26"/>
  <c r="W460" i="26"/>
  <c r="T460" i="26"/>
  <c r="V460" i="26" s="1"/>
  <c r="V457" i="16"/>
  <c r="AB457" i="16"/>
  <c r="AA457" i="16"/>
  <c r="Z457" i="16"/>
  <c r="Y457" i="16"/>
  <c r="X457" i="16"/>
  <c r="W457" i="16"/>
  <c r="M458" i="16"/>
  <c r="F458" i="16"/>
  <c r="H458" i="16" s="1"/>
  <c r="N461" i="26" l="1"/>
  <c r="P461" i="26"/>
  <c r="R461" i="26" s="1"/>
  <c r="O461" i="26"/>
  <c r="I461" i="26"/>
  <c r="K461" i="26" s="1"/>
  <c r="H461" i="26"/>
  <c r="G461" i="26"/>
  <c r="P458" i="16"/>
  <c r="R458" i="16" s="1"/>
  <c r="N458" i="16"/>
  <c r="O458" i="16"/>
  <c r="I458" i="16"/>
  <c r="K458" i="16" s="1"/>
  <c r="G458" i="16"/>
  <c r="Q461" i="26" l="1"/>
  <c r="S461" i="26" s="1"/>
  <c r="J461" i="26"/>
  <c r="U461" i="26"/>
  <c r="U458" i="16"/>
  <c r="J458" i="16"/>
  <c r="L458" i="16" s="1"/>
  <c r="Q458" i="16"/>
  <c r="S458" i="16" s="1"/>
  <c r="T461" i="26" l="1"/>
  <c r="L461" i="26"/>
  <c r="AA458" i="16"/>
  <c r="AB458" i="16"/>
  <c r="Z458" i="16"/>
  <c r="X458" i="16"/>
  <c r="Y458" i="16"/>
  <c r="W458" i="16"/>
  <c r="T458" i="16"/>
  <c r="V458" i="16" s="1"/>
  <c r="F459" i="16"/>
  <c r="M459" i="16"/>
  <c r="F462" i="26" l="1"/>
  <c r="I462" i="26" s="1"/>
  <c r="K462" i="26" s="1"/>
  <c r="M462" i="26"/>
  <c r="N462" i="26" s="1"/>
  <c r="V461" i="26"/>
  <c r="W461" i="26"/>
  <c r="X461" i="26"/>
  <c r="AB461" i="26"/>
  <c r="AA461" i="26"/>
  <c r="Y461" i="26"/>
  <c r="Z461" i="26"/>
  <c r="H459" i="16"/>
  <c r="G459" i="16"/>
  <c r="I459" i="16"/>
  <c r="K459" i="16" s="1"/>
  <c r="P459" i="16"/>
  <c r="R459" i="16" s="1"/>
  <c r="O459" i="16"/>
  <c r="N459" i="16"/>
  <c r="G462" i="26" l="1"/>
  <c r="H462" i="26"/>
  <c r="O462" i="26"/>
  <c r="P462" i="26"/>
  <c r="R462" i="26" s="1"/>
  <c r="U462" i="26" s="1"/>
  <c r="J459" i="16"/>
  <c r="L459" i="16" s="1"/>
  <c r="U459" i="16"/>
  <c r="Q459" i="16"/>
  <c r="S459" i="16" s="1"/>
  <c r="J462" i="26" l="1"/>
  <c r="L462" i="26" s="1"/>
  <c r="Q462" i="26"/>
  <c r="S462" i="26" s="1"/>
  <c r="AB459" i="16"/>
  <c r="AA459" i="16"/>
  <c r="Z459" i="16"/>
  <c r="Y459" i="16"/>
  <c r="X459" i="16"/>
  <c r="W459" i="16"/>
  <c r="T459" i="16"/>
  <c r="V459" i="16" s="1"/>
  <c r="F460" i="16"/>
  <c r="M460" i="16"/>
  <c r="T462" i="26" l="1"/>
  <c r="V462" i="26" s="1"/>
  <c r="F463" i="26"/>
  <c r="M463" i="26"/>
  <c r="Z462" i="26"/>
  <c r="Y462" i="26"/>
  <c r="AB462" i="26"/>
  <c r="X462" i="26"/>
  <c r="W462" i="26"/>
  <c r="AA462" i="26"/>
  <c r="O460" i="16"/>
  <c r="N460" i="16"/>
  <c r="P460" i="16"/>
  <c r="R460" i="16" s="1"/>
  <c r="G460" i="16"/>
  <c r="I460" i="16"/>
  <c r="K460" i="16" s="1"/>
  <c r="H460" i="16"/>
  <c r="N463" i="26" l="1"/>
  <c r="P463" i="26"/>
  <c r="R463" i="26" s="1"/>
  <c r="O463" i="26"/>
  <c r="I463" i="26"/>
  <c r="K463" i="26" s="1"/>
  <c r="H463" i="26"/>
  <c r="G463" i="26"/>
  <c r="U460" i="16"/>
  <c r="J460" i="16"/>
  <c r="L460" i="16" s="1"/>
  <c r="Q460" i="16"/>
  <c r="J463" i="26" l="1"/>
  <c r="L463" i="26" s="1"/>
  <c r="U463" i="26"/>
  <c r="Q463" i="26"/>
  <c r="S463" i="26" s="1"/>
  <c r="T460" i="16"/>
  <c r="S460" i="16"/>
  <c r="Y460" i="16" s="1"/>
  <c r="M464" i="26" l="1"/>
  <c r="F464" i="26"/>
  <c r="T463" i="26"/>
  <c r="V463" i="26" s="1"/>
  <c r="Z463" i="26"/>
  <c r="Y463" i="26"/>
  <c r="AB463" i="26"/>
  <c r="X463" i="26"/>
  <c r="AA463" i="26"/>
  <c r="W463" i="26"/>
  <c r="Z460" i="16"/>
  <c r="AA460" i="16"/>
  <c r="AB460" i="16"/>
  <c r="V460" i="16"/>
  <c r="W460" i="16"/>
  <c r="X460" i="16"/>
  <c r="F461" i="16"/>
  <c r="I461" i="16" s="1"/>
  <c r="K461" i="16" s="1"/>
  <c r="M461" i="16"/>
  <c r="I464" i="26" l="1"/>
  <c r="K464" i="26" s="1"/>
  <c r="H464" i="26"/>
  <c r="G464" i="26"/>
  <c r="N464" i="26"/>
  <c r="P464" i="26"/>
  <c r="O464" i="26"/>
  <c r="H461" i="16"/>
  <c r="G461" i="16"/>
  <c r="N461" i="16"/>
  <c r="P461" i="16"/>
  <c r="R461" i="16" s="1"/>
  <c r="O461" i="16"/>
  <c r="Q464" i="26" l="1"/>
  <c r="R464" i="26"/>
  <c r="U464" i="26" s="1"/>
  <c r="J464" i="26"/>
  <c r="U461" i="16"/>
  <c r="J461" i="16"/>
  <c r="L461" i="16" s="1"/>
  <c r="Q461" i="16"/>
  <c r="T464" i="26" l="1"/>
  <c r="S464" i="26"/>
  <c r="L464" i="26"/>
  <c r="T461" i="16"/>
  <c r="S461" i="16"/>
  <c r="F462" i="16" s="1"/>
  <c r="F465" i="26" l="1"/>
  <c r="M465" i="26"/>
  <c r="Z464" i="26"/>
  <c r="Y464" i="26"/>
  <c r="AB464" i="26"/>
  <c r="X464" i="26"/>
  <c r="AA464" i="26"/>
  <c r="W464" i="26"/>
  <c r="V464" i="26"/>
  <c r="Z461" i="16"/>
  <c r="AA461" i="16"/>
  <c r="AB461" i="16"/>
  <c r="V461" i="16"/>
  <c r="W461" i="16"/>
  <c r="X461" i="16"/>
  <c r="Y461" i="16"/>
  <c r="M462" i="16"/>
  <c r="I462" i="16"/>
  <c r="K462" i="16" s="1"/>
  <c r="H462" i="16"/>
  <c r="G462" i="16"/>
  <c r="N465" i="26" l="1"/>
  <c r="P465" i="26"/>
  <c r="R465" i="26" s="1"/>
  <c r="O465" i="26"/>
  <c r="I465" i="26"/>
  <c r="K465" i="26" s="1"/>
  <c r="H465" i="26"/>
  <c r="G465" i="26"/>
  <c r="P462" i="16"/>
  <c r="R462" i="16" s="1"/>
  <c r="U462" i="16" s="1"/>
  <c r="O462" i="16"/>
  <c r="N462" i="16"/>
  <c r="J462" i="16"/>
  <c r="J465" i="26" l="1"/>
  <c r="L465" i="26" s="1"/>
  <c r="Q465" i="26"/>
  <c r="U465" i="26"/>
  <c r="Q462" i="16"/>
  <c r="S462" i="16" s="1"/>
  <c r="L462" i="16"/>
  <c r="T465" i="26" l="1"/>
  <c r="S465" i="26"/>
  <c r="Y465" i="26" s="1"/>
  <c r="AB462" i="16"/>
  <c r="AA462" i="16"/>
  <c r="Z462" i="16"/>
  <c r="Y462" i="16"/>
  <c r="X462" i="16"/>
  <c r="W462" i="16"/>
  <c r="T462" i="16"/>
  <c r="V462" i="16" s="1"/>
  <c r="F463" i="16"/>
  <c r="M463" i="16"/>
  <c r="Z465" i="26" l="1"/>
  <c r="AB465" i="26"/>
  <c r="AA465" i="26"/>
  <c r="W465" i="26"/>
  <c r="F466" i="26"/>
  <c r="H466" i="26" s="1"/>
  <c r="X465" i="26"/>
  <c r="M466" i="26"/>
  <c r="O466" i="26" s="1"/>
  <c r="V465" i="26"/>
  <c r="P463" i="16"/>
  <c r="R463" i="16" s="1"/>
  <c r="O463" i="16"/>
  <c r="N463" i="16"/>
  <c r="H463" i="16"/>
  <c r="G463" i="16"/>
  <c r="I463" i="16"/>
  <c r="K463" i="16" s="1"/>
  <c r="P466" i="26" l="1"/>
  <c r="R466" i="26" s="1"/>
  <c r="N466" i="26"/>
  <c r="I466" i="26"/>
  <c r="K466" i="26" s="1"/>
  <c r="G466" i="26"/>
  <c r="U463" i="16"/>
  <c r="Q463" i="16"/>
  <c r="S463" i="16" s="1"/>
  <c r="J463" i="16"/>
  <c r="U466" i="26" l="1"/>
  <c r="Q466" i="26"/>
  <c r="S466" i="26" s="1"/>
  <c r="J466" i="26"/>
  <c r="T463" i="16"/>
  <c r="L463" i="16"/>
  <c r="T466" i="26" l="1"/>
  <c r="L466" i="26"/>
  <c r="Y466" i="26" s="1"/>
  <c r="V463" i="16"/>
  <c r="AB463" i="16"/>
  <c r="AA463" i="16"/>
  <c r="Z463" i="16"/>
  <c r="Y463" i="16"/>
  <c r="X463" i="16"/>
  <c r="W463" i="16"/>
  <c r="F464" i="16"/>
  <c r="M464" i="16"/>
  <c r="W466" i="26" l="1"/>
  <c r="V466" i="26"/>
  <c r="AB466" i="26"/>
  <c r="X466" i="26"/>
  <c r="AA466" i="26"/>
  <c r="F467" i="26"/>
  <c r="I467" i="26" s="1"/>
  <c r="K467" i="26" s="1"/>
  <c r="M467" i="26"/>
  <c r="P467" i="26" s="1"/>
  <c r="R467" i="26" s="1"/>
  <c r="Z466" i="26"/>
  <c r="O464" i="16"/>
  <c r="N464" i="16"/>
  <c r="P464" i="16"/>
  <c r="R464" i="16" s="1"/>
  <c r="G464" i="16"/>
  <c r="I464" i="16"/>
  <c r="K464" i="16" s="1"/>
  <c r="H464" i="16"/>
  <c r="G467" i="26" l="1"/>
  <c r="H467" i="26"/>
  <c r="O467" i="26"/>
  <c r="N467" i="26"/>
  <c r="U467" i="26"/>
  <c r="J464" i="16"/>
  <c r="L464" i="16" s="1"/>
  <c r="U464" i="16"/>
  <c r="Q464" i="16"/>
  <c r="S464" i="16" s="1"/>
  <c r="J467" i="26" l="1"/>
  <c r="L467" i="26" s="1"/>
  <c r="Q467" i="26"/>
  <c r="S467" i="26" s="1"/>
  <c r="AB464" i="16"/>
  <c r="AA464" i="16"/>
  <c r="Z464" i="16"/>
  <c r="Y464" i="16"/>
  <c r="X464" i="16"/>
  <c r="W464" i="16"/>
  <c r="F465" i="16"/>
  <c r="M465" i="16"/>
  <c r="T464" i="16"/>
  <c r="V464" i="16" s="1"/>
  <c r="M468" i="26" l="1"/>
  <c r="P468" i="26" s="1"/>
  <c r="R468" i="26" s="1"/>
  <c r="T467" i="26"/>
  <c r="Z467" i="26"/>
  <c r="F468" i="26"/>
  <c r="H468" i="26" s="1"/>
  <c r="W467" i="26"/>
  <c r="V467" i="26"/>
  <c r="AB467" i="26"/>
  <c r="Y467" i="26"/>
  <c r="AA467" i="26"/>
  <c r="X467" i="26"/>
  <c r="I465" i="16"/>
  <c r="K465" i="16" s="1"/>
  <c r="H465" i="16"/>
  <c r="G465" i="16"/>
  <c r="N465" i="16"/>
  <c r="P465" i="16"/>
  <c r="R465" i="16" s="1"/>
  <c r="O465" i="16"/>
  <c r="I468" i="26" l="1"/>
  <c r="K468" i="26" s="1"/>
  <c r="U468" i="26" s="1"/>
  <c r="G468" i="26"/>
  <c r="O468" i="26"/>
  <c r="N468" i="26"/>
  <c r="Q465" i="16"/>
  <c r="S465" i="16" s="1"/>
  <c r="U465" i="16"/>
  <c r="J465" i="16"/>
  <c r="Q468" i="26" l="1"/>
  <c r="S468" i="26" s="1"/>
  <c r="J468" i="26"/>
  <c r="L468" i="26" s="1"/>
  <c r="T465" i="16"/>
  <c r="L465" i="16"/>
  <c r="M469" i="26" l="1"/>
  <c r="P469" i="26" s="1"/>
  <c r="R469" i="26" s="1"/>
  <c r="Z468" i="26"/>
  <c r="Y468" i="26"/>
  <c r="W468" i="26"/>
  <c r="T468" i="26"/>
  <c r="V468" i="26" s="1"/>
  <c r="F469" i="26"/>
  <c r="I469" i="26" s="1"/>
  <c r="K469" i="26" s="1"/>
  <c r="X468" i="26"/>
  <c r="AB468" i="26"/>
  <c r="AA468" i="26"/>
  <c r="V465" i="16"/>
  <c r="AB465" i="16"/>
  <c r="AA465" i="16"/>
  <c r="Z465" i="16"/>
  <c r="Y465" i="16"/>
  <c r="X465" i="16"/>
  <c r="W465" i="16"/>
  <c r="M466" i="16"/>
  <c r="F466" i="16"/>
  <c r="I466" i="16" s="1"/>
  <c r="K466" i="16" s="1"/>
  <c r="N469" i="26" l="1"/>
  <c r="O469" i="26"/>
  <c r="G469" i="26"/>
  <c r="H469" i="26"/>
  <c r="U469" i="26"/>
  <c r="P466" i="16"/>
  <c r="N466" i="16"/>
  <c r="O466" i="16"/>
  <c r="G466" i="16"/>
  <c r="H466" i="16"/>
  <c r="Q469" i="26" l="1"/>
  <c r="S469" i="26" s="1"/>
  <c r="J469" i="26"/>
  <c r="R466" i="16"/>
  <c r="U466" i="16" s="1"/>
  <c r="Q466" i="16"/>
  <c r="J466" i="16"/>
  <c r="L466" i="16" s="1"/>
  <c r="T469" i="26" l="1"/>
  <c r="L469" i="26"/>
  <c r="AA469" i="26" s="1"/>
  <c r="S466" i="16"/>
  <c r="AB466" i="16" s="1"/>
  <c r="T466" i="16"/>
  <c r="F470" i="26" l="1"/>
  <c r="G470" i="26" s="1"/>
  <c r="M470" i="26"/>
  <c r="N470" i="26" s="1"/>
  <c r="W469" i="26"/>
  <c r="X469" i="26"/>
  <c r="Z469" i="26"/>
  <c r="Y469" i="26"/>
  <c r="V469" i="26"/>
  <c r="AB469" i="26"/>
  <c r="M467" i="16"/>
  <c r="P467" i="16" s="1"/>
  <c r="R467" i="16" s="1"/>
  <c r="X466" i="16"/>
  <c r="V466" i="16"/>
  <c r="Z466" i="16"/>
  <c r="W466" i="16"/>
  <c r="AA466" i="16"/>
  <c r="F467" i="16"/>
  <c r="H467" i="16" s="1"/>
  <c r="Y466" i="16"/>
  <c r="I470" i="26" l="1"/>
  <c r="K470" i="26" s="1"/>
  <c r="H470" i="26"/>
  <c r="P470" i="26"/>
  <c r="R470" i="26" s="1"/>
  <c r="O470" i="26"/>
  <c r="I467" i="16"/>
  <c r="K467" i="16" s="1"/>
  <c r="U467" i="16" s="1"/>
  <c r="O467" i="16"/>
  <c r="N467" i="16"/>
  <c r="G467" i="16"/>
  <c r="U470" i="26" l="1"/>
  <c r="J470" i="26"/>
  <c r="L470" i="26" s="1"/>
  <c r="Q470" i="26"/>
  <c r="S470" i="26" s="1"/>
  <c r="J467" i="16"/>
  <c r="L467" i="16" s="1"/>
  <c r="Q467" i="16"/>
  <c r="S467" i="16" s="1"/>
  <c r="T470" i="26" l="1"/>
  <c r="V470" i="26" s="1"/>
  <c r="F471" i="26"/>
  <c r="M471" i="26"/>
  <c r="Z470" i="26"/>
  <c r="Y470" i="26"/>
  <c r="AB470" i="26"/>
  <c r="X470" i="26"/>
  <c r="W470" i="26"/>
  <c r="AA470" i="26"/>
  <c r="T467" i="16"/>
  <c r="V467" i="16" s="1"/>
  <c r="Y467" i="16"/>
  <c r="W467" i="16"/>
  <c r="Z467" i="16"/>
  <c r="F468" i="16"/>
  <c r="G468" i="16" s="1"/>
  <c r="X467" i="16"/>
  <c r="AB467" i="16"/>
  <c r="M468" i="16"/>
  <c r="P468" i="16" s="1"/>
  <c r="R468" i="16" s="1"/>
  <c r="AA467" i="16"/>
  <c r="N471" i="26" l="1"/>
  <c r="P471" i="26"/>
  <c r="R471" i="26" s="1"/>
  <c r="O471" i="26"/>
  <c r="I471" i="26"/>
  <c r="K471" i="26" s="1"/>
  <c r="H471" i="26"/>
  <c r="G471" i="26"/>
  <c r="H468" i="16"/>
  <c r="O468" i="16"/>
  <c r="N468" i="16"/>
  <c r="I468" i="16"/>
  <c r="K468" i="16" s="1"/>
  <c r="U468" i="16" s="1"/>
  <c r="J471" i="26" l="1"/>
  <c r="L471" i="26" s="1"/>
  <c r="Q471" i="26"/>
  <c r="S471" i="26" s="1"/>
  <c r="U471" i="26"/>
  <c r="Q468" i="16"/>
  <c r="S468" i="16" s="1"/>
  <c r="J468" i="16"/>
  <c r="L468" i="16" s="1"/>
  <c r="F472" i="26" l="1"/>
  <c r="M472" i="26"/>
  <c r="T471" i="26"/>
  <c r="V471" i="26" s="1"/>
  <c r="Z471" i="26"/>
  <c r="Y471" i="26"/>
  <c r="AB471" i="26"/>
  <c r="X471" i="26"/>
  <c r="AA471" i="26"/>
  <c r="W471" i="26"/>
  <c r="AA468" i="16"/>
  <c r="T468" i="16"/>
  <c r="V468" i="16" s="1"/>
  <c r="F469" i="16"/>
  <c r="G469" i="16" s="1"/>
  <c r="M469" i="16"/>
  <c r="P469" i="16" s="1"/>
  <c r="R469" i="16" s="1"/>
  <c r="W468" i="16"/>
  <c r="X468" i="16"/>
  <c r="Y468" i="16"/>
  <c r="Z468" i="16"/>
  <c r="AB468" i="16"/>
  <c r="N472" i="26" l="1"/>
  <c r="P472" i="26"/>
  <c r="R472" i="26" s="1"/>
  <c r="O472" i="26"/>
  <c r="I472" i="26"/>
  <c r="K472" i="26" s="1"/>
  <c r="H472" i="26"/>
  <c r="G472" i="26"/>
  <c r="I469" i="16"/>
  <c r="K469" i="16" s="1"/>
  <c r="U469" i="16" s="1"/>
  <c r="H469" i="16"/>
  <c r="N469" i="16"/>
  <c r="O469" i="16"/>
  <c r="J472" i="26" l="1"/>
  <c r="L472" i="26" s="1"/>
  <c r="Q472" i="26"/>
  <c r="U472" i="26"/>
  <c r="J469" i="16"/>
  <c r="L469" i="16" s="1"/>
  <c r="Q469" i="16"/>
  <c r="S469" i="16" s="1"/>
  <c r="T472" i="26" l="1"/>
  <c r="S472" i="26"/>
  <c r="F473" i="26" s="1"/>
  <c r="AA469" i="16"/>
  <c r="M470" i="16"/>
  <c r="N470" i="16" s="1"/>
  <c r="W469" i="16"/>
  <c r="T469" i="16"/>
  <c r="V469" i="16" s="1"/>
  <c r="Y469" i="16"/>
  <c r="Z469" i="16"/>
  <c r="F470" i="16"/>
  <c r="G470" i="16" s="1"/>
  <c r="AB469" i="16"/>
  <c r="X469" i="16"/>
  <c r="W472" i="26" l="1"/>
  <c r="Z472" i="26"/>
  <c r="M473" i="26"/>
  <c r="N473" i="26" s="1"/>
  <c r="AA472" i="26"/>
  <c r="X472" i="26"/>
  <c r="Y472" i="26"/>
  <c r="V472" i="26"/>
  <c r="AB472" i="26"/>
  <c r="I473" i="26"/>
  <c r="K473" i="26" s="1"/>
  <c r="H473" i="26"/>
  <c r="G473" i="26"/>
  <c r="P470" i="16"/>
  <c r="R470" i="16" s="1"/>
  <c r="O470" i="16"/>
  <c r="I470" i="16"/>
  <c r="K470" i="16" s="1"/>
  <c r="H470" i="16"/>
  <c r="O473" i="26" l="1"/>
  <c r="P473" i="26"/>
  <c r="R473" i="26" s="1"/>
  <c r="U473" i="26" s="1"/>
  <c r="J473" i="26"/>
  <c r="U470" i="16"/>
  <c r="Q470" i="16"/>
  <c r="S470" i="16" s="1"/>
  <c r="J470" i="16"/>
  <c r="Q473" i="26" l="1"/>
  <c r="S473" i="26" s="1"/>
  <c r="L473" i="26"/>
  <c r="T470" i="16"/>
  <c r="L470" i="16"/>
  <c r="AB470" i="16" s="1"/>
  <c r="T473" i="26" l="1"/>
  <c r="V473" i="26" s="1"/>
  <c r="F474" i="26"/>
  <c r="M474" i="26"/>
  <c r="Z473" i="26"/>
  <c r="Y473" i="26"/>
  <c r="AB473" i="26"/>
  <c r="X473" i="26"/>
  <c r="W473" i="26"/>
  <c r="AA473" i="26"/>
  <c r="V470" i="16"/>
  <c r="Y470" i="16"/>
  <c r="F471" i="16"/>
  <c r="G471" i="16" s="1"/>
  <c r="X470" i="16"/>
  <c r="Z470" i="16"/>
  <c r="AA470" i="16"/>
  <c r="M471" i="16"/>
  <c r="N471" i="16" s="1"/>
  <c r="W470" i="16"/>
  <c r="N474" i="26" l="1"/>
  <c r="P474" i="26"/>
  <c r="R474" i="26" s="1"/>
  <c r="O474" i="26"/>
  <c r="I474" i="26"/>
  <c r="K474" i="26" s="1"/>
  <c r="H474" i="26"/>
  <c r="G474" i="26"/>
  <c r="H471" i="16"/>
  <c r="I471" i="16"/>
  <c r="K471" i="16" s="1"/>
  <c r="O471" i="16"/>
  <c r="P471" i="16"/>
  <c r="R471" i="16" s="1"/>
  <c r="Q474" i="26" l="1"/>
  <c r="S474" i="26" s="1"/>
  <c r="U474" i="26"/>
  <c r="J474" i="26"/>
  <c r="U471" i="16"/>
  <c r="J471" i="16"/>
  <c r="L471" i="16" s="1"/>
  <c r="Q471" i="16"/>
  <c r="S471" i="16" s="1"/>
  <c r="T474" i="26" l="1"/>
  <c r="L474" i="26"/>
  <c r="T471" i="16"/>
  <c r="V471" i="16" s="1"/>
  <c r="AB471" i="16"/>
  <c r="AA471" i="16"/>
  <c r="Z471" i="16"/>
  <c r="Y471" i="16"/>
  <c r="X471" i="16"/>
  <c r="W471" i="16"/>
  <c r="F472" i="16"/>
  <c r="M472" i="16"/>
  <c r="F475" i="26" l="1"/>
  <c r="M475" i="26"/>
  <c r="Z474" i="26"/>
  <c r="Y474" i="26"/>
  <c r="AB474" i="26"/>
  <c r="X474" i="26"/>
  <c r="W474" i="26"/>
  <c r="AA474" i="26"/>
  <c r="V474" i="26"/>
  <c r="O472" i="16"/>
  <c r="N472" i="16"/>
  <c r="P472" i="16"/>
  <c r="R472" i="16" s="1"/>
  <c r="G472" i="16"/>
  <c r="I472" i="16"/>
  <c r="K472" i="16" s="1"/>
  <c r="H472" i="16"/>
  <c r="N475" i="26" l="1"/>
  <c r="P475" i="26"/>
  <c r="R475" i="26" s="1"/>
  <c r="O475" i="26"/>
  <c r="I475" i="26"/>
  <c r="K475" i="26" s="1"/>
  <c r="H475" i="26"/>
  <c r="G475" i="26"/>
  <c r="J472" i="16"/>
  <c r="L472" i="16" s="1"/>
  <c r="U472" i="16"/>
  <c r="Q472" i="16"/>
  <c r="S472" i="16" s="1"/>
  <c r="U475" i="26" l="1"/>
  <c r="J475" i="26"/>
  <c r="Q475" i="26"/>
  <c r="S475" i="26" s="1"/>
  <c r="AB472" i="16"/>
  <c r="AA472" i="16"/>
  <c r="Z472" i="16"/>
  <c r="Y472" i="16"/>
  <c r="X472" i="16"/>
  <c r="W472" i="16"/>
  <c r="T472" i="16"/>
  <c r="V472" i="16" s="1"/>
  <c r="F473" i="16"/>
  <c r="M473" i="16"/>
  <c r="T475" i="26" l="1"/>
  <c r="L475" i="26"/>
  <c r="N473" i="16"/>
  <c r="P473" i="16"/>
  <c r="R473" i="16" s="1"/>
  <c r="O473" i="16"/>
  <c r="I473" i="16"/>
  <c r="K473" i="16" s="1"/>
  <c r="H473" i="16"/>
  <c r="G473" i="16"/>
  <c r="F476" i="26" l="1"/>
  <c r="M476" i="26"/>
  <c r="Z475" i="26"/>
  <c r="Y475" i="26"/>
  <c r="AB475" i="26"/>
  <c r="X475" i="26"/>
  <c r="AA475" i="26"/>
  <c r="W475" i="26"/>
  <c r="V475" i="26"/>
  <c r="U473" i="16"/>
  <c r="Q473" i="16"/>
  <c r="S473" i="16" s="1"/>
  <c r="J473" i="16"/>
  <c r="L473" i="16" s="1"/>
  <c r="N476" i="26" l="1"/>
  <c r="P476" i="26"/>
  <c r="R476" i="26" s="1"/>
  <c r="O476" i="26"/>
  <c r="I476" i="26"/>
  <c r="K476" i="26" s="1"/>
  <c r="H476" i="26"/>
  <c r="G476" i="26"/>
  <c r="AB473" i="16"/>
  <c r="AA473" i="16"/>
  <c r="Z473" i="16"/>
  <c r="Y473" i="16"/>
  <c r="X473" i="16"/>
  <c r="W473" i="16"/>
  <c r="T473" i="16"/>
  <c r="V473" i="16" s="1"/>
  <c r="M474" i="16"/>
  <c r="F474" i="16"/>
  <c r="J476" i="26" l="1"/>
  <c r="L476" i="26" s="1"/>
  <c r="U476" i="26"/>
  <c r="Q476" i="26"/>
  <c r="S476" i="26" s="1"/>
  <c r="I474" i="16"/>
  <c r="K474" i="16" s="1"/>
  <c r="H474" i="16"/>
  <c r="G474" i="16"/>
  <c r="P474" i="16"/>
  <c r="R474" i="16" s="1"/>
  <c r="O474" i="16"/>
  <c r="N474" i="16"/>
  <c r="F477" i="26" l="1"/>
  <c r="M477" i="26"/>
  <c r="T476" i="26"/>
  <c r="V476" i="26" s="1"/>
  <c r="Z476" i="26"/>
  <c r="Y476" i="26"/>
  <c r="AB476" i="26"/>
  <c r="X476" i="26"/>
  <c r="AA476" i="26"/>
  <c r="W476" i="26"/>
  <c r="Q474" i="16"/>
  <c r="S474" i="16" s="1"/>
  <c r="U474" i="16"/>
  <c r="J474" i="16"/>
  <c r="N477" i="26" l="1"/>
  <c r="P477" i="26"/>
  <c r="R477" i="26" s="1"/>
  <c r="O477" i="26"/>
  <c r="I477" i="26"/>
  <c r="K477" i="26" s="1"/>
  <c r="H477" i="26"/>
  <c r="G477" i="26"/>
  <c r="T474" i="16"/>
  <c r="L474" i="16"/>
  <c r="Q477" i="26" l="1"/>
  <c r="S477" i="26" s="1"/>
  <c r="J477" i="26"/>
  <c r="U477" i="26"/>
  <c r="V474" i="16"/>
  <c r="AA474" i="16"/>
  <c r="AB474" i="16"/>
  <c r="Z474" i="16"/>
  <c r="X474" i="16"/>
  <c r="Y474" i="16"/>
  <c r="W474" i="16"/>
  <c r="F475" i="16"/>
  <c r="M475" i="16"/>
  <c r="T477" i="26" l="1"/>
  <c r="L477" i="26"/>
  <c r="M478" i="26" s="1"/>
  <c r="H475" i="16"/>
  <c r="G475" i="16"/>
  <c r="I475" i="16"/>
  <c r="K475" i="16" s="1"/>
  <c r="P475" i="16"/>
  <c r="R475" i="16" s="1"/>
  <c r="O475" i="16"/>
  <c r="N475" i="16"/>
  <c r="V477" i="26" l="1"/>
  <c r="Z477" i="26"/>
  <c r="F478" i="26"/>
  <c r="H478" i="26" s="1"/>
  <c r="AA477" i="26"/>
  <c r="W477" i="26"/>
  <c r="X477" i="26"/>
  <c r="AB477" i="26"/>
  <c r="Y477" i="26"/>
  <c r="N478" i="26"/>
  <c r="P478" i="26"/>
  <c r="R478" i="26" s="1"/>
  <c r="O478" i="26"/>
  <c r="J475" i="16"/>
  <c r="L475" i="16" s="1"/>
  <c r="U475" i="16"/>
  <c r="Q475" i="16"/>
  <c r="S475" i="16" s="1"/>
  <c r="I478" i="26" l="1"/>
  <c r="K478" i="26" s="1"/>
  <c r="U478" i="26" s="1"/>
  <c r="G478" i="26"/>
  <c r="Q478" i="26"/>
  <c r="S478" i="26" s="1"/>
  <c r="AB475" i="16"/>
  <c r="AA475" i="16"/>
  <c r="Z475" i="16"/>
  <c r="Y475" i="16"/>
  <c r="X475" i="16"/>
  <c r="W475" i="16"/>
  <c r="F476" i="16"/>
  <c r="M476" i="16"/>
  <c r="T475" i="16"/>
  <c r="V475" i="16" s="1"/>
  <c r="J478" i="26" l="1"/>
  <c r="T478" i="26" s="1"/>
  <c r="O476" i="16"/>
  <c r="N476" i="16"/>
  <c r="P476" i="16"/>
  <c r="R476" i="16" s="1"/>
  <c r="G476" i="16"/>
  <c r="I476" i="16"/>
  <c r="K476" i="16" s="1"/>
  <c r="H476" i="16"/>
  <c r="L478" i="26" l="1"/>
  <c r="F479" i="26" s="1"/>
  <c r="J476" i="16"/>
  <c r="L476" i="16" s="1"/>
  <c r="U476" i="16"/>
  <c r="Q476" i="16"/>
  <c r="S476" i="16" s="1"/>
  <c r="AA478" i="26" l="1"/>
  <c r="M479" i="26"/>
  <c r="N479" i="26" s="1"/>
  <c r="Y478" i="26"/>
  <c r="W478" i="26"/>
  <c r="Z478" i="26"/>
  <c r="X478" i="26"/>
  <c r="V478" i="26"/>
  <c r="AB478" i="26"/>
  <c r="I479" i="26"/>
  <c r="K479" i="26" s="1"/>
  <c r="H479" i="26"/>
  <c r="G479" i="26"/>
  <c r="AB476" i="16"/>
  <c r="AA476" i="16"/>
  <c r="Z476" i="16"/>
  <c r="Y476" i="16"/>
  <c r="X476" i="16"/>
  <c r="W476" i="16"/>
  <c r="F477" i="16"/>
  <c r="M477" i="16"/>
  <c r="T476" i="16"/>
  <c r="V476" i="16" s="1"/>
  <c r="O479" i="26" l="1"/>
  <c r="P479" i="26"/>
  <c r="R479" i="26" s="1"/>
  <c r="U479" i="26" s="1"/>
  <c r="J479" i="26"/>
  <c r="N477" i="16"/>
  <c r="P477" i="16"/>
  <c r="R477" i="16" s="1"/>
  <c r="O477" i="16"/>
  <c r="I477" i="16"/>
  <c r="K477" i="16" s="1"/>
  <c r="H477" i="16"/>
  <c r="G477" i="16"/>
  <c r="Q479" i="26" l="1"/>
  <c r="S479" i="26" s="1"/>
  <c r="L479" i="26"/>
  <c r="U477" i="16"/>
  <c r="J477" i="16"/>
  <c r="L477" i="16" s="1"/>
  <c r="Q477" i="16"/>
  <c r="S477" i="16" s="1"/>
  <c r="T479" i="26" l="1"/>
  <c r="V479" i="26" s="1"/>
  <c r="F480" i="26"/>
  <c r="M480" i="26"/>
  <c r="Z479" i="26"/>
  <c r="Y479" i="26"/>
  <c r="AB479" i="26"/>
  <c r="X479" i="26"/>
  <c r="AA479" i="26"/>
  <c r="W479" i="26"/>
  <c r="AB477" i="16"/>
  <c r="AA477" i="16"/>
  <c r="Z477" i="16"/>
  <c r="Y477" i="16"/>
  <c r="X477" i="16"/>
  <c r="W477" i="16"/>
  <c r="T477" i="16"/>
  <c r="V477" i="16" s="1"/>
  <c r="M478" i="16"/>
  <c r="F478" i="16"/>
  <c r="N480" i="26" l="1"/>
  <c r="P480" i="26"/>
  <c r="R480" i="26" s="1"/>
  <c r="O480" i="26"/>
  <c r="I480" i="26"/>
  <c r="K480" i="26" s="1"/>
  <c r="H480" i="26"/>
  <c r="G480" i="26"/>
  <c r="P478" i="16"/>
  <c r="R478" i="16" s="1"/>
  <c r="O478" i="16"/>
  <c r="N478" i="16"/>
  <c r="I478" i="16"/>
  <c r="K478" i="16" s="1"/>
  <c r="H478" i="16"/>
  <c r="G478" i="16"/>
  <c r="U480" i="26" l="1"/>
  <c r="J480" i="26"/>
  <c r="Q480" i="26"/>
  <c r="S480" i="26" s="1"/>
  <c r="Q478" i="16"/>
  <c r="S478" i="16" s="1"/>
  <c r="U478" i="16"/>
  <c r="J478" i="16"/>
  <c r="T480" i="26" l="1"/>
  <c r="L480" i="26"/>
  <c r="T478" i="16"/>
  <c r="L478" i="16"/>
  <c r="F481" i="26" l="1"/>
  <c r="M481" i="26"/>
  <c r="Z480" i="26"/>
  <c r="Y480" i="26"/>
  <c r="AB480" i="26"/>
  <c r="X480" i="26"/>
  <c r="AA480" i="26"/>
  <c r="W480" i="26"/>
  <c r="V480" i="26"/>
  <c r="V478" i="16"/>
  <c r="AB478" i="16"/>
  <c r="AA478" i="16"/>
  <c r="Z478" i="16"/>
  <c r="Y478" i="16"/>
  <c r="X478" i="16"/>
  <c r="W478" i="16"/>
  <c r="F479" i="16"/>
  <c r="M479" i="16"/>
  <c r="N481" i="26" l="1"/>
  <c r="P481" i="26"/>
  <c r="R481" i="26" s="1"/>
  <c r="O481" i="26"/>
  <c r="I481" i="26"/>
  <c r="K481" i="26" s="1"/>
  <c r="H481" i="26"/>
  <c r="G481" i="26"/>
  <c r="H479" i="16"/>
  <c r="G479" i="16"/>
  <c r="I479" i="16"/>
  <c r="K479" i="16" s="1"/>
  <c r="P479" i="16"/>
  <c r="R479" i="16" s="1"/>
  <c r="O479" i="16"/>
  <c r="N479" i="16"/>
  <c r="U481" i="26" l="1"/>
  <c r="J481" i="26"/>
  <c r="Q481" i="26"/>
  <c r="S481" i="26" s="1"/>
  <c r="U479" i="16"/>
  <c r="J479" i="16"/>
  <c r="Q479" i="16"/>
  <c r="S479" i="16" s="1"/>
  <c r="T481" i="26" l="1"/>
  <c r="L481" i="26"/>
  <c r="T479" i="16"/>
  <c r="L479" i="16"/>
  <c r="F482" i="26" l="1"/>
  <c r="M482" i="26"/>
  <c r="Z481" i="26"/>
  <c r="Y481" i="26"/>
  <c r="AB481" i="26"/>
  <c r="X481" i="26"/>
  <c r="W481" i="26"/>
  <c r="AA481" i="26"/>
  <c r="V481" i="26"/>
  <c r="AB479" i="16"/>
  <c r="AA479" i="16"/>
  <c r="Z479" i="16"/>
  <c r="V479" i="16"/>
  <c r="Y479" i="16"/>
  <c r="X479" i="16"/>
  <c r="W479" i="16"/>
  <c r="F480" i="16"/>
  <c r="M480" i="16"/>
  <c r="N482" i="26" l="1"/>
  <c r="P482" i="26"/>
  <c r="R482" i="26" s="1"/>
  <c r="O482" i="26"/>
  <c r="I482" i="26"/>
  <c r="K482" i="26" s="1"/>
  <c r="H482" i="26"/>
  <c r="G482" i="26"/>
  <c r="G480" i="16"/>
  <c r="I480" i="16"/>
  <c r="K480" i="16" s="1"/>
  <c r="H480" i="16"/>
  <c r="O480" i="16"/>
  <c r="N480" i="16"/>
  <c r="P480" i="16"/>
  <c r="R480" i="16" s="1"/>
  <c r="Q482" i="26" l="1"/>
  <c r="S482" i="26" s="1"/>
  <c r="U482" i="26"/>
  <c r="J482" i="26"/>
  <c r="J480" i="16"/>
  <c r="L480" i="16" s="1"/>
  <c r="Q480" i="16"/>
  <c r="S480" i="16" s="1"/>
  <c r="U480" i="16"/>
  <c r="T482" i="26" l="1"/>
  <c r="L482" i="26"/>
  <c r="AB480" i="16"/>
  <c r="AA480" i="16"/>
  <c r="Z480" i="16"/>
  <c r="Y480" i="16"/>
  <c r="X480" i="16"/>
  <c r="W480" i="16"/>
  <c r="T480" i="16"/>
  <c r="V480" i="16" s="1"/>
  <c r="M481" i="16"/>
  <c r="F481" i="16"/>
  <c r="H481" i="16" s="1"/>
  <c r="F483" i="26" l="1"/>
  <c r="M483" i="26"/>
  <c r="Z482" i="26"/>
  <c r="Y482" i="26"/>
  <c r="AB482" i="26"/>
  <c r="X482" i="26"/>
  <c r="W482" i="26"/>
  <c r="AA482" i="26"/>
  <c r="V482" i="26"/>
  <c r="P481" i="16"/>
  <c r="R481" i="16" s="1"/>
  <c r="N481" i="16"/>
  <c r="I481" i="16"/>
  <c r="K481" i="16" s="1"/>
  <c r="O481" i="16"/>
  <c r="G481" i="16"/>
  <c r="N483" i="26" l="1"/>
  <c r="P483" i="26"/>
  <c r="R483" i="26" s="1"/>
  <c r="O483" i="26"/>
  <c r="I483" i="26"/>
  <c r="K483" i="26" s="1"/>
  <c r="H483" i="26"/>
  <c r="G483" i="26"/>
  <c r="U481" i="16"/>
  <c r="J481" i="16"/>
  <c r="L481" i="16" s="1"/>
  <c r="Q481" i="16"/>
  <c r="S481" i="16" s="1"/>
  <c r="Q483" i="26" l="1"/>
  <c r="S483" i="26" s="1"/>
  <c r="U483" i="26"/>
  <c r="J483" i="26"/>
  <c r="AB481" i="16"/>
  <c r="AA481" i="16"/>
  <c r="Z481" i="16"/>
  <c r="Y481" i="16"/>
  <c r="X481" i="16"/>
  <c r="W481" i="16"/>
  <c r="T481" i="16"/>
  <c r="V481" i="16" s="1"/>
  <c r="M482" i="16"/>
  <c r="F482" i="16"/>
  <c r="T483" i="26" l="1"/>
  <c r="L483" i="26"/>
  <c r="O482" i="16"/>
  <c r="P482" i="16"/>
  <c r="R482" i="16" s="1"/>
  <c r="N482" i="16"/>
  <c r="I482" i="16"/>
  <c r="K482" i="16" s="1"/>
  <c r="H482" i="16"/>
  <c r="G482" i="16"/>
  <c r="F484" i="26" l="1"/>
  <c r="M484" i="26"/>
  <c r="Z483" i="26"/>
  <c r="Y483" i="26"/>
  <c r="AB483" i="26"/>
  <c r="X483" i="26"/>
  <c r="AA483" i="26"/>
  <c r="W483" i="26"/>
  <c r="V483" i="26"/>
  <c r="U482" i="16"/>
  <c r="Q482" i="16"/>
  <c r="S482" i="16" s="1"/>
  <c r="J482" i="16"/>
  <c r="N484" i="26" l="1"/>
  <c r="P484" i="26"/>
  <c r="R484" i="26" s="1"/>
  <c r="O484" i="26"/>
  <c r="I484" i="26"/>
  <c r="K484" i="26" s="1"/>
  <c r="H484" i="26"/>
  <c r="G484" i="26"/>
  <c r="T482" i="16"/>
  <c r="L482" i="16"/>
  <c r="U484" i="26" l="1"/>
  <c r="J484" i="26"/>
  <c r="Q484" i="26"/>
  <c r="S484" i="26" s="1"/>
  <c r="V482" i="16"/>
  <c r="AB482" i="16"/>
  <c r="AA482" i="16"/>
  <c r="Z482" i="16"/>
  <c r="X482" i="16"/>
  <c r="Y482" i="16"/>
  <c r="W482" i="16"/>
  <c r="M483" i="16"/>
  <c r="F483" i="16"/>
  <c r="G483" i="16" s="1"/>
  <c r="T484" i="26" l="1"/>
  <c r="L484" i="26"/>
  <c r="O483" i="16"/>
  <c r="P483" i="16"/>
  <c r="R483" i="16" s="1"/>
  <c r="N483" i="16"/>
  <c r="I483" i="16"/>
  <c r="K483" i="16" s="1"/>
  <c r="H483" i="16"/>
  <c r="F485" i="26" l="1"/>
  <c r="M485" i="26"/>
  <c r="Z484" i="26"/>
  <c r="Y484" i="26"/>
  <c r="AB484" i="26"/>
  <c r="X484" i="26"/>
  <c r="AA484" i="26"/>
  <c r="W484" i="26"/>
  <c r="V484" i="26"/>
  <c r="U483" i="16"/>
  <c r="Q483" i="16"/>
  <c r="S483" i="16" s="1"/>
  <c r="J483" i="16"/>
  <c r="L483" i="16" s="1"/>
  <c r="N485" i="26" l="1"/>
  <c r="P485" i="26"/>
  <c r="R485" i="26" s="1"/>
  <c r="O485" i="26"/>
  <c r="I485" i="26"/>
  <c r="K485" i="26" s="1"/>
  <c r="H485" i="26"/>
  <c r="G485" i="26"/>
  <c r="AB483" i="16"/>
  <c r="AA483" i="16"/>
  <c r="Z483" i="16"/>
  <c r="Y483" i="16"/>
  <c r="X483" i="16"/>
  <c r="W483" i="16"/>
  <c r="T483" i="16"/>
  <c r="V483" i="16" s="1"/>
  <c r="F484" i="16"/>
  <c r="M484" i="16"/>
  <c r="Q485" i="26" l="1"/>
  <c r="S485" i="26" s="1"/>
  <c r="U485" i="26"/>
  <c r="J485" i="26"/>
  <c r="G484" i="16"/>
  <c r="I484" i="16"/>
  <c r="K484" i="16" s="1"/>
  <c r="H484" i="16"/>
  <c r="O484" i="16"/>
  <c r="N484" i="16"/>
  <c r="P484" i="16"/>
  <c r="R484" i="16" s="1"/>
  <c r="T485" i="26" l="1"/>
  <c r="L485" i="26"/>
  <c r="J484" i="16"/>
  <c r="L484" i="16" s="1"/>
  <c r="U484" i="16"/>
  <c r="Q484" i="16"/>
  <c r="S484" i="16" s="1"/>
  <c r="F486" i="26" l="1"/>
  <c r="M486" i="26"/>
  <c r="Z485" i="26"/>
  <c r="Y485" i="26"/>
  <c r="AB485" i="26"/>
  <c r="X485" i="26"/>
  <c r="W485" i="26"/>
  <c r="AA485" i="26"/>
  <c r="V485" i="26"/>
  <c r="AB484" i="16"/>
  <c r="AA484" i="16"/>
  <c r="Z484" i="16"/>
  <c r="Y484" i="16"/>
  <c r="X484" i="16"/>
  <c r="W484" i="16"/>
  <c r="T484" i="16"/>
  <c r="V484" i="16" s="1"/>
  <c r="F485" i="16"/>
  <c r="M485" i="16"/>
  <c r="N486" i="26" l="1"/>
  <c r="P486" i="26"/>
  <c r="R486" i="26" s="1"/>
  <c r="O486" i="26"/>
  <c r="I486" i="26"/>
  <c r="K486" i="26" s="1"/>
  <c r="H486" i="26"/>
  <c r="G486" i="26"/>
  <c r="I485" i="16"/>
  <c r="K485" i="16" s="1"/>
  <c r="H485" i="16"/>
  <c r="G485" i="16"/>
  <c r="N485" i="16"/>
  <c r="P485" i="16"/>
  <c r="R485" i="16" s="1"/>
  <c r="O485" i="16"/>
  <c r="Q486" i="26" l="1"/>
  <c r="S486" i="26" s="1"/>
  <c r="U486" i="26"/>
  <c r="J486" i="26"/>
  <c r="Q485" i="16"/>
  <c r="S485" i="16" s="1"/>
  <c r="U485" i="16"/>
  <c r="J485" i="16"/>
  <c r="T486" i="26" l="1"/>
  <c r="L486" i="26"/>
  <c r="T485" i="16"/>
  <c r="L485" i="16"/>
  <c r="F487" i="26" l="1"/>
  <c r="M487" i="26"/>
  <c r="Z486" i="26"/>
  <c r="Y486" i="26"/>
  <c r="AB486" i="26"/>
  <c r="X486" i="26"/>
  <c r="W486" i="26"/>
  <c r="AA486" i="26"/>
  <c r="V486" i="26"/>
  <c r="V485" i="16"/>
  <c r="AB485" i="16"/>
  <c r="AA485" i="16"/>
  <c r="Z485" i="16"/>
  <c r="Y485" i="16"/>
  <c r="X485" i="16"/>
  <c r="W485" i="16"/>
  <c r="F486" i="16"/>
  <c r="G486" i="16" s="1"/>
  <c r="M486" i="16"/>
  <c r="N487" i="26" l="1"/>
  <c r="P487" i="26"/>
  <c r="R487" i="26" s="1"/>
  <c r="O487" i="26"/>
  <c r="I487" i="26"/>
  <c r="K487" i="26" s="1"/>
  <c r="H487" i="26"/>
  <c r="G487" i="26"/>
  <c r="N486" i="16"/>
  <c r="I486" i="16"/>
  <c r="K486" i="16" s="1"/>
  <c r="H486" i="16"/>
  <c r="O486" i="16"/>
  <c r="P486" i="16"/>
  <c r="R486" i="16" s="1"/>
  <c r="U487" i="26" l="1"/>
  <c r="J487" i="26"/>
  <c r="Q487" i="26"/>
  <c r="S487" i="26" s="1"/>
  <c r="J486" i="16"/>
  <c r="L486" i="16" s="1"/>
  <c r="U486" i="16"/>
  <c r="Q486" i="16"/>
  <c r="S486" i="16" s="1"/>
  <c r="T487" i="26" l="1"/>
  <c r="L487" i="26"/>
  <c r="AB486" i="16"/>
  <c r="AA486" i="16"/>
  <c r="Z486" i="16"/>
  <c r="X486" i="16"/>
  <c r="Y486" i="16"/>
  <c r="W486" i="16"/>
  <c r="T486" i="16"/>
  <c r="V486" i="16" s="1"/>
  <c r="F487" i="16"/>
  <c r="M487" i="16"/>
  <c r="F488" i="26" l="1"/>
  <c r="M488" i="26"/>
  <c r="Z487" i="26"/>
  <c r="Y487" i="26"/>
  <c r="AB487" i="26"/>
  <c r="X487" i="26"/>
  <c r="AA487" i="26"/>
  <c r="W487" i="26"/>
  <c r="V487" i="26"/>
  <c r="P487" i="16"/>
  <c r="R487" i="16" s="1"/>
  <c r="O487" i="16"/>
  <c r="N487" i="16"/>
  <c r="H487" i="16"/>
  <c r="G487" i="16"/>
  <c r="I487" i="16"/>
  <c r="K487" i="16" s="1"/>
  <c r="N488" i="26" l="1"/>
  <c r="P488" i="26"/>
  <c r="R488" i="26" s="1"/>
  <c r="O488" i="26"/>
  <c r="I488" i="26"/>
  <c r="K488" i="26" s="1"/>
  <c r="H488" i="26"/>
  <c r="G488" i="26"/>
  <c r="U487" i="16"/>
  <c r="Q487" i="16"/>
  <c r="S487" i="16" s="1"/>
  <c r="J487" i="16"/>
  <c r="Q488" i="26" l="1"/>
  <c r="S488" i="26" s="1"/>
  <c r="U488" i="26"/>
  <c r="J488" i="26"/>
  <c r="T487" i="16"/>
  <c r="L487" i="16"/>
  <c r="T488" i="26" l="1"/>
  <c r="L488" i="26"/>
  <c r="V487" i="16"/>
  <c r="AB487" i="16"/>
  <c r="AA487" i="16"/>
  <c r="Z487" i="16"/>
  <c r="Y487" i="16"/>
  <c r="X487" i="16"/>
  <c r="W487" i="16"/>
  <c r="F488" i="16"/>
  <c r="M488" i="16"/>
  <c r="F489" i="26" l="1"/>
  <c r="M489" i="26"/>
  <c r="Z488" i="26"/>
  <c r="Y488" i="26"/>
  <c r="AB488" i="26"/>
  <c r="X488" i="26"/>
  <c r="AA488" i="26"/>
  <c r="W488" i="26"/>
  <c r="V488" i="26"/>
  <c r="O488" i="16"/>
  <c r="N488" i="16"/>
  <c r="P488" i="16"/>
  <c r="R488" i="16" s="1"/>
  <c r="G488" i="16"/>
  <c r="I488" i="16"/>
  <c r="K488" i="16" s="1"/>
  <c r="H488" i="16"/>
  <c r="N489" i="26" l="1"/>
  <c r="P489" i="26"/>
  <c r="R489" i="26" s="1"/>
  <c r="O489" i="26"/>
  <c r="I489" i="26"/>
  <c r="K489" i="26" s="1"/>
  <c r="H489" i="26"/>
  <c r="G489" i="26"/>
  <c r="J488" i="16"/>
  <c r="L488" i="16" s="1"/>
  <c r="U488" i="16"/>
  <c r="Q488" i="16"/>
  <c r="S488" i="16" s="1"/>
  <c r="Q489" i="26" l="1"/>
  <c r="S489" i="26" s="1"/>
  <c r="U489" i="26"/>
  <c r="J489" i="26"/>
  <c r="AB488" i="16"/>
  <c r="AA488" i="16"/>
  <c r="Z488" i="16"/>
  <c r="Y488" i="16"/>
  <c r="X488" i="16"/>
  <c r="W488" i="16"/>
  <c r="F489" i="16"/>
  <c r="M489" i="16"/>
  <c r="T488" i="16"/>
  <c r="V488" i="16" s="1"/>
  <c r="T489" i="26" l="1"/>
  <c r="L489" i="26"/>
  <c r="I489" i="16"/>
  <c r="K489" i="16" s="1"/>
  <c r="H489" i="16"/>
  <c r="G489" i="16"/>
  <c r="N489" i="16"/>
  <c r="P489" i="16"/>
  <c r="R489" i="16" s="1"/>
  <c r="O489" i="16"/>
  <c r="F490" i="26" l="1"/>
  <c r="M490" i="26"/>
  <c r="Z489" i="26"/>
  <c r="Y489" i="26"/>
  <c r="AB489" i="26"/>
  <c r="X489" i="26"/>
  <c r="W489" i="26"/>
  <c r="AA489" i="26"/>
  <c r="V489" i="26"/>
  <c r="Q489" i="16"/>
  <c r="S489" i="16" s="1"/>
  <c r="U489" i="16"/>
  <c r="J489" i="16"/>
  <c r="N490" i="26" l="1"/>
  <c r="P490" i="26"/>
  <c r="R490" i="26" s="1"/>
  <c r="O490" i="26"/>
  <c r="I490" i="26"/>
  <c r="K490" i="26" s="1"/>
  <c r="H490" i="26"/>
  <c r="G490" i="26"/>
  <c r="T489" i="16"/>
  <c r="L489" i="16"/>
  <c r="Q490" i="26" l="1"/>
  <c r="S490" i="26" s="1"/>
  <c r="J490" i="26"/>
  <c r="U490" i="26"/>
  <c r="V489" i="16"/>
  <c r="AB489" i="16"/>
  <c r="AA489" i="16"/>
  <c r="Z489" i="16"/>
  <c r="Y489" i="16"/>
  <c r="X489" i="16"/>
  <c r="W489" i="16"/>
  <c r="M490" i="16"/>
  <c r="F490" i="16"/>
  <c r="T490" i="26" l="1"/>
  <c r="L490" i="26"/>
  <c r="M491" i="26" s="1"/>
  <c r="I490" i="16"/>
  <c r="K490" i="16" s="1"/>
  <c r="H490" i="16"/>
  <c r="G490" i="16"/>
  <c r="P490" i="16"/>
  <c r="R490" i="16" s="1"/>
  <c r="O490" i="16"/>
  <c r="N490" i="16"/>
  <c r="F491" i="26" l="1"/>
  <c r="H491" i="26" s="1"/>
  <c r="X490" i="26"/>
  <c r="AB490" i="26"/>
  <c r="AA490" i="26"/>
  <c r="Z490" i="26"/>
  <c r="V490" i="26"/>
  <c r="W490" i="26"/>
  <c r="Y490" i="26"/>
  <c r="N491" i="26"/>
  <c r="P491" i="26"/>
  <c r="R491" i="26" s="1"/>
  <c r="O491" i="26"/>
  <c r="Q490" i="16"/>
  <c r="S490" i="16" s="1"/>
  <c r="U490" i="16"/>
  <c r="J490" i="16"/>
  <c r="G491" i="26" l="1"/>
  <c r="I491" i="26"/>
  <c r="K491" i="26" s="1"/>
  <c r="U491" i="26" s="1"/>
  <c r="Q491" i="26"/>
  <c r="S491" i="26" s="1"/>
  <c r="T490" i="16"/>
  <c r="L490" i="16"/>
  <c r="J491" i="26" l="1"/>
  <c r="T491" i="26" s="1"/>
  <c r="AA490" i="16"/>
  <c r="AB490" i="16"/>
  <c r="Z490" i="16"/>
  <c r="V490" i="16"/>
  <c r="X490" i="16"/>
  <c r="Y490" i="16"/>
  <c r="W490" i="16"/>
  <c r="F491" i="16"/>
  <c r="M491" i="16"/>
  <c r="L491" i="26" l="1"/>
  <c r="M492" i="26" s="1"/>
  <c r="P491" i="16"/>
  <c r="R491" i="16" s="1"/>
  <c r="O491" i="16"/>
  <c r="N491" i="16"/>
  <c r="H491" i="16"/>
  <c r="G491" i="16"/>
  <c r="I491" i="16"/>
  <c r="K491" i="16" s="1"/>
  <c r="W491" i="26" l="1"/>
  <c r="V491" i="26"/>
  <c r="F492" i="26"/>
  <c r="I492" i="26" s="1"/>
  <c r="K492" i="26" s="1"/>
  <c r="AA491" i="26"/>
  <c r="AB491" i="26"/>
  <c r="Z491" i="26"/>
  <c r="Y491" i="26"/>
  <c r="X491" i="26"/>
  <c r="N492" i="26"/>
  <c r="P492" i="26"/>
  <c r="R492" i="26" s="1"/>
  <c r="O492" i="26"/>
  <c r="J491" i="16"/>
  <c r="L491" i="16" s="1"/>
  <c r="U491" i="16"/>
  <c r="Q491" i="16"/>
  <c r="S491" i="16" s="1"/>
  <c r="G492" i="26" l="1"/>
  <c r="H492" i="26"/>
  <c r="Q492" i="26"/>
  <c r="S492" i="26" s="1"/>
  <c r="U492" i="26"/>
  <c r="AB491" i="16"/>
  <c r="AA491" i="16"/>
  <c r="Z491" i="16"/>
  <c r="Y491" i="16"/>
  <c r="X491" i="16"/>
  <c r="W491" i="16"/>
  <c r="T491" i="16"/>
  <c r="V491" i="16" s="1"/>
  <c r="F492" i="16"/>
  <c r="M492" i="16"/>
  <c r="J492" i="26" l="1"/>
  <c r="T492" i="26" s="1"/>
  <c r="G492" i="16"/>
  <c r="I492" i="16"/>
  <c r="K492" i="16" s="1"/>
  <c r="H492" i="16"/>
  <c r="O492" i="16"/>
  <c r="N492" i="16"/>
  <c r="P492" i="16"/>
  <c r="R492" i="16" s="1"/>
  <c r="L492" i="26" l="1"/>
  <c r="Z492" i="26" s="1"/>
  <c r="U492" i="16"/>
  <c r="Q492" i="16"/>
  <c r="S492" i="16" s="1"/>
  <c r="J492" i="16"/>
  <c r="V492" i="26" l="1"/>
  <c r="W492" i="26"/>
  <c r="AA492" i="26"/>
  <c r="AB492" i="26"/>
  <c r="X492" i="26"/>
  <c r="M493" i="26"/>
  <c r="N493" i="26" s="1"/>
  <c r="Y492" i="26"/>
  <c r="F493" i="26"/>
  <c r="H493" i="26" s="1"/>
  <c r="T492" i="16"/>
  <c r="L492" i="16"/>
  <c r="O493" i="26" l="1"/>
  <c r="P493" i="26"/>
  <c r="R493" i="26" s="1"/>
  <c r="I493" i="26"/>
  <c r="K493" i="26" s="1"/>
  <c r="G493" i="26"/>
  <c r="AB492" i="16"/>
  <c r="AA492" i="16"/>
  <c r="Z492" i="16"/>
  <c r="V492" i="16"/>
  <c r="Y492" i="16"/>
  <c r="X492" i="16"/>
  <c r="W492" i="16"/>
  <c r="F493" i="16"/>
  <c r="M493" i="16"/>
  <c r="Q493" i="26" l="1"/>
  <c r="S493" i="26" s="1"/>
  <c r="J493" i="26"/>
  <c r="U493" i="26"/>
  <c r="N493" i="16"/>
  <c r="P493" i="16"/>
  <c r="R493" i="16" s="1"/>
  <c r="O493" i="16"/>
  <c r="I493" i="16"/>
  <c r="K493" i="16" s="1"/>
  <c r="H493" i="16"/>
  <c r="G493" i="16"/>
  <c r="T493" i="26" l="1"/>
  <c r="L493" i="26"/>
  <c r="F494" i="26" s="1"/>
  <c r="U493" i="16"/>
  <c r="Q493" i="16"/>
  <c r="S493" i="16" s="1"/>
  <c r="J493" i="16"/>
  <c r="Y493" i="26" l="1"/>
  <c r="V493" i="26"/>
  <c r="AA493" i="26"/>
  <c r="M494" i="26"/>
  <c r="P494" i="26" s="1"/>
  <c r="R494" i="26" s="1"/>
  <c r="W493" i="26"/>
  <c r="X493" i="26"/>
  <c r="AB493" i="26"/>
  <c r="Z493" i="26"/>
  <c r="I494" i="26"/>
  <c r="K494" i="26" s="1"/>
  <c r="H494" i="26"/>
  <c r="G494" i="26"/>
  <c r="T493" i="16"/>
  <c r="L493" i="16"/>
  <c r="N494" i="26" l="1"/>
  <c r="O494" i="26"/>
  <c r="J494" i="26"/>
  <c r="U494" i="26"/>
  <c r="V493" i="16"/>
  <c r="AB493" i="16"/>
  <c r="AA493" i="16"/>
  <c r="Z493" i="16"/>
  <c r="Y493" i="16"/>
  <c r="X493" i="16"/>
  <c r="W493" i="16"/>
  <c r="M494" i="16"/>
  <c r="F494" i="16"/>
  <c r="Q494" i="26" l="1"/>
  <c r="S494" i="26" s="1"/>
  <c r="L494" i="26"/>
  <c r="I494" i="16"/>
  <c r="K494" i="16" s="1"/>
  <c r="H494" i="16"/>
  <c r="G494" i="16"/>
  <c r="P494" i="16"/>
  <c r="R494" i="16" s="1"/>
  <c r="O494" i="16"/>
  <c r="N494" i="16"/>
  <c r="M495" i="26" l="1"/>
  <c r="N495" i="26" s="1"/>
  <c r="T494" i="26"/>
  <c r="AB494" i="26"/>
  <c r="Z494" i="26"/>
  <c r="F495" i="26"/>
  <c r="H495" i="26" s="1"/>
  <c r="AA494" i="26"/>
  <c r="W494" i="26"/>
  <c r="X494" i="26"/>
  <c r="Y494" i="26"/>
  <c r="V494" i="26"/>
  <c r="Q494" i="16"/>
  <c r="S494" i="16" s="1"/>
  <c r="U494" i="16"/>
  <c r="J494" i="16"/>
  <c r="O495" i="26" l="1"/>
  <c r="P495" i="26"/>
  <c r="R495" i="26" s="1"/>
  <c r="G495" i="26"/>
  <c r="I495" i="26"/>
  <c r="K495" i="26" s="1"/>
  <c r="T494" i="16"/>
  <c r="L494" i="16"/>
  <c r="Q495" i="26" l="1"/>
  <c r="S495" i="26" s="1"/>
  <c r="U495" i="26"/>
  <c r="J495" i="26"/>
  <c r="V494" i="16"/>
  <c r="AB494" i="16"/>
  <c r="AA494" i="16"/>
  <c r="Z494" i="16"/>
  <c r="Y494" i="16"/>
  <c r="X494" i="16"/>
  <c r="W494" i="16"/>
  <c r="F495" i="16"/>
  <c r="M495" i="16"/>
  <c r="T495" i="26" l="1"/>
  <c r="L495" i="26"/>
  <c r="P495" i="16"/>
  <c r="R495" i="16" s="1"/>
  <c r="O495" i="16"/>
  <c r="N495" i="16"/>
  <c r="H495" i="16"/>
  <c r="G495" i="16"/>
  <c r="I495" i="16"/>
  <c r="K495" i="16" s="1"/>
  <c r="V495" i="26" l="1"/>
  <c r="W495" i="26"/>
  <c r="Z495" i="26"/>
  <c r="Y495" i="26"/>
  <c r="X495" i="26"/>
  <c r="AA495" i="26"/>
  <c r="AB495" i="26"/>
  <c r="F496" i="26"/>
  <c r="M496" i="26"/>
  <c r="N496" i="26" s="1"/>
  <c r="U495" i="16"/>
  <c r="J495" i="16"/>
  <c r="L495" i="16" s="1"/>
  <c r="Q495" i="16"/>
  <c r="S495" i="16" s="1"/>
  <c r="P496" i="26" l="1"/>
  <c r="R496" i="26" s="1"/>
  <c r="O496" i="26"/>
  <c r="I496" i="26"/>
  <c r="K496" i="26" s="1"/>
  <c r="H496" i="26"/>
  <c r="G496" i="26"/>
  <c r="AB495" i="16"/>
  <c r="AA495" i="16"/>
  <c r="Z495" i="16"/>
  <c r="Y495" i="16"/>
  <c r="X495" i="16"/>
  <c r="W495" i="16"/>
  <c r="T495" i="16"/>
  <c r="V495" i="16" s="1"/>
  <c r="F496" i="16"/>
  <c r="M496" i="16"/>
  <c r="Q496" i="26" l="1"/>
  <c r="S496" i="26" s="1"/>
  <c r="J496" i="26"/>
  <c r="L496" i="26" s="1"/>
  <c r="U496" i="26"/>
  <c r="G496" i="16"/>
  <c r="I496" i="16"/>
  <c r="K496" i="16" s="1"/>
  <c r="H496" i="16"/>
  <c r="O496" i="16"/>
  <c r="N496" i="16"/>
  <c r="P496" i="16"/>
  <c r="R496" i="16" s="1"/>
  <c r="F497" i="26" l="1"/>
  <c r="I497" i="26" s="1"/>
  <c r="K497" i="26" s="1"/>
  <c r="W496" i="26"/>
  <c r="Y496" i="26"/>
  <c r="AA496" i="26"/>
  <c r="Z496" i="26"/>
  <c r="X496" i="26"/>
  <c r="T496" i="26"/>
  <c r="V496" i="26" s="1"/>
  <c r="AB496" i="26"/>
  <c r="M497" i="26"/>
  <c r="N497" i="26" s="1"/>
  <c r="J496" i="16"/>
  <c r="L496" i="16" s="1"/>
  <c r="U496" i="16"/>
  <c r="Q496" i="16"/>
  <c r="S496" i="16" s="1"/>
  <c r="G497" i="26" l="1"/>
  <c r="H497" i="26"/>
  <c r="O497" i="26"/>
  <c r="P497" i="26"/>
  <c r="R497" i="26" s="1"/>
  <c r="U497" i="26" s="1"/>
  <c r="AB496" i="16"/>
  <c r="AA496" i="16"/>
  <c r="Z496" i="16"/>
  <c r="Y496" i="16"/>
  <c r="X496" i="16"/>
  <c r="W496" i="16"/>
  <c r="T496" i="16"/>
  <c r="V496" i="16" s="1"/>
  <c r="F497" i="16"/>
  <c r="M497" i="16"/>
  <c r="J497" i="26" l="1"/>
  <c r="L497" i="26" s="1"/>
  <c r="Q497" i="26"/>
  <c r="S497" i="26" s="1"/>
  <c r="N497" i="16"/>
  <c r="P497" i="16"/>
  <c r="R497" i="16" s="1"/>
  <c r="O497" i="16"/>
  <c r="I497" i="16"/>
  <c r="K497" i="16" s="1"/>
  <c r="H497" i="16"/>
  <c r="G497" i="16"/>
  <c r="T497" i="26" l="1"/>
  <c r="V497" i="26" s="1"/>
  <c r="F498" i="26"/>
  <c r="I498" i="26" s="1"/>
  <c r="K498" i="26" s="1"/>
  <c r="M498" i="26"/>
  <c r="N498" i="26" s="1"/>
  <c r="W497" i="26"/>
  <c r="Y497" i="26"/>
  <c r="AA497" i="26"/>
  <c r="X497" i="26"/>
  <c r="Z497" i="26"/>
  <c r="AB497" i="26"/>
  <c r="U497" i="16"/>
  <c r="Q497" i="16"/>
  <c r="S497" i="16" s="1"/>
  <c r="J497" i="16"/>
  <c r="G498" i="26" l="1"/>
  <c r="O498" i="26"/>
  <c r="H498" i="26"/>
  <c r="P498" i="26"/>
  <c r="R498" i="26" s="1"/>
  <c r="U498" i="26" s="1"/>
  <c r="T497" i="16"/>
  <c r="L497" i="16"/>
  <c r="J498" i="26" l="1"/>
  <c r="L498" i="26" s="1"/>
  <c r="Q498" i="26"/>
  <c r="S498" i="26" s="1"/>
  <c r="V497" i="16"/>
  <c r="AB497" i="16"/>
  <c r="AA497" i="16"/>
  <c r="Z497" i="16"/>
  <c r="Y497" i="16"/>
  <c r="X497" i="16"/>
  <c r="W497" i="16"/>
  <c r="M498" i="16"/>
  <c r="F498" i="16"/>
  <c r="F499" i="26" l="1"/>
  <c r="M499" i="26"/>
  <c r="T498" i="26"/>
  <c r="V498" i="26" s="1"/>
  <c r="Z498" i="26"/>
  <c r="Y498" i="26"/>
  <c r="AB498" i="26"/>
  <c r="X498" i="26"/>
  <c r="W498" i="26"/>
  <c r="AA498" i="26"/>
  <c r="I498" i="16"/>
  <c r="K498" i="16" s="1"/>
  <c r="H498" i="16"/>
  <c r="G498" i="16"/>
  <c r="P498" i="16"/>
  <c r="R498" i="16" s="1"/>
  <c r="O498" i="16"/>
  <c r="N498" i="16"/>
  <c r="N499" i="26" l="1"/>
  <c r="P499" i="26"/>
  <c r="R499" i="26" s="1"/>
  <c r="O499" i="26"/>
  <c r="I499" i="26"/>
  <c r="K499" i="26" s="1"/>
  <c r="H499" i="26"/>
  <c r="G499" i="26"/>
  <c r="J498" i="16"/>
  <c r="L498" i="16" s="1"/>
  <c r="U498" i="16"/>
  <c r="Q498" i="16"/>
  <c r="Q499" i="26" l="1"/>
  <c r="S499" i="26" s="1"/>
  <c r="U499" i="26"/>
  <c r="J499" i="26"/>
  <c r="T498" i="16"/>
  <c r="S498" i="16"/>
  <c r="AB498" i="16" s="1"/>
  <c r="T499" i="26" l="1"/>
  <c r="L499" i="26"/>
  <c r="W498" i="16"/>
  <c r="Z498" i="16"/>
  <c r="AA498" i="16"/>
  <c r="X498" i="16"/>
  <c r="V498" i="16"/>
  <c r="Y498" i="16"/>
  <c r="F499" i="16"/>
  <c r="M499" i="16"/>
  <c r="F500" i="26" l="1"/>
  <c r="M500" i="26"/>
  <c r="Z499" i="26"/>
  <c r="Y499" i="26"/>
  <c r="AB499" i="26"/>
  <c r="X499" i="26"/>
  <c r="AA499" i="26"/>
  <c r="W499" i="26"/>
  <c r="V499" i="26"/>
  <c r="P499" i="16"/>
  <c r="R499" i="16" s="1"/>
  <c r="O499" i="16"/>
  <c r="N499" i="16"/>
  <c r="H499" i="16"/>
  <c r="G499" i="16"/>
  <c r="I499" i="16"/>
  <c r="K499" i="16" s="1"/>
  <c r="N500" i="26" l="1"/>
  <c r="P500" i="26"/>
  <c r="R500" i="26" s="1"/>
  <c r="O500" i="26"/>
  <c r="I500" i="26"/>
  <c r="K500" i="26" s="1"/>
  <c r="H500" i="26"/>
  <c r="G500" i="26"/>
  <c r="Q499" i="16"/>
  <c r="S499" i="16" s="1"/>
  <c r="U499" i="16"/>
  <c r="J499" i="16"/>
  <c r="J500" i="26" l="1"/>
  <c r="L500" i="26" s="1"/>
  <c r="Q500" i="26"/>
  <c r="U500" i="26"/>
  <c r="T499" i="16"/>
  <c r="L499" i="16"/>
  <c r="T500" i="26" l="1"/>
  <c r="S500" i="26"/>
  <c r="M501" i="26" s="1"/>
  <c r="V499" i="16"/>
  <c r="AB499" i="16"/>
  <c r="AA499" i="16"/>
  <c r="Z499" i="16"/>
  <c r="Y499" i="16"/>
  <c r="X499" i="16"/>
  <c r="W499" i="16"/>
  <c r="F500" i="16"/>
  <c r="G500" i="16" s="1"/>
  <c r="M500" i="16"/>
  <c r="W500" i="26" l="1"/>
  <c r="F501" i="26"/>
  <c r="H501" i="26" s="1"/>
  <c r="Y500" i="26"/>
  <c r="V500" i="26"/>
  <c r="X500" i="26"/>
  <c r="AA500" i="26"/>
  <c r="N501" i="26"/>
  <c r="Z500" i="26"/>
  <c r="AB500" i="26"/>
  <c r="N500" i="16"/>
  <c r="H500" i="16"/>
  <c r="O500" i="16"/>
  <c r="I500" i="16"/>
  <c r="K500" i="16" s="1"/>
  <c r="P500" i="16"/>
  <c r="R500" i="16" s="1"/>
  <c r="I501" i="26" l="1"/>
  <c r="K501" i="26" s="1"/>
  <c r="G501" i="26"/>
  <c r="O501" i="26"/>
  <c r="P501" i="26"/>
  <c r="R501" i="26" s="1"/>
  <c r="Q500" i="16"/>
  <c r="S500" i="16" s="1"/>
  <c r="U500" i="16"/>
  <c r="J500" i="16"/>
  <c r="L500" i="16" s="1"/>
  <c r="U501" i="26" l="1"/>
  <c r="J501" i="26"/>
  <c r="L501" i="26" s="1"/>
  <c r="Q501" i="26"/>
  <c r="S501" i="26" s="1"/>
  <c r="AB500" i="16"/>
  <c r="AA500" i="16"/>
  <c r="Z500" i="16"/>
  <c r="Y500" i="16"/>
  <c r="X500" i="16"/>
  <c r="W500" i="16"/>
  <c r="M501" i="16"/>
  <c r="T500" i="16"/>
  <c r="V500" i="16" s="1"/>
  <c r="F501" i="16"/>
  <c r="I501" i="16" s="1"/>
  <c r="K501" i="16" s="1"/>
  <c r="M502" i="26" l="1"/>
  <c r="F502" i="26"/>
  <c r="T501" i="26"/>
  <c r="V501" i="26" s="1"/>
  <c r="Z501" i="26"/>
  <c r="Y501" i="26"/>
  <c r="AB501" i="26"/>
  <c r="X501" i="26"/>
  <c r="W501" i="26"/>
  <c r="AA501" i="26"/>
  <c r="O501" i="16"/>
  <c r="P501" i="16"/>
  <c r="R501" i="16" s="1"/>
  <c r="N501" i="16"/>
  <c r="G501" i="16"/>
  <c r="H501" i="16"/>
  <c r="N502" i="26" l="1"/>
  <c r="P502" i="26"/>
  <c r="R502" i="26" s="1"/>
  <c r="O502" i="26"/>
  <c r="I502" i="26"/>
  <c r="K502" i="26" s="1"/>
  <c r="H502" i="26"/>
  <c r="G502" i="26"/>
  <c r="U501" i="16"/>
  <c r="Q501" i="16"/>
  <c r="S501" i="16" s="1"/>
  <c r="J501" i="16"/>
  <c r="Q502" i="26" l="1"/>
  <c r="S502" i="26" s="1"/>
  <c r="U502" i="26"/>
  <c r="J502" i="26"/>
  <c r="T501" i="16"/>
  <c r="L501" i="16"/>
  <c r="T502" i="26" l="1"/>
  <c r="L502" i="26"/>
  <c r="V501" i="16"/>
  <c r="AB501" i="16"/>
  <c r="AA501" i="16"/>
  <c r="Z501" i="16"/>
  <c r="Y501" i="16"/>
  <c r="X501" i="16"/>
  <c r="W501" i="16"/>
  <c r="F502" i="16"/>
  <c r="I502" i="16" s="1"/>
  <c r="K502" i="16" s="1"/>
  <c r="M502" i="16"/>
  <c r="F503" i="26" l="1"/>
  <c r="M503" i="26"/>
  <c r="Z502" i="26"/>
  <c r="Y502" i="26"/>
  <c r="AB502" i="26"/>
  <c r="X502" i="26"/>
  <c r="W502" i="26"/>
  <c r="AA502" i="26"/>
  <c r="V502" i="26"/>
  <c r="P502" i="16"/>
  <c r="G502" i="16"/>
  <c r="H502" i="16"/>
  <c r="N502" i="16"/>
  <c r="O502" i="16"/>
  <c r="N503" i="26" l="1"/>
  <c r="P503" i="26"/>
  <c r="R503" i="26" s="1"/>
  <c r="O503" i="26"/>
  <c r="I503" i="26"/>
  <c r="K503" i="26" s="1"/>
  <c r="H503" i="26"/>
  <c r="G503" i="26"/>
  <c r="R502" i="16"/>
  <c r="U502" i="16" s="1"/>
  <c r="J502" i="16"/>
  <c r="L502" i="16" s="1"/>
  <c r="Q502" i="16"/>
  <c r="U503" i="26" l="1"/>
  <c r="J503" i="26"/>
  <c r="Q503" i="26"/>
  <c r="S503" i="26" s="1"/>
  <c r="S502" i="16"/>
  <c r="AB502" i="16" s="1"/>
  <c r="T502" i="16"/>
  <c r="T503" i="26" l="1"/>
  <c r="L503" i="26"/>
  <c r="Y502" i="16"/>
  <c r="M503" i="16"/>
  <c r="O503" i="16" s="1"/>
  <c r="V502" i="16"/>
  <c r="X502" i="16"/>
  <c r="Z502" i="16"/>
  <c r="F503" i="16"/>
  <c r="I503" i="16" s="1"/>
  <c r="K503" i="16" s="1"/>
  <c r="AA502" i="16"/>
  <c r="W502" i="16"/>
  <c r="F504" i="26" l="1"/>
  <c r="M504" i="26"/>
  <c r="Z503" i="26"/>
  <c r="Y503" i="26"/>
  <c r="AB503" i="26"/>
  <c r="X503" i="26"/>
  <c r="AA503" i="26"/>
  <c r="W503" i="26"/>
  <c r="V503" i="26"/>
  <c r="N503" i="16"/>
  <c r="P503" i="16"/>
  <c r="R503" i="16" s="1"/>
  <c r="U503" i="16" s="1"/>
  <c r="H503" i="16"/>
  <c r="G503" i="16"/>
  <c r="N504" i="26" l="1"/>
  <c r="P504" i="26"/>
  <c r="R504" i="26" s="1"/>
  <c r="O504" i="26"/>
  <c r="I504" i="26"/>
  <c r="K504" i="26" s="1"/>
  <c r="H504" i="26"/>
  <c r="G504" i="26"/>
  <c r="Q503" i="16"/>
  <c r="S503" i="16" s="1"/>
  <c r="J503" i="16"/>
  <c r="L503" i="16" s="1"/>
  <c r="Q504" i="26" l="1"/>
  <c r="S504" i="26" s="1"/>
  <c r="J504" i="26"/>
  <c r="U504" i="26"/>
  <c r="AA503" i="16"/>
  <c r="M504" i="16"/>
  <c r="N504" i="16" s="1"/>
  <c r="F504" i="16"/>
  <c r="H504" i="16" s="1"/>
  <c r="T503" i="16"/>
  <c r="V503" i="16" s="1"/>
  <c r="W503" i="16"/>
  <c r="Y503" i="16"/>
  <c r="X503" i="16"/>
  <c r="Z503" i="16"/>
  <c r="AB503" i="16"/>
  <c r="T504" i="26" l="1"/>
  <c r="L504" i="26"/>
  <c r="Y504" i="26" s="1"/>
  <c r="I504" i="16"/>
  <c r="K504" i="16" s="1"/>
  <c r="G504" i="16"/>
  <c r="O504" i="16"/>
  <c r="P504" i="16"/>
  <c r="R504" i="16" s="1"/>
  <c r="F505" i="26" l="1"/>
  <c r="H505" i="26" s="1"/>
  <c r="M505" i="26"/>
  <c r="N505" i="26" s="1"/>
  <c r="W504" i="26"/>
  <c r="V504" i="26"/>
  <c r="AA504" i="26"/>
  <c r="X504" i="26"/>
  <c r="AB504" i="26"/>
  <c r="Z504" i="26"/>
  <c r="U504" i="16"/>
  <c r="J504" i="16"/>
  <c r="L504" i="16" s="1"/>
  <c r="Q504" i="16"/>
  <c r="S504" i="16" s="1"/>
  <c r="I505" i="26" l="1"/>
  <c r="K505" i="26" s="1"/>
  <c r="G505" i="26"/>
  <c r="O505" i="26"/>
  <c r="P505" i="26"/>
  <c r="R505" i="26" s="1"/>
  <c r="AA504" i="16"/>
  <c r="F505" i="16"/>
  <c r="I505" i="16" s="1"/>
  <c r="K505" i="16" s="1"/>
  <c r="X504" i="16"/>
  <c r="Y504" i="16"/>
  <c r="T504" i="16"/>
  <c r="V504" i="16" s="1"/>
  <c r="M505" i="16"/>
  <c r="O505" i="16" s="1"/>
  <c r="W504" i="16"/>
  <c r="Z504" i="16"/>
  <c r="AB504" i="16"/>
  <c r="U505" i="26" l="1"/>
  <c r="J505" i="26"/>
  <c r="L505" i="26" s="1"/>
  <c r="Q505" i="26"/>
  <c r="S505" i="26" s="1"/>
  <c r="G505" i="16"/>
  <c r="H505" i="16"/>
  <c r="P505" i="16"/>
  <c r="R505" i="16" s="1"/>
  <c r="U505" i="16" s="1"/>
  <c r="N505" i="16"/>
  <c r="T505" i="26" l="1"/>
  <c r="V505" i="26" s="1"/>
  <c r="F506" i="26"/>
  <c r="M506" i="26"/>
  <c r="Z505" i="26"/>
  <c r="Y505" i="26"/>
  <c r="AB505" i="26"/>
  <c r="X505" i="26"/>
  <c r="W505" i="26"/>
  <c r="AA505" i="26"/>
  <c r="J505" i="16"/>
  <c r="L505" i="16" s="1"/>
  <c r="Q505" i="16"/>
  <c r="S505" i="16" s="1"/>
  <c r="N506" i="26" l="1"/>
  <c r="P506" i="26"/>
  <c r="R506" i="26" s="1"/>
  <c r="O506" i="26"/>
  <c r="I506" i="26"/>
  <c r="K506" i="26" s="1"/>
  <c r="H506" i="26"/>
  <c r="G506" i="26"/>
  <c r="T505" i="16"/>
  <c r="V505" i="16" s="1"/>
  <c r="AB505" i="16"/>
  <c r="AA505" i="16"/>
  <c r="Z505" i="16"/>
  <c r="Y505" i="16"/>
  <c r="X505" i="16"/>
  <c r="W505" i="16"/>
  <c r="M506" i="16"/>
  <c r="F506" i="16"/>
  <c r="Q506" i="26" l="1"/>
  <c r="S506" i="26" s="1"/>
  <c r="U506" i="26"/>
  <c r="J506" i="26"/>
  <c r="I506" i="16"/>
  <c r="K506" i="16" s="1"/>
  <c r="H506" i="16"/>
  <c r="G506" i="16"/>
  <c r="P506" i="16"/>
  <c r="R506" i="16" s="1"/>
  <c r="O506" i="16"/>
  <c r="N506" i="16"/>
  <c r="T506" i="26" l="1"/>
  <c r="L506" i="26"/>
  <c r="Q506" i="16"/>
  <c r="S506" i="16" s="1"/>
  <c r="U506" i="16"/>
  <c r="J506" i="16"/>
  <c r="F507" i="26" l="1"/>
  <c r="M507" i="26"/>
  <c r="Z506" i="26"/>
  <c r="Y506" i="26"/>
  <c r="AB506" i="26"/>
  <c r="X506" i="26"/>
  <c r="W506" i="26"/>
  <c r="AA506" i="26"/>
  <c r="V506" i="26"/>
  <c r="T506" i="16"/>
  <c r="L506" i="16"/>
  <c r="N507" i="26" l="1"/>
  <c r="P507" i="26"/>
  <c r="R507" i="26" s="1"/>
  <c r="O507" i="26"/>
  <c r="I507" i="26"/>
  <c r="K507" i="26" s="1"/>
  <c r="H507" i="26"/>
  <c r="G507" i="26"/>
  <c r="V506" i="16"/>
  <c r="AA506" i="16"/>
  <c r="AB506" i="16"/>
  <c r="Z506" i="16"/>
  <c r="X506" i="16"/>
  <c r="Y506" i="16"/>
  <c r="W506" i="16"/>
  <c r="F507" i="16"/>
  <c r="M507" i="16"/>
  <c r="U507" i="26" l="1"/>
  <c r="J507" i="26"/>
  <c r="Q507" i="26"/>
  <c r="S507" i="26" s="1"/>
  <c r="H507" i="16"/>
  <c r="G507" i="16"/>
  <c r="I507" i="16"/>
  <c r="K507" i="16" s="1"/>
  <c r="P507" i="16"/>
  <c r="R507" i="16" s="1"/>
  <c r="O507" i="16"/>
  <c r="N507" i="16"/>
  <c r="T507" i="26" l="1"/>
  <c r="L507" i="26"/>
  <c r="Q507" i="16"/>
  <c r="S507" i="16" s="1"/>
  <c r="U507" i="16"/>
  <c r="J507" i="16"/>
  <c r="F508" i="26" l="1"/>
  <c r="M508" i="26"/>
  <c r="Z507" i="26"/>
  <c r="Y507" i="26"/>
  <c r="AB507" i="26"/>
  <c r="X507" i="26"/>
  <c r="AA507" i="26"/>
  <c r="W507" i="26"/>
  <c r="V507" i="26"/>
  <c r="T507" i="16"/>
  <c r="L507" i="16"/>
  <c r="N508" i="26" l="1"/>
  <c r="P508" i="26"/>
  <c r="R508" i="26" s="1"/>
  <c r="O508" i="26"/>
  <c r="I508" i="26"/>
  <c r="K508" i="26" s="1"/>
  <c r="H508" i="26"/>
  <c r="G508" i="26"/>
  <c r="V507" i="16"/>
  <c r="AB507" i="16"/>
  <c r="AA507" i="16"/>
  <c r="Z507" i="16"/>
  <c r="Y507" i="16"/>
  <c r="X507" i="16"/>
  <c r="W507" i="16"/>
  <c r="F508" i="16"/>
  <c r="M508" i="16"/>
  <c r="U508" i="26" l="1"/>
  <c r="Q508" i="26"/>
  <c r="S508" i="26" s="1"/>
  <c r="J508" i="26"/>
  <c r="G508" i="16"/>
  <c r="I508" i="16"/>
  <c r="K508" i="16" s="1"/>
  <c r="H508" i="16"/>
  <c r="O508" i="16"/>
  <c r="N508" i="16"/>
  <c r="P508" i="16"/>
  <c r="R508" i="16" s="1"/>
  <c r="T508" i="26" l="1"/>
  <c r="L508" i="26"/>
  <c r="U508" i="16"/>
  <c r="Q508" i="16"/>
  <c r="S508" i="16" s="1"/>
  <c r="J508" i="16"/>
  <c r="F509" i="26" l="1"/>
  <c r="M509" i="26"/>
  <c r="Z508" i="26"/>
  <c r="Y508" i="26"/>
  <c r="AB508" i="26"/>
  <c r="X508" i="26"/>
  <c r="AA508" i="26"/>
  <c r="W508" i="26"/>
  <c r="V508" i="26"/>
  <c r="T508" i="16"/>
  <c r="L508" i="16"/>
  <c r="N509" i="26" l="1"/>
  <c r="P509" i="26"/>
  <c r="R509" i="26" s="1"/>
  <c r="O509" i="26"/>
  <c r="I509" i="26"/>
  <c r="K509" i="26" s="1"/>
  <c r="H509" i="26"/>
  <c r="G509" i="26"/>
  <c r="V508" i="16"/>
  <c r="AB508" i="16"/>
  <c r="AA508" i="16"/>
  <c r="Z508" i="16"/>
  <c r="Y508" i="16"/>
  <c r="X508" i="16"/>
  <c r="W508" i="16"/>
  <c r="F509" i="16"/>
  <c r="M509" i="16"/>
  <c r="Q509" i="26" l="1"/>
  <c r="S509" i="26" s="1"/>
  <c r="U509" i="26"/>
  <c r="J509" i="26"/>
  <c r="N509" i="16"/>
  <c r="P509" i="16"/>
  <c r="R509" i="16" s="1"/>
  <c r="O509" i="16"/>
  <c r="I509" i="16"/>
  <c r="K509" i="16" s="1"/>
  <c r="H509" i="16"/>
  <c r="G509" i="16"/>
  <c r="T509" i="26" l="1"/>
  <c r="L509" i="26"/>
  <c r="Q509" i="16"/>
  <c r="S509" i="16" s="1"/>
  <c r="U509" i="16"/>
  <c r="J509" i="16"/>
  <c r="F510" i="26" l="1"/>
  <c r="M510" i="26"/>
  <c r="Z509" i="26"/>
  <c r="Y509" i="26"/>
  <c r="AB509" i="26"/>
  <c r="X509" i="26"/>
  <c r="W509" i="26"/>
  <c r="AA509" i="26"/>
  <c r="V509" i="26"/>
  <c r="T509" i="16"/>
  <c r="L509" i="16"/>
  <c r="N510" i="26" l="1"/>
  <c r="P510" i="26"/>
  <c r="R510" i="26" s="1"/>
  <c r="O510" i="26"/>
  <c r="I510" i="26"/>
  <c r="K510" i="26" s="1"/>
  <c r="H510" i="26"/>
  <c r="G510" i="26"/>
  <c r="V509" i="16"/>
  <c r="AB509" i="16"/>
  <c r="AA509" i="16"/>
  <c r="Z509" i="16"/>
  <c r="Y509" i="16"/>
  <c r="X509" i="16"/>
  <c r="W509" i="16"/>
  <c r="M510" i="16"/>
  <c r="F510" i="16"/>
  <c r="Q510" i="26" l="1"/>
  <c r="S510" i="26" s="1"/>
  <c r="U510" i="26"/>
  <c r="J510" i="26"/>
  <c r="P510" i="16"/>
  <c r="R510" i="16" s="1"/>
  <c r="O510" i="16"/>
  <c r="N510" i="16"/>
  <c r="I510" i="16"/>
  <c r="K510" i="16" s="1"/>
  <c r="H510" i="16"/>
  <c r="G510" i="16"/>
  <c r="T510" i="26" l="1"/>
  <c r="L510" i="26"/>
  <c r="J510" i="16"/>
  <c r="L510" i="16" s="1"/>
  <c r="Q510" i="16"/>
  <c r="S510" i="16" s="1"/>
  <c r="U510" i="16"/>
  <c r="F511" i="26" l="1"/>
  <c r="M511" i="26"/>
  <c r="Z510" i="26"/>
  <c r="Y510" i="26"/>
  <c r="AB510" i="26"/>
  <c r="X510" i="26"/>
  <c r="W510" i="26"/>
  <c r="AA510" i="26"/>
  <c r="V510" i="26"/>
  <c r="AB510" i="16"/>
  <c r="AA510" i="16"/>
  <c r="Z510" i="16"/>
  <c r="Y510" i="16"/>
  <c r="X510" i="16"/>
  <c r="W510" i="16"/>
  <c r="T510" i="16"/>
  <c r="V510" i="16" s="1"/>
  <c r="F511" i="16"/>
  <c r="M511" i="16"/>
  <c r="N511" i="26" l="1"/>
  <c r="P511" i="26"/>
  <c r="R511" i="26" s="1"/>
  <c r="O511" i="26"/>
  <c r="I511" i="26"/>
  <c r="K511" i="26" s="1"/>
  <c r="H511" i="26"/>
  <c r="G511" i="26"/>
  <c r="P511" i="16"/>
  <c r="R511" i="16" s="1"/>
  <c r="O511" i="16"/>
  <c r="N511" i="16"/>
  <c r="H511" i="16"/>
  <c r="G511" i="16"/>
  <c r="I511" i="16"/>
  <c r="K511" i="16" s="1"/>
  <c r="Q511" i="26" l="1"/>
  <c r="S511" i="26" s="1"/>
  <c r="U511" i="26"/>
  <c r="J511" i="26"/>
  <c r="J511" i="16"/>
  <c r="L511" i="16" s="1"/>
  <c r="U511" i="16"/>
  <c r="Q511" i="16"/>
  <c r="S511" i="16" s="1"/>
  <c r="T511" i="26" l="1"/>
  <c r="L511" i="26"/>
  <c r="AB511" i="16"/>
  <c r="AA511" i="16"/>
  <c r="Z511" i="16"/>
  <c r="Y511" i="16"/>
  <c r="X511" i="16"/>
  <c r="W511" i="16"/>
  <c r="T511" i="16"/>
  <c r="V511" i="16" s="1"/>
  <c r="F512" i="16"/>
  <c r="M512" i="16"/>
  <c r="F512" i="26" l="1"/>
  <c r="M512" i="26"/>
  <c r="Z511" i="26"/>
  <c r="Y511" i="26"/>
  <c r="AB511" i="26"/>
  <c r="X511" i="26"/>
  <c r="AA511" i="26"/>
  <c r="W511" i="26"/>
  <c r="V511" i="26"/>
  <c r="G512" i="16"/>
  <c r="I512" i="16"/>
  <c r="K512" i="16" s="1"/>
  <c r="H512" i="16"/>
  <c r="O512" i="16"/>
  <c r="N512" i="16"/>
  <c r="P512" i="16"/>
  <c r="R512" i="16" s="1"/>
  <c r="N512" i="26" l="1"/>
  <c r="P512" i="26"/>
  <c r="R512" i="26" s="1"/>
  <c r="O512" i="26"/>
  <c r="I512" i="26"/>
  <c r="K512" i="26" s="1"/>
  <c r="H512" i="26"/>
  <c r="G512" i="26"/>
  <c r="Q512" i="16"/>
  <c r="S512" i="16" s="1"/>
  <c r="U512" i="16"/>
  <c r="J512" i="16"/>
  <c r="U512" i="26" l="1"/>
  <c r="Q512" i="26"/>
  <c r="S512" i="26" s="1"/>
  <c r="J512" i="26"/>
  <c r="T512" i="16"/>
  <c r="L512" i="16"/>
  <c r="T512" i="26" l="1"/>
  <c r="L512" i="26"/>
  <c r="AB512" i="16"/>
  <c r="AA512" i="16"/>
  <c r="Z512" i="16"/>
  <c r="V512" i="16"/>
  <c r="Y512" i="16"/>
  <c r="X512" i="16"/>
  <c r="W512" i="16"/>
  <c r="F513" i="16"/>
  <c r="M513" i="16"/>
  <c r="F513" i="26" l="1"/>
  <c r="M513" i="26"/>
  <c r="Z512" i="26"/>
  <c r="Y512" i="26"/>
  <c r="AB512" i="26"/>
  <c r="X512" i="26"/>
  <c r="AA512" i="26"/>
  <c r="W512" i="26"/>
  <c r="V512" i="26"/>
  <c r="N513" i="16"/>
  <c r="P513" i="16"/>
  <c r="R513" i="16" s="1"/>
  <c r="O513" i="16"/>
  <c r="I513" i="16"/>
  <c r="K513" i="16" s="1"/>
  <c r="H513" i="16"/>
  <c r="G513" i="16"/>
  <c r="N513" i="26" l="1"/>
  <c r="P513" i="26"/>
  <c r="R513" i="26" s="1"/>
  <c r="O513" i="26"/>
  <c r="I513" i="26"/>
  <c r="K513" i="26" s="1"/>
  <c r="H513" i="26"/>
  <c r="G513" i="26"/>
  <c r="J513" i="16"/>
  <c r="L513" i="16" s="1"/>
  <c r="U513" i="16"/>
  <c r="Q513" i="16"/>
  <c r="Q513" i="26" l="1"/>
  <c r="S513" i="26" s="1"/>
  <c r="U513" i="26"/>
  <c r="J513" i="26"/>
  <c r="T513" i="16"/>
  <c r="S513" i="16"/>
  <c r="F514" i="16" s="1"/>
  <c r="T513" i="26" l="1"/>
  <c r="L513" i="26"/>
  <c r="Z513" i="16"/>
  <c r="AA513" i="16"/>
  <c r="AB513" i="16"/>
  <c r="V513" i="16"/>
  <c r="W513" i="16"/>
  <c r="X513" i="16"/>
  <c r="Y513" i="16"/>
  <c r="I514" i="16"/>
  <c r="K514" i="16" s="1"/>
  <c r="H514" i="16"/>
  <c r="G514" i="16"/>
  <c r="M514" i="16"/>
  <c r="F514" i="26" l="1"/>
  <c r="M514" i="26"/>
  <c r="Z513" i="26"/>
  <c r="Y513" i="26"/>
  <c r="AB513" i="26"/>
  <c r="X513" i="26"/>
  <c r="W513" i="26"/>
  <c r="AA513" i="26"/>
  <c r="V513" i="26"/>
  <c r="P514" i="16"/>
  <c r="R514" i="16" s="1"/>
  <c r="O514" i="16"/>
  <c r="N514" i="16"/>
  <c r="J514" i="16"/>
  <c r="N514" i="26" l="1"/>
  <c r="P514" i="26"/>
  <c r="R514" i="26" s="1"/>
  <c r="O514" i="26"/>
  <c r="I514" i="26"/>
  <c r="K514" i="26" s="1"/>
  <c r="H514" i="26"/>
  <c r="G514" i="26"/>
  <c r="U514" i="16"/>
  <c r="Q514" i="16"/>
  <c r="L514" i="16"/>
  <c r="Q514" i="26" l="1"/>
  <c r="S514" i="26" s="1"/>
  <c r="U514" i="26"/>
  <c r="J514" i="26"/>
  <c r="S514" i="16"/>
  <c r="AA514" i="16" s="1"/>
  <c r="T514" i="16"/>
  <c r="T514" i="26" l="1"/>
  <c r="L514" i="26"/>
  <c r="M515" i="16"/>
  <c r="N515" i="16" s="1"/>
  <c r="W514" i="16"/>
  <c r="F515" i="16"/>
  <c r="I515" i="16" s="1"/>
  <c r="K515" i="16" s="1"/>
  <c r="Y514" i="16"/>
  <c r="Z514" i="16"/>
  <c r="X514" i="16"/>
  <c r="V514" i="16"/>
  <c r="AB514" i="16"/>
  <c r="F515" i="26" l="1"/>
  <c r="M515" i="26"/>
  <c r="Z514" i="26"/>
  <c r="Y514" i="26"/>
  <c r="AB514" i="26"/>
  <c r="X514" i="26"/>
  <c r="W514" i="26"/>
  <c r="AA514" i="26"/>
  <c r="V514" i="26"/>
  <c r="O515" i="16"/>
  <c r="P515" i="16"/>
  <c r="R515" i="16" s="1"/>
  <c r="U515" i="16" s="1"/>
  <c r="G515" i="16"/>
  <c r="H515" i="16"/>
  <c r="N515" i="26" l="1"/>
  <c r="P515" i="26"/>
  <c r="R515" i="26" s="1"/>
  <c r="O515" i="26"/>
  <c r="I515" i="26"/>
  <c r="K515" i="26" s="1"/>
  <c r="H515" i="26"/>
  <c r="G515" i="26"/>
  <c r="Q515" i="16"/>
  <c r="S515" i="16" s="1"/>
  <c r="J515" i="16"/>
  <c r="L515" i="16" s="1"/>
  <c r="U515" i="26" l="1"/>
  <c r="J515" i="26"/>
  <c r="Q515" i="26"/>
  <c r="S515" i="26" s="1"/>
  <c r="T515" i="16"/>
  <c r="V515" i="16" s="1"/>
  <c r="AB515" i="16"/>
  <c r="AA515" i="16"/>
  <c r="Z515" i="16"/>
  <c r="Y515" i="16"/>
  <c r="X515" i="16"/>
  <c r="W515" i="16"/>
  <c r="F516" i="16"/>
  <c r="M516" i="16"/>
  <c r="T515" i="26" l="1"/>
  <c r="L515" i="26"/>
  <c r="O516" i="16"/>
  <c r="N516" i="16"/>
  <c r="P516" i="16"/>
  <c r="R516" i="16" s="1"/>
  <c r="G516" i="16"/>
  <c r="I516" i="16"/>
  <c r="K516" i="16" s="1"/>
  <c r="H516" i="16"/>
  <c r="F516" i="26" l="1"/>
  <c r="M516" i="26"/>
  <c r="Z515" i="26"/>
  <c r="Y515" i="26"/>
  <c r="AB515" i="26"/>
  <c r="X515" i="26"/>
  <c r="AA515" i="26"/>
  <c r="W515" i="26"/>
  <c r="V515" i="26"/>
  <c r="J516" i="16"/>
  <c r="L516" i="16" s="1"/>
  <c r="U516" i="16"/>
  <c r="Q516" i="16"/>
  <c r="N516" i="26" l="1"/>
  <c r="P516" i="26"/>
  <c r="R516" i="26" s="1"/>
  <c r="O516" i="26"/>
  <c r="I516" i="26"/>
  <c r="K516" i="26" s="1"/>
  <c r="H516" i="26"/>
  <c r="G516" i="26"/>
  <c r="T516" i="16"/>
  <c r="S516" i="16"/>
  <c r="AB516" i="16" s="1"/>
  <c r="U516" i="26" l="1"/>
  <c r="J516" i="26"/>
  <c r="Q516" i="26"/>
  <c r="S516" i="26" s="1"/>
  <c r="Z516" i="16"/>
  <c r="AA516" i="16"/>
  <c r="Y516" i="16"/>
  <c r="V516" i="16"/>
  <c r="W516" i="16"/>
  <c r="X516" i="16"/>
  <c r="F517" i="16"/>
  <c r="M517" i="16"/>
  <c r="T516" i="26" l="1"/>
  <c r="L516" i="26"/>
  <c r="I517" i="16"/>
  <c r="K517" i="16" s="1"/>
  <c r="H517" i="16"/>
  <c r="G517" i="16"/>
  <c r="N517" i="16"/>
  <c r="P517" i="16"/>
  <c r="R517" i="16" s="1"/>
  <c r="O517" i="16"/>
  <c r="F517" i="26" l="1"/>
  <c r="M517" i="26"/>
  <c r="Z516" i="26"/>
  <c r="Y516" i="26"/>
  <c r="AB516" i="26"/>
  <c r="X516" i="26"/>
  <c r="AA516" i="26"/>
  <c r="W516" i="26"/>
  <c r="V516" i="26"/>
  <c r="Q517" i="16"/>
  <c r="S517" i="16" s="1"/>
  <c r="U517" i="16"/>
  <c r="J517" i="16"/>
  <c r="N517" i="26" l="1"/>
  <c r="P517" i="26"/>
  <c r="R517" i="26" s="1"/>
  <c r="O517" i="26"/>
  <c r="I517" i="26"/>
  <c r="K517" i="26" s="1"/>
  <c r="H517" i="26"/>
  <c r="G517" i="26"/>
  <c r="T517" i="16"/>
  <c r="L517" i="16"/>
  <c r="J517" i="26" l="1"/>
  <c r="L517" i="26" s="1"/>
  <c r="U517" i="26"/>
  <c r="Q517" i="26"/>
  <c r="V517" i="16"/>
  <c r="AB517" i="16"/>
  <c r="AA517" i="16"/>
  <c r="Z517" i="16"/>
  <c r="Y517" i="16"/>
  <c r="X517" i="16"/>
  <c r="W517" i="16"/>
  <c r="M518" i="16"/>
  <c r="F518" i="16"/>
  <c r="T517" i="26" l="1"/>
  <c r="S517" i="26"/>
  <c r="F518" i="26" s="1"/>
  <c r="P518" i="16"/>
  <c r="R518" i="16" s="1"/>
  <c r="O518" i="16"/>
  <c r="N518" i="16"/>
  <c r="I518" i="16"/>
  <c r="K518" i="16" s="1"/>
  <c r="H518" i="16"/>
  <c r="G518" i="16"/>
  <c r="M518" i="26" l="1"/>
  <c r="O518" i="26" s="1"/>
  <c r="V517" i="26"/>
  <c r="Y517" i="26"/>
  <c r="AA517" i="26"/>
  <c r="W517" i="26"/>
  <c r="X517" i="26"/>
  <c r="Z517" i="26"/>
  <c r="AB517" i="26"/>
  <c r="H518" i="26"/>
  <c r="U518" i="16"/>
  <c r="J518" i="16"/>
  <c r="Q518" i="16"/>
  <c r="S518" i="16" s="1"/>
  <c r="P518" i="26" l="1"/>
  <c r="R518" i="26" s="1"/>
  <c r="N518" i="26"/>
  <c r="I518" i="26"/>
  <c r="K518" i="26" s="1"/>
  <c r="G518" i="26"/>
  <c r="T518" i="16"/>
  <c r="L518" i="16"/>
  <c r="Q518" i="26" l="1"/>
  <c r="S518" i="26" s="1"/>
  <c r="J518" i="26"/>
  <c r="U518" i="26"/>
  <c r="V518" i="16"/>
  <c r="AB518" i="16"/>
  <c r="AA518" i="16"/>
  <c r="Z518" i="16"/>
  <c r="X518" i="16"/>
  <c r="Y518" i="16"/>
  <c r="W518" i="16"/>
  <c r="F519" i="16"/>
  <c r="M519" i="16"/>
  <c r="T518" i="26" l="1"/>
  <c r="L518" i="26"/>
  <c r="F519" i="26" s="1"/>
  <c r="H519" i="16"/>
  <c r="G519" i="16"/>
  <c r="I519" i="16"/>
  <c r="K519" i="16" s="1"/>
  <c r="P519" i="16"/>
  <c r="R519" i="16" s="1"/>
  <c r="O519" i="16"/>
  <c r="N519" i="16"/>
  <c r="V518" i="26" l="1"/>
  <c r="AA518" i="26"/>
  <c r="Y518" i="26"/>
  <c r="W518" i="26"/>
  <c r="Z518" i="26"/>
  <c r="X518" i="26"/>
  <c r="M519" i="26"/>
  <c r="P519" i="26" s="1"/>
  <c r="R519" i="26" s="1"/>
  <c r="AB518" i="26"/>
  <c r="I519" i="26"/>
  <c r="K519" i="26" s="1"/>
  <c r="H519" i="26"/>
  <c r="G519" i="26"/>
  <c r="Q519" i="16"/>
  <c r="S519" i="16" s="1"/>
  <c r="U519" i="16"/>
  <c r="J519" i="16"/>
  <c r="N519" i="26" l="1"/>
  <c r="O519" i="26"/>
  <c r="J519" i="26"/>
  <c r="L519" i="26" s="1"/>
  <c r="U519" i="26"/>
  <c r="T519" i="16"/>
  <c r="L519" i="16"/>
  <c r="Q519" i="26" l="1"/>
  <c r="S519" i="26" s="1"/>
  <c r="M520" i="26" s="1"/>
  <c r="V519" i="16"/>
  <c r="AB519" i="16"/>
  <c r="AA519" i="16"/>
  <c r="Z519" i="16"/>
  <c r="Y519" i="16"/>
  <c r="X519" i="16"/>
  <c r="W519" i="16"/>
  <c r="F520" i="16"/>
  <c r="M520" i="16"/>
  <c r="Z519" i="26" l="1"/>
  <c r="T519" i="26"/>
  <c r="V519" i="26" s="1"/>
  <c r="W519" i="26"/>
  <c r="AA519" i="26"/>
  <c r="X519" i="26"/>
  <c r="AB519" i="26"/>
  <c r="F520" i="26"/>
  <c r="H520" i="26" s="1"/>
  <c r="Y519" i="26"/>
  <c r="N520" i="26"/>
  <c r="P520" i="26"/>
  <c r="R520" i="26" s="1"/>
  <c r="O520" i="26"/>
  <c r="G520" i="16"/>
  <c r="I520" i="16"/>
  <c r="K520" i="16" s="1"/>
  <c r="H520" i="16"/>
  <c r="O520" i="16"/>
  <c r="N520" i="16"/>
  <c r="P520" i="16"/>
  <c r="R520" i="16" s="1"/>
  <c r="I520" i="26" l="1"/>
  <c r="K520" i="26" s="1"/>
  <c r="U520" i="26" s="1"/>
  <c r="G520" i="26"/>
  <c r="Q520" i="26"/>
  <c r="S520" i="26" s="1"/>
  <c r="U520" i="16"/>
  <c r="Q520" i="16"/>
  <c r="S520" i="16" s="1"/>
  <c r="J520" i="16"/>
  <c r="L520" i="16" s="1"/>
  <c r="J520" i="26" l="1"/>
  <c r="T520" i="26" s="1"/>
  <c r="AB520" i="16"/>
  <c r="AA520" i="16"/>
  <c r="Z520" i="16"/>
  <c r="Y520" i="16"/>
  <c r="X520" i="16"/>
  <c r="W520" i="16"/>
  <c r="F521" i="16"/>
  <c r="M521" i="16"/>
  <c r="T520" i="16"/>
  <c r="V520" i="16" s="1"/>
  <c r="L520" i="26" l="1"/>
  <c r="M521" i="26" s="1"/>
  <c r="P521" i="26" s="1"/>
  <c r="R521" i="26" s="1"/>
  <c r="N521" i="16"/>
  <c r="P521" i="16"/>
  <c r="R521" i="16" s="1"/>
  <c r="O521" i="16"/>
  <c r="I521" i="16"/>
  <c r="K521" i="16" s="1"/>
  <c r="H521" i="16"/>
  <c r="G521" i="16"/>
  <c r="V520" i="26" l="1"/>
  <c r="Z520" i="26"/>
  <c r="AB520" i="26"/>
  <c r="W520" i="26"/>
  <c r="AA520" i="26"/>
  <c r="F521" i="26"/>
  <c r="H521" i="26" s="1"/>
  <c r="X520" i="26"/>
  <c r="Y520" i="26"/>
  <c r="N521" i="26"/>
  <c r="O521" i="26"/>
  <c r="U521" i="16"/>
  <c r="Q521" i="16"/>
  <c r="S521" i="16" s="1"/>
  <c r="J521" i="16"/>
  <c r="G521" i="26" l="1"/>
  <c r="I521" i="26"/>
  <c r="K521" i="26" s="1"/>
  <c r="U521" i="26" s="1"/>
  <c r="Q521" i="26"/>
  <c r="S521" i="26" s="1"/>
  <c r="T521" i="16"/>
  <c r="L521" i="16"/>
  <c r="J521" i="26" l="1"/>
  <c r="L521" i="26" s="1"/>
  <c r="F522" i="26" s="1"/>
  <c r="V521" i="16"/>
  <c r="AB521" i="16"/>
  <c r="AA521" i="16"/>
  <c r="Z521" i="16"/>
  <c r="Y521" i="16"/>
  <c r="X521" i="16"/>
  <c r="W521" i="16"/>
  <c r="M522" i="16"/>
  <c r="F522" i="16"/>
  <c r="AA521" i="26" l="1"/>
  <c r="W521" i="26"/>
  <c r="AB521" i="26"/>
  <c r="Y521" i="26"/>
  <c r="Z521" i="26"/>
  <c r="X521" i="26"/>
  <c r="T521" i="26"/>
  <c r="V521" i="26" s="1"/>
  <c r="M522" i="26"/>
  <c r="P522" i="26" s="1"/>
  <c r="R522" i="26" s="1"/>
  <c r="I522" i="26"/>
  <c r="K522" i="26" s="1"/>
  <c r="H522" i="26"/>
  <c r="G522" i="26"/>
  <c r="I522" i="16"/>
  <c r="K522" i="16" s="1"/>
  <c r="H522" i="16"/>
  <c r="G522" i="16"/>
  <c r="P522" i="16"/>
  <c r="R522" i="16" s="1"/>
  <c r="O522" i="16"/>
  <c r="N522" i="16"/>
  <c r="N522" i="26" l="1"/>
  <c r="O522" i="26"/>
  <c r="U522" i="26"/>
  <c r="J522" i="26"/>
  <c r="Q522" i="16"/>
  <c r="S522" i="16" s="1"/>
  <c r="U522" i="16"/>
  <c r="J522" i="16"/>
  <c r="Q522" i="26" l="1"/>
  <c r="S522" i="26" s="1"/>
  <c r="L522" i="26"/>
  <c r="T522" i="16"/>
  <c r="L522" i="16"/>
  <c r="T522" i="26" l="1"/>
  <c r="V522" i="26" s="1"/>
  <c r="F523" i="26"/>
  <c r="M523" i="26"/>
  <c r="Z522" i="26"/>
  <c r="Y522" i="26"/>
  <c r="AB522" i="26"/>
  <c r="X522" i="26"/>
  <c r="W522" i="26"/>
  <c r="AA522" i="26"/>
  <c r="V522" i="16"/>
  <c r="AA522" i="16"/>
  <c r="AB522" i="16"/>
  <c r="Z522" i="16"/>
  <c r="X522" i="16"/>
  <c r="Y522" i="16"/>
  <c r="W522" i="16"/>
  <c r="F523" i="16"/>
  <c r="M523" i="16"/>
  <c r="N523" i="26" l="1"/>
  <c r="P523" i="26"/>
  <c r="R523" i="26" s="1"/>
  <c r="O523" i="26"/>
  <c r="I523" i="26"/>
  <c r="K523" i="26" s="1"/>
  <c r="H523" i="26"/>
  <c r="G523" i="26"/>
  <c r="H523" i="16"/>
  <c r="G523" i="16"/>
  <c r="I523" i="16"/>
  <c r="K523" i="16" s="1"/>
  <c r="P523" i="16"/>
  <c r="R523" i="16" s="1"/>
  <c r="O523" i="16"/>
  <c r="N523" i="16"/>
  <c r="U523" i="26" l="1"/>
  <c r="J523" i="26"/>
  <c r="Q523" i="26"/>
  <c r="S523" i="26" s="1"/>
  <c r="Q523" i="16"/>
  <c r="S523" i="16" s="1"/>
  <c r="U523" i="16"/>
  <c r="J523" i="16"/>
  <c r="T523" i="26" l="1"/>
  <c r="L523" i="26"/>
  <c r="T523" i="16"/>
  <c r="L523" i="16"/>
  <c r="F524" i="26" l="1"/>
  <c r="M524" i="26"/>
  <c r="Z523" i="26"/>
  <c r="Y523" i="26"/>
  <c r="AB523" i="26"/>
  <c r="X523" i="26"/>
  <c r="AA523" i="26"/>
  <c r="W523" i="26"/>
  <c r="V523" i="26"/>
  <c r="V523" i="16"/>
  <c r="AB523" i="16"/>
  <c r="AA523" i="16"/>
  <c r="Z523" i="16"/>
  <c r="Y523" i="16"/>
  <c r="X523" i="16"/>
  <c r="W523" i="16"/>
  <c r="F524" i="16"/>
  <c r="M524" i="16"/>
  <c r="N524" i="26" l="1"/>
  <c r="P524" i="26"/>
  <c r="R524" i="26" s="1"/>
  <c r="O524" i="26"/>
  <c r="I524" i="26"/>
  <c r="K524" i="26" s="1"/>
  <c r="H524" i="26"/>
  <c r="G524" i="26"/>
  <c r="G524" i="16"/>
  <c r="I524" i="16"/>
  <c r="K524" i="16" s="1"/>
  <c r="H524" i="16"/>
  <c r="O524" i="16"/>
  <c r="N524" i="16"/>
  <c r="P524" i="16"/>
  <c r="R524" i="16" s="1"/>
  <c r="J524" i="26" l="1"/>
  <c r="L524" i="26" s="1"/>
  <c r="U524" i="26"/>
  <c r="Q524" i="26"/>
  <c r="S524" i="26" s="1"/>
  <c r="J524" i="16"/>
  <c r="L524" i="16" s="1"/>
  <c r="U524" i="16"/>
  <c r="Q524" i="16"/>
  <c r="S524" i="16" s="1"/>
  <c r="M525" i="26" l="1"/>
  <c r="F525" i="26"/>
  <c r="T524" i="26"/>
  <c r="V524" i="26" s="1"/>
  <c r="Z524" i="26"/>
  <c r="Y524" i="26"/>
  <c r="AB524" i="26"/>
  <c r="X524" i="26"/>
  <c r="AA524" i="26"/>
  <c r="W524" i="26"/>
  <c r="AB524" i="16"/>
  <c r="AA524" i="16"/>
  <c r="Z524" i="16"/>
  <c r="Y524" i="16"/>
  <c r="X524" i="16"/>
  <c r="W524" i="16"/>
  <c r="F525" i="16"/>
  <c r="M525" i="16"/>
  <c r="T524" i="16"/>
  <c r="V524" i="16" s="1"/>
  <c r="N525" i="26" l="1"/>
  <c r="P525" i="26"/>
  <c r="R525" i="26" s="1"/>
  <c r="O525" i="26"/>
  <c r="I525" i="26"/>
  <c r="K525" i="26" s="1"/>
  <c r="H525" i="26"/>
  <c r="G525" i="26"/>
  <c r="N525" i="16"/>
  <c r="P525" i="16"/>
  <c r="R525" i="16" s="1"/>
  <c r="O525" i="16"/>
  <c r="I525" i="16"/>
  <c r="K525" i="16" s="1"/>
  <c r="H525" i="16"/>
  <c r="G525" i="16"/>
  <c r="U525" i="26" l="1"/>
  <c r="J525" i="26"/>
  <c r="Q525" i="26"/>
  <c r="S525" i="26" s="1"/>
  <c r="U525" i="16"/>
  <c r="J525" i="16"/>
  <c r="L525" i="16" s="1"/>
  <c r="Q525" i="16"/>
  <c r="S525" i="16" s="1"/>
  <c r="T525" i="26" l="1"/>
  <c r="L525" i="26"/>
  <c r="AB525" i="16"/>
  <c r="AA525" i="16"/>
  <c r="Z525" i="16"/>
  <c r="Y525" i="16"/>
  <c r="X525" i="16"/>
  <c r="W525" i="16"/>
  <c r="M526" i="16"/>
  <c r="F526" i="16"/>
  <c r="T525" i="16"/>
  <c r="V525" i="16" s="1"/>
  <c r="F526" i="26" l="1"/>
  <c r="M526" i="26"/>
  <c r="Z525" i="26"/>
  <c r="Y525" i="26"/>
  <c r="AB525" i="26"/>
  <c r="X525" i="26"/>
  <c r="W525" i="26"/>
  <c r="AA525" i="26"/>
  <c r="V525" i="26"/>
  <c r="I526" i="16"/>
  <c r="K526" i="16" s="1"/>
  <c r="H526" i="16"/>
  <c r="G526" i="16"/>
  <c r="P526" i="16"/>
  <c r="R526" i="16" s="1"/>
  <c r="O526" i="16"/>
  <c r="N526" i="16"/>
  <c r="N526" i="26" l="1"/>
  <c r="P526" i="26"/>
  <c r="R526" i="26" s="1"/>
  <c r="O526" i="26"/>
  <c r="I526" i="26"/>
  <c r="K526" i="26" s="1"/>
  <c r="H526" i="26"/>
  <c r="G526" i="26"/>
  <c r="Q526" i="16"/>
  <c r="S526" i="16" s="1"/>
  <c r="U526" i="16"/>
  <c r="J526" i="16"/>
  <c r="Q526" i="26" l="1"/>
  <c r="S526" i="26" s="1"/>
  <c r="U526" i="26"/>
  <c r="J526" i="26"/>
  <c r="T526" i="16"/>
  <c r="L526" i="16"/>
  <c r="T526" i="26" l="1"/>
  <c r="L526" i="26"/>
  <c r="V526" i="16"/>
  <c r="AB526" i="16"/>
  <c r="AA526" i="16"/>
  <c r="Z526" i="16"/>
  <c r="Y526" i="16"/>
  <c r="X526" i="16"/>
  <c r="W526" i="16"/>
  <c r="F527" i="16"/>
  <c r="M527" i="16"/>
  <c r="F527" i="26" l="1"/>
  <c r="M527" i="26"/>
  <c r="Z526" i="26"/>
  <c r="Y526" i="26"/>
  <c r="AB526" i="26"/>
  <c r="X526" i="26"/>
  <c r="W526" i="26"/>
  <c r="AA526" i="26"/>
  <c r="V526" i="26"/>
  <c r="P527" i="16"/>
  <c r="R527" i="16" s="1"/>
  <c r="O527" i="16"/>
  <c r="N527" i="16"/>
  <c r="H527" i="16"/>
  <c r="G527" i="16"/>
  <c r="I527" i="16"/>
  <c r="K527" i="16" s="1"/>
  <c r="N527" i="26" l="1"/>
  <c r="P527" i="26"/>
  <c r="R527" i="26" s="1"/>
  <c r="O527" i="26"/>
  <c r="I527" i="26"/>
  <c r="K527" i="26" s="1"/>
  <c r="H527" i="26"/>
  <c r="G527" i="26"/>
  <c r="J527" i="16"/>
  <c r="L527" i="16" s="1"/>
  <c r="U527" i="16"/>
  <c r="Q527" i="16"/>
  <c r="S527" i="16" s="1"/>
  <c r="Q527" i="26" l="1"/>
  <c r="S527" i="26" s="1"/>
  <c r="U527" i="26"/>
  <c r="J527" i="26"/>
  <c r="AB527" i="16"/>
  <c r="AA527" i="16"/>
  <c r="Z527" i="16"/>
  <c r="Y527" i="16"/>
  <c r="X527" i="16"/>
  <c r="W527" i="16"/>
  <c r="T527" i="16"/>
  <c r="V527" i="16" s="1"/>
  <c r="F528" i="16"/>
  <c r="M528" i="16"/>
  <c r="T527" i="26" l="1"/>
  <c r="L527" i="26"/>
  <c r="O528" i="16"/>
  <c r="N528" i="16"/>
  <c r="P528" i="16"/>
  <c r="R528" i="16" s="1"/>
  <c r="G528" i="16"/>
  <c r="I528" i="16"/>
  <c r="K528" i="16" s="1"/>
  <c r="H528" i="16"/>
  <c r="F528" i="26" l="1"/>
  <c r="M528" i="26"/>
  <c r="Z527" i="26"/>
  <c r="Y527" i="26"/>
  <c r="AB527" i="26"/>
  <c r="X527" i="26"/>
  <c r="AA527" i="26"/>
  <c r="W527" i="26"/>
  <c r="V527" i="26"/>
  <c r="U528" i="16"/>
  <c r="Q528" i="16"/>
  <c r="S528" i="16" s="1"/>
  <c r="J528" i="16"/>
  <c r="N528" i="26" l="1"/>
  <c r="P528" i="26"/>
  <c r="R528" i="26" s="1"/>
  <c r="O528" i="26"/>
  <c r="I528" i="26"/>
  <c r="K528" i="26" s="1"/>
  <c r="H528" i="26"/>
  <c r="G528" i="26"/>
  <c r="T528" i="16"/>
  <c r="L528" i="16"/>
  <c r="Q528" i="26" l="1"/>
  <c r="S528" i="26" s="1"/>
  <c r="J528" i="26"/>
  <c r="U528" i="26"/>
  <c r="V528" i="16"/>
  <c r="AB528" i="16"/>
  <c r="AA528" i="16"/>
  <c r="Z528" i="16"/>
  <c r="Y528" i="16"/>
  <c r="X528" i="16"/>
  <c r="W528" i="16"/>
  <c r="F529" i="16"/>
  <c r="M529" i="16"/>
  <c r="T528" i="26" l="1"/>
  <c r="L528" i="26"/>
  <c r="I529" i="16"/>
  <c r="K529" i="16" s="1"/>
  <c r="H529" i="16"/>
  <c r="G529" i="16"/>
  <c r="N529" i="16"/>
  <c r="P529" i="16"/>
  <c r="R529" i="16" s="1"/>
  <c r="O529" i="16"/>
  <c r="F529" i="26" l="1"/>
  <c r="H529" i="26" s="1"/>
  <c r="M529" i="26"/>
  <c r="O529" i="26" s="1"/>
  <c r="Y528" i="26"/>
  <c r="V528" i="26"/>
  <c r="W528" i="26"/>
  <c r="AA528" i="26"/>
  <c r="X528" i="26"/>
  <c r="AB528" i="26"/>
  <c r="Z528" i="26"/>
  <c r="N529" i="26"/>
  <c r="Q529" i="16"/>
  <c r="S529" i="16" s="1"/>
  <c r="U529" i="16"/>
  <c r="J529" i="16"/>
  <c r="I529" i="26" l="1"/>
  <c r="K529" i="26" s="1"/>
  <c r="P529" i="26"/>
  <c r="R529" i="26" s="1"/>
  <c r="G529" i="26"/>
  <c r="T529" i="16"/>
  <c r="L529" i="16"/>
  <c r="Q529" i="26" l="1"/>
  <c r="S529" i="26" s="1"/>
  <c r="J529" i="26"/>
  <c r="U529" i="26"/>
  <c r="AB529" i="16"/>
  <c r="AA529" i="16"/>
  <c r="Z529" i="16"/>
  <c r="V529" i="16"/>
  <c r="Y529" i="16"/>
  <c r="X529" i="16"/>
  <c r="W529" i="16"/>
  <c r="M530" i="16"/>
  <c r="F530" i="16"/>
  <c r="T529" i="26" l="1"/>
  <c r="L529" i="26"/>
  <c r="F530" i="26" s="1"/>
  <c r="P530" i="16"/>
  <c r="R530" i="16" s="1"/>
  <c r="O530" i="16"/>
  <c r="N530" i="16"/>
  <c r="I530" i="16"/>
  <c r="K530" i="16" s="1"/>
  <c r="H530" i="16"/>
  <c r="G530" i="16"/>
  <c r="AB529" i="26" l="1"/>
  <c r="Z529" i="26"/>
  <c r="V529" i="26"/>
  <c r="AA529" i="26"/>
  <c r="W529" i="26"/>
  <c r="X529" i="26"/>
  <c r="Y529" i="26"/>
  <c r="M530" i="26"/>
  <c r="P530" i="26" s="1"/>
  <c r="R530" i="26" s="1"/>
  <c r="I530" i="26"/>
  <c r="K530" i="26" s="1"/>
  <c r="H530" i="26"/>
  <c r="G530" i="26"/>
  <c r="Q530" i="16"/>
  <c r="S530" i="16" s="1"/>
  <c r="U530" i="16"/>
  <c r="J530" i="16"/>
  <c r="O530" i="26" l="1"/>
  <c r="N530" i="26"/>
  <c r="J530" i="26"/>
  <c r="U530" i="26"/>
  <c r="T530" i="16"/>
  <c r="L530" i="16"/>
  <c r="Q530" i="26" l="1"/>
  <c r="S530" i="26" s="1"/>
  <c r="L530" i="26"/>
  <c r="V530" i="16"/>
  <c r="AB530" i="16"/>
  <c r="AA530" i="16"/>
  <c r="Z530" i="16"/>
  <c r="X530" i="16"/>
  <c r="Y530" i="16"/>
  <c r="W530" i="16"/>
  <c r="F531" i="16"/>
  <c r="M531" i="16"/>
  <c r="M531" i="26" l="1"/>
  <c r="O531" i="26" s="1"/>
  <c r="T530" i="26"/>
  <c r="V530" i="26" s="1"/>
  <c r="Y530" i="26"/>
  <c r="F531" i="26"/>
  <c r="G531" i="26" s="1"/>
  <c r="AA530" i="26"/>
  <c r="W530" i="26"/>
  <c r="AB530" i="26"/>
  <c r="X530" i="26"/>
  <c r="Z530" i="26"/>
  <c r="H531" i="16"/>
  <c r="G531" i="16"/>
  <c r="I531" i="16"/>
  <c r="K531" i="16" s="1"/>
  <c r="P531" i="16"/>
  <c r="R531" i="16" s="1"/>
  <c r="O531" i="16"/>
  <c r="N531" i="16"/>
  <c r="H531" i="26" l="1"/>
  <c r="I531" i="26"/>
  <c r="K531" i="26" s="1"/>
  <c r="P531" i="26"/>
  <c r="R531" i="26" s="1"/>
  <c r="N531" i="26"/>
  <c r="Q531" i="16"/>
  <c r="S531" i="16" s="1"/>
  <c r="U531" i="16"/>
  <c r="J531" i="16"/>
  <c r="J531" i="26" l="1"/>
  <c r="L531" i="26" s="1"/>
  <c r="U531" i="26"/>
  <c r="Q531" i="26"/>
  <c r="S531" i="26" s="1"/>
  <c r="T531" i="16"/>
  <c r="L531" i="16"/>
  <c r="T531" i="26" l="1"/>
  <c r="V531" i="26" s="1"/>
  <c r="F532" i="26"/>
  <c r="M532" i="26"/>
  <c r="Z531" i="26"/>
  <c r="Y531" i="26"/>
  <c r="AB531" i="26"/>
  <c r="X531" i="26"/>
  <c r="AA531" i="26"/>
  <c r="W531" i="26"/>
  <c r="V531" i="16"/>
  <c r="AB531" i="16"/>
  <c r="AA531" i="16"/>
  <c r="Z531" i="16"/>
  <c r="Y531" i="16"/>
  <c r="X531" i="16"/>
  <c r="W531" i="16"/>
  <c r="F532" i="16"/>
  <c r="M532" i="16"/>
  <c r="N532" i="26" l="1"/>
  <c r="P532" i="26"/>
  <c r="R532" i="26" s="1"/>
  <c r="O532" i="26"/>
  <c r="I532" i="26"/>
  <c r="K532" i="26" s="1"/>
  <c r="H532" i="26"/>
  <c r="G532" i="26"/>
  <c r="G532" i="16"/>
  <c r="I532" i="16"/>
  <c r="K532" i="16" s="1"/>
  <c r="H532" i="16"/>
  <c r="O532" i="16"/>
  <c r="N532" i="16"/>
  <c r="P532" i="16"/>
  <c r="R532" i="16" s="1"/>
  <c r="Q532" i="26" l="1"/>
  <c r="S532" i="26" s="1"/>
  <c r="U532" i="26"/>
  <c r="J532" i="26"/>
  <c r="Q532" i="16"/>
  <c r="S532" i="16" s="1"/>
  <c r="U532" i="16"/>
  <c r="J532" i="16"/>
  <c r="T532" i="26" l="1"/>
  <c r="L532" i="26"/>
  <c r="T532" i="16"/>
  <c r="L532" i="16"/>
  <c r="F533" i="26" l="1"/>
  <c r="M533" i="26"/>
  <c r="Z532" i="26"/>
  <c r="Y532" i="26"/>
  <c r="AB532" i="26"/>
  <c r="X532" i="26"/>
  <c r="AA532" i="26"/>
  <c r="W532" i="26"/>
  <c r="V532" i="26"/>
  <c r="V532" i="16"/>
  <c r="AB532" i="16"/>
  <c r="AA532" i="16"/>
  <c r="Z532" i="16"/>
  <c r="Y532" i="16"/>
  <c r="X532" i="16"/>
  <c r="W532" i="16"/>
  <c r="F533" i="16"/>
  <c r="M533" i="16"/>
  <c r="N533" i="26" l="1"/>
  <c r="P533" i="26"/>
  <c r="R533" i="26" s="1"/>
  <c r="O533" i="26"/>
  <c r="I533" i="26"/>
  <c r="K533" i="26" s="1"/>
  <c r="H533" i="26"/>
  <c r="G533" i="26"/>
  <c r="N533" i="16"/>
  <c r="P533" i="16"/>
  <c r="R533" i="16" s="1"/>
  <c r="O533" i="16"/>
  <c r="I533" i="16"/>
  <c r="K533" i="16" s="1"/>
  <c r="H533" i="16"/>
  <c r="G533" i="16"/>
  <c r="U533" i="26" l="1"/>
  <c r="J533" i="26"/>
  <c r="Q533" i="26"/>
  <c r="S533" i="26" s="1"/>
  <c r="Q533" i="16"/>
  <c r="S533" i="16" s="1"/>
  <c r="U533" i="16"/>
  <c r="J533" i="16"/>
  <c r="T533" i="26" l="1"/>
  <c r="L533" i="26"/>
  <c r="T533" i="16"/>
  <c r="L533" i="16"/>
  <c r="F534" i="26" l="1"/>
  <c r="M534" i="26"/>
  <c r="Z533" i="26"/>
  <c r="Y533" i="26"/>
  <c r="AB533" i="26"/>
  <c r="X533" i="26"/>
  <c r="W533" i="26"/>
  <c r="AA533" i="26"/>
  <c r="V533" i="26"/>
  <c r="V533" i="16"/>
  <c r="AB533" i="16"/>
  <c r="AA533" i="16"/>
  <c r="Z533" i="16"/>
  <c r="Y533" i="16"/>
  <c r="X533" i="16"/>
  <c r="W533" i="16"/>
  <c r="M534" i="16"/>
  <c r="F534" i="16"/>
  <c r="N534" i="26" l="1"/>
  <c r="P534" i="26"/>
  <c r="R534" i="26" s="1"/>
  <c r="O534" i="26"/>
  <c r="I534" i="26"/>
  <c r="K534" i="26" s="1"/>
  <c r="H534" i="26"/>
  <c r="G534" i="26"/>
  <c r="P534" i="16"/>
  <c r="R534" i="16" s="1"/>
  <c r="O534" i="16"/>
  <c r="N534" i="16"/>
  <c r="I534" i="16"/>
  <c r="K534" i="16" s="1"/>
  <c r="H534" i="16"/>
  <c r="G534" i="16"/>
  <c r="Q534" i="26" l="1"/>
  <c r="S534" i="26" s="1"/>
  <c r="U534" i="26"/>
  <c r="J534" i="26"/>
  <c r="Q534" i="16"/>
  <c r="S534" i="16" s="1"/>
  <c r="U534" i="16"/>
  <c r="J534" i="16"/>
  <c r="T534" i="26" l="1"/>
  <c r="L534" i="26"/>
  <c r="T534" i="16"/>
  <c r="L534" i="16"/>
  <c r="F535" i="26" l="1"/>
  <c r="M535" i="26"/>
  <c r="Z534" i="26"/>
  <c r="Y534" i="26"/>
  <c r="AB534" i="26"/>
  <c r="X534" i="26"/>
  <c r="W534" i="26"/>
  <c r="AA534" i="26"/>
  <c r="V534" i="26"/>
  <c r="V534" i="16"/>
  <c r="AB534" i="16"/>
  <c r="AA534" i="16"/>
  <c r="Z534" i="16"/>
  <c r="X534" i="16"/>
  <c r="Y534" i="16"/>
  <c r="W534" i="16"/>
  <c r="F535" i="16"/>
  <c r="M535" i="16"/>
  <c r="N535" i="26" l="1"/>
  <c r="P535" i="26"/>
  <c r="R535" i="26" s="1"/>
  <c r="O535" i="26"/>
  <c r="I535" i="26"/>
  <c r="K535" i="26" s="1"/>
  <c r="H535" i="26"/>
  <c r="G535" i="26"/>
  <c r="H535" i="16"/>
  <c r="G535" i="16"/>
  <c r="I535" i="16"/>
  <c r="K535" i="16" s="1"/>
  <c r="P535" i="16"/>
  <c r="R535" i="16" s="1"/>
  <c r="O535" i="16"/>
  <c r="N535" i="16"/>
  <c r="Q535" i="26" l="1"/>
  <c r="S535" i="26" s="1"/>
  <c r="U535" i="26"/>
  <c r="J535" i="26"/>
  <c r="U535" i="16"/>
  <c r="Q535" i="16"/>
  <c r="S535" i="16" s="1"/>
  <c r="J535" i="16"/>
  <c r="T535" i="26" l="1"/>
  <c r="L535" i="26"/>
  <c r="T535" i="16"/>
  <c r="L535" i="16"/>
  <c r="F536" i="26" l="1"/>
  <c r="M536" i="26"/>
  <c r="Z535" i="26"/>
  <c r="Y535" i="26"/>
  <c r="AB535" i="26"/>
  <c r="X535" i="26"/>
  <c r="AA535" i="26"/>
  <c r="W535" i="26"/>
  <c r="V535" i="26"/>
  <c r="V535" i="16"/>
  <c r="AB535" i="16"/>
  <c r="AA535" i="16"/>
  <c r="Z535" i="16"/>
  <c r="Y535" i="16"/>
  <c r="X535" i="16"/>
  <c r="W535" i="16"/>
  <c r="F536" i="16"/>
  <c r="M536" i="16"/>
  <c r="N536" i="26" l="1"/>
  <c r="P536" i="26"/>
  <c r="R536" i="26" s="1"/>
  <c r="O536" i="26"/>
  <c r="I536" i="26"/>
  <c r="K536" i="26" s="1"/>
  <c r="H536" i="26"/>
  <c r="G536" i="26"/>
  <c r="O536" i="16"/>
  <c r="N536" i="16"/>
  <c r="P536" i="16"/>
  <c r="R536" i="16" s="1"/>
  <c r="G536" i="16"/>
  <c r="I536" i="16"/>
  <c r="K536" i="16" s="1"/>
  <c r="H536" i="16"/>
  <c r="Q536" i="26" l="1"/>
  <c r="S536" i="26" s="1"/>
  <c r="J536" i="26"/>
  <c r="U536" i="26"/>
  <c r="U536" i="16"/>
  <c r="J536" i="16"/>
  <c r="L536" i="16" s="1"/>
  <c r="Q536" i="16"/>
  <c r="S536" i="16" s="1"/>
  <c r="T536" i="26" l="1"/>
  <c r="L536" i="26"/>
  <c r="AB536" i="16"/>
  <c r="AA536" i="16"/>
  <c r="Z536" i="16"/>
  <c r="Y536" i="16"/>
  <c r="X536" i="16"/>
  <c r="W536" i="16"/>
  <c r="T536" i="16"/>
  <c r="V536" i="16" s="1"/>
  <c r="F537" i="16"/>
  <c r="M537" i="16"/>
  <c r="F537" i="26" l="1"/>
  <c r="H537" i="26" s="1"/>
  <c r="M537" i="26"/>
  <c r="N537" i="26" s="1"/>
  <c r="V536" i="26"/>
  <c r="AB536" i="26"/>
  <c r="W536" i="26"/>
  <c r="AA536" i="26"/>
  <c r="Y536" i="26"/>
  <c r="X536" i="26"/>
  <c r="Z536" i="26"/>
  <c r="I537" i="16"/>
  <c r="K537" i="16" s="1"/>
  <c r="H537" i="16"/>
  <c r="G537" i="16"/>
  <c r="N537" i="16"/>
  <c r="P537" i="16"/>
  <c r="R537" i="16" s="1"/>
  <c r="O537" i="16"/>
  <c r="I537" i="26" l="1"/>
  <c r="K537" i="26" s="1"/>
  <c r="G537" i="26"/>
  <c r="O537" i="26"/>
  <c r="P537" i="26"/>
  <c r="R537" i="26" s="1"/>
  <c r="Q537" i="16"/>
  <c r="S537" i="16" s="1"/>
  <c r="U537" i="16"/>
  <c r="J537" i="16"/>
  <c r="J537" i="26" l="1"/>
  <c r="L537" i="26" s="1"/>
  <c r="U537" i="26"/>
  <c r="Q537" i="26"/>
  <c r="S537" i="26" s="1"/>
  <c r="T537" i="16"/>
  <c r="L537" i="16"/>
  <c r="M538" i="26" l="1"/>
  <c r="F538" i="26"/>
  <c r="T537" i="26"/>
  <c r="V537" i="26" s="1"/>
  <c r="Z537" i="26"/>
  <c r="Y537" i="26"/>
  <c r="AB537" i="26"/>
  <c r="X537" i="26"/>
  <c r="W537" i="26"/>
  <c r="AA537" i="26"/>
  <c r="V537" i="16"/>
  <c r="AB537" i="16"/>
  <c r="AA537" i="16"/>
  <c r="Z537" i="16"/>
  <c r="Y537" i="16"/>
  <c r="X537" i="16"/>
  <c r="W537" i="16"/>
  <c r="M538" i="16"/>
  <c r="F538" i="16"/>
  <c r="H538" i="16" s="1"/>
  <c r="N538" i="26" l="1"/>
  <c r="P538" i="26"/>
  <c r="R538" i="26" s="1"/>
  <c r="O538" i="26"/>
  <c r="I538" i="26"/>
  <c r="K538" i="26" s="1"/>
  <c r="H538" i="26"/>
  <c r="G538" i="26"/>
  <c r="P538" i="16"/>
  <c r="R538" i="16" s="1"/>
  <c r="N538" i="16"/>
  <c r="O538" i="16"/>
  <c r="G538" i="16"/>
  <c r="I538" i="16"/>
  <c r="K538" i="16" s="1"/>
  <c r="Q538" i="26" l="1"/>
  <c r="S538" i="26" s="1"/>
  <c r="U538" i="26"/>
  <c r="J538" i="26"/>
  <c r="U538" i="16"/>
  <c r="Q538" i="16"/>
  <c r="S538" i="16" s="1"/>
  <c r="J538" i="16"/>
  <c r="L538" i="16" s="1"/>
  <c r="T538" i="26" l="1"/>
  <c r="L538" i="26"/>
  <c r="AA538" i="16"/>
  <c r="AB538" i="16"/>
  <c r="Z538" i="16"/>
  <c r="X538" i="16"/>
  <c r="Y538" i="16"/>
  <c r="W538" i="16"/>
  <c r="F539" i="16"/>
  <c r="G539" i="16" s="1"/>
  <c r="T538" i="16"/>
  <c r="V538" i="16" s="1"/>
  <c r="M539" i="16"/>
  <c r="F539" i="26" l="1"/>
  <c r="M539" i="26"/>
  <c r="Z538" i="26"/>
  <c r="Y538" i="26"/>
  <c r="AB538" i="26"/>
  <c r="X538" i="26"/>
  <c r="W538" i="26"/>
  <c r="AA538" i="26"/>
  <c r="V538" i="26"/>
  <c r="O539" i="16"/>
  <c r="I539" i="16"/>
  <c r="K539" i="16" s="1"/>
  <c r="H539" i="16"/>
  <c r="P539" i="16"/>
  <c r="R539" i="16" s="1"/>
  <c r="N539" i="16"/>
  <c r="N539" i="26" l="1"/>
  <c r="P539" i="26"/>
  <c r="R539" i="26" s="1"/>
  <c r="O539" i="26"/>
  <c r="I539" i="26"/>
  <c r="K539" i="26" s="1"/>
  <c r="H539" i="26"/>
  <c r="G539" i="26"/>
  <c r="U539" i="16"/>
  <c r="J539" i="16"/>
  <c r="L539" i="16" s="1"/>
  <c r="Q539" i="16"/>
  <c r="S539" i="16" s="1"/>
  <c r="Q539" i="26" l="1"/>
  <c r="S539" i="26" s="1"/>
  <c r="U539" i="26"/>
  <c r="J539" i="26"/>
  <c r="AB539" i="16"/>
  <c r="AA539" i="16"/>
  <c r="Z539" i="16"/>
  <c r="Y539" i="16"/>
  <c r="X539" i="16"/>
  <c r="W539" i="16"/>
  <c r="T539" i="16"/>
  <c r="V539" i="16" s="1"/>
  <c r="F540" i="16"/>
  <c r="M540" i="16"/>
  <c r="T539" i="26" l="1"/>
  <c r="L539" i="26"/>
  <c r="O540" i="16"/>
  <c r="N540" i="16"/>
  <c r="P540" i="16"/>
  <c r="R540" i="16" s="1"/>
  <c r="G540" i="16"/>
  <c r="I540" i="16"/>
  <c r="K540" i="16" s="1"/>
  <c r="H540" i="16"/>
  <c r="F540" i="26" l="1"/>
  <c r="M540" i="26"/>
  <c r="Z539" i="26"/>
  <c r="Y539" i="26"/>
  <c r="AB539" i="26"/>
  <c r="X539" i="26"/>
  <c r="AA539" i="26"/>
  <c r="W539" i="26"/>
  <c r="V539" i="26"/>
  <c r="U540" i="16"/>
  <c r="J540" i="16"/>
  <c r="L540" i="16" s="1"/>
  <c r="Q540" i="16"/>
  <c r="S540" i="16" s="1"/>
  <c r="N540" i="26" l="1"/>
  <c r="P540" i="26"/>
  <c r="R540" i="26" s="1"/>
  <c r="O540" i="26"/>
  <c r="I540" i="26"/>
  <c r="K540" i="26" s="1"/>
  <c r="H540" i="26"/>
  <c r="G540" i="26"/>
  <c r="AB540" i="16"/>
  <c r="AA540" i="16"/>
  <c r="Z540" i="16"/>
  <c r="Y540" i="16"/>
  <c r="X540" i="16"/>
  <c r="W540" i="16"/>
  <c r="F541" i="16"/>
  <c r="M541" i="16"/>
  <c r="T540" i="16"/>
  <c r="V540" i="16" s="1"/>
  <c r="Q540" i="26" l="1"/>
  <c r="S540" i="26" s="1"/>
  <c r="J540" i="26"/>
  <c r="U540" i="26"/>
  <c r="N541" i="16"/>
  <c r="P541" i="16"/>
  <c r="R541" i="16" s="1"/>
  <c r="O541" i="16"/>
  <c r="I541" i="16"/>
  <c r="K541" i="16" s="1"/>
  <c r="H541" i="16"/>
  <c r="G541" i="16"/>
  <c r="T540" i="26" l="1"/>
  <c r="L540" i="26"/>
  <c r="M541" i="26" s="1"/>
  <c r="U541" i="16"/>
  <c r="J541" i="16"/>
  <c r="L541" i="16" s="1"/>
  <c r="Q541" i="16"/>
  <c r="S541" i="16" s="1"/>
  <c r="F541" i="26" l="1"/>
  <c r="I541" i="26" s="1"/>
  <c r="K541" i="26" s="1"/>
  <c r="Z540" i="26"/>
  <c r="V540" i="26"/>
  <c r="W540" i="26"/>
  <c r="AA540" i="26"/>
  <c r="X540" i="26"/>
  <c r="AB540" i="26"/>
  <c r="Y540" i="26"/>
  <c r="N541" i="26"/>
  <c r="P541" i="26"/>
  <c r="R541" i="26" s="1"/>
  <c r="O541" i="26"/>
  <c r="AB541" i="16"/>
  <c r="AA541" i="16"/>
  <c r="Z541" i="16"/>
  <c r="Y541" i="16"/>
  <c r="X541" i="16"/>
  <c r="W541" i="16"/>
  <c r="T541" i="16"/>
  <c r="V541" i="16" s="1"/>
  <c r="M542" i="16"/>
  <c r="F542" i="16"/>
  <c r="G541" i="26" l="1"/>
  <c r="H541" i="26"/>
  <c r="U541" i="26"/>
  <c r="Q541" i="26"/>
  <c r="S541" i="26" s="1"/>
  <c r="P542" i="16"/>
  <c r="R542" i="16" s="1"/>
  <c r="O542" i="16"/>
  <c r="N542" i="16"/>
  <c r="I542" i="16"/>
  <c r="K542" i="16" s="1"/>
  <c r="H542" i="16"/>
  <c r="G542" i="16"/>
  <c r="J541" i="26" l="1"/>
  <c r="T541" i="26" s="1"/>
  <c r="Q542" i="16"/>
  <c r="S542" i="16" s="1"/>
  <c r="J542" i="16"/>
  <c r="L542" i="16" s="1"/>
  <c r="U542" i="16"/>
  <c r="L541" i="26" l="1"/>
  <c r="F542" i="26" s="1"/>
  <c r="AB542" i="16"/>
  <c r="AA542" i="16"/>
  <c r="Z542" i="16"/>
  <c r="Y542" i="16"/>
  <c r="X542" i="16"/>
  <c r="W542" i="16"/>
  <c r="T542" i="16"/>
  <c r="V542" i="16" s="1"/>
  <c r="F543" i="16"/>
  <c r="M543" i="16"/>
  <c r="Y541" i="26" l="1"/>
  <c r="AA541" i="26"/>
  <c r="W541" i="26"/>
  <c r="Z541" i="26"/>
  <c r="X541" i="26"/>
  <c r="M542" i="26"/>
  <c r="N542" i="26" s="1"/>
  <c r="V541" i="26"/>
  <c r="AB541" i="26"/>
  <c r="I542" i="26"/>
  <c r="K542" i="26" s="1"/>
  <c r="H542" i="26"/>
  <c r="G542" i="26"/>
  <c r="P543" i="16"/>
  <c r="R543" i="16" s="1"/>
  <c r="O543" i="16"/>
  <c r="N543" i="16"/>
  <c r="H543" i="16"/>
  <c r="G543" i="16"/>
  <c r="I543" i="16"/>
  <c r="K543" i="16" s="1"/>
  <c r="O542" i="26" l="1"/>
  <c r="P542" i="26"/>
  <c r="R542" i="26" s="1"/>
  <c r="U542" i="26" s="1"/>
  <c r="J542" i="26"/>
  <c r="L542" i="26" s="1"/>
  <c r="Q543" i="16"/>
  <c r="S543" i="16" s="1"/>
  <c r="U543" i="16"/>
  <c r="J543" i="16"/>
  <c r="Q542" i="26" l="1"/>
  <c r="T542" i="26" s="1"/>
  <c r="T543" i="16"/>
  <c r="L543" i="16"/>
  <c r="S542" i="26" l="1"/>
  <c r="M543" i="26" s="1"/>
  <c r="N543" i="26" s="1"/>
  <c r="V543" i="16"/>
  <c r="AB543" i="16"/>
  <c r="AA543" i="16"/>
  <c r="Z543" i="16"/>
  <c r="Y543" i="16"/>
  <c r="X543" i="16"/>
  <c r="W543" i="16"/>
  <c r="F544" i="16"/>
  <c r="M544" i="16"/>
  <c r="Z542" i="26" l="1"/>
  <c r="AB542" i="26"/>
  <c r="Y542" i="26"/>
  <c r="V542" i="26"/>
  <c r="X542" i="26"/>
  <c r="AA542" i="26"/>
  <c r="F543" i="26"/>
  <c r="W542" i="26"/>
  <c r="O543" i="26"/>
  <c r="P543" i="26"/>
  <c r="R543" i="26" s="1"/>
  <c r="O544" i="16"/>
  <c r="N544" i="16"/>
  <c r="P544" i="16"/>
  <c r="R544" i="16" s="1"/>
  <c r="G544" i="16"/>
  <c r="I544" i="16"/>
  <c r="K544" i="16" s="1"/>
  <c r="H544" i="16"/>
  <c r="I543" i="26" l="1"/>
  <c r="K543" i="26" s="1"/>
  <c r="U543" i="26" s="1"/>
  <c r="H543" i="26"/>
  <c r="G543" i="26"/>
  <c r="Q543" i="26"/>
  <c r="S543" i="26" s="1"/>
  <c r="Q544" i="16"/>
  <c r="S544" i="16" s="1"/>
  <c r="U544" i="16"/>
  <c r="J544" i="16"/>
  <c r="J543" i="26" l="1"/>
  <c r="L543" i="26" s="1"/>
  <c r="Z543" i="26" s="1"/>
  <c r="T544" i="16"/>
  <c r="L544" i="16"/>
  <c r="AA543" i="26" l="1"/>
  <c r="Y543" i="26"/>
  <c r="AB543" i="26"/>
  <c r="W543" i="26"/>
  <c r="F544" i="26"/>
  <c r="H544" i="26" s="1"/>
  <c r="X543" i="26"/>
  <c r="T543" i="26"/>
  <c r="V543" i="26" s="1"/>
  <c r="M544" i="26"/>
  <c r="P544" i="26" s="1"/>
  <c r="R544" i="26" s="1"/>
  <c r="V544" i="16"/>
  <c r="AB544" i="16"/>
  <c r="AA544" i="16"/>
  <c r="Z544" i="16"/>
  <c r="Y544" i="16"/>
  <c r="X544" i="16"/>
  <c r="W544" i="16"/>
  <c r="M545" i="16"/>
  <c r="F545" i="16"/>
  <c r="H545" i="16" s="1"/>
  <c r="I544" i="26" l="1"/>
  <c r="K544" i="26" s="1"/>
  <c r="U544" i="26" s="1"/>
  <c r="G544" i="26"/>
  <c r="N544" i="26"/>
  <c r="O544" i="26"/>
  <c r="P545" i="16"/>
  <c r="R545" i="16" s="1"/>
  <c r="N545" i="16"/>
  <c r="O545" i="16"/>
  <c r="I545" i="16"/>
  <c r="K545" i="16" s="1"/>
  <c r="G545" i="16"/>
  <c r="J544" i="26" l="1"/>
  <c r="L544" i="26" s="1"/>
  <c r="Q544" i="26"/>
  <c r="S544" i="26" s="1"/>
  <c r="U545" i="16"/>
  <c r="Q545" i="16"/>
  <c r="S545" i="16" s="1"/>
  <c r="J545" i="16"/>
  <c r="F545" i="26" l="1"/>
  <c r="H545" i="26" s="1"/>
  <c r="T544" i="26"/>
  <c r="V544" i="26" s="1"/>
  <c r="W544" i="26"/>
  <c r="Y544" i="26"/>
  <c r="AA544" i="26"/>
  <c r="Z544" i="26"/>
  <c r="X544" i="26"/>
  <c r="M545" i="26"/>
  <c r="N545" i="26" s="1"/>
  <c r="AB544" i="26"/>
  <c r="T545" i="16"/>
  <c r="L545" i="16"/>
  <c r="I545" i="26" l="1"/>
  <c r="K545" i="26" s="1"/>
  <c r="G545" i="26"/>
  <c r="O545" i="26"/>
  <c r="P545" i="26"/>
  <c r="R545" i="26" s="1"/>
  <c r="V545" i="16"/>
  <c r="AB545" i="16"/>
  <c r="AA545" i="16"/>
  <c r="Z545" i="16"/>
  <c r="Y545" i="16"/>
  <c r="X545" i="16"/>
  <c r="W545" i="16"/>
  <c r="M546" i="16"/>
  <c r="F546" i="16"/>
  <c r="I546" i="16" s="1"/>
  <c r="K546" i="16" s="1"/>
  <c r="J545" i="26" l="1"/>
  <c r="L545" i="26" s="1"/>
  <c r="U545" i="26"/>
  <c r="Q545" i="26"/>
  <c r="S545" i="26" s="1"/>
  <c r="P546" i="16"/>
  <c r="R546" i="16" s="1"/>
  <c r="U546" i="16" s="1"/>
  <c r="N546" i="16"/>
  <c r="O546" i="16"/>
  <c r="G546" i="16"/>
  <c r="H546" i="16"/>
  <c r="T545" i="26" l="1"/>
  <c r="V545" i="26" s="1"/>
  <c r="F546" i="26"/>
  <c r="M546" i="26"/>
  <c r="Z545" i="26"/>
  <c r="Y545" i="26"/>
  <c r="AB545" i="26"/>
  <c r="X545" i="26"/>
  <c r="W545" i="26"/>
  <c r="AA545" i="26"/>
  <c r="Q546" i="16"/>
  <c r="S546" i="16" s="1"/>
  <c r="J546" i="16"/>
  <c r="N546" i="26" l="1"/>
  <c r="P546" i="26"/>
  <c r="R546" i="26" s="1"/>
  <c r="O546" i="26"/>
  <c r="I546" i="26"/>
  <c r="K546" i="26" s="1"/>
  <c r="H546" i="26"/>
  <c r="G546" i="26"/>
  <c r="T546" i="16"/>
  <c r="L546" i="16"/>
  <c r="Q546" i="26" l="1"/>
  <c r="S546" i="26" s="1"/>
  <c r="U546" i="26"/>
  <c r="J546" i="26"/>
  <c r="V546" i="16"/>
  <c r="AB546" i="16"/>
  <c r="AA546" i="16"/>
  <c r="Z546" i="16"/>
  <c r="X546" i="16"/>
  <c r="Y546" i="16"/>
  <c r="W546" i="16"/>
  <c r="F547" i="16"/>
  <c r="G547" i="16" s="1"/>
  <c r="M547" i="16"/>
  <c r="T546" i="26" l="1"/>
  <c r="L546" i="26"/>
  <c r="N547" i="16"/>
  <c r="H547" i="16"/>
  <c r="I547" i="16"/>
  <c r="K547" i="16" s="1"/>
  <c r="O547" i="16"/>
  <c r="P547" i="16"/>
  <c r="R547" i="16" s="1"/>
  <c r="F547" i="26" l="1"/>
  <c r="M547" i="26"/>
  <c r="Z546" i="26"/>
  <c r="Y546" i="26"/>
  <c r="AB546" i="26"/>
  <c r="X546" i="26"/>
  <c r="W546" i="26"/>
  <c r="AA546" i="26"/>
  <c r="V546" i="26"/>
  <c r="J547" i="16"/>
  <c r="L547" i="16" s="1"/>
  <c r="U547" i="16"/>
  <c r="Q547" i="16"/>
  <c r="S547" i="16" s="1"/>
  <c r="N547" i="26" l="1"/>
  <c r="P547" i="26"/>
  <c r="R547" i="26" s="1"/>
  <c r="O547" i="26"/>
  <c r="I547" i="26"/>
  <c r="K547" i="26" s="1"/>
  <c r="H547" i="26"/>
  <c r="G547" i="26"/>
  <c r="M548" i="16"/>
  <c r="O548" i="16" s="1"/>
  <c r="AB547" i="16"/>
  <c r="AA547" i="16"/>
  <c r="Z547" i="16"/>
  <c r="T547" i="16"/>
  <c r="V547" i="16" s="1"/>
  <c r="Y547" i="16"/>
  <c r="X547" i="16"/>
  <c r="W547" i="16"/>
  <c r="F548" i="16"/>
  <c r="G548" i="16" s="1"/>
  <c r="Q547" i="26" l="1"/>
  <c r="S547" i="26" s="1"/>
  <c r="U547" i="26"/>
  <c r="J547" i="26"/>
  <c r="P548" i="16"/>
  <c r="R548" i="16" s="1"/>
  <c r="N548" i="16"/>
  <c r="H548" i="16"/>
  <c r="I548" i="16"/>
  <c r="K548" i="16" s="1"/>
  <c r="T547" i="26" l="1"/>
  <c r="L547" i="26"/>
  <c r="U548" i="16"/>
  <c r="Q548" i="16"/>
  <c r="S548" i="16" s="1"/>
  <c r="J548" i="16"/>
  <c r="L548" i="16" s="1"/>
  <c r="F548" i="26" l="1"/>
  <c r="M548" i="26"/>
  <c r="Z547" i="26"/>
  <c r="Y547" i="26"/>
  <c r="AB547" i="26"/>
  <c r="X547" i="26"/>
  <c r="AA547" i="26"/>
  <c r="W547" i="26"/>
  <c r="V547" i="26"/>
  <c r="M549" i="16"/>
  <c r="N549" i="16" s="1"/>
  <c r="AB548" i="16"/>
  <c r="AA548" i="16"/>
  <c r="Z548" i="16"/>
  <c r="F549" i="16"/>
  <c r="H549" i="16" s="1"/>
  <c r="T548" i="16"/>
  <c r="V548" i="16" s="1"/>
  <c r="Y548" i="16"/>
  <c r="X548" i="16"/>
  <c r="W548" i="16"/>
  <c r="N548" i="26" l="1"/>
  <c r="P548" i="26"/>
  <c r="R548" i="26" s="1"/>
  <c r="O548" i="26"/>
  <c r="I548" i="26"/>
  <c r="K548" i="26" s="1"/>
  <c r="H548" i="26"/>
  <c r="G548" i="26"/>
  <c r="O549" i="16"/>
  <c r="P549" i="16"/>
  <c r="R549" i="16" s="1"/>
  <c r="I549" i="16"/>
  <c r="K549" i="16" s="1"/>
  <c r="G549" i="16"/>
  <c r="U548" i="26" l="1"/>
  <c r="Q548" i="26"/>
  <c r="S548" i="26" s="1"/>
  <c r="J548" i="26"/>
  <c r="U549" i="16"/>
  <c r="Q549" i="16"/>
  <c r="S549" i="16" s="1"/>
  <c r="J549" i="16"/>
  <c r="L549" i="16" s="1"/>
  <c r="T548" i="26" l="1"/>
  <c r="L548" i="26"/>
  <c r="AB549" i="16"/>
  <c r="F550" i="16"/>
  <c r="I550" i="16" s="1"/>
  <c r="K550" i="16" s="1"/>
  <c r="T549" i="16"/>
  <c r="V549" i="16" s="1"/>
  <c r="Y549" i="16"/>
  <c r="M550" i="16"/>
  <c r="P550" i="16" s="1"/>
  <c r="R550" i="16" s="1"/>
  <c r="W549" i="16"/>
  <c r="X549" i="16"/>
  <c r="Z549" i="16"/>
  <c r="AA549" i="16"/>
  <c r="F549" i="26" l="1"/>
  <c r="M549" i="26"/>
  <c r="Z548" i="26"/>
  <c r="Y548" i="26"/>
  <c r="AB548" i="26"/>
  <c r="X548" i="26"/>
  <c r="AA548" i="26"/>
  <c r="W548" i="26"/>
  <c r="V548" i="26"/>
  <c r="H550" i="16"/>
  <c r="G550" i="16"/>
  <c r="N550" i="16"/>
  <c r="O550" i="16"/>
  <c r="U550" i="16"/>
  <c r="N549" i="26" l="1"/>
  <c r="P549" i="26"/>
  <c r="R549" i="26" s="1"/>
  <c r="O549" i="26"/>
  <c r="I549" i="26"/>
  <c r="K549" i="26" s="1"/>
  <c r="H549" i="26"/>
  <c r="G549" i="26"/>
  <c r="J550" i="16"/>
  <c r="L550" i="16" s="1"/>
  <c r="Q550" i="16"/>
  <c r="S550" i="16" s="1"/>
  <c r="Q549" i="26" l="1"/>
  <c r="S549" i="26" s="1"/>
  <c r="U549" i="26"/>
  <c r="J549" i="26"/>
  <c r="T550" i="16"/>
  <c r="V550" i="16" s="1"/>
  <c r="AB550" i="16"/>
  <c r="AA550" i="16"/>
  <c r="Z550" i="16"/>
  <c r="X550" i="16"/>
  <c r="Y550" i="16"/>
  <c r="W550" i="16"/>
  <c r="F551" i="16"/>
  <c r="M551" i="16"/>
  <c r="T549" i="26" l="1"/>
  <c r="L549" i="26"/>
  <c r="H551" i="16"/>
  <c r="G551" i="16"/>
  <c r="I551" i="16"/>
  <c r="K551" i="16" s="1"/>
  <c r="P551" i="16"/>
  <c r="R551" i="16" s="1"/>
  <c r="O551" i="16"/>
  <c r="N551" i="16"/>
  <c r="F550" i="26" l="1"/>
  <c r="M550" i="26"/>
  <c r="Z549" i="26"/>
  <c r="Y549" i="26"/>
  <c r="AB549" i="26"/>
  <c r="X549" i="26"/>
  <c r="W549" i="26"/>
  <c r="AA549" i="26"/>
  <c r="V549" i="26"/>
  <c r="Q551" i="16"/>
  <c r="S551" i="16" s="1"/>
  <c r="U551" i="16"/>
  <c r="J551" i="16"/>
  <c r="N550" i="26" l="1"/>
  <c r="P550" i="26"/>
  <c r="R550" i="26" s="1"/>
  <c r="O550" i="26"/>
  <c r="I550" i="26"/>
  <c r="K550" i="26" s="1"/>
  <c r="H550" i="26"/>
  <c r="G550" i="26"/>
  <c r="T551" i="16"/>
  <c r="L551" i="16"/>
  <c r="Q550" i="26" l="1"/>
  <c r="S550" i="26" s="1"/>
  <c r="J550" i="26"/>
  <c r="U550" i="26"/>
  <c r="V551" i="16"/>
  <c r="AB551" i="16"/>
  <c r="AA551" i="16"/>
  <c r="Z551" i="16"/>
  <c r="Y551" i="16"/>
  <c r="X551" i="16"/>
  <c r="W551" i="16"/>
  <c r="F552" i="16"/>
  <c r="M552" i="16"/>
  <c r="T550" i="26" l="1"/>
  <c r="L550" i="26"/>
  <c r="O552" i="16"/>
  <c r="N552" i="16"/>
  <c r="P552" i="16"/>
  <c r="R552" i="16" s="1"/>
  <c r="G552" i="16"/>
  <c r="I552" i="16"/>
  <c r="K552" i="16" s="1"/>
  <c r="H552" i="16"/>
  <c r="F551" i="26" l="1"/>
  <c r="M551" i="26"/>
  <c r="Z550" i="26"/>
  <c r="Y550" i="26"/>
  <c r="AB550" i="26"/>
  <c r="X550" i="26"/>
  <c r="W550" i="26"/>
  <c r="AA550" i="26"/>
  <c r="V550" i="26"/>
  <c r="Q552" i="16"/>
  <c r="S552" i="16" s="1"/>
  <c r="J552" i="16"/>
  <c r="U552" i="16"/>
  <c r="N551" i="26" l="1"/>
  <c r="P551" i="26"/>
  <c r="R551" i="26" s="1"/>
  <c r="O551" i="26"/>
  <c r="I551" i="26"/>
  <c r="K551" i="26" s="1"/>
  <c r="H551" i="26"/>
  <c r="G551" i="26"/>
  <c r="T552" i="16"/>
  <c r="L552" i="16"/>
  <c r="J551" i="26" l="1"/>
  <c r="L551" i="26" s="1"/>
  <c r="Q551" i="26"/>
  <c r="S551" i="26" s="1"/>
  <c r="U551" i="26"/>
  <c r="V552" i="16"/>
  <c r="AB552" i="16"/>
  <c r="AA552" i="16"/>
  <c r="Z552" i="16"/>
  <c r="Y552" i="16"/>
  <c r="X552" i="16"/>
  <c r="W552" i="16"/>
  <c r="F553" i="16"/>
  <c r="H553" i="16" s="1"/>
  <c r="M553" i="16"/>
  <c r="F552" i="26" l="1"/>
  <c r="M552" i="26"/>
  <c r="Z551" i="26"/>
  <c r="Y551" i="26"/>
  <c r="AB551" i="26"/>
  <c r="X551" i="26"/>
  <c r="AA551" i="26"/>
  <c r="W551" i="26"/>
  <c r="T551" i="26"/>
  <c r="V551" i="26" s="1"/>
  <c r="P553" i="16"/>
  <c r="R553" i="16" s="1"/>
  <c r="I553" i="16"/>
  <c r="K553" i="16" s="1"/>
  <c r="G553" i="16"/>
  <c r="O553" i="16"/>
  <c r="N553" i="16"/>
  <c r="N552" i="26" l="1"/>
  <c r="P552" i="26"/>
  <c r="R552" i="26" s="1"/>
  <c r="O552" i="26"/>
  <c r="I552" i="26"/>
  <c r="K552" i="26" s="1"/>
  <c r="H552" i="26"/>
  <c r="G552" i="26"/>
  <c r="U553" i="16"/>
  <c r="J553" i="16"/>
  <c r="L553" i="16" s="1"/>
  <c r="Q553" i="16"/>
  <c r="S553" i="16" s="1"/>
  <c r="Q552" i="26" l="1"/>
  <c r="S552" i="26" s="1"/>
  <c r="U552" i="26"/>
  <c r="J552" i="26"/>
  <c r="AB553" i="16"/>
  <c r="AA553" i="16"/>
  <c r="Z553" i="16"/>
  <c r="Y553" i="16"/>
  <c r="X553" i="16"/>
  <c r="W553" i="16"/>
  <c r="T553" i="16"/>
  <c r="V553" i="16" s="1"/>
  <c r="M554" i="16"/>
  <c r="F554" i="16"/>
  <c r="T552" i="26" l="1"/>
  <c r="L552" i="26"/>
  <c r="P554" i="16"/>
  <c r="R554" i="16" s="1"/>
  <c r="O554" i="16"/>
  <c r="N554" i="16"/>
  <c r="I554" i="16"/>
  <c r="K554" i="16" s="1"/>
  <c r="H554" i="16"/>
  <c r="G554" i="16"/>
  <c r="F553" i="26" l="1"/>
  <c r="M553" i="26"/>
  <c r="Z552" i="26"/>
  <c r="Y552" i="26"/>
  <c r="AB552" i="26"/>
  <c r="X552" i="26"/>
  <c r="AA552" i="26"/>
  <c r="W552" i="26"/>
  <c r="V552" i="26"/>
  <c r="Q554" i="16"/>
  <c r="S554" i="16" s="1"/>
  <c r="U554" i="16"/>
  <c r="J554" i="16"/>
  <c r="N553" i="26" l="1"/>
  <c r="P553" i="26"/>
  <c r="R553" i="26" s="1"/>
  <c r="O553" i="26"/>
  <c r="I553" i="26"/>
  <c r="K553" i="26" s="1"/>
  <c r="H553" i="26"/>
  <c r="G553" i="26"/>
  <c r="T554" i="16"/>
  <c r="L554" i="16"/>
  <c r="J553" i="26" l="1"/>
  <c r="L553" i="26" s="1"/>
  <c r="Q553" i="26"/>
  <c r="U553" i="26"/>
  <c r="V554" i="16"/>
  <c r="AA554" i="16"/>
  <c r="AB554" i="16"/>
  <c r="Z554" i="16"/>
  <c r="X554" i="16"/>
  <c r="Y554" i="16"/>
  <c r="W554" i="16"/>
  <c r="F555" i="16"/>
  <c r="G555" i="16" s="1"/>
  <c r="M555" i="16"/>
  <c r="T553" i="26" l="1"/>
  <c r="S553" i="26"/>
  <c r="M554" i="26" s="1"/>
  <c r="O555" i="16"/>
  <c r="H555" i="16"/>
  <c r="I555" i="16"/>
  <c r="K555" i="16" s="1"/>
  <c r="P555" i="16"/>
  <c r="R555" i="16" s="1"/>
  <c r="N555" i="16"/>
  <c r="Y553" i="26" l="1"/>
  <c r="Z553" i="26"/>
  <c r="F554" i="26"/>
  <c r="G554" i="26" s="1"/>
  <c r="AA553" i="26"/>
  <c r="X553" i="26"/>
  <c r="W553" i="26"/>
  <c r="O554" i="26"/>
  <c r="V553" i="26"/>
  <c r="AB553" i="26"/>
  <c r="J555" i="16"/>
  <c r="L555" i="16" s="1"/>
  <c r="U555" i="16"/>
  <c r="Q555" i="16"/>
  <c r="S555" i="16" s="1"/>
  <c r="H554" i="26" l="1"/>
  <c r="I554" i="26"/>
  <c r="K554" i="26" s="1"/>
  <c r="P554" i="26"/>
  <c r="R554" i="26" s="1"/>
  <c r="N554" i="26"/>
  <c r="AB555" i="16"/>
  <c r="AA555" i="16"/>
  <c r="Z555" i="16"/>
  <c r="Y555" i="16"/>
  <c r="X555" i="16"/>
  <c r="W555" i="16"/>
  <c r="F556" i="16"/>
  <c r="G556" i="16" s="1"/>
  <c r="M556" i="16"/>
  <c r="T555" i="16"/>
  <c r="V555" i="16" s="1"/>
  <c r="J554" i="26" l="1"/>
  <c r="L554" i="26" s="1"/>
  <c r="U554" i="26"/>
  <c r="Q554" i="26"/>
  <c r="S554" i="26" s="1"/>
  <c r="O556" i="16"/>
  <c r="H556" i="16"/>
  <c r="I556" i="16"/>
  <c r="K556" i="16" s="1"/>
  <c r="P556" i="16"/>
  <c r="R556" i="16" s="1"/>
  <c r="N556" i="16"/>
  <c r="F555" i="26" l="1"/>
  <c r="M555" i="26"/>
  <c r="T554" i="26"/>
  <c r="V554" i="26" s="1"/>
  <c r="Z554" i="26"/>
  <c r="Y554" i="26"/>
  <c r="AB554" i="26"/>
  <c r="X554" i="26"/>
  <c r="W554" i="26"/>
  <c r="AA554" i="26"/>
  <c r="Q556" i="16"/>
  <c r="S556" i="16" s="1"/>
  <c r="U556" i="16"/>
  <c r="J556" i="16"/>
  <c r="L556" i="16" s="1"/>
  <c r="N555" i="26" l="1"/>
  <c r="P555" i="26"/>
  <c r="R555" i="26" s="1"/>
  <c r="O555" i="26"/>
  <c r="I555" i="26"/>
  <c r="K555" i="26" s="1"/>
  <c r="H555" i="26"/>
  <c r="G555" i="26"/>
  <c r="AB556" i="16"/>
  <c r="AA556" i="16"/>
  <c r="Z556" i="16"/>
  <c r="Y556" i="16"/>
  <c r="X556" i="16"/>
  <c r="W556" i="16"/>
  <c r="T556" i="16"/>
  <c r="V556" i="16" s="1"/>
  <c r="F557" i="16"/>
  <c r="I557" i="16" s="1"/>
  <c r="K557" i="16" s="1"/>
  <c r="M557" i="16"/>
  <c r="U555" i="26" l="1"/>
  <c r="Q555" i="26"/>
  <c r="S555" i="26" s="1"/>
  <c r="J555" i="26"/>
  <c r="O557" i="16"/>
  <c r="G557" i="16"/>
  <c r="H557" i="16"/>
  <c r="N557" i="16"/>
  <c r="P557" i="16"/>
  <c r="R557" i="16" s="1"/>
  <c r="T555" i="26" l="1"/>
  <c r="L555" i="26"/>
  <c r="U557" i="16"/>
  <c r="J557" i="16"/>
  <c r="L557" i="16" s="1"/>
  <c r="Q557" i="16"/>
  <c r="S557" i="16" s="1"/>
  <c r="F556" i="26" l="1"/>
  <c r="M556" i="26"/>
  <c r="Z555" i="26"/>
  <c r="Y555" i="26"/>
  <c r="AB555" i="26"/>
  <c r="X555" i="26"/>
  <c r="AA555" i="26"/>
  <c r="W555" i="26"/>
  <c r="V555" i="26"/>
  <c r="AB557" i="16"/>
  <c r="AA557" i="16"/>
  <c r="Z557" i="16"/>
  <c r="Y557" i="16"/>
  <c r="X557" i="16"/>
  <c r="W557" i="16"/>
  <c r="T557" i="16"/>
  <c r="V557" i="16" s="1"/>
  <c r="M558" i="16"/>
  <c r="F558" i="16"/>
  <c r="N556" i="26" l="1"/>
  <c r="P556" i="26"/>
  <c r="R556" i="26" s="1"/>
  <c r="O556" i="26"/>
  <c r="I556" i="26"/>
  <c r="K556" i="26" s="1"/>
  <c r="H556" i="26"/>
  <c r="G556" i="26"/>
  <c r="P558" i="16"/>
  <c r="R558" i="16" s="1"/>
  <c r="O558" i="16"/>
  <c r="N558" i="16"/>
  <c r="I558" i="16"/>
  <c r="K558" i="16" s="1"/>
  <c r="H558" i="16"/>
  <c r="G558" i="16"/>
  <c r="U556" i="26" l="1"/>
  <c r="J556" i="26"/>
  <c r="Q556" i="26"/>
  <c r="S556" i="26" s="1"/>
  <c r="Q558" i="16"/>
  <c r="S558" i="16" s="1"/>
  <c r="J558" i="16"/>
  <c r="L558" i="16" s="1"/>
  <c r="U558" i="16"/>
  <c r="T556" i="26" l="1"/>
  <c r="L556" i="26"/>
  <c r="AB558" i="16"/>
  <c r="AA558" i="16"/>
  <c r="Z558" i="16"/>
  <c r="Y558" i="16"/>
  <c r="X558" i="16"/>
  <c r="W558" i="16"/>
  <c r="T558" i="16"/>
  <c r="V558" i="16" s="1"/>
  <c r="F559" i="16"/>
  <c r="M559" i="16"/>
  <c r="F557" i="26" l="1"/>
  <c r="M557" i="26"/>
  <c r="Z556" i="26"/>
  <c r="Y556" i="26"/>
  <c r="AB556" i="26"/>
  <c r="X556" i="26"/>
  <c r="AA556" i="26"/>
  <c r="W556" i="26"/>
  <c r="V556" i="26"/>
  <c r="P559" i="16"/>
  <c r="R559" i="16" s="1"/>
  <c r="O559" i="16"/>
  <c r="N559" i="16"/>
  <c r="H559" i="16"/>
  <c r="G559" i="16"/>
  <c r="I559" i="16"/>
  <c r="K559" i="16" s="1"/>
  <c r="N557" i="26" l="1"/>
  <c r="P557" i="26"/>
  <c r="R557" i="26" s="1"/>
  <c r="O557" i="26"/>
  <c r="I557" i="26"/>
  <c r="K557" i="26" s="1"/>
  <c r="H557" i="26"/>
  <c r="G557" i="26"/>
  <c r="U559" i="16"/>
  <c r="J559" i="16"/>
  <c r="L559" i="16" s="1"/>
  <c r="Q559" i="16"/>
  <c r="S559" i="16" s="1"/>
  <c r="Q557" i="26" l="1"/>
  <c r="S557" i="26" s="1"/>
  <c r="J557" i="26"/>
  <c r="U557" i="26"/>
  <c r="AB559" i="16"/>
  <c r="AA559" i="16"/>
  <c r="Z559" i="16"/>
  <c r="Y559" i="16"/>
  <c r="X559" i="16"/>
  <c r="W559" i="16"/>
  <c r="T559" i="16"/>
  <c r="V559" i="16" s="1"/>
  <c r="F560" i="16"/>
  <c r="M560" i="16"/>
  <c r="T557" i="26" l="1"/>
  <c r="L557" i="26"/>
  <c r="Y557" i="26" s="1"/>
  <c r="G560" i="16"/>
  <c r="I560" i="16"/>
  <c r="K560" i="16" s="1"/>
  <c r="H560" i="16"/>
  <c r="O560" i="16"/>
  <c r="N560" i="16"/>
  <c r="P560" i="16"/>
  <c r="R560" i="16" s="1"/>
  <c r="V557" i="26" l="1"/>
  <c r="W557" i="26"/>
  <c r="AA557" i="26"/>
  <c r="F558" i="26"/>
  <c r="I558" i="26" s="1"/>
  <c r="K558" i="26" s="1"/>
  <c r="M558" i="26"/>
  <c r="P558" i="26" s="1"/>
  <c r="R558" i="26" s="1"/>
  <c r="X557" i="26"/>
  <c r="Z557" i="26"/>
  <c r="AB557" i="26"/>
  <c r="U560" i="16"/>
  <c r="J560" i="16"/>
  <c r="L560" i="16" s="1"/>
  <c r="Q560" i="16"/>
  <c r="S560" i="16" s="1"/>
  <c r="N558" i="26" l="1"/>
  <c r="O558" i="26"/>
  <c r="H558" i="26"/>
  <c r="G558" i="26"/>
  <c r="U558" i="26"/>
  <c r="AB560" i="16"/>
  <c r="AA560" i="16"/>
  <c r="Z560" i="16"/>
  <c r="Y560" i="16"/>
  <c r="X560" i="16"/>
  <c r="W560" i="16"/>
  <c r="T560" i="16"/>
  <c r="V560" i="16" s="1"/>
  <c r="F561" i="16"/>
  <c r="M561" i="16"/>
  <c r="Q558" i="26" l="1"/>
  <c r="S558" i="26" s="1"/>
  <c r="J558" i="26"/>
  <c r="N561" i="16"/>
  <c r="P561" i="16"/>
  <c r="R561" i="16" s="1"/>
  <c r="O561" i="16"/>
  <c r="I561" i="16"/>
  <c r="K561" i="16" s="1"/>
  <c r="H561" i="16"/>
  <c r="G561" i="16"/>
  <c r="T558" i="26" l="1"/>
  <c r="L558" i="26"/>
  <c r="F559" i="26" s="1"/>
  <c r="U561" i="16"/>
  <c r="Q561" i="16"/>
  <c r="S561" i="16" s="1"/>
  <c r="J561" i="16"/>
  <c r="V558" i="26" l="1"/>
  <c r="W558" i="26"/>
  <c r="AA558" i="26"/>
  <c r="AB558" i="26"/>
  <c r="X558" i="26"/>
  <c r="Y558" i="26"/>
  <c r="Z558" i="26"/>
  <c r="M559" i="26"/>
  <c r="N559" i="26" s="1"/>
  <c r="I559" i="26"/>
  <c r="K559" i="26" s="1"/>
  <c r="H559" i="26"/>
  <c r="G559" i="26"/>
  <c r="T561" i="16"/>
  <c r="L561" i="16"/>
  <c r="O559" i="26" l="1"/>
  <c r="P559" i="26"/>
  <c r="R559" i="26" s="1"/>
  <c r="U559" i="26" s="1"/>
  <c r="J559" i="26"/>
  <c r="L559" i="26" s="1"/>
  <c r="V561" i="16"/>
  <c r="AB561" i="16"/>
  <c r="AA561" i="16"/>
  <c r="Z561" i="16"/>
  <c r="Y561" i="16"/>
  <c r="X561" i="16"/>
  <c r="W561" i="16"/>
  <c r="M562" i="16"/>
  <c r="F562" i="16"/>
  <c r="Q559" i="26" l="1"/>
  <c r="S559" i="26" s="1"/>
  <c r="F560" i="26" s="1"/>
  <c r="I562" i="16"/>
  <c r="K562" i="16" s="1"/>
  <c r="H562" i="16"/>
  <c r="G562" i="16"/>
  <c r="P562" i="16"/>
  <c r="R562" i="16" s="1"/>
  <c r="O562" i="16"/>
  <c r="N562" i="16"/>
  <c r="W559" i="26" l="1"/>
  <c r="Z559" i="26"/>
  <c r="AB559" i="26"/>
  <c r="AA559" i="26"/>
  <c r="X559" i="26"/>
  <c r="T559" i="26"/>
  <c r="V559" i="26" s="1"/>
  <c r="M560" i="26"/>
  <c r="P560" i="26" s="1"/>
  <c r="R560" i="26" s="1"/>
  <c r="Y559" i="26"/>
  <c r="I560" i="26"/>
  <c r="K560" i="26" s="1"/>
  <c r="H560" i="26"/>
  <c r="G560" i="26"/>
  <c r="J562" i="16"/>
  <c r="L562" i="16" s="1"/>
  <c r="U562" i="16"/>
  <c r="Q562" i="16"/>
  <c r="S562" i="16" s="1"/>
  <c r="O560" i="26" l="1"/>
  <c r="N560" i="26"/>
  <c r="J560" i="26"/>
  <c r="U560" i="26"/>
  <c r="AB562" i="16"/>
  <c r="AA562" i="16"/>
  <c r="Z562" i="16"/>
  <c r="X562" i="16"/>
  <c r="Y562" i="16"/>
  <c r="W562" i="16"/>
  <c r="M563" i="16"/>
  <c r="F563" i="16"/>
  <c r="T562" i="16"/>
  <c r="V562" i="16" s="1"/>
  <c r="Q560" i="26" l="1"/>
  <c r="S560" i="26" s="1"/>
  <c r="L560" i="26"/>
  <c r="H563" i="16"/>
  <c r="G563" i="16"/>
  <c r="I563" i="16"/>
  <c r="K563" i="16" s="1"/>
  <c r="P563" i="16"/>
  <c r="R563" i="16" s="1"/>
  <c r="O563" i="16"/>
  <c r="N563" i="16"/>
  <c r="T560" i="26" l="1"/>
  <c r="V560" i="26" s="1"/>
  <c r="F561" i="26"/>
  <c r="M561" i="26"/>
  <c r="Z560" i="26"/>
  <c r="Y560" i="26"/>
  <c r="AB560" i="26"/>
  <c r="X560" i="26"/>
  <c r="AA560" i="26"/>
  <c r="W560" i="26"/>
  <c r="Q563" i="16"/>
  <c r="S563" i="16" s="1"/>
  <c r="U563" i="16"/>
  <c r="J563" i="16"/>
  <c r="N561" i="26" l="1"/>
  <c r="P561" i="26"/>
  <c r="R561" i="26" s="1"/>
  <c r="O561" i="26"/>
  <c r="I561" i="26"/>
  <c r="K561" i="26" s="1"/>
  <c r="H561" i="26"/>
  <c r="G561" i="26"/>
  <c r="T563" i="16"/>
  <c r="L563" i="16"/>
  <c r="Q561" i="26" l="1"/>
  <c r="S561" i="26" s="1"/>
  <c r="U561" i="26"/>
  <c r="J561" i="26"/>
  <c r="V563" i="16"/>
  <c r="AB563" i="16"/>
  <c r="AA563" i="16"/>
  <c r="Z563" i="16"/>
  <c r="Y563" i="16"/>
  <c r="X563" i="16"/>
  <c r="W563" i="16"/>
  <c r="F564" i="16"/>
  <c r="G564" i="16" s="1"/>
  <c r="M564" i="16"/>
  <c r="T561" i="26" l="1"/>
  <c r="L561" i="26"/>
  <c r="O564" i="16"/>
  <c r="H564" i="16"/>
  <c r="I564" i="16"/>
  <c r="K564" i="16" s="1"/>
  <c r="P564" i="16"/>
  <c r="R564" i="16" s="1"/>
  <c r="N564" i="16"/>
  <c r="F562" i="26" l="1"/>
  <c r="M562" i="26"/>
  <c r="Z561" i="26"/>
  <c r="Y561" i="26"/>
  <c r="AB561" i="26"/>
  <c r="X561" i="26"/>
  <c r="W561" i="26"/>
  <c r="AA561" i="26"/>
  <c r="V561" i="26"/>
  <c r="Q564" i="16"/>
  <c r="S564" i="16" s="1"/>
  <c r="J564" i="16"/>
  <c r="L564" i="16" s="1"/>
  <c r="U564" i="16"/>
  <c r="N562" i="26" l="1"/>
  <c r="P562" i="26"/>
  <c r="R562" i="26" s="1"/>
  <c r="O562" i="26"/>
  <c r="I562" i="26"/>
  <c r="K562" i="26" s="1"/>
  <c r="H562" i="26"/>
  <c r="G562" i="26"/>
  <c r="AB564" i="16"/>
  <c r="AA564" i="16"/>
  <c r="Z564" i="16"/>
  <c r="Y564" i="16"/>
  <c r="X564" i="16"/>
  <c r="W564" i="16"/>
  <c r="T564" i="16"/>
  <c r="V564" i="16" s="1"/>
  <c r="M565" i="16"/>
  <c r="F565" i="16"/>
  <c r="G565" i="16" s="1"/>
  <c r="Q562" i="26" l="1"/>
  <c r="S562" i="26" s="1"/>
  <c r="U562" i="26"/>
  <c r="J562" i="26"/>
  <c r="O565" i="16"/>
  <c r="P565" i="16"/>
  <c r="R565" i="16" s="1"/>
  <c r="N565" i="16"/>
  <c r="H565" i="16"/>
  <c r="I565" i="16"/>
  <c r="K565" i="16" s="1"/>
  <c r="T562" i="26" l="1"/>
  <c r="L562" i="26"/>
  <c r="U565" i="16"/>
  <c r="Q565" i="16"/>
  <c r="S565" i="16" s="1"/>
  <c r="J565" i="16"/>
  <c r="F563" i="26" l="1"/>
  <c r="M563" i="26"/>
  <c r="Z562" i="26"/>
  <c r="Y562" i="26"/>
  <c r="AB562" i="26"/>
  <c r="X562" i="26"/>
  <c r="W562" i="26"/>
  <c r="AA562" i="26"/>
  <c r="V562" i="26"/>
  <c r="T565" i="16"/>
  <c r="L565" i="16"/>
  <c r="N563" i="26" l="1"/>
  <c r="P563" i="26"/>
  <c r="R563" i="26" s="1"/>
  <c r="O563" i="26"/>
  <c r="I563" i="26"/>
  <c r="K563" i="26" s="1"/>
  <c r="H563" i="26"/>
  <c r="G563" i="26"/>
  <c r="V565" i="16"/>
  <c r="AB565" i="16"/>
  <c r="AA565" i="16"/>
  <c r="Z565" i="16"/>
  <c r="Y565" i="16"/>
  <c r="X565" i="16"/>
  <c r="W565" i="16"/>
  <c r="M566" i="16"/>
  <c r="F566" i="16"/>
  <c r="I566" i="16" s="1"/>
  <c r="K566" i="16" s="1"/>
  <c r="Q563" i="26" l="1"/>
  <c r="S563" i="26" s="1"/>
  <c r="J563" i="26"/>
  <c r="U563" i="26"/>
  <c r="N566" i="16"/>
  <c r="O566" i="16"/>
  <c r="P566" i="16"/>
  <c r="R566" i="16" s="1"/>
  <c r="G566" i="16"/>
  <c r="H566" i="16"/>
  <c r="T563" i="26" l="1"/>
  <c r="L563" i="26"/>
  <c r="U566" i="16"/>
  <c r="Q566" i="16"/>
  <c r="S566" i="16" s="1"/>
  <c r="J566" i="16"/>
  <c r="L566" i="16" s="1"/>
  <c r="V563" i="26" l="1"/>
  <c r="F564" i="26"/>
  <c r="I564" i="26" s="1"/>
  <c r="K564" i="26" s="1"/>
  <c r="M564" i="26"/>
  <c r="P564" i="26" s="1"/>
  <c r="R564" i="26" s="1"/>
  <c r="AB563" i="26"/>
  <c r="W563" i="26"/>
  <c r="Y563" i="26"/>
  <c r="AA563" i="26"/>
  <c r="X563" i="26"/>
  <c r="Z563" i="26"/>
  <c r="AB566" i="16"/>
  <c r="AA566" i="16"/>
  <c r="Z566" i="16"/>
  <c r="X566" i="16"/>
  <c r="Y566" i="16"/>
  <c r="W566" i="16"/>
  <c r="T566" i="16"/>
  <c r="V566" i="16" s="1"/>
  <c r="F567" i="16"/>
  <c r="M567" i="16"/>
  <c r="G564" i="26" l="1"/>
  <c r="H564" i="26"/>
  <c r="N564" i="26"/>
  <c r="O564" i="26"/>
  <c r="U564" i="26"/>
  <c r="P567" i="16"/>
  <c r="R567" i="16" s="1"/>
  <c r="O567" i="16"/>
  <c r="N567" i="16"/>
  <c r="H567" i="16"/>
  <c r="G567" i="16"/>
  <c r="I567" i="16"/>
  <c r="K567" i="16" s="1"/>
  <c r="J564" i="26" l="1"/>
  <c r="L564" i="26" s="1"/>
  <c r="Q564" i="26"/>
  <c r="S564" i="26" s="1"/>
  <c r="Q567" i="16"/>
  <c r="S567" i="16" s="1"/>
  <c r="U567" i="16"/>
  <c r="J567" i="16"/>
  <c r="M565" i="26" l="1"/>
  <c r="F565" i="26"/>
  <c r="T564" i="26"/>
  <c r="V564" i="26" s="1"/>
  <c r="Z564" i="26"/>
  <c r="Y564" i="26"/>
  <c r="AB564" i="26"/>
  <c r="X564" i="26"/>
  <c r="AA564" i="26"/>
  <c r="W564" i="26"/>
  <c r="T567" i="16"/>
  <c r="L567" i="16"/>
  <c r="N565" i="26" l="1"/>
  <c r="P565" i="26"/>
  <c r="R565" i="26" s="1"/>
  <c r="O565" i="26"/>
  <c r="I565" i="26"/>
  <c r="K565" i="26" s="1"/>
  <c r="H565" i="26"/>
  <c r="G565" i="26"/>
  <c r="V567" i="16"/>
  <c r="AB567" i="16"/>
  <c r="AA567" i="16"/>
  <c r="Z567" i="16"/>
  <c r="Y567" i="16"/>
  <c r="X567" i="16"/>
  <c r="W567" i="16"/>
  <c r="F568" i="16"/>
  <c r="M568" i="16"/>
  <c r="Q565" i="26" l="1"/>
  <c r="S565" i="26" s="1"/>
  <c r="U565" i="26"/>
  <c r="J565" i="26"/>
  <c r="O568" i="16"/>
  <c r="N568" i="16"/>
  <c r="P568" i="16"/>
  <c r="R568" i="16" s="1"/>
  <c r="G568" i="16"/>
  <c r="I568" i="16"/>
  <c r="K568" i="16" s="1"/>
  <c r="H568" i="16"/>
  <c r="T565" i="26" l="1"/>
  <c r="L565" i="26"/>
  <c r="U568" i="16"/>
  <c r="J568" i="16"/>
  <c r="L568" i="16" s="1"/>
  <c r="Q568" i="16"/>
  <c r="S568" i="16" s="1"/>
  <c r="F566" i="26" l="1"/>
  <c r="M566" i="26"/>
  <c r="Z565" i="26"/>
  <c r="Y565" i="26"/>
  <c r="AB565" i="26"/>
  <c r="X565" i="26"/>
  <c r="W565" i="26"/>
  <c r="AA565" i="26"/>
  <c r="V565" i="26"/>
  <c r="AB568" i="16"/>
  <c r="AA568" i="16"/>
  <c r="Z568" i="16"/>
  <c r="Y568" i="16"/>
  <c r="X568" i="16"/>
  <c r="W568" i="16"/>
  <c r="F569" i="16"/>
  <c r="M569" i="16"/>
  <c r="T568" i="16"/>
  <c r="V568" i="16" s="1"/>
  <c r="N566" i="26" l="1"/>
  <c r="P566" i="26"/>
  <c r="R566" i="26" s="1"/>
  <c r="O566" i="26"/>
  <c r="I566" i="26"/>
  <c r="K566" i="26" s="1"/>
  <c r="H566" i="26"/>
  <c r="G566" i="26"/>
  <c r="N569" i="16"/>
  <c r="P569" i="16"/>
  <c r="R569" i="16" s="1"/>
  <c r="O569" i="16"/>
  <c r="I569" i="16"/>
  <c r="K569" i="16" s="1"/>
  <c r="H569" i="16"/>
  <c r="G569" i="16"/>
  <c r="Q566" i="26" l="1"/>
  <c r="S566" i="26" s="1"/>
  <c r="U566" i="26"/>
  <c r="J566" i="26"/>
  <c r="U569" i="16"/>
  <c r="Q569" i="16"/>
  <c r="S569" i="16" s="1"/>
  <c r="J569" i="16"/>
  <c r="T566" i="26" l="1"/>
  <c r="L566" i="26"/>
  <c r="T569" i="16"/>
  <c r="L569" i="16"/>
  <c r="F567" i="26" l="1"/>
  <c r="M567" i="26"/>
  <c r="Z566" i="26"/>
  <c r="Y566" i="26"/>
  <c r="AB566" i="26"/>
  <c r="X566" i="26"/>
  <c r="W566" i="26"/>
  <c r="AA566" i="26"/>
  <c r="V566" i="26"/>
  <c r="V569" i="16"/>
  <c r="AB569" i="16"/>
  <c r="AA569" i="16"/>
  <c r="Z569" i="16"/>
  <c r="Y569" i="16"/>
  <c r="X569" i="16"/>
  <c r="W569" i="16"/>
  <c r="M570" i="16"/>
  <c r="F570" i="16"/>
  <c r="N567" i="26" l="1"/>
  <c r="P567" i="26"/>
  <c r="R567" i="26" s="1"/>
  <c r="O567" i="26"/>
  <c r="I567" i="26"/>
  <c r="K567" i="26" s="1"/>
  <c r="H567" i="26"/>
  <c r="G567" i="26"/>
  <c r="I570" i="16"/>
  <c r="K570" i="16" s="1"/>
  <c r="H570" i="16"/>
  <c r="G570" i="16"/>
  <c r="P570" i="16"/>
  <c r="R570" i="16" s="1"/>
  <c r="O570" i="16"/>
  <c r="N570" i="16"/>
  <c r="Q567" i="26" l="1"/>
  <c r="S567" i="26" s="1"/>
  <c r="J567" i="26"/>
  <c r="U567" i="26"/>
  <c r="Q570" i="16"/>
  <c r="S570" i="16" s="1"/>
  <c r="U570" i="16"/>
  <c r="J570" i="16"/>
  <c r="T567" i="26" l="1"/>
  <c r="L567" i="26"/>
  <c r="M568" i="26" s="1"/>
  <c r="T570" i="16"/>
  <c r="L570" i="16"/>
  <c r="Z567" i="26" l="1"/>
  <c r="F568" i="26"/>
  <c r="H568" i="26" s="1"/>
  <c r="W567" i="26"/>
  <c r="V567" i="26"/>
  <c r="Y567" i="26"/>
  <c r="AA567" i="26"/>
  <c r="X567" i="26"/>
  <c r="AB567" i="26"/>
  <c r="N568" i="26"/>
  <c r="V570" i="16"/>
  <c r="AA570" i="16"/>
  <c r="AB570" i="16"/>
  <c r="Z570" i="16"/>
  <c r="X570" i="16"/>
  <c r="Y570" i="16"/>
  <c r="W570" i="16"/>
  <c r="F571" i="16"/>
  <c r="M571" i="16"/>
  <c r="G568" i="26" l="1"/>
  <c r="I568" i="26"/>
  <c r="K568" i="26" s="1"/>
  <c r="O568" i="26"/>
  <c r="P568" i="26"/>
  <c r="R568" i="26" s="1"/>
  <c r="P571" i="16"/>
  <c r="R571" i="16" s="1"/>
  <c r="O571" i="16"/>
  <c r="N571" i="16"/>
  <c r="H571" i="16"/>
  <c r="G571" i="16"/>
  <c r="I571" i="16"/>
  <c r="K571" i="16" s="1"/>
  <c r="Q568" i="26" l="1"/>
  <c r="S568" i="26" s="1"/>
  <c r="U568" i="26"/>
  <c r="J568" i="26"/>
  <c r="L568" i="26" s="1"/>
  <c r="J571" i="16"/>
  <c r="L571" i="16" s="1"/>
  <c r="U571" i="16"/>
  <c r="Q571" i="16"/>
  <c r="S571" i="16" s="1"/>
  <c r="F569" i="26" l="1"/>
  <c r="M569" i="26"/>
  <c r="N569" i="26" s="1"/>
  <c r="W568" i="26"/>
  <c r="Z568" i="26"/>
  <c r="T568" i="26"/>
  <c r="V568" i="26" s="1"/>
  <c r="Y568" i="26"/>
  <c r="X568" i="26"/>
  <c r="AB568" i="26"/>
  <c r="H569" i="26"/>
  <c r="AA568" i="26"/>
  <c r="AB571" i="16"/>
  <c r="AA571" i="16"/>
  <c r="Z571" i="16"/>
  <c r="Y571" i="16"/>
  <c r="X571" i="16"/>
  <c r="W571" i="16"/>
  <c r="T571" i="16"/>
  <c r="V571" i="16" s="1"/>
  <c r="F572" i="16"/>
  <c r="M572" i="16"/>
  <c r="O569" i="26" l="1"/>
  <c r="P569" i="26"/>
  <c r="R569" i="26" s="1"/>
  <c r="G569" i="26"/>
  <c r="I569" i="26"/>
  <c r="K569" i="26" s="1"/>
  <c r="G572" i="16"/>
  <c r="I572" i="16"/>
  <c r="K572" i="16" s="1"/>
  <c r="H572" i="16"/>
  <c r="O572" i="16"/>
  <c r="N572" i="16"/>
  <c r="P572" i="16"/>
  <c r="R572" i="16" s="1"/>
  <c r="Q569" i="26" l="1"/>
  <c r="S569" i="26" s="1"/>
  <c r="U569" i="26"/>
  <c r="J569" i="26"/>
  <c r="U572" i="16"/>
  <c r="Q572" i="16"/>
  <c r="S572" i="16" s="1"/>
  <c r="J572" i="16"/>
  <c r="T569" i="26" l="1"/>
  <c r="L569" i="26"/>
  <c r="AB569" i="26" s="1"/>
  <c r="T572" i="16"/>
  <c r="L572" i="16"/>
  <c r="W569" i="26" l="1"/>
  <c r="F570" i="26"/>
  <c r="I570" i="26" s="1"/>
  <c r="K570" i="26" s="1"/>
  <c r="M570" i="26"/>
  <c r="N570" i="26" s="1"/>
  <c r="V569" i="26"/>
  <c r="AA569" i="26"/>
  <c r="X569" i="26"/>
  <c r="Y569" i="26"/>
  <c r="Z569" i="26"/>
  <c r="V572" i="16"/>
  <c r="AB572" i="16"/>
  <c r="AA572" i="16"/>
  <c r="Z572" i="16"/>
  <c r="Y572" i="16"/>
  <c r="X572" i="16"/>
  <c r="W572" i="16"/>
  <c r="F573" i="16"/>
  <c r="M573" i="16"/>
  <c r="G570" i="26" l="1"/>
  <c r="H570" i="26"/>
  <c r="O570" i="26"/>
  <c r="P570" i="26"/>
  <c r="R570" i="26" s="1"/>
  <c r="U570" i="26" s="1"/>
  <c r="N573" i="16"/>
  <c r="P573" i="16"/>
  <c r="R573" i="16" s="1"/>
  <c r="O573" i="16"/>
  <c r="I573" i="16"/>
  <c r="K573" i="16" s="1"/>
  <c r="H573" i="16"/>
  <c r="G573" i="16"/>
  <c r="J570" i="26" l="1"/>
  <c r="L570" i="26" s="1"/>
  <c r="Q570" i="26"/>
  <c r="S570" i="26" s="1"/>
  <c r="Q573" i="16"/>
  <c r="S573" i="16" s="1"/>
  <c r="U573" i="16"/>
  <c r="J573" i="16"/>
  <c r="T570" i="26" l="1"/>
  <c r="V570" i="26" s="1"/>
  <c r="F571" i="26"/>
  <c r="M571" i="26"/>
  <c r="Z570" i="26"/>
  <c r="Y570" i="26"/>
  <c r="AB570" i="26"/>
  <c r="X570" i="26"/>
  <c r="W570" i="26"/>
  <c r="AA570" i="26"/>
  <c r="T573" i="16"/>
  <c r="L573" i="16"/>
  <c r="N571" i="26" l="1"/>
  <c r="P571" i="26"/>
  <c r="R571" i="26" s="1"/>
  <c r="O571" i="26"/>
  <c r="I571" i="26"/>
  <c r="K571" i="26" s="1"/>
  <c r="H571" i="26"/>
  <c r="G571" i="26"/>
  <c r="V573" i="16"/>
  <c r="AB573" i="16"/>
  <c r="AA573" i="16"/>
  <c r="Z573" i="16"/>
  <c r="Y573" i="16"/>
  <c r="X573" i="16"/>
  <c r="W573" i="16"/>
  <c r="M574" i="16"/>
  <c r="F574" i="16"/>
  <c r="Q571" i="26" l="1"/>
  <c r="S571" i="26" s="1"/>
  <c r="U571" i="26"/>
  <c r="J571" i="26"/>
  <c r="I574" i="16"/>
  <c r="K574" i="16" s="1"/>
  <c r="H574" i="16"/>
  <c r="G574" i="16"/>
  <c r="P574" i="16"/>
  <c r="R574" i="16" s="1"/>
  <c r="O574" i="16"/>
  <c r="N574" i="16"/>
  <c r="T571" i="26" l="1"/>
  <c r="L571" i="26"/>
  <c r="Q574" i="16"/>
  <c r="S574" i="16" s="1"/>
  <c r="J574" i="16"/>
  <c r="U574" i="16"/>
  <c r="F572" i="26" l="1"/>
  <c r="M572" i="26"/>
  <c r="Z571" i="26"/>
  <c r="Y571" i="26"/>
  <c r="AB571" i="26"/>
  <c r="X571" i="26"/>
  <c r="AA571" i="26"/>
  <c r="W571" i="26"/>
  <c r="V571" i="26"/>
  <c r="T574" i="16"/>
  <c r="L574" i="16"/>
  <c r="N572" i="26" l="1"/>
  <c r="P572" i="26"/>
  <c r="R572" i="26" s="1"/>
  <c r="O572" i="26"/>
  <c r="I572" i="26"/>
  <c r="K572" i="26" s="1"/>
  <c r="H572" i="26"/>
  <c r="G572" i="26"/>
  <c r="V574" i="16"/>
  <c r="AB574" i="16"/>
  <c r="AA574" i="16"/>
  <c r="Z574" i="16"/>
  <c r="Y574" i="16"/>
  <c r="X574" i="16"/>
  <c r="W574" i="16"/>
  <c r="F575" i="16"/>
  <c r="M575" i="16"/>
  <c r="Q572" i="26" l="1"/>
  <c r="S572" i="26" s="1"/>
  <c r="U572" i="26"/>
  <c r="J572" i="26"/>
  <c r="H575" i="16"/>
  <c r="G575" i="16"/>
  <c r="I575" i="16"/>
  <c r="K575" i="16" s="1"/>
  <c r="P575" i="16"/>
  <c r="R575" i="16" s="1"/>
  <c r="O575" i="16"/>
  <c r="N575" i="16"/>
  <c r="T572" i="26" l="1"/>
  <c r="L572" i="26"/>
  <c r="U575" i="16"/>
  <c r="Q575" i="16"/>
  <c r="S575" i="16" s="1"/>
  <c r="J575" i="16"/>
  <c r="L575" i="16" s="1"/>
  <c r="F573" i="26" l="1"/>
  <c r="M573" i="26"/>
  <c r="Z572" i="26"/>
  <c r="Y572" i="26"/>
  <c r="AB572" i="26"/>
  <c r="X572" i="26"/>
  <c r="AA572" i="26"/>
  <c r="W572" i="26"/>
  <c r="V572" i="26"/>
  <c r="AB575" i="16"/>
  <c r="AA575" i="16"/>
  <c r="Z575" i="16"/>
  <c r="Y575" i="16"/>
  <c r="X575" i="16"/>
  <c r="W575" i="16"/>
  <c r="F576" i="16"/>
  <c r="M576" i="16"/>
  <c r="T575" i="16"/>
  <c r="V575" i="16" s="1"/>
  <c r="N573" i="26" l="1"/>
  <c r="P573" i="26"/>
  <c r="R573" i="26" s="1"/>
  <c r="O573" i="26"/>
  <c r="I573" i="26"/>
  <c r="K573" i="26" s="1"/>
  <c r="H573" i="26"/>
  <c r="G573" i="26"/>
  <c r="G576" i="16"/>
  <c r="I576" i="16"/>
  <c r="K576" i="16" s="1"/>
  <c r="H576" i="16"/>
  <c r="O576" i="16"/>
  <c r="N576" i="16"/>
  <c r="P576" i="16"/>
  <c r="R576" i="16" s="1"/>
  <c r="Q573" i="26" l="1"/>
  <c r="S573" i="26" s="1"/>
  <c r="U573" i="26"/>
  <c r="J573" i="26"/>
  <c r="J576" i="16"/>
  <c r="L576" i="16" s="1"/>
  <c r="U576" i="16"/>
  <c r="Q576" i="16"/>
  <c r="T573" i="26" l="1"/>
  <c r="L573" i="26"/>
  <c r="T576" i="16"/>
  <c r="S576" i="16"/>
  <c r="Y576" i="16" s="1"/>
  <c r="F574" i="26" l="1"/>
  <c r="M574" i="26"/>
  <c r="Z573" i="26"/>
  <c r="Y573" i="26"/>
  <c r="AB573" i="26"/>
  <c r="X573" i="26"/>
  <c r="W573" i="26"/>
  <c r="AA573" i="26"/>
  <c r="V573" i="26"/>
  <c r="Z576" i="16"/>
  <c r="AA576" i="16"/>
  <c r="AB576" i="16"/>
  <c r="V576" i="16"/>
  <c r="W576" i="16"/>
  <c r="X576" i="16"/>
  <c r="F577" i="16"/>
  <c r="M577" i="16"/>
  <c r="N574" i="26" l="1"/>
  <c r="P574" i="26"/>
  <c r="R574" i="26" s="1"/>
  <c r="O574" i="26"/>
  <c r="I574" i="26"/>
  <c r="K574" i="26" s="1"/>
  <c r="H574" i="26"/>
  <c r="G574" i="26"/>
  <c r="N577" i="16"/>
  <c r="P577" i="16"/>
  <c r="R577" i="16" s="1"/>
  <c r="O577" i="16"/>
  <c r="I577" i="16"/>
  <c r="K577" i="16" s="1"/>
  <c r="H577" i="16"/>
  <c r="G577" i="16"/>
  <c r="U574" i="26" l="1"/>
  <c r="J574" i="26"/>
  <c r="Q574" i="26"/>
  <c r="S574" i="26" s="1"/>
  <c r="J577" i="16"/>
  <c r="L577" i="16" s="1"/>
  <c r="Q577" i="16"/>
  <c r="U577" i="16"/>
  <c r="T574" i="26" l="1"/>
  <c r="L574" i="26"/>
  <c r="T577" i="16"/>
  <c r="S577" i="16"/>
  <c r="M578" i="16" s="1"/>
  <c r="F575" i="26" l="1"/>
  <c r="M575" i="26"/>
  <c r="Z574" i="26"/>
  <c r="Y574" i="26"/>
  <c r="AB574" i="26"/>
  <c r="X574" i="26"/>
  <c r="W574" i="26"/>
  <c r="AA574" i="26"/>
  <c r="V574" i="26"/>
  <c r="Z577" i="16"/>
  <c r="AA577" i="16"/>
  <c r="AB577" i="16"/>
  <c r="V577" i="16"/>
  <c r="N578" i="16"/>
  <c r="W577" i="16"/>
  <c r="X577" i="16"/>
  <c r="Y577" i="16"/>
  <c r="F578" i="16"/>
  <c r="H578" i="16" s="1"/>
  <c r="O578" i="16"/>
  <c r="P578" i="16"/>
  <c r="R578" i="16" s="1"/>
  <c r="N575" i="26" l="1"/>
  <c r="P575" i="26"/>
  <c r="R575" i="26" s="1"/>
  <c r="O575" i="26"/>
  <c r="I575" i="26"/>
  <c r="K575" i="26" s="1"/>
  <c r="H575" i="26"/>
  <c r="G575" i="26"/>
  <c r="I578" i="16"/>
  <c r="K578" i="16" s="1"/>
  <c r="U578" i="16" s="1"/>
  <c r="G578" i="16"/>
  <c r="Q578" i="16"/>
  <c r="S578" i="16" s="1"/>
  <c r="J575" i="26" l="1"/>
  <c r="L575" i="26" s="1"/>
  <c r="Q575" i="26"/>
  <c r="U575" i="26"/>
  <c r="J578" i="16"/>
  <c r="T578" i="16" s="1"/>
  <c r="T575" i="26" l="1"/>
  <c r="S575" i="26"/>
  <c r="F576" i="26" s="1"/>
  <c r="W575" i="26"/>
  <c r="L578" i="16"/>
  <c r="AB575" i="26" l="1"/>
  <c r="V575" i="26"/>
  <c r="X575" i="26"/>
  <c r="Y575" i="26"/>
  <c r="AA575" i="26"/>
  <c r="Z575" i="26"/>
  <c r="M576" i="26"/>
  <c r="N576" i="26" s="1"/>
  <c r="I576" i="26"/>
  <c r="K576" i="26" s="1"/>
  <c r="H576" i="26"/>
  <c r="G576" i="26"/>
  <c r="V578" i="16"/>
  <c r="AB578" i="16"/>
  <c r="AA578" i="16"/>
  <c r="Z578" i="16"/>
  <c r="X578" i="16"/>
  <c r="Y578" i="16"/>
  <c r="W578" i="16"/>
  <c r="M579" i="16"/>
  <c r="F579" i="16"/>
  <c r="I579" i="16" s="1"/>
  <c r="K579" i="16" s="1"/>
  <c r="O576" i="26" l="1"/>
  <c r="P576" i="26"/>
  <c r="R576" i="26" s="1"/>
  <c r="U576" i="26" s="1"/>
  <c r="J576" i="26"/>
  <c r="N579" i="16"/>
  <c r="O579" i="16"/>
  <c r="P579" i="16"/>
  <c r="H579" i="16"/>
  <c r="G579" i="16"/>
  <c r="Q576" i="26" l="1"/>
  <c r="S576" i="26" s="1"/>
  <c r="L576" i="26"/>
  <c r="R579" i="16"/>
  <c r="U579" i="16" s="1"/>
  <c r="J579" i="16"/>
  <c r="L579" i="16" s="1"/>
  <c r="Q579" i="16"/>
  <c r="M577" i="26" l="1"/>
  <c r="F577" i="26"/>
  <c r="T576" i="26"/>
  <c r="V576" i="26" s="1"/>
  <c r="Z576" i="26"/>
  <c r="Y576" i="26"/>
  <c r="AB576" i="26"/>
  <c r="X576" i="26"/>
  <c r="AA576" i="26"/>
  <c r="W576" i="26"/>
  <c r="S579" i="16"/>
  <c r="AA579" i="16" s="1"/>
  <c r="T579" i="16"/>
  <c r="N577" i="26" l="1"/>
  <c r="P577" i="26"/>
  <c r="R577" i="26" s="1"/>
  <c r="O577" i="26"/>
  <c r="I577" i="26"/>
  <c r="K577" i="26" s="1"/>
  <c r="H577" i="26"/>
  <c r="G577" i="26"/>
  <c r="F580" i="16"/>
  <c r="I580" i="16" s="1"/>
  <c r="K580" i="16" s="1"/>
  <c r="Z579" i="16"/>
  <c r="V579" i="16"/>
  <c r="X579" i="16"/>
  <c r="M580" i="16"/>
  <c r="O580" i="16" s="1"/>
  <c r="Y579" i="16"/>
  <c r="W579" i="16"/>
  <c r="AB579" i="16"/>
  <c r="Q577" i="26" l="1"/>
  <c r="S577" i="26" s="1"/>
  <c r="U577" i="26"/>
  <c r="J577" i="26"/>
  <c r="H580" i="16"/>
  <c r="G580" i="16"/>
  <c r="P580" i="16"/>
  <c r="R580" i="16" s="1"/>
  <c r="U580" i="16" s="1"/>
  <c r="N580" i="16"/>
  <c r="T577" i="26" l="1"/>
  <c r="L577" i="26"/>
  <c r="Q580" i="16"/>
  <c r="S580" i="16" s="1"/>
  <c r="J580" i="16"/>
  <c r="L580" i="16" s="1"/>
  <c r="F578" i="26" l="1"/>
  <c r="M578" i="26"/>
  <c r="Z577" i="26"/>
  <c r="Y577" i="26"/>
  <c r="AB577" i="26"/>
  <c r="X577" i="26"/>
  <c r="W577" i="26"/>
  <c r="AA577" i="26"/>
  <c r="V577" i="26"/>
  <c r="AB580" i="16"/>
  <c r="F581" i="16"/>
  <c r="G581" i="16" s="1"/>
  <c r="T580" i="16"/>
  <c r="V580" i="16" s="1"/>
  <c r="M581" i="16"/>
  <c r="P581" i="16" s="1"/>
  <c r="R581" i="16" s="1"/>
  <c r="W580" i="16"/>
  <c r="Y580" i="16"/>
  <c r="Z580" i="16"/>
  <c r="AA580" i="16"/>
  <c r="X580" i="16"/>
  <c r="N578" i="26" l="1"/>
  <c r="P578" i="26"/>
  <c r="R578" i="26" s="1"/>
  <c r="O578" i="26"/>
  <c r="I578" i="26"/>
  <c r="K578" i="26" s="1"/>
  <c r="H578" i="26"/>
  <c r="G578" i="26"/>
  <c r="H581" i="16"/>
  <c r="O581" i="16"/>
  <c r="N581" i="16"/>
  <c r="I581" i="16"/>
  <c r="K581" i="16" s="1"/>
  <c r="U581" i="16" s="1"/>
  <c r="J578" i="26" l="1"/>
  <c r="L578" i="26" s="1"/>
  <c r="Q578" i="26"/>
  <c r="S578" i="26" s="1"/>
  <c r="U578" i="26"/>
  <c r="Q581" i="16"/>
  <c r="S581" i="16" s="1"/>
  <c r="J581" i="16"/>
  <c r="M579" i="26" l="1"/>
  <c r="F579" i="26"/>
  <c r="T578" i="26"/>
  <c r="V578" i="26" s="1"/>
  <c r="Z578" i="26"/>
  <c r="Y578" i="26"/>
  <c r="AB578" i="26"/>
  <c r="X578" i="26"/>
  <c r="W578" i="26"/>
  <c r="AA578" i="26"/>
  <c r="T581" i="16"/>
  <c r="L581" i="16"/>
  <c r="N579" i="26" l="1"/>
  <c r="P579" i="26"/>
  <c r="R579" i="26" s="1"/>
  <c r="O579" i="26"/>
  <c r="I579" i="26"/>
  <c r="K579" i="26" s="1"/>
  <c r="H579" i="26"/>
  <c r="G579" i="26"/>
  <c r="V581" i="16"/>
  <c r="F582" i="16"/>
  <c r="H582" i="16" s="1"/>
  <c r="W581" i="16"/>
  <c r="Z581" i="16"/>
  <c r="AA581" i="16"/>
  <c r="X581" i="16"/>
  <c r="AB581" i="16"/>
  <c r="M582" i="16"/>
  <c r="N582" i="16" s="1"/>
  <c r="Y581" i="16"/>
  <c r="Q579" i="26" l="1"/>
  <c r="S579" i="26" s="1"/>
  <c r="J579" i="26"/>
  <c r="U579" i="26"/>
  <c r="G582" i="16"/>
  <c r="I582" i="16"/>
  <c r="K582" i="16" s="1"/>
  <c r="O582" i="16"/>
  <c r="P582" i="16"/>
  <c r="R582" i="16" s="1"/>
  <c r="T579" i="26" l="1"/>
  <c r="L579" i="26"/>
  <c r="W579" i="26" s="1"/>
  <c r="J582" i="16"/>
  <c r="L582" i="16" s="1"/>
  <c r="U582" i="16"/>
  <c r="Q582" i="16"/>
  <c r="S582" i="16" s="1"/>
  <c r="F580" i="26" l="1"/>
  <c r="H580" i="26" s="1"/>
  <c r="M580" i="26"/>
  <c r="P580" i="26" s="1"/>
  <c r="R580" i="26" s="1"/>
  <c r="AA579" i="26"/>
  <c r="V579" i="26"/>
  <c r="Z579" i="26"/>
  <c r="X579" i="26"/>
  <c r="AB579" i="26"/>
  <c r="Y579" i="26"/>
  <c r="I580" i="26"/>
  <c r="K580" i="26" s="1"/>
  <c r="AB582" i="16"/>
  <c r="F583" i="16"/>
  <c r="I583" i="16" s="1"/>
  <c r="K583" i="16" s="1"/>
  <c r="X582" i="16"/>
  <c r="M583" i="16"/>
  <c r="P583" i="16" s="1"/>
  <c r="R583" i="16" s="1"/>
  <c r="W582" i="16"/>
  <c r="AA582" i="16"/>
  <c r="Z582" i="16"/>
  <c r="T582" i="16"/>
  <c r="V582" i="16" s="1"/>
  <c r="Y582" i="16"/>
  <c r="G580" i="26" l="1"/>
  <c r="J580" i="26" s="1"/>
  <c r="N580" i="26"/>
  <c r="O580" i="26"/>
  <c r="U580" i="26"/>
  <c r="H583" i="16"/>
  <c r="G583" i="16"/>
  <c r="O583" i="16"/>
  <c r="N583" i="16"/>
  <c r="U583" i="16"/>
  <c r="Q580" i="26" l="1"/>
  <c r="S580" i="26" s="1"/>
  <c r="L580" i="26"/>
  <c r="J583" i="16"/>
  <c r="L583" i="16" s="1"/>
  <c r="Q583" i="16"/>
  <c r="S583" i="16" s="1"/>
  <c r="M581" i="26" l="1"/>
  <c r="N581" i="26" s="1"/>
  <c r="Z580" i="26"/>
  <c r="T580" i="26"/>
  <c r="V580" i="26" s="1"/>
  <c r="F581" i="26"/>
  <c r="I581" i="26" s="1"/>
  <c r="K581" i="26" s="1"/>
  <c r="X580" i="26"/>
  <c r="W580" i="26"/>
  <c r="AA580" i="26"/>
  <c r="AB580" i="26"/>
  <c r="Y580" i="26"/>
  <c r="T583" i="16"/>
  <c r="V583" i="16" s="1"/>
  <c r="AB583" i="16"/>
  <c r="AA583" i="16"/>
  <c r="Z583" i="16"/>
  <c r="Y583" i="16"/>
  <c r="X583" i="16"/>
  <c r="W583" i="16"/>
  <c r="M584" i="16"/>
  <c r="F584" i="16"/>
  <c r="I584" i="16" s="1"/>
  <c r="K584" i="16" s="1"/>
  <c r="H581" i="26" l="1"/>
  <c r="O581" i="26"/>
  <c r="P581" i="26"/>
  <c r="R581" i="26" s="1"/>
  <c r="U581" i="26" s="1"/>
  <c r="G581" i="26"/>
  <c r="P584" i="16"/>
  <c r="R584" i="16" s="1"/>
  <c r="U584" i="16" s="1"/>
  <c r="O584" i="16"/>
  <c r="N584" i="16"/>
  <c r="G584" i="16"/>
  <c r="H584" i="16"/>
  <c r="J581" i="26" l="1"/>
  <c r="L581" i="26" s="1"/>
  <c r="Q581" i="26"/>
  <c r="S581" i="26" s="1"/>
  <c r="Q584" i="16"/>
  <c r="S584" i="16" s="1"/>
  <c r="J584" i="16"/>
  <c r="L584" i="16" s="1"/>
  <c r="T581" i="26" l="1"/>
  <c r="V581" i="26" s="1"/>
  <c r="F582" i="26"/>
  <c r="M582" i="26"/>
  <c r="Z581" i="26"/>
  <c r="Y581" i="26"/>
  <c r="AB581" i="26"/>
  <c r="X581" i="26"/>
  <c r="W581" i="26"/>
  <c r="AA581" i="26"/>
  <c r="AB584" i="16"/>
  <c r="AA584" i="16"/>
  <c r="Z584" i="16"/>
  <c r="Y584" i="16"/>
  <c r="X584" i="16"/>
  <c r="W584" i="16"/>
  <c r="F585" i="16"/>
  <c r="H585" i="16" s="1"/>
  <c r="T584" i="16"/>
  <c r="V584" i="16" s="1"/>
  <c r="M585" i="16"/>
  <c r="N582" i="26" l="1"/>
  <c r="P582" i="26"/>
  <c r="R582" i="26" s="1"/>
  <c r="O582" i="26"/>
  <c r="I582" i="26"/>
  <c r="K582" i="26" s="1"/>
  <c r="H582" i="26"/>
  <c r="G582" i="26"/>
  <c r="P585" i="16"/>
  <c r="R585" i="16" s="1"/>
  <c r="G585" i="16"/>
  <c r="I585" i="16"/>
  <c r="K585" i="16" s="1"/>
  <c r="N585" i="16"/>
  <c r="O585" i="16"/>
  <c r="U582" i="26" l="1"/>
  <c r="J582" i="26"/>
  <c r="Q582" i="26"/>
  <c r="S582" i="26" s="1"/>
  <c r="Q585" i="16"/>
  <c r="J585" i="16"/>
  <c r="L585" i="16" s="1"/>
  <c r="U585" i="16"/>
  <c r="T582" i="26" l="1"/>
  <c r="L582" i="26"/>
  <c r="T585" i="16"/>
  <c r="S585" i="16"/>
  <c r="AA585" i="16" s="1"/>
  <c r="F583" i="26" l="1"/>
  <c r="M583" i="26"/>
  <c r="Z582" i="26"/>
  <c r="Y582" i="26"/>
  <c r="AB582" i="26"/>
  <c r="X582" i="26"/>
  <c r="W582" i="26"/>
  <c r="AA582" i="26"/>
  <c r="V582" i="26"/>
  <c r="F586" i="16"/>
  <c r="I586" i="16" s="1"/>
  <c r="K586" i="16" s="1"/>
  <c r="V585" i="16"/>
  <c r="M586" i="16"/>
  <c r="N586" i="16" s="1"/>
  <c r="W585" i="16"/>
  <c r="X585" i="16"/>
  <c r="Z585" i="16"/>
  <c r="Y585" i="16"/>
  <c r="AB585" i="16"/>
  <c r="N583" i="26" l="1"/>
  <c r="P583" i="26"/>
  <c r="R583" i="26" s="1"/>
  <c r="O583" i="26"/>
  <c r="I583" i="26"/>
  <c r="K583" i="26" s="1"/>
  <c r="H583" i="26"/>
  <c r="G583" i="26"/>
  <c r="H586" i="16"/>
  <c r="P586" i="16"/>
  <c r="R586" i="16" s="1"/>
  <c r="U586" i="16" s="1"/>
  <c r="O586" i="16"/>
  <c r="G586" i="16"/>
  <c r="U583" i="26" l="1"/>
  <c r="Q583" i="26"/>
  <c r="S583" i="26" s="1"/>
  <c r="J583" i="26"/>
  <c r="J586" i="16"/>
  <c r="L586" i="16" s="1"/>
  <c r="Q586" i="16"/>
  <c r="S586" i="16" s="1"/>
  <c r="T583" i="26" l="1"/>
  <c r="L583" i="26"/>
  <c r="AA586" i="16"/>
  <c r="Y586" i="16"/>
  <c r="M587" i="16"/>
  <c r="N587" i="16" s="1"/>
  <c r="Z586" i="16"/>
  <c r="T586" i="16"/>
  <c r="V586" i="16" s="1"/>
  <c r="X586" i="16"/>
  <c r="F587" i="16"/>
  <c r="I587" i="16" s="1"/>
  <c r="K587" i="16" s="1"/>
  <c r="W586" i="16"/>
  <c r="AB586" i="16"/>
  <c r="F584" i="26" l="1"/>
  <c r="M584" i="26"/>
  <c r="Z583" i="26"/>
  <c r="Y583" i="26"/>
  <c r="AB583" i="26"/>
  <c r="X583" i="26"/>
  <c r="AA583" i="26"/>
  <c r="W583" i="26"/>
  <c r="V583" i="26"/>
  <c r="O587" i="16"/>
  <c r="P587" i="16"/>
  <c r="R587" i="16" s="1"/>
  <c r="U587" i="16" s="1"/>
  <c r="G587" i="16"/>
  <c r="H587" i="16"/>
  <c r="N584" i="26" l="1"/>
  <c r="P584" i="26"/>
  <c r="R584" i="26" s="1"/>
  <c r="O584" i="26"/>
  <c r="I584" i="26"/>
  <c r="K584" i="26" s="1"/>
  <c r="H584" i="26"/>
  <c r="G584" i="26"/>
  <c r="Q587" i="16"/>
  <c r="S587" i="16" s="1"/>
  <c r="J587" i="16"/>
  <c r="L587" i="16" s="1"/>
  <c r="J584" i="26" l="1"/>
  <c r="L584" i="26" s="1"/>
  <c r="Q584" i="26"/>
  <c r="U584" i="26"/>
  <c r="F588" i="16"/>
  <c r="I588" i="16" s="1"/>
  <c r="K588" i="16" s="1"/>
  <c r="M588" i="16"/>
  <c r="O588" i="16" s="1"/>
  <c r="Z587" i="16"/>
  <c r="X587" i="16"/>
  <c r="T587" i="16"/>
  <c r="V587" i="16" s="1"/>
  <c r="W587" i="16"/>
  <c r="AA587" i="16"/>
  <c r="Y587" i="16"/>
  <c r="AB587" i="16"/>
  <c r="T584" i="26" l="1"/>
  <c r="S584" i="26"/>
  <c r="F585" i="26" s="1"/>
  <c r="W584" i="26"/>
  <c r="H588" i="16"/>
  <c r="G588" i="16"/>
  <c r="P588" i="16"/>
  <c r="R588" i="16" s="1"/>
  <c r="U588" i="16" s="1"/>
  <c r="N588" i="16"/>
  <c r="AB584" i="26" l="1"/>
  <c r="V584" i="26"/>
  <c r="Y584" i="26"/>
  <c r="M585" i="26"/>
  <c r="O585" i="26" s="1"/>
  <c r="X584" i="26"/>
  <c r="Z584" i="26"/>
  <c r="AA584" i="26"/>
  <c r="I585" i="26"/>
  <c r="K585" i="26" s="1"/>
  <c r="H585" i="26"/>
  <c r="G585" i="26"/>
  <c r="J588" i="16"/>
  <c r="L588" i="16" s="1"/>
  <c r="Q588" i="16"/>
  <c r="S588" i="16" s="1"/>
  <c r="J585" i="26" l="1"/>
  <c r="L585" i="26" s="1"/>
  <c r="P585" i="26"/>
  <c r="R585" i="26" s="1"/>
  <c r="U585" i="26" s="1"/>
  <c r="N585" i="26"/>
  <c r="T588" i="16"/>
  <c r="V588" i="16" s="1"/>
  <c r="Y588" i="16"/>
  <c r="AB588" i="16"/>
  <c r="M589" i="16"/>
  <c r="N589" i="16" s="1"/>
  <c r="F589" i="16"/>
  <c r="H589" i="16" s="1"/>
  <c r="W588" i="16"/>
  <c r="X588" i="16"/>
  <c r="Z588" i="16"/>
  <c r="AA588" i="16"/>
  <c r="Q585" i="26" l="1"/>
  <c r="S585" i="26" s="1"/>
  <c r="X585" i="26" s="1"/>
  <c r="I589" i="16"/>
  <c r="K589" i="16" s="1"/>
  <c r="G589" i="16"/>
  <c r="O589" i="16"/>
  <c r="P589" i="16"/>
  <c r="R589" i="16" s="1"/>
  <c r="W585" i="26" l="1"/>
  <c r="AA585" i="26"/>
  <c r="AB585" i="26"/>
  <c r="Y585" i="26"/>
  <c r="Z585" i="26"/>
  <c r="F586" i="26"/>
  <c r="I586" i="26" s="1"/>
  <c r="K586" i="26" s="1"/>
  <c r="M586" i="26"/>
  <c r="N586" i="26" s="1"/>
  <c r="T585" i="26"/>
  <c r="V585" i="26" s="1"/>
  <c r="U589" i="16"/>
  <c r="J589" i="16"/>
  <c r="L589" i="16" s="1"/>
  <c r="Q589" i="16"/>
  <c r="S589" i="16" s="1"/>
  <c r="G586" i="26" l="1"/>
  <c r="H586" i="26"/>
  <c r="O586" i="26"/>
  <c r="P586" i="26"/>
  <c r="R586" i="26" s="1"/>
  <c r="U586" i="26" s="1"/>
  <c r="T589" i="16"/>
  <c r="V589" i="16" s="1"/>
  <c r="AB589" i="16"/>
  <c r="AA589" i="16"/>
  <c r="Z589" i="16"/>
  <c r="Y589" i="16"/>
  <c r="X589" i="16"/>
  <c r="W589" i="16"/>
  <c r="M590" i="16"/>
  <c r="F590" i="16"/>
  <c r="J586" i="26" l="1"/>
  <c r="L586" i="26" s="1"/>
  <c r="Q586" i="26"/>
  <c r="S586" i="26" s="1"/>
  <c r="P590" i="16"/>
  <c r="R590" i="16" s="1"/>
  <c r="O590" i="16"/>
  <c r="N590" i="16"/>
  <c r="I590" i="16"/>
  <c r="K590" i="16" s="1"/>
  <c r="H590" i="16"/>
  <c r="G590" i="16"/>
  <c r="M587" i="26" l="1"/>
  <c r="O587" i="26" s="1"/>
  <c r="W586" i="26"/>
  <c r="T586" i="26"/>
  <c r="V586" i="26" s="1"/>
  <c r="AA586" i="26"/>
  <c r="AB586" i="26"/>
  <c r="Z586" i="26"/>
  <c r="X586" i="26"/>
  <c r="F587" i="26"/>
  <c r="H587" i="26" s="1"/>
  <c r="Y586" i="26"/>
  <c r="N587" i="26"/>
  <c r="U590" i="16"/>
  <c r="Q590" i="16"/>
  <c r="S590" i="16" s="1"/>
  <c r="J590" i="16"/>
  <c r="P587" i="26" l="1"/>
  <c r="R587" i="26" s="1"/>
  <c r="I587" i="26"/>
  <c r="K587" i="26" s="1"/>
  <c r="G587" i="26"/>
  <c r="T590" i="16"/>
  <c r="L590" i="16"/>
  <c r="Q587" i="26" l="1"/>
  <c r="S587" i="26" s="1"/>
  <c r="U587" i="26"/>
  <c r="J587" i="26"/>
  <c r="V590" i="16"/>
  <c r="AB590" i="16"/>
  <c r="AA590" i="16"/>
  <c r="Z590" i="16"/>
  <c r="Y590" i="16"/>
  <c r="X590" i="16"/>
  <c r="W590" i="16"/>
  <c r="F591" i="16"/>
  <c r="M591" i="16"/>
  <c r="T587" i="26" l="1"/>
  <c r="L587" i="26"/>
  <c r="Z587" i="26" s="1"/>
  <c r="P591" i="16"/>
  <c r="R591" i="16" s="1"/>
  <c r="O591" i="16"/>
  <c r="N591" i="16"/>
  <c r="H591" i="16"/>
  <c r="G591" i="16"/>
  <c r="I591" i="16"/>
  <c r="K591" i="16" s="1"/>
  <c r="V587" i="26" l="1"/>
  <c r="W587" i="26"/>
  <c r="AA587" i="26"/>
  <c r="X587" i="26"/>
  <c r="AB587" i="26"/>
  <c r="Y587" i="26"/>
  <c r="M588" i="26"/>
  <c r="N588" i="26" s="1"/>
  <c r="F588" i="26"/>
  <c r="H588" i="26" s="1"/>
  <c r="U591" i="16"/>
  <c r="Q591" i="16"/>
  <c r="S591" i="16" s="1"/>
  <c r="J591" i="16"/>
  <c r="G588" i="26" l="1"/>
  <c r="I588" i="26"/>
  <c r="K588" i="26" s="1"/>
  <c r="O588" i="26"/>
  <c r="P588" i="26"/>
  <c r="R588" i="26" s="1"/>
  <c r="T591" i="16"/>
  <c r="L591" i="16"/>
  <c r="U588" i="26" l="1"/>
  <c r="J588" i="26"/>
  <c r="L588" i="26" s="1"/>
  <c r="Q588" i="26"/>
  <c r="S588" i="26" s="1"/>
  <c r="V591" i="16"/>
  <c r="AB591" i="16"/>
  <c r="AA591" i="16"/>
  <c r="Z591" i="16"/>
  <c r="Y591" i="16"/>
  <c r="X591" i="16"/>
  <c r="W591" i="16"/>
  <c r="F592" i="16"/>
  <c r="M592" i="16"/>
  <c r="T588" i="26" l="1"/>
  <c r="V588" i="26" s="1"/>
  <c r="F589" i="26"/>
  <c r="M589" i="26"/>
  <c r="Z588" i="26"/>
  <c r="Y588" i="26"/>
  <c r="AB588" i="26"/>
  <c r="X588" i="26"/>
  <c r="AA588" i="26"/>
  <c r="W588" i="26"/>
  <c r="G592" i="16"/>
  <c r="I592" i="16"/>
  <c r="K592" i="16" s="1"/>
  <c r="H592" i="16"/>
  <c r="O592" i="16"/>
  <c r="N592" i="16"/>
  <c r="P592" i="16"/>
  <c r="R592" i="16" s="1"/>
  <c r="N589" i="26" l="1"/>
  <c r="P589" i="26"/>
  <c r="R589" i="26" s="1"/>
  <c r="O589" i="26"/>
  <c r="I589" i="26"/>
  <c r="K589" i="26" s="1"/>
  <c r="H589" i="26"/>
  <c r="G589" i="26"/>
  <c r="J592" i="16"/>
  <c r="L592" i="16" s="1"/>
  <c r="U592" i="16"/>
  <c r="Q592" i="16"/>
  <c r="Q589" i="26" l="1"/>
  <c r="S589" i="26" s="1"/>
  <c r="U589" i="26"/>
  <c r="J589" i="26"/>
  <c r="T592" i="16"/>
  <c r="S592" i="16"/>
  <c r="F593" i="16" s="1"/>
  <c r="T589" i="26" l="1"/>
  <c r="L589" i="26"/>
  <c r="Z592" i="16"/>
  <c r="AA592" i="16"/>
  <c r="AB592" i="16"/>
  <c r="V592" i="16"/>
  <c r="W592" i="16"/>
  <c r="X592" i="16"/>
  <c r="Y592" i="16"/>
  <c r="M593" i="16"/>
  <c r="I593" i="16"/>
  <c r="K593" i="16" s="1"/>
  <c r="H593" i="16"/>
  <c r="G593" i="16"/>
  <c r="F590" i="26" l="1"/>
  <c r="M590" i="26"/>
  <c r="Z589" i="26"/>
  <c r="Y589" i="26"/>
  <c r="AB589" i="26"/>
  <c r="X589" i="26"/>
  <c r="W589" i="26"/>
  <c r="AA589" i="26"/>
  <c r="V589" i="26"/>
  <c r="O593" i="16"/>
  <c r="N593" i="16"/>
  <c r="P593" i="16"/>
  <c r="R593" i="16" s="1"/>
  <c r="J593" i="16"/>
  <c r="N590" i="26" l="1"/>
  <c r="P590" i="26"/>
  <c r="R590" i="26" s="1"/>
  <c r="O590" i="26"/>
  <c r="I590" i="26"/>
  <c r="K590" i="26" s="1"/>
  <c r="H590" i="26"/>
  <c r="G590" i="26"/>
  <c r="U593" i="16"/>
  <c r="Q593" i="16"/>
  <c r="S593" i="16" s="1"/>
  <c r="L593" i="16"/>
  <c r="Q590" i="26" l="1"/>
  <c r="S590" i="26" s="1"/>
  <c r="U590" i="26"/>
  <c r="J590" i="26"/>
  <c r="AB593" i="16"/>
  <c r="AA593" i="16"/>
  <c r="Z593" i="16"/>
  <c r="Y593" i="16"/>
  <c r="X593" i="16"/>
  <c r="W593" i="16"/>
  <c r="T593" i="16"/>
  <c r="V593" i="16" s="1"/>
  <c r="M594" i="16"/>
  <c r="F594" i="16"/>
  <c r="T590" i="26" l="1"/>
  <c r="L590" i="26"/>
  <c r="I594" i="16"/>
  <c r="K594" i="16" s="1"/>
  <c r="H594" i="16"/>
  <c r="G594" i="16"/>
  <c r="P594" i="16"/>
  <c r="R594" i="16" s="1"/>
  <c r="O594" i="16"/>
  <c r="N594" i="16"/>
  <c r="F591" i="26" l="1"/>
  <c r="M591" i="26"/>
  <c r="Z590" i="26"/>
  <c r="Y590" i="26"/>
  <c r="AB590" i="26"/>
  <c r="X590" i="26"/>
  <c r="W590" i="26"/>
  <c r="AA590" i="26"/>
  <c r="V590" i="26"/>
  <c r="J594" i="16"/>
  <c r="L594" i="16" s="1"/>
  <c r="Q594" i="16"/>
  <c r="U594" i="16"/>
  <c r="N591" i="26" l="1"/>
  <c r="P591" i="26"/>
  <c r="R591" i="26" s="1"/>
  <c r="O591" i="26"/>
  <c r="I591" i="26"/>
  <c r="K591" i="26" s="1"/>
  <c r="H591" i="26"/>
  <c r="G591" i="26"/>
  <c r="T594" i="16"/>
  <c r="S594" i="16"/>
  <c r="W594" i="16" s="1"/>
  <c r="U591" i="26" l="1"/>
  <c r="Q591" i="26"/>
  <c r="S591" i="26" s="1"/>
  <c r="J591" i="26"/>
  <c r="AB594" i="16"/>
  <c r="Z594" i="16"/>
  <c r="AA594" i="16"/>
  <c r="V594" i="16"/>
  <c r="Y594" i="16"/>
  <c r="X594" i="16"/>
  <c r="M595" i="16"/>
  <c r="F595" i="16"/>
  <c r="T591" i="26" l="1"/>
  <c r="L591" i="26"/>
  <c r="H595" i="16"/>
  <c r="G595" i="16"/>
  <c r="I595" i="16"/>
  <c r="K595" i="16" s="1"/>
  <c r="P595" i="16"/>
  <c r="R595" i="16" s="1"/>
  <c r="O595" i="16"/>
  <c r="N595" i="16"/>
  <c r="F592" i="26" l="1"/>
  <c r="M592" i="26"/>
  <c r="Z591" i="26"/>
  <c r="Y591" i="26"/>
  <c r="AB591" i="26"/>
  <c r="X591" i="26"/>
  <c r="AA591" i="26"/>
  <c r="W591" i="26"/>
  <c r="V591" i="26"/>
  <c r="J595" i="16"/>
  <c r="L595" i="16" s="1"/>
  <c r="U595" i="16"/>
  <c r="Q595" i="16"/>
  <c r="S595" i="16" s="1"/>
  <c r="N592" i="26" l="1"/>
  <c r="P592" i="26"/>
  <c r="R592" i="26" s="1"/>
  <c r="O592" i="26"/>
  <c r="I592" i="26"/>
  <c r="K592" i="26" s="1"/>
  <c r="H592" i="26"/>
  <c r="G592" i="26"/>
  <c r="AB595" i="16"/>
  <c r="AA595" i="16"/>
  <c r="Z595" i="16"/>
  <c r="Y595" i="16"/>
  <c r="X595" i="16"/>
  <c r="W595" i="16"/>
  <c r="M596" i="16"/>
  <c r="F596" i="16"/>
  <c r="T595" i="16"/>
  <c r="V595" i="16" s="1"/>
  <c r="Q592" i="26" l="1"/>
  <c r="S592" i="26" s="1"/>
  <c r="U592" i="26"/>
  <c r="J592" i="26"/>
  <c r="G596" i="16"/>
  <c r="I596" i="16"/>
  <c r="K596" i="16" s="1"/>
  <c r="H596" i="16"/>
  <c r="O596" i="16"/>
  <c r="N596" i="16"/>
  <c r="P596" i="16"/>
  <c r="R596" i="16" s="1"/>
  <c r="T592" i="26" l="1"/>
  <c r="L592" i="26"/>
  <c r="Q596" i="16"/>
  <c r="J596" i="16"/>
  <c r="U596" i="16"/>
  <c r="F593" i="26" l="1"/>
  <c r="M593" i="26"/>
  <c r="Z592" i="26"/>
  <c r="Y592" i="26"/>
  <c r="AB592" i="26"/>
  <c r="X592" i="26"/>
  <c r="AA592" i="26"/>
  <c r="W592" i="26"/>
  <c r="V592" i="26"/>
  <c r="T596" i="16"/>
  <c r="L596" i="16"/>
  <c r="S596" i="16"/>
  <c r="N593" i="26" l="1"/>
  <c r="P593" i="26"/>
  <c r="R593" i="26" s="1"/>
  <c r="O593" i="26"/>
  <c r="I593" i="26"/>
  <c r="K593" i="26" s="1"/>
  <c r="H593" i="26"/>
  <c r="G593" i="26"/>
  <c r="V596" i="16"/>
  <c r="AB596" i="16"/>
  <c r="AA596" i="16"/>
  <c r="Z596" i="16"/>
  <c r="Y596" i="16"/>
  <c r="X596" i="16"/>
  <c r="W596" i="16"/>
  <c r="M597" i="16"/>
  <c r="F597" i="16"/>
  <c r="G597" i="16" s="1"/>
  <c r="Q593" i="26" l="1"/>
  <c r="S593" i="26" s="1"/>
  <c r="U593" i="26"/>
  <c r="J593" i="26"/>
  <c r="N597" i="16"/>
  <c r="O597" i="16"/>
  <c r="P597" i="16"/>
  <c r="R597" i="16" s="1"/>
  <c r="H597" i="16"/>
  <c r="I597" i="16"/>
  <c r="K597" i="16" s="1"/>
  <c r="T593" i="26" l="1"/>
  <c r="L593" i="26"/>
  <c r="J597" i="16"/>
  <c r="L597" i="16" s="1"/>
  <c r="U597" i="16"/>
  <c r="Q597" i="16"/>
  <c r="S597" i="16" s="1"/>
  <c r="F594" i="26" l="1"/>
  <c r="M594" i="26"/>
  <c r="Z593" i="26"/>
  <c r="Y593" i="26"/>
  <c r="AB593" i="26"/>
  <c r="X593" i="26"/>
  <c r="W593" i="26"/>
  <c r="AA593" i="26"/>
  <c r="V593" i="26"/>
  <c r="AB597" i="16"/>
  <c r="AA597" i="16"/>
  <c r="Z597" i="16"/>
  <c r="Y597" i="16"/>
  <c r="X597" i="16"/>
  <c r="W597" i="16"/>
  <c r="T597" i="16"/>
  <c r="V597" i="16" s="1"/>
  <c r="M598" i="16"/>
  <c r="F598" i="16"/>
  <c r="N594" i="26" l="1"/>
  <c r="P594" i="26"/>
  <c r="R594" i="26" s="1"/>
  <c r="O594" i="26"/>
  <c r="I594" i="26"/>
  <c r="K594" i="26" s="1"/>
  <c r="H594" i="26"/>
  <c r="G594" i="26"/>
  <c r="I598" i="16"/>
  <c r="K598" i="16" s="1"/>
  <c r="H598" i="16"/>
  <c r="G598" i="16"/>
  <c r="P598" i="16"/>
  <c r="R598" i="16" s="1"/>
  <c r="O598" i="16"/>
  <c r="N598" i="16"/>
  <c r="U594" i="26" l="1"/>
  <c r="J594" i="26"/>
  <c r="L594" i="26" s="1"/>
  <c r="Q594" i="26"/>
  <c r="S594" i="26" s="1"/>
  <c r="J598" i="16"/>
  <c r="Q598" i="16"/>
  <c r="S598" i="16" s="1"/>
  <c r="U598" i="16"/>
  <c r="M595" i="26" l="1"/>
  <c r="F595" i="26"/>
  <c r="T594" i="26"/>
  <c r="V594" i="26" s="1"/>
  <c r="Z594" i="26"/>
  <c r="Y594" i="26"/>
  <c r="AB594" i="26"/>
  <c r="X594" i="26"/>
  <c r="W594" i="26"/>
  <c r="AA594" i="26"/>
  <c r="T598" i="16"/>
  <c r="L598" i="16"/>
  <c r="N595" i="26" l="1"/>
  <c r="P595" i="26"/>
  <c r="R595" i="26" s="1"/>
  <c r="O595" i="26"/>
  <c r="I595" i="26"/>
  <c r="K595" i="26" s="1"/>
  <c r="H595" i="26"/>
  <c r="G595" i="26"/>
  <c r="V598" i="16"/>
  <c r="AB598" i="16"/>
  <c r="AA598" i="16"/>
  <c r="Z598" i="16"/>
  <c r="X598" i="16"/>
  <c r="Y598" i="16"/>
  <c r="W598" i="16"/>
  <c r="F599" i="16"/>
  <c r="M599" i="16"/>
  <c r="Q595" i="26" l="1"/>
  <c r="S595" i="26" s="1"/>
  <c r="U595" i="26"/>
  <c r="J595" i="26"/>
  <c r="P599" i="16"/>
  <c r="R599" i="16" s="1"/>
  <c r="O599" i="16"/>
  <c r="N599" i="16"/>
  <c r="H599" i="16"/>
  <c r="G599" i="16"/>
  <c r="I599" i="16"/>
  <c r="K599" i="16" s="1"/>
  <c r="T595" i="26" l="1"/>
  <c r="L595" i="26"/>
  <c r="J599" i="16"/>
  <c r="L599" i="16" s="1"/>
  <c r="U599" i="16"/>
  <c r="Q599" i="16"/>
  <c r="S599" i="16" s="1"/>
  <c r="F596" i="26" l="1"/>
  <c r="M596" i="26"/>
  <c r="Z595" i="26"/>
  <c r="Y595" i="26"/>
  <c r="AB595" i="26"/>
  <c r="X595" i="26"/>
  <c r="AA595" i="26"/>
  <c r="W595" i="26"/>
  <c r="V595" i="26"/>
  <c r="AB599" i="16"/>
  <c r="AA599" i="16"/>
  <c r="Z599" i="16"/>
  <c r="Y599" i="16"/>
  <c r="X599" i="16"/>
  <c r="W599" i="16"/>
  <c r="T599" i="16"/>
  <c r="V599" i="16" s="1"/>
  <c r="F600" i="16"/>
  <c r="M600" i="16"/>
  <c r="N596" i="26" l="1"/>
  <c r="P596" i="26"/>
  <c r="R596" i="26" s="1"/>
  <c r="O596" i="26"/>
  <c r="I596" i="26"/>
  <c r="K596" i="26" s="1"/>
  <c r="H596" i="26"/>
  <c r="G596" i="26"/>
  <c r="G600" i="16"/>
  <c r="I600" i="16"/>
  <c r="K600" i="16" s="1"/>
  <c r="H600" i="16"/>
  <c r="O600" i="16"/>
  <c r="N600" i="16"/>
  <c r="P600" i="16"/>
  <c r="R600" i="16" s="1"/>
  <c r="Q596" i="26" l="1"/>
  <c r="S596" i="26" s="1"/>
  <c r="U596" i="26"/>
  <c r="J596" i="26"/>
  <c r="J600" i="16"/>
  <c r="L600" i="16" s="1"/>
  <c r="U600" i="16"/>
  <c r="Q600" i="16"/>
  <c r="S600" i="16" s="1"/>
  <c r="T596" i="26" l="1"/>
  <c r="L596" i="26"/>
  <c r="AB600" i="16"/>
  <c r="AA600" i="16"/>
  <c r="Z600" i="16"/>
  <c r="Y600" i="16"/>
  <c r="X600" i="16"/>
  <c r="W600" i="16"/>
  <c r="F601" i="16"/>
  <c r="M601" i="16"/>
  <c r="T600" i="16"/>
  <c r="V600" i="16" s="1"/>
  <c r="F597" i="26" l="1"/>
  <c r="M597" i="26"/>
  <c r="AB596" i="26"/>
  <c r="X596" i="26"/>
  <c r="W596" i="26"/>
  <c r="AA596" i="26"/>
  <c r="Z596" i="26"/>
  <c r="Y596" i="26"/>
  <c r="V596" i="26"/>
  <c r="N601" i="16"/>
  <c r="P601" i="16"/>
  <c r="R601" i="16" s="1"/>
  <c r="O601" i="16"/>
  <c r="I601" i="16"/>
  <c r="K601" i="16" s="1"/>
  <c r="H601" i="16"/>
  <c r="G601" i="16"/>
  <c r="H597" i="26" l="1"/>
  <c r="I597" i="26"/>
  <c r="K597" i="26" s="1"/>
  <c r="G597" i="26"/>
  <c r="P597" i="26"/>
  <c r="R597" i="26" s="1"/>
  <c r="O597" i="26"/>
  <c r="N597" i="26"/>
  <c r="Q601" i="16"/>
  <c r="S601" i="16" s="1"/>
  <c r="U601" i="16"/>
  <c r="J601" i="16"/>
  <c r="J597" i="26" l="1"/>
  <c r="L597" i="26" s="1"/>
  <c r="Q597" i="26"/>
  <c r="U597" i="26"/>
  <c r="T601" i="16"/>
  <c r="L601" i="16"/>
  <c r="T597" i="26" l="1"/>
  <c r="S597" i="26"/>
  <c r="X597" i="26" s="1"/>
  <c r="V601" i="16"/>
  <c r="AB601" i="16"/>
  <c r="AA601" i="16"/>
  <c r="Z601" i="16"/>
  <c r="Y601" i="16"/>
  <c r="X601" i="16"/>
  <c r="W601" i="16"/>
  <c r="M602" i="16"/>
  <c r="F602" i="16"/>
  <c r="W597" i="26" l="1"/>
  <c r="Z597" i="26"/>
  <c r="V597" i="26"/>
  <c r="AA597" i="26"/>
  <c r="AB597" i="26"/>
  <c r="M598" i="26"/>
  <c r="F598" i="26"/>
  <c r="H598" i="26" s="1"/>
  <c r="Y597" i="26"/>
  <c r="I602" i="16"/>
  <c r="K602" i="16" s="1"/>
  <c r="H602" i="16"/>
  <c r="G602" i="16"/>
  <c r="P602" i="16"/>
  <c r="R602" i="16" s="1"/>
  <c r="O602" i="16"/>
  <c r="N602" i="16"/>
  <c r="I598" i="26" l="1"/>
  <c r="K598" i="26" s="1"/>
  <c r="G598" i="26"/>
  <c r="P598" i="26"/>
  <c r="R598" i="26" s="1"/>
  <c r="O598" i="26"/>
  <c r="N598" i="26"/>
  <c r="Q602" i="16"/>
  <c r="S602" i="16" s="1"/>
  <c r="U602" i="16"/>
  <c r="J602" i="16"/>
  <c r="J598" i="26" l="1"/>
  <c r="L598" i="26" s="1"/>
  <c r="U598" i="26"/>
  <c r="Q598" i="26"/>
  <c r="T602" i="16"/>
  <c r="L602" i="16"/>
  <c r="T598" i="26" l="1"/>
  <c r="S598" i="26"/>
  <c r="X598" i="26" s="1"/>
  <c r="V602" i="16"/>
  <c r="AA602" i="16"/>
  <c r="AB602" i="16"/>
  <c r="Z602" i="16"/>
  <c r="X602" i="16"/>
  <c r="Y602" i="16"/>
  <c r="W602" i="16"/>
  <c r="F603" i="16"/>
  <c r="M603" i="16"/>
  <c r="M599" i="26" l="1"/>
  <c r="Z598" i="26"/>
  <c r="F599" i="26"/>
  <c r="V598" i="26"/>
  <c r="AB598" i="26"/>
  <c r="AA598" i="26"/>
  <c r="Y598" i="26"/>
  <c r="W598" i="26"/>
  <c r="P603" i="16"/>
  <c r="R603" i="16" s="1"/>
  <c r="O603" i="16"/>
  <c r="N603" i="16"/>
  <c r="H603" i="16"/>
  <c r="G603" i="16"/>
  <c r="I603" i="16"/>
  <c r="K603" i="16" s="1"/>
  <c r="H599" i="26" l="1"/>
  <c r="I599" i="26"/>
  <c r="K599" i="26" s="1"/>
  <c r="G599" i="26"/>
  <c r="P599" i="26"/>
  <c r="R599" i="26" s="1"/>
  <c r="O599" i="26"/>
  <c r="N599" i="26"/>
  <c r="U603" i="16"/>
  <c r="J603" i="16"/>
  <c r="Q603" i="16"/>
  <c r="S603" i="16" s="1"/>
  <c r="J599" i="26" l="1"/>
  <c r="L599" i="26" s="1"/>
  <c r="Q599" i="26"/>
  <c r="S599" i="26" s="1"/>
  <c r="U599" i="26"/>
  <c r="T603" i="16"/>
  <c r="L603" i="16"/>
  <c r="F600" i="26" l="1"/>
  <c r="M600" i="26"/>
  <c r="AB599" i="26"/>
  <c r="X599" i="26"/>
  <c r="Z599" i="26"/>
  <c r="Y599" i="26"/>
  <c r="W599" i="26"/>
  <c r="AA599" i="26"/>
  <c r="T599" i="26"/>
  <c r="V599" i="26" s="1"/>
  <c r="V603" i="16"/>
  <c r="AB603" i="16"/>
  <c r="AA603" i="16"/>
  <c r="Z603" i="16"/>
  <c r="Y603" i="16"/>
  <c r="X603" i="16"/>
  <c r="W603" i="16"/>
  <c r="F604" i="16"/>
  <c r="M604" i="16"/>
  <c r="P600" i="26" l="1"/>
  <c r="R600" i="26" s="1"/>
  <c r="O600" i="26"/>
  <c r="N600" i="26"/>
  <c r="H600" i="26"/>
  <c r="G600" i="26"/>
  <c r="I600" i="26"/>
  <c r="K600" i="26" s="1"/>
  <c r="G604" i="16"/>
  <c r="I604" i="16"/>
  <c r="K604" i="16" s="1"/>
  <c r="H604" i="16"/>
  <c r="O604" i="16"/>
  <c r="N604" i="16"/>
  <c r="P604" i="16"/>
  <c r="R604" i="16" s="1"/>
  <c r="U600" i="26" l="1"/>
  <c r="J600" i="26"/>
  <c r="L600" i="26" s="1"/>
  <c r="Q600" i="26"/>
  <c r="S600" i="26" s="1"/>
  <c r="J604" i="16"/>
  <c r="L604" i="16" s="1"/>
  <c r="U604" i="16"/>
  <c r="Q604" i="16"/>
  <c r="S604" i="16" s="1"/>
  <c r="M601" i="26" l="1"/>
  <c r="F601" i="26"/>
  <c r="AB600" i="26"/>
  <c r="X600" i="26"/>
  <c r="W600" i="26"/>
  <c r="AA600" i="26"/>
  <c r="Z600" i="26"/>
  <c r="Y600" i="26"/>
  <c r="T600" i="26"/>
  <c r="V600" i="26" s="1"/>
  <c r="AB604" i="16"/>
  <c r="AA604" i="16"/>
  <c r="Z604" i="16"/>
  <c r="Y604" i="16"/>
  <c r="X604" i="16"/>
  <c r="W604" i="16"/>
  <c r="T604" i="16"/>
  <c r="V604" i="16" s="1"/>
  <c r="F605" i="16"/>
  <c r="M605" i="16"/>
  <c r="P601" i="26" l="1"/>
  <c r="R601" i="26" s="1"/>
  <c r="O601" i="26"/>
  <c r="N601" i="26"/>
  <c r="H601" i="26"/>
  <c r="I601" i="26"/>
  <c r="K601" i="26" s="1"/>
  <c r="G601" i="26"/>
  <c r="I605" i="16"/>
  <c r="K605" i="16" s="1"/>
  <c r="H605" i="16"/>
  <c r="G605" i="16"/>
  <c r="N605" i="16"/>
  <c r="P605" i="16"/>
  <c r="R605" i="16" s="1"/>
  <c r="O605" i="16"/>
  <c r="Q601" i="26" l="1"/>
  <c r="S601" i="26" s="1"/>
  <c r="U601" i="26"/>
  <c r="J601" i="26"/>
  <c r="U605" i="16"/>
  <c r="Q605" i="16"/>
  <c r="S605" i="16" s="1"/>
  <c r="J605" i="16"/>
  <c r="T601" i="26" l="1"/>
  <c r="L601" i="26"/>
  <c r="T605" i="16"/>
  <c r="L605" i="16"/>
  <c r="F602" i="26" l="1"/>
  <c r="M602" i="26"/>
  <c r="AB601" i="26"/>
  <c r="X601" i="26"/>
  <c r="Z601" i="26"/>
  <c r="Y601" i="26"/>
  <c r="W601" i="26"/>
  <c r="AA601" i="26"/>
  <c r="V601" i="26"/>
  <c r="V605" i="16"/>
  <c r="AB605" i="16"/>
  <c r="AA605" i="16"/>
  <c r="Z605" i="16"/>
  <c r="Y605" i="16"/>
  <c r="X605" i="16"/>
  <c r="W605" i="16"/>
  <c r="M606" i="16"/>
  <c r="F606" i="16"/>
  <c r="P602" i="26" l="1"/>
  <c r="R602" i="26" s="1"/>
  <c r="O602" i="26"/>
  <c r="N602" i="26"/>
  <c r="H602" i="26"/>
  <c r="G602" i="26"/>
  <c r="I602" i="26"/>
  <c r="K602" i="26" s="1"/>
  <c r="P606" i="16"/>
  <c r="R606" i="16" s="1"/>
  <c r="O606" i="16"/>
  <c r="N606" i="16"/>
  <c r="I606" i="16"/>
  <c r="K606" i="16" s="1"/>
  <c r="H606" i="16"/>
  <c r="G606" i="16"/>
  <c r="J602" i="26" l="1"/>
  <c r="L602" i="26" s="1"/>
  <c r="U602" i="26"/>
  <c r="Q602" i="26"/>
  <c r="S602" i="26" s="1"/>
  <c r="U606" i="16"/>
  <c r="Q606" i="16"/>
  <c r="S606" i="16" s="1"/>
  <c r="J606" i="16"/>
  <c r="M603" i="26" l="1"/>
  <c r="F603" i="26"/>
  <c r="T602" i="26"/>
  <c r="V602" i="26" s="1"/>
  <c r="AB602" i="26"/>
  <c r="X602" i="26"/>
  <c r="W602" i="26"/>
  <c r="AA602" i="26"/>
  <c r="Z602" i="26"/>
  <c r="Y602" i="26"/>
  <c r="T606" i="16"/>
  <c r="L606" i="16"/>
  <c r="H603" i="26" l="1"/>
  <c r="I603" i="26"/>
  <c r="K603" i="26" s="1"/>
  <c r="G603" i="26"/>
  <c r="P603" i="26"/>
  <c r="R603" i="26" s="1"/>
  <c r="O603" i="26"/>
  <c r="N603" i="26"/>
  <c r="V606" i="16"/>
  <c r="AB606" i="16"/>
  <c r="AA606" i="16"/>
  <c r="Z606" i="16"/>
  <c r="Y606" i="16"/>
  <c r="X606" i="16"/>
  <c r="W606" i="16"/>
  <c r="F607" i="16"/>
  <c r="M607" i="16"/>
  <c r="J603" i="26" l="1"/>
  <c r="L603" i="26" s="1"/>
  <c r="U603" i="26"/>
  <c r="Q603" i="26"/>
  <c r="S603" i="26" s="1"/>
  <c r="H607" i="16"/>
  <c r="G607" i="16"/>
  <c r="I607" i="16"/>
  <c r="K607" i="16" s="1"/>
  <c r="P607" i="16"/>
  <c r="R607" i="16" s="1"/>
  <c r="O607" i="16"/>
  <c r="N607" i="16"/>
  <c r="F604" i="26" l="1"/>
  <c r="M604" i="26"/>
  <c r="T603" i="26"/>
  <c r="V603" i="26" s="1"/>
  <c r="AB603" i="26"/>
  <c r="X603" i="26"/>
  <c r="Z603" i="26"/>
  <c r="Y603" i="26"/>
  <c r="W603" i="26"/>
  <c r="AA603" i="26"/>
  <c r="U607" i="16"/>
  <c r="Q607" i="16"/>
  <c r="S607" i="16" s="1"/>
  <c r="J607" i="16"/>
  <c r="H604" i="26" l="1"/>
  <c r="G604" i="26"/>
  <c r="I604" i="26"/>
  <c r="K604" i="26" s="1"/>
  <c r="P604" i="26"/>
  <c r="R604" i="26" s="1"/>
  <c r="O604" i="26"/>
  <c r="N604" i="26"/>
  <c r="T607" i="16"/>
  <c r="L607" i="16"/>
  <c r="Q604" i="26" l="1"/>
  <c r="S604" i="26" s="1"/>
  <c r="U604" i="26"/>
  <c r="J604" i="26"/>
  <c r="AB607" i="16"/>
  <c r="AA607" i="16"/>
  <c r="Z607" i="16"/>
  <c r="V607" i="16"/>
  <c r="Y607" i="16"/>
  <c r="X607" i="16"/>
  <c r="W607" i="16"/>
  <c r="F608" i="16"/>
  <c r="M608" i="16"/>
  <c r="T604" i="26" l="1"/>
  <c r="L604" i="26"/>
  <c r="G608" i="16"/>
  <c r="I608" i="16"/>
  <c r="K608" i="16" s="1"/>
  <c r="H608" i="16"/>
  <c r="O608" i="16"/>
  <c r="N608" i="16"/>
  <c r="P608" i="16"/>
  <c r="R608" i="16" s="1"/>
  <c r="F605" i="26" l="1"/>
  <c r="M605" i="26"/>
  <c r="AB604" i="26"/>
  <c r="X604" i="26"/>
  <c r="W604" i="26"/>
  <c r="AA604" i="26"/>
  <c r="Z604" i="26"/>
  <c r="Y604" i="26"/>
  <c r="V604" i="26"/>
  <c r="Q608" i="16"/>
  <c r="S608" i="16" s="1"/>
  <c r="U608" i="16"/>
  <c r="J608" i="16"/>
  <c r="H605" i="26" l="1"/>
  <c r="I605" i="26"/>
  <c r="K605" i="26" s="1"/>
  <c r="G605" i="26"/>
  <c r="P605" i="26"/>
  <c r="R605" i="26" s="1"/>
  <c r="O605" i="26"/>
  <c r="N605" i="26"/>
  <c r="T608" i="16"/>
  <c r="L608" i="16"/>
  <c r="J605" i="26" l="1"/>
  <c r="L605" i="26" s="1"/>
  <c r="Q605" i="26"/>
  <c r="S605" i="26" s="1"/>
  <c r="U605" i="26"/>
  <c r="V608" i="16"/>
  <c r="AB608" i="16"/>
  <c r="AA608" i="16"/>
  <c r="Z608" i="16"/>
  <c r="Y608" i="16"/>
  <c r="X608" i="16"/>
  <c r="W608" i="16"/>
  <c r="F609" i="16"/>
  <c r="H609" i="16" s="1"/>
  <c r="M609" i="16"/>
  <c r="F606" i="26" l="1"/>
  <c r="M606" i="26"/>
  <c r="T605" i="26"/>
  <c r="V605" i="26" s="1"/>
  <c r="AB605" i="26"/>
  <c r="X605" i="26"/>
  <c r="Z605" i="26"/>
  <c r="Y605" i="26"/>
  <c r="W605" i="26"/>
  <c r="AA605" i="26"/>
  <c r="O609" i="16"/>
  <c r="I609" i="16"/>
  <c r="K609" i="16" s="1"/>
  <c r="G609" i="16"/>
  <c r="N609" i="16"/>
  <c r="P609" i="16"/>
  <c r="R609" i="16" s="1"/>
  <c r="P606" i="26" l="1"/>
  <c r="R606" i="26" s="1"/>
  <c r="O606" i="26"/>
  <c r="N606" i="26"/>
  <c r="H606" i="26"/>
  <c r="G606" i="26"/>
  <c r="I606" i="26"/>
  <c r="K606" i="26" s="1"/>
  <c r="J609" i="16"/>
  <c r="L609" i="16" s="1"/>
  <c r="U609" i="16"/>
  <c r="Q609" i="16"/>
  <c r="Q606" i="26" l="1"/>
  <c r="S606" i="26" s="1"/>
  <c r="U606" i="26"/>
  <c r="J606" i="26"/>
  <c r="T609" i="16"/>
  <c r="S609" i="16"/>
  <c r="X609" i="16" s="1"/>
  <c r="T606" i="26" l="1"/>
  <c r="L606" i="26"/>
  <c r="M607" i="26" s="1"/>
  <c r="W609" i="16"/>
  <c r="Z609" i="16"/>
  <c r="AA609" i="16"/>
  <c r="AB609" i="16"/>
  <c r="V609" i="16"/>
  <c r="Y609" i="16"/>
  <c r="F610" i="16"/>
  <c r="I610" i="16" s="1"/>
  <c r="K610" i="16" s="1"/>
  <c r="M610" i="16"/>
  <c r="V606" i="26" l="1"/>
  <c r="F607" i="26"/>
  <c r="I607" i="26" s="1"/>
  <c r="K607" i="26" s="1"/>
  <c r="Z606" i="26"/>
  <c r="Y606" i="26"/>
  <c r="W606" i="26"/>
  <c r="X606" i="26"/>
  <c r="P607" i="26"/>
  <c r="R607" i="26" s="1"/>
  <c r="AB606" i="26"/>
  <c r="AA606" i="26"/>
  <c r="O610" i="16"/>
  <c r="H610" i="16"/>
  <c r="G610" i="16"/>
  <c r="P610" i="16"/>
  <c r="R610" i="16" s="1"/>
  <c r="N610" i="16"/>
  <c r="H607" i="26" l="1"/>
  <c r="G607" i="26"/>
  <c r="N607" i="26"/>
  <c r="O607" i="26"/>
  <c r="U607" i="26"/>
  <c r="U610" i="16"/>
  <c r="J610" i="16"/>
  <c r="L610" i="16" s="1"/>
  <c r="Q610" i="16"/>
  <c r="S610" i="16" s="1"/>
  <c r="J607" i="26" l="1"/>
  <c r="L607" i="26" s="1"/>
  <c r="Q607" i="26"/>
  <c r="S607" i="26" s="1"/>
  <c r="AB610" i="16"/>
  <c r="AA610" i="16"/>
  <c r="Z610" i="16"/>
  <c r="X610" i="16"/>
  <c r="Y610" i="16"/>
  <c r="W610" i="16"/>
  <c r="M611" i="16"/>
  <c r="F611" i="16"/>
  <c r="I611" i="16" s="1"/>
  <c r="K611" i="16" s="1"/>
  <c r="T610" i="16"/>
  <c r="V610" i="16" s="1"/>
  <c r="AB607" i="26" l="1"/>
  <c r="Z607" i="26"/>
  <c r="AA607" i="26"/>
  <c r="W607" i="26"/>
  <c r="F608" i="26"/>
  <c r="I608" i="26" s="1"/>
  <c r="K608" i="26" s="1"/>
  <c r="Y607" i="26"/>
  <c r="M608" i="26"/>
  <c r="P608" i="26" s="1"/>
  <c r="R608" i="26" s="1"/>
  <c r="X607" i="26"/>
  <c r="T607" i="26"/>
  <c r="V607" i="26" s="1"/>
  <c r="P611" i="16"/>
  <c r="H611" i="16"/>
  <c r="N611" i="16"/>
  <c r="G611" i="16"/>
  <c r="O611" i="16"/>
  <c r="O608" i="26" l="1"/>
  <c r="N608" i="26"/>
  <c r="G608" i="26"/>
  <c r="H608" i="26"/>
  <c r="U608" i="26"/>
  <c r="R611" i="16"/>
  <c r="U611" i="16" s="1"/>
  <c r="Q611" i="16"/>
  <c r="J611" i="16"/>
  <c r="L611" i="16" s="1"/>
  <c r="Q608" i="26" l="1"/>
  <c r="S608" i="26" s="1"/>
  <c r="J608" i="26"/>
  <c r="L608" i="26" s="1"/>
  <c r="S611" i="16"/>
  <c r="AB611" i="16" s="1"/>
  <c r="T611" i="16"/>
  <c r="F609" i="26" l="1"/>
  <c r="H609" i="26" s="1"/>
  <c r="AA608" i="26"/>
  <c r="W608" i="26"/>
  <c r="AB608" i="26"/>
  <c r="Z608" i="26"/>
  <c r="T608" i="26"/>
  <c r="V608" i="26" s="1"/>
  <c r="M609" i="26"/>
  <c r="N609" i="26" s="1"/>
  <c r="Y608" i="26"/>
  <c r="X608" i="26"/>
  <c r="M612" i="16"/>
  <c r="N612" i="16" s="1"/>
  <c r="Y611" i="16"/>
  <c r="V611" i="16"/>
  <c r="Z611" i="16"/>
  <c r="W611" i="16"/>
  <c r="AA611" i="16"/>
  <c r="F612" i="16"/>
  <c r="H612" i="16" s="1"/>
  <c r="X611" i="16"/>
  <c r="G609" i="26" l="1"/>
  <c r="I609" i="26"/>
  <c r="K609" i="26" s="1"/>
  <c r="O609" i="26"/>
  <c r="P609" i="26"/>
  <c r="R609" i="26" s="1"/>
  <c r="O612" i="16"/>
  <c r="G612" i="16"/>
  <c r="P612" i="16"/>
  <c r="R612" i="16" s="1"/>
  <c r="I612" i="16"/>
  <c r="K612" i="16" s="1"/>
  <c r="U609" i="26" l="1"/>
  <c r="J609" i="26"/>
  <c r="L609" i="26" s="1"/>
  <c r="Q609" i="26"/>
  <c r="S609" i="26" s="1"/>
  <c r="Q612" i="16"/>
  <c r="S612" i="16" s="1"/>
  <c r="U612" i="16"/>
  <c r="J612" i="16"/>
  <c r="L612" i="16" s="1"/>
  <c r="T609" i="26" l="1"/>
  <c r="V609" i="26" s="1"/>
  <c r="F610" i="26"/>
  <c r="M610" i="26"/>
  <c r="AB609" i="26"/>
  <c r="X609" i="26"/>
  <c r="Z609" i="26"/>
  <c r="Y609" i="26"/>
  <c r="W609" i="26"/>
  <c r="AA609" i="26"/>
  <c r="AB612" i="16"/>
  <c r="M613" i="16"/>
  <c r="O613" i="16" s="1"/>
  <c r="Y612" i="16"/>
  <c r="T612" i="16"/>
  <c r="V612" i="16" s="1"/>
  <c r="Z612" i="16"/>
  <c r="W612" i="16"/>
  <c r="AA612" i="16"/>
  <c r="F613" i="16"/>
  <c r="I613" i="16" s="1"/>
  <c r="K613" i="16" s="1"/>
  <c r="X612" i="16"/>
  <c r="P610" i="26" l="1"/>
  <c r="R610" i="26" s="1"/>
  <c r="O610" i="26"/>
  <c r="N610" i="26"/>
  <c r="H610" i="26"/>
  <c r="G610" i="26"/>
  <c r="I610" i="26"/>
  <c r="K610" i="26" s="1"/>
  <c r="N613" i="16"/>
  <c r="P613" i="16"/>
  <c r="R613" i="16" s="1"/>
  <c r="U613" i="16" s="1"/>
  <c r="H613" i="16"/>
  <c r="G613" i="16"/>
  <c r="Q610" i="26" l="1"/>
  <c r="S610" i="26" s="1"/>
  <c r="U610" i="26"/>
  <c r="J610" i="26"/>
  <c r="Q613" i="16"/>
  <c r="S613" i="16" s="1"/>
  <c r="J613" i="16"/>
  <c r="L613" i="16" s="1"/>
  <c r="T610" i="26" l="1"/>
  <c r="L610" i="26"/>
  <c r="W610" i="26" s="1"/>
  <c r="T613" i="16"/>
  <c r="V613" i="16" s="1"/>
  <c r="AB613" i="16"/>
  <c r="AA613" i="16"/>
  <c r="Z613" i="16"/>
  <c r="Y613" i="16"/>
  <c r="X613" i="16"/>
  <c r="W613" i="16"/>
  <c r="M614" i="16"/>
  <c r="F614" i="16"/>
  <c r="H614" i="16" s="1"/>
  <c r="Z610" i="26" l="1"/>
  <c r="F611" i="26"/>
  <c r="H611" i="26" s="1"/>
  <c r="M611" i="26"/>
  <c r="O611" i="26" s="1"/>
  <c r="V610" i="26"/>
  <c r="Y610" i="26"/>
  <c r="AA610" i="26"/>
  <c r="X610" i="26"/>
  <c r="AB610" i="26"/>
  <c r="N614" i="16"/>
  <c r="P614" i="16"/>
  <c r="R614" i="16" s="1"/>
  <c r="O614" i="16"/>
  <c r="G614" i="16"/>
  <c r="I614" i="16"/>
  <c r="K614" i="16" s="1"/>
  <c r="G611" i="26" l="1"/>
  <c r="I611" i="26"/>
  <c r="K611" i="26" s="1"/>
  <c r="P611" i="26"/>
  <c r="R611" i="26" s="1"/>
  <c r="N611" i="26"/>
  <c r="U614" i="16"/>
  <c r="Q614" i="16"/>
  <c r="S614" i="16" s="1"/>
  <c r="J614" i="16"/>
  <c r="Q611" i="26" l="1"/>
  <c r="S611" i="26" s="1"/>
  <c r="U611" i="26"/>
  <c r="J611" i="26"/>
  <c r="T614" i="16"/>
  <c r="L614" i="16"/>
  <c r="T611" i="26" l="1"/>
  <c r="L611" i="26"/>
  <c r="Z611" i="26" s="1"/>
  <c r="V614" i="16"/>
  <c r="AB614" i="16"/>
  <c r="AA614" i="16"/>
  <c r="Z614" i="16"/>
  <c r="X614" i="16"/>
  <c r="Y614" i="16"/>
  <c r="W614" i="16"/>
  <c r="F615" i="16"/>
  <c r="G615" i="16" s="1"/>
  <c r="M615" i="16"/>
  <c r="AA611" i="26" l="1"/>
  <c r="M612" i="26"/>
  <c r="Y611" i="26"/>
  <c r="F612" i="26"/>
  <c r="AB611" i="26"/>
  <c r="X611" i="26"/>
  <c r="V611" i="26"/>
  <c r="W611" i="26"/>
  <c r="P615" i="16"/>
  <c r="R615" i="16" s="1"/>
  <c r="H615" i="16"/>
  <c r="I615" i="16"/>
  <c r="K615" i="16" s="1"/>
  <c r="N615" i="16"/>
  <c r="O615" i="16"/>
  <c r="P612" i="26" l="1"/>
  <c r="R612" i="26" s="1"/>
  <c r="N612" i="26"/>
  <c r="O612" i="26"/>
  <c r="G612" i="26"/>
  <c r="H612" i="26"/>
  <c r="I612" i="26"/>
  <c r="K612" i="26" s="1"/>
  <c r="U615" i="16"/>
  <c r="J615" i="16"/>
  <c r="L615" i="16" s="1"/>
  <c r="Q615" i="16"/>
  <c r="S615" i="16" s="1"/>
  <c r="U612" i="26" l="1"/>
  <c r="Q612" i="26"/>
  <c r="S612" i="26" s="1"/>
  <c r="J612" i="26"/>
  <c r="AB615" i="16"/>
  <c r="AA615" i="16"/>
  <c r="Z615" i="16"/>
  <c r="Y615" i="16"/>
  <c r="X615" i="16"/>
  <c r="W615" i="16"/>
  <c r="T615" i="16"/>
  <c r="V615" i="16" s="1"/>
  <c r="F616" i="16"/>
  <c r="M616" i="16"/>
  <c r="T612" i="26" l="1"/>
  <c r="L612" i="26"/>
  <c r="O616" i="16"/>
  <c r="N616" i="16"/>
  <c r="P616" i="16"/>
  <c r="R616" i="16" s="1"/>
  <c r="G616" i="16"/>
  <c r="I616" i="16"/>
  <c r="K616" i="16" s="1"/>
  <c r="H616" i="16"/>
  <c r="F613" i="26" l="1"/>
  <c r="M613" i="26"/>
  <c r="AB612" i="26"/>
  <c r="Y612" i="26"/>
  <c r="X612" i="26"/>
  <c r="W612" i="26"/>
  <c r="V612" i="26"/>
  <c r="Z612" i="26"/>
  <c r="AA612" i="26"/>
  <c r="U616" i="16"/>
  <c r="Q616" i="16"/>
  <c r="S616" i="16" s="1"/>
  <c r="J616" i="16"/>
  <c r="N613" i="26" l="1"/>
  <c r="P613" i="26"/>
  <c r="R613" i="26" s="1"/>
  <c r="O613" i="26"/>
  <c r="H613" i="26"/>
  <c r="I613" i="26"/>
  <c r="K613" i="26" s="1"/>
  <c r="G613" i="26"/>
  <c r="T616" i="16"/>
  <c r="L616" i="16"/>
  <c r="J613" i="26" l="1"/>
  <c r="L613" i="26" s="1"/>
  <c r="U613" i="26"/>
  <c r="Q613" i="26"/>
  <c r="S613" i="26" s="1"/>
  <c r="V616" i="16"/>
  <c r="AB616" i="16"/>
  <c r="AA616" i="16"/>
  <c r="Z616" i="16"/>
  <c r="Y616" i="16"/>
  <c r="X616" i="16"/>
  <c r="W616" i="16"/>
  <c r="F617" i="16"/>
  <c r="M617" i="16"/>
  <c r="Z613" i="26" l="1"/>
  <c r="X613" i="26"/>
  <c r="M614" i="26"/>
  <c r="N614" i="26" s="1"/>
  <c r="AB613" i="26"/>
  <c r="F614" i="26"/>
  <c r="I614" i="26" s="1"/>
  <c r="K614" i="26" s="1"/>
  <c r="W613" i="26"/>
  <c r="Y613" i="26"/>
  <c r="AA613" i="26"/>
  <c r="T613" i="26"/>
  <c r="V613" i="26" s="1"/>
  <c r="N617" i="16"/>
  <c r="P617" i="16"/>
  <c r="R617" i="16" s="1"/>
  <c r="O617" i="16"/>
  <c r="I617" i="16"/>
  <c r="K617" i="16" s="1"/>
  <c r="H617" i="16"/>
  <c r="G617" i="16"/>
  <c r="G614" i="26" l="1"/>
  <c r="H614" i="26"/>
  <c r="O614" i="26"/>
  <c r="P614" i="26"/>
  <c r="R614" i="26" s="1"/>
  <c r="U614" i="26" s="1"/>
  <c r="U617" i="16"/>
  <c r="Q617" i="16"/>
  <c r="S617" i="16" s="1"/>
  <c r="J617" i="16"/>
  <c r="J614" i="26" l="1"/>
  <c r="L614" i="26" s="1"/>
  <c r="Q614" i="26"/>
  <c r="S614" i="26" s="1"/>
  <c r="T617" i="16"/>
  <c r="L617" i="16"/>
  <c r="M615" i="26" l="1"/>
  <c r="F615" i="26"/>
  <c r="T614" i="26"/>
  <c r="V614" i="26" s="1"/>
  <c r="Z614" i="26"/>
  <c r="AB614" i="26"/>
  <c r="X614" i="26"/>
  <c r="AA614" i="26"/>
  <c r="Y614" i="26"/>
  <c r="W614" i="26"/>
  <c r="V617" i="16"/>
  <c r="AB617" i="16"/>
  <c r="AA617" i="16"/>
  <c r="Z617" i="16"/>
  <c r="Y617" i="16"/>
  <c r="X617" i="16"/>
  <c r="W617" i="16"/>
  <c r="M618" i="16"/>
  <c r="F618" i="16"/>
  <c r="N615" i="26" l="1"/>
  <c r="P615" i="26"/>
  <c r="R615" i="26" s="1"/>
  <c r="O615" i="26"/>
  <c r="H615" i="26"/>
  <c r="I615" i="26"/>
  <c r="K615" i="26" s="1"/>
  <c r="G615" i="26"/>
  <c r="I618" i="16"/>
  <c r="K618" i="16" s="1"/>
  <c r="H618" i="16"/>
  <c r="G618" i="16"/>
  <c r="P618" i="16"/>
  <c r="R618" i="16" s="1"/>
  <c r="O618" i="16"/>
  <c r="N618" i="16"/>
  <c r="Q615" i="26" l="1"/>
  <c r="S615" i="26" s="1"/>
  <c r="U615" i="26"/>
  <c r="J615" i="26"/>
  <c r="Q618" i="16"/>
  <c r="S618" i="16" s="1"/>
  <c r="U618" i="16"/>
  <c r="J618" i="16"/>
  <c r="T615" i="26" l="1"/>
  <c r="L615" i="26"/>
  <c r="T618" i="16"/>
  <c r="L618" i="16"/>
  <c r="F616" i="26" l="1"/>
  <c r="M616" i="26"/>
  <c r="Z615" i="26"/>
  <c r="AB615" i="26"/>
  <c r="X615" i="26"/>
  <c r="AA615" i="26"/>
  <c r="Y615" i="26"/>
  <c r="W615" i="26"/>
  <c r="V615" i="26"/>
  <c r="V618" i="16"/>
  <c r="AA618" i="16"/>
  <c r="AB618" i="16"/>
  <c r="Z618" i="16"/>
  <c r="X618" i="16"/>
  <c r="Y618" i="16"/>
  <c r="W618" i="16"/>
  <c r="F619" i="16"/>
  <c r="M619" i="16"/>
  <c r="N616" i="26" l="1"/>
  <c r="P616" i="26"/>
  <c r="R616" i="26" s="1"/>
  <c r="O616" i="26"/>
  <c r="H616" i="26"/>
  <c r="I616" i="26"/>
  <c r="K616" i="26" s="1"/>
  <c r="G616" i="26"/>
  <c r="P619" i="16"/>
  <c r="R619" i="16" s="1"/>
  <c r="O619" i="16"/>
  <c r="N619" i="16"/>
  <c r="H619" i="16"/>
  <c r="G619" i="16"/>
  <c r="I619" i="16"/>
  <c r="K619" i="16" s="1"/>
  <c r="U616" i="26" l="1"/>
  <c r="Q616" i="26"/>
  <c r="S616" i="26" s="1"/>
  <c r="J616" i="26"/>
  <c r="U619" i="16"/>
  <c r="J619" i="16"/>
  <c r="L619" i="16" s="1"/>
  <c r="Q619" i="16"/>
  <c r="S619" i="16" s="1"/>
  <c r="T616" i="26" l="1"/>
  <c r="L616" i="26"/>
  <c r="AB619" i="16"/>
  <c r="AA619" i="16"/>
  <c r="Z619" i="16"/>
  <c r="Y619" i="16"/>
  <c r="X619" i="16"/>
  <c r="W619" i="16"/>
  <c r="T619" i="16"/>
  <c r="V619" i="16" s="1"/>
  <c r="F620" i="16"/>
  <c r="M620" i="16"/>
  <c r="F617" i="26" l="1"/>
  <c r="M617" i="26"/>
  <c r="Z616" i="26"/>
  <c r="AB616" i="26"/>
  <c r="X616" i="26"/>
  <c r="AA616" i="26"/>
  <c r="Y616" i="26"/>
  <c r="W616" i="26"/>
  <c r="V616" i="26"/>
  <c r="G620" i="16"/>
  <c r="I620" i="16"/>
  <c r="K620" i="16" s="1"/>
  <c r="H620" i="16"/>
  <c r="O620" i="16"/>
  <c r="N620" i="16"/>
  <c r="P620" i="16"/>
  <c r="R620" i="16" s="1"/>
  <c r="N617" i="26" l="1"/>
  <c r="P617" i="26"/>
  <c r="R617" i="26" s="1"/>
  <c r="O617" i="26"/>
  <c r="H617" i="26"/>
  <c r="I617" i="26"/>
  <c r="K617" i="26" s="1"/>
  <c r="G617" i="26"/>
  <c r="J620" i="16"/>
  <c r="L620" i="16" s="1"/>
  <c r="U620" i="16"/>
  <c r="Q620" i="16"/>
  <c r="S620" i="16" s="1"/>
  <c r="Q617" i="26" l="1"/>
  <c r="S617" i="26" s="1"/>
  <c r="U617" i="26"/>
  <c r="J617" i="26"/>
  <c r="AB620" i="16"/>
  <c r="AA620" i="16"/>
  <c r="Z620" i="16"/>
  <c r="Y620" i="16"/>
  <c r="X620" i="16"/>
  <c r="W620" i="16"/>
  <c r="T620" i="16"/>
  <c r="V620" i="16" s="1"/>
  <c r="F621" i="16"/>
  <c r="M621" i="16"/>
  <c r="T617" i="26" l="1"/>
  <c r="L617" i="26"/>
  <c r="N621" i="16"/>
  <c r="P621" i="16"/>
  <c r="R621" i="16" s="1"/>
  <c r="O621" i="16"/>
  <c r="I621" i="16"/>
  <c r="K621" i="16" s="1"/>
  <c r="H621" i="16"/>
  <c r="G621" i="16"/>
  <c r="F618" i="26" l="1"/>
  <c r="M618" i="26"/>
  <c r="Z617" i="26"/>
  <c r="AB617" i="26"/>
  <c r="X617" i="26"/>
  <c r="AA617" i="26"/>
  <c r="Y617" i="26"/>
  <c r="W617" i="26"/>
  <c r="V617" i="26"/>
  <c r="U621" i="16"/>
  <c r="Q621" i="16"/>
  <c r="S621" i="16" s="1"/>
  <c r="J621" i="16"/>
  <c r="N618" i="26" l="1"/>
  <c r="P618" i="26"/>
  <c r="R618" i="26" s="1"/>
  <c r="O618" i="26"/>
  <c r="H618" i="26"/>
  <c r="I618" i="26"/>
  <c r="K618" i="26" s="1"/>
  <c r="G618" i="26"/>
  <c r="T621" i="16"/>
  <c r="L621" i="16"/>
  <c r="U618" i="26" l="1"/>
  <c r="Q618" i="26"/>
  <c r="S618" i="26" s="1"/>
  <c r="J618" i="26"/>
  <c r="V621" i="16"/>
  <c r="AB621" i="16"/>
  <c r="AA621" i="16"/>
  <c r="Z621" i="16"/>
  <c r="Y621" i="16"/>
  <c r="X621" i="16"/>
  <c r="W621" i="16"/>
  <c r="M622" i="16"/>
  <c r="F622" i="16"/>
  <c r="T618" i="26" l="1"/>
  <c r="L618" i="26"/>
  <c r="P622" i="16"/>
  <c r="R622" i="16" s="1"/>
  <c r="O622" i="16"/>
  <c r="N622" i="16"/>
  <c r="I622" i="16"/>
  <c r="K622" i="16" s="1"/>
  <c r="H622" i="16"/>
  <c r="G622" i="16"/>
  <c r="F619" i="26" l="1"/>
  <c r="M619" i="26"/>
  <c r="Z618" i="26"/>
  <c r="AB618" i="26"/>
  <c r="X618" i="26"/>
  <c r="AA618" i="26"/>
  <c r="Y618" i="26"/>
  <c r="W618" i="26"/>
  <c r="V618" i="26"/>
  <c r="Q622" i="16"/>
  <c r="S622" i="16" s="1"/>
  <c r="U622" i="16"/>
  <c r="J622" i="16"/>
  <c r="N619" i="26" l="1"/>
  <c r="P619" i="26"/>
  <c r="R619" i="26" s="1"/>
  <c r="O619" i="26"/>
  <c r="H619" i="26"/>
  <c r="I619" i="26"/>
  <c r="K619" i="26" s="1"/>
  <c r="G619" i="26"/>
  <c r="T622" i="16"/>
  <c r="L622" i="16"/>
  <c r="U619" i="26" l="1"/>
  <c r="Q619" i="26"/>
  <c r="S619" i="26" s="1"/>
  <c r="J619" i="26"/>
  <c r="V622" i="16"/>
  <c r="AB622" i="16"/>
  <c r="AA622" i="16"/>
  <c r="Z622" i="16"/>
  <c r="Y622" i="16"/>
  <c r="X622" i="16"/>
  <c r="W622" i="16"/>
  <c r="F623" i="16"/>
  <c r="M623" i="16"/>
  <c r="T619" i="26" l="1"/>
  <c r="L619" i="26"/>
  <c r="H623" i="16"/>
  <c r="G623" i="16"/>
  <c r="I623" i="16"/>
  <c r="K623" i="16" s="1"/>
  <c r="P623" i="16"/>
  <c r="R623" i="16" s="1"/>
  <c r="O623" i="16"/>
  <c r="N623" i="16"/>
  <c r="F620" i="26" l="1"/>
  <c r="M620" i="26"/>
  <c r="Z619" i="26"/>
  <c r="AB619" i="26"/>
  <c r="X619" i="26"/>
  <c r="AA619" i="26"/>
  <c r="Y619" i="26"/>
  <c r="W619" i="26"/>
  <c r="V619" i="26"/>
  <c r="U623" i="16"/>
  <c r="Q623" i="16"/>
  <c r="S623" i="16" s="1"/>
  <c r="J623" i="16"/>
  <c r="N620" i="26" l="1"/>
  <c r="P620" i="26"/>
  <c r="R620" i="26" s="1"/>
  <c r="O620" i="26"/>
  <c r="H620" i="26"/>
  <c r="I620" i="26"/>
  <c r="K620" i="26" s="1"/>
  <c r="G620" i="26"/>
  <c r="T623" i="16"/>
  <c r="L623" i="16"/>
  <c r="U620" i="26" l="1"/>
  <c r="Q620" i="26"/>
  <c r="S620" i="26" s="1"/>
  <c r="J620" i="26"/>
  <c r="AB623" i="16"/>
  <c r="AA623" i="16"/>
  <c r="Z623" i="16"/>
  <c r="V623" i="16"/>
  <c r="Y623" i="16"/>
  <c r="X623" i="16"/>
  <c r="W623" i="16"/>
  <c r="F624" i="16"/>
  <c r="M624" i="16"/>
  <c r="T620" i="26" l="1"/>
  <c r="L620" i="26"/>
  <c r="O624" i="16"/>
  <c r="N624" i="16"/>
  <c r="P624" i="16"/>
  <c r="R624" i="16" s="1"/>
  <c r="G624" i="16"/>
  <c r="I624" i="16"/>
  <c r="K624" i="16" s="1"/>
  <c r="H624" i="16"/>
  <c r="F621" i="26" l="1"/>
  <c r="M621" i="26"/>
  <c r="Z620" i="26"/>
  <c r="AB620" i="26"/>
  <c r="X620" i="26"/>
  <c r="AA620" i="26"/>
  <c r="Y620" i="26"/>
  <c r="W620" i="26"/>
  <c r="V620" i="26"/>
  <c r="Q624" i="16"/>
  <c r="J624" i="16"/>
  <c r="N621" i="26" l="1"/>
  <c r="P621" i="26"/>
  <c r="R621" i="26" s="1"/>
  <c r="O621" i="26"/>
  <c r="H621" i="26"/>
  <c r="I621" i="26"/>
  <c r="K621" i="26" s="1"/>
  <c r="G621" i="26"/>
  <c r="S624" i="16"/>
  <c r="T624" i="16"/>
  <c r="L624" i="16"/>
  <c r="U624" i="16"/>
  <c r="Q621" i="26" l="1"/>
  <c r="S621" i="26" s="1"/>
  <c r="U621" i="26"/>
  <c r="J621" i="26"/>
  <c r="V624" i="16"/>
  <c r="AB624" i="16"/>
  <c r="AA624" i="16"/>
  <c r="Z624" i="16"/>
  <c r="Y624" i="16"/>
  <c r="X624" i="16"/>
  <c r="W624" i="16"/>
  <c r="F625" i="16"/>
  <c r="H625" i="16" s="1"/>
  <c r="M625" i="16"/>
  <c r="T621" i="26" l="1"/>
  <c r="L621" i="26"/>
  <c r="N625" i="16"/>
  <c r="I625" i="16"/>
  <c r="K625" i="16" s="1"/>
  <c r="G625" i="16"/>
  <c r="O625" i="16"/>
  <c r="P625" i="16"/>
  <c r="R625" i="16" s="1"/>
  <c r="F622" i="26" l="1"/>
  <c r="M622" i="26"/>
  <c r="Z621" i="26"/>
  <c r="AB621" i="26"/>
  <c r="X621" i="26"/>
  <c r="AA621" i="26"/>
  <c r="Y621" i="26"/>
  <c r="W621" i="26"/>
  <c r="V621" i="26"/>
  <c r="J625" i="16"/>
  <c r="L625" i="16" s="1"/>
  <c r="U625" i="16"/>
  <c r="Q625" i="16"/>
  <c r="S625" i="16" s="1"/>
  <c r="N622" i="26" l="1"/>
  <c r="P622" i="26"/>
  <c r="R622" i="26" s="1"/>
  <c r="O622" i="26"/>
  <c r="H622" i="26"/>
  <c r="I622" i="26"/>
  <c r="K622" i="26" s="1"/>
  <c r="G622" i="26"/>
  <c r="AB625" i="16"/>
  <c r="AA625" i="16"/>
  <c r="Z625" i="16"/>
  <c r="Y625" i="16"/>
  <c r="X625" i="16"/>
  <c r="W625" i="16"/>
  <c r="T625" i="16"/>
  <c r="V625" i="16" s="1"/>
  <c r="M626" i="16"/>
  <c r="F626" i="16"/>
  <c r="U622" i="26" l="1"/>
  <c r="Q622" i="26"/>
  <c r="S622" i="26" s="1"/>
  <c r="J622" i="26"/>
  <c r="P626" i="16"/>
  <c r="R626" i="16" s="1"/>
  <c r="O626" i="16"/>
  <c r="N626" i="16"/>
  <c r="I626" i="16"/>
  <c r="K626" i="16" s="1"/>
  <c r="H626" i="16"/>
  <c r="G626" i="16"/>
  <c r="T622" i="26" l="1"/>
  <c r="L622" i="26"/>
  <c r="Q626" i="16"/>
  <c r="S626" i="16" s="1"/>
  <c r="J626" i="16"/>
  <c r="U626" i="16"/>
  <c r="F623" i="26" l="1"/>
  <c r="M623" i="26"/>
  <c r="Z622" i="26"/>
  <c r="AB622" i="26"/>
  <c r="X622" i="26"/>
  <c r="AA622" i="26"/>
  <c r="Y622" i="26"/>
  <c r="W622" i="26"/>
  <c r="V622" i="26"/>
  <c r="T626" i="16"/>
  <c r="L626" i="16"/>
  <c r="N623" i="26" l="1"/>
  <c r="P623" i="26"/>
  <c r="R623" i="26" s="1"/>
  <c r="O623" i="26"/>
  <c r="H623" i="26"/>
  <c r="I623" i="26"/>
  <c r="K623" i="26" s="1"/>
  <c r="G623" i="26"/>
  <c r="V626" i="16"/>
  <c r="AB626" i="16"/>
  <c r="AA626" i="16"/>
  <c r="Z626" i="16"/>
  <c r="X626" i="16"/>
  <c r="Y626" i="16"/>
  <c r="W626" i="16"/>
  <c r="M627" i="16"/>
  <c r="F627" i="16"/>
  <c r="I627" i="16" s="1"/>
  <c r="K627" i="16" s="1"/>
  <c r="Q623" i="26" l="1"/>
  <c r="S623" i="26" s="1"/>
  <c r="U623" i="26"/>
  <c r="J623" i="26"/>
  <c r="P627" i="16"/>
  <c r="O627" i="16"/>
  <c r="N627" i="16"/>
  <c r="G627" i="16"/>
  <c r="H627" i="16"/>
  <c r="T623" i="26" l="1"/>
  <c r="L623" i="26"/>
  <c r="R627" i="16"/>
  <c r="U627" i="16" s="1"/>
  <c r="Q627" i="16"/>
  <c r="J627" i="16"/>
  <c r="F624" i="26" l="1"/>
  <c r="M624" i="26"/>
  <c r="Z623" i="26"/>
  <c r="AB623" i="26"/>
  <c r="X623" i="26"/>
  <c r="AA623" i="26"/>
  <c r="Y623" i="26"/>
  <c r="W623" i="26"/>
  <c r="V623" i="26"/>
  <c r="S627" i="16"/>
  <c r="T627" i="16"/>
  <c r="L627" i="16"/>
  <c r="N624" i="26" l="1"/>
  <c r="P624" i="26"/>
  <c r="R624" i="26" s="1"/>
  <c r="O624" i="26"/>
  <c r="H624" i="26"/>
  <c r="I624" i="26"/>
  <c r="K624" i="26" s="1"/>
  <c r="G624" i="26"/>
  <c r="AB627" i="16"/>
  <c r="AA627" i="16"/>
  <c r="Z627" i="16"/>
  <c r="V627" i="16"/>
  <c r="Y627" i="16"/>
  <c r="X627" i="16"/>
  <c r="W627" i="16"/>
  <c r="M628" i="16"/>
  <c r="F628" i="16"/>
  <c r="G628" i="16" s="1"/>
  <c r="Q624" i="26" l="1"/>
  <c r="S624" i="26" s="1"/>
  <c r="U624" i="26"/>
  <c r="J624" i="26"/>
  <c r="N628" i="16"/>
  <c r="P628" i="16"/>
  <c r="R628" i="16" s="1"/>
  <c r="O628" i="16"/>
  <c r="H628" i="16"/>
  <c r="I628" i="16"/>
  <c r="K628" i="16" s="1"/>
  <c r="T624" i="26" l="1"/>
  <c r="L624" i="26"/>
  <c r="U628" i="16"/>
  <c r="Q628" i="16"/>
  <c r="S628" i="16" s="1"/>
  <c r="J628" i="16"/>
  <c r="F625" i="26" l="1"/>
  <c r="M625" i="26"/>
  <c r="Z624" i="26"/>
  <c r="AB624" i="26"/>
  <c r="X624" i="26"/>
  <c r="AA624" i="26"/>
  <c r="Y624" i="26"/>
  <c r="W624" i="26"/>
  <c r="V624" i="26"/>
  <c r="T628" i="16"/>
  <c r="L628" i="16"/>
  <c r="N625" i="26" l="1"/>
  <c r="P625" i="26"/>
  <c r="R625" i="26" s="1"/>
  <c r="O625" i="26"/>
  <c r="H625" i="26"/>
  <c r="I625" i="26"/>
  <c r="K625" i="26" s="1"/>
  <c r="G625" i="26"/>
  <c r="V628" i="16"/>
  <c r="AB628" i="16"/>
  <c r="AA628" i="16"/>
  <c r="Z628" i="16"/>
  <c r="Y628" i="16"/>
  <c r="X628" i="16"/>
  <c r="W628" i="16"/>
  <c r="F629" i="16"/>
  <c r="G629" i="16" s="1"/>
  <c r="M629" i="16"/>
  <c r="U625" i="26" l="1"/>
  <c r="Q625" i="26"/>
  <c r="S625" i="26" s="1"/>
  <c r="J625" i="26"/>
  <c r="O629" i="16"/>
  <c r="H629" i="16"/>
  <c r="I629" i="16"/>
  <c r="K629" i="16" s="1"/>
  <c r="N629" i="16"/>
  <c r="P629" i="16"/>
  <c r="R629" i="16" s="1"/>
  <c r="T625" i="26" l="1"/>
  <c r="L625" i="26"/>
  <c r="U629" i="16"/>
  <c r="J629" i="16"/>
  <c r="L629" i="16" s="1"/>
  <c r="Q629" i="16"/>
  <c r="S629" i="16" s="1"/>
  <c r="F626" i="26" l="1"/>
  <c r="M626" i="26"/>
  <c r="Z625" i="26"/>
  <c r="AB625" i="26"/>
  <c r="X625" i="26"/>
  <c r="AA625" i="26"/>
  <c r="Y625" i="26"/>
  <c r="W625" i="26"/>
  <c r="V625" i="26"/>
  <c r="AB629" i="16"/>
  <c r="AA629" i="16"/>
  <c r="Z629" i="16"/>
  <c r="Y629" i="16"/>
  <c r="X629" i="16"/>
  <c r="W629" i="16"/>
  <c r="T629" i="16"/>
  <c r="V629" i="16" s="1"/>
  <c r="M630" i="16"/>
  <c r="F630" i="16"/>
  <c r="N626" i="26" l="1"/>
  <c r="P626" i="26"/>
  <c r="R626" i="26" s="1"/>
  <c r="O626" i="26"/>
  <c r="H626" i="26"/>
  <c r="I626" i="26"/>
  <c r="K626" i="26" s="1"/>
  <c r="G626" i="26"/>
  <c r="I630" i="16"/>
  <c r="K630" i="16" s="1"/>
  <c r="H630" i="16"/>
  <c r="G630" i="16"/>
  <c r="P630" i="16"/>
  <c r="R630" i="16" s="1"/>
  <c r="O630" i="16"/>
  <c r="N630" i="16"/>
  <c r="Q626" i="26" l="1"/>
  <c r="S626" i="26" s="1"/>
  <c r="U626" i="26"/>
  <c r="J626" i="26"/>
  <c r="Q630" i="16"/>
  <c r="S630" i="16" s="1"/>
  <c r="U630" i="16"/>
  <c r="J630" i="16"/>
  <c r="L630" i="16" s="1"/>
  <c r="T626" i="26" l="1"/>
  <c r="L626" i="26"/>
  <c r="AB630" i="16"/>
  <c r="AA630" i="16"/>
  <c r="Z630" i="16"/>
  <c r="X630" i="16"/>
  <c r="Y630" i="16"/>
  <c r="W630" i="16"/>
  <c r="F631" i="16"/>
  <c r="M631" i="16"/>
  <c r="T630" i="16"/>
  <c r="V630" i="16" s="1"/>
  <c r="F627" i="26" l="1"/>
  <c r="M627" i="26"/>
  <c r="Z626" i="26"/>
  <c r="AB626" i="26"/>
  <c r="X626" i="26"/>
  <c r="AA626" i="26"/>
  <c r="Y626" i="26"/>
  <c r="W626" i="26"/>
  <c r="V626" i="26"/>
  <c r="H631" i="16"/>
  <c r="G631" i="16"/>
  <c r="I631" i="16"/>
  <c r="K631" i="16" s="1"/>
  <c r="P631" i="16"/>
  <c r="R631" i="16" s="1"/>
  <c r="O631" i="16"/>
  <c r="N631" i="16"/>
  <c r="N627" i="26" l="1"/>
  <c r="P627" i="26"/>
  <c r="R627" i="26" s="1"/>
  <c r="O627" i="26"/>
  <c r="H627" i="26"/>
  <c r="I627" i="26"/>
  <c r="K627" i="26" s="1"/>
  <c r="G627" i="26"/>
  <c r="Q631" i="16"/>
  <c r="S631" i="16" s="1"/>
  <c r="U631" i="16"/>
  <c r="J631" i="16"/>
  <c r="Q627" i="26" l="1"/>
  <c r="S627" i="26" s="1"/>
  <c r="U627" i="26"/>
  <c r="J627" i="26"/>
  <c r="T631" i="16"/>
  <c r="L631" i="16"/>
  <c r="T627" i="26" l="1"/>
  <c r="L627" i="26"/>
  <c r="V631" i="16"/>
  <c r="AB631" i="16"/>
  <c r="AA631" i="16"/>
  <c r="Z631" i="16"/>
  <c r="Y631" i="16"/>
  <c r="X631" i="16"/>
  <c r="W631" i="16"/>
  <c r="F632" i="16"/>
  <c r="M632" i="16"/>
  <c r="F628" i="26" l="1"/>
  <c r="M628" i="26"/>
  <c r="Z627" i="26"/>
  <c r="AB627" i="26"/>
  <c r="X627" i="26"/>
  <c r="AA627" i="26"/>
  <c r="Y627" i="26"/>
  <c r="W627" i="26"/>
  <c r="V627" i="26"/>
  <c r="O632" i="16"/>
  <c r="N632" i="16"/>
  <c r="P632" i="16"/>
  <c r="R632" i="16" s="1"/>
  <c r="G632" i="16"/>
  <c r="I632" i="16"/>
  <c r="K632" i="16" s="1"/>
  <c r="H632" i="16"/>
  <c r="N628" i="26" l="1"/>
  <c r="P628" i="26"/>
  <c r="R628" i="26" s="1"/>
  <c r="O628" i="26"/>
  <c r="H628" i="26"/>
  <c r="I628" i="26"/>
  <c r="K628" i="26" s="1"/>
  <c r="G628" i="26"/>
  <c r="U632" i="16"/>
  <c r="Q632" i="16"/>
  <c r="S632" i="16" s="1"/>
  <c r="J632" i="16"/>
  <c r="U628" i="26" l="1"/>
  <c r="Q628" i="26"/>
  <c r="S628" i="26" s="1"/>
  <c r="J628" i="26"/>
  <c r="T632" i="16"/>
  <c r="L632" i="16"/>
  <c r="T628" i="26" l="1"/>
  <c r="L628" i="26"/>
  <c r="V632" i="16"/>
  <c r="AB632" i="16"/>
  <c r="AA632" i="16"/>
  <c r="Z632" i="16"/>
  <c r="Y632" i="16"/>
  <c r="X632" i="16"/>
  <c r="W632" i="16"/>
  <c r="F633" i="16"/>
  <c r="M633" i="16"/>
  <c r="F629" i="26" l="1"/>
  <c r="M629" i="26"/>
  <c r="Z628" i="26"/>
  <c r="AB628" i="26"/>
  <c r="X628" i="26"/>
  <c r="AA628" i="26"/>
  <c r="Y628" i="26"/>
  <c r="W628" i="26"/>
  <c r="V628" i="26"/>
  <c r="I633" i="16"/>
  <c r="K633" i="16" s="1"/>
  <c r="H633" i="16"/>
  <c r="G633" i="16"/>
  <c r="N633" i="16"/>
  <c r="P633" i="16"/>
  <c r="R633" i="16" s="1"/>
  <c r="O633" i="16"/>
  <c r="N629" i="26" l="1"/>
  <c r="P629" i="26"/>
  <c r="R629" i="26" s="1"/>
  <c r="O629" i="26"/>
  <c r="H629" i="26"/>
  <c r="I629" i="26"/>
  <c r="K629" i="26" s="1"/>
  <c r="G629" i="26"/>
  <c r="Q633" i="16"/>
  <c r="S633" i="16" s="1"/>
  <c r="U633" i="16"/>
  <c r="J633" i="16"/>
  <c r="U629" i="26" l="1"/>
  <c r="Q629" i="26"/>
  <c r="S629" i="26" s="1"/>
  <c r="J629" i="26"/>
  <c r="T633" i="16"/>
  <c r="L633" i="16"/>
  <c r="T629" i="26" l="1"/>
  <c r="L629" i="26"/>
  <c r="V633" i="16"/>
  <c r="AB633" i="16"/>
  <c r="AA633" i="16"/>
  <c r="Z633" i="16"/>
  <c r="Y633" i="16"/>
  <c r="X633" i="16"/>
  <c r="W633" i="16"/>
  <c r="M634" i="16"/>
  <c r="F634" i="16"/>
  <c r="F630" i="26" l="1"/>
  <c r="H630" i="26" s="1"/>
  <c r="M630" i="26"/>
  <c r="P630" i="26" s="1"/>
  <c r="R630" i="26" s="1"/>
  <c r="W629" i="26"/>
  <c r="AB629" i="26"/>
  <c r="V629" i="26"/>
  <c r="AA629" i="26"/>
  <c r="Y629" i="26"/>
  <c r="X629" i="26"/>
  <c r="Z629" i="26"/>
  <c r="P634" i="16"/>
  <c r="R634" i="16" s="1"/>
  <c r="O634" i="16"/>
  <c r="N634" i="16"/>
  <c r="I634" i="16"/>
  <c r="K634" i="16" s="1"/>
  <c r="H634" i="16"/>
  <c r="G634" i="16"/>
  <c r="G630" i="26" l="1"/>
  <c r="I630" i="26"/>
  <c r="K630" i="26" s="1"/>
  <c r="U630" i="26" s="1"/>
  <c r="O630" i="26"/>
  <c r="N630" i="26"/>
  <c r="U634" i="16"/>
  <c r="J634" i="16"/>
  <c r="L634" i="16" s="1"/>
  <c r="Q634" i="16"/>
  <c r="S634" i="16" s="1"/>
  <c r="J630" i="26" l="1"/>
  <c r="L630" i="26" s="1"/>
  <c r="Q630" i="26"/>
  <c r="S630" i="26" s="1"/>
  <c r="AA634" i="16"/>
  <c r="AB634" i="16"/>
  <c r="Z634" i="16"/>
  <c r="X634" i="16"/>
  <c r="Y634" i="16"/>
  <c r="W634" i="16"/>
  <c r="M635" i="16"/>
  <c r="F635" i="16"/>
  <c r="T634" i="16"/>
  <c r="V634" i="16" s="1"/>
  <c r="F631" i="26" l="1"/>
  <c r="M631" i="26"/>
  <c r="T630" i="26"/>
  <c r="V630" i="26" s="1"/>
  <c r="Z630" i="26"/>
  <c r="AB630" i="26"/>
  <c r="X630" i="26"/>
  <c r="AA630" i="26"/>
  <c r="Y630" i="26"/>
  <c r="W630" i="26"/>
  <c r="P635" i="16"/>
  <c r="R635" i="16" s="1"/>
  <c r="O635" i="16"/>
  <c r="N635" i="16"/>
  <c r="H635" i="16"/>
  <c r="G635" i="16"/>
  <c r="I635" i="16"/>
  <c r="K635" i="16" s="1"/>
  <c r="N631" i="26" l="1"/>
  <c r="P631" i="26"/>
  <c r="R631" i="26" s="1"/>
  <c r="O631" i="26"/>
  <c r="H631" i="26"/>
  <c r="I631" i="26"/>
  <c r="K631" i="26" s="1"/>
  <c r="G631" i="26"/>
  <c r="U635" i="16"/>
  <c r="Q635" i="16"/>
  <c r="S635" i="16" s="1"/>
  <c r="J635" i="16"/>
  <c r="U631" i="26" l="1"/>
  <c r="Q631" i="26"/>
  <c r="S631" i="26" s="1"/>
  <c r="J631" i="26"/>
  <c r="T635" i="16"/>
  <c r="L635" i="16"/>
  <c r="T631" i="26" l="1"/>
  <c r="L631" i="26"/>
  <c r="V635" i="16"/>
  <c r="AB635" i="16"/>
  <c r="AA635" i="16"/>
  <c r="Z635" i="16"/>
  <c r="Y635" i="16"/>
  <c r="X635" i="16"/>
  <c r="W635" i="16"/>
  <c r="F636" i="16"/>
  <c r="M636" i="16"/>
  <c r="F632" i="26" l="1"/>
  <c r="M632" i="26"/>
  <c r="Z631" i="26"/>
  <c r="AB631" i="26"/>
  <c r="X631" i="26"/>
  <c r="AA631" i="26"/>
  <c r="Y631" i="26"/>
  <c r="W631" i="26"/>
  <c r="V631" i="26"/>
  <c r="G636" i="16"/>
  <c r="I636" i="16"/>
  <c r="K636" i="16" s="1"/>
  <c r="H636" i="16"/>
  <c r="O636" i="16"/>
  <c r="N636" i="16"/>
  <c r="P636" i="16"/>
  <c r="R636" i="16" s="1"/>
  <c r="N632" i="26" l="1"/>
  <c r="P632" i="26"/>
  <c r="R632" i="26" s="1"/>
  <c r="O632" i="26"/>
  <c r="H632" i="26"/>
  <c r="I632" i="26"/>
  <c r="K632" i="26" s="1"/>
  <c r="G632" i="26"/>
  <c r="J636" i="16"/>
  <c r="L636" i="16" s="1"/>
  <c r="U636" i="16"/>
  <c r="Q636" i="16"/>
  <c r="S636" i="16" s="1"/>
  <c r="Q632" i="26" l="1"/>
  <c r="S632" i="26" s="1"/>
  <c r="U632" i="26"/>
  <c r="J632" i="26"/>
  <c r="AB636" i="16"/>
  <c r="AA636" i="16"/>
  <c r="Z636" i="16"/>
  <c r="Y636" i="16"/>
  <c r="X636" i="16"/>
  <c r="W636" i="16"/>
  <c r="T636" i="16"/>
  <c r="V636" i="16" s="1"/>
  <c r="F637" i="16"/>
  <c r="M637" i="16"/>
  <c r="T632" i="26" l="1"/>
  <c r="L632" i="26"/>
  <c r="N637" i="16"/>
  <c r="P637" i="16"/>
  <c r="R637" i="16" s="1"/>
  <c r="O637" i="16"/>
  <c r="I637" i="16"/>
  <c r="K637" i="16" s="1"/>
  <c r="H637" i="16"/>
  <c r="G637" i="16"/>
  <c r="F633" i="26" l="1"/>
  <c r="M633" i="26"/>
  <c r="Z632" i="26"/>
  <c r="AB632" i="26"/>
  <c r="X632" i="26"/>
  <c r="AA632" i="26"/>
  <c r="Y632" i="26"/>
  <c r="W632" i="26"/>
  <c r="V632" i="26"/>
  <c r="Q637" i="16"/>
  <c r="S637" i="16" s="1"/>
  <c r="J637" i="16"/>
  <c r="U637" i="16"/>
  <c r="N633" i="26" l="1"/>
  <c r="P633" i="26"/>
  <c r="R633" i="26" s="1"/>
  <c r="O633" i="26"/>
  <c r="H633" i="26"/>
  <c r="I633" i="26"/>
  <c r="K633" i="26" s="1"/>
  <c r="G633" i="26"/>
  <c r="T637" i="16"/>
  <c r="L637" i="16"/>
  <c r="U633" i="26" l="1"/>
  <c r="Q633" i="26"/>
  <c r="S633" i="26" s="1"/>
  <c r="J633" i="26"/>
  <c r="V637" i="16"/>
  <c r="AB637" i="16"/>
  <c r="AA637" i="16"/>
  <c r="Z637" i="16"/>
  <c r="Y637" i="16"/>
  <c r="X637" i="16"/>
  <c r="W637" i="16"/>
  <c r="F638" i="16"/>
  <c r="I638" i="16" s="1"/>
  <c r="K638" i="16" s="1"/>
  <c r="M638" i="16"/>
  <c r="T633" i="26" l="1"/>
  <c r="L633" i="26"/>
  <c r="P638" i="16"/>
  <c r="H638" i="16"/>
  <c r="G638" i="16"/>
  <c r="N638" i="16"/>
  <c r="O638" i="16"/>
  <c r="F634" i="26" l="1"/>
  <c r="M634" i="26"/>
  <c r="Z633" i="26"/>
  <c r="AB633" i="26"/>
  <c r="X633" i="26"/>
  <c r="AA633" i="26"/>
  <c r="Y633" i="26"/>
  <c r="W633" i="26"/>
  <c r="V633" i="26"/>
  <c r="R638" i="16"/>
  <c r="U638" i="16" s="1"/>
  <c r="J638" i="16"/>
  <c r="L638" i="16" s="1"/>
  <c r="Q638" i="16"/>
  <c r="N634" i="26" l="1"/>
  <c r="P634" i="26"/>
  <c r="R634" i="26" s="1"/>
  <c r="O634" i="26"/>
  <c r="H634" i="26"/>
  <c r="I634" i="26"/>
  <c r="K634" i="26" s="1"/>
  <c r="G634" i="26"/>
  <c r="T638" i="16"/>
  <c r="S638" i="16"/>
  <c r="X638" i="16" s="1"/>
  <c r="Q634" i="26" l="1"/>
  <c r="S634" i="26" s="1"/>
  <c r="U634" i="26"/>
  <c r="J634" i="26"/>
  <c r="W638" i="16"/>
  <c r="Z638" i="16"/>
  <c r="AB638" i="16"/>
  <c r="AA638" i="16"/>
  <c r="V638" i="16"/>
  <c r="Y638" i="16"/>
  <c r="M639" i="16"/>
  <c r="F639" i="16"/>
  <c r="T634" i="26" l="1"/>
  <c r="L634" i="26"/>
  <c r="H639" i="16"/>
  <c r="G639" i="16"/>
  <c r="I639" i="16"/>
  <c r="K639" i="16" s="1"/>
  <c r="O639" i="16"/>
  <c r="N639" i="16"/>
  <c r="P639" i="16"/>
  <c r="R639" i="16" s="1"/>
  <c r="F635" i="26" l="1"/>
  <c r="M635" i="26"/>
  <c r="Z634" i="26"/>
  <c r="AB634" i="26"/>
  <c r="X634" i="26"/>
  <c r="AA634" i="26"/>
  <c r="Y634" i="26"/>
  <c r="W634" i="26"/>
  <c r="V634" i="26"/>
  <c r="J639" i="16"/>
  <c r="L639" i="16" s="1"/>
  <c r="Q639" i="16"/>
  <c r="S639" i="16" s="1"/>
  <c r="U639" i="16"/>
  <c r="N635" i="26" l="1"/>
  <c r="P635" i="26"/>
  <c r="R635" i="26" s="1"/>
  <c r="O635" i="26"/>
  <c r="H635" i="26"/>
  <c r="I635" i="26"/>
  <c r="K635" i="26" s="1"/>
  <c r="G635" i="26"/>
  <c r="AB639" i="16"/>
  <c r="AA639" i="16"/>
  <c r="Z639" i="16"/>
  <c r="Y639" i="16"/>
  <c r="X639" i="16"/>
  <c r="W639" i="16"/>
  <c r="M640" i="16"/>
  <c r="F640" i="16"/>
  <c r="G640" i="16" s="1"/>
  <c r="T639" i="16"/>
  <c r="V639" i="16" s="1"/>
  <c r="Q635" i="26" l="1"/>
  <c r="S635" i="26" s="1"/>
  <c r="U635" i="26"/>
  <c r="J635" i="26"/>
  <c r="P640" i="16"/>
  <c r="R640" i="16" s="1"/>
  <c r="O640" i="16"/>
  <c r="N640" i="16"/>
  <c r="H640" i="16"/>
  <c r="I640" i="16"/>
  <c r="K640" i="16" s="1"/>
  <c r="T635" i="26" l="1"/>
  <c r="L635" i="26"/>
  <c r="U640" i="16"/>
  <c r="Q640" i="16"/>
  <c r="S640" i="16" s="1"/>
  <c r="J640" i="16"/>
  <c r="L640" i="16" s="1"/>
  <c r="F636" i="26" l="1"/>
  <c r="M636" i="26"/>
  <c r="Z635" i="26"/>
  <c r="AB635" i="26"/>
  <c r="X635" i="26"/>
  <c r="AA635" i="26"/>
  <c r="Y635" i="26"/>
  <c r="W635" i="26"/>
  <c r="V635" i="26"/>
  <c r="AB640" i="16"/>
  <c r="AA640" i="16"/>
  <c r="Z640" i="16"/>
  <c r="Y640" i="16"/>
  <c r="X640" i="16"/>
  <c r="W640" i="16"/>
  <c r="M641" i="16"/>
  <c r="T640" i="16"/>
  <c r="V640" i="16" s="1"/>
  <c r="F641" i="16"/>
  <c r="G641" i="16" s="1"/>
  <c r="N636" i="26" l="1"/>
  <c r="P636" i="26"/>
  <c r="R636" i="26" s="1"/>
  <c r="O636" i="26"/>
  <c r="H636" i="26"/>
  <c r="I636" i="26"/>
  <c r="K636" i="26" s="1"/>
  <c r="G636" i="26"/>
  <c r="N641" i="16"/>
  <c r="O641" i="16"/>
  <c r="H641" i="16"/>
  <c r="I641" i="16"/>
  <c r="K641" i="16" s="1"/>
  <c r="P641" i="16"/>
  <c r="R641" i="16" s="1"/>
  <c r="Q636" i="26" l="1"/>
  <c r="S636" i="26" s="1"/>
  <c r="U636" i="26"/>
  <c r="J636" i="26"/>
  <c r="U641" i="16"/>
  <c r="J641" i="16"/>
  <c r="L641" i="16" s="1"/>
  <c r="Q641" i="16"/>
  <c r="S641" i="16" s="1"/>
  <c r="T636" i="26" l="1"/>
  <c r="L636" i="26"/>
  <c r="AB641" i="16"/>
  <c r="AA641" i="16"/>
  <c r="Z641" i="16"/>
  <c r="Y641" i="16"/>
  <c r="X641" i="16"/>
  <c r="W641" i="16"/>
  <c r="M642" i="16"/>
  <c r="T641" i="16"/>
  <c r="V641" i="16" s="1"/>
  <c r="F642" i="16"/>
  <c r="I642" i="16" s="1"/>
  <c r="K642" i="16" s="1"/>
  <c r="F637" i="26" l="1"/>
  <c r="M637" i="26"/>
  <c r="Z636" i="26"/>
  <c r="AB636" i="26"/>
  <c r="X636" i="26"/>
  <c r="AA636" i="26"/>
  <c r="Y636" i="26"/>
  <c r="W636" i="26"/>
  <c r="V636" i="26"/>
  <c r="P642" i="16"/>
  <c r="N642" i="16"/>
  <c r="O642" i="16"/>
  <c r="G642" i="16"/>
  <c r="H642" i="16"/>
  <c r="N637" i="26" l="1"/>
  <c r="P637" i="26"/>
  <c r="R637" i="26" s="1"/>
  <c r="O637" i="26"/>
  <c r="H637" i="26"/>
  <c r="I637" i="26"/>
  <c r="K637" i="26" s="1"/>
  <c r="G637" i="26"/>
  <c r="R642" i="16"/>
  <c r="U642" i="16" s="1"/>
  <c r="Q642" i="16"/>
  <c r="J642" i="16"/>
  <c r="U637" i="26" l="1"/>
  <c r="Q637" i="26"/>
  <c r="S637" i="26" s="1"/>
  <c r="J637" i="26"/>
  <c r="S642" i="16"/>
  <c r="T642" i="16"/>
  <c r="L642" i="16"/>
  <c r="T637" i="26" l="1"/>
  <c r="L637" i="26"/>
  <c r="V642" i="16"/>
  <c r="AB642" i="16"/>
  <c r="AA642" i="16"/>
  <c r="Z642" i="16"/>
  <c r="X642" i="16"/>
  <c r="Y642" i="16"/>
  <c r="W642" i="16"/>
  <c r="F643" i="16"/>
  <c r="H643" i="16" s="1"/>
  <c r="M643" i="16"/>
  <c r="F638" i="26" l="1"/>
  <c r="M638" i="26"/>
  <c r="Z637" i="26"/>
  <c r="AB637" i="26"/>
  <c r="X637" i="26"/>
  <c r="AA637" i="26"/>
  <c r="Y637" i="26"/>
  <c r="W637" i="26"/>
  <c r="V637" i="26"/>
  <c r="P643" i="16"/>
  <c r="R643" i="16" s="1"/>
  <c r="O643" i="16"/>
  <c r="N643" i="16"/>
  <c r="G643" i="16"/>
  <c r="I643" i="16"/>
  <c r="K643" i="16" s="1"/>
  <c r="N638" i="26" l="1"/>
  <c r="P638" i="26"/>
  <c r="R638" i="26" s="1"/>
  <c r="O638" i="26"/>
  <c r="H638" i="26"/>
  <c r="I638" i="26"/>
  <c r="K638" i="26" s="1"/>
  <c r="G638" i="26"/>
  <c r="U643" i="16"/>
  <c r="J643" i="16"/>
  <c r="Q643" i="16"/>
  <c r="S643" i="16" s="1"/>
  <c r="Q638" i="26" l="1"/>
  <c r="S638" i="26" s="1"/>
  <c r="U638" i="26"/>
  <c r="J638" i="26"/>
  <c r="T643" i="16"/>
  <c r="L643" i="16"/>
  <c r="T638" i="26" l="1"/>
  <c r="L638" i="26"/>
  <c r="V643" i="16"/>
  <c r="AB643" i="16"/>
  <c r="AA643" i="16"/>
  <c r="Z643" i="16"/>
  <c r="Y643" i="16"/>
  <c r="X643" i="16"/>
  <c r="W643" i="16"/>
  <c r="F644" i="16"/>
  <c r="G644" i="16" s="1"/>
  <c r="M644" i="16"/>
  <c r="F639" i="26" l="1"/>
  <c r="M639" i="26"/>
  <c r="Z638" i="26"/>
  <c r="AB638" i="26"/>
  <c r="X638" i="26"/>
  <c r="AA638" i="26"/>
  <c r="Y638" i="26"/>
  <c r="W638" i="26"/>
  <c r="V638" i="26"/>
  <c r="O644" i="16"/>
  <c r="H644" i="16"/>
  <c r="I644" i="16"/>
  <c r="K644" i="16" s="1"/>
  <c r="N644" i="16"/>
  <c r="P644" i="16"/>
  <c r="R644" i="16" s="1"/>
  <c r="N639" i="26" l="1"/>
  <c r="P639" i="26"/>
  <c r="R639" i="26" s="1"/>
  <c r="O639" i="26"/>
  <c r="H639" i="26"/>
  <c r="I639" i="26"/>
  <c r="K639" i="26" s="1"/>
  <c r="G639" i="26"/>
  <c r="U644" i="16"/>
  <c r="J644" i="16"/>
  <c r="L644" i="16" s="1"/>
  <c r="Q644" i="16"/>
  <c r="S644" i="16" s="1"/>
  <c r="U639" i="26" l="1"/>
  <c r="Q639" i="26"/>
  <c r="S639" i="26" s="1"/>
  <c r="J639" i="26"/>
  <c r="AB644" i="16"/>
  <c r="AA644" i="16"/>
  <c r="Z644" i="16"/>
  <c r="Y644" i="16"/>
  <c r="X644" i="16"/>
  <c r="W644" i="16"/>
  <c r="F645" i="16"/>
  <c r="I645" i="16" s="1"/>
  <c r="K645" i="16" s="1"/>
  <c r="T644" i="16"/>
  <c r="V644" i="16" s="1"/>
  <c r="M645" i="16"/>
  <c r="T639" i="26" l="1"/>
  <c r="L639" i="26"/>
  <c r="N645" i="16"/>
  <c r="H645" i="16"/>
  <c r="G645" i="16"/>
  <c r="P645" i="16"/>
  <c r="R645" i="16" s="1"/>
  <c r="O645" i="16"/>
  <c r="F640" i="26" l="1"/>
  <c r="M640" i="26"/>
  <c r="Z639" i="26"/>
  <c r="AB639" i="26"/>
  <c r="X639" i="26"/>
  <c r="AA639" i="26"/>
  <c r="Y639" i="26"/>
  <c r="W639" i="26"/>
  <c r="V639" i="26"/>
  <c r="U645" i="16"/>
  <c r="J645" i="16"/>
  <c r="L645" i="16" s="1"/>
  <c r="Q645" i="16"/>
  <c r="S645" i="16" s="1"/>
  <c r="N640" i="26" l="1"/>
  <c r="P640" i="26"/>
  <c r="R640" i="26" s="1"/>
  <c r="O640" i="26"/>
  <c r="H640" i="26"/>
  <c r="I640" i="26"/>
  <c r="K640" i="26" s="1"/>
  <c r="G640" i="26"/>
  <c r="AB645" i="16"/>
  <c r="AA645" i="16"/>
  <c r="Z645" i="16"/>
  <c r="Y645" i="16"/>
  <c r="X645" i="16"/>
  <c r="W645" i="16"/>
  <c r="F646" i="16"/>
  <c r="I646" i="16" s="1"/>
  <c r="K646" i="16" s="1"/>
  <c r="T645" i="16"/>
  <c r="V645" i="16" s="1"/>
  <c r="M646" i="16"/>
  <c r="Q640" i="26" l="1"/>
  <c r="S640" i="26" s="1"/>
  <c r="U640" i="26"/>
  <c r="J640" i="26"/>
  <c r="N646" i="16"/>
  <c r="H646" i="16"/>
  <c r="G646" i="16"/>
  <c r="P646" i="16"/>
  <c r="R646" i="16" s="1"/>
  <c r="O646" i="16"/>
  <c r="T640" i="26" l="1"/>
  <c r="L640" i="26"/>
  <c r="U646" i="16"/>
  <c r="Q646" i="16"/>
  <c r="J646" i="16"/>
  <c r="L646" i="16" s="1"/>
  <c r="F641" i="26" l="1"/>
  <c r="M641" i="26"/>
  <c r="Z640" i="26"/>
  <c r="AB640" i="26"/>
  <c r="X640" i="26"/>
  <c r="AA640" i="26"/>
  <c r="Y640" i="26"/>
  <c r="W640" i="26"/>
  <c r="V640" i="26"/>
  <c r="S646" i="16"/>
  <c r="F647" i="16" s="1"/>
  <c r="H647" i="16" s="1"/>
  <c r="T646" i="16"/>
  <c r="N641" i="26" l="1"/>
  <c r="P641" i="26"/>
  <c r="R641" i="26" s="1"/>
  <c r="O641" i="26"/>
  <c r="H641" i="26"/>
  <c r="I641" i="26"/>
  <c r="K641" i="26" s="1"/>
  <c r="G641" i="26"/>
  <c r="W646" i="16"/>
  <c r="M647" i="16"/>
  <c r="O647" i="16" s="1"/>
  <c r="Y646" i="16"/>
  <c r="Z646" i="16"/>
  <c r="AA646" i="16"/>
  <c r="AB646" i="16"/>
  <c r="V646" i="16"/>
  <c r="X646" i="16"/>
  <c r="I647" i="16"/>
  <c r="K647" i="16" s="1"/>
  <c r="G647" i="16"/>
  <c r="U641" i="26" l="1"/>
  <c r="Q641" i="26"/>
  <c r="S641" i="26" s="1"/>
  <c r="J641" i="26"/>
  <c r="N647" i="16"/>
  <c r="P647" i="16"/>
  <c r="R647" i="16" s="1"/>
  <c r="U647" i="16" s="1"/>
  <c r="J647" i="16"/>
  <c r="L647" i="16" s="1"/>
  <c r="T641" i="26" l="1"/>
  <c r="L641" i="26"/>
  <c r="Q647" i="16"/>
  <c r="S647" i="16" s="1"/>
  <c r="AA647" i="16" s="1"/>
  <c r="F642" i="26" l="1"/>
  <c r="M642" i="26"/>
  <c r="Z641" i="26"/>
  <c r="AB641" i="26"/>
  <c r="X641" i="26"/>
  <c r="AA641" i="26"/>
  <c r="Y641" i="26"/>
  <c r="W641" i="26"/>
  <c r="V641" i="26"/>
  <c r="W647" i="16"/>
  <c r="Y647" i="16"/>
  <c r="M648" i="16"/>
  <c r="N648" i="16" s="1"/>
  <c r="T647" i="16"/>
  <c r="V647" i="16" s="1"/>
  <c r="F648" i="16"/>
  <c r="I648" i="16" s="1"/>
  <c r="K648" i="16" s="1"/>
  <c r="X647" i="16"/>
  <c r="Z647" i="16"/>
  <c r="AB647" i="16"/>
  <c r="N642" i="26" l="1"/>
  <c r="P642" i="26"/>
  <c r="R642" i="26" s="1"/>
  <c r="O642" i="26"/>
  <c r="H642" i="26"/>
  <c r="I642" i="26"/>
  <c r="K642" i="26" s="1"/>
  <c r="G642" i="26"/>
  <c r="O648" i="16"/>
  <c r="P648" i="16"/>
  <c r="R648" i="16" s="1"/>
  <c r="U648" i="16" s="1"/>
  <c r="H648" i="16"/>
  <c r="G648" i="16"/>
  <c r="Q642" i="26" l="1"/>
  <c r="S642" i="26" s="1"/>
  <c r="U642" i="26"/>
  <c r="J642" i="26"/>
  <c r="Q648" i="16"/>
  <c r="S648" i="16" s="1"/>
  <c r="J648" i="16"/>
  <c r="L648" i="16" s="1"/>
  <c r="T642" i="26" l="1"/>
  <c r="L642" i="26"/>
  <c r="T648" i="16"/>
  <c r="V648" i="16" s="1"/>
  <c r="X648" i="16"/>
  <c r="M649" i="16"/>
  <c r="N649" i="16" s="1"/>
  <c r="Z648" i="16"/>
  <c r="F649" i="16"/>
  <c r="I649" i="16" s="1"/>
  <c r="K649" i="16" s="1"/>
  <c r="Y648" i="16"/>
  <c r="AA648" i="16"/>
  <c r="AB648" i="16"/>
  <c r="W648" i="16"/>
  <c r="F643" i="26" l="1"/>
  <c r="M643" i="26"/>
  <c r="Z642" i="26"/>
  <c r="AB642" i="26"/>
  <c r="X642" i="26"/>
  <c r="AA642" i="26"/>
  <c r="Y642" i="26"/>
  <c r="W642" i="26"/>
  <c r="V642" i="26"/>
  <c r="O649" i="16"/>
  <c r="P649" i="16"/>
  <c r="R649" i="16" s="1"/>
  <c r="U649" i="16" s="1"/>
  <c r="G649" i="16"/>
  <c r="H649" i="16"/>
  <c r="N643" i="26" l="1"/>
  <c r="P643" i="26"/>
  <c r="R643" i="26" s="1"/>
  <c r="O643" i="26"/>
  <c r="H643" i="26"/>
  <c r="I643" i="26"/>
  <c r="K643" i="26" s="1"/>
  <c r="G643" i="26"/>
  <c r="Q649" i="16"/>
  <c r="S649" i="16" s="1"/>
  <c r="J649" i="16"/>
  <c r="L649" i="16" s="1"/>
  <c r="U643" i="26" l="1"/>
  <c r="Q643" i="26"/>
  <c r="S643" i="26" s="1"/>
  <c r="J643" i="26"/>
  <c r="T649" i="16"/>
  <c r="V649" i="16" s="1"/>
  <c r="AB649" i="16"/>
  <c r="M650" i="16"/>
  <c r="P650" i="16" s="1"/>
  <c r="R650" i="16" s="1"/>
  <c r="W649" i="16"/>
  <c r="F650" i="16"/>
  <c r="G650" i="16" s="1"/>
  <c r="X649" i="16"/>
  <c r="AA649" i="16"/>
  <c r="Y649" i="16"/>
  <c r="Z649" i="16"/>
  <c r="T643" i="26" l="1"/>
  <c r="L643" i="26"/>
  <c r="H650" i="16"/>
  <c r="I650" i="16"/>
  <c r="K650" i="16" s="1"/>
  <c r="U650" i="16" s="1"/>
  <c r="N650" i="16"/>
  <c r="O650" i="16"/>
  <c r="F644" i="26" l="1"/>
  <c r="M644" i="26"/>
  <c r="Z643" i="26"/>
  <c r="AB643" i="26"/>
  <c r="X643" i="26"/>
  <c r="AA643" i="26"/>
  <c r="Y643" i="26"/>
  <c r="W643" i="26"/>
  <c r="V643" i="26"/>
  <c r="J650" i="16"/>
  <c r="L650" i="16" s="1"/>
  <c r="Q650" i="16"/>
  <c r="S650" i="16" s="1"/>
  <c r="N644" i="26" l="1"/>
  <c r="P644" i="26"/>
  <c r="R644" i="26" s="1"/>
  <c r="O644" i="26"/>
  <c r="H644" i="26"/>
  <c r="I644" i="26"/>
  <c r="K644" i="26" s="1"/>
  <c r="G644" i="26"/>
  <c r="M651" i="16"/>
  <c r="O651" i="16" s="1"/>
  <c r="AB650" i="16"/>
  <c r="F651" i="16"/>
  <c r="I651" i="16" s="1"/>
  <c r="K651" i="16" s="1"/>
  <c r="AA650" i="16"/>
  <c r="T650" i="16"/>
  <c r="V650" i="16" s="1"/>
  <c r="Z650" i="16"/>
  <c r="W650" i="16"/>
  <c r="X650" i="16"/>
  <c r="Y650" i="16"/>
  <c r="U644" i="26" l="1"/>
  <c r="Q644" i="26"/>
  <c r="S644" i="26" s="1"/>
  <c r="J644" i="26"/>
  <c r="N651" i="16"/>
  <c r="P651" i="16"/>
  <c r="R651" i="16" s="1"/>
  <c r="U651" i="16" s="1"/>
  <c r="G651" i="16"/>
  <c r="H651" i="16"/>
  <c r="T644" i="26" l="1"/>
  <c r="L644" i="26"/>
  <c r="Q651" i="16"/>
  <c r="S651" i="16" s="1"/>
  <c r="J651" i="16"/>
  <c r="L651" i="16" s="1"/>
  <c r="F645" i="26" l="1"/>
  <c r="M645" i="26"/>
  <c r="Z644" i="26"/>
  <c r="AB644" i="26"/>
  <c r="X644" i="26"/>
  <c r="AA644" i="26"/>
  <c r="Y644" i="26"/>
  <c r="W644" i="26"/>
  <c r="V644" i="26"/>
  <c r="AA651" i="16"/>
  <c r="M652" i="16"/>
  <c r="N652" i="16" s="1"/>
  <c r="F652" i="16"/>
  <c r="G652" i="16" s="1"/>
  <c r="T651" i="16"/>
  <c r="V651" i="16" s="1"/>
  <c r="Y651" i="16"/>
  <c r="W651" i="16"/>
  <c r="AB651" i="16"/>
  <c r="X651" i="16"/>
  <c r="Z651" i="16"/>
  <c r="N645" i="26" l="1"/>
  <c r="P645" i="26"/>
  <c r="R645" i="26" s="1"/>
  <c r="O645" i="26"/>
  <c r="H645" i="26"/>
  <c r="I645" i="26"/>
  <c r="K645" i="26" s="1"/>
  <c r="G645" i="26"/>
  <c r="H652" i="16"/>
  <c r="I652" i="16"/>
  <c r="K652" i="16" s="1"/>
  <c r="O652" i="16"/>
  <c r="P652" i="16"/>
  <c r="R652" i="16" s="1"/>
  <c r="U645" i="26" l="1"/>
  <c r="Q645" i="26"/>
  <c r="S645" i="26" s="1"/>
  <c r="J645" i="26"/>
  <c r="U652" i="16"/>
  <c r="J652" i="16"/>
  <c r="L652" i="16" s="1"/>
  <c r="Q652" i="16"/>
  <c r="S652" i="16" s="1"/>
  <c r="T645" i="26" l="1"/>
  <c r="L645" i="26"/>
  <c r="T652" i="16"/>
  <c r="V652" i="16" s="1"/>
  <c r="AB652" i="16"/>
  <c r="AA652" i="16"/>
  <c r="Z652" i="16"/>
  <c r="Y652" i="16"/>
  <c r="X652" i="16"/>
  <c r="W652" i="16"/>
  <c r="F653" i="16"/>
  <c r="M653" i="16"/>
  <c r="F646" i="26" l="1"/>
  <c r="M646" i="26"/>
  <c r="Z645" i="26"/>
  <c r="AB645" i="26"/>
  <c r="X645" i="26"/>
  <c r="AA645" i="26"/>
  <c r="Y645" i="26"/>
  <c r="W645" i="26"/>
  <c r="V645" i="26"/>
  <c r="I653" i="16"/>
  <c r="K653" i="16" s="1"/>
  <c r="H653" i="16"/>
  <c r="G653" i="16"/>
  <c r="N653" i="16"/>
  <c r="P653" i="16"/>
  <c r="R653" i="16" s="1"/>
  <c r="O653" i="16"/>
  <c r="N646" i="26" l="1"/>
  <c r="P646" i="26"/>
  <c r="R646" i="26" s="1"/>
  <c r="O646" i="26"/>
  <c r="H646" i="26"/>
  <c r="I646" i="26"/>
  <c r="K646" i="26" s="1"/>
  <c r="G646" i="26"/>
  <c r="J653" i="16"/>
  <c r="L653" i="16" s="1"/>
  <c r="Q653" i="16"/>
  <c r="S653" i="16" s="1"/>
  <c r="U653" i="16"/>
  <c r="Q646" i="26" l="1"/>
  <c r="S646" i="26" s="1"/>
  <c r="U646" i="26"/>
  <c r="J646" i="26"/>
  <c r="AB653" i="16"/>
  <c r="AA653" i="16"/>
  <c r="Z653" i="16"/>
  <c r="Y653" i="16"/>
  <c r="X653" i="16"/>
  <c r="W653" i="16"/>
  <c r="T653" i="16"/>
  <c r="V653" i="16" s="1"/>
  <c r="M654" i="16"/>
  <c r="F654" i="16"/>
  <c r="T646" i="26" l="1"/>
  <c r="L646" i="26"/>
  <c r="I654" i="16"/>
  <c r="K654" i="16" s="1"/>
  <c r="H654" i="16"/>
  <c r="G654" i="16"/>
  <c r="P654" i="16"/>
  <c r="R654" i="16" s="1"/>
  <c r="O654" i="16"/>
  <c r="N654" i="16"/>
  <c r="F647" i="26" l="1"/>
  <c r="M647" i="26"/>
  <c r="Z646" i="26"/>
  <c r="AB646" i="26"/>
  <c r="X646" i="26"/>
  <c r="AA646" i="26"/>
  <c r="Y646" i="26"/>
  <c r="W646" i="26"/>
  <c r="V646" i="26"/>
  <c r="U654" i="16"/>
  <c r="Q654" i="16"/>
  <c r="S654" i="16" s="1"/>
  <c r="J654" i="16"/>
  <c r="N647" i="26" l="1"/>
  <c r="P647" i="26"/>
  <c r="R647" i="26" s="1"/>
  <c r="O647" i="26"/>
  <c r="H647" i="26"/>
  <c r="I647" i="26"/>
  <c r="K647" i="26" s="1"/>
  <c r="G647" i="26"/>
  <c r="T654" i="16"/>
  <c r="L654" i="16"/>
  <c r="Q647" i="26" l="1"/>
  <c r="S647" i="26" s="1"/>
  <c r="U647" i="26"/>
  <c r="J647" i="26"/>
  <c r="AB654" i="16"/>
  <c r="AA654" i="16"/>
  <c r="Z654" i="16"/>
  <c r="V654" i="16"/>
  <c r="Y654" i="16"/>
  <c r="X654" i="16"/>
  <c r="W654" i="16"/>
  <c r="F655" i="16"/>
  <c r="M655" i="16"/>
  <c r="T647" i="26" l="1"/>
  <c r="L647" i="26"/>
  <c r="P655" i="16"/>
  <c r="R655" i="16" s="1"/>
  <c r="O655" i="16"/>
  <c r="N655" i="16"/>
  <c r="H655" i="16"/>
  <c r="G655" i="16"/>
  <c r="I655" i="16"/>
  <c r="K655" i="16" s="1"/>
  <c r="F648" i="26" l="1"/>
  <c r="M648" i="26"/>
  <c r="Z647" i="26"/>
  <c r="AB647" i="26"/>
  <c r="X647" i="26"/>
  <c r="AA647" i="26"/>
  <c r="Y647" i="26"/>
  <c r="W647" i="26"/>
  <c r="V647" i="26"/>
  <c r="U655" i="16"/>
  <c r="J655" i="16"/>
  <c r="Q655" i="16"/>
  <c r="S655" i="16" s="1"/>
  <c r="N648" i="26" l="1"/>
  <c r="P648" i="26"/>
  <c r="R648" i="26" s="1"/>
  <c r="O648" i="26"/>
  <c r="H648" i="26"/>
  <c r="I648" i="26"/>
  <c r="K648" i="26" s="1"/>
  <c r="G648" i="26"/>
  <c r="T655" i="16"/>
  <c r="L655" i="16"/>
  <c r="Q648" i="26" l="1"/>
  <c r="S648" i="26" s="1"/>
  <c r="U648" i="26"/>
  <c r="J648" i="26"/>
  <c r="V655" i="16"/>
  <c r="AB655" i="16"/>
  <c r="AA655" i="16"/>
  <c r="Z655" i="16"/>
  <c r="Y655" i="16"/>
  <c r="X655" i="16"/>
  <c r="W655" i="16"/>
  <c r="F656" i="16"/>
  <c r="M656" i="16"/>
  <c r="T648" i="26" l="1"/>
  <c r="L648" i="26"/>
  <c r="G656" i="16"/>
  <c r="I656" i="16"/>
  <c r="K656" i="16" s="1"/>
  <c r="H656" i="16"/>
  <c r="O656" i="16"/>
  <c r="N656" i="16"/>
  <c r="P656" i="16"/>
  <c r="R656" i="16" s="1"/>
  <c r="F649" i="26" l="1"/>
  <c r="M649" i="26"/>
  <c r="Z648" i="26"/>
  <c r="AB648" i="26"/>
  <c r="X648" i="26"/>
  <c r="AA648" i="26"/>
  <c r="Y648" i="26"/>
  <c r="W648" i="26"/>
  <c r="V648" i="26"/>
  <c r="J656" i="16"/>
  <c r="L656" i="16" s="1"/>
  <c r="U656" i="16"/>
  <c r="Q656" i="16"/>
  <c r="N649" i="26" l="1"/>
  <c r="P649" i="26"/>
  <c r="R649" i="26" s="1"/>
  <c r="O649" i="26"/>
  <c r="H649" i="26"/>
  <c r="I649" i="26"/>
  <c r="K649" i="26" s="1"/>
  <c r="G649" i="26"/>
  <c r="T656" i="16"/>
  <c r="S656" i="16"/>
  <c r="F657" i="16" s="1"/>
  <c r="Q649" i="26" l="1"/>
  <c r="S649" i="26" s="1"/>
  <c r="U649" i="26"/>
  <c r="J649" i="26"/>
  <c r="Z656" i="16"/>
  <c r="AA656" i="16"/>
  <c r="AB656" i="16"/>
  <c r="V656" i="16"/>
  <c r="W656" i="16"/>
  <c r="X656" i="16"/>
  <c r="Y656" i="16"/>
  <c r="M657" i="16"/>
  <c r="I657" i="16"/>
  <c r="K657" i="16" s="1"/>
  <c r="H657" i="16"/>
  <c r="G657" i="16"/>
  <c r="T649" i="26" l="1"/>
  <c r="L649" i="26"/>
  <c r="N657" i="16"/>
  <c r="O657" i="16"/>
  <c r="P657" i="16"/>
  <c r="R657" i="16" s="1"/>
  <c r="J657" i="16"/>
  <c r="L657" i="16" s="1"/>
  <c r="F650" i="26" l="1"/>
  <c r="M650" i="26"/>
  <c r="Z649" i="26"/>
  <c r="AB649" i="26"/>
  <c r="X649" i="26"/>
  <c r="AA649" i="26"/>
  <c r="Y649" i="26"/>
  <c r="W649" i="26"/>
  <c r="V649" i="26"/>
  <c r="U657" i="16"/>
  <c r="Q657" i="16"/>
  <c r="S657" i="16" s="1"/>
  <c r="M658" i="16" s="1"/>
  <c r="N650" i="26" l="1"/>
  <c r="P650" i="26"/>
  <c r="R650" i="26" s="1"/>
  <c r="O650" i="26"/>
  <c r="H650" i="26"/>
  <c r="I650" i="26"/>
  <c r="K650" i="26" s="1"/>
  <c r="G650" i="26"/>
  <c r="AB657" i="16"/>
  <c r="Z657" i="16"/>
  <c r="AA657" i="16"/>
  <c r="W657" i="16"/>
  <c r="X657" i="16"/>
  <c r="Y657" i="16"/>
  <c r="T657" i="16"/>
  <c r="V657" i="16" s="1"/>
  <c r="F658" i="16"/>
  <c r="H658" i="16" s="1"/>
  <c r="P658" i="16"/>
  <c r="R658" i="16" s="1"/>
  <c r="O658" i="16"/>
  <c r="N658" i="16"/>
  <c r="Q650" i="26" l="1"/>
  <c r="S650" i="26" s="1"/>
  <c r="U650" i="26"/>
  <c r="J650" i="26"/>
  <c r="I658" i="16"/>
  <c r="K658" i="16" s="1"/>
  <c r="U658" i="16" s="1"/>
  <c r="G658" i="16"/>
  <c r="Q658" i="16"/>
  <c r="S658" i="16" s="1"/>
  <c r="T650" i="26" l="1"/>
  <c r="L650" i="26"/>
  <c r="J658" i="16"/>
  <c r="L658" i="16" s="1"/>
  <c r="F651" i="26" l="1"/>
  <c r="M651" i="26"/>
  <c r="Z650" i="26"/>
  <c r="AB650" i="26"/>
  <c r="X650" i="26"/>
  <c r="AA650" i="26"/>
  <c r="Y650" i="26"/>
  <c r="W650" i="26"/>
  <c r="V650" i="26"/>
  <c r="AB658" i="16"/>
  <c r="AA658" i="16"/>
  <c r="Z658" i="16"/>
  <c r="X658" i="16"/>
  <c r="Y658" i="16"/>
  <c r="W658" i="16"/>
  <c r="T658" i="16"/>
  <c r="V658" i="16" s="1"/>
  <c r="M659" i="16"/>
  <c r="F659" i="16"/>
  <c r="I659" i="16" s="1"/>
  <c r="K659" i="16" s="1"/>
  <c r="N651" i="26" l="1"/>
  <c r="P651" i="26"/>
  <c r="R651" i="26" s="1"/>
  <c r="O651" i="26"/>
  <c r="H651" i="26"/>
  <c r="I651" i="26"/>
  <c r="K651" i="26" s="1"/>
  <c r="G651" i="26"/>
  <c r="P659" i="16"/>
  <c r="R659" i="16" s="1"/>
  <c r="U659" i="16" s="1"/>
  <c r="N659" i="16"/>
  <c r="G659" i="16"/>
  <c r="O659" i="16"/>
  <c r="H659" i="16"/>
  <c r="Q651" i="26" l="1"/>
  <c r="S651" i="26" s="1"/>
  <c r="U651" i="26"/>
  <c r="J651" i="26"/>
  <c r="Q659" i="16"/>
  <c r="S659" i="16" s="1"/>
  <c r="J659" i="16"/>
  <c r="T651" i="26" l="1"/>
  <c r="L651" i="26"/>
  <c r="T659" i="16"/>
  <c r="L659" i="16"/>
  <c r="F652" i="26" l="1"/>
  <c r="M652" i="26"/>
  <c r="Z651" i="26"/>
  <c r="AB651" i="26"/>
  <c r="X651" i="26"/>
  <c r="AA651" i="26"/>
  <c r="Y651" i="26"/>
  <c r="W651" i="26"/>
  <c r="V651" i="26"/>
  <c r="V659" i="16"/>
  <c r="AB659" i="16"/>
  <c r="AA659" i="16"/>
  <c r="Z659" i="16"/>
  <c r="Y659" i="16"/>
  <c r="X659" i="16"/>
  <c r="W659" i="16"/>
  <c r="M660" i="16"/>
  <c r="F660" i="16"/>
  <c r="I660" i="16" s="1"/>
  <c r="K660" i="16" s="1"/>
  <c r="N652" i="26" l="1"/>
  <c r="P652" i="26"/>
  <c r="R652" i="26" s="1"/>
  <c r="O652" i="26"/>
  <c r="H652" i="26"/>
  <c r="I652" i="26"/>
  <c r="K652" i="26" s="1"/>
  <c r="G652" i="26"/>
  <c r="P660" i="16"/>
  <c r="G660" i="16"/>
  <c r="N660" i="16"/>
  <c r="O660" i="16"/>
  <c r="H660" i="16"/>
  <c r="Q652" i="26" l="1"/>
  <c r="S652" i="26" s="1"/>
  <c r="U652" i="26"/>
  <c r="J652" i="26"/>
  <c r="R660" i="16"/>
  <c r="U660" i="16" s="1"/>
  <c r="J660" i="16"/>
  <c r="L660" i="16" s="1"/>
  <c r="Q660" i="16"/>
  <c r="T652" i="26" l="1"/>
  <c r="L652" i="26"/>
  <c r="S660" i="16"/>
  <c r="Z660" i="16" s="1"/>
  <c r="T660" i="16"/>
  <c r="F653" i="26" l="1"/>
  <c r="M653" i="26"/>
  <c r="Z652" i="26"/>
  <c r="AB652" i="26"/>
  <c r="X652" i="26"/>
  <c r="AA652" i="26"/>
  <c r="Y652" i="26"/>
  <c r="W652" i="26"/>
  <c r="V652" i="26"/>
  <c r="W660" i="16"/>
  <c r="AB660" i="16"/>
  <c r="M661" i="16"/>
  <c r="N661" i="16" s="1"/>
  <c r="AA660" i="16"/>
  <c r="V660" i="16"/>
  <c r="X660" i="16"/>
  <c r="F661" i="16"/>
  <c r="I661" i="16" s="1"/>
  <c r="K661" i="16" s="1"/>
  <c r="Y660" i="16"/>
  <c r="N653" i="26" l="1"/>
  <c r="P653" i="26"/>
  <c r="R653" i="26" s="1"/>
  <c r="O653" i="26"/>
  <c r="H653" i="26"/>
  <c r="I653" i="26"/>
  <c r="K653" i="26" s="1"/>
  <c r="G653" i="26"/>
  <c r="P661" i="16"/>
  <c r="R661" i="16" s="1"/>
  <c r="U661" i="16" s="1"/>
  <c r="O661" i="16"/>
  <c r="G661" i="16"/>
  <c r="H661" i="16"/>
  <c r="U653" i="26" l="1"/>
  <c r="Q653" i="26"/>
  <c r="S653" i="26" s="1"/>
  <c r="J653" i="26"/>
  <c r="Q661" i="16"/>
  <c r="S661" i="16" s="1"/>
  <c r="J661" i="16"/>
  <c r="L661" i="16" s="1"/>
  <c r="T653" i="26" l="1"/>
  <c r="L653" i="26"/>
  <c r="AB661" i="16"/>
  <c r="M662" i="16"/>
  <c r="P662" i="16" s="1"/>
  <c r="R662" i="16" s="1"/>
  <c r="T661" i="16"/>
  <c r="V661" i="16" s="1"/>
  <c r="W661" i="16"/>
  <c r="X661" i="16"/>
  <c r="F662" i="16"/>
  <c r="G662" i="16" s="1"/>
  <c r="AA661" i="16"/>
  <c r="Y661" i="16"/>
  <c r="Z661" i="16"/>
  <c r="F654" i="26" l="1"/>
  <c r="M654" i="26"/>
  <c r="Z653" i="26"/>
  <c r="AB653" i="26"/>
  <c r="X653" i="26"/>
  <c r="AA653" i="26"/>
  <c r="Y653" i="26"/>
  <c r="W653" i="26"/>
  <c r="V653" i="26"/>
  <c r="O662" i="16"/>
  <c r="N662" i="16"/>
  <c r="I662" i="16"/>
  <c r="K662" i="16" s="1"/>
  <c r="U662" i="16" s="1"/>
  <c r="H662" i="16"/>
  <c r="N654" i="26" l="1"/>
  <c r="P654" i="26"/>
  <c r="R654" i="26" s="1"/>
  <c r="O654" i="26"/>
  <c r="H654" i="26"/>
  <c r="I654" i="26"/>
  <c r="K654" i="26" s="1"/>
  <c r="G654" i="26"/>
  <c r="Q662" i="16"/>
  <c r="S662" i="16" s="1"/>
  <c r="J662" i="16"/>
  <c r="Q654" i="26" l="1"/>
  <c r="S654" i="26" s="1"/>
  <c r="U654" i="26"/>
  <c r="J654" i="26"/>
  <c r="T662" i="16"/>
  <c r="L662" i="16"/>
  <c r="AA662" i="16" s="1"/>
  <c r="T654" i="26" l="1"/>
  <c r="L654" i="26"/>
  <c r="W662" i="16"/>
  <c r="Y662" i="16"/>
  <c r="F663" i="16"/>
  <c r="G663" i="16" s="1"/>
  <c r="M663" i="16"/>
  <c r="N663" i="16" s="1"/>
  <c r="V662" i="16"/>
  <c r="X662" i="16"/>
  <c r="AB662" i="16"/>
  <c r="Z662" i="16"/>
  <c r="F655" i="26" l="1"/>
  <c r="M655" i="26"/>
  <c r="Z654" i="26"/>
  <c r="AB654" i="26"/>
  <c r="X654" i="26"/>
  <c r="AA654" i="26"/>
  <c r="Y654" i="26"/>
  <c r="W654" i="26"/>
  <c r="V654" i="26"/>
  <c r="H663" i="16"/>
  <c r="I663" i="16"/>
  <c r="K663" i="16" s="1"/>
  <c r="P663" i="16"/>
  <c r="R663" i="16" s="1"/>
  <c r="O663" i="16"/>
  <c r="N655" i="26" l="1"/>
  <c r="P655" i="26"/>
  <c r="R655" i="26" s="1"/>
  <c r="O655" i="26"/>
  <c r="H655" i="26"/>
  <c r="I655" i="26"/>
  <c r="K655" i="26" s="1"/>
  <c r="G655" i="26"/>
  <c r="J663" i="16"/>
  <c r="L663" i="16" s="1"/>
  <c r="U663" i="16"/>
  <c r="Q663" i="16"/>
  <c r="S663" i="16" s="1"/>
  <c r="Q655" i="26" l="1"/>
  <c r="S655" i="26" s="1"/>
  <c r="U655" i="26"/>
  <c r="J655" i="26"/>
  <c r="M664" i="16"/>
  <c r="P664" i="16" s="1"/>
  <c r="R664" i="16" s="1"/>
  <c r="F664" i="16"/>
  <c r="H664" i="16" s="1"/>
  <c r="T663" i="16"/>
  <c r="V663" i="16" s="1"/>
  <c r="AB663" i="16"/>
  <c r="AA663" i="16"/>
  <c r="W663" i="16"/>
  <c r="Y663" i="16"/>
  <c r="Z663" i="16"/>
  <c r="X663" i="16"/>
  <c r="T655" i="26" l="1"/>
  <c r="L655" i="26"/>
  <c r="G664" i="16"/>
  <c r="N664" i="16"/>
  <c r="O664" i="16"/>
  <c r="I664" i="16"/>
  <c r="K664" i="16" s="1"/>
  <c r="U664" i="16" s="1"/>
  <c r="F656" i="26" l="1"/>
  <c r="M656" i="26"/>
  <c r="Z655" i="26"/>
  <c r="AB655" i="26"/>
  <c r="X655" i="26"/>
  <c r="AA655" i="26"/>
  <c r="Y655" i="26"/>
  <c r="W655" i="26"/>
  <c r="V655" i="26"/>
  <c r="J664" i="16"/>
  <c r="L664" i="16" s="1"/>
  <c r="Q664" i="16"/>
  <c r="S664" i="16" s="1"/>
  <c r="N656" i="26" l="1"/>
  <c r="P656" i="26"/>
  <c r="R656" i="26" s="1"/>
  <c r="O656" i="26"/>
  <c r="H656" i="26"/>
  <c r="I656" i="26"/>
  <c r="K656" i="26" s="1"/>
  <c r="G656" i="26"/>
  <c r="T664" i="16"/>
  <c r="V664" i="16" s="1"/>
  <c r="F665" i="16"/>
  <c r="H665" i="16" s="1"/>
  <c r="AB664" i="16"/>
  <c r="M665" i="16"/>
  <c r="O665" i="16" s="1"/>
  <c r="AA664" i="16"/>
  <c r="W664" i="16"/>
  <c r="X664" i="16"/>
  <c r="Y664" i="16"/>
  <c r="Z664" i="16"/>
  <c r="U656" i="26" l="1"/>
  <c r="Q656" i="26"/>
  <c r="S656" i="26" s="1"/>
  <c r="J656" i="26"/>
  <c r="I665" i="16"/>
  <c r="K665" i="16" s="1"/>
  <c r="G665" i="16"/>
  <c r="N665" i="16"/>
  <c r="P665" i="16"/>
  <c r="R665" i="16" s="1"/>
  <c r="T656" i="26" l="1"/>
  <c r="L656" i="26"/>
  <c r="J665" i="16"/>
  <c r="L665" i="16" s="1"/>
  <c r="U665" i="16"/>
  <c r="Q665" i="16"/>
  <c r="S665" i="16" s="1"/>
  <c r="F657" i="26" l="1"/>
  <c r="M657" i="26"/>
  <c r="Z656" i="26"/>
  <c r="AB656" i="26"/>
  <c r="X656" i="26"/>
  <c r="AA656" i="26"/>
  <c r="Y656" i="26"/>
  <c r="W656" i="26"/>
  <c r="V656" i="26"/>
  <c r="AB665" i="16"/>
  <c r="AA665" i="16"/>
  <c r="M666" i="16"/>
  <c r="N666" i="16" s="1"/>
  <c r="T665" i="16"/>
  <c r="V665" i="16" s="1"/>
  <c r="F666" i="16"/>
  <c r="G666" i="16" s="1"/>
  <c r="Y665" i="16"/>
  <c r="X665" i="16"/>
  <c r="Z665" i="16"/>
  <c r="W665" i="16"/>
  <c r="N657" i="26" l="1"/>
  <c r="P657" i="26"/>
  <c r="R657" i="26" s="1"/>
  <c r="O657" i="26"/>
  <c r="H657" i="26"/>
  <c r="I657" i="26"/>
  <c r="K657" i="26" s="1"/>
  <c r="G657" i="26"/>
  <c r="O666" i="16"/>
  <c r="P666" i="16"/>
  <c r="R666" i="16" s="1"/>
  <c r="H666" i="16"/>
  <c r="I666" i="16"/>
  <c r="K666" i="16" s="1"/>
  <c r="Q657" i="26" l="1"/>
  <c r="S657" i="26" s="1"/>
  <c r="U657" i="26"/>
  <c r="J657" i="26"/>
  <c r="Q666" i="16"/>
  <c r="S666" i="16" s="1"/>
  <c r="U666" i="16"/>
  <c r="J666" i="16"/>
  <c r="L666" i="16" s="1"/>
  <c r="T657" i="26" l="1"/>
  <c r="L657" i="26"/>
  <c r="AA666" i="16"/>
  <c r="M667" i="16"/>
  <c r="P667" i="16" s="1"/>
  <c r="R667" i="16" s="1"/>
  <c r="F667" i="16"/>
  <c r="G667" i="16" s="1"/>
  <c r="T666" i="16"/>
  <c r="V666" i="16" s="1"/>
  <c r="W666" i="16"/>
  <c r="Y666" i="16"/>
  <c r="X666" i="16"/>
  <c r="Z666" i="16"/>
  <c r="AB666" i="16"/>
  <c r="F658" i="26" l="1"/>
  <c r="M658" i="26"/>
  <c r="Z657" i="26"/>
  <c r="AB657" i="26"/>
  <c r="X657" i="26"/>
  <c r="AA657" i="26"/>
  <c r="Y657" i="26"/>
  <c r="W657" i="26"/>
  <c r="V657" i="26"/>
  <c r="N667" i="16"/>
  <c r="O667" i="16"/>
  <c r="I667" i="16"/>
  <c r="K667" i="16" s="1"/>
  <c r="U667" i="16" s="1"/>
  <c r="H667" i="16"/>
  <c r="N658" i="26" l="1"/>
  <c r="P658" i="26"/>
  <c r="R658" i="26" s="1"/>
  <c r="O658" i="26"/>
  <c r="H658" i="26"/>
  <c r="I658" i="26"/>
  <c r="K658" i="26" s="1"/>
  <c r="G658" i="26"/>
  <c r="Q667" i="16"/>
  <c r="S667" i="16" s="1"/>
  <c r="J667" i="16"/>
  <c r="L667" i="16" s="1"/>
  <c r="Q658" i="26" l="1"/>
  <c r="S658" i="26" s="1"/>
  <c r="U658" i="26"/>
  <c r="J658" i="26"/>
  <c r="AB667" i="16"/>
  <c r="W667" i="16"/>
  <c r="F668" i="16"/>
  <c r="G668" i="16" s="1"/>
  <c r="M668" i="16"/>
  <c r="N668" i="16" s="1"/>
  <c r="T667" i="16"/>
  <c r="V667" i="16" s="1"/>
  <c r="X667" i="16"/>
  <c r="Y667" i="16"/>
  <c r="Z667" i="16"/>
  <c r="AA667" i="16"/>
  <c r="T658" i="26" l="1"/>
  <c r="L658" i="26"/>
  <c r="O668" i="16"/>
  <c r="H668" i="16"/>
  <c r="I668" i="16"/>
  <c r="K668" i="16" s="1"/>
  <c r="P668" i="16"/>
  <c r="R668" i="16" s="1"/>
  <c r="F659" i="26" l="1"/>
  <c r="M659" i="26"/>
  <c r="Z658" i="26"/>
  <c r="AB658" i="26"/>
  <c r="X658" i="26"/>
  <c r="AA658" i="26"/>
  <c r="Y658" i="26"/>
  <c r="W658" i="26"/>
  <c r="V658" i="26"/>
  <c r="U668" i="16"/>
  <c r="J668" i="16"/>
  <c r="L668" i="16" s="1"/>
  <c r="Q668" i="16"/>
  <c r="S668" i="16" s="1"/>
  <c r="N659" i="26" l="1"/>
  <c r="P659" i="26"/>
  <c r="R659" i="26" s="1"/>
  <c r="O659" i="26"/>
  <c r="H659" i="26"/>
  <c r="I659" i="26"/>
  <c r="K659" i="26" s="1"/>
  <c r="G659" i="26"/>
  <c r="F669" i="16"/>
  <c r="G669" i="16" s="1"/>
  <c r="Y668" i="16"/>
  <c r="T668" i="16"/>
  <c r="V668" i="16" s="1"/>
  <c r="W668" i="16"/>
  <c r="Z668" i="16"/>
  <c r="X668" i="16"/>
  <c r="AB668" i="16"/>
  <c r="M669" i="16"/>
  <c r="N669" i="16" s="1"/>
  <c r="AA668" i="16"/>
  <c r="Q659" i="26" l="1"/>
  <c r="S659" i="26" s="1"/>
  <c r="U659" i="26"/>
  <c r="J659" i="26"/>
  <c r="H669" i="16"/>
  <c r="I669" i="16"/>
  <c r="K669" i="16" s="1"/>
  <c r="O669" i="16"/>
  <c r="P669" i="16"/>
  <c r="R669" i="16" s="1"/>
  <c r="T659" i="26" l="1"/>
  <c r="L659" i="26"/>
  <c r="Q669" i="16"/>
  <c r="S669" i="16" s="1"/>
  <c r="U669" i="16"/>
  <c r="J669" i="16"/>
  <c r="L669" i="16" s="1"/>
  <c r="F660" i="26" l="1"/>
  <c r="M660" i="26"/>
  <c r="Z659" i="26"/>
  <c r="AB659" i="26"/>
  <c r="X659" i="26"/>
  <c r="AA659" i="26"/>
  <c r="Y659" i="26"/>
  <c r="W659" i="26"/>
  <c r="V659" i="26"/>
  <c r="T669" i="16"/>
  <c r="V669" i="16" s="1"/>
  <c r="AB669" i="16"/>
  <c r="AA669" i="16"/>
  <c r="Z669" i="16"/>
  <c r="Y669" i="16"/>
  <c r="X669" i="16"/>
  <c r="W669" i="16"/>
  <c r="M670" i="16"/>
  <c r="F670" i="16"/>
  <c r="I670" i="16" s="1"/>
  <c r="K670" i="16" s="1"/>
  <c r="N660" i="26" l="1"/>
  <c r="P660" i="26"/>
  <c r="R660" i="26" s="1"/>
  <c r="O660" i="26"/>
  <c r="H660" i="26"/>
  <c r="I660" i="26"/>
  <c r="K660" i="26" s="1"/>
  <c r="G660" i="26"/>
  <c r="O670" i="16"/>
  <c r="P670" i="16"/>
  <c r="R670" i="16" s="1"/>
  <c r="N670" i="16"/>
  <c r="G670" i="16"/>
  <c r="H670" i="16"/>
  <c r="Q660" i="26" l="1"/>
  <c r="S660" i="26" s="1"/>
  <c r="U660" i="26"/>
  <c r="J660" i="26"/>
  <c r="U670" i="16"/>
  <c r="Q670" i="16"/>
  <c r="S670" i="16" s="1"/>
  <c r="J670" i="16"/>
  <c r="L670" i="16" s="1"/>
  <c r="T660" i="26" l="1"/>
  <c r="L660" i="26"/>
  <c r="AB670" i="16"/>
  <c r="AA670" i="16"/>
  <c r="Z670" i="16"/>
  <c r="Y670" i="16"/>
  <c r="X670" i="16"/>
  <c r="W670" i="16"/>
  <c r="T670" i="16"/>
  <c r="V670" i="16" s="1"/>
  <c r="M671" i="16"/>
  <c r="F671" i="16"/>
  <c r="H671" i="16" s="1"/>
  <c r="F661" i="26" l="1"/>
  <c r="M661" i="26"/>
  <c r="Z660" i="26"/>
  <c r="AB660" i="26"/>
  <c r="X660" i="26"/>
  <c r="AA660" i="26"/>
  <c r="Y660" i="26"/>
  <c r="W660" i="26"/>
  <c r="V660" i="26"/>
  <c r="P671" i="16"/>
  <c r="R671" i="16" s="1"/>
  <c r="N671" i="16"/>
  <c r="I671" i="16"/>
  <c r="K671" i="16" s="1"/>
  <c r="G671" i="16"/>
  <c r="O671" i="16"/>
  <c r="N661" i="26" l="1"/>
  <c r="P661" i="26"/>
  <c r="R661" i="26" s="1"/>
  <c r="O661" i="26"/>
  <c r="H661" i="26"/>
  <c r="I661" i="26"/>
  <c r="K661" i="26" s="1"/>
  <c r="G661" i="26"/>
  <c r="U671" i="16"/>
  <c r="Q671" i="16"/>
  <c r="S671" i="16" s="1"/>
  <c r="J671" i="16"/>
  <c r="Q661" i="26" l="1"/>
  <c r="S661" i="26" s="1"/>
  <c r="U661" i="26"/>
  <c r="J661" i="26"/>
  <c r="T671" i="16"/>
  <c r="L671" i="16"/>
  <c r="T661" i="26" l="1"/>
  <c r="L661" i="26"/>
  <c r="V671" i="16"/>
  <c r="AB671" i="16"/>
  <c r="AA671" i="16"/>
  <c r="Z671" i="16"/>
  <c r="Y671" i="16"/>
  <c r="X671" i="16"/>
  <c r="W671" i="16"/>
  <c r="M672" i="16"/>
  <c r="F672" i="16"/>
  <c r="H672" i="16" s="1"/>
  <c r="F662" i="26" l="1"/>
  <c r="M662" i="26"/>
  <c r="Z661" i="26"/>
  <c r="AB661" i="26"/>
  <c r="X661" i="26"/>
  <c r="AA661" i="26"/>
  <c r="Y661" i="26"/>
  <c r="W661" i="26"/>
  <c r="V661" i="26"/>
  <c r="O672" i="16"/>
  <c r="I672" i="16"/>
  <c r="K672" i="16" s="1"/>
  <c r="G672" i="16"/>
  <c r="P672" i="16"/>
  <c r="R672" i="16" s="1"/>
  <c r="N672" i="16"/>
  <c r="N662" i="26" l="1"/>
  <c r="P662" i="26"/>
  <c r="R662" i="26" s="1"/>
  <c r="O662" i="26"/>
  <c r="H662" i="26"/>
  <c r="I662" i="26"/>
  <c r="K662" i="26" s="1"/>
  <c r="G662" i="26"/>
  <c r="J672" i="16"/>
  <c r="L672" i="16" s="1"/>
  <c r="U672" i="16"/>
  <c r="Q672" i="16"/>
  <c r="S672" i="16" s="1"/>
  <c r="Q662" i="26" l="1"/>
  <c r="S662" i="26" s="1"/>
  <c r="U662" i="26"/>
  <c r="J662" i="26"/>
  <c r="AB672" i="16"/>
  <c r="AA672" i="16"/>
  <c r="Z672" i="16"/>
  <c r="Y672" i="16"/>
  <c r="X672" i="16"/>
  <c r="W672" i="16"/>
  <c r="T672" i="16"/>
  <c r="V672" i="16" s="1"/>
  <c r="F673" i="16"/>
  <c r="M673" i="16"/>
  <c r="T662" i="26" l="1"/>
  <c r="L662" i="26"/>
  <c r="I673" i="16"/>
  <c r="K673" i="16" s="1"/>
  <c r="H673" i="16"/>
  <c r="G673" i="16"/>
  <c r="N673" i="16"/>
  <c r="P673" i="16"/>
  <c r="R673" i="16" s="1"/>
  <c r="O673" i="16"/>
  <c r="F663" i="26" l="1"/>
  <c r="M663" i="26"/>
  <c r="Z662" i="26"/>
  <c r="AB662" i="26"/>
  <c r="X662" i="26"/>
  <c r="AA662" i="26"/>
  <c r="Y662" i="26"/>
  <c r="W662" i="26"/>
  <c r="V662" i="26"/>
  <c r="Q673" i="16"/>
  <c r="S673" i="16" s="1"/>
  <c r="U673" i="16"/>
  <c r="J673" i="16"/>
  <c r="N663" i="26" l="1"/>
  <c r="P663" i="26"/>
  <c r="R663" i="26" s="1"/>
  <c r="O663" i="26"/>
  <c r="H663" i="26"/>
  <c r="I663" i="26"/>
  <c r="K663" i="26" s="1"/>
  <c r="G663" i="26"/>
  <c r="T673" i="16"/>
  <c r="L673" i="16"/>
  <c r="Q663" i="26" l="1"/>
  <c r="S663" i="26" s="1"/>
  <c r="U663" i="26"/>
  <c r="J663" i="26"/>
  <c r="V673" i="16"/>
  <c r="AB673" i="16"/>
  <c r="AA673" i="16"/>
  <c r="Z673" i="16"/>
  <c r="Y673" i="16"/>
  <c r="X673" i="16"/>
  <c r="W673" i="16"/>
  <c r="M674" i="16"/>
  <c r="F674" i="16"/>
  <c r="T663" i="26" l="1"/>
  <c r="L663" i="26"/>
  <c r="P674" i="16"/>
  <c r="R674" i="16" s="1"/>
  <c r="O674" i="16"/>
  <c r="N674" i="16"/>
  <c r="I674" i="16"/>
  <c r="K674" i="16" s="1"/>
  <c r="H674" i="16"/>
  <c r="G674" i="16"/>
  <c r="F664" i="26" l="1"/>
  <c r="M664" i="26"/>
  <c r="Z663" i="26"/>
  <c r="AB663" i="26"/>
  <c r="X663" i="26"/>
  <c r="AA663" i="26"/>
  <c r="Y663" i="26"/>
  <c r="W663" i="26"/>
  <c r="V663" i="26"/>
  <c r="J674" i="16"/>
  <c r="L674" i="16" s="1"/>
  <c r="Q674" i="16"/>
  <c r="S674" i="16" s="1"/>
  <c r="U674" i="16"/>
  <c r="N664" i="26" l="1"/>
  <c r="P664" i="26"/>
  <c r="R664" i="26" s="1"/>
  <c r="O664" i="26"/>
  <c r="H664" i="26"/>
  <c r="I664" i="26"/>
  <c r="K664" i="26" s="1"/>
  <c r="G664" i="26"/>
  <c r="AB674" i="16"/>
  <c r="AA674" i="16"/>
  <c r="Z674" i="16"/>
  <c r="Y674" i="16"/>
  <c r="X674" i="16"/>
  <c r="W674" i="16"/>
  <c r="T674" i="16"/>
  <c r="V674" i="16" s="1"/>
  <c r="F675" i="16"/>
  <c r="M675" i="16"/>
  <c r="Q664" i="26" l="1"/>
  <c r="S664" i="26" s="1"/>
  <c r="U664" i="26"/>
  <c r="J664" i="26"/>
  <c r="P675" i="16"/>
  <c r="R675" i="16" s="1"/>
  <c r="O675" i="16"/>
  <c r="N675" i="16"/>
  <c r="H675" i="16"/>
  <c r="G675" i="16"/>
  <c r="I675" i="16"/>
  <c r="K675" i="16" s="1"/>
  <c r="T664" i="26" l="1"/>
  <c r="L664" i="26"/>
  <c r="J675" i="16"/>
  <c r="L675" i="16" s="1"/>
  <c r="U675" i="16"/>
  <c r="Q675" i="16"/>
  <c r="S675" i="16" s="1"/>
  <c r="F665" i="26" l="1"/>
  <c r="M665" i="26"/>
  <c r="Z664" i="26"/>
  <c r="AB664" i="26"/>
  <c r="X664" i="26"/>
  <c r="AA664" i="26"/>
  <c r="Y664" i="26"/>
  <c r="W664" i="26"/>
  <c r="V664" i="26"/>
  <c r="AB675" i="16"/>
  <c r="AA675" i="16"/>
  <c r="Z675" i="16"/>
  <c r="Y675" i="16"/>
  <c r="X675" i="16"/>
  <c r="W675" i="16"/>
  <c r="T675" i="16"/>
  <c r="V675" i="16" s="1"/>
  <c r="F676" i="16"/>
  <c r="M676" i="16"/>
  <c r="N665" i="26" l="1"/>
  <c r="P665" i="26"/>
  <c r="R665" i="26" s="1"/>
  <c r="O665" i="26"/>
  <c r="H665" i="26"/>
  <c r="I665" i="26"/>
  <c r="K665" i="26" s="1"/>
  <c r="G665" i="26"/>
  <c r="G676" i="16"/>
  <c r="I676" i="16"/>
  <c r="K676" i="16" s="1"/>
  <c r="H676" i="16"/>
  <c r="O676" i="16"/>
  <c r="N676" i="16"/>
  <c r="P676" i="16"/>
  <c r="R676" i="16" s="1"/>
  <c r="Q665" i="26" l="1"/>
  <c r="S665" i="26" s="1"/>
  <c r="U665" i="26"/>
  <c r="J665" i="26"/>
  <c r="J676" i="16"/>
  <c r="L676" i="16" s="1"/>
  <c r="U676" i="16"/>
  <c r="Q676" i="16"/>
  <c r="T665" i="26" l="1"/>
  <c r="L665" i="26"/>
  <c r="T676" i="16"/>
  <c r="S676" i="16"/>
  <c r="X676" i="16" s="1"/>
  <c r="F666" i="26" l="1"/>
  <c r="M666" i="26"/>
  <c r="Z665" i="26"/>
  <c r="AB665" i="26"/>
  <c r="X665" i="26"/>
  <c r="AA665" i="26"/>
  <c r="Y665" i="26"/>
  <c r="W665" i="26"/>
  <c r="V665" i="26"/>
  <c r="F677" i="16"/>
  <c r="H677" i="16" s="1"/>
  <c r="Z676" i="16"/>
  <c r="W676" i="16"/>
  <c r="AA676" i="16"/>
  <c r="AB676" i="16"/>
  <c r="V676" i="16"/>
  <c r="Y676" i="16"/>
  <c r="M677" i="16"/>
  <c r="N666" i="26" l="1"/>
  <c r="P666" i="26"/>
  <c r="R666" i="26" s="1"/>
  <c r="O666" i="26"/>
  <c r="H666" i="26"/>
  <c r="I666" i="26"/>
  <c r="K666" i="26" s="1"/>
  <c r="G666" i="26"/>
  <c r="G677" i="16"/>
  <c r="I677" i="16"/>
  <c r="K677" i="16" s="1"/>
  <c r="O677" i="16"/>
  <c r="P677" i="16"/>
  <c r="R677" i="16" s="1"/>
  <c r="N677" i="16"/>
  <c r="U666" i="26" l="1"/>
  <c r="Q666" i="26"/>
  <c r="S666" i="26" s="1"/>
  <c r="J666" i="26"/>
  <c r="J677" i="16"/>
  <c r="L677" i="16" s="1"/>
  <c r="U677" i="16"/>
  <c r="Q677" i="16"/>
  <c r="S677" i="16" s="1"/>
  <c r="T666" i="26" l="1"/>
  <c r="L666" i="26"/>
  <c r="AB677" i="16"/>
  <c r="AA677" i="16"/>
  <c r="Z677" i="16"/>
  <c r="Y677" i="16"/>
  <c r="X677" i="16"/>
  <c r="W677" i="16"/>
  <c r="T677" i="16"/>
  <c r="V677" i="16" s="1"/>
  <c r="M678" i="16"/>
  <c r="F678" i="16"/>
  <c r="F667" i="26" l="1"/>
  <c r="M667" i="26"/>
  <c r="Z666" i="26"/>
  <c r="AB666" i="26"/>
  <c r="X666" i="26"/>
  <c r="AA666" i="26"/>
  <c r="Y666" i="26"/>
  <c r="W666" i="26"/>
  <c r="V666" i="26"/>
  <c r="I678" i="16"/>
  <c r="K678" i="16" s="1"/>
  <c r="H678" i="16"/>
  <c r="G678" i="16"/>
  <c r="P678" i="16"/>
  <c r="R678" i="16" s="1"/>
  <c r="O678" i="16"/>
  <c r="N678" i="16"/>
  <c r="N667" i="26" l="1"/>
  <c r="P667" i="26"/>
  <c r="R667" i="26" s="1"/>
  <c r="O667" i="26"/>
  <c r="H667" i="26"/>
  <c r="I667" i="26"/>
  <c r="K667" i="26" s="1"/>
  <c r="G667" i="26"/>
  <c r="Q678" i="16"/>
  <c r="S678" i="16" s="1"/>
  <c r="U678" i="16"/>
  <c r="J678" i="16"/>
  <c r="Q667" i="26" l="1"/>
  <c r="S667" i="26" s="1"/>
  <c r="U667" i="26"/>
  <c r="J667" i="26"/>
  <c r="T678" i="16"/>
  <c r="L678" i="16"/>
  <c r="T667" i="26" l="1"/>
  <c r="L667" i="26"/>
  <c r="V678" i="16"/>
  <c r="AB678" i="16"/>
  <c r="AA678" i="16"/>
  <c r="Z678" i="16"/>
  <c r="Y678" i="16"/>
  <c r="X678" i="16"/>
  <c r="W678" i="16"/>
  <c r="F679" i="16"/>
  <c r="M679" i="16"/>
  <c r="F668" i="26" l="1"/>
  <c r="M668" i="26"/>
  <c r="Z667" i="26"/>
  <c r="AB667" i="26"/>
  <c r="X667" i="26"/>
  <c r="AA667" i="26"/>
  <c r="Y667" i="26"/>
  <c r="W667" i="26"/>
  <c r="V667" i="26"/>
  <c r="P679" i="16"/>
  <c r="R679" i="16" s="1"/>
  <c r="O679" i="16"/>
  <c r="N679" i="16"/>
  <c r="H679" i="16"/>
  <c r="G679" i="16"/>
  <c r="I679" i="16"/>
  <c r="K679" i="16" s="1"/>
  <c r="N668" i="26" l="1"/>
  <c r="P668" i="26"/>
  <c r="R668" i="26" s="1"/>
  <c r="O668" i="26"/>
  <c r="H668" i="26"/>
  <c r="I668" i="26"/>
  <c r="K668" i="26" s="1"/>
  <c r="G668" i="26"/>
  <c r="U679" i="16"/>
  <c r="J679" i="16"/>
  <c r="L679" i="16" s="1"/>
  <c r="Q679" i="16"/>
  <c r="S679" i="16" s="1"/>
  <c r="Q668" i="26" l="1"/>
  <c r="S668" i="26" s="1"/>
  <c r="U668" i="26"/>
  <c r="J668" i="26"/>
  <c r="AB679" i="16"/>
  <c r="AA679" i="16"/>
  <c r="Z679" i="16"/>
  <c r="Y679" i="16"/>
  <c r="X679" i="16"/>
  <c r="W679" i="16"/>
  <c r="T679" i="16"/>
  <c r="V679" i="16" s="1"/>
  <c r="F680" i="16"/>
  <c r="M680" i="16"/>
  <c r="T668" i="26" l="1"/>
  <c r="L668" i="26"/>
  <c r="G680" i="16"/>
  <c r="I680" i="16"/>
  <c r="K680" i="16" s="1"/>
  <c r="H680" i="16"/>
  <c r="O680" i="16"/>
  <c r="N680" i="16"/>
  <c r="P680" i="16"/>
  <c r="R680" i="16" s="1"/>
  <c r="F669" i="26" l="1"/>
  <c r="M669" i="26"/>
  <c r="Z668" i="26"/>
  <c r="AB668" i="26"/>
  <c r="X668" i="26"/>
  <c r="AA668" i="26"/>
  <c r="Y668" i="26"/>
  <c r="W668" i="26"/>
  <c r="V668" i="26"/>
  <c r="J680" i="16"/>
  <c r="L680" i="16" s="1"/>
  <c r="U680" i="16"/>
  <c r="Q680" i="16"/>
  <c r="S680" i="16" s="1"/>
  <c r="N669" i="26" l="1"/>
  <c r="P669" i="26"/>
  <c r="R669" i="26" s="1"/>
  <c r="O669" i="26"/>
  <c r="H669" i="26"/>
  <c r="I669" i="26"/>
  <c r="K669" i="26" s="1"/>
  <c r="G669" i="26"/>
  <c r="AB680" i="16"/>
  <c r="AA680" i="16"/>
  <c r="Z680" i="16"/>
  <c r="Y680" i="16"/>
  <c r="X680" i="16"/>
  <c r="W680" i="16"/>
  <c r="T680" i="16"/>
  <c r="V680" i="16" s="1"/>
  <c r="F681" i="16"/>
  <c r="M681" i="16"/>
  <c r="Q669" i="26" l="1"/>
  <c r="S669" i="26" s="1"/>
  <c r="U669" i="26"/>
  <c r="J669" i="26"/>
  <c r="I681" i="16"/>
  <c r="K681" i="16" s="1"/>
  <c r="H681" i="16"/>
  <c r="G681" i="16"/>
  <c r="N681" i="16"/>
  <c r="P681" i="16"/>
  <c r="R681" i="16" s="1"/>
  <c r="O681" i="16"/>
  <c r="T669" i="26" l="1"/>
  <c r="L669" i="26"/>
  <c r="U681" i="16"/>
  <c r="Q681" i="16"/>
  <c r="S681" i="16" s="1"/>
  <c r="J681" i="16"/>
  <c r="F670" i="26" l="1"/>
  <c r="M670" i="26"/>
  <c r="Z669" i="26"/>
  <c r="AB669" i="26"/>
  <c r="X669" i="26"/>
  <c r="AA669" i="26"/>
  <c r="Y669" i="26"/>
  <c r="W669" i="26"/>
  <c r="V669" i="26"/>
  <c r="T681" i="16"/>
  <c r="L681" i="16"/>
  <c r="N670" i="26" l="1"/>
  <c r="P670" i="26"/>
  <c r="R670" i="26" s="1"/>
  <c r="O670" i="26"/>
  <c r="H670" i="26"/>
  <c r="I670" i="26"/>
  <c r="K670" i="26" s="1"/>
  <c r="G670" i="26"/>
  <c r="V681" i="16"/>
  <c r="AB681" i="16"/>
  <c r="AA681" i="16"/>
  <c r="Z681" i="16"/>
  <c r="Y681" i="16"/>
  <c r="X681" i="16"/>
  <c r="W681" i="16"/>
  <c r="M682" i="16"/>
  <c r="F682" i="16"/>
  <c r="Q670" i="26" l="1"/>
  <c r="S670" i="26" s="1"/>
  <c r="U670" i="26"/>
  <c r="J670" i="26"/>
  <c r="I682" i="16"/>
  <c r="K682" i="16" s="1"/>
  <c r="H682" i="16"/>
  <c r="G682" i="16"/>
  <c r="P682" i="16"/>
  <c r="R682" i="16" s="1"/>
  <c r="O682" i="16"/>
  <c r="N682" i="16"/>
  <c r="T670" i="26" l="1"/>
  <c r="L670" i="26"/>
  <c r="J682" i="16"/>
  <c r="L682" i="16" s="1"/>
  <c r="U682" i="16"/>
  <c r="Q682" i="16"/>
  <c r="S682" i="16" s="1"/>
  <c r="F671" i="26" l="1"/>
  <c r="M671" i="26"/>
  <c r="Z670" i="26"/>
  <c r="AB670" i="26"/>
  <c r="X670" i="26"/>
  <c r="AA670" i="26"/>
  <c r="Y670" i="26"/>
  <c r="W670" i="26"/>
  <c r="V670" i="26"/>
  <c r="AA682" i="16"/>
  <c r="AB682" i="16"/>
  <c r="Z682" i="16"/>
  <c r="X682" i="16"/>
  <c r="Y682" i="16"/>
  <c r="W682" i="16"/>
  <c r="M683" i="16"/>
  <c r="F683" i="16"/>
  <c r="T682" i="16"/>
  <c r="V682" i="16" s="1"/>
  <c r="N671" i="26" l="1"/>
  <c r="P671" i="26"/>
  <c r="R671" i="26" s="1"/>
  <c r="O671" i="26"/>
  <c r="H671" i="26"/>
  <c r="I671" i="26"/>
  <c r="K671" i="26" s="1"/>
  <c r="G671" i="26"/>
  <c r="H683" i="16"/>
  <c r="G683" i="16"/>
  <c r="I683" i="16"/>
  <c r="K683" i="16" s="1"/>
  <c r="P683" i="16"/>
  <c r="R683" i="16" s="1"/>
  <c r="O683" i="16"/>
  <c r="N683" i="16"/>
  <c r="Q671" i="26" l="1"/>
  <c r="S671" i="26" s="1"/>
  <c r="U671" i="26"/>
  <c r="J671" i="26"/>
  <c r="U683" i="16"/>
  <c r="Q683" i="16"/>
  <c r="S683" i="16" s="1"/>
  <c r="J683" i="16"/>
  <c r="T671" i="26" l="1"/>
  <c r="L671" i="26"/>
  <c r="T683" i="16"/>
  <c r="L683" i="16"/>
  <c r="F672" i="26" l="1"/>
  <c r="M672" i="26"/>
  <c r="Z671" i="26"/>
  <c r="AB671" i="26"/>
  <c r="X671" i="26"/>
  <c r="AA671" i="26"/>
  <c r="Y671" i="26"/>
  <c r="W671" i="26"/>
  <c r="V671" i="26"/>
  <c r="V683" i="16"/>
  <c r="AB683" i="16"/>
  <c r="AA683" i="16"/>
  <c r="Z683" i="16"/>
  <c r="Y683" i="16"/>
  <c r="X683" i="16"/>
  <c r="W683" i="16"/>
  <c r="F684" i="16"/>
  <c r="M684" i="16"/>
  <c r="N672" i="26" l="1"/>
  <c r="P672" i="26"/>
  <c r="R672" i="26" s="1"/>
  <c r="O672" i="26"/>
  <c r="H672" i="26"/>
  <c r="I672" i="26"/>
  <c r="K672" i="26" s="1"/>
  <c r="G672" i="26"/>
  <c r="G684" i="16"/>
  <c r="I684" i="16"/>
  <c r="K684" i="16" s="1"/>
  <c r="H684" i="16"/>
  <c r="O684" i="16"/>
  <c r="N684" i="16"/>
  <c r="P684" i="16"/>
  <c r="R684" i="16" s="1"/>
  <c r="Q672" i="26" l="1"/>
  <c r="S672" i="26" s="1"/>
  <c r="U672" i="26"/>
  <c r="J672" i="26"/>
  <c r="J684" i="16"/>
  <c r="L684" i="16" s="1"/>
  <c r="U684" i="16"/>
  <c r="Q684" i="16"/>
  <c r="S684" i="16" s="1"/>
  <c r="T672" i="26" l="1"/>
  <c r="L672" i="26"/>
  <c r="AB684" i="16"/>
  <c r="AA684" i="16"/>
  <c r="Z684" i="16"/>
  <c r="Y684" i="16"/>
  <c r="X684" i="16"/>
  <c r="W684" i="16"/>
  <c r="T684" i="16"/>
  <c r="V684" i="16" s="1"/>
  <c r="F685" i="16"/>
  <c r="M685" i="16"/>
  <c r="F673" i="26" l="1"/>
  <c r="M673" i="26"/>
  <c r="Z672" i="26"/>
  <c r="AB672" i="26"/>
  <c r="X672" i="26"/>
  <c r="AA672" i="26"/>
  <c r="Y672" i="26"/>
  <c r="W672" i="26"/>
  <c r="V672" i="26"/>
  <c r="I685" i="16"/>
  <c r="K685" i="16" s="1"/>
  <c r="H685" i="16"/>
  <c r="G685" i="16"/>
  <c r="N685" i="16"/>
  <c r="P685" i="16"/>
  <c r="R685" i="16" s="1"/>
  <c r="O685" i="16"/>
  <c r="N673" i="26" l="1"/>
  <c r="P673" i="26"/>
  <c r="R673" i="26" s="1"/>
  <c r="O673" i="26"/>
  <c r="H673" i="26"/>
  <c r="I673" i="26"/>
  <c r="K673" i="26" s="1"/>
  <c r="G673" i="26"/>
  <c r="Q685" i="16"/>
  <c r="S685" i="16" s="1"/>
  <c r="U685" i="16"/>
  <c r="J685" i="16"/>
  <c r="Q673" i="26" l="1"/>
  <c r="S673" i="26" s="1"/>
  <c r="U673" i="26"/>
  <c r="J673" i="26"/>
  <c r="T685" i="16"/>
  <c r="L685" i="16"/>
  <c r="T673" i="26" l="1"/>
  <c r="L673" i="26"/>
  <c r="V685" i="16"/>
  <c r="AB685" i="16"/>
  <c r="AA685" i="16"/>
  <c r="Z685" i="16"/>
  <c r="Y685" i="16"/>
  <c r="X685" i="16"/>
  <c r="W685" i="16"/>
  <c r="M686" i="16"/>
  <c r="F686" i="16"/>
  <c r="F674" i="26" l="1"/>
  <c r="M674" i="26"/>
  <c r="Z673" i="26"/>
  <c r="AB673" i="26"/>
  <c r="X673" i="26"/>
  <c r="AA673" i="26"/>
  <c r="Y673" i="26"/>
  <c r="W673" i="26"/>
  <c r="V673" i="26"/>
  <c r="I686" i="16"/>
  <c r="K686" i="16" s="1"/>
  <c r="H686" i="16"/>
  <c r="G686" i="16"/>
  <c r="P686" i="16"/>
  <c r="R686" i="16" s="1"/>
  <c r="O686" i="16"/>
  <c r="N686" i="16"/>
  <c r="N674" i="26" l="1"/>
  <c r="P674" i="26"/>
  <c r="R674" i="26" s="1"/>
  <c r="O674" i="26"/>
  <c r="H674" i="26"/>
  <c r="I674" i="26"/>
  <c r="K674" i="26" s="1"/>
  <c r="G674" i="26"/>
  <c r="Q686" i="16"/>
  <c r="S686" i="16" s="1"/>
  <c r="U686" i="16"/>
  <c r="J686" i="16"/>
  <c r="U674" i="26" l="1"/>
  <c r="Q674" i="26"/>
  <c r="S674" i="26" s="1"/>
  <c r="J674" i="26"/>
  <c r="T686" i="16"/>
  <c r="L686" i="16"/>
  <c r="T674" i="26" l="1"/>
  <c r="L674" i="26"/>
  <c r="V686" i="16"/>
  <c r="AB686" i="16"/>
  <c r="AA686" i="16"/>
  <c r="Z686" i="16"/>
  <c r="Y686" i="16"/>
  <c r="X686" i="16"/>
  <c r="W686" i="16"/>
  <c r="F687" i="16"/>
  <c r="M687" i="16"/>
  <c r="F675" i="26" l="1"/>
  <c r="I675" i="26" s="1"/>
  <c r="K675" i="26" s="1"/>
  <c r="M675" i="26"/>
  <c r="V674" i="26"/>
  <c r="W674" i="26"/>
  <c r="X674" i="26"/>
  <c r="Y674" i="26"/>
  <c r="AB674" i="26"/>
  <c r="AA674" i="26"/>
  <c r="Z674" i="26"/>
  <c r="N675" i="26"/>
  <c r="H687" i="16"/>
  <c r="G687" i="16"/>
  <c r="I687" i="16"/>
  <c r="K687" i="16" s="1"/>
  <c r="P687" i="16"/>
  <c r="R687" i="16" s="1"/>
  <c r="O687" i="16"/>
  <c r="N687" i="16"/>
  <c r="H675" i="26" l="1"/>
  <c r="G675" i="26"/>
  <c r="O675" i="26"/>
  <c r="P675" i="26"/>
  <c r="R675" i="26" s="1"/>
  <c r="U675" i="26" s="1"/>
  <c r="Q687" i="16"/>
  <c r="S687" i="16" s="1"/>
  <c r="U687" i="16"/>
  <c r="J687" i="16"/>
  <c r="J675" i="26" l="1"/>
  <c r="L675" i="26" s="1"/>
  <c r="Q675" i="26"/>
  <c r="S675" i="26" s="1"/>
  <c r="T687" i="16"/>
  <c r="L687" i="16"/>
  <c r="F676" i="26" l="1"/>
  <c r="M676" i="26"/>
  <c r="T675" i="26"/>
  <c r="V675" i="26" s="1"/>
  <c r="Z675" i="26"/>
  <c r="AB675" i="26"/>
  <c r="X675" i="26"/>
  <c r="AA675" i="26"/>
  <c r="Y675" i="26"/>
  <c r="W675" i="26"/>
  <c r="V687" i="16"/>
  <c r="AB687" i="16"/>
  <c r="AA687" i="16"/>
  <c r="Z687" i="16"/>
  <c r="Y687" i="16"/>
  <c r="X687" i="16"/>
  <c r="W687" i="16"/>
  <c r="F688" i="16"/>
  <c r="M688" i="16"/>
  <c r="N676" i="26" l="1"/>
  <c r="P676" i="26"/>
  <c r="R676" i="26" s="1"/>
  <c r="O676" i="26"/>
  <c r="H676" i="26"/>
  <c r="I676" i="26"/>
  <c r="K676" i="26" s="1"/>
  <c r="G676" i="26"/>
  <c r="O688" i="16"/>
  <c r="N688" i="16"/>
  <c r="P688" i="16"/>
  <c r="R688" i="16" s="1"/>
  <c r="G688" i="16"/>
  <c r="I688" i="16"/>
  <c r="H688" i="16"/>
  <c r="Q676" i="26" l="1"/>
  <c r="S676" i="26" s="1"/>
  <c r="U676" i="26"/>
  <c r="J676" i="26"/>
  <c r="J688" i="16"/>
  <c r="K688" i="16"/>
  <c r="U688" i="16" s="1"/>
  <c r="Q688" i="16"/>
  <c r="S688" i="16" s="1"/>
  <c r="T676" i="26" l="1"/>
  <c r="L676" i="26"/>
  <c r="L688" i="16"/>
  <c r="T688" i="16"/>
  <c r="F677" i="26" l="1"/>
  <c r="M677" i="26"/>
  <c r="Z676" i="26"/>
  <c r="AB676" i="26"/>
  <c r="X676" i="26"/>
  <c r="AA676" i="26"/>
  <c r="Y676" i="26"/>
  <c r="W676" i="26"/>
  <c r="V676" i="26"/>
  <c r="V688" i="16"/>
  <c r="AB688" i="16"/>
  <c r="AA688" i="16"/>
  <c r="Z688" i="16"/>
  <c r="Y688" i="16"/>
  <c r="X688" i="16"/>
  <c r="W688" i="16"/>
  <c r="M689" i="16"/>
  <c r="F689" i="16"/>
  <c r="I689" i="16" s="1"/>
  <c r="K689" i="16" s="1"/>
  <c r="N677" i="26" l="1"/>
  <c r="P677" i="26"/>
  <c r="R677" i="26" s="1"/>
  <c r="O677" i="26"/>
  <c r="H677" i="26"/>
  <c r="I677" i="26"/>
  <c r="K677" i="26" s="1"/>
  <c r="G677" i="26"/>
  <c r="P689" i="16"/>
  <c r="N689" i="16"/>
  <c r="O689" i="16"/>
  <c r="G689" i="16"/>
  <c r="H689" i="16"/>
  <c r="Q677" i="26" l="1"/>
  <c r="S677" i="26" s="1"/>
  <c r="U677" i="26"/>
  <c r="J677" i="26"/>
  <c r="R689" i="16"/>
  <c r="U689" i="16" s="1"/>
  <c r="Q689" i="16"/>
  <c r="J689" i="16"/>
  <c r="L689" i="16" s="1"/>
  <c r="T677" i="26" l="1"/>
  <c r="L677" i="26"/>
  <c r="S689" i="16"/>
  <c r="AA689" i="16" s="1"/>
  <c r="T689" i="16"/>
  <c r="F678" i="26" l="1"/>
  <c r="M678" i="26"/>
  <c r="Z677" i="26"/>
  <c r="AB677" i="26"/>
  <c r="X677" i="26"/>
  <c r="AA677" i="26"/>
  <c r="Y677" i="26"/>
  <c r="W677" i="26"/>
  <c r="V677" i="26"/>
  <c r="M690" i="16"/>
  <c r="P690" i="16" s="1"/>
  <c r="R690" i="16" s="1"/>
  <c r="W689" i="16"/>
  <c r="F690" i="16"/>
  <c r="I690" i="16" s="1"/>
  <c r="K690" i="16" s="1"/>
  <c r="Z689" i="16"/>
  <c r="V689" i="16"/>
  <c r="X689" i="16"/>
  <c r="Y689" i="16"/>
  <c r="AB689" i="16"/>
  <c r="N678" i="26" l="1"/>
  <c r="P678" i="26"/>
  <c r="R678" i="26" s="1"/>
  <c r="O678" i="26"/>
  <c r="H678" i="26"/>
  <c r="I678" i="26"/>
  <c r="K678" i="26" s="1"/>
  <c r="G678" i="26"/>
  <c r="N690" i="16"/>
  <c r="O690" i="16"/>
  <c r="G690" i="16"/>
  <c r="H690" i="16"/>
  <c r="U690" i="16"/>
  <c r="Q678" i="26" l="1"/>
  <c r="S678" i="26" s="1"/>
  <c r="U678" i="26"/>
  <c r="J678" i="26"/>
  <c r="Q690" i="16"/>
  <c r="S690" i="16" s="1"/>
  <c r="J690" i="16"/>
  <c r="L690" i="16" s="1"/>
  <c r="T678" i="26" l="1"/>
  <c r="L678" i="26"/>
  <c r="AA690" i="16"/>
  <c r="F691" i="16"/>
  <c r="G691" i="16" s="1"/>
  <c r="M691" i="16"/>
  <c r="O691" i="16" s="1"/>
  <c r="W690" i="16"/>
  <c r="T690" i="16"/>
  <c r="V690" i="16" s="1"/>
  <c r="X690" i="16"/>
  <c r="Y690" i="16"/>
  <c r="Z690" i="16"/>
  <c r="AB690" i="16"/>
  <c r="F679" i="26" l="1"/>
  <c r="M679" i="26"/>
  <c r="Z678" i="26"/>
  <c r="AB678" i="26"/>
  <c r="X678" i="26"/>
  <c r="AA678" i="26"/>
  <c r="Y678" i="26"/>
  <c r="W678" i="26"/>
  <c r="V678" i="26"/>
  <c r="N691" i="16"/>
  <c r="H691" i="16"/>
  <c r="I691" i="16"/>
  <c r="K691" i="16" s="1"/>
  <c r="P691" i="16"/>
  <c r="R691" i="16" s="1"/>
  <c r="N679" i="26" l="1"/>
  <c r="P679" i="26"/>
  <c r="R679" i="26" s="1"/>
  <c r="O679" i="26"/>
  <c r="H679" i="26"/>
  <c r="I679" i="26"/>
  <c r="K679" i="26" s="1"/>
  <c r="G679" i="26"/>
  <c r="Q691" i="16"/>
  <c r="S691" i="16" s="1"/>
  <c r="J691" i="16"/>
  <c r="U691" i="16"/>
  <c r="J679" i="26" l="1"/>
  <c r="L679" i="26" s="1"/>
  <c r="U679" i="26"/>
  <c r="Q679" i="26"/>
  <c r="T691" i="16"/>
  <c r="L691" i="16"/>
  <c r="T679" i="26" l="1"/>
  <c r="S679" i="26"/>
  <c r="W679" i="26"/>
  <c r="V691" i="16"/>
  <c r="M692" i="16"/>
  <c r="N692" i="16" s="1"/>
  <c r="F692" i="16"/>
  <c r="I692" i="16" s="1"/>
  <c r="K692" i="16" s="1"/>
  <c r="W691" i="16"/>
  <c r="Z691" i="16"/>
  <c r="AA691" i="16"/>
  <c r="X691" i="16"/>
  <c r="AB691" i="16"/>
  <c r="Y691" i="16"/>
  <c r="V679" i="26" l="1"/>
  <c r="M680" i="26"/>
  <c r="N680" i="26" s="1"/>
  <c r="Y679" i="26"/>
  <c r="F680" i="26"/>
  <c r="I680" i="26" s="1"/>
  <c r="K680" i="26" s="1"/>
  <c r="X679" i="26"/>
  <c r="AB679" i="26"/>
  <c r="AA679" i="26"/>
  <c r="Z679" i="26"/>
  <c r="G692" i="16"/>
  <c r="H692" i="16"/>
  <c r="P692" i="16"/>
  <c r="R692" i="16" s="1"/>
  <c r="U692" i="16" s="1"/>
  <c r="O692" i="16"/>
  <c r="O680" i="26" l="1"/>
  <c r="H680" i="26"/>
  <c r="P680" i="26"/>
  <c r="R680" i="26" s="1"/>
  <c r="U680" i="26" s="1"/>
  <c r="G680" i="26"/>
  <c r="J692" i="16"/>
  <c r="L692" i="16" s="1"/>
  <c r="Q692" i="16"/>
  <c r="S692" i="16" s="1"/>
  <c r="J680" i="26" l="1"/>
  <c r="L680" i="26" s="1"/>
  <c r="Q680" i="26"/>
  <c r="S680" i="26" s="1"/>
  <c r="AA692" i="16"/>
  <c r="M693" i="16"/>
  <c r="O693" i="16" s="1"/>
  <c r="F693" i="16"/>
  <c r="H693" i="16" s="1"/>
  <c r="T692" i="16"/>
  <c r="V692" i="16" s="1"/>
  <c r="W692" i="16"/>
  <c r="Z692" i="16"/>
  <c r="Y692" i="16"/>
  <c r="X692" i="16"/>
  <c r="AB692" i="16"/>
  <c r="F681" i="26" l="1"/>
  <c r="H681" i="26" s="1"/>
  <c r="Z680" i="26"/>
  <c r="W680" i="26"/>
  <c r="Y680" i="26"/>
  <c r="AB680" i="26"/>
  <c r="AA680" i="26"/>
  <c r="X680" i="26"/>
  <c r="M681" i="26"/>
  <c r="N681" i="26" s="1"/>
  <c r="T680" i="26"/>
  <c r="V680" i="26" s="1"/>
  <c r="I693" i="16"/>
  <c r="K693" i="16" s="1"/>
  <c r="P693" i="16"/>
  <c r="R693" i="16" s="1"/>
  <c r="N693" i="16"/>
  <c r="G693" i="16"/>
  <c r="I681" i="26" l="1"/>
  <c r="K681" i="26" s="1"/>
  <c r="G681" i="26"/>
  <c r="O681" i="26"/>
  <c r="P681" i="26"/>
  <c r="R681" i="26" s="1"/>
  <c r="J693" i="16"/>
  <c r="L693" i="16" s="1"/>
  <c r="U693" i="16"/>
  <c r="Q693" i="16"/>
  <c r="S693" i="16" s="1"/>
  <c r="J681" i="26" l="1"/>
  <c r="L681" i="26" s="1"/>
  <c r="U681" i="26"/>
  <c r="Q681" i="26"/>
  <c r="S681" i="26" s="1"/>
  <c r="T693" i="16"/>
  <c r="V693" i="16" s="1"/>
  <c r="AB693" i="16"/>
  <c r="AA693" i="16"/>
  <c r="Z693" i="16"/>
  <c r="Y693" i="16"/>
  <c r="X693" i="16"/>
  <c r="W693" i="16"/>
  <c r="M694" i="16"/>
  <c r="F694" i="16"/>
  <c r="T681" i="26" l="1"/>
  <c r="V681" i="26" s="1"/>
  <c r="F682" i="26"/>
  <c r="M682" i="26"/>
  <c r="Z681" i="26"/>
  <c r="AB681" i="26"/>
  <c r="X681" i="26"/>
  <c r="AA681" i="26"/>
  <c r="Y681" i="26"/>
  <c r="W681" i="26"/>
  <c r="I694" i="16"/>
  <c r="K694" i="16" s="1"/>
  <c r="H694" i="16"/>
  <c r="G694" i="16"/>
  <c r="P694" i="16"/>
  <c r="R694" i="16" s="1"/>
  <c r="O694" i="16"/>
  <c r="N694" i="16"/>
  <c r="N682" i="26" l="1"/>
  <c r="P682" i="26"/>
  <c r="R682" i="26" s="1"/>
  <c r="O682" i="26"/>
  <c r="H682" i="26"/>
  <c r="I682" i="26"/>
  <c r="K682" i="26" s="1"/>
  <c r="G682" i="26"/>
  <c r="Q694" i="16"/>
  <c r="S694" i="16" s="1"/>
  <c r="U694" i="16"/>
  <c r="J694" i="16"/>
  <c r="U682" i="26" l="1"/>
  <c r="Q682" i="26"/>
  <c r="S682" i="26" s="1"/>
  <c r="J682" i="26"/>
  <c r="T694" i="16"/>
  <c r="L694" i="16"/>
  <c r="T682" i="26" l="1"/>
  <c r="L682" i="26"/>
  <c r="V694" i="16"/>
  <c r="AB694" i="16"/>
  <c r="AA694" i="16"/>
  <c r="Z694" i="16"/>
  <c r="Y694" i="16"/>
  <c r="X694" i="16"/>
  <c r="W694" i="16"/>
  <c r="F695" i="16"/>
  <c r="M695" i="16"/>
  <c r="F683" i="26" l="1"/>
  <c r="I683" i="26" s="1"/>
  <c r="K683" i="26" s="1"/>
  <c r="M683" i="26"/>
  <c r="P683" i="26" s="1"/>
  <c r="R683" i="26" s="1"/>
  <c r="V682" i="26"/>
  <c r="Y682" i="26"/>
  <c r="AA682" i="26"/>
  <c r="W682" i="26"/>
  <c r="X682" i="26"/>
  <c r="AB682" i="26"/>
  <c r="Z682" i="26"/>
  <c r="H695" i="16"/>
  <c r="G695" i="16"/>
  <c r="I695" i="16"/>
  <c r="K695" i="16" s="1"/>
  <c r="P695" i="16"/>
  <c r="R695" i="16" s="1"/>
  <c r="O695" i="16"/>
  <c r="N695" i="16"/>
  <c r="N683" i="26" l="1"/>
  <c r="O683" i="26"/>
  <c r="H683" i="26"/>
  <c r="G683" i="26"/>
  <c r="U683" i="26"/>
  <c r="U695" i="16"/>
  <c r="Q695" i="16"/>
  <c r="S695" i="16" s="1"/>
  <c r="J695" i="16"/>
  <c r="Q683" i="26" l="1"/>
  <c r="S683" i="26" s="1"/>
  <c r="J683" i="26"/>
  <c r="L683" i="26" s="1"/>
  <c r="T695" i="16"/>
  <c r="L695" i="16"/>
  <c r="M684" i="26" l="1"/>
  <c r="N684" i="26" s="1"/>
  <c r="X683" i="26"/>
  <c r="F684" i="26"/>
  <c r="H684" i="26" s="1"/>
  <c r="W683" i="26"/>
  <c r="AB683" i="26"/>
  <c r="Y683" i="26"/>
  <c r="Z683" i="26"/>
  <c r="AA683" i="26"/>
  <c r="T683" i="26"/>
  <c r="V683" i="26" s="1"/>
  <c r="V695" i="16"/>
  <c r="AB695" i="16"/>
  <c r="AA695" i="16"/>
  <c r="Z695" i="16"/>
  <c r="Y695" i="16"/>
  <c r="X695" i="16"/>
  <c r="W695" i="16"/>
  <c r="F696" i="16"/>
  <c r="M696" i="16"/>
  <c r="I684" i="26" l="1"/>
  <c r="K684" i="26" s="1"/>
  <c r="O684" i="26"/>
  <c r="P684" i="26"/>
  <c r="R684" i="26" s="1"/>
  <c r="G684" i="26"/>
  <c r="O696" i="16"/>
  <c r="N696" i="16"/>
  <c r="P696" i="16"/>
  <c r="R696" i="16" s="1"/>
  <c r="G696" i="16"/>
  <c r="I696" i="16"/>
  <c r="K696" i="16" s="1"/>
  <c r="H696" i="16"/>
  <c r="J684" i="26" l="1"/>
  <c r="L684" i="26" s="1"/>
  <c r="Q684" i="26"/>
  <c r="S684" i="26" s="1"/>
  <c r="U684" i="26"/>
  <c r="U696" i="16"/>
  <c r="J696" i="16"/>
  <c r="L696" i="16" s="1"/>
  <c r="Q696" i="16"/>
  <c r="S696" i="16" s="1"/>
  <c r="F685" i="26" l="1"/>
  <c r="I685" i="26" s="1"/>
  <c r="K685" i="26" s="1"/>
  <c r="T684" i="26"/>
  <c r="V684" i="26" s="1"/>
  <c r="M685" i="26"/>
  <c r="N685" i="26" s="1"/>
  <c r="AB684" i="26"/>
  <c r="W684" i="26"/>
  <c r="Z684" i="26"/>
  <c r="Y684" i="26"/>
  <c r="AA684" i="26"/>
  <c r="X684" i="26"/>
  <c r="AB696" i="16"/>
  <c r="AA696" i="16"/>
  <c r="Z696" i="16"/>
  <c r="Y696" i="16"/>
  <c r="X696" i="16"/>
  <c r="W696" i="16"/>
  <c r="T696" i="16"/>
  <c r="V696" i="16" s="1"/>
  <c r="F697" i="16"/>
  <c r="M697" i="16"/>
  <c r="H685" i="26" l="1"/>
  <c r="G685" i="26"/>
  <c r="O685" i="26"/>
  <c r="P685" i="26"/>
  <c r="R685" i="26" s="1"/>
  <c r="U685" i="26" s="1"/>
  <c r="N697" i="16"/>
  <c r="P697" i="16"/>
  <c r="R697" i="16" s="1"/>
  <c r="O697" i="16"/>
  <c r="I697" i="16"/>
  <c r="K697" i="16" s="1"/>
  <c r="H697" i="16"/>
  <c r="G697" i="16"/>
  <c r="J685" i="26" l="1"/>
  <c r="L685" i="26" s="1"/>
  <c r="Q685" i="26"/>
  <c r="S685" i="26" s="1"/>
  <c r="Q697" i="16"/>
  <c r="S697" i="16" s="1"/>
  <c r="U697" i="16"/>
  <c r="J697" i="16"/>
  <c r="T685" i="26" l="1"/>
  <c r="V685" i="26" s="1"/>
  <c r="F686" i="26"/>
  <c r="M686" i="26"/>
  <c r="Z685" i="26"/>
  <c r="AB685" i="26"/>
  <c r="X685" i="26"/>
  <c r="AA685" i="26"/>
  <c r="Y685" i="26"/>
  <c r="W685" i="26"/>
  <c r="T697" i="16"/>
  <c r="L697" i="16"/>
  <c r="N686" i="26" l="1"/>
  <c r="P686" i="26"/>
  <c r="R686" i="26" s="1"/>
  <c r="O686" i="26"/>
  <c r="H686" i="26"/>
  <c r="I686" i="26"/>
  <c r="K686" i="26" s="1"/>
  <c r="G686" i="26"/>
  <c r="V697" i="16"/>
  <c r="AB697" i="16"/>
  <c r="AA697" i="16"/>
  <c r="Z697" i="16"/>
  <c r="Y697" i="16"/>
  <c r="X697" i="16"/>
  <c r="W697" i="16"/>
  <c r="M698" i="16"/>
  <c r="F698" i="16"/>
  <c r="Q686" i="26" l="1"/>
  <c r="S686" i="26" s="1"/>
  <c r="J686" i="26"/>
  <c r="U686" i="26"/>
  <c r="P698" i="16"/>
  <c r="R698" i="16" s="1"/>
  <c r="O698" i="16"/>
  <c r="N698" i="16"/>
  <c r="I698" i="16"/>
  <c r="K698" i="16" s="1"/>
  <c r="H698" i="16"/>
  <c r="G698" i="16"/>
  <c r="T686" i="26" l="1"/>
  <c r="L686" i="26"/>
  <c r="Q698" i="16"/>
  <c r="S698" i="16" s="1"/>
  <c r="J698" i="16"/>
  <c r="L698" i="16" s="1"/>
  <c r="U698" i="16"/>
  <c r="F687" i="26" l="1"/>
  <c r="M687" i="26"/>
  <c r="Z686" i="26"/>
  <c r="AB686" i="26"/>
  <c r="X686" i="26"/>
  <c r="AA686" i="26"/>
  <c r="Y686" i="26"/>
  <c r="W686" i="26"/>
  <c r="V686" i="26"/>
  <c r="AA698" i="16"/>
  <c r="AB698" i="16"/>
  <c r="Z698" i="16"/>
  <c r="X698" i="16"/>
  <c r="Y698" i="16"/>
  <c r="W698" i="16"/>
  <c r="T698" i="16"/>
  <c r="V698" i="16" s="1"/>
  <c r="F699" i="16"/>
  <c r="M699" i="16"/>
  <c r="N687" i="26" l="1"/>
  <c r="P687" i="26"/>
  <c r="R687" i="26" s="1"/>
  <c r="O687" i="26"/>
  <c r="H687" i="26"/>
  <c r="I687" i="26"/>
  <c r="K687" i="26" s="1"/>
  <c r="G687" i="26"/>
  <c r="H699" i="16"/>
  <c r="G699" i="16"/>
  <c r="I699" i="16"/>
  <c r="K699" i="16" s="1"/>
  <c r="P699" i="16"/>
  <c r="R699" i="16" s="1"/>
  <c r="O699" i="16"/>
  <c r="N699" i="16"/>
  <c r="U687" i="26" l="1"/>
  <c r="Q687" i="26"/>
  <c r="S687" i="26" s="1"/>
  <c r="J687" i="26"/>
  <c r="Q699" i="16"/>
  <c r="S699" i="16" s="1"/>
  <c r="U699" i="16"/>
  <c r="J699" i="16"/>
  <c r="L699" i="16" s="1"/>
  <c r="T687" i="26" l="1"/>
  <c r="L687" i="26"/>
  <c r="M688" i="26" s="1"/>
  <c r="AB699" i="16"/>
  <c r="AA699" i="16"/>
  <c r="Z699" i="16"/>
  <c r="Y699" i="16"/>
  <c r="X699" i="16"/>
  <c r="W699" i="16"/>
  <c r="F700" i="16"/>
  <c r="M700" i="16"/>
  <c r="T699" i="16"/>
  <c r="V699" i="16" s="1"/>
  <c r="Z687" i="26" l="1"/>
  <c r="F688" i="26"/>
  <c r="H688" i="26" s="1"/>
  <c r="W687" i="26"/>
  <c r="V687" i="26"/>
  <c r="AA687" i="26"/>
  <c r="X687" i="26"/>
  <c r="AB687" i="26"/>
  <c r="Y687" i="26"/>
  <c r="N688" i="26"/>
  <c r="P688" i="26"/>
  <c r="R688" i="26" s="1"/>
  <c r="O688" i="26"/>
  <c r="G700" i="16"/>
  <c r="I700" i="16"/>
  <c r="K700" i="16" s="1"/>
  <c r="H700" i="16"/>
  <c r="O700" i="16"/>
  <c r="N700" i="16"/>
  <c r="P700" i="16"/>
  <c r="R700" i="16" s="1"/>
  <c r="I688" i="26" l="1"/>
  <c r="K688" i="26" s="1"/>
  <c r="U688" i="26" s="1"/>
  <c r="G688" i="26"/>
  <c r="Q688" i="26"/>
  <c r="S688" i="26" s="1"/>
  <c r="J700" i="16"/>
  <c r="L700" i="16" s="1"/>
  <c r="Q700" i="16"/>
  <c r="S700" i="16" s="1"/>
  <c r="U700" i="16"/>
  <c r="J688" i="26" l="1"/>
  <c r="L688" i="26" s="1"/>
  <c r="F689" i="26" s="1"/>
  <c r="AB700" i="16"/>
  <c r="AA700" i="16"/>
  <c r="Z700" i="16"/>
  <c r="Y700" i="16"/>
  <c r="X700" i="16"/>
  <c r="W700" i="16"/>
  <c r="T700" i="16"/>
  <c r="V700" i="16" s="1"/>
  <c r="F701" i="16"/>
  <c r="M701" i="16"/>
  <c r="T688" i="26" l="1"/>
  <c r="V688" i="26" s="1"/>
  <c r="AA688" i="26"/>
  <c r="Y688" i="26"/>
  <c r="W688" i="26"/>
  <c r="Z688" i="26"/>
  <c r="X688" i="26"/>
  <c r="M689" i="26"/>
  <c r="P689" i="26" s="1"/>
  <c r="R689" i="26" s="1"/>
  <c r="AB688" i="26"/>
  <c r="I689" i="26"/>
  <c r="K689" i="26" s="1"/>
  <c r="H689" i="26"/>
  <c r="G689" i="26"/>
  <c r="N701" i="16"/>
  <c r="P701" i="16"/>
  <c r="R701" i="16" s="1"/>
  <c r="O701" i="16"/>
  <c r="I701" i="16"/>
  <c r="K701" i="16" s="1"/>
  <c r="H701" i="16"/>
  <c r="G701" i="16"/>
  <c r="N689" i="26" l="1"/>
  <c r="O689" i="26"/>
  <c r="J689" i="26"/>
  <c r="L689" i="26" s="1"/>
  <c r="U689" i="26"/>
  <c r="U701" i="16"/>
  <c r="J701" i="16"/>
  <c r="L701" i="16" s="1"/>
  <c r="Q701" i="16"/>
  <c r="S701" i="16" s="1"/>
  <c r="Q689" i="26" l="1"/>
  <c r="T689" i="26" s="1"/>
  <c r="AB701" i="16"/>
  <c r="AA701" i="16"/>
  <c r="Z701" i="16"/>
  <c r="Y701" i="16"/>
  <c r="X701" i="16"/>
  <c r="W701" i="16"/>
  <c r="T701" i="16"/>
  <c r="V701" i="16" s="1"/>
  <c r="M702" i="16"/>
  <c r="F702" i="16"/>
  <c r="S689" i="26" l="1"/>
  <c r="Y689" i="26" s="1"/>
  <c r="I702" i="16"/>
  <c r="K702" i="16" s="1"/>
  <c r="H702" i="16"/>
  <c r="G702" i="16"/>
  <c r="P702" i="16"/>
  <c r="R702" i="16" s="1"/>
  <c r="O702" i="16"/>
  <c r="N702" i="16"/>
  <c r="Z689" i="26" l="1"/>
  <c r="W689" i="26"/>
  <c r="X689" i="26"/>
  <c r="AB689" i="26"/>
  <c r="AA689" i="26"/>
  <c r="V689" i="26"/>
  <c r="F690" i="26"/>
  <c r="M690" i="26"/>
  <c r="N690" i="26" s="1"/>
  <c r="U702" i="16"/>
  <c r="Q702" i="16"/>
  <c r="S702" i="16" s="1"/>
  <c r="J702" i="16"/>
  <c r="O690" i="26" l="1"/>
  <c r="P690" i="26"/>
  <c r="R690" i="26" s="1"/>
  <c r="H690" i="26"/>
  <c r="I690" i="26"/>
  <c r="K690" i="26" s="1"/>
  <c r="G690" i="26"/>
  <c r="T702" i="16"/>
  <c r="L702" i="16"/>
  <c r="Q690" i="26" l="1"/>
  <c r="S690" i="26" s="1"/>
  <c r="U690" i="26"/>
  <c r="J690" i="26"/>
  <c r="L690" i="26" s="1"/>
  <c r="V702" i="16"/>
  <c r="AB702" i="16"/>
  <c r="AA702" i="16"/>
  <c r="Z702" i="16"/>
  <c r="Y702" i="16"/>
  <c r="X702" i="16"/>
  <c r="W702" i="16"/>
  <c r="F703" i="16"/>
  <c r="M703" i="16"/>
  <c r="T690" i="26" l="1"/>
  <c r="V690" i="26" s="1"/>
  <c r="X690" i="26"/>
  <c r="Z690" i="26"/>
  <c r="AA690" i="26"/>
  <c r="M691" i="26"/>
  <c r="P691" i="26" s="1"/>
  <c r="R691" i="26" s="1"/>
  <c r="Y690" i="26"/>
  <c r="W690" i="26"/>
  <c r="F691" i="26"/>
  <c r="H691" i="26" s="1"/>
  <c r="AB690" i="26"/>
  <c r="P703" i="16"/>
  <c r="R703" i="16" s="1"/>
  <c r="O703" i="16"/>
  <c r="N703" i="16"/>
  <c r="H703" i="16"/>
  <c r="G703" i="16"/>
  <c r="I703" i="16"/>
  <c r="K703" i="16" s="1"/>
  <c r="N691" i="26" l="1"/>
  <c r="O691" i="26"/>
  <c r="I691" i="26"/>
  <c r="K691" i="26" s="1"/>
  <c r="U691" i="26" s="1"/>
  <c r="G691" i="26"/>
  <c r="U703" i="16"/>
  <c r="J703" i="16"/>
  <c r="Q703" i="16"/>
  <c r="S703" i="16" s="1"/>
  <c r="Q691" i="26" l="1"/>
  <c r="S691" i="26" s="1"/>
  <c r="J691" i="26"/>
  <c r="L691" i="26" s="1"/>
  <c r="T703" i="16"/>
  <c r="L703" i="16"/>
  <c r="Z691" i="26" l="1"/>
  <c r="T691" i="26"/>
  <c r="M692" i="26"/>
  <c r="P692" i="26" s="1"/>
  <c r="R692" i="26" s="1"/>
  <c r="AB691" i="26"/>
  <c r="F692" i="26"/>
  <c r="I692" i="26" s="1"/>
  <c r="K692" i="26" s="1"/>
  <c r="AA691" i="26"/>
  <c r="X691" i="26"/>
  <c r="W691" i="26"/>
  <c r="Y691" i="26"/>
  <c r="V691" i="26"/>
  <c r="V703" i="16"/>
  <c r="AB703" i="16"/>
  <c r="AA703" i="16"/>
  <c r="Z703" i="16"/>
  <c r="Y703" i="16"/>
  <c r="X703" i="16"/>
  <c r="W703" i="16"/>
  <c r="F704" i="16"/>
  <c r="M704" i="16"/>
  <c r="O692" i="26" l="1"/>
  <c r="N692" i="26"/>
  <c r="G692" i="26"/>
  <c r="H692" i="26"/>
  <c r="U692" i="26"/>
  <c r="O704" i="16"/>
  <c r="N704" i="16"/>
  <c r="P704" i="16"/>
  <c r="R704" i="16" s="1"/>
  <c r="G704" i="16"/>
  <c r="I704" i="16"/>
  <c r="K704" i="16" s="1"/>
  <c r="H704" i="16"/>
  <c r="Q692" i="26" l="1"/>
  <c r="S692" i="26" s="1"/>
  <c r="J692" i="26"/>
  <c r="U704" i="16"/>
  <c r="J704" i="16"/>
  <c r="Q704" i="16"/>
  <c r="S704" i="16" s="1"/>
  <c r="T692" i="26" l="1"/>
  <c r="L692" i="26"/>
  <c r="F693" i="26" s="1"/>
  <c r="T704" i="16"/>
  <c r="L704" i="16"/>
  <c r="V692" i="26" l="1"/>
  <c r="W692" i="26"/>
  <c r="AA692" i="26"/>
  <c r="X692" i="26"/>
  <c r="Z692" i="26"/>
  <c r="AB692" i="26"/>
  <c r="Y692" i="26"/>
  <c r="M693" i="26"/>
  <c r="N693" i="26" s="1"/>
  <c r="I693" i="26"/>
  <c r="K693" i="26" s="1"/>
  <c r="H693" i="26"/>
  <c r="G693" i="26"/>
  <c r="V704" i="16"/>
  <c r="AB704" i="16"/>
  <c r="AA704" i="16"/>
  <c r="Z704" i="16"/>
  <c r="Y704" i="16"/>
  <c r="X704" i="16"/>
  <c r="W704" i="16"/>
  <c r="F705" i="16"/>
  <c r="M705" i="16"/>
  <c r="O693" i="26" l="1"/>
  <c r="P693" i="26"/>
  <c r="R693" i="26" s="1"/>
  <c r="U693" i="26" s="1"/>
  <c r="J693" i="26"/>
  <c r="L693" i="26" s="1"/>
  <c r="N705" i="16"/>
  <c r="P705" i="16"/>
  <c r="R705" i="16" s="1"/>
  <c r="O705" i="16"/>
  <c r="I705" i="16"/>
  <c r="K705" i="16" s="1"/>
  <c r="H705" i="16"/>
  <c r="G705" i="16"/>
  <c r="Q693" i="26" l="1"/>
  <c r="S693" i="26" s="1"/>
  <c r="Q705" i="16"/>
  <c r="S705" i="16" s="1"/>
  <c r="U705" i="16"/>
  <c r="J705" i="16"/>
  <c r="T693" i="26" l="1"/>
  <c r="V693" i="26" s="1"/>
  <c r="M694" i="26"/>
  <c r="P694" i="26" s="1"/>
  <c r="R694" i="26" s="1"/>
  <c r="F694" i="26"/>
  <c r="Z693" i="26"/>
  <c r="W693" i="26"/>
  <c r="AA693" i="26"/>
  <c r="X693" i="26"/>
  <c r="AB693" i="26"/>
  <c r="Y693" i="26"/>
  <c r="T705" i="16"/>
  <c r="L705" i="16"/>
  <c r="O694" i="26" l="1"/>
  <c r="N694" i="26"/>
  <c r="I694" i="26"/>
  <c r="K694" i="26" s="1"/>
  <c r="U694" i="26" s="1"/>
  <c r="H694" i="26"/>
  <c r="G694" i="26"/>
  <c r="V705" i="16"/>
  <c r="AB705" i="16"/>
  <c r="AA705" i="16"/>
  <c r="Z705" i="16"/>
  <c r="Y705" i="16"/>
  <c r="X705" i="16"/>
  <c r="W705" i="16"/>
  <c r="M706" i="16"/>
  <c r="F706" i="16"/>
  <c r="Q694" i="26" l="1"/>
  <c r="S694" i="26" s="1"/>
  <c r="J694" i="26"/>
  <c r="P706" i="16"/>
  <c r="R706" i="16" s="1"/>
  <c r="O706" i="16"/>
  <c r="N706" i="16"/>
  <c r="I706" i="16"/>
  <c r="K706" i="16" s="1"/>
  <c r="H706" i="16"/>
  <c r="G706" i="16"/>
  <c r="T694" i="26" l="1"/>
  <c r="L694" i="26"/>
  <c r="J706" i="16"/>
  <c r="L706" i="16" s="1"/>
  <c r="U706" i="16"/>
  <c r="Q706" i="16"/>
  <c r="S706" i="16" s="1"/>
  <c r="F695" i="26" l="1"/>
  <c r="M695" i="26"/>
  <c r="Z694" i="26"/>
  <c r="Y694" i="26"/>
  <c r="AB694" i="26"/>
  <c r="X694" i="26"/>
  <c r="AA694" i="26"/>
  <c r="W694" i="26"/>
  <c r="V694" i="26"/>
  <c r="AB706" i="16"/>
  <c r="AA706" i="16"/>
  <c r="Z706" i="16"/>
  <c r="Y706" i="16"/>
  <c r="X706" i="16"/>
  <c r="W706" i="16"/>
  <c r="T706" i="16"/>
  <c r="V706" i="16" s="1"/>
  <c r="F707" i="16"/>
  <c r="M707" i="16"/>
  <c r="N695" i="26" l="1"/>
  <c r="P695" i="26"/>
  <c r="R695" i="26" s="1"/>
  <c r="O695" i="26"/>
  <c r="I695" i="26"/>
  <c r="K695" i="26" s="1"/>
  <c r="H695" i="26"/>
  <c r="G695" i="26"/>
  <c r="H707" i="16"/>
  <c r="G707" i="16"/>
  <c r="I707" i="16"/>
  <c r="K707" i="16" s="1"/>
  <c r="P707" i="16"/>
  <c r="R707" i="16" s="1"/>
  <c r="O707" i="16"/>
  <c r="N707" i="16"/>
  <c r="Q695" i="26" l="1"/>
  <c r="S695" i="26" s="1"/>
  <c r="J695" i="26"/>
  <c r="U695" i="26"/>
  <c r="Q707" i="16"/>
  <c r="S707" i="16" s="1"/>
  <c r="U707" i="16"/>
  <c r="J707" i="16"/>
  <c r="T695" i="26" l="1"/>
  <c r="L695" i="26"/>
  <c r="M696" i="26" s="1"/>
  <c r="T707" i="16"/>
  <c r="L707" i="16"/>
  <c r="V695" i="26" l="1"/>
  <c r="F696" i="26"/>
  <c r="AA695" i="26"/>
  <c r="X695" i="26"/>
  <c r="AB695" i="26"/>
  <c r="W695" i="26"/>
  <c r="Y695" i="26"/>
  <c r="N696" i="26"/>
  <c r="Z695" i="26"/>
  <c r="H696" i="26"/>
  <c r="V707" i="16"/>
  <c r="AB707" i="16"/>
  <c r="AA707" i="16"/>
  <c r="Z707" i="16"/>
  <c r="Y707" i="16"/>
  <c r="X707" i="16"/>
  <c r="W707" i="16"/>
  <c r="F708" i="16"/>
  <c r="M708" i="16"/>
  <c r="I696" i="26" l="1"/>
  <c r="K696" i="26" s="1"/>
  <c r="O696" i="26"/>
  <c r="P696" i="26"/>
  <c r="R696" i="26" s="1"/>
  <c r="G696" i="26"/>
  <c r="O708" i="16"/>
  <c r="N708" i="16"/>
  <c r="P708" i="16"/>
  <c r="R708" i="16" s="1"/>
  <c r="G708" i="16"/>
  <c r="I708" i="16"/>
  <c r="K708" i="16" s="1"/>
  <c r="H708" i="16"/>
  <c r="J696" i="26" l="1"/>
  <c r="L696" i="26" s="1"/>
  <c r="Q696" i="26"/>
  <c r="S696" i="26" s="1"/>
  <c r="U696" i="26"/>
  <c r="Q708" i="16"/>
  <c r="S708" i="16" s="1"/>
  <c r="U708" i="16"/>
  <c r="J708" i="16"/>
  <c r="T696" i="26" l="1"/>
  <c r="V696" i="26" s="1"/>
  <c r="F697" i="26"/>
  <c r="M697" i="26"/>
  <c r="Z696" i="26"/>
  <c r="Y696" i="26"/>
  <c r="AB696" i="26"/>
  <c r="X696" i="26"/>
  <c r="W696" i="26"/>
  <c r="AA696" i="26"/>
  <c r="T708" i="16"/>
  <c r="L708" i="16"/>
  <c r="N697" i="26" l="1"/>
  <c r="P697" i="26"/>
  <c r="R697" i="26" s="1"/>
  <c r="O697" i="26"/>
  <c r="I697" i="26"/>
  <c r="K697" i="26" s="1"/>
  <c r="H697" i="26"/>
  <c r="G697" i="26"/>
  <c r="V708" i="16"/>
  <c r="AB708" i="16"/>
  <c r="AA708" i="16"/>
  <c r="Z708" i="16"/>
  <c r="Y708" i="16"/>
  <c r="X708" i="16"/>
  <c r="W708" i="16"/>
  <c r="M709" i="16"/>
  <c r="F709" i="16"/>
  <c r="G709" i="16" s="1"/>
  <c r="Q697" i="26" l="1"/>
  <c r="S697" i="26" s="1"/>
  <c r="U697" i="26"/>
  <c r="J697" i="26"/>
  <c r="N709" i="16"/>
  <c r="O709" i="16"/>
  <c r="P709" i="16"/>
  <c r="R709" i="16" s="1"/>
  <c r="I709" i="16"/>
  <c r="K709" i="16" s="1"/>
  <c r="H709" i="16"/>
  <c r="T697" i="26" l="1"/>
  <c r="L697" i="26"/>
  <c r="U709" i="16"/>
  <c r="Q709" i="16"/>
  <c r="S709" i="16" s="1"/>
  <c r="J709" i="16"/>
  <c r="F698" i="26" l="1"/>
  <c r="M698" i="26"/>
  <c r="Z697" i="26"/>
  <c r="Y697" i="26"/>
  <c r="AB697" i="26"/>
  <c r="X697" i="26"/>
  <c r="AA697" i="26"/>
  <c r="W697" i="26"/>
  <c r="V697" i="26"/>
  <c r="T709" i="16"/>
  <c r="L709" i="16"/>
  <c r="N698" i="26" l="1"/>
  <c r="P698" i="26"/>
  <c r="R698" i="26" s="1"/>
  <c r="O698" i="26"/>
  <c r="I698" i="26"/>
  <c r="K698" i="26" s="1"/>
  <c r="H698" i="26"/>
  <c r="G698" i="26"/>
  <c r="AB709" i="16"/>
  <c r="AA709" i="16"/>
  <c r="Z709" i="16"/>
  <c r="V709" i="16"/>
  <c r="Y709" i="16"/>
  <c r="X709" i="16"/>
  <c r="W709" i="16"/>
  <c r="M710" i="16"/>
  <c r="F710" i="16"/>
  <c r="G710" i="16" s="1"/>
  <c r="U698" i="26" l="1"/>
  <c r="J698" i="26"/>
  <c r="L698" i="26" s="1"/>
  <c r="Q698" i="26"/>
  <c r="S698" i="26" s="1"/>
  <c r="O710" i="16"/>
  <c r="P710" i="16"/>
  <c r="R710" i="16" s="1"/>
  <c r="N710" i="16"/>
  <c r="I710" i="16"/>
  <c r="K710" i="16" s="1"/>
  <c r="H710" i="16"/>
  <c r="F699" i="26" l="1"/>
  <c r="M699" i="26"/>
  <c r="T698" i="26"/>
  <c r="V698" i="26" s="1"/>
  <c r="Z698" i="26"/>
  <c r="Y698" i="26"/>
  <c r="AB698" i="26"/>
  <c r="X698" i="26"/>
  <c r="AA698" i="26"/>
  <c r="W698" i="26"/>
  <c r="Q710" i="16"/>
  <c r="S710" i="16" s="1"/>
  <c r="U710" i="16"/>
  <c r="J710" i="16"/>
  <c r="N699" i="26" l="1"/>
  <c r="P699" i="26"/>
  <c r="R699" i="26" s="1"/>
  <c r="O699" i="26"/>
  <c r="I699" i="26"/>
  <c r="K699" i="26" s="1"/>
  <c r="H699" i="26"/>
  <c r="G699" i="26"/>
  <c r="T710" i="16"/>
  <c r="L710" i="16"/>
  <c r="M711" i="16" s="1"/>
  <c r="J699" i="26" l="1"/>
  <c r="L699" i="26" s="1"/>
  <c r="Q699" i="26"/>
  <c r="U699" i="26"/>
  <c r="V710" i="16"/>
  <c r="AB710" i="16"/>
  <c r="AA710" i="16"/>
  <c r="Z710" i="16"/>
  <c r="Y710" i="16"/>
  <c r="X710" i="16"/>
  <c r="W710" i="16"/>
  <c r="F711" i="16"/>
  <c r="I711" i="16" s="1"/>
  <c r="K711" i="16" s="1"/>
  <c r="P711" i="16"/>
  <c r="R711" i="16" s="1"/>
  <c r="O711" i="16"/>
  <c r="N711" i="16"/>
  <c r="T699" i="26" l="1"/>
  <c r="S699" i="26"/>
  <c r="W699" i="26" s="1"/>
  <c r="H711" i="16"/>
  <c r="G711" i="16"/>
  <c r="U711" i="16"/>
  <c r="Q711" i="16"/>
  <c r="S711" i="16" s="1"/>
  <c r="Y699" i="26" l="1"/>
  <c r="Z699" i="26"/>
  <c r="V699" i="26"/>
  <c r="M700" i="26"/>
  <c r="N700" i="26" s="1"/>
  <c r="AA699" i="26"/>
  <c r="X699" i="26"/>
  <c r="AB699" i="26"/>
  <c r="F700" i="26"/>
  <c r="H700" i="26" s="1"/>
  <c r="J711" i="16"/>
  <c r="T711" i="16" s="1"/>
  <c r="O700" i="26" l="1"/>
  <c r="P700" i="26"/>
  <c r="R700" i="26" s="1"/>
  <c r="I700" i="26"/>
  <c r="K700" i="26" s="1"/>
  <c r="G700" i="26"/>
  <c r="L711" i="16"/>
  <c r="Y711" i="16" s="1"/>
  <c r="U700" i="26" l="1"/>
  <c r="Q700" i="26"/>
  <c r="S700" i="26" s="1"/>
  <c r="J700" i="26"/>
  <c r="M712" i="16"/>
  <c r="O712" i="16" s="1"/>
  <c r="F712" i="16"/>
  <c r="G712" i="16" s="1"/>
  <c r="W711" i="16"/>
  <c r="X711" i="16"/>
  <c r="V711" i="16"/>
  <c r="AB711" i="16"/>
  <c r="AA711" i="16"/>
  <c r="Z711" i="16"/>
  <c r="T700" i="26" l="1"/>
  <c r="L700" i="26"/>
  <c r="F701" i="26" s="1"/>
  <c r="P712" i="16"/>
  <c r="R712" i="16" s="1"/>
  <c r="N712" i="16"/>
  <c r="H712" i="16"/>
  <c r="I712" i="16"/>
  <c r="K712" i="16" s="1"/>
  <c r="AA700" i="26" l="1"/>
  <c r="Y700" i="26"/>
  <c r="W700" i="26"/>
  <c r="Z700" i="26"/>
  <c r="X700" i="26"/>
  <c r="M701" i="26"/>
  <c r="N701" i="26" s="1"/>
  <c r="V700" i="26"/>
  <c r="AB700" i="26"/>
  <c r="I701" i="26"/>
  <c r="K701" i="26" s="1"/>
  <c r="H701" i="26"/>
  <c r="G701" i="26"/>
  <c r="U712" i="16"/>
  <c r="Q712" i="16"/>
  <c r="S712" i="16" s="1"/>
  <c r="J712" i="16"/>
  <c r="L712" i="16" s="1"/>
  <c r="O701" i="26" l="1"/>
  <c r="P701" i="26"/>
  <c r="R701" i="26" s="1"/>
  <c r="U701" i="26" s="1"/>
  <c r="J701" i="26"/>
  <c r="L701" i="26" s="1"/>
  <c r="T712" i="16"/>
  <c r="V712" i="16" s="1"/>
  <c r="Y712" i="16"/>
  <c r="W712" i="16"/>
  <c r="Z712" i="16"/>
  <c r="AA712" i="16"/>
  <c r="AB712" i="16"/>
  <c r="X712" i="16"/>
  <c r="M713" i="16"/>
  <c r="F713" i="16"/>
  <c r="Q701" i="26" l="1"/>
  <c r="T701" i="26" s="1"/>
  <c r="N713" i="16"/>
  <c r="P713" i="16"/>
  <c r="R713" i="16" s="1"/>
  <c r="O713" i="16"/>
  <c r="I713" i="16"/>
  <c r="K713" i="16" s="1"/>
  <c r="H713" i="16"/>
  <c r="G713" i="16"/>
  <c r="S701" i="26" l="1"/>
  <c r="V701" i="26" s="1"/>
  <c r="U713" i="16"/>
  <c r="Q713" i="16"/>
  <c r="S713" i="16" s="1"/>
  <c r="J713" i="16"/>
  <c r="Y701" i="26" l="1"/>
  <c r="AB701" i="26"/>
  <c r="AA701" i="26"/>
  <c r="M702" i="26"/>
  <c r="P702" i="26" s="1"/>
  <c r="R702" i="26" s="1"/>
  <c r="F702" i="26"/>
  <c r="H702" i="26" s="1"/>
  <c r="X701" i="26"/>
  <c r="W701" i="26"/>
  <c r="Z701" i="26"/>
  <c r="T713" i="16"/>
  <c r="L713" i="16"/>
  <c r="N702" i="26" l="1"/>
  <c r="O702" i="26"/>
  <c r="I702" i="26"/>
  <c r="K702" i="26" s="1"/>
  <c r="U702" i="26" s="1"/>
  <c r="G702" i="26"/>
  <c r="V713" i="16"/>
  <c r="AB713" i="16"/>
  <c r="AA713" i="16"/>
  <c r="Z713" i="16"/>
  <c r="Y713" i="16"/>
  <c r="X713" i="16"/>
  <c r="W713" i="16"/>
  <c r="M714" i="16"/>
  <c r="F714" i="16"/>
  <c r="J702" i="26" l="1"/>
  <c r="L702" i="26" s="1"/>
  <c r="Q702" i="26"/>
  <c r="S702" i="26" s="1"/>
  <c r="I714" i="16"/>
  <c r="K714" i="16" s="1"/>
  <c r="H714" i="16"/>
  <c r="G714" i="16"/>
  <c r="P714" i="16"/>
  <c r="R714" i="16" s="1"/>
  <c r="O714" i="16"/>
  <c r="N714" i="16"/>
  <c r="AB702" i="26" l="1"/>
  <c r="W702" i="26"/>
  <c r="AA702" i="26"/>
  <c r="Z702" i="26"/>
  <c r="F703" i="26"/>
  <c r="H703" i="26" s="1"/>
  <c r="X702" i="26"/>
  <c r="T702" i="26"/>
  <c r="V702" i="26" s="1"/>
  <c r="M703" i="26"/>
  <c r="N703" i="26" s="1"/>
  <c r="Y702" i="26"/>
  <c r="U714" i="16"/>
  <c r="Q714" i="16"/>
  <c r="S714" i="16" s="1"/>
  <c r="J714" i="16"/>
  <c r="G703" i="26" l="1"/>
  <c r="I703" i="26"/>
  <c r="K703" i="26" s="1"/>
  <c r="O703" i="26"/>
  <c r="P703" i="26"/>
  <c r="R703" i="26" s="1"/>
  <c r="T714" i="16"/>
  <c r="L714" i="16"/>
  <c r="U703" i="26" l="1"/>
  <c r="J703" i="26"/>
  <c r="L703" i="26" s="1"/>
  <c r="Q703" i="26"/>
  <c r="S703" i="26" s="1"/>
  <c r="V714" i="16"/>
  <c r="AA714" i="16"/>
  <c r="AB714" i="16"/>
  <c r="Z714" i="16"/>
  <c r="Y714" i="16"/>
  <c r="X714" i="16"/>
  <c r="W714" i="16"/>
  <c r="F715" i="16"/>
  <c r="M715" i="16"/>
  <c r="T703" i="26" l="1"/>
  <c r="V703" i="26" s="1"/>
  <c r="F704" i="26"/>
  <c r="M704" i="26"/>
  <c r="Z703" i="26"/>
  <c r="Y703" i="26"/>
  <c r="AB703" i="26"/>
  <c r="X703" i="26"/>
  <c r="AA703" i="26"/>
  <c r="W703" i="26"/>
  <c r="P715" i="16"/>
  <c r="R715" i="16" s="1"/>
  <c r="O715" i="16"/>
  <c r="N715" i="16"/>
  <c r="H715" i="16"/>
  <c r="G715" i="16"/>
  <c r="I715" i="16"/>
  <c r="K715" i="16" s="1"/>
  <c r="N704" i="26" l="1"/>
  <c r="P704" i="26"/>
  <c r="R704" i="26" s="1"/>
  <c r="O704" i="26"/>
  <c r="I704" i="26"/>
  <c r="K704" i="26" s="1"/>
  <c r="H704" i="26"/>
  <c r="G704" i="26"/>
  <c r="Q715" i="16"/>
  <c r="S715" i="16" s="1"/>
  <c r="U715" i="16"/>
  <c r="J715" i="16"/>
  <c r="Q704" i="26" l="1"/>
  <c r="S704" i="26" s="1"/>
  <c r="U704" i="26"/>
  <c r="J704" i="26"/>
  <c r="T715" i="16"/>
  <c r="L715" i="16"/>
  <c r="T704" i="26" l="1"/>
  <c r="L704" i="26"/>
  <c r="V715" i="16"/>
  <c r="AB715" i="16"/>
  <c r="AA715" i="16"/>
  <c r="Z715" i="16"/>
  <c r="Y715" i="16"/>
  <c r="X715" i="16"/>
  <c r="W715" i="16"/>
  <c r="F716" i="16"/>
  <c r="M716" i="16"/>
  <c r="F705" i="26" l="1"/>
  <c r="M705" i="26"/>
  <c r="Z704" i="26"/>
  <c r="Y704" i="26"/>
  <c r="AB704" i="26"/>
  <c r="X704" i="26"/>
  <c r="W704" i="26"/>
  <c r="AA704" i="26"/>
  <c r="V704" i="26"/>
  <c r="O716" i="16"/>
  <c r="N716" i="16"/>
  <c r="P716" i="16"/>
  <c r="R716" i="16" s="1"/>
  <c r="G716" i="16"/>
  <c r="I716" i="16"/>
  <c r="K716" i="16" s="1"/>
  <c r="H716" i="16"/>
  <c r="N705" i="26" l="1"/>
  <c r="P705" i="26"/>
  <c r="R705" i="26" s="1"/>
  <c r="O705" i="26"/>
  <c r="I705" i="26"/>
  <c r="K705" i="26" s="1"/>
  <c r="H705" i="26"/>
  <c r="G705" i="26"/>
  <c r="J716" i="16"/>
  <c r="L716" i="16" s="1"/>
  <c r="U716" i="16"/>
  <c r="Q716" i="16"/>
  <c r="S716" i="16" s="1"/>
  <c r="J705" i="26" l="1"/>
  <c r="L705" i="26" s="1"/>
  <c r="Q705" i="26"/>
  <c r="U705" i="26"/>
  <c r="AB716" i="16"/>
  <c r="AA716" i="16"/>
  <c r="Z716" i="16"/>
  <c r="Y716" i="16"/>
  <c r="X716" i="16"/>
  <c r="W716" i="16"/>
  <c r="F717" i="16"/>
  <c r="M717" i="16"/>
  <c r="T716" i="16"/>
  <c r="V716" i="16" s="1"/>
  <c r="T705" i="26" l="1"/>
  <c r="S705" i="26"/>
  <c r="F706" i="26" s="1"/>
  <c r="I717" i="16"/>
  <c r="K717" i="16" s="1"/>
  <c r="H717" i="16"/>
  <c r="G717" i="16"/>
  <c r="N717" i="16"/>
  <c r="P717" i="16"/>
  <c r="R717" i="16" s="1"/>
  <c r="O717" i="16"/>
  <c r="Y705" i="26" l="1"/>
  <c r="Z705" i="26"/>
  <c r="M706" i="26"/>
  <c r="O706" i="26" s="1"/>
  <c r="V705" i="26"/>
  <c r="W705" i="26"/>
  <c r="X705" i="26"/>
  <c r="AB705" i="26"/>
  <c r="AA705" i="26"/>
  <c r="I706" i="26"/>
  <c r="K706" i="26" s="1"/>
  <c r="H706" i="26"/>
  <c r="G706" i="26"/>
  <c r="Q717" i="16"/>
  <c r="S717" i="16" s="1"/>
  <c r="U717" i="16"/>
  <c r="J717" i="16"/>
  <c r="P706" i="26" l="1"/>
  <c r="R706" i="26" s="1"/>
  <c r="U706" i="26" s="1"/>
  <c r="N706" i="26"/>
  <c r="J706" i="26"/>
  <c r="T717" i="16"/>
  <c r="L717" i="16"/>
  <c r="Q706" i="26" l="1"/>
  <c r="S706" i="26" s="1"/>
  <c r="L706" i="26"/>
  <c r="V717" i="16"/>
  <c r="AB717" i="16"/>
  <c r="AA717" i="16"/>
  <c r="Z717" i="16"/>
  <c r="Y717" i="16"/>
  <c r="X717" i="16"/>
  <c r="W717" i="16"/>
  <c r="M718" i="16"/>
  <c r="F718" i="16"/>
  <c r="H718" i="16" s="1"/>
  <c r="T706" i="26" l="1"/>
  <c r="V706" i="26" s="1"/>
  <c r="F707" i="26"/>
  <c r="M707" i="26"/>
  <c r="Z706" i="26"/>
  <c r="Y706" i="26"/>
  <c r="AB706" i="26"/>
  <c r="X706" i="26"/>
  <c r="AA706" i="26"/>
  <c r="W706" i="26"/>
  <c r="P718" i="16"/>
  <c r="R718" i="16" s="1"/>
  <c r="N718" i="16"/>
  <c r="O718" i="16"/>
  <c r="I718" i="16"/>
  <c r="K718" i="16" s="1"/>
  <c r="G718" i="16"/>
  <c r="N707" i="26" l="1"/>
  <c r="P707" i="26"/>
  <c r="R707" i="26" s="1"/>
  <c r="O707" i="26"/>
  <c r="I707" i="26"/>
  <c r="K707" i="26" s="1"/>
  <c r="H707" i="26"/>
  <c r="G707" i="26"/>
  <c r="U718" i="16"/>
  <c r="Q718" i="16"/>
  <c r="S718" i="16" s="1"/>
  <c r="J718" i="16"/>
  <c r="L718" i="16" s="1"/>
  <c r="J707" i="26" l="1"/>
  <c r="L707" i="26" s="1"/>
  <c r="Q707" i="26"/>
  <c r="U707" i="26"/>
  <c r="AB718" i="16"/>
  <c r="AA718" i="16"/>
  <c r="Z718" i="16"/>
  <c r="Y718" i="16"/>
  <c r="X718" i="16"/>
  <c r="W718" i="16"/>
  <c r="F719" i="16"/>
  <c r="I719" i="16" s="1"/>
  <c r="K719" i="16" s="1"/>
  <c r="M719" i="16"/>
  <c r="T718" i="16"/>
  <c r="V718" i="16" s="1"/>
  <c r="T707" i="26" l="1"/>
  <c r="S707" i="26"/>
  <c r="M708" i="26" s="1"/>
  <c r="N719" i="16"/>
  <c r="P719" i="16"/>
  <c r="R719" i="16" s="1"/>
  <c r="G719" i="16"/>
  <c r="O719" i="16"/>
  <c r="H719" i="16"/>
  <c r="W707" i="26" l="1"/>
  <c r="X707" i="26"/>
  <c r="Y707" i="26"/>
  <c r="Z707" i="26"/>
  <c r="AB707" i="26"/>
  <c r="V707" i="26"/>
  <c r="F708" i="26"/>
  <c r="I708" i="26" s="1"/>
  <c r="K708" i="26" s="1"/>
  <c r="AA707" i="26"/>
  <c r="N708" i="26"/>
  <c r="P708" i="26"/>
  <c r="R708" i="26" s="1"/>
  <c r="O708" i="26"/>
  <c r="U719" i="16"/>
  <c r="Q719" i="16"/>
  <c r="S719" i="16" s="1"/>
  <c r="J719" i="16"/>
  <c r="L719" i="16" s="1"/>
  <c r="G708" i="26" l="1"/>
  <c r="H708" i="26"/>
  <c r="U708" i="26"/>
  <c r="Q708" i="26"/>
  <c r="S708" i="26" s="1"/>
  <c r="AB719" i="16"/>
  <c r="AA719" i="16"/>
  <c r="Z719" i="16"/>
  <c r="Y719" i="16"/>
  <c r="X719" i="16"/>
  <c r="W719" i="16"/>
  <c r="T719" i="16"/>
  <c r="V719" i="16" s="1"/>
  <c r="F720" i="16"/>
  <c r="M720" i="16"/>
  <c r="J708" i="26" l="1"/>
  <c r="T708" i="26" s="1"/>
  <c r="O720" i="16"/>
  <c r="N720" i="16"/>
  <c r="P720" i="16"/>
  <c r="R720" i="16" s="1"/>
  <c r="G720" i="16"/>
  <c r="I720" i="16"/>
  <c r="K720" i="16" s="1"/>
  <c r="H720" i="16"/>
  <c r="L708" i="26" l="1"/>
  <c r="Z708" i="26" s="1"/>
  <c r="U720" i="16"/>
  <c r="J720" i="16"/>
  <c r="Q720" i="16"/>
  <c r="S720" i="16" s="1"/>
  <c r="X708" i="26" l="1"/>
  <c r="V708" i="26"/>
  <c r="AB708" i="26"/>
  <c r="AA708" i="26"/>
  <c r="Y708" i="26"/>
  <c r="W708" i="26"/>
  <c r="F709" i="26"/>
  <c r="G709" i="26" s="1"/>
  <c r="M709" i="26"/>
  <c r="N709" i="26" s="1"/>
  <c r="T720" i="16"/>
  <c r="L720" i="16"/>
  <c r="H709" i="26" l="1"/>
  <c r="I709" i="26"/>
  <c r="K709" i="26" s="1"/>
  <c r="O709" i="26"/>
  <c r="P709" i="26"/>
  <c r="R709" i="26" s="1"/>
  <c r="V720" i="16"/>
  <c r="AB720" i="16"/>
  <c r="AA720" i="16"/>
  <c r="Z720" i="16"/>
  <c r="Y720" i="16"/>
  <c r="X720" i="16"/>
  <c r="W720" i="16"/>
  <c r="F721" i="16"/>
  <c r="M721" i="16"/>
  <c r="U709" i="26" l="1"/>
  <c r="J709" i="26"/>
  <c r="L709" i="26" s="1"/>
  <c r="Q709" i="26"/>
  <c r="S709" i="26" s="1"/>
  <c r="N721" i="16"/>
  <c r="P721" i="16"/>
  <c r="R721" i="16" s="1"/>
  <c r="O721" i="16"/>
  <c r="I721" i="16"/>
  <c r="K721" i="16" s="1"/>
  <c r="H721" i="16"/>
  <c r="G721" i="16"/>
  <c r="T709" i="26" l="1"/>
  <c r="V709" i="26" s="1"/>
  <c r="F710" i="26"/>
  <c r="M710" i="26"/>
  <c r="Z709" i="26"/>
  <c r="Y709" i="26"/>
  <c r="AB709" i="26"/>
  <c r="X709" i="26"/>
  <c r="AA709" i="26"/>
  <c r="W709" i="26"/>
  <c r="J721" i="16"/>
  <c r="L721" i="16" s="1"/>
  <c r="Q721" i="16"/>
  <c r="S721" i="16" s="1"/>
  <c r="U721" i="16"/>
  <c r="N710" i="26" l="1"/>
  <c r="P710" i="26"/>
  <c r="R710" i="26" s="1"/>
  <c r="O710" i="26"/>
  <c r="I710" i="26"/>
  <c r="K710" i="26" s="1"/>
  <c r="H710" i="26"/>
  <c r="G710" i="26"/>
  <c r="AB721" i="16"/>
  <c r="AA721" i="16"/>
  <c r="Z721" i="16"/>
  <c r="Y721" i="16"/>
  <c r="X721" i="16"/>
  <c r="W721" i="16"/>
  <c r="M722" i="16"/>
  <c r="F722" i="16"/>
  <c r="T721" i="16"/>
  <c r="V721" i="16" s="1"/>
  <c r="J710" i="26" l="1"/>
  <c r="L710" i="26" s="1"/>
  <c r="Q710" i="26"/>
  <c r="U710" i="26"/>
  <c r="P722" i="16"/>
  <c r="R722" i="16" s="1"/>
  <c r="O722" i="16"/>
  <c r="N722" i="16"/>
  <c r="I722" i="16"/>
  <c r="K722" i="16" s="1"/>
  <c r="H722" i="16"/>
  <c r="G722" i="16"/>
  <c r="T710" i="26" l="1"/>
  <c r="S710" i="26"/>
  <c r="M711" i="26" s="1"/>
  <c r="J722" i="16"/>
  <c r="L722" i="16" s="1"/>
  <c r="Q722" i="16"/>
  <c r="S722" i="16" s="1"/>
  <c r="U722" i="16"/>
  <c r="F711" i="26" l="1"/>
  <c r="W710" i="26"/>
  <c r="Z710" i="26"/>
  <c r="AA710" i="26"/>
  <c r="H711" i="26"/>
  <c r="X710" i="26"/>
  <c r="V710" i="26"/>
  <c r="AB710" i="26"/>
  <c r="Y710" i="26"/>
  <c r="N711" i="26"/>
  <c r="P711" i="26"/>
  <c r="R711" i="26" s="1"/>
  <c r="O711" i="26"/>
  <c r="I711" i="26"/>
  <c r="K711" i="26" s="1"/>
  <c r="AB722" i="16"/>
  <c r="AA722" i="16"/>
  <c r="Z722" i="16"/>
  <c r="Y722" i="16"/>
  <c r="X722" i="16"/>
  <c r="W722" i="16"/>
  <c r="T722" i="16"/>
  <c r="V722" i="16" s="1"/>
  <c r="F723" i="16"/>
  <c r="M723" i="16"/>
  <c r="G711" i="26" l="1"/>
  <c r="J711" i="26" s="1"/>
  <c r="Q711" i="26"/>
  <c r="S711" i="26" s="1"/>
  <c r="U711" i="26"/>
  <c r="P723" i="16"/>
  <c r="R723" i="16" s="1"/>
  <c r="O723" i="16"/>
  <c r="N723" i="16"/>
  <c r="H723" i="16"/>
  <c r="G723" i="16"/>
  <c r="I723" i="16"/>
  <c r="K723" i="16" s="1"/>
  <c r="T711" i="26" l="1"/>
  <c r="L711" i="26"/>
  <c r="U723" i="16"/>
  <c r="J723" i="16"/>
  <c r="Q723" i="16"/>
  <c r="S723" i="16" s="1"/>
  <c r="F712" i="26" l="1"/>
  <c r="M712" i="26"/>
  <c r="Z711" i="26"/>
  <c r="Y711" i="26"/>
  <c r="AB711" i="26"/>
  <c r="X711" i="26"/>
  <c r="AA711" i="26"/>
  <c r="W711" i="26"/>
  <c r="V711" i="26"/>
  <c r="T723" i="16"/>
  <c r="L723" i="16"/>
  <c r="N712" i="26" l="1"/>
  <c r="P712" i="26"/>
  <c r="R712" i="26" s="1"/>
  <c r="O712" i="26"/>
  <c r="I712" i="26"/>
  <c r="K712" i="26" s="1"/>
  <c r="H712" i="26"/>
  <c r="G712" i="26"/>
  <c r="V723" i="16"/>
  <c r="AB723" i="16"/>
  <c r="AA723" i="16"/>
  <c r="Z723" i="16"/>
  <c r="Y723" i="16"/>
  <c r="X723" i="16"/>
  <c r="W723" i="16"/>
  <c r="F724" i="16"/>
  <c r="M724" i="16"/>
  <c r="Q712" i="26" l="1"/>
  <c r="S712" i="26" s="1"/>
  <c r="U712" i="26"/>
  <c r="J712" i="26"/>
  <c r="O724" i="16"/>
  <c r="N724" i="16"/>
  <c r="P724" i="16"/>
  <c r="R724" i="16" s="1"/>
  <c r="G724" i="16"/>
  <c r="I724" i="16"/>
  <c r="K724" i="16" s="1"/>
  <c r="H724" i="16"/>
  <c r="T712" i="26" l="1"/>
  <c r="L712" i="26"/>
  <c r="Q724" i="16"/>
  <c r="S724" i="16" s="1"/>
  <c r="U724" i="16"/>
  <c r="J724" i="16"/>
  <c r="F713" i="26" l="1"/>
  <c r="M713" i="26"/>
  <c r="Z712" i="26"/>
  <c r="Y712" i="26"/>
  <c r="AB712" i="26"/>
  <c r="X712" i="26"/>
  <c r="W712" i="26"/>
  <c r="AA712" i="26"/>
  <c r="V712" i="26"/>
  <c r="T724" i="16"/>
  <c r="L724" i="16"/>
  <c r="N713" i="26" l="1"/>
  <c r="P713" i="26"/>
  <c r="R713" i="26" s="1"/>
  <c r="O713" i="26"/>
  <c r="I713" i="26"/>
  <c r="K713" i="26" s="1"/>
  <c r="H713" i="26"/>
  <c r="G713" i="26"/>
  <c r="V724" i="16"/>
  <c r="AB724" i="16"/>
  <c r="AA724" i="16"/>
  <c r="Z724" i="16"/>
  <c r="Y724" i="16"/>
  <c r="X724" i="16"/>
  <c r="W724" i="16"/>
  <c r="F725" i="16"/>
  <c r="G725" i="16" s="1"/>
  <c r="M725" i="16"/>
  <c r="Q713" i="26" l="1"/>
  <c r="S713" i="26" s="1"/>
  <c r="J713" i="26"/>
  <c r="L713" i="26" s="1"/>
  <c r="U713" i="26"/>
  <c r="N725" i="16"/>
  <c r="I725" i="16"/>
  <c r="K725" i="16" s="1"/>
  <c r="H725" i="16"/>
  <c r="O725" i="16"/>
  <c r="P725" i="16"/>
  <c r="R725" i="16" s="1"/>
  <c r="F714" i="26" l="1"/>
  <c r="M714" i="26"/>
  <c r="T713" i="26"/>
  <c r="V713" i="26" s="1"/>
  <c r="Z713" i="26"/>
  <c r="Y713" i="26"/>
  <c r="AB713" i="26"/>
  <c r="X713" i="26"/>
  <c r="AA713" i="26"/>
  <c r="W713" i="26"/>
  <c r="U725" i="16"/>
  <c r="J725" i="16"/>
  <c r="L725" i="16" s="1"/>
  <c r="Q725" i="16"/>
  <c r="S725" i="16" s="1"/>
  <c r="N714" i="26" l="1"/>
  <c r="P714" i="26"/>
  <c r="R714" i="26" s="1"/>
  <c r="O714" i="26"/>
  <c r="I714" i="26"/>
  <c r="K714" i="26" s="1"/>
  <c r="H714" i="26"/>
  <c r="G714" i="26"/>
  <c r="AB725" i="16"/>
  <c r="AA725" i="16"/>
  <c r="Z725" i="16"/>
  <c r="Y725" i="16"/>
  <c r="X725" i="16"/>
  <c r="W725" i="16"/>
  <c r="T725" i="16"/>
  <c r="V725" i="16" s="1"/>
  <c r="M726" i="16"/>
  <c r="F726" i="16"/>
  <c r="Q714" i="26" l="1"/>
  <c r="S714" i="26" s="1"/>
  <c r="J714" i="26"/>
  <c r="U714" i="26"/>
  <c r="I726" i="16"/>
  <c r="K726" i="16" s="1"/>
  <c r="H726" i="16"/>
  <c r="G726" i="16"/>
  <c r="P726" i="16"/>
  <c r="R726" i="16" s="1"/>
  <c r="O726" i="16"/>
  <c r="N726" i="16"/>
  <c r="T714" i="26" l="1"/>
  <c r="L714" i="26"/>
  <c r="M715" i="26" s="1"/>
  <c r="Q726" i="16"/>
  <c r="S726" i="16" s="1"/>
  <c r="U726" i="16"/>
  <c r="J726" i="16"/>
  <c r="W714" i="26" l="1"/>
  <c r="V714" i="26"/>
  <c r="F715" i="26"/>
  <c r="H715" i="26" s="1"/>
  <c r="AB714" i="26"/>
  <c r="Y714" i="26"/>
  <c r="AA714" i="26"/>
  <c r="Z714" i="26"/>
  <c r="X714" i="26"/>
  <c r="N715" i="26"/>
  <c r="P715" i="26"/>
  <c r="R715" i="26" s="1"/>
  <c r="O715" i="26"/>
  <c r="T726" i="16"/>
  <c r="L726" i="16"/>
  <c r="Q715" i="26" l="1"/>
  <c r="S715" i="26" s="1"/>
  <c r="I715" i="26"/>
  <c r="K715" i="26" s="1"/>
  <c r="U715" i="26" s="1"/>
  <c r="G715" i="26"/>
  <c r="V726" i="16"/>
  <c r="AB726" i="16"/>
  <c r="AA726" i="16"/>
  <c r="Z726" i="16"/>
  <c r="Y726" i="16"/>
  <c r="X726" i="16"/>
  <c r="W726" i="16"/>
  <c r="F727" i="16"/>
  <c r="M727" i="16"/>
  <c r="J715" i="26" l="1"/>
  <c r="T715" i="26" s="1"/>
  <c r="H727" i="16"/>
  <c r="G727" i="16"/>
  <c r="I727" i="16"/>
  <c r="K727" i="16" s="1"/>
  <c r="P727" i="16"/>
  <c r="R727" i="16" s="1"/>
  <c r="O727" i="16"/>
  <c r="N727" i="16"/>
  <c r="L715" i="26" l="1"/>
  <c r="F716" i="26" s="1"/>
  <c r="J727" i="16"/>
  <c r="L727" i="16" s="1"/>
  <c r="U727" i="16"/>
  <c r="Q727" i="16"/>
  <c r="S727" i="16" s="1"/>
  <c r="W715" i="26" l="1"/>
  <c r="Y715" i="26"/>
  <c r="AA715" i="26"/>
  <c r="Z715" i="26"/>
  <c r="X715" i="26"/>
  <c r="M716" i="26"/>
  <c r="N716" i="26" s="1"/>
  <c r="V715" i="26"/>
  <c r="AB715" i="26"/>
  <c r="I716" i="26"/>
  <c r="K716" i="26" s="1"/>
  <c r="H716" i="26"/>
  <c r="G716" i="26"/>
  <c r="AB727" i="16"/>
  <c r="AA727" i="16"/>
  <c r="Z727" i="16"/>
  <c r="Y727" i="16"/>
  <c r="X727" i="16"/>
  <c r="W727" i="16"/>
  <c r="F728" i="16"/>
  <c r="M728" i="16"/>
  <c r="T727" i="16"/>
  <c r="V727" i="16" s="1"/>
  <c r="O716" i="26" l="1"/>
  <c r="P716" i="26"/>
  <c r="R716" i="26" s="1"/>
  <c r="U716" i="26" s="1"/>
  <c r="J716" i="26"/>
  <c r="G728" i="16"/>
  <c r="I728" i="16"/>
  <c r="K728" i="16" s="1"/>
  <c r="H728" i="16"/>
  <c r="O728" i="16"/>
  <c r="N728" i="16"/>
  <c r="P728" i="16"/>
  <c r="R728" i="16" s="1"/>
  <c r="Q716" i="26" l="1"/>
  <c r="S716" i="26" s="1"/>
  <c r="L716" i="26"/>
  <c r="J728" i="16"/>
  <c r="L728" i="16" s="1"/>
  <c r="U728" i="16"/>
  <c r="Q728" i="16"/>
  <c r="S728" i="16" s="1"/>
  <c r="T716" i="26" l="1"/>
  <c r="V716" i="26" s="1"/>
  <c r="F717" i="26"/>
  <c r="M717" i="26"/>
  <c r="Z716" i="26"/>
  <c r="Y716" i="26"/>
  <c r="AB716" i="26"/>
  <c r="X716" i="26"/>
  <c r="W716" i="26"/>
  <c r="AA716" i="26"/>
  <c r="AB728" i="16"/>
  <c r="AA728" i="16"/>
  <c r="Z728" i="16"/>
  <c r="Y728" i="16"/>
  <c r="X728" i="16"/>
  <c r="W728" i="16"/>
  <c r="T728" i="16"/>
  <c r="V728" i="16" s="1"/>
  <c r="F729" i="16"/>
  <c r="M729" i="16"/>
  <c r="N717" i="26" l="1"/>
  <c r="P717" i="26"/>
  <c r="R717" i="26" s="1"/>
  <c r="O717" i="26"/>
  <c r="I717" i="26"/>
  <c r="K717" i="26" s="1"/>
  <c r="H717" i="26"/>
  <c r="G717" i="26"/>
  <c r="N729" i="16"/>
  <c r="P729" i="16"/>
  <c r="R729" i="16" s="1"/>
  <c r="O729" i="16"/>
  <c r="I729" i="16"/>
  <c r="K729" i="16" s="1"/>
  <c r="H729" i="16"/>
  <c r="G729" i="16"/>
  <c r="Q717" i="26" l="1"/>
  <c r="S717" i="26" s="1"/>
  <c r="J717" i="26"/>
  <c r="U717" i="26"/>
  <c r="U729" i="16"/>
  <c r="J729" i="16"/>
  <c r="Q729" i="16"/>
  <c r="S729" i="16" s="1"/>
  <c r="T717" i="26" l="1"/>
  <c r="L717" i="26"/>
  <c r="M718" i="26" s="1"/>
  <c r="T729" i="16"/>
  <c r="L729" i="16"/>
  <c r="W717" i="26" l="1"/>
  <c r="AB717" i="26"/>
  <c r="Z717" i="26"/>
  <c r="F718" i="26"/>
  <c r="H718" i="26" s="1"/>
  <c r="V717" i="26"/>
  <c r="Y717" i="26"/>
  <c r="AA717" i="26"/>
  <c r="P718" i="26"/>
  <c r="R718" i="26" s="1"/>
  <c r="X717" i="26"/>
  <c r="V729" i="16"/>
  <c r="AB729" i="16"/>
  <c r="AA729" i="16"/>
  <c r="Z729" i="16"/>
  <c r="Y729" i="16"/>
  <c r="X729" i="16"/>
  <c r="W729" i="16"/>
  <c r="M730" i="16"/>
  <c r="F730" i="16"/>
  <c r="I718" i="26" l="1"/>
  <c r="K718" i="26" s="1"/>
  <c r="U718" i="26" s="1"/>
  <c r="G718" i="26"/>
  <c r="O718" i="26"/>
  <c r="N718" i="26"/>
  <c r="P730" i="16"/>
  <c r="R730" i="16" s="1"/>
  <c r="O730" i="16"/>
  <c r="N730" i="16"/>
  <c r="I730" i="16"/>
  <c r="K730" i="16" s="1"/>
  <c r="H730" i="16"/>
  <c r="G730" i="16"/>
  <c r="J718" i="26" l="1"/>
  <c r="L718" i="26" s="1"/>
  <c r="Q718" i="26"/>
  <c r="S718" i="26" s="1"/>
  <c r="U730" i="16"/>
  <c r="Q730" i="16"/>
  <c r="S730" i="16" s="1"/>
  <c r="J730" i="16"/>
  <c r="Z718" i="26" l="1"/>
  <c r="T718" i="26"/>
  <c r="V718" i="26" s="1"/>
  <c r="F719" i="26"/>
  <c r="H719" i="26" s="1"/>
  <c r="M719" i="26"/>
  <c r="N719" i="26" s="1"/>
  <c r="W718" i="26"/>
  <c r="AA718" i="26"/>
  <c r="X718" i="26"/>
  <c r="AB718" i="26"/>
  <c r="Y718" i="26"/>
  <c r="T730" i="16"/>
  <c r="L730" i="16"/>
  <c r="I719" i="26" l="1"/>
  <c r="K719" i="26" s="1"/>
  <c r="G719" i="26"/>
  <c r="O719" i="26"/>
  <c r="P719" i="26"/>
  <c r="R719" i="26" s="1"/>
  <c r="V730" i="16"/>
  <c r="AA730" i="16"/>
  <c r="AB730" i="16"/>
  <c r="Z730" i="16"/>
  <c r="X730" i="16"/>
  <c r="Y730" i="16"/>
  <c r="W730" i="16"/>
  <c r="F731" i="16"/>
  <c r="M731" i="16"/>
  <c r="J719" i="26" l="1"/>
  <c r="L719" i="26" s="1"/>
  <c r="U719" i="26"/>
  <c r="Q719" i="26"/>
  <c r="P731" i="16"/>
  <c r="R731" i="16" s="1"/>
  <c r="O731" i="16"/>
  <c r="N731" i="16"/>
  <c r="H731" i="16"/>
  <c r="G731" i="16"/>
  <c r="I731" i="16"/>
  <c r="K731" i="16" s="1"/>
  <c r="T719" i="26" l="1"/>
  <c r="S719" i="26"/>
  <c r="M720" i="26" s="1"/>
  <c r="N720" i="26" s="1"/>
  <c r="U731" i="16"/>
  <c r="Q731" i="16"/>
  <c r="S731" i="16" s="1"/>
  <c r="J731" i="16"/>
  <c r="AB719" i="26" l="1"/>
  <c r="V719" i="26"/>
  <c r="Z719" i="26"/>
  <c r="AA719" i="26"/>
  <c r="Y719" i="26"/>
  <c r="X719" i="26"/>
  <c r="F720" i="26"/>
  <c r="W719" i="26"/>
  <c r="O720" i="26"/>
  <c r="P720" i="26"/>
  <c r="R720" i="26" s="1"/>
  <c r="T731" i="16"/>
  <c r="L731" i="16"/>
  <c r="Q720" i="26" l="1"/>
  <c r="S720" i="26" s="1"/>
  <c r="I720" i="26"/>
  <c r="K720" i="26" s="1"/>
  <c r="U720" i="26" s="1"/>
  <c r="H720" i="26"/>
  <c r="G720" i="26"/>
  <c r="V731" i="16"/>
  <c r="AB731" i="16"/>
  <c r="AA731" i="16"/>
  <c r="Z731" i="16"/>
  <c r="Y731" i="16"/>
  <c r="X731" i="16"/>
  <c r="W731" i="16"/>
  <c r="F732" i="16"/>
  <c r="M732" i="16"/>
  <c r="J720" i="26" l="1"/>
  <c r="T720" i="26" s="1"/>
  <c r="G732" i="16"/>
  <c r="I732" i="16"/>
  <c r="K732" i="16" s="1"/>
  <c r="H732" i="16"/>
  <c r="O732" i="16"/>
  <c r="N732" i="16"/>
  <c r="P732" i="16"/>
  <c r="R732" i="16" s="1"/>
  <c r="L720" i="26" l="1"/>
  <c r="F721" i="26" s="1"/>
  <c r="G721" i="26" s="1"/>
  <c r="U732" i="16"/>
  <c r="Q732" i="16"/>
  <c r="S732" i="16" s="1"/>
  <c r="J732" i="16"/>
  <c r="M721" i="26" l="1"/>
  <c r="N721" i="26" s="1"/>
  <c r="Z720" i="26"/>
  <c r="Y720" i="26"/>
  <c r="W720" i="26"/>
  <c r="AA720" i="26"/>
  <c r="AB720" i="26"/>
  <c r="V720" i="26"/>
  <c r="X720" i="26"/>
  <c r="H721" i="26"/>
  <c r="I721" i="26"/>
  <c r="K721" i="26" s="1"/>
  <c r="T732" i="16"/>
  <c r="L732" i="16"/>
  <c r="O721" i="26" l="1"/>
  <c r="P721" i="26"/>
  <c r="R721" i="26" s="1"/>
  <c r="U721" i="26" s="1"/>
  <c r="J721" i="26"/>
  <c r="L721" i="26" s="1"/>
  <c r="V732" i="16"/>
  <c r="AB732" i="16"/>
  <c r="AA732" i="16"/>
  <c r="Z732" i="16"/>
  <c r="Y732" i="16"/>
  <c r="X732" i="16"/>
  <c r="W732" i="16"/>
  <c r="F733" i="16"/>
  <c r="M733" i="16"/>
  <c r="Q721" i="26" l="1"/>
  <c r="S721" i="26" s="1"/>
  <c r="X721" i="26" s="1"/>
  <c r="I733" i="16"/>
  <c r="K733" i="16" s="1"/>
  <c r="H733" i="16"/>
  <c r="G733" i="16"/>
  <c r="N733" i="16"/>
  <c r="P733" i="16"/>
  <c r="R733" i="16" s="1"/>
  <c r="O733" i="16"/>
  <c r="Z721" i="26" l="1"/>
  <c r="AB721" i="26"/>
  <c r="W721" i="26"/>
  <c r="Y721" i="26"/>
  <c r="AA721" i="26"/>
  <c r="F722" i="26"/>
  <c r="M722" i="26"/>
  <c r="N722" i="26" s="1"/>
  <c r="T721" i="26"/>
  <c r="V721" i="26" s="1"/>
  <c r="Q733" i="16"/>
  <c r="S733" i="16" s="1"/>
  <c r="U733" i="16"/>
  <c r="J733" i="16"/>
  <c r="H722" i="26" l="1"/>
  <c r="G722" i="26"/>
  <c r="I722" i="26"/>
  <c r="K722" i="26" s="1"/>
  <c r="P722" i="26"/>
  <c r="R722" i="26" s="1"/>
  <c r="O722" i="26"/>
  <c r="T733" i="16"/>
  <c r="L733" i="16"/>
  <c r="U722" i="26" l="1"/>
  <c r="J722" i="26"/>
  <c r="L722" i="26" s="1"/>
  <c r="Q722" i="26"/>
  <c r="S722" i="26" s="1"/>
  <c r="V733" i="16"/>
  <c r="AB733" i="16"/>
  <c r="AA733" i="16"/>
  <c r="Z733" i="16"/>
  <c r="Y733" i="16"/>
  <c r="X733" i="16"/>
  <c r="W733" i="16"/>
  <c r="M734" i="16"/>
  <c r="F734" i="16"/>
  <c r="W722" i="26" l="1"/>
  <c r="T722" i="26"/>
  <c r="V722" i="26" s="1"/>
  <c r="X722" i="26"/>
  <c r="Y722" i="26"/>
  <c r="Z722" i="26"/>
  <c r="AA722" i="26"/>
  <c r="AB722" i="26"/>
  <c r="F723" i="26"/>
  <c r="G723" i="26" s="1"/>
  <c r="M723" i="26"/>
  <c r="P723" i="26" s="1"/>
  <c r="R723" i="26" s="1"/>
  <c r="I734" i="16"/>
  <c r="K734" i="16" s="1"/>
  <c r="H734" i="16"/>
  <c r="G734" i="16"/>
  <c r="P734" i="16"/>
  <c r="R734" i="16" s="1"/>
  <c r="O734" i="16"/>
  <c r="N734" i="16"/>
  <c r="I723" i="26" l="1"/>
  <c r="K723" i="26" s="1"/>
  <c r="U723" i="26" s="1"/>
  <c r="H723" i="26"/>
  <c r="O723" i="26"/>
  <c r="N723" i="26"/>
  <c r="Q734" i="16"/>
  <c r="S734" i="16" s="1"/>
  <c r="U734" i="16"/>
  <c r="J734" i="16"/>
  <c r="J723" i="26" l="1"/>
  <c r="L723" i="26" s="1"/>
  <c r="Q723" i="26"/>
  <c r="S723" i="26" s="1"/>
  <c r="T734" i="16"/>
  <c r="L734" i="16"/>
  <c r="W723" i="26" l="1"/>
  <c r="AA723" i="26"/>
  <c r="Y723" i="26"/>
  <c r="T723" i="26"/>
  <c r="V723" i="26" s="1"/>
  <c r="F724" i="26"/>
  <c r="H724" i="26" s="1"/>
  <c r="X723" i="26"/>
  <c r="AB723" i="26"/>
  <c r="M724" i="26"/>
  <c r="P724" i="26" s="1"/>
  <c r="R724" i="26" s="1"/>
  <c r="Z723" i="26"/>
  <c r="V734" i="16"/>
  <c r="AB734" i="16"/>
  <c r="AA734" i="16"/>
  <c r="Z734" i="16"/>
  <c r="Y734" i="16"/>
  <c r="X734" i="16"/>
  <c r="W734" i="16"/>
  <c r="F735" i="16"/>
  <c r="M735" i="16"/>
  <c r="G724" i="26" l="1"/>
  <c r="O724" i="26"/>
  <c r="I724" i="26"/>
  <c r="K724" i="26" s="1"/>
  <c r="U724" i="26" s="1"/>
  <c r="N724" i="26"/>
  <c r="H735" i="16"/>
  <c r="G735" i="16"/>
  <c r="I735" i="16"/>
  <c r="K735" i="16" s="1"/>
  <c r="P735" i="16"/>
  <c r="R735" i="16" s="1"/>
  <c r="O735" i="16"/>
  <c r="N735" i="16"/>
  <c r="Q724" i="26" l="1"/>
  <c r="S724" i="26" s="1"/>
  <c r="J724" i="26"/>
  <c r="L724" i="26" s="1"/>
  <c r="Q735" i="16"/>
  <c r="S735" i="16" s="1"/>
  <c r="U735" i="16"/>
  <c r="J735" i="16"/>
  <c r="M725" i="26" l="1"/>
  <c r="N725" i="26" s="1"/>
  <c r="W724" i="26"/>
  <c r="AB724" i="26"/>
  <c r="Z724" i="26"/>
  <c r="X724" i="26"/>
  <c r="T724" i="26"/>
  <c r="V724" i="26" s="1"/>
  <c r="F725" i="26"/>
  <c r="I725" i="26" s="1"/>
  <c r="K725" i="26" s="1"/>
  <c r="AA724" i="26"/>
  <c r="Y724" i="26"/>
  <c r="P725" i="26"/>
  <c r="R725" i="26" s="1"/>
  <c r="T735" i="16"/>
  <c r="L735" i="16"/>
  <c r="O725" i="26" l="1"/>
  <c r="G725" i="26"/>
  <c r="H725" i="26"/>
  <c r="U725" i="26"/>
  <c r="Q725" i="26"/>
  <c r="S725" i="26" s="1"/>
  <c r="V735" i="16"/>
  <c r="AB735" i="16"/>
  <c r="AA735" i="16"/>
  <c r="Z735" i="16"/>
  <c r="Y735" i="16"/>
  <c r="X735" i="16"/>
  <c r="W735" i="16"/>
  <c r="F736" i="16"/>
  <c r="M736" i="16"/>
  <c r="J725" i="26" l="1"/>
  <c r="L725" i="26" s="1"/>
  <c r="F726" i="26" s="1"/>
  <c r="O736" i="16"/>
  <c r="N736" i="16"/>
  <c r="P736" i="16"/>
  <c r="R736" i="16" s="1"/>
  <c r="G736" i="16"/>
  <c r="I736" i="16"/>
  <c r="H736" i="16"/>
  <c r="T725" i="26" l="1"/>
  <c r="V725" i="26" s="1"/>
  <c r="AA725" i="26"/>
  <c r="Z725" i="26"/>
  <c r="AB725" i="26"/>
  <c r="W725" i="26"/>
  <c r="X725" i="26"/>
  <c r="Y725" i="26"/>
  <c r="M726" i="26"/>
  <c r="P726" i="26" s="1"/>
  <c r="R726" i="26" s="1"/>
  <c r="I726" i="26"/>
  <c r="K726" i="26" s="1"/>
  <c r="H726" i="26"/>
  <c r="G726" i="26"/>
  <c r="Q736" i="16"/>
  <c r="S736" i="16" s="1"/>
  <c r="J736" i="16"/>
  <c r="K736" i="16"/>
  <c r="U736" i="16" s="1"/>
  <c r="O726" i="26" l="1"/>
  <c r="N726" i="26"/>
  <c r="U726" i="26"/>
  <c r="J726" i="26"/>
  <c r="T736" i="16"/>
  <c r="L736" i="16"/>
  <c r="Q726" i="26" l="1"/>
  <c r="S726" i="26" s="1"/>
  <c r="L726" i="26"/>
  <c r="V736" i="16"/>
  <c r="AB736" i="16"/>
  <c r="AA736" i="16"/>
  <c r="Z736" i="16"/>
  <c r="Y736" i="16"/>
  <c r="X736" i="16"/>
  <c r="W736" i="16"/>
  <c r="M737" i="16"/>
  <c r="F737" i="16"/>
  <c r="T726" i="26" l="1"/>
  <c r="V726" i="26" s="1"/>
  <c r="F727" i="26"/>
  <c r="M727" i="26"/>
  <c r="Z726" i="26"/>
  <c r="Y726" i="26"/>
  <c r="AB726" i="26"/>
  <c r="X726" i="26"/>
  <c r="AA726" i="26"/>
  <c r="W726" i="26"/>
  <c r="I737" i="16"/>
  <c r="K737" i="16" s="1"/>
  <c r="H737" i="16"/>
  <c r="G737" i="16"/>
  <c r="N737" i="16"/>
  <c r="P737" i="16"/>
  <c r="R737" i="16" s="1"/>
  <c r="O737" i="16"/>
  <c r="N727" i="26" l="1"/>
  <c r="P727" i="26"/>
  <c r="R727" i="26" s="1"/>
  <c r="O727" i="26"/>
  <c r="I727" i="26"/>
  <c r="K727" i="26" s="1"/>
  <c r="H727" i="26"/>
  <c r="G727" i="26"/>
  <c r="J737" i="16"/>
  <c r="L737" i="16" s="1"/>
  <c r="Q737" i="16"/>
  <c r="U737" i="16"/>
  <c r="Q727" i="26" l="1"/>
  <c r="S727" i="26" s="1"/>
  <c r="J727" i="26"/>
  <c r="U727" i="26"/>
  <c r="S737" i="16"/>
  <c r="Y737" i="16" s="1"/>
  <c r="T737" i="16"/>
  <c r="T727" i="26" l="1"/>
  <c r="L727" i="26"/>
  <c r="W727" i="26" s="1"/>
  <c r="V737" i="16"/>
  <c r="AA737" i="16"/>
  <c r="Z737" i="16"/>
  <c r="W737" i="16"/>
  <c r="AB737" i="16"/>
  <c r="X737" i="16"/>
  <c r="M738" i="16"/>
  <c r="F738" i="16"/>
  <c r="Y727" i="26" l="1"/>
  <c r="F728" i="26"/>
  <c r="H728" i="26" s="1"/>
  <c r="M728" i="26"/>
  <c r="N728" i="26" s="1"/>
  <c r="V727" i="26"/>
  <c r="X727" i="26"/>
  <c r="AA727" i="26"/>
  <c r="Z727" i="26"/>
  <c r="AB727" i="26"/>
  <c r="H738" i="16"/>
  <c r="I738" i="16"/>
  <c r="K738" i="16" s="1"/>
  <c r="G738" i="16"/>
  <c r="P738" i="16"/>
  <c r="R738" i="16" s="1"/>
  <c r="N738" i="16"/>
  <c r="O738" i="16"/>
  <c r="I728" i="26" l="1"/>
  <c r="K728" i="26" s="1"/>
  <c r="G728" i="26"/>
  <c r="O728" i="26"/>
  <c r="P728" i="26"/>
  <c r="R728" i="26" s="1"/>
  <c r="Q738" i="16"/>
  <c r="S738" i="16" s="1"/>
  <c r="J738" i="16"/>
  <c r="U738" i="16"/>
  <c r="U728" i="26" l="1"/>
  <c r="J728" i="26"/>
  <c r="L728" i="26" s="1"/>
  <c r="Q728" i="26"/>
  <c r="S728" i="26" s="1"/>
  <c r="T738" i="16"/>
  <c r="L738" i="16"/>
  <c r="M729" i="26" l="1"/>
  <c r="F729" i="26"/>
  <c r="T728" i="26"/>
  <c r="V728" i="26" s="1"/>
  <c r="Z728" i="26"/>
  <c r="Y728" i="26"/>
  <c r="AB728" i="26"/>
  <c r="X728" i="26"/>
  <c r="W728" i="26"/>
  <c r="AA728" i="26"/>
  <c r="V738" i="16"/>
  <c r="AB738" i="16"/>
  <c r="AA738" i="16"/>
  <c r="Z738" i="16"/>
  <c r="Y738" i="16"/>
  <c r="X738" i="16"/>
  <c r="W738" i="16"/>
  <c r="M739" i="16"/>
  <c r="F739" i="16"/>
  <c r="N729" i="26" l="1"/>
  <c r="P729" i="26"/>
  <c r="R729" i="26" s="1"/>
  <c r="O729" i="26"/>
  <c r="I729" i="26"/>
  <c r="K729" i="26" s="1"/>
  <c r="H729" i="26"/>
  <c r="G729" i="26"/>
  <c r="G739" i="16"/>
  <c r="I739" i="16"/>
  <c r="K739" i="16" s="1"/>
  <c r="H739" i="16"/>
  <c r="N739" i="16"/>
  <c r="P739" i="16"/>
  <c r="R739" i="16" s="1"/>
  <c r="O739" i="16"/>
  <c r="U729" i="26" l="1"/>
  <c r="J729" i="26"/>
  <c r="Q729" i="26"/>
  <c r="S729" i="26" s="1"/>
  <c r="Q739" i="16"/>
  <c r="S739" i="16" s="1"/>
  <c r="J739" i="16"/>
  <c r="U739" i="16"/>
  <c r="T729" i="26" l="1"/>
  <c r="L729" i="26"/>
  <c r="T739" i="16"/>
  <c r="L739" i="16"/>
  <c r="F730" i="26" l="1"/>
  <c r="M730" i="26"/>
  <c r="Z729" i="26"/>
  <c r="Y729" i="26"/>
  <c r="AB729" i="26"/>
  <c r="X729" i="26"/>
  <c r="AA729" i="26"/>
  <c r="W729" i="26"/>
  <c r="V729" i="26"/>
  <c r="V739" i="16"/>
  <c r="AB739" i="16"/>
  <c r="AA739" i="16"/>
  <c r="Z739" i="16"/>
  <c r="Y739" i="16"/>
  <c r="X739" i="16"/>
  <c r="W739" i="16"/>
  <c r="F740" i="16"/>
  <c r="I740" i="16" s="1"/>
  <c r="K740" i="16" s="1"/>
  <c r="M740" i="16"/>
  <c r="N730" i="26" l="1"/>
  <c r="P730" i="26"/>
  <c r="R730" i="26" s="1"/>
  <c r="O730" i="26"/>
  <c r="I730" i="26"/>
  <c r="K730" i="26" s="1"/>
  <c r="H730" i="26"/>
  <c r="G730" i="26"/>
  <c r="N740" i="16"/>
  <c r="H740" i="16"/>
  <c r="G740" i="16"/>
  <c r="O740" i="16"/>
  <c r="P740" i="16"/>
  <c r="R740" i="16" s="1"/>
  <c r="J730" i="26" l="1"/>
  <c r="L730" i="26" s="1"/>
  <c r="U730" i="26"/>
  <c r="Q730" i="26"/>
  <c r="S730" i="26" s="1"/>
  <c r="U740" i="16"/>
  <c r="J740" i="16"/>
  <c r="L740" i="16" s="1"/>
  <c r="Q740" i="16"/>
  <c r="S740" i="16" s="1"/>
  <c r="M731" i="26" l="1"/>
  <c r="F731" i="26"/>
  <c r="T730" i="26"/>
  <c r="V730" i="26" s="1"/>
  <c r="Z730" i="26"/>
  <c r="Y730" i="26"/>
  <c r="AB730" i="26"/>
  <c r="X730" i="26"/>
  <c r="AA730" i="26"/>
  <c r="W730" i="26"/>
  <c r="AB740" i="16"/>
  <c r="AA740" i="16"/>
  <c r="Z740" i="16"/>
  <c r="Y740" i="16"/>
  <c r="X740" i="16"/>
  <c r="W740" i="16"/>
  <c r="T740" i="16"/>
  <c r="V740" i="16" s="1"/>
  <c r="M741" i="16"/>
  <c r="F741" i="16"/>
  <c r="I731" i="26" l="1"/>
  <c r="K731" i="26" s="1"/>
  <c r="H731" i="26"/>
  <c r="G731" i="26"/>
  <c r="N731" i="26"/>
  <c r="P731" i="26"/>
  <c r="R731" i="26" s="1"/>
  <c r="O731" i="26"/>
  <c r="H741" i="16"/>
  <c r="I741" i="16"/>
  <c r="K741" i="16" s="1"/>
  <c r="G741" i="16"/>
  <c r="P741" i="16"/>
  <c r="R741" i="16" s="1"/>
  <c r="O741" i="16"/>
  <c r="N741" i="16"/>
  <c r="Q731" i="26" l="1"/>
  <c r="S731" i="26" s="1"/>
  <c r="J731" i="26"/>
  <c r="U731" i="26"/>
  <c r="J741" i="16"/>
  <c r="L741" i="16" s="1"/>
  <c r="Q741" i="16"/>
  <c r="S741" i="16" s="1"/>
  <c r="U741" i="16"/>
  <c r="T731" i="26" l="1"/>
  <c r="L731" i="26"/>
  <c r="M732" i="26" s="1"/>
  <c r="AB741" i="16"/>
  <c r="AA741" i="16"/>
  <c r="Z741" i="16"/>
  <c r="Y741" i="16"/>
  <c r="X741" i="16"/>
  <c r="W741" i="16"/>
  <c r="T741" i="16"/>
  <c r="V741" i="16" s="1"/>
  <c r="M742" i="16"/>
  <c r="F742" i="16"/>
  <c r="V731" i="26" l="1"/>
  <c r="F732" i="26"/>
  <c r="H732" i="26" s="1"/>
  <c r="W731" i="26"/>
  <c r="X731" i="26"/>
  <c r="Y731" i="26"/>
  <c r="Z731" i="26"/>
  <c r="AA731" i="26"/>
  <c r="N732" i="26"/>
  <c r="AB731" i="26"/>
  <c r="G742" i="16"/>
  <c r="I742" i="16"/>
  <c r="K742" i="16" s="1"/>
  <c r="H742" i="16"/>
  <c r="P742" i="16"/>
  <c r="R742" i="16" s="1"/>
  <c r="O742" i="16"/>
  <c r="N742" i="16"/>
  <c r="O732" i="26" l="1"/>
  <c r="P732" i="26"/>
  <c r="R732" i="26" s="1"/>
  <c r="I732" i="26"/>
  <c r="K732" i="26" s="1"/>
  <c r="G732" i="26"/>
  <c r="J742" i="16"/>
  <c r="L742" i="16" s="1"/>
  <c r="U742" i="16"/>
  <c r="Q742" i="16"/>
  <c r="S742" i="16" s="1"/>
  <c r="U732" i="26" l="1"/>
  <c r="Q732" i="26"/>
  <c r="S732" i="26" s="1"/>
  <c r="J732" i="26"/>
  <c r="AB742" i="16"/>
  <c r="AA742" i="16"/>
  <c r="Z742" i="16"/>
  <c r="Y742" i="16"/>
  <c r="X742" i="16"/>
  <c r="W742" i="16"/>
  <c r="T742" i="16"/>
  <c r="V742" i="16" s="1"/>
  <c r="M743" i="16"/>
  <c r="F743" i="16"/>
  <c r="T732" i="26" l="1"/>
  <c r="L732" i="26"/>
  <c r="P743" i="16"/>
  <c r="R743" i="16" s="1"/>
  <c r="N743" i="16"/>
  <c r="O743" i="16"/>
  <c r="G743" i="16"/>
  <c r="H743" i="16"/>
  <c r="I743" i="16"/>
  <c r="K743" i="16" s="1"/>
  <c r="F733" i="26" l="1"/>
  <c r="M733" i="26"/>
  <c r="W732" i="26"/>
  <c r="Y732" i="26"/>
  <c r="AA732" i="26"/>
  <c r="Z732" i="26"/>
  <c r="X732" i="26"/>
  <c r="AB732" i="26"/>
  <c r="V732" i="26"/>
  <c r="Q743" i="16"/>
  <c r="S743" i="16" s="1"/>
  <c r="U743" i="16"/>
  <c r="J743" i="16"/>
  <c r="I733" i="26" l="1"/>
  <c r="K733" i="26" s="1"/>
  <c r="H733" i="26"/>
  <c r="G733" i="26"/>
  <c r="N733" i="26"/>
  <c r="P733" i="26"/>
  <c r="R733" i="26" s="1"/>
  <c r="O733" i="26"/>
  <c r="T743" i="16"/>
  <c r="L743" i="16"/>
  <c r="J733" i="26" l="1"/>
  <c r="L733" i="26" s="1"/>
  <c r="U733" i="26"/>
  <c r="Q733" i="26"/>
  <c r="S733" i="26" s="1"/>
  <c r="V743" i="16"/>
  <c r="AB743" i="16"/>
  <c r="AA743" i="16"/>
  <c r="Z743" i="16"/>
  <c r="Y743" i="16"/>
  <c r="X743" i="16"/>
  <c r="W743" i="16"/>
  <c r="F744" i="16"/>
  <c r="M744" i="16"/>
  <c r="M734" i="26" l="1"/>
  <c r="F734" i="26"/>
  <c r="Z733" i="26"/>
  <c r="X733" i="26"/>
  <c r="AA733" i="26"/>
  <c r="Y733" i="26"/>
  <c r="W733" i="26"/>
  <c r="AB733" i="26"/>
  <c r="T733" i="26"/>
  <c r="V733" i="26" s="1"/>
  <c r="P744" i="16"/>
  <c r="R744" i="16" s="1"/>
  <c r="O744" i="16"/>
  <c r="N744" i="16"/>
  <c r="I744" i="16"/>
  <c r="K744" i="16" s="1"/>
  <c r="H744" i="16"/>
  <c r="G744" i="16"/>
  <c r="N734" i="26" l="1"/>
  <c r="P734" i="26"/>
  <c r="R734" i="26" s="1"/>
  <c r="O734" i="26"/>
  <c r="I734" i="26"/>
  <c r="K734" i="26" s="1"/>
  <c r="H734" i="26"/>
  <c r="G734" i="26"/>
  <c r="U744" i="16"/>
  <c r="J744" i="16"/>
  <c r="L744" i="16" s="1"/>
  <c r="Q744" i="16"/>
  <c r="U734" i="26" l="1"/>
  <c r="J734" i="26"/>
  <c r="L734" i="26" s="1"/>
  <c r="Q734" i="26"/>
  <c r="S734" i="26" s="1"/>
  <c r="T744" i="16"/>
  <c r="S744" i="16"/>
  <c r="Y744" i="16" s="1"/>
  <c r="M735" i="26" l="1"/>
  <c r="N735" i="26" s="1"/>
  <c r="Z734" i="26"/>
  <c r="F735" i="26"/>
  <c r="I735" i="26" s="1"/>
  <c r="K735" i="26" s="1"/>
  <c r="W734" i="26"/>
  <c r="X734" i="26"/>
  <c r="Y734" i="26"/>
  <c r="AB734" i="26"/>
  <c r="AA734" i="26"/>
  <c r="T734" i="26"/>
  <c r="V734" i="26" s="1"/>
  <c r="W744" i="16"/>
  <c r="Z744" i="16"/>
  <c r="AA744" i="16"/>
  <c r="AB744" i="16"/>
  <c r="V744" i="16"/>
  <c r="X744" i="16"/>
  <c r="F745" i="16"/>
  <c r="M745" i="16"/>
  <c r="P735" i="26" l="1"/>
  <c r="R735" i="26" s="1"/>
  <c r="U735" i="26" s="1"/>
  <c r="O735" i="26"/>
  <c r="G735" i="26"/>
  <c r="H735" i="26"/>
  <c r="G745" i="16"/>
  <c r="I745" i="16"/>
  <c r="K745" i="16" s="1"/>
  <c r="H745" i="16"/>
  <c r="O745" i="16"/>
  <c r="P745" i="16"/>
  <c r="R745" i="16" s="1"/>
  <c r="N745" i="16"/>
  <c r="Q735" i="26" l="1"/>
  <c r="S735" i="26" s="1"/>
  <c r="J735" i="26"/>
  <c r="Q745" i="16"/>
  <c r="S745" i="16" s="1"/>
  <c r="J745" i="16"/>
  <c r="U745" i="16"/>
  <c r="T735" i="26" l="1"/>
  <c r="L735" i="26"/>
  <c r="Z735" i="26" s="1"/>
  <c r="T745" i="16"/>
  <c r="L745" i="16"/>
  <c r="W735" i="26" l="1"/>
  <c r="V735" i="26"/>
  <c r="X735" i="26"/>
  <c r="AB735" i="26"/>
  <c r="Y735" i="26"/>
  <c r="AA735" i="26"/>
  <c r="F736" i="26"/>
  <c r="H736" i="26" s="1"/>
  <c r="M736" i="26"/>
  <c r="N736" i="26" s="1"/>
  <c r="AB745" i="16"/>
  <c r="AA745" i="16"/>
  <c r="Z745" i="16"/>
  <c r="V745" i="16"/>
  <c r="Y745" i="16"/>
  <c r="X745" i="16"/>
  <c r="W745" i="16"/>
  <c r="M746" i="16"/>
  <c r="F746" i="16"/>
  <c r="I736" i="26" l="1"/>
  <c r="K736" i="26" s="1"/>
  <c r="O736" i="26"/>
  <c r="G736" i="26"/>
  <c r="P736" i="26"/>
  <c r="R736" i="26" s="1"/>
  <c r="H746" i="16"/>
  <c r="G746" i="16"/>
  <c r="I746" i="16"/>
  <c r="K746" i="16" s="1"/>
  <c r="P746" i="16"/>
  <c r="R746" i="16" s="1"/>
  <c r="O746" i="16"/>
  <c r="N746" i="16"/>
  <c r="U736" i="26" l="1"/>
  <c r="J736" i="26"/>
  <c r="L736" i="26" s="1"/>
  <c r="Q736" i="26"/>
  <c r="S736" i="26" s="1"/>
  <c r="Q746" i="16"/>
  <c r="S746" i="16" s="1"/>
  <c r="U746" i="16"/>
  <c r="J746" i="16"/>
  <c r="T736" i="26" l="1"/>
  <c r="V736" i="26" s="1"/>
  <c r="F737" i="26"/>
  <c r="M737" i="26"/>
  <c r="Z736" i="26"/>
  <c r="Y736" i="26"/>
  <c r="AB736" i="26"/>
  <c r="X736" i="26"/>
  <c r="W736" i="26"/>
  <c r="AA736" i="26"/>
  <c r="T746" i="16"/>
  <c r="L746" i="16"/>
  <c r="N737" i="26" l="1"/>
  <c r="P737" i="26"/>
  <c r="R737" i="26" s="1"/>
  <c r="O737" i="26"/>
  <c r="I737" i="26"/>
  <c r="K737" i="26" s="1"/>
  <c r="H737" i="26"/>
  <c r="G737" i="26"/>
  <c r="AA746" i="16"/>
  <c r="AB746" i="16"/>
  <c r="Z746" i="16"/>
  <c r="V746" i="16"/>
  <c r="X746" i="16"/>
  <c r="Y746" i="16"/>
  <c r="W746" i="16"/>
  <c r="F747" i="16"/>
  <c r="M747" i="16"/>
  <c r="Q737" i="26" l="1"/>
  <c r="S737" i="26" s="1"/>
  <c r="U737" i="26"/>
  <c r="J737" i="26"/>
  <c r="I747" i="16"/>
  <c r="K747" i="16" s="1"/>
  <c r="H747" i="16"/>
  <c r="G747" i="16"/>
  <c r="N747" i="16"/>
  <c r="P747" i="16"/>
  <c r="R747" i="16" s="1"/>
  <c r="O747" i="16"/>
  <c r="T737" i="26" l="1"/>
  <c r="L737" i="26"/>
  <c r="J747" i="16"/>
  <c r="L747" i="16" s="1"/>
  <c r="Q747" i="16"/>
  <c r="S747" i="16" s="1"/>
  <c r="U747" i="16"/>
  <c r="F738" i="26" l="1"/>
  <c r="M738" i="26"/>
  <c r="Z737" i="26"/>
  <c r="Y737" i="26"/>
  <c r="AB737" i="26"/>
  <c r="X737" i="26"/>
  <c r="AA737" i="26"/>
  <c r="W737" i="26"/>
  <c r="V737" i="26"/>
  <c r="AB747" i="16"/>
  <c r="AA747" i="16"/>
  <c r="Z747" i="16"/>
  <c r="Y747" i="16"/>
  <c r="X747" i="16"/>
  <c r="W747" i="16"/>
  <c r="M748" i="16"/>
  <c r="F748" i="16"/>
  <c r="T747" i="16"/>
  <c r="V747" i="16" s="1"/>
  <c r="N738" i="26" l="1"/>
  <c r="P738" i="26"/>
  <c r="R738" i="26" s="1"/>
  <c r="O738" i="26"/>
  <c r="I738" i="26"/>
  <c r="K738" i="26" s="1"/>
  <c r="H738" i="26"/>
  <c r="G738" i="26"/>
  <c r="H748" i="16"/>
  <c r="G748" i="16"/>
  <c r="I748" i="16"/>
  <c r="K748" i="16" s="1"/>
  <c r="P748" i="16"/>
  <c r="R748" i="16" s="1"/>
  <c r="O748" i="16"/>
  <c r="N748" i="16"/>
  <c r="Q738" i="26" l="1"/>
  <c r="S738" i="26" s="1"/>
  <c r="J738" i="26"/>
  <c r="U738" i="26"/>
  <c r="U748" i="16"/>
  <c r="Q748" i="16"/>
  <c r="J748" i="16"/>
  <c r="L748" i="16" s="1"/>
  <c r="T738" i="26" l="1"/>
  <c r="L738" i="26"/>
  <c r="M739" i="26" s="1"/>
  <c r="T748" i="16"/>
  <c r="S748" i="16"/>
  <c r="F749" i="16" s="1"/>
  <c r="AB738" i="26" l="1"/>
  <c r="Y738" i="26"/>
  <c r="F739" i="26"/>
  <c r="G739" i="26" s="1"/>
  <c r="V738" i="26"/>
  <c r="X738" i="26"/>
  <c r="W738" i="26"/>
  <c r="N739" i="26"/>
  <c r="Z738" i="26"/>
  <c r="AA738" i="26"/>
  <c r="P739" i="26"/>
  <c r="O739" i="26"/>
  <c r="Z748" i="16"/>
  <c r="AB748" i="16"/>
  <c r="AA748" i="16"/>
  <c r="V748" i="16"/>
  <c r="W748" i="16"/>
  <c r="X748" i="16"/>
  <c r="Y748" i="16"/>
  <c r="G749" i="16"/>
  <c r="I749" i="16"/>
  <c r="K749" i="16" s="1"/>
  <c r="H749" i="16"/>
  <c r="M749" i="16"/>
  <c r="H739" i="26" l="1"/>
  <c r="R739" i="26"/>
  <c r="I739" i="26"/>
  <c r="K739" i="26" s="1"/>
  <c r="Q739" i="26"/>
  <c r="N749" i="16"/>
  <c r="P749" i="16"/>
  <c r="R749" i="16" s="1"/>
  <c r="O749" i="16"/>
  <c r="J749" i="16"/>
  <c r="L749" i="16" s="1"/>
  <c r="S739" i="26" l="1"/>
  <c r="U739" i="26"/>
  <c r="J739" i="26"/>
  <c r="T739" i="26" s="1"/>
  <c r="U749" i="16"/>
  <c r="Q749" i="16"/>
  <c r="T749" i="16" s="1"/>
  <c r="L739" i="26" l="1"/>
  <c r="M740" i="26" s="1"/>
  <c r="S749" i="16"/>
  <c r="V739" i="26" l="1"/>
  <c r="AA739" i="26"/>
  <c r="F740" i="26"/>
  <c r="H740" i="26" s="1"/>
  <c r="Y739" i="26"/>
  <c r="P740" i="26"/>
  <c r="R740" i="26" s="1"/>
  <c r="W739" i="26"/>
  <c r="Z739" i="26"/>
  <c r="AB739" i="26"/>
  <c r="X739" i="26"/>
  <c r="V749" i="16"/>
  <c r="AB749" i="16"/>
  <c r="Z749" i="16"/>
  <c r="AA749" i="16"/>
  <c r="Y749" i="16"/>
  <c r="X749" i="16"/>
  <c r="W749" i="16"/>
  <c r="F750" i="16"/>
  <c r="M750" i="16"/>
  <c r="G740" i="26" l="1"/>
  <c r="I740" i="26"/>
  <c r="K740" i="26" s="1"/>
  <c r="U740" i="26" s="1"/>
  <c r="N740" i="26"/>
  <c r="O740" i="26"/>
  <c r="P750" i="16"/>
  <c r="R750" i="16" s="1"/>
  <c r="O750" i="16"/>
  <c r="N750" i="16"/>
  <c r="G750" i="16"/>
  <c r="H750" i="16"/>
  <c r="I750" i="16"/>
  <c r="K750" i="16" s="1"/>
  <c r="J740" i="26" l="1"/>
  <c r="L740" i="26" s="1"/>
  <c r="Q740" i="26"/>
  <c r="S740" i="26" s="1"/>
  <c r="Q750" i="16"/>
  <c r="S750" i="16" s="1"/>
  <c r="U750" i="16"/>
  <c r="J750" i="16"/>
  <c r="T740" i="26" l="1"/>
  <c r="V740" i="26" s="1"/>
  <c r="F741" i="26"/>
  <c r="M741" i="26"/>
  <c r="AB740" i="26"/>
  <c r="X740" i="26"/>
  <c r="AA740" i="26"/>
  <c r="W740" i="26"/>
  <c r="Z740" i="26"/>
  <c r="Y740" i="26"/>
  <c r="T750" i="16"/>
  <c r="L750" i="16"/>
  <c r="P741" i="26" l="1"/>
  <c r="R741" i="26" s="1"/>
  <c r="O741" i="26"/>
  <c r="N741" i="26"/>
  <c r="H741" i="26"/>
  <c r="G741" i="26"/>
  <c r="I741" i="26"/>
  <c r="K741" i="26" s="1"/>
  <c r="V750" i="16"/>
  <c r="AB750" i="16"/>
  <c r="AA750" i="16"/>
  <c r="Z750" i="16"/>
  <c r="Y750" i="16"/>
  <c r="X750" i="16"/>
  <c r="W750" i="16"/>
  <c r="M751" i="16"/>
  <c r="F751" i="16"/>
  <c r="U741" i="26" l="1"/>
  <c r="Q741" i="26"/>
  <c r="S741" i="26" s="1"/>
  <c r="J741" i="26"/>
  <c r="H751" i="16"/>
  <c r="G751" i="16"/>
  <c r="I751" i="16"/>
  <c r="K751" i="16" s="1"/>
  <c r="O751" i="16"/>
  <c r="P751" i="16"/>
  <c r="R751" i="16" s="1"/>
  <c r="N751" i="16"/>
  <c r="T741" i="26" l="1"/>
  <c r="L741" i="26"/>
  <c r="U751" i="16"/>
  <c r="Q751" i="16"/>
  <c r="S751" i="16" s="1"/>
  <c r="J751" i="16"/>
  <c r="F742" i="26" l="1"/>
  <c r="M742" i="26"/>
  <c r="AB741" i="26"/>
  <c r="X741" i="26"/>
  <c r="AA741" i="26"/>
  <c r="W741" i="26"/>
  <c r="Z741" i="26"/>
  <c r="Y741" i="26"/>
  <c r="V741" i="26"/>
  <c r="T751" i="16"/>
  <c r="L751" i="16"/>
  <c r="P742" i="26" l="1"/>
  <c r="R742" i="26" s="1"/>
  <c r="O742" i="26"/>
  <c r="N742" i="26"/>
  <c r="H742" i="26"/>
  <c r="G742" i="26"/>
  <c r="I742" i="26"/>
  <c r="K742" i="26" s="1"/>
  <c r="V751" i="16"/>
  <c r="AB751" i="16"/>
  <c r="AA751" i="16"/>
  <c r="Z751" i="16"/>
  <c r="Y751" i="16"/>
  <c r="X751" i="16"/>
  <c r="W751" i="16"/>
  <c r="F752" i="16"/>
  <c r="M752" i="16"/>
  <c r="U742" i="26" l="1"/>
  <c r="Q742" i="26"/>
  <c r="S742" i="26" s="1"/>
  <c r="J742" i="26"/>
  <c r="N752" i="16"/>
  <c r="P752" i="16"/>
  <c r="R752" i="16" s="1"/>
  <c r="O752" i="16"/>
  <c r="H752" i="16"/>
  <c r="G752" i="16"/>
  <c r="I752" i="16"/>
  <c r="K752" i="16" s="1"/>
  <c r="T742" i="26" l="1"/>
  <c r="L742" i="26"/>
  <c r="J752" i="16"/>
  <c r="L752" i="16" s="1"/>
  <c r="Q752" i="16"/>
  <c r="S752" i="16" s="1"/>
  <c r="U752" i="16"/>
  <c r="F743" i="26" l="1"/>
  <c r="M743" i="26"/>
  <c r="AB742" i="26"/>
  <c r="X742" i="26"/>
  <c r="AA742" i="26"/>
  <c r="W742" i="26"/>
  <c r="Z742" i="26"/>
  <c r="Y742" i="26"/>
  <c r="V742" i="26"/>
  <c r="AB752" i="16"/>
  <c r="AA752" i="16"/>
  <c r="Z752" i="16"/>
  <c r="Y752" i="16"/>
  <c r="X752" i="16"/>
  <c r="W752" i="16"/>
  <c r="T752" i="16"/>
  <c r="V752" i="16" s="1"/>
  <c r="M753" i="16"/>
  <c r="F753" i="16"/>
  <c r="P743" i="26" l="1"/>
  <c r="R743" i="26" s="1"/>
  <c r="O743" i="26"/>
  <c r="N743" i="26"/>
  <c r="H743" i="26"/>
  <c r="G743" i="26"/>
  <c r="I743" i="26"/>
  <c r="K743" i="26" s="1"/>
  <c r="I753" i="16"/>
  <c r="K753" i="16" s="1"/>
  <c r="H753" i="16"/>
  <c r="G753" i="16"/>
  <c r="P753" i="16"/>
  <c r="R753" i="16" s="1"/>
  <c r="O753" i="16"/>
  <c r="N753" i="16"/>
  <c r="Q743" i="26" l="1"/>
  <c r="S743" i="26" s="1"/>
  <c r="U743" i="26"/>
  <c r="J743" i="26"/>
  <c r="Q753" i="16"/>
  <c r="S753" i="16" s="1"/>
  <c r="J753" i="16"/>
  <c r="U753" i="16"/>
  <c r="T743" i="26" l="1"/>
  <c r="L743" i="26"/>
  <c r="T753" i="16"/>
  <c r="L753" i="16"/>
  <c r="F744" i="26" l="1"/>
  <c r="M744" i="26"/>
  <c r="AB743" i="26"/>
  <c r="X743" i="26"/>
  <c r="AA743" i="26"/>
  <c r="W743" i="26"/>
  <c r="Z743" i="26"/>
  <c r="Y743" i="26"/>
  <c r="V743" i="26"/>
  <c r="V753" i="16"/>
  <c r="AB753" i="16"/>
  <c r="AA753" i="16"/>
  <c r="Z753" i="16"/>
  <c r="Y753" i="16"/>
  <c r="X753" i="16"/>
  <c r="W753" i="16"/>
  <c r="M754" i="16"/>
  <c r="F754" i="16"/>
  <c r="P744" i="26" l="1"/>
  <c r="R744" i="26" s="1"/>
  <c r="O744" i="26"/>
  <c r="N744" i="26"/>
  <c r="H744" i="26"/>
  <c r="G744" i="26"/>
  <c r="I744" i="26"/>
  <c r="K744" i="26" s="1"/>
  <c r="G754" i="16"/>
  <c r="I754" i="16"/>
  <c r="K754" i="16" s="1"/>
  <c r="H754" i="16"/>
  <c r="O754" i="16"/>
  <c r="N754" i="16"/>
  <c r="P754" i="16"/>
  <c r="R754" i="16" s="1"/>
  <c r="U744" i="26" l="1"/>
  <c r="J744" i="26"/>
  <c r="L744" i="26" s="1"/>
  <c r="Q744" i="26"/>
  <c r="S744" i="26" s="1"/>
  <c r="J754" i="16"/>
  <c r="L754" i="16" s="1"/>
  <c r="U754" i="16"/>
  <c r="Q754" i="16"/>
  <c r="S754" i="16" s="1"/>
  <c r="F745" i="26" l="1"/>
  <c r="M745" i="26"/>
  <c r="T744" i="26"/>
  <c r="V744" i="26" s="1"/>
  <c r="AB744" i="26"/>
  <c r="X744" i="26"/>
  <c r="AA744" i="26"/>
  <c r="W744" i="26"/>
  <c r="Z744" i="26"/>
  <c r="Y744" i="26"/>
  <c r="AB754" i="16"/>
  <c r="AA754" i="16"/>
  <c r="Z754" i="16"/>
  <c r="Y754" i="16"/>
  <c r="X754" i="16"/>
  <c r="W754" i="16"/>
  <c r="T754" i="16"/>
  <c r="V754" i="16" s="1"/>
  <c r="F755" i="16"/>
  <c r="M755" i="16"/>
  <c r="P745" i="26" l="1"/>
  <c r="R745" i="26" s="1"/>
  <c r="O745" i="26"/>
  <c r="N745" i="26"/>
  <c r="H745" i="26"/>
  <c r="G745" i="26"/>
  <c r="I745" i="26"/>
  <c r="K745" i="26" s="1"/>
  <c r="N755" i="16"/>
  <c r="P755" i="16"/>
  <c r="R755" i="16" s="1"/>
  <c r="O755" i="16"/>
  <c r="I755" i="16"/>
  <c r="K755" i="16" s="1"/>
  <c r="H755" i="16"/>
  <c r="G755" i="16"/>
  <c r="J745" i="26" l="1"/>
  <c r="L745" i="26" s="1"/>
  <c r="U745" i="26"/>
  <c r="Q745" i="26"/>
  <c r="S745" i="26" s="1"/>
  <c r="U755" i="16"/>
  <c r="Q755" i="16"/>
  <c r="S755" i="16" s="1"/>
  <c r="J755" i="16"/>
  <c r="F746" i="26" l="1"/>
  <c r="M746" i="26"/>
  <c r="T745" i="26"/>
  <c r="W745" i="26"/>
  <c r="AB745" i="26"/>
  <c r="X745" i="26"/>
  <c r="V745" i="26"/>
  <c r="Y745" i="26"/>
  <c r="AA745" i="26"/>
  <c r="Z745" i="26"/>
  <c r="T755" i="16"/>
  <c r="L755" i="16"/>
  <c r="P746" i="26" l="1"/>
  <c r="R746" i="26" s="1"/>
  <c r="O746" i="26"/>
  <c r="N746" i="26"/>
  <c r="H746" i="26"/>
  <c r="G746" i="26"/>
  <c r="I746" i="26"/>
  <c r="K746" i="26" s="1"/>
  <c r="V755" i="16"/>
  <c r="AB755" i="16"/>
  <c r="AA755" i="16"/>
  <c r="Z755" i="16"/>
  <c r="Y755" i="16"/>
  <c r="X755" i="16"/>
  <c r="W755" i="16"/>
  <c r="F756" i="16"/>
  <c r="M756" i="16"/>
  <c r="U746" i="26" l="1"/>
  <c r="Q746" i="26"/>
  <c r="S746" i="26" s="1"/>
  <c r="J746" i="26"/>
  <c r="N756" i="16"/>
  <c r="P756" i="16"/>
  <c r="R756" i="16" s="1"/>
  <c r="O756" i="16"/>
  <c r="I756" i="16"/>
  <c r="K756" i="16" s="1"/>
  <c r="H756" i="16"/>
  <c r="G756" i="16"/>
  <c r="T746" i="26" l="1"/>
  <c r="L746" i="26"/>
  <c r="U756" i="16"/>
  <c r="Q756" i="16"/>
  <c r="S756" i="16" s="1"/>
  <c r="J756" i="16"/>
  <c r="F747" i="26" l="1"/>
  <c r="M747" i="26"/>
  <c r="AB746" i="26"/>
  <c r="X746" i="26"/>
  <c r="AA746" i="26"/>
  <c r="W746" i="26"/>
  <c r="Z746" i="26"/>
  <c r="Y746" i="26"/>
  <c r="V746" i="26"/>
  <c r="T756" i="16"/>
  <c r="L756" i="16"/>
  <c r="P747" i="26" l="1"/>
  <c r="R747" i="26" s="1"/>
  <c r="O747" i="26"/>
  <c r="N747" i="26"/>
  <c r="H747" i="26"/>
  <c r="G747" i="26"/>
  <c r="I747" i="26"/>
  <c r="K747" i="26" s="1"/>
  <c r="V756" i="16"/>
  <c r="AB756" i="16"/>
  <c r="AA756" i="16"/>
  <c r="Z756" i="16"/>
  <c r="Y756" i="16"/>
  <c r="X756" i="16"/>
  <c r="W756" i="16"/>
  <c r="F757" i="16"/>
  <c r="M757" i="16"/>
  <c r="U747" i="26" l="1"/>
  <c r="J747" i="26"/>
  <c r="L747" i="26" s="1"/>
  <c r="Q747" i="26"/>
  <c r="S747" i="26" s="1"/>
  <c r="O757" i="16"/>
  <c r="N757" i="16"/>
  <c r="P757" i="16"/>
  <c r="R757" i="16" s="1"/>
  <c r="G757" i="16"/>
  <c r="I757" i="16"/>
  <c r="K757" i="16" s="1"/>
  <c r="H757" i="16"/>
  <c r="M748" i="26" l="1"/>
  <c r="F748" i="26"/>
  <c r="T747" i="26"/>
  <c r="V747" i="26" s="1"/>
  <c r="AB747" i="26"/>
  <c r="X747" i="26"/>
  <c r="AA747" i="26"/>
  <c r="W747" i="26"/>
  <c r="Z747" i="26"/>
  <c r="Y747" i="26"/>
  <c r="J757" i="16"/>
  <c r="L757" i="16" s="1"/>
  <c r="Q757" i="16"/>
  <c r="S757" i="16" s="1"/>
  <c r="U757" i="16"/>
  <c r="P748" i="26" l="1"/>
  <c r="R748" i="26" s="1"/>
  <c r="O748" i="26"/>
  <c r="N748" i="26"/>
  <c r="H748" i="26"/>
  <c r="G748" i="26"/>
  <c r="I748" i="26"/>
  <c r="K748" i="26" s="1"/>
  <c r="AB757" i="16"/>
  <c r="AA757" i="16"/>
  <c r="Z757" i="16"/>
  <c r="Y757" i="16"/>
  <c r="X757" i="16"/>
  <c r="W757" i="16"/>
  <c r="F758" i="16"/>
  <c r="G758" i="16" s="1"/>
  <c r="M758" i="16"/>
  <c r="T757" i="16"/>
  <c r="V757" i="16" s="1"/>
  <c r="U748" i="26" l="1"/>
  <c r="J748" i="26"/>
  <c r="L748" i="26" s="1"/>
  <c r="Q748" i="26"/>
  <c r="S748" i="26" s="1"/>
  <c r="O758" i="16"/>
  <c r="I758" i="16"/>
  <c r="K758" i="16" s="1"/>
  <c r="H758" i="16"/>
  <c r="N758" i="16"/>
  <c r="P758" i="16"/>
  <c r="R758" i="16" s="1"/>
  <c r="M749" i="26" l="1"/>
  <c r="F749" i="26"/>
  <c r="T748" i="26"/>
  <c r="V748" i="26" s="1"/>
  <c r="AB748" i="26"/>
  <c r="X748" i="26"/>
  <c r="AA748" i="26"/>
  <c r="W748" i="26"/>
  <c r="Z748" i="26"/>
  <c r="Y748" i="26"/>
  <c r="U758" i="16"/>
  <c r="J758" i="16"/>
  <c r="L758" i="16" s="1"/>
  <c r="Q758" i="16"/>
  <c r="P749" i="26" l="1"/>
  <c r="R749" i="26" s="1"/>
  <c r="O749" i="26"/>
  <c r="N749" i="26"/>
  <c r="H749" i="26"/>
  <c r="G749" i="26"/>
  <c r="I749" i="26"/>
  <c r="K749" i="26" s="1"/>
  <c r="T758" i="16"/>
  <c r="S758" i="16"/>
  <c r="X758" i="16" s="1"/>
  <c r="U749" i="26" l="1"/>
  <c r="J749" i="26"/>
  <c r="L749" i="26" s="1"/>
  <c r="Q749" i="26"/>
  <c r="S749" i="26" s="1"/>
  <c r="Z758" i="16"/>
  <c r="AA758" i="16"/>
  <c r="AB758" i="16"/>
  <c r="W758" i="16"/>
  <c r="V758" i="16"/>
  <c r="Y758" i="16"/>
  <c r="F759" i="16"/>
  <c r="M759" i="16"/>
  <c r="F750" i="26" l="1"/>
  <c r="M750" i="26"/>
  <c r="T749" i="26"/>
  <c r="V749" i="26" s="1"/>
  <c r="AB749" i="26"/>
  <c r="X749" i="26"/>
  <c r="AA749" i="26"/>
  <c r="W749" i="26"/>
  <c r="Z749" i="26"/>
  <c r="Y749" i="26"/>
  <c r="P759" i="16"/>
  <c r="R759" i="16" s="1"/>
  <c r="O759" i="16"/>
  <c r="N759" i="16"/>
  <c r="H759" i="16"/>
  <c r="G759" i="16"/>
  <c r="I759" i="16"/>
  <c r="K759" i="16" s="1"/>
  <c r="P750" i="26" l="1"/>
  <c r="R750" i="26" s="1"/>
  <c r="O750" i="26"/>
  <c r="N750" i="26"/>
  <c r="H750" i="26"/>
  <c r="G750" i="26"/>
  <c r="I750" i="26"/>
  <c r="K750" i="26" s="1"/>
  <c r="U759" i="16"/>
  <c r="Q759" i="16"/>
  <c r="S759" i="16" s="1"/>
  <c r="J759" i="16"/>
  <c r="L759" i="16" s="1"/>
  <c r="U750" i="26" l="1"/>
  <c r="J750" i="26"/>
  <c r="L750" i="26" s="1"/>
  <c r="Q750" i="26"/>
  <c r="S750" i="26" s="1"/>
  <c r="AB759" i="16"/>
  <c r="AA759" i="16"/>
  <c r="Z759" i="16"/>
  <c r="Y759" i="16"/>
  <c r="X759" i="16"/>
  <c r="W759" i="16"/>
  <c r="T759" i="16"/>
  <c r="V759" i="16" s="1"/>
  <c r="F760" i="16"/>
  <c r="I760" i="16" s="1"/>
  <c r="K760" i="16" s="1"/>
  <c r="M760" i="16"/>
  <c r="F751" i="26" l="1"/>
  <c r="M751" i="26"/>
  <c r="T750" i="26"/>
  <c r="V750" i="26" s="1"/>
  <c r="AB750" i="26"/>
  <c r="X750" i="26"/>
  <c r="AA750" i="26"/>
  <c r="W750" i="26"/>
  <c r="Z750" i="26"/>
  <c r="Y750" i="26"/>
  <c r="O760" i="16"/>
  <c r="H760" i="16"/>
  <c r="G760" i="16"/>
  <c r="P760" i="16"/>
  <c r="R760" i="16" s="1"/>
  <c r="N760" i="16"/>
  <c r="P751" i="26" l="1"/>
  <c r="R751" i="26" s="1"/>
  <c r="O751" i="26"/>
  <c r="N751" i="26"/>
  <c r="H751" i="26"/>
  <c r="G751" i="26"/>
  <c r="I751" i="26"/>
  <c r="K751" i="26" s="1"/>
  <c r="U760" i="16"/>
  <c r="Q760" i="16"/>
  <c r="S760" i="16" s="1"/>
  <c r="J760" i="16"/>
  <c r="L760" i="16" s="1"/>
  <c r="U751" i="26" l="1"/>
  <c r="J751" i="26"/>
  <c r="L751" i="26" s="1"/>
  <c r="Q751" i="26"/>
  <c r="S751" i="26" s="1"/>
  <c r="AB760" i="16"/>
  <c r="AA760" i="16"/>
  <c r="Z760" i="16"/>
  <c r="Y760" i="16"/>
  <c r="X760" i="16"/>
  <c r="W760" i="16"/>
  <c r="T760" i="16"/>
  <c r="V760" i="16" s="1"/>
  <c r="M761" i="16"/>
  <c r="F761" i="16"/>
  <c r="I761" i="16" s="1"/>
  <c r="K761" i="16" s="1"/>
  <c r="F752" i="26" l="1"/>
  <c r="M752" i="26"/>
  <c r="T751" i="26"/>
  <c r="V751" i="26" s="1"/>
  <c r="AB751" i="26"/>
  <c r="X751" i="26"/>
  <c r="AA751" i="26"/>
  <c r="W751" i="26"/>
  <c r="Z751" i="26"/>
  <c r="Y751" i="26"/>
  <c r="O761" i="16"/>
  <c r="P761" i="16"/>
  <c r="R761" i="16" s="1"/>
  <c r="N761" i="16"/>
  <c r="G761" i="16"/>
  <c r="H761" i="16"/>
  <c r="P752" i="26" l="1"/>
  <c r="R752" i="26" s="1"/>
  <c r="O752" i="26"/>
  <c r="N752" i="26"/>
  <c r="H752" i="26"/>
  <c r="G752" i="26"/>
  <c r="I752" i="26"/>
  <c r="K752" i="26" s="1"/>
  <c r="U761" i="16"/>
  <c r="Q761" i="16"/>
  <c r="S761" i="16" s="1"/>
  <c r="J761" i="16"/>
  <c r="L761" i="16" s="1"/>
  <c r="U752" i="26" l="1"/>
  <c r="J752" i="26"/>
  <c r="Q752" i="26"/>
  <c r="S752" i="26" s="1"/>
  <c r="AB761" i="16"/>
  <c r="AA761" i="16"/>
  <c r="Z761" i="16"/>
  <c r="Y761" i="16"/>
  <c r="X761" i="16"/>
  <c r="W761" i="16"/>
  <c r="F762" i="16"/>
  <c r="G762" i="16" s="1"/>
  <c r="M762" i="16"/>
  <c r="T761" i="16"/>
  <c r="V761" i="16" s="1"/>
  <c r="T752" i="26" l="1"/>
  <c r="L752" i="26"/>
  <c r="P762" i="16"/>
  <c r="R762" i="16" s="1"/>
  <c r="H762" i="16"/>
  <c r="I762" i="16"/>
  <c r="K762" i="16" s="1"/>
  <c r="N762" i="16"/>
  <c r="O762" i="16"/>
  <c r="F753" i="26" l="1"/>
  <c r="M753" i="26"/>
  <c r="AB752" i="26"/>
  <c r="X752" i="26"/>
  <c r="AA752" i="26"/>
  <c r="W752" i="26"/>
  <c r="Z752" i="26"/>
  <c r="Y752" i="26"/>
  <c r="V752" i="26"/>
  <c r="U762" i="16"/>
  <c r="J762" i="16"/>
  <c r="L762" i="16" s="1"/>
  <c r="Q762" i="16"/>
  <c r="S762" i="16" s="1"/>
  <c r="P753" i="26" l="1"/>
  <c r="R753" i="26" s="1"/>
  <c r="O753" i="26"/>
  <c r="N753" i="26"/>
  <c r="H753" i="26"/>
  <c r="G753" i="26"/>
  <c r="I753" i="26"/>
  <c r="K753" i="26" s="1"/>
  <c r="AA762" i="16"/>
  <c r="AB762" i="16"/>
  <c r="Z762" i="16"/>
  <c r="X762" i="16"/>
  <c r="Y762" i="16"/>
  <c r="W762" i="16"/>
  <c r="M763" i="16"/>
  <c r="T762" i="16"/>
  <c r="V762" i="16" s="1"/>
  <c r="F763" i="16"/>
  <c r="I763" i="16" s="1"/>
  <c r="K763" i="16" s="1"/>
  <c r="Q753" i="26" l="1"/>
  <c r="S753" i="26" s="1"/>
  <c r="U753" i="26"/>
  <c r="J753" i="26"/>
  <c r="O763" i="16"/>
  <c r="P763" i="16"/>
  <c r="R763" i="16" s="1"/>
  <c r="N763" i="16"/>
  <c r="G763" i="16"/>
  <c r="H763" i="16"/>
  <c r="T753" i="26" l="1"/>
  <c r="L753" i="26"/>
  <c r="U763" i="16"/>
  <c r="Q763" i="16"/>
  <c r="S763" i="16" s="1"/>
  <c r="J763" i="16"/>
  <c r="F754" i="26" l="1"/>
  <c r="M754" i="26"/>
  <c r="AB753" i="26"/>
  <c r="X753" i="26"/>
  <c r="AA753" i="26"/>
  <c r="W753" i="26"/>
  <c r="Z753" i="26"/>
  <c r="Y753" i="26"/>
  <c r="V753" i="26"/>
  <c r="T763" i="16"/>
  <c r="L763" i="16"/>
  <c r="P754" i="26" l="1"/>
  <c r="R754" i="26" s="1"/>
  <c r="O754" i="26"/>
  <c r="N754" i="26"/>
  <c r="H754" i="26"/>
  <c r="G754" i="26"/>
  <c r="I754" i="26"/>
  <c r="K754" i="26" s="1"/>
  <c r="V763" i="16"/>
  <c r="AB763" i="16"/>
  <c r="AA763" i="16"/>
  <c r="Z763" i="16"/>
  <c r="Y763" i="16"/>
  <c r="X763" i="16"/>
  <c r="W763" i="16"/>
  <c r="M764" i="16"/>
  <c r="F764" i="16"/>
  <c r="H764" i="16" s="1"/>
  <c r="U754" i="26" l="1"/>
  <c r="Q754" i="26"/>
  <c r="S754" i="26" s="1"/>
  <c r="J754" i="26"/>
  <c r="N764" i="16"/>
  <c r="O764" i="16"/>
  <c r="P764" i="16"/>
  <c r="R764" i="16" s="1"/>
  <c r="G764" i="16"/>
  <c r="I764" i="16"/>
  <c r="K764" i="16" s="1"/>
  <c r="T754" i="26" l="1"/>
  <c r="L754" i="26"/>
  <c r="U764" i="16"/>
  <c r="Q764" i="16"/>
  <c r="S764" i="16" s="1"/>
  <c r="J764" i="16"/>
  <c r="F755" i="26" l="1"/>
  <c r="M755" i="26"/>
  <c r="AB754" i="26"/>
  <c r="X754" i="26"/>
  <c r="AA754" i="26"/>
  <c r="W754" i="26"/>
  <c r="Z754" i="26"/>
  <c r="Y754" i="26"/>
  <c r="V754" i="26"/>
  <c r="T764" i="16"/>
  <c r="L764" i="16"/>
  <c r="P755" i="26" l="1"/>
  <c r="R755" i="26" s="1"/>
  <c r="O755" i="26"/>
  <c r="N755" i="26"/>
  <c r="H755" i="26"/>
  <c r="G755" i="26"/>
  <c r="I755" i="26"/>
  <c r="K755" i="26" s="1"/>
  <c r="V764" i="16"/>
  <c r="AB764" i="16"/>
  <c r="AA764" i="16"/>
  <c r="Z764" i="16"/>
  <c r="Y764" i="16"/>
  <c r="X764" i="16"/>
  <c r="W764" i="16"/>
  <c r="M765" i="16"/>
  <c r="F765" i="16"/>
  <c r="I765" i="16" s="1"/>
  <c r="K765" i="16" s="1"/>
  <c r="U755" i="26" l="1"/>
  <c r="Q755" i="26"/>
  <c r="S755" i="26" s="1"/>
  <c r="J755" i="26"/>
  <c r="O765" i="16"/>
  <c r="N765" i="16"/>
  <c r="P765" i="16"/>
  <c r="R765" i="16" s="1"/>
  <c r="G765" i="16"/>
  <c r="H765" i="16"/>
  <c r="T755" i="26" l="1"/>
  <c r="L755" i="26"/>
  <c r="U765" i="16"/>
  <c r="J765" i="16"/>
  <c r="L765" i="16" s="1"/>
  <c r="Q765" i="16"/>
  <c r="S765" i="16" s="1"/>
  <c r="F756" i="26" l="1"/>
  <c r="M756" i="26"/>
  <c r="AB755" i="26"/>
  <c r="X755" i="26"/>
  <c r="AA755" i="26"/>
  <c r="W755" i="26"/>
  <c r="Z755" i="26"/>
  <c r="Y755" i="26"/>
  <c r="V755" i="26"/>
  <c r="AB765" i="16"/>
  <c r="AA765" i="16"/>
  <c r="Z765" i="16"/>
  <c r="Y765" i="16"/>
  <c r="X765" i="16"/>
  <c r="W765" i="16"/>
  <c r="F766" i="16"/>
  <c r="H766" i="16" s="1"/>
  <c r="T765" i="16"/>
  <c r="V765" i="16" s="1"/>
  <c r="M766" i="16"/>
  <c r="P756" i="26" l="1"/>
  <c r="R756" i="26" s="1"/>
  <c r="O756" i="26"/>
  <c r="N756" i="26"/>
  <c r="H756" i="26"/>
  <c r="G756" i="26"/>
  <c r="I756" i="26"/>
  <c r="K756" i="26" s="1"/>
  <c r="O766" i="16"/>
  <c r="I766" i="16"/>
  <c r="K766" i="16" s="1"/>
  <c r="G766" i="16"/>
  <c r="P766" i="16"/>
  <c r="R766" i="16" s="1"/>
  <c r="N766" i="16"/>
  <c r="J756" i="26" l="1"/>
  <c r="L756" i="26" s="1"/>
  <c r="U756" i="26"/>
  <c r="Q756" i="26"/>
  <c r="S756" i="26" s="1"/>
  <c r="U766" i="16"/>
  <c r="J766" i="16"/>
  <c r="L766" i="16" s="1"/>
  <c r="Q766" i="16"/>
  <c r="M757" i="26" l="1"/>
  <c r="F757" i="26"/>
  <c r="W756" i="26"/>
  <c r="Y756" i="26"/>
  <c r="AB756" i="26"/>
  <c r="X756" i="26"/>
  <c r="AA756" i="26"/>
  <c r="Z756" i="26"/>
  <c r="T756" i="26"/>
  <c r="V756" i="26" s="1"/>
  <c r="T766" i="16"/>
  <c r="S766" i="16"/>
  <c r="M767" i="16" s="1"/>
  <c r="H757" i="26" l="1"/>
  <c r="G757" i="26"/>
  <c r="I757" i="26"/>
  <c r="K757" i="26" s="1"/>
  <c r="P757" i="26"/>
  <c r="R757" i="26" s="1"/>
  <c r="O757" i="26"/>
  <c r="N757" i="26"/>
  <c r="W766" i="16"/>
  <c r="Z766" i="16"/>
  <c r="V766" i="16"/>
  <c r="AA766" i="16"/>
  <c r="AB766" i="16"/>
  <c r="O767" i="16"/>
  <c r="Y766" i="16"/>
  <c r="X766" i="16"/>
  <c r="F767" i="16"/>
  <c r="H767" i="16" s="1"/>
  <c r="P767" i="16"/>
  <c r="R767" i="16" s="1"/>
  <c r="N767" i="16"/>
  <c r="J757" i="26" l="1"/>
  <c r="L757" i="26" s="1"/>
  <c r="Q757" i="26"/>
  <c r="S757" i="26" s="1"/>
  <c r="U757" i="26"/>
  <c r="I767" i="16"/>
  <c r="K767" i="16" s="1"/>
  <c r="U767" i="16" s="1"/>
  <c r="G767" i="16"/>
  <c r="Q767" i="16"/>
  <c r="S767" i="16" s="1"/>
  <c r="F758" i="26" l="1"/>
  <c r="M758" i="26"/>
  <c r="T757" i="26"/>
  <c r="V757" i="26" s="1"/>
  <c r="AB757" i="26"/>
  <c r="X757" i="26"/>
  <c r="AA757" i="26"/>
  <c r="W757" i="26"/>
  <c r="Z757" i="26"/>
  <c r="Y757" i="26"/>
  <c r="J767" i="16"/>
  <c r="L767" i="16" s="1"/>
  <c r="P758" i="26" l="1"/>
  <c r="R758" i="26" s="1"/>
  <c r="O758" i="26"/>
  <c r="N758" i="26"/>
  <c r="H758" i="26"/>
  <c r="G758" i="26"/>
  <c r="I758" i="26"/>
  <c r="K758" i="26" s="1"/>
  <c r="AB767" i="16"/>
  <c r="AA767" i="16"/>
  <c r="Z767" i="16"/>
  <c r="Y767" i="16"/>
  <c r="X767" i="16"/>
  <c r="W767" i="16"/>
  <c r="T767" i="16"/>
  <c r="V767" i="16" s="1"/>
  <c r="M768" i="16"/>
  <c r="F768" i="16"/>
  <c r="G768" i="16" s="1"/>
  <c r="U758" i="26" l="1"/>
  <c r="J758" i="26"/>
  <c r="L758" i="26" s="1"/>
  <c r="Q758" i="26"/>
  <c r="S758" i="26" s="1"/>
  <c r="O768" i="16"/>
  <c r="I768" i="16"/>
  <c r="K768" i="16" s="1"/>
  <c r="H768" i="16"/>
  <c r="P768" i="16"/>
  <c r="R768" i="16" s="1"/>
  <c r="N768" i="16"/>
  <c r="F759" i="26" l="1"/>
  <c r="M759" i="26"/>
  <c r="T758" i="26"/>
  <c r="V758" i="26" s="1"/>
  <c r="AB758" i="26"/>
  <c r="X758" i="26"/>
  <c r="AA758" i="26"/>
  <c r="W758" i="26"/>
  <c r="Z758" i="26"/>
  <c r="Y758" i="26"/>
  <c r="U768" i="16"/>
  <c r="Q768" i="16"/>
  <c r="S768" i="16" s="1"/>
  <c r="J768" i="16"/>
  <c r="L768" i="16" s="1"/>
  <c r="P759" i="26" l="1"/>
  <c r="R759" i="26" s="1"/>
  <c r="O759" i="26"/>
  <c r="N759" i="26"/>
  <c r="H759" i="26"/>
  <c r="G759" i="26"/>
  <c r="I759" i="26"/>
  <c r="K759" i="26" s="1"/>
  <c r="AB768" i="16"/>
  <c r="AA768" i="16"/>
  <c r="Z768" i="16"/>
  <c r="Y768" i="16"/>
  <c r="X768" i="16"/>
  <c r="W768" i="16"/>
  <c r="T768" i="16"/>
  <c r="V768" i="16" s="1"/>
  <c r="M769" i="16"/>
  <c r="F769" i="16"/>
  <c r="H769" i="16" s="1"/>
  <c r="U759" i="26" l="1"/>
  <c r="J759" i="26"/>
  <c r="L759" i="26" s="1"/>
  <c r="Q759" i="26"/>
  <c r="S759" i="26" s="1"/>
  <c r="O769" i="16"/>
  <c r="P769" i="16"/>
  <c r="R769" i="16" s="1"/>
  <c r="N769" i="16"/>
  <c r="G769" i="16"/>
  <c r="I769" i="16"/>
  <c r="K769" i="16" s="1"/>
  <c r="M760" i="26" l="1"/>
  <c r="F760" i="26"/>
  <c r="W759" i="26"/>
  <c r="Y759" i="26"/>
  <c r="AB759" i="26"/>
  <c r="X759" i="26"/>
  <c r="AA759" i="26"/>
  <c r="Z759" i="26"/>
  <c r="T759" i="26"/>
  <c r="V759" i="26" s="1"/>
  <c r="Q769" i="16"/>
  <c r="S769" i="16" s="1"/>
  <c r="U769" i="16"/>
  <c r="J769" i="16"/>
  <c r="L769" i="16" s="1"/>
  <c r="H760" i="26" l="1"/>
  <c r="G760" i="26"/>
  <c r="I760" i="26"/>
  <c r="K760" i="26" s="1"/>
  <c r="P760" i="26"/>
  <c r="R760" i="26" s="1"/>
  <c r="O760" i="26"/>
  <c r="N760" i="26"/>
  <c r="AB769" i="16"/>
  <c r="AA769" i="16"/>
  <c r="Z769" i="16"/>
  <c r="Y769" i="16"/>
  <c r="X769" i="16"/>
  <c r="W769" i="16"/>
  <c r="M770" i="16"/>
  <c r="F770" i="16"/>
  <c r="G770" i="16" s="1"/>
  <c r="T769" i="16"/>
  <c r="V769" i="16" s="1"/>
  <c r="Q760" i="26" l="1"/>
  <c r="S760" i="26" s="1"/>
  <c r="U760" i="26"/>
  <c r="J760" i="26"/>
  <c r="P770" i="16"/>
  <c r="R770" i="16" s="1"/>
  <c r="N770" i="16"/>
  <c r="O770" i="16"/>
  <c r="I770" i="16"/>
  <c r="K770" i="16" s="1"/>
  <c r="H770" i="16"/>
  <c r="T760" i="26" l="1"/>
  <c r="L760" i="26"/>
  <c r="U770" i="16"/>
  <c r="Q770" i="16"/>
  <c r="S770" i="16" s="1"/>
  <c r="J770" i="16"/>
  <c r="L770" i="16" s="1"/>
  <c r="F761" i="26" l="1"/>
  <c r="M761" i="26"/>
  <c r="AB760" i="26"/>
  <c r="X760" i="26"/>
  <c r="AA760" i="26"/>
  <c r="W760" i="26"/>
  <c r="Z760" i="26"/>
  <c r="Y760" i="26"/>
  <c r="V760" i="26"/>
  <c r="AB770" i="16"/>
  <c r="AA770" i="16"/>
  <c r="Z770" i="16"/>
  <c r="Y770" i="16"/>
  <c r="X770" i="16"/>
  <c r="W770" i="16"/>
  <c r="T770" i="16"/>
  <c r="V770" i="16" s="1"/>
  <c r="F771" i="16"/>
  <c r="H771" i="16" s="1"/>
  <c r="M771" i="16"/>
  <c r="P761" i="26" l="1"/>
  <c r="R761" i="26" s="1"/>
  <c r="O761" i="26"/>
  <c r="N761" i="26"/>
  <c r="H761" i="26"/>
  <c r="G761" i="26"/>
  <c r="I761" i="26"/>
  <c r="K761" i="26" s="1"/>
  <c r="P771" i="16"/>
  <c r="R771" i="16" s="1"/>
  <c r="G771" i="16"/>
  <c r="I771" i="16"/>
  <c r="K771" i="16" s="1"/>
  <c r="O771" i="16"/>
  <c r="N771" i="16"/>
  <c r="Q761" i="26" l="1"/>
  <c r="S761" i="26" s="1"/>
  <c r="U761" i="26"/>
  <c r="J761" i="26"/>
  <c r="U771" i="16"/>
  <c r="J771" i="16"/>
  <c r="L771" i="16" s="1"/>
  <c r="Q771" i="16"/>
  <c r="S771" i="16" s="1"/>
  <c r="T761" i="26" l="1"/>
  <c r="L761" i="26"/>
  <c r="AB771" i="16"/>
  <c r="AA771" i="16"/>
  <c r="Z771" i="16"/>
  <c r="Y771" i="16"/>
  <c r="X771" i="16"/>
  <c r="W771" i="16"/>
  <c r="F772" i="16"/>
  <c r="I772" i="16" s="1"/>
  <c r="K772" i="16" s="1"/>
  <c r="M772" i="16"/>
  <c r="T771" i="16"/>
  <c r="V771" i="16" s="1"/>
  <c r="F762" i="26" l="1"/>
  <c r="M762" i="26"/>
  <c r="AB761" i="26"/>
  <c r="X761" i="26"/>
  <c r="AA761" i="26"/>
  <c r="W761" i="26"/>
  <c r="Z761" i="26"/>
  <c r="Y761" i="26"/>
  <c r="V761" i="26"/>
  <c r="N772" i="16"/>
  <c r="H772" i="16"/>
  <c r="G772" i="16"/>
  <c r="O772" i="16"/>
  <c r="P772" i="16"/>
  <c r="R772" i="16" s="1"/>
  <c r="P762" i="26" l="1"/>
  <c r="R762" i="26" s="1"/>
  <c r="O762" i="26"/>
  <c r="N762" i="26"/>
  <c r="H762" i="26"/>
  <c r="G762" i="26"/>
  <c r="I762" i="26"/>
  <c r="K762" i="26" s="1"/>
  <c r="U772" i="16"/>
  <c r="J772" i="16"/>
  <c r="L772" i="16" s="1"/>
  <c r="Q772" i="16"/>
  <c r="U762" i="26" l="1"/>
  <c r="Q762" i="26"/>
  <c r="S762" i="26" s="1"/>
  <c r="J762" i="26"/>
  <c r="T772" i="16"/>
  <c r="S772" i="16"/>
  <c r="M773" i="16" s="1"/>
  <c r="T762" i="26" l="1"/>
  <c r="L762" i="26"/>
  <c r="Z772" i="16"/>
  <c r="AA772" i="16"/>
  <c r="AB772" i="16"/>
  <c r="V772" i="16"/>
  <c r="N773" i="16"/>
  <c r="W772" i="16"/>
  <c r="X772" i="16"/>
  <c r="Y772" i="16"/>
  <c r="F773" i="16"/>
  <c r="H773" i="16" s="1"/>
  <c r="O773" i="16"/>
  <c r="P773" i="16"/>
  <c r="R773" i="16" s="1"/>
  <c r="F763" i="26" l="1"/>
  <c r="M763" i="26"/>
  <c r="AB762" i="26"/>
  <c r="X762" i="26"/>
  <c r="AA762" i="26"/>
  <c r="W762" i="26"/>
  <c r="Z762" i="26"/>
  <c r="Y762" i="26"/>
  <c r="V762" i="26"/>
  <c r="I773" i="16"/>
  <c r="K773" i="16" s="1"/>
  <c r="U773" i="16" s="1"/>
  <c r="G773" i="16"/>
  <c r="Q773" i="16"/>
  <c r="S773" i="16" s="1"/>
  <c r="P763" i="26" l="1"/>
  <c r="R763" i="26" s="1"/>
  <c r="O763" i="26"/>
  <c r="N763" i="26"/>
  <c r="H763" i="26"/>
  <c r="G763" i="26"/>
  <c r="I763" i="26"/>
  <c r="K763" i="26" s="1"/>
  <c r="J773" i="16"/>
  <c r="T773" i="16" s="1"/>
  <c r="J763" i="26" l="1"/>
  <c r="L763" i="26" s="1"/>
  <c r="U763" i="26"/>
  <c r="Q763" i="26"/>
  <c r="S763" i="26" s="1"/>
  <c r="L773" i="16"/>
  <c r="M764" i="26" l="1"/>
  <c r="F764" i="26"/>
  <c r="T763" i="26"/>
  <c r="V763" i="26" s="1"/>
  <c r="AB763" i="26"/>
  <c r="X763" i="26"/>
  <c r="AA763" i="26"/>
  <c r="W763" i="26"/>
  <c r="Z763" i="26"/>
  <c r="Y763" i="26"/>
  <c r="V773" i="16"/>
  <c r="AB773" i="16"/>
  <c r="AA773" i="16"/>
  <c r="Z773" i="16"/>
  <c r="Y773" i="16"/>
  <c r="X773" i="16"/>
  <c r="W773" i="16"/>
  <c r="F774" i="16"/>
  <c r="G774" i="16" s="1"/>
  <c r="M774" i="16"/>
  <c r="P764" i="26" l="1"/>
  <c r="R764" i="26" s="1"/>
  <c r="O764" i="26"/>
  <c r="N764" i="26"/>
  <c r="H764" i="26"/>
  <c r="G764" i="26"/>
  <c r="I764" i="26"/>
  <c r="K764" i="26" s="1"/>
  <c r="O774" i="16"/>
  <c r="I774" i="16"/>
  <c r="K774" i="16" s="1"/>
  <c r="H774" i="16"/>
  <c r="P774" i="16"/>
  <c r="R774" i="16" s="1"/>
  <c r="N774" i="16"/>
  <c r="J764" i="26" l="1"/>
  <c r="L764" i="26" s="1"/>
  <c r="U764" i="26"/>
  <c r="Q764" i="26"/>
  <c r="S764" i="26" s="1"/>
  <c r="J774" i="16"/>
  <c r="L774" i="16" s="1"/>
  <c r="U774" i="16"/>
  <c r="Q774" i="16"/>
  <c r="M765" i="26" l="1"/>
  <c r="F765" i="26"/>
  <c r="T764" i="26"/>
  <c r="V764" i="26" s="1"/>
  <c r="AB764" i="26"/>
  <c r="X764" i="26"/>
  <c r="AA764" i="26"/>
  <c r="W764" i="26"/>
  <c r="Z764" i="26"/>
  <c r="Y764" i="26"/>
  <c r="T774" i="16"/>
  <c r="S774" i="16"/>
  <c r="X774" i="16" s="1"/>
  <c r="P765" i="26" l="1"/>
  <c r="R765" i="26" s="1"/>
  <c r="O765" i="26"/>
  <c r="N765" i="26"/>
  <c r="H765" i="26"/>
  <c r="G765" i="26"/>
  <c r="I765" i="26"/>
  <c r="K765" i="26" s="1"/>
  <c r="Z774" i="16"/>
  <c r="AA774" i="16"/>
  <c r="AB774" i="16"/>
  <c r="V774" i="16"/>
  <c r="Y774" i="16"/>
  <c r="M775" i="16"/>
  <c r="P775" i="16" s="1"/>
  <c r="W774" i="16"/>
  <c r="F775" i="16"/>
  <c r="I775" i="16" s="1"/>
  <c r="K775" i="16" s="1"/>
  <c r="U765" i="26" l="1"/>
  <c r="J765" i="26"/>
  <c r="L765" i="26" s="1"/>
  <c r="Q765" i="26"/>
  <c r="S765" i="26" s="1"/>
  <c r="R775" i="16"/>
  <c r="U775" i="16" s="1"/>
  <c r="N775" i="16"/>
  <c r="G775" i="16"/>
  <c r="H775" i="16"/>
  <c r="O775" i="16"/>
  <c r="M766" i="26" l="1"/>
  <c r="F766" i="26"/>
  <c r="T765" i="26"/>
  <c r="V765" i="26" s="1"/>
  <c r="AB765" i="26"/>
  <c r="X765" i="26"/>
  <c r="AA765" i="26"/>
  <c r="W765" i="26"/>
  <c r="Z765" i="26"/>
  <c r="Y765" i="26"/>
  <c r="Q775" i="16"/>
  <c r="S775" i="16" s="1"/>
  <c r="J775" i="16"/>
  <c r="L775" i="16" s="1"/>
  <c r="H766" i="26" l="1"/>
  <c r="G766" i="26"/>
  <c r="I766" i="26"/>
  <c r="K766" i="26" s="1"/>
  <c r="P766" i="26"/>
  <c r="R766" i="26" s="1"/>
  <c r="O766" i="26"/>
  <c r="N766" i="26"/>
  <c r="Y775" i="16"/>
  <c r="AB775" i="16"/>
  <c r="AA775" i="16"/>
  <c r="Z775" i="16"/>
  <c r="M776" i="16"/>
  <c r="T775" i="16"/>
  <c r="V775" i="16" s="1"/>
  <c r="F776" i="16"/>
  <c r="H776" i="16" s="1"/>
  <c r="W775" i="16"/>
  <c r="X775" i="16"/>
  <c r="Q766" i="26" l="1"/>
  <c r="S766" i="26" s="1"/>
  <c r="U766" i="26"/>
  <c r="J766" i="26"/>
  <c r="G776" i="16"/>
  <c r="I776" i="16"/>
  <c r="K776" i="16" s="1"/>
  <c r="N776" i="16"/>
  <c r="P776" i="16"/>
  <c r="R776" i="16" s="1"/>
  <c r="O776" i="16"/>
  <c r="T766" i="26" l="1"/>
  <c r="L766" i="26"/>
  <c r="J776" i="16"/>
  <c r="L776" i="16" s="1"/>
  <c r="U776" i="16"/>
  <c r="Q776" i="16"/>
  <c r="S776" i="16" s="1"/>
  <c r="F767" i="26" l="1"/>
  <c r="M767" i="26"/>
  <c r="AB766" i="26"/>
  <c r="X766" i="26"/>
  <c r="AA766" i="26"/>
  <c r="W766" i="26"/>
  <c r="Z766" i="26"/>
  <c r="Y766" i="26"/>
  <c r="V766" i="26"/>
  <c r="T776" i="16"/>
  <c r="V776" i="16" s="1"/>
  <c r="AB776" i="16"/>
  <c r="W776" i="16"/>
  <c r="Z776" i="16"/>
  <c r="M777" i="16"/>
  <c r="O777" i="16" s="1"/>
  <c r="Y776" i="16"/>
  <c r="F777" i="16"/>
  <c r="H777" i="16" s="1"/>
  <c r="X776" i="16"/>
  <c r="AA776" i="16"/>
  <c r="P767" i="26" l="1"/>
  <c r="R767" i="26" s="1"/>
  <c r="O767" i="26"/>
  <c r="N767" i="26"/>
  <c r="H767" i="26"/>
  <c r="G767" i="26"/>
  <c r="I767" i="26"/>
  <c r="K767" i="26" s="1"/>
  <c r="P777" i="16"/>
  <c r="R777" i="16" s="1"/>
  <c r="N777" i="16"/>
  <c r="G777" i="16"/>
  <c r="I777" i="16"/>
  <c r="K777" i="16" s="1"/>
  <c r="U767" i="26" l="1"/>
  <c r="Q767" i="26"/>
  <c r="S767" i="26" s="1"/>
  <c r="J767" i="26"/>
  <c r="U777" i="16"/>
  <c r="Q777" i="16"/>
  <c r="S777" i="16" s="1"/>
  <c r="J777" i="16"/>
  <c r="L777" i="16" s="1"/>
  <c r="T767" i="26" l="1"/>
  <c r="L767" i="26"/>
  <c r="AA777" i="16"/>
  <c r="F778" i="16"/>
  <c r="H778" i="16" s="1"/>
  <c r="M778" i="16"/>
  <c r="N778" i="16" s="1"/>
  <c r="Y777" i="16"/>
  <c r="T777" i="16"/>
  <c r="V777" i="16" s="1"/>
  <c r="Z777" i="16"/>
  <c r="X777" i="16"/>
  <c r="W777" i="16"/>
  <c r="AB777" i="16"/>
  <c r="F768" i="26" l="1"/>
  <c r="M768" i="26"/>
  <c r="AB767" i="26"/>
  <c r="X767" i="26"/>
  <c r="AA767" i="26"/>
  <c r="W767" i="26"/>
  <c r="Z767" i="26"/>
  <c r="Y767" i="26"/>
  <c r="V767" i="26"/>
  <c r="G778" i="16"/>
  <c r="O778" i="16"/>
  <c r="P778" i="16"/>
  <c r="R778" i="16" s="1"/>
  <c r="I778" i="16"/>
  <c r="K778" i="16" s="1"/>
  <c r="P768" i="26" l="1"/>
  <c r="R768" i="26" s="1"/>
  <c r="O768" i="26"/>
  <c r="N768" i="26"/>
  <c r="H768" i="26"/>
  <c r="G768" i="26"/>
  <c r="I768" i="26"/>
  <c r="K768" i="26" s="1"/>
  <c r="Q778" i="16"/>
  <c r="S778" i="16" s="1"/>
  <c r="U778" i="16"/>
  <c r="J778" i="16"/>
  <c r="L778" i="16" s="1"/>
  <c r="U768" i="26" l="1"/>
  <c r="J768" i="26"/>
  <c r="Q768" i="26"/>
  <c r="S768" i="26" s="1"/>
  <c r="T778" i="16"/>
  <c r="V778" i="16" s="1"/>
  <c r="Y778" i="16"/>
  <c r="AA778" i="16"/>
  <c r="Z778" i="16"/>
  <c r="AB778" i="16"/>
  <c r="W778" i="16"/>
  <c r="X778" i="16"/>
  <c r="F779" i="16"/>
  <c r="M779" i="16"/>
  <c r="T768" i="26" l="1"/>
  <c r="L768" i="26"/>
  <c r="G779" i="16"/>
  <c r="I779" i="16"/>
  <c r="K779" i="16" s="1"/>
  <c r="H779" i="16"/>
  <c r="O779" i="16"/>
  <c r="P779" i="16"/>
  <c r="R779" i="16" s="1"/>
  <c r="N779" i="16"/>
  <c r="F769" i="26" l="1"/>
  <c r="M769" i="26"/>
  <c r="AB768" i="26"/>
  <c r="X768" i="26"/>
  <c r="AA768" i="26"/>
  <c r="W768" i="26"/>
  <c r="Z768" i="26"/>
  <c r="Y768" i="26"/>
  <c r="V768" i="26"/>
  <c r="Q779" i="16"/>
  <c r="S779" i="16" s="1"/>
  <c r="J779" i="16"/>
  <c r="L779" i="16" s="1"/>
  <c r="U779" i="16"/>
  <c r="P769" i="26" l="1"/>
  <c r="R769" i="26" s="1"/>
  <c r="O769" i="26"/>
  <c r="N769" i="26"/>
  <c r="H769" i="26"/>
  <c r="G769" i="26"/>
  <c r="I769" i="26"/>
  <c r="K769" i="26" s="1"/>
  <c r="AB779" i="16"/>
  <c r="AA779" i="16"/>
  <c r="Z779" i="16"/>
  <c r="Y779" i="16"/>
  <c r="X779" i="16"/>
  <c r="W779" i="16"/>
  <c r="T779" i="16"/>
  <c r="V779" i="16" s="1"/>
  <c r="M780" i="16"/>
  <c r="F780" i="16"/>
  <c r="Q769" i="26" l="1"/>
  <c r="S769" i="26" s="1"/>
  <c r="U769" i="26"/>
  <c r="J769" i="26"/>
  <c r="N780" i="16"/>
  <c r="O780" i="16"/>
  <c r="P780" i="16"/>
  <c r="R780" i="16" s="1"/>
  <c r="I780" i="16"/>
  <c r="K780" i="16" s="1"/>
  <c r="G780" i="16"/>
  <c r="H780" i="16"/>
  <c r="T769" i="26" l="1"/>
  <c r="L769" i="26"/>
  <c r="U780" i="16"/>
  <c r="J780" i="16"/>
  <c r="L780" i="16" s="1"/>
  <c r="Q780" i="16"/>
  <c r="F770" i="26" l="1"/>
  <c r="M770" i="26"/>
  <c r="AB769" i="26"/>
  <c r="X769" i="26"/>
  <c r="AA769" i="26"/>
  <c r="W769" i="26"/>
  <c r="Z769" i="26"/>
  <c r="Y769" i="26"/>
  <c r="V769" i="26"/>
  <c r="S780" i="16"/>
  <c r="Y780" i="16" s="1"/>
  <c r="T780" i="16"/>
  <c r="P770" i="26" l="1"/>
  <c r="R770" i="26" s="1"/>
  <c r="O770" i="26"/>
  <c r="N770" i="26"/>
  <c r="H770" i="26"/>
  <c r="G770" i="26"/>
  <c r="I770" i="26"/>
  <c r="K770" i="26" s="1"/>
  <c r="Z780" i="16"/>
  <c r="AA780" i="16"/>
  <c r="AB780" i="16"/>
  <c r="V780" i="16"/>
  <c r="W780" i="16"/>
  <c r="X780" i="16"/>
  <c r="F781" i="16"/>
  <c r="M781" i="16"/>
  <c r="J770" i="26" l="1"/>
  <c r="L770" i="26" s="1"/>
  <c r="U770" i="26"/>
  <c r="Q770" i="26"/>
  <c r="S770" i="26" s="1"/>
  <c r="N781" i="16"/>
  <c r="P781" i="16"/>
  <c r="R781" i="16" s="1"/>
  <c r="O781" i="16"/>
  <c r="I781" i="16"/>
  <c r="K781" i="16" s="1"/>
  <c r="G781" i="16"/>
  <c r="H781" i="16"/>
  <c r="M771" i="26" l="1"/>
  <c r="F771" i="26"/>
  <c r="T770" i="26"/>
  <c r="V770" i="26" s="1"/>
  <c r="AB770" i="26"/>
  <c r="X770" i="26"/>
  <c r="AA770" i="26"/>
  <c r="W770" i="26"/>
  <c r="Z770" i="26"/>
  <c r="Y770" i="26"/>
  <c r="Q781" i="16"/>
  <c r="S781" i="16" s="1"/>
  <c r="J781" i="16"/>
  <c r="L781" i="16" s="1"/>
  <c r="U781" i="16"/>
  <c r="P771" i="26" l="1"/>
  <c r="R771" i="26" s="1"/>
  <c r="O771" i="26"/>
  <c r="N771" i="26"/>
  <c r="H771" i="26"/>
  <c r="G771" i="26"/>
  <c r="I771" i="26"/>
  <c r="K771" i="26" s="1"/>
  <c r="AB781" i="16"/>
  <c r="AA781" i="16"/>
  <c r="Z781" i="16"/>
  <c r="Y781" i="16"/>
  <c r="X781" i="16"/>
  <c r="W781" i="16"/>
  <c r="T781" i="16"/>
  <c r="V781" i="16" s="1"/>
  <c r="F782" i="16"/>
  <c r="M782" i="16"/>
  <c r="Q771" i="26" l="1"/>
  <c r="S771" i="26" s="1"/>
  <c r="U771" i="26"/>
  <c r="J771" i="26"/>
  <c r="O782" i="16"/>
  <c r="P782" i="16"/>
  <c r="R782" i="16" s="1"/>
  <c r="N782" i="16"/>
  <c r="H782" i="16"/>
  <c r="I782" i="16"/>
  <c r="K782" i="16" s="1"/>
  <c r="G782" i="16"/>
  <c r="T771" i="26" l="1"/>
  <c r="L771" i="26"/>
  <c r="Q782" i="16"/>
  <c r="S782" i="16" s="1"/>
  <c r="U782" i="16"/>
  <c r="J782" i="16"/>
  <c r="L782" i="16" s="1"/>
  <c r="F772" i="26" l="1"/>
  <c r="M772" i="26"/>
  <c r="AB771" i="26"/>
  <c r="X771" i="26"/>
  <c r="AA771" i="26"/>
  <c r="W771" i="26"/>
  <c r="Z771" i="26"/>
  <c r="Y771" i="26"/>
  <c r="V771" i="26"/>
  <c r="AB782" i="16"/>
  <c r="AA782" i="16"/>
  <c r="Z782" i="16"/>
  <c r="Y782" i="16"/>
  <c r="X782" i="16"/>
  <c r="W782" i="16"/>
  <c r="F783" i="16"/>
  <c r="G783" i="16" s="1"/>
  <c r="M783" i="16"/>
  <c r="T782" i="16"/>
  <c r="V782" i="16" s="1"/>
  <c r="P772" i="26" l="1"/>
  <c r="R772" i="26" s="1"/>
  <c r="O772" i="26"/>
  <c r="N772" i="26"/>
  <c r="H772" i="26"/>
  <c r="G772" i="26"/>
  <c r="I772" i="26"/>
  <c r="K772" i="26" s="1"/>
  <c r="N783" i="16"/>
  <c r="O783" i="16"/>
  <c r="H783" i="16"/>
  <c r="P783" i="16"/>
  <c r="R783" i="16" s="1"/>
  <c r="I783" i="16"/>
  <c r="K783" i="16" s="1"/>
  <c r="U772" i="26" l="1"/>
  <c r="J772" i="26"/>
  <c r="Q772" i="26"/>
  <c r="S772" i="26" s="1"/>
  <c r="J783" i="16"/>
  <c r="L783" i="16" s="1"/>
  <c r="U783" i="16"/>
  <c r="Q783" i="16"/>
  <c r="S783" i="16" s="1"/>
  <c r="T772" i="26" l="1"/>
  <c r="L772" i="26"/>
  <c r="AB783" i="16"/>
  <c r="AA783" i="16"/>
  <c r="Z783" i="16"/>
  <c r="Y783" i="16"/>
  <c r="X783" i="16"/>
  <c r="W783" i="16"/>
  <c r="T783" i="16"/>
  <c r="V783" i="16" s="1"/>
  <c r="M784" i="16"/>
  <c r="F784" i="16"/>
  <c r="F773" i="26" l="1"/>
  <c r="M773" i="26"/>
  <c r="AB772" i="26"/>
  <c r="X772" i="26"/>
  <c r="AA772" i="26"/>
  <c r="W772" i="26"/>
  <c r="Z772" i="26"/>
  <c r="Y772" i="26"/>
  <c r="V772" i="26"/>
  <c r="G784" i="16"/>
  <c r="I784" i="16"/>
  <c r="K784" i="16" s="1"/>
  <c r="H784" i="16"/>
  <c r="N784" i="16"/>
  <c r="P784" i="16"/>
  <c r="R784" i="16" s="1"/>
  <c r="O784" i="16"/>
  <c r="P773" i="26" l="1"/>
  <c r="R773" i="26" s="1"/>
  <c r="O773" i="26"/>
  <c r="N773" i="26"/>
  <c r="H773" i="26"/>
  <c r="G773" i="26"/>
  <c r="I773" i="26"/>
  <c r="K773" i="26" s="1"/>
  <c r="Q784" i="16"/>
  <c r="S784" i="16" s="1"/>
  <c r="U784" i="16"/>
  <c r="J784" i="16"/>
  <c r="U773" i="26" l="1"/>
  <c r="Q773" i="26"/>
  <c r="S773" i="26" s="1"/>
  <c r="J773" i="26"/>
  <c r="T784" i="16"/>
  <c r="L784" i="16"/>
  <c r="T773" i="26" l="1"/>
  <c r="L773" i="26"/>
  <c r="V784" i="16"/>
  <c r="AB784" i="16"/>
  <c r="AA784" i="16"/>
  <c r="Z784" i="16"/>
  <c r="Y784" i="16"/>
  <c r="X784" i="16"/>
  <c r="W784" i="16"/>
  <c r="M785" i="16"/>
  <c r="F785" i="16"/>
  <c r="F774" i="26" l="1"/>
  <c r="M774" i="26"/>
  <c r="AB773" i="26"/>
  <c r="X773" i="26"/>
  <c r="AA773" i="26"/>
  <c r="W773" i="26"/>
  <c r="Z773" i="26"/>
  <c r="Y773" i="26"/>
  <c r="V773" i="26"/>
  <c r="I785" i="16"/>
  <c r="K785" i="16" s="1"/>
  <c r="G785" i="16"/>
  <c r="H785" i="16"/>
  <c r="N785" i="16"/>
  <c r="P785" i="16"/>
  <c r="R785" i="16" s="1"/>
  <c r="O785" i="16"/>
  <c r="P774" i="26" l="1"/>
  <c r="R774" i="26" s="1"/>
  <c r="O774" i="26"/>
  <c r="N774" i="26"/>
  <c r="H774" i="26"/>
  <c r="G774" i="26"/>
  <c r="I774" i="26"/>
  <c r="K774" i="26" s="1"/>
  <c r="J785" i="16"/>
  <c r="L785" i="16" s="1"/>
  <c r="Q785" i="16"/>
  <c r="U785" i="16"/>
  <c r="U774" i="26" l="1"/>
  <c r="J774" i="26"/>
  <c r="Q774" i="26"/>
  <c r="S774" i="26" s="1"/>
  <c r="T785" i="16"/>
  <c r="S785" i="16"/>
  <c r="Y785" i="16" s="1"/>
  <c r="T774" i="26" l="1"/>
  <c r="L774" i="26"/>
  <c r="W785" i="16"/>
  <c r="Z785" i="16"/>
  <c r="AA785" i="16"/>
  <c r="AB785" i="16"/>
  <c r="V785" i="16"/>
  <c r="X785" i="16"/>
  <c r="M786" i="16"/>
  <c r="F786" i="16"/>
  <c r="I786" i="16" s="1"/>
  <c r="K786" i="16" s="1"/>
  <c r="F775" i="26" l="1"/>
  <c r="M775" i="26"/>
  <c r="AB774" i="26"/>
  <c r="X774" i="26"/>
  <c r="AA774" i="26"/>
  <c r="W774" i="26"/>
  <c r="Z774" i="26"/>
  <c r="Y774" i="26"/>
  <c r="V774" i="26"/>
  <c r="P786" i="16"/>
  <c r="R786" i="16" s="1"/>
  <c r="U786" i="16" s="1"/>
  <c r="O786" i="16"/>
  <c r="N786" i="16"/>
  <c r="G786" i="16"/>
  <c r="H786" i="16"/>
  <c r="P775" i="26" l="1"/>
  <c r="R775" i="26" s="1"/>
  <c r="O775" i="26"/>
  <c r="N775" i="26"/>
  <c r="H775" i="26"/>
  <c r="G775" i="26"/>
  <c r="I775" i="26"/>
  <c r="K775" i="26" s="1"/>
  <c r="Q786" i="16"/>
  <c r="S786" i="16" s="1"/>
  <c r="J786" i="16"/>
  <c r="L786" i="16" s="1"/>
  <c r="U775" i="26" l="1"/>
  <c r="Q775" i="26"/>
  <c r="S775" i="26" s="1"/>
  <c r="J775" i="26"/>
  <c r="AB786" i="16"/>
  <c r="AA786" i="16"/>
  <c r="Z786" i="16"/>
  <c r="Y786" i="16"/>
  <c r="X786" i="16"/>
  <c r="W786" i="16"/>
  <c r="F787" i="16"/>
  <c r="H787" i="16" s="1"/>
  <c r="T786" i="16"/>
  <c r="V786" i="16" s="1"/>
  <c r="M787" i="16"/>
  <c r="T775" i="26" l="1"/>
  <c r="L775" i="26"/>
  <c r="P787" i="16"/>
  <c r="R787" i="16" s="1"/>
  <c r="I787" i="16"/>
  <c r="K787" i="16" s="1"/>
  <c r="G787" i="16"/>
  <c r="O787" i="16"/>
  <c r="N787" i="16"/>
  <c r="F776" i="26" l="1"/>
  <c r="M776" i="26"/>
  <c r="AB775" i="26"/>
  <c r="X775" i="26"/>
  <c r="AA775" i="26"/>
  <c r="W775" i="26"/>
  <c r="Z775" i="26"/>
  <c r="Y775" i="26"/>
  <c r="V775" i="26"/>
  <c r="U787" i="16"/>
  <c r="J787" i="16"/>
  <c r="L787" i="16" s="1"/>
  <c r="Q787" i="16"/>
  <c r="S787" i="16" s="1"/>
  <c r="P776" i="26" l="1"/>
  <c r="R776" i="26" s="1"/>
  <c r="O776" i="26"/>
  <c r="N776" i="26"/>
  <c r="H776" i="26"/>
  <c r="G776" i="26"/>
  <c r="I776" i="26"/>
  <c r="K776" i="26" s="1"/>
  <c r="AB787" i="16"/>
  <c r="AA787" i="16"/>
  <c r="Z787" i="16"/>
  <c r="Y787" i="16"/>
  <c r="X787" i="16"/>
  <c r="W787" i="16"/>
  <c r="T787" i="16"/>
  <c r="V787" i="16" s="1"/>
  <c r="F788" i="16"/>
  <c r="H788" i="16" s="1"/>
  <c r="M788" i="16"/>
  <c r="U776" i="26" l="1"/>
  <c r="J776" i="26"/>
  <c r="L776" i="26" s="1"/>
  <c r="Q776" i="26"/>
  <c r="S776" i="26" s="1"/>
  <c r="N788" i="16"/>
  <c r="G788" i="16"/>
  <c r="O788" i="16"/>
  <c r="I788" i="16"/>
  <c r="K788" i="16" s="1"/>
  <c r="P788" i="16"/>
  <c r="R788" i="16" s="1"/>
  <c r="F777" i="26" l="1"/>
  <c r="M777" i="26"/>
  <c r="T776" i="26"/>
  <c r="V776" i="26" s="1"/>
  <c r="AB776" i="26"/>
  <c r="X776" i="26"/>
  <c r="AA776" i="26"/>
  <c r="W776" i="26"/>
  <c r="Z776" i="26"/>
  <c r="Y776" i="26"/>
  <c r="J788" i="16"/>
  <c r="L788" i="16" s="1"/>
  <c r="U788" i="16"/>
  <c r="Q788" i="16"/>
  <c r="P777" i="26" l="1"/>
  <c r="R777" i="26" s="1"/>
  <c r="O777" i="26"/>
  <c r="N777" i="26"/>
  <c r="H777" i="26"/>
  <c r="G777" i="26"/>
  <c r="I777" i="26"/>
  <c r="K777" i="26" s="1"/>
  <c r="T788" i="16"/>
  <c r="S788" i="16"/>
  <c r="F789" i="16" s="1"/>
  <c r="H789" i="16" s="1"/>
  <c r="U777" i="26" l="1"/>
  <c r="J777" i="26"/>
  <c r="Q777" i="26"/>
  <c r="S777" i="26" s="1"/>
  <c r="Z788" i="16"/>
  <c r="AA788" i="16"/>
  <c r="AB788" i="16"/>
  <c r="V788" i="16"/>
  <c r="W788" i="16"/>
  <c r="X788" i="16"/>
  <c r="Y788" i="16"/>
  <c r="M789" i="16"/>
  <c r="G789" i="16"/>
  <c r="I789" i="16"/>
  <c r="K789" i="16" s="1"/>
  <c r="T777" i="26" l="1"/>
  <c r="L777" i="26"/>
  <c r="O789" i="16"/>
  <c r="N789" i="16"/>
  <c r="P789" i="16"/>
  <c r="R789" i="16" s="1"/>
  <c r="J789" i="16"/>
  <c r="L789" i="16" s="1"/>
  <c r="F778" i="26" l="1"/>
  <c r="M778" i="26"/>
  <c r="AB777" i="26"/>
  <c r="X777" i="26"/>
  <c r="AA777" i="26"/>
  <c r="W777" i="26"/>
  <c r="Z777" i="26"/>
  <c r="Y777" i="26"/>
  <c r="V777" i="26"/>
  <c r="U789" i="16"/>
  <c r="Q789" i="16"/>
  <c r="S789" i="16" s="1"/>
  <c r="Y789" i="16" s="1"/>
  <c r="P778" i="26" l="1"/>
  <c r="R778" i="26" s="1"/>
  <c r="O778" i="26"/>
  <c r="N778" i="26"/>
  <c r="H778" i="26"/>
  <c r="G778" i="26"/>
  <c r="I778" i="26"/>
  <c r="K778" i="26" s="1"/>
  <c r="Z789" i="16"/>
  <c r="AA789" i="16"/>
  <c r="AB789" i="16"/>
  <c r="W789" i="16"/>
  <c r="X789" i="16"/>
  <c r="T789" i="16"/>
  <c r="V789" i="16" s="1"/>
  <c r="F790" i="16"/>
  <c r="I790" i="16" s="1"/>
  <c r="K790" i="16" s="1"/>
  <c r="M790" i="16"/>
  <c r="U778" i="26" l="1"/>
  <c r="J778" i="26"/>
  <c r="L778" i="26" s="1"/>
  <c r="Q778" i="26"/>
  <c r="S778" i="26" s="1"/>
  <c r="P790" i="16"/>
  <c r="R790" i="16" s="1"/>
  <c r="U790" i="16" s="1"/>
  <c r="H790" i="16"/>
  <c r="G790" i="16"/>
  <c r="N790" i="16"/>
  <c r="O790" i="16"/>
  <c r="M779" i="26" l="1"/>
  <c r="F779" i="26"/>
  <c r="T778" i="26"/>
  <c r="V778" i="26" s="1"/>
  <c r="AB778" i="26"/>
  <c r="X778" i="26"/>
  <c r="AA778" i="26"/>
  <c r="W778" i="26"/>
  <c r="Z778" i="26"/>
  <c r="Y778" i="26"/>
  <c r="J790" i="16"/>
  <c r="L790" i="16" s="1"/>
  <c r="Q790" i="16"/>
  <c r="S790" i="16" s="1"/>
  <c r="P779" i="26" l="1"/>
  <c r="R779" i="26" s="1"/>
  <c r="O779" i="26"/>
  <c r="N779" i="26"/>
  <c r="H779" i="26"/>
  <c r="G779" i="26"/>
  <c r="I779" i="26"/>
  <c r="K779" i="26" s="1"/>
  <c r="AB790" i="16"/>
  <c r="AA790" i="16"/>
  <c r="Z790" i="16"/>
  <c r="Y790" i="16"/>
  <c r="X790" i="16"/>
  <c r="W790" i="16"/>
  <c r="T790" i="16"/>
  <c r="V790" i="16" s="1"/>
  <c r="M791" i="16"/>
  <c r="F791" i="16"/>
  <c r="H791" i="16" s="1"/>
  <c r="U779" i="26" l="1"/>
  <c r="J779" i="26"/>
  <c r="Q779" i="26"/>
  <c r="S779" i="26" s="1"/>
  <c r="N791" i="16"/>
  <c r="O791" i="16"/>
  <c r="P791" i="16"/>
  <c r="R791" i="16" s="1"/>
  <c r="G791" i="16"/>
  <c r="I791" i="16"/>
  <c r="K791" i="16" s="1"/>
  <c r="T779" i="26" l="1"/>
  <c r="L779" i="26"/>
  <c r="U791" i="16"/>
  <c r="Q791" i="16"/>
  <c r="S791" i="16" s="1"/>
  <c r="J791" i="16"/>
  <c r="L791" i="16" s="1"/>
  <c r="F780" i="26" l="1"/>
  <c r="M780" i="26"/>
  <c r="AB779" i="26"/>
  <c r="X779" i="26"/>
  <c r="AA779" i="26"/>
  <c r="W779" i="26"/>
  <c r="Z779" i="26"/>
  <c r="Y779" i="26"/>
  <c r="V779" i="26"/>
  <c r="AB791" i="16"/>
  <c r="AA791" i="16"/>
  <c r="Z791" i="16"/>
  <c r="Y791" i="16"/>
  <c r="X791" i="16"/>
  <c r="W791" i="16"/>
  <c r="M792" i="16"/>
  <c r="F792" i="16"/>
  <c r="I792" i="16" s="1"/>
  <c r="K792" i="16" s="1"/>
  <c r="T791" i="16"/>
  <c r="V791" i="16" s="1"/>
  <c r="P780" i="26" l="1"/>
  <c r="R780" i="26" s="1"/>
  <c r="O780" i="26"/>
  <c r="N780" i="26"/>
  <c r="H780" i="26"/>
  <c r="G780" i="26"/>
  <c r="I780" i="26"/>
  <c r="K780" i="26" s="1"/>
  <c r="N792" i="16"/>
  <c r="H792" i="16"/>
  <c r="G792" i="16"/>
  <c r="P792" i="16"/>
  <c r="R792" i="16" s="1"/>
  <c r="O792" i="16"/>
  <c r="U780" i="26" l="1"/>
  <c r="J780" i="26"/>
  <c r="L780" i="26" s="1"/>
  <c r="Q780" i="26"/>
  <c r="S780" i="26" s="1"/>
  <c r="U792" i="16"/>
  <c r="J792" i="16"/>
  <c r="L792" i="16" s="1"/>
  <c r="Q792" i="16"/>
  <c r="S792" i="16" s="1"/>
  <c r="F781" i="26" l="1"/>
  <c r="M781" i="26"/>
  <c r="AB780" i="26"/>
  <c r="X780" i="26"/>
  <c r="Y780" i="26"/>
  <c r="AA780" i="26"/>
  <c r="Z780" i="26"/>
  <c r="W780" i="26"/>
  <c r="T780" i="26"/>
  <c r="V780" i="26" s="1"/>
  <c r="AB792" i="16"/>
  <c r="AA792" i="16"/>
  <c r="Z792" i="16"/>
  <c r="Y792" i="16"/>
  <c r="X792" i="16"/>
  <c r="W792" i="16"/>
  <c r="T792" i="16"/>
  <c r="V792" i="16" s="1"/>
  <c r="F793" i="16"/>
  <c r="H793" i="16" s="1"/>
  <c r="M793" i="16"/>
  <c r="P781" i="26" l="1"/>
  <c r="R781" i="26" s="1"/>
  <c r="O781" i="26"/>
  <c r="N781" i="26"/>
  <c r="H781" i="26"/>
  <c r="G781" i="26"/>
  <c r="I781" i="26"/>
  <c r="K781" i="26" s="1"/>
  <c r="P793" i="16"/>
  <c r="R793" i="16" s="1"/>
  <c r="G793" i="16"/>
  <c r="I793" i="16"/>
  <c r="K793" i="16" s="1"/>
  <c r="O793" i="16"/>
  <c r="N793" i="16"/>
  <c r="U781" i="26" l="1"/>
  <c r="J781" i="26"/>
  <c r="Q781" i="26"/>
  <c r="S781" i="26" s="1"/>
  <c r="U793" i="16"/>
  <c r="J793" i="16"/>
  <c r="L793" i="16" s="1"/>
  <c r="Q793" i="16"/>
  <c r="S793" i="16" s="1"/>
  <c r="T781" i="26" l="1"/>
  <c r="L781" i="26"/>
  <c r="AB793" i="16"/>
  <c r="AA793" i="16"/>
  <c r="Z793" i="16"/>
  <c r="Y793" i="16"/>
  <c r="X793" i="16"/>
  <c r="W793" i="16"/>
  <c r="T793" i="16"/>
  <c r="V793" i="16" s="1"/>
  <c r="F794" i="16"/>
  <c r="H794" i="16" s="1"/>
  <c r="M794" i="16"/>
  <c r="F782" i="26" l="1"/>
  <c r="M782" i="26"/>
  <c r="AB781" i="26"/>
  <c r="X781" i="26"/>
  <c r="AA781" i="26"/>
  <c r="W781" i="26"/>
  <c r="Z781" i="26"/>
  <c r="Y781" i="26"/>
  <c r="V781" i="26"/>
  <c r="N794" i="16"/>
  <c r="G794" i="16"/>
  <c r="I794" i="16"/>
  <c r="K794" i="16" s="1"/>
  <c r="O794" i="16"/>
  <c r="P794" i="16"/>
  <c r="R794" i="16" s="1"/>
  <c r="P782" i="26" l="1"/>
  <c r="R782" i="26" s="1"/>
  <c r="O782" i="26"/>
  <c r="N782" i="26"/>
  <c r="H782" i="26"/>
  <c r="G782" i="26"/>
  <c r="I782" i="26"/>
  <c r="K782" i="26" s="1"/>
  <c r="J794" i="16"/>
  <c r="L794" i="16" s="1"/>
  <c r="U794" i="16"/>
  <c r="Q794" i="16"/>
  <c r="S794" i="16" s="1"/>
  <c r="J782" i="26" l="1"/>
  <c r="L782" i="26" s="1"/>
  <c r="U782" i="26"/>
  <c r="Q782" i="26"/>
  <c r="S782" i="26" s="1"/>
  <c r="AB794" i="16"/>
  <c r="AA794" i="16"/>
  <c r="Z794" i="16"/>
  <c r="X794" i="16"/>
  <c r="Y794" i="16"/>
  <c r="W794" i="16"/>
  <c r="M795" i="16"/>
  <c r="F795" i="16"/>
  <c r="H795" i="16" s="1"/>
  <c r="T794" i="16"/>
  <c r="V794" i="16" s="1"/>
  <c r="M783" i="26" l="1"/>
  <c r="F783" i="26"/>
  <c r="T782" i="26"/>
  <c r="V782" i="26" s="1"/>
  <c r="AB782" i="26"/>
  <c r="X782" i="26"/>
  <c r="AA782" i="26"/>
  <c r="W782" i="26"/>
  <c r="Z782" i="26"/>
  <c r="Y782" i="26"/>
  <c r="P795" i="16"/>
  <c r="R795" i="16" s="1"/>
  <c r="O795" i="16"/>
  <c r="N795" i="16"/>
  <c r="I795" i="16"/>
  <c r="K795" i="16" s="1"/>
  <c r="G795" i="16"/>
  <c r="P783" i="26" l="1"/>
  <c r="R783" i="26" s="1"/>
  <c r="O783" i="26"/>
  <c r="N783" i="26"/>
  <c r="H783" i="26"/>
  <c r="G783" i="26"/>
  <c r="I783" i="26"/>
  <c r="K783" i="26" s="1"/>
  <c r="U795" i="16"/>
  <c r="Q795" i="16"/>
  <c r="S795" i="16" s="1"/>
  <c r="J795" i="16"/>
  <c r="L795" i="16" s="1"/>
  <c r="U783" i="26" l="1"/>
  <c r="J783" i="26"/>
  <c r="L783" i="26" s="1"/>
  <c r="Q783" i="26"/>
  <c r="S783" i="26" s="1"/>
  <c r="AB795" i="16"/>
  <c r="AA795" i="16"/>
  <c r="Z795" i="16"/>
  <c r="Y795" i="16"/>
  <c r="X795" i="16"/>
  <c r="W795" i="16"/>
  <c r="M796" i="16"/>
  <c r="F796" i="16"/>
  <c r="G796" i="16" s="1"/>
  <c r="T795" i="16"/>
  <c r="V795" i="16" s="1"/>
  <c r="F784" i="26" l="1"/>
  <c r="M784" i="26"/>
  <c r="AB783" i="26"/>
  <c r="X783" i="26"/>
  <c r="AA783" i="26"/>
  <c r="W783" i="26"/>
  <c r="Z783" i="26"/>
  <c r="Y783" i="26"/>
  <c r="T783" i="26"/>
  <c r="V783" i="26" s="1"/>
  <c r="P796" i="16"/>
  <c r="R796" i="16" s="1"/>
  <c r="O796" i="16"/>
  <c r="N796" i="16"/>
  <c r="H796" i="16"/>
  <c r="I796" i="16"/>
  <c r="K796" i="16" s="1"/>
  <c r="P784" i="26" l="1"/>
  <c r="R784" i="26" s="1"/>
  <c r="O784" i="26"/>
  <c r="N784" i="26"/>
  <c r="H784" i="26"/>
  <c r="G784" i="26"/>
  <c r="I784" i="26"/>
  <c r="K784" i="26" s="1"/>
  <c r="U796" i="16"/>
  <c r="Q796" i="16"/>
  <c r="S796" i="16" s="1"/>
  <c r="J796" i="16"/>
  <c r="U784" i="26" l="1"/>
  <c r="J784" i="26"/>
  <c r="L784" i="26" s="1"/>
  <c r="Q784" i="26"/>
  <c r="S784" i="26" s="1"/>
  <c r="T796" i="16"/>
  <c r="L796" i="16"/>
  <c r="M785" i="26" l="1"/>
  <c r="F785" i="26"/>
  <c r="AB784" i="26"/>
  <c r="X784" i="26"/>
  <c r="AA784" i="26"/>
  <c r="W784" i="26"/>
  <c r="Z784" i="26"/>
  <c r="Y784" i="26"/>
  <c r="T784" i="26"/>
  <c r="V784" i="26" s="1"/>
  <c r="V796" i="16"/>
  <c r="AB796" i="16"/>
  <c r="AA796" i="16"/>
  <c r="Z796" i="16"/>
  <c r="Y796" i="16"/>
  <c r="X796" i="16"/>
  <c r="W796" i="16"/>
  <c r="M797" i="16"/>
  <c r="F797" i="16"/>
  <c r="P785" i="26" l="1"/>
  <c r="R785" i="26" s="1"/>
  <c r="O785" i="26"/>
  <c r="N785" i="26"/>
  <c r="H785" i="26"/>
  <c r="G785" i="26"/>
  <c r="I785" i="26"/>
  <c r="K785" i="26" s="1"/>
  <c r="G797" i="16"/>
  <c r="I797" i="16"/>
  <c r="K797" i="16" s="1"/>
  <c r="H797" i="16"/>
  <c r="N797" i="16"/>
  <c r="O797" i="16"/>
  <c r="P797" i="16"/>
  <c r="R797" i="16" s="1"/>
  <c r="Q785" i="26" l="1"/>
  <c r="S785" i="26" s="1"/>
  <c r="U785" i="26"/>
  <c r="J785" i="26"/>
  <c r="Q797" i="16"/>
  <c r="S797" i="16" s="1"/>
  <c r="U797" i="16"/>
  <c r="J797" i="16"/>
  <c r="T785" i="26" l="1"/>
  <c r="L785" i="26"/>
  <c r="L797" i="16"/>
  <c r="T797" i="16"/>
  <c r="F786" i="26" l="1"/>
  <c r="M786" i="26"/>
  <c r="AB785" i="26"/>
  <c r="X785" i="26"/>
  <c r="AA785" i="26"/>
  <c r="W785" i="26"/>
  <c r="Z785" i="26"/>
  <c r="Y785" i="26"/>
  <c r="V785" i="26"/>
  <c r="V797" i="16"/>
  <c r="AB797" i="16"/>
  <c r="AA797" i="16"/>
  <c r="Z797" i="16"/>
  <c r="Y797" i="16"/>
  <c r="X797" i="16"/>
  <c r="W797" i="16"/>
  <c r="M798" i="16"/>
  <c r="F798" i="16"/>
  <c r="P786" i="26" l="1"/>
  <c r="R786" i="26" s="1"/>
  <c r="O786" i="26"/>
  <c r="N786" i="26"/>
  <c r="H786" i="26"/>
  <c r="G786" i="26"/>
  <c r="I786" i="26"/>
  <c r="K786" i="26" s="1"/>
  <c r="H798" i="16"/>
  <c r="I798" i="16"/>
  <c r="K798" i="16" s="1"/>
  <c r="G798" i="16"/>
  <c r="N798" i="16"/>
  <c r="O798" i="16"/>
  <c r="P798" i="16"/>
  <c r="R798" i="16" s="1"/>
  <c r="U786" i="26" l="1"/>
  <c r="Q786" i="26"/>
  <c r="S786" i="26" s="1"/>
  <c r="J786" i="26"/>
  <c r="Q798" i="16"/>
  <c r="S798" i="16" s="1"/>
  <c r="J798" i="16"/>
  <c r="U798" i="16"/>
  <c r="T786" i="26" l="1"/>
  <c r="L786" i="26"/>
  <c r="T798" i="16"/>
  <c r="L798" i="16"/>
  <c r="F787" i="26" l="1"/>
  <c r="M787" i="26"/>
  <c r="AB786" i="26"/>
  <c r="X786" i="26"/>
  <c r="AA786" i="26"/>
  <c r="W786" i="26"/>
  <c r="Z786" i="26"/>
  <c r="Y786" i="26"/>
  <c r="V786" i="26"/>
  <c r="V798" i="16"/>
  <c r="AB798" i="16"/>
  <c r="AA798" i="16"/>
  <c r="Z798" i="16"/>
  <c r="Y798" i="16"/>
  <c r="X798" i="16"/>
  <c r="W798" i="16"/>
  <c r="F799" i="16"/>
  <c r="G799" i="16" s="1"/>
  <c r="M799" i="16"/>
  <c r="P787" i="26" l="1"/>
  <c r="R787" i="26" s="1"/>
  <c r="O787" i="26"/>
  <c r="N787" i="26"/>
  <c r="H787" i="26"/>
  <c r="G787" i="26"/>
  <c r="I787" i="26"/>
  <c r="K787" i="26" s="1"/>
  <c r="P799" i="16"/>
  <c r="R799" i="16" s="1"/>
  <c r="H799" i="16"/>
  <c r="I799" i="16"/>
  <c r="K799" i="16" s="1"/>
  <c r="N799" i="16"/>
  <c r="O799" i="16"/>
  <c r="U787" i="26" l="1"/>
  <c r="Q787" i="26"/>
  <c r="S787" i="26" s="1"/>
  <c r="J787" i="26"/>
  <c r="U799" i="16"/>
  <c r="J799" i="16"/>
  <c r="L799" i="16" s="1"/>
  <c r="Q799" i="16"/>
  <c r="S799" i="16" s="1"/>
  <c r="T787" i="26" l="1"/>
  <c r="L787" i="26"/>
  <c r="AB799" i="16"/>
  <c r="AA799" i="16"/>
  <c r="Z799" i="16"/>
  <c r="Y799" i="16"/>
  <c r="X799" i="16"/>
  <c r="W799" i="16"/>
  <c r="T799" i="16"/>
  <c r="V799" i="16" s="1"/>
  <c r="M800" i="16"/>
  <c r="F800" i="16"/>
  <c r="I800" i="16" s="1"/>
  <c r="K800" i="16" s="1"/>
  <c r="F788" i="26" l="1"/>
  <c r="M788" i="26"/>
  <c r="AB787" i="26"/>
  <c r="X787" i="26"/>
  <c r="AA787" i="26"/>
  <c r="W787" i="26"/>
  <c r="Z787" i="26"/>
  <c r="Y787" i="26"/>
  <c r="V787" i="26"/>
  <c r="P800" i="16"/>
  <c r="N800" i="16"/>
  <c r="O800" i="16"/>
  <c r="G800" i="16"/>
  <c r="H800" i="16"/>
  <c r="P788" i="26" l="1"/>
  <c r="R788" i="26" s="1"/>
  <c r="O788" i="26"/>
  <c r="N788" i="26"/>
  <c r="H788" i="26"/>
  <c r="G788" i="26"/>
  <c r="I788" i="26"/>
  <c r="K788" i="26" s="1"/>
  <c r="R800" i="16"/>
  <c r="U800" i="16" s="1"/>
  <c r="Q800" i="16"/>
  <c r="J800" i="16"/>
  <c r="L800" i="16" s="1"/>
  <c r="U788" i="26" l="1"/>
  <c r="J788" i="26"/>
  <c r="L788" i="26" s="1"/>
  <c r="Q788" i="26"/>
  <c r="S788" i="26" s="1"/>
  <c r="S800" i="16"/>
  <c r="AB800" i="16" s="1"/>
  <c r="T800" i="16"/>
  <c r="F789" i="26" l="1"/>
  <c r="M789" i="26"/>
  <c r="T788" i="26"/>
  <c r="V788" i="26" s="1"/>
  <c r="AB788" i="26"/>
  <c r="X788" i="26"/>
  <c r="AA788" i="26"/>
  <c r="W788" i="26"/>
  <c r="Z788" i="26"/>
  <c r="Y788" i="26"/>
  <c r="V800" i="16"/>
  <c r="X800" i="16"/>
  <c r="F801" i="16"/>
  <c r="H801" i="16" s="1"/>
  <c r="Y800" i="16"/>
  <c r="Z800" i="16"/>
  <c r="AA800" i="16"/>
  <c r="M801" i="16"/>
  <c r="P801" i="16" s="1"/>
  <c r="R801" i="16" s="1"/>
  <c r="W800" i="16"/>
  <c r="P789" i="26" l="1"/>
  <c r="R789" i="26" s="1"/>
  <c r="O789" i="26"/>
  <c r="N789" i="26"/>
  <c r="H789" i="26"/>
  <c r="G789" i="26"/>
  <c r="I789" i="26"/>
  <c r="K789" i="26" s="1"/>
  <c r="N801" i="16"/>
  <c r="I801" i="16"/>
  <c r="K801" i="16" s="1"/>
  <c r="U801" i="16" s="1"/>
  <c r="G801" i="16"/>
  <c r="O801" i="16"/>
  <c r="J789" i="26" l="1"/>
  <c r="L789" i="26" s="1"/>
  <c r="U789" i="26"/>
  <c r="Q789" i="26"/>
  <c r="S789" i="26" s="1"/>
  <c r="Q801" i="16"/>
  <c r="S801" i="16" s="1"/>
  <c r="J801" i="16"/>
  <c r="M790" i="26" l="1"/>
  <c r="F790" i="26"/>
  <c r="AB789" i="26"/>
  <c r="X789" i="26"/>
  <c r="AA789" i="26"/>
  <c r="W789" i="26"/>
  <c r="Z789" i="26"/>
  <c r="Y789" i="26"/>
  <c r="T789" i="26"/>
  <c r="V789" i="26" s="1"/>
  <c r="T801" i="16"/>
  <c r="L801" i="16"/>
  <c r="AA801" i="16" s="1"/>
  <c r="P790" i="26" l="1"/>
  <c r="R790" i="26" s="1"/>
  <c r="O790" i="26"/>
  <c r="N790" i="26"/>
  <c r="H790" i="26"/>
  <c r="G790" i="26"/>
  <c r="I790" i="26"/>
  <c r="K790" i="26" s="1"/>
  <c r="X801" i="16"/>
  <c r="M802" i="16"/>
  <c r="N802" i="16" s="1"/>
  <c r="W801" i="16"/>
  <c r="AB801" i="16"/>
  <c r="V801" i="16"/>
  <c r="F802" i="16"/>
  <c r="G802" i="16" s="1"/>
  <c r="Y801" i="16"/>
  <c r="Z801" i="16"/>
  <c r="U790" i="26" l="1"/>
  <c r="J790" i="26"/>
  <c r="L790" i="26" s="1"/>
  <c r="Q790" i="26"/>
  <c r="S790" i="26" s="1"/>
  <c r="P802" i="16"/>
  <c r="R802" i="16" s="1"/>
  <c r="O802" i="16"/>
  <c r="I802" i="16"/>
  <c r="K802" i="16" s="1"/>
  <c r="H802" i="16"/>
  <c r="F791" i="26" l="1"/>
  <c r="M791" i="26"/>
  <c r="AB790" i="26"/>
  <c r="X790" i="26"/>
  <c r="AA790" i="26"/>
  <c r="W790" i="26"/>
  <c r="Z790" i="26"/>
  <c r="Y790" i="26"/>
  <c r="T790" i="26"/>
  <c r="V790" i="26" s="1"/>
  <c r="U802" i="16"/>
  <c r="Q802" i="16"/>
  <c r="S802" i="16" s="1"/>
  <c r="J802" i="16"/>
  <c r="L802" i="16" s="1"/>
  <c r="P791" i="26" l="1"/>
  <c r="R791" i="26" s="1"/>
  <c r="O791" i="26"/>
  <c r="N791" i="26"/>
  <c r="H791" i="26"/>
  <c r="G791" i="26"/>
  <c r="I791" i="26"/>
  <c r="K791" i="26" s="1"/>
  <c r="T802" i="16"/>
  <c r="V802" i="16" s="1"/>
  <c r="Z802" i="16"/>
  <c r="Y802" i="16"/>
  <c r="F803" i="16"/>
  <c r="I803" i="16" s="1"/>
  <c r="K803" i="16" s="1"/>
  <c r="M803" i="16"/>
  <c r="P803" i="16" s="1"/>
  <c r="R803" i="16" s="1"/>
  <c r="W802" i="16"/>
  <c r="AA802" i="16"/>
  <c r="X802" i="16"/>
  <c r="AB802" i="16"/>
  <c r="U791" i="26" l="1"/>
  <c r="J791" i="26"/>
  <c r="L791" i="26" s="1"/>
  <c r="Q791" i="26"/>
  <c r="S791" i="26" s="1"/>
  <c r="H803" i="16"/>
  <c r="G803" i="16"/>
  <c r="O803" i="16"/>
  <c r="N803" i="16"/>
  <c r="U803" i="16"/>
  <c r="M792" i="26" l="1"/>
  <c r="F792" i="26"/>
  <c r="T791" i="26"/>
  <c r="V791" i="26" s="1"/>
  <c r="AB791" i="26"/>
  <c r="X791" i="26"/>
  <c r="AA791" i="26"/>
  <c r="W791" i="26"/>
  <c r="Z791" i="26"/>
  <c r="Y791" i="26"/>
  <c r="J803" i="16"/>
  <c r="L803" i="16" s="1"/>
  <c r="Q803" i="16"/>
  <c r="P792" i="26" l="1"/>
  <c r="R792" i="26" s="1"/>
  <c r="O792" i="26"/>
  <c r="N792" i="26"/>
  <c r="H792" i="26"/>
  <c r="G792" i="26"/>
  <c r="I792" i="26"/>
  <c r="K792" i="26" s="1"/>
  <c r="T803" i="16"/>
  <c r="S803" i="16"/>
  <c r="Y803" i="16" s="1"/>
  <c r="U792" i="26" l="1"/>
  <c r="J792" i="26"/>
  <c r="L792" i="26" s="1"/>
  <c r="Q792" i="26"/>
  <c r="S792" i="26" s="1"/>
  <c r="AB803" i="16"/>
  <c r="Z803" i="16"/>
  <c r="M804" i="16"/>
  <c r="P804" i="16" s="1"/>
  <c r="R804" i="16" s="1"/>
  <c r="X803" i="16"/>
  <c r="W803" i="16"/>
  <c r="AA803" i="16"/>
  <c r="F804" i="16"/>
  <c r="I804" i="16" s="1"/>
  <c r="K804" i="16" s="1"/>
  <c r="V803" i="16"/>
  <c r="F793" i="26" l="1"/>
  <c r="M793" i="26"/>
  <c r="T792" i="26"/>
  <c r="V792" i="26" s="1"/>
  <c r="AB792" i="26"/>
  <c r="X792" i="26"/>
  <c r="AA792" i="26"/>
  <c r="W792" i="26"/>
  <c r="Z792" i="26"/>
  <c r="Y792" i="26"/>
  <c r="O804" i="16"/>
  <c r="G804" i="16"/>
  <c r="H804" i="16"/>
  <c r="N804" i="16"/>
  <c r="U804" i="16"/>
  <c r="P793" i="26" l="1"/>
  <c r="R793" i="26" s="1"/>
  <c r="O793" i="26"/>
  <c r="N793" i="26"/>
  <c r="H793" i="26"/>
  <c r="G793" i="26"/>
  <c r="I793" i="26"/>
  <c r="K793" i="26" s="1"/>
  <c r="Q804" i="16"/>
  <c r="S804" i="16" s="1"/>
  <c r="J804" i="16"/>
  <c r="L804" i="16" s="1"/>
  <c r="U793" i="26" l="1"/>
  <c r="Q793" i="26"/>
  <c r="S793" i="26" s="1"/>
  <c r="J793" i="26"/>
  <c r="Z804" i="16"/>
  <c r="T804" i="16"/>
  <c r="V804" i="16" s="1"/>
  <c r="M805" i="16"/>
  <c r="O805" i="16" s="1"/>
  <c r="AA804" i="16"/>
  <c r="AB804" i="16"/>
  <c r="F805" i="16"/>
  <c r="I805" i="16" s="1"/>
  <c r="K805" i="16" s="1"/>
  <c r="W804" i="16"/>
  <c r="X804" i="16"/>
  <c r="Y804" i="16"/>
  <c r="T793" i="26" l="1"/>
  <c r="L793" i="26"/>
  <c r="N805" i="16"/>
  <c r="P805" i="16"/>
  <c r="R805" i="16" s="1"/>
  <c r="U805" i="16" s="1"/>
  <c r="H805" i="16"/>
  <c r="G805" i="16"/>
  <c r="F794" i="26" l="1"/>
  <c r="M794" i="26"/>
  <c r="AB793" i="26"/>
  <c r="X793" i="26"/>
  <c r="AA793" i="26"/>
  <c r="W793" i="26"/>
  <c r="Z793" i="26"/>
  <c r="Y793" i="26"/>
  <c r="V793" i="26"/>
  <c r="Q805" i="16"/>
  <c r="S805" i="16" s="1"/>
  <c r="J805" i="16"/>
  <c r="L805" i="16" s="1"/>
  <c r="P794" i="26" l="1"/>
  <c r="R794" i="26" s="1"/>
  <c r="O794" i="26"/>
  <c r="N794" i="26"/>
  <c r="H794" i="26"/>
  <c r="G794" i="26"/>
  <c r="I794" i="26"/>
  <c r="K794" i="26" s="1"/>
  <c r="AB805" i="16"/>
  <c r="F806" i="16"/>
  <c r="I806" i="16" s="1"/>
  <c r="K806" i="16" s="1"/>
  <c r="T805" i="16"/>
  <c r="V805" i="16" s="1"/>
  <c r="M806" i="16"/>
  <c r="N806" i="16" s="1"/>
  <c r="W805" i="16"/>
  <c r="Y805" i="16"/>
  <c r="X805" i="16"/>
  <c r="Z805" i="16"/>
  <c r="AA805" i="16"/>
  <c r="U794" i="26" l="1"/>
  <c r="J794" i="26"/>
  <c r="L794" i="26" s="1"/>
  <c r="Q794" i="26"/>
  <c r="S794" i="26" s="1"/>
  <c r="H806" i="16"/>
  <c r="G806" i="16"/>
  <c r="O806" i="16"/>
  <c r="P806" i="16"/>
  <c r="R806" i="16" s="1"/>
  <c r="U806" i="16" s="1"/>
  <c r="M795" i="26" l="1"/>
  <c r="F795" i="26"/>
  <c r="T794" i="26"/>
  <c r="V794" i="26" s="1"/>
  <c r="AB794" i="26"/>
  <c r="X794" i="26"/>
  <c r="AA794" i="26"/>
  <c r="W794" i="26"/>
  <c r="Z794" i="26"/>
  <c r="Y794" i="26"/>
  <c r="J806" i="16"/>
  <c r="L806" i="16" s="1"/>
  <c r="Q806" i="16"/>
  <c r="S806" i="16" s="1"/>
  <c r="P795" i="26" l="1"/>
  <c r="R795" i="26" s="1"/>
  <c r="O795" i="26"/>
  <c r="N795" i="26"/>
  <c r="H795" i="26"/>
  <c r="G795" i="26"/>
  <c r="I795" i="26"/>
  <c r="K795" i="26" s="1"/>
  <c r="T806" i="16"/>
  <c r="V806" i="16" s="1"/>
  <c r="AB806" i="16"/>
  <c r="AA806" i="16"/>
  <c r="Z806" i="16"/>
  <c r="Y806" i="16"/>
  <c r="X806" i="16"/>
  <c r="W806" i="16"/>
  <c r="M807" i="16"/>
  <c r="F807" i="16"/>
  <c r="G807" i="16" s="1"/>
  <c r="U795" i="26" l="1"/>
  <c r="J795" i="26"/>
  <c r="Q795" i="26"/>
  <c r="S795" i="26" s="1"/>
  <c r="P807" i="16"/>
  <c r="R807" i="16" s="1"/>
  <c r="O807" i="16"/>
  <c r="N807" i="16"/>
  <c r="I807" i="16"/>
  <c r="K807" i="16" s="1"/>
  <c r="H807" i="16"/>
  <c r="T795" i="26" l="1"/>
  <c r="L795" i="26"/>
  <c r="U807" i="16"/>
  <c r="J807" i="16"/>
  <c r="L807" i="16" s="1"/>
  <c r="Q807" i="16"/>
  <c r="S807" i="16" s="1"/>
  <c r="F796" i="26" l="1"/>
  <c r="M796" i="26"/>
  <c r="AB795" i="26"/>
  <c r="X795" i="26"/>
  <c r="AA795" i="26"/>
  <c r="W795" i="26"/>
  <c r="Z795" i="26"/>
  <c r="Y795" i="26"/>
  <c r="V795" i="26"/>
  <c r="AB807" i="16"/>
  <c r="AA807" i="16"/>
  <c r="Z807" i="16"/>
  <c r="Y807" i="16"/>
  <c r="X807" i="16"/>
  <c r="W807" i="16"/>
  <c r="F808" i="16"/>
  <c r="G808" i="16" s="1"/>
  <c r="M808" i="16"/>
  <c r="T807" i="16"/>
  <c r="V807" i="16" s="1"/>
  <c r="P796" i="26" l="1"/>
  <c r="R796" i="26" s="1"/>
  <c r="O796" i="26"/>
  <c r="N796" i="26"/>
  <c r="H796" i="26"/>
  <c r="G796" i="26"/>
  <c r="I796" i="26"/>
  <c r="K796" i="26" s="1"/>
  <c r="N808" i="16"/>
  <c r="H808" i="16"/>
  <c r="I808" i="16"/>
  <c r="K808" i="16" s="1"/>
  <c r="O808" i="16"/>
  <c r="P808" i="16"/>
  <c r="R808" i="16" s="1"/>
  <c r="U796" i="26" l="1"/>
  <c r="Q796" i="26"/>
  <c r="S796" i="26" s="1"/>
  <c r="J796" i="26"/>
  <c r="U808" i="16"/>
  <c r="J808" i="16"/>
  <c r="L808" i="16" s="1"/>
  <c r="Q808" i="16"/>
  <c r="S808" i="16" s="1"/>
  <c r="T796" i="26" l="1"/>
  <c r="L796" i="26"/>
  <c r="AB808" i="16"/>
  <c r="AA808" i="16"/>
  <c r="Z808" i="16"/>
  <c r="Y808" i="16"/>
  <c r="X808" i="16"/>
  <c r="W808" i="16"/>
  <c r="T808" i="16"/>
  <c r="V808" i="16" s="1"/>
  <c r="F809" i="16"/>
  <c r="I809" i="16" s="1"/>
  <c r="K809" i="16" s="1"/>
  <c r="M809" i="16"/>
  <c r="F797" i="26" l="1"/>
  <c r="M797" i="26"/>
  <c r="AB796" i="26"/>
  <c r="X796" i="26"/>
  <c r="AA796" i="26"/>
  <c r="W796" i="26"/>
  <c r="Z796" i="26"/>
  <c r="Y796" i="26"/>
  <c r="V796" i="26"/>
  <c r="H809" i="16"/>
  <c r="G809" i="16"/>
  <c r="O809" i="16"/>
  <c r="N809" i="16"/>
  <c r="P809" i="16"/>
  <c r="R809" i="16" s="1"/>
  <c r="P797" i="26" l="1"/>
  <c r="R797" i="26" s="1"/>
  <c r="O797" i="26"/>
  <c r="N797" i="26"/>
  <c r="H797" i="26"/>
  <c r="G797" i="26"/>
  <c r="I797" i="26"/>
  <c r="K797" i="26" s="1"/>
  <c r="U809" i="16"/>
  <c r="J809" i="16"/>
  <c r="L809" i="16" s="1"/>
  <c r="Q809" i="16"/>
  <c r="U797" i="26" l="1"/>
  <c r="J797" i="26"/>
  <c r="Q797" i="26"/>
  <c r="S797" i="26" s="1"/>
  <c r="S809" i="16"/>
  <c r="Y809" i="16" s="1"/>
  <c r="T809" i="16"/>
  <c r="T797" i="26" l="1"/>
  <c r="L797" i="26"/>
  <c r="Z809" i="16"/>
  <c r="AA809" i="16"/>
  <c r="AB809" i="16"/>
  <c r="V809" i="16"/>
  <c r="W809" i="16"/>
  <c r="X809" i="16"/>
  <c r="M810" i="16"/>
  <c r="F810" i="16"/>
  <c r="F798" i="26" l="1"/>
  <c r="M798" i="26"/>
  <c r="AB797" i="26"/>
  <c r="X797" i="26"/>
  <c r="AA797" i="26"/>
  <c r="W797" i="26"/>
  <c r="Z797" i="26"/>
  <c r="Y797" i="26"/>
  <c r="V797" i="26"/>
  <c r="H810" i="16"/>
  <c r="G810" i="16"/>
  <c r="I810" i="16"/>
  <c r="K810" i="16" s="1"/>
  <c r="O810" i="16"/>
  <c r="N810" i="16"/>
  <c r="P810" i="16"/>
  <c r="R810" i="16" s="1"/>
  <c r="P798" i="26" l="1"/>
  <c r="R798" i="26" s="1"/>
  <c r="O798" i="26"/>
  <c r="N798" i="26"/>
  <c r="H798" i="26"/>
  <c r="G798" i="26"/>
  <c r="I798" i="26"/>
  <c r="K798" i="26" s="1"/>
  <c r="U810" i="16"/>
  <c r="Q810" i="16"/>
  <c r="S810" i="16" s="1"/>
  <c r="J810" i="16"/>
  <c r="J798" i="26" l="1"/>
  <c r="L798" i="26" s="1"/>
  <c r="U798" i="26"/>
  <c r="Q798" i="26"/>
  <c r="S798" i="26" s="1"/>
  <c r="T810" i="16"/>
  <c r="L810" i="16"/>
  <c r="M799" i="26" l="1"/>
  <c r="F799" i="26"/>
  <c r="T798" i="26"/>
  <c r="V798" i="26" s="1"/>
  <c r="AB798" i="26"/>
  <c r="X798" i="26"/>
  <c r="AA798" i="26"/>
  <c r="W798" i="26"/>
  <c r="Z798" i="26"/>
  <c r="Y798" i="26"/>
  <c r="V810" i="16"/>
  <c r="AB810" i="16"/>
  <c r="AA810" i="16"/>
  <c r="Z810" i="16"/>
  <c r="X810" i="16"/>
  <c r="Y810" i="16"/>
  <c r="W810" i="16"/>
  <c r="M811" i="16"/>
  <c r="F811" i="16"/>
  <c r="P799" i="26" l="1"/>
  <c r="R799" i="26" s="1"/>
  <c r="O799" i="26"/>
  <c r="N799" i="26"/>
  <c r="H799" i="26"/>
  <c r="G799" i="26"/>
  <c r="I799" i="26"/>
  <c r="K799" i="26" s="1"/>
  <c r="O811" i="16"/>
  <c r="P811" i="16"/>
  <c r="R811" i="16" s="1"/>
  <c r="N811" i="16"/>
  <c r="G811" i="16"/>
  <c r="I811" i="16"/>
  <c r="K811" i="16" s="1"/>
  <c r="H811" i="16"/>
  <c r="U799" i="26" l="1"/>
  <c r="J799" i="26"/>
  <c r="L799" i="26" s="1"/>
  <c r="Q799" i="26"/>
  <c r="S799" i="26" s="1"/>
  <c r="Q811" i="16"/>
  <c r="S811" i="16" s="1"/>
  <c r="U811" i="16"/>
  <c r="J811" i="16"/>
  <c r="L811" i="16" s="1"/>
  <c r="M800" i="26" l="1"/>
  <c r="F800" i="26"/>
  <c r="T799" i="26"/>
  <c r="V799" i="26" s="1"/>
  <c r="AB799" i="26"/>
  <c r="X799" i="26"/>
  <c r="AA799" i="26"/>
  <c r="W799" i="26"/>
  <c r="Z799" i="26"/>
  <c r="Y799" i="26"/>
  <c r="AB811" i="16"/>
  <c r="AA811" i="16"/>
  <c r="Z811" i="16"/>
  <c r="Y811" i="16"/>
  <c r="X811" i="16"/>
  <c r="W811" i="16"/>
  <c r="T811" i="16"/>
  <c r="V811" i="16" s="1"/>
  <c r="F812" i="16"/>
  <c r="M812" i="16"/>
  <c r="P800" i="26" l="1"/>
  <c r="R800" i="26" s="1"/>
  <c r="O800" i="26"/>
  <c r="N800" i="26"/>
  <c r="H800" i="26"/>
  <c r="G800" i="26"/>
  <c r="I800" i="26"/>
  <c r="K800" i="26" s="1"/>
  <c r="N812" i="16"/>
  <c r="P812" i="16"/>
  <c r="R812" i="16" s="1"/>
  <c r="O812" i="16"/>
  <c r="I812" i="16"/>
  <c r="K812" i="16" s="1"/>
  <c r="G812" i="16"/>
  <c r="H812" i="16"/>
  <c r="U800" i="26" l="1"/>
  <c r="J800" i="26"/>
  <c r="Q800" i="26"/>
  <c r="S800" i="26" s="1"/>
  <c r="Q812" i="16"/>
  <c r="S812" i="16" s="1"/>
  <c r="J812" i="16"/>
  <c r="L812" i="16" s="1"/>
  <c r="U812" i="16"/>
  <c r="T800" i="26" l="1"/>
  <c r="L800" i="26"/>
  <c r="AB812" i="16"/>
  <c r="AA812" i="16"/>
  <c r="Z812" i="16"/>
  <c r="Y812" i="16"/>
  <c r="X812" i="16"/>
  <c r="W812" i="16"/>
  <c r="T812" i="16"/>
  <c r="V812" i="16" s="1"/>
  <c r="M813" i="16"/>
  <c r="F813" i="16"/>
  <c r="F801" i="26" l="1"/>
  <c r="M801" i="26"/>
  <c r="AB800" i="26"/>
  <c r="X800" i="26"/>
  <c r="AA800" i="26"/>
  <c r="W800" i="26"/>
  <c r="Z800" i="26"/>
  <c r="Y800" i="26"/>
  <c r="V800" i="26"/>
  <c r="I813" i="16"/>
  <c r="K813" i="16" s="1"/>
  <c r="G813" i="16"/>
  <c r="H813" i="16"/>
  <c r="O813" i="16"/>
  <c r="N813" i="16"/>
  <c r="P813" i="16"/>
  <c r="R813" i="16" s="1"/>
  <c r="P801" i="26" l="1"/>
  <c r="R801" i="26" s="1"/>
  <c r="O801" i="26"/>
  <c r="N801" i="26"/>
  <c r="H801" i="26"/>
  <c r="G801" i="26"/>
  <c r="I801" i="26"/>
  <c r="K801" i="26" s="1"/>
  <c r="J813" i="16"/>
  <c r="L813" i="16" s="1"/>
  <c r="Q813" i="16"/>
  <c r="S813" i="16" s="1"/>
  <c r="U813" i="16"/>
  <c r="U801" i="26" l="1"/>
  <c r="J801" i="26"/>
  <c r="Q801" i="26"/>
  <c r="S801" i="26" s="1"/>
  <c r="AB813" i="16"/>
  <c r="AA813" i="16"/>
  <c r="Z813" i="16"/>
  <c r="Y813" i="16"/>
  <c r="X813" i="16"/>
  <c r="W813" i="16"/>
  <c r="T813" i="16"/>
  <c r="V813" i="16" s="1"/>
  <c r="F814" i="16"/>
  <c r="M814" i="16"/>
  <c r="T801" i="26" l="1"/>
  <c r="L801" i="26"/>
  <c r="P814" i="16"/>
  <c r="R814" i="16" s="1"/>
  <c r="O814" i="16"/>
  <c r="N814" i="16"/>
  <c r="G814" i="16"/>
  <c r="H814" i="16"/>
  <c r="I814" i="16"/>
  <c r="K814" i="16" s="1"/>
  <c r="F802" i="26" l="1"/>
  <c r="M802" i="26"/>
  <c r="AB801" i="26"/>
  <c r="X801" i="26"/>
  <c r="AA801" i="26"/>
  <c r="W801" i="26"/>
  <c r="Z801" i="26"/>
  <c r="Y801" i="26"/>
  <c r="V801" i="26"/>
  <c r="U814" i="16"/>
  <c r="Q814" i="16"/>
  <c r="S814" i="16" s="1"/>
  <c r="J814" i="16"/>
  <c r="L814" i="16" s="1"/>
  <c r="P802" i="26" l="1"/>
  <c r="R802" i="26" s="1"/>
  <c r="O802" i="26"/>
  <c r="N802" i="26"/>
  <c r="H802" i="26"/>
  <c r="G802" i="26"/>
  <c r="I802" i="26"/>
  <c r="K802" i="26" s="1"/>
  <c r="AB814" i="16"/>
  <c r="AA814" i="16"/>
  <c r="Z814" i="16"/>
  <c r="Y814" i="16"/>
  <c r="X814" i="16"/>
  <c r="W814" i="16"/>
  <c r="M815" i="16"/>
  <c r="T814" i="16"/>
  <c r="V814" i="16" s="1"/>
  <c r="F815" i="16"/>
  <c r="I815" i="16" s="1"/>
  <c r="K815" i="16" s="1"/>
  <c r="U802" i="26" l="1"/>
  <c r="J802" i="26"/>
  <c r="L802" i="26" s="1"/>
  <c r="Q802" i="26"/>
  <c r="S802" i="26" s="1"/>
  <c r="O815" i="16"/>
  <c r="N815" i="16"/>
  <c r="P815" i="16"/>
  <c r="R815" i="16" s="1"/>
  <c r="H815" i="16"/>
  <c r="G815" i="16"/>
  <c r="F803" i="26" l="1"/>
  <c r="M803" i="26"/>
  <c r="AB802" i="26"/>
  <c r="X802" i="26"/>
  <c r="AA802" i="26"/>
  <c r="Z802" i="26"/>
  <c r="Y802" i="26"/>
  <c r="W802" i="26"/>
  <c r="T802" i="26"/>
  <c r="V802" i="26" s="1"/>
  <c r="U815" i="16"/>
  <c r="Q815" i="16"/>
  <c r="S815" i="16" s="1"/>
  <c r="J815" i="16"/>
  <c r="L815" i="16" s="1"/>
  <c r="P803" i="26" l="1"/>
  <c r="R803" i="26" s="1"/>
  <c r="O803" i="26"/>
  <c r="N803" i="26"/>
  <c r="H803" i="26"/>
  <c r="G803" i="26"/>
  <c r="I803" i="26"/>
  <c r="K803" i="26" s="1"/>
  <c r="AB815" i="16"/>
  <c r="AA815" i="16"/>
  <c r="Z815" i="16"/>
  <c r="Y815" i="16"/>
  <c r="X815" i="16"/>
  <c r="W815" i="16"/>
  <c r="F816" i="16"/>
  <c r="H816" i="16" s="1"/>
  <c r="M816" i="16"/>
  <c r="T815" i="16"/>
  <c r="V815" i="16" s="1"/>
  <c r="U803" i="26" l="1"/>
  <c r="J803" i="26"/>
  <c r="Q803" i="26"/>
  <c r="S803" i="26" s="1"/>
  <c r="P816" i="16"/>
  <c r="R816" i="16" s="1"/>
  <c r="G816" i="16"/>
  <c r="I816" i="16"/>
  <c r="K816" i="16" s="1"/>
  <c r="O816" i="16"/>
  <c r="N816" i="16"/>
  <c r="T803" i="26" l="1"/>
  <c r="L803" i="26"/>
  <c r="U816" i="16"/>
  <c r="Q816" i="16"/>
  <c r="S816" i="16" s="1"/>
  <c r="J816" i="16"/>
  <c r="L816" i="16" s="1"/>
  <c r="F804" i="26" l="1"/>
  <c r="M804" i="26"/>
  <c r="AB803" i="26"/>
  <c r="X803" i="26"/>
  <c r="AA803" i="26"/>
  <c r="W803" i="26"/>
  <c r="Z803" i="26"/>
  <c r="Y803" i="26"/>
  <c r="V803" i="26"/>
  <c r="AB816" i="16"/>
  <c r="AA816" i="16"/>
  <c r="Z816" i="16"/>
  <c r="Y816" i="16"/>
  <c r="X816" i="16"/>
  <c r="W816" i="16"/>
  <c r="T816" i="16"/>
  <c r="V816" i="16" s="1"/>
  <c r="F817" i="16"/>
  <c r="M817" i="16"/>
  <c r="P804" i="26" l="1"/>
  <c r="R804" i="26" s="1"/>
  <c r="O804" i="26"/>
  <c r="N804" i="26"/>
  <c r="H804" i="26"/>
  <c r="G804" i="26"/>
  <c r="I804" i="26"/>
  <c r="K804" i="26" s="1"/>
  <c r="O817" i="16"/>
  <c r="N817" i="16"/>
  <c r="P817" i="16"/>
  <c r="R817" i="16" s="1"/>
  <c r="I817" i="16"/>
  <c r="K817" i="16" s="1"/>
  <c r="H817" i="16"/>
  <c r="G817" i="16"/>
  <c r="U804" i="26" l="1"/>
  <c r="J804" i="26"/>
  <c r="Q804" i="26"/>
  <c r="S804" i="26" s="1"/>
  <c r="Q817" i="16"/>
  <c r="S817" i="16" s="1"/>
  <c r="J817" i="16"/>
  <c r="U817" i="16"/>
  <c r="T804" i="26" l="1"/>
  <c r="L804" i="26"/>
  <c r="T817" i="16"/>
  <c r="L817" i="16"/>
  <c r="F805" i="26" l="1"/>
  <c r="M805" i="26"/>
  <c r="AB804" i="26"/>
  <c r="X804" i="26"/>
  <c r="AA804" i="26"/>
  <c r="W804" i="26"/>
  <c r="Z804" i="26"/>
  <c r="Y804" i="26"/>
  <c r="V804" i="26"/>
  <c r="AB817" i="16"/>
  <c r="AA817" i="16"/>
  <c r="Z817" i="16"/>
  <c r="V817" i="16"/>
  <c r="Y817" i="16"/>
  <c r="X817" i="16"/>
  <c r="W817" i="16"/>
  <c r="M818" i="16"/>
  <c r="F818" i="16"/>
  <c r="P805" i="26" l="1"/>
  <c r="R805" i="26" s="1"/>
  <c r="O805" i="26"/>
  <c r="N805" i="26"/>
  <c r="H805" i="26"/>
  <c r="G805" i="26"/>
  <c r="I805" i="26"/>
  <c r="K805" i="26" s="1"/>
  <c r="P818" i="16"/>
  <c r="R818" i="16" s="1"/>
  <c r="N818" i="16"/>
  <c r="O818" i="16"/>
  <c r="I818" i="16"/>
  <c r="K818" i="16" s="1"/>
  <c r="G818" i="16"/>
  <c r="H818" i="16"/>
  <c r="U805" i="26" l="1"/>
  <c r="J805" i="26"/>
  <c r="Q805" i="26"/>
  <c r="S805" i="26" s="1"/>
  <c r="Q818" i="16"/>
  <c r="S818" i="16" s="1"/>
  <c r="U818" i="16"/>
  <c r="J818" i="16"/>
  <c r="T805" i="26" l="1"/>
  <c r="L805" i="26"/>
  <c r="T818" i="16"/>
  <c r="L818" i="16"/>
  <c r="F806" i="26" l="1"/>
  <c r="M806" i="26"/>
  <c r="AB805" i="26"/>
  <c r="X805" i="26"/>
  <c r="AA805" i="26"/>
  <c r="W805" i="26"/>
  <c r="Z805" i="26"/>
  <c r="Y805" i="26"/>
  <c r="V805" i="26"/>
  <c r="V818" i="16"/>
  <c r="AB818" i="16"/>
  <c r="AA818" i="16"/>
  <c r="Z818" i="16"/>
  <c r="Y818" i="16"/>
  <c r="X818" i="16"/>
  <c r="W818" i="16"/>
  <c r="F819" i="16"/>
  <c r="I819" i="16" s="1"/>
  <c r="K819" i="16" s="1"/>
  <c r="M819" i="16"/>
  <c r="P806" i="26" l="1"/>
  <c r="R806" i="26" s="1"/>
  <c r="O806" i="26"/>
  <c r="N806" i="26"/>
  <c r="H806" i="26"/>
  <c r="G806" i="26"/>
  <c r="I806" i="26"/>
  <c r="K806" i="26" s="1"/>
  <c r="N819" i="16"/>
  <c r="P819" i="16"/>
  <c r="R819" i="16" s="1"/>
  <c r="O819" i="16"/>
  <c r="G819" i="16"/>
  <c r="H819" i="16"/>
  <c r="U806" i="26" l="1"/>
  <c r="J806" i="26"/>
  <c r="L806" i="26" s="1"/>
  <c r="Q806" i="26"/>
  <c r="S806" i="26" s="1"/>
  <c r="U819" i="16"/>
  <c r="Q819" i="16"/>
  <c r="S819" i="16" s="1"/>
  <c r="J819" i="16"/>
  <c r="L819" i="16" s="1"/>
  <c r="M807" i="26" l="1"/>
  <c r="F807" i="26"/>
  <c r="T806" i="26"/>
  <c r="V806" i="26" s="1"/>
  <c r="AB806" i="26"/>
  <c r="X806" i="26"/>
  <c r="AA806" i="26"/>
  <c r="W806" i="26"/>
  <c r="Z806" i="26"/>
  <c r="Y806" i="26"/>
  <c r="AB819" i="16"/>
  <c r="AA819" i="16"/>
  <c r="Z819" i="16"/>
  <c r="Y819" i="16"/>
  <c r="X819" i="16"/>
  <c r="W819" i="16"/>
  <c r="T819" i="16"/>
  <c r="V819" i="16" s="1"/>
  <c r="F820" i="16"/>
  <c r="M820" i="16"/>
  <c r="P807" i="26" l="1"/>
  <c r="R807" i="26" s="1"/>
  <c r="O807" i="26"/>
  <c r="N807" i="26"/>
  <c r="H807" i="26"/>
  <c r="G807" i="26"/>
  <c r="I807" i="26"/>
  <c r="K807" i="26" s="1"/>
  <c r="O820" i="16"/>
  <c r="P820" i="16"/>
  <c r="R820" i="16" s="1"/>
  <c r="N820" i="16"/>
  <c r="H820" i="16"/>
  <c r="G820" i="16"/>
  <c r="I820" i="16"/>
  <c r="K820" i="16" s="1"/>
  <c r="U807" i="26" l="1"/>
  <c r="J807" i="26"/>
  <c r="L807" i="26" s="1"/>
  <c r="Q807" i="26"/>
  <c r="S807" i="26" s="1"/>
  <c r="Q820" i="16"/>
  <c r="S820" i="16" s="1"/>
  <c r="J820" i="16"/>
  <c r="U820" i="16"/>
  <c r="F808" i="26" l="1"/>
  <c r="M808" i="26"/>
  <c r="T807" i="26"/>
  <c r="V807" i="26" s="1"/>
  <c r="AB807" i="26"/>
  <c r="X807" i="26"/>
  <c r="AA807" i="26"/>
  <c r="W807" i="26"/>
  <c r="Z807" i="26"/>
  <c r="Y807" i="26"/>
  <c r="T820" i="16"/>
  <c r="L820" i="16"/>
  <c r="P808" i="26" l="1"/>
  <c r="R808" i="26" s="1"/>
  <c r="O808" i="26"/>
  <c r="N808" i="26"/>
  <c r="H808" i="26"/>
  <c r="G808" i="26"/>
  <c r="I808" i="26"/>
  <c r="K808" i="26" s="1"/>
  <c r="V820" i="16"/>
  <c r="AB820" i="16"/>
  <c r="AA820" i="16"/>
  <c r="Z820" i="16"/>
  <c r="Y820" i="16"/>
  <c r="X820" i="16"/>
  <c r="W820" i="16"/>
  <c r="M821" i="16"/>
  <c r="F821" i="16"/>
  <c r="H821" i="16" s="1"/>
  <c r="U808" i="26" l="1"/>
  <c r="J808" i="26"/>
  <c r="Q808" i="26"/>
  <c r="S808" i="26" s="1"/>
  <c r="O821" i="16"/>
  <c r="P821" i="16"/>
  <c r="R821" i="16" s="1"/>
  <c r="N821" i="16"/>
  <c r="I821" i="16"/>
  <c r="K821" i="16" s="1"/>
  <c r="G821" i="16"/>
  <c r="T808" i="26" l="1"/>
  <c r="L808" i="26"/>
  <c r="Q821" i="16"/>
  <c r="S821" i="16" s="1"/>
  <c r="U821" i="16"/>
  <c r="J821" i="16"/>
  <c r="L821" i="16" s="1"/>
  <c r="F809" i="26" l="1"/>
  <c r="M809" i="26"/>
  <c r="AB808" i="26"/>
  <c r="X808" i="26"/>
  <c r="AA808" i="26"/>
  <c r="W808" i="26"/>
  <c r="Z808" i="26"/>
  <c r="Y808" i="26"/>
  <c r="V808" i="26"/>
  <c r="AB821" i="16"/>
  <c r="AA821" i="16"/>
  <c r="Z821" i="16"/>
  <c r="Y821" i="16"/>
  <c r="X821" i="16"/>
  <c r="W821" i="16"/>
  <c r="M822" i="16"/>
  <c r="T821" i="16"/>
  <c r="V821" i="16" s="1"/>
  <c r="F822" i="16"/>
  <c r="H822" i="16" s="1"/>
  <c r="P809" i="26" l="1"/>
  <c r="R809" i="26" s="1"/>
  <c r="O809" i="26"/>
  <c r="N809" i="26"/>
  <c r="H809" i="26"/>
  <c r="G809" i="26"/>
  <c r="I809" i="26"/>
  <c r="K809" i="26" s="1"/>
  <c r="P822" i="16"/>
  <c r="R822" i="16" s="1"/>
  <c r="O822" i="16"/>
  <c r="N822" i="16"/>
  <c r="I822" i="16"/>
  <c r="K822" i="16" s="1"/>
  <c r="G822" i="16"/>
  <c r="J809" i="26" l="1"/>
  <c r="L809" i="26" s="1"/>
  <c r="U809" i="26"/>
  <c r="Q809" i="26"/>
  <c r="S809" i="26" s="1"/>
  <c r="U822" i="16"/>
  <c r="Q822" i="16"/>
  <c r="S822" i="16" s="1"/>
  <c r="J822" i="16"/>
  <c r="L822" i="16" s="1"/>
  <c r="M810" i="26" l="1"/>
  <c r="F810" i="26"/>
  <c r="T809" i="26"/>
  <c r="V809" i="26" s="1"/>
  <c r="AB809" i="26"/>
  <c r="X809" i="26"/>
  <c r="AA809" i="26"/>
  <c r="W809" i="26"/>
  <c r="Z809" i="26"/>
  <c r="Y809" i="26"/>
  <c r="AB822" i="16"/>
  <c r="AA822" i="16"/>
  <c r="Z822" i="16"/>
  <c r="Y822" i="16"/>
  <c r="X822" i="16"/>
  <c r="W822" i="16"/>
  <c r="F823" i="16"/>
  <c r="I823" i="16" s="1"/>
  <c r="K823" i="16" s="1"/>
  <c r="M823" i="16"/>
  <c r="T822" i="16"/>
  <c r="V822" i="16" s="1"/>
  <c r="P810" i="26" l="1"/>
  <c r="R810" i="26" s="1"/>
  <c r="O810" i="26"/>
  <c r="N810" i="26"/>
  <c r="H810" i="26"/>
  <c r="G810" i="26"/>
  <c r="I810" i="26"/>
  <c r="K810" i="26" s="1"/>
  <c r="N823" i="16"/>
  <c r="H823" i="16"/>
  <c r="G823" i="16"/>
  <c r="P823" i="16"/>
  <c r="R823" i="16" s="1"/>
  <c r="O823" i="16"/>
  <c r="J810" i="26" l="1"/>
  <c r="L810" i="26" s="1"/>
  <c r="U810" i="26"/>
  <c r="Q810" i="26"/>
  <c r="S810" i="26" s="1"/>
  <c r="U823" i="16"/>
  <c r="J823" i="16"/>
  <c r="L823" i="16" s="1"/>
  <c r="Q823" i="16"/>
  <c r="S823" i="16" s="1"/>
  <c r="M811" i="26" l="1"/>
  <c r="F811" i="26"/>
  <c r="W810" i="26"/>
  <c r="AB810" i="26"/>
  <c r="X810" i="26"/>
  <c r="Y810" i="26"/>
  <c r="AA810" i="26"/>
  <c r="Z810" i="26"/>
  <c r="T810" i="26"/>
  <c r="V810" i="26" s="1"/>
  <c r="AB823" i="16"/>
  <c r="AA823" i="16"/>
  <c r="Z823" i="16"/>
  <c r="Y823" i="16"/>
  <c r="X823" i="16"/>
  <c r="W823" i="16"/>
  <c r="T823" i="16"/>
  <c r="V823" i="16" s="1"/>
  <c r="M824" i="16"/>
  <c r="F824" i="16"/>
  <c r="H824" i="16" s="1"/>
  <c r="H811" i="26" l="1"/>
  <c r="G811" i="26"/>
  <c r="I811" i="26"/>
  <c r="K811" i="26" s="1"/>
  <c r="P811" i="26"/>
  <c r="R811" i="26" s="1"/>
  <c r="O811" i="26"/>
  <c r="N811" i="26"/>
  <c r="P824" i="16"/>
  <c r="R824" i="16" s="1"/>
  <c r="I824" i="16"/>
  <c r="K824" i="16" s="1"/>
  <c r="G824" i="16"/>
  <c r="N824" i="16"/>
  <c r="O824" i="16"/>
  <c r="Q811" i="26" l="1"/>
  <c r="S811" i="26" s="1"/>
  <c r="U811" i="26"/>
  <c r="J811" i="26"/>
  <c r="U824" i="16"/>
  <c r="J824" i="16"/>
  <c r="L824" i="16" s="1"/>
  <c r="Q824" i="16"/>
  <c r="S824" i="16" s="1"/>
  <c r="T811" i="26" l="1"/>
  <c r="L811" i="26"/>
  <c r="AB824" i="16"/>
  <c r="AA824" i="16"/>
  <c r="Z824" i="16"/>
  <c r="Y824" i="16"/>
  <c r="X824" i="16"/>
  <c r="W824" i="16"/>
  <c r="T824" i="16"/>
  <c r="V824" i="16" s="1"/>
  <c r="F825" i="16"/>
  <c r="M825" i="16"/>
  <c r="F812" i="26" l="1"/>
  <c r="M812" i="26"/>
  <c r="AB811" i="26"/>
  <c r="X811" i="26"/>
  <c r="AA811" i="26"/>
  <c r="W811" i="26"/>
  <c r="Z811" i="26"/>
  <c r="Y811" i="26"/>
  <c r="V811" i="26"/>
  <c r="N825" i="16"/>
  <c r="P825" i="16"/>
  <c r="R825" i="16" s="1"/>
  <c r="O825" i="16"/>
  <c r="I825" i="16"/>
  <c r="K825" i="16" s="1"/>
  <c r="G825" i="16"/>
  <c r="H825" i="16"/>
  <c r="P812" i="26" l="1"/>
  <c r="R812" i="26" s="1"/>
  <c r="O812" i="26"/>
  <c r="N812" i="26"/>
  <c r="H812" i="26"/>
  <c r="G812" i="26"/>
  <c r="I812" i="26"/>
  <c r="K812" i="26" s="1"/>
  <c r="U825" i="16"/>
  <c r="J825" i="16"/>
  <c r="Q825" i="16"/>
  <c r="S825" i="16" s="1"/>
  <c r="U812" i="26" l="1"/>
  <c r="J812" i="26"/>
  <c r="Q812" i="26"/>
  <c r="S812" i="26" s="1"/>
  <c r="L825" i="16"/>
  <c r="T825" i="16"/>
  <c r="T812" i="26" l="1"/>
  <c r="L812" i="26"/>
  <c r="V825" i="16"/>
  <c r="AB825" i="16"/>
  <c r="AA825" i="16"/>
  <c r="Z825" i="16"/>
  <c r="Y825" i="16"/>
  <c r="X825" i="16"/>
  <c r="W825" i="16"/>
  <c r="F826" i="16"/>
  <c r="M826" i="16"/>
  <c r="F813" i="26" l="1"/>
  <c r="M813" i="26"/>
  <c r="AB812" i="26"/>
  <c r="X812" i="26"/>
  <c r="AA812" i="26"/>
  <c r="W812" i="26"/>
  <c r="Z812" i="26"/>
  <c r="Y812" i="26"/>
  <c r="V812" i="26"/>
  <c r="H826" i="16"/>
  <c r="I826" i="16"/>
  <c r="K826" i="16" s="1"/>
  <c r="G826" i="16"/>
  <c r="O826" i="16"/>
  <c r="P826" i="16"/>
  <c r="R826" i="16" s="1"/>
  <c r="N826" i="16"/>
  <c r="P813" i="26" l="1"/>
  <c r="R813" i="26" s="1"/>
  <c r="O813" i="26"/>
  <c r="N813" i="26"/>
  <c r="H813" i="26"/>
  <c r="G813" i="26"/>
  <c r="I813" i="26"/>
  <c r="K813" i="26" s="1"/>
  <c r="Q826" i="16"/>
  <c r="S826" i="16" s="1"/>
  <c r="U826" i="16"/>
  <c r="J826" i="16"/>
  <c r="U813" i="26" l="1"/>
  <c r="J813" i="26"/>
  <c r="Q813" i="26"/>
  <c r="S813" i="26" s="1"/>
  <c r="T826" i="16"/>
  <c r="L826" i="16"/>
  <c r="T813" i="26" l="1"/>
  <c r="L813" i="26"/>
  <c r="V826" i="16"/>
  <c r="AB826" i="16"/>
  <c r="AA826" i="16"/>
  <c r="Z826" i="16"/>
  <c r="X826" i="16"/>
  <c r="Y826" i="16"/>
  <c r="W826" i="16"/>
  <c r="F827" i="16"/>
  <c r="M827" i="16"/>
  <c r="F814" i="26" l="1"/>
  <c r="M814" i="26"/>
  <c r="AB813" i="26"/>
  <c r="X813" i="26"/>
  <c r="AA813" i="26"/>
  <c r="W813" i="26"/>
  <c r="Z813" i="26"/>
  <c r="Y813" i="26"/>
  <c r="V813" i="26"/>
  <c r="O827" i="16"/>
  <c r="P827" i="16"/>
  <c r="R827" i="16" s="1"/>
  <c r="N827" i="16"/>
  <c r="G827" i="16"/>
  <c r="I827" i="16"/>
  <c r="K827" i="16" s="1"/>
  <c r="H827" i="16"/>
  <c r="P814" i="26" l="1"/>
  <c r="R814" i="26" s="1"/>
  <c r="O814" i="26"/>
  <c r="N814" i="26"/>
  <c r="H814" i="26"/>
  <c r="G814" i="26"/>
  <c r="I814" i="26"/>
  <c r="K814" i="26" s="1"/>
  <c r="Q827" i="16"/>
  <c r="S827" i="16" s="1"/>
  <c r="U827" i="16"/>
  <c r="J827" i="16"/>
  <c r="U814" i="26" l="1"/>
  <c r="J814" i="26"/>
  <c r="Q814" i="26"/>
  <c r="S814" i="26" s="1"/>
  <c r="T827" i="16"/>
  <c r="L827" i="16"/>
  <c r="T814" i="26" l="1"/>
  <c r="L814" i="26"/>
  <c r="V827" i="16"/>
  <c r="AB827" i="16"/>
  <c r="AA827" i="16"/>
  <c r="Z827" i="16"/>
  <c r="Y827" i="16"/>
  <c r="X827" i="16"/>
  <c r="W827" i="16"/>
  <c r="M828" i="16"/>
  <c r="F828" i="16"/>
  <c r="I828" i="16" s="1"/>
  <c r="K828" i="16" s="1"/>
  <c r="F815" i="26" l="1"/>
  <c r="M815" i="26"/>
  <c r="AB814" i="26"/>
  <c r="X814" i="26"/>
  <c r="AA814" i="26"/>
  <c r="W814" i="26"/>
  <c r="Z814" i="26"/>
  <c r="Y814" i="26"/>
  <c r="V814" i="26"/>
  <c r="P828" i="16"/>
  <c r="R828" i="16" s="1"/>
  <c r="U828" i="16" s="1"/>
  <c r="N828" i="16"/>
  <c r="O828" i="16"/>
  <c r="G828" i="16"/>
  <c r="H828" i="16"/>
  <c r="P815" i="26" l="1"/>
  <c r="R815" i="26" s="1"/>
  <c r="O815" i="26"/>
  <c r="N815" i="26"/>
  <c r="H815" i="26"/>
  <c r="G815" i="26"/>
  <c r="I815" i="26"/>
  <c r="K815" i="26" s="1"/>
  <c r="Q828" i="16"/>
  <c r="S828" i="16" s="1"/>
  <c r="J828" i="16"/>
  <c r="L828" i="16" s="1"/>
  <c r="U815" i="26" l="1"/>
  <c r="J815" i="26"/>
  <c r="Q815" i="26"/>
  <c r="S815" i="26" s="1"/>
  <c r="AB828" i="16"/>
  <c r="AA828" i="16"/>
  <c r="Z828" i="16"/>
  <c r="Y828" i="16"/>
  <c r="X828" i="16"/>
  <c r="W828" i="16"/>
  <c r="M829" i="16"/>
  <c r="F829" i="16"/>
  <c r="G829" i="16" s="1"/>
  <c r="T828" i="16"/>
  <c r="V828" i="16" s="1"/>
  <c r="T815" i="26" l="1"/>
  <c r="L815" i="26"/>
  <c r="N829" i="16"/>
  <c r="P829" i="16"/>
  <c r="R829" i="16" s="1"/>
  <c r="O829" i="16"/>
  <c r="H829" i="16"/>
  <c r="I829" i="16"/>
  <c r="K829" i="16" s="1"/>
  <c r="F816" i="26" l="1"/>
  <c r="M816" i="26"/>
  <c r="AB815" i="26"/>
  <c r="X815" i="26"/>
  <c r="AA815" i="26"/>
  <c r="W815" i="26"/>
  <c r="Z815" i="26"/>
  <c r="Y815" i="26"/>
  <c r="V815" i="26"/>
  <c r="U829" i="16"/>
  <c r="Q829" i="16"/>
  <c r="S829" i="16" s="1"/>
  <c r="J829" i="16"/>
  <c r="L829" i="16" s="1"/>
  <c r="P816" i="26" l="1"/>
  <c r="R816" i="26" s="1"/>
  <c r="O816" i="26"/>
  <c r="N816" i="26"/>
  <c r="H816" i="26"/>
  <c r="G816" i="26"/>
  <c r="I816" i="26"/>
  <c r="K816" i="26" s="1"/>
  <c r="AB829" i="16"/>
  <c r="AA829" i="16"/>
  <c r="Z829" i="16"/>
  <c r="Y829" i="16"/>
  <c r="X829" i="16"/>
  <c r="W829" i="16"/>
  <c r="M830" i="16"/>
  <c r="F830" i="16"/>
  <c r="G830" i="16" s="1"/>
  <c r="T829" i="16"/>
  <c r="V829" i="16" s="1"/>
  <c r="U816" i="26" l="1"/>
  <c r="J816" i="26"/>
  <c r="L816" i="26" s="1"/>
  <c r="Q816" i="26"/>
  <c r="S816" i="26" s="1"/>
  <c r="N830" i="16"/>
  <c r="P830" i="16"/>
  <c r="R830" i="16" s="1"/>
  <c r="O830" i="16"/>
  <c r="I830" i="16"/>
  <c r="K830" i="16" s="1"/>
  <c r="H830" i="16"/>
  <c r="M817" i="26" l="1"/>
  <c r="F817" i="26"/>
  <c r="W816" i="26"/>
  <c r="Y816" i="26"/>
  <c r="AB816" i="26"/>
  <c r="X816" i="26"/>
  <c r="AA816" i="26"/>
  <c r="Z816" i="26"/>
  <c r="T816" i="26"/>
  <c r="V816" i="26" s="1"/>
  <c r="Q830" i="16"/>
  <c r="S830" i="16" s="1"/>
  <c r="U830" i="16"/>
  <c r="J830" i="16"/>
  <c r="P817" i="26" l="1"/>
  <c r="R817" i="26" s="1"/>
  <c r="O817" i="26"/>
  <c r="N817" i="26"/>
  <c r="H817" i="26"/>
  <c r="G817" i="26"/>
  <c r="I817" i="26"/>
  <c r="K817" i="26" s="1"/>
  <c r="T830" i="16"/>
  <c r="L830" i="16"/>
  <c r="U817" i="26" l="1"/>
  <c r="J817" i="26"/>
  <c r="Q817" i="26"/>
  <c r="S817" i="26" s="1"/>
  <c r="V830" i="16"/>
  <c r="AB830" i="16"/>
  <c r="AA830" i="16"/>
  <c r="Z830" i="16"/>
  <c r="Y830" i="16"/>
  <c r="X830" i="16"/>
  <c r="W830" i="16"/>
  <c r="F831" i="16"/>
  <c r="I831" i="16" s="1"/>
  <c r="K831" i="16" s="1"/>
  <c r="M831" i="16"/>
  <c r="T817" i="26" l="1"/>
  <c r="L817" i="26"/>
  <c r="N831" i="16"/>
  <c r="H831" i="16"/>
  <c r="G831" i="16"/>
  <c r="O831" i="16"/>
  <c r="P831" i="16"/>
  <c r="R831" i="16" s="1"/>
  <c r="F818" i="26" l="1"/>
  <c r="M818" i="26"/>
  <c r="AB817" i="26"/>
  <c r="X817" i="26"/>
  <c r="AA817" i="26"/>
  <c r="W817" i="26"/>
  <c r="Z817" i="26"/>
  <c r="Y817" i="26"/>
  <c r="V817" i="26"/>
  <c r="U831" i="16"/>
  <c r="J831" i="16"/>
  <c r="L831" i="16" s="1"/>
  <c r="Q831" i="16"/>
  <c r="S831" i="16" s="1"/>
  <c r="P818" i="26" l="1"/>
  <c r="R818" i="26" s="1"/>
  <c r="O818" i="26"/>
  <c r="N818" i="26"/>
  <c r="H818" i="26"/>
  <c r="G818" i="26"/>
  <c r="I818" i="26"/>
  <c r="K818" i="26" s="1"/>
  <c r="AB831" i="16"/>
  <c r="AA831" i="16"/>
  <c r="Z831" i="16"/>
  <c r="Y831" i="16"/>
  <c r="X831" i="16"/>
  <c r="W831" i="16"/>
  <c r="T831" i="16"/>
  <c r="V831" i="16" s="1"/>
  <c r="M832" i="16"/>
  <c r="F832" i="16"/>
  <c r="G832" i="16" s="1"/>
  <c r="U818" i="26" l="1"/>
  <c r="J818" i="26"/>
  <c r="Q818" i="26"/>
  <c r="S818" i="26" s="1"/>
  <c r="N832" i="16"/>
  <c r="O832" i="16"/>
  <c r="P832" i="16"/>
  <c r="R832" i="16" s="1"/>
  <c r="I832" i="16"/>
  <c r="K832" i="16" s="1"/>
  <c r="H832" i="16"/>
  <c r="T818" i="26" l="1"/>
  <c r="L818" i="26"/>
  <c r="J832" i="16"/>
  <c r="L832" i="16" s="1"/>
  <c r="U832" i="16"/>
  <c r="Q832" i="16"/>
  <c r="S832" i="16" s="1"/>
  <c r="F819" i="26" l="1"/>
  <c r="M819" i="26"/>
  <c r="AB818" i="26"/>
  <c r="X818" i="26"/>
  <c r="AA818" i="26"/>
  <c r="W818" i="26"/>
  <c r="Z818" i="26"/>
  <c r="Y818" i="26"/>
  <c r="V818" i="26"/>
  <c r="AB832" i="16"/>
  <c r="AA832" i="16"/>
  <c r="Z832" i="16"/>
  <c r="Y832" i="16"/>
  <c r="X832" i="16"/>
  <c r="W832" i="16"/>
  <c r="T832" i="16"/>
  <c r="V832" i="16" s="1"/>
  <c r="F833" i="16"/>
  <c r="M833" i="16"/>
  <c r="P819" i="26" l="1"/>
  <c r="R819" i="26" s="1"/>
  <c r="O819" i="26"/>
  <c r="N819" i="26"/>
  <c r="H819" i="26"/>
  <c r="G819" i="26"/>
  <c r="I819" i="26"/>
  <c r="K819" i="26" s="1"/>
  <c r="P833" i="16"/>
  <c r="R833" i="16" s="1"/>
  <c r="O833" i="16"/>
  <c r="N833" i="16"/>
  <c r="G833" i="16"/>
  <c r="H833" i="16"/>
  <c r="I833" i="16"/>
  <c r="K833" i="16" s="1"/>
  <c r="J819" i="26" l="1"/>
  <c r="L819" i="26" s="1"/>
  <c r="U819" i="26"/>
  <c r="Q819" i="26"/>
  <c r="S819" i="26" s="1"/>
  <c r="Q833" i="16"/>
  <c r="S833" i="16" s="1"/>
  <c r="U833" i="16"/>
  <c r="J833" i="16"/>
  <c r="M820" i="26" l="1"/>
  <c r="F820" i="26"/>
  <c r="T819" i="26"/>
  <c r="V819" i="26" s="1"/>
  <c r="AB819" i="26"/>
  <c r="X819" i="26"/>
  <c r="AA819" i="26"/>
  <c r="W819" i="26"/>
  <c r="Z819" i="26"/>
  <c r="Y819" i="26"/>
  <c r="L833" i="16"/>
  <c r="T833" i="16"/>
  <c r="P820" i="26" l="1"/>
  <c r="R820" i="26" s="1"/>
  <c r="O820" i="26"/>
  <c r="N820" i="26"/>
  <c r="H820" i="26"/>
  <c r="G820" i="26"/>
  <c r="I820" i="26"/>
  <c r="K820" i="26" s="1"/>
  <c r="V833" i="16"/>
  <c r="AB833" i="16"/>
  <c r="AA833" i="16"/>
  <c r="Z833" i="16"/>
  <c r="Y833" i="16"/>
  <c r="X833" i="16"/>
  <c r="W833" i="16"/>
  <c r="F834" i="16"/>
  <c r="M834" i="16"/>
  <c r="U820" i="26" l="1"/>
  <c r="J820" i="26"/>
  <c r="Q820" i="26"/>
  <c r="S820" i="26" s="1"/>
  <c r="P834" i="16"/>
  <c r="R834" i="16" s="1"/>
  <c r="N834" i="16"/>
  <c r="O834" i="16"/>
  <c r="H834" i="16"/>
  <c r="I834" i="16"/>
  <c r="K834" i="16" s="1"/>
  <c r="G834" i="16"/>
  <c r="T820" i="26" l="1"/>
  <c r="L820" i="26"/>
  <c r="U834" i="16"/>
  <c r="Q834" i="16"/>
  <c r="S834" i="16" s="1"/>
  <c r="J834" i="16"/>
  <c r="F821" i="26" l="1"/>
  <c r="M821" i="26"/>
  <c r="AB820" i="26"/>
  <c r="X820" i="26"/>
  <c r="AA820" i="26"/>
  <c r="W820" i="26"/>
  <c r="Z820" i="26"/>
  <c r="Y820" i="26"/>
  <c r="V820" i="26"/>
  <c r="T834" i="16"/>
  <c r="L834" i="16"/>
  <c r="P821" i="26" l="1"/>
  <c r="R821" i="26" s="1"/>
  <c r="O821" i="26"/>
  <c r="N821" i="26"/>
  <c r="H821" i="26"/>
  <c r="G821" i="26"/>
  <c r="I821" i="26"/>
  <c r="K821" i="26" s="1"/>
  <c r="V834" i="16"/>
  <c r="AB834" i="16"/>
  <c r="AA834" i="16"/>
  <c r="Z834" i="16"/>
  <c r="Y834" i="16"/>
  <c r="X834" i="16"/>
  <c r="W834" i="16"/>
  <c r="M835" i="16"/>
  <c r="F835" i="16"/>
  <c r="U821" i="26" l="1"/>
  <c r="J821" i="26"/>
  <c r="Q821" i="26"/>
  <c r="S821" i="26" s="1"/>
  <c r="G835" i="16"/>
  <c r="I835" i="16"/>
  <c r="K835" i="16" s="1"/>
  <c r="H835" i="16"/>
  <c r="P835" i="16"/>
  <c r="R835" i="16" s="1"/>
  <c r="N835" i="16"/>
  <c r="O835" i="16"/>
  <c r="T821" i="26" l="1"/>
  <c r="L821" i="26"/>
  <c r="Q835" i="16"/>
  <c r="S835" i="16" s="1"/>
  <c r="J835" i="16"/>
  <c r="U835" i="16"/>
  <c r="F822" i="26" l="1"/>
  <c r="M822" i="26"/>
  <c r="AB821" i="26"/>
  <c r="X821" i="26"/>
  <c r="AA821" i="26"/>
  <c r="W821" i="26"/>
  <c r="Z821" i="26"/>
  <c r="Y821" i="26"/>
  <c r="V821" i="26"/>
  <c r="T835" i="16"/>
  <c r="L835" i="16"/>
  <c r="P822" i="26" l="1"/>
  <c r="R822" i="26" s="1"/>
  <c r="O822" i="26"/>
  <c r="N822" i="26"/>
  <c r="H822" i="26"/>
  <c r="G822" i="26"/>
  <c r="I822" i="26"/>
  <c r="K822" i="26" s="1"/>
  <c r="V835" i="16"/>
  <c r="AB835" i="16"/>
  <c r="AA835" i="16"/>
  <c r="Z835" i="16"/>
  <c r="Y835" i="16"/>
  <c r="X835" i="16"/>
  <c r="W835" i="16"/>
  <c r="M836" i="16"/>
  <c r="F836" i="16"/>
  <c r="G836" i="16" s="1"/>
  <c r="U822" i="26" l="1"/>
  <c r="J822" i="26"/>
  <c r="Q822" i="26"/>
  <c r="S822" i="26" s="1"/>
  <c r="P836" i="16"/>
  <c r="R836" i="16" s="1"/>
  <c r="I836" i="16"/>
  <c r="K836" i="16" s="1"/>
  <c r="O836" i="16"/>
  <c r="N836" i="16"/>
  <c r="H836" i="16"/>
  <c r="T822" i="26" l="1"/>
  <c r="L822" i="26"/>
  <c r="U836" i="16"/>
  <c r="J836" i="16"/>
  <c r="L836" i="16" s="1"/>
  <c r="Q836" i="16"/>
  <c r="S836" i="16" s="1"/>
  <c r="F823" i="26" l="1"/>
  <c r="M823" i="26"/>
  <c r="AB822" i="26"/>
  <c r="X822" i="26"/>
  <c r="AA822" i="26"/>
  <c r="W822" i="26"/>
  <c r="Z822" i="26"/>
  <c r="Y822" i="26"/>
  <c r="V822" i="26"/>
  <c r="AB836" i="16"/>
  <c r="AA836" i="16"/>
  <c r="Z836" i="16"/>
  <c r="Y836" i="16"/>
  <c r="X836" i="16"/>
  <c r="W836" i="16"/>
  <c r="M837" i="16"/>
  <c r="F837" i="16"/>
  <c r="G837" i="16" s="1"/>
  <c r="T836" i="16"/>
  <c r="V836" i="16" s="1"/>
  <c r="P823" i="26" l="1"/>
  <c r="R823" i="26" s="1"/>
  <c r="O823" i="26"/>
  <c r="N823" i="26"/>
  <c r="H823" i="26"/>
  <c r="G823" i="26"/>
  <c r="I823" i="26"/>
  <c r="K823" i="26" s="1"/>
  <c r="O837" i="16"/>
  <c r="P837" i="16"/>
  <c r="R837" i="16" s="1"/>
  <c r="N837" i="16"/>
  <c r="I837" i="16"/>
  <c r="K837" i="16" s="1"/>
  <c r="H837" i="16"/>
  <c r="U823" i="26" l="1"/>
  <c r="J823" i="26"/>
  <c r="Q823" i="26"/>
  <c r="S823" i="26" s="1"/>
  <c r="U837" i="16"/>
  <c r="Q837" i="16"/>
  <c r="S837" i="16" s="1"/>
  <c r="J837" i="16"/>
  <c r="T823" i="26" l="1"/>
  <c r="L823" i="26"/>
  <c r="T837" i="16"/>
  <c r="L837" i="16"/>
  <c r="F824" i="26" l="1"/>
  <c r="M824" i="26"/>
  <c r="AB823" i="26"/>
  <c r="X823" i="26"/>
  <c r="AA823" i="26"/>
  <c r="W823" i="26"/>
  <c r="Z823" i="26"/>
  <c r="Y823" i="26"/>
  <c r="V823" i="26"/>
  <c r="V837" i="16"/>
  <c r="AB837" i="16"/>
  <c r="AA837" i="16"/>
  <c r="Z837" i="16"/>
  <c r="Y837" i="16"/>
  <c r="X837" i="16"/>
  <c r="W837" i="16"/>
  <c r="F838" i="16"/>
  <c r="G838" i="16" s="1"/>
  <c r="M838" i="16"/>
  <c r="P824" i="26" l="1"/>
  <c r="R824" i="26" s="1"/>
  <c r="O824" i="26"/>
  <c r="N824" i="26"/>
  <c r="H824" i="26"/>
  <c r="G824" i="26"/>
  <c r="I824" i="26"/>
  <c r="K824" i="26" s="1"/>
  <c r="H838" i="16"/>
  <c r="I838" i="16"/>
  <c r="K838" i="16" s="1"/>
  <c r="N838" i="16"/>
  <c r="P838" i="16"/>
  <c r="R838" i="16" s="1"/>
  <c r="O838" i="16"/>
  <c r="U824" i="26" l="1"/>
  <c r="J824" i="26"/>
  <c r="Q824" i="26"/>
  <c r="S824" i="26" s="1"/>
  <c r="J838" i="16"/>
  <c r="L838" i="16" s="1"/>
  <c r="U838" i="16"/>
  <c r="Q838" i="16"/>
  <c r="T824" i="26" l="1"/>
  <c r="L824" i="26"/>
  <c r="T838" i="16"/>
  <c r="S838" i="16"/>
  <c r="Y838" i="16" s="1"/>
  <c r="F825" i="26" l="1"/>
  <c r="M825" i="26"/>
  <c r="AB824" i="26"/>
  <c r="X824" i="26"/>
  <c r="AA824" i="26"/>
  <c r="W824" i="26"/>
  <c r="Z824" i="26"/>
  <c r="Y824" i="26"/>
  <c r="V824" i="26"/>
  <c r="W838" i="16"/>
  <c r="Z838" i="16"/>
  <c r="AA838" i="16"/>
  <c r="AB838" i="16"/>
  <c r="V838" i="16"/>
  <c r="X838" i="16"/>
  <c r="F839" i="16"/>
  <c r="I839" i="16" s="1"/>
  <c r="K839" i="16" s="1"/>
  <c r="M839" i="16"/>
  <c r="P825" i="26" l="1"/>
  <c r="R825" i="26" s="1"/>
  <c r="O825" i="26"/>
  <c r="N825" i="26"/>
  <c r="H825" i="26"/>
  <c r="G825" i="26"/>
  <c r="I825" i="26"/>
  <c r="K825" i="26" s="1"/>
  <c r="H839" i="16"/>
  <c r="G839" i="16"/>
  <c r="N839" i="16"/>
  <c r="O839" i="16"/>
  <c r="P839" i="16"/>
  <c r="R839" i="16" s="1"/>
  <c r="U825" i="26" l="1"/>
  <c r="J825" i="26"/>
  <c r="Q825" i="26"/>
  <c r="S825" i="26" s="1"/>
  <c r="U839" i="16"/>
  <c r="J839" i="16"/>
  <c r="L839" i="16" s="1"/>
  <c r="Q839" i="16"/>
  <c r="S839" i="16" s="1"/>
  <c r="T825" i="26" l="1"/>
  <c r="L825" i="26"/>
  <c r="AB839" i="16"/>
  <c r="AA839" i="16"/>
  <c r="Z839" i="16"/>
  <c r="Y839" i="16"/>
  <c r="X839" i="16"/>
  <c r="W839" i="16"/>
  <c r="F840" i="16"/>
  <c r="H840" i="16" s="1"/>
  <c r="M840" i="16"/>
  <c r="T839" i="16"/>
  <c r="V839" i="16" s="1"/>
  <c r="F826" i="26" l="1"/>
  <c r="M826" i="26"/>
  <c r="AB825" i="26"/>
  <c r="X825" i="26"/>
  <c r="AA825" i="26"/>
  <c r="W825" i="26"/>
  <c r="Z825" i="26"/>
  <c r="Y825" i="26"/>
  <c r="V825" i="26"/>
  <c r="N840" i="16"/>
  <c r="G840" i="16"/>
  <c r="I840" i="16"/>
  <c r="K840" i="16" s="1"/>
  <c r="P840" i="16"/>
  <c r="R840" i="16" s="1"/>
  <c r="O840" i="16"/>
  <c r="P826" i="26" l="1"/>
  <c r="R826" i="26" s="1"/>
  <c r="O826" i="26"/>
  <c r="N826" i="26"/>
  <c r="H826" i="26"/>
  <c r="G826" i="26"/>
  <c r="I826" i="26"/>
  <c r="K826" i="26" s="1"/>
  <c r="U840" i="16"/>
  <c r="J840" i="16"/>
  <c r="L840" i="16" s="1"/>
  <c r="Q840" i="16"/>
  <c r="S840" i="16" s="1"/>
  <c r="U826" i="26" l="1"/>
  <c r="J826" i="26"/>
  <c r="Q826" i="26"/>
  <c r="S826" i="26" s="1"/>
  <c r="AB840" i="16"/>
  <c r="AA840" i="16"/>
  <c r="Z840" i="16"/>
  <c r="Y840" i="16"/>
  <c r="X840" i="16"/>
  <c r="W840" i="16"/>
  <c r="F841" i="16"/>
  <c r="H841" i="16" s="1"/>
  <c r="M841" i="16"/>
  <c r="T840" i="16"/>
  <c r="V840" i="16" s="1"/>
  <c r="T826" i="26" l="1"/>
  <c r="L826" i="26"/>
  <c r="O841" i="16"/>
  <c r="I841" i="16"/>
  <c r="K841" i="16" s="1"/>
  <c r="G841" i="16"/>
  <c r="P841" i="16"/>
  <c r="R841" i="16" s="1"/>
  <c r="N841" i="16"/>
  <c r="F827" i="26" l="1"/>
  <c r="M827" i="26"/>
  <c r="AB826" i="26"/>
  <c r="X826" i="26"/>
  <c r="AA826" i="26"/>
  <c r="W826" i="26"/>
  <c r="Z826" i="26"/>
  <c r="Y826" i="26"/>
  <c r="V826" i="26"/>
  <c r="U841" i="16"/>
  <c r="J841" i="16"/>
  <c r="L841" i="16" s="1"/>
  <c r="Q841" i="16"/>
  <c r="S841" i="16" s="1"/>
  <c r="P827" i="26" l="1"/>
  <c r="R827" i="26" s="1"/>
  <c r="O827" i="26"/>
  <c r="N827" i="26"/>
  <c r="H827" i="26"/>
  <c r="G827" i="26"/>
  <c r="I827" i="26"/>
  <c r="K827" i="26" s="1"/>
  <c r="AB841" i="16"/>
  <c r="AA841" i="16"/>
  <c r="Z841" i="16"/>
  <c r="Y841" i="16"/>
  <c r="X841" i="16"/>
  <c r="W841" i="16"/>
  <c r="M842" i="16"/>
  <c r="F842" i="16"/>
  <c r="G842" i="16" s="1"/>
  <c r="T841" i="16"/>
  <c r="V841" i="16" s="1"/>
  <c r="U827" i="26" l="1"/>
  <c r="J827" i="26"/>
  <c r="Q827" i="26"/>
  <c r="S827" i="26" s="1"/>
  <c r="N842" i="16"/>
  <c r="P842" i="16"/>
  <c r="R842" i="16" s="1"/>
  <c r="O842" i="16"/>
  <c r="I842" i="16"/>
  <c r="K842" i="16" s="1"/>
  <c r="H842" i="16"/>
  <c r="T827" i="26" l="1"/>
  <c r="L827" i="26"/>
  <c r="U842" i="16"/>
  <c r="Q842" i="16"/>
  <c r="S842" i="16" s="1"/>
  <c r="J842" i="16"/>
  <c r="L842" i="16" s="1"/>
  <c r="F828" i="26" l="1"/>
  <c r="M828" i="26"/>
  <c r="AB827" i="26"/>
  <c r="X827" i="26"/>
  <c r="AA827" i="26"/>
  <c r="W827" i="26"/>
  <c r="Z827" i="26"/>
  <c r="Y827" i="26"/>
  <c r="V827" i="26"/>
  <c r="AB842" i="16"/>
  <c r="AA842" i="16"/>
  <c r="Z842" i="16"/>
  <c r="Y842" i="16"/>
  <c r="X842" i="16"/>
  <c r="W842" i="16"/>
  <c r="T842" i="16"/>
  <c r="V842" i="16" s="1"/>
  <c r="F843" i="16"/>
  <c r="M843" i="16"/>
  <c r="P828" i="26" l="1"/>
  <c r="R828" i="26" s="1"/>
  <c r="O828" i="26"/>
  <c r="N828" i="26"/>
  <c r="H828" i="26"/>
  <c r="G828" i="26"/>
  <c r="I828" i="26"/>
  <c r="K828" i="26" s="1"/>
  <c r="I843" i="16"/>
  <c r="K843" i="16" s="1"/>
  <c r="H843" i="16"/>
  <c r="G843" i="16"/>
  <c r="N843" i="16"/>
  <c r="O843" i="16"/>
  <c r="P843" i="16"/>
  <c r="R843" i="16" s="1"/>
  <c r="J828" i="26" l="1"/>
  <c r="L828" i="26" s="1"/>
  <c r="U828" i="26"/>
  <c r="Q828" i="26"/>
  <c r="S828" i="26" s="1"/>
  <c r="J843" i="16"/>
  <c r="L843" i="16" s="1"/>
  <c r="Q843" i="16"/>
  <c r="U843" i="16"/>
  <c r="M829" i="26" l="1"/>
  <c r="F829" i="26"/>
  <c r="AB828" i="26"/>
  <c r="X828" i="26"/>
  <c r="AA828" i="26"/>
  <c r="W828" i="26"/>
  <c r="Z828" i="26"/>
  <c r="Y828" i="26"/>
  <c r="T828" i="26"/>
  <c r="V828" i="26" s="1"/>
  <c r="S843" i="16"/>
  <c r="W843" i="16" s="1"/>
  <c r="T843" i="16"/>
  <c r="P829" i="26" l="1"/>
  <c r="R829" i="26" s="1"/>
  <c r="O829" i="26"/>
  <c r="N829" i="26"/>
  <c r="H829" i="26"/>
  <c r="G829" i="26"/>
  <c r="I829" i="26"/>
  <c r="K829" i="26" s="1"/>
  <c r="Z843" i="16"/>
  <c r="AA843" i="16"/>
  <c r="AB843" i="16"/>
  <c r="V843" i="16"/>
  <c r="X843" i="16"/>
  <c r="Y843" i="16"/>
  <c r="F844" i="16"/>
  <c r="M844" i="16"/>
  <c r="U829" i="26" l="1"/>
  <c r="J829" i="26"/>
  <c r="L829" i="26" s="1"/>
  <c r="Q829" i="26"/>
  <c r="S829" i="26" s="1"/>
  <c r="N844" i="16"/>
  <c r="O844" i="16"/>
  <c r="P844" i="16"/>
  <c r="R844" i="16" s="1"/>
  <c r="G844" i="16"/>
  <c r="I844" i="16"/>
  <c r="K844" i="16" s="1"/>
  <c r="H844" i="16"/>
  <c r="F830" i="26" l="1"/>
  <c r="M830" i="26"/>
  <c r="T829" i="26"/>
  <c r="V829" i="26" s="1"/>
  <c r="AB829" i="26"/>
  <c r="X829" i="26"/>
  <c r="AA829" i="26"/>
  <c r="W829" i="26"/>
  <c r="Z829" i="26"/>
  <c r="Y829" i="26"/>
  <c r="U844" i="16"/>
  <c r="Q844" i="16"/>
  <c r="S844" i="16" s="1"/>
  <c r="J844" i="16"/>
  <c r="P830" i="26" l="1"/>
  <c r="R830" i="26" s="1"/>
  <c r="O830" i="26"/>
  <c r="N830" i="26"/>
  <c r="H830" i="26"/>
  <c r="G830" i="26"/>
  <c r="I830" i="26"/>
  <c r="K830" i="26" s="1"/>
  <c r="T844" i="16"/>
  <c r="L844" i="16"/>
  <c r="J830" i="26" l="1"/>
  <c r="L830" i="26" s="1"/>
  <c r="U830" i="26"/>
  <c r="Q830" i="26"/>
  <c r="S830" i="26" s="1"/>
  <c r="V844" i="16"/>
  <c r="AB844" i="16"/>
  <c r="AA844" i="16"/>
  <c r="Z844" i="16"/>
  <c r="Y844" i="16"/>
  <c r="X844" i="16"/>
  <c r="W844" i="16"/>
  <c r="M845" i="16"/>
  <c r="F845" i="16"/>
  <c r="I845" i="16" s="1"/>
  <c r="K845" i="16" s="1"/>
  <c r="M831" i="26" l="1"/>
  <c r="F831" i="26"/>
  <c r="T830" i="26"/>
  <c r="V830" i="26" s="1"/>
  <c r="AB830" i="26"/>
  <c r="X830" i="26"/>
  <c r="AA830" i="26"/>
  <c r="W830" i="26"/>
  <c r="Z830" i="26"/>
  <c r="Y830" i="26"/>
  <c r="N845" i="16"/>
  <c r="P845" i="16"/>
  <c r="R845" i="16" s="1"/>
  <c r="O845" i="16"/>
  <c r="G845" i="16"/>
  <c r="H845" i="16"/>
  <c r="P831" i="26" l="1"/>
  <c r="R831" i="26" s="1"/>
  <c r="O831" i="26"/>
  <c r="N831" i="26"/>
  <c r="H831" i="26"/>
  <c r="G831" i="26"/>
  <c r="I831" i="26"/>
  <c r="K831" i="26" s="1"/>
  <c r="U845" i="16"/>
  <c r="Q845" i="16"/>
  <c r="S845" i="16" s="1"/>
  <c r="J845" i="16"/>
  <c r="L845" i="16" s="1"/>
  <c r="U831" i="26" l="1"/>
  <c r="J831" i="26"/>
  <c r="L831" i="26" s="1"/>
  <c r="Q831" i="26"/>
  <c r="S831" i="26" s="1"/>
  <c r="AB845" i="16"/>
  <c r="AA845" i="16"/>
  <c r="Z845" i="16"/>
  <c r="Y845" i="16"/>
  <c r="X845" i="16"/>
  <c r="W845" i="16"/>
  <c r="F846" i="16"/>
  <c r="G846" i="16" s="1"/>
  <c r="T845" i="16"/>
  <c r="V845" i="16" s="1"/>
  <c r="M846" i="16"/>
  <c r="F832" i="26" l="1"/>
  <c r="M832" i="26"/>
  <c r="AB831" i="26"/>
  <c r="X831" i="26"/>
  <c r="AA831" i="26"/>
  <c r="W831" i="26"/>
  <c r="Z831" i="26"/>
  <c r="Y831" i="26"/>
  <c r="T831" i="26"/>
  <c r="V831" i="26" s="1"/>
  <c r="H846" i="16"/>
  <c r="I846" i="16"/>
  <c r="K846" i="16" s="1"/>
  <c r="N846" i="16"/>
  <c r="P846" i="16"/>
  <c r="R846" i="16" s="1"/>
  <c r="O846" i="16"/>
  <c r="P832" i="26" l="1"/>
  <c r="R832" i="26" s="1"/>
  <c r="O832" i="26"/>
  <c r="N832" i="26"/>
  <c r="H832" i="26"/>
  <c r="G832" i="26"/>
  <c r="I832" i="26"/>
  <c r="K832" i="26" s="1"/>
  <c r="U846" i="16"/>
  <c r="J846" i="16"/>
  <c r="L846" i="16" s="1"/>
  <c r="Q846" i="16"/>
  <c r="S846" i="16" s="1"/>
  <c r="U832" i="26" l="1"/>
  <c r="J832" i="26"/>
  <c r="L832" i="26" s="1"/>
  <c r="Q832" i="26"/>
  <c r="S832" i="26" s="1"/>
  <c r="AB846" i="16"/>
  <c r="AA846" i="16"/>
  <c r="Z846" i="16"/>
  <c r="Y846" i="16"/>
  <c r="X846" i="16"/>
  <c r="W846" i="16"/>
  <c r="F847" i="16"/>
  <c r="G847" i="16" s="1"/>
  <c r="M847" i="16"/>
  <c r="T846" i="16"/>
  <c r="V846" i="16" s="1"/>
  <c r="F833" i="26" l="1"/>
  <c r="M833" i="26"/>
  <c r="T832" i="26"/>
  <c r="V832" i="26" s="1"/>
  <c r="AB832" i="26"/>
  <c r="X832" i="26"/>
  <c r="AA832" i="26"/>
  <c r="W832" i="26"/>
  <c r="Z832" i="26"/>
  <c r="Y832" i="26"/>
  <c r="P847" i="16"/>
  <c r="R847" i="16" s="1"/>
  <c r="I847" i="16"/>
  <c r="K847" i="16" s="1"/>
  <c r="H847" i="16"/>
  <c r="N847" i="16"/>
  <c r="O847" i="16"/>
  <c r="P833" i="26" l="1"/>
  <c r="R833" i="26" s="1"/>
  <c r="O833" i="26"/>
  <c r="N833" i="26"/>
  <c r="H833" i="26"/>
  <c r="G833" i="26"/>
  <c r="I833" i="26"/>
  <c r="K833" i="26" s="1"/>
  <c r="U847" i="16"/>
  <c r="J847" i="16"/>
  <c r="L847" i="16" s="1"/>
  <c r="Q847" i="16"/>
  <c r="S847" i="16" s="1"/>
  <c r="U833" i="26" l="1"/>
  <c r="J833" i="26"/>
  <c r="Q833" i="26"/>
  <c r="S833" i="26" s="1"/>
  <c r="AB847" i="16"/>
  <c r="AA847" i="16"/>
  <c r="Z847" i="16"/>
  <c r="Y847" i="16"/>
  <c r="X847" i="16"/>
  <c r="W847" i="16"/>
  <c r="F848" i="16"/>
  <c r="G848" i="16" s="1"/>
  <c r="M848" i="16"/>
  <c r="T847" i="16"/>
  <c r="V847" i="16" s="1"/>
  <c r="T833" i="26" l="1"/>
  <c r="L833" i="26"/>
  <c r="N848" i="16"/>
  <c r="H848" i="16"/>
  <c r="I848" i="16"/>
  <c r="K848" i="16" s="1"/>
  <c r="P848" i="16"/>
  <c r="R848" i="16" s="1"/>
  <c r="O848" i="16"/>
  <c r="F834" i="26" l="1"/>
  <c r="M834" i="26"/>
  <c r="AB833" i="26"/>
  <c r="X833" i="26"/>
  <c r="AA833" i="26"/>
  <c r="W833" i="26"/>
  <c r="Z833" i="26"/>
  <c r="Y833" i="26"/>
  <c r="V833" i="26"/>
  <c r="U848" i="16"/>
  <c r="J848" i="16"/>
  <c r="L848" i="16" s="1"/>
  <c r="Q848" i="16"/>
  <c r="S848" i="16" s="1"/>
  <c r="P834" i="26" l="1"/>
  <c r="R834" i="26" s="1"/>
  <c r="O834" i="26"/>
  <c r="N834" i="26"/>
  <c r="H834" i="26"/>
  <c r="G834" i="26"/>
  <c r="I834" i="26"/>
  <c r="K834" i="26" s="1"/>
  <c r="AB848" i="16"/>
  <c r="AA848" i="16"/>
  <c r="Z848" i="16"/>
  <c r="Y848" i="16"/>
  <c r="X848" i="16"/>
  <c r="W848" i="16"/>
  <c r="T848" i="16"/>
  <c r="V848" i="16" s="1"/>
  <c r="M849" i="16"/>
  <c r="F849" i="16"/>
  <c r="I849" i="16" s="1"/>
  <c r="K849" i="16" s="1"/>
  <c r="U834" i="26" l="1"/>
  <c r="J834" i="26"/>
  <c r="L834" i="26" s="1"/>
  <c r="Q834" i="26"/>
  <c r="S834" i="26" s="1"/>
  <c r="P849" i="16"/>
  <c r="O849" i="16"/>
  <c r="N849" i="16"/>
  <c r="G849" i="16"/>
  <c r="H849" i="16"/>
  <c r="F835" i="26" l="1"/>
  <c r="M835" i="26"/>
  <c r="W834" i="26"/>
  <c r="AB834" i="26"/>
  <c r="X834" i="26"/>
  <c r="Y834" i="26"/>
  <c r="AA834" i="26"/>
  <c r="Z834" i="26"/>
  <c r="T834" i="26"/>
  <c r="V834" i="26" s="1"/>
  <c r="R849" i="16"/>
  <c r="U849" i="16" s="1"/>
  <c r="Q849" i="16"/>
  <c r="J849" i="16"/>
  <c r="L849" i="16" s="1"/>
  <c r="P835" i="26" l="1"/>
  <c r="R835" i="26" s="1"/>
  <c r="O835" i="26"/>
  <c r="N835" i="26"/>
  <c r="H835" i="26"/>
  <c r="G835" i="26"/>
  <c r="I835" i="26"/>
  <c r="K835" i="26" s="1"/>
  <c r="S849" i="16"/>
  <c r="AB849" i="16" s="1"/>
  <c r="T849" i="16"/>
  <c r="U835" i="26" l="1"/>
  <c r="J835" i="26"/>
  <c r="L835" i="26" s="1"/>
  <c r="Q835" i="26"/>
  <c r="S835" i="26" s="1"/>
  <c r="M850" i="16"/>
  <c r="P850" i="16" s="1"/>
  <c r="R850" i="16" s="1"/>
  <c r="W849" i="16"/>
  <c r="Y849" i="16"/>
  <c r="F850" i="16"/>
  <c r="I850" i="16" s="1"/>
  <c r="K850" i="16" s="1"/>
  <c r="Z849" i="16"/>
  <c r="AA849" i="16"/>
  <c r="V849" i="16"/>
  <c r="X849" i="16"/>
  <c r="F836" i="26" l="1"/>
  <c r="M836" i="26"/>
  <c r="T835" i="26"/>
  <c r="V835" i="26" s="1"/>
  <c r="AB835" i="26"/>
  <c r="X835" i="26"/>
  <c r="AA835" i="26"/>
  <c r="W835" i="26"/>
  <c r="Z835" i="26"/>
  <c r="Y835" i="26"/>
  <c r="H850" i="16"/>
  <c r="G850" i="16"/>
  <c r="O850" i="16"/>
  <c r="N850" i="16"/>
  <c r="U850" i="16"/>
  <c r="P836" i="26" l="1"/>
  <c r="R836" i="26" s="1"/>
  <c r="O836" i="26"/>
  <c r="N836" i="26"/>
  <c r="H836" i="26"/>
  <c r="G836" i="26"/>
  <c r="I836" i="26"/>
  <c r="K836" i="26" s="1"/>
  <c r="J850" i="16"/>
  <c r="L850" i="16" s="1"/>
  <c r="Q850" i="16"/>
  <c r="S850" i="16" s="1"/>
  <c r="U836" i="26" l="1"/>
  <c r="J836" i="26"/>
  <c r="L836" i="26" s="1"/>
  <c r="Q836" i="26"/>
  <c r="S836" i="26" s="1"/>
  <c r="M851" i="16"/>
  <c r="O851" i="16" s="1"/>
  <c r="Y850" i="16"/>
  <c r="W850" i="16"/>
  <c r="X850" i="16"/>
  <c r="F851" i="16"/>
  <c r="H851" i="16" s="1"/>
  <c r="T850" i="16"/>
  <c r="V850" i="16" s="1"/>
  <c r="AA850" i="16"/>
  <c r="Z850" i="16"/>
  <c r="AB850" i="16"/>
  <c r="M837" i="26" l="1"/>
  <c r="F837" i="26"/>
  <c r="T836" i="26"/>
  <c r="V836" i="26" s="1"/>
  <c r="AB836" i="26"/>
  <c r="X836" i="26"/>
  <c r="AA836" i="26"/>
  <c r="W836" i="26"/>
  <c r="Z836" i="26"/>
  <c r="Y836" i="26"/>
  <c r="P851" i="16"/>
  <c r="R851" i="16" s="1"/>
  <c r="N851" i="16"/>
  <c r="G851" i="16"/>
  <c r="I851" i="16"/>
  <c r="K851" i="16" s="1"/>
  <c r="P837" i="26" l="1"/>
  <c r="R837" i="26" s="1"/>
  <c r="O837" i="26"/>
  <c r="N837" i="26"/>
  <c r="H837" i="26"/>
  <c r="G837" i="26"/>
  <c r="I837" i="26"/>
  <c r="K837" i="26" s="1"/>
  <c r="U851" i="16"/>
  <c r="Q851" i="16"/>
  <c r="S851" i="16" s="1"/>
  <c r="J851" i="16"/>
  <c r="L851" i="16" s="1"/>
  <c r="U837" i="26" l="1"/>
  <c r="J837" i="26"/>
  <c r="Q837" i="26"/>
  <c r="S837" i="26" s="1"/>
  <c r="AA851" i="16"/>
  <c r="Y851" i="16"/>
  <c r="X851" i="16"/>
  <c r="M852" i="16"/>
  <c r="P852" i="16" s="1"/>
  <c r="T851" i="16"/>
  <c r="V851" i="16" s="1"/>
  <c r="F852" i="16"/>
  <c r="I852" i="16" s="1"/>
  <c r="K852" i="16" s="1"/>
  <c r="W851" i="16"/>
  <c r="Z851" i="16"/>
  <c r="AB851" i="16"/>
  <c r="T837" i="26" l="1"/>
  <c r="L837" i="26"/>
  <c r="H852" i="16"/>
  <c r="O852" i="16"/>
  <c r="N852" i="16"/>
  <c r="G852" i="16"/>
  <c r="R852" i="16"/>
  <c r="U852" i="16" s="1"/>
  <c r="F838" i="26" l="1"/>
  <c r="M838" i="26"/>
  <c r="AB837" i="26"/>
  <c r="X837" i="26"/>
  <c r="AA837" i="26"/>
  <c r="W837" i="26"/>
  <c r="Z837" i="26"/>
  <c r="Y837" i="26"/>
  <c r="V837" i="26"/>
  <c r="Q852" i="16"/>
  <c r="S852" i="16" s="1"/>
  <c r="J852" i="16"/>
  <c r="L852" i="16" s="1"/>
  <c r="P838" i="26" l="1"/>
  <c r="R838" i="26" s="1"/>
  <c r="O838" i="26"/>
  <c r="N838" i="26"/>
  <c r="H838" i="26"/>
  <c r="G838" i="26"/>
  <c r="I838" i="26"/>
  <c r="K838" i="26" s="1"/>
  <c r="Y852" i="16"/>
  <c r="T852" i="16"/>
  <c r="V852" i="16" s="1"/>
  <c r="M853" i="16"/>
  <c r="O853" i="16" s="1"/>
  <c r="W852" i="16"/>
  <c r="Z852" i="16"/>
  <c r="F853" i="16"/>
  <c r="I853" i="16" s="1"/>
  <c r="K853" i="16" s="1"/>
  <c r="AA852" i="16"/>
  <c r="X852" i="16"/>
  <c r="AB852" i="16"/>
  <c r="U838" i="26" l="1"/>
  <c r="J838" i="26"/>
  <c r="Q838" i="26"/>
  <c r="S838" i="26" s="1"/>
  <c r="P853" i="16"/>
  <c r="R853" i="16" s="1"/>
  <c r="U853" i="16" s="1"/>
  <c r="N853" i="16"/>
  <c r="G853" i="16"/>
  <c r="H853" i="16"/>
  <c r="T838" i="26" l="1"/>
  <c r="L838" i="26"/>
  <c r="Q853" i="16"/>
  <c r="S853" i="16" s="1"/>
  <c r="J853" i="16"/>
  <c r="L853" i="16" s="1"/>
  <c r="F839" i="26" l="1"/>
  <c r="M839" i="26"/>
  <c r="AB838" i="26"/>
  <c r="X838" i="26"/>
  <c r="AA838" i="26"/>
  <c r="W838" i="26"/>
  <c r="Z838" i="26"/>
  <c r="Y838" i="26"/>
  <c r="V838" i="26"/>
  <c r="AB853" i="16"/>
  <c r="T853" i="16"/>
  <c r="V853" i="16" s="1"/>
  <c r="M854" i="16"/>
  <c r="O854" i="16" s="1"/>
  <c r="W853" i="16"/>
  <c r="Z853" i="16"/>
  <c r="X853" i="16"/>
  <c r="AA853" i="16"/>
  <c r="F854" i="16"/>
  <c r="H854" i="16" s="1"/>
  <c r="Y853" i="16"/>
  <c r="P839" i="26" l="1"/>
  <c r="R839" i="26" s="1"/>
  <c r="O839" i="26"/>
  <c r="N839" i="26"/>
  <c r="H839" i="26"/>
  <c r="G839" i="26"/>
  <c r="I839" i="26"/>
  <c r="K839" i="26" s="1"/>
  <c r="P854" i="16"/>
  <c r="R854" i="16" s="1"/>
  <c r="N854" i="16"/>
  <c r="G854" i="16"/>
  <c r="I854" i="16"/>
  <c r="K854" i="16" s="1"/>
  <c r="U839" i="26" l="1"/>
  <c r="J839" i="26"/>
  <c r="L839" i="26" s="1"/>
  <c r="Q839" i="26"/>
  <c r="S839" i="26" s="1"/>
  <c r="U854" i="16"/>
  <c r="Q854" i="16"/>
  <c r="S854" i="16" s="1"/>
  <c r="J854" i="16"/>
  <c r="M840" i="26" l="1"/>
  <c r="F840" i="26"/>
  <c r="W839" i="26"/>
  <c r="Y839" i="26"/>
  <c r="AB839" i="26"/>
  <c r="X839" i="26"/>
  <c r="AA839" i="26"/>
  <c r="Z839" i="26"/>
  <c r="T839" i="26"/>
  <c r="V839" i="26" s="1"/>
  <c r="T854" i="16"/>
  <c r="L854" i="16"/>
  <c r="H840" i="26" l="1"/>
  <c r="G840" i="26"/>
  <c r="I840" i="26"/>
  <c r="K840" i="26" s="1"/>
  <c r="P840" i="26"/>
  <c r="R840" i="26" s="1"/>
  <c r="O840" i="26"/>
  <c r="N840" i="26"/>
  <c r="V854" i="16"/>
  <c r="F855" i="16"/>
  <c r="G855" i="16" s="1"/>
  <c r="M855" i="16"/>
  <c r="O855" i="16" s="1"/>
  <c r="Y854" i="16"/>
  <c r="X854" i="16"/>
  <c r="Z854" i="16"/>
  <c r="W854" i="16"/>
  <c r="AB854" i="16"/>
  <c r="AA854" i="16"/>
  <c r="Q840" i="26" l="1"/>
  <c r="S840" i="26" s="1"/>
  <c r="U840" i="26"/>
  <c r="J840" i="26"/>
  <c r="I855" i="16"/>
  <c r="K855" i="16" s="1"/>
  <c r="P855" i="16"/>
  <c r="R855" i="16" s="1"/>
  <c r="N855" i="16"/>
  <c r="H855" i="16"/>
  <c r="T840" i="26" l="1"/>
  <c r="L840" i="26"/>
  <c r="J855" i="16"/>
  <c r="L855" i="16" s="1"/>
  <c r="U855" i="16"/>
  <c r="Q855" i="16"/>
  <c r="S855" i="16" s="1"/>
  <c r="F841" i="26" l="1"/>
  <c r="M841" i="26"/>
  <c r="AB840" i="26"/>
  <c r="X840" i="26"/>
  <c r="AA840" i="26"/>
  <c r="W840" i="26"/>
  <c r="Z840" i="26"/>
  <c r="Y840" i="26"/>
  <c r="V840" i="26"/>
  <c r="AA855" i="16"/>
  <c r="F856" i="16"/>
  <c r="H856" i="16" s="1"/>
  <c r="W855" i="16"/>
  <c r="T855" i="16"/>
  <c r="V855" i="16" s="1"/>
  <c r="M856" i="16"/>
  <c r="P856" i="16" s="1"/>
  <c r="R856" i="16" s="1"/>
  <c r="Z855" i="16"/>
  <c r="Y855" i="16"/>
  <c r="X855" i="16"/>
  <c r="AB855" i="16"/>
  <c r="P841" i="26" l="1"/>
  <c r="R841" i="26" s="1"/>
  <c r="O841" i="26"/>
  <c r="N841" i="26"/>
  <c r="H841" i="26"/>
  <c r="G841" i="26"/>
  <c r="I841" i="26"/>
  <c r="K841" i="26" s="1"/>
  <c r="I856" i="16"/>
  <c r="K856" i="16" s="1"/>
  <c r="U856" i="16" s="1"/>
  <c r="G856" i="16"/>
  <c r="O856" i="16"/>
  <c r="N856" i="16"/>
  <c r="U841" i="26" l="1"/>
  <c r="J841" i="26"/>
  <c r="Q841" i="26"/>
  <c r="S841" i="26" s="1"/>
  <c r="J856" i="16"/>
  <c r="L856" i="16" s="1"/>
  <c r="Q856" i="16"/>
  <c r="S856" i="16" s="1"/>
  <c r="T841" i="26" l="1"/>
  <c r="L841" i="26"/>
  <c r="T856" i="16"/>
  <c r="V856" i="16" s="1"/>
  <c r="AB856" i="16"/>
  <c r="AA856" i="16"/>
  <c r="Z856" i="16"/>
  <c r="Y856" i="16"/>
  <c r="X856" i="16"/>
  <c r="W856" i="16"/>
  <c r="M857" i="16"/>
  <c r="F857" i="16"/>
  <c r="I857" i="16" s="1"/>
  <c r="K857" i="16" s="1"/>
  <c r="F842" i="26" l="1"/>
  <c r="M842" i="26"/>
  <c r="AB841" i="26"/>
  <c r="X841" i="26"/>
  <c r="AA841" i="26"/>
  <c r="W841" i="26"/>
  <c r="Z841" i="26"/>
  <c r="Y841" i="26"/>
  <c r="V841" i="26"/>
  <c r="O857" i="16"/>
  <c r="P857" i="16"/>
  <c r="R857" i="16" s="1"/>
  <c r="N857" i="16"/>
  <c r="H857" i="16"/>
  <c r="G857" i="16"/>
  <c r="P842" i="26" l="1"/>
  <c r="R842" i="26" s="1"/>
  <c r="O842" i="26"/>
  <c r="N842" i="26"/>
  <c r="H842" i="26"/>
  <c r="G842" i="26"/>
  <c r="I842" i="26"/>
  <c r="K842" i="26" s="1"/>
  <c r="U857" i="16"/>
  <c r="Q857" i="16"/>
  <c r="S857" i="16" s="1"/>
  <c r="J857" i="16"/>
  <c r="L857" i="16" s="1"/>
  <c r="U842" i="26" l="1"/>
  <c r="J842" i="26"/>
  <c r="Q842" i="26"/>
  <c r="S842" i="26" s="1"/>
  <c r="AB857" i="16"/>
  <c r="AA857" i="16"/>
  <c r="Z857" i="16"/>
  <c r="Y857" i="16"/>
  <c r="X857" i="16"/>
  <c r="W857" i="16"/>
  <c r="T857" i="16"/>
  <c r="V857" i="16" s="1"/>
  <c r="F858" i="16"/>
  <c r="H858" i="16" s="1"/>
  <c r="M858" i="16"/>
  <c r="T842" i="26" l="1"/>
  <c r="L842" i="26"/>
  <c r="N858" i="16"/>
  <c r="G858" i="16"/>
  <c r="I858" i="16"/>
  <c r="K858" i="16" s="1"/>
  <c r="P858" i="16"/>
  <c r="R858" i="16" s="1"/>
  <c r="O858" i="16"/>
  <c r="F843" i="26" l="1"/>
  <c r="M843" i="26"/>
  <c r="AB842" i="26"/>
  <c r="X842" i="26"/>
  <c r="AA842" i="26"/>
  <c r="W842" i="26"/>
  <c r="Z842" i="26"/>
  <c r="Y842" i="26"/>
  <c r="V842" i="26"/>
  <c r="J858" i="16"/>
  <c r="L858" i="16" s="1"/>
  <c r="U858" i="16"/>
  <c r="Q858" i="16"/>
  <c r="S858" i="16" s="1"/>
  <c r="P843" i="26" l="1"/>
  <c r="R843" i="26" s="1"/>
  <c r="O843" i="26"/>
  <c r="N843" i="26"/>
  <c r="H843" i="26"/>
  <c r="G843" i="26"/>
  <c r="I843" i="26"/>
  <c r="K843" i="26" s="1"/>
  <c r="AB858" i="16"/>
  <c r="AA858" i="16"/>
  <c r="Z858" i="16"/>
  <c r="X858" i="16"/>
  <c r="Y858" i="16"/>
  <c r="W858" i="16"/>
  <c r="F859" i="16"/>
  <c r="I859" i="16" s="1"/>
  <c r="K859" i="16" s="1"/>
  <c r="M859" i="16"/>
  <c r="T858" i="16"/>
  <c r="V858" i="16" s="1"/>
  <c r="J843" i="26" l="1"/>
  <c r="L843" i="26" s="1"/>
  <c r="U843" i="26"/>
  <c r="Q843" i="26"/>
  <c r="S843" i="26" s="1"/>
  <c r="P859" i="16"/>
  <c r="R859" i="16" s="1"/>
  <c r="U859" i="16" s="1"/>
  <c r="G859" i="16"/>
  <c r="H859" i="16"/>
  <c r="O859" i="16"/>
  <c r="N859" i="16"/>
  <c r="M844" i="26" l="1"/>
  <c r="F844" i="26"/>
  <c r="AB843" i="26"/>
  <c r="X843" i="26"/>
  <c r="AA843" i="26"/>
  <c r="W843" i="26"/>
  <c r="Z843" i="26"/>
  <c r="Y843" i="26"/>
  <c r="T843" i="26"/>
  <c r="V843" i="26" s="1"/>
  <c r="Q859" i="16"/>
  <c r="S859" i="16" s="1"/>
  <c r="J859" i="16"/>
  <c r="L859" i="16" s="1"/>
  <c r="P844" i="26" l="1"/>
  <c r="R844" i="26" s="1"/>
  <c r="O844" i="26"/>
  <c r="N844" i="26"/>
  <c r="H844" i="26"/>
  <c r="G844" i="26"/>
  <c r="I844" i="26"/>
  <c r="K844" i="26" s="1"/>
  <c r="AB859" i="16"/>
  <c r="AA859" i="16"/>
  <c r="Z859" i="16"/>
  <c r="Y859" i="16"/>
  <c r="X859" i="16"/>
  <c r="W859" i="16"/>
  <c r="M860" i="16"/>
  <c r="F860" i="16"/>
  <c r="H860" i="16" s="1"/>
  <c r="T859" i="16"/>
  <c r="V859" i="16" s="1"/>
  <c r="U844" i="26" l="1"/>
  <c r="J844" i="26"/>
  <c r="L844" i="26" s="1"/>
  <c r="Q844" i="26"/>
  <c r="S844" i="26" s="1"/>
  <c r="N860" i="16"/>
  <c r="O860" i="16"/>
  <c r="P860" i="16"/>
  <c r="R860" i="16" s="1"/>
  <c r="I860" i="16"/>
  <c r="K860" i="16" s="1"/>
  <c r="G860" i="16"/>
  <c r="F845" i="26" l="1"/>
  <c r="M845" i="26"/>
  <c r="T844" i="26"/>
  <c r="V844" i="26" s="1"/>
  <c r="AB844" i="26"/>
  <c r="X844" i="26"/>
  <c r="AA844" i="26"/>
  <c r="W844" i="26"/>
  <c r="Z844" i="26"/>
  <c r="Y844" i="26"/>
  <c r="Q860" i="16"/>
  <c r="S860" i="16" s="1"/>
  <c r="J860" i="16"/>
  <c r="L860" i="16" s="1"/>
  <c r="U860" i="16"/>
  <c r="P845" i="26" l="1"/>
  <c r="R845" i="26" s="1"/>
  <c r="O845" i="26"/>
  <c r="N845" i="26"/>
  <c r="H845" i="26"/>
  <c r="G845" i="26"/>
  <c r="I845" i="26"/>
  <c r="K845" i="26" s="1"/>
  <c r="AB860" i="16"/>
  <c r="AA860" i="16"/>
  <c r="Z860" i="16"/>
  <c r="Y860" i="16"/>
  <c r="X860" i="16"/>
  <c r="W860" i="16"/>
  <c r="T860" i="16"/>
  <c r="V860" i="16" s="1"/>
  <c r="F861" i="16"/>
  <c r="G861" i="16" s="1"/>
  <c r="M861" i="16"/>
  <c r="U845" i="26" l="1"/>
  <c r="J845" i="26"/>
  <c r="L845" i="26" s="1"/>
  <c r="Q845" i="26"/>
  <c r="S845" i="26" s="1"/>
  <c r="P861" i="16"/>
  <c r="R861" i="16" s="1"/>
  <c r="N861" i="16"/>
  <c r="I861" i="16"/>
  <c r="K861" i="16" s="1"/>
  <c r="H861" i="16"/>
  <c r="O861" i="16"/>
  <c r="F846" i="26" l="1"/>
  <c r="M846" i="26"/>
  <c r="T845" i="26"/>
  <c r="V845" i="26" s="1"/>
  <c r="AB845" i="26"/>
  <c r="X845" i="26"/>
  <c r="AA845" i="26"/>
  <c r="W845" i="26"/>
  <c r="Z845" i="26"/>
  <c r="Y845" i="26"/>
  <c r="U861" i="16"/>
  <c r="Q861" i="16"/>
  <c r="S861" i="16" s="1"/>
  <c r="J861" i="16"/>
  <c r="L861" i="16" s="1"/>
  <c r="P846" i="26" l="1"/>
  <c r="R846" i="26" s="1"/>
  <c r="O846" i="26"/>
  <c r="N846" i="26"/>
  <c r="H846" i="26"/>
  <c r="G846" i="26"/>
  <c r="I846" i="26"/>
  <c r="K846" i="26" s="1"/>
  <c r="AB861" i="16"/>
  <c r="AA861" i="16"/>
  <c r="Z861" i="16"/>
  <c r="Y861" i="16"/>
  <c r="X861" i="16"/>
  <c r="W861" i="16"/>
  <c r="T861" i="16"/>
  <c r="V861" i="16" s="1"/>
  <c r="M862" i="16"/>
  <c r="F862" i="16"/>
  <c r="I862" i="16" s="1"/>
  <c r="K862" i="16" s="1"/>
  <c r="J846" i="26" l="1"/>
  <c r="L846" i="26" s="1"/>
  <c r="U846" i="26"/>
  <c r="Q846" i="26"/>
  <c r="S846" i="26" s="1"/>
  <c r="N862" i="16"/>
  <c r="P862" i="16"/>
  <c r="R862" i="16" s="1"/>
  <c r="O862" i="16"/>
  <c r="H862" i="16"/>
  <c r="G862" i="16"/>
  <c r="M847" i="26" l="1"/>
  <c r="F847" i="26"/>
  <c r="W846" i="26"/>
  <c r="AB846" i="26"/>
  <c r="X846" i="26"/>
  <c r="Z846" i="26"/>
  <c r="AA846" i="26"/>
  <c r="Y846" i="26"/>
  <c r="T846" i="26"/>
  <c r="V846" i="26" s="1"/>
  <c r="U862" i="16"/>
  <c r="Q862" i="16"/>
  <c r="S862" i="16" s="1"/>
  <c r="J862" i="16"/>
  <c r="H847" i="26" l="1"/>
  <c r="G847" i="26"/>
  <c r="I847" i="26"/>
  <c r="K847" i="26" s="1"/>
  <c r="P847" i="26"/>
  <c r="R847" i="26" s="1"/>
  <c r="O847" i="26"/>
  <c r="N847" i="26"/>
  <c r="T862" i="16"/>
  <c r="L862" i="16"/>
  <c r="Q847" i="26" l="1"/>
  <c r="S847" i="26" s="1"/>
  <c r="U847" i="26"/>
  <c r="J847" i="26"/>
  <c r="V862" i="16"/>
  <c r="AB862" i="16"/>
  <c r="AA862" i="16"/>
  <c r="Z862" i="16"/>
  <c r="Y862" i="16"/>
  <c r="X862" i="16"/>
  <c r="W862" i="16"/>
  <c r="F863" i="16"/>
  <c r="M863" i="16"/>
  <c r="T847" i="26" l="1"/>
  <c r="L847" i="26"/>
  <c r="P863" i="16"/>
  <c r="R863" i="16" s="1"/>
  <c r="N863" i="16"/>
  <c r="O863" i="16"/>
  <c r="G863" i="16"/>
  <c r="I863" i="16"/>
  <c r="K863" i="16" s="1"/>
  <c r="H863" i="16"/>
  <c r="F848" i="26" l="1"/>
  <c r="M848" i="26"/>
  <c r="AB847" i="26"/>
  <c r="X847" i="26"/>
  <c r="AA847" i="26"/>
  <c r="W847" i="26"/>
  <c r="Z847" i="26"/>
  <c r="Y847" i="26"/>
  <c r="V847" i="26"/>
  <c r="U863" i="16"/>
  <c r="Q863" i="16"/>
  <c r="S863" i="16" s="1"/>
  <c r="J863" i="16"/>
  <c r="P848" i="26" l="1"/>
  <c r="R848" i="26" s="1"/>
  <c r="O848" i="26"/>
  <c r="N848" i="26"/>
  <c r="H848" i="26"/>
  <c r="G848" i="26"/>
  <c r="I848" i="26"/>
  <c r="K848" i="26" s="1"/>
  <c r="T863" i="16"/>
  <c r="L863" i="16"/>
  <c r="U848" i="26" l="1"/>
  <c r="J848" i="26"/>
  <c r="Q848" i="26"/>
  <c r="S848" i="26" s="1"/>
  <c r="V863" i="16"/>
  <c r="AB863" i="16"/>
  <c r="AA863" i="16"/>
  <c r="Z863" i="16"/>
  <c r="Y863" i="16"/>
  <c r="X863" i="16"/>
  <c r="W863" i="16"/>
  <c r="M864" i="16"/>
  <c r="F864" i="16"/>
  <c r="T848" i="26" l="1"/>
  <c r="L848" i="26"/>
  <c r="I864" i="16"/>
  <c r="K864" i="16" s="1"/>
  <c r="G864" i="16"/>
  <c r="H864" i="16"/>
  <c r="P864" i="16"/>
  <c r="R864" i="16" s="1"/>
  <c r="O864" i="16"/>
  <c r="N864" i="16"/>
  <c r="F849" i="26" l="1"/>
  <c r="M849" i="26"/>
  <c r="AB848" i="26"/>
  <c r="X848" i="26"/>
  <c r="AA848" i="26"/>
  <c r="W848" i="26"/>
  <c r="Z848" i="26"/>
  <c r="Y848" i="26"/>
  <c r="V848" i="26"/>
  <c r="Q864" i="16"/>
  <c r="S864" i="16" s="1"/>
  <c r="J864" i="16"/>
  <c r="U864" i="16"/>
  <c r="P849" i="26" l="1"/>
  <c r="R849" i="26" s="1"/>
  <c r="O849" i="26"/>
  <c r="N849" i="26"/>
  <c r="H849" i="26"/>
  <c r="G849" i="26"/>
  <c r="I849" i="26"/>
  <c r="K849" i="26" s="1"/>
  <c r="T864" i="16"/>
  <c r="L864" i="16"/>
  <c r="Q849" i="26" l="1"/>
  <c r="S849" i="26" s="1"/>
  <c r="U849" i="26"/>
  <c r="J849" i="26"/>
  <c r="AB864" i="16"/>
  <c r="AA864" i="16"/>
  <c r="Z864" i="16"/>
  <c r="V864" i="16"/>
  <c r="Y864" i="16"/>
  <c r="X864" i="16"/>
  <c r="W864" i="16"/>
  <c r="F865" i="16"/>
  <c r="I865" i="16" s="1"/>
  <c r="K865" i="16" s="1"/>
  <c r="M865" i="16"/>
  <c r="T849" i="26" l="1"/>
  <c r="L849" i="26"/>
  <c r="N865" i="16"/>
  <c r="H865" i="16"/>
  <c r="G865" i="16"/>
  <c r="O865" i="16"/>
  <c r="P865" i="16"/>
  <c r="R865" i="16" s="1"/>
  <c r="F850" i="26" l="1"/>
  <c r="M850" i="26"/>
  <c r="AB849" i="26"/>
  <c r="X849" i="26"/>
  <c r="AA849" i="26"/>
  <c r="W849" i="26"/>
  <c r="Z849" i="26"/>
  <c r="Y849" i="26"/>
  <c r="V849" i="26"/>
  <c r="U865" i="16"/>
  <c r="J865" i="16"/>
  <c r="L865" i="16" s="1"/>
  <c r="Q865" i="16"/>
  <c r="P850" i="26" l="1"/>
  <c r="R850" i="26" s="1"/>
  <c r="O850" i="26"/>
  <c r="N850" i="26"/>
  <c r="H850" i="26"/>
  <c r="G850" i="26"/>
  <c r="I850" i="26"/>
  <c r="K850" i="26" s="1"/>
  <c r="S865" i="16"/>
  <c r="X865" i="16" s="1"/>
  <c r="T865" i="16"/>
  <c r="U850" i="26" l="1"/>
  <c r="J850" i="26"/>
  <c r="Q850" i="26"/>
  <c r="S850" i="26" s="1"/>
  <c r="W865" i="16"/>
  <c r="F866" i="16"/>
  <c r="H866" i="16" s="1"/>
  <c r="M866" i="16"/>
  <c r="O866" i="16" s="1"/>
  <c r="Y865" i="16"/>
  <c r="Z865" i="16"/>
  <c r="AA865" i="16"/>
  <c r="AB865" i="16"/>
  <c r="V865" i="16"/>
  <c r="T850" i="26" l="1"/>
  <c r="L850" i="26"/>
  <c r="G866" i="16"/>
  <c r="P866" i="16"/>
  <c r="R866" i="16" s="1"/>
  <c r="N866" i="16"/>
  <c r="I866" i="16"/>
  <c r="K866" i="16" s="1"/>
  <c r="F851" i="26" l="1"/>
  <c r="M851" i="26"/>
  <c r="AB850" i="26"/>
  <c r="X850" i="26"/>
  <c r="AA850" i="26"/>
  <c r="W850" i="26"/>
  <c r="Z850" i="26"/>
  <c r="Y850" i="26"/>
  <c r="V850" i="26"/>
  <c r="U866" i="16"/>
  <c r="J866" i="16"/>
  <c r="L866" i="16" s="1"/>
  <c r="Q866" i="16"/>
  <c r="S866" i="16" s="1"/>
  <c r="P851" i="26" l="1"/>
  <c r="R851" i="26" s="1"/>
  <c r="O851" i="26"/>
  <c r="N851" i="26"/>
  <c r="H851" i="26"/>
  <c r="G851" i="26"/>
  <c r="I851" i="26"/>
  <c r="K851" i="26" s="1"/>
  <c r="Y866" i="16"/>
  <c r="M867" i="16"/>
  <c r="O867" i="16" s="1"/>
  <c r="W866" i="16"/>
  <c r="F867" i="16"/>
  <c r="G867" i="16" s="1"/>
  <c r="Z866" i="16"/>
  <c r="T866" i="16"/>
  <c r="V866" i="16" s="1"/>
  <c r="AB866" i="16"/>
  <c r="X866" i="16"/>
  <c r="AA866" i="16"/>
  <c r="U851" i="26" l="1"/>
  <c r="J851" i="26"/>
  <c r="L851" i="26" s="1"/>
  <c r="Q851" i="26"/>
  <c r="S851" i="26" s="1"/>
  <c r="P867" i="16"/>
  <c r="R867" i="16" s="1"/>
  <c r="N867" i="16"/>
  <c r="H867" i="16"/>
  <c r="I867" i="16"/>
  <c r="K867" i="16" s="1"/>
  <c r="F852" i="26" l="1"/>
  <c r="M852" i="26"/>
  <c r="T851" i="26"/>
  <c r="V851" i="26" s="1"/>
  <c r="AB851" i="26"/>
  <c r="X851" i="26"/>
  <c r="AA851" i="26"/>
  <c r="W851" i="26"/>
  <c r="Z851" i="26"/>
  <c r="Y851" i="26"/>
  <c r="Q867" i="16"/>
  <c r="S867" i="16" s="1"/>
  <c r="U867" i="16"/>
  <c r="J867" i="16"/>
  <c r="L867" i="16" s="1"/>
  <c r="H852" i="26" l="1"/>
  <c r="G852" i="26"/>
  <c r="I852" i="26"/>
  <c r="K852" i="26" s="1"/>
  <c r="P852" i="26"/>
  <c r="R852" i="26" s="1"/>
  <c r="O852" i="26"/>
  <c r="N852" i="26"/>
  <c r="AB867" i="16"/>
  <c r="T867" i="16"/>
  <c r="V867" i="16" s="1"/>
  <c r="M868" i="16"/>
  <c r="P868" i="16" s="1"/>
  <c r="R868" i="16" s="1"/>
  <c r="F868" i="16"/>
  <c r="I868" i="16" s="1"/>
  <c r="K868" i="16" s="1"/>
  <c r="W867" i="16"/>
  <c r="Y867" i="16"/>
  <c r="Z867" i="16"/>
  <c r="X867" i="16"/>
  <c r="AA867" i="16"/>
  <c r="Q852" i="26" l="1"/>
  <c r="S852" i="26" s="1"/>
  <c r="U852" i="26"/>
  <c r="J852" i="26"/>
  <c r="N868" i="16"/>
  <c r="G868" i="16"/>
  <c r="H868" i="16"/>
  <c r="O868" i="16"/>
  <c r="U868" i="16"/>
  <c r="T852" i="26" l="1"/>
  <c r="L852" i="26"/>
  <c r="J868" i="16"/>
  <c r="L868" i="16" s="1"/>
  <c r="Q868" i="16"/>
  <c r="F853" i="26" l="1"/>
  <c r="M853" i="26"/>
  <c r="AB852" i="26"/>
  <c r="X852" i="26"/>
  <c r="AA852" i="26"/>
  <c r="W852" i="26"/>
  <c r="Z852" i="26"/>
  <c r="Y852" i="26"/>
  <c r="V852" i="26"/>
  <c r="T868" i="16"/>
  <c r="S868" i="16"/>
  <c r="Y868" i="16" s="1"/>
  <c r="P853" i="26" l="1"/>
  <c r="R853" i="26" s="1"/>
  <c r="O853" i="26"/>
  <c r="N853" i="26"/>
  <c r="H853" i="26"/>
  <c r="G853" i="26"/>
  <c r="I853" i="26"/>
  <c r="K853" i="26" s="1"/>
  <c r="F869" i="16"/>
  <c r="I869" i="16" s="1"/>
  <c r="K869" i="16" s="1"/>
  <c r="AB868" i="16"/>
  <c r="M869" i="16"/>
  <c r="P869" i="16" s="1"/>
  <c r="R869" i="16" s="1"/>
  <c r="AA868" i="16"/>
  <c r="X868" i="16"/>
  <c r="Z868" i="16"/>
  <c r="V868" i="16"/>
  <c r="W868" i="16"/>
  <c r="J853" i="26" l="1"/>
  <c r="L853" i="26" s="1"/>
  <c r="U853" i="26"/>
  <c r="Q853" i="26"/>
  <c r="S853" i="26" s="1"/>
  <c r="U869" i="16"/>
  <c r="H869" i="16"/>
  <c r="G869" i="16"/>
  <c r="O869" i="16"/>
  <c r="N869" i="16"/>
  <c r="F854" i="26" l="1"/>
  <c r="M854" i="26"/>
  <c r="AB853" i="26"/>
  <c r="X853" i="26"/>
  <c r="AA853" i="26"/>
  <c r="W853" i="26"/>
  <c r="Z853" i="26"/>
  <c r="Y853" i="26"/>
  <c r="T853" i="26"/>
  <c r="V853" i="26" s="1"/>
  <c r="J869" i="16"/>
  <c r="L869" i="16" s="1"/>
  <c r="Q869" i="16"/>
  <c r="S869" i="16" s="1"/>
  <c r="H854" i="26" l="1"/>
  <c r="G854" i="26"/>
  <c r="I854" i="26"/>
  <c r="K854" i="26" s="1"/>
  <c r="P854" i="26"/>
  <c r="R854" i="26" s="1"/>
  <c r="O854" i="26"/>
  <c r="N854" i="26"/>
  <c r="AB869" i="16"/>
  <c r="W869" i="16"/>
  <c r="M870" i="16"/>
  <c r="P870" i="16" s="1"/>
  <c r="R870" i="16" s="1"/>
  <c r="T869" i="16"/>
  <c r="V869" i="16" s="1"/>
  <c r="Z869" i="16"/>
  <c r="F870" i="16"/>
  <c r="G870" i="16" s="1"/>
  <c r="X869" i="16"/>
  <c r="AA869" i="16"/>
  <c r="Y869" i="16"/>
  <c r="Q854" i="26" l="1"/>
  <c r="S854" i="26" s="1"/>
  <c r="U854" i="26"/>
  <c r="J854" i="26"/>
  <c r="N870" i="16"/>
  <c r="O870" i="16"/>
  <c r="I870" i="16"/>
  <c r="K870" i="16" s="1"/>
  <c r="U870" i="16" s="1"/>
  <c r="H870" i="16"/>
  <c r="T854" i="26" l="1"/>
  <c r="L854" i="26"/>
  <c r="Q870" i="16"/>
  <c r="S870" i="16" s="1"/>
  <c r="J870" i="16"/>
  <c r="L870" i="16" s="1"/>
  <c r="F855" i="26" l="1"/>
  <c r="M855" i="26"/>
  <c r="AB854" i="26"/>
  <c r="X854" i="26"/>
  <c r="AA854" i="26"/>
  <c r="W854" i="26"/>
  <c r="Z854" i="26"/>
  <c r="Y854" i="26"/>
  <c r="V854" i="26"/>
  <c r="T870" i="16"/>
  <c r="V870" i="16" s="1"/>
  <c r="AA870" i="16"/>
  <c r="Y870" i="16"/>
  <c r="Z870" i="16"/>
  <c r="F871" i="16"/>
  <c r="G871" i="16" s="1"/>
  <c r="M871" i="16"/>
  <c r="N871" i="16" s="1"/>
  <c r="W870" i="16"/>
  <c r="AB870" i="16"/>
  <c r="X870" i="16"/>
  <c r="P855" i="26" l="1"/>
  <c r="R855" i="26" s="1"/>
  <c r="O855" i="26"/>
  <c r="N855" i="26"/>
  <c r="H855" i="26"/>
  <c r="G855" i="26"/>
  <c r="I855" i="26"/>
  <c r="K855" i="26" s="1"/>
  <c r="O871" i="16"/>
  <c r="P871" i="16"/>
  <c r="R871" i="16" s="1"/>
  <c r="I871" i="16"/>
  <c r="K871" i="16" s="1"/>
  <c r="H871" i="16"/>
  <c r="U855" i="26" l="1"/>
  <c r="J855" i="26"/>
  <c r="L855" i="26" s="1"/>
  <c r="Q855" i="26"/>
  <c r="S855" i="26" s="1"/>
  <c r="J871" i="16"/>
  <c r="L871" i="16" s="1"/>
  <c r="Q871" i="16"/>
  <c r="S871" i="16" s="1"/>
  <c r="U871" i="16"/>
  <c r="F856" i="26" l="1"/>
  <c r="M856" i="26"/>
  <c r="T855" i="26"/>
  <c r="V855" i="26" s="1"/>
  <c r="AB855" i="26"/>
  <c r="X855" i="26"/>
  <c r="AA855" i="26"/>
  <c r="W855" i="26"/>
  <c r="Z855" i="26"/>
  <c r="Y855" i="26"/>
  <c r="F872" i="16"/>
  <c r="I872" i="16" s="1"/>
  <c r="K872" i="16" s="1"/>
  <c r="T871" i="16"/>
  <c r="V871" i="16" s="1"/>
  <c r="Z871" i="16"/>
  <c r="AA871" i="16"/>
  <c r="AB871" i="16"/>
  <c r="W871" i="16"/>
  <c r="X871" i="16"/>
  <c r="Y871" i="16"/>
  <c r="M872" i="16"/>
  <c r="P856" i="26" l="1"/>
  <c r="R856" i="26" s="1"/>
  <c r="O856" i="26"/>
  <c r="N856" i="26"/>
  <c r="H856" i="26"/>
  <c r="G856" i="26"/>
  <c r="I856" i="26"/>
  <c r="K856" i="26" s="1"/>
  <c r="G872" i="16"/>
  <c r="H872" i="16"/>
  <c r="N872" i="16"/>
  <c r="P872" i="16"/>
  <c r="R872" i="16" s="1"/>
  <c r="O872" i="16"/>
  <c r="U856" i="26" l="1"/>
  <c r="J856" i="26"/>
  <c r="L856" i="26" s="1"/>
  <c r="Q856" i="26"/>
  <c r="S856" i="26" s="1"/>
  <c r="J872" i="16"/>
  <c r="L872" i="16" s="1"/>
  <c r="U872" i="16"/>
  <c r="Q872" i="16"/>
  <c r="S872" i="16" s="1"/>
  <c r="F857" i="26" l="1"/>
  <c r="M857" i="26"/>
  <c r="T856" i="26"/>
  <c r="V856" i="26" s="1"/>
  <c r="AB856" i="26"/>
  <c r="X856" i="26"/>
  <c r="AA856" i="26"/>
  <c r="W856" i="26"/>
  <c r="Z856" i="26"/>
  <c r="Y856" i="26"/>
  <c r="X872" i="16"/>
  <c r="Z872" i="16"/>
  <c r="AA872" i="16"/>
  <c r="AB872" i="16"/>
  <c r="Y872" i="16"/>
  <c r="W872" i="16"/>
  <c r="T872" i="16"/>
  <c r="V872" i="16" s="1"/>
  <c r="F873" i="16"/>
  <c r="I873" i="16" s="1"/>
  <c r="K873" i="16" s="1"/>
  <c r="M873" i="16"/>
  <c r="H857" i="26" l="1"/>
  <c r="G857" i="26"/>
  <c r="I857" i="26"/>
  <c r="K857" i="26" s="1"/>
  <c r="P857" i="26"/>
  <c r="R857" i="26" s="1"/>
  <c r="O857" i="26"/>
  <c r="N857" i="26"/>
  <c r="N873" i="16"/>
  <c r="H873" i="16"/>
  <c r="G873" i="16"/>
  <c r="O873" i="16"/>
  <c r="P873" i="16"/>
  <c r="R873" i="16" s="1"/>
  <c r="Q857" i="26" l="1"/>
  <c r="S857" i="26" s="1"/>
  <c r="U857" i="26"/>
  <c r="J857" i="26"/>
  <c r="U873" i="16"/>
  <c r="J873" i="16"/>
  <c r="L873" i="16" s="1"/>
  <c r="Q873" i="16"/>
  <c r="T857" i="26" l="1"/>
  <c r="L857" i="26"/>
  <c r="S873" i="16"/>
  <c r="M874" i="16" s="1"/>
  <c r="T873" i="16"/>
  <c r="F858" i="26" l="1"/>
  <c r="M858" i="26"/>
  <c r="AB857" i="26"/>
  <c r="X857" i="26"/>
  <c r="AA857" i="26"/>
  <c r="W857" i="26"/>
  <c r="Z857" i="26"/>
  <c r="Y857" i="26"/>
  <c r="V857" i="26"/>
  <c r="F874" i="16"/>
  <c r="G874" i="16" s="1"/>
  <c r="W873" i="16"/>
  <c r="Z873" i="16"/>
  <c r="Y873" i="16"/>
  <c r="AA873" i="16"/>
  <c r="AB873" i="16"/>
  <c r="V873" i="16"/>
  <c r="X873" i="16"/>
  <c r="O874" i="16"/>
  <c r="N874" i="16"/>
  <c r="P874" i="16"/>
  <c r="R874" i="16" s="1"/>
  <c r="P858" i="26" l="1"/>
  <c r="R858" i="26" s="1"/>
  <c r="O858" i="26"/>
  <c r="N858" i="26"/>
  <c r="H858" i="26"/>
  <c r="G858" i="26"/>
  <c r="I858" i="26"/>
  <c r="K858" i="26" s="1"/>
  <c r="I874" i="16"/>
  <c r="K874" i="16" s="1"/>
  <c r="U874" i="16" s="1"/>
  <c r="H874" i="16"/>
  <c r="Q874" i="16"/>
  <c r="S874" i="16" s="1"/>
  <c r="U858" i="26" l="1"/>
  <c r="J858" i="26"/>
  <c r="L858" i="26" s="1"/>
  <c r="Q858" i="26"/>
  <c r="S858" i="26" s="1"/>
  <c r="J874" i="16"/>
  <c r="L874" i="16" s="1"/>
  <c r="Z874" i="16" s="1"/>
  <c r="F859" i="26" l="1"/>
  <c r="M859" i="26"/>
  <c r="T858" i="26"/>
  <c r="V858" i="26" s="1"/>
  <c r="AB858" i="26"/>
  <c r="X858" i="26"/>
  <c r="AA858" i="26"/>
  <c r="W858" i="26"/>
  <c r="Z858" i="26"/>
  <c r="Y858" i="26"/>
  <c r="F875" i="16"/>
  <c r="I875" i="16" s="1"/>
  <c r="K875" i="16" s="1"/>
  <c r="M875" i="16"/>
  <c r="N875" i="16" s="1"/>
  <c r="Y874" i="16"/>
  <c r="X874" i="16"/>
  <c r="T874" i="16"/>
  <c r="V874" i="16" s="1"/>
  <c r="AA874" i="16"/>
  <c r="W874" i="16"/>
  <c r="AB874" i="16"/>
  <c r="H859" i="26" l="1"/>
  <c r="G859" i="26"/>
  <c r="I859" i="26"/>
  <c r="K859" i="26" s="1"/>
  <c r="P859" i="26"/>
  <c r="R859" i="26" s="1"/>
  <c r="O859" i="26"/>
  <c r="N859" i="26"/>
  <c r="O875" i="16"/>
  <c r="G875" i="16"/>
  <c r="P875" i="16"/>
  <c r="R875" i="16" s="1"/>
  <c r="U875" i="16" s="1"/>
  <c r="H875" i="16"/>
  <c r="U859" i="26" l="1"/>
  <c r="Q859" i="26"/>
  <c r="S859" i="26" s="1"/>
  <c r="J859" i="26"/>
  <c r="J875" i="16"/>
  <c r="L875" i="16" s="1"/>
  <c r="Q875" i="16"/>
  <c r="S875" i="16" s="1"/>
  <c r="T859" i="26" l="1"/>
  <c r="L859" i="26"/>
  <c r="T875" i="16"/>
  <c r="V875" i="16" s="1"/>
  <c r="AA875" i="16"/>
  <c r="F876" i="16"/>
  <c r="I876" i="16" s="1"/>
  <c r="K876" i="16" s="1"/>
  <c r="Z875" i="16"/>
  <c r="Y875" i="16"/>
  <c r="M876" i="16"/>
  <c r="P876" i="16" s="1"/>
  <c r="X875" i="16"/>
  <c r="AB875" i="16"/>
  <c r="W875" i="16"/>
  <c r="F860" i="26" l="1"/>
  <c r="M860" i="26"/>
  <c r="AB859" i="26"/>
  <c r="X859" i="26"/>
  <c r="AA859" i="26"/>
  <c r="W859" i="26"/>
  <c r="Z859" i="26"/>
  <c r="Y859" i="26"/>
  <c r="V859" i="26"/>
  <c r="R876" i="16"/>
  <c r="U876" i="16" s="1"/>
  <c r="N876" i="16"/>
  <c r="G876" i="16"/>
  <c r="H876" i="16"/>
  <c r="O876" i="16"/>
  <c r="P860" i="26" l="1"/>
  <c r="R860" i="26" s="1"/>
  <c r="O860" i="26"/>
  <c r="N860" i="26"/>
  <c r="H860" i="26"/>
  <c r="G860" i="26"/>
  <c r="I860" i="26"/>
  <c r="K860" i="26" s="1"/>
  <c r="Q876" i="16"/>
  <c r="S876" i="16" s="1"/>
  <c r="J876" i="16"/>
  <c r="L876" i="16" s="1"/>
  <c r="Q860" i="26" l="1"/>
  <c r="S860" i="26" s="1"/>
  <c r="U860" i="26"/>
  <c r="J860" i="26"/>
  <c r="T876" i="16"/>
  <c r="V876" i="16" s="1"/>
  <c r="X876" i="16"/>
  <c r="M877" i="16"/>
  <c r="P877" i="16" s="1"/>
  <c r="AA876" i="16"/>
  <c r="W876" i="16"/>
  <c r="F877" i="16"/>
  <c r="I877" i="16" s="1"/>
  <c r="K877" i="16" s="1"/>
  <c r="Y876" i="16"/>
  <c r="Z876" i="16"/>
  <c r="AB876" i="16"/>
  <c r="T860" i="26" l="1"/>
  <c r="L860" i="26"/>
  <c r="O877" i="16"/>
  <c r="N877" i="16"/>
  <c r="G877" i="16"/>
  <c r="H877" i="16"/>
  <c r="R877" i="16"/>
  <c r="U877" i="16" s="1"/>
  <c r="F861" i="26" l="1"/>
  <c r="M861" i="26"/>
  <c r="AB860" i="26"/>
  <c r="X860" i="26"/>
  <c r="AA860" i="26"/>
  <c r="W860" i="26"/>
  <c r="Z860" i="26"/>
  <c r="Y860" i="26"/>
  <c r="V860" i="26"/>
  <c r="Q877" i="16"/>
  <c r="S877" i="16" s="1"/>
  <c r="J877" i="16"/>
  <c r="L877" i="16" s="1"/>
  <c r="P861" i="26" l="1"/>
  <c r="R861" i="26" s="1"/>
  <c r="O861" i="26"/>
  <c r="N861" i="26"/>
  <c r="H861" i="26"/>
  <c r="G861" i="26"/>
  <c r="I861" i="26"/>
  <c r="K861" i="26" s="1"/>
  <c r="T877" i="16"/>
  <c r="V877" i="16" s="1"/>
  <c r="AB877" i="16"/>
  <c r="X877" i="16"/>
  <c r="M878" i="16"/>
  <c r="N878" i="16" s="1"/>
  <c r="Z877" i="16"/>
  <c r="Y877" i="16"/>
  <c r="F878" i="16"/>
  <c r="I878" i="16" s="1"/>
  <c r="K878" i="16" s="1"/>
  <c r="AA877" i="16"/>
  <c r="W877" i="16"/>
  <c r="J861" i="26" l="1"/>
  <c r="L861" i="26" s="1"/>
  <c r="Q861" i="26"/>
  <c r="S861" i="26" s="1"/>
  <c r="U861" i="26"/>
  <c r="O878" i="16"/>
  <c r="P878" i="16"/>
  <c r="R878" i="16" s="1"/>
  <c r="U878" i="16" s="1"/>
  <c r="H878" i="16"/>
  <c r="G878" i="16"/>
  <c r="F862" i="26" l="1"/>
  <c r="M862" i="26"/>
  <c r="W861" i="26"/>
  <c r="AB861" i="26"/>
  <c r="X861" i="26"/>
  <c r="Z861" i="26"/>
  <c r="AA861" i="26"/>
  <c r="Y861" i="26"/>
  <c r="T861" i="26"/>
  <c r="V861" i="26" s="1"/>
  <c r="Q878" i="16"/>
  <c r="S878" i="16" s="1"/>
  <c r="J878" i="16"/>
  <c r="L878" i="16" s="1"/>
  <c r="H862" i="26" l="1"/>
  <c r="G862" i="26"/>
  <c r="I862" i="26"/>
  <c r="K862" i="26" s="1"/>
  <c r="P862" i="26"/>
  <c r="R862" i="26" s="1"/>
  <c r="O862" i="26"/>
  <c r="N862" i="26"/>
  <c r="M879" i="16"/>
  <c r="O879" i="16" s="1"/>
  <c r="F879" i="16"/>
  <c r="I879" i="16" s="1"/>
  <c r="K879" i="16" s="1"/>
  <c r="AB878" i="16"/>
  <c r="W878" i="16"/>
  <c r="AA878" i="16"/>
  <c r="T878" i="16"/>
  <c r="V878" i="16" s="1"/>
  <c r="X878" i="16"/>
  <c r="Y878" i="16"/>
  <c r="Z878" i="16"/>
  <c r="Q862" i="26" l="1"/>
  <c r="S862" i="26" s="1"/>
  <c r="U862" i="26"/>
  <c r="J862" i="26"/>
  <c r="N879" i="16"/>
  <c r="P879" i="16"/>
  <c r="R879" i="16" s="1"/>
  <c r="U879" i="16" s="1"/>
  <c r="G879" i="16"/>
  <c r="H879" i="16"/>
  <c r="T862" i="26" l="1"/>
  <c r="L862" i="26"/>
  <c r="Q879" i="16"/>
  <c r="S879" i="16" s="1"/>
  <c r="J879" i="16"/>
  <c r="L879" i="16" s="1"/>
  <c r="F863" i="26" l="1"/>
  <c r="M863" i="26"/>
  <c r="AB862" i="26"/>
  <c r="X862" i="26"/>
  <c r="AA862" i="26"/>
  <c r="W862" i="26"/>
  <c r="Z862" i="26"/>
  <c r="Y862" i="26"/>
  <c r="V862" i="26"/>
  <c r="AB879" i="16"/>
  <c r="M880" i="16"/>
  <c r="O880" i="16" s="1"/>
  <c r="F880" i="16"/>
  <c r="G880" i="16" s="1"/>
  <c r="T879" i="16"/>
  <c r="V879" i="16" s="1"/>
  <c r="W879" i="16"/>
  <c r="Y879" i="16"/>
  <c r="Z879" i="16"/>
  <c r="AA879" i="16"/>
  <c r="X879" i="16"/>
  <c r="P863" i="26" l="1"/>
  <c r="R863" i="26" s="1"/>
  <c r="O863" i="26"/>
  <c r="N863" i="26"/>
  <c r="H863" i="26"/>
  <c r="G863" i="26"/>
  <c r="I863" i="26"/>
  <c r="K863" i="26" s="1"/>
  <c r="P880" i="16"/>
  <c r="R880" i="16" s="1"/>
  <c r="N880" i="16"/>
  <c r="H880" i="16"/>
  <c r="I880" i="16"/>
  <c r="K880" i="16" s="1"/>
  <c r="U863" i="26" l="1"/>
  <c r="J863" i="26"/>
  <c r="Q863" i="26"/>
  <c r="S863" i="26" s="1"/>
  <c r="U880" i="16"/>
  <c r="Q880" i="16"/>
  <c r="S880" i="16" s="1"/>
  <c r="J880" i="16"/>
  <c r="T863" i="26" l="1"/>
  <c r="L863" i="26"/>
  <c r="T880" i="16"/>
  <c r="L880" i="16"/>
  <c r="F864" i="26" l="1"/>
  <c r="M864" i="26"/>
  <c r="AB863" i="26"/>
  <c r="X863" i="26"/>
  <c r="AA863" i="26"/>
  <c r="W863" i="26"/>
  <c r="Z863" i="26"/>
  <c r="Y863" i="26"/>
  <c r="V863" i="26"/>
  <c r="V880" i="16"/>
  <c r="F881" i="16"/>
  <c r="I881" i="16" s="1"/>
  <c r="K881" i="16" s="1"/>
  <c r="M881" i="16"/>
  <c r="N881" i="16" s="1"/>
  <c r="W880" i="16"/>
  <c r="X880" i="16"/>
  <c r="Z880" i="16"/>
  <c r="AB880" i="16"/>
  <c r="AA880" i="16"/>
  <c r="Y880" i="16"/>
  <c r="P864" i="26" l="1"/>
  <c r="R864" i="26" s="1"/>
  <c r="O864" i="26"/>
  <c r="N864" i="26"/>
  <c r="H864" i="26"/>
  <c r="G864" i="26"/>
  <c r="I864" i="26"/>
  <c r="K864" i="26" s="1"/>
  <c r="H881" i="16"/>
  <c r="G881" i="16"/>
  <c r="O881" i="16"/>
  <c r="P881" i="16"/>
  <c r="R881" i="16" s="1"/>
  <c r="U881" i="16" s="1"/>
  <c r="U864" i="26" l="1"/>
  <c r="J864" i="26"/>
  <c r="L864" i="26" s="1"/>
  <c r="Q864" i="26"/>
  <c r="S864" i="26" s="1"/>
  <c r="J881" i="16"/>
  <c r="L881" i="16" s="1"/>
  <c r="Q881" i="16"/>
  <c r="F865" i="26" l="1"/>
  <c r="M865" i="26"/>
  <c r="T864" i="26"/>
  <c r="V864" i="26" s="1"/>
  <c r="AB864" i="26"/>
  <c r="X864" i="26"/>
  <c r="AA864" i="26"/>
  <c r="W864" i="26"/>
  <c r="Z864" i="26"/>
  <c r="Y864" i="26"/>
  <c r="T881" i="16"/>
  <c r="S881" i="16"/>
  <c r="Y881" i="16" s="1"/>
  <c r="H865" i="26" l="1"/>
  <c r="G865" i="26"/>
  <c r="I865" i="26"/>
  <c r="K865" i="26" s="1"/>
  <c r="P865" i="26"/>
  <c r="R865" i="26" s="1"/>
  <c r="O865" i="26"/>
  <c r="N865" i="26"/>
  <c r="F882" i="16"/>
  <c r="G882" i="16" s="1"/>
  <c r="M882" i="16"/>
  <c r="N882" i="16" s="1"/>
  <c r="W881" i="16"/>
  <c r="V881" i="16"/>
  <c r="AB881" i="16"/>
  <c r="X881" i="16"/>
  <c r="AA881" i="16"/>
  <c r="Z881" i="16"/>
  <c r="Q865" i="26" l="1"/>
  <c r="S865" i="26" s="1"/>
  <c r="U865" i="26"/>
  <c r="J865" i="26"/>
  <c r="H882" i="16"/>
  <c r="I882" i="16"/>
  <c r="K882" i="16" s="1"/>
  <c r="O882" i="16"/>
  <c r="P882" i="16"/>
  <c r="R882" i="16" s="1"/>
  <c r="T865" i="26" l="1"/>
  <c r="L865" i="26"/>
  <c r="J882" i="16"/>
  <c r="L882" i="16" s="1"/>
  <c r="U882" i="16"/>
  <c r="Q882" i="16"/>
  <c r="S882" i="16" s="1"/>
  <c r="F866" i="26" l="1"/>
  <c r="M866" i="26"/>
  <c r="AB865" i="26"/>
  <c r="X865" i="26"/>
  <c r="AA865" i="26"/>
  <c r="W865" i="26"/>
  <c r="Z865" i="26"/>
  <c r="Y865" i="26"/>
  <c r="V865" i="26"/>
  <c r="AB882" i="16"/>
  <c r="W882" i="16"/>
  <c r="M883" i="16"/>
  <c r="O883" i="16" s="1"/>
  <c r="Y882" i="16"/>
  <c r="F883" i="16"/>
  <c r="G883" i="16" s="1"/>
  <c r="Z882" i="16"/>
  <c r="AA882" i="16"/>
  <c r="T882" i="16"/>
  <c r="V882" i="16" s="1"/>
  <c r="X882" i="16"/>
  <c r="P866" i="26" l="1"/>
  <c r="R866" i="26" s="1"/>
  <c r="O866" i="26"/>
  <c r="N866" i="26"/>
  <c r="H866" i="26"/>
  <c r="G866" i="26"/>
  <c r="I866" i="26"/>
  <c r="K866" i="26" s="1"/>
  <c r="N883" i="16"/>
  <c r="P883" i="16"/>
  <c r="R883" i="16" s="1"/>
  <c r="I883" i="16"/>
  <c r="K883" i="16" s="1"/>
  <c r="H883" i="16"/>
  <c r="J866" i="26" l="1"/>
  <c r="L866" i="26" s="1"/>
  <c r="U866" i="26"/>
  <c r="Q866" i="26"/>
  <c r="S866" i="26" s="1"/>
  <c r="J883" i="16"/>
  <c r="L883" i="16" s="1"/>
  <c r="U883" i="16"/>
  <c r="Q883" i="16"/>
  <c r="S883" i="16" s="1"/>
  <c r="F867" i="26" l="1"/>
  <c r="M867" i="26"/>
  <c r="AB866" i="26"/>
  <c r="X866" i="26"/>
  <c r="AA866" i="26"/>
  <c r="W866" i="26"/>
  <c r="Z866" i="26"/>
  <c r="Y866" i="26"/>
  <c r="T866" i="26"/>
  <c r="V866" i="26" s="1"/>
  <c r="Z883" i="16"/>
  <c r="M884" i="16"/>
  <c r="N884" i="16" s="1"/>
  <c r="T883" i="16"/>
  <c r="V883" i="16" s="1"/>
  <c r="X883" i="16"/>
  <c r="F884" i="16"/>
  <c r="H884" i="16" s="1"/>
  <c r="AB883" i="16"/>
  <c r="W883" i="16"/>
  <c r="AA883" i="16"/>
  <c r="Y883" i="16"/>
  <c r="H867" i="26" l="1"/>
  <c r="G867" i="26"/>
  <c r="I867" i="26"/>
  <c r="K867" i="26" s="1"/>
  <c r="P867" i="26"/>
  <c r="R867" i="26" s="1"/>
  <c r="O867" i="26"/>
  <c r="N867" i="26"/>
  <c r="O884" i="16"/>
  <c r="P884" i="16"/>
  <c r="R884" i="16" s="1"/>
  <c r="I884" i="16"/>
  <c r="K884" i="16" s="1"/>
  <c r="G884" i="16"/>
  <c r="Q867" i="26" l="1"/>
  <c r="S867" i="26" s="1"/>
  <c r="U867" i="26"/>
  <c r="J867" i="26"/>
  <c r="Q884" i="16"/>
  <c r="S884" i="16" s="1"/>
  <c r="U884" i="16"/>
  <c r="J884" i="16"/>
  <c r="L884" i="16" s="1"/>
  <c r="T867" i="26" l="1"/>
  <c r="L867" i="26"/>
  <c r="T884" i="16"/>
  <c r="V884" i="16" s="1"/>
  <c r="AB884" i="16"/>
  <c r="AA884" i="16"/>
  <c r="Z884" i="16"/>
  <c r="Y884" i="16"/>
  <c r="X884" i="16"/>
  <c r="W884" i="16"/>
  <c r="M885" i="16"/>
  <c r="F885" i="16"/>
  <c r="I885" i="16" s="1"/>
  <c r="K885" i="16" s="1"/>
  <c r="F868" i="26" l="1"/>
  <c r="M868" i="26"/>
  <c r="AB867" i="26"/>
  <c r="X867" i="26"/>
  <c r="AA867" i="26"/>
  <c r="W867" i="26"/>
  <c r="Z867" i="26"/>
  <c r="Y867" i="26"/>
  <c r="V867" i="26"/>
  <c r="O885" i="16"/>
  <c r="P885" i="16"/>
  <c r="R885" i="16" s="1"/>
  <c r="N885" i="16"/>
  <c r="H885" i="16"/>
  <c r="G885" i="16"/>
  <c r="P868" i="26" l="1"/>
  <c r="R868" i="26" s="1"/>
  <c r="O868" i="26"/>
  <c r="N868" i="26"/>
  <c r="H868" i="26"/>
  <c r="G868" i="26"/>
  <c r="I868" i="26"/>
  <c r="K868" i="26" s="1"/>
  <c r="U885" i="16"/>
  <c r="Q885" i="16"/>
  <c r="S885" i="16" s="1"/>
  <c r="J885" i="16"/>
  <c r="U868" i="26" l="1"/>
  <c r="J868" i="26"/>
  <c r="Q868" i="26"/>
  <c r="S868" i="26" s="1"/>
  <c r="T885" i="16"/>
  <c r="L885" i="16"/>
  <c r="T868" i="26" l="1"/>
  <c r="L868" i="26"/>
  <c r="V885" i="16"/>
  <c r="AB885" i="16"/>
  <c r="AA885" i="16"/>
  <c r="Z885" i="16"/>
  <c r="Y885" i="16"/>
  <c r="X885" i="16"/>
  <c r="W885" i="16"/>
  <c r="M886" i="16"/>
  <c r="F886" i="16"/>
  <c r="G886" i="16" s="1"/>
  <c r="F869" i="26" l="1"/>
  <c r="M869" i="26"/>
  <c r="AB868" i="26"/>
  <c r="X868" i="26"/>
  <c r="AA868" i="26"/>
  <c r="W868" i="26"/>
  <c r="Z868" i="26"/>
  <c r="Y868" i="26"/>
  <c r="V868" i="26"/>
  <c r="N886" i="16"/>
  <c r="P886" i="16"/>
  <c r="R886" i="16" s="1"/>
  <c r="O886" i="16"/>
  <c r="H886" i="16"/>
  <c r="I886" i="16"/>
  <c r="K886" i="16" s="1"/>
  <c r="P869" i="26" l="1"/>
  <c r="R869" i="26" s="1"/>
  <c r="O869" i="26"/>
  <c r="N869" i="26"/>
  <c r="H869" i="26"/>
  <c r="G869" i="26"/>
  <c r="I869" i="26"/>
  <c r="K869" i="26" s="1"/>
  <c r="U886" i="16"/>
  <c r="Q886" i="16"/>
  <c r="S886" i="16" s="1"/>
  <c r="J886" i="16"/>
  <c r="U869" i="26" l="1"/>
  <c r="Q869" i="26"/>
  <c r="S869" i="26" s="1"/>
  <c r="J869" i="26"/>
  <c r="T886" i="16"/>
  <c r="L886" i="16"/>
  <c r="T869" i="26" l="1"/>
  <c r="L869" i="26"/>
  <c r="M870" i="26" s="1"/>
  <c r="V886" i="16"/>
  <c r="AB886" i="16"/>
  <c r="AA886" i="16"/>
  <c r="Z886" i="16"/>
  <c r="Y886" i="16"/>
  <c r="X886" i="16"/>
  <c r="W886" i="16"/>
  <c r="F887" i="16"/>
  <c r="G887" i="16" s="1"/>
  <c r="M887" i="16"/>
  <c r="AB869" i="26" l="1"/>
  <c r="F870" i="26"/>
  <c r="AA869" i="26"/>
  <c r="Y869" i="26"/>
  <c r="V869" i="26"/>
  <c r="W869" i="26"/>
  <c r="X869" i="26"/>
  <c r="Z869" i="26"/>
  <c r="N887" i="16"/>
  <c r="O887" i="16"/>
  <c r="P887" i="16"/>
  <c r="R887" i="16" s="1"/>
  <c r="H887" i="16"/>
  <c r="I887" i="16"/>
  <c r="K887" i="16" s="1"/>
  <c r="N870" i="26" l="1"/>
  <c r="P870" i="26"/>
  <c r="R870" i="26" s="1"/>
  <c r="O870" i="26"/>
  <c r="I870" i="26"/>
  <c r="K870" i="26" s="1"/>
  <c r="H870" i="26"/>
  <c r="G870" i="26"/>
  <c r="Q887" i="16"/>
  <c r="S887" i="16" s="1"/>
  <c r="U887" i="16"/>
  <c r="J887" i="16"/>
  <c r="L887" i="16" s="1"/>
  <c r="U870" i="26" l="1"/>
  <c r="Q870" i="26"/>
  <c r="S870" i="26" s="1"/>
  <c r="J870" i="26"/>
  <c r="AB887" i="16"/>
  <c r="AA887" i="16"/>
  <c r="Z887" i="16"/>
  <c r="Y887" i="16"/>
  <c r="X887" i="16"/>
  <c r="W887" i="16"/>
  <c r="F888" i="16"/>
  <c r="G888" i="16" s="1"/>
  <c r="M888" i="16"/>
  <c r="T887" i="16"/>
  <c r="V887" i="16" s="1"/>
  <c r="T870" i="26" l="1"/>
  <c r="L870" i="26"/>
  <c r="M871" i="26" s="1"/>
  <c r="N888" i="16"/>
  <c r="H888" i="16"/>
  <c r="I888" i="16"/>
  <c r="K888" i="16" s="1"/>
  <c r="O888" i="16"/>
  <c r="P888" i="16"/>
  <c r="R888" i="16" s="1"/>
  <c r="X870" i="26" l="1"/>
  <c r="F871" i="26"/>
  <c r="V870" i="26"/>
  <c r="AA870" i="26"/>
  <c r="W870" i="26"/>
  <c r="Z870" i="26"/>
  <c r="AB870" i="26"/>
  <c r="Y870" i="26"/>
  <c r="J888" i="16"/>
  <c r="L888" i="16" s="1"/>
  <c r="U888" i="16"/>
  <c r="Q888" i="16"/>
  <c r="S888" i="16" s="1"/>
  <c r="I871" i="26" l="1"/>
  <c r="K871" i="26" s="1"/>
  <c r="H871" i="26"/>
  <c r="G871" i="26"/>
  <c r="O871" i="26"/>
  <c r="N871" i="26"/>
  <c r="P871" i="26"/>
  <c r="R871" i="26" s="1"/>
  <c r="AB888" i="16"/>
  <c r="AA888" i="16"/>
  <c r="Z888" i="16"/>
  <c r="Y888" i="16"/>
  <c r="X888" i="16"/>
  <c r="W888" i="16"/>
  <c r="T888" i="16"/>
  <c r="V888" i="16" s="1"/>
  <c r="M889" i="16"/>
  <c r="F889" i="16"/>
  <c r="J871" i="26" l="1"/>
  <c r="Q871" i="26"/>
  <c r="S871" i="26" s="1"/>
  <c r="U871" i="26"/>
  <c r="I889" i="16"/>
  <c r="K889" i="16" s="1"/>
  <c r="G889" i="16"/>
  <c r="H889" i="16"/>
  <c r="O889" i="16"/>
  <c r="N889" i="16"/>
  <c r="P889" i="16"/>
  <c r="R889" i="16" s="1"/>
  <c r="L871" i="26" l="1"/>
  <c r="T871" i="26"/>
  <c r="Q889" i="16"/>
  <c r="S889" i="16" s="1"/>
  <c r="J889" i="16"/>
  <c r="U889" i="16"/>
  <c r="F872" i="26" l="1"/>
  <c r="M872" i="26"/>
  <c r="W871" i="26"/>
  <c r="AA871" i="26"/>
  <c r="Y871" i="26"/>
  <c r="AB871" i="26"/>
  <c r="V871" i="26"/>
  <c r="Z871" i="26"/>
  <c r="X871" i="26"/>
  <c r="T889" i="16"/>
  <c r="L889" i="16"/>
  <c r="P872" i="26" l="1"/>
  <c r="R872" i="26" s="1"/>
  <c r="N872" i="26"/>
  <c r="O872" i="26"/>
  <c r="I872" i="26"/>
  <c r="K872" i="26" s="1"/>
  <c r="G872" i="26"/>
  <c r="H872" i="26"/>
  <c r="AB889" i="16"/>
  <c r="AA889" i="16"/>
  <c r="Z889" i="16"/>
  <c r="V889" i="16"/>
  <c r="Y889" i="16"/>
  <c r="X889" i="16"/>
  <c r="W889" i="16"/>
  <c r="F890" i="16"/>
  <c r="H890" i="16" s="1"/>
  <c r="M890" i="16"/>
  <c r="U872" i="26" l="1"/>
  <c r="J872" i="26"/>
  <c r="L872" i="26" s="1"/>
  <c r="Q872" i="26"/>
  <c r="P890" i="16"/>
  <c r="R890" i="16" s="1"/>
  <c r="O890" i="16"/>
  <c r="N890" i="16"/>
  <c r="G890" i="16"/>
  <c r="I890" i="16"/>
  <c r="K890" i="16" s="1"/>
  <c r="T872" i="26" l="1"/>
  <c r="S872" i="26"/>
  <c r="M873" i="26" s="1"/>
  <c r="U890" i="16"/>
  <c r="Q890" i="16"/>
  <c r="S890" i="16" s="1"/>
  <c r="J890" i="16"/>
  <c r="Z872" i="26" l="1"/>
  <c r="F873" i="26"/>
  <c r="I873" i="26" s="1"/>
  <c r="K873" i="26" s="1"/>
  <c r="Y872" i="26"/>
  <c r="X872" i="26"/>
  <c r="W872" i="26"/>
  <c r="AA872" i="26"/>
  <c r="V872" i="26"/>
  <c r="AB872" i="26"/>
  <c r="O873" i="26"/>
  <c r="P873" i="26"/>
  <c r="R873" i="26" s="1"/>
  <c r="N873" i="26"/>
  <c r="T890" i="16"/>
  <c r="L890" i="16"/>
  <c r="G873" i="26" l="1"/>
  <c r="H873" i="26"/>
  <c r="Q873" i="26"/>
  <c r="S873" i="26" s="1"/>
  <c r="U873" i="26"/>
  <c r="V890" i="16"/>
  <c r="AB890" i="16"/>
  <c r="AA890" i="16"/>
  <c r="Z890" i="16"/>
  <c r="X890" i="16"/>
  <c r="Y890" i="16"/>
  <c r="W890" i="16"/>
  <c r="M891" i="16"/>
  <c r="F891" i="16"/>
  <c r="H891" i="16" s="1"/>
  <c r="J873" i="26" l="1"/>
  <c r="L873" i="26" s="1"/>
  <c r="M874" i="26" s="1"/>
  <c r="P874" i="26" s="1"/>
  <c r="R874" i="26" s="1"/>
  <c r="N891" i="16"/>
  <c r="G891" i="16"/>
  <c r="I891" i="16"/>
  <c r="K891" i="16" s="1"/>
  <c r="P891" i="16"/>
  <c r="R891" i="16" s="1"/>
  <c r="O891" i="16"/>
  <c r="AA873" i="26" l="1"/>
  <c r="Y873" i="26"/>
  <c r="Z873" i="26"/>
  <c r="T873" i="26"/>
  <c r="V873" i="26" s="1"/>
  <c r="W873" i="26"/>
  <c r="AB873" i="26"/>
  <c r="X873" i="26"/>
  <c r="F874" i="26"/>
  <c r="N874" i="26"/>
  <c r="O874" i="26"/>
  <c r="U891" i="16"/>
  <c r="J891" i="16"/>
  <c r="L891" i="16" s="1"/>
  <c r="Q891" i="16"/>
  <c r="S891" i="16" s="1"/>
  <c r="I874" i="26" l="1"/>
  <c r="K874" i="26" s="1"/>
  <c r="U874" i="26" s="1"/>
  <c r="H874" i="26"/>
  <c r="G874" i="26"/>
  <c r="Q874" i="26"/>
  <c r="S874" i="26" s="1"/>
  <c r="AB891" i="16"/>
  <c r="AA891" i="16"/>
  <c r="Z891" i="16"/>
  <c r="Y891" i="16"/>
  <c r="X891" i="16"/>
  <c r="W891" i="16"/>
  <c r="T891" i="16"/>
  <c r="V891" i="16" s="1"/>
  <c r="M892" i="16"/>
  <c r="F892" i="16"/>
  <c r="H892" i="16" s="1"/>
  <c r="J874" i="26" l="1"/>
  <c r="L874" i="26" s="1"/>
  <c r="F875" i="26" s="1"/>
  <c r="G875" i="26" s="1"/>
  <c r="N892" i="16"/>
  <c r="O892" i="16"/>
  <c r="P892" i="16"/>
  <c r="R892" i="16" s="1"/>
  <c r="I892" i="16"/>
  <c r="K892" i="16" s="1"/>
  <c r="G892" i="16"/>
  <c r="T874" i="26" l="1"/>
  <c r="V874" i="26" s="1"/>
  <c r="X874" i="26"/>
  <c r="AA874" i="26"/>
  <c r="M875" i="26"/>
  <c r="N875" i="26" s="1"/>
  <c r="AB874" i="26"/>
  <c r="Y874" i="26"/>
  <c r="W874" i="26"/>
  <c r="Z874" i="26"/>
  <c r="I875" i="26"/>
  <c r="K875" i="26" s="1"/>
  <c r="H875" i="26"/>
  <c r="J892" i="16"/>
  <c r="L892" i="16" s="1"/>
  <c r="U892" i="16"/>
  <c r="Q892" i="16"/>
  <c r="S892" i="16" s="1"/>
  <c r="P875" i="26" l="1"/>
  <c r="R875" i="26" s="1"/>
  <c r="U875" i="26" s="1"/>
  <c r="O875" i="26"/>
  <c r="J875" i="26"/>
  <c r="L875" i="26" s="1"/>
  <c r="AB892" i="16"/>
  <c r="AA892" i="16"/>
  <c r="Z892" i="16"/>
  <c r="Y892" i="16"/>
  <c r="X892" i="16"/>
  <c r="W892" i="16"/>
  <c r="T892" i="16"/>
  <c r="V892" i="16" s="1"/>
  <c r="M893" i="16"/>
  <c r="F893" i="16"/>
  <c r="Q875" i="26" l="1"/>
  <c r="S875" i="26" s="1"/>
  <c r="X875" i="26" s="1"/>
  <c r="O893" i="16"/>
  <c r="N893" i="16"/>
  <c r="P893" i="16"/>
  <c r="R893" i="16" s="1"/>
  <c r="I893" i="16"/>
  <c r="K893" i="16" s="1"/>
  <c r="G893" i="16"/>
  <c r="H893" i="16"/>
  <c r="Z875" i="26" l="1"/>
  <c r="Y875" i="26"/>
  <c r="W875" i="26"/>
  <c r="AB875" i="26"/>
  <c r="AA875" i="26"/>
  <c r="M876" i="26"/>
  <c r="P876" i="26" s="1"/>
  <c r="R876" i="26" s="1"/>
  <c r="F876" i="26"/>
  <c r="I876" i="26" s="1"/>
  <c r="K876" i="26" s="1"/>
  <c r="T875" i="26"/>
  <c r="V875" i="26" s="1"/>
  <c r="Q893" i="16"/>
  <c r="S893" i="16" s="1"/>
  <c r="J893" i="16"/>
  <c r="U893" i="16"/>
  <c r="N876" i="26" l="1"/>
  <c r="O876" i="26"/>
  <c r="G876" i="26"/>
  <c r="H876" i="26"/>
  <c r="U876" i="26"/>
  <c r="T893" i="16"/>
  <c r="L893" i="16"/>
  <c r="J876" i="26" l="1"/>
  <c r="L876" i="26" s="1"/>
  <c r="Q876" i="26"/>
  <c r="S876" i="26" s="1"/>
  <c r="V893" i="16"/>
  <c r="AB893" i="16"/>
  <c r="AA893" i="16"/>
  <c r="Z893" i="16"/>
  <c r="Y893" i="16"/>
  <c r="X893" i="16"/>
  <c r="W893" i="16"/>
  <c r="M894" i="16"/>
  <c r="F894" i="16"/>
  <c r="H894" i="16" s="1"/>
  <c r="T876" i="26" l="1"/>
  <c r="V876" i="26" s="1"/>
  <c r="F877" i="26"/>
  <c r="M877" i="26"/>
  <c r="AB876" i="26"/>
  <c r="X876" i="26"/>
  <c r="AA876" i="26"/>
  <c r="W876" i="26"/>
  <c r="Z876" i="26"/>
  <c r="Y876" i="26"/>
  <c r="P894" i="16"/>
  <c r="R894" i="16" s="1"/>
  <c r="G894" i="16"/>
  <c r="O894" i="16"/>
  <c r="I894" i="16"/>
  <c r="K894" i="16" s="1"/>
  <c r="N894" i="16"/>
  <c r="P877" i="26" l="1"/>
  <c r="R877" i="26" s="1"/>
  <c r="O877" i="26"/>
  <c r="N877" i="26"/>
  <c r="H877" i="26"/>
  <c r="G877" i="26"/>
  <c r="I877" i="26"/>
  <c r="K877" i="26" s="1"/>
  <c r="U894" i="16"/>
  <c r="Q894" i="16"/>
  <c r="S894" i="16" s="1"/>
  <c r="J894" i="16"/>
  <c r="U877" i="26" l="1"/>
  <c r="J877" i="26"/>
  <c r="L877" i="26" s="1"/>
  <c r="Q877" i="26"/>
  <c r="S877" i="26" s="1"/>
  <c r="T894" i="16"/>
  <c r="L894" i="16"/>
  <c r="M878" i="26" l="1"/>
  <c r="F878" i="26"/>
  <c r="T877" i="26"/>
  <c r="V877" i="26" s="1"/>
  <c r="AB877" i="26"/>
  <c r="X877" i="26"/>
  <c r="AA877" i="26"/>
  <c r="W877" i="26"/>
  <c r="Z877" i="26"/>
  <c r="Y877" i="26"/>
  <c r="V894" i="16"/>
  <c r="AB894" i="16"/>
  <c r="AA894" i="16"/>
  <c r="Z894" i="16"/>
  <c r="Y894" i="16"/>
  <c r="X894" i="16"/>
  <c r="W894" i="16"/>
  <c r="M895" i="16"/>
  <c r="F895" i="16"/>
  <c r="H878" i="26" l="1"/>
  <c r="G878" i="26"/>
  <c r="I878" i="26"/>
  <c r="K878" i="26" s="1"/>
  <c r="P878" i="26"/>
  <c r="R878" i="26" s="1"/>
  <c r="O878" i="26"/>
  <c r="N878" i="26"/>
  <c r="P895" i="16"/>
  <c r="R895" i="16" s="1"/>
  <c r="N895" i="16"/>
  <c r="O895" i="16"/>
  <c r="G895" i="16"/>
  <c r="I895" i="16"/>
  <c r="K895" i="16" s="1"/>
  <c r="H895" i="16"/>
  <c r="Q878" i="26" l="1"/>
  <c r="S878" i="26" s="1"/>
  <c r="U878" i="26"/>
  <c r="J878" i="26"/>
  <c r="U895" i="16"/>
  <c r="J895" i="16"/>
  <c r="L895" i="16" s="1"/>
  <c r="Q895" i="16"/>
  <c r="T878" i="26" l="1"/>
  <c r="L878" i="26"/>
  <c r="S895" i="16"/>
  <c r="Y895" i="16" s="1"/>
  <c r="T895" i="16"/>
  <c r="F879" i="26" l="1"/>
  <c r="M879" i="26"/>
  <c r="AB878" i="26"/>
  <c r="X878" i="26"/>
  <c r="AA878" i="26"/>
  <c r="W878" i="26"/>
  <c r="Z878" i="26"/>
  <c r="Y878" i="26"/>
  <c r="V878" i="26"/>
  <c r="Z895" i="16"/>
  <c r="AA895" i="16"/>
  <c r="AB895" i="16"/>
  <c r="W895" i="16"/>
  <c r="V895" i="16"/>
  <c r="X895" i="16"/>
  <c r="M896" i="16"/>
  <c r="F896" i="16"/>
  <c r="P879" i="26" l="1"/>
  <c r="R879" i="26" s="1"/>
  <c r="O879" i="26"/>
  <c r="N879" i="26"/>
  <c r="H879" i="26"/>
  <c r="G879" i="26"/>
  <c r="I879" i="26"/>
  <c r="K879" i="26" s="1"/>
  <c r="I896" i="16"/>
  <c r="K896" i="16" s="1"/>
  <c r="H896" i="16"/>
  <c r="G896" i="16"/>
  <c r="P896" i="16"/>
  <c r="R896" i="16" s="1"/>
  <c r="O896" i="16"/>
  <c r="N896" i="16"/>
  <c r="U879" i="26" l="1"/>
  <c r="J879" i="26"/>
  <c r="Q879" i="26"/>
  <c r="S879" i="26" s="1"/>
  <c r="J896" i="16"/>
  <c r="L896" i="16" s="1"/>
  <c r="Q896" i="16"/>
  <c r="S896" i="16" s="1"/>
  <c r="U896" i="16"/>
  <c r="T879" i="26" l="1"/>
  <c r="L879" i="26"/>
  <c r="AB896" i="16"/>
  <c r="AA896" i="16"/>
  <c r="Z896" i="16"/>
  <c r="Y896" i="16"/>
  <c r="X896" i="16"/>
  <c r="W896" i="16"/>
  <c r="T896" i="16"/>
  <c r="V896" i="16" s="1"/>
  <c r="F897" i="16"/>
  <c r="M897" i="16"/>
  <c r="F880" i="26" l="1"/>
  <c r="M880" i="26"/>
  <c r="AB879" i="26"/>
  <c r="X879" i="26"/>
  <c r="AA879" i="26"/>
  <c r="W879" i="26"/>
  <c r="Z879" i="26"/>
  <c r="Y879" i="26"/>
  <c r="V879" i="26"/>
  <c r="N897" i="16"/>
  <c r="O897" i="16"/>
  <c r="P897" i="16"/>
  <c r="R897" i="16" s="1"/>
  <c r="I897" i="16"/>
  <c r="K897" i="16" s="1"/>
  <c r="G897" i="16"/>
  <c r="H897" i="16"/>
  <c r="P880" i="26" l="1"/>
  <c r="R880" i="26" s="1"/>
  <c r="O880" i="26"/>
  <c r="N880" i="26"/>
  <c r="H880" i="26"/>
  <c r="G880" i="26"/>
  <c r="I880" i="26"/>
  <c r="K880" i="26" s="1"/>
  <c r="U897" i="16"/>
  <c r="J897" i="16"/>
  <c r="Q897" i="16"/>
  <c r="S897" i="16" s="1"/>
  <c r="Q880" i="26" l="1"/>
  <c r="S880" i="26" s="1"/>
  <c r="U880" i="26"/>
  <c r="J880" i="26"/>
  <c r="T897" i="16"/>
  <c r="L897" i="16"/>
  <c r="T880" i="26" l="1"/>
  <c r="L880" i="26"/>
  <c r="V897" i="16"/>
  <c r="AB897" i="16"/>
  <c r="AA897" i="16"/>
  <c r="Z897" i="16"/>
  <c r="Y897" i="16"/>
  <c r="X897" i="16"/>
  <c r="W897" i="16"/>
  <c r="M898" i="16"/>
  <c r="F898" i="16"/>
  <c r="F881" i="26" l="1"/>
  <c r="M881" i="26"/>
  <c r="AB880" i="26"/>
  <c r="X880" i="26"/>
  <c r="AA880" i="26"/>
  <c r="W880" i="26"/>
  <c r="Z880" i="26"/>
  <c r="Y880" i="26"/>
  <c r="V880" i="26"/>
  <c r="G898" i="16"/>
  <c r="H898" i="16"/>
  <c r="I898" i="16"/>
  <c r="K898" i="16" s="1"/>
  <c r="P898" i="16"/>
  <c r="R898" i="16" s="1"/>
  <c r="N898" i="16"/>
  <c r="O898" i="16"/>
  <c r="P881" i="26" l="1"/>
  <c r="R881" i="26" s="1"/>
  <c r="O881" i="26"/>
  <c r="N881" i="26"/>
  <c r="H881" i="26"/>
  <c r="G881" i="26"/>
  <c r="I881" i="26"/>
  <c r="K881" i="26" s="1"/>
  <c r="Q898" i="16"/>
  <c r="S898" i="16" s="1"/>
  <c r="U898" i="16"/>
  <c r="J898" i="16"/>
  <c r="J881" i="26" l="1"/>
  <c r="L881" i="26" s="1"/>
  <c r="Q881" i="26"/>
  <c r="S881" i="26" s="1"/>
  <c r="U881" i="26"/>
  <c r="T898" i="16"/>
  <c r="L898" i="16"/>
  <c r="F882" i="26" l="1"/>
  <c r="M882" i="26"/>
  <c r="W881" i="26"/>
  <c r="AB881" i="26"/>
  <c r="X881" i="26"/>
  <c r="Z881" i="26"/>
  <c r="AA881" i="26"/>
  <c r="Y881" i="26"/>
  <c r="T881" i="26"/>
  <c r="V881" i="26" s="1"/>
  <c r="V898" i="16"/>
  <c r="AB898" i="16"/>
  <c r="AA898" i="16"/>
  <c r="Z898" i="16"/>
  <c r="Y898" i="16"/>
  <c r="X898" i="16"/>
  <c r="W898" i="16"/>
  <c r="F899" i="16"/>
  <c r="M899" i="16"/>
  <c r="H882" i="26" l="1"/>
  <c r="G882" i="26"/>
  <c r="I882" i="26"/>
  <c r="K882" i="26" s="1"/>
  <c r="P882" i="26"/>
  <c r="R882" i="26" s="1"/>
  <c r="O882" i="26"/>
  <c r="N882" i="26"/>
  <c r="I899" i="16"/>
  <c r="K899" i="16" s="1"/>
  <c r="H899" i="16"/>
  <c r="G899" i="16"/>
  <c r="O899" i="16"/>
  <c r="P899" i="16"/>
  <c r="R899" i="16" s="1"/>
  <c r="N899" i="16"/>
  <c r="Q882" i="26" l="1"/>
  <c r="S882" i="26" s="1"/>
  <c r="U882" i="26"/>
  <c r="J882" i="26"/>
  <c r="Q899" i="16"/>
  <c r="S899" i="16" s="1"/>
  <c r="J899" i="16"/>
  <c r="U899" i="16"/>
  <c r="T882" i="26" l="1"/>
  <c r="L882" i="26"/>
  <c r="T899" i="16"/>
  <c r="L899" i="16"/>
  <c r="F883" i="26" l="1"/>
  <c r="M883" i="26"/>
  <c r="AB882" i="26"/>
  <c r="X882" i="26"/>
  <c r="AA882" i="26"/>
  <c r="W882" i="26"/>
  <c r="Z882" i="26"/>
  <c r="Y882" i="26"/>
  <c r="V882" i="26"/>
  <c r="V899" i="16"/>
  <c r="AB899" i="16"/>
  <c r="AA899" i="16"/>
  <c r="Z899" i="16"/>
  <c r="Y899" i="16"/>
  <c r="X899" i="16"/>
  <c r="W899" i="16"/>
  <c r="F900" i="16"/>
  <c r="M900" i="16"/>
  <c r="P883" i="26" l="1"/>
  <c r="R883" i="26" s="1"/>
  <c r="O883" i="26"/>
  <c r="N883" i="26"/>
  <c r="H883" i="26"/>
  <c r="G883" i="26"/>
  <c r="I883" i="26"/>
  <c r="K883" i="26" s="1"/>
  <c r="N900" i="16"/>
  <c r="P900" i="16"/>
  <c r="R900" i="16" s="1"/>
  <c r="O900" i="16"/>
  <c r="H900" i="16"/>
  <c r="G900" i="16"/>
  <c r="I900" i="16"/>
  <c r="K900" i="16" s="1"/>
  <c r="J883" i="26" l="1"/>
  <c r="L883" i="26" s="1"/>
  <c r="U883" i="26"/>
  <c r="Q883" i="26"/>
  <c r="S883" i="26" s="1"/>
  <c r="Q900" i="16"/>
  <c r="S900" i="16" s="1"/>
  <c r="U900" i="16"/>
  <c r="J900" i="16"/>
  <c r="M884" i="26" l="1"/>
  <c r="F884" i="26"/>
  <c r="T883" i="26"/>
  <c r="V883" i="26" s="1"/>
  <c r="AB883" i="26"/>
  <c r="X883" i="26"/>
  <c r="AA883" i="26"/>
  <c r="W883" i="26"/>
  <c r="Z883" i="26"/>
  <c r="Y883" i="26"/>
  <c r="T900" i="16"/>
  <c r="L900" i="16"/>
  <c r="H884" i="26" l="1"/>
  <c r="G884" i="26"/>
  <c r="I884" i="26"/>
  <c r="K884" i="26" s="1"/>
  <c r="P884" i="26"/>
  <c r="R884" i="26" s="1"/>
  <c r="O884" i="26"/>
  <c r="N884" i="26"/>
  <c r="V900" i="16"/>
  <c r="AB900" i="16"/>
  <c r="AA900" i="16"/>
  <c r="Z900" i="16"/>
  <c r="Y900" i="16"/>
  <c r="X900" i="16"/>
  <c r="W900" i="16"/>
  <c r="F901" i="16"/>
  <c r="I901" i="16" s="1"/>
  <c r="K901" i="16" s="1"/>
  <c r="M901" i="16"/>
  <c r="Q884" i="26" l="1"/>
  <c r="S884" i="26" s="1"/>
  <c r="U884" i="26"/>
  <c r="J884" i="26"/>
  <c r="O901" i="16"/>
  <c r="P901" i="16"/>
  <c r="R901" i="16" s="1"/>
  <c r="H901" i="16"/>
  <c r="G901" i="16"/>
  <c r="N901" i="16"/>
  <c r="T884" i="26" l="1"/>
  <c r="L884" i="26"/>
  <c r="U901" i="16"/>
  <c r="Q901" i="16"/>
  <c r="S901" i="16" s="1"/>
  <c r="J901" i="16"/>
  <c r="L901" i="16" s="1"/>
  <c r="F885" i="26" l="1"/>
  <c r="M885" i="26"/>
  <c r="AB884" i="26"/>
  <c r="X884" i="26"/>
  <c r="AA884" i="26"/>
  <c r="W884" i="26"/>
  <c r="Z884" i="26"/>
  <c r="Y884" i="26"/>
  <c r="V884" i="26"/>
  <c r="AB901" i="16"/>
  <c r="AA901" i="16"/>
  <c r="Z901" i="16"/>
  <c r="Y901" i="16"/>
  <c r="X901" i="16"/>
  <c r="W901" i="16"/>
  <c r="F902" i="16"/>
  <c r="H902" i="16" s="1"/>
  <c r="M902" i="16"/>
  <c r="T901" i="16"/>
  <c r="V901" i="16" s="1"/>
  <c r="P885" i="26" l="1"/>
  <c r="R885" i="26" s="1"/>
  <c r="O885" i="26"/>
  <c r="N885" i="26"/>
  <c r="H885" i="26"/>
  <c r="G885" i="26"/>
  <c r="I885" i="26"/>
  <c r="K885" i="26" s="1"/>
  <c r="P902" i="16"/>
  <c r="R902" i="16" s="1"/>
  <c r="N902" i="16"/>
  <c r="O902" i="16"/>
  <c r="G902" i="16"/>
  <c r="I902" i="16"/>
  <c r="K902" i="16" s="1"/>
  <c r="U885" i="26" l="1"/>
  <c r="J885" i="26"/>
  <c r="Q885" i="26"/>
  <c r="S885" i="26" s="1"/>
  <c r="U902" i="16"/>
  <c r="Q902" i="16"/>
  <c r="S902" i="16" s="1"/>
  <c r="J902" i="16"/>
  <c r="T885" i="26" l="1"/>
  <c r="L885" i="26"/>
  <c r="T902" i="16"/>
  <c r="L902" i="16"/>
  <c r="F886" i="26" l="1"/>
  <c r="M886" i="26"/>
  <c r="AB885" i="26"/>
  <c r="X885" i="26"/>
  <c r="AA885" i="26"/>
  <c r="W885" i="26"/>
  <c r="Z885" i="26"/>
  <c r="Y885" i="26"/>
  <c r="V885" i="26"/>
  <c r="V902" i="16"/>
  <c r="AB902" i="16"/>
  <c r="AA902" i="16"/>
  <c r="Z902" i="16"/>
  <c r="Y902" i="16"/>
  <c r="X902" i="16"/>
  <c r="W902" i="16"/>
  <c r="M903" i="16"/>
  <c r="F903" i="16"/>
  <c r="G903" i="16" s="1"/>
  <c r="P886" i="26" l="1"/>
  <c r="R886" i="26" s="1"/>
  <c r="O886" i="26"/>
  <c r="N886" i="26"/>
  <c r="H886" i="26"/>
  <c r="G886" i="26"/>
  <c r="I886" i="26"/>
  <c r="K886" i="26" s="1"/>
  <c r="N903" i="16"/>
  <c r="P903" i="16"/>
  <c r="R903" i="16" s="1"/>
  <c r="O903" i="16"/>
  <c r="H903" i="16"/>
  <c r="I903" i="16"/>
  <c r="K903" i="16" s="1"/>
  <c r="U886" i="26" l="1"/>
  <c r="Q886" i="26"/>
  <c r="S886" i="26" s="1"/>
  <c r="J886" i="26"/>
  <c r="U903" i="16"/>
  <c r="Q903" i="16"/>
  <c r="S903" i="16" s="1"/>
  <c r="J903" i="16"/>
  <c r="L903" i="16" s="1"/>
  <c r="T886" i="26" l="1"/>
  <c r="L886" i="26"/>
  <c r="AB903" i="16"/>
  <c r="AA903" i="16"/>
  <c r="Z903" i="16"/>
  <c r="Y903" i="16"/>
  <c r="X903" i="16"/>
  <c r="W903" i="16"/>
  <c r="M904" i="16"/>
  <c r="F904" i="16"/>
  <c r="H904" i="16" s="1"/>
  <c r="T903" i="16"/>
  <c r="V903" i="16" s="1"/>
  <c r="F887" i="26" l="1"/>
  <c r="M887" i="26"/>
  <c r="AB886" i="26"/>
  <c r="X886" i="26"/>
  <c r="AA886" i="26"/>
  <c r="W886" i="26"/>
  <c r="Z886" i="26"/>
  <c r="Y886" i="26"/>
  <c r="V886" i="26"/>
  <c r="O904" i="16"/>
  <c r="P904" i="16"/>
  <c r="R904" i="16" s="1"/>
  <c r="N904" i="16"/>
  <c r="G904" i="16"/>
  <c r="I904" i="16"/>
  <c r="K904" i="16" s="1"/>
  <c r="P887" i="26" l="1"/>
  <c r="R887" i="26" s="1"/>
  <c r="O887" i="26"/>
  <c r="N887" i="26"/>
  <c r="H887" i="26"/>
  <c r="G887" i="26"/>
  <c r="I887" i="26"/>
  <c r="K887" i="26" s="1"/>
  <c r="U904" i="16"/>
  <c r="Q904" i="16"/>
  <c r="S904" i="16" s="1"/>
  <c r="J904" i="16"/>
  <c r="U887" i="26" l="1"/>
  <c r="J887" i="26"/>
  <c r="L887" i="26" s="1"/>
  <c r="Q887" i="26"/>
  <c r="S887" i="26" s="1"/>
  <c r="T904" i="16"/>
  <c r="L904" i="16"/>
  <c r="F888" i="26" l="1"/>
  <c r="M888" i="26"/>
  <c r="T887" i="26"/>
  <c r="V887" i="26" s="1"/>
  <c r="AB887" i="26"/>
  <c r="X887" i="26"/>
  <c r="AA887" i="26"/>
  <c r="W887" i="26"/>
  <c r="Z887" i="26"/>
  <c r="Y887" i="26"/>
  <c r="V904" i="16"/>
  <c r="AB904" i="16"/>
  <c r="AA904" i="16"/>
  <c r="Z904" i="16"/>
  <c r="Y904" i="16"/>
  <c r="X904" i="16"/>
  <c r="W904" i="16"/>
  <c r="F905" i="16"/>
  <c r="I905" i="16" s="1"/>
  <c r="K905" i="16" s="1"/>
  <c r="M905" i="16"/>
  <c r="H888" i="26" l="1"/>
  <c r="G888" i="26"/>
  <c r="I888" i="26"/>
  <c r="K888" i="26" s="1"/>
  <c r="P888" i="26"/>
  <c r="R888" i="26" s="1"/>
  <c r="O888" i="26"/>
  <c r="N888" i="26"/>
  <c r="P905" i="16"/>
  <c r="H905" i="16"/>
  <c r="G905" i="16"/>
  <c r="N905" i="16"/>
  <c r="O905" i="16"/>
  <c r="Q888" i="26" l="1"/>
  <c r="S888" i="26" s="1"/>
  <c r="U888" i="26"/>
  <c r="J888" i="26"/>
  <c r="R905" i="16"/>
  <c r="U905" i="16" s="1"/>
  <c r="J905" i="16"/>
  <c r="L905" i="16" s="1"/>
  <c r="Q905" i="16"/>
  <c r="T888" i="26" l="1"/>
  <c r="L888" i="26"/>
  <c r="S905" i="16"/>
  <c r="Z905" i="16" s="1"/>
  <c r="T905" i="16"/>
  <c r="F889" i="26" l="1"/>
  <c r="M889" i="26"/>
  <c r="AB888" i="26"/>
  <c r="X888" i="26"/>
  <c r="AA888" i="26"/>
  <c r="W888" i="26"/>
  <c r="Z888" i="26"/>
  <c r="Y888" i="26"/>
  <c r="V888" i="26"/>
  <c r="W905" i="16"/>
  <c r="Y905" i="16"/>
  <c r="F906" i="16"/>
  <c r="H906" i="16" s="1"/>
  <c r="M906" i="16"/>
  <c r="P906" i="16" s="1"/>
  <c r="R906" i="16" s="1"/>
  <c r="AA905" i="16"/>
  <c r="V905" i="16"/>
  <c r="X905" i="16"/>
  <c r="AB905" i="16"/>
  <c r="P889" i="26" l="1"/>
  <c r="R889" i="26" s="1"/>
  <c r="O889" i="26"/>
  <c r="N889" i="26"/>
  <c r="H889" i="26"/>
  <c r="G889" i="26"/>
  <c r="I889" i="26"/>
  <c r="K889" i="26" s="1"/>
  <c r="O906" i="16"/>
  <c r="N906" i="16"/>
  <c r="I906" i="16"/>
  <c r="K906" i="16" s="1"/>
  <c r="U906" i="16" s="1"/>
  <c r="G906" i="16"/>
  <c r="J889" i="26" l="1"/>
  <c r="L889" i="26" s="1"/>
  <c r="U889" i="26"/>
  <c r="Q889" i="26"/>
  <c r="S889" i="26" s="1"/>
  <c r="Q906" i="16"/>
  <c r="S906" i="16" s="1"/>
  <c r="J906" i="16"/>
  <c r="L906" i="16" s="1"/>
  <c r="F890" i="26" l="1"/>
  <c r="M890" i="26"/>
  <c r="T889" i="26"/>
  <c r="V889" i="26" s="1"/>
  <c r="AB889" i="26"/>
  <c r="X889" i="26"/>
  <c r="AA889" i="26"/>
  <c r="W889" i="26"/>
  <c r="Z889" i="26"/>
  <c r="Y889" i="26"/>
  <c r="T906" i="16"/>
  <c r="V906" i="16" s="1"/>
  <c r="X906" i="16"/>
  <c r="F907" i="16"/>
  <c r="I907" i="16" s="1"/>
  <c r="K907" i="16" s="1"/>
  <c r="W906" i="16"/>
  <c r="AB906" i="16"/>
  <c r="Z906" i="16"/>
  <c r="M907" i="16"/>
  <c r="N907" i="16" s="1"/>
  <c r="AA906" i="16"/>
  <c r="Y906" i="16"/>
  <c r="H890" i="26" l="1"/>
  <c r="G890" i="26"/>
  <c r="I890" i="26"/>
  <c r="K890" i="26" s="1"/>
  <c r="P890" i="26"/>
  <c r="R890" i="26" s="1"/>
  <c r="O890" i="26"/>
  <c r="N890" i="26"/>
  <c r="G907" i="16"/>
  <c r="H907" i="16"/>
  <c r="P907" i="16"/>
  <c r="R907" i="16" s="1"/>
  <c r="U907" i="16" s="1"/>
  <c r="O907" i="16"/>
  <c r="Q890" i="26" l="1"/>
  <c r="S890" i="26" s="1"/>
  <c r="U890" i="26"/>
  <c r="J890" i="26"/>
  <c r="J907" i="16"/>
  <c r="L907" i="16" s="1"/>
  <c r="Q907" i="16"/>
  <c r="S907" i="16" s="1"/>
  <c r="T890" i="26" l="1"/>
  <c r="L890" i="26"/>
  <c r="W907" i="16"/>
  <c r="AB907" i="16"/>
  <c r="F908" i="16"/>
  <c r="I908" i="16" s="1"/>
  <c r="K908" i="16" s="1"/>
  <c r="T907" i="16"/>
  <c r="V907" i="16" s="1"/>
  <c r="M908" i="16"/>
  <c r="O908" i="16" s="1"/>
  <c r="X907" i="16"/>
  <c r="Y907" i="16"/>
  <c r="Z907" i="16"/>
  <c r="AA907" i="16"/>
  <c r="F891" i="26" l="1"/>
  <c r="M891" i="26"/>
  <c r="AB890" i="26"/>
  <c r="X890" i="26"/>
  <c r="AA890" i="26"/>
  <c r="W890" i="26"/>
  <c r="Z890" i="26"/>
  <c r="Y890" i="26"/>
  <c r="V890" i="26"/>
  <c r="H908" i="16"/>
  <c r="G908" i="16"/>
  <c r="N908" i="16"/>
  <c r="P908" i="16"/>
  <c r="R908" i="16" s="1"/>
  <c r="U908" i="16" s="1"/>
  <c r="P891" i="26" l="1"/>
  <c r="R891" i="26" s="1"/>
  <c r="O891" i="26"/>
  <c r="N891" i="26"/>
  <c r="H891" i="26"/>
  <c r="G891" i="26"/>
  <c r="I891" i="26"/>
  <c r="K891" i="26" s="1"/>
  <c r="J908" i="16"/>
  <c r="L908" i="16" s="1"/>
  <c r="Q908" i="16"/>
  <c r="S908" i="16" s="1"/>
  <c r="U891" i="26" l="1"/>
  <c r="J891" i="26"/>
  <c r="Q891" i="26"/>
  <c r="S891" i="26" s="1"/>
  <c r="T908" i="16"/>
  <c r="V908" i="16" s="1"/>
  <c r="AB908" i="16"/>
  <c r="AA908" i="16"/>
  <c r="Z908" i="16"/>
  <c r="Y908" i="16"/>
  <c r="X908" i="16"/>
  <c r="W908" i="16"/>
  <c r="F909" i="16"/>
  <c r="M909" i="16"/>
  <c r="T891" i="26" l="1"/>
  <c r="L891" i="26"/>
  <c r="P909" i="16"/>
  <c r="R909" i="16" s="1"/>
  <c r="O909" i="16"/>
  <c r="N909" i="16"/>
  <c r="G909" i="16"/>
  <c r="H909" i="16"/>
  <c r="I909" i="16"/>
  <c r="K909" i="16" s="1"/>
  <c r="F892" i="26" l="1"/>
  <c r="M892" i="26"/>
  <c r="AB891" i="26"/>
  <c r="X891" i="26"/>
  <c r="AA891" i="26"/>
  <c r="W891" i="26"/>
  <c r="Z891" i="26"/>
  <c r="Y891" i="26"/>
  <c r="V891" i="26"/>
  <c r="U909" i="16"/>
  <c r="Q909" i="16"/>
  <c r="S909" i="16" s="1"/>
  <c r="J909" i="16"/>
  <c r="P892" i="26" l="1"/>
  <c r="R892" i="26" s="1"/>
  <c r="O892" i="26"/>
  <c r="N892" i="26"/>
  <c r="H892" i="26"/>
  <c r="G892" i="26"/>
  <c r="I892" i="26"/>
  <c r="K892" i="26" s="1"/>
  <c r="T909" i="16"/>
  <c r="L909" i="16"/>
  <c r="U892" i="26" l="1"/>
  <c r="J892" i="26"/>
  <c r="Q892" i="26"/>
  <c r="S892" i="26" s="1"/>
  <c r="V909" i="16"/>
  <c r="AB909" i="16"/>
  <c r="AA909" i="16"/>
  <c r="Z909" i="16"/>
  <c r="Y909" i="16"/>
  <c r="X909" i="16"/>
  <c r="W909" i="16"/>
  <c r="M910" i="16"/>
  <c r="F910" i="16"/>
  <c r="T892" i="26" l="1"/>
  <c r="L892" i="26"/>
  <c r="P910" i="16"/>
  <c r="R910" i="16" s="1"/>
  <c r="N910" i="16"/>
  <c r="O910" i="16"/>
  <c r="G910" i="16"/>
  <c r="H910" i="16"/>
  <c r="I910" i="16"/>
  <c r="K910" i="16" s="1"/>
  <c r="F893" i="26" l="1"/>
  <c r="M893" i="26"/>
  <c r="AB892" i="26"/>
  <c r="X892" i="26"/>
  <c r="AA892" i="26"/>
  <c r="W892" i="26"/>
  <c r="Z892" i="26"/>
  <c r="Y892" i="26"/>
  <c r="V892" i="26"/>
  <c r="U910" i="16"/>
  <c r="Q910" i="16"/>
  <c r="S910" i="16" s="1"/>
  <c r="J910" i="16"/>
  <c r="P893" i="26" l="1"/>
  <c r="R893" i="26" s="1"/>
  <c r="O893" i="26"/>
  <c r="N893" i="26"/>
  <c r="H893" i="26"/>
  <c r="G893" i="26"/>
  <c r="I893" i="26"/>
  <c r="K893" i="26" s="1"/>
  <c r="T910" i="16"/>
  <c r="L910" i="16"/>
  <c r="U893" i="26" l="1"/>
  <c r="J893" i="26"/>
  <c r="Q893" i="26"/>
  <c r="S893" i="26" s="1"/>
  <c r="V910" i="16"/>
  <c r="AB910" i="16"/>
  <c r="AA910" i="16"/>
  <c r="Z910" i="16"/>
  <c r="Y910" i="16"/>
  <c r="X910" i="16"/>
  <c r="W910" i="16"/>
  <c r="F911" i="16"/>
  <c r="H911" i="16" s="1"/>
  <c r="M911" i="16"/>
  <c r="T893" i="26" l="1"/>
  <c r="L893" i="26"/>
  <c r="O911" i="16"/>
  <c r="G911" i="16"/>
  <c r="I911" i="16"/>
  <c r="K911" i="16" s="1"/>
  <c r="P911" i="16"/>
  <c r="R911" i="16" s="1"/>
  <c r="N911" i="16"/>
  <c r="F894" i="26" l="1"/>
  <c r="M894" i="26"/>
  <c r="AB893" i="26"/>
  <c r="X893" i="26"/>
  <c r="AA893" i="26"/>
  <c r="W893" i="26"/>
  <c r="Z893" i="26"/>
  <c r="Y893" i="26"/>
  <c r="V893" i="26"/>
  <c r="Q911" i="16"/>
  <c r="S911" i="16" s="1"/>
  <c r="U911" i="16"/>
  <c r="J911" i="16"/>
  <c r="P894" i="26" l="1"/>
  <c r="R894" i="26" s="1"/>
  <c r="O894" i="26"/>
  <c r="N894" i="26"/>
  <c r="H894" i="26"/>
  <c r="G894" i="26"/>
  <c r="I894" i="26"/>
  <c r="K894" i="26" s="1"/>
  <c r="T911" i="16"/>
  <c r="L911" i="16"/>
  <c r="J894" i="26" l="1"/>
  <c r="Q894" i="26"/>
  <c r="S894" i="26" s="1"/>
  <c r="U894" i="26"/>
  <c r="V911" i="16"/>
  <c r="AB911" i="16"/>
  <c r="AA911" i="16"/>
  <c r="Z911" i="16"/>
  <c r="Y911" i="16"/>
  <c r="X911" i="16"/>
  <c r="W911" i="16"/>
  <c r="F912" i="16"/>
  <c r="H912" i="16" s="1"/>
  <c r="M912" i="16"/>
  <c r="T894" i="26" l="1"/>
  <c r="L894" i="26"/>
  <c r="O912" i="16"/>
  <c r="G912" i="16"/>
  <c r="I912" i="16"/>
  <c r="K912" i="16" s="1"/>
  <c r="N912" i="16"/>
  <c r="P912" i="16"/>
  <c r="R912" i="16" s="1"/>
  <c r="F895" i="26" l="1"/>
  <c r="M895" i="26"/>
  <c r="AB894" i="26"/>
  <c r="X894" i="26"/>
  <c r="AA894" i="26"/>
  <c r="W894" i="26"/>
  <c r="Z894" i="26"/>
  <c r="Y894" i="26"/>
  <c r="V894" i="26"/>
  <c r="U912" i="16"/>
  <c r="J912" i="16"/>
  <c r="L912" i="16" s="1"/>
  <c r="Q912" i="16"/>
  <c r="S912" i="16" s="1"/>
  <c r="P895" i="26" l="1"/>
  <c r="R895" i="26" s="1"/>
  <c r="O895" i="26"/>
  <c r="N895" i="26"/>
  <c r="H895" i="26"/>
  <c r="G895" i="26"/>
  <c r="I895" i="26"/>
  <c r="K895" i="26" s="1"/>
  <c r="AB912" i="16"/>
  <c r="AA912" i="16"/>
  <c r="Z912" i="16"/>
  <c r="Y912" i="16"/>
  <c r="X912" i="16"/>
  <c r="W912" i="16"/>
  <c r="F913" i="16"/>
  <c r="I913" i="16" s="1"/>
  <c r="K913" i="16" s="1"/>
  <c r="M913" i="16"/>
  <c r="T912" i="16"/>
  <c r="V912" i="16" s="1"/>
  <c r="U895" i="26" l="1"/>
  <c r="J895" i="26"/>
  <c r="Q895" i="26"/>
  <c r="S895" i="26" s="1"/>
  <c r="N913" i="16"/>
  <c r="H913" i="16"/>
  <c r="G913" i="16"/>
  <c r="O913" i="16"/>
  <c r="P913" i="16"/>
  <c r="R913" i="16" s="1"/>
  <c r="T895" i="26" l="1"/>
  <c r="L895" i="26"/>
  <c r="U913" i="16"/>
  <c r="J913" i="16"/>
  <c r="L913" i="16" s="1"/>
  <c r="Q913" i="16"/>
  <c r="S913" i="16" s="1"/>
  <c r="F896" i="26" l="1"/>
  <c r="M896" i="26"/>
  <c r="AB895" i="26"/>
  <c r="X895" i="26"/>
  <c r="AA895" i="26"/>
  <c r="W895" i="26"/>
  <c r="Z895" i="26"/>
  <c r="Y895" i="26"/>
  <c r="V895" i="26"/>
  <c r="AB913" i="16"/>
  <c r="AA913" i="16"/>
  <c r="Z913" i="16"/>
  <c r="Y913" i="16"/>
  <c r="X913" i="16"/>
  <c r="W913" i="16"/>
  <c r="T913" i="16"/>
  <c r="V913" i="16" s="1"/>
  <c r="F914" i="16"/>
  <c r="M914" i="16"/>
  <c r="P896" i="26" l="1"/>
  <c r="R896" i="26" s="1"/>
  <c r="O896" i="26"/>
  <c r="N896" i="26"/>
  <c r="H896" i="26"/>
  <c r="G896" i="26"/>
  <c r="I896" i="26"/>
  <c r="K896" i="26" s="1"/>
  <c r="I914" i="16"/>
  <c r="K914" i="16" s="1"/>
  <c r="G914" i="16"/>
  <c r="H914" i="16"/>
  <c r="P914" i="16"/>
  <c r="R914" i="16" s="1"/>
  <c r="N914" i="16"/>
  <c r="O914" i="16"/>
  <c r="U896" i="26" l="1"/>
  <c r="J896" i="26"/>
  <c r="Q896" i="26"/>
  <c r="S896" i="26" s="1"/>
  <c r="J914" i="16"/>
  <c r="L914" i="16" s="1"/>
  <c r="Q914" i="16"/>
  <c r="S914" i="16" s="1"/>
  <c r="U914" i="16"/>
  <c r="T896" i="26" l="1"/>
  <c r="L896" i="26"/>
  <c r="AB914" i="16"/>
  <c r="AA914" i="16"/>
  <c r="Z914" i="16"/>
  <c r="Y914" i="16"/>
  <c r="X914" i="16"/>
  <c r="W914" i="16"/>
  <c r="T914" i="16"/>
  <c r="V914" i="16" s="1"/>
  <c r="F915" i="16"/>
  <c r="M915" i="16"/>
  <c r="F897" i="26" l="1"/>
  <c r="M897" i="26"/>
  <c r="AB896" i="26"/>
  <c r="X896" i="26"/>
  <c r="AA896" i="26"/>
  <c r="W896" i="26"/>
  <c r="Z896" i="26"/>
  <c r="Y896" i="26"/>
  <c r="V896" i="26"/>
  <c r="I915" i="16"/>
  <c r="K915" i="16" s="1"/>
  <c r="G915" i="16"/>
  <c r="H915" i="16"/>
  <c r="O915" i="16"/>
  <c r="P915" i="16"/>
  <c r="R915" i="16" s="1"/>
  <c r="N915" i="16"/>
  <c r="P897" i="26" l="1"/>
  <c r="R897" i="26" s="1"/>
  <c r="O897" i="26"/>
  <c r="N897" i="26"/>
  <c r="H897" i="26"/>
  <c r="G897" i="26"/>
  <c r="I897" i="26"/>
  <c r="K897" i="26" s="1"/>
  <c r="U915" i="16"/>
  <c r="Q915" i="16"/>
  <c r="S915" i="16" s="1"/>
  <c r="J915" i="16"/>
  <c r="U897" i="26" l="1"/>
  <c r="J897" i="26"/>
  <c r="Q897" i="26"/>
  <c r="S897" i="26" s="1"/>
  <c r="T915" i="16"/>
  <c r="L915" i="16"/>
  <c r="T897" i="26" l="1"/>
  <c r="L897" i="26"/>
  <c r="V915" i="16"/>
  <c r="AB915" i="16"/>
  <c r="AA915" i="16"/>
  <c r="Z915" i="16"/>
  <c r="Y915" i="16"/>
  <c r="X915" i="16"/>
  <c r="W915" i="16"/>
  <c r="M916" i="16"/>
  <c r="F916" i="16"/>
  <c r="F898" i="26" l="1"/>
  <c r="M898" i="26"/>
  <c r="AB897" i="26"/>
  <c r="X897" i="26"/>
  <c r="Z897" i="26"/>
  <c r="Y897" i="26"/>
  <c r="W897" i="26"/>
  <c r="AA897" i="26"/>
  <c r="V897" i="26"/>
  <c r="I916" i="16"/>
  <c r="K916" i="16" s="1"/>
  <c r="H916" i="16"/>
  <c r="G916" i="16"/>
  <c r="N916" i="16"/>
  <c r="O916" i="16"/>
  <c r="P916" i="16"/>
  <c r="R916" i="16" s="1"/>
  <c r="P898" i="26" l="1"/>
  <c r="R898" i="26" s="1"/>
  <c r="O898" i="26"/>
  <c r="N898" i="26"/>
  <c r="H898" i="26"/>
  <c r="G898" i="26"/>
  <c r="I898" i="26"/>
  <c r="K898" i="26" s="1"/>
  <c r="Q916" i="16"/>
  <c r="S916" i="16" s="1"/>
  <c r="J916" i="16"/>
  <c r="U916" i="16"/>
  <c r="U898" i="26" l="1"/>
  <c r="J898" i="26"/>
  <c r="L898" i="26" s="1"/>
  <c r="Q898" i="26"/>
  <c r="S898" i="26" s="1"/>
  <c r="T916" i="16"/>
  <c r="L916" i="16"/>
  <c r="F899" i="26" l="1"/>
  <c r="M899" i="26"/>
  <c r="T898" i="26"/>
  <c r="V898" i="26" s="1"/>
  <c r="AB898" i="26"/>
  <c r="X898" i="26"/>
  <c r="W898" i="26"/>
  <c r="AA898" i="26"/>
  <c r="Z898" i="26"/>
  <c r="Y898" i="26"/>
  <c r="V916" i="16"/>
  <c r="AB916" i="16"/>
  <c r="AA916" i="16"/>
  <c r="Z916" i="16"/>
  <c r="Y916" i="16"/>
  <c r="X916" i="16"/>
  <c r="W916" i="16"/>
  <c r="F917" i="16"/>
  <c r="I917" i="16" s="1"/>
  <c r="K917" i="16" s="1"/>
  <c r="M917" i="16"/>
  <c r="P899" i="26" l="1"/>
  <c r="R899" i="26" s="1"/>
  <c r="O899" i="26"/>
  <c r="N899" i="26"/>
  <c r="H899" i="26"/>
  <c r="I899" i="26"/>
  <c r="K899" i="26" s="1"/>
  <c r="G899" i="26"/>
  <c r="P917" i="16"/>
  <c r="N917" i="16"/>
  <c r="O917" i="16"/>
  <c r="H917" i="16"/>
  <c r="G917" i="16"/>
  <c r="U899" i="26" l="1"/>
  <c r="Q899" i="26"/>
  <c r="S899" i="26" s="1"/>
  <c r="J899" i="26"/>
  <c r="R917" i="16"/>
  <c r="U917" i="16" s="1"/>
  <c r="J917" i="16"/>
  <c r="L917" i="16" s="1"/>
  <c r="Q917" i="16"/>
  <c r="T899" i="26" l="1"/>
  <c r="L899" i="26"/>
  <c r="S917" i="16"/>
  <c r="AB917" i="16" s="1"/>
  <c r="T917" i="16"/>
  <c r="F900" i="26" l="1"/>
  <c r="M900" i="26"/>
  <c r="AB899" i="26"/>
  <c r="X899" i="26"/>
  <c r="Z899" i="26"/>
  <c r="Y899" i="26"/>
  <c r="W899" i="26"/>
  <c r="AA899" i="26"/>
  <c r="V899" i="26"/>
  <c r="M918" i="16"/>
  <c r="N918" i="16" s="1"/>
  <c r="V917" i="16"/>
  <c r="W917" i="16"/>
  <c r="F918" i="16"/>
  <c r="H918" i="16" s="1"/>
  <c r="Y917" i="16"/>
  <c r="X917" i="16"/>
  <c r="Z917" i="16"/>
  <c r="AA917" i="16"/>
  <c r="P900" i="26" l="1"/>
  <c r="R900" i="26" s="1"/>
  <c r="O900" i="26"/>
  <c r="N900" i="26"/>
  <c r="H900" i="26"/>
  <c r="G900" i="26"/>
  <c r="I900" i="26"/>
  <c r="K900" i="26" s="1"/>
  <c r="O918" i="16"/>
  <c r="I918" i="16"/>
  <c r="K918" i="16" s="1"/>
  <c r="P918" i="16"/>
  <c r="R918" i="16" s="1"/>
  <c r="G918" i="16"/>
  <c r="U900" i="26" l="1"/>
  <c r="Q900" i="26"/>
  <c r="S900" i="26" s="1"/>
  <c r="J900" i="26"/>
  <c r="L900" i="26" s="1"/>
  <c r="J918" i="16"/>
  <c r="L918" i="16" s="1"/>
  <c r="U918" i="16"/>
  <c r="Q918" i="16"/>
  <c r="S918" i="16" s="1"/>
  <c r="F901" i="26" l="1"/>
  <c r="H901" i="26" s="1"/>
  <c r="M901" i="26"/>
  <c r="T900" i="26"/>
  <c r="V900" i="26" s="1"/>
  <c r="X900" i="26"/>
  <c r="AB900" i="26"/>
  <c r="Z900" i="26"/>
  <c r="W900" i="26"/>
  <c r="AA900" i="26"/>
  <c r="Y900" i="26"/>
  <c r="O901" i="26"/>
  <c r="Y918" i="16"/>
  <c r="T918" i="16"/>
  <c r="V918" i="16" s="1"/>
  <c r="AA918" i="16"/>
  <c r="Z918" i="16"/>
  <c r="AB918" i="16"/>
  <c r="W918" i="16"/>
  <c r="X918" i="16"/>
  <c r="F919" i="16"/>
  <c r="M919" i="16"/>
  <c r="P901" i="26" l="1"/>
  <c r="R901" i="26" s="1"/>
  <c r="G901" i="26"/>
  <c r="I901" i="26"/>
  <c r="K901" i="26" s="1"/>
  <c r="N901" i="26"/>
  <c r="G919" i="16"/>
  <c r="I919" i="16"/>
  <c r="K919" i="16" s="1"/>
  <c r="H919" i="16"/>
  <c r="N919" i="16"/>
  <c r="P919" i="16"/>
  <c r="R919" i="16" s="1"/>
  <c r="O919" i="16"/>
  <c r="Q901" i="26" l="1"/>
  <c r="S901" i="26" s="1"/>
  <c r="U901" i="26"/>
  <c r="J901" i="26"/>
  <c r="Q919" i="16"/>
  <c r="S919" i="16" s="1"/>
  <c r="U919" i="16"/>
  <c r="J919" i="16"/>
  <c r="T901" i="26" l="1"/>
  <c r="L901" i="26"/>
  <c r="M902" i="26" s="1"/>
  <c r="L919" i="16"/>
  <c r="T919" i="16"/>
  <c r="Z901" i="26" l="1"/>
  <c r="Y901" i="26"/>
  <c r="W901" i="26"/>
  <c r="V901" i="26"/>
  <c r="AA901" i="26"/>
  <c r="F902" i="26"/>
  <c r="I902" i="26" s="1"/>
  <c r="K902" i="26" s="1"/>
  <c r="X901" i="26"/>
  <c r="AB901" i="26"/>
  <c r="V919" i="16"/>
  <c r="AB919" i="16"/>
  <c r="AA919" i="16"/>
  <c r="Z919" i="16"/>
  <c r="Y919" i="16"/>
  <c r="X919" i="16"/>
  <c r="W919" i="16"/>
  <c r="M920" i="16"/>
  <c r="F920" i="16"/>
  <c r="G902" i="26" l="1"/>
  <c r="H902" i="26"/>
  <c r="O902" i="26"/>
  <c r="N902" i="26"/>
  <c r="P902" i="26"/>
  <c r="R902" i="26" s="1"/>
  <c r="U902" i="26" s="1"/>
  <c r="O920" i="16"/>
  <c r="P920" i="16"/>
  <c r="R920" i="16" s="1"/>
  <c r="N920" i="16"/>
  <c r="I920" i="16"/>
  <c r="K920" i="16" s="1"/>
  <c r="G920" i="16"/>
  <c r="H920" i="16"/>
  <c r="J902" i="26" l="1"/>
  <c r="L902" i="26" s="1"/>
  <c r="Q902" i="26"/>
  <c r="S902" i="26" s="1"/>
  <c r="Q920" i="16"/>
  <c r="S920" i="16" s="1"/>
  <c r="J920" i="16"/>
  <c r="U920" i="16"/>
  <c r="AA902" i="26" l="1"/>
  <c r="Z902" i="26"/>
  <c r="T902" i="26"/>
  <c r="V902" i="26" s="1"/>
  <c r="Y902" i="26"/>
  <c r="AB902" i="26"/>
  <c r="M903" i="26"/>
  <c r="W902" i="26"/>
  <c r="F903" i="26"/>
  <c r="X902" i="26"/>
  <c r="T920" i="16"/>
  <c r="L920" i="16"/>
  <c r="O903" i="26" l="1"/>
  <c r="P903" i="26"/>
  <c r="R903" i="26" s="1"/>
  <c r="N903" i="26"/>
  <c r="G903" i="26"/>
  <c r="I903" i="26"/>
  <c r="K903" i="26" s="1"/>
  <c r="H903" i="26"/>
  <c r="V920" i="16"/>
  <c r="AB920" i="16"/>
  <c r="AA920" i="16"/>
  <c r="Z920" i="16"/>
  <c r="Y920" i="16"/>
  <c r="X920" i="16"/>
  <c r="W920" i="16"/>
  <c r="F921" i="16"/>
  <c r="I921" i="16" s="1"/>
  <c r="K921" i="16" s="1"/>
  <c r="M921" i="16"/>
  <c r="Q903" i="26" l="1"/>
  <c r="S903" i="26" s="1"/>
  <c r="U903" i="26"/>
  <c r="J903" i="26"/>
  <c r="O921" i="16"/>
  <c r="G921" i="16"/>
  <c r="H921" i="16"/>
  <c r="N921" i="16"/>
  <c r="P921" i="16"/>
  <c r="R921" i="16" s="1"/>
  <c r="T903" i="26" l="1"/>
  <c r="L903" i="26"/>
  <c r="U921" i="16"/>
  <c r="J921" i="16"/>
  <c r="L921" i="16" s="1"/>
  <c r="Q921" i="16"/>
  <c r="S921" i="16" s="1"/>
  <c r="F904" i="26" l="1"/>
  <c r="M904" i="26"/>
  <c r="Z903" i="26"/>
  <c r="AB903" i="26"/>
  <c r="V903" i="26"/>
  <c r="X903" i="26"/>
  <c r="Y903" i="26"/>
  <c r="AA903" i="26"/>
  <c r="W903" i="26"/>
  <c r="Y921" i="16"/>
  <c r="AB921" i="16"/>
  <c r="AA921" i="16"/>
  <c r="Z921" i="16"/>
  <c r="W921" i="16"/>
  <c r="X921" i="16"/>
  <c r="F922" i="16"/>
  <c r="I922" i="16" s="1"/>
  <c r="K922" i="16" s="1"/>
  <c r="M922" i="16"/>
  <c r="T921" i="16"/>
  <c r="V921" i="16" s="1"/>
  <c r="N904" i="26" l="1"/>
  <c r="P904" i="26"/>
  <c r="R904" i="26" s="1"/>
  <c r="O904" i="26"/>
  <c r="H904" i="26"/>
  <c r="G904" i="26"/>
  <c r="I904" i="26"/>
  <c r="K904" i="26" s="1"/>
  <c r="P922" i="16"/>
  <c r="R922" i="16" s="1"/>
  <c r="U922" i="16" s="1"/>
  <c r="H922" i="16"/>
  <c r="G922" i="16"/>
  <c r="O922" i="16"/>
  <c r="N922" i="16"/>
  <c r="U904" i="26" l="1"/>
  <c r="J904" i="26"/>
  <c r="L904" i="26" s="1"/>
  <c r="Q904" i="26"/>
  <c r="S904" i="26" s="1"/>
  <c r="J922" i="16"/>
  <c r="L922" i="16" s="1"/>
  <c r="Q922" i="16"/>
  <c r="S922" i="16" s="1"/>
  <c r="AB904" i="26" l="1"/>
  <c r="M905" i="26"/>
  <c r="F905" i="26"/>
  <c r="Y904" i="26"/>
  <c r="W904" i="26"/>
  <c r="AA904" i="26"/>
  <c r="Z904" i="26"/>
  <c r="X904" i="26"/>
  <c r="T904" i="26"/>
  <c r="V904" i="26" s="1"/>
  <c r="AB922" i="16"/>
  <c r="AA922" i="16"/>
  <c r="Z922" i="16"/>
  <c r="X922" i="16"/>
  <c r="Y922" i="16"/>
  <c r="W922" i="16"/>
  <c r="M923" i="16"/>
  <c r="F923" i="16"/>
  <c r="I923" i="16" s="1"/>
  <c r="K923" i="16" s="1"/>
  <c r="T922" i="16"/>
  <c r="V922" i="16" s="1"/>
  <c r="P905" i="26" l="1"/>
  <c r="R905" i="26" s="1"/>
  <c r="O905" i="26"/>
  <c r="N905" i="26"/>
  <c r="I905" i="26"/>
  <c r="K905" i="26" s="1"/>
  <c r="G905" i="26"/>
  <c r="H905" i="26"/>
  <c r="O923" i="16"/>
  <c r="H923" i="16"/>
  <c r="G923" i="16"/>
  <c r="P923" i="16"/>
  <c r="R923" i="16" s="1"/>
  <c r="N923" i="16"/>
  <c r="J905" i="26" l="1"/>
  <c r="L905" i="26" s="1"/>
  <c r="U905" i="26"/>
  <c r="Q905" i="26"/>
  <c r="S905" i="26" s="1"/>
  <c r="U923" i="16"/>
  <c r="J923" i="16"/>
  <c r="L923" i="16" s="1"/>
  <c r="Q923" i="16"/>
  <c r="S923" i="16" s="1"/>
  <c r="F906" i="26" l="1"/>
  <c r="H906" i="26" s="1"/>
  <c r="M906" i="26"/>
  <c r="N906" i="26" s="1"/>
  <c r="X905" i="26"/>
  <c r="Y905" i="26"/>
  <c r="W905" i="26"/>
  <c r="Z905" i="26"/>
  <c r="AA905" i="26"/>
  <c r="AB905" i="26"/>
  <c r="T905" i="26"/>
  <c r="V905" i="26" s="1"/>
  <c r="Y923" i="16"/>
  <c r="AB923" i="16"/>
  <c r="AA923" i="16"/>
  <c r="Z923" i="16"/>
  <c r="F924" i="16"/>
  <c r="I924" i="16" s="1"/>
  <c r="K924" i="16" s="1"/>
  <c r="T923" i="16"/>
  <c r="V923" i="16" s="1"/>
  <c r="W923" i="16"/>
  <c r="X923" i="16"/>
  <c r="M924" i="16"/>
  <c r="O906" i="26" l="1"/>
  <c r="P906" i="26"/>
  <c r="R906" i="26" s="1"/>
  <c r="I906" i="26"/>
  <c r="K906" i="26" s="1"/>
  <c r="G906" i="26"/>
  <c r="G924" i="16"/>
  <c r="H924" i="16"/>
  <c r="N924" i="16"/>
  <c r="O924" i="16"/>
  <c r="P924" i="16"/>
  <c r="R924" i="16" s="1"/>
  <c r="U906" i="26" l="1"/>
  <c r="Q906" i="26"/>
  <c r="S906" i="26" s="1"/>
  <c r="J906" i="26"/>
  <c r="L906" i="26" s="1"/>
  <c r="F907" i="26" s="1"/>
  <c r="J924" i="16"/>
  <c r="L924" i="16" s="1"/>
  <c r="Q924" i="16"/>
  <c r="U924" i="16"/>
  <c r="AA906" i="26" l="1"/>
  <c r="Z906" i="26"/>
  <c r="X906" i="26"/>
  <c r="W906" i="26"/>
  <c r="Y906" i="26"/>
  <c r="M907" i="26"/>
  <c r="P907" i="26" s="1"/>
  <c r="R907" i="26" s="1"/>
  <c r="T906" i="26"/>
  <c r="V906" i="26" s="1"/>
  <c r="AB906" i="26"/>
  <c r="H907" i="26"/>
  <c r="G907" i="26"/>
  <c r="I907" i="26"/>
  <c r="K907" i="26" s="1"/>
  <c r="T924" i="16"/>
  <c r="S924" i="16"/>
  <c r="F925" i="16" s="1"/>
  <c r="I925" i="16" s="1"/>
  <c r="K925" i="16" s="1"/>
  <c r="O907" i="26" l="1"/>
  <c r="N907" i="26"/>
  <c r="U907" i="26"/>
  <c r="J907" i="26"/>
  <c r="Y924" i="16"/>
  <c r="W924" i="16"/>
  <c r="M925" i="16"/>
  <c r="P925" i="16" s="1"/>
  <c r="R925" i="16" s="1"/>
  <c r="X924" i="16"/>
  <c r="V924" i="16"/>
  <c r="Z924" i="16"/>
  <c r="AA924" i="16"/>
  <c r="AB924" i="16"/>
  <c r="H925" i="16"/>
  <c r="G925" i="16"/>
  <c r="Q907" i="26" l="1"/>
  <c r="S907" i="26" s="1"/>
  <c r="L907" i="26"/>
  <c r="O925" i="16"/>
  <c r="N925" i="16"/>
  <c r="U925" i="16"/>
  <c r="J925" i="16"/>
  <c r="L925" i="16" s="1"/>
  <c r="M908" i="26" l="1"/>
  <c r="P908" i="26" s="1"/>
  <c r="R908" i="26" s="1"/>
  <c r="T907" i="26"/>
  <c r="V907" i="26" s="1"/>
  <c r="X907" i="26"/>
  <c r="F908" i="26"/>
  <c r="H908" i="26" s="1"/>
  <c r="AB907" i="26"/>
  <c r="Z907" i="26"/>
  <c r="Y907" i="26"/>
  <c r="W907" i="26"/>
  <c r="AA907" i="26"/>
  <c r="Q925" i="16"/>
  <c r="S925" i="16" s="1"/>
  <c r="AA925" i="16" s="1"/>
  <c r="O908" i="26" l="1"/>
  <c r="I908" i="26"/>
  <c r="K908" i="26" s="1"/>
  <c r="U908" i="26" s="1"/>
  <c r="N908" i="26"/>
  <c r="G908" i="26"/>
  <c r="F926" i="16"/>
  <c r="I926" i="16" s="1"/>
  <c r="K926" i="16" s="1"/>
  <c r="Y925" i="16"/>
  <c r="T925" i="16"/>
  <c r="V925" i="16" s="1"/>
  <c r="M926" i="16"/>
  <c r="N926" i="16" s="1"/>
  <c r="X925" i="16"/>
  <c r="Z925" i="16"/>
  <c r="AB925" i="16"/>
  <c r="W925" i="16"/>
  <c r="Q908" i="26" l="1"/>
  <c r="S908" i="26" s="1"/>
  <c r="J908" i="26"/>
  <c r="L908" i="26" s="1"/>
  <c r="G926" i="16"/>
  <c r="H926" i="16"/>
  <c r="O926" i="16"/>
  <c r="P926" i="16"/>
  <c r="R926" i="16" s="1"/>
  <c r="U926" i="16" s="1"/>
  <c r="M909" i="26" l="1"/>
  <c r="P909" i="26" s="1"/>
  <c r="R909" i="26" s="1"/>
  <c r="Z908" i="26"/>
  <c r="Y908" i="26"/>
  <c r="W908" i="26"/>
  <c r="F909" i="26"/>
  <c r="G909" i="26" s="1"/>
  <c r="X908" i="26"/>
  <c r="AB908" i="26"/>
  <c r="T908" i="26"/>
  <c r="V908" i="26" s="1"/>
  <c r="AA908" i="26"/>
  <c r="J926" i="16"/>
  <c r="L926" i="16" s="1"/>
  <c r="Q926" i="16"/>
  <c r="S926" i="16" s="1"/>
  <c r="O909" i="26" l="1"/>
  <c r="N909" i="26"/>
  <c r="H909" i="26"/>
  <c r="I909" i="26"/>
  <c r="K909" i="26" s="1"/>
  <c r="U909" i="26" s="1"/>
  <c r="AA926" i="16"/>
  <c r="M927" i="16"/>
  <c r="P927" i="16" s="1"/>
  <c r="R927" i="16" s="1"/>
  <c r="F927" i="16"/>
  <c r="H927" i="16" s="1"/>
  <c r="W926" i="16"/>
  <c r="Z926" i="16"/>
  <c r="T926" i="16"/>
  <c r="V926" i="16" s="1"/>
  <c r="Y926" i="16"/>
  <c r="X926" i="16"/>
  <c r="AB926" i="16"/>
  <c r="Q909" i="26" l="1"/>
  <c r="S909" i="26" s="1"/>
  <c r="J909" i="26"/>
  <c r="L909" i="26" s="1"/>
  <c r="O927" i="16"/>
  <c r="I927" i="16"/>
  <c r="K927" i="16" s="1"/>
  <c r="U927" i="16" s="1"/>
  <c r="G927" i="16"/>
  <c r="N927" i="16"/>
  <c r="M910" i="26" l="1"/>
  <c r="P910" i="26" s="1"/>
  <c r="R910" i="26" s="1"/>
  <c r="AB909" i="26"/>
  <c r="W909" i="26"/>
  <c r="T909" i="26"/>
  <c r="V909" i="26" s="1"/>
  <c r="F910" i="26"/>
  <c r="H910" i="26" s="1"/>
  <c r="Y909" i="26"/>
  <c r="AA909" i="26"/>
  <c r="Z909" i="26"/>
  <c r="X909" i="26"/>
  <c r="Q927" i="16"/>
  <c r="S927" i="16" s="1"/>
  <c r="J927" i="16"/>
  <c r="L927" i="16" s="1"/>
  <c r="O910" i="26" l="1"/>
  <c r="N910" i="26"/>
  <c r="I910" i="26"/>
  <c r="K910" i="26" s="1"/>
  <c r="U910" i="26" s="1"/>
  <c r="G910" i="26"/>
  <c r="T927" i="16"/>
  <c r="V927" i="16" s="1"/>
  <c r="AB927" i="16"/>
  <c r="AA927" i="16"/>
  <c r="Z927" i="16"/>
  <c r="Y927" i="16"/>
  <c r="X927" i="16"/>
  <c r="W927" i="16"/>
  <c r="F928" i="16"/>
  <c r="M928" i="16"/>
  <c r="Q910" i="26" l="1"/>
  <c r="S910" i="26" s="1"/>
  <c r="J910" i="26"/>
  <c r="O928" i="16"/>
  <c r="N928" i="16"/>
  <c r="P928" i="16"/>
  <c r="R928" i="16" s="1"/>
  <c r="G928" i="16"/>
  <c r="H928" i="16"/>
  <c r="I928" i="16"/>
  <c r="K928" i="16" s="1"/>
  <c r="T910" i="26" l="1"/>
  <c r="L910" i="26"/>
  <c r="M911" i="26" s="1"/>
  <c r="N911" i="26" s="1"/>
  <c r="U928" i="16"/>
  <c r="J928" i="16"/>
  <c r="L928" i="16" s="1"/>
  <c r="Q928" i="16"/>
  <c r="S928" i="16" s="1"/>
  <c r="AA910" i="26" l="1"/>
  <c r="V910" i="26"/>
  <c r="W910" i="26"/>
  <c r="F911" i="26"/>
  <c r="H911" i="26" s="1"/>
  <c r="Y910" i="26"/>
  <c r="AB910" i="26"/>
  <c r="Z910" i="26"/>
  <c r="X910" i="26"/>
  <c r="O911" i="26"/>
  <c r="P911" i="26"/>
  <c r="R911" i="26" s="1"/>
  <c r="AB928" i="16"/>
  <c r="AA928" i="16"/>
  <c r="Z928" i="16"/>
  <c r="Y928" i="16"/>
  <c r="X928" i="16"/>
  <c r="W928" i="16"/>
  <c r="T928" i="16"/>
  <c r="V928" i="16" s="1"/>
  <c r="F929" i="16"/>
  <c r="M929" i="16"/>
  <c r="G911" i="26" l="1"/>
  <c r="I911" i="26"/>
  <c r="K911" i="26" s="1"/>
  <c r="U911" i="26" s="1"/>
  <c r="Q911" i="26"/>
  <c r="S911" i="26" s="1"/>
  <c r="N929" i="16"/>
  <c r="O929" i="16"/>
  <c r="P929" i="16"/>
  <c r="R929" i="16" s="1"/>
  <c r="G929" i="16"/>
  <c r="H929" i="16"/>
  <c r="I929" i="16"/>
  <c r="K929" i="16" s="1"/>
  <c r="J911" i="26" l="1"/>
  <c r="L911" i="26" s="1"/>
  <c r="M912" i="26" s="1"/>
  <c r="J929" i="16"/>
  <c r="L929" i="16" s="1"/>
  <c r="U929" i="16"/>
  <c r="Q929" i="16"/>
  <c r="S929" i="16" s="1"/>
  <c r="Z911" i="26" l="1"/>
  <c r="T911" i="26"/>
  <c r="V911" i="26" s="1"/>
  <c r="AB911" i="26"/>
  <c r="Y911" i="26"/>
  <c r="AA911" i="26"/>
  <c r="X911" i="26"/>
  <c r="P912" i="26"/>
  <c r="R912" i="26" s="1"/>
  <c r="N912" i="26"/>
  <c r="F912" i="26"/>
  <c r="W911" i="26"/>
  <c r="O912" i="26"/>
  <c r="AB929" i="16"/>
  <c r="AA929" i="16"/>
  <c r="Z929" i="16"/>
  <c r="Y929" i="16"/>
  <c r="X929" i="16"/>
  <c r="W929" i="16"/>
  <c r="T929" i="16"/>
  <c r="V929" i="16" s="1"/>
  <c r="F930" i="16"/>
  <c r="M930" i="16"/>
  <c r="Q912" i="26" l="1"/>
  <c r="S912" i="26" s="1"/>
  <c r="I912" i="26"/>
  <c r="K912" i="26" s="1"/>
  <c r="U912" i="26" s="1"/>
  <c r="G912" i="26"/>
  <c r="H912" i="26"/>
  <c r="O930" i="16"/>
  <c r="N930" i="16"/>
  <c r="P930" i="16"/>
  <c r="R930" i="16" s="1"/>
  <c r="I930" i="16"/>
  <c r="K930" i="16" s="1"/>
  <c r="G930" i="16"/>
  <c r="H930" i="16"/>
  <c r="J912" i="26" l="1"/>
  <c r="L912" i="26" s="1"/>
  <c r="W912" i="26" s="1"/>
  <c r="Q930" i="16"/>
  <c r="S930" i="16" s="1"/>
  <c r="J930" i="16"/>
  <c r="U930" i="16"/>
  <c r="X912" i="26" l="1"/>
  <c r="AB912" i="26"/>
  <c r="Y912" i="26"/>
  <c r="F913" i="26"/>
  <c r="H913" i="26" s="1"/>
  <c r="T912" i="26"/>
  <c r="V912" i="26" s="1"/>
  <c r="AA912" i="26"/>
  <c r="Z912" i="26"/>
  <c r="M913" i="26"/>
  <c r="T930" i="16"/>
  <c r="L930" i="16"/>
  <c r="G913" i="26" l="1"/>
  <c r="I913" i="26"/>
  <c r="K913" i="26" s="1"/>
  <c r="P913" i="26"/>
  <c r="R913" i="26" s="1"/>
  <c r="O913" i="26"/>
  <c r="N913" i="26"/>
  <c r="V930" i="16"/>
  <c r="AB930" i="16"/>
  <c r="AA930" i="16"/>
  <c r="Z930" i="16"/>
  <c r="Y930" i="16"/>
  <c r="X930" i="16"/>
  <c r="W930" i="16"/>
  <c r="F931" i="16"/>
  <c r="I931" i="16" s="1"/>
  <c r="K931" i="16" s="1"/>
  <c r="M931" i="16"/>
  <c r="J913" i="26" l="1"/>
  <c r="L913" i="26" s="1"/>
  <c r="U913" i="26"/>
  <c r="Q913" i="26"/>
  <c r="S913" i="26" s="1"/>
  <c r="O931" i="16"/>
  <c r="H931" i="16"/>
  <c r="G931" i="16"/>
  <c r="N931" i="16"/>
  <c r="P931" i="16"/>
  <c r="R931" i="16" s="1"/>
  <c r="M914" i="26" l="1"/>
  <c r="N914" i="26" s="1"/>
  <c r="T913" i="26"/>
  <c r="V913" i="26" s="1"/>
  <c r="AB913" i="26"/>
  <c r="F914" i="26"/>
  <c r="H914" i="26" s="1"/>
  <c r="Z913" i="26"/>
  <c r="W913" i="26"/>
  <c r="AA913" i="26"/>
  <c r="X913" i="26"/>
  <c r="Y913" i="26"/>
  <c r="U931" i="16"/>
  <c r="J931" i="16"/>
  <c r="L931" i="16" s="1"/>
  <c r="Q931" i="16"/>
  <c r="S931" i="16" s="1"/>
  <c r="P914" i="26" l="1"/>
  <c r="R914" i="26" s="1"/>
  <c r="I914" i="26"/>
  <c r="K914" i="26" s="1"/>
  <c r="G914" i="26"/>
  <c r="O914" i="26"/>
  <c r="AB931" i="16"/>
  <c r="AA931" i="16"/>
  <c r="Z931" i="16"/>
  <c r="Y931" i="16"/>
  <c r="X931" i="16"/>
  <c r="W931" i="16"/>
  <c r="F932" i="16"/>
  <c r="I932" i="16" s="1"/>
  <c r="K932" i="16" s="1"/>
  <c r="M932" i="16"/>
  <c r="T931" i="16"/>
  <c r="V931" i="16" s="1"/>
  <c r="Q914" i="26" l="1"/>
  <c r="S914" i="26" s="1"/>
  <c r="U914" i="26"/>
  <c r="J914" i="26"/>
  <c r="L914" i="26" s="1"/>
  <c r="N932" i="16"/>
  <c r="H932" i="16"/>
  <c r="G932" i="16"/>
  <c r="P932" i="16"/>
  <c r="R932" i="16" s="1"/>
  <c r="O932" i="16"/>
  <c r="Z914" i="26" l="1"/>
  <c r="M915" i="26"/>
  <c r="P915" i="26" s="1"/>
  <c r="R915" i="26" s="1"/>
  <c r="T914" i="26"/>
  <c r="V914" i="26" s="1"/>
  <c r="Y914" i="26"/>
  <c r="W914" i="26"/>
  <c r="F915" i="26"/>
  <c r="G915" i="26" s="1"/>
  <c r="AB914" i="26"/>
  <c r="AA914" i="26"/>
  <c r="X914" i="26"/>
  <c r="U932" i="16"/>
  <c r="Q932" i="16"/>
  <c r="S932" i="16" s="1"/>
  <c r="J932" i="16"/>
  <c r="H915" i="26" l="1"/>
  <c r="I915" i="26"/>
  <c r="K915" i="26" s="1"/>
  <c r="U915" i="26" s="1"/>
  <c r="N915" i="26"/>
  <c r="O915" i="26"/>
  <c r="T932" i="16"/>
  <c r="L932" i="16"/>
  <c r="J915" i="26" l="1"/>
  <c r="L915" i="26" s="1"/>
  <c r="Q915" i="26"/>
  <c r="V932" i="16"/>
  <c r="AB932" i="16"/>
  <c r="AA932" i="16"/>
  <c r="Z932" i="16"/>
  <c r="Y932" i="16"/>
  <c r="X932" i="16"/>
  <c r="W932" i="16"/>
  <c r="M933" i="16"/>
  <c r="F933" i="16"/>
  <c r="G933" i="16" s="1"/>
  <c r="T915" i="26" l="1"/>
  <c r="S915" i="26"/>
  <c r="Y915" i="26" s="1"/>
  <c r="M916" i="26"/>
  <c r="N916" i="26" s="1"/>
  <c r="F916" i="26"/>
  <c r="H916" i="26" s="1"/>
  <c r="O933" i="16"/>
  <c r="N933" i="16"/>
  <c r="P933" i="16"/>
  <c r="R933" i="16" s="1"/>
  <c r="H933" i="16"/>
  <c r="I933" i="16"/>
  <c r="K933" i="16" s="1"/>
  <c r="AA915" i="26" l="1"/>
  <c r="V915" i="26"/>
  <c r="X915" i="26"/>
  <c r="W915" i="26"/>
  <c r="Z915" i="26"/>
  <c r="AB915" i="26"/>
  <c r="I916" i="26"/>
  <c r="K916" i="26" s="1"/>
  <c r="O916" i="26"/>
  <c r="P916" i="26"/>
  <c r="R916" i="26" s="1"/>
  <c r="G916" i="26"/>
  <c r="U933" i="16"/>
  <c r="Q933" i="16"/>
  <c r="S933" i="16" s="1"/>
  <c r="J933" i="16"/>
  <c r="U916" i="26" l="1"/>
  <c r="J916" i="26"/>
  <c r="L916" i="26" s="1"/>
  <c r="Q916" i="26"/>
  <c r="S916" i="26" s="1"/>
  <c r="T933" i="16"/>
  <c r="L933" i="16"/>
  <c r="Y916" i="26" l="1"/>
  <c r="AA916" i="26"/>
  <c r="F917" i="26"/>
  <c r="G917" i="26" s="1"/>
  <c r="X916" i="26"/>
  <c r="M917" i="26"/>
  <c r="P917" i="26" s="1"/>
  <c r="R917" i="26" s="1"/>
  <c r="W916" i="26"/>
  <c r="Z916" i="26"/>
  <c r="AB916" i="26"/>
  <c r="T916" i="26"/>
  <c r="V916" i="26" s="1"/>
  <c r="V933" i="16"/>
  <c r="AB933" i="16"/>
  <c r="AA933" i="16"/>
  <c r="Z933" i="16"/>
  <c r="Y933" i="16"/>
  <c r="X933" i="16"/>
  <c r="W933" i="16"/>
  <c r="F934" i="16"/>
  <c r="M934" i="16"/>
  <c r="H917" i="26" l="1"/>
  <c r="O917" i="26"/>
  <c r="I917" i="26"/>
  <c r="K917" i="26" s="1"/>
  <c r="U917" i="26" s="1"/>
  <c r="N917" i="26"/>
  <c r="I934" i="16"/>
  <c r="K934" i="16" s="1"/>
  <c r="H934" i="16"/>
  <c r="G934" i="16"/>
  <c r="P934" i="16"/>
  <c r="R934" i="16" s="1"/>
  <c r="O934" i="16"/>
  <c r="N934" i="16"/>
  <c r="Q917" i="26" l="1"/>
  <c r="S917" i="26" s="1"/>
  <c r="J917" i="26"/>
  <c r="L917" i="26" s="1"/>
  <c r="J934" i="16"/>
  <c r="L934" i="16" s="1"/>
  <c r="Q934" i="16"/>
  <c r="U934" i="16"/>
  <c r="M918" i="26" l="1"/>
  <c r="P918" i="26" s="1"/>
  <c r="R918" i="26" s="1"/>
  <c r="T917" i="26"/>
  <c r="V917" i="26" s="1"/>
  <c r="Z917" i="26"/>
  <c r="Y917" i="26"/>
  <c r="F918" i="26"/>
  <c r="H918" i="26" s="1"/>
  <c r="W917" i="26"/>
  <c r="X917" i="26"/>
  <c r="AB917" i="26"/>
  <c r="AA917" i="26"/>
  <c r="S934" i="16"/>
  <c r="X934" i="16" s="1"/>
  <c r="T934" i="16"/>
  <c r="I918" i="26" l="1"/>
  <c r="K918" i="26" s="1"/>
  <c r="U918" i="26" s="1"/>
  <c r="G918" i="26"/>
  <c r="N918" i="26"/>
  <c r="O918" i="26"/>
  <c r="W934" i="16"/>
  <c r="Z934" i="16"/>
  <c r="AA934" i="16"/>
  <c r="AB934" i="16"/>
  <c r="V934" i="16"/>
  <c r="Y934" i="16"/>
  <c r="M935" i="16"/>
  <c r="F935" i="16"/>
  <c r="J918" i="26" l="1"/>
  <c r="L918" i="26" s="1"/>
  <c r="Q918" i="26"/>
  <c r="S918" i="26" s="1"/>
  <c r="H935" i="16"/>
  <c r="G935" i="16"/>
  <c r="I935" i="16"/>
  <c r="K935" i="16" s="1"/>
  <c r="O935" i="16"/>
  <c r="P935" i="16"/>
  <c r="R935" i="16" s="1"/>
  <c r="N935" i="16"/>
  <c r="X918" i="26" l="1"/>
  <c r="Z918" i="26"/>
  <c r="M919" i="26"/>
  <c r="N919" i="26" s="1"/>
  <c r="F919" i="26"/>
  <c r="H919" i="26" s="1"/>
  <c r="Y918" i="26"/>
  <c r="W918" i="26"/>
  <c r="AB918" i="26"/>
  <c r="AA918" i="26"/>
  <c r="T918" i="26"/>
  <c r="V918" i="26" s="1"/>
  <c r="J935" i="16"/>
  <c r="L935" i="16" s="1"/>
  <c r="Q935" i="16"/>
  <c r="S935" i="16" s="1"/>
  <c r="U935" i="16"/>
  <c r="I919" i="26" l="1"/>
  <c r="K919" i="26" s="1"/>
  <c r="G919" i="26"/>
  <c r="O919" i="26"/>
  <c r="P919" i="26"/>
  <c r="R919" i="26" s="1"/>
  <c r="AB935" i="16"/>
  <c r="AA935" i="16"/>
  <c r="Z935" i="16"/>
  <c r="Y935" i="16"/>
  <c r="X935" i="16"/>
  <c r="W935" i="16"/>
  <c r="T935" i="16"/>
  <c r="V935" i="16" s="1"/>
  <c r="M936" i="16"/>
  <c r="F936" i="16"/>
  <c r="U919" i="26" l="1"/>
  <c r="J919" i="26"/>
  <c r="L919" i="26" s="1"/>
  <c r="Q919" i="26"/>
  <c r="S919" i="26" s="1"/>
  <c r="I936" i="16"/>
  <c r="K936" i="16" s="1"/>
  <c r="G936" i="16"/>
  <c r="H936" i="16"/>
  <c r="P936" i="16"/>
  <c r="R936" i="16" s="1"/>
  <c r="O936" i="16"/>
  <c r="N936" i="16"/>
  <c r="F920" i="26" l="1"/>
  <c r="G920" i="26" s="1"/>
  <c r="M920" i="26"/>
  <c r="O920" i="26" s="1"/>
  <c r="T919" i="26"/>
  <c r="V919" i="26" s="1"/>
  <c r="X919" i="26"/>
  <c r="W919" i="26"/>
  <c r="Z919" i="26"/>
  <c r="AB919" i="26"/>
  <c r="Y919" i="26"/>
  <c r="AA919" i="26"/>
  <c r="Q936" i="16"/>
  <c r="S936" i="16" s="1"/>
  <c r="J936" i="16"/>
  <c r="U936" i="16"/>
  <c r="N920" i="26" l="1"/>
  <c r="P920" i="26"/>
  <c r="R920" i="26" s="1"/>
  <c r="I920" i="26"/>
  <c r="K920" i="26" s="1"/>
  <c r="H920" i="26"/>
  <c r="T936" i="16"/>
  <c r="L936" i="16"/>
  <c r="J920" i="26" l="1"/>
  <c r="L920" i="26" s="1"/>
  <c r="U920" i="26"/>
  <c r="Q920" i="26"/>
  <c r="S920" i="26" s="1"/>
  <c r="V936" i="16"/>
  <c r="AB936" i="16"/>
  <c r="AA936" i="16"/>
  <c r="Z936" i="16"/>
  <c r="Y936" i="16"/>
  <c r="X936" i="16"/>
  <c r="W936" i="16"/>
  <c r="F937" i="16"/>
  <c r="I937" i="16" s="1"/>
  <c r="K937" i="16" s="1"/>
  <c r="M937" i="16"/>
  <c r="M921" i="26" l="1"/>
  <c r="P921" i="26" s="1"/>
  <c r="R921" i="26" s="1"/>
  <c r="W920" i="26"/>
  <c r="Z920" i="26"/>
  <c r="T920" i="26"/>
  <c r="V920" i="26" s="1"/>
  <c r="AA920" i="26"/>
  <c r="F921" i="26"/>
  <c r="H921" i="26" s="1"/>
  <c r="X920" i="26"/>
  <c r="Y920" i="26"/>
  <c r="AB920" i="26"/>
  <c r="N937" i="16"/>
  <c r="G937" i="16"/>
  <c r="H937" i="16"/>
  <c r="O937" i="16"/>
  <c r="P937" i="16"/>
  <c r="R937" i="16" s="1"/>
  <c r="I921" i="26" l="1"/>
  <c r="K921" i="26" s="1"/>
  <c r="U921" i="26" s="1"/>
  <c r="G921" i="26"/>
  <c r="N921" i="26"/>
  <c r="O921" i="26"/>
  <c r="U937" i="16"/>
  <c r="J937" i="16"/>
  <c r="L937" i="16" s="1"/>
  <c r="Q937" i="16"/>
  <c r="S937" i="16" s="1"/>
  <c r="J921" i="26" l="1"/>
  <c r="L921" i="26" s="1"/>
  <c r="Q921" i="26"/>
  <c r="S921" i="26" s="1"/>
  <c r="AB937" i="16"/>
  <c r="AA937" i="16"/>
  <c r="Z937" i="16"/>
  <c r="Y937" i="16"/>
  <c r="X937" i="16"/>
  <c r="W937" i="16"/>
  <c r="T937" i="16"/>
  <c r="V937" i="16" s="1"/>
  <c r="M938" i="16"/>
  <c r="F938" i="16"/>
  <c r="T921" i="26" l="1"/>
  <c r="V921" i="26" s="1"/>
  <c r="F922" i="26"/>
  <c r="M922" i="26"/>
  <c r="AB921" i="26"/>
  <c r="X921" i="26"/>
  <c r="AA921" i="26"/>
  <c r="W921" i="26"/>
  <c r="Y921" i="26"/>
  <c r="Z921" i="26"/>
  <c r="H938" i="16"/>
  <c r="I938" i="16"/>
  <c r="K938" i="16" s="1"/>
  <c r="G938" i="16"/>
  <c r="P938" i="16"/>
  <c r="R938" i="16" s="1"/>
  <c r="N938" i="16"/>
  <c r="O938" i="16"/>
  <c r="P922" i="26" l="1"/>
  <c r="R922" i="26" s="1"/>
  <c r="O922" i="26"/>
  <c r="N922" i="26"/>
  <c r="H922" i="26"/>
  <c r="G922" i="26"/>
  <c r="I922" i="26"/>
  <c r="K922" i="26" s="1"/>
  <c r="J938" i="16"/>
  <c r="L938" i="16" s="1"/>
  <c r="U938" i="16"/>
  <c r="Q938" i="16"/>
  <c r="U922" i="26" l="1"/>
  <c r="Q922" i="26"/>
  <c r="S922" i="26" s="1"/>
  <c r="J922" i="26"/>
  <c r="T938" i="16"/>
  <c r="S938" i="16"/>
  <c r="Y938" i="16" s="1"/>
  <c r="T922" i="26" l="1"/>
  <c r="L922" i="26"/>
  <c r="M923" i="26" s="1"/>
  <c r="AB938" i="16"/>
  <c r="Z938" i="16"/>
  <c r="AA938" i="16"/>
  <c r="V938" i="16"/>
  <c r="X938" i="16"/>
  <c r="W938" i="16"/>
  <c r="M939" i="16"/>
  <c r="F939" i="16"/>
  <c r="G939" i="16" s="1"/>
  <c r="V922" i="26" l="1"/>
  <c r="F923" i="26"/>
  <c r="H923" i="26" s="1"/>
  <c r="W922" i="26"/>
  <c r="Z922" i="26"/>
  <c r="AA922" i="26"/>
  <c r="X922" i="26"/>
  <c r="Y922" i="26"/>
  <c r="AB922" i="26"/>
  <c r="P923" i="26"/>
  <c r="R923" i="26" s="1"/>
  <c r="O923" i="26"/>
  <c r="N923" i="26"/>
  <c r="G923" i="26"/>
  <c r="N939" i="16"/>
  <c r="O939" i="16"/>
  <c r="P939" i="16"/>
  <c r="R939" i="16" s="1"/>
  <c r="H939" i="16"/>
  <c r="I939" i="16"/>
  <c r="K939" i="16" s="1"/>
  <c r="I923" i="26" l="1"/>
  <c r="K923" i="26" s="1"/>
  <c r="U923" i="26" s="1"/>
  <c r="Q923" i="26"/>
  <c r="S923" i="26" s="1"/>
  <c r="U939" i="16"/>
  <c r="J939" i="16"/>
  <c r="L939" i="16" s="1"/>
  <c r="Q939" i="16"/>
  <c r="S939" i="16" s="1"/>
  <c r="J923" i="26" l="1"/>
  <c r="T923" i="26" s="1"/>
  <c r="AB939" i="16"/>
  <c r="AA939" i="16"/>
  <c r="Z939" i="16"/>
  <c r="Y939" i="16"/>
  <c r="X939" i="16"/>
  <c r="W939" i="16"/>
  <c r="F940" i="16"/>
  <c r="H940" i="16" s="1"/>
  <c r="M940" i="16"/>
  <c r="T939" i="16"/>
  <c r="V939" i="16" s="1"/>
  <c r="L923" i="26" l="1"/>
  <c r="M924" i="26" s="1"/>
  <c r="P924" i="26" s="1"/>
  <c r="R924" i="26" s="1"/>
  <c r="N940" i="16"/>
  <c r="P940" i="16"/>
  <c r="R940" i="16" s="1"/>
  <c r="O940" i="16"/>
  <c r="G940" i="16"/>
  <c r="I940" i="16"/>
  <c r="K940" i="16" s="1"/>
  <c r="W923" i="26" l="1"/>
  <c r="AB923" i="26"/>
  <c r="N924" i="26"/>
  <c r="Z923" i="26"/>
  <c r="O924" i="26"/>
  <c r="AA923" i="26"/>
  <c r="F924" i="26"/>
  <c r="G924" i="26" s="1"/>
  <c r="Y923" i="26"/>
  <c r="V923" i="26"/>
  <c r="X923" i="26"/>
  <c r="U940" i="16"/>
  <c r="Q940" i="16"/>
  <c r="S940" i="16" s="1"/>
  <c r="J940" i="16"/>
  <c r="L940" i="16" s="1"/>
  <c r="Q924" i="26" l="1"/>
  <c r="S924" i="26" s="1"/>
  <c r="H924" i="26"/>
  <c r="I924" i="26"/>
  <c r="K924" i="26" s="1"/>
  <c r="U924" i="26" s="1"/>
  <c r="AB940" i="16"/>
  <c r="AA940" i="16"/>
  <c r="Z940" i="16"/>
  <c r="Y940" i="16"/>
  <c r="X940" i="16"/>
  <c r="W940" i="16"/>
  <c r="M941" i="16"/>
  <c r="F941" i="16"/>
  <c r="H941" i="16" s="1"/>
  <c r="T940" i="16"/>
  <c r="V940" i="16" s="1"/>
  <c r="J924" i="26" l="1"/>
  <c r="T924" i="26" s="1"/>
  <c r="N941" i="16"/>
  <c r="I941" i="16"/>
  <c r="K941" i="16" s="1"/>
  <c r="O941" i="16"/>
  <c r="P941" i="16"/>
  <c r="R941" i="16" s="1"/>
  <c r="G941" i="16"/>
  <c r="L924" i="26" l="1"/>
  <c r="F925" i="26" s="1"/>
  <c r="I925" i="26" s="1"/>
  <c r="K925" i="26" s="1"/>
  <c r="J941" i="16"/>
  <c r="L941" i="16" s="1"/>
  <c r="U941" i="16"/>
  <c r="Q941" i="16"/>
  <c r="S941" i="16" s="1"/>
  <c r="M925" i="26" l="1"/>
  <c r="P925" i="26" s="1"/>
  <c r="R925" i="26" s="1"/>
  <c r="U925" i="26" s="1"/>
  <c r="AA924" i="26"/>
  <c r="W924" i="26"/>
  <c r="V924" i="26"/>
  <c r="AB924" i="26"/>
  <c r="Z924" i="26"/>
  <c r="G925" i="26"/>
  <c r="X924" i="26"/>
  <c r="H925" i="26"/>
  <c r="Y924" i="26"/>
  <c r="N925" i="26"/>
  <c r="AB941" i="16"/>
  <c r="AA941" i="16"/>
  <c r="Z941" i="16"/>
  <c r="T941" i="16"/>
  <c r="V941" i="16" s="1"/>
  <c r="Y941" i="16"/>
  <c r="X941" i="16"/>
  <c r="W941" i="16"/>
  <c r="F942" i="16"/>
  <c r="I942" i="16" s="1"/>
  <c r="K942" i="16" s="1"/>
  <c r="M942" i="16"/>
  <c r="O925" i="26" l="1"/>
  <c r="Q925" i="26" s="1"/>
  <c r="S925" i="26" s="1"/>
  <c r="J925" i="26"/>
  <c r="L925" i="26" s="1"/>
  <c r="P942" i="16"/>
  <c r="R942" i="16" s="1"/>
  <c r="U942" i="16" s="1"/>
  <c r="G942" i="16"/>
  <c r="H942" i="16"/>
  <c r="N942" i="16"/>
  <c r="O942" i="16"/>
  <c r="F926" i="26" l="1"/>
  <c r="G926" i="26" s="1"/>
  <c r="Z925" i="26"/>
  <c r="W925" i="26"/>
  <c r="Y925" i="26"/>
  <c r="AB925" i="26"/>
  <c r="AA925" i="26"/>
  <c r="X925" i="26"/>
  <c r="M926" i="26"/>
  <c r="P926" i="26" s="1"/>
  <c r="R926" i="26" s="1"/>
  <c r="T925" i="26"/>
  <c r="V925" i="26" s="1"/>
  <c r="J942" i="16"/>
  <c r="L942" i="16" s="1"/>
  <c r="Q942" i="16"/>
  <c r="S942" i="16" s="1"/>
  <c r="I926" i="26" l="1"/>
  <c r="K926" i="26" s="1"/>
  <c r="U926" i="26" s="1"/>
  <c r="H926" i="26"/>
  <c r="N926" i="26"/>
  <c r="O926" i="26"/>
  <c r="AB942" i="16"/>
  <c r="AA942" i="16"/>
  <c r="Z942" i="16"/>
  <c r="Y942" i="16"/>
  <c r="X942" i="16"/>
  <c r="W942" i="16"/>
  <c r="M943" i="16"/>
  <c r="F943" i="16"/>
  <c r="H943" i="16" s="1"/>
  <c r="T942" i="16"/>
  <c r="V942" i="16" s="1"/>
  <c r="J926" i="26" l="1"/>
  <c r="L926" i="26" s="1"/>
  <c r="Q926" i="26"/>
  <c r="S926" i="26" s="1"/>
  <c r="N943" i="16"/>
  <c r="P943" i="16"/>
  <c r="R943" i="16" s="1"/>
  <c r="G943" i="16"/>
  <c r="O943" i="16"/>
  <c r="I943" i="16"/>
  <c r="K943" i="16" s="1"/>
  <c r="Z926" i="26" l="1"/>
  <c r="T926" i="26"/>
  <c r="V926" i="26" s="1"/>
  <c r="F927" i="26"/>
  <c r="H927" i="26" s="1"/>
  <c r="M927" i="26"/>
  <c r="P927" i="26" s="1"/>
  <c r="R927" i="26" s="1"/>
  <c r="AA926" i="26"/>
  <c r="AB926" i="26"/>
  <c r="Y926" i="26"/>
  <c r="W926" i="26"/>
  <c r="X926" i="26"/>
  <c r="Q943" i="16"/>
  <c r="S943" i="16" s="1"/>
  <c r="U943" i="16"/>
  <c r="J943" i="16"/>
  <c r="L943" i="16" s="1"/>
  <c r="I927" i="26" l="1"/>
  <c r="K927" i="26" s="1"/>
  <c r="U927" i="26" s="1"/>
  <c r="G927" i="26"/>
  <c r="O927" i="26"/>
  <c r="N927" i="26"/>
  <c r="AB943" i="16"/>
  <c r="AA943" i="16"/>
  <c r="Z943" i="16"/>
  <c r="Y943" i="16"/>
  <c r="X943" i="16"/>
  <c r="W943" i="16"/>
  <c r="M944" i="16"/>
  <c r="F944" i="16"/>
  <c r="H944" i="16" s="1"/>
  <c r="T943" i="16"/>
  <c r="V943" i="16" s="1"/>
  <c r="J927" i="26" l="1"/>
  <c r="L927" i="26" s="1"/>
  <c r="Q927" i="26"/>
  <c r="S927" i="26" s="1"/>
  <c r="O944" i="16"/>
  <c r="G944" i="16"/>
  <c r="I944" i="16"/>
  <c r="K944" i="16" s="1"/>
  <c r="P944" i="16"/>
  <c r="R944" i="16" s="1"/>
  <c r="N944" i="16"/>
  <c r="T927" i="26" l="1"/>
  <c r="V927" i="26" s="1"/>
  <c r="F928" i="26"/>
  <c r="M928" i="26"/>
  <c r="AB927" i="26"/>
  <c r="Y927" i="26"/>
  <c r="X927" i="26"/>
  <c r="AA927" i="26"/>
  <c r="W927" i="26"/>
  <c r="Z927" i="26"/>
  <c r="Q944" i="16"/>
  <c r="S944" i="16" s="1"/>
  <c r="U944" i="16"/>
  <c r="J944" i="16"/>
  <c r="N928" i="26" l="1"/>
  <c r="P928" i="26"/>
  <c r="R928" i="26" s="1"/>
  <c r="O928" i="26"/>
  <c r="H928" i="26"/>
  <c r="G928" i="26"/>
  <c r="I928" i="26"/>
  <c r="K928" i="26" s="1"/>
  <c r="T944" i="16"/>
  <c r="L944" i="16"/>
  <c r="Q928" i="26" l="1"/>
  <c r="S928" i="26" s="1"/>
  <c r="U928" i="26"/>
  <c r="J928" i="26"/>
  <c r="V944" i="16"/>
  <c r="AB944" i="16"/>
  <c r="AA944" i="16"/>
  <c r="Z944" i="16"/>
  <c r="Y944" i="16"/>
  <c r="X944" i="16"/>
  <c r="W944" i="16"/>
  <c r="F945" i="16"/>
  <c r="I945" i="16" s="1"/>
  <c r="K945" i="16" s="1"/>
  <c r="M945" i="16"/>
  <c r="T928" i="26" l="1"/>
  <c r="L928" i="26"/>
  <c r="N945" i="16"/>
  <c r="H945" i="16"/>
  <c r="G945" i="16"/>
  <c r="P945" i="16"/>
  <c r="R945" i="16" s="1"/>
  <c r="O945" i="16"/>
  <c r="F929" i="26" l="1"/>
  <c r="M929" i="26"/>
  <c r="AB928" i="26"/>
  <c r="Y928" i="26"/>
  <c r="V928" i="26"/>
  <c r="Z928" i="26"/>
  <c r="X928" i="26"/>
  <c r="AA928" i="26"/>
  <c r="W928" i="26"/>
  <c r="U945" i="16"/>
  <c r="J945" i="16"/>
  <c r="L945" i="16" s="1"/>
  <c r="Q945" i="16"/>
  <c r="S945" i="16" s="1"/>
  <c r="N929" i="26" l="1"/>
  <c r="P929" i="26"/>
  <c r="R929" i="26" s="1"/>
  <c r="O929" i="26"/>
  <c r="I929" i="26"/>
  <c r="K929" i="26" s="1"/>
  <c r="H929" i="26"/>
  <c r="G929" i="26"/>
  <c r="AB945" i="16"/>
  <c r="AA945" i="16"/>
  <c r="Z945" i="16"/>
  <c r="F946" i="16"/>
  <c r="G946" i="16" s="1"/>
  <c r="Y945" i="16"/>
  <c r="X945" i="16"/>
  <c r="W945" i="16"/>
  <c r="M946" i="16"/>
  <c r="T945" i="16"/>
  <c r="V945" i="16" s="1"/>
  <c r="Q929" i="26" l="1"/>
  <c r="S929" i="26" s="1"/>
  <c r="J929" i="26"/>
  <c r="U929" i="26"/>
  <c r="I946" i="16"/>
  <c r="K946" i="16" s="1"/>
  <c r="H946" i="16"/>
  <c r="P946" i="16"/>
  <c r="O946" i="16"/>
  <c r="N946" i="16"/>
  <c r="T929" i="26" l="1"/>
  <c r="L929" i="26"/>
  <c r="J946" i="16"/>
  <c r="L946" i="16" s="1"/>
  <c r="Q946" i="16"/>
  <c r="R946" i="16"/>
  <c r="U946" i="16" s="1"/>
  <c r="F930" i="26" l="1"/>
  <c r="M930" i="26"/>
  <c r="AA929" i="26"/>
  <c r="W929" i="26"/>
  <c r="Z929" i="26"/>
  <c r="AB929" i="26"/>
  <c r="X929" i="26"/>
  <c r="Y929" i="26"/>
  <c r="V929" i="26"/>
  <c r="T946" i="16"/>
  <c r="S946" i="16"/>
  <c r="AB946" i="16" s="1"/>
  <c r="I930" i="26" l="1"/>
  <c r="K930" i="26" s="1"/>
  <c r="H930" i="26"/>
  <c r="G930" i="26"/>
  <c r="N930" i="26"/>
  <c r="P930" i="26"/>
  <c r="R930" i="26" s="1"/>
  <c r="O930" i="26"/>
  <c r="Y946" i="16"/>
  <c r="M947" i="16"/>
  <c r="X946" i="16"/>
  <c r="W946" i="16"/>
  <c r="Z946" i="16"/>
  <c r="V946" i="16"/>
  <c r="F947" i="16"/>
  <c r="AA946" i="16"/>
  <c r="Q930" i="26" l="1"/>
  <c r="S930" i="26" s="1"/>
  <c r="J930" i="26"/>
  <c r="U930" i="26"/>
  <c r="G947" i="16"/>
  <c r="I947" i="16"/>
  <c r="K947" i="16" s="1"/>
  <c r="H947" i="16"/>
  <c r="O947" i="16"/>
  <c r="P947" i="16"/>
  <c r="R947" i="16" s="1"/>
  <c r="N947" i="16"/>
  <c r="T930" i="26" l="1"/>
  <c r="L930" i="26"/>
  <c r="Q947" i="16"/>
  <c r="S947" i="16" s="1"/>
  <c r="U947" i="16"/>
  <c r="J947" i="16"/>
  <c r="F931" i="26" l="1"/>
  <c r="M931" i="26"/>
  <c r="W930" i="26"/>
  <c r="AB930" i="26"/>
  <c r="Y930" i="26"/>
  <c r="X930" i="26"/>
  <c r="AA930" i="26"/>
  <c r="Z930" i="26"/>
  <c r="V930" i="26"/>
  <c r="T947" i="16"/>
  <c r="L947" i="16"/>
  <c r="P931" i="26" l="1"/>
  <c r="R931" i="26" s="1"/>
  <c r="O931" i="26"/>
  <c r="N931" i="26"/>
  <c r="H931" i="26"/>
  <c r="G931" i="26"/>
  <c r="I931" i="26"/>
  <c r="K931" i="26" s="1"/>
  <c r="AB947" i="16"/>
  <c r="W947" i="16"/>
  <c r="M948" i="16"/>
  <c r="AA947" i="16"/>
  <c r="Z947" i="16"/>
  <c r="Y947" i="16"/>
  <c r="F948" i="16"/>
  <c r="X947" i="16"/>
  <c r="V947" i="16"/>
  <c r="Q931" i="26" l="1"/>
  <c r="S931" i="26" s="1"/>
  <c r="J931" i="26"/>
  <c r="U931" i="26"/>
  <c r="H948" i="16"/>
  <c r="I948" i="16"/>
  <c r="K948" i="16" s="1"/>
  <c r="G948" i="16"/>
  <c r="O948" i="16"/>
  <c r="N948" i="16"/>
  <c r="P948" i="16"/>
  <c r="R948" i="16" s="1"/>
  <c r="T931" i="26" l="1"/>
  <c r="L931" i="26"/>
  <c r="M932" i="26" s="1"/>
  <c r="J948" i="16"/>
  <c r="L948" i="16" s="1"/>
  <c r="Q948" i="16"/>
  <c r="S948" i="16" s="1"/>
  <c r="U948" i="16"/>
  <c r="W931" i="26" l="1"/>
  <c r="X931" i="26"/>
  <c r="AB931" i="26"/>
  <c r="F932" i="26"/>
  <c r="H932" i="26" s="1"/>
  <c r="V931" i="26"/>
  <c r="P932" i="26"/>
  <c r="R932" i="26" s="1"/>
  <c r="Z931" i="26"/>
  <c r="Y931" i="26"/>
  <c r="AA931" i="26"/>
  <c r="F949" i="16"/>
  <c r="G949" i="16" s="1"/>
  <c r="W948" i="16"/>
  <c r="M949" i="16"/>
  <c r="Z948" i="16"/>
  <c r="T948" i="16"/>
  <c r="V948" i="16" s="1"/>
  <c r="Y948" i="16"/>
  <c r="AB948" i="16"/>
  <c r="AA948" i="16"/>
  <c r="X948" i="16"/>
  <c r="N932" i="26" l="1"/>
  <c r="O932" i="26"/>
  <c r="I932" i="26"/>
  <c r="K932" i="26" s="1"/>
  <c r="U932" i="26" s="1"/>
  <c r="G932" i="26"/>
  <c r="I949" i="16"/>
  <c r="K949" i="16" s="1"/>
  <c r="H949" i="16"/>
  <c r="P949" i="16"/>
  <c r="R949" i="16" s="1"/>
  <c r="N949" i="16"/>
  <c r="O949" i="16"/>
  <c r="Q932" i="26" l="1"/>
  <c r="S932" i="26" s="1"/>
  <c r="J932" i="26"/>
  <c r="L932" i="26" s="1"/>
  <c r="U949" i="16"/>
  <c r="J949" i="16"/>
  <c r="L949" i="16" s="1"/>
  <c r="Q949" i="16"/>
  <c r="M933" i="26" l="1"/>
  <c r="O933" i="26" s="1"/>
  <c r="F933" i="26"/>
  <c r="H933" i="26" s="1"/>
  <c r="Z932" i="26"/>
  <c r="Y932" i="26"/>
  <c r="AB932" i="26"/>
  <c r="AA932" i="26"/>
  <c r="X932" i="26"/>
  <c r="T932" i="26"/>
  <c r="V932" i="26" s="1"/>
  <c r="W932" i="26"/>
  <c r="S949" i="16"/>
  <c r="T949" i="16"/>
  <c r="N933" i="26" l="1"/>
  <c r="P933" i="26"/>
  <c r="R933" i="26" s="1"/>
  <c r="I933" i="26"/>
  <c r="K933" i="26" s="1"/>
  <c r="G933" i="26"/>
  <c r="V949" i="16"/>
  <c r="AB949" i="16"/>
  <c r="Y949" i="16"/>
  <c r="F950" i="16"/>
  <c r="AA949" i="16"/>
  <c r="X949" i="16"/>
  <c r="M950" i="16"/>
  <c r="Z949" i="16"/>
  <c r="W949" i="16"/>
  <c r="J933" i="26" l="1"/>
  <c r="L933" i="26" s="1"/>
  <c r="U933" i="26"/>
  <c r="Q933" i="26"/>
  <c r="S933" i="26" s="1"/>
  <c r="G950" i="16"/>
  <c r="H950" i="16"/>
  <c r="I950" i="16"/>
  <c r="K950" i="16" s="1"/>
  <c r="N950" i="16"/>
  <c r="P950" i="16"/>
  <c r="R950" i="16" s="1"/>
  <c r="O950" i="16"/>
  <c r="M934" i="26" l="1"/>
  <c r="P934" i="26" s="1"/>
  <c r="R934" i="26" s="1"/>
  <c r="T933" i="26"/>
  <c r="V933" i="26" s="1"/>
  <c r="Z933" i="26"/>
  <c r="AB933" i="26"/>
  <c r="W933" i="26"/>
  <c r="X933" i="26"/>
  <c r="Y933" i="26"/>
  <c r="AA933" i="26"/>
  <c r="F934" i="26"/>
  <c r="I934" i="26" s="1"/>
  <c r="K934" i="26" s="1"/>
  <c r="Q950" i="16"/>
  <c r="S950" i="16" s="1"/>
  <c r="U950" i="16"/>
  <c r="J950" i="16"/>
  <c r="G934" i="26" l="1"/>
  <c r="H934" i="26"/>
  <c r="N934" i="26"/>
  <c r="O934" i="26"/>
  <c r="U934" i="26"/>
  <c r="L950" i="16"/>
  <c r="T950" i="16"/>
  <c r="Q934" i="26" l="1"/>
  <c r="S934" i="26" s="1"/>
  <c r="J934" i="26"/>
  <c r="L934" i="26" s="1"/>
  <c r="Y950" i="16"/>
  <c r="Z950" i="16"/>
  <c r="X950" i="16"/>
  <c r="F951" i="16"/>
  <c r="M951" i="16"/>
  <c r="AA950" i="16"/>
  <c r="V950" i="16"/>
  <c r="AB950" i="16"/>
  <c r="W950" i="16"/>
  <c r="T934" i="26" l="1"/>
  <c r="V934" i="26" s="1"/>
  <c r="M935" i="26"/>
  <c r="F935" i="26"/>
  <c r="AB934" i="26"/>
  <c r="X934" i="26"/>
  <c r="Z934" i="26"/>
  <c r="AA934" i="26"/>
  <c r="Y934" i="26"/>
  <c r="W934" i="26"/>
  <c r="G951" i="16"/>
  <c r="H951" i="16"/>
  <c r="I951" i="16"/>
  <c r="K951" i="16" s="1"/>
  <c r="O951" i="16"/>
  <c r="N951" i="16"/>
  <c r="P951" i="16"/>
  <c r="R951" i="16" s="1"/>
  <c r="I935" i="26" l="1"/>
  <c r="K935" i="26" s="1"/>
  <c r="H935" i="26"/>
  <c r="G935" i="26"/>
  <c r="N935" i="26"/>
  <c r="P935" i="26"/>
  <c r="R935" i="26" s="1"/>
  <c r="O935" i="26"/>
  <c r="U951" i="16"/>
  <c r="Q951" i="16"/>
  <c r="S951" i="16" s="1"/>
  <c r="J951" i="16"/>
  <c r="L951" i="16" s="1"/>
  <c r="J935" i="26" l="1"/>
  <c r="L935" i="26" s="1"/>
  <c r="Q935" i="26"/>
  <c r="S935" i="26" s="1"/>
  <c r="U935" i="26"/>
  <c r="AB951" i="16"/>
  <c r="Y951" i="16"/>
  <c r="F952" i="16"/>
  <c r="H952" i="16" s="1"/>
  <c r="W951" i="16"/>
  <c r="M952" i="16"/>
  <c r="N952" i="16" s="1"/>
  <c r="T951" i="16"/>
  <c r="V951" i="16" s="1"/>
  <c r="Z951" i="16"/>
  <c r="X951" i="16"/>
  <c r="AA951" i="16"/>
  <c r="F936" i="26" l="1"/>
  <c r="I936" i="26" s="1"/>
  <c r="K936" i="26" s="1"/>
  <c r="M936" i="26"/>
  <c r="P936" i="26" s="1"/>
  <c r="R936" i="26" s="1"/>
  <c r="W935" i="26"/>
  <c r="T935" i="26"/>
  <c r="V935" i="26" s="1"/>
  <c r="Y935" i="26"/>
  <c r="AA935" i="26"/>
  <c r="X935" i="26"/>
  <c r="AB935" i="26"/>
  <c r="Z935" i="26"/>
  <c r="I952" i="16"/>
  <c r="K952" i="16" s="1"/>
  <c r="G952" i="16"/>
  <c r="P952" i="16"/>
  <c r="R952" i="16" s="1"/>
  <c r="O952" i="16"/>
  <c r="G936" i="26" l="1"/>
  <c r="U936" i="26"/>
  <c r="H936" i="26"/>
  <c r="N936" i="26"/>
  <c r="O936" i="26"/>
  <c r="U952" i="16"/>
  <c r="J952" i="16"/>
  <c r="L952" i="16" s="1"/>
  <c r="Q952" i="16"/>
  <c r="S952" i="16" s="1"/>
  <c r="J936" i="26" l="1"/>
  <c r="L936" i="26" s="1"/>
  <c r="Q936" i="26"/>
  <c r="S936" i="26" s="1"/>
  <c r="T952" i="16"/>
  <c r="V952" i="16" s="1"/>
  <c r="AA952" i="16"/>
  <c r="W952" i="16"/>
  <c r="F953" i="16"/>
  <c r="H953" i="16" s="1"/>
  <c r="M953" i="16"/>
  <c r="N953" i="16" s="1"/>
  <c r="Y952" i="16"/>
  <c r="Z952" i="16"/>
  <c r="X952" i="16"/>
  <c r="AB952" i="16"/>
  <c r="M937" i="26" l="1"/>
  <c r="P937" i="26" s="1"/>
  <c r="R937" i="26" s="1"/>
  <c r="F937" i="26"/>
  <c r="G937" i="26" s="1"/>
  <c r="AB936" i="26"/>
  <c r="W936" i="26"/>
  <c r="Y936" i="26"/>
  <c r="T936" i="26"/>
  <c r="V936" i="26" s="1"/>
  <c r="Z936" i="26"/>
  <c r="AA936" i="26"/>
  <c r="X936" i="26"/>
  <c r="I953" i="16"/>
  <c r="K953" i="16" s="1"/>
  <c r="O953" i="16"/>
  <c r="G953" i="16"/>
  <c r="P953" i="16"/>
  <c r="R953" i="16" s="1"/>
  <c r="N937" i="26" l="1"/>
  <c r="O937" i="26"/>
  <c r="H937" i="26"/>
  <c r="I937" i="26"/>
  <c r="K937" i="26" s="1"/>
  <c r="U937" i="26" s="1"/>
  <c r="U953" i="16"/>
  <c r="J953" i="16"/>
  <c r="L953" i="16" s="1"/>
  <c r="Q953" i="16"/>
  <c r="S953" i="16" s="1"/>
  <c r="Q937" i="26" l="1"/>
  <c r="S937" i="26" s="1"/>
  <c r="J937" i="26"/>
  <c r="M954" i="16"/>
  <c r="P954" i="16" s="1"/>
  <c r="R954" i="16" s="1"/>
  <c r="F954" i="16"/>
  <c r="I954" i="16" s="1"/>
  <c r="K954" i="16" s="1"/>
  <c r="W953" i="16"/>
  <c r="T953" i="16"/>
  <c r="V953" i="16" s="1"/>
  <c r="Y953" i="16"/>
  <c r="AA953" i="16"/>
  <c r="Z953" i="16"/>
  <c r="X953" i="16"/>
  <c r="AB953" i="16"/>
  <c r="T937" i="26" l="1"/>
  <c r="L937" i="26"/>
  <c r="M938" i="26" s="1"/>
  <c r="N954" i="16"/>
  <c r="O954" i="16"/>
  <c r="U954" i="16"/>
  <c r="H954" i="16"/>
  <c r="G954" i="16"/>
  <c r="V937" i="26" l="1"/>
  <c r="Y937" i="26"/>
  <c r="W937" i="26"/>
  <c r="X937" i="26"/>
  <c r="F938" i="26"/>
  <c r="I938" i="26" s="1"/>
  <c r="K938" i="26" s="1"/>
  <c r="AB937" i="26"/>
  <c r="N938" i="26"/>
  <c r="AA937" i="26"/>
  <c r="Z937" i="26"/>
  <c r="J954" i="16"/>
  <c r="L954" i="16" s="1"/>
  <c r="Q954" i="16"/>
  <c r="S954" i="16" s="1"/>
  <c r="H938" i="26" l="1"/>
  <c r="G938" i="26"/>
  <c r="O938" i="26"/>
  <c r="P938" i="26"/>
  <c r="R938" i="26" s="1"/>
  <c r="U938" i="26" s="1"/>
  <c r="F955" i="16"/>
  <c r="H955" i="16" s="1"/>
  <c r="M955" i="16"/>
  <c r="P955" i="16" s="1"/>
  <c r="R955" i="16" s="1"/>
  <c r="AA954" i="16"/>
  <c r="T954" i="16"/>
  <c r="V954" i="16" s="1"/>
  <c r="W954" i="16"/>
  <c r="Y954" i="16"/>
  <c r="Z954" i="16"/>
  <c r="AB954" i="16"/>
  <c r="X954" i="16"/>
  <c r="J938" i="26" l="1"/>
  <c r="L938" i="26" s="1"/>
  <c r="Q938" i="26"/>
  <c r="S938" i="26" s="1"/>
  <c r="N955" i="16"/>
  <c r="O955" i="16"/>
  <c r="G955" i="16"/>
  <c r="I955" i="16"/>
  <c r="K955" i="16" s="1"/>
  <c r="U955" i="16" s="1"/>
  <c r="F939" i="26" l="1"/>
  <c r="M939" i="26"/>
  <c r="T938" i="26"/>
  <c r="V938" i="26" s="1"/>
  <c r="AB938" i="26"/>
  <c r="X938" i="26"/>
  <c r="AA938" i="26"/>
  <c r="W938" i="26"/>
  <c r="Z938" i="26"/>
  <c r="Y938" i="26"/>
  <c r="Q955" i="16"/>
  <c r="S955" i="16" s="1"/>
  <c r="J955" i="16"/>
  <c r="L955" i="16" s="1"/>
  <c r="P939" i="26" l="1"/>
  <c r="R939" i="26" s="1"/>
  <c r="O939" i="26"/>
  <c r="N939" i="26"/>
  <c r="H939" i="26"/>
  <c r="G939" i="26"/>
  <c r="I939" i="26"/>
  <c r="K939" i="26" s="1"/>
  <c r="AB955" i="16"/>
  <c r="M956" i="16"/>
  <c r="N956" i="16" s="1"/>
  <c r="Y955" i="16"/>
  <c r="T955" i="16"/>
  <c r="V955" i="16" s="1"/>
  <c r="Z955" i="16"/>
  <c r="W955" i="16"/>
  <c r="AA955" i="16"/>
  <c r="F956" i="16"/>
  <c r="I956" i="16" s="1"/>
  <c r="K956" i="16" s="1"/>
  <c r="X955" i="16"/>
  <c r="Q939" i="26" l="1"/>
  <c r="S939" i="26" s="1"/>
  <c r="U939" i="26"/>
  <c r="J939" i="26"/>
  <c r="H956" i="16"/>
  <c r="P956" i="16"/>
  <c r="R956" i="16" s="1"/>
  <c r="U956" i="16" s="1"/>
  <c r="O956" i="16"/>
  <c r="G956" i="16"/>
  <c r="T939" i="26" l="1"/>
  <c r="L939" i="26"/>
  <c r="J956" i="16"/>
  <c r="L956" i="16" s="1"/>
  <c r="Q956" i="16"/>
  <c r="S956" i="16" s="1"/>
  <c r="F940" i="26" l="1"/>
  <c r="M940" i="26"/>
  <c r="AB939" i="26"/>
  <c r="X939" i="26"/>
  <c r="AA939" i="26"/>
  <c r="W939" i="26"/>
  <c r="Z939" i="26"/>
  <c r="Y939" i="26"/>
  <c r="V939" i="26"/>
  <c r="T956" i="16"/>
  <c r="V956" i="16" s="1"/>
  <c r="AB956" i="16"/>
  <c r="AA956" i="16"/>
  <c r="Z956" i="16"/>
  <c r="Y956" i="16"/>
  <c r="X956" i="16"/>
  <c r="W956" i="16"/>
  <c r="M957" i="16"/>
  <c r="F957" i="16"/>
  <c r="P940" i="26" l="1"/>
  <c r="R940" i="26" s="1"/>
  <c r="O940" i="26"/>
  <c r="N940" i="26"/>
  <c r="H940" i="26"/>
  <c r="G940" i="26"/>
  <c r="I940" i="26"/>
  <c r="K940" i="26" s="1"/>
  <c r="H957" i="16"/>
  <c r="G957" i="16"/>
  <c r="I957" i="16"/>
  <c r="K957" i="16" s="1"/>
  <c r="O957" i="16"/>
  <c r="N957" i="16"/>
  <c r="P957" i="16"/>
  <c r="R957" i="16" s="1"/>
  <c r="Q940" i="26" l="1"/>
  <c r="S940" i="26" s="1"/>
  <c r="U940" i="26"/>
  <c r="J940" i="26"/>
  <c r="J957" i="16"/>
  <c r="L957" i="16" s="1"/>
  <c r="Q957" i="16"/>
  <c r="S957" i="16" s="1"/>
  <c r="U957" i="16"/>
  <c r="T940" i="26" l="1"/>
  <c r="L940" i="26"/>
  <c r="M941" i="26" s="1"/>
  <c r="AB957" i="16"/>
  <c r="AA957" i="16"/>
  <c r="Z957" i="16"/>
  <c r="Y957" i="16"/>
  <c r="X957" i="16"/>
  <c r="W957" i="16"/>
  <c r="T957" i="16"/>
  <c r="V957" i="16" s="1"/>
  <c r="F958" i="16"/>
  <c r="M958" i="16"/>
  <c r="W940" i="26" l="1"/>
  <c r="Y940" i="26"/>
  <c r="V940" i="26"/>
  <c r="AB940" i="26"/>
  <c r="F941" i="26"/>
  <c r="G941" i="26" s="1"/>
  <c r="Z940" i="26"/>
  <c r="AA940" i="26"/>
  <c r="X940" i="26"/>
  <c r="P941" i="26"/>
  <c r="R941" i="26" s="1"/>
  <c r="O941" i="26"/>
  <c r="N941" i="26"/>
  <c r="O958" i="16"/>
  <c r="N958" i="16"/>
  <c r="P958" i="16"/>
  <c r="R958" i="16" s="1"/>
  <c r="I958" i="16"/>
  <c r="K958" i="16" s="1"/>
  <c r="G958" i="16"/>
  <c r="H958" i="16"/>
  <c r="H941" i="26" l="1"/>
  <c r="I941" i="26"/>
  <c r="K941" i="26" s="1"/>
  <c r="U941" i="26" s="1"/>
  <c r="Q941" i="26"/>
  <c r="S941" i="26" s="1"/>
  <c r="Q958" i="16"/>
  <c r="S958" i="16" s="1"/>
  <c r="J958" i="16"/>
  <c r="U958" i="16"/>
  <c r="J941" i="26" l="1"/>
  <c r="T941" i="26" s="1"/>
  <c r="T958" i="16"/>
  <c r="L958" i="16"/>
  <c r="L941" i="26" l="1"/>
  <c r="F942" i="26" s="1"/>
  <c r="V958" i="16"/>
  <c r="AB958" i="16"/>
  <c r="AA958" i="16"/>
  <c r="Z958" i="16"/>
  <c r="Y958" i="16"/>
  <c r="X958" i="16"/>
  <c r="W958" i="16"/>
  <c r="M959" i="16"/>
  <c r="F959" i="16"/>
  <c r="G959" i="16" s="1"/>
  <c r="V941" i="26" l="1"/>
  <c r="Z941" i="26"/>
  <c r="W941" i="26"/>
  <c r="X941" i="26"/>
  <c r="Y941" i="26"/>
  <c r="M942" i="26"/>
  <c r="P942" i="26" s="1"/>
  <c r="R942" i="26" s="1"/>
  <c r="AB941" i="26"/>
  <c r="AA941" i="26"/>
  <c r="H942" i="26"/>
  <c r="G942" i="26"/>
  <c r="I942" i="26"/>
  <c r="K942" i="26" s="1"/>
  <c r="O959" i="16"/>
  <c r="P959" i="16"/>
  <c r="R959" i="16" s="1"/>
  <c r="I959" i="16"/>
  <c r="K959" i="16" s="1"/>
  <c r="N959" i="16"/>
  <c r="H959" i="16"/>
  <c r="N942" i="26" l="1"/>
  <c r="O942" i="26"/>
  <c r="U942" i="26"/>
  <c r="J942" i="26"/>
  <c r="Q959" i="16"/>
  <c r="S959" i="16" s="1"/>
  <c r="U959" i="16"/>
  <c r="J959" i="16"/>
  <c r="L959" i="16" s="1"/>
  <c r="Q942" i="26" l="1"/>
  <c r="S942" i="26" s="1"/>
  <c r="L942" i="26"/>
  <c r="AB959" i="16"/>
  <c r="AA959" i="16"/>
  <c r="Z959" i="16"/>
  <c r="Y959" i="16"/>
  <c r="X959" i="16"/>
  <c r="W959" i="16"/>
  <c r="M960" i="16"/>
  <c r="F960" i="16"/>
  <c r="I960" i="16" s="1"/>
  <c r="K960" i="16" s="1"/>
  <c r="T959" i="16"/>
  <c r="V959" i="16" s="1"/>
  <c r="T942" i="26" l="1"/>
  <c r="V942" i="26" s="1"/>
  <c r="F943" i="26"/>
  <c r="M943" i="26"/>
  <c r="AB942" i="26"/>
  <c r="X942" i="26"/>
  <c r="AA942" i="26"/>
  <c r="W942" i="26"/>
  <c r="Z942" i="26"/>
  <c r="Y942" i="26"/>
  <c r="N960" i="16"/>
  <c r="O960" i="16"/>
  <c r="G960" i="16"/>
  <c r="H960" i="16"/>
  <c r="P960" i="16"/>
  <c r="R960" i="16" s="1"/>
  <c r="P943" i="26" l="1"/>
  <c r="R943" i="26" s="1"/>
  <c r="O943" i="26"/>
  <c r="N943" i="26"/>
  <c r="H943" i="26"/>
  <c r="G943" i="26"/>
  <c r="I943" i="26"/>
  <c r="K943" i="26" s="1"/>
  <c r="U960" i="16"/>
  <c r="J960" i="16"/>
  <c r="L960" i="16" s="1"/>
  <c r="Q960" i="16"/>
  <c r="S960" i="16" s="1"/>
  <c r="U943" i="26" l="1"/>
  <c r="J943" i="26"/>
  <c r="L943" i="26" s="1"/>
  <c r="Q943" i="26"/>
  <c r="S943" i="26" s="1"/>
  <c r="AB960" i="16"/>
  <c r="AA960" i="16"/>
  <c r="Z960" i="16"/>
  <c r="Y960" i="16"/>
  <c r="X960" i="16"/>
  <c r="W960" i="16"/>
  <c r="T960" i="16"/>
  <c r="V960" i="16" s="1"/>
  <c r="F961" i="16"/>
  <c r="H961" i="16" s="1"/>
  <c r="M961" i="16"/>
  <c r="M944" i="26" l="1"/>
  <c r="F944" i="26"/>
  <c r="T943" i="26"/>
  <c r="V943" i="26" s="1"/>
  <c r="AB943" i="26"/>
  <c r="X943" i="26"/>
  <c r="AA943" i="26"/>
  <c r="W943" i="26"/>
  <c r="Z943" i="26"/>
  <c r="Y943" i="26"/>
  <c r="O961" i="16"/>
  <c r="G961" i="16"/>
  <c r="N961" i="16"/>
  <c r="P961" i="16"/>
  <c r="R961" i="16" s="1"/>
  <c r="I961" i="16"/>
  <c r="K961" i="16" s="1"/>
  <c r="H944" i="26" l="1"/>
  <c r="G944" i="26"/>
  <c r="I944" i="26"/>
  <c r="K944" i="26" s="1"/>
  <c r="P944" i="26"/>
  <c r="R944" i="26" s="1"/>
  <c r="O944" i="26"/>
  <c r="N944" i="26"/>
  <c r="Q961" i="16"/>
  <c r="S961" i="16" s="1"/>
  <c r="U961" i="16"/>
  <c r="J961" i="16"/>
  <c r="L961" i="16" s="1"/>
  <c r="Q944" i="26" l="1"/>
  <c r="S944" i="26" s="1"/>
  <c r="U944" i="26"/>
  <c r="J944" i="26"/>
  <c r="AB961" i="16"/>
  <c r="AA961" i="16"/>
  <c r="Z961" i="16"/>
  <c r="Y961" i="16"/>
  <c r="X961" i="16"/>
  <c r="W961" i="16"/>
  <c r="M962" i="16"/>
  <c r="F962" i="16"/>
  <c r="I962" i="16" s="1"/>
  <c r="K962" i="16" s="1"/>
  <c r="T961" i="16"/>
  <c r="V961" i="16" s="1"/>
  <c r="T944" i="26" l="1"/>
  <c r="L944" i="26"/>
  <c r="N962" i="16"/>
  <c r="G962" i="16"/>
  <c r="O962" i="16"/>
  <c r="P962" i="16"/>
  <c r="R962" i="16" s="1"/>
  <c r="H962" i="16"/>
  <c r="F945" i="26" l="1"/>
  <c r="M945" i="26"/>
  <c r="AB944" i="26"/>
  <c r="X944" i="26"/>
  <c r="AA944" i="26"/>
  <c r="W944" i="26"/>
  <c r="Z944" i="26"/>
  <c r="Y944" i="26"/>
  <c r="V944" i="26"/>
  <c r="U962" i="16"/>
  <c r="J962" i="16"/>
  <c r="L962" i="16" s="1"/>
  <c r="Q962" i="16"/>
  <c r="S962" i="16" s="1"/>
  <c r="P945" i="26" l="1"/>
  <c r="R945" i="26" s="1"/>
  <c r="O945" i="26"/>
  <c r="N945" i="26"/>
  <c r="H945" i="26"/>
  <c r="G945" i="26"/>
  <c r="I945" i="26"/>
  <c r="K945" i="26" s="1"/>
  <c r="AB962" i="16"/>
  <c r="AA962" i="16"/>
  <c r="Z962" i="16"/>
  <c r="Y962" i="16"/>
  <c r="X962" i="16"/>
  <c r="W962" i="16"/>
  <c r="T962" i="16"/>
  <c r="V962" i="16" s="1"/>
  <c r="M963" i="16"/>
  <c r="F963" i="16"/>
  <c r="I963" i="16" s="1"/>
  <c r="K963" i="16" s="1"/>
  <c r="J945" i="26" l="1"/>
  <c r="Q945" i="26"/>
  <c r="S945" i="26" s="1"/>
  <c r="U945" i="26"/>
  <c r="O963" i="16"/>
  <c r="P963" i="16"/>
  <c r="R963" i="16" s="1"/>
  <c r="N963" i="16"/>
  <c r="H963" i="16"/>
  <c r="G963" i="16"/>
  <c r="T945" i="26" l="1"/>
  <c r="L945" i="26"/>
  <c r="U963" i="16"/>
  <c r="Q963" i="16"/>
  <c r="S963" i="16" s="1"/>
  <c r="J963" i="16"/>
  <c r="L963" i="16" s="1"/>
  <c r="F946" i="26" l="1"/>
  <c r="M946" i="26"/>
  <c r="AB945" i="26"/>
  <c r="X945" i="26"/>
  <c r="AA945" i="26"/>
  <c r="W945" i="26"/>
  <c r="Z945" i="26"/>
  <c r="Y945" i="26"/>
  <c r="V945" i="26"/>
  <c r="AB963" i="16"/>
  <c r="AA963" i="16"/>
  <c r="Z963" i="16"/>
  <c r="Y963" i="16"/>
  <c r="X963" i="16"/>
  <c r="W963" i="16"/>
  <c r="T963" i="16"/>
  <c r="V963" i="16" s="1"/>
  <c r="M964" i="16"/>
  <c r="F964" i="16"/>
  <c r="I964" i="16" s="1"/>
  <c r="K964" i="16" s="1"/>
  <c r="P946" i="26" l="1"/>
  <c r="R946" i="26" s="1"/>
  <c r="O946" i="26"/>
  <c r="N946" i="26"/>
  <c r="H946" i="26"/>
  <c r="G946" i="26"/>
  <c r="I946" i="26"/>
  <c r="K946" i="26" s="1"/>
  <c r="N964" i="16"/>
  <c r="O964" i="16"/>
  <c r="P964" i="16"/>
  <c r="R964" i="16" s="1"/>
  <c r="G964" i="16"/>
  <c r="H964" i="16"/>
  <c r="Q946" i="26" l="1"/>
  <c r="S946" i="26" s="1"/>
  <c r="U946" i="26"/>
  <c r="J946" i="26"/>
  <c r="U964" i="16"/>
  <c r="J964" i="16"/>
  <c r="L964" i="16" s="1"/>
  <c r="Q964" i="16"/>
  <c r="S964" i="16" s="1"/>
  <c r="T946" i="26" l="1"/>
  <c r="L946" i="26"/>
  <c r="AB964" i="16"/>
  <c r="AA964" i="16"/>
  <c r="Z964" i="16"/>
  <c r="Y964" i="16"/>
  <c r="X964" i="16"/>
  <c r="W964" i="16"/>
  <c r="F965" i="16"/>
  <c r="G965" i="16" s="1"/>
  <c r="M965" i="16"/>
  <c r="T964" i="16"/>
  <c r="V964" i="16" s="1"/>
  <c r="F947" i="26" l="1"/>
  <c r="M947" i="26"/>
  <c r="AB946" i="26"/>
  <c r="X946" i="26"/>
  <c r="AA946" i="26"/>
  <c r="W946" i="26"/>
  <c r="Z946" i="26"/>
  <c r="Y946" i="26"/>
  <c r="V946" i="26"/>
  <c r="O965" i="16"/>
  <c r="H965" i="16"/>
  <c r="I965" i="16"/>
  <c r="K965" i="16" s="1"/>
  <c r="N965" i="16"/>
  <c r="P965" i="16"/>
  <c r="R965" i="16" s="1"/>
  <c r="P947" i="26" l="1"/>
  <c r="R947" i="26" s="1"/>
  <c r="O947" i="26"/>
  <c r="N947" i="26"/>
  <c r="H947" i="26"/>
  <c r="G947" i="26"/>
  <c r="I947" i="26"/>
  <c r="K947" i="26" s="1"/>
  <c r="J965" i="16"/>
  <c r="L965" i="16" s="1"/>
  <c r="U965" i="16"/>
  <c r="Q965" i="16"/>
  <c r="Q947" i="26" l="1"/>
  <c r="S947" i="26" s="1"/>
  <c r="J947" i="26"/>
  <c r="U947" i="26"/>
  <c r="T965" i="16"/>
  <c r="S965" i="16"/>
  <c r="Y965" i="16" s="1"/>
  <c r="T947" i="26" l="1"/>
  <c r="L947" i="26"/>
  <c r="W965" i="16"/>
  <c r="Z965" i="16"/>
  <c r="AB965" i="16"/>
  <c r="AA965" i="16"/>
  <c r="V965" i="16"/>
  <c r="X965" i="16"/>
  <c r="F966" i="16"/>
  <c r="M966" i="16"/>
  <c r="F948" i="26" l="1"/>
  <c r="M948" i="26"/>
  <c r="AB947" i="26"/>
  <c r="X947" i="26"/>
  <c r="AA947" i="26"/>
  <c r="W947" i="26"/>
  <c r="Z947" i="26"/>
  <c r="Y947" i="26"/>
  <c r="V947" i="26"/>
  <c r="N966" i="16"/>
  <c r="O966" i="16"/>
  <c r="P966" i="16"/>
  <c r="R966" i="16" s="1"/>
  <c r="G966" i="16"/>
  <c r="I966" i="16"/>
  <c r="K966" i="16" s="1"/>
  <c r="H966" i="16"/>
  <c r="P948" i="26" l="1"/>
  <c r="R948" i="26" s="1"/>
  <c r="O948" i="26"/>
  <c r="N948" i="26"/>
  <c r="H948" i="26"/>
  <c r="G948" i="26"/>
  <c r="I948" i="26"/>
  <c r="K948" i="26" s="1"/>
  <c r="U966" i="16"/>
  <c r="Q966" i="16"/>
  <c r="S966" i="16" s="1"/>
  <c r="J966" i="16"/>
  <c r="U948" i="26" l="1"/>
  <c r="J948" i="26"/>
  <c r="Q948" i="26"/>
  <c r="S948" i="26" s="1"/>
  <c r="T966" i="16"/>
  <c r="L966" i="16"/>
  <c r="T948" i="26" l="1"/>
  <c r="L948" i="26"/>
  <c r="V966" i="16"/>
  <c r="AB966" i="16"/>
  <c r="AA966" i="16"/>
  <c r="Z966" i="16"/>
  <c r="Y966" i="16"/>
  <c r="X966" i="16"/>
  <c r="W966" i="16"/>
  <c r="M967" i="16"/>
  <c r="F967" i="16"/>
  <c r="F949" i="26" l="1"/>
  <c r="M949" i="26"/>
  <c r="AB948" i="26"/>
  <c r="X948" i="26"/>
  <c r="AA948" i="26"/>
  <c r="W948" i="26"/>
  <c r="Z948" i="26"/>
  <c r="Y948" i="26"/>
  <c r="V948" i="26"/>
  <c r="N967" i="16"/>
  <c r="O967" i="16"/>
  <c r="P967" i="16"/>
  <c r="R967" i="16" s="1"/>
  <c r="G967" i="16"/>
  <c r="I967" i="16"/>
  <c r="K967" i="16" s="1"/>
  <c r="H967" i="16"/>
  <c r="P949" i="26" l="1"/>
  <c r="R949" i="26" s="1"/>
  <c r="O949" i="26"/>
  <c r="N949" i="26"/>
  <c r="H949" i="26"/>
  <c r="G949" i="26"/>
  <c r="I949" i="26"/>
  <c r="K949" i="26" s="1"/>
  <c r="U967" i="16"/>
  <c r="J967" i="16"/>
  <c r="L967" i="16" s="1"/>
  <c r="Q967" i="16"/>
  <c r="S967" i="16" s="1"/>
  <c r="U949" i="26" l="1"/>
  <c r="J949" i="26"/>
  <c r="Q949" i="26"/>
  <c r="S949" i="26" s="1"/>
  <c r="AB967" i="16"/>
  <c r="AA967" i="16"/>
  <c r="Z967" i="16"/>
  <c r="Y967" i="16"/>
  <c r="X967" i="16"/>
  <c r="W967" i="16"/>
  <c r="T967" i="16"/>
  <c r="V967" i="16" s="1"/>
  <c r="M968" i="16"/>
  <c r="F968" i="16"/>
  <c r="T949" i="26" l="1"/>
  <c r="L949" i="26"/>
  <c r="G968" i="16"/>
  <c r="H968" i="16"/>
  <c r="I968" i="16"/>
  <c r="K968" i="16" s="1"/>
  <c r="O968" i="16"/>
  <c r="P968" i="16"/>
  <c r="R968" i="16" s="1"/>
  <c r="N968" i="16"/>
  <c r="F950" i="26" l="1"/>
  <c r="M950" i="26"/>
  <c r="AB949" i="26"/>
  <c r="X949" i="26"/>
  <c r="AA949" i="26"/>
  <c r="W949" i="26"/>
  <c r="Z949" i="26"/>
  <c r="Y949" i="26"/>
  <c r="V949" i="26"/>
  <c r="U968" i="16"/>
  <c r="Q968" i="16"/>
  <c r="S968" i="16" s="1"/>
  <c r="J968" i="16"/>
  <c r="P950" i="26" l="1"/>
  <c r="R950" i="26" s="1"/>
  <c r="O950" i="26"/>
  <c r="N950" i="26"/>
  <c r="H950" i="26"/>
  <c r="G950" i="26"/>
  <c r="I950" i="26"/>
  <c r="K950" i="26" s="1"/>
  <c r="T968" i="16"/>
  <c r="L968" i="16"/>
  <c r="Q950" i="26" l="1"/>
  <c r="S950" i="26" s="1"/>
  <c r="U950" i="26"/>
  <c r="J950" i="26"/>
  <c r="V968" i="16"/>
  <c r="AB968" i="16"/>
  <c r="AA968" i="16"/>
  <c r="Z968" i="16"/>
  <c r="Y968" i="16"/>
  <c r="X968" i="16"/>
  <c r="W968" i="16"/>
  <c r="M969" i="16"/>
  <c r="F969" i="16"/>
  <c r="T950" i="26" l="1"/>
  <c r="L950" i="26"/>
  <c r="I969" i="16"/>
  <c r="K969" i="16" s="1"/>
  <c r="G969" i="16"/>
  <c r="H969" i="16"/>
  <c r="O969" i="16"/>
  <c r="N969" i="16"/>
  <c r="P969" i="16"/>
  <c r="R969" i="16" s="1"/>
  <c r="F951" i="26" l="1"/>
  <c r="M951" i="26"/>
  <c r="AB950" i="26"/>
  <c r="X950" i="26"/>
  <c r="AA950" i="26"/>
  <c r="W950" i="26"/>
  <c r="Z950" i="26"/>
  <c r="Y950" i="26"/>
  <c r="V950" i="26"/>
  <c r="Q969" i="16"/>
  <c r="S969" i="16" s="1"/>
  <c r="J969" i="16"/>
  <c r="U969" i="16"/>
  <c r="P951" i="26" l="1"/>
  <c r="R951" i="26" s="1"/>
  <c r="O951" i="26"/>
  <c r="N951" i="26"/>
  <c r="H951" i="26"/>
  <c r="G951" i="26"/>
  <c r="I951" i="26"/>
  <c r="K951" i="26" s="1"/>
  <c r="L969" i="16"/>
  <c r="T969" i="16"/>
  <c r="Q951" i="26" l="1"/>
  <c r="S951" i="26" s="1"/>
  <c r="U951" i="26"/>
  <c r="J951" i="26"/>
  <c r="V969" i="16"/>
  <c r="AB969" i="16"/>
  <c r="AA969" i="16"/>
  <c r="Z969" i="16"/>
  <c r="Y969" i="16"/>
  <c r="X969" i="16"/>
  <c r="W969" i="16"/>
  <c r="F970" i="16"/>
  <c r="M970" i="16"/>
  <c r="T951" i="26" l="1"/>
  <c r="L951" i="26"/>
  <c r="N970" i="16"/>
  <c r="P970" i="16"/>
  <c r="R970" i="16" s="1"/>
  <c r="O970" i="16"/>
  <c r="I970" i="16"/>
  <c r="K970" i="16" s="1"/>
  <c r="G970" i="16"/>
  <c r="H970" i="16"/>
  <c r="F952" i="26" l="1"/>
  <c r="M952" i="26"/>
  <c r="AB951" i="26"/>
  <c r="X951" i="26"/>
  <c r="AA951" i="26"/>
  <c r="W951" i="26"/>
  <c r="Z951" i="26"/>
  <c r="Y951" i="26"/>
  <c r="V951" i="26"/>
  <c r="Q970" i="16"/>
  <c r="S970" i="16" s="1"/>
  <c r="J970" i="16"/>
  <c r="L970" i="16" s="1"/>
  <c r="U970" i="16"/>
  <c r="P952" i="26" l="1"/>
  <c r="R952" i="26" s="1"/>
  <c r="O952" i="26"/>
  <c r="N952" i="26"/>
  <c r="H952" i="26"/>
  <c r="G952" i="26"/>
  <c r="I952" i="26"/>
  <c r="K952" i="26" s="1"/>
  <c r="AB970" i="16"/>
  <c r="AA970" i="16"/>
  <c r="Z970" i="16"/>
  <c r="Y970" i="16"/>
  <c r="X970" i="16"/>
  <c r="W970" i="16"/>
  <c r="T970" i="16"/>
  <c r="V970" i="16" s="1"/>
  <c r="M971" i="16"/>
  <c r="F971" i="16"/>
  <c r="Q952" i="26" l="1"/>
  <c r="S952" i="26" s="1"/>
  <c r="U952" i="26"/>
  <c r="J952" i="26"/>
  <c r="G971" i="16"/>
  <c r="I971" i="16"/>
  <c r="K971" i="16" s="1"/>
  <c r="H971" i="16"/>
  <c r="O971" i="16"/>
  <c r="P971" i="16"/>
  <c r="R971" i="16" s="1"/>
  <c r="N971" i="16"/>
  <c r="T952" i="26" l="1"/>
  <c r="L952" i="26"/>
  <c r="J971" i="16"/>
  <c r="L971" i="16" s="1"/>
  <c r="Q971" i="16"/>
  <c r="S971" i="16" s="1"/>
  <c r="U971" i="16"/>
  <c r="F953" i="26" l="1"/>
  <c r="M953" i="26"/>
  <c r="AB952" i="26"/>
  <c r="X952" i="26"/>
  <c r="AA952" i="26"/>
  <c r="W952" i="26"/>
  <c r="Z952" i="26"/>
  <c r="Y952" i="26"/>
  <c r="V952" i="26"/>
  <c r="AB971" i="16"/>
  <c r="AA971" i="16"/>
  <c r="Z971" i="16"/>
  <c r="Y971" i="16"/>
  <c r="X971" i="16"/>
  <c r="W971" i="16"/>
  <c r="T971" i="16"/>
  <c r="V971" i="16" s="1"/>
  <c r="F972" i="16"/>
  <c r="I972" i="16" s="1"/>
  <c r="K972" i="16" s="1"/>
  <c r="M972" i="16"/>
  <c r="P953" i="26" l="1"/>
  <c r="R953" i="26" s="1"/>
  <c r="O953" i="26"/>
  <c r="N953" i="26"/>
  <c r="H953" i="26"/>
  <c r="G953" i="26"/>
  <c r="I953" i="26"/>
  <c r="K953" i="26" s="1"/>
  <c r="N972" i="16"/>
  <c r="O972" i="16"/>
  <c r="P972" i="16"/>
  <c r="R972" i="16" s="1"/>
  <c r="G972" i="16"/>
  <c r="H972" i="16"/>
  <c r="U953" i="26" l="1"/>
  <c r="Q953" i="26"/>
  <c r="S953" i="26" s="1"/>
  <c r="J953" i="26"/>
  <c r="U972" i="16"/>
  <c r="Q972" i="16"/>
  <c r="S972" i="16" s="1"/>
  <c r="J972" i="16"/>
  <c r="T953" i="26" l="1"/>
  <c r="L953" i="26"/>
  <c r="L972" i="16"/>
  <c r="T972" i="16"/>
  <c r="F954" i="26" l="1"/>
  <c r="M954" i="26"/>
  <c r="AB953" i="26"/>
  <c r="X953" i="26"/>
  <c r="AA953" i="26"/>
  <c r="W953" i="26"/>
  <c r="Z953" i="26"/>
  <c r="Y953" i="26"/>
  <c r="V953" i="26"/>
  <c r="V972" i="16"/>
  <c r="AB972" i="16"/>
  <c r="AA972" i="16"/>
  <c r="Z972" i="16"/>
  <c r="Y972" i="16"/>
  <c r="X972" i="16"/>
  <c r="W972" i="16"/>
  <c r="F973" i="16"/>
  <c r="M973" i="16"/>
  <c r="P954" i="26" l="1"/>
  <c r="R954" i="26" s="1"/>
  <c r="O954" i="26"/>
  <c r="N954" i="26"/>
  <c r="H954" i="26"/>
  <c r="G954" i="26"/>
  <c r="I954" i="26"/>
  <c r="K954" i="26" s="1"/>
  <c r="P973" i="16"/>
  <c r="R973" i="16" s="1"/>
  <c r="N973" i="16"/>
  <c r="O973" i="16"/>
  <c r="I973" i="16"/>
  <c r="K973" i="16" s="1"/>
  <c r="G973" i="16"/>
  <c r="H973" i="16"/>
  <c r="Q954" i="26" l="1"/>
  <c r="S954" i="26" s="1"/>
  <c r="U954" i="26"/>
  <c r="J954" i="26"/>
  <c r="U973" i="16"/>
  <c r="Q973" i="16"/>
  <c r="S973" i="16" s="1"/>
  <c r="J973" i="16"/>
  <c r="L973" i="16" s="1"/>
  <c r="T954" i="26" l="1"/>
  <c r="L954" i="26"/>
  <c r="AB973" i="16"/>
  <c r="AA973" i="16"/>
  <c r="Z973" i="16"/>
  <c r="Y973" i="16"/>
  <c r="X973" i="16"/>
  <c r="W973" i="16"/>
  <c r="T973" i="16"/>
  <c r="V973" i="16" s="1"/>
  <c r="F974" i="16"/>
  <c r="M974" i="16"/>
  <c r="F955" i="26" l="1"/>
  <c r="M955" i="26"/>
  <c r="AB954" i="26"/>
  <c r="X954" i="26"/>
  <c r="AA954" i="26"/>
  <c r="W954" i="26"/>
  <c r="Z954" i="26"/>
  <c r="Y954" i="26"/>
  <c r="V954" i="26"/>
  <c r="O974" i="16"/>
  <c r="P974" i="16"/>
  <c r="R974" i="16" s="1"/>
  <c r="N974" i="16"/>
  <c r="I974" i="16"/>
  <c r="K974" i="16" s="1"/>
  <c r="G974" i="16"/>
  <c r="H974" i="16"/>
  <c r="P955" i="26" l="1"/>
  <c r="R955" i="26" s="1"/>
  <c r="O955" i="26"/>
  <c r="N955" i="26"/>
  <c r="H955" i="26"/>
  <c r="G955" i="26"/>
  <c r="I955" i="26"/>
  <c r="K955" i="26" s="1"/>
  <c r="J974" i="16"/>
  <c r="L974" i="16" s="1"/>
  <c r="Q974" i="16"/>
  <c r="S974" i="16" s="1"/>
  <c r="U974" i="16"/>
  <c r="U955" i="26" l="1"/>
  <c r="J955" i="26"/>
  <c r="L955" i="26" s="1"/>
  <c r="Q955" i="26"/>
  <c r="S955" i="26" s="1"/>
  <c r="AB974" i="16"/>
  <c r="AA974" i="16"/>
  <c r="Z974" i="16"/>
  <c r="Y974" i="16"/>
  <c r="X974" i="16"/>
  <c r="W974" i="16"/>
  <c r="T974" i="16"/>
  <c r="V974" i="16" s="1"/>
  <c r="M975" i="16"/>
  <c r="F975" i="16"/>
  <c r="F956" i="26" l="1"/>
  <c r="M956" i="26"/>
  <c r="AB955" i="26"/>
  <c r="X955" i="26"/>
  <c r="AA955" i="26"/>
  <c r="W955" i="26"/>
  <c r="Z955" i="26"/>
  <c r="Y955" i="26"/>
  <c r="T955" i="26"/>
  <c r="V955" i="26" s="1"/>
  <c r="P975" i="16"/>
  <c r="R975" i="16" s="1"/>
  <c r="N975" i="16"/>
  <c r="O975" i="16"/>
  <c r="H975" i="16"/>
  <c r="G975" i="16"/>
  <c r="I975" i="16"/>
  <c r="K975" i="16" s="1"/>
  <c r="P956" i="26" l="1"/>
  <c r="R956" i="26" s="1"/>
  <c r="O956" i="26"/>
  <c r="N956" i="26"/>
  <c r="H956" i="26"/>
  <c r="G956" i="26"/>
  <c r="I956" i="26"/>
  <c r="K956" i="26" s="1"/>
  <c r="U975" i="16"/>
  <c r="J975" i="16"/>
  <c r="L975" i="16" s="1"/>
  <c r="Q975" i="16"/>
  <c r="S975" i="16" s="1"/>
  <c r="Q956" i="26" l="1"/>
  <c r="S956" i="26" s="1"/>
  <c r="U956" i="26"/>
  <c r="J956" i="26"/>
  <c r="AB975" i="16"/>
  <c r="AA975" i="16"/>
  <c r="Z975" i="16"/>
  <c r="Y975" i="16"/>
  <c r="X975" i="16"/>
  <c r="W975" i="16"/>
  <c r="T975" i="16"/>
  <c r="V975" i="16" s="1"/>
  <c r="F976" i="16"/>
  <c r="M976" i="16"/>
  <c r="T956" i="26" l="1"/>
  <c r="L956" i="26"/>
  <c r="O976" i="16"/>
  <c r="N976" i="16"/>
  <c r="P976" i="16"/>
  <c r="R976" i="16" s="1"/>
  <c r="G976" i="16"/>
  <c r="I976" i="16"/>
  <c r="K976" i="16" s="1"/>
  <c r="H976" i="16"/>
  <c r="F957" i="26" l="1"/>
  <c r="M957" i="26"/>
  <c r="AB956" i="26"/>
  <c r="X956" i="26"/>
  <c r="AA956" i="26"/>
  <c r="W956" i="26"/>
  <c r="Z956" i="26"/>
  <c r="Y956" i="26"/>
  <c r="V956" i="26"/>
  <c r="Q976" i="16"/>
  <c r="S976" i="16" s="1"/>
  <c r="J976" i="16"/>
  <c r="L976" i="16" s="1"/>
  <c r="U976" i="16"/>
  <c r="P957" i="26" l="1"/>
  <c r="R957" i="26" s="1"/>
  <c r="O957" i="26"/>
  <c r="N957" i="26"/>
  <c r="H957" i="26"/>
  <c r="G957" i="26"/>
  <c r="I957" i="26"/>
  <c r="K957" i="26" s="1"/>
  <c r="AB976" i="16"/>
  <c r="AA976" i="16"/>
  <c r="Z976" i="16"/>
  <c r="Y976" i="16"/>
  <c r="X976" i="16"/>
  <c r="W976" i="16"/>
  <c r="T976" i="16"/>
  <c r="V976" i="16" s="1"/>
  <c r="F977" i="16"/>
  <c r="M977" i="16"/>
  <c r="U957" i="26" l="1"/>
  <c r="Q957" i="26"/>
  <c r="S957" i="26" s="1"/>
  <c r="J957" i="26"/>
  <c r="H977" i="16"/>
  <c r="I977" i="16"/>
  <c r="K977" i="16" s="1"/>
  <c r="G977" i="16"/>
  <c r="N977" i="16"/>
  <c r="O977" i="16"/>
  <c r="P977" i="16"/>
  <c r="R977" i="16" s="1"/>
  <c r="T957" i="26" l="1"/>
  <c r="L957" i="26"/>
  <c r="J977" i="16"/>
  <c r="L977" i="16" s="1"/>
  <c r="Q977" i="16"/>
  <c r="S977" i="16" s="1"/>
  <c r="U977" i="16"/>
  <c r="F958" i="26" l="1"/>
  <c r="M958" i="26"/>
  <c r="AB957" i="26"/>
  <c r="X957" i="26"/>
  <c r="AA957" i="26"/>
  <c r="W957" i="26"/>
  <c r="Z957" i="26"/>
  <c r="Y957" i="26"/>
  <c r="V957" i="26"/>
  <c r="AB977" i="16"/>
  <c r="AA977" i="16"/>
  <c r="Z977" i="16"/>
  <c r="Y977" i="16"/>
  <c r="X977" i="16"/>
  <c r="W977" i="16"/>
  <c r="T977" i="16"/>
  <c r="V977" i="16" s="1"/>
  <c r="F978" i="16"/>
  <c r="M978" i="16"/>
  <c r="P958" i="26" l="1"/>
  <c r="R958" i="26" s="1"/>
  <c r="O958" i="26"/>
  <c r="N958" i="26"/>
  <c r="H958" i="26"/>
  <c r="G958" i="26"/>
  <c r="I958" i="26"/>
  <c r="K958" i="26" s="1"/>
  <c r="N978" i="16"/>
  <c r="P978" i="16"/>
  <c r="R978" i="16" s="1"/>
  <c r="O978" i="16"/>
  <c r="G978" i="16"/>
  <c r="I978" i="16"/>
  <c r="K978" i="16" s="1"/>
  <c r="H978" i="16"/>
  <c r="Q958" i="26" l="1"/>
  <c r="S958" i="26" s="1"/>
  <c r="U958" i="26"/>
  <c r="J958" i="26"/>
  <c r="J978" i="16"/>
  <c r="L978" i="16" s="1"/>
  <c r="Q978" i="16"/>
  <c r="S978" i="16" s="1"/>
  <c r="U978" i="16"/>
  <c r="T958" i="26" l="1"/>
  <c r="L958" i="26"/>
  <c r="AB978" i="16"/>
  <c r="AA978" i="16"/>
  <c r="Z978" i="16"/>
  <c r="Y978" i="16"/>
  <c r="X978" i="16"/>
  <c r="W978" i="16"/>
  <c r="M979" i="16"/>
  <c r="F979" i="16"/>
  <c r="G979" i="16" s="1"/>
  <c r="T978" i="16"/>
  <c r="V978" i="16" s="1"/>
  <c r="F959" i="26" l="1"/>
  <c r="M959" i="26"/>
  <c r="AB958" i="26"/>
  <c r="X958" i="26"/>
  <c r="AA958" i="26"/>
  <c r="W958" i="26"/>
  <c r="Z958" i="26"/>
  <c r="Y958" i="26"/>
  <c r="V958" i="26"/>
  <c r="N979" i="16"/>
  <c r="O979" i="16"/>
  <c r="P979" i="16"/>
  <c r="R979" i="16" s="1"/>
  <c r="H979" i="16"/>
  <c r="I979" i="16"/>
  <c r="K979" i="16" s="1"/>
  <c r="P959" i="26" l="1"/>
  <c r="R959" i="26" s="1"/>
  <c r="O959" i="26"/>
  <c r="N959" i="26"/>
  <c r="H959" i="26"/>
  <c r="G959" i="26"/>
  <c r="I959" i="26"/>
  <c r="K959" i="26" s="1"/>
  <c r="U979" i="16"/>
  <c r="Q979" i="16"/>
  <c r="S979" i="16" s="1"/>
  <c r="J979" i="16"/>
  <c r="U959" i="26" l="1"/>
  <c r="Q959" i="26"/>
  <c r="S959" i="26" s="1"/>
  <c r="J959" i="26"/>
  <c r="T979" i="16"/>
  <c r="L979" i="16"/>
  <c r="T959" i="26" l="1"/>
  <c r="L959" i="26"/>
  <c r="V979" i="16"/>
  <c r="AB979" i="16"/>
  <c r="AA979" i="16"/>
  <c r="Z979" i="16"/>
  <c r="Y979" i="16"/>
  <c r="X979" i="16"/>
  <c r="W979" i="16"/>
  <c r="F980" i="16"/>
  <c r="H980" i="16" s="1"/>
  <c r="M980" i="16"/>
  <c r="F960" i="26" l="1"/>
  <c r="M960" i="26"/>
  <c r="AB959" i="26"/>
  <c r="X959" i="26"/>
  <c r="AA959" i="26"/>
  <c r="W959" i="26"/>
  <c r="Z959" i="26"/>
  <c r="Y959" i="26"/>
  <c r="V959" i="26"/>
  <c r="N980" i="16"/>
  <c r="G980" i="16"/>
  <c r="I980" i="16"/>
  <c r="K980" i="16" s="1"/>
  <c r="O980" i="16"/>
  <c r="P980" i="16"/>
  <c r="R980" i="16" s="1"/>
  <c r="P960" i="26" l="1"/>
  <c r="R960" i="26" s="1"/>
  <c r="O960" i="26"/>
  <c r="N960" i="26"/>
  <c r="H960" i="26"/>
  <c r="G960" i="26"/>
  <c r="I960" i="26"/>
  <c r="K960" i="26" s="1"/>
  <c r="U980" i="16"/>
  <c r="J980" i="16"/>
  <c r="L980" i="16" s="1"/>
  <c r="Q980" i="16"/>
  <c r="S980" i="16" s="1"/>
  <c r="U960" i="26" l="1"/>
  <c r="J960" i="26"/>
  <c r="Q960" i="26"/>
  <c r="S960" i="26" s="1"/>
  <c r="AB980" i="16"/>
  <c r="AA980" i="16"/>
  <c r="Z980" i="16"/>
  <c r="Y980" i="16"/>
  <c r="X980" i="16"/>
  <c r="W980" i="16"/>
  <c r="F981" i="16"/>
  <c r="G981" i="16" s="1"/>
  <c r="M981" i="16"/>
  <c r="T980" i="16"/>
  <c r="V980" i="16" s="1"/>
  <c r="T960" i="26" l="1"/>
  <c r="L960" i="26"/>
  <c r="P981" i="16"/>
  <c r="R981" i="16" s="1"/>
  <c r="H981" i="16"/>
  <c r="I981" i="16"/>
  <c r="K981" i="16" s="1"/>
  <c r="O981" i="16"/>
  <c r="N981" i="16"/>
  <c r="F961" i="26" l="1"/>
  <c r="M961" i="26"/>
  <c r="AB960" i="26"/>
  <c r="X960" i="26"/>
  <c r="AA960" i="26"/>
  <c r="W960" i="26"/>
  <c r="Z960" i="26"/>
  <c r="Y960" i="26"/>
  <c r="V960" i="26"/>
  <c r="U981" i="16"/>
  <c r="J981" i="16"/>
  <c r="L981" i="16" s="1"/>
  <c r="Q981" i="16"/>
  <c r="S981" i="16" s="1"/>
  <c r="P961" i="26" l="1"/>
  <c r="R961" i="26" s="1"/>
  <c r="O961" i="26"/>
  <c r="N961" i="26"/>
  <c r="H961" i="26"/>
  <c r="G961" i="26"/>
  <c r="I961" i="26"/>
  <c r="K961" i="26" s="1"/>
  <c r="AB981" i="16"/>
  <c r="AA981" i="16"/>
  <c r="Z981" i="16"/>
  <c r="Y981" i="16"/>
  <c r="X981" i="16"/>
  <c r="W981" i="16"/>
  <c r="F982" i="16"/>
  <c r="H982" i="16" s="1"/>
  <c r="M982" i="16"/>
  <c r="T981" i="16"/>
  <c r="V981" i="16" s="1"/>
  <c r="Q961" i="26" l="1"/>
  <c r="S961" i="26" s="1"/>
  <c r="U961" i="26"/>
  <c r="J961" i="26"/>
  <c r="N982" i="16"/>
  <c r="I982" i="16"/>
  <c r="K982" i="16" s="1"/>
  <c r="G982" i="16"/>
  <c r="O982" i="16"/>
  <c r="P982" i="16"/>
  <c r="R982" i="16" s="1"/>
  <c r="T961" i="26" l="1"/>
  <c r="L961" i="26"/>
  <c r="U982" i="16"/>
  <c r="J982" i="16"/>
  <c r="L982" i="16" s="1"/>
  <c r="Q982" i="16"/>
  <c r="S982" i="16" s="1"/>
  <c r="F962" i="26" l="1"/>
  <c r="M962" i="26"/>
  <c r="AB961" i="26"/>
  <c r="X961" i="26"/>
  <c r="AA961" i="26"/>
  <c r="W961" i="26"/>
  <c r="Z961" i="26"/>
  <c r="Y961" i="26"/>
  <c r="V961" i="26"/>
  <c r="AB982" i="16"/>
  <c r="AA982" i="16"/>
  <c r="Z982" i="16"/>
  <c r="Y982" i="16"/>
  <c r="X982" i="16"/>
  <c r="W982" i="16"/>
  <c r="T982" i="16"/>
  <c r="V982" i="16" s="1"/>
  <c r="F983" i="16"/>
  <c r="M983" i="16"/>
  <c r="P962" i="26" l="1"/>
  <c r="R962" i="26" s="1"/>
  <c r="O962" i="26"/>
  <c r="N962" i="26"/>
  <c r="H962" i="26"/>
  <c r="G962" i="26"/>
  <c r="I962" i="26"/>
  <c r="K962" i="26" s="1"/>
  <c r="O983" i="16"/>
  <c r="P983" i="16"/>
  <c r="R983" i="16" s="1"/>
  <c r="N983" i="16"/>
  <c r="H983" i="16"/>
  <c r="I983" i="16"/>
  <c r="K983" i="16" s="1"/>
  <c r="G983" i="16"/>
  <c r="Q962" i="26" l="1"/>
  <c r="S962" i="26" s="1"/>
  <c r="U962" i="26"/>
  <c r="J962" i="26"/>
  <c r="J983" i="16"/>
  <c r="L983" i="16" s="1"/>
  <c r="Q983" i="16"/>
  <c r="S983" i="16" s="1"/>
  <c r="U983" i="16"/>
  <c r="T962" i="26" l="1"/>
  <c r="L962" i="26"/>
  <c r="AB983" i="16"/>
  <c r="AA983" i="16"/>
  <c r="Z983" i="16"/>
  <c r="Y983" i="16"/>
  <c r="X983" i="16"/>
  <c r="W983" i="16"/>
  <c r="M984" i="16"/>
  <c r="T983" i="16"/>
  <c r="V983" i="16" s="1"/>
  <c r="F984" i="16"/>
  <c r="H984" i="16" s="1"/>
  <c r="F963" i="26" l="1"/>
  <c r="M963" i="26"/>
  <c r="AB962" i="26"/>
  <c r="X962" i="26"/>
  <c r="AA962" i="26"/>
  <c r="W962" i="26"/>
  <c r="Z962" i="26"/>
  <c r="Y962" i="26"/>
  <c r="V962" i="26"/>
  <c r="N984" i="16"/>
  <c r="G984" i="16"/>
  <c r="I984" i="16"/>
  <c r="K984" i="16" s="1"/>
  <c r="P984" i="16"/>
  <c r="R984" i="16" s="1"/>
  <c r="O984" i="16"/>
  <c r="P963" i="26" l="1"/>
  <c r="R963" i="26" s="1"/>
  <c r="O963" i="26"/>
  <c r="N963" i="26"/>
  <c r="H963" i="26"/>
  <c r="G963" i="26"/>
  <c r="I963" i="26"/>
  <c r="K963" i="26" s="1"/>
  <c r="Q984" i="16"/>
  <c r="S984" i="16" s="1"/>
  <c r="U984" i="16"/>
  <c r="J984" i="16"/>
  <c r="L984" i="16" s="1"/>
  <c r="Q963" i="26" l="1"/>
  <c r="S963" i="26" s="1"/>
  <c r="U963" i="26"/>
  <c r="J963" i="26"/>
  <c r="AB984" i="16"/>
  <c r="AA984" i="16"/>
  <c r="Z984" i="16"/>
  <c r="Y984" i="16"/>
  <c r="X984" i="16"/>
  <c r="W984" i="16"/>
  <c r="F985" i="16"/>
  <c r="I985" i="16" s="1"/>
  <c r="K985" i="16" s="1"/>
  <c r="M985" i="16"/>
  <c r="T984" i="16"/>
  <c r="V984" i="16" s="1"/>
  <c r="T963" i="26" l="1"/>
  <c r="L963" i="26"/>
  <c r="P985" i="16"/>
  <c r="R985" i="16" s="1"/>
  <c r="U985" i="16" s="1"/>
  <c r="G985" i="16"/>
  <c r="H985" i="16"/>
  <c r="N985" i="16"/>
  <c r="O985" i="16"/>
  <c r="F964" i="26" l="1"/>
  <c r="M964" i="26"/>
  <c r="AB963" i="26"/>
  <c r="X963" i="26"/>
  <c r="AA963" i="26"/>
  <c r="W963" i="26"/>
  <c r="Z963" i="26"/>
  <c r="Y963" i="26"/>
  <c r="V963" i="26"/>
  <c r="J985" i="16"/>
  <c r="L985" i="16" s="1"/>
  <c r="Q985" i="16"/>
  <c r="S985" i="16" s="1"/>
  <c r="P964" i="26" l="1"/>
  <c r="R964" i="26" s="1"/>
  <c r="O964" i="26"/>
  <c r="N964" i="26"/>
  <c r="H964" i="26"/>
  <c r="G964" i="26"/>
  <c r="I964" i="26"/>
  <c r="K964" i="26" s="1"/>
  <c r="AB985" i="16"/>
  <c r="AA985" i="16"/>
  <c r="Z985" i="16"/>
  <c r="Y985" i="16"/>
  <c r="X985" i="16"/>
  <c r="W985" i="16"/>
  <c r="M986" i="16"/>
  <c r="T985" i="16"/>
  <c r="V985" i="16" s="1"/>
  <c r="F986" i="16"/>
  <c r="I986" i="16" s="1"/>
  <c r="K986" i="16" s="1"/>
  <c r="U964" i="26" l="1"/>
  <c r="J964" i="26"/>
  <c r="Q964" i="26"/>
  <c r="S964" i="26" s="1"/>
  <c r="N986" i="16"/>
  <c r="P986" i="16"/>
  <c r="R986" i="16" s="1"/>
  <c r="O986" i="16"/>
  <c r="H986" i="16"/>
  <c r="G986" i="16"/>
  <c r="T964" i="26" l="1"/>
  <c r="L964" i="26"/>
  <c r="U986" i="16"/>
  <c r="Q986" i="16"/>
  <c r="S986" i="16" s="1"/>
  <c r="J986" i="16"/>
  <c r="L986" i="16" s="1"/>
  <c r="F965" i="26" l="1"/>
  <c r="M965" i="26"/>
  <c r="AB964" i="26"/>
  <c r="X964" i="26"/>
  <c r="AA964" i="26"/>
  <c r="W964" i="26"/>
  <c r="Z964" i="26"/>
  <c r="Y964" i="26"/>
  <c r="V964" i="26"/>
  <c r="F987" i="16"/>
  <c r="G987" i="16" s="1"/>
  <c r="AB986" i="16"/>
  <c r="AA986" i="16"/>
  <c r="Z986" i="16"/>
  <c r="T986" i="16"/>
  <c r="V986" i="16" s="1"/>
  <c r="X986" i="16"/>
  <c r="Y986" i="16"/>
  <c r="W986" i="16"/>
  <c r="M987" i="16"/>
  <c r="P965" i="26" l="1"/>
  <c r="R965" i="26" s="1"/>
  <c r="O965" i="26"/>
  <c r="N965" i="26"/>
  <c r="H965" i="26"/>
  <c r="G965" i="26"/>
  <c r="I965" i="26"/>
  <c r="K965" i="26" s="1"/>
  <c r="I987" i="16"/>
  <c r="K987" i="16" s="1"/>
  <c r="H987" i="16"/>
  <c r="P987" i="16"/>
  <c r="R987" i="16" s="1"/>
  <c r="N987" i="16"/>
  <c r="O987" i="16"/>
  <c r="Q965" i="26" l="1"/>
  <c r="S965" i="26" s="1"/>
  <c r="U965" i="26"/>
  <c r="J965" i="26"/>
  <c r="U987" i="16"/>
  <c r="J987" i="16"/>
  <c r="L987" i="16" s="1"/>
  <c r="Q987" i="16"/>
  <c r="S987" i="16" s="1"/>
  <c r="T965" i="26" l="1"/>
  <c r="L965" i="26"/>
  <c r="AB987" i="16"/>
  <c r="Z987" i="16"/>
  <c r="AA987" i="16"/>
  <c r="M988" i="16"/>
  <c r="N988" i="16" s="1"/>
  <c r="W987" i="16"/>
  <c r="Y987" i="16"/>
  <c r="F988" i="16"/>
  <c r="I988" i="16" s="1"/>
  <c r="K988" i="16" s="1"/>
  <c r="X987" i="16"/>
  <c r="T987" i="16"/>
  <c r="V987" i="16" s="1"/>
  <c r="F966" i="26" l="1"/>
  <c r="M966" i="26"/>
  <c r="AB965" i="26"/>
  <c r="X965" i="26"/>
  <c r="AA965" i="26"/>
  <c r="W965" i="26"/>
  <c r="Z965" i="26"/>
  <c r="Y965" i="26"/>
  <c r="V965" i="26"/>
  <c r="O988" i="16"/>
  <c r="P988" i="16"/>
  <c r="R988" i="16" s="1"/>
  <c r="U988" i="16" s="1"/>
  <c r="H988" i="16"/>
  <c r="G988" i="16"/>
  <c r="P966" i="26" l="1"/>
  <c r="R966" i="26" s="1"/>
  <c r="O966" i="26"/>
  <c r="N966" i="26"/>
  <c r="H966" i="26"/>
  <c r="G966" i="26"/>
  <c r="I966" i="26"/>
  <c r="K966" i="26" s="1"/>
  <c r="Q988" i="16"/>
  <c r="S988" i="16" s="1"/>
  <c r="J988" i="16"/>
  <c r="L988" i="16" s="1"/>
  <c r="Q966" i="26" l="1"/>
  <c r="S966" i="26" s="1"/>
  <c r="U966" i="26"/>
  <c r="J966" i="26"/>
  <c r="T988" i="16"/>
  <c r="V988" i="16" s="1"/>
  <c r="AA988" i="16"/>
  <c r="Y988" i="16"/>
  <c r="F989" i="16"/>
  <c r="I989" i="16" s="1"/>
  <c r="K989" i="16" s="1"/>
  <c r="M989" i="16"/>
  <c r="O989" i="16" s="1"/>
  <c r="Z988" i="16"/>
  <c r="X988" i="16"/>
  <c r="W988" i="16"/>
  <c r="AB988" i="16"/>
  <c r="T966" i="26" l="1"/>
  <c r="L966" i="26"/>
  <c r="N989" i="16"/>
  <c r="P989" i="16"/>
  <c r="R989" i="16" s="1"/>
  <c r="U989" i="16" s="1"/>
  <c r="H989" i="16"/>
  <c r="G989" i="16"/>
  <c r="F967" i="26" l="1"/>
  <c r="M967" i="26"/>
  <c r="AB966" i="26"/>
  <c r="X966" i="26"/>
  <c r="AA966" i="26"/>
  <c r="W966" i="26"/>
  <c r="Z966" i="26"/>
  <c r="Y966" i="26"/>
  <c r="V966" i="26"/>
  <c r="Q989" i="16"/>
  <c r="S989" i="16" s="1"/>
  <c r="J989" i="16"/>
  <c r="L989" i="16" s="1"/>
  <c r="H967" i="26" l="1"/>
  <c r="G967" i="26"/>
  <c r="I967" i="26"/>
  <c r="K967" i="26" s="1"/>
  <c r="P967" i="26"/>
  <c r="R967" i="26" s="1"/>
  <c r="O967" i="26"/>
  <c r="N967" i="26"/>
  <c r="AB989" i="16"/>
  <c r="M990" i="16"/>
  <c r="N990" i="16" s="1"/>
  <c r="F990" i="16"/>
  <c r="H990" i="16" s="1"/>
  <c r="Y989" i="16"/>
  <c r="Z989" i="16"/>
  <c r="W989" i="16"/>
  <c r="AA989" i="16"/>
  <c r="T989" i="16"/>
  <c r="V989" i="16" s="1"/>
  <c r="X989" i="16"/>
  <c r="Q967" i="26" l="1"/>
  <c r="S967" i="26" s="1"/>
  <c r="U967" i="26"/>
  <c r="J967" i="26"/>
  <c r="P990" i="16"/>
  <c r="R990" i="16" s="1"/>
  <c r="O990" i="16"/>
  <c r="I990" i="16"/>
  <c r="K990" i="16" s="1"/>
  <c r="G990" i="16"/>
  <c r="T967" i="26" l="1"/>
  <c r="L967" i="26"/>
  <c r="Q990" i="16"/>
  <c r="S990" i="16" s="1"/>
  <c r="U990" i="16"/>
  <c r="J990" i="16"/>
  <c r="L990" i="16" s="1"/>
  <c r="F968" i="26" l="1"/>
  <c r="M968" i="26"/>
  <c r="AB967" i="26"/>
  <c r="X967" i="26"/>
  <c r="AA967" i="26"/>
  <c r="W967" i="26"/>
  <c r="Z967" i="26"/>
  <c r="Y967" i="26"/>
  <c r="V967" i="26"/>
  <c r="AA990" i="16"/>
  <c r="T990" i="16"/>
  <c r="V990" i="16" s="1"/>
  <c r="X990" i="16"/>
  <c r="M991" i="16"/>
  <c r="N991" i="16" s="1"/>
  <c r="Y990" i="16"/>
  <c r="F991" i="16"/>
  <c r="I991" i="16" s="1"/>
  <c r="K991" i="16" s="1"/>
  <c r="W990" i="16"/>
  <c r="Z990" i="16"/>
  <c r="AB990" i="16"/>
  <c r="P968" i="26" l="1"/>
  <c r="R968" i="26" s="1"/>
  <c r="O968" i="26"/>
  <c r="N968" i="26"/>
  <c r="H968" i="26"/>
  <c r="G968" i="26"/>
  <c r="I968" i="26"/>
  <c r="K968" i="26" s="1"/>
  <c r="P991" i="16"/>
  <c r="R991" i="16" s="1"/>
  <c r="U991" i="16" s="1"/>
  <c r="G991" i="16"/>
  <c r="H991" i="16"/>
  <c r="O991" i="16"/>
  <c r="U968" i="26" l="1"/>
  <c r="J968" i="26"/>
  <c r="L968" i="26" s="1"/>
  <c r="Q968" i="26"/>
  <c r="S968" i="26" s="1"/>
  <c r="Q991" i="16"/>
  <c r="S991" i="16" s="1"/>
  <c r="J991" i="16"/>
  <c r="L991" i="16" s="1"/>
  <c r="F969" i="26" l="1"/>
  <c r="M969" i="26"/>
  <c r="AB968" i="26"/>
  <c r="X968" i="26"/>
  <c r="AA968" i="26"/>
  <c r="W968" i="26"/>
  <c r="Z968" i="26"/>
  <c r="Y968" i="26"/>
  <c r="T968" i="26"/>
  <c r="V968" i="26" s="1"/>
  <c r="AB991" i="16"/>
  <c r="T991" i="16"/>
  <c r="V991" i="16" s="1"/>
  <c r="F992" i="16"/>
  <c r="I992" i="16" s="1"/>
  <c r="K992" i="16" s="1"/>
  <c r="Z991" i="16"/>
  <c r="AA991" i="16"/>
  <c r="Y991" i="16"/>
  <c r="X991" i="16"/>
  <c r="M992" i="16"/>
  <c r="W991" i="16"/>
  <c r="H969" i="26" l="1"/>
  <c r="G969" i="26"/>
  <c r="I969" i="26"/>
  <c r="K969" i="26" s="1"/>
  <c r="P969" i="26"/>
  <c r="R969" i="26" s="1"/>
  <c r="O969" i="26"/>
  <c r="N969" i="26"/>
  <c r="G992" i="16"/>
  <c r="H992" i="16"/>
  <c r="N992" i="16"/>
  <c r="P992" i="16"/>
  <c r="O992" i="16"/>
  <c r="Q969" i="26" l="1"/>
  <c r="S969" i="26" s="1"/>
  <c r="U969" i="26"/>
  <c r="J969" i="26"/>
  <c r="J992" i="16"/>
  <c r="L992" i="16" s="1"/>
  <c r="R992" i="16"/>
  <c r="U992" i="16" s="1"/>
  <c r="Q992" i="16"/>
  <c r="T969" i="26" l="1"/>
  <c r="L969" i="26"/>
  <c r="T992" i="16"/>
  <c r="S992" i="16"/>
  <c r="F970" i="26" l="1"/>
  <c r="M970" i="26"/>
  <c r="AB969" i="26"/>
  <c r="X969" i="26"/>
  <c r="AA969" i="26"/>
  <c r="W969" i="26"/>
  <c r="Z969" i="26"/>
  <c r="Y969" i="26"/>
  <c r="V969" i="26"/>
  <c r="V992" i="16"/>
  <c r="F993" i="16"/>
  <c r="I993" i="16" s="1"/>
  <c r="K993" i="16" s="1"/>
  <c r="W992" i="16"/>
  <c r="X992" i="16"/>
  <c r="M993" i="16"/>
  <c r="O993" i="16" s="1"/>
  <c r="Y992" i="16"/>
  <c r="AB992" i="16"/>
  <c r="AA992" i="16"/>
  <c r="Z992" i="16"/>
  <c r="P970" i="26" l="1"/>
  <c r="R970" i="26" s="1"/>
  <c r="O970" i="26"/>
  <c r="N970" i="26"/>
  <c r="H970" i="26"/>
  <c r="G970" i="26"/>
  <c r="I970" i="26"/>
  <c r="K970" i="26" s="1"/>
  <c r="G993" i="16"/>
  <c r="H993" i="16"/>
  <c r="N993" i="16"/>
  <c r="P993" i="16"/>
  <c r="R993" i="16" s="1"/>
  <c r="U993" i="16" s="1"/>
  <c r="Q970" i="26" l="1"/>
  <c r="S970" i="26" s="1"/>
  <c r="U970" i="26"/>
  <c r="J970" i="26"/>
  <c r="J993" i="16"/>
  <c r="L993" i="16" s="1"/>
  <c r="Q993" i="16"/>
  <c r="S993" i="16" s="1"/>
  <c r="T970" i="26" l="1"/>
  <c r="L970" i="26"/>
  <c r="W993" i="16"/>
  <c r="Z993" i="16"/>
  <c r="AB993" i="16"/>
  <c r="Y993" i="16"/>
  <c r="X993" i="16"/>
  <c r="M994" i="16"/>
  <c r="T993" i="16"/>
  <c r="V993" i="16" s="1"/>
  <c r="F994" i="16"/>
  <c r="AA993" i="16"/>
  <c r="F971" i="26" l="1"/>
  <c r="M971" i="26"/>
  <c r="AB970" i="26"/>
  <c r="X970" i="26"/>
  <c r="AA970" i="26"/>
  <c r="W970" i="26"/>
  <c r="Z970" i="26"/>
  <c r="Y970" i="26"/>
  <c r="V970" i="26"/>
  <c r="G994" i="16"/>
  <c r="I994" i="16"/>
  <c r="K994" i="16" s="1"/>
  <c r="H994" i="16"/>
  <c r="O994" i="16"/>
  <c r="N994" i="16"/>
  <c r="P994" i="16"/>
  <c r="R994" i="16" s="1"/>
  <c r="P971" i="26" l="1"/>
  <c r="R971" i="26" s="1"/>
  <c r="O971" i="26"/>
  <c r="N971" i="26"/>
  <c r="H971" i="26"/>
  <c r="G971" i="26"/>
  <c r="I971" i="26"/>
  <c r="K971" i="26" s="1"/>
  <c r="Q994" i="16"/>
  <c r="S994" i="16" s="1"/>
  <c r="J994" i="16"/>
  <c r="U994" i="16"/>
  <c r="Q971" i="26" l="1"/>
  <c r="S971" i="26" s="1"/>
  <c r="U971" i="26"/>
  <c r="J971" i="26"/>
  <c r="L994" i="16"/>
  <c r="T994" i="16"/>
  <c r="T971" i="26" l="1"/>
  <c r="L971" i="26"/>
  <c r="V994" i="16"/>
  <c r="AA994" i="16"/>
  <c r="X994" i="16"/>
  <c r="W994" i="16"/>
  <c r="F995" i="16"/>
  <c r="M995" i="16"/>
  <c r="Y994" i="16"/>
  <c r="Z994" i="16"/>
  <c r="AB994" i="16"/>
  <c r="F972" i="26" l="1"/>
  <c r="M972" i="26"/>
  <c r="AB971" i="26"/>
  <c r="X971" i="26"/>
  <c r="AA971" i="26"/>
  <c r="W971" i="26"/>
  <c r="Z971" i="26"/>
  <c r="Y971" i="26"/>
  <c r="V971" i="26"/>
  <c r="I995" i="16"/>
  <c r="K995" i="16" s="1"/>
  <c r="H995" i="16"/>
  <c r="G995" i="16"/>
  <c r="P995" i="16"/>
  <c r="R995" i="16" s="1"/>
  <c r="N995" i="16"/>
  <c r="O995" i="16"/>
  <c r="P972" i="26" l="1"/>
  <c r="R972" i="26" s="1"/>
  <c r="O972" i="26"/>
  <c r="N972" i="26"/>
  <c r="H972" i="26"/>
  <c r="G972" i="26"/>
  <c r="I972" i="26"/>
  <c r="K972" i="26" s="1"/>
  <c r="J995" i="16"/>
  <c r="L995" i="16" s="1"/>
  <c r="U995" i="16"/>
  <c r="Q995" i="16"/>
  <c r="S995" i="16" s="1"/>
  <c r="U972" i="26" l="1"/>
  <c r="J972" i="26"/>
  <c r="Q972" i="26"/>
  <c r="S972" i="26" s="1"/>
  <c r="T995" i="16"/>
  <c r="V995" i="16" s="1"/>
  <c r="AA995" i="16"/>
  <c r="Z995" i="16"/>
  <c r="Y995" i="16"/>
  <c r="AB995" i="16"/>
  <c r="W995" i="16"/>
  <c r="F996" i="16"/>
  <c r="X995" i="16"/>
  <c r="M996" i="16"/>
  <c r="T972" i="26" l="1"/>
  <c r="L972" i="26"/>
  <c r="N996" i="16"/>
  <c r="O996" i="16"/>
  <c r="P996" i="16"/>
  <c r="R996" i="16" s="1"/>
  <c r="H996" i="16"/>
  <c r="I996" i="16"/>
  <c r="K996" i="16" s="1"/>
  <c r="G996" i="16"/>
  <c r="F973" i="26" l="1"/>
  <c r="M973" i="26"/>
  <c r="AB972" i="26"/>
  <c r="X972" i="26"/>
  <c r="AA972" i="26"/>
  <c r="W972" i="26"/>
  <c r="Z972" i="26"/>
  <c r="Y972" i="26"/>
  <c r="V972" i="26"/>
  <c r="J996" i="16"/>
  <c r="L996" i="16" s="1"/>
  <c r="Q996" i="16"/>
  <c r="S996" i="16" s="1"/>
  <c r="U996" i="16"/>
  <c r="P973" i="26" l="1"/>
  <c r="R973" i="26" s="1"/>
  <c r="O973" i="26"/>
  <c r="N973" i="26"/>
  <c r="H973" i="26"/>
  <c r="G973" i="26"/>
  <c r="I973" i="26"/>
  <c r="K973" i="26" s="1"/>
  <c r="T996" i="16"/>
  <c r="V996" i="16" s="1"/>
  <c r="AA996" i="16"/>
  <c r="Z996" i="16"/>
  <c r="Y996" i="16"/>
  <c r="F997" i="16"/>
  <c r="X996" i="16"/>
  <c r="M997" i="16"/>
  <c r="AB996" i="16"/>
  <c r="W996" i="16"/>
  <c r="U973" i="26" l="1"/>
  <c r="J973" i="26"/>
  <c r="L973" i="26" s="1"/>
  <c r="Q973" i="26"/>
  <c r="S973" i="26" s="1"/>
  <c r="O997" i="16"/>
  <c r="P997" i="16"/>
  <c r="R997" i="16" s="1"/>
  <c r="N997" i="16"/>
  <c r="I997" i="16"/>
  <c r="K997" i="16" s="1"/>
  <c r="H997" i="16"/>
  <c r="G997" i="16"/>
  <c r="F974" i="26" l="1"/>
  <c r="M974" i="26"/>
  <c r="T973" i="26"/>
  <c r="V973" i="26" s="1"/>
  <c r="AB973" i="26"/>
  <c r="X973" i="26"/>
  <c r="AA973" i="26"/>
  <c r="W973" i="26"/>
  <c r="Z973" i="26"/>
  <c r="Y973" i="26"/>
  <c r="Q997" i="16"/>
  <c r="S997" i="16" s="1"/>
  <c r="J997" i="16"/>
  <c r="L997" i="16" s="1"/>
  <c r="U997" i="16"/>
  <c r="H974" i="26" l="1"/>
  <c r="G974" i="26"/>
  <c r="I974" i="26"/>
  <c r="K974" i="26" s="1"/>
  <c r="P974" i="26"/>
  <c r="R974" i="26" s="1"/>
  <c r="O974" i="26"/>
  <c r="N974" i="26"/>
  <c r="T997" i="16"/>
  <c r="V997" i="16" s="1"/>
  <c r="AB997" i="16"/>
  <c r="W997" i="16"/>
  <c r="AA997" i="16"/>
  <c r="M998" i="16"/>
  <c r="Z997" i="16"/>
  <c r="Y997" i="16"/>
  <c r="F998" i="16"/>
  <c r="X997" i="16"/>
  <c r="Q974" i="26" l="1"/>
  <c r="S974" i="26" s="1"/>
  <c r="U974" i="26"/>
  <c r="J974" i="26"/>
  <c r="P998" i="16"/>
  <c r="R998" i="16" s="1"/>
  <c r="O998" i="16"/>
  <c r="N998" i="16"/>
  <c r="H998" i="16"/>
  <c r="G998" i="16"/>
  <c r="I998" i="16"/>
  <c r="K998" i="16" s="1"/>
  <c r="T974" i="26" l="1"/>
  <c r="L974" i="26"/>
  <c r="U998" i="16"/>
  <c r="Q998" i="16"/>
  <c r="S998" i="16" s="1"/>
  <c r="J998" i="16"/>
  <c r="F975" i="26" l="1"/>
  <c r="M975" i="26"/>
  <c r="AB974" i="26"/>
  <c r="X974" i="26"/>
  <c r="AA974" i="26"/>
  <c r="W974" i="26"/>
  <c r="Z974" i="26"/>
  <c r="Y974" i="26"/>
  <c r="V974" i="26"/>
  <c r="L998" i="16"/>
  <c r="T998" i="16"/>
  <c r="P975" i="26" l="1"/>
  <c r="R975" i="26" s="1"/>
  <c r="O975" i="26"/>
  <c r="N975" i="26"/>
  <c r="H975" i="26"/>
  <c r="G975" i="26"/>
  <c r="I975" i="26"/>
  <c r="K975" i="26" s="1"/>
  <c r="V998" i="16"/>
  <c r="Z998" i="16"/>
  <c r="W998" i="16"/>
  <c r="AB998" i="16"/>
  <c r="F999" i="16"/>
  <c r="X998" i="16"/>
  <c r="AA998" i="16"/>
  <c r="M999" i="16"/>
  <c r="Y998" i="16"/>
  <c r="U975" i="26" l="1"/>
  <c r="J975" i="26"/>
  <c r="Q975" i="26"/>
  <c r="S975" i="26" s="1"/>
  <c r="I999" i="16"/>
  <c r="K999" i="16" s="1"/>
  <c r="H999" i="16"/>
  <c r="G999" i="16"/>
  <c r="O999" i="16"/>
  <c r="P999" i="16"/>
  <c r="R999" i="16" s="1"/>
  <c r="N999" i="16"/>
  <c r="T975" i="26" l="1"/>
  <c r="L975" i="26"/>
  <c r="J999" i="16"/>
  <c r="L999" i="16" s="1"/>
  <c r="Q999" i="16"/>
  <c r="S999" i="16" s="1"/>
  <c r="U999" i="16"/>
  <c r="F976" i="26" l="1"/>
  <c r="M976" i="26"/>
  <c r="AB975" i="26"/>
  <c r="X975" i="26"/>
  <c r="AA975" i="26"/>
  <c r="W975" i="26"/>
  <c r="Z975" i="26"/>
  <c r="Y975" i="26"/>
  <c r="V975" i="26"/>
  <c r="AA999" i="16"/>
  <c r="T999" i="16"/>
  <c r="V999" i="16" s="1"/>
  <c r="AB999" i="16"/>
  <c r="W999" i="16"/>
  <c r="Z999" i="16"/>
  <c r="X999" i="16"/>
  <c r="M1000" i="16"/>
  <c r="Y999" i="16"/>
  <c r="F1000" i="16"/>
  <c r="P976" i="26" l="1"/>
  <c r="R976" i="26" s="1"/>
  <c r="O976" i="26"/>
  <c r="N976" i="26"/>
  <c r="H976" i="26"/>
  <c r="G976" i="26"/>
  <c r="I976" i="26"/>
  <c r="K976" i="26" s="1"/>
  <c r="P1000" i="16"/>
  <c r="R1000" i="16" s="1"/>
  <c r="O1000" i="16"/>
  <c r="N1000" i="16"/>
  <c r="H1000" i="16"/>
  <c r="G1000" i="16"/>
  <c r="I1000" i="16"/>
  <c r="K1000" i="16" s="1"/>
  <c r="Q976" i="26" l="1"/>
  <c r="S976" i="26" s="1"/>
  <c r="U976" i="26"/>
  <c r="J976" i="26"/>
  <c r="U1000" i="16"/>
  <c r="Q1000" i="16"/>
  <c r="S1000" i="16" s="1"/>
  <c r="J1000" i="16"/>
  <c r="T976" i="26" l="1"/>
  <c r="L976" i="26"/>
  <c r="T1000" i="16"/>
  <c r="L1000" i="16"/>
  <c r="F977" i="26" l="1"/>
  <c r="M977" i="26"/>
  <c r="AB976" i="26"/>
  <c r="X976" i="26"/>
  <c r="AA976" i="26"/>
  <c r="W976" i="26"/>
  <c r="Z976" i="26"/>
  <c r="Y976" i="26"/>
  <c r="V976" i="26"/>
  <c r="Z1000" i="16"/>
  <c r="M1001" i="16"/>
  <c r="F1001" i="16"/>
  <c r="V1000" i="16"/>
  <c r="Y1000" i="16"/>
  <c r="AB1000" i="16"/>
  <c r="X1000" i="16"/>
  <c r="AA1000" i="16"/>
  <c r="W1000" i="16"/>
  <c r="P977" i="26" l="1"/>
  <c r="R977" i="26" s="1"/>
  <c r="O977" i="26"/>
  <c r="N977" i="26"/>
  <c r="H977" i="26"/>
  <c r="G977" i="26"/>
  <c r="I977" i="26"/>
  <c r="K977" i="26" s="1"/>
  <c r="H1001" i="16"/>
  <c r="I1001" i="16"/>
  <c r="K1001" i="16" s="1"/>
  <c r="G1001" i="16"/>
  <c r="P1001" i="16"/>
  <c r="R1001" i="16" s="1"/>
  <c r="O1001" i="16"/>
  <c r="N1001" i="16"/>
  <c r="U977" i="26" l="1"/>
  <c r="J977" i="26"/>
  <c r="L977" i="26" s="1"/>
  <c r="Q977" i="26"/>
  <c r="S977" i="26" s="1"/>
  <c r="J1001" i="16"/>
  <c r="L1001" i="16" s="1"/>
  <c r="Q1001" i="16"/>
  <c r="S1001" i="16" s="1"/>
  <c r="U1001" i="16"/>
  <c r="M978" i="26" l="1"/>
  <c r="F978" i="26"/>
  <c r="T977" i="26"/>
  <c r="V977" i="26" s="1"/>
  <c r="AB977" i="26"/>
  <c r="X977" i="26"/>
  <c r="AA977" i="26"/>
  <c r="W977" i="26"/>
  <c r="Z977" i="26"/>
  <c r="Y977" i="26"/>
  <c r="T1001" i="16"/>
  <c r="AB1001" i="16"/>
  <c r="Y1001" i="16"/>
  <c r="M1002" i="16"/>
  <c r="AA1001" i="16"/>
  <c r="X1001" i="16"/>
  <c r="Z1001" i="16"/>
  <c r="W1001" i="16"/>
  <c r="V1001" i="16"/>
  <c r="F1002" i="16"/>
  <c r="H978" i="26" l="1"/>
  <c r="G978" i="26"/>
  <c r="I978" i="26"/>
  <c r="K978" i="26" s="1"/>
  <c r="P978" i="26"/>
  <c r="R978" i="26" s="1"/>
  <c r="O978" i="26"/>
  <c r="N978" i="26"/>
  <c r="H1002" i="16"/>
  <c r="G1002" i="16"/>
  <c r="I1002" i="16"/>
  <c r="K1002" i="16" s="1"/>
  <c r="N1002" i="16"/>
  <c r="O1002" i="16"/>
  <c r="P1002" i="16"/>
  <c r="R1002" i="16" s="1"/>
  <c r="Q978" i="26" l="1"/>
  <c r="S978" i="26" s="1"/>
  <c r="U978" i="26"/>
  <c r="J978" i="26"/>
  <c r="J1002" i="16"/>
  <c r="L1002" i="16" s="1"/>
  <c r="U1002" i="16"/>
  <c r="Q1002" i="16"/>
  <c r="S1002" i="16" s="1"/>
  <c r="T978" i="26" l="1"/>
  <c r="L978" i="26"/>
  <c r="T1002" i="16"/>
  <c r="V1002" i="16" s="1"/>
  <c r="AB1002" i="16"/>
  <c r="X1002" i="16"/>
  <c r="M1003" i="16"/>
  <c r="W1002" i="16"/>
  <c r="AA1002" i="16"/>
  <c r="Z1002" i="16"/>
  <c r="Y1002" i="16"/>
  <c r="F1003" i="16"/>
  <c r="F979" i="26" l="1"/>
  <c r="M979" i="26"/>
  <c r="AB978" i="26"/>
  <c r="X978" i="26"/>
  <c r="AA978" i="26"/>
  <c r="W978" i="26"/>
  <c r="Z978" i="26"/>
  <c r="Y978" i="26"/>
  <c r="V978" i="26"/>
  <c r="G1003" i="16"/>
  <c r="I1003" i="16"/>
  <c r="K1003" i="16" s="1"/>
  <c r="H1003" i="16"/>
  <c r="O1003" i="16"/>
  <c r="N1003" i="16"/>
  <c r="P1003" i="16"/>
  <c r="R1003" i="16" s="1"/>
  <c r="P979" i="26" l="1"/>
  <c r="R979" i="26" s="1"/>
  <c r="O979" i="26"/>
  <c r="N979" i="26"/>
  <c r="H979" i="26"/>
  <c r="G979" i="26"/>
  <c r="I979" i="26"/>
  <c r="K979" i="26" s="1"/>
  <c r="J1003" i="16"/>
  <c r="L1003" i="16" s="1"/>
  <c r="U1003" i="16"/>
  <c r="Q1003" i="16"/>
  <c r="Q979" i="26" l="1"/>
  <c r="S979" i="26" s="1"/>
  <c r="U979" i="26"/>
  <c r="J979" i="26"/>
  <c r="S1003" i="16"/>
  <c r="T1003" i="16"/>
  <c r="T979" i="26" l="1"/>
  <c r="L979" i="26"/>
  <c r="Z1003" i="16"/>
  <c r="W1003" i="16"/>
  <c r="V1003" i="16"/>
  <c r="F1004" i="16"/>
  <c r="M1004" i="16"/>
  <c r="AB1003" i="16"/>
  <c r="Y1003" i="16"/>
  <c r="AA1003" i="16"/>
  <c r="X1003" i="16"/>
  <c r="F980" i="26" l="1"/>
  <c r="M980" i="26"/>
  <c r="AB979" i="26"/>
  <c r="X979" i="26"/>
  <c r="AA979" i="26"/>
  <c r="W979" i="26"/>
  <c r="Z979" i="26"/>
  <c r="Y979" i="26"/>
  <c r="V979" i="26"/>
  <c r="P1004" i="16"/>
  <c r="R1004" i="16" s="1"/>
  <c r="O1004" i="16"/>
  <c r="N1004" i="16"/>
  <c r="G1004" i="16"/>
  <c r="H1004" i="16"/>
  <c r="I1004" i="16"/>
  <c r="K1004" i="16" s="1"/>
  <c r="P980" i="26" l="1"/>
  <c r="R980" i="26" s="1"/>
  <c r="O980" i="26"/>
  <c r="N980" i="26"/>
  <c r="H980" i="26"/>
  <c r="G980" i="26"/>
  <c r="I980" i="26"/>
  <c r="K980" i="26" s="1"/>
  <c r="U1004" i="16"/>
  <c r="Q1004" i="16"/>
  <c r="S1004" i="16" s="1"/>
  <c r="J1004" i="16"/>
  <c r="U980" i="26" l="1"/>
  <c r="Q980" i="26"/>
  <c r="S980" i="26" s="1"/>
  <c r="J980" i="26"/>
  <c r="L1004" i="16"/>
  <c r="T1004" i="16"/>
  <c r="T980" i="26" l="1"/>
  <c r="L980" i="26"/>
  <c r="V1004" i="16"/>
  <c r="AA1004" i="16"/>
  <c r="W1004" i="16"/>
  <c r="Z1004" i="16"/>
  <c r="M1005" i="16"/>
  <c r="Y1004" i="16"/>
  <c r="F1005" i="16"/>
  <c r="AB1004" i="16"/>
  <c r="X1004" i="16"/>
  <c r="F981" i="26" l="1"/>
  <c r="M981" i="26"/>
  <c r="AB980" i="26"/>
  <c r="X980" i="26"/>
  <c r="AA980" i="26"/>
  <c r="W980" i="26"/>
  <c r="Z980" i="26"/>
  <c r="Y980" i="26"/>
  <c r="V980" i="26"/>
  <c r="P1005" i="16"/>
  <c r="R1005" i="16" s="1"/>
  <c r="O1005" i="16"/>
  <c r="N1005" i="16"/>
  <c r="I1005" i="16"/>
  <c r="K1005" i="16" s="1"/>
  <c r="G1005" i="16"/>
  <c r="H1005" i="16"/>
  <c r="P981" i="26" l="1"/>
  <c r="R981" i="26" s="1"/>
  <c r="O981" i="26"/>
  <c r="N981" i="26"/>
  <c r="H981" i="26"/>
  <c r="G981" i="26"/>
  <c r="I981" i="26"/>
  <c r="K981" i="26" s="1"/>
  <c r="Q1005" i="16"/>
  <c r="S1005" i="16" s="1"/>
  <c r="U1005" i="16"/>
  <c r="J1005" i="16"/>
  <c r="L1005" i="16" s="1"/>
  <c r="Q981" i="26" l="1"/>
  <c r="S981" i="26" s="1"/>
  <c r="U981" i="26"/>
  <c r="J981" i="26"/>
  <c r="T1005" i="16"/>
  <c r="V1005" i="16" s="1"/>
  <c r="AA1005" i="16"/>
  <c r="Z1005" i="16"/>
  <c r="Y1005" i="16"/>
  <c r="F1006" i="16"/>
  <c r="X1005" i="16"/>
  <c r="M1006" i="16"/>
  <c r="AB1005" i="16"/>
  <c r="W1005" i="16"/>
  <c r="T981" i="26" l="1"/>
  <c r="L981" i="26"/>
  <c r="H1006" i="16"/>
  <c r="I1006" i="16"/>
  <c r="K1006" i="16" s="1"/>
  <c r="G1006" i="16"/>
  <c r="O1006" i="16"/>
  <c r="P1006" i="16"/>
  <c r="R1006" i="16" s="1"/>
  <c r="N1006" i="16"/>
  <c r="F982" i="26" l="1"/>
  <c r="M982" i="26"/>
  <c r="AB981" i="26"/>
  <c r="X981" i="26"/>
  <c r="AA981" i="26"/>
  <c r="W981" i="26"/>
  <c r="Z981" i="26"/>
  <c r="Y981" i="26"/>
  <c r="V981" i="26"/>
  <c r="J1006" i="16"/>
  <c r="L1006" i="16" s="1"/>
  <c r="Q1006" i="16"/>
  <c r="S1006" i="16" s="1"/>
  <c r="U1006" i="16"/>
  <c r="P982" i="26" l="1"/>
  <c r="R982" i="26" s="1"/>
  <c r="O982" i="26"/>
  <c r="N982" i="26"/>
  <c r="H982" i="26"/>
  <c r="G982" i="26"/>
  <c r="I982" i="26"/>
  <c r="K982" i="26" s="1"/>
  <c r="T1006" i="16"/>
  <c r="V1006" i="16" s="1"/>
  <c r="AA1006" i="16"/>
  <c r="Z1006" i="16"/>
  <c r="Y1006" i="16"/>
  <c r="F1007" i="16"/>
  <c r="X1006" i="16"/>
  <c r="M1007" i="16"/>
  <c r="AB1006" i="16"/>
  <c r="W1006" i="16"/>
  <c r="U982" i="26" l="1"/>
  <c r="Q982" i="26"/>
  <c r="S982" i="26" s="1"/>
  <c r="J982" i="26"/>
  <c r="P1007" i="16"/>
  <c r="R1007" i="16" s="1"/>
  <c r="N1007" i="16"/>
  <c r="O1007" i="16"/>
  <c r="I1007" i="16"/>
  <c r="K1007" i="16" s="1"/>
  <c r="H1007" i="16"/>
  <c r="G1007" i="16"/>
  <c r="T982" i="26" l="1"/>
  <c r="L982" i="26"/>
  <c r="U1007" i="16"/>
  <c r="J1007" i="16"/>
  <c r="L1007" i="16" s="1"/>
  <c r="Q1007" i="16"/>
  <c r="S1007" i="16" s="1"/>
  <c r="F983" i="26" l="1"/>
  <c r="M983" i="26"/>
  <c r="AB982" i="26"/>
  <c r="X982" i="26"/>
  <c r="AA982" i="26"/>
  <c r="W982" i="26"/>
  <c r="Z982" i="26"/>
  <c r="Y982" i="26"/>
  <c r="V982" i="26"/>
  <c r="AB1007" i="16"/>
  <c r="T1007" i="16"/>
  <c r="V1007" i="16" s="1"/>
  <c r="Z1007" i="16"/>
  <c r="W1007" i="16"/>
  <c r="AA1007" i="16"/>
  <c r="X1007" i="16"/>
  <c r="F1008" i="16"/>
  <c r="Y1007" i="16"/>
  <c r="M1008" i="16"/>
  <c r="P983" i="26" l="1"/>
  <c r="R983" i="26" s="1"/>
  <c r="O983" i="26"/>
  <c r="N983" i="26"/>
  <c r="H983" i="26"/>
  <c r="G983" i="26"/>
  <c r="I983" i="26"/>
  <c r="K983" i="26" s="1"/>
  <c r="G1008" i="16"/>
  <c r="H1008" i="16"/>
  <c r="I1008" i="16"/>
  <c r="K1008" i="16" s="1"/>
  <c r="O1008" i="16"/>
  <c r="N1008" i="16"/>
  <c r="P1008" i="16"/>
  <c r="R1008" i="16" s="1"/>
  <c r="U983" i="26" l="1"/>
  <c r="Q983" i="26"/>
  <c r="S983" i="26" s="1"/>
  <c r="J983" i="26"/>
  <c r="J1008" i="16"/>
  <c r="U1008" i="16"/>
  <c r="Q1008" i="16"/>
  <c r="S1008" i="16" s="1"/>
  <c r="T983" i="26" l="1"/>
  <c r="L983" i="26"/>
  <c r="T1008" i="16"/>
  <c r="L1008" i="16"/>
  <c r="F984" i="26" l="1"/>
  <c r="M984" i="26"/>
  <c r="AB983" i="26"/>
  <c r="X983" i="26"/>
  <c r="AA983" i="26"/>
  <c r="W983" i="26"/>
  <c r="Z983" i="26"/>
  <c r="Y983" i="26"/>
  <c r="V983" i="26"/>
  <c r="AB1008" i="16"/>
  <c r="F1009" i="16"/>
  <c r="W1008" i="16"/>
  <c r="AA1008" i="16"/>
  <c r="M1009" i="16"/>
  <c r="Z1008" i="16"/>
  <c r="Y1008" i="16"/>
  <c r="V1008" i="16"/>
  <c r="X1008" i="16"/>
  <c r="P984" i="26" l="1"/>
  <c r="R984" i="26" s="1"/>
  <c r="O984" i="26"/>
  <c r="N984" i="26"/>
  <c r="H984" i="26"/>
  <c r="G984" i="26"/>
  <c r="I984" i="26"/>
  <c r="K984" i="26" s="1"/>
  <c r="G1009" i="16"/>
  <c r="I1009" i="16"/>
  <c r="K1009" i="16" s="1"/>
  <c r="H1009" i="16"/>
  <c r="P1009" i="16"/>
  <c r="R1009" i="16" s="1"/>
  <c r="N1009" i="16"/>
  <c r="O1009" i="16"/>
  <c r="U984" i="26" l="1"/>
  <c r="J984" i="26"/>
  <c r="Q984" i="26"/>
  <c r="S984" i="26" s="1"/>
  <c r="Q1009" i="16"/>
  <c r="S1009" i="16" s="1"/>
  <c r="U1009" i="16"/>
  <c r="J1009" i="16"/>
  <c r="T984" i="26" l="1"/>
  <c r="L984" i="26"/>
  <c r="L1009" i="16"/>
  <c r="Y1009" i="16" s="1"/>
  <c r="T1009" i="16"/>
  <c r="F985" i="26" l="1"/>
  <c r="M985" i="26"/>
  <c r="AB984" i="26"/>
  <c r="X984" i="26"/>
  <c r="AA984" i="26"/>
  <c r="W984" i="26"/>
  <c r="Z984" i="26"/>
  <c r="Y984" i="26"/>
  <c r="V984" i="26"/>
  <c r="AA1009" i="16"/>
  <c r="W1009" i="16"/>
  <c r="F1010" i="16"/>
  <c r="AB1009" i="16"/>
  <c r="X1009" i="16"/>
  <c r="V1009" i="16"/>
  <c r="Z1009" i="16"/>
  <c r="M1010" i="16"/>
  <c r="P985" i="26" l="1"/>
  <c r="R985" i="26" s="1"/>
  <c r="O985" i="26"/>
  <c r="N985" i="26"/>
  <c r="H985" i="26"/>
  <c r="G985" i="26"/>
  <c r="I985" i="26"/>
  <c r="K985" i="26" s="1"/>
  <c r="O1010" i="16"/>
  <c r="P1010" i="16"/>
  <c r="R1010" i="16" s="1"/>
  <c r="N1010" i="16"/>
  <c r="G1010" i="16"/>
  <c r="I1010" i="16"/>
  <c r="K1010" i="16" s="1"/>
  <c r="H1010" i="16"/>
  <c r="U985" i="26" l="1"/>
  <c r="J985" i="26"/>
  <c r="Q985" i="26"/>
  <c r="S985" i="26" s="1"/>
  <c r="J1010" i="16"/>
  <c r="L1010" i="16" s="1"/>
  <c r="Q1010" i="16"/>
  <c r="S1010" i="16" s="1"/>
  <c r="U1010" i="16"/>
  <c r="T985" i="26" l="1"/>
  <c r="L985" i="26"/>
  <c r="T1010" i="16"/>
  <c r="V1010" i="16" s="1"/>
  <c r="AB1010" i="16"/>
  <c r="Y1010" i="16"/>
  <c r="M1011" i="16"/>
  <c r="AA1010" i="16"/>
  <c r="X1010" i="16"/>
  <c r="F1011" i="16"/>
  <c r="W1010" i="16"/>
  <c r="Z1010" i="16"/>
  <c r="F986" i="26" l="1"/>
  <c r="M986" i="26"/>
  <c r="AB985" i="26"/>
  <c r="X985" i="26"/>
  <c r="AA985" i="26"/>
  <c r="W985" i="26"/>
  <c r="Z985" i="26"/>
  <c r="Y985" i="26"/>
  <c r="V985" i="26"/>
  <c r="P1011" i="16"/>
  <c r="R1011" i="16" s="1"/>
  <c r="N1011" i="16"/>
  <c r="O1011" i="16"/>
  <c r="G1011" i="16"/>
  <c r="I1011" i="16"/>
  <c r="K1011" i="16" s="1"/>
  <c r="H1011" i="16"/>
  <c r="P986" i="26" l="1"/>
  <c r="R986" i="26" s="1"/>
  <c r="O986" i="26"/>
  <c r="N986" i="26"/>
  <c r="H986" i="26"/>
  <c r="G986" i="26"/>
  <c r="I986" i="26"/>
  <c r="K986" i="26" s="1"/>
  <c r="U1011" i="16"/>
  <c r="J1011" i="16"/>
  <c r="L1011" i="16" s="1"/>
  <c r="Q1011" i="16"/>
  <c r="S1011" i="16" s="1"/>
  <c r="Q986" i="26" l="1"/>
  <c r="S986" i="26" s="1"/>
  <c r="U986" i="26"/>
  <c r="J986" i="26"/>
  <c r="T1011" i="16"/>
  <c r="V1011" i="16" s="1"/>
  <c r="AB1011" i="16"/>
  <c r="X1011" i="16"/>
  <c r="F1012" i="16"/>
  <c r="AA1011" i="16"/>
  <c r="W1011" i="16"/>
  <c r="Z1011" i="16"/>
  <c r="Y1011" i="16"/>
  <c r="M1012" i="16"/>
  <c r="T986" i="26" l="1"/>
  <c r="L986" i="26"/>
  <c r="O1012" i="16"/>
  <c r="N1012" i="16"/>
  <c r="P1012" i="16"/>
  <c r="R1012" i="16" s="1"/>
  <c r="I1012" i="16"/>
  <c r="K1012" i="16" s="1"/>
  <c r="G1012" i="16"/>
  <c r="H1012" i="16"/>
  <c r="F987" i="26" l="1"/>
  <c r="M987" i="26"/>
  <c r="AB986" i="26"/>
  <c r="X986" i="26"/>
  <c r="AA986" i="26"/>
  <c r="W986" i="26"/>
  <c r="Z986" i="26"/>
  <c r="Y986" i="26"/>
  <c r="V986" i="26"/>
  <c r="J1012" i="16"/>
  <c r="L1012" i="16" s="1"/>
  <c r="Q1012" i="16"/>
  <c r="S1012" i="16" s="1"/>
  <c r="U1012" i="16"/>
  <c r="P987" i="26" l="1"/>
  <c r="R987" i="26" s="1"/>
  <c r="O987" i="26"/>
  <c r="N987" i="26"/>
  <c r="H987" i="26"/>
  <c r="G987" i="26"/>
  <c r="I987" i="26"/>
  <c r="K987" i="26" s="1"/>
  <c r="Y1012" i="16"/>
  <c r="F1013" i="16"/>
  <c r="AB1012" i="16"/>
  <c r="X1012" i="16"/>
  <c r="AA1012" i="16"/>
  <c r="W1012" i="16"/>
  <c r="Z1012" i="16"/>
  <c r="M1013" i="16"/>
  <c r="T1012" i="16"/>
  <c r="V1012" i="16" s="1"/>
  <c r="U987" i="26" l="1"/>
  <c r="J987" i="26"/>
  <c r="Q987" i="26"/>
  <c r="S987" i="26" s="1"/>
  <c r="P1013" i="16"/>
  <c r="R1013" i="16" s="1"/>
  <c r="N1013" i="16"/>
  <c r="O1013" i="16"/>
  <c r="I1013" i="16"/>
  <c r="K1013" i="16" s="1"/>
  <c r="G1013" i="16"/>
  <c r="H1013" i="16"/>
  <c r="T987" i="26" l="1"/>
  <c r="L987" i="26"/>
  <c r="U1013" i="16"/>
  <c r="Q1013" i="16"/>
  <c r="S1013" i="16" s="1"/>
  <c r="J1013" i="16"/>
  <c r="F988" i="26" l="1"/>
  <c r="M988" i="26"/>
  <c r="AB987" i="26"/>
  <c r="X987" i="26"/>
  <c r="AA987" i="26"/>
  <c r="W987" i="26"/>
  <c r="Z987" i="26"/>
  <c r="Y987" i="26"/>
  <c r="V987" i="26"/>
  <c r="L1013" i="16"/>
  <c r="T1013" i="16"/>
  <c r="P988" i="26" l="1"/>
  <c r="R988" i="26" s="1"/>
  <c r="O988" i="26"/>
  <c r="N988" i="26"/>
  <c r="H988" i="26"/>
  <c r="G988" i="26"/>
  <c r="I988" i="26"/>
  <c r="K988" i="26" s="1"/>
  <c r="V1013" i="16"/>
  <c r="Z1013" i="16"/>
  <c r="F1014" i="16"/>
  <c r="Y1013" i="16"/>
  <c r="AB1013" i="16"/>
  <c r="X1013" i="16"/>
  <c r="M1014" i="16"/>
  <c r="AA1013" i="16"/>
  <c r="W1013" i="16"/>
  <c r="Q988" i="26" l="1"/>
  <c r="S988" i="26" s="1"/>
  <c r="U988" i="26"/>
  <c r="J988" i="26"/>
  <c r="P1014" i="16"/>
  <c r="R1014" i="16" s="1"/>
  <c r="O1014" i="16"/>
  <c r="N1014" i="16"/>
  <c r="H1014" i="16"/>
  <c r="G1014" i="16"/>
  <c r="I1014" i="16"/>
  <c r="K1014" i="16" s="1"/>
  <c r="T988" i="26" l="1"/>
  <c r="L988" i="26"/>
  <c r="U1014" i="16"/>
  <c r="Q1014" i="16"/>
  <c r="S1014" i="16" s="1"/>
  <c r="J1014" i="16"/>
  <c r="L1014" i="16" s="1"/>
  <c r="F989" i="26" l="1"/>
  <c r="M989" i="26"/>
  <c r="AB988" i="26"/>
  <c r="X988" i="26"/>
  <c r="AA988" i="26"/>
  <c r="W988" i="26"/>
  <c r="Z988" i="26"/>
  <c r="Y988" i="26"/>
  <c r="V988" i="26"/>
  <c r="W1014" i="16"/>
  <c r="X1014" i="16"/>
  <c r="T1014" i="16"/>
  <c r="V1014" i="16" s="1"/>
  <c r="AA1014" i="16"/>
  <c r="F1015" i="16"/>
  <c r="AB1014" i="16"/>
  <c r="M1015" i="16"/>
  <c r="Y1014" i="16"/>
  <c r="Z1014" i="16"/>
  <c r="H989" i="26" l="1"/>
  <c r="G989" i="26"/>
  <c r="I989" i="26"/>
  <c r="K989" i="26" s="1"/>
  <c r="P989" i="26"/>
  <c r="R989" i="26" s="1"/>
  <c r="O989" i="26"/>
  <c r="N989" i="26"/>
  <c r="G1015" i="16"/>
  <c r="H1015" i="16"/>
  <c r="I1015" i="16"/>
  <c r="K1015" i="16" s="1"/>
  <c r="N1015" i="16"/>
  <c r="O1015" i="16"/>
  <c r="P1015" i="16"/>
  <c r="R1015" i="16" s="1"/>
  <c r="Q989" i="26" l="1"/>
  <c r="S989" i="26" s="1"/>
  <c r="U989" i="26"/>
  <c r="J989" i="26"/>
  <c r="U1015" i="16"/>
  <c r="Q1015" i="16"/>
  <c r="S1015" i="16" s="1"/>
  <c r="J1015" i="16"/>
  <c r="T989" i="26" l="1"/>
  <c r="L989" i="26"/>
  <c r="L1015" i="16"/>
  <c r="T1015" i="16"/>
  <c r="F990" i="26" l="1"/>
  <c r="M990" i="26"/>
  <c r="AB989" i="26"/>
  <c r="X989" i="26"/>
  <c r="AA989" i="26"/>
  <c r="W989" i="26"/>
  <c r="Z989" i="26"/>
  <c r="Y989" i="26"/>
  <c r="V989" i="26"/>
  <c r="V1015" i="16"/>
  <c r="Z1015" i="16"/>
  <c r="Y1015" i="16"/>
  <c r="M1016" i="16"/>
  <c r="AB1015" i="16"/>
  <c r="X1015" i="16"/>
  <c r="F1016" i="16"/>
  <c r="AA1015" i="16"/>
  <c r="W1015" i="16"/>
  <c r="P990" i="26" l="1"/>
  <c r="R990" i="26" s="1"/>
  <c r="O990" i="26"/>
  <c r="N990" i="26"/>
  <c r="H990" i="26"/>
  <c r="G990" i="26"/>
  <c r="I990" i="26"/>
  <c r="K990" i="26" s="1"/>
  <c r="P1016" i="16"/>
  <c r="R1016" i="16" s="1"/>
  <c r="N1016" i="16"/>
  <c r="O1016" i="16"/>
  <c r="I1016" i="16"/>
  <c r="K1016" i="16" s="1"/>
  <c r="G1016" i="16"/>
  <c r="H1016" i="16"/>
  <c r="Q990" i="26" l="1"/>
  <c r="S990" i="26" s="1"/>
  <c r="U990" i="26"/>
  <c r="J990" i="26"/>
  <c r="U1016" i="16"/>
  <c r="Q1016" i="16"/>
  <c r="S1016" i="16" s="1"/>
  <c r="J1016" i="16"/>
  <c r="T990" i="26" l="1"/>
  <c r="L990" i="26"/>
  <c r="T1016" i="16"/>
  <c r="L1016" i="16"/>
  <c r="F991" i="26" l="1"/>
  <c r="M991" i="26"/>
  <c r="AB990" i="26"/>
  <c r="X990" i="26"/>
  <c r="AA990" i="26"/>
  <c r="W990" i="26"/>
  <c r="Z990" i="26"/>
  <c r="Y990" i="26"/>
  <c r="V990" i="26"/>
  <c r="V1016" i="16"/>
  <c r="F1017" i="16"/>
  <c r="I1017" i="16" s="1"/>
  <c r="K1017" i="16" s="1"/>
  <c r="Z1016" i="16"/>
  <c r="AA1016" i="16"/>
  <c r="AB1016" i="16"/>
  <c r="W1016" i="16"/>
  <c r="Y1016" i="16"/>
  <c r="M1017" i="16"/>
  <c r="O1017" i="16" s="1"/>
  <c r="X1016" i="16"/>
  <c r="P991" i="26" l="1"/>
  <c r="R991" i="26" s="1"/>
  <c r="O991" i="26"/>
  <c r="N991" i="26"/>
  <c r="H991" i="26"/>
  <c r="G991" i="26"/>
  <c r="I991" i="26"/>
  <c r="K991" i="26" s="1"/>
  <c r="H1017" i="16"/>
  <c r="G1017" i="16"/>
  <c r="N1017" i="16"/>
  <c r="P1017" i="16"/>
  <c r="R1017" i="16" s="1"/>
  <c r="U1017" i="16" s="1"/>
  <c r="U991" i="26" l="1"/>
  <c r="J991" i="26"/>
  <c r="L991" i="26" s="1"/>
  <c r="Q991" i="26"/>
  <c r="S991" i="26" s="1"/>
  <c r="J1017" i="16"/>
  <c r="L1017" i="16" s="1"/>
  <c r="Q1017" i="16"/>
  <c r="S1017" i="16" s="1"/>
  <c r="M992" i="26" l="1"/>
  <c r="F992" i="26"/>
  <c r="T991" i="26"/>
  <c r="V991" i="26" s="1"/>
  <c r="AB991" i="26"/>
  <c r="X991" i="26"/>
  <c r="AA991" i="26"/>
  <c r="W991" i="26"/>
  <c r="Z991" i="26"/>
  <c r="Y991" i="26"/>
  <c r="M1018" i="16"/>
  <c r="N1018" i="16" s="1"/>
  <c r="F1018" i="16"/>
  <c r="H1018" i="16" s="1"/>
  <c r="T1017" i="16"/>
  <c r="V1017" i="16" s="1"/>
  <c r="Z1017" i="16"/>
  <c r="AB1017" i="16"/>
  <c r="Y1017" i="16"/>
  <c r="AA1017" i="16"/>
  <c r="W1017" i="16"/>
  <c r="X1017" i="16"/>
  <c r="H992" i="26" l="1"/>
  <c r="G992" i="26"/>
  <c r="I992" i="26"/>
  <c r="K992" i="26" s="1"/>
  <c r="P992" i="26"/>
  <c r="R992" i="26" s="1"/>
  <c r="O992" i="26"/>
  <c r="N992" i="26"/>
  <c r="P1018" i="16"/>
  <c r="R1018" i="16" s="1"/>
  <c r="O1018" i="16"/>
  <c r="G1018" i="16"/>
  <c r="I1018" i="16"/>
  <c r="K1018" i="16" s="1"/>
  <c r="Q992" i="26" l="1"/>
  <c r="S992" i="26" s="1"/>
  <c r="U992" i="26"/>
  <c r="J992" i="26"/>
  <c r="Q1018" i="16"/>
  <c r="S1018" i="16" s="1"/>
  <c r="U1018" i="16"/>
  <c r="J1018" i="16"/>
  <c r="L1018" i="16" s="1"/>
  <c r="T992" i="26" l="1"/>
  <c r="L992" i="26"/>
  <c r="T1018" i="16"/>
  <c r="V1018" i="16" s="1"/>
  <c r="AA1018" i="16"/>
  <c r="X1018" i="16"/>
  <c r="Z1018" i="16"/>
  <c r="W1018" i="16"/>
  <c r="F1019" i="16"/>
  <c r="M1019" i="16"/>
  <c r="AB1018" i="16"/>
  <c r="Y1018" i="16"/>
  <c r="F993" i="26" l="1"/>
  <c r="M993" i="26"/>
  <c r="AB992" i="26"/>
  <c r="X992" i="26"/>
  <c r="AA992" i="26"/>
  <c r="W992" i="26"/>
  <c r="Z992" i="26"/>
  <c r="Y992" i="26"/>
  <c r="V992" i="26"/>
  <c r="O1019" i="16"/>
  <c r="N1019" i="16"/>
  <c r="P1019" i="16"/>
  <c r="R1019" i="16" s="1"/>
  <c r="I1019" i="16"/>
  <c r="K1019" i="16" s="1"/>
  <c r="H1019" i="16"/>
  <c r="G1019" i="16"/>
  <c r="P993" i="26" l="1"/>
  <c r="R993" i="26" s="1"/>
  <c r="O993" i="26"/>
  <c r="N993" i="26"/>
  <c r="H993" i="26"/>
  <c r="G993" i="26"/>
  <c r="I993" i="26"/>
  <c r="K993" i="26" s="1"/>
  <c r="J1019" i="16"/>
  <c r="L1019" i="16" s="1"/>
  <c r="U1019" i="16"/>
  <c r="Q1019" i="16"/>
  <c r="S1019" i="16" s="1"/>
  <c r="Q993" i="26" l="1"/>
  <c r="S993" i="26" s="1"/>
  <c r="U993" i="26"/>
  <c r="J993" i="26"/>
  <c r="T1019" i="16"/>
  <c r="V1019" i="16" s="1"/>
  <c r="Y1019" i="16"/>
  <c r="F1020" i="16"/>
  <c r="AB1019" i="16"/>
  <c r="X1019" i="16"/>
  <c r="AA1019" i="16"/>
  <c r="W1019" i="16"/>
  <c r="Z1019" i="16"/>
  <c r="M1020" i="16"/>
  <c r="T993" i="26" l="1"/>
  <c r="L993" i="26"/>
  <c r="N1020" i="16"/>
  <c r="O1020" i="16"/>
  <c r="P1020" i="16"/>
  <c r="R1020" i="16" s="1"/>
  <c r="H1020" i="16"/>
  <c r="G1020" i="16"/>
  <c r="I1020" i="16"/>
  <c r="K1020" i="16" s="1"/>
  <c r="F994" i="26" l="1"/>
  <c r="M994" i="26"/>
  <c r="AB993" i="26"/>
  <c r="X993" i="26"/>
  <c r="AA993" i="26"/>
  <c r="W993" i="26"/>
  <c r="Z993" i="26"/>
  <c r="Y993" i="26"/>
  <c r="V993" i="26"/>
  <c r="J1020" i="16"/>
  <c r="L1020" i="16" s="1"/>
  <c r="U1020" i="16"/>
  <c r="Q1020" i="16"/>
  <c r="S1020" i="16" s="1"/>
  <c r="P994" i="26" l="1"/>
  <c r="R994" i="26" s="1"/>
  <c r="O994" i="26"/>
  <c r="N994" i="26"/>
  <c r="H994" i="26"/>
  <c r="G994" i="26"/>
  <c r="I994" i="26"/>
  <c r="K994" i="26" s="1"/>
  <c r="AB1020" i="16"/>
  <c r="W1020" i="16"/>
  <c r="F1021" i="16"/>
  <c r="G1021" i="16" s="1"/>
  <c r="Z1020" i="16"/>
  <c r="Y1020" i="16"/>
  <c r="M1021" i="16"/>
  <c r="O1021" i="16" s="1"/>
  <c r="X1020" i="16"/>
  <c r="AA1020" i="16"/>
  <c r="T1020" i="16"/>
  <c r="V1020" i="16" s="1"/>
  <c r="U994" i="26" l="1"/>
  <c r="Q994" i="26"/>
  <c r="S994" i="26" s="1"/>
  <c r="J994" i="26"/>
  <c r="I1021" i="16"/>
  <c r="K1021" i="16" s="1"/>
  <c r="H1021" i="16"/>
  <c r="N1021" i="16"/>
  <c r="P1021" i="16"/>
  <c r="R1021" i="16" s="1"/>
  <c r="T994" i="26" l="1"/>
  <c r="L994" i="26"/>
  <c r="U1021" i="16"/>
  <c r="J1021" i="16"/>
  <c r="L1021" i="16" s="1"/>
  <c r="Q1021" i="16"/>
  <c r="S1021" i="16" s="1"/>
  <c r="F995" i="26" l="1"/>
  <c r="M995" i="26"/>
  <c r="AB994" i="26"/>
  <c r="X994" i="26"/>
  <c r="AA994" i="26"/>
  <c r="W994" i="26"/>
  <c r="Z994" i="26"/>
  <c r="Y994" i="26"/>
  <c r="V994" i="26"/>
  <c r="T1021" i="16"/>
  <c r="V1021" i="16" s="1"/>
  <c r="AB1021" i="16"/>
  <c r="AA1021" i="16"/>
  <c r="Z1021" i="16"/>
  <c r="Y1021" i="16"/>
  <c r="X1021" i="16"/>
  <c r="W1021" i="16"/>
  <c r="M1022" i="16"/>
  <c r="F1022" i="16"/>
  <c r="P995" i="26" l="1"/>
  <c r="R995" i="26" s="1"/>
  <c r="O995" i="26"/>
  <c r="N995" i="26"/>
  <c r="H995" i="26"/>
  <c r="G995" i="26"/>
  <c r="I995" i="26"/>
  <c r="K995" i="26" s="1"/>
  <c r="O1022" i="16"/>
  <c r="N1022" i="16"/>
  <c r="P1022" i="16"/>
  <c r="R1022" i="16" s="1"/>
  <c r="H1022" i="16"/>
  <c r="G1022" i="16"/>
  <c r="I1022" i="16"/>
  <c r="K1022" i="16" s="1"/>
  <c r="Q995" i="26" l="1"/>
  <c r="S995" i="26" s="1"/>
  <c r="U995" i="26"/>
  <c r="J995" i="26"/>
  <c r="Q1022" i="16"/>
  <c r="S1022" i="16" s="1"/>
  <c r="J1022" i="16"/>
  <c r="U1022" i="16"/>
  <c r="T995" i="26" l="1"/>
  <c r="L995" i="26"/>
  <c r="T1022" i="16"/>
  <c r="L1022" i="16"/>
  <c r="M1023" i="16" s="1"/>
  <c r="F996" i="26" l="1"/>
  <c r="M996" i="26"/>
  <c r="AB995" i="26"/>
  <c r="X995" i="26"/>
  <c r="AA995" i="26"/>
  <c r="W995" i="26"/>
  <c r="Z995" i="26"/>
  <c r="Y995" i="26"/>
  <c r="V995" i="26"/>
  <c r="V1022" i="16"/>
  <c r="AB1022" i="16"/>
  <c r="AA1022" i="16"/>
  <c r="Z1022" i="16"/>
  <c r="Y1022" i="16"/>
  <c r="F1023" i="16"/>
  <c r="I1023" i="16" s="1"/>
  <c r="K1023" i="16" s="1"/>
  <c r="X1022" i="16"/>
  <c r="W1022" i="16"/>
  <c r="O1023" i="16"/>
  <c r="P1023" i="16"/>
  <c r="R1023" i="16" s="1"/>
  <c r="N1023" i="16"/>
  <c r="P996" i="26" l="1"/>
  <c r="R996" i="26" s="1"/>
  <c r="O996" i="26"/>
  <c r="N996" i="26"/>
  <c r="H996" i="26"/>
  <c r="G996" i="26"/>
  <c r="I996" i="26"/>
  <c r="K996" i="26" s="1"/>
  <c r="G1023" i="16"/>
  <c r="H1023" i="16"/>
  <c r="Q1023" i="16"/>
  <c r="S1023" i="16" s="1"/>
  <c r="U1023" i="16"/>
  <c r="U996" i="26" l="1"/>
  <c r="J996" i="26"/>
  <c r="Q996" i="26"/>
  <c r="S996" i="26" s="1"/>
  <c r="J1023" i="16"/>
  <c r="L1023" i="16" s="1"/>
  <c r="AB1023" i="16" s="1"/>
  <c r="T996" i="26" l="1"/>
  <c r="L996" i="26"/>
  <c r="Y1023" i="16"/>
  <c r="F1024" i="16"/>
  <c r="G1024" i="16" s="1"/>
  <c r="T1023" i="16"/>
  <c r="V1023" i="16" s="1"/>
  <c r="W1023" i="16"/>
  <c r="M1024" i="16"/>
  <c r="N1024" i="16" s="1"/>
  <c r="X1023" i="16"/>
  <c r="Z1023" i="16"/>
  <c r="AA1023" i="16"/>
  <c r="F997" i="26" l="1"/>
  <c r="M997" i="26"/>
  <c r="AB996" i="26"/>
  <c r="X996" i="26"/>
  <c r="AA996" i="26"/>
  <c r="W996" i="26"/>
  <c r="Z996" i="26"/>
  <c r="Y996" i="26"/>
  <c r="V996" i="26"/>
  <c r="I1024" i="16"/>
  <c r="K1024" i="16" s="1"/>
  <c r="H1024" i="16"/>
  <c r="O1024" i="16"/>
  <c r="P1024" i="16"/>
  <c r="R1024" i="16" s="1"/>
  <c r="P997" i="26" l="1"/>
  <c r="R997" i="26" s="1"/>
  <c r="O997" i="26"/>
  <c r="N997" i="26"/>
  <c r="H997" i="26"/>
  <c r="G997" i="26"/>
  <c r="I997" i="26"/>
  <c r="K997" i="26" s="1"/>
  <c r="U1024" i="16"/>
  <c r="J1024" i="16"/>
  <c r="L1024" i="16" s="1"/>
  <c r="Q1024" i="16"/>
  <c r="S1024" i="16" s="1"/>
  <c r="Q997" i="26" l="1"/>
  <c r="S997" i="26" s="1"/>
  <c r="U997" i="26"/>
  <c r="J997" i="26"/>
  <c r="F1025" i="16"/>
  <c r="H1025" i="16" s="1"/>
  <c r="AA1024" i="16"/>
  <c r="M1025" i="16"/>
  <c r="P1025" i="16" s="1"/>
  <c r="R1025" i="16" s="1"/>
  <c r="T1024" i="16"/>
  <c r="V1024" i="16" s="1"/>
  <c r="W1024" i="16"/>
  <c r="X1024" i="16"/>
  <c r="Y1024" i="16"/>
  <c r="Z1024" i="16"/>
  <c r="AB1024" i="16"/>
  <c r="T997" i="26" l="1"/>
  <c r="L997" i="26"/>
  <c r="O1025" i="16"/>
  <c r="I1025" i="16"/>
  <c r="K1025" i="16" s="1"/>
  <c r="U1025" i="16" s="1"/>
  <c r="G1025" i="16"/>
  <c r="N1025" i="16"/>
  <c r="F998" i="26" l="1"/>
  <c r="M998" i="26"/>
  <c r="AB997" i="26"/>
  <c r="X997" i="26"/>
  <c r="AA997" i="26"/>
  <c r="W997" i="26"/>
  <c r="Z997" i="26"/>
  <c r="Y997" i="26"/>
  <c r="V997" i="26"/>
  <c r="Q1025" i="16"/>
  <c r="S1025" i="16" s="1"/>
  <c r="J1025" i="16"/>
  <c r="L1025" i="16" s="1"/>
  <c r="P998" i="26" l="1"/>
  <c r="R998" i="26" s="1"/>
  <c r="O998" i="26"/>
  <c r="N998" i="26"/>
  <c r="H998" i="26"/>
  <c r="G998" i="26"/>
  <c r="I998" i="26"/>
  <c r="K998" i="26" s="1"/>
  <c r="AA1025" i="16"/>
  <c r="F1026" i="16"/>
  <c r="H1026" i="16" s="1"/>
  <c r="M1026" i="16"/>
  <c r="O1026" i="16" s="1"/>
  <c r="T1025" i="16"/>
  <c r="V1025" i="16" s="1"/>
  <c r="Y1025" i="16"/>
  <c r="W1025" i="16"/>
  <c r="Z1025" i="16"/>
  <c r="X1025" i="16"/>
  <c r="AB1025" i="16"/>
  <c r="Q998" i="26" l="1"/>
  <c r="S998" i="26" s="1"/>
  <c r="U998" i="26"/>
  <c r="J998" i="26"/>
  <c r="G1026" i="16"/>
  <c r="I1026" i="16"/>
  <c r="K1026" i="16" s="1"/>
  <c r="P1026" i="16"/>
  <c r="R1026" i="16" s="1"/>
  <c r="N1026" i="16"/>
  <c r="T998" i="26" l="1"/>
  <c r="L998" i="26"/>
  <c r="J1026" i="16"/>
  <c r="L1026" i="16" s="1"/>
  <c r="U1026" i="16"/>
  <c r="Q1026" i="16"/>
  <c r="S1026" i="16" s="1"/>
  <c r="F999" i="26" l="1"/>
  <c r="M999" i="26"/>
  <c r="AB998" i="26"/>
  <c r="X998" i="26"/>
  <c r="AA998" i="26"/>
  <c r="W998" i="26"/>
  <c r="Z998" i="26"/>
  <c r="Y998" i="26"/>
  <c r="V998" i="26"/>
  <c r="AB1026" i="16"/>
  <c r="Y1026" i="16"/>
  <c r="T1026" i="16"/>
  <c r="V1026" i="16" s="1"/>
  <c r="M1027" i="16"/>
  <c r="N1027" i="16" s="1"/>
  <c r="Z1026" i="16"/>
  <c r="W1026" i="16"/>
  <c r="AA1026" i="16"/>
  <c r="F1027" i="16"/>
  <c r="I1027" i="16" s="1"/>
  <c r="K1027" i="16" s="1"/>
  <c r="X1026" i="16"/>
  <c r="P999" i="26" l="1"/>
  <c r="R999" i="26" s="1"/>
  <c r="O999" i="26"/>
  <c r="N999" i="26"/>
  <c r="H999" i="26"/>
  <c r="G999" i="26"/>
  <c r="I999" i="26"/>
  <c r="K999" i="26" s="1"/>
  <c r="O1027" i="16"/>
  <c r="P1027" i="16"/>
  <c r="R1027" i="16" s="1"/>
  <c r="U1027" i="16" s="1"/>
  <c r="H1027" i="16"/>
  <c r="G1027" i="16"/>
  <c r="J999" i="26" l="1"/>
  <c r="Q999" i="26"/>
  <c r="S999" i="26" s="1"/>
  <c r="U999" i="26"/>
  <c r="Q1027" i="16"/>
  <c r="S1027" i="16" s="1"/>
  <c r="J1027" i="16"/>
  <c r="L1027" i="16" s="1"/>
  <c r="T999" i="26" l="1"/>
  <c r="L999" i="26"/>
  <c r="AA1027" i="16"/>
  <c r="F1028" i="16"/>
  <c r="I1028" i="16" s="1"/>
  <c r="K1028" i="16" s="1"/>
  <c r="M1028" i="16"/>
  <c r="N1028" i="16" s="1"/>
  <c r="W1027" i="16"/>
  <c r="X1027" i="16"/>
  <c r="Y1027" i="16"/>
  <c r="T1027" i="16"/>
  <c r="V1027" i="16" s="1"/>
  <c r="Z1027" i="16"/>
  <c r="AB1027" i="16"/>
  <c r="F1000" i="26" l="1"/>
  <c r="M1000" i="26"/>
  <c r="AB999" i="26"/>
  <c r="X999" i="26"/>
  <c r="AA999" i="26"/>
  <c r="W999" i="26"/>
  <c r="Z999" i="26"/>
  <c r="Y999" i="26"/>
  <c r="V999" i="26"/>
  <c r="O1028" i="16"/>
  <c r="P1028" i="16"/>
  <c r="R1028" i="16" s="1"/>
  <c r="U1028" i="16" s="1"/>
  <c r="G1028" i="16"/>
  <c r="H1028" i="16"/>
  <c r="P1000" i="26" l="1"/>
  <c r="R1000" i="26" s="1"/>
  <c r="O1000" i="26"/>
  <c r="N1000" i="26"/>
  <c r="H1000" i="26"/>
  <c r="G1000" i="26"/>
  <c r="I1000" i="26"/>
  <c r="K1000" i="26" s="1"/>
  <c r="Q1028" i="16"/>
  <c r="S1028" i="16" s="1"/>
  <c r="J1028" i="16"/>
  <c r="L1028" i="16" s="1"/>
  <c r="Q1000" i="26" l="1"/>
  <c r="S1000" i="26" s="1"/>
  <c r="U1000" i="26"/>
  <c r="J1000" i="26"/>
  <c r="AB1028" i="16"/>
  <c r="F1029" i="16"/>
  <c r="G1029" i="16" s="1"/>
  <c r="T1028" i="16"/>
  <c r="V1028" i="16" s="1"/>
  <c r="Y1028" i="16"/>
  <c r="M1029" i="16"/>
  <c r="P1029" i="16" s="1"/>
  <c r="R1029" i="16" s="1"/>
  <c r="Z1028" i="16"/>
  <c r="W1028" i="16"/>
  <c r="X1028" i="16"/>
  <c r="AA1028" i="16"/>
  <c r="T1000" i="26" l="1"/>
  <c r="L1000" i="26"/>
  <c r="I1029" i="16"/>
  <c r="K1029" i="16" s="1"/>
  <c r="U1029" i="16" s="1"/>
  <c r="H1029" i="16"/>
  <c r="N1029" i="16"/>
  <c r="O1029" i="16"/>
  <c r="F1001" i="26" l="1"/>
  <c r="M1001" i="26"/>
  <c r="AB1000" i="26"/>
  <c r="X1000" i="26"/>
  <c r="AA1000" i="26"/>
  <c r="W1000" i="26"/>
  <c r="Z1000" i="26"/>
  <c r="Y1000" i="26"/>
  <c r="V1000" i="26"/>
  <c r="J1029" i="16"/>
  <c r="L1029" i="16" s="1"/>
  <c r="Q1029" i="16"/>
  <c r="S1029" i="16" s="1"/>
  <c r="P1001" i="26" l="1"/>
  <c r="R1001" i="26" s="1"/>
  <c r="O1001" i="26"/>
  <c r="N1001" i="26"/>
  <c r="H1001" i="26"/>
  <c r="G1001" i="26"/>
  <c r="I1001" i="26"/>
  <c r="K1001" i="26" s="1"/>
  <c r="T1029" i="16"/>
  <c r="V1029" i="16" s="1"/>
  <c r="AB1029" i="16"/>
  <c r="AA1029" i="16"/>
  <c r="Z1029" i="16"/>
  <c r="Y1029" i="16"/>
  <c r="X1029" i="16"/>
  <c r="W1029" i="16"/>
  <c r="F1030" i="16"/>
  <c r="M1030" i="16"/>
  <c r="J1001" i="26" l="1"/>
  <c r="Q1001" i="26"/>
  <c r="S1001" i="26" s="1"/>
  <c r="U1001" i="26"/>
  <c r="H1030" i="16"/>
  <c r="I1030" i="16"/>
  <c r="K1030" i="16" s="1"/>
  <c r="G1030" i="16"/>
  <c r="N1030" i="16"/>
  <c r="O1030" i="16"/>
  <c r="P1030" i="16"/>
  <c r="R1030" i="16" s="1"/>
  <c r="T1001" i="26" l="1"/>
  <c r="L1001" i="26"/>
  <c r="J1030" i="16"/>
  <c r="L1030" i="16" s="1"/>
  <c r="Q1030" i="16"/>
  <c r="S1030" i="16" s="1"/>
  <c r="U1030" i="16"/>
  <c r="F1002" i="26" l="1"/>
  <c r="M1002" i="26"/>
  <c r="AB1001" i="26"/>
  <c r="X1001" i="26"/>
  <c r="AA1001" i="26"/>
  <c r="W1001" i="26"/>
  <c r="Z1001" i="26"/>
  <c r="Y1001" i="26"/>
  <c r="V1001" i="26"/>
  <c r="AB1030" i="16"/>
  <c r="AA1030" i="16"/>
  <c r="Z1030" i="16"/>
  <c r="Y1030" i="16"/>
  <c r="X1030" i="16"/>
  <c r="W1030" i="16"/>
  <c r="T1030" i="16"/>
  <c r="V1030" i="16" s="1"/>
  <c r="M1031" i="16"/>
  <c r="F1031" i="16"/>
  <c r="P1002" i="26" l="1"/>
  <c r="R1002" i="26" s="1"/>
  <c r="O1002" i="26"/>
  <c r="N1002" i="26"/>
  <c r="H1002" i="26"/>
  <c r="G1002" i="26"/>
  <c r="I1002" i="26"/>
  <c r="K1002" i="26" s="1"/>
  <c r="O1031" i="16"/>
  <c r="P1031" i="16"/>
  <c r="R1031" i="16" s="1"/>
  <c r="N1031" i="16"/>
  <c r="G1031" i="16"/>
  <c r="I1031" i="16"/>
  <c r="K1031" i="16" s="1"/>
  <c r="H1031" i="16"/>
  <c r="Q1002" i="26" l="1"/>
  <c r="S1002" i="26" s="1"/>
  <c r="J1002" i="26"/>
  <c r="U1002" i="26"/>
  <c r="Q1031" i="16"/>
  <c r="S1031" i="16" s="1"/>
  <c r="U1031" i="16"/>
  <c r="J1031" i="16"/>
  <c r="T1002" i="26" l="1"/>
  <c r="L1002" i="26"/>
  <c r="T1031" i="16"/>
  <c r="L1031" i="16"/>
  <c r="F1003" i="26" l="1"/>
  <c r="M1003" i="26"/>
  <c r="AB1002" i="26"/>
  <c r="X1002" i="26"/>
  <c r="AA1002" i="26"/>
  <c r="W1002" i="26"/>
  <c r="Z1002" i="26"/>
  <c r="Y1002" i="26"/>
  <c r="V1002" i="26"/>
  <c r="V1031" i="16"/>
  <c r="AB1031" i="16"/>
  <c r="AA1031" i="16"/>
  <c r="Z1031" i="16"/>
  <c r="X1031" i="16"/>
  <c r="Y1031" i="16"/>
  <c r="W1031" i="16"/>
  <c r="F1032" i="16"/>
  <c r="M1032" i="16"/>
  <c r="P1003" i="26" l="1"/>
  <c r="R1003" i="26" s="1"/>
  <c r="O1003" i="26"/>
  <c r="N1003" i="26"/>
  <c r="H1003" i="26"/>
  <c r="G1003" i="26"/>
  <c r="I1003" i="26"/>
  <c r="K1003" i="26" s="1"/>
  <c r="G1032" i="16"/>
  <c r="I1032" i="16"/>
  <c r="K1032" i="16" s="1"/>
  <c r="H1032" i="16"/>
  <c r="N1032" i="16"/>
  <c r="P1032" i="16"/>
  <c r="R1032" i="16" s="1"/>
  <c r="O1032" i="16"/>
  <c r="U1003" i="26" l="1"/>
  <c r="J1003" i="26"/>
  <c r="L1003" i="26" s="1"/>
  <c r="Q1003" i="26"/>
  <c r="S1003" i="26" s="1"/>
  <c r="J1032" i="16"/>
  <c r="L1032" i="16" s="1"/>
  <c r="Q1032" i="16"/>
  <c r="U1032" i="16"/>
  <c r="F1004" i="26" l="1"/>
  <c r="M1004" i="26"/>
  <c r="AB1003" i="26"/>
  <c r="X1003" i="26"/>
  <c r="AA1003" i="26"/>
  <c r="W1003" i="26"/>
  <c r="Z1003" i="26"/>
  <c r="Y1003" i="26"/>
  <c r="T1003" i="26"/>
  <c r="V1003" i="26" s="1"/>
  <c r="T1032" i="16"/>
  <c r="S1032" i="16"/>
  <c r="AB1032" i="16" s="1"/>
  <c r="P1004" i="26" l="1"/>
  <c r="R1004" i="26" s="1"/>
  <c r="O1004" i="26"/>
  <c r="N1004" i="26"/>
  <c r="H1004" i="26"/>
  <c r="G1004" i="26"/>
  <c r="I1004" i="26"/>
  <c r="K1004" i="26" s="1"/>
  <c r="W1032" i="16"/>
  <c r="M1033" i="16"/>
  <c r="P1033" i="16" s="1"/>
  <c r="R1033" i="16" s="1"/>
  <c r="V1032" i="16"/>
  <c r="X1032" i="16"/>
  <c r="Z1032" i="16"/>
  <c r="F1033" i="16"/>
  <c r="I1033" i="16" s="1"/>
  <c r="K1033" i="16" s="1"/>
  <c r="Y1032" i="16"/>
  <c r="AA1032" i="16"/>
  <c r="U1004" i="26" l="1"/>
  <c r="J1004" i="26"/>
  <c r="L1004" i="26" s="1"/>
  <c r="Q1004" i="26"/>
  <c r="S1004" i="26" s="1"/>
  <c r="N1033" i="16"/>
  <c r="O1033" i="16"/>
  <c r="G1033" i="16"/>
  <c r="H1033" i="16"/>
  <c r="U1033" i="16"/>
  <c r="F1005" i="26" l="1"/>
  <c r="M1005" i="26"/>
  <c r="T1004" i="26"/>
  <c r="V1004" i="26" s="1"/>
  <c r="AB1004" i="26"/>
  <c r="X1004" i="26"/>
  <c r="AA1004" i="26"/>
  <c r="W1004" i="26"/>
  <c r="Z1004" i="26"/>
  <c r="Y1004" i="26"/>
  <c r="Q1033" i="16"/>
  <c r="S1033" i="16" s="1"/>
  <c r="J1033" i="16"/>
  <c r="L1033" i="16" s="1"/>
  <c r="H1005" i="26" l="1"/>
  <c r="G1005" i="26"/>
  <c r="I1005" i="26"/>
  <c r="K1005" i="26" s="1"/>
  <c r="P1005" i="26"/>
  <c r="R1005" i="26" s="1"/>
  <c r="O1005" i="26"/>
  <c r="N1005" i="26"/>
  <c r="AB1033" i="16"/>
  <c r="M1034" i="16"/>
  <c r="O1034" i="16" s="1"/>
  <c r="F1034" i="16"/>
  <c r="I1034" i="16" s="1"/>
  <c r="K1034" i="16" s="1"/>
  <c r="Y1033" i="16"/>
  <c r="T1033" i="16"/>
  <c r="V1033" i="16" s="1"/>
  <c r="W1033" i="16"/>
  <c r="Z1033" i="16"/>
  <c r="AA1033" i="16"/>
  <c r="X1033" i="16"/>
  <c r="Q1005" i="26" l="1"/>
  <c r="S1005" i="26" s="1"/>
  <c r="U1005" i="26"/>
  <c r="J1005" i="26"/>
  <c r="P1034" i="16"/>
  <c r="R1034" i="16" s="1"/>
  <c r="U1034" i="16" s="1"/>
  <c r="G1034" i="16"/>
  <c r="N1034" i="16"/>
  <c r="H1034" i="16"/>
  <c r="T1005" i="26" l="1"/>
  <c r="L1005" i="26"/>
  <c r="J1034" i="16"/>
  <c r="L1034" i="16" s="1"/>
  <c r="Q1034" i="16"/>
  <c r="S1034" i="16" s="1"/>
  <c r="F1006" i="26" l="1"/>
  <c r="M1006" i="26"/>
  <c r="AB1005" i="26"/>
  <c r="X1005" i="26"/>
  <c r="AA1005" i="26"/>
  <c r="W1005" i="26"/>
  <c r="Z1005" i="26"/>
  <c r="Y1005" i="26"/>
  <c r="V1005" i="26"/>
  <c r="T1034" i="16"/>
  <c r="V1034" i="16" s="1"/>
  <c r="F1035" i="16"/>
  <c r="I1035" i="16" s="1"/>
  <c r="K1035" i="16" s="1"/>
  <c r="AB1034" i="16"/>
  <c r="AA1034" i="16"/>
  <c r="Z1034" i="16"/>
  <c r="M1035" i="16"/>
  <c r="N1035" i="16" s="1"/>
  <c r="Y1034" i="16"/>
  <c r="X1034" i="16"/>
  <c r="W1034" i="16"/>
  <c r="P1006" i="26" l="1"/>
  <c r="R1006" i="26" s="1"/>
  <c r="O1006" i="26"/>
  <c r="N1006" i="26"/>
  <c r="H1006" i="26"/>
  <c r="G1006" i="26"/>
  <c r="I1006" i="26"/>
  <c r="K1006" i="26" s="1"/>
  <c r="G1035" i="16"/>
  <c r="H1035" i="16"/>
  <c r="P1035" i="16"/>
  <c r="R1035" i="16" s="1"/>
  <c r="U1035" i="16" s="1"/>
  <c r="O1035" i="16"/>
  <c r="Q1006" i="26" l="1"/>
  <c r="S1006" i="26" s="1"/>
  <c r="U1006" i="26"/>
  <c r="J1006" i="26"/>
  <c r="J1035" i="16"/>
  <c r="L1035" i="16" s="1"/>
  <c r="Q1035" i="16"/>
  <c r="S1035" i="16" s="1"/>
  <c r="T1006" i="26" l="1"/>
  <c r="L1006" i="26"/>
  <c r="T1035" i="16"/>
  <c r="V1035" i="16" s="1"/>
  <c r="AB1035" i="16"/>
  <c r="AA1035" i="16"/>
  <c r="Z1035" i="16"/>
  <c r="Y1035" i="16"/>
  <c r="X1035" i="16"/>
  <c r="W1035" i="16"/>
  <c r="F1036" i="16"/>
  <c r="M1036" i="16"/>
  <c r="F1007" i="26" l="1"/>
  <c r="M1007" i="26"/>
  <c r="AB1006" i="26"/>
  <c r="X1006" i="26"/>
  <c r="AA1006" i="26"/>
  <c r="W1006" i="26"/>
  <c r="Z1006" i="26"/>
  <c r="Y1006" i="26"/>
  <c r="V1006" i="26"/>
  <c r="I1036" i="16"/>
  <c r="K1036" i="16" s="1"/>
  <c r="G1036" i="16"/>
  <c r="H1036" i="16"/>
  <c r="O1036" i="16"/>
  <c r="P1036" i="16"/>
  <c r="R1036" i="16" s="1"/>
  <c r="N1036" i="16"/>
  <c r="P1007" i="26" l="1"/>
  <c r="R1007" i="26" s="1"/>
  <c r="O1007" i="26"/>
  <c r="N1007" i="26"/>
  <c r="H1007" i="26"/>
  <c r="G1007" i="26"/>
  <c r="I1007" i="26"/>
  <c r="K1007" i="26" s="1"/>
  <c r="Q1036" i="16"/>
  <c r="S1036" i="16" s="1"/>
  <c r="J1036" i="16"/>
  <c r="L1036" i="16" s="1"/>
  <c r="Q1007" i="26" l="1"/>
  <c r="S1007" i="26" s="1"/>
  <c r="U1007" i="26"/>
  <c r="J1007" i="26"/>
  <c r="AB1036" i="16"/>
  <c r="AA1036" i="16"/>
  <c r="Z1036" i="16"/>
  <c r="U1036" i="16"/>
  <c r="Y1036" i="16"/>
  <c r="X1036" i="16"/>
  <c r="W1036" i="16"/>
  <c r="T1036" i="16"/>
  <c r="F1037" i="16"/>
  <c r="M1037" i="16"/>
  <c r="T1007" i="26" l="1"/>
  <c r="L1007" i="26"/>
  <c r="V1036" i="16"/>
  <c r="O1037" i="16"/>
  <c r="P1037" i="16"/>
  <c r="R1037" i="16" s="1"/>
  <c r="N1037" i="16"/>
  <c r="H1037" i="16"/>
  <c r="G1037" i="16"/>
  <c r="I1037" i="16"/>
  <c r="K1037" i="16" s="1"/>
  <c r="F1008" i="26" l="1"/>
  <c r="M1008" i="26"/>
  <c r="AB1007" i="26"/>
  <c r="X1007" i="26"/>
  <c r="AA1007" i="26"/>
  <c r="W1007" i="26"/>
  <c r="Z1007" i="26"/>
  <c r="Y1007" i="26"/>
  <c r="V1007" i="26"/>
  <c r="Q1037" i="16"/>
  <c r="S1037" i="16" s="1"/>
  <c r="U1037" i="16"/>
  <c r="J1037" i="16"/>
  <c r="L1037" i="16" s="1"/>
  <c r="P1008" i="26" l="1"/>
  <c r="R1008" i="26" s="1"/>
  <c r="O1008" i="26"/>
  <c r="N1008" i="26"/>
  <c r="H1008" i="26"/>
  <c r="G1008" i="26"/>
  <c r="I1008" i="26"/>
  <c r="K1008" i="26" s="1"/>
  <c r="AB1037" i="16"/>
  <c r="AA1037" i="16"/>
  <c r="Z1037" i="16"/>
  <c r="Y1037" i="16"/>
  <c r="X1037" i="16"/>
  <c r="W1037" i="16"/>
  <c r="T1037" i="16"/>
  <c r="V1037" i="16" s="1"/>
  <c r="F1038" i="16"/>
  <c r="M1038" i="16"/>
  <c r="U1008" i="26" l="1"/>
  <c r="J1008" i="26"/>
  <c r="Q1008" i="26"/>
  <c r="S1008" i="26" s="1"/>
  <c r="P1038" i="16"/>
  <c r="R1038" i="16" s="1"/>
  <c r="O1038" i="16"/>
  <c r="N1038" i="16"/>
  <c r="H1038" i="16"/>
  <c r="I1038" i="16"/>
  <c r="K1038" i="16" s="1"/>
  <c r="G1038" i="16"/>
  <c r="T1008" i="26" l="1"/>
  <c r="L1008" i="26"/>
  <c r="U1038" i="16"/>
  <c r="Q1038" i="16"/>
  <c r="S1038" i="16" s="1"/>
  <c r="J1038" i="16"/>
  <c r="L1038" i="16" s="1"/>
  <c r="F1009" i="26" l="1"/>
  <c r="M1009" i="26"/>
  <c r="AB1008" i="26"/>
  <c r="X1008" i="26"/>
  <c r="AA1008" i="26"/>
  <c r="W1008" i="26"/>
  <c r="Z1008" i="26"/>
  <c r="Y1008" i="26"/>
  <c r="V1008" i="26"/>
  <c r="AB1038" i="16"/>
  <c r="AA1038" i="16"/>
  <c r="Z1038" i="16"/>
  <c r="Y1038" i="16"/>
  <c r="X1038" i="16"/>
  <c r="W1038" i="16"/>
  <c r="T1038" i="16"/>
  <c r="V1038" i="16" s="1"/>
  <c r="M1039" i="16"/>
  <c r="F1039" i="16"/>
  <c r="P1009" i="26" l="1"/>
  <c r="R1009" i="26" s="1"/>
  <c r="O1009" i="26"/>
  <c r="N1009" i="26"/>
  <c r="H1009" i="26"/>
  <c r="G1009" i="26"/>
  <c r="I1009" i="26"/>
  <c r="K1009" i="26" s="1"/>
  <c r="N1039" i="16"/>
  <c r="O1039" i="16"/>
  <c r="P1039" i="16"/>
  <c r="R1039" i="16" s="1"/>
  <c r="G1039" i="16"/>
  <c r="I1039" i="16"/>
  <c r="K1039" i="16" s="1"/>
  <c r="H1039" i="16"/>
  <c r="Q1009" i="26" l="1"/>
  <c r="S1009" i="26" s="1"/>
  <c r="U1009" i="26"/>
  <c r="J1009" i="26"/>
  <c r="J1039" i="16"/>
  <c r="L1039" i="16" s="1"/>
  <c r="Q1039" i="16"/>
  <c r="S1039" i="16" s="1"/>
  <c r="U1039" i="16"/>
  <c r="T1009" i="26" l="1"/>
  <c r="L1009" i="26"/>
  <c r="AB1039" i="16"/>
  <c r="AA1039" i="16"/>
  <c r="Z1039" i="16"/>
  <c r="T1039" i="16"/>
  <c r="V1039" i="16" s="1"/>
  <c r="X1039" i="16"/>
  <c r="Y1039" i="16"/>
  <c r="W1039" i="16"/>
  <c r="F1040" i="16"/>
  <c r="M1040" i="16"/>
  <c r="F1010" i="26" l="1"/>
  <c r="M1010" i="26"/>
  <c r="AB1009" i="26"/>
  <c r="X1009" i="26"/>
  <c r="AA1009" i="26"/>
  <c r="W1009" i="26"/>
  <c r="Z1009" i="26"/>
  <c r="Y1009" i="26"/>
  <c r="V1009" i="26"/>
  <c r="G1040" i="16"/>
  <c r="I1040" i="16"/>
  <c r="K1040" i="16" s="1"/>
  <c r="H1040" i="16"/>
  <c r="O1040" i="16"/>
  <c r="P1040" i="16"/>
  <c r="R1040" i="16" s="1"/>
  <c r="N1040" i="16"/>
  <c r="P1010" i="26" l="1"/>
  <c r="R1010" i="26" s="1"/>
  <c r="O1010" i="26"/>
  <c r="N1010" i="26"/>
  <c r="H1010" i="26"/>
  <c r="G1010" i="26"/>
  <c r="I1010" i="26"/>
  <c r="K1010" i="26" s="1"/>
  <c r="Q1040" i="16"/>
  <c r="S1040" i="16" s="1"/>
  <c r="U1040" i="16"/>
  <c r="J1040" i="16"/>
  <c r="U1010" i="26" l="1"/>
  <c r="J1010" i="26"/>
  <c r="Q1010" i="26"/>
  <c r="S1010" i="26" s="1"/>
  <c r="T1040" i="16"/>
  <c r="L1040" i="16"/>
  <c r="T1010" i="26" l="1"/>
  <c r="L1010" i="26"/>
  <c r="F1041" i="16"/>
  <c r="I1041" i="16" s="1"/>
  <c r="K1041" i="16" s="1"/>
  <c r="AB1040" i="16"/>
  <c r="AA1040" i="16"/>
  <c r="Z1040" i="16"/>
  <c r="M1041" i="16"/>
  <c r="V1040" i="16"/>
  <c r="Y1040" i="16"/>
  <c r="X1040" i="16"/>
  <c r="W1040" i="16"/>
  <c r="F1011" i="26" l="1"/>
  <c r="M1011" i="26"/>
  <c r="AB1010" i="26"/>
  <c r="X1010" i="26"/>
  <c r="AA1010" i="26"/>
  <c r="W1010" i="26"/>
  <c r="Z1010" i="26"/>
  <c r="Y1010" i="26"/>
  <c r="V1010" i="26"/>
  <c r="H1041" i="16"/>
  <c r="G1041" i="16"/>
  <c r="N1041" i="16"/>
  <c r="O1041" i="16"/>
  <c r="P1041" i="16"/>
  <c r="P1011" i="26" l="1"/>
  <c r="R1011" i="26" s="1"/>
  <c r="O1011" i="26"/>
  <c r="N1011" i="26"/>
  <c r="H1011" i="26"/>
  <c r="G1011" i="26"/>
  <c r="I1011" i="26"/>
  <c r="K1011" i="26" s="1"/>
  <c r="J1041" i="16"/>
  <c r="L1041" i="16" s="1"/>
  <c r="Q1041" i="16"/>
  <c r="R1041" i="16"/>
  <c r="U1041" i="16" s="1"/>
  <c r="Q1011" i="26" l="1"/>
  <c r="S1011" i="26" s="1"/>
  <c r="U1011" i="26"/>
  <c r="J1011" i="26"/>
  <c r="T1041" i="16"/>
  <c r="S1041" i="16"/>
  <c r="T1011" i="26" l="1"/>
  <c r="L1011" i="26"/>
  <c r="AB1041" i="16"/>
  <c r="AA1041" i="16"/>
  <c r="Z1041" i="16"/>
  <c r="V1041" i="16"/>
  <c r="Y1041" i="16"/>
  <c r="F1042" i="16"/>
  <c r="X1041" i="16"/>
  <c r="M1042" i="16"/>
  <c r="W1041" i="16"/>
  <c r="F1012" i="26" l="1"/>
  <c r="M1012" i="26"/>
  <c r="AB1011" i="26"/>
  <c r="X1011" i="26"/>
  <c r="AA1011" i="26"/>
  <c r="W1011" i="26"/>
  <c r="Z1011" i="26"/>
  <c r="Y1011" i="26"/>
  <c r="V1011" i="26"/>
  <c r="O1042" i="16"/>
  <c r="P1042" i="16"/>
  <c r="R1042" i="16" s="1"/>
  <c r="N1042" i="16"/>
  <c r="G1042" i="16"/>
  <c r="I1042" i="16"/>
  <c r="K1042" i="16" s="1"/>
  <c r="H1042" i="16"/>
  <c r="P1012" i="26" l="1"/>
  <c r="R1012" i="26" s="1"/>
  <c r="O1012" i="26"/>
  <c r="N1012" i="26"/>
  <c r="H1012" i="26"/>
  <c r="G1012" i="26"/>
  <c r="I1012" i="26"/>
  <c r="K1012" i="26" s="1"/>
  <c r="Q1042" i="16"/>
  <c r="S1042" i="16" s="1"/>
  <c r="U1042" i="16"/>
  <c r="J1042" i="16"/>
  <c r="Q1012" i="26" l="1"/>
  <c r="S1012" i="26" s="1"/>
  <c r="U1012" i="26"/>
  <c r="J1012" i="26"/>
  <c r="L1042" i="16"/>
  <c r="T1042" i="16"/>
  <c r="T1012" i="26" l="1"/>
  <c r="L1012" i="26"/>
  <c r="AB1042" i="16"/>
  <c r="AA1042" i="16"/>
  <c r="Z1042" i="16"/>
  <c r="M1043" i="16"/>
  <c r="W1042" i="16"/>
  <c r="X1042" i="16"/>
  <c r="Y1042" i="16"/>
  <c r="F1043" i="16"/>
  <c r="V1042" i="16"/>
  <c r="F1013" i="26" l="1"/>
  <c r="M1013" i="26"/>
  <c r="AB1012" i="26"/>
  <c r="X1012" i="26"/>
  <c r="AA1012" i="26"/>
  <c r="W1012" i="26"/>
  <c r="Z1012" i="26"/>
  <c r="Y1012" i="26"/>
  <c r="V1012" i="26"/>
  <c r="G1043" i="16"/>
  <c r="I1043" i="16"/>
  <c r="K1043" i="16" s="1"/>
  <c r="H1043" i="16"/>
  <c r="P1043" i="16"/>
  <c r="R1043" i="16" s="1"/>
  <c r="O1043" i="16"/>
  <c r="N1043" i="16"/>
  <c r="P1013" i="26" l="1"/>
  <c r="R1013" i="26" s="1"/>
  <c r="O1013" i="26"/>
  <c r="N1013" i="26"/>
  <c r="H1013" i="26"/>
  <c r="G1013" i="26"/>
  <c r="I1013" i="26"/>
  <c r="K1013" i="26" s="1"/>
  <c r="Q1043" i="16"/>
  <c r="S1043" i="16" s="1"/>
  <c r="J1043" i="16"/>
  <c r="U1043" i="16"/>
  <c r="U1013" i="26" l="1"/>
  <c r="J1013" i="26"/>
  <c r="Q1013" i="26"/>
  <c r="S1013" i="26" s="1"/>
  <c r="T1043" i="16"/>
  <c r="L1043" i="16"/>
  <c r="F1044" i="16" s="1"/>
  <c r="T1013" i="26" l="1"/>
  <c r="L1013" i="26"/>
  <c r="V1043" i="16"/>
  <c r="Y1043" i="16"/>
  <c r="X1043" i="16"/>
  <c r="W1043" i="16"/>
  <c r="M1044" i="16"/>
  <c r="P1044" i="16" s="1"/>
  <c r="R1044" i="16" s="1"/>
  <c r="AA1043" i="16"/>
  <c r="Z1043" i="16"/>
  <c r="AB1043" i="16"/>
  <c r="I1044" i="16"/>
  <c r="K1044" i="16" s="1"/>
  <c r="H1044" i="16"/>
  <c r="G1044" i="16"/>
  <c r="F1014" i="26" l="1"/>
  <c r="M1014" i="26"/>
  <c r="AB1013" i="26"/>
  <c r="X1013" i="26"/>
  <c r="AA1013" i="26"/>
  <c r="W1013" i="26"/>
  <c r="Z1013" i="26"/>
  <c r="Y1013" i="26"/>
  <c r="V1013" i="26"/>
  <c r="O1044" i="16"/>
  <c r="N1044" i="16"/>
  <c r="J1044" i="16"/>
  <c r="L1044" i="16" s="1"/>
  <c r="U1044" i="16"/>
  <c r="P1014" i="26" l="1"/>
  <c r="R1014" i="26" s="1"/>
  <c r="O1014" i="26"/>
  <c r="N1014" i="26"/>
  <c r="H1014" i="26"/>
  <c r="G1014" i="26"/>
  <c r="I1014" i="26"/>
  <c r="K1014" i="26" s="1"/>
  <c r="Q1044" i="16"/>
  <c r="S1044" i="16" s="1"/>
  <c r="AB1044" i="16" s="1"/>
  <c r="U1014" i="26" l="1"/>
  <c r="Q1014" i="26"/>
  <c r="S1014" i="26" s="1"/>
  <c r="J1014" i="26"/>
  <c r="W1044" i="16"/>
  <c r="F1045" i="16"/>
  <c r="G1045" i="16" s="1"/>
  <c r="T1044" i="16"/>
  <c r="V1044" i="16" s="1"/>
  <c r="Z1044" i="16"/>
  <c r="X1044" i="16"/>
  <c r="AA1044" i="16"/>
  <c r="M1045" i="16"/>
  <c r="P1045" i="16" s="1"/>
  <c r="R1045" i="16" s="1"/>
  <c r="Y1044" i="16"/>
  <c r="T1014" i="26" l="1"/>
  <c r="L1014" i="26"/>
  <c r="I1045" i="16"/>
  <c r="K1045" i="16" s="1"/>
  <c r="U1045" i="16" s="1"/>
  <c r="H1045" i="16"/>
  <c r="O1045" i="16"/>
  <c r="N1045" i="16"/>
  <c r="F1015" i="26" l="1"/>
  <c r="M1015" i="26"/>
  <c r="AB1014" i="26"/>
  <c r="X1014" i="26"/>
  <c r="AA1014" i="26"/>
  <c r="W1014" i="26"/>
  <c r="Z1014" i="26"/>
  <c r="Y1014" i="26"/>
  <c r="V1014" i="26"/>
  <c r="J1045" i="16"/>
  <c r="L1045" i="16" s="1"/>
  <c r="Q1045" i="16"/>
  <c r="S1045" i="16" s="1"/>
  <c r="P1015" i="26" l="1"/>
  <c r="R1015" i="26" s="1"/>
  <c r="O1015" i="26"/>
  <c r="N1015" i="26"/>
  <c r="H1015" i="26"/>
  <c r="G1015" i="26"/>
  <c r="I1015" i="26"/>
  <c r="K1015" i="26" s="1"/>
  <c r="T1045" i="16"/>
  <c r="V1045" i="16" s="1"/>
  <c r="AB1045" i="16"/>
  <c r="AA1045" i="16"/>
  <c r="Z1045" i="16"/>
  <c r="X1045" i="16"/>
  <c r="Y1045" i="16"/>
  <c r="F1046" i="16"/>
  <c r="W1045" i="16"/>
  <c r="M1046" i="16"/>
  <c r="U1015" i="26" l="1"/>
  <c r="Q1015" i="26"/>
  <c r="S1015" i="26" s="1"/>
  <c r="J1015" i="26"/>
  <c r="G1046" i="16"/>
  <c r="H1046" i="16"/>
  <c r="I1046" i="16"/>
  <c r="K1046" i="16" s="1"/>
  <c r="O1046" i="16"/>
  <c r="P1046" i="16"/>
  <c r="R1046" i="16" s="1"/>
  <c r="N1046" i="16"/>
  <c r="T1015" i="26" l="1"/>
  <c r="L1015" i="26"/>
  <c r="Q1046" i="16"/>
  <c r="S1046" i="16" s="1"/>
  <c r="J1046" i="16"/>
  <c r="U1046" i="16"/>
  <c r="F1016" i="26" l="1"/>
  <c r="M1016" i="26"/>
  <c r="AB1015" i="26"/>
  <c r="X1015" i="26"/>
  <c r="AA1015" i="26"/>
  <c r="W1015" i="26"/>
  <c r="Z1015" i="26"/>
  <c r="Y1015" i="26"/>
  <c r="V1015" i="26"/>
  <c r="T1046" i="16"/>
  <c r="L1046" i="16"/>
  <c r="AB1046" i="16" s="1"/>
  <c r="P1016" i="26" l="1"/>
  <c r="R1016" i="26" s="1"/>
  <c r="O1016" i="26"/>
  <c r="N1016" i="26"/>
  <c r="H1016" i="26"/>
  <c r="G1016" i="26"/>
  <c r="I1016" i="26"/>
  <c r="K1016" i="26" s="1"/>
  <c r="F1047" i="16"/>
  <c r="G1047" i="16" s="1"/>
  <c r="W1046" i="16"/>
  <c r="M1047" i="16"/>
  <c r="N1047" i="16" s="1"/>
  <c r="Y1046" i="16"/>
  <c r="X1046" i="16"/>
  <c r="Z1046" i="16"/>
  <c r="AA1046" i="16"/>
  <c r="V1046" i="16"/>
  <c r="U1016" i="26" l="1"/>
  <c r="Q1016" i="26"/>
  <c r="S1016" i="26" s="1"/>
  <c r="J1016" i="26"/>
  <c r="H1047" i="16"/>
  <c r="I1047" i="16"/>
  <c r="K1047" i="16" s="1"/>
  <c r="P1047" i="16"/>
  <c r="R1047" i="16" s="1"/>
  <c r="O1047" i="16"/>
  <c r="T1016" i="26" l="1"/>
  <c r="L1016" i="26"/>
  <c r="J1047" i="16"/>
  <c r="L1047" i="16" s="1"/>
  <c r="U1047" i="16"/>
  <c r="Q1047" i="16"/>
  <c r="S1047" i="16" s="1"/>
  <c r="F1017" i="26" l="1"/>
  <c r="M1017" i="26"/>
  <c r="AB1016" i="26"/>
  <c r="X1016" i="26"/>
  <c r="AA1016" i="26"/>
  <c r="W1016" i="26"/>
  <c r="Z1016" i="26"/>
  <c r="Y1016" i="26"/>
  <c r="V1016" i="26"/>
  <c r="M1048" i="16"/>
  <c r="P1048" i="16" s="1"/>
  <c r="F1048" i="16"/>
  <c r="H1048" i="16" s="1"/>
  <c r="AB1047" i="16"/>
  <c r="X1047" i="16"/>
  <c r="W1047" i="16"/>
  <c r="Z1047" i="16"/>
  <c r="T1047" i="16"/>
  <c r="V1047" i="16" s="1"/>
  <c r="Y1047" i="16"/>
  <c r="AA1047" i="16"/>
  <c r="P1017" i="26" l="1"/>
  <c r="R1017" i="26" s="1"/>
  <c r="O1017" i="26"/>
  <c r="N1017" i="26"/>
  <c r="H1017" i="26"/>
  <c r="G1017" i="26"/>
  <c r="I1017" i="26"/>
  <c r="K1017" i="26" s="1"/>
  <c r="N1048" i="16"/>
  <c r="O1048" i="16"/>
  <c r="R1048" i="16"/>
  <c r="G1048" i="16"/>
  <c r="I1048" i="16"/>
  <c r="K1048" i="16" s="1"/>
  <c r="J1017" i="26" l="1"/>
  <c r="Q1017" i="26"/>
  <c r="S1017" i="26" s="1"/>
  <c r="U1017" i="26"/>
  <c r="Q1048" i="16"/>
  <c r="S1048" i="16" s="1"/>
  <c r="U1048" i="16"/>
  <c r="J1048" i="16"/>
  <c r="T1017" i="26" l="1"/>
  <c r="L1017" i="26"/>
  <c r="T1048" i="16"/>
  <c r="L1048" i="16"/>
  <c r="Y1048" i="16" s="1"/>
  <c r="F1018" i="26" l="1"/>
  <c r="M1018" i="26"/>
  <c r="AB1017" i="26"/>
  <c r="X1017" i="26"/>
  <c r="AA1017" i="26"/>
  <c r="W1017" i="26"/>
  <c r="Z1017" i="26"/>
  <c r="Y1017" i="26"/>
  <c r="V1017" i="26"/>
  <c r="F1049" i="16"/>
  <c r="I1049" i="16" s="1"/>
  <c r="K1049" i="16" s="1"/>
  <c r="Z1048" i="16"/>
  <c r="W1048" i="16"/>
  <c r="AB1048" i="16"/>
  <c r="M1049" i="16"/>
  <c r="P1049" i="16" s="1"/>
  <c r="R1049" i="16" s="1"/>
  <c r="AA1048" i="16"/>
  <c r="X1048" i="16"/>
  <c r="V1048" i="16"/>
  <c r="P1018" i="26" l="1"/>
  <c r="R1018" i="26" s="1"/>
  <c r="O1018" i="26"/>
  <c r="N1018" i="26"/>
  <c r="H1018" i="26"/>
  <c r="G1018" i="26"/>
  <c r="I1018" i="26"/>
  <c r="K1018" i="26" s="1"/>
  <c r="G1049" i="16"/>
  <c r="H1049" i="16"/>
  <c r="N1049" i="16"/>
  <c r="O1049" i="16"/>
  <c r="U1049" i="16"/>
  <c r="U1018" i="26" l="1"/>
  <c r="J1018" i="26"/>
  <c r="Q1018" i="26"/>
  <c r="S1018" i="26" s="1"/>
  <c r="J1049" i="16"/>
  <c r="L1049" i="16" s="1"/>
  <c r="Q1049" i="16"/>
  <c r="S1049" i="16" s="1"/>
  <c r="T1018" i="26" l="1"/>
  <c r="L1018" i="26"/>
  <c r="AA1049" i="16"/>
  <c r="Y1049" i="16"/>
  <c r="M1050" i="16"/>
  <c r="O1050" i="16" s="1"/>
  <c r="X1049" i="16"/>
  <c r="Z1049" i="16"/>
  <c r="AB1049" i="16"/>
  <c r="W1049" i="16"/>
  <c r="F1050" i="16"/>
  <c r="H1050" i="16" s="1"/>
  <c r="T1049" i="16"/>
  <c r="V1049" i="16" s="1"/>
  <c r="F1019" i="26" l="1"/>
  <c r="M1019" i="26"/>
  <c r="AB1018" i="26"/>
  <c r="X1018" i="26"/>
  <c r="AA1018" i="26"/>
  <c r="W1018" i="26"/>
  <c r="Z1018" i="26"/>
  <c r="Y1018" i="26"/>
  <c r="V1018" i="26"/>
  <c r="N1050" i="16"/>
  <c r="P1050" i="16"/>
  <c r="R1050" i="16" s="1"/>
  <c r="I1050" i="16"/>
  <c r="K1050" i="16" s="1"/>
  <c r="G1050" i="16"/>
  <c r="P1019" i="26" l="1"/>
  <c r="R1019" i="26" s="1"/>
  <c r="O1019" i="26"/>
  <c r="N1019" i="26"/>
  <c r="H1019" i="26"/>
  <c r="G1019" i="26"/>
  <c r="I1019" i="26"/>
  <c r="K1019" i="26" s="1"/>
  <c r="U1050" i="16"/>
  <c r="Q1050" i="16"/>
  <c r="S1050" i="16" s="1"/>
  <c r="J1050" i="16"/>
  <c r="L1050" i="16" s="1"/>
  <c r="U1019" i="26" l="1"/>
  <c r="Q1019" i="26"/>
  <c r="S1019" i="26" s="1"/>
  <c r="J1019" i="26"/>
  <c r="T1050" i="16"/>
  <c r="V1050" i="16" s="1"/>
  <c r="X1050" i="16"/>
  <c r="AB1050" i="16"/>
  <c r="W1050" i="16"/>
  <c r="AA1050" i="16"/>
  <c r="Z1050" i="16"/>
  <c r="Y1050" i="16"/>
  <c r="M1051" i="16"/>
  <c r="F1051" i="16"/>
  <c r="T1019" i="26" l="1"/>
  <c r="L1019" i="26"/>
  <c r="O1051" i="16"/>
  <c r="P1051" i="16"/>
  <c r="R1051" i="16" s="1"/>
  <c r="N1051" i="16"/>
  <c r="G1051" i="16"/>
  <c r="I1051" i="16"/>
  <c r="K1051" i="16" s="1"/>
  <c r="H1051" i="16"/>
  <c r="F1020" i="26" l="1"/>
  <c r="M1020" i="26"/>
  <c r="AB1019" i="26"/>
  <c r="X1019" i="26"/>
  <c r="AA1019" i="26"/>
  <c r="W1019" i="26"/>
  <c r="Z1019" i="26"/>
  <c r="Y1019" i="26"/>
  <c r="V1019" i="26"/>
  <c r="J1051" i="16"/>
  <c r="L1051" i="16" s="1"/>
  <c r="Q1051" i="16"/>
  <c r="S1051" i="16" s="1"/>
  <c r="U1051" i="16"/>
  <c r="P1020" i="26" l="1"/>
  <c r="R1020" i="26" s="1"/>
  <c r="O1020" i="26"/>
  <c r="N1020" i="26"/>
  <c r="H1020" i="26"/>
  <c r="G1020" i="26"/>
  <c r="I1020" i="26"/>
  <c r="K1020" i="26" s="1"/>
  <c r="T1051" i="16"/>
  <c r="V1051" i="16" s="1"/>
  <c r="X1051" i="16"/>
  <c r="AB1051" i="16"/>
  <c r="W1051" i="16"/>
  <c r="AA1051" i="16"/>
  <c r="M1052" i="16"/>
  <c r="Z1051" i="16"/>
  <c r="Y1051" i="16"/>
  <c r="F1052" i="16"/>
  <c r="U1020" i="26" l="1"/>
  <c r="Q1020" i="26"/>
  <c r="S1020" i="26" s="1"/>
  <c r="J1020" i="26"/>
  <c r="N1052" i="16"/>
  <c r="O1052" i="16"/>
  <c r="P1052" i="16"/>
  <c r="R1052" i="16" s="1"/>
  <c r="I1052" i="16"/>
  <c r="K1052" i="16" s="1"/>
  <c r="H1052" i="16"/>
  <c r="G1052" i="16"/>
  <c r="T1020" i="26" l="1"/>
  <c r="L1020" i="26"/>
  <c r="J1052" i="16"/>
  <c r="L1052" i="16" s="1"/>
  <c r="U1052" i="16"/>
  <c r="Q1052" i="16"/>
  <c r="F1021" i="26" l="1"/>
  <c r="M1021" i="26"/>
  <c r="AB1020" i="26"/>
  <c r="X1020" i="26"/>
  <c r="AA1020" i="26"/>
  <c r="W1020" i="26"/>
  <c r="Z1020" i="26"/>
  <c r="Y1020" i="26"/>
  <c r="V1020" i="26"/>
  <c r="S1052" i="16"/>
  <c r="T1052" i="16"/>
  <c r="P1021" i="26" l="1"/>
  <c r="R1021" i="26" s="1"/>
  <c r="O1021" i="26"/>
  <c r="N1021" i="26"/>
  <c r="H1021" i="26"/>
  <c r="G1021" i="26"/>
  <c r="I1021" i="26"/>
  <c r="K1021" i="26" s="1"/>
  <c r="V1052" i="16"/>
  <c r="X1052" i="16"/>
  <c r="M1053" i="16"/>
  <c r="W1052" i="16"/>
  <c r="AB1052" i="16"/>
  <c r="F1053" i="16"/>
  <c r="Y1052" i="16"/>
  <c r="Z1052" i="16"/>
  <c r="AA1052" i="16"/>
  <c r="U1021" i="26" l="1"/>
  <c r="J1021" i="26"/>
  <c r="Q1021" i="26"/>
  <c r="S1021" i="26" s="1"/>
  <c r="O1053" i="16"/>
  <c r="N1053" i="16"/>
  <c r="P1053" i="16"/>
  <c r="R1053" i="16" s="1"/>
  <c r="I1053" i="16"/>
  <c r="K1053" i="16" s="1"/>
  <c r="G1053" i="16"/>
  <c r="H1053" i="16"/>
  <c r="T1021" i="26" l="1"/>
  <c r="L1021" i="26"/>
  <c r="J1053" i="16"/>
  <c r="L1053" i="16" s="1"/>
  <c r="Q1053" i="16"/>
  <c r="S1053" i="16" s="1"/>
  <c r="U1053" i="16"/>
  <c r="F1022" i="26" l="1"/>
  <c r="M1022" i="26"/>
  <c r="AB1021" i="26"/>
  <c r="X1021" i="26"/>
  <c r="AA1021" i="26"/>
  <c r="W1021" i="26"/>
  <c r="Z1021" i="26"/>
  <c r="Y1021" i="26"/>
  <c r="V1021" i="26"/>
  <c r="T1053" i="16"/>
  <c r="V1053" i="16" s="1"/>
  <c r="AB1053" i="16"/>
  <c r="X1053" i="16"/>
  <c r="AA1053" i="16"/>
  <c r="W1053" i="16"/>
  <c r="M1054" i="16"/>
  <c r="Y1053" i="16"/>
  <c r="F1054" i="16"/>
  <c r="Z1053" i="16"/>
  <c r="H1022" i="26" l="1"/>
  <c r="G1022" i="26"/>
  <c r="I1022" i="26"/>
  <c r="K1022" i="26" s="1"/>
  <c r="P1022" i="26"/>
  <c r="R1022" i="26" s="1"/>
  <c r="O1022" i="26"/>
  <c r="N1022" i="26"/>
  <c r="H1054" i="16"/>
  <c r="I1054" i="16"/>
  <c r="K1054" i="16" s="1"/>
  <c r="G1054" i="16"/>
  <c r="P1054" i="16"/>
  <c r="R1054" i="16" s="1"/>
  <c r="N1054" i="16"/>
  <c r="O1054" i="16"/>
  <c r="Q1022" i="26" l="1"/>
  <c r="S1022" i="26" s="1"/>
  <c r="U1022" i="26"/>
  <c r="J1022" i="26"/>
  <c r="U1054" i="16"/>
  <c r="J1054" i="16"/>
  <c r="L1054" i="16" s="1"/>
  <c r="Q1054" i="16"/>
  <c r="S1054" i="16" s="1"/>
  <c r="T1022" i="26" l="1"/>
  <c r="L1022" i="26"/>
  <c r="T1054" i="16"/>
  <c r="V1054" i="16" s="1"/>
  <c r="F1055" i="16"/>
  <c r="AB1054" i="16"/>
  <c r="X1054" i="16"/>
  <c r="AA1054" i="16"/>
  <c r="W1054" i="16"/>
  <c r="Y1054" i="16"/>
  <c r="Z1054" i="16"/>
  <c r="M1055" i="16"/>
  <c r="F1023" i="26" l="1"/>
  <c r="M1023" i="26"/>
  <c r="AB1022" i="26"/>
  <c r="X1022" i="26"/>
  <c r="AA1022" i="26"/>
  <c r="W1022" i="26"/>
  <c r="Z1022" i="26"/>
  <c r="Y1022" i="26"/>
  <c r="V1022" i="26"/>
  <c r="O1055" i="16"/>
  <c r="P1055" i="16"/>
  <c r="R1055" i="16" s="1"/>
  <c r="N1055" i="16"/>
  <c r="G1055" i="16"/>
  <c r="H1055" i="16"/>
  <c r="I1055" i="16"/>
  <c r="K1055" i="16" s="1"/>
  <c r="P1023" i="26" l="1"/>
  <c r="R1023" i="26" s="1"/>
  <c r="O1023" i="26"/>
  <c r="N1023" i="26"/>
  <c r="H1023" i="26"/>
  <c r="G1023" i="26"/>
  <c r="I1023" i="26"/>
  <c r="K1023" i="26" s="1"/>
  <c r="U1055" i="16"/>
  <c r="J1055" i="16"/>
  <c r="L1055" i="16" s="1"/>
  <c r="Q1055" i="16"/>
  <c r="S1055" i="16" s="1"/>
  <c r="Q1023" i="26" l="1"/>
  <c r="S1023" i="26" s="1"/>
  <c r="U1023" i="26"/>
  <c r="J1023" i="26"/>
  <c r="T1055" i="16"/>
  <c r="V1055" i="16" s="1"/>
  <c r="AA1055" i="16"/>
  <c r="X1055" i="16"/>
  <c r="M1056" i="16"/>
  <c r="W1055" i="16"/>
  <c r="Z1055" i="16"/>
  <c r="F1056" i="16"/>
  <c r="AB1055" i="16"/>
  <c r="Y1055" i="16"/>
  <c r="T1023" i="26" l="1"/>
  <c r="L1023" i="26"/>
  <c r="P1056" i="16"/>
  <c r="R1056" i="16" s="1"/>
  <c r="N1056" i="16"/>
  <c r="O1056" i="16"/>
  <c r="G1056" i="16"/>
  <c r="I1056" i="16"/>
  <c r="K1056" i="16" s="1"/>
  <c r="H1056" i="16"/>
  <c r="F1024" i="26" l="1"/>
  <c r="M1024" i="26"/>
  <c r="AB1023" i="26"/>
  <c r="X1023" i="26"/>
  <c r="AA1023" i="26"/>
  <c r="W1023" i="26"/>
  <c r="Z1023" i="26"/>
  <c r="Y1023" i="26"/>
  <c r="V1023" i="26"/>
  <c r="U1056" i="16"/>
  <c r="J1056" i="16"/>
  <c r="L1056" i="16" s="1"/>
  <c r="Q1056" i="16"/>
  <c r="S1056" i="16" s="1"/>
  <c r="P1024" i="26" l="1"/>
  <c r="R1024" i="26" s="1"/>
  <c r="O1024" i="26"/>
  <c r="N1024" i="26"/>
  <c r="H1024" i="26"/>
  <c r="G1024" i="26"/>
  <c r="I1024" i="26"/>
  <c r="K1024" i="26" s="1"/>
  <c r="T1056" i="16"/>
  <c r="V1056" i="16" s="1"/>
  <c r="Y1056" i="16"/>
  <c r="AB1056" i="16"/>
  <c r="X1056" i="16"/>
  <c r="AA1056" i="16"/>
  <c r="W1056" i="16"/>
  <c r="Z1056" i="16"/>
  <c r="M1057" i="16"/>
  <c r="F1057" i="16"/>
  <c r="U1024" i="26" l="1"/>
  <c r="J1024" i="26"/>
  <c r="Q1024" i="26"/>
  <c r="S1024" i="26" s="1"/>
  <c r="P1057" i="16"/>
  <c r="R1057" i="16" s="1"/>
  <c r="N1057" i="16"/>
  <c r="O1057" i="16"/>
  <c r="I1057" i="16"/>
  <c r="K1057" i="16" s="1"/>
  <c r="H1057" i="16"/>
  <c r="G1057" i="16"/>
  <c r="T1024" i="26" l="1"/>
  <c r="L1024" i="26"/>
  <c r="U1057" i="16"/>
  <c r="J1057" i="16"/>
  <c r="L1057" i="16" s="1"/>
  <c r="Q1057" i="16"/>
  <c r="F1025" i="26" l="1"/>
  <c r="M1025" i="26"/>
  <c r="AB1024" i="26"/>
  <c r="X1024" i="26"/>
  <c r="AA1024" i="26"/>
  <c r="W1024" i="26"/>
  <c r="Z1024" i="26"/>
  <c r="Y1024" i="26"/>
  <c r="V1024" i="26"/>
  <c r="S1057" i="16"/>
  <c r="T1057" i="16"/>
  <c r="P1025" i="26" l="1"/>
  <c r="R1025" i="26" s="1"/>
  <c r="O1025" i="26"/>
  <c r="N1025" i="26"/>
  <c r="H1025" i="26"/>
  <c r="G1025" i="26"/>
  <c r="I1025" i="26"/>
  <c r="K1025" i="26" s="1"/>
  <c r="V1057" i="16"/>
  <c r="Y1057" i="16"/>
  <c r="Z1057" i="16"/>
  <c r="X1057" i="16"/>
  <c r="AB1057" i="16"/>
  <c r="W1057" i="16"/>
  <c r="AA1057" i="16"/>
  <c r="M1058" i="16"/>
  <c r="F1058" i="16"/>
  <c r="Q1025" i="26" l="1"/>
  <c r="S1025" i="26" s="1"/>
  <c r="U1025" i="26"/>
  <c r="J1025" i="26"/>
  <c r="H1058" i="16"/>
  <c r="G1058" i="16"/>
  <c r="I1058" i="16"/>
  <c r="K1058" i="16" s="1"/>
  <c r="O1058" i="16"/>
  <c r="P1058" i="16"/>
  <c r="R1058" i="16" s="1"/>
  <c r="N1058" i="16"/>
  <c r="T1025" i="26" l="1"/>
  <c r="L1025" i="26"/>
  <c r="U1058" i="16"/>
  <c r="Q1058" i="16"/>
  <c r="S1058" i="16" s="1"/>
  <c r="J1058" i="16"/>
  <c r="F1026" i="26" l="1"/>
  <c r="M1026" i="26"/>
  <c r="AB1025" i="26"/>
  <c r="X1025" i="26"/>
  <c r="AA1025" i="26"/>
  <c r="W1025" i="26"/>
  <c r="Z1025" i="26"/>
  <c r="Y1025" i="26"/>
  <c r="V1025" i="26"/>
  <c r="T1058" i="16"/>
  <c r="L1058" i="16"/>
  <c r="F1059" i="16" s="1"/>
  <c r="P1026" i="26" l="1"/>
  <c r="R1026" i="26" s="1"/>
  <c r="O1026" i="26"/>
  <c r="N1026" i="26"/>
  <c r="H1026" i="26"/>
  <c r="G1026" i="26"/>
  <c r="I1026" i="26"/>
  <c r="K1026" i="26" s="1"/>
  <c r="AB1058" i="16"/>
  <c r="Y1058" i="16"/>
  <c r="M1059" i="16"/>
  <c r="O1059" i="16" s="1"/>
  <c r="Z1058" i="16"/>
  <c r="W1058" i="16"/>
  <c r="AA1058" i="16"/>
  <c r="X1058" i="16"/>
  <c r="V1058" i="16"/>
  <c r="H1059" i="16"/>
  <c r="I1059" i="16"/>
  <c r="K1059" i="16" s="1"/>
  <c r="G1059" i="16"/>
  <c r="U1026" i="26" l="1"/>
  <c r="J1026" i="26"/>
  <c r="Q1026" i="26"/>
  <c r="S1026" i="26" s="1"/>
  <c r="P1059" i="16"/>
  <c r="R1059" i="16" s="1"/>
  <c r="U1059" i="16" s="1"/>
  <c r="N1059" i="16"/>
  <c r="J1059" i="16"/>
  <c r="L1059" i="16" s="1"/>
  <c r="T1026" i="26" l="1"/>
  <c r="L1026" i="26"/>
  <c r="Q1059" i="16"/>
  <c r="S1059" i="16" s="1"/>
  <c r="F1027" i="26" l="1"/>
  <c r="M1027" i="26"/>
  <c r="AB1026" i="26"/>
  <c r="X1026" i="26"/>
  <c r="AA1026" i="26"/>
  <c r="W1026" i="26"/>
  <c r="Z1026" i="26"/>
  <c r="Y1026" i="26"/>
  <c r="V1026" i="26"/>
  <c r="T1059" i="16"/>
  <c r="V1059" i="16" s="1"/>
  <c r="W1059" i="16"/>
  <c r="AA1059" i="16"/>
  <c r="Y1059" i="16"/>
  <c r="M1060" i="16"/>
  <c r="Z1059" i="16"/>
  <c r="X1059" i="16"/>
  <c r="F1060" i="16"/>
  <c r="AB1059" i="16"/>
  <c r="H1027" i="26" l="1"/>
  <c r="G1027" i="26"/>
  <c r="I1027" i="26"/>
  <c r="K1027" i="26" s="1"/>
  <c r="P1027" i="26"/>
  <c r="R1027" i="26" s="1"/>
  <c r="O1027" i="26"/>
  <c r="N1027" i="26"/>
  <c r="N1060" i="16"/>
  <c r="P1060" i="16"/>
  <c r="R1060" i="16" s="1"/>
  <c r="O1060" i="16"/>
  <c r="H1060" i="16"/>
  <c r="I1060" i="16"/>
  <c r="K1060" i="16" s="1"/>
  <c r="G1060" i="16"/>
  <c r="Q1027" i="26" l="1"/>
  <c r="S1027" i="26" s="1"/>
  <c r="U1027" i="26"/>
  <c r="J1027" i="26"/>
  <c r="Q1060" i="16"/>
  <c r="S1060" i="16" s="1"/>
  <c r="U1060" i="16"/>
  <c r="J1060" i="16"/>
  <c r="L1060" i="16" s="1"/>
  <c r="T1027" i="26" l="1"/>
  <c r="L1027" i="26"/>
  <c r="T1060" i="16"/>
  <c r="V1060" i="16" s="1"/>
  <c r="AB1060" i="16"/>
  <c r="W1060" i="16"/>
  <c r="AA1060" i="16"/>
  <c r="F1061" i="16"/>
  <c r="Z1060" i="16"/>
  <c r="Y1060" i="16"/>
  <c r="M1061" i="16"/>
  <c r="X1060" i="16"/>
  <c r="F1028" i="26" l="1"/>
  <c r="M1028" i="26"/>
  <c r="AB1027" i="26"/>
  <c r="X1027" i="26"/>
  <c r="AA1027" i="26"/>
  <c r="W1027" i="26"/>
  <c r="Z1027" i="26"/>
  <c r="Y1027" i="26"/>
  <c r="V1027" i="26"/>
  <c r="G1061" i="16"/>
  <c r="H1061" i="16"/>
  <c r="I1061" i="16"/>
  <c r="K1061" i="16" s="1"/>
  <c r="O1061" i="16"/>
  <c r="N1061" i="16"/>
  <c r="P1061" i="16"/>
  <c r="R1061" i="16" s="1"/>
  <c r="P1028" i="26" l="1"/>
  <c r="R1028" i="26" s="1"/>
  <c r="O1028" i="26"/>
  <c r="N1028" i="26"/>
  <c r="H1028" i="26"/>
  <c r="G1028" i="26"/>
  <c r="I1028" i="26"/>
  <c r="K1028" i="26" s="1"/>
  <c r="Q1061" i="16"/>
  <c r="S1061" i="16" s="1"/>
  <c r="J1061" i="16"/>
  <c r="U1061" i="16"/>
  <c r="Q1028" i="26" l="1"/>
  <c r="S1028" i="26" s="1"/>
  <c r="U1028" i="26"/>
  <c r="J1028" i="26"/>
  <c r="L1061" i="16"/>
  <c r="T1061" i="16"/>
  <c r="T1028" i="26" l="1"/>
  <c r="L1028" i="26"/>
  <c r="W1061" i="16"/>
  <c r="Z1061" i="16"/>
  <c r="AB1061" i="16"/>
  <c r="X1061" i="16"/>
  <c r="AA1061" i="16"/>
  <c r="F1062" i="16"/>
  <c r="V1061" i="16"/>
  <c r="M1062" i="16"/>
  <c r="Y1061" i="16"/>
  <c r="F1029" i="26" l="1"/>
  <c r="M1029" i="26"/>
  <c r="AB1028" i="26"/>
  <c r="X1028" i="26"/>
  <c r="AA1028" i="26"/>
  <c r="W1028" i="26"/>
  <c r="Z1028" i="26"/>
  <c r="Y1028" i="26"/>
  <c r="V1028" i="26"/>
  <c r="N1062" i="16"/>
  <c r="O1062" i="16"/>
  <c r="P1062" i="16"/>
  <c r="R1062" i="16" s="1"/>
  <c r="I1062" i="16"/>
  <c r="K1062" i="16" s="1"/>
  <c r="H1062" i="16"/>
  <c r="G1062" i="16"/>
  <c r="P1029" i="26" l="1"/>
  <c r="R1029" i="26" s="1"/>
  <c r="O1029" i="26"/>
  <c r="N1029" i="26"/>
  <c r="H1029" i="26"/>
  <c r="G1029" i="26"/>
  <c r="I1029" i="26"/>
  <c r="K1029" i="26" s="1"/>
  <c r="Q1062" i="16"/>
  <c r="S1062" i="16" s="1"/>
  <c r="U1062" i="16"/>
  <c r="J1062" i="16"/>
  <c r="U1029" i="26" l="1"/>
  <c r="Q1029" i="26"/>
  <c r="S1029" i="26" s="1"/>
  <c r="J1029" i="26"/>
  <c r="T1062" i="16"/>
  <c r="L1062" i="16"/>
  <c r="T1029" i="26" l="1"/>
  <c r="L1029" i="26"/>
  <c r="V1062" i="16"/>
  <c r="M1063" i="16"/>
  <c r="P1063" i="16" s="1"/>
  <c r="R1063" i="16" s="1"/>
  <c r="Z1062" i="16"/>
  <c r="AA1062" i="16"/>
  <c r="Y1062" i="16"/>
  <c r="W1062" i="16"/>
  <c r="F1063" i="16"/>
  <c r="H1063" i="16" s="1"/>
  <c r="X1062" i="16"/>
  <c r="AB1062" i="16"/>
  <c r="F1030" i="26" l="1"/>
  <c r="M1030" i="26"/>
  <c r="AB1029" i="26"/>
  <c r="X1029" i="26"/>
  <c r="AA1029" i="26"/>
  <c r="W1029" i="26"/>
  <c r="Z1029" i="26"/>
  <c r="Y1029" i="26"/>
  <c r="V1029" i="26"/>
  <c r="N1063" i="16"/>
  <c r="O1063" i="16"/>
  <c r="G1063" i="16"/>
  <c r="I1063" i="16"/>
  <c r="K1063" i="16" s="1"/>
  <c r="U1063" i="16" s="1"/>
  <c r="P1030" i="26" l="1"/>
  <c r="R1030" i="26" s="1"/>
  <c r="O1030" i="26"/>
  <c r="N1030" i="26"/>
  <c r="H1030" i="26"/>
  <c r="G1030" i="26"/>
  <c r="I1030" i="26"/>
  <c r="K1030" i="26" s="1"/>
  <c r="Q1063" i="16"/>
  <c r="S1063" i="16" s="1"/>
  <c r="J1063" i="16"/>
  <c r="L1063" i="16" s="1"/>
  <c r="U1030" i="26" l="1"/>
  <c r="J1030" i="26"/>
  <c r="Q1030" i="26"/>
  <c r="S1030" i="26" s="1"/>
  <c r="AB1063" i="16"/>
  <c r="T1063" i="16"/>
  <c r="V1063" i="16" s="1"/>
  <c r="Y1063" i="16"/>
  <c r="W1063" i="16"/>
  <c r="X1063" i="16"/>
  <c r="AA1063" i="16"/>
  <c r="Z1063" i="16"/>
  <c r="F1064" i="16"/>
  <c r="M1064" i="16"/>
  <c r="T1030" i="26" l="1"/>
  <c r="L1030" i="26"/>
  <c r="G1064" i="16"/>
  <c r="H1064" i="16"/>
  <c r="I1064" i="16"/>
  <c r="K1064" i="16" s="1"/>
  <c r="N1064" i="16"/>
  <c r="O1064" i="16"/>
  <c r="P1064" i="16"/>
  <c r="R1064" i="16" s="1"/>
  <c r="F1031" i="26" l="1"/>
  <c r="M1031" i="26"/>
  <c r="AB1030" i="26"/>
  <c r="X1030" i="26"/>
  <c r="AA1030" i="26"/>
  <c r="W1030" i="26"/>
  <c r="Z1030" i="26"/>
  <c r="Y1030" i="26"/>
  <c r="V1030" i="26"/>
  <c r="U1064" i="16"/>
  <c r="J1064" i="16"/>
  <c r="L1064" i="16" s="1"/>
  <c r="Q1064" i="16"/>
  <c r="P1031" i="26" l="1"/>
  <c r="R1031" i="26" s="1"/>
  <c r="O1031" i="26"/>
  <c r="N1031" i="26"/>
  <c r="H1031" i="26"/>
  <c r="G1031" i="26"/>
  <c r="I1031" i="26"/>
  <c r="K1031" i="26" s="1"/>
  <c r="S1064" i="16"/>
  <c r="T1064" i="16"/>
  <c r="U1031" i="26" l="1"/>
  <c r="Q1031" i="26"/>
  <c r="S1031" i="26" s="1"/>
  <c r="J1031" i="26"/>
  <c r="V1064" i="16"/>
  <c r="AA1064" i="16"/>
  <c r="W1064" i="16"/>
  <c r="Z1064" i="16"/>
  <c r="Y1064" i="16"/>
  <c r="F1065" i="16"/>
  <c r="AB1064" i="16"/>
  <c r="X1064" i="16"/>
  <c r="M1065" i="16"/>
  <c r="T1031" i="26" l="1"/>
  <c r="L1031" i="26"/>
  <c r="O1065" i="16"/>
  <c r="N1065" i="16"/>
  <c r="P1065" i="16"/>
  <c r="R1065" i="16" s="1"/>
  <c r="G1065" i="16"/>
  <c r="H1065" i="16"/>
  <c r="I1065" i="16"/>
  <c r="K1065" i="16" s="1"/>
  <c r="F1032" i="26" l="1"/>
  <c r="M1032" i="26"/>
  <c r="AB1031" i="26"/>
  <c r="X1031" i="26"/>
  <c r="AA1031" i="26"/>
  <c r="W1031" i="26"/>
  <c r="Z1031" i="26"/>
  <c r="Y1031" i="26"/>
  <c r="V1031" i="26"/>
  <c r="U1065" i="16"/>
  <c r="J1065" i="16"/>
  <c r="L1065" i="16" s="1"/>
  <c r="Q1065" i="16"/>
  <c r="S1065" i="16" s="1"/>
  <c r="P1032" i="26" l="1"/>
  <c r="R1032" i="26" s="1"/>
  <c r="O1032" i="26"/>
  <c r="N1032" i="26"/>
  <c r="H1032" i="26"/>
  <c r="G1032" i="26"/>
  <c r="I1032" i="26"/>
  <c r="K1032" i="26" s="1"/>
  <c r="F1066" i="16"/>
  <c r="H1066" i="16" s="1"/>
  <c r="T1065" i="16"/>
  <c r="V1065" i="16" s="1"/>
  <c r="M1066" i="16"/>
  <c r="Z1065" i="16"/>
  <c r="W1065" i="16"/>
  <c r="AA1065" i="16"/>
  <c r="X1065" i="16"/>
  <c r="AB1065" i="16"/>
  <c r="Y1065" i="16"/>
  <c r="U1032" i="26" l="1"/>
  <c r="Q1032" i="26"/>
  <c r="S1032" i="26" s="1"/>
  <c r="J1032" i="26"/>
  <c r="G1066" i="16"/>
  <c r="I1066" i="16"/>
  <c r="K1066" i="16" s="1"/>
  <c r="P1066" i="16"/>
  <c r="R1066" i="16" s="1"/>
  <c r="O1066" i="16"/>
  <c r="N1066" i="16"/>
  <c r="T1032" i="26" l="1"/>
  <c r="L1032" i="26"/>
  <c r="U1066" i="16"/>
  <c r="J1066" i="16"/>
  <c r="L1066" i="16" s="1"/>
  <c r="Q1066" i="16"/>
  <c r="F1033" i="26" l="1"/>
  <c r="M1033" i="26"/>
  <c r="AB1032" i="26"/>
  <c r="X1032" i="26"/>
  <c r="AA1032" i="26"/>
  <c r="W1032" i="26"/>
  <c r="Z1032" i="26"/>
  <c r="Y1032" i="26"/>
  <c r="V1032" i="26"/>
  <c r="T1066" i="16"/>
  <c r="S1066" i="16"/>
  <c r="P1033" i="26" l="1"/>
  <c r="R1033" i="26" s="1"/>
  <c r="O1033" i="26"/>
  <c r="N1033" i="26"/>
  <c r="H1033" i="26"/>
  <c r="G1033" i="26"/>
  <c r="I1033" i="26"/>
  <c r="K1033" i="26" s="1"/>
  <c r="X1066" i="16"/>
  <c r="AA1066" i="16"/>
  <c r="Y1066" i="16"/>
  <c r="AB1066" i="16"/>
  <c r="M1067" i="16"/>
  <c r="V1066" i="16"/>
  <c r="W1066" i="16"/>
  <c r="Z1066" i="16"/>
  <c r="F1067" i="16"/>
  <c r="U1033" i="26" l="1"/>
  <c r="Q1033" i="26"/>
  <c r="S1033" i="26" s="1"/>
  <c r="J1033" i="26"/>
  <c r="I1067" i="16"/>
  <c r="K1067" i="16" s="1"/>
  <c r="H1067" i="16"/>
  <c r="G1067" i="16"/>
  <c r="P1067" i="16"/>
  <c r="R1067" i="16" s="1"/>
  <c r="O1067" i="16"/>
  <c r="N1067" i="16"/>
  <c r="T1033" i="26" l="1"/>
  <c r="L1033" i="26"/>
  <c r="J1067" i="16"/>
  <c r="L1067" i="16" s="1"/>
  <c r="U1067" i="16"/>
  <c r="Q1067" i="16"/>
  <c r="S1067" i="16" s="1"/>
  <c r="F1034" i="26" l="1"/>
  <c r="M1034" i="26"/>
  <c r="AB1033" i="26"/>
  <c r="X1033" i="26"/>
  <c r="AA1033" i="26"/>
  <c r="W1033" i="26"/>
  <c r="Z1033" i="26"/>
  <c r="Y1033" i="26"/>
  <c r="V1033" i="26"/>
  <c r="Z1067" i="16"/>
  <c r="W1067" i="16"/>
  <c r="AB1067" i="16"/>
  <c r="F1068" i="16"/>
  <c r="H1068" i="16" s="1"/>
  <c r="M1068" i="16"/>
  <c r="O1068" i="16" s="1"/>
  <c r="AA1067" i="16"/>
  <c r="Y1067" i="16"/>
  <c r="T1067" i="16"/>
  <c r="V1067" i="16" s="1"/>
  <c r="X1067" i="16"/>
  <c r="P1034" i="26" l="1"/>
  <c r="R1034" i="26" s="1"/>
  <c r="O1034" i="26"/>
  <c r="N1034" i="26"/>
  <c r="H1034" i="26"/>
  <c r="G1034" i="26"/>
  <c r="I1034" i="26"/>
  <c r="K1034" i="26" s="1"/>
  <c r="P1068" i="16"/>
  <c r="R1068" i="16" s="1"/>
  <c r="N1068" i="16"/>
  <c r="G1068" i="16"/>
  <c r="I1068" i="16"/>
  <c r="K1068" i="16" s="1"/>
  <c r="Q1034" i="26" l="1"/>
  <c r="S1034" i="26" s="1"/>
  <c r="U1034" i="26"/>
  <c r="J1034" i="26"/>
  <c r="U1068" i="16"/>
  <c r="Q1068" i="16"/>
  <c r="S1068" i="16" s="1"/>
  <c r="J1068" i="16"/>
  <c r="L1068" i="16" s="1"/>
  <c r="T1034" i="26" l="1"/>
  <c r="L1034" i="26"/>
  <c r="M1035" i="26" s="1"/>
  <c r="AB1068" i="16"/>
  <c r="M1069" i="16"/>
  <c r="N1069" i="16" s="1"/>
  <c r="T1068" i="16"/>
  <c r="V1068" i="16" s="1"/>
  <c r="W1068" i="16"/>
  <c r="F1069" i="16"/>
  <c r="H1069" i="16" s="1"/>
  <c r="Y1068" i="16"/>
  <c r="X1068" i="16"/>
  <c r="Z1068" i="16"/>
  <c r="AA1068" i="16"/>
  <c r="V1034" i="26" l="1"/>
  <c r="F1035" i="26"/>
  <c r="I1035" i="26" s="1"/>
  <c r="K1035" i="26" s="1"/>
  <c r="N1035" i="26"/>
  <c r="Y1034" i="26"/>
  <c r="W1034" i="26"/>
  <c r="AA1034" i="26"/>
  <c r="Z1034" i="26"/>
  <c r="AB1034" i="26"/>
  <c r="X1034" i="26"/>
  <c r="O1035" i="26"/>
  <c r="O1069" i="16"/>
  <c r="P1069" i="16"/>
  <c r="R1069" i="16" s="1"/>
  <c r="G1069" i="16"/>
  <c r="I1069" i="16"/>
  <c r="K1069" i="16" s="1"/>
  <c r="G1035" i="26" l="1"/>
  <c r="H1035" i="26"/>
  <c r="P1035" i="26"/>
  <c r="R1035" i="26" s="1"/>
  <c r="U1035" i="26" s="1"/>
  <c r="U1069" i="16"/>
  <c r="Q1069" i="16"/>
  <c r="S1069" i="16" s="1"/>
  <c r="J1069" i="16"/>
  <c r="L1069" i="16" s="1"/>
  <c r="J1035" i="26" l="1"/>
  <c r="L1035" i="26" s="1"/>
  <c r="Q1035" i="26"/>
  <c r="S1035" i="26" s="1"/>
  <c r="T1069" i="16"/>
  <c r="V1069" i="16" s="1"/>
  <c r="Y1069" i="16"/>
  <c r="W1069" i="16"/>
  <c r="AB1069" i="16"/>
  <c r="Z1069" i="16"/>
  <c r="AA1069" i="16"/>
  <c r="X1069" i="16"/>
  <c r="M1070" i="16"/>
  <c r="F1070" i="16"/>
  <c r="G1070" i="16" s="1"/>
  <c r="F1036" i="26" l="1"/>
  <c r="M1036" i="26"/>
  <c r="T1035" i="26"/>
  <c r="V1035" i="26" s="1"/>
  <c r="AB1035" i="26"/>
  <c r="X1035" i="26"/>
  <c r="AA1035" i="26"/>
  <c r="W1035" i="26"/>
  <c r="Z1035" i="26"/>
  <c r="Y1035" i="26"/>
  <c r="N1070" i="16"/>
  <c r="O1070" i="16"/>
  <c r="P1070" i="16"/>
  <c r="R1070" i="16" s="1"/>
  <c r="H1070" i="16"/>
  <c r="I1070" i="16"/>
  <c r="K1070" i="16" s="1"/>
  <c r="P1036" i="26" l="1"/>
  <c r="R1036" i="26" s="1"/>
  <c r="O1036" i="26"/>
  <c r="N1036" i="26"/>
  <c r="H1036" i="26"/>
  <c r="G1036" i="26"/>
  <c r="I1036" i="26"/>
  <c r="K1036" i="26" s="1"/>
  <c r="Q1070" i="16"/>
  <c r="S1070" i="16" s="1"/>
  <c r="U1070" i="16"/>
  <c r="J1070" i="16"/>
  <c r="U1036" i="26" l="1"/>
  <c r="J1036" i="26"/>
  <c r="Q1036" i="26"/>
  <c r="S1036" i="26" s="1"/>
  <c r="T1070" i="16"/>
  <c r="L1070" i="16"/>
  <c r="T1036" i="26" l="1"/>
  <c r="L1036" i="26"/>
  <c r="AB1070" i="16"/>
  <c r="AA1070" i="16"/>
  <c r="Z1070" i="16"/>
  <c r="F1071" i="16"/>
  <c r="H1071" i="16" s="1"/>
  <c r="V1070" i="16"/>
  <c r="Y1070" i="16"/>
  <c r="X1070" i="16"/>
  <c r="W1070" i="16"/>
  <c r="M1071" i="16"/>
  <c r="F1037" i="26" l="1"/>
  <c r="M1037" i="26"/>
  <c r="AB1036" i="26"/>
  <c r="X1036" i="26"/>
  <c r="AA1036" i="26"/>
  <c r="W1036" i="26"/>
  <c r="Z1036" i="26"/>
  <c r="Y1036" i="26"/>
  <c r="V1036" i="26"/>
  <c r="I1071" i="16"/>
  <c r="K1071" i="16" s="1"/>
  <c r="G1071" i="16"/>
  <c r="O1071" i="16"/>
  <c r="N1071" i="16"/>
  <c r="P1071" i="16"/>
  <c r="R1071" i="16" s="1"/>
  <c r="P1037" i="26" l="1"/>
  <c r="R1037" i="26" s="1"/>
  <c r="O1037" i="26"/>
  <c r="N1037" i="26"/>
  <c r="H1037" i="26"/>
  <c r="G1037" i="26"/>
  <c r="I1037" i="26"/>
  <c r="K1037" i="26" s="1"/>
  <c r="J1071" i="16"/>
  <c r="L1071" i="16" s="1"/>
  <c r="U1071" i="16"/>
  <c r="Q1071" i="16"/>
  <c r="U1037" i="26" l="1"/>
  <c r="Q1037" i="26"/>
  <c r="S1037" i="26" s="1"/>
  <c r="J1037" i="26"/>
  <c r="S1071" i="16"/>
  <c r="Y1071" i="16" s="1"/>
  <c r="T1071" i="16"/>
  <c r="T1037" i="26" l="1"/>
  <c r="L1037" i="26"/>
  <c r="AB1071" i="16"/>
  <c r="AA1071" i="16"/>
  <c r="Z1071" i="16"/>
  <c r="M1072" i="16"/>
  <c r="P1072" i="16" s="1"/>
  <c r="R1072" i="16" s="1"/>
  <c r="V1071" i="16"/>
  <c r="X1071" i="16"/>
  <c r="F1072" i="16"/>
  <c r="W1071" i="16"/>
  <c r="F1038" i="26" l="1"/>
  <c r="M1038" i="26"/>
  <c r="AB1037" i="26"/>
  <c r="X1037" i="26"/>
  <c r="AA1037" i="26"/>
  <c r="W1037" i="26"/>
  <c r="Z1037" i="26"/>
  <c r="Y1037" i="26"/>
  <c r="V1037" i="26"/>
  <c r="O1072" i="16"/>
  <c r="N1072" i="16"/>
  <c r="G1072" i="16"/>
  <c r="I1072" i="16"/>
  <c r="K1072" i="16" s="1"/>
  <c r="H1072" i="16"/>
  <c r="P1038" i="26" l="1"/>
  <c r="R1038" i="26" s="1"/>
  <c r="O1038" i="26"/>
  <c r="N1038" i="26"/>
  <c r="H1038" i="26"/>
  <c r="G1038" i="26"/>
  <c r="I1038" i="26"/>
  <c r="K1038" i="26" s="1"/>
  <c r="Q1072" i="16"/>
  <c r="S1072" i="16" s="1"/>
  <c r="J1072" i="16"/>
  <c r="U1072" i="16"/>
  <c r="U1038" i="26" l="1"/>
  <c r="Q1038" i="26"/>
  <c r="S1038" i="26" s="1"/>
  <c r="J1038" i="26"/>
  <c r="T1072" i="16"/>
  <c r="L1072" i="16"/>
  <c r="X1072" i="16" s="1"/>
  <c r="T1038" i="26" l="1"/>
  <c r="L1038" i="26"/>
  <c r="F1073" i="16"/>
  <c r="G1073" i="16" s="1"/>
  <c r="M1073" i="16"/>
  <c r="P1073" i="16" s="1"/>
  <c r="R1073" i="16" s="1"/>
  <c r="W1072" i="16"/>
  <c r="Y1072" i="16"/>
  <c r="V1072" i="16"/>
  <c r="AB1072" i="16"/>
  <c r="AA1072" i="16"/>
  <c r="Z1072" i="16"/>
  <c r="F1039" i="26" l="1"/>
  <c r="M1039" i="26"/>
  <c r="AB1038" i="26"/>
  <c r="X1038" i="26"/>
  <c r="AA1038" i="26"/>
  <c r="W1038" i="26"/>
  <c r="Z1038" i="26"/>
  <c r="Y1038" i="26"/>
  <c r="V1038" i="26"/>
  <c r="I1073" i="16"/>
  <c r="K1073" i="16" s="1"/>
  <c r="U1073" i="16" s="1"/>
  <c r="H1073" i="16"/>
  <c r="O1073" i="16"/>
  <c r="N1073" i="16"/>
  <c r="P1039" i="26" l="1"/>
  <c r="R1039" i="26" s="1"/>
  <c r="O1039" i="26"/>
  <c r="N1039" i="26"/>
  <c r="H1039" i="26"/>
  <c r="G1039" i="26"/>
  <c r="I1039" i="26"/>
  <c r="K1039" i="26" s="1"/>
  <c r="J1073" i="16"/>
  <c r="L1073" i="16" s="1"/>
  <c r="Q1073" i="16"/>
  <c r="S1073" i="16" s="1"/>
  <c r="Q1039" i="26" l="1"/>
  <c r="S1039" i="26" s="1"/>
  <c r="U1039" i="26"/>
  <c r="J1039" i="26"/>
  <c r="T1073" i="16"/>
  <c r="V1073" i="16" s="1"/>
  <c r="AB1073" i="16"/>
  <c r="AA1073" i="16"/>
  <c r="Z1073" i="16"/>
  <c r="X1073" i="16"/>
  <c r="Y1073" i="16"/>
  <c r="M1074" i="16"/>
  <c r="F1074" i="16"/>
  <c r="W1073" i="16"/>
  <c r="T1039" i="26" l="1"/>
  <c r="L1039" i="26"/>
  <c r="P1074" i="16"/>
  <c r="R1074" i="16" s="1"/>
  <c r="O1074" i="16"/>
  <c r="N1074" i="16"/>
  <c r="G1074" i="16"/>
  <c r="H1074" i="16"/>
  <c r="I1074" i="16"/>
  <c r="K1074" i="16" s="1"/>
  <c r="F1040" i="26" l="1"/>
  <c r="M1040" i="26"/>
  <c r="AB1039" i="26"/>
  <c r="X1039" i="26"/>
  <c r="AA1039" i="26"/>
  <c r="W1039" i="26"/>
  <c r="Z1039" i="26"/>
  <c r="Y1039" i="26"/>
  <c r="V1039" i="26"/>
  <c r="Q1074" i="16"/>
  <c r="S1074" i="16" s="1"/>
  <c r="U1074" i="16"/>
  <c r="J1074" i="16"/>
  <c r="P1040" i="26" l="1"/>
  <c r="R1040" i="26" s="1"/>
  <c r="O1040" i="26"/>
  <c r="N1040" i="26"/>
  <c r="H1040" i="26"/>
  <c r="G1040" i="26"/>
  <c r="I1040" i="26"/>
  <c r="K1040" i="26" s="1"/>
  <c r="L1074" i="16"/>
  <c r="T1074" i="16"/>
  <c r="U1040" i="26" l="1"/>
  <c r="J1040" i="26"/>
  <c r="Q1040" i="26"/>
  <c r="S1040" i="26" s="1"/>
  <c r="AB1074" i="16"/>
  <c r="AA1074" i="16"/>
  <c r="Z1074" i="16"/>
  <c r="W1074" i="16"/>
  <c r="X1074" i="16"/>
  <c r="M1075" i="16"/>
  <c r="Y1074" i="16"/>
  <c r="F1075" i="16"/>
  <c r="V1074" i="16"/>
  <c r="T1040" i="26" l="1"/>
  <c r="L1040" i="26"/>
  <c r="O1075" i="16"/>
  <c r="N1075" i="16"/>
  <c r="P1075" i="16"/>
  <c r="R1075" i="16" s="1"/>
  <c r="I1075" i="16"/>
  <c r="K1075" i="16" s="1"/>
  <c r="G1075" i="16"/>
  <c r="H1075" i="16"/>
  <c r="F1041" i="26" l="1"/>
  <c r="M1041" i="26"/>
  <c r="AB1040" i="26"/>
  <c r="X1040" i="26"/>
  <c r="AA1040" i="26"/>
  <c r="W1040" i="26"/>
  <c r="Z1040" i="26"/>
  <c r="Y1040" i="26"/>
  <c r="V1040" i="26"/>
  <c r="Q1075" i="16"/>
  <c r="S1075" i="16" s="1"/>
  <c r="U1075" i="16"/>
  <c r="J1075" i="16"/>
  <c r="P1041" i="26" l="1"/>
  <c r="R1041" i="26" s="1"/>
  <c r="O1041" i="26"/>
  <c r="N1041" i="26"/>
  <c r="H1041" i="26"/>
  <c r="G1041" i="26"/>
  <c r="I1041" i="26"/>
  <c r="K1041" i="26" s="1"/>
  <c r="L1075" i="16"/>
  <c r="T1075" i="16"/>
  <c r="U1041" i="26" l="1"/>
  <c r="Q1041" i="26"/>
  <c r="S1041" i="26" s="1"/>
  <c r="J1041" i="26"/>
  <c r="AB1075" i="16"/>
  <c r="AA1075" i="16"/>
  <c r="Z1075" i="16"/>
  <c r="X1075" i="16"/>
  <c r="W1075" i="16"/>
  <c r="M1076" i="16"/>
  <c r="Y1075" i="16"/>
  <c r="F1076" i="16"/>
  <c r="V1075" i="16"/>
  <c r="T1041" i="26" l="1"/>
  <c r="L1041" i="26"/>
  <c r="M1042" i="26" s="1"/>
  <c r="N1076" i="16"/>
  <c r="O1076" i="16"/>
  <c r="P1076" i="16"/>
  <c r="H1076" i="16"/>
  <c r="I1076" i="16"/>
  <c r="K1076" i="16" s="1"/>
  <c r="G1076" i="16"/>
  <c r="Y1041" i="26" l="1"/>
  <c r="V1041" i="26"/>
  <c r="F1042" i="26"/>
  <c r="I1042" i="26" s="1"/>
  <c r="K1042" i="26" s="1"/>
  <c r="W1041" i="26"/>
  <c r="Z1041" i="26"/>
  <c r="N1042" i="26"/>
  <c r="AB1041" i="26"/>
  <c r="AA1041" i="26"/>
  <c r="X1041" i="26"/>
  <c r="P1042" i="26"/>
  <c r="R1042" i="26" s="1"/>
  <c r="Q1076" i="16"/>
  <c r="J1076" i="16"/>
  <c r="L1076" i="16" s="1"/>
  <c r="R1076" i="16"/>
  <c r="G1042" i="26" l="1"/>
  <c r="H1042" i="26"/>
  <c r="O1042" i="26"/>
  <c r="Q1042" i="26" s="1"/>
  <c r="S1042" i="26" s="1"/>
  <c r="U1042" i="26"/>
  <c r="S1076" i="16"/>
  <c r="AB1076" i="16" s="1"/>
  <c r="T1076" i="16"/>
  <c r="U1076" i="16"/>
  <c r="J1042" i="26" l="1"/>
  <c r="T1042" i="26" s="1"/>
  <c r="W1076" i="16"/>
  <c r="Y1076" i="16"/>
  <c r="F1077" i="16"/>
  <c r="H1077" i="16" s="1"/>
  <c r="V1076" i="16"/>
  <c r="AA1076" i="16"/>
  <c r="M1077" i="16"/>
  <c r="O1077" i="16" s="1"/>
  <c r="Z1076" i="16"/>
  <c r="X1076" i="16"/>
  <c r="L1042" i="26" l="1"/>
  <c r="F1043" i="26" s="1"/>
  <c r="G1077" i="16"/>
  <c r="I1077" i="16"/>
  <c r="K1077" i="16" s="1"/>
  <c r="P1077" i="16"/>
  <c r="R1077" i="16" s="1"/>
  <c r="N1077" i="16"/>
  <c r="V1042" i="26" l="1"/>
  <c r="Z1042" i="26"/>
  <c r="Y1042" i="26"/>
  <c r="W1042" i="26"/>
  <c r="AA1042" i="26"/>
  <c r="X1042" i="26"/>
  <c r="M1043" i="26"/>
  <c r="P1043" i="26" s="1"/>
  <c r="R1043" i="26" s="1"/>
  <c r="AB1042" i="26"/>
  <c r="H1043" i="26"/>
  <c r="G1043" i="26"/>
  <c r="I1043" i="26"/>
  <c r="K1043" i="26" s="1"/>
  <c r="U1077" i="16"/>
  <c r="J1077" i="16"/>
  <c r="L1077" i="16" s="1"/>
  <c r="Q1077" i="16"/>
  <c r="S1077" i="16" s="1"/>
  <c r="N1043" i="26" l="1"/>
  <c r="O1043" i="26"/>
  <c r="U1043" i="26"/>
  <c r="J1043" i="26"/>
  <c r="T1077" i="16"/>
  <c r="V1077" i="16" s="1"/>
  <c r="AB1077" i="16"/>
  <c r="AA1077" i="16"/>
  <c r="Z1077" i="16"/>
  <c r="F1078" i="16"/>
  <c r="Y1077" i="16"/>
  <c r="M1078" i="16"/>
  <c r="X1077" i="16"/>
  <c r="W1077" i="16"/>
  <c r="Q1043" i="26" l="1"/>
  <c r="S1043" i="26" s="1"/>
  <c r="L1043" i="26"/>
  <c r="N1078" i="16"/>
  <c r="P1078" i="16"/>
  <c r="R1078" i="16" s="1"/>
  <c r="O1078" i="16"/>
  <c r="I1078" i="16"/>
  <c r="K1078" i="16" s="1"/>
  <c r="H1078" i="16"/>
  <c r="G1078" i="16"/>
  <c r="T1043" i="26" l="1"/>
  <c r="V1043" i="26" s="1"/>
  <c r="F1044" i="26"/>
  <c r="M1044" i="26"/>
  <c r="AB1043" i="26"/>
  <c r="X1043" i="26"/>
  <c r="AA1043" i="26"/>
  <c r="W1043" i="26"/>
  <c r="Z1043" i="26"/>
  <c r="Y1043" i="26"/>
  <c r="Q1078" i="16"/>
  <c r="S1078" i="16" s="1"/>
  <c r="J1078" i="16"/>
  <c r="U1078" i="16"/>
  <c r="P1044" i="26" l="1"/>
  <c r="R1044" i="26" s="1"/>
  <c r="O1044" i="26"/>
  <c r="N1044" i="26"/>
  <c r="H1044" i="26"/>
  <c r="G1044" i="26"/>
  <c r="I1044" i="26"/>
  <c r="K1044" i="26" s="1"/>
  <c r="T1078" i="16"/>
  <c r="L1078" i="16"/>
  <c r="X1078" i="16" s="1"/>
  <c r="U1044" i="26" l="1"/>
  <c r="Q1044" i="26"/>
  <c r="S1044" i="26" s="1"/>
  <c r="J1044" i="26"/>
  <c r="M1079" i="16"/>
  <c r="P1079" i="16" s="1"/>
  <c r="R1079" i="16" s="1"/>
  <c r="W1078" i="16"/>
  <c r="F1079" i="16"/>
  <c r="H1079" i="16" s="1"/>
  <c r="Y1078" i="16"/>
  <c r="V1078" i="16"/>
  <c r="AB1078" i="16"/>
  <c r="AA1078" i="16"/>
  <c r="Z1078" i="16"/>
  <c r="T1044" i="26" l="1"/>
  <c r="L1044" i="26"/>
  <c r="I1079" i="16"/>
  <c r="K1079" i="16" s="1"/>
  <c r="U1079" i="16" s="1"/>
  <c r="O1079" i="16"/>
  <c r="N1079" i="16"/>
  <c r="G1079" i="16"/>
  <c r="F1045" i="26" l="1"/>
  <c r="M1045" i="26"/>
  <c r="AB1044" i="26"/>
  <c r="X1044" i="26"/>
  <c r="AA1044" i="26"/>
  <c r="W1044" i="26"/>
  <c r="Z1044" i="26"/>
  <c r="Y1044" i="26"/>
  <c r="V1044" i="26"/>
  <c r="J1079" i="16"/>
  <c r="L1079" i="16" s="1"/>
  <c r="Q1079" i="16"/>
  <c r="S1079" i="16" s="1"/>
  <c r="P1045" i="26" l="1"/>
  <c r="R1045" i="26" s="1"/>
  <c r="O1045" i="26"/>
  <c r="N1045" i="26"/>
  <c r="H1045" i="26"/>
  <c r="G1045" i="26"/>
  <c r="I1045" i="26"/>
  <c r="K1045" i="26" s="1"/>
  <c r="Y1079" i="16"/>
  <c r="T1079" i="16"/>
  <c r="V1079" i="16" s="1"/>
  <c r="M1080" i="16"/>
  <c r="P1080" i="16" s="1"/>
  <c r="R1080" i="16" s="1"/>
  <c r="F1080" i="16"/>
  <c r="H1080" i="16" s="1"/>
  <c r="X1079" i="16"/>
  <c r="W1079" i="16"/>
  <c r="AB1079" i="16"/>
  <c r="AA1079" i="16"/>
  <c r="Z1079" i="16"/>
  <c r="U1045" i="26" l="1"/>
  <c r="Q1045" i="26"/>
  <c r="S1045" i="26" s="1"/>
  <c r="J1045" i="26"/>
  <c r="N1080" i="16"/>
  <c r="I1080" i="16"/>
  <c r="K1080" i="16" s="1"/>
  <c r="U1080" i="16" s="1"/>
  <c r="G1080" i="16"/>
  <c r="O1080" i="16"/>
  <c r="T1045" i="26" l="1"/>
  <c r="L1045" i="26"/>
  <c r="Q1080" i="16"/>
  <c r="S1080" i="16" s="1"/>
  <c r="J1080" i="16"/>
  <c r="F1046" i="26" l="1"/>
  <c r="M1046" i="26"/>
  <c r="AB1045" i="26"/>
  <c r="X1045" i="26"/>
  <c r="AA1045" i="26"/>
  <c r="W1045" i="26"/>
  <c r="Z1045" i="26"/>
  <c r="Y1045" i="26"/>
  <c r="V1045" i="26"/>
  <c r="T1080" i="16"/>
  <c r="L1080" i="16"/>
  <c r="Y1080" i="16" s="1"/>
  <c r="P1046" i="26" l="1"/>
  <c r="R1046" i="26" s="1"/>
  <c r="O1046" i="26"/>
  <c r="N1046" i="26"/>
  <c r="H1046" i="26"/>
  <c r="G1046" i="26"/>
  <c r="I1046" i="26"/>
  <c r="K1046" i="26" s="1"/>
  <c r="Z1080" i="16"/>
  <c r="X1080" i="16"/>
  <c r="AA1080" i="16"/>
  <c r="AB1080" i="16"/>
  <c r="V1080" i="16"/>
  <c r="W1080" i="16"/>
  <c r="M1081" i="16"/>
  <c r="P1081" i="16" s="1"/>
  <c r="R1081" i="16" s="1"/>
  <c r="F1081" i="16"/>
  <c r="H1081" i="16" s="1"/>
  <c r="U1046" i="26" l="1"/>
  <c r="Q1046" i="26"/>
  <c r="S1046" i="26" s="1"/>
  <c r="J1046" i="26"/>
  <c r="O1081" i="16"/>
  <c r="N1081" i="16"/>
  <c r="G1081" i="16"/>
  <c r="I1081" i="16"/>
  <c r="K1081" i="16" s="1"/>
  <c r="U1081" i="16" s="1"/>
  <c r="T1046" i="26" l="1"/>
  <c r="L1046" i="26"/>
  <c r="Q1081" i="16"/>
  <c r="S1081" i="16" s="1"/>
  <c r="J1081" i="16"/>
  <c r="L1081" i="16" s="1"/>
  <c r="F1047" i="26" l="1"/>
  <c r="M1047" i="26"/>
  <c r="AB1046" i="26"/>
  <c r="X1046" i="26"/>
  <c r="AA1046" i="26"/>
  <c r="W1046" i="26"/>
  <c r="Z1046" i="26"/>
  <c r="Y1046" i="26"/>
  <c r="V1046" i="26"/>
  <c r="AA1081" i="16"/>
  <c r="AB1081" i="16"/>
  <c r="T1081" i="16"/>
  <c r="Y1081" i="16"/>
  <c r="W1081" i="16"/>
  <c r="M1082" i="16"/>
  <c r="O1082" i="16" s="1"/>
  <c r="V1081" i="16"/>
  <c r="X1081" i="16"/>
  <c r="Z1081" i="16"/>
  <c r="F1082" i="16"/>
  <c r="P1047" i="26" l="1"/>
  <c r="R1047" i="26" s="1"/>
  <c r="O1047" i="26"/>
  <c r="N1047" i="26"/>
  <c r="H1047" i="26"/>
  <c r="G1047" i="26"/>
  <c r="I1047" i="26"/>
  <c r="K1047" i="26" s="1"/>
  <c r="N1082" i="16"/>
  <c r="P1082" i="16"/>
  <c r="R1082" i="16" s="1"/>
  <c r="H1082" i="16"/>
  <c r="G1082" i="16"/>
  <c r="I1082" i="16"/>
  <c r="K1082" i="16" s="1"/>
  <c r="U1047" i="26" l="1"/>
  <c r="Q1047" i="26"/>
  <c r="S1047" i="26" s="1"/>
  <c r="J1047" i="26"/>
  <c r="Q1082" i="16"/>
  <c r="S1082" i="16" s="1"/>
  <c r="U1082" i="16"/>
  <c r="J1082" i="16"/>
  <c r="L1082" i="16" s="1"/>
  <c r="T1047" i="26" l="1"/>
  <c r="L1047" i="26"/>
  <c r="X1082" i="16"/>
  <c r="Y1082" i="16"/>
  <c r="AA1082" i="16"/>
  <c r="AB1082" i="16"/>
  <c r="W1082" i="16"/>
  <c r="F1083" i="16"/>
  <c r="I1083" i="16" s="1"/>
  <c r="K1083" i="16" s="1"/>
  <c r="M1083" i="16"/>
  <c r="P1083" i="16" s="1"/>
  <c r="R1083" i="16" s="1"/>
  <c r="Z1082" i="16"/>
  <c r="T1082" i="16"/>
  <c r="V1082" i="16" s="1"/>
  <c r="F1048" i="26" l="1"/>
  <c r="M1048" i="26"/>
  <c r="AB1047" i="26"/>
  <c r="X1047" i="26"/>
  <c r="AA1047" i="26"/>
  <c r="W1047" i="26"/>
  <c r="Z1047" i="26"/>
  <c r="Y1047" i="26"/>
  <c r="V1047" i="26"/>
  <c r="H1083" i="16"/>
  <c r="G1083" i="16"/>
  <c r="U1083" i="16"/>
  <c r="O1083" i="16"/>
  <c r="N1083" i="16"/>
  <c r="P1048" i="26" l="1"/>
  <c r="R1048" i="26" s="1"/>
  <c r="O1048" i="26"/>
  <c r="N1048" i="26"/>
  <c r="H1048" i="26"/>
  <c r="G1048" i="26"/>
  <c r="I1048" i="26"/>
  <c r="K1048" i="26" s="1"/>
  <c r="J1083" i="16"/>
  <c r="L1083" i="16" s="1"/>
  <c r="Q1083" i="16"/>
  <c r="S1083" i="16" s="1"/>
  <c r="U1048" i="26" l="1"/>
  <c r="J1048" i="26"/>
  <c r="Q1048" i="26"/>
  <c r="S1048" i="26" s="1"/>
  <c r="M1084" i="16"/>
  <c r="P1084" i="16" s="1"/>
  <c r="Y1083" i="16"/>
  <c r="AB1083" i="16"/>
  <c r="Z1083" i="16"/>
  <c r="W1083" i="16"/>
  <c r="X1083" i="16"/>
  <c r="AA1083" i="16"/>
  <c r="F1084" i="16"/>
  <c r="H1084" i="16" s="1"/>
  <c r="T1083" i="16"/>
  <c r="V1083" i="16" s="1"/>
  <c r="T1048" i="26" l="1"/>
  <c r="L1048" i="26"/>
  <c r="N1084" i="16"/>
  <c r="O1084" i="16"/>
  <c r="G1084" i="16"/>
  <c r="I1084" i="16"/>
  <c r="K1084" i="16" s="1"/>
  <c r="R1084" i="16"/>
  <c r="F1049" i="26" l="1"/>
  <c r="M1049" i="26"/>
  <c r="AB1048" i="26"/>
  <c r="X1048" i="26"/>
  <c r="AA1048" i="26"/>
  <c r="W1048" i="26"/>
  <c r="Z1048" i="26"/>
  <c r="Y1048" i="26"/>
  <c r="V1048" i="26"/>
  <c r="Q1084" i="16"/>
  <c r="S1084" i="16" s="1"/>
  <c r="U1084" i="16"/>
  <c r="J1084" i="16"/>
  <c r="L1084" i="16" s="1"/>
  <c r="P1049" i="26" l="1"/>
  <c r="R1049" i="26" s="1"/>
  <c r="O1049" i="26"/>
  <c r="N1049" i="26"/>
  <c r="H1049" i="26"/>
  <c r="G1049" i="26"/>
  <c r="I1049" i="26"/>
  <c r="K1049" i="26" s="1"/>
  <c r="AA1084" i="16"/>
  <c r="T1084" i="16"/>
  <c r="V1084" i="16" s="1"/>
  <c r="Y1084" i="16"/>
  <c r="Z1084" i="16"/>
  <c r="X1084" i="16"/>
  <c r="W1084" i="16"/>
  <c r="F1085" i="16"/>
  <c r="G1085" i="16" s="1"/>
  <c r="M1085" i="16"/>
  <c r="N1085" i="16" s="1"/>
  <c r="AB1084" i="16"/>
  <c r="Q1049" i="26" l="1"/>
  <c r="S1049" i="26" s="1"/>
  <c r="U1049" i="26"/>
  <c r="J1049" i="26"/>
  <c r="O1085" i="16"/>
  <c r="P1085" i="16"/>
  <c r="R1085" i="16" s="1"/>
  <c r="H1085" i="16"/>
  <c r="I1085" i="16"/>
  <c r="K1085" i="16" s="1"/>
  <c r="T1049" i="26" l="1"/>
  <c r="L1049" i="26"/>
  <c r="U1085" i="16"/>
  <c r="Q1085" i="16"/>
  <c r="S1085" i="16" s="1"/>
  <c r="J1085" i="16"/>
  <c r="L1085" i="16" s="1"/>
  <c r="F1050" i="26" l="1"/>
  <c r="M1050" i="26"/>
  <c r="AB1049" i="26"/>
  <c r="X1049" i="26"/>
  <c r="AA1049" i="26"/>
  <c r="W1049" i="26"/>
  <c r="Z1049" i="26"/>
  <c r="Y1049" i="26"/>
  <c r="V1049" i="26"/>
  <c r="W1085" i="16"/>
  <c r="F1086" i="16"/>
  <c r="H1086" i="16" s="1"/>
  <c r="Y1085" i="16"/>
  <c r="T1085" i="16"/>
  <c r="V1085" i="16" s="1"/>
  <c r="X1085" i="16"/>
  <c r="M1086" i="16"/>
  <c r="N1086" i="16" s="1"/>
  <c r="AB1085" i="16"/>
  <c r="Z1085" i="16"/>
  <c r="AA1085" i="16"/>
  <c r="P1050" i="26" l="1"/>
  <c r="R1050" i="26" s="1"/>
  <c r="O1050" i="26"/>
  <c r="N1050" i="26"/>
  <c r="H1050" i="26"/>
  <c r="G1050" i="26"/>
  <c r="I1050" i="26"/>
  <c r="K1050" i="26" s="1"/>
  <c r="G1086" i="16"/>
  <c r="I1086" i="16"/>
  <c r="K1086" i="16" s="1"/>
  <c r="P1086" i="16"/>
  <c r="R1086" i="16" s="1"/>
  <c r="O1086" i="16"/>
  <c r="Q1050" i="26" l="1"/>
  <c r="S1050" i="26" s="1"/>
  <c r="U1050" i="26"/>
  <c r="J1050" i="26"/>
  <c r="J1086" i="16"/>
  <c r="L1086" i="16" s="1"/>
  <c r="U1086" i="16"/>
  <c r="Q1086" i="16"/>
  <c r="S1086" i="16" s="1"/>
  <c r="T1050" i="26" l="1"/>
  <c r="L1050" i="26"/>
  <c r="AA1086" i="16"/>
  <c r="F1087" i="16"/>
  <c r="G1087" i="16" s="1"/>
  <c r="W1086" i="16"/>
  <c r="M1087" i="16"/>
  <c r="N1087" i="16" s="1"/>
  <c r="X1086" i="16"/>
  <c r="T1086" i="16"/>
  <c r="V1086" i="16" s="1"/>
  <c r="Y1086" i="16"/>
  <c r="Z1086" i="16"/>
  <c r="AB1086" i="16"/>
  <c r="F1051" i="26" l="1"/>
  <c r="M1051" i="26"/>
  <c r="AB1050" i="26"/>
  <c r="X1050" i="26"/>
  <c r="AA1050" i="26"/>
  <c r="W1050" i="26"/>
  <c r="Z1050" i="26"/>
  <c r="Y1050" i="26"/>
  <c r="V1050" i="26"/>
  <c r="H1087" i="16"/>
  <c r="I1087" i="16"/>
  <c r="K1087" i="16" s="1"/>
  <c r="P1087" i="16"/>
  <c r="R1087" i="16" s="1"/>
  <c r="O1087" i="16"/>
  <c r="P1051" i="26" l="1"/>
  <c r="R1051" i="26" s="1"/>
  <c r="O1051" i="26"/>
  <c r="N1051" i="26"/>
  <c r="H1051" i="26"/>
  <c r="G1051" i="26"/>
  <c r="I1051" i="26"/>
  <c r="K1051" i="26" s="1"/>
  <c r="U1087" i="16"/>
  <c r="J1087" i="16"/>
  <c r="L1087" i="16" s="1"/>
  <c r="Q1087" i="16"/>
  <c r="S1087" i="16" s="1"/>
  <c r="U1051" i="26" l="1"/>
  <c r="Q1051" i="26"/>
  <c r="S1051" i="26" s="1"/>
  <c r="J1051" i="26"/>
  <c r="Y1087" i="16"/>
  <c r="T1087" i="16"/>
  <c r="V1087" i="16" s="1"/>
  <c r="F1088" i="16"/>
  <c r="H1088" i="16" s="1"/>
  <c r="W1087" i="16"/>
  <c r="M1088" i="16"/>
  <c r="O1088" i="16" s="1"/>
  <c r="X1087" i="16"/>
  <c r="AB1087" i="16"/>
  <c r="AA1087" i="16"/>
  <c r="Z1087" i="16"/>
  <c r="T1051" i="26" l="1"/>
  <c r="L1051" i="26"/>
  <c r="I1088" i="16"/>
  <c r="K1088" i="16" s="1"/>
  <c r="G1088" i="16"/>
  <c r="N1088" i="16"/>
  <c r="P1088" i="16"/>
  <c r="R1088" i="16" s="1"/>
  <c r="F1052" i="26" l="1"/>
  <c r="M1052" i="26"/>
  <c r="AB1051" i="26"/>
  <c r="X1051" i="26"/>
  <c r="AA1051" i="26"/>
  <c r="W1051" i="26"/>
  <c r="Z1051" i="26"/>
  <c r="Y1051" i="26"/>
  <c r="V1051" i="26"/>
  <c r="U1088" i="16"/>
  <c r="J1088" i="16"/>
  <c r="L1088" i="16" s="1"/>
  <c r="Q1088" i="16"/>
  <c r="S1088" i="16" s="1"/>
  <c r="P1052" i="26" l="1"/>
  <c r="R1052" i="26" s="1"/>
  <c r="O1052" i="26"/>
  <c r="N1052" i="26"/>
  <c r="H1052" i="26"/>
  <c r="G1052" i="26"/>
  <c r="I1052" i="26"/>
  <c r="K1052" i="26" s="1"/>
  <c r="T1088" i="16"/>
  <c r="V1088" i="16" s="1"/>
  <c r="AB1088" i="16"/>
  <c r="AA1088" i="16"/>
  <c r="Z1088" i="16"/>
  <c r="W1088" i="16"/>
  <c r="M1089" i="16"/>
  <c r="Y1088" i="16"/>
  <c r="F1089" i="16"/>
  <c r="X1088" i="16"/>
  <c r="U1052" i="26" l="1"/>
  <c r="Q1052" i="26"/>
  <c r="S1052" i="26" s="1"/>
  <c r="J1052" i="26"/>
  <c r="H1089" i="16"/>
  <c r="G1089" i="16"/>
  <c r="I1089" i="16"/>
  <c r="K1089" i="16" s="1"/>
  <c r="P1089" i="16"/>
  <c r="R1089" i="16" s="1"/>
  <c r="N1089" i="16"/>
  <c r="O1089" i="16"/>
  <c r="T1052" i="26" l="1"/>
  <c r="L1052" i="26"/>
  <c r="J1089" i="16"/>
  <c r="L1089" i="16" s="1"/>
  <c r="U1089" i="16"/>
  <c r="Q1089" i="16"/>
  <c r="S1089" i="16" s="1"/>
  <c r="F1053" i="26" l="1"/>
  <c r="M1053" i="26"/>
  <c r="AB1052" i="26"/>
  <c r="X1052" i="26"/>
  <c r="AA1052" i="26"/>
  <c r="W1052" i="26"/>
  <c r="Z1052" i="26"/>
  <c r="Y1052" i="26"/>
  <c r="V1052" i="26"/>
  <c r="AB1089" i="16"/>
  <c r="AA1089" i="16"/>
  <c r="Z1089" i="16"/>
  <c r="T1089" i="16"/>
  <c r="V1089" i="16" s="1"/>
  <c r="W1089" i="16"/>
  <c r="F1090" i="16"/>
  <c r="Y1089" i="16"/>
  <c r="X1089" i="16"/>
  <c r="M1090" i="16"/>
  <c r="P1053" i="26" l="1"/>
  <c r="R1053" i="26" s="1"/>
  <c r="O1053" i="26"/>
  <c r="N1053" i="26"/>
  <c r="H1053" i="26"/>
  <c r="G1053" i="26"/>
  <c r="I1053" i="26"/>
  <c r="K1053" i="26" s="1"/>
  <c r="H1090" i="16"/>
  <c r="I1090" i="16"/>
  <c r="K1090" i="16" s="1"/>
  <c r="G1090" i="16"/>
  <c r="O1090" i="16"/>
  <c r="P1090" i="16"/>
  <c r="R1090" i="16" s="1"/>
  <c r="N1090" i="16"/>
  <c r="U1053" i="26" l="1"/>
  <c r="J1053" i="26"/>
  <c r="Q1053" i="26"/>
  <c r="S1053" i="26" s="1"/>
  <c r="Q1090" i="16"/>
  <c r="S1090" i="16" s="1"/>
  <c r="J1090" i="16"/>
  <c r="L1090" i="16" s="1"/>
  <c r="U1090" i="16"/>
  <c r="T1053" i="26" l="1"/>
  <c r="L1053" i="26"/>
  <c r="T1090" i="16"/>
  <c r="V1090" i="16" s="1"/>
  <c r="AB1090" i="16"/>
  <c r="AA1090" i="16"/>
  <c r="Z1090" i="16"/>
  <c r="Y1090" i="16"/>
  <c r="F1091" i="16"/>
  <c r="X1090" i="16"/>
  <c r="W1090" i="16"/>
  <c r="M1091" i="16"/>
  <c r="F1054" i="26" l="1"/>
  <c r="M1054" i="26"/>
  <c r="AB1053" i="26"/>
  <c r="X1053" i="26"/>
  <c r="AA1053" i="26"/>
  <c r="W1053" i="26"/>
  <c r="Z1053" i="26"/>
  <c r="Y1053" i="26"/>
  <c r="V1053" i="26"/>
  <c r="I1091" i="16"/>
  <c r="K1091" i="16" s="1"/>
  <c r="G1091" i="16"/>
  <c r="H1091" i="16"/>
  <c r="O1091" i="16"/>
  <c r="N1091" i="16"/>
  <c r="P1091" i="16"/>
  <c r="R1091" i="16" s="1"/>
  <c r="P1054" i="26" l="1"/>
  <c r="R1054" i="26" s="1"/>
  <c r="O1054" i="26"/>
  <c r="N1054" i="26"/>
  <c r="H1054" i="26"/>
  <c r="G1054" i="26"/>
  <c r="I1054" i="26"/>
  <c r="K1054" i="26" s="1"/>
  <c r="J1091" i="16"/>
  <c r="L1091" i="16" s="1"/>
  <c r="Q1091" i="16"/>
  <c r="S1091" i="16" s="1"/>
  <c r="U1091" i="16"/>
  <c r="U1054" i="26" l="1"/>
  <c r="Q1054" i="26"/>
  <c r="S1054" i="26" s="1"/>
  <c r="J1054" i="26"/>
  <c r="AB1091" i="16"/>
  <c r="AA1091" i="16"/>
  <c r="Z1091" i="16"/>
  <c r="T1091" i="16"/>
  <c r="V1091" i="16" s="1"/>
  <c r="W1091" i="16"/>
  <c r="F1092" i="16"/>
  <c r="Y1091" i="16"/>
  <c r="X1091" i="16"/>
  <c r="M1092" i="16"/>
  <c r="T1054" i="26" l="1"/>
  <c r="L1054" i="26"/>
  <c r="I1092" i="16"/>
  <c r="K1092" i="16" s="1"/>
  <c r="G1092" i="16"/>
  <c r="H1092" i="16"/>
  <c r="N1092" i="16"/>
  <c r="P1092" i="16"/>
  <c r="R1092" i="16" s="1"/>
  <c r="O1092" i="16"/>
  <c r="F1055" i="26" l="1"/>
  <c r="M1055" i="26"/>
  <c r="AB1054" i="26"/>
  <c r="X1054" i="26"/>
  <c r="AA1054" i="26"/>
  <c r="W1054" i="26"/>
  <c r="Z1054" i="26"/>
  <c r="Y1054" i="26"/>
  <c r="V1054" i="26"/>
  <c r="J1092" i="16"/>
  <c r="L1092" i="16" s="1"/>
  <c r="Q1092" i="16"/>
  <c r="S1092" i="16" s="1"/>
  <c r="U1092" i="16"/>
  <c r="P1055" i="26" l="1"/>
  <c r="R1055" i="26" s="1"/>
  <c r="O1055" i="26"/>
  <c r="N1055" i="26"/>
  <c r="H1055" i="26"/>
  <c r="G1055" i="26"/>
  <c r="I1055" i="26"/>
  <c r="K1055" i="26" s="1"/>
  <c r="AB1092" i="16"/>
  <c r="AA1092" i="16"/>
  <c r="Z1092" i="16"/>
  <c r="T1092" i="16"/>
  <c r="V1092" i="16" s="1"/>
  <c r="Y1092" i="16"/>
  <c r="F1093" i="16"/>
  <c r="M1093" i="16"/>
  <c r="X1092" i="16"/>
  <c r="W1092" i="16"/>
  <c r="U1055" i="26" l="1"/>
  <c r="J1055" i="26"/>
  <c r="Q1055" i="26"/>
  <c r="S1055" i="26" s="1"/>
  <c r="N1093" i="16"/>
  <c r="O1093" i="16"/>
  <c r="P1093" i="16"/>
  <c r="R1093" i="16" s="1"/>
  <c r="H1093" i="16"/>
  <c r="G1093" i="16"/>
  <c r="I1093" i="16"/>
  <c r="K1093" i="16" s="1"/>
  <c r="T1055" i="26" l="1"/>
  <c r="L1055" i="26"/>
  <c r="J1093" i="16"/>
  <c r="L1093" i="16" s="1"/>
  <c r="U1093" i="16"/>
  <c r="Q1093" i="16"/>
  <c r="S1093" i="16" s="1"/>
  <c r="F1056" i="26" l="1"/>
  <c r="M1056" i="26"/>
  <c r="AB1055" i="26"/>
  <c r="X1055" i="26"/>
  <c r="AA1055" i="26"/>
  <c r="W1055" i="26"/>
  <c r="Z1055" i="26"/>
  <c r="Y1055" i="26"/>
  <c r="V1055" i="26"/>
  <c r="M1094" i="16"/>
  <c r="O1094" i="16" s="1"/>
  <c r="AB1093" i="16"/>
  <c r="AA1093" i="16"/>
  <c r="Z1093" i="16"/>
  <c r="F1094" i="16"/>
  <c r="X1093" i="16"/>
  <c r="W1093" i="16"/>
  <c r="T1093" i="16"/>
  <c r="V1093" i="16" s="1"/>
  <c r="Y1093" i="16"/>
  <c r="P1056" i="26" l="1"/>
  <c r="R1056" i="26" s="1"/>
  <c r="O1056" i="26"/>
  <c r="N1056" i="26"/>
  <c r="H1056" i="26"/>
  <c r="G1056" i="26"/>
  <c r="I1056" i="26"/>
  <c r="K1056" i="26" s="1"/>
  <c r="P1094" i="16"/>
  <c r="R1094" i="16" s="1"/>
  <c r="N1094" i="16"/>
  <c r="I1094" i="16"/>
  <c r="K1094" i="16" s="1"/>
  <c r="G1094" i="16"/>
  <c r="H1094" i="16"/>
  <c r="U1056" i="26" l="1"/>
  <c r="J1056" i="26"/>
  <c r="L1056" i="26" s="1"/>
  <c r="Q1056" i="26"/>
  <c r="S1056" i="26" s="1"/>
  <c r="Q1094" i="16"/>
  <c r="S1094" i="16" s="1"/>
  <c r="U1094" i="16"/>
  <c r="J1094" i="16"/>
  <c r="F1057" i="26" l="1"/>
  <c r="M1057" i="26"/>
  <c r="AB1056" i="26"/>
  <c r="X1056" i="26"/>
  <c r="AA1056" i="26"/>
  <c r="W1056" i="26"/>
  <c r="Z1056" i="26"/>
  <c r="Y1056" i="26"/>
  <c r="T1056" i="26"/>
  <c r="V1056" i="26" s="1"/>
  <c r="L1094" i="16"/>
  <c r="T1094" i="16"/>
  <c r="H1057" i="26" l="1"/>
  <c r="G1057" i="26"/>
  <c r="I1057" i="26"/>
  <c r="K1057" i="26" s="1"/>
  <c r="P1057" i="26"/>
  <c r="R1057" i="26" s="1"/>
  <c r="O1057" i="26"/>
  <c r="N1057" i="26"/>
  <c r="AB1094" i="16"/>
  <c r="AA1094" i="16"/>
  <c r="Z1094" i="16"/>
  <c r="M1095" i="16"/>
  <c r="Y1094" i="16"/>
  <c r="X1094" i="16"/>
  <c r="F1095" i="16"/>
  <c r="W1094" i="16"/>
  <c r="V1094" i="16"/>
  <c r="Q1057" i="26" l="1"/>
  <c r="S1057" i="26" s="1"/>
  <c r="U1057" i="26"/>
  <c r="J1057" i="26"/>
  <c r="I1095" i="16"/>
  <c r="K1095" i="16" s="1"/>
  <c r="G1095" i="16"/>
  <c r="H1095" i="16"/>
  <c r="P1095" i="16"/>
  <c r="N1095" i="16"/>
  <c r="O1095" i="16"/>
  <c r="T1057" i="26" l="1"/>
  <c r="L1057" i="26"/>
  <c r="Q1095" i="16"/>
  <c r="J1095" i="16"/>
  <c r="L1095" i="16" s="1"/>
  <c r="R1095" i="16"/>
  <c r="U1095" i="16" s="1"/>
  <c r="F1058" i="26" l="1"/>
  <c r="M1058" i="26"/>
  <c r="AB1057" i="26"/>
  <c r="X1057" i="26"/>
  <c r="AA1057" i="26"/>
  <c r="W1057" i="26"/>
  <c r="Z1057" i="26"/>
  <c r="Y1057" i="26"/>
  <c r="V1057" i="26"/>
  <c r="T1095" i="16"/>
  <c r="S1095" i="16"/>
  <c r="AB1095" i="16" s="1"/>
  <c r="P1058" i="26" l="1"/>
  <c r="R1058" i="26" s="1"/>
  <c r="O1058" i="26"/>
  <c r="N1058" i="26"/>
  <c r="H1058" i="26"/>
  <c r="G1058" i="26"/>
  <c r="I1058" i="26"/>
  <c r="K1058" i="26" s="1"/>
  <c r="W1095" i="16"/>
  <c r="Y1095" i="16"/>
  <c r="V1095" i="16"/>
  <c r="X1095" i="16"/>
  <c r="Z1095" i="16"/>
  <c r="F1096" i="16"/>
  <c r="G1096" i="16" s="1"/>
  <c r="M1096" i="16"/>
  <c r="O1096" i="16" s="1"/>
  <c r="AA1095" i="16"/>
  <c r="U1058" i="26" l="1"/>
  <c r="J1058" i="26"/>
  <c r="Q1058" i="26"/>
  <c r="S1058" i="26" s="1"/>
  <c r="I1096" i="16"/>
  <c r="K1096" i="16" s="1"/>
  <c r="H1096" i="16"/>
  <c r="N1096" i="16"/>
  <c r="P1096" i="16"/>
  <c r="R1096" i="16" s="1"/>
  <c r="T1058" i="26" l="1"/>
  <c r="L1058" i="26"/>
  <c r="U1096" i="16"/>
  <c r="J1096" i="16"/>
  <c r="L1096" i="16" s="1"/>
  <c r="Q1096" i="16"/>
  <c r="S1096" i="16" s="1"/>
  <c r="F1059" i="26" l="1"/>
  <c r="M1059" i="26"/>
  <c r="AB1058" i="26"/>
  <c r="X1058" i="26"/>
  <c r="AA1058" i="26"/>
  <c r="W1058" i="26"/>
  <c r="Z1058" i="26"/>
  <c r="Y1058" i="26"/>
  <c r="V1058" i="26"/>
  <c r="W1096" i="16"/>
  <c r="Y1096" i="16"/>
  <c r="T1096" i="16"/>
  <c r="V1096" i="16" s="1"/>
  <c r="F1097" i="16"/>
  <c r="I1097" i="16" s="1"/>
  <c r="K1097" i="16" s="1"/>
  <c r="M1097" i="16"/>
  <c r="N1097" i="16" s="1"/>
  <c r="Z1096" i="16"/>
  <c r="X1096" i="16"/>
  <c r="AB1096" i="16"/>
  <c r="AA1096" i="16"/>
  <c r="P1059" i="26" l="1"/>
  <c r="R1059" i="26" s="1"/>
  <c r="O1059" i="26"/>
  <c r="N1059" i="26"/>
  <c r="H1059" i="26"/>
  <c r="G1059" i="26"/>
  <c r="I1059" i="26"/>
  <c r="K1059" i="26" s="1"/>
  <c r="O1097" i="16"/>
  <c r="G1097" i="16"/>
  <c r="H1097" i="16"/>
  <c r="P1097" i="16"/>
  <c r="R1097" i="16" s="1"/>
  <c r="U1097" i="16" s="1"/>
  <c r="U1059" i="26" l="1"/>
  <c r="Q1059" i="26"/>
  <c r="S1059" i="26" s="1"/>
  <c r="J1059" i="26"/>
  <c r="J1097" i="16"/>
  <c r="L1097" i="16" s="1"/>
  <c r="Q1097" i="16"/>
  <c r="S1097" i="16" s="1"/>
  <c r="T1059" i="26" l="1"/>
  <c r="L1059" i="26"/>
  <c r="T1097" i="16"/>
  <c r="V1097" i="16" s="1"/>
  <c r="AB1097" i="16"/>
  <c r="AA1097" i="16"/>
  <c r="Z1097" i="16"/>
  <c r="X1097" i="16"/>
  <c r="F1098" i="16"/>
  <c r="W1097" i="16"/>
  <c r="M1098" i="16"/>
  <c r="Y1097" i="16"/>
  <c r="F1060" i="26" l="1"/>
  <c r="M1060" i="26"/>
  <c r="AB1059" i="26"/>
  <c r="X1059" i="26"/>
  <c r="AA1059" i="26"/>
  <c r="W1059" i="26"/>
  <c r="Z1059" i="26"/>
  <c r="Y1059" i="26"/>
  <c r="V1059" i="26"/>
  <c r="N1098" i="16"/>
  <c r="P1098" i="16"/>
  <c r="R1098" i="16" s="1"/>
  <c r="O1098" i="16"/>
  <c r="H1098" i="16"/>
  <c r="G1098" i="16"/>
  <c r="I1098" i="16"/>
  <c r="K1098" i="16" s="1"/>
  <c r="P1060" i="26" l="1"/>
  <c r="R1060" i="26" s="1"/>
  <c r="O1060" i="26"/>
  <c r="N1060" i="26"/>
  <c r="H1060" i="26"/>
  <c r="G1060" i="26"/>
  <c r="I1060" i="26"/>
  <c r="K1060" i="26" s="1"/>
  <c r="J1098" i="16"/>
  <c r="L1098" i="16" s="1"/>
  <c r="U1098" i="16"/>
  <c r="Q1098" i="16"/>
  <c r="S1098" i="16" s="1"/>
  <c r="U1060" i="26" l="1"/>
  <c r="J1060" i="26"/>
  <c r="Q1060" i="26"/>
  <c r="S1060" i="26" s="1"/>
  <c r="AB1098" i="16"/>
  <c r="AA1098" i="16"/>
  <c r="Z1098" i="16"/>
  <c r="T1098" i="16"/>
  <c r="V1098" i="16" s="1"/>
  <c r="Y1098" i="16"/>
  <c r="M1099" i="16"/>
  <c r="X1098" i="16"/>
  <c r="F1099" i="16"/>
  <c r="W1098" i="16"/>
  <c r="T1060" i="26" l="1"/>
  <c r="L1060" i="26"/>
  <c r="N1099" i="16"/>
  <c r="O1099" i="16"/>
  <c r="P1099" i="16"/>
  <c r="R1099" i="16" s="1"/>
  <c r="H1099" i="16"/>
  <c r="G1099" i="16"/>
  <c r="I1099" i="16"/>
  <c r="K1099" i="16" s="1"/>
  <c r="F1061" i="26" l="1"/>
  <c r="M1061" i="26"/>
  <c r="AB1060" i="26"/>
  <c r="X1060" i="26"/>
  <c r="AA1060" i="26"/>
  <c r="W1060" i="26"/>
  <c r="Z1060" i="26"/>
  <c r="Y1060" i="26"/>
  <c r="V1060" i="26"/>
  <c r="J1099" i="16"/>
  <c r="L1099" i="16" s="1"/>
  <c r="U1099" i="16"/>
  <c r="Q1099" i="16"/>
  <c r="S1099" i="16" s="1"/>
  <c r="P1061" i="26" l="1"/>
  <c r="R1061" i="26" s="1"/>
  <c r="O1061" i="26"/>
  <c r="N1061" i="26"/>
  <c r="H1061" i="26"/>
  <c r="G1061" i="26"/>
  <c r="I1061" i="26"/>
  <c r="K1061" i="26" s="1"/>
  <c r="AB1099" i="16"/>
  <c r="AA1099" i="16"/>
  <c r="Z1099" i="16"/>
  <c r="T1099" i="16"/>
  <c r="V1099" i="16" s="1"/>
  <c r="W1099" i="16"/>
  <c r="Y1099" i="16"/>
  <c r="F1100" i="16"/>
  <c r="X1099" i="16"/>
  <c r="M1100" i="16"/>
  <c r="U1061" i="26" l="1"/>
  <c r="J1061" i="26"/>
  <c r="Q1061" i="26"/>
  <c r="S1061" i="26" s="1"/>
  <c r="N1100" i="16"/>
  <c r="P1100" i="16"/>
  <c r="R1100" i="16" s="1"/>
  <c r="O1100" i="16"/>
  <c r="G1100" i="16"/>
  <c r="I1100" i="16"/>
  <c r="K1100" i="16" s="1"/>
  <c r="H1100" i="16"/>
  <c r="T1061" i="26" l="1"/>
  <c r="L1061" i="26"/>
  <c r="J1100" i="16"/>
  <c r="L1100" i="16" s="1"/>
  <c r="Q1100" i="16"/>
  <c r="S1100" i="16" s="1"/>
  <c r="U1100" i="16"/>
  <c r="F1062" i="26" l="1"/>
  <c r="M1062" i="26"/>
  <c r="AB1061" i="26"/>
  <c r="X1061" i="26"/>
  <c r="AA1061" i="26"/>
  <c r="W1061" i="26"/>
  <c r="Z1061" i="26"/>
  <c r="Y1061" i="26"/>
  <c r="V1061" i="26"/>
  <c r="T1100" i="16"/>
  <c r="V1100" i="16" s="1"/>
  <c r="AB1100" i="16"/>
  <c r="AA1100" i="16"/>
  <c r="Z1100" i="16"/>
  <c r="X1100" i="16"/>
  <c r="F1101" i="16"/>
  <c r="W1100" i="16"/>
  <c r="Y1100" i="16"/>
  <c r="M1101" i="16"/>
  <c r="P1062" i="26" l="1"/>
  <c r="R1062" i="26" s="1"/>
  <c r="O1062" i="26"/>
  <c r="N1062" i="26"/>
  <c r="H1062" i="26"/>
  <c r="G1062" i="26"/>
  <c r="I1062" i="26"/>
  <c r="K1062" i="26" s="1"/>
  <c r="G1101" i="16"/>
  <c r="I1101" i="16"/>
  <c r="K1101" i="16" s="1"/>
  <c r="H1101" i="16"/>
  <c r="P1101" i="16"/>
  <c r="R1101" i="16" s="1"/>
  <c r="N1101" i="16"/>
  <c r="O1101" i="16"/>
  <c r="U1062" i="26" l="1"/>
  <c r="J1062" i="26"/>
  <c r="Q1062" i="26"/>
  <c r="S1062" i="26" s="1"/>
  <c r="Q1101" i="16"/>
  <c r="S1101" i="16" s="1"/>
  <c r="U1101" i="16"/>
  <c r="J1101" i="16"/>
  <c r="T1062" i="26" l="1"/>
  <c r="L1062" i="26"/>
  <c r="L1101" i="16"/>
  <c r="T1101" i="16"/>
  <c r="F1063" i="26" l="1"/>
  <c r="M1063" i="26"/>
  <c r="AB1062" i="26"/>
  <c r="X1062" i="26"/>
  <c r="AA1062" i="26"/>
  <c r="W1062" i="26"/>
  <c r="Z1062" i="26"/>
  <c r="Y1062" i="26"/>
  <c r="V1062" i="26"/>
  <c r="AB1101" i="16"/>
  <c r="AA1101" i="16"/>
  <c r="Z1101" i="16"/>
  <c r="F1102" i="16"/>
  <c r="W1101" i="16"/>
  <c r="Y1101" i="16"/>
  <c r="X1101" i="16"/>
  <c r="M1102" i="16"/>
  <c r="V1101" i="16"/>
  <c r="P1063" i="26" l="1"/>
  <c r="R1063" i="26" s="1"/>
  <c r="O1063" i="26"/>
  <c r="N1063" i="26"/>
  <c r="H1063" i="26"/>
  <c r="G1063" i="26"/>
  <c r="I1063" i="26"/>
  <c r="K1063" i="26" s="1"/>
  <c r="N1102" i="16"/>
  <c r="O1102" i="16"/>
  <c r="P1102" i="16"/>
  <c r="R1102" i="16" s="1"/>
  <c r="G1102" i="16"/>
  <c r="H1102" i="16"/>
  <c r="I1102" i="16"/>
  <c r="K1102" i="16" s="1"/>
  <c r="U1063" i="26" l="1"/>
  <c r="J1063" i="26"/>
  <c r="Q1063" i="26"/>
  <c r="S1063" i="26" s="1"/>
  <c r="Q1102" i="16"/>
  <c r="S1102" i="16" s="1"/>
  <c r="J1102" i="16"/>
  <c r="T1063" i="26" l="1"/>
  <c r="L1063" i="26"/>
  <c r="U1102" i="16"/>
  <c r="T1102" i="16"/>
  <c r="L1102" i="16"/>
  <c r="F1064" i="26" l="1"/>
  <c r="M1064" i="26"/>
  <c r="AB1063" i="26"/>
  <c r="X1063" i="26"/>
  <c r="AA1063" i="26"/>
  <c r="W1063" i="26"/>
  <c r="Z1063" i="26"/>
  <c r="Y1063" i="26"/>
  <c r="V1063" i="26"/>
  <c r="AB1102" i="16"/>
  <c r="AA1102" i="16"/>
  <c r="Z1102" i="16"/>
  <c r="X1102" i="16"/>
  <c r="W1102" i="16"/>
  <c r="Y1102" i="16"/>
  <c r="M1103" i="16"/>
  <c r="F1103" i="16"/>
  <c r="V1102" i="16"/>
  <c r="P1064" i="26" l="1"/>
  <c r="R1064" i="26" s="1"/>
  <c r="O1064" i="26"/>
  <c r="N1064" i="26"/>
  <c r="H1064" i="26"/>
  <c r="G1064" i="26"/>
  <c r="I1064" i="26"/>
  <c r="K1064" i="26" s="1"/>
  <c r="I1103" i="16"/>
  <c r="K1103" i="16" s="1"/>
  <c r="G1103" i="16"/>
  <c r="H1103" i="16"/>
  <c r="P1103" i="16"/>
  <c r="N1103" i="16"/>
  <c r="O1103" i="16"/>
  <c r="U1064" i="26" l="1"/>
  <c r="J1064" i="26"/>
  <c r="L1064" i="26" s="1"/>
  <c r="Q1064" i="26"/>
  <c r="S1064" i="26" s="1"/>
  <c r="Q1103" i="16"/>
  <c r="R1103" i="16"/>
  <c r="J1103" i="16"/>
  <c r="L1103" i="16" s="1"/>
  <c r="F1065" i="26" l="1"/>
  <c r="M1065" i="26"/>
  <c r="T1064" i="26"/>
  <c r="V1064" i="26" s="1"/>
  <c r="AB1064" i="26"/>
  <c r="X1064" i="26"/>
  <c r="AA1064" i="26"/>
  <c r="W1064" i="26"/>
  <c r="Z1064" i="26"/>
  <c r="Y1064" i="26"/>
  <c r="S1103" i="16"/>
  <c r="AA1103" i="16" s="1"/>
  <c r="T1103" i="16"/>
  <c r="U1103" i="16"/>
  <c r="H1065" i="26" l="1"/>
  <c r="G1065" i="26"/>
  <c r="I1065" i="26"/>
  <c r="K1065" i="26" s="1"/>
  <c r="P1065" i="26"/>
  <c r="R1065" i="26" s="1"/>
  <c r="O1065" i="26"/>
  <c r="N1065" i="26"/>
  <c r="W1103" i="16"/>
  <c r="Y1103" i="16"/>
  <c r="M1104" i="16"/>
  <c r="P1104" i="16" s="1"/>
  <c r="R1104" i="16" s="1"/>
  <c r="Z1103" i="16"/>
  <c r="AB1103" i="16"/>
  <c r="V1103" i="16"/>
  <c r="X1103" i="16"/>
  <c r="F1104" i="16"/>
  <c r="H1104" i="16" s="1"/>
  <c r="Q1065" i="26" l="1"/>
  <c r="S1065" i="26" s="1"/>
  <c r="U1065" i="26"/>
  <c r="J1065" i="26"/>
  <c r="O1104" i="16"/>
  <c r="N1104" i="16"/>
  <c r="I1104" i="16"/>
  <c r="K1104" i="16" s="1"/>
  <c r="U1104" i="16" s="1"/>
  <c r="G1104" i="16"/>
  <c r="T1065" i="26" l="1"/>
  <c r="L1065" i="26"/>
  <c r="Q1104" i="16"/>
  <c r="S1104" i="16" s="1"/>
  <c r="J1104" i="16"/>
  <c r="F1066" i="26" l="1"/>
  <c r="M1066" i="26"/>
  <c r="AB1065" i="26"/>
  <c r="X1065" i="26"/>
  <c r="AA1065" i="26"/>
  <c r="W1065" i="26"/>
  <c r="Z1065" i="26"/>
  <c r="Y1065" i="26"/>
  <c r="V1065" i="26"/>
  <c r="T1104" i="16"/>
  <c r="L1104" i="16"/>
  <c r="AB1104" i="16" s="1"/>
  <c r="P1066" i="26" l="1"/>
  <c r="R1066" i="26" s="1"/>
  <c r="O1066" i="26"/>
  <c r="N1066" i="26"/>
  <c r="H1066" i="26"/>
  <c r="G1066" i="26"/>
  <c r="I1066" i="26"/>
  <c r="K1066" i="26" s="1"/>
  <c r="F1105" i="16"/>
  <c r="G1105" i="16" s="1"/>
  <c r="W1104" i="16"/>
  <c r="V1104" i="16"/>
  <c r="M1105" i="16"/>
  <c r="P1105" i="16" s="1"/>
  <c r="R1105" i="16" s="1"/>
  <c r="X1104" i="16"/>
  <c r="Y1104" i="16"/>
  <c r="Z1104" i="16"/>
  <c r="AA1104" i="16"/>
  <c r="U1066" i="26" l="1"/>
  <c r="J1066" i="26"/>
  <c r="Q1066" i="26"/>
  <c r="S1066" i="26" s="1"/>
  <c r="I1105" i="16"/>
  <c r="K1105" i="16" s="1"/>
  <c r="U1105" i="16" s="1"/>
  <c r="H1105" i="16"/>
  <c r="O1105" i="16"/>
  <c r="N1105" i="16"/>
  <c r="T1066" i="26" l="1"/>
  <c r="L1066" i="26"/>
  <c r="J1105" i="16"/>
  <c r="L1105" i="16" s="1"/>
  <c r="Q1105" i="16"/>
  <c r="S1105" i="16" s="1"/>
  <c r="F1067" i="26" l="1"/>
  <c r="M1067" i="26"/>
  <c r="AB1066" i="26"/>
  <c r="X1066" i="26"/>
  <c r="AA1066" i="26"/>
  <c r="W1066" i="26"/>
  <c r="Z1066" i="26"/>
  <c r="Y1066" i="26"/>
  <c r="V1066" i="26"/>
  <c r="X1105" i="16"/>
  <c r="Y1105" i="16"/>
  <c r="M1106" i="16"/>
  <c r="P1106" i="16" s="1"/>
  <c r="R1106" i="16" s="1"/>
  <c r="Z1105" i="16"/>
  <c r="AA1105" i="16"/>
  <c r="W1105" i="16"/>
  <c r="AB1105" i="16"/>
  <c r="F1106" i="16"/>
  <c r="I1106" i="16" s="1"/>
  <c r="K1106" i="16" s="1"/>
  <c r="T1105" i="16"/>
  <c r="V1105" i="16" s="1"/>
  <c r="P1067" i="26" l="1"/>
  <c r="R1067" i="26" s="1"/>
  <c r="O1067" i="26"/>
  <c r="N1067" i="26"/>
  <c r="H1067" i="26"/>
  <c r="G1067" i="26"/>
  <c r="I1067" i="26"/>
  <c r="K1067" i="26" s="1"/>
  <c r="N1106" i="16"/>
  <c r="O1106" i="16"/>
  <c r="H1106" i="16"/>
  <c r="G1106" i="16"/>
  <c r="U1106" i="16"/>
  <c r="Q1067" i="26" l="1"/>
  <c r="S1067" i="26" s="1"/>
  <c r="U1067" i="26"/>
  <c r="J1067" i="26"/>
  <c r="Q1106" i="16"/>
  <c r="S1106" i="16" s="1"/>
  <c r="J1106" i="16"/>
  <c r="L1106" i="16" s="1"/>
  <c r="T1067" i="26" l="1"/>
  <c r="L1067" i="26"/>
  <c r="AA1106" i="16"/>
  <c r="W1106" i="16"/>
  <c r="X1106" i="16"/>
  <c r="Y1106" i="16"/>
  <c r="M1107" i="16"/>
  <c r="P1107" i="16" s="1"/>
  <c r="R1107" i="16" s="1"/>
  <c r="F1107" i="16"/>
  <c r="H1107" i="16" s="1"/>
  <c r="T1106" i="16"/>
  <c r="V1106" i="16" s="1"/>
  <c r="Z1106" i="16"/>
  <c r="AB1106" i="16"/>
  <c r="F1068" i="26" l="1"/>
  <c r="M1068" i="26"/>
  <c r="AB1067" i="26"/>
  <c r="X1067" i="26"/>
  <c r="AA1067" i="26"/>
  <c r="W1067" i="26"/>
  <c r="Z1067" i="26"/>
  <c r="Y1067" i="26"/>
  <c r="V1067" i="26"/>
  <c r="O1107" i="16"/>
  <c r="N1107" i="16"/>
  <c r="I1107" i="16"/>
  <c r="K1107" i="16" s="1"/>
  <c r="U1107" i="16" s="1"/>
  <c r="G1107" i="16"/>
  <c r="P1068" i="26" l="1"/>
  <c r="R1068" i="26" s="1"/>
  <c r="O1068" i="26"/>
  <c r="N1068" i="26"/>
  <c r="H1068" i="26"/>
  <c r="G1068" i="26"/>
  <c r="I1068" i="26"/>
  <c r="K1068" i="26" s="1"/>
  <c r="J1107" i="16"/>
  <c r="L1107" i="16" s="1"/>
  <c r="Q1107" i="16"/>
  <c r="S1107" i="16" s="1"/>
  <c r="Q1068" i="26" l="1"/>
  <c r="S1068" i="26" s="1"/>
  <c r="U1068" i="26"/>
  <c r="J1068" i="26"/>
  <c r="T1107" i="16"/>
  <c r="V1107" i="16" s="1"/>
  <c r="AB1107" i="16"/>
  <c r="AA1107" i="16"/>
  <c r="Z1107" i="16"/>
  <c r="M1108" i="16"/>
  <c r="W1107" i="16"/>
  <c r="X1107" i="16"/>
  <c r="F1108" i="16"/>
  <c r="Y1107" i="16"/>
  <c r="T1068" i="26" l="1"/>
  <c r="L1068" i="26"/>
  <c r="H1108" i="16"/>
  <c r="I1108" i="16"/>
  <c r="K1108" i="16" s="1"/>
  <c r="G1108" i="16"/>
  <c r="N1108" i="16"/>
  <c r="P1108" i="16"/>
  <c r="R1108" i="16" s="1"/>
  <c r="O1108" i="16"/>
  <c r="F1069" i="26" l="1"/>
  <c r="M1069" i="26"/>
  <c r="AB1068" i="26"/>
  <c r="X1068" i="26"/>
  <c r="AA1068" i="26"/>
  <c r="W1068" i="26"/>
  <c r="Z1068" i="26"/>
  <c r="Y1068" i="26"/>
  <c r="V1068" i="26"/>
  <c r="J1108" i="16"/>
  <c r="L1108" i="16" s="1"/>
  <c r="Q1108" i="16"/>
  <c r="S1108" i="16" s="1"/>
  <c r="U1108" i="16"/>
  <c r="P1069" i="26" l="1"/>
  <c r="R1069" i="26" s="1"/>
  <c r="O1069" i="26"/>
  <c r="N1069" i="26"/>
  <c r="H1069" i="26"/>
  <c r="G1069" i="26"/>
  <c r="I1069" i="26"/>
  <c r="K1069" i="26" s="1"/>
  <c r="AB1108" i="16"/>
  <c r="AA1108" i="16"/>
  <c r="Z1108" i="16"/>
  <c r="T1108" i="16"/>
  <c r="V1108" i="16" s="1"/>
  <c r="Y1108" i="16"/>
  <c r="X1108" i="16"/>
  <c r="W1108" i="16"/>
  <c r="M1109" i="16"/>
  <c r="F1109" i="16"/>
  <c r="U1069" i="26" l="1"/>
  <c r="J1069" i="26"/>
  <c r="Q1069" i="26"/>
  <c r="S1069" i="26" s="1"/>
  <c r="I1109" i="16"/>
  <c r="K1109" i="16" s="1"/>
  <c r="G1109" i="16"/>
  <c r="H1109" i="16"/>
  <c r="N1109" i="16"/>
  <c r="P1109" i="16"/>
  <c r="R1109" i="16" s="1"/>
  <c r="O1109" i="16"/>
  <c r="T1069" i="26" l="1"/>
  <c r="L1069" i="26"/>
  <c r="Q1109" i="16"/>
  <c r="S1109" i="16" s="1"/>
  <c r="U1109" i="16"/>
  <c r="J1109" i="16"/>
  <c r="F1070" i="26" l="1"/>
  <c r="M1070" i="26"/>
  <c r="AB1069" i="26"/>
  <c r="X1069" i="26"/>
  <c r="AA1069" i="26"/>
  <c r="W1069" i="26"/>
  <c r="Z1069" i="26"/>
  <c r="Y1069" i="26"/>
  <c r="V1069" i="26"/>
  <c r="L1109" i="16"/>
  <c r="T1109" i="16"/>
  <c r="P1070" i="26" l="1"/>
  <c r="R1070" i="26" s="1"/>
  <c r="O1070" i="26"/>
  <c r="N1070" i="26"/>
  <c r="H1070" i="26"/>
  <c r="G1070" i="26"/>
  <c r="I1070" i="26"/>
  <c r="K1070" i="26" s="1"/>
  <c r="AB1109" i="16"/>
  <c r="AA1109" i="16"/>
  <c r="Z1109" i="16"/>
  <c r="Y1109" i="16"/>
  <c r="X1109" i="16"/>
  <c r="F1110" i="16"/>
  <c r="W1109" i="16"/>
  <c r="M1110" i="16"/>
  <c r="V1109" i="16"/>
  <c r="U1070" i="26" l="1"/>
  <c r="J1070" i="26"/>
  <c r="L1070" i="26" s="1"/>
  <c r="Q1070" i="26"/>
  <c r="S1070" i="26" s="1"/>
  <c r="I1110" i="16"/>
  <c r="K1110" i="16" s="1"/>
  <c r="G1110" i="16"/>
  <c r="H1110" i="16"/>
  <c r="P1110" i="16"/>
  <c r="R1110" i="16" s="1"/>
  <c r="N1110" i="16"/>
  <c r="O1110" i="16"/>
  <c r="F1071" i="26" l="1"/>
  <c r="M1071" i="26"/>
  <c r="T1070" i="26"/>
  <c r="V1070" i="26" s="1"/>
  <c r="AB1070" i="26"/>
  <c r="X1070" i="26"/>
  <c r="AA1070" i="26"/>
  <c r="W1070" i="26"/>
  <c r="Z1070" i="26"/>
  <c r="Y1070" i="26"/>
  <c r="Q1110" i="16"/>
  <c r="S1110" i="16" s="1"/>
  <c r="J1110" i="16"/>
  <c r="U1110" i="16"/>
  <c r="H1071" i="26" l="1"/>
  <c r="G1071" i="26"/>
  <c r="I1071" i="26"/>
  <c r="K1071" i="26" s="1"/>
  <c r="P1071" i="26"/>
  <c r="R1071" i="26" s="1"/>
  <c r="O1071" i="26"/>
  <c r="N1071" i="26"/>
  <c r="T1110" i="16"/>
  <c r="L1110" i="16"/>
  <c r="AA1110" i="16" s="1"/>
  <c r="Q1071" i="26" l="1"/>
  <c r="S1071" i="26" s="1"/>
  <c r="U1071" i="26"/>
  <c r="J1071" i="26"/>
  <c r="V1110" i="16"/>
  <c r="Z1110" i="16"/>
  <c r="AB1110" i="16"/>
  <c r="F1111" i="16"/>
  <c r="G1111" i="16" s="1"/>
  <c r="W1110" i="16"/>
  <c r="M1111" i="16"/>
  <c r="P1111" i="16" s="1"/>
  <c r="R1111" i="16" s="1"/>
  <c r="Y1110" i="16"/>
  <c r="X1110" i="16"/>
  <c r="T1071" i="26" l="1"/>
  <c r="L1071" i="26"/>
  <c r="H1111" i="16"/>
  <c r="I1111" i="16"/>
  <c r="K1111" i="16" s="1"/>
  <c r="U1111" i="16" s="1"/>
  <c r="N1111" i="16"/>
  <c r="O1111" i="16"/>
  <c r="F1072" i="26" l="1"/>
  <c r="M1072" i="26"/>
  <c r="AB1071" i="26"/>
  <c r="X1071" i="26"/>
  <c r="AA1071" i="26"/>
  <c r="W1071" i="26"/>
  <c r="Z1071" i="26"/>
  <c r="Y1071" i="26"/>
  <c r="V1071" i="26"/>
  <c r="J1111" i="16"/>
  <c r="L1111" i="16" s="1"/>
  <c r="Q1111" i="16"/>
  <c r="S1111" i="16" s="1"/>
  <c r="P1072" i="26" l="1"/>
  <c r="R1072" i="26" s="1"/>
  <c r="O1072" i="26"/>
  <c r="N1072" i="26"/>
  <c r="H1072" i="26"/>
  <c r="G1072" i="26"/>
  <c r="I1072" i="26"/>
  <c r="K1072" i="26" s="1"/>
  <c r="M1112" i="16"/>
  <c r="O1112" i="16" s="1"/>
  <c r="T1111" i="16"/>
  <c r="V1111" i="16" s="1"/>
  <c r="W1111" i="16"/>
  <c r="Y1111" i="16"/>
  <c r="F1112" i="16"/>
  <c r="I1112" i="16" s="1"/>
  <c r="K1112" i="16" s="1"/>
  <c r="X1111" i="16"/>
  <c r="AB1111" i="16"/>
  <c r="AA1111" i="16"/>
  <c r="Z1111" i="16"/>
  <c r="U1072" i="26" l="1"/>
  <c r="J1072" i="26"/>
  <c r="L1072" i="26" s="1"/>
  <c r="Q1072" i="26"/>
  <c r="S1072" i="26" s="1"/>
  <c r="P1112" i="16"/>
  <c r="R1112" i="16" s="1"/>
  <c r="U1112" i="16" s="1"/>
  <c r="N1112" i="16"/>
  <c r="G1112" i="16"/>
  <c r="H1112" i="16"/>
  <c r="F1073" i="26" l="1"/>
  <c r="M1073" i="26"/>
  <c r="T1072" i="26"/>
  <c r="V1072" i="26" s="1"/>
  <c r="AB1072" i="26"/>
  <c r="X1072" i="26"/>
  <c r="AA1072" i="26"/>
  <c r="W1072" i="26"/>
  <c r="Z1072" i="26"/>
  <c r="Y1072" i="26"/>
  <c r="Q1112" i="16"/>
  <c r="S1112" i="16" s="1"/>
  <c r="J1112" i="16"/>
  <c r="H1073" i="26" l="1"/>
  <c r="G1073" i="26"/>
  <c r="I1073" i="26"/>
  <c r="K1073" i="26" s="1"/>
  <c r="P1073" i="26"/>
  <c r="R1073" i="26" s="1"/>
  <c r="O1073" i="26"/>
  <c r="N1073" i="26"/>
  <c r="T1112" i="16"/>
  <c r="L1112" i="16"/>
  <c r="AB1112" i="16" s="1"/>
  <c r="Q1073" i="26" l="1"/>
  <c r="S1073" i="26" s="1"/>
  <c r="U1073" i="26"/>
  <c r="J1073" i="26"/>
  <c r="Y1112" i="16"/>
  <c r="F1113" i="16"/>
  <c r="I1113" i="16" s="1"/>
  <c r="K1113" i="16" s="1"/>
  <c r="V1112" i="16"/>
  <c r="X1112" i="16"/>
  <c r="W1112" i="16"/>
  <c r="M1113" i="16"/>
  <c r="O1113" i="16" s="1"/>
  <c r="Z1112" i="16"/>
  <c r="AA1112" i="16"/>
  <c r="T1073" i="26" l="1"/>
  <c r="L1073" i="26"/>
  <c r="H1113" i="16"/>
  <c r="G1113" i="16"/>
  <c r="P1113" i="16"/>
  <c r="R1113" i="16" s="1"/>
  <c r="U1113" i="16" s="1"/>
  <c r="N1113" i="16"/>
  <c r="F1074" i="26" l="1"/>
  <c r="M1074" i="26"/>
  <c r="AB1073" i="26"/>
  <c r="X1073" i="26"/>
  <c r="AA1073" i="26"/>
  <c r="W1073" i="26"/>
  <c r="Z1073" i="26"/>
  <c r="Y1073" i="26"/>
  <c r="V1073" i="26"/>
  <c r="J1113" i="16"/>
  <c r="L1113" i="16" s="1"/>
  <c r="Q1113" i="16"/>
  <c r="S1113" i="16" s="1"/>
  <c r="P1074" i="26" l="1"/>
  <c r="R1074" i="26" s="1"/>
  <c r="O1074" i="26"/>
  <c r="N1074" i="26"/>
  <c r="H1074" i="26"/>
  <c r="G1074" i="26"/>
  <c r="I1074" i="26"/>
  <c r="K1074" i="26" s="1"/>
  <c r="T1113" i="16"/>
  <c r="V1113" i="16" s="1"/>
  <c r="AB1113" i="16"/>
  <c r="AA1113" i="16"/>
  <c r="Z1113" i="16"/>
  <c r="W1113" i="16"/>
  <c r="Y1113" i="16"/>
  <c r="M1114" i="16"/>
  <c r="X1113" i="16"/>
  <c r="F1114" i="16"/>
  <c r="U1074" i="26" l="1"/>
  <c r="J1074" i="26"/>
  <c r="Q1074" i="26"/>
  <c r="S1074" i="26" s="1"/>
  <c r="O1114" i="16"/>
  <c r="P1114" i="16"/>
  <c r="R1114" i="16" s="1"/>
  <c r="N1114" i="16"/>
  <c r="I1114" i="16"/>
  <c r="K1114" i="16" s="1"/>
  <c r="H1114" i="16"/>
  <c r="G1114" i="16"/>
  <c r="T1074" i="26" l="1"/>
  <c r="L1074" i="26"/>
  <c r="J1114" i="16"/>
  <c r="L1114" i="16" s="1"/>
  <c r="Q1114" i="16"/>
  <c r="S1114" i="16" s="1"/>
  <c r="U1114" i="16"/>
  <c r="F1075" i="26" l="1"/>
  <c r="M1075" i="26"/>
  <c r="AB1074" i="26"/>
  <c r="X1074" i="26"/>
  <c r="AA1074" i="26"/>
  <c r="W1074" i="26"/>
  <c r="Z1074" i="26"/>
  <c r="Y1074" i="26"/>
  <c r="V1074" i="26"/>
  <c r="T1114" i="16"/>
  <c r="V1114" i="16" s="1"/>
  <c r="AB1114" i="16"/>
  <c r="AA1114" i="16"/>
  <c r="Z1114" i="16"/>
  <c r="Y1114" i="16"/>
  <c r="F1115" i="16"/>
  <c r="X1114" i="16"/>
  <c r="W1114" i="16"/>
  <c r="M1115" i="16"/>
  <c r="P1075" i="26" l="1"/>
  <c r="R1075" i="26" s="1"/>
  <c r="O1075" i="26"/>
  <c r="N1075" i="26"/>
  <c r="H1075" i="26"/>
  <c r="G1075" i="26"/>
  <c r="I1075" i="26"/>
  <c r="K1075" i="26" s="1"/>
  <c r="O1115" i="16"/>
  <c r="P1115" i="16"/>
  <c r="R1115" i="16" s="1"/>
  <c r="N1115" i="16"/>
  <c r="G1115" i="16"/>
  <c r="I1115" i="16"/>
  <c r="K1115" i="16" s="1"/>
  <c r="H1115" i="16"/>
  <c r="U1075" i="26" l="1"/>
  <c r="J1075" i="26"/>
  <c r="L1075" i="26" s="1"/>
  <c r="Q1075" i="26"/>
  <c r="S1075" i="26" s="1"/>
  <c r="U1115" i="16"/>
  <c r="Q1115" i="16"/>
  <c r="S1115" i="16" s="1"/>
  <c r="J1115" i="16"/>
  <c r="F1076" i="26" l="1"/>
  <c r="M1076" i="26"/>
  <c r="T1075" i="26"/>
  <c r="V1075" i="26" s="1"/>
  <c r="AB1075" i="26"/>
  <c r="X1075" i="26"/>
  <c r="AA1075" i="26"/>
  <c r="W1075" i="26"/>
  <c r="Z1075" i="26"/>
  <c r="Y1075" i="26"/>
  <c r="L1115" i="16"/>
  <c r="T1115" i="16"/>
  <c r="H1076" i="26" l="1"/>
  <c r="G1076" i="26"/>
  <c r="I1076" i="26"/>
  <c r="K1076" i="26" s="1"/>
  <c r="P1076" i="26"/>
  <c r="R1076" i="26" s="1"/>
  <c r="O1076" i="26"/>
  <c r="N1076" i="26"/>
  <c r="Y1115" i="16"/>
  <c r="AB1115" i="16"/>
  <c r="AA1115" i="16"/>
  <c r="Z1115" i="16"/>
  <c r="W1115" i="16"/>
  <c r="X1115" i="16"/>
  <c r="F1116" i="16"/>
  <c r="M1116" i="16"/>
  <c r="V1115" i="16"/>
  <c r="Q1076" i="26" l="1"/>
  <c r="S1076" i="26" s="1"/>
  <c r="U1076" i="26"/>
  <c r="J1076" i="26"/>
  <c r="G1116" i="16"/>
  <c r="H1116" i="16"/>
  <c r="I1116" i="16"/>
  <c r="K1116" i="16" s="1"/>
  <c r="N1116" i="16"/>
  <c r="O1116" i="16"/>
  <c r="P1116" i="16"/>
  <c r="R1116" i="16" s="1"/>
  <c r="T1076" i="26" l="1"/>
  <c r="L1076" i="26"/>
  <c r="Q1116" i="16"/>
  <c r="S1116" i="16" s="1"/>
  <c r="J1116" i="16"/>
  <c r="U1116" i="16"/>
  <c r="F1077" i="26" l="1"/>
  <c r="M1077" i="26"/>
  <c r="AB1076" i="26"/>
  <c r="X1076" i="26"/>
  <c r="AA1076" i="26"/>
  <c r="W1076" i="26"/>
  <c r="Z1076" i="26"/>
  <c r="Y1076" i="26"/>
  <c r="V1076" i="26"/>
  <c r="T1116" i="16"/>
  <c r="L1116" i="16"/>
  <c r="F1117" i="16" s="1"/>
  <c r="P1077" i="26" l="1"/>
  <c r="R1077" i="26" s="1"/>
  <c r="O1077" i="26"/>
  <c r="N1077" i="26"/>
  <c r="H1077" i="26"/>
  <c r="G1077" i="26"/>
  <c r="I1077" i="26"/>
  <c r="K1077" i="26" s="1"/>
  <c r="Y1116" i="16"/>
  <c r="W1116" i="16"/>
  <c r="X1116" i="16"/>
  <c r="M1117" i="16"/>
  <c r="O1117" i="16" s="1"/>
  <c r="V1116" i="16"/>
  <c r="AB1116" i="16"/>
  <c r="AA1116" i="16"/>
  <c r="Z1116" i="16"/>
  <c r="H1117" i="16"/>
  <c r="I1117" i="16"/>
  <c r="K1117" i="16" s="1"/>
  <c r="G1117" i="16"/>
  <c r="U1077" i="26" l="1"/>
  <c r="J1077" i="26"/>
  <c r="Q1077" i="26"/>
  <c r="S1077" i="26" s="1"/>
  <c r="N1117" i="16"/>
  <c r="P1117" i="16"/>
  <c r="R1117" i="16" s="1"/>
  <c r="U1117" i="16" s="1"/>
  <c r="J1117" i="16"/>
  <c r="L1117" i="16" s="1"/>
  <c r="T1077" i="26" l="1"/>
  <c r="L1077" i="26"/>
  <c r="Q1117" i="16"/>
  <c r="S1117" i="16" s="1"/>
  <c r="AB1117" i="16" s="1"/>
  <c r="F1078" i="26" l="1"/>
  <c r="M1078" i="26"/>
  <c r="AB1077" i="26"/>
  <c r="X1077" i="26"/>
  <c r="AA1077" i="26"/>
  <c r="W1077" i="26"/>
  <c r="Z1077" i="26"/>
  <c r="Y1077" i="26"/>
  <c r="V1077" i="26"/>
  <c r="F1118" i="16"/>
  <c r="G1118" i="16" s="1"/>
  <c r="M1118" i="16"/>
  <c r="O1118" i="16" s="1"/>
  <c r="Z1117" i="16"/>
  <c r="X1117" i="16"/>
  <c r="Y1117" i="16"/>
  <c r="AA1117" i="16"/>
  <c r="W1117" i="16"/>
  <c r="T1117" i="16"/>
  <c r="V1117" i="16" s="1"/>
  <c r="P1078" i="26" l="1"/>
  <c r="R1078" i="26" s="1"/>
  <c r="O1078" i="26"/>
  <c r="N1078" i="26"/>
  <c r="H1078" i="26"/>
  <c r="G1078" i="26"/>
  <c r="I1078" i="26"/>
  <c r="K1078" i="26" s="1"/>
  <c r="H1118" i="16"/>
  <c r="I1118" i="16"/>
  <c r="K1118" i="16" s="1"/>
  <c r="N1118" i="16"/>
  <c r="P1118" i="16"/>
  <c r="R1118" i="16" s="1"/>
  <c r="U1078" i="26" l="1"/>
  <c r="Q1078" i="26"/>
  <c r="S1078" i="26" s="1"/>
  <c r="J1078" i="26"/>
  <c r="J1118" i="16"/>
  <c r="L1118" i="16" s="1"/>
  <c r="Q1118" i="16"/>
  <c r="U1118" i="16"/>
  <c r="T1078" i="26" l="1"/>
  <c r="L1078" i="26"/>
  <c r="T1118" i="16"/>
  <c r="S1118" i="16"/>
  <c r="AB1118" i="16" s="1"/>
  <c r="F1079" i="26" l="1"/>
  <c r="M1079" i="26"/>
  <c r="AB1078" i="26"/>
  <c r="X1078" i="26"/>
  <c r="AA1078" i="26"/>
  <c r="W1078" i="26"/>
  <c r="Z1078" i="26"/>
  <c r="Y1078" i="26"/>
  <c r="V1078" i="26"/>
  <c r="Y1118" i="16"/>
  <c r="AA1118" i="16"/>
  <c r="Z1118" i="16"/>
  <c r="X1118" i="16"/>
  <c r="M1119" i="16"/>
  <c r="P1119" i="16" s="1"/>
  <c r="R1119" i="16" s="1"/>
  <c r="W1118" i="16"/>
  <c r="F1119" i="16"/>
  <c r="G1119" i="16" s="1"/>
  <c r="V1118" i="16"/>
  <c r="P1079" i="26" l="1"/>
  <c r="R1079" i="26" s="1"/>
  <c r="O1079" i="26"/>
  <c r="N1079" i="26"/>
  <c r="H1079" i="26"/>
  <c r="G1079" i="26"/>
  <c r="I1079" i="26"/>
  <c r="K1079" i="26" s="1"/>
  <c r="O1119" i="16"/>
  <c r="N1119" i="16"/>
  <c r="H1119" i="16"/>
  <c r="I1119" i="16"/>
  <c r="K1119" i="16" s="1"/>
  <c r="U1119" i="16" s="1"/>
  <c r="U1079" i="26" l="1"/>
  <c r="Q1079" i="26"/>
  <c r="S1079" i="26" s="1"/>
  <c r="J1079" i="26"/>
  <c r="Q1119" i="16"/>
  <c r="S1119" i="16" s="1"/>
  <c r="J1119" i="16"/>
  <c r="T1079" i="26" l="1"/>
  <c r="L1079" i="26"/>
  <c r="T1119" i="16"/>
  <c r="L1119" i="16"/>
  <c r="AA1119" i="16" s="1"/>
  <c r="F1080" i="26" l="1"/>
  <c r="M1080" i="26"/>
  <c r="AB1079" i="26"/>
  <c r="X1079" i="26"/>
  <c r="AA1079" i="26"/>
  <c r="W1079" i="26"/>
  <c r="Z1079" i="26"/>
  <c r="Y1079" i="26"/>
  <c r="V1079" i="26"/>
  <c r="X1119" i="16"/>
  <c r="W1119" i="16"/>
  <c r="F1120" i="16"/>
  <c r="G1120" i="16" s="1"/>
  <c r="AB1119" i="16"/>
  <c r="M1120" i="16"/>
  <c r="N1120" i="16" s="1"/>
  <c r="V1119" i="16"/>
  <c r="Z1119" i="16"/>
  <c r="Y1119" i="16"/>
  <c r="P1080" i="26" l="1"/>
  <c r="R1080" i="26" s="1"/>
  <c r="O1080" i="26"/>
  <c r="N1080" i="26"/>
  <c r="H1080" i="26"/>
  <c r="G1080" i="26"/>
  <c r="I1080" i="26"/>
  <c r="K1080" i="26" s="1"/>
  <c r="H1120" i="16"/>
  <c r="I1120" i="16"/>
  <c r="K1120" i="16" s="1"/>
  <c r="P1120" i="16"/>
  <c r="R1120" i="16" s="1"/>
  <c r="O1120" i="16"/>
  <c r="U1080" i="26" l="1"/>
  <c r="Q1080" i="26"/>
  <c r="S1080" i="26" s="1"/>
  <c r="J1080" i="26"/>
  <c r="Q1120" i="16"/>
  <c r="S1120" i="16" s="1"/>
  <c r="U1120" i="16"/>
  <c r="J1120" i="16"/>
  <c r="L1120" i="16" s="1"/>
  <c r="T1080" i="26" l="1"/>
  <c r="L1080" i="26"/>
  <c r="AA1120" i="16"/>
  <c r="Y1120" i="16"/>
  <c r="AB1120" i="16"/>
  <c r="Z1120" i="16"/>
  <c r="F1121" i="16"/>
  <c r="H1121" i="16" s="1"/>
  <c r="M1121" i="16"/>
  <c r="N1121" i="16" s="1"/>
  <c r="T1120" i="16"/>
  <c r="V1120" i="16" s="1"/>
  <c r="W1120" i="16"/>
  <c r="X1120" i="16"/>
  <c r="F1081" i="26" l="1"/>
  <c r="M1081" i="26"/>
  <c r="AB1080" i="26"/>
  <c r="X1080" i="26"/>
  <c r="AA1080" i="26"/>
  <c r="W1080" i="26"/>
  <c r="Z1080" i="26"/>
  <c r="Y1080" i="26"/>
  <c r="V1080" i="26"/>
  <c r="O1121" i="16"/>
  <c r="P1121" i="16"/>
  <c r="R1121" i="16" s="1"/>
  <c r="G1121" i="16"/>
  <c r="I1121" i="16"/>
  <c r="K1121" i="16" s="1"/>
  <c r="P1081" i="26" l="1"/>
  <c r="R1081" i="26" s="1"/>
  <c r="O1081" i="26"/>
  <c r="N1081" i="26"/>
  <c r="H1081" i="26"/>
  <c r="G1081" i="26"/>
  <c r="I1081" i="26"/>
  <c r="K1081" i="26" s="1"/>
  <c r="Q1121" i="16"/>
  <c r="S1121" i="16" s="1"/>
  <c r="U1121" i="16"/>
  <c r="J1121" i="16"/>
  <c r="L1121" i="16" s="1"/>
  <c r="U1081" i="26" l="1"/>
  <c r="J1081" i="26"/>
  <c r="Q1081" i="26"/>
  <c r="S1081" i="26" s="1"/>
  <c r="T1121" i="16"/>
  <c r="V1121" i="16" s="1"/>
  <c r="AB1121" i="16"/>
  <c r="F1122" i="16"/>
  <c r="G1122" i="16" s="1"/>
  <c r="M1122" i="16"/>
  <c r="N1122" i="16" s="1"/>
  <c r="Z1121" i="16"/>
  <c r="W1121" i="16"/>
  <c r="AA1121" i="16"/>
  <c r="X1121" i="16"/>
  <c r="Y1121" i="16"/>
  <c r="T1081" i="26" l="1"/>
  <c r="L1081" i="26"/>
  <c r="O1122" i="16"/>
  <c r="P1122" i="16"/>
  <c r="R1122" i="16" s="1"/>
  <c r="I1122" i="16"/>
  <c r="K1122" i="16" s="1"/>
  <c r="H1122" i="16"/>
  <c r="F1082" i="26" l="1"/>
  <c r="M1082" i="26"/>
  <c r="AB1081" i="26"/>
  <c r="X1081" i="26"/>
  <c r="AA1081" i="26"/>
  <c r="W1081" i="26"/>
  <c r="Z1081" i="26"/>
  <c r="Y1081" i="26"/>
  <c r="V1081" i="26"/>
  <c r="Q1122" i="16"/>
  <c r="S1122" i="16" s="1"/>
  <c r="U1122" i="16"/>
  <c r="J1122" i="16"/>
  <c r="P1082" i="26" l="1"/>
  <c r="R1082" i="26" s="1"/>
  <c r="O1082" i="26"/>
  <c r="N1082" i="26"/>
  <c r="H1082" i="26"/>
  <c r="G1082" i="26"/>
  <c r="I1082" i="26"/>
  <c r="K1082" i="26" s="1"/>
  <c r="T1122" i="16"/>
  <c r="L1122" i="16"/>
  <c r="AA1122" i="16" s="1"/>
  <c r="U1082" i="26" l="1"/>
  <c r="Q1082" i="26"/>
  <c r="S1082" i="26" s="1"/>
  <c r="J1082" i="26"/>
  <c r="AB1122" i="16"/>
  <c r="W1122" i="16"/>
  <c r="F1123" i="16"/>
  <c r="H1123" i="16" s="1"/>
  <c r="Z1122" i="16"/>
  <c r="M1123" i="16"/>
  <c r="N1123" i="16" s="1"/>
  <c r="Y1122" i="16"/>
  <c r="V1122" i="16"/>
  <c r="X1122" i="16"/>
  <c r="T1082" i="26" l="1"/>
  <c r="L1082" i="26"/>
  <c r="G1123" i="16"/>
  <c r="I1123" i="16"/>
  <c r="K1123" i="16" s="1"/>
  <c r="P1123" i="16"/>
  <c r="R1123" i="16" s="1"/>
  <c r="O1123" i="16"/>
  <c r="F1083" i="26" l="1"/>
  <c r="M1083" i="26"/>
  <c r="AB1082" i="26"/>
  <c r="X1082" i="26"/>
  <c r="AA1082" i="26"/>
  <c r="W1082" i="26"/>
  <c r="Z1082" i="26"/>
  <c r="Y1082" i="26"/>
  <c r="V1082" i="26"/>
  <c r="J1123" i="16"/>
  <c r="L1123" i="16" s="1"/>
  <c r="U1123" i="16"/>
  <c r="Q1123" i="16"/>
  <c r="S1123" i="16" s="1"/>
  <c r="P1083" i="26" l="1"/>
  <c r="R1083" i="26" s="1"/>
  <c r="O1083" i="26"/>
  <c r="N1083" i="26"/>
  <c r="H1083" i="26"/>
  <c r="G1083" i="26"/>
  <c r="I1083" i="26"/>
  <c r="K1083" i="26" s="1"/>
  <c r="AA1123" i="16"/>
  <c r="T1123" i="16"/>
  <c r="V1123" i="16" s="1"/>
  <c r="X1123" i="16"/>
  <c r="F1124" i="16"/>
  <c r="G1124" i="16" s="1"/>
  <c r="Y1123" i="16"/>
  <c r="AB1123" i="16"/>
  <c r="Z1123" i="16"/>
  <c r="W1123" i="16"/>
  <c r="M1124" i="16"/>
  <c r="O1124" i="16" s="1"/>
  <c r="U1083" i="26" l="1"/>
  <c r="Q1083" i="26"/>
  <c r="S1083" i="26" s="1"/>
  <c r="J1083" i="26"/>
  <c r="H1124" i="16"/>
  <c r="I1124" i="16"/>
  <c r="K1124" i="16" s="1"/>
  <c r="P1124" i="16"/>
  <c r="R1124" i="16" s="1"/>
  <c r="N1124" i="16"/>
  <c r="T1083" i="26" l="1"/>
  <c r="L1083" i="26"/>
  <c r="J1124" i="16"/>
  <c r="L1124" i="16" s="1"/>
  <c r="U1124" i="16"/>
  <c r="Q1124" i="16"/>
  <c r="S1124" i="16" s="1"/>
  <c r="F1084" i="26" l="1"/>
  <c r="M1084" i="26"/>
  <c r="AB1083" i="26"/>
  <c r="X1083" i="26"/>
  <c r="AA1083" i="26"/>
  <c r="W1083" i="26"/>
  <c r="Z1083" i="26"/>
  <c r="Y1083" i="26"/>
  <c r="V1083" i="26"/>
  <c r="T1124" i="16"/>
  <c r="V1124" i="16" s="1"/>
  <c r="Z1124" i="16"/>
  <c r="Y1124" i="16"/>
  <c r="AB1124" i="16"/>
  <c r="W1124" i="16"/>
  <c r="F1125" i="16"/>
  <c r="M1125" i="16"/>
  <c r="X1124" i="16"/>
  <c r="AA1124" i="16"/>
  <c r="P1084" i="26" l="1"/>
  <c r="R1084" i="26" s="1"/>
  <c r="O1084" i="26"/>
  <c r="N1084" i="26"/>
  <c r="H1084" i="26"/>
  <c r="G1084" i="26"/>
  <c r="I1084" i="26"/>
  <c r="K1084" i="26" s="1"/>
  <c r="P1125" i="16"/>
  <c r="R1125" i="16" s="1"/>
  <c r="O1125" i="16"/>
  <c r="N1125" i="16"/>
  <c r="H1125" i="16"/>
  <c r="G1125" i="16"/>
  <c r="I1125" i="16"/>
  <c r="K1125" i="16" s="1"/>
  <c r="U1084" i="26" l="1"/>
  <c r="Q1084" i="26"/>
  <c r="S1084" i="26" s="1"/>
  <c r="J1084" i="26"/>
  <c r="Q1125" i="16"/>
  <c r="S1125" i="16" s="1"/>
  <c r="U1125" i="16"/>
  <c r="J1125" i="16"/>
  <c r="T1084" i="26" l="1"/>
  <c r="L1084" i="26"/>
  <c r="T1125" i="16"/>
  <c r="L1125" i="16"/>
  <c r="F1085" i="26" l="1"/>
  <c r="M1085" i="26"/>
  <c r="AB1084" i="26"/>
  <c r="X1084" i="26"/>
  <c r="AA1084" i="26"/>
  <c r="W1084" i="26"/>
  <c r="Z1084" i="26"/>
  <c r="Y1084" i="26"/>
  <c r="V1084" i="26"/>
  <c r="W1125" i="16"/>
  <c r="M1126" i="16"/>
  <c r="AB1125" i="16"/>
  <c r="Y1125" i="16"/>
  <c r="V1125" i="16"/>
  <c r="AA1125" i="16"/>
  <c r="F1126" i="16"/>
  <c r="Z1125" i="16"/>
  <c r="X1125" i="16"/>
  <c r="P1085" i="26" l="1"/>
  <c r="R1085" i="26" s="1"/>
  <c r="O1085" i="26"/>
  <c r="N1085" i="26"/>
  <c r="H1085" i="26"/>
  <c r="G1085" i="26"/>
  <c r="I1085" i="26"/>
  <c r="K1085" i="26" s="1"/>
  <c r="G1126" i="16"/>
  <c r="H1126" i="16"/>
  <c r="I1126" i="16"/>
  <c r="K1126" i="16" s="1"/>
  <c r="N1126" i="16"/>
  <c r="P1126" i="16"/>
  <c r="R1126" i="16" s="1"/>
  <c r="O1126" i="16"/>
  <c r="U1085" i="26" l="1"/>
  <c r="J1085" i="26"/>
  <c r="Q1085" i="26"/>
  <c r="S1085" i="26" s="1"/>
  <c r="J1126" i="16"/>
  <c r="L1126" i="16" s="1"/>
  <c r="Q1126" i="16"/>
  <c r="S1126" i="16" s="1"/>
  <c r="U1126" i="16"/>
  <c r="T1085" i="26" l="1"/>
  <c r="L1085" i="26"/>
  <c r="T1126" i="16"/>
  <c r="V1126" i="16" s="1"/>
  <c r="Y1126" i="16"/>
  <c r="M1127" i="16"/>
  <c r="F1127" i="16"/>
  <c r="AB1126" i="16"/>
  <c r="X1126" i="16"/>
  <c r="W1126" i="16"/>
  <c r="Z1126" i="16"/>
  <c r="AA1126" i="16"/>
  <c r="F1086" i="26" l="1"/>
  <c r="M1086" i="26"/>
  <c r="AB1085" i="26"/>
  <c r="X1085" i="26"/>
  <c r="AA1085" i="26"/>
  <c r="W1085" i="26"/>
  <c r="Z1085" i="26"/>
  <c r="Y1085" i="26"/>
  <c r="V1085" i="26"/>
  <c r="H1127" i="16"/>
  <c r="G1127" i="16"/>
  <c r="I1127" i="16"/>
  <c r="K1127" i="16" s="1"/>
  <c r="O1127" i="16"/>
  <c r="N1127" i="16"/>
  <c r="P1127" i="16"/>
  <c r="R1127" i="16" s="1"/>
  <c r="P1086" i="26" l="1"/>
  <c r="R1086" i="26" s="1"/>
  <c r="O1086" i="26"/>
  <c r="N1086" i="26"/>
  <c r="H1086" i="26"/>
  <c r="G1086" i="26"/>
  <c r="I1086" i="26"/>
  <c r="K1086" i="26" s="1"/>
  <c r="U1127" i="16"/>
  <c r="J1127" i="16"/>
  <c r="Q1127" i="16"/>
  <c r="S1127" i="16" s="1"/>
  <c r="U1086" i="26" l="1"/>
  <c r="Q1086" i="26"/>
  <c r="S1086" i="26" s="1"/>
  <c r="J1086" i="26"/>
  <c r="L1127" i="16"/>
  <c r="T1127" i="16"/>
  <c r="T1086" i="26" l="1"/>
  <c r="L1086" i="26"/>
  <c r="M1128" i="16"/>
  <c r="AA1127" i="16"/>
  <c r="W1127" i="16"/>
  <c r="F1128" i="16"/>
  <c r="AB1127" i="16"/>
  <c r="Y1127" i="16"/>
  <c r="Z1127" i="16"/>
  <c r="X1127" i="16"/>
  <c r="V1127" i="16"/>
  <c r="F1087" i="26" l="1"/>
  <c r="M1087" i="26"/>
  <c r="AB1086" i="26"/>
  <c r="X1086" i="26"/>
  <c r="AA1086" i="26"/>
  <c r="W1086" i="26"/>
  <c r="Z1086" i="26"/>
  <c r="Y1086" i="26"/>
  <c r="V1086" i="26"/>
  <c r="G1128" i="16"/>
  <c r="H1128" i="16"/>
  <c r="I1128" i="16"/>
  <c r="K1128" i="16" s="1"/>
  <c r="N1128" i="16"/>
  <c r="P1128" i="16"/>
  <c r="R1128" i="16" s="1"/>
  <c r="O1128" i="16"/>
  <c r="P1087" i="26" l="1"/>
  <c r="R1087" i="26" s="1"/>
  <c r="O1087" i="26"/>
  <c r="N1087" i="26"/>
  <c r="H1087" i="26"/>
  <c r="G1087" i="26"/>
  <c r="I1087" i="26"/>
  <c r="K1087" i="26" s="1"/>
  <c r="Q1128" i="16"/>
  <c r="S1128" i="16" s="1"/>
  <c r="J1128" i="16"/>
  <c r="U1128" i="16"/>
  <c r="U1087" i="26" l="1"/>
  <c r="Q1087" i="26"/>
  <c r="S1087" i="26" s="1"/>
  <c r="J1087" i="26"/>
  <c r="T1128" i="16"/>
  <c r="L1128" i="16"/>
  <c r="T1087" i="26" l="1"/>
  <c r="L1087" i="26"/>
  <c r="AA1128" i="16"/>
  <c r="X1128" i="16"/>
  <c r="W1128" i="16"/>
  <c r="AB1128" i="16"/>
  <c r="M1129" i="16"/>
  <c r="Z1128" i="16"/>
  <c r="F1129" i="16"/>
  <c r="Y1128" i="16"/>
  <c r="V1128" i="16"/>
  <c r="F1088" i="26" l="1"/>
  <c r="M1088" i="26"/>
  <c r="AB1087" i="26"/>
  <c r="X1087" i="26"/>
  <c r="AA1087" i="26"/>
  <c r="W1087" i="26"/>
  <c r="Z1087" i="26"/>
  <c r="Y1087" i="26"/>
  <c r="V1087" i="26"/>
  <c r="I1129" i="16"/>
  <c r="K1129" i="16" s="1"/>
  <c r="G1129" i="16"/>
  <c r="H1129" i="16"/>
  <c r="P1129" i="16"/>
  <c r="R1129" i="16" s="1"/>
  <c r="O1129" i="16"/>
  <c r="N1129" i="16"/>
  <c r="P1088" i="26" l="1"/>
  <c r="R1088" i="26" s="1"/>
  <c r="O1088" i="26"/>
  <c r="N1088" i="26"/>
  <c r="H1088" i="26"/>
  <c r="G1088" i="26"/>
  <c r="I1088" i="26"/>
  <c r="K1088" i="26" s="1"/>
  <c r="Q1129" i="16"/>
  <c r="S1129" i="16" s="1"/>
  <c r="J1129" i="16"/>
  <c r="L1129" i="16" s="1"/>
  <c r="U1129" i="16"/>
  <c r="U1088" i="26" l="1"/>
  <c r="J1088" i="26"/>
  <c r="L1088" i="26" s="1"/>
  <c r="Q1088" i="26"/>
  <c r="S1088" i="26" s="1"/>
  <c r="T1129" i="16"/>
  <c r="V1129" i="16" s="1"/>
  <c r="X1129" i="16"/>
  <c r="AA1129" i="16"/>
  <c r="Y1129" i="16"/>
  <c r="M1130" i="16"/>
  <c r="Z1129" i="16"/>
  <c r="W1129" i="16"/>
  <c r="AB1129" i="16"/>
  <c r="F1130" i="16"/>
  <c r="F1089" i="26" l="1"/>
  <c r="M1089" i="26"/>
  <c r="T1088" i="26"/>
  <c r="V1088" i="26" s="1"/>
  <c r="AB1088" i="26"/>
  <c r="X1088" i="26"/>
  <c r="Y1088" i="26"/>
  <c r="W1088" i="26"/>
  <c r="AA1088" i="26"/>
  <c r="Z1088" i="26"/>
  <c r="H1130" i="16"/>
  <c r="I1130" i="16"/>
  <c r="K1130" i="16" s="1"/>
  <c r="G1130" i="16"/>
  <c r="O1130" i="16"/>
  <c r="P1130" i="16"/>
  <c r="R1130" i="16" s="1"/>
  <c r="N1130" i="16"/>
  <c r="P1089" i="26" l="1"/>
  <c r="R1089" i="26" s="1"/>
  <c r="O1089" i="26"/>
  <c r="N1089" i="26"/>
  <c r="H1089" i="26"/>
  <c r="I1089" i="26"/>
  <c r="K1089" i="26" s="1"/>
  <c r="G1089" i="26"/>
  <c r="Q1130" i="16"/>
  <c r="S1130" i="16" s="1"/>
  <c r="J1130" i="16"/>
  <c r="U1130" i="16"/>
  <c r="J1089" i="26" l="1"/>
  <c r="L1089" i="26" s="1"/>
  <c r="Q1089" i="26"/>
  <c r="U1089" i="26"/>
  <c r="T1130" i="16"/>
  <c r="L1130" i="16"/>
  <c r="F1131" i="16" s="1"/>
  <c r="T1089" i="26" l="1"/>
  <c r="S1089" i="26"/>
  <c r="X1089" i="26" s="1"/>
  <c r="V1130" i="16"/>
  <c r="M1131" i="16"/>
  <c r="N1131" i="16" s="1"/>
  <c r="AB1130" i="16"/>
  <c r="W1130" i="16"/>
  <c r="X1130" i="16"/>
  <c r="Z1130" i="16"/>
  <c r="AA1130" i="16"/>
  <c r="Y1130" i="16"/>
  <c r="G1131" i="16"/>
  <c r="I1131" i="16"/>
  <c r="K1131" i="16" s="1"/>
  <c r="H1131" i="16"/>
  <c r="Z1089" i="26" l="1"/>
  <c r="AB1089" i="26"/>
  <c r="W1089" i="26"/>
  <c r="Y1089" i="26"/>
  <c r="M1090" i="26"/>
  <c r="P1090" i="26" s="1"/>
  <c r="R1090" i="26" s="1"/>
  <c r="V1089" i="26"/>
  <c r="F1090" i="26"/>
  <c r="H1090" i="26" s="1"/>
  <c r="AA1089" i="26"/>
  <c r="O1131" i="16"/>
  <c r="P1131" i="16"/>
  <c r="R1131" i="16" s="1"/>
  <c r="U1131" i="16" s="1"/>
  <c r="J1131" i="16"/>
  <c r="G1090" i="26" l="1"/>
  <c r="I1090" i="26"/>
  <c r="K1090" i="26" s="1"/>
  <c r="U1090" i="26" s="1"/>
  <c r="O1090" i="26"/>
  <c r="N1090" i="26"/>
  <c r="Q1131" i="16"/>
  <c r="S1131" i="16" s="1"/>
  <c r="L1131" i="16"/>
  <c r="J1090" i="26" l="1"/>
  <c r="L1090" i="26" s="1"/>
  <c r="Q1090" i="26"/>
  <c r="S1090" i="26" s="1"/>
  <c r="T1131" i="16"/>
  <c r="V1131" i="16" s="1"/>
  <c r="AB1131" i="16"/>
  <c r="Y1131" i="16"/>
  <c r="W1131" i="16"/>
  <c r="Z1131" i="16"/>
  <c r="F1132" i="16"/>
  <c r="X1131" i="16"/>
  <c r="M1132" i="16"/>
  <c r="AA1131" i="16"/>
  <c r="M1091" i="26" l="1"/>
  <c r="F1091" i="26"/>
  <c r="T1090" i="26"/>
  <c r="V1090" i="26" s="1"/>
  <c r="AB1090" i="26"/>
  <c r="X1090" i="26"/>
  <c r="Y1090" i="26"/>
  <c r="W1090" i="26"/>
  <c r="AA1090" i="26"/>
  <c r="Z1090" i="26"/>
  <c r="P1132" i="16"/>
  <c r="R1132" i="16" s="1"/>
  <c r="O1132" i="16"/>
  <c r="N1132" i="16"/>
  <c r="G1132" i="16"/>
  <c r="I1132" i="16"/>
  <c r="K1132" i="16" s="1"/>
  <c r="H1132" i="16"/>
  <c r="P1091" i="26" l="1"/>
  <c r="R1091" i="26" s="1"/>
  <c r="O1091" i="26"/>
  <c r="N1091" i="26"/>
  <c r="H1091" i="26"/>
  <c r="I1091" i="26"/>
  <c r="K1091" i="26" s="1"/>
  <c r="G1091" i="26"/>
  <c r="U1132" i="16"/>
  <c r="J1132" i="16"/>
  <c r="L1132" i="16" s="1"/>
  <c r="Q1132" i="16"/>
  <c r="S1132" i="16" s="1"/>
  <c r="Q1091" i="26" l="1"/>
  <c r="S1091" i="26" s="1"/>
  <c r="J1091" i="26"/>
  <c r="U1091" i="26"/>
  <c r="T1132" i="16"/>
  <c r="V1132" i="16" s="1"/>
  <c r="F1133" i="16"/>
  <c r="X1132" i="16"/>
  <c r="M1133" i="16"/>
  <c r="Y1132" i="16"/>
  <c r="AA1132" i="16"/>
  <c r="W1132" i="16"/>
  <c r="AB1132" i="16"/>
  <c r="Z1132" i="16"/>
  <c r="T1091" i="26" l="1"/>
  <c r="L1091" i="26"/>
  <c r="P1133" i="16"/>
  <c r="R1133" i="16" s="1"/>
  <c r="N1133" i="16"/>
  <c r="O1133" i="16"/>
  <c r="H1133" i="16"/>
  <c r="G1133" i="16"/>
  <c r="I1133" i="16"/>
  <c r="K1133" i="16" s="1"/>
  <c r="F1092" i="26" l="1"/>
  <c r="M1092" i="26"/>
  <c r="AB1091" i="26"/>
  <c r="X1091" i="26"/>
  <c r="AA1091" i="26"/>
  <c r="Z1091" i="26"/>
  <c r="Y1091" i="26"/>
  <c r="W1091" i="26"/>
  <c r="V1091" i="26"/>
  <c r="U1133" i="16"/>
  <c r="Q1133" i="16"/>
  <c r="S1133" i="16" s="1"/>
  <c r="J1133" i="16"/>
  <c r="L1133" i="16" s="1"/>
  <c r="P1092" i="26" l="1"/>
  <c r="R1092" i="26" s="1"/>
  <c r="N1092" i="26"/>
  <c r="O1092" i="26"/>
  <c r="H1092" i="26"/>
  <c r="I1092" i="26"/>
  <c r="K1092" i="26" s="1"/>
  <c r="G1092" i="26"/>
  <c r="T1133" i="16"/>
  <c r="V1133" i="16" s="1"/>
  <c r="Z1133" i="16"/>
  <c r="W1133" i="16"/>
  <c r="M1134" i="16"/>
  <c r="X1133" i="16"/>
  <c r="AB1133" i="16"/>
  <c r="Y1133" i="16"/>
  <c r="AA1133" i="16"/>
  <c r="F1134" i="16"/>
  <c r="U1092" i="26" l="1"/>
  <c r="Q1092" i="26"/>
  <c r="S1092" i="26" s="1"/>
  <c r="J1092" i="26"/>
  <c r="H1134" i="16"/>
  <c r="G1134" i="16"/>
  <c r="I1134" i="16"/>
  <c r="K1134" i="16" s="1"/>
  <c r="P1134" i="16"/>
  <c r="R1134" i="16" s="1"/>
  <c r="O1134" i="16"/>
  <c r="N1134" i="16"/>
  <c r="T1092" i="26" l="1"/>
  <c r="L1092" i="26"/>
  <c r="J1134" i="16"/>
  <c r="L1134" i="16" s="1"/>
  <c r="Q1134" i="16"/>
  <c r="S1134" i="16" s="1"/>
  <c r="U1134" i="16"/>
  <c r="F1093" i="26" l="1"/>
  <c r="M1093" i="26"/>
  <c r="AB1092" i="26"/>
  <c r="X1092" i="26"/>
  <c r="Y1092" i="26"/>
  <c r="W1092" i="26"/>
  <c r="AA1092" i="26"/>
  <c r="Z1092" i="26"/>
  <c r="V1092" i="26"/>
  <c r="T1134" i="16"/>
  <c r="V1134" i="16" s="1"/>
  <c r="W1134" i="16"/>
  <c r="Y1134" i="16"/>
  <c r="AA1134" i="16"/>
  <c r="Z1134" i="16"/>
  <c r="F1135" i="16"/>
  <c r="M1135" i="16"/>
  <c r="X1134" i="16"/>
  <c r="AB1134" i="16"/>
  <c r="P1093" i="26" l="1"/>
  <c r="R1093" i="26" s="1"/>
  <c r="O1093" i="26"/>
  <c r="N1093" i="26"/>
  <c r="H1093" i="26"/>
  <c r="I1093" i="26"/>
  <c r="K1093" i="26" s="1"/>
  <c r="G1093" i="26"/>
  <c r="O1135" i="16"/>
  <c r="N1135" i="16"/>
  <c r="P1135" i="16"/>
  <c r="R1135" i="16" s="1"/>
  <c r="G1135" i="16"/>
  <c r="H1135" i="16"/>
  <c r="I1135" i="16"/>
  <c r="K1135" i="16" s="1"/>
  <c r="Q1093" i="26" l="1"/>
  <c r="S1093" i="26" s="1"/>
  <c r="U1093" i="26"/>
  <c r="J1093" i="26"/>
  <c r="U1135" i="16"/>
  <c r="Q1135" i="16"/>
  <c r="S1135" i="16" s="1"/>
  <c r="J1135" i="16"/>
  <c r="T1093" i="26" l="1"/>
  <c r="L1093" i="26"/>
  <c r="T1135" i="16"/>
  <c r="L1135" i="16"/>
  <c r="AB1135" i="16" s="1"/>
  <c r="F1094" i="26" l="1"/>
  <c r="M1094" i="26"/>
  <c r="AB1093" i="26"/>
  <c r="X1093" i="26"/>
  <c r="AA1093" i="26"/>
  <c r="Z1093" i="26"/>
  <c r="Y1093" i="26"/>
  <c r="W1093" i="26"/>
  <c r="V1093" i="26"/>
  <c r="F1136" i="16"/>
  <c r="I1136" i="16" s="1"/>
  <c r="K1136" i="16" s="1"/>
  <c r="V1135" i="16"/>
  <c r="AA1135" i="16"/>
  <c r="M1136" i="16"/>
  <c r="N1136" i="16" s="1"/>
  <c r="Y1135" i="16"/>
  <c r="W1135" i="16"/>
  <c r="X1135" i="16"/>
  <c r="Z1135" i="16"/>
  <c r="P1094" i="26" l="1"/>
  <c r="R1094" i="26" s="1"/>
  <c r="N1094" i="26"/>
  <c r="O1094" i="26"/>
  <c r="H1094" i="26"/>
  <c r="I1094" i="26"/>
  <c r="K1094" i="26" s="1"/>
  <c r="G1094" i="26"/>
  <c r="H1136" i="16"/>
  <c r="G1136" i="16"/>
  <c r="P1136" i="16"/>
  <c r="R1136" i="16" s="1"/>
  <c r="U1136" i="16" s="1"/>
  <c r="O1136" i="16"/>
  <c r="Q1094" i="26" l="1"/>
  <c r="S1094" i="26" s="1"/>
  <c r="U1094" i="26"/>
  <c r="J1094" i="26"/>
  <c r="J1136" i="16"/>
  <c r="L1136" i="16" s="1"/>
  <c r="Q1136" i="16"/>
  <c r="S1136" i="16" s="1"/>
  <c r="T1094" i="26" l="1"/>
  <c r="L1094" i="26"/>
  <c r="F1137" i="16"/>
  <c r="G1137" i="16" s="1"/>
  <c r="Z1136" i="16"/>
  <c r="AB1136" i="16"/>
  <c r="W1136" i="16"/>
  <c r="X1136" i="16"/>
  <c r="AA1136" i="16"/>
  <c r="Y1136" i="16"/>
  <c r="M1137" i="16"/>
  <c r="P1137" i="16" s="1"/>
  <c r="R1137" i="16" s="1"/>
  <c r="T1136" i="16"/>
  <c r="V1136" i="16" s="1"/>
  <c r="F1095" i="26" l="1"/>
  <c r="M1095" i="26"/>
  <c r="AB1094" i="26"/>
  <c r="X1094" i="26"/>
  <c r="Y1094" i="26"/>
  <c r="W1094" i="26"/>
  <c r="AA1094" i="26"/>
  <c r="Z1094" i="26"/>
  <c r="V1094" i="26"/>
  <c r="I1137" i="16"/>
  <c r="K1137" i="16" s="1"/>
  <c r="U1137" i="16" s="1"/>
  <c r="H1137" i="16"/>
  <c r="O1137" i="16"/>
  <c r="N1137" i="16"/>
  <c r="P1095" i="26" l="1"/>
  <c r="R1095" i="26" s="1"/>
  <c r="O1095" i="26"/>
  <c r="N1095" i="26"/>
  <c r="H1095" i="26"/>
  <c r="I1095" i="26"/>
  <c r="K1095" i="26" s="1"/>
  <c r="G1095" i="26"/>
  <c r="J1137" i="16"/>
  <c r="L1137" i="16" s="1"/>
  <c r="Q1137" i="16"/>
  <c r="S1137" i="16" s="1"/>
  <c r="J1095" i="26" l="1"/>
  <c r="L1095" i="26" s="1"/>
  <c r="Q1095" i="26"/>
  <c r="S1095" i="26" s="1"/>
  <c r="U1095" i="26"/>
  <c r="AB1137" i="16"/>
  <c r="T1137" i="16"/>
  <c r="V1137" i="16" s="1"/>
  <c r="F1138" i="16"/>
  <c r="G1138" i="16" s="1"/>
  <c r="Y1137" i="16"/>
  <c r="X1137" i="16"/>
  <c r="W1137" i="16"/>
  <c r="AA1137" i="16"/>
  <c r="M1138" i="16"/>
  <c r="P1138" i="16" s="1"/>
  <c r="R1138" i="16" s="1"/>
  <c r="Z1137" i="16"/>
  <c r="T1095" i="26" l="1"/>
  <c r="V1095" i="26" s="1"/>
  <c r="F1096" i="26"/>
  <c r="M1096" i="26"/>
  <c r="AB1095" i="26"/>
  <c r="X1095" i="26"/>
  <c r="AA1095" i="26"/>
  <c r="Z1095" i="26"/>
  <c r="Y1095" i="26"/>
  <c r="W1095" i="26"/>
  <c r="I1138" i="16"/>
  <c r="K1138" i="16" s="1"/>
  <c r="U1138" i="16" s="1"/>
  <c r="H1138" i="16"/>
  <c r="N1138" i="16"/>
  <c r="O1138" i="16"/>
  <c r="P1096" i="26" l="1"/>
  <c r="R1096" i="26" s="1"/>
  <c r="N1096" i="26"/>
  <c r="O1096" i="26"/>
  <c r="H1096" i="26"/>
  <c r="I1096" i="26"/>
  <c r="K1096" i="26" s="1"/>
  <c r="G1096" i="26"/>
  <c r="J1138" i="16"/>
  <c r="L1138" i="16" s="1"/>
  <c r="Q1138" i="16"/>
  <c r="S1138" i="16" s="1"/>
  <c r="J1096" i="26" l="1"/>
  <c r="L1096" i="26" s="1"/>
  <c r="Q1096" i="26"/>
  <c r="U1096" i="26"/>
  <c r="T1138" i="16"/>
  <c r="V1138" i="16" s="1"/>
  <c r="AB1138" i="16"/>
  <c r="X1138" i="16"/>
  <c r="M1139" i="16"/>
  <c r="Z1138" i="16"/>
  <c r="Y1138" i="16"/>
  <c r="F1139" i="16"/>
  <c r="AA1138" i="16"/>
  <c r="W1138" i="16"/>
  <c r="T1096" i="26" l="1"/>
  <c r="S1096" i="26"/>
  <c r="Z1096" i="26" s="1"/>
  <c r="H1139" i="16"/>
  <c r="I1139" i="16"/>
  <c r="K1139" i="16" s="1"/>
  <c r="G1139" i="16"/>
  <c r="O1139" i="16"/>
  <c r="N1139" i="16"/>
  <c r="P1139" i="16"/>
  <c r="R1139" i="16" s="1"/>
  <c r="V1096" i="26" l="1"/>
  <c r="AA1096" i="26"/>
  <c r="Y1096" i="26"/>
  <c r="AB1096" i="26"/>
  <c r="W1096" i="26"/>
  <c r="M1097" i="26"/>
  <c r="P1097" i="26" s="1"/>
  <c r="R1097" i="26" s="1"/>
  <c r="F1097" i="26"/>
  <c r="H1097" i="26" s="1"/>
  <c r="X1096" i="26"/>
  <c r="U1139" i="16"/>
  <c r="J1139" i="16"/>
  <c r="L1139" i="16" s="1"/>
  <c r="Q1139" i="16"/>
  <c r="S1139" i="16" s="1"/>
  <c r="N1097" i="26" l="1"/>
  <c r="O1097" i="26"/>
  <c r="I1097" i="26"/>
  <c r="K1097" i="26" s="1"/>
  <c r="U1097" i="26" s="1"/>
  <c r="G1097" i="26"/>
  <c r="T1139" i="16"/>
  <c r="V1139" i="16" s="1"/>
  <c r="Z1139" i="16"/>
  <c r="F1140" i="16"/>
  <c r="Y1139" i="16"/>
  <c r="AB1139" i="16"/>
  <c r="X1139" i="16"/>
  <c r="M1140" i="16"/>
  <c r="AA1139" i="16"/>
  <c r="W1139" i="16"/>
  <c r="J1097" i="26" l="1"/>
  <c r="L1097" i="26" s="1"/>
  <c r="Q1097" i="26"/>
  <c r="S1097" i="26" s="1"/>
  <c r="H1140" i="16"/>
  <c r="I1140" i="16"/>
  <c r="K1140" i="16" s="1"/>
  <c r="G1140" i="16"/>
  <c r="O1140" i="16"/>
  <c r="N1140" i="16"/>
  <c r="P1140" i="16"/>
  <c r="R1140" i="16" s="1"/>
  <c r="T1097" i="26" l="1"/>
  <c r="V1097" i="26" s="1"/>
  <c r="F1098" i="26"/>
  <c r="M1098" i="26"/>
  <c r="AB1097" i="26"/>
  <c r="X1097" i="26"/>
  <c r="AA1097" i="26"/>
  <c r="Z1097" i="26"/>
  <c r="Y1097" i="26"/>
  <c r="W1097" i="26"/>
  <c r="J1140" i="16"/>
  <c r="L1140" i="16" s="1"/>
  <c r="U1140" i="16"/>
  <c r="Q1140" i="16"/>
  <c r="S1140" i="16" s="1"/>
  <c r="P1098" i="26" l="1"/>
  <c r="R1098" i="26" s="1"/>
  <c r="N1098" i="26"/>
  <c r="O1098" i="26"/>
  <c r="H1098" i="26"/>
  <c r="I1098" i="26"/>
  <c r="K1098" i="26" s="1"/>
  <c r="G1098" i="26"/>
  <c r="T1140" i="16"/>
  <c r="V1140" i="16" s="1"/>
  <c r="Z1140" i="16"/>
  <c r="W1140" i="16"/>
  <c r="F1141" i="16"/>
  <c r="AB1140" i="16"/>
  <c r="Y1140" i="16"/>
  <c r="AA1140" i="16"/>
  <c r="X1140" i="16"/>
  <c r="M1141" i="16"/>
  <c r="U1098" i="26" l="1"/>
  <c r="Q1098" i="26"/>
  <c r="S1098" i="26" s="1"/>
  <c r="J1098" i="26"/>
  <c r="L1098" i="26" s="1"/>
  <c r="H1141" i="16"/>
  <c r="G1141" i="16"/>
  <c r="I1141" i="16"/>
  <c r="K1141" i="16" s="1"/>
  <c r="P1141" i="16"/>
  <c r="R1141" i="16" s="1"/>
  <c r="N1141" i="16"/>
  <c r="O1141" i="16"/>
  <c r="F1099" i="26" l="1"/>
  <c r="M1099" i="26"/>
  <c r="W1098" i="26"/>
  <c r="Z1098" i="26"/>
  <c r="AB1098" i="26"/>
  <c r="T1098" i="26"/>
  <c r="V1098" i="26" s="1"/>
  <c r="Y1098" i="26"/>
  <c r="AA1098" i="26"/>
  <c r="X1098" i="26"/>
  <c r="U1141" i="16"/>
  <c r="J1141" i="16"/>
  <c r="L1141" i="16" s="1"/>
  <c r="Q1141" i="16"/>
  <c r="S1141" i="16" s="1"/>
  <c r="H1099" i="26" l="1"/>
  <c r="I1099" i="26"/>
  <c r="K1099" i="26" s="1"/>
  <c r="G1099" i="26"/>
  <c r="P1099" i="26"/>
  <c r="R1099" i="26" s="1"/>
  <c r="O1099" i="26"/>
  <c r="N1099" i="26"/>
  <c r="X1141" i="16"/>
  <c r="T1141" i="16"/>
  <c r="V1141" i="16" s="1"/>
  <c r="Z1141" i="16"/>
  <c r="M1142" i="16"/>
  <c r="F1142" i="16"/>
  <c r="AA1141" i="16"/>
  <c r="Y1141" i="16"/>
  <c r="AB1141" i="16"/>
  <c r="W1141" i="16"/>
  <c r="J1099" i="26" l="1"/>
  <c r="L1099" i="26" s="1"/>
  <c r="Q1099" i="26"/>
  <c r="S1099" i="26" s="1"/>
  <c r="U1099" i="26"/>
  <c r="H1142" i="16"/>
  <c r="G1142" i="16"/>
  <c r="I1142" i="16"/>
  <c r="K1142" i="16" s="1"/>
  <c r="O1142" i="16"/>
  <c r="N1142" i="16"/>
  <c r="P1142" i="16"/>
  <c r="R1142" i="16" s="1"/>
  <c r="F1100" i="26" l="1"/>
  <c r="M1100" i="26"/>
  <c r="T1099" i="26"/>
  <c r="V1099" i="26" s="1"/>
  <c r="AB1099" i="26"/>
  <c r="X1099" i="26"/>
  <c r="AA1099" i="26"/>
  <c r="Z1099" i="26"/>
  <c r="Y1099" i="26"/>
  <c r="W1099" i="26"/>
  <c r="Q1142" i="16"/>
  <c r="S1142" i="16" s="1"/>
  <c r="J1142" i="16"/>
  <c r="L1142" i="16" s="1"/>
  <c r="U1142" i="16"/>
  <c r="P1100" i="26" l="1"/>
  <c r="R1100" i="26" s="1"/>
  <c r="N1100" i="26"/>
  <c r="O1100" i="26"/>
  <c r="H1100" i="26"/>
  <c r="I1100" i="26"/>
  <c r="K1100" i="26" s="1"/>
  <c r="G1100" i="26"/>
  <c r="T1142" i="16"/>
  <c r="V1142" i="16" s="1"/>
  <c r="X1142" i="16"/>
  <c r="AA1142" i="16"/>
  <c r="F1143" i="16"/>
  <c r="Z1142" i="16"/>
  <c r="W1142" i="16"/>
  <c r="Y1142" i="16"/>
  <c r="M1143" i="16"/>
  <c r="AB1142" i="16"/>
  <c r="Q1100" i="26" l="1"/>
  <c r="S1100" i="26" s="1"/>
  <c r="U1100" i="26"/>
  <c r="J1100" i="26"/>
  <c r="I1143" i="16"/>
  <c r="K1143" i="16" s="1"/>
  <c r="H1143" i="16"/>
  <c r="G1143" i="16"/>
  <c r="O1143" i="16"/>
  <c r="P1143" i="16"/>
  <c r="R1143" i="16" s="1"/>
  <c r="N1143" i="16"/>
  <c r="T1100" i="26" l="1"/>
  <c r="L1100" i="26"/>
  <c r="J1143" i="16"/>
  <c r="Q1143" i="16"/>
  <c r="S1143" i="16" s="1"/>
  <c r="U1143" i="16"/>
  <c r="F1101" i="26" l="1"/>
  <c r="M1101" i="26"/>
  <c r="AB1100" i="26"/>
  <c r="X1100" i="26"/>
  <c r="Y1100" i="26"/>
  <c r="W1100" i="26"/>
  <c r="AA1100" i="26"/>
  <c r="Z1100" i="26"/>
  <c r="V1100" i="26"/>
  <c r="L1143" i="16"/>
  <c r="T1143" i="16"/>
  <c r="H1101" i="26" l="1"/>
  <c r="I1101" i="26"/>
  <c r="K1101" i="26" s="1"/>
  <c r="G1101" i="26"/>
  <c r="P1101" i="26"/>
  <c r="R1101" i="26" s="1"/>
  <c r="O1101" i="26"/>
  <c r="N1101" i="26"/>
  <c r="Z1143" i="16"/>
  <c r="F1144" i="16"/>
  <c r="AA1143" i="16"/>
  <c r="Y1143" i="16"/>
  <c r="AB1143" i="16"/>
  <c r="X1143" i="16"/>
  <c r="M1144" i="16"/>
  <c r="W1143" i="16"/>
  <c r="V1143" i="16"/>
  <c r="J1101" i="26" l="1"/>
  <c r="L1101" i="26" s="1"/>
  <c r="U1101" i="26"/>
  <c r="Q1101" i="26"/>
  <c r="S1101" i="26" s="1"/>
  <c r="O1144" i="16"/>
  <c r="P1144" i="16"/>
  <c r="R1144" i="16" s="1"/>
  <c r="N1144" i="16"/>
  <c r="H1144" i="16"/>
  <c r="I1144" i="16"/>
  <c r="K1144" i="16" s="1"/>
  <c r="G1144" i="16"/>
  <c r="F1102" i="26" l="1"/>
  <c r="M1102" i="26"/>
  <c r="T1101" i="26"/>
  <c r="V1101" i="26" s="1"/>
  <c r="AB1101" i="26"/>
  <c r="X1101" i="26"/>
  <c r="AA1101" i="26"/>
  <c r="Z1101" i="26"/>
  <c r="Y1101" i="26"/>
  <c r="W1101" i="26"/>
  <c r="J1144" i="16"/>
  <c r="L1144" i="16" s="1"/>
  <c r="U1144" i="16"/>
  <c r="Q1144" i="16"/>
  <c r="S1144" i="16" s="1"/>
  <c r="P1102" i="26" l="1"/>
  <c r="R1102" i="26" s="1"/>
  <c r="N1102" i="26"/>
  <c r="O1102" i="26"/>
  <c r="H1102" i="26"/>
  <c r="I1102" i="26"/>
  <c r="K1102" i="26" s="1"/>
  <c r="G1102" i="26"/>
  <c r="T1144" i="16"/>
  <c r="V1144" i="16" s="1"/>
  <c r="AA1144" i="16"/>
  <c r="Y1144" i="16"/>
  <c r="F1145" i="16"/>
  <c r="W1144" i="16"/>
  <c r="Z1144" i="16"/>
  <c r="X1144" i="16"/>
  <c r="AB1144" i="16"/>
  <c r="M1145" i="16"/>
  <c r="U1102" i="26" l="1"/>
  <c r="Q1102" i="26"/>
  <c r="S1102" i="26" s="1"/>
  <c r="J1102" i="26"/>
  <c r="G1145" i="16"/>
  <c r="I1145" i="16"/>
  <c r="K1145" i="16" s="1"/>
  <c r="H1145" i="16"/>
  <c r="P1145" i="16"/>
  <c r="R1145" i="16" s="1"/>
  <c r="N1145" i="16"/>
  <c r="O1145" i="16"/>
  <c r="T1102" i="26" l="1"/>
  <c r="L1102" i="26"/>
  <c r="Q1145" i="16"/>
  <c r="S1145" i="16" s="1"/>
  <c r="U1145" i="16"/>
  <c r="J1145" i="16"/>
  <c r="F1103" i="26" l="1"/>
  <c r="M1103" i="26"/>
  <c r="AB1102" i="26"/>
  <c r="X1102" i="26"/>
  <c r="Y1102" i="26"/>
  <c r="W1102" i="26"/>
  <c r="AA1102" i="26"/>
  <c r="Z1102" i="26"/>
  <c r="V1102" i="26"/>
  <c r="L1145" i="16"/>
  <c r="T1145" i="16"/>
  <c r="P1103" i="26" l="1"/>
  <c r="R1103" i="26" s="1"/>
  <c r="O1103" i="26"/>
  <c r="N1103" i="26"/>
  <c r="H1103" i="26"/>
  <c r="I1103" i="26"/>
  <c r="K1103" i="26" s="1"/>
  <c r="G1103" i="26"/>
  <c r="AA1145" i="16"/>
  <c r="W1145" i="16"/>
  <c r="Z1145" i="16"/>
  <c r="X1145" i="16"/>
  <c r="Y1145" i="16"/>
  <c r="F1146" i="16"/>
  <c r="AB1145" i="16"/>
  <c r="M1146" i="16"/>
  <c r="V1145" i="16"/>
  <c r="J1103" i="26" l="1"/>
  <c r="L1103" i="26" s="1"/>
  <c r="Q1103" i="26"/>
  <c r="S1103" i="26" s="1"/>
  <c r="U1103" i="26"/>
  <c r="P1146" i="16"/>
  <c r="R1146" i="16" s="1"/>
  <c r="N1146" i="16"/>
  <c r="O1146" i="16"/>
  <c r="H1146" i="16"/>
  <c r="I1146" i="16"/>
  <c r="K1146" i="16" s="1"/>
  <c r="G1146" i="16"/>
  <c r="M1104" i="26" l="1"/>
  <c r="F1104" i="26"/>
  <c r="T1103" i="26"/>
  <c r="V1103" i="26" s="1"/>
  <c r="AB1103" i="26"/>
  <c r="X1103" i="26"/>
  <c r="AA1103" i="26"/>
  <c r="Z1103" i="26"/>
  <c r="Y1103" i="26"/>
  <c r="W1103" i="26"/>
  <c r="J1146" i="16"/>
  <c r="L1146" i="16" s="1"/>
  <c r="Q1146" i="16"/>
  <c r="S1146" i="16" s="1"/>
  <c r="U1146" i="16"/>
  <c r="P1104" i="26" l="1"/>
  <c r="R1104" i="26" s="1"/>
  <c r="N1104" i="26"/>
  <c r="O1104" i="26"/>
  <c r="H1104" i="26"/>
  <c r="I1104" i="26"/>
  <c r="K1104" i="26" s="1"/>
  <c r="G1104" i="26"/>
  <c r="T1146" i="16"/>
  <c r="V1146" i="16" s="1"/>
  <c r="Y1146" i="16"/>
  <c r="AB1146" i="16"/>
  <c r="X1146" i="16"/>
  <c r="F1147" i="16"/>
  <c r="AA1146" i="16"/>
  <c r="W1146" i="16"/>
  <c r="M1147" i="16"/>
  <c r="Z1146" i="16"/>
  <c r="J1104" i="26" l="1"/>
  <c r="L1104" i="26" s="1"/>
  <c r="Q1104" i="26"/>
  <c r="S1104" i="26" s="1"/>
  <c r="U1104" i="26"/>
  <c r="N1147" i="16"/>
  <c r="P1147" i="16"/>
  <c r="R1147" i="16" s="1"/>
  <c r="O1147" i="16"/>
  <c r="G1147" i="16"/>
  <c r="H1147" i="16"/>
  <c r="I1147" i="16"/>
  <c r="K1147" i="16" s="1"/>
  <c r="F1105" i="26" l="1"/>
  <c r="M1105" i="26"/>
  <c r="T1104" i="26"/>
  <c r="V1104" i="26" s="1"/>
  <c r="AB1104" i="26"/>
  <c r="X1104" i="26"/>
  <c r="Y1104" i="26"/>
  <c r="W1104" i="26"/>
  <c r="AA1104" i="26"/>
  <c r="Z1104" i="26"/>
  <c r="J1147" i="16"/>
  <c r="L1147" i="16" s="1"/>
  <c r="Q1147" i="16"/>
  <c r="S1147" i="16" s="1"/>
  <c r="U1147" i="16"/>
  <c r="P1105" i="26" l="1"/>
  <c r="R1105" i="26" s="1"/>
  <c r="O1105" i="26"/>
  <c r="N1105" i="26"/>
  <c r="H1105" i="26"/>
  <c r="I1105" i="26"/>
  <c r="K1105" i="26" s="1"/>
  <c r="G1105" i="26"/>
  <c r="T1147" i="16"/>
  <c r="V1147" i="16" s="1"/>
  <c r="AB1147" i="16"/>
  <c r="X1147" i="16"/>
  <c r="AA1147" i="16"/>
  <c r="W1147" i="16"/>
  <c r="Z1147" i="16"/>
  <c r="M1148" i="16"/>
  <c r="Y1147" i="16"/>
  <c r="F1148" i="16"/>
  <c r="U1105" i="26" l="1"/>
  <c r="Q1105" i="26"/>
  <c r="S1105" i="26" s="1"/>
  <c r="J1105" i="26"/>
  <c r="G1148" i="16"/>
  <c r="I1148" i="16"/>
  <c r="K1148" i="16" s="1"/>
  <c r="H1148" i="16"/>
  <c r="N1148" i="16"/>
  <c r="O1148" i="16"/>
  <c r="P1148" i="16"/>
  <c r="R1148" i="16" s="1"/>
  <c r="T1105" i="26" l="1"/>
  <c r="L1105" i="26"/>
  <c r="J1148" i="16"/>
  <c r="L1148" i="16" s="1"/>
  <c r="U1148" i="16"/>
  <c r="Q1148" i="16"/>
  <c r="S1148" i="16" s="1"/>
  <c r="F1106" i="26" l="1"/>
  <c r="M1106" i="26"/>
  <c r="Z1105" i="26"/>
  <c r="AB1105" i="26"/>
  <c r="X1105" i="26"/>
  <c r="Y1105" i="26"/>
  <c r="W1105" i="26"/>
  <c r="AA1105" i="26"/>
  <c r="V1105" i="26"/>
  <c r="T1148" i="16"/>
  <c r="V1148" i="16" s="1"/>
  <c r="AB1148" i="16"/>
  <c r="Y1148" i="16"/>
  <c r="F1149" i="16"/>
  <c r="AA1148" i="16"/>
  <c r="X1148" i="16"/>
  <c r="M1149" i="16"/>
  <c r="Z1148" i="16"/>
  <c r="W1148" i="16"/>
  <c r="N1106" i="26" l="1"/>
  <c r="P1106" i="26"/>
  <c r="R1106" i="26" s="1"/>
  <c r="O1106" i="26"/>
  <c r="H1106" i="26"/>
  <c r="I1106" i="26"/>
  <c r="K1106" i="26" s="1"/>
  <c r="G1106" i="26"/>
  <c r="I1149" i="16"/>
  <c r="K1149" i="16" s="1"/>
  <c r="H1149" i="16"/>
  <c r="G1149" i="16"/>
  <c r="O1149" i="16"/>
  <c r="P1149" i="16"/>
  <c r="R1149" i="16" s="1"/>
  <c r="N1149" i="16"/>
  <c r="Q1106" i="26" l="1"/>
  <c r="S1106" i="26" s="1"/>
  <c r="U1106" i="26"/>
  <c r="J1106" i="26"/>
  <c r="J1149" i="16"/>
  <c r="L1149" i="16" s="1"/>
  <c r="U1149" i="16"/>
  <c r="Q1149" i="16"/>
  <c r="T1106" i="26" l="1"/>
  <c r="L1106" i="26"/>
  <c r="T1149" i="16"/>
  <c r="S1149" i="16"/>
  <c r="Y1149" i="16" s="1"/>
  <c r="F1107" i="26" l="1"/>
  <c r="M1107" i="26"/>
  <c r="Z1106" i="26"/>
  <c r="AB1106" i="26"/>
  <c r="X1106" i="26"/>
  <c r="Y1106" i="26"/>
  <c r="W1106" i="26"/>
  <c r="AA1106" i="26"/>
  <c r="V1106" i="26"/>
  <c r="F1150" i="16"/>
  <c r="G1150" i="16" s="1"/>
  <c r="X1149" i="16"/>
  <c r="V1149" i="16"/>
  <c r="M1150" i="16"/>
  <c r="N1150" i="16" s="1"/>
  <c r="AA1149" i="16"/>
  <c r="Z1149" i="16"/>
  <c r="AB1149" i="16"/>
  <c r="W1149" i="16"/>
  <c r="N1107" i="26" l="1"/>
  <c r="P1107" i="26"/>
  <c r="R1107" i="26" s="1"/>
  <c r="O1107" i="26"/>
  <c r="H1107" i="26"/>
  <c r="I1107" i="26"/>
  <c r="K1107" i="26" s="1"/>
  <c r="G1107" i="26"/>
  <c r="I1150" i="16"/>
  <c r="K1150" i="16" s="1"/>
  <c r="H1150" i="16"/>
  <c r="O1150" i="16"/>
  <c r="P1150" i="16"/>
  <c r="R1150" i="16" s="1"/>
  <c r="Q1107" i="26" l="1"/>
  <c r="S1107" i="26" s="1"/>
  <c r="J1107" i="26"/>
  <c r="U1107" i="26"/>
  <c r="U1150" i="16"/>
  <c r="J1150" i="16"/>
  <c r="L1150" i="16" s="1"/>
  <c r="Q1150" i="16"/>
  <c r="S1150" i="16" s="1"/>
  <c r="T1107" i="26" l="1"/>
  <c r="L1107" i="26"/>
  <c r="AA1150" i="16"/>
  <c r="Z1150" i="16"/>
  <c r="M1151" i="16"/>
  <c r="P1151" i="16" s="1"/>
  <c r="R1151" i="16" s="1"/>
  <c r="F1151" i="16"/>
  <c r="H1151" i="16" s="1"/>
  <c r="X1150" i="16"/>
  <c r="Y1150" i="16"/>
  <c r="AB1150" i="16"/>
  <c r="W1150" i="16"/>
  <c r="T1150" i="16"/>
  <c r="V1150" i="16" s="1"/>
  <c r="F1108" i="26" l="1"/>
  <c r="M1108" i="26"/>
  <c r="Z1107" i="26"/>
  <c r="AB1107" i="26"/>
  <c r="X1107" i="26"/>
  <c r="Y1107" i="26"/>
  <c r="W1107" i="26"/>
  <c r="AA1107" i="26"/>
  <c r="V1107" i="26"/>
  <c r="N1151" i="16"/>
  <c r="O1151" i="16"/>
  <c r="G1151" i="16"/>
  <c r="I1151" i="16"/>
  <c r="K1151" i="16" s="1"/>
  <c r="U1151" i="16" s="1"/>
  <c r="N1108" i="26" l="1"/>
  <c r="P1108" i="26"/>
  <c r="R1108" i="26" s="1"/>
  <c r="O1108" i="26"/>
  <c r="H1108" i="26"/>
  <c r="I1108" i="26"/>
  <c r="K1108" i="26" s="1"/>
  <c r="G1108" i="26"/>
  <c r="Q1151" i="16"/>
  <c r="S1151" i="16" s="1"/>
  <c r="J1151" i="16"/>
  <c r="L1151" i="16" s="1"/>
  <c r="U1108" i="26" l="1"/>
  <c r="Q1108" i="26"/>
  <c r="S1108" i="26" s="1"/>
  <c r="J1108" i="26"/>
  <c r="T1151" i="16"/>
  <c r="V1151" i="16" s="1"/>
  <c r="Z1151" i="16"/>
  <c r="F1152" i="16"/>
  <c r="AB1151" i="16"/>
  <c r="X1151" i="16"/>
  <c r="M1152" i="16"/>
  <c r="Y1151" i="16"/>
  <c r="AA1151" i="16"/>
  <c r="W1151" i="16"/>
  <c r="T1108" i="26" l="1"/>
  <c r="L1108" i="26"/>
  <c r="H1152" i="16"/>
  <c r="I1152" i="16"/>
  <c r="K1152" i="16" s="1"/>
  <c r="G1152" i="16"/>
  <c r="O1152" i="16"/>
  <c r="P1152" i="16"/>
  <c r="R1152" i="16" s="1"/>
  <c r="N1152" i="16"/>
  <c r="F1109" i="26" l="1"/>
  <c r="M1109" i="26"/>
  <c r="Z1108" i="26"/>
  <c r="AB1108" i="26"/>
  <c r="X1108" i="26"/>
  <c r="Y1108" i="26"/>
  <c r="W1108" i="26"/>
  <c r="AA1108" i="26"/>
  <c r="V1108" i="26"/>
  <c r="Q1152" i="16"/>
  <c r="S1152" i="16" s="1"/>
  <c r="J1152" i="16"/>
  <c r="U1152" i="16"/>
  <c r="N1109" i="26" l="1"/>
  <c r="P1109" i="26"/>
  <c r="R1109" i="26" s="1"/>
  <c r="O1109" i="26"/>
  <c r="H1109" i="26"/>
  <c r="I1109" i="26"/>
  <c r="K1109" i="26" s="1"/>
  <c r="G1109" i="26"/>
  <c r="L1152" i="16"/>
  <c r="T1152" i="16"/>
  <c r="Q1109" i="26" l="1"/>
  <c r="S1109" i="26" s="1"/>
  <c r="J1109" i="26"/>
  <c r="U1109" i="26"/>
  <c r="V1152" i="16"/>
  <c r="AB1152" i="16"/>
  <c r="X1152" i="16"/>
  <c r="AA1152" i="16"/>
  <c r="Z1152" i="16"/>
  <c r="M1153" i="16"/>
  <c r="Y1152" i="16"/>
  <c r="F1153" i="16"/>
  <c r="W1152" i="16"/>
  <c r="T1109" i="26" l="1"/>
  <c r="L1109" i="26"/>
  <c r="I1153" i="16"/>
  <c r="K1153" i="16" s="1"/>
  <c r="G1153" i="16"/>
  <c r="H1153" i="16"/>
  <c r="P1153" i="16"/>
  <c r="R1153" i="16" s="1"/>
  <c r="O1153" i="16"/>
  <c r="N1153" i="16"/>
  <c r="F1110" i="26" l="1"/>
  <c r="M1110" i="26"/>
  <c r="Z1109" i="26"/>
  <c r="AB1109" i="26"/>
  <c r="X1109" i="26"/>
  <c r="Y1109" i="26"/>
  <c r="W1109" i="26"/>
  <c r="AA1109" i="26"/>
  <c r="V1109" i="26"/>
  <c r="J1153" i="16"/>
  <c r="L1153" i="16" s="1"/>
  <c r="Q1153" i="16"/>
  <c r="S1153" i="16" s="1"/>
  <c r="U1153" i="16"/>
  <c r="N1110" i="26" l="1"/>
  <c r="P1110" i="26"/>
  <c r="R1110" i="26" s="1"/>
  <c r="O1110" i="26"/>
  <c r="H1110" i="26"/>
  <c r="I1110" i="26"/>
  <c r="K1110" i="26" s="1"/>
  <c r="G1110" i="26"/>
  <c r="T1153" i="16"/>
  <c r="V1153" i="16" s="1"/>
  <c r="Y1153" i="16"/>
  <c r="AA1153" i="16"/>
  <c r="Z1153" i="16"/>
  <c r="M1154" i="16"/>
  <c r="W1153" i="16"/>
  <c r="X1153" i="16"/>
  <c r="F1154" i="16"/>
  <c r="AB1153" i="16"/>
  <c r="Q1110" i="26" l="1"/>
  <c r="S1110" i="26" s="1"/>
  <c r="J1110" i="26"/>
  <c r="U1110" i="26"/>
  <c r="G1154" i="16"/>
  <c r="I1154" i="16"/>
  <c r="K1154" i="16" s="1"/>
  <c r="H1154" i="16"/>
  <c r="N1154" i="16"/>
  <c r="P1154" i="16"/>
  <c r="R1154" i="16" s="1"/>
  <c r="O1154" i="16"/>
  <c r="T1110" i="26" l="1"/>
  <c r="L1110" i="26"/>
  <c r="J1154" i="16"/>
  <c r="L1154" i="16" s="1"/>
  <c r="Q1154" i="16"/>
  <c r="S1154" i="16" s="1"/>
  <c r="U1154" i="16"/>
  <c r="F1111" i="26" l="1"/>
  <c r="M1111" i="26"/>
  <c r="Z1110" i="26"/>
  <c r="AB1110" i="26"/>
  <c r="X1110" i="26"/>
  <c r="Y1110" i="26"/>
  <c r="W1110" i="26"/>
  <c r="AA1110" i="26"/>
  <c r="V1110" i="26"/>
  <c r="F1155" i="16"/>
  <c r="G1155" i="16" s="1"/>
  <c r="W1154" i="16"/>
  <c r="T1154" i="16"/>
  <c r="V1154" i="16" s="1"/>
  <c r="Y1154" i="16"/>
  <c r="AA1154" i="16"/>
  <c r="AB1154" i="16"/>
  <c r="Z1154" i="16"/>
  <c r="M1155" i="16"/>
  <c r="X1154" i="16"/>
  <c r="N1111" i="26" l="1"/>
  <c r="P1111" i="26"/>
  <c r="R1111" i="26" s="1"/>
  <c r="O1111" i="26"/>
  <c r="H1111" i="26"/>
  <c r="I1111" i="26"/>
  <c r="K1111" i="26" s="1"/>
  <c r="G1111" i="26"/>
  <c r="H1155" i="16"/>
  <c r="I1155" i="16"/>
  <c r="K1155" i="16" s="1"/>
  <c r="O1155" i="16"/>
  <c r="N1155" i="16"/>
  <c r="P1155" i="16"/>
  <c r="R1155" i="16" s="1"/>
  <c r="Q1111" i="26" l="1"/>
  <c r="S1111" i="26" s="1"/>
  <c r="J1111" i="26"/>
  <c r="U1111" i="26"/>
  <c r="U1155" i="16"/>
  <c r="J1155" i="16"/>
  <c r="L1155" i="16" s="1"/>
  <c r="Q1155" i="16"/>
  <c r="S1155" i="16" s="1"/>
  <c r="T1111" i="26" l="1"/>
  <c r="L1111" i="26"/>
  <c r="W1155" i="16"/>
  <c r="Y1155" i="16"/>
  <c r="F1156" i="16"/>
  <c r="I1156" i="16" s="1"/>
  <c r="K1156" i="16" s="1"/>
  <c r="AA1155" i="16"/>
  <c r="AB1155" i="16"/>
  <c r="M1156" i="16"/>
  <c r="N1156" i="16" s="1"/>
  <c r="Z1155" i="16"/>
  <c r="X1155" i="16"/>
  <c r="T1155" i="16"/>
  <c r="V1155" i="16" s="1"/>
  <c r="F1112" i="26" l="1"/>
  <c r="M1112" i="26"/>
  <c r="Z1111" i="26"/>
  <c r="AB1111" i="26"/>
  <c r="X1111" i="26"/>
  <c r="Y1111" i="26"/>
  <c r="W1111" i="26"/>
  <c r="AA1111" i="26"/>
  <c r="V1111" i="26"/>
  <c r="G1156" i="16"/>
  <c r="H1156" i="16"/>
  <c r="O1156" i="16"/>
  <c r="P1156" i="16"/>
  <c r="R1156" i="16" s="1"/>
  <c r="U1156" i="16" s="1"/>
  <c r="N1112" i="26" l="1"/>
  <c r="P1112" i="26"/>
  <c r="R1112" i="26" s="1"/>
  <c r="O1112" i="26"/>
  <c r="H1112" i="26"/>
  <c r="I1112" i="26"/>
  <c r="K1112" i="26" s="1"/>
  <c r="G1112" i="26"/>
  <c r="J1156" i="16"/>
  <c r="L1156" i="16" s="1"/>
  <c r="Q1156" i="16"/>
  <c r="Q1112" i="26" l="1"/>
  <c r="S1112" i="26" s="1"/>
  <c r="U1112" i="26"/>
  <c r="J1112" i="26"/>
  <c r="S1156" i="16"/>
  <c r="T1156" i="16"/>
  <c r="T1112" i="26" l="1"/>
  <c r="L1112" i="26"/>
  <c r="Z1156" i="16"/>
  <c r="F1157" i="16"/>
  <c r="AB1156" i="16"/>
  <c r="AA1156" i="16"/>
  <c r="W1156" i="16"/>
  <c r="V1156" i="16"/>
  <c r="Y1156" i="16"/>
  <c r="M1157" i="16"/>
  <c r="X1156" i="16"/>
  <c r="F1113" i="26" l="1"/>
  <c r="M1113" i="26"/>
  <c r="Z1112" i="26"/>
  <c r="AB1112" i="26"/>
  <c r="X1112" i="26"/>
  <c r="Y1112" i="26"/>
  <c r="W1112" i="26"/>
  <c r="AA1112" i="26"/>
  <c r="V1112" i="26"/>
  <c r="O1157" i="16"/>
  <c r="N1157" i="16"/>
  <c r="P1157" i="16"/>
  <c r="R1157" i="16" s="1"/>
  <c r="I1157" i="16"/>
  <c r="K1157" i="16" s="1"/>
  <c r="H1157" i="16"/>
  <c r="G1157" i="16"/>
  <c r="N1113" i="26" l="1"/>
  <c r="P1113" i="26"/>
  <c r="R1113" i="26" s="1"/>
  <c r="O1113" i="26"/>
  <c r="H1113" i="26"/>
  <c r="I1113" i="26"/>
  <c r="K1113" i="26" s="1"/>
  <c r="G1113" i="26"/>
  <c r="Q1157" i="16"/>
  <c r="S1157" i="16" s="1"/>
  <c r="U1157" i="16"/>
  <c r="J1157" i="16"/>
  <c r="Q1113" i="26" l="1"/>
  <c r="S1113" i="26" s="1"/>
  <c r="U1113" i="26"/>
  <c r="J1113" i="26"/>
  <c r="L1157" i="16"/>
  <c r="T1157" i="16"/>
  <c r="T1113" i="26" l="1"/>
  <c r="L1113" i="26"/>
  <c r="V1157" i="16"/>
  <c r="AA1157" i="16"/>
  <c r="X1157" i="16"/>
  <c r="M1158" i="16"/>
  <c r="AB1157" i="16"/>
  <c r="Z1157" i="16"/>
  <c r="W1157" i="16"/>
  <c r="Y1157" i="16"/>
  <c r="F1158" i="16"/>
  <c r="F1114" i="26" l="1"/>
  <c r="M1114" i="26"/>
  <c r="Z1113" i="26"/>
  <c r="AB1113" i="26"/>
  <c r="X1113" i="26"/>
  <c r="Y1113" i="26"/>
  <c r="W1113" i="26"/>
  <c r="AA1113" i="26"/>
  <c r="V1113" i="26"/>
  <c r="I1158" i="16"/>
  <c r="K1158" i="16" s="1"/>
  <c r="G1158" i="16"/>
  <c r="H1158" i="16"/>
  <c r="O1158" i="16"/>
  <c r="N1158" i="16"/>
  <c r="P1158" i="16"/>
  <c r="R1158" i="16" s="1"/>
  <c r="N1114" i="26" l="1"/>
  <c r="P1114" i="26"/>
  <c r="R1114" i="26" s="1"/>
  <c r="O1114" i="26"/>
  <c r="H1114" i="26"/>
  <c r="I1114" i="26"/>
  <c r="K1114" i="26" s="1"/>
  <c r="G1114" i="26"/>
  <c r="U1158" i="16"/>
  <c r="J1158" i="16"/>
  <c r="L1158" i="16" s="1"/>
  <c r="Q1158" i="16"/>
  <c r="Q1114" i="26" l="1"/>
  <c r="S1114" i="26" s="1"/>
  <c r="U1114" i="26"/>
  <c r="J1114" i="26"/>
  <c r="T1158" i="16"/>
  <c r="S1158" i="16"/>
  <c r="Y1158" i="16" s="1"/>
  <c r="T1114" i="26" l="1"/>
  <c r="L1114" i="26"/>
  <c r="X1158" i="16"/>
  <c r="M1159" i="16"/>
  <c r="O1159" i="16" s="1"/>
  <c r="AA1158" i="16"/>
  <c r="Z1158" i="16"/>
  <c r="W1158" i="16"/>
  <c r="F1159" i="16"/>
  <c r="I1159" i="16" s="1"/>
  <c r="K1159" i="16" s="1"/>
  <c r="AB1158" i="16"/>
  <c r="V1158" i="16"/>
  <c r="F1115" i="26" l="1"/>
  <c r="M1115" i="26"/>
  <c r="Z1114" i="26"/>
  <c r="AB1114" i="26"/>
  <c r="X1114" i="26"/>
  <c r="Y1114" i="26"/>
  <c r="W1114" i="26"/>
  <c r="AA1114" i="26"/>
  <c r="V1114" i="26"/>
  <c r="P1159" i="16"/>
  <c r="R1159" i="16" s="1"/>
  <c r="U1159" i="16" s="1"/>
  <c r="N1159" i="16"/>
  <c r="G1159" i="16"/>
  <c r="H1159" i="16"/>
  <c r="N1115" i="26" l="1"/>
  <c r="P1115" i="26"/>
  <c r="R1115" i="26" s="1"/>
  <c r="O1115" i="26"/>
  <c r="H1115" i="26"/>
  <c r="I1115" i="26"/>
  <c r="K1115" i="26" s="1"/>
  <c r="G1115" i="26"/>
  <c r="Q1159" i="16"/>
  <c r="S1159" i="16" s="1"/>
  <c r="J1159" i="16"/>
  <c r="L1159" i="16" s="1"/>
  <c r="Q1115" i="26" l="1"/>
  <c r="S1115" i="26" s="1"/>
  <c r="J1115" i="26"/>
  <c r="U1115" i="26"/>
  <c r="T1159" i="16"/>
  <c r="V1159" i="16" s="1"/>
  <c r="W1159" i="16"/>
  <c r="Y1159" i="16"/>
  <c r="Z1159" i="16"/>
  <c r="F1160" i="16"/>
  <c r="X1159" i="16"/>
  <c r="AA1159" i="16"/>
  <c r="M1160" i="16"/>
  <c r="AB1159" i="16"/>
  <c r="T1115" i="26" l="1"/>
  <c r="L1115" i="26"/>
  <c r="H1160" i="16"/>
  <c r="I1160" i="16"/>
  <c r="K1160" i="16" s="1"/>
  <c r="G1160" i="16"/>
  <c r="O1160" i="16"/>
  <c r="N1160" i="16"/>
  <c r="P1160" i="16"/>
  <c r="R1160" i="16" s="1"/>
  <c r="F1116" i="26" l="1"/>
  <c r="M1116" i="26"/>
  <c r="Z1115" i="26"/>
  <c r="AB1115" i="26"/>
  <c r="X1115" i="26"/>
  <c r="Y1115" i="26"/>
  <c r="W1115" i="26"/>
  <c r="AA1115" i="26"/>
  <c r="V1115" i="26"/>
  <c r="U1160" i="16"/>
  <c r="Q1160" i="16"/>
  <c r="S1160" i="16" s="1"/>
  <c r="J1160" i="16"/>
  <c r="N1116" i="26" l="1"/>
  <c r="P1116" i="26"/>
  <c r="R1116" i="26" s="1"/>
  <c r="O1116" i="26"/>
  <c r="H1116" i="26"/>
  <c r="I1116" i="26"/>
  <c r="K1116" i="26" s="1"/>
  <c r="G1116" i="26"/>
  <c r="T1160" i="16"/>
  <c r="L1160" i="16"/>
  <c r="AB1160" i="16" s="1"/>
  <c r="Q1116" i="26" l="1"/>
  <c r="S1116" i="26" s="1"/>
  <c r="J1116" i="26"/>
  <c r="U1116" i="26"/>
  <c r="F1161" i="16"/>
  <c r="H1161" i="16" s="1"/>
  <c r="V1160" i="16"/>
  <c r="Y1160" i="16"/>
  <c r="Z1160" i="16"/>
  <c r="X1160" i="16"/>
  <c r="AA1160" i="16"/>
  <c r="W1160" i="16"/>
  <c r="M1161" i="16"/>
  <c r="T1116" i="26" l="1"/>
  <c r="L1116" i="26"/>
  <c r="G1161" i="16"/>
  <c r="I1161" i="16"/>
  <c r="K1161" i="16" s="1"/>
  <c r="P1161" i="16"/>
  <c r="R1161" i="16" s="1"/>
  <c r="O1161" i="16"/>
  <c r="N1161" i="16"/>
  <c r="F1117" i="26" l="1"/>
  <c r="M1117" i="26"/>
  <c r="Z1116" i="26"/>
  <c r="AB1116" i="26"/>
  <c r="X1116" i="26"/>
  <c r="Y1116" i="26"/>
  <c r="W1116" i="26"/>
  <c r="AA1116" i="26"/>
  <c r="V1116" i="26"/>
  <c r="U1161" i="16"/>
  <c r="J1161" i="16"/>
  <c r="L1161" i="16" s="1"/>
  <c r="Q1161" i="16"/>
  <c r="N1117" i="26" l="1"/>
  <c r="P1117" i="26"/>
  <c r="R1117" i="26" s="1"/>
  <c r="O1117" i="26"/>
  <c r="H1117" i="26"/>
  <c r="I1117" i="26"/>
  <c r="K1117" i="26" s="1"/>
  <c r="G1117" i="26"/>
  <c r="S1161" i="16"/>
  <c r="T1161" i="16"/>
  <c r="Q1117" i="26" l="1"/>
  <c r="S1117" i="26" s="1"/>
  <c r="J1117" i="26"/>
  <c r="U1117" i="26"/>
  <c r="V1161" i="16"/>
  <c r="F1162" i="16"/>
  <c r="W1161" i="16"/>
  <c r="AB1161" i="16"/>
  <c r="M1162" i="16"/>
  <c r="Z1161" i="16"/>
  <c r="X1161" i="16"/>
  <c r="Y1161" i="16"/>
  <c r="AA1161" i="16"/>
  <c r="T1117" i="26" l="1"/>
  <c r="L1117" i="26"/>
  <c r="N1162" i="16"/>
  <c r="P1162" i="16"/>
  <c r="R1162" i="16" s="1"/>
  <c r="O1162" i="16"/>
  <c r="H1162" i="16"/>
  <c r="G1162" i="16"/>
  <c r="I1162" i="16"/>
  <c r="K1162" i="16" s="1"/>
  <c r="F1118" i="26" l="1"/>
  <c r="M1118" i="26"/>
  <c r="Z1117" i="26"/>
  <c r="AB1117" i="26"/>
  <c r="X1117" i="26"/>
  <c r="Y1117" i="26"/>
  <c r="W1117" i="26"/>
  <c r="AA1117" i="26"/>
  <c r="V1117" i="26"/>
  <c r="U1162" i="16"/>
  <c r="J1162" i="16"/>
  <c r="L1162" i="16" s="1"/>
  <c r="Q1162" i="16"/>
  <c r="N1118" i="26" l="1"/>
  <c r="P1118" i="26"/>
  <c r="R1118" i="26" s="1"/>
  <c r="O1118" i="26"/>
  <c r="H1118" i="26"/>
  <c r="I1118" i="26"/>
  <c r="K1118" i="26" s="1"/>
  <c r="G1118" i="26"/>
  <c r="T1162" i="16"/>
  <c r="S1162" i="16"/>
  <c r="Y1162" i="16" s="1"/>
  <c r="Q1118" i="26" l="1"/>
  <c r="S1118" i="26" s="1"/>
  <c r="J1118" i="26"/>
  <c r="U1118" i="26"/>
  <c r="Z1162" i="16"/>
  <c r="W1162" i="16"/>
  <c r="M1163" i="16"/>
  <c r="P1163" i="16" s="1"/>
  <c r="R1163" i="16" s="1"/>
  <c r="X1162" i="16"/>
  <c r="AA1162" i="16"/>
  <c r="F1163" i="16"/>
  <c r="G1163" i="16" s="1"/>
  <c r="AB1162" i="16"/>
  <c r="V1162" i="16"/>
  <c r="T1118" i="26" l="1"/>
  <c r="L1118" i="26"/>
  <c r="O1163" i="16"/>
  <c r="N1163" i="16"/>
  <c r="I1163" i="16"/>
  <c r="K1163" i="16" s="1"/>
  <c r="U1163" i="16" s="1"/>
  <c r="H1163" i="16"/>
  <c r="F1119" i="26" l="1"/>
  <c r="M1119" i="26"/>
  <c r="Z1118" i="26"/>
  <c r="AB1118" i="26"/>
  <c r="X1118" i="26"/>
  <c r="Y1118" i="26"/>
  <c r="W1118" i="26"/>
  <c r="AA1118" i="26"/>
  <c r="V1118" i="26"/>
  <c r="Q1163" i="16"/>
  <c r="S1163" i="16" s="1"/>
  <c r="J1163" i="16"/>
  <c r="L1163" i="16" s="1"/>
  <c r="N1119" i="26" l="1"/>
  <c r="P1119" i="26"/>
  <c r="R1119" i="26" s="1"/>
  <c r="O1119" i="26"/>
  <c r="H1119" i="26"/>
  <c r="I1119" i="26"/>
  <c r="K1119" i="26" s="1"/>
  <c r="G1119" i="26"/>
  <c r="T1163" i="16"/>
  <c r="V1163" i="16" s="1"/>
  <c r="Z1163" i="16"/>
  <c r="AB1163" i="16"/>
  <c r="X1163" i="16"/>
  <c r="F1164" i="16"/>
  <c r="M1164" i="16"/>
  <c r="AA1163" i="16"/>
  <c r="W1163" i="16"/>
  <c r="Y1163" i="16"/>
  <c r="Q1119" i="26" l="1"/>
  <c r="S1119" i="26" s="1"/>
  <c r="U1119" i="26"/>
  <c r="J1119" i="26"/>
  <c r="H1164" i="16"/>
  <c r="G1164" i="16"/>
  <c r="I1164" i="16"/>
  <c r="K1164" i="16" s="1"/>
  <c r="N1164" i="16"/>
  <c r="O1164" i="16"/>
  <c r="P1164" i="16"/>
  <c r="R1164" i="16" s="1"/>
  <c r="T1119" i="26" l="1"/>
  <c r="L1119" i="26"/>
  <c r="J1164" i="16"/>
  <c r="L1164" i="16" s="1"/>
  <c r="Q1164" i="16"/>
  <c r="S1164" i="16" s="1"/>
  <c r="U1164" i="16"/>
  <c r="F1120" i="26" l="1"/>
  <c r="M1120" i="26"/>
  <c r="Z1119" i="26"/>
  <c r="AB1119" i="26"/>
  <c r="X1119" i="26"/>
  <c r="Y1119" i="26"/>
  <c r="W1119" i="26"/>
  <c r="AA1119" i="26"/>
  <c r="V1119" i="26"/>
  <c r="T1164" i="16"/>
  <c r="V1164" i="16" s="1"/>
  <c r="Y1164" i="16"/>
  <c r="M1165" i="16"/>
  <c r="W1164" i="16"/>
  <c r="AB1164" i="16"/>
  <c r="X1164" i="16"/>
  <c r="AA1164" i="16"/>
  <c r="Z1164" i="16"/>
  <c r="F1165" i="16"/>
  <c r="N1120" i="26" l="1"/>
  <c r="P1120" i="26"/>
  <c r="R1120" i="26" s="1"/>
  <c r="O1120" i="26"/>
  <c r="H1120" i="26"/>
  <c r="I1120" i="26"/>
  <c r="K1120" i="26" s="1"/>
  <c r="G1120" i="26"/>
  <c r="P1165" i="16"/>
  <c r="R1165" i="16" s="1"/>
  <c r="O1165" i="16"/>
  <c r="N1165" i="16"/>
  <c r="H1165" i="16"/>
  <c r="I1165" i="16"/>
  <c r="K1165" i="16" s="1"/>
  <c r="G1165" i="16"/>
  <c r="Q1120" i="26" l="1"/>
  <c r="S1120" i="26" s="1"/>
  <c r="J1120" i="26"/>
  <c r="U1120" i="26"/>
  <c r="U1165" i="16"/>
  <c r="Q1165" i="16"/>
  <c r="S1165" i="16" s="1"/>
  <c r="J1165" i="16"/>
  <c r="T1120" i="26" l="1"/>
  <c r="L1120" i="26"/>
  <c r="L1165" i="16"/>
  <c r="T1165" i="16"/>
  <c r="F1121" i="26" l="1"/>
  <c r="M1121" i="26"/>
  <c r="Z1120" i="26"/>
  <c r="Y1120" i="26"/>
  <c r="AB1120" i="26"/>
  <c r="X1120" i="26"/>
  <c r="AA1120" i="26"/>
  <c r="W1120" i="26"/>
  <c r="V1120" i="26"/>
  <c r="V1165" i="16"/>
  <c r="Z1165" i="16"/>
  <c r="Y1165" i="16"/>
  <c r="F1166" i="16"/>
  <c r="X1165" i="16"/>
  <c r="AB1165" i="16"/>
  <c r="M1166" i="16"/>
  <c r="AA1165" i="16"/>
  <c r="W1165" i="16"/>
  <c r="N1121" i="26" l="1"/>
  <c r="P1121" i="26"/>
  <c r="R1121" i="26" s="1"/>
  <c r="O1121" i="26"/>
  <c r="I1121" i="26"/>
  <c r="K1121" i="26" s="1"/>
  <c r="H1121" i="26"/>
  <c r="G1121" i="26"/>
  <c r="G1166" i="16"/>
  <c r="I1166" i="16"/>
  <c r="K1166" i="16" s="1"/>
  <c r="H1166" i="16"/>
  <c r="P1166" i="16"/>
  <c r="R1166" i="16" s="1"/>
  <c r="O1166" i="16"/>
  <c r="N1166" i="16"/>
  <c r="U1121" i="26" l="1"/>
  <c r="Q1121" i="26"/>
  <c r="S1121" i="26" s="1"/>
  <c r="J1121" i="26"/>
  <c r="Q1166" i="16"/>
  <c r="S1166" i="16" s="1"/>
  <c r="J1166" i="16"/>
  <c r="U1166" i="16"/>
  <c r="T1121" i="26" l="1"/>
  <c r="L1121" i="26"/>
  <c r="T1166" i="16"/>
  <c r="L1166" i="16"/>
  <c r="W1166" i="16" s="1"/>
  <c r="F1122" i="26" l="1"/>
  <c r="M1122" i="26"/>
  <c r="Z1121" i="26"/>
  <c r="Y1121" i="26"/>
  <c r="AB1121" i="26"/>
  <c r="X1121" i="26"/>
  <c r="AA1121" i="26"/>
  <c r="W1121" i="26"/>
  <c r="V1121" i="26"/>
  <c r="AB1166" i="16"/>
  <c r="V1166" i="16"/>
  <c r="F1167" i="16"/>
  <c r="G1167" i="16" s="1"/>
  <c r="X1166" i="16"/>
  <c r="M1167" i="16"/>
  <c r="P1167" i="16" s="1"/>
  <c r="R1167" i="16" s="1"/>
  <c r="Y1166" i="16"/>
  <c r="Z1166" i="16"/>
  <c r="AA1166" i="16"/>
  <c r="N1122" i="26" l="1"/>
  <c r="P1122" i="26"/>
  <c r="R1122" i="26" s="1"/>
  <c r="O1122" i="26"/>
  <c r="I1122" i="26"/>
  <c r="K1122" i="26" s="1"/>
  <c r="H1122" i="26"/>
  <c r="G1122" i="26"/>
  <c r="N1167" i="16"/>
  <c r="O1167" i="16"/>
  <c r="I1167" i="16"/>
  <c r="K1167" i="16" s="1"/>
  <c r="U1167" i="16" s="1"/>
  <c r="H1167" i="16"/>
  <c r="J1122" i="26" l="1"/>
  <c r="L1122" i="26" s="1"/>
  <c r="U1122" i="26"/>
  <c r="Q1122" i="26"/>
  <c r="Q1167" i="16"/>
  <c r="S1167" i="16" s="1"/>
  <c r="J1167" i="16"/>
  <c r="L1167" i="16" s="1"/>
  <c r="T1122" i="26" l="1"/>
  <c r="S1122" i="26"/>
  <c r="AB1122" i="26" s="1"/>
  <c r="AB1167" i="16"/>
  <c r="W1167" i="16"/>
  <c r="Y1167" i="16"/>
  <c r="F1168" i="16"/>
  <c r="H1168" i="16" s="1"/>
  <c r="Z1167" i="16"/>
  <c r="AA1167" i="16"/>
  <c r="M1168" i="16"/>
  <c r="N1168" i="16" s="1"/>
  <c r="X1167" i="16"/>
  <c r="T1167" i="16"/>
  <c r="V1167" i="16" s="1"/>
  <c r="W1122" i="26" l="1"/>
  <c r="X1122" i="26"/>
  <c r="Y1122" i="26"/>
  <c r="AA1122" i="26"/>
  <c r="Z1122" i="26"/>
  <c r="V1122" i="26"/>
  <c r="M1123" i="26"/>
  <c r="N1123" i="26" s="1"/>
  <c r="F1123" i="26"/>
  <c r="G1123" i="26" s="1"/>
  <c r="I1168" i="16"/>
  <c r="K1168" i="16" s="1"/>
  <c r="G1168" i="16"/>
  <c r="P1168" i="16"/>
  <c r="R1168" i="16" s="1"/>
  <c r="O1168" i="16"/>
  <c r="H1123" i="26" l="1"/>
  <c r="I1123" i="26"/>
  <c r="K1123" i="26" s="1"/>
  <c r="O1123" i="26"/>
  <c r="P1123" i="26"/>
  <c r="R1123" i="26" s="1"/>
  <c r="U1168" i="16"/>
  <c r="J1168" i="16"/>
  <c r="L1168" i="16" s="1"/>
  <c r="Q1168" i="16"/>
  <c r="S1168" i="16" s="1"/>
  <c r="J1123" i="26" l="1"/>
  <c r="L1123" i="26" s="1"/>
  <c r="U1123" i="26"/>
  <c r="Q1123" i="26"/>
  <c r="S1123" i="26" s="1"/>
  <c r="AB1168" i="16"/>
  <c r="F1169" i="16"/>
  <c r="H1169" i="16" s="1"/>
  <c r="W1168" i="16"/>
  <c r="Z1168" i="16"/>
  <c r="M1169" i="16"/>
  <c r="N1169" i="16" s="1"/>
  <c r="AA1168" i="16"/>
  <c r="Y1168" i="16"/>
  <c r="X1168" i="16"/>
  <c r="T1168" i="16"/>
  <c r="V1168" i="16" s="1"/>
  <c r="F1124" i="26" l="1"/>
  <c r="M1124" i="26"/>
  <c r="T1123" i="26"/>
  <c r="V1123" i="26" s="1"/>
  <c r="Z1123" i="26"/>
  <c r="Y1123" i="26"/>
  <c r="AB1123" i="26"/>
  <c r="X1123" i="26"/>
  <c r="W1123" i="26"/>
  <c r="AA1123" i="26"/>
  <c r="I1169" i="16"/>
  <c r="K1169" i="16" s="1"/>
  <c r="G1169" i="16"/>
  <c r="P1169" i="16"/>
  <c r="R1169" i="16" s="1"/>
  <c r="O1169" i="16"/>
  <c r="N1124" i="26" l="1"/>
  <c r="P1124" i="26"/>
  <c r="R1124" i="26" s="1"/>
  <c r="O1124" i="26"/>
  <c r="I1124" i="26"/>
  <c r="K1124" i="26" s="1"/>
  <c r="H1124" i="26"/>
  <c r="G1124" i="26"/>
  <c r="J1169" i="16"/>
  <c r="L1169" i="16" s="1"/>
  <c r="U1169" i="16"/>
  <c r="Q1169" i="16"/>
  <c r="S1169" i="16" s="1"/>
  <c r="J1124" i="26" l="1"/>
  <c r="L1124" i="26" s="1"/>
  <c r="U1124" i="26"/>
  <c r="Q1124" i="26"/>
  <c r="S1124" i="26" s="1"/>
  <c r="AB1169" i="16"/>
  <c r="Z1169" i="16"/>
  <c r="M1170" i="16"/>
  <c r="O1170" i="16" s="1"/>
  <c r="Y1169" i="16"/>
  <c r="W1169" i="16"/>
  <c r="T1169" i="16"/>
  <c r="V1169" i="16" s="1"/>
  <c r="AA1169" i="16"/>
  <c r="F1170" i="16"/>
  <c r="H1170" i="16" s="1"/>
  <c r="X1169" i="16"/>
  <c r="M1125" i="26" l="1"/>
  <c r="F1125" i="26"/>
  <c r="T1124" i="26"/>
  <c r="V1124" i="26" s="1"/>
  <c r="Z1124" i="26"/>
  <c r="Y1124" i="26"/>
  <c r="AB1124" i="26"/>
  <c r="X1124" i="26"/>
  <c r="AA1124" i="26"/>
  <c r="W1124" i="26"/>
  <c r="N1170" i="16"/>
  <c r="P1170" i="16"/>
  <c r="R1170" i="16" s="1"/>
  <c r="I1170" i="16"/>
  <c r="K1170" i="16" s="1"/>
  <c r="G1170" i="16"/>
  <c r="N1125" i="26" l="1"/>
  <c r="P1125" i="26"/>
  <c r="R1125" i="26" s="1"/>
  <c r="O1125" i="26"/>
  <c r="I1125" i="26"/>
  <c r="K1125" i="26" s="1"/>
  <c r="H1125" i="26"/>
  <c r="G1125" i="26"/>
  <c r="J1170" i="16"/>
  <c r="L1170" i="16" s="1"/>
  <c r="U1170" i="16"/>
  <c r="Q1170" i="16"/>
  <c r="U1125" i="26" l="1"/>
  <c r="Q1125" i="26"/>
  <c r="S1125" i="26" s="1"/>
  <c r="J1125" i="26"/>
  <c r="T1170" i="16"/>
  <c r="S1170" i="16"/>
  <c r="X1170" i="16" s="1"/>
  <c r="T1125" i="26" l="1"/>
  <c r="L1125" i="26"/>
  <c r="M1171" i="16"/>
  <c r="P1171" i="16" s="1"/>
  <c r="R1171" i="16" s="1"/>
  <c r="Z1170" i="16"/>
  <c r="V1170" i="16"/>
  <c r="Y1170" i="16"/>
  <c r="F1171" i="16"/>
  <c r="I1171" i="16" s="1"/>
  <c r="K1171" i="16" s="1"/>
  <c r="AB1170" i="16"/>
  <c r="AA1170" i="16"/>
  <c r="W1170" i="16"/>
  <c r="F1126" i="26" l="1"/>
  <c r="M1126" i="26"/>
  <c r="Z1125" i="26"/>
  <c r="Y1125" i="26"/>
  <c r="AB1125" i="26"/>
  <c r="X1125" i="26"/>
  <c r="AA1125" i="26"/>
  <c r="W1125" i="26"/>
  <c r="V1125" i="26"/>
  <c r="O1171" i="16"/>
  <c r="G1171" i="16"/>
  <c r="N1171" i="16"/>
  <c r="H1171" i="16"/>
  <c r="U1171" i="16"/>
  <c r="N1126" i="26" l="1"/>
  <c r="P1126" i="26"/>
  <c r="R1126" i="26" s="1"/>
  <c r="O1126" i="26"/>
  <c r="I1126" i="26"/>
  <c r="K1126" i="26" s="1"/>
  <c r="H1126" i="26"/>
  <c r="G1126" i="26"/>
  <c r="Q1171" i="16"/>
  <c r="S1171" i="16" s="1"/>
  <c r="J1171" i="16"/>
  <c r="L1171" i="16" s="1"/>
  <c r="U1126" i="26" l="1"/>
  <c r="J1126" i="26"/>
  <c r="Q1126" i="26"/>
  <c r="S1126" i="26" s="1"/>
  <c r="T1171" i="16"/>
  <c r="V1171" i="16" s="1"/>
  <c r="AB1171" i="16"/>
  <c r="Y1171" i="16"/>
  <c r="F1172" i="16"/>
  <c r="AA1171" i="16"/>
  <c r="X1171" i="16"/>
  <c r="Z1171" i="16"/>
  <c r="W1171" i="16"/>
  <c r="M1172" i="16"/>
  <c r="T1126" i="26" l="1"/>
  <c r="L1126" i="26"/>
  <c r="I1172" i="16"/>
  <c r="K1172" i="16" s="1"/>
  <c r="G1172" i="16"/>
  <c r="H1172" i="16"/>
  <c r="O1172" i="16"/>
  <c r="P1172" i="16"/>
  <c r="R1172" i="16" s="1"/>
  <c r="N1172" i="16"/>
  <c r="F1127" i="26" l="1"/>
  <c r="M1127" i="26"/>
  <c r="Z1126" i="26"/>
  <c r="Y1126" i="26"/>
  <c r="AB1126" i="26"/>
  <c r="X1126" i="26"/>
  <c r="AA1126" i="26"/>
  <c r="W1126" i="26"/>
  <c r="V1126" i="26"/>
  <c r="Q1172" i="16"/>
  <c r="S1172" i="16" s="1"/>
  <c r="J1172" i="16"/>
  <c r="L1172" i="16" s="1"/>
  <c r="U1172" i="16"/>
  <c r="N1127" i="26" l="1"/>
  <c r="P1127" i="26"/>
  <c r="R1127" i="26" s="1"/>
  <c r="O1127" i="26"/>
  <c r="I1127" i="26"/>
  <c r="K1127" i="26" s="1"/>
  <c r="H1127" i="26"/>
  <c r="G1127" i="26"/>
  <c r="F1173" i="16"/>
  <c r="H1173" i="16" s="1"/>
  <c r="Y1172" i="16"/>
  <c r="Z1172" i="16"/>
  <c r="T1172" i="16"/>
  <c r="V1172" i="16" s="1"/>
  <c r="AA1172" i="16"/>
  <c r="AB1172" i="16"/>
  <c r="W1172" i="16"/>
  <c r="M1173" i="16"/>
  <c r="O1173" i="16" s="1"/>
  <c r="X1172" i="16"/>
  <c r="Q1127" i="26" l="1"/>
  <c r="S1127" i="26" s="1"/>
  <c r="U1127" i="26"/>
  <c r="J1127" i="26"/>
  <c r="I1173" i="16"/>
  <c r="K1173" i="16" s="1"/>
  <c r="G1173" i="16"/>
  <c r="P1173" i="16"/>
  <c r="R1173" i="16" s="1"/>
  <c r="N1173" i="16"/>
  <c r="T1127" i="26" l="1"/>
  <c r="L1127" i="26"/>
  <c r="U1173" i="16"/>
  <c r="J1173" i="16"/>
  <c r="L1173" i="16" s="1"/>
  <c r="Q1173" i="16"/>
  <c r="S1173" i="16" s="1"/>
  <c r="F1128" i="26" l="1"/>
  <c r="M1128" i="26"/>
  <c r="Z1127" i="26"/>
  <c r="Y1127" i="26"/>
  <c r="AB1127" i="26"/>
  <c r="X1127" i="26"/>
  <c r="W1127" i="26"/>
  <c r="AA1127" i="26"/>
  <c r="V1127" i="26"/>
  <c r="W1173" i="16"/>
  <c r="AA1173" i="16"/>
  <c r="F1174" i="16"/>
  <c r="I1174" i="16" s="1"/>
  <c r="K1174" i="16" s="1"/>
  <c r="M1174" i="16"/>
  <c r="O1174" i="16" s="1"/>
  <c r="T1173" i="16"/>
  <c r="V1173" i="16" s="1"/>
  <c r="Y1173" i="16"/>
  <c r="Z1173" i="16"/>
  <c r="X1173" i="16"/>
  <c r="AB1173" i="16"/>
  <c r="N1128" i="26" l="1"/>
  <c r="P1128" i="26"/>
  <c r="R1128" i="26" s="1"/>
  <c r="O1128" i="26"/>
  <c r="I1128" i="26"/>
  <c r="K1128" i="26" s="1"/>
  <c r="H1128" i="26"/>
  <c r="G1128" i="26"/>
  <c r="G1174" i="16"/>
  <c r="H1174" i="16"/>
  <c r="N1174" i="16"/>
  <c r="P1174" i="16"/>
  <c r="J1128" i="26" l="1"/>
  <c r="L1128" i="26" s="1"/>
  <c r="U1128" i="26"/>
  <c r="Q1128" i="26"/>
  <c r="J1174" i="16"/>
  <c r="L1174" i="16" s="1"/>
  <c r="Q1174" i="16"/>
  <c r="R1174" i="16"/>
  <c r="U1174" i="16" s="1"/>
  <c r="T1128" i="26" l="1"/>
  <c r="S1128" i="26"/>
  <c r="T1174" i="16"/>
  <c r="S1174" i="16"/>
  <c r="AB1174" i="16" s="1"/>
  <c r="V1128" i="26" l="1"/>
  <c r="M1129" i="26"/>
  <c r="P1129" i="26" s="1"/>
  <c r="R1129" i="26" s="1"/>
  <c r="AB1128" i="26"/>
  <c r="F1129" i="26"/>
  <c r="H1129" i="26" s="1"/>
  <c r="AA1128" i="26"/>
  <c r="W1128" i="26"/>
  <c r="Y1128" i="26"/>
  <c r="X1128" i="26"/>
  <c r="Z1128" i="26"/>
  <c r="X1174" i="16"/>
  <c r="M1175" i="16"/>
  <c r="P1175" i="16" s="1"/>
  <c r="R1175" i="16" s="1"/>
  <c r="AA1174" i="16"/>
  <c r="F1175" i="16"/>
  <c r="I1175" i="16" s="1"/>
  <c r="K1175" i="16" s="1"/>
  <c r="Z1174" i="16"/>
  <c r="W1174" i="16"/>
  <c r="Y1174" i="16"/>
  <c r="V1174" i="16"/>
  <c r="O1129" i="26" l="1"/>
  <c r="N1129" i="26"/>
  <c r="I1129" i="26"/>
  <c r="K1129" i="26" s="1"/>
  <c r="U1129" i="26" s="1"/>
  <c r="G1129" i="26"/>
  <c r="U1175" i="16"/>
  <c r="G1175" i="16"/>
  <c r="H1175" i="16"/>
  <c r="O1175" i="16"/>
  <c r="N1175" i="16"/>
  <c r="Q1129" i="26" l="1"/>
  <c r="S1129" i="26" s="1"/>
  <c r="J1129" i="26"/>
  <c r="J1175" i="16"/>
  <c r="L1175" i="16" s="1"/>
  <c r="Q1175" i="16"/>
  <c r="S1175" i="16" s="1"/>
  <c r="T1129" i="26" l="1"/>
  <c r="L1129" i="26"/>
  <c r="F1130" i="26" s="1"/>
  <c r="Y1175" i="16"/>
  <c r="Z1175" i="16"/>
  <c r="AB1175" i="16"/>
  <c r="W1175" i="16"/>
  <c r="F1176" i="16"/>
  <c r="G1176" i="16" s="1"/>
  <c r="T1175" i="16"/>
  <c r="V1175" i="16" s="1"/>
  <c r="M1176" i="16"/>
  <c r="P1176" i="16" s="1"/>
  <c r="R1176" i="16" s="1"/>
  <c r="AA1175" i="16"/>
  <c r="X1175" i="16"/>
  <c r="V1129" i="26" l="1"/>
  <c r="W1129" i="26"/>
  <c r="AA1129" i="26"/>
  <c r="AB1129" i="26"/>
  <c r="X1129" i="26"/>
  <c r="Y1129" i="26"/>
  <c r="Z1129" i="26"/>
  <c r="M1130" i="26"/>
  <c r="N1130" i="26" s="1"/>
  <c r="I1130" i="26"/>
  <c r="K1130" i="26" s="1"/>
  <c r="H1130" i="26"/>
  <c r="G1130" i="26"/>
  <c r="H1176" i="16"/>
  <c r="I1176" i="16"/>
  <c r="K1176" i="16" s="1"/>
  <c r="U1176" i="16" s="1"/>
  <c r="O1176" i="16"/>
  <c r="N1176" i="16"/>
  <c r="O1130" i="26" l="1"/>
  <c r="P1130" i="26"/>
  <c r="R1130" i="26" s="1"/>
  <c r="U1130" i="26" s="1"/>
  <c r="J1130" i="26"/>
  <c r="Q1176" i="16"/>
  <c r="S1176" i="16" s="1"/>
  <c r="J1176" i="16"/>
  <c r="L1176" i="16" s="1"/>
  <c r="Q1130" i="26" l="1"/>
  <c r="T1130" i="26" s="1"/>
  <c r="L1130" i="26"/>
  <c r="AB1176" i="16"/>
  <c r="T1176" i="16"/>
  <c r="V1176" i="16" s="1"/>
  <c r="AA1176" i="16"/>
  <c r="W1176" i="16"/>
  <c r="X1176" i="16"/>
  <c r="F1177" i="16"/>
  <c r="H1177" i="16" s="1"/>
  <c r="Z1176" i="16"/>
  <c r="Y1176" i="16"/>
  <c r="M1177" i="16"/>
  <c r="N1177" i="16" s="1"/>
  <c r="S1130" i="26" l="1"/>
  <c r="F1131" i="26" s="1"/>
  <c r="I1177" i="16"/>
  <c r="K1177" i="16" s="1"/>
  <c r="G1177" i="16"/>
  <c r="O1177" i="16"/>
  <c r="P1177" i="16"/>
  <c r="R1177" i="16" s="1"/>
  <c r="X1130" i="26" l="1"/>
  <c r="V1130" i="26"/>
  <c r="AB1130" i="26"/>
  <c r="W1130" i="26"/>
  <c r="Y1130" i="26"/>
  <c r="AA1130" i="26"/>
  <c r="Z1130" i="26"/>
  <c r="M1131" i="26"/>
  <c r="P1131" i="26" s="1"/>
  <c r="R1131" i="26" s="1"/>
  <c r="I1131" i="26"/>
  <c r="K1131" i="26" s="1"/>
  <c r="H1131" i="26"/>
  <c r="G1131" i="26"/>
  <c r="U1177" i="16"/>
  <c r="J1177" i="16"/>
  <c r="L1177" i="16" s="1"/>
  <c r="Q1177" i="16"/>
  <c r="S1177" i="16" s="1"/>
  <c r="O1131" i="26" l="1"/>
  <c r="N1131" i="26"/>
  <c r="U1131" i="26"/>
  <c r="J1131" i="26"/>
  <c r="AB1177" i="16"/>
  <c r="AA1177" i="16"/>
  <c r="W1177" i="16"/>
  <c r="Z1177" i="16"/>
  <c r="M1178" i="16"/>
  <c r="P1178" i="16" s="1"/>
  <c r="R1178" i="16" s="1"/>
  <c r="X1177" i="16"/>
  <c r="Y1177" i="16"/>
  <c r="F1178" i="16"/>
  <c r="H1178" i="16" s="1"/>
  <c r="T1177" i="16"/>
  <c r="V1177" i="16" s="1"/>
  <c r="Q1131" i="26" l="1"/>
  <c r="S1131" i="26" s="1"/>
  <c r="L1131" i="26"/>
  <c r="N1178" i="16"/>
  <c r="O1178" i="16"/>
  <c r="I1178" i="16"/>
  <c r="K1178" i="16" s="1"/>
  <c r="U1178" i="16" s="1"/>
  <c r="G1178" i="16"/>
  <c r="T1131" i="26" l="1"/>
  <c r="V1131" i="26" s="1"/>
  <c r="F1132" i="26"/>
  <c r="M1132" i="26"/>
  <c r="Z1131" i="26"/>
  <c r="Y1131" i="26"/>
  <c r="AB1131" i="26"/>
  <c r="X1131" i="26"/>
  <c r="W1131" i="26"/>
  <c r="AA1131" i="26"/>
  <c r="J1178" i="16"/>
  <c r="L1178" i="16" s="1"/>
  <c r="Q1178" i="16"/>
  <c r="S1178" i="16" s="1"/>
  <c r="N1132" i="26" l="1"/>
  <c r="P1132" i="26"/>
  <c r="R1132" i="26" s="1"/>
  <c r="O1132" i="26"/>
  <c r="I1132" i="26"/>
  <c r="K1132" i="26" s="1"/>
  <c r="H1132" i="26"/>
  <c r="G1132" i="26"/>
  <c r="W1178" i="16"/>
  <c r="AA1178" i="16"/>
  <c r="Y1178" i="16"/>
  <c r="M1179" i="16"/>
  <c r="O1179" i="16" s="1"/>
  <c r="Z1178" i="16"/>
  <c r="T1178" i="16"/>
  <c r="V1178" i="16" s="1"/>
  <c r="F1179" i="16"/>
  <c r="G1179" i="16" s="1"/>
  <c r="X1178" i="16"/>
  <c r="AB1178" i="16"/>
  <c r="U1132" i="26" l="1"/>
  <c r="Q1132" i="26"/>
  <c r="S1132" i="26" s="1"/>
  <c r="J1132" i="26"/>
  <c r="N1179" i="16"/>
  <c r="P1179" i="16"/>
  <c r="R1179" i="16" s="1"/>
  <c r="H1179" i="16"/>
  <c r="I1179" i="16"/>
  <c r="K1179" i="16" s="1"/>
  <c r="T1132" i="26" l="1"/>
  <c r="L1132" i="26"/>
  <c r="Q1179" i="16"/>
  <c r="S1179" i="16" s="1"/>
  <c r="U1179" i="16"/>
  <c r="J1179" i="16"/>
  <c r="F1133" i="26" l="1"/>
  <c r="M1133" i="26"/>
  <c r="Z1132" i="26"/>
  <c r="Y1132" i="26"/>
  <c r="AB1132" i="26"/>
  <c r="X1132" i="26"/>
  <c r="AA1132" i="26"/>
  <c r="W1132" i="26"/>
  <c r="V1132" i="26"/>
  <c r="T1179" i="16"/>
  <c r="L1179" i="16"/>
  <c r="Y1179" i="16" s="1"/>
  <c r="N1133" i="26" l="1"/>
  <c r="P1133" i="26"/>
  <c r="R1133" i="26" s="1"/>
  <c r="O1133" i="26"/>
  <c r="I1133" i="26"/>
  <c r="K1133" i="26" s="1"/>
  <c r="H1133" i="26"/>
  <c r="G1133" i="26"/>
  <c r="V1179" i="16"/>
  <c r="F1180" i="16"/>
  <c r="H1180" i="16" s="1"/>
  <c r="M1180" i="16"/>
  <c r="P1180" i="16" s="1"/>
  <c r="R1180" i="16" s="1"/>
  <c r="W1179" i="16"/>
  <c r="X1179" i="16"/>
  <c r="Z1179" i="16"/>
  <c r="AA1179" i="16"/>
  <c r="AB1179" i="16"/>
  <c r="U1133" i="26" l="1"/>
  <c r="Q1133" i="26"/>
  <c r="S1133" i="26" s="1"/>
  <c r="J1133" i="26"/>
  <c r="G1180" i="16"/>
  <c r="O1180" i="16"/>
  <c r="I1180" i="16"/>
  <c r="K1180" i="16" s="1"/>
  <c r="U1180" i="16" s="1"/>
  <c r="N1180" i="16"/>
  <c r="T1133" i="26" l="1"/>
  <c r="L1133" i="26"/>
  <c r="Q1180" i="16"/>
  <c r="S1180" i="16" s="1"/>
  <c r="J1180" i="16"/>
  <c r="L1180" i="16" s="1"/>
  <c r="F1134" i="26" l="1"/>
  <c r="M1134" i="26"/>
  <c r="Z1133" i="26"/>
  <c r="Y1133" i="26"/>
  <c r="AB1133" i="26"/>
  <c r="X1133" i="26"/>
  <c r="AA1133" i="26"/>
  <c r="W1133" i="26"/>
  <c r="V1133" i="26"/>
  <c r="M1181" i="16"/>
  <c r="P1181" i="16" s="1"/>
  <c r="R1181" i="16" s="1"/>
  <c r="T1180" i="16"/>
  <c r="V1180" i="16" s="1"/>
  <c r="W1180" i="16"/>
  <c r="F1181" i="16"/>
  <c r="G1181" i="16" s="1"/>
  <c r="X1180" i="16"/>
  <c r="AB1180" i="16"/>
  <c r="Y1180" i="16"/>
  <c r="Z1180" i="16"/>
  <c r="AA1180" i="16"/>
  <c r="N1134" i="26" l="1"/>
  <c r="P1134" i="26"/>
  <c r="R1134" i="26" s="1"/>
  <c r="O1134" i="26"/>
  <c r="I1134" i="26"/>
  <c r="K1134" i="26" s="1"/>
  <c r="H1134" i="26"/>
  <c r="G1134" i="26"/>
  <c r="N1181" i="16"/>
  <c r="O1181" i="16"/>
  <c r="I1181" i="16"/>
  <c r="K1181" i="16" s="1"/>
  <c r="U1181" i="16" s="1"/>
  <c r="H1181" i="16"/>
  <c r="Q1134" i="26" l="1"/>
  <c r="S1134" i="26" s="1"/>
  <c r="U1134" i="26"/>
  <c r="J1134" i="26"/>
  <c r="Q1181" i="16"/>
  <c r="S1181" i="16" s="1"/>
  <c r="J1181" i="16"/>
  <c r="T1134" i="26" l="1"/>
  <c r="L1134" i="26"/>
  <c r="T1181" i="16"/>
  <c r="L1181" i="16"/>
  <c r="AB1181" i="16" s="1"/>
  <c r="F1135" i="26" l="1"/>
  <c r="M1135" i="26"/>
  <c r="Z1134" i="26"/>
  <c r="Y1134" i="26"/>
  <c r="AB1134" i="26"/>
  <c r="X1134" i="26"/>
  <c r="AA1134" i="26"/>
  <c r="W1134" i="26"/>
  <c r="V1134" i="26"/>
  <c r="W1181" i="16"/>
  <c r="V1181" i="16"/>
  <c r="Z1181" i="16"/>
  <c r="X1181" i="16"/>
  <c r="M1182" i="16"/>
  <c r="N1182" i="16" s="1"/>
  <c r="Y1181" i="16"/>
  <c r="AA1181" i="16"/>
  <c r="F1182" i="16"/>
  <c r="I1182" i="16" s="1"/>
  <c r="K1182" i="16" s="1"/>
  <c r="N1135" i="26" l="1"/>
  <c r="P1135" i="26"/>
  <c r="R1135" i="26" s="1"/>
  <c r="O1135" i="26"/>
  <c r="I1135" i="26"/>
  <c r="K1135" i="26" s="1"/>
  <c r="H1135" i="26"/>
  <c r="G1135" i="26"/>
  <c r="G1182" i="16"/>
  <c r="H1182" i="16"/>
  <c r="O1182" i="16"/>
  <c r="P1182" i="16"/>
  <c r="R1182" i="16" s="1"/>
  <c r="U1182" i="16" s="1"/>
  <c r="Q1135" i="26" l="1"/>
  <c r="S1135" i="26" s="1"/>
  <c r="U1135" i="26"/>
  <c r="J1135" i="26"/>
  <c r="J1182" i="16"/>
  <c r="L1182" i="16" s="1"/>
  <c r="Q1182" i="16"/>
  <c r="S1182" i="16" s="1"/>
  <c r="T1135" i="26" l="1"/>
  <c r="L1135" i="26"/>
  <c r="AA1182" i="16"/>
  <c r="F1183" i="16"/>
  <c r="G1183" i="16" s="1"/>
  <c r="X1182" i="16"/>
  <c r="M1183" i="16"/>
  <c r="P1183" i="16" s="1"/>
  <c r="R1183" i="16" s="1"/>
  <c r="T1182" i="16"/>
  <c r="V1182" i="16" s="1"/>
  <c r="W1182" i="16"/>
  <c r="Z1182" i="16"/>
  <c r="Y1182" i="16"/>
  <c r="AB1182" i="16"/>
  <c r="F1136" i="26" l="1"/>
  <c r="M1136" i="26"/>
  <c r="Z1135" i="26"/>
  <c r="Y1135" i="26"/>
  <c r="AB1135" i="26"/>
  <c r="X1135" i="26"/>
  <c r="W1135" i="26"/>
  <c r="AA1135" i="26"/>
  <c r="V1135" i="26"/>
  <c r="H1183" i="16"/>
  <c r="O1183" i="16"/>
  <c r="I1183" i="16"/>
  <c r="K1183" i="16" s="1"/>
  <c r="U1183" i="16" s="1"/>
  <c r="N1183" i="16"/>
  <c r="N1136" i="26" l="1"/>
  <c r="P1136" i="26"/>
  <c r="R1136" i="26" s="1"/>
  <c r="O1136" i="26"/>
  <c r="I1136" i="26"/>
  <c r="K1136" i="26" s="1"/>
  <c r="H1136" i="26"/>
  <c r="G1136" i="26"/>
  <c r="Q1183" i="16"/>
  <c r="S1183" i="16" s="1"/>
  <c r="J1183" i="16"/>
  <c r="L1183" i="16" s="1"/>
  <c r="U1136" i="26" l="1"/>
  <c r="J1136" i="26"/>
  <c r="L1136" i="26" s="1"/>
  <c r="Q1136" i="26"/>
  <c r="S1136" i="26" s="1"/>
  <c r="T1183" i="16"/>
  <c r="V1183" i="16" s="1"/>
  <c r="Z1183" i="16"/>
  <c r="F1184" i="16"/>
  <c r="G1184" i="16" s="1"/>
  <c r="AA1183" i="16"/>
  <c r="M1184" i="16"/>
  <c r="O1184" i="16" s="1"/>
  <c r="AB1183" i="16"/>
  <c r="W1183" i="16"/>
  <c r="X1183" i="16"/>
  <c r="Y1183" i="16"/>
  <c r="F1137" i="26" l="1"/>
  <c r="M1137" i="26"/>
  <c r="T1136" i="26"/>
  <c r="V1136" i="26" s="1"/>
  <c r="Z1136" i="26"/>
  <c r="Y1136" i="26"/>
  <c r="AB1136" i="26"/>
  <c r="X1136" i="26"/>
  <c r="AA1136" i="26"/>
  <c r="W1136" i="26"/>
  <c r="H1184" i="16"/>
  <c r="I1184" i="16"/>
  <c r="K1184" i="16" s="1"/>
  <c r="N1184" i="16"/>
  <c r="P1184" i="16"/>
  <c r="R1184" i="16" s="1"/>
  <c r="I1137" i="26" l="1"/>
  <c r="K1137" i="26" s="1"/>
  <c r="H1137" i="26"/>
  <c r="G1137" i="26"/>
  <c r="N1137" i="26"/>
  <c r="P1137" i="26"/>
  <c r="R1137" i="26" s="1"/>
  <c r="O1137" i="26"/>
  <c r="U1184" i="16"/>
  <c r="J1184" i="16"/>
  <c r="L1184" i="16" s="1"/>
  <c r="Q1184" i="16"/>
  <c r="S1184" i="16" s="1"/>
  <c r="Q1137" i="26" l="1"/>
  <c r="S1137" i="26" s="1"/>
  <c r="U1137" i="26"/>
  <c r="J1137" i="26"/>
  <c r="T1184" i="16"/>
  <c r="V1184" i="16" s="1"/>
  <c r="M1185" i="16"/>
  <c r="O1185" i="16" s="1"/>
  <c r="W1184" i="16"/>
  <c r="F1185" i="16"/>
  <c r="G1185" i="16" s="1"/>
  <c r="AA1184" i="16"/>
  <c r="Y1184" i="16"/>
  <c r="X1184" i="16"/>
  <c r="Z1184" i="16"/>
  <c r="AB1184" i="16"/>
  <c r="T1137" i="26" l="1"/>
  <c r="L1137" i="26"/>
  <c r="P1185" i="16"/>
  <c r="R1185" i="16" s="1"/>
  <c r="N1185" i="16"/>
  <c r="H1185" i="16"/>
  <c r="I1185" i="16"/>
  <c r="K1185" i="16" s="1"/>
  <c r="F1138" i="26" l="1"/>
  <c r="M1138" i="26"/>
  <c r="Z1137" i="26"/>
  <c r="Y1137" i="26"/>
  <c r="AB1137" i="26"/>
  <c r="X1137" i="26"/>
  <c r="AA1137" i="26"/>
  <c r="W1137" i="26"/>
  <c r="V1137" i="26"/>
  <c r="U1185" i="16"/>
  <c r="Q1185" i="16"/>
  <c r="S1185" i="16" s="1"/>
  <c r="J1185" i="16"/>
  <c r="L1185" i="16" s="1"/>
  <c r="N1138" i="26" l="1"/>
  <c r="P1138" i="26"/>
  <c r="R1138" i="26" s="1"/>
  <c r="O1138" i="26"/>
  <c r="I1138" i="26"/>
  <c r="K1138" i="26" s="1"/>
  <c r="H1138" i="26"/>
  <c r="G1138" i="26"/>
  <c r="Y1185" i="16"/>
  <c r="T1185" i="16"/>
  <c r="V1185" i="16" s="1"/>
  <c r="F1186" i="16"/>
  <c r="I1186" i="16" s="1"/>
  <c r="K1186" i="16" s="1"/>
  <c r="W1185" i="16"/>
  <c r="M1186" i="16"/>
  <c r="P1186" i="16" s="1"/>
  <c r="R1186" i="16" s="1"/>
  <c r="X1185" i="16"/>
  <c r="AA1185" i="16"/>
  <c r="Z1185" i="16"/>
  <c r="AB1185" i="16"/>
  <c r="J1138" i="26" l="1"/>
  <c r="L1138" i="26" s="1"/>
  <c r="U1138" i="26"/>
  <c r="Q1138" i="26"/>
  <c r="H1186" i="16"/>
  <c r="N1186" i="16"/>
  <c r="O1186" i="16"/>
  <c r="G1186" i="16"/>
  <c r="U1186" i="16"/>
  <c r="T1138" i="26" l="1"/>
  <c r="S1138" i="26"/>
  <c r="J1186" i="16"/>
  <c r="L1186" i="16" s="1"/>
  <c r="Q1186" i="16"/>
  <c r="S1186" i="16" s="1"/>
  <c r="V1138" i="26" l="1"/>
  <c r="F1139" i="26"/>
  <c r="M1139" i="26"/>
  <c r="N1139" i="26" s="1"/>
  <c r="W1138" i="26"/>
  <c r="AA1138" i="26"/>
  <c r="X1138" i="26"/>
  <c r="Y1138" i="26"/>
  <c r="Z1138" i="26"/>
  <c r="AB1138" i="26"/>
  <c r="AB1186" i="16"/>
  <c r="T1186" i="16"/>
  <c r="V1186" i="16" s="1"/>
  <c r="W1186" i="16"/>
  <c r="M1187" i="16"/>
  <c r="N1187" i="16" s="1"/>
  <c r="F1187" i="16"/>
  <c r="G1187" i="16" s="1"/>
  <c r="X1186" i="16"/>
  <c r="Y1186" i="16"/>
  <c r="Z1186" i="16"/>
  <c r="AA1186" i="16"/>
  <c r="O1139" i="26" l="1"/>
  <c r="P1139" i="26"/>
  <c r="R1139" i="26" s="1"/>
  <c r="I1139" i="26"/>
  <c r="K1139" i="26" s="1"/>
  <c r="H1139" i="26"/>
  <c r="G1139" i="26"/>
  <c r="P1187" i="16"/>
  <c r="R1187" i="16" s="1"/>
  <c r="O1187" i="16"/>
  <c r="I1187" i="16"/>
  <c r="K1187" i="16" s="1"/>
  <c r="H1187" i="16"/>
  <c r="Q1139" i="26" l="1"/>
  <c r="S1139" i="26" s="1"/>
  <c r="U1139" i="26"/>
  <c r="J1139" i="26"/>
  <c r="Q1187" i="16"/>
  <c r="S1187" i="16" s="1"/>
  <c r="U1187" i="16"/>
  <c r="J1187" i="16"/>
  <c r="L1187" i="16" s="1"/>
  <c r="T1139" i="26" l="1"/>
  <c r="L1139" i="26"/>
  <c r="T1187" i="16"/>
  <c r="V1187" i="16" s="1"/>
  <c r="AA1187" i="16"/>
  <c r="Z1187" i="16"/>
  <c r="Y1187" i="16"/>
  <c r="M1188" i="16"/>
  <c r="N1188" i="16" s="1"/>
  <c r="X1187" i="16"/>
  <c r="F1188" i="16"/>
  <c r="H1188" i="16" s="1"/>
  <c r="AB1187" i="16"/>
  <c r="W1187" i="16"/>
  <c r="F1140" i="26" l="1"/>
  <c r="M1140" i="26"/>
  <c r="Z1139" i="26"/>
  <c r="Y1139" i="26"/>
  <c r="AB1139" i="26"/>
  <c r="X1139" i="26"/>
  <c r="W1139" i="26"/>
  <c r="AA1139" i="26"/>
  <c r="V1139" i="26"/>
  <c r="O1188" i="16"/>
  <c r="P1188" i="16"/>
  <c r="R1188" i="16" s="1"/>
  <c r="G1188" i="16"/>
  <c r="I1188" i="16"/>
  <c r="K1188" i="16" s="1"/>
  <c r="N1140" i="26" l="1"/>
  <c r="P1140" i="26"/>
  <c r="R1140" i="26" s="1"/>
  <c r="O1140" i="26"/>
  <c r="I1140" i="26"/>
  <c r="K1140" i="26" s="1"/>
  <c r="H1140" i="26"/>
  <c r="G1140" i="26"/>
  <c r="Q1188" i="16"/>
  <c r="S1188" i="16" s="1"/>
  <c r="U1188" i="16"/>
  <c r="J1188" i="16"/>
  <c r="L1188" i="16" s="1"/>
  <c r="Q1140" i="26" l="1"/>
  <c r="S1140" i="26" s="1"/>
  <c r="U1140" i="26"/>
  <c r="J1140" i="26"/>
  <c r="T1188" i="16"/>
  <c r="V1188" i="16" s="1"/>
  <c r="AA1188" i="16"/>
  <c r="F1189" i="16"/>
  <c r="H1189" i="16" s="1"/>
  <c r="AB1188" i="16"/>
  <c r="Y1188" i="16"/>
  <c r="W1188" i="16"/>
  <c r="M1189" i="16"/>
  <c r="N1189" i="16" s="1"/>
  <c r="Z1188" i="16"/>
  <c r="X1188" i="16"/>
  <c r="T1140" i="26" l="1"/>
  <c r="L1140" i="26"/>
  <c r="O1189" i="16"/>
  <c r="P1189" i="16"/>
  <c r="R1189" i="16" s="1"/>
  <c r="G1189" i="16"/>
  <c r="I1189" i="16"/>
  <c r="K1189" i="16" s="1"/>
  <c r="V1140" i="26" l="1"/>
  <c r="Z1140" i="26"/>
  <c r="W1140" i="26"/>
  <c r="F1141" i="26"/>
  <c r="G1141" i="26" s="1"/>
  <c r="M1141" i="26"/>
  <c r="N1141" i="26" s="1"/>
  <c r="AA1140" i="26"/>
  <c r="X1140" i="26"/>
  <c r="AB1140" i="26"/>
  <c r="Y1140" i="26"/>
  <c r="J1189" i="16"/>
  <c r="L1189" i="16" s="1"/>
  <c r="U1189" i="16"/>
  <c r="Q1189" i="16"/>
  <c r="S1189" i="16" s="1"/>
  <c r="H1141" i="26" l="1"/>
  <c r="I1141" i="26"/>
  <c r="K1141" i="26" s="1"/>
  <c r="O1141" i="26"/>
  <c r="P1141" i="26"/>
  <c r="R1141" i="26" s="1"/>
  <c r="M1190" i="16"/>
  <c r="P1190" i="16" s="1"/>
  <c r="R1190" i="16" s="1"/>
  <c r="F1190" i="16"/>
  <c r="I1190" i="16" s="1"/>
  <c r="K1190" i="16" s="1"/>
  <c r="AB1189" i="16"/>
  <c r="T1189" i="16"/>
  <c r="V1189" i="16" s="1"/>
  <c r="Y1189" i="16"/>
  <c r="W1189" i="16"/>
  <c r="X1189" i="16"/>
  <c r="Z1189" i="16"/>
  <c r="AA1189" i="16"/>
  <c r="Q1141" i="26" l="1"/>
  <c r="S1141" i="26" s="1"/>
  <c r="U1141" i="26"/>
  <c r="J1141" i="26"/>
  <c r="L1141" i="26" s="1"/>
  <c r="O1190" i="16"/>
  <c r="N1190" i="16"/>
  <c r="H1190" i="16"/>
  <c r="G1190" i="16"/>
  <c r="U1190" i="16"/>
  <c r="T1141" i="26" l="1"/>
  <c r="V1141" i="26" s="1"/>
  <c r="F1142" i="26"/>
  <c r="I1142" i="26" s="1"/>
  <c r="K1142" i="26" s="1"/>
  <c r="AB1141" i="26"/>
  <c r="X1141" i="26"/>
  <c r="Z1141" i="26"/>
  <c r="AA1141" i="26"/>
  <c r="M1142" i="26"/>
  <c r="P1142" i="26" s="1"/>
  <c r="R1142" i="26" s="1"/>
  <c r="Y1141" i="26"/>
  <c r="W1141" i="26"/>
  <c r="H1142" i="26"/>
  <c r="Q1190" i="16"/>
  <c r="S1190" i="16" s="1"/>
  <c r="J1190" i="16"/>
  <c r="L1190" i="16" s="1"/>
  <c r="G1142" i="26" l="1"/>
  <c r="J1142" i="26" s="1"/>
  <c r="O1142" i="26"/>
  <c r="N1142" i="26"/>
  <c r="U1142" i="26"/>
  <c r="T1190" i="16"/>
  <c r="V1190" i="16" s="1"/>
  <c r="AB1190" i="16"/>
  <c r="AA1190" i="16"/>
  <c r="Z1190" i="16"/>
  <c r="Y1190" i="16"/>
  <c r="X1190" i="16"/>
  <c r="W1190" i="16"/>
  <c r="M1191" i="16"/>
  <c r="F1191" i="16"/>
  <c r="Q1142" i="26" l="1"/>
  <c r="S1142" i="26" s="1"/>
  <c r="L1142" i="26"/>
  <c r="H1191" i="16"/>
  <c r="I1191" i="16"/>
  <c r="K1191" i="16" s="1"/>
  <c r="G1191" i="16"/>
  <c r="P1191" i="16"/>
  <c r="R1191" i="16" s="1"/>
  <c r="N1191" i="16"/>
  <c r="O1191" i="16"/>
  <c r="T1142" i="26" l="1"/>
  <c r="V1142" i="26" s="1"/>
  <c r="F1143" i="26"/>
  <c r="M1143" i="26"/>
  <c r="Z1142" i="26"/>
  <c r="Y1142" i="26"/>
  <c r="AB1142" i="26"/>
  <c r="X1142" i="26"/>
  <c r="AA1142" i="26"/>
  <c r="W1142" i="26"/>
  <c r="Q1191" i="16"/>
  <c r="S1191" i="16" s="1"/>
  <c r="J1191" i="16"/>
  <c r="L1191" i="16" s="1"/>
  <c r="U1191" i="16"/>
  <c r="N1143" i="26" l="1"/>
  <c r="P1143" i="26"/>
  <c r="R1143" i="26" s="1"/>
  <c r="O1143" i="26"/>
  <c r="I1143" i="26"/>
  <c r="K1143" i="26" s="1"/>
  <c r="H1143" i="26"/>
  <c r="G1143" i="26"/>
  <c r="AB1191" i="16"/>
  <c r="AA1191" i="16"/>
  <c r="Z1191" i="16"/>
  <c r="Y1191" i="16"/>
  <c r="X1191" i="16"/>
  <c r="W1191" i="16"/>
  <c r="T1191" i="16"/>
  <c r="V1191" i="16" s="1"/>
  <c r="F1192" i="16"/>
  <c r="M1192" i="16"/>
  <c r="U1143" i="26" l="1"/>
  <c r="J1143" i="26"/>
  <c r="Q1143" i="26"/>
  <c r="S1143" i="26" s="1"/>
  <c r="O1192" i="16"/>
  <c r="N1192" i="16"/>
  <c r="P1192" i="16"/>
  <c r="R1192" i="16" s="1"/>
  <c r="I1192" i="16"/>
  <c r="K1192" i="16" s="1"/>
  <c r="H1192" i="16"/>
  <c r="G1192" i="16"/>
  <c r="T1143" i="26" l="1"/>
  <c r="L1143" i="26"/>
  <c r="J1192" i="16"/>
  <c r="L1192" i="16" s="1"/>
  <c r="Q1192" i="16"/>
  <c r="S1192" i="16" s="1"/>
  <c r="U1192" i="16"/>
  <c r="F1144" i="26" l="1"/>
  <c r="M1144" i="26"/>
  <c r="Z1143" i="26"/>
  <c r="Y1143" i="26"/>
  <c r="AB1143" i="26"/>
  <c r="X1143" i="26"/>
  <c r="W1143" i="26"/>
  <c r="AA1143" i="26"/>
  <c r="V1143" i="26"/>
  <c r="AB1192" i="16"/>
  <c r="AA1192" i="16"/>
  <c r="Z1192" i="16"/>
  <c r="Y1192" i="16"/>
  <c r="X1192" i="16"/>
  <c r="W1192" i="16"/>
  <c r="T1192" i="16"/>
  <c r="V1192" i="16" s="1"/>
  <c r="M1193" i="16"/>
  <c r="F1193" i="16"/>
  <c r="N1144" i="26" l="1"/>
  <c r="P1144" i="26"/>
  <c r="R1144" i="26" s="1"/>
  <c r="O1144" i="26"/>
  <c r="I1144" i="26"/>
  <c r="K1144" i="26" s="1"/>
  <c r="H1144" i="26"/>
  <c r="G1144" i="26"/>
  <c r="I1193" i="16"/>
  <c r="K1193" i="16" s="1"/>
  <c r="G1193" i="16"/>
  <c r="H1193" i="16"/>
  <c r="O1193" i="16"/>
  <c r="P1193" i="16"/>
  <c r="R1193" i="16" s="1"/>
  <c r="N1193" i="16"/>
  <c r="J1144" i="26" l="1"/>
  <c r="L1144" i="26" s="1"/>
  <c r="U1144" i="26"/>
  <c r="Q1144" i="26"/>
  <c r="Q1193" i="16"/>
  <c r="S1193" i="16" s="1"/>
  <c r="J1193" i="16"/>
  <c r="L1193" i="16" s="1"/>
  <c r="U1193" i="16"/>
  <c r="T1144" i="26" l="1"/>
  <c r="S1144" i="26"/>
  <c r="W1144" i="26" s="1"/>
  <c r="AB1193" i="16"/>
  <c r="AA1193" i="16"/>
  <c r="Z1193" i="16"/>
  <c r="Y1193" i="16"/>
  <c r="X1193" i="16"/>
  <c r="W1193" i="16"/>
  <c r="T1193" i="16"/>
  <c r="V1193" i="16" s="1"/>
  <c r="M1194" i="16"/>
  <c r="F1194" i="16"/>
  <c r="Z1144" i="26" l="1"/>
  <c r="Y1144" i="26"/>
  <c r="M1145" i="26"/>
  <c r="P1145" i="26" s="1"/>
  <c r="R1145" i="26" s="1"/>
  <c r="F1145" i="26"/>
  <c r="I1145" i="26" s="1"/>
  <c r="K1145" i="26" s="1"/>
  <c r="V1144" i="26"/>
  <c r="X1144" i="26"/>
  <c r="AA1144" i="26"/>
  <c r="AB1144" i="26"/>
  <c r="H1194" i="16"/>
  <c r="I1194" i="16"/>
  <c r="K1194" i="16" s="1"/>
  <c r="G1194" i="16"/>
  <c r="O1194" i="16"/>
  <c r="P1194" i="16"/>
  <c r="R1194" i="16" s="1"/>
  <c r="N1194" i="16"/>
  <c r="O1145" i="26" l="1"/>
  <c r="N1145" i="26"/>
  <c r="G1145" i="26"/>
  <c r="H1145" i="26"/>
  <c r="U1145" i="26"/>
  <c r="J1194" i="16"/>
  <c r="L1194" i="16" s="1"/>
  <c r="Q1194" i="16"/>
  <c r="S1194" i="16" s="1"/>
  <c r="U1194" i="16"/>
  <c r="Q1145" i="26" l="1"/>
  <c r="S1145" i="26" s="1"/>
  <c r="J1145" i="26"/>
  <c r="AB1194" i="16"/>
  <c r="AA1194" i="16"/>
  <c r="Z1194" i="16"/>
  <c r="Y1194" i="16"/>
  <c r="X1194" i="16"/>
  <c r="W1194" i="16"/>
  <c r="T1194" i="16"/>
  <c r="V1194" i="16" s="1"/>
  <c r="M1195" i="16"/>
  <c r="F1195" i="16"/>
  <c r="T1145" i="26" l="1"/>
  <c r="L1145" i="26"/>
  <c r="AB1145" i="26" s="1"/>
  <c r="G1195" i="16"/>
  <c r="H1195" i="16"/>
  <c r="I1195" i="16"/>
  <c r="K1195" i="16" s="1"/>
  <c r="O1195" i="16"/>
  <c r="P1195" i="16"/>
  <c r="R1195" i="16" s="1"/>
  <c r="N1195" i="16"/>
  <c r="Z1145" i="26" l="1"/>
  <c r="AA1145" i="26"/>
  <c r="M1146" i="26"/>
  <c r="P1146" i="26" s="1"/>
  <c r="R1146" i="26" s="1"/>
  <c r="V1145" i="26"/>
  <c r="W1145" i="26"/>
  <c r="F1146" i="26"/>
  <c r="H1146" i="26" s="1"/>
  <c r="X1145" i="26"/>
  <c r="Y1145" i="26"/>
  <c r="Q1195" i="16"/>
  <c r="S1195" i="16" s="1"/>
  <c r="U1195" i="16"/>
  <c r="J1195" i="16"/>
  <c r="I1146" i="26" l="1"/>
  <c r="K1146" i="26" s="1"/>
  <c r="U1146" i="26" s="1"/>
  <c r="N1146" i="26"/>
  <c r="O1146" i="26"/>
  <c r="G1146" i="26"/>
  <c r="T1195" i="16"/>
  <c r="L1195" i="16"/>
  <c r="J1146" i="26" l="1"/>
  <c r="L1146" i="26" s="1"/>
  <c r="Q1146" i="26"/>
  <c r="V1195" i="16"/>
  <c r="AB1195" i="16"/>
  <c r="AA1195" i="16"/>
  <c r="Z1195" i="16"/>
  <c r="Y1195" i="16"/>
  <c r="X1195" i="16"/>
  <c r="W1195" i="16"/>
  <c r="F1196" i="16"/>
  <c r="M1196" i="16"/>
  <c r="T1146" i="26" l="1"/>
  <c r="S1146" i="26"/>
  <c r="X1146" i="26" s="1"/>
  <c r="P1196" i="16"/>
  <c r="R1196" i="16" s="1"/>
  <c r="N1196" i="16"/>
  <c r="O1196" i="16"/>
  <c r="I1196" i="16"/>
  <c r="K1196" i="16" s="1"/>
  <c r="H1196" i="16"/>
  <c r="G1196" i="16"/>
  <c r="Z1146" i="26" l="1"/>
  <c r="F1147" i="26"/>
  <c r="H1147" i="26" s="1"/>
  <c r="M1147" i="26"/>
  <c r="N1147" i="26" s="1"/>
  <c r="AB1146" i="26"/>
  <c r="Y1146" i="26"/>
  <c r="AA1146" i="26"/>
  <c r="V1146" i="26"/>
  <c r="W1146" i="26"/>
  <c r="U1196" i="16"/>
  <c r="Q1196" i="16"/>
  <c r="S1196" i="16" s="1"/>
  <c r="J1196" i="16"/>
  <c r="I1147" i="26" l="1"/>
  <c r="K1147" i="26" s="1"/>
  <c r="G1147" i="26"/>
  <c r="J1147" i="26" s="1"/>
  <c r="P1147" i="26"/>
  <c r="R1147" i="26" s="1"/>
  <c r="O1147" i="26"/>
  <c r="T1196" i="16"/>
  <c r="L1196" i="16"/>
  <c r="U1147" i="26" l="1"/>
  <c r="Q1147" i="26"/>
  <c r="S1147" i="26" s="1"/>
  <c r="L1147" i="26"/>
  <c r="V1196" i="16"/>
  <c r="AB1196" i="16"/>
  <c r="AA1196" i="16"/>
  <c r="Z1196" i="16"/>
  <c r="Y1196" i="16"/>
  <c r="X1196" i="16"/>
  <c r="W1196" i="16"/>
  <c r="F1197" i="16"/>
  <c r="I1197" i="16" s="1"/>
  <c r="K1197" i="16" s="1"/>
  <c r="M1197" i="16"/>
  <c r="T1147" i="26" l="1"/>
  <c r="F1148" i="26"/>
  <c r="I1148" i="26" s="1"/>
  <c r="K1148" i="26" s="1"/>
  <c r="M1148" i="26"/>
  <c r="O1148" i="26" s="1"/>
  <c r="Z1147" i="26"/>
  <c r="V1147" i="26"/>
  <c r="AA1147" i="26"/>
  <c r="W1147" i="26"/>
  <c r="X1147" i="26"/>
  <c r="AB1147" i="26"/>
  <c r="Y1147" i="26"/>
  <c r="N1148" i="26"/>
  <c r="N1197" i="16"/>
  <c r="H1197" i="16"/>
  <c r="P1197" i="16"/>
  <c r="R1197" i="16" s="1"/>
  <c r="G1197" i="16"/>
  <c r="O1197" i="16"/>
  <c r="P1148" i="26" l="1"/>
  <c r="R1148" i="26" s="1"/>
  <c r="U1148" i="26" s="1"/>
  <c r="G1148" i="26"/>
  <c r="H1148" i="26"/>
  <c r="U1197" i="16"/>
  <c r="Q1197" i="16"/>
  <c r="S1197" i="16" s="1"/>
  <c r="J1197" i="16"/>
  <c r="L1197" i="16" s="1"/>
  <c r="Q1148" i="26" l="1"/>
  <c r="S1148" i="26" s="1"/>
  <c r="J1148" i="26"/>
  <c r="L1148" i="26" s="1"/>
  <c r="AB1197" i="16"/>
  <c r="AA1197" i="16"/>
  <c r="Z1197" i="16"/>
  <c r="Y1197" i="16"/>
  <c r="X1197" i="16"/>
  <c r="W1197" i="16"/>
  <c r="F1198" i="16"/>
  <c r="I1198" i="16" s="1"/>
  <c r="K1198" i="16" s="1"/>
  <c r="T1197" i="16"/>
  <c r="V1197" i="16" s="1"/>
  <c r="M1198" i="16"/>
  <c r="M1149" i="26" l="1"/>
  <c r="T1148" i="26"/>
  <c r="V1148" i="26" s="1"/>
  <c r="F1149" i="26"/>
  <c r="W1148" i="26"/>
  <c r="X1148" i="26"/>
  <c r="Y1148" i="26"/>
  <c r="AA1148" i="26"/>
  <c r="Z1148" i="26"/>
  <c r="AB1148" i="26"/>
  <c r="O1198" i="16"/>
  <c r="P1198" i="16"/>
  <c r="R1198" i="16" s="1"/>
  <c r="N1198" i="16"/>
  <c r="H1198" i="16"/>
  <c r="G1198" i="16"/>
  <c r="N1149" i="26" l="1"/>
  <c r="P1149" i="26"/>
  <c r="R1149" i="26" s="1"/>
  <c r="O1149" i="26"/>
  <c r="I1149" i="26"/>
  <c r="K1149" i="26" s="1"/>
  <c r="H1149" i="26"/>
  <c r="G1149" i="26"/>
  <c r="U1198" i="16"/>
  <c r="Q1198" i="16"/>
  <c r="S1198" i="16" s="1"/>
  <c r="J1198" i="16"/>
  <c r="L1198" i="16" s="1"/>
  <c r="J1149" i="26" l="1"/>
  <c r="Q1149" i="26"/>
  <c r="S1149" i="26" s="1"/>
  <c r="U1149" i="26"/>
  <c r="AB1198" i="16"/>
  <c r="AA1198" i="16"/>
  <c r="Z1198" i="16"/>
  <c r="Y1198" i="16"/>
  <c r="X1198" i="16"/>
  <c r="W1198" i="16"/>
  <c r="F1199" i="16"/>
  <c r="G1199" i="16" s="1"/>
  <c r="M1199" i="16"/>
  <c r="T1198" i="16"/>
  <c r="V1198" i="16" s="1"/>
  <c r="T1149" i="26" l="1"/>
  <c r="L1149" i="26"/>
  <c r="M1150" i="26" s="1"/>
  <c r="N1199" i="16"/>
  <c r="H1199" i="16"/>
  <c r="I1199" i="16"/>
  <c r="K1199" i="16" s="1"/>
  <c r="P1199" i="16"/>
  <c r="R1199" i="16" s="1"/>
  <c r="O1199" i="16"/>
  <c r="F1150" i="26" l="1"/>
  <c r="I1150" i="26" s="1"/>
  <c r="K1150" i="26" s="1"/>
  <c r="W1149" i="26"/>
  <c r="V1149" i="26"/>
  <c r="X1149" i="26"/>
  <c r="AA1149" i="26"/>
  <c r="Z1149" i="26"/>
  <c r="AB1149" i="26"/>
  <c r="Y1149" i="26"/>
  <c r="N1150" i="26"/>
  <c r="P1150" i="26"/>
  <c r="R1150" i="26" s="1"/>
  <c r="O1150" i="26"/>
  <c r="U1199" i="16"/>
  <c r="J1199" i="16"/>
  <c r="L1199" i="16" s="1"/>
  <c r="Q1199" i="16"/>
  <c r="S1199" i="16" s="1"/>
  <c r="G1150" i="26" l="1"/>
  <c r="H1150" i="26"/>
  <c r="U1150" i="26"/>
  <c r="Q1150" i="26"/>
  <c r="AB1199" i="16"/>
  <c r="AA1199" i="16"/>
  <c r="Z1199" i="16"/>
  <c r="Y1199" i="16"/>
  <c r="X1199" i="16"/>
  <c r="W1199" i="16"/>
  <c r="F1200" i="16"/>
  <c r="I1200" i="16" s="1"/>
  <c r="K1200" i="16" s="1"/>
  <c r="M1200" i="16"/>
  <c r="T1199" i="16"/>
  <c r="V1199" i="16" s="1"/>
  <c r="J1150" i="26" l="1"/>
  <c r="L1150" i="26" s="1"/>
  <c r="S1150" i="26"/>
  <c r="N1200" i="16"/>
  <c r="G1200" i="16"/>
  <c r="H1200" i="16"/>
  <c r="P1200" i="16"/>
  <c r="R1200" i="16" s="1"/>
  <c r="O1200" i="16"/>
  <c r="Z1150" i="26" l="1"/>
  <c r="Y1150" i="26"/>
  <c r="T1150" i="26"/>
  <c r="V1150" i="26" s="1"/>
  <c r="W1150" i="26"/>
  <c r="AA1150" i="26"/>
  <c r="X1150" i="26"/>
  <c r="AB1150" i="26"/>
  <c r="M1151" i="26"/>
  <c r="N1151" i="26" s="1"/>
  <c r="F1151" i="26"/>
  <c r="U1200" i="16"/>
  <c r="J1200" i="16"/>
  <c r="L1200" i="16" s="1"/>
  <c r="Q1200" i="16"/>
  <c r="S1200" i="16" s="1"/>
  <c r="O1151" i="26" l="1"/>
  <c r="P1151" i="26"/>
  <c r="R1151" i="26" s="1"/>
  <c r="I1151" i="26"/>
  <c r="K1151" i="26" s="1"/>
  <c r="H1151" i="26"/>
  <c r="G1151" i="26"/>
  <c r="AB1200" i="16"/>
  <c r="AA1200" i="16"/>
  <c r="Z1200" i="16"/>
  <c r="Y1200" i="16"/>
  <c r="X1200" i="16"/>
  <c r="W1200" i="16"/>
  <c r="M1201" i="16"/>
  <c r="F1201" i="16"/>
  <c r="I1201" i="16" s="1"/>
  <c r="K1201" i="16" s="1"/>
  <c r="T1200" i="16"/>
  <c r="V1200" i="16" s="1"/>
  <c r="U1151" i="26" l="1"/>
  <c r="Q1151" i="26"/>
  <c r="S1151" i="26" s="1"/>
  <c r="J1151" i="26"/>
  <c r="N1201" i="16"/>
  <c r="O1201" i="16"/>
  <c r="H1201" i="16"/>
  <c r="P1201" i="16"/>
  <c r="R1201" i="16" s="1"/>
  <c r="G1201" i="16"/>
  <c r="T1151" i="26" l="1"/>
  <c r="L1151" i="26"/>
  <c r="U1201" i="16"/>
  <c r="J1201" i="16"/>
  <c r="L1201" i="16" s="1"/>
  <c r="Q1201" i="16"/>
  <c r="S1201" i="16" s="1"/>
  <c r="F1152" i="26" l="1"/>
  <c r="M1152" i="26"/>
  <c r="Z1151" i="26"/>
  <c r="Y1151" i="26"/>
  <c r="AB1151" i="26"/>
  <c r="X1151" i="26"/>
  <c r="W1151" i="26"/>
  <c r="AA1151" i="26"/>
  <c r="V1151" i="26"/>
  <c r="AB1201" i="16"/>
  <c r="AA1201" i="16"/>
  <c r="Z1201" i="16"/>
  <c r="Y1201" i="16"/>
  <c r="X1201" i="16"/>
  <c r="W1201" i="16"/>
  <c r="T1201" i="16"/>
  <c r="V1201" i="16" s="1"/>
  <c r="F1202" i="16"/>
  <c r="M1202" i="16"/>
  <c r="N1152" i="26" l="1"/>
  <c r="P1152" i="26"/>
  <c r="R1152" i="26" s="1"/>
  <c r="O1152" i="26"/>
  <c r="I1152" i="26"/>
  <c r="K1152" i="26" s="1"/>
  <c r="H1152" i="26"/>
  <c r="G1152" i="26"/>
  <c r="P1202" i="16"/>
  <c r="R1202" i="16" s="1"/>
  <c r="N1202" i="16"/>
  <c r="O1202" i="16"/>
  <c r="H1202" i="16"/>
  <c r="I1202" i="16"/>
  <c r="K1202" i="16" s="1"/>
  <c r="G1202" i="16"/>
  <c r="U1152" i="26" l="1"/>
  <c r="J1152" i="26"/>
  <c r="Q1152" i="26"/>
  <c r="S1152" i="26" s="1"/>
  <c r="U1202" i="16"/>
  <c r="Q1202" i="16"/>
  <c r="S1202" i="16" s="1"/>
  <c r="J1202" i="16"/>
  <c r="T1152" i="26" l="1"/>
  <c r="L1152" i="26"/>
  <c r="T1202" i="16"/>
  <c r="L1202" i="16"/>
  <c r="F1153" i="26" l="1"/>
  <c r="M1153" i="26"/>
  <c r="Z1152" i="26"/>
  <c r="Y1152" i="26"/>
  <c r="AB1152" i="26"/>
  <c r="X1152" i="26"/>
  <c r="AA1152" i="26"/>
  <c r="W1152" i="26"/>
  <c r="V1152" i="26"/>
  <c r="V1202" i="16"/>
  <c r="AB1202" i="16"/>
  <c r="AA1202" i="16"/>
  <c r="Z1202" i="16"/>
  <c r="Y1202" i="16"/>
  <c r="X1202" i="16"/>
  <c r="W1202" i="16"/>
  <c r="M1203" i="16"/>
  <c r="F1203" i="16"/>
  <c r="G1203" i="16" s="1"/>
  <c r="N1153" i="26" l="1"/>
  <c r="P1153" i="26"/>
  <c r="R1153" i="26" s="1"/>
  <c r="O1153" i="26"/>
  <c r="I1153" i="26"/>
  <c r="K1153" i="26" s="1"/>
  <c r="H1153" i="26"/>
  <c r="G1153" i="26"/>
  <c r="O1203" i="16"/>
  <c r="N1203" i="16"/>
  <c r="P1203" i="16"/>
  <c r="R1203" i="16" s="1"/>
  <c r="I1203" i="16"/>
  <c r="K1203" i="16" s="1"/>
  <c r="H1203" i="16"/>
  <c r="U1153" i="26" l="1"/>
  <c r="J1153" i="26"/>
  <c r="Q1153" i="26"/>
  <c r="S1153" i="26" s="1"/>
  <c r="U1203" i="16"/>
  <c r="Q1203" i="16"/>
  <c r="S1203" i="16" s="1"/>
  <c r="J1203" i="16"/>
  <c r="T1153" i="26" l="1"/>
  <c r="L1153" i="26"/>
  <c r="T1203" i="16"/>
  <c r="L1203" i="16"/>
  <c r="F1154" i="26" l="1"/>
  <c r="M1154" i="26"/>
  <c r="Z1153" i="26"/>
  <c r="Y1153" i="26"/>
  <c r="AB1153" i="26"/>
  <c r="X1153" i="26"/>
  <c r="AA1153" i="26"/>
  <c r="W1153" i="26"/>
  <c r="V1153" i="26"/>
  <c r="V1203" i="16"/>
  <c r="AB1203" i="16"/>
  <c r="AA1203" i="16"/>
  <c r="Z1203" i="16"/>
  <c r="Y1203" i="16"/>
  <c r="X1203" i="16"/>
  <c r="W1203" i="16"/>
  <c r="F1204" i="16"/>
  <c r="G1204" i="16" s="1"/>
  <c r="M1204" i="16"/>
  <c r="N1154" i="26" l="1"/>
  <c r="P1154" i="26"/>
  <c r="R1154" i="26" s="1"/>
  <c r="O1154" i="26"/>
  <c r="I1154" i="26"/>
  <c r="K1154" i="26" s="1"/>
  <c r="H1154" i="26"/>
  <c r="G1154" i="26"/>
  <c r="N1204" i="16"/>
  <c r="H1204" i="16"/>
  <c r="I1204" i="16"/>
  <c r="K1204" i="16" s="1"/>
  <c r="O1204" i="16"/>
  <c r="P1204" i="16"/>
  <c r="R1204" i="16" s="1"/>
  <c r="Q1154" i="26" l="1"/>
  <c r="S1154" i="26" s="1"/>
  <c r="J1154" i="26"/>
  <c r="U1154" i="26"/>
  <c r="J1204" i="16"/>
  <c r="L1204" i="16" s="1"/>
  <c r="U1204" i="16"/>
  <c r="Q1204" i="16"/>
  <c r="S1204" i="16" s="1"/>
  <c r="T1154" i="26" l="1"/>
  <c r="L1154" i="26"/>
  <c r="M1155" i="26" s="1"/>
  <c r="AB1204" i="16"/>
  <c r="AA1204" i="16"/>
  <c r="Z1204" i="16"/>
  <c r="Y1204" i="16"/>
  <c r="X1204" i="16"/>
  <c r="W1204" i="16"/>
  <c r="F1205" i="16"/>
  <c r="H1205" i="16" s="1"/>
  <c r="M1205" i="16"/>
  <c r="T1204" i="16"/>
  <c r="V1204" i="16" s="1"/>
  <c r="F1155" i="26" l="1"/>
  <c r="G1155" i="26" s="1"/>
  <c r="Z1154" i="26"/>
  <c r="V1154" i="26"/>
  <c r="W1154" i="26"/>
  <c r="AA1154" i="26"/>
  <c r="X1154" i="26"/>
  <c r="AB1154" i="26"/>
  <c r="Y1154" i="26"/>
  <c r="N1155" i="26"/>
  <c r="P1155" i="26"/>
  <c r="R1155" i="26" s="1"/>
  <c r="O1155" i="26"/>
  <c r="N1205" i="16"/>
  <c r="P1205" i="16"/>
  <c r="R1205" i="16" s="1"/>
  <c r="O1205" i="16"/>
  <c r="G1205" i="16"/>
  <c r="I1205" i="16"/>
  <c r="K1205" i="16" s="1"/>
  <c r="H1155" i="26" l="1"/>
  <c r="I1155" i="26"/>
  <c r="K1155" i="26" s="1"/>
  <c r="U1155" i="26" s="1"/>
  <c r="Q1155" i="26"/>
  <c r="S1155" i="26" s="1"/>
  <c r="Q1205" i="16"/>
  <c r="S1205" i="16" s="1"/>
  <c r="U1205" i="16"/>
  <c r="J1205" i="16"/>
  <c r="L1205" i="16" s="1"/>
  <c r="J1155" i="26" l="1"/>
  <c r="T1155" i="26" s="1"/>
  <c r="AB1205" i="16"/>
  <c r="AA1205" i="16"/>
  <c r="Z1205" i="16"/>
  <c r="Y1205" i="16"/>
  <c r="X1205" i="16"/>
  <c r="W1205" i="16"/>
  <c r="T1205" i="16"/>
  <c r="V1205" i="16" s="1"/>
  <c r="M1206" i="16"/>
  <c r="F1206" i="16"/>
  <c r="G1206" i="16" s="1"/>
  <c r="L1155" i="26" l="1"/>
  <c r="F1156" i="26" s="1"/>
  <c r="O1206" i="16"/>
  <c r="N1206" i="16"/>
  <c r="P1206" i="16"/>
  <c r="R1206" i="16" s="1"/>
  <c r="I1206" i="16"/>
  <c r="K1206" i="16" s="1"/>
  <c r="H1206" i="16"/>
  <c r="V1155" i="26" l="1"/>
  <c r="AA1155" i="26"/>
  <c r="Y1155" i="26"/>
  <c r="X1155" i="26"/>
  <c r="M1156" i="26"/>
  <c r="O1156" i="26" s="1"/>
  <c r="W1155" i="26"/>
  <c r="Z1155" i="26"/>
  <c r="AB1155" i="26"/>
  <c r="I1156" i="26"/>
  <c r="K1156" i="26" s="1"/>
  <c r="H1156" i="26"/>
  <c r="G1156" i="26"/>
  <c r="Q1206" i="16"/>
  <c r="S1206" i="16" s="1"/>
  <c r="J1206" i="16"/>
  <c r="L1206" i="16" s="1"/>
  <c r="U1206" i="16"/>
  <c r="N1156" i="26" l="1"/>
  <c r="P1156" i="26"/>
  <c r="R1156" i="26" s="1"/>
  <c r="U1156" i="26" s="1"/>
  <c r="J1156" i="26"/>
  <c r="AB1206" i="16"/>
  <c r="AA1206" i="16"/>
  <c r="Z1206" i="16"/>
  <c r="Y1206" i="16"/>
  <c r="X1206" i="16"/>
  <c r="W1206" i="16"/>
  <c r="T1206" i="16"/>
  <c r="V1206" i="16" s="1"/>
  <c r="M1207" i="16"/>
  <c r="F1207" i="16"/>
  <c r="H1207" i="16" s="1"/>
  <c r="Q1156" i="26" l="1"/>
  <c r="S1156" i="26" s="1"/>
  <c r="L1156" i="26"/>
  <c r="O1207" i="16"/>
  <c r="P1207" i="16"/>
  <c r="R1207" i="16" s="1"/>
  <c r="N1207" i="16"/>
  <c r="I1207" i="16"/>
  <c r="K1207" i="16" s="1"/>
  <c r="G1207" i="16"/>
  <c r="T1156" i="26" l="1"/>
  <c r="V1156" i="26" s="1"/>
  <c r="F1157" i="26"/>
  <c r="M1157" i="26"/>
  <c r="Z1156" i="26"/>
  <c r="Y1156" i="26"/>
  <c r="AB1156" i="26"/>
  <c r="X1156" i="26"/>
  <c r="AA1156" i="26"/>
  <c r="W1156" i="26"/>
  <c r="Q1207" i="16"/>
  <c r="S1207" i="16" s="1"/>
  <c r="U1207" i="16"/>
  <c r="J1207" i="16"/>
  <c r="L1207" i="16" s="1"/>
  <c r="N1157" i="26" l="1"/>
  <c r="P1157" i="26"/>
  <c r="R1157" i="26" s="1"/>
  <c r="O1157" i="26"/>
  <c r="I1157" i="26"/>
  <c r="K1157" i="26" s="1"/>
  <c r="H1157" i="26"/>
  <c r="G1157" i="26"/>
  <c r="AB1207" i="16"/>
  <c r="AA1207" i="16"/>
  <c r="Z1207" i="16"/>
  <c r="Y1207" i="16"/>
  <c r="X1207" i="16"/>
  <c r="W1207" i="16"/>
  <c r="T1207" i="16"/>
  <c r="V1207" i="16" s="1"/>
  <c r="M1208" i="16"/>
  <c r="F1208" i="16"/>
  <c r="U1157" i="26" l="1"/>
  <c r="J1157" i="26"/>
  <c r="Q1157" i="26"/>
  <c r="S1157" i="26" s="1"/>
  <c r="H1208" i="16"/>
  <c r="G1208" i="16"/>
  <c r="I1208" i="16"/>
  <c r="K1208" i="16" s="1"/>
  <c r="N1208" i="16"/>
  <c r="P1208" i="16"/>
  <c r="R1208" i="16" s="1"/>
  <c r="O1208" i="16"/>
  <c r="T1157" i="26" l="1"/>
  <c r="L1157" i="26"/>
  <c r="Q1208" i="16"/>
  <c r="S1208" i="16" s="1"/>
  <c r="U1208" i="16"/>
  <c r="J1208" i="16"/>
  <c r="F1158" i="26" l="1"/>
  <c r="M1158" i="26"/>
  <c r="Z1157" i="26"/>
  <c r="Y1157" i="26"/>
  <c r="AB1157" i="26"/>
  <c r="X1157" i="26"/>
  <c r="AA1157" i="26"/>
  <c r="W1157" i="26"/>
  <c r="V1157" i="26"/>
  <c r="T1208" i="16"/>
  <c r="L1208" i="16"/>
  <c r="N1158" i="26" l="1"/>
  <c r="P1158" i="26"/>
  <c r="R1158" i="26" s="1"/>
  <c r="O1158" i="26"/>
  <c r="I1158" i="26"/>
  <c r="K1158" i="26" s="1"/>
  <c r="H1158" i="26"/>
  <c r="G1158" i="26"/>
  <c r="V1208" i="16"/>
  <c r="AB1208" i="16"/>
  <c r="AA1208" i="16"/>
  <c r="Z1208" i="16"/>
  <c r="Y1208" i="16"/>
  <c r="X1208" i="16"/>
  <c r="W1208" i="16"/>
  <c r="M1209" i="16"/>
  <c r="F1209" i="16"/>
  <c r="Q1158" i="26" l="1"/>
  <c r="S1158" i="26" s="1"/>
  <c r="U1158" i="26"/>
  <c r="J1158" i="26"/>
  <c r="I1209" i="16"/>
  <c r="K1209" i="16" s="1"/>
  <c r="G1209" i="16"/>
  <c r="H1209" i="16"/>
  <c r="O1209" i="16"/>
  <c r="N1209" i="16"/>
  <c r="P1209" i="16"/>
  <c r="R1209" i="16" s="1"/>
  <c r="T1158" i="26" l="1"/>
  <c r="L1158" i="26"/>
  <c r="J1209" i="16"/>
  <c r="L1209" i="16" s="1"/>
  <c r="U1209" i="16"/>
  <c r="Q1209" i="16"/>
  <c r="S1209" i="16" s="1"/>
  <c r="F1159" i="26" l="1"/>
  <c r="M1159" i="26"/>
  <c r="Z1158" i="26"/>
  <c r="Y1158" i="26"/>
  <c r="AB1158" i="26"/>
  <c r="X1158" i="26"/>
  <c r="AA1158" i="26"/>
  <c r="W1158" i="26"/>
  <c r="V1158" i="26"/>
  <c r="AB1209" i="16"/>
  <c r="AA1209" i="16"/>
  <c r="Z1209" i="16"/>
  <c r="Y1209" i="16"/>
  <c r="X1209" i="16"/>
  <c r="W1209" i="16"/>
  <c r="T1209" i="16"/>
  <c r="V1209" i="16" s="1"/>
  <c r="F1210" i="16"/>
  <c r="M1210" i="16"/>
  <c r="N1159" i="26" l="1"/>
  <c r="P1159" i="26"/>
  <c r="R1159" i="26" s="1"/>
  <c r="O1159" i="26"/>
  <c r="I1159" i="26"/>
  <c r="K1159" i="26" s="1"/>
  <c r="H1159" i="26"/>
  <c r="G1159" i="26"/>
  <c r="P1210" i="16"/>
  <c r="R1210" i="16" s="1"/>
  <c r="N1210" i="16"/>
  <c r="O1210" i="16"/>
  <c r="H1210" i="16"/>
  <c r="I1210" i="16"/>
  <c r="K1210" i="16" s="1"/>
  <c r="G1210" i="16"/>
  <c r="Q1159" i="26" l="1"/>
  <c r="S1159" i="26" s="1"/>
  <c r="U1159" i="26"/>
  <c r="J1159" i="26"/>
  <c r="Q1210" i="16"/>
  <c r="S1210" i="16" s="1"/>
  <c r="U1210" i="16"/>
  <c r="J1210" i="16"/>
  <c r="T1159" i="26" l="1"/>
  <c r="L1159" i="26"/>
  <c r="T1210" i="16"/>
  <c r="L1210" i="16"/>
  <c r="F1160" i="26" l="1"/>
  <c r="M1160" i="26"/>
  <c r="Z1159" i="26"/>
  <c r="Y1159" i="26"/>
  <c r="AB1159" i="26"/>
  <c r="X1159" i="26"/>
  <c r="W1159" i="26"/>
  <c r="AA1159" i="26"/>
  <c r="V1159" i="26"/>
  <c r="V1210" i="16"/>
  <c r="AB1210" i="16"/>
  <c r="AA1210" i="16"/>
  <c r="Z1210" i="16"/>
  <c r="Y1210" i="16"/>
  <c r="X1210" i="16"/>
  <c r="W1210" i="16"/>
  <c r="M1211" i="16"/>
  <c r="F1211" i="16"/>
  <c r="N1160" i="26" l="1"/>
  <c r="P1160" i="26"/>
  <c r="R1160" i="26" s="1"/>
  <c r="O1160" i="26"/>
  <c r="I1160" i="26"/>
  <c r="K1160" i="26" s="1"/>
  <c r="H1160" i="26"/>
  <c r="G1160" i="26"/>
  <c r="G1211" i="16"/>
  <c r="I1211" i="16"/>
  <c r="K1211" i="16" s="1"/>
  <c r="H1211" i="16"/>
  <c r="O1211" i="16"/>
  <c r="P1211" i="16"/>
  <c r="R1211" i="16" s="1"/>
  <c r="N1211" i="16"/>
  <c r="U1160" i="26" l="1"/>
  <c r="J1160" i="26"/>
  <c r="Q1160" i="26"/>
  <c r="S1160" i="26" s="1"/>
  <c r="Q1211" i="16"/>
  <c r="S1211" i="16" s="1"/>
  <c r="J1211" i="16"/>
  <c r="U1211" i="16"/>
  <c r="T1160" i="26" l="1"/>
  <c r="L1160" i="26"/>
  <c r="T1211" i="16"/>
  <c r="L1211" i="16"/>
  <c r="F1161" i="26" l="1"/>
  <c r="M1161" i="26"/>
  <c r="Z1160" i="26"/>
  <c r="Y1160" i="26"/>
  <c r="AB1160" i="26"/>
  <c r="X1160" i="26"/>
  <c r="AA1160" i="26"/>
  <c r="W1160" i="26"/>
  <c r="V1160" i="26"/>
  <c r="V1211" i="16"/>
  <c r="AB1211" i="16"/>
  <c r="AA1211" i="16"/>
  <c r="Z1211" i="16"/>
  <c r="Y1211" i="16"/>
  <c r="X1211" i="16"/>
  <c r="W1211" i="16"/>
  <c r="F1212" i="16"/>
  <c r="G1212" i="16" s="1"/>
  <c r="M1212" i="16"/>
  <c r="N1161" i="26" l="1"/>
  <c r="P1161" i="26"/>
  <c r="R1161" i="26" s="1"/>
  <c r="O1161" i="26"/>
  <c r="I1161" i="26"/>
  <c r="K1161" i="26" s="1"/>
  <c r="H1161" i="26"/>
  <c r="G1161" i="26"/>
  <c r="N1212" i="16"/>
  <c r="H1212" i="16"/>
  <c r="O1212" i="16"/>
  <c r="I1212" i="16"/>
  <c r="K1212" i="16" s="1"/>
  <c r="P1212" i="16"/>
  <c r="R1212" i="16" s="1"/>
  <c r="U1161" i="26" l="1"/>
  <c r="J1161" i="26"/>
  <c r="Q1161" i="26"/>
  <c r="S1161" i="26" s="1"/>
  <c r="J1212" i="16"/>
  <c r="L1212" i="16" s="1"/>
  <c r="U1212" i="16"/>
  <c r="Q1212" i="16"/>
  <c r="T1161" i="26" l="1"/>
  <c r="L1161" i="26"/>
  <c r="T1212" i="16"/>
  <c r="S1212" i="16"/>
  <c r="Y1212" i="16" s="1"/>
  <c r="F1162" i="26" l="1"/>
  <c r="M1162" i="26"/>
  <c r="Z1161" i="26"/>
  <c r="Y1161" i="26"/>
  <c r="AB1161" i="26"/>
  <c r="X1161" i="26"/>
  <c r="AA1161" i="26"/>
  <c r="W1161" i="26"/>
  <c r="V1161" i="26"/>
  <c r="W1212" i="16"/>
  <c r="Z1212" i="16"/>
  <c r="AA1212" i="16"/>
  <c r="AB1212" i="16"/>
  <c r="V1212" i="16"/>
  <c r="X1212" i="16"/>
  <c r="F1213" i="16"/>
  <c r="G1213" i="16" s="1"/>
  <c r="M1213" i="16"/>
  <c r="N1162" i="26" l="1"/>
  <c r="P1162" i="26"/>
  <c r="R1162" i="26" s="1"/>
  <c r="O1162" i="26"/>
  <c r="I1162" i="26"/>
  <c r="K1162" i="26" s="1"/>
  <c r="H1162" i="26"/>
  <c r="G1162" i="26"/>
  <c r="P1213" i="16"/>
  <c r="R1213" i="16" s="1"/>
  <c r="H1213" i="16"/>
  <c r="I1213" i="16"/>
  <c r="K1213" i="16" s="1"/>
  <c r="N1213" i="16"/>
  <c r="O1213" i="16"/>
  <c r="U1162" i="26" l="1"/>
  <c r="J1162" i="26"/>
  <c r="Q1162" i="26"/>
  <c r="S1162" i="26" s="1"/>
  <c r="U1213" i="16"/>
  <c r="J1213" i="16"/>
  <c r="L1213" i="16" s="1"/>
  <c r="Q1213" i="16"/>
  <c r="S1213" i="16" s="1"/>
  <c r="T1162" i="26" l="1"/>
  <c r="L1162" i="26"/>
  <c r="AB1213" i="16"/>
  <c r="AA1213" i="16"/>
  <c r="Z1213" i="16"/>
  <c r="Y1213" i="16"/>
  <c r="X1213" i="16"/>
  <c r="W1213" i="16"/>
  <c r="F1214" i="16"/>
  <c r="G1214" i="16" s="1"/>
  <c r="M1214" i="16"/>
  <c r="T1213" i="16"/>
  <c r="V1213" i="16" s="1"/>
  <c r="F1163" i="26" l="1"/>
  <c r="M1163" i="26"/>
  <c r="Z1162" i="26"/>
  <c r="Y1162" i="26"/>
  <c r="AB1162" i="26"/>
  <c r="X1162" i="26"/>
  <c r="AA1162" i="26"/>
  <c r="W1162" i="26"/>
  <c r="V1162" i="26"/>
  <c r="P1214" i="16"/>
  <c r="R1214" i="16" s="1"/>
  <c r="I1214" i="16"/>
  <c r="K1214" i="16" s="1"/>
  <c r="H1214" i="16"/>
  <c r="N1214" i="16"/>
  <c r="O1214" i="16"/>
  <c r="N1163" i="26" l="1"/>
  <c r="P1163" i="26"/>
  <c r="R1163" i="26" s="1"/>
  <c r="O1163" i="26"/>
  <c r="I1163" i="26"/>
  <c r="K1163" i="26" s="1"/>
  <c r="H1163" i="26"/>
  <c r="G1163" i="26"/>
  <c r="U1214" i="16"/>
  <c r="J1214" i="16"/>
  <c r="L1214" i="16" s="1"/>
  <c r="Q1214" i="16"/>
  <c r="Q1163" i="26" l="1"/>
  <c r="S1163" i="26" s="1"/>
  <c r="U1163" i="26"/>
  <c r="J1163" i="26"/>
  <c r="T1214" i="16"/>
  <c r="S1214" i="16"/>
  <c r="Y1214" i="16" s="1"/>
  <c r="T1163" i="26" l="1"/>
  <c r="L1163" i="26"/>
  <c r="F1215" i="16"/>
  <c r="G1215" i="16" s="1"/>
  <c r="W1214" i="16"/>
  <c r="M1215" i="16"/>
  <c r="O1215" i="16" s="1"/>
  <c r="Z1214" i="16"/>
  <c r="AA1214" i="16"/>
  <c r="AB1214" i="16"/>
  <c r="V1214" i="16"/>
  <c r="X1214" i="16"/>
  <c r="F1164" i="26" l="1"/>
  <c r="M1164" i="26"/>
  <c r="Z1163" i="26"/>
  <c r="Y1163" i="26"/>
  <c r="AB1163" i="26"/>
  <c r="X1163" i="26"/>
  <c r="W1163" i="26"/>
  <c r="AA1163" i="26"/>
  <c r="V1163" i="26"/>
  <c r="H1215" i="16"/>
  <c r="I1215" i="16"/>
  <c r="K1215" i="16" s="1"/>
  <c r="N1215" i="16"/>
  <c r="P1215" i="16"/>
  <c r="R1215" i="16" s="1"/>
  <c r="N1164" i="26" l="1"/>
  <c r="P1164" i="26"/>
  <c r="R1164" i="26" s="1"/>
  <c r="O1164" i="26"/>
  <c r="I1164" i="26"/>
  <c r="K1164" i="26" s="1"/>
  <c r="H1164" i="26"/>
  <c r="G1164" i="26"/>
  <c r="U1215" i="16"/>
  <c r="J1215" i="16"/>
  <c r="L1215" i="16" s="1"/>
  <c r="Q1215" i="16"/>
  <c r="S1215" i="16" s="1"/>
  <c r="U1164" i="26" l="1"/>
  <c r="J1164" i="26"/>
  <c r="L1164" i="26" s="1"/>
  <c r="Q1164" i="26"/>
  <c r="S1164" i="26" s="1"/>
  <c r="F1216" i="16"/>
  <c r="H1216" i="16" s="1"/>
  <c r="W1215" i="16"/>
  <c r="AA1215" i="16"/>
  <c r="M1216" i="16"/>
  <c r="P1216" i="16" s="1"/>
  <c r="R1216" i="16" s="1"/>
  <c r="T1215" i="16"/>
  <c r="V1215" i="16" s="1"/>
  <c r="Y1215" i="16"/>
  <c r="AB1215" i="16"/>
  <c r="Z1215" i="16"/>
  <c r="X1215" i="16"/>
  <c r="F1165" i="26" l="1"/>
  <c r="M1165" i="26"/>
  <c r="T1164" i="26"/>
  <c r="V1164" i="26" s="1"/>
  <c r="Z1164" i="26"/>
  <c r="Y1164" i="26"/>
  <c r="AB1164" i="26"/>
  <c r="X1164" i="26"/>
  <c r="AA1164" i="26"/>
  <c r="W1164" i="26"/>
  <c r="G1216" i="16"/>
  <c r="I1216" i="16"/>
  <c r="K1216" i="16" s="1"/>
  <c r="U1216" i="16" s="1"/>
  <c r="N1216" i="16"/>
  <c r="O1216" i="16"/>
  <c r="I1165" i="26" l="1"/>
  <c r="K1165" i="26" s="1"/>
  <c r="H1165" i="26"/>
  <c r="G1165" i="26"/>
  <c r="N1165" i="26"/>
  <c r="P1165" i="26"/>
  <c r="R1165" i="26" s="1"/>
  <c r="O1165" i="26"/>
  <c r="J1216" i="16"/>
  <c r="L1216" i="16" s="1"/>
  <c r="Q1216" i="16"/>
  <c r="S1216" i="16" s="1"/>
  <c r="Q1165" i="26" l="1"/>
  <c r="S1165" i="26" s="1"/>
  <c r="U1165" i="26"/>
  <c r="J1165" i="26"/>
  <c r="T1216" i="16"/>
  <c r="V1216" i="16" s="1"/>
  <c r="AB1216" i="16"/>
  <c r="AA1216" i="16"/>
  <c r="Z1216" i="16"/>
  <c r="Y1216" i="16"/>
  <c r="X1216" i="16"/>
  <c r="W1216" i="16"/>
  <c r="M1217" i="16"/>
  <c r="F1217" i="16"/>
  <c r="T1165" i="26" l="1"/>
  <c r="L1165" i="26"/>
  <c r="I1217" i="16"/>
  <c r="K1217" i="16" s="1"/>
  <c r="G1217" i="16"/>
  <c r="H1217" i="16"/>
  <c r="O1217" i="16"/>
  <c r="N1217" i="16"/>
  <c r="P1217" i="16"/>
  <c r="R1217" i="16" s="1"/>
  <c r="F1166" i="26" l="1"/>
  <c r="M1166" i="26"/>
  <c r="Z1165" i="26"/>
  <c r="Y1165" i="26"/>
  <c r="AB1165" i="26"/>
  <c r="X1165" i="26"/>
  <c r="AA1165" i="26"/>
  <c r="W1165" i="26"/>
  <c r="V1165" i="26"/>
  <c r="Q1217" i="16"/>
  <c r="S1217" i="16" s="1"/>
  <c r="J1217" i="16"/>
  <c r="L1217" i="16" s="1"/>
  <c r="U1217" i="16"/>
  <c r="N1166" i="26" l="1"/>
  <c r="P1166" i="26"/>
  <c r="R1166" i="26" s="1"/>
  <c r="O1166" i="26"/>
  <c r="I1166" i="26"/>
  <c r="K1166" i="26" s="1"/>
  <c r="H1166" i="26"/>
  <c r="G1166" i="26"/>
  <c r="AB1217" i="16"/>
  <c r="AA1217" i="16"/>
  <c r="Z1217" i="16"/>
  <c r="Y1217" i="16"/>
  <c r="X1217" i="16"/>
  <c r="W1217" i="16"/>
  <c r="T1217" i="16"/>
  <c r="V1217" i="16" s="1"/>
  <c r="F1218" i="16"/>
  <c r="M1218" i="16"/>
  <c r="Q1166" i="26" l="1"/>
  <c r="S1166" i="26" s="1"/>
  <c r="U1166" i="26"/>
  <c r="J1166" i="26"/>
  <c r="P1218" i="16"/>
  <c r="R1218" i="16" s="1"/>
  <c r="N1218" i="16"/>
  <c r="O1218" i="16"/>
  <c r="H1218" i="16"/>
  <c r="I1218" i="16"/>
  <c r="K1218" i="16" s="1"/>
  <c r="G1218" i="16"/>
  <c r="T1166" i="26" l="1"/>
  <c r="L1166" i="26"/>
  <c r="Q1218" i="16"/>
  <c r="S1218" i="16" s="1"/>
  <c r="U1218" i="16"/>
  <c r="J1218" i="16"/>
  <c r="F1167" i="26" l="1"/>
  <c r="M1167" i="26"/>
  <c r="AB1166" i="26"/>
  <c r="X1166" i="26"/>
  <c r="AA1166" i="26"/>
  <c r="Z1166" i="26"/>
  <c r="Y1166" i="26"/>
  <c r="W1166" i="26"/>
  <c r="V1166" i="26"/>
  <c r="T1218" i="16"/>
  <c r="L1218" i="16"/>
  <c r="P1167" i="26" l="1"/>
  <c r="R1167" i="26" s="1"/>
  <c r="N1167" i="26"/>
  <c r="O1167" i="26"/>
  <c r="H1167" i="26"/>
  <c r="I1167" i="26"/>
  <c r="G1167" i="26"/>
  <c r="V1218" i="16"/>
  <c r="AB1218" i="16"/>
  <c r="AA1218" i="16"/>
  <c r="Z1218" i="16"/>
  <c r="Y1218" i="16"/>
  <c r="X1218" i="16"/>
  <c r="W1218" i="16"/>
  <c r="M1219" i="16"/>
  <c r="F1219" i="16"/>
  <c r="J1167" i="26" l="1"/>
  <c r="Q1167" i="26"/>
  <c r="S1167" i="26" s="1"/>
  <c r="K1167" i="26"/>
  <c r="U1167" i="26" s="1"/>
  <c r="O1219" i="16"/>
  <c r="P1219" i="16"/>
  <c r="R1219" i="16" s="1"/>
  <c r="N1219" i="16"/>
  <c r="G1219" i="16"/>
  <c r="I1219" i="16"/>
  <c r="K1219" i="16" s="1"/>
  <c r="H1219" i="16"/>
  <c r="T1167" i="26" l="1"/>
  <c r="L1167" i="26"/>
  <c r="M1168" i="26" s="1"/>
  <c r="J1219" i="16"/>
  <c r="L1219" i="16" s="1"/>
  <c r="U1219" i="16"/>
  <c r="Q1219" i="16"/>
  <c r="S1219" i="16" s="1"/>
  <c r="AB1167" i="26" l="1"/>
  <c r="F1168" i="26"/>
  <c r="G1168" i="26" s="1"/>
  <c r="Y1167" i="26"/>
  <c r="W1167" i="26"/>
  <c r="AA1167" i="26"/>
  <c r="X1167" i="26"/>
  <c r="Z1167" i="26"/>
  <c r="V1167" i="26"/>
  <c r="O1168" i="26"/>
  <c r="AB1219" i="16"/>
  <c r="AA1219" i="16"/>
  <c r="Z1219" i="16"/>
  <c r="Y1219" i="16"/>
  <c r="X1219" i="16"/>
  <c r="W1219" i="16"/>
  <c r="F1220" i="16"/>
  <c r="M1220" i="16"/>
  <c r="T1219" i="16"/>
  <c r="V1219" i="16" s="1"/>
  <c r="I1168" i="26" l="1"/>
  <c r="K1168" i="26" s="1"/>
  <c r="H1168" i="26"/>
  <c r="P1168" i="26"/>
  <c r="R1168" i="26" s="1"/>
  <c r="N1168" i="26"/>
  <c r="H1220" i="16"/>
  <c r="G1220" i="16"/>
  <c r="I1220" i="16"/>
  <c r="K1220" i="16" s="1"/>
  <c r="N1220" i="16"/>
  <c r="P1220" i="16"/>
  <c r="R1220" i="16" s="1"/>
  <c r="O1220" i="16"/>
  <c r="J1168" i="26" l="1"/>
  <c r="L1168" i="26" s="1"/>
  <c r="U1168" i="26"/>
  <c r="Q1168" i="26"/>
  <c r="S1168" i="26" s="1"/>
  <c r="Q1220" i="16"/>
  <c r="S1220" i="16" s="1"/>
  <c r="U1220" i="16"/>
  <c r="J1220" i="16"/>
  <c r="T1168" i="26" l="1"/>
  <c r="V1168" i="26" s="1"/>
  <c r="F1169" i="26"/>
  <c r="H1169" i="26" s="1"/>
  <c r="M1169" i="26"/>
  <c r="P1169" i="26" s="1"/>
  <c r="R1169" i="26" s="1"/>
  <c r="X1168" i="26"/>
  <c r="Z1168" i="26"/>
  <c r="Y1168" i="26"/>
  <c r="AA1168" i="26"/>
  <c r="AB1168" i="26"/>
  <c r="W1168" i="26"/>
  <c r="T1220" i="16"/>
  <c r="L1220" i="16"/>
  <c r="N1169" i="26" l="1"/>
  <c r="O1169" i="26"/>
  <c r="I1169" i="26"/>
  <c r="K1169" i="26" s="1"/>
  <c r="U1169" i="26" s="1"/>
  <c r="G1169" i="26"/>
  <c r="V1220" i="16"/>
  <c r="AB1220" i="16"/>
  <c r="AA1220" i="16"/>
  <c r="Z1220" i="16"/>
  <c r="Y1220" i="16"/>
  <c r="X1220" i="16"/>
  <c r="W1220" i="16"/>
  <c r="M1221" i="16"/>
  <c r="F1221" i="16"/>
  <c r="Q1169" i="26" l="1"/>
  <c r="S1169" i="26" s="1"/>
  <c r="J1169" i="26"/>
  <c r="I1221" i="16"/>
  <c r="K1221" i="16" s="1"/>
  <c r="G1221" i="16"/>
  <c r="H1221" i="16"/>
  <c r="O1221" i="16"/>
  <c r="N1221" i="16"/>
  <c r="P1221" i="16"/>
  <c r="R1221" i="16" s="1"/>
  <c r="T1169" i="26" l="1"/>
  <c r="L1169" i="26"/>
  <c r="F1170" i="26" s="1"/>
  <c r="J1221" i="16"/>
  <c r="L1221" i="16" s="1"/>
  <c r="Q1221" i="16"/>
  <c r="U1221" i="16"/>
  <c r="V1169" i="26" l="1"/>
  <c r="Y1169" i="26"/>
  <c r="Z1169" i="26"/>
  <c r="W1169" i="26"/>
  <c r="AA1169" i="26"/>
  <c r="X1169" i="26"/>
  <c r="AB1169" i="26"/>
  <c r="M1170" i="26"/>
  <c r="N1170" i="26" s="1"/>
  <c r="H1170" i="26"/>
  <c r="G1170" i="26"/>
  <c r="I1170" i="26"/>
  <c r="K1170" i="26" s="1"/>
  <c r="T1221" i="16"/>
  <c r="S1221" i="16"/>
  <c r="M1222" i="16" s="1"/>
  <c r="O1170" i="26" l="1"/>
  <c r="P1170" i="26"/>
  <c r="R1170" i="26" s="1"/>
  <c r="U1170" i="26" s="1"/>
  <c r="J1170" i="26"/>
  <c r="AA1221" i="16"/>
  <c r="Z1221" i="16"/>
  <c r="AB1221" i="16"/>
  <c r="V1221" i="16"/>
  <c r="W1221" i="16"/>
  <c r="X1221" i="16"/>
  <c r="Y1221" i="16"/>
  <c r="F1222" i="16"/>
  <c r="G1222" i="16" s="1"/>
  <c r="P1222" i="16"/>
  <c r="R1222" i="16" s="1"/>
  <c r="N1222" i="16"/>
  <c r="O1222" i="16"/>
  <c r="Q1170" i="26" l="1"/>
  <c r="S1170" i="26" s="1"/>
  <c r="L1170" i="26"/>
  <c r="I1222" i="16"/>
  <c r="K1222" i="16" s="1"/>
  <c r="U1222" i="16" s="1"/>
  <c r="H1222" i="16"/>
  <c r="Q1222" i="16"/>
  <c r="T1170" i="26" l="1"/>
  <c r="V1170" i="26" s="1"/>
  <c r="F1171" i="26"/>
  <c r="M1171" i="26"/>
  <c r="AB1170" i="26"/>
  <c r="X1170" i="26"/>
  <c r="AA1170" i="26"/>
  <c r="W1170" i="26"/>
  <c r="Z1170" i="26"/>
  <c r="Y1170" i="26"/>
  <c r="J1222" i="16"/>
  <c r="L1222" i="16" s="1"/>
  <c r="S1222" i="16"/>
  <c r="P1171" i="26" l="1"/>
  <c r="R1171" i="26" s="1"/>
  <c r="O1171" i="26"/>
  <c r="N1171" i="26"/>
  <c r="H1171" i="26"/>
  <c r="G1171" i="26"/>
  <c r="I1171" i="26"/>
  <c r="K1171" i="26" s="1"/>
  <c r="AB1222" i="16"/>
  <c r="AA1222" i="16"/>
  <c r="Z1222" i="16"/>
  <c r="Y1222" i="16"/>
  <c r="X1222" i="16"/>
  <c r="W1222" i="16"/>
  <c r="T1222" i="16"/>
  <c r="V1222" i="16" s="1"/>
  <c r="F1223" i="16"/>
  <c r="G1223" i="16" s="1"/>
  <c r="M1223" i="16"/>
  <c r="Q1171" i="26" l="1"/>
  <c r="S1171" i="26" s="1"/>
  <c r="U1171" i="26"/>
  <c r="J1171" i="26"/>
  <c r="N1223" i="16"/>
  <c r="H1223" i="16"/>
  <c r="I1223" i="16"/>
  <c r="K1223" i="16" s="1"/>
  <c r="P1223" i="16"/>
  <c r="R1223" i="16" s="1"/>
  <c r="O1223" i="16"/>
  <c r="T1171" i="26" l="1"/>
  <c r="L1171" i="26"/>
  <c r="U1223" i="16"/>
  <c r="J1223" i="16"/>
  <c r="L1223" i="16" s="1"/>
  <c r="Q1223" i="16"/>
  <c r="S1223" i="16" s="1"/>
  <c r="F1172" i="26" l="1"/>
  <c r="M1172" i="26"/>
  <c r="AB1171" i="26"/>
  <c r="X1171" i="26"/>
  <c r="AA1171" i="26"/>
  <c r="W1171" i="26"/>
  <c r="Z1171" i="26"/>
  <c r="Y1171" i="26"/>
  <c r="V1171" i="26"/>
  <c r="AB1223" i="16"/>
  <c r="AA1223" i="16"/>
  <c r="Z1223" i="16"/>
  <c r="Y1223" i="16"/>
  <c r="X1223" i="16"/>
  <c r="W1223" i="16"/>
  <c r="F1224" i="16"/>
  <c r="G1224" i="16" s="1"/>
  <c r="M1224" i="16"/>
  <c r="T1223" i="16"/>
  <c r="V1223" i="16" s="1"/>
  <c r="P1172" i="26" l="1"/>
  <c r="R1172" i="26" s="1"/>
  <c r="O1172" i="26"/>
  <c r="N1172" i="26"/>
  <c r="H1172" i="26"/>
  <c r="G1172" i="26"/>
  <c r="I1172" i="26"/>
  <c r="K1172" i="26" s="1"/>
  <c r="N1224" i="16"/>
  <c r="I1224" i="16"/>
  <c r="K1224" i="16" s="1"/>
  <c r="H1224" i="16"/>
  <c r="O1224" i="16"/>
  <c r="P1224" i="16"/>
  <c r="R1224" i="16" s="1"/>
  <c r="Q1172" i="26" l="1"/>
  <c r="S1172" i="26" s="1"/>
  <c r="U1172" i="26"/>
  <c r="J1172" i="26"/>
  <c r="U1224" i="16"/>
  <c r="J1224" i="16"/>
  <c r="L1224" i="16" s="1"/>
  <c r="Q1224" i="16"/>
  <c r="S1224" i="16" s="1"/>
  <c r="T1172" i="26" l="1"/>
  <c r="L1172" i="26"/>
  <c r="AB1224" i="16"/>
  <c r="AA1224" i="16"/>
  <c r="Z1224" i="16"/>
  <c r="Y1224" i="16"/>
  <c r="X1224" i="16"/>
  <c r="W1224" i="16"/>
  <c r="T1224" i="16"/>
  <c r="V1224" i="16" s="1"/>
  <c r="M1225" i="16"/>
  <c r="F1225" i="16"/>
  <c r="F1173" i="26" l="1"/>
  <c r="M1173" i="26"/>
  <c r="AB1172" i="26"/>
  <c r="X1172" i="26"/>
  <c r="AA1172" i="26"/>
  <c r="W1172" i="26"/>
  <c r="Z1172" i="26"/>
  <c r="Y1172" i="26"/>
  <c r="V1172" i="26"/>
  <c r="I1225" i="16"/>
  <c r="K1225" i="16" s="1"/>
  <c r="G1225" i="16"/>
  <c r="H1225" i="16"/>
  <c r="O1225" i="16"/>
  <c r="N1225" i="16"/>
  <c r="P1225" i="16"/>
  <c r="R1225" i="16" s="1"/>
  <c r="P1173" i="26" l="1"/>
  <c r="R1173" i="26" s="1"/>
  <c r="O1173" i="26"/>
  <c r="N1173" i="26"/>
  <c r="H1173" i="26"/>
  <c r="G1173" i="26"/>
  <c r="I1173" i="26"/>
  <c r="K1173" i="26" s="1"/>
  <c r="J1225" i="16"/>
  <c r="L1225" i="16" s="1"/>
  <c r="Q1225" i="16"/>
  <c r="U1225" i="16"/>
  <c r="Q1173" i="26" l="1"/>
  <c r="S1173" i="26" s="1"/>
  <c r="U1173" i="26"/>
  <c r="J1173" i="26"/>
  <c r="T1225" i="16"/>
  <c r="S1225" i="16"/>
  <c r="Y1225" i="16" s="1"/>
  <c r="T1173" i="26" l="1"/>
  <c r="L1173" i="26"/>
  <c r="W1225" i="16"/>
  <c r="Z1225" i="16"/>
  <c r="AA1225" i="16"/>
  <c r="AB1225" i="16"/>
  <c r="V1225" i="16"/>
  <c r="X1225" i="16"/>
  <c r="M1226" i="16"/>
  <c r="F1226" i="16"/>
  <c r="H1226" i="16" s="1"/>
  <c r="F1174" i="26" l="1"/>
  <c r="M1174" i="26"/>
  <c r="AB1173" i="26"/>
  <c r="X1173" i="26"/>
  <c r="AA1173" i="26"/>
  <c r="W1173" i="26"/>
  <c r="Z1173" i="26"/>
  <c r="Y1173" i="26"/>
  <c r="V1173" i="26"/>
  <c r="N1226" i="16"/>
  <c r="P1226" i="16"/>
  <c r="R1226" i="16" s="1"/>
  <c r="O1226" i="16"/>
  <c r="G1226" i="16"/>
  <c r="I1226" i="16"/>
  <c r="K1226" i="16" s="1"/>
  <c r="P1174" i="26" l="1"/>
  <c r="R1174" i="26" s="1"/>
  <c r="O1174" i="26"/>
  <c r="N1174" i="26"/>
  <c r="H1174" i="26"/>
  <c r="G1174" i="26"/>
  <c r="I1174" i="26"/>
  <c r="K1174" i="26" s="1"/>
  <c r="U1226" i="16"/>
  <c r="Q1226" i="16"/>
  <c r="S1226" i="16" s="1"/>
  <c r="J1226" i="16"/>
  <c r="L1226" i="16" s="1"/>
  <c r="U1174" i="26" l="1"/>
  <c r="Q1174" i="26"/>
  <c r="S1174" i="26" s="1"/>
  <c r="J1174" i="26"/>
  <c r="AB1226" i="16"/>
  <c r="AA1226" i="16"/>
  <c r="Z1226" i="16"/>
  <c r="Y1226" i="16"/>
  <c r="X1226" i="16"/>
  <c r="W1226" i="16"/>
  <c r="T1226" i="16"/>
  <c r="V1226" i="16" s="1"/>
  <c r="M1227" i="16"/>
  <c r="F1227" i="16"/>
  <c r="T1174" i="26" l="1"/>
  <c r="L1174" i="26"/>
  <c r="O1227" i="16"/>
  <c r="P1227" i="16"/>
  <c r="R1227" i="16" s="1"/>
  <c r="N1227" i="16"/>
  <c r="G1227" i="16"/>
  <c r="I1227" i="16"/>
  <c r="K1227" i="16" s="1"/>
  <c r="H1227" i="16"/>
  <c r="F1175" i="26" l="1"/>
  <c r="M1175" i="26"/>
  <c r="AB1174" i="26"/>
  <c r="X1174" i="26"/>
  <c r="AA1174" i="26"/>
  <c r="W1174" i="26"/>
  <c r="Z1174" i="26"/>
  <c r="Y1174" i="26"/>
  <c r="V1174" i="26"/>
  <c r="J1227" i="16"/>
  <c r="L1227" i="16" s="1"/>
  <c r="U1227" i="16"/>
  <c r="Q1227" i="16"/>
  <c r="S1227" i="16" s="1"/>
  <c r="P1175" i="26" l="1"/>
  <c r="R1175" i="26" s="1"/>
  <c r="O1175" i="26"/>
  <c r="N1175" i="26"/>
  <c r="H1175" i="26"/>
  <c r="G1175" i="26"/>
  <c r="I1175" i="26"/>
  <c r="K1175" i="26" s="1"/>
  <c r="AB1227" i="16"/>
  <c r="AA1227" i="16"/>
  <c r="Z1227" i="16"/>
  <c r="Y1227" i="16"/>
  <c r="X1227" i="16"/>
  <c r="W1227" i="16"/>
  <c r="T1227" i="16"/>
  <c r="V1227" i="16" s="1"/>
  <c r="F1228" i="16"/>
  <c r="M1228" i="16"/>
  <c r="Q1175" i="26" l="1"/>
  <c r="S1175" i="26" s="1"/>
  <c r="J1175" i="26"/>
  <c r="U1175" i="26"/>
  <c r="H1228" i="16"/>
  <c r="G1228" i="16"/>
  <c r="I1228" i="16"/>
  <c r="N1228" i="16"/>
  <c r="P1228" i="16"/>
  <c r="R1228" i="16" s="1"/>
  <c r="O1228" i="16"/>
  <c r="T1175" i="26" l="1"/>
  <c r="L1175" i="26"/>
  <c r="M1176" i="26" s="1"/>
  <c r="Q1228" i="16"/>
  <c r="S1228" i="16" s="1"/>
  <c r="K1228" i="16"/>
  <c r="U1228" i="16" s="1"/>
  <c r="J1228" i="16"/>
  <c r="Z1175" i="26" l="1"/>
  <c r="AB1175" i="26"/>
  <c r="F1176" i="26"/>
  <c r="H1176" i="26" s="1"/>
  <c r="V1175" i="26"/>
  <c r="Y1175" i="26"/>
  <c r="W1175" i="26"/>
  <c r="X1175" i="26"/>
  <c r="AA1175" i="26"/>
  <c r="P1176" i="26"/>
  <c r="R1176" i="26" s="1"/>
  <c r="O1176" i="26"/>
  <c r="N1176" i="26"/>
  <c r="T1228" i="16"/>
  <c r="L1228" i="16"/>
  <c r="I1176" i="26" l="1"/>
  <c r="K1176" i="26" s="1"/>
  <c r="U1176" i="26" s="1"/>
  <c r="G1176" i="26"/>
  <c r="Q1176" i="26"/>
  <c r="S1176" i="26" s="1"/>
  <c r="V1228" i="16"/>
  <c r="AB1228" i="16"/>
  <c r="AA1228" i="16"/>
  <c r="Z1228" i="16"/>
  <c r="Y1228" i="16"/>
  <c r="X1228" i="16"/>
  <c r="W1228" i="16"/>
  <c r="M1229" i="16"/>
  <c r="F1229" i="16"/>
  <c r="J1176" i="26" l="1"/>
  <c r="L1176" i="26" s="1"/>
  <c r="AB1176" i="26" s="1"/>
  <c r="I1229" i="16"/>
  <c r="K1229" i="16" s="1"/>
  <c r="G1229" i="16"/>
  <c r="H1229" i="16"/>
  <c r="O1229" i="16"/>
  <c r="N1229" i="16"/>
  <c r="P1229" i="16"/>
  <c r="R1229" i="16" s="1"/>
  <c r="Z1176" i="26" l="1"/>
  <c r="X1176" i="26"/>
  <c r="Y1176" i="26"/>
  <c r="AA1176" i="26"/>
  <c r="W1176" i="26"/>
  <c r="M1177" i="26"/>
  <c r="P1177" i="26" s="1"/>
  <c r="R1177" i="26" s="1"/>
  <c r="F1177" i="26"/>
  <c r="G1177" i="26" s="1"/>
  <c r="T1176" i="26"/>
  <c r="V1176" i="26" s="1"/>
  <c r="J1229" i="16"/>
  <c r="L1229" i="16" s="1"/>
  <c r="Q1229" i="16"/>
  <c r="S1229" i="16" s="1"/>
  <c r="U1229" i="16"/>
  <c r="O1177" i="26" l="1"/>
  <c r="I1177" i="26"/>
  <c r="K1177" i="26" s="1"/>
  <c r="U1177" i="26" s="1"/>
  <c r="H1177" i="26"/>
  <c r="N1177" i="26"/>
  <c r="AB1229" i="16"/>
  <c r="AA1229" i="16"/>
  <c r="Z1229" i="16"/>
  <c r="Y1229" i="16"/>
  <c r="X1229" i="16"/>
  <c r="W1229" i="16"/>
  <c r="T1229" i="16"/>
  <c r="V1229" i="16" s="1"/>
  <c r="F1230" i="16"/>
  <c r="M1230" i="16"/>
  <c r="Q1177" i="26" l="1"/>
  <c r="S1177" i="26" s="1"/>
  <c r="J1177" i="26"/>
  <c r="P1230" i="16"/>
  <c r="R1230" i="16" s="1"/>
  <c r="N1230" i="16"/>
  <c r="O1230" i="16"/>
  <c r="H1230" i="16"/>
  <c r="I1230" i="16"/>
  <c r="K1230" i="16" s="1"/>
  <c r="G1230" i="16"/>
  <c r="T1177" i="26" l="1"/>
  <c r="L1177" i="26"/>
  <c r="AB1177" i="26" s="1"/>
  <c r="Q1230" i="16"/>
  <c r="S1230" i="16" s="1"/>
  <c r="U1230" i="16"/>
  <c r="J1230" i="16"/>
  <c r="Z1177" i="26" l="1"/>
  <c r="W1177" i="26"/>
  <c r="V1177" i="26"/>
  <c r="Y1177" i="26"/>
  <c r="M1178" i="26"/>
  <c r="N1178" i="26" s="1"/>
  <c r="F1178" i="26"/>
  <c r="G1178" i="26" s="1"/>
  <c r="AA1177" i="26"/>
  <c r="X1177" i="26"/>
  <c r="T1230" i="16"/>
  <c r="L1230" i="16"/>
  <c r="O1178" i="26" l="1"/>
  <c r="P1178" i="26"/>
  <c r="R1178" i="26" s="1"/>
  <c r="H1178" i="26"/>
  <c r="I1178" i="26"/>
  <c r="K1178" i="26" s="1"/>
  <c r="V1230" i="16"/>
  <c r="AB1230" i="16"/>
  <c r="AA1230" i="16"/>
  <c r="Z1230" i="16"/>
  <c r="Y1230" i="16"/>
  <c r="X1230" i="16"/>
  <c r="W1230" i="16"/>
  <c r="M1231" i="16"/>
  <c r="F1231" i="16"/>
  <c r="U1178" i="26" l="1"/>
  <c r="Q1178" i="26"/>
  <c r="S1178" i="26" s="1"/>
  <c r="J1178" i="26"/>
  <c r="L1178" i="26" s="1"/>
  <c r="G1231" i="16"/>
  <c r="I1231" i="16"/>
  <c r="K1231" i="16" s="1"/>
  <c r="H1231" i="16"/>
  <c r="O1231" i="16"/>
  <c r="P1231" i="16"/>
  <c r="R1231" i="16" s="1"/>
  <c r="N1231" i="16"/>
  <c r="T1178" i="26" l="1"/>
  <c r="V1178" i="26" s="1"/>
  <c r="F1179" i="26"/>
  <c r="M1179" i="26"/>
  <c r="AB1178" i="26"/>
  <c r="X1178" i="26"/>
  <c r="AA1178" i="26"/>
  <c r="W1178" i="26"/>
  <c r="Z1178" i="26"/>
  <c r="Y1178" i="26"/>
  <c r="Q1231" i="16"/>
  <c r="S1231" i="16" s="1"/>
  <c r="J1231" i="16"/>
  <c r="L1231" i="16" s="1"/>
  <c r="U1231" i="16"/>
  <c r="P1179" i="26" l="1"/>
  <c r="R1179" i="26" s="1"/>
  <c r="O1179" i="26"/>
  <c r="N1179" i="26"/>
  <c r="H1179" i="26"/>
  <c r="G1179" i="26"/>
  <c r="I1179" i="26"/>
  <c r="K1179" i="26" s="1"/>
  <c r="AB1231" i="16"/>
  <c r="AA1231" i="16"/>
  <c r="Z1231" i="16"/>
  <c r="Y1231" i="16"/>
  <c r="X1231" i="16"/>
  <c r="W1231" i="16"/>
  <c r="T1231" i="16"/>
  <c r="V1231" i="16" s="1"/>
  <c r="F1232" i="16"/>
  <c r="M1232" i="16"/>
  <c r="Q1179" i="26" l="1"/>
  <c r="S1179" i="26" s="1"/>
  <c r="U1179" i="26"/>
  <c r="J1179" i="26"/>
  <c r="L1179" i="26" s="1"/>
  <c r="N1232" i="16"/>
  <c r="P1232" i="16"/>
  <c r="R1232" i="16" s="1"/>
  <c r="O1232" i="16"/>
  <c r="H1232" i="16"/>
  <c r="G1232" i="16"/>
  <c r="I1232" i="16"/>
  <c r="K1232" i="16" s="1"/>
  <c r="F1180" i="26" l="1"/>
  <c r="M1180" i="26"/>
  <c r="T1179" i="26"/>
  <c r="V1179" i="26" s="1"/>
  <c r="AB1179" i="26"/>
  <c r="X1179" i="26"/>
  <c r="AA1179" i="26"/>
  <c r="W1179" i="26"/>
  <c r="Z1179" i="26"/>
  <c r="Y1179" i="26"/>
  <c r="Q1232" i="16"/>
  <c r="S1232" i="16" s="1"/>
  <c r="J1232" i="16"/>
  <c r="U1232" i="16"/>
  <c r="P1180" i="26" l="1"/>
  <c r="R1180" i="26" s="1"/>
  <c r="O1180" i="26"/>
  <c r="N1180" i="26"/>
  <c r="H1180" i="26"/>
  <c r="G1180" i="26"/>
  <c r="I1180" i="26"/>
  <c r="K1180" i="26" s="1"/>
  <c r="T1232" i="16"/>
  <c r="L1232" i="16"/>
  <c r="Q1180" i="26" l="1"/>
  <c r="S1180" i="26" s="1"/>
  <c r="J1180" i="26"/>
  <c r="L1180" i="26" s="1"/>
  <c r="U1180" i="26"/>
  <c r="V1232" i="16"/>
  <c r="AB1232" i="16"/>
  <c r="AA1232" i="16"/>
  <c r="Z1232" i="16"/>
  <c r="Y1232" i="16"/>
  <c r="X1232" i="16"/>
  <c r="W1232" i="16"/>
  <c r="M1233" i="16"/>
  <c r="F1233" i="16"/>
  <c r="F1181" i="26" l="1"/>
  <c r="M1181" i="26"/>
  <c r="T1180" i="26"/>
  <c r="V1180" i="26" s="1"/>
  <c r="AB1180" i="26"/>
  <c r="X1180" i="26"/>
  <c r="AA1180" i="26"/>
  <c r="W1180" i="26"/>
  <c r="Z1180" i="26"/>
  <c r="Y1180" i="26"/>
  <c r="I1233" i="16"/>
  <c r="K1233" i="16" s="1"/>
  <c r="G1233" i="16"/>
  <c r="H1233" i="16"/>
  <c r="O1233" i="16"/>
  <c r="N1233" i="16"/>
  <c r="P1233" i="16"/>
  <c r="R1233" i="16" s="1"/>
  <c r="P1181" i="26" l="1"/>
  <c r="R1181" i="26" s="1"/>
  <c r="O1181" i="26"/>
  <c r="N1181" i="26"/>
  <c r="H1181" i="26"/>
  <c r="G1181" i="26"/>
  <c r="I1181" i="26"/>
  <c r="K1181" i="26" s="1"/>
  <c r="J1233" i="16"/>
  <c r="L1233" i="16" s="1"/>
  <c r="Q1233" i="16"/>
  <c r="U1233" i="16"/>
  <c r="Q1181" i="26" l="1"/>
  <c r="S1181" i="26" s="1"/>
  <c r="U1181" i="26"/>
  <c r="J1181" i="26"/>
  <c r="T1233" i="16"/>
  <c r="S1233" i="16"/>
  <c r="M1234" i="16" s="1"/>
  <c r="T1181" i="26" l="1"/>
  <c r="L1181" i="26"/>
  <c r="Z1233" i="16"/>
  <c r="AA1233" i="16"/>
  <c r="AB1233" i="16"/>
  <c r="V1233" i="16"/>
  <c r="W1233" i="16"/>
  <c r="X1233" i="16"/>
  <c r="Y1233" i="16"/>
  <c r="F1234" i="16"/>
  <c r="I1234" i="16" s="1"/>
  <c r="K1234" i="16" s="1"/>
  <c r="P1234" i="16"/>
  <c r="R1234" i="16" s="1"/>
  <c r="N1234" i="16"/>
  <c r="O1234" i="16"/>
  <c r="F1182" i="26" l="1"/>
  <c r="M1182" i="26"/>
  <c r="AB1181" i="26"/>
  <c r="X1181" i="26"/>
  <c r="AA1181" i="26"/>
  <c r="W1181" i="26"/>
  <c r="Z1181" i="26"/>
  <c r="Y1181" i="26"/>
  <c r="V1181" i="26"/>
  <c r="G1234" i="16"/>
  <c r="H1234" i="16"/>
  <c r="U1234" i="16"/>
  <c r="Q1234" i="16"/>
  <c r="S1234" i="16" s="1"/>
  <c r="P1182" i="26" l="1"/>
  <c r="R1182" i="26" s="1"/>
  <c r="O1182" i="26"/>
  <c r="N1182" i="26"/>
  <c r="H1182" i="26"/>
  <c r="G1182" i="26"/>
  <c r="I1182" i="26"/>
  <c r="K1182" i="26" s="1"/>
  <c r="J1234" i="16"/>
  <c r="T1234" i="16" s="1"/>
  <c r="Q1182" i="26" l="1"/>
  <c r="S1182" i="26" s="1"/>
  <c r="U1182" i="26"/>
  <c r="J1182" i="26"/>
  <c r="L1234" i="16"/>
  <c r="T1182" i="26" l="1"/>
  <c r="L1182" i="26"/>
  <c r="V1234" i="16"/>
  <c r="AB1234" i="16"/>
  <c r="AA1234" i="16"/>
  <c r="Z1234" i="16"/>
  <c r="Y1234" i="16"/>
  <c r="X1234" i="16"/>
  <c r="W1234" i="16"/>
  <c r="M1235" i="16"/>
  <c r="F1235" i="16"/>
  <c r="G1235" i="16" s="1"/>
  <c r="F1183" i="26" l="1"/>
  <c r="M1183" i="26"/>
  <c r="AB1182" i="26"/>
  <c r="X1182" i="26"/>
  <c r="AA1182" i="26"/>
  <c r="W1182" i="26"/>
  <c r="Z1182" i="26"/>
  <c r="Y1182" i="26"/>
  <c r="V1182" i="26"/>
  <c r="N1235" i="16"/>
  <c r="P1235" i="16"/>
  <c r="R1235" i="16" s="1"/>
  <c r="O1235" i="16"/>
  <c r="H1235" i="16"/>
  <c r="I1235" i="16"/>
  <c r="K1235" i="16" s="1"/>
  <c r="P1183" i="26" l="1"/>
  <c r="R1183" i="26" s="1"/>
  <c r="O1183" i="26"/>
  <c r="N1183" i="26"/>
  <c r="H1183" i="26"/>
  <c r="G1183" i="26"/>
  <c r="I1183" i="26"/>
  <c r="K1183" i="26" s="1"/>
  <c r="U1235" i="16"/>
  <c r="Q1235" i="16"/>
  <c r="S1235" i="16" s="1"/>
  <c r="J1235" i="16"/>
  <c r="Q1183" i="26" l="1"/>
  <c r="S1183" i="26" s="1"/>
  <c r="J1183" i="26"/>
  <c r="U1183" i="26"/>
  <c r="T1235" i="16"/>
  <c r="L1235" i="16"/>
  <c r="T1183" i="26" l="1"/>
  <c r="L1183" i="26"/>
  <c r="V1235" i="16"/>
  <c r="AB1235" i="16"/>
  <c r="AA1235" i="16"/>
  <c r="Z1235" i="16"/>
  <c r="Y1235" i="16"/>
  <c r="X1235" i="16"/>
  <c r="W1235" i="16"/>
  <c r="F1236" i="16"/>
  <c r="M1236" i="16"/>
  <c r="F1184" i="26" l="1"/>
  <c r="M1184" i="26"/>
  <c r="AA1183" i="26"/>
  <c r="X1183" i="26"/>
  <c r="Y1183" i="26"/>
  <c r="W1183" i="26"/>
  <c r="Z1183" i="26"/>
  <c r="AB1183" i="26"/>
  <c r="V1183" i="26"/>
  <c r="O1236" i="16"/>
  <c r="N1236" i="16"/>
  <c r="P1236" i="16"/>
  <c r="R1236" i="16" s="1"/>
  <c r="H1236" i="16"/>
  <c r="G1236" i="16"/>
  <c r="I1236" i="16"/>
  <c r="K1236" i="16" s="1"/>
  <c r="H1184" i="26" l="1"/>
  <c r="I1184" i="26"/>
  <c r="K1184" i="26" s="1"/>
  <c r="G1184" i="26"/>
  <c r="N1184" i="26"/>
  <c r="P1184" i="26"/>
  <c r="R1184" i="26" s="1"/>
  <c r="O1184" i="26"/>
  <c r="U1236" i="16"/>
  <c r="Q1236" i="16"/>
  <c r="S1236" i="16" s="1"/>
  <c r="J1236" i="16"/>
  <c r="J1184" i="26" l="1"/>
  <c r="L1184" i="26" s="1"/>
  <c r="Q1184" i="26"/>
  <c r="U1184" i="26"/>
  <c r="L1236" i="16"/>
  <c r="T1236" i="16"/>
  <c r="T1184" i="26" l="1"/>
  <c r="S1184" i="26"/>
  <c r="AA1184" i="26" s="1"/>
  <c r="V1236" i="16"/>
  <c r="AB1236" i="16"/>
  <c r="AA1236" i="16"/>
  <c r="Z1236" i="16"/>
  <c r="Y1236" i="16"/>
  <c r="X1236" i="16"/>
  <c r="W1236" i="16"/>
  <c r="F1237" i="16"/>
  <c r="M1237" i="16"/>
  <c r="V1184" i="26" l="1"/>
  <c r="M1185" i="26"/>
  <c r="F1185" i="26"/>
  <c r="AB1184" i="26"/>
  <c r="W1184" i="26"/>
  <c r="Z1184" i="26"/>
  <c r="Y1184" i="26"/>
  <c r="X1184" i="26"/>
  <c r="O1237" i="16"/>
  <c r="P1237" i="16"/>
  <c r="R1237" i="16" s="1"/>
  <c r="N1237" i="16"/>
  <c r="I1237" i="16"/>
  <c r="K1237" i="16" s="1"/>
  <c r="G1237" i="16"/>
  <c r="H1237" i="16"/>
  <c r="O1185" i="26" l="1"/>
  <c r="N1185" i="26"/>
  <c r="P1185" i="26"/>
  <c r="R1185" i="26" s="1"/>
  <c r="G1185" i="26"/>
  <c r="I1185" i="26"/>
  <c r="K1185" i="26" s="1"/>
  <c r="H1185" i="26"/>
  <c r="U1237" i="16"/>
  <c r="Q1237" i="16"/>
  <c r="S1237" i="16" s="1"/>
  <c r="J1237" i="16"/>
  <c r="J1185" i="26" l="1"/>
  <c r="L1185" i="26" s="1"/>
  <c r="Q1185" i="26"/>
  <c r="U1185" i="26"/>
  <c r="L1237" i="16"/>
  <c r="T1237" i="16"/>
  <c r="T1185" i="26" l="1"/>
  <c r="S1185" i="26"/>
  <c r="X1185" i="26" s="1"/>
  <c r="V1237" i="16"/>
  <c r="AB1237" i="16"/>
  <c r="AA1237" i="16"/>
  <c r="Z1237" i="16"/>
  <c r="Y1237" i="16"/>
  <c r="X1237" i="16"/>
  <c r="W1237" i="16"/>
  <c r="M1238" i="16"/>
  <c r="F1238" i="16"/>
  <c r="AB1185" i="26" l="1"/>
  <c r="M1186" i="26"/>
  <c r="P1186" i="26" s="1"/>
  <c r="R1186" i="26" s="1"/>
  <c r="Z1185" i="26"/>
  <c r="AA1185" i="26"/>
  <c r="Y1185" i="26"/>
  <c r="W1185" i="26"/>
  <c r="F1186" i="26"/>
  <c r="H1186" i="26" s="1"/>
  <c r="V1185" i="26"/>
  <c r="H1238" i="16"/>
  <c r="I1238" i="16"/>
  <c r="K1238" i="16" s="1"/>
  <c r="G1238" i="16"/>
  <c r="O1238" i="16"/>
  <c r="N1238" i="16"/>
  <c r="P1238" i="16"/>
  <c r="R1238" i="16" s="1"/>
  <c r="N1186" i="26" l="1"/>
  <c r="O1186" i="26"/>
  <c r="I1186" i="26"/>
  <c r="K1186" i="26" s="1"/>
  <c r="U1186" i="26" s="1"/>
  <c r="G1186" i="26"/>
  <c r="Q1238" i="16"/>
  <c r="S1238" i="16" s="1"/>
  <c r="U1238" i="16"/>
  <c r="J1238" i="16"/>
  <c r="Q1186" i="26" l="1"/>
  <c r="S1186" i="26" s="1"/>
  <c r="J1186" i="26"/>
  <c r="L1186" i="26" s="1"/>
  <c r="T1238" i="16"/>
  <c r="L1238" i="16"/>
  <c r="T1186" i="26" l="1"/>
  <c r="V1186" i="26" s="1"/>
  <c r="F1187" i="26"/>
  <c r="M1187" i="26"/>
  <c r="W1186" i="26"/>
  <c r="AB1186" i="26"/>
  <c r="AA1186" i="26"/>
  <c r="Z1186" i="26"/>
  <c r="X1186" i="26"/>
  <c r="Y1186" i="26"/>
  <c r="V1238" i="16"/>
  <c r="AB1238" i="16"/>
  <c r="AA1238" i="16"/>
  <c r="Z1238" i="16"/>
  <c r="Y1238" i="16"/>
  <c r="X1238" i="16"/>
  <c r="W1238" i="16"/>
  <c r="F1239" i="16"/>
  <c r="M1239" i="16"/>
  <c r="N1187" i="26" l="1"/>
  <c r="P1187" i="26"/>
  <c r="R1187" i="26" s="1"/>
  <c r="O1187" i="26"/>
  <c r="G1187" i="26"/>
  <c r="I1187" i="26"/>
  <c r="K1187" i="26" s="1"/>
  <c r="H1187" i="26"/>
  <c r="O1239" i="16"/>
  <c r="P1239" i="16"/>
  <c r="R1239" i="16" s="1"/>
  <c r="N1239" i="16"/>
  <c r="H1239" i="16"/>
  <c r="G1239" i="16"/>
  <c r="I1239" i="16"/>
  <c r="K1239" i="16" s="1"/>
  <c r="Q1187" i="26" l="1"/>
  <c r="S1187" i="26" s="1"/>
  <c r="J1187" i="26"/>
  <c r="U1187" i="26"/>
  <c r="U1239" i="16"/>
  <c r="Q1239" i="16"/>
  <c r="S1239" i="16" s="1"/>
  <c r="J1239" i="16"/>
  <c r="L1239" i="16" s="1"/>
  <c r="T1187" i="26" l="1"/>
  <c r="L1187" i="26"/>
  <c r="AB1239" i="16"/>
  <c r="AA1239" i="16"/>
  <c r="Z1239" i="16"/>
  <c r="Y1239" i="16"/>
  <c r="X1239" i="16"/>
  <c r="W1239" i="16"/>
  <c r="T1239" i="16"/>
  <c r="V1239" i="16" s="1"/>
  <c r="M1240" i="16"/>
  <c r="F1240" i="16"/>
  <c r="F1188" i="26" l="1"/>
  <c r="M1188" i="26"/>
  <c r="V1187" i="26"/>
  <c r="AB1187" i="26"/>
  <c r="Z1187" i="26"/>
  <c r="X1187" i="26"/>
  <c r="Y1187" i="26"/>
  <c r="AA1187" i="26"/>
  <c r="W1187" i="26"/>
  <c r="I1240" i="16"/>
  <c r="K1240" i="16" s="1"/>
  <c r="G1240" i="16"/>
  <c r="H1240" i="16"/>
  <c r="O1240" i="16"/>
  <c r="N1240" i="16"/>
  <c r="P1240" i="16"/>
  <c r="R1240" i="16" s="1"/>
  <c r="I1188" i="26" l="1"/>
  <c r="K1188" i="26" s="1"/>
  <c r="H1188" i="26"/>
  <c r="G1188" i="26"/>
  <c r="O1188" i="26"/>
  <c r="N1188" i="26"/>
  <c r="P1188" i="26"/>
  <c r="R1188" i="26" s="1"/>
  <c r="Q1240" i="16"/>
  <c r="S1240" i="16" s="1"/>
  <c r="U1240" i="16"/>
  <c r="J1240" i="16"/>
  <c r="J1188" i="26" l="1"/>
  <c r="L1188" i="26" s="1"/>
  <c r="Q1188" i="26"/>
  <c r="U1188" i="26"/>
  <c r="T1240" i="16"/>
  <c r="L1240" i="16"/>
  <c r="T1188" i="26" l="1"/>
  <c r="S1188" i="26"/>
  <c r="X1188" i="26" s="1"/>
  <c r="V1240" i="16"/>
  <c r="AB1240" i="16"/>
  <c r="AA1240" i="16"/>
  <c r="Z1240" i="16"/>
  <c r="Y1240" i="16"/>
  <c r="X1240" i="16"/>
  <c r="W1240" i="16"/>
  <c r="F1241" i="16"/>
  <c r="M1241" i="16"/>
  <c r="Z1188" i="26" l="1"/>
  <c r="AB1188" i="26"/>
  <c r="AA1188" i="26"/>
  <c r="F1189" i="26"/>
  <c r="H1189" i="26" s="1"/>
  <c r="V1188" i="26"/>
  <c r="W1188" i="26"/>
  <c r="M1189" i="26"/>
  <c r="P1189" i="26" s="1"/>
  <c r="R1189" i="26" s="1"/>
  <c r="Y1188" i="26"/>
  <c r="O1241" i="16"/>
  <c r="N1241" i="16"/>
  <c r="P1241" i="16"/>
  <c r="R1241" i="16" s="1"/>
  <c r="H1241" i="16"/>
  <c r="I1241" i="16"/>
  <c r="K1241" i="16" s="1"/>
  <c r="G1241" i="16"/>
  <c r="N1189" i="26" l="1"/>
  <c r="O1189" i="26"/>
  <c r="I1189" i="26"/>
  <c r="K1189" i="26" s="1"/>
  <c r="U1189" i="26" s="1"/>
  <c r="G1189" i="26"/>
  <c r="Q1241" i="16"/>
  <c r="S1241" i="16" s="1"/>
  <c r="J1241" i="16"/>
  <c r="U1241" i="16"/>
  <c r="J1189" i="26" l="1"/>
  <c r="L1189" i="26" s="1"/>
  <c r="Q1189" i="26"/>
  <c r="S1189" i="26" s="1"/>
  <c r="T1241" i="16"/>
  <c r="L1241" i="16"/>
  <c r="W1189" i="26" l="1"/>
  <c r="F1190" i="26"/>
  <c r="G1190" i="26" s="1"/>
  <c r="Z1189" i="26"/>
  <c r="AB1189" i="26"/>
  <c r="Y1189" i="26"/>
  <c r="AA1189" i="26"/>
  <c r="X1189" i="26"/>
  <c r="T1189" i="26"/>
  <c r="V1189" i="26" s="1"/>
  <c r="M1190" i="26"/>
  <c r="O1190" i="26" s="1"/>
  <c r="H1190" i="26"/>
  <c r="V1241" i="16"/>
  <c r="AB1241" i="16"/>
  <c r="AA1241" i="16"/>
  <c r="Z1241" i="16"/>
  <c r="Y1241" i="16"/>
  <c r="X1241" i="16"/>
  <c r="W1241" i="16"/>
  <c r="F1242" i="16"/>
  <c r="I1242" i="16" s="1"/>
  <c r="K1242" i="16" s="1"/>
  <c r="M1242" i="16"/>
  <c r="I1190" i="26" l="1"/>
  <c r="K1190" i="26" s="1"/>
  <c r="N1190" i="26"/>
  <c r="P1190" i="26"/>
  <c r="R1190" i="26" s="1"/>
  <c r="O1242" i="16"/>
  <c r="G1242" i="16"/>
  <c r="H1242" i="16"/>
  <c r="N1242" i="16"/>
  <c r="P1242" i="16"/>
  <c r="R1242" i="16" s="1"/>
  <c r="J1190" i="26" l="1"/>
  <c r="L1190" i="26" s="1"/>
  <c r="U1190" i="26"/>
  <c r="Q1190" i="26"/>
  <c r="S1190" i="26" s="1"/>
  <c r="U1242" i="16"/>
  <c r="J1242" i="16"/>
  <c r="L1242" i="16" s="1"/>
  <c r="Q1242" i="16"/>
  <c r="S1242" i="16" s="1"/>
  <c r="M1191" i="26" l="1"/>
  <c r="N1191" i="26" s="1"/>
  <c r="Z1190" i="26"/>
  <c r="AB1190" i="26"/>
  <c r="Y1190" i="26"/>
  <c r="W1190" i="26"/>
  <c r="T1190" i="26"/>
  <c r="V1190" i="26" s="1"/>
  <c r="AA1190" i="26"/>
  <c r="X1190" i="26"/>
  <c r="F1191" i="26"/>
  <c r="G1191" i="26" s="1"/>
  <c r="AB1242" i="16"/>
  <c r="AA1242" i="16"/>
  <c r="Z1242" i="16"/>
  <c r="Y1242" i="16"/>
  <c r="X1242" i="16"/>
  <c r="W1242" i="16"/>
  <c r="T1242" i="16"/>
  <c r="V1242" i="16" s="1"/>
  <c r="F1243" i="16"/>
  <c r="M1243" i="16"/>
  <c r="O1191" i="26" l="1"/>
  <c r="P1191" i="26"/>
  <c r="R1191" i="26" s="1"/>
  <c r="H1191" i="26"/>
  <c r="I1191" i="26"/>
  <c r="K1191" i="26" s="1"/>
  <c r="O1243" i="16"/>
  <c r="N1243" i="16"/>
  <c r="P1243" i="16"/>
  <c r="R1243" i="16" s="1"/>
  <c r="G1243" i="16"/>
  <c r="H1243" i="16"/>
  <c r="I1243" i="16"/>
  <c r="K1243" i="16" s="1"/>
  <c r="Q1191" i="26" l="1"/>
  <c r="S1191" i="26" s="1"/>
  <c r="U1191" i="26"/>
  <c r="J1191" i="26"/>
  <c r="L1191" i="26" s="1"/>
  <c r="U1243" i="16"/>
  <c r="Q1243" i="16"/>
  <c r="S1243" i="16" s="1"/>
  <c r="J1243" i="16"/>
  <c r="M1192" i="26" l="1"/>
  <c r="T1191" i="26"/>
  <c r="V1191" i="26" s="1"/>
  <c r="F1192" i="26"/>
  <c r="X1191" i="26"/>
  <c r="W1191" i="26"/>
  <c r="Z1191" i="26"/>
  <c r="AB1191" i="26"/>
  <c r="Y1191" i="26"/>
  <c r="AA1191" i="26"/>
  <c r="T1243" i="16"/>
  <c r="L1243" i="16"/>
  <c r="H1192" i="26" l="1"/>
  <c r="I1192" i="26"/>
  <c r="K1192" i="26" s="1"/>
  <c r="G1192" i="26"/>
  <c r="P1192" i="26"/>
  <c r="R1192" i="26" s="1"/>
  <c r="O1192" i="26"/>
  <c r="N1192" i="26"/>
  <c r="V1243" i="16"/>
  <c r="AB1243" i="16"/>
  <c r="AA1243" i="16"/>
  <c r="Z1243" i="16"/>
  <c r="Y1243" i="16"/>
  <c r="X1243" i="16"/>
  <c r="W1243" i="16"/>
  <c r="M1244" i="16"/>
  <c r="F1244" i="16"/>
  <c r="I1244" i="16" s="1"/>
  <c r="K1244" i="16" s="1"/>
  <c r="J1192" i="26" l="1"/>
  <c r="L1192" i="26" s="1"/>
  <c r="Q1192" i="26"/>
  <c r="U1192" i="26"/>
  <c r="N1244" i="16"/>
  <c r="O1244" i="16"/>
  <c r="P1244" i="16"/>
  <c r="R1244" i="16" s="1"/>
  <c r="G1244" i="16"/>
  <c r="H1244" i="16"/>
  <c r="T1192" i="26" l="1"/>
  <c r="S1192" i="26"/>
  <c r="AA1192" i="26" s="1"/>
  <c r="U1244" i="16"/>
  <c r="J1244" i="16"/>
  <c r="L1244" i="16" s="1"/>
  <c r="Q1244" i="16"/>
  <c r="Y1192" i="26" l="1"/>
  <c r="M1193" i="26"/>
  <c r="O1193" i="26" s="1"/>
  <c r="F1193" i="26"/>
  <c r="H1193" i="26" s="1"/>
  <c r="W1192" i="26"/>
  <c r="V1192" i="26"/>
  <c r="Z1192" i="26"/>
  <c r="X1192" i="26"/>
  <c r="AB1192" i="26"/>
  <c r="S1244" i="16"/>
  <c r="X1244" i="16" s="1"/>
  <c r="T1244" i="16"/>
  <c r="N1193" i="26" l="1"/>
  <c r="P1193" i="26"/>
  <c r="R1193" i="26" s="1"/>
  <c r="G1193" i="26"/>
  <c r="I1193" i="26"/>
  <c r="K1193" i="26" s="1"/>
  <c r="W1244" i="16"/>
  <c r="Z1244" i="16"/>
  <c r="AB1244" i="16"/>
  <c r="F1245" i="16"/>
  <c r="G1245" i="16" s="1"/>
  <c r="M1245" i="16"/>
  <c r="O1245" i="16" s="1"/>
  <c r="Y1244" i="16"/>
  <c r="AA1244" i="16"/>
  <c r="V1244" i="16"/>
  <c r="U1193" i="26" l="1"/>
  <c r="Q1193" i="26"/>
  <c r="S1193" i="26" s="1"/>
  <c r="J1193" i="26"/>
  <c r="L1193" i="26" s="1"/>
  <c r="I1245" i="16"/>
  <c r="K1245" i="16" s="1"/>
  <c r="H1245" i="16"/>
  <c r="N1245" i="16"/>
  <c r="P1245" i="16"/>
  <c r="R1245" i="16" s="1"/>
  <c r="F1194" i="26" l="1"/>
  <c r="H1194" i="26" s="1"/>
  <c r="M1194" i="26"/>
  <c r="O1194" i="26" s="1"/>
  <c r="T1193" i="26"/>
  <c r="V1193" i="26" s="1"/>
  <c r="AA1193" i="26"/>
  <c r="W1193" i="26"/>
  <c r="Y1193" i="26"/>
  <c r="Z1193" i="26"/>
  <c r="AB1193" i="26"/>
  <c r="X1193" i="26"/>
  <c r="U1245" i="16"/>
  <c r="J1245" i="16"/>
  <c r="L1245" i="16" s="1"/>
  <c r="Q1245" i="16"/>
  <c r="S1245" i="16" s="1"/>
  <c r="P1194" i="26" l="1"/>
  <c r="R1194" i="26" s="1"/>
  <c r="G1194" i="26"/>
  <c r="N1194" i="26"/>
  <c r="I1194" i="26"/>
  <c r="K1194" i="26" s="1"/>
  <c r="AA1245" i="16"/>
  <c r="W1245" i="16"/>
  <c r="T1245" i="16"/>
  <c r="V1245" i="16" s="1"/>
  <c r="M1246" i="16"/>
  <c r="N1246" i="16" s="1"/>
  <c r="F1246" i="16"/>
  <c r="I1246" i="16" s="1"/>
  <c r="K1246" i="16" s="1"/>
  <c r="Y1245" i="16"/>
  <c r="Z1245" i="16"/>
  <c r="X1245" i="16"/>
  <c r="AB1245" i="16"/>
  <c r="Q1194" i="26" l="1"/>
  <c r="S1194" i="26" s="1"/>
  <c r="U1194" i="26"/>
  <c r="J1194" i="26"/>
  <c r="L1194" i="26" s="1"/>
  <c r="M1195" i="26" s="1"/>
  <c r="O1246" i="16"/>
  <c r="G1246" i="16"/>
  <c r="P1246" i="16"/>
  <c r="R1246" i="16" s="1"/>
  <c r="U1246" i="16" s="1"/>
  <c r="H1246" i="16"/>
  <c r="W1194" i="26" l="1"/>
  <c r="F1195" i="26"/>
  <c r="G1195" i="26" s="1"/>
  <c r="AA1194" i="26"/>
  <c r="Z1194" i="26"/>
  <c r="X1194" i="26"/>
  <c r="Y1194" i="26"/>
  <c r="AB1194" i="26"/>
  <c r="P1195" i="26"/>
  <c r="R1195" i="26" s="1"/>
  <c r="O1195" i="26"/>
  <c r="T1194" i="26"/>
  <c r="V1194" i="26" s="1"/>
  <c r="N1195" i="26"/>
  <c r="J1246" i="16"/>
  <c r="L1246" i="16" s="1"/>
  <c r="Q1246" i="16"/>
  <c r="S1246" i="16" s="1"/>
  <c r="I1195" i="26" l="1"/>
  <c r="K1195" i="26" s="1"/>
  <c r="U1195" i="26" s="1"/>
  <c r="H1195" i="26"/>
  <c r="Q1195" i="26"/>
  <c r="S1195" i="26" s="1"/>
  <c r="AB1246" i="16"/>
  <c r="T1246" i="16"/>
  <c r="V1246" i="16" s="1"/>
  <c r="W1246" i="16"/>
  <c r="Y1246" i="16"/>
  <c r="F1247" i="16"/>
  <c r="H1247" i="16" s="1"/>
  <c r="Z1246" i="16"/>
  <c r="AA1246" i="16"/>
  <c r="M1247" i="16"/>
  <c r="O1247" i="16" s="1"/>
  <c r="X1246" i="16"/>
  <c r="J1195" i="26" l="1"/>
  <c r="L1195" i="26" s="1"/>
  <c r="F1196" i="26" s="1"/>
  <c r="I1196" i="26" s="1"/>
  <c r="K1196" i="26" s="1"/>
  <c r="I1247" i="16"/>
  <c r="K1247" i="16" s="1"/>
  <c r="G1247" i="16"/>
  <c r="N1247" i="16"/>
  <c r="P1247" i="16"/>
  <c r="R1247" i="16" s="1"/>
  <c r="W1195" i="26" l="1"/>
  <c r="Z1195" i="26"/>
  <c r="AB1195" i="26"/>
  <c r="T1195" i="26"/>
  <c r="V1195" i="26" s="1"/>
  <c r="M1196" i="26"/>
  <c r="P1196" i="26" s="1"/>
  <c r="AA1195" i="26"/>
  <c r="Y1195" i="26"/>
  <c r="X1195" i="26"/>
  <c r="G1196" i="26"/>
  <c r="H1196" i="26"/>
  <c r="J1247" i="16"/>
  <c r="L1247" i="16" s="1"/>
  <c r="U1247" i="16"/>
  <c r="Q1247" i="16"/>
  <c r="S1247" i="16" s="1"/>
  <c r="O1196" i="26" l="1"/>
  <c r="N1196" i="26"/>
  <c r="R1196" i="26"/>
  <c r="U1196" i="26" s="1"/>
  <c r="J1196" i="26"/>
  <c r="L1196" i="26" s="1"/>
  <c r="F1248" i="16"/>
  <c r="I1248" i="16" s="1"/>
  <c r="K1248" i="16" s="1"/>
  <c r="AA1247" i="16"/>
  <c r="T1247" i="16"/>
  <c r="V1247" i="16" s="1"/>
  <c r="X1247" i="16"/>
  <c r="M1248" i="16"/>
  <c r="P1248" i="16" s="1"/>
  <c r="R1248" i="16" s="1"/>
  <c r="Y1247" i="16"/>
  <c r="Z1247" i="16"/>
  <c r="W1247" i="16"/>
  <c r="AB1247" i="16"/>
  <c r="Q1196" i="26" l="1"/>
  <c r="T1196" i="26" s="1"/>
  <c r="U1248" i="16"/>
  <c r="G1248" i="16"/>
  <c r="H1248" i="16"/>
  <c r="O1248" i="16"/>
  <c r="N1248" i="16"/>
  <c r="S1196" i="26" l="1"/>
  <c r="AA1196" i="26" s="1"/>
  <c r="J1248" i="16"/>
  <c r="L1248" i="16" s="1"/>
  <c r="Q1248" i="16"/>
  <c r="V1196" i="26" l="1"/>
  <c r="Z1196" i="26"/>
  <c r="Y1196" i="26"/>
  <c r="F1197" i="26"/>
  <c r="H1197" i="26" s="1"/>
  <c r="X1196" i="26"/>
  <c r="M1197" i="26"/>
  <c r="AB1196" i="26"/>
  <c r="W1196" i="26"/>
  <c r="T1248" i="16"/>
  <c r="S1248" i="16"/>
  <c r="X1248" i="16" s="1"/>
  <c r="I1197" i="26" l="1"/>
  <c r="K1197" i="26" s="1"/>
  <c r="G1197" i="26"/>
  <c r="P1197" i="26"/>
  <c r="R1197" i="26" s="1"/>
  <c r="N1197" i="26"/>
  <c r="O1197" i="26"/>
  <c r="Y1248" i="16"/>
  <c r="W1248" i="16"/>
  <c r="M1249" i="16"/>
  <c r="N1249" i="16" s="1"/>
  <c r="AB1248" i="16"/>
  <c r="F1249" i="16"/>
  <c r="H1249" i="16" s="1"/>
  <c r="Z1248" i="16"/>
  <c r="V1248" i="16"/>
  <c r="AA1248" i="16"/>
  <c r="U1197" i="26" l="1"/>
  <c r="J1197" i="26"/>
  <c r="L1197" i="26" s="1"/>
  <c r="Q1197" i="26"/>
  <c r="S1197" i="26" s="1"/>
  <c r="P1249" i="16"/>
  <c r="R1249" i="16" s="1"/>
  <c r="O1249" i="16"/>
  <c r="I1249" i="16"/>
  <c r="K1249" i="16" s="1"/>
  <c r="G1249" i="16"/>
  <c r="T1197" i="26" l="1"/>
  <c r="V1197" i="26" s="1"/>
  <c r="Z1197" i="26"/>
  <c r="Y1197" i="26"/>
  <c r="M1198" i="26"/>
  <c r="AA1197" i="26"/>
  <c r="F1198" i="26"/>
  <c r="H1198" i="26" s="1"/>
  <c r="X1197" i="26"/>
  <c r="AB1197" i="26"/>
  <c r="W1197" i="26"/>
  <c r="Q1249" i="16"/>
  <c r="S1249" i="16" s="1"/>
  <c r="U1249" i="16"/>
  <c r="J1249" i="16"/>
  <c r="G1198" i="26" l="1"/>
  <c r="I1198" i="26"/>
  <c r="O1198" i="26"/>
  <c r="N1198" i="26"/>
  <c r="P1198" i="26"/>
  <c r="R1198" i="26" s="1"/>
  <c r="T1249" i="16"/>
  <c r="L1249" i="16"/>
  <c r="W1249" i="16" s="1"/>
  <c r="K1198" i="26" l="1"/>
  <c r="U1198" i="26" s="1"/>
  <c r="J1198" i="26"/>
  <c r="Q1198" i="26"/>
  <c r="V1249" i="16"/>
  <c r="M1250" i="16"/>
  <c r="P1250" i="16" s="1"/>
  <c r="R1250" i="16" s="1"/>
  <c r="X1249" i="16"/>
  <c r="AB1249" i="16"/>
  <c r="F1250" i="16"/>
  <c r="I1250" i="16" s="1"/>
  <c r="K1250" i="16" s="1"/>
  <c r="Y1249" i="16"/>
  <c r="Z1249" i="16"/>
  <c r="AA1249" i="16"/>
  <c r="L1198" i="26" l="1"/>
  <c r="S1198" i="26"/>
  <c r="T1198" i="26"/>
  <c r="N1250" i="16"/>
  <c r="O1250" i="16"/>
  <c r="G1250" i="16"/>
  <c r="H1250" i="16"/>
  <c r="U1250" i="16"/>
  <c r="M1199" i="26" l="1"/>
  <c r="F1199" i="26"/>
  <c r="W1198" i="26"/>
  <c r="X1198" i="26"/>
  <c r="AA1198" i="26"/>
  <c r="AB1198" i="26"/>
  <c r="V1198" i="26"/>
  <c r="Z1198" i="26"/>
  <c r="Y1198" i="26"/>
  <c r="Q1250" i="16"/>
  <c r="S1250" i="16" s="1"/>
  <c r="J1250" i="16"/>
  <c r="L1250" i="16" s="1"/>
  <c r="I1199" i="26" l="1"/>
  <c r="K1199" i="26" s="1"/>
  <c r="H1199" i="26"/>
  <c r="G1199" i="26"/>
  <c r="O1199" i="26"/>
  <c r="N1199" i="26"/>
  <c r="P1199" i="26"/>
  <c r="R1199" i="26" s="1"/>
  <c r="AB1250" i="16"/>
  <c r="F1251" i="16"/>
  <c r="I1251" i="16" s="1"/>
  <c r="K1251" i="16" s="1"/>
  <c r="Y1250" i="16"/>
  <c r="M1251" i="16"/>
  <c r="N1251" i="16" s="1"/>
  <c r="Z1250" i="16"/>
  <c r="W1250" i="16"/>
  <c r="AA1250" i="16"/>
  <c r="T1250" i="16"/>
  <c r="V1250" i="16" s="1"/>
  <c r="X1250" i="16"/>
  <c r="J1199" i="26" l="1"/>
  <c r="L1199" i="26" s="1"/>
  <c r="Q1199" i="26"/>
  <c r="S1199" i="26" s="1"/>
  <c r="U1199" i="26"/>
  <c r="G1251" i="16"/>
  <c r="H1251" i="16"/>
  <c r="O1251" i="16"/>
  <c r="P1251" i="16"/>
  <c r="R1251" i="16" s="1"/>
  <c r="U1251" i="16" s="1"/>
  <c r="M1200" i="26" l="1"/>
  <c r="F1200" i="26"/>
  <c r="T1199" i="26"/>
  <c r="V1199" i="26" s="1"/>
  <c r="AA1199" i="26"/>
  <c r="W1199" i="26"/>
  <c r="Y1199" i="26"/>
  <c r="X1199" i="26"/>
  <c r="Z1199" i="26"/>
  <c r="AB1199" i="26"/>
  <c r="J1251" i="16"/>
  <c r="L1251" i="16" s="1"/>
  <c r="Q1251" i="16"/>
  <c r="P1200" i="26" l="1"/>
  <c r="R1200" i="26" s="1"/>
  <c r="N1200" i="26"/>
  <c r="O1200" i="26"/>
  <c r="G1200" i="26"/>
  <c r="I1200" i="26"/>
  <c r="K1200" i="26" s="1"/>
  <c r="H1200" i="26"/>
  <c r="T1251" i="16"/>
  <c r="S1251" i="16"/>
  <c r="AB1251" i="16" s="1"/>
  <c r="U1200" i="26" l="1"/>
  <c r="Q1200" i="26"/>
  <c r="S1200" i="26" s="1"/>
  <c r="J1200" i="26"/>
  <c r="AA1251" i="16"/>
  <c r="Y1251" i="16"/>
  <c r="X1251" i="16"/>
  <c r="M1252" i="16"/>
  <c r="N1252" i="16" s="1"/>
  <c r="F1252" i="16"/>
  <c r="I1252" i="16" s="1"/>
  <c r="K1252" i="16" s="1"/>
  <c r="W1251" i="16"/>
  <c r="Z1251" i="16"/>
  <c r="V1251" i="16"/>
  <c r="T1200" i="26" l="1"/>
  <c r="L1200" i="26"/>
  <c r="O1252" i="16"/>
  <c r="G1252" i="16"/>
  <c r="P1252" i="16"/>
  <c r="R1252" i="16" s="1"/>
  <c r="U1252" i="16" s="1"/>
  <c r="H1252" i="16"/>
  <c r="V1200" i="26" l="1"/>
  <c r="M1201" i="26"/>
  <c r="P1201" i="26" s="1"/>
  <c r="R1201" i="26" s="1"/>
  <c r="AB1200" i="26"/>
  <c r="F1201" i="26"/>
  <c r="H1201" i="26" s="1"/>
  <c r="AA1200" i="26"/>
  <c r="Z1200" i="26"/>
  <c r="W1200" i="26"/>
  <c r="X1200" i="26"/>
  <c r="Y1200" i="26"/>
  <c r="Q1252" i="16"/>
  <c r="S1252" i="16" s="1"/>
  <c r="J1252" i="16"/>
  <c r="L1252" i="16" s="1"/>
  <c r="N1201" i="26" l="1"/>
  <c r="O1201" i="26"/>
  <c r="I1201" i="26"/>
  <c r="K1201" i="26" s="1"/>
  <c r="U1201" i="26" s="1"/>
  <c r="G1201" i="26"/>
  <c r="AA1252" i="16"/>
  <c r="F1253" i="16"/>
  <c r="H1253" i="16" s="1"/>
  <c r="X1252" i="16"/>
  <c r="Y1252" i="16"/>
  <c r="AB1252" i="16"/>
  <c r="M1253" i="16"/>
  <c r="P1253" i="16" s="1"/>
  <c r="R1253" i="16" s="1"/>
  <c r="W1252" i="16"/>
  <c r="Z1252" i="16"/>
  <c r="T1252" i="16"/>
  <c r="V1252" i="16" s="1"/>
  <c r="J1201" i="26" l="1"/>
  <c r="L1201" i="26" s="1"/>
  <c r="Q1201" i="26"/>
  <c r="S1201" i="26" s="1"/>
  <c r="I1253" i="16"/>
  <c r="K1253" i="16" s="1"/>
  <c r="U1253" i="16" s="1"/>
  <c r="G1253" i="16"/>
  <c r="O1253" i="16"/>
  <c r="N1253" i="16"/>
  <c r="F1202" i="26" l="1"/>
  <c r="M1202" i="26"/>
  <c r="T1201" i="26"/>
  <c r="V1201" i="26" s="1"/>
  <c r="AA1201" i="26"/>
  <c r="Y1201" i="26"/>
  <c r="AB1201" i="26"/>
  <c r="W1201" i="26"/>
  <c r="X1201" i="26"/>
  <c r="Z1201" i="26"/>
  <c r="J1253" i="16"/>
  <c r="L1253" i="16" s="1"/>
  <c r="Q1253" i="16"/>
  <c r="S1253" i="16" s="1"/>
  <c r="G1202" i="26" l="1"/>
  <c r="H1202" i="26"/>
  <c r="I1202" i="26"/>
  <c r="K1202" i="26" s="1"/>
  <c r="N1202" i="26"/>
  <c r="P1202" i="26"/>
  <c r="R1202" i="26" s="1"/>
  <c r="O1202" i="26"/>
  <c r="AA1253" i="16"/>
  <c r="W1253" i="16"/>
  <c r="AB1253" i="16"/>
  <c r="F1254" i="16"/>
  <c r="H1254" i="16" s="1"/>
  <c r="T1253" i="16"/>
  <c r="V1253" i="16" s="1"/>
  <c r="M1254" i="16"/>
  <c r="O1254" i="16" s="1"/>
  <c r="X1253" i="16"/>
  <c r="Y1253" i="16"/>
  <c r="Z1253" i="16"/>
  <c r="U1202" i="26" l="1"/>
  <c r="Q1202" i="26"/>
  <c r="S1202" i="26" s="1"/>
  <c r="J1202" i="26"/>
  <c r="G1254" i="16"/>
  <c r="I1254" i="16"/>
  <c r="K1254" i="16" s="1"/>
  <c r="P1254" i="16"/>
  <c r="R1254" i="16" s="1"/>
  <c r="N1254" i="16"/>
  <c r="T1202" i="26" l="1"/>
  <c r="L1202" i="26"/>
  <c r="U1254" i="16"/>
  <c r="J1254" i="16"/>
  <c r="L1254" i="16" s="1"/>
  <c r="Q1254" i="16"/>
  <c r="S1254" i="16" s="1"/>
  <c r="F1203" i="26" l="1"/>
  <c r="M1203" i="26"/>
  <c r="X1202" i="26"/>
  <c r="Z1202" i="26"/>
  <c r="W1202" i="26"/>
  <c r="AA1202" i="26"/>
  <c r="Y1202" i="26"/>
  <c r="AB1202" i="26"/>
  <c r="V1202" i="26"/>
  <c r="AB1254" i="16"/>
  <c r="W1254" i="16"/>
  <c r="T1254" i="16"/>
  <c r="V1254" i="16" s="1"/>
  <c r="Y1254" i="16"/>
  <c r="F1255" i="16"/>
  <c r="G1255" i="16" s="1"/>
  <c r="Z1254" i="16"/>
  <c r="AA1254" i="16"/>
  <c r="M1255" i="16"/>
  <c r="O1255" i="16" s="1"/>
  <c r="X1254" i="16"/>
  <c r="H1203" i="26" l="1"/>
  <c r="G1203" i="26"/>
  <c r="I1203" i="26"/>
  <c r="K1203" i="26" s="1"/>
  <c r="P1203" i="26"/>
  <c r="R1203" i="26" s="1"/>
  <c r="N1203" i="26"/>
  <c r="O1203" i="26"/>
  <c r="H1255" i="16"/>
  <c r="I1255" i="16"/>
  <c r="K1255" i="16" s="1"/>
  <c r="N1255" i="16"/>
  <c r="P1255" i="16"/>
  <c r="R1255" i="16" s="1"/>
  <c r="U1203" i="26" l="1"/>
  <c r="J1203" i="26"/>
  <c r="Q1203" i="26"/>
  <c r="S1203" i="26" s="1"/>
  <c r="J1255" i="16"/>
  <c r="L1255" i="16" s="1"/>
  <c r="U1255" i="16"/>
  <c r="Q1255" i="16"/>
  <c r="S1255" i="16" s="1"/>
  <c r="T1203" i="26" l="1"/>
  <c r="L1203" i="26"/>
  <c r="T1255" i="16"/>
  <c r="V1255" i="16" s="1"/>
  <c r="AB1255" i="16"/>
  <c r="AA1255" i="16"/>
  <c r="Z1255" i="16"/>
  <c r="Y1255" i="16"/>
  <c r="X1255" i="16"/>
  <c r="W1255" i="16"/>
  <c r="F1256" i="16"/>
  <c r="M1256" i="16"/>
  <c r="F1204" i="26" l="1"/>
  <c r="M1204" i="26"/>
  <c r="AA1203" i="26"/>
  <c r="Y1203" i="26"/>
  <c r="W1203" i="26"/>
  <c r="AB1203" i="26"/>
  <c r="V1203" i="26"/>
  <c r="X1203" i="26"/>
  <c r="Z1203" i="26"/>
  <c r="O1256" i="16"/>
  <c r="N1256" i="16"/>
  <c r="P1256" i="16"/>
  <c r="R1256" i="16" s="1"/>
  <c r="H1256" i="16"/>
  <c r="I1256" i="16"/>
  <c r="K1256" i="16" s="1"/>
  <c r="G1256" i="16"/>
  <c r="H1204" i="26" l="1"/>
  <c r="G1204" i="26"/>
  <c r="I1204" i="26"/>
  <c r="K1204" i="26" s="1"/>
  <c r="N1204" i="26"/>
  <c r="P1204" i="26"/>
  <c r="R1204" i="26" s="1"/>
  <c r="O1204" i="26"/>
  <c r="Q1256" i="16"/>
  <c r="S1256" i="16" s="1"/>
  <c r="U1256" i="16"/>
  <c r="J1256" i="16"/>
  <c r="J1204" i="26" l="1"/>
  <c r="L1204" i="26" s="1"/>
  <c r="U1204" i="26"/>
  <c r="Q1204" i="26"/>
  <c r="S1204" i="26" s="1"/>
  <c r="T1256" i="16"/>
  <c r="L1256" i="16"/>
  <c r="M1205" i="26" l="1"/>
  <c r="P1205" i="26" s="1"/>
  <c r="R1205" i="26" s="1"/>
  <c r="W1204" i="26"/>
  <c r="F1205" i="26"/>
  <c r="G1205" i="26" s="1"/>
  <c r="Z1204" i="26"/>
  <c r="X1204" i="26"/>
  <c r="AB1204" i="26"/>
  <c r="Y1204" i="26"/>
  <c r="AA1204" i="26"/>
  <c r="T1204" i="26"/>
  <c r="V1204" i="26" s="1"/>
  <c r="V1256" i="16"/>
  <c r="AB1256" i="16"/>
  <c r="AA1256" i="16"/>
  <c r="Z1256" i="16"/>
  <c r="Y1256" i="16"/>
  <c r="X1256" i="16"/>
  <c r="W1256" i="16"/>
  <c r="F1257" i="16"/>
  <c r="M1257" i="16"/>
  <c r="N1205" i="26" l="1"/>
  <c r="O1205" i="26"/>
  <c r="H1205" i="26"/>
  <c r="I1205" i="26"/>
  <c r="K1205" i="26" s="1"/>
  <c r="U1205" i="26" s="1"/>
  <c r="N1257" i="16"/>
  <c r="P1257" i="16"/>
  <c r="R1257" i="16" s="1"/>
  <c r="O1257" i="16"/>
  <c r="I1257" i="16"/>
  <c r="K1257" i="16" s="1"/>
  <c r="G1257" i="16"/>
  <c r="H1257" i="16"/>
  <c r="Q1205" i="26" l="1"/>
  <c r="S1205" i="26" s="1"/>
  <c r="J1205" i="26"/>
  <c r="Q1257" i="16"/>
  <c r="S1257" i="16" s="1"/>
  <c r="J1257" i="16"/>
  <c r="L1257" i="16" s="1"/>
  <c r="U1257" i="16"/>
  <c r="T1205" i="26" l="1"/>
  <c r="L1205" i="26"/>
  <c r="F1206" i="26" s="1"/>
  <c r="AB1257" i="16"/>
  <c r="AA1257" i="16"/>
  <c r="Z1257" i="16"/>
  <c r="Y1257" i="16"/>
  <c r="X1257" i="16"/>
  <c r="W1257" i="16"/>
  <c r="T1257" i="16"/>
  <c r="V1257" i="16" s="1"/>
  <c r="F1258" i="16"/>
  <c r="M1258" i="16"/>
  <c r="Y1205" i="26" l="1"/>
  <c r="X1205" i="26"/>
  <c r="Z1205" i="26"/>
  <c r="AB1205" i="26"/>
  <c r="W1205" i="26"/>
  <c r="M1206" i="26"/>
  <c r="N1206" i="26" s="1"/>
  <c r="V1205" i="26"/>
  <c r="AA1205" i="26"/>
  <c r="H1206" i="26"/>
  <c r="G1206" i="26"/>
  <c r="I1206" i="26"/>
  <c r="K1206" i="26" s="1"/>
  <c r="G1258" i="16"/>
  <c r="H1258" i="16"/>
  <c r="I1258" i="16"/>
  <c r="K1258" i="16" s="1"/>
  <c r="P1258" i="16"/>
  <c r="R1258" i="16" s="1"/>
  <c r="N1258" i="16"/>
  <c r="O1258" i="16"/>
  <c r="P1206" i="26" l="1"/>
  <c r="R1206" i="26" s="1"/>
  <c r="U1206" i="26" s="1"/>
  <c r="O1206" i="26"/>
  <c r="J1206" i="26"/>
  <c r="J1258" i="16"/>
  <c r="L1258" i="16" s="1"/>
  <c r="Q1258" i="16"/>
  <c r="S1258" i="16" s="1"/>
  <c r="U1258" i="16"/>
  <c r="Q1206" i="26" l="1"/>
  <c r="S1206" i="26" s="1"/>
  <c r="L1206" i="26"/>
  <c r="AB1258" i="16"/>
  <c r="AA1258" i="16"/>
  <c r="Z1258" i="16"/>
  <c r="Y1258" i="16"/>
  <c r="X1258" i="16"/>
  <c r="W1258" i="16"/>
  <c r="T1258" i="16"/>
  <c r="V1258" i="16" s="1"/>
  <c r="M1259" i="16"/>
  <c r="F1259" i="16"/>
  <c r="T1206" i="26" l="1"/>
  <c r="V1206" i="26" s="1"/>
  <c r="F1207" i="26"/>
  <c r="M1207" i="26"/>
  <c r="AB1206" i="26"/>
  <c r="X1206" i="26"/>
  <c r="AA1206" i="26"/>
  <c r="W1206" i="26"/>
  <c r="Z1206" i="26"/>
  <c r="Y1206" i="26"/>
  <c r="I1259" i="16"/>
  <c r="K1259" i="16" s="1"/>
  <c r="G1259" i="16"/>
  <c r="H1259" i="16"/>
  <c r="N1259" i="16"/>
  <c r="O1259" i="16"/>
  <c r="P1259" i="16"/>
  <c r="R1259" i="16" s="1"/>
  <c r="P1207" i="26" l="1"/>
  <c r="R1207" i="26" s="1"/>
  <c r="O1207" i="26"/>
  <c r="N1207" i="26"/>
  <c r="H1207" i="26"/>
  <c r="G1207" i="26"/>
  <c r="I1207" i="26"/>
  <c r="K1207" i="26" s="1"/>
  <c r="J1259" i="16"/>
  <c r="L1259" i="16" s="1"/>
  <c r="U1259" i="16"/>
  <c r="Q1259" i="16"/>
  <c r="S1259" i="16" s="1"/>
  <c r="U1207" i="26" l="1"/>
  <c r="J1207" i="26"/>
  <c r="L1207" i="26" s="1"/>
  <c r="Q1207" i="26"/>
  <c r="S1207" i="26" s="1"/>
  <c r="AB1259" i="16"/>
  <c r="AA1259" i="16"/>
  <c r="Z1259" i="16"/>
  <c r="Y1259" i="16"/>
  <c r="X1259" i="16"/>
  <c r="W1259" i="16"/>
  <c r="T1259" i="16"/>
  <c r="V1259" i="16" s="1"/>
  <c r="F1260" i="16"/>
  <c r="M1260" i="16"/>
  <c r="F1208" i="26" l="1"/>
  <c r="M1208" i="26"/>
  <c r="AB1207" i="26"/>
  <c r="X1207" i="26"/>
  <c r="AA1207" i="26"/>
  <c r="W1207" i="26"/>
  <c r="Z1207" i="26"/>
  <c r="Y1207" i="26"/>
  <c r="T1207" i="26"/>
  <c r="V1207" i="26" s="1"/>
  <c r="O1260" i="16"/>
  <c r="N1260" i="16"/>
  <c r="P1260" i="16"/>
  <c r="R1260" i="16" s="1"/>
  <c r="G1260" i="16"/>
  <c r="H1260" i="16"/>
  <c r="I1260" i="16"/>
  <c r="K1260" i="16" s="1"/>
  <c r="H1208" i="26" l="1"/>
  <c r="G1208" i="26"/>
  <c r="I1208" i="26"/>
  <c r="K1208" i="26" s="1"/>
  <c r="P1208" i="26"/>
  <c r="R1208" i="26" s="1"/>
  <c r="O1208" i="26"/>
  <c r="N1208" i="26"/>
  <c r="U1260" i="16"/>
  <c r="J1260" i="16"/>
  <c r="L1260" i="16" s="1"/>
  <c r="Q1260" i="16"/>
  <c r="S1260" i="16" s="1"/>
  <c r="Q1208" i="26" l="1"/>
  <c r="S1208" i="26" s="1"/>
  <c r="U1208" i="26"/>
  <c r="J1208" i="26"/>
  <c r="AB1260" i="16"/>
  <c r="AA1260" i="16"/>
  <c r="Z1260" i="16"/>
  <c r="Y1260" i="16"/>
  <c r="X1260" i="16"/>
  <c r="W1260" i="16"/>
  <c r="T1260" i="16"/>
  <c r="V1260" i="16" s="1"/>
  <c r="F1261" i="16"/>
  <c r="M1261" i="16"/>
  <c r="T1208" i="26" l="1"/>
  <c r="L1208" i="26"/>
  <c r="N1261" i="16"/>
  <c r="P1261" i="16"/>
  <c r="R1261" i="16" s="1"/>
  <c r="O1261" i="16"/>
  <c r="G1261" i="16"/>
  <c r="H1261" i="16"/>
  <c r="I1261" i="16"/>
  <c r="K1261" i="16" s="1"/>
  <c r="F1209" i="26" l="1"/>
  <c r="M1209" i="26"/>
  <c r="AB1208" i="26"/>
  <c r="X1208" i="26"/>
  <c r="AA1208" i="26"/>
  <c r="W1208" i="26"/>
  <c r="Z1208" i="26"/>
  <c r="Y1208" i="26"/>
  <c r="V1208" i="26"/>
  <c r="J1261" i="16"/>
  <c r="L1261" i="16" s="1"/>
  <c r="Q1261" i="16"/>
  <c r="S1261" i="16" s="1"/>
  <c r="U1261" i="16"/>
  <c r="P1209" i="26" l="1"/>
  <c r="R1209" i="26" s="1"/>
  <c r="O1209" i="26"/>
  <c r="N1209" i="26"/>
  <c r="H1209" i="26"/>
  <c r="G1209" i="26"/>
  <c r="I1209" i="26"/>
  <c r="K1209" i="26" s="1"/>
  <c r="AB1261" i="16"/>
  <c r="AA1261" i="16"/>
  <c r="Z1261" i="16"/>
  <c r="Y1261" i="16"/>
  <c r="X1261" i="16"/>
  <c r="W1261" i="16"/>
  <c r="T1261" i="16"/>
  <c r="V1261" i="16" s="1"/>
  <c r="M1262" i="16"/>
  <c r="F1262" i="16"/>
  <c r="U1209" i="26" l="1"/>
  <c r="J1209" i="26"/>
  <c r="Q1209" i="26"/>
  <c r="S1209" i="26" s="1"/>
  <c r="P1262" i="16"/>
  <c r="R1262" i="16" s="1"/>
  <c r="N1262" i="16"/>
  <c r="O1262" i="16"/>
  <c r="H1262" i="16"/>
  <c r="I1262" i="16"/>
  <c r="K1262" i="16" s="1"/>
  <c r="G1262" i="16"/>
  <c r="T1209" i="26" l="1"/>
  <c r="L1209" i="26"/>
  <c r="U1262" i="16"/>
  <c r="Q1262" i="16"/>
  <c r="S1262" i="16" s="1"/>
  <c r="J1262" i="16"/>
  <c r="L1262" i="16" s="1"/>
  <c r="F1210" i="26" l="1"/>
  <c r="M1210" i="26"/>
  <c r="AB1209" i="26"/>
  <c r="X1209" i="26"/>
  <c r="AA1209" i="26"/>
  <c r="W1209" i="26"/>
  <c r="Z1209" i="26"/>
  <c r="Y1209" i="26"/>
  <c r="V1209" i="26"/>
  <c r="AB1262" i="16"/>
  <c r="AA1262" i="16"/>
  <c r="Z1262" i="16"/>
  <c r="Y1262" i="16"/>
  <c r="X1262" i="16"/>
  <c r="W1262" i="16"/>
  <c r="T1262" i="16"/>
  <c r="V1262" i="16" s="1"/>
  <c r="M1263" i="16"/>
  <c r="F1263" i="16"/>
  <c r="P1210" i="26" l="1"/>
  <c r="R1210" i="26" s="1"/>
  <c r="O1210" i="26"/>
  <c r="N1210" i="26"/>
  <c r="H1210" i="26"/>
  <c r="G1210" i="26"/>
  <c r="I1210" i="26"/>
  <c r="K1210" i="26" s="1"/>
  <c r="G1263" i="16"/>
  <c r="I1263" i="16"/>
  <c r="K1263" i="16" s="1"/>
  <c r="H1263" i="16"/>
  <c r="O1263" i="16"/>
  <c r="P1263" i="16"/>
  <c r="R1263" i="16" s="1"/>
  <c r="N1263" i="16"/>
  <c r="U1210" i="26" l="1"/>
  <c r="J1210" i="26"/>
  <c r="Q1210" i="26"/>
  <c r="S1210" i="26" s="1"/>
  <c r="Q1263" i="16"/>
  <c r="S1263" i="16" s="1"/>
  <c r="J1263" i="16"/>
  <c r="U1263" i="16"/>
  <c r="T1210" i="26" l="1"/>
  <c r="L1210" i="26"/>
  <c r="T1263" i="16"/>
  <c r="L1263" i="16"/>
  <c r="F1211" i="26" l="1"/>
  <c r="M1211" i="26"/>
  <c r="AB1210" i="26"/>
  <c r="X1210" i="26"/>
  <c r="AA1210" i="26"/>
  <c r="W1210" i="26"/>
  <c r="Z1210" i="26"/>
  <c r="Y1210" i="26"/>
  <c r="V1210" i="26"/>
  <c r="AB1263" i="16"/>
  <c r="AA1263" i="16"/>
  <c r="Z1263" i="16"/>
  <c r="V1263" i="16"/>
  <c r="Y1263" i="16"/>
  <c r="X1263" i="16"/>
  <c r="W1263" i="16"/>
  <c r="M1264" i="16"/>
  <c r="F1264" i="16"/>
  <c r="I1264" i="16" s="1"/>
  <c r="K1264" i="16" s="1"/>
  <c r="P1211" i="26" l="1"/>
  <c r="R1211" i="26" s="1"/>
  <c r="O1211" i="26"/>
  <c r="N1211" i="26"/>
  <c r="H1211" i="26"/>
  <c r="G1211" i="26"/>
  <c r="I1211" i="26"/>
  <c r="K1211" i="26" s="1"/>
  <c r="N1264" i="16"/>
  <c r="O1264" i="16"/>
  <c r="P1264" i="16"/>
  <c r="R1264" i="16" s="1"/>
  <c r="G1264" i="16"/>
  <c r="H1264" i="16"/>
  <c r="Q1211" i="26" l="1"/>
  <c r="S1211" i="26" s="1"/>
  <c r="U1211" i="26"/>
  <c r="J1211" i="26"/>
  <c r="U1264" i="16"/>
  <c r="Q1264" i="16"/>
  <c r="S1264" i="16" s="1"/>
  <c r="J1264" i="16"/>
  <c r="L1264" i="16" s="1"/>
  <c r="T1211" i="26" l="1"/>
  <c r="L1211" i="26"/>
  <c r="AB1264" i="16"/>
  <c r="AA1264" i="16"/>
  <c r="Z1264" i="16"/>
  <c r="Y1264" i="16"/>
  <c r="X1264" i="16"/>
  <c r="W1264" i="16"/>
  <c r="M1265" i="16"/>
  <c r="F1265" i="16"/>
  <c r="G1265" i="16" s="1"/>
  <c r="T1264" i="16"/>
  <c r="V1264" i="16" s="1"/>
  <c r="F1212" i="26" l="1"/>
  <c r="M1212" i="26"/>
  <c r="AB1211" i="26"/>
  <c r="X1211" i="26"/>
  <c r="AA1211" i="26"/>
  <c r="W1211" i="26"/>
  <c r="Z1211" i="26"/>
  <c r="Y1211" i="26"/>
  <c r="V1211" i="26"/>
  <c r="O1265" i="16"/>
  <c r="P1265" i="16"/>
  <c r="R1265" i="16" s="1"/>
  <c r="N1265" i="16"/>
  <c r="I1265" i="16"/>
  <c r="K1265" i="16" s="1"/>
  <c r="H1265" i="16"/>
  <c r="P1212" i="26" l="1"/>
  <c r="R1212" i="26" s="1"/>
  <c r="O1212" i="26"/>
  <c r="N1212" i="26"/>
  <c r="H1212" i="26"/>
  <c r="G1212" i="26"/>
  <c r="I1212" i="26"/>
  <c r="K1212" i="26" s="1"/>
  <c r="Q1265" i="16"/>
  <c r="S1265" i="16" s="1"/>
  <c r="U1265" i="16"/>
  <c r="J1265" i="16"/>
  <c r="J1212" i="26" l="1"/>
  <c r="Q1212" i="26"/>
  <c r="S1212" i="26" s="1"/>
  <c r="U1212" i="26"/>
  <c r="T1265" i="16"/>
  <c r="L1265" i="16"/>
  <c r="T1212" i="26" l="1"/>
  <c r="L1212" i="26"/>
  <c r="V1265" i="16"/>
  <c r="AB1265" i="16"/>
  <c r="AA1265" i="16"/>
  <c r="Z1265" i="16"/>
  <c r="Y1265" i="16"/>
  <c r="X1265" i="16"/>
  <c r="W1265" i="16"/>
  <c r="M1266" i="16"/>
  <c r="F1266" i="16"/>
  <c r="F1213" i="26" l="1"/>
  <c r="M1213" i="26"/>
  <c r="AB1212" i="26"/>
  <c r="X1212" i="26"/>
  <c r="AA1212" i="26"/>
  <c r="W1212" i="26"/>
  <c r="Z1212" i="26"/>
  <c r="Y1212" i="26"/>
  <c r="V1212" i="26"/>
  <c r="P1266" i="16"/>
  <c r="R1266" i="16" s="1"/>
  <c r="N1266" i="16"/>
  <c r="O1266" i="16"/>
  <c r="I1266" i="16"/>
  <c r="K1266" i="16" s="1"/>
  <c r="G1266" i="16"/>
  <c r="H1266" i="16"/>
  <c r="P1213" i="26" l="1"/>
  <c r="R1213" i="26" s="1"/>
  <c r="O1213" i="26"/>
  <c r="N1213" i="26"/>
  <c r="H1213" i="26"/>
  <c r="G1213" i="26"/>
  <c r="I1213" i="26"/>
  <c r="K1213" i="26" s="1"/>
  <c r="U1266" i="16"/>
  <c r="Q1266" i="16"/>
  <c r="S1266" i="16" s="1"/>
  <c r="J1266" i="16"/>
  <c r="L1266" i="16" s="1"/>
  <c r="J1213" i="26" l="1"/>
  <c r="L1213" i="26" s="1"/>
  <c r="U1213" i="26"/>
  <c r="Q1213" i="26"/>
  <c r="S1213" i="26" s="1"/>
  <c r="AB1266" i="16"/>
  <c r="AA1266" i="16"/>
  <c r="Z1266" i="16"/>
  <c r="Y1266" i="16"/>
  <c r="X1266" i="16"/>
  <c r="W1266" i="16"/>
  <c r="M1267" i="16"/>
  <c r="T1266" i="16"/>
  <c r="V1266" i="16" s="1"/>
  <c r="F1267" i="16"/>
  <c r="M1214" i="26" l="1"/>
  <c r="F1214" i="26"/>
  <c r="T1213" i="26"/>
  <c r="V1213" i="26" s="1"/>
  <c r="AB1213" i="26"/>
  <c r="X1213" i="26"/>
  <c r="AA1213" i="26"/>
  <c r="W1213" i="26"/>
  <c r="Z1213" i="26"/>
  <c r="Y1213" i="26"/>
  <c r="P1267" i="16"/>
  <c r="R1267" i="16" s="1"/>
  <c r="N1267" i="16"/>
  <c r="O1267" i="16"/>
  <c r="G1267" i="16"/>
  <c r="H1267" i="16"/>
  <c r="I1267" i="16"/>
  <c r="K1267" i="16" s="1"/>
  <c r="H1214" i="26" l="1"/>
  <c r="G1214" i="26"/>
  <c r="I1214" i="26"/>
  <c r="K1214" i="26" s="1"/>
  <c r="P1214" i="26"/>
  <c r="R1214" i="26" s="1"/>
  <c r="O1214" i="26"/>
  <c r="N1214" i="26"/>
  <c r="U1267" i="16"/>
  <c r="Q1267" i="16"/>
  <c r="S1267" i="16" s="1"/>
  <c r="J1267" i="16"/>
  <c r="L1267" i="16" s="1"/>
  <c r="Q1214" i="26" l="1"/>
  <c r="S1214" i="26" s="1"/>
  <c r="U1214" i="26"/>
  <c r="J1214" i="26"/>
  <c r="AB1267" i="16"/>
  <c r="AA1267" i="16"/>
  <c r="Z1267" i="16"/>
  <c r="Y1267" i="16"/>
  <c r="X1267" i="16"/>
  <c r="W1267" i="16"/>
  <c r="M1268" i="16"/>
  <c r="F1268" i="16"/>
  <c r="H1268" i="16" s="1"/>
  <c r="T1267" i="16"/>
  <c r="V1267" i="16" s="1"/>
  <c r="T1214" i="26" l="1"/>
  <c r="L1214" i="26"/>
  <c r="O1268" i="16"/>
  <c r="I1268" i="16"/>
  <c r="K1268" i="16" s="1"/>
  <c r="N1268" i="16"/>
  <c r="P1268" i="16"/>
  <c r="R1268" i="16" s="1"/>
  <c r="G1268" i="16"/>
  <c r="F1215" i="26" l="1"/>
  <c r="M1215" i="26"/>
  <c r="AB1214" i="26"/>
  <c r="X1214" i="26"/>
  <c r="AA1214" i="26"/>
  <c r="W1214" i="26"/>
  <c r="Z1214" i="26"/>
  <c r="Y1214" i="26"/>
  <c r="V1214" i="26"/>
  <c r="J1268" i="16"/>
  <c r="L1268" i="16" s="1"/>
  <c r="U1268" i="16"/>
  <c r="Q1268" i="16"/>
  <c r="S1268" i="16" s="1"/>
  <c r="P1215" i="26" l="1"/>
  <c r="R1215" i="26" s="1"/>
  <c r="O1215" i="26"/>
  <c r="N1215" i="26"/>
  <c r="H1215" i="26"/>
  <c r="G1215" i="26"/>
  <c r="I1215" i="26"/>
  <c r="K1215" i="26" s="1"/>
  <c r="AB1268" i="16"/>
  <c r="AA1268" i="16"/>
  <c r="Z1268" i="16"/>
  <c r="Y1268" i="16"/>
  <c r="X1268" i="16"/>
  <c r="W1268" i="16"/>
  <c r="M1269" i="16"/>
  <c r="F1269" i="16"/>
  <c r="H1269" i="16" s="1"/>
  <c r="T1268" i="16"/>
  <c r="V1268" i="16" s="1"/>
  <c r="Q1215" i="26" l="1"/>
  <c r="S1215" i="26" s="1"/>
  <c r="U1215" i="26"/>
  <c r="J1215" i="26"/>
  <c r="P1269" i="16"/>
  <c r="R1269" i="16" s="1"/>
  <c r="G1269" i="16"/>
  <c r="I1269" i="16"/>
  <c r="K1269" i="16" s="1"/>
  <c r="O1269" i="16"/>
  <c r="N1269" i="16"/>
  <c r="T1215" i="26" l="1"/>
  <c r="L1215" i="26"/>
  <c r="U1269" i="16"/>
  <c r="J1269" i="16"/>
  <c r="L1269" i="16" s="1"/>
  <c r="Q1269" i="16"/>
  <c r="S1269" i="16" s="1"/>
  <c r="F1216" i="26" l="1"/>
  <c r="M1216" i="26"/>
  <c r="AB1215" i="26"/>
  <c r="X1215" i="26"/>
  <c r="AA1215" i="26"/>
  <c r="W1215" i="26"/>
  <c r="Z1215" i="26"/>
  <c r="Y1215" i="26"/>
  <c r="V1215" i="26"/>
  <c r="AB1269" i="16"/>
  <c r="AA1269" i="16"/>
  <c r="Z1269" i="16"/>
  <c r="Y1269" i="16"/>
  <c r="X1269" i="16"/>
  <c r="W1269" i="16"/>
  <c r="F1270" i="16"/>
  <c r="H1270" i="16" s="1"/>
  <c r="M1270" i="16"/>
  <c r="T1269" i="16"/>
  <c r="V1269" i="16" s="1"/>
  <c r="P1216" i="26" l="1"/>
  <c r="R1216" i="26" s="1"/>
  <c r="O1216" i="26"/>
  <c r="N1216" i="26"/>
  <c r="H1216" i="26"/>
  <c r="G1216" i="26"/>
  <c r="I1216" i="26"/>
  <c r="K1216" i="26" s="1"/>
  <c r="P1270" i="16"/>
  <c r="R1270" i="16" s="1"/>
  <c r="I1270" i="16"/>
  <c r="K1270" i="16" s="1"/>
  <c r="G1270" i="16"/>
  <c r="N1270" i="16"/>
  <c r="O1270" i="16"/>
  <c r="U1216" i="26" l="1"/>
  <c r="Q1216" i="26"/>
  <c r="S1216" i="26" s="1"/>
  <c r="J1216" i="26"/>
  <c r="L1216" i="26" s="1"/>
  <c r="U1270" i="16"/>
  <c r="J1270" i="16"/>
  <c r="L1270" i="16" s="1"/>
  <c r="Q1270" i="16"/>
  <c r="S1270" i="16" s="1"/>
  <c r="M1217" i="26" l="1"/>
  <c r="F1217" i="26"/>
  <c r="T1216" i="26"/>
  <c r="V1216" i="26" s="1"/>
  <c r="AB1216" i="26"/>
  <c r="X1216" i="26"/>
  <c r="AA1216" i="26"/>
  <c r="W1216" i="26"/>
  <c r="Z1216" i="26"/>
  <c r="Y1216" i="26"/>
  <c r="AB1270" i="16"/>
  <c r="AA1270" i="16"/>
  <c r="Z1270" i="16"/>
  <c r="Y1270" i="16"/>
  <c r="X1270" i="16"/>
  <c r="W1270" i="16"/>
  <c r="M1271" i="16"/>
  <c r="F1271" i="16"/>
  <c r="I1271" i="16" s="1"/>
  <c r="K1271" i="16" s="1"/>
  <c r="T1270" i="16"/>
  <c r="V1270" i="16" s="1"/>
  <c r="P1217" i="26" l="1"/>
  <c r="R1217" i="26" s="1"/>
  <c r="O1217" i="26"/>
  <c r="N1217" i="26"/>
  <c r="H1217" i="26"/>
  <c r="G1217" i="26"/>
  <c r="I1217" i="26"/>
  <c r="K1217" i="26" s="1"/>
  <c r="P1271" i="16"/>
  <c r="N1271" i="16"/>
  <c r="O1271" i="16"/>
  <c r="H1271" i="16"/>
  <c r="G1271" i="16"/>
  <c r="U1217" i="26" l="1"/>
  <c r="J1217" i="26"/>
  <c r="Q1217" i="26"/>
  <c r="S1217" i="26" s="1"/>
  <c r="R1271" i="16"/>
  <c r="U1271" i="16" s="1"/>
  <c r="Q1271" i="16"/>
  <c r="J1271" i="16"/>
  <c r="L1271" i="16" s="1"/>
  <c r="T1217" i="26" l="1"/>
  <c r="L1217" i="26"/>
  <c r="S1271" i="16"/>
  <c r="AA1271" i="16" s="1"/>
  <c r="T1271" i="16"/>
  <c r="F1218" i="26" l="1"/>
  <c r="M1218" i="26"/>
  <c r="AB1217" i="26"/>
  <c r="X1217" i="26"/>
  <c r="AA1217" i="26"/>
  <c r="W1217" i="26"/>
  <c r="Z1217" i="26"/>
  <c r="Y1217" i="26"/>
  <c r="V1217" i="26"/>
  <c r="M1272" i="16"/>
  <c r="P1272" i="16" s="1"/>
  <c r="R1272" i="16" s="1"/>
  <c r="F1272" i="16"/>
  <c r="H1272" i="16" s="1"/>
  <c r="W1271" i="16"/>
  <c r="Z1271" i="16"/>
  <c r="Y1271" i="16"/>
  <c r="V1271" i="16"/>
  <c r="X1271" i="16"/>
  <c r="AB1271" i="16"/>
  <c r="P1218" i="26" l="1"/>
  <c r="R1218" i="26" s="1"/>
  <c r="O1218" i="26"/>
  <c r="N1218" i="26"/>
  <c r="H1218" i="26"/>
  <c r="G1218" i="26"/>
  <c r="I1218" i="26"/>
  <c r="K1218" i="26" s="1"/>
  <c r="O1272" i="16"/>
  <c r="N1272" i="16"/>
  <c r="I1272" i="16"/>
  <c r="K1272" i="16" s="1"/>
  <c r="U1272" i="16" s="1"/>
  <c r="G1272" i="16"/>
  <c r="U1218" i="26" l="1"/>
  <c r="J1218" i="26"/>
  <c r="L1218" i="26" s="1"/>
  <c r="Q1218" i="26"/>
  <c r="S1218" i="26" s="1"/>
  <c r="Q1272" i="16"/>
  <c r="S1272" i="16" s="1"/>
  <c r="J1272" i="16"/>
  <c r="L1272" i="16" s="1"/>
  <c r="F1219" i="26" l="1"/>
  <c r="M1219" i="26"/>
  <c r="AB1218" i="26"/>
  <c r="X1218" i="26"/>
  <c r="AA1218" i="26"/>
  <c r="W1218" i="26"/>
  <c r="Z1218" i="26"/>
  <c r="Y1218" i="26"/>
  <c r="T1218" i="26"/>
  <c r="V1218" i="26" s="1"/>
  <c r="X1272" i="16"/>
  <c r="AB1272" i="16"/>
  <c r="F1273" i="16"/>
  <c r="I1273" i="16" s="1"/>
  <c r="K1273" i="16" s="1"/>
  <c r="T1272" i="16"/>
  <c r="V1272" i="16" s="1"/>
  <c r="W1272" i="16"/>
  <c r="M1273" i="16"/>
  <c r="O1273" i="16" s="1"/>
  <c r="Y1272" i="16"/>
  <c r="Z1272" i="16"/>
  <c r="AA1272" i="16"/>
  <c r="H1219" i="26" l="1"/>
  <c r="G1219" i="26"/>
  <c r="I1219" i="26"/>
  <c r="K1219" i="26" s="1"/>
  <c r="P1219" i="26"/>
  <c r="R1219" i="26" s="1"/>
  <c r="O1219" i="26"/>
  <c r="N1219" i="26"/>
  <c r="H1273" i="16"/>
  <c r="G1273" i="16"/>
  <c r="N1273" i="16"/>
  <c r="P1273" i="16"/>
  <c r="R1273" i="16" s="1"/>
  <c r="U1273" i="16" s="1"/>
  <c r="Q1219" i="26" l="1"/>
  <c r="S1219" i="26" s="1"/>
  <c r="U1219" i="26"/>
  <c r="J1219" i="26"/>
  <c r="J1273" i="16"/>
  <c r="L1273" i="16" s="1"/>
  <c r="Q1273" i="16"/>
  <c r="T1219" i="26" l="1"/>
  <c r="L1219" i="26"/>
  <c r="T1273" i="16"/>
  <c r="S1273" i="16"/>
  <c r="W1273" i="16" s="1"/>
  <c r="F1220" i="26" l="1"/>
  <c r="M1220" i="26"/>
  <c r="AB1219" i="26"/>
  <c r="X1219" i="26"/>
  <c r="AA1219" i="26"/>
  <c r="W1219" i="26"/>
  <c r="Z1219" i="26"/>
  <c r="Y1219" i="26"/>
  <c r="V1219" i="26"/>
  <c r="AB1273" i="16"/>
  <c r="Z1273" i="16"/>
  <c r="X1273" i="16"/>
  <c r="V1273" i="16"/>
  <c r="M1274" i="16"/>
  <c r="N1274" i="16" s="1"/>
  <c r="Y1273" i="16"/>
  <c r="AA1273" i="16"/>
  <c r="F1274" i="16"/>
  <c r="P1220" i="26" l="1"/>
  <c r="R1220" i="26" s="1"/>
  <c r="O1220" i="26"/>
  <c r="N1220" i="26"/>
  <c r="H1220" i="26"/>
  <c r="G1220" i="26"/>
  <c r="I1220" i="26"/>
  <c r="K1220" i="26" s="1"/>
  <c r="P1274" i="16"/>
  <c r="R1274" i="16" s="1"/>
  <c r="O1274" i="16"/>
  <c r="H1274" i="16"/>
  <c r="G1274" i="16"/>
  <c r="I1274" i="16"/>
  <c r="K1274" i="16" s="1"/>
  <c r="U1220" i="26" l="1"/>
  <c r="J1220" i="26"/>
  <c r="Q1220" i="26"/>
  <c r="S1220" i="26" s="1"/>
  <c r="U1274" i="16"/>
  <c r="Q1274" i="16"/>
  <c r="S1274" i="16" s="1"/>
  <c r="J1274" i="16"/>
  <c r="L1274" i="16" s="1"/>
  <c r="T1220" i="26" l="1"/>
  <c r="L1220" i="26"/>
  <c r="AA1274" i="16"/>
  <c r="M1275" i="16"/>
  <c r="N1275" i="16" s="1"/>
  <c r="F1275" i="16"/>
  <c r="I1275" i="16" s="1"/>
  <c r="K1275" i="16" s="1"/>
  <c r="W1274" i="16"/>
  <c r="X1274" i="16"/>
  <c r="Y1274" i="16"/>
  <c r="Z1274" i="16"/>
  <c r="AB1274" i="16"/>
  <c r="T1274" i="16"/>
  <c r="V1274" i="16" s="1"/>
  <c r="F1221" i="26" l="1"/>
  <c r="M1221" i="26"/>
  <c r="AB1220" i="26"/>
  <c r="X1220" i="26"/>
  <c r="AA1220" i="26"/>
  <c r="W1220" i="26"/>
  <c r="Z1220" i="26"/>
  <c r="Y1220" i="26"/>
  <c r="V1220" i="26"/>
  <c r="O1275" i="16"/>
  <c r="P1275" i="16"/>
  <c r="R1275" i="16" s="1"/>
  <c r="U1275" i="16" s="1"/>
  <c r="G1275" i="16"/>
  <c r="H1275" i="16"/>
  <c r="P1221" i="26" l="1"/>
  <c r="R1221" i="26" s="1"/>
  <c r="O1221" i="26"/>
  <c r="N1221" i="26"/>
  <c r="H1221" i="26"/>
  <c r="G1221" i="26"/>
  <c r="I1221" i="26"/>
  <c r="K1221" i="26" s="1"/>
  <c r="Q1275" i="16"/>
  <c r="S1275" i="16" s="1"/>
  <c r="J1275" i="16"/>
  <c r="L1275" i="16" s="1"/>
  <c r="U1221" i="26" l="1"/>
  <c r="J1221" i="26"/>
  <c r="L1221" i="26" s="1"/>
  <c r="Q1221" i="26"/>
  <c r="S1221" i="26" s="1"/>
  <c r="T1275" i="16"/>
  <c r="V1275" i="16" s="1"/>
  <c r="Y1275" i="16"/>
  <c r="W1275" i="16"/>
  <c r="Z1275" i="16"/>
  <c r="AA1275" i="16"/>
  <c r="AB1275" i="16"/>
  <c r="X1275" i="16"/>
  <c r="M1276" i="16"/>
  <c r="F1276" i="16"/>
  <c r="F1222" i="26" l="1"/>
  <c r="M1222" i="26"/>
  <c r="T1221" i="26"/>
  <c r="V1221" i="26" s="1"/>
  <c r="AB1221" i="26"/>
  <c r="X1221" i="26"/>
  <c r="AA1221" i="26"/>
  <c r="W1221" i="26"/>
  <c r="Z1221" i="26"/>
  <c r="Y1221" i="26"/>
  <c r="P1276" i="16"/>
  <c r="R1276" i="16" s="1"/>
  <c r="O1276" i="16"/>
  <c r="N1276" i="16"/>
  <c r="H1276" i="16"/>
  <c r="G1276" i="16"/>
  <c r="I1276" i="16"/>
  <c r="K1276" i="16" s="1"/>
  <c r="H1222" i="26" l="1"/>
  <c r="G1222" i="26"/>
  <c r="I1222" i="26"/>
  <c r="K1222" i="26" s="1"/>
  <c r="P1222" i="26"/>
  <c r="R1222" i="26" s="1"/>
  <c r="O1222" i="26"/>
  <c r="N1222" i="26"/>
  <c r="U1276" i="16"/>
  <c r="J1276" i="16"/>
  <c r="L1276" i="16" s="1"/>
  <c r="Q1276" i="16"/>
  <c r="S1276" i="16" s="1"/>
  <c r="Q1222" i="26" l="1"/>
  <c r="S1222" i="26" s="1"/>
  <c r="U1222" i="26"/>
  <c r="J1222" i="26"/>
  <c r="AB1276" i="16"/>
  <c r="AA1276" i="16"/>
  <c r="Z1276" i="16"/>
  <c r="Y1276" i="16"/>
  <c r="X1276" i="16"/>
  <c r="W1276" i="16"/>
  <c r="T1276" i="16"/>
  <c r="V1276" i="16" s="1"/>
  <c r="M1277" i="16"/>
  <c r="F1277" i="16"/>
  <c r="T1222" i="26" l="1"/>
  <c r="L1222" i="26"/>
  <c r="I1277" i="16"/>
  <c r="K1277" i="16" s="1"/>
  <c r="G1277" i="16"/>
  <c r="H1277" i="16"/>
  <c r="N1277" i="16"/>
  <c r="P1277" i="16"/>
  <c r="R1277" i="16" s="1"/>
  <c r="O1277" i="16"/>
  <c r="F1223" i="26" l="1"/>
  <c r="M1223" i="26"/>
  <c r="AB1222" i="26"/>
  <c r="X1222" i="26"/>
  <c r="AA1222" i="26"/>
  <c r="W1222" i="26"/>
  <c r="Z1222" i="26"/>
  <c r="Y1222" i="26"/>
  <c r="V1222" i="26"/>
  <c r="J1277" i="16"/>
  <c r="L1277" i="16" s="1"/>
  <c r="U1277" i="16"/>
  <c r="Q1277" i="16"/>
  <c r="P1223" i="26" l="1"/>
  <c r="R1223" i="26" s="1"/>
  <c r="O1223" i="26"/>
  <c r="N1223" i="26"/>
  <c r="H1223" i="26"/>
  <c r="G1223" i="26"/>
  <c r="I1223" i="26"/>
  <c r="K1223" i="26" s="1"/>
  <c r="T1277" i="16"/>
  <c r="S1277" i="16"/>
  <c r="Y1277" i="16" s="1"/>
  <c r="J1223" i="26" l="1"/>
  <c r="L1223" i="26" s="1"/>
  <c r="U1223" i="26"/>
  <c r="Q1223" i="26"/>
  <c r="S1223" i="26" s="1"/>
  <c r="Z1277" i="16"/>
  <c r="AB1277" i="16"/>
  <c r="AA1277" i="16"/>
  <c r="V1277" i="16"/>
  <c r="W1277" i="16"/>
  <c r="X1277" i="16"/>
  <c r="F1278" i="16"/>
  <c r="H1278" i="16" s="1"/>
  <c r="M1278" i="16"/>
  <c r="M1224" i="26" l="1"/>
  <c r="F1224" i="26"/>
  <c r="T1223" i="26"/>
  <c r="V1223" i="26" s="1"/>
  <c r="AB1223" i="26"/>
  <c r="X1223" i="26"/>
  <c r="AA1223" i="26"/>
  <c r="W1223" i="26"/>
  <c r="Z1223" i="26"/>
  <c r="Y1223" i="26"/>
  <c r="G1278" i="16"/>
  <c r="I1278" i="16"/>
  <c r="K1278" i="16" s="1"/>
  <c r="P1278" i="16"/>
  <c r="R1278" i="16" s="1"/>
  <c r="O1278" i="16"/>
  <c r="N1278" i="16"/>
  <c r="H1224" i="26" l="1"/>
  <c r="G1224" i="26"/>
  <c r="I1224" i="26"/>
  <c r="K1224" i="26" s="1"/>
  <c r="P1224" i="26"/>
  <c r="R1224" i="26" s="1"/>
  <c r="O1224" i="26"/>
  <c r="N1224" i="26"/>
  <c r="U1278" i="16"/>
  <c r="J1278" i="16"/>
  <c r="L1278" i="16" s="1"/>
  <c r="Q1278" i="16"/>
  <c r="Q1224" i="26" l="1"/>
  <c r="S1224" i="26" s="1"/>
  <c r="U1224" i="26"/>
  <c r="J1224" i="26"/>
  <c r="T1278" i="16"/>
  <c r="S1278" i="16"/>
  <c r="Y1278" i="16" s="1"/>
  <c r="T1224" i="26" l="1"/>
  <c r="L1224" i="26"/>
  <c r="W1278" i="16"/>
  <c r="Z1278" i="16"/>
  <c r="AA1278" i="16"/>
  <c r="AB1278" i="16"/>
  <c r="V1278" i="16"/>
  <c r="X1278" i="16"/>
  <c r="M1279" i="16"/>
  <c r="F1279" i="16"/>
  <c r="F1225" i="26" l="1"/>
  <c r="M1225" i="26"/>
  <c r="AB1224" i="26"/>
  <c r="X1224" i="26"/>
  <c r="AA1224" i="26"/>
  <c r="W1224" i="26"/>
  <c r="Z1224" i="26"/>
  <c r="Y1224" i="26"/>
  <c r="V1224" i="26"/>
  <c r="N1279" i="16"/>
  <c r="P1279" i="16"/>
  <c r="R1279" i="16" s="1"/>
  <c r="O1279" i="16"/>
  <c r="I1279" i="16"/>
  <c r="K1279" i="16" s="1"/>
  <c r="G1279" i="16"/>
  <c r="H1279" i="16"/>
  <c r="P1225" i="26" l="1"/>
  <c r="R1225" i="26" s="1"/>
  <c r="O1225" i="26"/>
  <c r="N1225" i="26"/>
  <c r="H1225" i="26"/>
  <c r="G1225" i="26"/>
  <c r="I1225" i="26"/>
  <c r="K1225" i="26" s="1"/>
  <c r="U1279" i="16"/>
  <c r="Q1279" i="16"/>
  <c r="S1279" i="16" s="1"/>
  <c r="J1279" i="16"/>
  <c r="L1279" i="16" s="1"/>
  <c r="U1225" i="26" l="1"/>
  <c r="Q1225" i="26"/>
  <c r="S1225" i="26" s="1"/>
  <c r="J1225" i="26"/>
  <c r="AB1279" i="16"/>
  <c r="AA1279" i="16"/>
  <c r="Z1279" i="16"/>
  <c r="Y1279" i="16"/>
  <c r="X1279" i="16"/>
  <c r="W1279" i="16"/>
  <c r="F1280" i="16"/>
  <c r="H1280" i="16" s="1"/>
  <c r="M1280" i="16"/>
  <c r="T1279" i="16"/>
  <c r="V1279" i="16" s="1"/>
  <c r="T1225" i="26" l="1"/>
  <c r="L1225" i="26"/>
  <c r="P1280" i="16"/>
  <c r="R1280" i="16" s="1"/>
  <c r="G1280" i="16"/>
  <c r="I1280" i="16"/>
  <c r="K1280" i="16" s="1"/>
  <c r="N1280" i="16"/>
  <c r="O1280" i="16"/>
  <c r="F1226" i="26" l="1"/>
  <c r="M1226" i="26"/>
  <c r="AB1225" i="26"/>
  <c r="X1225" i="26"/>
  <c r="AA1225" i="26"/>
  <c r="W1225" i="26"/>
  <c r="Z1225" i="26"/>
  <c r="Y1225" i="26"/>
  <c r="V1225" i="26"/>
  <c r="U1280" i="16"/>
  <c r="J1280" i="16"/>
  <c r="L1280" i="16" s="1"/>
  <c r="Q1280" i="16"/>
  <c r="S1280" i="16" s="1"/>
  <c r="P1226" i="26" l="1"/>
  <c r="R1226" i="26" s="1"/>
  <c r="O1226" i="26"/>
  <c r="N1226" i="26"/>
  <c r="H1226" i="26"/>
  <c r="G1226" i="26"/>
  <c r="I1226" i="26"/>
  <c r="K1226" i="26" s="1"/>
  <c r="AB1280" i="16"/>
  <c r="AA1280" i="16"/>
  <c r="Z1280" i="16"/>
  <c r="Y1280" i="16"/>
  <c r="X1280" i="16"/>
  <c r="W1280" i="16"/>
  <c r="T1280" i="16"/>
  <c r="V1280" i="16" s="1"/>
  <c r="M1281" i="16"/>
  <c r="F1281" i="16"/>
  <c r="J1226" i="26" l="1"/>
  <c r="L1226" i="26" s="1"/>
  <c r="U1226" i="26"/>
  <c r="Q1226" i="26"/>
  <c r="S1226" i="26" s="1"/>
  <c r="P1281" i="16"/>
  <c r="R1281" i="16" s="1"/>
  <c r="O1281" i="16"/>
  <c r="N1281" i="16"/>
  <c r="H1281" i="16"/>
  <c r="G1281" i="16"/>
  <c r="I1281" i="16"/>
  <c r="K1281" i="16" s="1"/>
  <c r="M1227" i="26" l="1"/>
  <c r="F1227" i="26"/>
  <c r="T1226" i="26"/>
  <c r="V1226" i="26" s="1"/>
  <c r="AB1226" i="26"/>
  <c r="X1226" i="26"/>
  <c r="AA1226" i="26"/>
  <c r="W1226" i="26"/>
  <c r="Z1226" i="26"/>
  <c r="Y1226" i="26"/>
  <c r="U1281" i="16"/>
  <c r="Q1281" i="16"/>
  <c r="S1281" i="16" s="1"/>
  <c r="J1281" i="16"/>
  <c r="H1227" i="26" l="1"/>
  <c r="G1227" i="26"/>
  <c r="I1227" i="26"/>
  <c r="K1227" i="26" s="1"/>
  <c r="P1227" i="26"/>
  <c r="R1227" i="26" s="1"/>
  <c r="O1227" i="26"/>
  <c r="N1227" i="26"/>
  <c r="L1281" i="16"/>
  <c r="T1281" i="16"/>
  <c r="Q1227" i="26" l="1"/>
  <c r="S1227" i="26" s="1"/>
  <c r="U1227" i="26"/>
  <c r="J1227" i="26"/>
  <c r="V1281" i="16"/>
  <c r="AB1281" i="16"/>
  <c r="AA1281" i="16"/>
  <c r="Z1281" i="16"/>
  <c r="Y1281" i="16"/>
  <c r="X1281" i="16"/>
  <c r="W1281" i="16"/>
  <c r="M1282" i="16"/>
  <c r="F1282" i="16"/>
  <c r="T1227" i="26" l="1"/>
  <c r="L1227" i="26"/>
  <c r="H1282" i="16"/>
  <c r="I1282" i="16"/>
  <c r="K1282" i="16" s="1"/>
  <c r="G1282" i="16"/>
  <c r="P1282" i="16"/>
  <c r="R1282" i="16" s="1"/>
  <c r="N1282" i="16"/>
  <c r="O1282" i="16"/>
  <c r="F1228" i="26" l="1"/>
  <c r="M1228" i="26"/>
  <c r="AB1227" i="26"/>
  <c r="X1227" i="26"/>
  <c r="AA1227" i="26"/>
  <c r="W1227" i="26"/>
  <c r="Z1227" i="26"/>
  <c r="Y1227" i="26"/>
  <c r="V1227" i="26"/>
  <c r="Q1282" i="16"/>
  <c r="S1282" i="16" s="1"/>
  <c r="U1282" i="16"/>
  <c r="J1282" i="16"/>
  <c r="P1228" i="26" l="1"/>
  <c r="R1228" i="26" s="1"/>
  <c r="O1228" i="26"/>
  <c r="N1228" i="26"/>
  <c r="H1228" i="26"/>
  <c r="G1228" i="26"/>
  <c r="I1228" i="26"/>
  <c r="K1228" i="26" s="1"/>
  <c r="T1282" i="16"/>
  <c r="L1282" i="16"/>
  <c r="U1228" i="26" l="1"/>
  <c r="J1228" i="26"/>
  <c r="Q1228" i="26"/>
  <c r="S1228" i="26" s="1"/>
  <c r="V1282" i="16"/>
  <c r="AB1282" i="16"/>
  <c r="AA1282" i="16"/>
  <c r="Z1282" i="16"/>
  <c r="Y1282" i="16"/>
  <c r="X1282" i="16"/>
  <c r="W1282" i="16"/>
  <c r="M1283" i="16"/>
  <c r="F1283" i="16"/>
  <c r="I1283" i="16" s="1"/>
  <c r="K1283" i="16" s="1"/>
  <c r="T1228" i="26" l="1"/>
  <c r="L1228" i="26"/>
  <c r="N1283" i="16"/>
  <c r="P1283" i="16"/>
  <c r="R1283" i="16" s="1"/>
  <c r="O1283" i="16"/>
  <c r="G1283" i="16"/>
  <c r="H1283" i="16"/>
  <c r="F1229" i="26" l="1"/>
  <c r="M1229" i="26"/>
  <c r="AB1228" i="26"/>
  <c r="X1228" i="26"/>
  <c r="AA1228" i="26"/>
  <c r="W1228" i="26"/>
  <c r="Z1228" i="26"/>
  <c r="Y1228" i="26"/>
  <c r="V1228" i="26"/>
  <c r="U1283" i="16"/>
  <c r="Q1283" i="16"/>
  <c r="S1283" i="16" s="1"/>
  <c r="J1283" i="16"/>
  <c r="L1283" i="16" s="1"/>
  <c r="P1229" i="26" l="1"/>
  <c r="R1229" i="26" s="1"/>
  <c r="O1229" i="26"/>
  <c r="N1229" i="26"/>
  <c r="H1229" i="26"/>
  <c r="G1229" i="26"/>
  <c r="I1229" i="26"/>
  <c r="K1229" i="26" s="1"/>
  <c r="AB1283" i="16"/>
  <c r="AA1283" i="16"/>
  <c r="Z1283" i="16"/>
  <c r="Y1283" i="16"/>
  <c r="X1283" i="16"/>
  <c r="W1283" i="16"/>
  <c r="T1283" i="16"/>
  <c r="V1283" i="16" s="1"/>
  <c r="F1284" i="16"/>
  <c r="G1284" i="16" s="1"/>
  <c r="M1284" i="16"/>
  <c r="U1229" i="26" l="1"/>
  <c r="Q1229" i="26"/>
  <c r="S1229" i="26" s="1"/>
  <c r="J1229" i="26"/>
  <c r="P1284" i="16"/>
  <c r="R1284" i="16" s="1"/>
  <c r="I1284" i="16"/>
  <c r="K1284" i="16" s="1"/>
  <c r="H1284" i="16"/>
  <c r="O1284" i="16"/>
  <c r="N1284" i="16"/>
  <c r="T1229" i="26" l="1"/>
  <c r="L1229" i="26"/>
  <c r="U1284" i="16"/>
  <c r="Q1284" i="16"/>
  <c r="S1284" i="16" s="1"/>
  <c r="J1284" i="16"/>
  <c r="L1284" i="16" s="1"/>
  <c r="F1230" i="26" l="1"/>
  <c r="M1230" i="26"/>
  <c r="AB1229" i="26"/>
  <c r="X1229" i="26"/>
  <c r="AA1229" i="26"/>
  <c r="W1229" i="26"/>
  <c r="Z1229" i="26"/>
  <c r="Y1229" i="26"/>
  <c r="V1229" i="26"/>
  <c r="AB1284" i="16"/>
  <c r="AA1284" i="16"/>
  <c r="Z1284" i="16"/>
  <c r="Y1284" i="16"/>
  <c r="X1284" i="16"/>
  <c r="W1284" i="16"/>
  <c r="F1285" i="16"/>
  <c r="I1285" i="16" s="1"/>
  <c r="K1285" i="16" s="1"/>
  <c r="T1284" i="16"/>
  <c r="V1284" i="16" s="1"/>
  <c r="M1285" i="16"/>
  <c r="P1230" i="26" l="1"/>
  <c r="R1230" i="26" s="1"/>
  <c r="O1230" i="26"/>
  <c r="N1230" i="26"/>
  <c r="H1230" i="26"/>
  <c r="G1230" i="26"/>
  <c r="I1230" i="26"/>
  <c r="K1230" i="26" s="1"/>
  <c r="P1285" i="16"/>
  <c r="R1285" i="16" s="1"/>
  <c r="U1285" i="16" s="1"/>
  <c r="G1285" i="16"/>
  <c r="H1285" i="16"/>
  <c r="N1285" i="16"/>
  <c r="O1285" i="16"/>
  <c r="U1230" i="26" l="1"/>
  <c r="Q1230" i="26"/>
  <c r="S1230" i="26" s="1"/>
  <c r="J1230" i="26"/>
  <c r="J1285" i="16"/>
  <c r="L1285" i="16" s="1"/>
  <c r="Q1285" i="16"/>
  <c r="S1285" i="16" s="1"/>
  <c r="T1230" i="26" l="1"/>
  <c r="L1230" i="26"/>
  <c r="AB1285" i="16"/>
  <c r="AA1285" i="16"/>
  <c r="Z1285" i="16"/>
  <c r="Y1285" i="16"/>
  <c r="X1285" i="16"/>
  <c r="W1285" i="16"/>
  <c r="T1285" i="16"/>
  <c r="V1285" i="16" s="1"/>
  <c r="M1286" i="16"/>
  <c r="F1286" i="16"/>
  <c r="F1231" i="26" l="1"/>
  <c r="M1231" i="26"/>
  <c r="AB1230" i="26"/>
  <c r="X1230" i="26"/>
  <c r="AA1230" i="26"/>
  <c r="W1230" i="26"/>
  <c r="Z1230" i="26"/>
  <c r="Y1230" i="26"/>
  <c r="V1230" i="26"/>
  <c r="G1286" i="16"/>
  <c r="H1286" i="16"/>
  <c r="I1286" i="16"/>
  <c r="K1286" i="16" s="1"/>
  <c r="P1286" i="16"/>
  <c r="R1286" i="16" s="1"/>
  <c r="O1286" i="16"/>
  <c r="N1286" i="16"/>
  <c r="P1231" i="26" l="1"/>
  <c r="R1231" i="26" s="1"/>
  <c r="O1231" i="26"/>
  <c r="N1231" i="26"/>
  <c r="H1231" i="26"/>
  <c r="G1231" i="26"/>
  <c r="I1231" i="26"/>
  <c r="K1231" i="26" s="1"/>
  <c r="U1286" i="16"/>
  <c r="Q1286" i="16"/>
  <c r="S1286" i="16" s="1"/>
  <c r="J1286" i="16"/>
  <c r="U1231" i="26" l="1"/>
  <c r="J1231" i="26"/>
  <c r="Q1231" i="26"/>
  <c r="S1231" i="26" s="1"/>
  <c r="L1286" i="16"/>
  <c r="T1286" i="16"/>
  <c r="T1231" i="26" l="1"/>
  <c r="L1231" i="26"/>
  <c r="V1286" i="16"/>
  <c r="AB1286" i="16"/>
  <c r="AA1286" i="16"/>
  <c r="Z1286" i="16"/>
  <c r="Y1286" i="16"/>
  <c r="X1286" i="16"/>
  <c r="W1286" i="16"/>
  <c r="M1287" i="16"/>
  <c r="F1287" i="16"/>
  <c r="F1232" i="26" l="1"/>
  <c r="M1232" i="26"/>
  <c r="AB1231" i="26"/>
  <c r="X1231" i="26"/>
  <c r="AA1231" i="26"/>
  <c r="W1231" i="26"/>
  <c r="Z1231" i="26"/>
  <c r="Y1231" i="26"/>
  <c r="V1231" i="26"/>
  <c r="I1287" i="16"/>
  <c r="K1287" i="16" s="1"/>
  <c r="H1287" i="16"/>
  <c r="G1287" i="16"/>
  <c r="P1287" i="16"/>
  <c r="R1287" i="16" s="1"/>
  <c r="O1287" i="16"/>
  <c r="N1287" i="16"/>
  <c r="P1232" i="26" l="1"/>
  <c r="R1232" i="26" s="1"/>
  <c r="O1232" i="26"/>
  <c r="N1232" i="26"/>
  <c r="H1232" i="26"/>
  <c r="G1232" i="26"/>
  <c r="I1232" i="26"/>
  <c r="K1232" i="26" s="1"/>
  <c r="U1287" i="16"/>
  <c r="J1287" i="16"/>
  <c r="L1287" i="16" s="1"/>
  <c r="Q1287" i="16"/>
  <c r="S1287" i="16" s="1"/>
  <c r="Q1232" i="26" l="1"/>
  <c r="S1232" i="26" s="1"/>
  <c r="U1232" i="26"/>
  <c r="J1232" i="26"/>
  <c r="AB1287" i="16"/>
  <c r="AA1287" i="16"/>
  <c r="Z1287" i="16"/>
  <c r="Y1287" i="16"/>
  <c r="X1287" i="16"/>
  <c r="W1287" i="16"/>
  <c r="F1288" i="16"/>
  <c r="I1288" i="16" s="1"/>
  <c r="K1288" i="16" s="1"/>
  <c r="M1288" i="16"/>
  <c r="T1287" i="16"/>
  <c r="V1287" i="16" s="1"/>
  <c r="T1232" i="26" l="1"/>
  <c r="L1232" i="26"/>
  <c r="P1288" i="16"/>
  <c r="R1288" i="16" s="1"/>
  <c r="U1288" i="16" s="1"/>
  <c r="G1288" i="16"/>
  <c r="H1288" i="16"/>
  <c r="N1288" i="16"/>
  <c r="O1288" i="16"/>
  <c r="F1233" i="26" l="1"/>
  <c r="M1233" i="26"/>
  <c r="AB1232" i="26"/>
  <c r="X1232" i="26"/>
  <c r="AA1232" i="26"/>
  <c r="W1232" i="26"/>
  <c r="Z1232" i="26"/>
  <c r="Y1232" i="26"/>
  <c r="V1232" i="26"/>
  <c r="J1288" i="16"/>
  <c r="L1288" i="16" s="1"/>
  <c r="Q1288" i="16"/>
  <c r="S1288" i="16" s="1"/>
  <c r="P1233" i="26" l="1"/>
  <c r="R1233" i="26" s="1"/>
  <c r="O1233" i="26"/>
  <c r="N1233" i="26"/>
  <c r="H1233" i="26"/>
  <c r="G1233" i="26"/>
  <c r="I1233" i="26"/>
  <c r="K1233" i="26" s="1"/>
  <c r="AB1288" i="16"/>
  <c r="AA1288" i="16"/>
  <c r="Z1288" i="16"/>
  <c r="Y1288" i="16"/>
  <c r="X1288" i="16"/>
  <c r="W1288" i="16"/>
  <c r="T1288" i="16"/>
  <c r="V1288" i="16" s="1"/>
  <c r="F1289" i="16"/>
  <c r="M1289" i="16"/>
  <c r="J1233" i="26" l="1"/>
  <c r="L1233" i="26" s="1"/>
  <c r="U1233" i="26"/>
  <c r="Q1233" i="26"/>
  <c r="S1233" i="26" s="1"/>
  <c r="P1289" i="16"/>
  <c r="R1289" i="16" s="1"/>
  <c r="O1289" i="16"/>
  <c r="N1289" i="16"/>
  <c r="H1289" i="16"/>
  <c r="G1289" i="16"/>
  <c r="I1289" i="16"/>
  <c r="K1289" i="16" s="1"/>
  <c r="M1234" i="26" l="1"/>
  <c r="F1234" i="26"/>
  <c r="T1233" i="26"/>
  <c r="V1233" i="26" s="1"/>
  <c r="AB1233" i="26"/>
  <c r="X1233" i="26"/>
  <c r="AA1233" i="26"/>
  <c r="W1233" i="26"/>
  <c r="Z1233" i="26"/>
  <c r="Y1233" i="26"/>
  <c r="U1289" i="16"/>
  <c r="J1289" i="16"/>
  <c r="L1289" i="16" s="1"/>
  <c r="Q1289" i="16"/>
  <c r="S1289" i="16" s="1"/>
  <c r="H1234" i="26" l="1"/>
  <c r="G1234" i="26"/>
  <c r="I1234" i="26"/>
  <c r="K1234" i="26" s="1"/>
  <c r="P1234" i="26"/>
  <c r="R1234" i="26" s="1"/>
  <c r="O1234" i="26"/>
  <c r="N1234" i="26"/>
  <c r="AB1289" i="16"/>
  <c r="AA1289" i="16"/>
  <c r="Z1289" i="16"/>
  <c r="Y1289" i="16"/>
  <c r="X1289" i="16"/>
  <c r="W1289" i="16"/>
  <c r="T1289" i="16"/>
  <c r="V1289" i="16" s="1"/>
  <c r="F1290" i="16"/>
  <c r="M1290" i="16"/>
  <c r="Q1234" i="26" l="1"/>
  <c r="S1234" i="26" s="1"/>
  <c r="U1234" i="26"/>
  <c r="J1234" i="26"/>
  <c r="G1290" i="16"/>
  <c r="I1290" i="16"/>
  <c r="K1290" i="16" s="1"/>
  <c r="H1290" i="16"/>
  <c r="O1290" i="16"/>
  <c r="N1290" i="16"/>
  <c r="P1290" i="16"/>
  <c r="R1290" i="16" s="1"/>
  <c r="T1234" i="26" l="1"/>
  <c r="L1234" i="26"/>
  <c r="U1290" i="16"/>
  <c r="Q1290" i="16"/>
  <c r="S1290" i="16" s="1"/>
  <c r="J1290" i="16"/>
  <c r="F1235" i="26" l="1"/>
  <c r="M1235" i="26"/>
  <c r="AB1234" i="26"/>
  <c r="X1234" i="26"/>
  <c r="AA1234" i="26"/>
  <c r="W1234" i="26"/>
  <c r="Z1234" i="26"/>
  <c r="Y1234" i="26"/>
  <c r="V1234" i="26"/>
  <c r="T1290" i="16"/>
  <c r="L1290" i="16"/>
  <c r="P1235" i="26" l="1"/>
  <c r="R1235" i="26" s="1"/>
  <c r="O1235" i="26"/>
  <c r="N1235" i="26"/>
  <c r="H1235" i="26"/>
  <c r="G1235" i="26"/>
  <c r="I1235" i="26"/>
  <c r="K1235" i="26" s="1"/>
  <c r="V1290" i="16"/>
  <c r="AB1290" i="16"/>
  <c r="AA1290" i="16"/>
  <c r="Z1290" i="16"/>
  <c r="Y1290" i="16"/>
  <c r="X1290" i="16"/>
  <c r="W1290" i="16"/>
  <c r="F1291" i="16"/>
  <c r="M1291" i="16"/>
  <c r="U1235" i="26" l="1"/>
  <c r="J1235" i="26"/>
  <c r="Q1235" i="26"/>
  <c r="S1235" i="26" s="1"/>
  <c r="N1291" i="16"/>
  <c r="P1291" i="16"/>
  <c r="R1291" i="16" s="1"/>
  <c r="O1291" i="16"/>
  <c r="I1291" i="16"/>
  <c r="K1291" i="16" s="1"/>
  <c r="H1291" i="16"/>
  <c r="G1291" i="16"/>
  <c r="T1235" i="26" l="1"/>
  <c r="L1235" i="26"/>
  <c r="U1291" i="16"/>
  <c r="Q1291" i="16"/>
  <c r="S1291" i="16" s="1"/>
  <c r="J1291" i="16"/>
  <c r="F1236" i="26" l="1"/>
  <c r="M1236" i="26"/>
  <c r="AB1235" i="26"/>
  <c r="X1235" i="26"/>
  <c r="AA1235" i="26"/>
  <c r="W1235" i="26"/>
  <c r="Z1235" i="26"/>
  <c r="Y1235" i="26"/>
  <c r="V1235" i="26"/>
  <c r="T1291" i="16"/>
  <c r="L1291" i="16"/>
  <c r="P1236" i="26" l="1"/>
  <c r="R1236" i="26" s="1"/>
  <c r="O1236" i="26"/>
  <c r="N1236" i="26"/>
  <c r="H1236" i="26"/>
  <c r="G1236" i="26"/>
  <c r="I1236" i="26"/>
  <c r="K1236" i="26" s="1"/>
  <c r="V1291" i="16"/>
  <c r="AB1291" i="16"/>
  <c r="AA1291" i="16"/>
  <c r="Z1291" i="16"/>
  <c r="Y1291" i="16"/>
  <c r="X1291" i="16"/>
  <c r="W1291" i="16"/>
  <c r="M1292" i="16"/>
  <c r="F1292" i="16"/>
  <c r="U1236" i="26" l="1"/>
  <c r="Q1236" i="26"/>
  <c r="S1236" i="26" s="1"/>
  <c r="J1236" i="26"/>
  <c r="I1292" i="16"/>
  <c r="K1292" i="16" s="1"/>
  <c r="H1292" i="16"/>
  <c r="G1292" i="16"/>
  <c r="P1292" i="16"/>
  <c r="R1292" i="16" s="1"/>
  <c r="O1292" i="16"/>
  <c r="N1292" i="16"/>
  <c r="T1236" i="26" l="1"/>
  <c r="L1236" i="26"/>
  <c r="J1292" i="16"/>
  <c r="Q1292" i="16"/>
  <c r="S1292" i="16" s="1"/>
  <c r="U1292" i="16"/>
  <c r="F1237" i="26" l="1"/>
  <c r="M1237" i="26"/>
  <c r="AB1236" i="26"/>
  <c r="X1236" i="26"/>
  <c r="AA1236" i="26"/>
  <c r="W1236" i="26"/>
  <c r="Z1236" i="26"/>
  <c r="Y1236" i="26"/>
  <c r="V1236" i="26"/>
  <c r="T1292" i="16"/>
  <c r="L1292" i="16"/>
  <c r="P1237" i="26" l="1"/>
  <c r="R1237" i="26" s="1"/>
  <c r="O1237" i="26"/>
  <c r="N1237" i="26"/>
  <c r="H1237" i="26"/>
  <c r="G1237" i="26"/>
  <c r="I1237" i="26"/>
  <c r="K1237" i="26" s="1"/>
  <c r="V1292" i="16"/>
  <c r="AB1292" i="16"/>
  <c r="AA1292" i="16"/>
  <c r="Z1292" i="16"/>
  <c r="Y1292" i="16"/>
  <c r="X1292" i="16"/>
  <c r="W1292" i="16"/>
  <c r="F1293" i="16"/>
  <c r="H1293" i="16" s="1"/>
  <c r="M1293" i="16"/>
  <c r="U1237" i="26" l="1"/>
  <c r="J1237" i="26"/>
  <c r="Q1237" i="26"/>
  <c r="S1237" i="26" s="1"/>
  <c r="O1293" i="16"/>
  <c r="I1293" i="16"/>
  <c r="K1293" i="16" s="1"/>
  <c r="G1293" i="16"/>
  <c r="N1293" i="16"/>
  <c r="P1293" i="16"/>
  <c r="R1293" i="16" s="1"/>
  <c r="T1237" i="26" l="1"/>
  <c r="L1237" i="26"/>
  <c r="U1293" i="16"/>
  <c r="J1293" i="16"/>
  <c r="L1293" i="16" s="1"/>
  <c r="Q1293" i="16"/>
  <c r="S1293" i="16" s="1"/>
  <c r="F1238" i="26" l="1"/>
  <c r="M1238" i="26"/>
  <c r="AB1237" i="26"/>
  <c r="X1237" i="26"/>
  <c r="AA1237" i="26"/>
  <c r="W1237" i="26"/>
  <c r="Z1237" i="26"/>
  <c r="Y1237" i="26"/>
  <c r="V1237" i="26"/>
  <c r="AB1293" i="16"/>
  <c r="AA1293" i="16"/>
  <c r="Z1293" i="16"/>
  <c r="Y1293" i="16"/>
  <c r="X1293" i="16"/>
  <c r="W1293" i="16"/>
  <c r="T1293" i="16"/>
  <c r="V1293" i="16" s="1"/>
  <c r="F1294" i="16"/>
  <c r="M1294" i="16"/>
  <c r="P1238" i="26" l="1"/>
  <c r="R1238" i="26" s="1"/>
  <c r="O1238" i="26"/>
  <c r="N1238" i="26"/>
  <c r="H1238" i="26"/>
  <c r="G1238" i="26"/>
  <c r="I1238" i="26"/>
  <c r="K1238" i="26" s="1"/>
  <c r="O1294" i="16"/>
  <c r="N1294" i="16"/>
  <c r="P1294" i="16"/>
  <c r="R1294" i="16" s="1"/>
  <c r="G1294" i="16"/>
  <c r="I1294" i="16"/>
  <c r="K1294" i="16" s="1"/>
  <c r="H1294" i="16"/>
  <c r="Q1238" i="26" l="1"/>
  <c r="S1238" i="26" s="1"/>
  <c r="U1238" i="26"/>
  <c r="J1238" i="26"/>
  <c r="U1294" i="16"/>
  <c r="J1294" i="16"/>
  <c r="Q1294" i="16"/>
  <c r="S1294" i="16" s="1"/>
  <c r="T1238" i="26" l="1"/>
  <c r="L1238" i="26"/>
  <c r="T1294" i="16"/>
  <c r="L1294" i="16"/>
  <c r="F1239" i="26" l="1"/>
  <c r="M1239" i="26"/>
  <c r="AB1238" i="26"/>
  <c r="X1238" i="26"/>
  <c r="AA1238" i="26"/>
  <c r="W1238" i="26"/>
  <c r="Z1238" i="26"/>
  <c r="Y1238" i="26"/>
  <c r="V1238" i="26"/>
  <c r="V1294" i="16"/>
  <c r="AB1294" i="16"/>
  <c r="AA1294" i="16"/>
  <c r="Z1294" i="16"/>
  <c r="Y1294" i="16"/>
  <c r="X1294" i="16"/>
  <c r="W1294" i="16"/>
  <c r="F1295" i="16"/>
  <c r="M1295" i="16"/>
  <c r="P1239" i="26" l="1"/>
  <c r="R1239" i="26" s="1"/>
  <c r="O1239" i="26"/>
  <c r="N1239" i="26"/>
  <c r="H1239" i="26"/>
  <c r="G1239" i="26"/>
  <c r="I1239" i="26"/>
  <c r="K1239" i="26" s="1"/>
  <c r="I1295" i="16"/>
  <c r="K1295" i="16" s="1"/>
  <c r="H1295" i="16"/>
  <c r="G1295" i="16"/>
  <c r="N1295" i="16"/>
  <c r="P1295" i="16"/>
  <c r="R1295" i="16" s="1"/>
  <c r="O1295" i="16"/>
  <c r="U1239" i="26" l="1"/>
  <c r="J1239" i="26"/>
  <c r="Q1239" i="26"/>
  <c r="S1239" i="26" s="1"/>
  <c r="U1295" i="16"/>
  <c r="Q1295" i="16"/>
  <c r="S1295" i="16" s="1"/>
  <c r="J1295" i="16"/>
  <c r="T1239" i="26" l="1"/>
  <c r="L1239" i="26"/>
  <c r="T1295" i="16"/>
  <c r="L1295" i="16"/>
  <c r="F1240" i="26" l="1"/>
  <c r="M1240" i="26"/>
  <c r="AB1239" i="26"/>
  <c r="X1239" i="26"/>
  <c r="AA1239" i="26"/>
  <c r="W1239" i="26"/>
  <c r="Z1239" i="26"/>
  <c r="Y1239" i="26"/>
  <c r="V1239" i="26"/>
  <c r="V1295" i="16"/>
  <c r="AB1295" i="16"/>
  <c r="AA1295" i="16"/>
  <c r="Z1295" i="16"/>
  <c r="Y1295" i="16"/>
  <c r="X1295" i="16"/>
  <c r="W1295" i="16"/>
  <c r="M1296" i="16"/>
  <c r="F1296" i="16"/>
  <c r="P1240" i="26" l="1"/>
  <c r="R1240" i="26" s="1"/>
  <c r="O1240" i="26"/>
  <c r="N1240" i="26"/>
  <c r="H1240" i="26"/>
  <c r="G1240" i="26"/>
  <c r="I1240" i="26"/>
  <c r="K1240" i="26" s="1"/>
  <c r="P1296" i="16"/>
  <c r="R1296" i="16" s="1"/>
  <c r="O1296" i="16"/>
  <c r="N1296" i="16"/>
  <c r="I1296" i="16"/>
  <c r="K1296" i="16" s="1"/>
  <c r="H1296" i="16"/>
  <c r="G1296" i="16"/>
  <c r="J1240" i="26" l="1"/>
  <c r="L1240" i="26" s="1"/>
  <c r="U1240" i="26"/>
  <c r="Q1240" i="26"/>
  <c r="S1240" i="26" s="1"/>
  <c r="Q1296" i="16"/>
  <c r="S1296" i="16" s="1"/>
  <c r="U1296" i="16"/>
  <c r="J1296" i="16"/>
  <c r="F1241" i="26" l="1"/>
  <c r="M1241" i="26"/>
  <c r="AB1240" i="26"/>
  <c r="X1240" i="26"/>
  <c r="AA1240" i="26"/>
  <c r="W1240" i="26"/>
  <c r="Z1240" i="26"/>
  <c r="Y1240" i="26"/>
  <c r="T1240" i="26"/>
  <c r="V1240" i="26" s="1"/>
  <c r="T1296" i="16"/>
  <c r="L1296" i="16"/>
  <c r="H1241" i="26" l="1"/>
  <c r="G1241" i="26"/>
  <c r="I1241" i="26"/>
  <c r="K1241" i="26" s="1"/>
  <c r="P1241" i="26"/>
  <c r="R1241" i="26" s="1"/>
  <c r="O1241" i="26"/>
  <c r="N1241" i="26"/>
  <c r="V1296" i="16"/>
  <c r="AB1296" i="16"/>
  <c r="AA1296" i="16"/>
  <c r="Z1296" i="16"/>
  <c r="Y1296" i="16"/>
  <c r="X1296" i="16"/>
  <c r="W1296" i="16"/>
  <c r="F1297" i="16"/>
  <c r="M1297" i="16"/>
  <c r="Q1241" i="26" l="1"/>
  <c r="S1241" i="26" s="1"/>
  <c r="U1241" i="26"/>
  <c r="J1241" i="26"/>
  <c r="P1297" i="16"/>
  <c r="R1297" i="16" s="1"/>
  <c r="O1297" i="16"/>
  <c r="N1297" i="16"/>
  <c r="H1297" i="16"/>
  <c r="G1297" i="16"/>
  <c r="I1297" i="16"/>
  <c r="K1297" i="16" s="1"/>
  <c r="T1241" i="26" l="1"/>
  <c r="L1241" i="26"/>
  <c r="U1297" i="16"/>
  <c r="J1297" i="16"/>
  <c r="L1297" i="16" s="1"/>
  <c r="Q1297" i="16"/>
  <c r="S1297" i="16" s="1"/>
  <c r="F1242" i="26" l="1"/>
  <c r="M1242" i="26"/>
  <c r="AB1241" i="26"/>
  <c r="X1241" i="26"/>
  <c r="AA1241" i="26"/>
  <c r="W1241" i="26"/>
  <c r="Z1241" i="26"/>
  <c r="Y1241" i="26"/>
  <c r="V1241" i="26"/>
  <c r="AB1297" i="16"/>
  <c r="AA1297" i="16"/>
  <c r="Z1297" i="16"/>
  <c r="Y1297" i="16"/>
  <c r="X1297" i="16"/>
  <c r="W1297" i="16"/>
  <c r="T1297" i="16"/>
  <c r="V1297" i="16" s="1"/>
  <c r="F1298" i="16"/>
  <c r="M1298" i="16"/>
  <c r="P1242" i="26" l="1"/>
  <c r="R1242" i="26" s="1"/>
  <c r="O1242" i="26"/>
  <c r="N1242" i="26"/>
  <c r="H1242" i="26"/>
  <c r="G1242" i="26"/>
  <c r="I1242" i="26"/>
  <c r="K1242" i="26" s="1"/>
  <c r="G1298" i="16"/>
  <c r="I1298" i="16"/>
  <c r="K1298" i="16" s="1"/>
  <c r="H1298" i="16"/>
  <c r="O1298" i="16"/>
  <c r="N1298" i="16"/>
  <c r="P1298" i="16"/>
  <c r="R1298" i="16" s="1"/>
  <c r="U1242" i="26" l="1"/>
  <c r="Q1242" i="26"/>
  <c r="S1242" i="26" s="1"/>
  <c r="J1242" i="26"/>
  <c r="J1298" i="16"/>
  <c r="L1298" i="16" s="1"/>
  <c r="U1298" i="16"/>
  <c r="Q1298" i="16"/>
  <c r="S1298" i="16" s="1"/>
  <c r="T1242" i="26" l="1"/>
  <c r="L1242" i="26"/>
  <c r="AB1298" i="16"/>
  <c r="AA1298" i="16"/>
  <c r="Z1298" i="16"/>
  <c r="Y1298" i="16"/>
  <c r="X1298" i="16"/>
  <c r="W1298" i="16"/>
  <c r="T1298" i="16"/>
  <c r="V1298" i="16" s="1"/>
  <c r="F1299" i="16"/>
  <c r="M1299" i="16"/>
  <c r="F1243" i="26" l="1"/>
  <c r="M1243" i="26"/>
  <c r="AA1242" i="26"/>
  <c r="X1242" i="26"/>
  <c r="AB1242" i="26"/>
  <c r="W1242" i="26"/>
  <c r="Z1242" i="26"/>
  <c r="Y1242" i="26"/>
  <c r="V1242" i="26"/>
  <c r="I1299" i="16"/>
  <c r="K1299" i="16" s="1"/>
  <c r="H1299" i="16"/>
  <c r="G1299" i="16"/>
  <c r="N1299" i="16"/>
  <c r="P1299" i="16"/>
  <c r="R1299" i="16" s="1"/>
  <c r="O1299" i="16"/>
  <c r="G1243" i="26" l="1"/>
  <c r="I1243" i="26"/>
  <c r="K1243" i="26" s="1"/>
  <c r="H1243" i="26"/>
  <c r="O1243" i="26"/>
  <c r="P1243" i="26"/>
  <c r="R1243" i="26" s="1"/>
  <c r="N1243" i="26"/>
  <c r="Q1299" i="16"/>
  <c r="S1299" i="16" s="1"/>
  <c r="U1299" i="16"/>
  <c r="J1299" i="16"/>
  <c r="J1243" i="26" l="1"/>
  <c r="L1243" i="26" s="1"/>
  <c r="U1243" i="26"/>
  <c r="Q1243" i="26"/>
  <c r="S1243" i="26" s="1"/>
  <c r="T1299" i="16"/>
  <c r="L1299" i="16"/>
  <c r="M1244" i="26" l="1"/>
  <c r="F1244" i="26"/>
  <c r="AA1243" i="26"/>
  <c r="W1243" i="26"/>
  <c r="Z1243" i="26"/>
  <c r="Y1243" i="26"/>
  <c r="X1243" i="26"/>
  <c r="AB1243" i="26"/>
  <c r="T1243" i="26"/>
  <c r="V1243" i="26" s="1"/>
  <c r="V1299" i="16"/>
  <c r="AB1299" i="16"/>
  <c r="AA1299" i="16"/>
  <c r="Z1299" i="16"/>
  <c r="Y1299" i="16"/>
  <c r="X1299" i="16"/>
  <c r="W1299" i="16"/>
  <c r="M1300" i="16"/>
  <c r="F1300" i="16"/>
  <c r="O1244" i="26" l="1"/>
  <c r="P1244" i="26"/>
  <c r="R1244" i="26" s="1"/>
  <c r="N1244" i="26"/>
  <c r="G1244" i="26"/>
  <c r="H1244" i="26"/>
  <c r="I1244" i="26"/>
  <c r="I1300" i="16"/>
  <c r="K1300" i="16" s="1"/>
  <c r="H1300" i="16"/>
  <c r="G1300" i="16"/>
  <c r="P1300" i="16"/>
  <c r="R1300" i="16" s="1"/>
  <c r="O1300" i="16"/>
  <c r="N1300" i="16"/>
  <c r="Q1244" i="26" l="1"/>
  <c r="S1244" i="26" s="1"/>
  <c r="J1244" i="26"/>
  <c r="K1244" i="26"/>
  <c r="U1244" i="26" s="1"/>
  <c r="J1300" i="16"/>
  <c r="L1300" i="16" s="1"/>
  <c r="U1300" i="16"/>
  <c r="Q1300" i="16"/>
  <c r="L1244" i="26" l="1"/>
  <c r="M1245" i="26" s="1"/>
  <c r="T1244" i="26"/>
  <c r="T1300" i="16"/>
  <c r="S1300" i="16"/>
  <c r="Y1300" i="16" s="1"/>
  <c r="AA1244" i="26" l="1"/>
  <c r="F1245" i="26"/>
  <c r="I1245" i="26" s="1"/>
  <c r="K1245" i="26" s="1"/>
  <c r="V1244" i="26"/>
  <c r="O1245" i="26"/>
  <c r="Z1244" i="26"/>
  <c r="Y1244" i="26"/>
  <c r="AB1244" i="26"/>
  <c r="W1244" i="26"/>
  <c r="X1244" i="26"/>
  <c r="Z1300" i="16"/>
  <c r="AA1300" i="16"/>
  <c r="AB1300" i="16"/>
  <c r="V1300" i="16"/>
  <c r="W1300" i="16"/>
  <c r="X1300" i="16"/>
  <c r="M1301" i="16"/>
  <c r="F1301" i="16"/>
  <c r="G1245" i="26" l="1"/>
  <c r="H1245" i="26"/>
  <c r="N1245" i="26"/>
  <c r="P1245" i="26"/>
  <c r="R1245" i="26" s="1"/>
  <c r="U1245" i="26" s="1"/>
  <c r="P1301" i="16"/>
  <c r="R1301" i="16" s="1"/>
  <c r="O1301" i="16"/>
  <c r="N1301" i="16"/>
  <c r="H1301" i="16"/>
  <c r="G1301" i="16"/>
  <c r="I1301" i="16"/>
  <c r="K1301" i="16" s="1"/>
  <c r="Q1245" i="26" l="1"/>
  <c r="S1245" i="26" s="1"/>
  <c r="J1245" i="26"/>
  <c r="L1245" i="26" s="1"/>
  <c r="U1301" i="16"/>
  <c r="Q1301" i="16"/>
  <c r="S1301" i="16" s="1"/>
  <c r="J1301" i="16"/>
  <c r="F1246" i="26" l="1"/>
  <c r="G1246" i="26" s="1"/>
  <c r="T1245" i="26"/>
  <c r="V1245" i="26" s="1"/>
  <c r="AB1245" i="26"/>
  <c r="Y1245" i="26"/>
  <c r="W1245" i="26"/>
  <c r="X1245" i="26"/>
  <c r="AA1245" i="26"/>
  <c r="M1246" i="26"/>
  <c r="O1246" i="26" s="1"/>
  <c r="Z1245" i="26"/>
  <c r="T1301" i="16"/>
  <c r="L1301" i="16"/>
  <c r="I1246" i="26" l="1"/>
  <c r="K1246" i="26" s="1"/>
  <c r="H1246" i="26"/>
  <c r="N1246" i="26"/>
  <c r="P1246" i="26"/>
  <c r="R1246" i="26" s="1"/>
  <c r="V1301" i="16"/>
  <c r="AB1301" i="16"/>
  <c r="AA1301" i="16"/>
  <c r="Z1301" i="16"/>
  <c r="Y1301" i="16"/>
  <c r="X1301" i="16"/>
  <c r="W1301" i="16"/>
  <c r="F1302" i="16"/>
  <c r="M1302" i="16"/>
  <c r="U1246" i="26" l="1"/>
  <c r="J1246" i="26"/>
  <c r="L1246" i="26" s="1"/>
  <c r="Q1246" i="26"/>
  <c r="S1246" i="26" s="1"/>
  <c r="G1302" i="16"/>
  <c r="I1302" i="16"/>
  <c r="K1302" i="16" s="1"/>
  <c r="H1302" i="16"/>
  <c r="O1302" i="16"/>
  <c r="N1302" i="16"/>
  <c r="P1302" i="16"/>
  <c r="R1302" i="16" s="1"/>
  <c r="T1246" i="26" l="1"/>
  <c r="V1246" i="26" s="1"/>
  <c r="F1247" i="26"/>
  <c r="M1247" i="26"/>
  <c r="AA1246" i="26"/>
  <c r="W1246" i="26"/>
  <c r="X1246" i="26"/>
  <c r="AB1246" i="26"/>
  <c r="Z1246" i="26"/>
  <c r="Y1246" i="26"/>
  <c r="U1302" i="16"/>
  <c r="J1302" i="16"/>
  <c r="L1302" i="16" s="1"/>
  <c r="Q1302" i="16"/>
  <c r="S1302" i="16" s="1"/>
  <c r="G1247" i="26" l="1"/>
  <c r="I1247" i="26"/>
  <c r="K1247" i="26" s="1"/>
  <c r="H1247" i="26"/>
  <c r="O1247" i="26"/>
  <c r="P1247" i="26"/>
  <c r="R1247" i="26" s="1"/>
  <c r="N1247" i="26"/>
  <c r="AB1302" i="16"/>
  <c r="AA1302" i="16"/>
  <c r="Z1302" i="16"/>
  <c r="Y1302" i="16"/>
  <c r="X1302" i="16"/>
  <c r="W1302" i="16"/>
  <c r="F1303" i="16"/>
  <c r="M1303" i="16"/>
  <c r="T1302" i="16"/>
  <c r="V1302" i="16" s="1"/>
  <c r="U1247" i="26" l="1"/>
  <c r="J1247" i="26"/>
  <c r="L1247" i="26" s="1"/>
  <c r="Q1247" i="26"/>
  <c r="S1247" i="26" s="1"/>
  <c r="N1303" i="16"/>
  <c r="P1303" i="16"/>
  <c r="R1303" i="16" s="1"/>
  <c r="O1303" i="16"/>
  <c r="I1303" i="16"/>
  <c r="K1303" i="16" s="1"/>
  <c r="H1303" i="16"/>
  <c r="G1303" i="16"/>
  <c r="M1248" i="26" l="1"/>
  <c r="F1248" i="26"/>
  <c r="AA1247" i="26"/>
  <c r="W1247" i="26"/>
  <c r="Z1247" i="26"/>
  <c r="Y1247" i="26"/>
  <c r="X1247" i="26"/>
  <c r="AB1247" i="26"/>
  <c r="T1247" i="26"/>
  <c r="V1247" i="26" s="1"/>
  <c r="Q1303" i="16"/>
  <c r="S1303" i="16" s="1"/>
  <c r="U1303" i="16"/>
  <c r="J1303" i="16"/>
  <c r="O1248" i="26" l="1"/>
  <c r="P1248" i="26"/>
  <c r="R1248" i="26" s="1"/>
  <c r="N1248" i="26"/>
  <c r="G1248" i="26"/>
  <c r="H1248" i="26"/>
  <c r="I1248" i="26"/>
  <c r="K1248" i="26" s="1"/>
  <c r="T1303" i="16"/>
  <c r="L1303" i="16"/>
  <c r="U1248" i="26" l="1"/>
  <c r="Q1248" i="26"/>
  <c r="S1248" i="26" s="1"/>
  <c r="J1248" i="26"/>
  <c r="V1303" i="16"/>
  <c r="AB1303" i="16"/>
  <c r="AA1303" i="16"/>
  <c r="Z1303" i="16"/>
  <c r="Y1303" i="16"/>
  <c r="X1303" i="16"/>
  <c r="W1303" i="16"/>
  <c r="M1304" i="16"/>
  <c r="F1304" i="16"/>
  <c r="T1248" i="26" l="1"/>
  <c r="L1248" i="26"/>
  <c r="P1304" i="16"/>
  <c r="R1304" i="16" s="1"/>
  <c r="O1304" i="16"/>
  <c r="N1304" i="16"/>
  <c r="I1304" i="16"/>
  <c r="K1304" i="16" s="1"/>
  <c r="H1304" i="16"/>
  <c r="G1304" i="16"/>
  <c r="F1249" i="26" l="1"/>
  <c r="M1249" i="26"/>
  <c r="AA1248" i="26"/>
  <c r="W1248" i="26"/>
  <c r="X1248" i="26"/>
  <c r="AB1248" i="26"/>
  <c r="Z1248" i="26"/>
  <c r="Y1248" i="26"/>
  <c r="V1248" i="26"/>
  <c r="Q1304" i="16"/>
  <c r="S1304" i="16" s="1"/>
  <c r="J1304" i="16"/>
  <c r="U1304" i="16"/>
  <c r="G1249" i="26" l="1"/>
  <c r="I1249" i="26"/>
  <c r="K1249" i="26" s="1"/>
  <c r="H1249" i="26"/>
  <c r="O1249" i="26"/>
  <c r="P1249" i="26"/>
  <c r="R1249" i="26" s="1"/>
  <c r="N1249" i="26"/>
  <c r="T1304" i="16"/>
  <c r="L1304" i="16"/>
  <c r="J1249" i="26" l="1"/>
  <c r="L1249" i="26" s="1"/>
  <c r="Q1249" i="26"/>
  <c r="U1249" i="26"/>
  <c r="V1304" i="16"/>
  <c r="AB1304" i="16"/>
  <c r="AA1304" i="16"/>
  <c r="Z1304" i="16"/>
  <c r="Y1304" i="16"/>
  <c r="X1304" i="16"/>
  <c r="W1304" i="16"/>
  <c r="F1305" i="16"/>
  <c r="M1305" i="16"/>
  <c r="T1249" i="26" l="1"/>
  <c r="S1249" i="26"/>
  <c r="AB1249" i="26" s="1"/>
  <c r="H1305" i="16"/>
  <c r="G1305" i="16"/>
  <c r="I1305" i="16"/>
  <c r="K1305" i="16" s="1"/>
  <c r="P1305" i="16"/>
  <c r="R1305" i="16" s="1"/>
  <c r="O1305" i="16"/>
  <c r="N1305" i="16"/>
  <c r="V1249" i="26" l="1"/>
  <c r="X1249" i="26"/>
  <c r="Y1249" i="26"/>
  <c r="Z1249" i="26"/>
  <c r="F1250" i="26"/>
  <c r="H1250" i="26" s="1"/>
  <c r="W1249" i="26"/>
  <c r="M1250" i="26"/>
  <c r="O1250" i="26" s="1"/>
  <c r="AA1249" i="26"/>
  <c r="Q1305" i="16"/>
  <c r="S1305" i="16" s="1"/>
  <c r="U1305" i="16"/>
  <c r="J1305" i="16"/>
  <c r="G1250" i="26" l="1"/>
  <c r="I1250" i="26"/>
  <c r="K1250" i="26" s="1"/>
  <c r="N1250" i="26"/>
  <c r="P1250" i="26"/>
  <c r="R1250" i="26" s="1"/>
  <c r="T1305" i="16"/>
  <c r="L1305" i="16"/>
  <c r="Q1250" i="26" l="1"/>
  <c r="S1250" i="26" s="1"/>
  <c r="U1250" i="26"/>
  <c r="J1250" i="26"/>
  <c r="V1305" i="16"/>
  <c r="AB1305" i="16"/>
  <c r="AA1305" i="16"/>
  <c r="Z1305" i="16"/>
  <c r="Y1305" i="16"/>
  <c r="X1305" i="16"/>
  <c r="W1305" i="16"/>
  <c r="F1306" i="16"/>
  <c r="M1306" i="16"/>
  <c r="T1250" i="26" l="1"/>
  <c r="L1250" i="26"/>
  <c r="AA1250" i="26" s="1"/>
  <c r="G1306" i="16"/>
  <c r="I1306" i="16"/>
  <c r="K1306" i="16" s="1"/>
  <c r="H1306" i="16"/>
  <c r="O1306" i="16"/>
  <c r="N1306" i="16"/>
  <c r="P1306" i="16"/>
  <c r="R1306" i="16" s="1"/>
  <c r="V1250" i="26" l="1"/>
  <c r="Y1250" i="26"/>
  <c r="Z1250" i="26"/>
  <c r="AB1250" i="26"/>
  <c r="X1250" i="26"/>
  <c r="W1250" i="26"/>
  <c r="M1251" i="26"/>
  <c r="P1251" i="26" s="1"/>
  <c r="R1251" i="26" s="1"/>
  <c r="F1251" i="26"/>
  <c r="G1251" i="26" s="1"/>
  <c r="U1306" i="16"/>
  <c r="Q1306" i="16"/>
  <c r="S1306" i="16" s="1"/>
  <c r="J1306" i="16"/>
  <c r="O1251" i="26" l="1"/>
  <c r="H1251" i="26"/>
  <c r="N1251" i="26"/>
  <c r="I1251" i="26"/>
  <c r="K1251" i="26" s="1"/>
  <c r="U1251" i="26" s="1"/>
  <c r="T1306" i="16"/>
  <c r="L1306" i="16"/>
  <c r="Q1251" i="26" l="1"/>
  <c r="S1251" i="26" s="1"/>
  <c r="J1251" i="26"/>
  <c r="L1251" i="26" s="1"/>
  <c r="V1306" i="16"/>
  <c r="AB1306" i="16"/>
  <c r="AA1306" i="16"/>
  <c r="Z1306" i="16"/>
  <c r="Y1306" i="16"/>
  <c r="X1306" i="16"/>
  <c r="W1306" i="16"/>
  <c r="F1307" i="16"/>
  <c r="M1307" i="16"/>
  <c r="AA1251" i="26" l="1"/>
  <c r="T1251" i="26"/>
  <c r="V1251" i="26" s="1"/>
  <c r="AB1251" i="26"/>
  <c r="X1251" i="26"/>
  <c r="Y1251" i="26"/>
  <c r="Z1251" i="26"/>
  <c r="M1252" i="26"/>
  <c r="N1252" i="26" s="1"/>
  <c r="W1251" i="26"/>
  <c r="F1252" i="26"/>
  <c r="H1252" i="26" s="1"/>
  <c r="I1307" i="16"/>
  <c r="K1307" i="16" s="1"/>
  <c r="H1307" i="16"/>
  <c r="G1307" i="16"/>
  <c r="N1307" i="16"/>
  <c r="P1307" i="16"/>
  <c r="R1307" i="16" s="1"/>
  <c r="O1307" i="16"/>
  <c r="G1252" i="26" l="1"/>
  <c r="P1252" i="26"/>
  <c r="R1252" i="26" s="1"/>
  <c r="O1252" i="26"/>
  <c r="I1252" i="26"/>
  <c r="K1252" i="26" s="1"/>
  <c r="Q1307" i="16"/>
  <c r="S1307" i="16" s="1"/>
  <c r="U1307" i="16"/>
  <c r="J1307" i="16"/>
  <c r="Q1252" i="26" l="1"/>
  <c r="S1252" i="26" s="1"/>
  <c r="U1252" i="26"/>
  <c r="J1252" i="26"/>
  <c r="T1307" i="16"/>
  <c r="L1307" i="16"/>
  <c r="T1252" i="26" l="1"/>
  <c r="L1252" i="26"/>
  <c r="F1253" i="26" s="1"/>
  <c r="V1307" i="16"/>
  <c r="AB1307" i="16"/>
  <c r="AA1307" i="16"/>
  <c r="Z1307" i="16"/>
  <c r="Y1307" i="16"/>
  <c r="X1307" i="16"/>
  <c r="W1307" i="16"/>
  <c r="M1308" i="16"/>
  <c r="F1308" i="16"/>
  <c r="Y1252" i="26" l="1"/>
  <c r="W1252" i="26"/>
  <c r="AB1252" i="26"/>
  <c r="V1252" i="26"/>
  <c r="M1253" i="26"/>
  <c r="O1253" i="26" s="1"/>
  <c r="Z1252" i="26"/>
  <c r="AA1252" i="26"/>
  <c r="X1252" i="26"/>
  <c r="G1253" i="26"/>
  <c r="I1253" i="26"/>
  <c r="K1253" i="26" s="1"/>
  <c r="H1253" i="26"/>
  <c r="I1308" i="16"/>
  <c r="K1308" i="16" s="1"/>
  <c r="H1308" i="16"/>
  <c r="G1308" i="16"/>
  <c r="P1308" i="16"/>
  <c r="R1308" i="16" s="1"/>
  <c r="O1308" i="16"/>
  <c r="N1308" i="16"/>
  <c r="N1253" i="26" l="1"/>
  <c r="P1253" i="26"/>
  <c r="R1253" i="26" s="1"/>
  <c r="U1253" i="26" s="1"/>
  <c r="J1253" i="26"/>
  <c r="L1253" i="26" s="1"/>
  <c r="Q1308" i="16"/>
  <c r="S1308" i="16" s="1"/>
  <c r="U1308" i="16"/>
  <c r="J1308" i="16"/>
  <c r="Q1253" i="26" l="1"/>
  <c r="T1253" i="26" s="1"/>
  <c r="T1308" i="16"/>
  <c r="L1308" i="16"/>
  <c r="S1253" i="26" l="1"/>
  <c r="V1253" i="26" s="1"/>
  <c r="AB1308" i="16"/>
  <c r="AA1308" i="16"/>
  <c r="Z1308" i="16"/>
  <c r="V1308" i="16"/>
  <c r="Y1308" i="16"/>
  <c r="X1308" i="16"/>
  <c r="W1308" i="16"/>
  <c r="M1309" i="16"/>
  <c r="F1309" i="16"/>
  <c r="H1309" i="16" s="1"/>
  <c r="Z1253" i="26" l="1"/>
  <c r="W1253" i="26"/>
  <c r="F1254" i="26"/>
  <c r="I1254" i="26" s="1"/>
  <c r="K1254" i="26" s="1"/>
  <c r="Y1253" i="26"/>
  <c r="X1253" i="26"/>
  <c r="AB1253" i="26"/>
  <c r="AA1253" i="26"/>
  <c r="M1254" i="26"/>
  <c r="P1254" i="26" s="1"/>
  <c r="R1254" i="26" s="1"/>
  <c r="O1309" i="16"/>
  <c r="P1309" i="16"/>
  <c r="R1309" i="16" s="1"/>
  <c r="N1309" i="16"/>
  <c r="I1309" i="16"/>
  <c r="K1309" i="16" s="1"/>
  <c r="G1309" i="16"/>
  <c r="G1254" i="26" l="1"/>
  <c r="H1254" i="26"/>
  <c r="U1254" i="26"/>
  <c r="N1254" i="26"/>
  <c r="O1254" i="26"/>
  <c r="U1309" i="16"/>
  <c r="Q1309" i="16"/>
  <c r="S1309" i="16" s="1"/>
  <c r="J1309" i="16"/>
  <c r="J1254" i="26" l="1"/>
  <c r="L1254" i="26" s="1"/>
  <c r="Q1254" i="26"/>
  <c r="S1254" i="26" s="1"/>
  <c r="T1309" i="16"/>
  <c r="L1309" i="16"/>
  <c r="Z1254" i="26" l="1"/>
  <c r="W1254" i="26"/>
  <c r="AA1254" i="26"/>
  <c r="Y1254" i="26"/>
  <c r="AB1254" i="26"/>
  <c r="M1255" i="26"/>
  <c r="P1255" i="26" s="1"/>
  <c r="R1255" i="26" s="1"/>
  <c r="X1254" i="26"/>
  <c r="F1255" i="26"/>
  <c r="G1255" i="26" s="1"/>
  <c r="T1254" i="26"/>
  <c r="V1254" i="26" s="1"/>
  <c r="V1309" i="16"/>
  <c r="AB1309" i="16"/>
  <c r="AA1309" i="16"/>
  <c r="Z1309" i="16"/>
  <c r="Y1309" i="16"/>
  <c r="X1309" i="16"/>
  <c r="W1309" i="16"/>
  <c r="M1310" i="16"/>
  <c r="F1310" i="16"/>
  <c r="I1310" i="16" s="1"/>
  <c r="K1310" i="16" s="1"/>
  <c r="O1255" i="26" l="1"/>
  <c r="N1255" i="26"/>
  <c r="I1255" i="26"/>
  <c r="K1255" i="26" s="1"/>
  <c r="U1255" i="26" s="1"/>
  <c r="H1255" i="26"/>
  <c r="N1310" i="16"/>
  <c r="O1310" i="16"/>
  <c r="P1310" i="16"/>
  <c r="R1310" i="16" s="1"/>
  <c r="G1310" i="16"/>
  <c r="H1310" i="16"/>
  <c r="Q1255" i="26" l="1"/>
  <c r="S1255" i="26" s="1"/>
  <c r="J1255" i="26"/>
  <c r="L1255" i="26" s="1"/>
  <c r="U1310" i="16"/>
  <c r="Q1310" i="16"/>
  <c r="S1310" i="16" s="1"/>
  <c r="J1310" i="16"/>
  <c r="L1310" i="16" s="1"/>
  <c r="F1256" i="26" l="1"/>
  <c r="G1256" i="26" s="1"/>
  <c r="T1255" i="26"/>
  <c r="V1255" i="26" s="1"/>
  <c r="AB1255" i="26"/>
  <c r="W1255" i="26"/>
  <c r="Z1255" i="26"/>
  <c r="X1255" i="26"/>
  <c r="AA1255" i="26"/>
  <c r="Y1255" i="26"/>
  <c r="M1256" i="26"/>
  <c r="P1256" i="26" s="1"/>
  <c r="R1256" i="26" s="1"/>
  <c r="AB1310" i="16"/>
  <c r="AA1310" i="16"/>
  <c r="Z1310" i="16"/>
  <c r="Y1310" i="16"/>
  <c r="X1310" i="16"/>
  <c r="W1310" i="16"/>
  <c r="T1310" i="16"/>
  <c r="V1310" i="16" s="1"/>
  <c r="F1311" i="16"/>
  <c r="M1311" i="16"/>
  <c r="I1256" i="26" l="1"/>
  <c r="K1256" i="26" s="1"/>
  <c r="U1256" i="26" s="1"/>
  <c r="H1256" i="26"/>
  <c r="N1256" i="26"/>
  <c r="O1256" i="26"/>
  <c r="N1311" i="16"/>
  <c r="P1311" i="16"/>
  <c r="R1311" i="16" s="1"/>
  <c r="O1311" i="16"/>
  <c r="I1311" i="16"/>
  <c r="K1311" i="16" s="1"/>
  <c r="H1311" i="16"/>
  <c r="G1311" i="16"/>
  <c r="J1256" i="26" l="1"/>
  <c r="L1256" i="26" s="1"/>
  <c r="Q1256" i="26"/>
  <c r="S1256" i="26" s="1"/>
  <c r="J1311" i="16"/>
  <c r="L1311" i="16" s="1"/>
  <c r="U1311" i="16"/>
  <c r="Q1311" i="16"/>
  <c r="T1256" i="26" l="1"/>
  <c r="V1256" i="26" s="1"/>
  <c r="F1257" i="26"/>
  <c r="M1257" i="26"/>
  <c r="AA1256" i="26"/>
  <c r="W1256" i="26"/>
  <c r="X1256" i="26"/>
  <c r="AB1256" i="26"/>
  <c r="Z1256" i="26"/>
  <c r="Y1256" i="26"/>
  <c r="T1311" i="16"/>
  <c r="S1311" i="16"/>
  <c r="Y1311" i="16" s="1"/>
  <c r="G1257" i="26" l="1"/>
  <c r="I1257" i="26"/>
  <c r="K1257" i="26" s="1"/>
  <c r="H1257" i="26"/>
  <c r="O1257" i="26"/>
  <c r="P1257" i="26"/>
  <c r="R1257" i="26" s="1"/>
  <c r="N1257" i="26"/>
  <c r="Z1311" i="16"/>
  <c r="AA1311" i="16"/>
  <c r="AB1311" i="16"/>
  <c r="V1311" i="16"/>
  <c r="W1311" i="16"/>
  <c r="X1311" i="16"/>
  <c r="F1312" i="16"/>
  <c r="H1312" i="16" s="1"/>
  <c r="M1312" i="16"/>
  <c r="J1257" i="26" l="1"/>
  <c r="L1257" i="26" s="1"/>
  <c r="U1257" i="26"/>
  <c r="Q1257" i="26"/>
  <c r="S1257" i="26" s="1"/>
  <c r="O1312" i="16"/>
  <c r="I1312" i="16"/>
  <c r="K1312" i="16" s="1"/>
  <c r="G1312" i="16"/>
  <c r="N1312" i="16"/>
  <c r="P1312" i="16"/>
  <c r="R1312" i="16" s="1"/>
  <c r="M1258" i="26" l="1"/>
  <c r="F1258" i="26"/>
  <c r="AA1257" i="26"/>
  <c r="W1257" i="26"/>
  <c r="Z1257" i="26"/>
  <c r="Y1257" i="26"/>
  <c r="X1257" i="26"/>
  <c r="AB1257" i="26"/>
  <c r="T1257" i="26"/>
  <c r="V1257" i="26" s="1"/>
  <c r="U1312" i="16"/>
  <c r="J1312" i="16"/>
  <c r="L1312" i="16" s="1"/>
  <c r="Q1312" i="16"/>
  <c r="S1312" i="16" s="1"/>
  <c r="O1258" i="26" l="1"/>
  <c r="P1258" i="26"/>
  <c r="R1258" i="26" s="1"/>
  <c r="N1258" i="26"/>
  <c r="G1258" i="26"/>
  <c r="H1258" i="26"/>
  <c r="I1258" i="26"/>
  <c r="K1258" i="26" s="1"/>
  <c r="AB1312" i="16"/>
  <c r="AA1312" i="16"/>
  <c r="Z1312" i="16"/>
  <c r="Y1312" i="16"/>
  <c r="X1312" i="16"/>
  <c r="W1312" i="16"/>
  <c r="T1312" i="16"/>
  <c r="V1312" i="16" s="1"/>
  <c r="F1313" i="16"/>
  <c r="M1313" i="16"/>
  <c r="U1258" i="26" l="1"/>
  <c r="Q1258" i="26"/>
  <c r="S1258" i="26" s="1"/>
  <c r="J1258" i="26"/>
  <c r="H1313" i="16"/>
  <c r="G1313" i="16"/>
  <c r="I1313" i="16"/>
  <c r="K1313" i="16" s="1"/>
  <c r="P1313" i="16"/>
  <c r="R1313" i="16" s="1"/>
  <c r="O1313" i="16"/>
  <c r="N1313" i="16"/>
  <c r="T1258" i="26" l="1"/>
  <c r="L1258" i="26"/>
  <c r="Q1313" i="16"/>
  <c r="S1313" i="16" s="1"/>
  <c r="U1313" i="16"/>
  <c r="J1313" i="16"/>
  <c r="F1259" i="26" l="1"/>
  <c r="M1259" i="26"/>
  <c r="AA1258" i="26"/>
  <c r="W1258" i="26"/>
  <c r="X1258" i="26"/>
  <c r="AB1258" i="26"/>
  <c r="Z1258" i="26"/>
  <c r="Y1258" i="26"/>
  <c r="V1258" i="26"/>
  <c r="T1313" i="16"/>
  <c r="L1313" i="16"/>
  <c r="G1259" i="26" l="1"/>
  <c r="I1259" i="26"/>
  <c r="K1259" i="26" s="1"/>
  <c r="H1259" i="26"/>
  <c r="O1259" i="26"/>
  <c r="P1259" i="26"/>
  <c r="R1259" i="26" s="1"/>
  <c r="N1259" i="26"/>
  <c r="V1313" i="16"/>
  <c r="AB1313" i="16"/>
  <c r="AA1313" i="16"/>
  <c r="Z1313" i="16"/>
  <c r="Y1313" i="16"/>
  <c r="X1313" i="16"/>
  <c r="W1313" i="16"/>
  <c r="F1314" i="16"/>
  <c r="M1314" i="16"/>
  <c r="J1259" i="26" l="1"/>
  <c r="L1259" i="26" s="1"/>
  <c r="U1259" i="26"/>
  <c r="Q1259" i="26"/>
  <c r="S1259" i="26" s="1"/>
  <c r="O1314" i="16"/>
  <c r="N1314" i="16"/>
  <c r="P1314" i="16"/>
  <c r="R1314" i="16" s="1"/>
  <c r="G1314" i="16"/>
  <c r="I1314" i="16"/>
  <c r="K1314" i="16" s="1"/>
  <c r="H1314" i="16"/>
  <c r="M1260" i="26" l="1"/>
  <c r="F1260" i="26"/>
  <c r="AA1259" i="26"/>
  <c r="W1259" i="26"/>
  <c r="Z1259" i="26"/>
  <c r="Y1259" i="26"/>
  <c r="X1259" i="26"/>
  <c r="AB1259" i="26"/>
  <c r="T1259" i="26"/>
  <c r="V1259" i="26" s="1"/>
  <c r="U1314" i="16"/>
  <c r="Q1314" i="16"/>
  <c r="S1314" i="16" s="1"/>
  <c r="J1314" i="16"/>
  <c r="O1260" i="26" l="1"/>
  <c r="P1260" i="26"/>
  <c r="R1260" i="26" s="1"/>
  <c r="N1260" i="26"/>
  <c r="G1260" i="26"/>
  <c r="H1260" i="26"/>
  <c r="I1260" i="26"/>
  <c r="K1260" i="26" s="1"/>
  <c r="T1314" i="16"/>
  <c r="L1314" i="16"/>
  <c r="U1260" i="26" l="1"/>
  <c r="Q1260" i="26"/>
  <c r="S1260" i="26" s="1"/>
  <c r="J1260" i="26"/>
  <c r="V1314" i="16"/>
  <c r="AB1314" i="16"/>
  <c r="AA1314" i="16"/>
  <c r="Z1314" i="16"/>
  <c r="Y1314" i="16"/>
  <c r="X1314" i="16"/>
  <c r="W1314" i="16"/>
  <c r="F1315" i="16"/>
  <c r="M1315" i="16"/>
  <c r="T1260" i="26" l="1"/>
  <c r="L1260" i="26"/>
  <c r="I1315" i="16"/>
  <c r="K1315" i="16" s="1"/>
  <c r="H1315" i="16"/>
  <c r="G1315" i="16"/>
  <c r="N1315" i="16"/>
  <c r="P1315" i="16"/>
  <c r="R1315" i="16" s="1"/>
  <c r="O1315" i="16"/>
  <c r="F1261" i="26" l="1"/>
  <c r="M1261" i="26"/>
  <c r="AA1260" i="26"/>
  <c r="W1260" i="26"/>
  <c r="X1260" i="26"/>
  <c r="AB1260" i="26"/>
  <c r="Z1260" i="26"/>
  <c r="Y1260" i="26"/>
  <c r="V1260" i="26"/>
  <c r="Q1315" i="16"/>
  <c r="S1315" i="16" s="1"/>
  <c r="U1315" i="16"/>
  <c r="J1315" i="16"/>
  <c r="G1261" i="26" l="1"/>
  <c r="I1261" i="26"/>
  <c r="K1261" i="26" s="1"/>
  <c r="H1261" i="26"/>
  <c r="O1261" i="26"/>
  <c r="P1261" i="26"/>
  <c r="R1261" i="26" s="1"/>
  <c r="N1261" i="26"/>
  <c r="T1315" i="16"/>
  <c r="L1315" i="16"/>
  <c r="U1261" i="26" l="1"/>
  <c r="J1261" i="26"/>
  <c r="L1261" i="26" s="1"/>
  <c r="Q1261" i="26"/>
  <c r="S1261" i="26" s="1"/>
  <c r="V1315" i="16"/>
  <c r="AB1315" i="16"/>
  <c r="AA1315" i="16"/>
  <c r="Z1315" i="16"/>
  <c r="Y1315" i="16"/>
  <c r="X1315" i="16"/>
  <c r="W1315" i="16"/>
  <c r="M1316" i="16"/>
  <c r="F1316" i="16"/>
  <c r="M1262" i="26" l="1"/>
  <c r="F1262" i="26"/>
  <c r="AA1261" i="26"/>
  <c r="W1261" i="26"/>
  <c r="Z1261" i="26"/>
  <c r="Y1261" i="26"/>
  <c r="X1261" i="26"/>
  <c r="AB1261" i="26"/>
  <c r="T1261" i="26"/>
  <c r="V1261" i="26" s="1"/>
  <c r="I1316" i="16"/>
  <c r="K1316" i="16" s="1"/>
  <c r="H1316" i="16"/>
  <c r="G1316" i="16"/>
  <c r="P1316" i="16"/>
  <c r="R1316" i="16" s="1"/>
  <c r="O1316" i="16"/>
  <c r="N1316" i="16"/>
  <c r="O1262" i="26" l="1"/>
  <c r="P1262" i="26"/>
  <c r="R1262" i="26" s="1"/>
  <c r="N1262" i="26"/>
  <c r="G1262" i="26"/>
  <c r="H1262" i="26"/>
  <c r="I1262" i="26"/>
  <c r="K1262" i="26" s="1"/>
  <c r="Q1316" i="16"/>
  <c r="S1316" i="16" s="1"/>
  <c r="U1316" i="16"/>
  <c r="J1316" i="16"/>
  <c r="U1262" i="26" l="1"/>
  <c r="Q1262" i="26"/>
  <c r="S1262" i="26" s="1"/>
  <c r="J1262" i="26"/>
  <c r="T1316" i="16"/>
  <c r="L1316" i="16"/>
  <c r="T1262" i="26" l="1"/>
  <c r="L1262" i="26"/>
  <c r="V1316" i="16"/>
  <c r="AB1316" i="16"/>
  <c r="AA1316" i="16"/>
  <c r="Z1316" i="16"/>
  <c r="Y1316" i="16"/>
  <c r="X1316" i="16"/>
  <c r="W1316" i="16"/>
  <c r="F1317" i="16"/>
  <c r="M1317" i="16"/>
  <c r="F1263" i="26" l="1"/>
  <c r="M1263" i="26"/>
  <c r="AA1262" i="26"/>
  <c r="W1262" i="26"/>
  <c r="X1262" i="26"/>
  <c r="AB1262" i="26"/>
  <c r="Z1262" i="26"/>
  <c r="Y1262" i="26"/>
  <c r="V1262" i="26"/>
  <c r="H1317" i="16"/>
  <c r="G1317" i="16"/>
  <c r="I1317" i="16"/>
  <c r="K1317" i="16" s="1"/>
  <c r="P1317" i="16"/>
  <c r="R1317" i="16" s="1"/>
  <c r="O1317" i="16"/>
  <c r="N1317" i="16"/>
  <c r="G1263" i="26" l="1"/>
  <c r="I1263" i="26"/>
  <c r="K1263" i="26" s="1"/>
  <c r="H1263" i="26"/>
  <c r="O1263" i="26"/>
  <c r="P1263" i="26"/>
  <c r="R1263" i="26" s="1"/>
  <c r="N1263" i="26"/>
  <c r="Q1317" i="16"/>
  <c r="S1317" i="16" s="1"/>
  <c r="U1317" i="16"/>
  <c r="J1317" i="16"/>
  <c r="U1263" i="26" l="1"/>
  <c r="Q1263" i="26"/>
  <c r="S1263" i="26" s="1"/>
  <c r="J1263" i="26"/>
  <c r="T1317" i="16"/>
  <c r="L1317" i="16"/>
  <c r="T1263" i="26" l="1"/>
  <c r="L1263" i="26"/>
  <c r="V1317" i="16"/>
  <c r="AB1317" i="16"/>
  <c r="AA1317" i="16"/>
  <c r="Z1317" i="16"/>
  <c r="Y1317" i="16"/>
  <c r="X1317" i="16"/>
  <c r="W1317" i="16"/>
  <c r="F1318" i="16"/>
  <c r="M1318" i="16"/>
  <c r="F1264" i="26" l="1"/>
  <c r="M1264" i="26"/>
  <c r="AA1263" i="26"/>
  <c r="W1263" i="26"/>
  <c r="Z1263" i="26"/>
  <c r="Y1263" i="26"/>
  <c r="X1263" i="26"/>
  <c r="AB1263" i="26"/>
  <c r="V1263" i="26"/>
  <c r="O1318" i="16"/>
  <c r="N1318" i="16"/>
  <c r="P1318" i="16"/>
  <c r="R1318" i="16" s="1"/>
  <c r="G1318" i="16"/>
  <c r="I1318" i="16"/>
  <c r="K1318" i="16" s="1"/>
  <c r="H1318" i="16"/>
  <c r="O1264" i="26" l="1"/>
  <c r="P1264" i="26"/>
  <c r="R1264" i="26" s="1"/>
  <c r="N1264" i="26"/>
  <c r="G1264" i="26"/>
  <c r="I1264" i="26"/>
  <c r="K1264" i="26" s="1"/>
  <c r="H1264" i="26"/>
  <c r="U1318" i="16"/>
  <c r="Q1318" i="16"/>
  <c r="S1318" i="16" s="1"/>
  <c r="J1318" i="16"/>
  <c r="J1264" i="26" l="1"/>
  <c r="L1264" i="26" s="1"/>
  <c r="U1264" i="26"/>
  <c r="Q1264" i="26"/>
  <c r="S1264" i="26" s="1"/>
  <c r="T1318" i="16"/>
  <c r="L1318" i="16"/>
  <c r="F1265" i="26" l="1"/>
  <c r="M1265" i="26"/>
  <c r="AA1264" i="26"/>
  <c r="W1264" i="26"/>
  <c r="Y1264" i="26"/>
  <c r="X1264" i="26"/>
  <c r="AB1264" i="26"/>
  <c r="Z1264" i="26"/>
  <c r="T1264" i="26"/>
  <c r="V1264" i="26" s="1"/>
  <c r="V1318" i="16"/>
  <c r="AB1318" i="16"/>
  <c r="AA1318" i="16"/>
  <c r="Z1318" i="16"/>
  <c r="Y1318" i="16"/>
  <c r="X1318" i="16"/>
  <c r="W1318" i="16"/>
  <c r="F1319" i="16"/>
  <c r="M1319" i="16"/>
  <c r="O1265" i="26" l="1"/>
  <c r="N1265" i="26"/>
  <c r="P1265" i="26"/>
  <c r="R1265" i="26" s="1"/>
  <c r="G1265" i="26"/>
  <c r="I1265" i="26"/>
  <c r="K1265" i="26" s="1"/>
  <c r="H1265" i="26"/>
  <c r="I1319" i="16"/>
  <c r="K1319" i="16" s="1"/>
  <c r="H1319" i="16"/>
  <c r="G1319" i="16"/>
  <c r="N1319" i="16"/>
  <c r="P1319" i="16"/>
  <c r="R1319" i="16" s="1"/>
  <c r="O1319" i="16"/>
  <c r="U1265" i="26" l="1"/>
  <c r="J1265" i="26"/>
  <c r="Q1265" i="26"/>
  <c r="S1265" i="26" s="1"/>
  <c r="Q1319" i="16"/>
  <c r="S1319" i="16" s="1"/>
  <c r="U1319" i="16"/>
  <c r="J1319" i="16"/>
  <c r="T1265" i="26" l="1"/>
  <c r="L1265" i="26"/>
  <c r="T1319" i="16"/>
  <c r="L1319" i="16"/>
  <c r="F1266" i="26" l="1"/>
  <c r="M1266" i="26"/>
  <c r="AA1265" i="26"/>
  <c r="W1265" i="26"/>
  <c r="Y1265" i="26"/>
  <c r="AB1265" i="26"/>
  <c r="Z1265" i="26"/>
  <c r="X1265" i="26"/>
  <c r="V1265" i="26"/>
  <c r="V1319" i="16"/>
  <c r="AB1319" i="16"/>
  <c r="AA1319" i="16"/>
  <c r="Z1319" i="16"/>
  <c r="Y1319" i="16"/>
  <c r="X1319" i="16"/>
  <c r="W1319" i="16"/>
  <c r="M1320" i="16"/>
  <c r="F1320" i="16"/>
  <c r="G1266" i="26" l="1"/>
  <c r="I1266" i="26"/>
  <c r="K1266" i="26" s="1"/>
  <c r="H1266" i="26"/>
  <c r="O1266" i="26"/>
  <c r="P1266" i="26"/>
  <c r="R1266" i="26" s="1"/>
  <c r="N1266" i="26"/>
  <c r="I1320" i="16"/>
  <c r="K1320" i="16" s="1"/>
  <c r="H1320" i="16"/>
  <c r="G1320" i="16"/>
  <c r="P1320" i="16"/>
  <c r="R1320" i="16" s="1"/>
  <c r="O1320" i="16"/>
  <c r="N1320" i="16"/>
  <c r="Q1266" i="26" l="1"/>
  <c r="S1266" i="26" s="1"/>
  <c r="U1266" i="26"/>
  <c r="J1266" i="26"/>
  <c r="Q1320" i="16"/>
  <c r="S1320" i="16" s="1"/>
  <c r="U1320" i="16"/>
  <c r="J1320" i="16"/>
  <c r="T1266" i="26" l="1"/>
  <c r="L1266" i="26"/>
  <c r="T1320" i="16"/>
  <c r="L1320" i="16"/>
  <c r="F1267" i="26" l="1"/>
  <c r="M1267" i="26"/>
  <c r="AA1266" i="26"/>
  <c r="W1266" i="26"/>
  <c r="Y1266" i="26"/>
  <c r="AB1266" i="26"/>
  <c r="Z1266" i="26"/>
  <c r="X1266" i="26"/>
  <c r="V1266" i="26"/>
  <c r="V1320" i="16"/>
  <c r="AB1320" i="16"/>
  <c r="AA1320" i="16"/>
  <c r="Z1320" i="16"/>
  <c r="Y1320" i="16"/>
  <c r="X1320" i="16"/>
  <c r="W1320" i="16"/>
  <c r="F1321" i="16"/>
  <c r="M1321" i="16"/>
  <c r="G1267" i="26" l="1"/>
  <c r="I1267" i="26"/>
  <c r="K1267" i="26" s="1"/>
  <c r="H1267" i="26"/>
  <c r="O1267" i="26"/>
  <c r="P1267" i="26"/>
  <c r="R1267" i="26" s="1"/>
  <c r="N1267" i="26"/>
  <c r="H1321" i="16"/>
  <c r="G1321" i="16"/>
  <c r="I1321" i="16"/>
  <c r="K1321" i="16" s="1"/>
  <c r="P1321" i="16"/>
  <c r="R1321" i="16" s="1"/>
  <c r="O1321" i="16"/>
  <c r="N1321" i="16"/>
  <c r="J1267" i="26" l="1"/>
  <c r="L1267" i="26" s="1"/>
  <c r="Q1267" i="26"/>
  <c r="U1267" i="26"/>
  <c r="Q1321" i="16"/>
  <c r="S1321" i="16" s="1"/>
  <c r="U1321" i="16"/>
  <c r="J1321" i="16"/>
  <c r="T1267" i="26" l="1"/>
  <c r="S1267" i="26"/>
  <c r="F1268" i="26" s="1"/>
  <c r="T1321" i="16"/>
  <c r="L1321" i="16"/>
  <c r="AB1267" i="26" l="1"/>
  <c r="X1267" i="26"/>
  <c r="Y1267" i="26"/>
  <c r="W1267" i="26"/>
  <c r="Z1267" i="26"/>
  <c r="M1268" i="26"/>
  <c r="N1268" i="26" s="1"/>
  <c r="V1267" i="26"/>
  <c r="AA1267" i="26"/>
  <c r="G1268" i="26"/>
  <c r="I1268" i="26"/>
  <c r="K1268" i="26" s="1"/>
  <c r="H1268" i="26"/>
  <c r="V1321" i="16"/>
  <c r="AB1321" i="16"/>
  <c r="AA1321" i="16"/>
  <c r="Z1321" i="16"/>
  <c r="Y1321" i="16"/>
  <c r="X1321" i="16"/>
  <c r="W1321" i="16"/>
  <c r="F1322" i="16"/>
  <c r="M1322" i="16"/>
  <c r="P1268" i="26" l="1"/>
  <c r="R1268" i="26" s="1"/>
  <c r="U1268" i="26" s="1"/>
  <c r="O1268" i="26"/>
  <c r="J1268" i="26"/>
  <c r="L1268" i="26" s="1"/>
  <c r="G1322" i="16"/>
  <c r="I1322" i="16"/>
  <c r="K1322" i="16" s="1"/>
  <c r="H1322" i="16"/>
  <c r="O1322" i="16"/>
  <c r="N1322" i="16"/>
  <c r="P1322" i="16"/>
  <c r="R1322" i="16" s="1"/>
  <c r="Q1268" i="26" l="1"/>
  <c r="S1268" i="26" s="1"/>
  <c r="M1269" i="26" s="1"/>
  <c r="J1322" i="16"/>
  <c r="L1322" i="16" s="1"/>
  <c r="U1322" i="16"/>
  <c r="Q1322" i="16"/>
  <c r="Z1268" i="26" l="1"/>
  <c r="W1268" i="26"/>
  <c r="T1268" i="26"/>
  <c r="V1268" i="26" s="1"/>
  <c r="X1268" i="26"/>
  <c r="Y1268" i="26"/>
  <c r="F1269" i="26"/>
  <c r="G1269" i="26" s="1"/>
  <c r="AB1268" i="26"/>
  <c r="AA1268" i="26"/>
  <c r="O1269" i="26"/>
  <c r="N1269" i="26"/>
  <c r="P1269" i="26"/>
  <c r="R1269" i="26" s="1"/>
  <c r="T1322" i="16"/>
  <c r="S1322" i="16"/>
  <c r="Y1322" i="16" s="1"/>
  <c r="H1269" i="26" l="1"/>
  <c r="I1269" i="26"/>
  <c r="K1269" i="26" s="1"/>
  <c r="U1269" i="26" s="1"/>
  <c r="Q1269" i="26"/>
  <c r="S1269" i="26" s="1"/>
  <c r="W1322" i="16"/>
  <c r="Z1322" i="16"/>
  <c r="AA1322" i="16"/>
  <c r="AB1322" i="16"/>
  <c r="V1322" i="16"/>
  <c r="X1322" i="16"/>
  <c r="M1323" i="16"/>
  <c r="F1323" i="16"/>
  <c r="J1269" i="26" l="1"/>
  <c r="T1269" i="26" s="1"/>
  <c r="I1323" i="16"/>
  <c r="K1323" i="16" s="1"/>
  <c r="H1323" i="16"/>
  <c r="G1323" i="16"/>
  <c r="N1323" i="16"/>
  <c r="P1323" i="16"/>
  <c r="R1323" i="16" s="1"/>
  <c r="O1323" i="16"/>
  <c r="L1269" i="26" l="1"/>
  <c r="F1270" i="26" s="1"/>
  <c r="Q1323" i="16"/>
  <c r="S1323" i="16" s="1"/>
  <c r="U1323" i="16"/>
  <c r="J1323" i="16"/>
  <c r="W1269" i="26" l="1"/>
  <c r="V1269" i="26"/>
  <c r="X1269" i="26"/>
  <c r="AB1269" i="26"/>
  <c r="AA1269" i="26"/>
  <c r="Y1269" i="26"/>
  <c r="M1270" i="26"/>
  <c r="N1270" i="26" s="1"/>
  <c r="Z1269" i="26"/>
  <c r="G1270" i="26"/>
  <c r="I1270" i="26"/>
  <c r="K1270" i="26" s="1"/>
  <c r="H1270" i="26"/>
  <c r="T1323" i="16"/>
  <c r="L1323" i="16"/>
  <c r="O1270" i="26" l="1"/>
  <c r="P1270" i="26"/>
  <c r="R1270" i="26" s="1"/>
  <c r="U1270" i="26" s="1"/>
  <c r="J1270" i="26"/>
  <c r="L1270" i="26" s="1"/>
  <c r="V1323" i="16"/>
  <c r="AB1323" i="16"/>
  <c r="AA1323" i="16"/>
  <c r="Z1323" i="16"/>
  <c r="Y1323" i="16"/>
  <c r="X1323" i="16"/>
  <c r="W1323" i="16"/>
  <c r="M1324" i="16"/>
  <c r="F1324" i="16"/>
  <c r="G1324" i="16" s="1"/>
  <c r="Q1270" i="26" l="1"/>
  <c r="S1270" i="26" s="1"/>
  <c r="M1271" i="26" s="1"/>
  <c r="N1324" i="16"/>
  <c r="O1324" i="16"/>
  <c r="P1324" i="16"/>
  <c r="R1324" i="16" s="1"/>
  <c r="H1324" i="16"/>
  <c r="I1324" i="16"/>
  <c r="K1324" i="16" s="1"/>
  <c r="T1270" i="26" l="1"/>
  <c r="AA1270" i="26"/>
  <c r="Y1270" i="26"/>
  <c r="Z1270" i="26"/>
  <c r="F1271" i="26"/>
  <c r="G1271" i="26" s="1"/>
  <c r="X1270" i="26"/>
  <c r="V1270" i="26"/>
  <c r="AB1270" i="26"/>
  <c r="W1270" i="26"/>
  <c r="O1271" i="26"/>
  <c r="N1271" i="26"/>
  <c r="P1271" i="26"/>
  <c r="R1271" i="26" s="1"/>
  <c r="U1324" i="16"/>
  <c r="Q1324" i="16"/>
  <c r="S1324" i="16" s="1"/>
  <c r="J1324" i="16"/>
  <c r="H1271" i="26" l="1"/>
  <c r="I1271" i="26"/>
  <c r="K1271" i="26" s="1"/>
  <c r="U1271" i="26" s="1"/>
  <c r="Q1271" i="26"/>
  <c r="S1271" i="26" s="1"/>
  <c r="T1324" i="16"/>
  <c r="L1324" i="16"/>
  <c r="J1271" i="26" l="1"/>
  <c r="L1271" i="26" s="1"/>
  <c r="M1272" i="26" s="1"/>
  <c r="V1324" i="16"/>
  <c r="AB1324" i="16"/>
  <c r="AA1324" i="16"/>
  <c r="Z1324" i="16"/>
  <c r="Y1324" i="16"/>
  <c r="X1324" i="16"/>
  <c r="W1324" i="16"/>
  <c r="F1325" i="16"/>
  <c r="M1325" i="16"/>
  <c r="Z1271" i="26" l="1"/>
  <c r="AA1271" i="26"/>
  <c r="AB1271" i="26"/>
  <c r="T1271" i="26"/>
  <c r="V1271" i="26" s="1"/>
  <c r="Y1271" i="26"/>
  <c r="F1272" i="26"/>
  <c r="I1272" i="26" s="1"/>
  <c r="K1272" i="26" s="1"/>
  <c r="X1271" i="26"/>
  <c r="W1271" i="26"/>
  <c r="O1272" i="26"/>
  <c r="N1272" i="26"/>
  <c r="P1272" i="26"/>
  <c r="O1325" i="16"/>
  <c r="P1325" i="16"/>
  <c r="R1325" i="16" s="1"/>
  <c r="N1325" i="16"/>
  <c r="G1325" i="16"/>
  <c r="H1325" i="16"/>
  <c r="I1325" i="16"/>
  <c r="K1325" i="16" s="1"/>
  <c r="G1272" i="26" l="1"/>
  <c r="H1272" i="26"/>
  <c r="Q1272" i="26"/>
  <c r="R1272" i="26"/>
  <c r="U1325" i="16"/>
  <c r="Q1325" i="16"/>
  <c r="S1325" i="16" s="1"/>
  <c r="J1325" i="16"/>
  <c r="J1272" i="26" l="1"/>
  <c r="T1272" i="26" s="1"/>
  <c r="S1272" i="26"/>
  <c r="U1272" i="26"/>
  <c r="T1325" i="16"/>
  <c r="L1325" i="16"/>
  <c r="L1272" i="26" l="1"/>
  <c r="AA1272" i="26" s="1"/>
  <c r="Y1272" i="26"/>
  <c r="V1325" i="16"/>
  <c r="AB1325" i="16"/>
  <c r="AA1325" i="16"/>
  <c r="Z1325" i="16"/>
  <c r="Y1325" i="16"/>
  <c r="X1325" i="16"/>
  <c r="W1325" i="16"/>
  <c r="F1326" i="16"/>
  <c r="M1326" i="16"/>
  <c r="V1272" i="26" l="1"/>
  <c r="M1273" i="26"/>
  <c r="N1273" i="26" s="1"/>
  <c r="X1272" i="26"/>
  <c r="Z1272" i="26"/>
  <c r="AB1272" i="26"/>
  <c r="F1273" i="26"/>
  <c r="H1273" i="26" s="1"/>
  <c r="W1272" i="26"/>
  <c r="O1273" i="26"/>
  <c r="N1326" i="16"/>
  <c r="P1326" i="16"/>
  <c r="R1326" i="16" s="1"/>
  <c r="O1326" i="16"/>
  <c r="G1326" i="16"/>
  <c r="I1326" i="16"/>
  <c r="K1326" i="16" s="1"/>
  <c r="H1326" i="16"/>
  <c r="P1273" i="26" l="1"/>
  <c r="R1273" i="26" s="1"/>
  <c r="G1273" i="26"/>
  <c r="I1273" i="26"/>
  <c r="K1273" i="26" s="1"/>
  <c r="U1273" i="26" s="1"/>
  <c r="Q1326" i="16"/>
  <c r="S1326" i="16" s="1"/>
  <c r="J1326" i="16"/>
  <c r="U1326" i="16"/>
  <c r="Q1273" i="26" l="1"/>
  <c r="S1273" i="26" s="1"/>
  <c r="J1273" i="26"/>
  <c r="L1273" i="26" s="1"/>
  <c r="T1326" i="16"/>
  <c r="L1326" i="16"/>
  <c r="AA1273" i="26" l="1"/>
  <c r="T1273" i="26"/>
  <c r="V1273" i="26" s="1"/>
  <c r="W1273" i="26"/>
  <c r="Y1273" i="26"/>
  <c r="AB1273" i="26"/>
  <c r="F1274" i="26"/>
  <c r="G1274" i="26" s="1"/>
  <c r="Z1273" i="26"/>
  <c r="M1274" i="26"/>
  <c r="O1274" i="26" s="1"/>
  <c r="X1273" i="26"/>
  <c r="H1274" i="26"/>
  <c r="I1274" i="26"/>
  <c r="K1274" i="26" s="1"/>
  <c r="V1326" i="16"/>
  <c r="AB1326" i="16"/>
  <c r="AA1326" i="16"/>
  <c r="Z1326" i="16"/>
  <c r="Y1326" i="16"/>
  <c r="X1326" i="16"/>
  <c r="W1326" i="16"/>
  <c r="M1327" i="16"/>
  <c r="F1327" i="16"/>
  <c r="G1327" i="16" s="1"/>
  <c r="N1274" i="26" l="1"/>
  <c r="P1274" i="26"/>
  <c r="R1274" i="26" s="1"/>
  <c r="U1274" i="26" s="1"/>
  <c r="J1274" i="26"/>
  <c r="P1327" i="16"/>
  <c r="R1327" i="16" s="1"/>
  <c r="N1327" i="16"/>
  <c r="O1327" i="16"/>
  <c r="H1327" i="16"/>
  <c r="I1327" i="16"/>
  <c r="K1327" i="16" s="1"/>
  <c r="Q1274" i="26" l="1"/>
  <c r="S1274" i="26" s="1"/>
  <c r="L1274" i="26"/>
  <c r="U1327" i="16"/>
  <c r="Q1327" i="16"/>
  <c r="S1327" i="16" s="1"/>
  <c r="J1327" i="16"/>
  <c r="AB1274" i="26" l="1"/>
  <c r="T1274" i="26"/>
  <c r="Z1274" i="26"/>
  <c r="W1274" i="26"/>
  <c r="V1274" i="26"/>
  <c r="F1275" i="26"/>
  <c r="I1275" i="26" s="1"/>
  <c r="K1275" i="26" s="1"/>
  <c r="M1275" i="26"/>
  <c r="O1275" i="26" s="1"/>
  <c r="X1274" i="26"/>
  <c r="Y1274" i="26"/>
  <c r="AA1274" i="26"/>
  <c r="T1327" i="16"/>
  <c r="L1327" i="16"/>
  <c r="H1275" i="26" l="1"/>
  <c r="G1275" i="26"/>
  <c r="P1275" i="26"/>
  <c r="R1275" i="26" s="1"/>
  <c r="U1275" i="26" s="1"/>
  <c r="N1275" i="26"/>
  <c r="V1327" i="16"/>
  <c r="AB1327" i="16"/>
  <c r="AA1327" i="16"/>
  <c r="Z1327" i="16"/>
  <c r="Y1327" i="16"/>
  <c r="X1327" i="16"/>
  <c r="W1327" i="16"/>
  <c r="F1328" i="16"/>
  <c r="M1328" i="16"/>
  <c r="J1275" i="26" l="1"/>
  <c r="L1275" i="26" s="1"/>
  <c r="Q1275" i="26"/>
  <c r="S1275" i="26" s="1"/>
  <c r="G1328" i="16"/>
  <c r="I1328" i="16"/>
  <c r="K1328" i="16" s="1"/>
  <c r="H1328" i="16"/>
  <c r="P1328" i="16"/>
  <c r="R1328" i="16" s="1"/>
  <c r="O1328" i="16"/>
  <c r="N1328" i="16"/>
  <c r="W1275" i="26" l="1"/>
  <c r="Z1275" i="26"/>
  <c r="AA1275" i="26"/>
  <c r="X1275" i="26"/>
  <c r="AB1275" i="26"/>
  <c r="M1276" i="26"/>
  <c r="O1276" i="26" s="1"/>
  <c r="Y1275" i="26"/>
  <c r="F1276" i="26"/>
  <c r="G1276" i="26" s="1"/>
  <c r="T1275" i="26"/>
  <c r="V1275" i="26" s="1"/>
  <c r="J1328" i="16"/>
  <c r="L1328" i="16" s="1"/>
  <c r="Q1328" i="16"/>
  <c r="S1328" i="16" s="1"/>
  <c r="U1328" i="16"/>
  <c r="I1276" i="26" l="1"/>
  <c r="K1276" i="26" s="1"/>
  <c r="H1276" i="26"/>
  <c r="P1276" i="26"/>
  <c r="R1276" i="26" s="1"/>
  <c r="N1276" i="26"/>
  <c r="AB1328" i="16"/>
  <c r="AA1328" i="16"/>
  <c r="Z1328" i="16"/>
  <c r="Y1328" i="16"/>
  <c r="X1328" i="16"/>
  <c r="W1328" i="16"/>
  <c r="M1329" i="16"/>
  <c r="T1328" i="16"/>
  <c r="V1328" i="16" s="1"/>
  <c r="F1329" i="16"/>
  <c r="G1329" i="16" s="1"/>
  <c r="U1276" i="26" l="1"/>
  <c r="Q1276" i="26"/>
  <c r="S1276" i="26" s="1"/>
  <c r="J1276" i="26"/>
  <c r="N1329" i="16"/>
  <c r="O1329" i="16"/>
  <c r="P1329" i="16"/>
  <c r="R1329" i="16" s="1"/>
  <c r="H1329" i="16"/>
  <c r="I1329" i="16"/>
  <c r="K1329" i="16" s="1"/>
  <c r="T1276" i="26" l="1"/>
  <c r="L1276" i="26"/>
  <c r="AA1276" i="26" s="1"/>
  <c r="Q1329" i="16"/>
  <c r="S1329" i="16" s="1"/>
  <c r="U1329" i="16"/>
  <c r="J1329" i="16"/>
  <c r="L1329" i="16" s="1"/>
  <c r="W1276" i="26" l="1"/>
  <c r="AB1276" i="26"/>
  <c r="Y1276" i="26"/>
  <c r="X1276" i="26"/>
  <c r="V1276" i="26"/>
  <c r="Z1276" i="26"/>
  <c r="F1277" i="26"/>
  <c r="G1277" i="26" s="1"/>
  <c r="M1277" i="26"/>
  <c r="N1277" i="26" s="1"/>
  <c r="AB1329" i="16"/>
  <c r="AA1329" i="16"/>
  <c r="Z1329" i="16"/>
  <c r="Y1329" i="16"/>
  <c r="X1329" i="16"/>
  <c r="W1329" i="16"/>
  <c r="T1329" i="16"/>
  <c r="V1329" i="16" s="1"/>
  <c r="M1330" i="16"/>
  <c r="F1330" i="16"/>
  <c r="H1330" i="16" s="1"/>
  <c r="P1277" i="26" l="1"/>
  <c r="R1277" i="26" s="1"/>
  <c r="H1277" i="26"/>
  <c r="I1277" i="26"/>
  <c r="K1277" i="26" s="1"/>
  <c r="O1277" i="26"/>
  <c r="N1330" i="16"/>
  <c r="O1330" i="16"/>
  <c r="P1330" i="16"/>
  <c r="R1330" i="16" s="1"/>
  <c r="I1330" i="16"/>
  <c r="K1330" i="16" s="1"/>
  <c r="G1330" i="16"/>
  <c r="J1277" i="26" l="1"/>
  <c r="L1277" i="26" s="1"/>
  <c r="Q1277" i="26"/>
  <c r="S1277" i="26" s="1"/>
  <c r="U1277" i="26"/>
  <c r="J1330" i="16"/>
  <c r="L1330" i="16" s="1"/>
  <c r="U1330" i="16"/>
  <c r="Q1330" i="16"/>
  <c r="S1330" i="16" s="1"/>
  <c r="W1277" i="26" l="1"/>
  <c r="AA1277" i="26"/>
  <c r="Y1277" i="26"/>
  <c r="Z1277" i="26"/>
  <c r="X1277" i="26"/>
  <c r="T1277" i="26"/>
  <c r="V1277" i="26" s="1"/>
  <c r="F1278" i="26"/>
  <c r="I1278" i="26" s="1"/>
  <c r="K1278" i="26" s="1"/>
  <c r="M1278" i="26"/>
  <c r="O1278" i="26" s="1"/>
  <c r="AB1277" i="26"/>
  <c r="AB1330" i="16"/>
  <c r="AA1330" i="16"/>
  <c r="Z1330" i="16"/>
  <c r="Y1330" i="16"/>
  <c r="X1330" i="16"/>
  <c r="W1330" i="16"/>
  <c r="M1331" i="16"/>
  <c r="T1330" i="16"/>
  <c r="V1330" i="16" s="1"/>
  <c r="F1331" i="16"/>
  <c r="I1331" i="16" s="1"/>
  <c r="K1331" i="16" s="1"/>
  <c r="G1278" i="26" l="1"/>
  <c r="P1278" i="26"/>
  <c r="R1278" i="26" s="1"/>
  <c r="U1278" i="26" s="1"/>
  <c r="H1278" i="26"/>
  <c r="N1278" i="26"/>
  <c r="P1331" i="16"/>
  <c r="R1331" i="16" s="1"/>
  <c r="U1331" i="16" s="1"/>
  <c r="N1331" i="16"/>
  <c r="O1331" i="16"/>
  <c r="G1331" i="16"/>
  <c r="H1331" i="16"/>
  <c r="Q1278" i="26" l="1"/>
  <c r="S1278" i="26" s="1"/>
  <c r="J1278" i="26"/>
  <c r="L1278" i="26" s="1"/>
  <c r="Q1331" i="16"/>
  <c r="S1331" i="16" s="1"/>
  <c r="J1331" i="16"/>
  <c r="W1278" i="26" l="1"/>
  <c r="F1279" i="26"/>
  <c r="H1279" i="26" s="1"/>
  <c r="AB1278" i="26"/>
  <c r="Z1278" i="26"/>
  <c r="T1278" i="26"/>
  <c r="X1278" i="26"/>
  <c r="Y1278" i="26"/>
  <c r="M1279" i="26"/>
  <c r="O1279" i="26" s="1"/>
  <c r="V1278" i="26"/>
  <c r="AA1278" i="26"/>
  <c r="T1331" i="16"/>
  <c r="L1331" i="16"/>
  <c r="I1279" i="26" l="1"/>
  <c r="K1279" i="26" s="1"/>
  <c r="G1279" i="26"/>
  <c r="P1279" i="26"/>
  <c r="R1279" i="26" s="1"/>
  <c r="N1279" i="26"/>
  <c r="AB1331" i="16"/>
  <c r="AA1331" i="16"/>
  <c r="Z1331" i="16"/>
  <c r="V1331" i="16"/>
  <c r="Y1331" i="16"/>
  <c r="X1331" i="16"/>
  <c r="W1331" i="16"/>
  <c r="M1332" i="16"/>
  <c r="F1332" i="16"/>
  <c r="G1332" i="16" s="1"/>
  <c r="J1279" i="26" l="1"/>
  <c r="L1279" i="26" s="1"/>
  <c r="U1279" i="26"/>
  <c r="Q1279" i="26"/>
  <c r="S1279" i="26" s="1"/>
  <c r="P1332" i="16"/>
  <c r="R1332" i="16" s="1"/>
  <c r="O1332" i="16"/>
  <c r="N1332" i="16"/>
  <c r="H1332" i="16"/>
  <c r="I1332" i="16"/>
  <c r="K1332" i="16" s="1"/>
  <c r="M1280" i="26" l="1"/>
  <c r="P1280" i="26" s="1"/>
  <c r="R1280" i="26" s="1"/>
  <c r="Z1279" i="26"/>
  <c r="AB1279" i="26"/>
  <c r="Y1279" i="26"/>
  <c r="X1279" i="26"/>
  <c r="W1279" i="26"/>
  <c r="AA1279" i="26"/>
  <c r="T1279" i="26"/>
  <c r="V1279" i="26" s="1"/>
  <c r="F1280" i="26"/>
  <c r="I1280" i="26" s="1"/>
  <c r="K1280" i="26" s="1"/>
  <c r="O1280" i="26"/>
  <c r="U1332" i="16"/>
  <c r="Q1332" i="16"/>
  <c r="S1332" i="16" s="1"/>
  <c r="J1332" i="16"/>
  <c r="N1280" i="26" l="1"/>
  <c r="Q1280" i="26" s="1"/>
  <c r="S1280" i="26" s="1"/>
  <c r="G1280" i="26"/>
  <c r="H1280" i="26"/>
  <c r="U1280" i="26"/>
  <c r="T1332" i="16"/>
  <c r="L1332" i="16"/>
  <c r="J1280" i="26" l="1"/>
  <c r="T1280" i="26" s="1"/>
  <c r="V1332" i="16"/>
  <c r="AB1332" i="16"/>
  <c r="AA1332" i="16"/>
  <c r="Z1332" i="16"/>
  <c r="Y1332" i="16"/>
  <c r="X1332" i="16"/>
  <c r="W1332" i="16"/>
  <c r="M1333" i="16"/>
  <c r="F1333" i="16"/>
  <c r="G1333" i="16" s="1"/>
  <c r="L1280" i="26" l="1"/>
  <c r="AA1280" i="26" s="1"/>
  <c r="N1333" i="16"/>
  <c r="P1333" i="16"/>
  <c r="R1333" i="16" s="1"/>
  <c r="H1333" i="16"/>
  <c r="O1333" i="16"/>
  <c r="I1333" i="16"/>
  <c r="K1333" i="16" s="1"/>
  <c r="AB1280" i="26" l="1"/>
  <c r="X1280" i="26"/>
  <c r="Z1280" i="26"/>
  <c r="V1280" i="26"/>
  <c r="Y1280" i="26"/>
  <c r="F1281" i="26"/>
  <c r="H1281" i="26" s="1"/>
  <c r="M1281" i="26"/>
  <c r="N1281" i="26" s="1"/>
  <c r="W1280" i="26"/>
  <c r="Q1333" i="16"/>
  <c r="S1333" i="16" s="1"/>
  <c r="U1333" i="16"/>
  <c r="J1333" i="16"/>
  <c r="L1333" i="16" s="1"/>
  <c r="G1281" i="26" l="1"/>
  <c r="I1281" i="26"/>
  <c r="K1281" i="26" s="1"/>
  <c r="P1281" i="26"/>
  <c r="R1281" i="26" s="1"/>
  <c r="O1281" i="26"/>
  <c r="AB1333" i="16"/>
  <c r="AA1333" i="16"/>
  <c r="Z1333" i="16"/>
  <c r="Y1333" i="16"/>
  <c r="X1333" i="16"/>
  <c r="W1333" i="16"/>
  <c r="F1334" i="16"/>
  <c r="G1334" i="16" s="1"/>
  <c r="M1334" i="16"/>
  <c r="T1333" i="16"/>
  <c r="V1333" i="16" s="1"/>
  <c r="J1281" i="26" l="1"/>
  <c r="L1281" i="26" s="1"/>
  <c r="U1281" i="26"/>
  <c r="Q1281" i="26"/>
  <c r="S1281" i="26" s="1"/>
  <c r="N1334" i="16"/>
  <c r="H1334" i="16"/>
  <c r="I1334" i="16"/>
  <c r="K1334" i="16" s="1"/>
  <c r="O1334" i="16"/>
  <c r="P1334" i="16"/>
  <c r="R1334" i="16" s="1"/>
  <c r="F1282" i="26" l="1"/>
  <c r="H1282" i="26" s="1"/>
  <c r="T1281" i="26"/>
  <c r="V1281" i="26" s="1"/>
  <c r="Y1281" i="26"/>
  <c r="AB1281" i="26"/>
  <c r="X1281" i="26"/>
  <c r="AA1281" i="26"/>
  <c r="Z1281" i="26"/>
  <c r="M1282" i="26"/>
  <c r="N1282" i="26" s="1"/>
  <c r="W1281" i="26"/>
  <c r="J1334" i="16"/>
  <c r="L1334" i="16" s="1"/>
  <c r="U1334" i="16"/>
  <c r="Q1334" i="16"/>
  <c r="S1334" i="16" s="1"/>
  <c r="I1282" i="26" l="1"/>
  <c r="K1282" i="26" s="1"/>
  <c r="G1282" i="26"/>
  <c r="O1282" i="26"/>
  <c r="P1282" i="26"/>
  <c r="R1282" i="26" s="1"/>
  <c r="AB1334" i="16"/>
  <c r="AA1334" i="16"/>
  <c r="Z1334" i="16"/>
  <c r="Y1334" i="16"/>
  <c r="X1334" i="16"/>
  <c r="W1334" i="16"/>
  <c r="M1335" i="16"/>
  <c r="T1334" i="16"/>
  <c r="V1334" i="16" s="1"/>
  <c r="F1335" i="16"/>
  <c r="I1335" i="16" s="1"/>
  <c r="K1335" i="16" s="1"/>
  <c r="U1282" i="26" l="1"/>
  <c r="J1282" i="26"/>
  <c r="L1282" i="26" s="1"/>
  <c r="Q1282" i="26"/>
  <c r="N1335" i="16"/>
  <c r="O1335" i="16"/>
  <c r="P1335" i="16"/>
  <c r="R1335" i="16" s="1"/>
  <c r="H1335" i="16"/>
  <c r="G1335" i="16"/>
  <c r="T1282" i="26" l="1"/>
  <c r="S1282" i="26"/>
  <c r="M1283" i="26" s="1"/>
  <c r="U1335" i="16"/>
  <c r="J1335" i="16"/>
  <c r="L1335" i="16" s="1"/>
  <c r="Q1335" i="16"/>
  <c r="X1282" i="26" l="1"/>
  <c r="N1283" i="26"/>
  <c r="O1283" i="26"/>
  <c r="P1283" i="26"/>
  <c r="R1283" i="26" s="1"/>
  <c r="AA1282" i="26"/>
  <c r="F1283" i="26"/>
  <c r="AB1282" i="26"/>
  <c r="W1282" i="26"/>
  <c r="V1282" i="26"/>
  <c r="Z1282" i="26"/>
  <c r="Y1282" i="26"/>
  <c r="S1335" i="16"/>
  <c r="AB1335" i="16" s="1"/>
  <c r="T1335" i="16"/>
  <c r="Q1283" i="26" l="1"/>
  <c r="S1283" i="26" s="1"/>
  <c r="G1283" i="26"/>
  <c r="I1283" i="26"/>
  <c r="K1283" i="26" s="1"/>
  <c r="U1283" i="26" s="1"/>
  <c r="H1283" i="26"/>
  <c r="W1335" i="16"/>
  <c r="F1336" i="16"/>
  <c r="I1336" i="16" s="1"/>
  <c r="K1336" i="16" s="1"/>
  <c r="X1335" i="16"/>
  <c r="AA1335" i="16"/>
  <c r="Z1335" i="16"/>
  <c r="M1336" i="16"/>
  <c r="P1336" i="16" s="1"/>
  <c r="Y1335" i="16"/>
  <c r="V1335" i="16"/>
  <c r="J1283" i="26" l="1"/>
  <c r="G1336" i="16"/>
  <c r="H1336" i="16"/>
  <c r="O1336" i="16"/>
  <c r="N1336" i="16"/>
  <c r="R1336" i="16"/>
  <c r="U1336" i="16" s="1"/>
  <c r="L1283" i="26" l="1"/>
  <c r="T1283" i="26"/>
  <c r="J1336" i="16"/>
  <c r="L1336" i="16" s="1"/>
  <c r="Q1336" i="16"/>
  <c r="S1336" i="16" s="1"/>
  <c r="V1283" i="26" l="1"/>
  <c r="F1284" i="26"/>
  <c r="Z1283" i="26"/>
  <c r="Y1283" i="26"/>
  <c r="AA1283" i="26"/>
  <c r="AB1283" i="26"/>
  <c r="M1284" i="26"/>
  <c r="W1283" i="26"/>
  <c r="X1283" i="26"/>
  <c r="AA1336" i="16"/>
  <c r="Y1336" i="16"/>
  <c r="M1337" i="16"/>
  <c r="O1337" i="16" s="1"/>
  <c r="X1336" i="16"/>
  <c r="W1336" i="16"/>
  <c r="AB1336" i="16"/>
  <c r="Z1336" i="16"/>
  <c r="F1337" i="16"/>
  <c r="H1337" i="16" s="1"/>
  <c r="T1336" i="16"/>
  <c r="V1336" i="16" s="1"/>
  <c r="O1284" i="26" l="1"/>
  <c r="N1284" i="26"/>
  <c r="P1284" i="26"/>
  <c r="R1284" i="26" s="1"/>
  <c r="G1284" i="26"/>
  <c r="I1284" i="26"/>
  <c r="K1284" i="26" s="1"/>
  <c r="H1284" i="26"/>
  <c r="N1337" i="16"/>
  <c r="I1337" i="16"/>
  <c r="K1337" i="16" s="1"/>
  <c r="G1337" i="16"/>
  <c r="P1337" i="16"/>
  <c r="R1337" i="16" s="1"/>
  <c r="J1284" i="26" l="1"/>
  <c r="L1284" i="26" s="1"/>
  <c r="Q1284" i="26"/>
  <c r="S1284" i="26" s="1"/>
  <c r="U1284" i="26"/>
  <c r="J1337" i="16"/>
  <c r="L1337" i="16" s="1"/>
  <c r="Q1337" i="16"/>
  <c r="U1337" i="16"/>
  <c r="T1284" i="26" l="1"/>
  <c r="V1284" i="26" s="1"/>
  <c r="F1285" i="26"/>
  <c r="Z1284" i="26"/>
  <c r="M1285" i="26"/>
  <c r="Y1284" i="26"/>
  <c r="X1284" i="26"/>
  <c r="AA1284" i="26"/>
  <c r="AB1284" i="26"/>
  <c r="W1284" i="26"/>
  <c r="T1337" i="16"/>
  <c r="S1337" i="16"/>
  <c r="AA1337" i="16" s="1"/>
  <c r="O1285" i="26" l="1"/>
  <c r="N1285" i="26"/>
  <c r="P1285" i="26"/>
  <c r="R1285" i="26" s="1"/>
  <c r="G1285" i="26"/>
  <c r="I1285" i="26"/>
  <c r="K1285" i="26" s="1"/>
  <c r="H1285" i="26"/>
  <c r="Z1337" i="16"/>
  <c r="AB1337" i="16"/>
  <c r="X1337" i="16"/>
  <c r="M1338" i="16"/>
  <c r="P1338" i="16" s="1"/>
  <c r="R1338" i="16" s="1"/>
  <c r="F1338" i="16"/>
  <c r="G1338" i="16" s="1"/>
  <c r="W1337" i="16"/>
  <c r="Y1337" i="16"/>
  <c r="V1337" i="16"/>
  <c r="Q1285" i="26" l="1"/>
  <c r="S1285" i="26" s="1"/>
  <c r="J1285" i="26"/>
  <c r="U1285" i="26"/>
  <c r="N1338" i="16"/>
  <c r="O1338" i="16"/>
  <c r="H1338" i="16"/>
  <c r="I1338" i="16"/>
  <c r="K1338" i="16" s="1"/>
  <c r="U1338" i="16" s="1"/>
  <c r="L1285" i="26" l="1"/>
  <c r="T1285" i="26"/>
  <c r="Q1338" i="16"/>
  <c r="S1338" i="16" s="1"/>
  <c r="J1338" i="16"/>
  <c r="V1285" i="26" l="1"/>
  <c r="Y1285" i="26"/>
  <c r="AA1285" i="26"/>
  <c r="AB1285" i="26"/>
  <c r="M1286" i="26"/>
  <c r="W1285" i="26"/>
  <c r="X1285" i="26"/>
  <c r="F1286" i="26"/>
  <c r="Z1285" i="26"/>
  <c r="T1338" i="16"/>
  <c r="L1338" i="16"/>
  <c r="P1286" i="26" l="1"/>
  <c r="R1286" i="26" s="1"/>
  <c r="O1286" i="26"/>
  <c r="N1286" i="26"/>
  <c r="G1286" i="26"/>
  <c r="I1286" i="26"/>
  <c r="K1286" i="26" s="1"/>
  <c r="H1286" i="26"/>
  <c r="Z1338" i="16"/>
  <c r="M1339" i="16"/>
  <c r="V1338" i="16"/>
  <c r="Y1338" i="16"/>
  <c r="AB1338" i="16"/>
  <c r="X1338" i="16"/>
  <c r="AA1338" i="16"/>
  <c r="W1338" i="16"/>
  <c r="F1339" i="16"/>
  <c r="U1286" i="26" l="1"/>
  <c r="J1286" i="26"/>
  <c r="L1286" i="26" s="1"/>
  <c r="Q1286" i="26"/>
  <c r="S1286" i="26" s="1"/>
  <c r="N1339" i="16"/>
  <c r="P1339" i="16"/>
  <c r="R1339" i="16" s="1"/>
  <c r="O1339" i="16"/>
  <c r="H1339" i="16"/>
  <c r="G1339" i="16"/>
  <c r="I1339" i="16"/>
  <c r="K1339" i="16" s="1"/>
  <c r="W1286" i="26" l="1"/>
  <c r="AB1286" i="26"/>
  <c r="F1287" i="26"/>
  <c r="G1287" i="26" s="1"/>
  <c r="T1286" i="26"/>
  <c r="X1286" i="26"/>
  <c r="AA1286" i="26"/>
  <c r="M1287" i="26"/>
  <c r="P1287" i="26" s="1"/>
  <c r="R1287" i="26" s="1"/>
  <c r="V1286" i="26"/>
  <c r="Z1286" i="26"/>
  <c r="Y1286" i="26"/>
  <c r="U1339" i="16"/>
  <c r="J1339" i="16"/>
  <c r="L1339" i="16" s="1"/>
  <c r="Q1339" i="16"/>
  <c r="S1339" i="16" s="1"/>
  <c r="H1287" i="26" l="1"/>
  <c r="I1287" i="26"/>
  <c r="K1287" i="26" s="1"/>
  <c r="U1287" i="26" s="1"/>
  <c r="O1287" i="26"/>
  <c r="N1287" i="26"/>
  <c r="T1339" i="16"/>
  <c r="V1339" i="16" s="1"/>
  <c r="AA1339" i="16"/>
  <c r="X1339" i="16"/>
  <c r="F1340" i="16"/>
  <c r="Z1339" i="16"/>
  <c r="W1339" i="16"/>
  <c r="M1340" i="16"/>
  <c r="Y1339" i="16"/>
  <c r="AB1339" i="16"/>
  <c r="J1287" i="26" l="1"/>
  <c r="L1287" i="26" s="1"/>
  <c r="Q1287" i="26"/>
  <c r="S1287" i="26" s="1"/>
  <c r="G1340" i="16"/>
  <c r="I1340" i="16"/>
  <c r="K1340" i="16" s="1"/>
  <c r="H1340" i="16"/>
  <c r="P1340" i="16"/>
  <c r="R1340" i="16" s="1"/>
  <c r="O1340" i="16"/>
  <c r="N1340" i="16"/>
  <c r="Y1287" i="26" l="1"/>
  <c r="M1288" i="26"/>
  <c r="O1288" i="26" s="1"/>
  <c r="W1287" i="26"/>
  <c r="T1287" i="26"/>
  <c r="V1287" i="26" s="1"/>
  <c r="AB1287" i="26"/>
  <c r="X1287" i="26"/>
  <c r="F1288" i="26"/>
  <c r="AA1287" i="26"/>
  <c r="Z1287" i="26"/>
  <c r="Q1340" i="16"/>
  <c r="S1340" i="16" s="1"/>
  <c r="U1340" i="16"/>
  <c r="J1340" i="16"/>
  <c r="P1288" i="26" l="1"/>
  <c r="R1288" i="26" s="1"/>
  <c r="N1288" i="26"/>
  <c r="G1288" i="26"/>
  <c r="I1288" i="26"/>
  <c r="K1288" i="26" s="1"/>
  <c r="H1288" i="26"/>
  <c r="L1340" i="16"/>
  <c r="T1340" i="16"/>
  <c r="U1288" i="26" l="1"/>
  <c r="Q1288" i="26"/>
  <c r="S1288" i="26" s="1"/>
  <c r="J1288" i="26"/>
  <c r="V1340" i="16"/>
  <c r="Z1340" i="16"/>
  <c r="W1340" i="16"/>
  <c r="AB1340" i="16"/>
  <c r="Y1340" i="16"/>
  <c r="M1341" i="16"/>
  <c r="AA1340" i="16"/>
  <c r="X1340" i="16"/>
  <c r="F1341" i="16"/>
  <c r="T1288" i="26" l="1"/>
  <c r="L1288" i="26"/>
  <c r="AA1288" i="26" s="1"/>
  <c r="H1341" i="16"/>
  <c r="G1341" i="16"/>
  <c r="I1341" i="16"/>
  <c r="K1341" i="16" s="1"/>
  <c r="O1341" i="16"/>
  <c r="N1341" i="16"/>
  <c r="P1341" i="16"/>
  <c r="R1341" i="16" s="1"/>
  <c r="Z1288" i="26" l="1"/>
  <c r="AB1288" i="26"/>
  <c r="F1289" i="26"/>
  <c r="Y1288" i="26"/>
  <c r="X1288" i="26"/>
  <c r="M1289" i="26"/>
  <c r="V1288" i="26"/>
  <c r="W1288" i="26"/>
  <c r="J1341" i="16"/>
  <c r="L1341" i="16" s="1"/>
  <c r="Q1341" i="16"/>
  <c r="S1341" i="16" s="1"/>
  <c r="U1341" i="16"/>
  <c r="N1289" i="26" l="1"/>
  <c r="P1289" i="26"/>
  <c r="R1289" i="26" s="1"/>
  <c r="O1289" i="26"/>
  <c r="G1289" i="26"/>
  <c r="I1289" i="26"/>
  <c r="K1289" i="26" s="1"/>
  <c r="H1289" i="26"/>
  <c r="T1341" i="16"/>
  <c r="V1341" i="16" s="1"/>
  <c r="AB1341" i="16"/>
  <c r="X1341" i="16"/>
  <c r="F1342" i="16"/>
  <c r="Y1341" i="16"/>
  <c r="AA1341" i="16"/>
  <c r="W1341" i="16"/>
  <c r="M1342" i="16"/>
  <c r="Z1341" i="16"/>
  <c r="J1289" i="26" l="1"/>
  <c r="L1289" i="26" s="1"/>
  <c r="U1289" i="26"/>
  <c r="Q1289" i="26"/>
  <c r="O1342" i="16"/>
  <c r="N1342" i="16"/>
  <c r="P1342" i="16"/>
  <c r="R1342" i="16" s="1"/>
  <c r="G1342" i="16"/>
  <c r="I1342" i="16"/>
  <c r="K1342" i="16" s="1"/>
  <c r="H1342" i="16"/>
  <c r="S1289" i="26" l="1"/>
  <c r="T1289" i="26"/>
  <c r="U1342" i="16"/>
  <c r="Q1342" i="16"/>
  <c r="S1342" i="16" s="1"/>
  <c r="J1342" i="16"/>
  <c r="L1342" i="16" s="1"/>
  <c r="V1289" i="26" l="1"/>
  <c r="Y1289" i="26"/>
  <c r="W1289" i="26"/>
  <c r="X1289" i="26"/>
  <c r="F1290" i="26"/>
  <c r="Z1289" i="26"/>
  <c r="AA1289" i="26"/>
  <c r="M1290" i="26"/>
  <c r="AB1289" i="26"/>
  <c r="T1342" i="16"/>
  <c r="V1342" i="16" s="1"/>
  <c r="F1343" i="16"/>
  <c r="Y1342" i="16"/>
  <c r="M1343" i="16"/>
  <c r="AB1342" i="16"/>
  <c r="AA1342" i="16"/>
  <c r="X1342" i="16"/>
  <c r="Z1342" i="16"/>
  <c r="W1342" i="16"/>
  <c r="I1290" i="26" l="1"/>
  <c r="K1290" i="26" s="1"/>
  <c r="H1290" i="26"/>
  <c r="G1290" i="26"/>
  <c r="O1290" i="26"/>
  <c r="N1290" i="26"/>
  <c r="P1290" i="26"/>
  <c r="R1290" i="26" s="1"/>
  <c r="N1343" i="16"/>
  <c r="P1343" i="16"/>
  <c r="R1343" i="16" s="1"/>
  <c r="O1343" i="16"/>
  <c r="I1343" i="16"/>
  <c r="K1343" i="16" s="1"/>
  <c r="H1343" i="16"/>
  <c r="G1343" i="16"/>
  <c r="J1290" i="26" l="1"/>
  <c r="L1290" i="26" s="1"/>
  <c r="Q1290" i="26"/>
  <c r="S1290" i="26" s="1"/>
  <c r="U1290" i="26"/>
  <c r="U1343" i="16"/>
  <c r="J1343" i="16"/>
  <c r="Q1343" i="16"/>
  <c r="S1343" i="16" s="1"/>
  <c r="F1291" i="26" l="1"/>
  <c r="Z1290" i="26"/>
  <c r="M1291" i="26"/>
  <c r="Y1290" i="26"/>
  <c r="AA1290" i="26"/>
  <c r="X1290" i="26"/>
  <c r="W1290" i="26"/>
  <c r="AB1290" i="26"/>
  <c r="T1290" i="26"/>
  <c r="V1290" i="26" s="1"/>
  <c r="T1343" i="16"/>
  <c r="L1343" i="16"/>
  <c r="N1291" i="26" l="1"/>
  <c r="P1291" i="26"/>
  <c r="R1291" i="26" s="1"/>
  <c r="O1291" i="26"/>
  <c r="G1291" i="26"/>
  <c r="I1291" i="26"/>
  <c r="K1291" i="26" s="1"/>
  <c r="H1291" i="26"/>
  <c r="AA1343" i="16"/>
  <c r="X1343" i="16"/>
  <c r="Z1343" i="16"/>
  <c r="W1343" i="16"/>
  <c r="F1344" i="16"/>
  <c r="V1343" i="16"/>
  <c r="M1344" i="16"/>
  <c r="AB1343" i="16"/>
  <c r="Y1343" i="16"/>
  <c r="U1291" i="26" l="1"/>
  <c r="J1291" i="26"/>
  <c r="L1291" i="26" s="1"/>
  <c r="Q1291" i="26"/>
  <c r="S1291" i="26" s="1"/>
  <c r="P1344" i="16"/>
  <c r="R1344" i="16" s="1"/>
  <c r="N1344" i="16"/>
  <c r="O1344" i="16"/>
  <c r="I1344" i="16"/>
  <c r="K1344" i="16" s="1"/>
  <c r="H1344" i="16"/>
  <c r="G1344" i="16"/>
  <c r="W1291" i="26" l="1"/>
  <c r="X1291" i="26"/>
  <c r="Y1291" i="26"/>
  <c r="Z1291" i="26"/>
  <c r="F1292" i="26"/>
  <c r="G1292" i="26" s="1"/>
  <c r="AB1291" i="26"/>
  <c r="AA1291" i="26"/>
  <c r="M1292" i="26"/>
  <c r="O1292" i="26" s="1"/>
  <c r="T1291" i="26"/>
  <c r="V1291" i="26" s="1"/>
  <c r="U1344" i="16"/>
  <c r="Q1344" i="16"/>
  <c r="S1344" i="16" s="1"/>
  <c r="J1344" i="16"/>
  <c r="L1344" i="16" s="1"/>
  <c r="N1292" i="26" l="1"/>
  <c r="H1292" i="26"/>
  <c r="I1292" i="26"/>
  <c r="K1292" i="26" s="1"/>
  <c r="P1292" i="26"/>
  <c r="R1292" i="26" s="1"/>
  <c r="Z1344" i="16"/>
  <c r="F1345" i="16"/>
  <c r="G1345" i="16" s="1"/>
  <c r="AB1344" i="16"/>
  <c r="W1344" i="16"/>
  <c r="Y1344" i="16"/>
  <c r="AA1344" i="16"/>
  <c r="M1345" i="16"/>
  <c r="N1345" i="16" s="1"/>
  <c r="T1344" i="16"/>
  <c r="V1344" i="16" s="1"/>
  <c r="X1344" i="16"/>
  <c r="J1292" i="26" l="1"/>
  <c r="L1292" i="26" s="1"/>
  <c r="U1292" i="26"/>
  <c r="Q1292" i="26"/>
  <c r="S1292" i="26" s="1"/>
  <c r="I1345" i="16"/>
  <c r="K1345" i="16" s="1"/>
  <c r="O1345" i="16"/>
  <c r="P1345" i="16"/>
  <c r="R1345" i="16" s="1"/>
  <c r="H1345" i="16"/>
  <c r="Y1292" i="26" l="1"/>
  <c r="AB1292" i="26"/>
  <c r="Z1292" i="26"/>
  <c r="M1293" i="26"/>
  <c r="O1293" i="26" s="1"/>
  <c r="W1292" i="26"/>
  <c r="X1292" i="26"/>
  <c r="AA1292" i="26"/>
  <c r="F1293" i="26"/>
  <c r="G1293" i="26" s="1"/>
  <c r="T1292" i="26"/>
  <c r="V1292" i="26" s="1"/>
  <c r="J1345" i="16"/>
  <c r="U1345" i="16"/>
  <c r="Q1345" i="16"/>
  <c r="S1345" i="16" s="1"/>
  <c r="N1293" i="26" l="1"/>
  <c r="P1293" i="26"/>
  <c r="R1293" i="26" s="1"/>
  <c r="I1293" i="26"/>
  <c r="K1293" i="26" s="1"/>
  <c r="H1293" i="26"/>
  <c r="T1345" i="16"/>
  <c r="L1345" i="16"/>
  <c r="U1293" i="26" l="1"/>
  <c r="Q1293" i="26"/>
  <c r="S1293" i="26" s="1"/>
  <c r="J1293" i="26"/>
  <c r="V1345" i="16"/>
  <c r="M1346" i="16"/>
  <c r="N1346" i="16" s="1"/>
  <c r="F1346" i="16"/>
  <c r="H1346" i="16" s="1"/>
  <c r="W1345" i="16"/>
  <c r="AA1345" i="16"/>
  <c r="X1345" i="16"/>
  <c r="AB1345" i="16"/>
  <c r="Z1345" i="16"/>
  <c r="Y1345" i="16"/>
  <c r="T1293" i="26" l="1"/>
  <c r="L1293" i="26"/>
  <c r="AA1293" i="26" s="1"/>
  <c r="O1346" i="16"/>
  <c r="I1346" i="16"/>
  <c r="K1346" i="16" s="1"/>
  <c r="P1346" i="16"/>
  <c r="R1346" i="16" s="1"/>
  <c r="G1346" i="16"/>
  <c r="M1294" i="26" l="1"/>
  <c r="N1294" i="26" s="1"/>
  <c r="F1294" i="26"/>
  <c r="H1294" i="26" s="1"/>
  <c r="V1293" i="26"/>
  <c r="AB1293" i="26"/>
  <c r="Y1293" i="26"/>
  <c r="Z1293" i="26"/>
  <c r="X1293" i="26"/>
  <c r="W1293" i="26"/>
  <c r="O1294" i="26"/>
  <c r="P1294" i="26"/>
  <c r="R1294" i="26" s="1"/>
  <c r="Q1346" i="16"/>
  <c r="S1346" i="16" s="1"/>
  <c r="U1346" i="16"/>
  <c r="J1346" i="16"/>
  <c r="L1346" i="16" s="1"/>
  <c r="I1294" i="26" l="1"/>
  <c r="K1294" i="26" s="1"/>
  <c r="U1294" i="26" s="1"/>
  <c r="G1294" i="26"/>
  <c r="Q1294" i="26"/>
  <c r="S1294" i="26" s="1"/>
  <c r="Z1346" i="16"/>
  <c r="AA1346" i="16"/>
  <c r="F1347" i="16"/>
  <c r="H1347" i="16" s="1"/>
  <c r="AB1346" i="16"/>
  <c r="W1346" i="16"/>
  <c r="M1347" i="16"/>
  <c r="P1347" i="16" s="1"/>
  <c r="R1347" i="16" s="1"/>
  <c r="X1346" i="16"/>
  <c r="T1346" i="16"/>
  <c r="V1346" i="16" s="1"/>
  <c r="Y1346" i="16"/>
  <c r="J1294" i="26" l="1"/>
  <c r="L1294" i="26" s="1"/>
  <c r="F1295" i="26" s="1"/>
  <c r="O1347" i="16"/>
  <c r="N1347" i="16"/>
  <c r="I1347" i="16"/>
  <c r="K1347" i="16" s="1"/>
  <c r="U1347" i="16" s="1"/>
  <c r="G1347" i="16"/>
  <c r="AB1294" i="26" l="1"/>
  <c r="W1294" i="26"/>
  <c r="X1294" i="26"/>
  <c r="AA1294" i="26"/>
  <c r="M1295" i="26"/>
  <c r="N1295" i="26" s="1"/>
  <c r="Y1294" i="26"/>
  <c r="T1294" i="26"/>
  <c r="V1294" i="26" s="1"/>
  <c r="Z1294" i="26"/>
  <c r="G1295" i="26"/>
  <c r="I1295" i="26"/>
  <c r="K1295" i="26" s="1"/>
  <c r="H1295" i="26"/>
  <c r="Q1347" i="16"/>
  <c r="S1347" i="16" s="1"/>
  <c r="J1347" i="16"/>
  <c r="L1347" i="16" s="1"/>
  <c r="O1295" i="26" l="1"/>
  <c r="P1295" i="26"/>
  <c r="R1295" i="26" s="1"/>
  <c r="U1295" i="26" s="1"/>
  <c r="J1295" i="26"/>
  <c r="L1295" i="26" s="1"/>
  <c r="T1347" i="16"/>
  <c r="V1347" i="16" s="1"/>
  <c r="AB1347" i="16"/>
  <c r="AA1347" i="16"/>
  <c r="Z1347" i="16"/>
  <c r="Y1347" i="16"/>
  <c r="X1347" i="16"/>
  <c r="W1347" i="16"/>
  <c r="M1348" i="16"/>
  <c r="F1348" i="16"/>
  <c r="Q1295" i="26" l="1"/>
  <c r="S1295" i="26" s="1"/>
  <c r="M1296" i="26" s="1"/>
  <c r="I1348" i="16"/>
  <c r="K1348" i="16" s="1"/>
  <c r="H1348" i="16"/>
  <c r="G1348" i="16"/>
  <c r="P1348" i="16"/>
  <c r="R1348" i="16" s="1"/>
  <c r="O1348" i="16"/>
  <c r="N1348" i="16"/>
  <c r="Z1295" i="26" l="1"/>
  <c r="AB1295" i="26"/>
  <c r="F1296" i="26"/>
  <c r="H1296" i="26" s="1"/>
  <c r="AA1295" i="26"/>
  <c r="Y1295" i="26"/>
  <c r="T1295" i="26"/>
  <c r="V1295" i="26" s="1"/>
  <c r="X1295" i="26"/>
  <c r="W1295" i="26"/>
  <c r="O1296" i="26"/>
  <c r="N1296" i="26"/>
  <c r="P1296" i="26"/>
  <c r="R1296" i="26" s="1"/>
  <c r="G1296" i="26"/>
  <c r="U1348" i="16"/>
  <c r="Q1348" i="16"/>
  <c r="S1348" i="16" s="1"/>
  <c r="J1348" i="16"/>
  <c r="I1296" i="26" l="1"/>
  <c r="K1296" i="26" s="1"/>
  <c r="U1296" i="26" s="1"/>
  <c r="Q1296" i="26"/>
  <c r="S1296" i="26" s="1"/>
  <c r="T1348" i="16"/>
  <c r="L1348" i="16"/>
  <c r="J1296" i="26" l="1"/>
  <c r="T1296" i="26" s="1"/>
  <c r="V1348" i="16"/>
  <c r="AB1348" i="16"/>
  <c r="AA1348" i="16"/>
  <c r="Z1348" i="16"/>
  <c r="Y1348" i="16"/>
  <c r="X1348" i="16"/>
  <c r="W1348" i="16"/>
  <c r="F1349" i="16"/>
  <c r="M1349" i="16"/>
  <c r="L1296" i="26" l="1"/>
  <c r="AA1296" i="26" s="1"/>
  <c r="H1349" i="16"/>
  <c r="G1349" i="16"/>
  <c r="I1349" i="16"/>
  <c r="K1349" i="16" s="1"/>
  <c r="P1349" i="16"/>
  <c r="R1349" i="16" s="1"/>
  <c r="O1349" i="16"/>
  <c r="N1349" i="16"/>
  <c r="AB1296" i="26" l="1"/>
  <c r="V1296" i="26"/>
  <c r="Z1296" i="26"/>
  <c r="Y1296" i="26"/>
  <c r="X1296" i="26"/>
  <c r="M1297" i="26"/>
  <c r="O1297" i="26" s="1"/>
  <c r="W1296" i="26"/>
  <c r="F1297" i="26"/>
  <c r="G1297" i="26" s="1"/>
  <c r="Q1349" i="16"/>
  <c r="S1349" i="16" s="1"/>
  <c r="U1349" i="16"/>
  <c r="J1349" i="16"/>
  <c r="P1297" i="26" l="1"/>
  <c r="R1297" i="26" s="1"/>
  <c r="N1297" i="26"/>
  <c r="Q1297" i="26" s="1"/>
  <c r="S1297" i="26" s="1"/>
  <c r="H1297" i="26"/>
  <c r="I1297" i="26"/>
  <c r="K1297" i="26" s="1"/>
  <c r="U1297" i="26" s="1"/>
  <c r="T1349" i="16"/>
  <c r="L1349" i="16"/>
  <c r="J1297" i="26" l="1"/>
  <c r="L1297" i="26" s="1"/>
  <c r="F1298" i="26" s="1"/>
  <c r="V1349" i="16"/>
  <c r="AB1349" i="16"/>
  <c r="AA1349" i="16"/>
  <c r="Z1349" i="16"/>
  <c r="Y1349" i="16"/>
  <c r="X1349" i="16"/>
  <c r="W1349" i="16"/>
  <c r="F1350" i="16"/>
  <c r="M1350" i="16"/>
  <c r="Z1297" i="26" l="1"/>
  <c r="AB1297" i="26"/>
  <c r="AA1297" i="26"/>
  <c r="Y1297" i="26"/>
  <c r="T1297" i="26"/>
  <c r="V1297" i="26" s="1"/>
  <c r="M1298" i="26"/>
  <c r="O1298" i="26" s="1"/>
  <c r="X1297" i="26"/>
  <c r="W1297" i="26"/>
  <c r="G1298" i="26"/>
  <c r="I1298" i="26"/>
  <c r="K1298" i="26" s="1"/>
  <c r="H1298" i="26"/>
  <c r="O1350" i="16"/>
  <c r="N1350" i="16"/>
  <c r="P1350" i="16"/>
  <c r="R1350" i="16" s="1"/>
  <c r="G1350" i="16"/>
  <c r="I1350" i="16"/>
  <c r="K1350" i="16" s="1"/>
  <c r="H1350" i="16"/>
  <c r="N1298" i="26" l="1"/>
  <c r="P1298" i="26"/>
  <c r="R1298" i="26" s="1"/>
  <c r="U1298" i="26" s="1"/>
  <c r="J1298" i="26"/>
  <c r="U1350" i="16"/>
  <c r="J1350" i="16"/>
  <c r="Q1350" i="16"/>
  <c r="S1350" i="16" s="1"/>
  <c r="Q1298" i="26" l="1"/>
  <c r="S1298" i="26" s="1"/>
  <c r="L1298" i="26"/>
  <c r="T1350" i="16"/>
  <c r="L1350" i="16"/>
  <c r="T1298" i="26" l="1"/>
  <c r="F1299" i="26"/>
  <c r="M1299" i="26"/>
  <c r="AA1298" i="26"/>
  <c r="W1298" i="26"/>
  <c r="Z1298" i="26"/>
  <c r="Y1298" i="26"/>
  <c r="X1298" i="26"/>
  <c r="AB1298" i="26"/>
  <c r="V1298" i="26"/>
  <c r="V1350" i="16"/>
  <c r="AB1350" i="16"/>
  <c r="AA1350" i="16"/>
  <c r="Z1350" i="16"/>
  <c r="Y1350" i="16"/>
  <c r="X1350" i="16"/>
  <c r="W1350" i="16"/>
  <c r="F1351" i="16"/>
  <c r="M1351" i="16"/>
  <c r="G1299" i="26" l="1"/>
  <c r="I1299" i="26"/>
  <c r="K1299" i="26" s="1"/>
  <c r="H1299" i="26"/>
  <c r="O1299" i="26"/>
  <c r="N1299" i="26"/>
  <c r="P1299" i="26"/>
  <c r="R1299" i="26" s="1"/>
  <c r="N1351" i="16"/>
  <c r="P1351" i="16"/>
  <c r="R1351" i="16" s="1"/>
  <c r="O1351" i="16"/>
  <c r="I1351" i="16"/>
  <c r="K1351" i="16" s="1"/>
  <c r="H1351" i="16"/>
  <c r="G1351" i="16"/>
  <c r="J1299" i="26" l="1"/>
  <c r="L1299" i="26" s="1"/>
  <c r="U1299" i="26"/>
  <c r="Q1299" i="26"/>
  <c r="S1299" i="26" s="1"/>
  <c r="U1351" i="16"/>
  <c r="J1351" i="16"/>
  <c r="L1351" i="16" s="1"/>
  <c r="Q1351" i="16"/>
  <c r="S1351" i="16" s="1"/>
  <c r="F1300" i="26" l="1"/>
  <c r="M1300" i="26"/>
  <c r="T1299" i="26"/>
  <c r="V1299" i="26" s="1"/>
  <c r="AA1299" i="26"/>
  <c r="W1299" i="26"/>
  <c r="Z1299" i="26"/>
  <c r="Y1299" i="26"/>
  <c r="AB1299" i="26"/>
  <c r="X1299" i="26"/>
  <c r="AB1351" i="16"/>
  <c r="AA1351" i="16"/>
  <c r="Z1351" i="16"/>
  <c r="Y1351" i="16"/>
  <c r="X1351" i="16"/>
  <c r="W1351" i="16"/>
  <c r="M1352" i="16"/>
  <c r="F1352" i="16"/>
  <c r="T1351" i="16"/>
  <c r="V1351" i="16" s="1"/>
  <c r="O1300" i="26" l="1"/>
  <c r="N1300" i="26"/>
  <c r="P1300" i="26"/>
  <c r="R1300" i="26" s="1"/>
  <c r="G1300" i="26"/>
  <c r="I1300" i="26"/>
  <c r="H1300" i="26"/>
  <c r="P1352" i="16"/>
  <c r="R1352" i="16" s="1"/>
  <c r="O1352" i="16"/>
  <c r="N1352" i="16"/>
  <c r="I1352" i="16"/>
  <c r="K1352" i="16" s="1"/>
  <c r="H1352" i="16"/>
  <c r="G1352" i="16"/>
  <c r="J1300" i="26" l="1"/>
  <c r="Q1300" i="26"/>
  <c r="K1300" i="26"/>
  <c r="U1300" i="26" s="1"/>
  <c r="Q1352" i="16"/>
  <c r="S1352" i="16" s="1"/>
  <c r="U1352" i="16"/>
  <c r="J1352" i="16"/>
  <c r="T1300" i="26" l="1"/>
  <c r="S1300" i="26"/>
  <c r="L1300" i="26"/>
  <c r="T1352" i="16"/>
  <c r="L1352" i="16"/>
  <c r="F1301" i="26" l="1"/>
  <c r="M1301" i="26"/>
  <c r="AA1300" i="26"/>
  <c r="W1300" i="26"/>
  <c r="Z1300" i="26"/>
  <c r="Y1300" i="26"/>
  <c r="AB1300" i="26"/>
  <c r="X1300" i="26"/>
  <c r="V1300" i="26"/>
  <c r="V1352" i="16"/>
  <c r="AB1352" i="16"/>
  <c r="AA1352" i="16"/>
  <c r="Z1352" i="16"/>
  <c r="Y1352" i="16"/>
  <c r="X1352" i="16"/>
  <c r="W1352" i="16"/>
  <c r="F1353" i="16"/>
  <c r="M1353" i="16"/>
  <c r="G1301" i="26" l="1"/>
  <c r="I1301" i="26"/>
  <c r="K1301" i="26" s="1"/>
  <c r="H1301" i="26"/>
  <c r="O1301" i="26"/>
  <c r="N1301" i="26"/>
  <c r="P1301" i="26"/>
  <c r="R1301" i="26" s="1"/>
  <c r="H1353" i="16"/>
  <c r="G1353" i="16"/>
  <c r="I1353" i="16"/>
  <c r="K1353" i="16" s="1"/>
  <c r="P1353" i="16"/>
  <c r="R1353" i="16" s="1"/>
  <c r="O1353" i="16"/>
  <c r="N1353" i="16"/>
  <c r="J1301" i="26" l="1"/>
  <c r="L1301" i="26" s="1"/>
  <c r="U1301" i="26"/>
  <c r="Q1301" i="26"/>
  <c r="S1301" i="26" s="1"/>
  <c r="Q1353" i="16"/>
  <c r="S1353" i="16" s="1"/>
  <c r="U1353" i="16"/>
  <c r="J1353" i="16"/>
  <c r="M1302" i="26" l="1"/>
  <c r="F1302" i="26"/>
  <c r="T1301" i="26"/>
  <c r="V1301" i="26" s="1"/>
  <c r="AA1301" i="26"/>
  <c r="W1301" i="26"/>
  <c r="Z1301" i="26"/>
  <c r="Y1301" i="26"/>
  <c r="AB1301" i="26"/>
  <c r="X1301" i="26"/>
  <c r="T1353" i="16"/>
  <c r="L1353" i="16"/>
  <c r="G1302" i="26" l="1"/>
  <c r="I1302" i="26"/>
  <c r="K1302" i="26" s="1"/>
  <c r="H1302" i="26"/>
  <c r="O1302" i="26"/>
  <c r="N1302" i="26"/>
  <c r="P1302" i="26"/>
  <c r="R1302" i="26" s="1"/>
  <c r="V1353" i="16"/>
  <c r="AB1353" i="16"/>
  <c r="AA1353" i="16"/>
  <c r="Z1353" i="16"/>
  <c r="Y1353" i="16"/>
  <c r="X1353" i="16"/>
  <c r="W1353" i="16"/>
  <c r="F1354" i="16"/>
  <c r="M1354" i="16"/>
  <c r="J1302" i="26" l="1"/>
  <c r="L1302" i="26" s="1"/>
  <c r="U1302" i="26"/>
  <c r="Q1302" i="26"/>
  <c r="S1302" i="26" s="1"/>
  <c r="G1354" i="16"/>
  <c r="I1354" i="16"/>
  <c r="K1354" i="16" s="1"/>
  <c r="H1354" i="16"/>
  <c r="O1354" i="16"/>
  <c r="N1354" i="16"/>
  <c r="P1354" i="16"/>
  <c r="R1354" i="16" s="1"/>
  <c r="F1303" i="26" l="1"/>
  <c r="M1303" i="26"/>
  <c r="AA1302" i="26"/>
  <c r="W1302" i="26"/>
  <c r="Z1302" i="26"/>
  <c r="Y1302" i="26"/>
  <c r="X1302" i="26"/>
  <c r="AB1302" i="26"/>
  <c r="T1302" i="26"/>
  <c r="V1302" i="26" s="1"/>
  <c r="U1354" i="16"/>
  <c r="J1354" i="16"/>
  <c r="L1354" i="16" s="1"/>
  <c r="Q1354" i="16"/>
  <c r="S1354" i="16" s="1"/>
  <c r="G1303" i="26" l="1"/>
  <c r="I1303" i="26"/>
  <c r="K1303" i="26" s="1"/>
  <c r="H1303" i="26"/>
  <c r="O1303" i="26"/>
  <c r="N1303" i="26"/>
  <c r="P1303" i="26"/>
  <c r="R1303" i="26" s="1"/>
  <c r="AB1354" i="16"/>
  <c r="AA1354" i="16"/>
  <c r="Z1354" i="16"/>
  <c r="Y1354" i="16"/>
  <c r="X1354" i="16"/>
  <c r="W1354" i="16"/>
  <c r="T1354" i="16"/>
  <c r="V1354" i="16" s="1"/>
  <c r="F1355" i="16"/>
  <c r="M1355" i="16"/>
  <c r="J1303" i="26" l="1"/>
  <c r="L1303" i="26" s="1"/>
  <c r="U1303" i="26"/>
  <c r="Q1303" i="26"/>
  <c r="I1355" i="16"/>
  <c r="K1355" i="16" s="1"/>
  <c r="H1355" i="16"/>
  <c r="G1355" i="16"/>
  <c r="N1355" i="16"/>
  <c r="P1355" i="16"/>
  <c r="R1355" i="16" s="1"/>
  <c r="O1355" i="16"/>
  <c r="T1303" i="26" l="1"/>
  <c r="S1303" i="26"/>
  <c r="F1304" i="26" s="1"/>
  <c r="W1303" i="26"/>
  <c r="Z1303" i="26"/>
  <c r="Q1355" i="16"/>
  <c r="S1355" i="16" s="1"/>
  <c r="U1355" i="16"/>
  <c r="J1355" i="16"/>
  <c r="X1303" i="26" l="1"/>
  <c r="AB1303" i="26"/>
  <c r="Y1303" i="26"/>
  <c r="M1304" i="26"/>
  <c r="P1304" i="26" s="1"/>
  <c r="R1304" i="26" s="1"/>
  <c r="V1303" i="26"/>
  <c r="H1304" i="26"/>
  <c r="AA1303" i="26"/>
  <c r="T1355" i="16"/>
  <c r="L1355" i="16"/>
  <c r="N1304" i="26" l="1"/>
  <c r="O1304" i="26"/>
  <c r="I1304" i="26"/>
  <c r="K1304" i="26" s="1"/>
  <c r="U1304" i="26" s="1"/>
  <c r="G1304" i="26"/>
  <c r="V1355" i="16"/>
  <c r="AB1355" i="16"/>
  <c r="AA1355" i="16"/>
  <c r="Z1355" i="16"/>
  <c r="Y1355" i="16"/>
  <c r="X1355" i="16"/>
  <c r="W1355" i="16"/>
  <c r="M1356" i="16"/>
  <c r="F1356" i="16"/>
  <c r="J1304" i="26" l="1"/>
  <c r="L1304" i="26" s="1"/>
  <c r="Q1304" i="26"/>
  <c r="S1304" i="26" s="1"/>
  <c r="P1356" i="16"/>
  <c r="R1356" i="16" s="1"/>
  <c r="O1356" i="16"/>
  <c r="N1356" i="16"/>
  <c r="I1356" i="16"/>
  <c r="K1356" i="16" s="1"/>
  <c r="H1356" i="16"/>
  <c r="G1356" i="16"/>
  <c r="Z1304" i="26" l="1"/>
  <c r="F1305" i="26"/>
  <c r="I1305" i="26" s="1"/>
  <c r="K1305" i="26" s="1"/>
  <c r="M1305" i="26"/>
  <c r="N1305" i="26" s="1"/>
  <c r="AB1304" i="26"/>
  <c r="Y1304" i="26"/>
  <c r="W1304" i="26"/>
  <c r="AA1304" i="26"/>
  <c r="X1304" i="26"/>
  <c r="T1304" i="26"/>
  <c r="V1304" i="26" s="1"/>
  <c r="Q1356" i="16"/>
  <c r="S1356" i="16" s="1"/>
  <c r="U1356" i="16"/>
  <c r="J1356" i="16"/>
  <c r="P1305" i="26" l="1"/>
  <c r="R1305" i="26" s="1"/>
  <c r="U1305" i="26" s="1"/>
  <c r="O1305" i="26"/>
  <c r="H1305" i="26"/>
  <c r="G1305" i="26"/>
  <c r="T1356" i="16"/>
  <c r="L1356" i="16"/>
  <c r="Q1305" i="26" l="1"/>
  <c r="S1305" i="26" s="1"/>
  <c r="J1305" i="26"/>
  <c r="V1356" i="16"/>
  <c r="AB1356" i="16"/>
  <c r="AA1356" i="16"/>
  <c r="Z1356" i="16"/>
  <c r="Y1356" i="16"/>
  <c r="X1356" i="16"/>
  <c r="W1356" i="16"/>
  <c r="F1357" i="16"/>
  <c r="M1357" i="16"/>
  <c r="T1305" i="26" l="1"/>
  <c r="L1305" i="26"/>
  <c r="W1305" i="26" s="1"/>
  <c r="H1357" i="16"/>
  <c r="G1357" i="16"/>
  <c r="I1357" i="16"/>
  <c r="K1357" i="16" s="1"/>
  <c r="P1357" i="16"/>
  <c r="R1357" i="16" s="1"/>
  <c r="O1357" i="16"/>
  <c r="N1357" i="16"/>
  <c r="V1305" i="26" l="1"/>
  <c r="AB1305" i="26"/>
  <c r="Y1305" i="26"/>
  <c r="Z1305" i="26"/>
  <c r="X1305" i="26"/>
  <c r="F1306" i="26"/>
  <c r="G1306" i="26" s="1"/>
  <c r="M1306" i="26"/>
  <c r="O1306" i="26" s="1"/>
  <c r="AA1305" i="26"/>
  <c r="Q1357" i="16"/>
  <c r="S1357" i="16" s="1"/>
  <c r="U1357" i="16"/>
  <c r="J1357" i="16"/>
  <c r="P1306" i="26" l="1"/>
  <c r="R1306" i="26" s="1"/>
  <c r="H1306" i="26"/>
  <c r="I1306" i="26"/>
  <c r="K1306" i="26" s="1"/>
  <c r="N1306" i="26"/>
  <c r="T1357" i="16"/>
  <c r="L1357" i="16"/>
  <c r="Q1306" i="26" l="1"/>
  <c r="S1306" i="26" s="1"/>
  <c r="U1306" i="26"/>
  <c r="J1306" i="26"/>
  <c r="L1306" i="26" s="1"/>
  <c r="V1357" i="16"/>
  <c r="AB1357" i="16"/>
  <c r="AA1357" i="16"/>
  <c r="Z1357" i="16"/>
  <c r="Y1357" i="16"/>
  <c r="X1357" i="16"/>
  <c r="W1357" i="16"/>
  <c r="F1358" i="16"/>
  <c r="M1358" i="16"/>
  <c r="F1307" i="26" l="1"/>
  <c r="G1307" i="26" s="1"/>
  <c r="T1306" i="26"/>
  <c r="V1306" i="26" s="1"/>
  <c r="AB1306" i="26"/>
  <c r="Z1306" i="26"/>
  <c r="W1306" i="26"/>
  <c r="X1306" i="26"/>
  <c r="AA1306" i="26"/>
  <c r="Y1306" i="26"/>
  <c r="M1307" i="26"/>
  <c r="N1307" i="26" s="1"/>
  <c r="G1358" i="16"/>
  <c r="I1358" i="16"/>
  <c r="K1358" i="16" s="1"/>
  <c r="H1358" i="16"/>
  <c r="O1358" i="16"/>
  <c r="N1358" i="16"/>
  <c r="P1358" i="16"/>
  <c r="R1358" i="16" s="1"/>
  <c r="H1307" i="26" l="1"/>
  <c r="I1307" i="26"/>
  <c r="K1307" i="26" s="1"/>
  <c r="O1307" i="26"/>
  <c r="P1307" i="26"/>
  <c r="R1307" i="26" s="1"/>
  <c r="J1358" i="16"/>
  <c r="L1358" i="16" s="1"/>
  <c r="U1358" i="16"/>
  <c r="Q1358" i="16"/>
  <c r="S1358" i="16" s="1"/>
  <c r="J1307" i="26" l="1"/>
  <c r="L1307" i="26" s="1"/>
  <c r="U1307" i="26"/>
  <c r="Q1307" i="26"/>
  <c r="S1307" i="26" s="1"/>
  <c r="AB1358" i="16"/>
  <c r="AA1358" i="16"/>
  <c r="Z1358" i="16"/>
  <c r="Y1358" i="16"/>
  <c r="X1358" i="16"/>
  <c r="W1358" i="16"/>
  <c r="T1358" i="16"/>
  <c r="V1358" i="16" s="1"/>
  <c r="F1359" i="16"/>
  <c r="M1359" i="16"/>
  <c r="T1307" i="26" l="1"/>
  <c r="F1308" i="26"/>
  <c r="M1308" i="26"/>
  <c r="AA1307" i="26"/>
  <c r="W1307" i="26"/>
  <c r="Z1307" i="26"/>
  <c r="Y1307" i="26"/>
  <c r="AB1307" i="26"/>
  <c r="X1307" i="26"/>
  <c r="V1307" i="26"/>
  <c r="I1359" i="16"/>
  <c r="K1359" i="16" s="1"/>
  <c r="H1359" i="16"/>
  <c r="G1359" i="16"/>
  <c r="N1359" i="16"/>
  <c r="P1359" i="16"/>
  <c r="R1359" i="16" s="1"/>
  <c r="O1359" i="16"/>
  <c r="G1308" i="26" l="1"/>
  <c r="I1308" i="26"/>
  <c r="K1308" i="26" s="1"/>
  <c r="H1308" i="26"/>
  <c r="O1308" i="26"/>
  <c r="N1308" i="26"/>
  <c r="P1308" i="26"/>
  <c r="R1308" i="26" s="1"/>
  <c r="U1359" i="16"/>
  <c r="Q1359" i="16"/>
  <c r="S1359" i="16" s="1"/>
  <c r="J1359" i="16"/>
  <c r="U1308" i="26" l="1"/>
  <c r="Q1308" i="26"/>
  <c r="S1308" i="26" s="1"/>
  <c r="J1308" i="26"/>
  <c r="T1359" i="16"/>
  <c r="L1359" i="16"/>
  <c r="T1308" i="26" l="1"/>
  <c r="L1308" i="26"/>
  <c r="V1359" i="16"/>
  <c r="AB1359" i="16"/>
  <c r="AA1359" i="16"/>
  <c r="Z1359" i="16"/>
  <c r="Y1359" i="16"/>
  <c r="X1359" i="16"/>
  <c r="W1359" i="16"/>
  <c r="M1360" i="16"/>
  <c r="F1360" i="16"/>
  <c r="F1309" i="26" l="1"/>
  <c r="M1309" i="26"/>
  <c r="AA1308" i="26"/>
  <c r="W1308" i="26"/>
  <c r="Z1308" i="26"/>
  <c r="Y1308" i="26"/>
  <c r="AB1308" i="26"/>
  <c r="X1308" i="26"/>
  <c r="V1308" i="26"/>
  <c r="P1360" i="16"/>
  <c r="R1360" i="16" s="1"/>
  <c r="O1360" i="16"/>
  <c r="N1360" i="16"/>
  <c r="I1360" i="16"/>
  <c r="K1360" i="16" s="1"/>
  <c r="H1360" i="16"/>
  <c r="G1360" i="16"/>
  <c r="G1309" i="26" l="1"/>
  <c r="I1309" i="26"/>
  <c r="K1309" i="26" s="1"/>
  <c r="H1309" i="26"/>
  <c r="O1309" i="26"/>
  <c r="N1309" i="26"/>
  <c r="P1309" i="26"/>
  <c r="R1309" i="26" s="1"/>
  <c r="Q1360" i="16"/>
  <c r="S1360" i="16" s="1"/>
  <c r="U1360" i="16"/>
  <c r="J1360" i="16"/>
  <c r="J1309" i="26" l="1"/>
  <c r="L1309" i="26" s="1"/>
  <c r="U1309" i="26"/>
  <c r="Q1309" i="26"/>
  <c r="S1309" i="26" s="1"/>
  <c r="T1360" i="16"/>
  <c r="L1360" i="16"/>
  <c r="M1310" i="26" l="1"/>
  <c r="F1310" i="26"/>
  <c r="T1309" i="26"/>
  <c r="V1309" i="26" s="1"/>
  <c r="AA1309" i="26"/>
  <c r="W1309" i="26"/>
  <c r="Z1309" i="26"/>
  <c r="Y1309" i="26"/>
  <c r="AB1309" i="26"/>
  <c r="X1309" i="26"/>
  <c r="V1360" i="16"/>
  <c r="AB1360" i="16"/>
  <c r="AA1360" i="16"/>
  <c r="Z1360" i="16"/>
  <c r="Y1360" i="16"/>
  <c r="X1360" i="16"/>
  <c r="W1360" i="16"/>
  <c r="F1361" i="16"/>
  <c r="M1361" i="16"/>
  <c r="O1310" i="26" l="1"/>
  <c r="N1310" i="26"/>
  <c r="P1310" i="26"/>
  <c r="R1310" i="26" s="1"/>
  <c r="G1310" i="26"/>
  <c r="I1310" i="26"/>
  <c r="K1310" i="26" s="1"/>
  <c r="H1310" i="26"/>
  <c r="P1361" i="16"/>
  <c r="R1361" i="16" s="1"/>
  <c r="O1361" i="16"/>
  <c r="N1361" i="16"/>
  <c r="H1361" i="16"/>
  <c r="G1361" i="16"/>
  <c r="I1361" i="16"/>
  <c r="K1361" i="16" s="1"/>
  <c r="U1310" i="26" l="1"/>
  <c r="J1310" i="26"/>
  <c r="Q1310" i="26"/>
  <c r="S1310" i="26" s="1"/>
  <c r="Q1361" i="16"/>
  <c r="S1361" i="16" s="1"/>
  <c r="U1361" i="16"/>
  <c r="J1361" i="16"/>
  <c r="T1310" i="26" l="1"/>
  <c r="L1310" i="26"/>
  <c r="T1361" i="16"/>
  <c r="L1361" i="16"/>
  <c r="F1311" i="26" l="1"/>
  <c r="M1311" i="26"/>
  <c r="AA1310" i="26"/>
  <c r="W1310" i="26"/>
  <c r="Z1310" i="26"/>
  <c r="Y1310" i="26"/>
  <c r="X1310" i="26"/>
  <c r="AB1310" i="26"/>
  <c r="V1310" i="26"/>
  <c r="V1361" i="16"/>
  <c r="AB1361" i="16"/>
  <c r="AA1361" i="16"/>
  <c r="Z1361" i="16"/>
  <c r="Y1361" i="16"/>
  <c r="X1361" i="16"/>
  <c r="W1361" i="16"/>
  <c r="F1362" i="16"/>
  <c r="M1362" i="16"/>
  <c r="G1311" i="26" l="1"/>
  <c r="I1311" i="26"/>
  <c r="K1311" i="26" s="1"/>
  <c r="H1311" i="26"/>
  <c r="O1311" i="26"/>
  <c r="N1311" i="26"/>
  <c r="P1311" i="26"/>
  <c r="R1311" i="26" s="1"/>
  <c r="G1362" i="16"/>
  <c r="I1362" i="16"/>
  <c r="K1362" i="16" s="1"/>
  <c r="H1362" i="16"/>
  <c r="O1362" i="16"/>
  <c r="N1362" i="16"/>
  <c r="P1362" i="16"/>
  <c r="R1362" i="16" s="1"/>
  <c r="J1311" i="26" l="1"/>
  <c r="L1311" i="26" s="1"/>
  <c r="U1311" i="26"/>
  <c r="Q1311" i="26"/>
  <c r="S1311" i="26" s="1"/>
  <c r="J1362" i="16"/>
  <c r="L1362" i="16" s="1"/>
  <c r="Q1362" i="16"/>
  <c r="U1362" i="16"/>
  <c r="M1312" i="26" l="1"/>
  <c r="F1312" i="26"/>
  <c r="T1311" i="26"/>
  <c r="V1311" i="26" s="1"/>
  <c r="AA1311" i="26"/>
  <c r="W1311" i="26"/>
  <c r="Z1311" i="26"/>
  <c r="Y1311" i="26"/>
  <c r="AB1311" i="26"/>
  <c r="X1311" i="26"/>
  <c r="T1362" i="16"/>
  <c r="S1362" i="16"/>
  <c r="Y1362" i="16" s="1"/>
  <c r="O1312" i="26" l="1"/>
  <c r="N1312" i="26"/>
  <c r="P1312" i="26"/>
  <c r="R1312" i="26" s="1"/>
  <c r="G1312" i="26"/>
  <c r="I1312" i="26"/>
  <c r="K1312" i="26" s="1"/>
  <c r="H1312" i="26"/>
  <c r="Z1362" i="16"/>
  <c r="AA1362" i="16"/>
  <c r="AB1362" i="16"/>
  <c r="V1362" i="16"/>
  <c r="W1362" i="16"/>
  <c r="X1362" i="16"/>
  <c r="M1363" i="16"/>
  <c r="F1363" i="16"/>
  <c r="G1363" i="16" s="1"/>
  <c r="U1312" i="26" l="1"/>
  <c r="J1312" i="26"/>
  <c r="Q1312" i="26"/>
  <c r="S1312" i="26" s="1"/>
  <c r="P1363" i="16"/>
  <c r="R1363" i="16" s="1"/>
  <c r="N1363" i="16"/>
  <c r="O1363" i="16"/>
  <c r="H1363" i="16"/>
  <c r="I1363" i="16"/>
  <c r="K1363" i="16" s="1"/>
  <c r="T1312" i="26" l="1"/>
  <c r="L1312" i="26"/>
  <c r="U1363" i="16"/>
  <c r="Q1363" i="16"/>
  <c r="S1363" i="16" s="1"/>
  <c r="J1363" i="16"/>
  <c r="L1363" i="16" s="1"/>
  <c r="F1313" i="26" l="1"/>
  <c r="M1313" i="26"/>
  <c r="AA1312" i="26"/>
  <c r="W1312" i="26"/>
  <c r="Z1312" i="26"/>
  <c r="Y1312" i="26"/>
  <c r="AB1312" i="26"/>
  <c r="X1312" i="26"/>
  <c r="V1312" i="26"/>
  <c r="AB1363" i="16"/>
  <c r="AA1363" i="16"/>
  <c r="Z1363" i="16"/>
  <c r="Y1363" i="16"/>
  <c r="X1363" i="16"/>
  <c r="W1363" i="16"/>
  <c r="M1364" i="16"/>
  <c r="T1363" i="16"/>
  <c r="V1363" i="16" s="1"/>
  <c r="F1364" i="16"/>
  <c r="G1364" i="16" s="1"/>
  <c r="G1313" i="26" l="1"/>
  <c r="I1313" i="26"/>
  <c r="K1313" i="26" s="1"/>
  <c r="H1313" i="26"/>
  <c r="O1313" i="26"/>
  <c r="N1313" i="26"/>
  <c r="P1313" i="26"/>
  <c r="R1313" i="26" s="1"/>
  <c r="P1364" i="16"/>
  <c r="R1364" i="16" s="1"/>
  <c r="O1364" i="16"/>
  <c r="N1364" i="16"/>
  <c r="H1364" i="16"/>
  <c r="I1364" i="16"/>
  <c r="K1364" i="16" s="1"/>
  <c r="J1313" i="26" l="1"/>
  <c r="L1313" i="26" s="1"/>
  <c r="U1313" i="26"/>
  <c r="Q1313" i="26"/>
  <c r="S1313" i="26" s="1"/>
  <c r="U1364" i="16"/>
  <c r="Q1364" i="16"/>
  <c r="S1364" i="16" s="1"/>
  <c r="J1364" i="16"/>
  <c r="L1364" i="16" s="1"/>
  <c r="F1314" i="26" l="1"/>
  <c r="M1314" i="26"/>
  <c r="T1313" i="26"/>
  <c r="V1313" i="26" s="1"/>
  <c r="AA1313" i="26"/>
  <c r="W1313" i="26"/>
  <c r="Z1313" i="26"/>
  <c r="Y1313" i="26"/>
  <c r="AB1313" i="26"/>
  <c r="X1313" i="26"/>
  <c r="AB1364" i="16"/>
  <c r="AA1364" i="16"/>
  <c r="Z1364" i="16"/>
  <c r="Y1364" i="16"/>
  <c r="X1364" i="16"/>
  <c r="W1364" i="16"/>
  <c r="M1365" i="16"/>
  <c r="T1364" i="16"/>
  <c r="V1364" i="16" s="1"/>
  <c r="F1365" i="16"/>
  <c r="H1365" i="16" s="1"/>
  <c r="G1314" i="26" l="1"/>
  <c r="I1314" i="26"/>
  <c r="K1314" i="26" s="1"/>
  <c r="H1314" i="26"/>
  <c r="O1314" i="26"/>
  <c r="N1314" i="26"/>
  <c r="P1314" i="26"/>
  <c r="R1314" i="26" s="1"/>
  <c r="P1365" i="16"/>
  <c r="R1365" i="16" s="1"/>
  <c r="N1365" i="16"/>
  <c r="O1365" i="16"/>
  <c r="I1365" i="16"/>
  <c r="K1365" i="16" s="1"/>
  <c r="G1365" i="16"/>
  <c r="U1314" i="26" l="1"/>
  <c r="Q1314" i="26"/>
  <c r="S1314" i="26" s="1"/>
  <c r="J1314" i="26"/>
  <c r="U1365" i="16"/>
  <c r="Q1365" i="16"/>
  <c r="S1365" i="16" s="1"/>
  <c r="J1365" i="16"/>
  <c r="T1314" i="26" l="1"/>
  <c r="L1314" i="26"/>
  <c r="T1365" i="16"/>
  <c r="L1365" i="16"/>
  <c r="F1315" i="26" l="1"/>
  <c r="M1315" i="26"/>
  <c r="AA1314" i="26"/>
  <c r="W1314" i="26"/>
  <c r="Z1314" i="26"/>
  <c r="Y1314" i="26"/>
  <c r="X1314" i="26"/>
  <c r="AB1314" i="26"/>
  <c r="V1314" i="26"/>
  <c r="V1365" i="16"/>
  <c r="AB1365" i="16"/>
  <c r="AA1365" i="16"/>
  <c r="Z1365" i="16"/>
  <c r="Y1365" i="16"/>
  <c r="X1365" i="16"/>
  <c r="W1365" i="16"/>
  <c r="M1366" i="16"/>
  <c r="F1366" i="16"/>
  <c r="I1366" i="16" s="1"/>
  <c r="K1366" i="16" s="1"/>
  <c r="G1315" i="26" l="1"/>
  <c r="I1315" i="26"/>
  <c r="K1315" i="26" s="1"/>
  <c r="H1315" i="26"/>
  <c r="O1315" i="26"/>
  <c r="N1315" i="26"/>
  <c r="P1315" i="26"/>
  <c r="R1315" i="26" s="1"/>
  <c r="O1366" i="16"/>
  <c r="P1366" i="16"/>
  <c r="R1366" i="16" s="1"/>
  <c r="G1366" i="16"/>
  <c r="N1366" i="16"/>
  <c r="H1366" i="16"/>
  <c r="U1315" i="26" l="1"/>
  <c r="Q1315" i="26"/>
  <c r="S1315" i="26" s="1"/>
  <c r="J1315" i="26"/>
  <c r="U1366" i="16"/>
  <c r="Q1366" i="16"/>
  <c r="S1366" i="16" s="1"/>
  <c r="J1366" i="16"/>
  <c r="T1315" i="26" l="1"/>
  <c r="L1315" i="26"/>
  <c r="T1366" i="16"/>
  <c r="L1366" i="16"/>
  <c r="F1316" i="26" l="1"/>
  <c r="M1316" i="26"/>
  <c r="AA1315" i="26"/>
  <c r="W1315" i="26"/>
  <c r="Z1315" i="26"/>
  <c r="Y1315" i="26"/>
  <c r="AB1315" i="26"/>
  <c r="X1315" i="26"/>
  <c r="V1315" i="26"/>
  <c r="V1366" i="16"/>
  <c r="AB1366" i="16"/>
  <c r="AA1366" i="16"/>
  <c r="Z1366" i="16"/>
  <c r="Y1366" i="16"/>
  <c r="X1366" i="16"/>
  <c r="W1366" i="16"/>
  <c r="M1367" i="16"/>
  <c r="F1367" i="16"/>
  <c r="H1367" i="16" s="1"/>
  <c r="G1316" i="26" l="1"/>
  <c r="I1316" i="26"/>
  <c r="K1316" i="26" s="1"/>
  <c r="H1316" i="26"/>
  <c r="O1316" i="26"/>
  <c r="N1316" i="26"/>
  <c r="P1316" i="26"/>
  <c r="R1316" i="26" s="1"/>
  <c r="N1367" i="16"/>
  <c r="O1367" i="16"/>
  <c r="P1367" i="16"/>
  <c r="R1367" i="16" s="1"/>
  <c r="I1367" i="16"/>
  <c r="K1367" i="16" s="1"/>
  <c r="G1367" i="16"/>
  <c r="Q1316" i="26" l="1"/>
  <c r="S1316" i="26" s="1"/>
  <c r="U1316" i="26"/>
  <c r="J1316" i="26"/>
  <c r="J1367" i="16"/>
  <c r="L1367" i="16" s="1"/>
  <c r="Q1367" i="16"/>
  <c r="S1367" i="16" s="1"/>
  <c r="U1367" i="16"/>
  <c r="T1316" i="26" l="1"/>
  <c r="L1316" i="26"/>
  <c r="AB1367" i="16"/>
  <c r="AA1367" i="16"/>
  <c r="Z1367" i="16"/>
  <c r="Y1367" i="16"/>
  <c r="X1367" i="16"/>
  <c r="W1367" i="16"/>
  <c r="M1368" i="16"/>
  <c r="F1368" i="16"/>
  <c r="I1368" i="16" s="1"/>
  <c r="K1368" i="16" s="1"/>
  <c r="T1367" i="16"/>
  <c r="V1367" i="16" s="1"/>
  <c r="F1317" i="26" l="1"/>
  <c r="M1317" i="26"/>
  <c r="AA1316" i="26"/>
  <c r="W1316" i="26"/>
  <c r="Z1316" i="26"/>
  <c r="Y1316" i="26"/>
  <c r="AB1316" i="26"/>
  <c r="X1316" i="26"/>
  <c r="V1316" i="26"/>
  <c r="P1368" i="16"/>
  <c r="N1368" i="16"/>
  <c r="O1368" i="16"/>
  <c r="G1368" i="16"/>
  <c r="H1368" i="16"/>
  <c r="G1317" i="26" l="1"/>
  <c r="I1317" i="26"/>
  <c r="K1317" i="26" s="1"/>
  <c r="H1317" i="26"/>
  <c r="O1317" i="26"/>
  <c r="N1317" i="26"/>
  <c r="P1317" i="26"/>
  <c r="R1317" i="26" s="1"/>
  <c r="R1368" i="16"/>
  <c r="U1368" i="16" s="1"/>
  <c r="Q1368" i="16"/>
  <c r="J1368" i="16"/>
  <c r="Q1317" i="26" l="1"/>
  <c r="S1317" i="26" s="1"/>
  <c r="U1317" i="26"/>
  <c r="J1317" i="26"/>
  <c r="S1368" i="16"/>
  <c r="T1368" i="16"/>
  <c r="L1368" i="16"/>
  <c r="T1317" i="26" l="1"/>
  <c r="L1317" i="26"/>
  <c r="V1368" i="16"/>
  <c r="AB1368" i="16"/>
  <c r="AA1368" i="16"/>
  <c r="Z1368" i="16"/>
  <c r="Y1368" i="16"/>
  <c r="X1368" i="16"/>
  <c r="W1368" i="16"/>
  <c r="M1369" i="16"/>
  <c r="F1369" i="16"/>
  <c r="I1369" i="16" s="1"/>
  <c r="K1369" i="16" s="1"/>
  <c r="F1318" i="26" l="1"/>
  <c r="M1318" i="26"/>
  <c r="AA1317" i="26"/>
  <c r="W1317" i="26"/>
  <c r="Z1317" i="26"/>
  <c r="Y1317" i="26"/>
  <c r="AB1317" i="26"/>
  <c r="X1317" i="26"/>
  <c r="V1317" i="26"/>
  <c r="P1369" i="16"/>
  <c r="R1369" i="16" s="1"/>
  <c r="U1369" i="16" s="1"/>
  <c r="N1369" i="16"/>
  <c r="O1369" i="16"/>
  <c r="G1369" i="16"/>
  <c r="H1369" i="16"/>
  <c r="G1318" i="26" l="1"/>
  <c r="I1318" i="26"/>
  <c r="K1318" i="26" s="1"/>
  <c r="H1318" i="26"/>
  <c r="O1318" i="26"/>
  <c r="N1318" i="26"/>
  <c r="P1318" i="26"/>
  <c r="R1318" i="26" s="1"/>
  <c r="Q1369" i="16"/>
  <c r="S1369" i="16" s="1"/>
  <c r="J1369" i="16"/>
  <c r="J1318" i="26" l="1"/>
  <c r="L1318" i="26" s="1"/>
  <c r="U1318" i="26"/>
  <c r="Q1318" i="26"/>
  <c r="S1318" i="26" s="1"/>
  <c r="T1369" i="16"/>
  <c r="L1369" i="16"/>
  <c r="W1369" i="16" s="1"/>
  <c r="M1319" i="26" l="1"/>
  <c r="F1319" i="26"/>
  <c r="AA1318" i="26"/>
  <c r="W1318" i="26"/>
  <c r="Z1318" i="26"/>
  <c r="Y1318" i="26"/>
  <c r="X1318" i="26"/>
  <c r="AB1318" i="26"/>
  <c r="T1318" i="26"/>
  <c r="V1318" i="26" s="1"/>
  <c r="M1370" i="16"/>
  <c r="P1370" i="16" s="1"/>
  <c r="R1370" i="16" s="1"/>
  <c r="V1369" i="16"/>
  <c r="AB1369" i="16"/>
  <c r="AA1369" i="16"/>
  <c r="Z1369" i="16"/>
  <c r="F1370" i="16"/>
  <c r="G1370" i="16" s="1"/>
  <c r="Y1369" i="16"/>
  <c r="X1369" i="16"/>
  <c r="G1319" i="26" l="1"/>
  <c r="I1319" i="26"/>
  <c r="K1319" i="26" s="1"/>
  <c r="H1319" i="26"/>
  <c r="O1319" i="26"/>
  <c r="N1319" i="26"/>
  <c r="P1319" i="26"/>
  <c r="R1319" i="26" s="1"/>
  <c r="N1370" i="16"/>
  <c r="O1370" i="16"/>
  <c r="H1370" i="16"/>
  <c r="I1370" i="16"/>
  <c r="K1370" i="16" s="1"/>
  <c r="U1370" i="16" s="1"/>
  <c r="J1319" i="26" l="1"/>
  <c r="L1319" i="26" s="1"/>
  <c r="U1319" i="26"/>
  <c r="Q1319" i="26"/>
  <c r="S1319" i="26" s="1"/>
  <c r="Q1370" i="16"/>
  <c r="S1370" i="16" s="1"/>
  <c r="J1370" i="16"/>
  <c r="L1370" i="16" s="1"/>
  <c r="F1320" i="26" l="1"/>
  <c r="M1320" i="26"/>
  <c r="T1319" i="26"/>
  <c r="V1319" i="26" s="1"/>
  <c r="AA1319" i="26"/>
  <c r="W1319" i="26"/>
  <c r="Z1319" i="26"/>
  <c r="Y1319" i="26"/>
  <c r="AB1319" i="26"/>
  <c r="X1319" i="26"/>
  <c r="AB1370" i="16"/>
  <c r="M1371" i="16"/>
  <c r="O1371" i="16" s="1"/>
  <c r="T1370" i="16"/>
  <c r="V1370" i="16" s="1"/>
  <c r="F1371" i="16"/>
  <c r="I1371" i="16" s="1"/>
  <c r="K1371" i="16" s="1"/>
  <c r="W1370" i="16"/>
  <c r="X1370" i="16"/>
  <c r="Y1370" i="16"/>
  <c r="Z1370" i="16"/>
  <c r="AA1370" i="16"/>
  <c r="O1320" i="26" l="1"/>
  <c r="N1320" i="26"/>
  <c r="P1320" i="26"/>
  <c r="R1320" i="26" s="1"/>
  <c r="G1320" i="26"/>
  <c r="I1320" i="26"/>
  <c r="K1320" i="26" s="1"/>
  <c r="H1320" i="26"/>
  <c r="P1371" i="16"/>
  <c r="R1371" i="16" s="1"/>
  <c r="U1371" i="16" s="1"/>
  <c r="N1371" i="16"/>
  <c r="G1371" i="16"/>
  <c r="H1371" i="16"/>
  <c r="U1320" i="26" l="1"/>
  <c r="J1320" i="26"/>
  <c r="Q1320" i="26"/>
  <c r="S1320" i="26" s="1"/>
  <c r="Q1371" i="16"/>
  <c r="S1371" i="16" s="1"/>
  <c r="J1371" i="16"/>
  <c r="T1320" i="26" l="1"/>
  <c r="L1320" i="26"/>
  <c r="T1371" i="16"/>
  <c r="L1371" i="16"/>
  <c r="F1321" i="26" l="1"/>
  <c r="M1321" i="26"/>
  <c r="AA1320" i="26"/>
  <c r="W1320" i="26"/>
  <c r="Z1320" i="26"/>
  <c r="Y1320" i="26"/>
  <c r="AB1320" i="26"/>
  <c r="X1320" i="26"/>
  <c r="V1320" i="26"/>
  <c r="V1371" i="16"/>
  <c r="F1372" i="16"/>
  <c r="I1372" i="16" s="1"/>
  <c r="K1372" i="16" s="1"/>
  <c r="W1371" i="16"/>
  <c r="AA1371" i="16"/>
  <c r="Z1371" i="16"/>
  <c r="M1372" i="16"/>
  <c r="P1372" i="16" s="1"/>
  <c r="R1372" i="16" s="1"/>
  <c r="X1371" i="16"/>
  <c r="AB1371" i="16"/>
  <c r="Y1371" i="16"/>
  <c r="G1321" i="26" l="1"/>
  <c r="I1321" i="26"/>
  <c r="K1321" i="26" s="1"/>
  <c r="H1321" i="26"/>
  <c r="O1321" i="26"/>
  <c r="N1321" i="26"/>
  <c r="P1321" i="26"/>
  <c r="R1321" i="26" s="1"/>
  <c r="G1372" i="16"/>
  <c r="H1372" i="16"/>
  <c r="N1372" i="16"/>
  <c r="O1372" i="16"/>
  <c r="U1372" i="16"/>
  <c r="J1321" i="26" l="1"/>
  <c r="L1321" i="26" s="1"/>
  <c r="U1321" i="26"/>
  <c r="Q1321" i="26"/>
  <c r="S1321" i="26" s="1"/>
  <c r="J1372" i="16"/>
  <c r="L1372" i="16" s="1"/>
  <c r="Q1372" i="16"/>
  <c r="S1372" i="16" s="1"/>
  <c r="F1322" i="26" l="1"/>
  <c r="M1322" i="26"/>
  <c r="T1321" i="26"/>
  <c r="V1321" i="26" s="1"/>
  <c r="AA1321" i="26"/>
  <c r="W1321" i="26"/>
  <c r="Z1321" i="26"/>
  <c r="Y1321" i="26"/>
  <c r="AB1321" i="26"/>
  <c r="X1321" i="26"/>
  <c r="T1372" i="16"/>
  <c r="V1372" i="16" s="1"/>
  <c r="AB1372" i="16"/>
  <c r="AA1372" i="16"/>
  <c r="Z1372" i="16"/>
  <c r="Y1372" i="16"/>
  <c r="X1372" i="16"/>
  <c r="W1372" i="16"/>
  <c r="F1373" i="16"/>
  <c r="M1373" i="16"/>
  <c r="O1322" i="26" l="1"/>
  <c r="N1322" i="26"/>
  <c r="P1322" i="26"/>
  <c r="R1322" i="26" s="1"/>
  <c r="G1322" i="26"/>
  <c r="I1322" i="26"/>
  <c r="K1322" i="26" s="1"/>
  <c r="H1322" i="26"/>
  <c r="P1373" i="16"/>
  <c r="R1373" i="16" s="1"/>
  <c r="O1373" i="16"/>
  <c r="N1373" i="16"/>
  <c r="H1373" i="16"/>
  <c r="G1373" i="16"/>
  <c r="I1373" i="16"/>
  <c r="K1373" i="16" s="1"/>
  <c r="U1322" i="26" l="1"/>
  <c r="J1322" i="26"/>
  <c r="Q1322" i="26"/>
  <c r="S1322" i="26" s="1"/>
  <c r="U1373" i="16"/>
  <c r="J1373" i="16"/>
  <c r="Q1373" i="16"/>
  <c r="S1373" i="16" s="1"/>
  <c r="T1322" i="26" l="1"/>
  <c r="L1322" i="26"/>
  <c r="T1373" i="16"/>
  <c r="L1373" i="16"/>
  <c r="F1323" i="26" l="1"/>
  <c r="M1323" i="26"/>
  <c r="AA1322" i="26"/>
  <c r="W1322" i="26"/>
  <c r="Z1322" i="26"/>
  <c r="Y1322" i="26"/>
  <c r="X1322" i="26"/>
  <c r="AB1322" i="26"/>
  <c r="V1322" i="26"/>
  <c r="V1373" i="16"/>
  <c r="AB1373" i="16"/>
  <c r="AA1373" i="16"/>
  <c r="Z1373" i="16"/>
  <c r="Y1373" i="16"/>
  <c r="X1373" i="16"/>
  <c r="W1373" i="16"/>
  <c r="F1374" i="16"/>
  <c r="M1374" i="16"/>
  <c r="G1323" i="26" l="1"/>
  <c r="I1323" i="26"/>
  <c r="K1323" i="26" s="1"/>
  <c r="H1323" i="26"/>
  <c r="O1323" i="26"/>
  <c r="N1323" i="26"/>
  <c r="P1323" i="26"/>
  <c r="R1323" i="26" s="1"/>
  <c r="G1374" i="16"/>
  <c r="I1374" i="16"/>
  <c r="K1374" i="16" s="1"/>
  <c r="H1374" i="16"/>
  <c r="O1374" i="16"/>
  <c r="N1374" i="16"/>
  <c r="P1374" i="16"/>
  <c r="R1374" i="16" s="1"/>
  <c r="J1323" i="26" l="1"/>
  <c r="L1323" i="26" s="1"/>
  <c r="U1323" i="26"/>
  <c r="Q1323" i="26"/>
  <c r="S1323" i="26" s="1"/>
  <c r="U1374" i="16"/>
  <c r="Q1374" i="16"/>
  <c r="S1374" i="16" s="1"/>
  <c r="J1374" i="16"/>
  <c r="F1324" i="26" l="1"/>
  <c r="M1324" i="26"/>
  <c r="T1323" i="26"/>
  <c r="V1323" i="26" s="1"/>
  <c r="AA1323" i="26"/>
  <c r="W1323" i="26"/>
  <c r="Z1323" i="26"/>
  <c r="Y1323" i="26"/>
  <c r="AB1323" i="26"/>
  <c r="X1323" i="26"/>
  <c r="T1374" i="16"/>
  <c r="L1374" i="16"/>
  <c r="O1324" i="26" l="1"/>
  <c r="N1324" i="26"/>
  <c r="P1324" i="26"/>
  <c r="R1324" i="26" s="1"/>
  <c r="G1324" i="26"/>
  <c r="I1324" i="26"/>
  <c r="K1324" i="26" s="1"/>
  <c r="H1324" i="26"/>
  <c r="V1374" i="16"/>
  <c r="AB1374" i="16"/>
  <c r="AA1374" i="16"/>
  <c r="Z1374" i="16"/>
  <c r="Y1374" i="16"/>
  <c r="X1374" i="16"/>
  <c r="W1374" i="16"/>
  <c r="F1375" i="16"/>
  <c r="M1375" i="16"/>
  <c r="U1324" i="26" l="1"/>
  <c r="J1324" i="26"/>
  <c r="Q1324" i="26"/>
  <c r="S1324" i="26" s="1"/>
  <c r="N1375" i="16"/>
  <c r="P1375" i="16"/>
  <c r="R1375" i="16" s="1"/>
  <c r="O1375" i="16"/>
  <c r="I1375" i="16"/>
  <c r="K1375" i="16" s="1"/>
  <c r="H1375" i="16"/>
  <c r="G1375" i="16"/>
  <c r="T1324" i="26" l="1"/>
  <c r="L1324" i="26"/>
  <c r="U1375" i="16"/>
  <c r="Q1375" i="16"/>
  <c r="S1375" i="16" s="1"/>
  <c r="J1375" i="16"/>
  <c r="F1325" i="26" l="1"/>
  <c r="M1325" i="26"/>
  <c r="AA1324" i="26"/>
  <c r="W1324" i="26"/>
  <c r="Z1324" i="26"/>
  <c r="Y1324" i="26"/>
  <c r="AB1324" i="26"/>
  <c r="X1324" i="26"/>
  <c r="V1324" i="26"/>
  <c r="T1375" i="16"/>
  <c r="L1375" i="16"/>
  <c r="G1325" i="26" l="1"/>
  <c r="I1325" i="26"/>
  <c r="K1325" i="26" s="1"/>
  <c r="H1325" i="26"/>
  <c r="O1325" i="26"/>
  <c r="N1325" i="26"/>
  <c r="P1325" i="26"/>
  <c r="R1325" i="26" s="1"/>
  <c r="V1375" i="16"/>
  <c r="AB1375" i="16"/>
  <c r="AA1375" i="16"/>
  <c r="Z1375" i="16"/>
  <c r="Y1375" i="16"/>
  <c r="X1375" i="16"/>
  <c r="W1375" i="16"/>
  <c r="M1376" i="16"/>
  <c r="F1376" i="16"/>
  <c r="J1325" i="26" l="1"/>
  <c r="L1325" i="26" s="1"/>
  <c r="U1325" i="26"/>
  <c r="Q1325" i="26"/>
  <c r="P1376" i="16"/>
  <c r="R1376" i="16" s="1"/>
  <c r="O1376" i="16"/>
  <c r="N1376" i="16"/>
  <c r="I1376" i="16"/>
  <c r="K1376" i="16" s="1"/>
  <c r="H1376" i="16"/>
  <c r="G1376" i="16"/>
  <c r="T1325" i="26" l="1"/>
  <c r="S1325" i="26"/>
  <c r="F1326" i="26" s="1"/>
  <c r="W1325" i="26"/>
  <c r="Z1325" i="26"/>
  <c r="U1376" i="16"/>
  <c r="Q1376" i="16"/>
  <c r="S1376" i="16" s="1"/>
  <c r="J1376" i="16"/>
  <c r="X1325" i="26" l="1"/>
  <c r="AB1325" i="26"/>
  <c r="Y1325" i="26"/>
  <c r="M1326" i="26"/>
  <c r="O1326" i="26" s="1"/>
  <c r="V1325" i="26"/>
  <c r="AA1325" i="26"/>
  <c r="G1326" i="26"/>
  <c r="I1326" i="26"/>
  <c r="K1326" i="26" s="1"/>
  <c r="H1326" i="26"/>
  <c r="T1376" i="16"/>
  <c r="L1376" i="16"/>
  <c r="P1326" i="26" l="1"/>
  <c r="R1326" i="26" s="1"/>
  <c r="U1326" i="26" s="1"/>
  <c r="N1326" i="26"/>
  <c r="J1326" i="26"/>
  <c r="L1326" i="26" s="1"/>
  <c r="V1376" i="16"/>
  <c r="AB1376" i="16"/>
  <c r="AA1376" i="16"/>
  <c r="Z1376" i="16"/>
  <c r="Y1376" i="16"/>
  <c r="X1376" i="16"/>
  <c r="W1376" i="16"/>
  <c r="F1377" i="16"/>
  <c r="M1377" i="16"/>
  <c r="Q1326" i="26" l="1"/>
  <c r="S1326" i="26" s="1"/>
  <c r="F1327" i="26" s="1"/>
  <c r="H1377" i="16"/>
  <c r="G1377" i="16"/>
  <c r="I1377" i="16"/>
  <c r="K1377" i="16" s="1"/>
  <c r="P1377" i="16"/>
  <c r="R1377" i="16" s="1"/>
  <c r="O1377" i="16"/>
  <c r="N1377" i="16"/>
  <c r="W1326" i="26" l="1"/>
  <c r="AB1326" i="26"/>
  <c r="Y1326" i="26"/>
  <c r="M1327" i="26"/>
  <c r="N1327" i="26" s="1"/>
  <c r="X1326" i="26"/>
  <c r="AA1326" i="26"/>
  <c r="T1326" i="26"/>
  <c r="V1326" i="26" s="1"/>
  <c r="Z1326" i="26"/>
  <c r="G1327" i="26"/>
  <c r="I1327" i="26"/>
  <c r="K1327" i="26" s="1"/>
  <c r="H1327" i="26"/>
  <c r="Q1377" i="16"/>
  <c r="S1377" i="16" s="1"/>
  <c r="U1377" i="16"/>
  <c r="J1377" i="16"/>
  <c r="P1327" i="26" l="1"/>
  <c r="R1327" i="26" s="1"/>
  <c r="U1327" i="26" s="1"/>
  <c r="O1327" i="26"/>
  <c r="J1327" i="26"/>
  <c r="L1327" i="26" s="1"/>
  <c r="T1377" i="16"/>
  <c r="L1377" i="16"/>
  <c r="Q1327" i="26" l="1"/>
  <c r="S1327" i="26" s="1"/>
  <c r="M1328" i="26" s="1"/>
  <c r="V1377" i="16"/>
  <c r="AB1377" i="16"/>
  <c r="AA1377" i="16"/>
  <c r="Z1377" i="16"/>
  <c r="Y1377" i="16"/>
  <c r="X1377" i="16"/>
  <c r="W1377" i="16"/>
  <c r="F1378" i="16"/>
  <c r="M1378" i="16"/>
  <c r="Z1327" i="26" l="1"/>
  <c r="AB1327" i="26"/>
  <c r="Y1327" i="26"/>
  <c r="X1327" i="26"/>
  <c r="W1327" i="26"/>
  <c r="AA1327" i="26"/>
  <c r="F1328" i="26"/>
  <c r="H1328" i="26" s="1"/>
  <c r="T1327" i="26"/>
  <c r="V1327" i="26" s="1"/>
  <c r="O1328" i="26"/>
  <c r="N1328" i="26"/>
  <c r="P1328" i="26"/>
  <c r="R1328" i="26" s="1"/>
  <c r="G1378" i="16"/>
  <c r="I1378" i="16"/>
  <c r="K1378" i="16" s="1"/>
  <c r="H1378" i="16"/>
  <c r="O1378" i="16"/>
  <c r="N1378" i="16"/>
  <c r="P1378" i="16"/>
  <c r="R1378" i="16" s="1"/>
  <c r="I1328" i="26" l="1"/>
  <c r="K1328" i="26" s="1"/>
  <c r="U1328" i="26" s="1"/>
  <c r="G1328" i="26"/>
  <c r="Q1328" i="26"/>
  <c r="S1328" i="26" s="1"/>
  <c r="U1378" i="16"/>
  <c r="J1378" i="16"/>
  <c r="L1378" i="16" s="1"/>
  <c r="Q1378" i="16"/>
  <c r="S1378" i="16" s="1"/>
  <c r="J1328" i="26" l="1"/>
  <c r="T1328" i="26" s="1"/>
  <c r="AB1378" i="16"/>
  <c r="AA1378" i="16"/>
  <c r="Z1378" i="16"/>
  <c r="Y1378" i="16"/>
  <c r="X1378" i="16"/>
  <c r="W1378" i="16"/>
  <c r="T1378" i="16"/>
  <c r="V1378" i="16" s="1"/>
  <c r="F1379" i="16"/>
  <c r="M1379" i="16"/>
  <c r="L1328" i="26" l="1"/>
  <c r="AA1328" i="26" s="1"/>
  <c r="I1379" i="16"/>
  <c r="K1379" i="16" s="1"/>
  <c r="H1379" i="16"/>
  <c r="G1379" i="16"/>
  <c r="N1379" i="16"/>
  <c r="P1379" i="16"/>
  <c r="R1379" i="16" s="1"/>
  <c r="O1379" i="16"/>
  <c r="V1328" i="26" l="1"/>
  <c r="Z1328" i="26"/>
  <c r="AB1328" i="26"/>
  <c r="M1329" i="26"/>
  <c r="O1329" i="26" s="1"/>
  <c r="X1328" i="26"/>
  <c r="W1328" i="26"/>
  <c r="Y1328" i="26"/>
  <c r="F1329" i="26"/>
  <c r="G1329" i="26" s="1"/>
  <c r="U1379" i="16"/>
  <c r="Q1379" i="16"/>
  <c r="S1379" i="16" s="1"/>
  <c r="J1379" i="16"/>
  <c r="P1329" i="26" l="1"/>
  <c r="R1329" i="26" s="1"/>
  <c r="N1329" i="26"/>
  <c r="H1329" i="26"/>
  <c r="I1329" i="26"/>
  <c r="K1329" i="26" s="1"/>
  <c r="T1379" i="16"/>
  <c r="L1379" i="16"/>
  <c r="U1329" i="26" l="1"/>
  <c r="Q1329" i="26"/>
  <c r="S1329" i="26" s="1"/>
  <c r="J1329" i="26"/>
  <c r="L1329" i="26" s="1"/>
  <c r="V1379" i="16"/>
  <c r="AB1379" i="16"/>
  <c r="AA1379" i="16"/>
  <c r="Z1379" i="16"/>
  <c r="Y1379" i="16"/>
  <c r="X1379" i="16"/>
  <c r="W1379" i="16"/>
  <c r="M1380" i="16"/>
  <c r="F1380" i="16"/>
  <c r="M1330" i="26" l="1"/>
  <c r="O1330" i="26" s="1"/>
  <c r="AB1329" i="26"/>
  <c r="Z1329" i="26"/>
  <c r="AA1329" i="26"/>
  <c r="Y1329" i="26"/>
  <c r="T1329" i="26"/>
  <c r="V1329" i="26" s="1"/>
  <c r="F1330" i="26"/>
  <c r="I1330" i="26" s="1"/>
  <c r="K1330" i="26" s="1"/>
  <c r="X1329" i="26"/>
  <c r="W1329" i="26"/>
  <c r="P1380" i="16"/>
  <c r="R1380" i="16" s="1"/>
  <c r="O1380" i="16"/>
  <c r="N1380" i="16"/>
  <c r="I1380" i="16"/>
  <c r="K1380" i="16" s="1"/>
  <c r="H1380" i="16"/>
  <c r="G1380" i="16"/>
  <c r="N1330" i="26" l="1"/>
  <c r="P1330" i="26"/>
  <c r="R1330" i="26" s="1"/>
  <c r="U1330" i="26" s="1"/>
  <c r="G1330" i="26"/>
  <c r="H1330" i="26"/>
  <c r="Q1380" i="16"/>
  <c r="S1380" i="16" s="1"/>
  <c r="U1380" i="16"/>
  <c r="J1380" i="16"/>
  <c r="Q1330" i="26" l="1"/>
  <c r="S1330" i="26" s="1"/>
  <c r="J1330" i="26"/>
  <c r="T1380" i="16"/>
  <c r="L1380" i="16"/>
  <c r="T1330" i="26" l="1"/>
  <c r="L1330" i="26"/>
  <c r="AA1330" i="26" s="1"/>
  <c r="V1380" i="16"/>
  <c r="AB1380" i="16"/>
  <c r="AA1380" i="16"/>
  <c r="Z1380" i="16"/>
  <c r="Y1380" i="16"/>
  <c r="X1380" i="16"/>
  <c r="W1380" i="16"/>
  <c r="F1381" i="16"/>
  <c r="M1381" i="16"/>
  <c r="Y1330" i="26" l="1"/>
  <c r="V1330" i="26"/>
  <c r="W1330" i="26"/>
  <c r="AB1330" i="26"/>
  <c r="Z1330" i="26"/>
  <c r="X1330" i="26"/>
  <c r="M1331" i="26"/>
  <c r="N1331" i="26" s="1"/>
  <c r="F1331" i="26"/>
  <c r="G1331" i="26" s="1"/>
  <c r="P1381" i="16"/>
  <c r="R1381" i="16" s="1"/>
  <c r="O1381" i="16"/>
  <c r="N1381" i="16"/>
  <c r="H1381" i="16"/>
  <c r="G1381" i="16"/>
  <c r="I1381" i="16"/>
  <c r="K1381" i="16" s="1"/>
  <c r="O1331" i="26" l="1"/>
  <c r="P1331" i="26"/>
  <c r="R1331" i="26" s="1"/>
  <c r="H1331" i="26"/>
  <c r="I1331" i="26"/>
  <c r="K1331" i="26" s="1"/>
  <c r="U1381" i="16"/>
  <c r="J1381" i="16"/>
  <c r="L1381" i="16" s="1"/>
  <c r="Q1381" i="16"/>
  <c r="S1381" i="16" s="1"/>
  <c r="U1331" i="26" l="1"/>
  <c r="Q1331" i="26"/>
  <c r="S1331" i="26" s="1"/>
  <c r="J1331" i="26"/>
  <c r="L1331" i="26" s="1"/>
  <c r="AB1381" i="16"/>
  <c r="AA1381" i="16"/>
  <c r="Z1381" i="16"/>
  <c r="Y1381" i="16"/>
  <c r="X1381" i="16"/>
  <c r="W1381" i="16"/>
  <c r="T1381" i="16"/>
  <c r="V1381" i="16" s="1"/>
  <c r="F1382" i="16"/>
  <c r="M1382" i="16"/>
  <c r="M1332" i="26" l="1"/>
  <c r="O1332" i="26" s="1"/>
  <c r="AB1331" i="26"/>
  <c r="Z1331" i="26"/>
  <c r="AA1331" i="26"/>
  <c r="Y1331" i="26"/>
  <c r="T1331" i="26"/>
  <c r="V1331" i="26" s="1"/>
  <c r="F1332" i="26"/>
  <c r="I1332" i="26" s="1"/>
  <c r="K1332" i="26" s="1"/>
  <c r="X1331" i="26"/>
  <c r="W1331" i="26"/>
  <c r="O1382" i="16"/>
  <c r="N1382" i="16"/>
  <c r="P1382" i="16"/>
  <c r="R1382" i="16" s="1"/>
  <c r="G1382" i="16"/>
  <c r="I1382" i="16"/>
  <c r="K1382" i="16" s="1"/>
  <c r="H1382" i="16"/>
  <c r="N1332" i="26" l="1"/>
  <c r="P1332" i="26"/>
  <c r="R1332" i="26" s="1"/>
  <c r="U1332" i="26" s="1"/>
  <c r="G1332" i="26"/>
  <c r="H1332" i="26"/>
  <c r="U1382" i="16"/>
  <c r="J1382" i="16"/>
  <c r="L1382" i="16" s="1"/>
  <c r="Q1382" i="16"/>
  <c r="Q1332" i="26" l="1"/>
  <c r="S1332" i="26" s="1"/>
  <c r="J1332" i="26"/>
  <c r="L1332" i="26" s="1"/>
  <c r="T1382" i="16"/>
  <c r="S1382" i="16"/>
  <c r="F1383" i="16" s="1"/>
  <c r="F1333" i="26" l="1"/>
  <c r="H1333" i="26" s="1"/>
  <c r="T1332" i="26"/>
  <c r="V1332" i="26" s="1"/>
  <c r="X1332" i="26"/>
  <c r="AA1332" i="26"/>
  <c r="Y1332" i="26"/>
  <c r="AB1332" i="26"/>
  <c r="M1333" i="26"/>
  <c r="P1333" i="26" s="1"/>
  <c r="R1333" i="26" s="1"/>
  <c r="Z1332" i="26"/>
  <c r="W1332" i="26"/>
  <c r="AA1382" i="16"/>
  <c r="W1382" i="16"/>
  <c r="Z1382" i="16"/>
  <c r="AB1382" i="16"/>
  <c r="V1382" i="16"/>
  <c r="Y1382" i="16"/>
  <c r="X1382" i="16"/>
  <c r="M1383" i="16"/>
  <c r="I1383" i="16"/>
  <c r="K1383" i="16" s="1"/>
  <c r="H1383" i="16"/>
  <c r="G1383" i="16"/>
  <c r="I1333" i="26" l="1"/>
  <c r="K1333" i="26" s="1"/>
  <c r="U1333" i="26" s="1"/>
  <c r="G1333" i="26"/>
  <c r="O1333" i="26"/>
  <c r="N1333" i="26"/>
  <c r="N1383" i="16"/>
  <c r="O1383" i="16"/>
  <c r="P1383" i="16"/>
  <c r="R1383" i="16" s="1"/>
  <c r="J1383" i="16"/>
  <c r="J1333" i="26" l="1"/>
  <c r="L1333" i="26" s="1"/>
  <c r="Q1333" i="26"/>
  <c r="U1383" i="16"/>
  <c r="Q1383" i="16"/>
  <c r="S1383" i="16" s="1"/>
  <c r="L1383" i="16"/>
  <c r="T1333" i="26" l="1"/>
  <c r="S1333" i="26"/>
  <c r="M1334" i="26" s="1"/>
  <c r="O1334" i="26" s="1"/>
  <c r="AB1383" i="16"/>
  <c r="AA1383" i="16"/>
  <c r="Z1383" i="16"/>
  <c r="Y1383" i="16"/>
  <c r="X1383" i="16"/>
  <c r="W1383" i="16"/>
  <c r="T1383" i="16"/>
  <c r="V1383" i="16" s="1"/>
  <c r="M1384" i="16"/>
  <c r="F1384" i="16"/>
  <c r="W1333" i="26" l="1"/>
  <c r="Z1333" i="26"/>
  <c r="X1333" i="26"/>
  <c r="AA1333" i="26"/>
  <c r="V1333" i="26"/>
  <c r="F1334" i="26"/>
  <c r="AB1333" i="26"/>
  <c r="Y1333" i="26"/>
  <c r="P1334" i="26"/>
  <c r="R1334" i="26" s="1"/>
  <c r="N1334" i="26"/>
  <c r="P1384" i="16"/>
  <c r="R1384" i="16" s="1"/>
  <c r="O1384" i="16"/>
  <c r="N1384" i="16"/>
  <c r="I1384" i="16"/>
  <c r="K1384" i="16" s="1"/>
  <c r="H1384" i="16"/>
  <c r="G1384" i="16"/>
  <c r="I1334" i="26" l="1"/>
  <c r="K1334" i="26" s="1"/>
  <c r="U1334" i="26" s="1"/>
  <c r="G1334" i="26"/>
  <c r="H1334" i="26"/>
  <c r="Q1334" i="26"/>
  <c r="S1334" i="26" s="1"/>
  <c r="Q1384" i="16"/>
  <c r="S1384" i="16" s="1"/>
  <c r="J1384" i="16"/>
  <c r="U1384" i="16"/>
  <c r="J1334" i="26" l="1"/>
  <c r="L1334" i="26" s="1"/>
  <c r="X1334" i="26" s="1"/>
  <c r="T1384" i="16"/>
  <c r="L1384" i="16"/>
  <c r="Y1334" i="26" l="1"/>
  <c r="Z1334" i="26"/>
  <c r="AB1334" i="26"/>
  <c r="W1334" i="26"/>
  <c r="F1335" i="26"/>
  <c r="I1335" i="26" s="1"/>
  <c r="K1335" i="26" s="1"/>
  <c r="AA1334" i="26"/>
  <c r="M1335" i="26"/>
  <c r="P1335" i="26" s="1"/>
  <c r="R1335" i="26" s="1"/>
  <c r="T1334" i="26"/>
  <c r="V1334" i="26" s="1"/>
  <c r="V1384" i="16"/>
  <c r="AB1384" i="16"/>
  <c r="AA1384" i="16"/>
  <c r="Z1384" i="16"/>
  <c r="Y1384" i="16"/>
  <c r="X1384" i="16"/>
  <c r="W1384" i="16"/>
  <c r="F1385" i="16"/>
  <c r="M1385" i="16"/>
  <c r="H1335" i="26" l="1"/>
  <c r="G1335" i="26"/>
  <c r="N1335" i="26"/>
  <c r="O1335" i="26"/>
  <c r="U1335" i="26"/>
  <c r="H1385" i="16"/>
  <c r="G1385" i="16"/>
  <c r="I1385" i="16"/>
  <c r="K1385" i="16" s="1"/>
  <c r="P1385" i="16"/>
  <c r="R1385" i="16" s="1"/>
  <c r="O1385" i="16"/>
  <c r="N1385" i="16"/>
  <c r="J1335" i="26" l="1"/>
  <c r="L1335" i="26" s="1"/>
  <c r="Q1335" i="26"/>
  <c r="S1335" i="26" s="1"/>
  <c r="Q1385" i="16"/>
  <c r="S1385" i="16" s="1"/>
  <c r="U1385" i="16"/>
  <c r="J1385" i="16"/>
  <c r="M1336" i="26" l="1"/>
  <c r="T1335" i="26"/>
  <c r="V1335" i="26" s="1"/>
  <c r="AB1335" i="26"/>
  <c r="F1336" i="26"/>
  <c r="I1336" i="26" s="1"/>
  <c r="K1336" i="26" s="1"/>
  <c r="Z1335" i="26"/>
  <c r="Y1335" i="26"/>
  <c r="AA1335" i="26"/>
  <c r="X1335" i="26"/>
  <c r="W1335" i="26"/>
  <c r="P1336" i="26"/>
  <c r="R1336" i="26" s="1"/>
  <c r="O1336" i="26"/>
  <c r="N1336" i="26"/>
  <c r="T1385" i="16"/>
  <c r="L1385" i="16"/>
  <c r="H1336" i="26" l="1"/>
  <c r="G1336" i="26"/>
  <c r="Q1336" i="26"/>
  <c r="S1336" i="26" s="1"/>
  <c r="U1336" i="26"/>
  <c r="V1385" i="16"/>
  <c r="AB1385" i="16"/>
  <c r="AA1385" i="16"/>
  <c r="Z1385" i="16"/>
  <c r="Y1385" i="16"/>
  <c r="X1385" i="16"/>
  <c r="W1385" i="16"/>
  <c r="F1386" i="16"/>
  <c r="M1386" i="16"/>
  <c r="J1336" i="26" l="1"/>
  <c r="T1336" i="26" s="1"/>
  <c r="G1386" i="16"/>
  <c r="I1386" i="16"/>
  <c r="K1386" i="16" s="1"/>
  <c r="H1386" i="16"/>
  <c r="O1386" i="16"/>
  <c r="N1386" i="16"/>
  <c r="P1386" i="16"/>
  <c r="R1386" i="16" s="1"/>
  <c r="L1336" i="26" l="1"/>
  <c r="M1337" i="26" s="1"/>
  <c r="P1337" i="26" s="1"/>
  <c r="R1337" i="26" s="1"/>
  <c r="U1386" i="16"/>
  <c r="J1386" i="16"/>
  <c r="L1386" i="16" s="1"/>
  <c r="Q1386" i="16"/>
  <c r="Y1336" i="26" l="1"/>
  <c r="X1336" i="26"/>
  <c r="Z1336" i="26"/>
  <c r="N1337" i="26"/>
  <c r="F1337" i="26"/>
  <c r="I1337" i="26" s="1"/>
  <c r="K1337" i="26" s="1"/>
  <c r="U1337" i="26" s="1"/>
  <c r="O1337" i="26"/>
  <c r="AA1336" i="26"/>
  <c r="V1336" i="26"/>
  <c r="AB1336" i="26"/>
  <c r="W1336" i="26"/>
  <c r="T1386" i="16"/>
  <c r="S1386" i="16"/>
  <c r="Q1337" i="26" l="1"/>
  <c r="S1337" i="26" s="1"/>
  <c r="H1337" i="26"/>
  <c r="G1337" i="26"/>
  <c r="V1386" i="16"/>
  <c r="AB1386" i="16"/>
  <c r="W1386" i="16"/>
  <c r="Z1386" i="16"/>
  <c r="AA1386" i="16"/>
  <c r="Y1386" i="16"/>
  <c r="X1386" i="16"/>
  <c r="F1387" i="16"/>
  <c r="H1387" i="16" s="1"/>
  <c r="M1387" i="16"/>
  <c r="J1337" i="26" l="1"/>
  <c r="L1337" i="26" s="1"/>
  <c r="M1338" i="26" s="1"/>
  <c r="N1338" i="26" s="1"/>
  <c r="N1387" i="16"/>
  <c r="I1387" i="16"/>
  <c r="K1387" i="16" s="1"/>
  <c r="G1387" i="16"/>
  <c r="O1387" i="16"/>
  <c r="P1387" i="16"/>
  <c r="R1387" i="16" s="1"/>
  <c r="AA1337" i="26" l="1"/>
  <c r="O1338" i="26"/>
  <c r="F1338" i="26"/>
  <c r="G1338" i="26" s="1"/>
  <c r="P1338" i="26"/>
  <c r="R1338" i="26" s="1"/>
  <c r="Z1337" i="26"/>
  <c r="W1337" i="26"/>
  <c r="T1337" i="26"/>
  <c r="V1337" i="26" s="1"/>
  <c r="AB1337" i="26"/>
  <c r="X1337" i="26"/>
  <c r="Y1337" i="26"/>
  <c r="H1338" i="26"/>
  <c r="Q1338" i="26"/>
  <c r="J1387" i="16"/>
  <c r="L1387" i="16" s="1"/>
  <c r="U1387" i="16"/>
  <c r="Q1387" i="16"/>
  <c r="S1387" i="16" s="1"/>
  <c r="S1338" i="26" l="1"/>
  <c r="I1338" i="26"/>
  <c r="K1338" i="26" s="1"/>
  <c r="U1338" i="26" s="1"/>
  <c r="AB1387" i="16"/>
  <c r="AA1387" i="16"/>
  <c r="Z1387" i="16"/>
  <c r="Y1387" i="16"/>
  <c r="X1387" i="16"/>
  <c r="W1387" i="16"/>
  <c r="T1387" i="16"/>
  <c r="V1387" i="16" s="1"/>
  <c r="M1388" i="16"/>
  <c r="F1388" i="16"/>
  <c r="J1338" i="26" l="1"/>
  <c r="L1338" i="26" s="1"/>
  <c r="M1339" i="26" s="1"/>
  <c r="O1339" i="26" s="1"/>
  <c r="P1388" i="16"/>
  <c r="R1388" i="16" s="1"/>
  <c r="O1388" i="16"/>
  <c r="N1388" i="16"/>
  <c r="I1388" i="16"/>
  <c r="K1388" i="16" s="1"/>
  <c r="H1388" i="16"/>
  <c r="G1388" i="16"/>
  <c r="F1339" i="26" l="1"/>
  <c r="H1339" i="26" s="1"/>
  <c r="P1339" i="26"/>
  <c r="R1339" i="26" s="1"/>
  <c r="AB1338" i="26"/>
  <c r="T1338" i="26"/>
  <c r="V1338" i="26" s="1"/>
  <c r="X1338" i="26"/>
  <c r="N1339" i="26"/>
  <c r="AA1338" i="26"/>
  <c r="Y1338" i="26"/>
  <c r="Z1338" i="26"/>
  <c r="W1338" i="26"/>
  <c r="G1339" i="26"/>
  <c r="Q1339" i="26"/>
  <c r="S1339" i="26" s="1"/>
  <c r="Q1388" i="16"/>
  <c r="S1388" i="16" s="1"/>
  <c r="J1388" i="16"/>
  <c r="U1388" i="16"/>
  <c r="I1339" i="26" l="1"/>
  <c r="K1339" i="26" s="1"/>
  <c r="U1339" i="26" s="1"/>
  <c r="T1388" i="16"/>
  <c r="L1388" i="16"/>
  <c r="J1339" i="26" l="1"/>
  <c r="T1339" i="26" s="1"/>
  <c r="V1388" i="16"/>
  <c r="AB1388" i="16"/>
  <c r="AA1388" i="16"/>
  <c r="Z1388" i="16"/>
  <c r="Y1388" i="16"/>
  <c r="X1388" i="16"/>
  <c r="W1388" i="16"/>
  <c r="F1389" i="16"/>
  <c r="M1389" i="16"/>
  <c r="L1339" i="26" l="1"/>
  <c r="AB1339" i="26" s="1"/>
  <c r="H1389" i="16"/>
  <c r="G1389" i="16"/>
  <c r="I1389" i="16"/>
  <c r="K1389" i="16" s="1"/>
  <c r="P1389" i="16"/>
  <c r="R1389" i="16" s="1"/>
  <c r="O1389" i="16"/>
  <c r="N1389" i="16"/>
  <c r="F1340" i="26" l="1"/>
  <c r="G1340" i="26" s="1"/>
  <c r="W1339" i="26"/>
  <c r="M1340" i="26"/>
  <c r="N1340" i="26" s="1"/>
  <c r="Y1339" i="26"/>
  <c r="X1339" i="26"/>
  <c r="V1339" i="26"/>
  <c r="Z1339" i="26"/>
  <c r="AA1339" i="26"/>
  <c r="Q1389" i="16"/>
  <c r="S1389" i="16" s="1"/>
  <c r="U1389" i="16"/>
  <c r="J1389" i="16"/>
  <c r="H1340" i="26" l="1"/>
  <c r="I1340" i="26"/>
  <c r="K1340" i="26" s="1"/>
  <c r="P1340" i="26"/>
  <c r="R1340" i="26" s="1"/>
  <c r="O1340" i="26"/>
  <c r="T1389" i="16"/>
  <c r="L1389" i="16"/>
  <c r="U1340" i="26" l="1"/>
  <c r="J1340" i="26"/>
  <c r="L1340" i="26" s="1"/>
  <c r="Q1340" i="26"/>
  <c r="S1340" i="26" s="1"/>
  <c r="V1389" i="16"/>
  <c r="AB1389" i="16"/>
  <c r="AA1389" i="16"/>
  <c r="Z1389" i="16"/>
  <c r="Y1389" i="16"/>
  <c r="X1389" i="16"/>
  <c r="W1389" i="16"/>
  <c r="F1390" i="16"/>
  <c r="M1390" i="16"/>
  <c r="F1341" i="26" l="1"/>
  <c r="H1341" i="26" s="1"/>
  <c r="T1340" i="26"/>
  <c r="V1340" i="26" s="1"/>
  <c r="Z1340" i="26"/>
  <c r="M1341" i="26"/>
  <c r="O1341" i="26" s="1"/>
  <c r="W1340" i="26"/>
  <c r="Y1340" i="26"/>
  <c r="AA1340" i="26"/>
  <c r="X1340" i="26"/>
  <c r="AB1340" i="26"/>
  <c r="I1341" i="26"/>
  <c r="K1341" i="26" s="1"/>
  <c r="G1390" i="16"/>
  <c r="I1390" i="16"/>
  <c r="K1390" i="16" s="1"/>
  <c r="H1390" i="16"/>
  <c r="O1390" i="16"/>
  <c r="N1390" i="16"/>
  <c r="P1390" i="16"/>
  <c r="R1390" i="16" s="1"/>
  <c r="G1341" i="26" l="1"/>
  <c r="J1341" i="26" s="1"/>
  <c r="N1341" i="26"/>
  <c r="P1341" i="26"/>
  <c r="R1341" i="26" s="1"/>
  <c r="U1341" i="26" s="1"/>
  <c r="U1390" i="16"/>
  <c r="Q1390" i="16"/>
  <c r="S1390" i="16" s="1"/>
  <c r="J1390" i="16"/>
  <c r="Q1341" i="26" l="1"/>
  <c r="S1341" i="26" s="1"/>
  <c r="L1341" i="26"/>
  <c r="T1390" i="16"/>
  <c r="L1390" i="16"/>
  <c r="T1341" i="26" l="1"/>
  <c r="V1341" i="26" s="1"/>
  <c r="F1342" i="26"/>
  <c r="M1342" i="26"/>
  <c r="AB1341" i="26"/>
  <c r="X1341" i="26"/>
  <c r="Y1341" i="26"/>
  <c r="W1341" i="26"/>
  <c r="AA1341" i="26"/>
  <c r="Z1341" i="26"/>
  <c r="V1390" i="16"/>
  <c r="AB1390" i="16"/>
  <c r="AA1390" i="16"/>
  <c r="Z1390" i="16"/>
  <c r="Y1390" i="16"/>
  <c r="X1390" i="16"/>
  <c r="W1390" i="16"/>
  <c r="F1391" i="16"/>
  <c r="M1391" i="16"/>
  <c r="P1342" i="26" l="1"/>
  <c r="R1342" i="26" s="1"/>
  <c r="O1342" i="26"/>
  <c r="N1342" i="26"/>
  <c r="H1342" i="26"/>
  <c r="I1342" i="26"/>
  <c r="K1342" i="26" s="1"/>
  <c r="G1342" i="26"/>
  <c r="N1391" i="16"/>
  <c r="P1391" i="16"/>
  <c r="R1391" i="16" s="1"/>
  <c r="O1391" i="16"/>
  <c r="I1391" i="16"/>
  <c r="K1391" i="16" s="1"/>
  <c r="H1391" i="16"/>
  <c r="G1391" i="16"/>
  <c r="Q1342" i="26" l="1"/>
  <c r="S1342" i="26" s="1"/>
  <c r="U1342" i="26"/>
  <c r="J1342" i="26"/>
  <c r="Q1391" i="16"/>
  <c r="S1391" i="16" s="1"/>
  <c r="U1391" i="16"/>
  <c r="J1391" i="16"/>
  <c r="T1342" i="26" l="1"/>
  <c r="L1342" i="26"/>
  <c r="T1391" i="16"/>
  <c r="L1391" i="16"/>
  <c r="F1343" i="26" l="1"/>
  <c r="M1343" i="26"/>
  <c r="AB1342" i="26"/>
  <c r="X1342" i="26"/>
  <c r="AA1342" i="26"/>
  <c r="Z1342" i="26"/>
  <c r="Y1342" i="26"/>
  <c r="W1342" i="26"/>
  <c r="V1342" i="26"/>
  <c r="V1391" i="16"/>
  <c r="AB1391" i="16"/>
  <c r="AA1391" i="16"/>
  <c r="Z1391" i="16"/>
  <c r="Y1391" i="16"/>
  <c r="X1391" i="16"/>
  <c r="W1391" i="16"/>
  <c r="M1392" i="16"/>
  <c r="F1392" i="16"/>
  <c r="P1343" i="26" l="1"/>
  <c r="R1343" i="26" s="1"/>
  <c r="N1343" i="26"/>
  <c r="O1343" i="26"/>
  <c r="H1343" i="26"/>
  <c r="I1343" i="26"/>
  <c r="K1343" i="26" s="1"/>
  <c r="G1343" i="26"/>
  <c r="P1392" i="16"/>
  <c r="R1392" i="16" s="1"/>
  <c r="O1392" i="16"/>
  <c r="N1392" i="16"/>
  <c r="I1392" i="16"/>
  <c r="K1392" i="16" s="1"/>
  <c r="H1392" i="16"/>
  <c r="G1392" i="16"/>
  <c r="U1343" i="26" l="1"/>
  <c r="Q1343" i="26"/>
  <c r="S1343" i="26" s="1"/>
  <c r="J1343" i="26"/>
  <c r="U1392" i="16"/>
  <c r="Q1392" i="16"/>
  <c r="S1392" i="16" s="1"/>
  <c r="J1392" i="16"/>
  <c r="T1343" i="26" l="1"/>
  <c r="L1343" i="26"/>
  <c r="T1392" i="16"/>
  <c r="L1392" i="16"/>
  <c r="F1344" i="26" l="1"/>
  <c r="M1344" i="26"/>
  <c r="AB1343" i="26"/>
  <c r="X1343" i="26"/>
  <c r="Y1343" i="26"/>
  <c r="W1343" i="26"/>
  <c r="AA1343" i="26"/>
  <c r="Z1343" i="26"/>
  <c r="V1343" i="26"/>
  <c r="V1392" i="16"/>
  <c r="AB1392" i="16"/>
  <c r="AA1392" i="16"/>
  <c r="Z1392" i="16"/>
  <c r="Y1392" i="16"/>
  <c r="X1392" i="16"/>
  <c r="W1392" i="16"/>
  <c r="F1393" i="16"/>
  <c r="I1393" i="16" s="1"/>
  <c r="K1393" i="16" s="1"/>
  <c r="M1393" i="16"/>
  <c r="P1344" i="26" l="1"/>
  <c r="R1344" i="26" s="1"/>
  <c r="O1344" i="26"/>
  <c r="N1344" i="26"/>
  <c r="H1344" i="26"/>
  <c r="I1344" i="26"/>
  <c r="K1344" i="26" s="1"/>
  <c r="G1344" i="26"/>
  <c r="P1393" i="16"/>
  <c r="G1393" i="16"/>
  <c r="H1393" i="16"/>
  <c r="N1393" i="16"/>
  <c r="O1393" i="16"/>
  <c r="Q1344" i="26" l="1"/>
  <c r="S1344" i="26" s="1"/>
  <c r="J1344" i="26"/>
  <c r="L1344" i="26" s="1"/>
  <c r="U1344" i="26"/>
  <c r="R1393" i="16"/>
  <c r="U1393" i="16" s="1"/>
  <c r="J1393" i="16"/>
  <c r="L1393" i="16" s="1"/>
  <c r="Q1393" i="16"/>
  <c r="F1345" i="26" l="1"/>
  <c r="M1345" i="26"/>
  <c r="T1344" i="26"/>
  <c r="V1344" i="26" s="1"/>
  <c r="AB1344" i="26"/>
  <c r="X1344" i="26"/>
  <c r="AA1344" i="26"/>
  <c r="Z1344" i="26"/>
  <c r="Y1344" i="26"/>
  <c r="W1344" i="26"/>
  <c r="S1393" i="16"/>
  <c r="AA1393" i="16" s="1"/>
  <c r="T1393" i="16"/>
  <c r="H1345" i="26" l="1"/>
  <c r="I1345" i="26"/>
  <c r="K1345" i="26" s="1"/>
  <c r="G1345" i="26"/>
  <c r="N1345" i="26"/>
  <c r="P1345" i="26"/>
  <c r="R1345" i="26" s="1"/>
  <c r="O1345" i="26"/>
  <c r="M1394" i="16"/>
  <c r="O1394" i="16" s="1"/>
  <c r="F1394" i="16"/>
  <c r="G1394" i="16" s="1"/>
  <c r="X1393" i="16"/>
  <c r="Y1393" i="16"/>
  <c r="V1393" i="16"/>
  <c r="Z1393" i="16"/>
  <c r="AB1393" i="16"/>
  <c r="W1393" i="16"/>
  <c r="Q1345" i="26" l="1"/>
  <c r="S1345" i="26" s="1"/>
  <c r="U1345" i="26"/>
  <c r="J1345" i="26"/>
  <c r="P1394" i="16"/>
  <c r="R1394" i="16" s="1"/>
  <c r="N1394" i="16"/>
  <c r="H1394" i="16"/>
  <c r="I1394" i="16"/>
  <c r="K1394" i="16" s="1"/>
  <c r="T1345" i="26" l="1"/>
  <c r="L1345" i="26"/>
  <c r="Q1394" i="16"/>
  <c r="S1394" i="16" s="1"/>
  <c r="U1394" i="16"/>
  <c r="J1394" i="16"/>
  <c r="L1394" i="16" s="1"/>
  <c r="F1346" i="26" l="1"/>
  <c r="M1346" i="26"/>
  <c r="Z1345" i="26"/>
  <c r="AB1345" i="26"/>
  <c r="X1345" i="26"/>
  <c r="Y1345" i="26"/>
  <c r="W1345" i="26"/>
  <c r="AA1345" i="26"/>
  <c r="V1345" i="26"/>
  <c r="AA1394" i="16"/>
  <c r="Y1394" i="16"/>
  <c r="M1395" i="16"/>
  <c r="P1395" i="16" s="1"/>
  <c r="R1395" i="16" s="1"/>
  <c r="T1394" i="16"/>
  <c r="V1394" i="16" s="1"/>
  <c r="F1395" i="16"/>
  <c r="I1395" i="16" s="1"/>
  <c r="K1395" i="16" s="1"/>
  <c r="W1394" i="16"/>
  <c r="X1394" i="16"/>
  <c r="Z1394" i="16"/>
  <c r="AB1394" i="16"/>
  <c r="N1346" i="26" l="1"/>
  <c r="P1346" i="26"/>
  <c r="R1346" i="26" s="1"/>
  <c r="O1346" i="26"/>
  <c r="H1346" i="26"/>
  <c r="I1346" i="26"/>
  <c r="K1346" i="26" s="1"/>
  <c r="G1346" i="26"/>
  <c r="N1395" i="16"/>
  <c r="O1395" i="16"/>
  <c r="G1395" i="16"/>
  <c r="H1395" i="16"/>
  <c r="U1395" i="16"/>
  <c r="Q1346" i="26" l="1"/>
  <c r="S1346" i="26" s="1"/>
  <c r="J1346" i="26"/>
  <c r="U1346" i="26"/>
  <c r="Q1395" i="16"/>
  <c r="S1395" i="16" s="1"/>
  <c r="J1395" i="16"/>
  <c r="L1395" i="16" s="1"/>
  <c r="T1346" i="26" l="1"/>
  <c r="L1346" i="26"/>
  <c r="T1395" i="16"/>
  <c r="V1395" i="16" s="1"/>
  <c r="AB1395" i="16"/>
  <c r="AA1395" i="16"/>
  <c r="Z1395" i="16"/>
  <c r="Y1395" i="16"/>
  <c r="X1395" i="16"/>
  <c r="W1395" i="16"/>
  <c r="M1396" i="16"/>
  <c r="F1396" i="16"/>
  <c r="F1347" i="26" l="1"/>
  <c r="M1347" i="26"/>
  <c r="Z1346" i="26"/>
  <c r="AB1346" i="26"/>
  <c r="X1346" i="26"/>
  <c r="Y1346" i="26"/>
  <c r="W1346" i="26"/>
  <c r="AA1346" i="26"/>
  <c r="V1346" i="26"/>
  <c r="I1396" i="16"/>
  <c r="K1396" i="16" s="1"/>
  <c r="H1396" i="16"/>
  <c r="G1396" i="16"/>
  <c r="P1396" i="16"/>
  <c r="R1396" i="16" s="1"/>
  <c r="O1396" i="16"/>
  <c r="N1396" i="16"/>
  <c r="N1347" i="26" l="1"/>
  <c r="P1347" i="26"/>
  <c r="R1347" i="26" s="1"/>
  <c r="O1347" i="26"/>
  <c r="H1347" i="26"/>
  <c r="I1347" i="26"/>
  <c r="K1347" i="26" s="1"/>
  <c r="G1347" i="26"/>
  <c r="U1396" i="16"/>
  <c r="Q1396" i="16"/>
  <c r="S1396" i="16" s="1"/>
  <c r="J1396" i="16"/>
  <c r="Q1347" i="26" l="1"/>
  <c r="S1347" i="26" s="1"/>
  <c r="J1347" i="26"/>
  <c r="U1347" i="26"/>
  <c r="T1396" i="16"/>
  <c r="L1396" i="16"/>
  <c r="T1347" i="26" l="1"/>
  <c r="L1347" i="26"/>
  <c r="V1396" i="16"/>
  <c r="AB1396" i="16"/>
  <c r="AA1396" i="16"/>
  <c r="Z1396" i="16"/>
  <c r="Y1396" i="16"/>
  <c r="X1396" i="16"/>
  <c r="W1396" i="16"/>
  <c r="F1397" i="16"/>
  <c r="M1397" i="16"/>
  <c r="F1348" i="26" l="1"/>
  <c r="M1348" i="26"/>
  <c r="Z1347" i="26"/>
  <c r="AB1347" i="26"/>
  <c r="X1347" i="26"/>
  <c r="Y1347" i="26"/>
  <c r="W1347" i="26"/>
  <c r="AA1347" i="26"/>
  <c r="V1347" i="26"/>
  <c r="H1397" i="16"/>
  <c r="G1397" i="16"/>
  <c r="I1397" i="16"/>
  <c r="K1397" i="16" s="1"/>
  <c r="P1397" i="16"/>
  <c r="R1397" i="16" s="1"/>
  <c r="O1397" i="16"/>
  <c r="N1397" i="16"/>
  <c r="N1348" i="26" l="1"/>
  <c r="P1348" i="26"/>
  <c r="R1348" i="26" s="1"/>
  <c r="O1348" i="26"/>
  <c r="H1348" i="26"/>
  <c r="I1348" i="26"/>
  <c r="K1348" i="26" s="1"/>
  <c r="G1348" i="26"/>
  <c r="Q1397" i="16"/>
  <c r="S1397" i="16" s="1"/>
  <c r="U1397" i="16"/>
  <c r="J1397" i="16"/>
  <c r="Q1348" i="26" l="1"/>
  <c r="S1348" i="26" s="1"/>
  <c r="U1348" i="26"/>
  <c r="J1348" i="26"/>
  <c r="T1397" i="16"/>
  <c r="L1397" i="16"/>
  <c r="T1348" i="26" l="1"/>
  <c r="L1348" i="26"/>
  <c r="V1397" i="16"/>
  <c r="AB1397" i="16"/>
  <c r="AA1397" i="16"/>
  <c r="Z1397" i="16"/>
  <c r="Y1397" i="16"/>
  <c r="X1397" i="16"/>
  <c r="W1397" i="16"/>
  <c r="F1398" i="16"/>
  <c r="M1398" i="16"/>
  <c r="F1349" i="26" l="1"/>
  <c r="M1349" i="26"/>
  <c r="Z1348" i="26"/>
  <c r="AB1348" i="26"/>
  <c r="X1348" i="26"/>
  <c r="Y1348" i="26"/>
  <c r="W1348" i="26"/>
  <c r="AA1348" i="26"/>
  <c r="V1348" i="26"/>
  <c r="G1398" i="16"/>
  <c r="I1398" i="16"/>
  <c r="K1398" i="16" s="1"/>
  <c r="H1398" i="16"/>
  <c r="O1398" i="16"/>
  <c r="N1398" i="16"/>
  <c r="P1398" i="16"/>
  <c r="R1398" i="16" s="1"/>
  <c r="N1349" i="26" l="1"/>
  <c r="P1349" i="26"/>
  <c r="R1349" i="26" s="1"/>
  <c r="O1349" i="26"/>
  <c r="H1349" i="26"/>
  <c r="I1349" i="26"/>
  <c r="K1349" i="26" s="1"/>
  <c r="G1349" i="26"/>
  <c r="U1398" i="16"/>
  <c r="Q1398" i="16"/>
  <c r="S1398" i="16" s="1"/>
  <c r="J1398" i="16"/>
  <c r="Q1349" i="26" l="1"/>
  <c r="S1349" i="26" s="1"/>
  <c r="J1349" i="26"/>
  <c r="U1349" i="26"/>
  <c r="T1398" i="16"/>
  <c r="L1398" i="16"/>
  <c r="T1349" i="26" l="1"/>
  <c r="L1349" i="26"/>
  <c r="V1398" i="16"/>
  <c r="AB1398" i="16"/>
  <c r="AA1398" i="16"/>
  <c r="Z1398" i="16"/>
  <c r="Y1398" i="16"/>
  <c r="X1398" i="16"/>
  <c r="W1398" i="16"/>
  <c r="F1399" i="16"/>
  <c r="M1399" i="16"/>
  <c r="F1350" i="26" l="1"/>
  <c r="M1350" i="26"/>
  <c r="Z1349" i="26"/>
  <c r="AB1349" i="26"/>
  <c r="X1349" i="26"/>
  <c r="Y1349" i="26"/>
  <c r="W1349" i="26"/>
  <c r="AA1349" i="26"/>
  <c r="V1349" i="26"/>
  <c r="I1399" i="16"/>
  <c r="K1399" i="16" s="1"/>
  <c r="H1399" i="16"/>
  <c r="G1399" i="16"/>
  <c r="N1399" i="16"/>
  <c r="P1399" i="16"/>
  <c r="R1399" i="16" s="1"/>
  <c r="O1399" i="16"/>
  <c r="N1350" i="26" l="1"/>
  <c r="P1350" i="26"/>
  <c r="R1350" i="26" s="1"/>
  <c r="O1350" i="26"/>
  <c r="H1350" i="26"/>
  <c r="I1350" i="26"/>
  <c r="K1350" i="26" s="1"/>
  <c r="G1350" i="26"/>
  <c r="U1399" i="16"/>
  <c r="J1399" i="16"/>
  <c r="Q1399" i="16"/>
  <c r="S1399" i="16" s="1"/>
  <c r="Q1350" i="26" l="1"/>
  <c r="S1350" i="26" s="1"/>
  <c r="U1350" i="26"/>
  <c r="J1350" i="26"/>
  <c r="T1399" i="16"/>
  <c r="L1399" i="16"/>
  <c r="T1350" i="26" l="1"/>
  <c r="L1350" i="26"/>
  <c r="V1399" i="16"/>
  <c r="AB1399" i="16"/>
  <c r="AA1399" i="16"/>
  <c r="Z1399" i="16"/>
  <c r="Y1399" i="16"/>
  <c r="X1399" i="16"/>
  <c r="W1399" i="16"/>
  <c r="M1400" i="16"/>
  <c r="F1400" i="16"/>
  <c r="F1351" i="26" l="1"/>
  <c r="M1351" i="26"/>
  <c r="Z1350" i="26"/>
  <c r="AB1350" i="26"/>
  <c r="X1350" i="26"/>
  <c r="Y1350" i="26"/>
  <c r="W1350" i="26"/>
  <c r="AA1350" i="26"/>
  <c r="V1350" i="26"/>
  <c r="P1400" i="16"/>
  <c r="R1400" i="16" s="1"/>
  <c r="O1400" i="16"/>
  <c r="N1400" i="16"/>
  <c r="I1400" i="16"/>
  <c r="K1400" i="16" s="1"/>
  <c r="H1400" i="16"/>
  <c r="G1400" i="16"/>
  <c r="N1351" i="26" l="1"/>
  <c r="P1351" i="26"/>
  <c r="R1351" i="26" s="1"/>
  <c r="O1351" i="26"/>
  <c r="H1351" i="26"/>
  <c r="I1351" i="26"/>
  <c r="K1351" i="26" s="1"/>
  <c r="G1351" i="26"/>
  <c r="Q1400" i="16"/>
  <c r="S1400" i="16" s="1"/>
  <c r="U1400" i="16"/>
  <c r="J1400" i="16"/>
  <c r="J1351" i="26" l="1"/>
  <c r="L1351" i="26" s="1"/>
  <c r="Q1351" i="26"/>
  <c r="S1351" i="26" s="1"/>
  <c r="U1351" i="26"/>
  <c r="T1400" i="16"/>
  <c r="L1400" i="16"/>
  <c r="F1352" i="26" l="1"/>
  <c r="M1352" i="26"/>
  <c r="T1351" i="26"/>
  <c r="V1351" i="26" s="1"/>
  <c r="Z1351" i="26"/>
  <c r="AB1351" i="26"/>
  <c r="X1351" i="26"/>
  <c r="Y1351" i="26"/>
  <c r="W1351" i="26"/>
  <c r="AA1351" i="26"/>
  <c r="V1400" i="16"/>
  <c r="AB1400" i="16"/>
  <c r="AA1400" i="16"/>
  <c r="Z1400" i="16"/>
  <c r="Y1400" i="16"/>
  <c r="X1400" i="16"/>
  <c r="W1400" i="16"/>
  <c r="F1401" i="16"/>
  <c r="M1401" i="16"/>
  <c r="N1352" i="26" l="1"/>
  <c r="P1352" i="26"/>
  <c r="R1352" i="26" s="1"/>
  <c r="O1352" i="26"/>
  <c r="H1352" i="26"/>
  <c r="I1352" i="26"/>
  <c r="K1352" i="26" s="1"/>
  <c r="G1352" i="26"/>
  <c r="H1401" i="16"/>
  <c r="G1401" i="16"/>
  <c r="I1401" i="16"/>
  <c r="K1401" i="16" s="1"/>
  <c r="P1401" i="16"/>
  <c r="R1401" i="16" s="1"/>
  <c r="O1401" i="16"/>
  <c r="N1401" i="16"/>
  <c r="Q1352" i="26" l="1"/>
  <c r="S1352" i="26" s="1"/>
  <c r="U1352" i="26"/>
  <c r="J1352" i="26"/>
  <c r="U1401" i="16"/>
  <c r="Q1401" i="16"/>
  <c r="S1401" i="16" s="1"/>
  <c r="J1401" i="16"/>
  <c r="T1352" i="26" l="1"/>
  <c r="L1352" i="26"/>
  <c r="T1401" i="16"/>
  <c r="L1401" i="16"/>
  <c r="F1353" i="26" l="1"/>
  <c r="M1353" i="26"/>
  <c r="Z1352" i="26"/>
  <c r="AB1352" i="26"/>
  <c r="X1352" i="26"/>
  <c r="Y1352" i="26"/>
  <c r="W1352" i="26"/>
  <c r="AA1352" i="26"/>
  <c r="V1352" i="26"/>
  <c r="V1401" i="16"/>
  <c r="AB1401" i="16"/>
  <c r="AA1401" i="16"/>
  <c r="Z1401" i="16"/>
  <c r="Y1401" i="16"/>
  <c r="X1401" i="16"/>
  <c r="W1401" i="16"/>
  <c r="F1402" i="16"/>
  <c r="M1402" i="16"/>
  <c r="N1353" i="26" l="1"/>
  <c r="P1353" i="26"/>
  <c r="R1353" i="26" s="1"/>
  <c r="O1353" i="26"/>
  <c r="I1353" i="26"/>
  <c r="K1353" i="26" s="1"/>
  <c r="H1353" i="26"/>
  <c r="G1353" i="26"/>
  <c r="O1402" i="16"/>
  <c r="N1402" i="16"/>
  <c r="P1402" i="16"/>
  <c r="R1402" i="16" s="1"/>
  <c r="G1402" i="16"/>
  <c r="I1402" i="16"/>
  <c r="K1402" i="16" s="1"/>
  <c r="H1402" i="16"/>
  <c r="U1353" i="26" l="1"/>
  <c r="Q1353" i="26"/>
  <c r="S1353" i="26" s="1"/>
  <c r="J1353" i="26"/>
  <c r="J1402" i="16"/>
  <c r="L1402" i="16" s="1"/>
  <c r="U1402" i="16"/>
  <c r="Q1402" i="16"/>
  <c r="S1402" i="16" s="1"/>
  <c r="T1353" i="26" l="1"/>
  <c r="L1353" i="26"/>
  <c r="AB1402" i="16"/>
  <c r="AA1402" i="16"/>
  <c r="Z1402" i="16"/>
  <c r="Y1402" i="16"/>
  <c r="X1402" i="16"/>
  <c r="W1402" i="16"/>
  <c r="F1403" i="16"/>
  <c r="M1403" i="16"/>
  <c r="T1402" i="16"/>
  <c r="V1402" i="16" s="1"/>
  <c r="F1354" i="26" l="1"/>
  <c r="M1354" i="26"/>
  <c r="Z1353" i="26"/>
  <c r="Y1353" i="26"/>
  <c r="AB1353" i="26"/>
  <c r="X1353" i="26"/>
  <c r="AA1353" i="26"/>
  <c r="W1353" i="26"/>
  <c r="V1353" i="26"/>
  <c r="N1403" i="16"/>
  <c r="P1403" i="16"/>
  <c r="R1403" i="16" s="1"/>
  <c r="O1403" i="16"/>
  <c r="I1403" i="16"/>
  <c r="K1403" i="16" s="1"/>
  <c r="H1403" i="16"/>
  <c r="G1403" i="16"/>
  <c r="N1354" i="26" l="1"/>
  <c r="P1354" i="26"/>
  <c r="R1354" i="26" s="1"/>
  <c r="O1354" i="26"/>
  <c r="I1354" i="26"/>
  <c r="K1354" i="26" s="1"/>
  <c r="H1354" i="26"/>
  <c r="G1354" i="26"/>
  <c r="Q1403" i="16"/>
  <c r="S1403" i="16" s="1"/>
  <c r="U1403" i="16"/>
  <c r="J1403" i="16"/>
  <c r="U1354" i="26" l="1"/>
  <c r="J1354" i="26"/>
  <c r="Q1354" i="26"/>
  <c r="S1354" i="26" s="1"/>
  <c r="T1403" i="16"/>
  <c r="L1403" i="16"/>
  <c r="T1354" i="26" l="1"/>
  <c r="L1354" i="26"/>
  <c r="AB1403" i="16"/>
  <c r="AA1403" i="16"/>
  <c r="Z1403" i="16"/>
  <c r="V1403" i="16"/>
  <c r="Y1403" i="16"/>
  <c r="X1403" i="16"/>
  <c r="W1403" i="16"/>
  <c r="M1404" i="16"/>
  <c r="F1404" i="16"/>
  <c r="F1355" i="26" l="1"/>
  <c r="M1355" i="26"/>
  <c r="Z1354" i="26"/>
  <c r="Y1354" i="26"/>
  <c r="AB1354" i="26"/>
  <c r="X1354" i="26"/>
  <c r="AA1354" i="26"/>
  <c r="W1354" i="26"/>
  <c r="V1354" i="26"/>
  <c r="I1404" i="16"/>
  <c r="K1404" i="16" s="1"/>
  <c r="H1404" i="16"/>
  <c r="G1404" i="16"/>
  <c r="P1404" i="16"/>
  <c r="R1404" i="16" s="1"/>
  <c r="O1404" i="16"/>
  <c r="N1404" i="16"/>
  <c r="N1355" i="26" l="1"/>
  <c r="P1355" i="26"/>
  <c r="R1355" i="26" s="1"/>
  <c r="O1355" i="26"/>
  <c r="I1355" i="26"/>
  <c r="K1355" i="26" s="1"/>
  <c r="H1355" i="26"/>
  <c r="G1355" i="26"/>
  <c r="U1404" i="16"/>
  <c r="Q1404" i="16"/>
  <c r="S1404" i="16" s="1"/>
  <c r="J1404" i="16"/>
  <c r="U1355" i="26" l="1"/>
  <c r="J1355" i="26"/>
  <c r="Q1355" i="26"/>
  <c r="S1355" i="26" s="1"/>
  <c r="T1404" i="16"/>
  <c r="L1404" i="16"/>
  <c r="T1355" i="26" l="1"/>
  <c r="L1355" i="26"/>
  <c r="AB1404" i="16"/>
  <c r="AA1404" i="16"/>
  <c r="Z1404" i="16"/>
  <c r="V1404" i="16"/>
  <c r="Y1404" i="16"/>
  <c r="X1404" i="16"/>
  <c r="W1404" i="16"/>
  <c r="F1405" i="16"/>
  <c r="M1405" i="16"/>
  <c r="F1356" i="26" l="1"/>
  <c r="M1356" i="26"/>
  <c r="Z1355" i="26"/>
  <c r="Y1355" i="26"/>
  <c r="AB1355" i="26"/>
  <c r="X1355" i="26"/>
  <c r="AA1355" i="26"/>
  <c r="W1355" i="26"/>
  <c r="V1355" i="26"/>
  <c r="H1405" i="16"/>
  <c r="G1405" i="16"/>
  <c r="I1405" i="16"/>
  <c r="K1405" i="16" s="1"/>
  <c r="P1405" i="16"/>
  <c r="R1405" i="16" s="1"/>
  <c r="O1405" i="16"/>
  <c r="N1405" i="16"/>
  <c r="N1356" i="26" l="1"/>
  <c r="P1356" i="26"/>
  <c r="R1356" i="26" s="1"/>
  <c r="O1356" i="26"/>
  <c r="I1356" i="26"/>
  <c r="K1356" i="26" s="1"/>
  <c r="H1356" i="26"/>
  <c r="G1356" i="26"/>
  <c r="Q1405" i="16"/>
  <c r="S1405" i="16" s="1"/>
  <c r="U1405" i="16"/>
  <c r="J1405" i="16"/>
  <c r="J1356" i="26" l="1"/>
  <c r="L1356" i="26" s="1"/>
  <c r="U1356" i="26"/>
  <c r="Q1356" i="26"/>
  <c r="S1356" i="26" s="1"/>
  <c r="T1405" i="16"/>
  <c r="L1405" i="16"/>
  <c r="F1357" i="26" l="1"/>
  <c r="M1357" i="26"/>
  <c r="Z1356" i="26"/>
  <c r="Y1356" i="26"/>
  <c r="AB1356" i="26"/>
  <c r="X1356" i="26"/>
  <c r="W1356" i="26"/>
  <c r="AA1356" i="26"/>
  <c r="T1356" i="26"/>
  <c r="V1356" i="26" s="1"/>
  <c r="V1405" i="16"/>
  <c r="AB1405" i="16"/>
  <c r="AA1405" i="16"/>
  <c r="Z1405" i="16"/>
  <c r="Y1405" i="16"/>
  <c r="X1405" i="16"/>
  <c r="W1405" i="16"/>
  <c r="F1406" i="16"/>
  <c r="M1406" i="16"/>
  <c r="N1357" i="26" l="1"/>
  <c r="P1357" i="26"/>
  <c r="R1357" i="26" s="1"/>
  <c r="O1357" i="26"/>
  <c r="I1357" i="26"/>
  <c r="K1357" i="26" s="1"/>
  <c r="H1357" i="26"/>
  <c r="G1357" i="26"/>
  <c r="O1406" i="16"/>
  <c r="N1406" i="16"/>
  <c r="P1406" i="16"/>
  <c r="R1406" i="16" s="1"/>
  <c r="G1406" i="16"/>
  <c r="I1406" i="16"/>
  <c r="K1406" i="16" s="1"/>
  <c r="H1406" i="16"/>
  <c r="U1357" i="26" l="1"/>
  <c r="J1357" i="26"/>
  <c r="Q1357" i="26"/>
  <c r="S1357" i="26" s="1"/>
  <c r="U1406" i="16"/>
  <c r="J1406" i="16"/>
  <c r="L1406" i="16" s="1"/>
  <c r="Q1406" i="16"/>
  <c r="S1406" i="16" s="1"/>
  <c r="T1357" i="26" l="1"/>
  <c r="L1357" i="26"/>
  <c r="AB1406" i="16"/>
  <c r="AA1406" i="16"/>
  <c r="Z1406" i="16"/>
  <c r="Y1406" i="16"/>
  <c r="X1406" i="16"/>
  <c r="W1406" i="16"/>
  <c r="T1406" i="16"/>
  <c r="V1406" i="16" s="1"/>
  <c r="F1407" i="16"/>
  <c r="M1407" i="16"/>
  <c r="F1358" i="26" l="1"/>
  <c r="M1358" i="26"/>
  <c r="Z1357" i="26"/>
  <c r="Y1357" i="26"/>
  <c r="AB1357" i="26"/>
  <c r="X1357" i="26"/>
  <c r="AA1357" i="26"/>
  <c r="W1357" i="26"/>
  <c r="V1357" i="26"/>
  <c r="I1407" i="16"/>
  <c r="K1407" i="16" s="1"/>
  <c r="H1407" i="16"/>
  <c r="G1407" i="16"/>
  <c r="N1407" i="16"/>
  <c r="P1407" i="16"/>
  <c r="R1407" i="16" s="1"/>
  <c r="O1407" i="16"/>
  <c r="N1358" i="26" l="1"/>
  <c r="P1358" i="26"/>
  <c r="R1358" i="26" s="1"/>
  <c r="O1358" i="26"/>
  <c r="I1358" i="26"/>
  <c r="K1358" i="26" s="1"/>
  <c r="H1358" i="26"/>
  <c r="G1358" i="26"/>
  <c r="Q1407" i="16"/>
  <c r="S1407" i="16" s="1"/>
  <c r="U1407" i="16"/>
  <c r="J1407" i="16"/>
  <c r="U1358" i="26" l="1"/>
  <c r="Q1358" i="26"/>
  <c r="S1358" i="26" s="1"/>
  <c r="J1358" i="26"/>
  <c r="T1407" i="16"/>
  <c r="L1407" i="16"/>
  <c r="T1358" i="26" l="1"/>
  <c r="L1358" i="26"/>
  <c r="V1407" i="16"/>
  <c r="AB1407" i="16"/>
  <c r="AA1407" i="16"/>
  <c r="Z1407" i="16"/>
  <c r="Y1407" i="16"/>
  <c r="X1407" i="16"/>
  <c r="W1407" i="16"/>
  <c r="M1408" i="16"/>
  <c r="F1408" i="16"/>
  <c r="F1359" i="26" l="1"/>
  <c r="M1359" i="26"/>
  <c r="Z1358" i="26"/>
  <c r="Y1358" i="26"/>
  <c r="AB1358" i="26"/>
  <c r="X1358" i="26"/>
  <c r="AA1358" i="26"/>
  <c r="W1358" i="26"/>
  <c r="V1358" i="26"/>
  <c r="I1408" i="16"/>
  <c r="K1408" i="16" s="1"/>
  <c r="H1408" i="16"/>
  <c r="G1408" i="16"/>
  <c r="P1408" i="16"/>
  <c r="R1408" i="16" s="1"/>
  <c r="O1408" i="16"/>
  <c r="N1408" i="16"/>
  <c r="N1359" i="26" l="1"/>
  <c r="P1359" i="26"/>
  <c r="R1359" i="26" s="1"/>
  <c r="O1359" i="26"/>
  <c r="I1359" i="26"/>
  <c r="K1359" i="26" s="1"/>
  <c r="H1359" i="26"/>
  <c r="G1359" i="26"/>
  <c r="Q1408" i="16"/>
  <c r="S1408" i="16" s="1"/>
  <c r="U1408" i="16"/>
  <c r="J1408" i="16"/>
  <c r="L1408" i="16" s="1"/>
  <c r="U1359" i="26" l="1"/>
  <c r="J1359" i="26"/>
  <c r="Q1359" i="26"/>
  <c r="S1359" i="26" s="1"/>
  <c r="AB1408" i="16"/>
  <c r="AA1408" i="16"/>
  <c r="Z1408" i="16"/>
  <c r="Y1408" i="16"/>
  <c r="X1408" i="16"/>
  <c r="W1408" i="16"/>
  <c r="F1409" i="16"/>
  <c r="M1409" i="16"/>
  <c r="T1408" i="16"/>
  <c r="V1408" i="16" s="1"/>
  <c r="T1359" i="26" l="1"/>
  <c r="L1359" i="26"/>
  <c r="H1409" i="16"/>
  <c r="G1409" i="16"/>
  <c r="I1409" i="16"/>
  <c r="K1409" i="16" s="1"/>
  <c r="P1409" i="16"/>
  <c r="R1409" i="16" s="1"/>
  <c r="O1409" i="16"/>
  <c r="N1409" i="16"/>
  <c r="F1360" i="26" l="1"/>
  <c r="M1360" i="26"/>
  <c r="Z1359" i="26"/>
  <c r="Y1359" i="26"/>
  <c r="AB1359" i="26"/>
  <c r="X1359" i="26"/>
  <c r="AA1359" i="26"/>
  <c r="W1359" i="26"/>
  <c r="V1359" i="26"/>
  <c r="U1409" i="16"/>
  <c r="J1409" i="16"/>
  <c r="L1409" i="16" s="1"/>
  <c r="Q1409" i="16"/>
  <c r="S1409" i="16" s="1"/>
  <c r="N1360" i="26" l="1"/>
  <c r="P1360" i="26"/>
  <c r="R1360" i="26" s="1"/>
  <c r="O1360" i="26"/>
  <c r="I1360" i="26"/>
  <c r="K1360" i="26" s="1"/>
  <c r="H1360" i="26"/>
  <c r="G1360" i="26"/>
  <c r="AB1409" i="16"/>
  <c r="AA1409" i="16"/>
  <c r="Z1409" i="16"/>
  <c r="Y1409" i="16"/>
  <c r="X1409" i="16"/>
  <c r="W1409" i="16"/>
  <c r="F1410" i="16"/>
  <c r="M1410" i="16"/>
  <c r="T1409" i="16"/>
  <c r="V1409" i="16" s="1"/>
  <c r="Q1360" i="26" l="1"/>
  <c r="S1360" i="26" s="1"/>
  <c r="U1360" i="26"/>
  <c r="J1360" i="26"/>
  <c r="G1410" i="16"/>
  <c r="I1410" i="16"/>
  <c r="K1410" i="16" s="1"/>
  <c r="H1410" i="16"/>
  <c r="O1410" i="16"/>
  <c r="N1410" i="16"/>
  <c r="P1410" i="16"/>
  <c r="R1410" i="16" s="1"/>
  <c r="T1360" i="26" l="1"/>
  <c r="L1360" i="26"/>
  <c r="U1410" i="16"/>
  <c r="Q1410" i="16"/>
  <c r="S1410" i="16" s="1"/>
  <c r="J1410" i="16"/>
  <c r="F1361" i="26" l="1"/>
  <c r="M1361" i="26"/>
  <c r="Z1360" i="26"/>
  <c r="Y1360" i="26"/>
  <c r="AB1360" i="26"/>
  <c r="X1360" i="26"/>
  <c r="W1360" i="26"/>
  <c r="AA1360" i="26"/>
  <c r="V1360" i="26"/>
  <c r="T1410" i="16"/>
  <c r="L1410" i="16"/>
  <c r="N1361" i="26" l="1"/>
  <c r="P1361" i="26"/>
  <c r="R1361" i="26" s="1"/>
  <c r="O1361" i="26"/>
  <c r="I1361" i="26"/>
  <c r="K1361" i="26" s="1"/>
  <c r="H1361" i="26"/>
  <c r="G1361" i="26"/>
  <c r="V1410" i="16"/>
  <c r="AB1410" i="16"/>
  <c r="AA1410" i="16"/>
  <c r="Z1410" i="16"/>
  <c r="Y1410" i="16"/>
  <c r="X1410" i="16"/>
  <c r="W1410" i="16"/>
  <c r="F1411" i="16"/>
  <c r="M1411" i="16"/>
  <c r="U1361" i="26" l="1"/>
  <c r="J1361" i="26"/>
  <c r="Q1361" i="26"/>
  <c r="S1361" i="26" s="1"/>
  <c r="N1411" i="16"/>
  <c r="P1411" i="16"/>
  <c r="R1411" i="16" s="1"/>
  <c r="O1411" i="16"/>
  <c r="I1411" i="16"/>
  <c r="K1411" i="16" s="1"/>
  <c r="H1411" i="16"/>
  <c r="G1411" i="16"/>
  <c r="T1361" i="26" l="1"/>
  <c r="L1361" i="26"/>
  <c r="Q1411" i="16"/>
  <c r="S1411" i="16" s="1"/>
  <c r="U1411" i="16"/>
  <c r="J1411" i="16"/>
  <c r="F1362" i="26" l="1"/>
  <c r="M1362" i="26"/>
  <c r="Z1361" i="26"/>
  <c r="Y1361" i="26"/>
  <c r="AB1361" i="26"/>
  <c r="X1361" i="26"/>
  <c r="AA1361" i="26"/>
  <c r="W1361" i="26"/>
  <c r="V1361" i="26"/>
  <c r="T1411" i="16"/>
  <c r="L1411" i="16"/>
  <c r="N1362" i="26" l="1"/>
  <c r="P1362" i="26"/>
  <c r="R1362" i="26" s="1"/>
  <c r="O1362" i="26"/>
  <c r="I1362" i="26"/>
  <c r="K1362" i="26" s="1"/>
  <c r="H1362" i="26"/>
  <c r="G1362" i="26"/>
  <c r="V1411" i="16"/>
  <c r="AB1411" i="16"/>
  <c r="AA1411" i="16"/>
  <c r="Z1411" i="16"/>
  <c r="Y1411" i="16"/>
  <c r="X1411" i="16"/>
  <c r="W1411" i="16"/>
  <c r="M1412" i="16"/>
  <c r="F1412" i="16"/>
  <c r="U1362" i="26" l="1"/>
  <c r="Q1362" i="26"/>
  <c r="S1362" i="26" s="1"/>
  <c r="J1362" i="26"/>
  <c r="I1412" i="16"/>
  <c r="K1412" i="16" s="1"/>
  <c r="H1412" i="16"/>
  <c r="G1412" i="16"/>
  <c r="P1412" i="16"/>
  <c r="R1412" i="16" s="1"/>
  <c r="O1412" i="16"/>
  <c r="N1412" i="16"/>
  <c r="T1362" i="26" l="1"/>
  <c r="L1362" i="26"/>
  <c r="U1412" i="16"/>
  <c r="Q1412" i="16"/>
  <c r="S1412" i="16" s="1"/>
  <c r="J1412" i="16"/>
  <c r="F1363" i="26" l="1"/>
  <c r="M1363" i="26"/>
  <c r="Z1362" i="26"/>
  <c r="Y1362" i="26"/>
  <c r="AB1362" i="26"/>
  <c r="X1362" i="26"/>
  <c r="AA1362" i="26"/>
  <c r="W1362" i="26"/>
  <c r="V1362" i="26"/>
  <c r="T1412" i="16"/>
  <c r="L1412" i="16"/>
  <c r="N1363" i="26" l="1"/>
  <c r="P1363" i="26"/>
  <c r="R1363" i="26" s="1"/>
  <c r="O1363" i="26"/>
  <c r="I1363" i="26"/>
  <c r="K1363" i="26" s="1"/>
  <c r="H1363" i="26"/>
  <c r="G1363" i="26"/>
  <c r="V1412" i="16"/>
  <c r="AB1412" i="16"/>
  <c r="AA1412" i="16"/>
  <c r="Z1412" i="16"/>
  <c r="Y1412" i="16"/>
  <c r="X1412" i="16"/>
  <c r="W1412" i="16"/>
  <c r="F1413" i="16"/>
  <c r="M1413" i="16"/>
  <c r="U1363" i="26" l="1"/>
  <c r="J1363" i="26"/>
  <c r="L1363" i="26" s="1"/>
  <c r="Q1363" i="26"/>
  <c r="S1363" i="26" s="1"/>
  <c r="H1413" i="16"/>
  <c r="G1413" i="16"/>
  <c r="I1413" i="16"/>
  <c r="K1413" i="16" s="1"/>
  <c r="P1413" i="16"/>
  <c r="R1413" i="16" s="1"/>
  <c r="O1413" i="16"/>
  <c r="N1413" i="16"/>
  <c r="F1364" i="26" l="1"/>
  <c r="M1364" i="26"/>
  <c r="Z1363" i="26"/>
  <c r="Y1363" i="26"/>
  <c r="AB1363" i="26"/>
  <c r="X1363" i="26"/>
  <c r="AA1363" i="26"/>
  <c r="W1363" i="26"/>
  <c r="T1363" i="26"/>
  <c r="V1363" i="26" s="1"/>
  <c r="U1413" i="16"/>
  <c r="Q1413" i="16"/>
  <c r="S1413" i="16" s="1"/>
  <c r="J1413" i="16"/>
  <c r="L1413" i="16" s="1"/>
  <c r="N1364" i="26" l="1"/>
  <c r="P1364" i="26"/>
  <c r="R1364" i="26" s="1"/>
  <c r="O1364" i="26"/>
  <c r="I1364" i="26"/>
  <c r="K1364" i="26" s="1"/>
  <c r="H1364" i="26"/>
  <c r="G1364" i="26"/>
  <c r="AB1413" i="16"/>
  <c r="AA1413" i="16"/>
  <c r="Z1413" i="16"/>
  <c r="Y1413" i="16"/>
  <c r="X1413" i="16"/>
  <c r="W1413" i="16"/>
  <c r="T1413" i="16"/>
  <c r="V1413" i="16" s="1"/>
  <c r="F1414" i="16"/>
  <c r="M1414" i="16"/>
  <c r="U1364" i="26" l="1"/>
  <c r="J1364" i="26"/>
  <c r="Q1364" i="26"/>
  <c r="S1364" i="26" s="1"/>
  <c r="G1414" i="16"/>
  <c r="I1414" i="16"/>
  <c r="K1414" i="16" s="1"/>
  <c r="H1414" i="16"/>
  <c r="O1414" i="16"/>
  <c r="N1414" i="16"/>
  <c r="P1414" i="16"/>
  <c r="R1414" i="16" s="1"/>
  <c r="T1364" i="26" l="1"/>
  <c r="L1364" i="26"/>
  <c r="J1414" i="16"/>
  <c r="L1414" i="16" s="1"/>
  <c r="U1414" i="16"/>
  <c r="Q1414" i="16"/>
  <c r="S1414" i="16" s="1"/>
  <c r="F1365" i="26" l="1"/>
  <c r="M1365" i="26"/>
  <c r="Z1364" i="26"/>
  <c r="Y1364" i="26"/>
  <c r="AB1364" i="26"/>
  <c r="X1364" i="26"/>
  <c r="W1364" i="26"/>
  <c r="AA1364" i="26"/>
  <c r="V1364" i="26"/>
  <c r="AB1414" i="16"/>
  <c r="AA1414" i="16"/>
  <c r="Z1414" i="16"/>
  <c r="Y1414" i="16"/>
  <c r="X1414" i="16"/>
  <c r="W1414" i="16"/>
  <c r="F1415" i="16"/>
  <c r="M1415" i="16"/>
  <c r="T1414" i="16"/>
  <c r="V1414" i="16" s="1"/>
  <c r="N1365" i="26" l="1"/>
  <c r="P1365" i="26"/>
  <c r="R1365" i="26" s="1"/>
  <c r="O1365" i="26"/>
  <c r="I1365" i="26"/>
  <c r="K1365" i="26" s="1"/>
  <c r="H1365" i="26"/>
  <c r="G1365" i="26"/>
  <c r="N1415" i="16"/>
  <c r="P1415" i="16"/>
  <c r="R1415" i="16" s="1"/>
  <c r="O1415" i="16"/>
  <c r="I1415" i="16"/>
  <c r="K1415" i="16" s="1"/>
  <c r="H1415" i="16"/>
  <c r="G1415" i="16"/>
  <c r="U1365" i="26" l="1"/>
  <c r="J1365" i="26"/>
  <c r="Q1365" i="26"/>
  <c r="S1365" i="26" s="1"/>
  <c r="U1415" i="16"/>
  <c r="Q1415" i="16"/>
  <c r="S1415" i="16" s="1"/>
  <c r="J1415" i="16"/>
  <c r="T1365" i="26" l="1"/>
  <c r="L1365" i="26"/>
  <c r="T1415" i="16"/>
  <c r="L1415" i="16"/>
  <c r="F1366" i="26" l="1"/>
  <c r="M1366" i="26"/>
  <c r="Z1365" i="26"/>
  <c r="Y1365" i="26"/>
  <c r="AB1365" i="26"/>
  <c r="X1365" i="26"/>
  <c r="AA1365" i="26"/>
  <c r="W1365" i="26"/>
  <c r="V1365" i="26"/>
  <c r="V1415" i="16"/>
  <c r="AB1415" i="16"/>
  <c r="AA1415" i="16"/>
  <c r="Z1415" i="16"/>
  <c r="Y1415" i="16"/>
  <c r="X1415" i="16"/>
  <c r="W1415" i="16"/>
  <c r="M1416" i="16"/>
  <c r="F1416" i="16"/>
  <c r="N1366" i="26" l="1"/>
  <c r="P1366" i="26"/>
  <c r="R1366" i="26" s="1"/>
  <c r="O1366" i="26"/>
  <c r="I1366" i="26"/>
  <c r="K1366" i="26" s="1"/>
  <c r="H1366" i="26"/>
  <c r="G1366" i="26"/>
  <c r="P1416" i="16"/>
  <c r="R1416" i="16" s="1"/>
  <c r="O1416" i="16"/>
  <c r="N1416" i="16"/>
  <c r="I1416" i="16"/>
  <c r="K1416" i="16" s="1"/>
  <c r="H1416" i="16"/>
  <c r="G1416" i="16"/>
  <c r="U1366" i="26" l="1"/>
  <c r="J1366" i="26"/>
  <c r="Q1366" i="26"/>
  <c r="S1366" i="26" s="1"/>
  <c r="Q1416" i="16"/>
  <c r="S1416" i="16" s="1"/>
  <c r="U1416" i="16"/>
  <c r="J1416" i="16"/>
  <c r="T1366" i="26" l="1"/>
  <c r="L1366" i="26"/>
  <c r="T1416" i="16"/>
  <c r="L1416" i="16"/>
  <c r="F1367" i="26" l="1"/>
  <c r="M1367" i="26"/>
  <c r="Z1366" i="26"/>
  <c r="Y1366" i="26"/>
  <c r="AB1366" i="26"/>
  <c r="X1366" i="26"/>
  <c r="AA1366" i="26"/>
  <c r="W1366" i="26"/>
  <c r="V1366" i="26"/>
  <c r="V1416" i="16"/>
  <c r="AB1416" i="16"/>
  <c r="AA1416" i="16"/>
  <c r="Z1416" i="16"/>
  <c r="Y1416" i="16"/>
  <c r="X1416" i="16"/>
  <c r="W1416" i="16"/>
  <c r="F1417" i="16"/>
  <c r="M1417" i="16"/>
  <c r="N1367" i="26" l="1"/>
  <c r="P1367" i="26"/>
  <c r="R1367" i="26" s="1"/>
  <c r="O1367" i="26"/>
  <c r="I1367" i="26"/>
  <c r="K1367" i="26" s="1"/>
  <c r="H1367" i="26"/>
  <c r="G1367" i="26"/>
  <c r="P1417" i="16"/>
  <c r="R1417" i="16" s="1"/>
  <c r="O1417" i="16"/>
  <c r="N1417" i="16"/>
  <c r="H1417" i="16"/>
  <c r="G1417" i="16"/>
  <c r="I1417" i="16"/>
  <c r="K1417" i="16" s="1"/>
  <c r="U1367" i="26" l="1"/>
  <c r="J1367" i="26"/>
  <c r="Q1367" i="26"/>
  <c r="S1367" i="26" s="1"/>
  <c r="U1417" i="16"/>
  <c r="J1417" i="16"/>
  <c r="Q1417" i="16"/>
  <c r="S1417" i="16" s="1"/>
  <c r="T1367" i="26" l="1"/>
  <c r="L1367" i="26"/>
  <c r="T1417" i="16"/>
  <c r="L1417" i="16"/>
  <c r="F1368" i="26" l="1"/>
  <c r="M1368" i="26"/>
  <c r="Z1367" i="26"/>
  <c r="Y1367" i="26"/>
  <c r="AB1367" i="26"/>
  <c r="X1367" i="26"/>
  <c r="AA1367" i="26"/>
  <c r="W1367" i="26"/>
  <c r="V1367" i="26"/>
  <c r="V1417" i="16"/>
  <c r="AB1417" i="16"/>
  <c r="AA1417" i="16"/>
  <c r="Z1417" i="16"/>
  <c r="Y1417" i="16"/>
  <c r="X1417" i="16"/>
  <c r="W1417" i="16"/>
  <c r="F1418" i="16"/>
  <c r="M1418" i="16"/>
  <c r="N1368" i="26" l="1"/>
  <c r="P1368" i="26"/>
  <c r="R1368" i="26" s="1"/>
  <c r="O1368" i="26"/>
  <c r="I1368" i="26"/>
  <c r="K1368" i="26" s="1"/>
  <c r="H1368" i="26"/>
  <c r="G1368" i="26"/>
  <c r="G1418" i="16"/>
  <c r="I1418" i="16"/>
  <c r="K1418" i="16" s="1"/>
  <c r="H1418" i="16"/>
  <c r="O1418" i="16"/>
  <c r="N1418" i="16"/>
  <c r="P1418" i="16"/>
  <c r="R1418" i="16" s="1"/>
  <c r="Q1368" i="26" l="1"/>
  <c r="S1368" i="26" s="1"/>
  <c r="U1368" i="26"/>
  <c r="J1368" i="26"/>
  <c r="J1418" i="16"/>
  <c r="L1418" i="16" s="1"/>
  <c r="Q1418" i="16"/>
  <c r="U1418" i="16"/>
  <c r="T1368" i="26" l="1"/>
  <c r="L1368" i="26"/>
  <c r="T1418" i="16"/>
  <c r="S1418" i="16"/>
  <c r="Y1418" i="16" s="1"/>
  <c r="F1369" i="26" l="1"/>
  <c r="M1369" i="26"/>
  <c r="Z1368" i="26"/>
  <c r="Y1368" i="26"/>
  <c r="AB1368" i="26"/>
  <c r="X1368" i="26"/>
  <c r="W1368" i="26"/>
  <c r="AA1368" i="26"/>
  <c r="V1368" i="26"/>
  <c r="Z1418" i="16"/>
  <c r="AA1418" i="16"/>
  <c r="AB1418" i="16"/>
  <c r="V1418" i="16"/>
  <c r="W1418" i="16"/>
  <c r="X1418" i="16"/>
  <c r="F1419" i="16"/>
  <c r="H1419" i="16" s="1"/>
  <c r="M1419" i="16"/>
  <c r="N1369" i="26" l="1"/>
  <c r="P1369" i="26"/>
  <c r="R1369" i="26" s="1"/>
  <c r="O1369" i="26"/>
  <c r="I1369" i="26"/>
  <c r="K1369" i="26" s="1"/>
  <c r="H1369" i="26"/>
  <c r="G1369" i="26"/>
  <c r="P1419" i="16"/>
  <c r="R1419" i="16" s="1"/>
  <c r="N1419" i="16"/>
  <c r="G1419" i="16"/>
  <c r="I1419" i="16"/>
  <c r="K1419" i="16" s="1"/>
  <c r="O1419" i="16"/>
  <c r="U1369" i="26" l="1"/>
  <c r="Q1369" i="26"/>
  <c r="S1369" i="26" s="1"/>
  <c r="J1369" i="26"/>
  <c r="U1419" i="16"/>
  <c r="Q1419" i="16"/>
  <c r="S1419" i="16" s="1"/>
  <c r="J1419" i="16"/>
  <c r="T1369" i="26" l="1"/>
  <c r="L1369" i="26"/>
  <c r="T1419" i="16"/>
  <c r="L1419" i="16"/>
  <c r="F1370" i="26" l="1"/>
  <c r="M1370" i="26"/>
  <c r="Z1369" i="26"/>
  <c r="Y1369" i="26"/>
  <c r="AB1369" i="26"/>
  <c r="X1369" i="26"/>
  <c r="AA1369" i="26"/>
  <c r="W1369" i="26"/>
  <c r="V1369" i="26"/>
  <c r="V1419" i="16"/>
  <c r="AB1419" i="16"/>
  <c r="AA1419" i="16"/>
  <c r="Z1419" i="16"/>
  <c r="Y1419" i="16"/>
  <c r="X1419" i="16"/>
  <c r="W1419" i="16"/>
  <c r="M1420" i="16"/>
  <c r="F1420" i="16"/>
  <c r="H1420" i="16" s="1"/>
  <c r="N1370" i="26" l="1"/>
  <c r="P1370" i="26"/>
  <c r="R1370" i="26" s="1"/>
  <c r="O1370" i="26"/>
  <c r="I1370" i="26"/>
  <c r="K1370" i="26" s="1"/>
  <c r="H1370" i="26"/>
  <c r="G1370" i="26"/>
  <c r="P1420" i="16"/>
  <c r="R1420" i="16" s="1"/>
  <c r="N1420" i="16"/>
  <c r="O1420" i="16"/>
  <c r="I1420" i="16"/>
  <c r="K1420" i="16" s="1"/>
  <c r="G1420" i="16"/>
  <c r="U1370" i="26" l="1"/>
  <c r="Q1370" i="26"/>
  <c r="S1370" i="26" s="1"/>
  <c r="J1370" i="26"/>
  <c r="U1420" i="16"/>
  <c r="Q1420" i="16"/>
  <c r="S1420" i="16" s="1"/>
  <c r="J1420" i="16"/>
  <c r="T1370" i="26" l="1"/>
  <c r="L1370" i="26"/>
  <c r="T1420" i="16"/>
  <c r="L1420" i="16"/>
  <c r="F1371" i="26" l="1"/>
  <c r="M1371" i="26"/>
  <c r="Z1370" i="26"/>
  <c r="Y1370" i="26"/>
  <c r="AB1370" i="26"/>
  <c r="X1370" i="26"/>
  <c r="AA1370" i="26"/>
  <c r="W1370" i="26"/>
  <c r="V1370" i="26"/>
  <c r="V1420" i="16"/>
  <c r="AB1420" i="16"/>
  <c r="AA1420" i="16"/>
  <c r="Z1420" i="16"/>
  <c r="Y1420" i="16"/>
  <c r="X1420" i="16"/>
  <c r="W1420" i="16"/>
  <c r="F1421" i="16"/>
  <c r="H1421" i="16" s="1"/>
  <c r="M1421" i="16"/>
  <c r="N1371" i="26" l="1"/>
  <c r="P1371" i="26"/>
  <c r="R1371" i="26" s="1"/>
  <c r="O1371" i="26"/>
  <c r="I1371" i="26"/>
  <c r="K1371" i="26" s="1"/>
  <c r="H1371" i="26"/>
  <c r="G1371" i="26"/>
  <c r="O1421" i="16"/>
  <c r="I1421" i="16"/>
  <c r="K1421" i="16" s="1"/>
  <c r="G1421" i="16"/>
  <c r="P1421" i="16"/>
  <c r="R1421" i="16" s="1"/>
  <c r="N1421" i="16"/>
  <c r="Q1371" i="26" l="1"/>
  <c r="S1371" i="26" s="1"/>
  <c r="U1371" i="26"/>
  <c r="J1371" i="26"/>
  <c r="J1421" i="16"/>
  <c r="L1421" i="16" s="1"/>
  <c r="U1421" i="16"/>
  <c r="Q1421" i="16"/>
  <c r="S1421" i="16" s="1"/>
  <c r="T1371" i="26" l="1"/>
  <c r="L1371" i="26"/>
  <c r="AB1421" i="16"/>
  <c r="AA1421" i="16"/>
  <c r="Z1421" i="16"/>
  <c r="Y1421" i="16"/>
  <c r="X1421" i="16"/>
  <c r="W1421" i="16"/>
  <c r="T1421" i="16"/>
  <c r="V1421" i="16" s="1"/>
  <c r="F1422" i="16"/>
  <c r="M1422" i="16"/>
  <c r="F1372" i="26" l="1"/>
  <c r="M1372" i="26"/>
  <c r="Z1371" i="26"/>
  <c r="Y1371" i="26"/>
  <c r="AB1371" i="26"/>
  <c r="X1371" i="26"/>
  <c r="AA1371" i="26"/>
  <c r="W1371" i="26"/>
  <c r="V1371" i="26"/>
  <c r="G1422" i="16"/>
  <c r="I1422" i="16"/>
  <c r="K1422" i="16" s="1"/>
  <c r="H1422" i="16"/>
  <c r="O1422" i="16"/>
  <c r="N1422" i="16"/>
  <c r="P1422" i="16"/>
  <c r="R1422" i="16" s="1"/>
  <c r="N1372" i="26" l="1"/>
  <c r="P1372" i="26"/>
  <c r="R1372" i="26" s="1"/>
  <c r="O1372" i="26"/>
  <c r="I1372" i="26"/>
  <c r="K1372" i="26" s="1"/>
  <c r="H1372" i="26"/>
  <c r="G1372" i="26"/>
  <c r="J1422" i="16"/>
  <c r="L1422" i="16" s="1"/>
  <c r="U1422" i="16"/>
  <c r="Q1422" i="16"/>
  <c r="U1372" i="26" l="1"/>
  <c r="J1372" i="26"/>
  <c r="Q1372" i="26"/>
  <c r="S1372" i="26" s="1"/>
  <c r="T1422" i="16"/>
  <c r="S1422" i="16"/>
  <c r="Y1422" i="16" s="1"/>
  <c r="T1372" i="26" l="1"/>
  <c r="L1372" i="26"/>
  <c r="Z1422" i="16"/>
  <c r="AA1422" i="16"/>
  <c r="W1422" i="16"/>
  <c r="AB1422" i="16"/>
  <c r="V1422" i="16"/>
  <c r="X1422" i="16"/>
  <c r="M1423" i="16"/>
  <c r="F1423" i="16"/>
  <c r="I1423" i="16" s="1"/>
  <c r="K1423" i="16" s="1"/>
  <c r="F1373" i="26" l="1"/>
  <c r="M1373" i="26"/>
  <c r="Z1372" i="26"/>
  <c r="Y1372" i="26"/>
  <c r="AB1372" i="26"/>
  <c r="X1372" i="26"/>
  <c r="W1372" i="26"/>
  <c r="AA1372" i="26"/>
  <c r="V1372" i="26"/>
  <c r="O1423" i="16"/>
  <c r="P1423" i="16"/>
  <c r="R1423" i="16" s="1"/>
  <c r="N1423" i="16"/>
  <c r="H1423" i="16"/>
  <c r="G1423" i="16"/>
  <c r="N1373" i="26" l="1"/>
  <c r="P1373" i="26"/>
  <c r="R1373" i="26" s="1"/>
  <c r="O1373" i="26"/>
  <c r="I1373" i="26"/>
  <c r="K1373" i="26" s="1"/>
  <c r="H1373" i="26"/>
  <c r="G1373" i="26"/>
  <c r="U1423" i="16"/>
  <c r="Q1423" i="16"/>
  <c r="S1423" i="16" s="1"/>
  <c r="J1423" i="16"/>
  <c r="U1373" i="26" l="1"/>
  <c r="Q1373" i="26"/>
  <c r="S1373" i="26" s="1"/>
  <c r="J1373" i="26"/>
  <c r="T1423" i="16"/>
  <c r="L1423" i="16"/>
  <c r="T1373" i="26" l="1"/>
  <c r="L1373" i="26"/>
  <c r="V1423" i="16"/>
  <c r="AB1423" i="16"/>
  <c r="AA1423" i="16"/>
  <c r="Z1423" i="16"/>
  <c r="Y1423" i="16"/>
  <c r="X1423" i="16"/>
  <c r="W1423" i="16"/>
  <c r="M1424" i="16"/>
  <c r="F1424" i="16"/>
  <c r="G1424" i="16" s="1"/>
  <c r="F1374" i="26" l="1"/>
  <c r="M1374" i="26"/>
  <c r="Z1373" i="26"/>
  <c r="Y1373" i="26"/>
  <c r="AB1373" i="26"/>
  <c r="X1373" i="26"/>
  <c r="AA1373" i="26"/>
  <c r="W1373" i="26"/>
  <c r="V1373" i="26"/>
  <c r="O1424" i="16"/>
  <c r="P1424" i="16"/>
  <c r="R1424" i="16" s="1"/>
  <c r="N1424" i="16"/>
  <c r="H1424" i="16"/>
  <c r="I1424" i="16"/>
  <c r="K1424" i="16" s="1"/>
  <c r="N1374" i="26" l="1"/>
  <c r="P1374" i="26"/>
  <c r="R1374" i="26" s="1"/>
  <c r="O1374" i="26"/>
  <c r="I1374" i="26"/>
  <c r="K1374" i="26" s="1"/>
  <c r="H1374" i="26"/>
  <c r="G1374" i="26"/>
  <c r="U1424" i="16"/>
  <c r="Q1424" i="16"/>
  <c r="S1424" i="16" s="1"/>
  <c r="J1424" i="16"/>
  <c r="U1374" i="26" l="1"/>
  <c r="Q1374" i="26"/>
  <c r="S1374" i="26" s="1"/>
  <c r="J1374" i="26"/>
  <c r="T1424" i="16"/>
  <c r="L1424" i="16"/>
  <c r="T1374" i="26" l="1"/>
  <c r="L1374" i="26"/>
  <c r="V1424" i="16"/>
  <c r="AB1424" i="16"/>
  <c r="AA1424" i="16"/>
  <c r="Z1424" i="16"/>
  <c r="Y1424" i="16"/>
  <c r="X1424" i="16"/>
  <c r="W1424" i="16"/>
  <c r="M1425" i="16"/>
  <c r="F1425" i="16"/>
  <c r="G1425" i="16" s="1"/>
  <c r="F1375" i="26" l="1"/>
  <c r="M1375" i="26"/>
  <c r="Z1374" i="26"/>
  <c r="Y1374" i="26"/>
  <c r="AB1374" i="26"/>
  <c r="X1374" i="26"/>
  <c r="AA1374" i="26"/>
  <c r="W1374" i="26"/>
  <c r="V1374" i="26"/>
  <c r="P1425" i="16"/>
  <c r="R1425" i="16" s="1"/>
  <c r="N1425" i="16"/>
  <c r="I1425" i="16"/>
  <c r="K1425" i="16" s="1"/>
  <c r="O1425" i="16"/>
  <c r="H1425" i="16"/>
  <c r="N1375" i="26" l="1"/>
  <c r="P1375" i="26"/>
  <c r="R1375" i="26" s="1"/>
  <c r="O1375" i="26"/>
  <c r="I1375" i="26"/>
  <c r="K1375" i="26" s="1"/>
  <c r="H1375" i="26"/>
  <c r="G1375" i="26"/>
  <c r="U1425" i="16"/>
  <c r="Q1425" i="16"/>
  <c r="S1425" i="16" s="1"/>
  <c r="J1425" i="16"/>
  <c r="U1375" i="26" l="1"/>
  <c r="Q1375" i="26"/>
  <c r="S1375" i="26" s="1"/>
  <c r="J1375" i="26"/>
  <c r="T1425" i="16"/>
  <c r="L1425" i="16"/>
  <c r="T1375" i="26" l="1"/>
  <c r="L1375" i="26"/>
  <c r="V1425" i="16"/>
  <c r="AB1425" i="16"/>
  <c r="AA1425" i="16"/>
  <c r="Z1425" i="16"/>
  <c r="Y1425" i="16"/>
  <c r="X1425" i="16"/>
  <c r="W1425" i="16"/>
  <c r="M1426" i="16"/>
  <c r="F1426" i="16"/>
  <c r="G1426" i="16" s="1"/>
  <c r="F1376" i="26" l="1"/>
  <c r="M1376" i="26"/>
  <c r="Z1375" i="26"/>
  <c r="Y1375" i="26"/>
  <c r="AB1375" i="26"/>
  <c r="X1375" i="26"/>
  <c r="AA1375" i="26"/>
  <c r="W1375" i="26"/>
  <c r="V1375" i="26"/>
  <c r="O1426" i="16"/>
  <c r="P1426" i="16"/>
  <c r="R1426" i="16" s="1"/>
  <c r="N1426" i="16"/>
  <c r="H1426" i="16"/>
  <c r="I1426" i="16"/>
  <c r="K1426" i="16" s="1"/>
  <c r="N1376" i="26" l="1"/>
  <c r="P1376" i="26"/>
  <c r="R1376" i="26" s="1"/>
  <c r="O1376" i="26"/>
  <c r="I1376" i="26"/>
  <c r="K1376" i="26" s="1"/>
  <c r="H1376" i="26"/>
  <c r="G1376" i="26"/>
  <c r="Q1426" i="16"/>
  <c r="S1426" i="16" s="1"/>
  <c r="U1426" i="16"/>
  <c r="J1426" i="16"/>
  <c r="U1376" i="26" l="1"/>
  <c r="J1376" i="26"/>
  <c r="Q1376" i="26"/>
  <c r="S1376" i="26" s="1"/>
  <c r="T1426" i="16"/>
  <c r="L1426" i="16"/>
  <c r="F1427" i="16" s="1"/>
  <c r="T1376" i="26" l="1"/>
  <c r="L1376" i="26"/>
  <c r="V1426" i="16"/>
  <c r="AB1426" i="16"/>
  <c r="AA1426" i="16"/>
  <c r="Z1426" i="16"/>
  <c r="Y1426" i="16"/>
  <c r="X1426" i="16"/>
  <c r="W1426" i="16"/>
  <c r="M1427" i="16"/>
  <c r="I1427" i="16"/>
  <c r="K1427" i="16" s="1"/>
  <c r="H1427" i="16"/>
  <c r="G1427" i="16"/>
  <c r="F1377" i="26" l="1"/>
  <c r="M1377" i="26"/>
  <c r="Z1376" i="26"/>
  <c r="Y1376" i="26"/>
  <c r="AB1376" i="26"/>
  <c r="X1376" i="26"/>
  <c r="W1376" i="26"/>
  <c r="AA1376" i="26"/>
  <c r="V1376" i="26"/>
  <c r="N1427" i="16"/>
  <c r="O1427" i="16"/>
  <c r="P1427" i="16"/>
  <c r="R1427" i="16" s="1"/>
  <c r="J1427" i="16"/>
  <c r="N1377" i="26" l="1"/>
  <c r="P1377" i="26"/>
  <c r="R1377" i="26" s="1"/>
  <c r="O1377" i="26"/>
  <c r="I1377" i="26"/>
  <c r="K1377" i="26" s="1"/>
  <c r="H1377" i="26"/>
  <c r="G1377" i="26"/>
  <c r="Q1427" i="16"/>
  <c r="T1427" i="16" s="1"/>
  <c r="U1427" i="16"/>
  <c r="L1427" i="16"/>
  <c r="U1377" i="26" l="1"/>
  <c r="J1377" i="26"/>
  <c r="L1377" i="26" s="1"/>
  <c r="Q1377" i="26"/>
  <c r="S1427" i="16"/>
  <c r="V1427" i="16" s="1"/>
  <c r="T1377" i="26" l="1"/>
  <c r="S1377" i="26"/>
  <c r="F1378" i="26" s="1"/>
  <c r="Y1427" i="16"/>
  <c r="F1428" i="16"/>
  <c r="H1428" i="16" s="1"/>
  <c r="M1428" i="16"/>
  <c r="P1428" i="16" s="1"/>
  <c r="R1428" i="16" s="1"/>
  <c r="W1427" i="16"/>
  <c r="X1427" i="16"/>
  <c r="AA1427" i="16"/>
  <c r="Z1427" i="16"/>
  <c r="AB1427" i="16"/>
  <c r="W1377" i="26" l="1"/>
  <c r="M1378" i="26"/>
  <c r="N1378" i="26" s="1"/>
  <c r="AA1377" i="26"/>
  <c r="X1377" i="26"/>
  <c r="Y1377" i="26"/>
  <c r="Z1377" i="26"/>
  <c r="AB1377" i="26"/>
  <c r="V1377" i="26"/>
  <c r="I1378" i="26"/>
  <c r="K1378" i="26" s="1"/>
  <c r="H1378" i="26"/>
  <c r="G1378" i="26"/>
  <c r="I1428" i="16"/>
  <c r="K1428" i="16" s="1"/>
  <c r="U1428" i="16" s="1"/>
  <c r="G1428" i="16"/>
  <c r="N1428" i="16"/>
  <c r="O1428" i="16"/>
  <c r="O1378" i="26" l="1"/>
  <c r="P1378" i="26"/>
  <c r="R1378" i="26" s="1"/>
  <c r="U1378" i="26" s="1"/>
  <c r="J1378" i="26"/>
  <c r="J1428" i="16"/>
  <c r="L1428" i="16" s="1"/>
  <c r="Q1428" i="16"/>
  <c r="S1428" i="16" s="1"/>
  <c r="Q1378" i="26" l="1"/>
  <c r="S1378" i="26" s="1"/>
  <c r="L1378" i="26"/>
  <c r="T1428" i="16"/>
  <c r="V1428" i="16" s="1"/>
  <c r="AB1428" i="16"/>
  <c r="AA1428" i="16"/>
  <c r="Z1428" i="16"/>
  <c r="Y1428" i="16"/>
  <c r="X1428" i="16"/>
  <c r="W1428" i="16"/>
  <c r="F1429" i="16"/>
  <c r="M1429" i="16"/>
  <c r="T1378" i="26" l="1"/>
  <c r="V1378" i="26" s="1"/>
  <c r="F1379" i="26"/>
  <c r="M1379" i="26"/>
  <c r="Z1378" i="26"/>
  <c r="Y1378" i="26"/>
  <c r="AB1378" i="26"/>
  <c r="X1378" i="26"/>
  <c r="AA1378" i="26"/>
  <c r="W1378" i="26"/>
  <c r="H1429" i="16"/>
  <c r="G1429" i="16"/>
  <c r="I1429" i="16"/>
  <c r="K1429" i="16" s="1"/>
  <c r="P1429" i="16"/>
  <c r="R1429" i="16" s="1"/>
  <c r="O1429" i="16"/>
  <c r="N1429" i="16"/>
  <c r="N1379" i="26" l="1"/>
  <c r="P1379" i="26"/>
  <c r="R1379" i="26" s="1"/>
  <c r="O1379" i="26"/>
  <c r="I1379" i="26"/>
  <c r="K1379" i="26" s="1"/>
  <c r="H1379" i="26"/>
  <c r="G1379" i="26"/>
  <c r="U1429" i="16"/>
  <c r="Q1429" i="16"/>
  <c r="S1429" i="16" s="1"/>
  <c r="J1429" i="16"/>
  <c r="L1429" i="16" s="1"/>
  <c r="J1379" i="26" l="1"/>
  <c r="L1379" i="26" s="1"/>
  <c r="U1379" i="26"/>
  <c r="Q1379" i="26"/>
  <c r="AB1429" i="16"/>
  <c r="AA1429" i="16"/>
  <c r="Z1429" i="16"/>
  <c r="Y1429" i="16"/>
  <c r="X1429" i="16"/>
  <c r="W1429" i="16"/>
  <c r="F1430" i="16"/>
  <c r="M1430" i="16"/>
  <c r="T1429" i="16"/>
  <c r="V1429" i="16" s="1"/>
  <c r="T1379" i="26" l="1"/>
  <c r="S1379" i="26"/>
  <c r="AB1379" i="26" s="1"/>
  <c r="G1430" i="16"/>
  <c r="I1430" i="16"/>
  <c r="K1430" i="16" s="1"/>
  <c r="H1430" i="16"/>
  <c r="O1430" i="16"/>
  <c r="N1430" i="16"/>
  <c r="P1430" i="16"/>
  <c r="R1430" i="16" s="1"/>
  <c r="Y1379" i="26" l="1"/>
  <c r="Z1379" i="26"/>
  <c r="W1379" i="26"/>
  <c r="AA1379" i="26"/>
  <c r="X1379" i="26"/>
  <c r="V1379" i="26"/>
  <c r="F1380" i="26"/>
  <c r="I1380" i="26" s="1"/>
  <c r="K1380" i="26" s="1"/>
  <c r="M1380" i="26"/>
  <c r="O1380" i="26" s="1"/>
  <c r="U1430" i="16"/>
  <c r="Q1430" i="16"/>
  <c r="S1430" i="16" s="1"/>
  <c r="J1430" i="16"/>
  <c r="G1380" i="26" l="1"/>
  <c r="H1380" i="26"/>
  <c r="P1380" i="26"/>
  <c r="R1380" i="26" s="1"/>
  <c r="U1380" i="26" s="1"/>
  <c r="N1380" i="26"/>
  <c r="T1430" i="16"/>
  <c r="L1430" i="16"/>
  <c r="Q1380" i="26" l="1"/>
  <c r="S1380" i="26" s="1"/>
  <c r="J1380" i="26"/>
  <c r="L1380" i="26" s="1"/>
  <c r="V1430" i="16"/>
  <c r="AB1430" i="16"/>
  <c r="AA1430" i="16"/>
  <c r="Z1430" i="16"/>
  <c r="Y1430" i="16"/>
  <c r="X1430" i="16"/>
  <c r="W1430" i="16"/>
  <c r="F1431" i="16"/>
  <c r="M1431" i="16"/>
  <c r="F1381" i="26" l="1"/>
  <c r="H1381" i="26" s="1"/>
  <c r="W1380" i="26"/>
  <c r="T1380" i="26"/>
  <c r="V1380" i="26" s="1"/>
  <c r="M1381" i="26"/>
  <c r="AA1380" i="26"/>
  <c r="X1380" i="26"/>
  <c r="Y1380" i="26"/>
  <c r="Z1380" i="26"/>
  <c r="AB1380" i="26"/>
  <c r="N1431" i="16"/>
  <c r="P1431" i="16"/>
  <c r="R1431" i="16" s="1"/>
  <c r="O1431" i="16"/>
  <c r="I1431" i="16"/>
  <c r="K1431" i="16" s="1"/>
  <c r="H1431" i="16"/>
  <c r="G1431" i="16"/>
  <c r="G1381" i="26" l="1"/>
  <c r="I1381" i="26"/>
  <c r="K1381" i="26" s="1"/>
  <c r="N1381" i="26"/>
  <c r="P1381" i="26"/>
  <c r="R1381" i="26" s="1"/>
  <c r="O1381" i="26"/>
  <c r="U1431" i="16"/>
  <c r="J1431" i="16"/>
  <c r="Q1431" i="16"/>
  <c r="S1431" i="16" s="1"/>
  <c r="J1381" i="26" l="1"/>
  <c r="L1381" i="26" s="1"/>
  <c r="U1381" i="26"/>
  <c r="Q1381" i="26"/>
  <c r="S1381" i="26" s="1"/>
  <c r="T1431" i="16"/>
  <c r="L1431" i="16"/>
  <c r="M1382" i="26" l="1"/>
  <c r="F1382" i="26"/>
  <c r="T1381" i="26"/>
  <c r="V1381" i="26" s="1"/>
  <c r="Z1381" i="26"/>
  <c r="Y1381" i="26"/>
  <c r="AB1381" i="26"/>
  <c r="X1381" i="26"/>
  <c r="AA1381" i="26"/>
  <c r="W1381" i="26"/>
  <c r="V1431" i="16"/>
  <c r="AB1431" i="16"/>
  <c r="AA1431" i="16"/>
  <c r="Z1431" i="16"/>
  <c r="Y1431" i="16"/>
  <c r="X1431" i="16"/>
  <c r="W1431" i="16"/>
  <c r="M1432" i="16"/>
  <c r="F1432" i="16"/>
  <c r="N1382" i="26" l="1"/>
  <c r="P1382" i="26"/>
  <c r="R1382" i="26" s="1"/>
  <c r="O1382" i="26"/>
  <c r="I1382" i="26"/>
  <c r="K1382" i="26" s="1"/>
  <c r="H1382" i="26"/>
  <c r="G1382" i="26"/>
  <c r="I1432" i="16"/>
  <c r="K1432" i="16" s="1"/>
  <c r="H1432" i="16"/>
  <c r="G1432" i="16"/>
  <c r="P1432" i="16"/>
  <c r="R1432" i="16" s="1"/>
  <c r="O1432" i="16"/>
  <c r="N1432" i="16"/>
  <c r="U1382" i="26" l="1"/>
  <c r="J1382" i="26"/>
  <c r="Q1382" i="26"/>
  <c r="S1382" i="26" s="1"/>
  <c r="Q1432" i="16"/>
  <c r="S1432" i="16" s="1"/>
  <c r="U1432" i="16"/>
  <c r="J1432" i="16"/>
  <c r="T1382" i="26" l="1"/>
  <c r="L1382" i="26"/>
  <c r="T1432" i="16"/>
  <c r="L1432" i="16"/>
  <c r="F1383" i="26" l="1"/>
  <c r="M1383" i="26"/>
  <c r="Z1382" i="26"/>
  <c r="Y1382" i="26"/>
  <c r="AB1382" i="26"/>
  <c r="X1382" i="26"/>
  <c r="AA1382" i="26"/>
  <c r="W1382" i="26"/>
  <c r="V1382" i="26"/>
  <c r="V1432" i="16"/>
  <c r="AB1432" i="16"/>
  <c r="AA1432" i="16"/>
  <c r="Z1432" i="16"/>
  <c r="Y1432" i="16"/>
  <c r="X1432" i="16"/>
  <c r="W1432" i="16"/>
  <c r="F1433" i="16"/>
  <c r="M1433" i="16"/>
  <c r="P1383" i="26" l="1"/>
  <c r="R1383" i="26" s="1"/>
  <c r="N1383" i="26"/>
  <c r="O1383" i="26"/>
  <c r="I1383" i="26"/>
  <c r="K1383" i="26" s="1"/>
  <c r="H1383" i="26"/>
  <c r="G1383" i="26"/>
  <c r="H1433" i="16"/>
  <c r="G1433" i="16"/>
  <c r="I1433" i="16"/>
  <c r="K1433" i="16" s="1"/>
  <c r="P1433" i="16"/>
  <c r="R1433" i="16" s="1"/>
  <c r="O1433" i="16"/>
  <c r="N1433" i="16"/>
  <c r="J1383" i="26" l="1"/>
  <c r="L1383" i="26" s="1"/>
  <c r="U1383" i="26"/>
  <c r="Q1383" i="26"/>
  <c r="Q1433" i="16"/>
  <c r="S1433" i="16" s="1"/>
  <c r="J1433" i="16"/>
  <c r="L1433" i="16" s="1"/>
  <c r="U1433" i="16"/>
  <c r="T1383" i="26" l="1"/>
  <c r="S1383" i="26"/>
  <c r="Z1383" i="26" s="1"/>
  <c r="W1383" i="26"/>
  <c r="AB1433" i="16"/>
  <c r="AA1433" i="16"/>
  <c r="Z1433" i="16"/>
  <c r="Y1433" i="16"/>
  <c r="X1433" i="16"/>
  <c r="W1433" i="16"/>
  <c r="F1434" i="16"/>
  <c r="M1434" i="16"/>
  <c r="T1433" i="16"/>
  <c r="V1433" i="16" s="1"/>
  <c r="AB1383" i="26" l="1"/>
  <c r="V1383" i="26"/>
  <c r="M1384" i="26"/>
  <c r="N1384" i="26" s="1"/>
  <c r="F1384" i="26"/>
  <c r="G1384" i="26" s="1"/>
  <c r="AA1383" i="26"/>
  <c r="Y1383" i="26"/>
  <c r="X1383" i="26"/>
  <c r="O1434" i="16"/>
  <c r="N1434" i="16"/>
  <c r="P1434" i="16"/>
  <c r="R1434" i="16" s="1"/>
  <c r="G1434" i="16"/>
  <c r="I1434" i="16"/>
  <c r="K1434" i="16" s="1"/>
  <c r="H1434" i="16"/>
  <c r="O1384" i="26" l="1"/>
  <c r="P1384" i="26"/>
  <c r="R1384" i="26" s="1"/>
  <c r="H1384" i="26"/>
  <c r="I1384" i="26"/>
  <c r="K1384" i="26" s="1"/>
  <c r="U1434" i="16"/>
  <c r="J1434" i="16"/>
  <c r="Q1434" i="16"/>
  <c r="S1434" i="16" s="1"/>
  <c r="U1384" i="26" l="1"/>
  <c r="Q1384" i="26"/>
  <c r="S1384" i="26" s="1"/>
  <c r="J1384" i="26"/>
  <c r="T1434" i="16"/>
  <c r="L1434" i="16"/>
  <c r="T1384" i="26" l="1"/>
  <c r="L1384" i="26"/>
  <c r="W1384" i="26" s="1"/>
  <c r="AB1434" i="16"/>
  <c r="AA1434" i="16"/>
  <c r="Z1434" i="16"/>
  <c r="V1434" i="16"/>
  <c r="Y1434" i="16"/>
  <c r="X1434" i="16"/>
  <c r="W1434" i="16"/>
  <c r="F1435" i="16"/>
  <c r="M1435" i="16"/>
  <c r="V1384" i="26" l="1"/>
  <c r="Y1384" i="26"/>
  <c r="Z1384" i="26"/>
  <c r="AA1384" i="26"/>
  <c r="M1385" i="26"/>
  <c r="O1385" i="26" s="1"/>
  <c r="AB1384" i="26"/>
  <c r="F1385" i="26"/>
  <c r="G1385" i="26" s="1"/>
  <c r="X1384" i="26"/>
  <c r="I1435" i="16"/>
  <c r="K1435" i="16" s="1"/>
  <c r="H1435" i="16"/>
  <c r="G1435" i="16"/>
  <c r="N1435" i="16"/>
  <c r="P1435" i="16"/>
  <c r="R1435" i="16" s="1"/>
  <c r="O1435" i="16"/>
  <c r="P1385" i="26" l="1"/>
  <c r="R1385" i="26" s="1"/>
  <c r="N1385" i="26"/>
  <c r="H1385" i="26"/>
  <c r="I1385" i="26"/>
  <c r="K1385" i="26" s="1"/>
  <c r="Q1435" i="16"/>
  <c r="S1435" i="16" s="1"/>
  <c r="U1435" i="16"/>
  <c r="J1435" i="16"/>
  <c r="Q1385" i="26" l="1"/>
  <c r="S1385" i="26" s="1"/>
  <c r="U1385" i="26"/>
  <c r="J1385" i="26"/>
  <c r="T1435" i="16"/>
  <c r="L1435" i="16"/>
  <c r="T1385" i="26" l="1"/>
  <c r="L1385" i="26"/>
  <c r="M1386" i="26" s="1"/>
  <c r="V1435" i="16"/>
  <c r="AB1435" i="16"/>
  <c r="AA1435" i="16"/>
  <c r="Z1435" i="16"/>
  <c r="Y1435" i="16"/>
  <c r="X1435" i="16"/>
  <c r="W1435" i="16"/>
  <c r="M1436" i="16"/>
  <c r="F1436" i="16"/>
  <c r="W1385" i="26" l="1"/>
  <c r="F1386" i="26"/>
  <c r="G1386" i="26" s="1"/>
  <c r="V1385" i="26"/>
  <c r="Y1385" i="26"/>
  <c r="AA1385" i="26"/>
  <c r="X1385" i="26"/>
  <c r="Z1385" i="26"/>
  <c r="AB1385" i="26"/>
  <c r="P1386" i="26"/>
  <c r="R1386" i="26" s="1"/>
  <c r="O1386" i="26"/>
  <c r="N1386" i="26"/>
  <c r="I1436" i="16"/>
  <c r="K1436" i="16" s="1"/>
  <c r="H1436" i="16"/>
  <c r="G1436" i="16"/>
  <c r="P1436" i="16"/>
  <c r="R1436" i="16" s="1"/>
  <c r="O1436" i="16"/>
  <c r="N1436" i="16"/>
  <c r="H1386" i="26" l="1"/>
  <c r="I1386" i="26"/>
  <c r="K1386" i="26" s="1"/>
  <c r="U1386" i="26" s="1"/>
  <c r="Q1386" i="26"/>
  <c r="S1386" i="26" s="1"/>
  <c r="J1436" i="16"/>
  <c r="L1436" i="16" s="1"/>
  <c r="Q1436" i="16"/>
  <c r="U1436" i="16"/>
  <c r="J1386" i="26" l="1"/>
  <c r="T1386" i="26" s="1"/>
  <c r="T1436" i="16"/>
  <c r="S1436" i="16"/>
  <c r="Y1436" i="16" s="1"/>
  <c r="L1386" i="26" l="1"/>
  <c r="F1387" i="26" s="1"/>
  <c r="Z1436" i="16"/>
  <c r="AA1436" i="16"/>
  <c r="AB1436" i="16"/>
  <c r="V1436" i="16"/>
  <c r="W1436" i="16"/>
  <c r="X1436" i="16"/>
  <c r="M1437" i="16"/>
  <c r="F1437" i="16"/>
  <c r="Y1386" i="26" l="1"/>
  <c r="W1386" i="26"/>
  <c r="V1386" i="26"/>
  <c r="AA1386" i="26"/>
  <c r="X1386" i="26"/>
  <c r="Z1386" i="26"/>
  <c r="M1387" i="26"/>
  <c r="P1387" i="26" s="1"/>
  <c r="AB1386" i="26"/>
  <c r="H1387" i="26"/>
  <c r="G1387" i="26"/>
  <c r="I1387" i="26"/>
  <c r="K1387" i="26" s="1"/>
  <c r="H1437" i="16"/>
  <c r="G1437" i="16"/>
  <c r="I1437" i="16"/>
  <c r="K1437" i="16" s="1"/>
  <c r="P1437" i="16"/>
  <c r="R1437" i="16" s="1"/>
  <c r="O1437" i="16"/>
  <c r="N1437" i="16"/>
  <c r="N1387" i="26" l="1"/>
  <c r="O1387" i="26"/>
  <c r="R1387" i="26"/>
  <c r="J1387" i="26"/>
  <c r="U1437" i="16"/>
  <c r="Q1437" i="16"/>
  <c r="S1437" i="16" s="1"/>
  <c r="J1437" i="16"/>
  <c r="Q1387" i="26" l="1"/>
  <c r="T1387" i="26" s="1"/>
  <c r="U1387" i="26"/>
  <c r="L1387" i="26"/>
  <c r="T1437" i="16"/>
  <c r="L1437" i="16"/>
  <c r="S1387" i="26" l="1"/>
  <c r="F1388" i="26" s="1"/>
  <c r="V1437" i="16"/>
  <c r="AB1437" i="16"/>
  <c r="AA1437" i="16"/>
  <c r="Z1437" i="16"/>
  <c r="Y1437" i="16"/>
  <c r="X1437" i="16"/>
  <c r="W1437" i="16"/>
  <c r="F1438" i="16"/>
  <c r="M1438" i="16"/>
  <c r="W1387" i="26" l="1"/>
  <c r="Y1387" i="26"/>
  <c r="M1388" i="26"/>
  <c r="O1388" i="26" s="1"/>
  <c r="X1387" i="26"/>
  <c r="Z1387" i="26"/>
  <c r="AB1387" i="26"/>
  <c r="V1387" i="26"/>
  <c r="AA1387" i="26"/>
  <c r="H1388" i="26"/>
  <c r="G1388" i="26"/>
  <c r="I1388" i="26"/>
  <c r="K1388" i="26" s="1"/>
  <c r="O1438" i="16"/>
  <c r="N1438" i="16"/>
  <c r="P1438" i="16"/>
  <c r="R1438" i="16" s="1"/>
  <c r="G1438" i="16"/>
  <c r="I1438" i="16"/>
  <c r="K1438" i="16" s="1"/>
  <c r="H1438" i="16"/>
  <c r="N1388" i="26" l="1"/>
  <c r="P1388" i="26"/>
  <c r="R1388" i="26" s="1"/>
  <c r="U1388" i="26" s="1"/>
  <c r="J1388" i="26"/>
  <c r="Q1438" i="16"/>
  <c r="S1438" i="16" s="1"/>
  <c r="U1438" i="16"/>
  <c r="J1438" i="16"/>
  <c r="Q1388" i="26" l="1"/>
  <c r="S1388" i="26" s="1"/>
  <c r="L1388" i="26"/>
  <c r="T1438" i="16"/>
  <c r="L1438" i="16"/>
  <c r="T1388" i="26" l="1"/>
  <c r="V1388" i="26" s="1"/>
  <c r="F1389" i="26"/>
  <c r="M1389" i="26"/>
  <c r="AB1388" i="26"/>
  <c r="X1388" i="26"/>
  <c r="AA1388" i="26"/>
  <c r="W1388" i="26"/>
  <c r="Z1388" i="26"/>
  <c r="Y1388" i="26"/>
  <c r="V1438" i="16"/>
  <c r="AB1438" i="16"/>
  <c r="AA1438" i="16"/>
  <c r="Z1438" i="16"/>
  <c r="Y1438" i="16"/>
  <c r="X1438" i="16"/>
  <c r="W1438" i="16"/>
  <c r="F1439" i="16"/>
  <c r="M1439" i="16"/>
  <c r="P1389" i="26" l="1"/>
  <c r="R1389" i="26" s="1"/>
  <c r="O1389" i="26"/>
  <c r="N1389" i="26"/>
  <c r="H1389" i="26"/>
  <c r="G1389" i="26"/>
  <c r="I1389" i="26"/>
  <c r="K1389" i="26" s="1"/>
  <c r="I1439" i="16"/>
  <c r="K1439" i="16" s="1"/>
  <c r="H1439" i="16"/>
  <c r="G1439" i="16"/>
  <c r="N1439" i="16"/>
  <c r="P1439" i="16"/>
  <c r="R1439" i="16" s="1"/>
  <c r="O1439" i="16"/>
  <c r="Q1389" i="26" l="1"/>
  <c r="S1389" i="26" s="1"/>
  <c r="U1389" i="26"/>
  <c r="J1389" i="26"/>
  <c r="Q1439" i="16"/>
  <c r="S1439" i="16" s="1"/>
  <c r="U1439" i="16"/>
  <c r="J1439" i="16"/>
  <c r="T1389" i="26" l="1"/>
  <c r="L1389" i="26"/>
  <c r="T1439" i="16"/>
  <c r="L1439" i="16"/>
  <c r="F1390" i="26" l="1"/>
  <c r="M1390" i="26"/>
  <c r="AB1389" i="26"/>
  <c r="X1389" i="26"/>
  <c r="AA1389" i="26"/>
  <c r="W1389" i="26"/>
  <c r="Z1389" i="26"/>
  <c r="Y1389" i="26"/>
  <c r="V1389" i="26"/>
  <c r="V1439" i="16"/>
  <c r="AB1439" i="16"/>
  <c r="AA1439" i="16"/>
  <c r="Z1439" i="16"/>
  <c r="Y1439" i="16"/>
  <c r="X1439" i="16"/>
  <c r="W1439" i="16"/>
  <c r="M1440" i="16"/>
  <c r="F1440" i="16"/>
  <c r="P1390" i="26" l="1"/>
  <c r="R1390" i="26" s="1"/>
  <c r="O1390" i="26"/>
  <c r="N1390" i="26"/>
  <c r="H1390" i="26"/>
  <c r="G1390" i="26"/>
  <c r="I1390" i="26"/>
  <c r="K1390" i="26" s="1"/>
  <c r="I1440" i="16"/>
  <c r="K1440" i="16" s="1"/>
  <c r="H1440" i="16"/>
  <c r="G1440" i="16"/>
  <c r="P1440" i="16"/>
  <c r="R1440" i="16" s="1"/>
  <c r="O1440" i="16"/>
  <c r="N1440" i="16"/>
  <c r="U1390" i="26" l="1"/>
  <c r="Q1390" i="26"/>
  <c r="S1390" i="26" s="1"/>
  <c r="J1390" i="26"/>
  <c r="Q1440" i="16"/>
  <c r="S1440" i="16" s="1"/>
  <c r="J1440" i="16"/>
  <c r="U1440" i="16"/>
  <c r="T1390" i="26" l="1"/>
  <c r="L1390" i="26"/>
  <c r="T1440" i="16"/>
  <c r="L1440" i="16"/>
  <c r="F1391" i="26" l="1"/>
  <c r="M1391" i="26"/>
  <c r="AB1390" i="26"/>
  <c r="X1390" i="26"/>
  <c r="AA1390" i="26"/>
  <c r="W1390" i="26"/>
  <c r="Z1390" i="26"/>
  <c r="Y1390" i="26"/>
  <c r="V1390" i="26"/>
  <c r="AB1440" i="16"/>
  <c r="AA1440" i="16"/>
  <c r="Z1440" i="16"/>
  <c r="V1440" i="16"/>
  <c r="Y1440" i="16"/>
  <c r="X1440" i="16"/>
  <c r="W1440" i="16"/>
  <c r="F1441" i="16"/>
  <c r="I1441" i="16" s="1"/>
  <c r="K1441" i="16" s="1"/>
  <c r="M1441" i="16"/>
  <c r="P1391" i="26" l="1"/>
  <c r="R1391" i="26" s="1"/>
  <c r="O1391" i="26"/>
  <c r="N1391" i="26"/>
  <c r="H1391" i="26"/>
  <c r="G1391" i="26"/>
  <c r="I1391" i="26"/>
  <c r="K1391" i="26" s="1"/>
  <c r="N1441" i="16"/>
  <c r="H1441" i="16"/>
  <c r="G1441" i="16"/>
  <c r="O1441" i="16"/>
  <c r="P1441" i="16"/>
  <c r="R1441" i="16" s="1"/>
  <c r="U1391" i="26" l="1"/>
  <c r="J1391" i="26"/>
  <c r="L1391" i="26" s="1"/>
  <c r="Q1391" i="26"/>
  <c r="S1391" i="26" s="1"/>
  <c r="U1441" i="16"/>
  <c r="J1441" i="16"/>
  <c r="L1441" i="16" s="1"/>
  <c r="Q1441" i="16"/>
  <c r="S1441" i="16" s="1"/>
  <c r="F1392" i="26" l="1"/>
  <c r="M1392" i="26"/>
  <c r="AB1391" i="26"/>
  <c r="X1391" i="26"/>
  <c r="AA1391" i="26"/>
  <c r="W1391" i="26"/>
  <c r="Z1391" i="26"/>
  <c r="Y1391" i="26"/>
  <c r="T1391" i="26"/>
  <c r="V1391" i="26" s="1"/>
  <c r="AB1441" i="16"/>
  <c r="AA1441" i="16"/>
  <c r="Z1441" i="16"/>
  <c r="Y1441" i="16"/>
  <c r="X1441" i="16"/>
  <c r="W1441" i="16"/>
  <c r="T1441" i="16"/>
  <c r="V1441" i="16" s="1"/>
  <c r="F1442" i="16"/>
  <c r="M1442" i="16"/>
  <c r="P1392" i="26" l="1"/>
  <c r="R1392" i="26" s="1"/>
  <c r="O1392" i="26"/>
  <c r="N1392" i="26"/>
  <c r="H1392" i="26"/>
  <c r="G1392" i="26"/>
  <c r="I1392" i="26"/>
  <c r="K1392" i="26" s="1"/>
  <c r="O1442" i="16"/>
  <c r="N1442" i="16"/>
  <c r="P1442" i="16"/>
  <c r="R1442" i="16" s="1"/>
  <c r="G1442" i="16"/>
  <c r="I1442" i="16"/>
  <c r="H1442" i="16"/>
  <c r="U1392" i="26" l="1"/>
  <c r="J1392" i="26"/>
  <c r="L1392" i="26" s="1"/>
  <c r="Q1392" i="26"/>
  <c r="S1392" i="26" s="1"/>
  <c r="J1442" i="16"/>
  <c r="K1442" i="16"/>
  <c r="U1442" i="16" s="1"/>
  <c r="Q1442" i="16"/>
  <c r="S1442" i="16" s="1"/>
  <c r="F1393" i="26" l="1"/>
  <c r="M1393" i="26"/>
  <c r="T1392" i="26"/>
  <c r="V1392" i="26" s="1"/>
  <c r="AB1392" i="26"/>
  <c r="X1392" i="26"/>
  <c r="AA1392" i="26"/>
  <c r="W1392" i="26"/>
  <c r="Z1392" i="26"/>
  <c r="Y1392" i="26"/>
  <c r="L1442" i="16"/>
  <c r="T1442" i="16"/>
  <c r="I1393" i="26" l="1"/>
  <c r="K1393" i="26" s="1"/>
  <c r="H1393" i="26"/>
  <c r="G1393" i="26"/>
  <c r="P1393" i="26"/>
  <c r="R1393" i="26" s="1"/>
  <c r="O1393" i="26"/>
  <c r="N1393" i="26"/>
  <c r="V1442" i="16"/>
  <c r="AB1442" i="16"/>
  <c r="AA1442" i="16"/>
  <c r="Z1442" i="16"/>
  <c r="Y1442" i="16"/>
  <c r="X1442" i="16"/>
  <c r="W1442" i="16"/>
  <c r="M1443" i="16"/>
  <c r="F1443" i="16"/>
  <c r="G1443" i="16" s="1"/>
  <c r="J1393" i="26" l="1"/>
  <c r="L1393" i="26" s="1"/>
  <c r="U1393" i="26"/>
  <c r="Q1393" i="26"/>
  <c r="S1393" i="26" s="1"/>
  <c r="N1443" i="16"/>
  <c r="O1443" i="16"/>
  <c r="P1443" i="16"/>
  <c r="R1443" i="16" s="1"/>
  <c r="H1443" i="16"/>
  <c r="I1443" i="16"/>
  <c r="K1443" i="16" s="1"/>
  <c r="F1394" i="26" l="1"/>
  <c r="M1394" i="26"/>
  <c r="T1393" i="26"/>
  <c r="V1393" i="26" s="1"/>
  <c r="AA1393" i="26"/>
  <c r="Y1393" i="26"/>
  <c r="W1393" i="26"/>
  <c r="AB1393" i="26"/>
  <c r="X1393" i="26"/>
  <c r="Z1393" i="26"/>
  <c r="Q1443" i="16"/>
  <c r="S1443" i="16" s="1"/>
  <c r="U1443" i="16"/>
  <c r="J1443" i="16"/>
  <c r="L1443" i="16" s="1"/>
  <c r="I1394" i="26" l="1"/>
  <c r="K1394" i="26" s="1"/>
  <c r="H1394" i="26"/>
  <c r="G1394" i="26"/>
  <c r="P1394" i="26"/>
  <c r="R1394" i="26" s="1"/>
  <c r="O1394" i="26"/>
  <c r="N1394" i="26"/>
  <c r="AB1443" i="16"/>
  <c r="AA1443" i="16"/>
  <c r="Z1443" i="16"/>
  <c r="Y1443" i="16"/>
  <c r="X1443" i="16"/>
  <c r="W1443" i="16"/>
  <c r="F1444" i="16"/>
  <c r="I1444" i="16" s="1"/>
  <c r="K1444" i="16" s="1"/>
  <c r="T1443" i="16"/>
  <c r="V1443" i="16" s="1"/>
  <c r="M1444" i="16"/>
  <c r="U1394" i="26" l="1"/>
  <c r="Q1394" i="26"/>
  <c r="S1394" i="26" s="1"/>
  <c r="J1394" i="26"/>
  <c r="O1444" i="16"/>
  <c r="G1444" i="16"/>
  <c r="H1444" i="16"/>
  <c r="P1444" i="16"/>
  <c r="R1444" i="16" s="1"/>
  <c r="N1444" i="16"/>
  <c r="T1394" i="26" l="1"/>
  <c r="L1394" i="26"/>
  <c r="U1444" i="16"/>
  <c r="J1444" i="16"/>
  <c r="L1444" i="16" s="1"/>
  <c r="Q1444" i="16"/>
  <c r="S1444" i="16" s="1"/>
  <c r="F1395" i="26" l="1"/>
  <c r="M1395" i="26"/>
  <c r="Y1394" i="26"/>
  <c r="AB1394" i="26"/>
  <c r="X1394" i="26"/>
  <c r="AA1394" i="26"/>
  <c r="W1394" i="26"/>
  <c r="Z1394" i="26"/>
  <c r="V1394" i="26"/>
  <c r="AB1444" i="16"/>
  <c r="AA1444" i="16"/>
  <c r="Z1444" i="16"/>
  <c r="Y1444" i="16"/>
  <c r="X1444" i="16"/>
  <c r="W1444" i="16"/>
  <c r="T1444" i="16"/>
  <c r="V1444" i="16" s="1"/>
  <c r="M1445" i="16"/>
  <c r="F1445" i="16"/>
  <c r="H1445" i="16" s="1"/>
  <c r="I1395" i="26" l="1"/>
  <c r="K1395" i="26" s="1"/>
  <c r="H1395" i="26"/>
  <c r="G1395" i="26"/>
  <c r="P1395" i="26"/>
  <c r="R1395" i="26" s="1"/>
  <c r="O1395" i="26"/>
  <c r="N1395" i="26"/>
  <c r="N1445" i="16"/>
  <c r="P1445" i="16"/>
  <c r="R1445" i="16" s="1"/>
  <c r="O1445" i="16"/>
  <c r="I1445" i="16"/>
  <c r="K1445" i="16" s="1"/>
  <c r="G1445" i="16"/>
  <c r="J1395" i="26" l="1"/>
  <c r="L1395" i="26" s="1"/>
  <c r="U1395" i="26"/>
  <c r="Q1395" i="26"/>
  <c r="S1395" i="26" s="1"/>
  <c r="U1445" i="16"/>
  <c r="Q1445" i="16"/>
  <c r="S1445" i="16" s="1"/>
  <c r="J1445" i="16"/>
  <c r="M1396" i="26" l="1"/>
  <c r="F1396" i="26"/>
  <c r="X1395" i="26"/>
  <c r="AA1395" i="26"/>
  <c r="Y1395" i="26"/>
  <c r="W1395" i="26"/>
  <c r="AB1395" i="26"/>
  <c r="Z1395" i="26"/>
  <c r="T1395" i="26"/>
  <c r="V1395" i="26" s="1"/>
  <c r="T1445" i="16"/>
  <c r="L1445" i="16"/>
  <c r="P1396" i="26" l="1"/>
  <c r="R1396" i="26" s="1"/>
  <c r="O1396" i="26"/>
  <c r="N1396" i="26"/>
  <c r="I1396" i="26"/>
  <c r="K1396" i="26" s="1"/>
  <c r="H1396" i="26"/>
  <c r="G1396" i="26"/>
  <c r="AB1445" i="16"/>
  <c r="AA1445" i="16"/>
  <c r="Z1445" i="16"/>
  <c r="V1445" i="16"/>
  <c r="Y1445" i="16"/>
  <c r="X1445" i="16"/>
  <c r="W1445" i="16"/>
  <c r="M1446" i="16"/>
  <c r="F1446" i="16"/>
  <c r="I1446" i="16" s="1"/>
  <c r="K1446" i="16" s="1"/>
  <c r="Q1396" i="26" l="1"/>
  <c r="S1396" i="26" s="1"/>
  <c r="J1396" i="26"/>
  <c r="U1396" i="26"/>
  <c r="O1446" i="16"/>
  <c r="H1446" i="16"/>
  <c r="G1446" i="16"/>
  <c r="P1446" i="16"/>
  <c r="R1446" i="16" s="1"/>
  <c r="N1446" i="16"/>
  <c r="T1396" i="26" l="1"/>
  <c r="L1396" i="26"/>
  <c r="U1446" i="16"/>
  <c r="J1446" i="16"/>
  <c r="L1446" i="16" s="1"/>
  <c r="Q1446" i="16"/>
  <c r="F1397" i="26" l="1"/>
  <c r="M1397" i="26"/>
  <c r="Y1396" i="26"/>
  <c r="AB1396" i="26"/>
  <c r="X1396" i="26"/>
  <c r="AA1396" i="26"/>
  <c r="W1396" i="26"/>
  <c r="Z1396" i="26"/>
  <c r="V1396" i="26"/>
  <c r="T1446" i="16"/>
  <c r="S1446" i="16"/>
  <c r="Y1446" i="16" s="1"/>
  <c r="I1397" i="26" l="1"/>
  <c r="K1397" i="26" s="1"/>
  <c r="H1397" i="26"/>
  <c r="G1397" i="26"/>
  <c r="P1397" i="26"/>
  <c r="R1397" i="26" s="1"/>
  <c r="O1397" i="26"/>
  <c r="N1397" i="26"/>
  <c r="Z1446" i="16"/>
  <c r="AA1446" i="16"/>
  <c r="AB1446" i="16"/>
  <c r="V1446" i="16"/>
  <c r="W1446" i="16"/>
  <c r="X1446" i="16"/>
  <c r="M1447" i="16"/>
  <c r="F1447" i="16"/>
  <c r="G1447" i="16" s="1"/>
  <c r="J1397" i="26" l="1"/>
  <c r="L1397" i="26" s="1"/>
  <c r="U1397" i="26"/>
  <c r="Q1397" i="26"/>
  <c r="S1397" i="26" s="1"/>
  <c r="O1447" i="16"/>
  <c r="P1447" i="16"/>
  <c r="R1447" i="16" s="1"/>
  <c r="N1447" i="16"/>
  <c r="H1447" i="16"/>
  <c r="I1447" i="16"/>
  <c r="K1447" i="16" s="1"/>
  <c r="M1398" i="26" l="1"/>
  <c r="F1398" i="26"/>
  <c r="X1397" i="26"/>
  <c r="Z1397" i="26"/>
  <c r="AA1397" i="26"/>
  <c r="Y1397" i="26"/>
  <c r="W1397" i="26"/>
  <c r="AB1397" i="26"/>
  <c r="T1397" i="26"/>
  <c r="V1397" i="26" s="1"/>
  <c r="U1447" i="16"/>
  <c r="Q1447" i="16"/>
  <c r="S1447" i="16" s="1"/>
  <c r="J1447" i="16"/>
  <c r="L1447" i="16" s="1"/>
  <c r="P1398" i="26" l="1"/>
  <c r="R1398" i="26" s="1"/>
  <c r="O1398" i="26"/>
  <c r="N1398" i="26"/>
  <c r="I1398" i="26"/>
  <c r="K1398" i="26" s="1"/>
  <c r="H1398" i="26"/>
  <c r="G1398" i="26"/>
  <c r="AB1447" i="16"/>
  <c r="AA1447" i="16"/>
  <c r="Z1447" i="16"/>
  <c r="Y1447" i="16"/>
  <c r="X1447" i="16"/>
  <c r="W1447" i="16"/>
  <c r="T1447" i="16"/>
  <c r="V1447" i="16" s="1"/>
  <c r="M1448" i="16"/>
  <c r="F1448" i="16"/>
  <c r="H1448" i="16" s="1"/>
  <c r="Q1398" i="26" l="1"/>
  <c r="S1398" i="26" s="1"/>
  <c r="J1398" i="26"/>
  <c r="L1398" i="26" s="1"/>
  <c r="U1398" i="26"/>
  <c r="O1448" i="16"/>
  <c r="P1448" i="16"/>
  <c r="R1448" i="16" s="1"/>
  <c r="N1448" i="16"/>
  <c r="I1448" i="16"/>
  <c r="K1448" i="16" s="1"/>
  <c r="G1448" i="16"/>
  <c r="F1399" i="26" l="1"/>
  <c r="M1399" i="26"/>
  <c r="P1399" i="26" s="1"/>
  <c r="R1399" i="26" s="1"/>
  <c r="T1398" i="26"/>
  <c r="V1398" i="26" s="1"/>
  <c r="X1398" i="26"/>
  <c r="Z1398" i="26"/>
  <c r="AB1398" i="26"/>
  <c r="W1398" i="26"/>
  <c r="Y1398" i="26"/>
  <c r="AA1398" i="26"/>
  <c r="U1448" i="16"/>
  <c r="Q1448" i="16"/>
  <c r="S1448" i="16" s="1"/>
  <c r="J1448" i="16"/>
  <c r="N1399" i="26" l="1"/>
  <c r="O1399" i="26"/>
  <c r="I1399" i="26"/>
  <c r="K1399" i="26" s="1"/>
  <c r="U1399" i="26" s="1"/>
  <c r="H1399" i="26"/>
  <c r="G1399" i="26"/>
  <c r="T1448" i="16"/>
  <c r="L1448" i="16"/>
  <c r="Q1399" i="26" l="1"/>
  <c r="S1399" i="26" s="1"/>
  <c r="J1399" i="26"/>
  <c r="V1448" i="16"/>
  <c r="AB1448" i="16"/>
  <c r="AA1448" i="16"/>
  <c r="Z1448" i="16"/>
  <c r="Y1448" i="16"/>
  <c r="X1448" i="16"/>
  <c r="W1448" i="16"/>
  <c r="M1449" i="16"/>
  <c r="F1449" i="16"/>
  <c r="I1449" i="16" s="1"/>
  <c r="K1449" i="16" s="1"/>
  <c r="T1399" i="26" l="1"/>
  <c r="L1399" i="26"/>
  <c r="N1449" i="16"/>
  <c r="O1449" i="16"/>
  <c r="P1449" i="16"/>
  <c r="R1449" i="16" s="1"/>
  <c r="G1449" i="16"/>
  <c r="H1449" i="16"/>
  <c r="F1400" i="26" l="1"/>
  <c r="M1400" i="26"/>
  <c r="AB1399" i="26"/>
  <c r="Z1399" i="26"/>
  <c r="X1399" i="26"/>
  <c r="AA1399" i="26"/>
  <c r="V1399" i="26"/>
  <c r="Y1399" i="26"/>
  <c r="W1399" i="26"/>
  <c r="U1449" i="16"/>
  <c r="Q1449" i="16"/>
  <c r="J1449" i="16"/>
  <c r="G1400" i="26" l="1"/>
  <c r="I1400" i="26"/>
  <c r="K1400" i="26" s="1"/>
  <c r="H1400" i="26"/>
  <c r="N1400" i="26"/>
  <c r="P1400" i="26"/>
  <c r="R1400" i="26" s="1"/>
  <c r="O1400" i="26"/>
  <c r="S1449" i="16"/>
  <c r="T1449" i="16"/>
  <c r="L1449" i="16"/>
  <c r="J1400" i="26" l="1"/>
  <c r="L1400" i="26" s="1"/>
  <c r="Q1400" i="26"/>
  <c r="U1400" i="26"/>
  <c r="V1449" i="16"/>
  <c r="AB1449" i="16"/>
  <c r="AA1449" i="16"/>
  <c r="Z1449" i="16"/>
  <c r="Y1449" i="16"/>
  <c r="X1449" i="16"/>
  <c r="W1449" i="16"/>
  <c r="F1450" i="16"/>
  <c r="H1450" i="16" s="1"/>
  <c r="M1450" i="16"/>
  <c r="S1400" i="26" l="1"/>
  <c r="X1400" i="26" s="1"/>
  <c r="T1400" i="26"/>
  <c r="N1450" i="16"/>
  <c r="I1450" i="16"/>
  <c r="K1450" i="16" s="1"/>
  <c r="G1450" i="16"/>
  <c r="O1450" i="16"/>
  <c r="P1450" i="16"/>
  <c r="R1450" i="16" s="1"/>
  <c r="F1401" i="26" l="1"/>
  <c r="G1401" i="26" s="1"/>
  <c r="M1401" i="26"/>
  <c r="AB1400" i="26"/>
  <c r="V1400" i="26"/>
  <c r="AA1400" i="26"/>
  <c r="Z1400" i="26"/>
  <c r="W1400" i="26"/>
  <c r="Y1400" i="26"/>
  <c r="J1450" i="16"/>
  <c r="L1450" i="16" s="1"/>
  <c r="U1450" i="16"/>
  <c r="Q1450" i="16"/>
  <c r="S1450" i="16" s="1"/>
  <c r="H1401" i="26" l="1"/>
  <c r="I1401" i="26"/>
  <c r="K1401" i="26" s="1"/>
  <c r="O1401" i="26"/>
  <c r="N1401" i="26"/>
  <c r="P1401" i="26"/>
  <c r="R1401" i="26" s="1"/>
  <c r="Y1450" i="16"/>
  <c r="AB1450" i="16"/>
  <c r="AA1450" i="16"/>
  <c r="Z1450" i="16"/>
  <c r="W1450" i="16"/>
  <c r="X1450" i="16"/>
  <c r="M1451" i="16"/>
  <c r="F1451" i="16"/>
  <c r="H1451" i="16" s="1"/>
  <c r="T1450" i="16"/>
  <c r="V1450" i="16" s="1"/>
  <c r="J1401" i="26" l="1"/>
  <c r="L1401" i="26" s="1"/>
  <c r="U1401" i="26"/>
  <c r="Q1401" i="26"/>
  <c r="N1451" i="16"/>
  <c r="O1451" i="16"/>
  <c r="P1451" i="16"/>
  <c r="R1451" i="16" s="1"/>
  <c r="I1451" i="16"/>
  <c r="K1451" i="16" s="1"/>
  <c r="G1451" i="16"/>
  <c r="T1401" i="26" l="1"/>
  <c r="S1401" i="26"/>
  <c r="J1451" i="16"/>
  <c r="L1451" i="16" s="1"/>
  <c r="U1451" i="16"/>
  <c r="Q1451" i="16"/>
  <c r="S1451" i="16" s="1"/>
  <c r="F1402" i="26" l="1"/>
  <c r="M1402" i="26"/>
  <c r="AA1401" i="26"/>
  <c r="X1401" i="26"/>
  <c r="Z1401" i="26"/>
  <c r="AB1401" i="26"/>
  <c r="Y1401" i="26"/>
  <c r="V1401" i="26"/>
  <c r="W1401" i="26"/>
  <c r="AB1451" i="16"/>
  <c r="AA1451" i="16"/>
  <c r="Z1451" i="16"/>
  <c r="Y1451" i="16"/>
  <c r="X1451" i="16"/>
  <c r="W1451" i="16"/>
  <c r="T1451" i="16"/>
  <c r="V1451" i="16" s="1"/>
  <c r="M1452" i="16"/>
  <c r="F1452" i="16"/>
  <c r="I1452" i="16" s="1"/>
  <c r="K1452" i="16" s="1"/>
  <c r="H1402" i="26" l="1"/>
  <c r="G1402" i="26"/>
  <c r="I1402" i="26"/>
  <c r="K1402" i="26" s="1"/>
  <c r="O1402" i="26"/>
  <c r="P1402" i="26"/>
  <c r="R1402" i="26" s="1"/>
  <c r="N1402" i="26"/>
  <c r="P1452" i="16"/>
  <c r="R1452" i="16" s="1"/>
  <c r="U1452" i="16" s="1"/>
  <c r="G1452" i="16"/>
  <c r="N1452" i="16"/>
  <c r="O1452" i="16"/>
  <c r="H1452" i="16"/>
  <c r="Q1402" i="26" l="1"/>
  <c r="S1402" i="26" s="1"/>
  <c r="J1402" i="26"/>
  <c r="U1402" i="26"/>
  <c r="Q1452" i="16"/>
  <c r="S1452" i="16" s="1"/>
  <c r="J1452" i="16"/>
  <c r="L1452" i="16" s="1"/>
  <c r="T1402" i="26" l="1"/>
  <c r="L1402" i="26"/>
  <c r="M1403" i="26" s="1"/>
  <c r="P1403" i="26" s="1"/>
  <c r="R1403" i="26" s="1"/>
  <c r="AB1452" i="16"/>
  <c r="T1452" i="16"/>
  <c r="V1452" i="16" s="1"/>
  <c r="Y1452" i="16"/>
  <c r="M1453" i="16"/>
  <c r="P1453" i="16" s="1"/>
  <c r="R1453" i="16" s="1"/>
  <c r="W1452" i="16"/>
  <c r="Z1452" i="16"/>
  <c r="F1453" i="16"/>
  <c r="I1453" i="16" s="1"/>
  <c r="X1452" i="16"/>
  <c r="AA1452" i="16"/>
  <c r="Z1402" i="26" l="1"/>
  <c r="Y1402" i="26"/>
  <c r="F1403" i="26"/>
  <c r="H1403" i="26" s="1"/>
  <c r="V1402" i="26"/>
  <c r="AB1402" i="26"/>
  <c r="AA1402" i="26"/>
  <c r="N1403" i="26"/>
  <c r="X1402" i="26"/>
  <c r="W1402" i="26"/>
  <c r="O1403" i="26"/>
  <c r="O1453" i="16"/>
  <c r="N1453" i="16"/>
  <c r="G1453" i="16"/>
  <c r="H1453" i="16"/>
  <c r="K1453" i="16"/>
  <c r="U1453" i="16" s="1"/>
  <c r="I1403" i="26" l="1"/>
  <c r="K1403" i="26" s="1"/>
  <c r="U1403" i="26" s="1"/>
  <c r="G1403" i="26"/>
  <c r="Q1403" i="26"/>
  <c r="Q1453" i="16"/>
  <c r="S1453" i="16" s="1"/>
  <c r="J1453" i="16"/>
  <c r="L1453" i="16" s="1"/>
  <c r="J1403" i="26" l="1"/>
  <c r="L1403" i="26" s="1"/>
  <c r="S1403" i="26"/>
  <c r="Z1453" i="16"/>
  <c r="M1454" i="16"/>
  <c r="O1454" i="16" s="1"/>
  <c r="F1454" i="16"/>
  <c r="G1454" i="16" s="1"/>
  <c r="W1453" i="16"/>
  <c r="Y1453" i="16"/>
  <c r="T1453" i="16"/>
  <c r="V1453" i="16" s="1"/>
  <c r="X1453" i="16"/>
  <c r="AA1453" i="16"/>
  <c r="AB1453" i="16"/>
  <c r="F1404" i="26" l="1"/>
  <c r="T1403" i="26"/>
  <c r="V1403" i="26" s="1"/>
  <c r="M1404" i="26"/>
  <c r="Z1403" i="26"/>
  <c r="AB1403" i="26"/>
  <c r="AA1403" i="26"/>
  <c r="X1403" i="26"/>
  <c r="Y1403" i="26"/>
  <c r="W1403" i="26"/>
  <c r="P1454" i="16"/>
  <c r="R1454" i="16" s="1"/>
  <c r="N1454" i="16"/>
  <c r="H1454" i="16"/>
  <c r="I1454" i="16"/>
  <c r="K1454" i="16" s="1"/>
  <c r="N1404" i="26" l="1"/>
  <c r="O1404" i="26"/>
  <c r="P1404" i="26"/>
  <c r="R1404" i="26" s="1"/>
  <c r="G1404" i="26"/>
  <c r="I1404" i="26"/>
  <c r="K1404" i="26" s="1"/>
  <c r="H1404" i="26"/>
  <c r="Q1454" i="16"/>
  <c r="S1454" i="16" s="1"/>
  <c r="U1454" i="16"/>
  <c r="J1454" i="16"/>
  <c r="L1454" i="16" s="1"/>
  <c r="U1404" i="26" l="1"/>
  <c r="Q1404" i="26"/>
  <c r="S1404" i="26" s="1"/>
  <c r="J1404" i="26"/>
  <c r="AB1454" i="16"/>
  <c r="F1455" i="16"/>
  <c r="I1455" i="16" s="1"/>
  <c r="K1455" i="16" s="1"/>
  <c r="T1454" i="16"/>
  <c r="V1454" i="16" s="1"/>
  <c r="M1455" i="16"/>
  <c r="O1455" i="16" s="1"/>
  <c r="W1454" i="16"/>
  <c r="Y1454" i="16"/>
  <c r="X1454" i="16"/>
  <c r="AA1454" i="16"/>
  <c r="Z1454" i="16"/>
  <c r="T1404" i="26" l="1"/>
  <c r="L1404" i="26"/>
  <c r="G1455" i="16"/>
  <c r="H1455" i="16"/>
  <c r="N1455" i="16"/>
  <c r="P1455" i="16"/>
  <c r="R1455" i="16" s="1"/>
  <c r="U1455" i="16" s="1"/>
  <c r="F1405" i="26" l="1"/>
  <c r="M1405" i="26"/>
  <c r="AB1404" i="26"/>
  <c r="AA1404" i="26"/>
  <c r="Y1404" i="26"/>
  <c r="X1404" i="26"/>
  <c r="V1404" i="26"/>
  <c r="W1404" i="26"/>
  <c r="Z1404" i="26"/>
  <c r="J1455" i="16"/>
  <c r="L1455" i="16" s="1"/>
  <c r="Q1455" i="16"/>
  <c r="S1455" i="16" s="1"/>
  <c r="I1405" i="26" l="1"/>
  <c r="K1405" i="26" s="1"/>
  <c r="H1405" i="26"/>
  <c r="G1405" i="26"/>
  <c r="O1405" i="26"/>
  <c r="N1405" i="26"/>
  <c r="P1405" i="26"/>
  <c r="R1405" i="26" s="1"/>
  <c r="T1455" i="16"/>
  <c r="V1455" i="16" s="1"/>
  <c r="AB1455" i="16"/>
  <c r="AA1455" i="16"/>
  <c r="Z1455" i="16"/>
  <c r="Y1455" i="16"/>
  <c r="X1455" i="16"/>
  <c r="W1455" i="16"/>
  <c r="M1456" i="16"/>
  <c r="F1456" i="16"/>
  <c r="Q1405" i="26" l="1"/>
  <c r="S1405" i="26" s="1"/>
  <c r="U1405" i="26"/>
  <c r="J1405" i="26"/>
  <c r="L1405" i="26" s="1"/>
  <c r="I1456" i="16"/>
  <c r="K1456" i="16" s="1"/>
  <c r="H1456" i="16"/>
  <c r="G1456" i="16"/>
  <c r="P1456" i="16"/>
  <c r="R1456" i="16" s="1"/>
  <c r="O1456" i="16"/>
  <c r="N1456" i="16"/>
  <c r="F1406" i="26" l="1"/>
  <c r="M1406" i="26"/>
  <c r="Z1405" i="26"/>
  <c r="W1405" i="26"/>
  <c r="AB1405" i="26"/>
  <c r="X1405" i="26"/>
  <c r="Y1405" i="26"/>
  <c r="AA1405" i="26"/>
  <c r="T1405" i="26"/>
  <c r="V1405" i="26" s="1"/>
  <c r="J1456" i="16"/>
  <c r="L1456" i="16" s="1"/>
  <c r="Q1456" i="16"/>
  <c r="U1456" i="16"/>
  <c r="G1406" i="26" l="1"/>
  <c r="H1406" i="26"/>
  <c r="I1406" i="26"/>
  <c r="K1406" i="26" s="1"/>
  <c r="P1406" i="26"/>
  <c r="R1406" i="26" s="1"/>
  <c r="O1406" i="26"/>
  <c r="N1406" i="26"/>
  <c r="T1456" i="16"/>
  <c r="S1456" i="16"/>
  <c r="M1457" i="16" s="1"/>
  <c r="J1406" i="26" l="1"/>
  <c r="L1406" i="26" s="1"/>
  <c r="Q1406" i="26"/>
  <c r="S1406" i="26" s="1"/>
  <c r="U1406" i="26"/>
  <c r="W1456" i="16"/>
  <c r="Z1456" i="16"/>
  <c r="AA1456" i="16"/>
  <c r="AB1456" i="16"/>
  <c r="V1456" i="16"/>
  <c r="X1456" i="16"/>
  <c r="Y1456" i="16"/>
  <c r="F1457" i="16"/>
  <c r="H1457" i="16" s="1"/>
  <c r="P1457" i="16"/>
  <c r="R1457" i="16" s="1"/>
  <c r="O1457" i="16"/>
  <c r="N1457" i="16"/>
  <c r="M1407" i="26" l="1"/>
  <c r="X1406" i="26"/>
  <c r="W1406" i="26"/>
  <c r="F1407" i="26"/>
  <c r="AB1406" i="26"/>
  <c r="Z1406" i="26"/>
  <c r="Y1406" i="26"/>
  <c r="AA1406" i="26"/>
  <c r="T1406" i="26"/>
  <c r="V1406" i="26" s="1"/>
  <c r="I1457" i="16"/>
  <c r="K1457" i="16" s="1"/>
  <c r="U1457" i="16" s="1"/>
  <c r="G1457" i="16"/>
  <c r="Q1457" i="16"/>
  <c r="S1457" i="16" s="1"/>
  <c r="N1407" i="26" l="1"/>
  <c r="P1407" i="26"/>
  <c r="R1407" i="26" s="1"/>
  <c r="O1407" i="26"/>
  <c r="G1407" i="26"/>
  <c r="I1407" i="26"/>
  <c r="K1407" i="26" s="1"/>
  <c r="H1407" i="26"/>
  <c r="J1457" i="16"/>
  <c r="T1457" i="16" s="1"/>
  <c r="Q1407" i="26" l="1"/>
  <c r="S1407" i="26" s="1"/>
  <c r="U1407" i="26"/>
  <c r="J1407" i="26"/>
  <c r="L1457" i="16"/>
  <c r="T1407" i="26" l="1"/>
  <c r="L1407" i="26"/>
  <c r="M1408" i="26" s="1"/>
  <c r="V1457" i="16"/>
  <c r="AB1457" i="16"/>
  <c r="AA1457" i="16"/>
  <c r="Z1457" i="16"/>
  <c r="M1458" i="16"/>
  <c r="N1458" i="16" s="1"/>
  <c r="F1458" i="16"/>
  <c r="I1458" i="16" s="1"/>
  <c r="K1458" i="16" s="1"/>
  <c r="Y1457" i="16"/>
  <c r="X1457" i="16"/>
  <c r="W1457" i="16"/>
  <c r="Y1407" i="26" l="1"/>
  <c r="V1407" i="26"/>
  <c r="Z1407" i="26"/>
  <c r="W1407" i="26"/>
  <c r="X1407" i="26"/>
  <c r="F1408" i="26"/>
  <c r="AA1407" i="26"/>
  <c r="AB1407" i="26"/>
  <c r="O1458" i="16"/>
  <c r="G1458" i="16"/>
  <c r="H1458" i="16"/>
  <c r="P1458" i="16"/>
  <c r="R1458" i="16" s="1"/>
  <c r="U1458" i="16" s="1"/>
  <c r="G1408" i="26" l="1"/>
  <c r="H1408" i="26"/>
  <c r="I1408" i="26"/>
  <c r="K1408" i="26" s="1"/>
  <c r="N1408" i="26"/>
  <c r="O1408" i="26"/>
  <c r="P1408" i="26"/>
  <c r="R1408" i="26" s="1"/>
  <c r="J1458" i="16"/>
  <c r="L1458" i="16" s="1"/>
  <c r="Q1458" i="16"/>
  <c r="S1458" i="16" s="1"/>
  <c r="Q1408" i="26" l="1"/>
  <c r="S1408" i="26" s="1"/>
  <c r="J1408" i="26"/>
  <c r="L1408" i="26" s="1"/>
  <c r="U1408" i="26"/>
  <c r="T1458" i="16"/>
  <c r="V1458" i="16" s="1"/>
  <c r="AB1458" i="16"/>
  <c r="M1459" i="16"/>
  <c r="N1459" i="16" s="1"/>
  <c r="W1458" i="16"/>
  <c r="Z1458" i="16"/>
  <c r="F1459" i="16"/>
  <c r="I1459" i="16" s="1"/>
  <c r="K1459" i="16" s="1"/>
  <c r="AA1458" i="16"/>
  <c r="Y1458" i="16"/>
  <c r="X1458" i="16"/>
  <c r="M1409" i="26" l="1"/>
  <c r="F1409" i="26"/>
  <c r="G1409" i="26" s="1"/>
  <c r="T1408" i="26"/>
  <c r="V1408" i="26" s="1"/>
  <c r="X1408" i="26"/>
  <c r="AB1408" i="26"/>
  <c r="AA1408" i="26"/>
  <c r="W1408" i="26"/>
  <c r="Z1408" i="26"/>
  <c r="Y1408" i="26"/>
  <c r="O1459" i="16"/>
  <c r="P1459" i="16"/>
  <c r="R1459" i="16" s="1"/>
  <c r="U1459" i="16" s="1"/>
  <c r="H1459" i="16"/>
  <c r="G1459" i="16"/>
  <c r="H1409" i="26" l="1"/>
  <c r="I1409" i="26"/>
  <c r="P1409" i="26"/>
  <c r="R1409" i="26" s="1"/>
  <c r="O1409" i="26"/>
  <c r="N1409" i="26"/>
  <c r="J1459" i="16"/>
  <c r="L1459" i="16" s="1"/>
  <c r="Q1459" i="16"/>
  <c r="S1459" i="16" s="1"/>
  <c r="Q1409" i="26" l="1"/>
  <c r="S1409" i="26" s="1"/>
  <c r="K1409" i="26"/>
  <c r="U1409" i="26" s="1"/>
  <c r="J1409" i="26"/>
  <c r="T1459" i="16"/>
  <c r="V1459" i="16" s="1"/>
  <c r="Z1459" i="16"/>
  <c r="AA1459" i="16"/>
  <c r="AB1459" i="16"/>
  <c r="W1459" i="16"/>
  <c r="X1459" i="16"/>
  <c r="Y1459" i="16"/>
  <c r="M1460" i="16"/>
  <c r="F1460" i="16"/>
  <c r="L1409" i="26" l="1"/>
  <c r="F1410" i="26" s="1"/>
  <c r="T1409" i="26"/>
  <c r="P1460" i="16"/>
  <c r="R1460" i="16" s="1"/>
  <c r="O1460" i="16"/>
  <c r="N1460" i="16"/>
  <c r="I1460" i="16"/>
  <c r="K1460" i="16" s="1"/>
  <c r="H1460" i="16"/>
  <c r="G1460" i="16"/>
  <c r="V1409" i="26" l="1"/>
  <c r="X1409" i="26"/>
  <c r="W1409" i="26"/>
  <c r="Y1409" i="26"/>
  <c r="Z1409" i="26"/>
  <c r="AA1409" i="26"/>
  <c r="AB1409" i="26"/>
  <c r="M1410" i="26"/>
  <c r="P1410" i="26" s="1"/>
  <c r="R1410" i="26" s="1"/>
  <c r="G1410" i="26"/>
  <c r="I1410" i="26"/>
  <c r="K1410" i="26" s="1"/>
  <c r="H1410" i="26"/>
  <c r="Q1460" i="16"/>
  <c r="S1460" i="16" s="1"/>
  <c r="U1460" i="16"/>
  <c r="J1460" i="16"/>
  <c r="O1410" i="26" l="1"/>
  <c r="N1410" i="26"/>
  <c r="U1410" i="26"/>
  <c r="J1410" i="26"/>
  <c r="T1460" i="16"/>
  <c r="L1460" i="16"/>
  <c r="Q1410" i="26" l="1"/>
  <c r="S1410" i="26" s="1"/>
  <c r="L1410" i="26"/>
  <c r="V1460" i="16"/>
  <c r="AB1460" i="16"/>
  <c r="AA1460" i="16"/>
  <c r="Z1460" i="16"/>
  <c r="Y1460" i="16"/>
  <c r="X1460" i="16"/>
  <c r="W1460" i="16"/>
  <c r="F1461" i="16"/>
  <c r="G1461" i="16" s="1"/>
  <c r="M1461" i="16"/>
  <c r="T1410" i="26" l="1"/>
  <c r="V1410" i="26" s="1"/>
  <c r="F1411" i="26"/>
  <c r="M1411" i="26"/>
  <c r="AB1410" i="26"/>
  <c r="Y1410" i="26"/>
  <c r="Z1410" i="26"/>
  <c r="X1410" i="26"/>
  <c r="W1410" i="26"/>
  <c r="AA1410" i="26"/>
  <c r="P1461" i="16"/>
  <c r="R1461" i="16" s="1"/>
  <c r="I1461" i="16"/>
  <c r="K1461" i="16" s="1"/>
  <c r="H1461" i="16"/>
  <c r="N1461" i="16"/>
  <c r="O1461" i="16"/>
  <c r="H1411" i="26" l="1"/>
  <c r="G1411" i="26"/>
  <c r="I1411" i="26"/>
  <c r="K1411" i="26" s="1"/>
  <c r="P1411" i="26"/>
  <c r="R1411" i="26" s="1"/>
  <c r="O1411" i="26"/>
  <c r="N1411" i="26"/>
  <c r="U1461" i="16"/>
  <c r="J1461" i="16"/>
  <c r="L1461" i="16" s="1"/>
  <c r="Q1461" i="16"/>
  <c r="Q1411" i="26" l="1"/>
  <c r="S1411" i="26" s="1"/>
  <c r="J1411" i="26"/>
  <c r="L1411" i="26" s="1"/>
  <c r="U1411" i="26"/>
  <c r="T1461" i="16"/>
  <c r="S1461" i="16"/>
  <c r="Y1461" i="16" s="1"/>
  <c r="F1412" i="26" l="1"/>
  <c r="M1412" i="26"/>
  <c r="T1411" i="26"/>
  <c r="V1411" i="26" s="1"/>
  <c r="X1411" i="26"/>
  <c r="Z1411" i="26"/>
  <c r="AA1411" i="26"/>
  <c r="W1411" i="26"/>
  <c r="AB1411" i="26"/>
  <c r="Y1411" i="26"/>
  <c r="Z1461" i="16"/>
  <c r="AA1461" i="16"/>
  <c r="AB1461" i="16"/>
  <c r="V1461" i="16"/>
  <c r="W1461" i="16"/>
  <c r="X1461" i="16"/>
  <c r="M1462" i="16"/>
  <c r="F1462" i="16"/>
  <c r="G1412" i="26" l="1"/>
  <c r="I1412" i="26"/>
  <c r="K1412" i="26" s="1"/>
  <c r="H1412" i="26"/>
  <c r="N1412" i="26"/>
  <c r="P1412" i="26"/>
  <c r="R1412" i="26" s="1"/>
  <c r="O1412" i="26"/>
  <c r="O1462" i="16"/>
  <c r="N1462" i="16"/>
  <c r="P1462" i="16"/>
  <c r="R1462" i="16" s="1"/>
  <c r="G1462" i="16"/>
  <c r="I1462" i="16"/>
  <c r="K1462" i="16" s="1"/>
  <c r="H1462" i="16"/>
  <c r="Q1412" i="26" l="1"/>
  <c r="S1412" i="26" s="1"/>
  <c r="J1412" i="26"/>
  <c r="U1412" i="26"/>
  <c r="U1462" i="16"/>
  <c r="Q1462" i="16"/>
  <c r="S1462" i="16" s="1"/>
  <c r="J1462" i="16"/>
  <c r="T1412" i="26" l="1"/>
  <c r="L1412" i="26"/>
  <c r="M1413" i="26" s="1"/>
  <c r="T1462" i="16"/>
  <c r="L1462" i="16"/>
  <c r="V1412" i="26" l="1"/>
  <c r="W1412" i="26"/>
  <c r="Y1412" i="26"/>
  <c r="X1412" i="26"/>
  <c r="Z1412" i="26"/>
  <c r="AB1412" i="26"/>
  <c r="AA1412" i="26"/>
  <c r="N1413" i="26"/>
  <c r="F1413" i="26"/>
  <c r="I1413" i="26" s="1"/>
  <c r="K1413" i="26" s="1"/>
  <c r="V1462" i="16"/>
  <c r="AB1462" i="16"/>
  <c r="AA1462" i="16"/>
  <c r="Z1462" i="16"/>
  <c r="Y1462" i="16"/>
  <c r="X1462" i="16"/>
  <c r="W1462" i="16"/>
  <c r="F1463" i="16"/>
  <c r="M1463" i="16"/>
  <c r="P1413" i="26" l="1"/>
  <c r="R1413" i="26" s="1"/>
  <c r="U1413" i="26" s="1"/>
  <c r="O1413" i="26"/>
  <c r="G1413" i="26"/>
  <c r="H1413" i="26"/>
  <c r="P1463" i="16"/>
  <c r="R1463" i="16" s="1"/>
  <c r="O1463" i="16"/>
  <c r="N1463" i="16"/>
  <c r="I1463" i="16"/>
  <c r="K1463" i="16" s="1"/>
  <c r="H1463" i="16"/>
  <c r="G1463" i="16"/>
  <c r="Q1413" i="26" l="1"/>
  <c r="S1413" i="26" s="1"/>
  <c r="J1413" i="26"/>
  <c r="L1413" i="26" s="1"/>
  <c r="U1463" i="16"/>
  <c r="Q1463" i="16"/>
  <c r="S1463" i="16" s="1"/>
  <c r="J1463" i="16"/>
  <c r="Y1413" i="26" l="1"/>
  <c r="T1413" i="26"/>
  <c r="V1413" i="26" s="1"/>
  <c r="W1413" i="26"/>
  <c r="Z1413" i="26"/>
  <c r="F1414" i="26"/>
  <c r="G1414" i="26" s="1"/>
  <c r="M1414" i="26"/>
  <c r="N1414" i="26" s="1"/>
  <c r="AB1413" i="26"/>
  <c r="X1413" i="26"/>
  <c r="AA1413" i="26"/>
  <c r="T1463" i="16"/>
  <c r="L1463" i="16"/>
  <c r="H1414" i="26" l="1"/>
  <c r="I1414" i="26"/>
  <c r="K1414" i="26" s="1"/>
  <c r="O1414" i="26"/>
  <c r="P1414" i="26"/>
  <c r="R1414" i="26" s="1"/>
  <c r="V1463" i="16"/>
  <c r="AB1463" i="16"/>
  <c r="AA1463" i="16"/>
  <c r="Z1463" i="16"/>
  <c r="Y1463" i="16"/>
  <c r="X1463" i="16"/>
  <c r="W1463" i="16"/>
  <c r="M1464" i="16"/>
  <c r="F1464" i="16"/>
  <c r="G1464" i="16" s="1"/>
  <c r="Q1414" i="26" l="1"/>
  <c r="S1414" i="26" s="1"/>
  <c r="U1414" i="26"/>
  <c r="J1414" i="26"/>
  <c r="L1414" i="26" s="1"/>
  <c r="N1464" i="16"/>
  <c r="O1464" i="16"/>
  <c r="P1464" i="16"/>
  <c r="R1464" i="16" s="1"/>
  <c r="H1464" i="16"/>
  <c r="I1464" i="16"/>
  <c r="K1464" i="16" s="1"/>
  <c r="T1414" i="26" l="1"/>
  <c r="V1414" i="26" s="1"/>
  <c r="F1415" i="26"/>
  <c r="M1415" i="26"/>
  <c r="W1414" i="26"/>
  <c r="AB1414" i="26"/>
  <c r="Z1414" i="26"/>
  <c r="AA1414" i="26"/>
  <c r="Y1414" i="26"/>
  <c r="X1414" i="26"/>
  <c r="Q1464" i="16"/>
  <c r="S1464" i="16" s="1"/>
  <c r="U1464" i="16"/>
  <c r="J1464" i="16"/>
  <c r="L1464" i="16" s="1"/>
  <c r="H1415" i="26" l="1"/>
  <c r="G1415" i="26"/>
  <c r="I1415" i="26"/>
  <c r="K1415" i="26" s="1"/>
  <c r="O1415" i="26"/>
  <c r="N1415" i="26"/>
  <c r="P1415" i="26"/>
  <c r="R1415" i="26" s="1"/>
  <c r="AB1464" i="16"/>
  <c r="AA1464" i="16"/>
  <c r="Z1464" i="16"/>
  <c r="Y1464" i="16"/>
  <c r="X1464" i="16"/>
  <c r="W1464" i="16"/>
  <c r="T1464" i="16"/>
  <c r="V1464" i="16" s="1"/>
  <c r="F1465" i="16"/>
  <c r="M1465" i="16"/>
  <c r="J1415" i="26" l="1"/>
  <c r="L1415" i="26" s="1"/>
  <c r="Q1415" i="26"/>
  <c r="S1415" i="26" s="1"/>
  <c r="U1415" i="26"/>
  <c r="O1465" i="16"/>
  <c r="N1465" i="16"/>
  <c r="P1465" i="16"/>
  <c r="R1465" i="16" s="1"/>
  <c r="G1465" i="16"/>
  <c r="I1465" i="16"/>
  <c r="K1465" i="16" s="1"/>
  <c r="H1465" i="16"/>
  <c r="M1416" i="26" l="1"/>
  <c r="T1415" i="26"/>
  <c r="V1415" i="26" s="1"/>
  <c r="F1416" i="26"/>
  <c r="Y1415" i="26"/>
  <c r="X1415" i="26"/>
  <c r="AA1415" i="26"/>
  <c r="AB1415" i="26"/>
  <c r="Z1415" i="26"/>
  <c r="W1415" i="26"/>
  <c r="Q1465" i="16"/>
  <c r="S1465" i="16" s="1"/>
  <c r="U1465" i="16"/>
  <c r="J1465" i="16"/>
  <c r="G1416" i="26" l="1"/>
  <c r="H1416" i="26"/>
  <c r="I1416" i="26"/>
  <c r="K1416" i="26" s="1"/>
  <c r="N1416" i="26"/>
  <c r="P1416" i="26"/>
  <c r="R1416" i="26" s="1"/>
  <c r="O1416" i="26"/>
  <c r="T1465" i="16"/>
  <c r="L1465" i="16"/>
  <c r="Q1416" i="26" l="1"/>
  <c r="S1416" i="26" s="1"/>
  <c r="J1416" i="26"/>
  <c r="U1416" i="26"/>
  <c r="AB1465" i="16"/>
  <c r="AA1465" i="16"/>
  <c r="Z1465" i="16"/>
  <c r="V1465" i="16"/>
  <c r="Y1465" i="16"/>
  <c r="X1465" i="16"/>
  <c r="W1465" i="16"/>
  <c r="F1466" i="16"/>
  <c r="M1466" i="16"/>
  <c r="T1416" i="26" l="1"/>
  <c r="L1416" i="26"/>
  <c r="Y1416" i="26" s="1"/>
  <c r="H1466" i="16"/>
  <c r="G1466" i="16"/>
  <c r="I1466" i="16"/>
  <c r="K1466" i="16" s="1"/>
  <c r="P1466" i="16"/>
  <c r="R1466" i="16" s="1"/>
  <c r="O1466" i="16"/>
  <c r="N1466" i="16"/>
  <c r="M1417" i="26" l="1"/>
  <c r="O1417" i="26" s="1"/>
  <c r="F1417" i="26"/>
  <c r="I1417" i="26" s="1"/>
  <c r="K1417" i="26" s="1"/>
  <c r="V1416" i="26"/>
  <c r="X1416" i="26"/>
  <c r="AA1416" i="26"/>
  <c r="AB1416" i="26"/>
  <c r="W1416" i="26"/>
  <c r="Z1416" i="26"/>
  <c r="U1466" i="16"/>
  <c r="Q1466" i="16"/>
  <c r="S1466" i="16" s="1"/>
  <c r="J1466" i="16"/>
  <c r="L1466" i="16" s="1"/>
  <c r="H1417" i="26" l="1"/>
  <c r="N1417" i="26"/>
  <c r="P1417" i="26"/>
  <c r="R1417" i="26" s="1"/>
  <c r="U1417" i="26" s="1"/>
  <c r="G1417" i="26"/>
  <c r="AB1466" i="16"/>
  <c r="AA1466" i="16"/>
  <c r="Z1466" i="16"/>
  <c r="Y1466" i="16"/>
  <c r="X1466" i="16"/>
  <c r="W1466" i="16"/>
  <c r="T1466" i="16"/>
  <c r="V1466" i="16" s="1"/>
  <c r="F1467" i="16"/>
  <c r="M1467" i="16"/>
  <c r="J1417" i="26" l="1"/>
  <c r="L1417" i="26" s="1"/>
  <c r="Q1417" i="26"/>
  <c r="S1417" i="26" s="1"/>
  <c r="O1467" i="16"/>
  <c r="N1467" i="16"/>
  <c r="P1467" i="16"/>
  <c r="R1467" i="16" s="1"/>
  <c r="I1467" i="16"/>
  <c r="K1467" i="16" s="1"/>
  <c r="H1467" i="16"/>
  <c r="G1467" i="16"/>
  <c r="M1418" i="26" l="1"/>
  <c r="P1418" i="26" s="1"/>
  <c r="R1418" i="26" s="1"/>
  <c r="W1417" i="26"/>
  <c r="AA1417" i="26"/>
  <c r="Z1417" i="26"/>
  <c r="Y1417" i="26"/>
  <c r="AB1417" i="26"/>
  <c r="X1417" i="26"/>
  <c r="F1418" i="26"/>
  <c r="G1418" i="26" s="1"/>
  <c r="T1417" i="26"/>
  <c r="V1417" i="26" s="1"/>
  <c r="J1467" i="16"/>
  <c r="L1467" i="16" s="1"/>
  <c r="Q1467" i="16"/>
  <c r="S1467" i="16" s="1"/>
  <c r="U1467" i="16"/>
  <c r="N1418" i="26" l="1"/>
  <c r="O1418" i="26"/>
  <c r="H1418" i="26"/>
  <c r="I1418" i="26"/>
  <c r="K1418" i="26" s="1"/>
  <c r="U1418" i="26" s="1"/>
  <c r="AB1467" i="16"/>
  <c r="AA1467" i="16"/>
  <c r="Z1467" i="16"/>
  <c r="Y1467" i="16"/>
  <c r="X1467" i="16"/>
  <c r="W1467" i="16"/>
  <c r="T1467" i="16"/>
  <c r="V1467" i="16" s="1"/>
  <c r="F1468" i="16"/>
  <c r="M1468" i="16"/>
  <c r="Q1418" i="26" l="1"/>
  <c r="S1418" i="26" s="1"/>
  <c r="J1418" i="26"/>
  <c r="L1418" i="26" s="1"/>
  <c r="O1468" i="16"/>
  <c r="P1468" i="16"/>
  <c r="R1468" i="16" s="1"/>
  <c r="N1468" i="16"/>
  <c r="G1468" i="16"/>
  <c r="I1468" i="16"/>
  <c r="K1468" i="16" s="1"/>
  <c r="H1468" i="16"/>
  <c r="M1419" i="26" l="1"/>
  <c r="O1419" i="26" s="1"/>
  <c r="AA1418" i="26"/>
  <c r="Z1418" i="26"/>
  <c r="X1418" i="26"/>
  <c r="T1418" i="26"/>
  <c r="V1418" i="26" s="1"/>
  <c r="F1419" i="26"/>
  <c r="H1419" i="26" s="1"/>
  <c r="AB1418" i="26"/>
  <c r="Y1418" i="26"/>
  <c r="W1418" i="26"/>
  <c r="Q1468" i="16"/>
  <c r="S1468" i="16" s="1"/>
  <c r="J1468" i="16"/>
  <c r="U1468" i="16"/>
  <c r="P1419" i="26" l="1"/>
  <c r="R1419" i="26" s="1"/>
  <c r="N1419" i="26"/>
  <c r="Q1419" i="26" s="1"/>
  <c r="S1419" i="26" s="1"/>
  <c r="G1419" i="26"/>
  <c r="I1419" i="26"/>
  <c r="K1419" i="26" s="1"/>
  <c r="U1419" i="26" s="1"/>
  <c r="T1468" i="16"/>
  <c r="L1468" i="16"/>
  <c r="J1419" i="26" l="1"/>
  <c r="L1419" i="26" s="1"/>
  <c r="F1420" i="26" s="1"/>
  <c r="V1468" i="16"/>
  <c r="AB1468" i="16"/>
  <c r="AA1468" i="16"/>
  <c r="Z1468" i="16"/>
  <c r="Y1468" i="16"/>
  <c r="X1468" i="16"/>
  <c r="W1468" i="16"/>
  <c r="M1469" i="16"/>
  <c r="F1469" i="16"/>
  <c r="H1469" i="16" s="1"/>
  <c r="Y1419" i="26" l="1"/>
  <c r="X1419" i="26"/>
  <c r="AB1419" i="26"/>
  <c r="Z1419" i="26"/>
  <c r="T1419" i="26"/>
  <c r="V1419" i="26" s="1"/>
  <c r="M1420" i="26"/>
  <c r="O1420" i="26" s="1"/>
  <c r="W1419" i="26"/>
  <c r="AA1419" i="26"/>
  <c r="I1420" i="26"/>
  <c r="K1420" i="26" s="1"/>
  <c r="H1420" i="26"/>
  <c r="G1420" i="26"/>
  <c r="P1469" i="16"/>
  <c r="R1469" i="16" s="1"/>
  <c r="N1469" i="16"/>
  <c r="O1469" i="16"/>
  <c r="G1469" i="16"/>
  <c r="I1469" i="16"/>
  <c r="K1469" i="16" s="1"/>
  <c r="P1420" i="26" l="1"/>
  <c r="R1420" i="26" s="1"/>
  <c r="U1420" i="26" s="1"/>
  <c r="N1420" i="26"/>
  <c r="J1420" i="26"/>
  <c r="L1420" i="26" s="1"/>
  <c r="U1469" i="16"/>
  <c r="Q1469" i="16"/>
  <c r="S1469" i="16" s="1"/>
  <c r="J1469" i="16"/>
  <c r="L1469" i="16" s="1"/>
  <c r="Q1420" i="26" l="1"/>
  <c r="S1420" i="26" s="1"/>
  <c r="M1421" i="26" s="1"/>
  <c r="O1421" i="26" s="1"/>
  <c r="AB1469" i="16"/>
  <c r="AA1469" i="16"/>
  <c r="Z1469" i="16"/>
  <c r="Y1469" i="16"/>
  <c r="X1469" i="16"/>
  <c r="W1469" i="16"/>
  <c r="T1469" i="16"/>
  <c r="V1469" i="16" s="1"/>
  <c r="M1470" i="16"/>
  <c r="F1470" i="16"/>
  <c r="W1420" i="26" l="1"/>
  <c r="Z1420" i="26"/>
  <c r="X1420" i="26"/>
  <c r="AB1420" i="26"/>
  <c r="Y1420" i="26"/>
  <c r="F1421" i="26"/>
  <c r="I1421" i="26" s="1"/>
  <c r="K1421" i="26" s="1"/>
  <c r="AA1420" i="26"/>
  <c r="T1420" i="26"/>
  <c r="V1420" i="26" s="1"/>
  <c r="P1421" i="26"/>
  <c r="R1421" i="26" s="1"/>
  <c r="N1421" i="26"/>
  <c r="N1470" i="16"/>
  <c r="P1470" i="16"/>
  <c r="R1470" i="16" s="1"/>
  <c r="O1470" i="16"/>
  <c r="H1470" i="16"/>
  <c r="G1470" i="16"/>
  <c r="I1470" i="16"/>
  <c r="K1470" i="16" s="1"/>
  <c r="G1421" i="26" l="1"/>
  <c r="H1421" i="26"/>
  <c r="Q1421" i="26"/>
  <c r="S1421" i="26" s="1"/>
  <c r="U1421" i="26"/>
  <c r="U1470" i="16"/>
  <c r="Q1470" i="16"/>
  <c r="S1470" i="16" s="1"/>
  <c r="J1470" i="16"/>
  <c r="L1470" i="16" s="1"/>
  <c r="J1421" i="26" l="1"/>
  <c r="T1421" i="26" s="1"/>
  <c r="AB1470" i="16"/>
  <c r="AA1470" i="16"/>
  <c r="Z1470" i="16"/>
  <c r="Y1470" i="16"/>
  <c r="X1470" i="16"/>
  <c r="W1470" i="16"/>
  <c r="T1470" i="16"/>
  <c r="V1470" i="16" s="1"/>
  <c r="F1471" i="16"/>
  <c r="M1471" i="16"/>
  <c r="L1421" i="26" l="1"/>
  <c r="W1421" i="26" s="1"/>
  <c r="G1471" i="16"/>
  <c r="I1471" i="16"/>
  <c r="K1471" i="16" s="1"/>
  <c r="H1471" i="16"/>
  <c r="N1471" i="16"/>
  <c r="P1471" i="16"/>
  <c r="R1471" i="16" s="1"/>
  <c r="O1471" i="16"/>
  <c r="M1422" i="26" l="1"/>
  <c r="P1422" i="26" s="1"/>
  <c r="R1422" i="26" s="1"/>
  <c r="X1421" i="26"/>
  <c r="V1421" i="26"/>
  <c r="AA1421" i="26"/>
  <c r="F1422" i="26"/>
  <c r="I1422" i="26" s="1"/>
  <c r="K1422" i="26" s="1"/>
  <c r="U1422" i="26" s="1"/>
  <c r="Y1421" i="26"/>
  <c r="AB1421" i="26"/>
  <c r="Z1421" i="26"/>
  <c r="O1422" i="26"/>
  <c r="J1471" i="16"/>
  <c r="L1471" i="16" s="1"/>
  <c r="Q1471" i="16"/>
  <c r="S1471" i="16" s="1"/>
  <c r="U1471" i="16"/>
  <c r="N1422" i="26" l="1"/>
  <c r="Q1422" i="26" s="1"/>
  <c r="S1422" i="26" s="1"/>
  <c r="G1422" i="26"/>
  <c r="H1422" i="26"/>
  <c r="AB1471" i="16"/>
  <c r="AA1471" i="16"/>
  <c r="Z1471" i="16"/>
  <c r="Y1471" i="16"/>
  <c r="X1471" i="16"/>
  <c r="W1471" i="16"/>
  <c r="M1472" i="16"/>
  <c r="F1472" i="16"/>
  <c r="H1472" i="16" s="1"/>
  <c r="T1471" i="16"/>
  <c r="V1471" i="16" s="1"/>
  <c r="J1422" i="26" l="1"/>
  <c r="L1422" i="26" s="1"/>
  <c r="N1472" i="16"/>
  <c r="P1472" i="16"/>
  <c r="R1472" i="16" s="1"/>
  <c r="I1472" i="16"/>
  <c r="K1472" i="16" s="1"/>
  <c r="G1472" i="16"/>
  <c r="O1472" i="16"/>
  <c r="T1422" i="26" l="1"/>
  <c r="V1422" i="26" s="1"/>
  <c r="X1422" i="26"/>
  <c r="AB1422" i="26"/>
  <c r="W1422" i="26"/>
  <c r="AA1422" i="26"/>
  <c r="F1423" i="26"/>
  <c r="H1423" i="26" s="1"/>
  <c r="Z1422" i="26"/>
  <c r="Y1422" i="26"/>
  <c r="M1423" i="26"/>
  <c r="O1423" i="26" s="1"/>
  <c r="Q1472" i="16"/>
  <c r="S1472" i="16" s="1"/>
  <c r="J1472" i="16"/>
  <c r="L1472" i="16" s="1"/>
  <c r="U1472" i="16"/>
  <c r="N1423" i="26" l="1"/>
  <c r="P1423" i="26"/>
  <c r="R1423" i="26" s="1"/>
  <c r="G1423" i="26"/>
  <c r="I1423" i="26"/>
  <c r="K1423" i="26" s="1"/>
  <c r="AB1472" i="16"/>
  <c r="AA1472" i="16"/>
  <c r="Z1472" i="16"/>
  <c r="Y1472" i="16"/>
  <c r="X1472" i="16"/>
  <c r="W1472" i="16"/>
  <c r="T1472" i="16"/>
  <c r="V1472" i="16" s="1"/>
  <c r="F1473" i="16"/>
  <c r="M1473" i="16"/>
  <c r="Q1423" i="26" l="1"/>
  <c r="S1423" i="26" s="1"/>
  <c r="U1423" i="26"/>
  <c r="J1423" i="26"/>
  <c r="P1473" i="16"/>
  <c r="R1473" i="16" s="1"/>
  <c r="O1473" i="16"/>
  <c r="N1473" i="16"/>
  <c r="I1473" i="16"/>
  <c r="K1473" i="16" s="1"/>
  <c r="H1473" i="16"/>
  <c r="G1473" i="16"/>
  <c r="T1423" i="26" l="1"/>
  <c r="L1423" i="26"/>
  <c r="X1423" i="26" s="1"/>
  <c r="U1473" i="16"/>
  <c r="J1473" i="16"/>
  <c r="L1473" i="16" s="1"/>
  <c r="Q1473" i="16"/>
  <c r="S1473" i="16" s="1"/>
  <c r="F1424" i="26" l="1"/>
  <c r="H1424" i="26" s="1"/>
  <c r="W1423" i="26"/>
  <c r="M1424" i="26"/>
  <c r="O1424" i="26" s="1"/>
  <c r="V1423" i="26"/>
  <c r="Z1423" i="26"/>
  <c r="AA1423" i="26"/>
  <c r="Y1423" i="26"/>
  <c r="AB1423" i="26"/>
  <c r="G1424" i="26"/>
  <c r="AB1473" i="16"/>
  <c r="AA1473" i="16"/>
  <c r="Z1473" i="16"/>
  <c r="Y1473" i="16"/>
  <c r="X1473" i="16"/>
  <c r="W1473" i="16"/>
  <c r="F1474" i="16"/>
  <c r="M1474" i="16"/>
  <c r="T1473" i="16"/>
  <c r="V1473" i="16" s="1"/>
  <c r="N1424" i="26" l="1"/>
  <c r="I1424" i="26"/>
  <c r="K1424" i="26" s="1"/>
  <c r="P1424" i="26"/>
  <c r="R1424" i="26" s="1"/>
  <c r="H1474" i="16"/>
  <c r="G1474" i="16"/>
  <c r="I1474" i="16"/>
  <c r="K1474" i="16" s="1"/>
  <c r="N1474" i="16"/>
  <c r="P1474" i="16"/>
  <c r="R1474" i="16" s="1"/>
  <c r="O1474" i="16"/>
  <c r="J1424" i="26" l="1"/>
  <c r="L1424" i="26" s="1"/>
  <c r="U1424" i="26"/>
  <c r="Q1424" i="26"/>
  <c r="S1424" i="26" s="1"/>
  <c r="J1474" i="16"/>
  <c r="L1474" i="16" s="1"/>
  <c r="Q1474" i="16"/>
  <c r="U1474" i="16"/>
  <c r="T1424" i="26" l="1"/>
  <c r="Y1424" i="26"/>
  <c r="AA1424" i="26"/>
  <c r="F1425" i="26"/>
  <c r="W1424" i="26"/>
  <c r="M1425" i="26"/>
  <c r="X1424" i="26"/>
  <c r="AB1424" i="26"/>
  <c r="Z1424" i="26"/>
  <c r="V1424" i="26"/>
  <c r="T1474" i="16"/>
  <c r="S1474" i="16"/>
  <c r="Y1474" i="16" s="1"/>
  <c r="H1425" i="26" l="1"/>
  <c r="G1425" i="26"/>
  <c r="I1425" i="26"/>
  <c r="K1425" i="26" s="1"/>
  <c r="N1425" i="26"/>
  <c r="P1425" i="26"/>
  <c r="R1425" i="26" s="1"/>
  <c r="O1425" i="26"/>
  <c r="Z1474" i="16"/>
  <c r="AA1474" i="16"/>
  <c r="AB1474" i="16"/>
  <c r="W1474" i="16"/>
  <c r="V1474" i="16"/>
  <c r="X1474" i="16"/>
  <c r="F1475" i="16"/>
  <c r="M1475" i="16"/>
  <c r="U1425" i="26" l="1"/>
  <c r="Q1425" i="26"/>
  <c r="S1425" i="26" s="1"/>
  <c r="J1425" i="26"/>
  <c r="G1475" i="16"/>
  <c r="I1475" i="16"/>
  <c r="K1475" i="16" s="1"/>
  <c r="H1475" i="16"/>
  <c r="O1475" i="16"/>
  <c r="P1475" i="16"/>
  <c r="R1475" i="16" s="1"/>
  <c r="N1475" i="16"/>
  <c r="T1425" i="26" l="1"/>
  <c r="L1425" i="26"/>
  <c r="Y1425" i="26" s="1"/>
  <c r="Q1475" i="16"/>
  <c r="S1475" i="16" s="1"/>
  <c r="U1475" i="16"/>
  <c r="J1475" i="16"/>
  <c r="F1426" i="26" l="1"/>
  <c r="H1426" i="26" s="1"/>
  <c r="M1426" i="26"/>
  <c r="P1426" i="26" s="1"/>
  <c r="R1426" i="26" s="1"/>
  <c r="W1425" i="26"/>
  <c r="AA1425" i="26"/>
  <c r="V1425" i="26"/>
  <c r="Z1425" i="26"/>
  <c r="X1425" i="26"/>
  <c r="AB1425" i="26"/>
  <c r="G1426" i="26"/>
  <c r="I1426" i="26"/>
  <c r="K1426" i="26" s="1"/>
  <c r="O1426" i="26"/>
  <c r="N1426" i="26"/>
  <c r="T1475" i="16"/>
  <c r="L1475" i="16"/>
  <c r="Q1426" i="26" l="1"/>
  <c r="S1426" i="26" s="1"/>
  <c r="J1426" i="26"/>
  <c r="U1426" i="26"/>
  <c r="V1475" i="16"/>
  <c r="AB1475" i="16"/>
  <c r="AA1475" i="16"/>
  <c r="Z1475" i="16"/>
  <c r="Y1475" i="16"/>
  <c r="X1475" i="16"/>
  <c r="W1475" i="16"/>
  <c r="F1476" i="16"/>
  <c r="M1476" i="16"/>
  <c r="T1426" i="26" l="1"/>
  <c r="L1426" i="26"/>
  <c r="M1427" i="26" s="1"/>
  <c r="P1476" i="16"/>
  <c r="R1476" i="16" s="1"/>
  <c r="N1476" i="16"/>
  <c r="O1476" i="16"/>
  <c r="H1476" i="16"/>
  <c r="G1476" i="16"/>
  <c r="I1476" i="16"/>
  <c r="K1476" i="16" s="1"/>
  <c r="V1426" i="26" l="1"/>
  <c r="AB1426" i="26"/>
  <c r="Z1426" i="26"/>
  <c r="W1426" i="26"/>
  <c r="X1426" i="26"/>
  <c r="F1427" i="26"/>
  <c r="H1427" i="26" s="1"/>
  <c r="Y1426" i="26"/>
  <c r="AA1426" i="26"/>
  <c r="O1427" i="26"/>
  <c r="P1427" i="26"/>
  <c r="R1427" i="26" s="1"/>
  <c r="N1427" i="26"/>
  <c r="U1476" i="16"/>
  <c r="Q1476" i="16"/>
  <c r="S1476" i="16" s="1"/>
  <c r="J1476" i="16"/>
  <c r="G1427" i="26" l="1"/>
  <c r="I1427" i="26"/>
  <c r="K1427" i="26" s="1"/>
  <c r="U1427" i="26" s="1"/>
  <c r="Q1427" i="26"/>
  <c r="S1427" i="26" s="1"/>
  <c r="T1476" i="16"/>
  <c r="L1476" i="16"/>
  <c r="J1427" i="26" l="1"/>
  <c r="L1427" i="26" s="1"/>
  <c r="F1428" i="26" s="1"/>
  <c r="G1428" i="26" s="1"/>
  <c r="V1476" i="16"/>
  <c r="AB1476" i="16"/>
  <c r="AA1476" i="16"/>
  <c r="Z1476" i="16"/>
  <c r="Y1476" i="16"/>
  <c r="X1476" i="16"/>
  <c r="W1476" i="16"/>
  <c r="M1477" i="16"/>
  <c r="F1477" i="16"/>
  <c r="AA1427" i="26" l="1"/>
  <c r="H1428" i="26"/>
  <c r="AB1427" i="26"/>
  <c r="I1428" i="26"/>
  <c r="K1428" i="26" s="1"/>
  <c r="Y1427" i="26"/>
  <c r="M1428" i="26"/>
  <c r="N1428" i="26" s="1"/>
  <c r="W1427" i="26"/>
  <c r="Z1427" i="26"/>
  <c r="T1427" i="26"/>
  <c r="V1427" i="26" s="1"/>
  <c r="X1427" i="26"/>
  <c r="I1477" i="16"/>
  <c r="K1477" i="16" s="1"/>
  <c r="H1477" i="16"/>
  <c r="G1477" i="16"/>
  <c r="N1477" i="16"/>
  <c r="P1477" i="16"/>
  <c r="R1477" i="16" s="1"/>
  <c r="O1477" i="16"/>
  <c r="P1428" i="26" l="1"/>
  <c r="R1428" i="26" s="1"/>
  <c r="U1428" i="26" s="1"/>
  <c r="O1428" i="26"/>
  <c r="J1428" i="26"/>
  <c r="L1428" i="26" s="1"/>
  <c r="J1477" i="16"/>
  <c r="L1477" i="16" s="1"/>
  <c r="U1477" i="16"/>
  <c r="Q1477" i="16"/>
  <c r="S1477" i="16" s="1"/>
  <c r="Q1428" i="26" l="1"/>
  <c r="S1428" i="26" s="1"/>
  <c r="M1429" i="26" s="1"/>
  <c r="N1429" i="26" s="1"/>
  <c r="AB1477" i="16"/>
  <c r="AA1477" i="16"/>
  <c r="Z1477" i="16"/>
  <c r="Y1477" i="16"/>
  <c r="X1477" i="16"/>
  <c r="W1477" i="16"/>
  <c r="M1478" i="16"/>
  <c r="F1478" i="16"/>
  <c r="T1477" i="16"/>
  <c r="V1477" i="16" s="1"/>
  <c r="O1429" i="26" l="1"/>
  <c r="T1428" i="26"/>
  <c r="V1428" i="26" s="1"/>
  <c r="X1428" i="26"/>
  <c r="AB1428" i="26"/>
  <c r="P1429" i="26"/>
  <c r="R1429" i="26" s="1"/>
  <c r="Y1428" i="26"/>
  <c r="Z1428" i="26"/>
  <c r="AA1428" i="26"/>
  <c r="W1428" i="26"/>
  <c r="F1429" i="26"/>
  <c r="N1478" i="16"/>
  <c r="P1478" i="16"/>
  <c r="R1478" i="16" s="1"/>
  <c r="O1478" i="16"/>
  <c r="H1478" i="16"/>
  <c r="I1478" i="16"/>
  <c r="K1478" i="16" s="1"/>
  <c r="G1478" i="16"/>
  <c r="Q1429" i="26" l="1"/>
  <c r="S1429" i="26" s="1"/>
  <c r="G1429" i="26"/>
  <c r="I1429" i="26"/>
  <c r="K1429" i="26" s="1"/>
  <c r="U1429" i="26" s="1"/>
  <c r="H1429" i="26"/>
  <c r="U1478" i="16"/>
  <c r="J1478" i="16"/>
  <c r="L1478" i="16" s="1"/>
  <c r="Q1478" i="16"/>
  <c r="S1478" i="16" s="1"/>
  <c r="J1429" i="26" l="1"/>
  <c r="L1429" i="26" s="1"/>
  <c r="AB1478" i="16"/>
  <c r="AA1478" i="16"/>
  <c r="Z1478" i="16"/>
  <c r="Y1478" i="16"/>
  <c r="X1478" i="16"/>
  <c r="W1478" i="16"/>
  <c r="M1479" i="16"/>
  <c r="F1479" i="16"/>
  <c r="T1478" i="16"/>
  <c r="V1478" i="16" s="1"/>
  <c r="T1429" i="26" l="1"/>
  <c r="V1429" i="26" s="1"/>
  <c r="AA1429" i="26"/>
  <c r="AB1429" i="26"/>
  <c r="M1430" i="26"/>
  <c r="Z1429" i="26"/>
  <c r="X1429" i="26"/>
  <c r="W1429" i="26"/>
  <c r="F1430" i="26"/>
  <c r="Y1429" i="26"/>
  <c r="G1479" i="16"/>
  <c r="H1479" i="16"/>
  <c r="I1479" i="16"/>
  <c r="K1479" i="16" s="1"/>
  <c r="P1479" i="16"/>
  <c r="R1479" i="16" s="1"/>
  <c r="N1479" i="16"/>
  <c r="O1479" i="16"/>
  <c r="I1430" i="26" l="1"/>
  <c r="K1430" i="26" s="1"/>
  <c r="G1430" i="26"/>
  <c r="H1430" i="26"/>
  <c r="P1430" i="26"/>
  <c r="R1430" i="26" s="1"/>
  <c r="N1430" i="26"/>
  <c r="O1430" i="26"/>
  <c r="J1479" i="16"/>
  <c r="L1479" i="16" s="1"/>
  <c r="Q1479" i="16"/>
  <c r="S1479" i="16" s="1"/>
  <c r="U1479" i="16"/>
  <c r="J1430" i="26" l="1"/>
  <c r="L1430" i="26" s="1"/>
  <c r="Q1430" i="26"/>
  <c r="U1430" i="26"/>
  <c r="AB1479" i="16"/>
  <c r="AA1479" i="16"/>
  <c r="Z1479" i="16"/>
  <c r="Y1479" i="16"/>
  <c r="X1479" i="16"/>
  <c r="W1479" i="16"/>
  <c r="T1479" i="16"/>
  <c r="V1479" i="16" s="1"/>
  <c r="M1480" i="16"/>
  <c r="F1480" i="16"/>
  <c r="S1430" i="26" l="1"/>
  <c r="T1430" i="26"/>
  <c r="G1480" i="16"/>
  <c r="H1480" i="16"/>
  <c r="I1480" i="16"/>
  <c r="K1480" i="16" s="1"/>
  <c r="P1480" i="16"/>
  <c r="R1480" i="16" s="1"/>
  <c r="N1480" i="16"/>
  <c r="O1480" i="16"/>
  <c r="V1430" i="26" l="1"/>
  <c r="F1431" i="26"/>
  <c r="Z1430" i="26"/>
  <c r="X1430" i="26"/>
  <c r="AA1430" i="26"/>
  <c r="M1431" i="26"/>
  <c r="AB1430" i="26"/>
  <c r="W1430" i="26"/>
  <c r="Y1430" i="26"/>
  <c r="J1480" i="16"/>
  <c r="L1480" i="16" s="1"/>
  <c r="U1480" i="16"/>
  <c r="Q1480" i="16"/>
  <c r="S1480" i="16" s="1"/>
  <c r="P1431" i="26" l="1"/>
  <c r="R1431" i="26" s="1"/>
  <c r="N1431" i="26"/>
  <c r="O1431" i="26"/>
  <c r="H1431" i="26"/>
  <c r="I1431" i="26"/>
  <c r="K1431" i="26" s="1"/>
  <c r="G1431" i="26"/>
  <c r="AB1480" i="16"/>
  <c r="AA1480" i="16"/>
  <c r="Z1480" i="16"/>
  <c r="Y1480" i="16"/>
  <c r="X1480" i="16"/>
  <c r="W1480" i="16"/>
  <c r="M1481" i="16"/>
  <c r="F1481" i="16"/>
  <c r="T1480" i="16"/>
  <c r="V1480" i="16" s="1"/>
  <c r="U1431" i="26" l="1"/>
  <c r="J1431" i="26"/>
  <c r="L1431" i="26" s="1"/>
  <c r="Q1431" i="26"/>
  <c r="S1431" i="26" s="1"/>
  <c r="P1481" i="16"/>
  <c r="R1481" i="16" s="1"/>
  <c r="O1481" i="16"/>
  <c r="N1481" i="16"/>
  <c r="H1481" i="16"/>
  <c r="G1481" i="16"/>
  <c r="I1481" i="16"/>
  <c r="K1481" i="16" s="1"/>
  <c r="T1431" i="26" l="1"/>
  <c r="V1431" i="26" s="1"/>
  <c r="AB1431" i="26"/>
  <c r="Z1431" i="26"/>
  <c r="M1432" i="26"/>
  <c r="W1431" i="26"/>
  <c r="X1431" i="26"/>
  <c r="F1432" i="26"/>
  <c r="Y1431" i="26"/>
  <c r="AA1431" i="26"/>
  <c r="Q1481" i="16"/>
  <c r="S1481" i="16" s="1"/>
  <c r="J1481" i="16"/>
  <c r="U1481" i="16"/>
  <c r="G1432" i="26" l="1"/>
  <c r="I1432" i="26"/>
  <c r="K1432" i="26" s="1"/>
  <c r="H1432" i="26"/>
  <c r="N1432" i="26"/>
  <c r="O1432" i="26"/>
  <c r="P1432" i="26"/>
  <c r="R1432" i="26" s="1"/>
  <c r="T1481" i="16"/>
  <c r="L1481" i="16"/>
  <c r="Q1432" i="26" l="1"/>
  <c r="S1432" i="26" s="1"/>
  <c r="J1432" i="26"/>
  <c r="U1432" i="26"/>
  <c r="V1481" i="16"/>
  <c r="AB1481" i="16"/>
  <c r="AA1481" i="16"/>
  <c r="Z1481" i="16"/>
  <c r="Y1481" i="16"/>
  <c r="X1481" i="16"/>
  <c r="W1481" i="16"/>
  <c r="M1482" i="16"/>
  <c r="F1482" i="16"/>
  <c r="T1432" i="26" l="1"/>
  <c r="L1432" i="26"/>
  <c r="N1482" i="16"/>
  <c r="P1482" i="16"/>
  <c r="R1482" i="16" s="1"/>
  <c r="O1482" i="16"/>
  <c r="H1482" i="16"/>
  <c r="I1482" i="16"/>
  <c r="K1482" i="16" s="1"/>
  <c r="G1482" i="16"/>
  <c r="AB1432" i="26" l="1"/>
  <c r="X1432" i="26"/>
  <c r="AA1432" i="26"/>
  <c r="F1433" i="26"/>
  <c r="W1432" i="26"/>
  <c r="M1433" i="26"/>
  <c r="Y1432" i="26"/>
  <c r="Z1432" i="26"/>
  <c r="V1432" i="26"/>
  <c r="U1482" i="16"/>
  <c r="J1482" i="16"/>
  <c r="L1482" i="16" s="1"/>
  <c r="Q1482" i="16"/>
  <c r="S1482" i="16" s="1"/>
  <c r="H1433" i="26" l="1"/>
  <c r="I1433" i="26"/>
  <c r="K1433" i="26" s="1"/>
  <c r="G1433" i="26"/>
  <c r="O1433" i="26"/>
  <c r="P1433" i="26"/>
  <c r="R1433" i="26" s="1"/>
  <c r="N1433" i="26"/>
  <c r="AB1482" i="16"/>
  <c r="AA1482" i="16"/>
  <c r="Z1482" i="16"/>
  <c r="Y1482" i="16"/>
  <c r="X1482" i="16"/>
  <c r="W1482" i="16"/>
  <c r="M1483" i="16"/>
  <c r="F1483" i="16"/>
  <c r="T1482" i="16"/>
  <c r="V1482" i="16" s="1"/>
  <c r="J1433" i="26" l="1"/>
  <c r="L1433" i="26" s="1"/>
  <c r="Q1433" i="26"/>
  <c r="S1433" i="26" s="1"/>
  <c r="U1433" i="26"/>
  <c r="I1483" i="16"/>
  <c r="K1483" i="16" s="1"/>
  <c r="H1483" i="16"/>
  <c r="G1483" i="16"/>
  <c r="P1483" i="16"/>
  <c r="R1483" i="16" s="1"/>
  <c r="N1483" i="16"/>
  <c r="O1483" i="16"/>
  <c r="AA1433" i="26" l="1"/>
  <c r="X1433" i="26"/>
  <c r="M1434" i="26"/>
  <c r="Z1433" i="26"/>
  <c r="AB1433" i="26"/>
  <c r="Y1433" i="26"/>
  <c r="W1433" i="26"/>
  <c r="F1434" i="26"/>
  <c r="T1433" i="26"/>
  <c r="V1433" i="26" s="1"/>
  <c r="J1483" i="16"/>
  <c r="L1483" i="16" s="1"/>
  <c r="Q1483" i="16"/>
  <c r="S1483" i="16" s="1"/>
  <c r="U1483" i="16"/>
  <c r="N1434" i="26" l="1"/>
  <c r="P1434" i="26"/>
  <c r="R1434" i="26" s="1"/>
  <c r="O1434" i="26"/>
  <c r="I1434" i="26"/>
  <c r="K1434" i="26" s="1"/>
  <c r="H1434" i="26"/>
  <c r="G1434" i="26"/>
  <c r="AB1483" i="16"/>
  <c r="AA1483" i="16"/>
  <c r="Z1483" i="16"/>
  <c r="Y1483" i="16"/>
  <c r="X1483" i="16"/>
  <c r="W1483" i="16"/>
  <c r="T1483" i="16"/>
  <c r="V1483" i="16" s="1"/>
  <c r="F1484" i="16"/>
  <c r="M1484" i="16"/>
  <c r="Q1434" i="26" l="1"/>
  <c r="S1434" i="26" s="1"/>
  <c r="J1434" i="26"/>
  <c r="L1434" i="26" s="1"/>
  <c r="U1434" i="26"/>
  <c r="H1484" i="16"/>
  <c r="G1484" i="16"/>
  <c r="I1484" i="16"/>
  <c r="K1484" i="16" s="1"/>
  <c r="P1484" i="16"/>
  <c r="R1484" i="16" s="1"/>
  <c r="O1484" i="16"/>
  <c r="N1484" i="16"/>
  <c r="T1434" i="26" l="1"/>
  <c r="V1434" i="26" s="1"/>
  <c r="X1434" i="26"/>
  <c r="W1434" i="26"/>
  <c r="F1435" i="26"/>
  <c r="Z1434" i="26"/>
  <c r="M1435" i="26"/>
  <c r="AB1434" i="26"/>
  <c r="AA1434" i="26"/>
  <c r="Y1434" i="26"/>
  <c r="J1484" i="16"/>
  <c r="L1484" i="16" s="1"/>
  <c r="Q1484" i="16"/>
  <c r="S1484" i="16" s="1"/>
  <c r="U1484" i="16"/>
  <c r="O1435" i="26" l="1"/>
  <c r="P1435" i="26"/>
  <c r="R1435" i="26" s="1"/>
  <c r="N1435" i="26"/>
  <c r="G1435" i="26"/>
  <c r="H1435" i="26"/>
  <c r="I1435" i="26"/>
  <c r="K1435" i="26" s="1"/>
  <c r="AB1484" i="16"/>
  <c r="AA1484" i="16"/>
  <c r="Z1484" i="16"/>
  <c r="Y1484" i="16"/>
  <c r="X1484" i="16"/>
  <c r="W1484" i="16"/>
  <c r="T1484" i="16"/>
  <c r="V1484" i="16" s="1"/>
  <c r="M1485" i="16"/>
  <c r="F1485" i="16"/>
  <c r="U1435" i="26" l="1"/>
  <c r="Q1435" i="26"/>
  <c r="S1435" i="26" s="1"/>
  <c r="J1435" i="26"/>
  <c r="G1485" i="16"/>
  <c r="I1485" i="16"/>
  <c r="K1485" i="16" s="1"/>
  <c r="H1485" i="16"/>
  <c r="N1485" i="16"/>
  <c r="P1485" i="16"/>
  <c r="R1485" i="16" s="1"/>
  <c r="O1485" i="16"/>
  <c r="L1435" i="26" l="1"/>
  <c r="T1435" i="26"/>
  <c r="J1485" i="16"/>
  <c r="L1485" i="16" s="1"/>
  <c r="Q1485" i="16"/>
  <c r="S1485" i="16" s="1"/>
  <c r="U1485" i="16"/>
  <c r="V1435" i="26" l="1"/>
  <c r="Z1435" i="26"/>
  <c r="W1435" i="26"/>
  <c r="M1436" i="26"/>
  <c r="AA1435" i="26"/>
  <c r="F1436" i="26"/>
  <c r="X1435" i="26"/>
  <c r="AB1435" i="26"/>
  <c r="Y1435" i="26"/>
  <c r="AB1485" i="16"/>
  <c r="AA1485" i="16"/>
  <c r="Z1485" i="16"/>
  <c r="Y1485" i="16"/>
  <c r="X1485" i="16"/>
  <c r="W1485" i="16"/>
  <c r="F1486" i="16"/>
  <c r="G1486" i="16" s="1"/>
  <c r="T1485" i="16"/>
  <c r="V1485" i="16" s="1"/>
  <c r="M1486" i="16"/>
  <c r="N1436" i="26" l="1"/>
  <c r="P1436" i="26"/>
  <c r="R1436" i="26" s="1"/>
  <c r="O1436" i="26"/>
  <c r="I1436" i="26"/>
  <c r="K1436" i="26" s="1"/>
  <c r="G1436" i="26"/>
  <c r="H1436" i="26"/>
  <c r="N1486" i="16"/>
  <c r="I1486" i="16"/>
  <c r="K1486" i="16" s="1"/>
  <c r="H1486" i="16"/>
  <c r="O1486" i="16"/>
  <c r="P1486" i="16"/>
  <c r="R1486" i="16" s="1"/>
  <c r="U1436" i="26" l="1"/>
  <c r="J1436" i="26"/>
  <c r="L1436" i="26" s="1"/>
  <c r="Q1436" i="26"/>
  <c r="S1436" i="26" s="1"/>
  <c r="U1486" i="16"/>
  <c r="J1486" i="16"/>
  <c r="L1486" i="16" s="1"/>
  <c r="Q1486" i="16"/>
  <c r="S1486" i="16" s="1"/>
  <c r="T1436" i="26" l="1"/>
  <c r="V1436" i="26" s="1"/>
  <c r="Z1436" i="26"/>
  <c r="F1437" i="26"/>
  <c r="AA1436" i="26"/>
  <c r="AB1436" i="26"/>
  <c r="Y1436" i="26"/>
  <c r="W1436" i="26"/>
  <c r="M1437" i="26"/>
  <c r="X1436" i="26"/>
  <c r="AB1486" i="16"/>
  <c r="AA1486" i="16"/>
  <c r="Z1486" i="16"/>
  <c r="Y1486" i="16"/>
  <c r="X1486" i="16"/>
  <c r="W1486" i="16"/>
  <c r="T1486" i="16"/>
  <c r="V1486" i="16" s="1"/>
  <c r="F1487" i="16"/>
  <c r="M1487" i="16"/>
  <c r="O1437" i="26" l="1"/>
  <c r="N1437" i="26"/>
  <c r="P1437" i="26"/>
  <c r="R1437" i="26" s="1"/>
  <c r="I1437" i="26"/>
  <c r="K1437" i="26" s="1"/>
  <c r="H1437" i="26"/>
  <c r="G1437" i="26"/>
  <c r="G1487" i="16"/>
  <c r="H1487" i="16"/>
  <c r="I1487" i="16"/>
  <c r="K1487" i="16" s="1"/>
  <c r="P1487" i="16"/>
  <c r="R1487" i="16" s="1"/>
  <c r="O1487" i="16"/>
  <c r="N1487" i="16"/>
  <c r="U1437" i="26" l="1"/>
  <c r="J1437" i="26"/>
  <c r="Q1437" i="26"/>
  <c r="S1437" i="26" s="1"/>
  <c r="J1487" i="16"/>
  <c r="L1487" i="16" s="1"/>
  <c r="Q1487" i="16"/>
  <c r="S1487" i="16" s="1"/>
  <c r="U1487" i="16"/>
  <c r="T1437" i="26" l="1"/>
  <c r="L1437" i="26"/>
  <c r="AB1487" i="16"/>
  <c r="AA1487" i="16"/>
  <c r="Z1487" i="16"/>
  <c r="Y1487" i="16"/>
  <c r="X1487" i="16"/>
  <c r="W1487" i="16"/>
  <c r="T1487" i="16"/>
  <c r="V1487" i="16" s="1"/>
  <c r="M1488" i="16"/>
  <c r="F1488" i="16"/>
  <c r="AA1437" i="26" l="1"/>
  <c r="M1438" i="26"/>
  <c r="W1437" i="26"/>
  <c r="Z1437" i="26"/>
  <c r="X1437" i="26"/>
  <c r="AB1437" i="26"/>
  <c r="F1438" i="26"/>
  <c r="V1437" i="26"/>
  <c r="Y1437" i="26"/>
  <c r="G1488" i="16"/>
  <c r="H1488" i="16"/>
  <c r="I1488" i="16"/>
  <c r="K1488" i="16" s="1"/>
  <c r="O1488" i="16"/>
  <c r="N1488" i="16"/>
  <c r="P1488" i="16"/>
  <c r="R1488" i="16" s="1"/>
  <c r="G1438" i="26" l="1"/>
  <c r="I1438" i="26"/>
  <c r="K1438" i="26" s="1"/>
  <c r="H1438" i="26"/>
  <c r="O1438" i="26"/>
  <c r="P1438" i="26"/>
  <c r="R1438" i="26" s="1"/>
  <c r="N1438" i="26"/>
  <c r="U1488" i="16"/>
  <c r="Q1488" i="16"/>
  <c r="S1488" i="16" s="1"/>
  <c r="J1488" i="16"/>
  <c r="Q1438" i="26" l="1"/>
  <c r="S1438" i="26" s="1"/>
  <c r="J1438" i="26"/>
  <c r="L1438" i="26" s="1"/>
  <c r="U1438" i="26"/>
  <c r="L1488" i="16"/>
  <c r="T1488" i="16"/>
  <c r="T1438" i="26" l="1"/>
  <c r="V1438" i="26" s="1"/>
  <c r="Y1438" i="26"/>
  <c r="W1438" i="26"/>
  <c r="M1439" i="26"/>
  <c r="X1438" i="26"/>
  <c r="AA1438" i="26"/>
  <c r="AB1438" i="26"/>
  <c r="Z1438" i="26"/>
  <c r="F1439" i="26"/>
  <c r="V1488" i="16"/>
  <c r="AB1488" i="16"/>
  <c r="AA1488" i="16"/>
  <c r="Z1488" i="16"/>
  <c r="Y1488" i="16"/>
  <c r="X1488" i="16"/>
  <c r="W1488" i="16"/>
  <c r="M1489" i="16"/>
  <c r="F1489" i="16"/>
  <c r="I1439" i="26" l="1"/>
  <c r="K1439" i="26" s="1"/>
  <c r="G1439" i="26"/>
  <c r="H1439" i="26"/>
  <c r="O1439" i="26"/>
  <c r="N1439" i="26"/>
  <c r="P1439" i="26"/>
  <c r="R1439" i="26" s="1"/>
  <c r="I1489" i="16"/>
  <c r="K1489" i="16" s="1"/>
  <c r="H1489" i="16"/>
  <c r="G1489" i="16"/>
  <c r="N1489" i="16"/>
  <c r="P1489" i="16"/>
  <c r="R1489" i="16" s="1"/>
  <c r="O1489" i="16"/>
  <c r="Q1439" i="26" l="1"/>
  <c r="S1439" i="26" s="1"/>
  <c r="U1439" i="26"/>
  <c r="J1439" i="26"/>
  <c r="J1489" i="16"/>
  <c r="L1489" i="16" s="1"/>
  <c r="Q1489" i="16"/>
  <c r="U1489" i="16"/>
  <c r="L1439" i="26" l="1"/>
  <c r="Y1439" i="26" s="1"/>
  <c r="T1439" i="26"/>
  <c r="T1489" i="16"/>
  <c r="S1489" i="16"/>
  <c r="M1490" i="16" s="1"/>
  <c r="Z1439" i="26" l="1"/>
  <c r="M1440" i="26"/>
  <c r="W1439" i="26"/>
  <c r="X1439" i="26"/>
  <c r="AA1439" i="26"/>
  <c r="F1440" i="26"/>
  <c r="AB1439" i="26"/>
  <c r="V1439" i="26"/>
  <c r="Z1489" i="16"/>
  <c r="AA1489" i="16"/>
  <c r="AB1489" i="16"/>
  <c r="V1489" i="16"/>
  <c r="W1489" i="16"/>
  <c r="X1489" i="16"/>
  <c r="Y1489" i="16"/>
  <c r="F1490" i="16"/>
  <c r="H1490" i="16" s="1"/>
  <c r="N1490" i="16"/>
  <c r="P1490" i="16"/>
  <c r="R1490" i="16" s="1"/>
  <c r="O1490" i="16"/>
  <c r="H1440" i="26" l="1"/>
  <c r="I1440" i="26"/>
  <c r="K1440" i="26" s="1"/>
  <c r="G1440" i="26"/>
  <c r="N1440" i="26"/>
  <c r="O1440" i="26"/>
  <c r="P1440" i="26"/>
  <c r="R1440" i="26" s="1"/>
  <c r="G1490" i="16"/>
  <c r="I1490" i="16"/>
  <c r="K1490" i="16" s="1"/>
  <c r="U1490" i="16" s="1"/>
  <c r="Q1490" i="16"/>
  <c r="S1490" i="16" s="1"/>
  <c r="J1440" i="26" l="1"/>
  <c r="L1440" i="26" s="1"/>
  <c r="Q1440" i="26"/>
  <c r="S1440" i="26" s="1"/>
  <c r="U1440" i="26"/>
  <c r="J1490" i="16"/>
  <c r="L1490" i="16" s="1"/>
  <c r="T1440" i="26" l="1"/>
  <c r="V1440" i="26" s="1"/>
  <c r="Y1440" i="26"/>
  <c r="AB1440" i="26"/>
  <c r="F1441" i="26"/>
  <c r="W1440" i="26"/>
  <c r="Z1440" i="26"/>
  <c r="M1441" i="26"/>
  <c r="AA1440" i="26"/>
  <c r="X1440" i="26"/>
  <c r="AB1490" i="16"/>
  <c r="AA1490" i="16"/>
  <c r="Z1490" i="16"/>
  <c r="Y1490" i="16"/>
  <c r="X1490" i="16"/>
  <c r="W1490" i="16"/>
  <c r="F1491" i="16"/>
  <c r="H1491" i="16" s="1"/>
  <c r="M1491" i="16"/>
  <c r="T1490" i="16"/>
  <c r="V1490" i="16" s="1"/>
  <c r="H1441" i="26" l="1"/>
  <c r="I1441" i="26"/>
  <c r="K1441" i="26" s="1"/>
  <c r="G1441" i="26"/>
  <c r="N1441" i="26"/>
  <c r="O1441" i="26"/>
  <c r="P1441" i="26"/>
  <c r="R1441" i="26" s="1"/>
  <c r="O1491" i="16"/>
  <c r="I1491" i="16"/>
  <c r="K1491" i="16" s="1"/>
  <c r="G1491" i="16"/>
  <c r="N1491" i="16"/>
  <c r="P1491" i="16"/>
  <c r="R1491" i="16" s="1"/>
  <c r="Q1441" i="26" l="1"/>
  <c r="S1441" i="26" s="1"/>
  <c r="J1441" i="26"/>
  <c r="L1441" i="26" s="1"/>
  <c r="W1441" i="26" s="1"/>
  <c r="U1441" i="26"/>
  <c r="U1491" i="16"/>
  <c r="J1491" i="16"/>
  <c r="L1491" i="16" s="1"/>
  <c r="Q1491" i="16"/>
  <c r="S1491" i="16" s="1"/>
  <c r="Y1441" i="26" l="1"/>
  <c r="AB1441" i="26"/>
  <c r="M1442" i="26"/>
  <c r="N1442" i="26" s="1"/>
  <c r="Z1441" i="26"/>
  <c r="AA1441" i="26"/>
  <c r="X1441" i="26"/>
  <c r="T1441" i="26"/>
  <c r="V1441" i="26" s="1"/>
  <c r="F1442" i="26"/>
  <c r="AB1491" i="16"/>
  <c r="AA1491" i="16"/>
  <c r="Z1491" i="16"/>
  <c r="M1492" i="16"/>
  <c r="N1492" i="16" s="1"/>
  <c r="Y1491" i="16"/>
  <c r="X1491" i="16"/>
  <c r="W1491" i="16"/>
  <c r="F1492" i="16"/>
  <c r="H1492" i="16" s="1"/>
  <c r="T1491" i="16"/>
  <c r="V1491" i="16" s="1"/>
  <c r="P1442" i="26" l="1"/>
  <c r="R1442" i="26" s="1"/>
  <c r="O1442" i="26"/>
  <c r="I1442" i="26"/>
  <c r="K1442" i="26" s="1"/>
  <c r="H1442" i="26"/>
  <c r="G1442" i="26"/>
  <c r="O1492" i="16"/>
  <c r="P1492" i="16"/>
  <c r="R1492" i="16" s="1"/>
  <c r="I1492" i="16"/>
  <c r="K1492" i="16" s="1"/>
  <c r="G1492" i="16"/>
  <c r="U1442" i="26" l="1"/>
  <c r="Q1442" i="26"/>
  <c r="S1442" i="26" s="1"/>
  <c r="J1442" i="26"/>
  <c r="L1442" i="26" s="1"/>
  <c r="Q1492" i="16"/>
  <c r="S1492" i="16" s="1"/>
  <c r="U1492" i="16"/>
  <c r="J1492" i="16"/>
  <c r="L1492" i="16" s="1"/>
  <c r="F1443" i="26" l="1"/>
  <c r="G1443" i="26" s="1"/>
  <c r="W1442" i="26"/>
  <c r="T1442" i="26"/>
  <c r="V1442" i="26" s="1"/>
  <c r="M1443" i="26"/>
  <c r="AA1442" i="26"/>
  <c r="X1442" i="26"/>
  <c r="Y1442" i="26"/>
  <c r="AB1442" i="26"/>
  <c r="Z1442" i="26"/>
  <c r="AB1492" i="16"/>
  <c r="AA1492" i="16"/>
  <c r="Z1492" i="16"/>
  <c r="Y1492" i="16"/>
  <c r="X1492" i="16"/>
  <c r="W1492" i="16"/>
  <c r="M1493" i="16"/>
  <c r="F1493" i="16"/>
  <c r="I1493" i="16" s="1"/>
  <c r="K1493" i="16" s="1"/>
  <c r="T1492" i="16"/>
  <c r="V1492" i="16" s="1"/>
  <c r="H1443" i="26" l="1"/>
  <c r="I1443" i="26"/>
  <c r="K1443" i="26" s="1"/>
  <c r="O1443" i="26"/>
  <c r="N1443" i="26"/>
  <c r="P1443" i="26"/>
  <c r="R1443" i="26" s="1"/>
  <c r="O1493" i="16"/>
  <c r="P1493" i="16"/>
  <c r="R1493" i="16" s="1"/>
  <c r="G1493" i="16"/>
  <c r="H1493" i="16"/>
  <c r="N1493" i="16"/>
  <c r="J1443" i="26" l="1"/>
  <c r="L1443" i="26" s="1"/>
  <c r="U1443" i="26"/>
  <c r="Q1443" i="26"/>
  <c r="S1443" i="26" s="1"/>
  <c r="F1444" i="26" s="1"/>
  <c r="U1493" i="16"/>
  <c r="Q1493" i="16"/>
  <c r="J1493" i="16"/>
  <c r="W1443" i="26" l="1"/>
  <c r="X1443" i="26"/>
  <c r="AB1443" i="26"/>
  <c r="Y1443" i="26"/>
  <c r="AA1443" i="26"/>
  <c r="Z1443" i="26"/>
  <c r="M1444" i="26"/>
  <c r="N1444" i="26" s="1"/>
  <c r="T1443" i="26"/>
  <c r="V1443" i="26" s="1"/>
  <c r="I1444" i="26"/>
  <c r="K1444" i="26" s="1"/>
  <c r="H1444" i="26"/>
  <c r="G1444" i="26"/>
  <c r="S1493" i="16"/>
  <c r="T1493" i="16"/>
  <c r="L1493" i="16"/>
  <c r="O1444" i="26" l="1"/>
  <c r="P1444" i="26"/>
  <c r="R1444" i="26" s="1"/>
  <c r="U1444" i="26" s="1"/>
  <c r="J1444" i="26"/>
  <c r="V1493" i="16"/>
  <c r="AB1493" i="16"/>
  <c r="AA1493" i="16"/>
  <c r="Z1493" i="16"/>
  <c r="Y1493" i="16"/>
  <c r="X1493" i="16"/>
  <c r="W1493" i="16"/>
  <c r="F1494" i="16"/>
  <c r="G1494" i="16" s="1"/>
  <c r="M1494" i="16"/>
  <c r="Q1444" i="26" l="1"/>
  <c r="S1444" i="26" s="1"/>
  <c r="L1444" i="26"/>
  <c r="O1494" i="16"/>
  <c r="I1494" i="16"/>
  <c r="K1494" i="16" s="1"/>
  <c r="H1494" i="16"/>
  <c r="N1494" i="16"/>
  <c r="P1494" i="16"/>
  <c r="R1494" i="16" s="1"/>
  <c r="T1444" i="26" l="1"/>
  <c r="F1445" i="26"/>
  <c r="M1445" i="26"/>
  <c r="Z1444" i="26"/>
  <c r="Y1444" i="26"/>
  <c r="AB1444" i="26"/>
  <c r="X1444" i="26"/>
  <c r="AA1444" i="26"/>
  <c r="W1444" i="26"/>
  <c r="V1444" i="26"/>
  <c r="U1494" i="16"/>
  <c r="J1494" i="16"/>
  <c r="L1494" i="16" s="1"/>
  <c r="Q1494" i="16"/>
  <c r="S1494" i="16" s="1"/>
  <c r="N1445" i="26" l="1"/>
  <c r="P1445" i="26"/>
  <c r="R1445" i="26" s="1"/>
  <c r="O1445" i="26"/>
  <c r="I1445" i="26"/>
  <c r="K1445" i="26" s="1"/>
  <c r="H1445" i="26"/>
  <c r="G1445" i="26"/>
  <c r="AB1494" i="16"/>
  <c r="AA1494" i="16"/>
  <c r="Z1494" i="16"/>
  <c r="Y1494" i="16"/>
  <c r="X1494" i="16"/>
  <c r="W1494" i="16"/>
  <c r="F1495" i="16"/>
  <c r="G1495" i="16" s="1"/>
  <c r="M1495" i="16"/>
  <c r="T1494" i="16"/>
  <c r="V1494" i="16" s="1"/>
  <c r="U1445" i="26" l="1"/>
  <c r="J1445" i="26"/>
  <c r="Q1445" i="26"/>
  <c r="S1445" i="26" s="1"/>
  <c r="P1495" i="16"/>
  <c r="R1495" i="16" s="1"/>
  <c r="I1495" i="16"/>
  <c r="K1495" i="16" s="1"/>
  <c r="H1495" i="16"/>
  <c r="N1495" i="16"/>
  <c r="O1495" i="16"/>
  <c r="T1445" i="26" l="1"/>
  <c r="L1445" i="26"/>
  <c r="U1495" i="16"/>
  <c r="J1495" i="16"/>
  <c r="L1495" i="16" s="1"/>
  <c r="Q1495" i="16"/>
  <c r="S1495" i="16" s="1"/>
  <c r="F1446" i="26" l="1"/>
  <c r="M1446" i="26"/>
  <c r="Z1445" i="26"/>
  <c r="Y1445" i="26"/>
  <c r="AB1445" i="26"/>
  <c r="X1445" i="26"/>
  <c r="AA1445" i="26"/>
  <c r="W1445" i="26"/>
  <c r="V1445" i="26"/>
  <c r="AB1495" i="16"/>
  <c r="AA1495" i="16"/>
  <c r="Z1495" i="16"/>
  <c r="Y1495" i="16"/>
  <c r="X1495" i="16"/>
  <c r="W1495" i="16"/>
  <c r="T1495" i="16"/>
  <c r="V1495" i="16" s="1"/>
  <c r="F1496" i="16"/>
  <c r="I1496" i="16" s="1"/>
  <c r="K1496" i="16" s="1"/>
  <c r="M1496" i="16"/>
  <c r="N1446" i="26" l="1"/>
  <c r="P1446" i="26"/>
  <c r="R1446" i="26" s="1"/>
  <c r="O1446" i="26"/>
  <c r="I1446" i="26"/>
  <c r="K1446" i="26" s="1"/>
  <c r="H1446" i="26"/>
  <c r="G1446" i="26"/>
  <c r="P1496" i="16"/>
  <c r="H1496" i="16"/>
  <c r="G1496" i="16"/>
  <c r="O1496" i="16"/>
  <c r="N1496" i="16"/>
  <c r="U1446" i="26" l="1"/>
  <c r="J1446" i="26"/>
  <c r="Q1446" i="26"/>
  <c r="S1446" i="26" s="1"/>
  <c r="R1496" i="16"/>
  <c r="U1496" i="16" s="1"/>
  <c r="J1496" i="16"/>
  <c r="L1496" i="16" s="1"/>
  <c r="Q1496" i="16"/>
  <c r="T1446" i="26" l="1"/>
  <c r="L1446" i="26"/>
  <c r="T1496" i="16"/>
  <c r="S1496" i="16"/>
  <c r="F1447" i="26" l="1"/>
  <c r="M1447" i="26"/>
  <c r="Z1446" i="26"/>
  <c r="Y1446" i="26"/>
  <c r="AB1446" i="26"/>
  <c r="X1446" i="26"/>
  <c r="W1446" i="26"/>
  <c r="AA1446" i="26"/>
  <c r="V1446" i="26"/>
  <c r="V1496" i="16"/>
  <c r="Z1496" i="16"/>
  <c r="AA1496" i="16"/>
  <c r="AB1496" i="16"/>
  <c r="W1496" i="16"/>
  <c r="X1496" i="16"/>
  <c r="Y1496" i="16"/>
  <c r="F1497" i="16"/>
  <c r="I1497" i="16" s="1"/>
  <c r="K1497" i="16" s="1"/>
  <c r="M1497" i="16"/>
  <c r="N1447" i="26" l="1"/>
  <c r="P1447" i="26"/>
  <c r="R1447" i="26" s="1"/>
  <c r="O1447" i="26"/>
  <c r="I1447" i="26"/>
  <c r="K1447" i="26" s="1"/>
  <c r="H1447" i="26"/>
  <c r="G1447" i="26"/>
  <c r="O1497" i="16"/>
  <c r="G1497" i="16"/>
  <c r="H1497" i="16"/>
  <c r="N1497" i="16"/>
  <c r="P1497" i="16"/>
  <c r="R1497" i="16" s="1"/>
  <c r="U1447" i="26" l="1"/>
  <c r="J1447" i="26"/>
  <c r="Q1447" i="26"/>
  <c r="S1447" i="26" s="1"/>
  <c r="U1497" i="16"/>
  <c r="J1497" i="16"/>
  <c r="L1497" i="16" s="1"/>
  <c r="Q1497" i="16"/>
  <c r="S1497" i="16" s="1"/>
  <c r="T1447" i="26" l="1"/>
  <c r="L1447" i="26"/>
  <c r="AB1497" i="16"/>
  <c r="AA1497" i="16"/>
  <c r="Z1497" i="16"/>
  <c r="Y1497" i="16"/>
  <c r="X1497" i="16"/>
  <c r="W1497" i="16"/>
  <c r="T1497" i="16"/>
  <c r="V1497" i="16" s="1"/>
  <c r="F1498" i="16"/>
  <c r="H1498" i="16" s="1"/>
  <c r="M1498" i="16"/>
  <c r="F1448" i="26" l="1"/>
  <c r="M1448" i="26"/>
  <c r="Z1447" i="26"/>
  <c r="Y1447" i="26"/>
  <c r="AB1447" i="26"/>
  <c r="X1447" i="26"/>
  <c r="AA1447" i="26"/>
  <c r="W1447" i="26"/>
  <c r="V1447" i="26"/>
  <c r="O1498" i="16"/>
  <c r="N1498" i="16"/>
  <c r="P1498" i="16"/>
  <c r="R1498" i="16" s="1"/>
  <c r="G1498" i="16"/>
  <c r="I1498" i="16"/>
  <c r="K1498" i="16" s="1"/>
  <c r="N1448" i="26" l="1"/>
  <c r="P1448" i="26"/>
  <c r="R1448" i="26" s="1"/>
  <c r="O1448" i="26"/>
  <c r="I1448" i="26"/>
  <c r="K1448" i="26" s="1"/>
  <c r="H1448" i="26"/>
  <c r="G1448" i="26"/>
  <c r="Q1498" i="16"/>
  <c r="S1498" i="16" s="1"/>
  <c r="U1498" i="16"/>
  <c r="J1498" i="16"/>
  <c r="U1448" i="26" l="1"/>
  <c r="Q1448" i="26"/>
  <c r="S1448" i="26" s="1"/>
  <c r="J1448" i="26"/>
  <c r="T1498" i="16"/>
  <c r="L1498" i="16"/>
  <c r="T1448" i="26" l="1"/>
  <c r="L1448" i="26"/>
  <c r="V1498" i="16"/>
  <c r="AB1498" i="16"/>
  <c r="AA1498" i="16"/>
  <c r="Z1498" i="16"/>
  <c r="Y1498" i="16"/>
  <c r="X1498" i="16"/>
  <c r="W1498" i="16"/>
  <c r="F1499" i="16"/>
  <c r="I1499" i="16" s="1"/>
  <c r="K1499" i="16" s="1"/>
  <c r="M1499" i="16"/>
  <c r="F1449" i="26" l="1"/>
  <c r="M1449" i="26"/>
  <c r="Z1448" i="26"/>
  <c r="Y1448" i="26"/>
  <c r="AB1448" i="26"/>
  <c r="X1448" i="26"/>
  <c r="AA1448" i="26"/>
  <c r="W1448" i="26"/>
  <c r="V1448" i="26"/>
  <c r="O1499" i="16"/>
  <c r="G1499" i="16"/>
  <c r="H1499" i="16"/>
  <c r="P1499" i="16"/>
  <c r="R1499" i="16" s="1"/>
  <c r="N1499" i="16"/>
  <c r="N1449" i="26" l="1"/>
  <c r="P1449" i="26"/>
  <c r="R1449" i="26" s="1"/>
  <c r="O1449" i="26"/>
  <c r="I1449" i="26"/>
  <c r="K1449" i="26" s="1"/>
  <c r="H1449" i="26"/>
  <c r="G1449" i="26"/>
  <c r="U1499" i="16"/>
  <c r="J1499" i="16"/>
  <c r="L1499" i="16" s="1"/>
  <c r="Q1499" i="16"/>
  <c r="S1499" i="16" s="1"/>
  <c r="U1449" i="26" l="1"/>
  <c r="J1449" i="26"/>
  <c r="Q1449" i="26"/>
  <c r="S1449" i="26" s="1"/>
  <c r="AB1499" i="16"/>
  <c r="AA1499" i="16"/>
  <c r="Z1499" i="16"/>
  <c r="Y1499" i="16"/>
  <c r="X1499" i="16"/>
  <c r="W1499" i="16"/>
  <c r="T1499" i="16"/>
  <c r="V1499" i="16" s="1"/>
  <c r="M1500" i="16"/>
  <c r="F1500" i="16"/>
  <c r="T1449" i="26" l="1"/>
  <c r="L1449" i="26"/>
  <c r="G1500" i="16"/>
  <c r="I1500" i="16"/>
  <c r="K1500" i="16" s="1"/>
  <c r="H1500" i="16"/>
  <c r="O1500" i="16"/>
  <c r="N1500" i="16"/>
  <c r="P1500" i="16"/>
  <c r="R1500" i="16" s="1"/>
  <c r="F1450" i="26" l="1"/>
  <c r="M1450" i="26"/>
  <c r="Z1449" i="26"/>
  <c r="Y1449" i="26"/>
  <c r="AB1449" i="26"/>
  <c r="X1449" i="26"/>
  <c r="AA1449" i="26"/>
  <c r="W1449" i="26"/>
  <c r="V1449" i="26"/>
  <c r="Q1500" i="16"/>
  <c r="S1500" i="16" s="1"/>
  <c r="U1500" i="16"/>
  <c r="J1500" i="16"/>
  <c r="L1500" i="16" s="1"/>
  <c r="N1450" i="26" l="1"/>
  <c r="P1450" i="26"/>
  <c r="R1450" i="26" s="1"/>
  <c r="O1450" i="26"/>
  <c r="I1450" i="26"/>
  <c r="K1450" i="26" s="1"/>
  <c r="H1450" i="26"/>
  <c r="G1450" i="26"/>
  <c r="AB1500" i="16"/>
  <c r="AA1500" i="16"/>
  <c r="Z1500" i="16"/>
  <c r="Y1500" i="16"/>
  <c r="X1500" i="16"/>
  <c r="W1500" i="16"/>
  <c r="T1500" i="16"/>
  <c r="V1500" i="16" s="1"/>
  <c r="M1501" i="16"/>
  <c r="F1501" i="16"/>
  <c r="U1450" i="26" l="1"/>
  <c r="J1450" i="26"/>
  <c r="Q1450" i="26"/>
  <c r="S1450" i="26" s="1"/>
  <c r="H1501" i="16"/>
  <c r="I1501" i="16"/>
  <c r="K1501" i="16" s="1"/>
  <c r="G1501" i="16"/>
  <c r="N1501" i="16"/>
  <c r="P1501" i="16"/>
  <c r="R1501" i="16" s="1"/>
  <c r="O1501" i="16"/>
  <c r="T1450" i="26" l="1"/>
  <c r="L1450" i="26"/>
  <c r="Q1501" i="16"/>
  <c r="S1501" i="16" s="1"/>
  <c r="U1501" i="16"/>
  <c r="J1501" i="16"/>
  <c r="F1451" i="26" l="1"/>
  <c r="M1451" i="26"/>
  <c r="Z1450" i="26"/>
  <c r="Y1450" i="26"/>
  <c r="AB1450" i="26"/>
  <c r="X1450" i="26"/>
  <c r="W1450" i="26"/>
  <c r="AA1450" i="26"/>
  <c r="V1450" i="26"/>
  <c r="T1501" i="16"/>
  <c r="L1501" i="16"/>
  <c r="N1451" i="26" l="1"/>
  <c r="P1451" i="26"/>
  <c r="R1451" i="26" s="1"/>
  <c r="O1451" i="26"/>
  <c r="I1451" i="26"/>
  <c r="K1451" i="26" s="1"/>
  <c r="H1451" i="26"/>
  <c r="G1451" i="26"/>
  <c r="V1501" i="16"/>
  <c r="AB1501" i="16"/>
  <c r="AA1501" i="16"/>
  <c r="Z1501" i="16"/>
  <c r="Y1501" i="16"/>
  <c r="X1501" i="16"/>
  <c r="W1501" i="16"/>
  <c r="M1502" i="16"/>
  <c r="F1502" i="16"/>
  <c r="U1451" i="26" l="1"/>
  <c r="J1451" i="26"/>
  <c r="Q1451" i="26"/>
  <c r="S1451" i="26" s="1"/>
  <c r="H1502" i="16"/>
  <c r="G1502" i="16"/>
  <c r="I1502" i="16"/>
  <c r="K1502" i="16" s="1"/>
  <c r="O1502" i="16"/>
  <c r="N1502" i="16"/>
  <c r="P1502" i="16"/>
  <c r="R1502" i="16" s="1"/>
  <c r="T1451" i="26" l="1"/>
  <c r="L1451" i="26"/>
  <c r="J1502" i="16"/>
  <c r="L1502" i="16" s="1"/>
  <c r="U1502" i="16"/>
  <c r="Q1502" i="16"/>
  <c r="F1452" i="26" l="1"/>
  <c r="M1452" i="26"/>
  <c r="Z1451" i="26"/>
  <c r="Y1451" i="26"/>
  <c r="AB1451" i="26"/>
  <c r="X1451" i="26"/>
  <c r="AA1451" i="26"/>
  <c r="W1451" i="26"/>
  <c r="V1451" i="26"/>
  <c r="T1502" i="16"/>
  <c r="S1502" i="16"/>
  <c r="Y1502" i="16" s="1"/>
  <c r="N1452" i="26" l="1"/>
  <c r="P1452" i="26"/>
  <c r="R1452" i="26" s="1"/>
  <c r="O1452" i="26"/>
  <c r="I1452" i="26"/>
  <c r="K1452" i="26" s="1"/>
  <c r="H1452" i="26"/>
  <c r="G1452" i="26"/>
  <c r="Z1502" i="16"/>
  <c r="AA1502" i="16"/>
  <c r="AB1502" i="16"/>
  <c r="V1502" i="16"/>
  <c r="W1502" i="16"/>
  <c r="X1502" i="16"/>
  <c r="M1503" i="16"/>
  <c r="F1503" i="16"/>
  <c r="I1503" i="16" s="1"/>
  <c r="K1503" i="16" s="1"/>
  <c r="Q1452" i="26" l="1"/>
  <c r="S1452" i="26" s="1"/>
  <c r="U1452" i="26"/>
  <c r="J1452" i="26"/>
  <c r="O1503" i="16"/>
  <c r="N1503" i="16"/>
  <c r="P1503" i="16"/>
  <c r="R1503" i="16" s="1"/>
  <c r="G1503" i="16"/>
  <c r="H1503" i="16"/>
  <c r="T1452" i="26" l="1"/>
  <c r="L1452" i="26"/>
  <c r="U1503" i="16"/>
  <c r="Q1503" i="16"/>
  <c r="S1503" i="16" s="1"/>
  <c r="J1503" i="16"/>
  <c r="L1503" i="16" s="1"/>
  <c r="F1453" i="26" l="1"/>
  <c r="M1453" i="26"/>
  <c r="Z1452" i="26"/>
  <c r="Y1452" i="26"/>
  <c r="AB1452" i="26"/>
  <c r="X1452" i="26"/>
  <c r="AA1452" i="26"/>
  <c r="W1452" i="26"/>
  <c r="V1452" i="26"/>
  <c r="AB1503" i="16"/>
  <c r="AA1503" i="16"/>
  <c r="Z1503" i="16"/>
  <c r="Y1503" i="16"/>
  <c r="X1503" i="16"/>
  <c r="W1503" i="16"/>
  <c r="T1503" i="16"/>
  <c r="V1503" i="16" s="1"/>
  <c r="F1504" i="16"/>
  <c r="G1504" i="16" s="1"/>
  <c r="M1504" i="16"/>
  <c r="N1453" i="26" l="1"/>
  <c r="P1453" i="26"/>
  <c r="R1453" i="26" s="1"/>
  <c r="O1453" i="26"/>
  <c r="I1453" i="26"/>
  <c r="K1453" i="26" s="1"/>
  <c r="H1453" i="26"/>
  <c r="G1453" i="26"/>
  <c r="O1504" i="16"/>
  <c r="I1504" i="16"/>
  <c r="K1504" i="16" s="1"/>
  <c r="H1504" i="16"/>
  <c r="P1504" i="16"/>
  <c r="R1504" i="16" s="1"/>
  <c r="N1504" i="16"/>
  <c r="J1453" i="26" l="1"/>
  <c r="L1453" i="26" s="1"/>
  <c r="U1453" i="26"/>
  <c r="Q1453" i="26"/>
  <c r="J1504" i="16"/>
  <c r="L1504" i="16" s="1"/>
  <c r="U1504" i="16"/>
  <c r="Q1504" i="16"/>
  <c r="S1504" i="16" s="1"/>
  <c r="T1453" i="26" l="1"/>
  <c r="S1453" i="26"/>
  <c r="AB1504" i="16"/>
  <c r="AA1504" i="16"/>
  <c r="Z1504" i="16"/>
  <c r="Y1504" i="16"/>
  <c r="X1504" i="16"/>
  <c r="W1504" i="16"/>
  <c r="T1504" i="16"/>
  <c r="V1504" i="16" s="1"/>
  <c r="M1505" i="16"/>
  <c r="F1505" i="16"/>
  <c r="H1505" i="16" s="1"/>
  <c r="V1453" i="26" l="1"/>
  <c r="M1454" i="26"/>
  <c r="N1454" i="26" s="1"/>
  <c r="F1454" i="26"/>
  <c r="H1454" i="26" s="1"/>
  <c r="W1453" i="26"/>
  <c r="AB1453" i="26"/>
  <c r="AA1453" i="26"/>
  <c r="Y1453" i="26"/>
  <c r="X1453" i="26"/>
  <c r="Z1453" i="26"/>
  <c r="P1505" i="16"/>
  <c r="R1505" i="16" s="1"/>
  <c r="I1505" i="16"/>
  <c r="K1505" i="16" s="1"/>
  <c r="G1505" i="16"/>
  <c r="O1505" i="16"/>
  <c r="N1505" i="16"/>
  <c r="O1454" i="26" l="1"/>
  <c r="P1454" i="26"/>
  <c r="R1454" i="26" s="1"/>
  <c r="I1454" i="26"/>
  <c r="K1454" i="26" s="1"/>
  <c r="G1454" i="26"/>
  <c r="U1505" i="16"/>
  <c r="Q1505" i="16"/>
  <c r="S1505" i="16" s="1"/>
  <c r="J1505" i="16"/>
  <c r="L1505" i="16" s="1"/>
  <c r="Q1454" i="26" l="1"/>
  <c r="S1454" i="26" s="1"/>
  <c r="U1454" i="26"/>
  <c r="J1454" i="26"/>
  <c r="AB1505" i="16"/>
  <c r="AA1505" i="16"/>
  <c r="Z1505" i="16"/>
  <c r="Y1505" i="16"/>
  <c r="X1505" i="16"/>
  <c r="W1505" i="16"/>
  <c r="F1506" i="16"/>
  <c r="G1506" i="16" s="1"/>
  <c r="M1506" i="16"/>
  <c r="T1505" i="16"/>
  <c r="V1505" i="16" s="1"/>
  <c r="T1454" i="26" l="1"/>
  <c r="L1454" i="26"/>
  <c r="AB1454" i="26" s="1"/>
  <c r="P1506" i="16"/>
  <c r="R1506" i="16" s="1"/>
  <c r="H1506" i="16"/>
  <c r="I1506" i="16"/>
  <c r="K1506" i="16" s="1"/>
  <c r="N1506" i="16"/>
  <c r="O1506" i="16"/>
  <c r="Y1454" i="26" l="1"/>
  <c r="Z1454" i="26"/>
  <c r="V1454" i="26"/>
  <c r="AA1454" i="26"/>
  <c r="W1454" i="26"/>
  <c r="X1454" i="26"/>
  <c r="F1455" i="26"/>
  <c r="H1455" i="26" s="1"/>
  <c r="M1455" i="26"/>
  <c r="N1455" i="26" s="1"/>
  <c r="U1506" i="16"/>
  <c r="J1506" i="16"/>
  <c r="L1506" i="16" s="1"/>
  <c r="Q1506" i="16"/>
  <c r="S1506" i="16" s="1"/>
  <c r="I1455" i="26" l="1"/>
  <c r="K1455" i="26" s="1"/>
  <c r="O1455" i="26"/>
  <c r="G1455" i="26"/>
  <c r="P1455" i="26"/>
  <c r="R1455" i="26" s="1"/>
  <c r="AB1506" i="16"/>
  <c r="AA1506" i="16"/>
  <c r="Z1506" i="16"/>
  <c r="Y1506" i="16"/>
  <c r="X1506" i="16"/>
  <c r="W1506" i="16"/>
  <c r="T1506" i="16"/>
  <c r="V1506" i="16" s="1"/>
  <c r="M1507" i="16"/>
  <c r="F1507" i="16"/>
  <c r="G1507" i="16" s="1"/>
  <c r="J1455" i="26" l="1"/>
  <c r="L1455" i="26" s="1"/>
  <c r="U1455" i="26"/>
  <c r="Q1455" i="26"/>
  <c r="S1455" i="26" s="1"/>
  <c r="P1507" i="16"/>
  <c r="R1507" i="16" s="1"/>
  <c r="O1507" i="16"/>
  <c r="H1507" i="16"/>
  <c r="N1507" i="16"/>
  <c r="I1507" i="16"/>
  <c r="K1507" i="16" s="1"/>
  <c r="T1455" i="26" l="1"/>
  <c r="V1455" i="26" s="1"/>
  <c r="F1456" i="26"/>
  <c r="M1456" i="26"/>
  <c r="Z1455" i="26"/>
  <c r="Y1455" i="26"/>
  <c r="AB1455" i="26"/>
  <c r="X1455" i="26"/>
  <c r="AA1455" i="26"/>
  <c r="W1455" i="26"/>
  <c r="U1507" i="16"/>
  <c r="Q1507" i="16"/>
  <c r="S1507" i="16" s="1"/>
  <c r="J1507" i="16"/>
  <c r="N1456" i="26" l="1"/>
  <c r="P1456" i="26"/>
  <c r="R1456" i="26" s="1"/>
  <c r="O1456" i="26"/>
  <c r="I1456" i="26"/>
  <c r="K1456" i="26" s="1"/>
  <c r="H1456" i="26"/>
  <c r="G1456" i="26"/>
  <c r="T1507" i="16"/>
  <c r="L1507" i="16"/>
  <c r="U1456" i="26" l="1"/>
  <c r="Q1456" i="26"/>
  <c r="S1456" i="26" s="1"/>
  <c r="J1456" i="26"/>
  <c r="V1507" i="16"/>
  <c r="AB1507" i="16"/>
  <c r="AA1507" i="16"/>
  <c r="Z1507" i="16"/>
  <c r="Y1507" i="16"/>
  <c r="X1507" i="16"/>
  <c r="W1507" i="16"/>
  <c r="M1508" i="16"/>
  <c r="F1508" i="16"/>
  <c r="I1508" i="16" s="1"/>
  <c r="K1508" i="16" s="1"/>
  <c r="T1456" i="26" l="1"/>
  <c r="L1456" i="26"/>
  <c r="N1508" i="16"/>
  <c r="H1508" i="16"/>
  <c r="O1508" i="16"/>
  <c r="G1508" i="16"/>
  <c r="P1508" i="16"/>
  <c r="R1508" i="16" s="1"/>
  <c r="F1457" i="26" l="1"/>
  <c r="M1457" i="26"/>
  <c r="Z1456" i="26"/>
  <c r="Y1456" i="26"/>
  <c r="AB1456" i="26"/>
  <c r="X1456" i="26"/>
  <c r="AA1456" i="26"/>
  <c r="W1456" i="26"/>
  <c r="V1456" i="26"/>
  <c r="U1508" i="16"/>
  <c r="J1508" i="16"/>
  <c r="L1508" i="16" s="1"/>
  <c r="Q1508" i="16"/>
  <c r="S1508" i="16" s="1"/>
  <c r="N1457" i="26" l="1"/>
  <c r="P1457" i="26"/>
  <c r="R1457" i="26" s="1"/>
  <c r="O1457" i="26"/>
  <c r="I1457" i="26"/>
  <c r="K1457" i="26" s="1"/>
  <c r="H1457" i="26"/>
  <c r="G1457" i="26"/>
  <c r="AB1508" i="16"/>
  <c r="AA1508" i="16"/>
  <c r="Z1508" i="16"/>
  <c r="Y1508" i="16"/>
  <c r="X1508" i="16"/>
  <c r="W1508" i="16"/>
  <c r="M1509" i="16"/>
  <c r="T1508" i="16"/>
  <c r="V1508" i="16" s="1"/>
  <c r="F1509" i="16"/>
  <c r="U1457" i="26" l="1"/>
  <c r="J1457" i="26"/>
  <c r="Q1457" i="26"/>
  <c r="S1457" i="26" s="1"/>
  <c r="O1509" i="16"/>
  <c r="N1509" i="16"/>
  <c r="P1509" i="16"/>
  <c r="R1509" i="16" s="1"/>
  <c r="H1509" i="16"/>
  <c r="I1509" i="16"/>
  <c r="K1509" i="16" s="1"/>
  <c r="G1509" i="16"/>
  <c r="T1457" i="26" l="1"/>
  <c r="L1457" i="26"/>
  <c r="Q1509" i="16"/>
  <c r="S1509" i="16" s="1"/>
  <c r="U1509" i="16"/>
  <c r="J1509" i="16"/>
  <c r="L1509" i="16" s="1"/>
  <c r="F1458" i="26" l="1"/>
  <c r="M1458" i="26"/>
  <c r="Z1457" i="26"/>
  <c r="Y1457" i="26"/>
  <c r="AB1457" i="26"/>
  <c r="X1457" i="26"/>
  <c r="AA1457" i="26"/>
  <c r="W1457" i="26"/>
  <c r="V1457" i="26"/>
  <c r="AB1509" i="16"/>
  <c r="AA1509" i="16"/>
  <c r="Z1509" i="16"/>
  <c r="Y1509" i="16"/>
  <c r="X1509" i="16"/>
  <c r="W1509" i="16"/>
  <c r="T1509" i="16"/>
  <c r="V1509" i="16" s="1"/>
  <c r="F1510" i="16"/>
  <c r="H1510" i="16" s="1"/>
  <c r="M1510" i="16"/>
  <c r="N1458" i="26" l="1"/>
  <c r="P1458" i="26"/>
  <c r="R1458" i="26" s="1"/>
  <c r="O1458" i="26"/>
  <c r="I1458" i="26"/>
  <c r="K1458" i="26" s="1"/>
  <c r="H1458" i="26"/>
  <c r="G1458" i="26"/>
  <c r="O1510" i="16"/>
  <c r="P1510" i="16"/>
  <c r="R1510" i="16" s="1"/>
  <c r="I1510" i="16"/>
  <c r="K1510" i="16" s="1"/>
  <c r="N1510" i="16"/>
  <c r="G1510" i="16"/>
  <c r="U1458" i="26" l="1"/>
  <c r="J1458" i="26"/>
  <c r="Q1458" i="26"/>
  <c r="S1458" i="26" s="1"/>
  <c r="J1510" i="16"/>
  <c r="L1510" i="16" s="1"/>
  <c r="Q1510" i="16"/>
  <c r="S1510" i="16" s="1"/>
  <c r="U1510" i="16"/>
  <c r="T1458" i="26" l="1"/>
  <c r="L1458" i="26"/>
  <c r="AB1510" i="16"/>
  <c r="AA1510" i="16"/>
  <c r="Z1510" i="16"/>
  <c r="Y1510" i="16"/>
  <c r="X1510" i="16"/>
  <c r="W1510" i="16"/>
  <c r="T1510" i="16"/>
  <c r="V1510" i="16" s="1"/>
  <c r="M1511" i="16"/>
  <c r="F1511" i="16"/>
  <c r="G1511" i="16" s="1"/>
  <c r="F1459" i="26" l="1"/>
  <c r="M1459" i="26"/>
  <c r="Z1458" i="26"/>
  <c r="Y1458" i="26"/>
  <c r="AB1458" i="26"/>
  <c r="X1458" i="26"/>
  <c r="W1458" i="26"/>
  <c r="AA1458" i="26"/>
  <c r="V1458" i="26"/>
  <c r="O1511" i="16"/>
  <c r="P1511" i="16"/>
  <c r="R1511" i="16" s="1"/>
  <c r="N1511" i="16"/>
  <c r="H1511" i="16"/>
  <c r="I1511" i="16"/>
  <c r="K1511" i="16" s="1"/>
  <c r="N1459" i="26" l="1"/>
  <c r="P1459" i="26"/>
  <c r="R1459" i="26" s="1"/>
  <c r="O1459" i="26"/>
  <c r="I1459" i="26"/>
  <c r="K1459" i="26" s="1"/>
  <c r="H1459" i="26"/>
  <c r="G1459" i="26"/>
  <c r="U1511" i="16"/>
  <c r="Q1511" i="16"/>
  <c r="S1511" i="16" s="1"/>
  <c r="J1511" i="16"/>
  <c r="J1459" i="26" l="1"/>
  <c r="L1459" i="26" s="1"/>
  <c r="U1459" i="26"/>
  <c r="Q1459" i="26"/>
  <c r="T1511" i="16"/>
  <c r="L1511" i="16"/>
  <c r="T1459" i="26" l="1"/>
  <c r="S1459" i="26"/>
  <c r="V1511" i="16"/>
  <c r="AB1511" i="16"/>
  <c r="AA1511" i="16"/>
  <c r="Z1511" i="16"/>
  <c r="Y1511" i="16"/>
  <c r="X1511" i="16"/>
  <c r="W1511" i="16"/>
  <c r="M1512" i="16"/>
  <c r="F1512" i="16"/>
  <c r="H1512" i="16" s="1"/>
  <c r="V1459" i="26" l="1"/>
  <c r="W1459" i="26"/>
  <c r="Z1459" i="26"/>
  <c r="AA1459" i="26"/>
  <c r="X1459" i="26"/>
  <c r="AB1459" i="26"/>
  <c r="F1460" i="26"/>
  <c r="I1460" i="26" s="1"/>
  <c r="K1460" i="26" s="1"/>
  <c r="Y1459" i="26"/>
  <c r="M1460" i="26"/>
  <c r="P1460" i="26" s="1"/>
  <c r="R1460" i="26" s="1"/>
  <c r="N1512" i="16"/>
  <c r="O1512" i="16"/>
  <c r="P1512" i="16"/>
  <c r="R1512" i="16" s="1"/>
  <c r="G1512" i="16"/>
  <c r="I1512" i="16"/>
  <c r="K1512" i="16" s="1"/>
  <c r="G1460" i="26" l="1"/>
  <c r="H1460" i="26"/>
  <c r="N1460" i="26"/>
  <c r="O1460" i="26"/>
  <c r="U1460" i="26"/>
  <c r="U1512" i="16"/>
  <c r="Q1512" i="16"/>
  <c r="S1512" i="16" s="1"/>
  <c r="J1512" i="16"/>
  <c r="Q1460" i="26" l="1"/>
  <c r="S1460" i="26" s="1"/>
  <c r="J1460" i="26"/>
  <c r="T1512" i="16"/>
  <c r="L1512" i="16"/>
  <c r="T1460" i="26" l="1"/>
  <c r="L1460" i="26"/>
  <c r="Z1460" i="26" s="1"/>
  <c r="V1512" i="16"/>
  <c r="AB1512" i="16"/>
  <c r="AA1512" i="16"/>
  <c r="Z1512" i="16"/>
  <c r="Y1512" i="16"/>
  <c r="X1512" i="16"/>
  <c r="W1512" i="16"/>
  <c r="F1513" i="16"/>
  <c r="I1513" i="16" s="1"/>
  <c r="K1513" i="16" s="1"/>
  <c r="M1513" i="16"/>
  <c r="M1461" i="26" l="1"/>
  <c r="O1461" i="26" s="1"/>
  <c r="W1460" i="26"/>
  <c r="AA1460" i="26"/>
  <c r="F1461" i="26"/>
  <c r="H1461" i="26" s="1"/>
  <c r="AB1460" i="26"/>
  <c r="Y1460" i="26"/>
  <c r="X1460" i="26"/>
  <c r="V1460" i="26"/>
  <c r="N1513" i="16"/>
  <c r="H1513" i="16"/>
  <c r="G1513" i="16"/>
  <c r="P1513" i="16"/>
  <c r="R1513" i="16" s="1"/>
  <c r="O1513" i="16"/>
  <c r="P1461" i="26" l="1"/>
  <c r="R1461" i="26" s="1"/>
  <c r="N1461" i="26"/>
  <c r="I1461" i="26"/>
  <c r="K1461" i="26" s="1"/>
  <c r="G1461" i="26"/>
  <c r="U1513" i="16"/>
  <c r="J1513" i="16"/>
  <c r="L1513" i="16" s="1"/>
  <c r="Q1513" i="16"/>
  <c r="S1513" i="16" s="1"/>
  <c r="U1461" i="26" l="1"/>
  <c r="Q1461" i="26"/>
  <c r="S1461" i="26" s="1"/>
  <c r="J1461" i="26"/>
  <c r="AB1513" i="16"/>
  <c r="AA1513" i="16"/>
  <c r="Z1513" i="16"/>
  <c r="Y1513" i="16"/>
  <c r="X1513" i="16"/>
  <c r="W1513" i="16"/>
  <c r="T1513" i="16"/>
  <c r="V1513" i="16" s="1"/>
  <c r="F1514" i="16"/>
  <c r="M1514" i="16"/>
  <c r="T1461" i="26" l="1"/>
  <c r="L1461" i="26"/>
  <c r="F1462" i="26" s="1"/>
  <c r="H1462" i="26" s="1"/>
  <c r="I1514" i="16"/>
  <c r="K1514" i="16" s="1"/>
  <c r="H1514" i="16"/>
  <c r="G1514" i="16"/>
  <c r="O1514" i="16"/>
  <c r="N1514" i="16"/>
  <c r="P1514" i="16"/>
  <c r="R1514" i="16" s="1"/>
  <c r="M1462" i="26" l="1"/>
  <c r="O1462" i="26" s="1"/>
  <c r="G1462" i="26"/>
  <c r="W1461" i="26"/>
  <c r="X1461" i="26"/>
  <c r="I1462" i="26"/>
  <c r="K1462" i="26" s="1"/>
  <c r="AB1461" i="26"/>
  <c r="V1461" i="26"/>
  <c r="Z1461" i="26"/>
  <c r="AA1461" i="26"/>
  <c r="Y1461" i="26"/>
  <c r="J1462" i="26"/>
  <c r="U1514" i="16"/>
  <c r="J1514" i="16"/>
  <c r="L1514" i="16" s="1"/>
  <c r="Q1514" i="16"/>
  <c r="P1462" i="26" l="1"/>
  <c r="R1462" i="26" s="1"/>
  <c r="U1462" i="26" s="1"/>
  <c r="N1462" i="26"/>
  <c r="L1462" i="26"/>
  <c r="T1514" i="16"/>
  <c r="S1514" i="16"/>
  <c r="Y1514" i="16" s="1"/>
  <c r="Q1462" i="26" l="1"/>
  <c r="S1462" i="26" s="1"/>
  <c r="X1462" i="26" s="1"/>
  <c r="W1514" i="16"/>
  <c r="Z1514" i="16"/>
  <c r="AA1514" i="16"/>
  <c r="AB1514" i="16"/>
  <c r="V1514" i="16"/>
  <c r="X1514" i="16"/>
  <c r="F1515" i="16"/>
  <c r="H1515" i="16" s="1"/>
  <c r="M1515" i="16"/>
  <c r="W1462" i="26" l="1"/>
  <c r="Y1462" i="26"/>
  <c r="AB1462" i="26"/>
  <c r="F1463" i="26"/>
  <c r="H1463" i="26" s="1"/>
  <c r="M1463" i="26"/>
  <c r="P1463" i="26" s="1"/>
  <c r="R1463" i="26" s="1"/>
  <c r="AA1462" i="26"/>
  <c r="Z1462" i="26"/>
  <c r="T1462" i="26"/>
  <c r="V1462" i="26" s="1"/>
  <c r="O1515" i="16"/>
  <c r="P1515" i="16"/>
  <c r="R1515" i="16" s="1"/>
  <c r="I1515" i="16"/>
  <c r="K1515" i="16" s="1"/>
  <c r="G1515" i="16"/>
  <c r="N1515" i="16"/>
  <c r="O1463" i="26" l="1"/>
  <c r="N1463" i="26"/>
  <c r="G1463" i="26"/>
  <c r="I1463" i="26"/>
  <c r="K1463" i="26" s="1"/>
  <c r="U1463" i="26" s="1"/>
  <c r="Q1515" i="16"/>
  <c r="S1515" i="16" s="1"/>
  <c r="U1515" i="16"/>
  <c r="J1515" i="16"/>
  <c r="L1515" i="16" s="1"/>
  <c r="Q1463" i="26" l="1"/>
  <c r="S1463" i="26" s="1"/>
  <c r="J1463" i="26"/>
  <c r="L1463" i="26" s="1"/>
  <c r="AB1515" i="16"/>
  <c r="AA1515" i="16"/>
  <c r="Z1515" i="16"/>
  <c r="Y1515" i="16"/>
  <c r="X1515" i="16"/>
  <c r="W1515" i="16"/>
  <c r="T1515" i="16"/>
  <c r="V1515" i="16" s="1"/>
  <c r="F1516" i="16"/>
  <c r="H1516" i="16" s="1"/>
  <c r="M1516" i="16"/>
  <c r="AB1463" i="26" l="1"/>
  <c r="F1464" i="26"/>
  <c r="H1464" i="26" s="1"/>
  <c r="X1463" i="26"/>
  <c r="AA1463" i="26"/>
  <c r="W1463" i="26"/>
  <c r="T1463" i="26"/>
  <c r="V1463" i="26" s="1"/>
  <c r="Y1463" i="26"/>
  <c r="M1464" i="26"/>
  <c r="Z1463" i="26"/>
  <c r="G1464" i="26"/>
  <c r="I1464" i="26"/>
  <c r="K1464" i="26" s="1"/>
  <c r="P1516" i="16"/>
  <c r="R1516" i="16" s="1"/>
  <c r="G1516" i="16"/>
  <c r="N1516" i="16"/>
  <c r="I1516" i="16"/>
  <c r="K1516" i="16" s="1"/>
  <c r="O1516" i="16"/>
  <c r="N1464" i="26" l="1"/>
  <c r="P1464" i="26"/>
  <c r="R1464" i="26" s="1"/>
  <c r="U1464" i="26" s="1"/>
  <c r="O1464" i="26"/>
  <c r="J1464" i="26"/>
  <c r="L1464" i="26" s="1"/>
  <c r="U1516" i="16"/>
  <c r="Q1516" i="16"/>
  <c r="S1516" i="16" s="1"/>
  <c r="J1516" i="16"/>
  <c r="L1516" i="16" s="1"/>
  <c r="Q1464" i="26" l="1"/>
  <c r="S1464" i="26" s="1"/>
  <c r="F1465" i="26" s="1"/>
  <c r="AB1516" i="16"/>
  <c r="AA1516" i="16"/>
  <c r="Z1516" i="16"/>
  <c r="Y1516" i="16"/>
  <c r="X1516" i="16"/>
  <c r="W1516" i="16"/>
  <c r="T1516" i="16"/>
  <c r="V1516" i="16" s="1"/>
  <c r="M1517" i="16"/>
  <c r="F1517" i="16"/>
  <c r="M1465" i="26" l="1"/>
  <c r="O1465" i="26" s="1"/>
  <c r="T1464" i="26"/>
  <c r="V1464" i="26" s="1"/>
  <c r="AB1464" i="26"/>
  <c r="X1464" i="26"/>
  <c r="AA1464" i="26"/>
  <c r="Z1464" i="26"/>
  <c r="Y1464" i="26"/>
  <c r="W1464" i="26"/>
  <c r="I1465" i="26"/>
  <c r="K1465" i="26" s="1"/>
  <c r="H1465" i="26"/>
  <c r="G1465" i="26"/>
  <c r="N1465" i="26"/>
  <c r="P1517" i="16"/>
  <c r="R1517" i="16" s="1"/>
  <c r="O1517" i="16"/>
  <c r="N1517" i="16"/>
  <c r="H1517" i="16"/>
  <c r="G1517" i="16"/>
  <c r="I1517" i="16"/>
  <c r="K1517" i="16" s="1"/>
  <c r="P1465" i="26" l="1"/>
  <c r="R1465" i="26" s="1"/>
  <c r="U1465" i="26" s="1"/>
  <c r="J1465" i="26"/>
  <c r="L1465" i="26" s="1"/>
  <c r="U1517" i="16"/>
  <c r="J1517" i="16"/>
  <c r="L1517" i="16" s="1"/>
  <c r="Q1517" i="16"/>
  <c r="S1517" i="16" s="1"/>
  <c r="Q1465" i="26" l="1"/>
  <c r="S1465" i="26" s="1"/>
  <c r="X1465" i="26" s="1"/>
  <c r="AB1517" i="16"/>
  <c r="AA1517" i="16"/>
  <c r="Z1517" i="16"/>
  <c r="Y1517" i="16"/>
  <c r="X1517" i="16"/>
  <c r="W1517" i="16"/>
  <c r="M1518" i="16"/>
  <c r="F1518" i="16"/>
  <c r="G1518" i="16" s="1"/>
  <c r="T1517" i="16"/>
  <c r="V1517" i="16" s="1"/>
  <c r="Z1465" i="26" l="1"/>
  <c r="W1465" i="26"/>
  <c r="AB1465" i="26"/>
  <c r="F1466" i="26"/>
  <c r="H1466" i="26" s="1"/>
  <c r="AA1465" i="26"/>
  <c r="M1466" i="26"/>
  <c r="P1466" i="26" s="1"/>
  <c r="R1466" i="26" s="1"/>
  <c r="Y1465" i="26"/>
  <c r="T1465" i="26"/>
  <c r="V1465" i="26" s="1"/>
  <c r="P1518" i="16"/>
  <c r="R1518" i="16" s="1"/>
  <c r="O1518" i="16"/>
  <c r="N1518" i="16"/>
  <c r="I1518" i="16"/>
  <c r="K1518" i="16" s="1"/>
  <c r="H1518" i="16"/>
  <c r="G1466" i="26" l="1"/>
  <c r="I1466" i="26"/>
  <c r="K1466" i="26" s="1"/>
  <c r="U1466" i="26" s="1"/>
  <c r="O1466" i="26"/>
  <c r="N1466" i="26"/>
  <c r="U1518" i="16"/>
  <c r="Q1518" i="16"/>
  <c r="S1518" i="16" s="1"/>
  <c r="J1518" i="16"/>
  <c r="L1518" i="16" s="1"/>
  <c r="Q1466" i="26" l="1"/>
  <c r="S1466" i="26" s="1"/>
  <c r="J1466" i="26"/>
  <c r="L1466" i="26" s="1"/>
  <c r="AB1518" i="16"/>
  <c r="AA1518" i="16"/>
  <c r="Z1518" i="16"/>
  <c r="Y1518" i="16"/>
  <c r="X1518" i="16"/>
  <c r="W1518" i="16"/>
  <c r="T1518" i="16"/>
  <c r="V1518" i="16" s="1"/>
  <c r="F1519" i="16"/>
  <c r="G1519" i="16" s="1"/>
  <c r="M1519" i="16"/>
  <c r="F1467" i="26" l="1"/>
  <c r="H1467" i="26" s="1"/>
  <c r="AA1466" i="26"/>
  <c r="W1466" i="26"/>
  <c r="Z1466" i="26"/>
  <c r="Y1466" i="26"/>
  <c r="X1466" i="26"/>
  <c r="M1467" i="26"/>
  <c r="P1467" i="26" s="1"/>
  <c r="R1467" i="26" s="1"/>
  <c r="AB1466" i="26"/>
  <c r="T1466" i="26"/>
  <c r="V1466" i="26" s="1"/>
  <c r="G1467" i="26"/>
  <c r="I1467" i="26"/>
  <c r="K1467" i="26" s="1"/>
  <c r="N1519" i="16"/>
  <c r="I1519" i="16"/>
  <c r="K1519" i="16" s="1"/>
  <c r="H1519" i="16"/>
  <c r="O1519" i="16"/>
  <c r="P1519" i="16"/>
  <c r="R1519" i="16" s="1"/>
  <c r="N1467" i="26" l="1"/>
  <c r="O1467" i="26"/>
  <c r="U1467" i="26"/>
  <c r="J1467" i="26"/>
  <c r="U1519" i="16"/>
  <c r="J1519" i="16"/>
  <c r="L1519" i="16" s="1"/>
  <c r="Q1519" i="16"/>
  <c r="S1519" i="16" s="1"/>
  <c r="Q1467" i="26" l="1"/>
  <c r="S1467" i="26" s="1"/>
  <c r="L1467" i="26"/>
  <c r="AB1519" i="16"/>
  <c r="AA1519" i="16"/>
  <c r="Z1519" i="16"/>
  <c r="Y1519" i="16"/>
  <c r="X1519" i="16"/>
  <c r="W1519" i="16"/>
  <c r="T1519" i="16"/>
  <c r="V1519" i="16" s="1"/>
  <c r="M1520" i="16"/>
  <c r="F1520" i="16"/>
  <c r="G1520" i="16" s="1"/>
  <c r="T1467" i="26" l="1"/>
  <c r="F1468" i="26"/>
  <c r="M1468" i="26"/>
  <c r="AB1467" i="26"/>
  <c r="X1467" i="26"/>
  <c r="W1467" i="26"/>
  <c r="AA1467" i="26"/>
  <c r="Z1467" i="26"/>
  <c r="Y1467" i="26"/>
  <c r="V1467" i="26"/>
  <c r="P1520" i="16"/>
  <c r="R1520" i="16" s="1"/>
  <c r="H1520" i="16"/>
  <c r="N1520" i="16"/>
  <c r="I1520" i="16"/>
  <c r="K1520" i="16" s="1"/>
  <c r="O1520" i="16"/>
  <c r="H1468" i="26" l="1"/>
  <c r="I1468" i="26"/>
  <c r="K1468" i="26" s="1"/>
  <c r="G1468" i="26"/>
  <c r="P1468" i="26"/>
  <c r="R1468" i="26" s="1"/>
  <c r="O1468" i="26"/>
  <c r="N1468" i="26"/>
  <c r="U1520" i="16"/>
  <c r="Q1520" i="16"/>
  <c r="S1520" i="16" s="1"/>
  <c r="J1520" i="16"/>
  <c r="J1468" i="26" l="1"/>
  <c r="L1468" i="26" s="1"/>
  <c r="Q1468" i="26"/>
  <c r="S1468" i="26" s="1"/>
  <c r="U1468" i="26"/>
  <c r="T1520" i="16"/>
  <c r="L1520" i="16"/>
  <c r="M1469" i="26" l="1"/>
  <c r="F1469" i="26"/>
  <c r="T1468" i="26"/>
  <c r="V1468" i="26" s="1"/>
  <c r="AB1468" i="26"/>
  <c r="X1468" i="26"/>
  <c r="Z1468" i="26"/>
  <c r="Y1468" i="26"/>
  <c r="W1468" i="26"/>
  <c r="AA1468" i="26"/>
  <c r="V1520" i="16"/>
  <c r="AB1520" i="16"/>
  <c r="AA1520" i="16"/>
  <c r="Z1520" i="16"/>
  <c r="Y1520" i="16"/>
  <c r="X1520" i="16"/>
  <c r="W1520" i="16"/>
  <c r="M1521" i="16"/>
  <c r="F1521" i="16"/>
  <c r="P1469" i="26" l="1"/>
  <c r="R1469" i="26" s="1"/>
  <c r="O1469" i="26"/>
  <c r="N1469" i="26"/>
  <c r="H1469" i="26"/>
  <c r="G1469" i="26"/>
  <c r="I1469" i="26"/>
  <c r="K1469" i="26" s="1"/>
  <c r="I1521" i="16"/>
  <c r="K1521" i="16" s="1"/>
  <c r="H1521" i="16"/>
  <c r="G1521" i="16"/>
  <c r="N1521" i="16"/>
  <c r="P1521" i="16"/>
  <c r="R1521" i="16" s="1"/>
  <c r="O1521" i="16"/>
  <c r="U1469" i="26" l="1"/>
  <c r="J1469" i="26"/>
  <c r="Q1469" i="26"/>
  <c r="S1469" i="26" s="1"/>
  <c r="U1521" i="16"/>
  <c r="Q1521" i="16"/>
  <c r="S1521" i="16" s="1"/>
  <c r="J1521" i="16"/>
  <c r="L1521" i="16" s="1"/>
  <c r="T1469" i="26" l="1"/>
  <c r="L1469" i="26"/>
  <c r="AB1521" i="16"/>
  <c r="AA1521" i="16"/>
  <c r="Z1521" i="16"/>
  <c r="Y1521" i="16"/>
  <c r="X1521" i="16"/>
  <c r="W1521" i="16"/>
  <c r="F1522" i="16"/>
  <c r="I1522" i="16" s="1"/>
  <c r="K1522" i="16" s="1"/>
  <c r="M1522" i="16"/>
  <c r="T1521" i="16"/>
  <c r="V1521" i="16" s="1"/>
  <c r="F1470" i="26" l="1"/>
  <c r="M1470" i="26"/>
  <c r="AB1469" i="26"/>
  <c r="X1469" i="26"/>
  <c r="W1469" i="26"/>
  <c r="AA1469" i="26"/>
  <c r="Z1469" i="26"/>
  <c r="Y1469" i="26"/>
  <c r="V1469" i="26"/>
  <c r="O1522" i="16"/>
  <c r="G1522" i="16"/>
  <c r="H1522" i="16"/>
  <c r="P1522" i="16"/>
  <c r="R1522" i="16" s="1"/>
  <c r="N1522" i="16"/>
  <c r="H1470" i="26" l="1"/>
  <c r="I1470" i="26"/>
  <c r="K1470" i="26" s="1"/>
  <c r="G1470" i="26"/>
  <c r="P1470" i="26"/>
  <c r="R1470" i="26" s="1"/>
  <c r="O1470" i="26"/>
  <c r="N1470" i="26"/>
  <c r="U1522" i="16"/>
  <c r="Q1522" i="16"/>
  <c r="S1522" i="16" s="1"/>
  <c r="J1522" i="16"/>
  <c r="L1522" i="16" s="1"/>
  <c r="J1470" i="26" l="1"/>
  <c r="L1470" i="26" s="1"/>
  <c r="Q1470" i="26"/>
  <c r="U1470" i="26"/>
  <c r="AB1522" i="16"/>
  <c r="AA1522" i="16"/>
  <c r="Z1522" i="16"/>
  <c r="Y1522" i="16"/>
  <c r="X1522" i="16"/>
  <c r="W1522" i="16"/>
  <c r="M1523" i="16"/>
  <c r="T1522" i="16"/>
  <c r="V1522" i="16" s="1"/>
  <c r="F1523" i="16"/>
  <c r="I1523" i="16" s="1"/>
  <c r="K1523" i="16" s="1"/>
  <c r="T1470" i="26" l="1"/>
  <c r="S1470" i="26"/>
  <c r="X1470" i="26" s="1"/>
  <c r="O1523" i="16"/>
  <c r="N1523" i="16"/>
  <c r="P1523" i="16"/>
  <c r="R1523" i="16" s="1"/>
  <c r="G1523" i="16"/>
  <c r="H1523" i="16"/>
  <c r="W1470" i="26" l="1"/>
  <c r="Z1470" i="26"/>
  <c r="AA1470" i="26"/>
  <c r="AB1470" i="26"/>
  <c r="Y1470" i="26"/>
  <c r="M1471" i="26"/>
  <c r="P1471" i="26" s="1"/>
  <c r="R1471" i="26" s="1"/>
  <c r="F1471" i="26"/>
  <c r="H1471" i="26" s="1"/>
  <c r="V1470" i="26"/>
  <c r="J1523" i="16"/>
  <c r="L1523" i="16" s="1"/>
  <c r="U1523" i="16"/>
  <c r="Q1523" i="16"/>
  <c r="N1471" i="26" l="1"/>
  <c r="O1471" i="26"/>
  <c r="G1471" i="26"/>
  <c r="I1471" i="26"/>
  <c r="K1471" i="26" s="1"/>
  <c r="U1471" i="26" s="1"/>
  <c r="S1523" i="16"/>
  <c r="X1523" i="16" s="1"/>
  <c r="T1523" i="16"/>
  <c r="Q1471" i="26" l="1"/>
  <c r="S1471" i="26" s="1"/>
  <c r="J1471" i="26"/>
  <c r="Z1523" i="16"/>
  <c r="W1523" i="16"/>
  <c r="AA1523" i="16"/>
  <c r="AB1523" i="16"/>
  <c r="V1523" i="16"/>
  <c r="Y1523" i="16"/>
  <c r="F1524" i="16"/>
  <c r="I1524" i="16" s="1"/>
  <c r="K1524" i="16" s="1"/>
  <c r="M1524" i="16"/>
  <c r="T1471" i="26" l="1"/>
  <c r="L1471" i="26"/>
  <c r="AB1471" i="26" s="1"/>
  <c r="N1524" i="16"/>
  <c r="G1524" i="16"/>
  <c r="H1524" i="16"/>
  <c r="P1524" i="16"/>
  <c r="R1524" i="16" s="1"/>
  <c r="O1524" i="16"/>
  <c r="V1471" i="26" l="1"/>
  <c r="W1471" i="26"/>
  <c r="Y1471" i="26"/>
  <c r="X1471" i="26"/>
  <c r="Z1471" i="26"/>
  <c r="M1472" i="26"/>
  <c r="N1472" i="26" s="1"/>
  <c r="AA1471" i="26"/>
  <c r="F1472" i="26"/>
  <c r="G1472" i="26" s="1"/>
  <c r="U1524" i="16"/>
  <c r="J1524" i="16"/>
  <c r="L1524" i="16" s="1"/>
  <c r="Q1524" i="16"/>
  <c r="P1472" i="26" l="1"/>
  <c r="R1472" i="26" s="1"/>
  <c r="O1472" i="26"/>
  <c r="H1472" i="26"/>
  <c r="I1472" i="26"/>
  <c r="K1472" i="26" s="1"/>
  <c r="S1524" i="16"/>
  <c r="AB1524" i="16" s="1"/>
  <c r="T1524" i="16"/>
  <c r="Q1472" i="26" l="1"/>
  <c r="S1472" i="26" s="1"/>
  <c r="U1472" i="26"/>
  <c r="J1472" i="26"/>
  <c r="L1472" i="26" s="1"/>
  <c r="F1525" i="16"/>
  <c r="I1525" i="16" s="1"/>
  <c r="K1525" i="16" s="1"/>
  <c r="Z1524" i="16"/>
  <c r="M1525" i="16"/>
  <c r="N1525" i="16" s="1"/>
  <c r="W1524" i="16"/>
  <c r="AA1524" i="16"/>
  <c r="Y1524" i="16"/>
  <c r="V1524" i="16"/>
  <c r="X1524" i="16"/>
  <c r="W1472" i="26" l="1"/>
  <c r="Z1472" i="26"/>
  <c r="Y1472" i="26"/>
  <c r="AB1472" i="26"/>
  <c r="AA1472" i="26"/>
  <c r="T1472" i="26"/>
  <c r="V1472" i="26" s="1"/>
  <c r="M1473" i="26"/>
  <c r="P1473" i="26" s="1"/>
  <c r="R1473" i="26" s="1"/>
  <c r="F1473" i="26"/>
  <c r="H1473" i="26" s="1"/>
  <c r="X1472" i="26"/>
  <c r="H1525" i="16"/>
  <c r="G1525" i="16"/>
  <c r="P1525" i="16"/>
  <c r="R1525" i="16" s="1"/>
  <c r="U1525" i="16" s="1"/>
  <c r="O1525" i="16"/>
  <c r="N1473" i="26" l="1"/>
  <c r="O1473" i="26"/>
  <c r="G1473" i="26"/>
  <c r="I1473" i="26"/>
  <c r="K1473" i="26" s="1"/>
  <c r="U1473" i="26" s="1"/>
  <c r="J1525" i="16"/>
  <c r="L1525" i="16" s="1"/>
  <c r="Q1525" i="16"/>
  <c r="S1525" i="16" s="1"/>
  <c r="J1473" i="26" l="1"/>
  <c r="L1473" i="26" s="1"/>
  <c r="Q1473" i="26"/>
  <c r="S1473" i="26" s="1"/>
  <c r="AB1525" i="16"/>
  <c r="W1525" i="16"/>
  <c r="M1526" i="16"/>
  <c r="O1526" i="16" s="1"/>
  <c r="Y1525" i="16"/>
  <c r="T1525" i="16"/>
  <c r="V1525" i="16" s="1"/>
  <c r="Z1525" i="16"/>
  <c r="AA1525" i="16"/>
  <c r="F1526" i="16"/>
  <c r="I1526" i="16" s="1"/>
  <c r="K1526" i="16" s="1"/>
  <c r="X1525" i="16"/>
  <c r="F1474" i="26" l="1"/>
  <c r="H1474" i="26" s="1"/>
  <c r="Z1473" i="26"/>
  <c r="Y1473" i="26"/>
  <c r="W1473" i="26"/>
  <c r="AA1473" i="26"/>
  <c r="X1473" i="26"/>
  <c r="AB1473" i="26"/>
  <c r="M1474" i="26"/>
  <c r="P1474" i="26" s="1"/>
  <c r="R1474" i="26" s="1"/>
  <c r="T1473" i="26"/>
  <c r="V1473" i="26" s="1"/>
  <c r="P1526" i="16"/>
  <c r="R1526" i="16" s="1"/>
  <c r="U1526" i="16" s="1"/>
  <c r="N1526" i="16"/>
  <c r="H1526" i="16"/>
  <c r="G1526" i="16"/>
  <c r="I1474" i="26" l="1"/>
  <c r="K1474" i="26" s="1"/>
  <c r="U1474" i="26" s="1"/>
  <c r="G1474" i="26"/>
  <c r="J1474" i="26" s="1"/>
  <c r="N1474" i="26"/>
  <c r="O1474" i="26"/>
  <c r="Q1526" i="16"/>
  <c r="S1526" i="16" s="1"/>
  <c r="J1526" i="16"/>
  <c r="L1526" i="16" s="1"/>
  <c r="Q1474" i="26" l="1"/>
  <c r="S1474" i="26" s="1"/>
  <c r="L1474" i="26"/>
  <c r="T1526" i="16"/>
  <c r="V1526" i="16" s="1"/>
  <c r="AB1526" i="16"/>
  <c r="AA1526" i="16"/>
  <c r="Z1526" i="16"/>
  <c r="Y1526" i="16"/>
  <c r="X1526" i="16"/>
  <c r="W1526" i="16"/>
  <c r="M1527" i="16"/>
  <c r="F1527" i="16"/>
  <c r="T1474" i="26" l="1"/>
  <c r="V1474" i="26" s="1"/>
  <c r="F1475" i="26"/>
  <c r="M1475" i="26"/>
  <c r="AB1474" i="26"/>
  <c r="X1474" i="26"/>
  <c r="AA1474" i="26"/>
  <c r="W1474" i="26"/>
  <c r="Y1474" i="26"/>
  <c r="Z1474" i="26"/>
  <c r="N1527" i="16"/>
  <c r="P1527" i="16"/>
  <c r="R1527" i="16" s="1"/>
  <c r="O1527" i="16"/>
  <c r="G1527" i="16"/>
  <c r="I1527" i="16"/>
  <c r="K1527" i="16" s="1"/>
  <c r="H1527" i="16"/>
  <c r="P1475" i="26" l="1"/>
  <c r="R1475" i="26" s="1"/>
  <c r="O1475" i="26"/>
  <c r="N1475" i="26"/>
  <c r="H1475" i="26"/>
  <c r="G1475" i="26"/>
  <c r="I1475" i="26"/>
  <c r="K1475" i="26" s="1"/>
  <c r="U1527" i="16"/>
  <c r="J1527" i="16"/>
  <c r="Q1527" i="16"/>
  <c r="S1527" i="16" s="1"/>
  <c r="Q1475" i="26" l="1"/>
  <c r="S1475" i="26" s="1"/>
  <c r="U1475" i="26"/>
  <c r="J1475" i="26"/>
  <c r="L1527" i="16"/>
  <c r="T1527" i="16"/>
  <c r="T1475" i="26" l="1"/>
  <c r="L1475" i="26"/>
  <c r="Z1475" i="26" s="1"/>
  <c r="AB1527" i="16"/>
  <c r="AA1527" i="16"/>
  <c r="Z1527" i="16"/>
  <c r="V1527" i="16"/>
  <c r="Y1527" i="16"/>
  <c r="X1527" i="16"/>
  <c r="W1527" i="16"/>
  <c r="M1528" i="16"/>
  <c r="F1528" i="16"/>
  <c r="W1475" i="26" l="1"/>
  <c r="Y1475" i="26"/>
  <c r="AB1475" i="26"/>
  <c r="M1476" i="26"/>
  <c r="P1476" i="26" s="1"/>
  <c r="R1476" i="26" s="1"/>
  <c r="V1475" i="26"/>
  <c r="F1476" i="26"/>
  <c r="G1476" i="26" s="1"/>
  <c r="AA1475" i="26"/>
  <c r="X1475" i="26"/>
  <c r="G1528" i="16"/>
  <c r="I1528" i="16"/>
  <c r="K1528" i="16" s="1"/>
  <c r="H1528" i="16"/>
  <c r="P1528" i="16"/>
  <c r="R1528" i="16" s="1"/>
  <c r="N1528" i="16"/>
  <c r="O1528" i="16"/>
  <c r="N1476" i="26" l="1"/>
  <c r="O1476" i="26"/>
  <c r="I1476" i="26"/>
  <c r="K1476" i="26" s="1"/>
  <c r="U1476" i="26" s="1"/>
  <c r="H1476" i="26"/>
  <c r="U1528" i="16"/>
  <c r="Q1528" i="16"/>
  <c r="S1528" i="16" s="1"/>
  <c r="J1528" i="16"/>
  <c r="J1476" i="26" l="1"/>
  <c r="L1476" i="26" s="1"/>
  <c r="Q1476" i="26"/>
  <c r="S1476" i="26" s="1"/>
  <c r="T1528" i="16"/>
  <c r="L1528" i="16"/>
  <c r="Z1476" i="26" l="1"/>
  <c r="W1476" i="26"/>
  <c r="M1477" i="26"/>
  <c r="P1477" i="26" s="1"/>
  <c r="R1477" i="26" s="1"/>
  <c r="AB1476" i="26"/>
  <c r="Y1476" i="26"/>
  <c r="F1477" i="26"/>
  <c r="I1477" i="26" s="1"/>
  <c r="K1477" i="26" s="1"/>
  <c r="AA1476" i="26"/>
  <c r="X1476" i="26"/>
  <c r="T1476" i="26"/>
  <c r="V1476" i="26" s="1"/>
  <c r="V1528" i="16"/>
  <c r="AB1528" i="16"/>
  <c r="AA1528" i="16"/>
  <c r="Z1528" i="16"/>
  <c r="Y1528" i="16"/>
  <c r="X1528" i="16"/>
  <c r="W1528" i="16"/>
  <c r="F1529" i="16"/>
  <c r="M1529" i="16"/>
  <c r="N1477" i="26" l="1"/>
  <c r="O1477" i="26"/>
  <c r="H1477" i="26"/>
  <c r="G1477" i="26"/>
  <c r="U1477" i="26"/>
  <c r="P1529" i="16"/>
  <c r="R1529" i="16" s="1"/>
  <c r="N1529" i="16"/>
  <c r="O1529" i="16"/>
  <c r="H1529" i="16"/>
  <c r="G1529" i="16"/>
  <c r="I1529" i="16"/>
  <c r="K1529" i="16" s="1"/>
  <c r="Q1477" i="26" l="1"/>
  <c r="S1477" i="26" s="1"/>
  <c r="J1477" i="26"/>
  <c r="U1529" i="16"/>
  <c r="Q1529" i="16"/>
  <c r="S1529" i="16" s="1"/>
  <c r="J1529" i="16"/>
  <c r="L1529" i="16" s="1"/>
  <c r="T1477" i="26" l="1"/>
  <c r="L1477" i="26"/>
  <c r="AB1477" i="26" s="1"/>
  <c r="AB1529" i="16"/>
  <c r="AA1529" i="16"/>
  <c r="Z1529" i="16"/>
  <c r="Y1529" i="16"/>
  <c r="X1529" i="16"/>
  <c r="W1529" i="16"/>
  <c r="F1530" i="16"/>
  <c r="H1530" i="16" s="1"/>
  <c r="T1529" i="16"/>
  <c r="V1529" i="16" s="1"/>
  <c r="M1530" i="16"/>
  <c r="Z1477" i="26" l="1"/>
  <c r="Y1477" i="26"/>
  <c r="V1477" i="26"/>
  <c r="M1478" i="26"/>
  <c r="N1478" i="26" s="1"/>
  <c r="F1478" i="26"/>
  <c r="H1478" i="26" s="1"/>
  <c r="W1477" i="26"/>
  <c r="AA1477" i="26"/>
  <c r="X1477" i="26"/>
  <c r="P1530" i="16"/>
  <c r="R1530" i="16" s="1"/>
  <c r="I1530" i="16"/>
  <c r="K1530" i="16" s="1"/>
  <c r="G1530" i="16"/>
  <c r="O1530" i="16"/>
  <c r="N1530" i="16"/>
  <c r="O1478" i="26" l="1"/>
  <c r="P1478" i="26"/>
  <c r="R1478" i="26" s="1"/>
  <c r="I1478" i="26"/>
  <c r="K1478" i="26" s="1"/>
  <c r="G1478" i="26"/>
  <c r="U1530" i="16"/>
  <c r="J1530" i="16"/>
  <c r="L1530" i="16" s="1"/>
  <c r="Q1530" i="16"/>
  <c r="S1530" i="16" s="1"/>
  <c r="U1478" i="26" l="1"/>
  <c r="J1478" i="26"/>
  <c r="L1478" i="26" s="1"/>
  <c r="Q1478" i="26"/>
  <c r="AB1530" i="16"/>
  <c r="AA1530" i="16"/>
  <c r="Z1530" i="16"/>
  <c r="Y1530" i="16"/>
  <c r="X1530" i="16"/>
  <c r="W1530" i="16"/>
  <c r="F1531" i="16"/>
  <c r="H1531" i="16" s="1"/>
  <c r="T1530" i="16"/>
  <c r="V1530" i="16" s="1"/>
  <c r="M1531" i="16"/>
  <c r="T1478" i="26" l="1"/>
  <c r="S1478" i="26"/>
  <c r="AA1478" i="26" s="1"/>
  <c r="N1531" i="16"/>
  <c r="I1531" i="16"/>
  <c r="K1531" i="16" s="1"/>
  <c r="G1531" i="16"/>
  <c r="P1531" i="16"/>
  <c r="R1531" i="16" s="1"/>
  <c r="O1531" i="16"/>
  <c r="W1478" i="26" l="1"/>
  <c r="Z1478" i="26"/>
  <c r="V1478" i="26"/>
  <c r="Y1478" i="26"/>
  <c r="F1479" i="26"/>
  <c r="H1479" i="26" s="1"/>
  <c r="X1478" i="26"/>
  <c r="AB1478" i="26"/>
  <c r="M1479" i="26"/>
  <c r="O1479" i="26" s="1"/>
  <c r="J1531" i="16"/>
  <c r="L1531" i="16" s="1"/>
  <c r="U1531" i="16"/>
  <c r="Q1531" i="16"/>
  <c r="S1531" i="16" s="1"/>
  <c r="G1479" i="26" l="1"/>
  <c r="N1479" i="26"/>
  <c r="I1479" i="26"/>
  <c r="K1479" i="26" s="1"/>
  <c r="P1479" i="26"/>
  <c r="R1479" i="26" s="1"/>
  <c r="X1531" i="16"/>
  <c r="AB1531" i="16"/>
  <c r="AA1531" i="16"/>
  <c r="Z1531" i="16"/>
  <c r="W1531" i="16"/>
  <c r="Y1531" i="16"/>
  <c r="F1532" i="16"/>
  <c r="G1532" i="16" s="1"/>
  <c r="M1532" i="16"/>
  <c r="T1531" i="16"/>
  <c r="V1531" i="16" s="1"/>
  <c r="J1479" i="26" l="1"/>
  <c r="L1479" i="26" s="1"/>
  <c r="Q1479" i="26"/>
  <c r="S1479" i="26" s="1"/>
  <c r="U1479" i="26"/>
  <c r="O1532" i="16"/>
  <c r="I1532" i="16"/>
  <c r="K1532" i="16" s="1"/>
  <c r="H1532" i="16"/>
  <c r="P1532" i="16"/>
  <c r="R1532" i="16" s="1"/>
  <c r="N1532" i="16"/>
  <c r="Z1479" i="26" l="1"/>
  <c r="M1480" i="26"/>
  <c r="P1480" i="26" s="1"/>
  <c r="R1480" i="26" s="1"/>
  <c r="AB1479" i="26"/>
  <c r="F1480" i="26"/>
  <c r="G1480" i="26" s="1"/>
  <c r="AA1479" i="26"/>
  <c r="W1479" i="26"/>
  <c r="Y1479" i="26"/>
  <c r="T1479" i="26"/>
  <c r="V1479" i="26" s="1"/>
  <c r="X1479" i="26"/>
  <c r="U1532" i="16"/>
  <c r="J1532" i="16"/>
  <c r="L1532" i="16" s="1"/>
  <c r="Q1532" i="16"/>
  <c r="S1532" i="16" s="1"/>
  <c r="N1480" i="26" l="1"/>
  <c r="O1480" i="26"/>
  <c r="H1480" i="26"/>
  <c r="I1480" i="26"/>
  <c r="K1480" i="26" s="1"/>
  <c r="U1480" i="26" s="1"/>
  <c r="AB1532" i="16"/>
  <c r="AA1532" i="16"/>
  <c r="Z1532" i="16"/>
  <c r="Y1532" i="16"/>
  <c r="X1532" i="16"/>
  <c r="W1532" i="16"/>
  <c r="F1533" i="16"/>
  <c r="H1533" i="16" s="1"/>
  <c r="T1532" i="16"/>
  <c r="V1532" i="16" s="1"/>
  <c r="M1533" i="16"/>
  <c r="Q1480" i="26" l="1"/>
  <c r="S1480" i="26" s="1"/>
  <c r="J1480" i="26"/>
  <c r="N1533" i="16"/>
  <c r="G1533" i="16"/>
  <c r="I1533" i="16"/>
  <c r="K1533" i="16" s="1"/>
  <c r="O1533" i="16"/>
  <c r="P1533" i="16"/>
  <c r="R1533" i="16" s="1"/>
  <c r="T1480" i="26" l="1"/>
  <c r="L1480" i="26"/>
  <c r="F1481" i="26" s="1"/>
  <c r="G1481" i="26" s="1"/>
  <c r="J1533" i="16"/>
  <c r="L1533" i="16" s="1"/>
  <c r="Q1533" i="16"/>
  <c r="S1533" i="16" s="1"/>
  <c r="U1533" i="16"/>
  <c r="X1480" i="26" l="1"/>
  <c r="AA1480" i="26"/>
  <c r="V1480" i="26"/>
  <c r="Z1480" i="26"/>
  <c r="H1481" i="26"/>
  <c r="I1481" i="26"/>
  <c r="K1481" i="26" s="1"/>
  <c r="AB1480" i="26"/>
  <c r="M1481" i="26"/>
  <c r="Y1480" i="26"/>
  <c r="W1480" i="26"/>
  <c r="T1533" i="16"/>
  <c r="AB1533" i="16"/>
  <c r="AA1533" i="16"/>
  <c r="Z1533" i="16"/>
  <c r="V1533" i="16"/>
  <c r="Y1533" i="16"/>
  <c r="X1533" i="16"/>
  <c r="F1534" i="16"/>
  <c r="H1534" i="16" s="1"/>
  <c r="M1534" i="16"/>
  <c r="O1534" i="16" s="1"/>
  <c r="W1533" i="16"/>
  <c r="J1481" i="26" l="1"/>
  <c r="L1481" i="26" s="1"/>
  <c r="P1481" i="26"/>
  <c r="R1481" i="26" s="1"/>
  <c r="U1481" i="26" s="1"/>
  <c r="O1481" i="26"/>
  <c r="N1481" i="26"/>
  <c r="P1534" i="16"/>
  <c r="R1534" i="16" s="1"/>
  <c r="N1534" i="16"/>
  <c r="I1534" i="16"/>
  <c r="K1534" i="16" s="1"/>
  <c r="G1534" i="16"/>
  <c r="Q1481" i="26" l="1"/>
  <c r="S1481" i="26" s="1"/>
  <c r="F1482" i="26" s="1"/>
  <c r="I1482" i="26" s="1"/>
  <c r="K1482" i="26" s="1"/>
  <c r="Q1534" i="16"/>
  <c r="S1534" i="16" s="1"/>
  <c r="J1534" i="16"/>
  <c r="U1534" i="16"/>
  <c r="AB1481" i="26" l="1"/>
  <c r="W1481" i="26"/>
  <c r="X1481" i="26"/>
  <c r="AA1481" i="26"/>
  <c r="G1482" i="26"/>
  <c r="T1481" i="26"/>
  <c r="V1481" i="26" s="1"/>
  <c r="Y1481" i="26"/>
  <c r="H1482" i="26"/>
  <c r="M1482" i="26"/>
  <c r="N1482" i="26" s="1"/>
  <c r="Z1481" i="26"/>
  <c r="T1534" i="16"/>
  <c r="L1534" i="16"/>
  <c r="O1482" i="26" l="1"/>
  <c r="J1482" i="26"/>
  <c r="L1482" i="26" s="1"/>
  <c r="P1482" i="26"/>
  <c r="R1482" i="26" s="1"/>
  <c r="U1482" i="26" s="1"/>
  <c r="V1534" i="16"/>
  <c r="F1535" i="16"/>
  <c r="G1535" i="16" s="1"/>
  <c r="W1534" i="16"/>
  <c r="Y1534" i="16"/>
  <c r="X1534" i="16"/>
  <c r="M1535" i="16"/>
  <c r="N1535" i="16" s="1"/>
  <c r="Z1534" i="16"/>
  <c r="AB1534" i="16"/>
  <c r="AA1534" i="16"/>
  <c r="Q1482" i="26" l="1"/>
  <c r="H1535" i="16"/>
  <c r="I1535" i="16"/>
  <c r="K1535" i="16" s="1"/>
  <c r="O1535" i="16"/>
  <c r="P1535" i="16"/>
  <c r="R1535" i="16" s="1"/>
  <c r="S1482" i="26" l="1"/>
  <c r="T1482" i="26"/>
  <c r="U1535" i="16"/>
  <c r="J1535" i="16"/>
  <c r="L1535" i="16" s="1"/>
  <c r="Q1535" i="16"/>
  <c r="S1535" i="16" s="1"/>
  <c r="W1482" i="26" l="1"/>
  <c r="Z1482" i="26"/>
  <c r="F1483" i="26"/>
  <c r="AA1482" i="26"/>
  <c r="AB1482" i="26"/>
  <c r="M1483" i="26"/>
  <c r="Y1482" i="26"/>
  <c r="X1482" i="26"/>
  <c r="V1482" i="26"/>
  <c r="T1535" i="16"/>
  <c r="V1535" i="16" s="1"/>
  <c r="AB1535" i="16"/>
  <c r="AA1535" i="16"/>
  <c r="Z1535" i="16"/>
  <c r="Y1535" i="16"/>
  <c r="X1535" i="16"/>
  <c r="W1535" i="16"/>
  <c r="M1536" i="16"/>
  <c r="F1536" i="16"/>
  <c r="G1483" i="26" l="1"/>
  <c r="I1483" i="26"/>
  <c r="K1483" i="26" s="1"/>
  <c r="H1483" i="26"/>
  <c r="P1483" i="26"/>
  <c r="R1483" i="26" s="1"/>
  <c r="O1483" i="26"/>
  <c r="N1483" i="26"/>
  <c r="N1536" i="16"/>
  <c r="P1536" i="16"/>
  <c r="R1536" i="16" s="1"/>
  <c r="O1536" i="16"/>
  <c r="G1536" i="16"/>
  <c r="I1536" i="16"/>
  <c r="K1536" i="16" s="1"/>
  <c r="H1536" i="16"/>
  <c r="Q1483" i="26" l="1"/>
  <c r="S1483" i="26" s="1"/>
  <c r="J1483" i="26"/>
  <c r="L1483" i="26" s="1"/>
  <c r="U1483" i="26"/>
  <c r="Q1536" i="16"/>
  <c r="S1536" i="16" s="1"/>
  <c r="U1536" i="16"/>
  <c r="J1536" i="16"/>
  <c r="T1483" i="26" l="1"/>
  <c r="W1483" i="26"/>
  <c r="M1484" i="26"/>
  <c r="AB1483" i="26"/>
  <c r="Z1483" i="26"/>
  <c r="F1484" i="26"/>
  <c r="X1483" i="26"/>
  <c r="AA1483" i="26"/>
  <c r="Y1483" i="26"/>
  <c r="V1483" i="26"/>
  <c r="T1536" i="16"/>
  <c r="L1536" i="16"/>
  <c r="G1484" i="26" l="1"/>
  <c r="H1484" i="26"/>
  <c r="I1484" i="26"/>
  <c r="K1484" i="26" s="1"/>
  <c r="P1484" i="26"/>
  <c r="R1484" i="26" s="1"/>
  <c r="O1484" i="26"/>
  <c r="N1484" i="26"/>
  <c r="V1536" i="16"/>
  <c r="AB1536" i="16"/>
  <c r="AA1536" i="16"/>
  <c r="Z1536" i="16"/>
  <c r="Y1536" i="16"/>
  <c r="X1536" i="16"/>
  <c r="W1536" i="16"/>
  <c r="M1537" i="16"/>
  <c r="F1537" i="16"/>
  <c r="J1484" i="26" l="1"/>
  <c r="L1484" i="26" s="1"/>
  <c r="U1484" i="26"/>
  <c r="Q1484" i="26"/>
  <c r="S1484" i="26" s="1"/>
  <c r="H1537" i="16"/>
  <c r="G1537" i="16"/>
  <c r="I1537" i="16"/>
  <c r="K1537" i="16" s="1"/>
  <c r="P1537" i="16"/>
  <c r="R1537" i="16" s="1"/>
  <c r="O1537" i="16"/>
  <c r="N1537" i="16"/>
  <c r="T1484" i="26" l="1"/>
  <c r="V1484" i="26" s="1"/>
  <c r="Z1484" i="26"/>
  <c r="F1485" i="26"/>
  <c r="AA1484" i="26"/>
  <c r="M1485" i="26"/>
  <c r="W1484" i="26"/>
  <c r="X1484" i="26"/>
  <c r="AB1484" i="26"/>
  <c r="Y1484" i="26"/>
  <c r="Q1537" i="16"/>
  <c r="S1537" i="16" s="1"/>
  <c r="J1537" i="16"/>
  <c r="U1537" i="16"/>
  <c r="O1485" i="26" l="1"/>
  <c r="N1485" i="26"/>
  <c r="P1485" i="26"/>
  <c r="R1485" i="26" s="1"/>
  <c r="I1485" i="26"/>
  <c r="K1485" i="26" s="1"/>
  <c r="G1485" i="26"/>
  <c r="H1485" i="26"/>
  <c r="T1537" i="16"/>
  <c r="L1537" i="16"/>
  <c r="J1485" i="26" l="1"/>
  <c r="L1485" i="26" s="1"/>
  <c r="U1485" i="26"/>
  <c r="Q1485" i="26"/>
  <c r="S1485" i="26" s="1"/>
  <c r="V1537" i="16"/>
  <c r="AB1537" i="16"/>
  <c r="AA1537" i="16"/>
  <c r="Z1537" i="16"/>
  <c r="Y1537" i="16"/>
  <c r="X1537" i="16"/>
  <c r="W1537" i="16"/>
  <c r="M1538" i="16"/>
  <c r="F1538" i="16"/>
  <c r="T1485" i="26" l="1"/>
  <c r="X1485" i="26"/>
  <c r="M1486" i="26"/>
  <c r="AA1485" i="26"/>
  <c r="W1485" i="26"/>
  <c r="Y1485" i="26"/>
  <c r="V1485" i="26"/>
  <c r="AB1485" i="26"/>
  <c r="Z1485" i="26"/>
  <c r="F1486" i="26"/>
  <c r="I1538" i="16"/>
  <c r="K1538" i="16" s="1"/>
  <c r="H1538" i="16"/>
  <c r="G1538" i="16"/>
  <c r="O1538" i="16"/>
  <c r="N1538" i="16"/>
  <c r="P1538" i="16"/>
  <c r="R1538" i="16" s="1"/>
  <c r="G1486" i="26" l="1"/>
  <c r="I1486" i="26"/>
  <c r="K1486" i="26" s="1"/>
  <c r="H1486" i="26"/>
  <c r="N1486" i="26"/>
  <c r="P1486" i="26"/>
  <c r="R1486" i="26" s="1"/>
  <c r="O1486" i="26"/>
  <c r="J1538" i="16"/>
  <c r="L1538" i="16" s="1"/>
  <c r="Q1538" i="16"/>
  <c r="S1538" i="16" s="1"/>
  <c r="U1538" i="16"/>
  <c r="Q1486" i="26" l="1"/>
  <c r="S1486" i="26" s="1"/>
  <c r="J1486" i="26"/>
  <c r="L1486" i="26" s="1"/>
  <c r="U1486" i="26"/>
  <c r="AB1538" i="16"/>
  <c r="AA1538" i="16"/>
  <c r="Z1538" i="16"/>
  <c r="Y1538" i="16"/>
  <c r="X1538" i="16"/>
  <c r="W1538" i="16"/>
  <c r="T1538" i="16"/>
  <c r="V1538" i="16" s="1"/>
  <c r="M1539" i="16"/>
  <c r="F1539" i="16"/>
  <c r="T1486" i="26" l="1"/>
  <c r="V1486" i="26" s="1"/>
  <c r="X1486" i="26"/>
  <c r="W1486" i="26"/>
  <c r="AB1486" i="26"/>
  <c r="Z1486" i="26"/>
  <c r="M1487" i="26"/>
  <c r="AA1486" i="26"/>
  <c r="F1487" i="26"/>
  <c r="Y1486" i="26"/>
  <c r="G1539" i="16"/>
  <c r="I1539" i="16"/>
  <c r="K1539" i="16" s="1"/>
  <c r="H1539" i="16"/>
  <c r="N1539" i="16"/>
  <c r="P1539" i="16"/>
  <c r="R1539" i="16" s="1"/>
  <c r="O1539" i="16"/>
  <c r="H1487" i="26" l="1"/>
  <c r="G1487" i="26"/>
  <c r="I1487" i="26"/>
  <c r="K1487" i="26" s="1"/>
  <c r="N1487" i="26"/>
  <c r="P1487" i="26"/>
  <c r="R1487" i="26" s="1"/>
  <c r="O1487" i="26"/>
  <c r="Q1539" i="16"/>
  <c r="S1539" i="16" s="1"/>
  <c r="J1539" i="16"/>
  <c r="L1539" i="16" s="1"/>
  <c r="U1539" i="16"/>
  <c r="Q1487" i="26" l="1"/>
  <c r="S1487" i="26" s="1"/>
  <c r="U1487" i="26"/>
  <c r="J1487" i="26"/>
  <c r="AB1539" i="16"/>
  <c r="AA1539" i="16"/>
  <c r="Z1539" i="16"/>
  <c r="Y1539" i="16"/>
  <c r="X1539" i="16"/>
  <c r="W1539" i="16"/>
  <c r="T1539" i="16"/>
  <c r="V1539" i="16" s="1"/>
  <c r="F1540" i="16"/>
  <c r="M1540" i="16"/>
  <c r="L1487" i="26" l="1"/>
  <c r="T1487" i="26"/>
  <c r="P1540" i="16"/>
  <c r="R1540" i="16" s="1"/>
  <c r="O1540" i="16"/>
  <c r="N1540" i="16"/>
  <c r="H1540" i="16"/>
  <c r="G1540" i="16"/>
  <c r="I1540" i="16"/>
  <c r="K1540" i="16" s="1"/>
  <c r="W1487" i="26" l="1"/>
  <c r="AB1487" i="26"/>
  <c r="Z1487" i="26"/>
  <c r="F1488" i="26"/>
  <c r="X1487" i="26"/>
  <c r="M1488" i="26"/>
  <c r="AA1487" i="26"/>
  <c r="Y1487" i="26"/>
  <c r="V1487" i="26"/>
  <c r="U1540" i="16"/>
  <c r="Q1540" i="16"/>
  <c r="S1540" i="16" s="1"/>
  <c r="J1540" i="16"/>
  <c r="H1488" i="26" l="1"/>
  <c r="G1488" i="26"/>
  <c r="I1488" i="26"/>
  <c r="K1488" i="26" s="1"/>
  <c r="N1488" i="26"/>
  <c r="P1488" i="26"/>
  <c r="R1488" i="26" s="1"/>
  <c r="O1488" i="26"/>
  <c r="T1540" i="16"/>
  <c r="L1540" i="16"/>
  <c r="Q1488" i="26" l="1"/>
  <c r="S1488" i="26" s="1"/>
  <c r="U1488" i="26"/>
  <c r="J1488" i="26"/>
  <c r="L1488" i="26" s="1"/>
  <c r="V1540" i="16"/>
  <c r="AB1540" i="16"/>
  <c r="AA1540" i="16"/>
  <c r="Z1540" i="16"/>
  <c r="Y1540" i="16"/>
  <c r="X1540" i="16"/>
  <c r="W1540" i="16"/>
  <c r="M1541" i="16"/>
  <c r="F1541" i="16"/>
  <c r="T1488" i="26" l="1"/>
  <c r="V1488" i="26" s="1"/>
  <c r="AA1488" i="26"/>
  <c r="M1489" i="26"/>
  <c r="Y1488" i="26"/>
  <c r="F1489" i="26"/>
  <c r="W1488" i="26"/>
  <c r="X1488" i="26"/>
  <c r="AB1488" i="26"/>
  <c r="Z1488" i="26"/>
  <c r="N1541" i="16"/>
  <c r="P1541" i="16"/>
  <c r="R1541" i="16" s="1"/>
  <c r="O1541" i="16"/>
  <c r="G1541" i="16"/>
  <c r="I1541" i="16"/>
  <c r="K1541" i="16" s="1"/>
  <c r="H1541" i="16"/>
  <c r="G1489" i="26" l="1"/>
  <c r="I1489" i="26"/>
  <c r="K1489" i="26" s="1"/>
  <c r="H1489" i="26"/>
  <c r="P1489" i="26"/>
  <c r="R1489" i="26" s="1"/>
  <c r="O1489" i="26"/>
  <c r="N1489" i="26"/>
  <c r="U1541" i="16"/>
  <c r="Q1541" i="16"/>
  <c r="S1541" i="16" s="1"/>
  <c r="J1541" i="16"/>
  <c r="Q1489" i="26" l="1"/>
  <c r="S1489" i="26" s="1"/>
  <c r="J1489" i="26"/>
  <c r="L1489" i="26" s="1"/>
  <c r="U1489" i="26"/>
  <c r="T1541" i="16"/>
  <c r="L1541" i="16"/>
  <c r="T1489" i="26" l="1"/>
  <c r="V1489" i="26" s="1"/>
  <c r="F1490" i="26"/>
  <c r="AA1489" i="26"/>
  <c r="M1490" i="26"/>
  <c r="X1489" i="26"/>
  <c r="W1489" i="26"/>
  <c r="AB1489" i="26"/>
  <c r="Z1489" i="26"/>
  <c r="Y1489" i="26"/>
  <c r="V1541" i="16"/>
  <c r="AB1541" i="16"/>
  <c r="AA1541" i="16"/>
  <c r="Z1541" i="16"/>
  <c r="Y1541" i="16"/>
  <c r="X1541" i="16"/>
  <c r="W1541" i="16"/>
  <c r="M1542" i="16"/>
  <c r="F1542" i="16"/>
  <c r="I1542" i="16" s="1"/>
  <c r="K1542" i="16" s="1"/>
  <c r="P1490" i="26" l="1"/>
  <c r="R1490" i="26" s="1"/>
  <c r="N1490" i="26"/>
  <c r="O1490" i="26"/>
  <c r="G1490" i="26"/>
  <c r="I1490" i="26"/>
  <c r="K1490" i="26" s="1"/>
  <c r="H1490" i="26"/>
  <c r="N1542" i="16"/>
  <c r="O1542" i="16"/>
  <c r="P1542" i="16"/>
  <c r="R1542" i="16" s="1"/>
  <c r="G1542" i="16"/>
  <c r="H1542" i="16"/>
  <c r="U1490" i="26" l="1"/>
  <c r="J1490" i="26"/>
  <c r="L1490" i="26" s="1"/>
  <c r="Q1490" i="26"/>
  <c r="S1490" i="26" s="1"/>
  <c r="U1542" i="16"/>
  <c r="Q1542" i="16"/>
  <c r="S1542" i="16" s="1"/>
  <c r="J1542" i="16"/>
  <c r="L1542" i="16" s="1"/>
  <c r="T1490" i="26" l="1"/>
  <c r="V1490" i="26" s="1"/>
  <c r="M1491" i="26"/>
  <c r="Z1490" i="26"/>
  <c r="X1490" i="26"/>
  <c r="AB1490" i="26"/>
  <c r="AA1490" i="26"/>
  <c r="W1490" i="26"/>
  <c r="Y1490" i="26"/>
  <c r="F1491" i="26"/>
  <c r="AB1542" i="16"/>
  <c r="AA1542" i="16"/>
  <c r="Z1542" i="16"/>
  <c r="Y1542" i="16"/>
  <c r="X1542" i="16"/>
  <c r="W1542" i="16"/>
  <c r="F1543" i="16"/>
  <c r="I1543" i="16" s="1"/>
  <c r="K1543" i="16" s="1"/>
  <c r="T1542" i="16"/>
  <c r="V1542" i="16" s="1"/>
  <c r="M1543" i="16"/>
  <c r="G1491" i="26" l="1"/>
  <c r="I1491" i="26"/>
  <c r="K1491" i="26" s="1"/>
  <c r="H1491" i="26"/>
  <c r="P1491" i="26"/>
  <c r="R1491" i="26" s="1"/>
  <c r="N1491" i="26"/>
  <c r="O1491" i="26"/>
  <c r="N1543" i="16"/>
  <c r="G1543" i="16"/>
  <c r="H1543" i="16"/>
  <c r="O1543" i="16"/>
  <c r="P1543" i="16"/>
  <c r="R1543" i="16" s="1"/>
  <c r="U1491" i="26" l="1"/>
  <c r="Q1491" i="26"/>
  <c r="S1491" i="26" s="1"/>
  <c r="J1491" i="26"/>
  <c r="U1543" i="16"/>
  <c r="J1543" i="16"/>
  <c r="L1543" i="16" s="1"/>
  <c r="Q1543" i="16"/>
  <c r="S1543" i="16" s="1"/>
  <c r="L1491" i="26" l="1"/>
  <c r="T1491" i="26"/>
  <c r="AB1543" i="16"/>
  <c r="AA1543" i="16"/>
  <c r="Z1543" i="16"/>
  <c r="Y1543" i="16"/>
  <c r="X1543" i="16"/>
  <c r="W1543" i="16"/>
  <c r="T1543" i="16"/>
  <c r="V1543" i="16" s="1"/>
  <c r="M1544" i="16"/>
  <c r="F1544" i="16"/>
  <c r="H1544" i="16" s="1"/>
  <c r="V1491" i="26" l="1"/>
  <c r="W1491" i="26"/>
  <c r="AB1491" i="26"/>
  <c r="F1492" i="26"/>
  <c r="Z1491" i="26"/>
  <c r="Y1491" i="26"/>
  <c r="M1492" i="26"/>
  <c r="AA1491" i="26"/>
  <c r="X1491" i="26"/>
  <c r="P1544" i="16"/>
  <c r="R1544" i="16" s="1"/>
  <c r="N1544" i="16"/>
  <c r="O1544" i="16"/>
  <c r="I1544" i="16"/>
  <c r="K1544" i="16" s="1"/>
  <c r="G1544" i="16"/>
  <c r="I1492" i="26" l="1"/>
  <c r="K1492" i="26" s="1"/>
  <c r="G1492" i="26"/>
  <c r="H1492" i="26"/>
  <c r="N1492" i="26"/>
  <c r="O1492" i="26"/>
  <c r="P1492" i="26"/>
  <c r="R1492" i="26" s="1"/>
  <c r="U1544" i="16"/>
  <c r="Q1544" i="16"/>
  <c r="S1544" i="16" s="1"/>
  <c r="J1544" i="16"/>
  <c r="Q1492" i="26" l="1"/>
  <c r="S1492" i="26" s="1"/>
  <c r="J1492" i="26"/>
  <c r="L1492" i="26" s="1"/>
  <c r="U1492" i="26"/>
  <c r="T1544" i="16"/>
  <c r="L1544" i="16"/>
  <c r="T1492" i="26" l="1"/>
  <c r="V1492" i="26" s="1"/>
  <c r="Z1492" i="26"/>
  <c r="W1492" i="26"/>
  <c r="AB1492" i="26"/>
  <c r="AA1492" i="26"/>
  <c r="M1493" i="26"/>
  <c r="F1493" i="26"/>
  <c r="Y1492" i="26"/>
  <c r="X1492" i="26"/>
  <c r="V1544" i="16"/>
  <c r="AB1544" i="16"/>
  <c r="AA1544" i="16"/>
  <c r="Z1544" i="16"/>
  <c r="Y1544" i="16"/>
  <c r="X1544" i="16"/>
  <c r="W1544" i="16"/>
  <c r="M1545" i="16"/>
  <c r="F1545" i="16"/>
  <c r="H1545" i="16" s="1"/>
  <c r="O1493" i="26" l="1"/>
  <c r="P1493" i="26"/>
  <c r="R1493" i="26" s="1"/>
  <c r="N1493" i="26"/>
  <c r="G1493" i="26"/>
  <c r="I1493" i="26"/>
  <c r="K1493" i="26" s="1"/>
  <c r="H1493" i="26"/>
  <c r="N1545" i="16"/>
  <c r="O1545" i="16"/>
  <c r="P1545" i="16"/>
  <c r="R1545" i="16" s="1"/>
  <c r="I1545" i="16"/>
  <c r="K1545" i="16" s="1"/>
  <c r="G1545" i="16"/>
  <c r="Q1493" i="26" l="1"/>
  <c r="S1493" i="26" s="1"/>
  <c r="J1493" i="26"/>
  <c r="L1493" i="26" s="1"/>
  <c r="U1493" i="26"/>
  <c r="Q1545" i="16"/>
  <c r="S1545" i="16" s="1"/>
  <c r="U1545" i="16"/>
  <c r="J1545" i="16"/>
  <c r="T1493" i="26" l="1"/>
  <c r="V1493" i="26" s="1"/>
  <c r="Y1493" i="26"/>
  <c r="X1493" i="26"/>
  <c r="Z1493" i="26"/>
  <c r="AB1493" i="26"/>
  <c r="AA1493" i="26"/>
  <c r="F1494" i="26"/>
  <c r="M1494" i="26"/>
  <c r="W1493" i="26"/>
  <c r="T1545" i="16"/>
  <c r="L1545" i="16"/>
  <c r="P1494" i="26" l="1"/>
  <c r="R1494" i="26" s="1"/>
  <c r="O1494" i="26"/>
  <c r="N1494" i="26"/>
  <c r="H1494" i="26"/>
  <c r="G1494" i="26"/>
  <c r="I1494" i="26"/>
  <c r="K1494" i="26" s="1"/>
  <c r="V1545" i="16"/>
  <c r="AB1545" i="16"/>
  <c r="AA1545" i="16"/>
  <c r="Z1545" i="16"/>
  <c r="Y1545" i="16"/>
  <c r="X1545" i="16"/>
  <c r="W1545" i="16"/>
  <c r="F1546" i="16"/>
  <c r="H1546" i="16" s="1"/>
  <c r="M1546" i="16"/>
  <c r="Q1494" i="26" l="1"/>
  <c r="S1494" i="26" s="1"/>
  <c r="J1494" i="26"/>
  <c r="L1494" i="26" s="1"/>
  <c r="U1494" i="26"/>
  <c r="P1546" i="16"/>
  <c r="R1546" i="16" s="1"/>
  <c r="G1546" i="16"/>
  <c r="I1546" i="16"/>
  <c r="K1546" i="16" s="1"/>
  <c r="O1546" i="16"/>
  <c r="N1546" i="16"/>
  <c r="T1494" i="26" l="1"/>
  <c r="V1494" i="26" s="1"/>
  <c r="F1495" i="26"/>
  <c r="M1495" i="26"/>
  <c r="X1494" i="26"/>
  <c r="AB1494" i="26"/>
  <c r="Z1494" i="26"/>
  <c r="W1494" i="26"/>
  <c r="AA1494" i="26"/>
  <c r="Y1494" i="26"/>
  <c r="U1546" i="16"/>
  <c r="J1546" i="16"/>
  <c r="L1546" i="16" s="1"/>
  <c r="Q1546" i="16"/>
  <c r="P1495" i="26" l="1"/>
  <c r="R1495" i="26" s="1"/>
  <c r="O1495" i="26"/>
  <c r="N1495" i="26"/>
  <c r="I1495" i="26"/>
  <c r="K1495" i="26" s="1"/>
  <c r="G1495" i="26"/>
  <c r="H1495" i="26"/>
  <c r="T1546" i="16"/>
  <c r="S1546" i="16"/>
  <c r="F1547" i="16" s="1"/>
  <c r="I1547" i="16" s="1"/>
  <c r="K1547" i="16" s="1"/>
  <c r="U1495" i="26" l="1"/>
  <c r="J1495" i="26"/>
  <c r="Q1495" i="26"/>
  <c r="S1495" i="26" s="1"/>
  <c r="Z1546" i="16"/>
  <c r="W1546" i="16"/>
  <c r="AA1546" i="16"/>
  <c r="AB1546" i="16"/>
  <c r="V1546" i="16"/>
  <c r="X1546" i="16"/>
  <c r="Y1546" i="16"/>
  <c r="M1547" i="16"/>
  <c r="G1547" i="16"/>
  <c r="H1547" i="16"/>
  <c r="L1495" i="26" l="1"/>
  <c r="T1495" i="26"/>
  <c r="N1547" i="16"/>
  <c r="J1547" i="16"/>
  <c r="L1547" i="16" s="1"/>
  <c r="P1547" i="16"/>
  <c r="R1547" i="16" s="1"/>
  <c r="O1547" i="16"/>
  <c r="F1496" i="26" l="1"/>
  <c r="X1495" i="26"/>
  <c r="M1496" i="26"/>
  <c r="AA1495" i="26"/>
  <c r="Y1495" i="26"/>
  <c r="W1495" i="26"/>
  <c r="AB1495" i="26"/>
  <c r="Z1495" i="26"/>
  <c r="V1495" i="26"/>
  <c r="U1547" i="16"/>
  <c r="Q1547" i="16"/>
  <c r="T1547" i="16" s="1"/>
  <c r="P1496" i="26" l="1"/>
  <c r="R1496" i="26" s="1"/>
  <c r="O1496" i="26"/>
  <c r="N1496" i="26"/>
  <c r="G1496" i="26"/>
  <c r="I1496" i="26"/>
  <c r="K1496" i="26" s="1"/>
  <c r="H1496" i="26"/>
  <c r="S1547" i="16"/>
  <c r="Q1496" i="26" l="1"/>
  <c r="S1496" i="26" s="1"/>
  <c r="J1496" i="26"/>
  <c r="L1496" i="26" s="1"/>
  <c r="U1496" i="26"/>
  <c r="V1547" i="16"/>
  <c r="AB1547" i="16"/>
  <c r="AA1547" i="16"/>
  <c r="Z1547" i="16"/>
  <c r="Y1547" i="16"/>
  <c r="X1547" i="16"/>
  <c r="W1547" i="16"/>
  <c r="F1548" i="16"/>
  <c r="G1548" i="16" s="1"/>
  <c r="M1548" i="16"/>
  <c r="T1496" i="26" l="1"/>
  <c r="V1496" i="26" s="1"/>
  <c r="M1497" i="26"/>
  <c r="F1497" i="26"/>
  <c r="Y1496" i="26"/>
  <c r="W1496" i="26"/>
  <c r="X1496" i="26"/>
  <c r="AB1496" i="26"/>
  <c r="AA1496" i="26"/>
  <c r="Z1496" i="26"/>
  <c r="O1548" i="16"/>
  <c r="I1548" i="16"/>
  <c r="K1548" i="16" s="1"/>
  <c r="P1548" i="16"/>
  <c r="R1548" i="16" s="1"/>
  <c r="H1548" i="16"/>
  <c r="N1548" i="16"/>
  <c r="I1497" i="26" l="1"/>
  <c r="K1497" i="26" s="1"/>
  <c r="H1497" i="26"/>
  <c r="G1497" i="26"/>
  <c r="N1497" i="26"/>
  <c r="P1497" i="26"/>
  <c r="R1497" i="26" s="1"/>
  <c r="O1497" i="26"/>
  <c r="J1548" i="16"/>
  <c r="L1548" i="16" s="1"/>
  <c r="Q1548" i="16"/>
  <c r="S1548" i="16" s="1"/>
  <c r="U1548" i="16"/>
  <c r="Q1497" i="26" l="1"/>
  <c r="S1497" i="26" s="1"/>
  <c r="J1497" i="26"/>
  <c r="L1497" i="26" s="1"/>
  <c r="U1497" i="26"/>
  <c r="AB1548" i="16"/>
  <c r="AA1548" i="16"/>
  <c r="Z1548" i="16"/>
  <c r="Y1548" i="16"/>
  <c r="X1548" i="16"/>
  <c r="W1548" i="16"/>
  <c r="T1548" i="16"/>
  <c r="V1548" i="16" s="1"/>
  <c r="M1549" i="16"/>
  <c r="F1549" i="16"/>
  <c r="G1549" i="16" s="1"/>
  <c r="T1497" i="26" l="1"/>
  <c r="V1497" i="26" s="1"/>
  <c r="F1498" i="26"/>
  <c r="M1498" i="26"/>
  <c r="X1497" i="26"/>
  <c r="AB1497" i="26"/>
  <c r="W1497" i="26"/>
  <c r="Z1497" i="26"/>
  <c r="Y1497" i="26"/>
  <c r="AA1497" i="26"/>
  <c r="N1549" i="16"/>
  <c r="P1549" i="16"/>
  <c r="R1549" i="16" s="1"/>
  <c r="O1549" i="16"/>
  <c r="I1549" i="16"/>
  <c r="K1549" i="16" s="1"/>
  <c r="H1549" i="16"/>
  <c r="O1498" i="26" l="1"/>
  <c r="P1498" i="26"/>
  <c r="R1498" i="26" s="1"/>
  <c r="N1498" i="26"/>
  <c r="I1498" i="26"/>
  <c r="K1498" i="26" s="1"/>
  <c r="H1498" i="26"/>
  <c r="G1498" i="26"/>
  <c r="U1549" i="16"/>
  <c r="Q1549" i="16"/>
  <c r="S1549" i="16" s="1"/>
  <c r="J1549" i="16"/>
  <c r="J1498" i="26" l="1"/>
  <c r="L1498" i="26" s="1"/>
  <c r="U1498" i="26"/>
  <c r="Q1498" i="26"/>
  <c r="S1498" i="26" s="1"/>
  <c r="T1549" i="16"/>
  <c r="L1549" i="16"/>
  <c r="T1498" i="26" l="1"/>
  <c r="V1498" i="26" s="1"/>
  <c r="M1499" i="26"/>
  <c r="AB1498" i="26"/>
  <c r="X1498" i="26"/>
  <c r="Y1498" i="26"/>
  <c r="W1498" i="26"/>
  <c r="F1499" i="26"/>
  <c r="Z1498" i="26"/>
  <c r="AA1498" i="26"/>
  <c r="V1549" i="16"/>
  <c r="AB1549" i="16"/>
  <c r="AA1549" i="16"/>
  <c r="Z1549" i="16"/>
  <c r="Y1549" i="16"/>
  <c r="X1549" i="16"/>
  <c r="W1549" i="16"/>
  <c r="M1550" i="16"/>
  <c r="F1550" i="16"/>
  <c r="I1550" i="16" s="1"/>
  <c r="K1550" i="16" s="1"/>
  <c r="I1499" i="26" l="1"/>
  <c r="K1499" i="26" s="1"/>
  <c r="G1499" i="26"/>
  <c r="H1499" i="26"/>
  <c r="P1499" i="26"/>
  <c r="R1499" i="26" s="1"/>
  <c r="O1499" i="26"/>
  <c r="N1499" i="26"/>
  <c r="O1550" i="16"/>
  <c r="G1550" i="16"/>
  <c r="H1550" i="16"/>
  <c r="P1550" i="16"/>
  <c r="R1550" i="16" s="1"/>
  <c r="N1550" i="16"/>
  <c r="J1499" i="26" l="1"/>
  <c r="L1499" i="26" s="1"/>
  <c r="Q1499" i="26"/>
  <c r="S1499" i="26" s="1"/>
  <c r="U1499" i="26"/>
  <c r="U1550" i="16"/>
  <c r="J1550" i="16"/>
  <c r="L1550" i="16" s="1"/>
  <c r="Q1550" i="16"/>
  <c r="T1499" i="26" l="1"/>
  <c r="V1499" i="26" s="1"/>
  <c r="W1499" i="26"/>
  <c r="Z1499" i="26"/>
  <c r="M1500" i="26"/>
  <c r="AB1499" i="26"/>
  <c r="AA1499" i="26"/>
  <c r="Y1499" i="26"/>
  <c r="X1499" i="26"/>
  <c r="F1500" i="26"/>
  <c r="T1550" i="16"/>
  <c r="S1550" i="16"/>
  <c r="X1550" i="16" s="1"/>
  <c r="G1500" i="26" l="1"/>
  <c r="I1500" i="26"/>
  <c r="K1500" i="26" s="1"/>
  <c r="H1500" i="26"/>
  <c r="N1500" i="26"/>
  <c r="P1500" i="26"/>
  <c r="R1500" i="26" s="1"/>
  <c r="O1500" i="26"/>
  <c r="W1550" i="16"/>
  <c r="Z1550" i="16"/>
  <c r="AA1550" i="16"/>
  <c r="AB1550" i="16"/>
  <c r="V1550" i="16"/>
  <c r="Y1550" i="16"/>
  <c r="M1551" i="16"/>
  <c r="F1551" i="16"/>
  <c r="I1551" i="16" s="1"/>
  <c r="K1551" i="16" s="1"/>
  <c r="Q1500" i="26" l="1"/>
  <c r="S1500" i="26" s="1"/>
  <c r="U1500" i="26"/>
  <c r="J1500" i="26"/>
  <c r="N1551" i="16"/>
  <c r="O1551" i="16"/>
  <c r="P1551" i="16"/>
  <c r="R1551" i="16" s="1"/>
  <c r="G1551" i="16"/>
  <c r="H1551" i="16"/>
  <c r="T1500" i="26" l="1"/>
  <c r="L1500" i="26"/>
  <c r="U1551" i="16"/>
  <c r="Q1551" i="16"/>
  <c r="J1551" i="16"/>
  <c r="L1551" i="16" s="1"/>
  <c r="V1500" i="26" l="1"/>
  <c r="Z1500" i="26"/>
  <c r="W1500" i="26"/>
  <c r="AA1500" i="26"/>
  <c r="AB1500" i="26"/>
  <c r="M1501" i="26"/>
  <c r="O1501" i="26" s="1"/>
  <c r="X1500" i="26"/>
  <c r="Y1500" i="26"/>
  <c r="F1501" i="26"/>
  <c r="I1501" i="26" s="1"/>
  <c r="K1501" i="26" s="1"/>
  <c r="S1551" i="16"/>
  <c r="AB1551" i="16" s="1"/>
  <c r="T1551" i="16"/>
  <c r="P1501" i="26" l="1"/>
  <c r="R1501" i="26" s="1"/>
  <c r="U1501" i="26" s="1"/>
  <c r="N1501" i="26"/>
  <c r="G1501" i="26"/>
  <c r="H1501" i="26"/>
  <c r="M1552" i="16"/>
  <c r="P1552" i="16" s="1"/>
  <c r="R1552" i="16" s="1"/>
  <c r="F1552" i="16"/>
  <c r="G1552" i="16" s="1"/>
  <c r="W1551" i="16"/>
  <c r="V1551" i="16"/>
  <c r="X1551" i="16"/>
  <c r="Z1551" i="16"/>
  <c r="Y1551" i="16"/>
  <c r="AA1551" i="16"/>
  <c r="Q1501" i="26" l="1"/>
  <c r="S1501" i="26" s="1"/>
  <c r="J1501" i="26"/>
  <c r="L1501" i="26" s="1"/>
  <c r="O1552" i="16"/>
  <c r="N1552" i="16"/>
  <c r="I1552" i="16"/>
  <c r="K1552" i="16" s="1"/>
  <c r="U1552" i="16" s="1"/>
  <c r="H1552" i="16"/>
  <c r="AA1501" i="26" l="1"/>
  <c r="F1502" i="26"/>
  <c r="H1502" i="26" s="1"/>
  <c r="Y1501" i="26"/>
  <c r="M1502" i="26"/>
  <c r="O1502" i="26" s="1"/>
  <c r="Z1501" i="26"/>
  <c r="W1501" i="26"/>
  <c r="AB1501" i="26"/>
  <c r="X1501" i="26"/>
  <c r="T1501" i="26"/>
  <c r="V1501" i="26" s="1"/>
  <c r="G1502" i="26"/>
  <c r="Q1552" i="16"/>
  <c r="S1552" i="16" s="1"/>
  <c r="J1552" i="16"/>
  <c r="L1552" i="16" s="1"/>
  <c r="I1502" i="26" l="1"/>
  <c r="K1502" i="26" s="1"/>
  <c r="P1502" i="26"/>
  <c r="R1502" i="26" s="1"/>
  <c r="N1502" i="26"/>
  <c r="AB1552" i="16"/>
  <c r="T1552" i="16"/>
  <c r="V1552" i="16" s="1"/>
  <c r="F1553" i="16"/>
  <c r="I1553" i="16" s="1"/>
  <c r="K1553" i="16" s="1"/>
  <c r="Y1552" i="16"/>
  <c r="W1552" i="16"/>
  <c r="AA1552" i="16"/>
  <c r="Z1552" i="16"/>
  <c r="M1553" i="16"/>
  <c r="N1553" i="16" s="1"/>
  <c r="X1552" i="16"/>
  <c r="J1502" i="26" l="1"/>
  <c r="L1502" i="26" s="1"/>
  <c r="U1502" i="26"/>
  <c r="Q1502" i="26"/>
  <c r="S1502" i="26" s="1"/>
  <c r="G1553" i="16"/>
  <c r="H1553" i="16"/>
  <c r="P1553" i="16"/>
  <c r="R1553" i="16" s="1"/>
  <c r="U1553" i="16" s="1"/>
  <c r="O1553" i="16"/>
  <c r="AA1502" i="26" l="1"/>
  <c r="Z1502" i="26"/>
  <c r="AB1502" i="26"/>
  <c r="Y1502" i="26"/>
  <c r="W1502" i="26"/>
  <c r="M1503" i="26"/>
  <c r="N1503" i="26" s="1"/>
  <c r="F1503" i="26"/>
  <c r="H1503" i="26" s="1"/>
  <c r="X1502" i="26"/>
  <c r="T1502" i="26"/>
  <c r="V1502" i="26" s="1"/>
  <c r="Q1553" i="16"/>
  <c r="S1553" i="16" s="1"/>
  <c r="J1553" i="16"/>
  <c r="L1553" i="16" s="1"/>
  <c r="I1503" i="26" l="1"/>
  <c r="K1503" i="26" s="1"/>
  <c r="O1503" i="26"/>
  <c r="P1503" i="26"/>
  <c r="R1503" i="26" s="1"/>
  <c r="G1503" i="26"/>
  <c r="M1554" i="16"/>
  <c r="N1554" i="16" s="1"/>
  <c r="T1553" i="16"/>
  <c r="V1553" i="16" s="1"/>
  <c r="Z1553" i="16"/>
  <c r="W1553" i="16"/>
  <c r="AA1553" i="16"/>
  <c r="F1554" i="16"/>
  <c r="G1554" i="16" s="1"/>
  <c r="Y1553" i="16"/>
  <c r="AB1553" i="16"/>
  <c r="X1553" i="16"/>
  <c r="J1503" i="26" l="1"/>
  <c r="L1503" i="26" s="1"/>
  <c r="U1503" i="26"/>
  <c r="Q1503" i="26"/>
  <c r="S1503" i="26" s="1"/>
  <c r="P1554" i="16"/>
  <c r="R1554" i="16" s="1"/>
  <c r="O1554" i="16"/>
  <c r="H1554" i="16"/>
  <c r="I1554" i="16"/>
  <c r="K1554" i="16" s="1"/>
  <c r="F1504" i="26" l="1"/>
  <c r="I1504" i="26" s="1"/>
  <c r="K1504" i="26" s="1"/>
  <c r="Z1503" i="26"/>
  <c r="W1503" i="26"/>
  <c r="Y1503" i="26"/>
  <c r="X1503" i="26"/>
  <c r="M1504" i="26"/>
  <c r="O1504" i="26" s="1"/>
  <c r="AB1503" i="26"/>
  <c r="T1503" i="26"/>
  <c r="V1503" i="26" s="1"/>
  <c r="AA1503" i="26"/>
  <c r="H1504" i="26"/>
  <c r="G1504" i="26"/>
  <c r="U1554" i="16"/>
  <c r="Q1554" i="16"/>
  <c r="S1554" i="16" s="1"/>
  <c r="J1554" i="16"/>
  <c r="L1554" i="16" s="1"/>
  <c r="N1504" i="26" l="1"/>
  <c r="P1504" i="26"/>
  <c r="R1504" i="26" s="1"/>
  <c r="U1504" i="26" s="1"/>
  <c r="J1504" i="26"/>
  <c r="L1504" i="26" s="1"/>
  <c r="Y1554" i="16"/>
  <c r="T1554" i="16"/>
  <c r="V1554" i="16" s="1"/>
  <c r="Z1554" i="16"/>
  <c r="AA1554" i="16"/>
  <c r="AB1554" i="16"/>
  <c r="W1554" i="16"/>
  <c r="X1554" i="16"/>
  <c r="M1555" i="16"/>
  <c r="F1555" i="16"/>
  <c r="G1555" i="16" s="1"/>
  <c r="Q1504" i="26" l="1"/>
  <c r="S1504" i="26" s="1"/>
  <c r="Y1504" i="26" s="1"/>
  <c r="P1555" i="16"/>
  <c r="R1555" i="16" s="1"/>
  <c r="N1555" i="16"/>
  <c r="O1555" i="16"/>
  <c r="H1555" i="16"/>
  <c r="I1555" i="16"/>
  <c r="K1555" i="16" s="1"/>
  <c r="W1504" i="26" l="1"/>
  <c r="F1505" i="26"/>
  <c r="G1505" i="26" s="1"/>
  <c r="Z1504" i="26"/>
  <c r="AB1504" i="26"/>
  <c r="M1505" i="26"/>
  <c r="P1505" i="26" s="1"/>
  <c r="R1505" i="26" s="1"/>
  <c r="AA1504" i="26"/>
  <c r="X1504" i="26"/>
  <c r="T1504" i="26"/>
  <c r="V1504" i="26" s="1"/>
  <c r="U1555" i="16"/>
  <c r="Q1555" i="16"/>
  <c r="S1555" i="16" s="1"/>
  <c r="J1555" i="16"/>
  <c r="L1555" i="16" s="1"/>
  <c r="H1505" i="26" l="1"/>
  <c r="I1505" i="26"/>
  <c r="K1505" i="26" s="1"/>
  <c r="U1505" i="26" s="1"/>
  <c r="N1505" i="26"/>
  <c r="O1505" i="26"/>
  <c r="AB1555" i="16"/>
  <c r="AA1555" i="16"/>
  <c r="Z1555" i="16"/>
  <c r="Y1555" i="16"/>
  <c r="X1555" i="16"/>
  <c r="W1555" i="16"/>
  <c r="F1556" i="16"/>
  <c r="G1556" i="16" s="1"/>
  <c r="T1555" i="16"/>
  <c r="V1555" i="16" s="1"/>
  <c r="M1556" i="16"/>
  <c r="Q1505" i="26" l="1"/>
  <c r="S1505" i="26" s="1"/>
  <c r="J1505" i="26"/>
  <c r="L1505" i="26" s="1"/>
  <c r="Z1505" i="26" s="1"/>
  <c r="I1556" i="16"/>
  <c r="K1556" i="16" s="1"/>
  <c r="H1556" i="16"/>
  <c r="N1556" i="16"/>
  <c r="O1556" i="16"/>
  <c r="P1556" i="16"/>
  <c r="R1556" i="16" s="1"/>
  <c r="M1506" i="26" l="1"/>
  <c r="Y1505" i="26"/>
  <c r="F1506" i="26"/>
  <c r="I1506" i="26" s="1"/>
  <c r="K1506" i="26" s="1"/>
  <c r="X1505" i="26"/>
  <c r="AB1505" i="26"/>
  <c r="W1505" i="26"/>
  <c r="AA1505" i="26"/>
  <c r="T1505" i="26"/>
  <c r="V1505" i="26" s="1"/>
  <c r="N1506" i="26"/>
  <c r="P1506" i="26"/>
  <c r="R1506" i="26" s="1"/>
  <c r="O1506" i="26"/>
  <c r="G1506" i="26"/>
  <c r="U1556" i="16"/>
  <c r="J1556" i="16"/>
  <c r="L1556" i="16" s="1"/>
  <c r="Q1556" i="16"/>
  <c r="S1556" i="16" s="1"/>
  <c r="H1506" i="26" l="1"/>
  <c r="J1506" i="26" s="1"/>
  <c r="L1506" i="26" s="1"/>
  <c r="Q1506" i="26"/>
  <c r="S1506" i="26" s="1"/>
  <c r="U1506" i="26"/>
  <c r="AB1556" i="16"/>
  <c r="AA1556" i="16"/>
  <c r="Z1556" i="16"/>
  <c r="Y1556" i="16"/>
  <c r="X1556" i="16"/>
  <c r="W1556" i="16"/>
  <c r="M1557" i="16"/>
  <c r="F1557" i="16"/>
  <c r="I1557" i="16" s="1"/>
  <c r="K1557" i="16" s="1"/>
  <c r="T1556" i="16"/>
  <c r="V1556" i="16" s="1"/>
  <c r="T1506" i="26" l="1"/>
  <c r="V1506" i="26" s="1"/>
  <c r="AA1506" i="26"/>
  <c r="Z1506" i="26"/>
  <c r="AB1506" i="26"/>
  <c r="F1507" i="26"/>
  <c r="Y1506" i="26"/>
  <c r="W1506" i="26"/>
  <c r="X1506" i="26"/>
  <c r="M1507" i="26"/>
  <c r="P1557" i="16"/>
  <c r="N1557" i="16"/>
  <c r="O1557" i="16"/>
  <c r="G1557" i="16"/>
  <c r="H1557" i="16"/>
  <c r="P1507" i="26" l="1"/>
  <c r="R1507" i="26" s="1"/>
  <c r="O1507" i="26"/>
  <c r="N1507" i="26"/>
  <c r="H1507" i="26"/>
  <c r="G1507" i="26"/>
  <c r="I1507" i="26"/>
  <c r="K1507" i="26" s="1"/>
  <c r="R1557" i="16"/>
  <c r="U1557" i="16" s="1"/>
  <c r="Q1557" i="16"/>
  <c r="J1557" i="16"/>
  <c r="L1557" i="16" s="1"/>
  <c r="Q1507" i="26" l="1"/>
  <c r="S1507" i="26" s="1"/>
  <c r="J1507" i="26"/>
  <c r="L1507" i="26" s="1"/>
  <c r="U1507" i="26"/>
  <c r="S1557" i="16"/>
  <c r="AB1557" i="16" s="1"/>
  <c r="T1557" i="16"/>
  <c r="X1507" i="26" l="1"/>
  <c r="T1507" i="26"/>
  <c r="V1507" i="26" s="1"/>
  <c r="W1507" i="26"/>
  <c r="AB1507" i="26"/>
  <c r="F1508" i="26"/>
  <c r="G1508" i="26" s="1"/>
  <c r="Y1507" i="26"/>
  <c r="AA1507" i="26"/>
  <c r="M1508" i="26"/>
  <c r="Z1507" i="26"/>
  <c r="V1557" i="16"/>
  <c r="W1557" i="16"/>
  <c r="F1558" i="16"/>
  <c r="H1558" i="16" s="1"/>
  <c r="M1558" i="16"/>
  <c r="O1558" i="16" s="1"/>
  <c r="Z1557" i="16"/>
  <c r="X1557" i="16"/>
  <c r="AA1557" i="16"/>
  <c r="Y1557" i="16"/>
  <c r="I1508" i="26" l="1"/>
  <c r="K1508" i="26" s="1"/>
  <c r="H1508" i="26"/>
  <c r="N1508" i="26"/>
  <c r="P1508" i="26"/>
  <c r="R1508" i="26" s="1"/>
  <c r="O1508" i="26"/>
  <c r="N1558" i="16"/>
  <c r="G1558" i="16"/>
  <c r="I1558" i="16"/>
  <c r="K1558" i="16" s="1"/>
  <c r="P1558" i="16"/>
  <c r="R1558" i="16" s="1"/>
  <c r="U1508" i="26" l="1"/>
  <c r="J1508" i="26"/>
  <c r="L1508" i="26" s="1"/>
  <c r="Q1508" i="26"/>
  <c r="U1558" i="16"/>
  <c r="Q1558" i="16"/>
  <c r="S1558" i="16" s="1"/>
  <c r="J1558" i="16"/>
  <c r="L1558" i="16" s="1"/>
  <c r="S1508" i="26" l="1"/>
  <c r="T1508" i="26"/>
  <c r="M1559" i="16"/>
  <c r="N1559" i="16" s="1"/>
  <c r="F1559" i="16"/>
  <c r="H1559" i="16" s="1"/>
  <c r="Y1558" i="16"/>
  <c r="T1558" i="16"/>
  <c r="V1558" i="16" s="1"/>
  <c r="AA1558" i="16"/>
  <c r="Z1558" i="16"/>
  <c r="W1558" i="16"/>
  <c r="X1558" i="16"/>
  <c r="AB1558" i="16"/>
  <c r="V1508" i="26" l="1"/>
  <c r="AB1508" i="26"/>
  <c r="Y1508" i="26"/>
  <c r="AA1508" i="26"/>
  <c r="X1508" i="26"/>
  <c r="M1509" i="26"/>
  <c r="Z1508" i="26"/>
  <c r="F1509" i="26"/>
  <c r="W1508" i="26"/>
  <c r="O1559" i="16"/>
  <c r="I1559" i="16"/>
  <c r="K1559" i="16" s="1"/>
  <c r="G1559" i="16"/>
  <c r="P1559" i="16"/>
  <c r="R1559" i="16" s="1"/>
  <c r="G1509" i="26" l="1"/>
  <c r="I1509" i="26"/>
  <c r="K1509" i="26" s="1"/>
  <c r="H1509" i="26"/>
  <c r="O1509" i="26"/>
  <c r="N1509" i="26"/>
  <c r="P1509" i="26"/>
  <c r="R1509" i="26" s="1"/>
  <c r="J1559" i="16"/>
  <c r="L1559" i="16" s="1"/>
  <c r="U1559" i="16"/>
  <c r="Q1559" i="16"/>
  <c r="S1559" i="16" s="1"/>
  <c r="J1509" i="26" l="1"/>
  <c r="L1509" i="26" s="1"/>
  <c r="Q1509" i="26"/>
  <c r="S1509" i="26" s="1"/>
  <c r="U1509" i="26"/>
  <c r="T1559" i="16"/>
  <c r="V1559" i="16" s="1"/>
  <c r="AB1559" i="16"/>
  <c r="AA1559" i="16"/>
  <c r="Z1559" i="16"/>
  <c r="Y1559" i="16"/>
  <c r="X1559" i="16"/>
  <c r="W1559" i="16"/>
  <c r="F1560" i="16"/>
  <c r="M1560" i="16"/>
  <c r="T1509" i="26" l="1"/>
  <c r="V1509" i="26" s="1"/>
  <c r="W1509" i="26"/>
  <c r="X1509" i="26"/>
  <c r="F1510" i="26"/>
  <c r="M1510" i="26"/>
  <c r="AB1509" i="26"/>
  <c r="AA1509" i="26"/>
  <c r="Y1509" i="26"/>
  <c r="Z1509" i="26"/>
  <c r="H1560" i="16"/>
  <c r="G1560" i="16"/>
  <c r="I1560" i="16"/>
  <c r="K1560" i="16" s="1"/>
  <c r="P1560" i="16"/>
  <c r="R1560" i="16" s="1"/>
  <c r="O1560" i="16"/>
  <c r="N1560" i="16"/>
  <c r="N1510" i="26" l="1"/>
  <c r="P1510" i="26"/>
  <c r="R1510" i="26" s="1"/>
  <c r="O1510" i="26"/>
  <c r="G1510" i="26"/>
  <c r="I1510" i="26"/>
  <c r="K1510" i="26" s="1"/>
  <c r="H1510" i="26"/>
  <c r="J1560" i="16"/>
  <c r="L1560" i="16" s="1"/>
  <c r="Q1560" i="16"/>
  <c r="S1560" i="16" s="1"/>
  <c r="U1560" i="16"/>
  <c r="Q1510" i="26" l="1"/>
  <c r="S1510" i="26" s="1"/>
  <c r="J1510" i="26"/>
  <c r="U1510" i="26"/>
  <c r="AB1560" i="16"/>
  <c r="AA1560" i="16"/>
  <c r="Z1560" i="16"/>
  <c r="Y1560" i="16"/>
  <c r="X1560" i="16"/>
  <c r="W1560" i="16"/>
  <c r="M1561" i="16"/>
  <c r="F1561" i="16"/>
  <c r="T1560" i="16"/>
  <c r="V1560" i="16" s="1"/>
  <c r="T1510" i="26" l="1"/>
  <c r="L1510" i="26"/>
  <c r="Z1510" i="26" s="1"/>
  <c r="H1561" i="16"/>
  <c r="I1561" i="16"/>
  <c r="K1561" i="16" s="1"/>
  <c r="G1561" i="16"/>
  <c r="N1561" i="16"/>
  <c r="P1561" i="16"/>
  <c r="R1561" i="16" s="1"/>
  <c r="O1561" i="16"/>
  <c r="V1510" i="26" l="1"/>
  <c r="F1511" i="26"/>
  <c r="I1511" i="26" s="1"/>
  <c r="K1511" i="26" s="1"/>
  <c r="W1510" i="26"/>
  <c r="X1510" i="26"/>
  <c r="M1511" i="26"/>
  <c r="P1511" i="26" s="1"/>
  <c r="R1511" i="26" s="1"/>
  <c r="Y1510" i="26"/>
  <c r="AA1510" i="26"/>
  <c r="AB1510" i="26"/>
  <c r="J1561" i="16"/>
  <c r="L1561" i="16" s="1"/>
  <c r="Q1561" i="16"/>
  <c r="S1561" i="16" s="1"/>
  <c r="U1561" i="16"/>
  <c r="G1511" i="26" l="1"/>
  <c r="H1511" i="26"/>
  <c r="O1511" i="26"/>
  <c r="N1511" i="26"/>
  <c r="U1511" i="26"/>
  <c r="AB1561" i="16"/>
  <c r="AA1561" i="16"/>
  <c r="Z1561" i="16"/>
  <c r="Y1561" i="16"/>
  <c r="X1561" i="16"/>
  <c r="W1561" i="16"/>
  <c r="T1561" i="16"/>
  <c r="V1561" i="16" s="1"/>
  <c r="F1562" i="16"/>
  <c r="M1562" i="16"/>
  <c r="J1511" i="26" l="1"/>
  <c r="L1511" i="26" s="1"/>
  <c r="Q1511" i="26"/>
  <c r="S1511" i="26" s="1"/>
  <c r="G1562" i="16"/>
  <c r="H1562" i="16"/>
  <c r="I1562" i="16"/>
  <c r="K1562" i="16" s="1"/>
  <c r="P1562" i="16"/>
  <c r="R1562" i="16" s="1"/>
  <c r="O1562" i="16"/>
  <c r="N1562" i="16"/>
  <c r="Y1511" i="26" l="1"/>
  <c r="X1511" i="26"/>
  <c r="AA1511" i="26"/>
  <c r="F1512" i="26"/>
  <c r="I1512" i="26" s="1"/>
  <c r="K1512" i="26" s="1"/>
  <c r="AB1511" i="26"/>
  <c r="Z1511" i="26"/>
  <c r="M1512" i="26"/>
  <c r="N1512" i="26" s="1"/>
  <c r="W1511" i="26"/>
  <c r="T1511" i="26"/>
  <c r="V1511" i="26" s="1"/>
  <c r="J1562" i="16"/>
  <c r="L1562" i="16" s="1"/>
  <c r="Q1562" i="16"/>
  <c r="S1562" i="16" s="1"/>
  <c r="U1562" i="16"/>
  <c r="O1512" i="26" l="1"/>
  <c r="P1512" i="26"/>
  <c r="R1512" i="26" s="1"/>
  <c r="U1512" i="26" s="1"/>
  <c r="G1512" i="26"/>
  <c r="H1512" i="26"/>
  <c r="AB1562" i="16"/>
  <c r="AA1562" i="16"/>
  <c r="Z1562" i="16"/>
  <c r="Y1562" i="16"/>
  <c r="X1562" i="16"/>
  <c r="W1562" i="16"/>
  <c r="T1562" i="16"/>
  <c r="V1562" i="16" s="1"/>
  <c r="M1563" i="16"/>
  <c r="F1563" i="16"/>
  <c r="J1512" i="26" l="1"/>
  <c r="L1512" i="26" s="1"/>
  <c r="Q1512" i="26"/>
  <c r="S1512" i="26" s="1"/>
  <c r="H1563" i="16"/>
  <c r="G1563" i="16"/>
  <c r="I1563" i="16"/>
  <c r="K1563" i="16" s="1"/>
  <c r="O1563" i="16"/>
  <c r="N1563" i="16"/>
  <c r="P1563" i="16"/>
  <c r="R1563" i="16" s="1"/>
  <c r="W1512" i="26" l="1"/>
  <c r="X1512" i="26"/>
  <c r="AB1512" i="26"/>
  <c r="Y1512" i="26"/>
  <c r="F1513" i="26"/>
  <c r="G1513" i="26" s="1"/>
  <c r="AA1512" i="26"/>
  <c r="Z1512" i="26"/>
  <c r="M1513" i="26"/>
  <c r="P1513" i="26" s="1"/>
  <c r="R1513" i="26" s="1"/>
  <c r="T1512" i="26"/>
  <c r="V1512" i="26" s="1"/>
  <c r="Q1563" i="16"/>
  <c r="S1563" i="16" s="1"/>
  <c r="J1563" i="16"/>
  <c r="U1563" i="16"/>
  <c r="H1513" i="26" l="1"/>
  <c r="I1513" i="26"/>
  <c r="K1513" i="26" s="1"/>
  <c r="U1513" i="26" s="1"/>
  <c r="N1513" i="26"/>
  <c r="O1513" i="26"/>
  <c r="T1563" i="16"/>
  <c r="L1563" i="16"/>
  <c r="J1513" i="26" l="1"/>
  <c r="L1513" i="26" s="1"/>
  <c r="Q1513" i="26"/>
  <c r="S1513" i="26" s="1"/>
  <c r="V1563" i="16"/>
  <c r="AB1563" i="16"/>
  <c r="AA1563" i="16"/>
  <c r="Z1563" i="16"/>
  <c r="Y1563" i="16"/>
  <c r="X1563" i="16"/>
  <c r="W1563" i="16"/>
  <c r="M1564" i="16"/>
  <c r="F1564" i="16"/>
  <c r="H1564" i="16" s="1"/>
  <c r="F1514" i="26" l="1"/>
  <c r="M1514" i="26"/>
  <c r="T1513" i="26"/>
  <c r="V1513" i="26" s="1"/>
  <c r="X1513" i="26"/>
  <c r="AA1513" i="26"/>
  <c r="W1513" i="26"/>
  <c r="Y1513" i="26"/>
  <c r="Z1513" i="26"/>
  <c r="AB1513" i="26"/>
  <c r="N1514" i="26"/>
  <c r="O1514" i="26"/>
  <c r="P1514" i="26"/>
  <c r="R1514" i="26" s="1"/>
  <c r="H1514" i="26"/>
  <c r="G1514" i="26"/>
  <c r="I1514" i="26"/>
  <c r="K1514" i="26" s="1"/>
  <c r="N1564" i="16"/>
  <c r="P1564" i="16"/>
  <c r="R1564" i="16" s="1"/>
  <c r="O1564" i="16"/>
  <c r="I1564" i="16"/>
  <c r="K1564" i="16" s="1"/>
  <c r="G1564" i="16"/>
  <c r="J1514" i="26" l="1"/>
  <c r="L1514" i="26" s="1"/>
  <c r="U1514" i="26"/>
  <c r="Q1514" i="26"/>
  <c r="S1514" i="26" s="1"/>
  <c r="Q1564" i="16"/>
  <c r="S1564" i="16" s="1"/>
  <c r="U1564" i="16"/>
  <c r="J1564" i="16"/>
  <c r="L1564" i="16" s="1"/>
  <c r="X1514" i="26" l="1"/>
  <c r="W1514" i="26"/>
  <c r="Z1514" i="26"/>
  <c r="AA1514" i="26"/>
  <c r="F1515" i="26"/>
  <c r="G1515" i="26" s="1"/>
  <c r="M1515" i="26"/>
  <c r="Y1514" i="26"/>
  <c r="AB1514" i="26"/>
  <c r="T1514" i="26"/>
  <c r="V1514" i="26" s="1"/>
  <c r="AB1564" i="16"/>
  <c r="AA1564" i="16"/>
  <c r="Z1564" i="16"/>
  <c r="Y1564" i="16"/>
  <c r="X1564" i="16"/>
  <c r="W1564" i="16"/>
  <c r="T1564" i="16"/>
  <c r="V1564" i="16" s="1"/>
  <c r="F1565" i="16"/>
  <c r="H1565" i="16" s="1"/>
  <c r="M1565" i="16"/>
  <c r="I1515" i="26" l="1"/>
  <c r="K1515" i="26" s="1"/>
  <c r="H1515" i="26"/>
  <c r="O1515" i="26"/>
  <c r="P1515" i="26"/>
  <c r="R1515" i="26" s="1"/>
  <c r="N1515" i="26"/>
  <c r="I1565" i="16"/>
  <c r="K1565" i="16" s="1"/>
  <c r="G1565" i="16"/>
  <c r="O1565" i="16"/>
  <c r="N1565" i="16"/>
  <c r="P1565" i="16"/>
  <c r="R1565" i="16" s="1"/>
  <c r="U1515" i="26" l="1"/>
  <c r="J1515" i="26"/>
  <c r="L1515" i="26" s="1"/>
  <c r="Q1515" i="26"/>
  <c r="S1515" i="26" s="1"/>
  <c r="U1565" i="16"/>
  <c r="J1565" i="16"/>
  <c r="L1565" i="16" s="1"/>
  <c r="Q1565" i="16"/>
  <c r="M1516" i="26" l="1"/>
  <c r="O1516" i="26" s="1"/>
  <c r="Z1515" i="26"/>
  <c r="AA1515" i="26"/>
  <c r="W1515" i="26"/>
  <c r="T1515" i="26"/>
  <c r="V1515" i="26" s="1"/>
  <c r="Y1515" i="26"/>
  <c r="F1516" i="26"/>
  <c r="H1516" i="26" s="1"/>
  <c r="AB1515" i="26"/>
  <c r="X1515" i="26"/>
  <c r="T1565" i="16"/>
  <c r="S1565" i="16"/>
  <c r="Y1565" i="16" s="1"/>
  <c r="P1516" i="26" l="1"/>
  <c r="R1516" i="26" s="1"/>
  <c r="N1516" i="26"/>
  <c r="Q1516" i="26" s="1"/>
  <c r="S1516" i="26" s="1"/>
  <c r="G1516" i="26"/>
  <c r="I1516" i="26"/>
  <c r="K1516" i="26" s="1"/>
  <c r="U1516" i="26" s="1"/>
  <c r="Z1565" i="16"/>
  <c r="AA1565" i="16"/>
  <c r="AB1565" i="16"/>
  <c r="V1565" i="16"/>
  <c r="W1565" i="16"/>
  <c r="X1565" i="16"/>
  <c r="M1566" i="16"/>
  <c r="F1566" i="16"/>
  <c r="J1516" i="26" l="1"/>
  <c r="T1516" i="26" s="1"/>
  <c r="O1566" i="16"/>
  <c r="N1566" i="16"/>
  <c r="P1566" i="16"/>
  <c r="R1566" i="16" s="1"/>
  <c r="I1566" i="16"/>
  <c r="K1566" i="16" s="1"/>
  <c r="H1566" i="16"/>
  <c r="G1566" i="16"/>
  <c r="L1516" i="26" l="1"/>
  <c r="V1516" i="26" s="1"/>
  <c r="J1566" i="16"/>
  <c r="L1566" i="16" s="1"/>
  <c r="U1566" i="16"/>
  <c r="Q1566" i="16"/>
  <c r="S1566" i="16" s="1"/>
  <c r="M1517" i="26" l="1"/>
  <c r="W1516" i="26"/>
  <c r="AB1516" i="26"/>
  <c r="F1517" i="26"/>
  <c r="Y1516" i="26"/>
  <c r="X1516" i="26"/>
  <c r="Z1516" i="26"/>
  <c r="AA1516" i="26"/>
  <c r="AB1566" i="16"/>
  <c r="AA1566" i="16"/>
  <c r="Z1566" i="16"/>
  <c r="Y1566" i="16"/>
  <c r="X1566" i="16"/>
  <c r="W1566" i="16"/>
  <c r="M1567" i="16"/>
  <c r="T1566" i="16"/>
  <c r="V1566" i="16" s="1"/>
  <c r="F1567" i="16"/>
  <c r="H1517" i="26" l="1"/>
  <c r="G1517" i="26"/>
  <c r="I1517" i="26"/>
  <c r="K1517" i="26" s="1"/>
  <c r="O1517" i="26"/>
  <c r="P1517" i="26"/>
  <c r="R1517" i="26" s="1"/>
  <c r="N1517" i="26"/>
  <c r="O1567" i="16"/>
  <c r="N1567" i="16"/>
  <c r="P1567" i="16"/>
  <c r="R1567" i="16" s="1"/>
  <c r="I1567" i="16"/>
  <c r="K1567" i="16" s="1"/>
  <c r="H1567" i="16"/>
  <c r="G1567" i="16"/>
  <c r="Q1517" i="26" l="1"/>
  <c r="S1517" i="26" s="1"/>
  <c r="U1517" i="26"/>
  <c r="J1517" i="26"/>
  <c r="Q1567" i="16"/>
  <c r="S1567" i="16" s="1"/>
  <c r="U1567" i="16"/>
  <c r="J1567" i="16"/>
  <c r="L1567" i="16" s="1"/>
  <c r="L1517" i="26" l="1"/>
  <c r="T1517" i="26"/>
  <c r="AB1567" i="16"/>
  <c r="AA1567" i="16"/>
  <c r="Z1567" i="16"/>
  <c r="Y1567" i="16"/>
  <c r="X1567" i="16"/>
  <c r="W1567" i="16"/>
  <c r="T1567" i="16"/>
  <c r="V1567" i="16" s="1"/>
  <c r="M1568" i="16"/>
  <c r="F1568" i="16"/>
  <c r="H1568" i="16" s="1"/>
  <c r="V1517" i="26" l="1"/>
  <c r="M1518" i="26"/>
  <c r="X1517" i="26"/>
  <c r="W1517" i="26"/>
  <c r="F1518" i="26"/>
  <c r="AB1517" i="26"/>
  <c r="Y1517" i="26"/>
  <c r="Z1517" i="26"/>
  <c r="AA1517" i="26"/>
  <c r="P1568" i="16"/>
  <c r="R1568" i="16" s="1"/>
  <c r="N1568" i="16"/>
  <c r="O1568" i="16"/>
  <c r="G1568" i="16"/>
  <c r="I1568" i="16"/>
  <c r="K1568" i="16" s="1"/>
  <c r="O1518" i="26" l="1"/>
  <c r="N1518" i="26"/>
  <c r="P1518" i="26"/>
  <c r="R1518" i="26" s="1"/>
  <c r="G1518" i="26"/>
  <c r="H1518" i="26"/>
  <c r="I1518" i="26"/>
  <c r="K1518" i="26" s="1"/>
  <c r="U1568" i="16"/>
  <c r="Q1568" i="16"/>
  <c r="S1568" i="16" s="1"/>
  <c r="J1568" i="16"/>
  <c r="L1568" i="16" s="1"/>
  <c r="Q1518" i="26" l="1"/>
  <c r="S1518" i="26" s="1"/>
  <c r="J1518" i="26"/>
  <c r="U1518" i="26"/>
  <c r="AB1568" i="16"/>
  <c r="AA1568" i="16"/>
  <c r="Z1568" i="16"/>
  <c r="Y1568" i="16"/>
  <c r="X1568" i="16"/>
  <c r="W1568" i="16"/>
  <c r="T1568" i="16"/>
  <c r="V1568" i="16" s="1"/>
  <c r="M1569" i="16"/>
  <c r="F1569" i="16"/>
  <c r="T1518" i="26" l="1"/>
  <c r="L1518" i="26"/>
  <c r="Z1518" i="26" s="1"/>
  <c r="G1569" i="16"/>
  <c r="I1569" i="16"/>
  <c r="K1569" i="16" s="1"/>
  <c r="H1569" i="16"/>
  <c r="O1569" i="16"/>
  <c r="N1569" i="16"/>
  <c r="P1569" i="16"/>
  <c r="R1569" i="16" s="1"/>
  <c r="F1519" i="26" l="1"/>
  <c r="M1519" i="26"/>
  <c r="P1519" i="26" s="1"/>
  <c r="R1519" i="26" s="1"/>
  <c r="V1518" i="26"/>
  <c r="W1518" i="26"/>
  <c r="AB1518" i="26"/>
  <c r="Y1518" i="26"/>
  <c r="X1518" i="26"/>
  <c r="AA1518" i="26"/>
  <c r="G1519" i="26"/>
  <c r="I1519" i="26"/>
  <c r="K1519" i="26" s="1"/>
  <c r="H1519" i="26"/>
  <c r="Q1569" i="16"/>
  <c r="S1569" i="16" s="1"/>
  <c r="U1569" i="16"/>
  <c r="J1569" i="16"/>
  <c r="N1519" i="26" l="1"/>
  <c r="O1519" i="26"/>
  <c r="J1519" i="26"/>
  <c r="L1519" i="26" s="1"/>
  <c r="U1519" i="26"/>
  <c r="T1569" i="16"/>
  <c r="L1569" i="16"/>
  <c r="Q1519" i="26" l="1"/>
  <c r="S1519" i="26" s="1"/>
  <c r="AA1519" i="26" s="1"/>
  <c r="V1569" i="16"/>
  <c r="AB1569" i="16"/>
  <c r="AA1569" i="16"/>
  <c r="Z1569" i="16"/>
  <c r="Y1569" i="16"/>
  <c r="X1569" i="16"/>
  <c r="W1569" i="16"/>
  <c r="F1570" i="16"/>
  <c r="M1570" i="16"/>
  <c r="Z1519" i="26" l="1"/>
  <c r="X1519" i="26"/>
  <c r="W1519" i="26"/>
  <c r="M1520" i="26"/>
  <c r="P1520" i="26" s="1"/>
  <c r="R1520" i="26" s="1"/>
  <c r="F1520" i="26"/>
  <c r="I1520" i="26" s="1"/>
  <c r="K1520" i="26" s="1"/>
  <c r="AB1519" i="26"/>
  <c r="Y1519" i="26"/>
  <c r="T1519" i="26"/>
  <c r="V1519" i="26" s="1"/>
  <c r="H1570" i="16"/>
  <c r="G1570" i="16"/>
  <c r="I1570" i="16"/>
  <c r="K1570" i="16" s="1"/>
  <c r="P1570" i="16"/>
  <c r="R1570" i="16" s="1"/>
  <c r="O1570" i="16"/>
  <c r="N1570" i="16"/>
  <c r="O1520" i="26" l="1"/>
  <c r="N1520" i="26"/>
  <c r="G1520" i="26"/>
  <c r="H1520" i="26"/>
  <c r="U1520" i="26"/>
  <c r="Q1570" i="16"/>
  <c r="S1570" i="16" s="1"/>
  <c r="U1570" i="16"/>
  <c r="J1570" i="16"/>
  <c r="J1520" i="26" l="1"/>
  <c r="L1520" i="26" s="1"/>
  <c r="Q1520" i="26"/>
  <c r="S1520" i="26" s="1"/>
  <c r="T1570" i="16"/>
  <c r="L1570" i="16"/>
  <c r="AA1520" i="26" l="1"/>
  <c r="AB1520" i="26"/>
  <c r="Y1520" i="26"/>
  <c r="W1520" i="26"/>
  <c r="F1521" i="26"/>
  <c r="I1521" i="26" s="1"/>
  <c r="K1521" i="26" s="1"/>
  <c r="M1521" i="26"/>
  <c r="O1521" i="26" s="1"/>
  <c r="X1520" i="26"/>
  <c r="T1520" i="26"/>
  <c r="V1520" i="26" s="1"/>
  <c r="Z1520" i="26"/>
  <c r="P1521" i="26"/>
  <c r="R1521" i="26" s="1"/>
  <c r="V1570" i="16"/>
  <c r="AB1570" i="16"/>
  <c r="AB1573" i="16" s="1"/>
  <c r="AA1570" i="16"/>
  <c r="AA1573" i="16" s="1"/>
  <c r="Z1570" i="16"/>
  <c r="Z1573" i="16" s="1"/>
  <c r="Y1570" i="16"/>
  <c r="X1570" i="16"/>
  <c r="W1570" i="16"/>
  <c r="W1573" i="16"/>
  <c r="D31" i="3" s="1"/>
  <c r="G1521" i="26" l="1"/>
  <c r="H1521" i="26"/>
  <c r="N1521" i="26"/>
  <c r="Q1521" i="26" s="1"/>
  <c r="S1521" i="26" s="1"/>
  <c r="U1521" i="26"/>
  <c r="X1573" i="16"/>
  <c r="Y1573" i="16"/>
  <c r="J1521" i="26" l="1"/>
  <c r="L1521" i="26" s="1"/>
  <c r="X1521" i="26" s="1"/>
  <c r="W4" i="18"/>
  <c r="E31" i="3"/>
  <c r="X4" i="18"/>
  <c r="D14" i="3"/>
  <c r="E14" i="3"/>
  <c r="B54" i="8"/>
  <c r="H4" i="18"/>
  <c r="L7" i="13"/>
  <c r="M7" i="17"/>
  <c r="K7" i="13"/>
  <c r="G54" i="8"/>
  <c r="F7" i="17"/>
  <c r="Y1521" i="26" l="1"/>
  <c r="W1521" i="26"/>
  <c r="F1522" i="26"/>
  <c r="AA1521" i="26"/>
  <c r="M1522" i="26"/>
  <c r="P1522" i="26" s="1"/>
  <c r="R1522" i="26" s="1"/>
  <c r="Z1521" i="26"/>
  <c r="AB1521" i="26"/>
  <c r="T1521" i="26"/>
  <c r="V1521" i="26" s="1"/>
  <c r="G1522" i="26"/>
  <c r="I1522" i="26"/>
  <c r="K1522" i="26" s="1"/>
  <c r="H1522" i="26"/>
  <c r="L8" i="13"/>
  <c r="H54" i="8"/>
  <c r="C54" i="8" s="1"/>
  <c r="K8" i="13"/>
  <c r="M7" i="13"/>
  <c r="I7" i="17"/>
  <c r="K7" i="17" s="1"/>
  <c r="H7" i="17"/>
  <c r="G7" i="17"/>
  <c r="P7" i="17"/>
  <c r="R7" i="17" s="1"/>
  <c r="O7" i="17"/>
  <c r="N7" i="17"/>
  <c r="O1522" i="26" l="1"/>
  <c r="N1522" i="26"/>
  <c r="Q1522" i="26" s="1"/>
  <c r="S1522" i="26" s="1"/>
  <c r="J1522" i="26"/>
  <c r="U1522" i="26"/>
  <c r="M8" i="13"/>
  <c r="D41" i="24"/>
  <c r="F41" i="24"/>
  <c r="K9" i="13"/>
  <c r="L9" i="13"/>
  <c r="Q7" i="17"/>
  <c r="S7" i="17" s="1"/>
  <c r="U7" i="17"/>
  <c r="J7" i="17"/>
  <c r="T1522" i="26" l="1"/>
  <c r="L1522" i="26"/>
  <c r="AB1522" i="26" s="1"/>
  <c r="Z1522" i="26"/>
  <c r="L10" i="13"/>
  <c r="M9" i="13"/>
  <c r="K10" i="13"/>
  <c r="T7" i="17"/>
  <c r="L7" i="17"/>
  <c r="Z7" i="17" s="1"/>
  <c r="W1522" i="26" l="1"/>
  <c r="Y1522" i="26"/>
  <c r="AA1522" i="26"/>
  <c r="X1522" i="26"/>
  <c r="V1522" i="26"/>
  <c r="M1523" i="26"/>
  <c r="O1523" i="26" s="1"/>
  <c r="F1523" i="26"/>
  <c r="G1523" i="26" s="1"/>
  <c r="L11" i="13"/>
  <c r="K11" i="13"/>
  <c r="M10" i="13"/>
  <c r="AB7" i="17"/>
  <c r="AA7" i="17"/>
  <c r="M8" i="17"/>
  <c r="F8" i="17"/>
  <c r="X7" i="17"/>
  <c r="W7" i="17"/>
  <c r="Y7" i="17"/>
  <c r="V7" i="17"/>
  <c r="P1523" i="26" l="1"/>
  <c r="R1523" i="26" s="1"/>
  <c r="N1523" i="26"/>
  <c r="H1523" i="26"/>
  <c r="I1523" i="26"/>
  <c r="K1523" i="26" s="1"/>
  <c r="M11" i="13"/>
  <c r="K12" i="13"/>
  <c r="L12" i="13"/>
  <c r="H8" i="17"/>
  <c r="I8" i="17"/>
  <c r="K8" i="17" s="1"/>
  <c r="G8" i="17"/>
  <c r="O8" i="17"/>
  <c r="P8" i="17"/>
  <c r="R8" i="17" s="1"/>
  <c r="N8" i="17"/>
  <c r="Q1523" i="26" l="1"/>
  <c r="S1523" i="26" s="1"/>
  <c r="U1523" i="26"/>
  <c r="J1523" i="26"/>
  <c r="L1523" i="26" s="1"/>
  <c r="K13" i="13"/>
  <c r="M12" i="13"/>
  <c r="J8" i="17"/>
  <c r="L8" i="17" s="1"/>
  <c r="L13" i="13"/>
  <c r="U8" i="17"/>
  <c r="Q8" i="17"/>
  <c r="S8" i="17" s="1"/>
  <c r="X1523" i="26" l="1"/>
  <c r="F1524" i="26"/>
  <c r="I1524" i="26" s="1"/>
  <c r="K1524" i="26" s="1"/>
  <c r="W1523" i="26"/>
  <c r="M1524" i="26"/>
  <c r="O1524" i="26" s="1"/>
  <c r="T1523" i="26"/>
  <c r="V1523" i="26" s="1"/>
  <c r="Z1523" i="26"/>
  <c r="AA1523" i="26"/>
  <c r="AB1523" i="26"/>
  <c r="Y1523" i="26"/>
  <c r="H1524" i="26"/>
  <c r="G1524" i="26"/>
  <c r="Z8" i="17"/>
  <c r="L14" i="13"/>
  <c r="K14" i="13"/>
  <c r="M13" i="13"/>
  <c r="T8" i="17"/>
  <c r="V8" i="17" s="1"/>
  <c r="X8" i="17"/>
  <c r="AA8" i="17"/>
  <c r="M9" i="17"/>
  <c r="W8" i="17"/>
  <c r="F9" i="17"/>
  <c r="AB8" i="17"/>
  <c r="Y8" i="17"/>
  <c r="P1524" i="26" l="1"/>
  <c r="R1524" i="26" s="1"/>
  <c r="U1524" i="26" s="1"/>
  <c r="N1524" i="26"/>
  <c r="J1524" i="26"/>
  <c r="L1524" i="26" s="1"/>
  <c r="K15" i="13"/>
  <c r="M14" i="13"/>
  <c r="L15" i="13"/>
  <c r="O9" i="17"/>
  <c r="N9" i="17"/>
  <c r="P9" i="17"/>
  <c r="R9" i="17" s="1"/>
  <c r="I9" i="17"/>
  <c r="K9" i="17" s="1"/>
  <c r="G9" i="17"/>
  <c r="H9" i="17"/>
  <c r="Q1524" i="26" l="1"/>
  <c r="S1524" i="26" s="1"/>
  <c r="AB1524" i="26" s="1"/>
  <c r="K16" i="13"/>
  <c r="L16" i="13"/>
  <c r="M15" i="13"/>
  <c r="Q9" i="17"/>
  <c r="S9" i="17" s="1"/>
  <c r="J9" i="17"/>
  <c r="U9" i="17"/>
  <c r="F1525" i="26" l="1"/>
  <c r="G1525" i="26" s="1"/>
  <c r="AA1524" i="26"/>
  <c r="W1524" i="26"/>
  <c r="Y1524" i="26"/>
  <c r="Z1524" i="26"/>
  <c r="T1524" i="26"/>
  <c r="V1524" i="26" s="1"/>
  <c r="M1525" i="26"/>
  <c r="X1524" i="26"/>
  <c r="H1525" i="26"/>
  <c r="I1525" i="26"/>
  <c r="K1525" i="26" s="1"/>
  <c r="K17" i="13"/>
  <c r="M16" i="13"/>
  <c r="L17" i="13"/>
  <c r="T9" i="17"/>
  <c r="L9" i="17"/>
  <c r="Z9" i="17" s="1"/>
  <c r="P1525" i="26" l="1"/>
  <c r="R1525" i="26" s="1"/>
  <c r="U1525" i="26" s="1"/>
  <c r="O1525" i="26"/>
  <c r="N1525" i="26"/>
  <c r="J1525" i="26"/>
  <c r="L1525" i="26" s="1"/>
  <c r="M17" i="13"/>
  <c r="L18" i="13"/>
  <c r="K18" i="13"/>
  <c r="AA9" i="17"/>
  <c r="X9" i="17"/>
  <c r="W9" i="17"/>
  <c r="M10" i="17"/>
  <c r="AB9" i="17"/>
  <c r="Y9" i="17"/>
  <c r="F10" i="17"/>
  <c r="V9" i="17"/>
  <c r="Q1525" i="26" l="1"/>
  <c r="S1525" i="26" s="1"/>
  <c r="AA1525" i="26" s="1"/>
  <c r="Z1525" i="26"/>
  <c r="F1526" i="26"/>
  <c r="M1526" i="26"/>
  <c r="Y1525" i="26"/>
  <c r="AB1525" i="26"/>
  <c r="W1525" i="26"/>
  <c r="X1525" i="26"/>
  <c r="L19" i="13"/>
  <c r="K19" i="13"/>
  <c r="M18" i="13"/>
  <c r="H10" i="17"/>
  <c r="I10" i="17"/>
  <c r="K10" i="17" s="1"/>
  <c r="G10" i="17"/>
  <c r="N10" i="17"/>
  <c r="O10" i="17"/>
  <c r="P10" i="17"/>
  <c r="R10" i="17" s="1"/>
  <c r="T1525" i="26" l="1"/>
  <c r="V1525" i="26" s="1"/>
  <c r="P1526" i="26"/>
  <c r="R1526" i="26" s="1"/>
  <c r="O1526" i="26"/>
  <c r="N1526" i="26"/>
  <c r="I1526" i="26"/>
  <c r="K1526" i="26" s="1"/>
  <c r="G1526" i="26"/>
  <c r="H1526" i="26"/>
  <c r="K20" i="13"/>
  <c r="M19" i="13"/>
  <c r="L20" i="13"/>
  <c r="Q10" i="17"/>
  <c r="S10" i="17" s="1"/>
  <c r="U10" i="17"/>
  <c r="J10" i="17"/>
  <c r="J1526" i="26" l="1"/>
  <c r="L1526" i="26" s="1"/>
  <c r="U1526" i="26"/>
  <c r="Q1526" i="26"/>
  <c r="S1526" i="26" s="1"/>
  <c r="M20" i="13"/>
  <c r="K21" i="13"/>
  <c r="L21" i="13"/>
  <c r="T10" i="17"/>
  <c r="L10" i="17"/>
  <c r="Z10" i="17" s="1"/>
  <c r="T1526" i="26" l="1"/>
  <c r="V1526" i="26" s="1"/>
  <c r="Z1526" i="26"/>
  <c r="Y1526" i="26"/>
  <c r="M1527" i="26"/>
  <c r="X1526" i="26"/>
  <c r="AB1526" i="26"/>
  <c r="AA1526" i="26"/>
  <c r="W1526" i="26"/>
  <c r="F1527" i="26"/>
  <c r="K22" i="13"/>
  <c r="L22" i="13"/>
  <c r="M21" i="13"/>
  <c r="Y10" i="17"/>
  <c r="AB10" i="17"/>
  <c r="X10" i="17"/>
  <c r="AA10" i="17"/>
  <c r="W10" i="17"/>
  <c r="M11" i="17"/>
  <c r="F11" i="17"/>
  <c r="V10" i="17"/>
  <c r="N1527" i="26" l="1"/>
  <c r="P1527" i="26"/>
  <c r="R1527" i="26" s="1"/>
  <c r="O1527" i="26"/>
  <c r="H1527" i="26"/>
  <c r="I1527" i="26"/>
  <c r="K1527" i="26" s="1"/>
  <c r="G1527" i="26"/>
  <c r="L23" i="13"/>
  <c r="K23" i="13"/>
  <c r="M22" i="13"/>
  <c r="P11" i="17"/>
  <c r="R11" i="17" s="1"/>
  <c r="N11" i="17"/>
  <c r="O11" i="17"/>
  <c r="I11" i="17"/>
  <c r="K11" i="17" s="1"/>
  <c r="H11" i="17"/>
  <c r="G11" i="17"/>
  <c r="J1527" i="26" l="1"/>
  <c r="L1527" i="26" s="1"/>
  <c r="U1527" i="26"/>
  <c r="Q1527" i="26"/>
  <c r="S1527" i="26" s="1"/>
  <c r="M23" i="13"/>
  <c r="K24" i="13"/>
  <c r="L24" i="13"/>
  <c r="Q11" i="17"/>
  <c r="S11" i="17" s="1"/>
  <c r="J11" i="17"/>
  <c r="U11" i="17"/>
  <c r="T1527" i="26" l="1"/>
  <c r="V1527" i="26" s="1"/>
  <c r="F1528" i="26"/>
  <c r="X1527" i="26"/>
  <c r="M1528" i="26"/>
  <c r="Z1527" i="26"/>
  <c r="W1527" i="26"/>
  <c r="AB1527" i="26"/>
  <c r="AA1527" i="26"/>
  <c r="Y1527" i="26"/>
  <c r="L25" i="13"/>
  <c r="M24" i="13"/>
  <c r="K25" i="13"/>
  <c r="T11" i="17"/>
  <c r="L11" i="17"/>
  <c r="Z11" i="17" s="1"/>
  <c r="P1528" i="26" l="1"/>
  <c r="R1528" i="26" s="1"/>
  <c r="O1528" i="26"/>
  <c r="N1528" i="26"/>
  <c r="G1528" i="26"/>
  <c r="H1528" i="26"/>
  <c r="I1528" i="26"/>
  <c r="K1528" i="26" s="1"/>
  <c r="L26" i="13"/>
  <c r="K26" i="13"/>
  <c r="M25" i="13"/>
  <c r="AA11" i="17"/>
  <c r="Y11" i="17"/>
  <c r="X11" i="17"/>
  <c r="M12" i="17"/>
  <c r="W11" i="17"/>
  <c r="AB11" i="17"/>
  <c r="F12" i="17"/>
  <c r="V11" i="17"/>
  <c r="Q1528" i="26" l="1"/>
  <c r="S1528" i="26" s="1"/>
  <c r="U1528" i="26"/>
  <c r="J1528" i="26"/>
  <c r="K27" i="13"/>
  <c r="M26" i="13"/>
  <c r="L27" i="13"/>
  <c r="H12" i="17"/>
  <c r="G12" i="17"/>
  <c r="I12" i="17"/>
  <c r="K12" i="17" s="1"/>
  <c r="N12" i="17"/>
  <c r="O12" i="17"/>
  <c r="P12" i="17"/>
  <c r="R12" i="17" s="1"/>
  <c r="T1528" i="26" l="1"/>
  <c r="L1528" i="26"/>
  <c r="K28" i="13"/>
  <c r="M27" i="13"/>
  <c r="L28" i="13"/>
  <c r="Q12" i="17"/>
  <c r="S12" i="17" s="1"/>
  <c r="U12" i="17"/>
  <c r="J12" i="17"/>
  <c r="Z1528" i="26" l="1"/>
  <c r="W1528" i="26"/>
  <c r="AB1528" i="26"/>
  <c r="AA1528" i="26"/>
  <c r="F1529" i="26"/>
  <c r="X1528" i="26"/>
  <c r="V1528" i="26"/>
  <c r="M1529" i="26"/>
  <c r="Y1528" i="26"/>
  <c r="L29" i="13"/>
  <c r="M28" i="13"/>
  <c r="K29" i="13"/>
  <c r="T12" i="17"/>
  <c r="L12" i="17"/>
  <c r="F13" i="17" s="1"/>
  <c r="H1529" i="26" l="1"/>
  <c r="I1529" i="26"/>
  <c r="K1529" i="26" s="1"/>
  <c r="G1529" i="26"/>
  <c r="N1529" i="26"/>
  <c r="P1529" i="26"/>
  <c r="R1529" i="26" s="1"/>
  <c r="O1529" i="26"/>
  <c r="L30" i="13"/>
  <c r="K30" i="13"/>
  <c r="M29" i="13"/>
  <c r="V12" i="17"/>
  <c r="AB12" i="17"/>
  <c r="X12" i="17"/>
  <c r="Y12" i="17"/>
  <c r="Z12" i="17"/>
  <c r="M13" i="17"/>
  <c r="P13" i="17" s="1"/>
  <c r="R13" i="17" s="1"/>
  <c r="W12" i="17"/>
  <c r="AA12" i="17"/>
  <c r="I13" i="17"/>
  <c r="K13" i="17" s="1"/>
  <c r="H13" i="17"/>
  <c r="G13" i="17"/>
  <c r="J1529" i="26" l="1"/>
  <c r="L1529" i="26" s="1"/>
  <c r="U1529" i="26"/>
  <c r="Q1529" i="26"/>
  <c r="S1529" i="26" s="1"/>
  <c r="L31" i="13"/>
  <c r="K31" i="13"/>
  <c r="M30" i="13"/>
  <c r="O13" i="17"/>
  <c r="N13" i="17"/>
  <c r="J13" i="17"/>
  <c r="L13" i="17" s="1"/>
  <c r="U13" i="17"/>
  <c r="Y1529" i="26" l="1"/>
  <c r="X1529" i="26"/>
  <c r="F1530" i="26"/>
  <c r="H1530" i="26" s="1"/>
  <c r="AA1529" i="26"/>
  <c r="AB1529" i="26"/>
  <c r="W1529" i="26"/>
  <c r="M1530" i="26"/>
  <c r="O1530" i="26" s="1"/>
  <c r="Z1529" i="26"/>
  <c r="T1529" i="26"/>
  <c r="V1529" i="26" s="1"/>
  <c r="L32" i="13"/>
  <c r="M31" i="13"/>
  <c r="K32" i="13"/>
  <c r="Q13" i="17"/>
  <c r="T13" i="17" s="1"/>
  <c r="G1530" i="26" l="1"/>
  <c r="I1530" i="26"/>
  <c r="K1530" i="26" s="1"/>
  <c r="K33" i="13"/>
  <c r="P1530" i="26"/>
  <c r="R1530" i="26" s="1"/>
  <c r="N1530" i="26"/>
  <c r="M32" i="13"/>
  <c r="L33" i="13"/>
  <c r="L34" i="13" s="1"/>
  <c r="S13" i="17"/>
  <c r="V13" i="17" s="1"/>
  <c r="J1530" i="26" l="1"/>
  <c r="L1530" i="26" s="1"/>
  <c r="U1530" i="26"/>
  <c r="Q1530" i="26"/>
  <c r="S1530" i="26" s="1"/>
  <c r="K34" i="13"/>
  <c r="L35" i="13" s="1"/>
  <c r="M33" i="13"/>
  <c r="M14" i="17"/>
  <c r="O14" i="17" s="1"/>
  <c r="Z13" i="17"/>
  <c r="AB13" i="17"/>
  <c r="Y13" i="17"/>
  <c r="AA13" i="17"/>
  <c r="F14" i="17"/>
  <c r="G14" i="17" s="1"/>
  <c r="X13" i="17"/>
  <c r="W13" i="17"/>
  <c r="K35" i="13" l="1"/>
  <c r="M34" i="13"/>
  <c r="T1530" i="26"/>
  <c r="V1530" i="26" s="1"/>
  <c r="F1531" i="26"/>
  <c r="M1531" i="26"/>
  <c r="Z1530" i="26"/>
  <c r="AB1530" i="26"/>
  <c r="X1530" i="26"/>
  <c r="Y1530" i="26"/>
  <c r="W1530" i="26"/>
  <c r="AA1530" i="26"/>
  <c r="P14" i="17"/>
  <c r="R14" i="17" s="1"/>
  <c r="N14" i="17"/>
  <c r="I14" i="17"/>
  <c r="K14" i="17" s="1"/>
  <c r="H14" i="17"/>
  <c r="L36" i="13"/>
  <c r="M35" i="13"/>
  <c r="K36" i="13"/>
  <c r="U14" i="17" l="1"/>
  <c r="Q14" i="17"/>
  <c r="S14" i="17" s="1"/>
  <c r="N1531" i="26"/>
  <c r="P1531" i="26"/>
  <c r="O1531" i="26"/>
  <c r="H1531" i="26"/>
  <c r="I1531" i="26"/>
  <c r="K1531" i="26" s="1"/>
  <c r="G1531" i="26"/>
  <c r="J14" i="17"/>
  <c r="L14" i="17" s="1"/>
  <c r="M36" i="13"/>
  <c r="K37" i="13"/>
  <c r="L37" i="13"/>
  <c r="AB14" i="17" l="1"/>
  <c r="Q1531" i="26"/>
  <c r="J1531" i="26"/>
  <c r="R1531" i="26"/>
  <c r="U1531" i="26" s="1"/>
  <c r="Y14" i="17"/>
  <c r="AA14" i="17"/>
  <c r="T14" i="17"/>
  <c r="V14" i="17" s="1"/>
  <c r="F15" i="17"/>
  <c r="H15" i="17" s="1"/>
  <c r="M15" i="17"/>
  <c r="N15" i="17" s="1"/>
  <c r="W14" i="17"/>
  <c r="Z14" i="17"/>
  <c r="X14" i="17"/>
  <c r="K38" i="13"/>
  <c r="L38" i="13"/>
  <c r="M37" i="13"/>
  <c r="T1531" i="26" l="1"/>
  <c r="L1531" i="26"/>
  <c r="S1531" i="26"/>
  <c r="G15" i="17"/>
  <c r="I15" i="17"/>
  <c r="K15" i="17" s="1"/>
  <c r="O15" i="17"/>
  <c r="P15" i="17"/>
  <c r="R15" i="17" s="1"/>
  <c r="L39" i="13"/>
  <c r="M38" i="13"/>
  <c r="K39" i="13"/>
  <c r="AB1531" i="26" l="1"/>
  <c r="V1531" i="26"/>
  <c r="W1531" i="26"/>
  <c r="M1532" i="26"/>
  <c r="P1532" i="26" s="1"/>
  <c r="R1532" i="26" s="1"/>
  <c r="Y1531" i="26"/>
  <c r="F1532" i="26"/>
  <c r="I1532" i="26" s="1"/>
  <c r="K1532" i="26" s="1"/>
  <c r="Z1531" i="26"/>
  <c r="X1531" i="26"/>
  <c r="AA1531" i="26"/>
  <c r="U15" i="17"/>
  <c r="Q15" i="17"/>
  <c r="S15" i="17" s="1"/>
  <c r="J15" i="17"/>
  <c r="L15" i="17" s="1"/>
  <c r="L40" i="13"/>
  <c r="M39" i="13"/>
  <c r="K40" i="13"/>
  <c r="O1532" i="26" l="1"/>
  <c r="N1532" i="26"/>
  <c r="G1532" i="26"/>
  <c r="H1532" i="26"/>
  <c r="U1532" i="26"/>
  <c r="X15" i="17"/>
  <c r="F16" i="17"/>
  <c r="I16" i="17" s="1"/>
  <c r="K16" i="17" s="1"/>
  <c r="AA15" i="17"/>
  <c r="Y15" i="17"/>
  <c r="W15" i="17"/>
  <c r="Z15" i="17"/>
  <c r="AB15" i="17"/>
  <c r="M16" i="17"/>
  <c r="P16" i="17" s="1"/>
  <c r="R16" i="17" s="1"/>
  <c r="T15" i="17"/>
  <c r="V15" i="17" s="1"/>
  <c r="L41" i="13"/>
  <c r="K41" i="13"/>
  <c r="M40" i="13"/>
  <c r="Q1532" i="26" l="1"/>
  <c r="S1532" i="26" s="1"/>
  <c r="J1532" i="26"/>
  <c r="G16" i="17"/>
  <c r="U16" i="17"/>
  <c r="H16" i="17"/>
  <c r="O16" i="17"/>
  <c r="N16" i="17"/>
  <c r="L42" i="13"/>
  <c r="M41" i="13"/>
  <c r="K42" i="13"/>
  <c r="T1532" i="26" l="1"/>
  <c r="L1532" i="26"/>
  <c r="Z1532" i="26" s="1"/>
  <c r="F1533" i="26"/>
  <c r="M1533" i="26"/>
  <c r="J16" i="17"/>
  <c r="L16" i="17" s="1"/>
  <c r="Q16" i="17"/>
  <c r="S16" i="17" s="1"/>
  <c r="L43" i="13"/>
  <c r="M42" i="13"/>
  <c r="K43" i="13"/>
  <c r="W1532" i="26" l="1"/>
  <c r="Y1532" i="26"/>
  <c r="X1532" i="26"/>
  <c r="AA1532" i="26"/>
  <c r="AB1532" i="26"/>
  <c r="V1532" i="26"/>
  <c r="N1533" i="26"/>
  <c r="P1533" i="26"/>
  <c r="R1533" i="26" s="1"/>
  <c r="O1533" i="26"/>
  <c r="H1533" i="26"/>
  <c r="I1533" i="26"/>
  <c r="K1533" i="26" s="1"/>
  <c r="G1533" i="26"/>
  <c r="X16" i="17"/>
  <c r="Z16" i="17"/>
  <c r="AB16" i="17"/>
  <c r="Y16" i="17"/>
  <c r="T16" i="17"/>
  <c r="V16" i="17" s="1"/>
  <c r="F17" i="17"/>
  <c r="I17" i="17" s="1"/>
  <c r="K17" i="17" s="1"/>
  <c r="M17" i="17"/>
  <c r="N17" i="17" s="1"/>
  <c r="W16" i="17"/>
  <c r="AA16" i="17"/>
  <c r="L44" i="13"/>
  <c r="M43" i="13"/>
  <c r="K44" i="13"/>
  <c r="Q1533" i="26" l="1"/>
  <c r="S1533" i="26" s="1"/>
  <c r="J1533" i="26"/>
  <c r="U1533" i="26"/>
  <c r="G17" i="17"/>
  <c r="H17" i="17"/>
  <c r="P17" i="17"/>
  <c r="R17" i="17" s="1"/>
  <c r="U17" i="17" s="1"/>
  <c r="O17" i="17"/>
  <c r="L45" i="13"/>
  <c r="M44" i="13"/>
  <c r="K45" i="13"/>
  <c r="T1533" i="26" l="1"/>
  <c r="L1533" i="26"/>
  <c r="Q17" i="17"/>
  <c r="S17" i="17" s="1"/>
  <c r="J17" i="17"/>
  <c r="L46" i="13"/>
  <c r="M45" i="13"/>
  <c r="K46" i="13"/>
  <c r="F1534" i="26" l="1"/>
  <c r="M1534" i="26"/>
  <c r="Z1533" i="26"/>
  <c r="AB1533" i="26"/>
  <c r="X1533" i="26"/>
  <c r="Y1533" i="26"/>
  <c r="W1533" i="26"/>
  <c r="AA1533" i="26"/>
  <c r="V1533" i="26"/>
  <c r="T17" i="17"/>
  <c r="L17" i="17"/>
  <c r="F18" i="17" s="1"/>
  <c r="I18" i="17" s="1"/>
  <c r="K18" i="17" s="1"/>
  <c r="L47" i="13"/>
  <c r="K47" i="13"/>
  <c r="M46" i="13"/>
  <c r="N1534" i="26" l="1"/>
  <c r="P1534" i="26"/>
  <c r="R1534" i="26" s="1"/>
  <c r="O1534" i="26"/>
  <c r="I1534" i="26"/>
  <c r="K1534" i="26" s="1"/>
  <c r="H1534" i="26"/>
  <c r="G1534" i="26"/>
  <c r="Z17" i="17"/>
  <c r="W17" i="17"/>
  <c r="V17" i="17"/>
  <c r="AB17" i="17"/>
  <c r="AA17" i="17"/>
  <c r="Y17" i="17"/>
  <c r="X17" i="17"/>
  <c r="M18" i="17"/>
  <c r="P18" i="17" s="1"/>
  <c r="R18" i="17" s="1"/>
  <c r="U18" i="17" s="1"/>
  <c r="H18" i="17"/>
  <c r="G18" i="17"/>
  <c r="L48" i="13"/>
  <c r="M47" i="13"/>
  <c r="K48" i="13"/>
  <c r="U1534" i="26" l="1"/>
  <c r="J1534" i="26"/>
  <c r="Q1534" i="26"/>
  <c r="S1534" i="26" s="1"/>
  <c r="N18" i="17"/>
  <c r="O18" i="17"/>
  <c r="J18" i="17"/>
  <c r="L18" i="17" s="1"/>
  <c r="L49" i="13"/>
  <c r="K49" i="13"/>
  <c r="M48" i="13"/>
  <c r="T1534" i="26" l="1"/>
  <c r="L1534" i="26"/>
  <c r="Q18" i="17"/>
  <c r="S18" i="17" s="1"/>
  <c r="Z18" i="17" s="1"/>
  <c r="L50" i="13"/>
  <c r="K50" i="13"/>
  <c r="M49" i="13"/>
  <c r="F1535" i="26" l="1"/>
  <c r="M1535" i="26"/>
  <c r="Z1534" i="26"/>
  <c r="Y1534" i="26"/>
  <c r="AB1534" i="26"/>
  <c r="X1534" i="26"/>
  <c r="AA1534" i="26"/>
  <c r="W1534" i="26"/>
  <c r="V1534" i="26"/>
  <c r="W18" i="17"/>
  <c r="Y18" i="17"/>
  <c r="T18" i="17"/>
  <c r="V18" i="17" s="1"/>
  <c r="M19" i="17"/>
  <c r="X18" i="17"/>
  <c r="AA18" i="17"/>
  <c r="F19" i="17"/>
  <c r="AB18" i="17"/>
  <c r="L51" i="13"/>
  <c r="M50" i="13"/>
  <c r="K51" i="13"/>
  <c r="N1535" i="26" l="1"/>
  <c r="P1535" i="26"/>
  <c r="R1535" i="26" s="1"/>
  <c r="O1535" i="26"/>
  <c r="I1535" i="26"/>
  <c r="K1535" i="26" s="1"/>
  <c r="H1535" i="26"/>
  <c r="G1535" i="26"/>
  <c r="N19" i="17"/>
  <c r="P19" i="17"/>
  <c r="R19" i="17" s="1"/>
  <c r="O19" i="17"/>
  <c r="H19" i="17"/>
  <c r="I19" i="17"/>
  <c r="K19" i="17" s="1"/>
  <c r="G19" i="17"/>
  <c r="L52" i="13"/>
  <c r="K52" i="13"/>
  <c r="M51" i="13"/>
  <c r="U1535" i="26" l="1"/>
  <c r="Q1535" i="26"/>
  <c r="S1535" i="26" s="1"/>
  <c r="J1535" i="26"/>
  <c r="J19" i="17"/>
  <c r="L19" i="17" s="1"/>
  <c r="U19" i="17"/>
  <c r="Q19" i="17"/>
  <c r="S19" i="17" s="1"/>
  <c r="L53" i="13"/>
  <c r="M52" i="13"/>
  <c r="K53" i="13"/>
  <c r="T1535" i="26" l="1"/>
  <c r="L1535" i="26"/>
  <c r="M1536" i="26" s="1"/>
  <c r="T19" i="17"/>
  <c r="V19" i="17" s="1"/>
  <c r="AA19" i="17"/>
  <c r="M20" i="17"/>
  <c r="Z19" i="17"/>
  <c r="X19" i="17"/>
  <c r="W19" i="17"/>
  <c r="AB19" i="17"/>
  <c r="Y19" i="17"/>
  <c r="F20" i="17"/>
  <c r="L54" i="13"/>
  <c r="K54" i="13"/>
  <c r="M53" i="13"/>
  <c r="F1536" i="26" l="1"/>
  <c r="H1536" i="26" s="1"/>
  <c r="W1535" i="26"/>
  <c r="Y1535" i="26"/>
  <c r="X1535" i="26"/>
  <c r="Z1535" i="26"/>
  <c r="V1535" i="26"/>
  <c r="AB1535" i="26"/>
  <c r="AA1535" i="26"/>
  <c r="N1536" i="26"/>
  <c r="P1536" i="26"/>
  <c r="R1536" i="26" s="1"/>
  <c r="O1536" i="26"/>
  <c r="P20" i="17"/>
  <c r="R20" i="17" s="1"/>
  <c r="O20" i="17"/>
  <c r="N20" i="17"/>
  <c r="G20" i="17"/>
  <c r="I20" i="17"/>
  <c r="K20" i="17" s="1"/>
  <c r="H20" i="17"/>
  <c r="L55" i="13"/>
  <c r="M54" i="13"/>
  <c r="K55" i="13"/>
  <c r="I1536" i="26" l="1"/>
  <c r="K1536" i="26" s="1"/>
  <c r="U1536" i="26" s="1"/>
  <c r="G1536" i="26"/>
  <c r="Q1536" i="26"/>
  <c r="U20" i="17"/>
  <c r="J20" i="17"/>
  <c r="Q20" i="17"/>
  <c r="S20" i="17" s="1"/>
  <c r="L56" i="13"/>
  <c r="M55" i="13"/>
  <c r="K56" i="13"/>
  <c r="J1536" i="26" l="1"/>
  <c r="L1536" i="26" s="1"/>
  <c r="S1536" i="26"/>
  <c r="T20" i="17"/>
  <c r="L20" i="17"/>
  <c r="Z20" i="17" s="1"/>
  <c r="L57" i="13"/>
  <c r="K57" i="13"/>
  <c r="M56" i="13"/>
  <c r="Z1536" i="26" l="1"/>
  <c r="W1536" i="26"/>
  <c r="F1537" i="26"/>
  <c r="I1537" i="26" s="1"/>
  <c r="K1537" i="26" s="1"/>
  <c r="T1536" i="26"/>
  <c r="V1536" i="26" s="1"/>
  <c r="X1536" i="26"/>
  <c r="AA1536" i="26"/>
  <c r="Y1536" i="26"/>
  <c r="AB1536" i="26"/>
  <c r="M1537" i="26"/>
  <c r="N1537" i="26" s="1"/>
  <c r="Y20" i="17"/>
  <c r="W20" i="17"/>
  <c r="AB20" i="17"/>
  <c r="X20" i="17"/>
  <c r="F21" i="17"/>
  <c r="H21" i="17" s="1"/>
  <c r="V20" i="17"/>
  <c r="AA20" i="17"/>
  <c r="M21" i="17"/>
  <c r="L58" i="13"/>
  <c r="M57" i="13"/>
  <c r="K58" i="13"/>
  <c r="G1537" i="26" l="1"/>
  <c r="H1537" i="26"/>
  <c r="P1537" i="26"/>
  <c r="R1537" i="26" s="1"/>
  <c r="U1537" i="26" s="1"/>
  <c r="O1537" i="26"/>
  <c r="G21" i="17"/>
  <c r="I21" i="17"/>
  <c r="K21" i="17" s="1"/>
  <c r="N21" i="17"/>
  <c r="O21" i="17"/>
  <c r="P21" i="17"/>
  <c r="R21" i="17" s="1"/>
  <c r="L59" i="13"/>
  <c r="K59" i="13"/>
  <c r="M58" i="13"/>
  <c r="J1537" i="26" l="1"/>
  <c r="L1537" i="26" s="1"/>
  <c r="Q1537" i="26"/>
  <c r="S1537" i="26" s="1"/>
  <c r="J21" i="17"/>
  <c r="L21" i="17" s="1"/>
  <c r="U21" i="17"/>
  <c r="Q21" i="17"/>
  <c r="S21" i="17" s="1"/>
  <c r="L60" i="13"/>
  <c r="M59" i="13"/>
  <c r="K60" i="13"/>
  <c r="T1537" i="26" l="1"/>
  <c r="F1538" i="26"/>
  <c r="M1538" i="26"/>
  <c r="Z1537" i="26"/>
  <c r="Y1537" i="26"/>
  <c r="AB1537" i="26"/>
  <c r="X1537" i="26"/>
  <c r="W1537" i="26"/>
  <c r="AA1537" i="26"/>
  <c r="V1537" i="26"/>
  <c r="W21" i="17"/>
  <c r="Z21" i="17"/>
  <c r="Y21" i="17"/>
  <c r="M22" i="17"/>
  <c r="N22" i="17" s="1"/>
  <c r="AB21" i="17"/>
  <c r="AA21" i="17"/>
  <c r="X21" i="17"/>
  <c r="T21" i="17"/>
  <c r="V21" i="17" s="1"/>
  <c r="F22" i="17"/>
  <c r="L61" i="13"/>
  <c r="K61" i="13"/>
  <c r="M60" i="13"/>
  <c r="N1538" i="26" l="1"/>
  <c r="P1538" i="26"/>
  <c r="R1538" i="26" s="1"/>
  <c r="O1538" i="26"/>
  <c r="I1538" i="26"/>
  <c r="K1538" i="26" s="1"/>
  <c r="H1538" i="26"/>
  <c r="G1538" i="26"/>
  <c r="O22" i="17"/>
  <c r="P22" i="17"/>
  <c r="R22" i="17" s="1"/>
  <c r="G22" i="17"/>
  <c r="I22" i="17"/>
  <c r="K22" i="17" s="1"/>
  <c r="H22" i="17"/>
  <c r="L62" i="13"/>
  <c r="M61" i="13"/>
  <c r="K62" i="13"/>
  <c r="U1538" i="26" l="1"/>
  <c r="J1538" i="26"/>
  <c r="Q1538" i="26"/>
  <c r="S1538" i="26" s="1"/>
  <c r="U22" i="17"/>
  <c r="J22" i="17"/>
  <c r="L22" i="17" s="1"/>
  <c r="Q22" i="17"/>
  <c r="S22" i="17" s="1"/>
  <c r="L63" i="13"/>
  <c r="K63" i="13"/>
  <c r="M62" i="13"/>
  <c r="T1538" i="26" l="1"/>
  <c r="L1538" i="26"/>
  <c r="Y22" i="17"/>
  <c r="F23" i="17"/>
  <c r="H23" i="17" s="1"/>
  <c r="X22" i="17"/>
  <c r="M23" i="17"/>
  <c r="P23" i="17" s="1"/>
  <c r="R23" i="17" s="1"/>
  <c r="Z22" i="17"/>
  <c r="W22" i="17"/>
  <c r="T22" i="17"/>
  <c r="V22" i="17" s="1"/>
  <c r="AA22" i="17"/>
  <c r="AB22" i="17"/>
  <c r="L64" i="13"/>
  <c r="M63" i="13"/>
  <c r="K64" i="13"/>
  <c r="G23" i="17" l="1"/>
  <c r="F1539" i="26"/>
  <c r="M1539" i="26"/>
  <c r="Z1538" i="26"/>
  <c r="Y1538" i="26"/>
  <c r="AB1538" i="26"/>
  <c r="X1538" i="26"/>
  <c r="AA1538" i="26"/>
  <c r="W1538" i="26"/>
  <c r="V1538" i="26"/>
  <c r="I23" i="17"/>
  <c r="K23" i="17" s="1"/>
  <c r="U23" i="17" s="1"/>
  <c r="N23" i="17"/>
  <c r="O23" i="17"/>
  <c r="L65" i="13"/>
  <c r="M64" i="13"/>
  <c r="K65" i="13"/>
  <c r="N1539" i="26" l="1"/>
  <c r="P1539" i="26"/>
  <c r="R1539" i="26" s="1"/>
  <c r="O1539" i="26"/>
  <c r="I1539" i="26"/>
  <c r="K1539" i="26" s="1"/>
  <c r="H1539" i="26"/>
  <c r="G1539" i="26"/>
  <c r="J23" i="17"/>
  <c r="L23" i="17" s="1"/>
  <c r="Q23" i="17"/>
  <c r="S23" i="17" s="1"/>
  <c r="L66" i="13"/>
  <c r="M65" i="13"/>
  <c r="K66" i="13"/>
  <c r="U1539" i="26" l="1"/>
  <c r="J1539" i="26"/>
  <c r="L1539" i="26" s="1"/>
  <c r="Q1539" i="26"/>
  <c r="AB23" i="17"/>
  <c r="X23" i="17"/>
  <c r="Z23" i="17"/>
  <c r="F24" i="17"/>
  <c r="I24" i="17" s="1"/>
  <c r="K24" i="17" s="1"/>
  <c r="W23" i="17"/>
  <c r="Y23" i="17"/>
  <c r="AA23" i="17"/>
  <c r="M24" i="17"/>
  <c r="N24" i="17" s="1"/>
  <c r="T23" i="17"/>
  <c r="V23" i="17" s="1"/>
  <c r="M66" i="13"/>
  <c r="T1539" i="26" l="1"/>
  <c r="S1539" i="26"/>
  <c r="M1540" i="26" s="1"/>
  <c r="H24" i="17"/>
  <c r="G24" i="17"/>
  <c r="P24" i="17"/>
  <c r="R24" i="17" s="1"/>
  <c r="U24" i="17" s="1"/>
  <c r="O24" i="17"/>
  <c r="X1539" i="26" l="1"/>
  <c r="W1539" i="26"/>
  <c r="Y1539" i="26"/>
  <c r="AA1539" i="26"/>
  <c r="Z1539" i="26"/>
  <c r="V1539" i="26"/>
  <c r="AB1539" i="26"/>
  <c r="F1540" i="26"/>
  <c r="H1540" i="26" s="1"/>
  <c r="N1540" i="26"/>
  <c r="P1540" i="26"/>
  <c r="R1540" i="26" s="1"/>
  <c r="O1540" i="26"/>
  <c r="J24" i="17"/>
  <c r="L24" i="17" s="1"/>
  <c r="Q24" i="17"/>
  <c r="S24" i="17" s="1"/>
  <c r="I1540" i="26" l="1"/>
  <c r="K1540" i="26" s="1"/>
  <c r="U1540" i="26" s="1"/>
  <c r="G1540" i="26"/>
  <c r="Q1540" i="26"/>
  <c r="S1540" i="26" s="1"/>
  <c r="AB24" i="17"/>
  <c r="Z24" i="17"/>
  <c r="X24" i="17"/>
  <c r="AA24" i="17"/>
  <c r="M25" i="17"/>
  <c r="O25" i="17" s="1"/>
  <c r="F25" i="17"/>
  <c r="I25" i="17" s="1"/>
  <c r="K25" i="17" s="1"/>
  <c r="Y24" i="17"/>
  <c r="W24" i="17"/>
  <c r="T24" i="17"/>
  <c r="V24" i="17" s="1"/>
  <c r="J1540" i="26" l="1"/>
  <c r="T1540" i="26" s="1"/>
  <c r="N25" i="17"/>
  <c r="P25" i="17"/>
  <c r="R25" i="17" s="1"/>
  <c r="U25" i="17" s="1"/>
  <c r="G25" i="17"/>
  <c r="H25" i="17"/>
  <c r="L1540" i="26" l="1"/>
  <c r="F1541" i="26" s="1"/>
  <c r="J25" i="17"/>
  <c r="L25" i="17" s="1"/>
  <c r="Q25" i="17"/>
  <c r="W1540" i="26" l="1"/>
  <c r="Y1540" i="26"/>
  <c r="AA1540" i="26"/>
  <c r="Z1540" i="26"/>
  <c r="X1540" i="26"/>
  <c r="M1541" i="26"/>
  <c r="O1541" i="26" s="1"/>
  <c r="V1540" i="26"/>
  <c r="AB1540" i="26"/>
  <c r="I1541" i="26"/>
  <c r="K1541" i="26" s="1"/>
  <c r="H1541" i="26"/>
  <c r="G1541" i="26"/>
  <c r="T25" i="17"/>
  <c r="S25" i="17"/>
  <c r="AA25" i="17" s="1"/>
  <c r="P1541" i="26" l="1"/>
  <c r="R1541" i="26" s="1"/>
  <c r="U1541" i="26" s="1"/>
  <c r="N1541" i="26"/>
  <c r="J1541" i="26"/>
  <c r="Y25" i="17"/>
  <c r="M26" i="17"/>
  <c r="N26" i="17" s="1"/>
  <c r="F26" i="17"/>
  <c r="I26" i="17" s="1"/>
  <c r="K26" i="17" s="1"/>
  <c r="X25" i="17"/>
  <c r="V25" i="17"/>
  <c r="AB25" i="17"/>
  <c r="W25" i="17"/>
  <c r="Z25" i="17"/>
  <c r="Q1541" i="26" l="1"/>
  <c r="S1541" i="26" s="1"/>
  <c r="L1541" i="26"/>
  <c r="G26" i="17"/>
  <c r="P26" i="17"/>
  <c r="R26" i="17" s="1"/>
  <c r="U26" i="17" s="1"/>
  <c r="O26" i="17"/>
  <c r="H26" i="17"/>
  <c r="T1541" i="26" l="1"/>
  <c r="V1541" i="26" s="1"/>
  <c r="F1542" i="26"/>
  <c r="M1542" i="26"/>
  <c r="Z1541" i="26"/>
  <c r="Y1541" i="26"/>
  <c r="AB1541" i="26"/>
  <c r="X1541" i="26"/>
  <c r="W1541" i="26"/>
  <c r="AA1541" i="26"/>
  <c r="Q26" i="17"/>
  <c r="S26" i="17" s="1"/>
  <c r="J26" i="17"/>
  <c r="N1542" i="26" l="1"/>
  <c r="P1542" i="26"/>
  <c r="R1542" i="26" s="1"/>
  <c r="O1542" i="26"/>
  <c r="I1542" i="26"/>
  <c r="K1542" i="26" s="1"/>
  <c r="H1542" i="26"/>
  <c r="G1542" i="26"/>
  <c r="T26" i="17"/>
  <c r="L26" i="17"/>
  <c r="X26" i="17" s="1"/>
  <c r="J1542" i="26" l="1"/>
  <c r="L1542" i="26" s="1"/>
  <c r="U1542" i="26"/>
  <c r="W26" i="17"/>
  <c r="Q1542" i="26"/>
  <c r="V26" i="17"/>
  <c r="AB26" i="17"/>
  <c r="M27" i="17"/>
  <c r="O27" i="17" s="1"/>
  <c r="F27" i="17"/>
  <c r="I27" i="17" s="1"/>
  <c r="K27" i="17" s="1"/>
  <c r="Z26" i="17"/>
  <c r="Y26" i="17"/>
  <c r="AA26" i="17"/>
  <c r="T1542" i="26" l="1"/>
  <c r="S1542" i="26"/>
  <c r="Z1542" i="26"/>
  <c r="W1542" i="26"/>
  <c r="N27" i="17"/>
  <c r="P27" i="17"/>
  <c r="R27" i="17" s="1"/>
  <c r="U27" i="17" s="1"/>
  <c r="G27" i="17"/>
  <c r="H27" i="17"/>
  <c r="V1542" i="26" l="1"/>
  <c r="AA1542" i="26"/>
  <c r="X1542" i="26"/>
  <c r="AB1542" i="26"/>
  <c r="Y1542" i="26"/>
  <c r="M1543" i="26"/>
  <c r="N1543" i="26" s="1"/>
  <c r="F1543" i="26"/>
  <c r="H1543" i="26" s="1"/>
  <c r="Q27" i="17"/>
  <c r="S27" i="17" s="1"/>
  <c r="J27" i="17"/>
  <c r="L27" i="17" s="1"/>
  <c r="O1543" i="26" l="1"/>
  <c r="P1543" i="26"/>
  <c r="R1543" i="26" s="1"/>
  <c r="I1543" i="26"/>
  <c r="K1543" i="26" s="1"/>
  <c r="G1543" i="26"/>
  <c r="AA27" i="17"/>
  <c r="F28" i="17"/>
  <c r="H28" i="17" s="1"/>
  <c r="M28" i="17"/>
  <c r="P28" i="17" s="1"/>
  <c r="R28" i="17" s="1"/>
  <c r="W27" i="17"/>
  <c r="T27" i="17"/>
  <c r="V27" i="17" s="1"/>
  <c r="X27" i="17"/>
  <c r="AB27" i="17"/>
  <c r="Y27" i="17"/>
  <c r="Z27" i="17"/>
  <c r="J1543" i="26" l="1"/>
  <c r="L1543" i="26" s="1"/>
  <c r="Q1543" i="26"/>
  <c r="S1543" i="26" s="1"/>
  <c r="U1543" i="26"/>
  <c r="N28" i="17"/>
  <c r="I28" i="17"/>
  <c r="K28" i="17" s="1"/>
  <c r="U28" i="17" s="1"/>
  <c r="G28" i="17"/>
  <c r="O28" i="17"/>
  <c r="J28" i="17" l="1"/>
  <c r="L28" i="17" s="1"/>
  <c r="T1543" i="26"/>
  <c r="V1543" i="26" s="1"/>
  <c r="W1543" i="26"/>
  <c r="Z1543" i="26"/>
  <c r="AA1543" i="26"/>
  <c r="F1544" i="26"/>
  <c r="I1544" i="26" s="1"/>
  <c r="K1544" i="26" s="1"/>
  <c r="M1544" i="26"/>
  <c r="N1544" i="26" s="1"/>
  <c r="X1543" i="26"/>
  <c r="AB1543" i="26"/>
  <c r="Y1543" i="26"/>
  <c r="Q28" i="17"/>
  <c r="T28" i="17" s="1"/>
  <c r="G1544" i="26" l="1"/>
  <c r="H1544" i="26"/>
  <c r="O1544" i="26"/>
  <c r="P1544" i="26"/>
  <c r="R1544" i="26" s="1"/>
  <c r="U1544" i="26" s="1"/>
  <c r="S28" i="17"/>
  <c r="AA28" i="17" s="1"/>
  <c r="J1544" i="26" l="1"/>
  <c r="L1544" i="26" s="1"/>
  <c r="Q1544" i="26"/>
  <c r="S1544" i="26" s="1"/>
  <c r="X28" i="17"/>
  <c r="V28" i="17"/>
  <c r="M29" i="17"/>
  <c r="O29" i="17" s="1"/>
  <c r="Z28" i="17"/>
  <c r="W28" i="17"/>
  <c r="F29" i="17"/>
  <c r="I29" i="17" s="1"/>
  <c r="K29" i="17" s="1"/>
  <c r="AB28" i="17"/>
  <c r="Y28" i="17"/>
  <c r="M1545" i="26" l="1"/>
  <c r="N1545" i="26" s="1"/>
  <c r="G29" i="17"/>
  <c r="T1544" i="26"/>
  <c r="V1544" i="26" s="1"/>
  <c r="P29" i="17"/>
  <c r="R29" i="17" s="1"/>
  <c r="U29" i="17" s="1"/>
  <c r="H29" i="17"/>
  <c r="N29" i="17"/>
  <c r="F1545" i="26"/>
  <c r="I1545" i="26" s="1"/>
  <c r="K1545" i="26" s="1"/>
  <c r="W1544" i="26"/>
  <c r="AA1544" i="26"/>
  <c r="Z1544" i="26"/>
  <c r="X1544" i="26"/>
  <c r="AB1544" i="26"/>
  <c r="Y1544" i="26"/>
  <c r="Q29" i="17" l="1"/>
  <c r="S29" i="17" s="1"/>
  <c r="J29" i="17"/>
  <c r="L29" i="17" s="1"/>
  <c r="Z29" i="17" s="1"/>
  <c r="G1545" i="26"/>
  <c r="H1545" i="26"/>
  <c r="O1545" i="26"/>
  <c r="P1545" i="26"/>
  <c r="R1545" i="26" s="1"/>
  <c r="U1545" i="26" s="1"/>
  <c r="M30" i="17" l="1"/>
  <c r="P30" i="17" s="1"/>
  <c r="R30" i="17" s="1"/>
  <c r="T29" i="17"/>
  <c r="V29" i="17" s="1"/>
  <c r="AB29" i="17"/>
  <c r="F30" i="17"/>
  <c r="H30" i="17" s="1"/>
  <c r="Y29" i="17"/>
  <c r="W29" i="17"/>
  <c r="AA29" i="17"/>
  <c r="X29" i="17"/>
  <c r="J1545" i="26"/>
  <c r="L1545" i="26" s="1"/>
  <c r="Q1545" i="26"/>
  <c r="S1545" i="26" s="1"/>
  <c r="N30" i="17"/>
  <c r="O30" i="17" l="1"/>
  <c r="G30" i="17"/>
  <c r="I30" i="17"/>
  <c r="K30" i="17" s="1"/>
  <c r="U30" i="17" s="1"/>
  <c r="M1546" i="26"/>
  <c r="F1546" i="26"/>
  <c r="T1545" i="26"/>
  <c r="V1545" i="26" s="1"/>
  <c r="Z1545" i="26"/>
  <c r="Y1545" i="26"/>
  <c r="AB1545" i="26"/>
  <c r="X1545" i="26"/>
  <c r="W1545" i="26"/>
  <c r="AA1545" i="26"/>
  <c r="Q30" i="17"/>
  <c r="S30" i="17" s="1"/>
  <c r="J30" i="17" l="1"/>
  <c r="L30" i="17" s="1"/>
  <c r="Y30" i="17" s="1"/>
  <c r="N1546" i="26"/>
  <c r="P1546" i="26"/>
  <c r="R1546" i="26" s="1"/>
  <c r="O1546" i="26"/>
  <c r="I1546" i="26"/>
  <c r="K1546" i="26" s="1"/>
  <c r="H1546" i="26"/>
  <c r="G1546" i="26"/>
  <c r="AB30" i="17" l="1"/>
  <c r="F31" i="17"/>
  <c r="H31" i="17" s="1"/>
  <c r="AA30" i="17"/>
  <c r="W30" i="17"/>
  <c r="X30" i="17"/>
  <c r="T30" i="17"/>
  <c r="V30" i="17" s="1"/>
  <c r="Z30" i="17"/>
  <c r="M31" i="17"/>
  <c r="O31" i="17" s="1"/>
  <c r="U1546" i="26"/>
  <c r="J1546" i="26"/>
  <c r="Q1546" i="26"/>
  <c r="S1546" i="26" s="1"/>
  <c r="G31" i="17" l="1"/>
  <c r="I31" i="17"/>
  <c r="K31" i="17" s="1"/>
  <c r="P31" i="17"/>
  <c r="R31" i="17" s="1"/>
  <c r="N31" i="17"/>
  <c r="T1546" i="26"/>
  <c r="L1546" i="26"/>
  <c r="U31" i="17" l="1"/>
  <c r="J31" i="17"/>
  <c r="L31" i="17" s="1"/>
  <c r="Q31" i="17"/>
  <c r="S31" i="17" s="1"/>
  <c r="F1547" i="26"/>
  <c r="M1547" i="26"/>
  <c r="AA1546" i="26"/>
  <c r="Z1546" i="26"/>
  <c r="Y1546" i="26"/>
  <c r="X1546" i="26"/>
  <c r="AB1546" i="26"/>
  <c r="W1546" i="26"/>
  <c r="V1546" i="26"/>
  <c r="Y31" i="17" l="1"/>
  <c r="T31" i="17"/>
  <c r="V31" i="17" s="1"/>
  <c r="AB31" i="17"/>
  <c r="M32" i="17"/>
  <c r="O32" i="17" s="1"/>
  <c r="AA31" i="17"/>
  <c r="X31" i="17"/>
  <c r="F32" i="17"/>
  <c r="I32" i="17" s="1"/>
  <c r="K32" i="17" s="1"/>
  <c r="W31" i="17"/>
  <c r="Z31" i="17"/>
  <c r="O1547" i="26"/>
  <c r="P1547" i="26"/>
  <c r="R1547" i="26" s="1"/>
  <c r="N1547" i="26"/>
  <c r="G1547" i="26"/>
  <c r="H1547" i="26"/>
  <c r="I1547" i="26"/>
  <c r="K1547" i="26" s="1"/>
  <c r="N32" i="17" l="1"/>
  <c r="P32" i="17"/>
  <c r="R32" i="17" s="1"/>
  <c r="U32" i="17" s="1"/>
  <c r="H32" i="17"/>
  <c r="G32" i="17"/>
  <c r="U1547" i="26"/>
  <c r="Q1547" i="26"/>
  <c r="S1547" i="26" s="1"/>
  <c r="J1547" i="26"/>
  <c r="Q32" i="17"/>
  <c r="S32" i="17" s="1"/>
  <c r="J32" i="17" l="1"/>
  <c r="T32" i="17" s="1"/>
  <c r="T1547" i="26"/>
  <c r="L1547" i="26"/>
  <c r="L32" i="17" l="1"/>
  <c r="F33" i="17" s="1"/>
  <c r="F1548" i="26"/>
  <c r="M1548" i="26"/>
  <c r="AA1547" i="26"/>
  <c r="W1547" i="26"/>
  <c r="X1547" i="26"/>
  <c r="AB1547" i="26"/>
  <c r="Z1547" i="26"/>
  <c r="Y1547" i="26"/>
  <c r="V1547" i="26"/>
  <c r="AB32" i="17"/>
  <c r="H33" i="17"/>
  <c r="G33" i="17"/>
  <c r="I33" i="17"/>
  <c r="K33" i="17" s="1"/>
  <c r="X32" i="17"/>
  <c r="Y32" i="17"/>
  <c r="AA32" i="17"/>
  <c r="Z32" i="17"/>
  <c r="V32" i="17"/>
  <c r="M33" i="17"/>
  <c r="W32" i="17"/>
  <c r="G1548" i="26" l="1"/>
  <c r="I1548" i="26"/>
  <c r="K1548" i="26" s="1"/>
  <c r="H1548" i="26"/>
  <c r="O1548" i="26"/>
  <c r="P1548" i="26"/>
  <c r="R1548" i="26" s="1"/>
  <c r="N1548" i="26"/>
  <c r="J33" i="17"/>
  <c r="L33" i="17" s="1"/>
  <c r="O33" i="17"/>
  <c r="P33" i="17"/>
  <c r="R33" i="17" s="1"/>
  <c r="U33" i="17" s="1"/>
  <c r="N33" i="17"/>
  <c r="J1548" i="26" l="1"/>
  <c r="Q1548" i="26"/>
  <c r="S1548" i="26" s="1"/>
  <c r="U1548" i="26"/>
  <c r="Q33" i="17"/>
  <c r="S33" i="17" s="1"/>
  <c r="T1548" i="26" l="1"/>
  <c r="L1548" i="26"/>
  <c r="M1549" i="26" s="1"/>
  <c r="Y33" i="17"/>
  <c r="AA33" i="17"/>
  <c r="F34" i="17"/>
  <c r="I34" i="17" s="1"/>
  <c r="K34" i="17" s="1"/>
  <c r="X33" i="17"/>
  <c r="M34" i="17"/>
  <c r="O34" i="17" s="1"/>
  <c r="AB33" i="17"/>
  <c r="W33" i="17"/>
  <c r="Z33" i="17"/>
  <c r="T33" i="17"/>
  <c r="V33" i="17" s="1"/>
  <c r="Z1548" i="26" l="1"/>
  <c r="W1548" i="26"/>
  <c r="F1549" i="26"/>
  <c r="H1549" i="26" s="1"/>
  <c r="AB1548" i="26"/>
  <c r="X1548" i="26"/>
  <c r="Y1548" i="26"/>
  <c r="AA1548" i="26"/>
  <c r="V1548" i="26"/>
  <c r="O1549" i="26"/>
  <c r="P1549" i="26"/>
  <c r="R1549" i="26" s="1"/>
  <c r="N1549" i="26"/>
  <c r="G34" i="17"/>
  <c r="H34" i="17"/>
  <c r="N34" i="17"/>
  <c r="P34" i="17"/>
  <c r="R34" i="17" s="1"/>
  <c r="U34" i="17" s="1"/>
  <c r="I1549" i="26" l="1"/>
  <c r="K1549" i="26" s="1"/>
  <c r="U1549" i="26" s="1"/>
  <c r="Q1549" i="26"/>
  <c r="S1549" i="26" s="1"/>
  <c r="G1549" i="26"/>
  <c r="J34" i="17"/>
  <c r="L34" i="17" s="1"/>
  <c r="Q34" i="17"/>
  <c r="S34" i="17" s="1"/>
  <c r="J1549" i="26" l="1"/>
  <c r="T1549" i="26" s="1"/>
  <c r="W34" i="17"/>
  <c r="AB34" i="17"/>
  <c r="F35" i="17"/>
  <c r="H35" i="17" s="1"/>
  <c r="T34" i="17"/>
  <c r="M35" i="17"/>
  <c r="P35" i="17" s="1"/>
  <c r="R35" i="17" s="1"/>
  <c r="Y34" i="17"/>
  <c r="X34" i="17"/>
  <c r="V34" i="17"/>
  <c r="AA34" i="17"/>
  <c r="Z34" i="17"/>
  <c r="L1549" i="26" l="1"/>
  <c r="F1550" i="26" s="1"/>
  <c r="O35" i="17"/>
  <c r="I35" i="17"/>
  <c r="K35" i="17" s="1"/>
  <c r="U35" i="17" s="1"/>
  <c r="N35" i="17"/>
  <c r="G35" i="17"/>
  <c r="Z1549" i="26" l="1"/>
  <c r="W1549" i="26"/>
  <c r="V1549" i="26"/>
  <c r="AB1549" i="26"/>
  <c r="AA1549" i="26"/>
  <c r="M1550" i="26"/>
  <c r="O1550" i="26" s="1"/>
  <c r="Y1549" i="26"/>
  <c r="X1549" i="26"/>
  <c r="I1550" i="26"/>
  <c r="K1550" i="26" s="1"/>
  <c r="H1550" i="26"/>
  <c r="G1550" i="26"/>
  <c r="J35" i="17"/>
  <c r="L35" i="17" s="1"/>
  <c r="Q35" i="17"/>
  <c r="S35" i="17" s="1"/>
  <c r="P1550" i="26" l="1"/>
  <c r="R1550" i="26" s="1"/>
  <c r="U1550" i="26" s="1"/>
  <c r="N1550" i="26"/>
  <c r="J1550" i="26"/>
  <c r="L1550" i="26" s="1"/>
  <c r="F36" i="17"/>
  <c r="I36" i="17" s="1"/>
  <c r="K36" i="17" s="1"/>
  <c r="M36" i="17"/>
  <c r="N36" i="17" s="1"/>
  <c r="X35" i="17"/>
  <c r="W35" i="17"/>
  <c r="AB35" i="17"/>
  <c r="Z35" i="17"/>
  <c r="Y35" i="17"/>
  <c r="AA35" i="17"/>
  <c r="T35" i="17"/>
  <c r="V35" i="17" s="1"/>
  <c r="Q1550" i="26" l="1"/>
  <c r="S1550" i="26" s="1"/>
  <c r="M1551" i="26" s="1"/>
  <c r="G36" i="17"/>
  <c r="H36" i="17"/>
  <c r="O36" i="17"/>
  <c r="P36" i="17"/>
  <c r="R36" i="17" s="1"/>
  <c r="U36" i="17" s="1"/>
  <c r="W1550" i="26" l="1"/>
  <c r="Y1550" i="26"/>
  <c r="Z1550" i="26"/>
  <c r="AA1550" i="26"/>
  <c r="X1550" i="26"/>
  <c r="AB1550" i="26"/>
  <c r="T1550" i="26"/>
  <c r="V1550" i="26" s="1"/>
  <c r="F1551" i="26"/>
  <c r="H1551" i="26" s="1"/>
  <c r="P1551" i="26"/>
  <c r="R1551" i="26" s="1"/>
  <c r="O1551" i="26"/>
  <c r="N1551" i="26"/>
  <c r="J36" i="17"/>
  <c r="L36" i="17" s="1"/>
  <c r="Q36" i="17"/>
  <c r="S36" i="17" s="1"/>
  <c r="I1551" i="26" l="1"/>
  <c r="K1551" i="26" s="1"/>
  <c r="U1551" i="26" s="1"/>
  <c r="G1551" i="26"/>
  <c r="Q1551" i="26"/>
  <c r="S1551" i="26" s="1"/>
  <c r="X36" i="17"/>
  <c r="AB36" i="17"/>
  <c r="W36" i="17"/>
  <c r="Y36" i="17"/>
  <c r="F37" i="17"/>
  <c r="G37" i="17" s="1"/>
  <c r="Z36" i="17"/>
  <c r="M37" i="17"/>
  <c r="N37" i="17" s="1"/>
  <c r="AA36" i="17"/>
  <c r="T36" i="17"/>
  <c r="V36" i="17" s="1"/>
  <c r="J1551" i="26" l="1"/>
  <c r="T1551" i="26" s="1"/>
  <c r="I37" i="17"/>
  <c r="K37" i="17" s="1"/>
  <c r="H37" i="17"/>
  <c r="O37" i="17"/>
  <c r="P37" i="17"/>
  <c r="R37" i="17" s="1"/>
  <c r="L1551" i="26" l="1"/>
  <c r="M1552" i="26" s="1"/>
  <c r="P1552" i="26" s="1"/>
  <c r="R1552" i="26" s="1"/>
  <c r="U37" i="17"/>
  <c r="J37" i="17"/>
  <c r="L37" i="17" s="1"/>
  <c r="Q37" i="17"/>
  <c r="S37" i="17" s="1"/>
  <c r="W1551" i="26" l="1"/>
  <c r="Z1551" i="26"/>
  <c r="X1551" i="26"/>
  <c r="O1552" i="26"/>
  <c r="F1552" i="26"/>
  <c r="I1552" i="26" s="1"/>
  <c r="K1552" i="26" s="1"/>
  <c r="U1552" i="26" s="1"/>
  <c r="N1552" i="26"/>
  <c r="AB1551" i="26"/>
  <c r="V1551" i="26"/>
  <c r="AA1551" i="26"/>
  <c r="Y1551" i="26"/>
  <c r="W37" i="17"/>
  <c r="X37" i="17"/>
  <c r="AB37" i="17"/>
  <c r="Z37" i="17"/>
  <c r="F38" i="17"/>
  <c r="H38" i="17" s="1"/>
  <c r="AA37" i="17"/>
  <c r="M38" i="17"/>
  <c r="P38" i="17" s="1"/>
  <c r="R38" i="17" s="1"/>
  <c r="Y37" i="17"/>
  <c r="T37" i="17"/>
  <c r="V37" i="17" s="1"/>
  <c r="Q1552" i="26" l="1"/>
  <c r="S1552" i="26" s="1"/>
  <c r="G1552" i="26"/>
  <c r="H1552" i="26"/>
  <c r="G38" i="17"/>
  <c r="I38" i="17"/>
  <c r="K38" i="17" s="1"/>
  <c r="U38" i="17" s="1"/>
  <c r="N38" i="17"/>
  <c r="O38" i="17"/>
  <c r="J1552" i="26" l="1"/>
  <c r="L1552" i="26" s="1"/>
  <c r="Z1552" i="26" s="1"/>
  <c r="J38" i="17"/>
  <c r="L38" i="17" s="1"/>
  <c r="Q38" i="17"/>
  <c r="S38" i="17" s="1"/>
  <c r="T1552" i="26" l="1"/>
  <c r="V1552" i="26" s="1"/>
  <c r="AB1552" i="26"/>
  <c r="F1553" i="26"/>
  <c r="H1553" i="26" s="1"/>
  <c r="X1552" i="26"/>
  <c r="Y1552" i="26"/>
  <c r="M1553" i="26"/>
  <c r="P1553" i="26" s="1"/>
  <c r="R1553" i="26" s="1"/>
  <c r="W1552" i="26"/>
  <c r="AA1552" i="26"/>
  <c r="Z38" i="17"/>
  <c r="T38" i="17"/>
  <c r="V38" i="17" s="1"/>
  <c r="Y38" i="17"/>
  <c r="W38" i="17"/>
  <c r="M39" i="17"/>
  <c r="AB38" i="17"/>
  <c r="X38" i="17"/>
  <c r="AA38" i="17"/>
  <c r="F39" i="17"/>
  <c r="I1553" i="26" l="1"/>
  <c r="K1553" i="26" s="1"/>
  <c r="U1553" i="26" s="1"/>
  <c r="G1553" i="26"/>
  <c r="J1553" i="26" s="1"/>
  <c r="L1553" i="26" s="1"/>
  <c r="N1553" i="26"/>
  <c r="O1553" i="26"/>
  <c r="O39" i="17"/>
  <c r="N39" i="17"/>
  <c r="P39" i="17"/>
  <c r="G39" i="17"/>
  <c r="I39" i="17"/>
  <c r="H39" i="17"/>
  <c r="Q1553" i="26" l="1"/>
  <c r="S1553" i="26" s="1"/>
  <c r="F1554" i="26" s="1"/>
  <c r="H1554" i="26" s="1"/>
  <c r="Q39" i="17"/>
  <c r="R39" i="17"/>
  <c r="J39" i="17"/>
  <c r="K39" i="17"/>
  <c r="Z1553" i="26" l="1"/>
  <c r="W1553" i="26"/>
  <c r="T1553" i="26"/>
  <c r="V1553" i="26" s="1"/>
  <c r="AB1553" i="26"/>
  <c r="Y1553" i="26"/>
  <c r="X1553" i="26"/>
  <c r="M1554" i="26"/>
  <c r="P1554" i="26" s="1"/>
  <c r="R1554" i="26" s="1"/>
  <c r="AA1553" i="26"/>
  <c r="I1554" i="26"/>
  <c r="K1554" i="26" s="1"/>
  <c r="G1554" i="26"/>
  <c r="T39" i="17"/>
  <c r="U39" i="17"/>
  <c r="S39" i="17"/>
  <c r="L39" i="17"/>
  <c r="Z39" i="17" l="1"/>
  <c r="N1554" i="26"/>
  <c r="U1554" i="26"/>
  <c r="O1554" i="26"/>
  <c r="J1554" i="26"/>
  <c r="L1554" i="26" s="1"/>
  <c r="AA39" i="17"/>
  <c r="AB39" i="17"/>
  <c r="M40" i="17"/>
  <c r="X39" i="17"/>
  <c r="Y39" i="17"/>
  <c r="W39" i="17"/>
  <c r="F40" i="17"/>
  <c r="V39" i="17"/>
  <c r="Q1554" i="26" l="1"/>
  <c r="S1554" i="26" s="1"/>
  <c r="AB1554" i="26" s="1"/>
  <c r="Z1554" i="26"/>
  <c r="M1555" i="26"/>
  <c r="N1555" i="26" s="1"/>
  <c r="W1554" i="26"/>
  <c r="O40" i="17"/>
  <c r="P40" i="17"/>
  <c r="R40" i="17" s="1"/>
  <c r="N40" i="17"/>
  <c r="H40" i="17"/>
  <c r="I40" i="17"/>
  <c r="K40" i="17" s="1"/>
  <c r="G40" i="17"/>
  <c r="Y1554" i="26" l="1"/>
  <c r="X1554" i="26"/>
  <c r="T1554" i="26"/>
  <c r="V1554" i="26" s="1"/>
  <c r="AA1554" i="26"/>
  <c r="F1555" i="26"/>
  <c r="I1555" i="26" s="1"/>
  <c r="K1555" i="26" s="1"/>
  <c r="O1555" i="26"/>
  <c r="P1555" i="26"/>
  <c r="R1555" i="26" s="1"/>
  <c r="J40" i="17"/>
  <c r="L40" i="17" s="1"/>
  <c r="Q40" i="17"/>
  <c r="U40" i="17"/>
  <c r="H1555" i="26" l="1"/>
  <c r="G1555" i="26"/>
  <c r="U1555" i="26"/>
  <c r="Q1555" i="26"/>
  <c r="S1555" i="26" s="1"/>
  <c r="T40" i="17"/>
  <c r="S40" i="17"/>
  <c r="AB40" i="17" s="1"/>
  <c r="J1555" i="26" l="1"/>
  <c r="L1555" i="26" s="1"/>
  <c r="AA1555" i="26" s="1"/>
  <c r="W1555" i="26"/>
  <c r="Y1555" i="26"/>
  <c r="M1556" i="26"/>
  <c r="O1556" i="26" s="1"/>
  <c r="X1555" i="26"/>
  <c r="M41" i="17"/>
  <c r="P41" i="17" s="1"/>
  <c r="R41" i="17" s="1"/>
  <c r="V40" i="17"/>
  <c r="F41" i="17"/>
  <c r="G41" i="17" s="1"/>
  <c r="W40" i="17"/>
  <c r="X40" i="17"/>
  <c r="Z40" i="17"/>
  <c r="Y40" i="17"/>
  <c r="AA40" i="17"/>
  <c r="AB1555" i="26" l="1"/>
  <c r="F1556" i="26"/>
  <c r="H1556" i="26" s="1"/>
  <c r="Z1555" i="26"/>
  <c r="T1555" i="26"/>
  <c r="V1555" i="26" s="1"/>
  <c r="I1556" i="26"/>
  <c r="K1556" i="26" s="1"/>
  <c r="P1556" i="26"/>
  <c r="R1556" i="26" s="1"/>
  <c r="N1556" i="26"/>
  <c r="O41" i="17"/>
  <c r="N41" i="17"/>
  <c r="I41" i="17"/>
  <c r="K41" i="17" s="1"/>
  <c r="U41" i="17" s="1"/>
  <c r="H41" i="17"/>
  <c r="G1556" i="26" l="1"/>
  <c r="J1556" i="26"/>
  <c r="L1556" i="26" s="1"/>
  <c r="U1556" i="26"/>
  <c r="Q1556" i="26"/>
  <c r="S1556" i="26" s="1"/>
  <c r="Q41" i="17"/>
  <c r="S41" i="17" s="1"/>
  <c r="J41" i="17"/>
  <c r="X1556" i="26" l="1"/>
  <c r="T1556" i="26"/>
  <c r="V1556" i="26" s="1"/>
  <c r="W1556" i="26"/>
  <c r="F1557" i="26"/>
  <c r="H1557" i="26" s="1"/>
  <c r="AA1556" i="26"/>
  <c r="Y1556" i="26"/>
  <c r="AB1556" i="26"/>
  <c r="Z1556" i="26"/>
  <c r="M1557" i="26"/>
  <c r="P1557" i="26" s="1"/>
  <c r="R1557" i="26" s="1"/>
  <c r="T41" i="17"/>
  <c r="L41" i="17"/>
  <c r="Z41" i="17" s="1"/>
  <c r="I1557" i="26" l="1"/>
  <c r="K1557" i="26" s="1"/>
  <c r="U1557" i="26" s="1"/>
  <c r="G1557" i="26"/>
  <c r="N1557" i="26"/>
  <c r="O1557" i="26"/>
  <c r="F42" i="17"/>
  <c r="H42" i="17" s="1"/>
  <c r="V41" i="17"/>
  <c r="AB41" i="17"/>
  <c r="W41" i="17"/>
  <c r="X41" i="17"/>
  <c r="AA41" i="17"/>
  <c r="M42" i="17"/>
  <c r="P42" i="17" s="1"/>
  <c r="R42" i="17" s="1"/>
  <c r="Y41" i="17"/>
  <c r="J1557" i="26" l="1"/>
  <c r="L1557" i="26" s="1"/>
  <c r="Q1557" i="26"/>
  <c r="S1557" i="26" s="1"/>
  <c r="I42" i="17"/>
  <c r="K42" i="17" s="1"/>
  <c r="G42" i="17"/>
  <c r="N42" i="17"/>
  <c r="O42" i="17"/>
  <c r="J42" i="17" l="1"/>
  <c r="L42" i="17" s="1"/>
  <c r="T1557" i="26"/>
  <c r="V1557" i="26" s="1"/>
  <c r="F1558" i="26"/>
  <c r="M1558" i="26"/>
  <c r="AB1557" i="26"/>
  <c r="X1557" i="26"/>
  <c r="AA1557" i="26"/>
  <c r="W1557" i="26"/>
  <c r="Z1557" i="26"/>
  <c r="Y1557" i="26"/>
  <c r="Q42" i="17"/>
  <c r="S42" i="17" s="1"/>
  <c r="U42" i="17"/>
  <c r="H1558" i="26" l="1"/>
  <c r="G1558" i="26"/>
  <c r="I1558" i="26"/>
  <c r="K1558" i="26" s="1"/>
  <c r="P1558" i="26"/>
  <c r="R1558" i="26" s="1"/>
  <c r="O1558" i="26"/>
  <c r="N1558" i="26"/>
  <c r="AA42" i="17"/>
  <c r="T42" i="17"/>
  <c r="V42" i="17" s="1"/>
  <c r="F43" i="17"/>
  <c r="I43" i="17" s="1"/>
  <c r="M43" i="17"/>
  <c r="N43" i="17" s="1"/>
  <c r="W42" i="17"/>
  <c r="AB42" i="17"/>
  <c r="X42" i="17"/>
  <c r="Y42" i="17"/>
  <c r="Z42" i="17"/>
  <c r="U1558" i="26" l="1"/>
  <c r="Q1558" i="26"/>
  <c r="S1558" i="26" s="1"/>
  <c r="J1558" i="26"/>
  <c r="O43" i="17"/>
  <c r="P43" i="17"/>
  <c r="R43" i="17" s="1"/>
  <c r="H43" i="17"/>
  <c r="K43" i="17"/>
  <c r="G43" i="17"/>
  <c r="T1558" i="26" l="1"/>
  <c r="L1558" i="26"/>
  <c r="J43" i="17"/>
  <c r="L43" i="17" s="1"/>
  <c r="Q43" i="17"/>
  <c r="U43" i="17"/>
  <c r="F1559" i="26" l="1"/>
  <c r="M1559" i="26"/>
  <c r="AB1558" i="26"/>
  <c r="X1558" i="26"/>
  <c r="AA1558" i="26"/>
  <c r="W1558" i="26"/>
  <c r="Z1558" i="26"/>
  <c r="Y1558" i="26"/>
  <c r="V1558" i="26"/>
  <c r="T43" i="17"/>
  <c r="S43" i="17"/>
  <c r="Y43" i="17" s="1"/>
  <c r="P1559" i="26" l="1"/>
  <c r="R1559" i="26" s="1"/>
  <c r="O1559" i="26"/>
  <c r="N1559" i="26"/>
  <c r="H1559" i="26"/>
  <c r="G1559" i="26"/>
  <c r="I1559" i="26"/>
  <c r="K1559" i="26" s="1"/>
  <c r="AB43" i="17"/>
  <c r="W43" i="17"/>
  <c r="AA43" i="17"/>
  <c r="F44" i="17"/>
  <c r="I44" i="17" s="1"/>
  <c r="M44" i="17"/>
  <c r="N44" i="17" s="1"/>
  <c r="Z43" i="17"/>
  <c r="X43" i="17"/>
  <c r="V43" i="17"/>
  <c r="Q1559" i="26" l="1"/>
  <c r="S1559" i="26" s="1"/>
  <c r="U1559" i="26"/>
  <c r="J1559" i="26"/>
  <c r="G44" i="17"/>
  <c r="H44" i="17"/>
  <c r="K44" i="17"/>
  <c r="P44" i="17"/>
  <c r="R44" i="17" s="1"/>
  <c r="O44" i="17"/>
  <c r="T1559" i="26" l="1"/>
  <c r="L1559" i="26"/>
  <c r="Q44" i="17"/>
  <c r="S44" i="17" s="1"/>
  <c r="J44" i="17"/>
  <c r="L44" i="17" s="1"/>
  <c r="U44" i="17"/>
  <c r="F1560" i="26" l="1"/>
  <c r="M1560" i="26"/>
  <c r="AB1559" i="26"/>
  <c r="X1559" i="26"/>
  <c r="AA1559" i="26"/>
  <c r="W1559" i="26"/>
  <c r="Z1559" i="26"/>
  <c r="Y1559" i="26"/>
  <c r="V1559" i="26"/>
  <c r="Y44" i="17"/>
  <c r="W44" i="17"/>
  <c r="M45" i="17"/>
  <c r="P45" i="17" s="1"/>
  <c r="R45" i="17" s="1"/>
  <c r="F45" i="17"/>
  <c r="H45" i="17" s="1"/>
  <c r="T44" i="17"/>
  <c r="V44" i="17" s="1"/>
  <c r="AB44" i="17"/>
  <c r="Z44" i="17"/>
  <c r="X44" i="17"/>
  <c r="AA44" i="17"/>
  <c r="P1560" i="26" l="1"/>
  <c r="R1560" i="26" s="1"/>
  <c r="O1560" i="26"/>
  <c r="N1560" i="26"/>
  <c r="H1560" i="26"/>
  <c r="G1560" i="26"/>
  <c r="I1560" i="26"/>
  <c r="K1560" i="26" s="1"/>
  <c r="O45" i="17"/>
  <c r="N45" i="17"/>
  <c r="I45" i="17"/>
  <c r="K45" i="17" s="1"/>
  <c r="U45" i="17" s="1"/>
  <c r="G45" i="17"/>
  <c r="U1560" i="26" l="1"/>
  <c r="Q1560" i="26"/>
  <c r="S1560" i="26" s="1"/>
  <c r="J1560" i="26"/>
  <c r="J45" i="17"/>
  <c r="L45" i="17" s="1"/>
  <c r="Q45" i="17"/>
  <c r="S45" i="17" s="1"/>
  <c r="T1560" i="26" l="1"/>
  <c r="L1560" i="26"/>
  <c r="Z45" i="17"/>
  <c r="F46" i="17"/>
  <c r="I46" i="17" s="1"/>
  <c r="K46" i="17" s="1"/>
  <c r="W45" i="17"/>
  <c r="T45" i="17"/>
  <c r="AA45" i="17"/>
  <c r="M46" i="17"/>
  <c r="O46" i="17" s="1"/>
  <c r="X45" i="17"/>
  <c r="V45" i="17"/>
  <c r="Y45" i="17"/>
  <c r="AB45" i="17"/>
  <c r="F1561" i="26" l="1"/>
  <c r="M1561" i="26"/>
  <c r="G46" i="17"/>
  <c r="AB1560" i="26"/>
  <c r="X1560" i="26"/>
  <c r="AA1560" i="26"/>
  <c r="W1560" i="26"/>
  <c r="Z1560" i="26"/>
  <c r="Y1560" i="26"/>
  <c r="V1560" i="26"/>
  <c r="H46" i="17"/>
  <c r="J46" i="17" s="1"/>
  <c r="L46" i="17" s="1"/>
  <c r="N46" i="17"/>
  <c r="P46" i="17"/>
  <c r="R46" i="17" s="1"/>
  <c r="U46" i="17" s="1"/>
  <c r="P1561" i="26" l="1"/>
  <c r="R1561" i="26" s="1"/>
  <c r="O1561" i="26"/>
  <c r="N1561" i="26"/>
  <c r="H1561" i="26"/>
  <c r="G1561" i="26"/>
  <c r="I1561" i="26"/>
  <c r="K1561" i="26" s="1"/>
  <c r="Q46" i="17"/>
  <c r="S46" i="17" s="1"/>
  <c r="X46" i="17" s="1"/>
  <c r="Q1561" i="26" l="1"/>
  <c r="S1561" i="26" s="1"/>
  <c r="U1561" i="26"/>
  <c r="J1561" i="26"/>
  <c r="W46" i="17"/>
  <c r="F47" i="17"/>
  <c r="H47" i="17" s="1"/>
  <c r="M47" i="17"/>
  <c r="P47" i="17" s="1"/>
  <c r="R47" i="17" s="1"/>
  <c r="Z46" i="17"/>
  <c r="AB46" i="17"/>
  <c r="AA46" i="17"/>
  <c r="Y46" i="17"/>
  <c r="T46" i="17"/>
  <c r="V46" i="17" s="1"/>
  <c r="T1561" i="26" l="1"/>
  <c r="L1561" i="26"/>
  <c r="O47" i="17"/>
  <c r="N47" i="17"/>
  <c r="G47" i="17"/>
  <c r="I47" i="17"/>
  <c r="K47" i="17" s="1"/>
  <c r="U47" i="17" s="1"/>
  <c r="F1562" i="26" l="1"/>
  <c r="M1562" i="26"/>
  <c r="AB1561" i="26"/>
  <c r="X1561" i="26"/>
  <c r="AA1561" i="26"/>
  <c r="W1561" i="26"/>
  <c r="Z1561" i="26"/>
  <c r="Y1561" i="26"/>
  <c r="V1561" i="26"/>
  <c r="Q47" i="17"/>
  <c r="S47" i="17" s="1"/>
  <c r="J47" i="17"/>
  <c r="P1562" i="26" l="1"/>
  <c r="R1562" i="26" s="1"/>
  <c r="O1562" i="26"/>
  <c r="N1562" i="26"/>
  <c r="H1562" i="26"/>
  <c r="G1562" i="26"/>
  <c r="I1562" i="26"/>
  <c r="K1562" i="26" s="1"/>
  <c r="T47" i="17"/>
  <c r="L47" i="17"/>
  <c r="U1562" i="26" l="1"/>
  <c r="V47" i="17"/>
  <c r="J1562" i="26"/>
  <c r="Q1562" i="26"/>
  <c r="S1562" i="26" s="1"/>
  <c r="F48" i="17"/>
  <c r="I48" i="17" s="1"/>
  <c r="K48" i="17" s="1"/>
  <c r="AB47" i="17"/>
  <c r="AA47" i="17"/>
  <c r="W47" i="17"/>
  <c r="X47" i="17"/>
  <c r="Y47" i="17"/>
  <c r="Z47" i="17"/>
  <c r="M48" i="17"/>
  <c r="T1562" i="26" l="1"/>
  <c r="L1562" i="26"/>
  <c r="G48" i="17"/>
  <c r="H48" i="17"/>
  <c r="N48" i="17"/>
  <c r="P48" i="17"/>
  <c r="R48" i="17" s="1"/>
  <c r="U48" i="17" s="1"/>
  <c r="O48" i="17"/>
  <c r="F1563" i="26" l="1"/>
  <c r="M1563" i="26"/>
  <c r="AB1562" i="26"/>
  <c r="X1562" i="26"/>
  <c r="AA1562" i="26"/>
  <c r="W1562" i="26"/>
  <c r="Z1562" i="26"/>
  <c r="Y1562" i="26"/>
  <c r="V1562" i="26"/>
  <c r="J48" i="17"/>
  <c r="L48" i="17" s="1"/>
  <c r="Q48" i="17"/>
  <c r="S48" i="17" s="1"/>
  <c r="P1563" i="26" l="1"/>
  <c r="R1563" i="26" s="1"/>
  <c r="O1563" i="26"/>
  <c r="N1563" i="26"/>
  <c r="H1563" i="26"/>
  <c r="G1563" i="26"/>
  <c r="I1563" i="26"/>
  <c r="K1563" i="26" s="1"/>
  <c r="X48" i="17"/>
  <c r="Z48" i="17"/>
  <c r="AA48" i="17"/>
  <c r="M49" i="17"/>
  <c r="O49" i="17" s="1"/>
  <c r="Y48" i="17"/>
  <c r="AB48" i="17"/>
  <c r="F49" i="17"/>
  <c r="H49" i="17" s="1"/>
  <c r="W48" i="17"/>
  <c r="T48" i="17"/>
  <c r="V48" i="17" s="1"/>
  <c r="Q1563" i="26" l="1"/>
  <c r="S1563" i="26" s="1"/>
  <c r="U1563" i="26"/>
  <c r="J1563" i="26"/>
  <c r="P49" i="17"/>
  <c r="R49" i="17" s="1"/>
  <c r="N49" i="17"/>
  <c r="I49" i="17"/>
  <c r="K49" i="17" s="1"/>
  <c r="G49" i="17"/>
  <c r="T1563" i="26" l="1"/>
  <c r="L1563" i="26"/>
  <c r="Q49" i="17"/>
  <c r="S49" i="17" s="1"/>
  <c r="U49" i="17"/>
  <c r="J49" i="17"/>
  <c r="F1564" i="26" l="1"/>
  <c r="M1564" i="26"/>
  <c r="AB1563" i="26"/>
  <c r="X1563" i="26"/>
  <c r="AA1563" i="26"/>
  <c r="W1563" i="26"/>
  <c r="Z1563" i="26"/>
  <c r="Y1563" i="26"/>
  <c r="V1563" i="26"/>
  <c r="T49" i="17"/>
  <c r="L49" i="17"/>
  <c r="Z49" i="17" s="1"/>
  <c r="P1564" i="26" l="1"/>
  <c r="R1564" i="26" s="1"/>
  <c r="O1564" i="26"/>
  <c r="N1564" i="26"/>
  <c r="H1564" i="26"/>
  <c r="G1564" i="26"/>
  <c r="I1564" i="26"/>
  <c r="K1564" i="26" s="1"/>
  <c r="X49" i="17"/>
  <c r="M50" i="17"/>
  <c r="N50" i="17" s="1"/>
  <c r="Y49" i="17"/>
  <c r="F50" i="17"/>
  <c r="I50" i="17" s="1"/>
  <c r="K50" i="17" s="1"/>
  <c r="AB49" i="17"/>
  <c r="W49" i="17"/>
  <c r="AA49" i="17"/>
  <c r="V49" i="17"/>
  <c r="U1564" i="26" l="1"/>
  <c r="J1564" i="26"/>
  <c r="Q1564" i="26"/>
  <c r="S1564" i="26" s="1"/>
  <c r="P50" i="17"/>
  <c r="R50" i="17" s="1"/>
  <c r="U50" i="17" s="1"/>
  <c r="O50" i="17"/>
  <c r="H50" i="17"/>
  <c r="G50" i="17"/>
  <c r="T1564" i="26" l="1"/>
  <c r="L1564" i="26"/>
  <c r="Q50" i="17"/>
  <c r="S50" i="17" s="1"/>
  <c r="J50" i="17"/>
  <c r="L50" i="17" s="1"/>
  <c r="F1565" i="26" l="1"/>
  <c r="M1565" i="26"/>
  <c r="AB1564" i="26"/>
  <c r="X1564" i="26"/>
  <c r="AA1564" i="26"/>
  <c r="W1564" i="26"/>
  <c r="Z1564" i="26"/>
  <c r="Y1564" i="26"/>
  <c r="V1564" i="26"/>
  <c r="AB50" i="17"/>
  <c r="AA50" i="17"/>
  <c r="F51" i="17"/>
  <c r="I51" i="17" s="1"/>
  <c r="K51" i="17" s="1"/>
  <c r="X50" i="17"/>
  <c r="Y50" i="17"/>
  <c r="W50" i="17"/>
  <c r="M51" i="17"/>
  <c r="O51" i="17" s="1"/>
  <c r="Z50" i="17"/>
  <c r="T50" i="17"/>
  <c r="V50" i="17" s="1"/>
  <c r="P1565" i="26" l="1"/>
  <c r="R1565" i="26" s="1"/>
  <c r="O1565" i="26"/>
  <c r="N1565" i="26"/>
  <c r="H1565" i="26"/>
  <c r="G1565" i="26"/>
  <c r="I1565" i="26"/>
  <c r="K1565" i="26" s="1"/>
  <c r="G51" i="17"/>
  <c r="H51" i="17"/>
  <c r="N51" i="17"/>
  <c r="P51" i="17"/>
  <c r="R51" i="17" s="1"/>
  <c r="U51" i="17" s="1"/>
  <c r="Q1565" i="26" l="1"/>
  <c r="S1565" i="26" s="1"/>
  <c r="U1565" i="26"/>
  <c r="J1565" i="26"/>
  <c r="J51" i="17"/>
  <c r="L51" i="17" s="1"/>
  <c r="Q51" i="17"/>
  <c r="S51" i="17" s="1"/>
  <c r="T1565" i="26" l="1"/>
  <c r="L1565" i="26"/>
  <c r="X51" i="17"/>
  <c r="M52" i="17"/>
  <c r="N52" i="17" s="1"/>
  <c r="AB51" i="17"/>
  <c r="F52" i="17"/>
  <c r="H52" i="17" s="1"/>
  <c r="W51" i="17"/>
  <c r="Y51" i="17"/>
  <c r="Z51" i="17"/>
  <c r="AA51" i="17"/>
  <c r="T51" i="17"/>
  <c r="V51" i="17" s="1"/>
  <c r="F1566" i="26" l="1"/>
  <c r="M1566" i="26"/>
  <c r="AB1565" i="26"/>
  <c r="X1565" i="26"/>
  <c r="AA1565" i="26"/>
  <c r="W1565" i="26"/>
  <c r="Z1565" i="26"/>
  <c r="Y1565" i="26"/>
  <c r="V1565" i="26"/>
  <c r="P52" i="17"/>
  <c r="R52" i="17" s="1"/>
  <c r="O52" i="17"/>
  <c r="I52" i="17"/>
  <c r="K52" i="17" s="1"/>
  <c r="G52" i="17"/>
  <c r="P1566" i="26" l="1"/>
  <c r="R1566" i="26" s="1"/>
  <c r="O1566" i="26"/>
  <c r="N1566" i="26"/>
  <c r="H1566" i="26"/>
  <c r="G1566" i="26"/>
  <c r="I1566" i="26"/>
  <c r="K1566" i="26" s="1"/>
  <c r="U52" i="17"/>
  <c r="Q52" i="17"/>
  <c r="S52" i="17" s="1"/>
  <c r="J52" i="17"/>
  <c r="Q1566" i="26" l="1"/>
  <c r="S1566" i="26" s="1"/>
  <c r="U1566" i="26"/>
  <c r="J1566" i="26"/>
  <c r="T52" i="17"/>
  <c r="L52" i="17"/>
  <c r="Y52" i="17" s="1"/>
  <c r="T1566" i="26" l="1"/>
  <c r="L1566" i="26"/>
  <c r="M53" i="17"/>
  <c r="O53" i="17" s="1"/>
  <c r="F53" i="17"/>
  <c r="I53" i="17" s="1"/>
  <c r="K53" i="17" s="1"/>
  <c r="V52" i="17"/>
  <c r="AA52" i="17"/>
  <c r="Z52" i="17"/>
  <c r="X52" i="17"/>
  <c r="AB52" i="17"/>
  <c r="W52" i="17"/>
  <c r="N53" i="17" l="1"/>
  <c r="F1567" i="26"/>
  <c r="M1567" i="26"/>
  <c r="AB1566" i="26"/>
  <c r="X1566" i="26"/>
  <c r="AA1566" i="26"/>
  <c r="W1566" i="26"/>
  <c r="Z1566" i="26"/>
  <c r="Y1566" i="26"/>
  <c r="V1566" i="26"/>
  <c r="P53" i="17"/>
  <c r="R53" i="17" s="1"/>
  <c r="U53" i="17" s="1"/>
  <c r="H53" i="17"/>
  <c r="G53" i="17"/>
  <c r="P1567" i="26" l="1"/>
  <c r="R1567" i="26" s="1"/>
  <c r="O1567" i="26"/>
  <c r="N1567" i="26"/>
  <c r="H1567" i="26"/>
  <c r="G1567" i="26"/>
  <c r="I1567" i="26"/>
  <c r="K1567" i="26" s="1"/>
  <c r="Q53" i="17"/>
  <c r="S53" i="17" s="1"/>
  <c r="J53" i="17"/>
  <c r="L53" i="17" s="1"/>
  <c r="U1567" i="26" l="1"/>
  <c r="Q1567" i="26"/>
  <c r="S1567" i="26" s="1"/>
  <c r="J1567" i="26"/>
  <c r="W53" i="17"/>
  <c r="F54" i="17"/>
  <c r="G54" i="17" s="1"/>
  <c r="AB53" i="17"/>
  <c r="Y53" i="17"/>
  <c r="X53" i="17"/>
  <c r="AA53" i="17"/>
  <c r="T53" i="17"/>
  <c r="V53" i="17" s="1"/>
  <c r="Z53" i="17"/>
  <c r="M54" i="17"/>
  <c r="O54" i="17" s="1"/>
  <c r="H54" i="17" l="1"/>
  <c r="T1567" i="26"/>
  <c r="L1567" i="26"/>
  <c r="I54" i="17"/>
  <c r="K54" i="17" s="1"/>
  <c r="N54" i="17"/>
  <c r="P54" i="17"/>
  <c r="R54" i="17" s="1"/>
  <c r="F1568" i="26" l="1"/>
  <c r="M1568" i="26"/>
  <c r="AB1567" i="26"/>
  <c r="X1567" i="26"/>
  <c r="AA1567" i="26"/>
  <c r="W1567" i="26"/>
  <c r="Z1567" i="26"/>
  <c r="Y1567" i="26"/>
  <c r="V1567" i="26"/>
  <c r="J54" i="17"/>
  <c r="L54" i="17" s="1"/>
  <c r="U54" i="17"/>
  <c r="Q54" i="17"/>
  <c r="S54" i="17" s="1"/>
  <c r="P1568" i="26" l="1"/>
  <c r="R1568" i="26" s="1"/>
  <c r="O1568" i="26"/>
  <c r="N1568" i="26"/>
  <c r="H1568" i="26"/>
  <c r="G1568" i="26"/>
  <c r="I1568" i="26"/>
  <c r="K1568" i="26" s="1"/>
  <c r="T54" i="17"/>
  <c r="M55" i="17"/>
  <c r="O55" i="17" s="1"/>
  <c r="AB54" i="17"/>
  <c r="AA54" i="17"/>
  <c r="F55" i="17"/>
  <c r="G55" i="17" s="1"/>
  <c r="Y54" i="17"/>
  <c r="X54" i="17"/>
  <c r="Z54" i="17"/>
  <c r="W54" i="17"/>
  <c r="V54" i="17"/>
  <c r="I55" i="17" l="1"/>
  <c r="K55" i="17" s="1"/>
  <c r="U1568" i="26"/>
  <c r="J1568" i="26"/>
  <c r="Q1568" i="26"/>
  <c r="S1568" i="26" s="1"/>
  <c r="H55" i="17"/>
  <c r="J55" i="17" s="1"/>
  <c r="L55" i="17" s="1"/>
  <c r="P55" i="17"/>
  <c r="R55" i="17" s="1"/>
  <c r="N55" i="17"/>
  <c r="Q55" i="17" l="1"/>
  <c r="T55" i="17" s="1"/>
  <c r="U55" i="17"/>
  <c r="T1568" i="26"/>
  <c r="L1568" i="26"/>
  <c r="S55" i="17" l="1"/>
  <c r="AA55" i="17" s="1"/>
  <c r="F1569" i="26"/>
  <c r="M1569" i="26"/>
  <c r="AB1568" i="26"/>
  <c r="X1568" i="26"/>
  <c r="AA1568" i="26"/>
  <c r="W1568" i="26"/>
  <c r="Z1568" i="26"/>
  <c r="Y1568" i="26"/>
  <c r="V1568" i="26"/>
  <c r="V55" i="17"/>
  <c r="X55" i="17"/>
  <c r="M56" i="17" l="1"/>
  <c r="O56" i="17" s="1"/>
  <c r="Y55" i="17"/>
  <c r="F56" i="17"/>
  <c r="H56" i="17" s="1"/>
  <c r="AB55" i="17"/>
  <c r="Z55" i="17"/>
  <c r="W55" i="17"/>
  <c r="P56" i="17"/>
  <c r="R56" i="17" s="1"/>
  <c r="N56" i="17"/>
  <c r="P1569" i="26"/>
  <c r="R1569" i="26" s="1"/>
  <c r="O1569" i="26"/>
  <c r="N1569" i="26"/>
  <c r="H1569" i="26"/>
  <c r="G1569" i="26"/>
  <c r="I1569" i="26"/>
  <c r="K1569" i="26" s="1"/>
  <c r="I56" i="17" l="1"/>
  <c r="K56" i="17" s="1"/>
  <c r="U56" i="17" s="1"/>
  <c r="G56" i="17"/>
  <c r="Q56" i="17"/>
  <c r="S56" i="17" s="1"/>
  <c r="U1569" i="26"/>
  <c r="J1569" i="26"/>
  <c r="L1569" i="26" s="1"/>
  <c r="Q1569" i="26"/>
  <c r="S1569" i="26" s="1"/>
  <c r="J56" i="17" l="1"/>
  <c r="T56" i="17" s="1"/>
  <c r="M1570" i="26"/>
  <c r="F1570" i="26"/>
  <c r="T1569" i="26"/>
  <c r="V1569" i="26" s="1"/>
  <c r="AB1569" i="26"/>
  <c r="X1569" i="26"/>
  <c r="AA1569" i="26"/>
  <c r="W1569" i="26"/>
  <c r="Z1569" i="26"/>
  <c r="Y1569" i="26"/>
  <c r="L56" i="17" l="1"/>
  <c r="V56" i="17" s="1"/>
  <c r="H1570" i="26"/>
  <c r="G1570" i="26"/>
  <c r="I1570" i="26"/>
  <c r="K1570" i="26" s="1"/>
  <c r="P1570" i="26"/>
  <c r="R1570" i="26" s="1"/>
  <c r="O1570" i="26"/>
  <c r="N1570" i="26"/>
  <c r="W56" i="17" l="1"/>
  <c r="Z56" i="17"/>
  <c r="Y56" i="17"/>
  <c r="X56" i="17"/>
  <c r="AA56" i="17"/>
  <c r="F57" i="17"/>
  <c r="M57" i="17"/>
  <c r="AB56" i="17"/>
  <c r="Q1570" i="26"/>
  <c r="S1570" i="26" s="1"/>
  <c r="U1570" i="26"/>
  <c r="J1570" i="26"/>
  <c r="H57" i="17" l="1"/>
  <c r="G57" i="17"/>
  <c r="I57" i="17"/>
  <c r="K57" i="17" s="1"/>
  <c r="P57" i="17"/>
  <c r="R57" i="17" s="1"/>
  <c r="N57" i="17"/>
  <c r="O57" i="17"/>
  <c r="T1570" i="26"/>
  <c r="L1570" i="26"/>
  <c r="J57" i="17" l="1"/>
  <c r="L57" i="17" s="1"/>
  <c r="Q57" i="17"/>
  <c r="S57" i="17" s="1"/>
  <c r="U57" i="17"/>
  <c r="AB1570" i="26"/>
  <c r="AB1573" i="26" s="1"/>
  <c r="X1570" i="26"/>
  <c r="X1573" i="26" s="1"/>
  <c r="AA1570" i="26"/>
  <c r="AA1573" i="26" s="1"/>
  <c r="W1570" i="26"/>
  <c r="W1573" i="26" s="1"/>
  <c r="D32" i="3" s="1"/>
  <c r="D33" i="3" s="1"/>
  <c r="Z1570" i="26"/>
  <c r="Z1573" i="26" s="1"/>
  <c r="Y1570" i="26"/>
  <c r="Y1573" i="26" s="1"/>
  <c r="E32" i="3" s="1"/>
  <c r="E33" i="3" s="1"/>
  <c r="V1570" i="26"/>
  <c r="Z57" i="17"/>
  <c r="Y57" i="17"/>
  <c r="AA57" i="17"/>
  <c r="M58" i="17"/>
  <c r="W57" i="17"/>
  <c r="X57" i="17"/>
  <c r="F58" i="17"/>
  <c r="AB57" i="17"/>
  <c r="T57" i="17" l="1"/>
  <c r="V57" i="17" s="1"/>
  <c r="D36" i="3"/>
  <c r="D40" i="3"/>
  <c r="H58" i="17"/>
  <c r="G58" i="17"/>
  <c r="I58" i="17"/>
  <c r="K58" i="17" s="1"/>
  <c r="P58" i="17"/>
  <c r="R58" i="17" s="1"/>
  <c r="N58" i="17"/>
  <c r="O58" i="17"/>
  <c r="J58" i="17" l="1"/>
  <c r="L58" i="17" s="1"/>
  <c r="U58" i="17"/>
  <c r="Q58" i="17"/>
  <c r="S58" i="17" s="1"/>
  <c r="Z58" i="17" l="1"/>
  <c r="W58" i="17"/>
  <c r="AA58" i="17"/>
  <c r="F59" i="17"/>
  <c r="G59" i="17" s="1"/>
  <c r="X58" i="17"/>
  <c r="Y58" i="17"/>
  <c r="M59" i="17"/>
  <c r="N59" i="17" s="1"/>
  <c r="AB58" i="17"/>
  <c r="T58" i="17"/>
  <c r="V58" i="17" s="1"/>
  <c r="O59" i="17" l="1"/>
  <c r="P59" i="17"/>
  <c r="R59" i="17" s="1"/>
  <c r="H59" i="17"/>
  <c r="I59" i="17"/>
  <c r="K59" i="17" s="1"/>
  <c r="Q59" i="17" l="1"/>
  <c r="S59" i="17" s="1"/>
  <c r="U59" i="17"/>
  <c r="J59" i="17"/>
  <c r="L59" i="17" s="1"/>
  <c r="AB59" i="17" l="1"/>
  <c r="W59" i="17"/>
  <c r="M60" i="17"/>
  <c r="P60" i="17" s="1"/>
  <c r="R60" i="17" s="1"/>
  <c r="Z59" i="17"/>
  <c r="T59" i="17"/>
  <c r="V59" i="17" s="1"/>
  <c r="F60" i="17"/>
  <c r="H60" i="17" s="1"/>
  <c r="Y59" i="17"/>
  <c r="X59" i="17"/>
  <c r="AA59" i="17"/>
  <c r="O60" i="17" l="1"/>
  <c r="N60" i="17"/>
  <c r="G60" i="17"/>
  <c r="I60" i="17"/>
  <c r="K60" i="17" s="1"/>
  <c r="U60" i="17" s="1"/>
  <c r="Q60" i="17" l="1"/>
  <c r="S60" i="17" s="1"/>
  <c r="J60" i="17"/>
  <c r="L60" i="17" s="1"/>
  <c r="T60" i="17" l="1"/>
  <c r="V60" i="17" s="1"/>
  <c r="M61" i="17"/>
  <c r="O61" i="17" s="1"/>
  <c r="Y60" i="17"/>
  <c r="Z60" i="17"/>
  <c r="X60" i="17"/>
  <c r="AA60" i="17"/>
  <c r="W60" i="17"/>
  <c r="F61" i="17"/>
  <c r="H61" i="17" s="1"/>
  <c r="AB60" i="17"/>
  <c r="N61" i="17" l="1"/>
  <c r="P61" i="17"/>
  <c r="R61" i="17" s="1"/>
  <c r="G61" i="17"/>
  <c r="I61" i="17"/>
  <c r="K61" i="17" s="1"/>
  <c r="U61" i="17" l="1"/>
  <c r="Q61" i="17"/>
  <c r="S61" i="17" s="1"/>
  <c r="J61" i="17"/>
  <c r="L61" i="17" s="1"/>
  <c r="Z61" i="17" l="1"/>
  <c r="M62" i="17"/>
  <c r="O62" i="17" s="1"/>
  <c r="F62" i="17"/>
  <c r="I62" i="17" s="1"/>
  <c r="K62" i="17" s="1"/>
  <c r="AA61" i="17"/>
  <c r="Y61" i="17"/>
  <c r="W61" i="17"/>
  <c r="AB61" i="17"/>
  <c r="X61" i="17"/>
  <c r="T61" i="17"/>
  <c r="V61" i="17" s="1"/>
  <c r="G62" i="17" l="1"/>
  <c r="H62" i="17"/>
  <c r="N62" i="17"/>
  <c r="P62" i="17"/>
  <c r="R62" i="17" s="1"/>
  <c r="U62" i="17" s="1"/>
  <c r="J62" i="17" l="1"/>
  <c r="L62" i="17" s="1"/>
  <c r="Q62" i="17"/>
  <c r="S62" i="17" s="1"/>
  <c r="W62" i="17" l="1"/>
  <c r="F63" i="17"/>
  <c r="G63" i="17" s="1"/>
  <c r="X62" i="17"/>
  <c r="T62" i="17"/>
  <c r="V62" i="17" s="1"/>
  <c r="M63" i="17"/>
  <c r="P63" i="17" s="1"/>
  <c r="R63" i="17" s="1"/>
  <c r="AB62" i="17"/>
  <c r="Y62" i="17"/>
  <c r="AA62" i="17"/>
  <c r="Z62" i="17"/>
  <c r="I63" i="17" l="1"/>
  <c r="K63" i="17" s="1"/>
  <c r="U63" i="17" s="1"/>
  <c r="H63" i="17"/>
  <c r="O63" i="17"/>
  <c r="N63" i="17"/>
  <c r="J63" i="17" l="1"/>
  <c r="L63" i="17" s="1"/>
  <c r="Q63" i="17"/>
  <c r="S63" i="17" s="1"/>
  <c r="F64" i="17" l="1"/>
  <c r="W63" i="17"/>
  <c r="Y63" i="17"/>
  <c r="AA63" i="17"/>
  <c r="T63" i="17"/>
  <c r="V63" i="17" s="1"/>
  <c r="X63" i="17"/>
  <c r="AB63" i="17"/>
  <c r="Z63" i="17"/>
  <c r="M64" i="17"/>
  <c r="N64" i="17" s="1"/>
  <c r="H64" i="17"/>
  <c r="G64" i="17"/>
  <c r="I64" i="17"/>
  <c r="K64" i="17" s="1"/>
  <c r="O64" i="17" l="1"/>
  <c r="P64" i="17"/>
  <c r="R64" i="17" s="1"/>
  <c r="U64" i="17" s="1"/>
  <c r="J64" i="17"/>
  <c r="L64" i="17" s="1"/>
  <c r="Q64" i="17" l="1"/>
  <c r="T64" i="17" s="1"/>
  <c r="S64" i="17" l="1"/>
  <c r="X64" i="17" s="1"/>
  <c r="AB64" i="17" l="1"/>
  <c r="W64" i="17"/>
  <c r="Y64" i="17"/>
  <c r="Z64" i="17"/>
  <c r="AA64" i="17"/>
  <c r="F65" i="17"/>
  <c r="H65" i="17" s="1"/>
  <c r="M65" i="17"/>
  <c r="N65" i="17" s="1"/>
  <c r="V64" i="17"/>
  <c r="I65" i="17" l="1"/>
  <c r="K65" i="17" s="1"/>
  <c r="G65" i="17"/>
  <c r="P65" i="17"/>
  <c r="R65" i="17" s="1"/>
  <c r="O65" i="17"/>
  <c r="Q65" i="17" l="1"/>
  <c r="S65" i="17" s="1"/>
  <c r="J65" i="17"/>
  <c r="U65" i="17"/>
  <c r="T65" i="17" l="1"/>
  <c r="L65" i="17"/>
  <c r="Z65" i="17" s="1"/>
  <c r="V65" i="17" l="1"/>
  <c r="F66" i="17"/>
  <c r="I66" i="17" s="1"/>
  <c r="K66" i="17" s="1"/>
  <c r="Y65" i="17"/>
  <c r="AB65" i="17"/>
  <c r="W65" i="17"/>
  <c r="X65" i="17"/>
  <c r="M66" i="17"/>
  <c r="P66" i="17" s="1"/>
  <c r="R66" i="17" s="1"/>
  <c r="AA65" i="17"/>
  <c r="G66" i="17" l="1"/>
  <c r="H66" i="17"/>
  <c r="O66" i="17"/>
  <c r="N66" i="17"/>
  <c r="U66" i="17"/>
  <c r="J66" i="17" l="1"/>
  <c r="L66" i="17" s="1"/>
  <c r="Q66" i="17"/>
  <c r="T66" i="17" l="1"/>
  <c r="S66" i="17"/>
  <c r="V66" i="17" s="1"/>
  <c r="AA66" i="17" l="1"/>
  <c r="M67" i="17"/>
  <c r="N67" i="17" s="1"/>
  <c r="AB66" i="17"/>
  <c r="X66" i="17"/>
  <c r="Y66" i="17"/>
  <c r="F67" i="17"/>
  <c r="Z66" i="17"/>
  <c r="W66" i="17"/>
  <c r="O67" i="17" l="1"/>
  <c r="P67" i="17"/>
  <c r="R67" i="17" s="1"/>
  <c r="I67" i="17"/>
  <c r="K67" i="17" s="1"/>
  <c r="H67" i="17"/>
  <c r="G67" i="17"/>
  <c r="Q67" i="17" l="1"/>
  <c r="S67" i="17" s="1"/>
  <c r="U67" i="17"/>
  <c r="J67" i="17"/>
  <c r="L67" i="17" l="1"/>
  <c r="T67" i="17"/>
  <c r="F68" i="17" l="1"/>
  <c r="M68" i="17"/>
  <c r="AA67" i="17"/>
  <c r="V67" i="17"/>
  <c r="X67" i="17"/>
  <c r="W67" i="17"/>
  <c r="Y67" i="17"/>
  <c r="Z67" i="17"/>
  <c r="AB67" i="17"/>
  <c r="N68" i="17" l="1"/>
  <c r="P68" i="17"/>
  <c r="R68" i="17" s="1"/>
  <c r="O68" i="17"/>
  <c r="G68" i="17"/>
  <c r="I68" i="17"/>
  <c r="K68" i="17" s="1"/>
  <c r="H68" i="17"/>
  <c r="J68" i="17" l="1"/>
  <c r="U68" i="17"/>
  <c r="Q68" i="17"/>
  <c r="S68" i="17" s="1"/>
  <c r="L68" i="17" l="1"/>
  <c r="T68" i="17"/>
  <c r="Y68" i="17" l="1"/>
  <c r="AB68" i="17"/>
  <c r="AA68" i="17"/>
  <c r="X68" i="17"/>
  <c r="F69" i="17"/>
  <c r="Z68" i="17"/>
  <c r="W68" i="17"/>
  <c r="M69" i="17"/>
  <c r="V68" i="17"/>
  <c r="O69" i="17" l="1"/>
  <c r="N69" i="17"/>
  <c r="P69" i="17"/>
  <c r="R69" i="17" s="1"/>
  <c r="G69" i="17"/>
  <c r="H69" i="17"/>
  <c r="I69" i="17"/>
  <c r="K69" i="17" s="1"/>
  <c r="J69" i="17" l="1"/>
  <c r="L69" i="17" s="1"/>
  <c r="Q69" i="17"/>
  <c r="S69" i="17" s="1"/>
  <c r="U69" i="17"/>
  <c r="T69" i="17" l="1"/>
  <c r="V69" i="17" s="1"/>
  <c r="W69" i="17"/>
  <c r="X69" i="17"/>
  <c r="AA69" i="17"/>
  <c r="Y69" i="17"/>
  <c r="AB69" i="17"/>
  <c r="Z69" i="17"/>
  <c r="F70" i="17"/>
  <c r="M70" i="17"/>
  <c r="O70" i="17" l="1"/>
  <c r="P70" i="17"/>
  <c r="R70" i="17" s="1"/>
  <c r="N70" i="17"/>
  <c r="I70" i="17"/>
  <c r="K70" i="17" s="1"/>
  <c r="G70" i="17"/>
  <c r="H70" i="17"/>
  <c r="Q70" i="17" l="1"/>
  <c r="S70" i="17" s="1"/>
  <c r="J70" i="17"/>
  <c r="U70" i="17"/>
  <c r="T70" i="17" l="1"/>
  <c r="L70" i="17"/>
  <c r="Z70" i="17" s="1"/>
  <c r="V70" i="17" l="1"/>
  <c r="M71" i="17"/>
  <c r="P71" i="17" s="1"/>
  <c r="R71" i="17" s="1"/>
  <c r="F71" i="17"/>
  <c r="G71" i="17" s="1"/>
  <c r="AB70" i="17"/>
  <c r="AA70" i="17"/>
  <c r="X70" i="17"/>
  <c r="W70" i="17"/>
  <c r="Y70" i="17"/>
  <c r="I71" i="17" l="1"/>
  <c r="K71" i="17" s="1"/>
  <c r="U71" i="17" s="1"/>
  <c r="H71" i="17"/>
  <c r="N71" i="17"/>
  <c r="O71" i="17"/>
  <c r="J71" i="17" l="1"/>
  <c r="L71" i="17" s="1"/>
  <c r="Q71" i="17"/>
  <c r="S71" i="17" s="1"/>
  <c r="M72" i="17" l="1"/>
  <c r="O72" i="17" s="1"/>
  <c r="Z71" i="17"/>
  <c r="AB71" i="17"/>
  <c r="AA71" i="17"/>
  <c r="W71" i="17"/>
  <c r="F72" i="17"/>
  <c r="I72" i="17" s="1"/>
  <c r="K72" i="17" s="1"/>
  <c r="X71" i="17"/>
  <c r="Y71" i="17"/>
  <c r="T71" i="17"/>
  <c r="V71" i="17" s="1"/>
  <c r="P72" i="17" l="1"/>
  <c r="R72" i="17" s="1"/>
  <c r="U72" i="17" s="1"/>
  <c r="N72" i="17"/>
  <c r="G72" i="17"/>
  <c r="H72" i="17"/>
  <c r="Q72" i="17" l="1"/>
  <c r="S72" i="17" s="1"/>
  <c r="J72" i="17"/>
  <c r="L72" i="17" s="1"/>
  <c r="F73" i="17" l="1"/>
  <c r="H73" i="17" s="1"/>
  <c r="Y72" i="17"/>
  <c r="W72" i="17"/>
  <c r="Z72" i="17"/>
  <c r="AA72" i="17"/>
  <c r="X72" i="17"/>
  <c r="M73" i="17"/>
  <c r="O73" i="17" s="1"/>
  <c r="AB72" i="17"/>
  <c r="T72" i="17"/>
  <c r="V72" i="17" s="1"/>
  <c r="G73" i="17" l="1"/>
  <c r="I73" i="17"/>
  <c r="K73" i="17" s="1"/>
  <c r="N73" i="17"/>
  <c r="P73" i="17"/>
  <c r="R73" i="17" s="1"/>
  <c r="J73" i="17" l="1"/>
  <c r="L73" i="17" s="1"/>
  <c r="U73" i="17"/>
  <c r="Q73" i="17"/>
  <c r="S73" i="17" s="1"/>
  <c r="T73" i="17" l="1"/>
  <c r="V73" i="17" s="1"/>
  <c r="AB73" i="17"/>
  <c r="Y73" i="17"/>
  <c r="W73" i="17"/>
  <c r="AA73" i="17"/>
  <c r="X73" i="17"/>
  <c r="M74" i="17"/>
  <c r="Z73" i="17"/>
  <c r="F74" i="17"/>
  <c r="O74" i="17" l="1"/>
  <c r="P74" i="17"/>
  <c r="R74" i="17" s="1"/>
  <c r="N74" i="17"/>
  <c r="G74" i="17"/>
  <c r="I74" i="17"/>
  <c r="K74" i="17" s="1"/>
  <c r="H74" i="17"/>
  <c r="Q74" i="17" l="1"/>
  <c r="S74" i="17" s="1"/>
  <c r="U74" i="17"/>
  <c r="J74" i="17"/>
  <c r="T74" i="17" l="1"/>
  <c r="L74" i="17"/>
  <c r="Y74" i="17" l="1"/>
  <c r="X74" i="17"/>
  <c r="AB74" i="17"/>
  <c r="F75" i="17"/>
  <c r="AA74" i="17"/>
  <c r="M75" i="17"/>
  <c r="V74" i="17"/>
  <c r="W74" i="17"/>
  <c r="Z74" i="17"/>
  <c r="H75" i="17" l="1"/>
  <c r="I75" i="17"/>
  <c r="K75" i="17" s="1"/>
  <c r="G75" i="17"/>
  <c r="O75" i="17"/>
  <c r="P75" i="17"/>
  <c r="R75" i="17" s="1"/>
  <c r="N75" i="17"/>
  <c r="J75" i="17" l="1"/>
  <c r="L75" i="17" s="1"/>
  <c r="Q75" i="17"/>
  <c r="S75" i="17" s="1"/>
  <c r="U75" i="17"/>
  <c r="Z75" i="17" l="1"/>
  <c r="T75" i="17"/>
  <c r="F76" i="17"/>
  <c r="G76" i="17" s="1"/>
  <c r="M76" i="17"/>
  <c r="P76" i="17" s="1"/>
  <c r="R76" i="17" s="1"/>
  <c r="AA75" i="17"/>
  <c r="Y75" i="17"/>
  <c r="W75" i="17"/>
  <c r="AB75" i="17"/>
  <c r="X75" i="17"/>
  <c r="V75" i="17"/>
  <c r="H76" i="17" l="1"/>
  <c r="I76" i="17"/>
  <c r="K76" i="17" s="1"/>
  <c r="U76" i="17" s="1"/>
  <c r="O76" i="17"/>
  <c r="N76" i="17"/>
  <c r="Q76" i="17" l="1"/>
  <c r="S76" i="17" s="1"/>
  <c r="J76" i="17"/>
  <c r="L76" i="17" s="1"/>
  <c r="Y76" i="17" l="1"/>
  <c r="M77" i="17"/>
  <c r="N77" i="17" s="1"/>
  <c r="F77" i="17"/>
  <c r="I77" i="17" s="1"/>
  <c r="K77" i="17" s="1"/>
  <c r="W76" i="17"/>
  <c r="X76" i="17"/>
  <c r="AB76" i="17"/>
  <c r="Z76" i="17"/>
  <c r="AA76" i="17"/>
  <c r="T76" i="17"/>
  <c r="V76" i="17" s="1"/>
  <c r="P77" i="17" l="1"/>
  <c r="R77" i="17" s="1"/>
  <c r="U77" i="17" s="1"/>
  <c r="O77" i="17"/>
  <c r="H77" i="17"/>
  <c r="G77" i="17"/>
  <c r="Q77" i="17" l="1"/>
  <c r="S77" i="17" s="1"/>
  <c r="J77" i="17"/>
  <c r="T77" i="17" l="1"/>
  <c r="L77" i="17"/>
  <c r="V77" i="17" l="1"/>
  <c r="Z77" i="17"/>
  <c r="F78" i="17"/>
  <c r="H78" i="17" s="1"/>
  <c r="W77" i="17"/>
  <c r="Y77" i="17"/>
  <c r="AA77" i="17"/>
  <c r="AB77" i="17"/>
  <c r="X77" i="17"/>
  <c r="M78" i="17"/>
  <c r="O78" i="17" s="1"/>
  <c r="G78" i="17" l="1"/>
  <c r="I78" i="17"/>
  <c r="K78" i="17" s="1"/>
  <c r="P78" i="17"/>
  <c r="R78" i="17" s="1"/>
  <c r="N78" i="17"/>
  <c r="J78" i="17" l="1"/>
  <c r="L78" i="17" s="1"/>
  <c r="U78" i="17"/>
  <c r="Q78" i="17"/>
  <c r="S78" i="17" s="1"/>
  <c r="AB78" i="17" l="1"/>
  <c r="T78" i="17"/>
  <c r="V78" i="17" s="1"/>
  <c r="Y78" i="17"/>
  <c r="W78" i="17"/>
  <c r="AA78" i="17"/>
  <c r="Z78" i="17"/>
  <c r="F79" i="17"/>
  <c r="X78" i="17"/>
  <c r="M79" i="17"/>
  <c r="N79" i="17" l="1"/>
  <c r="O79" i="17"/>
  <c r="P79" i="17"/>
  <c r="R79" i="17" s="1"/>
  <c r="H79" i="17"/>
  <c r="I79" i="17"/>
  <c r="K79" i="17" s="1"/>
  <c r="G79" i="17"/>
  <c r="J79" i="17" l="1"/>
  <c r="L79" i="17" s="1"/>
  <c r="Q79" i="17"/>
  <c r="S79" i="17" s="1"/>
  <c r="U79" i="17"/>
  <c r="AB79" i="17" l="1"/>
  <c r="Z79" i="17"/>
  <c r="W79" i="17"/>
  <c r="X79" i="17"/>
  <c r="Y79" i="17"/>
  <c r="AA79" i="17"/>
  <c r="T79" i="17"/>
  <c r="V79" i="17" s="1"/>
  <c r="M80" i="17"/>
  <c r="O80" i="17" s="1"/>
  <c r="F80" i="17"/>
  <c r="P80" i="17" l="1"/>
  <c r="R80" i="17" s="1"/>
  <c r="N80" i="17"/>
  <c r="G80" i="17"/>
  <c r="H80" i="17"/>
  <c r="I80" i="17"/>
  <c r="K80" i="17" s="1"/>
  <c r="Q80" i="17" l="1"/>
  <c r="S80" i="17" s="1"/>
  <c r="J80" i="17"/>
  <c r="U80" i="17"/>
  <c r="T80" i="17" l="1"/>
  <c r="L80" i="17"/>
  <c r="W80" i="17" s="1"/>
  <c r="Z80" i="17" l="1"/>
  <c r="AA80" i="17"/>
  <c r="M81" i="17"/>
  <c r="N81" i="17" s="1"/>
  <c r="V80" i="17"/>
  <c r="Y80" i="17"/>
  <c r="AB80" i="17"/>
  <c r="F81" i="17"/>
  <c r="G81" i="17" s="1"/>
  <c r="X80" i="17"/>
  <c r="P81" i="17" l="1"/>
  <c r="R81" i="17" s="1"/>
  <c r="O81" i="17"/>
  <c r="H81" i="17"/>
  <c r="I81" i="17"/>
  <c r="K81" i="17" s="1"/>
  <c r="Q81" i="17" l="1"/>
  <c r="S81" i="17" s="1"/>
  <c r="U81" i="17"/>
  <c r="J81" i="17"/>
  <c r="L81" i="17" s="1"/>
  <c r="Y81" i="17" l="1"/>
  <c r="W81" i="17"/>
  <c r="M82" i="17"/>
  <c r="N82" i="17" s="1"/>
  <c r="F82" i="17"/>
  <c r="I82" i="17" s="1"/>
  <c r="K82" i="17" s="1"/>
  <c r="AA81" i="17"/>
  <c r="X81" i="17"/>
  <c r="AB81" i="17"/>
  <c r="Z81" i="17"/>
  <c r="T81" i="17"/>
  <c r="V81" i="17" s="1"/>
  <c r="P82" i="17" l="1"/>
  <c r="R82" i="17" s="1"/>
  <c r="U82" i="17" s="1"/>
  <c r="O82" i="17"/>
  <c r="H82" i="17"/>
  <c r="G82" i="17"/>
  <c r="Q82" i="17" l="1"/>
  <c r="S82" i="17" s="1"/>
  <c r="J82" i="17"/>
  <c r="L82" i="17" s="1"/>
  <c r="T82" i="17" l="1"/>
  <c r="V82" i="17" s="1"/>
  <c r="Z82" i="17"/>
  <c r="AA82" i="17"/>
  <c r="AB82" i="17"/>
  <c r="Y82" i="17"/>
  <c r="F83" i="17"/>
  <c r="M83" i="17"/>
  <c r="W82" i="17"/>
  <c r="X82" i="17"/>
  <c r="N83" i="17" l="1"/>
  <c r="O83" i="17"/>
  <c r="P83" i="17"/>
  <c r="R83" i="17" s="1"/>
  <c r="H83" i="17"/>
  <c r="G83" i="17"/>
  <c r="I83" i="17"/>
  <c r="K83" i="17" s="1"/>
  <c r="U83" i="17" l="1"/>
  <c r="Q83" i="17"/>
  <c r="S83" i="17" s="1"/>
  <c r="J83" i="17"/>
  <c r="T83" i="17" l="1"/>
  <c r="L83" i="17"/>
  <c r="AA83" i="17" l="1"/>
  <c r="F84" i="17"/>
  <c r="AB83" i="17"/>
  <c r="M84" i="17"/>
  <c r="Z83" i="17"/>
  <c r="Y83" i="17"/>
  <c r="X83" i="17"/>
  <c r="W83" i="17"/>
  <c r="V83" i="17"/>
  <c r="P84" i="17" l="1"/>
  <c r="R84" i="17" s="1"/>
  <c r="O84" i="17"/>
  <c r="N84" i="17"/>
  <c r="H84" i="17"/>
  <c r="G84" i="17"/>
  <c r="I84" i="17"/>
  <c r="K84" i="17" s="1"/>
  <c r="U84" i="17" l="1"/>
  <c r="Q84" i="17"/>
  <c r="S84" i="17" s="1"/>
  <c r="J84" i="17"/>
  <c r="T84" i="17" l="1"/>
  <c r="L84" i="17"/>
  <c r="V84" i="17" l="1"/>
  <c r="Y84" i="17"/>
  <c r="M85" i="17"/>
  <c r="N85" i="17" s="1"/>
  <c r="F85" i="17"/>
  <c r="I85" i="17" s="1"/>
  <c r="K85" i="17" s="1"/>
  <c r="X84" i="17"/>
  <c r="AA84" i="17"/>
  <c r="Z84" i="17"/>
  <c r="W84" i="17"/>
  <c r="AB84" i="17"/>
  <c r="P85" i="17" l="1"/>
  <c r="R85" i="17" s="1"/>
  <c r="U85" i="17" s="1"/>
  <c r="O85" i="17"/>
  <c r="G85" i="17"/>
  <c r="H85" i="17"/>
  <c r="Q85" i="17" l="1"/>
  <c r="S85" i="17" s="1"/>
  <c r="J85" i="17"/>
  <c r="L85" i="17" s="1"/>
  <c r="Z85" i="17" l="1"/>
  <c r="T85" i="17"/>
  <c r="W85" i="17"/>
  <c r="X85" i="17"/>
  <c r="M86" i="17"/>
  <c r="P86" i="17" s="1"/>
  <c r="R86" i="17" s="1"/>
  <c r="V85" i="17"/>
  <c r="AB85" i="17"/>
  <c r="F86" i="17"/>
  <c r="I86" i="17" s="1"/>
  <c r="K86" i="17" s="1"/>
  <c r="Y85" i="17"/>
  <c r="AA85" i="17"/>
  <c r="O86" i="17" l="1"/>
  <c r="N86" i="17"/>
  <c r="G86" i="17"/>
  <c r="H86" i="17"/>
  <c r="U86" i="17"/>
  <c r="Q86" i="17" l="1"/>
  <c r="S86" i="17" s="1"/>
  <c r="J86" i="17"/>
  <c r="L86" i="17" s="1"/>
  <c r="Z86" i="17" l="1"/>
  <c r="F87" i="17"/>
  <c r="G87" i="17" s="1"/>
  <c r="X86" i="17"/>
  <c r="AA86" i="17"/>
  <c r="W86" i="17"/>
  <c r="AB86" i="17"/>
  <c r="Y86" i="17"/>
  <c r="T86" i="17"/>
  <c r="V86" i="17" s="1"/>
  <c r="M87" i="17"/>
  <c r="O87" i="17" s="1"/>
  <c r="I87" i="17" l="1"/>
  <c r="K87" i="17" s="1"/>
  <c r="H87" i="17"/>
  <c r="N87" i="17"/>
  <c r="P87" i="17"/>
  <c r="R87" i="17" s="1"/>
  <c r="U87" i="17" l="1"/>
  <c r="J87" i="17"/>
  <c r="L87" i="17" s="1"/>
  <c r="Q87" i="17"/>
  <c r="S87" i="17" l="1"/>
  <c r="T87" i="17"/>
  <c r="AB87" i="17" l="1"/>
  <c r="W87" i="17"/>
  <c r="M88" i="17"/>
  <c r="F88" i="17"/>
  <c r="Y87" i="17"/>
  <c r="X87" i="17"/>
  <c r="AA87" i="17"/>
  <c r="Z87" i="17"/>
  <c r="V87" i="17"/>
  <c r="I88" i="17" l="1"/>
  <c r="K88" i="17" s="1"/>
  <c r="G88" i="17"/>
  <c r="H88" i="17"/>
  <c r="N88" i="17"/>
  <c r="O88" i="17"/>
  <c r="P88" i="17"/>
  <c r="R88" i="17" s="1"/>
  <c r="J88" i="17" l="1"/>
  <c r="L88" i="17" s="1"/>
  <c r="Q88" i="17"/>
  <c r="S88" i="17" s="1"/>
  <c r="U88" i="17"/>
  <c r="T88" i="17" l="1"/>
  <c r="V88" i="17" s="1"/>
  <c r="AA88" i="17"/>
  <c r="M89" i="17"/>
  <c r="Z88" i="17"/>
  <c r="AB88" i="17"/>
  <c r="F89" i="17"/>
  <c r="Y88" i="17"/>
  <c r="W88" i="17"/>
  <c r="X88" i="17"/>
  <c r="P89" i="17" l="1"/>
  <c r="R89" i="17" s="1"/>
  <c r="N89" i="17"/>
  <c r="O89" i="17"/>
  <c r="H89" i="17"/>
  <c r="I89" i="17"/>
  <c r="K89" i="17" s="1"/>
  <c r="G89" i="17"/>
  <c r="U89" i="17" l="1"/>
  <c r="J89" i="17"/>
  <c r="L89" i="17" s="1"/>
  <c r="Q89" i="17"/>
  <c r="S89" i="17" s="1"/>
  <c r="T89" i="17" l="1"/>
  <c r="V89" i="17" s="1"/>
  <c r="Y89" i="17"/>
  <c r="F90" i="17"/>
  <c r="AA89" i="17"/>
  <c r="Z89" i="17"/>
  <c r="M90" i="17"/>
  <c r="AB89" i="17"/>
  <c r="W89" i="17"/>
  <c r="X89" i="17"/>
  <c r="N90" i="17" l="1"/>
  <c r="P90" i="17"/>
  <c r="R90" i="17" s="1"/>
  <c r="O90" i="17"/>
  <c r="G90" i="17"/>
  <c r="I90" i="17"/>
  <c r="K90" i="17" s="1"/>
  <c r="H90" i="17"/>
  <c r="Q90" i="17" l="1"/>
  <c r="S90" i="17" s="1"/>
  <c r="J90" i="17"/>
  <c r="L90" i="17" s="1"/>
  <c r="U90" i="17"/>
  <c r="AB90" i="17" l="1"/>
  <c r="W90" i="17"/>
  <c r="M91" i="17"/>
  <c r="N91" i="17" s="1"/>
  <c r="Y90" i="17"/>
  <c r="F91" i="17"/>
  <c r="G91" i="17" s="1"/>
  <c r="T90" i="17"/>
  <c r="V90" i="17" s="1"/>
  <c r="X90" i="17"/>
  <c r="AA90" i="17"/>
  <c r="Z90" i="17"/>
  <c r="O91" i="17" l="1"/>
  <c r="P91" i="17"/>
  <c r="R91" i="17" s="1"/>
  <c r="H91" i="17"/>
  <c r="I91" i="17"/>
  <c r="K91" i="17" s="1"/>
  <c r="U91" i="17" l="1"/>
  <c r="Q91" i="17"/>
  <c r="S91" i="17" s="1"/>
  <c r="J91" i="17"/>
  <c r="L91" i="17" s="1"/>
  <c r="W91" i="17" l="1"/>
  <c r="Z91" i="17"/>
  <c r="AA91" i="17"/>
  <c r="F92" i="17"/>
  <c r="I92" i="17" s="1"/>
  <c r="K92" i="17" s="1"/>
  <c r="X91" i="17"/>
  <c r="Y91" i="17"/>
  <c r="AB91" i="17"/>
  <c r="M92" i="17"/>
  <c r="P92" i="17" s="1"/>
  <c r="R92" i="17" s="1"/>
  <c r="T91" i="17"/>
  <c r="V91" i="17" s="1"/>
  <c r="G92" i="17" l="1"/>
  <c r="U92" i="17"/>
  <c r="H92" i="17"/>
  <c r="O92" i="17"/>
  <c r="N92" i="17"/>
  <c r="J92" i="17" l="1"/>
  <c r="L92" i="17" s="1"/>
  <c r="Q92" i="17"/>
  <c r="S92" i="17" s="1"/>
  <c r="X92" i="17" l="1"/>
  <c r="W92" i="17"/>
  <c r="Z92" i="17"/>
  <c r="F93" i="17"/>
  <c r="G93" i="17" s="1"/>
  <c r="M93" i="17"/>
  <c r="P93" i="17" s="1"/>
  <c r="R93" i="17" s="1"/>
  <c r="AB92" i="17"/>
  <c r="Y92" i="17"/>
  <c r="AA92" i="17"/>
  <c r="T92" i="17"/>
  <c r="V92" i="17" s="1"/>
  <c r="I93" i="17" l="1"/>
  <c r="K93" i="17" s="1"/>
  <c r="U93" i="17" s="1"/>
  <c r="H93" i="17"/>
  <c r="O93" i="17"/>
  <c r="N93" i="17"/>
  <c r="J93" i="17" l="1"/>
  <c r="L93" i="17" s="1"/>
  <c r="Q93" i="17"/>
  <c r="S93" i="17" s="1"/>
  <c r="W93" i="17" l="1"/>
  <c r="Z93" i="17"/>
  <c r="AA93" i="17"/>
  <c r="AB93" i="17"/>
  <c r="Y93" i="17"/>
  <c r="M94" i="17"/>
  <c r="O94" i="17" s="1"/>
  <c r="F94" i="17"/>
  <c r="H94" i="17" s="1"/>
  <c r="X93" i="17"/>
  <c r="T93" i="17"/>
  <c r="V93" i="17" s="1"/>
  <c r="P94" i="17" l="1"/>
  <c r="R94" i="17" s="1"/>
  <c r="N94" i="17"/>
  <c r="I94" i="17"/>
  <c r="K94" i="17" s="1"/>
  <c r="G94" i="17"/>
  <c r="U94" i="17" l="1"/>
  <c r="Q94" i="17"/>
  <c r="S94" i="17" s="1"/>
  <c r="J94" i="17"/>
  <c r="L94" i="17" s="1"/>
  <c r="W94" i="17" s="1"/>
  <c r="AB94" i="17" l="1"/>
  <c r="AA94" i="17"/>
  <c r="M95" i="17"/>
  <c r="P95" i="17" s="1"/>
  <c r="R95" i="17" s="1"/>
  <c r="X94" i="17"/>
  <c r="Y94" i="17"/>
  <c r="F95" i="17"/>
  <c r="H95" i="17" s="1"/>
  <c r="T94" i="17"/>
  <c r="V94" i="17" s="1"/>
  <c r="Z94" i="17"/>
  <c r="N95" i="17" l="1"/>
  <c r="O95" i="17"/>
  <c r="G95" i="17"/>
  <c r="I95" i="17"/>
  <c r="K95" i="17" s="1"/>
  <c r="U95" i="17" s="1"/>
  <c r="Q95" i="17" l="1"/>
  <c r="S95" i="17" s="1"/>
  <c r="J95" i="17"/>
  <c r="L95" i="17" s="1"/>
  <c r="W95" i="17" l="1"/>
  <c r="F96" i="17"/>
  <c r="H96" i="17" s="1"/>
  <c r="AB95" i="17"/>
  <c r="X95" i="17"/>
  <c r="Y95" i="17"/>
  <c r="Z95" i="17"/>
  <c r="T95" i="17"/>
  <c r="V95" i="17" s="1"/>
  <c r="AA95" i="17"/>
  <c r="M96" i="17"/>
  <c r="G96" i="17" l="1"/>
  <c r="I96" i="17"/>
  <c r="K96" i="17" s="1"/>
  <c r="P96" i="17"/>
  <c r="R96" i="17" s="1"/>
  <c r="N96" i="17"/>
  <c r="O96" i="17"/>
  <c r="J96" i="17" l="1"/>
  <c r="L96" i="17" s="1"/>
  <c r="U96" i="17"/>
  <c r="Q96" i="17"/>
  <c r="S96" i="17" s="1"/>
  <c r="AA96" i="17" l="1"/>
  <c r="W96" i="17"/>
  <c r="Y96" i="17"/>
  <c r="X96" i="17"/>
  <c r="AB96" i="17"/>
  <c r="Z96" i="17"/>
  <c r="F97" i="17"/>
  <c r="H97" i="17" s="1"/>
  <c r="M97" i="17"/>
  <c r="O97" i="17" s="1"/>
  <c r="T96" i="17"/>
  <c r="V96" i="17" s="1"/>
  <c r="I97" i="17" l="1"/>
  <c r="K97" i="17" s="1"/>
  <c r="G97" i="17"/>
  <c r="N97" i="17"/>
  <c r="P97" i="17"/>
  <c r="R97" i="17" s="1"/>
  <c r="Q97" i="17" l="1"/>
  <c r="S97" i="17" s="1"/>
  <c r="J97" i="17"/>
  <c r="U97" i="17"/>
  <c r="T97" i="17" l="1"/>
  <c r="L97" i="17"/>
  <c r="Z97" i="17" s="1"/>
  <c r="W97" i="17" l="1"/>
  <c r="F98" i="17"/>
  <c r="I98" i="17" s="1"/>
  <c r="K98" i="17" s="1"/>
  <c r="AB97" i="17"/>
  <c r="M98" i="17"/>
  <c r="N98" i="17" s="1"/>
  <c r="AA97" i="17"/>
  <c r="X97" i="17"/>
  <c r="Y97" i="17"/>
  <c r="V97" i="17"/>
  <c r="G98" i="17" l="1"/>
  <c r="O98" i="17"/>
  <c r="H98" i="17"/>
  <c r="P98" i="17"/>
  <c r="R98" i="17" s="1"/>
  <c r="U98" i="17" s="1"/>
  <c r="J98" i="17" l="1"/>
  <c r="L98" i="17" s="1"/>
  <c r="Q98" i="17"/>
  <c r="T98" i="17" l="1"/>
  <c r="S98" i="17"/>
  <c r="AA98" i="17" s="1"/>
  <c r="W98" i="17" l="1"/>
  <c r="AB98" i="17"/>
  <c r="V98" i="17"/>
  <c r="X98" i="17"/>
  <c r="M99" i="17"/>
  <c r="O99" i="17" s="1"/>
  <c r="F99" i="17"/>
  <c r="Z98" i="17"/>
  <c r="Y98" i="17"/>
  <c r="N99" i="17" l="1"/>
  <c r="P99" i="17"/>
  <c r="R99" i="17" s="1"/>
  <c r="H99" i="17"/>
  <c r="I99" i="17"/>
  <c r="K99" i="17" s="1"/>
  <c r="G99" i="17"/>
  <c r="Q99" i="17" l="1"/>
  <c r="S99" i="17" s="1"/>
  <c r="U99" i="17"/>
  <c r="J99" i="17"/>
  <c r="L99" i="17" s="1"/>
  <c r="W99" i="17" l="1"/>
  <c r="Y99" i="17"/>
  <c r="F100" i="17"/>
  <c r="H100" i="17" s="1"/>
  <c r="X99" i="17"/>
  <c r="AA99" i="17"/>
  <c r="T99" i="17"/>
  <c r="V99" i="17" s="1"/>
  <c r="M100" i="17"/>
  <c r="O100" i="17" s="1"/>
  <c r="AB99" i="17"/>
  <c r="Z99" i="17"/>
  <c r="I100" i="17" l="1"/>
  <c r="K100" i="17" s="1"/>
  <c r="G100" i="17"/>
  <c r="P100" i="17"/>
  <c r="R100" i="17" s="1"/>
  <c r="N100" i="17"/>
  <c r="J100" i="17" l="1"/>
  <c r="L100" i="17" s="1"/>
  <c r="U100" i="17"/>
  <c r="Q100" i="17"/>
  <c r="S100" i="17" s="1"/>
  <c r="AA100" i="17" l="1"/>
  <c r="F101" i="17"/>
  <c r="G101" i="17" s="1"/>
  <c r="M101" i="17"/>
  <c r="O101" i="17" s="1"/>
  <c r="Z100" i="17"/>
  <c r="AB100" i="17"/>
  <c r="Y100" i="17"/>
  <c r="X100" i="17"/>
  <c r="W100" i="17"/>
  <c r="T100" i="17"/>
  <c r="V100" i="17" s="1"/>
  <c r="H101" i="17"/>
  <c r="N101" i="17" l="1"/>
  <c r="P101" i="17"/>
  <c r="R101" i="17" s="1"/>
  <c r="I101" i="17"/>
  <c r="K101" i="17" s="1"/>
  <c r="Q101" i="17" l="1"/>
  <c r="S101" i="17" s="1"/>
  <c r="U101" i="17"/>
  <c r="J101" i="17"/>
  <c r="L101" i="17" s="1"/>
  <c r="AA101" i="17" l="1"/>
  <c r="Y101" i="17"/>
  <c r="M102" i="17"/>
  <c r="O102" i="17" s="1"/>
  <c r="W101" i="17"/>
  <c r="X101" i="17"/>
  <c r="F102" i="17"/>
  <c r="H102" i="17" s="1"/>
  <c r="Z101" i="17"/>
  <c r="AB101" i="17"/>
  <c r="T101" i="17"/>
  <c r="V101" i="17" s="1"/>
  <c r="N102" i="17" l="1"/>
  <c r="P102" i="17"/>
  <c r="R102" i="17" s="1"/>
  <c r="I102" i="17"/>
  <c r="K102" i="17" s="1"/>
  <c r="G102" i="17"/>
  <c r="Q102" i="17" l="1"/>
  <c r="S102" i="17" s="1"/>
  <c r="U102" i="17"/>
  <c r="J102" i="17"/>
  <c r="L102" i="17" s="1"/>
  <c r="Z102" i="17" l="1"/>
  <c r="F103" i="17"/>
  <c r="I103" i="17" s="1"/>
  <c r="K103" i="17" s="1"/>
  <c r="M103" i="17"/>
  <c r="P103" i="17" s="1"/>
  <c r="R103" i="17" s="1"/>
  <c r="X102" i="17"/>
  <c r="Y102" i="17"/>
  <c r="AA102" i="17"/>
  <c r="AB102" i="17"/>
  <c r="T102" i="17"/>
  <c r="V102" i="17" s="1"/>
  <c r="W102" i="17"/>
  <c r="H103" i="17" l="1"/>
  <c r="G103" i="17"/>
  <c r="O103" i="17"/>
  <c r="N103" i="17"/>
  <c r="U103" i="17"/>
  <c r="J103" i="17" l="1"/>
  <c r="L103" i="17" s="1"/>
  <c r="Q103" i="17"/>
  <c r="T103" i="17" l="1"/>
  <c r="S103" i="17"/>
  <c r="AA103" i="17" s="1"/>
  <c r="AB103" i="17"/>
  <c r="Z103" i="17"/>
  <c r="X103" i="17" l="1"/>
  <c r="F104" i="17"/>
  <c r="I104" i="17" s="1"/>
  <c r="K104" i="17" s="1"/>
  <c r="M104" i="17"/>
  <c r="N104" i="17" s="1"/>
  <c r="V103" i="17"/>
  <c r="W103" i="17"/>
  <c r="Y103" i="17"/>
  <c r="H104" i="17" l="1"/>
  <c r="G104" i="17"/>
  <c r="P104" i="17"/>
  <c r="R104" i="17" s="1"/>
  <c r="U104" i="17" s="1"/>
  <c r="O104" i="17"/>
  <c r="J104" i="17" l="1"/>
  <c r="L104" i="17" s="1"/>
  <c r="Q104" i="17"/>
  <c r="S104" i="17" s="1"/>
  <c r="M105" i="17" l="1"/>
  <c r="P105" i="17" s="1"/>
  <c r="R105" i="17" s="1"/>
  <c r="Y104" i="17"/>
  <c r="W104" i="17"/>
  <c r="AB104" i="17"/>
  <c r="Z104" i="17"/>
  <c r="F105" i="17"/>
  <c r="I105" i="17" s="1"/>
  <c r="K105" i="17" s="1"/>
  <c r="X104" i="17"/>
  <c r="AA104" i="17"/>
  <c r="T104" i="17"/>
  <c r="V104" i="17" s="1"/>
  <c r="O105" i="17" l="1"/>
  <c r="N105" i="17"/>
  <c r="G105" i="17"/>
  <c r="H105" i="17"/>
  <c r="U105" i="17"/>
  <c r="Q105" i="17" l="1"/>
  <c r="S105" i="17" s="1"/>
  <c r="J105" i="17"/>
  <c r="L105" i="17" s="1"/>
  <c r="M106" i="17" l="1"/>
  <c r="P106" i="17" s="1"/>
  <c r="R106" i="17" s="1"/>
  <c r="AB105" i="17"/>
  <c r="Z105" i="17"/>
  <c r="X105" i="17"/>
  <c r="T105" i="17"/>
  <c r="V105" i="17" s="1"/>
  <c r="Y105" i="17"/>
  <c r="W105" i="17"/>
  <c r="AA105" i="17"/>
  <c r="F106" i="17"/>
  <c r="G106" i="17" s="1"/>
  <c r="O106" i="17"/>
  <c r="N106" i="17"/>
  <c r="I106" i="17" l="1"/>
  <c r="K106" i="17" s="1"/>
  <c r="U106" i="17" s="1"/>
  <c r="H106" i="17"/>
  <c r="Q106" i="17"/>
  <c r="S106" i="17" s="1"/>
  <c r="J106" i="17" l="1"/>
  <c r="T106" i="17" s="1"/>
  <c r="L106" i="17" l="1"/>
  <c r="X106" i="17" s="1"/>
  <c r="Y106" i="17" l="1"/>
  <c r="W106" i="17"/>
  <c r="AA106" i="17"/>
  <c r="M107" i="17"/>
  <c r="O107" i="17" s="1"/>
  <c r="Z106" i="17"/>
  <c r="F107" i="17"/>
  <c r="G107" i="17" s="1"/>
  <c r="V106" i="17"/>
  <c r="AB106" i="17"/>
  <c r="P107" i="17" l="1"/>
  <c r="R107" i="17" s="1"/>
  <c r="N107" i="17"/>
  <c r="I107" i="17"/>
  <c r="K107" i="17" s="1"/>
  <c r="H107" i="17"/>
  <c r="U107" i="17" l="1"/>
  <c r="J107" i="17"/>
  <c r="L107" i="17" s="1"/>
  <c r="Q107" i="17"/>
  <c r="S107" i="17" s="1"/>
  <c r="T107" i="17" l="1"/>
  <c r="V107" i="17" s="1"/>
  <c r="Z107" i="17"/>
  <c r="M108" i="17"/>
  <c r="F108" i="17"/>
  <c r="AB107" i="17"/>
  <c r="Y107" i="17"/>
  <c r="W107" i="17"/>
  <c r="AA107" i="17"/>
  <c r="X107" i="17"/>
  <c r="G108" i="17" l="1"/>
  <c r="H108" i="17"/>
  <c r="I108" i="17"/>
  <c r="K108" i="17" s="1"/>
  <c r="O108" i="17"/>
  <c r="P108" i="17"/>
  <c r="R108" i="17" s="1"/>
  <c r="N108" i="17"/>
  <c r="J108" i="17" l="1"/>
  <c r="L108" i="17" s="1"/>
  <c r="U108" i="17"/>
  <c r="Q108" i="17"/>
  <c r="S108" i="17" s="1"/>
  <c r="T108" i="17" l="1"/>
  <c r="V108" i="17" s="1"/>
  <c r="Z108" i="17"/>
  <c r="M109" i="17"/>
  <c r="F109" i="17"/>
  <c r="Y108" i="17"/>
  <c r="AA108" i="17"/>
  <c r="AB108" i="17"/>
  <c r="X108" i="17"/>
  <c r="W108" i="17"/>
  <c r="P109" i="17" l="1"/>
  <c r="R109" i="17" s="1"/>
  <c r="N109" i="17"/>
  <c r="O109" i="17"/>
  <c r="G109" i="17"/>
  <c r="I109" i="17"/>
  <c r="K109" i="17" s="1"/>
  <c r="H109" i="17"/>
  <c r="Q109" i="17" l="1"/>
  <c r="S109" i="17" s="1"/>
  <c r="U109" i="17"/>
  <c r="J109" i="17"/>
  <c r="L109" i="17" l="1"/>
  <c r="T109" i="17"/>
  <c r="V109" i="17" l="1"/>
  <c r="X109" i="17"/>
  <c r="Y109" i="17"/>
  <c r="AB109" i="17"/>
  <c r="M110" i="17"/>
  <c r="AA109" i="17"/>
  <c r="W109" i="17"/>
  <c r="Z109" i="17"/>
  <c r="F110" i="17"/>
  <c r="P110" i="17" l="1"/>
  <c r="R110" i="17" s="1"/>
  <c r="O110" i="17"/>
  <c r="N110" i="17"/>
  <c r="G110" i="17"/>
  <c r="I110" i="17"/>
  <c r="K110" i="17" s="1"/>
  <c r="H110" i="17"/>
  <c r="J110" i="17" l="1"/>
  <c r="L110" i="17" s="1"/>
  <c r="U110" i="17"/>
  <c r="Q110" i="17"/>
  <c r="S110" i="17" s="1"/>
  <c r="T110" i="17" l="1"/>
  <c r="V110" i="17" s="1"/>
  <c r="Z110" i="17"/>
  <c r="W110" i="17"/>
  <c r="F111" i="17"/>
  <c r="AA110" i="17"/>
  <c r="X110" i="17"/>
  <c r="M111" i="17"/>
  <c r="Y110" i="17"/>
  <c r="AB110" i="17"/>
  <c r="O111" i="17" l="1"/>
  <c r="P111" i="17"/>
  <c r="R111" i="17" s="1"/>
  <c r="N111" i="17"/>
  <c r="G111" i="17"/>
  <c r="H111" i="17"/>
  <c r="I111" i="17"/>
  <c r="K111" i="17" s="1"/>
  <c r="Q111" i="17" l="1"/>
  <c r="S111" i="17" s="1"/>
  <c r="J111" i="17"/>
  <c r="L111" i="17" s="1"/>
  <c r="U111" i="17"/>
  <c r="AA111" i="17" l="1"/>
  <c r="W111" i="17"/>
  <c r="F112" i="17"/>
  <c r="H112" i="17" s="1"/>
  <c r="M112" i="17"/>
  <c r="P112" i="17" s="1"/>
  <c r="R112" i="17" s="1"/>
  <c r="Z111" i="17"/>
  <c r="T111" i="17"/>
  <c r="V111" i="17" s="1"/>
  <c r="Y111" i="17"/>
  <c r="X111" i="17"/>
  <c r="AB111" i="17"/>
  <c r="G112" i="17" l="1"/>
  <c r="I112" i="17"/>
  <c r="K112" i="17" s="1"/>
  <c r="U112" i="17" s="1"/>
  <c r="N112" i="17"/>
  <c r="O112" i="17"/>
  <c r="J112" i="17" l="1"/>
  <c r="L112" i="17" s="1"/>
  <c r="Q112" i="17"/>
  <c r="S112" i="17" s="1"/>
  <c r="AB112" i="17" l="1"/>
  <c r="Y112" i="17"/>
  <c r="F113" i="17"/>
  <c r="I113" i="17" s="1"/>
  <c r="K113" i="17" s="1"/>
  <c r="AA112" i="17"/>
  <c r="M113" i="17"/>
  <c r="N113" i="17" s="1"/>
  <c r="X112" i="17"/>
  <c r="T112" i="17"/>
  <c r="V112" i="17" s="1"/>
  <c r="Z112" i="17"/>
  <c r="W112" i="17"/>
  <c r="G113" i="17" l="1"/>
  <c r="H113" i="17"/>
  <c r="P113" i="17"/>
  <c r="R113" i="17" s="1"/>
  <c r="U113" i="17" s="1"/>
  <c r="O113" i="17"/>
  <c r="Q113" i="17" l="1"/>
  <c r="S113" i="17" s="1"/>
  <c r="J113" i="17"/>
  <c r="L113" i="17" s="1"/>
  <c r="AB113" i="17" l="1"/>
  <c r="W113" i="17"/>
  <c r="F114" i="17"/>
  <c r="H114" i="17" s="1"/>
  <c r="AA113" i="17"/>
  <c r="X113" i="17"/>
  <c r="M114" i="17"/>
  <c r="P114" i="17" s="1"/>
  <c r="R114" i="17" s="1"/>
  <c r="Z113" i="17"/>
  <c r="Y113" i="17"/>
  <c r="T113" i="17"/>
  <c r="V113" i="17" s="1"/>
  <c r="G114" i="17" l="1"/>
  <c r="I114" i="17"/>
  <c r="K114" i="17" s="1"/>
  <c r="U114" i="17" s="1"/>
  <c r="O114" i="17"/>
  <c r="N114" i="17"/>
  <c r="J114" i="17" l="1"/>
  <c r="L114" i="17" s="1"/>
  <c r="Q114" i="17"/>
  <c r="S114" i="17" s="1"/>
  <c r="Z114" i="17" l="1"/>
  <c r="W114" i="17"/>
  <c r="F115" i="17"/>
  <c r="G115" i="17" s="1"/>
  <c r="AB114" i="17"/>
  <c r="AA114" i="17"/>
  <c r="T114" i="17"/>
  <c r="V114" i="17" s="1"/>
  <c r="Y114" i="17"/>
  <c r="X114" i="17"/>
  <c r="M115" i="17"/>
  <c r="H115" i="17" l="1"/>
  <c r="I115" i="17"/>
  <c r="K115" i="17" s="1"/>
  <c r="O115" i="17"/>
  <c r="P115" i="17"/>
  <c r="R115" i="17" s="1"/>
  <c r="N115" i="17"/>
  <c r="U115" i="17" l="1"/>
  <c r="J115" i="17"/>
  <c r="L115" i="17" s="1"/>
  <c r="Q115" i="17"/>
  <c r="S115" i="17" s="1"/>
  <c r="Y115" i="17" l="1"/>
  <c r="W115" i="17"/>
  <c r="Z115" i="17"/>
  <c r="X115" i="17"/>
  <c r="AA115" i="17"/>
  <c r="M116" i="17"/>
  <c r="N116" i="17" s="1"/>
  <c r="F116" i="17"/>
  <c r="G116" i="17" s="1"/>
  <c r="AB115" i="17"/>
  <c r="T115" i="17"/>
  <c r="V115" i="17" s="1"/>
  <c r="P116" i="17" l="1"/>
  <c r="R116" i="17" s="1"/>
  <c r="I116" i="17"/>
  <c r="K116" i="17" s="1"/>
  <c r="O116" i="17"/>
  <c r="H116" i="17"/>
  <c r="J116" i="17" l="1"/>
  <c r="L116" i="17" s="1"/>
  <c r="Q116" i="17"/>
  <c r="S116" i="17" s="1"/>
  <c r="U116" i="17"/>
  <c r="Z116" i="17" l="1"/>
  <c r="M117" i="17"/>
  <c r="N117" i="17" s="1"/>
  <c r="F117" i="17"/>
  <c r="I117" i="17" s="1"/>
  <c r="K117" i="17" s="1"/>
  <c r="W116" i="17"/>
  <c r="X116" i="17"/>
  <c r="AA116" i="17"/>
  <c r="Y116" i="17"/>
  <c r="T116" i="17"/>
  <c r="V116" i="17" s="1"/>
  <c r="AB116" i="17"/>
  <c r="G117" i="17" l="1"/>
  <c r="O117" i="17"/>
  <c r="P117" i="17"/>
  <c r="R117" i="17" s="1"/>
  <c r="U117" i="17" s="1"/>
  <c r="H117" i="17"/>
  <c r="J117" i="17" l="1"/>
  <c r="L117" i="17" s="1"/>
  <c r="Q117" i="17"/>
  <c r="S117" i="17" s="1"/>
  <c r="AA117" i="17" l="1"/>
  <c r="M118" i="17"/>
  <c r="P118" i="17" s="1"/>
  <c r="R118" i="17" s="1"/>
  <c r="Y117" i="17"/>
  <c r="AB117" i="17"/>
  <c r="F118" i="17"/>
  <c r="I118" i="17" s="1"/>
  <c r="K118" i="17" s="1"/>
  <c r="X117" i="17"/>
  <c r="W117" i="17"/>
  <c r="Z117" i="17"/>
  <c r="T117" i="17"/>
  <c r="V117" i="17" s="1"/>
  <c r="N118" i="17" l="1"/>
  <c r="O118" i="17"/>
  <c r="G118" i="17"/>
  <c r="U118" i="17"/>
  <c r="H118" i="17"/>
  <c r="Q118" i="17" l="1"/>
  <c r="S118" i="17" s="1"/>
  <c r="J118" i="17"/>
  <c r="L118" i="17" s="1"/>
  <c r="Z118" i="17" s="1"/>
  <c r="AB118" i="17" l="1"/>
  <c r="W118" i="17"/>
  <c r="AA118" i="17"/>
  <c r="T118" i="17"/>
  <c r="V118" i="17" s="1"/>
  <c r="X118" i="17"/>
  <c r="F119" i="17"/>
  <c r="M119" i="17"/>
  <c r="N119" i="17" s="1"/>
  <c r="Y118" i="17"/>
  <c r="O119" i="17" l="1"/>
  <c r="P119" i="17"/>
  <c r="R119" i="17" s="1"/>
  <c r="H119" i="17"/>
  <c r="G119" i="17"/>
  <c r="I119" i="17"/>
  <c r="K119" i="17" s="1"/>
  <c r="Q119" i="17" l="1"/>
  <c r="S119" i="17" s="1"/>
  <c r="U119" i="17"/>
  <c r="J119" i="17"/>
  <c r="L119" i="17" s="1"/>
  <c r="X119" i="17" l="1"/>
  <c r="T119" i="17"/>
  <c r="V119" i="17" s="1"/>
  <c r="F120" i="17"/>
  <c r="G120" i="17" s="1"/>
  <c r="M120" i="17"/>
  <c r="P120" i="17" s="1"/>
  <c r="R120" i="17" s="1"/>
  <c r="AA119" i="17"/>
  <c r="Y119" i="17"/>
  <c r="AB119" i="17"/>
  <c r="Z119" i="17"/>
  <c r="W119" i="17"/>
  <c r="I120" i="17" l="1"/>
  <c r="K120" i="17" s="1"/>
  <c r="U120" i="17" s="1"/>
  <c r="H120" i="17"/>
  <c r="N120" i="17"/>
  <c r="O120" i="17"/>
  <c r="J120" i="17" l="1"/>
  <c r="L120" i="17" s="1"/>
  <c r="Q120" i="17"/>
  <c r="S120" i="17" s="1"/>
  <c r="Y120" i="17" l="1"/>
  <c r="T120" i="17"/>
  <c r="V120" i="17" s="1"/>
  <c r="Z120" i="17"/>
  <c r="F121" i="17"/>
  <c r="H121" i="17" s="1"/>
  <c r="AA120" i="17"/>
  <c r="AB120" i="17"/>
  <c r="X120" i="17"/>
  <c r="W120" i="17"/>
  <c r="M121" i="17"/>
  <c r="I121" i="17" l="1"/>
  <c r="K121" i="17" s="1"/>
  <c r="G121" i="17"/>
  <c r="O121" i="17"/>
  <c r="N121" i="17"/>
  <c r="P121" i="17"/>
  <c r="R121" i="17" s="1"/>
  <c r="J121" i="17" l="1"/>
  <c r="L121" i="17" s="1"/>
  <c r="U121" i="17"/>
  <c r="Q121" i="17"/>
  <c r="T121" i="17" l="1"/>
  <c r="S121" i="17"/>
  <c r="AB121" i="17" l="1"/>
  <c r="W121" i="17"/>
  <c r="Z121" i="17"/>
  <c r="X121" i="17"/>
  <c r="Y121" i="17"/>
  <c r="F122" i="17"/>
  <c r="V121" i="17"/>
  <c r="M122" i="17"/>
  <c r="AA121" i="17"/>
  <c r="N122" i="17" l="1"/>
  <c r="P122" i="17"/>
  <c r="R122" i="17" s="1"/>
  <c r="O122" i="17"/>
  <c r="I122" i="17"/>
  <c r="K122" i="17" s="1"/>
  <c r="H122" i="17"/>
  <c r="G122" i="17"/>
  <c r="J122" i="17" l="1"/>
  <c r="L122" i="17" s="1"/>
  <c r="Q122" i="17"/>
  <c r="S122" i="17" s="1"/>
  <c r="U122" i="17"/>
  <c r="Z122" i="17" l="1"/>
  <c r="T122" i="17"/>
  <c r="V122" i="17" s="1"/>
  <c r="W122" i="17"/>
  <c r="Y122" i="17"/>
  <c r="AA122" i="17"/>
  <c r="F123" i="17"/>
  <c r="AB122" i="17"/>
  <c r="M123" i="17"/>
  <c r="X122" i="17"/>
  <c r="H123" i="17" l="1"/>
  <c r="I123" i="17"/>
  <c r="K123" i="17" s="1"/>
  <c r="G123" i="17"/>
  <c r="P123" i="17"/>
  <c r="R123" i="17" s="1"/>
  <c r="O123" i="17"/>
  <c r="N123" i="17"/>
  <c r="J123" i="17" l="1"/>
  <c r="L123" i="17" s="1"/>
  <c r="Q123" i="17"/>
  <c r="U123" i="17"/>
  <c r="T123" i="17" l="1"/>
  <c r="S123" i="17"/>
  <c r="AA123" i="17" s="1"/>
  <c r="F124" i="17" l="1"/>
  <c r="I124" i="17" s="1"/>
  <c r="K124" i="17" s="1"/>
  <c r="Z123" i="17"/>
  <c r="AB123" i="17"/>
  <c r="Y123" i="17"/>
  <c r="W123" i="17"/>
  <c r="M124" i="17"/>
  <c r="N124" i="17" s="1"/>
  <c r="V123" i="17"/>
  <c r="X123" i="17"/>
  <c r="H124" i="17"/>
  <c r="G124" i="17" l="1"/>
  <c r="J124" i="17" s="1"/>
  <c r="L124" i="17" s="1"/>
  <c r="O124" i="17"/>
  <c r="P124" i="17"/>
  <c r="R124" i="17" s="1"/>
  <c r="U124" i="17" s="1"/>
  <c r="Q124" i="17" l="1"/>
  <c r="S124" i="17" s="1"/>
  <c r="X124" i="17" s="1"/>
  <c r="W124" i="17" l="1"/>
  <c r="Z124" i="17"/>
  <c r="M125" i="17"/>
  <c r="N125" i="17" s="1"/>
  <c r="F125" i="17"/>
  <c r="H125" i="17" s="1"/>
  <c r="AA124" i="17"/>
  <c r="AB124" i="17"/>
  <c r="Y124" i="17"/>
  <c r="T124" i="17"/>
  <c r="V124" i="17" s="1"/>
  <c r="O125" i="17" l="1"/>
  <c r="P125" i="17"/>
  <c r="R125" i="17" s="1"/>
  <c r="G125" i="17"/>
  <c r="I125" i="17"/>
  <c r="K125" i="17" s="1"/>
  <c r="J125" i="17" l="1"/>
  <c r="L125" i="17" s="1"/>
  <c r="Q125" i="17"/>
  <c r="S125" i="17" s="1"/>
  <c r="U125" i="17"/>
  <c r="Z125" i="17" l="1"/>
  <c r="T125" i="17"/>
  <c r="V125" i="17" s="1"/>
  <c r="AB125" i="17"/>
  <c r="X125" i="17"/>
  <c r="M126" i="17"/>
  <c r="P126" i="17" s="1"/>
  <c r="R126" i="17" s="1"/>
  <c r="W125" i="17"/>
  <c r="F126" i="17"/>
  <c r="AA125" i="17"/>
  <c r="Y125" i="17"/>
  <c r="N126" i="17" l="1"/>
  <c r="O126" i="17"/>
  <c r="I126" i="17"/>
  <c r="K126" i="17" s="1"/>
  <c r="U126" i="17" s="1"/>
  <c r="H126" i="17"/>
  <c r="G126" i="17"/>
  <c r="Q126" i="17" l="1"/>
  <c r="S126" i="17" s="1"/>
  <c r="J126" i="17"/>
  <c r="L126" i="17" s="1"/>
  <c r="AB126" i="17" l="1"/>
  <c r="W126" i="17"/>
  <c r="Z126" i="17"/>
  <c r="M127" i="17"/>
  <c r="P127" i="17" s="1"/>
  <c r="R127" i="17" s="1"/>
  <c r="T126" i="17"/>
  <c r="V126" i="17" s="1"/>
  <c r="Y126" i="17"/>
  <c r="AA126" i="17"/>
  <c r="X126" i="17"/>
  <c r="F127" i="17"/>
  <c r="I127" i="17" s="1"/>
  <c r="K127" i="17" s="1"/>
  <c r="O127" i="17" l="1"/>
  <c r="N127" i="17"/>
  <c r="G127" i="17"/>
  <c r="H127" i="17"/>
  <c r="U127" i="17"/>
  <c r="Q127" i="17" l="1"/>
  <c r="S127" i="17" s="1"/>
  <c r="J127" i="17"/>
  <c r="L127" i="17" s="1"/>
  <c r="Z127" i="17" l="1"/>
  <c r="F128" i="17"/>
  <c r="G128" i="17" s="1"/>
  <c r="T127" i="17"/>
  <c r="V127" i="17" s="1"/>
  <c r="W127" i="17"/>
  <c r="M128" i="17"/>
  <c r="N128" i="17" s="1"/>
  <c r="X127" i="17"/>
  <c r="AB127" i="17"/>
  <c r="AA127" i="17"/>
  <c r="Y127" i="17"/>
  <c r="I128" i="17" l="1"/>
  <c r="K128" i="17" s="1"/>
  <c r="H128" i="17"/>
  <c r="O128" i="17"/>
  <c r="P128" i="17"/>
  <c r="R128" i="17" s="1"/>
  <c r="U128" i="17" l="1"/>
  <c r="J128" i="17"/>
  <c r="L128" i="17" s="1"/>
  <c r="Q128" i="17"/>
  <c r="S128" i="17" s="1"/>
  <c r="AA128" i="17" l="1"/>
  <c r="W128" i="17"/>
  <c r="AB128" i="17"/>
  <c r="F129" i="17"/>
  <c r="H129" i="17" s="1"/>
  <c r="Y128" i="17"/>
  <c r="M129" i="17"/>
  <c r="N129" i="17" s="1"/>
  <c r="Z128" i="17"/>
  <c r="X128" i="17"/>
  <c r="T128" i="17"/>
  <c r="V128" i="17" s="1"/>
  <c r="G129" i="17" l="1"/>
  <c r="I129" i="17"/>
  <c r="K129" i="17" s="1"/>
  <c r="O129" i="17"/>
  <c r="P129" i="17"/>
  <c r="R129" i="17" s="1"/>
  <c r="J129" i="17" l="1"/>
  <c r="L129" i="17" s="1"/>
  <c r="U129" i="17"/>
  <c r="Q129" i="17"/>
  <c r="S129" i="17" s="1"/>
  <c r="X129" i="17" l="1"/>
  <c r="M130" i="17"/>
  <c r="O130" i="17" s="1"/>
  <c r="T129" i="17"/>
  <c r="V129" i="17" s="1"/>
  <c r="W129" i="17"/>
  <c r="AB129" i="17"/>
  <c r="Z129" i="17"/>
  <c r="Y129" i="17"/>
  <c r="F130" i="17"/>
  <c r="I130" i="17" s="1"/>
  <c r="K130" i="17" s="1"/>
  <c r="AA129" i="17"/>
  <c r="P130" i="17"/>
  <c r="R130" i="17" s="1"/>
  <c r="N130" i="17" l="1"/>
  <c r="Q130" i="17" s="1"/>
  <c r="S130" i="17" s="1"/>
  <c r="H130" i="17"/>
  <c r="U130" i="17"/>
  <c r="G130" i="17"/>
  <c r="J130" i="17" l="1"/>
  <c r="L130" i="17" s="1"/>
  <c r="M131" i="17" s="1"/>
  <c r="Z130" i="17" l="1"/>
  <c r="W130" i="17"/>
  <c r="F131" i="17"/>
  <c r="G131" i="17" s="1"/>
  <c r="X130" i="17"/>
  <c r="AB130" i="17"/>
  <c r="Y130" i="17"/>
  <c r="O131" i="17"/>
  <c r="P131" i="17"/>
  <c r="R131" i="17" s="1"/>
  <c r="N131" i="17"/>
  <c r="AA130" i="17"/>
  <c r="T130" i="17"/>
  <c r="V130" i="17" s="1"/>
  <c r="Q131" i="17" l="1"/>
  <c r="S131" i="17" s="1"/>
  <c r="I131" i="17"/>
  <c r="K131" i="17" s="1"/>
  <c r="U131" i="17" s="1"/>
  <c r="H131" i="17"/>
  <c r="J131" i="17" l="1"/>
  <c r="T131" i="17" s="1"/>
  <c r="L131" i="17" l="1"/>
  <c r="AB131" i="17" s="1"/>
  <c r="W131" i="17" l="1"/>
  <c r="AA131" i="17"/>
  <c r="Y131" i="17"/>
  <c r="M132" i="17"/>
  <c r="V131" i="17"/>
  <c r="X131" i="17"/>
  <c r="Z131" i="17"/>
  <c r="F132" i="17"/>
  <c r="P132" i="17" l="1"/>
  <c r="R132" i="17" s="1"/>
  <c r="O132" i="17"/>
  <c r="N132" i="17"/>
  <c r="I132" i="17"/>
  <c r="K132" i="17" s="1"/>
  <c r="G132" i="17"/>
  <c r="H132" i="17"/>
  <c r="U132" i="17" l="1"/>
  <c r="Q132" i="17"/>
  <c r="S132" i="17" s="1"/>
  <c r="J132" i="17"/>
  <c r="L132" i="17" s="1"/>
  <c r="T132" i="17" l="1"/>
  <c r="V132" i="17" s="1"/>
  <c r="W132" i="17"/>
  <c r="AA132" i="17"/>
  <c r="F133" i="17"/>
  <c r="M133" i="17"/>
  <c r="Y132" i="17"/>
  <c r="X132" i="17"/>
  <c r="Z132" i="17"/>
  <c r="AB132" i="17"/>
  <c r="P133" i="17" l="1"/>
  <c r="R133" i="17" s="1"/>
  <c r="N133" i="17"/>
  <c r="O133" i="17"/>
  <c r="I133" i="17"/>
  <c r="K133" i="17" s="1"/>
  <c r="H133" i="17"/>
  <c r="G133" i="17"/>
  <c r="Q133" i="17" l="1"/>
  <c r="S133" i="17" s="1"/>
  <c r="U133" i="17"/>
  <c r="J133" i="17"/>
  <c r="L133" i="17" s="1"/>
  <c r="W133" i="17" l="1"/>
  <c r="T133" i="17"/>
  <c r="V133" i="17" s="1"/>
  <c r="Y133" i="17"/>
  <c r="X133" i="17"/>
  <c r="M134" i="17"/>
  <c r="O134" i="17" s="1"/>
  <c r="Z133" i="17"/>
  <c r="F134" i="17"/>
  <c r="AB133" i="17"/>
  <c r="AA133" i="17"/>
  <c r="N134" i="17" l="1"/>
  <c r="P134" i="17"/>
  <c r="R134" i="17" s="1"/>
  <c r="H134" i="17"/>
  <c r="I134" i="17"/>
  <c r="K134" i="17" s="1"/>
  <c r="G134" i="17"/>
  <c r="J134" i="17" l="1"/>
  <c r="L134" i="17" s="1"/>
  <c r="Q134" i="17"/>
  <c r="U134" i="17"/>
  <c r="T134" i="17" l="1"/>
  <c r="S134" i="17"/>
  <c r="X134" i="17" s="1"/>
  <c r="W134" i="17"/>
  <c r="Y134" i="17" l="1"/>
  <c r="AB134" i="17"/>
  <c r="AA134" i="17"/>
  <c r="V134" i="17"/>
  <c r="F135" i="17"/>
  <c r="Z134" i="17"/>
  <c r="M135" i="17"/>
  <c r="P135" i="17" l="1"/>
  <c r="R135" i="17" s="1"/>
  <c r="N135" i="17"/>
  <c r="O135" i="17"/>
  <c r="H135" i="17"/>
  <c r="G135" i="17"/>
  <c r="I135" i="17"/>
  <c r="K135" i="17" s="1"/>
  <c r="U135" i="17" l="1"/>
  <c r="Q135" i="17"/>
  <c r="S135" i="17" s="1"/>
  <c r="J135" i="17"/>
  <c r="L135" i="17" l="1"/>
  <c r="T135" i="17"/>
  <c r="V135" i="17" l="1"/>
  <c r="Z135" i="17"/>
  <c r="Y135" i="17"/>
  <c r="AB135" i="17"/>
  <c r="M136" i="17"/>
  <c r="X135" i="17"/>
  <c r="W135" i="17"/>
  <c r="AA135" i="17"/>
  <c r="F136" i="17"/>
  <c r="G136" i="17" l="1"/>
  <c r="I136" i="17"/>
  <c r="K136" i="17" s="1"/>
  <c r="H136" i="17"/>
  <c r="O136" i="17"/>
  <c r="N136" i="17"/>
  <c r="P136" i="17"/>
  <c r="R136" i="17" s="1"/>
  <c r="J136" i="17" l="1"/>
  <c r="L136" i="17" s="1"/>
  <c r="Q136" i="17"/>
  <c r="S136" i="17" s="1"/>
  <c r="U136" i="17"/>
  <c r="T136" i="17" l="1"/>
  <c r="V136" i="17" s="1"/>
  <c r="Z136" i="17"/>
  <c r="W136" i="17"/>
  <c r="F137" i="17"/>
  <c r="AB136" i="17"/>
  <c r="AA136" i="17"/>
  <c r="Y136" i="17"/>
  <c r="X136" i="17"/>
  <c r="M137" i="17"/>
  <c r="H137" i="17" l="1"/>
  <c r="G137" i="17"/>
  <c r="I137" i="17"/>
  <c r="K137" i="17" s="1"/>
  <c r="O137" i="17"/>
  <c r="N137" i="17"/>
  <c r="P137" i="17"/>
  <c r="R137" i="17" s="1"/>
  <c r="Q137" i="17" l="1"/>
  <c r="S137" i="17" s="1"/>
  <c r="J137" i="17"/>
  <c r="U137" i="17"/>
  <c r="T137" i="17" l="1"/>
  <c r="L137" i="17"/>
  <c r="X137" i="17" s="1"/>
  <c r="W137" i="17"/>
  <c r="Z137" i="17" l="1"/>
  <c r="F138" i="17"/>
  <c r="I138" i="17" s="1"/>
  <c r="K138" i="17" s="1"/>
  <c r="AA137" i="17"/>
  <c r="V137" i="17"/>
  <c r="M138" i="17"/>
  <c r="O138" i="17" s="1"/>
  <c r="Y137" i="17"/>
  <c r="AB137" i="17"/>
  <c r="G138" i="17" l="1"/>
  <c r="H138" i="17"/>
  <c r="N138" i="17"/>
  <c r="P138" i="17"/>
  <c r="R138" i="17" s="1"/>
  <c r="U138" i="17" s="1"/>
  <c r="J138" i="17" l="1"/>
  <c r="L138" i="17" s="1"/>
  <c r="Q138" i="17"/>
  <c r="S138" i="17" s="1"/>
  <c r="Z138" i="17" l="1"/>
  <c r="Y138" i="17"/>
  <c r="X138" i="17"/>
  <c r="AB138" i="17"/>
  <c r="AA138" i="17"/>
  <c r="F139" i="17"/>
  <c r="I139" i="17" s="1"/>
  <c r="K139" i="17" s="1"/>
  <c r="T138" i="17"/>
  <c r="V138" i="17" s="1"/>
  <c r="W138" i="17"/>
  <c r="M139" i="17"/>
  <c r="H139" i="17" l="1"/>
  <c r="G139" i="17"/>
  <c r="N139" i="17"/>
  <c r="P139" i="17"/>
  <c r="R139" i="17" s="1"/>
  <c r="U139" i="17" s="1"/>
  <c r="O139" i="17"/>
  <c r="Q139" i="17" l="1"/>
  <c r="S139" i="17" s="1"/>
  <c r="J139" i="17"/>
  <c r="L139" i="17" s="1"/>
  <c r="T139" i="17" l="1"/>
  <c r="V139" i="17" s="1"/>
  <c r="F140" i="17"/>
  <c r="W139" i="17"/>
  <c r="M140" i="17"/>
  <c r="X139" i="17"/>
  <c r="Z139" i="17"/>
  <c r="AB139" i="17"/>
  <c r="AA139" i="17"/>
  <c r="Y139" i="17"/>
  <c r="P140" i="17" l="1"/>
  <c r="R140" i="17" s="1"/>
  <c r="O140" i="17"/>
  <c r="N140" i="17"/>
  <c r="H140" i="17"/>
  <c r="G140" i="17"/>
  <c r="I140" i="17"/>
  <c r="K140" i="17" s="1"/>
  <c r="J140" i="17" l="1"/>
  <c r="L140" i="17" s="1"/>
  <c r="Q140" i="17"/>
  <c r="S140" i="17" s="1"/>
  <c r="U140" i="17"/>
  <c r="T140" i="17" l="1"/>
  <c r="V140" i="17" s="1"/>
  <c r="Z140" i="17"/>
  <c r="F141" i="17"/>
  <c r="X140" i="17"/>
  <c r="W140" i="17"/>
  <c r="Y140" i="17"/>
  <c r="AB140" i="17"/>
  <c r="AA140" i="17"/>
  <c r="M141" i="17"/>
  <c r="P141" i="17" l="1"/>
  <c r="R141" i="17" s="1"/>
  <c r="O141" i="17"/>
  <c r="N141" i="17"/>
  <c r="H141" i="17"/>
  <c r="I141" i="17"/>
  <c r="K141" i="17" s="1"/>
  <c r="G141" i="17"/>
  <c r="J141" i="17" l="1"/>
  <c r="L141" i="17" s="1"/>
  <c r="U141" i="17"/>
  <c r="Q141" i="17"/>
  <c r="S141" i="17" s="1"/>
  <c r="T141" i="17" l="1"/>
  <c r="V141" i="17" s="1"/>
  <c r="F142" i="17"/>
  <c r="W141" i="17"/>
  <c r="Z141" i="17"/>
  <c r="AA141" i="17"/>
  <c r="X141" i="17"/>
  <c r="AB141" i="17"/>
  <c r="Y141" i="17"/>
  <c r="M142" i="17"/>
  <c r="O142" i="17" l="1"/>
  <c r="P142" i="17"/>
  <c r="R142" i="17" s="1"/>
  <c r="N142" i="17"/>
  <c r="G142" i="17"/>
  <c r="I142" i="17"/>
  <c r="K142" i="17" s="1"/>
  <c r="H142" i="17"/>
  <c r="Q142" i="17" l="1"/>
  <c r="S142" i="17" s="1"/>
  <c r="J142" i="17"/>
  <c r="U142" i="17"/>
  <c r="T142" i="17" l="1"/>
  <c r="L142" i="17"/>
  <c r="Z142" i="17" l="1"/>
  <c r="AA142" i="17"/>
  <c r="M143" i="17"/>
  <c r="AB142" i="17"/>
  <c r="Y142" i="17"/>
  <c r="X142" i="17"/>
  <c r="F143" i="17"/>
  <c r="W142" i="17"/>
  <c r="V142" i="17"/>
  <c r="G143" i="17" l="1"/>
  <c r="I143" i="17"/>
  <c r="K143" i="17" s="1"/>
  <c r="H143" i="17"/>
  <c r="P143" i="17"/>
  <c r="R143" i="17" s="1"/>
  <c r="O143" i="17"/>
  <c r="N143" i="17"/>
  <c r="Q143" i="17" l="1"/>
  <c r="S143" i="17" s="1"/>
  <c r="J143" i="17"/>
  <c r="U143" i="17"/>
  <c r="T143" i="17" l="1"/>
  <c r="L143" i="17"/>
  <c r="M144" i="17" s="1"/>
  <c r="W143" i="17" l="1"/>
  <c r="Z143" i="17"/>
  <c r="AB143" i="17"/>
  <c r="X143" i="17"/>
  <c r="F144" i="17"/>
  <c r="G144" i="17" s="1"/>
  <c r="AA143" i="17"/>
  <c r="Y143" i="17"/>
  <c r="V143" i="17"/>
  <c r="P144" i="17"/>
  <c r="R144" i="17" s="1"/>
  <c r="O144" i="17"/>
  <c r="N144" i="17"/>
  <c r="I144" i="17" l="1"/>
  <c r="K144" i="17" s="1"/>
  <c r="U144" i="17" s="1"/>
  <c r="Q144" i="17"/>
  <c r="S144" i="17" s="1"/>
  <c r="H144" i="17"/>
  <c r="J144" i="17" l="1"/>
  <c r="T144" i="17" s="1"/>
  <c r="L144" i="17" l="1"/>
  <c r="AB144" i="17" s="1"/>
  <c r="W144" i="17" l="1"/>
  <c r="Y144" i="17"/>
  <c r="Z144" i="17"/>
  <c r="V144" i="17"/>
  <c r="AA144" i="17"/>
  <c r="X144" i="17"/>
  <c r="F145" i="17"/>
  <c r="H145" i="17" s="1"/>
  <c r="M145" i="17"/>
  <c r="P145" i="17" s="1"/>
  <c r="R145" i="17" s="1"/>
  <c r="I145" i="17" l="1"/>
  <c r="K145" i="17" s="1"/>
  <c r="U145" i="17" s="1"/>
  <c r="G145" i="17"/>
  <c r="O145" i="17"/>
  <c r="N145" i="17"/>
  <c r="Q145" i="17" l="1"/>
  <c r="S145" i="17" s="1"/>
  <c r="J145" i="17"/>
  <c r="L145" i="17" s="1"/>
  <c r="AB145" i="17" l="1"/>
  <c r="Z145" i="17"/>
  <c r="AA145" i="17"/>
  <c r="T145" i="17"/>
  <c r="V145" i="17" s="1"/>
  <c r="X145" i="17"/>
  <c r="Y145" i="17"/>
  <c r="M146" i="17"/>
  <c r="N146" i="17" s="1"/>
  <c r="F146" i="17"/>
  <c r="W145" i="17"/>
  <c r="P146" i="17" l="1"/>
  <c r="R146" i="17" s="1"/>
  <c r="O146" i="17"/>
  <c r="I146" i="17"/>
  <c r="K146" i="17" s="1"/>
  <c r="H146" i="17"/>
  <c r="G146" i="17"/>
  <c r="Q146" i="17" l="1"/>
  <c r="S146" i="17" s="1"/>
  <c r="U146" i="17"/>
  <c r="J146" i="17"/>
  <c r="L146" i="17" s="1"/>
  <c r="AB146" i="17" l="1"/>
  <c r="X146" i="17"/>
  <c r="M147" i="17"/>
  <c r="O147" i="17" s="1"/>
  <c r="F147" i="17"/>
  <c r="H147" i="17" s="1"/>
  <c r="Y146" i="17"/>
  <c r="W146" i="17"/>
  <c r="AA146" i="17"/>
  <c r="T146" i="17"/>
  <c r="V146" i="17" s="1"/>
  <c r="Z146" i="17"/>
  <c r="G147" i="17" l="1"/>
  <c r="I147" i="17"/>
  <c r="K147" i="17" s="1"/>
  <c r="P147" i="17"/>
  <c r="R147" i="17" s="1"/>
  <c r="N147" i="17"/>
  <c r="J147" i="17" l="1"/>
  <c r="L147" i="17" s="1"/>
  <c r="Q147" i="17"/>
  <c r="S147" i="17" s="1"/>
  <c r="U147" i="17"/>
  <c r="T147" i="17" l="1"/>
  <c r="V147" i="17" s="1"/>
  <c r="M148" i="17"/>
  <c r="O148" i="17" s="1"/>
  <c r="Y147" i="17"/>
  <c r="AA147" i="17"/>
  <c r="X147" i="17"/>
  <c r="AB147" i="17"/>
  <c r="F148" i="17"/>
  <c r="I148" i="17" s="1"/>
  <c r="K148" i="17" s="1"/>
  <c r="W147" i="17"/>
  <c r="Z147" i="17"/>
  <c r="H148" i="17" l="1"/>
  <c r="G148" i="17"/>
  <c r="N148" i="17"/>
  <c r="P148" i="17"/>
  <c r="R148" i="17" s="1"/>
  <c r="U148" i="17" s="1"/>
  <c r="J148" i="17" l="1"/>
  <c r="L148" i="17" s="1"/>
  <c r="Q148" i="17"/>
  <c r="S148" i="17" s="1"/>
  <c r="X148" i="17" l="1"/>
  <c r="W148" i="17"/>
  <c r="AA148" i="17"/>
  <c r="AB148" i="17"/>
  <c r="Y148" i="17"/>
  <c r="T148" i="17"/>
  <c r="V148" i="17" s="1"/>
  <c r="M149" i="17"/>
  <c r="N149" i="17" s="1"/>
  <c r="Z148" i="17"/>
  <c r="F149" i="17"/>
  <c r="I149" i="17" s="1"/>
  <c r="K149" i="17" s="1"/>
  <c r="O149" i="17" l="1"/>
  <c r="P149" i="17"/>
  <c r="R149" i="17" s="1"/>
  <c r="U149" i="17" s="1"/>
  <c r="H149" i="17"/>
  <c r="G149" i="17"/>
  <c r="J149" i="17" l="1"/>
  <c r="L149" i="17" s="1"/>
  <c r="Q149" i="17"/>
  <c r="S149" i="17" s="1"/>
  <c r="W149" i="17" l="1"/>
  <c r="X149" i="17"/>
  <c r="AB149" i="17"/>
  <c r="F150" i="17"/>
  <c r="G150" i="17" s="1"/>
  <c r="AA149" i="17"/>
  <c r="M150" i="17"/>
  <c r="P150" i="17" s="1"/>
  <c r="R150" i="17" s="1"/>
  <c r="T149" i="17"/>
  <c r="V149" i="17" s="1"/>
  <c r="Z149" i="17"/>
  <c r="Y149" i="17"/>
  <c r="N150" i="17" l="1"/>
  <c r="O150" i="17"/>
  <c r="H150" i="17"/>
  <c r="I150" i="17"/>
  <c r="K150" i="17" s="1"/>
  <c r="U150" i="17" s="1"/>
  <c r="Q150" i="17" l="1"/>
  <c r="S150" i="17" s="1"/>
  <c r="J150" i="17"/>
  <c r="L150" i="17" s="1"/>
  <c r="T150" i="17" l="1"/>
  <c r="W150" i="17"/>
  <c r="Y150" i="17"/>
  <c r="F151" i="17"/>
  <c r="G151" i="17" s="1"/>
  <c r="AB150" i="17"/>
  <c r="Z150" i="17"/>
  <c r="X150" i="17"/>
  <c r="M151" i="17"/>
  <c r="O151" i="17" s="1"/>
  <c r="AA150" i="17"/>
  <c r="V150" i="17"/>
  <c r="P151" i="17" l="1"/>
  <c r="R151" i="17" s="1"/>
  <c r="N151" i="17"/>
  <c r="H151" i="17"/>
  <c r="I151" i="17"/>
  <c r="K151" i="17" s="1"/>
  <c r="U151" i="17" l="1"/>
  <c r="Q151" i="17"/>
  <c r="S151" i="17" s="1"/>
  <c r="J151" i="17"/>
  <c r="L151" i="17" s="1"/>
  <c r="Z151" i="17" l="1"/>
  <c r="M152" i="17"/>
  <c r="N152" i="17" s="1"/>
  <c r="T151" i="17"/>
  <c r="V151" i="17" s="1"/>
  <c r="W151" i="17"/>
  <c r="AB151" i="17"/>
  <c r="AA151" i="17"/>
  <c r="X151" i="17"/>
  <c r="F152" i="17"/>
  <c r="I152" i="17" s="1"/>
  <c r="K152" i="17" s="1"/>
  <c r="Y151" i="17"/>
  <c r="O152" i="17" l="1"/>
  <c r="P152" i="17"/>
  <c r="R152" i="17" s="1"/>
  <c r="U152" i="17" s="1"/>
  <c r="H152" i="17"/>
  <c r="G152" i="17"/>
  <c r="J152" i="17" l="1"/>
  <c r="L152" i="17" s="1"/>
  <c r="Q152" i="17"/>
  <c r="S152" i="17" s="1"/>
  <c r="W152" i="17" l="1"/>
  <c r="AB152" i="17"/>
  <c r="X152" i="17"/>
  <c r="AA152" i="17"/>
  <c r="Y152" i="17"/>
  <c r="M153" i="17"/>
  <c r="O153" i="17" s="1"/>
  <c r="F153" i="17"/>
  <c r="G153" i="17" s="1"/>
  <c r="Z152" i="17"/>
  <c r="T152" i="17"/>
  <c r="V152" i="17" s="1"/>
  <c r="H153" i="17" l="1"/>
  <c r="I153" i="17"/>
  <c r="K153" i="17" s="1"/>
  <c r="N153" i="17"/>
  <c r="P153" i="17"/>
  <c r="R153" i="17" s="1"/>
  <c r="U153" i="17" l="1"/>
  <c r="J153" i="17"/>
  <c r="L153" i="17" s="1"/>
  <c r="Q153" i="17"/>
  <c r="S153" i="17" s="1"/>
  <c r="Z153" i="17" l="1"/>
  <c r="M154" i="17"/>
  <c r="P154" i="17" s="1"/>
  <c r="R154" i="17" s="1"/>
  <c r="Y153" i="17"/>
  <c r="W153" i="17"/>
  <c r="X153" i="17"/>
  <c r="F154" i="17"/>
  <c r="G154" i="17" s="1"/>
  <c r="AB153" i="17"/>
  <c r="AA153" i="17"/>
  <c r="T153" i="17"/>
  <c r="V153" i="17" s="1"/>
  <c r="N154" i="17"/>
  <c r="O154" i="17" l="1"/>
  <c r="Q154" i="17" s="1"/>
  <c r="H154" i="17"/>
  <c r="I154" i="17"/>
  <c r="K154" i="17" s="1"/>
  <c r="U154" i="17" s="1"/>
  <c r="J154" i="17" l="1"/>
  <c r="L154" i="17" s="1"/>
  <c r="S154" i="17"/>
  <c r="T154" i="17" l="1"/>
  <c r="Z154" i="17"/>
  <c r="W154" i="17"/>
  <c r="X154" i="17"/>
  <c r="V154" i="17"/>
  <c r="AA154" i="17"/>
  <c r="M155" i="17"/>
  <c r="F155" i="17"/>
  <c r="AB154" i="17"/>
  <c r="Y154" i="17"/>
  <c r="G155" i="17" l="1"/>
  <c r="I155" i="17"/>
  <c r="K155" i="17" s="1"/>
  <c r="H155" i="17"/>
  <c r="O155" i="17"/>
  <c r="N155" i="17"/>
  <c r="P155" i="17"/>
  <c r="R155" i="17" s="1"/>
  <c r="Q155" i="17" l="1"/>
  <c r="S155" i="17" s="1"/>
  <c r="U155" i="17"/>
  <c r="J155" i="17"/>
  <c r="L155" i="17" s="1"/>
  <c r="Y155" i="17" l="1"/>
  <c r="AB155" i="17"/>
  <c r="T155" i="17"/>
  <c r="V155" i="17" s="1"/>
  <c r="AA155" i="17"/>
  <c r="M156" i="17"/>
  <c r="F156" i="17"/>
  <c r="X155" i="17"/>
  <c r="W155" i="17"/>
  <c r="Z155" i="17"/>
  <c r="H156" i="17" l="1"/>
  <c r="I156" i="17"/>
  <c r="K156" i="17" s="1"/>
  <c r="G156" i="17"/>
  <c r="O156" i="17"/>
  <c r="N156" i="17"/>
  <c r="P156" i="17"/>
  <c r="R156" i="17" s="1"/>
  <c r="J156" i="17" l="1"/>
  <c r="L156" i="17" s="1"/>
  <c r="U156" i="17"/>
  <c r="Q156" i="17"/>
  <c r="S156" i="17" s="1"/>
  <c r="M157" i="17" l="1"/>
  <c r="N157" i="17" s="1"/>
  <c r="W156" i="17"/>
  <c r="F157" i="17"/>
  <c r="I157" i="17" s="1"/>
  <c r="Y156" i="17"/>
  <c r="AB156" i="17"/>
  <c r="AA156" i="17"/>
  <c r="Z156" i="17"/>
  <c r="X156" i="17"/>
  <c r="T156" i="17"/>
  <c r="V156" i="17" s="1"/>
  <c r="P157" i="17" l="1"/>
  <c r="R157" i="17" s="1"/>
  <c r="O157" i="17"/>
  <c r="H157" i="17"/>
  <c r="G157" i="17"/>
  <c r="K157" i="17"/>
  <c r="Q157" i="17" l="1"/>
  <c r="S157" i="17" s="1"/>
  <c r="U157" i="17"/>
  <c r="J157" i="17"/>
  <c r="T157" i="17" l="1"/>
  <c r="L157" i="17"/>
  <c r="M158" i="17" s="1"/>
  <c r="N158" i="17" s="1"/>
  <c r="W157" i="17" l="1"/>
  <c r="Y157" i="17"/>
  <c r="F158" i="17"/>
  <c r="I158" i="17" s="1"/>
  <c r="K158" i="17" s="1"/>
  <c r="O158" i="17"/>
  <c r="V157" i="17"/>
  <c r="P158" i="17"/>
  <c r="R158" i="17" s="1"/>
  <c r="X157" i="17"/>
  <c r="AA157" i="17"/>
  <c r="Z157" i="17"/>
  <c r="AB157" i="17"/>
  <c r="H158" i="17" l="1"/>
  <c r="U158" i="17"/>
  <c r="Q158" i="17"/>
  <c r="S158" i="17" s="1"/>
  <c r="G158" i="17"/>
  <c r="J158" i="17" l="1"/>
  <c r="T158" i="17" s="1"/>
  <c r="L158" i="17" l="1"/>
  <c r="Z158" i="17" s="1"/>
  <c r="W158" i="17" l="1"/>
  <c r="M159" i="17"/>
  <c r="O159" i="17" s="1"/>
  <c r="X158" i="17"/>
  <c r="AA158" i="17"/>
  <c r="AB158" i="17"/>
  <c r="F159" i="17"/>
  <c r="H159" i="17" s="1"/>
  <c r="Y158" i="17"/>
  <c r="V158" i="17"/>
  <c r="N159" i="17" l="1"/>
  <c r="P159" i="17"/>
  <c r="R159" i="17" s="1"/>
  <c r="G159" i="17"/>
  <c r="I159" i="17"/>
  <c r="K159" i="17" s="1"/>
  <c r="Q159" i="17" l="1"/>
  <c r="S159" i="17" s="1"/>
  <c r="U159" i="17"/>
  <c r="J159" i="17"/>
  <c r="L159" i="17" s="1"/>
  <c r="W159" i="17" l="1"/>
  <c r="T159" i="17"/>
  <c r="V159" i="17" s="1"/>
  <c r="AB159" i="17"/>
  <c r="X159" i="17"/>
  <c r="M160" i="17"/>
  <c r="O160" i="17" s="1"/>
  <c r="AA159" i="17"/>
  <c r="Y159" i="17"/>
  <c r="F160" i="17"/>
  <c r="Z159" i="17"/>
  <c r="N160" i="17" l="1"/>
  <c r="P160" i="17"/>
  <c r="R160" i="17" s="1"/>
  <c r="H160" i="17"/>
  <c r="I160" i="17"/>
  <c r="K160" i="17" s="1"/>
  <c r="G160" i="17"/>
  <c r="Q160" i="17" l="1"/>
  <c r="S160" i="17" s="1"/>
  <c r="U160" i="17"/>
  <c r="J160" i="17"/>
  <c r="L160" i="17" l="1"/>
  <c r="T160" i="17"/>
  <c r="Z160" i="17" l="1"/>
  <c r="W160" i="17"/>
  <c r="AA160" i="17"/>
  <c r="Y160" i="17"/>
  <c r="F161" i="17"/>
  <c r="M161" i="17"/>
  <c r="AB160" i="17"/>
  <c r="X160" i="17"/>
  <c r="V160" i="17"/>
  <c r="N161" i="17" l="1"/>
  <c r="O161" i="17"/>
  <c r="P161" i="17"/>
  <c r="R161" i="17" s="1"/>
  <c r="H161" i="17"/>
  <c r="G161" i="17"/>
  <c r="I161" i="17"/>
  <c r="K161" i="17" s="1"/>
  <c r="Q161" i="17" l="1"/>
  <c r="S161" i="17" s="1"/>
  <c r="J161" i="17"/>
  <c r="L161" i="17" s="1"/>
  <c r="U161" i="17"/>
  <c r="W161" i="17" l="1"/>
  <c r="Z161" i="17"/>
  <c r="AB161" i="17"/>
  <c r="F162" i="17"/>
  <c r="H162" i="17" s="1"/>
  <c r="T161" i="17"/>
  <c r="V161" i="17" s="1"/>
  <c r="X161" i="17"/>
  <c r="M162" i="17"/>
  <c r="O162" i="17" s="1"/>
  <c r="Y161" i="17"/>
  <c r="AA161" i="17"/>
  <c r="G162" i="17" l="1"/>
  <c r="I162" i="17"/>
  <c r="K162" i="17" s="1"/>
  <c r="N162" i="17"/>
  <c r="P162" i="17"/>
  <c r="J162" i="17" l="1"/>
  <c r="L162" i="17" s="1"/>
  <c r="R162" i="17"/>
  <c r="U162" i="17" s="1"/>
  <c r="Q162" i="17"/>
  <c r="S162" i="17" l="1"/>
  <c r="T162" i="17"/>
  <c r="AA162" i="17" l="1"/>
  <c r="AB162" i="17"/>
  <c r="M163" i="17"/>
  <c r="Z162" i="17"/>
  <c r="F163" i="17"/>
  <c r="Y162" i="17"/>
  <c r="V162" i="17"/>
  <c r="W162" i="17"/>
  <c r="X162" i="17"/>
  <c r="P163" i="17" l="1"/>
  <c r="R163" i="17" s="1"/>
  <c r="N163" i="17"/>
  <c r="O163" i="17"/>
  <c r="G163" i="17"/>
  <c r="H163" i="17"/>
  <c r="I163" i="17"/>
  <c r="K163" i="17" s="1"/>
  <c r="Q163" i="17" l="1"/>
  <c r="S163" i="17" s="1"/>
  <c r="U163" i="17"/>
  <c r="J163" i="17"/>
  <c r="L163" i="17" s="1"/>
  <c r="AA163" i="17" l="1"/>
  <c r="T163" i="17"/>
  <c r="V163" i="17" s="1"/>
  <c r="Y163" i="17"/>
  <c r="Z163" i="17"/>
  <c r="AB163" i="17"/>
  <c r="F164" i="17"/>
  <c r="X163" i="17"/>
  <c r="M164" i="17"/>
  <c r="W163" i="17"/>
  <c r="O164" i="17" l="1"/>
  <c r="N164" i="17"/>
  <c r="P164" i="17"/>
  <c r="R164" i="17" s="1"/>
  <c r="G164" i="17"/>
  <c r="H164" i="17"/>
  <c r="I164" i="17"/>
  <c r="K164" i="17" s="1"/>
  <c r="J164" i="17" l="1"/>
  <c r="L164" i="17" s="1"/>
  <c r="Q164" i="17"/>
  <c r="S164" i="17" s="1"/>
  <c r="U164" i="17"/>
  <c r="AA164" i="17" l="1"/>
  <c r="F165" i="17"/>
  <c r="H165" i="17" s="1"/>
  <c r="Z164" i="17"/>
  <c r="T164" i="17"/>
  <c r="V164" i="17" s="1"/>
  <c r="M165" i="17"/>
  <c r="N165" i="17" s="1"/>
  <c r="Y164" i="17"/>
  <c r="AB164" i="17"/>
  <c r="W164" i="17"/>
  <c r="X164" i="17"/>
  <c r="P165" i="17" l="1"/>
  <c r="R165" i="17" s="1"/>
  <c r="I165" i="17"/>
  <c r="K165" i="17" s="1"/>
  <c r="G165" i="17"/>
  <c r="O165" i="17"/>
  <c r="J165" i="17" l="1"/>
  <c r="L165" i="17" s="1"/>
  <c r="Q165" i="17"/>
  <c r="S165" i="17" s="1"/>
  <c r="U165" i="17"/>
  <c r="M166" i="17" l="1"/>
  <c r="N166" i="17" s="1"/>
  <c r="W165" i="17"/>
  <c r="Z165" i="17"/>
  <c r="X165" i="17"/>
  <c r="AB165" i="17"/>
  <c r="F166" i="17"/>
  <c r="AA165" i="17"/>
  <c r="Y165" i="17"/>
  <c r="T165" i="17"/>
  <c r="V165" i="17" s="1"/>
  <c r="O166" i="17" l="1"/>
  <c r="P166" i="17"/>
  <c r="R166" i="17" s="1"/>
  <c r="H166" i="17"/>
  <c r="G166" i="17"/>
  <c r="I166" i="17"/>
  <c r="K166" i="17" s="1"/>
  <c r="Q166" i="17" l="1"/>
  <c r="S166" i="17" s="1"/>
  <c r="U166" i="17"/>
  <c r="J166" i="17"/>
  <c r="L166" i="17" s="1"/>
  <c r="Z166" i="17" l="1"/>
  <c r="Y166" i="17"/>
  <c r="M167" i="17"/>
  <c r="P167" i="17" s="1"/>
  <c r="R167" i="17" s="1"/>
  <c r="W166" i="17"/>
  <c r="AB166" i="17"/>
  <c r="X166" i="17"/>
  <c r="F167" i="17"/>
  <c r="H167" i="17" s="1"/>
  <c r="T166" i="17"/>
  <c r="V166" i="17" s="1"/>
  <c r="AA166" i="17"/>
  <c r="O167" i="17" l="1"/>
  <c r="G167" i="17"/>
  <c r="N167" i="17"/>
  <c r="I167" i="17"/>
  <c r="K167" i="17" s="1"/>
  <c r="U167" i="17" s="1"/>
  <c r="Q167" i="17" l="1"/>
  <c r="S167" i="17" s="1"/>
  <c r="J167" i="17"/>
  <c r="L167" i="17" s="1"/>
  <c r="AB167" i="17" l="1"/>
  <c r="M168" i="17"/>
  <c r="N168" i="17" s="1"/>
  <c r="T167" i="17"/>
  <c r="V167" i="17" s="1"/>
  <c r="W167" i="17"/>
  <c r="X167" i="17"/>
  <c r="F168" i="17"/>
  <c r="I168" i="17" s="1"/>
  <c r="K168" i="17" s="1"/>
  <c r="Y167" i="17"/>
  <c r="Z167" i="17"/>
  <c r="AA167" i="17"/>
  <c r="O168" i="17" l="1"/>
  <c r="P168" i="17"/>
  <c r="R168" i="17" s="1"/>
  <c r="U168" i="17" s="1"/>
  <c r="G168" i="17"/>
  <c r="H168" i="17"/>
  <c r="Q168" i="17" l="1"/>
  <c r="S168" i="17" s="1"/>
  <c r="J168" i="17"/>
  <c r="T168" i="17" l="1"/>
  <c r="L168" i="17"/>
  <c r="Z168" i="17" s="1"/>
  <c r="W168" i="17" l="1"/>
  <c r="X168" i="17"/>
  <c r="F169" i="17"/>
  <c r="G169" i="17" s="1"/>
  <c r="M169" i="17"/>
  <c r="P169" i="17" s="1"/>
  <c r="R169" i="17" s="1"/>
  <c r="AA168" i="17"/>
  <c r="AB168" i="17"/>
  <c r="Y168" i="17"/>
  <c r="V168" i="17"/>
  <c r="N169" i="17" l="1"/>
  <c r="I169" i="17"/>
  <c r="K169" i="17" s="1"/>
  <c r="U169" i="17" s="1"/>
  <c r="H169" i="17"/>
  <c r="O169" i="17"/>
  <c r="J169" i="17" l="1"/>
  <c r="L169" i="17" s="1"/>
  <c r="Q169" i="17"/>
  <c r="S169" i="17" s="1"/>
  <c r="AB169" i="17" l="1"/>
  <c r="W169" i="17"/>
  <c r="Y169" i="17"/>
  <c r="Z169" i="17"/>
  <c r="T169" i="17"/>
  <c r="V169" i="17" s="1"/>
  <c r="AA169" i="17"/>
  <c r="M170" i="17"/>
  <c r="P170" i="17" s="1"/>
  <c r="R170" i="17" s="1"/>
  <c r="F170" i="17"/>
  <c r="G170" i="17" s="1"/>
  <c r="X169" i="17"/>
  <c r="N170" i="17" l="1"/>
  <c r="O170" i="17"/>
  <c r="H170" i="17"/>
  <c r="I170" i="17"/>
  <c r="K170" i="17" s="1"/>
  <c r="U170" i="17" s="1"/>
  <c r="J170" i="17" l="1"/>
  <c r="L170" i="17" s="1"/>
  <c r="Q170" i="17"/>
  <c r="S170" i="17" s="1"/>
  <c r="F171" i="17" l="1"/>
  <c r="H171" i="17" s="1"/>
  <c r="T170" i="17"/>
  <c r="V170" i="17" s="1"/>
  <c r="AA170" i="17"/>
  <c r="M171" i="17"/>
  <c r="N171" i="17" s="1"/>
  <c r="Y170" i="17"/>
  <c r="X170" i="17"/>
  <c r="Z170" i="17"/>
  <c r="W170" i="17"/>
  <c r="AB170" i="17"/>
  <c r="I171" i="17" l="1"/>
  <c r="K171" i="17" s="1"/>
  <c r="G171" i="17"/>
  <c r="P171" i="17"/>
  <c r="R171" i="17" s="1"/>
  <c r="O171" i="17"/>
  <c r="U171" i="17" l="1"/>
  <c r="J171" i="17"/>
  <c r="L171" i="17" s="1"/>
  <c r="Q171" i="17"/>
  <c r="S171" i="17" s="1"/>
  <c r="AA171" i="17" l="1"/>
  <c r="W171" i="17"/>
  <c r="X171" i="17"/>
  <c r="F172" i="17"/>
  <c r="I172" i="17" s="1"/>
  <c r="K172" i="17" s="1"/>
  <c r="Y171" i="17"/>
  <c r="T171" i="17"/>
  <c r="V171" i="17" s="1"/>
  <c r="AB171" i="17"/>
  <c r="M172" i="17"/>
  <c r="O172" i="17" s="1"/>
  <c r="Z171" i="17"/>
  <c r="H172" i="17" l="1"/>
  <c r="G172" i="17"/>
  <c r="N172" i="17"/>
  <c r="P172" i="17"/>
  <c r="R172" i="17" s="1"/>
  <c r="U172" i="17" s="1"/>
  <c r="J172" i="17" l="1"/>
  <c r="L172" i="17" s="1"/>
  <c r="Q172" i="17"/>
  <c r="S172" i="17" s="1"/>
  <c r="M173" i="17" l="1"/>
  <c r="N173" i="17" s="1"/>
  <c r="Z172" i="17"/>
  <c r="Y172" i="17"/>
  <c r="W172" i="17"/>
  <c r="X172" i="17"/>
  <c r="T172" i="17"/>
  <c r="V172" i="17" s="1"/>
  <c r="AB172" i="17"/>
  <c r="AA172" i="17"/>
  <c r="F173" i="17"/>
  <c r="I173" i="17" s="1"/>
  <c r="K173" i="17" s="1"/>
  <c r="O173" i="17" l="1"/>
  <c r="P173" i="17"/>
  <c r="R173" i="17" s="1"/>
  <c r="U173" i="17" s="1"/>
  <c r="H173" i="17"/>
  <c r="G173" i="17"/>
  <c r="Q173" i="17" l="1"/>
  <c r="S173" i="17" s="1"/>
  <c r="J173" i="17"/>
  <c r="T173" i="17" l="1"/>
  <c r="L173" i="17"/>
  <c r="X173" i="17" s="1"/>
  <c r="W173" i="17" l="1"/>
  <c r="V173" i="17"/>
  <c r="M174" i="17"/>
  <c r="O174" i="17" s="1"/>
  <c r="Y173" i="17"/>
  <c r="F174" i="17"/>
  <c r="I174" i="17" s="1"/>
  <c r="K174" i="17" s="1"/>
  <c r="Z173" i="17"/>
  <c r="AA173" i="17"/>
  <c r="AB173" i="17"/>
  <c r="P174" i="17" l="1"/>
  <c r="R174" i="17" s="1"/>
  <c r="U174" i="17" s="1"/>
  <c r="N174" i="17"/>
  <c r="H174" i="17"/>
  <c r="G174" i="17"/>
  <c r="Q174" i="17" l="1"/>
  <c r="S174" i="17" s="1"/>
  <c r="J174" i="17"/>
  <c r="L174" i="17" s="1"/>
  <c r="X174" i="17" l="1"/>
  <c r="AA174" i="17"/>
  <c r="T174" i="17"/>
  <c r="V174" i="17" s="1"/>
  <c r="M175" i="17"/>
  <c r="O175" i="17" s="1"/>
  <c r="Z174" i="17"/>
  <c r="W174" i="17"/>
  <c r="F175" i="17"/>
  <c r="G175" i="17" s="1"/>
  <c r="Y174" i="17"/>
  <c r="AB174" i="17"/>
  <c r="P175" i="17" l="1"/>
  <c r="R175" i="17" s="1"/>
  <c r="N175" i="17"/>
  <c r="H175" i="17"/>
  <c r="I175" i="17"/>
  <c r="K175" i="17" s="1"/>
  <c r="U175" i="17" l="1"/>
  <c r="Q175" i="17"/>
  <c r="S175" i="17" s="1"/>
  <c r="J175" i="17"/>
  <c r="L175" i="17" s="1"/>
  <c r="Z175" i="17" l="1"/>
  <c r="M176" i="17"/>
  <c r="N176" i="17" s="1"/>
  <c r="T175" i="17"/>
  <c r="V175" i="17" s="1"/>
  <c r="F176" i="17"/>
  <c r="H176" i="17" s="1"/>
  <c r="X175" i="17"/>
  <c r="AA175" i="17"/>
  <c r="Y175" i="17"/>
  <c r="AB175" i="17"/>
  <c r="W175" i="17"/>
  <c r="O176" i="17" l="1"/>
  <c r="P176" i="17"/>
  <c r="R176" i="17" s="1"/>
  <c r="I176" i="17"/>
  <c r="K176" i="17" s="1"/>
  <c r="G176" i="17"/>
  <c r="J176" i="17" l="1"/>
  <c r="L176" i="17" s="1"/>
  <c r="Q176" i="17"/>
  <c r="S176" i="17" s="1"/>
  <c r="U176" i="17"/>
  <c r="Z176" i="17" l="1"/>
  <c r="W176" i="17"/>
  <c r="F177" i="17"/>
  <c r="I177" i="17" s="1"/>
  <c r="K177" i="17" s="1"/>
  <c r="Y176" i="17"/>
  <c r="M177" i="17"/>
  <c r="N177" i="17" s="1"/>
  <c r="X176" i="17"/>
  <c r="AA176" i="17"/>
  <c r="T176" i="17"/>
  <c r="V176" i="17" s="1"/>
  <c r="AB176" i="17"/>
  <c r="H177" i="17" l="1"/>
  <c r="G177" i="17"/>
  <c r="O177" i="17"/>
  <c r="P177" i="17"/>
  <c r="R177" i="17" s="1"/>
  <c r="U177" i="17" s="1"/>
  <c r="J177" i="17" l="1"/>
  <c r="L177" i="17" s="1"/>
  <c r="Q177" i="17"/>
  <c r="S177" i="17" s="1"/>
  <c r="Z177" i="17" l="1"/>
  <c r="T177" i="17"/>
  <c r="AB177" i="17"/>
  <c r="F178" i="17"/>
  <c r="Y177" i="17"/>
  <c r="AA177" i="17"/>
  <c r="X177" i="17"/>
  <c r="W177" i="17"/>
  <c r="M178" i="17"/>
  <c r="V177" i="17"/>
  <c r="P178" i="17" l="1"/>
  <c r="R178" i="17" s="1"/>
  <c r="N178" i="17"/>
  <c r="O178" i="17"/>
  <c r="H178" i="17"/>
  <c r="G178" i="17"/>
  <c r="I178" i="17"/>
  <c r="K178" i="17" s="1"/>
  <c r="J178" i="17" l="1"/>
  <c r="L178" i="17" s="1"/>
  <c r="Q178" i="17"/>
  <c r="S178" i="17" s="1"/>
  <c r="U178" i="17"/>
  <c r="T178" i="17" l="1"/>
  <c r="V178" i="17" s="1"/>
  <c r="Z178" i="17"/>
  <c r="Y178" i="17"/>
  <c r="W178" i="17"/>
  <c r="X178" i="17"/>
  <c r="AB178" i="17"/>
  <c r="AA178" i="17"/>
  <c r="M179" i="17"/>
  <c r="F179" i="17"/>
  <c r="G179" i="17" l="1"/>
  <c r="I179" i="17"/>
  <c r="K179" i="17" s="1"/>
  <c r="H179" i="17"/>
  <c r="O179" i="17"/>
  <c r="P179" i="17"/>
  <c r="R179" i="17" s="1"/>
  <c r="N179" i="17"/>
  <c r="J179" i="17" l="1"/>
  <c r="L179" i="17" s="1"/>
  <c r="Q179" i="17"/>
  <c r="S179" i="17" s="1"/>
  <c r="U179" i="17"/>
  <c r="Z179" i="17" l="1"/>
  <c r="W179" i="17"/>
  <c r="AA179" i="17"/>
  <c r="M180" i="17"/>
  <c r="X179" i="17"/>
  <c r="F180" i="17"/>
  <c r="Y179" i="17"/>
  <c r="AB179" i="17"/>
  <c r="T179" i="17"/>
  <c r="V179" i="17" s="1"/>
  <c r="I180" i="17" l="1"/>
  <c r="K180" i="17" s="1"/>
  <c r="G180" i="17"/>
  <c r="H180" i="17"/>
  <c r="O180" i="17"/>
  <c r="N180" i="17"/>
  <c r="P180" i="17"/>
  <c r="R180" i="17" s="1"/>
  <c r="J180" i="17" l="1"/>
  <c r="Q180" i="17"/>
  <c r="S180" i="17" s="1"/>
  <c r="U180" i="17"/>
  <c r="T180" i="17" l="1"/>
  <c r="L180" i="17"/>
  <c r="F181" i="17" s="1"/>
  <c r="W180" i="17" l="1"/>
  <c r="M181" i="17"/>
  <c r="O181" i="17" s="1"/>
  <c r="V180" i="17"/>
  <c r="Z180" i="17"/>
  <c r="Y180" i="17"/>
  <c r="AB180" i="17"/>
  <c r="X180" i="17"/>
  <c r="AA180" i="17"/>
  <c r="H181" i="17"/>
  <c r="I181" i="17"/>
  <c r="K181" i="17" s="1"/>
  <c r="G181" i="17"/>
  <c r="P181" i="17" l="1"/>
  <c r="R181" i="17" s="1"/>
  <c r="U181" i="17" s="1"/>
  <c r="N181" i="17"/>
  <c r="J181" i="17"/>
  <c r="Q181" i="17" l="1"/>
  <c r="S181" i="17" s="1"/>
  <c r="L181" i="17"/>
  <c r="Z181" i="17" l="1"/>
  <c r="T181" i="17"/>
  <c r="Y181" i="17"/>
  <c r="AB181" i="17"/>
  <c r="M182" i="17"/>
  <c r="AA181" i="17"/>
  <c r="F182" i="17"/>
  <c r="X181" i="17"/>
  <c r="W181" i="17"/>
  <c r="V181" i="17"/>
  <c r="O182" i="17" l="1"/>
  <c r="P182" i="17"/>
  <c r="R182" i="17" s="1"/>
  <c r="N182" i="17"/>
  <c r="I182" i="17"/>
  <c r="K182" i="17" s="1"/>
  <c r="G182" i="17"/>
  <c r="H182" i="17"/>
  <c r="Q182" i="17" l="1"/>
  <c r="S182" i="17" s="1"/>
  <c r="J182" i="17"/>
  <c r="L182" i="17" s="1"/>
  <c r="U182" i="17"/>
  <c r="F183" i="17" l="1"/>
  <c r="I183" i="17" s="1"/>
  <c r="K183" i="17" s="1"/>
  <c r="M183" i="17"/>
  <c r="P183" i="17" s="1"/>
  <c r="R183" i="17" s="1"/>
  <c r="T182" i="17"/>
  <c r="V182" i="17" s="1"/>
  <c r="Y182" i="17"/>
  <c r="Z182" i="17"/>
  <c r="AB182" i="17"/>
  <c r="AA182" i="17"/>
  <c r="W182" i="17"/>
  <c r="X182" i="17"/>
  <c r="H183" i="17" l="1"/>
  <c r="G183" i="17"/>
  <c r="N183" i="17"/>
  <c r="O183" i="17"/>
  <c r="U183" i="17"/>
  <c r="J183" i="17" l="1"/>
  <c r="L183" i="17" s="1"/>
  <c r="Q183" i="17"/>
  <c r="S183" i="17" s="1"/>
  <c r="W183" i="17" l="1"/>
  <c r="X183" i="17"/>
  <c r="Y183" i="17"/>
  <c r="M184" i="17"/>
  <c r="O184" i="17" s="1"/>
  <c r="AA183" i="17"/>
  <c r="AB183" i="17"/>
  <c r="Z183" i="17"/>
  <c r="F184" i="17"/>
  <c r="I184" i="17" s="1"/>
  <c r="K184" i="17" s="1"/>
  <c r="T183" i="17"/>
  <c r="V183" i="17" s="1"/>
  <c r="N184" i="17" l="1"/>
  <c r="P184" i="17"/>
  <c r="R184" i="17" s="1"/>
  <c r="U184" i="17" s="1"/>
  <c r="H184" i="17"/>
  <c r="G184" i="17"/>
  <c r="Q184" i="17" l="1"/>
  <c r="S184" i="17" s="1"/>
  <c r="J184" i="17"/>
  <c r="L184" i="17" s="1"/>
  <c r="Z184" i="17" l="1"/>
  <c r="T184" i="17"/>
  <c r="Y184" i="17"/>
  <c r="AB184" i="17"/>
  <c r="M185" i="17"/>
  <c r="W184" i="17"/>
  <c r="X184" i="17"/>
  <c r="AA184" i="17"/>
  <c r="F185" i="17"/>
  <c r="V184" i="17"/>
  <c r="H185" i="17" l="1"/>
  <c r="I185" i="17"/>
  <c r="K185" i="17" s="1"/>
  <c r="G185" i="17"/>
  <c r="N185" i="17"/>
  <c r="P185" i="17"/>
  <c r="R185" i="17" s="1"/>
  <c r="O185" i="17"/>
  <c r="J185" i="17" l="1"/>
  <c r="L185" i="17" s="1"/>
  <c r="Q185" i="17"/>
  <c r="S185" i="17" s="1"/>
  <c r="U185" i="17"/>
  <c r="Z185" i="17" l="1"/>
  <c r="T185" i="17"/>
  <c r="V185" i="17" s="1"/>
  <c r="AA185" i="17"/>
  <c r="Y185" i="17"/>
  <c r="AB185" i="17"/>
  <c r="X185" i="17"/>
  <c r="M186" i="17"/>
  <c r="F186" i="17"/>
  <c r="W185" i="17"/>
  <c r="I186" i="17" l="1"/>
  <c r="K186" i="17" s="1"/>
  <c r="H186" i="17"/>
  <c r="G186" i="17"/>
  <c r="P186" i="17"/>
  <c r="R186" i="17" s="1"/>
  <c r="N186" i="17"/>
  <c r="O186" i="17"/>
  <c r="Q186" i="17" l="1"/>
  <c r="S186" i="17" s="1"/>
  <c r="U186" i="17"/>
  <c r="J186" i="17"/>
  <c r="T186" i="17" l="1"/>
  <c r="L186" i="17"/>
  <c r="Z186" i="17" s="1"/>
  <c r="X186" i="17" l="1"/>
  <c r="Y186" i="17"/>
  <c r="F187" i="17"/>
  <c r="AB186" i="17"/>
  <c r="AA186" i="17"/>
  <c r="M187" i="17"/>
  <c r="W186" i="17"/>
  <c r="V186" i="17"/>
  <c r="I187" i="17" l="1"/>
  <c r="K187" i="17" s="1"/>
  <c r="G187" i="17"/>
  <c r="H187" i="17"/>
  <c r="O187" i="17"/>
  <c r="P187" i="17"/>
  <c r="R187" i="17" s="1"/>
  <c r="N187" i="17"/>
  <c r="J187" i="17" l="1"/>
  <c r="L187" i="17" s="1"/>
  <c r="Q187" i="17"/>
  <c r="S187" i="17" s="1"/>
  <c r="U187" i="17"/>
  <c r="T187" i="17" l="1"/>
  <c r="V187" i="17" s="1"/>
  <c r="Z187" i="17"/>
  <c r="W187" i="17"/>
  <c r="X187" i="17"/>
  <c r="M188" i="17"/>
  <c r="F188" i="17"/>
  <c r="AB187" i="17"/>
  <c r="Y187" i="17"/>
  <c r="AA187" i="17"/>
  <c r="I188" i="17" l="1"/>
  <c r="K188" i="17" s="1"/>
  <c r="G188" i="17"/>
  <c r="H188" i="17"/>
  <c r="P188" i="17"/>
  <c r="R188" i="17" s="1"/>
  <c r="N188" i="17"/>
  <c r="O188" i="17"/>
  <c r="Q188" i="17" l="1"/>
  <c r="S188" i="17" s="1"/>
  <c r="J188" i="17"/>
  <c r="U188" i="17"/>
  <c r="T188" i="17" l="1"/>
  <c r="L188" i="17"/>
  <c r="Z188" i="17" s="1"/>
  <c r="V188" i="17" l="1"/>
  <c r="M189" i="17"/>
  <c r="O189" i="17" s="1"/>
  <c r="Y188" i="17"/>
  <c r="F189" i="17"/>
  <c r="H189" i="17" s="1"/>
  <c r="AB188" i="17"/>
  <c r="W188" i="17"/>
  <c r="X188" i="17"/>
  <c r="AA188" i="17"/>
  <c r="N189" i="17" l="1"/>
  <c r="P189" i="17"/>
  <c r="R189" i="17" s="1"/>
  <c r="G189" i="17"/>
  <c r="I189" i="17"/>
  <c r="K189" i="17" s="1"/>
  <c r="Q189" i="17" l="1"/>
  <c r="S189" i="17" s="1"/>
  <c r="U189" i="17"/>
  <c r="J189" i="17"/>
  <c r="L189" i="17" s="1"/>
  <c r="T189" i="17" l="1"/>
  <c r="V189" i="17" s="1"/>
  <c r="Z189" i="17"/>
  <c r="W189" i="17"/>
  <c r="AB189" i="17"/>
  <c r="Y189" i="17"/>
  <c r="M190" i="17"/>
  <c r="N190" i="17" s="1"/>
  <c r="F190" i="17"/>
  <c r="H190" i="17" s="1"/>
  <c r="AA189" i="17"/>
  <c r="X189" i="17"/>
  <c r="O190" i="17" l="1"/>
  <c r="I190" i="17"/>
  <c r="K190" i="17" s="1"/>
  <c r="P190" i="17"/>
  <c r="R190" i="17" s="1"/>
  <c r="G190" i="17"/>
  <c r="J190" i="17" l="1"/>
  <c r="L190" i="17" s="1"/>
  <c r="U190" i="17"/>
  <c r="Q190" i="17"/>
  <c r="T190" i="17" l="1"/>
  <c r="S190" i="17"/>
  <c r="AA190" i="17" s="1"/>
  <c r="W190" i="17" l="1"/>
  <c r="Z190" i="17"/>
  <c r="F191" i="17"/>
  <c r="G191" i="17" s="1"/>
  <c r="M191" i="17"/>
  <c r="N191" i="17" s="1"/>
  <c r="V190" i="17"/>
  <c r="X190" i="17"/>
  <c r="Y190" i="17"/>
  <c r="AB190" i="17"/>
  <c r="I191" i="17" l="1"/>
  <c r="K191" i="17" s="1"/>
  <c r="H191" i="17"/>
  <c r="O191" i="17"/>
  <c r="P191" i="17"/>
  <c r="R191" i="17" s="1"/>
  <c r="J191" i="17" l="1"/>
  <c r="L191" i="17" s="1"/>
  <c r="U191" i="17"/>
  <c r="Q191" i="17"/>
  <c r="S191" i="17" s="1"/>
  <c r="W191" i="17" l="1"/>
  <c r="M192" i="17"/>
  <c r="N192" i="17" s="1"/>
  <c r="Z191" i="17"/>
  <c r="Y191" i="17"/>
  <c r="F192" i="17"/>
  <c r="I192" i="17" s="1"/>
  <c r="K192" i="17" s="1"/>
  <c r="AB191" i="17"/>
  <c r="T191" i="17"/>
  <c r="V191" i="17" s="1"/>
  <c r="X191" i="17"/>
  <c r="AA191" i="17"/>
  <c r="P192" i="17" l="1"/>
  <c r="R192" i="17" s="1"/>
  <c r="U192" i="17" s="1"/>
  <c r="O192" i="17"/>
  <c r="H192" i="17"/>
  <c r="G192" i="17"/>
  <c r="Q192" i="17" l="1"/>
  <c r="S192" i="17" s="1"/>
  <c r="J192" i="17"/>
  <c r="T192" i="17" l="1"/>
  <c r="L192" i="17"/>
  <c r="Z192" i="17" s="1"/>
  <c r="Y192" i="17" l="1"/>
  <c r="AB192" i="17"/>
  <c r="M193" i="17"/>
  <c r="O193" i="17" s="1"/>
  <c r="V192" i="17"/>
  <c r="W192" i="17"/>
  <c r="X192" i="17"/>
  <c r="AA192" i="17"/>
  <c r="F193" i="17"/>
  <c r="H193" i="17" s="1"/>
  <c r="N193" i="17" l="1"/>
  <c r="P193" i="17"/>
  <c r="R193" i="17" s="1"/>
  <c r="I193" i="17"/>
  <c r="K193" i="17" s="1"/>
  <c r="G193" i="17"/>
  <c r="Q193" i="17" l="1"/>
  <c r="S193" i="17" s="1"/>
  <c r="U193" i="17"/>
  <c r="J193" i="17"/>
  <c r="T193" i="17" l="1"/>
  <c r="L193" i="17"/>
  <c r="Z193" i="17" s="1"/>
  <c r="Y193" i="17" l="1"/>
  <c r="AB193" i="17"/>
  <c r="AA193" i="17"/>
  <c r="V193" i="17"/>
  <c r="X193" i="17"/>
  <c r="F194" i="17"/>
  <c r="H194" i="17" s="1"/>
  <c r="M194" i="17"/>
  <c r="N194" i="17" s="1"/>
  <c r="W193" i="17"/>
  <c r="P194" i="17" l="1"/>
  <c r="R194" i="17" s="1"/>
  <c r="O194" i="17"/>
  <c r="G194" i="17"/>
  <c r="I194" i="17"/>
  <c r="K194" i="17" s="1"/>
  <c r="U194" i="17" l="1"/>
  <c r="Q194" i="17"/>
  <c r="S194" i="17" s="1"/>
  <c r="J194" i="17"/>
  <c r="L194" i="17" s="1"/>
  <c r="Z194" i="17" l="1"/>
  <c r="W194" i="17"/>
  <c r="AA194" i="17"/>
  <c r="Y194" i="17"/>
  <c r="F195" i="17"/>
  <c r="I195" i="17" s="1"/>
  <c r="K195" i="17" s="1"/>
  <c r="M195" i="17"/>
  <c r="P195" i="17" s="1"/>
  <c r="R195" i="17" s="1"/>
  <c r="X194" i="17"/>
  <c r="AB194" i="17"/>
  <c r="T194" i="17"/>
  <c r="V194" i="17" s="1"/>
  <c r="H195" i="17" l="1"/>
  <c r="G195" i="17"/>
  <c r="N195" i="17"/>
  <c r="O195" i="17"/>
  <c r="U195" i="17"/>
  <c r="J195" i="17" l="1"/>
  <c r="L195" i="17" s="1"/>
  <c r="Q195" i="17"/>
  <c r="S195" i="17" s="1"/>
  <c r="AA195" i="17" l="1"/>
  <c r="F196" i="17"/>
  <c r="G196" i="17" s="1"/>
  <c r="AB195" i="17"/>
  <c r="T195" i="17"/>
  <c r="V195" i="17" s="1"/>
  <c r="M196" i="17"/>
  <c r="P196" i="17" s="1"/>
  <c r="R196" i="17" s="1"/>
  <c r="X195" i="17"/>
  <c r="W195" i="17"/>
  <c r="Y195" i="17"/>
  <c r="Z195" i="17"/>
  <c r="H196" i="17" l="1"/>
  <c r="I196" i="17"/>
  <c r="K196" i="17" s="1"/>
  <c r="U196" i="17" s="1"/>
  <c r="N196" i="17"/>
  <c r="O196" i="17"/>
  <c r="J196" i="17" l="1"/>
  <c r="L196" i="17" s="1"/>
  <c r="Q196" i="17"/>
  <c r="S196" i="17" s="1"/>
  <c r="Z196" i="17" l="1"/>
  <c r="AB196" i="17"/>
  <c r="X196" i="17"/>
  <c r="M197" i="17"/>
  <c r="P197" i="17" s="1"/>
  <c r="R197" i="17" s="1"/>
  <c r="F197" i="17"/>
  <c r="H197" i="17" s="1"/>
  <c r="Y196" i="17"/>
  <c r="W196" i="17"/>
  <c r="AA196" i="17"/>
  <c r="T196" i="17"/>
  <c r="V196" i="17" s="1"/>
  <c r="O197" i="17" l="1"/>
  <c r="N197" i="17"/>
  <c r="G197" i="17"/>
  <c r="I197" i="17"/>
  <c r="K197" i="17" s="1"/>
  <c r="U197" i="17" s="1"/>
  <c r="Q197" i="17" l="1"/>
  <c r="S197" i="17" s="1"/>
  <c r="J197" i="17"/>
  <c r="L197" i="17" s="1"/>
  <c r="W197" i="17" l="1"/>
  <c r="AB197" i="17"/>
  <c r="M198" i="17"/>
  <c r="P198" i="17" s="1"/>
  <c r="R198" i="17" s="1"/>
  <c r="F198" i="17"/>
  <c r="I198" i="17" s="1"/>
  <c r="K198" i="17" s="1"/>
  <c r="X197" i="17"/>
  <c r="AA197" i="17"/>
  <c r="Z197" i="17"/>
  <c r="Y197" i="17"/>
  <c r="T197" i="17"/>
  <c r="V197" i="17" s="1"/>
  <c r="N198" i="17" l="1"/>
  <c r="O198" i="17"/>
  <c r="H198" i="17"/>
  <c r="U198" i="17"/>
  <c r="G198" i="17"/>
  <c r="Q198" i="17" l="1"/>
  <c r="S198" i="17" s="1"/>
  <c r="J198" i="17"/>
  <c r="L198" i="17" s="1"/>
  <c r="F199" i="17" l="1"/>
  <c r="H199" i="17" s="1"/>
  <c r="Z198" i="17"/>
  <c r="Y198" i="17"/>
  <c r="AB198" i="17"/>
  <c r="W198" i="17"/>
  <c r="T198" i="17"/>
  <c r="V198" i="17" s="1"/>
  <c r="M199" i="17"/>
  <c r="O199" i="17" s="1"/>
  <c r="AA198" i="17"/>
  <c r="X198" i="17"/>
  <c r="I199" i="17" l="1"/>
  <c r="K199" i="17" s="1"/>
  <c r="G199" i="17"/>
  <c r="P199" i="17"/>
  <c r="R199" i="17" s="1"/>
  <c r="N199" i="17"/>
  <c r="U199" i="17" l="1"/>
  <c r="J199" i="17"/>
  <c r="L199" i="17" s="1"/>
  <c r="Q199" i="17"/>
  <c r="S199" i="17" s="1"/>
  <c r="Z199" i="17" l="1"/>
  <c r="AB199" i="17"/>
  <c r="W199" i="17"/>
  <c r="T199" i="17"/>
  <c r="V199" i="17" s="1"/>
  <c r="X199" i="17"/>
  <c r="M200" i="17"/>
  <c r="O200" i="17" s="1"/>
  <c r="AA199" i="17"/>
  <c r="Y199" i="17"/>
  <c r="F200" i="17"/>
  <c r="G200" i="17" s="1"/>
  <c r="N200" i="17" l="1"/>
  <c r="P200" i="17"/>
  <c r="R200" i="17" s="1"/>
  <c r="I200" i="17"/>
  <c r="K200" i="17" s="1"/>
  <c r="H200" i="17"/>
  <c r="J200" i="17" l="1"/>
  <c r="L200" i="17" s="1"/>
  <c r="U200" i="17"/>
  <c r="Q200" i="17"/>
  <c r="S200" i="17" s="1"/>
  <c r="Z200" i="17" l="1"/>
  <c r="AA200" i="17"/>
  <c r="W200" i="17"/>
  <c r="T200" i="17"/>
  <c r="V200" i="17" s="1"/>
  <c r="AB200" i="17"/>
  <c r="F201" i="17"/>
  <c r="H201" i="17" s="1"/>
  <c r="Y200" i="17"/>
  <c r="M201" i="17"/>
  <c r="N201" i="17" s="1"/>
  <c r="X200" i="17"/>
  <c r="I201" i="17" l="1"/>
  <c r="K201" i="17" s="1"/>
  <c r="G201" i="17"/>
  <c r="P201" i="17"/>
  <c r="R201" i="17" s="1"/>
  <c r="O201" i="17"/>
  <c r="U201" i="17" l="1"/>
  <c r="Q201" i="17"/>
  <c r="S201" i="17" s="1"/>
  <c r="J201" i="17"/>
  <c r="L201" i="17" s="1"/>
  <c r="X201" i="17" l="1"/>
  <c r="T201" i="17"/>
  <c r="V201" i="17" s="1"/>
  <c r="W201" i="17"/>
  <c r="Y201" i="17"/>
  <c r="F202" i="17"/>
  <c r="G202" i="17" s="1"/>
  <c r="Z201" i="17"/>
  <c r="AA201" i="17"/>
  <c r="AB201" i="17"/>
  <c r="M202" i="17"/>
  <c r="O202" i="17" s="1"/>
  <c r="H202" i="17" l="1"/>
  <c r="I202" i="17"/>
  <c r="K202" i="17" s="1"/>
  <c r="P202" i="17"/>
  <c r="R202" i="17" s="1"/>
  <c r="N202" i="17"/>
  <c r="Q202" i="17" l="1"/>
  <c r="S202" i="17" s="1"/>
  <c r="J202" i="17"/>
  <c r="L202" i="17" s="1"/>
  <c r="U202" i="17"/>
  <c r="F203" i="17" l="1"/>
  <c r="H203" i="17" s="1"/>
  <c r="AB202" i="17"/>
  <c r="W202" i="17"/>
  <c r="X202" i="17"/>
  <c r="AA202" i="17"/>
  <c r="Y202" i="17"/>
  <c r="Z202" i="17"/>
  <c r="M203" i="17"/>
  <c r="O203" i="17" s="1"/>
  <c r="T202" i="17"/>
  <c r="V202" i="17" s="1"/>
  <c r="G203" i="17" l="1"/>
  <c r="I203" i="17"/>
  <c r="K203" i="17" s="1"/>
  <c r="N203" i="17"/>
  <c r="P203" i="17"/>
  <c r="R203" i="17" s="1"/>
  <c r="U203" i="17" l="1"/>
  <c r="J203" i="17"/>
  <c r="L203" i="17" s="1"/>
  <c r="Q203" i="17"/>
  <c r="T203" i="17" l="1"/>
  <c r="S203" i="17"/>
  <c r="Z203" i="17"/>
  <c r="AB203" i="17"/>
  <c r="V203" i="17" l="1"/>
  <c r="AA203" i="17"/>
  <c r="Y203" i="17"/>
  <c r="F204" i="17"/>
  <c r="I204" i="17" s="1"/>
  <c r="K204" i="17" s="1"/>
  <c r="M204" i="17"/>
  <c r="N204" i="17" s="1"/>
  <c r="X203" i="17"/>
  <c r="W203" i="17"/>
  <c r="H204" i="17" l="1"/>
  <c r="P204" i="17"/>
  <c r="R204" i="17" s="1"/>
  <c r="U204" i="17" s="1"/>
  <c r="G204" i="17"/>
  <c r="O204" i="17"/>
  <c r="Q204" i="17" l="1"/>
  <c r="S204" i="17" s="1"/>
  <c r="J204" i="17"/>
  <c r="L204" i="17" s="1"/>
  <c r="W204" i="17" l="1"/>
  <c r="Y204" i="17"/>
  <c r="T204" i="17"/>
  <c r="V204" i="17" s="1"/>
  <c r="AA204" i="17"/>
  <c r="AB204" i="17"/>
  <c r="F205" i="17"/>
  <c r="H205" i="17" s="1"/>
  <c r="Z204" i="17"/>
  <c r="M205" i="17"/>
  <c r="O205" i="17" s="1"/>
  <c r="X204" i="17"/>
  <c r="N205" i="17" l="1"/>
  <c r="G205" i="17"/>
  <c r="I205" i="17"/>
  <c r="K205" i="17" s="1"/>
  <c r="P205" i="17"/>
  <c r="R205" i="17" s="1"/>
  <c r="J205" i="17" l="1"/>
  <c r="L205" i="17" s="1"/>
  <c r="Q205" i="17"/>
  <c r="S205" i="17" s="1"/>
  <c r="U205" i="17"/>
  <c r="Z205" i="17" l="1"/>
  <c r="AB205" i="17"/>
  <c r="T205" i="17"/>
  <c r="V205" i="17" s="1"/>
  <c r="Y205" i="17"/>
  <c r="W205" i="17"/>
  <c r="AA205" i="17"/>
  <c r="M206" i="17"/>
  <c r="O206" i="17" s="1"/>
  <c r="X205" i="17"/>
  <c r="F206" i="17"/>
  <c r="G206" i="17" s="1"/>
  <c r="N206" i="17" l="1"/>
  <c r="P206" i="17"/>
  <c r="R206" i="17" s="1"/>
  <c r="H206" i="17"/>
  <c r="I206" i="17"/>
  <c r="K206" i="17" s="1"/>
  <c r="U206" i="17" l="1"/>
  <c r="Q206" i="17"/>
  <c r="S206" i="17" s="1"/>
  <c r="J206" i="17"/>
  <c r="L206" i="17" s="1"/>
  <c r="Y206" i="17" l="1"/>
  <c r="X206" i="17"/>
  <c r="M207" i="17"/>
  <c r="P207" i="17" s="1"/>
  <c r="R207" i="17" s="1"/>
  <c r="AB206" i="17"/>
  <c r="F207" i="17"/>
  <c r="G207" i="17" s="1"/>
  <c r="AA206" i="17"/>
  <c r="Z206" i="17"/>
  <c r="T206" i="17"/>
  <c r="V206" i="17" s="1"/>
  <c r="W206" i="17"/>
  <c r="N207" i="17" l="1"/>
  <c r="O207" i="17"/>
  <c r="H207" i="17"/>
  <c r="I207" i="17"/>
  <c r="K207" i="17" s="1"/>
  <c r="U207" i="17" s="1"/>
  <c r="Q207" i="17" l="1"/>
  <c r="S207" i="17" s="1"/>
  <c r="J207" i="17"/>
  <c r="L207" i="17" s="1"/>
  <c r="F208" i="17" l="1"/>
  <c r="G208" i="17" s="1"/>
  <c r="T207" i="17"/>
  <c r="V207" i="17" s="1"/>
  <c r="M208" i="17"/>
  <c r="P208" i="17" s="1"/>
  <c r="R208" i="17" s="1"/>
  <c r="Z207" i="17"/>
  <c r="W207" i="17"/>
  <c r="Y207" i="17"/>
  <c r="AA207" i="17"/>
  <c r="X207" i="17"/>
  <c r="AB207" i="17"/>
  <c r="I208" i="17" l="1"/>
  <c r="K208" i="17" s="1"/>
  <c r="U208" i="17" s="1"/>
  <c r="H208" i="17"/>
  <c r="N208" i="17"/>
  <c r="O208" i="17"/>
  <c r="J208" i="17" l="1"/>
  <c r="L208" i="17" s="1"/>
  <c r="Q208" i="17"/>
  <c r="S208" i="17" s="1"/>
  <c r="F209" i="17" l="1"/>
  <c r="G209" i="17" s="1"/>
  <c r="W208" i="17"/>
  <c r="T208" i="17"/>
  <c r="V208" i="17" s="1"/>
  <c r="X208" i="17"/>
  <c r="AB208" i="17"/>
  <c r="M209" i="17"/>
  <c r="O209" i="17" s="1"/>
  <c r="Y208" i="17"/>
  <c r="AA208" i="17"/>
  <c r="Z208" i="17"/>
  <c r="I209" i="17"/>
  <c r="K209" i="17" s="1"/>
  <c r="H209" i="17"/>
  <c r="P209" i="17" l="1"/>
  <c r="R209" i="17" s="1"/>
  <c r="U209" i="17" s="1"/>
  <c r="N209" i="17"/>
  <c r="J209" i="17"/>
  <c r="L209" i="17" s="1"/>
  <c r="Q209" i="17" l="1"/>
  <c r="S209" i="17" s="1"/>
  <c r="M210" i="17" s="1"/>
  <c r="N210" i="17" s="1"/>
  <c r="W209" i="17" l="1"/>
  <c r="AB209" i="17"/>
  <c r="AA209" i="17"/>
  <c r="Y209" i="17"/>
  <c r="F210" i="17"/>
  <c r="I210" i="17" s="1"/>
  <c r="K210" i="17" s="1"/>
  <c r="Z209" i="17"/>
  <c r="X209" i="17"/>
  <c r="T209" i="17"/>
  <c r="V209" i="17" s="1"/>
  <c r="P210" i="17"/>
  <c r="R210" i="17" s="1"/>
  <c r="O210" i="17"/>
  <c r="U210" i="17" l="1"/>
  <c r="H210" i="17"/>
  <c r="G210" i="17"/>
  <c r="J210" i="17" s="1"/>
  <c r="L210" i="17" s="1"/>
  <c r="Q210" i="17"/>
  <c r="S210" i="17" s="1"/>
  <c r="Z210" i="17" l="1"/>
  <c r="M211" i="17"/>
  <c r="N211" i="17" s="1"/>
  <c r="F211" i="17"/>
  <c r="H211" i="17" s="1"/>
  <c r="AB210" i="17"/>
  <c r="Y210" i="17"/>
  <c r="X210" i="17"/>
  <c r="AA210" i="17"/>
  <c r="W210" i="17"/>
  <c r="T210" i="17"/>
  <c r="V210" i="17" s="1"/>
  <c r="O211" i="17" l="1"/>
  <c r="P211" i="17"/>
  <c r="R211" i="17" s="1"/>
  <c r="G211" i="17"/>
  <c r="I211" i="17"/>
  <c r="K211" i="17" s="1"/>
  <c r="U211" i="17" l="1"/>
  <c r="Q211" i="17"/>
  <c r="S211" i="17" s="1"/>
  <c r="J211" i="17"/>
  <c r="T211" i="17" l="1"/>
  <c r="L211" i="17"/>
  <c r="Z211" i="17" s="1"/>
  <c r="W211" i="17" l="1"/>
  <c r="V211" i="17"/>
  <c r="M212" i="17"/>
  <c r="N212" i="17" s="1"/>
  <c r="Y211" i="17"/>
  <c r="F212" i="17"/>
  <c r="H212" i="17" s="1"/>
  <c r="AB211" i="17"/>
  <c r="AA211" i="17"/>
  <c r="X211" i="17"/>
  <c r="I212" i="17" l="1"/>
  <c r="K212" i="17" s="1"/>
  <c r="P212" i="17"/>
  <c r="R212" i="17" s="1"/>
  <c r="O212" i="17"/>
  <c r="G212" i="17"/>
  <c r="Q212" i="17" l="1"/>
  <c r="S212" i="17" s="1"/>
  <c r="J212" i="17"/>
  <c r="L212" i="17" s="1"/>
  <c r="U212" i="17"/>
  <c r="Z212" i="17" l="1"/>
  <c r="T212" i="17"/>
  <c r="V212" i="17" s="1"/>
  <c r="AA212" i="17"/>
  <c r="W212" i="17"/>
  <c r="AB212" i="17"/>
  <c r="F213" i="17"/>
  <c r="H213" i="17" s="1"/>
  <c r="M213" i="17"/>
  <c r="O213" i="17" s="1"/>
  <c r="Y212" i="17"/>
  <c r="X212" i="17"/>
  <c r="G213" i="17" l="1"/>
  <c r="I213" i="17"/>
  <c r="K213" i="17" s="1"/>
  <c r="N213" i="17"/>
  <c r="P213" i="17"/>
  <c r="R213" i="17" s="1"/>
  <c r="J213" i="17" l="1"/>
  <c r="L213" i="17" s="1"/>
  <c r="U213" i="17"/>
  <c r="Q213" i="17"/>
  <c r="S213" i="17" s="1"/>
  <c r="Z213" i="17" l="1"/>
  <c r="T213" i="17"/>
  <c r="V213" i="17" s="1"/>
  <c r="Y213" i="17"/>
  <c r="X213" i="17"/>
  <c r="W213" i="17"/>
  <c r="AA213" i="17"/>
  <c r="AB213" i="17"/>
  <c r="M214" i="17"/>
  <c r="F214" i="17"/>
  <c r="H214" i="17" l="1"/>
  <c r="I214" i="17"/>
  <c r="K214" i="17" s="1"/>
  <c r="G214" i="17"/>
  <c r="N214" i="17"/>
  <c r="P214" i="17"/>
  <c r="R214" i="17" s="1"/>
  <c r="O214" i="17"/>
  <c r="J214" i="17" l="1"/>
  <c r="L214" i="17" s="1"/>
  <c r="Q214" i="17"/>
  <c r="S214" i="17" s="1"/>
  <c r="U214" i="17"/>
  <c r="T214" i="17" l="1"/>
  <c r="V214" i="17" s="1"/>
  <c r="Z214" i="17"/>
  <c r="W214" i="17"/>
  <c r="AB214" i="17"/>
  <c r="AA214" i="17"/>
  <c r="X214" i="17"/>
  <c r="Y214" i="17"/>
  <c r="M215" i="17"/>
  <c r="F215" i="17"/>
  <c r="G215" i="17" l="1"/>
  <c r="H215" i="17"/>
  <c r="I215" i="17"/>
  <c r="K215" i="17" s="1"/>
  <c r="O215" i="17"/>
  <c r="P215" i="17"/>
  <c r="R215" i="17" s="1"/>
  <c r="N215" i="17"/>
  <c r="Q215" i="17" l="1"/>
  <c r="S215" i="17" s="1"/>
  <c r="U215" i="17"/>
  <c r="J215" i="17"/>
  <c r="T215" i="17" l="1"/>
  <c r="L215" i="17"/>
  <c r="Y215" i="17" s="1"/>
  <c r="V215" i="17" l="1"/>
  <c r="M216" i="17"/>
  <c r="O216" i="17" s="1"/>
  <c r="F216" i="17"/>
  <c r="H216" i="17" s="1"/>
  <c r="W215" i="17"/>
  <c r="AA215" i="17"/>
  <c r="Z215" i="17"/>
  <c r="AB215" i="17"/>
  <c r="X215" i="17"/>
  <c r="N216" i="17" l="1"/>
  <c r="P216" i="17"/>
  <c r="R216" i="17" s="1"/>
  <c r="G216" i="17"/>
  <c r="I216" i="17"/>
  <c r="K216" i="17" s="1"/>
  <c r="Q216" i="17" l="1"/>
  <c r="S216" i="17" s="1"/>
  <c r="U216" i="17"/>
  <c r="J216" i="17"/>
  <c r="L216" i="17" s="1"/>
  <c r="Z216" i="17" l="1"/>
  <c r="F217" i="17"/>
  <c r="H217" i="17" s="1"/>
  <c r="M217" i="17"/>
  <c r="P217" i="17" s="1"/>
  <c r="R217" i="17" s="1"/>
  <c r="W216" i="17"/>
  <c r="AA216" i="17"/>
  <c r="AB216" i="17"/>
  <c r="Y216" i="17"/>
  <c r="X216" i="17"/>
  <c r="T216" i="17"/>
  <c r="V216" i="17" s="1"/>
  <c r="N217" i="17" l="1"/>
  <c r="I217" i="17"/>
  <c r="K217" i="17" s="1"/>
  <c r="U217" i="17" s="1"/>
  <c r="G217" i="17"/>
  <c r="O217" i="17"/>
  <c r="J217" i="17" l="1"/>
  <c r="L217" i="17" s="1"/>
  <c r="Q217" i="17"/>
  <c r="S217" i="17" s="1"/>
  <c r="Z217" i="17" l="1"/>
  <c r="T217" i="17"/>
  <c r="X217" i="17"/>
  <c r="AA217" i="17"/>
  <c r="W217" i="17"/>
  <c r="Y217" i="17"/>
  <c r="AB217" i="17"/>
  <c r="M218" i="17"/>
  <c r="F218" i="17"/>
  <c r="V217" i="17"/>
  <c r="I218" i="17" l="1"/>
  <c r="K218" i="17" s="1"/>
  <c r="H218" i="17"/>
  <c r="G218" i="17"/>
  <c r="P218" i="17"/>
  <c r="R218" i="17" s="1"/>
  <c r="N218" i="17"/>
  <c r="O218" i="17"/>
  <c r="Q218" i="17" l="1"/>
  <c r="S218" i="17" s="1"/>
  <c r="U218" i="17"/>
  <c r="J218" i="17"/>
  <c r="T218" i="17" l="1"/>
  <c r="L218" i="17"/>
  <c r="Z218" i="17" s="1"/>
  <c r="AA218" i="17" l="1"/>
  <c r="X218" i="17"/>
  <c r="M219" i="17"/>
  <c r="W218" i="17"/>
  <c r="AB218" i="17"/>
  <c r="Y218" i="17"/>
  <c r="F219" i="17"/>
  <c r="V218" i="17"/>
  <c r="I219" i="17" l="1"/>
  <c r="K219" i="17" s="1"/>
  <c r="H219" i="17"/>
  <c r="G219" i="17"/>
  <c r="O219" i="17"/>
  <c r="N219" i="17"/>
  <c r="P219" i="17"/>
  <c r="R219" i="17" s="1"/>
  <c r="J219" i="17" l="1"/>
  <c r="L219" i="17" s="1"/>
  <c r="Q219" i="17"/>
  <c r="U219" i="17"/>
  <c r="T219" i="17" l="1"/>
  <c r="S219" i="17"/>
  <c r="AB219" i="17" s="1"/>
  <c r="W219" i="17"/>
  <c r="Z219" i="17" l="1"/>
  <c r="V219" i="17"/>
  <c r="F220" i="17"/>
  <c r="G220" i="17" s="1"/>
  <c r="X219" i="17"/>
  <c r="AA219" i="17"/>
  <c r="Y219" i="17"/>
  <c r="M220" i="17"/>
  <c r="N220" i="17" s="1"/>
  <c r="H220" i="17" l="1"/>
  <c r="I220" i="17"/>
  <c r="K220" i="17" s="1"/>
  <c r="O220" i="17"/>
  <c r="P220" i="17"/>
  <c r="R220" i="17" s="1"/>
  <c r="J220" i="17" l="1"/>
  <c r="L220" i="17" s="1"/>
  <c r="Q220" i="17"/>
  <c r="S220" i="17" s="1"/>
  <c r="U220" i="17"/>
  <c r="M221" i="17" l="1"/>
  <c r="N221" i="17" s="1"/>
  <c r="T220" i="17"/>
  <c r="V220" i="17" s="1"/>
  <c r="F221" i="17"/>
  <c r="I221" i="17" s="1"/>
  <c r="K221" i="17" s="1"/>
  <c r="W220" i="17"/>
  <c r="Z220" i="17"/>
  <c r="X220" i="17"/>
  <c r="AA220" i="17"/>
  <c r="Y220" i="17"/>
  <c r="AB220" i="17"/>
  <c r="P221" i="17" l="1"/>
  <c r="R221" i="17" s="1"/>
  <c r="U221" i="17" s="1"/>
  <c r="O221" i="17"/>
  <c r="G221" i="17"/>
  <c r="H221" i="17"/>
  <c r="Q221" i="17" l="1"/>
  <c r="S221" i="17" s="1"/>
  <c r="J221" i="17"/>
  <c r="L221" i="17" s="1"/>
  <c r="AA221" i="17" l="1"/>
  <c r="W221" i="17"/>
  <c r="X221" i="17"/>
  <c r="F222" i="17"/>
  <c r="H222" i="17" s="1"/>
  <c r="M222" i="17"/>
  <c r="N222" i="17" s="1"/>
  <c r="AB221" i="17"/>
  <c r="Y221" i="17"/>
  <c r="Z221" i="17"/>
  <c r="T221" i="17"/>
  <c r="V221" i="17" s="1"/>
  <c r="G222" i="17" l="1"/>
  <c r="I222" i="17"/>
  <c r="K222" i="17" s="1"/>
  <c r="P222" i="17"/>
  <c r="R222" i="17" s="1"/>
  <c r="O222" i="17"/>
  <c r="Q222" i="17" l="1"/>
  <c r="S222" i="17" s="1"/>
  <c r="U222" i="17"/>
  <c r="J222" i="17"/>
  <c r="L222" i="17" s="1"/>
  <c r="AA222" i="17" l="1"/>
  <c r="T222" i="17"/>
  <c r="V222" i="17" s="1"/>
  <c r="X222" i="17"/>
  <c r="Z222" i="17"/>
  <c r="M223" i="17"/>
  <c r="P223" i="17" s="1"/>
  <c r="R223" i="17" s="1"/>
  <c r="W222" i="17"/>
  <c r="F223" i="17"/>
  <c r="G223" i="17" s="1"/>
  <c r="AB222" i="17"/>
  <c r="Y222" i="17"/>
  <c r="N223" i="17" l="1"/>
  <c r="O223" i="17"/>
  <c r="I223" i="17"/>
  <c r="K223" i="17" s="1"/>
  <c r="U223" i="17" s="1"/>
  <c r="H223" i="17"/>
  <c r="J223" i="17" l="1"/>
  <c r="L223" i="17" s="1"/>
  <c r="Q223" i="17"/>
  <c r="S223" i="17" s="1"/>
  <c r="M224" i="17" l="1"/>
  <c r="O224" i="17" s="1"/>
  <c r="Z223" i="17"/>
  <c r="W223" i="17"/>
  <c r="AA223" i="17"/>
  <c r="X223" i="17"/>
  <c r="AB223" i="17"/>
  <c r="F224" i="17"/>
  <c r="T223" i="17"/>
  <c r="V223" i="17" s="1"/>
  <c r="Y223" i="17"/>
  <c r="N224" i="17" l="1"/>
  <c r="P224" i="17"/>
  <c r="R224" i="17" s="1"/>
  <c r="I224" i="17"/>
  <c r="K224" i="17" s="1"/>
  <c r="H224" i="17"/>
  <c r="G224" i="17"/>
  <c r="Q224" i="17" l="1"/>
  <c r="S224" i="17" s="1"/>
  <c r="U224" i="17"/>
  <c r="J224" i="17"/>
  <c r="L224" i="17" s="1"/>
  <c r="X224" i="17" l="1"/>
  <c r="AB224" i="17"/>
  <c r="W224" i="17"/>
  <c r="Z224" i="17"/>
  <c r="M225" i="17"/>
  <c r="O225" i="17" s="1"/>
  <c r="AA224" i="17"/>
  <c r="Y224" i="17"/>
  <c r="F225" i="17"/>
  <c r="H225" i="17" s="1"/>
  <c r="T224" i="17"/>
  <c r="V224" i="17" s="1"/>
  <c r="N225" i="17" l="1"/>
  <c r="P225" i="17"/>
  <c r="R225" i="17" s="1"/>
  <c r="G225" i="17"/>
  <c r="I225" i="17"/>
  <c r="K225" i="17" s="1"/>
  <c r="U225" i="17" l="1"/>
  <c r="J225" i="17"/>
  <c r="Q225" i="17"/>
  <c r="S225" i="17" s="1"/>
  <c r="T225" i="17" l="1"/>
  <c r="L225" i="17"/>
  <c r="AA225" i="17" s="1"/>
  <c r="Z225" i="17" l="1"/>
  <c r="M226" i="17"/>
  <c r="O226" i="17" s="1"/>
  <c r="AB225" i="17"/>
  <c r="X225" i="17"/>
  <c r="V225" i="17"/>
  <c r="W225" i="17"/>
  <c r="Y225" i="17"/>
  <c r="F226" i="17"/>
  <c r="P226" i="17" l="1"/>
  <c r="R226" i="17" s="1"/>
  <c r="N226" i="17"/>
  <c r="I226" i="17"/>
  <c r="K226" i="17" s="1"/>
  <c r="G226" i="17"/>
  <c r="H226" i="17"/>
  <c r="Q226" i="17" l="1"/>
  <c r="S226" i="17" s="1"/>
  <c r="U226" i="17"/>
  <c r="J226" i="17"/>
  <c r="L226" i="17" s="1"/>
  <c r="AA226" i="17" l="1"/>
  <c r="X226" i="17"/>
  <c r="M227" i="17"/>
  <c r="N227" i="17" s="1"/>
  <c r="Y226" i="17"/>
  <c r="T226" i="17"/>
  <c r="V226" i="17" s="1"/>
  <c r="AB226" i="17"/>
  <c r="Z226" i="17"/>
  <c r="F227" i="17"/>
  <c r="G227" i="17" s="1"/>
  <c r="W226" i="17"/>
  <c r="O227" i="17" l="1"/>
  <c r="P227" i="17"/>
  <c r="R227" i="17" s="1"/>
  <c r="H227" i="17"/>
  <c r="I227" i="17"/>
  <c r="K227" i="17" s="1"/>
  <c r="U227" i="17" l="1"/>
  <c r="Q227" i="17"/>
  <c r="S227" i="17" s="1"/>
  <c r="J227" i="17"/>
  <c r="L227" i="17" s="1"/>
  <c r="Z227" i="17" l="1"/>
  <c r="W227" i="17"/>
  <c r="T227" i="17"/>
  <c r="V227" i="17" s="1"/>
  <c r="AA227" i="17"/>
  <c r="AB227" i="17"/>
  <c r="X227" i="17"/>
  <c r="M228" i="17"/>
  <c r="F228" i="17"/>
  <c r="Y227" i="17"/>
  <c r="I228" i="17" l="1"/>
  <c r="K228" i="17" s="1"/>
  <c r="G228" i="17"/>
  <c r="H228" i="17"/>
  <c r="P228" i="17"/>
  <c r="R228" i="17" s="1"/>
  <c r="N228" i="17"/>
  <c r="O228" i="17"/>
  <c r="J228" i="17" l="1"/>
  <c r="L228" i="17" s="1"/>
  <c r="U228" i="17"/>
  <c r="Q228" i="17"/>
  <c r="T228" i="17" l="1"/>
  <c r="S228" i="17"/>
  <c r="V228" i="17" l="1"/>
  <c r="W228" i="17"/>
  <c r="M229" i="17"/>
  <c r="F229" i="17"/>
  <c r="AA228" i="17"/>
  <c r="AB228" i="17"/>
  <c r="Y228" i="17"/>
  <c r="X228" i="17"/>
  <c r="Z228" i="17"/>
  <c r="I229" i="17" l="1"/>
  <c r="K229" i="17" s="1"/>
  <c r="G229" i="17"/>
  <c r="H229" i="17"/>
  <c r="N229" i="17"/>
  <c r="O229" i="17"/>
  <c r="P229" i="17"/>
  <c r="R229" i="17" s="1"/>
  <c r="Q229" i="17" l="1"/>
  <c r="S229" i="17" s="1"/>
  <c r="J229" i="17"/>
  <c r="U229" i="17"/>
  <c r="T229" i="17" l="1"/>
  <c r="L229" i="17"/>
  <c r="Y229" i="17" s="1"/>
  <c r="Z229" i="17" l="1"/>
  <c r="V229" i="17"/>
  <c r="M230" i="17"/>
  <c r="P230" i="17" s="1"/>
  <c r="R230" i="17" s="1"/>
  <c r="X229" i="17"/>
  <c r="F230" i="17"/>
  <c r="H230" i="17" s="1"/>
  <c r="W229" i="17"/>
  <c r="AA229" i="17"/>
  <c r="AB229" i="17"/>
  <c r="N230" i="17" l="1"/>
  <c r="O230" i="17"/>
  <c r="I230" i="17"/>
  <c r="K230" i="17" s="1"/>
  <c r="U230" i="17" s="1"/>
  <c r="G230" i="17"/>
  <c r="J230" i="17" l="1"/>
  <c r="Q230" i="17"/>
  <c r="S230" i="17" s="1"/>
  <c r="T230" i="17" l="1"/>
  <c r="L230" i="17"/>
  <c r="Z230" i="17" s="1"/>
  <c r="Y230" i="17" l="1"/>
  <c r="V230" i="17"/>
  <c r="AA230" i="17"/>
  <c r="AB230" i="17"/>
  <c r="W230" i="17"/>
  <c r="X230" i="17"/>
  <c r="M231" i="17"/>
  <c r="F231" i="17"/>
  <c r="P231" i="17" l="1"/>
  <c r="R231" i="17" s="1"/>
  <c r="O231" i="17"/>
  <c r="N231" i="17"/>
  <c r="G231" i="17"/>
  <c r="I231" i="17"/>
  <c r="K231" i="17" s="1"/>
  <c r="H231" i="17"/>
  <c r="J231" i="17" l="1"/>
  <c r="L231" i="17" s="1"/>
  <c r="Q231" i="17"/>
  <c r="S231" i="17" s="1"/>
  <c r="U231" i="17"/>
  <c r="AA231" i="17" l="1"/>
  <c r="W231" i="17"/>
  <c r="F232" i="17"/>
  <c r="H232" i="17" s="1"/>
  <c r="Y231" i="17"/>
  <c r="Z231" i="17"/>
  <c r="X231" i="17"/>
  <c r="AB231" i="17"/>
  <c r="T231" i="17"/>
  <c r="V231" i="17" s="1"/>
  <c r="M232" i="17"/>
  <c r="N232" i="17" s="1"/>
  <c r="G232" i="17" l="1"/>
  <c r="I232" i="17"/>
  <c r="K232" i="17" s="1"/>
  <c r="O232" i="17"/>
  <c r="P232" i="17"/>
  <c r="R232" i="17" s="1"/>
  <c r="J232" i="17" l="1"/>
  <c r="L232" i="17" s="1"/>
  <c r="U232" i="17"/>
  <c r="Q232" i="17"/>
  <c r="S232" i="17" l="1"/>
  <c r="T232" i="17"/>
  <c r="X232" i="17" l="1"/>
  <c r="F233" i="17"/>
  <c r="AB232" i="17"/>
  <c r="AA232" i="17"/>
  <c r="Y232" i="17"/>
  <c r="M233" i="17"/>
  <c r="W232" i="17"/>
  <c r="V232" i="17"/>
  <c r="Z232" i="17"/>
  <c r="P233" i="17" l="1"/>
  <c r="R233" i="17" s="1"/>
  <c r="O233" i="17"/>
  <c r="N233" i="17"/>
  <c r="I233" i="17"/>
  <c r="K233" i="17" s="1"/>
  <c r="H233" i="17"/>
  <c r="G233" i="17"/>
  <c r="U233" i="17" l="1"/>
  <c r="Q233" i="17"/>
  <c r="S233" i="17" s="1"/>
  <c r="J233" i="17"/>
  <c r="T233" i="17" l="1"/>
  <c r="L233" i="17"/>
  <c r="Z233" i="17" l="1"/>
  <c r="M234" i="17"/>
  <c r="Y233" i="17"/>
  <c r="AA233" i="17"/>
  <c r="F234" i="17"/>
  <c r="X233" i="17"/>
  <c r="AB233" i="17"/>
  <c r="W233" i="17"/>
  <c r="V233" i="17"/>
  <c r="O234" i="17" l="1"/>
  <c r="N234" i="17"/>
  <c r="P234" i="17"/>
  <c r="R234" i="17" s="1"/>
  <c r="G234" i="17"/>
  <c r="I234" i="17"/>
  <c r="K234" i="17" s="1"/>
  <c r="H234" i="17"/>
  <c r="Q234" i="17" l="1"/>
  <c r="S234" i="17" s="1"/>
  <c r="J234" i="17"/>
  <c r="U234" i="17"/>
  <c r="T234" i="17" l="1"/>
  <c r="L234" i="17"/>
  <c r="Z234" i="17" l="1"/>
  <c r="AA234" i="17"/>
  <c r="X234" i="17"/>
  <c r="AB234" i="17"/>
  <c r="M235" i="17"/>
  <c r="Y234" i="17"/>
  <c r="F235" i="17"/>
  <c r="W234" i="17"/>
  <c r="V234" i="17"/>
  <c r="I235" i="17" l="1"/>
  <c r="K235" i="17" s="1"/>
  <c r="G235" i="17"/>
  <c r="H235" i="17"/>
  <c r="P235" i="17"/>
  <c r="R235" i="17" s="1"/>
  <c r="O235" i="17"/>
  <c r="N235" i="17"/>
  <c r="J235" i="17" l="1"/>
  <c r="L235" i="17" s="1"/>
  <c r="Q235" i="17"/>
  <c r="S235" i="17" s="1"/>
  <c r="U235" i="17"/>
  <c r="T235" i="17" l="1"/>
  <c r="V235" i="17" s="1"/>
  <c r="Z235" i="17"/>
  <c r="AA235" i="17"/>
  <c r="AB235" i="17"/>
  <c r="F236" i="17"/>
  <c r="W235" i="17"/>
  <c r="M236" i="17"/>
  <c r="Y235" i="17"/>
  <c r="X235" i="17"/>
  <c r="G236" i="17" l="1"/>
  <c r="I236" i="17"/>
  <c r="K236" i="17" s="1"/>
  <c r="H236" i="17"/>
  <c r="N236" i="17"/>
  <c r="O236" i="17"/>
  <c r="P236" i="17"/>
  <c r="R236" i="17" s="1"/>
  <c r="J236" i="17" l="1"/>
  <c r="L236" i="17" s="1"/>
  <c r="Q236" i="17"/>
  <c r="S236" i="17" s="1"/>
  <c r="U236" i="17"/>
  <c r="T236" i="17" l="1"/>
  <c r="V236" i="17" s="1"/>
  <c r="X236" i="17"/>
  <c r="F237" i="17"/>
  <c r="AB236" i="17"/>
  <c r="W236" i="17"/>
  <c r="M237" i="17"/>
  <c r="Y236" i="17"/>
  <c r="AA236" i="17"/>
  <c r="Z236" i="17"/>
  <c r="H237" i="17" l="1"/>
  <c r="I237" i="17"/>
  <c r="K237" i="17" s="1"/>
  <c r="G237" i="17"/>
  <c r="N237" i="17"/>
  <c r="O237" i="17"/>
  <c r="P237" i="17"/>
  <c r="R237" i="17" s="1"/>
  <c r="J237" i="17" l="1"/>
  <c r="L237" i="17" s="1"/>
  <c r="Q237" i="17"/>
  <c r="S237" i="17" s="1"/>
  <c r="U237" i="17"/>
  <c r="Z237" i="17" l="1"/>
  <c r="T237" i="17"/>
  <c r="V237" i="17" s="1"/>
  <c r="W237" i="17"/>
  <c r="X237" i="17"/>
  <c r="M238" i="17"/>
  <c r="Y237" i="17"/>
  <c r="AB237" i="17"/>
  <c r="F238" i="17"/>
  <c r="AA237" i="17"/>
  <c r="N238" i="17" l="1"/>
  <c r="O238" i="17"/>
  <c r="P238" i="17"/>
  <c r="R238" i="17" s="1"/>
  <c r="H238" i="17"/>
  <c r="I238" i="17"/>
  <c r="K238" i="17" s="1"/>
  <c r="G238" i="17"/>
  <c r="J238" i="17" l="1"/>
  <c r="L238" i="17" s="1"/>
  <c r="Q238" i="17"/>
  <c r="S238" i="17" s="1"/>
  <c r="U238" i="17"/>
  <c r="W238" i="17" l="1"/>
  <c r="AB238" i="17"/>
  <c r="F239" i="17"/>
  <c r="I239" i="17" s="1"/>
  <c r="K239" i="17" s="1"/>
  <c r="AA238" i="17"/>
  <c r="X238" i="17"/>
  <c r="Y238" i="17"/>
  <c r="M239" i="17"/>
  <c r="P239" i="17" s="1"/>
  <c r="Z238" i="17"/>
  <c r="T238" i="17"/>
  <c r="V238" i="17" s="1"/>
  <c r="H239" i="17" l="1"/>
  <c r="O239" i="17"/>
  <c r="N239" i="17"/>
  <c r="G239" i="17"/>
  <c r="R239" i="17"/>
  <c r="U239" i="17" s="1"/>
  <c r="J239" i="17" l="1"/>
  <c r="L239" i="17" s="1"/>
  <c r="Q239" i="17"/>
  <c r="S239" i="17" s="1"/>
  <c r="T239" i="17" l="1"/>
  <c r="V239" i="17" s="1"/>
  <c r="W239" i="17"/>
  <c r="M240" i="17"/>
  <c r="O240" i="17" s="1"/>
  <c r="Z239" i="17"/>
  <c r="F240" i="17"/>
  <c r="H240" i="17" s="1"/>
  <c r="AB239" i="17"/>
  <c r="X239" i="17"/>
  <c r="Y239" i="17"/>
  <c r="AA239" i="17"/>
  <c r="N240" i="17" l="1"/>
  <c r="I240" i="17"/>
  <c r="K240" i="17" s="1"/>
  <c r="P240" i="17"/>
  <c r="R240" i="17" s="1"/>
  <c r="G240" i="17"/>
  <c r="Q240" i="17" l="1"/>
  <c r="S240" i="17" s="1"/>
  <c r="J240" i="17"/>
  <c r="L240" i="17" s="1"/>
  <c r="U240" i="17"/>
  <c r="Z240" i="17" l="1"/>
  <c r="W240" i="17"/>
  <c r="M241" i="17"/>
  <c r="N241" i="17" s="1"/>
  <c r="T240" i="17"/>
  <c r="V240" i="17" s="1"/>
  <c r="F241" i="17"/>
  <c r="G241" i="17" s="1"/>
  <c r="X240" i="17"/>
  <c r="Y240" i="17"/>
  <c r="AB240" i="17"/>
  <c r="AA240" i="17"/>
  <c r="H241" i="17" l="1"/>
  <c r="P241" i="17"/>
  <c r="R241" i="17" s="1"/>
  <c r="I241" i="17"/>
  <c r="K241" i="17" s="1"/>
  <c r="O241" i="17"/>
  <c r="Q241" i="17" l="1"/>
  <c r="S241" i="17" s="1"/>
  <c r="U241" i="17"/>
  <c r="J241" i="17"/>
  <c r="L241" i="17" s="1"/>
  <c r="X241" i="17" l="1"/>
  <c r="Z241" i="17"/>
  <c r="AB241" i="17"/>
  <c r="AA241" i="17"/>
  <c r="M242" i="17"/>
  <c r="P242" i="17" s="1"/>
  <c r="R242" i="17" s="1"/>
  <c r="Y241" i="17"/>
  <c r="W241" i="17"/>
  <c r="F242" i="17"/>
  <c r="I242" i="17" s="1"/>
  <c r="K242" i="17" s="1"/>
  <c r="T241" i="17"/>
  <c r="V241" i="17" s="1"/>
  <c r="G242" i="17" l="1"/>
  <c r="U242" i="17"/>
  <c r="H242" i="17"/>
  <c r="O242" i="17"/>
  <c r="N242" i="17"/>
  <c r="J242" i="17" l="1"/>
  <c r="L242" i="17" s="1"/>
  <c r="Q242" i="17"/>
  <c r="S242" i="17" s="1"/>
  <c r="F243" i="17" l="1"/>
  <c r="G243" i="17" s="1"/>
  <c r="Z242" i="17"/>
  <c r="M243" i="17"/>
  <c r="P243" i="17" s="1"/>
  <c r="R243" i="17" s="1"/>
  <c r="X242" i="17"/>
  <c r="Y242" i="17"/>
  <c r="W242" i="17"/>
  <c r="AA242" i="17"/>
  <c r="AB242" i="17"/>
  <c r="T242" i="17"/>
  <c r="V242" i="17" s="1"/>
  <c r="I243" i="17" l="1"/>
  <c r="K243" i="17" s="1"/>
  <c r="U243" i="17" s="1"/>
  <c r="H243" i="17"/>
  <c r="N243" i="17"/>
  <c r="O243" i="17"/>
  <c r="J243" i="17" l="1"/>
  <c r="L243" i="17" s="1"/>
  <c r="Q243" i="17"/>
  <c r="S243" i="17" s="1"/>
  <c r="M244" i="17" l="1"/>
  <c r="N244" i="17" s="1"/>
  <c r="W243" i="17"/>
  <c r="Z243" i="17"/>
  <c r="T243" i="17"/>
  <c r="V243" i="17" s="1"/>
  <c r="X243" i="17"/>
  <c r="AB243" i="17"/>
  <c r="AA243" i="17"/>
  <c r="F244" i="17"/>
  <c r="I244" i="17" s="1"/>
  <c r="K244" i="17" s="1"/>
  <c r="Y243" i="17"/>
  <c r="O244" i="17" l="1"/>
  <c r="P244" i="17"/>
  <c r="R244" i="17" s="1"/>
  <c r="U244" i="17" s="1"/>
  <c r="H244" i="17"/>
  <c r="G244" i="17"/>
  <c r="Q244" i="17" l="1"/>
  <c r="S244" i="17" s="1"/>
  <c r="J244" i="17"/>
  <c r="L244" i="17" s="1"/>
  <c r="AA244" i="17" l="1"/>
  <c r="W244" i="17"/>
  <c r="M245" i="17"/>
  <c r="O245" i="17" s="1"/>
  <c r="F245" i="17"/>
  <c r="H245" i="17" s="1"/>
  <c r="T244" i="17"/>
  <c r="V244" i="17" s="1"/>
  <c r="Y244" i="17"/>
  <c r="AB244" i="17"/>
  <c r="X244" i="17"/>
  <c r="Z244" i="17"/>
  <c r="I245" i="17" l="1"/>
  <c r="K245" i="17" s="1"/>
  <c r="P245" i="17"/>
  <c r="R245" i="17" s="1"/>
  <c r="N245" i="17"/>
  <c r="G245" i="17"/>
  <c r="Q245" i="17" l="1"/>
  <c r="S245" i="17" s="1"/>
  <c r="J245" i="17"/>
  <c r="L245" i="17" s="1"/>
  <c r="U245" i="17"/>
  <c r="F246" i="17" l="1"/>
  <c r="I246" i="17" s="1"/>
  <c r="K246" i="17" s="1"/>
  <c r="W245" i="17"/>
  <c r="AB245" i="17"/>
  <c r="M246" i="17"/>
  <c r="P246" i="17" s="1"/>
  <c r="R246" i="17" s="1"/>
  <c r="X245" i="17"/>
  <c r="AA245" i="17"/>
  <c r="T245" i="17"/>
  <c r="V245" i="17" s="1"/>
  <c r="Z245" i="17"/>
  <c r="Y245" i="17"/>
  <c r="H246" i="17" l="1"/>
  <c r="G246" i="17"/>
  <c r="U246" i="17"/>
  <c r="N246" i="17"/>
  <c r="O246" i="17"/>
  <c r="J246" i="17" l="1"/>
  <c r="L246" i="17" s="1"/>
  <c r="Q246" i="17"/>
  <c r="S246" i="17" s="1"/>
  <c r="AA246" i="17" l="1"/>
  <c r="T246" i="17"/>
  <c r="V246" i="17" s="1"/>
  <c r="Z246" i="17"/>
  <c r="X246" i="17"/>
  <c r="F247" i="17"/>
  <c r="Y246" i="17"/>
  <c r="AB246" i="17"/>
  <c r="M247" i="17"/>
  <c r="W246" i="17"/>
  <c r="H247" i="17" l="1"/>
  <c r="G247" i="17"/>
  <c r="I247" i="17"/>
  <c r="K247" i="17" s="1"/>
  <c r="P247" i="17"/>
  <c r="R247" i="17" s="1"/>
  <c r="O247" i="17"/>
  <c r="N247" i="17"/>
  <c r="U247" i="17" l="1"/>
  <c r="Q247" i="17"/>
  <c r="S247" i="17" s="1"/>
  <c r="J247" i="17"/>
  <c r="L247" i="17" l="1"/>
  <c r="T247" i="17"/>
  <c r="V247" i="17" l="1"/>
  <c r="W247" i="17"/>
  <c r="Y247" i="17"/>
  <c r="AA247" i="17"/>
  <c r="F248" i="17"/>
  <c r="X247" i="17"/>
  <c r="Z247" i="17"/>
  <c r="AB247" i="17"/>
  <c r="M248" i="17"/>
  <c r="O248" i="17" l="1"/>
  <c r="P248" i="17"/>
  <c r="R248" i="17" s="1"/>
  <c r="N248" i="17"/>
  <c r="I248" i="17"/>
  <c r="K248" i="17" s="1"/>
  <c r="G248" i="17"/>
  <c r="H248" i="17"/>
  <c r="Q248" i="17" l="1"/>
  <c r="S248" i="17" s="1"/>
  <c r="J248" i="17"/>
  <c r="L248" i="17" s="1"/>
  <c r="U248" i="17"/>
  <c r="T248" i="17" l="1"/>
  <c r="V248" i="17" s="1"/>
  <c r="AA248" i="17"/>
  <c r="Y248" i="17"/>
  <c r="AB248" i="17"/>
  <c r="M249" i="17"/>
  <c r="F249" i="17"/>
  <c r="W248" i="17"/>
  <c r="Z248" i="17"/>
  <c r="X248" i="17"/>
  <c r="P249" i="17" l="1"/>
  <c r="R249" i="17" s="1"/>
  <c r="O249" i="17"/>
  <c r="N249" i="17"/>
  <c r="H249" i="17"/>
  <c r="G249" i="17"/>
  <c r="I249" i="17"/>
  <c r="K249" i="17" s="1"/>
  <c r="Q249" i="17" l="1"/>
  <c r="S249" i="17" s="1"/>
  <c r="U249" i="17"/>
  <c r="J249" i="17"/>
  <c r="T249" i="17" l="1"/>
  <c r="L249" i="17"/>
  <c r="V249" i="17" l="1"/>
  <c r="F250" i="17"/>
  <c r="H250" i="17" s="1"/>
  <c r="Y249" i="17"/>
  <c r="AB249" i="17"/>
  <c r="AA249" i="17"/>
  <c r="W249" i="17"/>
  <c r="M250" i="17"/>
  <c r="N250" i="17" s="1"/>
  <c r="Z249" i="17"/>
  <c r="X249" i="17"/>
  <c r="I250" i="17" l="1"/>
  <c r="K250" i="17" s="1"/>
  <c r="G250" i="17"/>
  <c r="P250" i="17"/>
  <c r="R250" i="17" s="1"/>
  <c r="O250" i="17"/>
  <c r="J250" i="17" l="1"/>
  <c r="L250" i="17" s="1"/>
  <c r="U250" i="17"/>
  <c r="Q250" i="17"/>
  <c r="S250" i="17" s="1"/>
  <c r="X250" i="17" l="1"/>
  <c r="W250" i="17"/>
  <c r="AB250" i="17"/>
  <c r="AA250" i="17"/>
  <c r="Y250" i="17"/>
  <c r="M251" i="17"/>
  <c r="N251" i="17" s="1"/>
  <c r="Z250" i="17"/>
  <c r="F251" i="17"/>
  <c r="H251" i="17" s="1"/>
  <c r="T250" i="17"/>
  <c r="V250" i="17" s="1"/>
  <c r="P251" i="17" l="1"/>
  <c r="R251" i="17" s="1"/>
  <c r="O251" i="17"/>
  <c r="I251" i="17"/>
  <c r="K251" i="17" s="1"/>
  <c r="G251" i="17"/>
  <c r="J251" i="17" l="1"/>
  <c r="L251" i="17" s="1"/>
  <c r="Q251" i="17"/>
  <c r="S251" i="17" s="1"/>
  <c r="U251" i="17"/>
  <c r="Z251" i="17" l="1"/>
  <c r="AA251" i="17"/>
  <c r="X251" i="17"/>
  <c r="AB251" i="17"/>
  <c r="M252" i="17"/>
  <c r="O252" i="17" s="1"/>
  <c r="W251" i="17"/>
  <c r="T251" i="17"/>
  <c r="V251" i="17" s="1"/>
  <c r="F252" i="17"/>
  <c r="H252" i="17" s="1"/>
  <c r="Y251" i="17"/>
  <c r="N252" i="17" l="1"/>
  <c r="P252" i="17"/>
  <c r="R252" i="17" s="1"/>
  <c r="I252" i="17"/>
  <c r="K252" i="17" s="1"/>
  <c r="G252" i="17"/>
  <c r="Q252" i="17" l="1"/>
  <c r="S252" i="17" s="1"/>
  <c r="U252" i="17"/>
  <c r="J252" i="17"/>
  <c r="L252" i="17" s="1"/>
  <c r="T252" i="17" l="1"/>
  <c r="Z252" i="17"/>
  <c r="M253" i="17"/>
  <c r="P253" i="17" s="1"/>
  <c r="R253" i="17" s="1"/>
  <c r="W252" i="17"/>
  <c r="V252" i="17"/>
  <c r="X252" i="17"/>
  <c r="AA252" i="17"/>
  <c r="Y252" i="17"/>
  <c r="AB252" i="17"/>
  <c r="F253" i="17"/>
  <c r="I253" i="17" s="1"/>
  <c r="K253" i="17" s="1"/>
  <c r="N253" i="17" l="1"/>
  <c r="O253" i="17"/>
  <c r="G253" i="17"/>
  <c r="H253" i="17"/>
  <c r="U253" i="17"/>
  <c r="Q253" i="17" l="1"/>
  <c r="S253" i="17" s="1"/>
  <c r="J253" i="17"/>
  <c r="L253" i="17" s="1"/>
  <c r="Z253" i="17" l="1"/>
  <c r="Y253" i="17"/>
  <c r="F254" i="17"/>
  <c r="G254" i="17" s="1"/>
  <c r="AA253" i="17"/>
  <c r="AB253" i="17"/>
  <c r="W253" i="17"/>
  <c r="X253" i="17"/>
  <c r="M254" i="17"/>
  <c r="N254" i="17" s="1"/>
  <c r="T253" i="17"/>
  <c r="V253" i="17" s="1"/>
  <c r="H254" i="17" l="1"/>
  <c r="I254" i="17"/>
  <c r="K254" i="17" s="1"/>
  <c r="O254" i="17"/>
  <c r="P254" i="17"/>
  <c r="R254" i="17" s="1"/>
  <c r="U254" i="17" l="1"/>
  <c r="J254" i="17"/>
  <c r="L254" i="17" s="1"/>
  <c r="Q254" i="17"/>
  <c r="S254" i="17" s="1"/>
  <c r="W254" i="17" l="1"/>
  <c r="Z254" i="17"/>
  <c r="T254" i="17"/>
  <c r="M255" i="17"/>
  <c r="P255" i="17" s="1"/>
  <c r="R255" i="17" s="1"/>
  <c r="Y254" i="17"/>
  <c r="AA254" i="17"/>
  <c r="V254" i="17"/>
  <c r="F255" i="17"/>
  <c r="G255" i="17" s="1"/>
  <c r="X254" i="17"/>
  <c r="AB254" i="17"/>
  <c r="N255" i="17" l="1"/>
  <c r="O255" i="17"/>
  <c r="H255" i="17"/>
  <c r="I255" i="17"/>
  <c r="K255" i="17" s="1"/>
  <c r="U255" i="17" s="1"/>
  <c r="Q255" i="17" l="1"/>
  <c r="S255" i="17" s="1"/>
  <c r="J255" i="17"/>
  <c r="L255" i="17" s="1"/>
  <c r="M256" i="17" l="1"/>
  <c r="P256" i="17" s="1"/>
  <c r="R256" i="17" s="1"/>
  <c r="F256" i="17"/>
  <c r="H256" i="17" s="1"/>
  <c r="Y255" i="17"/>
  <c r="AA255" i="17"/>
  <c r="AB255" i="17"/>
  <c r="X255" i="17"/>
  <c r="T255" i="17"/>
  <c r="V255" i="17" s="1"/>
  <c r="W255" i="17"/>
  <c r="Z255" i="17"/>
  <c r="G256" i="17" l="1"/>
  <c r="I256" i="17"/>
  <c r="K256" i="17" s="1"/>
  <c r="U256" i="17" s="1"/>
  <c r="N256" i="17"/>
  <c r="O256" i="17"/>
  <c r="J256" i="17" l="1"/>
  <c r="L256" i="17" s="1"/>
  <c r="Q256" i="17"/>
  <c r="S256" i="17" s="1"/>
  <c r="Z256" i="17" l="1"/>
  <c r="T256" i="17"/>
  <c r="V256" i="17" s="1"/>
  <c r="W256" i="17"/>
  <c r="AA256" i="17"/>
  <c r="Y256" i="17"/>
  <c r="F257" i="17"/>
  <c r="G257" i="17" s="1"/>
  <c r="M257" i="17"/>
  <c r="N257" i="17" s="1"/>
  <c r="X256" i="17"/>
  <c r="AB256" i="17"/>
  <c r="O257" i="17" l="1"/>
  <c r="I257" i="17"/>
  <c r="K257" i="17" s="1"/>
  <c r="H257" i="17"/>
  <c r="P257" i="17"/>
  <c r="R257" i="17" s="1"/>
  <c r="U257" i="17" l="1"/>
  <c r="Q257" i="17"/>
  <c r="S257" i="17" s="1"/>
  <c r="J257" i="17"/>
  <c r="L257" i="17" s="1"/>
  <c r="Z257" i="17" l="1"/>
  <c r="T257" i="17"/>
  <c r="V257" i="17" s="1"/>
  <c r="Y257" i="17"/>
  <c r="W257" i="17"/>
  <c r="X257" i="17"/>
  <c r="M258" i="17"/>
  <c r="O258" i="17" s="1"/>
  <c r="F258" i="17"/>
  <c r="G258" i="17" s="1"/>
  <c r="AA257" i="17"/>
  <c r="AB257" i="17"/>
  <c r="N258" i="17" l="1"/>
  <c r="P258" i="17"/>
  <c r="R258" i="17" s="1"/>
  <c r="I258" i="17"/>
  <c r="K258" i="17" s="1"/>
  <c r="H258" i="17"/>
  <c r="J258" i="17" l="1"/>
  <c r="L258" i="17" s="1"/>
  <c r="Q258" i="17"/>
  <c r="U258" i="17"/>
  <c r="T258" i="17" l="1"/>
  <c r="S258" i="17"/>
  <c r="AA258" i="17" s="1"/>
  <c r="W258" i="17"/>
  <c r="V258" i="17" l="1"/>
  <c r="Y258" i="17"/>
  <c r="M259" i="17"/>
  <c r="O259" i="17" s="1"/>
  <c r="F259" i="17"/>
  <c r="I259" i="17" s="1"/>
  <c r="K259" i="17" s="1"/>
  <c r="X258" i="17"/>
  <c r="AB258" i="17"/>
  <c r="Z258" i="17"/>
  <c r="G259" i="17" l="1"/>
  <c r="H259" i="17"/>
  <c r="N259" i="17"/>
  <c r="P259" i="17"/>
  <c r="R259" i="17" s="1"/>
  <c r="U259" i="17" s="1"/>
  <c r="Q259" i="17" l="1"/>
  <c r="S259" i="17" s="1"/>
  <c r="J259" i="17"/>
  <c r="L259" i="17" s="1"/>
  <c r="Z259" i="17" l="1"/>
  <c r="T259" i="17"/>
  <c r="V259" i="17" s="1"/>
  <c r="AB259" i="17"/>
  <c r="W259" i="17"/>
  <c r="Y259" i="17"/>
  <c r="F260" i="17"/>
  <c r="I260" i="17" s="1"/>
  <c r="M260" i="17"/>
  <c r="N260" i="17" s="1"/>
  <c r="X259" i="17"/>
  <c r="AA259" i="17"/>
  <c r="H260" i="17" l="1"/>
  <c r="G260" i="17"/>
  <c r="K260" i="17"/>
  <c r="P260" i="17"/>
  <c r="R260" i="17" s="1"/>
  <c r="O260" i="17"/>
  <c r="J260" i="17" l="1"/>
  <c r="L260" i="17" s="1"/>
  <c r="Q260" i="17"/>
  <c r="S260" i="17" s="1"/>
  <c r="U260" i="17"/>
  <c r="M261" i="17" l="1"/>
  <c r="N261" i="17" s="1"/>
  <c r="F261" i="17"/>
  <c r="G261" i="17" s="1"/>
  <c r="T260" i="17"/>
  <c r="V260" i="17" s="1"/>
  <c r="Z260" i="17"/>
  <c r="AA260" i="17"/>
  <c r="X260" i="17"/>
  <c r="Y260" i="17"/>
  <c r="W260" i="17"/>
  <c r="AB260" i="17"/>
  <c r="H261" i="17" l="1"/>
  <c r="I261" i="17"/>
  <c r="K261" i="17" s="1"/>
  <c r="P261" i="17"/>
  <c r="R261" i="17" s="1"/>
  <c r="O261" i="17"/>
  <c r="J261" i="17" l="1"/>
  <c r="L261" i="17" s="1"/>
  <c r="U261" i="17"/>
  <c r="Q261" i="17"/>
  <c r="S261" i="17" s="1"/>
  <c r="W261" i="17" l="1"/>
  <c r="X261" i="17"/>
  <c r="AB261" i="17"/>
  <c r="M262" i="17"/>
  <c r="N262" i="17" s="1"/>
  <c r="Z261" i="17"/>
  <c r="AA261" i="17"/>
  <c r="Y261" i="17"/>
  <c r="F262" i="17"/>
  <c r="G262" i="17" s="1"/>
  <c r="T261" i="17"/>
  <c r="V261" i="17" s="1"/>
  <c r="O262" i="17" l="1"/>
  <c r="P262" i="17"/>
  <c r="R262" i="17" s="1"/>
  <c r="H262" i="17"/>
  <c r="I262" i="17"/>
  <c r="K262" i="17" s="1"/>
  <c r="J262" i="17" l="1"/>
  <c r="L262" i="17" s="1"/>
  <c r="Q262" i="17"/>
  <c r="S262" i="17" s="1"/>
  <c r="U262" i="17"/>
  <c r="Z262" i="17" l="1"/>
  <c r="T262" i="17"/>
  <c r="V262" i="17" s="1"/>
  <c r="W262" i="17"/>
  <c r="X262" i="17"/>
  <c r="F263" i="17"/>
  <c r="AB262" i="17"/>
  <c r="Y262" i="17"/>
  <c r="AA262" i="17"/>
  <c r="M263" i="17"/>
  <c r="O263" i="17" l="1"/>
  <c r="N263" i="17"/>
  <c r="P263" i="17"/>
  <c r="R263" i="17" s="1"/>
  <c r="I263" i="17"/>
  <c r="K263" i="17" s="1"/>
  <c r="H263" i="17"/>
  <c r="G263" i="17"/>
  <c r="Q263" i="17" l="1"/>
  <c r="S263" i="17" s="1"/>
  <c r="J263" i="17"/>
  <c r="U263" i="17"/>
  <c r="T263" i="17" l="1"/>
  <c r="L263" i="17"/>
  <c r="Z263" i="17" s="1"/>
  <c r="F264" i="17" l="1"/>
  <c r="H264" i="17" s="1"/>
  <c r="AB263" i="17"/>
  <c r="Y263" i="17"/>
  <c r="X263" i="17"/>
  <c r="M264" i="17"/>
  <c r="P264" i="17" s="1"/>
  <c r="R264" i="17" s="1"/>
  <c r="W263" i="17"/>
  <c r="AA263" i="17"/>
  <c r="V263" i="17"/>
  <c r="G264" i="17"/>
  <c r="I264" i="17" l="1"/>
  <c r="K264" i="17" s="1"/>
  <c r="U264" i="17" s="1"/>
  <c r="O264" i="17"/>
  <c r="N264" i="17"/>
  <c r="J264" i="17" l="1"/>
  <c r="L264" i="17" s="1"/>
  <c r="Q264" i="17"/>
  <c r="S264" i="17" s="1"/>
  <c r="X264" i="17" l="1"/>
  <c r="W264" i="17"/>
  <c r="AB264" i="17"/>
  <c r="M265" i="17"/>
  <c r="N265" i="17" s="1"/>
  <c r="Z264" i="17"/>
  <c r="AA264" i="17"/>
  <c r="Y264" i="17"/>
  <c r="F265" i="17"/>
  <c r="I265" i="17" s="1"/>
  <c r="K265" i="17" s="1"/>
  <c r="T264" i="17"/>
  <c r="V264" i="17" s="1"/>
  <c r="P265" i="17" l="1"/>
  <c r="R265" i="17" s="1"/>
  <c r="U265" i="17" s="1"/>
  <c r="O265" i="17"/>
  <c r="G265" i="17"/>
  <c r="H265" i="17"/>
  <c r="Q265" i="17" l="1"/>
  <c r="S265" i="17" s="1"/>
  <c r="J265" i="17"/>
  <c r="L265" i="17" s="1"/>
  <c r="Z265" i="17" l="1"/>
  <c r="Y265" i="17"/>
  <c r="F266" i="17"/>
  <c r="G266" i="17" s="1"/>
  <c r="X265" i="17"/>
  <c r="AA265" i="17"/>
  <c r="M266" i="17"/>
  <c r="AB265" i="17"/>
  <c r="T265" i="17"/>
  <c r="V265" i="17" s="1"/>
  <c r="W265" i="17"/>
  <c r="I266" i="17" l="1"/>
  <c r="K266" i="17" s="1"/>
  <c r="H266" i="17"/>
  <c r="N266" i="17"/>
  <c r="P266" i="17"/>
  <c r="R266" i="17" s="1"/>
  <c r="O266" i="17"/>
  <c r="U266" i="17" l="1"/>
  <c r="J266" i="17"/>
  <c r="L266" i="17" s="1"/>
  <c r="Q266" i="17"/>
  <c r="S266" i="17" s="1"/>
  <c r="Z266" i="17" l="1"/>
  <c r="W266" i="17"/>
  <c r="AB266" i="17"/>
  <c r="AA266" i="17"/>
  <c r="T266" i="17"/>
  <c r="V266" i="17" s="1"/>
  <c r="Y266" i="17"/>
  <c r="X266" i="17"/>
  <c r="F267" i="17"/>
  <c r="M267" i="17"/>
  <c r="P267" i="17" l="1"/>
  <c r="R267" i="17" s="1"/>
  <c r="O267" i="17"/>
  <c r="N267" i="17"/>
  <c r="H267" i="17"/>
  <c r="G267" i="17"/>
  <c r="I267" i="17"/>
  <c r="K267" i="17" s="1"/>
  <c r="Q267" i="17" l="1"/>
  <c r="S267" i="17" s="1"/>
  <c r="U267" i="17"/>
  <c r="J267" i="17"/>
  <c r="T267" i="17" l="1"/>
  <c r="L267" i="17"/>
  <c r="X267" i="17" l="1"/>
  <c r="Y267" i="17"/>
  <c r="W267" i="17"/>
  <c r="AB267" i="17"/>
  <c r="V267" i="17"/>
  <c r="F268" i="17"/>
  <c r="AA267" i="17"/>
  <c r="M268" i="17"/>
  <c r="Z267" i="17"/>
  <c r="O268" i="17" l="1"/>
  <c r="N268" i="17"/>
  <c r="P268" i="17"/>
  <c r="R268" i="17" s="1"/>
  <c r="G268" i="17"/>
  <c r="H268" i="17"/>
  <c r="I268" i="17"/>
  <c r="K268" i="17" s="1"/>
  <c r="U268" i="17" l="1"/>
  <c r="Q268" i="17"/>
  <c r="S268" i="17" s="1"/>
  <c r="J268" i="17"/>
  <c r="L268" i="17" l="1"/>
  <c r="T268" i="17"/>
  <c r="V268" i="17" l="1"/>
  <c r="Z268" i="17"/>
  <c r="W268" i="17"/>
  <c r="AB268" i="17"/>
  <c r="F269" i="17"/>
  <c r="M269" i="17"/>
  <c r="Y268" i="17"/>
  <c r="X268" i="17"/>
  <c r="AA268" i="17"/>
  <c r="P269" i="17" l="1"/>
  <c r="R269" i="17" s="1"/>
  <c r="O269" i="17"/>
  <c r="N269" i="17"/>
  <c r="G269" i="17"/>
  <c r="H269" i="17"/>
  <c r="I269" i="17"/>
  <c r="K269" i="17" s="1"/>
  <c r="U269" i="17" l="1"/>
  <c r="J269" i="17"/>
  <c r="L269" i="17" s="1"/>
  <c r="Q269" i="17"/>
  <c r="T269" i="17" l="1"/>
  <c r="S269" i="17"/>
  <c r="X269" i="17" s="1"/>
  <c r="AB269" i="17"/>
  <c r="Z269" i="17"/>
  <c r="M270" i="17" l="1"/>
  <c r="P270" i="17" s="1"/>
  <c r="R270" i="17" s="1"/>
  <c r="AA269" i="17"/>
  <c r="Y269" i="17"/>
  <c r="F270" i="17"/>
  <c r="H270" i="17" s="1"/>
  <c r="W269" i="17"/>
  <c r="V269" i="17"/>
  <c r="O270" i="17" l="1"/>
  <c r="N270" i="17"/>
  <c r="I270" i="17"/>
  <c r="K270" i="17" s="1"/>
  <c r="U270" i="17" s="1"/>
  <c r="G270" i="17"/>
  <c r="Q270" i="17" l="1"/>
  <c r="S270" i="17" s="1"/>
  <c r="J270" i="17"/>
  <c r="T270" i="17" l="1"/>
  <c r="L270" i="17"/>
  <c r="AA270" i="17" s="1"/>
  <c r="M271" i="17" l="1"/>
  <c r="O271" i="17" s="1"/>
  <c r="V270" i="17"/>
  <c r="W270" i="17"/>
  <c r="Y270" i="17"/>
  <c r="AB270" i="17"/>
  <c r="X270" i="17"/>
  <c r="F271" i="17"/>
  <c r="I271" i="17" s="1"/>
  <c r="K271" i="17" s="1"/>
  <c r="Z270" i="17"/>
  <c r="N271" i="17" l="1"/>
  <c r="P271" i="17"/>
  <c r="R271" i="17" s="1"/>
  <c r="U271" i="17" s="1"/>
  <c r="G271" i="17"/>
  <c r="H271" i="17"/>
  <c r="Q271" i="17" l="1"/>
  <c r="S271" i="17" s="1"/>
  <c r="J271" i="17"/>
  <c r="L271" i="17" s="1"/>
  <c r="Y271" i="17" l="1"/>
  <c r="F272" i="17"/>
  <c r="H272" i="17" s="1"/>
  <c r="T271" i="17"/>
  <c r="V271" i="17" s="1"/>
  <c r="AA271" i="17"/>
  <c r="Z271" i="17"/>
  <c r="AB271" i="17"/>
  <c r="X271" i="17"/>
  <c r="W271" i="17"/>
  <c r="M272" i="17"/>
  <c r="P272" i="17" s="1"/>
  <c r="R272" i="17" s="1"/>
  <c r="I272" i="17" l="1"/>
  <c r="K272" i="17" s="1"/>
  <c r="U272" i="17" s="1"/>
  <c r="G272" i="17"/>
  <c r="O272" i="17"/>
  <c r="N272" i="17"/>
  <c r="J272" i="17" l="1"/>
  <c r="L272" i="17" s="1"/>
  <c r="Q272" i="17"/>
  <c r="S272" i="17" s="1"/>
  <c r="Y272" i="17" l="1"/>
  <c r="W272" i="17"/>
  <c r="Z272" i="17"/>
  <c r="X272" i="17"/>
  <c r="M273" i="17"/>
  <c r="N273" i="17" s="1"/>
  <c r="AA272" i="17"/>
  <c r="F273" i="17"/>
  <c r="G273" i="17" s="1"/>
  <c r="AB272" i="17"/>
  <c r="T272" i="17"/>
  <c r="V272" i="17" s="1"/>
  <c r="H273" i="17" l="1"/>
  <c r="I273" i="17"/>
  <c r="K273" i="17" s="1"/>
  <c r="O273" i="17"/>
  <c r="P273" i="17"/>
  <c r="R273" i="17" s="1"/>
  <c r="Q273" i="17" l="1"/>
  <c r="S273" i="17" s="1"/>
  <c r="J273" i="17"/>
  <c r="L273" i="17" s="1"/>
  <c r="U273" i="17"/>
  <c r="T273" i="17" l="1"/>
  <c r="V273" i="17" s="1"/>
  <c r="Z273" i="17"/>
  <c r="Y273" i="17"/>
  <c r="AB273" i="17"/>
  <c r="AA273" i="17"/>
  <c r="X273" i="17"/>
  <c r="M274" i="17"/>
  <c r="F274" i="17"/>
  <c r="W273" i="17"/>
  <c r="I274" i="17" l="1"/>
  <c r="K274" i="17" s="1"/>
  <c r="G274" i="17"/>
  <c r="H274" i="17"/>
  <c r="O274" i="17"/>
  <c r="P274" i="17"/>
  <c r="R274" i="17" s="1"/>
  <c r="N274" i="17"/>
  <c r="Q274" i="17" l="1"/>
  <c r="S274" i="17" s="1"/>
  <c r="J274" i="17"/>
  <c r="L274" i="17" s="1"/>
  <c r="U274" i="17"/>
  <c r="Z274" i="17" l="1"/>
  <c r="AA274" i="17"/>
  <c r="M275" i="17"/>
  <c r="Y274" i="17"/>
  <c r="X274" i="17"/>
  <c r="AB274" i="17"/>
  <c r="F275" i="17"/>
  <c r="W274" i="17"/>
  <c r="T274" i="17"/>
  <c r="V274" i="17" s="1"/>
  <c r="H275" i="17" l="1"/>
  <c r="I275" i="17"/>
  <c r="K275" i="17" s="1"/>
  <c r="G275" i="17"/>
  <c r="O275" i="17"/>
  <c r="N275" i="17"/>
  <c r="P275" i="17"/>
  <c r="R275" i="17" s="1"/>
  <c r="J275" i="17" l="1"/>
  <c r="L275" i="17" s="1"/>
  <c r="Q275" i="17"/>
  <c r="S275" i="17" s="1"/>
  <c r="U275" i="17"/>
  <c r="T275" i="17" l="1"/>
  <c r="Z275" i="17"/>
  <c r="Y275" i="17"/>
  <c r="W275" i="17"/>
  <c r="M276" i="17"/>
  <c r="AA275" i="17"/>
  <c r="X275" i="17"/>
  <c r="F276" i="17"/>
  <c r="V275" i="17"/>
  <c r="AB275" i="17"/>
  <c r="P276" i="17" l="1"/>
  <c r="N276" i="17"/>
  <c r="O276" i="17"/>
  <c r="I276" i="17"/>
  <c r="K276" i="17" s="1"/>
  <c r="G276" i="17"/>
  <c r="H276" i="17"/>
  <c r="J276" i="17" l="1"/>
  <c r="L276" i="17" s="1"/>
  <c r="Q276" i="17"/>
  <c r="R276" i="17"/>
  <c r="T276" i="17" l="1"/>
  <c r="S276" i="17"/>
  <c r="U276" i="17"/>
  <c r="V276" i="17" l="1"/>
  <c r="AB276" i="17"/>
  <c r="X276" i="17"/>
  <c r="AA276" i="17"/>
  <c r="Z276" i="17"/>
  <c r="M277" i="17"/>
  <c r="F277" i="17"/>
  <c r="W276" i="17"/>
  <c r="Y276" i="17"/>
  <c r="I277" i="17" l="1"/>
  <c r="K277" i="17" s="1"/>
  <c r="G277" i="17"/>
  <c r="H277" i="17"/>
  <c r="N277" i="17"/>
  <c r="O277" i="17"/>
  <c r="P277" i="17"/>
  <c r="R277" i="17" s="1"/>
  <c r="J277" i="17" l="1"/>
  <c r="L277" i="17" s="1"/>
  <c r="Q277" i="17"/>
  <c r="S277" i="17" s="1"/>
  <c r="U277" i="17"/>
  <c r="Z277" i="17" l="1"/>
  <c r="W277" i="17"/>
  <c r="M278" i="17"/>
  <c r="P278" i="17" s="1"/>
  <c r="R278" i="17" s="1"/>
  <c r="AA277" i="17"/>
  <c r="AB277" i="17"/>
  <c r="F278" i="17"/>
  <c r="I278" i="17" s="1"/>
  <c r="K278" i="17" s="1"/>
  <c r="Y277" i="17"/>
  <c r="X277" i="17"/>
  <c r="T277" i="17"/>
  <c r="V277" i="17" s="1"/>
  <c r="O278" i="17" l="1"/>
  <c r="N278" i="17"/>
  <c r="G278" i="17"/>
  <c r="H278" i="17"/>
  <c r="U278" i="17"/>
  <c r="Q278" i="17" l="1"/>
  <c r="S278" i="17" s="1"/>
  <c r="J278" i="17"/>
  <c r="L278" i="17" s="1"/>
  <c r="Y278" i="17" l="1"/>
  <c r="M279" i="17"/>
  <c r="N279" i="17" s="1"/>
  <c r="Z278" i="17"/>
  <c r="W278" i="17"/>
  <c r="X278" i="17"/>
  <c r="AB278" i="17"/>
  <c r="F279" i="17"/>
  <c r="G279" i="17" s="1"/>
  <c r="AA278" i="17"/>
  <c r="T278" i="17"/>
  <c r="V278" i="17" s="1"/>
  <c r="P279" i="17" l="1"/>
  <c r="R279" i="17" s="1"/>
  <c r="O279" i="17"/>
  <c r="I279" i="17"/>
  <c r="K279" i="17" s="1"/>
  <c r="H279" i="17"/>
  <c r="Q279" i="17" l="1"/>
  <c r="S279" i="17" s="1"/>
  <c r="U279" i="17"/>
  <c r="J279" i="17"/>
  <c r="L279" i="17" s="1"/>
  <c r="X279" i="17" l="1"/>
  <c r="F280" i="17"/>
  <c r="G280" i="17" s="1"/>
  <c r="W279" i="17"/>
  <c r="M280" i="17"/>
  <c r="O280" i="17" s="1"/>
  <c r="AA279" i="17"/>
  <c r="AB279" i="17"/>
  <c r="Z279" i="17"/>
  <c r="Y279" i="17"/>
  <c r="T279" i="17"/>
  <c r="V279" i="17" s="1"/>
  <c r="I280" i="17" l="1"/>
  <c r="K280" i="17" s="1"/>
  <c r="H280" i="17"/>
  <c r="P280" i="17"/>
  <c r="R280" i="17" s="1"/>
  <c r="N280" i="17"/>
  <c r="Q280" i="17" l="1"/>
  <c r="S280" i="17" s="1"/>
  <c r="J280" i="17"/>
  <c r="L280" i="17" s="1"/>
  <c r="U280" i="17"/>
  <c r="T280" i="17" l="1"/>
  <c r="V280" i="17" s="1"/>
  <c r="Y280" i="17"/>
  <c r="AB280" i="17"/>
  <c r="F281" i="17"/>
  <c r="X280" i="17"/>
  <c r="M281" i="17"/>
  <c r="AA280" i="17"/>
  <c r="W280" i="17"/>
  <c r="Z280" i="17"/>
  <c r="N281" i="17" l="1"/>
  <c r="O281" i="17"/>
  <c r="P281" i="17"/>
  <c r="R281" i="17" s="1"/>
  <c r="H281" i="17"/>
  <c r="I281" i="17"/>
  <c r="K281" i="17" s="1"/>
  <c r="G281" i="17"/>
  <c r="Q281" i="17" l="1"/>
  <c r="S281" i="17" s="1"/>
  <c r="U281" i="17"/>
  <c r="J281" i="17"/>
  <c r="T281" i="17" l="1"/>
  <c r="L281" i="17"/>
  <c r="X281" i="17" l="1"/>
  <c r="Y281" i="17"/>
  <c r="AA281" i="17"/>
  <c r="M282" i="17"/>
  <c r="AB281" i="17"/>
  <c r="Z281" i="17"/>
  <c r="F282" i="17"/>
  <c r="W281" i="17"/>
  <c r="V281" i="17"/>
  <c r="O282" i="17" l="1"/>
  <c r="P282" i="17"/>
  <c r="R282" i="17" s="1"/>
  <c r="N282" i="17"/>
  <c r="G282" i="17"/>
  <c r="I282" i="17"/>
  <c r="K282" i="17" s="1"/>
  <c r="H282" i="17"/>
  <c r="Q282" i="17" l="1"/>
  <c r="S282" i="17" s="1"/>
  <c r="J282" i="17"/>
  <c r="U282" i="17"/>
  <c r="T282" i="17" l="1"/>
  <c r="L282" i="17"/>
  <c r="X282" i="17" s="1"/>
  <c r="V282" i="17" l="1"/>
  <c r="Z282" i="17"/>
  <c r="Y282" i="17"/>
  <c r="AA282" i="17"/>
  <c r="AB282" i="17"/>
  <c r="F283" i="17"/>
  <c r="H283" i="17" s="1"/>
  <c r="M283" i="17"/>
  <c r="O283" i="17" s="1"/>
  <c r="W282" i="17"/>
  <c r="N283" i="17" l="1"/>
  <c r="P283" i="17"/>
  <c r="R283" i="17" s="1"/>
  <c r="G283" i="17"/>
  <c r="I283" i="17"/>
  <c r="K283" i="17" s="1"/>
  <c r="U283" i="17" l="1"/>
  <c r="J283" i="17"/>
  <c r="L283" i="17" s="1"/>
  <c r="Q283" i="17"/>
  <c r="S283" i="17" s="1"/>
  <c r="M284" i="17" l="1"/>
  <c r="N284" i="17" s="1"/>
  <c r="Z283" i="17"/>
  <c r="W283" i="17"/>
  <c r="Y283" i="17"/>
  <c r="AB283" i="17"/>
  <c r="F284" i="17"/>
  <c r="I284" i="17" s="1"/>
  <c r="K284" i="17" s="1"/>
  <c r="AA283" i="17"/>
  <c r="X283" i="17"/>
  <c r="T283" i="17"/>
  <c r="V283" i="17" s="1"/>
  <c r="O284" i="17" l="1"/>
  <c r="P284" i="17"/>
  <c r="R284" i="17" s="1"/>
  <c r="U284" i="17" s="1"/>
  <c r="G284" i="17"/>
  <c r="H284" i="17"/>
  <c r="Q284" i="17" l="1"/>
  <c r="S284" i="17" s="1"/>
  <c r="J284" i="17"/>
  <c r="T284" i="17" l="1"/>
  <c r="L284" i="17"/>
  <c r="AA284" i="17" s="1"/>
  <c r="V284" i="17" l="1"/>
  <c r="F285" i="17"/>
  <c r="H285" i="17" s="1"/>
  <c r="M285" i="17"/>
  <c r="N285" i="17" s="1"/>
  <c r="W284" i="17"/>
  <c r="X284" i="17"/>
  <c r="AB284" i="17"/>
  <c r="Y284" i="17"/>
  <c r="Z284" i="17"/>
  <c r="P285" i="17" l="1"/>
  <c r="R285" i="17" s="1"/>
  <c r="G285" i="17"/>
  <c r="I285" i="17"/>
  <c r="K285" i="17" s="1"/>
  <c r="O285" i="17"/>
  <c r="Q285" i="17" l="1"/>
  <c r="S285" i="17" s="1"/>
  <c r="U285" i="17"/>
  <c r="J285" i="17"/>
  <c r="L285" i="17" s="1"/>
  <c r="X285" i="17" l="1"/>
  <c r="Y285" i="17"/>
  <c r="M286" i="17"/>
  <c r="O286" i="17" s="1"/>
  <c r="AB285" i="17"/>
  <c r="T285" i="17"/>
  <c r="V285" i="17" s="1"/>
  <c r="F286" i="17"/>
  <c r="H286" i="17" s="1"/>
  <c r="AA285" i="17"/>
  <c r="Z285" i="17"/>
  <c r="W285" i="17"/>
  <c r="P286" i="17" l="1"/>
  <c r="R286" i="17" s="1"/>
  <c r="N286" i="17"/>
  <c r="I286" i="17"/>
  <c r="K286" i="17" s="1"/>
  <c r="G286" i="17"/>
  <c r="U286" i="17" l="1"/>
  <c r="J286" i="17"/>
  <c r="Q286" i="17"/>
  <c r="S286" i="17" s="1"/>
  <c r="T286" i="17" l="1"/>
  <c r="L286" i="17"/>
  <c r="F287" i="17" s="1"/>
  <c r="AB286" i="17" l="1"/>
  <c r="Z286" i="17"/>
  <c r="X286" i="17"/>
  <c r="V286" i="17"/>
  <c r="M287" i="17"/>
  <c r="O287" i="17" s="1"/>
  <c r="AA286" i="17"/>
  <c r="Y286" i="17"/>
  <c r="W286" i="17"/>
  <c r="H287" i="17"/>
  <c r="I287" i="17"/>
  <c r="K287" i="17" s="1"/>
  <c r="G287" i="17"/>
  <c r="N287" i="17" l="1"/>
  <c r="P287" i="17"/>
  <c r="R287" i="17" s="1"/>
  <c r="U287" i="17" s="1"/>
  <c r="J287" i="17"/>
  <c r="L287" i="17" s="1"/>
  <c r="Q287" i="17" l="1"/>
  <c r="S287" i="17" s="1"/>
  <c r="AA287" i="17" s="1"/>
  <c r="T287" i="17" l="1"/>
  <c r="V287" i="17" s="1"/>
  <c r="W287" i="17"/>
  <c r="Y287" i="17"/>
  <c r="Z287" i="17"/>
  <c r="F288" i="17"/>
  <c r="I288" i="17" s="1"/>
  <c r="K288" i="17" s="1"/>
  <c r="M288" i="17"/>
  <c r="P288" i="17" s="1"/>
  <c r="R288" i="17" s="1"/>
  <c r="AB287" i="17"/>
  <c r="X287" i="17"/>
  <c r="H288" i="17" l="1"/>
  <c r="G288" i="17"/>
  <c r="O288" i="17"/>
  <c r="N288" i="17"/>
  <c r="U288" i="17"/>
  <c r="J288" i="17" l="1"/>
  <c r="L288" i="17" s="1"/>
  <c r="Q288" i="17"/>
  <c r="S288" i="17" s="1"/>
  <c r="T288" i="17" l="1"/>
  <c r="V288" i="17" s="1"/>
  <c r="AA288" i="17"/>
  <c r="X288" i="17"/>
  <c r="Y288" i="17"/>
  <c r="M289" i="17"/>
  <c r="AB288" i="17"/>
  <c r="Z288" i="17"/>
  <c r="F289" i="17"/>
  <c r="W288" i="17"/>
  <c r="I289" i="17" l="1"/>
  <c r="K289" i="17" s="1"/>
  <c r="G289" i="17"/>
  <c r="H289" i="17"/>
  <c r="P289" i="17"/>
  <c r="R289" i="17" s="1"/>
  <c r="N289" i="17"/>
  <c r="O289" i="17"/>
  <c r="J289" i="17" l="1"/>
  <c r="L289" i="17" s="1"/>
  <c r="Q289" i="17"/>
  <c r="S289" i="17" s="1"/>
  <c r="U289" i="17"/>
  <c r="T289" i="17" l="1"/>
  <c r="V289" i="17" s="1"/>
  <c r="Z289" i="17"/>
  <c r="AB289" i="17"/>
  <c r="Y289" i="17"/>
  <c r="W289" i="17"/>
  <c r="M290" i="17"/>
  <c r="F290" i="17"/>
  <c r="AA289" i="17"/>
  <c r="X289" i="17"/>
  <c r="I290" i="17" l="1"/>
  <c r="K290" i="17" s="1"/>
  <c r="G290" i="17"/>
  <c r="H290" i="17"/>
  <c r="N290" i="17"/>
  <c r="O290" i="17"/>
  <c r="P290" i="17"/>
  <c r="R290" i="17" s="1"/>
  <c r="J290" i="17" l="1"/>
  <c r="L290" i="17" s="1"/>
  <c r="Q290" i="17"/>
  <c r="S290" i="17" s="1"/>
  <c r="U290" i="17"/>
  <c r="T290" i="17" l="1"/>
  <c r="V290" i="17" s="1"/>
  <c r="Z290" i="17"/>
  <c r="Y290" i="17"/>
  <c r="W290" i="17"/>
  <c r="F291" i="17"/>
  <c r="X290" i="17"/>
  <c r="AB290" i="17"/>
  <c r="AA290" i="17"/>
  <c r="M291" i="17"/>
  <c r="O291" i="17" l="1"/>
  <c r="P291" i="17"/>
  <c r="R291" i="17" s="1"/>
  <c r="N291" i="17"/>
  <c r="H291" i="17"/>
  <c r="G291" i="17"/>
  <c r="I291" i="17"/>
  <c r="K291" i="17" s="1"/>
  <c r="Q291" i="17" l="1"/>
  <c r="S291" i="17" s="1"/>
  <c r="U291" i="17"/>
  <c r="J291" i="17"/>
  <c r="T291" i="17" l="1"/>
  <c r="L291" i="17"/>
  <c r="X291" i="17" l="1"/>
  <c r="Y291" i="17"/>
  <c r="Z291" i="17"/>
  <c r="AB291" i="17"/>
  <c r="F292" i="17"/>
  <c r="AA291" i="17"/>
  <c r="M292" i="17"/>
  <c r="W291" i="17"/>
  <c r="V291" i="17"/>
  <c r="P292" i="17" l="1"/>
  <c r="R292" i="17" s="1"/>
  <c r="O292" i="17"/>
  <c r="N292" i="17"/>
  <c r="G292" i="17"/>
  <c r="H292" i="17"/>
  <c r="I292" i="17"/>
  <c r="K292" i="17" s="1"/>
  <c r="J292" i="17" l="1"/>
  <c r="L292" i="17" s="1"/>
  <c r="U292" i="17"/>
  <c r="Q292" i="17"/>
  <c r="S292" i="17" s="1"/>
  <c r="Z292" i="17" l="1"/>
  <c r="M293" i="17"/>
  <c r="N293" i="17" s="1"/>
  <c r="Y292" i="17"/>
  <c r="X292" i="17"/>
  <c r="AA292" i="17"/>
  <c r="W292" i="17"/>
  <c r="AB292" i="17"/>
  <c r="F293" i="17"/>
  <c r="I293" i="17" s="1"/>
  <c r="K293" i="17" s="1"/>
  <c r="T292" i="17"/>
  <c r="V292" i="17" s="1"/>
  <c r="O293" i="17" l="1"/>
  <c r="P293" i="17"/>
  <c r="R293" i="17" s="1"/>
  <c r="U293" i="17" s="1"/>
  <c r="H293" i="17"/>
  <c r="G293" i="17"/>
  <c r="Q293" i="17" l="1"/>
  <c r="S293" i="17" s="1"/>
  <c r="J293" i="17"/>
  <c r="L293" i="17" s="1"/>
  <c r="X293" i="17" l="1"/>
  <c r="F294" i="17"/>
  <c r="I294" i="17" s="1"/>
  <c r="K294" i="17" s="1"/>
  <c r="Z293" i="17"/>
  <c r="AA293" i="17"/>
  <c r="M294" i="17"/>
  <c r="O294" i="17" s="1"/>
  <c r="AB293" i="17"/>
  <c r="W293" i="17"/>
  <c r="Y293" i="17"/>
  <c r="T293" i="17"/>
  <c r="V293" i="17" s="1"/>
  <c r="G294" i="17" l="1"/>
  <c r="H294" i="17"/>
  <c r="J294" i="17" s="1"/>
  <c r="L294" i="17" s="1"/>
  <c r="N294" i="17"/>
  <c r="P294" i="17"/>
  <c r="R294" i="17" s="1"/>
  <c r="U294" i="17" s="1"/>
  <c r="Q294" i="17" l="1"/>
  <c r="S294" i="17" s="1"/>
  <c r="X294" i="17" s="1"/>
  <c r="AB294" i="17" l="1"/>
  <c r="Y294" i="17"/>
  <c r="T294" i="17"/>
  <c r="V294" i="17" s="1"/>
  <c r="F295" i="17"/>
  <c r="I295" i="17" s="1"/>
  <c r="K295" i="17" s="1"/>
  <c r="M295" i="17"/>
  <c r="P295" i="17" s="1"/>
  <c r="R295" i="17" s="1"/>
  <c r="Z294" i="17"/>
  <c r="AA294" i="17"/>
  <c r="W294" i="17"/>
  <c r="O295" i="17" l="1"/>
  <c r="N295" i="17"/>
  <c r="U295" i="17"/>
  <c r="G295" i="17"/>
  <c r="H295" i="17"/>
  <c r="Q295" i="17" l="1"/>
  <c r="S295" i="17" s="1"/>
  <c r="J295" i="17"/>
  <c r="L295" i="17" s="1"/>
  <c r="W295" i="17" l="1"/>
  <c r="M296" i="17"/>
  <c r="O296" i="17" s="1"/>
  <c r="T295" i="17"/>
  <c r="V295" i="17" s="1"/>
  <c r="Z295" i="17"/>
  <c r="X295" i="17"/>
  <c r="F296" i="17"/>
  <c r="I296" i="17" s="1"/>
  <c r="K296" i="17" s="1"/>
  <c r="AA295" i="17"/>
  <c r="Y295" i="17"/>
  <c r="AB295" i="17"/>
  <c r="N296" i="17" l="1"/>
  <c r="P296" i="17"/>
  <c r="R296" i="17" s="1"/>
  <c r="U296" i="17" s="1"/>
  <c r="H296" i="17"/>
  <c r="G296" i="17"/>
  <c r="J296" i="17" l="1"/>
  <c r="L296" i="17" s="1"/>
  <c r="Q296" i="17"/>
  <c r="S296" i="17" s="1"/>
  <c r="Z296" i="17" l="1"/>
  <c r="X296" i="17"/>
  <c r="Y296" i="17"/>
  <c r="AB296" i="17"/>
  <c r="W296" i="17"/>
  <c r="F297" i="17"/>
  <c r="G297" i="17" s="1"/>
  <c r="M297" i="17"/>
  <c r="P297" i="17" s="1"/>
  <c r="R297" i="17" s="1"/>
  <c r="AA296" i="17"/>
  <c r="T296" i="17"/>
  <c r="V296" i="17" s="1"/>
  <c r="I297" i="17" l="1"/>
  <c r="K297" i="17" s="1"/>
  <c r="U297" i="17" s="1"/>
  <c r="H297" i="17"/>
  <c r="O297" i="17"/>
  <c r="N297" i="17"/>
  <c r="J297" i="17" l="1"/>
  <c r="L297" i="17" s="1"/>
  <c r="Q297" i="17"/>
  <c r="S297" i="17" s="1"/>
  <c r="W297" i="17" l="1"/>
  <c r="Z297" i="17"/>
  <c r="AA297" i="17"/>
  <c r="AB297" i="17"/>
  <c r="X297" i="17"/>
  <c r="Y297" i="17"/>
  <c r="F298" i="17"/>
  <c r="I298" i="17" s="1"/>
  <c r="K298" i="17" s="1"/>
  <c r="M298" i="17"/>
  <c r="N298" i="17" s="1"/>
  <c r="T297" i="17"/>
  <c r="V297" i="17" s="1"/>
  <c r="H298" i="17" l="1"/>
  <c r="G298" i="17"/>
  <c r="P298" i="17"/>
  <c r="R298" i="17" s="1"/>
  <c r="U298" i="17" s="1"/>
  <c r="O298" i="17"/>
  <c r="Q298" i="17" l="1"/>
  <c r="S298" i="17" s="1"/>
  <c r="J298" i="17"/>
  <c r="L298" i="17" s="1"/>
  <c r="Y298" i="17" l="1"/>
  <c r="W298" i="17"/>
  <c r="AB298" i="17"/>
  <c r="X298" i="17"/>
  <c r="M299" i="17"/>
  <c r="N299" i="17" s="1"/>
  <c r="F299" i="17"/>
  <c r="Z298" i="17"/>
  <c r="T298" i="17"/>
  <c r="V298" i="17" s="1"/>
  <c r="AA298" i="17"/>
  <c r="P299" i="17" l="1"/>
  <c r="R299" i="17" s="1"/>
  <c r="O299" i="17"/>
  <c r="I299" i="17"/>
  <c r="K299" i="17" s="1"/>
  <c r="G299" i="17"/>
  <c r="H299" i="17"/>
  <c r="U299" i="17" l="1"/>
  <c r="Q299" i="17"/>
  <c r="S299" i="17" s="1"/>
  <c r="J299" i="17"/>
  <c r="L299" i="17" s="1"/>
  <c r="M300" i="17" l="1"/>
  <c r="O300" i="17" s="1"/>
  <c r="Y299" i="17"/>
  <c r="Z299" i="17"/>
  <c r="AB299" i="17"/>
  <c r="X299" i="17"/>
  <c r="W299" i="17"/>
  <c r="AA299" i="17"/>
  <c r="T299" i="17"/>
  <c r="V299" i="17" s="1"/>
  <c r="F300" i="17"/>
  <c r="N300" i="17" l="1"/>
  <c r="P300" i="17"/>
  <c r="R300" i="17" s="1"/>
  <c r="H300" i="17"/>
  <c r="G300" i="17"/>
  <c r="I300" i="17"/>
  <c r="K300" i="17" s="1"/>
  <c r="U300" i="17" l="1"/>
  <c r="Q300" i="17"/>
  <c r="S300" i="17" s="1"/>
  <c r="J300" i="17"/>
  <c r="T300" i="17" l="1"/>
  <c r="L300" i="17"/>
  <c r="X300" i="17" s="1"/>
  <c r="F301" i="17" l="1"/>
  <c r="G301" i="17" s="1"/>
  <c r="Z300" i="17"/>
  <c r="V300" i="17"/>
  <c r="AA300" i="17"/>
  <c r="AB300" i="17"/>
  <c r="Y300" i="17"/>
  <c r="M301" i="17"/>
  <c r="W300" i="17"/>
  <c r="I301" i="17"/>
  <c r="K301" i="17" s="1"/>
  <c r="H301" i="17"/>
  <c r="J301" i="17" l="1"/>
  <c r="L301" i="17" s="1"/>
  <c r="N301" i="17"/>
  <c r="P301" i="17"/>
  <c r="R301" i="17" s="1"/>
  <c r="U301" i="17" s="1"/>
  <c r="O301" i="17"/>
  <c r="Q301" i="17" l="1"/>
  <c r="S301" i="17" s="1"/>
  <c r="X301" i="17" l="1"/>
  <c r="Z301" i="17"/>
  <c r="M302" i="17"/>
  <c r="P302" i="17" s="1"/>
  <c r="R302" i="17" s="1"/>
  <c r="T301" i="17"/>
  <c r="V301" i="17" s="1"/>
  <c r="Y301" i="17"/>
  <c r="F302" i="17"/>
  <c r="H302" i="17" s="1"/>
  <c r="AA301" i="17"/>
  <c r="W301" i="17"/>
  <c r="AB301" i="17"/>
  <c r="O302" i="17" l="1"/>
  <c r="N302" i="17"/>
  <c r="I302" i="17"/>
  <c r="K302" i="17" s="1"/>
  <c r="U302" i="17" s="1"/>
  <c r="G302" i="17"/>
  <c r="J302" i="17" l="1"/>
  <c r="L302" i="17" s="1"/>
  <c r="Q302" i="17"/>
  <c r="S302" i="17" s="1"/>
  <c r="Z302" i="17" l="1"/>
  <c r="T302" i="17"/>
  <c r="V302" i="17" s="1"/>
  <c r="F303" i="17"/>
  <c r="H303" i="17" s="1"/>
  <c r="W302" i="17"/>
  <c r="M303" i="17"/>
  <c r="P303" i="17" s="1"/>
  <c r="R303" i="17" s="1"/>
  <c r="AB302" i="17"/>
  <c r="AA302" i="17"/>
  <c r="Y302" i="17"/>
  <c r="X302" i="17"/>
  <c r="G303" i="17" l="1"/>
  <c r="I303" i="17"/>
  <c r="K303" i="17" s="1"/>
  <c r="U303" i="17" s="1"/>
  <c r="N303" i="17"/>
  <c r="O303" i="17"/>
  <c r="J303" i="17" l="1"/>
  <c r="L303" i="17" s="1"/>
  <c r="Q303" i="17"/>
  <c r="S303" i="17" s="1"/>
  <c r="Y303" i="17" l="1"/>
  <c r="W303" i="17"/>
  <c r="T303" i="17"/>
  <c r="V303" i="17" s="1"/>
  <c r="Z303" i="17"/>
  <c r="AA303" i="17"/>
  <c r="F304" i="17"/>
  <c r="H304" i="17" s="1"/>
  <c r="M304" i="17"/>
  <c r="P304" i="17" s="1"/>
  <c r="R304" i="17" s="1"/>
  <c r="AB303" i="17"/>
  <c r="X303" i="17"/>
  <c r="I304" i="17" l="1"/>
  <c r="K304" i="17" s="1"/>
  <c r="U304" i="17" s="1"/>
  <c r="G304" i="17"/>
  <c r="N304" i="17"/>
  <c r="O304" i="17"/>
  <c r="J304" i="17" l="1"/>
  <c r="L304" i="17" s="1"/>
  <c r="Q304" i="17"/>
  <c r="S304" i="17" s="1"/>
  <c r="X304" i="17" l="1"/>
  <c r="W304" i="17"/>
  <c r="Z304" i="17"/>
  <c r="F305" i="17"/>
  <c r="H305" i="17" s="1"/>
  <c r="AA304" i="17"/>
  <c r="AB304" i="17"/>
  <c r="T304" i="17"/>
  <c r="V304" i="17" s="1"/>
  <c r="M305" i="17"/>
  <c r="Y304" i="17"/>
  <c r="I305" i="17" l="1"/>
  <c r="K305" i="17" s="1"/>
  <c r="G305" i="17"/>
  <c r="N305" i="17"/>
  <c r="P305" i="17"/>
  <c r="R305" i="17" s="1"/>
  <c r="O305" i="17"/>
  <c r="J305" i="17" l="1"/>
  <c r="L305" i="17" s="1"/>
  <c r="U305" i="17"/>
  <c r="Q305" i="17"/>
  <c r="S305" i="17" s="1"/>
  <c r="W305" i="17" l="1"/>
  <c r="AA305" i="17"/>
  <c r="AB305" i="17"/>
  <c r="M306" i="17"/>
  <c r="P306" i="17" s="1"/>
  <c r="R306" i="17" s="1"/>
  <c r="Y305" i="17"/>
  <c r="F306" i="17"/>
  <c r="G306" i="17" s="1"/>
  <c r="Z305" i="17"/>
  <c r="X305" i="17"/>
  <c r="T305" i="17"/>
  <c r="V305" i="17" s="1"/>
  <c r="N306" i="17" l="1"/>
  <c r="O306" i="17"/>
  <c r="H306" i="17"/>
  <c r="I306" i="17"/>
  <c r="K306" i="17" s="1"/>
  <c r="U306" i="17" s="1"/>
  <c r="Q306" i="17" l="1"/>
  <c r="S306" i="17" s="1"/>
  <c r="J306" i="17"/>
  <c r="L306" i="17" s="1"/>
  <c r="X306" i="17" l="1"/>
  <c r="AB306" i="17"/>
  <c r="F307" i="17"/>
  <c r="G307" i="17" s="1"/>
  <c r="Z306" i="17"/>
  <c r="AA306" i="17"/>
  <c r="M307" i="17"/>
  <c r="P307" i="17" s="1"/>
  <c r="R307" i="17" s="1"/>
  <c r="Y306" i="17"/>
  <c r="T306" i="17"/>
  <c r="V306" i="17" s="1"/>
  <c r="W306" i="17"/>
  <c r="I307" i="17" l="1"/>
  <c r="K307" i="17" s="1"/>
  <c r="U307" i="17" s="1"/>
  <c r="H307" i="17"/>
  <c r="O307" i="17"/>
  <c r="N307" i="17"/>
  <c r="J307" i="17" l="1"/>
  <c r="L307" i="17" s="1"/>
  <c r="Q307" i="17"/>
  <c r="T307" i="17" l="1"/>
  <c r="S307" i="17"/>
  <c r="M308" i="17" s="1"/>
  <c r="Z307" i="17" l="1"/>
  <c r="V307" i="17"/>
  <c r="Y307" i="17"/>
  <c r="X307" i="17"/>
  <c r="AB307" i="17"/>
  <c r="AA307" i="17"/>
  <c r="F308" i="17"/>
  <c r="W307" i="17"/>
  <c r="O308" i="17"/>
  <c r="N308" i="17"/>
  <c r="P308" i="17"/>
  <c r="R308" i="17" s="1"/>
  <c r="I308" i="17" l="1"/>
  <c r="K308" i="17" s="1"/>
  <c r="U308" i="17" s="1"/>
  <c r="G308" i="17"/>
  <c r="H308" i="17"/>
  <c r="Q308" i="17"/>
  <c r="S308" i="17" s="1"/>
  <c r="J308" i="17" l="1"/>
  <c r="L308" i="17" s="1"/>
  <c r="X308" i="17" s="1"/>
  <c r="F309" i="17" l="1"/>
  <c r="H309" i="17" s="1"/>
  <c r="AA308" i="17"/>
  <c r="W308" i="17"/>
  <c r="Z308" i="17"/>
  <c r="M309" i="17"/>
  <c r="P309" i="17" s="1"/>
  <c r="R309" i="17" s="1"/>
  <c r="Y308" i="17"/>
  <c r="AB308" i="17"/>
  <c r="T308" i="17"/>
  <c r="V308" i="17" s="1"/>
  <c r="O309" i="17" l="1"/>
  <c r="I309" i="17"/>
  <c r="K309" i="17" s="1"/>
  <c r="U309" i="17" s="1"/>
  <c r="G309" i="17"/>
  <c r="N309" i="17"/>
  <c r="Q309" i="17" l="1"/>
  <c r="S309" i="17" s="1"/>
  <c r="J309" i="17"/>
  <c r="L309" i="17" s="1"/>
  <c r="X309" i="17" l="1"/>
  <c r="F310" i="17"/>
  <c r="I310" i="17" s="1"/>
  <c r="K310" i="17" s="1"/>
  <c r="Z309" i="17"/>
  <c r="M310" i="17"/>
  <c r="O310" i="17" s="1"/>
  <c r="AA309" i="17"/>
  <c r="Y309" i="17"/>
  <c r="AB309" i="17"/>
  <c r="W309" i="17"/>
  <c r="T309" i="17"/>
  <c r="V309" i="17" s="1"/>
  <c r="H310" i="17" l="1"/>
  <c r="G310" i="17"/>
  <c r="P310" i="17"/>
  <c r="R310" i="17" s="1"/>
  <c r="U310" i="17" s="1"/>
  <c r="N310" i="17"/>
  <c r="Q310" i="17" l="1"/>
  <c r="S310" i="17" s="1"/>
  <c r="J310" i="17"/>
  <c r="L310" i="17" s="1"/>
  <c r="AB310" i="17" l="1"/>
  <c r="F311" i="17"/>
  <c r="H311" i="17" s="1"/>
  <c r="T310" i="17"/>
  <c r="V310" i="17" s="1"/>
  <c r="Y310" i="17"/>
  <c r="AA310" i="17"/>
  <c r="Z310" i="17"/>
  <c r="W310" i="17"/>
  <c r="M311" i="17"/>
  <c r="O311" i="17" s="1"/>
  <c r="X310" i="17"/>
  <c r="G311" i="17" l="1"/>
  <c r="I311" i="17"/>
  <c r="K311" i="17" s="1"/>
  <c r="P311" i="17"/>
  <c r="R311" i="17" s="1"/>
  <c r="N311" i="17"/>
  <c r="J311" i="17" l="1"/>
  <c r="L311" i="17" s="1"/>
  <c r="U311" i="17"/>
  <c r="Q311" i="17"/>
  <c r="S311" i="17" s="1"/>
  <c r="AA311" i="17" l="1"/>
  <c r="Y311" i="17"/>
  <c r="AB311" i="17"/>
  <c r="W311" i="17"/>
  <c r="Z311" i="17"/>
  <c r="X311" i="17"/>
  <c r="F312" i="17"/>
  <c r="I312" i="17" s="1"/>
  <c r="K312" i="17" s="1"/>
  <c r="M312" i="17"/>
  <c r="P312" i="17" s="1"/>
  <c r="R312" i="17" s="1"/>
  <c r="T311" i="17"/>
  <c r="V311" i="17" s="1"/>
  <c r="U312" i="17" l="1"/>
  <c r="H312" i="17"/>
  <c r="G312" i="17"/>
  <c r="O312" i="17"/>
  <c r="N312" i="17"/>
  <c r="J312" i="17" l="1"/>
  <c r="L312" i="17" s="1"/>
  <c r="Q312" i="17"/>
  <c r="S312" i="17" s="1"/>
  <c r="Z312" i="17" l="1"/>
  <c r="T312" i="17"/>
  <c r="V312" i="17" s="1"/>
  <c r="F313" i="17"/>
  <c r="H313" i="17" s="1"/>
  <c r="AB312" i="17"/>
  <c r="AA312" i="17"/>
  <c r="M313" i="17"/>
  <c r="P313" i="17" s="1"/>
  <c r="R313" i="17" s="1"/>
  <c r="X312" i="17"/>
  <c r="Y312" i="17"/>
  <c r="W312" i="17"/>
  <c r="I313" i="17" l="1"/>
  <c r="K313" i="17" s="1"/>
  <c r="U313" i="17" s="1"/>
  <c r="G313" i="17"/>
  <c r="N313" i="17"/>
  <c r="O313" i="17"/>
  <c r="J313" i="17" l="1"/>
  <c r="L313" i="17" s="1"/>
  <c r="Q313" i="17"/>
  <c r="S313" i="17" s="1"/>
  <c r="X313" i="17" l="1"/>
  <c r="W313" i="17"/>
  <c r="F314" i="17"/>
  <c r="I314" i="17" s="1"/>
  <c r="K314" i="17" s="1"/>
  <c r="Y313" i="17"/>
  <c r="Z313" i="17"/>
  <c r="AB313" i="17"/>
  <c r="AA313" i="17"/>
  <c r="M314" i="17"/>
  <c r="P314" i="17" s="1"/>
  <c r="R314" i="17" s="1"/>
  <c r="T313" i="17"/>
  <c r="V313" i="17" s="1"/>
  <c r="H314" i="17" l="1"/>
  <c r="G314" i="17"/>
  <c r="O314" i="17"/>
  <c r="N314" i="17"/>
  <c r="U314" i="17"/>
  <c r="Q314" i="17" l="1"/>
  <c r="S314" i="17" s="1"/>
  <c r="J314" i="17"/>
  <c r="L314" i="17" s="1"/>
  <c r="Z314" i="17" l="1"/>
  <c r="W314" i="17"/>
  <c r="F315" i="17"/>
  <c r="H315" i="17" s="1"/>
  <c r="M315" i="17"/>
  <c r="P315" i="17" s="1"/>
  <c r="R315" i="17" s="1"/>
  <c r="AB314" i="17"/>
  <c r="X314" i="17"/>
  <c r="AA314" i="17"/>
  <c r="Y314" i="17"/>
  <c r="T314" i="17"/>
  <c r="V314" i="17" s="1"/>
  <c r="N315" i="17" l="1"/>
  <c r="O315" i="17"/>
  <c r="G315" i="17"/>
  <c r="I315" i="17"/>
  <c r="K315" i="17" s="1"/>
  <c r="U315" i="17" s="1"/>
  <c r="Q315" i="17" l="1"/>
  <c r="S315" i="17" s="1"/>
  <c r="J315" i="17"/>
  <c r="L315" i="17" s="1"/>
  <c r="Z315" i="17" l="1"/>
  <c r="T315" i="17"/>
  <c r="V315" i="17" s="1"/>
  <c r="AA315" i="17"/>
  <c r="Y315" i="17"/>
  <c r="AB315" i="17"/>
  <c r="X315" i="17"/>
  <c r="M316" i="17"/>
  <c r="N316" i="17" s="1"/>
  <c r="W315" i="17"/>
  <c r="F316" i="17"/>
  <c r="P316" i="17" l="1"/>
  <c r="R316" i="17" s="1"/>
  <c r="O316" i="17"/>
  <c r="I316" i="17"/>
  <c r="K316" i="17" s="1"/>
  <c r="G316" i="17"/>
  <c r="H316" i="17"/>
  <c r="Q316" i="17" l="1"/>
  <c r="S316" i="17" s="1"/>
  <c r="U316" i="17"/>
  <c r="J316" i="17"/>
  <c r="L316" i="17" s="1"/>
  <c r="Z316" i="17" l="1"/>
  <c r="F317" i="17"/>
  <c r="I317" i="17" s="1"/>
  <c r="K317" i="17" s="1"/>
  <c r="W316" i="17"/>
  <c r="Y316" i="17"/>
  <c r="T316" i="17"/>
  <c r="V316" i="17" s="1"/>
  <c r="AA316" i="17"/>
  <c r="M317" i="17"/>
  <c r="O317" i="17" s="1"/>
  <c r="X316" i="17"/>
  <c r="AB316" i="17"/>
  <c r="H317" i="17" l="1"/>
  <c r="G317" i="17"/>
  <c r="N317" i="17"/>
  <c r="P317" i="17"/>
  <c r="R317" i="17" s="1"/>
  <c r="U317" i="17" s="1"/>
  <c r="J317" i="17" l="1"/>
  <c r="L317" i="17" s="1"/>
  <c r="Q317" i="17"/>
  <c r="S317" i="17" s="1"/>
  <c r="AA317" i="17" l="1"/>
  <c r="AB317" i="17"/>
  <c r="W317" i="17"/>
  <c r="F318" i="17"/>
  <c r="G318" i="17" s="1"/>
  <c r="Z317" i="17"/>
  <c r="X317" i="17"/>
  <c r="Y317" i="17"/>
  <c r="M318" i="17"/>
  <c r="O318" i="17" s="1"/>
  <c r="T317" i="17"/>
  <c r="V317" i="17" s="1"/>
  <c r="I318" i="17" l="1"/>
  <c r="K318" i="17" s="1"/>
  <c r="H318" i="17"/>
  <c r="N318" i="17"/>
  <c r="P318" i="17"/>
  <c r="R318" i="17" s="1"/>
  <c r="J318" i="17" l="1"/>
  <c r="L318" i="17" s="1"/>
  <c r="U318" i="17"/>
  <c r="Q318" i="17"/>
  <c r="S318" i="17" s="1"/>
  <c r="T318" i="17" l="1"/>
  <c r="V318" i="17" s="1"/>
  <c r="AA318" i="17"/>
  <c r="M319" i="17"/>
  <c r="O319" i="17" s="1"/>
  <c r="X318" i="17"/>
  <c r="Y318" i="17"/>
  <c r="W318" i="17"/>
  <c r="AB318" i="17"/>
  <c r="Z318" i="17"/>
  <c r="F319" i="17"/>
  <c r="H319" i="17" s="1"/>
  <c r="P319" i="17" l="1"/>
  <c r="R319" i="17" s="1"/>
  <c r="N319" i="17"/>
  <c r="I319" i="17"/>
  <c r="K319" i="17" s="1"/>
  <c r="G319" i="17"/>
  <c r="U319" i="17" l="1"/>
  <c r="J319" i="17"/>
  <c r="L319" i="17" s="1"/>
  <c r="Q319" i="17"/>
  <c r="S319" i="17" s="1"/>
  <c r="AB319" i="17" l="1"/>
  <c r="T319" i="17"/>
  <c r="V319" i="17" s="1"/>
  <c r="Z319" i="17"/>
  <c r="F320" i="17"/>
  <c r="X319" i="17"/>
  <c r="M320" i="17"/>
  <c r="Y319" i="17"/>
  <c r="AA319" i="17"/>
  <c r="W319" i="17"/>
  <c r="O320" i="17" l="1"/>
  <c r="P320" i="17"/>
  <c r="R320" i="17" s="1"/>
  <c r="N320" i="17"/>
  <c r="H320" i="17"/>
  <c r="G320" i="17"/>
  <c r="I320" i="17"/>
  <c r="K320" i="17" s="1"/>
  <c r="Q320" i="17" l="1"/>
  <c r="S320" i="17" s="1"/>
  <c r="U320" i="17"/>
  <c r="J320" i="17"/>
  <c r="T320" i="17" l="1"/>
  <c r="L320" i="17"/>
  <c r="AA320" i="17" s="1"/>
  <c r="W320" i="17" l="1"/>
  <c r="AB320" i="17"/>
  <c r="M321" i="17"/>
  <c r="P321" i="17" s="1"/>
  <c r="R321" i="17" s="1"/>
  <c r="Y320" i="17"/>
  <c r="F321" i="17"/>
  <c r="I321" i="17" s="1"/>
  <c r="K321" i="17" s="1"/>
  <c r="X320" i="17"/>
  <c r="Z320" i="17"/>
  <c r="V320" i="17"/>
  <c r="O321" i="17" l="1"/>
  <c r="H321" i="17"/>
  <c r="U321" i="17"/>
  <c r="N321" i="17"/>
  <c r="G321" i="17"/>
  <c r="Q321" i="17" l="1"/>
  <c r="S321" i="17" s="1"/>
  <c r="J321" i="17"/>
  <c r="L321" i="17" s="1"/>
  <c r="T321" i="17" l="1"/>
  <c r="V321" i="17" s="1"/>
  <c r="W321" i="17"/>
  <c r="Z321" i="17"/>
  <c r="M322" i="17"/>
  <c r="O322" i="17" s="1"/>
  <c r="Y321" i="17"/>
  <c r="AB321" i="17"/>
  <c r="AA321" i="17"/>
  <c r="F322" i="17"/>
  <c r="X321" i="17"/>
  <c r="N322" i="17" l="1"/>
  <c r="P322" i="17"/>
  <c r="R322" i="17" s="1"/>
  <c r="I322" i="17"/>
  <c r="K322" i="17" s="1"/>
  <c r="G322" i="17"/>
  <c r="H322" i="17"/>
  <c r="Q322" i="17" l="1"/>
  <c r="S322" i="17" s="1"/>
  <c r="U322" i="17"/>
  <c r="J322" i="17"/>
  <c r="T322" i="17" l="1"/>
  <c r="L322" i="17"/>
  <c r="Z322" i="17" s="1"/>
  <c r="F323" i="17" l="1"/>
  <c r="AB322" i="17"/>
  <c r="W322" i="17"/>
  <c r="Y322" i="17"/>
  <c r="AA322" i="17"/>
  <c r="X322" i="17"/>
  <c r="M323" i="17"/>
  <c r="V322" i="17"/>
  <c r="N323" i="17" l="1"/>
  <c r="P323" i="17"/>
  <c r="R323" i="17" s="1"/>
  <c r="O323" i="17"/>
  <c r="G323" i="17"/>
  <c r="I323" i="17"/>
  <c r="K323" i="17" s="1"/>
  <c r="H323" i="17"/>
  <c r="Q323" i="17" l="1"/>
  <c r="S323" i="17" s="1"/>
  <c r="J323" i="17"/>
  <c r="L323" i="17" s="1"/>
  <c r="U323" i="17"/>
  <c r="Z323" i="17" l="1"/>
  <c r="T323" i="17"/>
  <c r="V323" i="17" s="1"/>
  <c r="F324" i="17"/>
  <c r="AB323" i="17"/>
  <c r="AA323" i="17"/>
  <c r="X323" i="17"/>
  <c r="M324" i="17"/>
  <c r="W323" i="17"/>
  <c r="Y323" i="17"/>
  <c r="O324" i="17" l="1"/>
  <c r="N324" i="17"/>
  <c r="P324" i="17"/>
  <c r="R324" i="17" s="1"/>
  <c r="H324" i="17"/>
  <c r="G324" i="17"/>
  <c r="I324" i="17"/>
  <c r="K324" i="17" s="1"/>
  <c r="Q324" i="17" l="1"/>
  <c r="S324" i="17" s="1"/>
  <c r="U324" i="17"/>
  <c r="J324" i="17"/>
  <c r="T324" i="17" l="1"/>
  <c r="L324" i="17"/>
  <c r="Z324" i="17" s="1"/>
  <c r="AA324" i="17" l="1"/>
  <c r="AB324" i="17"/>
  <c r="Y324" i="17"/>
  <c r="X324" i="17"/>
  <c r="F325" i="17"/>
  <c r="W324" i="17"/>
  <c r="M325" i="17"/>
  <c r="V324" i="17"/>
  <c r="O325" i="17" l="1"/>
  <c r="P325" i="17"/>
  <c r="R325" i="17" s="1"/>
  <c r="N325" i="17"/>
  <c r="H325" i="17"/>
  <c r="G325" i="17"/>
  <c r="I325" i="17"/>
  <c r="K325" i="17" s="1"/>
  <c r="Q325" i="17" l="1"/>
  <c r="S325" i="17" s="1"/>
  <c r="U325" i="17"/>
  <c r="J325" i="17"/>
  <c r="T325" i="17" l="1"/>
  <c r="L325" i="17"/>
  <c r="Z325" i="17" s="1"/>
  <c r="F326" i="17" l="1"/>
  <c r="AB325" i="17"/>
  <c r="X325" i="17"/>
  <c r="Y325" i="17"/>
  <c r="M326" i="17"/>
  <c r="W325" i="17"/>
  <c r="AA325" i="17"/>
  <c r="V325" i="17"/>
  <c r="P326" i="17" l="1"/>
  <c r="R326" i="17" s="1"/>
  <c r="N326" i="17"/>
  <c r="O326" i="17"/>
  <c r="H326" i="17"/>
  <c r="G326" i="17"/>
  <c r="I326" i="17"/>
  <c r="K326" i="17" s="1"/>
  <c r="U326" i="17" l="1"/>
  <c r="Q326" i="17"/>
  <c r="S326" i="17" s="1"/>
  <c r="J326" i="17"/>
  <c r="T326" i="17" l="1"/>
  <c r="L326" i="17"/>
  <c r="Z326" i="17" s="1"/>
  <c r="V326" i="17" l="1"/>
  <c r="Y326" i="17"/>
  <c r="W326" i="17"/>
  <c r="F327" i="17"/>
  <c r="I327" i="17" s="1"/>
  <c r="K327" i="17" s="1"/>
  <c r="AA326" i="17"/>
  <c r="AB326" i="17"/>
  <c r="M327" i="17"/>
  <c r="O327" i="17" s="1"/>
  <c r="X326" i="17"/>
  <c r="G327" i="17" l="1"/>
  <c r="H327" i="17"/>
  <c r="N327" i="17"/>
  <c r="P327" i="17"/>
  <c r="R327" i="17" s="1"/>
  <c r="U327" i="17" s="1"/>
  <c r="Q327" i="17" l="1"/>
  <c r="S327" i="17" s="1"/>
  <c r="J327" i="17"/>
  <c r="T327" i="17" l="1"/>
  <c r="L327" i="17"/>
  <c r="Z327" i="17" s="1"/>
  <c r="W327" i="17" l="1"/>
  <c r="AB327" i="17"/>
  <c r="V327" i="17"/>
  <c r="M328" i="17"/>
  <c r="O328" i="17" s="1"/>
  <c r="F328" i="17"/>
  <c r="H328" i="17" s="1"/>
  <c r="AA327" i="17"/>
  <c r="X327" i="17"/>
  <c r="Y327" i="17"/>
  <c r="G328" i="17" l="1"/>
  <c r="P328" i="17"/>
  <c r="R328" i="17" s="1"/>
  <c r="N328" i="17"/>
  <c r="I328" i="17"/>
  <c r="K328" i="17" s="1"/>
  <c r="Q328" i="17" l="1"/>
  <c r="S328" i="17" s="1"/>
  <c r="U328" i="17"/>
  <c r="J328" i="17"/>
  <c r="L328" i="17" s="1"/>
  <c r="Z328" i="17" l="1"/>
  <c r="W328" i="17"/>
  <c r="Y328" i="17"/>
  <c r="T328" i="17"/>
  <c r="V328" i="17" s="1"/>
  <c r="AA328" i="17"/>
  <c r="M329" i="17"/>
  <c r="P329" i="17" s="1"/>
  <c r="R329" i="17" s="1"/>
  <c r="AB328" i="17"/>
  <c r="F329" i="17"/>
  <c r="H329" i="17" s="1"/>
  <c r="X328" i="17"/>
  <c r="G329" i="17" l="1"/>
  <c r="I329" i="17"/>
  <c r="K329" i="17" s="1"/>
  <c r="U329" i="17" s="1"/>
  <c r="O329" i="17"/>
  <c r="N329" i="17"/>
  <c r="J329" i="17" l="1"/>
  <c r="L329" i="17" s="1"/>
  <c r="Q329" i="17"/>
  <c r="S329" i="17" s="1"/>
  <c r="W329" i="17" l="1"/>
  <c r="Z329" i="17"/>
  <c r="AA329" i="17"/>
  <c r="AB329" i="17"/>
  <c r="F330" i="17"/>
  <c r="G330" i="17" s="1"/>
  <c r="X329" i="17"/>
  <c r="M330" i="17"/>
  <c r="P330" i="17" s="1"/>
  <c r="R330" i="17" s="1"/>
  <c r="Y329" i="17"/>
  <c r="T329" i="17"/>
  <c r="V329" i="17" s="1"/>
  <c r="I330" i="17" l="1"/>
  <c r="K330" i="17" s="1"/>
  <c r="U330" i="17" s="1"/>
  <c r="H330" i="17"/>
  <c r="O330" i="17"/>
  <c r="N330" i="17"/>
  <c r="J330" i="17" l="1"/>
  <c r="L330" i="17" s="1"/>
  <c r="Q330" i="17"/>
  <c r="S330" i="17" s="1"/>
  <c r="Z330" i="17" l="1"/>
  <c r="T330" i="17"/>
  <c r="X330" i="17"/>
  <c r="AA330" i="17"/>
  <c r="F331" i="17"/>
  <c r="W330" i="17"/>
  <c r="M331" i="17"/>
  <c r="AB330" i="17"/>
  <c r="Y330" i="17"/>
  <c r="V330" i="17"/>
  <c r="G331" i="17" l="1"/>
  <c r="H331" i="17"/>
  <c r="I331" i="17"/>
  <c r="K331" i="17" s="1"/>
  <c r="O331" i="17"/>
  <c r="P331" i="17"/>
  <c r="R331" i="17" s="1"/>
  <c r="N331" i="17"/>
  <c r="Q331" i="17" l="1"/>
  <c r="S331" i="17" s="1"/>
  <c r="J331" i="17"/>
  <c r="L331" i="17" s="1"/>
  <c r="U331" i="17"/>
  <c r="Z331" i="17" l="1"/>
  <c r="X331" i="17"/>
  <c r="AA331" i="17"/>
  <c r="AB331" i="17"/>
  <c r="M332" i="17"/>
  <c r="P332" i="17" s="1"/>
  <c r="R332" i="17" s="1"/>
  <c r="Y331" i="17"/>
  <c r="F332" i="17"/>
  <c r="G332" i="17" s="1"/>
  <c r="T331" i="17"/>
  <c r="V331" i="17" s="1"/>
  <c r="W331" i="17"/>
  <c r="I332" i="17" l="1"/>
  <c r="K332" i="17" s="1"/>
  <c r="U332" i="17" s="1"/>
  <c r="H332" i="17"/>
  <c r="N332" i="17"/>
  <c r="O332" i="17"/>
  <c r="J332" i="17" l="1"/>
  <c r="L332" i="17" s="1"/>
  <c r="Q332" i="17"/>
  <c r="S332" i="17" s="1"/>
  <c r="Z332" i="17" l="1"/>
  <c r="T332" i="17"/>
  <c r="F333" i="17"/>
  <c r="X332" i="17"/>
  <c r="AA332" i="17"/>
  <c r="M333" i="17"/>
  <c r="AB332" i="17"/>
  <c r="Y332" i="17"/>
  <c r="W332" i="17"/>
  <c r="V332" i="17"/>
  <c r="N333" i="17" l="1"/>
  <c r="P333" i="17"/>
  <c r="R333" i="17" s="1"/>
  <c r="O333" i="17"/>
  <c r="I333" i="17"/>
  <c r="K333" i="17" s="1"/>
  <c r="G333" i="17"/>
  <c r="H333" i="17"/>
  <c r="Q333" i="17" l="1"/>
  <c r="S333" i="17" s="1"/>
  <c r="U333" i="17"/>
  <c r="J333" i="17"/>
  <c r="T333" i="17" l="1"/>
  <c r="L333" i="17"/>
  <c r="AB333" i="17" s="1"/>
  <c r="F334" i="17" l="1"/>
  <c r="H334" i="17" s="1"/>
  <c r="M334" i="17"/>
  <c r="N334" i="17" s="1"/>
  <c r="V333" i="17"/>
  <c r="Y333" i="17"/>
  <c r="W333" i="17"/>
  <c r="AA333" i="17"/>
  <c r="X333" i="17"/>
  <c r="Z333" i="17"/>
  <c r="P334" i="17" l="1"/>
  <c r="R334" i="17" s="1"/>
  <c r="O334" i="17"/>
  <c r="G334" i="17"/>
  <c r="I334" i="17"/>
  <c r="K334" i="17" s="1"/>
  <c r="U334" i="17" l="1"/>
  <c r="Q334" i="17"/>
  <c r="S334" i="17" s="1"/>
  <c r="J334" i="17"/>
  <c r="L334" i="17" s="1"/>
  <c r="Z334" i="17" l="1"/>
  <c r="Y334" i="17"/>
  <c r="F335" i="17"/>
  <c r="H335" i="17" s="1"/>
  <c r="AA334" i="17"/>
  <c r="M335" i="17"/>
  <c r="N335" i="17" s="1"/>
  <c r="W334" i="17"/>
  <c r="AB334" i="17"/>
  <c r="X334" i="17"/>
  <c r="T334" i="17"/>
  <c r="V334" i="17" s="1"/>
  <c r="G335" i="17" l="1"/>
  <c r="I335" i="17"/>
  <c r="K335" i="17" s="1"/>
  <c r="O335" i="17"/>
  <c r="P335" i="17"/>
  <c r="R335" i="17" s="1"/>
  <c r="U335" i="17" l="1"/>
  <c r="J335" i="17"/>
  <c r="L335" i="17" s="1"/>
  <c r="Q335" i="17"/>
  <c r="T335" i="17" l="1"/>
  <c r="S335" i="17"/>
  <c r="M336" i="17" s="1"/>
  <c r="P336" i="17" s="1"/>
  <c r="R336" i="17" s="1"/>
  <c r="Z335" i="17" l="1"/>
  <c r="Y335" i="17"/>
  <c r="AA335" i="17"/>
  <c r="AB335" i="17"/>
  <c r="X335" i="17"/>
  <c r="V335" i="17"/>
  <c r="F336" i="17"/>
  <c r="W335" i="17"/>
  <c r="O336" i="17"/>
  <c r="N336" i="17"/>
  <c r="I336" i="17" l="1"/>
  <c r="K336" i="17" s="1"/>
  <c r="U336" i="17" s="1"/>
  <c r="G336" i="17"/>
  <c r="H336" i="17"/>
  <c r="Q336" i="17"/>
  <c r="S336" i="17" s="1"/>
  <c r="J336" i="17" l="1"/>
  <c r="L336" i="17" s="1"/>
  <c r="T336" i="17" l="1"/>
  <c r="V336" i="17" s="1"/>
  <c r="Z336" i="17"/>
  <c r="F337" i="17"/>
  <c r="I337" i="17" s="1"/>
  <c r="K337" i="17" s="1"/>
  <c r="W336" i="17"/>
  <c r="Y336" i="17"/>
  <c r="X336" i="17"/>
  <c r="M337" i="17"/>
  <c r="O337" i="17" s="1"/>
  <c r="AA336" i="17"/>
  <c r="AB336" i="17"/>
  <c r="H337" i="17" l="1"/>
  <c r="N337" i="17"/>
  <c r="G337" i="17"/>
  <c r="P337" i="17"/>
  <c r="R337" i="17" s="1"/>
  <c r="U337" i="17" s="1"/>
  <c r="J337" i="17" l="1"/>
  <c r="L337" i="17" s="1"/>
  <c r="Q337" i="17"/>
  <c r="S337" i="17" s="1"/>
  <c r="W337" i="17" l="1"/>
  <c r="T337" i="17"/>
  <c r="F338" i="17"/>
  <c r="G338" i="17" s="1"/>
  <c r="AB337" i="17"/>
  <c r="Y337" i="17"/>
  <c r="V337" i="17"/>
  <c r="Z337" i="17"/>
  <c r="AA337" i="17"/>
  <c r="X337" i="17"/>
  <c r="M338" i="17"/>
  <c r="O338" i="17" s="1"/>
  <c r="I338" i="17" l="1"/>
  <c r="K338" i="17" s="1"/>
  <c r="H338" i="17"/>
  <c r="N338" i="17"/>
  <c r="P338" i="17"/>
  <c r="R338" i="17" s="1"/>
  <c r="U338" i="17" l="1"/>
  <c r="J338" i="17"/>
  <c r="L338" i="17" s="1"/>
  <c r="Q338" i="17"/>
  <c r="S338" i="17" s="1"/>
  <c r="Y338" i="17" l="1"/>
  <c r="W338" i="17"/>
  <c r="F339" i="17"/>
  <c r="I339" i="17" s="1"/>
  <c r="K339" i="17" s="1"/>
  <c r="X338" i="17"/>
  <c r="AB338" i="17"/>
  <c r="M339" i="17"/>
  <c r="P339" i="17" s="1"/>
  <c r="R339" i="17" s="1"/>
  <c r="Z338" i="17"/>
  <c r="AA338" i="17"/>
  <c r="T338" i="17"/>
  <c r="V338" i="17" s="1"/>
  <c r="G339" i="17" l="1"/>
  <c r="H339" i="17"/>
  <c r="U339" i="17"/>
  <c r="N339" i="17"/>
  <c r="O339" i="17"/>
  <c r="J339" i="17" l="1"/>
  <c r="L339" i="17" s="1"/>
  <c r="Q339" i="17"/>
  <c r="T339" i="17" l="1"/>
  <c r="S339" i="17"/>
  <c r="Y339" i="17" l="1"/>
  <c r="W339" i="17"/>
  <c r="Z339" i="17"/>
  <c r="F340" i="17"/>
  <c r="AB339" i="17"/>
  <c r="M340" i="17"/>
  <c r="V339" i="17"/>
  <c r="AA339" i="17"/>
  <c r="X339" i="17"/>
  <c r="I340" i="17" l="1"/>
  <c r="G340" i="17"/>
  <c r="H340" i="17"/>
  <c r="P340" i="17"/>
  <c r="R340" i="17" s="1"/>
  <c r="N340" i="17"/>
  <c r="O340" i="17"/>
  <c r="Q340" i="17" l="1"/>
  <c r="S340" i="17" s="1"/>
  <c r="J340" i="17"/>
  <c r="K340" i="17"/>
  <c r="U340" i="17" s="1"/>
  <c r="T340" i="17" l="1"/>
  <c r="L340" i="17"/>
  <c r="Z340" i="17" l="1"/>
  <c r="Y340" i="17"/>
  <c r="AA340" i="17"/>
  <c r="F341" i="17"/>
  <c r="AB340" i="17"/>
  <c r="V340" i="17"/>
  <c r="X340" i="17"/>
  <c r="W340" i="17"/>
  <c r="M341" i="17"/>
  <c r="H341" i="17" l="1"/>
  <c r="G341" i="17"/>
  <c r="I341" i="17"/>
  <c r="K341" i="17" s="1"/>
  <c r="O341" i="17"/>
  <c r="N341" i="17"/>
  <c r="P341" i="17"/>
  <c r="R341" i="17" s="1"/>
  <c r="Q341" i="17" l="1"/>
  <c r="S341" i="17" s="1"/>
  <c r="U341" i="17"/>
  <c r="J341" i="17"/>
  <c r="T341" i="17" l="1"/>
  <c r="L341" i="17"/>
  <c r="F342" i="17" s="1"/>
  <c r="I342" i="17" s="1"/>
  <c r="K342" i="17" s="1"/>
  <c r="Y341" i="17" l="1"/>
  <c r="AA341" i="17"/>
  <c r="Z341" i="17"/>
  <c r="AB341" i="17"/>
  <c r="X341" i="17"/>
  <c r="W341" i="17"/>
  <c r="M342" i="17"/>
  <c r="V341" i="17"/>
  <c r="H342" i="17"/>
  <c r="G342" i="17"/>
  <c r="J342" i="17" l="1"/>
  <c r="L342" i="17" s="1"/>
  <c r="P342" i="17"/>
  <c r="R342" i="17" s="1"/>
  <c r="U342" i="17" s="1"/>
  <c r="N342" i="17"/>
  <c r="O342" i="17"/>
  <c r="Q342" i="17" l="1"/>
  <c r="S342" i="17" s="1"/>
  <c r="F343" i="17" s="1"/>
  <c r="I343" i="17" s="1"/>
  <c r="K343" i="17" s="1"/>
  <c r="Z342" i="17" l="1"/>
  <c r="G343" i="17"/>
  <c r="T342" i="17"/>
  <c r="V342" i="17" s="1"/>
  <c r="AB342" i="17"/>
  <c r="W342" i="17"/>
  <c r="H343" i="17"/>
  <c r="Y342" i="17"/>
  <c r="AA342" i="17"/>
  <c r="M343" i="17"/>
  <c r="X342" i="17"/>
  <c r="J343" i="17" l="1"/>
  <c r="L343" i="17" s="1"/>
  <c r="N343" i="17"/>
  <c r="P343" i="17"/>
  <c r="R343" i="17" s="1"/>
  <c r="U343" i="17" s="1"/>
  <c r="O343" i="17"/>
  <c r="Q343" i="17" l="1"/>
  <c r="S343" i="17" s="1"/>
  <c r="T343" i="17" l="1"/>
  <c r="V343" i="17" s="1"/>
  <c r="F344" i="17"/>
  <c r="AA343" i="17"/>
  <c r="X343" i="17"/>
  <c r="Z343" i="17"/>
  <c r="Y343" i="17"/>
  <c r="W343" i="17"/>
  <c r="M344" i="17"/>
  <c r="AB343" i="17"/>
  <c r="O344" i="17" l="1"/>
  <c r="P344" i="17"/>
  <c r="R344" i="17" s="1"/>
  <c r="N344" i="17"/>
  <c r="G344" i="17"/>
  <c r="H344" i="17"/>
  <c r="I344" i="17"/>
  <c r="K344" i="17" s="1"/>
  <c r="Q344" i="17" l="1"/>
  <c r="S344" i="17" s="1"/>
  <c r="U344" i="17"/>
  <c r="J344" i="17"/>
  <c r="T344" i="17" l="1"/>
  <c r="L344" i="17"/>
  <c r="X344" i="17" s="1"/>
  <c r="F345" i="17" l="1"/>
  <c r="H345" i="17" s="1"/>
  <c r="M345" i="17"/>
  <c r="P345" i="17" s="1"/>
  <c r="R345" i="17" s="1"/>
  <c r="Z344" i="17"/>
  <c r="AB344" i="17"/>
  <c r="V344" i="17"/>
  <c r="W344" i="17"/>
  <c r="AA344" i="17"/>
  <c r="Y344" i="17"/>
  <c r="O345" i="17" l="1"/>
  <c r="N345" i="17"/>
  <c r="G345" i="17"/>
  <c r="I345" i="17"/>
  <c r="K345" i="17" s="1"/>
  <c r="U345" i="17" s="1"/>
  <c r="Q345" i="17" l="1"/>
  <c r="S345" i="17" s="1"/>
  <c r="J345" i="17"/>
  <c r="L345" i="17" s="1"/>
  <c r="M346" i="17" l="1"/>
  <c r="N346" i="17" s="1"/>
  <c r="Z345" i="17"/>
  <c r="F346" i="17"/>
  <c r="H346" i="17" s="1"/>
  <c r="W345" i="17"/>
  <c r="AB345" i="17"/>
  <c r="AA345" i="17"/>
  <c r="X345" i="17"/>
  <c r="T345" i="17"/>
  <c r="V345" i="17" s="1"/>
  <c r="Y345" i="17"/>
  <c r="I346" i="17" l="1"/>
  <c r="K346" i="17" s="1"/>
  <c r="G346" i="17"/>
  <c r="P346" i="17"/>
  <c r="R346" i="17" s="1"/>
  <c r="O346" i="17"/>
  <c r="Q346" i="17" l="1"/>
  <c r="S346" i="17" s="1"/>
  <c r="J346" i="17"/>
  <c r="L346" i="17" s="1"/>
  <c r="U346" i="17"/>
  <c r="Z346" i="17" l="1"/>
  <c r="W346" i="17"/>
  <c r="M347" i="17"/>
  <c r="O347" i="17" s="1"/>
  <c r="F347" i="17"/>
  <c r="I347" i="17" s="1"/>
  <c r="K347" i="17" s="1"/>
  <c r="T346" i="17"/>
  <c r="V346" i="17" s="1"/>
  <c r="AB346" i="17"/>
  <c r="AA346" i="17"/>
  <c r="Y346" i="17"/>
  <c r="X346" i="17"/>
  <c r="N347" i="17" l="1"/>
  <c r="P347" i="17"/>
  <c r="R347" i="17" s="1"/>
  <c r="U347" i="17" s="1"/>
  <c r="H347" i="17"/>
  <c r="G347" i="17"/>
  <c r="Q347" i="17" l="1"/>
  <c r="S347" i="17" s="1"/>
  <c r="J347" i="17"/>
  <c r="L347" i="17" s="1"/>
  <c r="Z347" i="17" l="1"/>
  <c r="T347" i="17"/>
  <c r="V347" i="17" s="1"/>
  <c r="W347" i="17"/>
  <c r="AA347" i="17"/>
  <c r="Y347" i="17"/>
  <c r="AB347" i="17"/>
  <c r="M348" i="17"/>
  <c r="P348" i="17" s="1"/>
  <c r="R348" i="17" s="1"/>
  <c r="X347" i="17"/>
  <c r="F348" i="17"/>
  <c r="I348" i="17" s="1"/>
  <c r="K348" i="17" s="1"/>
  <c r="U348" i="17" l="1"/>
  <c r="O348" i="17"/>
  <c r="H348" i="17"/>
  <c r="G348" i="17"/>
  <c r="N348" i="17"/>
  <c r="J348" i="17" l="1"/>
  <c r="L348" i="17" s="1"/>
  <c r="Q348" i="17"/>
  <c r="S348" i="17" s="1"/>
  <c r="AB348" i="17" l="1"/>
  <c r="Z348" i="17"/>
  <c r="W348" i="17"/>
  <c r="AA348" i="17"/>
  <c r="X348" i="17"/>
  <c r="Y348" i="17"/>
  <c r="F349" i="17"/>
  <c r="G349" i="17" s="1"/>
  <c r="T348" i="17"/>
  <c r="V348" i="17" s="1"/>
  <c r="M349" i="17"/>
  <c r="N349" i="17" s="1"/>
  <c r="I349" i="17" l="1"/>
  <c r="K349" i="17" s="1"/>
  <c r="H349" i="17"/>
  <c r="O349" i="17"/>
  <c r="P349" i="17"/>
  <c r="R349" i="17" s="1"/>
  <c r="J349" i="17" l="1"/>
  <c r="L349" i="17" s="1"/>
  <c r="U349" i="17"/>
  <c r="Q349" i="17"/>
  <c r="S349" i="17" s="1"/>
  <c r="AA349" i="17" l="1"/>
  <c r="T349" i="17"/>
  <c r="V349" i="17" s="1"/>
  <c r="Z349" i="17"/>
  <c r="W349" i="17"/>
  <c r="F350" i="17"/>
  <c r="G350" i="17" s="1"/>
  <c r="X349" i="17"/>
  <c r="AB349" i="17"/>
  <c r="Y349" i="17"/>
  <c r="M350" i="17"/>
  <c r="H350" i="17" l="1"/>
  <c r="I350" i="17"/>
  <c r="K350" i="17" s="1"/>
  <c r="P350" i="17"/>
  <c r="R350" i="17" s="1"/>
  <c r="N350" i="17"/>
  <c r="O350" i="17"/>
  <c r="U350" i="17" l="1"/>
  <c r="J350" i="17"/>
  <c r="L350" i="17" s="1"/>
  <c r="Q350" i="17"/>
  <c r="S350" i="17" s="1"/>
  <c r="Z350" i="17" l="1"/>
  <c r="W350" i="17"/>
  <c r="Y350" i="17"/>
  <c r="AA350" i="17"/>
  <c r="M351" i="17"/>
  <c r="P351" i="17" s="1"/>
  <c r="R351" i="17" s="1"/>
  <c r="X350" i="17"/>
  <c r="F351" i="17"/>
  <c r="G351" i="17" s="1"/>
  <c r="AB350" i="17"/>
  <c r="T350" i="17"/>
  <c r="V350" i="17" s="1"/>
  <c r="N351" i="17" l="1"/>
  <c r="O351" i="17"/>
  <c r="I351" i="17"/>
  <c r="K351" i="17" s="1"/>
  <c r="U351" i="17" s="1"/>
  <c r="H351" i="17"/>
  <c r="Q351" i="17" l="1"/>
  <c r="S351" i="17" s="1"/>
  <c r="J351" i="17"/>
  <c r="T351" i="17" l="1"/>
  <c r="L351" i="17"/>
  <c r="Z351" i="17" s="1"/>
  <c r="AB351" i="17" l="1"/>
  <c r="W351" i="17"/>
  <c r="X351" i="17"/>
  <c r="Y351" i="17"/>
  <c r="F352" i="17"/>
  <c r="G352" i="17" s="1"/>
  <c r="M352" i="17"/>
  <c r="O352" i="17" s="1"/>
  <c r="AA351" i="17"/>
  <c r="V351" i="17"/>
  <c r="N352" i="17" l="1"/>
  <c r="P352" i="17"/>
  <c r="R352" i="17" s="1"/>
  <c r="H352" i="17"/>
  <c r="I352" i="17"/>
  <c r="K352" i="17" s="1"/>
  <c r="J352" i="17" l="1"/>
  <c r="L352" i="17" s="1"/>
  <c r="Q352" i="17"/>
  <c r="S352" i="17" s="1"/>
  <c r="U352" i="17"/>
  <c r="T352" i="17" l="1"/>
  <c r="V352" i="17" s="1"/>
  <c r="X352" i="17"/>
  <c r="F353" i="17"/>
  <c r="AB352" i="17"/>
  <c r="Z352" i="17"/>
  <c r="Y352" i="17"/>
  <c r="AA352" i="17"/>
  <c r="M353" i="17"/>
  <c r="W352" i="17"/>
  <c r="O353" i="17" l="1"/>
  <c r="N353" i="17"/>
  <c r="P353" i="17"/>
  <c r="R353" i="17" s="1"/>
  <c r="H353" i="17"/>
  <c r="G353" i="17"/>
  <c r="I353" i="17"/>
  <c r="K353" i="17" s="1"/>
  <c r="Q353" i="17" l="1"/>
  <c r="S353" i="17" s="1"/>
  <c r="U353" i="17"/>
  <c r="J353" i="17"/>
  <c r="T353" i="17" l="1"/>
  <c r="L353" i="17"/>
  <c r="AB353" i="17" l="1"/>
  <c r="X353" i="17"/>
  <c r="Z353" i="17"/>
  <c r="F354" i="17"/>
  <c r="W353" i="17"/>
  <c r="AA353" i="17"/>
  <c r="M354" i="17"/>
  <c r="V353" i="17"/>
  <c r="Y353" i="17"/>
  <c r="G354" i="17" l="1"/>
  <c r="H354" i="17"/>
  <c r="I354" i="17"/>
  <c r="K354" i="17" s="1"/>
  <c r="N354" i="17"/>
  <c r="P354" i="17"/>
  <c r="R354" i="17" s="1"/>
  <c r="O354" i="17"/>
  <c r="Q354" i="17" l="1"/>
  <c r="S354" i="17" s="1"/>
  <c r="J354" i="17"/>
  <c r="U354" i="17"/>
  <c r="T354" i="17" l="1"/>
  <c r="L354" i="17"/>
  <c r="AB354" i="17" s="1"/>
  <c r="V354" i="17" l="1"/>
  <c r="AA354" i="17"/>
  <c r="Z354" i="17"/>
  <c r="Y354" i="17"/>
  <c r="M355" i="17"/>
  <c r="F355" i="17"/>
  <c r="W354" i="17"/>
  <c r="X354" i="17"/>
  <c r="G355" i="17" l="1"/>
  <c r="H355" i="17"/>
  <c r="I355" i="17"/>
  <c r="K355" i="17" s="1"/>
  <c r="P355" i="17"/>
  <c r="R355" i="17" s="1"/>
  <c r="N355" i="17"/>
  <c r="O355" i="17"/>
  <c r="Q355" i="17" l="1"/>
  <c r="S355" i="17" s="1"/>
  <c r="U355" i="17"/>
  <c r="J355" i="17"/>
  <c r="L355" i="17" s="1"/>
  <c r="M356" i="17" l="1"/>
  <c r="P356" i="17" s="1"/>
  <c r="R356" i="17" s="1"/>
  <c r="W355" i="17"/>
  <c r="AB355" i="17"/>
  <c r="T355" i="17"/>
  <c r="V355" i="17" s="1"/>
  <c r="Y355" i="17"/>
  <c r="X355" i="17"/>
  <c r="F356" i="17"/>
  <c r="AA355" i="17"/>
  <c r="Z355" i="17"/>
  <c r="O356" i="17" l="1"/>
  <c r="N356" i="17"/>
  <c r="I356" i="17"/>
  <c r="K356" i="17" s="1"/>
  <c r="U356" i="17" s="1"/>
  <c r="H356" i="17"/>
  <c r="G356" i="17"/>
  <c r="Q356" i="17" l="1"/>
  <c r="S356" i="17" s="1"/>
  <c r="J356" i="17"/>
  <c r="T356" i="17" l="1"/>
  <c r="L356" i="17"/>
  <c r="X356" i="17" s="1"/>
  <c r="W356" i="17" l="1"/>
  <c r="Z356" i="17"/>
  <c r="AB356" i="17"/>
  <c r="Y356" i="17"/>
  <c r="AA356" i="17"/>
  <c r="V356" i="17"/>
  <c r="F357" i="17"/>
  <c r="M357" i="17"/>
  <c r="P357" i="17" l="1"/>
  <c r="R357" i="17" s="1"/>
  <c r="N357" i="17"/>
  <c r="O357" i="17"/>
  <c r="I357" i="17"/>
  <c r="K357" i="17" s="1"/>
  <c r="H357" i="17"/>
  <c r="G357" i="17"/>
  <c r="J357" i="17" l="1"/>
  <c r="L357" i="17" s="1"/>
  <c r="U357" i="17"/>
  <c r="Q357" i="17"/>
  <c r="S357" i="17" s="1"/>
  <c r="T357" i="17" l="1"/>
  <c r="V357" i="17" s="1"/>
  <c r="Z357" i="17"/>
  <c r="AB357" i="17"/>
  <c r="AA357" i="17"/>
  <c r="W357" i="17"/>
  <c r="Y357" i="17"/>
  <c r="M358" i="17"/>
  <c r="F358" i="17"/>
  <c r="X357" i="17"/>
  <c r="I358" i="17" l="1"/>
  <c r="K358" i="17" s="1"/>
  <c r="G358" i="17"/>
  <c r="H358" i="17"/>
  <c r="N358" i="17"/>
  <c r="P358" i="17"/>
  <c r="R358" i="17" s="1"/>
  <c r="O358" i="17"/>
  <c r="U358" i="17" l="1"/>
  <c r="J358" i="17"/>
  <c r="L358" i="17" s="1"/>
  <c r="Q358" i="17"/>
  <c r="S358" i="17" l="1"/>
  <c r="T358" i="17"/>
  <c r="V358" i="17" l="1"/>
  <c r="Y358" i="17"/>
  <c r="W358" i="17"/>
  <c r="X358" i="17"/>
  <c r="AB358" i="17"/>
  <c r="F359" i="17"/>
  <c r="M359" i="17"/>
  <c r="AA358" i="17"/>
  <c r="Z358" i="17"/>
  <c r="O359" i="17" l="1"/>
  <c r="P359" i="17"/>
  <c r="R359" i="17" s="1"/>
  <c r="N359" i="17"/>
  <c r="I359" i="17"/>
  <c r="K359" i="17" s="1"/>
  <c r="H359" i="17"/>
  <c r="G359" i="17"/>
  <c r="Q359" i="17" l="1"/>
  <c r="S359" i="17" s="1"/>
  <c r="U359" i="17"/>
  <c r="J359" i="17"/>
  <c r="L359" i="17" s="1"/>
  <c r="T359" i="17" l="1"/>
  <c r="V359" i="17" s="1"/>
  <c r="Z359" i="17"/>
  <c r="M360" i="17"/>
  <c r="F360" i="17"/>
  <c r="AA359" i="17"/>
  <c r="X359" i="17"/>
  <c r="AB359" i="17"/>
  <c r="W359" i="17"/>
  <c r="Y359" i="17"/>
  <c r="I360" i="17" l="1"/>
  <c r="K360" i="17" s="1"/>
  <c r="G360" i="17"/>
  <c r="H360" i="17"/>
  <c r="P360" i="17"/>
  <c r="R360" i="17" s="1"/>
  <c r="O360" i="17"/>
  <c r="N360" i="17"/>
  <c r="Q360" i="17" l="1"/>
  <c r="S360" i="17" s="1"/>
  <c r="J360" i="17"/>
  <c r="U360" i="17"/>
  <c r="T360" i="17" l="1"/>
  <c r="L360" i="17"/>
  <c r="AA360" i="17" s="1"/>
  <c r="F361" i="17" l="1"/>
  <c r="H361" i="17" s="1"/>
  <c r="V360" i="17"/>
  <c r="M361" i="17"/>
  <c r="P361" i="17" s="1"/>
  <c r="R361" i="17" s="1"/>
  <c r="AB360" i="17"/>
  <c r="Y360" i="17"/>
  <c r="W360" i="17"/>
  <c r="Z360" i="17"/>
  <c r="X360" i="17"/>
  <c r="G361" i="17" l="1"/>
  <c r="I361" i="17"/>
  <c r="K361" i="17" s="1"/>
  <c r="U361" i="17" s="1"/>
  <c r="O361" i="17"/>
  <c r="N361" i="17"/>
  <c r="J361" i="17" l="1"/>
  <c r="L361" i="17" s="1"/>
  <c r="Q361" i="17"/>
  <c r="S361" i="17" s="1"/>
  <c r="W361" i="17" l="1"/>
  <c r="AA361" i="17"/>
  <c r="T361" i="17"/>
  <c r="V361" i="17" s="1"/>
  <c r="Z361" i="17"/>
  <c r="F362" i="17"/>
  <c r="I362" i="17" s="1"/>
  <c r="K362" i="17" s="1"/>
  <c r="Y361" i="17"/>
  <c r="X361" i="17"/>
  <c r="M362" i="17"/>
  <c r="P362" i="17" s="1"/>
  <c r="R362" i="17" s="1"/>
  <c r="AB361" i="17"/>
  <c r="H362" i="17" l="1"/>
  <c r="G362" i="17"/>
  <c r="O362" i="17"/>
  <c r="N362" i="17"/>
  <c r="U362" i="17"/>
  <c r="J362" i="17" l="1"/>
  <c r="L362" i="17" s="1"/>
  <c r="Q362" i="17"/>
  <c r="S362" i="17" s="1"/>
  <c r="Z362" i="17" l="1"/>
  <c r="F363" i="17"/>
  <c r="H363" i="17" s="1"/>
  <c r="T362" i="17"/>
  <c r="V362" i="17" s="1"/>
  <c r="AB362" i="17"/>
  <c r="W362" i="17"/>
  <c r="M363" i="17"/>
  <c r="N363" i="17" s="1"/>
  <c r="Y362" i="17"/>
  <c r="X362" i="17"/>
  <c r="AA362" i="17"/>
  <c r="G363" i="17" l="1"/>
  <c r="I363" i="17"/>
  <c r="K363" i="17" s="1"/>
  <c r="O363" i="17"/>
  <c r="P363" i="17"/>
  <c r="R363" i="17" s="1"/>
  <c r="U363" i="17" l="1"/>
  <c r="J363" i="17"/>
  <c r="L363" i="17" s="1"/>
  <c r="Q363" i="17"/>
  <c r="S363" i="17" s="1"/>
  <c r="W363" i="17" l="1"/>
  <c r="Z363" i="17"/>
  <c r="X363" i="17"/>
  <c r="AB363" i="17"/>
  <c r="Y363" i="17"/>
  <c r="T363" i="17"/>
  <c r="V363" i="17" s="1"/>
  <c r="M364" i="17"/>
  <c r="O364" i="17" s="1"/>
  <c r="AA363" i="17"/>
  <c r="F364" i="17"/>
  <c r="H364" i="17" l="1"/>
  <c r="I364" i="17"/>
  <c r="K364" i="17" s="1"/>
  <c r="G364" i="17"/>
  <c r="N364" i="17"/>
  <c r="P364" i="17"/>
  <c r="R364" i="17" s="1"/>
  <c r="Q364" i="17" l="1"/>
  <c r="S364" i="17" s="1"/>
  <c r="J364" i="17"/>
  <c r="L364" i="17" s="1"/>
  <c r="U364" i="17"/>
  <c r="Y364" i="17" l="1"/>
  <c r="F365" i="17"/>
  <c r="I365" i="17" s="1"/>
  <c r="K365" i="17" s="1"/>
  <c r="AA364" i="17"/>
  <c r="T364" i="17"/>
  <c r="V364" i="17" s="1"/>
  <c r="X364" i="17"/>
  <c r="Z364" i="17"/>
  <c r="W364" i="17"/>
  <c r="AB364" i="17"/>
  <c r="M365" i="17"/>
  <c r="P365" i="17" s="1"/>
  <c r="R365" i="17" s="1"/>
  <c r="G365" i="17" l="1"/>
  <c r="H365" i="17"/>
  <c r="N365" i="17"/>
  <c r="O365" i="17"/>
  <c r="U365" i="17"/>
  <c r="J365" i="17" l="1"/>
  <c r="L365" i="17" s="1"/>
  <c r="Q365" i="17"/>
  <c r="S365" i="17" s="1"/>
  <c r="Z365" i="17" l="1"/>
  <c r="T365" i="17"/>
  <c r="V365" i="17" s="1"/>
  <c r="M366" i="17"/>
  <c r="Y365" i="17"/>
  <c r="F366" i="17"/>
  <c r="AB365" i="17"/>
  <c r="X365" i="17"/>
  <c r="AA365" i="17"/>
  <c r="W365" i="17"/>
  <c r="G366" i="17" l="1"/>
  <c r="H366" i="17"/>
  <c r="I366" i="17"/>
  <c r="K366" i="17" s="1"/>
  <c r="O366" i="17"/>
  <c r="N366" i="17"/>
  <c r="P366" i="17"/>
  <c r="R366" i="17" s="1"/>
  <c r="U366" i="17" l="1"/>
  <c r="Q366" i="17"/>
  <c r="S366" i="17" s="1"/>
  <c r="J366" i="17"/>
  <c r="L366" i="17" s="1"/>
  <c r="Z366" i="17" l="1"/>
  <c r="AA366" i="17"/>
  <c r="Y366" i="17"/>
  <c r="M367" i="17"/>
  <c r="W366" i="17"/>
  <c r="F367" i="17"/>
  <c r="AB366" i="17"/>
  <c r="X366" i="17"/>
  <c r="T366" i="17"/>
  <c r="V366" i="17" s="1"/>
  <c r="O367" i="17" l="1"/>
  <c r="P367" i="17"/>
  <c r="R367" i="17" s="1"/>
  <c r="N367" i="17"/>
  <c r="G367" i="17"/>
  <c r="I367" i="17"/>
  <c r="K367" i="17" s="1"/>
  <c r="H367" i="17"/>
  <c r="Q367" i="17" l="1"/>
  <c r="S367" i="17" s="1"/>
  <c r="J367" i="17"/>
  <c r="U367" i="17"/>
  <c r="T367" i="17" l="1"/>
  <c r="L367" i="17"/>
  <c r="F368" i="17" s="1"/>
  <c r="M368" i="17" l="1"/>
  <c r="P368" i="17" s="1"/>
  <c r="R368" i="17" s="1"/>
  <c r="Y367" i="17"/>
  <c r="AB367" i="17"/>
  <c r="AA367" i="17"/>
  <c r="W367" i="17"/>
  <c r="V367" i="17"/>
  <c r="Z367" i="17"/>
  <c r="X367" i="17"/>
  <c r="G368" i="17"/>
  <c r="I368" i="17"/>
  <c r="K368" i="17" s="1"/>
  <c r="H368" i="17"/>
  <c r="O368" i="17" l="1"/>
  <c r="N368" i="17"/>
  <c r="U368" i="17"/>
  <c r="J368" i="17"/>
  <c r="Q368" i="17" l="1"/>
  <c r="S368" i="17" s="1"/>
  <c r="L368" i="17"/>
  <c r="Z368" i="17" l="1"/>
  <c r="T368" i="17"/>
  <c r="V368" i="17" s="1"/>
  <c r="Y368" i="17"/>
  <c r="AA368" i="17"/>
  <c r="X368" i="17"/>
  <c r="AB368" i="17"/>
  <c r="F369" i="17"/>
  <c r="M369" i="17"/>
  <c r="W368" i="17"/>
  <c r="H369" i="17" l="1"/>
  <c r="G369" i="17"/>
  <c r="I369" i="17"/>
  <c r="K369" i="17" s="1"/>
  <c r="N369" i="17"/>
  <c r="P369" i="17"/>
  <c r="R369" i="17" s="1"/>
  <c r="O369" i="17"/>
  <c r="J369" i="17" l="1"/>
  <c r="L369" i="17" s="1"/>
  <c r="Q369" i="17"/>
  <c r="S369" i="17" s="1"/>
  <c r="U369" i="17"/>
  <c r="Z369" i="17" l="1"/>
  <c r="T369" i="17"/>
  <c r="V369" i="17" s="1"/>
  <c r="Y369" i="17"/>
  <c r="AB369" i="17"/>
  <c r="AA369" i="17"/>
  <c r="X369" i="17"/>
  <c r="W369" i="17"/>
  <c r="F370" i="17"/>
  <c r="M370" i="17"/>
  <c r="N370" i="17" l="1"/>
  <c r="P370" i="17"/>
  <c r="R370" i="17" s="1"/>
  <c r="O370" i="17"/>
  <c r="H370" i="17"/>
  <c r="I370" i="17"/>
  <c r="K370" i="17" s="1"/>
  <c r="G370" i="17"/>
  <c r="J370" i="17" l="1"/>
  <c r="L370" i="17" s="1"/>
  <c r="U370" i="17"/>
  <c r="Q370" i="17"/>
  <c r="T370" i="17" l="1"/>
  <c r="S370" i="17"/>
  <c r="V370" i="17" l="1"/>
  <c r="Z370" i="17"/>
  <c r="F371" i="17"/>
  <c r="AB370" i="17"/>
  <c r="W370" i="17"/>
  <c r="AA370" i="17"/>
  <c r="X370" i="17"/>
  <c r="Y370" i="17"/>
  <c r="M371" i="17"/>
  <c r="N371" i="17" l="1"/>
  <c r="O371" i="17"/>
  <c r="P371" i="17"/>
  <c r="R371" i="17" s="1"/>
  <c r="G371" i="17"/>
  <c r="H371" i="17"/>
  <c r="I371" i="17"/>
  <c r="K371" i="17" s="1"/>
  <c r="Q371" i="17" l="1"/>
  <c r="S371" i="17" s="1"/>
  <c r="U371" i="17"/>
  <c r="J371" i="17"/>
  <c r="T371" i="17" l="1"/>
  <c r="L371" i="17"/>
  <c r="Z371" i="17" s="1"/>
  <c r="W371" i="17" l="1"/>
  <c r="AB371" i="17"/>
  <c r="Y371" i="17"/>
  <c r="M372" i="17"/>
  <c r="X371" i="17"/>
  <c r="AA371" i="17"/>
  <c r="F372" i="17"/>
  <c r="V371" i="17"/>
  <c r="G372" i="17" l="1"/>
  <c r="I372" i="17"/>
  <c r="K372" i="17" s="1"/>
  <c r="H372" i="17"/>
  <c r="P372" i="17"/>
  <c r="R372" i="17" s="1"/>
  <c r="N372" i="17"/>
  <c r="O372" i="17"/>
  <c r="J372" i="17" l="1"/>
  <c r="L372" i="17" s="1"/>
  <c r="Q372" i="17"/>
  <c r="S372" i="17" s="1"/>
  <c r="U372" i="17"/>
  <c r="Z372" i="17" l="1"/>
  <c r="T372" i="17"/>
  <c r="V372" i="17" s="1"/>
  <c r="Y372" i="17"/>
  <c r="F373" i="17"/>
  <c r="AA372" i="17"/>
  <c r="W372" i="17"/>
  <c r="AB372" i="17"/>
  <c r="M373" i="17"/>
  <c r="X372" i="17"/>
  <c r="O373" i="17" l="1"/>
  <c r="N373" i="17"/>
  <c r="P373" i="17"/>
  <c r="R373" i="17" s="1"/>
  <c r="I373" i="17"/>
  <c r="K373" i="17" s="1"/>
  <c r="H373" i="17"/>
  <c r="G373" i="17"/>
  <c r="U373" i="17" l="1"/>
  <c r="Q373" i="17"/>
  <c r="S373" i="17" s="1"/>
  <c r="J373" i="17"/>
  <c r="T373" i="17" l="1"/>
  <c r="L373" i="17"/>
  <c r="Z373" i="17" s="1"/>
  <c r="W373" i="17" l="1"/>
  <c r="X373" i="17"/>
  <c r="AA373" i="17"/>
  <c r="AB373" i="17"/>
  <c r="M374" i="17"/>
  <c r="Y373" i="17"/>
  <c r="F374" i="17"/>
  <c r="V373" i="17"/>
  <c r="O374" i="17" l="1"/>
  <c r="P374" i="17"/>
  <c r="R374" i="17" s="1"/>
  <c r="N374" i="17"/>
  <c r="G374" i="17"/>
  <c r="H374" i="17"/>
  <c r="I374" i="17"/>
  <c r="K374" i="17" s="1"/>
  <c r="Q374" i="17" l="1"/>
  <c r="S374" i="17" s="1"/>
  <c r="U374" i="17"/>
  <c r="J374" i="17"/>
  <c r="T374" i="17" l="1"/>
  <c r="L374" i="17"/>
  <c r="Z374" i="17" s="1"/>
  <c r="M375" i="17" l="1"/>
  <c r="AB374" i="17"/>
  <c r="W374" i="17"/>
  <c r="Y374" i="17"/>
  <c r="X374" i="17"/>
  <c r="AA374" i="17"/>
  <c r="F375" i="17"/>
  <c r="V374" i="17"/>
  <c r="G375" i="17" l="1"/>
  <c r="I375" i="17"/>
  <c r="K375" i="17" s="1"/>
  <c r="H375" i="17"/>
  <c r="N375" i="17"/>
  <c r="O375" i="17"/>
  <c r="P375" i="17"/>
  <c r="R375" i="17" s="1"/>
  <c r="J375" i="17" l="1"/>
  <c r="L375" i="17" s="1"/>
  <c r="Q375" i="17"/>
  <c r="S375" i="17" s="1"/>
  <c r="U375" i="17"/>
  <c r="Z375" i="17" l="1"/>
  <c r="T375" i="17"/>
  <c r="V375" i="17" s="1"/>
  <c r="X375" i="17"/>
  <c r="Y375" i="17"/>
  <c r="AB375" i="17"/>
  <c r="M376" i="17"/>
  <c r="W375" i="17"/>
  <c r="AA375" i="17"/>
  <c r="F376" i="17"/>
  <c r="I376" i="17" l="1"/>
  <c r="K376" i="17" s="1"/>
  <c r="G376" i="17"/>
  <c r="H376" i="17"/>
  <c r="O376" i="17"/>
  <c r="P376" i="17"/>
  <c r="R376" i="17" s="1"/>
  <c r="N376" i="17"/>
  <c r="Q376" i="17" l="1"/>
  <c r="S376" i="17" s="1"/>
  <c r="J376" i="17"/>
  <c r="U376" i="17"/>
  <c r="T376" i="17" l="1"/>
  <c r="L376" i="17"/>
  <c r="Z376" i="17" s="1"/>
  <c r="F377" i="17" l="1"/>
  <c r="M377" i="17"/>
  <c r="X376" i="17"/>
  <c r="AB376" i="17"/>
  <c r="AA376" i="17"/>
  <c r="Y376" i="17"/>
  <c r="W376" i="17"/>
  <c r="V376" i="17"/>
  <c r="N377" i="17" l="1"/>
  <c r="O377" i="17"/>
  <c r="P377" i="17"/>
  <c r="R377" i="17" s="1"/>
  <c r="H377" i="17"/>
  <c r="I377" i="17"/>
  <c r="K377" i="17" s="1"/>
  <c r="G377" i="17"/>
  <c r="U377" i="17" l="1"/>
  <c r="Q377" i="17"/>
  <c r="S377" i="17" s="1"/>
  <c r="J377" i="17"/>
  <c r="T377" i="17" l="1"/>
  <c r="L377" i="17"/>
  <c r="Z377" i="17" s="1"/>
  <c r="Y377" i="17" l="1"/>
  <c r="M378" i="17"/>
  <c r="F378" i="17"/>
  <c r="AA377" i="17"/>
  <c r="AB377" i="17"/>
  <c r="X377" i="17"/>
  <c r="W377" i="17"/>
  <c r="V377" i="17"/>
  <c r="G378" i="17" l="1"/>
  <c r="H378" i="17"/>
  <c r="I378" i="17"/>
  <c r="K378" i="17" s="1"/>
  <c r="P378" i="17"/>
  <c r="R378" i="17" s="1"/>
  <c r="N378" i="17"/>
  <c r="O378" i="17"/>
  <c r="Q378" i="17" l="1"/>
  <c r="S378" i="17" s="1"/>
  <c r="U378" i="17"/>
  <c r="J378" i="17"/>
  <c r="T378" i="17" l="1"/>
  <c r="L378" i="17"/>
  <c r="V378" i="17" l="1"/>
  <c r="Z378" i="17"/>
  <c r="M379" i="17"/>
  <c r="X378" i="17"/>
  <c r="F379" i="17"/>
  <c r="AB378" i="17"/>
  <c r="W378" i="17"/>
  <c r="Y378" i="17"/>
  <c r="AA378" i="17"/>
  <c r="H379" i="17" l="1"/>
  <c r="G379" i="17"/>
  <c r="I379" i="17"/>
  <c r="K379" i="17" s="1"/>
  <c r="O379" i="17"/>
  <c r="P379" i="17"/>
  <c r="R379" i="17" s="1"/>
  <c r="N379" i="17"/>
  <c r="Q379" i="17" l="1"/>
  <c r="S379" i="17" s="1"/>
  <c r="J379" i="17"/>
  <c r="U379" i="17"/>
  <c r="T379" i="17" l="1"/>
  <c r="L379" i="17"/>
  <c r="Y379" i="17" s="1"/>
  <c r="W379" i="17" l="1"/>
  <c r="AB379" i="17"/>
  <c r="Z379" i="17"/>
  <c r="X379" i="17"/>
  <c r="M380" i="17"/>
  <c r="O380" i="17" s="1"/>
  <c r="F380" i="17"/>
  <c r="I380" i="17" s="1"/>
  <c r="K380" i="17" s="1"/>
  <c r="AA379" i="17"/>
  <c r="V379" i="17"/>
  <c r="N380" i="17" l="1"/>
  <c r="H380" i="17"/>
  <c r="G380" i="17"/>
  <c r="P380" i="17"/>
  <c r="R380" i="17" s="1"/>
  <c r="U380" i="17" s="1"/>
  <c r="J380" i="17" l="1"/>
  <c r="L380" i="17" s="1"/>
  <c r="Q380" i="17"/>
  <c r="S380" i="17" s="1"/>
  <c r="Z380" i="17" l="1"/>
  <c r="W380" i="17"/>
  <c r="AA380" i="17"/>
  <c r="M381" i="17"/>
  <c r="N381" i="17" s="1"/>
  <c r="F381" i="17"/>
  <c r="I381" i="17" s="1"/>
  <c r="K381" i="17" s="1"/>
  <c r="T380" i="17"/>
  <c r="V380" i="17" s="1"/>
  <c r="AB380" i="17"/>
  <c r="Y380" i="17"/>
  <c r="X380" i="17"/>
  <c r="P381" i="17" l="1"/>
  <c r="R381" i="17" s="1"/>
  <c r="U381" i="17" s="1"/>
  <c r="O381" i="17"/>
  <c r="H381" i="17"/>
  <c r="G381" i="17"/>
  <c r="Q381" i="17" l="1"/>
  <c r="S381" i="17" s="1"/>
  <c r="J381" i="17"/>
  <c r="L381" i="17" s="1"/>
  <c r="Z381" i="17" l="1"/>
  <c r="W381" i="17"/>
  <c r="AB381" i="17"/>
  <c r="AA381" i="17"/>
  <c r="Y381" i="17"/>
  <c r="X381" i="17"/>
  <c r="F382" i="17"/>
  <c r="H382" i="17" s="1"/>
  <c r="M382" i="17"/>
  <c r="N382" i="17" s="1"/>
  <c r="T381" i="17"/>
  <c r="V381" i="17" s="1"/>
  <c r="G382" i="17" l="1"/>
  <c r="I382" i="17"/>
  <c r="K382" i="17" s="1"/>
  <c r="O382" i="17"/>
  <c r="P382" i="17"/>
  <c r="R382" i="17" s="1"/>
  <c r="Q382" i="17" l="1"/>
  <c r="S382" i="17" s="1"/>
  <c r="J382" i="17"/>
  <c r="L382" i="17" s="1"/>
  <c r="U382" i="17"/>
  <c r="M383" i="17" l="1"/>
  <c r="O383" i="17" s="1"/>
  <c r="W382" i="17"/>
  <c r="F383" i="17"/>
  <c r="G383" i="17" s="1"/>
  <c r="T382" i="17"/>
  <c r="V382" i="17" s="1"/>
  <c r="X382" i="17"/>
  <c r="AA382" i="17"/>
  <c r="Z382" i="17"/>
  <c r="AB382" i="17"/>
  <c r="Y382" i="17"/>
  <c r="N383" i="17" l="1"/>
  <c r="I383" i="17"/>
  <c r="K383" i="17" s="1"/>
  <c r="P383" i="17"/>
  <c r="R383" i="17" s="1"/>
  <c r="H383" i="17"/>
  <c r="J383" i="17" l="1"/>
  <c r="L383" i="17" s="1"/>
  <c r="U383" i="17"/>
  <c r="Q383" i="17"/>
  <c r="S383" i="17" s="1"/>
  <c r="W383" i="17" l="1"/>
  <c r="Z383" i="17"/>
  <c r="Y383" i="17"/>
  <c r="T383" i="17"/>
  <c r="V383" i="17" s="1"/>
  <c r="AB383" i="17"/>
  <c r="AA383" i="17"/>
  <c r="F384" i="17"/>
  <c r="H384" i="17" s="1"/>
  <c r="X383" i="17"/>
  <c r="M384" i="17"/>
  <c r="N384" i="17" s="1"/>
  <c r="P384" i="17" l="1"/>
  <c r="R384" i="17" s="1"/>
  <c r="I384" i="17"/>
  <c r="K384" i="17" s="1"/>
  <c r="O384" i="17"/>
  <c r="G384" i="17"/>
  <c r="J384" i="17" l="1"/>
  <c r="L384" i="17" s="1"/>
  <c r="Q384" i="17"/>
  <c r="U384" i="17"/>
  <c r="T384" i="17" l="1"/>
  <c r="S384" i="17"/>
  <c r="Z384" i="17" s="1"/>
  <c r="Y384" i="17"/>
  <c r="W384" i="17"/>
  <c r="F385" i="17" l="1"/>
  <c r="G385" i="17" s="1"/>
  <c r="M385" i="17"/>
  <c r="N385" i="17" s="1"/>
  <c r="AA384" i="17"/>
  <c r="V384" i="17"/>
  <c r="X384" i="17"/>
  <c r="AB384" i="17"/>
  <c r="I385" i="17" l="1"/>
  <c r="K385" i="17" s="1"/>
  <c r="H385" i="17"/>
  <c r="O385" i="17"/>
  <c r="P385" i="17"/>
  <c r="R385" i="17" s="1"/>
  <c r="J385" i="17" l="1"/>
  <c r="L385" i="17" s="1"/>
  <c r="Q385" i="17"/>
  <c r="S385" i="17" s="1"/>
  <c r="U385" i="17"/>
  <c r="Z385" i="17" l="1"/>
  <c r="M386" i="17"/>
  <c r="N386" i="17" s="1"/>
  <c r="F386" i="17"/>
  <c r="H386" i="17" s="1"/>
  <c r="Y385" i="17"/>
  <c r="T385" i="17"/>
  <c r="V385" i="17" s="1"/>
  <c r="AB385" i="17"/>
  <c r="AA385" i="17"/>
  <c r="X385" i="17"/>
  <c r="W385" i="17"/>
  <c r="P386" i="17" l="1"/>
  <c r="R386" i="17" s="1"/>
  <c r="G386" i="17"/>
  <c r="I386" i="17"/>
  <c r="K386" i="17" s="1"/>
  <c r="O386" i="17"/>
  <c r="Q386" i="17" l="1"/>
  <c r="S386" i="17" s="1"/>
  <c r="U386" i="17"/>
  <c r="J386" i="17"/>
  <c r="L386" i="17" s="1"/>
  <c r="M387" i="17" l="1"/>
  <c r="O387" i="17" s="1"/>
  <c r="T386" i="17"/>
  <c r="V386" i="17" s="1"/>
  <c r="Z386" i="17"/>
  <c r="W386" i="17"/>
  <c r="X386" i="17"/>
  <c r="F387" i="17"/>
  <c r="H387" i="17" s="1"/>
  <c r="AB386" i="17"/>
  <c r="AA386" i="17"/>
  <c r="Y386" i="17"/>
  <c r="N387" i="17" l="1"/>
  <c r="P387" i="17"/>
  <c r="R387" i="17" s="1"/>
  <c r="G387" i="17"/>
  <c r="I387" i="17"/>
  <c r="K387" i="17" s="1"/>
  <c r="Q387" i="17" l="1"/>
  <c r="S387" i="17" s="1"/>
  <c r="U387" i="17"/>
  <c r="J387" i="17"/>
  <c r="T387" i="17" l="1"/>
  <c r="L387" i="17"/>
  <c r="V387" i="17" s="1"/>
  <c r="W387" i="17" l="1"/>
  <c r="AA387" i="17"/>
  <c r="M388" i="17"/>
  <c r="P388" i="17" s="1"/>
  <c r="R388" i="17" s="1"/>
  <c r="X387" i="17"/>
  <c r="Y387" i="17"/>
  <c r="AB387" i="17"/>
  <c r="Z387" i="17"/>
  <c r="F388" i="17"/>
  <c r="O388" i="17" l="1"/>
  <c r="N388" i="17"/>
  <c r="G388" i="17"/>
  <c r="H388" i="17"/>
  <c r="I388" i="17"/>
  <c r="K388" i="17" s="1"/>
  <c r="U388" i="17" s="1"/>
  <c r="Q388" i="17" l="1"/>
  <c r="S388" i="17" s="1"/>
  <c r="J388" i="17"/>
  <c r="L388" i="17" s="1"/>
  <c r="T388" i="17" l="1"/>
  <c r="V388" i="17" s="1"/>
  <c r="Z388" i="17"/>
  <c r="AB388" i="17"/>
  <c r="M389" i="17"/>
  <c r="F389" i="17"/>
  <c r="W388" i="17"/>
  <c r="X388" i="17"/>
  <c r="AA388" i="17"/>
  <c r="Y388" i="17"/>
  <c r="N389" i="17" l="1"/>
  <c r="P389" i="17"/>
  <c r="R389" i="17" s="1"/>
  <c r="O389" i="17"/>
  <c r="I389" i="17"/>
  <c r="K389" i="17" s="1"/>
  <c r="G389" i="17"/>
  <c r="H389" i="17"/>
  <c r="J389" i="17" l="1"/>
  <c r="L389" i="17" s="1"/>
  <c r="U389" i="17"/>
  <c r="Q389" i="17"/>
  <c r="S389" i="17" s="1"/>
  <c r="W389" i="17" l="1"/>
  <c r="AB389" i="17"/>
  <c r="Z389" i="17"/>
  <c r="Y389" i="17"/>
  <c r="AA389" i="17"/>
  <c r="M390" i="17"/>
  <c r="O390" i="17" s="1"/>
  <c r="X389" i="17"/>
  <c r="F390" i="17"/>
  <c r="G390" i="17" s="1"/>
  <c r="T389" i="17"/>
  <c r="V389" i="17" s="1"/>
  <c r="N390" i="17" l="1"/>
  <c r="P390" i="17"/>
  <c r="R390" i="17" s="1"/>
  <c r="H390" i="17"/>
  <c r="I390" i="17"/>
  <c r="K390" i="17" s="1"/>
  <c r="U390" i="17" l="1"/>
  <c r="Q390" i="17"/>
  <c r="S390" i="17" s="1"/>
  <c r="J390" i="17"/>
  <c r="T390" i="17" l="1"/>
  <c r="L390" i="17"/>
  <c r="F391" i="17" s="1"/>
  <c r="G391" i="17" s="1"/>
  <c r="X390" i="17" l="1"/>
  <c r="AB390" i="17"/>
  <c r="Y390" i="17"/>
  <c r="M391" i="17"/>
  <c r="P391" i="17" s="1"/>
  <c r="R391" i="17" s="1"/>
  <c r="AA390" i="17"/>
  <c r="V390" i="17"/>
  <c r="Z390" i="17"/>
  <c r="W390" i="17"/>
  <c r="H391" i="17"/>
  <c r="I391" i="17"/>
  <c r="K391" i="17" s="1"/>
  <c r="U391" i="17" l="1"/>
  <c r="O391" i="17"/>
  <c r="N391" i="17"/>
  <c r="J391" i="17"/>
  <c r="Q391" i="17" l="1"/>
  <c r="S391" i="17" s="1"/>
  <c r="L391" i="17"/>
  <c r="Z391" i="17" l="1"/>
  <c r="W391" i="17"/>
  <c r="T391" i="17"/>
  <c r="V391" i="17" s="1"/>
  <c r="AB391" i="17"/>
  <c r="Y391" i="17"/>
  <c r="X391" i="17"/>
  <c r="AA391" i="17"/>
  <c r="M392" i="17"/>
  <c r="N392" i="17" s="1"/>
  <c r="F392" i="17"/>
  <c r="I392" i="17" s="1"/>
  <c r="K392" i="17" s="1"/>
  <c r="H392" i="17" l="1"/>
  <c r="P392" i="17"/>
  <c r="R392" i="17" s="1"/>
  <c r="U392" i="17" s="1"/>
  <c r="G392" i="17"/>
  <c r="O392" i="17"/>
  <c r="Q392" i="17" l="1"/>
  <c r="S392" i="17" s="1"/>
  <c r="J392" i="17"/>
  <c r="T392" i="17" l="1"/>
  <c r="L392" i="17"/>
  <c r="Z392" i="17" s="1"/>
  <c r="V392" i="17" l="1"/>
  <c r="W392" i="17"/>
  <c r="M393" i="17"/>
  <c r="P393" i="17" s="1"/>
  <c r="R393" i="17" s="1"/>
  <c r="F393" i="17"/>
  <c r="G393" i="17" s="1"/>
  <c r="X392" i="17"/>
  <c r="AA392" i="17"/>
  <c r="Y392" i="17"/>
  <c r="AB392" i="17"/>
  <c r="N393" i="17" l="1"/>
  <c r="O393" i="17"/>
  <c r="H393" i="17"/>
  <c r="I393" i="17"/>
  <c r="K393" i="17" s="1"/>
  <c r="U393" i="17" s="1"/>
  <c r="Q393" i="17" l="1"/>
  <c r="S393" i="17" s="1"/>
  <c r="J393" i="17"/>
  <c r="T393" i="17" l="1"/>
  <c r="L393" i="17"/>
  <c r="Z393" i="17" s="1"/>
  <c r="Y393" i="17" l="1"/>
  <c r="W393" i="17"/>
  <c r="X393" i="17"/>
  <c r="M394" i="17"/>
  <c r="O394" i="17" s="1"/>
  <c r="AA393" i="17"/>
  <c r="F394" i="17"/>
  <c r="H394" i="17" s="1"/>
  <c r="V393" i="17"/>
  <c r="AB393" i="17"/>
  <c r="P394" i="17" l="1"/>
  <c r="R394" i="17" s="1"/>
  <c r="N394" i="17"/>
  <c r="I394" i="17"/>
  <c r="K394" i="17" s="1"/>
  <c r="G394" i="17"/>
  <c r="Q394" i="17" l="1"/>
  <c r="S394" i="17" s="1"/>
  <c r="J394" i="17"/>
  <c r="L394" i="17" s="1"/>
  <c r="U394" i="17"/>
  <c r="F395" i="17" l="1"/>
  <c r="I395" i="17" s="1"/>
  <c r="K395" i="17" s="1"/>
  <c r="W394" i="17"/>
  <c r="AB394" i="17"/>
  <c r="T394" i="17"/>
  <c r="V394" i="17" s="1"/>
  <c r="AA394" i="17"/>
  <c r="M395" i="17"/>
  <c r="P395" i="17" s="1"/>
  <c r="R395" i="17" s="1"/>
  <c r="Z394" i="17"/>
  <c r="X394" i="17"/>
  <c r="Y394" i="17"/>
  <c r="G395" i="17" l="1"/>
  <c r="H395" i="17"/>
  <c r="O395" i="17"/>
  <c r="N395" i="17"/>
  <c r="U395" i="17"/>
  <c r="J395" i="17" l="1"/>
  <c r="L395" i="17" s="1"/>
  <c r="Q395" i="17"/>
  <c r="S395" i="17" s="1"/>
  <c r="Z395" i="17" l="1"/>
  <c r="T395" i="17"/>
  <c r="M396" i="17"/>
  <c r="X395" i="17"/>
  <c r="F396" i="17"/>
  <c r="Y395" i="17"/>
  <c r="AA395" i="17"/>
  <c r="W395" i="17"/>
  <c r="AB395" i="17"/>
  <c r="V395" i="17"/>
  <c r="I396" i="17" l="1"/>
  <c r="K396" i="17" s="1"/>
  <c r="H396" i="17"/>
  <c r="G396" i="17"/>
  <c r="P396" i="17"/>
  <c r="R396" i="17" s="1"/>
  <c r="N396" i="17"/>
  <c r="O396" i="17"/>
  <c r="Q396" i="17" l="1"/>
  <c r="S396" i="17" s="1"/>
  <c r="U396" i="17"/>
  <c r="J396" i="17"/>
  <c r="T396" i="17" l="1"/>
  <c r="L396" i="17"/>
  <c r="Z396" i="17" s="1"/>
  <c r="V396" i="17" l="1"/>
  <c r="M397" i="17"/>
  <c r="Y396" i="17"/>
  <c r="AB396" i="17"/>
  <c r="X396" i="17"/>
  <c r="AA396" i="17"/>
  <c r="F397" i="17"/>
  <c r="W396" i="17"/>
  <c r="G397" i="17" l="1"/>
  <c r="H397" i="17"/>
  <c r="I397" i="17"/>
  <c r="K397" i="17" s="1"/>
  <c r="P397" i="17"/>
  <c r="R397" i="17" s="1"/>
  <c r="O397" i="17"/>
  <c r="N397" i="17"/>
  <c r="Q397" i="17" l="1"/>
  <c r="S397" i="17" s="1"/>
  <c r="U397" i="17"/>
  <c r="J397" i="17"/>
  <c r="L397" i="17" s="1"/>
  <c r="Z397" i="17" l="1"/>
  <c r="M398" i="17"/>
  <c r="AB397" i="17"/>
  <c r="W397" i="17"/>
  <c r="Y397" i="17"/>
  <c r="AA397" i="17"/>
  <c r="X397" i="17"/>
  <c r="F398" i="17"/>
  <c r="T397" i="17"/>
  <c r="V397" i="17" s="1"/>
  <c r="H398" i="17" l="1"/>
  <c r="G398" i="17"/>
  <c r="I398" i="17"/>
  <c r="K398" i="17" s="1"/>
  <c r="P398" i="17"/>
  <c r="R398" i="17" s="1"/>
  <c r="N398" i="17"/>
  <c r="O398" i="17"/>
  <c r="U398" i="17" l="1"/>
  <c r="Q398" i="17"/>
  <c r="S398" i="17" s="1"/>
  <c r="J398" i="17"/>
  <c r="T398" i="17" l="1"/>
  <c r="L398" i="17"/>
  <c r="Z398" i="17" s="1"/>
  <c r="M399" i="17" l="1"/>
  <c r="F399" i="17"/>
  <c r="AB398" i="17"/>
  <c r="V398" i="17"/>
  <c r="AA398" i="17"/>
  <c r="X398" i="17"/>
  <c r="Y398" i="17"/>
  <c r="W398" i="17"/>
  <c r="I399" i="17" l="1"/>
  <c r="K399" i="17" s="1"/>
  <c r="H399" i="17"/>
  <c r="G399" i="17"/>
  <c r="O399" i="17"/>
  <c r="N399" i="17"/>
  <c r="P399" i="17"/>
  <c r="R399" i="17" s="1"/>
  <c r="Q399" i="17" l="1"/>
  <c r="S399" i="17" s="1"/>
  <c r="J399" i="17"/>
  <c r="U399" i="17"/>
  <c r="T399" i="17" l="1"/>
  <c r="L399" i="17"/>
  <c r="Z399" i="17" s="1"/>
  <c r="F400" i="17" l="1"/>
  <c r="X399" i="17"/>
  <c r="AA399" i="17"/>
  <c r="W399" i="17"/>
  <c r="AB399" i="17"/>
  <c r="M400" i="17"/>
  <c r="V399" i="17"/>
  <c r="Y399" i="17"/>
  <c r="N400" i="17" l="1"/>
  <c r="P400" i="17"/>
  <c r="R400" i="17" s="1"/>
  <c r="O400" i="17"/>
  <c r="I400" i="17"/>
  <c r="K400" i="17" s="1"/>
  <c r="G400" i="17"/>
  <c r="H400" i="17"/>
  <c r="Q400" i="17" l="1"/>
  <c r="S400" i="17" s="1"/>
  <c r="U400" i="17"/>
  <c r="J400" i="17"/>
  <c r="T400" i="17" l="1"/>
  <c r="L400" i="17"/>
  <c r="Z400" i="17" s="1"/>
  <c r="F401" i="17" l="1"/>
  <c r="I401" i="17" s="1"/>
  <c r="K401" i="17" s="1"/>
  <c r="V400" i="17"/>
  <c r="W400" i="17"/>
  <c r="M401" i="17"/>
  <c r="O401" i="17" s="1"/>
  <c r="AB400" i="17"/>
  <c r="Y400" i="17"/>
  <c r="AA400" i="17"/>
  <c r="X400" i="17"/>
  <c r="G401" i="17" l="1"/>
  <c r="H401" i="17"/>
  <c r="N401" i="17"/>
  <c r="P401" i="17"/>
  <c r="R401" i="17" s="1"/>
  <c r="U401" i="17" s="1"/>
  <c r="J401" i="17" l="1"/>
  <c r="L401" i="17" s="1"/>
  <c r="Q401" i="17"/>
  <c r="S401" i="17" s="1"/>
  <c r="X401" i="17" l="1"/>
  <c r="W401" i="17"/>
  <c r="Z401" i="17"/>
  <c r="T401" i="17"/>
  <c r="V401" i="17" s="1"/>
  <c r="Y401" i="17"/>
  <c r="AB401" i="17"/>
  <c r="F402" i="17"/>
  <c r="H402" i="17" s="1"/>
  <c r="AA401" i="17"/>
  <c r="M402" i="17"/>
  <c r="O402" i="17" s="1"/>
  <c r="G402" i="17" l="1"/>
  <c r="I402" i="17"/>
  <c r="K402" i="17" s="1"/>
  <c r="N402" i="17"/>
  <c r="P402" i="17"/>
  <c r="R402" i="17" s="1"/>
  <c r="Q402" i="17" l="1"/>
  <c r="S402" i="17" s="1"/>
  <c r="U402" i="17"/>
  <c r="J402" i="17"/>
  <c r="L402" i="17" s="1"/>
  <c r="AA402" i="17" l="1"/>
  <c r="Y402" i="17"/>
  <c r="AB402" i="17"/>
  <c r="F403" i="17"/>
  <c r="I403" i="17" s="1"/>
  <c r="K403" i="17" s="1"/>
  <c r="X402" i="17"/>
  <c r="W402" i="17"/>
  <c r="M403" i="17"/>
  <c r="N403" i="17" s="1"/>
  <c r="Z402" i="17"/>
  <c r="T402" i="17"/>
  <c r="V402" i="17" s="1"/>
  <c r="O403" i="17" l="1"/>
  <c r="H403" i="17"/>
  <c r="P403" i="17"/>
  <c r="R403" i="17" s="1"/>
  <c r="G403" i="17"/>
  <c r="Q403" i="17" l="1"/>
  <c r="S403" i="17" s="1"/>
  <c r="J403" i="17"/>
  <c r="L403" i="17" s="1"/>
  <c r="U403" i="17"/>
  <c r="Z403" i="17" l="1"/>
  <c r="T403" i="17"/>
  <c r="V403" i="17" s="1"/>
  <c r="X403" i="17"/>
  <c r="AB403" i="17"/>
  <c r="Y403" i="17"/>
  <c r="F404" i="17"/>
  <c r="AA403" i="17"/>
  <c r="W403" i="17"/>
  <c r="M404" i="17"/>
  <c r="N404" i="17" l="1"/>
  <c r="P404" i="17"/>
  <c r="R404" i="17" s="1"/>
  <c r="O404" i="17"/>
  <c r="H404" i="17"/>
  <c r="G404" i="17"/>
  <c r="I404" i="17"/>
  <c r="J404" i="17" l="1"/>
  <c r="Q404" i="17"/>
  <c r="K404" i="17"/>
  <c r="U404" i="17" s="1"/>
  <c r="T404" i="17" l="1"/>
  <c r="S404" i="17"/>
  <c r="L404" i="17"/>
  <c r="Z404" i="17" l="1"/>
  <c r="W404" i="17"/>
  <c r="AB404" i="17"/>
  <c r="AA404" i="17"/>
  <c r="X404" i="17"/>
  <c r="Y404" i="17"/>
  <c r="M405" i="17"/>
  <c r="V404" i="17"/>
  <c r="F405" i="17"/>
  <c r="G405" i="17" l="1"/>
  <c r="H405" i="17"/>
  <c r="I405" i="17"/>
  <c r="K405" i="17" s="1"/>
  <c r="N405" i="17"/>
  <c r="P405" i="17"/>
  <c r="R405" i="17" s="1"/>
  <c r="O405" i="17"/>
  <c r="J405" i="17" l="1"/>
  <c r="L405" i="17" s="1"/>
  <c r="Q405" i="17"/>
  <c r="S405" i="17" s="1"/>
  <c r="U405" i="17"/>
  <c r="F406" i="17" l="1"/>
  <c r="I406" i="17" s="1"/>
  <c r="K406" i="17" s="1"/>
  <c r="X405" i="17"/>
  <c r="T405" i="17"/>
  <c r="V405" i="17" s="1"/>
  <c r="M406" i="17"/>
  <c r="P406" i="17" s="1"/>
  <c r="R406" i="17" s="1"/>
  <c r="W405" i="17"/>
  <c r="Y405" i="17"/>
  <c r="AB405" i="17"/>
  <c r="AA405" i="17"/>
  <c r="Z405" i="17"/>
  <c r="G406" i="17" l="1"/>
  <c r="H406" i="17"/>
  <c r="N406" i="17"/>
  <c r="O406" i="17"/>
  <c r="U406" i="17"/>
  <c r="J406" i="17" l="1"/>
  <c r="L406" i="17" s="1"/>
  <c r="Q406" i="17"/>
  <c r="S406" i="17" s="1"/>
  <c r="Z406" i="17" l="1"/>
  <c r="W406" i="17"/>
  <c r="Y406" i="17"/>
  <c r="T406" i="17"/>
  <c r="V406" i="17" s="1"/>
  <c r="M407" i="17"/>
  <c r="P407" i="17" s="1"/>
  <c r="R407" i="17" s="1"/>
  <c r="F407" i="17"/>
  <c r="H407" i="17" s="1"/>
  <c r="AA406" i="17"/>
  <c r="X406" i="17"/>
  <c r="AB406" i="17"/>
  <c r="N407" i="17" l="1"/>
  <c r="G407" i="17"/>
  <c r="I407" i="17"/>
  <c r="K407" i="17" s="1"/>
  <c r="U407" i="17" s="1"/>
  <c r="O407" i="17"/>
  <c r="Q407" i="17" l="1"/>
  <c r="S407" i="17" s="1"/>
  <c r="J407" i="17"/>
  <c r="T407" i="17" l="1"/>
  <c r="L407" i="17"/>
  <c r="Y407" i="17" s="1"/>
  <c r="AB407" i="17" l="1"/>
  <c r="V407" i="17"/>
  <c r="X407" i="17"/>
  <c r="F408" i="17"/>
  <c r="W407" i="17"/>
  <c r="AA407" i="17"/>
  <c r="Z407" i="17"/>
  <c r="M408" i="17"/>
  <c r="P408" i="17" l="1"/>
  <c r="R408" i="17" s="1"/>
  <c r="N408" i="17"/>
  <c r="O408" i="17"/>
  <c r="G408" i="17"/>
  <c r="I408" i="17"/>
  <c r="K408" i="17" s="1"/>
  <c r="H408" i="17"/>
  <c r="U408" i="17" l="1"/>
  <c r="Q408" i="17"/>
  <c r="S408" i="17" s="1"/>
  <c r="J408" i="17"/>
  <c r="T408" i="17" l="1"/>
  <c r="L408" i="17"/>
  <c r="F409" i="17" s="1"/>
  <c r="G409" i="17" s="1"/>
  <c r="W408" i="17" l="1"/>
  <c r="X408" i="17"/>
  <c r="M409" i="17"/>
  <c r="O409" i="17" s="1"/>
  <c r="AB408" i="17"/>
  <c r="I409" i="17"/>
  <c r="K409" i="17" s="1"/>
  <c r="Y408" i="17"/>
  <c r="Z408" i="17"/>
  <c r="AA408" i="17"/>
  <c r="V408" i="17"/>
  <c r="H409" i="17"/>
  <c r="P409" i="17" l="1"/>
  <c r="R409" i="17" s="1"/>
  <c r="U409" i="17" s="1"/>
  <c r="N409" i="17"/>
  <c r="J409" i="17"/>
  <c r="L409" i="17" s="1"/>
  <c r="Q409" i="17" l="1"/>
  <c r="T409" i="17" s="1"/>
  <c r="S409" i="17" l="1"/>
  <c r="AA409" i="17" s="1"/>
  <c r="Z409" i="17"/>
  <c r="V409" i="17" l="1"/>
  <c r="F410" i="17"/>
  <c r="G410" i="17" s="1"/>
  <c r="X409" i="17"/>
  <c r="Y409" i="17"/>
  <c r="AB409" i="17"/>
  <c r="M410" i="17"/>
  <c r="N410" i="17" s="1"/>
  <c r="W409" i="17"/>
  <c r="I410" i="17" l="1"/>
  <c r="K410" i="17" s="1"/>
  <c r="H410" i="17"/>
  <c r="P410" i="17"/>
  <c r="R410" i="17" s="1"/>
  <c r="O410" i="17"/>
  <c r="J410" i="17" l="1"/>
  <c r="L410" i="17" s="1"/>
  <c r="U410" i="17"/>
  <c r="Q410" i="17"/>
  <c r="S410" i="17" s="1"/>
  <c r="T410" i="17" l="1"/>
  <c r="V410" i="17" s="1"/>
  <c r="M411" i="17"/>
  <c r="AA410" i="17"/>
  <c r="AB410" i="17"/>
  <c r="X410" i="17"/>
  <c r="Y410" i="17"/>
  <c r="Z410" i="17"/>
  <c r="W410" i="17"/>
  <c r="F411" i="17"/>
  <c r="H411" i="17" l="1"/>
  <c r="G411" i="17"/>
  <c r="I411" i="17"/>
  <c r="K411" i="17" s="1"/>
  <c r="N411" i="17"/>
  <c r="P411" i="17"/>
  <c r="R411" i="17" s="1"/>
  <c r="O411" i="17"/>
  <c r="Q411" i="17" l="1"/>
  <c r="S411" i="17" s="1"/>
  <c r="U411" i="17"/>
  <c r="J411" i="17"/>
  <c r="T411" i="17" l="1"/>
  <c r="L411" i="17"/>
  <c r="Z411" i="17" l="1"/>
  <c r="M412" i="17"/>
  <c r="AB411" i="17"/>
  <c r="AA411" i="17"/>
  <c r="Y411" i="17"/>
  <c r="F412" i="17"/>
  <c r="X411" i="17"/>
  <c r="W411" i="17"/>
  <c r="V411" i="17"/>
  <c r="I412" i="17" l="1"/>
  <c r="K412" i="17" s="1"/>
  <c r="H412" i="17"/>
  <c r="G412" i="17"/>
  <c r="N412" i="17"/>
  <c r="P412" i="17"/>
  <c r="R412" i="17" s="1"/>
  <c r="O412" i="17"/>
  <c r="Q412" i="17" l="1"/>
  <c r="S412" i="17" s="1"/>
  <c r="J412" i="17"/>
  <c r="U412" i="17"/>
  <c r="T412" i="17" l="1"/>
  <c r="L412" i="17"/>
  <c r="V412" i="17" l="1"/>
  <c r="Y412" i="17"/>
  <c r="Z412" i="17"/>
  <c r="W412" i="17"/>
  <c r="F413" i="17"/>
  <c r="I413" i="17" s="1"/>
  <c r="K413" i="17" s="1"/>
  <c r="AA412" i="17"/>
  <c r="AB412" i="17"/>
  <c r="X412" i="17"/>
  <c r="M413" i="17"/>
  <c r="O413" i="17" s="1"/>
  <c r="H413" i="17" l="1"/>
  <c r="G413" i="17"/>
  <c r="N413" i="17"/>
  <c r="P413" i="17"/>
  <c r="R413" i="17" s="1"/>
  <c r="U413" i="17" s="1"/>
  <c r="J413" i="17" l="1"/>
  <c r="L413" i="17" s="1"/>
  <c r="Q413" i="17"/>
  <c r="S413" i="17" s="1"/>
  <c r="AA413" i="17" l="1"/>
  <c r="AB413" i="17"/>
  <c r="M414" i="17"/>
  <c r="P414" i="17" s="1"/>
  <c r="R414" i="17" s="1"/>
  <c r="Z413" i="17"/>
  <c r="X413" i="17"/>
  <c r="W413" i="17"/>
  <c r="F414" i="17"/>
  <c r="H414" i="17" s="1"/>
  <c r="Y413" i="17"/>
  <c r="T413" i="17"/>
  <c r="V413" i="17" s="1"/>
  <c r="N414" i="17" l="1"/>
  <c r="O414" i="17"/>
  <c r="G414" i="17"/>
  <c r="I414" i="17"/>
  <c r="K414" i="17" s="1"/>
  <c r="U414" i="17" s="1"/>
  <c r="Q414" i="17" l="1"/>
  <c r="S414" i="17" s="1"/>
  <c r="J414" i="17"/>
  <c r="L414" i="17" s="1"/>
  <c r="X414" i="17" l="1"/>
  <c r="Y414" i="17"/>
  <c r="AA414" i="17"/>
  <c r="AB414" i="17"/>
  <c r="Z414" i="17"/>
  <c r="W414" i="17"/>
  <c r="F415" i="17"/>
  <c r="G415" i="17" s="1"/>
  <c r="M415" i="17"/>
  <c r="O415" i="17" s="1"/>
  <c r="T414" i="17"/>
  <c r="V414" i="17" s="1"/>
  <c r="H415" i="17" l="1"/>
  <c r="P415" i="17"/>
  <c r="R415" i="17" s="1"/>
  <c r="N415" i="17"/>
  <c r="I415" i="17"/>
  <c r="K415" i="17" s="1"/>
  <c r="U415" i="17" l="1"/>
  <c r="Q415" i="17"/>
  <c r="S415" i="17" s="1"/>
  <c r="J415" i="17"/>
  <c r="L415" i="17" s="1"/>
  <c r="AA415" i="17" l="1"/>
  <c r="W415" i="17"/>
  <c r="AB415" i="17"/>
  <c r="X415" i="17"/>
  <c r="F416" i="17"/>
  <c r="H416" i="17" s="1"/>
  <c r="M416" i="17"/>
  <c r="P416" i="17" s="1"/>
  <c r="R416" i="17" s="1"/>
  <c r="Z415" i="17"/>
  <c r="Y415" i="17"/>
  <c r="T415" i="17"/>
  <c r="V415" i="17" s="1"/>
  <c r="O416" i="17" l="1"/>
  <c r="G416" i="17"/>
  <c r="I416" i="17"/>
  <c r="K416" i="17" s="1"/>
  <c r="U416" i="17" s="1"/>
  <c r="N416" i="17"/>
  <c r="Q416" i="17" l="1"/>
  <c r="S416" i="17" s="1"/>
  <c r="J416" i="17"/>
  <c r="L416" i="17" s="1"/>
  <c r="X416" i="17" l="1"/>
  <c r="Z416" i="17"/>
  <c r="T416" i="17"/>
  <c r="V416" i="17" s="1"/>
  <c r="AB416" i="17"/>
  <c r="M417" i="17"/>
  <c r="O417" i="17" s="1"/>
  <c r="W416" i="17"/>
  <c r="AA416" i="17"/>
  <c r="Y416" i="17"/>
  <c r="F417" i="17"/>
  <c r="I417" i="17" s="1"/>
  <c r="K417" i="17" s="1"/>
  <c r="N417" i="17" l="1"/>
  <c r="P417" i="17"/>
  <c r="R417" i="17" s="1"/>
  <c r="U417" i="17" s="1"/>
  <c r="G417" i="17"/>
  <c r="H417" i="17"/>
  <c r="Q417" i="17" l="1"/>
  <c r="S417" i="17" s="1"/>
  <c r="J417" i="17"/>
  <c r="L417" i="17" s="1"/>
  <c r="AB417" i="17" l="1"/>
  <c r="W417" i="17"/>
  <c r="AA417" i="17"/>
  <c r="Z417" i="17"/>
  <c r="X417" i="17"/>
  <c r="F418" i="17"/>
  <c r="G418" i="17" s="1"/>
  <c r="Y417" i="17"/>
  <c r="M418" i="17"/>
  <c r="N418" i="17" s="1"/>
  <c r="T417" i="17"/>
  <c r="V417" i="17" s="1"/>
  <c r="H418" i="17" l="1"/>
  <c r="O418" i="17"/>
  <c r="I418" i="17"/>
  <c r="K418" i="17" s="1"/>
  <c r="P418" i="17"/>
  <c r="R418" i="17" s="1"/>
  <c r="Q418" i="17" l="1"/>
  <c r="S418" i="17" s="1"/>
  <c r="J418" i="17"/>
  <c r="L418" i="17" s="1"/>
  <c r="U418" i="17"/>
  <c r="Z418" i="17" l="1"/>
  <c r="F419" i="17"/>
  <c r="I419" i="17" s="1"/>
  <c r="K419" i="17" s="1"/>
  <c r="M419" i="17"/>
  <c r="N419" i="17" s="1"/>
  <c r="AA418" i="17"/>
  <c r="AB418" i="17"/>
  <c r="X418" i="17"/>
  <c r="Y418" i="17"/>
  <c r="W418" i="17"/>
  <c r="T418" i="17"/>
  <c r="V418" i="17" s="1"/>
  <c r="H419" i="17" l="1"/>
  <c r="G419" i="17"/>
  <c r="O419" i="17"/>
  <c r="P419" i="17"/>
  <c r="R419" i="17" s="1"/>
  <c r="U419" i="17" s="1"/>
  <c r="J419" i="17" l="1"/>
  <c r="L419" i="17" s="1"/>
  <c r="Q419" i="17"/>
  <c r="T419" i="17" l="1"/>
  <c r="S419" i="17"/>
  <c r="W419" i="17" s="1"/>
  <c r="Z419" i="17" l="1"/>
  <c r="V419" i="17"/>
  <c r="Y419" i="17"/>
  <c r="AA419" i="17"/>
  <c r="M420" i="17"/>
  <c r="P420" i="17" s="1"/>
  <c r="R420" i="17" s="1"/>
  <c r="F420" i="17"/>
  <c r="H420" i="17" s="1"/>
  <c r="AB419" i="17"/>
  <c r="X419" i="17"/>
  <c r="N420" i="17" l="1"/>
  <c r="O420" i="17"/>
  <c r="G420" i="17"/>
  <c r="I420" i="17"/>
  <c r="K420" i="17" s="1"/>
  <c r="U420" i="17" s="1"/>
  <c r="Q420" i="17" l="1"/>
  <c r="S420" i="17" s="1"/>
  <c r="J420" i="17"/>
  <c r="L420" i="17" s="1"/>
  <c r="W420" i="17" l="1"/>
  <c r="F421" i="17"/>
  <c r="G421" i="17" s="1"/>
  <c r="AA420" i="17"/>
  <c r="Y420" i="17"/>
  <c r="Z420" i="17"/>
  <c r="AB420" i="17"/>
  <c r="X420" i="17"/>
  <c r="M421" i="17"/>
  <c r="O421" i="17" s="1"/>
  <c r="T420" i="17"/>
  <c r="V420" i="17" s="1"/>
  <c r="H421" i="17" l="1"/>
  <c r="I421" i="17"/>
  <c r="K421" i="17" s="1"/>
  <c r="N421" i="17"/>
  <c r="P421" i="17"/>
  <c r="R421" i="17" s="1"/>
  <c r="J421" i="17" l="1"/>
  <c r="L421" i="17" s="1"/>
  <c r="U421" i="17"/>
  <c r="Q421" i="17"/>
  <c r="S421" i="17" s="1"/>
  <c r="T421" i="17" l="1"/>
  <c r="V421" i="17" s="1"/>
  <c r="W421" i="17"/>
  <c r="Z421" i="17"/>
  <c r="F422" i="17"/>
  <c r="G422" i="17" s="1"/>
  <c r="AA421" i="17"/>
  <c r="Y421" i="17"/>
  <c r="M422" i="17"/>
  <c r="P422" i="17" s="1"/>
  <c r="R422" i="17" s="1"/>
  <c r="X421" i="17"/>
  <c r="AB421" i="17"/>
  <c r="I422" i="17" l="1"/>
  <c r="K422" i="17" s="1"/>
  <c r="U422" i="17" s="1"/>
  <c r="H422" i="17"/>
  <c r="N422" i="17"/>
  <c r="O422" i="17"/>
  <c r="J422" i="17" l="1"/>
  <c r="L422" i="17" s="1"/>
  <c r="Q422" i="17"/>
  <c r="T422" i="17" l="1"/>
  <c r="S422" i="17"/>
  <c r="AA422" i="17" s="1"/>
  <c r="Z422" i="17" l="1"/>
  <c r="W422" i="17"/>
  <c r="V422" i="17"/>
  <c r="M423" i="17"/>
  <c r="P423" i="17" s="1"/>
  <c r="R423" i="17" s="1"/>
  <c r="Y422" i="17"/>
  <c r="AB422" i="17"/>
  <c r="X422" i="17"/>
  <c r="F423" i="17"/>
  <c r="G423" i="17" s="1"/>
  <c r="N423" i="17" l="1"/>
  <c r="O423" i="17"/>
  <c r="H423" i="17"/>
  <c r="I423" i="17"/>
  <c r="K423" i="17" s="1"/>
  <c r="U423" i="17" s="1"/>
  <c r="Q423" i="17" l="1"/>
  <c r="S423" i="17" s="1"/>
  <c r="J423" i="17"/>
  <c r="L423" i="17" s="1"/>
  <c r="T423" i="17" l="1"/>
  <c r="V423" i="17" s="1"/>
  <c r="X423" i="17"/>
  <c r="AA423" i="17"/>
  <c r="AB423" i="17"/>
  <c r="M424" i="17"/>
  <c r="N424" i="17" s="1"/>
  <c r="Z423" i="17"/>
  <c r="Y423" i="17"/>
  <c r="W423" i="17"/>
  <c r="F424" i="17"/>
  <c r="I424" i="17" s="1"/>
  <c r="K424" i="17" s="1"/>
  <c r="H424" i="17" l="1"/>
  <c r="P424" i="17"/>
  <c r="R424" i="17" s="1"/>
  <c r="U424" i="17" s="1"/>
  <c r="O424" i="17"/>
  <c r="G424" i="17"/>
  <c r="Q424" i="17" l="1"/>
  <c r="S424" i="17" s="1"/>
  <c r="J424" i="17"/>
  <c r="T424" i="17" l="1"/>
  <c r="L424" i="17"/>
  <c r="AA424" i="17" s="1"/>
  <c r="M425" i="17" l="1"/>
  <c r="P425" i="17" s="1"/>
  <c r="R425" i="17" s="1"/>
  <c r="AB424" i="17"/>
  <c r="F425" i="17"/>
  <c r="I425" i="17" s="1"/>
  <c r="K425" i="17" s="1"/>
  <c r="V424" i="17"/>
  <c r="Y424" i="17"/>
  <c r="Z424" i="17"/>
  <c r="X424" i="17"/>
  <c r="W424" i="17"/>
  <c r="N425" i="17" l="1"/>
  <c r="O425" i="17"/>
  <c r="H425" i="17"/>
  <c r="G425" i="17"/>
  <c r="U425" i="17"/>
  <c r="Q425" i="17" l="1"/>
  <c r="S425" i="17" s="1"/>
  <c r="J425" i="17"/>
  <c r="T425" i="17" l="1"/>
  <c r="L425" i="17"/>
  <c r="X425" i="17" s="1"/>
  <c r="M426" i="17" l="1"/>
  <c r="P426" i="17" s="1"/>
  <c r="R426" i="17" s="1"/>
  <c r="AA425" i="17"/>
  <c r="Z425" i="17"/>
  <c r="AB425" i="17"/>
  <c r="W425" i="17"/>
  <c r="F426" i="17"/>
  <c r="I426" i="17" s="1"/>
  <c r="K426" i="17" s="1"/>
  <c r="Y425" i="17"/>
  <c r="V425" i="17"/>
  <c r="O426" i="17"/>
  <c r="N426" i="17" l="1"/>
  <c r="Q426" i="17" s="1"/>
  <c r="S426" i="17" s="1"/>
  <c r="U426" i="17"/>
  <c r="G426" i="17"/>
  <c r="H426" i="17"/>
  <c r="J426" i="17" l="1"/>
  <c r="L426" i="17" s="1"/>
  <c r="Y426" i="17" s="1"/>
  <c r="T426" i="17" l="1"/>
  <c r="V426" i="17" s="1"/>
  <c r="F427" i="17"/>
  <c r="G427" i="17" s="1"/>
  <c r="AB426" i="17"/>
  <c r="M427" i="17"/>
  <c r="N427" i="17" s="1"/>
  <c r="X426" i="17"/>
  <c r="Z426" i="17"/>
  <c r="W426" i="17"/>
  <c r="AA426" i="17"/>
  <c r="I427" i="17" l="1"/>
  <c r="K427" i="17" s="1"/>
  <c r="H427" i="17"/>
  <c r="O427" i="17"/>
  <c r="P427" i="17"/>
  <c r="R427" i="17" s="1"/>
  <c r="U427" i="17" l="1"/>
  <c r="J427" i="17"/>
  <c r="L427" i="17" s="1"/>
  <c r="Q427" i="17"/>
  <c r="S427" i="17" s="1"/>
  <c r="Z427" i="17" l="1"/>
  <c r="Y427" i="17"/>
  <c r="W427" i="17"/>
  <c r="F428" i="17"/>
  <c r="H428" i="17" s="1"/>
  <c r="T427" i="17"/>
  <c r="V427" i="17" s="1"/>
  <c r="AA427" i="17"/>
  <c r="X427" i="17"/>
  <c r="M428" i="17"/>
  <c r="N428" i="17" s="1"/>
  <c r="AB427" i="17"/>
  <c r="I428" i="17" l="1"/>
  <c r="K428" i="17" s="1"/>
  <c r="G428" i="17"/>
  <c r="P428" i="17"/>
  <c r="R428" i="17" s="1"/>
  <c r="O428" i="17"/>
  <c r="U428" i="17" l="1"/>
  <c r="Q428" i="17"/>
  <c r="S428" i="17" s="1"/>
  <c r="J428" i="17"/>
  <c r="L428" i="17" s="1"/>
  <c r="AB428" i="17" l="1"/>
  <c r="W428" i="17"/>
  <c r="T428" i="17"/>
  <c r="V428" i="17" s="1"/>
  <c r="M429" i="17"/>
  <c r="P429" i="17" s="1"/>
  <c r="R429" i="17" s="1"/>
  <c r="X428" i="17"/>
  <c r="F429" i="17"/>
  <c r="H429" i="17" s="1"/>
  <c r="Y428" i="17"/>
  <c r="AA428" i="17"/>
  <c r="Z428" i="17"/>
  <c r="N429" i="17" l="1"/>
  <c r="O429" i="17"/>
  <c r="I429" i="17"/>
  <c r="K429" i="17" s="1"/>
  <c r="U429" i="17" s="1"/>
  <c r="G429" i="17"/>
  <c r="Q429" i="17" l="1"/>
  <c r="S429" i="17" s="1"/>
  <c r="J429" i="17"/>
  <c r="L429" i="17" s="1"/>
  <c r="W429" i="17" s="1"/>
  <c r="Z429" i="17" l="1"/>
  <c r="T429" i="17"/>
  <c r="V429" i="17" s="1"/>
  <c r="AA429" i="17"/>
  <c r="M430" i="17"/>
  <c r="N430" i="17" s="1"/>
  <c r="Y429" i="17"/>
  <c r="F430" i="17"/>
  <c r="G430" i="17" s="1"/>
  <c r="AB429" i="17"/>
  <c r="X429" i="17"/>
  <c r="P430" i="17" l="1"/>
  <c r="R430" i="17" s="1"/>
  <c r="H430" i="17"/>
  <c r="O430" i="17"/>
  <c r="I430" i="17"/>
  <c r="K430" i="17" s="1"/>
  <c r="Q430" i="17" l="1"/>
  <c r="S430" i="17" s="1"/>
  <c r="U430" i="17"/>
  <c r="J430" i="17"/>
  <c r="T430" i="17" l="1"/>
  <c r="L430" i="17"/>
  <c r="V430" i="17" s="1"/>
  <c r="W430" i="17" l="1"/>
  <c r="AA430" i="17"/>
  <c r="F431" i="17"/>
  <c r="H431" i="17" s="1"/>
  <c r="AB430" i="17"/>
  <c r="Z430" i="17"/>
  <c r="X430" i="17"/>
  <c r="M431" i="17"/>
  <c r="P431" i="17" s="1"/>
  <c r="R431" i="17" s="1"/>
  <c r="Y430" i="17"/>
  <c r="I431" i="17" l="1"/>
  <c r="K431" i="17" s="1"/>
  <c r="U431" i="17" s="1"/>
  <c r="G431" i="17"/>
  <c r="J431" i="17" s="1"/>
  <c r="N431" i="17"/>
  <c r="O431" i="17"/>
  <c r="Q431" i="17" l="1"/>
  <c r="S431" i="17" s="1"/>
  <c r="L431" i="17"/>
  <c r="X431" i="17" l="1"/>
  <c r="T431" i="17"/>
  <c r="Y431" i="17"/>
  <c r="M432" i="17"/>
  <c r="O432" i="17" s="1"/>
  <c r="F432" i="17"/>
  <c r="H432" i="17" s="1"/>
  <c r="Z431" i="17"/>
  <c r="AA431" i="17"/>
  <c r="AB431" i="17"/>
  <c r="W431" i="17"/>
  <c r="V431" i="17"/>
  <c r="P432" i="17" l="1"/>
  <c r="R432" i="17" s="1"/>
  <c r="N432" i="17"/>
  <c r="G432" i="17"/>
  <c r="I432" i="17"/>
  <c r="Q432" i="17" l="1"/>
  <c r="S432" i="17" s="1"/>
  <c r="K432" i="17"/>
  <c r="U432" i="17" s="1"/>
  <c r="J432" i="17"/>
  <c r="L432" i="17" l="1"/>
  <c r="T432" i="17"/>
  <c r="V432" i="17" l="1"/>
  <c r="M433" i="17"/>
  <c r="W432" i="17"/>
  <c r="X432" i="17"/>
  <c r="Y432" i="17"/>
  <c r="F433" i="17"/>
  <c r="Z432" i="17"/>
  <c r="AA432" i="17"/>
  <c r="AB432" i="17"/>
  <c r="G433" i="17" l="1"/>
  <c r="H433" i="17"/>
  <c r="I433" i="17"/>
  <c r="K433" i="17" s="1"/>
  <c r="P433" i="17"/>
  <c r="R433" i="17" s="1"/>
  <c r="O433" i="17"/>
  <c r="N433" i="17"/>
  <c r="J433" i="17" l="1"/>
  <c r="L433" i="17" s="1"/>
  <c r="Q433" i="17"/>
  <c r="S433" i="17" s="1"/>
  <c r="U433" i="17"/>
  <c r="T433" i="17" l="1"/>
  <c r="V433" i="17" s="1"/>
  <c r="W433" i="17"/>
  <c r="Z433" i="17"/>
  <c r="AB433" i="17"/>
  <c r="Y433" i="17"/>
  <c r="M434" i="17"/>
  <c r="AA433" i="17"/>
  <c r="F434" i="17"/>
  <c r="X433" i="17"/>
  <c r="H434" i="17" l="1"/>
  <c r="G434" i="17"/>
  <c r="I434" i="17"/>
  <c r="K434" i="17" s="1"/>
  <c r="P434" i="17"/>
  <c r="R434" i="17" s="1"/>
  <c r="N434" i="17"/>
  <c r="O434" i="17"/>
  <c r="U434" i="17" l="1"/>
  <c r="Q434" i="17"/>
  <c r="S434" i="17" s="1"/>
  <c r="J434" i="17"/>
  <c r="L434" i="17" l="1"/>
  <c r="T434" i="17"/>
  <c r="W434" i="17" l="1"/>
  <c r="Z434" i="17"/>
  <c r="AA434" i="17"/>
  <c r="AB434" i="17"/>
  <c r="X434" i="17"/>
  <c r="F435" i="17"/>
  <c r="Y434" i="17"/>
  <c r="M435" i="17"/>
  <c r="V434" i="17"/>
  <c r="O435" i="17" l="1"/>
  <c r="N435" i="17"/>
  <c r="P435" i="17"/>
  <c r="R435" i="17" s="1"/>
  <c r="G435" i="17"/>
  <c r="H435" i="17"/>
  <c r="I435" i="17"/>
  <c r="K435" i="17" s="1"/>
  <c r="Q435" i="17" l="1"/>
  <c r="S435" i="17" s="1"/>
  <c r="J435" i="17"/>
  <c r="L435" i="17" s="1"/>
  <c r="U435" i="17"/>
  <c r="T435" i="17" l="1"/>
  <c r="V435" i="17" s="1"/>
  <c r="W435" i="17"/>
  <c r="F436" i="17"/>
  <c r="AA435" i="17"/>
  <c r="X435" i="17"/>
  <c r="Z435" i="17"/>
  <c r="M436" i="17"/>
  <c r="Y435" i="17"/>
  <c r="AB435" i="17"/>
  <c r="O436" i="17" l="1"/>
  <c r="N436" i="17"/>
  <c r="P436" i="17"/>
  <c r="R436" i="17" s="1"/>
  <c r="G436" i="17"/>
  <c r="H436" i="17"/>
  <c r="I436" i="17"/>
  <c r="K436" i="17" s="1"/>
  <c r="U436" i="17" l="1"/>
  <c r="Q436" i="17"/>
  <c r="S436" i="17" s="1"/>
  <c r="J436" i="17"/>
  <c r="L436" i="17" s="1"/>
  <c r="T436" i="17" l="1"/>
  <c r="V436" i="17" s="1"/>
  <c r="AB436" i="17"/>
  <c r="Z436" i="17"/>
  <c r="Y436" i="17"/>
  <c r="W436" i="17"/>
  <c r="M437" i="17"/>
  <c r="AA436" i="17"/>
  <c r="F437" i="17"/>
  <c r="X436" i="17"/>
  <c r="I437" i="17" l="1"/>
  <c r="K437" i="17" s="1"/>
  <c r="G437" i="17"/>
  <c r="H437" i="17"/>
  <c r="N437" i="17"/>
  <c r="P437" i="17"/>
  <c r="R437" i="17" s="1"/>
  <c r="O437" i="17"/>
  <c r="U437" i="17" l="1"/>
  <c r="Q437" i="17"/>
  <c r="S437" i="17" s="1"/>
  <c r="J437" i="17"/>
  <c r="T437" i="17" l="1"/>
  <c r="L437" i="17"/>
  <c r="V437" i="17" l="1"/>
  <c r="W437" i="17"/>
  <c r="AB437" i="17"/>
  <c r="M438" i="17"/>
  <c r="N438" i="17" s="1"/>
  <c r="X437" i="17"/>
  <c r="Y437" i="17"/>
  <c r="F438" i="17"/>
  <c r="I438" i="17" s="1"/>
  <c r="Z437" i="17"/>
  <c r="AA437" i="17"/>
  <c r="O438" i="17" l="1"/>
  <c r="P438" i="17"/>
  <c r="R438" i="17" s="1"/>
  <c r="H438" i="17"/>
  <c r="G438" i="17"/>
  <c r="K438" i="17"/>
  <c r="Q438" i="17" l="1"/>
  <c r="S438" i="17" s="1"/>
  <c r="U438" i="17"/>
  <c r="J438" i="17"/>
  <c r="L438" i="17" s="1"/>
  <c r="M439" i="17" l="1"/>
  <c r="O439" i="17" s="1"/>
  <c r="F439" i="17"/>
  <c r="I439" i="17" s="1"/>
  <c r="K439" i="17" s="1"/>
  <c r="X438" i="17"/>
  <c r="AA438" i="17"/>
  <c r="W438" i="17"/>
  <c r="AB438" i="17"/>
  <c r="Z438" i="17"/>
  <c r="Y438" i="17"/>
  <c r="T438" i="17"/>
  <c r="V438" i="17" s="1"/>
  <c r="H439" i="17" l="1"/>
  <c r="G439" i="17"/>
  <c r="P439" i="17"/>
  <c r="R439" i="17" s="1"/>
  <c r="U439" i="17" s="1"/>
  <c r="N439" i="17"/>
  <c r="J439" i="17" l="1"/>
  <c r="L439" i="17" s="1"/>
  <c r="Q439" i="17"/>
  <c r="S439" i="17" s="1"/>
  <c r="M440" i="17" l="1"/>
  <c r="N440" i="17" s="1"/>
  <c r="Z439" i="17"/>
  <c r="AA439" i="17"/>
  <c r="W439" i="17"/>
  <c r="AB439" i="17"/>
  <c r="Y439" i="17"/>
  <c r="F440" i="17"/>
  <c r="H440" i="17" s="1"/>
  <c r="X439" i="17"/>
  <c r="T439" i="17"/>
  <c r="V439" i="17" s="1"/>
  <c r="P440" i="17"/>
  <c r="R440" i="17" s="1"/>
  <c r="O440" i="17" l="1"/>
  <c r="Q440" i="17" s="1"/>
  <c r="S440" i="17" s="1"/>
  <c r="I440" i="17"/>
  <c r="K440" i="17" s="1"/>
  <c r="U440" i="17" s="1"/>
  <c r="G440" i="17"/>
  <c r="J440" i="17" l="1"/>
  <c r="L440" i="17" s="1"/>
  <c r="AA440" i="17" s="1"/>
  <c r="F441" i="17" l="1"/>
  <c r="X440" i="17"/>
  <c r="W440" i="17"/>
  <c r="AB440" i="17"/>
  <c r="Y440" i="17"/>
  <c r="Z440" i="17"/>
  <c r="M441" i="17"/>
  <c r="O441" i="17" s="1"/>
  <c r="T440" i="17"/>
  <c r="V440" i="17" s="1"/>
  <c r="I441" i="17"/>
  <c r="K441" i="17" s="1"/>
  <c r="H441" i="17"/>
  <c r="G441" i="17"/>
  <c r="N441" i="17" l="1"/>
  <c r="P441" i="17"/>
  <c r="R441" i="17" s="1"/>
  <c r="U441" i="17" s="1"/>
  <c r="J441" i="17"/>
  <c r="L441" i="17" s="1"/>
  <c r="Q441" i="17" l="1"/>
  <c r="S441" i="17" s="1"/>
  <c r="Z441" i="17" s="1"/>
  <c r="W441" i="17" l="1"/>
  <c r="Y441" i="17"/>
  <c r="AB441" i="17"/>
  <c r="M442" i="17"/>
  <c r="P442" i="17" s="1"/>
  <c r="R442" i="17" s="1"/>
  <c r="AA441" i="17"/>
  <c r="F442" i="17"/>
  <c r="I442" i="17" s="1"/>
  <c r="K442" i="17" s="1"/>
  <c r="X441" i="17"/>
  <c r="T441" i="17"/>
  <c r="V441" i="17" s="1"/>
  <c r="U442" i="17" l="1"/>
  <c r="N442" i="17"/>
  <c r="O442" i="17"/>
  <c r="H442" i="17"/>
  <c r="G442" i="17"/>
  <c r="Q442" i="17" l="1"/>
  <c r="S442" i="17" s="1"/>
  <c r="J442" i="17"/>
  <c r="L442" i="17" s="1"/>
  <c r="Y442" i="17" l="1"/>
  <c r="Z442" i="17"/>
  <c r="W442" i="17"/>
  <c r="M443" i="17"/>
  <c r="P443" i="17" s="1"/>
  <c r="R443" i="17" s="1"/>
  <c r="AA442" i="17"/>
  <c r="F443" i="17"/>
  <c r="G443" i="17" s="1"/>
  <c r="AB442" i="17"/>
  <c r="X442" i="17"/>
  <c r="T442" i="17"/>
  <c r="V442" i="17" s="1"/>
  <c r="O443" i="17" l="1"/>
  <c r="N443" i="17"/>
  <c r="H443" i="17"/>
  <c r="I443" i="17"/>
  <c r="K443" i="17" s="1"/>
  <c r="U443" i="17" s="1"/>
  <c r="Q443" i="17" l="1"/>
  <c r="S443" i="17" s="1"/>
  <c r="J443" i="17"/>
  <c r="L443" i="17" s="1"/>
  <c r="Z443" i="17" l="1"/>
  <c r="AA443" i="17"/>
  <c r="X443" i="17"/>
  <c r="F444" i="17"/>
  <c r="H444" i="17" s="1"/>
  <c r="AB443" i="17"/>
  <c r="M444" i="17"/>
  <c r="O444" i="17" s="1"/>
  <c r="W443" i="17"/>
  <c r="Y443" i="17"/>
  <c r="T443" i="17"/>
  <c r="V443" i="17" s="1"/>
  <c r="N444" i="17" l="1"/>
  <c r="P444" i="17"/>
  <c r="R444" i="17" s="1"/>
  <c r="G444" i="17"/>
  <c r="I444" i="17"/>
  <c r="K444" i="17" s="1"/>
  <c r="J444" i="17" l="1"/>
  <c r="L444" i="17" s="1"/>
  <c r="U444" i="17"/>
  <c r="Q444" i="17"/>
  <c r="S444" i="17" s="1"/>
  <c r="F445" i="17" l="1"/>
  <c r="I445" i="17" s="1"/>
  <c r="K445" i="17" s="1"/>
  <c r="Z444" i="17"/>
  <c r="W444" i="17"/>
  <c r="AB444" i="17"/>
  <c r="AA444" i="17"/>
  <c r="Y444" i="17"/>
  <c r="X444" i="17"/>
  <c r="M445" i="17"/>
  <c r="P445" i="17" s="1"/>
  <c r="R445" i="17" s="1"/>
  <c r="H445" i="17"/>
  <c r="G445" i="17"/>
  <c r="T444" i="17"/>
  <c r="V444" i="17" s="1"/>
  <c r="U445" i="17" l="1"/>
  <c r="J445" i="17"/>
  <c r="L445" i="17" s="1"/>
  <c r="O445" i="17"/>
  <c r="N445" i="17"/>
  <c r="Q445" i="17" l="1"/>
  <c r="S445" i="17" s="1"/>
  <c r="Z445" i="17" s="1"/>
  <c r="AA445" i="17" l="1"/>
  <c r="X445" i="17"/>
  <c r="AB445" i="17"/>
  <c r="F446" i="17"/>
  <c r="H446" i="17" s="1"/>
  <c r="Y445" i="17"/>
  <c r="W445" i="17"/>
  <c r="M446" i="17"/>
  <c r="O446" i="17" s="1"/>
  <c r="T445" i="17"/>
  <c r="V445" i="17" s="1"/>
  <c r="I446" i="17" l="1"/>
  <c r="K446" i="17" s="1"/>
  <c r="G446" i="17"/>
  <c r="P446" i="17"/>
  <c r="R446" i="17" s="1"/>
  <c r="N446" i="17"/>
  <c r="J446" i="17" l="1"/>
  <c r="L446" i="17" s="1"/>
  <c r="U446" i="17"/>
  <c r="Q446" i="17"/>
  <c r="T446" i="17" l="1"/>
  <c r="S446" i="17"/>
  <c r="X446" i="17" s="1"/>
  <c r="W446" i="17"/>
  <c r="Z446" i="17"/>
  <c r="Y446" i="17" l="1"/>
  <c r="AB446" i="17"/>
  <c r="M447" i="17"/>
  <c r="P447" i="17" s="1"/>
  <c r="R447" i="17" s="1"/>
  <c r="AA446" i="17"/>
  <c r="F447" i="17"/>
  <c r="G447" i="17" s="1"/>
  <c r="V446" i="17"/>
  <c r="I447" i="17" l="1"/>
  <c r="K447" i="17" s="1"/>
  <c r="U447" i="17" s="1"/>
  <c r="O447" i="17"/>
  <c r="H447" i="17"/>
  <c r="N447" i="17"/>
  <c r="Q447" i="17" l="1"/>
  <c r="S447" i="17" s="1"/>
  <c r="J447" i="17"/>
  <c r="T447" i="17" l="1"/>
  <c r="L447" i="17"/>
  <c r="X447" i="17" s="1"/>
  <c r="W447" i="17" l="1"/>
  <c r="M448" i="17"/>
  <c r="P448" i="17" s="1"/>
  <c r="R448" i="17" s="1"/>
  <c r="Z447" i="17"/>
  <c r="F448" i="17"/>
  <c r="G448" i="17" s="1"/>
  <c r="AA447" i="17"/>
  <c r="AB447" i="17"/>
  <c r="Y447" i="17"/>
  <c r="V447" i="17"/>
  <c r="N448" i="17" l="1"/>
  <c r="O448" i="17"/>
  <c r="H448" i="17"/>
  <c r="I448" i="17"/>
  <c r="K448" i="17" s="1"/>
  <c r="U448" i="17" s="1"/>
  <c r="Q448" i="17" l="1"/>
  <c r="S448" i="17" s="1"/>
  <c r="J448" i="17"/>
  <c r="L448" i="17" s="1"/>
  <c r="Z448" i="17" s="1"/>
  <c r="F449" i="17" l="1"/>
  <c r="I449" i="17" s="1"/>
  <c r="K449" i="17" s="1"/>
  <c r="W448" i="17"/>
  <c r="X448" i="17"/>
  <c r="AA448" i="17"/>
  <c r="M449" i="17"/>
  <c r="O449" i="17" s="1"/>
  <c r="AB448" i="17"/>
  <c r="Y448" i="17"/>
  <c r="T448" i="17"/>
  <c r="V448" i="17" s="1"/>
  <c r="H449" i="17"/>
  <c r="G449" i="17" l="1"/>
  <c r="J449" i="17" s="1"/>
  <c r="L449" i="17" s="1"/>
  <c r="N449" i="17"/>
  <c r="P449" i="17"/>
  <c r="R449" i="17" s="1"/>
  <c r="U449" i="17" s="1"/>
  <c r="Q449" i="17" l="1"/>
  <c r="S449" i="17" s="1"/>
  <c r="T449" i="17" l="1"/>
  <c r="V449" i="17" s="1"/>
  <c r="F450" i="17"/>
  <c r="H450" i="17" s="1"/>
  <c r="X449" i="17"/>
  <c r="AA449" i="17"/>
  <c r="AB449" i="17"/>
  <c r="Z449" i="17"/>
  <c r="Y449" i="17"/>
  <c r="W449" i="17"/>
  <c r="M450" i="17"/>
  <c r="N450" i="17" s="1"/>
  <c r="G450" i="17"/>
  <c r="O450" i="17" l="1"/>
  <c r="P450" i="17"/>
  <c r="R450" i="17" s="1"/>
  <c r="I450" i="17"/>
  <c r="K450" i="17" s="1"/>
  <c r="Q450" i="17" l="1"/>
  <c r="S450" i="17" s="1"/>
  <c r="U450" i="17"/>
  <c r="J450" i="17"/>
  <c r="T450" i="17" l="1"/>
  <c r="L450" i="17"/>
  <c r="X450" i="17" s="1"/>
  <c r="AB450" i="17"/>
  <c r="F451" i="17"/>
  <c r="AA450" i="17" l="1"/>
  <c r="V450" i="17"/>
  <c r="M451" i="17"/>
  <c r="N451" i="17" s="1"/>
  <c r="Z450" i="17"/>
  <c r="Y450" i="17"/>
  <c r="W450" i="17"/>
  <c r="I451" i="17"/>
  <c r="K451" i="17" s="1"/>
  <c r="G451" i="17"/>
  <c r="H451" i="17"/>
  <c r="P451" i="17" l="1"/>
  <c r="R451" i="17" s="1"/>
  <c r="U451" i="17" s="1"/>
  <c r="O451" i="17"/>
  <c r="Q451" i="17" s="1"/>
  <c r="J451" i="17"/>
  <c r="L451" i="17" s="1"/>
  <c r="S451" i="17" l="1"/>
  <c r="X451" i="17" s="1"/>
  <c r="W451" i="17"/>
  <c r="M452" i="17"/>
  <c r="P452" i="17" s="1"/>
  <c r="R452" i="17" s="1"/>
  <c r="AA451" i="17"/>
  <c r="Y451" i="17"/>
  <c r="Z451" i="17"/>
  <c r="AB451" i="17"/>
  <c r="F452" i="17"/>
  <c r="H452" i="17" s="1"/>
  <c r="T451" i="17"/>
  <c r="V451" i="17" s="1"/>
  <c r="N452" i="17" l="1"/>
  <c r="O452" i="17"/>
  <c r="I452" i="17"/>
  <c r="K452" i="17" s="1"/>
  <c r="U452" i="17" s="1"/>
  <c r="G452" i="17"/>
  <c r="Q452" i="17" l="1"/>
  <c r="S452" i="17" s="1"/>
  <c r="J452" i="17"/>
  <c r="L452" i="17" s="1"/>
  <c r="T452" i="17" l="1"/>
  <c r="V452" i="17" s="1"/>
  <c r="Y452" i="17"/>
  <c r="F453" i="17"/>
  <c r="G453" i="17" s="1"/>
  <c r="M453" i="17"/>
  <c r="O453" i="17" s="1"/>
  <c r="W452" i="17"/>
  <c r="AA452" i="17"/>
  <c r="AB452" i="17"/>
  <c r="Z452" i="17"/>
  <c r="X452" i="17"/>
  <c r="I453" i="17" l="1"/>
  <c r="K453" i="17" s="1"/>
  <c r="N453" i="17"/>
  <c r="P453" i="17"/>
  <c r="R453" i="17" s="1"/>
  <c r="H453" i="17"/>
  <c r="J453" i="17" l="1"/>
  <c r="L453" i="17" s="1"/>
  <c r="U453" i="17"/>
  <c r="Q453" i="17"/>
  <c r="T453" i="17" l="1"/>
  <c r="S453" i="17"/>
  <c r="AA453" i="17" s="1"/>
  <c r="Z453" i="17" l="1"/>
  <c r="W453" i="17"/>
  <c r="AB453" i="17"/>
  <c r="V453" i="17"/>
  <c r="Y453" i="17"/>
  <c r="M454" i="17"/>
  <c r="P454" i="17" s="1"/>
  <c r="R454" i="17" s="1"/>
  <c r="F454" i="17"/>
  <c r="G454" i="17" s="1"/>
  <c r="X453" i="17"/>
  <c r="N454" i="17" l="1"/>
  <c r="O454" i="17"/>
  <c r="H454" i="17"/>
  <c r="I454" i="17"/>
  <c r="K454" i="17" s="1"/>
  <c r="U454" i="17" s="1"/>
  <c r="J454" i="17" l="1"/>
  <c r="L454" i="17" s="1"/>
  <c r="Q454" i="17"/>
  <c r="S454" i="17" s="1"/>
  <c r="Y454" i="17" l="1"/>
  <c r="AA454" i="17"/>
  <c r="T454" i="17"/>
  <c r="V454" i="17" s="1"/>
  <c r="AB454" i="17"/>
  <c r="Z454" i="17"/>
  <c r="W454" i="17"/>
  <c r="M455" i="17"/>
  <c r="N455" i="17" s="1"/>
  <c r="F455" i="17"/>
  <c r="I455" i="17" s="1"/>
  <c r="K455" i="17" s="1"/>
  <c r="X454" i="17"/>
  <c r="O455" i="17" l="1"/>
  <c r="P455" i="17"/>
  <c r="R455" i="17" s="1"/>
  <c r="U455" i="17" s="1"/>
  <c r="G455" i="17"/>
  <c r="H455" i="17"/>
  <c r="J455" i="17" l="1"/>
  <c r="L455" i="17" s="1"/>
  <c r="Q455" i="17"/>
  <c r="S455" i="17" s="1"/>
  <c r="Z455" i="17" l="1"/>
  <c r="AA455" i="17"/>
  <c r="T455" i="17"/>
  <c r="V455" i="17" s="1"/>
  <c r="AB455" i="17"/>
  <c r="Y455" i="17"/>
  <c r="X455" i="17"/>
  <c r="M456" i="17"/>
  <c r="W455" i="17"/>
  <c r="F456" i="17"/>
  <c r="I456" i="17" l="1"/>
  <c r="K456" i="17" s="1"/>
  <c r="G456" i="17"/>
  <c r="H456" i="17"/>
  <c r="N456" i="17"/>
  <c r="P456" i="17"/>
  <c r="R456" i="17" s="1"/>
  <c r="O456" i="17"/>
  <c r="J456" i="17" l="1"/>
  <c r="L456" i="17" s="1"/>
  <c r="U456" i="17"/>
  <c r="Q456" i="17"/>
  <c r="S456" i="17" s="1"/>
  <c r="W456" i="17" l="1"/>
  <c r="M457" i="17"/>
  <c r="O457" i="17" s="1"/>
  <c r="Y456" i="17"/>
  <c r="F457" i="17"/>
  <c r="I457" i="17" s="1"/>
  <c r="K457" i="17" s="1"/>
  <c r="Z456" i="17"/>
  <c r="AB456" i="17"/>
  <c r="X456" i="17"/>
  <c r="AA456" i="17"/>
  <c r="T456" i="17"/>
  <c r="V456" i="17" s="1"/>
  <c r="P457" i="17" l="1"/>
  <c r="R457" i="17" s="1"/>
  <c r="U457" i="17" s="1"/>
  <c r="H457" i="17"/>
  <c r="N457" i="17"/>
  <c r="G457" i="17"/>
  <c r="Q457" i="17" l="1"/>
  <c r="S457" i="17" s="1"/>
  <c r="J457" i="17"/>
  <c r="T457" i="17" l="1"/>
  <c r="L457" i="17"/>
  <c r="M458" i="17" s="1"/>
  <c r="N458" i="17" s="1"/>
  <c r="Z457" i="17" l="1"/>
  <c r="V457" i="17"/>
  <c r="AB457" i="17"/>
  <c r="AA457" i="17"/>
  <c r="X457" i="17"/>
  <c r="F458" i="17"/>
  <c r="G458" i="17" s="1"/>
  <c r="O458" i="17"/>
  <c r="P458" i="17"/>
  <c r="R458" i="17" s="1"/>
  <c r="Y457" i="17"/>
  <c r="W457" i="17"/>
  <c r="Q458" i="17" l="1"/>
  <c r="S458" i="17" s="1"/>
  <c r="H458" i="17"/>
  <c r="I458" i="17"/>
  <c r="K458" i="17" s="1"/>
  <c r="U458" i="17" s="1"/>
  <c r="J458" i="17" l="1"/>
  <c r="T458" i="17" s="1"/>
  <c r="L458" i="17" l="1"/>
  <c r="X458" i="17" s="1"/>
  <c r="Z458" i="17" l="1"/>
  <c r="Y458" i="17"/>
  <c r="M459" i="17"/>
  <c r="AB458" i="17"/>
  <c r="W458" i="17"/>
  <c r="AA458" i="17"/>
  <c r="F459" i="17"/>
  <c r="V458" i="17"/>
  <c r="H459" i="17" l="1"/>
  <c r="I459" i="17"/>
  <c r="K459" i="17" s="1"/>
  <c r="G459" i="17"/>
  <c r="P459" i="17"/>
  <c r="R459" i="17" s="1"/>
  <c r="O459" i="17"/>
  <c r="N459" i="17"/>
  <c r="J459" i="17" l="1"/>
  <c r="L459" i="17" s="1"/>
  <c r="Q459" i="17"/>
  <c r="S459" i="17" s="1"/>
  <c r="U459" i="17"/>
  <c r="F460" i="17" l="1"/>
  <c r="H460" i="17" s="1"/>
  <c r="AA459" i="17"/>
  <c r="Y459" i="17"/>
  <c r="X459" i="17"/>
  <c r="Z459" i="17"/>
  <c r="AB459" i="17"/>
  <c r="M460" i="17"/>
  <c r="O460" i="17" s="1"/>
  <c r="T459" i="17"/>
  <c r="V459" i="17" s="1"/>
  <c r="W459" i="17"/>
  <c r="I460" i="17" l="1"/>
  <c r="K460" i="17" s="1"/>
  <c r="G460" i="17"/>
  <c r="P460" i="17"/>
  <c r="R460" i="17" s="1"/>
  <c r="N460" i="17"/>
  <c r="J460" i="17" l="1"/>
  <c r="L460" i="17" s="1"/>
  <c r="U460" i="17"/>
  <c r="Q460" i="17"/>
  <c r="S460" i="17" s="1"/>
  <c r="T460" i="17" l="1"/>
  <c r="V460" i="17" s="1"/>
  <c r="X460" i="17"/>
  <c r="W460" i="17"/>
  <c r="Y460" i="17"/>
  <c r="M461" i="17"/>
  <c r="O461" i="17" s="1"/>
  <c r="Z460" i="17"/>
  <c r="F461" i="17"/>
  <c r="I461" i="17" s="1"/>
  <c r="K461" i="17" s="1"/>
  <c r="AB460" i="17"/>
  <c r="AA460" i="17"/>
  <c r="N461" i="17" l="1"/>
  <c r="H461" i="17"/>
  <c r="G461" i="17"/>
  <c r="P461" i="17"/>
  <c r="R461" i="17" s="1"/>
  <c r="U461" i="17" s="1"/>
  <c r="J461" i="17" l="1"/>
  <c r="L461" i="17" s="1"/>
  <c r="Q461" i="17"/>
  <c r="S461" i="17" s="1"/>
  <c r="AA461" i="17" l="1"/>
  <c r="AB461" i="17"/>
  <c r="X461" i="17"/>
  <c r="F462" i="17"/>
  <c r="I462" i="17" s="1"/>
  <c r="K462" i="17" s="1"/>
  <c r="Z461" i="17"/>
  <c r="T461" i="17"/>
  <c r="V461" i="17" s="1"/>
  <c r="Y461" i="17"/>
  <c r="M462" i="17"/>
  <c r="P462" i="17" s="1"/>
  <c r="R462" i="17" s="1"/>
  <c r="W461" i="17"/>
  <c r="U462" i="17" l="1"/>
  <c r="H462" i="17"/>
  <c r="G462" i="17"/>
  <c r="N462" i="17"/>
  <c r="O462" i="17"/>
  <c r="J462" i="17" l="1"/>
  <c r="L462" i="17" s="1"/>
  <c r="Q462" i="17"/>
  <c r="S462" i="17" s="1"/>
  <c r="F463" i="17" l="1"/>
  <c r="I463" i="17" s="1"/>
  <c r="K463" i="17" s="1"/>
  <c r="Y462" i="17"/>
  <c r="AB462" i="17"/>
  <c r="X462" i="17"/>
  <c r="W462" i="17"/>
  <c r="Z462" i="17"/>
  <c r="AA462" i="17"/>
  <c r="M463" i="17"/>
  <c r="N463" i="17" s="1"/>
  <c r="T462" i="17"/>
  <c r="V462" i="17" s="1"/>
  <c r="G463" i="17" l="1"/>
  <c r="H463" i="17"/>
  <c r="P463" i="17"/>
  <c r="R463" i="17" s="1"/>
  <c r="U463" i="17" s="1"/>
  <c r="O463" i="17"/>
  <c r="Q463" i="17" l="1"/>
  <c r="S463" i="17" s="1"/>
  <c r="J463" i="17"/>
  <c r="T463" i="17" l="1"/>
  <c r="L463" i="17"/>
  <c r="F464" i="17" s="1"/>
  <c r="H464" i="17" s="1"/>
  <c r="V463" i="17" l="1"/>
  <c r="M464" i="17"/>
  <c r="N464" i="17" s="1"/>
  <c r="AA463" i="17"/>
  <c r="X463" i="17"/>
  <c r="Y463" i="17"/>
  <c r="AB463" i="17"/>
  <c r="Z463" i="17"/>
  <c r="W463" i="17"/>
  <c r="G464" i="17"/>
  <c r="I464" i="17"/>
  <c r="K464" i="17" s="1"/>
  <c r="P464" i="17" l="1"/>
  <c r="R464" i="17" s="1"/>
  <c r="U464" i="17" s="1"/>
  <c r="O464" i="17"/>
  <c r="Q464" i="17" s="1"/>
  <c r="J464" i="17"/>
  <c r="L464" i="17" s="1"/>
  <c r="S464" i="17" l="1"/>
  <c r="Y464" i="17" s="1"/>
  <c r="T464" i="17"/>
  <c r="W464" i="17"/>
  <c r="F465" i="17" l="1"/>
  <c r="H465" i="17" s="1"/>
  <c r="Z464" i="17"/>
  <c r="AB464" i="17"/>
  <c r="X464" i="17"/>
  <c r="M465" i="17"/>
  <c r="N465" i="17" s="1"/>
  <c r="V464" i="17"/>
  <c r="AA464" i="17"/>
  <c r="I465" i="17"/>
  <c r="K465" i="17" s="1"/>
  <c r="G465" i="17" l="1"/>
  <c r="J465" i="17" s="1"/>
  <c r="O465" i="17"/>
  <c r="P465" i="17"/>
  <c r="R465" i="17" s="1"/>
  <c r="U465" i="17" s="1"/>
  <c r="Q465" i="17" l="1"/>
  <c r="S465" i="17" s="1"/>
  <c r="L465" i="17"/>
  <c r="Z465" i="17" s="1"/>
  <c r="T465" i="17" l="1"/>
  <c r="V465" i="17" s="1"/>
  <c r="Y465" i="17"/>
  <c r="X465" i="17"/>
  <c r="F466" i="17"/>
  <c r="G466" i="17" s="1"/>
  <c r="W465" i="17"/>
  <c r="AA465" i="17"/>
  <c r="AB465" i="17"/>
  <c r="M466" i="17"/>
  <c r="I466" i="17" l="1"/>
  <c r="K466" i="17" s="1"/>
  <c r="H466" i="17"/>
  <c r="P466" i="17"/>
  <c r="R466" i="17" s="1"/>
  <c r="N466" i="17"/>
  <c r="O466" i="17"/>
  <c r="J466" i="17" l="1"/>
  <c r="L466" i="17" s="1"/>
  <c r="U466" i="17"/>
  <c r="Q466" i="17"/>
  <c r="S466" i="17" s="1"/>
  <c r="F467" i="17" l="1"/>
  <c r="I467" i="17" s="1"/>
  <c r="K467" i="17" s="1"/>
  <c r="W466" i="17"/>
  <c r="Y466" i="17"/>
  <c r="X466" i="17"/>
  <c r="AA466" i="17"/>
  <c r="AB466" i="17"/>
  <c r="T466" i="17"/>
  <c r="V466" i="17" s="1"/>
  <c r="M467" i="17"/>
  <c r="P467" i="17" s="1"/>
  <c r="R467" i="17" s="1"/>
  <c r="Z466" i="17"/>
  <c r="G467" i="17" l="1"/>
  <c r="H467" i="17"/>
  <c r="O467" i="17"/>
  <c r="N467" i="17"/>
  <c r="U467" i="17"/>
  <c r="J467" i="17" l="1"/>
  <c r="L467" i="17" s="1"/>
  <c r="Q467" i="17"/>
  <c r="S467" i="17" s="1"/>
  <c r="Z467" i="17" s="1"/>
  <c r="AA467" i="17" l="1"/>
  <c r="M468" i="17"/>
  <c r="O468" i="17" s="1"/>
  <c r="W467" i="17"/>
  <c r="X467" i="17"/>
  <c r="AB467" i="17"/>
  <c r="Y467" i="17"/>
  <c r="F468" i="17"/>
  <c r="H468" i="17" s="1"/>
  <c r="T467" i="17"/>
  <c r="V467" i="17" s="1"/>
  <c r="N468" i="17" l="1"/>
  <c r="P468" i="17"/>
  <c r="R468" i="17" s="1"/>
  <c r="G468" i="17"/>
  <c r="I468" i="17"/>
  <c r="K468" i="17" s="1"/>
  <c r="Q468" i="17" l="1"/>
  <c r="S468" i="17" s="1"/>
  <c r="U468" i="17"/>
  <c r="J468" i="17"/>
  <c r="L468" i="17" s="1"/>
  <c r="Z468" i="17" l="1"/>
  <c r="Y468" i="17"/>
  <c r="AA468" i="17"/>
  <c r="F469" i="17"/>
  <c r="H469" i="17" s="1"/>
  <c r="AB468" i="17"/>
  <c r="W468" i="17"/>
  <c r="T468" i="17"/>
  <c r="V468" i="17" s="1"/>
  <c r="M469" i="17"/>
  <c r="N469" i="17" s="1"/>
  <c r="X468" i="17"/>
  <c r="I469" i="17" l="1"/>
  <c r="K469" i="17" s="1"/>
  <c r="G469" i="17"/>
  <c r="P469" i="17"/>
  <c r="R469" i="17" s="1"/>
  <c r="O469" i="17"/>
  <c r="U469" i="17" l="1"/>
  <c r="J469" i="17"/>
  <c r="L469" i="17" s="1"/>
  <c r="Q469" i="17"/>
  <c r="S469" i="17" s="1"/>
  <c r="Z469" i="17" l="1"/>
  <c r="T469" i="17"/>
  <c r="W469" i="17"/>
  <c r="F470" i="17"/>
  <c r="X469" i="17"/>
  <c r="Y469" i="17"/>
  <c r="M470" i="17"/>
  <c r="AA469" i="17"/>
  <c r="AB469" i="17"/>
  <c r="V469" i="17"/>
  <c r="N470" i="17" l="1"/>
  <c r="P470" i="17"/>
  <c r="R470" i="17" s="1"/>
  <c r="O470" i="17"/>
  <c r="G470" i="17"/>
  <c r="H470" i="17"/>
  <c r="I470" i="17"/>
  <c r="K470" i="17" s="1"/>
  <c r="U470" i="17" l="1"/>
  <c r="J470" i="17"/>
  <c r="L470" i="17" s="1"/>
  <c r="Q470" i="17"/>
  <c r="S470" i="17" s="1"/>
  <c r="Z470" i="17" l="1"/>
  <c r="T470" i="17"/>
  <c r="V470" i="17" s="1"/>
  <c r="W470" i="17"/>
  <c r="M471" i="17"/>
  <c r="Y470" i="17"/>
  <c r="F471" i="17"/>
  <c r="X470" i="17"/>
  <c r="AB470" i="17"/>
  <c r="AA470" i="17"/>
  <c r="P471" i="17" l="1"/>
  <c r="R471" i="17" s="1"/>
  <c r="N471" i="17"/>
  <c r="O471" i="17"/>
  <c r="I471" i="17"/>
  <c r="K471" i="17" s="1"/>
  <c r="H471" i="17"/>
  <c r="G471" i="17"/>
  <c r="U471" i="17" l="1"/>
  <c r="J471" i="17"/>
  <c r="L471" i="17" s="1"/>
  <c r="Q471" i="17"/>
  <c r="S471" i="17" s="1"/>
  <c r="Z471" i="17" l="1"/>
  <c r="T471" i="17"/>
  <c r="V471" i="17" s="1"/>
  <c r="W471" i="17"/>
  <c r="AA471" i="17"/>
  <c r="X471" i="17"/>
  <c r="M472" i="17"/>
  <c r="F472" i="17"/>
  <c r="Y471" i="17"/>
  <c r="AB471" i="17"/>
  <c r="I472" i="17" l="1"/>
  <c r="K472" i="17" s="1"/>
  <c r="G472" i="17"/>
  <c r="H472" i="17"/>
  <c r="P472" i="17"/>
  <c r="R472" i="17" s="1"/>
  <c r="O472" i="17"/>
  <c r="N472" i="17"/>
  <c r="Q472" i="17" l="1"/>
  <c r="S472" i="17" s="1"/>
  <c r="U472" i="17"/>
  <c r="J472" i="17"/>
  <c r="L472" i="17" l="1"/>
  <c r="Z472" i="17" s="1"/>
  <c r="T472" i="17"/>
  <c r="AB472" i="17" l="1"/>
  <c r="W472" i="17"/>
  <c r="X472" i="17"/>
  <c r="AA472" i="17"/>
  <c r="M473" i="17"/>
  <c r="Y472" i="17"/>
  <c r="F473" i="17"/>
  <c r="V472" i="17"/>
  <c r="G473" i="17" l="1"/>
  <c r="I473" i="17"/>
  <c r="K473" i="17" s="1"/>
  <c r="H473" i="17"/>
  <c r="P473" i="17"/>
  <c r="R473" i="17" s="1"/>
  <c r="N473" i="17"/>
  <c r="O473" i="17"/>
  <c r="Q473" i="17" l="1"/>
  <c r="S473" i="17" s="1"/>
  <c r="U473" i="17"/>
  <c r="J473" i="17"/>
  <c r="T473" i="17" l="1"/>
  <c r="L473" i="17"/>
  <c r="Z473" i="17" s="1"/>
  <c r="AB473" i="17" l="1"/>
  <c r="X473" i="17"/>
  <c r="Y473" i="17"/>
  <c r="M474" i="17"/>
  <c r="F474" i="17"/>
  <c r="W473" i="17"/>
  <c r="AA473" i="17"/>
  <c r="V473" i="17"/>
  <c r="I474" i="17" l="1"/>
  <c r="K474" i="17" s="1"/>
  <c r="H474" i="17"/>
  <c r="G474" i="17"/>
  <c r="N474" i="17"/>
  <c r="P474" i="17"/>
  <c r="R474" i="17" s="1"/>
  <c r="O474" i="17"/>
  <c r="J474" i="17" l="1"/>
  <c r="L474" i="17" s="1"/>
  <c r="Q474" i="17"/>
  <c r="S474" i="17" s="1"/>
  <c r="U474" i="17"/>
  <c r="Z474" i="17" l="1"/>
  <c r="T474" i="17"/>
  <c r="V474" i="17" s="1"/>
  <c r="F475" i="17"/>
  <c r="W474" i="17"/>
  <c r="AA474" i="17"/>
  <c r="AB474" i="17"/>
  <c r="X474" i="17"/>
  <c r="Y474" i="17"/>
  <c r="M475" i="17"/>
  <c r="O475" i="17" l="1"/>
  <c r="N475" i="17"/>
  <c r="P475" i="17"/>
  <c r="R475" i="17" s="1"/>
  <c r="I475" i="17"/>
  <c r="K475" i="17" s="1"/>
  <c r="G475" i="17"/>
  <c r="H475" i="17"/>
  <c r="U475" i="17" l="1"/>
  <c r="Q475" i="17"/>
  <c r="S475" i="17" s="1"/>
  <c r="J475" i="17"/>
  <c r="T475" i="17" l="1"/>
  <c r="L475" i="17"/>
  <c r="Z475" i="17" s="1"/>
  <c r="X475" i="17" l="1"/>
  <c r="F476" i="17"/>
  <c r="M476" i="17"/>
  <c r="AB475" i="17"/>
  <c r="Y475" i="17"/>
  <c r="W475" i="17"/>
  <c r="AA475" i="17"/>
  <c r="V475" i="17"/>
  <c r="O476" i="17" l="1"/>
  <c r="P476" i="17"/>
  <c r="R476" i="17" s="1"/>
  <c r="N476" i="17"/>
  <c r="G476" i="17"/>
  <c r="I476" i="17"/>
  <c r="K476" i="17" s="1"/>
  <c r="H476" i="17"/>
  <c r="Q476" i="17" l="1"/>
  <c r="S476" i="17" s="1"/>
  <c r="U476" i="17"/>
  <c r="J476" i="17"/>
  <c r="T476" i="17" l="1"/>
  <c r="L476" i="17"/>
  <c r="Z476" i="17" s="1"/>
  <c r="X476" i="17" l="1"/>
  <c r="AB476" i="17"/>
  <c r="W476" i="17"/>
  <c r="M477" i="17"/>
  <c r="Y476" i="17"/>
  <c r="F477" i="17"/>
  <c r="AA476" i="17"/>
  <c r="V476" i="17"/>
  <c r="H477" i="17" l="1"/>
  <c r="I477" i="17"/>
  <c r="K477" i="17" s="1"/>
  <c r="G477" i="17"/>
  <c r="N477" i="17"/>
  <c r="O477" i="17"/>
  <c r="P477" i="17"/>
  <c r="R477" i="17" s="1"/>
  <c r="Q477" i="17" l="1"/>
  <c r="S477" i="17" s="1"/>
  <c r="J477" i="17"/>
  <c r="U477" i="17"/>
  <c r="T477" i="17" l="1"/>
  <c r="L477" i="17"/>
  <c r="Z477" i="17" s="1"/>
  <c r="M478" i="17" l="1"/>
  <c r="Y477" i="17"/>
  <c r="AB477" i="17"/>
  <c r="X477" i="17"/>
  <c r="F478" i="17"/>
  <c r="W477" i="17"/>
  <c r="AA477" i="17"/>
  <c r="V477" i="17"/>
  <c r="G478" i="17" l="1"/>
  <c r="H478" i="17"/>
  <c r="I478" i="17"/>
  <c r="K478" i="17" s="1"/>
  <c r="O478" i="17"/>
  <c r="P478" i="17"/>
  <c r="R478" i="17" s="1"/>
  <c r="N478" i="17"/>
  <c r="Q478" i="17" l="1"/>
  <c r="S478" i="17" s="1"/>
  <c r="J478" i="17"/>
  <c r="L478" i="17" s="1"/>
  <c r="U478" i="17"/>
  <c r="Z478" i="17" l="1"/>
  <c r="W478" i="17"/>
  <c r="Y478" i="17"/>
  <c r="T478" i="17"/>
  <c r="V478" i="17" s="1"/>
  <c r="M479" i="17"/>
  <c r="O479" i="17" s="1"/>
  <c r="AB478" i="17"/>
  <c r="AA478" i="17"/>
  <c r="F479" i="17"/>
  <c r="X478" i="17"/>
  <c r="P479" i="17" l="1"/>
  <c r="R479" i="17" s="1"/>
  <c r="N479" i="17"/>
  <c r="I479" i="17"/>
  <c r="K479" i="17" s="1"/>
  <c r="G479" i="17"/>
  <c r="H479" i="17"/>
  <c r="Q479" i="17" l="1"/>
  <c r="S479" i="17" s="1"/>
  <c r="U479" i="17"/>
  <c r="J479" i="17"/>
  <c r="T479" i="17" l="1"/>
  <c r="L479" i="17"/>
  <c r="Z479" i="17" s="1"/>
  <c r="AA479" i="17" l="1"/>
  <c r="W479" i="17"/>
  <c r="M480" i="17"/>
  <c r="Y479" i="17"/>
  <c r="F480" i="17"/>
  <c r="X479" i="17"/>
  <c r="AB479" i="17"/>
  <c r="V479" i="17"/>
  <c r="P480" i="17" l="1"/>
  <c r="R480" i="17" s="1"/>
  <c r="O480" i="17"/>
  <c r="N480" i="17"/>
  <c r="I480" i="17"/>
  <c r="K480" i="17" s="1"/>
  <c r="G480" i="17"/>
  <c r="H480" i="17"/>
  <c r="U480" i="17" l="1"/>
  <c r="Q480" i="17"/>
  <c r="S480" i="17" s="1"/>
  <c r="J480" i="17"/>
  <c r="T480" i="17" l="1"/>
  <c r="L480" i="17"/>
  <c r="AA480" i="17" s="1"/>
  <c r="Y480" i="17" l="1"/>
  <c r="F481" i="17"/>
  <c r="H481" i="17" s="1"/>
  <c r="X480" i="17"/>
  <c r="M481" i="17"/>
  <c r="O481" i="17" s="1"/>
  <c r="AB480" i="17"/>
  <c r="W480" i="17"/>
  <c r="Z480" i="17"/>
  <c r="V480" i="17"/>
  <c r="I481" i="17" l="1"/>
  <c r="K481" i="17" s="1"/>
  <c r="G481" i="17"/>
  <c r="N481" i="17"/>
  <c r="P481" i="17"/>
  <c r="R481" i="17" s="1"/>
  <c r="J481" i="17" l="1"/>
  <c r="L481" i="17" s="1"/>
  <c r="U481" i="17"/>
  <c r="Q481" i="17"/>
  <c r="S481" i="17" s="1"/>
  <c r="Z481" i="17" l="1"/>
  <c r="T481" i="17"/>
  <c r="X481" i="17"/>
  <c r="AB481" i="17"/>
  <c r="AA481" i="17"/>
  <c r="F482" i="17"/>
  <c r="Y481" i="17"/>
  <c r="W481" i="17"/>
  <c r="M482" i="17"/>
  <c r="V481" i="17"/>
  <c r="N482" i="17" l="1"/>
  <c r="O482" i="17"/>
  <c r="P482" i="17"/>
  <c r="R482" i="17" s="1"/>
  <c r="I482" i="17"/>
  <c r="K482" i="17" s="1"/>
  <c r="G482" i="17"/>
  <c r="H482" i="17"/>
  <c r="Q482" i="17" l="1"/>
  <c r="S482" i="17" s="1"/>
  <c r="U482" i="17"/>
  <c r="J482" i="17"/>
  <c r="T482" i="17" l="1"/>
  <c r="L482" i="17"/>
  <c r="Z482" i="17" s="1"/>
  <c r="F483" i="17" l="1"/>
  <c r="W482" i="17"/>
  <c r="AB482" i="17"/>
  <c r="X482" i="17"/>
  <c r="M483" i="17"/>
  <c r="AA482" i="17"/>
  <c r="Y482" i="17"/>
  <c r="V482" i="17"/>
  <c r="P483" i="17" l="1"/>
  <c r="R483" i="17" s="1"/>
  <c r="O483" i="17"/>
  <c r="N483" i="17"/>
  <c r="G483" i="17"/>
  <c r="I483" i="17"/>
  <c r="K483" i="17" s="1"/>
  <c r="H483" i="17"/>
  <c r="Q483" i="17" l="1"/>
  <c r="S483" i="17" s="1"/>
  <c r="J483" i="17"/>
  <c r="U483" i="17"/>
  <c r="T483" i="17" l="1"/>
  <c r="L483" i="17"/>
  <c r="Z483" i="17" s="1"/>
  <c r="F484" i="17" l="1"/>
  <c r="I484" i="17" s="1"/>
  <c r="K484" i="17" s="1"/>
  <c r="W483" i="17"/>
  <c r="V483" i="17"/>
  <c r="Y483" i="17"/>
  <c r="M484" i="17"/>
  <c r="O484" i="17" s="1"/>
  <c r="X483" i="17"/>
  <c r="AB483" i="17"/>
  <c r="AA483" i="17"/>
  <c r="G484" i="17" l="1"/>
  <c r="H484" i="17"/>
  <c r="P484" i="17"/>
  <c r="R484" i="17" s="1"/>
  <c r="U484" i="17" s="1"/>
  <c r="N484" i="17"/>
  <c r="Q484" i="17" l="1"/>
  <c r="J484" i="17"/>
  <c r="L484" i="17" s="1"/>
  <c r="T484" i="17" l="1"/>
  <c r="S484" i="17"/>
  <c r="W484" i="17" s="1"/>
  <c r="Y484" i="17"/>
  <c r="V484" i="17" l="1"/>
  <c r="AA484" i="17"/>
  <c r="M485" i="17"/>
  <c r="P485" i="17" s="1"/>
  <c r="R485" i="17" s="1"/>
  <c r="AB484" i="17"/>
  <c r="X484" i="17"/>
  <c r="F485" i="17"/>
  <c r="Z484" i="17"/>
  <c r="N485" i="17" l="1"/>
  <c r="O485" i="17"/>
  <c r="I485" i="17"/>
  <c r="K485" i="17" s="1"/>
  <c r="U485" i="17" s="1"/>
  <c r="G485" i="17"/>
  <c r="H485" i="17"/>
  <c r="Q485" i="17" l="1"/>
  <c r="S485" i="17" s="1"/>
  <c r="J485" i="17"/>
  <c r="L485" i="17" s="1"/>
  <c r="Z485" i="17" l="1"/>
  <c r="F486" i="17"/>
  <c r="H486" i="17" s="1"/>
  <c r="X485" i="17"/>
  <c r="W485" i="17"/>
  <c r="AA485" i="17"/>
  <c r="Y485" i="17"/>
  <c r="M486" i="17"/>
  <c r="N486" i="17" s="1"/>
  <c r="AB485" i="17"/>
  <c r="T485" i="17"/>
  <c r="V485" i="17" s="1"/>
  <c r="G486" i="17" l="1"/>
  <c r="I486" i="17"/>
  <c r="K486" i="17" s="1"/>
  <c r="O486" i="17"/>
  <c r="P486" i="17"/>
  <c r="R486" i="17" s="1"/>
  <c r="J486" i="17" l="1"/>
  <c r="L486" i="17" s="1"/>
  <c r="U486" i="17"/>
  <c r="Q486" i="17"/>
  <c r="S486" i="17" s="1"/>
  <c r="AB486" i="17" l="1"/>
  <c r="W486" i="17"/>
  <c r="Y486" i="17"/>
  <c r="Z486" i="17"/>
  <c r="AA486" i="17"/>
  <c r="X486" i="17"/>
  <c r="M487" i="17"/>
  <c r="O487" i="17" s="1"/>
  <c r="F487" i="17"/>
  <c r="H487" i="17" s="1"/>
  <c r="T486" i="17"/>
  <c r="V486" i="17" s="1"/>
  <c r="P487" i="17" l="1"/>
  <c r="R487" i="17" s="1"/>
  <c r="I487" i="17"/>
  <c r="K487" i="17" s="1"/>
  <c r="N487" i="17"/>
  <c r="G487" i="17"/>
  <c r="J487" i="17" l="1"/>
  <c r="L487" i="17" s="1"/>
  <c r="Q487" i="17"/>
  <c r="S487" i="17" s="1"/>
  <c r="U487" i="17"/>
  <c r="AB487" i="17" l="1"/>
  <c r="Z487" i="17"/>
  <c r="W487" i="17"/>
  <c r="M488" i="17"/>
  <c r="O488" i="17" s="1"/>
  <c r="AA487" i="17"/>
  <c r="Y487" i="17"/>
  <c r="X487" i="17"/>
  <c r="T487" i="17"/>
  <c r="V487" i="17" s="1"/>
  <c r="F488" i="17"/>
  <c r="G488" i="17" s="1"/>
  <c r="P488" i="17" l="1"/>
  <c r="R488" i="17" s="1"/>
  <c r="N488" i="17"/>
  <c r="H488" i="17"/>
  <c r="I488" i="17"/>
  <c r="K488" i="17" s="1"/>
  <c r="Q488" i="17" l="1"/>
  <c r="S488" i="17" s="1"/>
  <c r="U488" i="17"/>
  <c r="J488" i="17"/>
  <c r="T488" i="17" l="1"/>
  <c r="L488" i="17"/>
  <c r="Z488" i="17" s="1"/>
  <c r="V488" i="17" l="1"/>
  <c r="W488" i="17"/>
  <c r="Y488" i="17"/>
  <c r="F489" i="17"/>
  <c r="I489" i="17" s="1"/>
  <c r="K489" i="17" s="1"/>
  <c r="AA488" i="17"/>
  <c r="X488" i="17"/>
  <c r="AB488" i="17"/>
  <c r="M489" i="17"/>
  <c r="P489" i="17" s="1"/>
  <c r="R489" i="17" s="1"/>
  <c r="U489" i="17" l="1"/>
  <c r="G489" i="17"/>
  <c r="N489" i="17"/>
  <c r="H489" i="17"/>
  <c r="O489" i="17"/>
  <c r="J489" i="17" l="1"/>
  <c r="L489" i="17" s="1"/>
  <c r="Q489" i="17"/>
  <c r="S489" i="17" s="1"/>
  <c r="W489" i="17" l="1"/>
  <c r="M490" i="17"/>
  <c r="O490" i="17" s="1"/>
  <c r="AB489" i="17"/>
  <c r="Y489" i="17"/>
  <c r="Z489" i="17"/>
  <c r="T489" i="17"/>
  <c r="V489" i="17" s="1"/>
  <c r="X489" i="17"/>
  <c r="F490" i="17"/>
  <c r="G490" i="17" s="1"/>
  <c r="AA489" i="17"/>
  <c r="P490" i="17" l="1"/>
  <c r="R490" i="17" s="1"/>
  <c r="N490" i="17"/>
  <c r="I490" i="17"/>
  <c r="K490" i="17" s="1"/>
  <c r="H490" i="17"/>
  <c r="J490" i="17" l="1"/>
  <c r="L490" i="17" s="1"/>
  <c r="Q490" i="17"/>
  <c r="S490" i="17" s="1"/>
  <c r="U490" i="17"/>
  <c r="AA490" i="17" l="1"/>
  <c r="F491" i="17"/>
  <c r="G491" i="17" s="1"/>
  <c r="T490" i="17"/>
  <c r="V490" i="17" s="1"/>
  <c r="Y490" i="17"/>
  <c r="Z490" i="17"/>
  <c r="X490" i="17"/>
  <c r="M491" i="17"/>
  <c r="O491" i="17" s="1"/>
  <c r="W490" i="17"/>
  <c r="AB490" i="17"/>
  <c r="N491" i="17" l="1"/>
  <c r="P491" i="17"/>
  <c r="R491" i="17" s="1"/>
  <c r="I491" i="17"/>
  <c r="K491" i="17" s="1"/>
  <c r="H491" i="17"/>
  <c r="J491" i="17" l="1"/>
  <c r="L491" i="17" s="1"/>
  <c r="Q491" i="17"/>
  <c r="S491" i="17" s="1"/>
  <c r="U491" i="17"/>
  <c r="F492" i="17" l="1"/>
  <c r="I492" i="17" s="1"/>
  <c r="K492" i="17" s="1"/>
  <c r="W491" i="17"/>
  <c r="Y491" i="17"/>
  <c r="Z491" i="17"/>
  <c r="M492" i="17"/>
  <c r="N492" i="17" s="1"/>
  <c r="AB491" i="17"/>
  <c r="X491" i="17"/>
  <c r="AA491" i="17"/>
  <c r="T491" i="17"/>
  <c r="V491" i="17" s="1"/>
  <c r="H492" i="17"/>
  <c r="G492" i="17" l="1"/>
  <c r="J492" i="17" s="1"/>
  <c r="L492" i="17" s="1"/>
  <c r="O492" i="17"/>
  <c r="P492" i="17"/>
  <c r="R492" i="17" s="1"/>
  <c r="U492" i="17" s="1"/>
  <c r="Q492" i="17" l="1"/>
  <c r="S492" i="17" s="1"/>
  <c r="Z492" i="17" l="1"/>
  <c r="W492" i="17"/>
  <c r="T492" i="17"/>
  <c r="V492" i="17" s="1"/>
  <c r="AA492" i="17"/>
  <c r="M493" i="17"/>
  <c r="O493" i="17" s="1"/>
  <c r="X492" i="17"/>
  <c r="Y492" i="17"/>
  <c r="AB492" i="17"/>
  <c r="F493" i="17"/>
  <c r="I493" i="17" s="1"/>
  <c r="K493" i="17" s="1"/>
  <c r="N493" i="17" l="1"/>
  <c r="P493" i="17"/>
  <c r="R493" i="17" s="1"/>
  <c r="U493" i="17" s="1"/>
  <c r="G493" i="17"/>
  <c r="H493" i="17"/>
  <c r="J493" i="17" l="1"/>
  <c r="L493" i="17" s="1"/>
  <c r="Q493" i="17"/>
  <c r="S493" i="17" s="1"/>
  <c r="Z493" i="17" l="1"/>
  <c r="T493" i="17"/>
  <c r="X493" i="17"/>
  <c r="AA493" i="17"/>
  <c r="M494" i="17"/>
  <c r="W493" i="17"/>
  <c r="AB493" i="17"/>
  <c r="Y493" i="17"/>
  <c r="F494" i="17"/>
  <c r="V493" i="17"/>
  <c r="G494" i="17" l="1"/>
  <c r="H494" i="17"/>
  <c r="I494" i="17"/>
  <c r="K494" i="17" s="1"/>
  <c r="P494" i="17"/>
  <c r="R494" i="17" s="1"/>
  <c r="O494" i="17"/>
  <c r="N494" i="17"/>
  <c r="J494" i="17" l="1"/>
  <c r="L494" i="17" s="1"/>
  <c r="Q494" i="17"/>
  <c r="U494" i="17"/>
  <c r="T494" i="17" l="1"/>
  <c r="S494" i="17"/>
  <c r="M495" i="17" s="1"/>
  <c r="Z494" i="17"/>
  <c r="W494" i="17"/>
  <c r="AB494" i="17" l="1"/>
  <c r="F495" i="17"/>
  <c r="H495" i="17" s="1"/>
  <c r="X494" i="17"/>
  <c r="V494" i="17"/>
  <c r="Y494" i="17"/>
  <c r="AA494" i="17"/>
  <c r="O495" i="17"/>
  <c r="N495" i="17"/>
  <c r="P495" i="17"/>
  <c r="R495" i="17" s="1"/>
  <c r="G495" i="17" l="1"/>
  <c r="I495" i="17"/>
  <c r="K495" i="17" s="1"/>
  <c r="U495" i="17" s="1"/>
  <c r="Q495" i="17"/>
  <c r="S495" i="17" s="1"/>
  <c r="J495" i="17" l="1"/>
  <c r="T495" i="17" s="1"/>
  <c r="L495" i="17" l="1"/>
  <c r="Z495" i="17" s="1"/>
  <c r="AB495" i="17" l="1"/>
  <c r="V495" i="17"/>
  <c r="Y495" i="17"/>
  <c r="M496" i="17"/>
  <c r="P496" i="17" s="1"/>
  <c r="R496" i="17" s="1"/>
  <c r="F496" i="17"/>
  <c r="G496" i="17" s="1"/>
  <c r="W495" i="17"/>
  <c r="X495" i="17"/>
  <c r="AA495" i="17"/>
  <c r="N496" i="17" l="1"/>
  <c r="O496" i="17"/>
  <c r="H496" i="17"/>
  <c r="I496" i="17"/>
  <c r="K496" i="17" s="1"/>
  <c r="U496" i="17" s="1"/>
  <c r="Q496" i="17" l="1"/>
  <c r="S496" i="17" s="1"/>
  <c r="J496" i="17"/>
  <c r="T496" i="17" l="1"/>
  <c r="L496" i="17"/>
  <c r="AA496" i="17" s="1"/>
  <c r="V496" i="17" l="1"/>
  <c r="Z496" i="17"/>
  <c r="Y496" i="17"/>
  <c r="AB496" i="17"/>
  <c r="X496" i="17"/>
  <c r="M497" i="17"/>
  <c r="F497" i="17"/>
  <c r="W496" i="17"/>
  <c r="H497" i="17" l="1"/>
  <c r="I497" i="17"/>
  <c r="K497" i="17" s="1"/>
  <c r="G497" i="17"/>
  <c r="O497" i="17"/>
  <c r="N497" i="17"/>
  <c r="P497" i="17"/>
  <c r="R497" i="17" s="1"/>
  <c r="J497" i="17" l="1"/>
  <c r="L497" i="17" s="1"/>
  <c r="Q497" i="17"/>
  <c r="U497" i="17"/>
  <c r="T497" i="17" l="1"/>
  <c r="S497" i="17"/>
  <c r="AA497" i="17" s="1"/>
  <c r="AB497" i="17"/>
  <c r="Z497" i="17"/>
  <c r="X497" i="17" l="1"/>
  <c r="V497" i="17"/>
  <c r="Y497" i="17"/>
  <c r="F498" i="17"/>
  <c r="M498" i="17"/>
  <c r="W497" i="17"/>
  <c r="P498" i="17" l="1"/>
  <c r="R498" i="17" s="1"/>
  <c r="N498" i="17"/>
  <c r="O498" i="17"/>
  <c r="H498" i="17"/>
  <c r="I498" i="17"/>
  <c r="K498" i="17" s="1"/>
  <c r="G498" i="17"/>
  <c r="U498" i="17" l="1"/>
  <c r="Q498" i="17"/>
  <c r="S498" i="17" s="1"/>
  <c r="J498" i="17"/>
  <c r="L498" i="17" s="1"/>
  <c r="AA498" i="17" l="1"/>
  <c r="Z498" i="17"/>
  <c r="AB498" i="17"/>
  <c r="Y498" i="17"/>
  <c r="F499" i="17"/>
  <c r="W498" i="17"/>
  <c r="X498" i="17"/>
  <c r="T498" i="17"/>
  <c r="V498" i="17" s="1"/>
  <c r="M499" i="17"/>
  <c r="P499" i="17" l="1"/>
  <c r="R499" i="17" s="1"/>
  <c r="O499" i="17"/>
  <c r="N499" i="17"/>
  <c r="H499" i="17"/>
  <c r="G499" i="17"/>
  <c r="I499" i="17"/>
  <c r="K499" i="17" s="1"/>
  <c r="J499" i="17" l="1"/>
  <c r="L499" i="17" s="1"/>
  <c r="Q499" i="17"/>
  <c r="S499" i="17" s="1"/>
  <c r="U499" i="17"/>
  <c r="Z499" i="17" l="1"/>
  <c r="M500" i="17"/>
  <c r="O500" i="17" s="1"/>
  <c r="F500" i="17"/>
  <c r="H500" i="17" s="1"/>
  <c r="T499" i="17"/>
  <c r="V499" i="17" s="1"/>
  <c r="AA499" i="17"/>
  <c r="Y499" i="17"/>
  <c r="X499" i="17"/>
  <c r="AB499" i="17"/>
  <c r="W499" i="17"/>
  <c r="I500" i="17" l="1"/>
  <c r="K500" i="17" s="1"/>
  <c r="G500" i="17"/>
  <c r="P500" i="17"/>
  <c r="R500" i="17" s="1"/>
  <c r="N500" i="17"/>
  <c r="U500" i="17" l="1"/>
  <c r="Q500" i="17"/>
  <c r="S500" i="17" s="1"/>
  <c r="J500" i="17"/>
  <c r="L500" i="17" s="1"/>
  <c r="Z500" i="17" l="1"/>
  <c r="T500" i="17"/>
  <c r="Y500" i="17"/>
  <c r="X500" i="17"/>
  <c r="AA500" i="17"/>
  <c r="F501" i="17"/>
  <c r="AB500" i="17"/>
  <c r="W500" i="17"/>
  <c r="M501" i="17"/>
  <c r="V500" i="17"/>
  <c r="P501" i="17" l="1"/>
  <c r="R501" i="17" s="1"/>
  <c r="O501" i="17"/>
  <c r="N501" i="17"/>
  <c r="I501" i="17"/>
  <c r="K501" i="17" s="1"/>
  <c r="G501" i="17"/>
  <c r="H501" i="17"/>
  <c r="Q501" i="17" l="1"/>
  <c r="S501" i="17" s="1"/>
  <c r="U501" i="17"/>
  <c r="J501" i="17"/>
  <c r="T501" i="17" l="1"/>
  <c r="L501" i="17"/>
  <c r="Z501" i="17" s="1"/>
  <c r="V501" i="17" l="1"/>
  <c r="Y501" i="17"/>
  <c r="AA501" i="17"/>
  <c r="F502" i="17"/>
  <c r="H502" i="17" s="1"/>
  <c r="W501" i="17"/>
  <c r="M502" i="17"/>
  <c r="P502" i="17" s="1"/>
  <c r="R502" i="17" s="1"/>
  <c r="X501" i="17"/>
  <c r="AB501" i="17"/>
  <c r="I502" i="17" l="1"/>
  <c r="K502" i="17" s="1"/>
  <c r="U502" i="17" s="1"/>
  <c r="N502" i="17"/>
  <c r="O502" i="17"/>
  <c r="G502" i="17"/>
  <c r="J502" i="17" l="1"/>
  <c r="L502" i="17" s="1"/>
  <c r="Q502" i="17"/>
  <c r="S502" i="17" s="1"/>
  <c r="F503" i="17" l="1"/>
  <c r="G503" i="17" s="1"/>
  <c r="T502" i="17"/>
  <c r="V502" i="17" s="1"/>
  <c r="Z502" i="17"/>
  <c r="M503" i="17"/>
  <c r="P503" i="17" s="1"/>
  <c r="R503" i="17" s="1"/>
  <c r="W502" i="17"/>
  <c r="AB502" i="17"/>
  <c r="Y502" i="17"/>
  <c r="AA502" i="17"/>
  <c r="X502" i="17"/>
  <c r="I503" i="17" l="1"/>
  <c r="K503" i="17" s="1"/>
  <c r="U503" i="17" s="1"/>
  <c r="H503" i="17"/>
  <c r="O503" i="17"/>
  <c r="N503" i="17"/>
  <c r="J503" i="17" l="1"/>
  <c r="L503" i="17" s="1"/>
  <c r="Q503" i="17"/>
  <c r="S503" i="17" s="1"/>
  <c r="Z503" i="17" l="1"/>
  <c r="T503" i="17"/>
  <c r="AB503" i="17"/>
  <c r="F504" i="17"/>
  <c r="X503" i="17"/>
  <c r="AA503" i="17"/>
  <c r="Y503" i="17"/>
  <c r="M504" i="17"/>
  <c r="W503" i="17"/>
  <c r="V503" i="17"/>
  <c r="H504" i="17" l="1"/>
  <c r="I504" i="17"/>
  <c r="K504" i="17" s="1"/>
  <c r="G504" i="17"/>
  <c r="O504" i="17"/>
  <c r="P504" i="17"/>
  <c r="R504" i="17" s="1"/>
  <c r="N504" i="17"/>
  <c r="Q504" i="17" l="1"/>
  <c r="S504" i="17" s="1"/>
  <c r="J504" i="17"/>
  <c r="U504" i="17"/>
  <c r="T504" i="17" l="1"/>
  <c r="L504" i="17"/>
  <c r="Z504" i="17" s="1"/>
  <c r="AA504" i="17" l="1"/>
  <c r="F505" i="17"/>
  <c r="M505" i="17"/>
  <c r="AB504" i="17"/>
  <c r="X504" i="17"/>
  <c r="Y504" i="17"/>
  <c r="W504" i="17"/>
  <c r="V504" i="17"/>
  <c r="P505" i="17" l="1"/>
  <c r="R505" i="17" s="1"/>
  <c r="N505" i="17"/>
  <c r="O505" i="17"/>
  <c r="H505" i="17"/>
  <c r="G505" i="17"/>
  <c r="I505" i="17"/>
  <c r="K505" i="17" s="1"/>
  <c r="U505" i="17" l="1"/>
  <c r="Q505" i="17"/>
  <c r="S505" i="17" s="1"/>
  <c r="J505" i="17"/>
  <c r="T505" i="17" l="1"/>
  <c r="L505" i="17"/>
  <c r="Z505" i="17" s="1"/>
  <c r="M506" i="17" l="1"/>
  <c r="AA505" i="17"/>
  <c r="AB505" i="17"/>
  <c r="X505" i="17"/>
  <c r="Y505" i="17"/>
  <c r="F506" i="17"/>
  <c r="W505" i="17"/>
  <c r="V505" i="17"/>
  <c r="H506" i="17" l="1"/>
  <c r="I506" i="17"/>
  <c r="K506" i="17" s="1"/>
  <c r="G506" i="17"/>
  <c r="O506" i="17"/>
  <c r="P506" i="17"/>
  <c r="R506" i="17" s="1"/>
  <c r="N506" i="17"/>
  <c r="Q506" i="17" l="1"/>
  <c r="S506" i="17" s="1"/>
  <c r="J506" i="17"/>
  <c r="U506" i="17"/>
  <c r="T506" i="17" l="1"/>
  <c r="L506" i="17"/>
  <c r="Z506" i="17" s="1"/>
  <c r="W506" i="17" l="1"/>
  <c r="Y506" i="17"/>
  <c r="AA506" i="17"/>
  <c r="F507" i="17"/>
  <c r="AB506" i="17"/>
  <c r="X506" i="17"/>
  <c r="M507" i="17"/>
  <c r="V506" i="17"/>
  <c r="G507" i="17" l="1"/>
  <c r="I507" i="17"/>
  <c r="H507" i="17"/>
  <c r="N507" i="17"/>
  <c r="O507" i="17"/>
  <c r="P507" i="17"/>
  <c r="R507" i="17" s="1"/>
  <c r="Q507" i="17" l="1"/>
  <c r="S507" i="17" s="1"/>
  <c r="K507" i="17"/>
  <c r="U507" i="17" s="1"/>
  <c r="J507" i="17"/>
  <c r="T507" i="17" l="1"/>
  <c r="L507" i="17"/>
  <c r="Z507" i="17" s="1"/>
  <c r="F508" i="17" l="1"/>
  <c r="W507" i="17"/>
  <c r="X507" i="17"/>
  <c r="Y507" i="17"/>
  <c r="M508" i="17"/>
  <c r="AA507" i="17"/>
  <c r="AB507" i="17"/>
  <c r="V507" i="17"/>
  <c r="N508" i="17" l="1"/>
  <c r="O508" i="17"/>
  <c r="P508" i="17"/>
  <c r="R508" i="17" s="1"/>
  <c r="G508" i="17"/>
  <c r="H508" i="17"/>
  <c r="I508" i="17"/>
  <c r="K508" i="17" s="1"/>
  <c r="J508" i="17" l="1"/>
  <c r="L508" i="17" s="1"/>
  <c r="U508" i="17"/>
  <c r="Q508" i="17"/>
  <c r="S508" i="17" s="1"/>
  <c r="W508" i="17" l="1"/>
  <c r="Z508" i="17"/>
  <c r="Y508" i="17"/>
  <c r="AA508" i="17"/>
  <c r="T508" i="17"/>
  <c r="V508" i="17" s="1"/>
  <c r="M509" i="17"/>
  <c r="AB508" i="17"/>
  <c r="F509" i="17"/>
  <c r="X508" i="17"/>
  <c r="I509" i="17" l="1"/>
  <c r="K509" i="17" s="1"/>
  <c r="H509" i="17"/>
  <c r="G509" i="17"/>
  <c r="P509" i="17"/>
  <c r="R509" i="17" s="1"/>
  <c r="N509" i="17"/>
  <c r="O509" i="17"/>
  <c r="Q509" i="17" l="1"/>
  <c r="S509" i="17" s="1"/>
  <c r="J509" i="17"/>
  <c r="U509" i="17"/>
  <c r="T509" i="17" l="1"/>
  <c r="L509" i="17"/>
  <c r="Z509" i="17" s="1"/>
  <c r="V509" i="17" l="1"/>
  <c r="W509" i="17"/>
  <c r="AB509" i="17"/>
  <c r="Y509" i="17"/>
  <c r="X509" i="17"/>
  <c r="M510" i="17"/>
  <c r="AA509" i="17"/>
  <c r="F510" i="17"/>
  <c r="P510" i="17" l="1"/>
  <c r="R510" i="17" s="1"/>
  <c r="N510" i="17"/>
  <c r="O510" i="17"/>
  <c r="G510" i="17"/>
  <c r="I510" i="17"/>
  <c r="K510" i="17" s="1"/>
  <c r="H510" i="17"/>
  <c r="U510" i="17" l="1"/>
  <c r="Q510" i="17"/>
  <c r="S510" i="17" s="1"/>
  <c r="J510" i="17"/>
  <c r="T510" i="17" l="1"/>
  <c r="L510" i="17"/>
  <c r="M511" i="17" s="1"/>
  <c r="F511" i="17" l="1"/>
  <c r="I511" i="17" s="1"/>
  <c r="K511" i="17" s="1"/>
  <c r="W510" i="17"/>
  <c r="AB510" i="17"/>
  <c r="Y510" i="17"/>
  <c r="X510" i="17"/>
  <c r="AA510" i="17"/>
  <c r="Z510" i="17"/>
  <c r="V510" i="17"/>
  <c r="O511" i="17"/>
  <c r="N511" i="17"/>
  <c r="P511" i="17"/>
  <c r="R511" i="17" s="1"/>
  <c r="H511" i="17" l="1"/>
  <c r="G511" i="17"/>
  <c r="Q511" i="17"/>
  <c r="S511" i="17" s="1"/>
  <c r="U511" i="17"/>
  <c r="J511" i="17" l="1"/>
  <c r="L511" i="17" s="1"/>
  <c r="M512" i="17" s="1"/>
  <c r="Y511" i="17" l="1"/>
  <c r="F512" i="17"/>
  <c r="I512" i="17" s="1"/>
  <c r="K512" i="17" s="1"/>
  <c r="W511" i="17"/>
  <c r="X511" i="17"/>
  <c r="AA511" i="17"/>
  <c r="Z511" i="17"/>
  <c r="AB511" i="17"/>
  <c r="T511" i="17"/>
  <c r="V511" i="17" s="1"/>
  <c r="N512" i="17"/>
  <c r="O512" i="17"/>
  <c r="P512" i="17"/>
  <c r="R512" i="17" s="1"/>
  <c r="G512" i="17" l="1"/>
  <c r="H512" i="17"/>
  <c r="Q512" i="17"/>
  <c r="S512" i="17" s="1"/>
  <c r="U512" i="17"/>
  <c r="J512" i="17" l="1"/>
  <c r="L512" i="17" s="1"/>
  <c r="Z512" i="17" s="1"/>
  <c r="AB512" i="17" l="1"/>
  <c r="Y512" i="17"/>
  <c r="F513" i="17"/>
  <c r="G513" i="17" s="1"/>
  <c r="M513" i="17"/>
  <c r="P513" i="17" s="1"/>
  <c r="R513" i="17" s="1"/>
  <c r="W512" i="17"/>
  <c r="AA512" i="17"/>
  <c r="T512" i="17"/>
  <c r="V512" i="17" s="1"/>
  <c r="X512" i="17"/>
  <c r="H513" i="17" l="1"/>
  <c r="I513" i="17"/>
  <c r="K513" i="17" s="1"/>
  <c r="U513" i="17" s="1"/>
  <c r="O513" i="17"/>
  <c r="N513" i="17"/>
  <c r="Q513" i="17" l="1"/>
  <c r="S513" i="17" s="1"/>
  <c r="J513" i="17"/>
  <c r="L513" i="17" s="1"/>
  <c r="M514" i="17" l="1"/>
  <c r="P514" i="17" s="1"/>
  <c r="R514" i="17" s="1"/>
  <c r="T513" i="17"/>
  <c r="W513" i="17"/>
  <c r="Z513" i="17"/>
  <c r="O514" i="17"/>
  <c r="F514" i="17"/>
  <c r="AB513" i="17"/>
  <c r="AA513" i="17"/>
  <c r="Y513" i="17"/>
  <c r="V513" i="17"/>
  <c r="X513" i="17"/>
  <c r="N514" i="17" l="1"/>
  <c r="Q514" i="17" s="1"/>
  <c r="S514" i="17" s="1"/>
  <c r="H514" i="17"/>
  <c r="I514" i="17"/>
  <c r="K514" i="17" s="1"/>
  <c r="U514" i="17" s="1"/>
  <c r="G514" i="17"/>
  <c r="J514" i="17" l="1"/>
  <c r="T514" i="17" s="1"/>
  <c r="L514" i="17" l="1"/>
  <c r="Y514" i="17" s="1"/>
  <c r="M515" i="17" l="1"/>
  <c r="O515" i="17" s="1"/>
  <c r="F515" i="17"/>
  <c r="I515" i="17" s="1"/>
  <c r="K515" i="17" s="1"/>
  <c r="X514" i="17"/>
  <c r="AB514" i="17"/>
  <c r="AA514" i="17"/>
  <c r="W514" i="17"/>
  <c r="V514" i="17"/>
  <c r="Z514" i="17"/>
  <c r="N515" i="17" l="1"/>
  <c r="P515" i="17"/>
  <c r="R515" i="17" s="1"/>
  <c r="U515" i="17" s="1"/>
  <c r="H515" i="17"/>
  <c r="G515" i="17"/>
  <c r="Q515" i="17" l="1"/>
  <c r="S515" i="17" s="1"/>
  <c r="J515" i="17"/>
  <c r="L515" i="17" s="1"/>
  <c r="AA515" i="17" l="1"/>
  <c r="W515" i="17"/>
  <c r="M516" i="17"/>
  <c r="P516" i="17" s="1"/>
  <c r="R516" i="17" s="1"/>
  <c r="AB515" i="17"/>
  <c r="X515" i="17"/>
  <c r="F516" i="17"/>
  <c r="H516" i="17" s="1"/>
  <c r="Y515" i="17"/>
  <c r="T515" i="17"/>
  <c r="V515" i="17" s="1"/>
  <c r="Z515" i="17"/>
  <c r="N516" i="17" l="1"/>
  <c r="O516" i="17"/>
  <c r="I516" i="17"/>
  <c r="K516" i="17" s="1"/>
  <c r="U516" i="17" s="1"/>
  <c r="G516" i="17"/>
  <c r="Q516" i="17" l="1"/>
  <c r="S516" i="17" s="1"/>
  <c r="J516" i="17"/>
  <c r="T516" i="17" l="1"/>
  <c r="L516" i="17"/>
  <c r="Z516" i="17" s="1"/>
  <c r="AB516" i="17" l="1"/>
  <c r="M517" i="17"/>
  <c r="O517" i="17" s="1"/>
  <c r="AA516" i="17"/>
  <c r="F517" i="17"/>
  <c r="W516" i="17"/>
  <c r="Y516" i="17"/>
  <c r="X516" i="17"/>
  <c r="V516" i="17"/>
  <c r="N517" i="17" l="1"/>
  <c r="P517" i="17"/>
  <c r="R517" i="17" s="1"/>
  <c r="H517" i="17"/>
  <c r="I517" i="17"/>
  <c r="K517" i="17" s="1"/>
  <c r="G517" i="17"/>
  <c r="J517" i="17" l="1"/>
  <c r="L517" i="17" s="1"/>
  <c r="Q517" i="17"/>
  <c r="S517" i="17" s="1"/>
  <c r="U517" i="17"/>
  <c r="Z517" i="17" l="1"/>
  <c r="T517" i="17"/>
  <c r="V517" i="17" s="1"/>
  <c r="F518" i="17"/>
  <c r="I518" i="17" s="1"/>
  <c r="K518" i="17" s="1"/>
  <c r="W517" i="17"/>
  <c r="Y517" i="17"/>
  <c r="M518" i="17"/>
  <c r="P518" i="17" s="1"/>
  <c r="R518" i="17" s="1"/>
  <c r="AA517" i="17"/>
  <c r="AB517" i="17"/>
  <c r="X517" i="17"/>
  <c r="H518" i="17" l="1"/>
  <c r="G518" i="17"/>
  <c r="O518" i="17"/>
  <c r="N518" i="17"/>
  <c r="U518" i="17"/>
  <c r="J518" i="17" l="1"/>
  <c r="L518" i="17" s="1"/>
  <c r="Q518" i="17"/>
  <c r="T518" i="17" l="1"/>
  <c r="S518" i="17"/>
  <c r="X518" i="17" s="1"/>
  <c r="W518" i="17"/>
  <c r="AB518" i="17"/>
  <c r="Z518" i="17" l="1"/>
  <c r="Y518" i="17"/>
  <c r="V518" i="17"/>
  <c r="F519" i="17"/>
  <c r="G519" i="17" s="1"/>
  <c r="M519" i="17"/>
  <c r="O519" i="17" s="1"/>
  <c r="AA518" i="17"/>
  <c r="I519" i="17" l="1"/>
  <c r="K519" i="17" s="1"/>
  <c r="H519" i="17"/>
  <c r="N519" i="17"/>
  <c r="P519" i="17"/>
  <c r="R519" i="17" s="1"/>
  <c r="J519" i="17" l="1"/>
  <c r="L519" i="17" s="1"/>
  <c r="U519" i="17"/>
  <c r="Q519" i="17"/>
  <c r="S519" i="17" s="1"/>
  <c r="X519" i="17" l="1"/>
  <c r="W519" i="17"/>
  <c r="Z519" i="17"/>
  <c r="AB519" i="17"/>
  <c r="AA519" i="17"/>
  <c r="F520" i="17"/>
  <c r="H520" i="17" s="1"/>
  <c r="M520" i="17"/>
  <c r="P520" i="17" s="1"/>
  <c r="R520" i="17" s="1"/>
  <c r="Y519" i="17"/>
  <c r="T519" i="17"/>
  <c r="V519" i="17" s="1"/>
  <c r="G520" i="17" l="1"/>
  <c r="I520" i="17"/>
  <c r="K520" i="17" s="1"/>
  <c r="U520" i="17" s="1"/>
  <c r="N520" i="17"/>
  <c r="O520" i="17"/>
  <c r="J520" i="17" l="1"/>
  <c r="L520" i="17" s="1"/>
  <c r="Q520" i="17"/>
  <c r="S520" i="17" s="1"/>
  <c r="Z520" i="17" l="1"/>
  <c r="T520" i="17"/>
  <c r="V520" i="17" s="1"/>
  <c r="F521" i="17"/>
  <c r="G521" i="17" s="1"/>
  <c r="W520" i="17"/>
  <c r="M521" i="17"/>
  <c r="O521" i="17" s="1"/>
  <c r="Y520" i="17"/>
  <c r="AB520" i="17"/>
  <c r="X520" i="17"/>
  <c r="AA520" i="17"/>
  <c r="H521" i="17" l="1"/>
  <c r="I521" i="17"/>
  <c r="K521" i="17" s="1"/>
  <c r="N521" i="17"/>
  <c r="P521" i="17"/>
  <c r="R521" i="17" s="1"/>
  <c r="U521" i="17" l="1"/>
  <c r="J521" i="17"/>
  <c r="L521" i="17" s="1"/>
  <c r="Q521" i="17"/>
  <c r="S521" i="17" s="1"/>
  <c r="Z521" i="17" l="1"/>
  <c r="T521" i="17"/>
  <c r="W521" i="17"/>
  <c r="M522" i="17"/>
  <c r="F522" i="17"/>
  <c r="AA521" i="17"/>
  <c r="AB521" i="17"/>
  <c r="Y521" i="17"/>
  <c r="X521" i="17"/>
  <c r="V521" i="17"/>
  <c r="I522" i="17" l="1"/>
  <c r="K522" i="17" s="1"/>
  <c r="H522" i="17"/>
  <c r="G522" i="17"/>
  <c r="O522" i="17"/>
  <c r="N522" i="17"/>
  <c r="P522" i="17"/>
  <c r="R522" i="17" s="1"/>
  <c r="J522" i="17" l="1"/>
  <c r="L522" i="17" s="1"/>
  <c r="Q522" i="17"/>
  <c r="S522" i="17" s="1"/>
  <c r="U522" i="17"/>
  <c r="Z522" i="17" l="1"/>
  <c r="T522" i="17"/>
  <c r="AA522" i="17"/>
  <c r="Y522" i="17"/>
  <c r="AB522" i="17"/>
  <c r="F523" i="17"/>
  <c r="X522" i="17"/>
  <c r="M523" i="17"/>
  <c r="W522" i="17"/>
  <c r="V522" i="17"/>
  <c r="O523" i="17" l="1"/>
  <c r="N523" i="17"/>
  <c r="P523" i="17"/>
  <c r="R523" i="17" s="1"/>
  <c r="H523" i="17"/>
  <c r="G523" i="17"/>
  <c r="I523" i="17"/>
  <c r="K523" i="17" s="1"/>
  <c r="J523" i="17" l="1"/>
  <c r="L523" i="17" s="1"/>
  <c r="U523" i="17"/>
  <c r="Q523" i="17"/>
  <c r="S523" i="17" s="1"/>
  <c r="Z523" i="17" l="1"/>
  <c r="T523" i="17"/>
  <c r="V523" i="17" s="1"/>
  <c r="AB523" i="17"/>
  <c r="M524" i="17"/>
  <c r="AA523" i="17"/>
  <c r="F524" i="17"/>
  <c r="W523" i="17"/>
  <c r="X523" i="17"/>
  <c r="Y523" i="17"/>
  <c r="N524" i="17" l="1"/>
  <c r="P524" i="17"/>
  <c r="R524" i="17" s="1"/>
  <c r="O524" i="17"/>
  <c r="I524" i="17"/>
  <c r="K524" i="17" s="1"/>
  <c r="H524" i="17"/>
  <c r="G524" i="17"/>
  <c r="Q524" i="17" l="1"/>
  <c r="S524" i="17" s="1"/>
  <c r="J524" i="17"/>
  <c r="U524" i="17"/>
  <c r="T524" i="17" l="1"/>
  <c r="L524" i="17"/>
  <c r="Z524" i="17" s="1"/>
  <c r="W524" i="17" l="1"/>
  <c r="F525" i="17"/>
  <c r="H525" i="17" s="1"/>
  <c r="V524" i="17"/>
  <c r="AB524" i="17"/>
  <c r="Y524" i="17"/>
  <c r="X524" i="17"/>
  <c r="M525" i="17"/>
  <c r="P525" i="17" s="1"/>
  <c r="R525" i="17" s="1"/>
  <c r="AA524" i="17"/>
  <c r="I525" i="17" l="1"/>
  <c r="K525" i="17" s="1"/>
  <c r="U525" i="17" s="1"/>
  <c r="G525" i="17"/>
  <c r="N525" i="17"/>
  <c r="O525" i="17"/>
  <c r="J525" i="17" l="1"/>
  <c r="L525" i="17" s="1"/>
  <c r="Q525" i="17"/>
  <c r="S525" i="17" s="1"/>
  <c r="Z525" i="17" l="1"/>
  <c r="T525" i="17"/>
  <c r="V525" i="17" s="1"/>
  <c r="M526" i="17"/>
  <c r="F526" i="17"/>
  <c r="AB525" i="17"/>
  <c r="W525" i="17"/>
  <c r="AA525" i="17"/>
  <c r="X525" i="17"/>
  <c r="Y525" i="17"/>
  <c r="G526" i="17" l="1"/>
  <c r="H526" i="17"/>
  <c r="I526" i="17"/>
  <c r="O526" i="17"/>
  <c r="N526" i="17"/>
  <c r="P526" i="17"/>
  <c r="R526" i="17" s="1"/>
  <c r="Q526" i="17" l="1"/>
  <c r="S526" i="17" s="1"/>
  <c r="J526" i="17"/>
  <c r="K526" i="17"/>
  <c r="U526" i="17" s="1"/>
  <c r="T526" i="17" l="1"/>
  <c r="L526" i="17"/>
  <c r="Z526" i="17" s="1"/>
  <c r="AA526" i="17" l="1"/>
  <c r="AB526" i="17"/>
  <c r="M527" i="17"/>
  <c r="F527" i="17"/>
  <c r="X526" i="17"/>
  <c r="W526" i="17"/>
  <c r="Y526" i="17"/>
  <c r="V526" i="17"/>
  <c r="G527" i="17" l="1"/>
  <c r="I527" i="17"/>
  <c r="K527" i="17" s="1"/>
  <c r="H527" i="17"/>
  <c r="P527" i="17"/>
  <c r="R527" i="17" s="1"/>
  <c r="O527" i="17"/>
  <c r="N527" i="17"/>
  <c r="J527" i="17" l="1"/>
  <c r="L527" i="17" s="1"/>
  <c r="U527" i="17"/>
  <c r="Q527" i="17"/>
  <c r="T527" i="17" l="1"/>
  <c r="S527" i="17"/>
  <c r="V527" i="17" s="1"/>
  <c r="W527" i="17" l="1"/>
  <c r="Z527" i="17"/>
  <c r="X527" i="17"/>
  <c r="AA527" i="17"/>
  <c r="AB527" i="17"/>
  <c r="F528" i="17"/>
  <c r="Y527" i="17"/>
  <c r="M528" i="17"/>
  <c r="I528" i="17" l="1"/>
  <c r="K528" i="17" s="1"/>
  <c r="H528" i="17"/>
  <c r="G528" i="17"/>
  <c r="P528" i="17"/>
  <c r="R528" i="17" s="1"/>
  <c r="N528" i="17"/>
  <c r="O528" i="17"/>
  <c r="Q528" i="17" l="1"/>
  <c r="S528" i="17" s="1"/>
  <c r="U528" i="17"/>
  <c r="J528" i="17"/>
  <c r="T528" i="17" l="1"/>
  <c r="L528" i="17"/>
  <c r="Z528" i="17" s="1"/>
  <c r="F529" i="17" l="1"/>
  <c r="W528" i="17"/>
  <c r="X528" i="17"/>
  <c r="AA528" i="17"/>
  <c r="M529" i="17"/>
  <c r="AB528" i="17"/>
  <c r="Y528" i="17"/>
  <c r="V528" i="17"/>
  <c r="P529" i="17" l="1"/>
  <c r="R529" i="17" s="1"/>
  <c r="N529" i="17"/>
  <c r="O529" i="17"/>
  <c r="H529" i="17"/>
  <c r="I529" i="17"/>
  <c r="K529" i="17" s="1"/>
  <c r="G529" i="17"/>
  <c r="U529" i="17" l="1"/>
  <c r="Q529" i="17"/>
  <c r="S529" i="17" s="1"/>
  <c r="J529" i="17"/>
  <c r="L529" i="17" l="1"/>
  <c r="Z529" i="17" s="1"/>
  <c r="T529" i="17"/>
  <c r="AA529" i="17" l="1"/>
  <c r="W529" i="17"/>
  <c r="AB529" i="17"/>
  <c r="F530" i="17"/>
  <c r="Y529" i="17"/>
  <c r="X529" i="17"/>
  <c r="M530" i="17"/>
  <c r="V529" i="17"/>
  <c r="O530" i="17" l="1"/>
  <c r="N530" i="17"/>
  <c r="P530" i="17"/>
  <c r="R530" i="17" s="1"/>
  <c r="G530" i="17"/>
  <c r="H530" i="17"/>
  <c r="I530" i="17"/>
  <c r="K530" i="17" s="1"/>
  <c r="J530" i="17" l="1"/>
  <c r="L530" i="17" s="1"/>
  <c r="Q530" i="17"/>
  <c r="S530" i="17" s="1"/>
  <c r="U530" i="17"/>
  <c r="Z530" i="17" l="1"/>
  <c r="T530" i="17"/>
  <c r="V530" i="17" s="1"/>
  <c r="X530" i="17"/>
  <c r="M531" i="17"/>
  <c r="W530" i="17"/>
  <c r="F531" i="17"/>
  <c r="AB530" i="17"/>
  <c r="Y530" i="17"/>
  <c r="AA530" i="17"/>
  <c r="H531" i="17" l="1"/>
  <c r="G531" i="17"/>
  <c r="I531" i="17"/>
  <c r="K531" i="17" s="1"/>
  <c r="P531" i="17"/>
  <c r="R531" i="17" s="1"/>
  <c r="N531" i="17"/>
  <c r="O531" i="17"/>
  <c r="U531" i="17" l="1"/>
  <c r="Q531" i="17"/>
  <c r="J531" i="17"/>
  <c r="L531" i="17" s="1"/>
  <c r="T531" i="17" l="1"/>
  <c r="S531" i="17"/>
  <c r="Y531" i="17" s="1"/>
  <c r="Z531" i="17" l="1"/>
  <c r="AA531" i="17"/>
  <c r="AB531" i="17"/>
  <c r="V531" i="17"/>
  <c r="F532" i="17"/>
  <c r="M532" i="17"/>
  <c r="W531" i="17"/>
  <c r="X531" i="17"/>
  <c r="P532" i="17" l="1"/>
  <c r="R532" i="17" s="1"/>
  <c r="N532" i="17"/>
  <c r="O532" i="17"/>
  <c r="G532" i="17"/>
  <c r="H532" i="17"/>
  <c r="I532" i="17"/>
  <c r="K532" i="17" s="1"/>
  <c r="U532" i="17" l="1"/>
  <c r="J532" i="17"/>
  <c r="L532" i="17" s="1"/>
  <c r="Q532" i="17"/>
  <c r="S532" i="17" s="1"/>
  <c r="Z532" i="17" l="1"/>
  <c r="F533" i="17"/>
  <c r="Y532" i="17"/>
  <c r="X532" i="17"/>
  <c r="AB532" i="17"/>
  <c r="AA532" i="17"/>
  <c r="M533" i="17"/>
  <c r="W532" i="17"/>
  <c r="T532" i="17"/>
  <c r="V532" i="17" s="1"/>
  <c r="O533" i="17" l="1"/>
  <c r="N533" i="17"/>
  <c r="P533" i="17"/>
  <c r="R533" i="17" s="1"/>
  <c r="G533" i="17"/>
  <c r="I533" i="17"/>
  <c r="K533" i="17" s="1"/>
  <c r="H533" i="17"/>
  <c r="U533" i="17" l="1"/>
  <c r="J533" i="17"/>
  <c r="Q533" i="17"/>
  <c r="S533" i="17" s="1"/>
  <c r="T533" i="17" l="1"/>
  <c r="L533" i="17"/>
  <c r="Z533" i="17" s="1"/>
  <c r="V533" i="17" l="1"/>
  <c r="W533" i="17"/>
  <c r="Y533" i="17"/>
  <c r="AB533" i="17"/>
  <c r="X533" i="17"/>
  <c r="M534" i="17"/>
  <c r="AA533" i="17"/>
  <c r="F534" i="17"/>
  <c r="H534" i="17" l="1"/>
  <c r="G534" i="17"/>
  <c r="I534" i="17"/>
  <c r="K534" i="17" s="1"/>
  <c r="N534" i="17"/>
  <c r="O534" i="17"/>
  <c r="P534" i="17"/>
  <c r="R534" i="17" s="1"/>
  <c r="Q534" i="17" l="1"/>
  <c r="S534" i="17" s="1"/>
  <c r="J534" i="17"/>
  <c r="U534" i="17"/>
  <c r="T534" i="17" l="1"/>
  <c r="L534" i="17"/>
  <c r="Z534" i="17" s="1"/>
  <c r="F535" i="17" l="1"/>
  <c r="AB534" i="17"/>
  <c r="X534" i="17"/>
  <c r="W534" i="17"/>
  <c r="AA534" i="17"/>
  <c r="Y534" i="17"/>
  <c r="M535" i="17"/>
  <c r="V534" i="17"/>
  <c r="N535" i="17" l="1"/>
  <c r="P535" i="17"/>
  <c r="R535" i="17" s="1"/>
  <c r="O535" i="17"/>
  <c r="H535" i="17"/>
  <c r="I535" i="17"/>
  <c r="K535" i="17" s="1"/>
  <c r="G535" i="17"/>
  <c r="Q535" i="17" l="1"/>
  <c r="S535" i="17" s="1"/>
  <c r="J535" i="17"/>
  <c r="L535" i="17" s="1"/>
  <c r="U535" i="17"/>
  <c r="Z535" i="17" l="1"/>
  <c r="T535" i="17"/>
  <c r="V535" i="17" s="1"/>
  <c r="F536" i="17"/>
  <c r="M536" i="17"/>
  <c r="Y535" i="17"/>
  <c r="X535" i="17"/>
  <c r="W535" i="17"/>
  <c r="AA535" i="17"/>
  <c r="AB535" i="17"/>
  <c r="P536" i="17" l="1"/>
  <c r="R536" i="17" s="1"/>
  <c r="N536" i="17"/>
  <c r="O536" i="17"/>
  <c r="G536" i="17"/>
  <c r="H536" i="17"/>
  <c r="I536" i="17"/>
  <c r="K536" i="17" s="1"/>
  <c r="Q536" i="17" l="1"/>
  <c r="S536" i="17" s="1"/>
  <c r="U536" i="17"/>
  <c r="J536" i="17"/>
  <c r="T536" i="17" l="1"/>
  <c r="L536" i="17"/>
  <c r="Z536" i="17" s="1"/>
  <c r="AB536" i="17" l="1"/>
  <c r="M537" i="17"/>
  <c r="P537" i="17" s="1"/>
  <c r="R537" i="17" s="1"/>
  <c r="F537" i="17"/>
  <c r="I537" i="17" s="1"/>
  <c r="K537" i="17" s="1"/>
  <c r="AA536" i="17"/>
  <c r="X536" i="17"/>
  <c r="Y536" i="17"/>
  <c r="W536" i="17"/>
  <c r="V536" i="17"/>
  <c r="N537" i="17" l="1"/>
  <c r="O537" i="17"/>
  <c r="G537" i="17"/>
  <c r="H537" i="17"/>
  <c r="U537" i="17"/>
  <c r="Q537" i="17" l="1"/>
  <c r="S537" i="17" s="1"/>
  <c r="J537" i="17"/>
  <c r="L537" i="17" s="1"/>
  <c r="Z537" i="17" l="1"/>
  <c r="AB537" i="17"/>
  <c r="W537" i="17"/>
  <c r="M538" i="17"/>
  <c r="O538" i="17" s="1"/>
  <c r="Y537" i="17"/>
  <c r="X537" i="17"/>
  <c r="AA537" i="17"/>
  <c r="F538" i="17"/>
  <c r="I538" i="17" s="1"/>
  <c r="K538" i="17" s="1"/>
  <c r="T537" i="17"/>
  <c r="V537" i="17" s="1"/>
  <c r="P538" i="17" l="1"/>
  <c r="R538" i="17" s="1"/>
  <c r="U538" i="17" s="1"/>
  <c r="N538" i="17"/>
  <c r="G538" i="17"/>
  <c r="H538" i="17"/>
  <c r="Q538" i="17" l="1"/>
  <c r="S538" i="17" s="1"/>
  <c r="J538" i="17"/>
  <c r="L538" i="17" s="1"/>
  <c r="T538" i="17" l="1"/>
  <c r="Z538" i="17"/>
  <c r="AB538" i="17"/>
  <c r="W538" i="17"/>
  <c r="V538" i="17"/>
  <c r="X538" i="17"/>
  <c r="M539" i="17"/>
  <c r="N539" i="17" s="1"/>
  <c r="AA538" i="17"/>
  <c r="F539" i="17"/>
  <c r="H539" i="17" s="1"/>
  <c r="Y538" i="17"/>
  <c r="P539" i="17" l="1"/>
  <c r="R539" i="17" s="1"/>
  <c r="O539" i="17"/>
  <c r="G539" i="17"/>
  <c r="I539" i="17"/>
  <c r="K539" i="17" s="1"/>
  <c r="Q539" i="17" l="1"/>
  <c r="S539" i="17" s="1"/>
  <c r="J539" i="17"/>
  <c r="L539" i="17" s="1"/>
  <c r="U539" i="17"/>
  <c r="W539" i="17" l="1"/>
  <c r="F540" i="17"/>
  <c r="G540" i="17" s="1"/>
  <c r="Y539" i="17"/>
  <c r="T539" i="17"/>
  <c r="AB539" i="17"/>
  <c r="X539" i="17"/>
  <c r="M540" i="17"/>
  <c r="N540" i="17" s="1"/>
  <c r="V539" i="17"/>
  <c r="AA539" i="17"/>
  <c r="Z539" i="17"/>
  <c r="I540" i="17" l="1"/>
  <c r="K540" i="17" s="1"/>
  <c r="H540" i="17"/>
  <c r="P540" i="17"/>
  <c r="R540" i="17" s="1"/>
  <c r="O540" i="17"/>
  <c r="J540" i="17" l="1"/>
  <c r="L540" i="17" s="1"/>
  <c r="U540" i="17"/>
  <c r="Q540" i="17"/>
  <c r="S540" i="17" s="1"/>
  <c r="Z540" i="17" l="1"/>
  <c r="T540" i="17"/>
  <c r="AB540" i="17"/>
  <c r="X540" i="17"/>
  <c r="AA540" i="17"/>
  <c r="M541" i="17"/>
  <c r="W540" i="17"/>
  <c r="Y540" i="17"/>
  <c r="F541" i="17"/>
  <c r="V540" i="17"/>
  <c r="H541" i="17" l="1"/>
  <c r="G541" i="17"/>
  <c r="I541" i="17"/>
  <c r="K541" i="17" s="1"/>
  <c r="P541" i="17"/>
  <c r="R541" i="17" s="1"/>
  <c r="O541" i="17"/>
  <c r="N541" i="17"/>
  <c r="Q541" i="17" l="1"/>
  <c r="S541" i="17" s="1"/>
  <c r="U541" i="17"/>
  <c r="J541" i="17"/>
  <c r="T541" i="17" l="1"/>
  <c r="L541" i="17"/>
  <c r="Z541" i="17" s="1"/>
  <c r="AA541" i="17" l="1"/>
  <c r="M542" i="17"/>
  <c r="Y541" i="17"/>
  <c r="W541" i="17"/>
  <c r="F542" i="17"/>
  <c r="X541" i="17"/>
  <c r="AB541" i="17"/>
  <c r="V541" i="17"/>
  <c r="O542" i="17" l="1"/>
  <c r="N542" i="17"/>
  <c r="P542" i="17"/>
  <c r="R542" i="17" s="1"/>
  <c r="H542" i="17"/>
  <c r="G542" i="17"/>
  <c r="I542" i="17"/>
  <c r="K542" i="17" s="1"/>
  <c r="J542" i="17" l="1"/>
  <c r="L542" i="17" s="1"/>
  <c r="Q542" i="17"/>
  <c r="U542" i="17"/>
  <c r="T542" i="17" l="1"/>
  <c r="S542" i="17"/>
  <c r="F543" i="17" s="1"/>
  <c r="AB542" i="17"/>
  <c r="M543" i="17" l="1"/>
  <c r="O543" i="17" s="1"/>
  <c r="Y542" i="17"/>
  <c r="V542" i="17"/>
  <c r="X542" i="17"/>
  <c r="Z542" i="17"/>
  <c r="AA542" i="17"/>
  <c r="W542" i="17"/>
  <c r="G543" i="17"/>
  <c r="I543" i="17"/>
  <c r="K543" i="17" s="1"/>
  <c r="H543" i="17"/>
  <c r="N543" i="17" l="1"/>
  <c r="P543" i="17"/>
  <c r="R543" i="17" s="1"/>
  <c r="U543" i="17" s="1"/>
  <c r="J543" i="17"/>
  <c r="Q543" i="17" l="1"/>
  <c r="S543" i="17" s="1"/>
  <c r="L543" i="17"/>
  <c r="Z543" i="17" l="1"/>
  <c r="T543" i="17"/>
  <c r="W543" i="17"/>
  <c r="Y543" i="17"/>
  <c r="X543" i="17"/>
  <c r="AA543" i="17"/>
  <c r="M544" i="17"/>
  <c r="F544" i="17"/>
  <c r="AB543" i="17"/>
  <c r="V543" i="17"/>
  <c r="G544" i="17" l="1"/>
  <c r="I544" i="17"/>
  <c r="K544" i="17" s="1"/>
  <c r="H544" i="17"/>
  <c r="O544" i="17"/>
  <c r="N544" i="17"/>
  <c r="P544" i="17"/>
  <c r="R544" i="17" s="1"/>
  <c r="Q544" i="17" l="1"/>
  <c r="S544" i="17" s="1"/>
  <c r="J544" i="17"/>
  <c r="L544" i="17" s="1"/>
  <c r="U544" i="17"/>
  <c r="Z544" i="17" l="1"/>
  <c r="Y544" i="17"/>
  <c r="W544" i="17"/>
  <c r="F545" i="17"/>
  <c r="G545" i="17" s="1"/>
  <c r="M545" i="17"/>
  <c r="O545" i="17" s="1"/>
  <c r="AB544" i="17"/>
  <c r="T544" i="17"/>
  <c r="V544" i="17" s="1"/>
  <c r="X544" i="17"/>
  <c r="AA544" i="17"/>
  <c r="P545" i="17" l="1"/>
  <c r="R545" i="17" s="1"/>
  <c r="N545" i="17"/>
  <c r="H545" i="17"/>
  <c r="I545" i="17"/>
  <c r="K545" i="17" s="1"/>
  <c r="Q545" i="17" l="1"/>
  <c r="S545" i="17" s="1"/>
  <c r="U545" i="17"/>
  <c r="J545" i="17"/>
  <c r="T545" i="17" l="1"/>
  <c r="L545" i="17"/>
  <c r="Z545" i="17" s="1"/>
  <c r="M546" i="17" l="1"/>
  <c r="O546" i="17" s="1"/>
  <c r="V545" i="17"/>
  <c r="AB545" i="17"/>
  <c r="W545" i="17"/>
  <c r="F546" i="17"/>
  <c r="H546" i="17" s="1"/>
  <c r="Y545" i="17"/>
  <c r="X545" i="17"/>
  <c r="AA545" i="17"/>
  <c r="P546" i="17" l="1"/>
  <c r="R546" i="17" s="1"/>
  <c r="N546" i="17"/>
  <c r="I546" i="17"/>
  <c r="K546" i="17" s="1"/>
  <c r="G546" i="17"/>
  <c r="U546" i="17" l="1"/>
  <c r="J546" i="17"/>
  <c r="L546" i="17" s="1"/>
  <c r="Q546" i="17"/>
  <c r="S546" i="17" s="1"/>
  <c r="X546" i="17" l="1"/>
  <c r="M547" i="17"/>
  <c r="P547" i="17" s="1"/>
  <c r="R547" i="17" s="1"/>
  <c r="T546" i="17"/>
  <c r="V546" i="17" s="1"/>
  <c r="AA546" i="17"/>
  <c r="Y546" i="17"/>
  <c r="Z546" i="17"/>
  <c r="W546" i="17"/>
  <c r="AB546" i="17"/>
  <c r="F547" i="17"/>
  <c r="G547" i="17" s="1"/>
  <c r="O547" i="17"/>
  <c r="N547" i="17" l="1"/>
  <c r="Q547" i="17" s="1"/>
  <c r="S547" i="17" s="1"/>
  <c r="I547" i="17"/>
  <c r="K547" i="17" s="1"/>
  <c r="U547" i="17" s="1"/>
  <c r="H547" i="17"/>
  <c r="J547" i="17" l="1"/>
  <c r="T547" i="17" s="1"/>
  <c r="L547" i="17" l="1"/>
  <c r="Z547" i="17" s="1"/>
  <c r="V547" i="17" l="1"/>
  <c r="W547" i="17"/>
  <c r="AB547" i="17"/>
  <c r="Y547" i="17"/>
  <c r="F548" i="17"/>
  <c r="I548" i="17" s="1"/>
  <c r="K548" i="17" s="1"/>
  <c r="X547" i="17"/>
  <c r="M548" i="17"/>
  <c r="N548" i="17" s="1"/>
  <c r="AA547" i="17"/>
  <c r="H548" i="17" l="1"/>
  <c r="G548" i="17"/>
  <c r="O548" i="17"/>
  <c r="P548" i="17"/>
  <c r="R548" i="17" s="1"/>
  <c r="U548" i="17" s="1"/>
  <c r="J548" i="17" l="1"/>
  <c r="L548" i="17" s="1"/>
  <c r="Q548" i="17"/>
  <c r="T548" i="17" l="1"/>
  <c r="S548" i="17"/>
  <c r="AA548" i="17" s="1"/>
  <c r="Z548" i="17"/>
  <c r="W548" i="17"/>
  <c r="F549" i="17" l="1"/>
  <c r="H549" i="17" s="1"/>
  <c r="V548" i="17"/>
  <c r="AB548" i="17"/>
  <c r="X548" i="17"/>
  <c r="Y548" i="17"/>
  <c r="M549" i="17"/>
  <c r="G549" i="17" l="1"/>
  <c r="I549" i="17"/>
  <c r="K549" i="17" s="1"/>
  <c r="P549" i="17"/>
  <c r="R549" i="17" s="1"/>
  <c r="N549" i="17"/>
  <c r="O549" i="17"/>
  <c r="J549" i="17" l="1"/>
  <c r="L549" i="17" s="1"/>
  <c r="U549" i="17"/>
  <c r="Q549" i="17"/>
  <c r="S549" i="17" s="1"/>
  <c r="Z549" i="17" l="1"/>
  <c r="W549" i="17"/>
  <c r="AB549" i="17"/>
  <c r="Y549" i="17"/>
  <c r="X549" i="17"/>
  <c r="AA549" i="17"/>
  <c r="M550" i="17"/>
  <c r="N550" i="17" s="1"/>
  <c r="T549" i="17"/>
  <c r="V549" i="17" s="1"/>
  <c r="F550" i="17"/>
  <c r="P550" i="17" l="1"/>
  <c r="R550" i="17" s="1"/>
  <c r="O550" i="17"/>
  <c r="I550" i="17"/>
  <c r="K550" i="17" s="1"/>
  <c r="G550" i="17"/>
  <c r="H550" i="17"/>
  <c r="U550" i="17" l="1"/>
  <c r="J550" i="17"/>
  <c r="L550" i="17" s="1"/>
  <c r="Q550" i="17"/>
  <c r="S550" i="17" s="1"/>
  <c r="W550" i="17" l="1"/>
  <c r="X550" i="17"/>
  <c r="F551" i="17"/>
  <c r="I551" i="17" s="1"/>
  <c r="K551" i="17" s="1"/>
  <c r="T550" i="17"/>
  <c r="V550" i="17" s="1"/>
  <c r="Y550" i="17"/>
  <c r="M551" i="17"/>
  <c r="N551" i="17" s="1"/>
  <c r="AB550" i="17"/>
  <c r="AA550" i="17"/>
  <c r="Z550" i="17"/>
  <c r="G551" i="17" l="1"/>
  <c r="H551" i="17"/>
  <c r="O551" i="17"/>
  <c r="P551" i="17"/>
  <c r="R551" i="17" s="1"/>
  <c r="U551" i="17" s="1"/>
  <c r="J551" i="17" l="1"/>
  <c r="L551" i="17" s="1"/>
  <c r="Q551" i="17"/>
  <c r="S551" i="17" s="1"/>
  <c r="Z551" i="17" l="1"/>
  <c r="AB551" i="17"/>
  <c r="F552" i="17"/>
  <c r="I552" i="17" s="1"/>
  <c r="K552" i="17" s="1"/>
  <c r="Y551" i="17"/>
  <c r="W551" i="17"/>
  <c r="AA551" i="17"/>
  <c r="X551" i="17"/>
  <c r="M552" i="17"/>
  <c r="O552" i="17" s="1"/>
  <c r="T551" i="17"/>
  <c r="V551" i="17" s="1"/>
  <c r="H552" i="17" l="1"/>
  <c r="G552" i="17"/>
  <c r="N552" i="17"/>
  <c r="P552" i="17"/>
  <c r="R552" i="17" s="1"/>
  <c r="U552" i="17" s="1"/>
  <c r="J552" i="17" l="1"/>
  <c r="L552" i="17" s="1"/>
  <c r="Q552" i="17"/>
  <c r="S552" i="17" s="1"/>
  <c r="Z552" i="17" l="1"/>
  <c r="T552" i="17"/>
  <c r="V552" i="17" s="1"/>
  <c r="AB552" i="17"/>
  <c r="AA552" i="17"/>
  <c r="X552" i="17"/>
  <c r="F553" i="17"/>
  <c r="I553" i="17" s="1"/>
  <c r="K553" i="17" s="1"/>
  <c r="M553" i="17"/>
  <c r="N553" i="17" s="1"/>
  <c r="W552" i="17"/>
  <c r="Y552" i="17"/>
  <c r="H553" i="17" l="1"/>
  <c r="O553" i="17"/>
  <c r="G553" i="17"/>
  <c r="P553" i="17"/>
  <c r="R553" i="17" s="1"/>
  <c r="U553" i="17" s="1"/>
  <c r="J553" i="17" l="1"/>
  <c r="L553" i="17" s="1"/>
  <c r="Q553" i="17"/>
  <c r="S553" i="17" s="1"/>
  <c r="W553" i="17" l="1"/>
  <c r="Y553" i="17"/>
  <c r="F554" i="17"/>
  <c r="H554" i="17" s="1"/>
  <c r="AB553" i="17"/>
  <c r="X553" i="17"/>
  <c r="Z553" i="17"/>
  <c r="M554" i="17"/>
  <c r="P554" i="17" s="1"/>
  <c r="R554" i="17" s="1"/>
  <c r="AA553" i="17"/>
  <c r="T553" i="17"/>
  <c r="V553" i="17" s="1"/>
  <c r="I554" i="17" l="1"/>
  <c r="K554" i="17" s="1"/>
  <c r="U554" i="17" s="1"/>
  <c r="G554" i="17"/>
  <c r="N554" i="17"/>
  <c r="O554" i="17"/>
  <c r="J554" i="17" l="1"/>
  <c r="L554" i="17" s="1"/>
  <c r="Q554" i="17"/>
  <c r="S554" i="17" s="1"/>
  <c r="Z554" i="17" l="1"/>
  <c r="T554" i="17"/>
  <c r="V554" i="17" s="1"/>
  <c r="F555" i="17"/>
  <c r="AA554" i="17"/>
  <c r="M555" i="17"/>
  <c r="AB554" i="17"/>
  <c r="X554" i="17"/>
  <c r="W554" i="17"/>
  <c r="Y554" i="17"/>
  <c r="O555" i="17" l="1"/>
  <c r="P555" i="17"/>
  <c r="R555" i="17" s="1"/>
  <c r="N555" i="17"/>
  <c r="I555" i="17"/>
  <c r="K555" i="17" s="1"/>
  <c r="G555" i="17"/>
  <c r="H555" i="17"/>
  <c r="Q555" i="17" l="1"/>
  <c r="S555" i="17" s="1"/>
  <c r="U555" i="17"/>
  <c r="J555" i="17"/>
  <c r="T555" i="17" l="1"/>
  <c r="L555" i="17"/>
  <c r="Z555" i="17" s="1"/>
  <c r="M556" i="17" l="1"/>
  <c r="F556" i="17"/>
  <c r="AB555" i="17"/>
  <c r="X555" i="17"/>
  <c r="AA555" i="17"/>
  <c r="W555" i="17"/>
  <c r="Y555" i="17"/>
  <c r="V555" i="17"/>
  <c r="I556" i="17" l="1"/>
  <c r="K556" i="17" s="1"/>
  <c r="H556" i="17"/>
  <c r="G556" i="17"/>
  <c r="N556" i="17"/>
  <c r="P556" i="17"/>
  <c r="O556" i="17"/>
  <c r="J556" i="17" l="1"/>
  <c r="L556" i="17" s="1"/>
  <c r="Q556" i="17"/>
  <c r="R556" i="17"/>
  <c r="T556" i="17" l="1"/>
  <c r="S556" i="17"/>
  <c r="AB556" i="17" s="1"/>
  <c r="U556" i="17"/>
  <c r="W556" i="17" l="1"/>
  <c r="Z556" i="17"/>
  <c r="X556" i="17"/>
  <c r="Y556" i="17"/>
  <c r="AA556" i="17"/>
  <c r="V556" i="17"/>
  <c r="M557" i="17"/>
  <c r="O557" i="17" s="1"/>
  <c r="F557" i="17"/>
  <c r="G557" i="17" s="1"/>
  <c r="P557" i="17" l="1"/>
  <c r="R557" i="17" s="1"/>
  <c r="N557" i="17"/>
  <c r="I557" i="17"/>
  <c r="K557" i="17" s="1"/>
  <c r="H557" i="17"/>
  <c r="J557" i="17" l="1"/>
  <c r="Q557" i="17"/>
  <c r="S557" i="17" s="1"/>
  <c r="U557" i="17"/>
  <c r="T557" i="17" l="1"/>
  <c r="L557" i="17"/>
  <c r="M558" i="17" s="1"/>
  <c r="O558" i="17" s="1"/>
  <c r="AB557" i="17" l="1"/>
  <c r="AA557" i="17"/>
  <c r="P558" i="17"/>
  <c r="R558" i="17" s="1"/>
  <c r="F558" i="17"/>
  <c r="G558" i="17" s="1"/>
  <c r="W557" i="17"/>
  <c r="Y557" i="17"/>
  <c r="N558" i="17"/>
  <c r="X557" i="17"/>
  <c r="Z557" i="17"/>
  <c r="V557" i="17"/>
  <c r="Q558" i="17" l="1"/>
  <c r="S558" i="17" s="1"/>
  <c r="H558" i="17"/>
  <c r="I558" i="17"/>
  <c r="K558" i="17" s="1"/>
  <c r="U558" i="17" s="1"/>
  <c r="J558" i="17" l="1"/>
  <c r="L558" i="17" l="1"/>
  <c r="T558" i="17"/>
  <c r="V558" i="17" l="1"/>
  <c r="Y558" i="17"/>
  <c r="AB558" i="17"/>
  <c r="M559" i="17"/>
  <c r="AA558" i="17"/>
  <c r="F559" i="17"/>
  <c r="Z558" i="17"/>
  <c r="W558" i="17"/>
  <c r="X558" i="17"/>
  <c r="H559" i="17" l="1"/>
  <c r="G559" i="17"/>
  <c r="I559" i="17"/>
  <c r="K559" i="17" s="1"/>
  <c r="N559" i="17"/>
  <c r="O559" i="17"/>
  <c r="P559" i="17"/>
  <c r="R559" i="17" s="1"/>
  <c r="J559" i="17" l="1"/>
  <c r="L559" i="17" s="1"/>
  <c r="Q559" i="17"/>
  <c r="S559" i="17" s="1"/>
  <c r="U559" i="17"/>
  <c r="T559" i="17" l="1"/>
  <c r="V559" i="17" s="1"/>
  <c r="Z559" i="17"/>
  <c r="AA559" i="17"/>
  <c r="AB559" i="17"/>
  <c r="W559" i="17"/>
  <c r="M560" i="17"/>
  <c r="Y559" i="17"/>
  <c r="X559" i="17"/>
  <c r="F560" i="17"/>
  <c r="G560" i="17" l="1"/>
  <c r="I560" i="17"/>
  <c r="K560" i="17" s="1"/>
  <c r="H560" i="17"/>
  <c r="P560" i="17"/>
  <c r="R560" i="17" s="1"/>
  <c r="N560" i="17"/>
  <c r="O560" i="17"/>
  <c r="Q560" i="17" l="1"/>
  <c r="S560" i="17" s="1"/>
  <c r="J560" i="17"/>
  <c r="U560" i="17"/>
  <c r="T560" i="17" l="1"/>
  <c r="L560" i="17"/>
  <c r="Z560" i="17" l="1"/>
  <c r="Y560" i="17"/>
  <c r="AA560" i="17"/>
  <c r="F561" i="17"/>
  <c r="AB560" i="17"/>
  <c r="M561" i="17"/>
  <c r="V560" i="17"/>
  <c r="X560" i="17"/>
  <c r="W560" i="17"/>
  <c r="H561" i="17" l="1"/>
  <c r="G561" i="17"/>
  <c r="I561" i="17"/>
  <c r="K561" i="17" s="1"/>
  <c r="O561" i="17"/>
  <c r="N561" i="17"/>
  <c r="P561" i="17"/>
  <c r="R561" i="17" s="1"/>
  <c r="J561" i="17" l="1"/>
  <c r="L561" i="17" s="1"/>
  <c r="Q561" i="17"/>
  <c r="S561" i="17" s="1"/>
  <c r="U561" i="17"/>
  <c r="Z561" i="17" l="1"/>
  <c r="Y561" i="17"/>
  <c r="W561" i="17"/>
  <c r="M562" i="17"/>
  <c r="N562" i="17" s="1"/>
  <c r="AB561" i="17"/>
  <c r="X561" i="17"/>
  <c r="AA561" i="17"/>
  <c r="F562" i="17"/>
  <c r="I562" i="17" s="1"/>
  <c r="K562" i="17" s="1"/>
  <c r="T561" i="17"/>
  <c r="V561" i="17" s="1"/>
  <c r="P562" i="17" l="1"/>
  <c r="R562" i="17" s="1"/>
  <c r="U562" i="17" s="1"/>
  <c r="O562" i="17"/>
  <c r="H562" i="17"/>
  <c r="G562" i="17"/>
  <c r="Q562" i="17" l="1"/>
  <c r="S562" i="17" s="1"/>
  <c r="J562" i="17"/>
  <c r="L562" i="17" s="1"/>
  <c r="T562" i="17" l="1"/>
  <c r="V562" i="17" s="1"/>
  <c r="AA562" i="17"/>
  <c r="AB562" i="17"/>
  <c r="W562" i="17"/>
  <c r="M563" i="17"/>
  <c r="O563" i="17" s="1"/>
  <c r="Z562" i="17"/>
  <c r="F563" i="17"/>
  <c r="I563" i="17" s="1"/>
  <c r="K563" i="17" s="1"/>
  <c r="X562" i="17"/>
  <c r="Y562" i="17"/>
  <c r="P563" i="17" l="1"/>
  <c r="R563" i="17" s="1"/>
  <c r="U563" i="17" s="1"/>
  <c r="N563" i="17"/>
  <c r="G563" i="17"/>
  <c r="H563" i="17"/>
  <c r="Q563" i="17" l="1"/>
  <c r="S563" i="17" s="1"/>
  <c r="J563" i="17"/>
  <c r="T563" i="17" l="1"/>
  <c r="L563" i="17"/>
  <c r="F564" i="17" s="1"/>
  <c r="Z563" i="17" l="1"/>
  <c r="V563" i="17"/>
  <c r="M564" i="17"/>
  <c r="O564" i="17" s="1"/>
  <c r="W563" i="17"/>
  <c r="I564" i="17"/>
  <c r="K564" i="17" s="1"/>
  <c r="H564" i="17"/>
  <c r="G564" i="17"/>
  <c r="AB563" i="17"/>
  <c r="X563" i="17"/>
  <c r="AA563" i="17"/>
  <c r="Y563" i="17"/>
  <c r="P564" i="17" l="1"/>
  <c r="R564" i="17" s="1"/>
  <c r="U564" i="17" s="1"/>
  <c r="N564" i="17"/>
  <c r="J564" i="17"/>
  <c r="L564" i="17" s="1"/>
  <c r="Q564" i="17" l="1"/>
  <c r="S564" i="17" s="1"/>
  <c r="M565" i="17" s="1"/>
  <c r="N565" i="17" s="1"/>
  <c r="Y564" i="17" l="1"/>
  <c r="X564" i="17"/>
  <c r="W564" i="17"/>
  <c r="AA564" i="17"/>
  <c r="F565" i="17"/>
  <c r="H565" i="17" s="1"/>
  <c r="T564" i="17"/>
  <c r="V564" i="17" s="1"/>
  <c r="Z564" i="17"/>
  <c r="AB564" i="17"/>
  <c r="P565" i="17"/>
  <c r="R565" i="17" s="1"/>
  <c r="O565" i="17"/>
  <c r="I565" i="17" l="1"/>
  <c r="K565" i="17" s="1"/>
  <c r="U565" i="17" s="1"/>
  <c r="G565" i="17"/>
  <c r="Q565" i="17"/>
  <c r="S565" i="17" s="1"/>
  <c r="J565" i="17" l="1"/>
  <c r="T565" i="17" s="1"/>
  <c r="L565" i="17" l="1"/>
  <c r="Z565" i="17" s="1"/>
  <c r="M566" i="17"/>
  <c r="P566" i="17" s="1"/>
  <c r="R566" i="17" s="1"/>
  <c r="V565" i="17"/>
  <c r="Y565" i="17"/>
  <c r="W565" i="17"/>
  <c r="AA565" i="17"/>
  <c r="F566" i="17"/>
  <c r="I566" i="17" s="1"/>
  <c r="K566" i="17" s="1"/>
  <c r="X565" i="17" l="1"/>
  <c r="AB565" i="17"/>
  <c r="N566" i="17"/>
  <c r="O566" i="17"/>
  <c r="H566" i="17"/>
  <c r="G566" i="17"/>
  <c r="U566" i="17"/>
  <c r="Q566" i="17" l="1"/>
  <c r="S566" i="17" s="1"/>
  <c r="J566" i="17"/>
  <c r="T566" i="17" l="1"/>
  <c r="L566" i="17"/>
  <c r="Z566" i="17" s="1"/>
  <c r="V566" i="17" l="1"/>
  <c r="W566" i="17"/>
  <c r="X566" i="17"/>
  <c r="AB566" i="17"/>
  <c r="AA566" i="17"/>
  <c r="F567" i="17"/>
  <c r="G567" i="17" s="1"/>
  <c r="M567" i="17"/>
  <c r="N567" i="17" s="1"/>
  <c r="Y566" i="17"/>
  <c r="O567" i="17" l="1"/>
  <c r="H567" i="17"/>
  <c r="P567" i="17"/>
  <c r="R567" i="17" s="1"/>
  <c r="I567" i="17"/>
  <c r="K567" i="17" s="1"/>
  <c r="Q567" i="17" l="1"/>
  <c r="S567" i="17" s="1"/>
  <c r="U567" i="17"/>
  <c r="J567" i="17"/>
  <c r="T567" i="17" l="1"/>
  <c r="L567" i="17"/>
  <c r="Z567" i="17" s="1"/>
  <c r="V567" i="17" l="1"/>
  <c r="F568" i="17"/>
  <c r="G568" i="17" s="1"/>
  <c r="M568" i="17"/>
  <c r="N568" i="17" s="1"/>
  <c r="AA567" i="17"/>
  <c r="W567" i="17"/>
  <c r="Y567" i="17"/>
  <c r="AB567" i="17"/>
  <c r="X567" i="17"/>
  <c r="I568" i="17" l="1"/>
  <c r="K568" i="17" s="1"/>
  <c r="H568" i="17"/>
  <c r="P568" i="17"/>
  <c r="R568" i="17" s="1"/>
  <c r="O568" i="17"/>
  <c r="J568" i="17" l="1"/>
  <c r="L568" i="17" s="1"/>
  <c r="U568" i="17"/>
  <c r="Q568" i="17"/>
  <c r="S568" i="17" s="1"/>
  <c r="Z568" i="17" l="1"/>
  <c r="T568" i="17"/>
  <c r="F569" i="17"/>
  <c r="Y568" i="17"/>
  <c r="AB568" i="17"/>
  <c r="X568" i="17"/>
  <c r="AA568" i="17"/>
  <c r="W568" i="17"/>
  <c r="M569" i="17"/>
  <c r="V568" i="17"/>
  <c r="O569" i="17" l="1"/>
  <c r="N569" i="17"/>
  <c r="P569" i="17"/>
  <c r="R569" i="17" s="1"/>
  <c r="H569" i="17"/>
  <c r="G569" i="17"/>
  <c r="I569" i="17"/>
  <c r="K569" i="17" s="1"/>
  <c r="Q569" i="17" l="1"/>
  <c r="S569" i="17" s="1"/>
  <c r="U569" i="17"/>
  <c r="J569" i="17"/>
  <c r="T569" i="17" l="1"/>
  <c r="L569" i="17"/>
  <c r="Z569" i="17" s="1"/>
  <c r="W569" i="17" l="1"/>
  <c r="F570" i="17"/>
  <c r="M570" i="17"/>
  <c r="AB569" i="17"/>
  <c r="X569" i="17"/>
  <c r="Y569" i="17"/>
  <c r="AA569" i="17"/>
  <c r="V569" i="17"/>
  <c r="O570" i="17" l="1"/>
  <c r="P570" i="17"/>
  <c r="R570" i="17" s="1"/>
  <c r="N570" i="17"/>
  <c r="G570" i="17"/>
  <c r="I570" i="17"/>
  <c r="K570" i="17" s="1"/>
  <c r="H570" i="17"/>
  <c r="Q570" i="17" l="1"/>
  <c r="S570" i="17" s="1"/>
  <c r="J570" i="17"/>
  <c r="U570" i="17"/>
  <c r="T570" i="17" l="1"/>
  <c r="L570" i="17"/>
  <c r="AA570" i="17" s="1"/>
  <c r="F571" i="17" l="1"/>
  <c r="H571" i="17" s="1"/>
  <c r="M571" i="17"/>
  <c r="O571" i="17" s="1"/>
  <c r="Y570" i="17"/>
  <c r="AB570" i="17"/>
  <c r="W570" i="17"/>
  <c r="X570" i="17"/>
  <c r="Z570" i="17"/>
  <c r="V570" i="17"/>
  <c r="I571" i="17" l="1"/>
  <c r="K571" i="17" s="1"/>
  <c r="G571" i="17"/>
  <c r="P571" i="17"/>
  <c r="R571" i="17" s="1"/>
  <c r="N571" i="17"/>
  <c r="J571" i="17" l="1"/>
  <c r="L571" i="17" s="1"/>
  <c r="U571" i="17"/>
  <c r="Q571" i="17"/>
  <c r="S571" i="17" s="1"/>
  <c r="T571" i="17" l="1"/>
  <c r="Z571" i="17"/>
  <c r="W571" i="17"/>
  <c r="AB571" i="17"/>
  <c r="V571" i="17"/>
  <c r="AA571" i="17"/>
  <c r="F572" i="17"/>
  <c r="H572" i="17" s="1"/>
  <c r="Y571" i="17"/>
  <c r="M572" i="17"/>
  <c r="O572" i="17" s="1"/>
  <c r="X571" i="17"/>
  <c r="G572" i="17" l="1"/>
  <c r="I572" i="17"/>
  <c r="K572" i="17" s="1"/>
  <c r="P572" i="17"/>
  <c r="R572" i="17" s="1"/>
  <c r="N572" i="17"/>
  <c r="Q572" i="17" l="1"/>
  <c r="S572" i="17" s="1"/>
  <c r="U572" i="17"/>
  <c r="J572" i="17"/>
  <c r="T572" i="17" l="1"/>
  <c r="L572" i="17"/>
  <c r="Z572" i="17" s="1"/>
  <c r="Y572" i="17" l="1"/>
  <c r="V572" i="17"/>
  <c r="F573" i="17"/>
  <c r="I573" i="17" s="1"/>
  <c r="K573" i="17" s="1"/>
  <c r="W572" i="17"/>
  <c r="AB572" i="17"/>
  <c r="M573" i="17"/>
  <c r="P573" i="17" s="1"/>
  <c r="R573" i="17" s="1"/>
  <c r="AA572" i="17"/>
  <c r="X572" i="17"/>
  <c r="H573" i="17" l="1"/>
  <c r="G573" i="17"/>
  <c r="O573" i="17"/>
  <c r="N573" i="17"/>
  <c r="U573" i="17"/>
  <c r="J573" i="17" l="1"/>
  <c r="L573" i="17" s="1"/>
  <c r="Q573" i="17"/>
  <c r="S573" i="17" s="1"/>
  <c r="AA573" i="17" l="1"/>
  <c r="W573" i="17"/>
  <c r="AB573" i="17"/>
  <c r="Z573" i="17"/>
  <c r="M574" i="17"/>
  <c r="O574" i="17" s="1"/>
  <c r="F574" i="17"/>
  <c r="H574" i="17" s="1"/>
  <c r="X573" i="17"/>
  <c r="Y573" i="17"/>
  <c r="T573" i="17"/>
  <c r="V573" i="17" s="1"/>
  <c r="N574" i="17" l="1"/>
  <c r="P574" i="17"/>
  <c r="R574" i="17" s="1"/>
  <c r="G574" i="17"/>
  <c r="I574" i="17"/>
  <c r="K574" i="17" s="1"/>
  <c r="U574" i="17" l="1"/>
  <c r="J574" i="17"/>
  <c r="L574" i="17" s="1"/>
  <c r="Q574" i="17"/>
  <c r="T574" i="17" l="1"/>
  <c r="S574" i="17"/>
  <c r="F575" i="17" s="1"/>
  <c r="I575" i="17" s="1"/>
  <c r="K575" i="17" s="1"/>
  <c r="Z574" i="17"/>
  <c r="W574" i="17"/>
  <c r="AA574" i="17" l="1"/>
  <c r="Y574" i="17"/>
  <c r="X574" i="17"/>
  <c r="V574" i="17"/>
  <c r="AB574" i="17"/>
  <c r="M575" i="17"/>
  <c r="N575" i="17" s="1"/>
  <c r="H575" i="17"/>
  <c r="G575" i="17"/>
  <c r="P575" i="17" l="1"/>
  <c r="R575" i="17" s="1"/>
  <c r="U575" i="17" s="1"/>
  <c r="O575" i="17"/>
  <c r="J575" i="17"/>
  <c r="L575" i="17" s="1"/>
  <c r="Q575" i="17" l="1"/>
  <c r="T575" i="17" s="1"/>
  <c r="S575" i="17" l="1"/>
  <c r="Z575" i="17" s="1"/>
  <c r="Y575" i="17" l="1"/>
  <c r="V575" i="17"/>
  <c r="M576" i="17"/>
  <c r="N576" i="17" s="1"/>
  <c r="AB575" i="17"/>
  <c r="X575" i="17"/>
  <c r="F576" i="17"/>
  <c r="I576" i="17" s="1"/>
  <c r="K576" i="17" s="1"/>
  <c r="W575" i="17"/>
  <c r="AA575" i="17"/>
  <c r="O576" i="17" l="1"/>
  <c r="P576" i="17"/>
  <c r="R576" i="17" s="1"/>
  <c r="U576" i="17" s="1"/>
  <c r="G576" i="17"/>
  <c r="H576" i="17"/>
  <c r="J576" i="17" l="1"/>
  <c r="L576" i="17" s="1"/>
  <c r="Q576" i="17"/>
  <c r="S576" i="17" s="1"/>
  <c r="W576" i="17" l="1"/>
  <c r="Z576" i="17"/>
  <c r="F577" i="17"/>
  <c r="I577" i="17" s="1"/>
  <c r="K577" i="17" s="1"/>
  <c r="X576" i="17"/>
  <c r="AA576" i="17"/>
  <c r="T576" i="17"/>
  <c r="V576" i="17" s="1"/>
  <c r="Y576" i="17"/>
  <c r="M577" i="17"/>
  <c r="N577" i="17" s="1"/>
  <c r="AB576" i="17"/>
  <c r="H577" i="17" l="1"/>
  <c r="G577" i="17"/>
  <c r="P577" i="17"/>
  <c r="R577" i="17" s="1"/>
  <c r="U577" i="17" s="1"/>
  <c r="O577" i="17"/>
  <c r="Q577" i="17" l="1"/>
  <c r="S577" i="17" s="1"/>
  <c r="J577" i="17"/>
  <c r="L577" i="17" s="1"/>
  <c r="Z577" i="17" l="1"/>
  <c r="T577" i="17"/>
  <c r="V577" i="17" s="1"/>
  <c r="F578" i="17"/>
  <c r="AA577" i="17"/>
  <c r="M578" i="17"/>
  <c r="Y577" i="17"/>
  <c r="W577" i="17"/>
  <c r="AB577" i="17"/>
  <c r="X577" i="17"/>
  <c r="P578" i="17" l="1"/>
  <c r="R578" i="17" s="1"/>
  <c r="N578" i="17"/>
  <c r="O578" i="17"/>
  <c r="H578" i="17"/>
  <c r="G578" i="17"/>
  <c r="I578" i="17"/>
  <c r="K578" i="17" s="1"/>
  <c r="U578" i="17" l="1"/>
  <c r="J578" i="17"/>
  <c r="L578" i="17" s="1"/>
  <c r="Q578" i="17"/>
  <c r="S578" i="17" s="1"/>
  <c r="Z578" i="17" l="1"/>
  <c r="T578" i="17"/>
  <c r="V578" i="17" s="1"/>
  <c r="AA578" i="17"/>
  <c r="W578" i="17"/>
  <c r="AB578" i="17"/>
  <c r="X578" i="17"/>
  <c r="Y578" i="17"/>
  <c r="M579" i="17"/>
  <c r="F579" i="17"/>
  <c r="O579" i="17" l="1"/>
  <c r="P579" i="17"/>
  <c r="R579" i="17" s="1"/>
  <c r="N579" i="17"/>
  <c r="H579" i="17"/>
  <c r="I579" i="17"/>
  <c r="K579" i="17" s="1"/>
  <c r="G579" i="17"/>
  <c r="Q579" i="17" l="1"/>
  <c r="S579" i="17" s="1"/>
  <c r="U579" i="17"/>
  <c r="J579" i="17"/>
  <c r="T579" i="17" l="1"/>
  <c r="L579" i="17"/>
  <c r="AB579" i="17" s="1"/>
  <c r="W579" i="17" l="1"/>
  <c r="X579" i="17"/>
  <c r="Y579" i="17"/>
  <c r="M580" i="17"/>
  <c r="N580" i="17" s="1"/>
  <c r="F580" i="17"/>
  <c r="I580" i="17" s="1"/>
  <c r="K580" i="17" s="1"/>
  <c r="AA579" i="17"/>
  <c r="V579" i="17"/>
  <c r="Z579" i="17"/>
  <c r="H580" i="17" l="1"/>
  <c r="G580" i="17"/>
  <c r="O580" i="17"/>
  <c r="P580" i="17"/>
  <c r="R580" i="17" s="1"/>
  <c r="U580" i="17" s="1"/>
  <c r="J580" i="17" l="1"/>
  <c r="L580" i="17" s="1"/>
  <c r="Q580" i="17"/>
  <c r="T580" i="17" l="1"/>
  <c r="S580" i="17"/>
  <c r="AA580" i="17" s="1"/>
  <c r="W580" i="17" l="1"/>
  <c r="AB580" i="17"/>
  <c r="V580" i="17"/>
  <c r="Z580" i="17"/>
  <c r="M581" i="17"/>
  <c r="N581" i="17" s="1"/>
  <c r="X580" i="17"/>
  <c r="F581" i="17"/>
  <c r="G581" i="17" s="1"/>
  <c r="Y580" i="17"/>
  <c r="O581" i="17" l="1"/>
  <c r="P581" i="17"/>
  <c r="R581" i="17" s="1"/>
  <c r="H581" i="17"/>
  <c r="I581" i="17"/>
  <c r="K581" i="17" s="1"/>
  <c r="J581" i="17" l="1"/>
  <c r="L581" i="17" s="1"/>
  <c r="U581" i="17"/>
  <c r="Q581" i="17"/>
  <c r="S581" i="17" s="1"/>
  <c r="Z581" i="17" l="1"/>
  <c r="T581" i="17"/>
  <c r="AB581" i="17"/>
  <c r="F582" i="17"/>
  <c r="M582" i="17"/>
  <c r="AA581" i="17"/>
  <c r="Y581" i="17"/>
  <c r="X581" i="17"/>
  <c r="W581" i="17"/>
  <c r="V581" i="17"/>
  <c r="O582" i="17" l="1"/>
  <c r="N582" i="17"/>
  <c r="P582" i="17"/>
  <c r="R582" i="17" s="1"/>
  <c r="I582" i="17"/>
  <c r="K582" i="17" s="1"/>
  <c r="H582" i="17"/>
  <c r="G582" i="17"/>
  <c r="Q582" i="17" l="1"/>
  <c r="S582" i="17" s="1"/>
  <c r="U582" i="17"/>
  <c r="J582" i="17"/>
  <c r="T582" i="17" l="1"/>
  <c r="L582" i="17"/>
  <c r="V582" i="17" l="1"/>
  <c r="Z582" i="17"/>
  <c r="AB582" i="17"/>
  <c r="W582" i="17"/>
  <c r="F583" i="17"/>
  <c r="M583" i="17"/>
  <c r="AA582" i="17"/>
  <c r="X582" i="17"/>
  <c r="Y582" i="17"/>
  <c r="I583" i="17" l="1"/>
  <c r="K583" i="17" s="1"/>
  <c r="G583" i="17"/>
  <c r="H583" i="17"/>
  <c r="P583" i="17"/>
  <c r="R583" i="17" s="1"/>
  <c r="N583" i="17"/>
  <c r="O583" i="17"/>
  <c r="J583" i="17" l="1"/>
  <c r="L583" i="17" s="1"/>
  <c r="U583" i="17"/>
  <c r="Q583" i="17"/>
  <c r="S583" i="17" s="1"/>
  <c r="AB583" i="17" l="1"/>
  <c r="W583" i="17"/>
  <c r="Z583" i="17"/>
  <c r="AA583" i="17"/>
  <c r="F584" i="17"/>
  <c r="Y583" i="17"/>
  <c r="M584" i="17"/>
  <c r="T583" i="17"/>
  <c r="V583" i="17" s="1"/>
  <c r="X583" i="17"/>
  <c r="I584" i="17" l="1"/>
  <c r="K584" i="17" s="1"/>
  <c r="H584" i="17"/>
  <c r="G584" i="17"/>
  <c r="O584" i="17"/>
  <c r="P584" i="17"/>
  <c r="R584" i="17" s="1"/>
  <c r="N584" i="17"/>
  <c r="J584" i="17" l="1"/>
  <c r="L584" i="17" s="1"/>
  <c r="Q584" i="17"/>
  <c r="S584" i="17" s="1"/>
  <c r="U584" i="17"/>
  <c r="T584" i="17" l="1"/>
  <c r="V584" i="17" s="1"/>
  <c r="Z584" i="17"/>
  <c r="X584" i="17"/>
  <c r="AA584" i="17"/>
  <c r="F585" i="17"/>
  <c r="M585" i="17"/>
  <c r="W584" i="17"/>
  <c r="AB584" i="17"/>
  <c r="Y584" i="17"/>
  <c r="G585" i="17" l="1"/>
  <c r="I585" i="17"/>
  <c r="K585" i="17" s="1"/>
  <c r="H585" i="17"/>
  <c r="O585" i="17"/>
  <c r="P585" i="17"/>
  <c r="R585" i="17" s="1"/>
  <c r="N585" i="17"/>
  <c r="Q585" i="17" l="1"/>
  <c r="S585" i="17" s="1"/>
  <c r="J585" i="17"/>
  <c r="U585" i="17"/>
  <c r="T585" i="17" l="1"/>
  <c r="L585" i="17"/>
  <c r="Z585" i="17" s="1"/>
  <c r="F586" i="17" l="1"/>
  <c r="I586" i="17" s="1"/>
  <c r="K586" i="17" s="1"/>
  <c r="W585" i="17"/>
  <c r="X585" i="17"/>
  <c r="V585" i="17"/>
  <c r="AB585" i="17"/>
  <c r="M586" i="17"/>
  <c r="P586" i="17" s="1"/>
  <c r="R586" i="17" s="1"/>
  <c r="Y585" i="17"/>
  <c r="AA585" i="17"/>
  <c r="G586" i="17" l="1"/>
  <c r="H586" i="17"/>
  <c r="N586" i="17"/>
  <c r="O586" i="17"/>
  <c r="U586" i="17"/>
  <c r="J586" i="17" l="1"/>
  <c r="L586" i="17" s="1"/>
  <c r="Q586" i="17"/>
  <c r="S586" i="17" s="1"/>
  <c r="Z586" i="17" l="1"/>
  <c r="T586" i="17"/>
  <c r="V586" i="17" s="1"/>
  <c r="F587" i="17"/>
  <c r="M587" i="17"/>
  <c r="W586" i="17"/>
  <c r="AA586" i="17"/>
  <c r="AB586" i="17"/>
  <c r="X586" i="17"/>
  <c r="Y586" i="17"/>
  <c r="O587" i="17" l="1"/>
  <c r="N587" i="17"/>
  <c r="P587" i="17"/>
  <c r="R587" i="17" s="1"/>
  <c r="I587" i="17"/>
  <c r="K587" i="17" s="1"/>
  <c r="G587" i="17"/>
  <c r="H587" i="17"/>
  <c r="J587" i="17" l="1"/>
  <c r="L587" i="17" s="1"/>
  <c r="U587" i="17"/>
  <c r="Q587" i="17"/>
  <c r="T587" i="17" l="1"/>
  <c r="S587" i="17"/>
  <c r="Z587" i="17" s="1"/>
  <c r="V587" i="17" l="1"/>
  <c r="W587" i="17"/>
  <c r="AB587" i="17"/>
  <c r="Y587" i="17"/>
  <c r="M588" i="17"/>
  <c r="F588" i="17"/>
  <c r="X587" i="17"/>
  <c r="AA587" i="17"/>
  <c r="H588" i="17" l="1"/>
  <c r="G588" i="17"/>
  <c r="I588" i="17"/>
  <c r="K588" i="17" s="1"/>
  <c r="N588" i="17"/>
  <c r="O588" i="17"/>
  <c r="P588" i="17"/>
  <c r="R588" i="17" s="1"/>
  <c r="U588" i="17" l="1"/>
  <c r="Q588" i="17"/>
  <c r="S588" i="17" s="1"/>
  <c r="J588" i="17"/>
  <c r="L588" i="17" s="1"/>
  <c r="Z588" i="17" l="1"/>
  <c r="AB588" i="17"/>
  <c r="X588" i="17"/>
  <c r="F589" i="17"/>
  <c r="AA588" i="17"/>
  <c r="M589" i="17"/>
  <c r="Y588" i="17"/>
  <c r="W588" i="17"/>
  <c r="T588" i="17"/>
  <c r="V588" i="17" s="1"/>
  <c r="I589" i="17" l="1"/>
  <c r="K589" i="17" s="1"/>
  <c r="G589" i="17"/>
  <c r="H589" i="17"/>
  <c r="N589" i="17"/>
  <c r="O589" i="17"/>
  <c r="P589" i="17"/>
  <c r="R589" i="17" s="1"/>
  <c r="J589" i="17" l="1"/>
  <c r="L589" i="17" s="1"/>
  <c r="Q589" i="17"/>
  <c r="U589" i="17"/>
  <c r="S589" i="17" l="1"/>
  <c r="Z589" i="17" s="1"/>
  <c r="T589" i="17"/>
  <c r="AB589" i="17" l="1"/>
  <c r="V589" i="17"/>
  <c r="W589" i="17"/>
  <c r="M590" i="17"/>
  <c r="AA589" i="17"/>
  <c r="F590" i="17"/>
  <c r="Y589" i="17"/>
  <c r="X589" i="17"/>
  <c r="I590" i="17" l="1"/>
  <c r="K590" i="17" s="1"/>
  <c r="G590" i="17"/>
  <c r="H590" i="17"/>
  <c r="O590" i="17"/>
  <c r="N590" i="17"/>
  <c r="P590" i="17"/>
  <c r="R590" i="17" s="1"/>
  <c r="J590" i="17" l="1"/>
  <c r="L590" i="17" s="1"/>
  <c r="Q590" i="17"/>
  <c r="S590" i="17" s="1"/>
  <c r="U590" i="17"/>
  <c r="T590" i="17" l="1"/>
  <c r="Z590" i="17"/>
  <c r="Y590" i="17"/>
  <c r="AA590" i="17"/>
  <c r="AB590" i="17"/>
  <c r="W590" i="17"/>
  <c r="X590" i="17"/>
  <c r="F591" i="17"/>
  <c r="V590" i="17"/>
  <c r="M591" i="17"/>
  <c r="H591" i="17" l="1"/>
  <c r="G591" i="17"/>
  <c r="I591" i="17"/>
  <c r="K591" i="17" s="1"/>
  <c r="P591" i="17"/>
  <c r="R591" i="17" s="1"/>
  <c r="O591" i="17"/>
  <c r="N591" i="17"/>
  <c r="Q591" i="17" l="1"/>
  <c r="S591" i="17" s="1"/>
  <c r="U591" i="17"/>
  <c r="J591" i="17"/>
  <c r="T591" i="17" l="1"/>
  <c r="L591" i="17"/>
  <c r="Z591" i="17" s="1"/>
  <c r="AA591" i="17" l="1"/>
  <c r="Y591" i="17"/>
  <c r="V591" i="17"/>
  <c r="AB591" i="17"/>
  <c r="X591" i="17"/>
  <c r="W591" i="17"/>
  <c r="F592" i="17"/>
  <c r="M592" i="17"/>
  <c r="G592" i="17" l="1"/>
  <c r="H592" i="17"/>
  <c r="I592" i="17"/>
  <c r="K592" i="17" s="1"/>
  <c r="P592" i="17"/>
  <c r="R592" i="17" s="1"/>
  <c r="O592" i="17"/>
  <c r="N592" i="17"/>
  <c r="Q592" i="17" l="1"/>
  <c r="S592" i="17" s="1"/>
  <c r="U592" i="17"/>
  <c r="J592" i="17"/>
  <c r="T592" i="17" l="1"/>
  <c r="L592" i="17"/>
  <c r="Z592" i="17" s="1"/>
  <c r="F593" i="17" l="1"/>
  <c r="AB592" i="17"/>
  <c r="W592" i="17"/>
  <c r="X592" i="17"/>
  <c r="M593" i="17"/>
  <c r="Y592" i="17"/>
  <c r="AA592" i="17"/>
  <c r="V592" i="17"/>
  <c r="P593" i="17" l="1"/>
  <c r="R593" i="17" s="1"/>
  <c r="N593" i="17"/>
  <c r="O593" i="17"/>
  <c r="H593" i="17"/>
  <c r="G593" i="17"/>
  <c r="I593" i="17"/>
  <c r="K593" i="17" s="1"/>
  <c r="Q593" i="17" l="1"/>
  <c r="S593" i="17" s="1"/>
  <c r="J593" i="17"/>
  <c r="U593" i="17"/>
  <c r="T593" i="17" l="1"/>
  <c r="L593" i="17"/>
  <c r="Z593" i="17" s="1"/>
  <c r="AB593" i="17" l="1"/>
  <c r="W593" i="17"/>
  <c r="M594" i="17"/>
  <c r="O594" i="17" s="1"/>
  <c r="X593" i="17"/>
  <c r="Y593" i="17"/>
  <c r="F594" i="17"/>
  <c r="G594" i="17" s="1"/>
  <c r="V593" i="17"/>
  <c r="AA593" i="17"/>
  <c r="N594" i="17" l="1"/>
  <c r="P594" i="17"/>
  <c r="R594" i="17" s="1"/>
  <c r="I594" i="17"/>
  <c r="K594" i="17" s="1"/>
  <c r="H594" i="17"/>
  <c r="U594" i="17" l="1"/>
  <c r="Q594" i="17"/>
  <c r="S594" i="17" s="1"/>
  <c r="J594" i="17"/>
  <c r="L594" i="17" s="1"/>
  <c r="AA594" i="17" l="1"/>
  <c r="AB594" i="17"/>
  <c r="Y594" i="17"/>
  <c r="W594" i="17"/>
  <c r="Z594" i="17"/>
  <c r="T594" i="17"/>
  <c r="V594" i="17" s="1"/>
  <c r="M595" i="17"/>
  <c r="N595" i="17" s="1"/>
  <c r="X594" i="17"/>
  <c r="F595" i="17"/>
  <c r="G595" i="17" s="1"/>
  <c r="P595" i="17" l="1"/>
  <c r="R595" i="17" s="1"/>
  <c r="O595" i="17"/>
  <c r="I595" i="17"/>
  <c r="K595" i="17" s="1"/>
  <c r="H595" i="17"/>
  <c r="U595" i="17" l="1"/>
  <c r="J595" i="17"/>
  <c r="L595" i="17" s="1"/>
  <c r="Q595" i="17"/>
  <c r="S595" i="17" s="1"/>
  <c r="X595" i="17" l="1"/>
  <c r="W595" i="17"/>
  <c r="M596" i="17"/>
  <c r="O596" i="17" s="1"/>
  <c r="F596" i="17"/>
  <c r="H596" i="17" s="1"/>
  <c r="Z595" i="17"/>
  <c r="AB595" i="17"/>
  <c r="Y595" i="17"/>
  <c r="AA595" i="17"/>
  <c r="T595" i="17"/>
  <c r="V595" i="17" s="1"/>
  <c r="N596" i="17" l="1"/>
  <c r="G596" i="17"/>
  <c r="I596" i="17"/>
  <c r="K596" i="17" s="1"/>
  <c r="P596" i="17"/>
  <c r="R596" i="17" s="1"/>
  <c r="J596" i="17" l="1"/>
  <c r="L596" i="17" s="1"/>
  <c r="Q596" i="17"/>
  <c r="S596" i="17" s="1"/>
  <c r="U596" i="17"/>
  <c r="W596" i="17" l="1"/>
  <c r="T596" i="17"/>
  <c r="V596" i="17" s="1"/>
  <c r="Z596" i="17"/>
  <c r="Y596" i="17"/>
  <c r="AA596" i="17"/>
  <c r="M597" i="17"/>
  <c r="F597" i="17"/>
  <c r="AB596" i="17"/>
  <c r="X596" i="17"/>
  <c r="G597" i="17" l="1"/>
  <c r="H597" i="17"/>
  <c r="I597" i="17"/>
  <c r="K597" i="17" s="1"/>
  <c r="P597" i="17"/>
  <c r="R597" i="17" s="1"/>
  <c r="O597" i="17"/>
  <c r="N597" i="17"/>
  <c r="J597" i="17" l="1"/>
  <c r="L597" i="17" s="1"/>
  <c r="Q597" i="17"/>
  <c r="S597" i="17" s="1"/>
  <c r="U597" i="17"/>
  <c r="Z597" i="17" l="1"/>
  <c r="M598" i="17"/>
  <c r="AA597" i="17"/>
  <c r="AB597" i="17"/>
  <c r="F598" i="17"/>
  <c r="Y597" i="17"/>
  <c r="W597" i="17"/>
  <c r="X597" i="17"/>
  <c r="T597" i="17"/>
  <c r="V597" i="17" s="1"/>
  <c r="G598" i="17" l="1"/>
  <c r="H598" i="17"/>
  <c r="I598" i="17"/>
  <c r="K598" i="17" s="1"/>
  <c r="P598" i="17"/>
  <c r="R598" i="17" s="1"/>
  <c r="N598" i="17"/>
  <c r="O598" i="17"/>
  <c r="Q598" i="17" l="1"/>
  <c r="S598" i="17" s="1"/>
  <c r="J598" i="17"/>
  <c r="U598" i="17"/>
  <c r="T598" i="17" l="1"/>
  <c r="L598" i="17"/>
  <c r="Z598" i="17" s="1"/>
  <c r="W598" i="17" l="1"/>
  <c r="F599" i="17"/>
  <c r="G599" i="17" s="1"/>
  <c r="V598" i="17"/>
  <c r="AA598" i="17"/>
  <c r="Y598" i="17"/>
  <c r="AB598" i="17"/>
  <c r="M599" i="17"/>
  <c r="O599" i="17" s="1"/>
  <c r="X598" i="17"/>
  <c r="I599" i="17" l="1"/>
  <c r="K599" i="17" s="1"/>
  <c r="H599" i="17"/>
  <c r="P599" i="17"/>
  <c r="R599" i="17" s="1"/>
  <c r="N599" i="17"/>
  <c r="U599" i="17" l="1"/>
  <c r="J599" i="17"/>
  <c r="L599" i="17" s="1"/>
  <c r="Q599" i="17"/>
  <c r="T599" i="17" l="1"/>
  <c r="S599" i="17"/>
  <c r="F600" i="17" s="1"/>
  <c r="G600" i="17" s="1"/>
  <c r="AB599" i="17" l="1"/>
  <c r="H600" i="17"/>
  <c r="Z599" i="17"/>
  <c r="I600" i="17"/>
  <c r="K600" i="17" s="1"/>
  <c r="V599" i="17"/>
  <c r="X599" i="17"/>
  <c r="W599" i="17"/>
  <c r="Y599" i="17"/>
  <c r="AA599" i="17"/>
  <c r="M600" i="17"/>
  <c r="P600" i="17" s="1"/>
  <c r="R600" i="17" s="1"/>
  <c r="U600" i="17" l="1"/>
  <c r="J600" i="17"/>
  <c r="L600" i="17" s="1"/>
  <c r="O600" i="17"/>
  <c r="N600" i="17"/>
  <c r="Q600" i="17" l="1"/>
  <c r="S600" i="17" s="1"/>
  <c r="AB600" i="17" s="1"/>
  <c r="Z600" i="17" l="1"/>
  <c r="W600" i="17"/>
  <c r="F601" i="17"/>
  <c r="G601" i="17" s="1"/>
  <c r="Y600" i="17"/>
  <c r="M601" i="17"/>
  <c r="P601" i="17" s="1"/>
  <c r="R601" i="17" s="1"/>
  <c r="AA600" i="17"/>
  <c r="T600" i="17"/>
  <c r="V600" i="17" s="1"/>
  <c r="X600" i="17"/>
  <c r="N601" i="17" l="1"/>
  <c r="I601" i="17"/>
  <c r="K601" i="17" s="1"/>
  <c r="U601" i="17" s="1"/>
  <c r="H601" i="17"/>
  <c r="O601" i="17"/>
  <c r="J601" i="17" l="1"/>
  <c r="L601" i="17" s="1"/>
  <c r="Q601" i="17"/>
  <c r="S601" i="17" s="1"/>
  <c r="AB601" i="17" l="1"/>
  <c r="T601" i="17"/>
  <c r="V601" i="17" s="1"/>
  <c r="F602" i="17"/>
  <c r="G602" i="17" s="1"/>
  <c r="X601" i="17"/>
  <c r="Z601" i="17"/>
  <c r="W601" i="17"/>
  <c r="M602" i="17"/>
  <c r="P602" i="17" s="1"/>
  <c r="R602" i="17" s="1"/>
  <c r="AA601" i="17"/>
  <c r="Y601" i="17"/>
  <c r="H602" i="17" l="1"/>
  <c r="I602" i="17"/>
  <c r="K602" i="17" s="1"/>
  <c r="U602" i="17" s="1"/>
  <c r="N602" i="17"/>
  <c r="O602" i="17"/>
  <c r="J602" i="17" l="1"/>
  <c r="L602" i="17" s="1"/>
  <c r="Q602" i="17"/>
  <c r="S602" i="17" s="1"/>
  <c r="X602" i="17" l="1"/>
  <c r="AB602" i="17"/>
  <c r="Z602" i="17"/>
  <c r="T602" i="17"/>
  <c r="V602" i="17" s="1"/>
  <c r="W602" i="17"/>
  <c r="AA602" i="17"/>
  <c r="F603" i="17"/>
  <c r="H603" i="17" s="1"/>
  <c r="Y602" i="17"/>
  <c r="M603" i="17"/>
  <c r="O603" i="17" s="1"/>
  <c r="G603" i="17" l="1"/>
  <c r="I603" i="17"/>
  <c r="K603" i="17" s="1"/>
  <c r="P603" i="17"/>
  <c r="R603" i="17" s="1"/>
  <c r="N603" i="17"/>
  <c r="Q603" i="17" l="1"/>
  <c r="S603" i="17" s="1"/>
  <c r="U603" i="17"/>
  <c r="J603" i="17"/>
  <c r="L603" i="17" s="1"/>
  <c r="Z603" i="17" l="1"/>
  <c r="W603" i="17"/>
  <c r="AB603" i="17"/>
  <c r="X603" i="17"/>
  <c r="F604" i="17"/>
  <c r="G604" i="17" s="1"/>
  <c r="Y603" i="17"/>
  <c r="M604" i="17"/>
  <c r="O604" i="17" s="1"/>
  <c r="AA603" i="17"/>
  <c r="T603" i="17"/>
  <c r="V603" i="17" s="1"/>
  <c r="P604" i="17" l="1"/>
  <c r="R604" i="17" s="1"/>
  <c r="N604" i="17"/>
  <c r="I604" i="17"/>
  <c r="K604" i="17" s="1"/>
  <c r="H604" i="17"/>
  <c r="U604" i="17" l="1"/>
  <c r="J604" i="17"/>
  <c r="Q604" i="17"/>
  <c r="S604" i="17" s="1"/>
  <c r="T604" i="17" l="1"/>
  <c r="L604" i="17"/>
  <c r="Z604" i="17" s="1"/>
  <c r="V604" i="17" l="1"/>
  <c r="Y604" i="17"/>
  <c r="F605" i="17"/>
  <c r="H605" i="17" s="1"/>
  <c r="M605" i="17"/>
  <c r="O605" i="17" s="1"/>
  <c r="X604" i="17"/>
  <c r="W604" i="17"/>
  <c r="AA604" i="17"/>
  <c r="AB604" i="17"/>
  <c r="P605" i="17" l="1"/>
  <c r="R605" i="17" s="1"/>
  <c r="G605" i="17"/>
  <c r="I605" i="17"/>
  <c r="K605" i="17" s="1"/>
  <c r="N605" i="17"/>
  <c r="Q605" i="17" l="1"/>
  <c r="S605" i="17" s="1"/>
  <c r="U605" i="17"/>
  <c r="J605" i="17"/>
  <c r="T605" i="17" l="1"/>
  <c r="L605" i="17"/>
  <c r="Z605" i="17" s="1"/>
  <c r="V605" i="17" l="1"/>
  <c r="Y605" i="17"/>
  <c r="M606" i="17"/>
  <c r="O606" i="17" s="1"/>
  <c r="AB605" i="17"/>
  <c r="F606" i="17"/>
  <c r="G606" i="17" s="1"/>
  <c r="AA605" i="17"/>
  <c r="W605" i="17"/>
  <c r="X605" i="17"/>
  <c r="P606" i="17" l="1"/>
  <c r="R606" i="17" s="1"/>
  <c r="N606" i="17"/>
  <c r="I606" i="17"/>
  <c r="K606" i="17" s="1"/>
  <c r="H606" i="17"/>
  <c r="U606" i="17" l="1"/>
  <c r="Q606" i="17"/>
  <c r="S606" i="17" s="1"/>
  <c r="J606" i="17"/>
  <c r="L606" i="17" s="1"/>
  <c r="Z606" i="17" l="1"/>
  <c r="F607" i="17"/>
  <c r="I607" i="17" s="1"/>
  <c r="K607" i="17" s="1"/>
  <c r="Y606" i="17"/>
  <c r="X606" i="17"/>
  <c r="M607" i="17"/>
  <c r="N607" i="17" s="1"/>
  <c r="W606" i="17"/>
  <c r="AA606" i="17"/>
  <c r="T606" i="17"/>
  <c r="V606" i="17" s="1"/>
  <c r="AB606" i="17"/>
  <c r="H607" i="17"/>
  <c r="G607" i="17" l="1"/>
  <c r="J607" i="17" s="1"/>
  <c r="L607" i="17" s="1"/>
  <c r="P607" i="17"/>
  <c r="R607" i="17" s="1"/>
  <c r="U607" i="17" s="1"/>
  <c r="O607" i="17"/>
  <c r="Q607" i="17" l="1"/>
  <c r="T607" i="17" s="1"/>
  <c r="S607" i="17" l="1"/>
  <c r="M608" i="17" s="1"/>
  <c r="N608" i="17" s="1"/>
  <c r="AA607" i="17" l="1"/>
  <c r="W607" i="17"/>
  <c r="V607" i="17"/>
  <c r="F608" i="17"/>
  <c r="G608" i="17" s="1"/>
  <c r="O608" i="17"/>
  <c r="P608" i="17"/>
  <c r="R608" i="17" s="1"/>
  <c r="AB607" i="17"/>
  <c r="Z607" i="17"/>
  <c r="X607" i="17"/>
  <c r="Y607" i="17"/>
  <c r="I608" i="17" l="1"/>
  <c r="K608" i="17" s="1"/>
  <c r="U608" i="17" s="1"/>
  <c r="H608" i="17"/>
  <c r="Q608" i="17"/>
  <c r="S608" i="17" s="1"/>
  <c r="J608" i="17" l="1"/>
  <c r="L608" i="17" s="1"/>
  <c r="Z608" i="17" l="1"/>
  <c r="AA608" i="17"/>
  <c r="AB608" i="17"/>
  <c r="F609" i="17"/>
  <c r="H609" i="17" s="1"/>
  <c r="Y608" i="17"/>
  <c r="X608" i="17"/>
  <c r="W608" i="17"/>
  <c r="M609" i="17"/>
  <c r="P609" i="17" s="1"/>
  <c r="R609" i="17" s="1"/>
  <c r="T608" i="17"/>
  <c r="V608" i="17" s="1"/>
  <c r="G609" i="17" l="1"/>
  <c r="I609" i="17"/>
  <c r="K609" i="17" s="1"/>
  <c r="U609" i="17" s="1"/>
  <c r="O609" i="17"/>
  <c r="N609" i="17"/>
  <c r="J609" i="17" l="1"/>
  <c r="L609" i="17" s="1"/>
  <c r="Q609" i="17"/>
  <c r="S609" i="17" s="1"/>
  <c r="W609" i="17" l="1"/>
  <c r="F610" i="17"/>
  <c r="G610" i="17" s="1"/>
  <c r="X609" i="17"/>
  <c r="Y609" i="17"/>
  <c r="M610" i="17"/>
  <c r="N610" i="17" s="1"/>
  <c r="Z609" i="17"/>
  <c r="T609" i="17"/>
  <c r="V609" i="17" s="1"/>
  <c r="AA609" i="17"/>
  <c r="AB609" i="17"/>
  <c r="I610" i="17" l="1"/>
  <c r="K610" i="17" s="1"/>
  <c r="H610" i="17"/>
  <c r="O610" i="17"/>
  <c r="P610" i="17"/>
  <c r="R610" i="17" s="1"/>
  <c r="U610" i="17" l="1"/>
  <c r="J610" i="17"/>
  <c r="L610" i="17" s="1"/>
  <c r="Q610" i="17"/>
  <c r="T610" i="17" l="1"/>
  <c r="S610" i="17"/>
  <c r="X610" i="17" s="1"/>
  <c r="W610" i="17"/>
  <c r="M611" i="17" l="1"/>
  <c r="N611" i="17" s="1"/>
  <c r="F611" i="17"/>
  <c r="H611" i="17" s="1"/>
  <c r="AB610" i="17"/>
  <c r="AA610" i="17"/>
  <c r="Z610" i="17"/>
  <c r="V610" i="17"/>
  <c r="Y610" i="17"/>
  <c r="O611" i="17" l="1"/>
  <c r="P611" i="17"/>
  <c r="R611" i="17" s="1"/>
  <c r="I611" i="17"/>
  <c r="K611" i="17" s="1"/>
  <c r="G611" i="17"/>
  <c r="J611" i="17" l="1"/>
  <c r="L611" i="17" s="1"/>
  <c r="Q611" i="17"/>
  <c r="S611" i="17" s="1"/>
  <c r="U611" i="17"/>
  <c r="T611" i="17" l="1"/>
  <c r="X611" i="17"/>
  <c r="Z611" i="17"/>
  <c r="M612" i="17"/>
  <c r="N612" i="17" s="1"/>
  <c r="AA611" i="17"/>
  <c r="W611" i="17"/>
  <c r="F612" i="17"/>
  <c r="G612" i="17" s="1"/>
  <c r="AB611" i="17"/>
  <c r="Y611" i="17"/>
  <c r="V611" i="17"/>
  <c r="O612" i="17" l="1"/>
  <c r="P612" i="17"/>
  <c r="R612" i="17" s="1"/>
  <c r="I612" i="17"/>
  <c r="K612" i="17" s="1"/>
  <c r="H612" i="17"/>
  <c r="J612" i="17" l="1"/>
  <c r="L612" i="17" s="1"/>
  <c r="U612" i="17"/>
  <c r="Q612" i="17"/>
  <c r="S612" i="17" s="1"/>
  <c r="W612" i="17" l="1"/>
  <c r="Z612" i="17"/>
  <c r="AA612" i="17"/>
  <c r="F613" i="17"/>
  <c r="H613" i="17" s="1"/>
  <c r="Y612" i="17"/>
  <c r="X612" i="17"/>
  <c r="M613" i="17"/>
  <c r="O613" i="17" s="1"/>
  <c r="AB612" i="17"/>
  <c r="T612" i="17"/>
  <c r="V612" i="17" s="1"/>
  <c r="I613" i="17" l="1"/>
  <c r="K613" i="17" s="1"/>
  <c r="G613" i="17"/>
  <c r="P613" i="17"/>
  <c r="R613" i="17" s="1"/>
  <c r="N613" i="17"/>
  <c r="J613" i="17" l="1"/>
  <c r="L613" i="17" s="1"/>
  <c r="U613" i="17"/>
  <c r="Q613" i="17"/>
  <c r="S613" i="17" s="1"/>
  <c r="Z613" i="17" l="1"/>
  <c r="M614" i="17"/>
  <c r="P614" i="17" s="1"/>
  <c r="R614" i="17" s="1"/>
  <c r="T613" i="17"/>
  <c r="V613" i="17" s="1"/>
  <c r="F614" i="17"/>
  <c r="I614" i="17" s="1"/>
  <c r="K614" i="17" s="1"/>
  <c r="Y613" i="17"/>
  <c r="X613" i="17"/>
  <c r="AB613" i="17"/>
  <c r="AA613" i="17"/>
  <c r="W613" i="17"/>
  <c r="O614" i="17"/>
  <c r="N614" i="17" l="1"/>
  <c r="Q614" i="17" s="1"/>
  <c r="S614" i="17" s="1"/>
  <c r="H614" i="17"/>
  <c r="G614" i="17"/>
  <c r="U614" i="17"/>
  <c r="J614" i="17" l="1"/>
  <c r="T614" i="17" s="1"/>
  <c r="L614" i="17" l="1"/>
  <c r="Z614" i="17" s="1"/>
  <c r="V614" i="17" l="1"/>
  <c r="W614" i="17"/>
  <c r="M615" i="17"/>
  <c r="O615" i="17" s="1"/>
  <c r="F615" i="17"/>
  <c r="H615" i="17" s="1"/>
  <c r="AB614" i="17"/>
  <c r="X614" i="17"/>
  <c r="AA614" i="17"/>
  <c r="Y614" i="17"/>
  <c r="I615" i="17" l="1"/>
  <c r="K615" i="17" s="1"/>
  <c r="P615" i="17"/>
  <c r="R615" i="17" s="1"/>
  <c r="N615" i="17"/>
  <c r="G615" i="17"/>
  <c r="J615" i="17" l="1"/>
  <c r="L615" i="17" s="1"/>
  <c r="Q615" i="17"/>
  <c r="S615" i="17" s="1"/>
  <c r="U615" i="17"/>
  <c r="W615" i="17" l="1"/>
  <c r="Z615" i="17"/>
  <c r="T615" i="17"/>
  <c r="V615" i="17" s="1"/>
  <c r="M616" i="17"/>
  <c r="X615" i="17"/>
  <c r="AA615" i="17"/>
  <c r="F616" i="17"/>
  <c r="Y615" i="17"/>
  <c r="AB615" i="17"/>
  <c r="N616" i="17" l="1"/>
  <c r="O616" i="17"/>
  <c r="P616" i="17"/>
  <c r="R616" i="17" s="1"/>
  <c r="I616" i="17"/>
  <c r="K616" i="17" s="1"/>
  <c r="G616" i="17"/>
  <c r="H616" i="17"/>
  <c r="U616" i="17" l="1"/>
  <c r="J616" i="17"/>
  <c r="Q616" i="17"/>
  <c r="S616" i="17" s="1"/>
  <c r="T616" i="17" l="1"/>
  <c r="L616" i="17"/>
  <c r="Z616" i="17" s="1"/>
  <c r="F617" i="17" l="1"/>
  <c r="M617" i="17"/>
  <c r="AB616" i="17"/>
  <c r="W616" i="17"/>
  <c r="X616" i="17"/>
  <c r="Y616" i="17"/>
  <c r="AA616" i="17"/>
  <c r="V616" i="17"/>
  <c r="N617" i="17" l="1"/>
  <c r="P617" i="17"/>
  <c r="R617" i="17" s="1"/>
  <c r="O617" i="17"/>
  <c r="H617" i="17"/>
  <c r="G617" i="17"/>
  <c r="I617" i="17"/>
  <c r="K617" i="17" s="1"/>
  <c r="Q617" i="17" l="1"/>
  <c r="S617" i="17" s="1"/>
  <c r="J617" i="17"/>
  <c r="U617" i="17"/>
  <c r="T617" i="17" l="1"/>
  <c r="L617" i="17"/>
  <c r="Z617" i="17" s="1"/>
  <c r="M618" i="17" l="1"/>
  <c r="W617" i="17"/>
  <c r="Y617" i="17"/>
  <c r="F618" i="17"/>
  <c r="X617" i="17"/>
  <c r="AA617" i="17"/>
  <c r="AB617" i="17"/>
  <c r="V617" i="17"/>
  <c r="G618" i="17" l="1"/>
  <c r="I618" i="17"/>
  <c r="K618" i="17" s="1"/>
  <c r="H618" i="17"/>
  <c r="N618" i="17"/>
  <c r="P618" i="17"/>
  <c r="R618" i="17" s="1"/>
  <c r="O618" i="17"/>
  <c r="Q618" i="17" l="1"/>
  <c r="S618" i="17" s="1"/>
  <c r="U618" i="17"/>
  <c r="J618" i="17"/>
  <c r="T618" i="17" l="1"/>
  <c r="L618" i="17"/>
  <c r="Z618" i="17" s="1"/>
  <c r="F619" i="17" l="1"/>
  <c r="M619" i="17"/>
  <c r="W618" i="17"/>
  <c r="Y618" i="17"/>
  <c r="AB618" i="17"/>
  <c r="AA618" i="17"/>
  <c r="X618" i="17"/>
  <c r="V618" i="17"/>
  <c r="P619" i="17" l="1"/>
  <c r="R619" i="17" s="1"/>
  <c r="O619" i="17"/>
  <c r="N619" i="17"/>
  <c r="H619" i="17"/>
  <c r="G619" i="17"/>
  <c r="I619" i="17"/>
  <c r="K619" i="17" s="1"/>
  <c r="Q619" i="17" l="1"/>
  <c r="S619" i="17" s="1"/>
  <c r="J619" i="17"/>
  <c r="U619" i="17"/>
  <c r="T619" i="17" l="1"/>
  <c r="L619" i="17"/>
  <c r="Z619" i="17" s="1"/>
  <c r="AB619" i="17" l="1"/>
  <c r="V619" i="17"/>
  <c r="W619" i="17"/>
  <c r="Y619" i="17"/>
  <c r="M620" i="17"/>
  <c r="O620" i="17" s="1"/>
  <c r="AA619" i="17"/>
  <c r="F620" i="17"/>
  <c r="I620" i="17" s="1"/>
  <c r="K620" i="17" s="1"/>
  <c r="X619" i="17"/>
  <c r="P620" i="17" l="1"/>
  <c r="R620" i="17" s="1"/>
  <c r="U620" i="17" s="1"/>
  <c r="N620" i="17"/>
  <c r="G620" i="17"/>
  <c r="H620" i="17"/>
  <c r="Q620" i="17" l="1"/>
  <c r="S620" i="17" s="1"/>
  <c r="J620" i="17"/>
  <c r="L620" i="17" s="1"/>
  <c r="Z620" i="17" l="1"/>
  <c r="Y620" i="17"/>
  <c r="F621" i="17"/>
  <c r="I621" i="17" s="1"/>
  <c r="K621" i="17" s="1"/>
  <c r="M621" i="17"/>
  <c r="N621" i="17" s="1"/>
  <c r="AB620" i="17"/>
  <c r="W620" i="17"/>
  <c r="AA620" i="17"/>
  <c r="X620" i="17"/>
  <c r="T620" i="17"/>
  <c r="V620" i="17" s="1"/>
  <c r="G621" i="17" l="1"/>
  <c r="H621" i="17"/>
  <c r="P621" i="17"/>
  <c r="R621" i="17" s="1"/>
  <c r="U621" i="17" s="1"/>
  <c r="O621" i="17"/>
  <c r="J621" i="17" l="1"/>
  <c r="L621" i="17" s="1"/>
  <c r="Q621" i="17"/>
  <c r="S621" i="17" s="1"/>
  <c r="X621" i="17" l="1"/>
  <c r="W621" i="17"/>
  <c r="T621" i="17"/>
  <c r="V621" i="17" s="1"/>
  <c r="AB621" i="17"/>
  <c r="AA621" i="17"/>
  <c r="Y621" i="17"/>
  <c r="F622" i="17"/>
  <c r="G622" i="17" s="1"/>
  <c r="M622" i="17"/>
  <c r="P622" i="17" s="1"/>
  <c r="R622" i="17" s="1"/>
  <c r="Z621" i="17"/>
  <c r="O622" i="17" l="1"/>
  <c r="I622" i="17"/>
  <c r="K622" i="17" s="1"/>
  <c r="U622" i="17" s="1"/>
  <c r="H622" i="17"/>
  <c r="N622" i="17"/>
  <c r="Q622" i="17" l="1"/>
  <c r="S622" i="17" s="1"/>
  <c r="J622" i="17"/>
  <c r="L622" i="17" s="1"/>
  <c r="T622" i="17" l="1"/>
  <c r="V622" i="17" s="1"/>
  <c r="W622" i="17"/>
  <c r="AB622" i="17"/>
  <c r="Z622" i="17"/>
  <c r="X622" i="17"/>
  <c r="AA622" i="17"/>
  <c r="F623" i="17"/>
  <c r="M623" i="17"/>
  <c r="Y622" i="17"/>
  <c r="N623" i="17" l="1"/>
  <c r="P623" i="17"/>
  <c r="R623" i="17" s="1"/>
  <c r="O623" i="17"/>
  <c r="H623" i="17"/>
  <c r="I623" i="17"/>
  <c r="K623" i="17" s="1"/>
  <c r="G623" i="17"/>
  <c r="Q623" i="17" l="1"/>
  <c r="S623" i="17" s="1"/>
  <c r="J623" i="17"/>
  <c r="U623" i="17"/>
  <c r="T623" i="17" l="1"/>
  <c r="L623" i="17"/>
  <c r="Z623" i="17" s="1"/>
  <c r="W623" i="17" l="1"/>
  <c r="Y623" i="17"/>
  <c r="AB623" i="17"/>
  <c r="V623" i="17"/>
  <c r="M624" i="17"/>
  <c r="O624" i="17" s="1"/>
  <c r="AA623" i="17"/>
  <c r="F624" i="17"/>
  <c r="H624" i="17" s="1"/>
  <c r="X623" i="17"/>
  <c r="N624" i="17" l="1"/>
  <c r="P624" i="17"/>
  <c r="R624" i="17" s="1"/>
  <c r="I624" i="17"/>
  <c r="K624" i="17" s="1"/>
  <c r="G624" i="17"/>
  <c r="U624" i="17" l="1"/>
  <c r="Q624" i="17"/>
  <c r="S624" i="17" s="1"/>
  <c r="J624" i="17"/>
  <c r="T624" i="17" l="1"/>
  <c r="L624" i="17"/>
  <c r="Z624" i="17" s="1"/>
  <c r="F625" i="17" l="1"/>
  <c r="G625" i="17" s="1"/>
  <c r="M625" i="17"/>
  <c r="P625" i="17" s="1"/>
  <c r="R625" i="17" s="1"/>
  <c r="W624" i="17"/>
  <c r="Y624" i="17"/>
  <c r="AB624" i="17"/>
  <c r="X624" i="17"/>
  <c r="AA624" i="17"/>
  <c r="V624" i="17"/>
  <c r="I625" i="17" l="1"/>
  <c r="K625" i="17" s="1"/>
  <c r="U625" i="17" s="1"/>
  <c r="H625" i="17"/>
  <c r="N625" i="17"/>
  <c r="O625" i="17"/>
  <c r="J625" i="17" l="1"/>
  <c r="L625" i="17" s="1"/>
  <c r="Q625" i="17"/>
  <c r="S625" i="17" s="1"/>
  <c r="Z625" i="17" l="1"/>
  <c r="T625" i="17"/>
  <c r="X625" i="17"/>
  <c r="Y625" i="17"/>
  <c r="W625" i="17"/>
  <c r="AB625" i="17"/>
  <c r="AA625" i="17"/>
  <c r="M626" i="17"/>
  <c r="F626" i="17"/>
  <c r="V625" i="17"/>
  <c r="I626" i="17" l="1"/>
  <c r="K626" i="17" s="1"/>
  <c r="H626" i="17"/>
  <c r="G626" i="17"/>
  <c r="N626" i="17"/>
  <c r="O626" i="17"/>
  <c r="P626" i="17"/>
  <c r="R626" i="17" s="1"/>
  <c r="Q626" i="17" l="1"/>
  <c r="S626" i="17" s="1"/>
  <c r="J626" i="17"/>
  <c r="U626" i="17"/>
  <c r="T626" i="17" l="1"/>
  <c r="L626" i="17"/>
  <c r="Z626" i="17" s="1"/>
  <c r="Y626" i="17" l="1"/>
  <c r="V626" i="17"/>
  <c r="AB626" i="17"/>
  <c r="W626" i="17"/>
  <c r="M627" i="17"/>
  <c r="O627" i="17" s="1"/>
  <c r="F627" i="17"/>
  <c r="G627" i="17" s="1"/>
  <c r="AA626" i="17"/>
  <c r="X626" i="17"/>
  <c r="N627" i="17" l="1"/>
  <c r="P627" i="17"/>
  <c r="R627" i="17" s="1"/>
  <c r="I627" i="17"/>
  <c r="K627" i="17" s="1"/>
  <c r="H627" i="17"/>
  <c r="J627" i="17" l="1"/>
  <c r="L627" i="17" s="1"/>
  <c r="U627" i="17"/>
  <c r="Q627" i="17"/>
  <c r="S627" i="17" s="1"/>
  <c r="AA627" i="17" l="1"/>
  <c r="T627" i="17"/>
  <c r="V627" i="17" s="1"/>
  <c r="Z627" i="17"/>
  <c r="AB627" i="17"/>
  <c r="Y627" i="17"/>
  <c r="M628" i="17"/>
  <c r="F628" i="17"/>
  <c r="X627" i="17"/>
  <c r="W627" i="17"/>
  <c r="O628" i="17" l="1"/>
  <c r="N628" i="17"/>
  <c r="P628" i="17"/>
  <c r="R628" i="17" s="1"/>
  <c r="I628" i="17"/>
  <c r="K628" i="17" s="1"/>
  <c r="G628" i="17"/>
  <c r="H628" i="17"/>
  <c r="J628" i="17" l="1"/>
  <c r="L628" i="17" s="1"/>
  <c r="Q628" i="17"/>
  <c r="U628" i="17"/>
  <c r="T628" i="17" l="1"/>
  <c r="S628" i="17"/>
  <c r="AB628" i="17" s="1"/>
  <c r="M629" i="17" l="1"/>
  <c r="P629" i="17" s="1"/>
  <c r="R629" i="17" s="1"/>
  <c r="V628" i="17"/>
  <c r="X628" i="17"/>
  <c r="AA628" i="17"/>
  <c r="W628" i="17"/>
  <c r="Z628" i="17"/>
  <c r="F629" i="17"/>
  <c r="G629" i="17" s="1"/>
  <c r="Y628" i="17"/>
  <c r="N629" i="17" l="1"/>
  <c r="O629" i="17"/>
  <c r="Q629" i="17" s="1"/>
  <c r="S629" i="17" s="1"/>
  <c r="H629" i="17"/>
  <c r="I629" i="17"/>
  <c r="K629" i="17" s="1"/>
  <c r="U629" i="17" s="1"/>
  <c r="J629" i="17" l="1"/>
  <c r="T629" i="17" s="1"/>
  <c r="L629" i="17" l="1"/>
  <c r="Z629" i="17" s="1"/>
  <c r="Y629" i="17" l="1"/>
  <c r="M630" i="17"/>
  <c r="P630" i="17" s="1"/>
  <c r="R630" i="17" s="1"/>
  <c r="AB629" i="17"/>
  <c r="V629" i="17"/>
  <c r="F630" i="17"/>
  <c r="G630" i="17" s="1"/>
  <c r="W629" i="17"/>
  <c r="X629" i="17"/>
  <c r="AA629" i="17"/>
  <c r="O630" i="17" l="1"/>
  <c r="N630" i="17"/>
  <c r="I630" i="17"/>
  <c r="K630" i="17" s="1"/>
  <c r="U630" i="17" s="1"/>
  <c r="H630" i="17"/>
  <c r="Q630" i="17" l="1"/>
  <c r="S630" i="17" s="1"/>
  <c r="J630" i="17"/>
  <c r="T630" i="17" l="1"/>
  <c r="L630" i="17"/>
  <c r="Z630" i="17" s="1"/>
  <c r="V630" i="17" l="1"/>
  <c r="F631" i="17"/>
  <c r="H631" i="17" s="1"/>
  <c r="W630" i="17"/>
  <c r="X630" i="17"/>
  <c r="Y630" i="17"/>
  <c r="AB630" i="17"/>
  <c r="AA630" i="17"/>
  <c r="M631" i="17"/>
  <c r="P631" i="17" s="1"/>
  <c r="R631" i="17" s="1"/>
  <c r="I631" i="17" l="1"/>
  <c r="K631" i="17" s="1"/>
  <c r="U631" i="17" s="1"/>
  <c r="G631" i="17"/>
  <c r="N631" i="17"/>
  <c r="O631" i="17"/>
  <c r="J631" i="17" l="1"/>
  <c r="L631" i="17" s="1"/>
  <c r="Q631" i="17"/>
  <c r="S631" i="17" s="1"/>
  <c r="F632" i="17" l="1"/>
  <c r="G632" i="17" s="1"/>
  <c r="W631" i="17"/>
  <c r="Y631" i="17"/>
  <c r="T631" i="17"/>
  <c r="V631" i="17" s="1"/>
  <c r="X631" i="17"/>
  <c r="AA631" i="17"/>
  <c r="AB631" i="17"/>
  <c r="M632" i="17"/>
  <c r="N632" i="17" s="1"/>
  <c r="Z631" i="17"/>
  <c r="I632" i="17" l="1"/>
  <c r="K632" i="17" s="1"/>
  <c r="H632" i="17"/>
  <c r="J632" i="17" s="1"/>
  <c r="O632" i="17"/>
  <c r="P632" i="17"/>
  <c r="R632" i="17" s="1"/>
  <c r="U632" i="17" l="1"/>
  <c r="L632" i="17"/>
  <c r="Q632" i="17"/>
  <c r="T632" i="17" s="1"/>
  <c r="S632" i="17" l="1"/>
  <c r="V632" i="17" s="1"/>
  <c r="AA632" i="17" l="1"/>
  <c r="Y632" i="17"/>
  <c r="AB632" i="17"/>
  <c r="F633" i="17"/>
  <c r="G633" i="17" s="1"/>
  <c r="M633" i="17"/>
  <c r="O633" i="17" s="1"/>
  <c r="Z632" i="17"/>
  <c r="W632" i="17"/>
  <c r="X632" i="17"/>
  <c r="P633" i="17" l="1"/>
  <c r="R633" i="17" s="1"/>
  <c r="N633" i="17"/>
  <c r="I633" i="17"/>
  <c r="K633" i="17" s="1"/>
  <c r="H633" i="17"/>
  <c r="Q633" i="17" l="1"/>
  <c r="S633" i="17" s="1"/>
  <c r="U633" i="17"/>
  <c r="J633" i="17"/>
  <c r="T633" i="17" l="1"/>
  <c r="L633" i="17"/>
  <c r="Z633" i="17" s="1"/>
  <c r="AB633" i="17" l="1"/>
  <c r="F634" i="17"/>
  <c r="I634" i="17" s="1"/>
  <c r="K634" i="17" s="1"/>
  <c r="W633" i="17"/>
  <c r="Y633" i="17"/>
  <c r="X633" i="17"/>
  <c r="AA633" i="17"/>
  <c r="M634" i="17"/>
  <c r="P634" i="17" s="1"/>
  <c r="R634" i="17" s="1"/>
  <c r="V633" i="17"/>
  <c r="G634" i="17" l="1"/>
  <c r="H634" i="17"/>
  <c r="O634" i="17"/>
  <c r="N634" i="17"/>
  <c r="U634" i="17"/>
  <c r="J634" i="17" l="1"/>
  <c r="L634" i="17" s="1"/>
  <c r="Q634" i="17"/>
  <c r="S634" i="17" s="1"/>
  <c r="Z634" i="17" l="1"/>
  <c r="T634" i="17"/>
  <c r="Y634" i="17"/>
  <c r="F635" i="17"/>
  <c r="AA634" i="17"/>
  <c r="X634" i="17"/>
  <c r="AB634" i="17"/>
  <c r="W634" i="17"/>
  <c r="M635" i="17"/>
  <c r="V634" i="17"/>
  <c r="N635" i="17" l="1"/>
  <c r="P635" i="17"/>
  <c r="R635" i="17" s="1"/>
  <c r="O635" i="17"/>
  <c r="I635" i="17"/>
  <c r="K635" i="17" s="1"/>
  <c r="H635" i="17"/>
  <c r="G635" i="17"/>
  <c r="J635" i="17" l="1"/>
  <c r="L635" i="17" s="1"/>
  <c r="Q635" i="17"/>
  <c r="S635" i="17" s="1"/>
  <c r="U635" i="17"/>
  <c r="Z635" i="17" l="1"/>
  <c r="T635" i="17"/>
  <c r="V635" i="17" s="1"/>
  <c r="Y635" i="17"/>
  <c r="W635" i="17"/>
  <c r="AB635" i="17"/>
  <c r="AA635" i="17"/>
  <c r="M636" i="17"/>
  <c r="F636" i="17"/>
  <c r="X635" i="17"/>
  <c r="N636" i="17" l="1"/>
  <c r="O636" i="17"/>
  <c r="P636" i="17"/>
  <c r="R636" i="17" s="1"/>
  <c r="G636" i="17"/>
  <c r="I636" i="17"/>
  <c r="K636" i="17" s="1"/>
  <c r="H636" i="17"/>
  <c r="J636" i="17" l="1"/>
  <c r="Q636" i="17"/>
  <c r="S636" i="17" s="1"/>
  <c r="U636" i="17"/>
  <c r="T636" i="17" l="1"/>
  <c r="L636" i="17"/>
  <c r="Z636" i="17" s="1"/>
  <c r="V636" i="17" l="1"/>
  <c r="AB636" i="17"/>
  <c r="Y636" i="17"/>
  <c r="M637" i="17"/>
  <c r="W636" i="17"/>
  <c r="AA636" i="17"/>
  <c r="X636" i="17"/>
  <c r="F637" i="17"/>
  <c r="I637" i="17" l="1"/>
  <c r="K637" i="17" s="1"/>
  <c r="G637" i="17"/>
  <c r="H637" i="17"/>
  <c r="P637" i="17"/>
  <c r="R637" i="17" s="1"/>
  <c r="N637" i="17"/>
  <c r="O637" i="17"/>
  <c r="Q637" i="17" l="1"/>
  <c r="S637" i="17" s="1"/>
  <c r="J637" i="17"/>
  <c r="U637" i="17"/>
  <c r="T637" i="17" l="1"/>
  <c r="L637" i="17"/>
  <c r="Z637" i="17" s="1"/>
  <c r="AB637" i="17" l="1"/>
  <c r="M638" i="17"/>
  <c r="F638" i="17"/>
  <c r="Y637" i="17"/>
  <c r="X637" i="17"/>
  <c r="AA637" i="17"/>
  <c r="W637" i="17"/>
  <c r="V637" i="17"/>
  <c r="G638" i="17" l="1"/>
  <c r="H638" i="17"/>
  <c r="I638" i="17"/>
  <c r="K638" i="17" s="1"/>
  <c r="P638" i="17"/>
  <c r="R638" i="17" s="1"/>
  <c r="O638" i="17"/>
  <c r="N638" i="17"/>
  <c r="U638" i="17" l="1"/>
  <c r="Q638" i="17"/>
  <c r="S638" i="17" s="1"/>
  <c r="J638" i="17"/>
  <c r="T638" i="17" l="1"/>
  <c r="L638" i="17"/>
  <c r="Z638" i="17" s="1"/>
  <c r="M639" i="17" l="1"/>
  <c r="AA638" i="17"/>
  <c r="AB638" i="17"/>
  <c r="X638" i="17"/>
  <c r="F639" i="17"/>
  <c r="W638" i="17"/>
  <c r="Y638" i="17"/>
  <c r="V638" i="17"/>
  <c r="I639" i="17" l="1"/>
  <c r="K639" i="17" s="1"/>
  <c r="H639" i="17"/>
  <c r="G639" i="17"/>
  <c r="O639" i="17"/>
  <c r="P639" i="17"/>
  <c r="R639" i="17" s="1"/>
  <c r="N639" i="17"/>
  <c r="Q639" i="17" l="1"/>
  <c r="S639" i="17" s="1"/>
  <c r="J639" i="17"/>
  <c r="U639" i="17"/>
  <c r="T639" i="17" l="1"/>
  <c r="L639" i="17"/>
  <c r="Z639" i="17" s="1"/>
  <c r="AA639" i="17" l="1"/>
  <c r="F640" i="17"/>
  <c r="W639" i="17"/>
  <c r="M640" i="17"/>
  <c r="Y639" i="17"/>
  <c r="AB639" i="17"/>
  <c r="X639" i="17"/>
  <c r="V639" i="17"/>
  <c r="H640" i="17" l="1"/>
  <c r="I640" i="17"/>
  <c r="K640" i="17" s="1"/>
  <c r="G640" i="17"/>
  <c r="P640" i="17"/>
  <c r="R640" i="17" s="1"/>
  <c r="O640" i="17"/>
  <c r="N640" i="17"/>
  <c r="Q640" i="17" l="1"/>
  <c r="S640" i="17" s="1"/>
  <c r="U640" i="17"/>
  <c r="J640" i="17"/>
  <c r="L640" i="17" s="1"/>
  <c r="Z640" i="17" l="1"/>
  <c r="X640" i="17"/>
  <c r="W640" i="17"/>
  <c r="M641" i="17"/>
  <c r="AB640" i="17"/>
  <c r="AA640" i="17"/>
  <c r="F641" i="17"/>
  <c r="Y640" i="17"/>
  <c r="T640" i="17"/>
  <c r="V640" i="17" s="1"/>
  <c r="I641" i="17" l="1"/>
  <c r="K641" i="17" s="1"/>
  <c r="H641" i="17"/>
  <c r="G641" i="17"/>
  <c r="P641" i="17"/>
  <c r="R641" i="17" s="1"/>
  <c r="O641" i="17"/>
  <c r="N641" i="17"/>
  <c r="Q641" i="17" l="1"/>
  <c r="S641" i="17" s="1"/>
  <c r="U641" i="17"/>
  <c r="J641" i="17"/>
  <c r="T641" i="17" l="1"/>
  <c r="L641" i="17"/>
  <c r="Z641" i="17" s="1"/>
  <c r="F642" i="17" l="1"/>
  <c r="AB641" i="17"/>
  <c r="M642" i="17"/>
  <c r="AA641" i="17"/>
  <c r="Y641" i="17"/>
  <c r="X641" i="17"/>
  <c r="W641" i="17"/>
  <c r="V641" i="17"/>
  <c r="O642" i="17" l="1"/>
  <c r="P642" i="17"/>
  <c r="R642" i="17" s="1"/>
  <c r="N642" i="17"/>
  <c r="I642" i="17"/>
  <c r="K642" i="17" s="1"/>
  <c r="H642" i="17"/>
  <c r="G642" i="17"/>
  <c r="Q642" i="17" l="1"/>
  <c r="S642" i="17" s="1"/>
  <c r="U642" i="17"/>
  <c r="J642" i="17"/>
  <c r="T642" i="17" l="1"/>
  <c r="L642" i="17"/>
  <c r="Z642" i="17" s="1"/>
  <c r="M643" i="17" l="1"/>
  <c r="AB642" i="17"/>
  <c r="X642" i="17"/>
  <c r="Y642" i="17"/>
  <c r="AA642" i="17"/>
  <c r="W642" i="17"/>
  <c r="F643" i="17"/>
  <c r="V642" i="17"/>
  <c r="H643" i="17" l="1"/>
  <c r="I643" i="17"/>
  <c r="K643" i="17" s="1"/>
  <c r="G643" i="17"/>
  <c r="P643" i="17"/>
  <c r="R643" i="17" s="1"/>
  <c r="N643" i="17"/>
  <c r="O643" i="17"/>
  <c r="J643" i="17" l="1"/>
  <c r="L643" i="17" s="1"/>
  <c r="Q643" i="17"/>
  <c r="S643" i="17" s="1"/>
  <c r="U643" i="17"/>
  <c r="Z643" i="17" l="1"/>
  <c r="T643" i="17"/>
  <c r="V643" i="17" s="1"/>
  <c r="F644" i="17"/>
  <c r="X643" i="17"/>
  <c r="AA643" i="17"/>
  <c r="M644" i="17"/>
  <c r="Y643" i="17"/>
  <c r="W643" i="17"/>
  <c r="AB643" i="17"/>
  <c r="P644" i="17" l="1"/>
  <c r="R644" i="17" s="1"/>
  <c r="N644" i="17"/>
  <c r="O644" i="17"/>
  <c r="G644" i="17"/>
  <c r="H644" i="17"/>
  <c r="I644" i="17"/>
  <c r="K644" i="17" s="1"/>
  <c r="U644" i="17" l="1"/>
  <c r="J644" i="17"/>
  <c r="Q644" i="17"/>
  <c r="S644" i="17" s="1"/>
  <c r="T644" i="17" l="1"/>
  <c r="L644" i="17"/>
  <c r="Z644" i="17" s="1"/>
  <c r="Y644" i="17" l="1"/>
  <c r="W644" i="17"/>
  <c r="AA644" i="17"/>
  <c r="AB644" i="17"/>
  <c r="M645" i="17"/>
  <c r="F645" i="17"/>
  <c r="X644" i="17"/>
  <c r="V644" i="17"/>
  <c r="I645" i="17" l="1"/>
  <c r="K645" i="17" s="1"/>
  <c r="H645" i="17"/>
  <c r="G645" i="17"/>
  <c r="P645" i="17"/>
  <c r="R645" i="17" s="1"/>
  <c r="N645" i="17"/>
  <c r="O645" i="17"/>
  <c r="J645" i="17" l="1"/>
  <c r="L645" i="17" s="1"/>
  <c r="U645" i="17"/>
  <c r="Q645" i="17"/>
  <c r="S645" i="17" s="1"/>
  <c r="Z645" i="17" l="1"/>
  <c r="AB645" i="17"/>
  <c r="M646" i="17"/>
  <c r="Y645" i="17"/>
  <c r="W645" i="17"/>
  <c r="F646" i="17"/>
  <c r="X645" i="17"/>
  <c r="AA645" i="17"/>
  <c r="T645" i="17"/>
  <c r="V645" i="17" s="1"/>
  <c r="O646" i="17" l="1"/>
  <c r="P646" i="17"/>
  <c r="R646" i="17" s="1"/>
  <c r="N646" i="17"/>
  <c r="I646" i="17"/>
  <c r="K646" i="17" s="1"/>
  <c r="H646" i="17"/>
  <c r="G646" i="17"/>
  <c r="Q646" i="17" l="1"/>
  <c r="S646" i="17" s="1"/>
  <c r="J646" i="17"/>
  <c r="U646" i="17"/>
  <c r="T646" i="17" l="1"/>
  <c r="L646" i="17"/>
  <c r="AB646" i="17" s="1"/>
  <c r="F647" i="17" l="1"/>
  <c r="I647" i="17" s="1"/>
  <c r="K647" i="17" s="1"/>
  <c r="V646" i="17"/>
  <c r="Y646" i="17"/>
  <c r="M647" i="17"/>
  <c r="P647" i="17" s="1"/>
  <c r="R647" i="17" s="1"/>
  <c r="AA646" i="17"/>
  <c r="Z646" i="17"/>
  <c r="W646" i="17"/>
  <c r="X646" i="17"/>
  <c r="H647" i="17" l="1"/>
  <c r="G647" i="17"/>
  <c r="O647" i="17"/>
  <c r="N647" i="17"/>
  <c r="U647" i="17"/>
  <c r="J647" i="17" l="1"/>
  <c r="L647" i="17" s="1"/>
  <c r="Q647" i="17"/>
  <c r="S647" i="17" s="1"/>
  <c r="M648" i="17" l="1"/>
  <c r="P648" i="17" s="1"/>
  <c r="R648" i="17" s="1"/>
  <c r="Z647" i="17"/>
  <c r="AB647" i="17"/>
  <c r="Y647" i="17"/>
  <c r="X647" i="17"/>
  <c r="AA647" i="17"/>
  <c r="W647" i="17"/>
  <c r="F648" i="17"/>
  <c r="G648" i="17" s="1"/>
  <c r="T647" i="17"/>
  <c r="V647" i="17" s="1"/>
  <c r="N648" i="17"/>
  <c r="O648" i="17" l="1"/>
  <c r="H648" i="17"/>
  <c r="I648" i="17"/>
  <c r="K648" i="17" s="1"/>
  <c r="U648" i="17" s="1"/>
  <c r="Q648" i="17"/>
  <c r="S648" i="17" s="1"/>
  <c r="J648" i="17" l="1"/>
  <c r="T648" i="17" s="1"/>
  <c r="L648" i="17" l="1"/>
  <c r="Z648" i="17" s="1"/>
  <c r="V648" i="17" l="1"/>
  <c r="F649" i="17"/>
  <c r="I649" i="17" s="1"/>
  <c r="K649" i="17" s="1"/>
  <c r="Y648" i="17"/>
  <c r="AB648" i="17"/>
  <c r="AA648" i="17"/>
  <c r="X648" i="17"/>
  <c r="M649" i="17"/>
  <c r="N649" i="17" s="1"/>
  <c r="W648" i="17"/>
  <c r="G649" i="17" l="1"/>
  <c r="H649" i="17"/>
  <c r="O649" i="17"/>
  <c r="P649" i="17"/>
  <c r="R649" i="17" s="1"/>
  <c r="U649" i="17" s="1"/>
  <c r="J649" i="17" l="1"/>
  <c r="L649" i="17" s="1"/>
  <c r="Q649" i="17"/>
  <c r="S649" i="17" s="1"/>
  <c r="Z649" i="17" l="1"/>
  <c r="T649" i="17"/>
  <c r="W649" i="17"/>
  <c r="Y649" i="17"/>
  <c r="M650" i="17"/>
  <c r="F650" i="17"/>
  <c r="X649" i="17"/>
  <c r="AA649" i="17"/>
  <c r="AB649" i="17"/>
  <c r="V649" i="17"/>
  <c r="H650" i="17" l="1"/>
  <c r="G650" i="17"/>
  <c r="I650" i="17"/>
  <c r="K650" i="17" s="1"/>
  <c r="P650" i="17"/>
  <c r="R650" i="17" s="1"/>
  <c r="N650" i="17"/>
  <c r="O650" i="17"/>
  <c r="U650" i="17" l="1"/>
  <c r="Q650" i="17"/>
  <c r="S650" i="17" s="1"/>
  <c r="J650" i="17"/>
  <c r="T650" i="17" l="1"/>
  <c r="L650" i="17"/>
  <c r="Z650" i="17" s="1"/>
  <c r="W650" i="17" l="1"/>
  <c r="F651" i="17"/>
  <c r="Y650" i="17"/>
  <c r="X650" i="17"/>
  <c r="AA650" i="17"/>
  <c r="AB650" i="17"/>
  <c r="M651" i="17"/>
  <c r="V650" i="17"/>
  <c r="O651" i="17" l="1"/>
  <c r="P651" i="17"/>
  <c r="R651" i="17" s="1"/>
  <c r="N651" i="17"/>
  <c r="G651" i="17"/>
  <c r="I651" i="17"/>
  <c r="K651" i="17" s="1"/>
  <c r="H651" i="17"/>
  <c r="Q651" i="17" l="1"/>
  <c r="S651" i="17" s="1"/>
  <c r="U651" i="17"/>
  <c r="J651" i="17"/>
  <c r="T651" i="17" l="1"/>
  <c r="L651" i="17"/>
  <c r="Z651" i="17" s="1"/>
  <c r="F652" i="17" l="1"/>
  <c r="Y651" i="17"/>
  <c r="AB651" i="17"/>
  <c r="AA651" i="17"/>
  <c r="M652" i="17"/>
  <c r="W651" i="17"/>
  <c r="X651" i="17"/>
  <c r="V651" i="17"/>
  <c r="N652" i="17" l="1"/>
  <c r="P652" i="17"/>
  <c r="R652" i="17" s="1"/>
  <c r="O652" i="17"/>
  <c r="H652" i="17"/>
  <c r="I652" i="17"/>
  <c r="K652" i="17" s="1"/>
  <c r="G652" i="17"/>
  <c r="Q652" i="17" l="1"/>
  <c r="S652" i="17" s="1"/>
  <c r="J652" i="17"/>
  <c r="U652" i="17"/>
  <c r="T652" i="17" l="1"/>
  <c r="L652" i="17"/>
  <c r="Z652" i="17" s="1"/>
  <c r="F653" i="17"/>
  <c r="AB652" i="17" l="1"/>
  <c r="X652" i="17"/>
  <c r="V652" i="17"/>
  <c r="AA652" i="17"/>
  <c r="W652" i="17"/>
  <c r="M653" i="17"/>
  <c r="P653" i="17" s="1"/>
  <c r="R653" i="17" s="1"/>
  <c r="Y652" i="17"/>
  <c r="H653" i="17"/>
  <c r="G653" i="17"/>
  <c r="I653" i="17"/>
  <c r="K653" i="17" s="1"/>
  <c r="O653" i="17" l="1"/>
  <c r="N653" i="17"/>
  <c r="U653" i="17"/>
  <c r="J653" i="17"/>
  <c r="Q653" i="17" l="1"/>
  <c r="S653" i="17" s="1"/>
  <c r="L653" i="17"/>
  <c r="AB653" i="17" l="1"/>
  <c r="Z653" i="17"/>
  <c r="T653" i="17"/>
  <c r="V653" i="17" s="1"/>
  <c r="M654" i="17"/>
  <c r="P654" i="17" s="1"/>
  <c r="R654" i="17" s="1"/>
  <c r="W653" i="17"/>
  <c r="F654" i="17"/>
  <c r="I654" i="17" s="1"/>
  <c r="K654" i="17" s="1"/>
  <c r="X653" i="17"/>
  <c r="AA653" i="17"/>
  <c r="Y653" i="17"/>
  <c r="N654" i="17" l="1"/>
  <c r="O654" i="17"/>
  <c r="H654" i="17"/>
  <c r="G654" i="17"/>
  <c r="U654" i="17"/>
  <c r="Q654" i="17" l="1"/>
  <c r="S654" i="17" s="1"/>
  <c r="J654" i="17"/>
  <c r="L654" i="17" s="1"/>
  <c r="T654" i="17" l="1"/>
  <c r="V654" i="17" s="1"/>
  <c r="Z654" i="17"/>
  <c r="F655" i="17"/>
  <c r="M655" i="17"/>
  <c r="X654" i="17"/>
  <c r="AA654" i="17"/>
  <c r="AB654" i="17"/>
  <c r="Y654" i="17"/>
  <c r="W654" i="17"/>
  <c r="P655" i="17" l="1"/>
  <c r="R655" i="17" s="1"/>
  <c r="N655" i="17"/>
  <c r="O655" i="17"/>
  <c r="G655" i="17"/>
  <c r="I655" i="17"/>
  <c r="K655" i="17" s="1"/>
  <c r="H655" i="17"/>
  <c r="U655" i="17" l="1"/>
  <c r="J655" i="17"/>
  <c r="L655" i="17" s="1"/>
  <c r="Q655" i="17"/>
  <c r="S655" i="17" s="1"/>
  <c r="Z655" i="17" l="1"/>
  <c r="M656" i="17"/>
  <c r="AB655" i="17"/>
  <c r="X655" i="17"/>
  <c r="F656" i="17"/>
  <c r="W655" i="17"/>
  <c r="Y655" i="17"/>
  <c r="AA655" i="17"/>
  <c r="T655" i="17"/>
  <c r="V655" i="17" s="1"/>
  <c r="I656" i="17" l="1"/>
  <c r="K656" i="17" s="1"/>
  <c r="G656" i="17"/>
  <c r="H656" i="17"/>
  <c r="P656" i="17"/>
  <c r="R656" i="17" s="1"/>
  <c r="N656" i="17"/>
  <c r="O656" i="17"/>
  <c r="J656" i="17" l="1"/>
  <c r="L656" i="17" s="1"/>
  <c r="Q656" i="17"/>
  <c r="U656" i="17"/>
  <c r="T656" i="17" l="1"/>
  <c r="S656" i="17"/>
  <c r="AB656" i="17" s="1"/>
  <c r="Z656" i="17"/>
  <c r="W656" i="17"/>
  <c r="V656" i="17" l="1"/>
  <c r="AA656" i="17"/>
  <c r="F657" i="17"/>
  <c r="G657" i="17" s="1"/>
  <c r="M657" i="17"/>
  <c r="P657" i="17" s="1"/>
  <c r="R657" i="17" s="1"/>
  <c r="Y656" i="17"/>
  <c r="X656" i="17"/>
  <c r="I657" i="17" l="1"/>
  <c r="K657" i="17" s="1"/>
  <c r="U657" i="17" s="1"/>
  <c r="H657" i="17"/>
  <c r="N657" i="17"/>
  <c r="O657" i="17"/>
  <c r="J657" i="17" l="1"/>
  <c r="L657" i="17" s="1"/>
  <c r="Q657" i="17"/>
  <c r="S657" i="17" s="1"/>
  <c r="Z657" i="17" l="1"/>
  <c r="T657" i="17"/>
  <c r="M658" i="17"/>
  <c r="AA657" i="17"/>
  <c r="AB657" i="17"/>
  <c r="X657" i="17"/>
  <c r="F658" i="17"/>
  <c r="W657" i="17"/>
  <c r="Y657" i="17"/>
  <c r="V657" i="17"/>
  <c r="H658" i="17" l="1"/>
  <c r="G658" i="17"/>
  <c r="I658" i="17"/>
  <c r="K658" i="17" s="1"/>
  <c r="P658" i="17"/>
  <c r="R658" i="17" s="1"/>
  <c r="O658" i="17"/>
  <c r="N658" i="17"/>
  <c r="Q658" i="17" l="1"/>
  <c r="S658" i="17" s="1"/>
  <c r="U658" i="17"/>
  <c r="J658" i="17"/>
  <c r="T658" i="17" l="1"/>
  <c r="L658" i="17"/>
  <c r="Z658" i="17" s="1"/>
  <c r="V658" i="17" l="1"/>
  <c r="F659" i="17"/>
  <c r="M659" i="17"/>
  <c r="AB658" i="17"/>
  <c r="W658" i="17"/>
  <c r="X658" i="17"/>
  <c r="AA658" i="17"/>
  <c r="Y658" i="17"/>
  <c r="P659" i="17" l="1"/>
  <c r="R659" i="17" s="1"/>
  <c r="N659" i="17"/>
  <c r="O659" i="17"/>
  <c r="H659" i="17"/>
  <c r="G659" i="17"/>
  <c r="I659" i="17"/>
  <c r="K659" i="17" s="1"/>
  <c r="U659" i="17" l="1"/>
  <c r="J659" i="17"/>
  <c r="L659" i="17" s="1"/>
  <c r="Q659" i="17"/>
  <c r="S659" i="17" s="1"/>
  <c r="Z659" i="17" l="1"/>
  <c r="T659" i="17"/>
  <c r="V659" i="17" s="1"/>
  <c r="M660" i="17"/>
  <c r="AB659" i="17"/>
  <c r="X659" i="17"/>
  <c r="Y659" i="17"/>
  <c r="AA659" i="17"/>
  <c r="W659" i="17"/>
  <c r="F660" i="17"/>
  <c r="N660" i="17" l="1"/>
  <c r="O660" i="17"/>
  <c r="P660" i="17"/>
  <c r="R660" i="17" s="1"/>
  <c r="H660" i="17"/>
  <c r="I660" i="17"/>
  <c r="K660" i="17" s="1"/>
  <c r="G660" i="17"/>
  <c r="Q660" i="17" l="1"/>
  <c r="S660" i="17" s="1"/>
  <c r="U660" i="17"/>
  <c r="J660" i="17"/>
  <c r="T660" i="17" l="1"/>
  <c r="L660" i="17"/>
  <c r="Z660" i="17" s="1"/>
  <c r="W660" i="17" l="1"/>
  <c r="Y660" i="17"/>
  <c r="F661" i="17"/>
  <c r="X660" i="17"/>
  <c r="M661" i="17"/>
  <c r="AB660" i="17"/>
  <c r="AA660" i="17"/>
  <c r="V660" i="17"/>
  <c r="G661" i="17" l="1"/>
  <c r="H661" i="17"/>
  <c r="I661" i="17"/>
  <c r="K661" i="17" s="1"/>
  <c r="P661" i="17"/>
  <c r="R661" i="17" s="1"/>
  <c r="O661" i="17"/>
  <c r="N661" i="17"/>
  <c r="Q661" i="17" l="1"/>
  <c r="S661" i="17" s="1"/>
  <c r="U661" i="17"/>
  <c r="J661" i="17"/>
  <c r="T661" i="17" l="1"/>
  <c r="L661" i="17"/>
  <c r="Z661" i="17" s="1"/>
  <c r="X661" i="17" l="1"/>
  <c r="W661" i="17"/>
  <c r="M662" i="17"/>
  <c r="Y661" i="17"/>
  <c r="F662" i="17"/>
  <c r="AB661" i="17"/>
  <c r="AA661" i="17"/>
  <c r="V661" i="17"/>
  <c r="P662" i="17" l="1"/>
  <c r="R662" i="17" s="1"/>
  <c r="N662" i="17"/>
  <c r="O662" i="17"/>
  <c r="G662" i="17"/>
  <c r="I662" i="17"/>
  <c r="K662" i="17" s="1"/>
  <c r="H662" i="17"/>
  <c r="U662" i="17" l="1"/>
  <c r="J662" i="17"/>
  <c r="L662" i="17" s="1"/>
  <c r="Q662" i="17"/>
  <c r="T662" i="17" l="1"/>
  <c r="S662" i="17"/>
  <c r="W662" i="17" s="1"/>
  <c r="Z662" i="17" l="1"/>
  <c r="V662" i="17"/>
  <c r="F663" i="17"/>
  <c r="H663" i="17" s="1"/>
  <c r="M663" i="17"/>
  <c r="N663" i="17" s="1"/>
  <c r="AA662" i="17"/>
  <c r="X662" i="17"/>
  <c r="AB662" i="17"/>
  <c r="Y662" i="17"/>
  <c r="I663" i="17" l="1"/>
  <c r="K663" i="17" s="1"/>
  <c r="G663" i="17"/>
  <c r="O663" i="17"/>
  <c r="P663" i="17"/>
  <c r="R663" i="17" s="1"/>
  <c r="U663" i="17" l="1"/>
  <c r="J663" i="17"/>
  <c r="L663" i="17" s="1"/>
  <c r="Q663" i="17"/>
  <c r="T663" i="17" l="1"/>
  <c r="S663" i="17"/>
  <c r="X663" i="17" s="1"/>
  <c r="Y663" i="17" l="1"/>
  <c r="M664" i="17"/>
  <c r="N664" i="17" s="1"/>
  <c r="V663" i="17"/>
  <c r="AB663" i="17"/>
  <c r="F664" i="17"/>
  <c r="I664" i="17" s="1"/>
  <c r="K664" i="17" s="1"/>
  <c r="AA663" i="17"/>
  <c r="W663" i="17"/>
  <c r="Z663" i="17"/>
  <c r="P664" i="17" l="1"/>
  <c r="R664" i="17" s="1"/>
  <c r="U664" i="17" s="1"/>
  <c r="O664" i="17"/>
  <c r="G664" i="17"/>
  <c r="H664" i="17"/>
  <c r="Q664" i="17" l="1"/>
  <c r="S664" i="17" s="1"/>
  <c r="J664" i="17"/>
  <c r="L664" i="17" s="1"/>
  <c r="Z664" i="17" l="1"/>
  <c r="AA664" i="17"/>
  <c r="Y664" i="17"/>
  <c r="W664" i="17"/>
  <c r="M665" i="17"/>
  <c r="N665" i="17" s="1"/>
  <c r="X664" i="17"/>
  <c r="AB664" i="17"/>
  <c r="F665" i="17"/>
  <c r="H665" i="17" s="1"/>
  <c r="T664" i="17"/>
  <c r="V664" i="17" s="1"/>
  <c r="P665" i="17" l="1"/>
  <c r="R665" i="17" s="1"/>
  <c r="O665" i="17"/>
  <c r="G665" i="17"/>
  <c r="I665" i="17"/>
  <c r="K665" i="17" s="1"/>
  <c r="Q665" i="17" l="1"/>
  <c r="S665" i="17" s="1"/>
  <c r="U665" i="17"/>
  <c r="J665" i="17"/>
  <c r="L665" i="17" s="1"/>
  <c r="T665" i="17" l="1"/>
  <c r="V665" i="17" s="1"/>
  <c r="W665" i="17"/>
  <c r="Z665" i="17"/>
  <c r="X665" i="17"/>
  <c r="M666" i="17"/>
  <c r="P666" i="17" s="1"/>
  <c r="R666" i="17" s="1"/>
  <c r="Y665" i="17"/>
  <c r="AA665" i="17"/>
  <c r="F666" i="17"/>
  <c r="G666" i="17" s="1"/>
  <c r="AB665" i="17"/>
  <c r="O666" i="17" l="1"/>
  <c r="I666" i="17"/>
  <c r="K666" i="17" s="1"/>
  <c r="U666" i="17" s="1"/>
  <c r="N666" i="17"/>
  <c r="H666" i="17"/>
  <c r="J666" i="17" l="1"/>
  <c r="L666" i="17" s="1"/>
  <c r="Q666" i="17"/>
  <c r="S666" i="17" s="1"/>
  <c r="Z666" i="17" l="1"/>
  <c r="T666" i="17"/>
  <c r="V666" i="17" s="1"/>
  <c r="AB666" i="17"/>
  <c r="M667" i="17"/>
  <c r="W666" i="17"/>
  <c r="F667" i="17"/>
  <c r="Y666" i="17"/>
  <c r="AA666" i="17"/>
  <c r="X666" i="17"/>
  <c r="N667" i="17" l="1"/>
  <c r="O667" i="17"/>
  <c r="P667" i="17"/>
  <c r="R667" i="17" s="1"/>
  <c r="H667" i="17"/>
  <c r="I667" i="17"/>
  <c r="K667" i="17" s="1"/>
  <c r="G667" i="17"/>
  <c r="U667" i="17" l="1"/>
  <c r="Q667" i="17"/>
  <c r="S667" i="17" s="1"/>
  <c r="J667" i="17"/>
  <c r="T667" i="17" l="1"/>
  <c r="L667" i="17"/>
  <c r="Z667" i="17" s="1"/>
  <c r="X667" i="17" l="1"/>
  <c r="W667" i="17"/>
  <c r="F668" i="17"/>
  <c r="M668" i="17"/>
  <c r="AB667" i="17"/>
  <c r="AA667" i="17"/>
  <c r="Y667" i="17"/>
  <c r="V667" i="17"/>
  <c r="O668" i="17" l="1"/>
  <c r="P668" i="17"/>
  <c r="R668" i="17" s="1"/>
  <c r="N668" i="17"/>
  <c r="G668" i="17"/>
  <c r="I668" i="17"/>
  <c r="K668" i="17" s="1"/>
  <c r="H668" i="17"/>
  <c r="Q668" i="17" l="1"/>
  <c r="S668" i="17" s="1"/>
  <c r="J668" i="17"/>
  <c r="U668" i="17"/>
  <c r="T668" i="17" l="1"/>
  <c r="L668" i="17"/>
  <c r="AA668" i="17" s="1"/>
  <c r="W668" i="17" l="1"/>
  <c r="Y668" i="17"/>
  <c r="M669" i="17"/>
  <c r="O669" i="17" s="1"/>
  <c r="F669" i="17"/>
  <c r="I669" i="17" s="1"/>
  <c r="K669" i="17" s="1"/>
  <c r="X668" i="17"/>
  <c r="AB668" i="17"/>
  <c r="V668" i="17"/>
  <c r="Z668" i="17"/>
  <c r="P669" i="17" l="1"/>
  <c r="R669" i="17" s="1"/>
  <c r="U669" i="17" s="1"/>
  <c r="N669" i="17"/>
  <c r="H669" i="17"/>
  <c r="G669" i="17"/>
  <c r="Q669" i="17" l="1"/>
  <c r="S669" i="17" s="1"/>
  <c r="J669" i="17"/>
  <c r="T669" i="17" l="1"/>
  <c r="L669" i="17"/>
  <c r="Z669" i="17" s="1"/>
  <c r="W669" i="17" l="1"/>
  <c r="Y669" i="17"/>
  <c r="V669" i="17"/>
  <c r="AB669" i="17"/>
  <c r="M670" i="17"/>
  <c r="N670" i="17" s="1"/>
  <c r="X669" i="17"/>
  <c r="F670" i="17"/>
  <c r="I670" i="17" s="1"/>
  <c r="K670" i="17" s="1"/>
  <c r="AA669" i="17"/>
  <c r="H670" i="17" l="1"/>
  <c r="P670" i="17"/>
  <c r="R670" i="17" s="1"/>
  <c r="U670" i="17" s="1"/>
  <c r="G670" i="17"/>
  <c r="O670" i="17"/>
  <c r="Q670" i="17" s="1"/>
  <c r="S670" i="17" l="1"/>
  <c r="J670" i="17"/>
  <c r="T670" i="17" s="1"/>
  <c r="L670" i="17" l="1"/>
  <c r="M671" i="17" s="1"/>
  <c r="V670" i="17" l="1"/>
  <c r="Z670" i="17"/>
  <c r="Y670" i="17"/>
  <c r="W670" i="17"/>
  <c r="N671" i="17"/>
  <c r="O671" i="17"/>
  <c r="P671" i="17"/>
  <c r="R671" i="17" s="1"/>
  <c r="X670" i="17"/>
  <c r="AA670" i="17"/>
  <c r="AB670" i="17"/>
  <c r="F671" i="17"/>
  <c r="Q671" i="17" l="1"/>
  <c r="S671" i="17" s="1"/>
  <c r="I671" i="17"/>
  <c r="K671" i="17" s="1"/>
  <c r="U671" i="17" s="1"/>
  <c r="G671" i="17"/>
  <c r="H671" i="17"/>
  <c r="J671" i="17" l="1"/>
  <c r="L671" i="17" s="1"/>
  <c r="AB671" i="17" l="1"/>
  <c r="Z671" i="17"/>
  <c r="M672" i="17"/>
  <c r="P672" i="17" s="1"/>
  <c r="R672" i="17" s="1"/>
  <c r="W671" i="17"/>
  <c r="F672" i="17"/>
  <c r="H672" i="17" s="1"/>
  <c r="AA671" i="17"/>
  <c r="Y671" i="17"/>
  <c r="X671" i="17"/>
  <c r="T671" i="17"/>
  <c r="V671" i="17" s="1"/>
  <c r="N672" i="17" l="1"/>
  <c r="I672" i="17"/>
  <c r="K672" i="17" s="1"/>
  <c r="U672" i="17" s="1"/>
  <c r="G672" i="17"/>
  <c r="O672" i="17"/>
  <c r="J672" i="17" l="1"/>
  <c r="L672" i="17" s="1"/>
  <c r="Q672" i="17"/>
  <c r="S672" i="17" s="1"/>
  <c r="Z672" i="17" l="1"/>
  <c r="W672" i="17"/>
  <c r="AB672" i="17"/>
  <c r="M673" i="17"/>
  <c r="O673" i="17" s="1"/>
  <c r="AA672" i="17"/>
  <c r="X672" i="17"/>
  <c r="T672" i="17"/>
  <c r="V672" i="17" s="1"/>
  <c r="F673" i="17"/>
  <c r="I673" i="17" s="1"/>
  <c r="K673" i="17" s="1"/>
  <c r="Y672" i="17"/>
  <c r="N673" i="17" l="1"/>
  <c r="P673" i="17"/>
  <c r="R673" i="17" s="1"/>
  <c r="U673" i="17" s="1"/>
  <c r="H673" i="17"/>
  <c r="G673" i="17"/>
  <c r="Q673" i="17" l="1"/>
  <c r="S673" i="17" s="1"/>
  <c r="J673" i="17"/>
  <c r="L673" i="17" s="1"/>
  <c r="Z673" i="17" l="1"/>
  <c r="AB673" i="17"/>
  <c r="T673" i="17"/>
  <c r="V673" i="17" s="1"/>
  <c r="M674" i="17"/>
  <c r="P674" i="17" s="1"/>
  <c r="R674" i="17" s="1"/>
  <c r="F674" i="17"/>
  <c r="I674" i="17" s="1"/>
  <c r="K674" i="17" s="1"/>
  <c r="Y673" i="17"/>
  <c r="X673" i="17"/>
  <c r="AA673" i="17"/>
  <c r="W673" i="17"/>
  <c r="O674" i="17" l="1"/>
  <c r="H674" i="17"/>
  <c r="N674" i="17"/>
  <c r="G674" i="17"/>
  <c r="U674" i="17"/>
  <c r="Q674" i="17" l="1"/>
  <c r="S674" i="17" s="1"/>
  <c r="J674" i="17"/>
  <c r="T674" i="17" l="1"/>
  <c r="L674" i="17"/>
  <c r="Z674" i="17" s="1"/>
  <c r="V674" i="17" l="1"/>
  <c r="F675" i="17"/>
  <c r="I675" i="17" s="1"/>
  <c r="K675" i="17" s="1"/>
  <c r="W674" i="17"/>
  <c r="M675" i="17"/>
  <c r="N675" i="17" s="1"/>
  <c r="X674" i="17"/>
  <c r="Y674" i="17"/>
  <c r="AA674" i="17"/>
  <c r="AB674" i="17"/>
  <c r="G675" i="17" l="1"/>
  <c r="H675" i="17"/>
  <c r="P675" i="17"/>
  <c r="R675" i="17" s="1"/>
  <c r="U675" i="17" s="1"/>
  <c r="O675" i="17"/>
  <c r="Q675" i="17" l="1"/>
  <c r="S675" i="17" s="1"/>
  <c r="J675" i="17"/>
  <c r="L675" i="17" s="1"/>
  <c r="Z675" i="17" l="1"/>
  <c r="W675" i="17"/>
  <c r="M676" i="17"/>
  <c r="O676" i="17" s="1"/>
  <c r="F676" i="17"/>
  <c r="I676" i="17" s="1"/>
  <c r="K676" i="17" s="1"/>
  <c r="AA675" i="17"/>
  <c r="Y675" i="17"/>
  <c r="X675" i="17"/>
  <c r="T675" i="17"/>
  <c r="V675" i="17" s="1"/>
  <c r="AB675" i="17"/>
  <c r="N676" i="17" l="1"/>
  <c r="G676" i="17"/>
  <c r="H676" i="17"/>
  <c r="P676" i="17"/>
  <c r="R676" i="17" s="1"/>
  <c r="U676" i="17" s="1"/>
  <c r="J676" i="17" l="1"/>
  <c r="L676" i="17" s="1"/>
  <c r="Q676" i="17"/>
  <c r="S676" i="17" s="1"/>
  <c r="T676" i="17" l="1"/>
  <c r="M677" i="17"/>
  <c r="P677" i="17" s="1"/>
  <c r="R677" i="17" s="1"/>
  <c r="AB676" i="17"/>
  <c r="W676" i="17"/>
  <c r="X676" i="17"/>
  <c r="Y676" i="17"/>
  <c r="AA676" i="17"/>
  <c r="F677" i="17"/>
  <c r="G677" i="17" s="1"/>
  <c r="Z676" i="17"/>
  <c r="V676" i="17"/>
  <c r="N677" i="17" l="1"/>
  <c r="O677" i="17"/>
  <c r="H677" i="17"/>
  <c r="I677" i="17"/>
  <c r="K677" i="17" s="1"/>
  <c r="U677" i="17" s="1"/>
  <c r="Q677" i="17" l="1"/>
  <c r="S677" i="17" s="1"/>
  <c r="J677" i="17"/>
  <c r="L677" i="17" s="1"/>
  <c r="Y677" i="17" l="1"/>
  <c r="M678" i="17"/>
  <c r="N678" i="17" s="1"/>
  <c r="AB677" i="17"/>
  <c r="T677" i="17"/>
  <c r="V677" i="17" s="1"/>
  <c r="Z677" i="17"/>
  <c r="W677" i="17"/>
  <c r="AA677" i="17"/>
  <c r="F678" i="17"/>
  <c r="H678" i="17" s="1"/>
  <c r="X677" i="17"/>
  <c r="P678" i="17" l="1"/>
  <c r="R678" i="17" s="1"/>
  <c r="O678" i="17"/>
  <c r="I678" i="17"/>
  <c r="K678" i="17" s="1"/>
  <c r="G678" i="17"/>
  <c r="Q678" i="17" l="1"/>
  <c r="S678" i="17" s="1"/>
  <c r="U678" i="17"/>
  <c r="J678" i="17"/>
  <c r="T678" i="17" l="1"/>
  <c r="L678" i="17"/>
  <c r="X678" i="17" s="1"/>
  <c r="Z678" i="17" l="1"/>
  <c r="V678" i="17"/>
  <c r="AA678" i="17"/>
  <c r="M679" i="17"/>
  <c r="N679" i="17" s="1"/>
  <c r="AB678" i="17"/>
  <c r="Y678" i="17"/>
  <c r="F679" i="17"/>
  <c r="W678" i="17"/>
  <c r="P679" i="17" l="1"/>
  <c r="R679" i="17" s="1"/>
  <c r="O679" i="17"/>
  <c r="G679" i="17"/>
  <c r="H679" i="17"/>
  <c r="I679" i="17"/>
  <c r="K679" i="17" s="1"/>
  <c r="Q679" i="17" l="1"/>
  <c r="S679" i="17" s="1"/>
  <c r="U679" i="17"/>
  <c r="J679" i="17"/>
  <c r="L679" i="17" s="1"/>
  <c r="M680" i="17" l="1"/>
  <c r="O680" i="17" s="1"/>
  <c r="W679" i="17"/>
  <c r="F680" i="17"/>
  <c r="H680" i="17" s="1"/>
  <c r="AB679" i="17"/>
  <c r="X679" i="17"/>
  <c r="Y679" i="17"/>
  <c r="AA679" i="17"/>
  <c r="Z679" i="17"/>
  <c r="T679" i="17"/>
  <c r="V679" i="17" s="1"/>
  <c r="P680" i="17" l="1"/>
  <c r="R680" i="17" s="1"/>
  <c r="N680" i="17"/>
  <c r="I680" i="17"/>
  <c r="K680" i="17" s="1"/>
  <c r="G680" i="17"/>
  <c r="U680" i="17" l="1"/>
  <c r="Q680" i="17"/>
  <c r="S680" i="17" s="1"/>
  <c r="J680" i="17"/>
  <c r="T680" i="17" l="1"/>
  <c r="L680" i="17"/>
  <c r="Z680" i="17" s="1"/>
  <c r="V680" i="17" l="1"/>
  <c r="AA680" i="17"/>
  <c r="F681" i="17"/>
  <c r="I681" i="17" s="1"/>
  <c r="K681" i="17" s="1"/>
  <c r="AB680" i="17"/>
  <c r="W680" i="17"/>
  <c r="M681" i="17"/>
  <c r="P681" i="17" s="1"/>
  <c r="R681" i="17" s="1"/>
  <c r="X680" i="17"/>
  <c r="Y680" i="17"/>
  <c r="G681" i="17" l="1"/>
  <c r="H681" i="17"/>
  <c r="N681" i="17"/>
  <c r="O681" i="17"/>
  <c r="U681" i="17"/>
  <c r="J681" i="17" l="1"/>
  <c r="L681" i="17" s="1"/>
  <c r="Q681" i="17"/>
  <c r="S681" i="17" s="1"/>
  <c r="AA681" i="17" l="1"/>
  <c r="X681" i="17"/>
  <c r="M682" i="17"/>
  <c r="P682" i="17" s="1"/>
  <c r="R682" i="17" s="1"/>
  <c r="AB681" i="17"/>
  <c r="Y681" i="17"/>
  <c r="W681" i="17"/>
  <c r="Z681" i="17"/>
  <c r="F682" i="17"/>
  <c r="I682" i="17" s="1"/>
  <c r="K682" i="17" s="1"/>
  <c r="T681" i="17"/>
  <c r="V681" i="17" s="1"/>
  <c r="U682" i="17" l="1"/>
  <c r="N682" i="17"/>
  <c r="O682" i="17"/>
  <c r="G682" i="17"/>
  <c r="H682" i="17"/>
  <c r="Q682" i="17" l="1"/>
  <c r="S682" i="17" s="1"/>
  <c r="J682" i="17"/>
  <c r="L682" i="17" s="1"/>
  <c r="AA682" i="17" l="1"/>
  <c r="M683" i="17"/>
  <c r="N683" i="17" s="1"/>
  <c r="AB682" i="17"/>
  <c r="F683" i="17"/>
  <c r="G683" i="17" s="1"/>
  <c r="Y682" i="17"/>
  <c r="W682" i="17"/>
  <c r="Z682" i="17"/>
  <c r="T682" i="17"/>
  <c r="V682" i="17" s="1"/>
  <c r="X682" i="17"/>
  <c r="O683" i="17"/>
  <c r="P683" i="17"/>
  <c r="R683" i="17" s="1"/>
  <c r="H683" i="17" l="1"/>
  <c r="I683" i="17"/>
  <c r="K683" i="17" s="1"/>
  <c r="U683" i="17" s="1"/>
  <c r="Q683" i="17"/>
  <c r="S683" i="17" s="1"/>
  <c r="J683" i="17" l="1"/>
  <c r="L683" i="17" s="1"/>
  <c r="T683" i="17" l="1"/>
  <c r="Z683" i="17"/>
  <c r="AA683" i="17"/>
  <c r="X683" i="17"/>
  <c r="F684" i="17"/>
  <c r="G684" i="17" s="1"/>
  <c r="M684" i="17"/>
  <c r="N684" i="17" s="1"/>
  <c r="W683" i="17"/>
  <c r="Y683" i="17"/>
  <c r="AB683" i="17"/>
  <c r="V683" i="17"/>
  <c r="H684" i="17"/>
  <c r="P684" i="17" l="1"/>
  <c r="R684" i="17" s="1"/>
  <c r="O684" i="17"/>
  <c r="I684" i="17"/>
  <c r="K684" i="17" s="1"/>
  <c r="Q684" i="17" l="1"/>
  <c r="S684" i="17" s="1"/>
  <c r="U684" i="17"/>
  <c r="J684" i="17"/>
  <c r="L684" i="17" s="1"/>
  <c r="Z684" i="17" s="1"/>
  <c r="AA684" i="17" l="1"/>
  <c r="M685" i="17"/>
  <c r="N685" i="17" s="1"/>
  <c r="AB684" i="17"/>
  <c r="Y684" i="17"/>
  <c r="F685" i="17"/>
  <c r="I685" i="17" s="1"/>
  <c r="K685" i="17" s="1"/>
  <c r="X684" i="17"/>
  <c r="T684" i="17"/>
  <c r="V684" i="17" s="1"/>
  <c r="W684" i="17"/>
  <c r="P685" i="17" l="1"/>
  <c r="R685" i="17" s="1"/>
  <c r="U685" i="17" s="1"/>
  <c r="O685" i="17"/>
  <c r="G685" i="17"/>
  <c r="H685" i="17"/>
  <c r="Q685" i="17" l="1"/>
  <c r="S685" i="17" s="1"/>
  <c r="J685" i="17"/>
  <c r="T685" i="17" s="1"/>
  <c r="L685" i="17" l="1"/>
  <c r="Z685" i="17" s="1"/>
  <c r="W685" i="17"/>
  <c r="AB685" i="17"/>
  <c r="M686" i="17"/>
  <c r="F686" i="17"/>
  <c r="Y685" i="17"/>
  <c r="AA685" i="17"/>
  <c r="X685" i="17"/>
  <c r="V685" i="17"/>
  <c r="O686" i="17" l="1"/>
  <c r="P686" i="17"/>
  <c r="R686" i="17" s="1"/>
  <c r="N686" i="17"/>
  <c r="I686" i="17"/>
  <c r="K686" i="17" s="1"/>
  <c r="G686" i="17"/>
  <c r="H686" i="17"/>
  <c r="Q686" i="17" l="1"/>
  <c r="S686" i="17" s="1"/>
  <c r="J686" i="17"/>
  <c r="U686" i="17"/>
  <c r="T686" i="17" l="1"/>
  <c r="L686" i="17"/>
  <c r="AB686" i="17" s="1"/>
  <c r="W686" i="17" l="1"/>
  <c r="AA686" i="17"/>
  <c r="F687" i="17"/>
  <c r="G687" i="17" s="1"/>
  <c r="Y686" i="17"/>
  <c r="M687" i="17"/>
  <c r="O687" i="17" s="1"/>
  <c r="X686" i="17"/>
  <c r="Z686" i="17"/>
  <c r="V686" i="17"/>
  <c r="H687" i="17" l="1"/>
  <c r="P687" i="17"/>
  <c r="R687" i="17" s="1"/>
  <c r="N687" i="17"/>
  <c r="I687" i="17"/>
  <c r="K687" i="17" s="1"/>
  <c r="Q687" i="17" l="1"/>
  <c r="S687" i="17" s="1"/>
  <c r="U687" i="17"/>
  <c r="J687" i="17"/>
  <c r="T687" i="17" l="1"/>
  <c r="L687" i="17"/>
  <c r="Z687" i="17" s="1"/>
  <c r="V687" i="17" l="1"/>
  <c r="W687" i="17"/>
  <c r="AA687" i="17"/>
  <c r="AB687" i="17"/>
  <c r="M688" i="17"/>
  <c r="O688" i="17" s="1"/>
  <c r="F688" i="17"/>
  <c r="G688" i="17" s="1"/>
  <c r="Y687" i="17"/>
  <c r="X687" i="17"/>
  <c r="P688" i="17" l="1"/>
  <c r="R688" i="17" s="1"/>
  <c r="N688" i="17"/>
  <c r="I688" i="17"/>
  <c r="K688" i="17" s="1"/>
  <c r="H688" i="17"/>
  <c r="Q688" i="17" l="1"/>
  <c r="S688" i="17" s="1"/>
  <c r="U688" i="17"/>
  <c r="J688" i="17"/>
  <c r="L688" i="17" s="1"/>
  <c r="Z688" i="17" l="1"/>
  <c r="W688" i="17"/>
  <c r="Y688" i="17"/>
  <c r="X688" i="17"/>
  <c r="T688" i="17"/>
  <c r="V688" i="17" s="1"/>
  <c r="AB688" i="17"/>
  <c r="M689" i="17"/>
  <c r="P689" i="17" s="1"/>
  <c r="R689" i="17" s="1"/>
  <c r="AA688" i="17"/>
  <c r="F689" i="17"/>
  <c r="I689" i="17" s="1"/>
  <c r="K689" i="17" s="1"/>
  <c r="O689" i="17" l="1"/>
  <c r="G689" i="17"/>
  <c r="N689" i="17"/>
  <c r="H689" i="17"/>
  <c r="U689" i="17"/>
  <c r="Q689" i="17" l="1"/>
  <c r="S689" i="17" s="1"/>
  <c r="J689" i="17"/>
  <c r="L689" i="17" s="1"/>
  <c r="Y689" i="17" l="1"/>
  <c r="T689" i="17"/>
  <c r="V689" i="17" s="1"/>
  <c r="W689" i="17"/>
  <c r="F690" i="17"/>
  <c r="G690" i="17" s="1"/>
  <c r="M690" i="17"/>
  <c r="O690" i="17" s="1"/>
  <c r="X689" i="17"/>
  <c r="AB689" i="17"/>
  <c r="Z689" i="17"/>
  <c r="AA689" i="17"/>
  <c r="I690" i="17" l="1"/>
  <c r="K690" i="17" s="1"/>
  <c r="H690" i="17"/>
  <c r="N690" i="17"/>
  <c r="P690" i="17"/>
  <c r="R690" i="17" s="1"/>
  <c r="J690" i="17" l="1"/>
  <c r="L690" i="17" s="1"/>
  <c r="U690" i="17"/>
  <c r="Q690" i="17"/>
  <c r="S690" i="17" s="1"/>
  <c r="Z690" i="17" l="1"/>
  <c r="T690" i="17"/>
  <c r="V690" i="17" s="1"/>
  <c r="F691" i="17"/>
  <c r="G691" i="17" s="1"/>
  <c r="AB690" i="17"/>
  <c r="AA690" i="17"/>
  <c r="M691" i="17"/>
  <c r="P691" i="17" s="1"/>
  <c r="R691" i="17" s="1"/>
  <c r="Y690" i="17"/>
  <c r="X690" i="17"/>
  <c r="W690" i="17"/>
  <c r="O691" i="17" l="1"/>
  <c r="H691" i="17"/>
  <c r="I691" i="17"/>
  <c r="K691" i="17" s="1"/>
  <c r="U691" i="17" s="1"/>
  <c r="N691" i="17"/>
  <c r="Q691" i="17" l="1"/>
  <c r="S691" i="17" s="1"/>
  <c r="J691" i="17"/>
  <c r="L691" i="17" s="1"/>
  <c r="T691" i="17" l="1"/>
  <c r="AA691" i="17"/>
  <c r="F692" i="17"/>
  <c r="G692" i="17" s="1"/>
  <c r="AB691" i="17"/>
  <c r="Z691" i="17"/>
  <c r="Y691" i="17"/>
  <c r="X691" i="17"/>
  <c r="M692" i="17"/>
  <c r="O692" i="17" s="1"/>
  <c r="W691" i="17"/>
  <c r="V691" i="17"/>
  <c r="H692" i="17" l="1"/>
  <c r="I692" i="17"/>
  <c r="K692" i="17" s="1"/>
  <c r="N692" i="17"/>
  <c r="P692" i="17"/>
  <c r="R692" i="17" s="1"/>
  <c r="J692" i="17" l="1"/>
  <c r="L692" i="17" s="1"/>
  <c r="U692" i="17"/>
  <c r="Q692" i="17"/>
  <c r="S692" i="17" s="1"/>
  <c r="Z692" i="17" l="1"/>
  <c r="T692" i="17"/>
  <c r="X692" i="17"/>
  <c r="F693" i="17"/>
  <c r="Y692" i="17"/>
  <c r="AA692" i="17"/>
  <c r="M693" i="17"/>
  <c r="AB692" i="17"/>
  <c r="W692" i="17"/>
  <c r="V692" i="17"/>
  <c r="H693" i="17" l="1"/>
  <c r="G693" i="17"/>
  <c r="I693" i="17"/>
  <c r="K693" i="17" s="1"/>
  <c r="N693" i="17"/>
  <c r="O693" i="17"/>
  <c r="P693" i="17"/>
  <c r="R693" i="17" s="1"/>
  <c r="Q693" i="17" l="1"/>
  <c r="J693" i="17"/>
  <c r="L693" i="17" s="1"/>
  <c r="U693" i="17"/>
  <c r="T693" i="17" l="1"/>
  <c r="S693" i="17"/>
  <c r="X693" i="17" s="1"/>
  <c r="Z693" i="17" l="1"/>
  <c r="Y693" i="17"/>
  <c r="M694" i="17"/>
  <c r="F694" i="17"/>
  <c r="W693" i="17"/>
  <c r="AA693" i="17"/>
  <c r="V693" i="17"/>
  <c r="AB693" i="17"/>
  <c r="H694" i="17" l="1"/>
  <c r="I694" i="17"/>
  <c r="K694" i="17" s="1"/>
  <c r="G694" i="17"/>
  <c r="O694" i="17"/>
  <c r="N694" i="17"/>
  <c r="P694" i="17"/>
  <c r="R694" i="17" s="1"/>
  <c r="J694" i="17" l="1"/>
  <c r="L694" i="17" s="1"/>
  <c r="U694" i="17"/>
  <c r="Q694" i="17"/>
  <c r="S694" i="17" s="1"/>
  <c r="Z694" i="17" l="1"/>
  <c r="T694" i="17"/>
  <c r="V694" i="17" s="1"/>
  <c r="X694" i="17"/>
  <c r="AA694" i="17"/>
  <c r="M695" i="17"/>
  <c r="F695" i="17"/>
  <c r="Y694" i="17"/>
  <c r="AB694" i="17"/>
  <c r="W694" i="17"/>
  <c r="N695" i="17" l="1"/>
  <c r="P695" i="17"/>
  <c r="R695" i="17" s="1"/>
  <c r="O695" i="17"/>
  <c r="H695" i="17"/>
  <c r="I695" i="17"/>
  <c r="K695" i="17" s="1"/>
  <c r="G695" i="17"/>
  <c r="Q695" i="17" l="1"/>
  <c r="S695" i="17" s="1"/>
  <c r="J695" i="17"/>
  <c r="L695" i="17" s="1"/>
  <c r="U695" i="17"/>
  <c r="Z695" i="17" l="1"/>
  <c r="T695" i="17"/>
  <c r="V695" i="17" s="1"/>
  <c r="Y695" i="17"/>
  <c r="AB695" i="17"/>
  <c r="AA695" i="17"/>
  <c r="X695" i="17"/>
  <c r="F696" i="17"/>
  <c r="M696" i="17"/>
  <c r="W695" i="17"/>
  <c r="O696" i="17" l="1"/>
  <c r="N696" i="17"/>
  <c r="P696" i="17"/>
  <c r="R696" i="17" s="1"/>
  <c r="I696" i="17"/>
  <c r="K696" i="17" s="1"/>
  <c r="H696" i="17"/>
  <c r="G696" i="17"/>
  <c r="Q696" i="17" l="1"/>
  <c r="S696" i="17" s="1"/>
  <c r="J696" i="17"/>
  <c r="U696" i="17"/>
  <c r="T696" i="17" l="1"/>
  <c r="L696" i="17"/>
  <c r="Z696" i="17" s="1"/>
  <c r="F697" i="17" l="1"/>
  <c r="Y696" i="17"/>
  <c r="X696" i="17"/>
  <c r="AB696" i="17"/>
  <c r="M697" i="17"/>
  <c r="AA696" i="17"/>
  <c r="W696" i="17"/>
  <c r="V696" i="17"/>
  <c r="P697" i="17" l="1"/>
  <c r="R697" i="17" s="1"/>
  <c r="O697" i="17"/>
  <c r="N697" i="17"/>
  <c r="I697" i="17"/>
  <c r="K697" i="17" s="1"/>
  <c r="H697" i="17"/>
  <c r="G697" i="17"/>
  <c r="U697" i="17" l="1"/>
  <c r="J697" i="17"/>
  <c r="L697" i="17" s="1"/>
  <c r="Q697" i="17"/>
  <c r="T697" i="17" l="1"/>
  <c r="S697" i="17"/>
  <c r="Z697" i="17" s="1"/>
  <c r="F698" i="17" l="1"/>
  <c r="W697" i="17"/>
  <c r="X697" i="17"/>
  <c r="AA697" i="17"/>
  <c r="V697" i="17"/>
  <c r="Y697" i="17"/>
  <c r="M698" i="17"/>
  <c r="AB697" i="17"/>
  <c r="P698" i="17" l="1"/>
  <c r="R698" i="17" s="1"/>
  <c r="N698" i="17"/>
  <c r="O698" i="17"/>
  <c r="G698" i="17"/>
  <c r="H698" i="17"/>
  <c r="I698" i="17"/>
  <c r="K698" i="17" s="1"/>
  <c r="U698" i="17" l="1"/>
  <c r="J698" i="17"/>
  <c r="Q698" i="17"/>
  <c r="S698" i="17" s="1"/>
  <c r="T698" i="17" l="1"/>
  <c r="L698" i="17"/>
  <c r="Z698" i="17" s="1"/>
  <c r="V698" i="17" l="1"/>
  <c r="M699" i="17"/>
  <c r="F699" i="17"/>
  <c r="AA698" i="17"/>
  <c r="AB698" i="17"/>
  <c r="X698" i="17"/>
  <c r="W698" i="17"/>
  <c r="Y698" i="17"/>
  <c r="I699" i="17" l="1"/>
  <c r="K699" i="17" s="1"/>
  <c r="G699" i="17"/>
  <c r="H699" i="17"/>
  <c r="P699" i="17"/>
  <c r="R699" i="17" s="1"/>
  <c r="O699" i="17"/>
  <c r="N699" i="17"/>
  <c r="J699" i="17" l="1"/>
  <c r="L699" i="17" s="1"/>
  <c r="Q699" i="17"/>
  <c r="U699" i="17"/>
  <c r="T699" i="17" l="1"/>
  <c r="S699" i="17"/>
  <c r="Y699" i="17" s="1"/>
  <c r="M700" i="17" l="1"/>
  <c r="Z699" i="17"/>
  <c r="W699" i="17"/>
  <c r="V699" i="17"/>
  <c r="F700" i="17"/>
  <c r="H700" i="17" s="1"/>
  <c r="AB699" i="17"/>
  <c r="X699" i="17"/>
  <c r="AA699" i="17"/>
  <c r="O700" i="17"/>
  <c r="N700" i="17"/>
  <c r="P700" i="17"/>
  <c r="R700" i="17" s="1"/>
  <c r="I700" i="17" l="1"/>
  <c r="K700" i="17" s="1"/>
  <c r="U700" i="17" s="1"/>
  <c r="G700" i="17"/>
  <c r="Q700" i="17"/>
  <c r="S700" i="17" s="1"/>
  <c r="J700" i="17" l="1"/>
  <c r="T700" i="17" s="1"/>
  <c r="L700" i="17" l="1"/>
  <c r="Z700" i="17" s="1"/>
  <c r="V700" i="17" l="1"/>
  <c r="AA700" i="17"/>
  <c r="X700" i="17"/>
  <c r="F701" i="17"/>
  <c r="H701" i="17" s="1"/>
  <c r="W700" i="17"/>
  <c r="Y700" i="17"/>
  <c r="AB700" i="17"/>
  <c r="M701" i="17"/>
  <c r="N701" i="17" s="1"/>
  <c r="I701" i="17" l="1"/>
  <c r="K701" i="17" s="1"/>
  <c r="G701" i="17"/>
  <c r="P701" i="17"/>
  <c r="R701" i="17" s="1"/>
  <c r="O701" i="17"/>
  <c r="Q701" i="17" s="1"/>
  <c r="S701" i="17" s="1"/>
  <c r="U701" i="17" l="1"/>
  <c r="J701" i="17"/>
  <c r="T701" i="17" s="1"/>
  <c r="L701" i="17" l="1"/>
  <c r="Z701" i="17" s="1"/>
  <c r="V701" i="17" l="1"/>
  <c r="Y701" i="17"/>
  <c r="W701" i="17"/>
  <c r="X701" i="17"/>
  <c r="AA701" i="17"/>
  <c r="M702" i="17"/>
  <c r="O702" i="17" s="1"/>
  <c r="AB701" i="17"/>
  <c r="F702" i="17"/>
  <c r="H702" i="17" s="1"/>
  <c r="N702" i="17" l="1"/>
  <c r="P702" i="17"/>
  <c r="R702" i="17" s="1"/>
  <c r="I702" i="17"/>
  <c r="K702" i="17" s="1"/>
  <c r="G702" i="17"/>
  <c r="J702" i="17" s="1"/>
  <c r="U702" i="17" l="1"/>
  <c r="Q702" i="17"/>
  <c r="S702" i="17" s="1"/>
  <c r="L702" i="17"/>
  <c r="AB702" i="17" l="1"/>
  <c r="T702" i="17"/>
  <c r="F703" i="17"/>
  <c r="H703" i="17" s="1"/>
  <c r="Y702" i="17"/>
  <c r="W702" i="17"/>
  <c r="AA702" i="17"/>
  <c r="M703" i="17"/>
  <c r="P703" i="17" s="1"/>
  <c r="R703" i="17" s="1"/>
  <c r="X702" i="17"/>
  <c r="Z702" i="17"/>
  <c r="V702" i="17"/>
  <c r="G703" i="17" l="1"/>
  <c r="I703" i="17"/>
  <c r="K703" i="17" s="1"/>
  <c r="U703" i="17" s="1"/>
  <c r="N703" i="17"/>
  <c r="O703" i="17"/>
  <c r="J703" i="17" l="1"/>
  <c r="L703" i="17" s="1"/>
  <c r="Q703" i="17"/>
  <c r="S703" i="17" s="1"/>
  <c r="Z703" i="17" l="1"/>
  <c r="T703" i="17"/>
  <c r="Y703" i="17"/>
  <c r="F704" i="17"/>
  <c r="AA703" i="17"/>
  <c r="AB703" i="17"/>
  <c r="M704" i="17"/>
  <c r="X703" i="17"/>
  <c r="W703" i="17"/>
  <c r="V703" i="17"/>
  <c r="I704" i="17" l="1"/>
  <c r="K704" i="17" s="1"/>
  <c r="H704" i="17"/>
  <c r="G704" i="17"/>
  <c r="O704" i="17"/>
  <c r="P704" i="17"/>
  <c r="R704" i="17" s="1"/>
  <c r="N704" i="17"/>
  <c r="J704" i="17" l="1"/>
  <c r="L704" i="17" s="1"/>
  <c r="Q704" i="17"/>
  <c r="U704" i="17"/>
  <c r="T704" i="17" l="1"/>
  <c r="S704" i="17"/>
  <c r="Z704" i="17" s="1"/>
  <c r="W704" i="17"/>
  <c r="F705" i="17" l="1"/>
  <c r="H705" i="17" s="1"/>
  <c r="AA704" i="17"/>
  <c r="V704" i="17"/>
  <c r="X704" i="17"/>
  <c r="Y704" i="17"/>
  <c r="AB704" i="17"/>
  <c r="M705" i="17"/>
  <c r="I705" i="17" l="1"/>
  <c r="K705" i="17" s="1"/>
  <c r="G705" i="17"/>
  <c r="P705" i="17"/>
  <c r="R705" i="17" s="1"/>
  <c r="O705" i="17"/>
  <c r="N705" i="17"/>
  <c r="U705" i="17" l="1"/>
  <c r="J705" i="17"/>
  <c r="L705" i="17" s="1"/>
  <c r="Q705" i="17"/>
  <c r="S705" i="17" s="1"/>
  <c r="AA705" i="17" l="1"/>
  <c r="Z705" i="17"/>
  <c r="W705" i="17"/>
  <c r="AB705" i="17"/>
  <c r="X705" i="17"/>
  <c r="F706" i="17"/>
  <c r="H706" i="17" s="1"/>
  <c r="Y705" i="17"/>
  <c r="M706" i="17"/>
  <c r="N706" i="17" s="1"/>
  <c r="T705" i="17"/>
  <c r="V705" i="17" s="1"/>
  <c r="G706" i="17" l="1"/>
  <c r="I706" i="17"/>
  <c r="K706" i="17" s="1"/>
  <c r="O706" i="17"/>
  <c r="P706" i="17"/>
  <c r="R706" i="17" s="1"/>
  <c r="Q706" i="17" l="1"/>
  <c r="S706" i="17" s="1"/>
  <c r="U706" i="17"/>
  <c r="J706" i="17"/>
  <c r="L706" i="17" s="1"/>
  <c r="Z706" i="17" l="1"/>
  <c r="X706" i="17"/>
  <c r="W706" i="17"/>
  <c r="T706" i="17"/>
  <c r="V706" i="17" s="1"/>
  <c r="Y706" i="17"/>
  <c r="F707" i="17"/>
  <c r="G707" i="17" s="1"/>
  <c r="M707" i="17"/>
  <c r="O707" i="17" s="1"/>
  <c r="AA706" i="17"/>
  <c r="AB706" i="17"/>
  <c r="H707" i="17" l="1"/>
  <c r="I707" i="17"/>
  <c r="K707" i="17" s="1"/>
  <c r="N707" i="17"/>
  <c r="P707" i="17"/>
  <c r="R707" i="17" s="1"/>
  <c r="J707" i="17" l="1"/>
  <c r="L707" i="17" s="1"/>
  <c r="U707" i="17"/>
  <c r="Q707" i="17"/>
  <c r="S707" i="17" s="1"/>
  <c r="Z707" i="17" l="1"/>
  <c r="T707" i="17"/>
  <c r="V707" i="17" s="1"/>
  <c r="M708" i="17"/>
  <c r="Y707" i="17"/>
  <c r="F708" i="17"/>
  <c r="AB707" i="17"/>
  <c r="AA707" i="17"/>
  <c r="W707" i="17"/>
  <c r="X707" i="17"/>
  <c r="I708" i="17" l="1"/>
  <c r="K708" i="17" s="1"/>
  <c r="G708" i="17"/>
  <c r="H708" i="17"/>
  <c r="P708" i="17"/>
  <c r="R708" i="17" s="1"/>
  <c r="N708" i="17"/>
  <c r="O708" i="17"/>
  <c r="Q708" i="17" l="1"/>
  <c r="S708" i="17" s="1"/>
  <c r="J708" i="17"/>
  <c r="U708" i="17"/>
  <c r="T708" i="17" l="1"/>
  <c r="L708" i="17"/>
  <c r="Z708" i="17" s="1"/>
  <c r="W708" i="17" l="1"/>
  <c r="M709" i="17"/>
  <c r="N709" i="17" s="1"/>
  <c r="Y708" i="17"/>
  <c r="AB708" i="17"/>
  <c r="F709" i="17"/>
  <c r="I709" i="17" s="1"/>
  <c r="K709" i="17" s="1"/>
  <c r="AA708" i="17"/>
  <c r="X708" i="17"/>
  <c r="V708" i="17"/>
  <c r="P709" i="17" l="1"/>
  <c r="R709" i="17" s="1"/>
  <c r="U709" i="17" s="1"/>
  <c r="O709" i="17"/>
  <c r="H709" i="17"/>
  <c r="G709" i="17"/>
  <c r="Q709" i="17" l="1"/>
  <c r="S709" i="17" s="1"/>
  <c r="J709" i="17"/>
  <c r="T709" i="17" l="1"/>
  <c r="L709" i="17"/>
  <c r="Z709" i="17" s="1"/>
  <c r="V709" i="17" l="1"/>
  <c r="Y709" i="17"/>
  <c r="F710" i="17"/>
  <c r="H710" i="17" s="1"/>
  <c r="AB709" i="17"/>
  <c r="M710" i="17"/>
  <c r="P710" i="17" s="1"/>
  <c r="R710" i="17" s="1"/>
  <c r="W709" i="17"/>
  <c r="AA709" i="17"/>
  <c r="X709" i="17"/>
  <c r="G710" i="17" l="1"/>
  <c r="I710" i="17"/>
  <c r="K710" i="17" s="1"/>
  <c r="U710" i="17" s="1"/>
  <c r="N710" i="17"/>
  <c r="O710" i="17"/>
  <c r="J710" i="17" l="1"/>
  <c r="L710" i="17" s="1"/>
  <c r="Q710" i="17"/>
  <c r="S710" i="17" s="1"/>
  <c r="Z710" i="17" l="1"/>
  <c r="T710" i="17"/>
  <c r="AA710" i="17"/>
  <c r="X710" i="17"/>
  <c r="Y710" i="17"/>
  <c r="M711" i="17"/>
  <c r="AB710" i="17"/>
  <c r="F711" i="17"/>
  <c r="W710" i="17"/>
  <c r="V710" i="17"/>
  <c r="P711" i="17" l="1"/>
  <c r="R711" i="17" s="1"/>
  <c r="O711" i="17"/>
  <c r="N711" i="17"/>
  <c r="H711" i="17"/>
  <c r="G711" i="17"/>
  <c r="I711" i="17"/>
  <c r="K711" i="17" s="1"/>
  <c r="U711" i="17" l="1"/>
  <c r="Q711" i="17"/>
  <c r="S711" i="17" s="1"/>
  <c r="J711" i="17"/>
  <c r="T711" i="17" l="1"/>
  <c r="L711" i="17"/>
  <c r="Z711" i="17" s="1"/>
  <c r="AA711" i="17" l="1"/>
  <c r="F712" i="17"/>
  <c r="X711" i="17"/>
  <c r="M712" i="17"/>
  <c r="AB711" i="17"/>
  <c r="W711" i="17"/>
  <c r="Y711" i="17"/>
  <c r="V711" i="17"/>
  <c r="O712" i="17" l="1"/>
  <c r="N712" i="17"/>
  <c r="P712" i="17"/>
  <c r="R712" i="17" s="1"/>
  <c r="H712" i="17"/>
  <c r="G712" i="17"/>
  <c r="I712" i="17"/>
  <c r="K712" i="17" s="1"/>
  <c r="U712" i="17" l="1"/>
  <c r="J712" i="17"/>
  <c r="L712" i="17" s="1"/>
  <c r="Q712" i="17"/>
  <c r="S712" i="17" s="1"/>
  <c r="Z712" i="17" l="1"/>
  <c r="W712" i="17"/>
  <c r="F713" i="17"/>
  <c r="Y712" i="17"/>
  <c r="AB712" i="17"/>
  <c r="M713" i="17"/>
  <c r="AA712" i="17"/>
  <c r="X712" i="17"/>
  <c r="T712" i="17"/>
  <c r="V712" i="17" s="1"/>
  <c r="P713" i="17" l="1"/>
  <c r="R713" i="17" s="1"/>
  <c r="N713" i="17"/>
  <c r="O713" i="17"/>
  <c r="G713" i="17"/>
  <c r="I713" i="17"/>
  <c r="K713" i="17" s="1"/>
  <c r="H713" i="17"/>
  <c r="U713" i="17" l="1"/>
  <c r="Q713" i="17"/>
  <c r="S713" i="17" s="1"/>
  <c r="J713" i="17"/>
  <c r="T713" i="17" l="1"/>
  <c r="L713" i="17"/>
  <c r="Z713" i="17" s="1"/>
  <c r="M714" i="17" l="1"/>
  <c r="W713" i="17"/>
  <c r="AA713" i="17"/>
  <c r="F714" i="17"/>
  <c r="Y713" i="17"/>
  <c r="AB713" i="17"/>
  <c r="X713" i="17"/>
  <c r="V713" i="17"/>
  <c r="G714" i="17" l="1"/>
  <c r="H714" i="17"/>
  <c r="I714" i="17"/>
  <c r="K714" i="17" s="1"/>
  <c r="P714" i="17"/>
  <c r="R714" i="17" s="1"/>
  <c r="N714" i="17"/>
  <c r="O714" i="17"/>
  <c r="Q714" i="17" l="1"/>
  <c r="S714" i="17" s="1"/>
  <c r="U714" i="17"/>
  <c r="J714" i="17"/>
  <c r="T714" i="17" l="1"/>
  <c r="L714" i="17"/>
  <c r="Z714" i="17" s="1"/>
  <c r="W714" i="17" l="1"/>
  <c r="M715" i="17"/>
  <c r="AB714" i="17"/>
  <c r="AA714" i="17"/>
  <c r="Y714" i="17"/>
  <c r="F715" i="17"/>
  <c r="X714" i="17"/>
  <c r="V714" i="17"/>
  <c r="H715" i="17" l="1"/>
  <c r="I715" i="17"/>
  <c r="K715" i="17" s="1"/>
  <c r="G715" i="17"/>
  <c r="N715" i="17"/>
  <c r="O715" i="17"/>
  <c r="P715" i="17"/>
  <c r="R715" i="17" s="1"/>
  <c r="J715" i="17" l="1"/>
  <c r="L715" i="17" s="1"/>
  <c r="U715" i="17"/>
  <c r="Q715" i="17"/>
  <c r="S715" i="17" s="1"/>
  <c r="Z715" i="17" l="1"/>
  <c r="W715" i="17"/>
  <c r="AA715" i="17"/>
  <c r="F716" i="17"/>
  <c r="X715" i="17"/>
  <c r="M716" i="17"/>
  <c r="Y715" i="17"/>
  <c r="AB715" i="17"/>
  <c r="T715" i="17"/>
  <c r="V715" i="17" s="1"/>
  <c r="I716" i="17" l="1"/>
  <c r="K716" i="17" s="1"/>
  <c r="G716" i="17"/>
  <c r="H716" i="17"/>
  <c r="N716" i="17"/>
  <c r="O716" i="17"/>
  <c r="P716" i="17"/>
  <c r="R716" i="17" s="1"/>
  <c r="Q716" i="17" l="1"/>
  <c r="S716" i="17" s="1"/>
  <c r="U716" i="17"/>
  <c r="J716" i="17"/>
  <c r="T716" i="17" l="1"/>
  <c r="L716" i="17"/>
  <c r="Z716" i="17" s="1"/>
  <c r="AB716" i="17" l="1"/>
  <c r="X716" i="17"/>
  <c r="Y716" i="17"/>
  <c r="M717" i="17"/>
  <c r="AA716" i="17"/>
  <c r="W716" i="17"/>
  <c r="F717" i="17"/>
  <c r="V716" i="17"/>
  <c r="N717" i="17" l="1"/>
  <c r="P717" i="17"/>
  <c r="R717" i="17" s="1"/>
  <c r="O717" i="17"/>
  <c r="G717" i="17"/>
  <c r="H717" i="17"/>
  <c r="I717" i="17"/>
  <c r="K717" i="17" s="1"/>
  <c r="U717" i="17" l="1"/>
  <c r="J717" i="17"/>
  <c r="Q717" i="17"/>
  <c r="S717" i="17" s="1"/>
  <c r="T717" i="17" l="1"/>
  <c r="L717" i="17"/>
  <c r="Z717" i="17" s="1"/>
  <c r="V717" i="17" l="1"/>
  <c r="AA717" i="17"/>
  <c r="W717" i="17"/>
  <c r="X717" i="17"/>
  <c r="AB717" i="17"/>
  <c r="M718" i="17"/>
  <c r="Y717" i="17"/>
  <c r="F718" i="17"/>
  <c r="I718" i="17" l="1"/>
  <c r="K718" i="17" s="1"/>
  <c r="G718" i="17"/>
  <c r="H718" i="17"/>
  <c r="P718" i="17"/>
  <c r="R718" i="17" s="1"/>
  <c r="N718" i="17"/>
  <c r="O718" i="17"/>
  <c r="Q718" i="17" l="1"/>
  <c r="S718" i="17" s="1"/>
  <c r="J718" i="17"/>
  <c r="U718" i="17"/>
  <c r="T718" i="17" l="1"/>
  <c r="L718" i="17"/>
  <c r="Z718" i="17" s="1"/>
  <c r="Y718" i="17" l="1"/>
  <c r="AB718" i="17"/>
  <c r="AA718" i="17"/>
  <c r="X718" i="17"/>
  <c r="W718" i="17"/>
  <c r="M719" i="17"/>
  <c r="F719" i="17"/>
  <c r="V718" i="17"/>
  <c r="H719" i="17" l="1"/>
  <c r="G719" i="17"/>
  <c r="I719" i="17"/>
  <c r="K719" i="17" s="1"/>
  <c r="P719" i="17"/>
  <c r="R719" i="17" s="1"/>
  <c r="N719" i="17"/>
  <c r="O719" i="17"/>
  <c r="U719" i="17" l="1"/>
  <c r="Q719" i="17"/>
  <c r="S719" i="17" s="1"/>
  <c r="J719" i="17"/>
  <c r="T719" i="17" l="1"/>
  <c r="L719" i="17"/>
  <c r="Z719" i="17" s="1"/>
  <c r="AB719" i="17" l="1"/>
  <c r="AA719" i="17"/>
  <c r="W719" i="17"/>
  <c r="M720" i="17"/>
  <c r="X719" i="17"/>
  <c r="Y719" i="17"/>
  <c r="F720" i="17"/>
  <c r="V719" i="17"/>
  <c r="G720" i="17" l="1"/>
  <c r="I720" i="17"/>
  <c r="K720" i="17" s="1"/>
  <c r="H720" i="17"/>
  <c r="P720" i="17"/>
  <c r="R720" i="17" s="1"/>
  <c r="O720" i="17"/>
  <c r="N720" i="17"/>
  <c r="J720" i="17" l="1"/>
  <c r="L720" i="17" s="1"/>
  <c r="U720" i="17"/>
  <c r="Q720" i="17"/>
  <c r="S720" i="17" s="1"/>
  <c r="Z720" i="17" l="1"/>
  <c r="F721" i="17"/>
  <c r="X720" i="17"/>
  <c r="W720" i="17"/>
  <c r="Y720" i="17"/>
  <c r="AA720" i="17"/>
  <c r="M721" i="17"/>
  <c r="AB720" i="17"/>
  <c r="T720" i="17"/>
  <c r="V720" i="17" s="1"/>
  <c r="P721" i="17" l="1"/>
  <c r="R721" i="17" s="1"/>
  <c r="N721" i="17"/>
  <c r="O721" i="17"/>
  <c r="I721" i="17"/>
  <c r="K721" i="17" s="1"/>
  <c r="H721" i="17"/>
  <c r="G721" i="17"/>
  <c r="U721" i="17" l="1"/>
  <c r="J721" i="17"/>
  <c r="L721" i="17" s="1"/>
  <c r="Q721" i="17"/>
  <c r="S721" i="17" s="1"/>
  <c r="Z721" i="17" l="1"/>
  <c r="T721" i="17"/>
  <c r="X721" i="17"/>
  <c r="AB721" i="17"/>
  <c r="W721" i="17"/>
  <c r="AA721" i="17"/>
  <c r="M722" i="17"/>
  <c r="F722" i="17"/>
  <c r="Y721" i="17"/>
  <c r="V721" i="17"/>
  <c r="H722" i="17" l="1"/>
  <c r="I722" i="17"/>
  <c r="K722" i="17" s="1"/>
  <c r="G722" i="17"/>
  <c r="P722" i="17"/>
  <c r="R722" i="17" s="1"/>
  <c r="N722" i="17"/>
  <c r="O722" i="17"/>
  <c r="Q722" i="17" l="1"/>
  <c r="S722" i="17" s="1"/>
  <c r="U722" i="17"/>
  <c r="J722" i="17"/>
  <c r="T722" i="17" l="1"/>
  <c r="L722" i="17"/>
  <c r="Z722" i="17" s="1"/>
  <c r="X722" i="17" l="1"/>
  <c r="Y722" i="17"/>
  <c r="AA722" i="17"/>
  <c r="AB722" i="17"/>
  <c r="W722" i="17"/>
  <c r="M723" i="17"/>
  <c r="F723" i="17"/>
  <c r="V722" i="17"/>
  <c r="G723" i="17" l="1"/>
  <c r="I723" i="17"/>
  <c r="K723" i="17" s="1"/>
  <c r="H723" i="17"/>
  <c r="P723" i="17"/>
  <c r="R723" i="17" s="1"/>
  <c r="N723" i="17"/>
  <c r="O723" i="17"/>
  <c r="Q723" i="17" l="1"/>
  <c r="S723" i="17" s="1"/>
  <c r="J723" i="17"/>
  <c r="U723" i="17"/>
  <c r="T723" i="17" l="1"/>
  <c r="L723" i="17"/>
  <c r="Z723" i="17" s="1"/>
  <c r="X723" i="17" l="1"/>
  <c r="F724" i="17"/>
  <c r="AA723" i="17"/>
  <c r="M724" i="17"/>
  <c r="W723" i="17"/>
  <c r="Y723" i="17"/>
  <c r="AB723" i="17"/>
  <c r="V723" i="17"/>
  <c r="P724" i="17" l="1"/>
  <c r="R724" i="17" s="1"/>
  <c r="N724" i="17"/>
  <c r="O724" i="17"/>
  <c r="H724" i="17"/>
  <c r="I724" i="17"/>
  <c r="K724" i="17" s="1"/>
  <c r="G724" i="17"/>
  <c r="U724" i="17" l="1"/>
  <c r="Q724" i="17"/>
  <c r="S724" i="17" s="1"/>
  <c r="J724" i="17"/>
  <c r="T724" i="17" l="1"/>
  <c r="L724" i="17"/>
  <c r="Z724" i="17" s="1"/>
  <c r="V724" i="17" l="1"/>
  <c r="AA724" i="17"/>
  <c r="M725" i="17"/>
  <c r="Y724" i="17"/>
  <c r="AB724" i="17"/>
  <c r="W724" i="17"/>
  <c r="F725" i="17"/>
  <c r="X724" i="17"/>
  <c r="G725" i="17" l="1"/>
  <c r="H725" i="17"/>
  <c r="I725" i="17"/>
  <c r="K725" i="17" s="1"/>
  <c r="O725" i="17"/>
  <c r="N725" i="17"/>
  <c r="P725" i="17"/>
  <c r="R725" i="17" s="1"/>
  <c r="J725" i="17" l="1"/>
  <c r="L725" i="17" s="1"/>
  <c r="Q725" i="17"/>
  <c r="S725" i="17" s="1"/>
  <c r="U725" i="17"/>
  <c r="Z725" i="17" l="1"/>
  <c r="T725" i="17"/>
  <c r="V725" i="17" s="1"/>
  <c r="M726" i="17"/>
  <c r="X725" i="17"/>
  <c r="AB725" i="17"/>
  <c r="W725" i="17"/>
  <c r="F726" i="17"/>
  <c r="AA725" i="17"/>
  <c r="Y725" i="17"/>
  <c r="I726" i="17" l="1"/>
  <c r="K726" i="17" s="1"/>
  <c r="G726" i="17"/>
  <c r="H726" i="17"/>
  <c r="N726" i="17"/>
  <c r="O726" i="17"/>
  <c r="P726" i="17"/>
  <c r="R726" i="17" s="1"/>
  <c r="J726" i="17" l="1"/>
  <c r="L726" i="17" s="1"/>
  <c r="Q726" i="17"/>
  <c r="S726" i="17" s="1"/>
  <c r="U726" i="17"/>
  <c r="Z726" i="17" l="1"/>
  <c r="M727" i="17"/>
  <c r="X726" i="17"/>
  <c r="Y726" i="17"/>
  <c r="AB726" i="17"/>
  <c r="AA726" i="17"/>
  <c r="F727" i="17"/>
  <c r="W726" i="17"/>
  <c r="T726" i="17"/>
  <c r="V726" i="17" s="1"/>
  <c r="G727" i="17" l="1"/>
  <c r="H727" i="17"/>
  <c r="I727" i="17"/>
  <c r="K727" i="17" s="1"/>
  <c r="N727" i="17"/>
  <c r="O727" i="17"/>
  <c r="P727" i="17"/>
  <c r="R727" i="17" s="1"/>
  <c r="J727" i="17" l="1"/>
  <c r="L727" i="17" s="1"/>
  <c r="Q727" i="17"/>
  <c r="U727" i="17"/>
  <c r="T727" i="17" l="1"/>
  <c r="S727" i="17"/>
  <c r="X727" i="17" s="1"/>
  <c r="Z727" i="17"/>
  <c r="F728" i="17"/>
  <c r="AB727" i="17" l="1"/>
  <c r="AA727" i="17"/>
  <c r="Y727" i="17"/>
  <c r="M728" i="17"/>
  <c r="P728" i="17" s="1"/>
  <c r="R728" i="17" s="1"/>
  <c r="W727" i="17"/>
  <c r="V727" i="17"/>
  <c r="I728" i="17"/>
  <c r="K728" i="17" s="1"/>
  <c r="G728" i="17"/>
  <c r="H728" i="17"/>
  <c r="O728" i="17" l="1"/>
  <c r="N728" i="17"/>
  <c r="J728" i="17"/>
  <c r="U728" i="17"/>
  <c r="Q728" i="17" l="1"/>
  <c r="S728" i="17" s="1"/>
  <c r="L728" i="17"/>
  <c r="Z728" i="17" l="1"/>
  <c r="T728" i="17"/>
  <c r="V728" i="17" s="1"/>
  <c r="AA728" i="17"/>
  <c r="X728" i="17"/>
  <c r="M729" i="17"/>
  <c r="O729" i="17" s="1"/>
  <c r="AB728" i="17"/>
  <c r="W728" i="17"/>
  <c r="F729" i="17"/>
  <c r="H729" i="17" s="1"/>
  <c r="Y728" i="17"/>
  <c r="I729" i="17" l="1"/>
  <c r="K729" i="17" s="1"/>
  <c r="G729" i="17"/>
  <c r="N729" i="17"/>
  <c r="P729" i="17"/>
  <c r="R729" i="17" s="1"/>
  <c r="U729" i="17" l="1"/>
  <c r="J729" i="17"/>
  <c r="L729" i="17" s="1"/>
  <c r="Q729" i="17"/>
  <c r="S729" i="17" s="1"/>
  <c r="Z729" i="17" l="1"/>
  <c r="T729" i="17"/>
  <c r="F730" i="17"/>
  <c r="M730" i="17"/>
  <c r="Y729" i="17"/>
  <c r="AB729" i="17"/>
  <c r="X729" i="17"/>
  <c r="W729" i="17"/>
  <c r="AA729" i="17"/>
  <c r="V729" i="17"/>
  <c r="P730" i="17" l="1"/>
  <c r="R730" i="17" s="1"/>
  <c r="N730" i="17"/>
  <c r="O730" i="17"/>
  <c r="G730" i="17"/>
  <c r="H730" i="17"/>
  <c r="I730" i="17"/>
  <c r="K730" i="17" s="1"/>
  <c r="U730" i="17" l="1"/>
  <c r="Q730" i="17"/>
  <c r="S730" i="17" s="1"/>
  <c r="J730" i="17"/>
  <c r="L730" i="17" s="1"/>
  <c r="Z730" i="17" l="1"/>
  <c r="M731" i="17"/>
  <c r="Y730" i="17"/>
  <c r="W730" i="17"/>
  <c r="X730" i="17"/>
  <c r="AB730" i="17"/>
  <c r="F731" i="17"/>
  <c r="AA730" i="17"/>
  <c r="T730" i="17"/>
  <c r="V730" i="17" s="1"/>
  <c r="N731" i="17" l="1"/>
  <c r="P731" i="17"/>
  <c r="R731" i="17" s="1"/>
  <c r="O731" i="17"/>
  <c r="H731" i="17"/>
  <c r="G731" i="17"/>
  <c r="I731" i="17"/>
  <c r="K731" i="17" s="1"/>
  <c r="Q731" i="17" l="1"/>
  <c r="S731" i="17" s="1"/>
  <c r="J731" i="17"/>
  <c r="U731" i="17"/>
  <c r="T731" i="17" l="1"/>
  <c r="L731" i="17"/>
  <c r="M732" i="17" s="1"/>
  <c r="V731" i="17" l="1"/>
  <c r="W731" i="17"/>
  <c r="Y731" i="17"/>
  <c r="AA731" i="17"/>
  <c r="AB731" i="17"/>
  <c r="F732" i="17"/>
  <c r="I732" i="17" s="1"/>
  <c r="K732" i="17" s="1"/>
  <c r="X731" i="17"/>
  <c r="Z731" i="17"/>
  <c r="O732" i="17"/>
  <c r="P732" i="17"/>
  <c r="R732" i="17" s="1"/>
  <c r="N732" i="17"/>
  <c r="G732" i="17" l="1"/>
  <c r="H732" i="17"/>
  <c r="Q732" i="17"/>
  <c r="S732" i="17" s="1"/>
  <c r="U732" i="17"/>
  <c r="J732" i="17" l="1"/>
  <c r="L732" i="17" s="1"/>
  <c r="Z732" i="17" s="1"/>
  <c r="M733" i="17" l="1"/>
  <c r="N733" i="17" s="1"/>
  <c r="W732" i="17"/>
  <c r="F733" i="17"/>
  <c r="H733" i="17" s="1"/>
  <c r="X732" i="17"/>
  <c r="Y732" i="17"/>
  <c r="AA732" i="17"/>
  <c r="AB732" i="17"/>
  <c r="T732" i="17"/>
  <c r="V732" i="17" s="1"/>
  <c r="O733" i="17" l="1"/>
  <c r="P733" i="17"/>
  <c r="R733" i="17" s="1"/>
  <c r="G733" i="17"/>
  <c r="I733" i="17"/>
  <c r="K733" i="17" s="1"/>
  <c r="Q733" i="17" l="1"/>
  <c r="S733" i="17" s="1"/>
  <c r="U733" i="17"/>
  <c r="J733" i="17"/>
  <c r="T733" i="17" l="1"/>
  <c r="L733" i="17"/>
  <c r="Z733" i="17" s="1"/>
  <c r="W733" i="17" l="1"/>
  <c r="V733" i="17"/>
  <c r="M734" i="17"/>
  <c r="N734" i="17" s="1"/>
  <c r="AB733" i="17"/>
  <c r="AA733" i="17"/>
  <c r="Y733" i="17"/>
  <c r="F734" i="17"/>
  <c r="H734" i="17" s="1"/>
  <c r="X733" i="17"/>
  <c r="P734" i="17" l="1"/>
  <c r="R734" i="17" s="1"/>
  <c r="O734" i="17"/>
  <c r="I734" i="17"/>
  <c r="K734" i="17" s="1"/>
  <c r="G734" i="17"/>
  <c r="J734" i="17" l="1"/>
  <c r="Q734" i="17"/>
  <c r="S734" i="17" s="1"/>
  <c r="U734" i="17"/>
  <c r="T734" i="17" l="1"/>
  <c r="L734" i="17"/>
  <c r="Z734" i="17" s="1"/>
  <c r="Y734" i="17" l="1"/>
  <c r="V734" i="17"/>
  <c r="X734" i="17"/>
  <c r="M735" i="17"/>
  <c r="N735" i="17" s="1"/>
  <c r="AB734" i="17"/>
  <c r="W734" i="17"/>
  <c r="AA734" i="17"/>
  <c r="F735" i="17"/>
  <c r="I735" i="17" s="1"/>
  <c r="K735" i="17" s="1"/>
  <c r="O735" i="17" l="1"/>
  <c r="P735" i="17"/>
  <c r="R735" i="17" s="1"/>
  <c r="U735" i="17" s="1"/>
  <c r="H735" i="17"/>
  <c r="G735" i="17"/>
  <c r="J735" i="17" l="1"/>
  <c r="L735" i="17" s="1"/>
  <c r="Q735" i="17"/>
  <c r="S735" i="17" s="1"/>
  <c r="F736" i="17" l="1"/>
  <c r="H736" i="17" s="1"/>
  <c r="Z735" i="17"/>
  <c r="T735" i="17"/>
  <c r="V735" i="17" s="1"/>
  <c r="AB735" i="17"/>
  <c r="M736" i="17"/>
  <c r="O736" i="17" s="1"/>
  <c r="Y735" i="17"/>
  <c r="X735" i="17"/>
  <c r="AA735" i="17"/>
  <c r="W735" i="17"/>
  <c r="I736" i="17" l="1"/>
  <c r="K736" i="17" s="1"/>
  <c r="G736" i="17"/>
  <c r="P736" i="17"/>
  <c r="R736" i="17" s="1"/>
  <c r="N736" i="17"/>
  <c r="J736" i="17" l="1"/>
  <c r="L736" i="17" s="1"/>
  <c r="U736" i="17"/>
  <c r="Q736" i="17"/>
  <c r="S736" i="17" s="1"/>
  <c r="T736" i="17" l="1"/>
  <c r="V736" i="17" s="1"/>
  <c r="Z736" i="17"/>
  <c r="M737" i="17"/>
  <c r="Y736" i="17"/>
  <c r="AB736" i="17"/>
  <c r="F737" i="17"/>
  <c r="X736" i="17"/>
  <c r="W736" i="17"/>
  <c r="AA736" i="17"/>
  <c r="P737" i="17" l="1"/>
  <c r="R737" i="17" s="1"/>
  <c r="O737" i="17"/>
  <c r="N737" i="17"/>
  <c r="H737" i="17"/>
  <c r="G737" i="17"/>
  <c r="I737" i="17"/>
  <c r="K737" i="17" s="1"/>
  <c r="U737" i="17" l="1"/>
  <c r="Q737" i="17"/>
  <c r="S737" i="17" s="1"/>
  <c r="J737" i="17"/>
  <c r="T737" i="17" l="1"/>
  <c r="L737" i="17"/>
  <c r="X737" i="17" s="1"/>
  <c r="AB737" i="17" l="1"/>
  <c r="W737" i="17"/>
  <c r="M738" i="17"/>
  <c r="N738" i="17" s="1"/>
  <c r="F738" i="17"/>
  <c r="H738" i="17" s="1"/>
  <c r="AA737" i="17"/>
  <c r="Y737" i="17"/>
  <c r="Z737" i="17"/>
  <c r="V737" i="17"/>
  <c r="P738" i="17" l="1"/>
  <c r="R738" i="17" s="1"/>
  <c r="O738" i="17"/>
  <c r="G738" i="17"/>
  <c r="I738" i="17"/>
  <c r="K738" i="17" s="1"/>
  <c r="Q738" i="17" l="1"/>
  <c r="S738" i="17" s="1"/>
  <c r="J738" i="17"/>
  <c r="U738" i="17"/>
  <c r="T738" i="17" l="1"/>
  <c r="L738" i="17"/>
  <c r="Z738" i="17" s="1"/>
  <c r="Y738" i="17" l="1"/>
  <c r="W738" i="17"/>
  <c r="V738" i="17"/>
  <c r="X738" i="17"/>
  <c r="F739" i="17"/>
  <c r="I739" i="17" s="1"/>
  <c r="K739" i="17" s="1"/>
  <c r="AB738" i="17"/>
  <c r="M739" i="17"/>
  <c r="P739" i="17" s="1"/>
  <c r="R739" i="17" s="1"/>
  <c r="AA738" i="17"/>
  <c r="H739" i="17" l="1"/>
  <c r="G739" i="17"/>
  <c r="O739" i="17"/>
  <c r="N739" i="17"/>
  <c r="U739" i="17"/>
  <c r="J739" i="17" l="1"/>
  <c r="L739" i="17" s="1"/>
  <c r="Q739" i="17"/>
  <c r="S739" i="17" s="1"/>
  <c r="Z739" i="17" l="1"/>
  <c r="T739" i="17"/>
  <c r="AB739" i="17"/>
  <c r="X739" i="17"/>
  <c r="W739" i="17"/>
  <c r="Y739" i="17"/>
  <c r="M740" i="17"/>
  <c r="F740" i="17"/>
  <c r="AA739" i="17"/>
  <c r="V739" i="17"/>
  <c r="H740" i="17" l="1"/>
  <c r="I740" i="17"/>
  <c r="K740" i="17" s="1"/>
  <c r="G740" i="17"/>
  <c r="P740" i="17"/>
  <c r="R740" i="17" s="1"/>
  <c r="N740" i="17"/>
  <c r="O740" i="17"/>
  <c r="J740" i="17" l="1"/>
  <c r="L740" i="17" s="1"/>
  <c r="Q740" i="17"/>
  <c r="S740" i="17" s="1"/>
  <c r="U740" i="17"/>
  <c r="T740" i="17" l="1"/>
  <c r="V740" i="17" s="1"/>
  <c r="Z740" i="17"/>
  <c r="Y740" i="17"/>
  <c r="AB740" i="17"/>
  <c r="AA740" i="17"/>
  <c r="W740" i="17"/>
  <c r="X740" i="17"/>
  <c r="M741" i="17"/>
  <c r="F741" i="17"/>
  <c r="I741" i="17" l="1"/>
  <c r="K741" i="17" s="1"/>
  <c r="G741" i="17"/>
  <c r="H741" i="17"/>
  <c r="P741" i="17"/>
  <c r="R741" i="17" s="1"/>
  <c r="O741" i="17"/>
  <c r="N741" i="17"/>
  <c r="J741" i="17" l="1"/>
  <c r="L741" i="17" s="1"/>
  <c r="Q741" i="17"/>
  <c r="U741" i="17"/>
  <c r="T741" i="17" l="1"/>
  <c r="S741" i="17"/>
  <c r="Z741" i="17" s="1"/>
  <c r="W741" i="17" l="1"/>
  <c r="V741" i="17"/>
  <c r="AB741" i="17"/>
  <c r="M742" i="17"/>
  <c r="O742" i="17" s="1"/>
  <c r="X741" i="17"/>
  <c r="AA741" i="17"/>
  <c r="Y741" i="17"/>
  <c r="F742" i="17"/>
  <c r="G742" i="17" s="1"/>
  <c r="N742" i="17" l="1"/>
  <c r="P742" i="17"/>
  <c r="R742" i="17" s="1"/>
  <c r="H742" i="17"/>
  <c r="I742" i="17"/>
  <c r="K742" i="17" s="1"/>
  <c r="Q742" i="17" l="1"/>
  <c r="S742" i="17" s="1"/>
  <c r="U742" i="17"/>
  <c r="J742" i="17"/>
  <c r="L742" i="17" s="1"/>
  <c r="T742" i="17" l="1"/>
  <c r="V742" i="17" s="1"/>
  <c r="Z742" i="17"/>
  <c r="X742" i="17"/>
  <c r="Y742" i="17"/>
  <c r="F743" i="17"/>
  <c r="I743" i="17" s="1"/>
  <c r="K743" i="17" s="1"/>
  <c r="AB742" i="17"/>
  <c r="M743" i="17"/>
  <c r="N743" i="17" s="1"/>
  <c r="W742" i="17"/>
  <c r="AA742" i="17"/>
  <c r="H743" i="17" l="1"/>
  <c r="G743" i="17"/>
  <c r="O743" i="17"/>
  <c r="P743" i="17"/>
  <c r="R743" i="17" s="1"/>
  <c r="U743" i="17" s="1"/>
  <c r="J743" i="17" l="1"/>
  <c r="L743" i="17" s="1"/>
  <c r="Q743" i="17"/>
  <c r="S743" i="17" s="1"/>
  <c r="Z743" i="17" l="1"/>
  <c r="T743" i="17"/>
  <c r="M744" i="17"/>
  <c r="P744" i="17" s="1"/>
  <c r="R744" i="17" s="1"/>
  <c r="Y743" i="17"/>
  <c r="F744" i="17"/>
  <c r="I744" i="17" s="1"/>
  <c r="K744" i="17" s="1"/>
  <c r="W743" i="17"/>
  <c r="AA743" i="17"/>
  <c r="AB743" i="17"/>
  <c r="X743" i="17"/>
  <c r="V743" i="17"/>
  <c r="O744" i="17" l="1"/>
  <c r="N744" i="17"/>
  <c r="G744" i="17"/>
  <c r="H744" i="17"/>
  <c r="U744" i="17"/>
  <c r="Q744" i="17" l="1"/>
  <c r="S744" i="17" s="1"/>
  <c r="J744" i="17"/>
  <c r="T744" i="17" l="1"/>
  <c r="L744" i="17"/>
  <c r="AA744" i="17" s="1"/>
  <c r="V744" i="17" l="1"/>
  <c r="Z744" i="17"/>
  <c r="W744" i="17"/>
  <c r="X744" i="17"/>
  <c r="F745" i="17"/>
  <c r="H745" i="17" s="1"/>
  <c r="M745" i="17"/>
  <c r="P745" i="17" s="1"/>
  <c r="AB744" i="17"/>
  <c r="Y744" i="17"/>
  <c r="I745" i="17" l="1"/>
  <c r="K745" i="17" s="1"/>
  <c r="G745" i="17"/>
  <c r="R745" i="17"/>
  <c r="N745" i="17"/>
  <c r="O745" i="17"/>
  <c r="J745" i="17" l="1"/>
  <c r="L745" i="17" s="1"/>
  <c r="U745" i="17"/>
  <c r="Q745" i="17"/>
  <c r="S745" i="17" s="1"/>
  <c r="W745" i="17" l="1"/>
  <c r="M746" i="17"/>
  <c r="P746" i="17" s="1"/>
  <c r="R746" i="17" s="1"/>
  <c r="Z745" i="17"/>
  <c r="F746" i="17"/>
  <c r="H746" i="17" s="1"/>
  <c r="T745" i="17"/>
  <c r="V745" i="17" s="1"/>
  <c r="AB745" i="17"/>
  <c r="Y745" i="17"/>
  <c r="AA745" i="17"/>
  <c r="X745" i="17"/>
  <c r="O746" i="17" l="1"/>
  <c r="N746" i="17"/>
  <c r="I746" i="17"/>
  <c r="K746" i="17" s="1"/>
  <c r="U746" i="17" s="1"/>
  <c r="G746" i="17"/>
  <c r="Q746" i="17" l="1"/>
  <c r="S746" i="17" s="1"/>
  <c r="J746" i="17"/>
  <c r="T746" i="17" l="1"/>
  <c r="L746" i="17"/>
  <c r="W746" i="17" s="1"/>
  <c r="Z746" i="17" l="1"/>
  <c r="Y746" i="17"/>
  <c r="AB746" i="17"/>
  <c r="X746" i="17"/>
  <c r="F747" i="17"/>
  <c r="I747" i="17" s="1"/>
  <c r="K747" i="17" s="1"/>
  <c r="AA746" i="17"/>
  <c r="M747" i="17"/>
  <c r="V746" i="17"/>
  <c r="G747" i="17" l="1"/>
  <c r="H747" i="17"/>
  <c r="P747" i="17"/>
  <c r="R747" i="17" s="1"/>
  <c r="U747" i="17" s="1"/>
  <c r="O747" i="17"/>
  <c r="N747" i="17"/>
  <c r="J747" i="17" l="1"/>
  <c r="L747" i="17" s="1"/>
  <c r="Q747" i="17"/>
  <c r="S747" i="17" s="1"/>
  <c r="F748" i="17" l="1"/>
  <c r="G748" i="17" s="1"/>
  <c r="Z747" i="17"/>
  <c r="Y747" i="17"/>
  <c r="W747" i="17"/>
  <c r="X747" i="17"/>
  <c r="AA747" i="17"/>
  <c r="T747" i="17"/>
  <c r="V747" i="17" s="1"/>
  <c r="AB747" i="17"/>
  <c r="M748" i="17"/>
  <c r="I748" i="17" l="1"/>
  <c r="K748" i="17" s="1"/>
  <c r="H748" i="17"/>
  <c r="N748" i="17"/>
  <c r="O748" i="17"/>
  <c r="P748" i="17"/>
  <c r="R748" i="17" s="1"/>
  <c r="J748" i="17" l="1"/>
  <c r="L748" i="17" s="1"/>
  <c r="U748" i="17"/>
  <c r="Q748" i="17"/>
  <c r="S748" i="17" s="1"/>
  <c r="AA748" i="17" l="1"/>
  <c r="F749" i="17"/>
  <c r="I749" i="17" s="1"/>
  <c r="K749" i="17" s="1"/>
  <c r="AB748" i="17"/>
  <c r="Y748" i="17"/>
  <c r="Z748" i="17"/>
  <c r="W748" i="17"/>
  <c r="T748" i="17"/>
  <c r="V748" i="17" s="1"/>
  <c r="M749" i="17"/>
  <c r="P749" i="17" s="1"/>
  <c r="R749" i="17" s="1"/>
  <c r="X748" i="17"/>
  <c r="H749" i="17"/>
  <c r="U749" i="17" l="1"/>
  <c r="G749" i="17"/>
  <c r="J749" i="17" s="1"/>
  <c r="L749" i="17" s="1"/>
  <c r="O749" i="17"/>
  <c r="N749" i="17"/>
  <c r="Q749" i="17" l="1"/>
  <c r="S749" i="17" s="1"/>
  <c r="AA749" i="17" s="1"/>
  <c r="T749" i="17" l="1"/>
  <c r="V749" i="17" s="1"/>
  <c r="AB749" i="17"/>
  <c r="Z749" i="17"/>
  <c r="Y749" i="17"/>
  <c r="X749" i="17"/>
  <c r="M750" i="17"/>
  <c r="F750" i="17"/>
  <c r="W749" i="17"/>
  <c r="I750" i="17" l="1"/>
  <c r="K750" i="17" s="1"/>
  <c r="G750" i="17"/>
  <c r="H750" i="17"/>
  <c r="O750" i="17"/>
  <c r="P750" i="17"/>
  <c r="R750" i="17" s="1"/>
  <c r="N750" i="17"/>
  <c r="U750" i="17" l="1"/>
  <c r="Q750" i="17"/>
  <c r="S750" i="17" s="1"/>
  <c r="J750" i="17"/>
  <c r="L750" i="17" s="1"/>
  <c r="W750" i="17" l="1"/>
  <c r="F751" i="17"/>
  <c r="H751" i="17" s="1"/>
  <c r="AA750" i="17"/>
  <c r="Z750" i="17"/>
  <c r="Y750" i="17"/>
  <c r="AB750" i="17"/>
  <c r="M751" i="17"/>
  <c r="N751" i="17" s="1"/>
  <c r="T750" i="17"/>
  <c r="V750" i="17" s="1"/>
  <c r="X750" i="17"/>
  <c r="I751" i="17" l="1"/>
  <c r="K751" i="17" s="1"/>
  <c r="G751" i="17"/>
  <c r="O751" i="17"/>
  <c r="P751" i="17"/>
  <c r="R751" i="17" s="1"/>
  <c r="U751" i="17" l="1"/>
  <c r="J751" i="17"/>
  <c r="L751" i="17" s="1"/>
  <c r="Q751" i="17"/>
  <c r="S751" i="17" s="1"/>
  <c r="F752" i="17" l="1"/>
  <c r="H752" i="17" s="1"/>
  <c r="W751" i="17"/>
  <c r="T751" i="17"/>
  <c r="V751" i="17" s="1"/>
  <c r="Y751" i="17"/>
  <c r="Z751" i="17"/>
  <c r="AB751" i="17"/>
  <c r="X751" i="17"/>
  <c r="AA751" i="17"/>
  <c r="M752" i="17"/>
  <c r="O752" i="17" s="1"/>
  <c r="I752" i="17" l="1"/>
  <c r="K752" i="17" s="1"/>
  <c r="G752" i="17"/>
  <c r="P752" i="17"/>
  <c r="R752" i="17" s="1"/>
  <c r="N752" i="17"/>
  <c r="J752" i="17" l="1"/>
  <c r="L752" i="17" s="1"/>
  <c r="U752" i="17"/>
  <c r="Q752" i="17"/>
  <c r="S752" i="17" s="1"/>
  <c r="AA752" i="17" l="1"/>
  <c r="Z752" i="17"/>
  <c r="M753" i="17"/>
  <c r="O753" i="17" s="1"/>
  <c r="F753" i="17"/>
  <c r="H753" i="17" s="1"/>
  <c r="W752" i="17"/>
  <c r="AB752" i="17"/>
  <c r="Y752" i="17"/>
  <c r="T752" i="17"/>
  <c r="V752" i="17" s="1"/>
  <c r="X752" i="17"/>
  <c r="G753" i="17" l="1"/>
  <c r="I753" i="17"/>
  <c r="K753" i="17" s="1"/>
  <c r="P753" i="17"/>
  <c r="R753" i="17" s="1"/>
  <c r="N753" i="17"/>
  <c r="Q753" i="17" l="1"/>
  <c r="S753" i="17" s="1"/>
  <c r="U753" i="17"/>
  <c r="J753" i="17"/>
  <c r="L753" i="17" s="1"/>
  <c r="Z753" i="17" l="1"/>
  <c r="W753" i="17"/>
  <c r="AA753" i="17"/>
  <c r="M754" i="17"/>
  <c r="P754" i="17" s="1"/>
  <c r="R754" i="17" s="1"/>
  <c r="F754" i="17"/>
  <c r="H754" i="17" s="1"/>
  <c r="Y753" i="17"/>
  <c r="AB753" i="17"/>
  <c r="X753" i="17"/>
  <c r="T753" i="17"/>
  <c r="V753" i="17" s="1"/>
  <c r="O754" i="17" l="1"/>
  <c r="N754" i="17"/>
  <c r="G754" i="17"/>
  <c r="I754" i="17"/>
  <c r="K754" i="17" s="1"/>
  <c r="U754" i="17" s="1"/>
  <c r="Q754" i="17" l="1"/>
  <c r="S754" i="17" s="1"/>
  <c r="J754" i="17"/>
  <c r="L754" i="17" s="1"/>
  <c r="T754" i="17" l="1"/>
  <c r="V754" i="17" s="1"/>
  <c r="M755" i="17"/>
  <c r="P755" i="17" s="1"/>
  <c r="R755" i="17" s="1"/>
  <c r="X754" i="17"/>
  <c r="AB754" i="17"/>
  <c r="Y754" i="17"/>
  <c r="AA754" i="17"/>
  <c r="W754" i="17"/>
  <c r="F755" i="17"/>
  <c r="G755" i="17" s="1"/>
  <c r="Z754" i="17"/>
  <c r="O755" i="17" l="1"/>
  <c r="N755" i="17"/>
  <c r="Q755" i="17" s="1"/>
  <c r="S755" i="17" s="1"/>
  <c r="I755" i="17"/>
  <c r="K755" i="17" s="1"/>
  <c r="U755" i="17" s="1"/>
  <c r="H755" i="17"/>
  <c r="J755" i="17" l="1"/>
  <c r="T755" i="17" s="1"/>
  <c r="L755" i="17" l="1"/>
  <c r="Z755" i="17" s="1"/>
  <c r="F756" i="17" l="1"/>
  <c r="H756" i="17" s="1"/>
  <c r="M756" i="17"/>
  <c r="P756" i="17" s="1"/>
  <c r="R756" i="17" s="1"/>
  <c r="W755" i="17"/>
  <c r="AB755" i="17"/>
  <c r="Y755" i="17"/>
  <c r="V755" i="17"/>
  <c r="X755" i="17"/>
  <c r="AA755" i="17"/>
  <c r="I756" i="17" l="1"/>
  <c r="K756" i="17" s="1"/>
  <c r="U756" i="17" s="1"/>
  <c r="G756" i="17"/>
  <c r="J756" i="17" s="1"/>
  <c r="L756" i="17" s="1"/>
  <c r="N756" i="17"/>
  <c r="O756" i="17"/>
  <c r="Q756" i="17" l="1"/>
  <c r="S756" i="17" s="1"/>
  <c r="X756" i="17" s="1"/>
  <c r="W756" i="17" l="1"/>
  <c r="Z756" i="17"/>
  <c r="AB756" i="17"/>
  <c r="Y756" i="17"/>
  <c r="AA756" i="17"/>
  <c r="F757" i="17"/>
  <c r="G757" i="17" s="1"/>
  <c r="M757" i="17"/>
  <c r="P757" i="17" s="1"/>
  <c r="R757" i="17" s="1"/>
  <c r="T756" i="17"/>
  <c r="V756" i="17" s="1"/>
  <c r="I757" i="17" l="1"/>
  <c r="K757" i="17" s="1"/>
  <c r="U757" i="17" s="1"/>
  <c r="H757" i="17"/>
  <c r="N757" i="17"/>
  <c r="O757" i="17"/>
  <c r="J757" i="17" l="1"/>
  <c r="L757" i="17" s="1"/>
  <c r="Q757" i="17"/>
  <c r="S757" i="17" s="1"/>
  <c r="Z757" i="17" l="1"/>
  <c r="Y757" i="17"/>
  <c r="W757" i="17"/>
  <c r="AA757" i="17"/>
  <c r="T757" i="17"/>
  <c r="V757" i="17" s="1"/>
  <c r="M758" i="17"/>
  <c r="P758" i="17" s="1"/>
  <c r="R758" i="17" s="1"/>
  <c r="F758" i="17"/>
  <c r="H758" i="17" s="1"/>
  <c r="AB757" i="17"/>
  <c r="X757" i="17"/>
  <c r="I758" i="17" l="1"/>
  <c r="K758" i="17" s="1"/>
  <c r="U758" i="17" s="1"/>
  <c r="N758" i="17"/>
  <c r="G758" i="17"/>
  <c r="O758" i="17"/>
  <c r="J758" i="17" l="1"/>
  <c r="L758" i="17" s="1"/>
  <c r="Q758" i="17"/>
  <c r="S758" i="17" s="1"/>
  <c r="W758" i="17" l="1"/>
  <c r="Z758" i="17"/>
  <c r="AB758" i="17"/>
  <c r="T758" i="17"/>
  <c r="V758" i="17" s="1"/>
  <c r="AA758" i="17"/>
  <c r="F759" i="17"/>
  <c r="I759" i="17" s="1"/>
  <c r="K759" i="17" s="1"/>
  <c r="Y758" i="17"/>
  <c r="M759" i="17"/>
  <c r="P759" i="17" s="1"/>
  <c r="R759" i="17" s="1"/>
  <c r="X758" i="17"/>
  <c r="H759" i="17" l="1"/>
  <c r="G759" i="17"/>
  <c r="N759" i="17"/>
  <c r="O759" i="17"/>
  <c r="U759" i="17"/>
  <c r="J759" i="17" l="1"/>
  <c r="L759" i="17" s="1"/>
  <c r="Q759" i="17"/>
  <c r="T759" i="17" l="1"/>
  <c r="S759" i="17"/>
  <c r="M760" i="17" s="1"/>
  <c r="N760" i="17" s="1"/>
  <c r="Z759" i="17"/>
  <c r="W759" i="17"/>
  <c r="V759" i="17" l="1"/>
  <c r="Y759" i="17"/>
  <c r="AB759" i="17"/>
  <c r="P760" i="17"/>
  <c r="R760" i="17" s="1"/>
  <c r="AA759" i="17"/>
  <c r="O760" i="17"/>
  <c r="F760" i="17"/>
  <c r="I760" i="17" s="1"/>
  <c r="K760" i="17" s="1"/>
  <c r="X759" i="17"/>
  <c r="Q760" i="17" l="1"/>
  <c r="S760" i="17" s="1"/>
  <c r="U760" i="17"/>
  <c r="G760" i="17"/>
  <c r="H760" i="17"/>
  <c r="J760" i="17" l="1"/>
  <c r="T760" i="17" s="1"/>
  <c r="L760" i="17" l="1"/>
  <c r="M761" i="17" s="1"/>
  <c r="O761" i="17" s="1"/>
  <c r="W760" i="17" l="1"/>
  <c r="Y760" i="17"/>
  <c r="V760" i="17"/>
  <c r="F761" i="17"/>
  <c r="I761" i="17" s="1"/>
  <c r="K761" i="17" s="1"/>
  <c r="AB760" i="17"/>
  <c r="AA760" i="17"/>
  <c r="X760" i="17"/>
  <c r="N761" i="17"/>
  <c r="P761" i="17"/>
  <c r="R761" i="17" s="1"/>
  <c r="Z760" i="17"/>
  <c r="G761" i="17" l="1"/>
  <c r="H761" i="17"/>
  <c r="Q761" i="17"/>
  <c r="S761" i="17" s="1"/>
  <c r="U761" i="17"/>
  <c r="J761" i="17" l="1"/>
  <c r="L761" i="17" s="1"/>
  <c r="Z761" i="17" s="1"/>
  <c r="AA761" i="17" l="1"/>
  <c r="M762" i="17"/>
  <c r="O762" i="17" s="1"/>
  <c r="AB761" i="17"/>
  <c r="X761" i="17"/>
  <c r="Y761" i="17"/>
  <c r="T761" i="17"/>
  <c r="V761" i="17" s="1"/>
  <c r="F762" i="17"/>
  <c r="G762" i="17" s="1"/>
  <c r="W761" i="17"/>
  <c r="P762" i="17" l="1"/>
  <c r="R762" i="17" s="1"/>
  <c r="N762" i="17"/>
  <c r="Q762" i="17" s="1"/>
  <c r="S762" i="17" s="1"/>
  <c r="H762" i="17"/>
  <c r="I762" i="17"/>
  <c r="K762" i="17" s="1"/>
  <c r="U762" i="17" s="1"/>
  <c r="J762" i="17" l="1"/>
  <c r="T762" i="17" s="1"/>
  <c r="L762" i="17" l="1"/>
  <c r="F763" i="17" s="1"/>
  <c r="H763" i="17" s="1"/>
  <c r="W762" i="17"/>
  <c r="Z762" i="17"/>
  <c r="G763" i="17" l="1"/>
  <c r="M763" i="17"/>
  <c r="P763" i="17" s="1"/>
  <c r="R763" i="17" s="1"/>
  <c r="I763" i="17"/>
  <c r="K763" i="17" s="1"/>
  <c r="V762" i="17"/>
  <c r="X762" i="17"/>
  <c r="Y762" i="17"/>
  <c r="AA762" i="17"/>
  <c r="AB762" i="17"/>
  <c r="U763" i="17" l="1"/>
  <c r="O763" i="17"/>
  <c r="J763" i="17"/>
  <c r="L763" i="17" s="1"/>
  <c r="N763" i="17"/>
  <c r="Q763" i="17" s="1"/>
  <c r="S763" i="17" s="1"/>
  <c r="X763" i="17" l="1"/>
  <c r="M764" i="17"/>
  <c r="AB763" i="17"/>
  <c r="W763" i="17"/>
  <c r="AA763" i="17"/>
  <c r="F764" i="17"/>
  <c r="G764" i="17" s="1"/>
  <c r="Y763" i="17"/>
  <c r="Z763" i="17"/>
  <c r="T763" i="17"/>
  <c r="V763" i="17" s="1"/>
  <c r="O764" i="17"/>
  <c r="P764" i="17"/>
  <c r="R764" i="17" s="1"/>
  <c r="N764" i="17"/>
  <c r="H764" i="17" l="1"/>
  <c r="I764" i="17"/>
  <c r="K764" i="17" s="1"/>
  <c r="U764" i="17" s="1"/>
  <c r="Q764" i="17"/>
  <c r="S764" i="17" s="1"/>
  <c r="J764" i="17" l="1"/>
  <c r="T764" i="17" s="1"/>
  <c r="L764" i="17" l="1"/>
  <c r="X764" i="17" s="1"/>
  <c r="Z764" i="17" l="1"/>
  <c r="AB764" i="17"/>
  <c r="V764" i="17"/>
  <c r="Y764" i="17"/>
  <c r="M765" i="17"/>
  <c r="O765" i="17" s="1"/>
  <c r="AA764" i="17"/>
  <c r="W764" i="17"/>
  <c r="F765" i="17"/>
  <c r="I765" i="17" s="1"/>
  <c r="K765" i="17" s="1"/>
  <c r="N765" i="17" l="1"/>
  <c r="P765" i="17"/>
  <c r="R765" i="17" s="1"/>
  <c r="U765" i="17" s="1"/>
  <c r="H765" i="17"/>
  <c r="G765" i="17"/>
  <c r="Q765" i="17" l="1"/>
  <c r="S765" i="17" s="1"/>
  <c r="J765" i="17"/>
  <c r="L765" i="17" s="1"/>
  <c r="F766" i="17" l="1"/>
  <c r="G766" i="17" s="1"/>
  <c r="M766" i="17"/>
  <c r="P766" i="17" s="1"/>
  <c r="R766" i="17" s="1"/>
  <c r="AA765" i="17"/>
  <c r="W765" i="17"/>
  <c r="AB765" i="17"/>
  <c r="Y765" i="17"/>
  <c r="Z765" i="17"/>
  <c r="X765" i="17"/>
  <c r="T765" i="17"/>
  <c r="V765" i="17" s="1"/>
  <c r="H766" i="17" l="1"/>
  <c r="I766" i="17"/>
  <c r="K766" i="17" s="1"/>
  <c r="U766" i="17" s="1"/>
  <c r="N766" i="17"/>
  <c r="O766" i="17"/>
  <c r="J766" i="17" l="1"/>
  <c r="L766" i="17" s="1"/>
  <c r="Q766" i="17"/>
  <c r="S766" i="17" s="1"/>
  <c r="Y766" i="17" l="1"/>
  <c r="W766" i="17"/>
  <c r="Z766" i="17"/>
  <c r="M767" i="17"/>
  <c r="N767" i="17" s="1"/>
  <c r="X766" i="17"/>
  <c r="AA766" i="17"/>
  <c r="F767" i="17"/>
  <c r="H767" i="17" s="1"/>
  <c r="AB766" i="17"/>
  <c r="T766" i="17"/>
  <c r="V766" i="17" s="1"/>
  <c r="I767" i="17" l="1"/>
  <c r="K767" i="17" s="1"/>
  <c r="O767" i="17"/>
  <c r="P767" i="17"/>
  <c r="R767" i="17" s="1"/>
  <c r="G767" i="17"/>
  <c r="J767" i="17" l="1"/>
  <c r="L767" i="17" s="1"/>
  <c r="U767" i="17"/>
  <c r="Q767" i="17"/>
  <c r="S767" i="17" s="1"/>
  <c r="Z767" i="17" l="1"/>
  <c r="T767" i="17"/>
  <c r="X767" i="17"/>
  <c r="Y767" i="17"/>
  <c r="AA767" i="17"/>
  <c r="AB767" i="17"/>
  <c r="M768" i="17"/>
  <c r="F768" i="17"/>
  <c r="W767" i="17"/>
  <c r="V767" i="17"/>
  <c r="H768" i="17" l="1"/>
  <c r="G768" i="17"/>
  <c r="I768" i="17"/>
  <c r="K768" i="17" s="1"/>
  <c r="N768" i="17"/>
  <c r="O768" i="17"/>
  <c r="P768" i="17"/>
  <c r="R768" i="17" s="1"/>
  <c r="U768" i="17" l="1"/>
  <c r="Q768" i="17"/>
  <c r="S768" i="17" s="1"/>
  <c r="J768" i="17"/>
  <c r="T768" i="17" l="1"/>
  <c r="L768" i="17"/>
  <c r="Z768" i="17" s="1"/>
  <c r="W768" i="17" l="1"/>
  <c r="AA768" i="17"/>
  <c r="X768" i="17"/>
  <c r="F769" i="17"/>
  <c r="Y768" i="17"/>
  <c r="M769" i="17"/>
  <c r="AB768" i="17"/>
  <c r="V768" i="17"/>
  <c r="P769" i="17" l="1"/>
  <c r="R769" i="17" s="1"/>
  <c r="O769" i="17"/>
  <c r="N769" i="17"/>
  <c r="G769" i="17"/>
  <c r="I769" i="17"/>
  <c r="K769" i="17" s="1"/>
  <c r="H769" i="17"/>
  <c r="Q769" i="17" l="1"/>
  <c r="S769" i="17" s="1"/>
  <c r="U769" i="17"/>
  <c r="J769" i="17"/>
  <c r="T769" i="17" l="1"/>
  <c r="L769" i="17"/>
  <c r="F770" i="17" s="1"/>
  <c r="W769" i="17" l="1"/>
  <c r="AB769" i="17"/>
  <c r="AA769" i="17"/>
  <c r="X769" i="17"/>
  <c r="M770" i="17"/>
  <c r="P770" i="17" s="1"/>
  <c r="R770" i="17" s="1"/>
  <c r="Y769" i="17"/>
  <c r="V769" i="17"/>
  <c r="Z769" i="17"/>
  <c r="G770" i="17"/>
  <c r="I770" i="17"/>
  <c r="K770" i="17" s="1"/>
  <c r="H770" i="17"/>
  <c r="N770" i="17" l="1"/>
  <c r="O770" i="17"/>
  <c r="U770" i="17"/>
  <c r="J770" i="17"/>
  <c r="Q770" i="17" l="1"/>
  <c r="S770" i="17" s="1"/>
  <c r="L770" i="17"/>
  <c r="Z770" i="17" l="1"/>
  <c r="T770" i="17"/>
  <c r="V770" i="17" s="1"/>
  <c r="F771" i="17"/>
  <c r="M771" i="17"/>
  <c r="Y770" i="17"/>
  <c r="AA770" i="17"/>
  <c r="W770" i="17"/>
  <c r="X770" i="17"/>
  <c r="AB770" i="17"/>
  <c r="P771" i="17" l="1"/>
  <c r="R771" i="17" s="1"/>
  <c r="N771" i="17"/>
  <c r="O771" i="17"/>
  <c r="H771" i="17"/>
  <c r="I771" i="17"/>
  <c r="K771" i="17" s="1"/>
  <c r="G771" i="17"/>
  <c r="U771" i="17" l="1"/>
  <c r="Q771" i="17"/>
  <c r="S771" i="17" s="1"/>
  <c r="J771" i="17"/>
  <c r="T771" i="17" l="1"/>
  <c r="L771" i="17"/>
  <c r="Z771" i="17" s="1"/>
  <c r="W771" i="17" l="1"/>
  <c r="Y771" i="17"/>
  <c r="V771" i="17"/>
  <c r="F772" i="17"/>
  <c r="G772" i="17" s="1"/>
  <c r="X771" i="17"/>
  <c r="M772" i="17"/>
  <c r="P772" i="17" s="1"/>
  <c r="R772" i="17" s="1"/>
  <c r="AA771" i="17"/>
  <c r="AB771" i="17"/>
  <c r="I772" i="17" l="1"/>
  <c r="K772" i="17" s="1"/>
  <c r="U772" i="17" s="1"/>
  <c r="H772" i="17"/>
  <c r="N772" i="17"/>
  <c r="O772" i="17"/>
  <c r="J772" i="17" l="1"/>
  <c r="L772" i="17" s="1"/>
  <c r="Q772" i="17"/>
  <c r="S772" i="17" s="1"/>
  <c r="Z772" i="17" l="1"/>
  <c r="F773" i="17"/>
  <c r="H773" i="17" s="1"/>
  <c r="Y772" i="17"/>
  <c r="M773" i="17"/>
  <c r="P773" i="17" s="1"/>
  <c r="R773" i="17" s="1"/>
  <c r="AB772" i="17"/>
  <c r="W772" i="17"/>
  <c r="X772" i="17"/>
  <c r="AA772" i="17"/>
  <c r="T772" i="17"/>
  <c r="V772" i="17" s="1"/>
  <c r="I773" i="17" l="1"/>
  <c r="K773" i="17" s="1"/>
  <c r="U773" i="17" s="1"/>
  <c r="G773" i="17"/>
  <c r="N773" i="17"/>
  <c r="O773" i="17"/>
  <c r="J773" i="17" l="1"/>
  <c r="L773" i="17" s="1"/>
  <c r="Q773" i="17"/>
  <c r="S773" i="17" s="1"/>
  <c r="Z773" i="17" l="1"/>
  <c r="T773" i="17"/>
  <c r="AA773" i="17"/>
  <c r="X773" i="17"/>
  <c r="W773" i="17"/>
  <c r="AB773" i="17"/>
  <c r="Y773" i="17"/>
  <c r="F774" i="17"/>
  <c r="M774" i="17"/>
  <c r="V773" i="17"/>
  <c r="P774" i="17" l="1"/>
  <c r="R774" i="17" s="1"/>
  <c r="O774" i="17"/>
  <c r="N774" i="17"/>
  <c r="G774" i="17"/>
  <c r="H774" i="17"/>
  <c r="I774" i="17"/>
  <c r="Q774" i="17" l="1"/>
  <c r="S774" i="17" s="1"/>
  <c r="J774" i="17"/>
  <c r="K774" i="17"/>
  <c r="U774" i="17" s="1"/>
  <c r="T774" i="17" l="1"/>
  <c r="L774" i="17"/>
  <c r="Z774" i="17" s="1"/>
  <c r="X774" i="17" l="1"/>
  <c r="Y774" i="17"/>
  <c r="W774" i="17"/>
  <c r="AA774" i="17"/>
  <c r="F775" i="17"/>
  <c r="AB774" i="17"/>
  <c r="M775" i="17"/>
  <c r="V774" i="17"/>
  <c r="O775" i="17" l="1"/>
  <c r="P775" i="17"/>
  <c r="R775" i="17" s="1"/>
  <c r="N775" i="17"/>
  <c r="I775" i="17"/>
  <c r="K775" i="17" s="1"/>
  <c r="G775" i="17"/>
  <c r="H775" i="17"/>
  <c r="Q775" i="17" l="1"/>
  <c r="S775" i="17" s="1"/>
  <c r="J775" i="17"/>
  <c r="U775" i="17"/>
  <c r="T775" i="17" l="1"/>
  <c r="L775" i="17"/>
  <c r="W775" i="17" s="1"/>
  <c r="M776" i="17" l="1"/>
  <c r="P776" i="17" s="1"/>
  <c r="R776" i="17" s="1"/>
  <c r="Y775" i="17"/>
  <c r="X775" i="17"/>
  <c r="AB775" i="17"/>
  <c r="F776" i="17"/>
  <c r="I776" i="17" s="1"/>
  <c r="K776" i="17" s="1"/>
  <c r="V775" i="17"/>
  <c r="Z775" i="17"/>
  <c r="AA775" i="17"/>
  <c r="N776" i="17" l="1"/>
  <c r="O776" i="17"/>
  <c r="Q776" i="17" s="1"/>
  <c r="G776" i="17"/>
  <c r="H776" i="17"/>
  <c r="U776" i="17"/>
  <c r="J776" i="17" l="1"/>
  <c r="L776" i="17" s="1"/>
  <c r="S776" i="17"/>
  <c r="Y776" i="17" l="1"/>
  <c r="W776" i="17"/>
  <c r="X776" i="17"/>
  <c r="T776" i="17"/>
  <c r="V776" i="17" s="1"/>
  <c r="AB776" i="17"/>
  <c r="F777" i="17"/>
  <c r="H777" i="17" s="1"/>
  <c r="AA776" i="17"/>
  <c r="M777" i="17"/>
  <c r="N777" i="17" s="1"/>
  <c r="Z776" i="17"/>
  <c r="G777" i="17" l="1"/>
  <c r="I777" i="17"/>
  <c r="K777" i="17" s="1"/>
  <c r="P777" i="17"/>
  <c r="R777" i="17" s="1"/>
  <c r="O777" i="17"/>
  <c r="Q777" i="17" l="1"/>
  <c r="S777" i="17" s="1"/>
  <c r="U777" i="17"/>
  <c r="J777" i="17"/>
  <c r="L777" i="17" s="1"/>
  <c r="Z777" i="17" l="1"/>
  <c r="W777" i="17"/>
  <c r="Y777" i="17"/>
  <c r="T777" i="17"/>
  <c r="V777" i="17" s="1"/>
  <c r="X777" i="17"/>
  <c r="M778" i="17"/>
  <c r="N778" i="17" s="1"/>
  <c r="AB777" i="17"/>
  <c r="F778" i="17"/>
  <c r="I778" i="17" s="1"/>
  <c r="K778" i="17" s="1"/>
  <c r="AA777" i="17"/>
  <c r="O778" i="17" l="1"/>
  <c r="P778" i="17"/>
  <c r="R778" i="17" s="1"/>
  <c r="U778" i="17" s="1"/>
  <c r="H778" i="17"/>
  <c r="G778" i="17"/>
  <c r="J778" i="17" l="1"/>
  <c r="L778" i="17" s="1"/>
  <c r="Q778" i="17"/>
  <c r="S778" i="17" s="1"/>
  <c r="Z778" i="17" l="1"/>
  <c r="T778" i="17"/>
  <c r="AB778" i="17"/>
  <c r="W778" i="17"/>
  <c r="AA778" i="17"/>
  <c r="Y778" i="17"/>
  <c r="X778" i="17"/>
  <c r="M779" i="17"/>
  <c r="F779" i="17"/>
  <c r="V778" i="17"/>
  <c r="I779" i="17" l="1"/>
  <c r="K779" i="17" s="1"/>
  <c r="H779" i="17"/>
  <c r="G779" i="17"/>
  <c r="N779" i="17"/>
  <c r="O779" i="17"/>
  <c r="P779" i="17"/>
  <c r="R779" i="17" s="1"/>
  <c r="Q779" i="17" l="1"/>
  <c r="S779" i="17" s="1"/>
  <c r="J779" i="17"/>
  <c r="U779" i="17"/>
  <c r="T779" i="17" l="1"/>
  <c r="L779" i="17"/>
  <c r="Z779" i="17" s="1"/>
  <c r="M780" i="17" l="1"/>
  <c r="N780" i="17" s="1"/>
  <c r="F780" i="17"/>
  <c r="I780" i="17" s="1"/>
  <c r="K780" i="17" s="1"/>
  <c r="V779" i="17"/>
  <c r="Y779" i="17"/>
  <c r="W779" i="17"/>
  <c r="AA779" i="17"/>
  <c r="AB779" i="17"/>
  <c r="X779" i="17"/>
  <c r="H780" i="17" l="1"/>
  <c r="G780" i="17"/>
  <c r="O780" i="17"/>
  <c r="P780" i="17"/>
  <c r="R780" i="17" s="1"/>
  <c r="U780" i="17" s="1"/>
  <c r="J780" i="17" l="1"/>
  <c r="L780" i="17" s="1"/>
  <c r="Q780" i="17"/>
  <c r="S780" i="17" s="1"/>
  <c r="M781" i="17" l="1"/>
  <c r="P781" i="17" s="1"/>
  <c r="R781" i="17" s="1"/>
  <c r="T780" i="17"/>
  <c r="V780" i="17" s="1"/>
  <c r="F781" i="17"/>
  <c r="I781" i="17" s="1"/>
  <c r="K781" i="17" s="1"/>
  <c r="X780" i="17"/>
  <c r="W780" i="17"/>
  <c r="AB780" i="17"/>
  <c r="AA780" i="17"/>
  <c r="Y780" i="17"/>
  <c r="Z780" i="17"/>
  <c r="N781" i="17" l="1"/>
  <c r="O781" i="17"/>
  <c r="G781" i="17"/>
  <c r="H781" i="17"/>
  <c r="U781" i="17"/>
  <c r="Q781" i="17" l="1"/>
  <c r="S781" i="17" s="1"/>
  <c r="J781" i="17"/>
  <c r="L781" i="17" s="1"/>
  <c r="Z781" i="17" l="1"/>
  <c r="Y781" i="17"/>
  <c r="AB781" i="17"/>
  <c r="W781" i="17"/>
  <c r="AA781" i="17"/>
  <c r="T781" i="17"/>
  <c r="V781" i="17" s="1"/>
  <c r="F782" i="17"/>
  <c r="G782" i="17" s="1"/>
  <c r="X781" i="17"/>
  <c r="M782" i="17"/>
  <c r="N782" i="17" s="1"/>
  <c r="P782" i="17" l="1"/>
  <c r="R782" i="17" s="1"/>
  <c r="O782" i="17"/>
  <c r="I782" i="17"/>
  <c r="K782" i="17" s="1"/>
  <c r="H782" i="17"/>
  <c r="J782" i="17" l="1"/>
  <c r="L782" i="17" s="1"/>
  <c r="Q782" i="17"/>
  <c r="S782" i="17" s="1"/>
  <c r="U782" i="17"/>
  <c r="M783" i="17" l="1"/>
  <c r="P783" i="17" s="1"/>
  <c r="R783" i="17" s="1"/>
  <c r="Z782" i="17"/>
  <c r="Y782" i="17"/>
  <c r="AB782" i="17"/>
  <c r="X782" i="17"/>
  <c r="W782" i="17"/>
  <c r="AA782" i="17"/>
  <c r="F783" i="17"/>
  <c r="G783" i="17" s="1"/>
  <c r="T782" i="17"/>
  <c r="V782" i="17" s="1"/>
  <c r="N783" i="17" l="1"/>
  <c r="O783" i="17"/>
  <c r="I783" i="17"/>
  <c r="K783" i="17" s="1"/>
  <c r="U783" i="17" s="1"/>
  <c r="H783" i="17"/>
  <c r="Q783" i="17" l="1"/>
  <c r="S783" i="17" s="1"/>
  <c r="J783" i="17"/>
  <c r="T783" i="17" l="1"/>
  <c r="L783" i="17"/>
  <c r="Z783" i="17" s="1"/>
  <c r="V783" i="17" l="1"/>
  <c r="Y783" i="17"/>
  <c r="M784" i="17"/>
  <c r="O784" i="17" s="1"/>
  <c r="W783" i="17"/>
  <c r="AB783" i="17"/>
  <c r="AA783" i="17"/>
  <c r="X783" i="17"/>
  <c r="F784" i="17"/>
  <c r="H784" i="17" s="1"/>
  <c r="P784" i="17" l="1"/>
  <c r="R784" i="17" s="1"/>
  <c r="N784" i="17"/>
  <c r="I784" i="17"/>
  <c r="K784" i="17" s="1"/>
  <c r="G784" i="17"/>
  <c r="J784" i="17" l="1"/>
  <c r="L784" i="17" s="1"/>
  <c r="Q784" i="17"/>
  <c r="S784" i="17" s="1"/>
  <c r="U784" i="17"/>
  <c r="W784" i="17" l="1"/>
  <c r="Z784" i="17"/>
  <c r="T784" i="17"/>
  <c r="V784" i="17" s="1"/>
  <c r="AB784" i="17"/>
  <c r="X784" i="17"/>
  <c r="F785" i="17"/>
  <c r="G785" i="17" s="1"/>
  <c r="AA784" i="17"/>
  <c r="M785" i="17"/>
  <c r="O785" i="17" s="1"/>
  <c r="Y784" i="17"/>
  <c r="I785" i="17" l="1"/>
  <c r="K785" i="17" s="1"/>
  <c r="H785" i="17"/>
  <c r="N785" i="17"/>
  <c r="P785" i="17"/>
  <c r="R785" i="17" s="1"/>
  <c r="J785" i="17" l="1"/>
  <c r="L785" i="17" s="1"/>
  <c r="U785" i="17"/>
  <c r="Q785" i="17"/>
  <c r="S785" i="17" s="1"/>
  <c r="AA785" i="17" l="1"/>
  <c r="Z785" i="17"/>
  <c r="W785" i="17"/>
  <c r="M786" i="17"/>
  <c r="P786" i="17" s="1"/>
  <c r="R786" i="17" s="1"/>
  <c r="AB785" i="17"/>
  <c r="F786" i="17"/>
  <c r="H786" i="17" s="1"/>
  <c r="Y785" i="17"/>
  <c r="X785" i="17"/>
  <c r="T785" i="17"/>
  <c r="V785" i="17" s="1"/>
  <c r="O786" i="17" l="1"/>
  <c r="N786" i="17"/>
  <c r="I786" i="17"/>
  <c r="K786" i="17" s="1"/>
  <c r="U786" i="17" s="1"/>
  <c r="G786" i="17"/>
  <c r="J786" i="17" l="1"/>
  <c r="Q786" i="17"/>
  <c r="S786" i="17" s="1"/>
  <c r="T786" i="17" l="1"/>
  <c r="L786" i="17"/>
  <c r="Z786" i="17" s="1"/>
  <c r="W786" i="17" l="1"/>
  <c r="F787" i="17"/>
  <c r="I787" i="17" s="1"/>
  <c r="K787" i="17" s="1"/>
  <c r="X786" i="17"/>
  <c r="AB786" i="17"/>
  <c r="AA786" i="17"/>
  <c r="Y786" i="17"/>
  <c r="M787" i="17"/>
  <c r="V786" i="17"/>
  <c r="H787" i="17" l="1"/>
  <c r="G787" i="17"/>
  <c r="P787" i="17"/>
  <c r="R787" i="17" s="1"/>
  <c r="U787" i="17" s="1"/>
  <c r="N787" i="17"/>
  <c r="O787" i="17"/>
  <c r="J787" i="17" l="1"/>
  <c r="L787" i="17" s="1"/>
  <c r="Q787" i="17"/>
  <c r="T787" i="17" l="1"/>
  <c r="S787" i="17"/>
  <c r="V787" i="17" l="1"/>
  <c r="W787" i="17"/>
  <c r="Z787" i="17"/>
  <c r="Y787" i="17"/>
  <c r="AB787" i="17"/>
  <c r="AA787" i="17"/>
  <c r="F788" i="17"/>
  <c r="M788" i="17"/>
  <c r="X787" i="17"/>
  <c r="H788" i="17" l="1"/>
  <c r="I788" i="17"/>
  <c r="K788" i="17" s="1"/>
  <c r="G788" i="17"/>
  <c r="O788" i="17"/>
  <c r="N788" i="17"/>
  <c r="P788" i="17"/>
  <c r="R788" i="17" s="1"/>
  <c r="J788" i="17" l="1"/>
  <c r="L788" i="17" s="1"/>
  <c r="Q788" i="17"/>
  <c r="U788" i="17"/>
  <c r="T788" i="17" l="1"/>
  <c r="S788" i="17"/>
  <c r="X788" i="17" s="1"/>
  <c r="Z788" i="17"/>
  <c r="F789" i="17" l="1"/>
  <c r="G789" i="17" s="1"/>
  <c r="V788" i="17"/>
  <c r="AA788" i="17"/>
  <c r="Y788" i="17"/>
  <c r="AB788" i="17"/>
  <c r="M789" i="17"/>
  <c r="W788" i="17"/>
  <c r="I789" i="17" l="1"/>
  <c r="K789" i="17" s="1"/>
  <c r="H789" i="17"/>
  <c r="O789" i="17"/>
  <c r="P789" i="17"/>
  <c r="R789" i="17" s="1"/>
  <c r="N789" i="17"/>
  <c r="U789" i="17" l="1"/>
  <c r="J789" i="17"/>
  <c r="L789" i="17" s="1"/>
  <c r="Q789" i="17"/>
  <c r="T789" i="17" l="1"/>
  <c r="S789" i="17"/>
  <c r="AA789" i="17" s="1"/>
  <c r="W789" i="17" l="1"/>
  <c r="V789" i="17"/>
  <c r="AB789" i="17"/>
  <c r="F790" i="17"/>
  <c r="G790" i="17" s="1"/>
  <c r="X789" i="17"/>
  <c r="Y789" i="17"/>
  <c r="Z789" i="17"/>
  <c r="M790" i="17"/>
  <c r="N790" i="17" s="1"/>
  <c r="I790" i="17" l="1"/>
  <c r="K790" i="17" s="1"/>
  <c r="H790" i="17"/>
  <c r="P790" i="17"/>
  <c r="R790" i="17" s="1"/>
  <c r="O790" i="17"/>
  <c r="U790" i="17" l="1"/>
  <c r="J790" i="17"/>
  <c r="L790" i="17" s="1"/>
  <c r="Q790" i="17"/>
  <c r="S790" i="17" s="1"/>
  <c r="X790" i="17" l="1"/>
  <c r="T790" i="17"/>
  <c r="V790" i="17" s="1"/>
  <c r="AA790" i="17"/>
  <c r="F791" i="17"/>
  <c r="G791" i="17" s="1"/>
  <c r="Y790" i="17"/>
  <c r="W790" i="17"/>
  <c r="Z790" i="17"/>
  <c r="M791" i="17"/>
  <c r="P791" i="17" s="1"/>
  <c r="R791" i="17" s="1"/>
  <c r="AB790" i="17"/>
  <c r="I791" i="17" l="1"/>
  <c r="K791" i="17" s="1"/>
  <c r="U791" i="17" s="1"/>
  <c r="H791" i="17"/>
  <c r="N791" i="17"/>
  <c r="O791" i="17"/>
  <c r="J791" i="17" l="1"/>
  <c r="L791" i="17" s="1"/>
  <c r="Q791" i="17"/>
  <c r="S791" i="17" s="1"/>
  <c r="W791" i="17" l="1"/>
  <c r="AB791" i="17"/>
  <c r="F792" i="17"/>
  <c r="I792" i="17" s="1"/>
  <c r="K792" i="17" s="1"/>
  <c r="Z791" i="17"/>
  <c r="T791" i="17"/>
  <c r="V791" i="17" s="1"/>
  <c r="X791" i="17"/>
  <c r="Y791" i="17"/>
  <c r="AA791" i="17"/>
  <c r="M792" i="17"/>
  <c r="N792" i="17" s="1"/>
  <c r="G792" i="17" l="1"/>
  <c r="H792" i="17"/>
  <c r="O792" i="17"/>
  <c r="P792" i="17"/>
  <c r="R792" i="17" s="1"/>
  <c r="U792" i="17" s="1"/>
  <c r="J792" i="17" l="1"/>
  <c r="L792" i="17" s="1"/>
  <c r="Q792" i="17"/>
  <c r="S792" i="17" s="1"/>
  <c r="W792" i="17" l="1"/>
  <c r="F793" i="17"/>
  <c r="G793" i="17" s="1"/>
  <c r="Z792" i="17"/>
  <c r="Y792" i="17"/>
  <c r="T792" i="17"/>
  <c r="V792" i="17" s="1"/>
  <c r="X792" i="17"/>
  <c r="M793" i="17"/>
  <c r="P793" i="17" s="1"/>
  <c r="R793" i="17" s="1"/>
  <c r="AB792" i="17"/>
  <c r="AA792" i="17"/>
  <c r="I793" i="17" l="1"/>
  <c r="K793" i="17" s="1"/>
  <c r="U793" i="17" s="1"/>
  <c r="H793" i="17"/>
  <c r="N793" i="17"/>
  <c r="O793" i="17"/>
  <c r="J793" i="17" l="1"/>
  <c r="L793" i="17" s="1"/>
  <c r="Q793" i="17"/>
  <c r="S793" i="17" s="1"/>
  <c r="AA793" i="17" l="1"/>
  <c r="W793" i="17"/>
  <c r="Z793" i="17"/>
  <c r="AB793" i="17"/>
  <c r="X793" i="17"/>
  <c r="Y793" i="17"/>
  <c r="F794" i="17"/>
  <c r="G794" i="17" s="1"/>
  <c r="M794" i="17"/>
  <c r="O794" i="17" s="1"/>
  <c r="T793" i="17"/>
  <c r="V793" i="17" s="1"/>
  <c r="I794" i="17" l="1"/>
  <c r="K794" i="17" s="1"/>
  <c r="H794" i="17"/>
  <c r="P794" i="17"/>
  <c r="R794" i="17" s="1"/>
  <c r="N794" i="17"/>
  <c r="Q794" i="17" l="1"/>
  <c r="S794" i="17" s="1"/>
  <c r="J794" i="17"/>
  <c r="L794" i="17" s="1"/>
  <c r="U794" i="17"/>
  <c r="X794" i="17" l="1"/>
  <c r="F795" i="17"/>
  <c r="G795" i="17" s="1"/>
  <c r="W794" i="17"/>
  <c r="Z794" i="17"/>
  <c r="M795" i="17"/>
  <c r="N795" i="17" s="1"/>
  <c r="Y794" i="17"/>
  <c r="AB794" i="17"/>
  <c r="T794" i="17"/>
  <c r="V794" i="17" s="1"/>
  <c r="AA794" i="17"/>
  <c r="H795" i="17" l="1"/>
  <c r="I795" i="17"/>
  <c r="K795" i="17" s="1"/>
  <c r="P795" i="17"/>
  <c r="R795" i="17" s="1"/>
  <c r="O795" i="17"/>
  <c r="U795" i="17" l="1"/>
  <c r="J795" i="17"/>
  <c r="L795" i="17" s="1"/>
  <c r="Q795" i="17"/>
  <c r="S795" i="17" s="1"/>
  <c r="W795" i="17" l="1"/>
  <c r="T795" i="17"/>
  <c r="V795" i="17" s="1"/>
  <c r="AB795" i="17"/>
  <c r="F796" i="17"/>
  <c r="I796" i="17" s="1"/>
  <c r="K796" i="17" s="1"/>
  <c r="Y795" i="17"/>
  <c r="AA795" i="17"/>
  <c r="Z795" i="17"/>
  <c r="X795" i="17"/>
  <c r="M796" i="17"/>
  <c r="G796" i="17" l="1"/>
  <c r="H796" i="17"/>
  <c r="P796" i="17"/>
  <c r="R796" i="17" s="1"/>
  <c r="U796" i="17" s="1"/>
  <c r="N796" i="17"/>
  <c r="O796" i="17"/>
  <c r="J796" i="17" l="1"/>
  <c r="L796" i="17" s="1"/>
  <c r="Q796" i="17"/>
  <c r="S796" i="17" s="1"/>
  <c r="T796" i="17" l="1"/>
  <c r="V796" i="17" s="1"/>
  <c r="Y796" i="17"/>
  <c r="AA796" i="17"/>
  <c r="M797" i="17"/>
  <c r="P797" i="17" s="1"/>
  <c r="R797" i="17" s="1"/>
  <c r="X796" i="17"/>
  <c r="F797" i="17"/>
  <c r="I797" i="17" s="1"/>
  <c r="K797" i="17" s="1"/>
  <c r="AB796" i="17"/>
  <c r="W796" i="17"/>
  <c r="Z796" i="17"/>
  <c r="N797" i="17" l="1"/>
  <c r="U797" i="17"/>
  <c r="O797" i="17"/>
  <c r="H797" i="17"/>
  <c r="G797" i="17"/>
  <c r="Q797" i="17" l="1"/>
  <c r="S797" i="17" s="1"/>
  <c r="J797" i="17"/>
  <c r="L797" i="17" s="1"/>
  <c r="AB797" i="17" l="1"/>
  <c r="Z797" i="17"/>
  <c r="T797" i="17"/>
  <c r="V797" i="17" s="1"/>
  <c r="F798" i="17"/>
  <c r="I798" i="17" s="1"/>
  <c r="K798" i="17" s="1"/>
  <c r="M798" i="17"/>
  <c r="P798" i="17" s="1"/>
  <c r="R798" i="17" s="1"/>
  <c r="X797" i="17"/>
  <c r="Y797" i="17"/>
  <c r="W797" i="17"/>
  <c r="AA797" i="17"/>
  <c r="H798" i="17" l="1"/>
  <c r="G798" i="17"/>
  <c r="N798" i="17"/>
  <c r="O798" i="17"/>
  <c r="U798" i="17"/>
  <c r="J798" i="17" l="1"/>
  <c r="L798" i="17" s="1"/>
  <c r="Q798" i="17"/>
  <c r="S798" i="17" s="1"/>
  <c r="T798" i="17" l="1"/>
  <c r="V798" i="17" s="1"/>
  <c r="Z798" i="17"/>
  <c r="AB798" i="17"/>
  <c r="Y798" i="17"/>
  <c r="F799" i="17"/>
  <c r="AA798" i="17"/>
  <c r="X798" i="17"/>
  <c r="M799" i="17"/>
  <c r="W798" i="17"/>
  <c r="N799" i="17" l="1"/>
  <c r="O799" i="17"/>
  <c r="P799" i="17"/>
  <c r="R799" i="17" s="1"/>
  <c r="H799" i="17"/>
  <c r="G799" i="17"/>
  <c r="I799" i="17"/>
  <c r="K799" i="17" s="1"/>
  <c r="J799" i="17" l="1"/>
  <c r="L799" i="17" s="1"/>
  <c r="U799" i="17"/>
  <c r="Q799" i="17"/>
  <c r="T799" i="17" l="1"/>
  <c r="S799" i="17"/>
  <c r="M800" i="17" s="1"/>
  <c r="Z799" i="17"/>
  <c r="F800" i="17"/>
  <c r="AB799" i="17" l="1"/>
  <c r="Y799" i="17"/>
  <c r="V799" i="17"/>
  <c r="AA799" i="17"/>
  <c r="X799" i="17"/>
  <c r="W799" i="17"/>
  <c r="N800" i="17"/>
  <c r="P800" i="17"/>
  <c r="R800" i="17" s="1"/>
  <c r="O800" i="17"/>
  <c r="I800" i="17"/>
  <c r="K800" i="17" s="1"/>
  <c r="H800" i="17"/>
  <c r="G800" i="17"/>
  <c r="J800" i="17" l="1"/>
  <c r="L800" i="17" s="1"/>
  <c r="U800" i="17"/>
  <c r="Q800" i="17"/>
  <c r="S800" i="17" s="1"/>
  <c r="F801" i="17" l="1"/>
  <c r="G801" i="17" s="1"/>
  <c r="W800" i="17"/>
  <c r="Z800" i="17"/>
  <c r="M801" i="17"/>
  <c r="P801" i="17" s="1"/>
  <c r="R801" i="17" s="1"/>
  <c r="AA800" i="17"/>
  <c r="AB800" i="17"/>
  <c r="X800" i="17"/>
  <c r="Y800" i="17"/>
  <c r="T800" i="17"/>
  <c r="V800" i="17" s="1"/>
  <c r="I801" i="17" l="1"/>
  <c r="K801" i="17" s="1"/>
  <c r="U801" i="17" s="1"/>
  <c r="H801" i="17"/>
  <c r="N801" i="17"/>
  <c r="O801" i="17"/>
  <c r="J801" i="17" l="1"/>
  <c r="L801" i="17" s="1"/>
  <c r="Q801" i="17"/>
  <c r="S801" i="17" s="1"/>
  <c r="Z801" i="17" l="1"/>
  <c r="T801" i="17"/>
  <c r="W801" i="17"/>
  <c r="AA801" i="17"/>
  <c r="M802" i="17"/>
  <c r="F802" i="17"/>
  <c r="Y801" i="17"/>
  <c r="X801" i="17"/>
  <c r="AB801" i="17"/>
  <c r="V801" i="17"/>
  <c r="P802" i="17" l="1"/>
  <c r="R802" i="17" s="1"/>
  <c r="O802" i="17"/>
  <c r="N802" i="17"/>
  <c r="I802" i="17"/>
  <c r="K802" i="17" s="1"/>
  <c r="H802" i="17"/>
  <c r="G802" i="17"/>
  <c r="Q802" i="17" l="1"/>
  <c r="S802" i="17" s="1"/>
  <c r="U802" i="17"/>
  <c r="J802" i="17"/>
  <c r="T802" i="17" l="1"/>
  <c r="L802" i="17"/>
  <c r="Z802" i="17" s="1"/>
  <c r="V802" i="17" l="1"/>
  <c r="AB802" i="17"/>
  <c r="X802" i="17"/>
  <c r="AA802" i="17"/>
  <c r="Y802" i="17"/>
  <c r="M803" i="17"/>
  <c r="W802" i="17"/>
  <c r="F803" i="17"/>
  <c r="G803" i="17" l="1"/>
  <c r="H803" i="17"/>
  <c r="I803" i="17"/>
  <c r="K803" i="17" s="1"/>
  <c r="P803" i="17"/>
  <c r="R803" i="17" s="1"/>
  <c r="O803" i="17"/>
  <c r="N803" i="17"/>
  <c r="Q803" i="17" l="1"/>
  <c r="S803" i="17" s="1"/>
  <c r="U803" i="17"/>
  <c r="J803" i="17"/>
  <c r="T803" i="17" l="1"/>
  <c r="L803" i="17"/>
  <c r="Z803" i="17" s="1"/>
  <c r="AB803" i="17" l="1"/>
  <c r="W803" i="17"/>
  <c r="M804" i="17"/>
  <c r="AA803" i="17"/>
  <c r="Y803" i="17"/>
  <c r="X803" i="17"/>
  <c r="F804" i="17"/>
  <c r="V803" i="17"/>
  <c r="I804" i="17" l="1"/>
  <c r="K804" i="17" s="1"/>
  <c r="G804" i="17"/>
  <c r="H804" i="17"/>
  <c r="O804" i="17"/>
  <c r="N804" i="17"/>
  <c r="P804" i="17"/>
  <c r="R804" i="17" s="1"/>
  <c r="Q804" i="17" l="1"/>
  <c r="S804" i="17" s="1"/>
  <c r="J804" i="17"/>
  <c r="U804" i="17"/>
  <c r="T804" i="17" l="1"/>
  <c r="L804" i="17"/>
  <c r="Z804" i="17" s="1"/>
  <c r="X804" i="17" l="1"/>
  <c r="AB804" i="17"/>
  <c r="W804" i="17"/>
  <c r="F805" i="17"/>
  <c r="AA804" i="17"/>
  <c r="M805" i="17"/>
  <c r="Y804" i="17"/>
  <c r="V804" i="17"/>
  <c r="O805" i="17" l="1"/>
  <c r="P805" i="17"/>
  <c r="R805" i="17" s="1"/>
  <c r="N805" i="17"/>
  <c r="I805" i="17"/>
  <c r="K805" i="17" s="1"/>
  <c r="H805" i="17"/>
  <c r="G805" i="17"/>
  <c r="Q805" i="17" l="1"/>
  <c r="S805" i="17" s="1"/>
  <c r="U805" i="17"/>
  <c r="J805" i="17"/>
  <c r="T805" i="17" l="1"/>
  <c r="L805" i="17"/>
  <c r="Z805" i="17" s="1"/>
  <c r="AB805" i="17" l="1"/>
  <c r="AA805" i="17"/>
  <c r="M806" i="17"/>
  <c r="W805" i="17"/>
  <c r="F806" i="17"/>
  <c r="Y805" i="17"/>
  <c r="X805" i="17"/>
  <c r="V805" i="17"/>
  <c r="P806" i="17" l="1"/>
  <c r="R806" i="17" s="1"/>
  <c r="N806" i="17"/>
  <c r="O806" i="17"/>
  <c r="G806" i="17"/>
  <c r="I806" i="17"/>
  <c r="K806" i="17" s="1"/>
  <c r="H806" i="17"/>
  <c r="U806" i="17" l="1"/>
  <c r="Q806" i="17"/>
  <c r="S806" i="17" s="1"/>
  <c r="J806" i="17"/>
  <c r="L806" i="17" s="1"/>
  <c r="Z806" i="17" l="1"/>
  <c r="T806" i="17"/>
  <c r="V806" i="17" s="1"/>
  <c r="Y806" i="17"/>
  <c r="AB806" i="17"/>
  <c r="W806" i="17"/>
  <c r="F807" i="17"/>
  <c r="M807" i="17"/>
  <c r="AA806" i="17"/>
  <c r="X806" i="17"/>
  <c r="H807" i="17" l="1"/>
  <c r="G807" i="17"/>
  <c r="I807" i="17"/>
  <c r="K807" i="17" s="1"/>
  <c r="P807" i="17"/>
  <c r="R807" i="17" s="1"/>
  <c r="O807" i="17"/>
  <c r="N807" i="17"/>
  <c r="Q807" i="17" l="1"/>
  <c r="S807" i="17" s="1"/>
  <c r="J807" i="17"/>
  <c r="U807" i="17"/>
  <c r="T807" i="17" l="1"/>
  <c r="L807" i="17"/>
  <c r="AA807" i="17" s="1"/>
  <c r="W807" i="17" l="1"/>
  <c r="M808" i="17"/>
  <c r="P808" i="17" s="1"/>
  <c r="R808" i="17" s="1"/>
  <c r="V807" i="17"/>
  <c r="F808" i="17"/>
  <c r="H808" i="17" s="1"/>
  <c r="AB807" i="17"/>
  <c r="Y807" i="17"/>
  <c r="X807" i="17"/>
  <c r="Z807" i="17"/>
  <c r="N808" i="17" l="1"/>
  <c r="O808" i="17"/>
  <c r="G808" i="17"/>
  <c r="I808" i="17"/>
  <c r="K808" i="17" s="1"/>
  <c r="U808" i="17" s="1"/>
  <c r="Q808" i="17" l="1"/>
  <c r="S808" i="17" s="1"/>
  <c r="J808" i="17"/>
  <c r="T808" i="17" l="1"/>
  <c r="L808" i="17"/>
  <c r="Z808" i="17" s="1"/>
  <c r="AB808" i="17" l="1"/>
  <c r="Y808" i="17"/>
  <c r="V808" i="17"/>
  <c r="W808" i="17"/>
  <c r="F809" i="17"/>
  <c r="H809" i="17" s="1"/>
  <c r="X808" i="17"/>
  <c r="AA808" i="17"/>
  <c r="M809" i="17"/>
  <c r="O809" i="17" s="1"/>
  <c r="G809" i="17" l="1"/>
  <c r="I809" i="17"/>
  <c r="K809" i="17" s="1"/>
  <c r="P809" i="17"/>
  <c r="R809" i="17" s="1"/>
  <c r="N809" i="17"/>
  <c r="J809" i="17" l="1"/>
  <c r="L809" i="17" s="1"/>
  <c r="Q809" i="17"/>
  <c r="S809" i="17" s="1"/>
  <c r="U809" i="17"/>
  <c r="Z809" i="17" l="1"/>
  <c r="T809" i="17"/>
  <c r="F810" i="17"/>
  <c r="AB809" i="17"/>
  <c r="Y809" i="17"/>
  <c r="AA809" i="17"/>
  <c r="W809" i="17"/>
  <c r="M810" i="17"/>
  <c r="X809" i="17"/>
  <c r="V809" i="17"/>
  <c r="N810" i="17" l="1"/>
  <c r="O810" i="17"/>
  <c r="P810" i="17"/>
  <c r="R810" i="17" s="1"/>
  <c r="I810" i="17"/>
  <c r="K810" i="17" s="1"/>
  <c r="H810" i="17"/>
  <c r="G810" i="17"/>
  <c r="J810" i="17" l="1"/>
  <c r="L810" i="17" s="1"/>
  <c r="U810" i="17"/>
  <c r="Q810" i="17"/>
  <c r="S810" i="17" s="1"/>
  <c r="Z810" i="17" l="1"/>
  <c r="AA810" i="17"/>
  <c r="X810" i="17"/>
  <c r="W810" i="17"/>
  <c r="Y810" i="17"/>
  <c r="F811" i="17"/>
  <c r="M811" i="17"/>
  <c r="AB810" i="17"/>
  <c r="T810" i="17"/>
  <c r="V810" i="17" s="1"/>
  <c r="O811" i="17" l="1"/>
  <c r="P811" i="17"/>
  <c r="R811" i="17" s="1"/>
  <c r="N811" i="17"/>
  <c r="H811" i="17"/>
  <c r="G811" i="17"/>
  <c r="I811" i="17"/>
  <c r="K811" i="17" s="1"/>
  <c r="Q811" i="17" l="1"/>
  <c r="S811" i="17" s="1"/>
  <c r="U811" i="17"/>
  <c r="J811" i="17"/>
  <c r="T811" i="17" l="1"/>
  <c r="L811" i="17"/>
  <c r="X811" i="17" s="1"/>
  <c r="F812" i="17" l="1"/>
  <c r="G812" i="17" s="1"/>
  <c r="W811" i="17"/>
  <c r="AA811" i="17"/>
  <c r="Y811" i="17"/>
  <c r="AB811" i="17"/>
  <c r="M812" i="17"/>
  <c r="P812" i="17" s="1"/>
  <c r="R812" i="17" s="1"/>
  <c r="V811" i="17"/>
  <c r="Z811" i="17"/>
  <c r="I812" i="17" l="1"/>
  <c r="K812" i="17" s="1"/>
  <c r="U812" i="17" s="1"/>
  <c r="H812" i="17"/>
  <c r="N812" i="17"/>
  <c r="O812" i="17"/>
  <c r="J812" i="17" l="1"/>
  <c r="L812" i="17" s="1"/>
  <c r="Q812" i="17"/>
  <c r="T812" i="17" l="1"/>
  <c r="S812" i="17"/>
  <c r="Z812" i="17" s="1"/>
  <c r="AB812" i="17" l="1"/>
  <c r="AA812" i="17"/>
  <c r="X812" i="17"/>
  <c r="W812" i="17"/>
  <c r="Y812" i="17"/>
  <c r="M813" i="17"/>
  <c r="O813" i="17" s="1"/>
  <c r="F813" i="17"/>
  <c r="H813" i="17" s="1"/>
  <c r="V812" i="17"/>
  <c r="N813" i="17" l="1"/>
  <c r="P813" i="17"/>
  <c r="R813" i="17" s="1"/>
  <c r="I813" i="17"/>
  <c r="K813" i="17" s="1"/>
  <c r="G813" i="17"/>
  <c r="Q813" i="17" l="1"/>
  <c r="S813" i="17" s="1"/>
  <c r="U813" i="17"/>
  <c r="J813" i="17"/>
  <c r="L813" i="17" s="1"/>
  <c r="AA813" i="17" l="1"/>
  <c r="M814" i="17"/>
  <c r="P814" i="17" s="1"/>
  <c r="R814" i="17" s="1"/>
  <c r="T813" i="17"/>
  <c r="V813" i="17" s="1"/>
  <c r="W813" i="17"/>
  <c r="X813" i="17"/>
  <c r="AB813" i="17"/>
  <c r="Y813" i="17"/>
  <c r="F814" i="17"/>
  <c r="H814" i="17" s="1"/>
  <c r="Z813" i="17"/>
  <c r="O814" i="17" l="1"/>
  <c r="N814" i="17"/>
  <c r="G814" i="17"/>
  <c r="I814" i="17"/>
  <c r="K814" i="17" s="1"/>
  <c r="U814" i="17" s="1"/>
  <c r="Q814" i="17" l="1"/>
  <c r="S814" i="17" s="1"/>
  <c r="J814" i="17"/>
  <c r="T814" i="17" l="1"/>
  <c r="L814" i="17"/>
  <c r="X814" i="17" s="1"/>
  <c r="F815" i="17" l="1"/>
  <c r="H815" i="17" s="1"/>
  <c r="V814" i="17"/>
  <c r="AB814" i="17"/>
  <c r="Z814" i="17"/>
  <c r="AA814" i="17"/>
  <c r="Y814" i="17"/>
  <c r="M815" i="17"/>
  <c r="W814" i="17"/>
  <c r="G815" i="17" l="1"/>
  <c r="I815" i="17"/>
  <c r="K815" i="17" s="1"/>
  <c r="N815" i="17"/>
  <c r="P815" i="17"/>
  <c r="R815" i="17" s="1"/>
  <c r="O815" i="17"/>
  <c r="U815" i="17" l="1"/>
  <c r="J815" i="17"/>
  <c r="L815" i="17" s="1"/>
  <c r="Q815" i="17"/>
  <c r="S815" i="17" s="1"/>
  <c r="Z815" i="17" l="1"/>
  <c r="W815" i="17"/>
  <c r="T815" i="17"/>
  <c r="V815" i="17" s="1"/>
  <c r="AB815" i="17"/>
  <c r="X815" i="17"/>
  <c r="F816" i="17"/>
  <c r="G816" i="17" s="1"/>
  <c r="Y815" i="17"/>
  <c r="M816" i="17"/>
  <c r="P816" i="17" s="1"/>
  <c r="R816" i="17" s="1"/>
  <c r="AA815" i="17"/>
  <c r="H816" i="17" l="1"/>
  <c r="I816" i="17"/>
  <c r="K816" i="17" s="1"/>
  <c r="U816" i="17" s="1"/>
  <c r="O816" i="17"/>
  <c r="N816" i="17"/>
  <c r="J816" i="17" l="1"/>
  <c r="L816" i="17" s="1"/>
  <c r="Q816" i="17"/>
  <c r="S816" i="17" s="1"/>
  <c r="Z816" i="17" l="1"/>
  <c r="T816" i="17"/>
  <c r="X816" i="17"/>
  <c r="F817" i="17"/>
  <c r="AB816" i="17"/>
  <c r="W816" i="17"/>
  <c r="AA816" i="17"/>
  <c r="M817" i="17"/>
  <c r="Y816" i="17"/>
  <c r="V816" i="17"/>
  <c r="N817" i="17" l="1"/>
  <c r="P817" i="17"/>
  <c r="R817" i="17" s="1"/>
  <c r="O817" i="17"/>
  <c r="H817" i="17"/>
  <c r="I817" i="17"/>
  <c r="K817" i="17" s="1"/>
  <c r="G817" i="17"/>
  <c r="U817" i="17" l="1"/>
  <c r="J817" i="17"/>
  <c r="L817" i="17" s="1"/>
  <c r="Q817" i="17"/>
  <c r="S817" i="17" s="1"/>
  <c r="Z817" i="17" l="1"/>
  <c r="M818" i="17"/>
  <c r="AB817" i="17"/>
  <c r="F818" i="17"/>
  <c r="Y817" i="17"/>
  <c r="X817" i="17"/>
  <c r="AA817" i="17"/>
  <c r="W817" i="17"/>
  <c r="T817" i="17"/>
  <c r="V817" i="17" s="1"/>
  <c r="G818" i="17" l="1"/>
  <c r="I818" i="17"/>
  <c r="K818" i="17" s="1"/>
  <c r="H818" i="17"/>
  <c r="P818" i="17"/>
  <c r="R818" i="17" s="1"/>
  <c r="N818" i="17"/>
  <c r="O818" i="17"/>
  <c r="J818" i="17" l="1"/>
  <c r="L818" i="17" s="1"/>
  <c r="U818" i="17"/>
  <c r="Q818" i="17"/>
  <c r="S818" i="17" s="1"/>
  <c r="Z818" i="17" l="1"/>
  <c r="X818" i="17"/>
  <c r="M819" i="17"/>
  <c r="F819" i="17"/>
  <c r="Y818" i="17"/>
  <c r="AB818" i="17"/>
  <c r="W818" i="17"/>
  <c r="AA818" i="17"/>
  <c r="T818" i="17"/>
  <c r="V818" i="17" s="1"/>
  <c r="G819" i="17" l="1"/>
  <c r="I819" i="17"/>
  <c r="K819" i="17" s="1"/>
  <c r="H819" i="17"/>
  <c r="N819" i="17"/>
  <c r="O819" i="17"/>
  <c r="P819" i="17"/>
  <c r="R819" i="17" s="1"/>
  <c r="Q819" i="17" l="1"/>
  <c r="S819" i="17" s="1"/>
  <c r="J819" i="17"/>
  <c r="U819" i="17"/>
  <c r="T819" i="17" l="1"/>
  <c r="L819" i="17"/>
  <c r="Z819" i="17" s="1"/>
  <c r="AB819" i="17" l="1"/>
  <c r="F820" i="17"/>
  <c r="H820" i="17" s="1"/>
  <c r="V819" i="17"/>
  <c r="Y819" i="17"/>
  <c r="M820" i="17"/>
  <c r="N820" i="17" s="1"/>
  <c r="AA819" i="17"/>
  <c r="X819" i="17"/>
  <c r="W819" i="17"/>
  <c r="I820" i="17" l="1"/>
  <c r="K820" i="17" s="1"/>
  <c r="G820" i="17"/>
  <c r="P820" i="17"/>
  <c r="R820" i="17" s="1"/>
  <c r="O820" i="17"/>
  <c r="J820" i="17" l="1"/>
  <c r="L820" i="17" s="1"/>
  <c r="Q820" i="17"/>
  <c r="S820" i="17" s="1"/>
  <c r="U820" i="17"/>
  <c r="Z820" i="17" l="1"/>
  <c r="T820" i="17"/>
  <c r="M821" i="17"/>
  <c r="X820" i="17"/>
  <c r="AA820" i="17"/>
  <c r="AB820" i="17"/>
  <c r="F821" i="17"/>
  <c r="Y820" i="17"/>
  <c r="W820" i="17"/>
  <c r="V820" i="17"/>
  <c r="G821" i="17" l="1"/>
  <c r="I821" i="17"/>
  <c r="K821" i="17" s="1"/>
  <c r="H821" i="17"/>
  <c r="P821" i="17"/>
  <c r="R821" i="17" s="1"/>
  <c r="O821" i="17"/>
  <c r="N821" i="17"/>
  <c r="J821" i="17" l="1"/>
  <c r="L821" i="17" s="1"/>
  <c r="U821" i="17"/>
  <c r="Q821" i="17"/>
  <c r="S821" i="17" s="1"/>
  <c r="Z821" i="17" l="1"/>
  <c r="T821" i="17"/>
  <c r="M822" i="17"/>
  <c r="W821" i="17"/>
  <c r="AA821" i="17"/>
  <c r="AB821" i="17"/>
  <c r="X821" i="17"/>
  <c r="Y821" i="17"/>
  <c r="F822" i="17"/>
  <c r="V821" i="17"/>
  <c r="H822" i="17" l="1"/>
  <c r="I822" i="17"/>
  <c r="K822" i="17" s="1"/>
  <c r="G822" i="17"/>
  <c r="P822" i="17"/>
  <c r="R822" i="17" s="1"/>
  <c r="O822" i="17"/>
  <c r="N822" i="17"/>
  <c r="Q822" i="17" l="1"/>
  <c r="S822" i="17" s="1"/>
  <c r="J822" i="17"/>
  <c r="U822" i="17"/>
  <c r="T822" i="17" l="1"/>
  <c r="L822" i="17"/>
  <c r="Z822" i="17" s="1"/>
  <c r="Y822" i="17" l="1"/>
  <c r="W822" i="17"/>
  <c r="V822" i="17"/>
  <c r="X822" i="17"/>
  <c r="AB822" i="17"/>
  <c r="M823" i="17"/>
  <c r="P823" i="17" s="1"/>
  <c r="R823" i="17" s="1"/>
  <c r="AA822" i="17"/>
  <c r="F823" i="17"/>
  <c r="G823" i="17" s="1"/>
  <c r="N823" i="17" l="1"/>
  <c r="O823" i="17"/>
  <c r="I823" i="17"/>
  <c r="K823" i="17" s="1"/>
  <c r="U823" i="17" s="1"/>
  <c r="H823" i="17"/>
  <c r="J823" i="17" l="1"/>
  <c r="Q823" i="17"/>
  <c r="S823" i="17" s="1"/>
  <c r="T823" i="17" l="1"/>
  <c r="L823" i="17"/>
  <c r="Z823" i="17" s="1"/>
  <c r="W823" i="17"/>
  <c r="Y823" i="17" l="1"/>
  <c r="V823" i="17"/>
  <c r="F824" i="17"/>
  <c r="G824" i="17" s="1"/>
  <c r="AA823" i="17"/>
  <c r="AB823" i="17"/>
  <c r="X823" i="17"/>
  <c r="M824" i="17"/>
  <c r="O824" i="17" s="1"/>
  <c r="N824" i="17" l="1"/>
  <c r="I824" i="17"/>
  <c r="K824" i="17" s="1"/>
  <c r="P824" i="17"/>
  <c r="R824" i="17" s="1"/>
  <c r="H824" i="17"/>
  <c r="J824" i="17" l="1"/>
  <c r="L824" i="17" s="1"/>
  <c r="Q824" i="17"/>
  <c r="S824" i="17" s="1"/>
  <c r="U824" i="17"/>
  <c r="Z824" i="17" l="1"/>
  <c r="T824" i="17"/>
  <c r="AB824" i="17"/>
  <c r="AA824" i="17"/>
  <c r="X824" i="17"/>
  <c r="F825" i="17"/>
  <c r="M825" i="17"/>
  <c r="Y824" i="17"/>
  <c r="W824" i="17"/>
  <c r="V824" i="17"/>
  <c r="P825" i="17" l="1"/>
  <c r="R825" i="17" s="1"/>
  <c r="N825" i="17"/>
  <c r="O825" i="17"/>
  <c r="G825" i="17"/>
  <c r="H825" i="17"/>
  <c r="I825" i="17"/>
  <c r="K825" i="17" s="1"/>
  <c r="U825" i="17" l="1"/>
  <c r="Q825" i="17"/>
  <c r="S825" i="17" s="1"/>
  <c r="J825" i="17"/>
  <c r="T825" i="17" l="1"/>
  <c r="L825" i="17"/>
  <c r="Z825" i="17" s="1"/>
  <c r="F826" i="17" l="1"/>
  <c r="M826" i="17"/>
  <c r="X825" i="17"/>
  <c r="AA825" i="17"/>
  <c r="Y825" i="17"/>
  <c r="W825" i="17"/>
  <c r="AB825" i="17"/>
  <c r="V825" i="17"/>
  <c r="N826" i="17" l="1"/>
  <c r="O826" i="17"/>
  <c r="P826" i="17"/>
  <c r="R826" i="17" s="1"/>
  <c r="I826" i="17"/>
  <c r="K826" i="17" s="1"/>
  <c r="H826" i="17"/>
  <c r="G826" i="17"/>
  <c r="Q826" i="17" l="1"/>
  <c r="S826" i="17" s="1"/>
  <c r="J826" i="17"/>
  <c r="L826" i="17" s="1"/>
  <c r="U826" i="17"/>
  <c r="Z826" i="17" l="1"/>
  <c r="T826" i="17"/>
  <c r="X826" i="17"/>
  <c r="W826" i="17"/>
  <c r="M827" i="17"/>
  <c r="F827" i="17"/>
  <c r="AB826" i="17"/>
  <c r="Y826" i="17"/>
  <c r="AA826" i="17"/>
  <c r="V826" i="17"/>
  <c r="G827" i="17" l="1"/>
  <c r="H827" i="17"/>
  <c r="I827" i="17"/>
  <c r="K827" i="17" s="1"/>
  <c r="O827" i="17"/>
  <c r="P827" i="17"/>
  <c r="R827" i="17" s="1"/>
  <c r="N827" i="17"/>
  <c r="Q827" i="17" l="1"/>
  <c r="S827" i="17" s="1"/>
  <c r="J827" i="17"/>
  <c r="U827" i="17"/>
  <c r="T827" i="17" l="1"/>
  <c r="L827" i="17"/>
  <c r="Z827" i="17" s="1"/>
  <c r="M828" i="17" l="1"/>
  <c r="X827" i="17"/>
  <c r="F828" i="17"/>
  <c r="AB827" i="17"/>
  <c r="W827" i="17"/>
  <c r="AA827" i="17"/>
  <c r="Y827" i="17"/>
  <c r="V827" i="17"/>
  <c r="I828" i="17" l="1"/>
  <c r="K828" i="17" s="1"/>
  <c r="G828" i="17"/>
  <c r="H828" i="17"/>
  <c r="O828" i="17"/>
  <c r="P828" i="17"/>
  <c r="R828" i="17" s="1"/>
  <c r="N828" i="17"/>
  <c r="J828" i="17" l="1"/>
  <c r="L828" i="17" s="1"/>
  <c r="Q828" i="17"/>
  <c r="S828" i="17" s="1"/>
  <c r="U828" i="17"/>
  <c r="Z828" i="17" l="1"/>
  <c r="AA828" i="17"/>
  <c r="W828" i="17"/>
  <c r="Y828" i="17"/>
  <c r="AB828" i="17"/>
  <c r="F829" i="17"/>
  <c r="M829" i="17"/>
  <c r="X828" i="17"/>
  <c r="T828" i="17"/>
  <c r="V828" i="17" s="1"/>
  <c r="N829" i="17" l="1"/>
  <c r="O829" i="17"/>
  <c r="P829" i="17"/>
  <c r="R829" i="17" s="1"/>
  <c r="I829" i="17"/>
  <c r="K829" i="17" s="1"/>
  <c r="G829" i="17"/>
  <c r="H829" i="17"/>
  <c r="J829" i="17" l="1"/>
  <c r="L829" i="17" s="1"/>
  <c r="U829" i="17"/>
  <c r="Q829" i="17"/>
  <c r="S829" i="17" s="1"/>
  <c r="Z829" i="17" l="1"/>
  <c r="AB829" i="17"/>
  <c r="M830" i="17"/>
  <c r="Y829" i="17"/>
  <c r="W829" i="17"/>
  <c r="X829" i="17"/>
  <c r="F830" i="17"/>
  <c r="AA829" i="17"/>
  <c r="T829" i="17"/>
  <c r="V829" i="17" s="1"/>
  <c r="G830" i="17" l="1"/>
  <c r="H830" i="17"/>
  <c r="I830" i="17"/>
  <c r="K830" i="17" s="1"/>
  <c r="P830" i="17"/>
  <c r="R830" i="17" s="1"/>
  <c r="N830" i="17"/>
  <c r="O830" i="17"/>
  <c r="J830" i="17" l="1"/>
  <c r="L830" i="17" s="1"/>
  <c r="U830" i="17"/>
  <c r="Q830" i="17"/>
  <c r="S830" i="17" s="1"/>
  <c r="Z830" i="17" l="1"/>
  <c r="T830" i="17"/>
  <c r="AB830" i="17"/>
  <c r="W830" i="17"/>
  <c r="AA830" i="17"/>
  <c r="Y830" i="17"/>
  <c r="X830" i="17"/>
  <c r="F831" i="17"/>
  <c r="M831" i="17"/>
  <c r="V830" i="17"/>
  <c r="O831" i="17" l="1"/>
  <c r="N831" i="17"/>
  <c r="P831" i="17"/>
  <c r="R831" i="17" s="1"/>
  <c r="G831" i="17"/>
  <c r="I831" i="17"/>
  <c r="K831" i="17" s="1"/>
  <c r="H831" i="17"/>
  <c r="J831" i="17" l="1"/>
  <c r="L831" i="17" s="1"/>
  <c r="U831" i="17"/>
  <c r="Q831" i="17"/>
  <c r="S831" i="17" s="1"/>
  <c r="Z831" i="17" l="1"/>
  <c r="Y831" i="17"/>
  <c r="AA831" i="17"/>
  <c r="X831" i="17"/>
  <c r="F832" i="17"/>
  <c r="M832" i="17"/>
  <c r="AB831" i="17"/>
  <c r="W831" i="17"/>
  <c r="T831" i="17"/>
  <c r="V831" i="17" s="1"/>
  <c r="O832" i="17" l="1"/>
  <c r="P832" i="17"/>
  <c r="R832" i="17" s="1"/>
  <c r="N832" i="17"/>
  <c r="G832" i="17"/>
  <c r="H832" i="17"/>
  <c r="I832" i="17"/>
  <c r="K832" i="17" s="1"/>
  <c r="Q832" i="17" l="1"/>
  <c r="S832" i="17" s="1"/>
  <c r="U832" i="17"/>
  <c r="J832" i="17"/>
  <c r="T832" i="17" l="1"/>
  <c r="L832" i="17"/>
  <c r="Z832" i="17" s="1"/>
  <c r="Y832" i="17" l="1"/>
  <c r="AB832" i="17"/>
  <c r="F833" i="17"/>
  <c r="X832" i="17"/>
  <c r="AA832" i="17"/>
  <c r="M833" i="17"/>
  <c r="W832" i="17"/>
  <c r="V832" i="17"/>
  <c r="I833" i="17" l="1"/>
  <c r="K833" i="17" s="1"/>
  <c r="G833" i="17"/>
  <c r="H833" i="17"/>
  <c r="P833" i="17"/>
  <c r="R833" i="17" s="1"/>
  <c r="O833" i="17"/>
  <c r="N833" i="17"/>
  <c r="Q833" i="17" l="1"/>
  <c r="S833" i="17" s="1"/>
  <c r="J833" i="17"/>
  <c r="U833" i="17"/>
  <c r="T833" i="17" l="1"/>
  <c r="L833" i="17"/>
  <c r="Z833" i="17" s="1"/>
  <c r="Y833" i="17" l="1"/>
  <c r="V833" i="17"/>
  <c r="AB833" i="17"/>
  <c r="AA833" i="17"/>
  <c r="W833" i="17"/>
  <c r="F834" i="17"/>
  <c r="I834" i="17" s="1"/>
  <c r="K834" i="17" s="1"/>
  <c r="M834" i="17"/>
  <c r="N834" i="17" s="1"/>
  <c r="X833" i="17"/>
  <c r="G834" i="17" l="1"/>
  <c r="H834" i="17"/>
  <c r="P834" i="17"/>
  <c r="R834" i="17" s="1"/>
  <c r="U834" i="17" s="1"/>
  <c r="O834" i="17"/>
  <c r="Q834" i="17" l="1"/>
  <c r="S834" i="17" s="1"/>
  <c r="J834" i="17"/>
  <c r="T834" i="17" l="1"/>
  <c r="L834" i="17"/>
  <c r="Z834" i="17" s="1"/>
  <c r="V834" i="17" l="1"/>
  <c r="M835" i="17"/>
  <c r="N835" i="17" s="1"/>
  <c r="W834" i="17"/>
  <c r="AB834" i="17"/>
  <c r="Y834" i="17"/>
  <c r="X834" i="17"/>
  <c r="F835" i="17"/>
  <c r="I835" i="17" s="1"/>
  <c r="K835" i="17" s="1"/>
  <c r="AA834" i="17"/>
  <c r="P835" i="17" l="1"/>
  <c r="R835" i="17" s="1"/>
  <c r="U835" i="17" s="1"/>
  <c r="O835" i="17"/>
  <c r="G835" i="17"/>
  <c r="H835" i="17"/>
  <c r="Q835" i="17" l="1"/>
  <c r="S835" i="17" s="1"/>
  <c r="J835" i="17"/>
  <c r="L835" i="17" s="1"/>
  <c r="M836" i="17" l="1"/>
  <c r="N836" i="17" s="1"/>
  <c r="T835" i="17"/>
  <c r="V835" i="17" s="1"/>
  <c r="W835" i="17"/>
  <c r="Z835" i="17"/>
  <c r="F836" i="17"/>
  <c r="H836" i="17" s="1"/>
  <c r="X835" i="17"/>
  <c r="Y835" i="17"/>
  <c r="AB835" i="17"/>
  <c r="AA835" i="17"/>
  <c r="P836" i="17" l="1"/>
  <c r="R836" i="17" s="1"/>
  <c r="O836" i="17"/>
  <c r="I836" i="17"/>
  <c r="K836" i="17" s="1"/>
  <c r="G836" i="17"/>
  <c r="J836" i="17" l="1"/>
  <c r="L836" i="17" s="1"/>
  <c r="Q836" i="17"/>
  <c r="S836" i="17" s="1"/>
  <c r="U836" i="17"/>
  <c r="W836" i="17" l="1"/>
  <c r="X836" i="17"/>
  <c r="M837" i="17"/>
  <c r="N837" i="17" s="1"/>
  <c r="T836" i="17"/>
  <c r="V836" i="17" s="1"/>
  <c r="F837" i="17"/>
  <c r="H837" i="17" s="1"/>
  <c r="Y836" i="17"/>
  <c r="AB836" i="17"/>
  <c r="Z836" i="17"/>
  <c r="AA836" i="17"/>
  <c r="O837" i="17" l="1"/>
  <c r="P837" i="17"/>
  <c r="R837" i="17" s="1"/>
  <c r="I837" i="17"/>
  <c r="K837" i="17" s="1"/>
  <c r="G837" i="17"/>
  <c r="Q837" i="17" l="1"/>
  <c r="S837" i="17" s="1"/>
  <c r="U837" i="17"/>
  <c r="J837" i="17"/>
  <c r="L837" i="17" s="1"/>
  <c r="Z837" i="17" l="1"/>
  <c r="T837" i="17"/>
  <c r="V837" i="17" s="1"/>
  <c r="F838" i="17"/>
  <c r="G838" i="17" s="1"/>
  <c r="Y837" i="17"/>
  <c r="X837" i="17"/>
  <c r="M838" i="17"/>
  <c r="N838" i="17" s="1"/>
  <c r="AB837" i="17"/>
  <c r="W837" i="17"/>
  <c r="AA837" i="17"/>
  <c r="I838" i="17" l="1"/>
  <c r="K838" i="17" s="1"/>
  <c r="H838" i="17"/>
  <c r="O838" i="17"/>
  <c r="P838" i="17"/>
  <c r="R838" i="17" s="1"/>
  <c r="U838" i="17" l="1"/>
  <c r="J838" i="17"/>
  <c r="L838" i="17" s="1"/>
  <c r="Q838" i="17"/>
  <c r="S838" i="17" s="1"/>
  <c r="Z838" i="17" l="1"/>
  <c r="T838" i="17"/>
  <c r="AA838" i="17"/>
  <c r="X838" i="17"/>
  <c r="Y838" i="17"/>
  <c r="F839" i="17"/>
  <c r="M839" i="17"/>
  <c r="W838" i="17"/>
  <c r="AB838" i="17"/>
  <c r="V838" i="17"/>
  <c r="N839" i="17" l="1"/>
  <c r="O839" i="17"/>
  <c r="P839" i="17"/>
  <c r="R839" i="17" s="1"/>
  <c r="I839" i="17"/>
  <c r="K839" i="17" s="1"/>
  <c r="H839" i="17"/>
  <c r="G839" i="17"/>
  <c r="J839" i="17" l="1"/>
  <c r="L839" i="17" s="1"/>
  <c r="Q839" i="17"/>
  <c r="S839" i="17" s="1"/>
  <c r="U839" i="17"/>
  <c r="Z839" i="17" l="1"/>
  <c r="AA839" i="17"/>
  <c r="AB839" i="17"/>
  <c r="W839" i="17"/>
  <c r="M840" i="17"/>
  <c r="X839" i="17"/>
  <c r="Y839" i="17"/>
  <c r="F840" i="17"/>
  <c r="T839" i="17"/>
  <c r="V839" i="17" s="1"/>
  <c r="H840" i="17" l="1"/>
  <c r="I840" i="17"/>
  <c r="K840" i="17" s="1"/>
  <c r="G840" i="17"/>
  <c r="N840" i="17"/>
  <c r="P840" i="17"/>
  <c r="R840" i="17" s="1"/>
  <c r="O840" i="17"/>
  <c r="U840" i="17" l="1"/>
  <c r="Q840" i="17"/>
  <c r="S840" i="17" s="1"/>
  <c r="J840" i="17"/>
  <c r="L840" i="17" l="1"/>
  <c r="Z840" i="17" s="1"/>
  <c r="T840" i="17"/>
  <c r="V840" i="17" l="1"/>
  <c r="X840" i="17"/>
  <c r="M841" i="17"/>
  <c r="F841" i="17"/>
  <c r="AB840" i="17"/>
  <c r="AA840" i="17"/>
  <c r="Y840" i="17"/>
  <c r="W840" i="17"/>
  <c r="H841" i="17" l="1"/>
  <c r="G841" i="17"/>
  <c r="I841" i="17"/>
  <c r="K841" i="17" s="1"/>
  <c r="O841" i="17"/>
  <c r="N841" i="17"/>
  <c r="P841" i="17"/>
  <c r="R841" i="17" s="1"/>
  <c r="Q841" i="17" l="1"/>
  <c r="S841" i="17" s="1"/>
  <c r="U841" i="17"/>
  <c r="J841" i="17"/>
  <c r="T841" i="17" l="1"/>
  <c r="L841" i="17"/>
  <c r="Z841" i="17" s="1"/>
  <c r="Y841" i="17" l="1"/>
  <c r="W841" i="17"/>
  <c r="AB841" i="17"/>
  <c r="AA841" i="17"/>
  <c r="X841" i="17"/>
  <c r="M842" i="17"/>
  <c r="F842" i="17"/>
  <c r="V841" i="17"/>
  <c r="G842" i="17" l="1"/>
  <c r="I842" i="17"/>
  <c r="K842" i="17" s="1"/>
  <c r="H842" i="17"/>
  <c r="P842" i="17"/>
  <c r="R842" i="17" s="1"/>
  <c r="O842" i="17"/>
  <c r="N842" i="17"/>
  <c r="U842" i="17" l="1"/>
  <c r="Q842" i="17"/>
  <c r="J842" i="17"/>
  <c r="L842" i="17" s="1"/>
  <c r="T842" i="17" l="1"/>
  <c r="S842" i="17"/>
  <c r="X842" i="17" s="1"/>
  <c r="Z842" i="17" l="1"/>
  <c r="M843" i="17"/>
  <c r="V842" i="17"/>
  <c r="AA842" i="17"/>
  <c r="F843" i="17"/>
  <c r="AB842" i="17"/>
  <c r="Y842" i="17"/>
  <c r="W842" i="17"/>
  <c r="I843" i="17" l="1"/>
  <c r="K843" i="17" s="1"/>
  <c r="H843" i="17"/>
  <c r="G843" i="17"/>
  <c r="O843" i="17"/>
  <c r="P843" i="17"/>
  <c r="R843" i="17" s="1"/>
  <c r="N843" i="17"/>
  <c r="U843" i="17" l="1"/>
  <c r="Q843" i="17"/>
  <c r="S843" i="17" s="1"/>
  <c r="J843" i="17"/>
  <c r="T843" i="17" l="1"/>
  <c r="L843" i="17"/>
  <c r="Z843" i="17" s="1"/>
  <c r="X843" i="17" l="1"/>
  <c r="M844" i="17"/>
  <c r="F844" i="17"/>
  <c r="Y843" i="17"/>
  <c r="AB843" i="17"/>
  <c r="AA843" i="17"/>
  <c r="W843" i="17"/>
  <c r="V843" i="17"/>
  <c r="I844" i="17" l="1"/>
  <c r="K844" i="17" s="1"/>
  <c r="G844" i="17"/>
  <c r="H844" i="17"/>
  <c r="N844" i="17"/>
  <c r="O844" i="17"/>
  <c r="P844" i="17"/>
  <c r="R844" i="17" s="1"/>
  <c r="J844" i="17" l="1"/>
  <c r="L844" i="17" s="1"/>
  <c r="Q844" i="17"/>
  <c r="S844" i="17" s="1"/>
  <c r="U844" i="17"/>
  <c r="X844" i="17" l="1"/>
  <c r="W844" i="17"/>
  <c r="AA844" i="17"/>
  <c r="F845" i="17"/>
  <c r="G845" i="17" s="1"/>
  <c r="T844" i="17"/>
  <c r="M845" i="17"/>
  <c r="P845" i="17" s="1"/>
  <c r="R845" i="17" s="1"/>
  <c r="Z844" i="17"/>
  <c r="Y844" i="17"/>
  <c r="V844" i="17"/>
  <c r="AB844" i="17"/>
  <c r="I845" i="17" l="1"/>
  <c r="K845" i="17" s="1"/>
  <c r="U845" i="17" s="1"/>
  <c r="H845" i="17"/>
  <c r="O845" i="17"/>
  <c r="N845" i="17"/>
  <c r="J845" i="17" l="1"/>
  <c r="L845" i="17" s="1"/>
  <c r="Q845" i="17"/>
  <c r="S845" i="17" s="1"/>
  <c r="W845" i="17" l="1"/>
  <c r="AB845" i="17"/>
  <c r="F846" i="17"/>
  <c r="I846" i="17" s="1"/>
  <c r="K846" i="17" s="1"/>
  <c r="T845" i="17"/>
  <c r="V845" i="17" s="1"/>
  <c r="AA845" i="17"/>
  <c r="Y845" i="17"/>
  <c r="Z845" i="17"/>
  <c r="X845" i="17"/>
  <c r="M846" i="17"/>
  <c r="P846" i="17" s="1"/>
  <c r="R846" i="17" s="1"/>
  <c r="G846" i="17" l="1"/>
  <c r="H846" i="17"/>
  <c r="N846" i="17"/>
  <c r="O846" i="17"/>
  <c r="U846" i="17"/>
  <c r="J846" i="17" l="1"/>
  <c r="L846" i="17" s="1"/>
  <c r="Q846" i="17"/>
  <c r="T846" i="17" l="1"/>
  <c r="S846" i="17"/>
  <c r="X846" i="17" s="1"/>
  <c r="Z846" i="17" l="1"/>
  <c r="Y846" i="17"/>
  <c r="V846" i="17"/>
  <c r="F847" i="17"/>
  <c r="I847" i="17" s="1"/>
  <c r="K847" i="17" s="1"/>
  <c r="AA846" i="17"/>
  <c r="AB846" i="17"/>
  <c r="W846" i="17"/>
  <c r="M847" i="17"/>
  <c r="G847" i="17" l="1"/>
  <c r="H847" i="17"/>
  <c r="O847" i="17"/>
  <c r="N847" i="17"/>
  <c r="P847" i="17"/>
  <c r="R847" i="17" s="1"/>
  <c r="U847" i="17" s="1"/>
  <c r="J847" i="17" l="1"/>
  <c r="L847" i="17" s="1"/>
  <c r="Q847" i="17"/>
  <c r="T847" i="17" l="1"/>
  <c r="S847" i="17"/>
  <c r="V847" i="17" l="1"/>
  <c r="W847" i="17"/>
  <c r="Z847" i="17"/>
  <c r="AA847" i="17"/>
  <c r="X847" i="17"/>
  <c r="M848" i="17"/>
  <c r="F848" i="17"/>
  <c r="Y847" i="17"/>
  <c r="AB847" i="17"/>
  <c r="H848" i="17" l="1"/>
  <c r="G848" i="17"/>
  <c r="I848" i="17"/>
  <c r="K848" i="17" s="1"/>
  <c r="P848" i="17"/>
  <c r="R848" i="17" s="1"/>
  <c r="N848" i="17"/>
  <c r="O848" i="17"/>
  <c r="J848" i="17" l="1"/>
  <c r="L848" i="17" s="1"/>
  <c r="U848" i="17"/>
  <c r="Q848" i="17"/>
  <c r="S848" i="17" l="1"/>
  <c r="T848" i="17"/>
  <c r="V848" i="17" l="1"/>
  <c r="F849" i="17"/>
  <c r="X848" i="17"/>
  <c r="W848" i="17"/>
  <c r="AB848" i="17"/>
  <c r="M849" i="17"/>
  <c r="AA848" i="17"/>
  <c r="Z848" i="17"/>
  <c r="Y848" i="17"/>
  <c r="P849" i="17" l="1"/>
  <c r="R849" i="17" s="1"/>
  <c r="O849" i="17"/>
  <c r="N849" i="17"/>
  <c r="H849" i="17"/>
  <c r="I849" i="17"/>
  <c r="K849" i="17" s="1"/>
  <c r="G849" i="17"/>
  <c r="U849" i="17" l="1"/>
  <c r="J849" i="17"/>
  <c r="L849" i="17" s="1"/>
  <c r="Q849" i="17"/>
  <c r="S849" i="17" s="1"/>
  <c r="W849" i="17" l="1"/>
  <c r="Y849" i="17"/>
  <c r="T849" i="17"/>
  <c r="V849" i="17" s="1"/>
  <c r="Z849" i="17"/>
  <c r="AB849" i="17"/>
  <c r="AA849" i="17"/>
  <c r="F850" i="17"/>
  <c r="H850" i="17" s="1"/>
  <c r="X849" i="17"/>
  <c r="M850" i="17"/>
  <c r="N850" i="17" s="1"/>
  <c r="I850" i="17" l="1"/>
  <c r="K850" i="17" s="1"/>
  <c r="G850" i="17"/>
  <c r="O850" i="17"/>
  <c r="P850" i="17"/>
  <c r="R850" i="17" s="1"/>
  <c r="J850" i="17" l="1"/>
  <c r="L850" i="17" s="1"/>
  <c r="U850" i="17"/>
  <c r="Q850" i="17"/>
  <c r="S850" i="17" s="1"/>
  <c r="W850" i="17" l="1"/>
  <c r="Z850" i="17"/>
  <c r="Y850" i="17"/>
  <c r="T850" i="17"/>
  <c r="V850" i="17" s="1"/>
  <c r="F851" i="17"/>
  <c r="I851" i="17" s="1"/>
  <c r="K851" i="17" s="1"/>
  <c r="AB850" i="17"/>
  <c r="AA850" i="17"/>
  <c r="M851" i="17"/>
  <c r="X850" i="17"/>
  <c r="G851" i="17" l="1"/>
  <c r="H851" i="17"/>
  <c r="O851" i="17"/>
  <c r="N851" i="17"/>
  <c r="P851" i="17"/>
  <c r="R851" i="17" s="1"/>
  <c r="U851" i="17" s="1"/>
  <c r="J851" i="17" l="1"/>
  <c r="L851" i="17" s="1"/>
  <c r="Q851" i="17"/>
  <c r="S851" i="17" s="1"/>
  <c r="Z851" i="17" l="1"/>
  <c r="AA851" i="17"/>
  <c r="AB851" i="17"/>
  <c r="F852" i="17"/>
  <c r="G852" i="17" s="1"/>
  <c r="M852" i="17"/>
  <c r="N852" i="17" s="1"/>
  <c r="W851" i="17"/>
  <c r="Y851" i="17"/>
  <c r="X851" i="17"/>
  <c r="T851" i="17"/>
  <c r="V851" i="17" s="1"/>
  <c r="I852" i="17" l="1"/>
  <c r="K852" i="17" s="1"/>
  <c r="P852" i="17"/>
  <c r="R852" i="17" s="1"/>
  <c r="O852" i="17"/>
  <c r="H852" i="17"/>
  <c r="Q852" i="17" l="1"/>
  <c r="S852" i="17" s="1"/>
  <c r="J852" i="17"/>
  <c r="L852" i="17" s="1"/>
  <c r="U852" i="17"/>
  <c r="Z852" i="17" l="1"/>
  <c r="T852" i="17"/>
  <c r="V852" i="17" s="1"/>
  <c r="AB852" i="17"/>
  <c r="AA852" i="17"/>
  <c r="M853" i="17"/>
  <c r="P853" i="17" s="1"/>
  <c r="R853" i="17" s="1"/>
  <c r="X852" i="17"/>
  <c r="F853" i="17"/>
  <c r="G853" i="17" s="1"/>
  <c r="Y852" i="17"/>
  <c r="W852" i="17"/>
  <c r="H853" i="17" l="1"/>
  <c r="I853" i="17"/>
  <c r="K853" i="17" s="1"/>
  <c r="U853" i="17" s="1"/>
  <c r="N853" i="17"/>
  <c r="O853" i="17"/>
  <c r="J853" i="17" l="1"/>
  <c r="L853" i="17" s="1"/>
  <c r="Q853" i="17"/>
  <c r="S853" i="17" s="1"/>
  <c r="F854" i="17" l="1"/>
  <c r="G854" i="17" s="1"/>
  <c r="W853" i="17"/>
  <c r="Y853" i="17"/>
  <c r="M854" i="17"/>
  <c r="P854" i="17" s="1"/>
  <c r="R854" i="17" s="1"/>
  <c r="AB853" i="17"/>
  <c r="AA853" i="17"/>
  <c r="Z853" i="17"/>
  <c r="X853" i="17"/>
  <c r="T853" i="17"/>
  <c r="V853" i="17" s="1"/>
  <c r="I854" i="17" l="1"/>
  <c r="K854" i="17" s="1"/>
  <c r="U854" i="17" s="1"/>
  <c r="H854" i="17"/>
  <c r="N854" i="17"/>
  <c r="O854" i="17"/>
  <c r="J854" i="17" l="1"/>
  <c r="L854" i="17" s="1"/>
  <c r="Q854" i="17"/>
  <c r="S854" i="17" s="1"/>
  <c r="Z854" i="17" l="1"/>
  <c r="T854" i="17"/>
  <c r="AB854" i="17"/>
  <c r="M855" i="17"/>
  <c r="AA854" i="17"/>
  <c r="Y854" i="17"/>
  <c r="X854" i="17"/>
  <c r="F855" i="17"/>
  <c r="W854" i="17"/>
  <c r="V854" i="17"/>
  <c r="G855" i="17" l="1"/>
  <c r="I855" i="17"/>
  <c r="K855" i="17" s="1"/>
  <c r="H855" i="17"/>
  <c r="P855" i="17"/>
  <c r="R855" i="17" s="1"/>
  <c r="N855" i="17"/>
  <c r="O855" i="17"/>
  <c r="U855" i="17" l="1"/>
  <c r="Q855" i="17"/>
  <c r="S855" i="17" s="1"/>
  <c r="J855" i="17"/>
  <c r="T855" i="17" l="1"/>
  <c r="L855" i="17"/>
  <c r="Z855" i="17" s="1"/>
  <c r="W855" i="17" l="1"/>
  <c r="Y855" i="17"/>
  <c r="F856" i="17"/>
  <c r="AB855" i="17"/>
  <c r="AA855" i="17"/>
  <c r="X855" i="17"/>
  <c r="M856" i="17"/>
  <c r="V855" i="17"/>
  <c r="P856" i="17" l="1"/>
  <c r="R856" i="17" s="1"/>
  <c r="O856" i="17"/>
  <c r="N856" i="17"/>
  <c r="I856" i="17"/>
  <c r="K856" i="17" s="1"/>
  <c r="G856" i="17"/>
  <c r="H856" i="17"/>
  <c r="J856" i="17" l="1"/>
  <c r="L856" i="17" s="1"/>
  <c r="U856" i="17"/>
  <c r="Q856" i="17"/>
  <c r="S856" i="17" s="1"/>
  <c r="Z856" i="17" l="1"/>
  <c r="T856" i="17"/>
  <c r="V856" i="17" s="1"/>
  <c r="Y856" i="17"/>
  <c r="F857" i="17"/>
  <c r="X856" i="17"/>
  <c r="AB856" i="17"/>
  <c r="M857" i="17"/>
  <c r="W856" i="17"/>
  <c r="AA856" i="17"/>
  <c r="G857" i="17" l="1"/>
  <c r="H857" i="17"/>
  <c r="I857" i="17"/>
  <c r="K857" i="17" s="1"/>
  <c r="P857" i="17"/>
  <c r="R857" i="17" s="1"/>
  <c r="N857" i="17"/>
  <c r="O857" i="17"/>
  <c r="Q857" i="17" l="1"/>
  <c r="S857" i="17" s="1"/>
  <c r="J857" i="17"/>
  <c r="U857" i="17"/>
  <c r="T857" i="17" l="1"/>
  <c r="L857" i="17"/>
  <c r="Z857" i="17" s="1"/>
  <c r="Y857" i="17" l="1"/>
  <c r="W857" i="17"/>
  <c r="X857" i="17"/>
  <c r="AB857" i="17"/>
  <c r="F858" i="17"/>
  <c r="AA857" i="17"/>
  <c r="M858" i="17"/>
  <c r="V857" i="17"/>
  <c r="O858" i="17" l="1"/>
  <c r="P858" i="17"/>
  <c r="R858" i="17" s="1"/>
  <c r="N858" i="17"/>
  <c r="I858" i="17"/>
  <c r="K858" i="17" s="1"/>
  <c r="G858" i="17"/>
  <c r="H858" i="17"/>
  <c r="J858" i="17" l="1"/>
  <c r="L858" i="17" s="1"/>
  <c r="U858" i="17"/>
  <c r="Q858" i="17"/>
  <c r="S858" i="17" s="1"/>
  <c r="Z858" i="17" l="1"/>
  <c r="AB858" i="17"/>
  <c r="Y858" i="17"/>
  <c r="M859" i="17"/>
  <c r="X858" i="17"/>
  <c r="W858" i="17"/>
  <c r="F859" i="17"/>
  <c r="AA858" i="17"/>
  <c r="T858" i="17"/>
  <c r="V858" i="17" s="1"/>
  <c r="I859" i="17" l="1"/>
  <c r="K859" i="17" s="1"/>
  <c r="G859" i="17"/>
  <c r="H859" i="17"/>
  <c r="O859" i="17"/>
  <c r="N859" i="17"/>
  <c r="P859" i="17"/>
  <c r="R859" i="17" s="1"/>
  <c r="Q859" i="17" l="1"/>
  <c r="S859" i="17" s="1"/>
  <c r="J859" i="17"/>
  <c r="U859" i="17"/>
  <c r="T859" i="17" l="1"/>
  <c r="L859" i="17"/>
  <c r="Z859" i="17" s="1"/>
  <c r="W859" i="17" l="1"/>
  <c r="AB859" i="17"/>
  <c r="Y859" i="17"/>
  <c r="M860" i="17"/>
  <c r="N860" i="17" s="1"/>
  <c r="F860" i="17"/>
  <c r="G860" i="17" s="1"/>
  <c r="V859" i="17"/>
  <c r="X859" i="17"/>
  <c r="AA859" i="17"/>
  <c r="P860" i="17" l="1"/>
  <c r="R860" i="17" s="1"/>
  <c r="O860" i="17"/>
  <c r="I860" i="17"/>
  <c r="K860" i="17" s="1"/>
  <c r="H860" i="17"/>
  <c r="Q860" i="17" l="1"/>
  <c r="S860" i="17" s="1"/>
  <c r="U860" i="17"/>
  <c r="J860" i="17"/>
  <c r="L860" i="17" s="1"/>
  <c r="AB860" i="17" l="1"/>
  <c r="F861" i="17"/>
  <c r="I861" i="17" s="1"/>
  <c r="K861" i="17" s="1"/>
  <c r="T860" i="17"/>
  <c r="V860" i="17" s="1"/>
  <c r="M861" i="17"/>
  <c r="O861" i="17" s="1"/>
  <c r="AA860" i="17"/>
  <c r="Z860" i="17"/>
  <c r="W860" i="17"/>
  <c r="Y860" i="17"/>
  <c r="X860" i="17"/>
  <c r="H861" i="17" l="1"/>
  <c r="G861" i="17"/>
  <c r="N861" i="17"/>
  <c r="P861" i="17"/>
  <c r="R861" i="17" s="1"/>
  <c r="U861" i="17" s="1"/>
  <c r="J861" i="17" l="1"/>
  <c r="L861" i="17" s="1"/>
  <c r="Q861" i="17"/>
  <c r="S861" i="17" s="1"/>
  <c r="Z861" i="17" l="1"/>
  <c r="T861" i="17"/>
  <c r="X861" i="17"/>
  <c r="AB861" i="17"/>
  <c r="M862" i="17"/>
  <c r="F862" i="17"/>
  <c r="Y861" i="17"/>
  <c r="AA861" i="17"/>
  <c r="W861" i="17"/>
  <c r="V861" i="17"/>
  <c r="N862" i="17" l="1"/>
  <c r="O862" i="17"/>
  <c r="P862" i="17"/>
  <c r="R862" i="17" s="1"/>
  <c r="H862" i="17"/>
  <c r="G862" i="17"/>
  <c r="I862" i="17"/>
  <c r="K862" i="17" s="1"/>
  <c r="J862" i="17" l="1"/>
  <c r="L862" i="17" s="1"/>
  <c r="U862" i="17"/>
  <c r="Q862" i="17"/>
  <c r="T862" i="17" l="1"/>
  <c r="S862" i="17"/>
  <c r="W862" i="17" s="1"/>
  <c r="AB862" i="17"/>
  <c r="V862" i="17" l="1"/>
  <c r="M863" i="17"/>
  <c r="P863" i="17" s="1"/>
  <c r="R863" i="17" s="1"/>
  <c r="X862" i="17"/>
  <c r="Z862" i="17"/>
  <c r="F863" i="17"/>
  <c r="H863" i="17" s="1"/>
  <c r="Y862" i="17"/>
  <c r="AA862" i="17"/>
  <c r="O863" i="17" l="1"/>
  <c r="N863" i="17"/>
  <c r="G863" i="17"/>
  <c r="I863" i="17"/>
  <c r="K863" i="17" s="1"/>
  <c r="U863" i="17" s="1"/>
  <c r="Q863" i="17" l="1"/>
  <c r="S863" i="17" s="1"/>
  <c r="J863" i="17"/>
  <c r="T863" i="17" l="1"/>
  <c r="L863" i="17"/>
  <c r="Z863" i="17" s="1"/>
  <c r="V863" i="17" l="1"/>
  <c r="AB863" i="17"/>
  <c r="AA863" i="17"/>
  <c r="W863" i="17"/>
  <c r="F864" i="17"/>
  <c r="G864" i="17" s="1"/>
  <c r="M864" i="17"/>
  <c r="P864" i="17" s="1"/>
  <c r="R864" i="17" s="1"/>
  <c r="Y863" i="17"/>
  <c r="X863" i="17"/>
  <c r="H864" i="17" l="1"/>
  <c r="I864" i="17"/>
  <c r="K864" i="17" s="1"/>
  <c r="U864" i="17" s="1"/>
  <c r="O864" i="17"/>
  <c r="N864" i="17"/>
  <c r="J864" i="17" l="1"/>
  <c r="L864" i="17" s="1"/>
  <c r="Q864" i="17"/>
  <c r="S864" i="17" l="1"/>
  <c r="T864" i="17"/>
  <c r="Z864" i="17" l="1"/>
  <c r="F865" i="17"/>
  <c r="V864" i="17"/>
  <c r="AA864" i="17"/>
  <c r="X864" i="17"/>
  <c r="AB864" i="17"/>
  <c r="M865" i="17"/>
  <c r="Y864" i="17"/>
  <c r="W864" i="17"/>
  <c r="N865" i="17" l="1"/>
  <c r="P865" i="17"/>
  <c r="R865" i="17" s="1"/>
  <c r="O865" i="17"/>
  <c r="G865" i="17"/>
  <c r="I865" i="17"/>
  <c r="K865" i="17" s="1"/>
  <c r="H865" i="17"/>
  <c r="J865" i="17" l="1"/>
  <c r="U865" i="17"/>
  <c r="Q865" i="17"/>
  <c r="S865" i="17" s="1"/>
  <c r="T865" i="17" l="1"/>
  <c r="L865" i="17"/>
  <c r="Z865" i="17" l="1"/>
  <c r="AA865" i="17"/>
  <c r="X865" i="17"/>
  <c r="F866" i="17"/>
  <c r="AB865" i="17"/>
  <c r="M866" i="17"/>
  <c r="V865" i="17"/>
  <c r="Y865" i="17"/>
  <c r="W865" i="17"/>
  <c r="G866" i="17" l="1"/>
  <c r="I866" i="17"/>
  <c r="K866" i="17" s="1"/>
  <c r="H866" i="17"/>
  <c r="P866" i="17"/>
  <c r="R866" i="17" s="1"/>
  <c r="N866" i="17"/>
  <c r="O866" i="17"/>
  <c r="U866" i="17" l="1"/>
  <c r="Q866" i="17"/>
  <c r="S866" i="17" s="1"/>
  <c r="J866" i="17"/>
  <c r="T866" i="17" l="1"/>
  <c r="L866" i="17"/>
  <c r="Z866" i="17" l="1"/>
  <c r="F867" i="17"/>
  <c r="V866" i="17"/>
  <c r="M867" i="17"/>
  <c r="Y866" i="17"/>
  <c r="AA866" i="17"/>
  <c r="AB866" i="17"/>
  <c r="X866" i="17"/>
  <c r="W866" i="17"/>
  <c r="O867" i="17" l="1"/>
  <c r="N867" i="17"/>
  <c r="P867" i="17"/>
  <c r="R867" i="17" s="1"/>
  <c r="H867" i="17"/>
  <c r="G867" i="17"/>
  <c r="I867" i="17"/>
  <c r="K867" i="17" s="1"/>
  <c r="Q867" i="17" l="1"/>
  <c r="S867" i="17" s="1"/>
  <c r="J867" i="17"/>
  <c r="U867" i="17"/>
  <c r="T867" i="17" l="1"/>
  <c r="L867" i="17"/>
  <c r="AB867" i="17" s="1"/>
  <c r="M868" i="17" l="1"/>
  <c r="P868" i="17" s="1"/>
  <c r="R868" i="17" s="1"/>
  <c r="Z867" i="17"/>
  <c r="V867" i="17"/>
  <c r="Y867" i="17"/>
  <c r="AA867" i="17"/>
  <c r="W867" i="17"/>
  <c r="X867" i="17"/>
  <c r="F868" i="17"/>
  <c r="N868" i="17" l="1"/>
  <c r="O868" i="17"/>
  <c r="H868" i="17"/>
  <c r="G868" i="17"/>
  <c r="I868" i="17"/>
  <c r="K868" i="17" s="1"/>
  <c r="U868" i="17" s="1"/>
  <c r="Q868" i="17" l="1"/>
  <c r="S868" i="17" s="1"/>
  <c r="J868" i="17"/>
  <c r="T868" i="17" l="1"/>
  <c r="L868" i="17"/>
  <c r="AA868" i="17" s="1"/>
  <c r="W868" i="17" l="1"/>
  <c r="AB868" i="17"/>
  <c r="M869" i="17"/>
  <c r="P869" i="17" s="1"/>
  <c r="R869" i="17" s="1"/>
  <c r="Z868" i="17"/>
  <c r="X868" i="17"/>
  <c r="V868" i="17"/>
  <c r="Y868" i="17"/>
  <c r="F869" i="17"/>
  <c r="N869" i="17" l="1"/>
  <c r="O869" i="17"/>
  <c r="G869" i="17"/>
  <c r="H869" i="17"/>
  <c r="I869" i="17"/>
  <c r="K869" i="17" s="1"/>
  <c r="U869" i="17" s="1"/>
  <c r="Q869" i="17" l="1"/>
  <c r="S869" i="17" s="1"/>
  <c r="J869" i="17"/>
  <c r="L869" i="17" s="1"/>
  <c r="AB869" i="17" l="1"/>
  <c r="T869" i="17"/>
  <c r="V869" i="17" s="1"/>
  <c r="F870" i="17"/>
  <c r="I870" i="17" s="1"/>
  <c r="K870" i="17" s="1"/>
  <c r="Z869" i="17"/>
  <c r="W869" i="17"/>
  <c r="AA869" i="17"/>
  <c r="Y869" i="17"/>
  <c r="X869" i="17"/>
  <c r="M870" i="17"/>
  <c r="G870" i="17" l="1"/>
  <c r="H870" i="17"/>
  <c r="N870" i="17"/>
  <c r="O870" i="17"/>
  <c r="P870" i="17"/>
  <c r="R870" i="17" s="1"/>
  <c r="U870" i="17" s="1"/>
  <c r="J870" i="17" l="1"/>
  <c r="L870" i="17" s="1"/>
  <c r="Q870" i="17"/>
  <c r="S870" i="17" l="1"/>
  <c r="T870" i="17"/>
  <c r="V870" i="17" l="1"/>
  <c r="M871" i="17"/>
  <c r="W870" i="17"/>
  <c r="F871" i="17"/>
  <c r="AB870" i="17"/>
  <c r="Y870" i="17"/>
  <c r="AA870" i="17"/>
  <c r="Z870" i="17"/>
  <c r="X870" i="17"/>
  <c r="I871" i="17" l="1"/>
  <c r="K871" i="17" s="1"/>
  <c r="H871" i="17"/>
  <c r="G871" i="17"/>
  <c r="P871" i="17"/>
  <c r="R871" i="17" s="1"/>
  <c r="N871" i="17"/>
  <c r="O871" i="17"/>
  <c r="J871" i="17" l="1"/>
  <c r="L871" i="17" s="1"/>
  <c r="Q871" i="17"/>
  <c r="S871" i="17" s="1"/>
  <c r="U871" i="17"/>
  <c r="T871" i="17" l="1"/>
  <c r="V871" i="17" s="1"/>
  <c r="Z871" i="17"/>
  <c r="AA871" i="17"/>
  <c r="M872" i="17"/>
  <c r="F872" i="17"/>
  <c r="AB871" i="17"/>
  <c r="Y871" i="17"/>
  <c r="W871" i="17"/>
  <c r="X871" i="17"/>
  <c r="H872" i="17" l="1"/>
  <c r="G872" i="17"/>
  <c r="I872" i="17"/>
  <c r="K872" i="17" s="1"/>
  <c r="P872" i="17"/>
  <c r="R872" i="17" s="1"/>
  <c r="O872" i="17"/>
  <c r="N872" i="17"/>
  <c r="U872" i="17" l="1"/>
  <c r="J872" i="17"/>
  <c r="L872" i="17" s="1"/>
  <c r="Q872" i="17"/>
  <c r="S872" i="17" s="1"/>
  <c r="T872" i="17" l="1"/>
  <c r="Z872" i="17"/>
  <c r="Y872" i="17"/>
  <c r="W872" i="17"/>
  <c r="M873" i="17"/>
  <c r="X872" i="17"/>
  <c r="AA872" i="17"/>
  <c r="AB872" i="17"/>
  <c r="V872" i="17"/>
  <c r="F873" i="17"/>
  <c r="I873" i="17" l="1"/>
  <c r="K873" i="17" s="1"/>
  <c r="H873" i="17"/>
  <c r="G873" i="17"/>
  <c r="O873" i="17"/>
  <c r="N873" i="17"/>
  <c r="P873" i="17"/>
  <c r="R873" i="17" s="1"/>
  <c r="J873" i="17" l="1"/>
  <c r="L873" i="17" s="1"/>
  <c r="Q873" i="17"/>
  <c r="S873" i="17" s="1"/>
  <c r="U873" i="17"/>
  <c r="M874" i="17" l="1"/>
  <c r="P874" i="17" s="1"/>
  <c r="R874" i="17" s="1"/>
  <c r="AB873" i="17"/>
  <c r="X873" i="17"/>
  <c r="Y873" i="17"/>
  <c r="W873" i="17"/>
  <c r="F874" i="17"/>
  <c r="H874" i="17" s="1"/>
  <c r="AA873" i="17"/>
  <c r="Z873" i="17"/>
  <c r="T873" i="17"/>
  <c r="V873" i="17" s="1"/>
  <c r="N874" i="17" l="1"/>
  <c r="O874" i="17"/>
  <c r="I874" i="17"/>
  <c r="K874" i="17" s="1"/>
  <c r="U874" i="17" s="1"/>
  <c r="G874" i="17"/>
  <c r="Q874" i="17" l="1"/>
  <c r="S874" i="17" s="1"/>
  <c r="J874" i="17"/>
  <c r="T874" i="17" l="1"/>
  <c r="L874" i="17"/>
  <c r="AA874" i="17" s="1"/>
  <c r="Z874" i="17" l="1"/>
  <c r="V874" i="17"/>
  <c r="AB874" i="17"/>
  <c r="M875" i="17"/>
  <c r="P875" i="17" s="1"/>
  <c r="R875" i="17" s="1"/>
  <c r="Y874" i="17"/>
  <c r="F875" i="17"/>
  <c r="X874" i="17"/>
  <c r="W874" i="17"/>
  <c r="N875" i="17" l="1"/>
  <c r="O875" i="17"/>
  <c r="I875" i="17"/>
  <c r="K875" i="17" s="1"/>
  <c r="U875" i="17" s="1"/>
  <c r="G875" i="17"/>
  <c r="H875" i="17"/>
  <c r="Q875" i="17" l="1"/>
  <c r="S875" i="17" s="1"/>
  <c r="J875" i="17"/>
  <c r="L875" i="17" s="1"/>
  <c r="W875" i="17" l="1"/>
  <c r="T875" i="17"/>
  <c r="V875" i="17" s="1"/>
  <c r="AB875" i="17"/>
  <c r="AA875" i="17"/>
  <c r="X875" i="17"/>
  <c r="F876" i="17"/>
  <c r="G876" i="17" s="1"/>
  <c r="M876" i="17"/>
  <c r="Z875" i="17"/>
  <c r="Y875" i="17"/>
  <c r="I876" i="17" l="1"/>
  <c r="K876" i="17" s="1"/>
  <c r="H876" i="17"/>
  <c r="O876" i="17"/>
  <c r="N876" i="17"/>
  <c r="P876" i="17"/>
  <c r="R876" i="17" s="1"/>
  <c r="U876" i="17" l="1"/>
  <c r="J876" i="17"/>
  <c r="L876" i="17" s="1"/>
  <c r="Q876" i="17"/>
  <c r="T876" i="17" l="1"/>
  <c r="S876" i="17"/>
  <c r="V876" i="17" l="1"/>
  <c r="AA876" i="17"/>
  <c r="X876" i="17"/>
  <c r="M877" i="17"/>
  <c r="AB876" i="17"/>
  <c r="Y876" i="17"/>
  <c r="W876" i="17"/>
  <c r="Z876" i="17"/>
  <c r="F877" i="17"/>
  <c r="P877" i="17" l="1"/>
  <c r="R877" i="17" s="1"/>
  <c r="N877" i="17"/>
  <c r="O877" i="17"/>
  <c r="H877" i="17"/>
  <c r="I877" i="17"/>
  <c r="K877" i="17" s="1"/>
  <c r="G877" i="17"/>
  <c r="U877" i="17" l="1"/>
  <c r="J877" i="17"/>
  <c r="L877" i="17" s="1"/>
  <c r="Q877" i="17"/>
  <c r="S877" i="17" s="1"/>
  <c r="T877" i="17" l="1"/>
  <c r="F878" i="17"/>
  <c r="AB877" i="17"/>
  <c r="AA877" i="17"/>
  <c r="V877" i="17"/>
  <c r="M878" i="17"/>
  <c r="O878" i="17" s="1"/>
  <c r="W877" i="17"/>
  <c r="Y877" i="17"/>
  <c r="Z877" i="17"/>
  <c r="X877" i="17"/>
  <c r="P878" i="17" l="1"/>
  <c r="R878" i="17" s="1"/>
  <c r="N878" i="17"/>
  <c r="H878" i="17"/>
  <c r="I878" i="17"/>
  <c r="K878" i="17" s="1"/>
  <c r="G878" i="17"/>
  <c r="Q878" i="17" l="1"/>
  <c r="S878" i="17" s="1"/>
  <c r="U878" i="17"/>
  <c r="J878" i="17"/>
  <c r="L878" i="17" s="1"/>
  <c r="Z878" i="17" l="1"/>
  <c r="W878" i="17"/>
  <c r="Y878" i="17"/>
  <c r="AB878" i="17"/>
  <c r="AA878" i="17"/>
  <c r="X878" i="17"/>
  <c r="M879" i="17"/>
  <c r="P879" i="17" s="1"/>
  <c r="R879" i="17" s="1"/>
  <c r="F879" i="17"/>
  <c r="I879" i="17" s="1"/>
  <c r="K879" i="17" s="1"/>
  <c r="T878" i="17"/>
  <c r="V878" i="17" s="1"/>
  <c r="O879" i="17" l="1"/>
  <c r="N879" i="17"/>
  <c r="G879" i="17"/>
  <c r="H879" i="17"/>
  <c r="U879" i="17"/>
  <c r="Q879" i="17" l="1"/>
  <c r="S879" i="17" s="1"/>
  <c r="J879" i="17"/>
  <c r="L879" i="17" s="1"/>
  <c r="Z879" i="17" l="1"/>
  <c r="W879" i="17"/>
  <c r="Y879" i="17"/>
  <c r="X879" i="17"/>
  <c r="T879" i="17"/>
  <c r="V879" i="17" s="1"/>
  <c r="AA879" i="17"/>
  <c r="M880" i="17"/>
  <c r="O880" i="17" s="1"/>
  <c r="AB879" i="17"/>
  <c r="F880" i="17"/>
  <c r="H880" i="17" s="1"/>
  <c r="P880" i="17" l="1"/>
  <c r="R880" i="17" s="1"/>
  <c r="N880" i="17"/>
  <c r="I880" i="17"/>
  <c r="K880" i="17" s="1"/>
  <c r="G880" i="17"/>
  <c r="J880" i="17" l="1"/>
  <c r="L880" i="17" s="1"/>
  <c r="Q880" i="17"/>
  <c r="S880" i="17" s="1"/>
  <c r="U880" i="17"/>
  <c r="AA880" i="17" l="1"/>
  <c r="M881" i="17"/>
  <c r="N881" i="17" s="1"/>
  <c r="Z880" i="17"/>
  <c r="X880" i="17"/>
  <c r="W880" i="17"/>
  <c r="T880" i="17"/>
  <c r="V880" i="17" s="1"/>
  <c r="F881" i="17"/>
  <c r="H881" i="17" s="1"/>
  <c r="Y880" i="17"/>
  <c r="AB880" i="17"/>
  <c r="P881" i="17" l="1"/>
  <c r="R881" i="17" s="1"/>
  <c r="O881" i="17"/>
  <c r="G881" i="17"/>
  <c r="I881" i="17"/>
  <c r="K881" i="17" s="1"/>
  <c r="Q881" i="17" l="1"/>
  <c r="S881" i="17" s="1"/>
  <c r="U881" i="17"/>
  <c r="J881" i="17"/>
  <c r="L881" i="17" s="1"/>
  <c r="Z881" i="17" l="1"/>
  <c r="F882" i="17"/>
  <c r="I882" i="17" s="1"/>
  <c r="K882" i="17" s="1"/>
  <c r="Y881" i="17"/>
  <c r="AB881" i="17"/>
  <c r="W881" i="17"/>
  <c r="M882" i="17"/>
  <c r="N882" i="17" s="1"/>
  <c r="X881" i="17"/>
  <c r="AA881" i="17"/>
  <c r="T881" i="17"/>
  <c r="V881" i="17" s="1"/>
  <c r="H882" i="17"/>
  <c r="P882" i="17" l="1"/>
  <c r="R882" i="17" s="1"/>
  <c r="U882" i="17" s="1"/>
  <c r="G882" i="17"/>
  <c r="J882" i="17" s="1"/>
  <c r="O882" i="17"/>
  <c r="Q882" i="17" l="1"/>
  <c r="S882" i="17" s="1"/>
  <c r="L882" i="17"/>
  <c r="Z882" i="17" l="1"/>
  <c r="T882" i="17"/>
  <c r="M883" i="17"/>
  <c r="W882" i="17"/>
  <c r="Y882" i="17"/>
  <c r="AA882" i="17"/>
  <c r="F883" i="17"/>
  <c r="AB882" i="17"/>
  <c r="X882" i="17"/>
  <c r="V882" i="17"/>
  <c r="I883" i="17" l="1"/>
  <c r="K883" i="17" s="1"/>
  <c r="G883" i="17"/>
  <c r="H883" i="17"/>
  <c r="N883" i="17"/>
  <c r="P883" i="17"/>
  <c r="R883" i="17" s="1"/>
  <c r="O883" i="17"/>
  <c r="Q883" i="17" l="1"/>
  <c r="S883" i="17" s="1"/>
  <c r="J883" i="17"/>
  <c r="U883" i="17"/>
  <c r="T883" i="17" l="1"/>
  <c r="L883" i="17"/>
  <c r="Z883" i="17" s="1"/>
  <c r="AB883" i="17" l="1"/>
  <c r="M884" i="17"/>
  <c r="AA883" i="17"/>
  <c r="Y883" i="17"/>
  <c r="X883" i="17"/>
  <c r="W883" i="17"/>
  <c r="F884" i="17"/>
  <c r="V883" i="17"/>
  <c r="H884" i="17" l="1"/>
  <c r="I884" i="17"/>
  <c r="K884" i="17" s="1"/>
  <c r="G884" i="17"/>
  <c r="P884" i="17"/>
  <c r="R884" i="17" s="1"/>
  <c r="O884" i="17"/>
  <c r="N884" i="17"/>
  <c r="J884" i="17" l="1"/>
  <c r="L884" i="17" s="1"/>
  <c r="Q884" i="17"/>
  <c r="U884" i="17"/>
  <c r="T884" i="17" l="1"/>
  <c r="S884" i="17"/>
  <c r="AA884" i="17" s="1"/>
  <c r="W884" i="17" l="1"/>
  <c r="Y884" i="17"/>
  <c r="V884" i="17"/>
  <c r="AB884" i="17"/>
  <c r="X884" i="17"/>
  <c r="M885" i="17"/>
  <c r="N885" i="17" s="1"/>
  <c r="Z884" i="17"/>
  <c r="F885" i="17"/>
  <c r="I885" i="17" s="1"/>
  <c r="K885" i="17" s="1"/>
  <c r="P885" i="17" l="1"/>
  <c r="R885" i="17" s="1"/>
  <c r="U885" i="17" s="1"/>
  <c r="O885" i="17"/>
  <c r="G885" i="17"/>
  <c r="H885" i="17"/>
  <c r="Q885" i="17" l="1"/>
  <c r="S885" i="17" s="1"/>
  <c r="J885" i="17"/>
  <c r="T885" i="17" l="1"/>
  <c r="L885" i="17"/>
  <c r="Z885" i="17" s="1"/>
  <c r="V885" i="17" l="1"/>
  <c r="Y885" i="17"/>
  <c r="W885" i="17"/>
  <c r="AA885" i="17"/>
  <c r="F886" i="17"/>
  <c r="G886" i="17" s="1"/>
  <c r="M886" i="17"/>
  <c r="O886" i="17" s="1"/>
  <c r="AB885" i="17"/>
  <c r="X885" i="17"/>
  <c r="I886" i="17" l="1"/>
  <c r="K886" i="17" s="1"/>
  <c r="H886" i="17"/>
  <c r="P886" i="17"/>
  <c r="R886" i="17" s="1"/>
  <c r="N886" i="17"/>
  <c r="Q886" i="17" l="1"/>
  <c r="S886" i="17" s="1"/>
  <c r="J886" i="17"/>
  <c r="L886" i="17" s="1"/>
  <c r="U886" i="17"/>
  <c r="Z886" i="17" l="1"/>
  <c r="T886" i="17"/>
  <c r="Y886" i="17"/>
  <c r="F887" i="17"/>
  <c r="AA886" i="17"/>
  <c r="M887" i="17"/>
  <c r="AB886" i="17"/>
  <c r="X886" i="17"/>
  <c r="W886" i="17"/>
  <c r="V886" i="17"/>
  <c r="P887" i="17" l="1"/>
  <c r="R887" i="17" s="1"/>
  <c r="N887" i="17"/>
  <c r="O887" i="17"/>
  <c r="H887" i="17"/>
  <c r="I887" i="17"/>
  <c r="K887" i="17" s="1"/>
  <c r="G887" i="17"/>
  <c r="U887" i="17" l="1"/>
  <c r="J887" i="17"/>
  <c r="L887" i="17" s="1"/>
  <c r="Q887" i="17"/>
  <c r="S887" i="17" s="1"/>
  <c r="Z887" i="17" l="1"/>
  <c r="T887" i="17"/>
  <c r="M888" i="17"/>
  <c r="X887" i="17"/>
  <c r="Y887" i="17"/>
  <c r="F888" i="17"/>
  <c r="AA887" i="17"/>
  <c r="W887" i="17"/>
  <c r="AB887" i="17"/>
  <c r="V887" i="17"/>
  <c r="H888" i="17" l="1"/>
  <c r="I888" i="17"/>
  <c r="K888" i="17" s="1"/>
  <c r="G888" i="17"/>
  <c r="O888" i="17"/>
  <c r="N888" i="17"/>
  <c r="P888" i="17"/>
  <c r="R888" i="17" s="1"/>
  <c r="Q888" i="17" l="1"/>
  <c r="S888" i="17" s="1"/>
  <c r="U888" i="17"/>
  <c r="J888" i="17"/>
  <c r="T888" i="17" l="1"/>
  <c r="L888" i="17"/>
  <c r="Z888" i="17" s="1"/>
  <c r="Y888" i="17" l="1"/>
  <c r="M889" i="17"/>
  <c r="F889" i="17"/>
  <c r="AA888" i="17"/>
  <c r="W888" i="17"/>
  <c r="AB888" i="17"/>
  <c r="X888" i="17"/>
  <c r="V888" i="17"/>
  <c r="H889" i="17" l="1"/>
  <c r="G889" i="17"/>
  <c r="I889" i="17"/>
  <c r="K889" i="17" s="1"/>
  <c r="P889" i="17"/>
  <c r="R889" i="17" s="1"/>
  <c r="O889" i="17"/>
  <c r="N889" i="17"/>
  <c r="Q889" i="17" l="1"/>
  <c r="S889" i="17" s="1"/>
  <c r="U889" i="17"/>
  <c r="J889" i="17"/>
  <c r="T889" i="17" l="1"/>
  <c r="L889" i="17"/>
  <c r="Z889" i="17" s="1"/>
  <c r="AB889" i="17" l="1"/>
  <c r="W889" i="17"/>
  <c r="X889" i="17"/>
  <c r="M890" i="17"/>
  <c r="F890" i="17"/>
  <c r="AA889" i="17"/>
  <c r="Y889" i="17"/>
  <c r="V889" i="17"/>
  <c r="H890" i="17" l="1"/>
  <c r="I890" i="17"/>
  <c r="K890" i="17" s="1"/>
  <c r="G890" i="17"/>
  <c r="N890" i="17"/>
  <c r="P890" i="17"/>
  <c r="R890" i="17" s="1"/>
  <c r="O890" i="17"/>
  <c r="J890" i="17" l="1"/>
  <c r="L890" i="17" s="1"/>
  <c r="Q890" i="17"/>
  <c r="S890" i="17" s="1"/>
  <c r="U890" i="17"/>
  <c r="Z890" i="17" l="1"/>
  <c r="X890" i="17"/>
  <c r="AA890" i="17"/>
  <c r="Y890" i="17"/>
  <c r="AB890" i="17"/>
  <c r="F891" i="17"/>
  <c r="W890" i="17"/>
  <c r="M891" i="17"/>
  <c r="T890" i="17"/>
  <c r="V890" i="17" s="1"/>
  <c r="I891" i="17" l="1"/>
  <c r="K891" i="17" s="1"/>
  <c r="H891" i="17"/>
  <c r="G891" i="17"/>
  <c r="O891" i="17"/>
  <c r="N891" i="17"/>
  <c r="P891" i="17"/>
  <c r="R891" i="17" s="1"/>
  <c r="J891" i="17" l="1"/>
  <c r="L891" i="17" s="1"/>
  <c r="Q891" i="17"/>
  <c r="S891" i="17" s="1"/>
  <c r="U891" i="17"/>
  <c r="Z891" i="17" l="1"/>
  <c r="T891" i="17"/>
  <c r="Y891" i="17"/>
  <c r="X891" i="17"/>
  <c r="F892" i="17"/>
  <c r="M892" i="17"/>
  <c r="W891" i="17"/>
  <c r="AB891" i="17"/>
  <c r="AA891" i="17"/>
  <c r="V891" i="17"/>
  <c r="O892" i="17" l="1"/>
  <c r="N892" i="17"/>
  <c r="P892" i="17"/>
  <c r="R892" i="17" s="1"/>
  <c r="H892" i="17"/>
  <c r="I892" i="17"/>
  <c r="K892" i="17" s="1"/>
  <c r="G892" i="17"/>
  <c r="Q892" i="17" l="1"/>
  <c r="S892" i="17" s="1"/>
  <c r="U892" i="17"/>
  <c r="J892" i="17"/>
  <c r="T892" i="17" l="1"/>
  <c r="L892" i="17"/>
  <c r="Z892" i="17" s="1"/>
  <c r="M893" i="17" l="1"/>
  <c r="X892" i="17"/>
  <c r="F893" i="17"/>
  <c r="AB892" i="17"/>
  <c r="W892" i="17"/>
  <c r="Y892" i="17"/>
  <c r="AA892" i="17"/>
  <c r="V892" i="17"/>
  <c r="G893" i="17" l="1"/>
  <c r="H893" i="17"/>
  <c r="I893" i="17"/>
  <c r="K893" i="17" s="1"/>
  <c r="N893" i="17"/>
  <c r="O893" i="17"/>
  <c r="P893" i="17"/>
  <c r="R893" i="17" s="1"/>
  <c r="Q893" i="17" l="1"/>
  <c r="S893" i="17" s="1"/>
  <c r="U893" i="17"/>
  <c r="J893" i="17"/>
  <c r="T893" i="17" l="1"/>
  <c r="L893" i="17"/>
  <c r="Z893" i="17" s="1"/>
  <c r="M894" i="17" l="1"/>
  <c r="Y893" i="17"/>
  <c r="X893" i="17"/>
  <c r="F894" i="17"/>
  <c r="W893" i="17"/>
  <c r="AB893" i="17"/>
  <c r="AA893" i="17"/>
  <c r="V893" i="17"/>
  <c r="G894" i="17" l="1"/>
  <c r="H894" i="17"/>
  <c r="I894" i="17"/>
  <c r="N894" i="17"/>
  <c r="P894" i="17"/>
  <c r="R894" i="17" s="1"/>
  <c r="O894" i="17"/>
  <c r="J894" i="17" l="1"/>
  <c r="K894" i="17"/>
  <c r="U894" i="17" s="1"/>
  <c r="Q894" i="17"/>
  <c r="S894" i="17" s="1"/>
  <c r="T894" i="17" l="1"/>
  <c r="L894" i="17"/>
  <c r="Z894" i="17" s="1"/>
  <c r="F895" i="17" l="1"/>
  <c r="W894" i="17"/>
  <c r="AA894" i="17"/>
  <c r="M895" i="17"/>
  <c r="AB894" i="17"/>
  <c r="X894" i="17"/>
  <c r="Y894" i="17"/>
  <c r="V894" i="17"/>
  <c r="P895" i="17" l="1"/>
  <c r="R895" i="17" s="1"/>
  <c r="O895" i="17"/>
  <c r="N895" i="17"/>
  <c r="I895" i="17"/>
  <c r="K895" i="17" s="1"/>
  <c r="H895" i="17"/>
  <c r="G895" i="17"/>
  <c r="U895" i="17" l="1"/>
  <c r="Q895" i="17"/>
  <c r="S895" i="17" s="1"/>
  <c r="J895" i="17"/>
  <c r="T895" i="17" l="1"/>
  <c r="L895" i="17"/>
  <c r="Z895" i="17" s="1"/>
  <c r="AB895" i="17" l="1"/>
  <c r="Y895" i="17"/>
  <c r="AA895" i="17"/>
  <c r="W895" i="17"/>
  <c r="F896" i="17"/>
  <c r="X895" i="17"/>
  <c r="M896" i="17"/>
  <c r="V895" i="17"/>
  <c r="I896" i="17" l="1"/>
  <c r="K896" i="17" s="1"/>
  <c r="H896" i="17"/>
  <c r="G896" i="17"/>
  <c r="P896" i="17"/>
  <c r="R896" i="17" s="1"/>
  <c r="N896" i="17"/>
  <c r="O896" i="17"/>
  <c r="J896" i="17" l="1"/>
  <c r="L896" i="17" s="1"/>
  <c r="Q896" i="17"/>
  <c r="S896" i="17" s="1"/>
  <c r="U896" i="17"/>
  <c r="Z896" i="17" l="1"/>
  <c r="T896" i="17"/>
  <c r="V896" i="17" s="1"/>
  <c r="M897" i="17"/>
  <c r="AB896" i="17"/>
  <c r="Y896" i="17"/>
  <c r="AA896" i="17"/>
  <c r="F897" i="17"/>
  <c r="X896" i="17"/>
  <c r="W896" i="17"/>
  <c r="H897" i="17" l="1"/>
  <c r="I897" i="17"/>
  <c r="K897" i="17" s="1"/>
  <c r="G897" i="17"/>
  <c r="O897" i="17"/>
  <c r="P897" i="17"/>
  <c r="R897" i="17" s="1"/>
  <c r="N897" i="17"/>
  <c r="J897" i="17" l="1"/>
  <c r="L897" i="17" s="1"/>
  <c r="Q897" i="17"/>
  <c r="S897" i="17" s="1"/>
  <c r="U897" i="17"/>
  <c r="Z897" i="17" l="1"/>
  <c r="T897" i="17"/>
  <c r="V897" i="17" s="1"/>
  <c r="AA897" i="17"/>
  <c r="Y897" i="17"/>
  <c r="AB897" i="17"/>
  <c r="F898" i="17"/>
  <c r="M898" i="17"/>
  <c r="W897" i="17"/>
  <c r="X897" i="17"/>
  <c r="N898" i="17" l="1"/>
  <c r="P898" i="17"/>
  <c r="R898" i="17" s="1"/>
  <c r="O898" i="17"/>
  <c r="G898" i="17"/>
  <c r="I898" i="17"/>
  <c r="K898" i="17" s="1"/>
  <c r="H898" i="17"/>
  <c r="J898" i="17" l="1"/>
  <c r="L898" i="17" s="1"/>
  <c r="Q898" i="17"/>
  <c r="U898" i="17"/>
  <c r="T898" i="17" l="1"/>
  <c r="S898" i="17"/>
  <c r="Z898" i="17" s="1"/>
  <c r="Y898" i="17" l="1"/>
  <c r="M899" i="17"/>
  <c r="AA898" i="17"/>
  <c r="X898" i="17"/>
  <c r="W898" i="17"/>
  <c r="F899" i="17"/>
  <c r="V898" i="17"/>
  <c r="AB898" i="17"/>
  <c r="I899" i="17" l="1"/>
  <c r="K899" i="17" s="1"/>
  <c r="H899" i="17"/>
  <c r="G899" i="17"/>
  <c r="P899" i="17"/>
  <c r="R899" i="17" s="1"/>
  <c r="O899" i="17"/>
  <c r="N899" i="17"/>
  <c r="Q899" i="17" l="1"/>
  <c r="S899" i="17" s="1"/>
  <c r="J899" i="17"/>
  <c r="U899" i="17"/>
  <c r="T899" i="17" l="1"/>
  <c r="L899" i="17"/>
  <c r="Z899" i="17" s="1"/>
  <c r="M900" i="17" l="1"/>
  <c r="W899" i="17"/>
  <c r="AA899" i="17"/>
  <c r="X899" i="17"/>
  <c r="F900" i="17"/>
  <c r="Y899" i="17"/>
  <c r="AB899" i="17"/>
  <c r="V899" i="17"/>
  <c r="H900" i="17" l="1"/>
  <c r="I900" i="17"/>
  <c r="K900" i="17" s="1"/>
  <c r="G900" i="17"/>
  <c r="N900" i="17"/>
  <c r="P900" i="17"/>
  <c r="R900" i="17" s="1"/>
  <c r="O900" i="17"/>
  <c r="J900" i="17" l="1"/>
  <c r="L900" i="17" s="1"/>
  <c r="Q900" i="17"/>
  <c r="U900" i="17"/>
  <c r="T900" i="17" l="1"/>
  <c r="S900" i="17"/>
  <c r="F901" i="17" s="1"/>
  <c r="W900" i="17"/>
  <c r="Z900" i="17" l="1"/>
  <c r="V900" i="17"/>
  <c r="X900" i="17"/>
  <c r="Y900" i="17"/>
  <c r="M901" i="17"/>
  <c r="P901" i="17" s="1"/>
  <c r="R901" i="17" s="1"/>
  <c r="AA900" i="17"/>
  <c r="AB900" i="17"/>
  <c r="I901" i="17"/>
  <c r="K901" i="17" s="1"/>
  <c r="H901" i="17"/>
  <c r="G901" i="17"/>
  <c r="O901" i="17" l="1"/>
  <c r="N901" i="17"/>
  <c r="J901" i="17"/>
  <c r="L901" i="17" s="1"/>
  <c r="U901" i="17"/>
  <c r="Q901" i="17" l="1"/>
  <c r="S901" i="17" s="1"/>
  <c r="AA901" i="17" s="1"/>
  <c r="AB901" i="17" l="1"/>
  <c r="M902" i="17"/>
  <c r="O902" i="17" s="1"/>
  <c r="F902" i="17"/>
  <c r="G902" i="17" s="1"/>
  <c r="W901" i="17"/>
  <c r="Z901" i="17"/>
  <c r="Y901" i="17"/>
  <c r="X901" i="17"/>
  <c r="T901" i="17"/>
  <c r="V901" i="17" s="1"/>
  <c r="I902" i="17" l="1"/>
  <c r="K902" i="17" s="1"/>
  <c r="P902" i="17"/>
  <c r="R902" i="17" s="1"/>
  <c r="N902" i="17"/>
  <c r="H902" i="17"/>
  <c r="J902" i="17" l="1"/>
  <c r="L902" i="17" s="1"/>
  <c r="U902" i="17"/>
  <c r="Q902" i="17"/>
  <c r="S902" i="17" s="1"/>
  <c r="Z902" i="17" l="1"/>
  <c r="T902" i="17"/>
  <c r="Y902" i="17"/>
  <c r="AB902" i="17"/>
  <c r="W902" i="17"/>
  <c r="F903" i="17"/>
  <c r="I903" i="17" s="1"/>
  <c r="K903" i="17" s="1"/>
  <c r="AA902" i="17"/>
  <c r="M903" i="17"/>
  <c r="N903" i="17" s="1"/>
  <c r="X902" i="17"/>
  <c r="V902" i="17"/>
  <c r="O903" i="17" l="1"/>
  <c r="H903" i="17"/>
  <c r="G903" i="17"/>
  <c r="P903" i="17"/>
  <c r="R903" i="17" s="1"/>
  <c r="U903" i="17" s="1"/>
  <c r="J903" i="17" l="1"/>
  <c r="L903" i="17" s="1"/>
  <c r="Q903" i="17"/>
  <c r="S903" i="17" s="1"/>
  <c r="W903" i="17" l="1"/>
  <c r="F904" i="17"/>
  <c r="I904" i="17" s="1"/>
  <c r="K904" i="17" s="1"/>
  <c r="M904" i="17"/>
  <c r="N904" i="17" s="1"/>
  <c r="Y903" i="17"/>
  <c r="T903" i="17"/>
  <c r="V903" i="17" s="1"/>
  <c r="AA903" i="17"/>
  <c r="X903" i="17"/>
  <c r="AB903" i="17"/>
  <c r="Z903" i="17"/>
  <c r="H904" i="17" l="1"/>
  <c r="G904" i="17"/>
  <c r="O904" i="17"/>
  <c r="P904" i="17"/>
  <c r="R904" i="17" s="1"/>
  <c r="U904" i="17" s="1"/>
  <c r="J904" i="17" l="1"/>
  <c r="L904" i="17" s="1"/>
  <c r="Q904" i="17"/>
  <c r="T904" i="17" l="1"/>
  <c r="S904" i="17"/>
  <c r="X904" i="17" s="1"/>
  <c r="W904" i="17"/>
  <c r="Z904" i="17"/>
  <c r="V904" i="17" l="1"/>
  <c r="AB904" i="17"/>
  <c r="M905" i="17"/>
  <c r="P905" i="17" s="1"/>
  <c r="R905" i="17" s="1"/>
  <c r="AA904" i="17"/>
  <c r="Y904" i="17"/>
  <c r="F905" i="17"/>
  <c r="N905" i="17" l="1"/>
  <c r="O905" i="17"/>
  <c r="I905" i="17"/>
  <c r="K905" i="17" s="1"/>
  <c r="U905" i="17" s="1"/>
  <c r="G905" i="17"/>
  <c r="H905" i="17"/>
  <c r="Q905" i="17" l="1"/>
  <c r="S905" i="17" s="1"/>
  <c r="J905" i="17"/>
  <c r="L905" i="17" s="1"/>
  <c r="Z905" i="17" l="1"/>
  <c r="T905" i="17"/>
  <c r="V905" i="17" s="1"/>
  <c r="F906" i="17"/>
  <c r="I906" i="17" s="1"/>
  <c r="K906" i="17" s="1"/>
  <c r="M906" i="17"/>
  <c r="P906" i="17" s="1"/>
  <c r="R906" i="17" s="1"/>
  <c r="AA905" i="17"/>
  <c r="X905" i="17"/>
  <c r="Y905" i="17"/>
  <c r="AB905" i="17"/>
  <c r="W905" i="17"/>
  <c r="H906" i="17" l="1"/>
  <c r="G906" i="17"/>
  <c r="U906" i="17"/>
  <c r="N906" i="17"/>
  <c r="O906" i="17"/>
  <c r="J906" i="17" l="1"/>
  <c r="L906" i="17" s="1"/>
  <c r="Q906" i="17"/>
  <c r="S906" i="17" s="1"/>
  <c r="AA906" i="17" l="1"/>
  <c r="Z906" i="17"/>
  <c r="T906" i="17"/>
  <c r="V906" i="17" s="1"/>
  <c r="F907" i="17"/>
  <c r="H907" i="17" s="1"/>
  <c r="Y906" i="17"/>
  <c r="M907" i="17"/>
  <c r="O907" i="17" s="1"/>
  <c r="AB906" i="17"/>
  <c r="W906" i="17"/>
  <c r="X906" i="17"/>
  <c r="G907" i="17" l="1"/>
  <c r="P907" i="17"/>
  <c r="R907" i="17" s="1"/>
  <c r="I907" i="17"/>
  <c r="K907" i="17" s="1"/>
  <c r="N907" i="17"/>
  <c r="Q907" i="17" l="1"/>
  <c r="S907" i="17" s="1"/>
  <c r="J907" i="17"/>
  <c r="L907" i="17" s="1"/>
  <c r="U907" i="17"/>
  <c r="Z907" i="17" l="1"/>
  <c r="AB907" i="17"/>
  <c r="M908" i="17"/>
  <c r="P908" i="17" s="1"/>
  <c r="R908" i="17" s="1"/>
  <c r="F908" i="17"/>
  <c r="G908" i="17" s="1"/>
  <c r="W907" i="17"/>
  <c r="AA907" i="17"/>
  <c r="X907" i="17"/>
  <c r="T907" i="17"/>
  <c r="V907" i="17" s="1"/>
  <c r="Y907" i="17"/>
  <c r="O908" i="17" l="1"/>
  <c r="H908" i="17"/>
  <c r="I908" i="17"/>
  <c r="K908" i="17" s="1"/>
  <c r="U908" i="17" s="1"/>
  <c r="N908" i="17"/>
  <c r="Q908" i="17" l="1"/>
  <c r="S908" i="17" s="1"/>
  <c r="J908" i="17"/>
  <c r="L908" i="17" s="1"/>
  <c r="T908" i="17" l="1"/>
  <c r="V908" i="17" s="1"/>
  <c r="AB908" i="17"/>
  <c r="W908" i="17"/>
  <c r="X908" i="17"/>
  <c r="M909" i="17"/>
  <c r="O909" i="17" s="1"/>
  <c r="Z908" i="17"/>
  <c r="AA908" i="17"/>
  <c r="Y908" i="17"/>
  <c r="F909" i="17"/>
  <c r="I909" i="17" s="1"/>
  <c r="K909" i="17" s="1"/>
  <c r="N909" i="17" l="1"/>
  <c r="P909" i="17"/>
  <c r="R909" i="17" s="1"/>
  <c r="U909" i="17" s="1"/>
  <c r="H909" i="17"/>
  <c r="G909" i="17"/>
  <c r="Q909" i="17" l="1"/>
  <c r="S909" i="17" s="1"/>
  <c r="J909" i="17"/>
  <c r="L909" i="17" s="1"/>
  <c r="W909" i="17" l="1"/>
  <c r="Z909" i="17"/>
  <c r="AA909" i="17"/>
  <c r="X909" i="17"/>
  <c r="M910" i="17"/>
  <c r="O910" i="17" s="1"/>
  <c r="F910" i="17"/>
  <c r="G910" i="17" s="1"/>
  <c r="AB909" i="17"/>
  <c r="Y909" i="17"/>
  <c r="T909" i="17"/>
  <c r="V909" i="17" s="1"/>
  <c r="P910" i="17" l="1"/>
  <c r="R910" i="17" s="1"/>
  <c r="N910" i="17"/>
  <c r="H910" i="17"/>
  <c r="I910" i="17"/>
  <c r="K910" i="17" s="1"/>
  <c r="J910" i="17" l="1"/>
  <c r="L910" i="17" s="1"/>
  <c r="Q910" i="17"/>
  <c r="S910" i="17" s="1"/>
  <c r="U910" i="17"/>
  <c r="X910" i="17" l="1"/>
  <c r="AB910" i="17"/>
  <c r="T910" i="17"/>
  <c r="V910" i="17" s="1"/>
  <c r="F911" i="17"/>
  <c r="I911" i="17" s="1"/>
  <c r="K911" i="17" s="1"/>
  <c r="M911" i="17"/>
  <c r="N911" i="17" s="1"/>
  <c r="AA910" i="17"/>
  <c r="Y910" i="17"/>
  <c r="Z910" i="17"/>
  <c r="W910" i="17"/>
  <c r="G911" i="17" l="1"/>
  <c r="H911" i="17"/>
  <c r="O911" i="17"/>
  <c r="P911" i="17"/>
  <c r="R911" i="17" s="1"/>
  <c r="U911" i="17" s="1"/>
  <c r="J911" i="17" l="1"/>
  <c r="L911" i="17" s="1"/>
  <c r="Q911" i="17"/>
  <c r="S911" i="17" s="1"/>
  <c r="Z911" i="17" l="1"/>
  <c r="Y911" i="17"/>
  <c r="T911" i="17"/>
  <c r="V911" i="17" s="1"/>
  <c r="F912" i="17"/>
  <c r="G912" i="17" s="1"/>
  <c r="M912" i="17"/>
  <c r="P912" i="17" s="1"/>
  <c r="R912" i="17" s="1"/>
  <c r="AA911" i="17"/>
  <c r="W911" i="17"/>
  <c r="X911" i="17"/>
  <c r="AB911" i="17"/>
  <c r="I912" i="17" l="1"/>
  <c r="K912" i="17" s="1"/>
  <c r="U912" i="17" s="1"/>
  <c r="H912" i="17"/>
  <c r="N912" i="17"/>
  <c r="O912" i="17"/>
  <c r="J912" i="17" l="1"/>
  <c r="L912" i="17" s="1"/>
  <c r="Q912" i="17"/>
  <c r="S912" i="17" s="1"/>
  <c r="Z912" i="17" l="1"/>
  <c r="W912" i="17"/>
  <c r="AB912" i="17"/>
  <c r="AA912" i="17"/>
  <c r="M913" i="17"/>
  <c r="P913" i="17" s="1"/>
  <c r="R913" i="17" s="1"/>
  <c r="Y912" i="17"/>
  <c r="X912" i="17"/>
  <c r="F913" i="17"/>
  <c r="G913" i="17" s="1"/>
  <c r="T912" i="17"/>
  <c r="V912" i="17" s="1"/>
  <c r="N913" i="17" l="1"/>
  <c r="O913" i="17"/>
  <c r="I913" i="17"/>
  <c r="K913" i="17" s="1"/>
  <c r="U913" i="17" s="1"/>
  <c r="H913" i="17"/>
  <c r="Q913" i="17" l="1"/>
  <c r="S913" i="17" s="1"/>
  <c r="J913" i="17"/>
  <c r="T913" i="17" l="1"/>
  <c r="L913" i="17"/>
  <c r="Y913" i="17" s="1"/>
  <c r="AB913" i="17" l="1"/>
  <c r="F914" i="17"/>
  <c r="H914" i="17" s="1"/>
  <c r="AA913" i="17"/>
  <c r="Z913" i="17"/>
  <c r="W913" i="17"/>
  <c r="M914" i="17"/>
  <c r="X913" i="17"/>
  <c r="V913" i="17"/>
  <c r="G914" i="17" l="1"/>
  <c r="I914" i="17"/>
  <c r="K914" i="17" s="1"/>
  <c r="O914" i="17"/>
  <c r="N914" i="17"/>
  <c r="P914" i="17"/>
  <c r="R914" i="17" s="1"/>
  <c r="U914" i="17" l="1"/>
  <c r="J914" i="17"/>
  <c r="L914" i="17" s="1"/>
  <c r="Q914" i="17"/>
  <c r="S914" i="17" s="1"/>
  <c r="W914" i="17" l="1"/>
  <c r="Z914" i="17"/>
  <c r="Y914" i="17"/>
  <c r="M915" i="17"/>
  <c r="P915" i="17" s="1"/>
  <c r="R915" i="17" s="1"/>
  <c r="X914" i="17"/>
  <c r="AA914" i="17"/>
  <c r="AB914" i="17"/>
  <c r="F915" i="17"/>
  <c r="H915" i="17" s="1"/>
  <c r="T914" i="17"/>
  <c r="V914" i="17" s="1"/>
  <c r="N915" i="17" l="1"/>
  <c r="O915" i="17"/>
  <c r="G915" i="17"/>
  <c r="I915" i="17"/>
  <c r="K915" i="17" s="1"/>
  <c r="U915" i="17" s="1"/>
  <c r="J915" i="17" l="1"/>
  <c r="L915" i="17" s="1"/>
  <c r="Q915" i="17"/>
  <c r="S915" i="17" s="1"/>
  <c r="F916" i="17" l="1"/>
  <c r="H916" i="17" s="1"/>
  <c r="T915" i="17"/>
  <c r="V915" i="17" s="1"/>
  <c r="AB915" i="17"/>
  <c r="W915" i="17"/>
  <c r="Z915" i="17"/>
  <c r="Y915" i="17"/>
  <c r="X915" i="17"/>
  <c r="AA915" i="17"/>
  <c r="M916" i="17"/>
  <c r="P916" i="17" s="1"/>
  <c r="R916" i="17" s="1"/>
  <c r="I916" i="17" l="1"/>
  <c r="K916" i="17" s="1"/>
  <c r="U916" i="17" s="1"/>
  <c r="G916" i="17"/>
  <c r="O916" i="17"/>
  <c r="N916" i="17"/>
  <c r="J916" i="17" l="1"/>
  <c r="L916" i="17" s="1"/>
  <c r="Q916" i="17"/>
  <c r="S916" i="17" s="1"/>
  <c r="Z916" i="17" l="1"/>
  <c r="T916" i="17"/>
  <c r="Y916" i="17"/>
  <c r="AA916" i="17"/>
  <c r="M917" i="17"/>
  <c r="W916" i="17"/>
  <c r="AB916" i="17"/>
  <c r="X916" i="17"/>
  <c r="F917" i="17"/>
  <c r="V916" i="17"/>
  <c r="I917" i="17" l="1"/>
  <c r="K917" i="17" s="1"/>
  <c r="G917" i="17"/>
  <c r="H917" i="17"/>
  <c r="P917" i="17"/>
  <c r="R917" i="17" s="1"/>
  <c r="N917" i="17"/>
  <c r="O917" i="17"/>
  <c r="J917" i="17" l="1"/>
  <c r="L917" i="17" s="1"/>
  <c r="Q917" i="17"/>
  <c r="S917" i="17" s="1"/>
  <c r="U917" i="17"/>
  <c r="Z917" i="17" l="1"/>
  <c r="T917" i="17"/>
  <c r="V917" i="17" s="1"/>
  <c r="Y917" i="17"/>
  <c r="AB917" i="17"/>
  <c r="W917" i="17"/>
  <c r="X917" i="17"/>
  <c r="AA917" i="17"/>
  <c r="M918" i="17"/>
  <c r="F918" i="17"/>
  <c r="G918" i="17" l="1"/>
  <c r="I918" i="17"/>
  <c r="K918" i="17" s="1"/>
  <c r="H918" i="17"/>
  <c r="P918" i="17"/>
  <c r="R918" i="17" s="1"/>
  <c r="O918" i="17"/>
  <c r="N918" i="17"/>
  <c r="Q918" i="17" l="1"/>
  <c r="S918" i="17" s="1"/>
  <c r="J918" i="17"/>
  <c r="U918" i="17"/>
  <c r="T918" i="17" l="1"/>
  <c r="L918" i="17"/>
  <c r="Z918" i="17" s="1"/>
  <c r="F919" i="17" l="1"/>
  <c r="AB918" i="17"/>
  <c r="X918" i="17"/>
  <c r="Y918" i="17"/>
  <c r="W918" i="17"/>
  <c r="AA918" i="17"/>
  <c r="M919" i="17"/>
  <c r="V918" i="17"/>
  <c r="N919" i="17" l="1"/>
  <c r="P919" i="17"/>
  <c r="O919" i="17"/>
  <c r="I919" i="17"/>
  <c r="K919" i="17" s="1"/>
  <c r="H919" i="17"/>
  <c r="G919" i="17"/>
  <c r="Q919" i="17" l="1"/>
  <c r="R919" i="17"/>
  <c r="J919" i="17"/>
  <c r="T919" i="17" l="1"/>
  <c r="S919" i="17"/>
  <c r="U919" i="17"/>
  <c r="L919" i="17"/>
  <c r="Z919" i="17" s="1"/>
  <c r="AA919" i="17" l="1"/>
  <c r="M920" i="17"/>
  <c r="W919" i="17"/>
  <c r="X919" i="17"/>
  <c r="F920" i="17"/>
  <c r="Y919" i="17"/>
  <c r="AB919" i="17"/>
  <c r="V919" i="17"/>
  <c r="O920" i="17" l="1"/>
  <c r="P920" i="17"/>
  <c r="R920" i="17" s="1"/>
  <c r="N920" i="17"/>
  <c r="G920" i="17"/>
  <c r="H920" i="17"/>
  <c r="I920" i="17"/>
  <c r="K920" i="17" s="1"/>
  <c r="J920" i="17" l="1"/>
  <c r="L920" i="17" s="1"/>
  <c r="Q920" i="17"/>
  <c r="S920" i="17" s="1"/>
  <c r="U920" i="17"/>
  <c r="Z920" i="17" l="1"/>
  <c r="T920" i="17"/>
  <c r="V920" i="17" s="1"/>
  <c r="M921" i="17"/>
  <c r="AB920" i="17"/>
  <c r="X920" i="17"/>
  <c r="F921" i="17"/>
  <c r="AA920" i="17"/>
  <c r="W920" i="17"/>
  <c r="Y920" i="17"/>
  <c r="I921" i="17" l="1"/>
  <c r="K921" i="17" s="1"/>
  <c r="H921" i="17"/>
  <c r="G921" i="17"/>
  <c r="P921" i="17"/>
  <c r="O921" i="17"/>
  <c r="N921" i="17"/>
  <c r="J921" i="17" l="1"/>
  <c r="L921" i="17" s="1"/>
  <c r="Q921" i="17"/>
  <c r="R921" i="17"/>
  <c r="U921" i="17" s="1"/>
  <c r="T921" i="17" l="1"/>
  <c r="S921" i="17"/>
  <c r="F922" i="17" s="1"/>
  <c r="M922" i="17" l="1"/>
  <c r="N922" i="17" s="1"/>
  <c r="V921" i="17"/>
  <c r="AA921" i="17"/>
  <c r="X921" i="17"/>
  <c r="W921" i="17"/>
  <c r="AB921" i="17"/>
  <c r="Z921" i="17"/>
  <c r="Y921" i="17"/>
  <c r="I922" i="17"/>
  <c r="K922" i="17" s="1"/>
  <c r="H922" i="17"/>
  <c r="G922" i="17"/>
  <c r="P922" i="17" l="1"/>
  <c r="R922" i="17" s="1"/>
  <c r="U922" i="17" s="1"/>
  <c r="O922" i="17"/>
  <c r="J922" i="17"/>
  <c r="Q922" i="17" l="1"/>
  <c r="S922" i="17" s="1"/>
  <c r="L922" i="17"/>
  <c r="Z922" i="17" l="1"/>
  <c r="T922" i="17"/>
  <c r="V922" i="17" s="1"/>
  <c r="F923" i="17"/>
  <c r="H923" i="17" s="1"/>
  <c r="Y922" i="17"/>
  <c r="W922" i="17"/>
  <c r="AB922" i="17"/>
  <c r="X922" i="17"/>
  <c r="AA922" i="17"/>
  <c r="M923" i="17"/>
  <c r="O923" i="17" s="1"/>
  <c r="G923" i="17" l="1"/>
  <c r="I923" i="17"/>
  <c r="K923" i="17" s="1"/>
  <c r="N923" i="17"/>
  <c r="P923" i="17"/>
  <c r="R923" i="17" s="1"/>
  <c r="U923" i="17" l="1"/>
  <c r="J923" i="17"/>
  <c r="L923" i="17" s="1"/>
  <c r="Q923" i="17"/>
  <c r="T923" i="17" l="1"/>
  <c r="S923" i="17"/>
  <c r="Z923" i="17" s="1"/>
  <c r="AB923" i="17"/>
  <c r="M924" i="17" l="1"/>
  <c r="O924" i="17" s="1"/>
  <c r="AA923" i="17"/>
  <c r="Y923" i="17"/>
  <c r="W923" i="17"/>
  <c r="V923" i="17"/>
  <c r="F924" i="17"/>
  <c r="H924" i="17" s="1"/>
  <c r="X923" i="17"/>
  <c r="N924" i="17" l="1"/>
  <c r="P924" i="17"/>
  <c r="R924" i="17" s="1"/>
  <c r="I924" i="17"/>
  <c r="K924" i="17" s="1"/>
  <c r="G924" i="17"/>
  <c r="U924" i="17" l="1"/>
  <c r="Q924" i="17"/>
  <c r="S924" i="17" s="1"/>
  <c r="J924" i="17"/>
  <c r="T924" i="17" l="1"/>
  <c r="L924" i="17"/>
  <c r="Z924" i="17" s="1"/>
  <c r="W924" i="17" l="1"/>
  <c r="F925" i="17"/>
  <c r="I925" i="17" s="1"/>
  <c r="K925" i="17" s="1"/>
  <c r="V924" i="17"/>
  <c r="Y924" i="17"/>
  <c r="M925" i="17"/>
  <c r="P925" i="17" s="1"/>
  <c r="R925" i="17" s="1"/>
  <c r="AA924" i="17"/>
  <c r="X924" i="17"/>
  <c r="AB924" i="17"/>
  <c r="G925" i="17" l="1"/>
  <c r="H925" i="17"/>
  <c r="N925" i="17"/>
  <c r="O925" i="17"/>
  <c r="U925" i="17"/>
  <c r="J925" i="17" l="1"/>
  <c r="L925" i="17" s="1"/>
  <c r="Q925" i="17"/>
  <c r="S925" i="17" s="1"/>
  <c r="Z925" i="17" l="1"/>
  <c r="F926" i="17"/>
  <c r="I926" i="17" s="1"/>
  <c r="K926" i="17" s="1"/>
  <c r="T925" i="17"/>
  <c r="V925" i="17" s="1"/>
  <c r="Y925" i="17"/>
  <c r="W925" i="17"/>
  <c r="AA925" i="17"/>
  <c r="AB925" i="17"/>
  <c r="M926" i="17"/>
  <c r="O926" i="17" s="1"/>
  <c r="X925" i="17"/>
  <c r="G926" i="17" l="1"/>
  <c r="H926" i="17"/>
  <c r="N926" i="17"/>
  <c r="P926" i="17"/>
  <c r="R926" i="17" s="1"/>
  <c r="U926" i="17" s="1"/>
  <c r="J926" i="17" l="1"/>
  <c r="L926" i="17" s="1"/>
  <c r="Q926" i="17"/>
  <c r="S926" i="17" s="1"/>
  <c r="Z926" i="17" l="1"/>
  <c r="T926" i="17"/>
  <c r="V926" i="17" s="1"/>
  <c r="AA926" i="17"/>
  <c r="F927" i="17"/>
  <c r="Y926" i="17"/>
  <c r="AB926" i="17"/>
  <c r="W926" i="17"/>
  <c r="X926" i="17"/>
  <c r="M927" i="17"/>
  <c r="I927" i="17" l="1"/>
  <c r="K927" i="17" s="1"/>
  <c r="G927" i="17"/>
  <c r="H927" i="17"/>
  <c r="P927" i="17"/>
  <c r="R927" i="17" s="1"/>
  <c r="N927" i="17"/>
  <c r="O927" i="17"/>
  <c r="Q927" i="17" l="1"/>
  <c r="S927" i="17" s="1"/>
  <c r="J927" i="17"/>
  <c r="U927" i="17"/>
  <c r="T927" i="17" l="1"/>
  <c r="L927" i="17"/>
  <c r="Z927" i="17" s="1"/>
  <c r="W927" i="17" l="1"/>
  <c r="F928" i="17"/>
  <c r="M928" i="17"/>
  <c r="X927" i="17"/>
  <c r="AA927" i="17"/>
  <c r="Y927" i="17"/>
  <c r="AB927" i="17"/>
  <c r="V927" i="17"/>
  <c r="O928" i="17" l="1"/>
  <c r="N928" i="17"/>
  <c r="P928" i="17"/>
  <c r="R928" i="17" s="1"/>
  <c r="G928" i="17"/>
  <c r="I928" i="17"/>
  <c r="K928" i="17" s="1"/>
  <c r="H928" i="17"/>
  <c r="U928" i="17" l="1"/>
  <c r="Q928" i="17"/>
  <c r="S928" i="17" s="1"/>
  <c r="J928" i="17"/>
  <c r="T928" i="17" l="1"/>
  <c r="L928" i="17"/>
  <c r="Z928" i="17" s="1"/>
  <c r="X928" i="17" l="1"/>
  <c r="M929" i="17"/>
  <c r="AB928" i="17"/>
  <c r="Y928" i="17"/>
  <c r="AA928" i="17"/>
  <c r="F929" i="17"/>
  <c r="W928" i="17"/>
  <c r="V928" i="17"/>
  <c r="I929" i="17" l="1"/>
  <c r="K929" i="17" s="1"/>
  <c r="G929" i="17"/>
  <c r="H929" i="17"/>
  <c r="P929" i="17"/>
  <c r="R929" i="17" s="1"/>
  <c r="N929" i="17"/>
  <c r="O929" i="17"/>
  <c r="Q929" i="17" l="1"/>
  <c r="S929" i="17" s="1"/>
  <c r="J929" i="17"/>
  <c r="U929" i="17"/>
  <c r="T929" i="17" l="1"/>
  <c r="L929" i="17"/>
  <c r="Z929" i="17" s="1"/>
  <c r="AA929" i="17" l="1"/>
  <c r="F930" i="17"/>
  <c r="Y929" i="17"/>
  <c r="AB929" i="17"/>
  <c r="X929" i="17"/>
  <c r="M930" i="17"/>
  <c r="W929" i="17"/>
  <c r="V929" i="17"/>
  <c r="O930" i="17" l="1"/>
  <c r="N930" i="17"/>
  <c r="P930" i="17"/>
  <c r="R930" i="17" s="1"/>
  <c r="I930" i="17"/>
  <c r="K930" i="17" s="1"/>
  <c r="G930" i="17"/>
  <c r="H930" i="17"/>
  <c r="J930" i="17" l="1"/>
  <c r="U930" i="17"/>
  <c r="Q930" i="17"/>
  <c r="S930" i="17" s="1"/>
  <c r="T930" i="17" l="1"/>
  <c r="L930" i="17"/>
  <c r="Z930" i="17" s="1"/>
  <c r="F931" i="17" l="1"/>
  <c r="M931" i="17"/>
  <c r="W930" i="17"/>
  <c r="AA930" i="17"/>
  <c r="AB930" i="17"/>
  <c r="Y930" i="17"/>
  <c r="X930" i="17"/>
  <c r="V930" i="17"/>
  <c r="P931" i="17" l="1"/>
  <c r="R931" i="17" s="1"/>
  <c r="O931" i="17"/>
  <c r="N931" i="17"/>
  <c r="I931" i="17"/>
  <c r="K931" i="17" s="1"/>
  <c r="G931" i="17"/>
  <c r="H931" i="17"/>
  <c r="U931" i="17" l="1"/>
  <c r="Q931" i="17"/>
  <c r="S931" i="17" s="1"/>
  <c r="J931" i="17"/>
  <c r="T931" i="17" l="1"/>
  <c r="L931" i="17"/>
  <c r="Z931" i="17" s="1"/>
  <c r="M932" i="17" l="1"/>
  <c r="AB931" i="17"/>
  <c r="Y931" i="17"/>
  <c r="F932" i="17"/>
  <c r="X931" i="17"/>
  <c r="AA931" i="17"/>
  <c r="W931" i="17"/>
  <c r="V931" i="17"/>
  <c r="H932" i="17" l="1"/>
  <c r="G932" i="17"/>
  <c r="I932" i="17"/>
  <c r="K932" i="17" s="1"/>
  <c r="O932" i="17"/>
  <c r="N932" i="17"/>
  <c r="P932" i="17"/>
  <c r="R932" i="17" s="1"/>
  <c r="J932" i="17" l="1"/>
  <c r="L932" i="17" s="1"/>
  <c r="Q932" i="17"/>
  <c r="S932" i="17" s="1"/>
  <c r="U932" i="17"/>
  <c r="Z932" i="17" l="1"/>
  <c r="T932" i="17"/>
  <c r="AB932" i="17"/>
  <c r="Y932" i="17"/>
  <c r="X932" i="17"/>
  <c r="W932" i="17"/>
  <c r="M933" i="17"/>
  <c r="AA932" i="17"/>
  <c r="F933" i="17"/>
  <c r="V932" i="17"/>
  <c r="G933" i="17" l="1"/>
  <c r="H933" i="17"/>
  <c r="I933" i="17"/>
  <c r="K933" i="17" s="1"/>
  <c r="N933" i="17"/>
  <c r="P933" i="17"/>
  <c r="R933" i="17" s="1"/>
  <c r="O933" i="17"/>
  <c r="U933" i="17" l="1"/>
  <c r="Q933" i="17"/>
  <c r="J933" i="17"/>
  <c r="L933" i="17" s="1"/>
  <c r="T933" i="17" l="1"/>
  <c r="S933" i="17"/>
  <c r="Z933" i="17" s="1"/>
  <c r="W933" i="17" l="1"/>
  <c r="V933" i="17"/>
  <c r="AA933" i="17"/>
  <c r="AB933" i="17"/>
  <c r="Y933" i="17"/>
  <c r="F934" i="17"/>
  <c r="M934" i="17"/>
  <c r="X933" i="17"/>
  <c r="I934" i="17" l="1"/>
  <c r="K934" i="17" s="1"/>
  <c r="H934" i="17"/>
  <c r="G934" i="17"/>
  <c r="P934" i="17"/>
  <c r="R934" i="17" s="1"/>
  <c r="N934" i="17"/>
  <c r="O934" i="17"/>
  <c r="Q934" i="17" l="1"/>
  <c r="S934" i="17" s="1"/>
  <c r="U934" i="17"/>
  <c r="J934" i="17"/>
  <c r="T934" i="17" l="1"/>
  <c r="L934" i="17"/>
  <c r="Z934" i="17" s="1"/>
  <c r="M935" i="17" l="1"/>
  <c r="X934" i="17"/>
  <c r="W934" i="17"/>
  <c r="AA934" i="17"/>
  <c r="AB934" i="17"/>
  <c r="Y934" i="17"/>
  <c r="F935" i="17"/>
  <c r="V934" i="17"/>
  <c r="H935" i="17" l="1"/>
  <c r="G935" i="17"/>
  <c r="I935" i="17"/>
  <c r="K935" i="17" s="1"/>
  <c r="P935" i="17"/>
  <c r="R935" i="17" s="1"/>
  <c r="O935" i="17"/>
  <c r="N935" i="17"/>
  <c r="Q935" i="17" l="1"/>
  <c r="S935" i="17" s="1"/>
  <c r="J935" i="17"/>
  <c r="U935" i="17"/>
  <c r="T935" i="17" l="1"/>
  <c r="L935" i="17"/>
  <c r="Z935" i="17" s="1"/>
  <c r="W935" i="17" l="1"/>
  <c r="Y935" i="17"/>
  <c r="F936" i="17"/>
  <c r="AA935" i="17"/>
  <c r="X935" i="17"/>
  <c r="M936" i="17"/>
  <c r="AB935" i="17"/>
  <c r="V935" i="17"/>
  <c r="O936" i="17" l="1"/>
  <c r="N936" i="17"/>
  <c r="P936" i="17"/>
  <c r="R936" i="17" s="1"/>
  <c r="I936" i="17"/>
  <c r="K936" i="17" s="1"/>
  <c r="H936" i="17"/>
  <c r="G936" i="17"/>
  <c r="U936" i="17" l="1"/>
  <c r="J936" i="17"/>
  <c r="L936" i="17" s="1"/>
  <c r="Q936" i="17"/>
  <c r="S936" i="17" s="1"/>
  <c r="Z936" i="17" l="1"/>
  <c r="W936" i="17"/>
  <c r="X936" i="17"/>
  <c r="AA936" i="17"/>
  <c r="M937" i="17"/>
  <c r="AB936" i="17"/>
  <c r="Y936" i="17"/>
  <c r="F937" i="17"/>
  <c r="T936" i="17"/>
  <c r="V936" i="17" s="1"/>
  <c r="I937" i="17" l="1"/>
  <c r="K937" i="17" s="1"/>
  <c r="H937" i="17"/>
  <c r="G937" i="17"/>
  <c r="N937" i="17"/>
  <c r="P937" i="17"/>
  <c r="R937" i="17" s="1"/>
  <c r="O937" i="17"/>
  <c r="J937" i="17" l="1"/>
  <c r="L937" i="17" s="1"/>
  <c r="Q937" i="17"/>
  <c r="U937" i="17"/>
  <c r="T937" i="17" l="1"/>
  <c r="S937" i="17"/>
  <c r="AA937" i="17" s="1"/>
  <c r="Y937" i="17" l="1"/>
  <c r="M938" i="17"/>
  <c r="O938" i="17" s="1"/>
  <c r="AB937" i="17"/>
  <c r="X937" i="17"/>
  <c r="W937" i="17"/>
  <c r="Z937" i="17"/>
  <c r="F938" i="17"/>
  <c r="V937" i="17"/>
  <c r="P938" i="17" l="1"/>
  <c r="R938" i="17" s="1"/>
  <c r="N938" i="17"/>
  <c r="G938" i="17"/>
  <c r="H938" i="17"/>
  <c r="I938" i="17"/>
  <c r="K938" i="17" s="1"/>
  <c r="Q938" i="17" l="1"/>
  <c r="S938" i="17" s="1"/>
  <c r="U938" i="17"/>
  <c r="J938" i="17"/>
  <c r="L938" i="17" s="1"/>
  <c r="T938" i="17" l="1"/>
  <c r="V938" i="17" s="1"/>
  <c r="Z938" i="17"/>
  <c r="AB938" i="17"/>
  <c r="M939" i="17"/>
  <c r="N939" i="17" s="1"/>
  <c r="Y938" i="17"/>
  <c r="X938" i="17"/>
  <c r="F939" i="17"/>
  <c r="I939" i="17" s="1"/>
  <c r="K939" i="17" s="1"/>
  <c r="W938" i="17"/>
  <c r="AA938" i="17"/>
  <c r="G939" i="17" l="1"/>
  <c r="H939" i="17"/>
  <c r="P939" i="17"/>
  <c r="R939" i="17" s="1"/>
  <c r="U939" i="17" s="1"/>
  <c r="O939" i="17"/>
  <c r="Q939" i="17" l="1"/>
  <c r="S939" i="17" s="1"/>
  <c r="J939" i="17"/>
  <c r="L939" i="17" s="1"/>
  <c r="Z939" i="17" l="1"/>
  <c r="T939" i="17"/>
  <c r="Y939" i="17"/>
  <c r="X939" i="17"/>
  <c r="W939" i="17"/>
  <c r="F940" i="17"/>
  <c r="AA939" i="17"/>
  <c r="M940" i="17"/>
  <c r="AB939" i="17"/>
  <c r="V939" i="17"/>
  <c r="P940" i="17" l="1"/>
  <c r="R940" i="17" s="1"/>
  <c r="O940" i="17"/>
  <c r="N940" i="17"/>
  <c r="I940" i="17"/>
  <c r="K940" i="17" s="1"/>
  <c r="G940" i="17"/>
  <c r="H940" i="17"/>
  <c r="U940" i="17" l="1"/>
  <c r="Q940" i="17"/>
  <c r="S940" i="17" s="1"/>
  <c r="J940" i="17"/>
  <c r="T940" i="17" l="1"/>
  <c r="L940" i="17"/>
  <c r="Z940" i="17" s="1"/>
  <c r="M941" i="17" l="1"/>
  <c r="AB940" i="17"/>
  <c r="W940" i="17"/>
  <c r="Y940" i="17"/>
  <c r="F941" i="17"/>
  <c r="AA940" i="17"/>
  <c r="X940" i="17"/>
  <c r="V940" i="17"/>
  <c r="I941" i="17" l="1"/>
  <c r="K941" i="17" s="1"/>
  <c r="H941" i="17"/>
  <c r="G941" i="17"/>
  <c r="N941" i="17"/>
  <c r="P941" i="17"/>
  <c r="R941" i="17" s="1"/>
  <c r="O941" i="17"/>
  <c r="Q941" i="17" l="1"/>
  <c r="S941" i="17" s="1"/>
  <c r="J941" i="17"/>
  <c r="L941" i="17" s="1"/>
  <c r="U941" i="17"/>
  <c r="Z941" i="17" l="1"/>
  <c r="X941" i="17"/>
  <c r="F942" i="17"/>
  <c r="Y941" i="17"/>
  <c r="W941" i="17"/>
  <c r="AA941" i="17"/>
  <c r="M942" i="17"/>
  <c r="AB941" i="17"/>
  <c r="T941" i="17"/>
  <c r="V941" i="17" s="1"/>
  <c r="O942" i="17" l="1"/>
  <c r="N942" i="17"/>
  <c r="P942" i="17"/>
  <c r="R942" i="17" s="1"/>
  <c r="H942" i="17"/>
  <c r="I942" i="17"/>
  <c r="K942" i="17" s="1"/>
  <c r="G942" i="17"/>
  <c r="J942" i="17" l="1"/>
  <c r="Q942" i="17"/>
  <c r="S942" i="17" s="1"/>
  <c r="U942" i="17"/>
  <c r="T942" i="17" l="1"/>
  <c r="L942" i="17"/>
  <c r="Z942" i="17" s="1"/>
  <c r="W942" i="17"/>
  <c r="F943" i="17" l="1"/>
  <c r="H943" i="17" s="1"/>
  <c r="V942" i="17"/>
  <c r="AB942" i="17"/>
  <c r="AA942" i="17"/>
  <c r="Y942" i="17"/>
  <c r="X942" i="17"/>
  <c r="M943" i="17"/>
  <c r="O943" i="17" s="1"/>
  <c r="G943" i="17" l="1"/>
  <c r="I943" i="17"/>
  <c r="K943" i="17" s="1"/>
  <c r="P943" i="17"/>
  <c r="R943" i="17" s="1"/>
  <c r="N943" i="17"/>
  <c r="J943" i="17" l="1"/>
  <c r="L943" i="17" s="1"/>
  <c r="U943" i="17"/>
  <c r="Q943" i="17"/>
  <c r="T943" i="17" l="1"/>
  <c r="S943" i="17"/>
  <c r="X943" i="17" s="1"/>
  <c r="W943" i="17"/>
  <c r="Y943" i="17" l="1"/>
  <c r="AA943" i="17"/>
  <c r="AB943" i="17"/>
  <c r="F944" i="17"/>
  <c r="I944" i="17" s="1"/>
  <c r="K944" i="17" s="1"/>
  <c r="M944" i="17"/>
  <c r="N944" i="17" s="1"/>
  <c r="V943" i="17"/>
  <c r="Z943" i="17"/>
  <c r="G944" i="17" l="1"/>
  <c r="H944" i="17"/>
  <c r="P944" i="17"/>
  <c r="R944" i="17" s="1"/>
  <c r="U944" i="17" s="1"/>
  <c r="O944" i="17"/>
  <c r="J944" i="17" l="1"/>
  <c r="L944" i="17" s="1"/>
  <c r="Q944" i="17"/>
  <c r="S944" i="17" s="1"/>
  <c r="F945" i="17" l="1"/>
  <c r="H945" i="17" s="1"/>
  <c r="W944" i="17"/>
  <c r="M945" i="17"/>
  <c r="N945" i="17" s="1"/>
  <c r="Y944" i="17"/>
  <c r="AB944" i="17"/>
  <c r="AA944" i="17"/>
  <c r="X944" i="17"/>
  <c r="Z944" i="17"/>
  <c r="T944" i="17"/>
  <c r="V944" i="17" s="1"/>
  <c r="I945" i="17" l="1"/>
  <c r="K945" i="17" s="1"/>
  <c r="G945" i="17"/>
  <c r="P945" i="17"/>
  <c r="R945" i="17" s="1"/>
  <c r="O945" i="17"/>
  <c r="J945" i="17" l="1"/>
  <c r="L945" i="17" s="1"/>
  <c r="U945" i="17"/>
  <c r="Q945" i="17"/>
  <c r="S945" i="17" s="1"/>
  <c r="Z945" i="17" l="1"/>
  <c r="Y945" i="17"/>
  <c r="T945" i="17"/>
  <c r="V945" i="17" s="1"/>
  <c r="AA945" i="17"/>
  <c r="M946" i="17"/>
  <c r="N946" i="17" s="1"/>
  <c r="AB945" i="17"/>
  <c r="X945" i="17"/>
  <c r="W945" i="17"/>
  <c r="F946" i="17"/>
  <c r="G946" i="17" s="1"/>
  <c r="O946" i="17" l="1"/>
  <c r="P946" i="17"/>
  <c r="R946" i="17" s="1"/>
  <c r="H946" i="17"/>
  <c r="I946" i="17"/>
  <c r="K946" i="17" s="1"/>
  <c r="U946" i="17" l="1"/>
  <c r="Q946" i="17"/>
  <c r="S946" i="17" s="1"/>
  <c r="J946" i="17"/>
  <c r="T946" i="17" l="1"/>
  <c r="L946" i="17"/>
  <c r="Z946" i="17" s="1"/>
  <c r="AB946" i="17" l="1"/>
  <c r="Y946" i="17"/>
  <c r="F947" i="17"/>
  <c r="G947" i="17" s="1"/>
  <c r="W946" i="17"/>
  <c r="X946" i="17"/>
  <c r="AA946" i="17"/>
  <c r="M947" i="17"/>
  <c r="P947" i="17" s="1"/>
  <c r="R947" i="17" s="1"/>
  <c r="V946" i="17"/>
  <c r="I947" i="17" l="1"/>
  <c r="K947" i="17" s="1"/>
  <c r="U947" i="17" s="1"/>
  <c r="H947" i="17"/>
  <c r="N947" i="17"/>
  <c r="O947" i="17"/>
  <c r="J947" i="17" l="1"/>
  <c r="L947" i="17" s="1"/>
  <c r="Q947" i="17"/>
  <c r="S947" i="17" s="1"/>
  <c r="Z947" i="17" l="1"/>
  <c r="T947" i="17"/>
  <c r="F948" i="17"/>
  <c r="W947" i="17"/>
  <c r="M948" i="17"/>
  <c r="AA947" i="17"/>
  <c r="Y947" i="17"/>
  <c r="X947" i="17"/>
  <c r="AB947" i="17"/>
  <c r="V947" i="17"/>
  <c r="P948" i="17" l="1"/>
  <c r="R948" i="17" s="1"/>
  <c r="O948" i="17"/>
  <c r="N948" i="17"/>
  <c r="I948" i="17"/>
  <c r="K948" i="17" s="1"/>
  <c r="G948" i="17"/>
  <c r="H948" i="17"/>
  <c r="Q948" i="17" l="1"/>
  <c r="S948" i="17" s="1"/>
  <c r="U948" i="17"/>
  <c r="J948" i="17"/>
  <c r="T948" i="17" l="1"/>
  <c r="L948" i="17"/>
  <c r="Z948" i="17" s="1"/>
  <c r="X948" i="17" l="1"/>
  <c r="W948" i="17"/>
  <c r="M949" i="17"/>
  <c r="AB948" i="17"/>
  <c r="F949" i="17"/>
  <c r="Y948" i="17"/>
  <c r="AA948" i="17"/>
  <c r="V948" i="17"/>
  <c r="N949" i="17" l="1"/>
  <c r="P949" i="17"/>
  <c r="R949" i="17" s="1"/>
  <c r="O949" i="17"/>
  <c r="H949" i="17"/>
  <c r="I949" i="17"/>
  <c r="K949" i="17" s="1"/>
  <c r="G949" i="17"/>
  <c r="U949" i="17" l="1"/>
  <c r="J949" i="17"/>
  <c r="Q949" i="17"/>
  <c r="S949" i="17" s="1"/>
  <c r="T949" i="17" l="1"/>
  <c r="L949" i="17"/>
  <c r="Z949" i="17" s="1"/>
  <c r="M950" i="17" l="1"/>
  <c r="AA949" i="17"/>
  <c r="F950" i="17"/>
  <c r="W949" i="17"/>
  <c r="AB949" i="17"/>
  <c r="Y949" i="17"/>
  <c r="X949" i="17"/>
  <c r="V949" i="17"/>
  <c r="H950" i="17" l="1"/>
  <c r="I950" i="17"/>
  <c r="K950" i="17" s="1"/>
  <c r="G950" i="17"/>
  <c r="N950" i="17"/>
  <c r="P950" i="17"/>
  <c r="R950" i="17" s="1"/>
  <c r="O950" i="17"/>
  <c r="J950" i="17" l="1"/>
  <c r="L950" i="17" s="1"/>
  <c r="U950" i="17"/>
  <c r="Q950" i="17"/>
  <c r="S950" i="17" s="1"/>
  <c r="Z950" i="17" l="1"/>
  <c r="T950" i="17"/>
  <c r="V950" i="17" s="1"/>
  <c r="Y950" i="17"/>
  <c r="M951" i="17"/>
  <c r="F951" i="17"/>
  <c r="AB950" i="17"/>
  <c r="AA950" i="17"/>
  <c r="X950" i="17"/>
  <c r="W950" i="17"/>
  <c r="O951" i="17" l="1"/>
  <c r="P951" i="17"/>
  <c r="R951" i="17" s="1"/>
  <c r="N951" i="17"/>
  <c r="G951" i="17"/>
  <c r="I951" i="17"/>
  <c r="K951" i="17" s="1"/>
  <c r="H951" i="17"/>
  <c r="J951" i="17" l="1"/>
  <c r="L951" i="17" s="1"/>
  <c r="U951" i="17"/>
  <c r="Q951" i="17"/>
  <c r="T951" i="17" l="1"/>
  <c r="S951" i="17"/>
  <c r="AB951" i="17" s="1"/>
  <c r="W951" i="17" l="1"/>
  <c r="V951" i="17"/>
  <c r="Z951" i="17"/>
  <c r="Y951" i="17"/>
  <c r="AA951" i="17"/>
  <c r="M952" i="17"/>
  <c r="O952" i="17" s="1"/>
  <c r="F952" i="17"/>
  <c r="H952" i="17" s="1"/>
  <c r="X951" i="17"/>
  <c r="N952" i="17" l="1"/>
  <c r="P952" i="17"/>
  <c r="R952" i="17" s="1"/>
  <c r="G952" i="17"/>
  <c r="I952" i="17"/>
  <c r="K952" i="17" s="1"/>
  <c r="J952" i="17" l="1"/>
  <c r="L952" i="17" s="1"/>
  <c r="Q952" i="17"/>
  <c r="S952" i="17" s="1"/>
  <c r="U952" i="17"/>
  <c r="M953" i="17" l="1"/>
  <c r="N953" i="17" s="1"/>
  <c r="Z952" i="17"/>
  <c r="W952" i="17"/>
  <c r="AB952" i="17"/>
  <c r="Y952" i="17"/>
  <c r="X952" i="17"/>
  <c r="F953" i="17"/>
  <c r="I953" i="17" s="1"/>
  <c r="K953" i="17" s="1"/>
  <c r="AA952" i="17"/>
  <c r="T952" i="17"/>
  <c r="V952" i="17" s="1"/>
  <c r="O953" i="17" l="1"/>
  <c r="P953" i="17"/>
  <c r="R953" i="17" s="1"/>
  <c r="U953" i="17" s="1"/>
  <c r="G953" i="17"/>
  <c r="H953" i="17"/>
  <c r="Q953" i="17" l="1"/>
  <c r="S953" i="17" s="1"/>
  <c r="J953" i="17"/>
  <c r="L953" i="17" s="1"/>
  <c r="Z953" i="17" l="1"/>
  <c r="F954" i="17"/>
  <c r="I954" i="17" s="1"/>
  <c r="K954" i="17" s="1"/>
  <c r="Y953" i="17"/>
  <c r="X953" i="17"/>
  <c r="AA953" i="17"/>
  <c r="AB953" i="17"/>
  <c r="W953" i="17"/>
  <c r="M954" i="17"/>
  <c r="O954" i="17" s="1"/>
  <c r="T953" i="17"/>
  <c r="V953" i="17" s="1"/>
  <c r="G954" i="17" l="1"/>
  <c r="H954" i="17"/>
  <c r="P954" i="17"/>
  <c r="R954" i="17" s="1"/>
  <c r="U954" i="17" s="1"/>
  <c r="N954" i="17"/>
  <c r="Q954" i="17" l="1"/>
  <c r="S954" i="17" s="1"/>
  <c r="J954" i="17"/>
  <c r="L954" i="17" s="1"/>
  <c r="M955" i="17" l="1"/>
  <c r="N955" i="17" s="1"/>
  <c r="T954" i="17"/>
  <c r="W954" i="17"/>
  <c r="Z954" i="17"/>
  <c r="F955" i="17"/>
  <c r="I955" i="17" s="1"/>
  <c r="X954" i="17"/>
  <c r="AB954" i="17"/>
  <c r="V954" i="17"/>
  <c r="AA954" i="17"/>
  <c r="Y954" i="17"/>
  <c r="P955" i="17" l="1"/>
  <c r="R955" i="17" s="1"/>
  <c r="O955" i="17"/>
  <c r="H955" i="17"/>
  <c r="K955" i="17"/>
  <c r="G955" i="17"/>
  <c r="Q955" i="17" l="1"/>
  <c r="S955" i="17" s="1"/>
  <c r="U955" i="17"/>
  <c r="J955" i="17"/>
  <c r="T955" i="17" l="1"/>
  <c r="L955" i="17"/>
  <c r="Z955" i="17" s="1"/>
  <c r="V955" i="17" l="1"/>
  <c r="M956" i="17"/>
  <c r="P956" i="17" s="1"/>
  <c r="R956" i="17" s="1"/>
  <c r="AB955" i="17"/>
  <c r="W955" i="17"/>
  <c r="F956" i="17"/>
  <c r="G956" i="17" s="1"/>
  <c r="AA955" i="17"/>
  <c r="X955" i="17"/>
  <c r="Y955" i="17"/>
  <c r="N956" i="17" l="1"/>
  <c r="O956" i="17"/>
  <c r="H956" i="17"/>
  <c r="I956" i="17"/>
  <c r="K956" i="17" s="1"/>
  <c r="U956" i="17" s="1"/>
  <c r="Q956" i="17" l="1"/>
  <c r="S956" i="17" s="1"/>
  <c r="J956" i="17"/>
  <c r="T956" i="17" l="1"/>
  <c r="L956" i="17"/>
  <c r="Z956" i="17" s="1"/>
  <c r="Y956" i="17" l="1"/>
  <c r="F957" i="17"/>
  <c r="I957" i="17" s="1"/>
  <c r="K957" i="17" s="1"/>
  <c r="W956" i="17"/>
  <c r="AB956" i="17"/>
  <c r="AA956" i="17"/>
  <c r="X956" i="17"/>
  <c r="M957" i="17"/>
  <c r="O957" i="17" s="1"/>
  <c r="V956" i="17"/>
  <c r="G957" i="17" l="1"/>
  <c r="H957" i="17"/>
  <c r="P957" i="17"/>
  <c r="R957" i="17" s="1"/>
  <c r="U957" i="17" s="1"/>
  <c r="N957" i="17"/>
  <c r="Q957" i="17" l="1"/>
  <c r="S957" i="17" s="1"/>
  <c r="J957" i="17"/>
  <c r="T957" i="17" l="1"/>
  <c r="L957" i="17"/>
  <c r="Z957" i="17" s="1"/>
  <c r="F958" i="17" l="1"/>
  <c r="H958" i="17" s="1"/>
  <c r="V957" i="17"/>
  <c r="AB957" i="17"/>
  <c r="M958" i="17"/>
  <c r="O958" i="17" s="1"/>
  <c r="X957" i="17"/>
  <c r="W957" i="17"/>
  <c r="AA957" i="17"/>
  <c r="Y957" i="17"/>
  <c r="I958" i="17"/>
  <c r="K958" i="17" s="1"/>
  <c r="G958" i="17"/>
  <c r="N958" i="17" l="1"/>
  <c r="P958" i="17"/>
  <c r="R958" i="17" s="1"/>
  <c r="U958" i="17" s="1"/>
  <c r="J958" i="17"/>
  <c r="L958" i="17" s="1"/>
  <c r="Q958" i="17" l="1"/>
  <c r="S958" i="17" s="1"/>
  <c r="F959" i="17" s="1"/>
  <c r="Y958" i="17" l="1"/>
  <c r="T958" i="17"/>
  <c r="V958" i="17" s="1"/>
  <c r="X958" i="17"/>
  <c r="AB958" i="17"/>
  <c r="AA958" i="17"/>
  <c r="M959" i="17"/>
  <c r="O959" i="17" s="1"/>
  <c r="W958" i="17"/>
  <c r="Z958" i="17"/>
  <c r="H959" i="17"/>
  <c r="G959" i="17"/>
  <c r="I959" i="17"/>
  <c r="K959" i="17" s="1"/>
  <c r="P959" i="17" l="1"/>
  <c r="R959" i="17" s="1"/>
  <c r="U959" i="17" s="1"/>
  <c r="N959" i="17"/>
  <c r="J959" i="17"/>
  <c r="Q959" i="17" l="1"/>
  <c r="S959" i="17" s="1"/>
  <c r="L959" i="17"/>
  <c r="Z959" i="17" l="1"/>
  <c r="T959" i="17"/>
  <c r="V959" i="17" s="1"/>
  <c r="M960" i="17"/>
  <c r="F960" i="17"/>
  <c r="AA959" i="17"/>
  <c r="AB959" i="17"/>
  <c r="W959" i="17"/>
  <c r="Y959" i="17"/>
  <c r="X959" i="17"/>
  <c r="I960" i="17" l="1"/>
  <c r="K960" i="17" s="1"/>
  <c r="H960" i="17"/>
  <c r="G960" i="17"/>
  <c r="N960" i="17"/>
  <c r="P960" i="17"/>
  <c r="R960" i="17" s="1"/>
  <c r="O960" i="17"/>
  <c r="U960" i="17" l="1"/>
  <c r="Q960" i="17"/>
  <c r="S960" i="17" s="1"/>
  <c r="J960" i="17"/>
  <c r="T960" i="17" l="1"/>
  <c r="L960" i="17"/>
  <c r="Z960" i="17" s="1"/>
  <c r="F961" i="17" l="1"/>
  <c r="AA960" i="17"/>
  <c r="AB960" i="17"/>
  <c r="X960" i="17"/>
  <c r="W960" i="17"/>
  <c r="M961" i="17"/>
  <c r="Y960" i="17"/>
  <c r="V960" i="17"/>
  <c r="O961" i="17" l="1"/>
  <c r="P961" i="17"/>
  <c r="R961" i="17" s="1"/>
  <c r="N961" i="17"/>
  <c r="H961" i="17"/>
  <c r="I961" i="17"/>
  <c r="K961" i="17" s="1"/>
  <c r="G961" i="17"/>
  <c r="Q961" i="17" l="1"/>
  <c r="S961" i="17" s="1"/>
  <c r="U961" i="17"/>
  <c r="J961" i="17"/>
  <c r="T961" i="17" l="1"/>
  <c r="L961" i="17"/>
  <c r="Z961" i="17" s="1"/>
  <c r="Y961" i="17" l="1"/>
  <c r="AA961" i="17"/>
  <c r="X961" i="17"/>
  <c r="AB961" i="17"/>
  <c r="F962" i="17"/>
  <c r="M962" i="17"/>
  <c r="W961" i="17"/>
  <c r="V961" i="17"/>
  <c r="O962" i="17" l="1"/>
  <c r="N962" i="17"/>
  <c r="P962" i="17"/>
  <c r="R962" i="17" s="1"/>
  <c r="G962" i="17"/>
  <c r="H962" i="17"/>
  <c r="I962" i="17"/>
  <c r="K962" i="17" s="1"/>
  <c r="U962" i="17" l="1"/>
  <c r="J962" i="17"/>
  <c r="Q962" i="17"/>
  <c r="S962" i="17" s="1"/>
  <c r="T962" i="17" l="1"/>
  <c r="L962" i="17"/>
  <c r="Z962" i="17" s="1"/>
  <c r="AA962" i="17" l="1"/>
  <c r="F963" i="17"/>
  <c r="X962" i="17"/>
  <c r="W962" i="17"/>
  <c r="AB962" i="17"/>
  <c r="Y962" i="17"/>
  <c r="M963" i="17"/>
  <c r="V962" i="17"/>
  <c r="O963" i="17" l="1"/>
  <c r="N963" i="17"/>
  <c r="P963" i="17"/>
  <c r="R963" i="17" s="1"/>
  <c r="I963" i="17"/>
  <c r="K963" i="17" s="1"/>
  <c r="G963" i="17"/>
  <c r="H963" i="17"/>
  <c r="J963" i="17" l="1"/>
  <c r="L963" i="17" s="1"/>
  <c r="Q963" i="17"/>
  <c r="S963" i="17" s="1"/>
  <c r="U963" i="17"/>
  <c r="AB963" i="17" l="1"/>
  <c r="Z963" i="17"/>
  <c r="W963" i="17"/>
  <c r="M964" i="17"/>
  <c r="F964" i="17"/>
  <c r="AA963" i="17"/>
  <c r="Y963" i="17"/>
  <c r="X963" i="17"/>
  <c r="T963" i="17"/>
  <c r="V963" i="17" s="1"/>
  <c r="G964" i="17" l="1"/>
  <c r="I964" i="17"/>
  <c r="K964" i="17" s="1"/>
  <c r="H964" i="17"/>
  <c r="O964" i="17"/>
  <c r="N964" i="17"/>
  <c r="P964" i="17"/>
  <c r="R964" i="17" s="1"/>
  <c r="J964" i="17" l="1"/>
  <c r="L964" i="17" s="1"/>
  <c r="Q964" i="17"/>
  <c r="S964" i="17" s="1"/>
  <c r="U964" i="17"/>
  <c r="Z964" i="17" l="1"/>
  <c r="T964" i="17"/>
  <c r="V964" i="17" s="1"/>
  <c r="F965" i="17"/>
  <c r="Y964" i="17"/>
  <c r="AB964" i="17"/>
  <c r="M965" i="17"/>
  <c r="AA964" i="17"/>
  <c r="W964" i="17"/>
  <c r="X964" i="17"/>
  <c r="P965" i="17" l="1"/>
  <c r="R965" i="17" s="1"/>
  <c r="N965" i="17"/>
  <c r="O965" i="17"/>
  <c r="G965" i="17"/>
  <c r="I965" i="17"/>
  <c r="K965" i="17" s="1"/>
  <c r="H965" i="17"/>
  <c r="U965" i="17" l="1"/>
  <c r="J965" i="17"/>
  <c r="L965" i="17" s="1"/>
  <c r="Q965" i="17"/>
  <c r="S965" i="17" s="1"/>
  <c r="Z965" i="17" l="1"/>
  <c r="AB965" i="17"/>
  <c r="M966" i="17"/>
  <c r="P966" i="17" s="1"/>
  <c r="F966" i="17"/>
  <c r="H966" i="17" s="1"/>
  <c r="T965" i="17"/>
  <c r="V965" i="17" s="1"/>
  <c r="Y965" i="17"/>
  <c r="W965" i="17"/>
  <c r="X965" i="17"/>
  <c r="AA965" i="17"/>
  <c r="O966" i="17" l="1"/>
  <c r="N966" i="17"/>
  <c r="G966" i="17"/>
  <c r="I966" i="17"/>
  <c r="K966" i="17" s="1"/>
  <c r="R966" i="17"/>
  <c r="Q966" i="17" l="1"/>
  <c r="S966" i="17" s="1"/>
  <c r="U966" i="17"/>
  <c r="J966" i="17"/>
  <c r="T966" i="17" l="1"/>
  <c r="L966" i="17"/>
  <c r="Z966" i="17" s="1"/>
  <c r="AB966" i="17" l="1"/>
  <c r="Y966" i="17"/>
  <c r="V966" i="17"/>
  <c r="W966" i="17"/>
  <c r="AA966" i="17"/>
  <c r="F967" i="17"/>
  <c r="G967" i="17" s="1"/>
  <c r="M967" i="17"/>
  <c r="N967" i="17" s="1"/>
  <c r="X966" i="17"/>
  <c r="I967" i="17" l="1"/>
  <c r="K967" i="17" s="1"/>
  <c r="H967" i="17"/>
  <c r="O967" i="17"/>
  <c r="P967" i="17"/>
  <c r="R967" i="17" s="1"/>
  <c r="U967" i="17" l="1"/>
  <c r="J967" i="17"/>
  <c r="L967" i="17" s="1"/>
  <c r="Q967" i="17"/>
  <c r="S967" i="17" s="1"/>
  <c r="Z967" i="17" l="1"/>
  <c r="T967" i="17"/>
  <c r="X967" i="17"/>
  <c r="M968" i="17"/>
  <c r="F968" i="17"/>
  <c r="Y967" i="17"/>
  <c r="W967" i="17"/>
  <c r="AB967" i="17"/>
  <c r="AA967" i="17"/>
  <c r="V967" i="17"/>
  <c r="H968" i="17" l="1"/>
  <c r="I968" i="17"/>
  <c r="K968" i="17" s="1"/>
  <c r="G968" i="17"/>
  <c r="P968" i="17"/>
  <c r="R968" i="17" s="1"/>
  <c r="O968" i="17"/>
  <c r="N968" i="17"/>
  <c r="Q968" i="17" l="1"/>
  <c r="S968" i="17" s="1"/>
  <c r="J968" i="17"/>
  <c r="L968" i="17" s="1"/>
  <c r="U968" i="17"/>
  <c r="Z968" i="17" l="1"/>
  <c r="T968" i="17"/>
  <c r="V968" i="17" s="1"/>
  <c r="M969" i="17"/>
  <c r="AB968" i="17"/>
  <c r="AA968" i="17"/>
  <c r="Y968" i="17"/>
  <c r="X968" i="17"/>
  <c r="F969" i="17"/>
  <c r="W968" i="17"/>
  <c r="I969" i="17" l="1"/>
  <c r="K969" i="17" s="1"/>
  <c r="H969" i="17"/>
  <c r="G969" i="17"/>
  <c r="O969" i="17"/>
  <c r="P969" i="17"/>
  <c r="R969" i="17" s="1"/>
  <c r="N969" i="17"/>
  <c r="J969" i="17" l="1"/>
  <c r="L969" i="17" s="1"/>
  <c r="Q969" i="17"/>
  <c r="U969" i="17"/>
  <c r="T969" i="17" l="1"/>
  <c r="S969" i="17"/>
  <c r="F970" i="17" s="1"/>
  <c r="AB969" i="17"/>
  <c r="M970" i="17" l="1"/>
  <c r="P970" i="17" s="1"/>
  <c r="R970" i="17" s="1"/>
  <c r="AA969" i="17"/>
  <c r="V969" i="17"/>
  <c r="X969" i="17"/>
  <c r="Z969" i="17"/>
  <c r="Y969" i="17"/>
  <c r="W969" i="17"/>
  <c r="I970" i="17"/>
  <c r="K970" i="17" s="1"/>
  <c r="H970" i="17"/>
  <c r="G970" i="17"/>
  <c r="O970" i="17" l="1"/>
  <c r="N970" i="17"/>
  <c r="J970" i="17"/>
  <c r="L970" i="17" s="1"/>
  <c r="U970" i="17"/>
  <c r="Q970" i="17" l="1"/>
  <c r="S970" i="17" s="1"/>
  <c r="Z970" i="17" s="1"/>
  <c r="W970" i="17" l="1"/>
  <c r="AB970" i="17"/>
  <c r="Y970" i="17"/>
  <c r="M971" i="17"/>
  <c r="O971" i="17" s="1"/>
  <c r="F971" i="17"/>
  <c r="G971" i="17" s="1"/>
  <c r="T970" i="17"/>
  <c r="V970" i="17" s="1"/>
  <c r="AA970" i="17"/>
  <c r="X970" i="17"/>
  <c r="P971" i="17" l="1"/>
  <c r="R971" i="17" s="1"/>
  <c r="N971" i="17"/>
  <c r="I971" i="17"/>
  <c r="K971" i="17" s="1"/>
  <c r="H971" i="17"/>
  <c r="J971" i="17" l="1"/>
  <c r="Q971" i="17"/>
  <c r="S971" i="17" s="1"/>
  <c r="U971" i="17"/>
  <c r="T971" i="17" l="1"/>
  <c r="L971" i="17"/>
  <c r="AA971" i="17" s="1"/>
  <c r="AB971" i="17" l="1"/>
  <c r="V971" i="17"/>
  <c r="X971" i="17"/>
  <c r="M972" i="17"/>
  <c r="Z971" i="17"/>
  <c r="W971" i="17"/>
  <c r="Y971" i="17"/>
  <c r="F972" i="17"/>
  <c r="H972" i="17" l="1"/>
  <c r="G972" i="17"/>
  <c r="I972" i="17"/>
  <c r="K972" i="17" s="1"/>
  <c r="O972" i="17"/>
  <c r="N972" i="17"/>
  <c r="P972" i="17"/>
  <c r="R972" i="17" s="1"/>
  <c r="J972" i="17" l="1"/>
  <c r="L972" i="17" s="1"/>
  <c r="Q972" i="17"/>
  <c r="U972" i="17"/>
  <c r="T972" i="17" l="1"/>
  <c r="S972" i="17"/>
  <c r="Z972" i="17" s="1"/>
  <c r="AB972" i="17"/>
  <c r="V972" i="17" l="1"/>
  <c r="W972" i="17"/>
  <c r="F973" i="17"/>
  <c r="AA972" i="17"/>
  <c r="M973" i="17"/>
  <c r="Y972" i="17"/>
  <c r="X972" i="17"/>
  <c r="O973" i="17" l="1"/>
  <c r="P973" i="17"/>
  <c r="R973" i="17" s="1"/>
  <c r="N973" i="17"/>
  <c r="G973" i="17"/>
  <c r="I973" i="17"/>
  <c r="K973" i="17" s="1"/>
  <c r="H973" i="17"/>
  <c r="Q973" i="17" l="1"/>
  <c r="S973" i="17" s="1"/>
  <c r="U973" i="17"/>
  <c r="J973" i="17"/>
  <c r="T973" i="17" l="1"/>
  <c r="L973" i="17"/>
  <c r="Z973" i="17" l="1"/>
  <c r="AA973" i="17"/>
  <c r="F974" i="17"/>
  <c r="W973" i="17"/>
  <c r="M974" i="17"/>
  <c r="V973" i="17"/>
  <c r="X973" i="17"/>
  <c r="AB973" i="17"/>
  <c r="Y973" i="17"/>
  <c r="H974" i="17" l="1"/>
  <c r="I974" i="17"/>
  <c r="K974" i="17" s="1"/>
  <c r="G974" i="17"/>
  <c r="N974" i="17"/>
  <c r="P974" i="17"/>
  <c r="R974" i="17" s="1"/>
  <c r="O974" i="17"/>
  <c r="J974" i="17" l="1"/>
  <c r="L974" i="17" s="1"/>
  <c r="Q974" i="17"/>
  <c r="S974" i="17" s="1"/>
  <c r="U974" i="17"/>
  <c r="T974" i="17" l="1"/>
  <c r="V974" i="17" s="1"/>
  <c r="Z974" i="17"/>
  <c r="AB974" i="17"/>
  <c r="W974" i="17"/>
  <c r="X974" i="17"/>
  <c r="Y974" i="17"/>
  <c r="F975" i="17"/>
  <c r="AA974" i="17"/>
  <c r="M975" i="17"/>
  <c r="O975" i="17" l="1"/>
  <c r="N975" i="17"/>
  <c r="P975" i="17"/>
  <c r="R975" i="17" s="1"/>
  <c r="I975" i="17"/>
  <c r="K975" i="17" s="1"/>
  <c r="H975" i="17"/>
  <c r="G975" i="17"/>
  <c r="Q975" i="17" l="1"/>
  <c r="S975" i="17" s="1"/>
  <c r="U975" i="17"/>
  <c r="J975" i="17"/>
  <c r="L975" i="17" s="1"/>
  <c r="Y975" i="17" l="1"/>
  <c r="W975" i="17"/>
  <c r="Z975" i="17"/>
  <c r="M976" i="17"/>
  <c r="N976" i="17" s="1"/>
  <c r="F976" i="17"/>
  <c r="H976" i="17" s="1"/>
  <c r="T975" i="17"/>
  <c r="V975" i="17" s="1"/>
  <c r="X975" i="17"/>
  <c r="AB975" i="17"/>
  <c r="AA975" i="17"/>
  <c r="O976" i="17" l="1"/>
  <c r="P976" i="17"/>
  <c r="R976" i="17" s="1"/>
  <c r="G976" i="17"/>
  <c r="I976" i="17"/>
  <c r="K976" i="17" s="1"/>
  <c r="Q976" i="17" l="1"/>
  <c r="S976" i="17" s="1"/>
  <c r="U976" i="17"/>
  <c r="J976" i="17"/>
  <c r="L976" i="17" s="1"/>
  <c r="AA976" i="17" l="1"/>
  <c r="W976" i="17"/>
  <c r="F977" i="17"/>
  <c r="I977" i="17" s="1"/>
  <c r="K977" i="17" s="1"/>
  <c r="X976" i="17"/>
  <c r="Y976" i="17"/>
  <c r="M977" i="17"/>
  <c r="AB976" i="17"/>
  <c r="Z976" i="17"/>
  <c r="T976" i="17"/>
  <c r="V976" i="17" s="1"/>
  <c r="H977" i="17" l="1"/>
  <c r="G977" i="17"/>
  <c r="O977" i="17"/>
  <c r="N977" i="17"/>
  <c r="P977" i="17"/>
  <c r="R977" i="17" s="1"/>
  <c r="U977" i="17" s="1"/>
  <c r="J977" i="17" l="1"/>
  <c r="L977" i="17" s="1"/>
  <c r="Q977" i="17"/>
  <c r="S977" i="17" s="1"/>
  <c r="Z977" i="17" l="1"/>
  <c r="W977" i="17"/>
  <c r="AB977" i="17"/>
  <c r="X977" i="17"/>
  <c r="F978" i="17"/>
  <c r="G978" i="17" s="1"/>
  <c r="Y977" i="17"/>
  <c r="M978" i="17"/>
  <c r="N978" i="17" s="1"/>
  <c r="AA977" i="17"/>
  <c r="T977" i="17"/>
  <c r="V977" i="17" s="1"/>
  <c r="I978" i="17" l="1"/>
  <c r="K978" i="17" s="1"/>
  <c r="H978" i="17"/>
  <c r="P978" i="17"/>
  <c r="R978" i="17" s="1"/>
  <c r="O978" i="17"/>
  <c r="Q978" i="17" l="1"/>
  <c r="S978" i="17" s="1"/>
  <c r="U978" i="17"/>
  <c r="J978" i="17"/>
  <c r="T978" i="17" s="1"/>
  <c r="L978" i="17" l="1"/>
  <c r="AA978" i="17" s="1"/>
  <c r="M979" i="17" l="1"/>
  <c r="P979" i="17" s="1"/>
  <c r="R979" i="17" s="1"/>
  <c r="W978" i="17"/>
  <c r="Y978" i="17"/>
  <c r="V978" i="17"/>
  <c r="AB978" i="17"/>
  <c r="X978" i="17"/>
  <c r="Z978" i="17"/>
  <c r="F979" i="17"/>
  <c r="O979" i="17" l="1"/>
  <c r="N979" i="17"/>
  <c r="Q979" i="17" s="1"/>
  <c r="S979" i="17" s="1"/>
  <c r="G979" i="17"/>
  <c r="I979" i="17"/>
  <c r="K979" i="17" s="1"/>
  <c r="U979" i="17" s="1"/>
  <c r="H979" i="17"/>
  <c r="J979" i="17" l="1"/>
  <c r="L979" i="17" s="1"/>
  <c r="T979" i="17" l="1"/>
  <c r="V979" i="17" s="1"/>
  <c r="Z979" i="17"/>
  <c r="F980" i="17"/>
  <c r="X979" i="17"/>
  <c r="M980" i="17"/>
  <c r="W979" i="17"/>
  <c r="AB979" i="17"/>
  <c r="AA979" i="17"/>
  <c r="Y979" i="17"/>
  <c r="N980" i="17" l="1"/>
  <c r="P980" i="17"/>
  <c r="R980" i="17" s="1"/>
  <c r="O980" i="17"/>
  <c r="H980" i="17"/>
  <c r="I980" i="17"/>
  <c r="K980" i="17" s="1"/>
  <c r="G980" i="17"/>
  <c r="U980" i="17" l="1"/>
  <c r="Q980" i="17"/>
  <c r="S980" i="17" s="1"/>
  <c r="J980" i="17"/>
  <c r="L980" i="17" l="1"/>
  <c r="T980" i="17"/>
  <c r="AB980" i="17" l="1"/>
  <c r="AA980" i="17"/>
  <c r="Z980" i="17"/>
  <c r="X980" i="17"/>
  <c r="W980" i="17"/>
  <c r="F981" i="17"/>
  <c r="Y980" i="17"/>
  <c r="V980" i="17"/>
  <c r="M981" i="17"/>
  <c r="P981" i="17" l="1"/>
  <c r="R981" i="17" s="1"/>
  <c r="O981" i="17"/>
  <c r="N981" i="17"/>
  <c r="H981" i="17"/>
  <c r="G981" i="17"/>
  <c r="I981" i="17"/>
  <c r="K981" i="17" s="1"/>
  <c r="J981" i="17" l="1"/>
  <c r="L981" i="17" s="1"/>
  <c r="Q981" i="17"/>
  <c r="S981" i="17" s="1"/>
  <c r="U981" i="17"/>
  <c r="T981" i="17" l="1"/>
  <c r="V981" i="17" s="1"/>
  <c r="Z981" i="17"/>
  <c r="AA981" i="17"/>
  <c r="W981" i="17"/>
  <c r="Y981" i="17"/>
  <c r="X981" i="17"/>
  <c r="F982" i="17"/>
  <c r="AB981" i="17"/>
  <c r="M982" i="17"/>
  <c r="P982" i="17" l="1"/>
  <c r="R982" i="17" s="1"/>
  <c r="O982" i="17"/>
  <c r="N982" i="17"/>
  <c r="I982" i="17"/>
  <c r="K982" i="17" s="1"/>
  <c r="G982" i="17"/>
  <c r="H982" i="17"/>
  <c r="U982" i="17" l="1"/>
  <c r="Q982" i="17"/>
  <c r="S982" i="17" s="1"/>
  <c r="J982" i="17"/>
  <c r="T982" i="17" l="1"/>
  <c r="L982" i="17"/>
  <c r="Z982" i="17" l="1"/>
  <c r="AB982" i="17"/>
  <c r="AA982" i="17"/>
  <c r="V982" i="17"/>
  <c r="F983" i="17"/>
  <c r="W982" i="17"/>
  <c r="Y982" i="17"/>
  <c r="M983" i="17"/>
  <c r="X982" i="17"/>
  <c r="O983" i="17" l="1"/>
  <c r="P983" i="17"/>
  <c r="R983" i="17" s="1"/>
  <c r="N983" i="17"/>
  <c r="I983" i="17"/>
  <c r="K983" i="17" s="1"/>
  <c r="G983" i="17"/>
  <c r="H983" i="17"/>
  <c r="J983" i="17" l="1"/>
  <c r="L983" i="17" s="1"/>
  <c r="Q983" i="17"/>
  <c r="S983" i="17" s="1"/>
  <c r="U983" i="17"/>
  <c r="T983" i="17" l="1"/>
  <c r="V983" i="17" s="1"/>
  <c r="X983" i="17"/>
  <c r="AB983" i="17"/>
  <c r="AA983" i="17"/>
  <c r="M984" i="17"/>
  <c r="Y983" i="17"/>
  <c r="Z983" i="17"/>
  <c r="W983" i="17"/>
  <c r="F984" i="17"/>
  <c r="I984" i="17" l="1"/>
  <c r="K984" i="17" s="1"/>
  <c r="G984" i="17"/>
  <c r="H984" i="17"/>
  <c r="N984" i="17"/>
  <c r="P984" i="17"/>
  <c r="R984" i="17" s="1"/>
  <c r="O984" i="17"/>
  <c r="J984" i="17" l="1"/>
  <c r="L984" i="17" s="1"/>
  <c r="Q984" i="17"/>
  <c r="S984" i="17" s="1"/>
  <c r="U984" i="17"/>
  <c r="AA984" i="17" l="1"/>
  <c r="Y984" i="17"/>
  <c r="M985" i="17"/>
  <c r="N985" i="17" s="1"/>
  <c r="W984" i="17"/>
  <c r="Z984" i="17"/>
  <c r="X984" i="17"/>
  <c r="F985" i="17"/>
  <c r="I985" i="17" s="1"/>
  <c r="K985" i="17" s="1"/>
  <c r="AB984" i="17"/>
  <c r="T984" i="17"/>
  <c r="V984" i="17" s="1"/>
  <c r="O985" i="17" l="1"/>
  <c r="G985" i="17"/>
  <c r="P985" i="17"/>
  <c r="R985" i="17" s="1"/>
  <c r="U985" i="17" s="1"/>
  <c r="H985" i="17"/>
  <c r="J985" i="17" l="1"/>
  <c r="L985" i="17" s="1"/>
  <c r="Q985" i="17"/>
  <c r="S985" i="17" s="1"/>
  <c r="Z985" i="17" l="1"/>
  <c r="W985" i="17"/>
  <c r="T985" i="17"/>
  <c r="V985" i="17" s="1"/>
  <c r="AB985" i="17"/>
  <c r="M986" i="17"/>
  <c r="P986" i="17" s="1"/>
  <c r="R986" i="17" s="1"/>
  <c r="F986" i="17"/>
  <c r="H986" i="17" s="1"/>
  <c r="Y985" i="17"/>
  <c r="AA985" i="17"/>
  <c r="X985" i="17"/>
  <c r="I986" i="17" l="1"/>
  <c r="K986" i="17" s="1"/>
  <c r="U986" i="17" s="1"/>
  <c r="N986" i="17"/>
  <c r="O986" i="17"/>
  <c r="G986" i="17"/>
  <c r="J986" i="17" l="1"/>
  <c r="L986" i="17" s="1"/>
  <c r="Q986" i="17"/>
  <c r="T986" i="17" l="1"/>
  <c r="S986" i="17"/>
  <c r="Y986" i="17" s="1"/>
  <c r="W986" i="17" l="1"/>
  <c r="X986" i="17"/>
  <c r="AB986" i="17"/>
  <c r="F987" i="17"/>
  <c r="H987" i="17" s="1"/>
  <c r="AA986" i="17"/>
  <c r="M987" i="17"/>
  <c r="P987" i="17" s="1"/>
  <c r="R987" i="17" s="1"/>
  <c r="Z986" i="17"/>
  <c r="V986" i="17"/>
  <c r="G987" i="17" l="1"/>
  <c r="I987" i="17"/>
  <c r="K987" i="17" s="1"/>
  <c r="U987" i="17" s="1"/>
  <c r="N987" i="17"/>
  <c r="O987" i="17"/>
  <c r="J987" i="17" l="1"/>
  <c r="L987" i="17" s="1"/>
  <c r="Q987" i="17"/>
  <c r="S987" i="17" s="1"/>
  <c r="T987" i="17" l="1"/>
  <c r="V987" i="17" s="1"/>
  <c r="W987" i="17"/>
  <c r="Y987" i="17"/>
  <c r="AB987" i="17"/>
  <c r="F988" i="17"/>
  <c r="H988" i="17" s="1"/>
  <c r="Z987" i="17"/>
  <c r="X987" i="17"/>
  <c r="AA987" i="17"/>
  <c r="M988" i="17"/>
  <c r="N988" i="17" s="1"/>
  <c r="I988" i="17" l="1"/>
  <c r="K988" i="17" s="1"/>
  <c r="G988" i="17"/>
  <c r="O988" i="17"/>
  <c r="P988" i="17"/>
  <c r="R988" i="17" s="1"/>
  <c r="U988" i="17" l="1"/>
  <c r="J988" i="17"/>
  <c r="L988" i="17" s="1"/>
  <c r="Q988" i="17"/>
  <c r="S988" i="17" s="1"/>
  <c r="T988" i="17" l="1"/>
  <c r="X988" i="17"/>
  <c r="Y988" i="17"/>
  <c r="M989" i="17"/>
  <c r="O989" i="17" s="1"/>
  <c r="AB988" i="17"/>
  <c r="W988" i="17"/>
  <c r="F989" i="17"/>
  <c r="AA988" i="17"/>
  <c r="Z988" i="17"/>
  <c r="V988" i="17"/>
  <c r="P989" i="17" l="1"/>
  <c r="R989" i="17" s="1"/>
  <c r="N989" i="17"/>
  <c r="G989" i="17"/>
  <c r="I989" i="17"/>
  <c r="K989" i="17" s="1"/>
  <c r="H989" i="17"/>
  <c r="U989" i="17" l="1"/>
  <c r="Q989" i="17"/>
  <c r="S989" i="17" s="1"/>
  <c r="J989" i="17"/>
  <c r="L989" i="17" s="1"/>
  <c r="T989" i="17" l="1"/>
  <c r="V989" i="17" s="1"/>
  <c r="AB989" i="17"/>
  <c r="W989" i="17"/>
  <c r="X989" i="17"/>
  <c r="M990" i="17"/>
  <c r="Z989" i="17"/>
  <c r="Y989" i="17"/>
  <c r="F990" i="17"/>
  <c r="AA989" i="17"/>
  <c r="O990" i="17" l="1"/>
  <c r="P990" i="17"/>
  <c r="R990" i="17" s="1"/>
  <c r="N990" i="17"/>
  <c r="I990" i="17"/>
  <c r="K990" i="17" s="1"/>
  <c r="G990" i="17"/>
  <c r="H990" i="17"/>
  <c r="Q990" i="17" l="1"/>
  <c r="S990" i="17" s="1"/>
  <c r="U990" i="17"/>
  <c r="J990" i="17"/>
  <c r="L990" i="17" s="1"/>
  <c r="T990" i="17" l="1"/>
  <c r="V990" i="17" s="1"/>
  <c r="M991" i="17"/>
  <c r="AB990" i="17"/>
  <c r="Y990" i="17"/>
  <c r="AA990" i="17"/>
  <c r="Z990" i="17"/>
  <c r="F991" i="17"/>
  <c r="W990" i="17"/>
  <c r="X990" i="17"/>
  <c r="H991" i="17" l="1"/>
  <c r="G991" i="17"/>
  <c r="I991" i="17"/>
  <c r="K991" i="17" s="1"/>
  <c r="N991" i="17"/>
  <c r="O991" i="17"/>
  <c r="P991" i="17"/>
  <c r="R991" i="17" s="1"/>
  <c r="J991" i="17" l="1"/>
  <c r="L991" i="17" s="1"/>
  <c r="U991" i="17"/>
  <c r="Q991" i="17"/>
  <c r="S991" i="17" s="1"/>
  <c r="Z991" i="17" l="1"/>
  <c r="AA991" i="17"/>
  <c r="AB991" i="17"/>
  <c r="F992" i="17"/>
  <c r="H992" i="17" s="1"/>
  <c r="W991" i="17"/>
  <c r="Y991" i="17"/>
  <c r="X991" i="17"/>
  <c r="M992" i="17"/>
  <c r="O992" i="17" s="1"/>
  <c r="T991" i="17"/>
  <c r="V991" i="17" s="1"/>
  <c r="I992" i="17" l="1"/>
  <c r="K992" i="17" s="1"/>
  <c r="G992" i="17"/>
  <c r="N992" i="17"/>
  <c r="P992" i="17"/>
  <c r="R992" i="17" s="1"/>
  <c r="J992" i="17" l="1"/>
  <c r="L992" i="17" s="1"/>
  <c r="U992" i="17"/>
  <c r="Q992" i="17"/>
  <c r="S992" i="17" s="1"/>
  <c r="Z992" i="17" l="1"/>
  <c r="T992" i="17"/>
  <c r="Y992" i="17"/>
  <c r="W992" i="17"/>
  <c r="M993" i="17"/>
  <c r="AB992" i="17"/>
  <c r="F993" i="17"/>
  <c r="X992" i="17"/>
  <c r="AA992" i="17"/>
  <c r="V992" i="17"/>
  <c r="O993" i="17" l="1"/>
  <c r="N993" i="17"/>
  <c r="P993" i="17"/>
  <c r="R993" i="17" s="1"/>
  <c r="G993" i="17"/>
  <c r="H993" i="17"/>
  <c r="I993" i="17"/>
  <c r="K993" i="17" s="1"/>
  <c r="U993" i="17" l="1"/>
  <c r="Q993" i="17"/>
  <c r="S993" i="17" s="1"/>
  <c r="J993" i="17"/>
  <c r="T993" i="17" l="1"/>
  <c r="L993" i="17"/>
  <c r="Z993" i="17" s="1"/>
  <c r="V993" i="17" l="1"/>
  <c r="W993" i="17"/>
  <c r="AA993" i="17"/>
  <c r="X993" i="17"/>
  <c r="AB993" i="17"/>
  <c r="F994" i="17"/>
  <c r="Y993" i="17"/>
  <c r="M994" i="17"/>
  <c r="P994" i="17" l="1"/>
  <c r="R994" i="17" s="1"/>
  <c r="N994" i="17"/>
  <c r="O994" i="17"/>
  <c r="G994" i="17"/>
  <c r="I994" i="17"/>
  <c r="K994" i="17" s="1"/>
  <c r="H994" i="17"/>
  <c r="U994" i="17" l="1"/>
  <c r="J994" i="17"/>
  <c r="L994" i="17" s="1"/>
  <c r="Q994" i="17"/>
  <c r="S994" i="17" s="1"/>
  <c r="T994" i="17" l="1"/>
  <c r="V994" i="17" s="1"/>
  <c r="Z994" i="17"/>
  <c r="M995" i="17"/>
  <c r="P995" i="17" s="1"/>
  <c r="R995" i="17" s="1"/>
  <c r="Y994" i="17"/>
  <c r="F995" i="17"/>
  <c r="H995" i="17" s="1"/>
  <c r="W994" i="17"/>
  <c r="AB994" i="17"/>
  <c r="AA994" i="17"/>
  <c r="X994" i="17"/>
  <c r="O995" i="17" l="1"/>
  <c r="I995" i="17"/>
  <c r="K995" i="17" s="1"/>
  <c r="U995" i="17" s="1"/>
  <c r="N995" i="17"/>
  <c r="G995" i="17"/>
  <c r="J995" i="17" l="1"/>
  <c r="L995" i="17" s="1"/>
  <c r="Q995" i="17"/>
  <c r="S995" i="17" s="1"/>
  <c r="Z995" i="17" l="1"/>
  <c r="W995" i="17"/>
  <c r="T995" i="17"/>
  <c r="V995" i="17" s="1"/>
  <c r="Y995" i="17"/>
  <c r="F996" i="17"/>
  <c r="I996" i="17" s="1"/>
  <c r="K996" i="17" s="1"/>
  <c r="M996" i="17"/>
  <c r="N996" i="17" s="1"/>
  <c r="X995" i="17"/>
  <c r="AB995" i="17"/>
  <c r="AA995" i="17"/>
  <c r="H996" i="17" l="1"/>
  <c r="G996" i="17"/>
  <c r="P996" i="17"/>
  <c r="R996" i="17" s="1"/>
  <c r="U996" i="17" s="1"/>
  <c r="O996" i="17"/>
  <c r="J996" i="17" l="1"/>
  <c r="L996" i="17" s="1"/>
  <c r="Q996" i="17"/>
  <c r="S996" i="17" s="1"/>
  <c r="Y996" i="17" l="1"/>
  <c r="W996" i="17"/>
  <c r="F997" i="17"/>
  <c r="G997" i="17" s="1"/>
  <c r="X996" i="17"/>
  <c r="AA996" i="17"/>
  <c r="AB996" i="17"/>
  <c r="Z996" i="17"/>
  <c r="M997" i="17"/>
  <c r="O997" i="17" s="1"/>
  <c r="T996" i="17"/>
  <c r="V996" i="17" s="1"/>
  <c r="H997" i="17" l="1"/>
  <c r="I997" i="17"/>
  <c r="K997" i="17" s="1"/>
  <c r="N997" i="17"/>
  <c r="P997" i="17"/>
  <c r="R997" i="17" s="1"/>
  <c r="J997" i="17" l="1"/>
  <c r="L997" i="17" s="1"/>
  <c r="U997" i="17"/>
  <c r="Q997" i="17"/>
  <c r="S997" i="17" s="1"/>
  <c r="Z997" i="17" l="1"/>
  <c r="T997" i="17"/>
  <c r="AA997" i="17"/>
  <c r="W997" i="17"/>
  <c r="Y997" i="17"/>
  <c r="M998" i="17"/>
  <c r="AB997" i="17"/>
  <c r="X997" i="17"/>
  <c r="F998" i="17"/>
  <c r="V997" i="17"/>
  <c r="I998" i="17" l="1"/>
  <c r="K998" i="17" s="1"/>
  <c r="H998" i="17"/>
  <c r="G998" i="17"/>
  <c r="N998" i="17"/>
  <c r="P998" i="17"/>
  <c r="R998" i="17" s="1"/>
  <c r="O998" i="17"/>
  <c r="J998" i="17" l="1"/>
  <c r="L998" i="17" s="1"/>
  <c r="Q998" i="17"/>
  <c r="S998" i="17" s="1"/>
  <c r="U998" i="17"/>
  <c r="Z998" i="17" l="1"/>
  <c r="X998" i="17"/>
  <c r="W998" i="17"/>
  <c r="AA998" i="17"/>
  <c r="Y998" i="17"/>
  <c r="AB998" i="17"/>
  <c r="F999" i="17"/>
  <c r="M999" i="17"/>
  <c r="T998" i="17"/>
  <c r="V998" i="17" s="1"/>
  <c r="G999" i="17" l="1"/>
  <c r="H999" i="17"/>
  <c r="I999" i="17"/>
  <c r="K999" i="17" s="1"/>
  <c r="N999" i="17"/>
  <c r="O999" i="17"/>
  <c r="P999" i="17"/>
  <c r="R999" i="17" s="1"/>
  <c r="J999" i="17" l="1"/>
  <c r="L999" i="17" s="1"/>
  <c r="U999" i="17"/>
  <c r="Q999" i="17"/>
  <c r="S999" i="17" s="1"/>
  <c r="Z999" i="17" l="1"/>
  <c r="T999" i="17"/>
  <c r="V999" i="17" s="1"/>
  <c r="M1000" i="17"/>
  <c r="AB999" i="17"/>
  <c r="X999" i="17"/>
  <c r="F1000" i="17"/>
  <c r="AA999" i="17"/>
  <c r="Y999" i="17"/>
  <c r="W999" i="17"/>
  <c r="G1000" i="17" l="1"/>
  <c r="H1000" i="17"/>
  <c r="I1000" i="17"/>
  <c r="K1000" i="17" s="1"/>
  <c r="P1000" i="17"/>
  <c r="R1000" i="17" s="1"/>
  <c r="O1000" i="17"/>
  <c r="N1000" i="17"/>
  <c r="Q1000" i="17" l="1"/>
  <c r="S1000" i="17" s="1"/>
  <c r="J1000" i="17"/>
  <c r="U1000" i="17"/>
  <c r="T1000" i="17" l="1"/>
  <c r="L1000" i="17"/>
  <c r="Z1000" i="17" s="1"/>
  <c r="M1001" i="17" l="1"/>
  <c r="N1001" i="17" s="1"/>
  <c r="V1000" i="17"/>
  <c r="X1000" i="17"/>
  <c r="W1000" i="17"/>
  <c r="Y1000" i="17"/>
  <c r="AB1000" i="17"/>
  <c r="AA1000" i="17"/>
  <c r="F1001" i="17"/>
  <c r="G1001" i="17" s="1"/>
  <c r="P1001" i="17" l="1"/>
  <c r="R1001" i="17" s="1"/>
  <c r="O1001" i="17"/>
  <c r="Q1001" i="17" s="1"/>
  <c r="S1001" i="17" s="1"/>
  <c r="I1001" i="17"/>
  <c r="K1001" i="17" s="1"/>
  <c r="H1001" i="17"/>
  <c r="U1001" i="17" l="1"/>
  <c r="J1001" i="17"/>
  <c r="T1001" i="17" s="1"/>
  <c r="L1001" i="17" l="1"/>
  <c r="Z1001" i="17" s="1"/>
  <c r="F1002" i="17" l="1"/>
  <c r="H1002" i="17" s="1"/>
  <c r="V1001" i="17"/>
  <c r="W1001" i="17"/>
  <c r="M1002" i="17"/>
  <c r="N1002" i="17" s="1"/>
  <c r="AB1001" i="17"/>
  <c r="Y1001" i="17"/>
  <c r="X1001" i="17"/>
  <c r="AA1001" i="17"/>
  <c r="I1002" i="17" l="1"/>
  <c r="K1002" i="17" s="1"/>
  <c r="G1002" i="17"/>
  <c r="O1002" i="17"/>
  <c r="P1002" i="17"/>
  <c r="R1002" i="17" s="1"/>
  <c r="U1002" i="17" l="1"/>
  <c r="J1002" i="17"/>
  <c r="L1002" i="17" s="1"/>
  <c r="Q1002" i="17"/>
  <c r="T1002" i="17" l="1"/>
  <c r="S1002" i="17"/>
  <c r="Y1002" i="17" s="1"/>
  <c r="Z1002" i="17"/>
  <c r="W1002" i="17"/>
  <c r="F1003" i="17" l="1"/>
  <c r="H1003" i="17" s="1"/>
  <c r="X1002" i="17"/>
  <c r="AB1002" i="17"/>
  <c r="AA1002" i="17"/>
  <c r="M1003" i="17"/>
  <c r="N1003" i="17" s="1"/>
  <c r="V1002" i="17"/>
  <c r="I1003" i="17" l="1"/>
  <c r="K1003" i="17" s="1"/>
  <c r="G1003" i="17"/>
  <c r="O1003" i="17"/>
  <c r="P1003" i="17"/>
  <c r="R1003" i="17" s="1"/>
  <c r="U1003" i="17" l="1"/>
  <c r="J1003" i="17"/>
  <c r="L1003" i="17" s="1"/>
  <c r="Q1003" i="17"/>
  <c r="S1003" i="17" s="1"/>
  <c r="AB1003" i="17" l="1"/>
  <c r="Z1003" i="17"/>
  <c r="W1003" i="17"/>
  <c r="AA1003" i="17"/>
  <c r="F1004" i="17"/>
  <c r="H1004" i="17" s="1"/>
  <c r="X1003" i="17"/>
  <c r="Y1003" i="17"/>
  <c r="T1003" i="17"/>
  <c r="V1003" i="17" s="1"/>
  <c r="M1004" i="17"/>
  <c r="I1004" i="17" l="1"/>
  <c r="K1004" i="17" s="1"/>
  <c r="G1004" i="17"/>
  <c r="N1004" i="17"/>
  <c r="O1004" i="17"/>
  <c r="P1004" i="17"/>
  <c r="R1004" i="17" s="1"/>
  <c r="U1004" i="17" l="1"/>
  <c r="J1004" i="17"/>
  <c r="L1004" i="17" s="1"/>
  <c r="Q1004" i="17"/>
  <c r="S1004" i="17" s="1"/>
  <c r="AA1004" i="17" l="1"/>
  <c r="W1004" i="17"/>
  <c r="Z1004" i="17"/>
  <c r="M1005" i="17"/>
  <c r="O1005" i="17" s="1"/>
  <c r="X1004" i="17"/>
  <c r="Y1004" i="17"/>
  <c r="AB1004" i="17"/>
  <c r="F1005" i="17"/>
  <c r="G1005" i="17" s="1"/>
  <c r="T1004" i="17"/>
  <c r="V1004" i="17" s="1"/>
  <c r="N1005" i="17" l="1"/>
  <c r="P1005" i="17"/>
  <c r="R1005" i="17" s="1"/>
  <c r="H1005" i="17"/>
  <c r="I1005" i="17"/>
  <c r="K1005" i="17" s="1"/>
  <c r="U1005" i="17" l="1"/>
  <c r="Q1005" i="17"/>
  <c r="S1005" i="17" s="1"/>
  <c r="J1005" i="17"/>
  <c r="T1005" i="17" l="1"/>
  <c r="L1005" i="17"/>
  <c r="Z1005" i="17" s="1"/>
  <c r="Y1005" i="17" l="1"/>
  <c r="W1005" i="17"/>
  <c r="V1005" i="17"/>
  <c r="AB1005" i="17"/>
  <c r="M1006" i="17"/>
  <c r="O1006" i="17" s="1"/>
  <c r="F1006" i="17"/>
  <c r="G1006" i="17" s="1"/>
  <c r="X1005" i="17"/>
  <c r="AA1005" i="17"/>
  <c r="P1006" i="17" l="1"/>
  <c r="R1006" i="17" s="1"/>
  <c r="N1006" i="17"/>
  <c r="H1006" i="17"/>
  <c r="I1006" i="17"/>
  <c r="K1006" i="17" s="1"/>
  <c r="Q1006" i="17" l="1"/>
  <c r="S1006" i="17" s="1"/>
  <c r="U1006" i="17"/>
  <c r="J1006" i="17"/>
  <c r="T1006" i="17" l="1"/>
  <c r="L1006" i="17"/>
  <c r="Z1006" i="17" s="1"/>
  <c r="V1006" i="17" l="1"/>
  <c r="X1006" i="17"/>
  <c r="W1006" i="17"/>
  <c r="AB1006" i="17"/>
  <c r="M1007" i="17"/>
  <c r="P1007" i="17" s="1"/>
  <c r="R1007" i="17" s="1"/>
  <c r="F1007" i="17"/>
  <c r="I1007" i="17" s="1"/>
  <c r="K1007" i="17" s="1"/>
  <c r="Y1006" i="17"/>
  <c r="AA1006" i="17"/>
  <c r="O1007" i="17" l="1"/>
  <c r="N1007" i="17"/>
  <c r="G1007" i="17"/>
  <c r="H1007" i="17"/>
  <c r="U1007" i="17"/>
  <c r="Q1007" i="17" l="1"/>
  <c r="S1007" i="17" s="1"/>
  <c r="J1007" i="17"/>
  <c r="T1007" i="17" l="1"/>
  <c r="L1007" i="17"/>
  <c r="Z1007" i="17" s="1"/>
  <c r="Y1007" i="17" l="1"/>
  <c r="V1007" i="17"/>
  <c r="X1007" i="17"/>
  <c r="W1007" i="17"/>
  <c r="M1008" i="17"/>
  <c r="P1008" i="17" s="1"/>
  <c r="R1008" i="17" s="1"/>
  <c r="AB1007" i="17"/>
  <c r="F1008" i="17"/>
  <c r="I1008" i="17" s="1"/>
  <c r="K1008" i="17" s="1"/>
  <c r="AA1007" i="17"/>
  <c r="N1008" i="17" l="1"/>
  <c r="O1008" i="17"/>
  <c r="G1008" i="17"/>
  <c r="H1008" i="17"/>
  <c r="U1008" i="17"/>
  <c r="Q1008" i="17" l="1"/>
  <c r="S1008" i="17" s="1"/>
  <c r="J1008" i="17"/>
  <c r="T1008" i="17" l="1"/>
  <c r="L1008" i="17"/>
  <c r="Z1008" i="17" s="1"/>
  <c r="W1008" i="17"/>
  <c r="V1008" i="17" l="1"/>
  <c r="M1009" i="17"/>
  <c r="N1009" i="17" s="1"/>
  <c r="AA1008" i="17"/>
  <c r="Y1008" i="17"/>
  <c r="F1009" i="17"/>
  <c r="I1009" i="17" s="1"/>
  <c r="K1009" i="17" s="1"/>
  <c r="X1008" i="17"/>
  <c r="AB1008" i="17"/>
  <c r="O1009" i="17" l="1"/>
  <c r="P1009" i="17"/>
  <c r="R1009" i="17" s="1"/>
  <c r="U1009" i="17" s="1"/>
  <c r="H1009" i="17"/>
  <c r="G1009" i="17"/>
  <c r="Q1009" i="17" l="1"/>
  <c r="S1009" i="17" s="1"/>
  <c r="J1009" i="17"/>
  <c r="T1009" i="17" l="1"/>
  <c r="L1009" i="17"/>
  <c r="Z1009" i="17" s="1"/>
  <c r="V1009" i="17" l="1"/>
  <c r="M1010" i="17"/>
  <c r="O1010" i="17" s="1"/>
  <c r="W1009" i="17"/>
  <c r="Y1009" i="17"/>
  <c r="AB1009" i="17"/>
  <c r="AA1009" i="17"/>
  <c r="F1010" i="17"/>
  <c r="H1010" i="17" s="1"/>
  <c r="X1009" i="17"/>
  <c r="N1010" i="17" l="1"/>
  <c r="P1010" i="17"/>
  <c r="R1010" i="17" s="1"/>
  <c r="G1010" i="17"/>
  <c r="I1010" i="17"/>
  <c r="K1010" i="17" s="1"/>
  <c r="U1010" i="17" l="1"/>
  <c r="Q1010" i="17"/>
  <c r="S1010" i="17" s="1"/>
  <c r="J1010" i="17"/>
  <c r="L1010" i="17" s="1"/>
  <c r="Z1010" i="17" s="1"/>
  <c r="F1011" i="17" l="1"/>
  <c r="I1011" i="17" s="1"/>
  <c r="K1011" i="17" s="1"/>
  <c r="AA1010" i="17"/>
  <c r="X1010" i="17"/>
  <c r="M1011" i="17"/>
  <c r="N1011" i="17" s="1"/>
  <c r="W1010" i="17"/>
  <c r="T1010" i="17"/>
  <c r="V1010" i="17" s="1"/>
  <c r="Y1010" i="17"/>
  <c r="AB1010" i="17"/>
  <c r="P1011" i="17" l="1"/>
  <c r="R1011" i="17" s="1"/>
  <c r="U1011" i="17" s="1"/>
  <c r="G1011" i="17"/>
  <c r="H1011" i="17"/>
  <c r="O1011" i="17"/>
  <c r="Q1011" i="17" l="1"/>
  <c r="S1011" i="17" s="1"/>
  <c r="J1011" i="17"/>
  <c r="T1011" i="17" l="1"/>
  <c r="L1011" i="17"/>
  <c r="Z1011" i="17" s="1"/>
  <c r="F1012" i="17"/>
  <c r="W1011" i="17" l="1"/>
  <c r="X1011" i="17"/>
  <c r="V1011" i="17"/>
  <c r="AB1011" i="17"/>
  <c r="AA1011" i="17"/>
  <c r="Y1011" i="17"/>
  <c r="M1012" i="17"/>
  <c r="P1012" i="17" s="1"/>
  <c r="R1012" i="17" s="1"/>
  <c r="G1012" i="17"/>
  <c r="H1012" i="17"/>
  <c r="I1012" i="17"/>
  <c r="K1012" i="17" s="1"/>
  <c r="O1012" i="17" l="1"/>
  <c r="N1012" i="17"/>
  <c r="U1012" i="17"/>
  <c r="J1012" i="17"/>
  <c r="Q1012" i="17" l="1"/>
  <c r="S1012" i="17" s="1"/>
  <c r="L1012" i="17"/>
  <c r="Z1012" i="17" l="1"/>
  <c r="T1012" i="17"/>
  <c r="W1012" i="17"/>
  <c r="M1013" i="17"/>
  <c r="AA1012" i="17"/>
  <c r="Y1012" i="17"/>
  <c r="F1013" i="17"/>
  <c r="X1012" i="17"/>
  <c r="AB1012" i="17"/>
  <c r="V1012" i="17"/>
  <c r="H1013" i="17" l="1"/>
  <c r="G1013" i="17"/>
  <c r="I1013" i="17"/>
  <c r="K1013" i="17" s="1"/>
  <c r="N1013" i="17"/>
  <c r="O1013" i="17"/>
  <c r="P1013" i="17"/>
  <c r="R1013" i="17" s="1"/>
  <c r="Q1013" i="17" l="1"/>
  <c r="S1013" i="17" s="1"/>
  <c r="U1013" i="17"/>
  <c r="J1013" i="17"/>
  <c r="T1013" i="17" l="1"/>
  <c r="L1013" i="17"/>
  <c r="Z1013" i="17" s="1"/>
  <c r="X1013" i="17" l="1"/>
  <c r="F1014" i="17"/>
  <c r="AB1013" i="17"/>
  <c r="AA1013" i="17"/>
  <c r="M1014" i="17"/>
  <c r="W1013" i="17"/>
  <c r="Y1013" i="17"/>
  <c r="V1013" i="17"/>
  <c r="P1014" i="17" l="1"/>
  <c r="R1014" i="17" s="1"/>
  <c r="N1014" i="17"/>
  <c r="O1014" i="17"/>
  <c r="H1014" i="17"/>
  <c r="I1014" i="17"/>
  <c r="K1014" i="17" s="1"/>
  <c r="G1014" i="17"/>
  <c r="J1014" i="17" l="1"/>
  <c r="L1014" i="17" s="1"/>
  <c r="U1014" i="17"/>
  <c r="Q1014" i="17"/>
  <c r="S1014" i="17" s="1"/>
  <c r="Z1014" i="17" l="1"/>
  <c r="AA1014" i="17"/>
  <c r="X1014" i="17"/>
  <c r="M1015" i="17"/>
  <c r="Y1014" i="17"/>
  <c r="AB1014" i="17"/>
  <c r="F1015" i="17"/>
  <c r="W1014" i="17"/>
  <c r="T1014" i="17"/>
  <c r="V1014" i="17" s="1"/>
  <c r="N1015" i="17" l="1"/>
  <c r="P1015" i="17"/>
  <c r="R1015" i="17" s="1"/>
  <c r="O1015" i="17"/>
  <c r="I1015" i="17"/>
  <c r="K1015" i="17" s="1"/>
  <c r="G1015" i="17"/>
  <c r="H1015" i="17"/>
  <c r="Q1015" i="17" l="1"/>
  <c r="S1015" i="17" s="1"/>
  <c r="J1015" i="17"/>
  <c r="U1015" i="17"/>
  <c r="T1015" i="17" l="1"/>
  <c r="L1015" i="17"/>
  <c r="Z1015" i="17" s="1"/>
  <c r="W1015" i="17" l="1"/>
  <c r="AB1015" i="17"/>
  <c r="M1016" i="17"/>
  <c r="F1016" i="17"/>
  <c r="AA1015" i="17"/>
  <c r="X1015" i="17"/>
  <c r="Y1015" i="17"/>
  <c r="V1015" i="17"/>
  <c r="G1016" i="17" l="1"/>
  <c r="I1016" i="17"/>
  <c r="K1016" i="17" s="1"/>
  <c r="H1016" i="17"/>
  <c r="N1016" i="17"/>
  <c r="O1016" i="17"/>
  <c r="P1016" i="17"/>
  <c r="R1016" i="17" s="1"/>
  <c r="J1016" i="17" l="1"/>
  <c r="L1016" i="17" s="1"/>
  <c r="U1016" i="17"/>
  <c r="Q1016" i="17"/>
  <c r="T1016" i="17" l="1"/>
  <c r="S1016" i="17"/>
  <c r="Z1016" i="17" s="1"/>
  <c r="W1016" i="17" l="1"/>
  <c r="V1016" i="17"/>
  <c r="AA1016" i="17"/>
  <c r="AB1016" i="17"/>
  <c r="Y1016" i="17"/>
  <c r="X1016" i="17"/>
  <c r="F1017" i="17"/>
  <c r="I1017" i="17" s="1"/>
  <c r="K1017" i="17" s="1"/>
  <c r="M1017" i="17"/>
  <c r="O1017" i="17" s="1"/>
  <c r="G1017" i="17" l="1"/>
  <c r="H1017" i="17"/>
  <c r="P1017" i="17"/>
  <c r="R1017" i="17" s="1"/>
  <c r="U1017" i="17" s="1"/>
  <c r="N1017" i="17"/>
  <c r="J1017" i="17" l="1"/>
  <c r="L1017" i="17" s="1"/>
  <c r="Q1017" i="17"/>
  <c r="S1017" i="17" s="1"/>
  <c r="Z1017" i="17" l="1"/>
  <c r="T1017" i="17"/>
  <c r="F1018" i="17"/>
  <c r="Y1017" i="17"/>
  <c r="AB1017" i="17"/>
  <c r="X1017" i="17"/>
  <c r="M1018" i="17"/>
  <c r="AA1017" i="17"/>
  <c r="W1017" i="17"/>
  <c r="V1017" i="17"/>
  <c r="N1018" i="17" l="1"/>
  <c r="O1018" i="17"/>
  <c r="P1018" i="17"/>
  <c r="R1018" i="17" s="1"/>
  <c r="G1018" i="17"/>
  <c r="H1018" i="17"/>
  <c r="I1018" i="17"/>
  <c r="K1018" i="17" s="1"/>
  <c r="J1018" i="17" l="1"/>
  <c r="L1018" i="17" s="1"/>
  <c r="U1018" i="17"/>
  <c r="Q1018" i="17"/>
  <c r="S1018" i="17" s="1"/>
  <c r="X1018" i="17" l="1"/>
  <c r="Z1018" i="17"/>
  <c r="Y1018" i="17"/>
  <c r="W1018" i="17"/>
  <c r="F1019" i="17"/>
  <c r="T1018" i="17"/>
  <c r="V1018" i="17" s="1"/>
  <c r="M1019" i="17"/>
  <c r="AB1018" i="17"/>
  <c r="AA1018" i="17"/>
  <c r="G1019" i="17" l="1"/>
  <c r="H1019" i="17"/>
  <c r="I1019" i="17"/>
  <c r="K1019" i="17" s="1"/>
  <c r="N1019" i="17"/>
  <c r="P1019" i="17"/>
  <c r="R1019" i="17" s="1"/>
  <c r="O1019" i="17"/>
  <c r="U1019" i="17" l="1"/>
  <c r="Q1019" i="17"/>
  <c r="S1019" i="17" s="1"/>
  <c r="J1019" i="17"/>
  <c r="T1019" i="17" l="1"/>
  <c r="L1019" i="17"/>
  <c r="Z1019" i="17" s="1"/>
  <c r="AA1019" i="17" l="1"/>
  <c r="Y1019" i="17"/>
  <c r="X1019" i="17"/>
  <c r="F1020" i="17"/>
  <c r="W1019" i="17"/>
  <c r="AB1019" i="17"/>
  <c r="M1020" i="17"/>
  <c r="V1019" i="17"/>
  <c r="O1020" i="17" l="1"/>
  <c r="N1020" i="17"/>
  <c r="P1020" i="17"/>
  <c r="R1020" i="17" s="1"/>
  <c r="G1020" i="17"/>
  <c r="I1020" i="17"/>
  <c r="K1020" i="17" s="1"/>
  <c r="H1020" i="17"/>
  <c r="Q1020" i="17" l="1"/>
  <c r="S1020" i="17" s="1"/>
  <c r="U1020" i="17"/>
  <c r="J1020" i="17"/>
  <c r="T1020" i="17" l="1"/>
  <c r="L1020" i="17"/>
  <c r="Z1020" i="17" s="1"/>
  <c r="AB1020" i="17" l="1"/>
  <c r="F1021" i="17"/>
  <c r="Y1020" i="17"/>
  <c r="X1020" i="17"/>
  <c r="W1020" i="17"/>
  <c r="M1021" i="17"/>
  <c r="AA1020" i="17"/>
  <c r="V1020" i="17"/>
  <c r="N1021" i="17" l="1"/>
  <c r="O1021" i="17"/>
  <c r="P1021" i="17"/>
  <c r="R1021" i="17" s="1"/>
  <c r="H1021" i="17"/>
  <c r="I1021" i="17"/>
  <c r="K1021" i="17" s="1"/>
  <c r="G1021" i="17"/>
  <c r="J1021" i="17" l="1"/>
  <c r="L1021" i="17" s="1"/>
  <c r="U1021" i="17"/>
  <c r="Q1021" i="17"/>
  <c r="T1021" i="17" l="1"/>
  <c r="S1021" i="17"/>
  <c r="M1022" i="17" s="1"/>
  <c r="W1021" i="17"/>
  <c r="Y1021" i="17" l="1"/>
  <c r="X1021" i="17"/>
  <c r="AA1021" i="17"/>
  <c r="F1022" i="17"/>
  <c r="H1022" i="17" s="1"/>
  <c r="V1021" i="17"/>
  <c r="AB1021" i="17"/>
  <c r="Z1021" i="17"/>
  <c r="O1022" i="17"/>
  <c r="P1022" i="17"/>
  <c r="R1022" i="17" s="1"/>
  <c r="N1022" i="17"/>
  <c r="I1022" i="17" l="1"/>
  <c r="K1022" i="17" s="1"/>
  <c r="U1022" i="17" s="1"/>
  <c r="G1022" i="17"/>
  <c r="Q1022" i="17"/>
  <c r="S1022" i="17" s="1"/>
  <c r="J1022" i="17" l="1"/>
  <c r="T1022" i="17" s="1"/>
  <c r="L1022" i="17" l="1"/>
  <c r="Z1022" i="17" s="1"/>
  <c r="M1023" i="17" l="1"/>
  <c r="P1023" i="17" s="1"/>
  <c r="R1023" i="17" s="1"/>
  <c r="AA1022" i="17"/>
  <c r="AB1022" i="17"/>
  <c r="Y1022" i="17"/>
  <c r="F1023" i="17"/>
  <c r="I1023" i="17" s="1"/>
  <c r="K1023" i="17" s="1"/>
  <c r="W1022" i="17"/>
  <c r="V1022" i="17"/>
  <c r="X1022" i="17"/>
  <c r="O1023" i="17" l="1"/>
  <c r="U1023" i="17"/>
  <c r="N1023" i="17"/>
  <c r="H1023" i="17"/>
  <c r="G1023" i="17"/>
  <c r="Q1023" i="17" l="1"/>
  <c r="S1023" i="17" s="1"/>
  <c r="J1023" i="17"/>
  <c r="L1023" i="17" s="1"/>
  <c r="AB1023" i="17" l="1"/>
  <c r="W1023" i="17"/>
  <c r="M1024" i="17"/>
  <c r="N1024" i="17" s="1"/>
  <c r="Y1023" i="17"/>
  <c r="X1023" i="17"/>
  <c r="Z1023" i="17"/>
  <c r="AA1023" i="17"/>
  <c r="F1024" i="17"/>
  <c r="G1024" i="17" s="1"/>
  <c r="T1023" i="17"/>
  <c r="V1023" i="17" s="1"/>
  <c r="P1024" i="17" l="1"/>
  <c r="R1024" i="17" s="1"/>
  <c r="O1024" i="17"/>
  <c r="I1024" i="17"/>
  <c r="K1024" i="17" s="1"/>
  <c r="H1024" i="17"/>
  <c r="J1024" i="17" l="1"/>
  <c r="L1024" i="17" s="1"/>
  <c r="U1024" i="17"/>
  <c r="Q1024" i="17"/>
  <c r="S1024" i="17" s="1"/>
  <c r="X1024" i="17" l="1"/>
  <c r="W1024" i="17"/>
  <c r="Z1024" i="17"/>
  <c r="M1025" i="17"/>
  <c r="N1025" i="17" s="1"/>
  <c r="Y1024" i="17"/>
  <c r="AB1024" i="17"/>
  <c r="F1025" i="17"/>
  <c r="H1025" i="17" s="1"/>
  <c r="T1024" i="17"/>
  <c r="V1024" i="17" s="1"/>
  <c r="AA1024" i="17"/>
  <c r="O1025" i="17" l="1"/>
  <c r="P1025" i="17"/>
  <c r="R1025" i="17" s="1"/>
  <c r="G1025" i="17"/>
  <c r="I1025" i="17"/>
  <c r="K1025" i="17" s="1"/>
  <c r="U1025" i="17" l="1"/>
  <c r="Q1025" i="17"/>
  <c r="S1025" i="17" s="1"/>
  <c r="J1025" i="17"/>
  <c r="L1025" i="17" s="1"/>
  <c r="Z1025" i="17" l="1"/>
  <c r="F1026" i="17"/>
  <c r="I1026" i="17" s="1"/>
  <c r="K1026" i="17" s="1"/>
  <c r="Y1025" i="17"/>
  <c r="M1026" i="17"/>
  <c r="O1026" i="17" s="1"/>
  <c r="W1025" i="17"/>
  <c r="AA1025" i="17"/>
  <c r="X1025" i="17"/>
  <c r="AB1025" i="17"/>
  <c r="T1025" i="17"/>
  <c r="V1025" i="17" s="1"/>
  <c r="N1026" i="17" l="1"/>
  <c r="H1026" i="17"/>
  <c r="G1026" i="17"/>
  <c r="P1026" i="17"/>
  <c r="R1026" i="17" s="1"/>
  <c r="U1026" i="17" s="1"/>
  <c r="Q1026" i="17" l="1"/>
  <c r="S1026" i="17" s="1"/>
  <c r="J1026" i="17"/>
  <c r="L1026" i="17" s="1"/>
  <c r="Z1026" i="17" l="1"/>
  <c r="Y1026" i="17"/>
  <c r="AB1026" i="17"/>
  <c r="F1027" i="17"/>
  <c r="G1027" i="17" s="1"/>
  <c r="W1026" i="17"/>
  <c r="M1027" i="17"/>
  <c r="P1027" i="17" s="1"/>
  <c r="R1027" i="17" s="1"/>
  <c r="X1026" i="17"/>
  <c r="AA1026" i="17"/>
  <c r="T1026" i="17"/>
  <c r="V1026" i="17" s="1"/>
  <c r="N1027" i="17" l="1"/>
  <c r="H1027" i="17"/>
  <c r="I1027" i="17"/>
  <c r="K1027" i="17" s="1"/>
  <c r="U1027" i="17" s="1"/>
  <c r="O1027" i="17"/>
  <c r="Q1027" i="17" l="1"/>
  <c r="S1027" i="17" s="1"/>
  <c r="J1027" i="17"/>
  <c r="T1027" i="17" l="1"/>
  <c r="L1027" i="17"/>
  <c r="Z1027" i="17" s="1"/>
  <c r="V1027" i="17" l="1"/>
  <c r="W1027" i="17"/>
  <c r="Y1027" i="17"/>
  <c r="X1027" i="17"/>
  <c r="M1028" i="17"/>
  <c r="N1028" i="17" s="1"/>
  <c r="F1028" i="17"/>
  <c r="G1028" i="17" s="1"/>
  <c r="AB1027" i="17"/>
  <c r="AA1027" i="17"/>
  <c r="O1028" i="17" l="1"/>
  <c r="P1028" i="17"/>
  <c r="R1028" i="17" s="1"/>
  <c r="H1028" i="17"/>
  <c r="I1028" i="17"/>
  <c r="K1028" i="17" s="1"/>
  <c r="U1028" i="17" l="1"/>
  <c r="Q1028" i="17"/>
  <c r="S1028" i="17" s="1"/>
  <c r="J1028" i="17"/>
  <c r="T1028" i="17" l="1"/>
  <c r="L1028" i="17"/>
  <c r="Z1028" i="17" s="1"/>
  <c r="F1029" i="17"/>
  <c r="AB1028" i="17" l="1"/>
  <c r="V1028" i="17"/>
  <c r="Y1028" i="17"/>
  <c r="W1028" i="17"/>
  <c r="X1028" i="17"/>
  <c r="AA1028" i="17"/>
  <c r="M1029" i="17"/>
  <c r="O1029" i="17" s="1"/>
  <c r="G1029" i="17"/>
  <c r="I1029" i="17"/>
  <c r="K1029" i="17" s="1"/>
  <c r="H1029" i="17"/>
  <c r="N1029" i="17" l="1"/>
  <c r="P1029" i="17"/>
  <c r="R1029" i="17" s="1"/>
  <c r="U1029" i="17" s="1"/>
  <c r="J1029" i="17"/>
  <c r="L1029" i="17" s="1"/>
  <c r="Q1029" i="17" l="1"/>
  <c r="S1029" i="17" s="1"/>
  <c r="Z1029" i="17" s="1"/>
  <c r="Y1029" i="17" l="1"/>
  <c r="W1029" i="17"/>
  <c r="F1030" i="17"/>
  <c r="G1030" i="17" s="1"/>
  <c r="X1029" i="17"/>
  <c r="AA1029" i="17"/>
  <c r="AB1029" i="17"/>
  <c r="M1030" i="17"/>
  <c r="O1030" i="17" s="1"/>
  <c r="T1029" i="17"/>
  <c r="V1029" i="17" s="1"/>
  <c r="H1030" i="17" l="1"/>
  <c r="I1030" i="17"/>
  <c r="K1030" i="17" s="1"/>
  <c r="P1030" i="17"/>
  <c r="R1030" i="17" s="1"/>
  <c r="N1030" i="17"/>
  <c r="Q1030" i="17" l="1"/>
  <c r="S1030" i="17" s="1"/>
  <c r="J1030" i="17"/>
  <c r="L1030" i="17" s="1"/>
  <c r="U1030" i="17"/>
  <c r="T1030" i="17" l="1"/>
  <c r="AA1030" i="17"/>
  <c r="M1031" i="17"/>
  <c r="P1031" i="17" s="1"/>
  <c r="R1031" i="17" s="1"/>
  <c r="Y1030" i="17"/>
  <c r="Z1030" i="17"/>
  <c r="V1030" i="17"/>
  <c r="AB1030" i="17"/>
  <c r="F1031" i="17"/>
  <c r="I1031" i="17" s="1"/>
  <c r="K1031" i="17" s="1"/>
  <c r="X1030" i="17"/>
  <c r="W1030" i="17"/>
  <c r="O1031" i="17" l="1"/>
  <c r="N1031" i="17"/>
  <c r="Q1031" i="17" s="1"/>
  <c r="S1031" i="17" s="1"/>
  <c r="H1031" i="17"/>
  <c r="G1031" i="17"/>
  <c r="U1031" i="17"/>
  <c r="J1031" i="17" l="1"/>
  <c r="L1031" i="17" s="1"/>
  <c r="X1031" i="17" s="1"/>
  <c r="F1032" i="17" l="1"/>
  <c r="AB1031" i="17"/>
  <c r="W1031" i="17"/>
  <c r="M1032" i="17"/>
  <c r="P1032" i="17" s="1"/>
  <c r="R1032" i="17" s="1"/>
  <c r="Y1031" i="17"/>
  <c r="AA1031" i="17"/>
  <c r="Z1031" i="17"/>
  <c r="T1031" i="17"/>
  <c r="V1031" i="17" s="1"/>
  <c r="I1032" i="17"/>
  <c r="K1032" i="17" s="1"/>
  <c r="H1032" i="17"/>
  <c r="G1032" i="17"/>
  <c r="O1032" i="17"/>
  <c r="N1032" i="17" l="1"/>
  <c r="Q1032" i="17" s="1"/>
  <c r="S1032" i="17" s="1"/>
  <c r="U1032" i="17"/>
  <c r="J1032" i="17"/>
  <c r="T1032" i="17" l="1"/>
  <c r="L1032" i="17"/>
  <c r="Z1032" i="17" s="1"/>
  <c r="AA1032" i="17" l="1"/>
  <c r="Y1032" i="17"/>
  <c r="W1032" i="17"/>
  <c r="X1032" i="17"/>
  <c r="AB1032" i="17"/>
  <c r="M1033" i="17"/>
  <c r="F1033" i="17"/>
  <c r="V1032" i="17"/>
  <c r="I1033" i="17" l="1"/>
  <c r="K1033" i="17" s="1"/>
  <c r="H1033" i="17"/>
  <c r="G1033" i="17"/>
  <c r="N1033" i="17"/>
  <c r="P1033" i="17"/>
  <c r="R1033" i="17" s="1"/>
  <c r="O1033" i="17"/>
  <c r="J1033" i="17" l="1"/>
  <c r="L1033" i="17" s="1"/>
  <c r="Q1033" i="17"/>
  <c r="U1033" i="17"/>
  <c r="T1033" i="17" l="1"/>
  <c r="S1033" i="17"/>
  <c r="M1034" i="17" s="1"/>
  <c r="AB1033" i="17" l="1"/>
  <c r="Z1033" i="17"/>
  <c r="Y1033" i="17"/>
  <c r="AA1033" i="17"/>
  <c r="F1034" i="17"/>
  <c r="G1034" i="17" s="1"/>
  <c r="X1033" i="17"/>
  <c r="O1034" i="17"/>
  <c r="N1034" i="17"/>
  <c r="P1034" i="17"/>
  <c r="R1034" i="17" s="1"/>
  <c r="W1033" i="17"/>
  <c r="V1033" i="17"/>
  <c r="H1034" i="17" l="1"/>
  <c r="I1034" i="17"/>
  <c r="K1034" i="17" s="1"/>
  <c r="U1034" i="17" s="1"/>
  <c r="Q1034" i="17"/>
  <c r="J1034" i="17" l="1"/>
  <c r="L1034" i="17" s="1"/>
  <c r="S1034" i="17"/>
  <c r="AA1034" i="17" l="1"/>
  <c r="AB1034" i="17"/>
  <c r="W1034" i="17"/>
  <c r="Y1034" i="17"/>
  <c r="M1035" i="17"/>
  <c r="O1035" i="17" s="1"/>
  <c r="Z1034" i="17"/>
  <c r="T1034" i="17"/>
  <c r="V1034" i="17" s="1"/>
  <c r="X1034" i="17"/>
  <c r="F1035" i="17"/>
  <c r="G1035" i="17" s="1"/>
  <c r="P1035" i="17" l="1"/>
  <c r="R1035" i="17" s="1"/>
  <c r="N1035" i="17"/>
  <c r="I1035" i="17"/>
  <c r="K1035" i="17" s="1"/>
  <c r="H1035" i="17"/>
  <c r="J1035" i="17" l="1"/>
  <c r="L1035" i="17" s="1"/>
  <c r="Q1035" i="17"/>
  <c r="U1035" i="17"/>
  <c r="T1035" i="17" l="1"/>
  <c r="S1035" i="17"/>
  <c r="AA1035" i="17" s="1"/>
  <c r="Y1035" i="17"/>
  <c r="AB1035" i="17" l="1"/>
  <c r="F1036" i="17"/>
  <c r="I1036" i="17" s="1"/>
  <c r="K1036" i="17" s="1"/>
  <c r="M1036" i="17"/>
  <c r="O1036" i="17" s="1"/>
  <c r="X1035" i="17"/>
  <c r="V1035" i="17"/>
  <c r="Z1035" i="17"/>
  <c r="W1035" i="17"/>
  <c r="H1036" i="17" l="1"/>
  <c r="G1036" i="17"/>
  <c r="N1036" i="17"/>
  <c r="P1036" i="17"/>
  <c r="R1036" i="17" s="1"/>
  <c r="U1036" i="17" s="1"/>
  <c r="J1036" i="17" l="1"/>
  <c r="L1036" i="17" s="1"/>
  <c r="Q1036" i="17"/>
  <c r="S1036" i="17" s="1"/>
  <c r="Z1036" i="17" l="1"/>
  <c r="W1036" i="17"/>
  <c r="M1037" i="17"/>
  <c r="N1037" i="17" s="1"/>
  <c r="T1036" i="17"/>
  <c r="V1036" i="17" s="1"/>
  <c r="F1037" i="17"/>
  <c r="H1037" i="17" s="1"/>
  <c r="AA1036" i="17"/>
  <c r="AB1036" i="17"/>
  <c r="Y1036" i="17"/>
  <c r="X1036" i="17"/>
  <c r="O1037" i="17" l="1"/>
  <c r="P1037" i="17"/>
  <c r="R1037" i="17" s="1"/>
  <c r="G1037" i="17"/>
  <c r="I1037" i="17"/>
  <c r="K1037" i="17" s="1"/>
  <c r="U1037" i="17" l="1"/>
  <c r="Q1037" i="17"/>
  <c r="S1037" i="17" s="1"/>
  <c r="J1037" i="17"/>
  <c r="L1037" i="17" s="1"/>
  <c r="W1037" i="17" l="1"/>
  <c r="X1037" i="17"/>
  <c r="T1037" i="17"/>
  <c r="V1037" i="17" s="1"/>
  <c r="Z1037" i="17"/>
  <c r="AA1037" i="17"/>
  <c r="Y1037" i="17"/>
  <c r="AB1037" i="17"/>
  <c r="M1038" i="17"/>
  <c r="P1038" i="17" s="1"/>
  <c r="R1038" i="17" s="1"/>
  <c r="F1038" i="17"/>
  <c r="G1038" i="17" s="1"/>
  <c r="O1038" i="17" l="1"/>
  <c r="N1038" i="17"/>
  <c r="H1038" i="17"/>
  <c r="I1038" i="17"/>
  <c r="K1038" i="17" s="1"/>
  <c r="U1038" i="17" s="1"/>
  <c r="Q1038" i="17" l="1"/>
  <c r="S1038" i="17" s="1"/>
  <c r="J1038" i="17"/>
  <c r="L1038" i="17" s="1"/>
  <c r="T1038" i="17" l="1"/>
  <c r="V1038" i="17" s="1"/>
  <c r="Z1038" i="17"/>
  <c r="AB1038" i="17"/>
  <c r="F1039" i="17"/>
  <c r="X1038" i="17"/>
  <c r="M1039" i="17"/>
  <c r="Y1038" i="17"/>
  <c r="W1038" i="17"/>
  <c r="AA1038" i="17"/>
  <c r="G1039" i="17" l="1"/>
  <c r="H1039" i="17"/>
  <c r="I1039" i="17"/>
  <c r="K1039" i="17" s="1"/>
  <c r="N1039" i="17"/>
  <c r="P1039" i="17"/>
  <c r="R1039" i="17" s="1"/>
  <c r="O1039" i="17"/>
  <c r="Q1039" i="17" l="1"/>
  <c r="S1039" i="17" s="1"/>
  <c r="U1039" i="17"/>
  <c r="J1039" i="17"/>
  <c r="T1039" i="17" l="1"/>
  <c r="L1039" i="17"/>
  <c r="Z1039" i="17" s="1"/>
  <c r="AA1039" i="17" l="1"/>
  <c r="X1039" i="17"/>
  <c r="Y1039" i="17"/>
  <c r="AB1039" i="17"/>
  <c r="W1039" i="17"/>
  <c r="F1040" i="17"/>
  <c r="M1040" i="17"/>
  <c r="V1039" i="17"/>
  <c r="P1040" i="17" l="1"/>
  <c r="R1040" i="17" s="1"/>
  <c r="N1040" i="17"/>
  <c r="O1040" i="17"/>
  <c r="G1040" i="17"/>
  <c r="I1040" i="17"/>
  <c r="K1040" i="17" s="1"/>
  <c r="H1040" i="17"/>
  <c r="Q1040" i="17" l="1"/>
  <c r="S1040" i="17" s="1"/>
  <c r="U1040" i="17"/>
  <c r="J1040" i="17"/>
  <c r="T1040" i="17" l="1"/>
  <c r="L1040" i="17"/>
  <c r="Z1040" i="17" s="1"/>
  <c r="M1041" i="17" l="1"/>
  <c r="X1040" i="17"/>
  <c r="Y1040" i="17"/>
  <c r="W1040" i="17"/>
  <c r="F1041" i="17"/>
  <c r="AA1040" i="17"/>
  <c r="AB1040" i="17"/>
  <c r="V1040" i="17"/>
  <c r="G1041" i="17" l="1"/>
  <c r="I1041" i="17"/>
  <c r="K1041" i="17" s="1"/>
  <c r="H1041" i="17"/>
  <c r="O1041" i="17"/>
  <c r="N1041" i="17"/>
  <c r="P1041" i="17"/>
  <c r="R1041" i="17" s="1"/>
  <c r="Q1041" i="17" l="1"/>
  <c r="S1041" i="17" s="1"/>
  <c r="U1041" i="17"/>
  <c r="J1041" i="17"/>
  <c r="T1041" i="17" l="1"/>
  <c r="L1041" i="17"/>
  <c r="Z1041" i="17" s="1"/>
  <c r="AB1041" i="17" l="1"/>
  <c r="M1042" i="17"/>
  <c r="Y1041" i="17"/>
  <c r="AA1041" i="17"/>
  <c r="X1041" i="17"/>
  <c r="W1041" i="17"/>
  <c r="F1042" i="17"/>
  <c r="V1041" i="17"/>
  <c r="H1042" i="17" l="1"/>
  <c r="G1042" i="17"/>
  <c r="I1042" i="17"/>
  <c r="K1042" i="17" s="1"/>
  <c r="P1042" i="17"/>
  <c r="R1042" i="17" s="1"/>
  <c r="O1042" i="17"/>
  <c r="N1042" i="17"/>
  <c r="Q1042" i="17" l="1"/>
  <c r="S1042" i="17" s="1"/>
  <c r="U1042" i="17"/>
  <c r="J1042" i="17"/>
  <c r="T1042" i="17" l="1"/>
  <c r="L1042" i="17"/>
  <c r="Z1042" i="17" s="1"/>
  <c r="AB1042" i="17" l="1"/>
  <c r="Y1042" i="17"/>
  <c r="M1043" i="17"/>
  <c r="W1042" i="17"/>
  <c r="X1042" i="17"/>
  <c r="AA1042" i="17"/>
  <c r="F1043" i="17"/>
  <c r="V1042" i="17"/>
  <c r="H1043" i="17" l="1"/>
  <c r="I1043" i="17"/>
  <c r="K1043" i="17" s="1"/>
  <c r="G1043" i="17"/>
  <c r="P1043" i="17"/>
  <c r="R1043" i="17" s="1"/>
  <c r="O1043" i="17"/>
  <c r="N1043" i="17"/>
  <c r="J1043" i="17" l="1"/>
  <c r="L1043" i="17" s="1"/>
  <c r="Q1043" i="17"/>
  <c r="S1043" i="17" s="1"/>
  <c r="U1043" i="17"/>
  <c r="Z1043" i="17" l="1"/>
  <c r="X1043" i="17"/>
  <c r="AA1043" i="17"/>
  <c r="Y1043" i="17"/>
  <c r="W1043" i="17"/>
  <c r="M1044" i="17"/>
  <c r="AB1043" i="17"/>
  <c r="F1044" i="17"/>
  <c r="T1043" i="17"/>
  <c r="V1043" i="17" s="1"/>
  <c r="H1044" i="17" l="1"/>
  <c r="G1044" i="17"/>
  <c r="I1044" i="17"/>
  <c r="K1044" i="17" s="1"/>
  <c r="N1044" i="17"/>
  <c r="P1044" i="17"/>
  <c r="R1044" i="17" s="1"/>
  <c r="O1044" i="17"/>
  <c r="U1044" i="17" l="1"/>
  <c r="J1044" i="17"/>
  <c r="Q1044" i="17"/>
  <c r="S1044" i="17" s="1"/>
  <c r="T1044" i="17" l="1"/>
  <c r="L1044" i="17"/>
  <c r="Z1044" i="17" s="1"/>
  <c r="AB1044" i="17" l="1"/>
  <c r="Y1044" i="17"/>
  <c r="F1045" i="17"/>
  <c r="X1044" i="17"/>
  <c r="M1045" i="17"/>
  <c r="AA1044" i="17"/>
  <c r="W1044" i="17"/>
  <c r="V1044" i="17"/>
  <c r="I1045" i="17" l="1"/>
  <c r="K1045" i="17" s="1"/>
  <c r="H1045" i="17"/>
  <c r="G1045" i="17"/>
  <c r="P1045" i="17"/>
  <c r="R1045" i="17" s="1"/>
  <c r="N1045" i="17"/>
  <c r="O1045" i="17"/>
  <c r="J1045" i="17" l="1"/>
  <c r="L1045" i="17" s="1"/>
  <c r="Q1045" i="17"/>
  <c r="S1045" i="17" s="1"/>
  <c r="U1045" i="17"/>
  <c r="Z1045" i="17" l="1"/>
  <c r="T1045" i="17"/>
  <c r="M1046" i="17"/>
  <c r="AA1045" i="17"/>
  <c r="Y1045" i="17"/>
  <c r="W1045" i="17"/>
  <c r="X1045" i="17"/>
  <c r="F1046" i="17"/>
  <c r="AB1045" i="17"/>
  <c r="V1045" i="17"/>
  <c r="I1046" i="17" l="1"/>
  <c r="K1046" i="17" s="1"/>
  <c r="G1046" i="17"/>
  <c r="H1046" i="17"/>
  <c r="N1046" i="17"/>
  <c r="P1046" i="17"/>
  <c r="R1046" i="17" s="1"/>
  <c r="O1046" i="17"/>
  <c r="Q1046" i="17" l="1"/>
  <c r="S1046" i="17" s="1"/>
  <c r="J1046" i="17"/>
  <c r="U1046" i="17"/>
  <c r="T1046" i="17" l="1"/>
  <c r="L1046" i="17"/>
  <c r="Z1046" i="17" s="1"/>
  <c r="F1047" i="17" l="1"/>
  <c r="AB1046" i="17"/>
  <c r="M1047" i="17"/>
  <c r="W1046" i="17"/>
  <c r="Y1046" i="17"/>
  <c r="AA1046" i="17"/>
  <c r="X1046" i="17"/>
  <c r="V1046" i="17"/>
  <c r="N1047" i="17" l="1"/>
  <c r="O1047" i="17"/>
  <c r="P1047" i="17"/>
  <c r="R1047" i="17" s="1"/>
  <c r="H1047" i="17"/>
  <c r="G1047" i="17"/>
  <c r="I1047" i="17"/>
  <c r="K1047" i="17" s="1"/>
  <c r="U1047" i="17" l="1"/>
  <c r="Q1047" i="17"/>
  <c r="S1047" i="17" s="1"/>
  <c r="J1047" i="17"/>
  <c r="T1047" i="17" l="1"/>
  <c r="L1047" i="17"/>
  <c r="Z1047" i="17" s="1"/>
  <c r="W1047" i="17" l="1"/>
  <c r="Y1047" i="17"/>
  <c r="M1048" i="17"/>
  <c r="AA1047" i="17"/>
  <c r="F1048" i="17"/>
  <c r="X1047" i="17"/>
  <c r="AB1047" i="17"/>
  <c r="V1047" i="17"/>
  <c r="P1048" i="17" l="1"/>
  <c r="R1048" i="17" s="1"/>
  <c r="N1048" i="17"/>
  <c r="O1048" i="17"/>
  <c r="I1048" i="17"/>
  <c r="K1048" i="17" s="1"/>
  <c r="G1048" i="17"/>
  <c r="H1048" i="17"/>
  <c r="U1048" i="17" l="1"/>
  <c r="J1048" i="17"/>
  <c r="Q1048" i="17"/>
  <c r="S1048" i="17" s="1"/>
  <c r="T1048" i="17" l="1"/>
  <c r="L1048" i="17"/>
  <c r="Z1048" i="17" s="1"/>
  <c r="Y1048" i="17" l="1"/>
  <c r="M1049" i="17"/>
  <c r="F1049" i="17"/>
  <c r="AB1048" i="17"/>
  <c r="W1048" i="17"/>
  <c r="AA1048" i="17"/>
  <c r="X1048" i="17"/>
  <c r="V1048" i="17"/>
  <c r="I1049" i="17" l="1"/>
  <c r="K1049" i="17" s="1"/>
  <c r="H1049" i="17"/>
  <c r="G1049" i="17"/>
  <c r="O1049" i="17"/>
  <c r="N1049" i="17"/>
  <c r="P1049" i="17"/>
  <c r="R1049" i="17" s="1"/>
  <c r="Q1049" i="17" l="1"/>
  <c r="S1049" i="17" s="1"/>
  <c r="J1049" i="17"/>
  <c r="U1049" i="17"/>
  <c r="T1049" i="17" l="1"/>
  <c r="L1049" i="17"/>
  <c r="Z1049" i="17" s="1"/>
  <c r="M1050" i="17" l="1"/>
  <c r="F1050" i="17"/>
  <c r="AB1049" i="17"/>
  <c r="Y1049" i="17"/>
  <c r="AA1049" i="17"/>
  <c r="W1049" i="17"/>
  <c r="X1049" i="17"/>
  <c r="V1049" i="17"/>
  <c r="H1050" i="17" l="1"/>
  <c r="G1050" i="17"/>
  <c r="I1050" i="17"/>
  <c r="K1050" i="17" s="1"/>
  <c r="N1050" i="17"/>
  <c r="P1050" i="17"/>
  <c r="R1050" i="17" s="1"/>
  <c r="O1050" i="17"/>
  <c r="J1050" i="17" l="1"/>
  <c r="L1050" i="17" s="1"/>
  <c r="Q1050" i="17"/>
  <c r="S1050" i="17" s="1"/>
  <c r="U1050" i="17"/>
  <c r="Z1050" i="17" l="1"/>
  <c r="T1050" i="17"/>
  <c r="V1050" i="17" s="1"/>
  <c r="X1050" i="17"/>
  <c r="AB1050" i="17"/>
  <c r="M1051" i="17"/>
  <c r="Y1050" i="17"/>
  <c r="F1051" i="17"/>
  <c r="AA1050" i="17"/>
  <c r="W1050" i="17"/>
  <c r="N1051" i="17" l="1"/>
  <c r="P1051" i="17"/>
  <c r="R1051" i="17" s="1"/>
  <c r="O1051" i="17"/>
  <c r="I1051" i="17"/>
  <c r="K1051" i="17" s="1"/>
  <c r="G1051" i="17"/>
  <c r="H1051" i="17"/>
  <c r="U1051" i="17" l="1"/>
  <c r="J1051" i="17"/>
  <c r="L1051" i="17" s="1"/>
  <c r="Q1051" i="17"/>
  <c r="S1051" i="17" s="1"/>
  <c r="Z1051" i="17" l="1"/>
  <c r="AB1051" i="17"/>
  <c r="W1051" i="17"/>
  <c r="Y1051" i="17"/>
  <c r="X1051" i="17"/>
  <c r="F1052" i="17"/>
  <c r="AA1051" i="17"/>
  <c r="M1052" i="17"/>
  <c r="T1051" i="17"/>
  <c r="V1051" i="17" s="1"/>
  <c r="I1052" i="17" l="1"/>
  <c r="K1052" i="17" s="1"/>
  <c r="G1052" i="17"/>
  <c r="H1052" i="17"/>
  <c r="P1052" i="17"/>
  <c r="R1052" i="17" s="1"/>
  <c r="O1052" i="17"/>
  <c r="N1052" i="17"/>
  <c r="Q1052" i="17" l="1"/>
  <c r="S1052" i="17" s="1"/>
  <c r="J1052" i="17"/>
  <c r="U1052" i="17"/>
  <c r="T1052" i="17" l="1"/>
  <c r="L1052" i="17"/>
  <c r="Z1052" i="17" s="1"/>
  <c r="W1052" i="17" l="1"/>
  <c r="X1052" i="17"/>
  <c r="V1052" i="17"/>
  <c r="AB1052" i="17"/>
  <c r="M1053" i="17"/>
  <c r="O1053" i="17" s="1"/>
  <c r="F1053" i="17"/>
  <c r="G1053" i="17" s="1"/>
  <c r="Y1052" i="17"/>
  <c r="AA1052" i="17"/>
  <c r="P1053" i="17" l="1"/>
  <c r="R1053" i="17" s="1"/>
  <c r="N1053" i="17"/>
  <c r="I1053" i="17"/>
  <c r="K1053" i="17" s="1"/>
  <c r="H1053" i="17"/>
  <c r="U1053" i="17" l="1"/>
  <c r="J1053" i="17"/>
  <c r="L1053" i="17" s="1"/>
  <c r="Q1053" i="17"/>
  <c r="S1053" i="17" s="1"/>
  <c r="Z1053" i="17" l="1"/>
  <c r="T1053" i="17"/>
  <c r="AA1053" i="17"/>
  <c r="X1053" i="17"/>
  <c r="M1054" i="17"/>
  <c r="Y1053" i="17"/>
  <c r="AB1053" i="17"/>
  <c r="W1053" i="17"/>
  <c r="F1054" i="17"/>
  <c r="V1053" i="17"/>
  <c r="H1054" i="17" l="1"/>
  <c r="I1054" i="17"/>
  <c r="K1054" i="17" s="1"/>
  <c r="G1054" i="17"/>
  <c r="O1054" i="17"/>
  <c r="P1054" i="17"/>
  <c r="R1054" i="17" s="1"/>
  <c r="N1054" i="17"/>
  <c r="J1054" i="17" l="1"/>
  <c r="L1054" i="17" s="1"/>
  <c r="Q1054" i="17"/>
  <c r="U1054" i="17"/>
  <c r="T1054" i="17" l="1"/>
  <c r="S1054" i="17"/>
  <c r="F1055" i="17" s="1"/>
  <c r="Z1054" i="17" l="1"/>
  <c r="V1054" i="17"/>
  <c r="Y1054" i="17"/>
  <c r="AB1054" i="17"/>
  <c r="W1054" i="17"/>
  <c r="AA1054" i="17"/>
  <c r="M1055" i="17"/>
  <c r="N1055" i="17" s="1"/>
  <c r="X1054" i="17"/>
  <c r="I1055" i="17"/>
  <c r="K1055" i="17" s="1"/>
  <c r="G1055" i="17"/>
  <c r="H1055" i="17"/>
  <c r="O1055" i="17" l="1"/>
  <c r="P1055" i="17"/>
  <c r="R1055" i="17" s="1"/>
  <c r="U1055" i="17" s="1"/>
  <c r="J1055" i="17"/>
  <c r="L1055" i="17" s="1"/>
  <c r="Q1055" i="17" l="1"/>
  <c r="S1055" i="17" s="1"/>
  <c r="Z1055" i="17" s="1"/>
  <c r="AB1055" i="17" l="1"/>
  <c r="F1056" i="17"/>
  <c r="H1056" i="17" s="1"/>
  <c r="T1055" i="17"/>
  <c r="V1055" i="17" s="1"/>
  <c r="Y1055" i="17"/>
  <c r="AA1055" i="17"/>
  <c r="M1056" i="17"/>
  <c r="N1056" i="17" s="1"/>
  <c r="X1055" i="17"/>
  <c r="W1055" i="17"/>
  <c r="G1056" i="17" l="1"/>
  <c r="I1056" i="17"/>
  <c r="K1056" i="17" s="1"/>
  <c r="P1056" i="17"/>
  <c r="R1056" i="17" s="1"/>
  <c r="O1056" i="17"/>
  <c r="Q1056" i="17" l="1"/>
  <c r="S1056" i="17" s="1"/>
  <c r="J1056" i="17"/>
  <c r="U1056" i="17"/>
  <c r="T1056" i="17" l="1"/>
  <c r="L1056" i="17"/>
  <c r="Z1056" i="17" s="1"/>
  <c r="F1057" i="17" l="1"/>
  <c r="I1057" i="17" s="1"/>
  <c r="K1057" i="17" s="1"/>
  <c r="M1057" i="17"/>
  <c r="P1057" i="17" s="1"/>
  <c r="R1057" i="17" s="1"/>
  <c r="V1056" i="17"/>
  <c r="Y1056" i="17"/>
  <c r="AB1056" i="17"/>
  <c r="W1056" i="17"/>
  <c r="X1056" i="17"/>
  <c r="AA1056" i="17"/>
  <c r="H1057" i="17" l="1"/>
  <c r="G1057" i="17"/>
  <c r="O1057" i="17"/>
  <c r="N1057" i="17"/>
  <c r="U1057" i="17"/>
  <c r="J1057" i="17" l="1"/>
  <c r="L1057" i="17" s="1"/>
  <c r="Q1057" i="17"/>
  <c r="S1057" i="17" s="1"/>
  <c r="Z1057" i="17" l="1"/>
  <c r="T1057" i="17"/>
  <c r="M1058" i="17"/>
  <c r="X1057" i="17"/>
  <c r="AB1057" i="17"/>
  <c r="Y1057" i="17"/>
  <c r="W1057" i="17"/>
  <c r="AA1057" i="17"/>
  <c r="F1058" i="17"/>
  <c r="V1057" i="17"/>
  <c r="I1058" i="17" l="1"/>
  <c r="K1058" i="17" s="1"/>
  <c r="G1058" i="17"/>
  <c r="H1058" i="17"/>
  <c r="N1058" i="17"/>
  <c r="O1058" i="17"/>
  <c r="P1058" i="17"/>
  <c r="R1058" i="17" s="1"/>
  <c r="Q1058" i="17" l="1"/>
  <c r="S1058" i="17" s="1"/>
  <c r="J1058" i="17"/>
  <c r="U1058" i="17"/>
  <c r="T1058" i="17" l="1"/>
  <c r="L1058" i="17"/>
  <c r="Z1058" i="17" s="1"/>
  <c r="M1059" i="17" l="1"/>
  <c r="W1058" i="17"/>
  <c r="F1059" i="17"/>
  <c r="Y1058" i="17"/>
  <c r="X1058" i="17"/>
  <c r="AB1058" i="17"/>
  <c r="AA1058" i="17"/>
  <c r="V1058" i="17"/>
  <c r="H1059" i="17" l="1"/>
  <c r="G1059" i="17"/>
  <c r="I1059" i="17"/>
  <c r="K1059" i="17" s="1"/>
  <c r="O1059" i="17"/>
  <c r="N1059" i="17"/>
  <c r="P1059" i="17"/>
  <c r="R1059" i="17" s="1"/>
  <c r="Q1059" i="17" l="1"/>
  <c r="S1059" i="17" s="1"/>
  <c r="U1059" i="17"/>
  <c r="J1059" i="17"/>
  <c r="T1059" i="17" l="1"/>
  <c r="L1059" i="17"/>
  <c r="Z1059" i="17" s="1"/>
  <c r="M1060" i="17" l="1"/>
  <c r="W1059" i="17"/>
  <c r="Y1059" i="17"/>
  <c r="X1059" i="17"/>
  <c r="AA1059" i="17"/>
  <c r="F1060" i="17"/>
  <c r="AB1059" i="17"/>
  <c r="V1059" i="17"/>
  <c r="H1060" i="17" l="1"/>
  <c r="G1060" i="17"/>
  <c r="I1060" i="17"/>
  <c r="K1060" i="17" s="1"/>
  <c r="N1060" i="17"/>
  <c r="P1060" i="17"/>
  <c r="R1060" i="17" s="1"/>
  <c r="O1060" i="17"/>
  <c r="J1060" i="17" l="1"/>
  <c r="L1060" i="17" s="1"/>
  <c r="U1060" i="17"/>
  <c r="Q1060" i="17"/>
  <c r="S1060" i="17" s="1"/>
  <c r="Z1060" i="17" l="1"/>
  <c r="Y1060" i="17"/>
  <c r="W1060" i="17"/>
  <c r="AB1060" i="17"/>
  <c r="M1061" i="17"/>
  <c r="X1060" i="17"/>
  <c r="F1061" i="17"/>
  <c r="AA1060" i="17"/>
  <c r="T1060" i="17"/>
  <c r="V1060" i="17" s="1"/>
  <c r="P1061" i="17" l="1"/>
  <c r="R1061" i="17" s="1"/>
  <c r="N1061" i="17"/>
  <c r="O1061" i="17"/>
  <c r="G1061" i="17"/>
  <c r="H1061" i="17"/>
  <c r="I1061" i="17"/>
  <c r="K1061" i="17" s="1"/>
  <c r="U1061" i="17" l="1"/>
  <c r="Q1061" i="17"/>
  <c r="S1061" i="17" s="1"/>
  <c r="J1061" i="17"/>
  <c r="T1061" i="17" l="1"/>
  <c r="L1061" i="17"/>
  <c r="Z1061" i="17" s="1"/>
  <c r="V1061" i="17" l="1"/>
  <c r="M1062" i="17"/>
  <c r="Y1061" i="17"/>
  <c r="X1061" i="17"/>
  <c r="AA1061" i="17"/>
  <c r="F1062" i="17"/>
  <c r="AB1061" i="17"/>
  <c r="W1061" i="17"/>
  <c r="H1062" i="17" l="1"/>
  <c r="I1062" i="17"/>
  <c r="K1062" i="17" s="1"/>
  <c r="G1062" i="17"/>
  <c r="P1062" i="17"/>
  <c r="R1062" i="17" s="1"/>
  <c r="O1062" i="17"/>
  <c r="N1062" i="17"/>
  <c r="U1062" i="17" l="1"/>
  <c r="Q1062" i="17"/>
  <c r="S1062" i="17" s="1"/>
  <c r="J1062" i="17"/>
  <c r="L1062" i="17" l="1"/>
  <c r="Z1062" i="17" s="1"/>
  <c r="T1062" i="17"/>
  <c r="W1062" i="17" l="1"/>
  <c r="Y1062" i="17"/>
  <c r="AB1062" i="17"/>
  <c r="F1063" i="17"/>
  <c r="M1063" i="17"/>
  <c r="AA1062" i="17"/>
  <c r="V1062" i="17"/>
  <c r="X1062" i="17"/>
  <c r="N1063" i="17" l="1"/>
  <c r="P1063" i="17"/>
  <c r="R1063" i="17" s="1"/>
  <c r="O1063" i="17"/>
  <c r="G1063" i="17"/>
  <c r="I1063" i="17"/>
  <c r="K1063" i="17" s="1"/>
  <c r="H1063" i="17"/>
  <c r="J1063" i="17" l="1"/>
  <c r="Q1063" i="17"/>
  <c r="S1063" i="17" s="1"/>
  <c r="U1063" i="17"/>
  <c r="T1063" i="17" l="1"/>
  <c r="L1063" i="17"/>
  <c r="Z1063" i="17" s="1"/>
  <c r="F1064" i="17" l="1"/>
  <c r="AB1063" i="17"/>
  <c r="AA1063" i="17"/>
  <c r="W1063" i="17"/>
  <c r="Y1063" i="17"/>
  <c r="M1064" i="17"/>
  <c r="X1063" i="17"/>
  <c r="V1063" i="17"/>
  <c r="N1064" i="17" l="1"/>
  <c r="O1064" i="17"/>
  <c r="P1064" i="17"/>
  <c r="R1064" i="17" s="1"/>
  <c r="G1064" i="17"/>
  <c r="H1064" i="17"/>
  <c r="I1064" i="17"/>
  <c r="K1064" i="17" s="1"/>
  <c r="U1064" i="17" l="1"/>
  <c r="Q1064" i="17"/>
  <c r="S1064" i="17" s="1"/>
  <c r="J1064" i="17"/>
  <c r="T1064" i="17" l="1"/>
  <c r="L1064" i="17"/>
  <c r="Z1064" i="17" s="1"/>
  <c r="M1065" i="17" l="1"/>
  <c r="Y1064" i="17"/>
  <c r="AA1064" i="17"/>
  <c r="F1065" i="17"/>
  <c r="AB1064" i="17"/>
  <c r="W1064" i="17"/>
  <c r="X1064" i="17"/>
  <c r="V1064" i="17"/>
  <c r="G1065" i="17" l="1"/>
  <c r="H1065" i="17"/>
  <c r="I1065" i="17"/>
  <c r="K1065" i="17" s="1"/>
  <c r="P1065" i="17"/>
  <c r="R1065" i="17" s="1"/>
  <c r="N1065" i="17"/>
  <c r="O1065" i="17"/>
  <c r="U1065" i="17" l="1"/>
  <c r="Q1065" i="17"/>
  <c r="S1065" i="17" s="1"/>
  <c r="J1065" i="17"/>
  <c r="T1065" i="17" l="1"/>
  <c r="L1065" i="17"/>
  <c r="Z1065" i="17" s="1"/>
  <c r="W1065" i="17" l="1"/>
  <c r="F1066" i="17"/>
  <c r="Y1065" i="17"/>
  <c r="X1065" i="17"/>
  <c r="AB1065" i="17"/>
  <c r="M1066" i="17"/>
  <c r="AA1065" i="17"/>
  <c r="V1065" i="17"/>
  <c r="P1066" i="17" l="1"/>
  <c r="R1066" i="17" s="1"/>
  <c r="O1066" i="17"/>
  <c r="N1066" i="17"/>
  <c r="H1066" i="17"/>
  <c r="I1066" i="17"/>
  <c r="K1066" i="17" s="1"/>
  <c r="G1066" i="17"/>
  <c r="U1066" i="17" l="1"/>
  <c r="Q1066" i="17"/>
  <c r="S1066" i="17" s="1"/>
  <c r="J1066" i="17"/>
  <c r="T1066" i="17" l="1"/>
  <c r="L1066" i="17"/>
  <c r="W1066" i="17" s="1"/>
  <c r="V1066" i="17" l="1"/>
  <c r="X1066" i="17"/>
  <c r="F1067" i="17"/>
  <c r="I1067" i="17" s="1"/>
  <c r="K1067" i="17" s="1"/>
  <c r="M1067" i="17"/>
  <c r="N1067" i="17" s="1"/>
  <c r="AA1066" i="17"/>
  <c r="AB1066" i="17"/>
  <c r="Y1066" i="17"/>
  <c r="Z1066" i="17"/>
  <c r="O1067" i="17" l="1"/>
  <c r="P1067" i="17"/>
  <c r="R1067" i="17" s="1"/>
  <c r="U1067" i="17" s="1"/>
  <c r="H1067" i="17"/>
  <c r="G1067" i="17"/>
  <c r="J1067" i="17" l="1"/>
  <c r="L1067" i="17" s="1"/>
  <c r="Q1067" i="17"/>
  <c r="S1067" i="17" s="1"/>
  <c r="W1067" i="17" l="1"/>
  <c r="AA1067" i="17"/>
  <c r="T1067" i="17"/>
  <c r="V1067" i="17" s="1"/>
  <c r="M1068" i="17"/>
  <c r="P1068" i="17" s="1"/>
  <c r="R1068" i="17" s="1"/>
  <c r="AB1067" i="17"/>
  <c r="F1068" i="17"/>
  <c r="G1068" i="17" s="1"/>
  <c r="Z1067" i="17"/>
  <c r="Y1067" i="17"/>
  <c r="X1067" i="17"/>
  <c r="O1068" i="17" l="1"/>
  <c r="N1068" i="17"/>
  <c r="I1068" i="17"/>
  <c r="K1068" i="17" s="1"/>
  <c r="U1068" i="17" s="1"/>
  <c r="H1068" i="17"/>
  <c r="J1068" i="17" l="1"/>
  <c r="L1068" i="17" s="1"/>
  <c r="Q1068" i="17"/>
  <c r="S1068" i="17" s="1"/>
  <c r="W1068" i="17" l="1"/>
  <c r="T1068" i="17"/>
  <c r="V1068" i="17" s="1"/>
  <c r="Z1068" i="17"/>
  <c r="F1069" i="17"/>
  <c r="G1069" i="17" s="1"/>
  <c r="Y1068" i="17"/>
  <c r="X1068" i="17"/>
  <c r="AB1068" i="17"/>
  <c r="AA1068" i="17"/>
  <c r="M1069" i="17"/>
  <c r="P1069" i="17" s="1"/>
  <c r="R1069" i="17" s="1"/>
  <c r="I1069" i="17" l="1"/>
  <c r="K1069" i="17" s="1"/>
  <c r="U1069" i="17" s="1"/>
  <c r="H1069" i="17"/>
  <c r="N1069" i="17"/>
  <c r="O1069" i="17"/>
  <c r="J1069" i="17" l="1"/>
  <c r="L1069" i="17" s="1"/>
  <c r="Q1069" i="17"/>
  <c r="T1069" i="17" l="1"/>
  <c r="S1069" i="17"/>
  <c r="Z1069" i="17" s="1"/>
  <c r="M1070" i="17" l="1"/>
  <c r="P1070" i="17" s="1"/>
  <c r="R1070" i="17" s="1"/>
  <c r="V1069" i="17"/>
  <c r="F1070" i="17"/>
  <c r="H1070" i="17" s="1"/>
  <c r="AB1069" i="17"/>
  <c r="AA1069" i="17"/>
  <c r="W1069" i="17"/>
  <c r="Y1069" i="17"/>
  <c r="X1069" i="17"/>
  <c r="N1070" i="17" l="1"/>
  <c r="O1070" i="17"/>
  <c r="G1070" i="17"/>
  <c r="I1070" i="17"/>
  <c r="K1070" i="17" s="1"/>
  <c r="U1070" i="17" s="1"/>
  <c r="Q1070" i="17" l="1"/>
  <c r="S1070" i="17" s="1"/>
  <c r="J1070" i="17"/>
  <c r="L1070" i="17" s="1"/>
  <c r="Z1070" i="17" l="1"/>
  <c r="W1070" i="17"/>
  <c r="Y1070" i="17"/>
  <c r="AA1070" i="17"/>
  <c r="M1071" i="17"/>
  <c r="N1071" i="17" s="1"/>
  <c r="F1071" i="17"/>
  <c r="H1071" i="17" s="1"/>
  <c r="AB1070" i="17"/>
  <c r="X1070" i="17"/>
  <c r="T1070" i="17"/>
  <c r="V1070" i="17" s="1"/>
  <c r="O1071" i="17" l="1"/>
  <c r="P1071" i="17"/>
  <c r="R1071" i="17" s="1"/>
  <c r="G1071" i="17"/>
  <c r="I1071" i="17"/>
  <c r="K1071" i="17" s="1"/>
  <c r="J1071" i="17" l="1"/>
  <c r="L1071" i="17" s="1"/>
  <c r="U1071" i="17"/>
  <c r="Q1071" i="17"/>
  <c r="S1071" i="17" s="1"/>
  <c r="Z1071" i="17" l="1"/>
  <c r="F1072" i="17"/>
  <c r="I1072" i="17" s="1"/>
  <c r="K1072" i="17" s="1"/>
  <c r="Y1071" i="17"/>
  <c r="M1072" i="17"/>
  <c r="O1072" i="17" s="1"/>
  <c r="AB1071" i="17"/>
  <c r="T1071" i="17"/>
  <c r="V1071" i="17" s="1"/>
  <c r="X1071" i="17"/>
  <c r="W1071" i="17"/>
  <c r="AA1071" i="17"/>
  <c r="G1072" i="17" l="1"/>
  <c r="H1072" i="17"/>
  <c r="N1072" i="17"/>
  <c r="P1072" i="17"/>
  <c r="R1072" i="17" s="1"/>
  <c r="U1072" i="17" s="1"/>
  <c r="J1072" i="17" l="1"/>
  <c r="L1072" i="17" s="1"/>
  <c r="Q1072" i="17"/>
  <c r="S1072" i="17" s="1"/>
  <c r="Z1072" i="17" l="1"/>
  <c r="T1072" i="17"/>
  <c r="AA1072" i="17"/>
  <c r="X1072" i="17"/>
  <c r="AB1072" i="17"/>
  <c r="W1072" i="17"/>
  <c r="M1073" i="17"/>
  <c r="Y1072" i="17"/>
  <c r="F1073" i="17"/>
  <c r="V1072" i="17"/>
  <c r="I1073" i="17" l="1"/>
  <c r="K1073" i="17" s="1"/>
  <c r="H1073" i="17"/>
  <c r="G1073" i="17"/>
  <c r="N1073" i="17"/>
  <c r="O1073" i="17"/>
  <c r="P1073" i="17"/>
  <c r="R1073" i="17" s="1"/>
  <c r="J1073" i="17" l="1"/>
  <c r="L1073" i="17" s="1"/>
  <c r="Q1073" i="17"/>
  <c r="S1073" i="17" s="1"/>
  <c r="U1073" i="17"/>
  <c r="Z1073" i="17" l="1"/>
  <c r="T1073" i="17"/>
  <c r="V1073" i="17" s="1"/>
  <c r="AA1073" i="17"/>
  <c r="Y1073" i="17"/>
  <c r="W1073" i="17"/>
  <c r="F1074" i="17"/>
  <c r="M1074" i="17"/>
  <c r="X1073" i="17"/>
  <c r="AB1073" i="17"/>
  <c r="G1074" i="17" l="1"/>
  <c r="I1074" i="17"/>
  <c r="K1074" i="17" s="1"/>
  <c r="H1074" i="17"/>
  <c r="N1074" i="17"/>
  <c r="O1074" i="17"/>
  <c r="P1074" i="17"/>
  <c r="R1074" i="17" s="1"/>
  <c r="Q1074" i="17" l="1"/>
  <c r="S1074" i="17" s="1"/>
  <c r="J1074" i="17"/>
  <c r="U1074" i="17"/>
  <c r="T1074" i="17" l="1"/>
  <c r="L1074" i="17"/>
  <c r="Z1074" i="17" s="1"/>
  <c r="AB1074" i="17" l="1"/>
  <c r="X1074" i="17"/>
  <c r="F1075" i="17"/>
  <c r="W1074" i="17"/>
  <c r="Y1074" i="17"/>
  <c r="M1075" i="17"/>
  <c r="AA1074" i="17"/>
  <c r="V1074" i="17"/>
  <c r="H1075" i="17" l="1"/>
  <c r="I1075" i="17"/>
  <c r="K1075" i="17" s="1"/>
  <c r="G1075" i="17"/>
  <c r="O1075" i="17"/>
  <c r="N1075" i="17"/>
  <c r="P1075" i="17"/>
  <c r="R1075" i="17" s="1"/>
  <c r="J1075" i="17" l="1"/>
  <c r="L1075" i="17" s="1"/>
  <c r="Q1075" i="17"/>
  <c r="S1075" i="17" s="1"/>
  <c r="U1075" i="17"/>
  <c r="Z1075" i="17" l="1"/>
  <c r="T1075" i="17"/>
  <c r="V1075" i="17" s="1"/>
  <c r="F1076" i="17"/>
  <c r="X1075" i="17"/>
  <c r="M1076" i="17"/>
  <c r="AA1075" i="17"/>
  <c r="Y1075" i="17"/>
  <c r="AB1075" i="17"/>
  <c r="W1075" i="17"/>
  <c r="N1076" i="17" l="1"/>
  <c r="O1076" i="17"/>
  <c r="P1076" i="17"/>
  <c r="R1076" i="17" s="1"/>
  <c r="I1076" i="17"/>
  <c r="K1076" i="17" s="1"/>
  <c r="G1076" i="17"/>
  <c r="H1076" i="17"/>
  <c r="J1076" i="17" l="1"/>
  <c r="Q1076" i="17"/>
  <c r="S1076" i="17" s="1"/>
  <c r="U1076" i="17"/>
  <c r="T1076" i="17" l="1"/>
  <c r="L1076" i="17"/>
  <c r="Z1076" i="17" s="1"/>
  <c r="X1076" i="17" l="1"/>
  <c r="AB1076" i="17"/>
  <c r="AA1076" i="17"/>
  <c r="Y1076" i="17"/>
  <c r="F1077" i="17"/>
  <c r="M1077" i="17"/>
  <c r="W1076" i="17"/>
  <c r="V1076" i="17"/>
  <c r="P1077" i="17" l="1"/>
  <c r="R1077" i="17" s="1"/>
  <c r="N1077" i="17"/>
  <c r="O1077" i="17"/>
  <c r="G1077" i="17"/>
  <c r="I1077" i="17"/>
  <c r="K1077" i="17" s="1"/>
  <c r="H1077" i="17"/>
  <c r="U1077" i="17" l="1"/>
  <c r="Q1077" i="17"/>
  <c r="S1077" i="17" s="1"/>
  <c r="J1077" i="17"/>
  <c r="T1077" i="17" l="1"/>
  <c r="L1077" i="17"/>
  <c r="Z1077" i="17" s="1"/>
  <c r="W1077" i="17" l="1"/>
  <c r="F1078" i="17"/>
  <c r="AB1077" i="17"/>
  <c r="M1078" i="17"/>
  <c r="Y1077" i="17"/>
  <c r="AA1077" i="17"/>
  <c r="X1077" i="17"/>
  <c r="V1077" i="17"/>
  <c r="N1078" i="17" l="1"/>
  <c r="P1078" i="17"/>
  <c r="R1078" i="17" s="1"/>
  <c r="O1078" i="17"/>
  <c r="I1078" i="17"/>
  <c r="K1078" i="17" s="1"/>
  <c r="H1078" i="17"/>
  <c r="G1078" i="17"/>
  <c r="J1078" i="17" l="1"/>
  <c r="L1078" i="17" s="1"/>
  <c r="Q1078" i="17"/>
  <c r="S1078" i="17" s="1"/>
  <c r="U1078" i="17"/>
  <c r="Z1078" i="17" l="1"/>
  <c r="AA1078" i="17"/>
  <c r="AB1078" i="17"/>
  <c r="F1079" i="17"/>
  <c r="W1078" i="17"/>
  <c r="X1078" i="17"/>
  <c r="M1079" i="17"/>
  <c r="Y1078" i="17"/>
  <c r="T1078" i="17"/>
  <c r="V1078" i="17" s="1"/>
  <c r="P1079" i="17" l="1"/>
  <c r="R1079" i="17" s="1"/>
  <c r="N1079" i="17"/>
  <c r="O1079" i="17"/>
  <c r="I1079" i="17"/>
  <c r="K1079" i="17" s="1"/>
  <c r="G1079" i="17"/>
  <c r="H1079" i="17"/>
  <c r="U1079" i="17" l="1"/>
  <c r="J1079" i="17"/>
  <c r="Q1079" i="17"/>
  <c r="S1079" i="17" s="1"/>
  <c r="T1079" i="17" l="1"/>
  <c r="L1079" i="17"/>
  <c r="Z1079" i="17" s="1"/>
  <c r="AA1079" i="17" l="1"/>
  <c r="AB1079" i="17"/>
  <c r="M1080" i="17"/>
  <c r="W1079" i="17"/>
  <c r="X1079" i="17"/>
  <c r="Y1079" i="17"/>
  <c r="F1080" i="17"/>
  <c r="V1079" i="17"/>
  <c r="I1080" i="17" l="1"/>
  <c r="K1080" i="17" s="1"/>
  <c r="H1080" i="17"/>
  <c r="G1080" i="17"/>
  <c r="N1080" i="17"/>
  <c r="O1080" i="17"/>
  <c r="P1080" i="17"/>
  <c r="R1080" i="17" s="1"/>
  <c r="Q1080" i="17" l="1"/>
  <c r="S1080" i="17" s="1"/>
  <c r="J1080" i="17"/>
  <c r="U1080" i="17"/>
  <c r="T1080" i="17" l="1"/>
  <c r="L1080" i="17"/>
  <c r="Z1080" i="17" s="1"/>
  <c r="Y1080" i="17" l="1"/>
  <c r="W1080" i="17"/>
  <c r="M1081" i="17"/>
  <c r="X1080" i="17"/>
  <c r="AB1080" i="17"/>
  <c r="AA1080" i="17"/>
  <c r="F1081" i="17"/>
  <c r="V1080" i="17"/>
  <c r="G1081" i="17" l="1"/>
  <c r="I1081" i="17"/>
  <c r="K1081" i="17" s="1"/>
  <c r="H1081" i="17"/>
  <c r="O1081" i="17"/>
  <c r="P1081" i="17"/>
  <c r="R1081" i="17" s="1"/>
  <c r="N1081" i="17"/>
  <c r="U1081" i="17" l="1"/>
  <c r="Q1081" i="17"/>
  <c r="S1081" i="17" s="1"/>
  <c r="J1081" i="17"/>
  <c r="T1081" i="17" l="1"/>
  <c r="L1081" i="17"/>
  <c r="Z1081" i="17" s="1"/>
  <c r="M1082" i="17" l="1"/>
  <c r="AB1081" i="17"/>
  <c r="AA1081" i="17"/>
  <c r="F1082" i="17"/>
  <c r="W1081" i="17"/>
  <c r="Y1081" i="17"/>
  <c r="X1081" i="17"/>
  <c r="V1081" i="17"/>
  <c r="H1082" i="17" l="1"/>
  <c r="G1082" i="17"/>
  <c r="I1082" i="17"/>
  <c r="K1082" i="17" s="1"/>
  <c r="O1082" i="17"/>
  <c r="P1082" i="17"/>
  <c r="R1082" i="17" s="1"/>
  <c r="N1082" i="17"/>
  <c r="Q1082" i="17" l="1"/>
  <c r="S1082" i="17" s="1"/>
  <c r="J1082" i="17"/>
  <c r="U1082" i="17"/>
  <c r="T1082" i="17" l="1"/>
  <c r="L1082" i="17"/>
  <c r="Z1082" i="17" s="1"/>
  <c r="AB1082" i="17" l="1"/>
  <c r="M1083" i="17"/>
  <c r="AA1082" i="17"/>
  <c r="X1082" i="17"/>
  <c r="F1083" i="17"/>
  <c r="W1082" i="17"/>
  <c r="V1082" i="17"/>
  <c r="Y1082" i="17"/>
  <c r="O1083" i="17" l="1"/>
  <c r="P1083" i="17"/>
  <c r="R1083" i="17" s="1"/>
  <c r="N1083" i="17"/>
  <c r="I1083" i="17"/>
  <c r="K1083" i="17" s="1"/>
  <c r="G1083" i="17"/>
  <c r="H1083" i="17"/>
  <c r="Q1083" i="17" l="1"/>
  <c r="S1083" i="17" s="1"/>
  <c r="J1083" i="17"/>
  <c r="U1083" i="17"/>
  <c r="T1083" i="17" l="1"/>
  <c r="L1083" i="17"/>
  <c r="M1084" i="17" s="1"/>
  <c r="Y1083" i="17" l="1"/>
  <c r="F1084" i="17"/>
  <c r="G1084" i="17" s="1"/>
  <c r="W1083" i="17"/>
  <c r="AA1083" i="17"/>
  <c r="AB1083" i="17"/>
  <c r="X1083" i="17"/>
  <c r="Z1083" i="17"/>
  <c r="V1083" i="17"/>
  <c r="P1084" i="17"/>
  <c r="R1084" i="17" s="1"/>
  <c r="O1084" i="17"/>
  <c r="N1084" i="17"/>
  <c r="I1084" i="17" l="1"/>
  <c r="K1084" i="17" s="1"/>
  <c r="U1084" i="17" s="1"/>
  <c r="H1084" i="17"/>
  <c r="Q1084" i="17"/>
  <c r="S1084" i="17" s="1"/>
  <c r="J1084" i="17" l="1"/>
  <c r="T1084" i="17" s="1"/>
  <c r="L1084" i="17" l="1"/>
  <c r="Z1084" i="17" s="1"/>
  <c r="V1084" i="17" l="1"/>
  <c r="Y1084" i="17"/>
  <c r="W1084" i="17"/>
  <c r="AA1084" i="17"/>
  <c r="F1085" i="17"/>
  <c r="G1085" i="17" s="1"/>
  <c r="M1085" i="17"/>
  <c r="N1085" i="17" s="1"/>
  <c r="AB1084" i="17"/>
  <c r="X1084" i="17"/>
  <c r="H1085" i="17" l="1"/>
  <c r="I1085" i="17"/>
  <c r="K1085" i="17" s="1"/>
  <c r="O1085" i="17"/>
  <c r="P1085" i="17"/>
  <c r="R1085" i="17" s="1"/>
  <c r="J1085" i="17" l="1"/>
  <c r="L1085" i="17" s="1"/>
  <c r="Q1085" i="17"/>
  <c r="S1085" i="17" s="1"/>
  <c r="U1085" i="17"/>
  <c r="T1085" i="17" l="1"/>
  <c r="V1085" i="17" s="1"/>
  <c r="Z1085" i="17"/>
  <c r="Y1085" i="17"/>
  <c r="X1085" i="17"/>
  <c r="W1085" i="17"/>
  <c r="AB1085" i="17"/>
  <c r="M1086" i="17"/>
  <c r="F1086" i="17"/>
  <c r="AA1085" i="17"/>
  <c r="G1086" i="17" l="1"/>
  <c r="H1086" i="17"/>
  <c r="I1086" i="17"/>
  <c r="K1086" i="17" s="1"/>
  <c r="N1086" i="17"/>
  <c r="O1086" i="17"/>
  <c r="P1086" i="17"/>
  <c r="R1086" i="17" s="1"/>
  <c r="Q1086" i="17" l="1"/>
  <c r="S1086" i="17" s="1"/>
  <c r="J1086" i="17"/>
  <c r="U1086" i="17"/>
  <c r="T1086" i="17" l="1"/>
  <c r="L1086" i="17"/>
  <c r="Z1086" i="17" s="1"/>
  <c r="F1087" i="17" l="1"/>
  <c r="X1086" i="17"/>
  <c r="Y1086" i="17"/>
  <c r="M1087" i="17"/>
  <c r="W1086" i="17"/>
  <c r="AB1086" i="17"/>
  <c r="AA1086" i="17"/>
  <c r="V1086" i="17"/>
  <c r="P1087" i="17" l="1"/>
  <c r="R1087" i="17" s="1"/>
  <c r="N1087" i="17"/>
  <c r="O1087" i="17"/>
  <c r="I1087" i="17"/>
  <c r="K1087" i="17" s="1"/>
  <c r="G1087" i="17"/>
  <c r="H1087" i="17"/>
  <c r="Q1087" i="17" l="1"/>
  <c r="S1087" i="17" s="1"/>
  <c r="U1087" i="17"/>
  <c r="J1087" i="17"/>
  <c r="T1087" i="17" l="1"/>
  <c r="L1087" i="17"/>
  <c r="Z1087" i="17" s="1"/>
  <c r="X1087" i="17" l="1"/>
  <c r="AA1087" i="17"/>
  <c r="M1088" i="17"/>
  <c r="AB1087" i="17"/>
  <c r="F1088" i="17"/>
  <c r="Y1087" i="17"/>
  <c r="W1087" i="17"/>
  <c r="V1087" i="17"/>
  <c r="O1088" i="17" l="1"/>
  <c r="N1088" i="17"/>
  <c r="P1088" i="17"/>
  <c r="R1088" i="17" s="1"/>
  <c r="I1088" i="17"/>
  <c r="K1088" i="17" s="1"/>
  <c r="H1088" i="17"/>
  <c r="G1088" i="17"/>
  <c r="J1088" i="17" l="1"/>
  <c r="L1088" i="17" s="1"/>
  <c r="U1088" i="17"/>
  <c r="Q1088" i="17"/>
  <c r="S1088" i="17" s="1"/>
  <c r="Y1088" i="17" l="1"/>
  <c r="Z1088" i="17"/>
  <c r="M1089" i="17"/>
  <c r="AB1088" i="17"/>
  <c r="F1089" i="17"/>
  <c r="W1088" i="17"/>
  <c r="T1088" i="17"/>
  <c r="V1088" i="17" s="1"/>
  <c r="AA1088" i="17"/>
  <c r="X1088" i="17"/>
  <c r="N1089" i="17" l="1"/>
  <c r="P1089" i="17"/>
  <c r="R1089" i="17" s="1"/>
  <c r="O1089" i="17"/>
  <c r="H1089" i="17"/>
  <c r="G1089" i="17"/>
  <c r="I1089" i="17"/>
  <c r="K1089" i="17" s="1"/>
  <c r="J1089" i="17" l="1"/>
  <c r="L1089" i="17" s="1"/>
  <c r="U1089" i="17"/>
  <c r="Q1089" i="17"/>
  <c r="S1089" i="17" s="1"/>
  <c r="Z1089" i="17" l="1"/>
  <c r="T1089" i="17"/>
  <c r="V1089" i="17" s="1"/>
  <c r="W1089" i="17"/>
  <c r="F1090" i="17"/>
  <c r="Y1089" i="17"/>
  <c r="AA1089" i="17"/>
  <c r="X1089" i="17"/>
  <c r="M1090" i="17"/>
  <c r="AB1089" i="17"/>
  <c r="P1090" i="17" l="1"/>
  <c r="R1090" i="17" s="1"/>
  <c r="N1090" i="17"/>
  <c r="O1090" i="17"/>
  <c r="I1090" i="17"/>
  <c r="K1090" i="17" s="1"/>
  <c r="G1090" i="17"/>
  <c r="H1090" i="17"/>
  <c r="U1090" i="17" l="1"/>
  <c r="Q1090" i="17"/>
  <c r="S1090" i="17" s="1"/>
  <c r="J1090" i="17"/>
  <c r="T1090" i="17" l="1"/>
  <c r="L1090" i="17"/>
  <c r="V1090" i="17" l="1"/>
  <c r="Z1090" i="17"/>
  <c r="M1091" i="17"/>
  <c r="F1091" i="17"/>
  <c r="Y1090" i="17"/>
  <c r="AA1090" i="17"/>
  <c r="W1090" i="17"/>
  <c r="X1090" i="17"/>
  <c r="AB1090" i="17"/>
  <c r="I1091" i="17" l="1"/>
  <c r="K1091" i="17" s="1"/>
  <c r="H1091" i="17"/>
  <c r="G1091" i="17"/>
  <c r="N1091" i="17"/>
  <c r="P1091" i="17"/>
  <c r="R1091" i="17" s="1"/>
  <c r="O1091" i="17"/>
  <c r="J1091" i="17" l="1"/>
  <c r="L1091" i="17" s="1"/>
  <c r="Q1091" i="17"/>
  <c r="S1091" i="17" s="1"/>
  <c r="U1091" i="17"/>
  <c r="Z1091" i="17" l="1"/>
  <c r="T1091" i="17"/>
  <c r="V1091" i="17" s="1"/>
  <c r="F1092" i="17"/>
  <c r="X1091" i="17"/>
  <c r="Y1091" i="17"/>
  <c r="AB1091" i="17"/>
  <c r="AA1091" i="17"/>
  <c r="W1091" i="17"/>
  <c r="M1092" i="17"/>
  <c r="I1092" i="17" l="1"/>
  <c r="K1092" i="17" s="1"/>
  <c r="H1092" i="17"/>
  <c r="G1092" i="17"/>
  <c r="N1092" i="17"/>
  <c r="O1092" i="17"/>
  <c r="P1092" i="17"/>
  <c r="R1092" i="17" s="1"/>
  <c r="J1092" i="17" l="1"/>
  <c r="L1092" i="17" s="1"/>
  <c r="Q1092" i="17"/>
  <c r="S1092" i="17" s="1"/>
  <c r="U1092" i="17"/>
  <c r="Z1092" i="17" l="1"/>
  <c r="T1092" i="17"/>
  <c r="V1092" i="17" s="1"/>
  <c r="AB1092" i="17"/>
  <c r="M1093" i="17"/>
  <c r="W1092" i="17"/>
  <c r="AA1092" i="17"/>
  <c r="Y1092" i="17"/>
  <c r="F1093" i="17"/>
  <c r="X1092" i="17"/>
  <c r="P1093" i="17" l="1"/>
  <c r="R1093" i="17" s="1"/>
  <c r="N1093" i="17"/>
  <c r="O1093" i="17"/>
  <c r="I1093" i="17"/>
  <c r="K1093" i="17" s="1"/>
  <c r="H1093" i="17"/>
  <c r="G1093" i="17"/>
  <c r="U1093" i="17" l="1"/>
  <c r="Q1093" i="17"/>
  <c r="S1093" i="17" s="1"/>
  <c r="J1093" i="17"/>
  <c r="T1093" i="17" l="1"/>
  <c r="L1093" i="17"/>
  <c r="X1093" i="17" s="1"/>
  <c r="W1093" i="17" l="1"/>
  <c r="F1094" i="17"/>
  <c r="I1094" i="17" s="1"/>
  <c r="K1094" i="17" s="1"/>
  <c r="AA1093" i="17"/>
  <c r="Y1093" i="17"/>
  <c r="M1094" i="17"/>
  <c r="P1094" i="17" s="1"/>
  <c r="R1094" i="17" s="1"/>
  <c r="AB1093" i="17"/>
  <c r="Z1093" i="17"/>
  <c r="V1093" i="17"/>
  <c r="H1094" i="17" l="1"/>
  <c r="G1094" i="17"/>
  <c r="O1094" i="17"/>
  <c r="N1094" i="17"/>
  <c r="U1094" i="17"/>
  <c r="J1094" i="17" l="1"/>
  <c r="L1094" i="17" s="1"/>
  <c r="Q1094" i="17"/>
  <c r="T1094" i="17" l="1"/>
  <c r="S1094" i="17"/>
  <c r="AA1094" i="17" s="1"/>
  <c r="Z1094" i="17"/>
  <c r="V1094" i="17" l="1"/>
  <c r="M1095" i="17"/>
  <c r="O1095" i="17" s="1"/>
  <c r="X1094" i="17"/>
  <c r="AB1094" i="17"/>
  <c r="W1094" i="17"/>
  <c r="Y1094" i="17"/>
  <c r="F1095" i="17"/>
  <c r="P1095" i="17" l="1"/>
  <c r="R1095" i="17" s="1"/>
  <c r="N1095" i="17"/>
  <c r="G1095" i="17"/>
  <c r="I1095" i="17"/>
  <c r="K1095" i="17" s="1"/>
  <c r="H1095" i="17"/>
  <c r="Q1095" i="17" l="1"/>
  <c r="S1095" i="17" s="1"/>
  <c r="U1095" i="17"/>
  <c r="J1095" i="17"/>
  <c r="L1095" i="17" s="1"/>
  <c r="Z1095" i="17" l="1"/>
  <c r="M1096" i="17"/>
  <c r="N1096" i="17" s="1"/>
  <c r="F1096" i="17"/>
  <c r="I1096" i="17" s="1"/>
  <c r="K1096" i="17" s="1"/>
  <c r="W1095" i="17"/>
  <c r="Y1095" i="17"/>
  <c r="AA1095" i="17"/>
  <c r="X1095" i="17"/>
  <c r="AB1095" i="17"/>
  <c r="T1095" i="17"/>
  <c r="V1095" i="17" s="1"/>
  <c r="O1096" i="17" l="1"/>
  <c r="P1096" i="17"/>
  <c r="R1096" i="17" s="1"/>
  <c r="U1096" i="17" s="1"/>
  <c r="H1096" i="17"/>
  <c r="G1096" i="17"/>
  <c r="Q1096" i="17" l="1"/>
  <c r="S1096" i="17" s="1"/>
  <c r="J1096" i="17"/>
  <c r="L1096" i="17" s="1"/>
  <c r="Z1096" i="17" l="1"/>
  <c r="X1096" i="17"/>
  <c r="F1097" i="17"/>
  <c r="I1097" i="17" s="1"/>
  <c r="K1097" i="17" s="1"/>
  <c r="AA1096" i="17"/>
  <c r="W1096" i="17"/>
  <c r="M1097" i="17"/>
  <c r="P1097" i="17" s="1"/>
  <c r="R1097" i="17" s="1"/>
  <c r="AB1096" i="17"/>
  <c r="T1096" i="17"/>
  <c r="V1096" i="17" s="1"/>
  <c r="Y1096" i="17"/>
  <c r="O1097" i="17" l="1"/>
  <c r="H1097" i="17"/>
  <c r="N1097" i="17"/>
  <c r="G1097" i="17"/>
  <c r="U1097" i="17"/>
  <c r="Q1097" i="17" l="1"/>
  <c r="S1097" i="17" s="1"/>
  <c r="J1097" i="17"/>
  <c r="T1097" i="17" l="1"/>
  <c r="L1097" i="17"/>
  <c r="Z1097" i="17" s="1"/>
  <c r="W1097" i="17"/>
  <c r="M1098" i="17" l="1"/>
  <c r="N1098" i="17" s="1"/>
  <c r="V1097" i="17"/>
  <c r="AB1097" i="17"/>
  <c r="Y1097" i="17"/>
  <c r="AA1097" i="17"/>
  <c r="F1098" i="17"/>
  <c r="G1098" i="17" s="1"/>
  <c r="X1097" i="17"/>
  <c r="P1098" i="17" l="1"/>
  <c r="R1098" i="17" s="1"/>
  <c r="O1098" i="17"/>
  <c r="Q1098" i="17" s="1"/>
  <c r="S1098" i="17" s="1"/>
  <c r="H1098" i="17"/>
  <c r="I1098" i="17"/>
  <c r="K1098" i="17" s="1"/>
  <c r="U1098" i="17" l="1"/>
  <c r="J1098" i="17"/>
  <c r="T1098" i="17" s="1"/>
  <c r="L1098" i="17" l="1"/>
  <c r="X1098" i="17" s="1"/>
  <c r="Z1098" i="17" l="1"/>
  <c r="V1098" i="17"/>
  <c r="W1098" i="17"/>
  <c r="Y1098" i="17"/>
  <c r="F1099" i="17"/>
  <c r="G1099" i="17" s="1"/>
  <c r="M1099" i="17"/>
  <c r="O1099" i="17" s="1"/>
  <c r="AB1098" i="17"/>
  <c r="AA1098" i="17"/>
  <c r="H1099" i="17" l="1"/>
  <c r="I1099" i="17"/>
  <c r="K1099" i="17" s="1"/>
  <c r="N1099" i="17"/>
  <c r="P1099" i="17"/>
  <c r="R1099" i="17" s="1"/>
  <c r="Q1099" i="17" l="1"/>
  <c r="S1099" i="17" s="1"/>
  <c r="J1099" i="17"/>
  <c r="U1099" i="17"/>
  <c r="T1099" i="17" l="1"/>
  <c r="L1099" i="17"/>
  <c r="Z1099" i="17" s="1"/>
  <c r="AB1099" i="17" l="1"/>
  <c r="V1099" i="17"/>
  <c r="F1100" i="17"/>
  <c r="H1100" i="17" s="1"/>
  <c r="Y1099" i="17"/>
  <c r="AA1099" i="17"/>
  <c r="M1100" i="17"/>
  <c r="P1100" i="17" s="1"/>
  <c r="R1100" i="17" s="1"/>
  <c r="X1099" i="17"/>
  <c r="W1099" i="17"/>
  <c r="I1100" i="17" l="1"/>
  <c r="K1100" i="17" s="1"/>
  <c r="U1100" i="17" s="1"/>
  <c r="G1100" i="17"/>
  <c r="O1100" i="17"/>
  <c r="N1100" i="17"/>
  <c r="J1100" i="17" l="1"/>
  <c r="L1100" i="17" s="1"/>
  <c r="Q1100" i="17"/>
  <c r="S1100" i="17" s="1"/>
  <c r="W1100" i="17" l="1"/>
  <c r="X1100" i="17"/>
  <c r="AB1100" i="17"/>
  <c r="Z1100" i="17"/>
  <c r="Y1100" i="17"/>
  <c r="F1101" i="17"/>
  <c r="H1101" i="17" s="1"/>
  <c r="M1101" i="17"/>
  <c r="O1101" i="17" s="1"/>
  <c r="AA1100" i="17"/>
  <c r="T1100" i="17"/>
  <c r="V1100" i="17" s="1"/>
  <c r="G1101" i="17" l="1"/>
  <c r="I1101" i="17"/>
  <c r="K1101" i="17" s="1"/>
  <c r="N1101" i="17"/>
  <c r="P1101" i="17"/>
  <c r="R1101" i="17" s="1"/>
  <c r="Q1101" i="17" l="1"/>
  <c r="S1101" i="17" s="1"/>
  <c r="J1101" i="17"/>
  <c r="L1101" i="17" s="1"/>
  <c r="U1101" i="17"/>
  <c r="Y1101" i="17" l="1"/>
  <c r="M1102" i="17"/>
  <c r="P1102" i="17" s="1"/>
  <c r="R1102" i="17" s="1"/>
  <c r="Z1101" i="17"/>
  <c r="AA1101" i="17"/>
  <c r="F1102" i="17"/>
  <c r="I1102" i="17" s="1"/>
  <c r="K1102" i="17" s="1"/>
  <c r="X1101" i="17"/>
  <c r="AB1101" i="17"/>
  <c r="W1101" i="17"/>
  <c r="T1101" i="17"/>
  <c r="V1101" i="17" s="1"/>
  <c r="N1102" i="17" l="1"/>
  <c r="O1102" i="17"/>
  <c r="H1102" i="17"/>
  <c r="G1102" i="17"/>
  <c r="U1102" i="17"/>
  <c r="Q1102" i="17" l="1"/>
  <c r="S1102" i="17" s="1"/>
  <c r="J1102" i="17"/>
  <c r="L1102" i="17" s="1"/>
  <c r="Z1102" i="17" s="1"/>
  <c r="X1102" i="17" l="1"/>
  <c r="M1103" i="17"/>
  <c r="N1103" i="17" s="1"/>
  <c r="T1102" i="17"/>
  <c r="V1102" i="17" s="1"/>
  <c r="AA1102" i="17"/>
  <c r="W1102" i="17"/>
  <c r="AB1102" i="17"/>
  <c r="F1103" i="17"/>
  <c r="H1103" i="17" s="1"/>
  <c r="Y1102" i="17"/>
  <c r="P1103" i="17"/>
  <c r="R1103" i="17" s="1"/>
  <c r="O1103" i="17" l="1"/>
  <c r="G1103" i="17"/>
  <c r="I1103" i="17"/>
  <c r="K1103" i="17" s="1"/>
  <c r="U1103" i="17" s="1"/>
  <c r="Q1103" i="17"/>
  <c r="S1103" i="17" s="1"/>
  <c r="J1103" i="17" l="1"/>
  <c r="T1103" i="17" s="1"/>
  <c r="L1103" i="17" l="1"/>
  <c r="Z1103" i="17" s="1"/>
  <c r="AB1103" i="17"/>
  <c r="M1104" i="17"/>
  <c r="Y1103" i="17"/>
  <c r="AA1103" i="17"/>
  <c r="X1103" i="17"/>
  <c r="W1103" i="17"/>
  <c r="V1103" i="17"/>
  <c r="F1104" i="17" l="1"/>
  <c r="G1104" i="17" s="1"/>
  <c r="O1104" i="17"/>
  <c r="P1104" i="17"/>
  <c r="R1104" i="17" s="1"/>
  <c r="N1104" i="17"/>
  <c r="I1104" i="17" l="1"/>
  <c r="K1104" i="17" s="1"/>
  <c r="U1104" i="17" s="1"/>
  <c r="H1104" i="17"/>
  <c r="Q1104" i="17"/>
  <c r="S1104" i="17" s="1"/>
  <c r="J1104" i="17"/>
  <c r="T1104" i="17" l="1"/>
  <c r="L1104" i="17"/>
  <c r="AA1104" i="17" s="1"/>
  <c r="W1104" i="17" l="1"/>
  <c r="F1105" i="17"/>
  <c r="G1105" i="17" s="1"/>
  <c r="M1105" i="17"/>
  <c r="P1105" i="17" s="1"/>
  <c r="R1105" i="17" s="1"/>
  <c r="AB1104" i="17"/>
  <c r="X1104" i="17"/>
  <c r="Y1104" i="17"/>
  <c r="V1104" i="17"/>
  <c r="Z1104" i="17"/>
  <c r="H1105" i="17" l="1"/>
  <c r="I1105" i="17"/>
  <c r="K1105" i="17" s="1"/>
  <c r="U1105" i="17" s="1"/>
  <c r="N1105" i="17"/>
  <c r="O1105" i="17"/>
  <c r="J1105" i="17" l="1"/>
  <c r="L1105" i="17" s="1"/>
  <c r="Q1105" i="17"/>
  <c r="S1105" i="17" s="1"/>
  <c r="Z1105" i="17" l="1"/>
  <c r="M1106" i="17"/>
  <c r="N1106" i="17" s="1"/>
  <c r="AA1105" i="17"/>
  <c r="F1106" i="17"/>
  <c r="G1106" i="17" s="1"/>
  <c r="X1105" i="17"/>
  <c r="Y1105" i="17"/>
  <c r="AB1105" i="17"/>
  <c r="W1105" i="17"/>
  <c r="T1105" i="17"/>
  <c r="V1105" i="17" s="1"/>
  <c r="P1106" i="17"/>
  <c r="R1106" i="17" s="1"/>
  <c r="O1106" i="17" l="1"/>
  <c r="Q1106" i="17" s="1"/>
  <c r="I1106" i="17"/>
  <c r="K1106" i="17" s="1"/>
  <c r="U1106" i="17" s="1"/>
  <c r="H1106" i="17"/>
  <c r="J1106" i="17" l="1"/>
  <c r="L1106" i="17" s="1"/>
  <c r="S1106" i="17"/>
  <c r="T1106" i="17" l="1"/>
  <c r="V1106" i="17" s="1"/>
  <c r="W1106" i="17"/>
  <c r="Z1106" i="17"/>
  <c r="M1107" i="17"/>
  <c r="N1107" i="17" s="1"/>
  <c r="AB1106" i="17"/>
  <c r="Y1106" i="17"/>
  <c r="F1107" i="17"/>
  <c r="G1107" i="17" s="1"/>
  <c r="X1106" i="17"/>
  <c r="AA1106" i="17"/>
  <c r="O1107" i="17" l="1"/>
  <c r="P1107" i="17"/>
  <c r="R1107" i="17" s="1"/>
  <c r="I1107" i="17"/>
  <c r="K1107" i="17" s="1"/>
  <c r="H1107" i="17"/>
  <c r="J1107" i="17" l="1"/>
  <c r="L1107" i="17" s="1"/>
  <c r="Q1107" i="17"/>
  <c r="S1107" i="17" s="1"/>
  <c r="U1107" i="17"/>
  <c r="Z1107" i="17" l="1"/>
  <c r="T1107" i="17"/>
  <c r="V1107" i="17" s="1"/>
  <c r="AA1107" i="17"/>
  <c r="X1107" i="17"/>
  <c r="Y1107" i="17"/>
  <c r="W1107" i="17"/>
  <c r="M1108" i="17"/>
  <c r="AB1107" i="17"/>
  <c r="F1108" i="17"/>
  <c r="H1108" i="17" l="1"/>
  <c r="G1108" i="17"/>
  <c r="I1108" i="17"/>
  <c r="K1108" i="17" s="1"/>
  <c r="N1108" i="17"/>
  <c r="O1108" i="17"/>
  <c r="P1108" i="17"/>
  <c r="R1108" i="17" s="1"/>
  <c r="Q1108" i="17" l="1"/>
  <c r="S1108" i="17" s="1"/>
  <c r="U1108" i="17"/>
  <c r="J1108" i="17"/>
  <c r="T1108" i="17" l="1"/>
  <c r="L1108" i="17"/>
  <c r="Z1108" i="17" s="1"/>
  <c r="X1108" i="17" l="1"/>
  <c r="Y1108" i="17"/>
  <c r="M1109" i="17"/>
  <c r="AB1108" i="17"/>
  <c r="AA1108" i="17"/>
  <c r="F1109" i="17"/>
  <c r="W1108" i="17"/>
  <c r="V1108" i="17"/>
  <c r="I1109" i="17" l="1"/>
  <c r="K1109" i="17" s="1"/>
  <c r="H1109" i="17"/>
  <c r="G1109" i="17"/>
  <c r="P1109" i="17"/>
  <c r="N1109" i="17"/>
  <c r="O1109" i="17"/>
  <c r="Q1109" i="17" l="1"/>
  <c r="J1109" i="17"/>
  <c r="R1109" i="17"/>
  <c r="U1109" i="17" s="1"/>
  <c r="S1109" i="17" l="1"/>
  <c r="T1109" i="17"/>
  <c r="L1109" i="17"/>
  <c r="Z1109" i="17" s="1"/>
  <c r="X1109" i="17" l="1"/>
  <c r="M1110" i="17"/>
  <c r="AA1109" i="17"/>
  <c r="AB1109" i="17"/>
  <c r="F1110" i="17"/>
  <c r="Y1109" i="17"/>
  <c r="W1109" i="17"/>
  <c r="V1109" i="17"/>
  <c r="P1110" i="17" l="1"/>
  <c r="R1110" i="17" s="1"/>
  <c r="O1110" i="17"/>
  <c r="N1110" i="17"/>
  <c r="I1110" i="17"/>
  <c r="K1110" i="17" s="1"/>
  <c r="H1110" i="17"/>
  <c r="G1110" i="17"/>
  <c r="U1110" i="17" l="1"/>
  <c r="Q1110" i="17"/>
  <c r="S1110" i="17" s="1"/>
  <c r="J1110" i="17"/>
  <c r="T1110" i="17" l="1"/>
  <c r="L1110" i="17"/>
  <c r="Z1110" i="17" s="1"/>
  <c r="M1111" i="17" l="1"/>
  <c r="O1111" i="17" s="1"/>
  <c r="W1110" i="17"/>
  <c r="Y1110" i="17"/>
  <c r="X1110" i="17"/>
  <c r="F1111" i="17"/>
  <c r="G1111" i="17" s="1"/>
  <c r="AB1110" i="17"/>
  <c r="AA1110" i="17"/>
  <c r="V1110" i="17"/>
  <c r="N1111" i="17" l="1"/>
  <c r="P1111" i="17"/>
  <c r="R1111" i="17" s="1"/>
  <c r="I1111" i="17"/>
  <c r="K1111" i="17" s="1"/>
  <c r="H1111" i="17"/>
  <c r="U1111" i="17" l="1"/>
  <c r="Q1111" i="17"/>
  <c r="S1111" i="17" s="1"/>
  <c r="J1111" i="17"/>
  <c r="L1111" i="17" s="1"/>
  <c r="F1112" i="17" l="1"/>
  <c r="I1112" i="17" s="1"/>
  <c r="K1112" i="17" s="1"/>
  <c r="T1111" i="17"/>
  <c r="V1111" i="17" s="1"/>
  <c r="W1111" i="17"/>
  <c r="AB1111" i="17"/>
  <c r="Z1111" i="17"/>
  <c r="X1111" i="17"/>
  <c r="AA1111" i="17"/>
  <c r="M1112" i="17"/>
  <c r="O1112" i="17" s="1"/>
  <c r="Y1111" i="17"/>
  <c r="G1112" i="17" l="1"/>
  <c r="H1112" i="17"/>
  <c r="N1112" i="17"/>
  <c r="P1112" i="17"/>
  <c r="R1112" i="17" s="1"/>
  <c r="U1112" i="17" s="1"/>
  <c r="J1112" i="17" l="1"/>
  <c r="L1112" i="17" s="1"/>
  <c r="Q1112" i="17"/>
  <c r="T1112" i="17" l="1"/>
  <c r="S1112" i="17"/>
  <c r="W1112" i="17" s="1"/>
  <c r="V1112" i="17" l="1"/>
  <c r="M1113" i="17"/>
  <c r="O1113" i="17" s="1"/>
  <c r="Y1112" i="17"/>
  <c r="F1113" i="17"/>
  <c r="H1113" i="17" s="1"/>
  <c r="X1112" i="17"/>
  <c r="AB1112" i="17"/>
  <c r="AA1112" i="17"/>
  <c r="Z1112" i="17"/>
  <c r="N1113" i="17" l="1"/>
  <c r="P1113" i="17"/>
  <c r="R1113" i="17" s="1"/>
  <c r="G1113" i="17"/>
  <c r="I1113" i="17"/>
  <c r="K1113" i="17" s="1"/>
  <c r="Q1113" i="17" l="1"/>
  <c r="S1113" i="17" s="1"/>
  <c r="U1113" i="17"/>
  <c r="J1113" i="17"/>
  <c r="L1113" i="17" s="1"/>
  <c r="AB1113" i="17" l="1"/>
  <c r="Y1113" i="17"/>
  <c r="F1114" i="17"/>
  <c r="I1114" i="17" s="1"/>
  <c r="K1114" i="17" s="1"/>
  <c r="T1113" i="17"/>
  <c r="V1113" i="17" s="1"/>
  <c r="W1113" i="17"/>
  <c r="Z1113" i="17"/>
  <c r="M1114" i="17"/>
  <c r="P1114" i="17" s="1"/>
  <c r="R1114" i="17" s="1"/>
  <c r="X1113" i="17"/>
  <c r="AA1113" i="17"/>
  <c r="U1114" i="17" l="1"/>
  <c r="G1114" i="17"/>
  <c r="H1114" i="17"/>
  <c r="N1114" i="17"/>
  <c r="O1114" i="17"/>
  <c r="J1114" i="17" l="1"/>
  <c r="L1114" i="17" s="1"/>
  <c r="Q1114" i="17"/>
  <c r="S1114" i="17" s="1"/>
  <c r="W1114" i="17" l="1"/>
  <c r="M1115" i="17"/>
  <c r="P1115" i="17" s="1"/>
  <c r="R1115" i="17" s="1"/>
  <c r="AA1114" i="17"/>
  <c r="Y1114" i="17"/>
  <c r="Z1114" i="17"/>
  <c r="X1114" i="17"/>
  <c r="AB1114" i="17"/>
  <c r="F1115" i="17"/>
  <c r="G1115" i="17" s="1"/>
  <c r="T1114" i="17"/>
  <c r="V1114" i="17" s="1"/>
  <c r="O1115" i="17"/>
  <c r="N1115" i="17" l="1"/>
  <c r="Q1115" i="17" s="1"/>
  <c r="S1115" i="17" s="1"/>
  <c r="H1115" i="17"/>
  <c r="I1115" i="17"/>
  <c r="K1115" i="17" s="1"/>
  <c r="U1115" i="17" s="1"/>
  <c r="J1115" i="17" l="1"/>
  <c r="T1115" i="17" s="1"/>
  <c r="L1115" i="17" l="1"/>
  <c r="Z1115" i="17" s="1"/>
  <c r="F1116" i="17" l="1"/>
  <c r="H1116" i="17" s="1"/>
  <c r="V1115" i="17"/>
  <c r="W1115" i="17"/>
  <c r="M1116" i="17"/>
  <c r="O1116" i="17" s="1"/>
  <c r="X1115" i="17"/>
  <c r="AA1115" i="17"/>
  <c r="Y1115" i="17"/>
  <c r="AB1115" i="17"/>
  <c r="G1116" i="17" l="1"/>
  <c r="I1116" i="17"/>
  <c r="K1116" i="17" s="1"/>
  <c r="N1116" i="17"/>
  <c r="P1116" i="17"/>
  <c r="R1116" i="17" s="1"/>
  <c r="J1116" i="17" l="1"/>
  <c r="L1116" i="17" s="1"/>
  <c r="U1116" i="17"/>
  <c r="Q1116" i="17"/>
  <c r="S1116" i="17" s="1"/>
  <c r="Z1116" i="17" l="1"/>
  <c r="T1116" i="17"/>
  <c r="X1116" i="17"/>
  <c r="F1117" i="17"/>
  <c r="AB1116" i="17"/>
  <c r="M1117" i="17"/>
  <c r="Y1116" i="17"/>
  <c r="AA1116" i="17"/>
  <c r="W1116" i="17"/>
  <c r="V1116" i="17"/>
  <c r="G1117" i="17" l="1"/>
  <c r="H1117" i="17"/>
  <c r="I1117" i="17"/>
  <c r="K1117" i="17" s="1"/>
  <c r="O1117" i="17"/>
  <c r="P1117" i="17"/>
  <c r="R1117" i="17" s="1"/>
  <c r="N1117" i="17"/>
  <c r="J1117" i="17" l="1"/>
  <c r="U1117" i="17"/>
  <c r="Q1117" i="17"/>
  <c r="S1117" i="17" s="1"/>
  <c r="T1117" i="17" l="1"/>
  <c r="L1117" i="17"/>
  <c r="Z1117" i="17" s="1"/>
  <c r="Y1117" i="17" l="1"/>
  <c r="AA1117" i="17"/>
  <c r="W1117" i="17"/>
  <c r="M1118" i="17"/>
  <c r="F1118" i="17"/>
  <c r="X1117" i="17"/>
  <c r="AB1117" i="17"/>
  <c r="V1117" i="17"/>
  <c r="P1118" i="17" l="1"/>
  <c r="R1118" i="17" s="1"/>
  <c r="N1118" i="17"/>
  <c r="O1118" i="17"/>
  <c r="G1118" i="17"/>
  <c r="I1118" i="17"/>
  <c r="H1118" i="17"/>
  <c r="Q1118" i="17" l="1"/>
  <c r="S1118" i="17" s="1"/>
  <c r="J1118" i="17"/>
  <c r="K1118" i="17"/>
  <c r="U1118" i="17" s="1"/>
  <c r="T1118" i="17" l="1"/>
  <c r="L1118" i="17"/>
  <c r="Z1118" i="17" s="1"/>
  <c r="W1118" i="17" l="1"/>
  <c r="AA1118" i="17"/>
  <c r="X1118" i="17"/>
  <c r="F1119" i="17"/>
  <c r="Y1118" i="17"/>
  <c r="M1119" i="17"/>
  <c r="AB1118" i="17"/>
  <c r="V1118" i="17"/>
  <c r="N1119" i="17" l="1"/>
  <c r="O1119" i="17"/>
  <c r="P1119" i="17"/>
  <c r="R1119" i="17" s="1"/>
  <c r="H1119" i="17"/>
  <c r="G1119" i="17"/>
  <c r="I1119" i="17"/>
  <c r="K1119" i="17" s="1"/>
  <c r="Q1119" i="17" l="1"/>
  <c r="S1119" i="17" s="1"/>
  <c r="U1119" i="17"/>
  <c r="J1119" i="17"/>
  <c r="T1119" i="17" l="1"/>
  <c r="L1119" i="17"/>
  <c r="Z1119" i="17" s="1"/>
  <c r="Y1119" i="17" l="1"/>
  <c r="F1120" i="17"/>
  <c r="AB1119" i="17"/>
  <c r="AA1119" i="17"/>
  <c r="M1120" i="17"/>
  <c r="X1119" i="17"/>
  <c r="W1119" i="17"/>
  <c r="V1119" i="17"/>
  <c r="I1120" i="17" l="1"/>
  <c r="K1120" i="17" s="1"/>
  <c r="G1120" i="17"/>
  <c r="H1120" i="17"/>
  <c r="O1120" i="17"/>
  <c r="P1120" i="17"/>
  <c r="R1120" i="17" s="1"/>
  <c r="N1120" i="17"/>
  <c r="Q1120" i="17" l="1"/>
  <c r="S1120" i="17" s="1"/>
  <c r="J1120" i="17"/>
  <c r="L1120" i="17" s="1"/>
  <c r="U1120" i="17"/>
  <c r="Z1120" i="17" l="1"/>
  <c r="T1120" i="17"/>
  <c r="AA1120" i="17"/>
  <c r="F1121" i="17"/>
  <c r="AB1120" i="17"/>
  <c r="M1121" i="17"/>
  <c r="W1120" i="17"/>
  <c r="Y1120" i="17"/>
  <c r="X1120" i="17"/>
  <c r="V1120" i="17"/>
  <c r="P1121" i="17" l="1"/>
  <c r="R1121" i="17" s="1"/>
  <c r="O1121" i="17"/>
  <c r="N1121" i="17"/>
  <c r="G1121" i="17"/>
  <c r="H1121" i="17"/>
  <c r="I1121" i="17"/>
  <c r="K1121" i="17" s="1"/>
  <c r="Q1121" i="17" l="1"/>
  <c r="S1121" i="17" s="1"/>
  <c r="J1121" i="17"/>
  <c r="U1121" i="17"/>
  <c r="T1121" i="17" l="1"/>
  <c r="L1121" i="17"/>
  <c r="Z1121" i="17" s="1"/>
  <c r="Y1121" i="17" l="1"/>
  <c r="F1122" i="17"/>
  <c r="I1122" i="17" s="1"/>
  <c r="K1122" i="17" s="1"/>
  <c r="V1121" i="17"/>
  <c r="W1121" i="17"/>
  <c r="AB1121" i="17"/>
  <c r="AA1121" i="17"/>
  <c r="X1121" i="17"/>
  <c r="M1122" i="17"/>
  <c r="N1122" i="17" s="1"/>
  <c r="G1122" i="17" l="1"/>
  <c r="H1122" i="17"/>
  <c r="P1122" i="17"/>
  <c r="R1122" i="17" s="1"/>
  <c r="U1122" i="17" s="1"/>
  <c r="O1122" i="17"/>
  <c r="J1122" i="17" l="1"/>
  <c r="L1122" i="17" s="1"/>
  <c r="Q1122" i="17"/>
  <c r="S1122" i="17" s="1"/>
  <c r="Z1122" i="17" l="1"/>
  <c r="T1122" i="17"/>
  <c r="AA1122" i="17"/>
  <c r="Y1122" i="17"/>
  <c r="W1122" i="17"/>
  <c r="F1123" i="17"/>
  <c r="AB1122" i="17"/>
  <c r="X1122" i="17"/>
  <c r="M1123" i="17"/>
  <c r="V1122" i="17"/>
  <c r="P1123" i="17" l="1"/>
  <c r="R1123" i="17" s="1"/>
  <c r="N1123" i="17"/>
  <c r="O1123" i="17"/>
  <c r="G1123" i="17"/>
  <c r="H1123" i="17"/>
  <c r="I1123" i="17"/>
  <c r="K1123" i="17" s="1"/>
  <c r="U1123" i="17" l="1"/>
  <c r="Q1123" i="17"/>
  <c r="S1123" i="17" s="1"/>
  <c r="J1123" i="17"/>
  <c r="T1123" i="17" l="1"/>
  <c r="L1123" i="17"/>
  <c r="V1123" i="17" l="1"/>
  <c r="AB1123" i="17"/>
  <c r="Y1123" i="17"/>
  <c r="M1124" i="17"/>
  <c r="N1124" i="17" s="1"/>
  <c r="X1123" i="17"/>
  <c r="AA1123" i="17"/>
  <c r="F1124" i="17"/>
  <c r="I1124" i="17" s="1"/>
  <c r="K1124" i="17" s="1"/>
  <c r="Z1123" i="17"/>
  <c r="W1123" i="17"/>
  <c r="H1124" i="17" l="1"/>
  <c r="O1124" i="17"/>
  <c r="P1124" i="17"/>
  <c r="R1124" i="17" s="1"/>
  <c r="U1124" i="17" s="1"/>
  <c r="G1124" i="17"/>
  <c r="J1124" i="17" l="1"/>
  <c r="L1124" i="17" s="1"/>
  <c r="Q1124" i="17"/>
  <c r="S1124" i="17" s="1"/>
  <c r="W1124" i="17" l="1"/>
  <c r="F1125" i="17"/>
  <c r="H1125" i="17" s="1"/>
  <c r="X1124" i="17"/>
  <c r="T1124" i="17"/>
  <c r="V1124" i="17" s="1"/>
  <c r="Y1124" i="17"/>
  <c r="AA1124" i="17"/>
  <c r="AB1124" i="17"/>
  <c r="M1125" i="17"/>
  <c r="N1125" i="17" s="1"/>
  <c r="Z1124" i="17"/>
  <c r="G1125" i="17" l="1"/>
  <c r="I1125" i="17"/>
  <c r="K1125" i="17" s="1"/>
  <c r="O1125" i="17"/>
  <c r="P1125" i="17"/>
  <c r="R1125" i="17" s="1"/>
  <c r="U1125" i="17" l="1"/>
  <c r="J1125" i="17"/>
  <c r="L1125" i="17" s="1"/>
  <c r="Q1125" i="17"/>
  <c r="S1125" i="17" s="1"/>
  <c r="Y1125" i="17" l="1"/>
  <c r="AB1125" i="17"/>
  <c r="X1125" i="17"/>
  <c r="M1126" i="17"/>
  <c r="O1126" i="17" s="1"/>
  <c r="W1125" i="17"/>
  <c r="T1125" i="17"/>
  <c r="V1125" i="17" s="1"/>
  <c r="F1126" i="17"/>
  <c r="I1126" i="17" s="1"/>
  <c r="K1126" i="17" s="1"/>
  <c r="AA1125" i="17"/>
  <c r="Z1125" i="17"/>
  <c r="N1126" i="17" l="1"/>
  <c r="P1126" i="17"/>
  <c r="R1126" i="17" s="1"/>
  <c r="U1126" i="17" s="1"/>
  <c r="G1126" i="17"/>
  <c r="H1126" i="17"/>
  <c r="Q1126" i="17" l="1"/>
  <c r="S1126" i="17" s="1"/>
  <c r="J1126" i="17"/>
  <c r="L1126" i="17" s="1"/>
  <c r="Z1126" i="17" l="1"/>
  <c r="W1126" i="17"/>
  <c r="AA1126" i="17"/>
  <c r="M1127" i="17"/>
  <c r="N1127" i="17" s="1"/>
  <c r="F1127" i="17"/>
  <c r="I1127" i="17" s="1"/>
  <c r="K1127" i="17" s="1"/>
  <c r="AB1126" i="17"/>
  <c r="Y1126" i="17"/>
  <c r="X1126" i="17"/>
  <c r="T1126" i="17"/>
  <c r="V1126" i="17" s="1"/>
  <c r="P1127" i="17" l="1"/>
  <c r="R1127" i="17" s="1"/>
  <c r="U1127" i="17" s="1"/>
  <c r="O1127" i="17"/>
  <c r="G1127" i="17"/>
  <c r="H1127" i="17"/>
  <c r="Q1127" i="17" l="1"/>
  <c r="S1127" i="17" s="1"/>
  <c r="J1127" i="17"/>
  <c r="L1127" i="17" s="1"/>
  <c r="Z1127" i="17" l="1"/>
  <c r="M1128" i="17"/>
  <c r="O1128" i="17" s="1"/>
  <c r="X1127" i="17"/>
  <c r="W1127" i="17"/>
  <c r="AB1127" i="17"/>
  <c r="F1128" i="17"/>
  <c r="I1128" i="17" s="1"/>
  <c r="K1128" i="17" s="1"/>
  <c r="AA1127" i="17"/>
  <c r="T1127" i="17"/>
  <c r="V1127" i="17" s="1"/>
  <c r="Y1127" i="17"/>
  <c r="H1128" i="17" l="1"/>
  <c r="N1128" i="17"/>
  <c r="G1128" i="17"/>
  <c r="P1128" i="17"/>
  <c r="R1128" i="17" s="1"/>
  <c r="U1128" i="17" s="1"/>
  <c r="J1128" i="17" l="1"/>
  <c r="L1128" i="17" s="1"/>
  <c r="Q1128" i="17"/>
  <c r="S1128" i="17" s="1"/>
  <c r="Z1128" i="17" l="1"/>
  <c r="T1128" i="17"/>
  <c r="F1129" i="17"/>
  <c r="X1128" i="17"/>
  <c r="Y1128" i="17"/>
  <c r="M1129" i="17"/>
  <c r="W1128" i="17"/>
  <c r="AA1128" i="17"/>
  <c r="AB1128" i="17"/>
  <c r="V1128" i="17"/>
  <c r="N1129" i="17" l="1"/>
  <c r="O1129" i="17"/>
  <c r="P1129" i="17"/>
  <c r="R1129" i="17" s="1"/>
  <c r="G1129" i="17"/>
  <c r="I1129" i="17"/>
  <c r="K1129" i="17" s="1"/>
  <c r="H1129" i="17"/>
  <c r="J1129" i="17" l="1"/>
  <c r="L1129" i="17" s="1"/>
  <c r="U1129" i="17"/>
  <c r="Q1129" i="17"/>
  <c r="S1129" i="17" s="1"/>
  <c r="Y1129" i="17" l="1"/>
  <c r="Z1129" i="17"/>
  <c r="W1129" i="17"/>
  <c r="M1130" i="17"/>
  <c r="X1129" i="17"/>
  <c r="AA1129" i="17"/>
  <c r="T1129" i="17"/>
  <c r="V1129" i="17" s="1"/>
  <c r="AB1129" i="17"/>
  <c r="F1130" i="17"/>
  <c r="H1130" i="17" l="1"/>
  <c r="I1130" i="17"/>
  <c r="K1130" i="17" s="1"/>
  <c r="G1130" i="17"/>
  <c r="P1130" i="17"/>
  <c r="R1130" i="17" s="1"/>
  <c r="N1130" i="17"/>
  <c r="O1130" i="17"/>
  <c r="J1130" i="17" l="1"/>
  <c r="L1130" i="17" s="1"/>
  <c r="Q1130" i="17"/>
  <c r="S1130" i="17" s="1"/>
  <c r="U1130" i="17"/>
  <c r="Z1130" i="17" l="1"/>
  <c r="T1130" i="17"/>
  <c r="W1130" i="17"/>
  <c r="F1131" i="17"/>
  <c r="AA1130" i="17"/>
  <c r="AB1130" i="17"/>
  <c r="X1130" i="17"/>
  <c r="Y1130" i="17"/>
  <c r="M1131" i="17"/>
  <c r="V1130" i="17"/>
  <c r="P1131" i="17" l="1"/>
  <c r="R1131" i="17" s="1"/>
  <c r="O1131" i="17"/>
  <c r="N1131" i="17"/>
  <c r="G1131" i="17"/>
  <c r="H1131" i="17"/>
  <c r="I1131" i="17"/>
  <c r="K1131" i="17" s="1"/>
  <c r="Q1131" i="17" l="1"/>
  <c r="S1131" i="17" s="1"/>
  <c r="U1131" i="17"/>
  <c r="J1131" i="17"/>
  <c r="T1131" i="17" l="1"/>
  <c r="L1131" i="17"/>
  <c r="Z1131" i="17" s="1"/>
  <c r="X1131" i="17" l="1"/>
  <c r="W1131" i="17"/>
  <c r="Y1131" i="17"/>
  <c r="AB1131" i="17"/>
  <c r="F1132" i="17"/>
  <c r="M1132" i="17"/>
  <c r="AA1131" i="17"/>
  <c r="V1131" i="17"/>
  <c r="O1132" i="17" l="1"/>
  <c r="N1132" i="17"/>
  <c r="P1132" i="17"/>
  <c r="R1132" i="17" s="1"/>
  <c r="I1132" i="17"/>
  <c r="K1132" i="17" s="1"/>
  <c r="G1132" i="17"/>
  <c r="H1132" i="17"/>
  <c r="J1132" i="17" l="1"/>
  <c r="Q1132" i="17"/>
  <c r="S1132" i="17" s="1"/>
  <c r="U1132" i="17"/>
  <c r="L1132" i="17" l="1"/>
  <c r="Z1132" i="17" s="1"/>
  <c r="T1132" i="17"/>
  <c r="AA1132" i="17" l="1"/>
  <c r="AB1132" i="17"/>
  <c r="F1133" i="17"/>
  <c r="X1132" i="17"/>
  <c r="W1132" i="17"/>
  <c r="Y1132" i="17"/>
  <c r="M1133" i="17"/>
  <c r="V1132" i="17"/>
  <c r="P1133" i="17" l="1"/>
  <c r="R1133" i="17" s="1"/>
  <c r="O1133" i="17"/>
  <c r="N1133" i="17"/>
  <c r="G1133" i="17"/>
  <c r="H1133" i="17"/>
  <c r="I1133" i="17"/>
  <c r="K1133" i="17" s="1"/>
  <c r="J1133" i="17" l="1"/>
  <c r="L1133" i="17" s="1"/>
  <c r="U1133" i="17"/>
  <c r="Q1133" i="17"/>
  <c r="S1133" i="17" s="1"/>
  <c r="T1133" i="17" l="1"/>
  <c r="V1133" i="17" s="1"/>
  <c r="Z1133" i="17"/>
  <c r="Y1133" i="17"/>
  <c r="M1134" i="17"/>
  <c r="AA1133" i="17"/>
  <c r="X1133" i="17"/>
  <c r="AB1133" i="17"/>
  <c r="W1133" i="17"/>
  <c r="F1134" i="17"/>
  <c r="G1134" i="17" l="1"/>
  <c r="H1134" i="17"/>
  <c r="I1134" i="17"/>
  <c r="K1134" i="17" s="1"/>
  <c r="O1134" i="17"/>
  <c r="P1134" i="17"/>
  <c r="R1134" i="17" s="1"/>
  <c r="N1134" i="17"/>
  <c r="J1134" i="17" l="1"/>
  <c r="L1134" i="17" s="1"/>
  <c r="Q1134" i="17"/>
  <c r="S1134" i="17" s="1"/>
  <c r="U1134" i="17"/>
  <c r="T1134" i="17" l="1"/>
  <c r="V1134" i="17" s="1"/>
  <c r="Z1134" i="17"/>
  <c r="W1134" i="17"/>
  <c r="M1135" i="17"/>
  <c r="O1135" i="17" s="1"/>
  <c r="F1135" i="17"/>
  <c r="I1135" i="17" s="1"/>
  <c r="K1135" i="17" s="1"/>
  <c r="AA1134" i="17"/>
  <c r="Y1134" i="17"/>
  <c r="AB1134" i="17"/>
  <c r="X1134" i="17"/>
  <c r="N1135" i="17" l="1"/>
  <c r="P1135" i="17"/>
  <c r="R1135" i="17" s="1"/>
  <c r="U1135" i="17" s="1"/>
  <c r="H1135" i="17"/>
  <c r="G1135" i="17"/>
  <c r="Q1135" i="17" l="1"/>
  <c r="S1135" i="17" s="1"/>
  <c r="J1135" i="17"/>
  <c r="T1135" i="17" l="1"/>
  <c r="L1135" i="17"/>
  <c r="Z1135" i="17" s="1"/>
  <c r="M1136" i="17" l="1"/>
  <c r="N1136" i="17" s="1"/>
  <c r="W1135" i="17"/>
  <c r="V1135" i="17"/>
  <c r="F1136" i="17"/>
  <c r="H1136" i="17" s="1"/>
  <c r="AA1135" i="17"/>
  <c r="Y1135" i="17"/>
  <c r="X1135" i="17"/>
  <c r="AB1135" i="17"/>
  <c r="O1136" i="17" l="1"/>
  <c r="P1136" i="17"/>
  <c r="R1136" i="17" s="1"/>
  <c r="G1136" i="17"/>
  <c r="I1136" i="17"/>
  <c r="K1136" i="17" s="1"/>
  <c r="U1136" i="17" l="1"/>
  <c r="Q1136" i="17"/>
  <c r="S1136" i="17" s="1"/>
  <c r="J1136" i="17"/>
  <c r="T1136" i="17" l="1"/>
  <c r="L1136" i="17"/>
  <c r="Z1136" i="17" s="1"/>
  <c r="F1137" i="17" l="1"/>
  <c r="H1137" i="17" s="1"/>
  <c r="V1136" i="17"/>
  <c r="AB1136" i="17"/>
  <c r="Y1136" i="17"/>
  <c r="X1136" i="17"/>
  <c r="M1137" i="17"/>
  <c r="P1137" i="17" s="1"/>
  <c r="R1137" i="17" s="1"/>
  <c r="AA1136" i="17"/>
  <c r="W1136" i="17"/>
  <c r="I1137" i="17" l="1"/>
  <c r="K1137" i="17" s="1"/>
  <c r="G1137" i="17"/>
  <c r="J1137" i="17" s="1"/>
  <c r="L1137" i="17" s="1"/>
  <c r="N1137" i="17"/>
  <c r="O1137" i="17"/>
  <c r="U1137" i="17"/>
  <c r="Q1137" i="17" l="1"/>
  <c r="S1137" i="17" s="1"/>
  <c r="AA1137" i="17" s="1"/>
  <c r="W1137" i="17" l="1"/>
  <c r="T1137" i="17"/>
  <c r="V1137" i="17" s="1"/>
  <c r="Y1137" i="17"/>
  <c r="Z1137" i="17"/>
  <c r="M1138" i="17"/>
  <c r="P1138" i="17" s="1"/>
  <c r="R1138" i="17" s="1"/>
  <c r="AB1137" i="17"/>
  <c r="X1137" i="17"/>
  <c r="F1138" i="17"/>
  <c r="I1138" i="17" s="1"/>
  <c r="K1138" i="17" s="1"/>
  <c r="O1138" i="17" l="1"/>
  <c r="N1138" i="17"/>
  <c r="H1138" i="17"/>
  <c r="G1138" i="17"/>
  <c r="U1138" i="17"/>
  <c r="J1138" i="17" l="1"/>
  <c r="L1138" i="17" s="1"/>
  <c r="Q1138" i="17"/>
  <c r="S1138" i="17" s="1"/>
  <c r="Z1138" i="17" l="1"/>
  <c r="T1138" i="17"/>
  <c r="Y1138" i="17"/>
  <c r="W1138" i="17"/>
  <c r="F1139" i="17"/>
  <c r="X1138" i="17"/>
  <c r="AA1138" i="17"/>
  <c r="AB1138" i="17"/>
  <c r="M1139" i="17"/>
  <c r="V1138" i="17"/>
  <c r="O1139" i="17" l="1"/>
  <c r="P1139" i="17"/>
  <c r="R1139" i="17" s="1"/>
  <c r="N1139" i="17"/>
  <c r="I1139" i="17"/>
  <c r="K1139" i="17" s="1"/>
  <c r="G1139" i="17"/>
  <c r="H1139" i="17"/>
  <c r="Q1139" i="17" l="1"/>
  <c r="S1139" i="17" s="1"/>
  <c r="J1139" i="17"/>
  <c r="U1139" i="17"/>
  <c r="T1139" i="17" l="1"/>
  <c r="L1139" i="17"/>
  <c r="Z1139" i="17" s="1"/>
  <c r="V1139" i="17" l="1"/>
  <c r="Y1139" i="17"/>
  <c r="X1139" i="17"/>
  <c r="F1140" i="17"/>
  <c r="H1140" i="17" s="1"/>
  <c r="W1139" i="17"/>
  <c r="AB1139" i="17"/>
  <c r="M1140" i="17"/>
  <c r="O1140" i="17" s="1"/>
  <c r="AA1139" i="17"/>
  <c r="P1140" i="17" l="1"/>
  <c r="R1140" i="17" s="1"/>
  <c r="G1140" i="17"/>
  <c r="I1140" i="17"/>
  <c r="K1140" i="17" s="1"/>
  <c r="N1140" i="17"/>
  <c r="Q1140" i="17" l="1"/>
  <c r="S1140" i="17" s="1"/>
  <c r="J1140" i="17"/>
  <c r="L1140" i="17" s="1"/>
  <c r="U1140" i="17"/>
  <c r="AA1140" i="17" l="1"/>
  <c r="W1140" i="17"/>
  <c r="M1141" i="17"/>
  <c r="N1141" i="17" s="1"/>
  <c r="F1141" i="17"/>
  <c r="I1141" i="17" s="1"/>
  <c r="K1141" i="17" s="1"/>
  <c r="X1140" i="17"/>
  <c r="AB1140" i="17"/>
  <c r="Y1140" i="17"/>
  <c r="Z1140" i="17"/>
  <c r="T1140" i="17"/>
  <c r="V1140" i="17" s="1"/>
  <c r="O1141" i="17" l="1"/>
  <c r="P1141" i="17"/>
  <c r="R1141" i="17" s="1"/>
  <c r="U1141" i="17" s="1"/>
  <c r="G1141" i="17"/>
  <c r="H1141" i="17"/>
  <c r="J1141" i="17" l="1"/>
  <c r="L1141" i="17" s="1"/>
  <c r="Q1141" i="17"/>
  <c r="S1141" i="17" s="1"/>
  <c r="W1141" i="17" l="1"/>
  <c r="AA1141" i="17"/>
  <c r="M1142" i="17"/>
  <c r="P1142" i="17" s="1"/>
  <c r="R1142" i="17" s="1"/>
  <c r="AB1141" i="17"/>
  <c r="Y1141" i="17"/>
  <c r="Z1141" i="17"/>
  <c r="F1142" i="17"/>
  <c r="H1142" i="17" s="1"/>
  <c r="X1141" i="17"/>
  <c r="T1141" i="17"/>
  <c r="V1141" i="17" s="1"/>
  <c r="N1142" i="17" l="1"/>
  <c r="O1142" i="17"/>
  <c r="I1142" i="17"/>
  <c r="K1142" i="17" s="1"/>
  <c r="U1142" i="17" s="1"/>
  <c r="G1142" i="17"/>
  <c r="Q1142" i="17" l="1"/>
  <c r="S1142" i="17" s="1"/>
  <c r="J1142" i="17"/>
  <c r="T1142" i="17" l="1"/>
  <c r="L1142" i="17"/>
  <c r="Z1142" i="17" s="1"/>
  <c r="M1143" i="17" l="1"/>
  <c r="N1143" i="17" s="1"/>
  <c r="F1143" i="17"/>
  <c r="I1143" i="17" s="1"/>
  <c r="K1143" i="17" s="1"/>
  <c r="Y1142" i="17"/>
  <c r="W1142" i="17"/>
  <c r="X1142" i="17"/>
  <c r="AB1142" i="17"/>
  <c r="AA1142" i="17"/>
  <c r="V1142" i="17"/>
  <c r="O1143" i="17"/>
  <c r="H1143" i="17"/>
  <c r="G1143" i="17" l="1"/>
  <c r="J1143" i="17" s="1"/>
  <c r="L1143" i="17" s="1"/>
  <c r="P1143" i="17"/>
  <c r="R1143" i="17" s="1"/>
  <c r="U1143" i="17" s="1"/>
  <c r="Q1143" i="17" l="1"/>
  <c r="S1143" i="17" s="1"/>
  <c r="T1143" i="17" l="1"/>
  <c r="AB1143" i="17"/>
  <c r="Y1143" i="17"/>
  <c r="X1143" i="17"/>
  <c r="AA1143" i="17"/>
  <c r="Z1143" i="17"/>
  <c r="F1144" i="17"/>
  <c r="H1144" i="17" s="1"/>
  <c r="M1144" i="17"/>
  <c r="P1144" i="17" s="1"/>
  <c r="R1144" i="17" s="1"/>
  <c r="W1143" i="17"/>
  <c r="V1143" i="17"/>
  <c r="O1144" i="17" l="1"/>
  <c r="N1144" i="17"/>
  <c r="I1144" i="17"/>
  <c r="K1144" i="17" s="1"/>
  <c r="U1144" i="17" s="1"/>
  <c r="G1144" i="17"/>
  <c r="Q1144" i="17" l="1"/>
  <c r="S1144" i="17" s="1"/>
  <c r="J1144" i="17"/>
  <c r="L1144" i="17" s="1"/>
  <c r="Z1144" i="17" l="1"/>
  <c r="Y1144" i="17"/>
  <c r="W1144" i="17"/>
  <c r="T1144" i="17"/>
  <c r="V1144" i="17" s="1"/>
  <c r="AA1144" i="17"/>
  <c r="M1145" i="17"/>
  <c r="O1145" i="17" s="1"/>
  <c r="F1145" i="17"/>
  <c r="H1145" i="17" s="1"/>
  <c r="AB1144" i="17"/>
  <c r="X1144" i="17"/>
  <c r="G1145" i="17" l="1"/>
  <c r="I1145" i="17"/>
  <c r="K1145" i="17" s="1"/>
  <c r="N1145" i="17"/>
  <c r="P1145" i="17"/>
  <c r="R1145" i="17" s="1"/>
  <c r="Q1145" i="17" l="1"/>
  <c r="S1145" i="17" s="1"/>
  <c r="U1145" i="17"/>
  <c r="J1145" i="17"/>
  <c r="L1145" i="17" s="1"/>
  <c r="X1145" i="17" l="1"/>
  <c r="W1145" i="17"/>
  <c r="AA1145" i="17"/>
  <c r="Y1145" i="17"/>
  <c r="M1146" i="17"/>
  <c r="P1146" i="17" s="1"/>
  <c r="R1146" i="17" s="1"/>
  <c r="F1146" i="17"/>
  <c r="H1146" i="17" s="1"/>
  <c r="AB1145" i="17"/>
  <c r="Z1145" i="17"/>
  <c r="T1145" i="17"/>
  <c r="V1145" i="17" s="1"/>
  <c r="N1146" i="17" l="1"/>
  <c r="O1146" i="17"/>
  <c r="G1146" i="17"/>
  <c r="I1146" i="17"/>
  <c r="K1146" i="17" s="1"/>
  <c r="U1146" i="17" s="1"/>
  <c r="Q1146" i="17" l="1"/>
  <c r="S1146" i="17" s="1"/>
  <c r="J1146" i="17"/>
  <c r="L1146" i="17" s="1"/>
  <c r="Z1146" i="17" l="1"/>
  <c r="F1147" i="17"/>
  <c r="I1147" i="17" s="1"/>
  <c r="K1147" i="17" s="1"/>
  <c r="X1146" i="17"/>
  <c r="AB1146" i="17"/>
  <c r="M1147" i="17"/>
  <c r="N1147" i="17" s="1"/>
  <c r="AA1146" i="17"/>
  <c r="W1146" i="17"/>
  <c r="Y1146" i="17"/>
  <c r="T1146" i="17"/>
  <c r="V1146" i="17" s="1"/>
  <c r="H1147" i="17" l="1"/>
  <c r="P1147" i="17"/>
  <c r="R1147" i="17" s="1"/>
  <c r="U1147" i="17" s="1"/>
  <c r="G1147" i="17"/>
  <c r="O1147" i="17"/>
  <c r="J1147" i="17" l="1"/>
  <c r="L1147" i="17" s="1"/>
  <c r="Q1147" i="17"/>
  <c r="S1147" i="17" s="1"/>
  <c r="Z1147" i="17" l="1"/>
  <c r="T1147" i="17"/>
  <c r="F1148" i="17"/>
  <c r="W1147" i="17"/>
  <c r="X1147" i="17"/>
  <c r="AB1147" i="17"/>
  <c r="Y1147" i="17"/>
  <c r="AA1147" i="17"/>
  <c r="M1148" i="17"/>
  <c r="V1147" i="17"/>
  <c r="O1148" i="17" l="1"/>
  <c r="P1148" i="17"/>
  <c r="R1148" i="17" s="1"/>
  <c r="N1148" i="17"/>
  <c r="G1148" i="17"/>
  <c r="I1148" i="17"/>
  <c r="K1148" i="17" s="1"/>
  <c r="H1148" i="17"/>
  <c r="J1148" i="17" l="1"/>
  <c r="L1148" i="17" s="1"/>
  <c r="U1148" i="17"/>
  <c r="Q1148" i="17"/>
  <c r="S1148" i="17" s="1"/>
  <c r="Z1148" i="17" l="1"/>
  <c r="T1148" i="17"/>
  <c r="V1148" i="17" s="1"/>
  <c r="X1148" i="17"/>
  <c r="W1148" i="17"/>
  <c r="AA1148" i="17"/>
  <c r="AB1148" i="17"/>
  <c r="M1149" i="17"/>
  <c r="Y1148" i="17"/>
  <c r="F1149" i="17"/>
  <c r="N1149" i="17" l="1"/>
  <c r="O1149" i="17"/>
  <c r="P1149" i="17"/>
  <c r="R1149" i="17" s="1"/>
  <c r="I1149" i="17"/>
  <c r="K1149" i="17" s="1"/>
  <c r="H1149" i="17"/>
  <c r="G1149" i="17"/>
  <c r="J1149" i="17" l="1"/>
  <c r="L1149" i="17" s="1"/>
  <c r="Q1149" i="17"/>
  <c r="S1149" i="17" s="1"/>
  <c r="U1149" i="17"/>
  <c r="Z1149" i="17" l="1"/>
  <c r="M1150" i="17"/>
  <c r="AA1149" i="17"/>
  <c r="AB1149" i="17"/>
  <c r="F1150" i="17"/>
  <c r="W1149" i="17"/>
  <c r="X1149" i="17"/>
  <c r="Y1149" i="17"/>
  <c r="T1149" i="17"/>
  <c r="V1149" i="17" s="1"/>
  <c r="O1150" i="17" l="1"/>
  <c r="N1150" i="17"/>
  <c r="P1150" i="17"/>
  <c r="R1150" i="17" s="1"/>
  <c r="I1150" i="17"/>
  <c r="K1150" i="17" s="1"/>
  <c r="G1150" i="17"/>
  <c r="H1150" i="17"/>
  <c r="J1150" i="17" l="1"/>
  <c r="L1150" i="17" s="1"/>
  <c r="Q1150" i="17"/>
  <c r="S1150" i="17" s="1"/>
  <c r="U1150" i="17"/>
  <c r="Z1150" i="17" l="1"/>
  <c r="T1150" i="17"/>
  <c r="Y1150" i="17"/>
  <c r="M1151" i="17"/>
  <c r="AA1150" i="17"/>
  <c r="AB1150" i="17"/>
  <c r="F1151" i="17"/>
  <c r="X1150" i="17"/>
  <c r="W1150" i="17"/>
  <c r="V1150" i="17"/>
  <c r="P1151" i="17" l="1"/>
  <c r="R1151" i="17" s="1"/>
  <c r="N1151" i="17"/>
  <c r="O1151" i="17"/>
  <c r="I1151" i="17"/>
  <c r="K1151" i="17" s="1"/>
  <c r="H1151" i="17"/>
  <c r="G1151" i="17"/>
  <c r="U1151" i="17" l="1"/>
  <c r="J1151" i="17"/>
  <c r="Q1151" i="17"/>
  <c r="S1151" i="17" s="1"/>
  <c r="T1151" i="17" l="1"/>
  <c r="L1151" i="17"/>
  <c r="Z1151" i="17" s="1"/>
  <c r="M1152" i="17" l="1"/>
  <c r="AA1151" i="17"/>
  <c r="F1152" i="17"/>
  <c r="Y1151" i="17"/>
  <c r="W1151" i="17"/>
  <c r="AB1151" i="17"/>
  <c r="X1151" i="17"/>
  <c r="V1151" i="17"/>
  <c r="G1152" i="17" l="1"/>
  <c r="I1152" i="17"/>
  <c r="K1152" i="17" s="1"/>
  <c r="H1152" i="17"/>
  <c r="O1152" i="17"/>
  <c r="P1152" i="17"/>
  <c r="R1152" i="17" s="1"/>
  <c r="N1152" i="17"/>
  <c r="J1152" i="17" l="1"/>
  <c r="L1152" i="17" s="1"/>
  <c r="Q1152" i="17"/>
  <c r="U1152" i="17"/>
  <c r="T1152" i="17" l="1"/>
  <c r="S1152" i="17"/>
  <c r="W1152" i="17" s="1"/>
  <c r="Z1152" i="17"/>
  <c r="V1152" i="17" l="1"/>
  <c r="AB1152" i="17"/>
  <c r="AA1152" i="17"/>
  <c r="Y1152" i="17"/>
  <c r="F1153" i="17"/>
  <c r="H1153" i="17" s="1"/>
  <c r="M1153" i="17"/>
  <c r="N1153" i="17" s="1"/>
  <c r="X1152" i="17"/>
  <c r="O1153" i="17" l="1"/>
  <c r="G1153" i="17"/>
  <c r="I1153" i="17"/>
  <c r="K1153" i="17" s="1"/>
  <c r="P1153" i="17"/>
  <c r="R1153" i="17" s="1"/>
  <c r="J1153" i="17" l="1"/>
  <c r="L1153" i="17" s="1"/>
  <c r="U1153" i="17"/>
  <c r="Q1153" i="17"/>
  <c r="T1153" i="17" l="1"/>
  <c r="S1153" i="17"/>
  <c r="V1153" i="17" l="1"/>
  <c r="M1154" i="17"/>
  <c r="N1154" i="17" s="1"/>
  <c r="X1153" i="17"/>
  <c r="AB1153" i="17"/>
  <c r="AA1153" i="17"/>
  <c r="W1153" i="17"/>
  <c r="Y1153" i="17"/>
  <c r="F1154" i="17"/>
  <c r="Z1153" i="17"/>
  <c r="P1154" i="17" l="1"/>
  <c r="R1154" i="17" s="1"/>
  <c r="O1154" i="17"/>
  <c r="H1154" i="17"/>
  <c r="G1154" i="17"/>
  <c r="I1154" i="17"/>
  <c r="K1154" i="17" s="1"/>
  <c r="U1154" i="17" l="1"/>
  <c r="Q1154" i="17"/>
  <c r="S1154" i="17" s="1"/>
  <c r="J1154" i="17"/>
  <c r="L1154" i="17" s="1"/>
  <c r="Z1154" i="17" l="1"/>
  <c r="Y1154" i="17"/>
  <c r="X1154" i="17"/>
  <c r="AB1154" i="17"/>
  <c r="F1155" i="17"/>
  <c r="I1155" i="17" s="1"/>
  <c r="K1155" i="17" s="1"/>
  <c r="W1154" i="17"/>
  <c r="M1155" i="17"/>
  <c r="N1155" i="17" s="1"/>
  <c r="AA1154" i="17"/>
  <c r="T1154" i="17"/>
  <c r="V1154" i="17" s="1"/>
  <c r="H1155" i="17" l="1"/>
  <c r="G1155" i="17"/>
  <c r="O1155" i="17"/>
  <c r="P1155" i="17"/>
  <c r="R1155" i="17" s="1"/>
  <c r="U1155" i="17" s="1"/>
  <c r="J1155" i="17" l="1"/>
  <c r="L1155" i="17" s="1"/>
  <c r="Q1155" i="17"/>
  <c r="S1155" i="17" s="1"/>
  <c r="Y1155" i="17" l="1"/>
  <c r="F1156" i="17"/>
  <c r="I1156" i="17" s="1"/>
  <c r="K1156" i="17" s="1"/>
  <c r="X1155" i="17"/>
  <c r="T1155" i="17"/>
  <c r="V1155" i="17" s="1"/>
  <c r="Z1155" i="17"/>
  <c r="M1156" i="17"/>
  <c r="N1156" i="17" s="1"/>
  <c r="AA1155" i="17"/>
  <c r="AB1155" i="17"/>
  <c r="W1155" i="17"/>
  <c r="H1156" i="17" l="1"/>
  <c r="G1156" i="17"/>
  <c r="P1156" i="17"/>
  <c r="R1156" i="17" s="1"/>
  <c r="U1156" i="17" s="1"/>
  <c r="O1156" i="17"/>
  <c r="J1156" i="17" l="1"/>
  <c r="L1156" i="17" s="1"/>
  <c r="Q1156" i="17"/>
  <c r="S1156" i="17" s="1"/>
  <c r="M1157" i="17" l="1"/>
  <c r="N1157" i="17" s="1"/>
  <c r="W1156" i="17"/>
  <c r="Z1156" i="17"/>
  <c r="Y1156" i="17"/>
  <c r="AB1156" i="17"/>
  <c r="AA1156" i="17"/>
  <c r="F1157" i="17"/>
  <c r="X1156" i="17"/>
  <c r="T1156" i="17"/>
  <c r="V1156" i="17" s="1"/>
  <c r="P1157" i="17" l="1"/>
  <c r="R1157" i="17" s="1"/>
  <c r="O1157" i="17"/>
  <c r="H1157" i="17"/>
  <c r="G1157" i="17"/>
  <c r="I1157" i="17"/>
  <c r="K1157" i="17" s="1"/>
  <c r="Q1157" i="17" l="1"/>
  <c r="S1157" i="17" s="1"/>
  <c r="U1157" i="17"/>
  <c r="J1157" i="17"/>
  <c r="L1157" i="17" s="1"/>
  <c r="Z1157" i="17" l="1"/>
  <c r="M1158" i="17"/>
  <c r="O1158" i="17" s="1"/>
  <c r="T1157" i="17"/>
  <c r="V1157" i="17" s="1"/>
  <c r="W1157" i="17"/>
  <c r="Y1157" i="17"/>
  <c r="F1158" i="17"/>
  <c r="I1158" i="17" s="1"/>
  <c r="K1158" i="17" s="1"/>
  <c r="AB1157" i="17"/>
  <c r="X1157" i="17"/>
  <c r="AA1157" i="17"/>
  <c r="N1158" i="17" l="1"/>
  <c r="H1158" i="17"/>
  <c r="P1158" i="17"/>
  <c r="R1158" i="17" s="1"/>
  <c r="U1158" i="17" s="1"/>
  <c r="G1158" i="17"/>
  <c r="J1158" i="17" l="1"/>
  <c r="L1158" i="17" s="1"/>
  <c r="Q1158" i="17"/>
  <c r="T1158" i="17" l="1"/>
  <c r="S1158" i="17"/>
  <c r="Y1158" i="17" s="1"/>
  <c r="W1158" i="17"/>
  <c r="V1158" i="17" l="1"/>
  <c r="AB1158" i="17"/>
  <c r="M1159" i="17"/>
  <c r="N1159" i="17" s="1"/>
  <c r="F1159" i="17"/>
  <c r="G1159" i="17" s="1"/>
  <c r="Z1158" i="17"/>
  <c r="X1158" i="17"/>
  <c r="AA1158" i="17"/>
  <c r="P1159" i="17" l="1"/>
  <c r="R1159" i="17" s="1"/>
  <c r="O1159" i="17"/>
  <c r="I1159" i="17"/>
  <c r="K1159" i="17" s="1"/>
  <c r="H1159" i="17"/>
  <c r="Q1159" i="17" l="1"/>
  <c r="S1159" i="17" s="1"/>
  <c r="U1159" i="17"/>
  <c r="J1159" i="17"/>
  <c r="T1159" i="17" l="1"/>
  <c r="L1159" i="17"/>
  <c r="Z1159" i="17" s="1"/>
  <c r="V1159" i="17" l="1"/>
  <c r="W1159" i="17"/>
  <c r="AA1159" i="17"/>
  <c r="M1160" i="17"/>
  <c r="P1160" i="17" s="1"/>
  <c r="R1160" i="17" s="1"/>
  <c r="Y1159" i="17"/>
  <c r="AB1159" i="17"/>
  <c r="F1160" i="17"/>
  <c r="G1160" i="17" s="1"/>
  <c r="X1159" i="17"/>
  <c r="O1160" i="17" l="1"/>
  <c r="N1160" i="17"/>
  <c r="H1160" i="17"/>
  <c r="I1160" i="17"/>
  <c r="K1160" i="17" s="1"/>
  <c r="U1160" i="17" s="1"/>
  <c r="Q1160" i="17" l="1"/>
  <c r="S1160" i="17" s="1"/>
  <c r="J1160" i="17"/>
  <c r="T1160" i="17" l="1"/>
  <c r="L1160" i="17"/>
  <c r="M1161" i="17" s="1"/>
  <c r="P1161" i="17" s="1"/>
  <c r="R1161" i="17" s="1"/>
  <c r="W1160" i="17" l="1"/>
  <c r="V1160" i="17"/>
  <c r="F1161" i="17"/>
  <c r="H1161" i="17" s="1"/>
  <c r="AA1160" i="17"/>
  <c r="Z1160" i="17"/>
  <c r="X1160" i="17"/>
  <c r="AB1160" i="17"/>
  <c r="Y1160" i="17"/>
  <c r="O1161" i="17"/>
  <c r="N1161" i="17"/>
  <c r="G1161" i="17"/>
  <c r="I1161" i="17" l="1"/>
  <c r="K1161" i="17" s="1"/>
  <c r="U1161" i="17" s="1"/>
  <c r="Q1161" i="17"/>
  <c r="S1161" i="17" s="1"/>
  <c r="J1161" i="17"/>
  <c r="T1161" i="17" l="1"/>
  <c r="L1161" i="17"/>
  <c r="Z1161" i="17" s="1"/>
  <c r="W1161" i="17" l="1"/>
  <c r="V1161" i="17"/>
  <c r="F1162" i="17"/>
  <c r="G1162" i="17" s="1"/>
  <c r="AB1161" i="17"/>
  <c r="X1161" i="17"/>
  <c r="AA1161" i="17"/>
  <c r="M1162" i="17"/>
  <c r="O1162" i="17" s="1"/>
  <c r="Y1161" i="17"/>
  <c r="I1162" i="17" l="1"/>
  <c r="K1162" i="17" s="1"/>
  <c r="H1162" i="17"/>
  <c r="N1162" i="17"/>
  <c r="P1162" i="17"/>
  <c r="R1162" i="17" s="1"/>
  <c r="J1162" i="17" l="1"/>
  <c r="L1162" i="17" s="1"/>
  <c r="Q1162" i="17"/>
  <c r="S1162" i="17" s="1"/>
  <c r="U1162" i="17"/>
  <c r="Y1162" i="17" l="1"/>
  <c r="W1162" i="17"/>
  <c r="AA1162" i="17"/>
  <c r="M1163" i="17"/>
  <c r="N1163" i="17" s="1"/>
  <c r="T1162" i="17"/>
  <c r="V1162" i="17" s="1"/>
  <c r="Z1162" i="17"/>
  <c r="F1163" i="17"/>
  <c r="G1163" i="17" s="1"/>
  <c r="AB1162" i="17"/>
  <c r="X1162" i="17"/>
  <c r="O1163" i="17" l="1"/>
  <c r="P1163" i="17"/>
  <c r="R1163" i="17" s="1"/>
  <c r="H1163" i="17"/>
  <c r="I1163" i="17"/>
  <c r="K1163" i="17" s="1"/>
  <c r="U1163" i="17" l="1"/>
  <c r="Q1163" i="17"/>
  <c r="S1163" i="17" s="1"/>
  <c r="J1163" i="17"/>
  <c r="T1163" i="17" l="1"/>
  <c r="L1163" i="17"/>
  <c r="Z1163" i="17" s="1"/>
  <c r="M1164" i="17" l="1"/>
  <c r="O1164" i="17" s="1"/>
  <c r="Y1163" i="17"/>
  <c r="V1163" i="17"/>
  <c r="W1163" i="17"/>
  <c r="F1164" i="17"/>
  <c r="I1164" i="17" s="1"/>
  <c r="K1164" i="17" s="1"/>
  <c r="AA1163" i="17"/>
  <c r="AB1163" i="17"/>
  <c r="X1163" i="17"/>
  <c r="P1164" i="17" l="1"/>
  <c r="R1164" i="17" s="1"/>
  <c r="U1164" i="17" s="1"/>
  <c r="N1164" i="17"/>
  <c r="G1164" i="17"/>
  <c r="H1164" i="17"/>
  <c r="Q1164" i="17" l="1"/>
  <c r="S1164" i="17" s="1"/>
  <c r="J1164" i="17"/>
  <c r="L1164" i="17" s="1"/>
  <c r="Z1164" i="17" l="1"/>
  <c r="T1164" i="17"/>
  <c r="W1164" i="17"/>
  <c r="F1165" i="17"/>
  <c r="Y1164" i="17"/>
  <c r="X1164" i="17"/>
  <c r="AA1164" i="17"/>
  <c r="AB1164" i="17"/>
  <c r="M1165" i="17"/>
  <c r="V1164" i="17"/>
  <c r="P1165" i="17" l="1"/>
  <c r="R1165" i="17" s="1"/>
  <c r="O1165" i="17"/>
  <c r="N1165" i="17"/>
  <c r="G1165" i="17"/>
  <c r="H1165" i="17"/>
  <c r="I1165" i="17"/>
  <c r="K1165" i="17" s="1"/>
  <c r="Q1165" i="17" l="1"/>
  <c r="S1165" i="17" s="1"/>
  <c r="U1165" i="17"/>
  <c r="J1165" i="17"/>
  <c r="T1165" i="17" l="1"/>
  <c r="L1165" i="17"/>
  <c r="X1165" i="17" s="1"/>
  <c r="Y1165" i="17" l="1"/>
  <c r="W1165" i="17"/>
  <c r="AB1165" i="17"/>
  <c r="F1166" i="17"/>
  <c r="G1166" i="17" s="1"/>
  <c r="AA1165" i="17"/>
  <c r="M1166" i="17"/>
  <c r="N1166" i="17" s="1"/>
  <c r="Z1165" i="17"/>
  <c r="V1165" i="17"/>
  <c r="O1166" i="17" l="1"/>
  <c r="P1166" i="17"/>
  <c r="R1166" i="17" s="1"/>
  <c r="H1166" i="17"/>
  <c r="I1166" i="17"/>
  <c r="K1166" i="17" s="1"/>
  <c r="U1166" i="17" l="1"/>
  <c r="Q1166" i="17"/>
  <c r="S1166" i="17" s="1"/>
  <c r="J1166" i="17"/>
  <c r="T1166" i="17" l="1"/>
  <c r="L1166" i="17"/>
  <c r="Z1166" i="17" s="1"/>
  <c r="W1166" i="17" l="1"/>
  <c r="AB1166" i="17"/>
  <c r="V1166" i="17"/>
  <c r="Y1166" i="17"/>
  <c r="M1167" i="17"/>
  <c r="N1167" i="17" s="1"/>
  <c r="F1167" i="17"/>
  <c r="I1167" i="17" s="1"/>
  <c r="K1167" i="17" s="1"/>
  <c r="AA1166" i="17"/>
  <c r="X1166" i="17"/>
  <c r="O1167" i="17" l="1"/>
  <c r="P1167" i="17"/>
  <c r="R1167" i="17" s="1"/>
  <c r="U1167" i="17" s="1"/>
  <c r="H1167" i="17"/>
  <c r="G1167" i="17"/>
  <c r="J1167" i="17" l="1"/>
  <c r="L1167" i="17" s="1"/>
  <c r="Q1167" i="17"/>
  <c r="T1167" i="17" l="1"/>
  <c r="S1167" i="17"/>
  <c r="AA1167" i="17" s="1"/>
  <c r="W1167" i="17"/>
  <c r="M1168" i="17" l="1"/>
  <c r="P1168" i="17" s="1"/>
  <c r="R1168" i="17" s="1"/>
  <c r="Z1167" i="17"/>
  <c r="F1168" i="17"/>
  <c r="H1168" i="17" s="1"/>
  <c r="X1167" i="17"/>
  <c r="V1167" i="17"/>
  <c r="Y1167" i="17"/>
  <c r="AB1167" i="17"/>
  <c r="O1168" i="17" l="1"/>
  <c r="N1168" i="17"/>
  <c r="Q1168" i="17" s="1"/>
  <c r="S1168" i="17" s="1"/>
  <c r="G1168" i="17"/>
  <c r="I1168" i="17"/>
  <c r="K1168" i="17" s="1"/>
  <c r="U1168" i="17" s="1"/>
  <c r="J1168" i="17" l="1"/>
  <c r="T1168" i="17" s="1"/>
  <c r="L1168" i="17" l="1"/>
  <c r="V1168" i="17" s="1"/>
  <c r="Y1168" i="17" l="1"/>
  <c r="AA1168" i="17"/>
  <c r="F1169" i="17"/>
  <c r="G1169" i="17" s="1"/>
  <c r="AB1168" i="17"/>
  <c r="X1168" i="17"/>
  <c r="Z1168" i="17"/>
  <c r="W1168" i="17"/>
  <c r="M1169" i="17"/>
  <c r="I1169" i="17" l="1"/>
  <c r="K1169" i="17" s="1"/>
  <c r="H1169" i="17"/>
  <c r="N1169" i="17"/>
  <c r="P1169" i="17"/>
  <c r="R1169" i="17" s="1"/>
  <c r="O1169" i="17"/>
  <c r="J1169" i="17" l="1"/>
  <c r="L1169" i="17" s="1"/>
  <c r="U1169" i="17"/>
  <c r="Q1169" i="17"/>
  <c r="S1169" i="17" s="1"/>
  <c r="Z1169" i="17" l="1"/>
  <c r="T1169" i="17"/>
  <c r="V1169" i="17" s="1"/>
  <c r="Y1169" i="17"/>
  <c r="W1169" i="17"/>
  <c r="F1170" i="17"/>
  <c r="I1170" i="17" s="1"/>
  <c r="K1170" i="17" s="1"/>
  <c r="AB1169" i="17"/>
  <c r="AA1169" i="17"/>
  <c r="M1170" i="17"/>
  <c r="O1170" i="17" s="1"/>
  <c r="X1169" i="17"/>
  <c r="G1170" i="17" l="1"/>
  <c r="H1170" i="17"/>
  <c r="P1170" i="17"/>
  <c r="R1170" i="17" s="1"/>
  <c r="U1170" i="17" s="1"/>
  <c r="N1170" i="17"/>
  <c r="Q1170" i="17" l="1"/>
  <c r="S1170" i="17" s="1"/>
  <c r="J1170" i="17"/>
  <c r="L1170" i="17" s="1"/>
  <c r="Z1170" i="17" l="1"/>
  <c r="T1170" i="17"/>
  <c r="V1170" i="17" s="1"/>
  <c r="AB1170" i="17"/>
  <c r="Y1170" i="17"/>
  <c r="M1171" i="17"/>
  <c r="O1171" i="17" s="1"/>
  <c r="W1170" i="17"/>
  <c r="AA1170" i="17"/>
  <c r="X1170" i="17"/>
  <c r="F1171" i="17"/>
  <c r="I1171" i="17" s="1"/>
  <c r="K1171" i="17" s="1"/>
  <c r="N1171" i="17" l="1"/>
  <c r="P1171" i="17"/>
  <c r="R1171" i="17" s="1"/>
  <c r="U1171" i="17" s="1"/>
  <c r="G1171" i="17"/>
  <c r="H1171" i="17"/>
  <c r="Q1171" i="17" l="1"/>
  <c r="S1171" i="17" s="1"/>
  <c r="J1171" i="17"/>
  <c r="L1171" i="17" s="1"/>
  <c r="Y1171" i="17" l="1"/>
  <c r="W1171" i="17"/>
  <c r="X1171" i="17"/>
  <c r="T1171" i="17"/>
  <c r="V1171" i="17" s="1"/>
  <c r="F1172" i="17"/>
  <c r="I1172" i="17" s="1"/>
  <c r="K1172" i="17" s="1"/>
  <c r="AA1171" i="17"/>
  <c r="M1172" i="17"/>
  <c r="N1172" i="17" s="1"/>
  <c r="AB1171" i="17"/>
  <c r="Z1171" i="17"/>
  <c r="G1172" i="17" l="1"/>
  <c r="H1172" i="17"/>
  <c r="O1172" i="17"/>
  <c r="P1172" i="17"/>
  <c r="R1172" i="17" s="1"/>
  <c r="U1172" i="17" s="1"/>
  <c r="J1172" i="17" l="1"/>
  <c r="L1172" i="17" s="1"/>
  <c r="Q1172" i="17"/>
  <c r="S1172" i="17" s="1"/>
  <c r="W1172" i="17" l="1"/>
  <c r="AA1172" i="17"/>
  <c r="Z1172" i="17"/>
  <c r="T1172" i="17"/>
  <c r="V1172" i="17" s="1"/>
  <c r="Y1172" i="17"/>
  <c r="F1173" i="17"/>
  <c r="H1173" i="17" s="1"/>
  <c r="AB1172" i="17"/>
  <c r="M1173" i="17"/>
  <c r="N1173" i="17" s="1"/>
  <c r="X1172" i="17"/>
  <c r="G1173" i="17" l="1"/>
  <c r="I1173" i="17"/>
  <c r="K1173" i="17" s="1"/>
  <c r="P1173" i="17"/>
  <c r="R1173" i="17" s="1"/>
  <c r="O1173" i="17"/>
  <c r="J1173" i="17" l="1"/>
  <c r="L1173" i="17" s="1"/>
  <c r="U1173" i="17"/>
  <c r="Q1173" i="17"/>
  <c r="S1173" i="17" s="1"/>
  <c r="Z1173" i="17" l="1"/>
  <c r="F1174" i="17"/>
  <c r="I1174" i="17" s="1"/>
  <c r="K1174" i="17" s="1"/>
  <c r="W1173" i="17"/>
  <c r="X1173" i="17"/>
  <c r="Y1173" i="17"/>
  <c r="AB1173" i="17"/>
  <c r="AA1173" i="17"/>
  <c r="M1174" i="17"/>
  <c r="N1174" i="17" s="1"/>
  <c r="T1173" i="17"/>
  <c r="V1173" i="17" s="1"/>
  <c r="H1174" i="17" l="1"/>
  <c r="G1174" i="17"/>
  <c r="O1174" i="17"/>
  <c r="P1174" i="17"/>
  <c r="R1174" i="17" s="1"/>
  <c r="U1174" i="17" s="1"/>
  <c r="J1174" i="17" l="1"/>
  <c r="L1174" i="17" s="1"/>
  <c r="Q1174" i="17"/>
  <c r="S1174" i="17" s="1"/>
  <c r="Z1174" i="17" l="1"/>
  <c r="T1174" i="17"/>
  <c r="M1175" i="17"/>
  <c r="F1175" i="17"/>
  <c r="X1174" i="17"/>
  <c r="AA1174" i="17"/>
  <c r="Y1174" i="17"/>
  <c r="AB1174" i="17"/>
  <c r="W1174" i="17"/>
  <c r="V1174" i="17"/>
  <c r="H1175" i="17" l="1"/>
  <c r="G1175" i="17"/>
  <c r="I1175" i="17"/>
  <c r="K1175" i="17" s="1"/>
  <c r="P1175" i="17"/>
  <c r="R1175" i="17" s="1"/>
  <c r="O1175" i="17"/>
  <c r="N1175" i="17"/>
  <c r="U1175" i="17" l="1"/>
  <c r="Q1175" i="17"/>
  <c r="S1175" i="17" s="1"/>
  <c r="J1175" i="17"/>
  <c r="T1175" i="17" l="1"/>
  <c r="L1175" i="17"/>
  <c r="Z1175" i="17" s="1"/>
  <c r="F1176" i="17" l="1"/>
  <c r="W1175" i="17"/>
  <c r="M1176" i="17"/>
  <c r="AB1175" i="17"/>
  <c r="X1175" i="17"/>
  <c r="Y1175" i="17"/>
  <c r="AA1175" i="17"/>
  <c r="V1175" i="17"/>
  <c r="N1176" i="17" l="1"/>
  <c r="P1176" i="17"/>
  <c r="R1176" i="17" s="1"/>
  <c r="O1176" i="17"/>
  <c r="I1176" i="17"/>
  <c r="K1176" i="17" s="1"/>
  <c r="H1176" i="17"/>
  <c r="G1176" i="17"/>
  <c r="Q1176" i="17" l="1"/>
  <c r="S1176" i="17" s="1"/>
  <c r="J1176" i="17"/>
  <c r="U1176" i="17"/>
  <c r="T1176" i="17" l="1"/>
  <c r="L1176" i="17"/>
  <c r="Z1176" i="17" s="1"/>
  <c r="X1176" i="17" l="1"/>
  <c r="AA1176" i="17"/>
  <c r="W1176" i="17"/>
  <c r="AB1176" i="17"/>
  <c r="F1177" i="17"/>
  <c r="Y1176" i="17"/>
  <c r="M1177" i="17"/>
  <c r="V1176" i="17"/>
  <c r="P1177" i="17" l="1"/>
  <c r="R1177" i="17" s="1"/>
  <c r="O1177" i="17"/>
  <c r="N1177" i="17"/>
  <c r="G1177" i="17"/>
  <c r="H1177" i="17"/>
  <c r="I1177" i="17"/>
  <c r="K1177" i="17" s="1"/>
  <c r="U1177" i="17" l="1"/>
  <c r="Q1177" i="17"/>
  <c r="S1177" i="17" s="1"/>
  <c r="J1177" i="17"/>
  <c r="T1177" i="17" l="1"/>
  <c r="L1177" i="17"/>
  <c r="Z1177" i="17" s="1"/>
  <c r="X1177" i="17" l="1"/>
  <c r="W1177" i="17"/>
  <c r="AB1177" i="17"/>
  <c r="F1178" i="17"/>
  <c r="M1178" i="17"/>
  <c r="AA1177" i="17"/>
  <c r="Y1177" i="17"/>
  <c r="V1177" i="17"/>
  <c r="H1178" i="17" l="1"/>
  <c r="I1178" i="17"/>
  <c r="K1178" i="17" s="1"/>
  <c r="G1178" i="17"/>
  <c r="O1178" i="17"/>
  <c r="P1178" i="17"/>
  <c r="R1178" i="17" s="1"/>
  <c r="N1178" i="17"/>
  <c r="J1178" i="17" l="1"/>
  <c r="L1178" i="17" s="1"/>
  <c r="Q1178" i="17"/>
  <c r="S1178" i="17" s="1"/>
  <c r="U1178" i="17"/>
  <c r="Z1178" i="17" l="1"/>
  <c r="M1179" i="17"/>
  <c r="F1179" i="17"/>
  <c r="Y1178" i="17"/>
  <c r="AB1178" i="17"/>
  <c r="X1178" i="17"/>
  <c r="AA1178" i="17"/>
  <c r="W1178" i="17"/>
  <c r="T1178" i="17"/>
  <c r="V1178" i="17" s="1"/>
  <c r="H1179" i="17" l="1"/>
  <c r="I1179" i="17"/>
  <c r="K1179" i="17" s="1"/>
  <c r="G1179" i="17"/>
  <c r="P1179" i="17"/>
  <c r="R1179" i="17" s="1"/>
  <c r="O1179" i="17"/>
  <c r="N1179" i="17"/>
  <c r="Q1179" i="17" l="1"/>
  <c r="S1179" i="17" s="1"/>
  <c r="U1179" i="17"/>
  <c r="J1179" i="17"/>
  <c r="T1179" i="17" l="1"/>
  <c r="L1179" i="17"/>
  <c r="Z1179" i="17" s="1"/>
  <c r="W1179" i="17" l="1"/>
  <c r="AB1179" i="17"/>
  <c r="M1180" i="17"/>
  <c r="Y1179" i="17"/>
  <c r="AA1179" i="17"/>
  <c r="X1179" i="17"/>
  <c r="F1180" i="17"/>
  <c r="V1179" i="17"/>
  <c r="I1180" i="17" l="1"/>
  <c r="K1180" i="17" s="1"/>
  <c r="G1180" i="17"/>
  <c r="H1180" i="17"/>
  <c r="N1180" i="17"/>
  <c r="P1180" i="17"/>
  <c r="R1180" i="17" s="1"/>
  <c r="O1180" i="17"/>
  <c r="Q1180" i="17" l="1"/>
  <c r="S1180" i="17" s="1"/>
  <c r="U1180" i="17"/>
  <c r="J1180" i="17"/>
  <c r="T1180" i="17" l="1"/>
  <c r="L1180" i="17"/>
  <c r="Z1180" i="17" s="1"/>
  <c r="X1180" i="17" l="1"/>
  <c r="M1181" i="17"/>
  <c r="W1180" i="17"/>
  <c r="F1181" i="17"/>
  <c r="Y1180" i="17"/>
  <c r="AA1180" i="17"/>
  <c r="AB1180" i="17"/>
  <c r="V1180" i="17"/>
  <c r="N1181" i="17" l="1"/>
  <c r="P1181" i="17"/>
  <c r="R1181" i="17" s="1"/>
  <c r="O1181" i="17"/>
  <c r="G1181" i="17"/>
  <c r="I1181" i="17"/>
  <c r="K1181" i="17" s="1"/>
  <c r="H1181" i="17"/>
  <c r="Q1181" i="17" l="1"/>
  <c r="S1181" i="17" s="1"/>
  <c r="U1181" i="17"/>
  <c r="J1181" i="17"/>
  <c r="T1181" i="17" l="1"/>
  <c r="L1181" i="17"/>
  <c r="Z1181" i="17" s="1"/>
  <c r="AB1181" i="17" l="1"/>
  <c r="AA1181" i="17"/>
  <c r="F1182" i="17"/>
  <c r="X1181" i="17"/>
  <c r="W1181" i="17"/>
  <c r="Y1181" i="17"/>
  <c r="M1182" i="17"/>
  <c r="V1181" i="17"/>
  <c r="N1182" i="17" l="1"/>
  <c r="O1182" i="17"/>
  <c r="P1182" i="17"/>
  <c r="R1182" i="17" s="1"/>
  <c r="G1182" i="17"/>
  <c r="I1182" i="17"/>
  <c r="K1182" i="17" s="1"/>
  <c r="H1182" i="17"/>
  <c r="U1182" i="17" l="1"/>
  <c r="J1182" i="17"/>
  <c r="Q1182" i="17"/>
  <c r="S1182" i="17" s="1"/>
  <c r="T1182" i="17" l="1"/>
  <c r="L1182" i="17"/>
  <c r="Z1182" i="17" s="1"/>
  <c r="Y1182" i="17" l="1"/>
  <c r="AB1182" i="17"/>
  <c r="X1182" i="17"/>
  <c r="F1183" i="17"/>
  <c r="AA1182" i="17"/>
  <c r="W1182" i="17"/>
  <c r="M1183" i="17"/>
  <c r="V1182" i="17"/>
  <c r="P1183" i="17" l="1"/>
  <c r="R1183" i="17" s="1"/>
  <c r="N1183" i="17"/>
  <c r="O1183" i="17"/>
  <c r="H1183" i="17"/>
  <c r="G1183" i="17"/>
  <c r="I1183" i="17"/>
  <c r="K1183" i="17" s="1"/>
  <c r="J1183" i="17" l="1"/>
  <c r="L1183" i="17" s="1"/>
  <c r="U1183" i="17"/>
  <c r="Q1183" i="17"/>
  <c r="S1183" i="17" s="1"/>
  <c r="Z1183" i="17" l="1"/>
  <c r="X1183" i="17"/>
  <c r="AB1183" i="17"/>
  <c r="M1184" i="17"/>
  <c r="F1184" i="17"/>
  <c r="AA1183" i="17"/>
  <c r="Y1183" i="17"/>
  <c r="W1183" i="17"/>
  <c r="T1183" i="17"/>
  <c r="V1183" i="17" s="1"/>
  <c r="O1184" i="17" l="1"/>
  <c r="P1184" i="17"/>
  <c r="R1184" i="17" s="1"/>
  <c r="N1184" i="17"/>
  <c r="G1184" i="17"/>
  <c r="I1184" i="17"/>
  <c r="K1184" i="17" s="1"/>
  <c r="H1184" i="17"/>
  <c r="J1184" i="17" l="1"/>
  <c r="L1184" i="17" s="1"/>
  <c r="U1184" i="17"/>
  <c r="Q1184" i="17"/>
  <c r="S1184" i="17" s="1"/>
  <c r="Z1184" i="17" l="1"/>
  <c r="X1184" i="17"/>
  <c r="F1185" i="17"/>
  <c r="M1185" i="17"/>
  <c r="AB1184" i="17"/>
  <c r="AA1184" i="17"/>
  <c r="Y1184" i="17"/>
  <c r="W1184" i="17"/>
  <c r="T1184" i="17"/>
  <c r="V1184" i="17" s="1"/>
  <c r="O1185" i="17" l="1"/>
  <c r="N1185" i="17"/>
  <c r="P1185" i="17"/>
  <c r="R1185" i="17" s="1"/>
  <c r="I1185" i="17"/>
  <c r="K1185" i="17" s="1"/>
  <c r="H1185" i="17"/>
  <c r="G1185" i="17"/>
  <c r="Q1185" i="17" l="1"/>
  <c r="S1185" i="17" s="1"/>
  <c r="J1185" i="17"/>
  <c r="U1185" i="17"/>
  <c r="T1185" i="17" l="1"/>
  <c r="L1185" i="17"/>
  <c r="Z1185" i="17" s="1"/>
  <c r="M1186" i="17" l="1"/>
  <c r="P1186" i="17" s="1"/>
  <c r="R1186" i="17" s="1"/>
  <c r="W1185" i="17"/>
  <c r="V1185" i="17"/>
  <c r="AA1185" i="17"/>
  <c r="F1186" i="17"/>
  <c r="H1186" i="17" s="1"/>
  <c r="X1185" i="17"/>
  <c r="Y1185" i="17"/>
  <c r="AB1185" i="17"/>
  <c r="N1186" i="17" l="1"/>
  <c r="O1186" i="17"/>
  <c r="G1186" i="17"/>
  <c r="I1186" i="17"/>
  <c r="K1186" i="17" s="1"/>
  <c r="U1186" i="17" s="1"/>
  <c r="Q1186" i="17" l="1"/>
  <c r="S1186" i="17" s="1"/>
  <c r="J1186" i="17"/>
  <c r="T1186" i="17" l="1"/>
  <c r="L1186" i="17"/>
  <c r="Z1186" i="17" s="1"/>
  <c r="W1186" i="17" l="1"/>
  <c r="V1186" i="17"/>
  <c r="AA1186" i="17"/>
  <c r="Y1186" i="17"/>
  <c r="F1187" i="17"/>
  <c r="H1187" i="17" s="1"/>
  <c r="AB1186" i="17"/>
  <c r="X1186" i="17"/>
  <c r="M1187" i="17"/>
  <c r="O1187" i="17" s="1"/>
  <c r="I1187" i="17" l="1"/>
  <c r="K1187" i="17" s="1"/>
  <c r="G1187" i="17"/>
  <c r="P1187" i="17"/>
  <c r="R1187" i="17" s="1"/>
  <c r="N1187" i="17"/>
  <c r="U1187" i="17" l="1"/>
  <c r="J1187" i="17"/>
  <c r="L1187" i="17" s="1"/>
  <c r="Q1187" i="17"/>
  <c r="S1187" i="17" s="1"/>
  <c r="Z1187" i="17" l="1"/>
  <c r="T1187" i="17"/>
  <c r="M1188" i="17"/>
  <c r="AB1187" i="17"/>
  <c r="X1187" i="17"/>
  <c r="Y1187" i="17"/>
  <c r="AA1187" i="17"/>
  <c r="W1187" i="17"/>
  <c r="F1188" i="17"/>
  <c r="V1187" i="17"/>
  <c r="G1188" i="17" l="1"/>
  <c r="H1188" i="17"/>
  <c r="I1188" i="17"/>
  <c r="K1188" i="17" s="1"/>
  <c r="O1188" i="17"/>
  <c r="P1188" i="17"/>
  <c r="R1188" i="17" s="1"/>
  <c r="N1188" i="17"/>
  <c r="Q1188" i="17" l="1"/>
  <c r="S1188" i="17" s="1"/>
  <c r="U1188" i="17"/>
  <c r="J1188" i="17"/>
  <c r="T1188" i="17" l="1"/>
  <c r="L1188" i="17"/>
  <c r="Z1188" i="17" s="1"/>
  <c r="F1189" i="17" l="1"/>
  <c r="X1188" i="17"/>
  <c r="AA1188" i="17"/>
  <c r="AB1188" i="17"/>
  <c r="W1188" i="17"/>
  <c r="M1189" i="17"/>
  <c r="Y1188" i="17"/>
  <c r="V1188" i="17"/>
  <c r="N1189" i="17" l="1"/>
  <c r="P1189" i="17"/>
  <c r="R1189" i="17" s="1"/>
  <c r="O1189" i="17"/>
  <c r="H1189" i="17"/>
  <c r="I1189" i="17"/>
  <c r="K1189" i="17" s="1"/>
  <c r="G1189" i="17"/>
  <c r="Q1189" i="17" l="1"/>
  <c r="S1189" i="17" s="1"/>
  <c r="U1189" i="17"/>
  <c r="J1189" i="17"/>
  <c r="T1189" i="17" l="1"/>
  <c r="L1189" i="17"/>
  <c r="Z1189" i="17" s="1"/>
  <c r="F1190" i="17" l="1"/>
  <c r="X1189" i="17"/>
  <c r="W1189" i="17"/>
  <c r="AB1189" i="17"/>
  <c r="AA1189" i="17"/>
  <c r="M1190" i="17"/>
  <c r="Y1189" i="17"/>
  <c r="V1189" i="17"/>
  <c r="N1190" i="17" l="1"/>
  <c r="O1190" i="17"/>
  <c r="P1190" i="17"/>
  <c r="R1190" i="17" s="1"/>
  <c r="H1190" i="17"/>
  <c r="I1190" i="17"/>
  <c r="K1190" i="17" s="1"/>
  <c r="G1190" i="17"/>
  <c r="Q1190" i="17" l="1"/>
  <c r="S1190" i="17" s="1"/>
  <c r="U1190" i="17"/>
  <c r="J1190" i="17"/>
  <c r="T1190" i="17" l="1"/>
  <c r="L1190" i="17"/>
  <c r="Z1190" i="17" s="1"/>
  <c r="M1191" i="17" l="1"/>
  <c r="X1190" i="17"/>
  <c r="AB1190" i="17"/>
  <c r="F1191" i="17"/>
  <c r="W1190" i="17"/>
  <c r="Y1190" i="17"/>
  <c r="AA1190" i="17"/>
  <c r="V1190" i="17"/>
  <c r="I1191" i="17" l="1"/>
  <c r="K1191" i="17" s="1"/>
  <c r="G1191" i="17"/>
  <c r="H1191" i="17"/>
  <c r="O1191" i="17"/>
  <c r="N1191" i="17"/>
  <c r="P1191" i="17"/>
  <c r="R1191" i="17" s="1"/>
  <c r="J1191" i="17" l="1"/>
  <c r="L1191" i="17" s="1"/>
  <c r="Q1191" i="17"/>
  <c r="S1191" i="17" s="1"/>
  <c r="U1191" i="17"/>
  <c r="Z1191" i="17" l="1"/>
  <c r="T1191" i="17"/>
  <c r="V1191" i="17" s="1"/>
  <c r="AB1191" i="17"/>
  <c r="AA1191" i="17"/>
  <c r="M1192" i="17"/>
  <c r="Y1191" i="17"/>
  <c r="F1192" i="17"/>
  <c r="W1191" i="17"/>
  <c r="X1191" i="17"/>
  <c r="O1192" i="17" l="1"/>
  <c r="N1192" i="17"/>
  <c r="P1192" i="17"/>
  <c r="R1192" i="17" s="1"/>
  <c r="G1192" i="17"/>
  <c r="I1192" i="17"/>
  <c r="K1192" i="17" s="1"/>
  <c r="H1192" i="17"/>
  <c r="J1192" i="17" l="1"/>
  <c r="L1192" i="17" s="1"/>
  <c r="U1192" i="17"/>
  <c r="Q1192" i="17"/>
  <c r="T1192" i="17" l="1"/>
  <c r="S1192" i="17"/>
  <c r="F1193" i="17" s="1"/>
  <c r="W1192" i="17"/>
  <c r="AB1192" i="17" l="1"/>
  <c r="V1192" i="17"/>
  <c r="X1192" i="17"/>
  <c r="AA1192" i="17"/>
  <c r="Y1192" i="17"/>
  <c r="M1193" i="17"/>
  <c r="N1193" i="17" s="1"/>
  <c r="Z1192" i="17"/>
  <c r="G1193" i="17"/>
  <c r="H1193" i="17"/>
  <c r="I1193" i="17"/>
  <c r="K1193" i="17" s="1"/>
  <c r="O1193" i="17" l="1"/>
  <c r="P1193" i="17"/>
  <c r="R1193" i="17" s="1"/>
  <c r="U1193" i="17" s="1"/>
  <c r="J1193" i="17"/>
  <c r="Q1193" i="17" l="1"/>
  <c r="T1193" i="17" s="1"/>
  <c r="L1193" i="17"/>
  <c r="S1193" i="17" l="1"/>
  <c r="AA1193" i="17" s="1"/>
  <c r="W1193" i="17" l="1"/>
  <c r="AB1193" i="17"/>
  <c r="V1193" i="17"/>
  <c r="M1194" i="17"/>
  <c r="N1194" i="17" s="1"/>
  <c r="Y1193" i="17"/>
  <c r="F1194" i="17"/>
  <c r="G1194" i="17" s="1"/>
  <c r="Z1193" i="17"/>
  <c r="X1193" i="17"/>
  <c r="P1194" i="17" l="1"/>
  <c r="R1194" i="17" s="1"/>
  <c r="O1194" i="17"/>
  <c r="I1194" i="17"/>
  <c r="K1194" i="17" s="1"/>
  <c r="H1194" i="17"/>
  <c r="Q1194" i="17" l="1"/>
  <c r="S1194" i="17" s="1"/>
  <c r="U1194" i="17"/>
  <c r="J1194" i="17"/>
  <c r="L1194" i="17" s="1"/>
  <c r="Z1194" i="17" l="1"/>
  <c r="T1194" i="17"/>
  <c r="W1194" i="17"/>
  <c r="F1195" i="17"/>
  <c r="AB1194" i="17"/>
  <c r="Y1194" i="17"/>
  <c r="AA1194" i="17"/>
  <c r="X1194" i="17"/>
  <c r="M1195" i="17"/>
  <c r="V1194" i="17"/>
  <c r="N1195" i="17" l="1"/>
  <c r="P1195" i="17"/>
  <c r="R1195" i="17" s="1"/>
  <c r="O1195" i="17"/>
  <c r="I1195" i="17"/>
  <c r="K1195" i="17" s="1"/>
  <c r="H1195" i="17"/>
  <c r="G1195" i="17"/>
  <c r="Q1195" i="17" l="1"/>
  <c r="S1195" i="17" s="1"/>
  <c r="U1195" i="17"/>
  <c r="J1195" i="17"/>
  <c r="T1195" i="17" l="1"/>
  <c r="L1195" i="17"/>
  <c r="Z1195" i="17" s="1"/>
  <c r="AB1195" i="17" l="1"/>
  <c r="M1196" i="17"/>
  <c r="Y1195" i="17"/>
  <c r="AA1195" i="17"/>
  <c r="X1195" i="17"/>
  <c r="F1196" i="17"/>
  <c r="W1195" i="17"/>
  <c r="V1195" i="17"/>
  <c r="G1196" i="17" l="1"/>
  <c r="H1196" i="17"/>
  <c r="I1196" i="17"/>
  <c r="K1196" i="17" s="1"/>
  <c r="N1196" i="17"/>
  <c r="O1196" i="17"/>
  <c r="P1196" i="17"/>
  <c r="R1196" i="17" s="1"/>
  <c r="Q1196" i="17" l="1"/>
  <c r="S1196" i="17" s="1"/>
  <c r="U1196" i="17"/>
  <c r="J1196" i="17"/>
  <c r="T1196" i="17" l="1"/>
  <c r="L1196" i="17"/>
  <c r="Z1196" i="17" s="1"/>
  <c r="AB1196" i="17" l="1"/>
  <c r="X1196" i="17"/>
  <c r="F1197" i="17"/>
  <c r="M1197" i="17"/>
  <c r="Y1196" i="17"/>
  <c r="AA1196" i="17"/>
  <c r="W1196" i="17"/>
  <c r="V1196" i="17"/>
  <c r="H1197" i="17" l="1"/>
  <c r="I1197" i="17"/>
  <c r="K1197" i="17" s="1"/>
  <c r="G1197" i="17"/>
  <c r="O1197" i="17"/>
  <c r="N1197" i="17"/>
  <c r="P1197" i="17"/>
  <c r="R1197" i="17" s="1"/>
  <c r="Q1197" i="17" l="1"/>
  <c r="S1197" i="17" s="1"/>
  <c r="J1197" i="17"/>
  <c r="U1197" i="17"/>
  <c r="T1197" i="17" l="1"/>
  <c r="L1197" i="17"/>
  <c r="Z1197" i="17" s="1"/>
  <c r="F1198" i="17" l="1"/>
  <c r="AA1197" i="17"/>
  <c r="W1197" i="17"/>
  <c r="Y1197" i="17"/>
  <c r="X1197" i="17"/>
  <c r="M1198" i="17"/>
  <c r="AB1197" i="17"/>
  <c r="V1197" i="17"/>
  <c r="P1198" i="17" l="1"/>
  <c r="R1198" i="17" s="1"/>
  <c r="N1198" i="17"/>
  <c r="O1198" i="17"/>
  <c r="G1198" i="17"/>
  <c r="H1198" i="17"/>
  <c r="I1198" i="17"/>
  <c r="K1198" i="17" s="1"/>
  <c r="U1198" i="17" l="1"/>
  <c r="Q1198" i="17"/>
  <c r="S1198" i="17" s="1"/>
  <c r="J1198" i="17"/>
  <c r="T1198" i="17" l="1"/>
  <c r="L1198" i="17"/>
  <c r="Z1198" i="17" s="1"/>
  <c r="AA1198" i="17" l="1"/>
  <c r="Y1198" i="17"/>
  <c r="F1199" i="17"/>
  <c r="X1198" i="17"/>
  <c r="M1199" i="17"/>
  <c r="AB1198" i="17"/>
  <c r="W1198" i="17"/>
  <c r="V1198" i="17"/>
  <c r="G1199" i="17" l="1"/>
  <c r="I1199" i="17"/>
  <c r="K1199" i="17" s="1"/>
  <c r="H1199" i="17"/>
  <c r="O1199" i="17"/>
  <c r="P1199" i="17"/>
  <c r="R1199" i="17" s="1"/>
  <c r="N1199" i="17"/>
  <c r="J1199" i="17" l="1"/>
  <c r="L1199" i="17" s="1"/>
  <c r="U1199" i="17"/>
  <c r="Q1199" i="17"/>
  <c r="S1199" i="17" s="1"/>
  <c r="Z1199" i="17" l="1"/>
  <c r="W1199" i="17"/>
  <c r="X1199" i="17"/>
  <c r="Y1199" i="17"/>
  <c r="AB1199" i="17"/>
  <c r="M1200" i="17"/>
  <c r="F1200" i="17"/>
  <c r="AA1199" i="17"/>
  <c r="T1199" i="17"/>
  <c r="V1199" i="17" s="1"/>
  <c r="H1200" i="17" l="1"/>
  <c r="I1200" i="17"/>
  <c r="K1200" i="17" s="1"/>
  <c r="G1200" i="17"/>
  <c r="P1200" i="17"/>
  <c r="R1200" i="17" s="1"/>
  <c r="O1200" i="17"/>
  <c r="N1200" i="17"/>
  <c r="U1200" i="17" l="1"/>
  <c r="Q1200" i="17"/>
  <c r="S1200" i="17" s="1"/>
  <c r="J1200" i="17"/>
  <c r="T1200" i="17" l="1"/>
  <c r="L1200" i="17"/>
  <c r="Z1200" i="17" s="1"/>
  <c r="AB1200" i="17" l="1"/>
  <c r="Y1200" i="17"/>
  <c r="X1200" i="17"/>
  <c r="F1201" i="17"/>
  <c r="W1200" i="17"/>
  <c r="AA1200" i="17"/>
  <c r="M1201" i="17"/>
  <c r="V1200" i="17"/>
  <c r="G1201" i="17" l="1"/>
  <c r="I1201" i="17"/>
  <c r="K1201" i="17" s="1"/>
  <c r="H1201" i="17"/>
  <c r="O1201" i="17"/>
  <c r="P1201" i="17"/>
  <c r="R1201" i="17" s="1"/>
  <c r="N1201" i="17"/>
  <c r="Q1201" i="17" l="1"/>
  <c r="S1201" i="17" s="1"/>
  <c r="J1201" i="17"/>
  <c r="U1201" i="17"/>
  <c r="T1201" i="17" l="1"/>
  <c r="L1201" i="17"/>
  <c r="Z1201" i="17" s="1"/>
  <c r="W1201" i="17" l="1"/>
  <c r="F1202" i="17"/>
  <c r="G1202" i="17" s="1"/>
  <c r="AB1201" i="17"/>
  <c r="V1201" i="17"/>
  <c r="M1202" i="17"/>
  <c r="O1202" i="17" s="1"/>
  <c r="AA1201" i="17"/>
  <c r="X1201" i="17"/>
  <c r="Y1201" i="17"/>
  <c r="I1202" i="17" l="1"/>
  <c r="K1202" i="17" s="1"/>
  <c r="H1202" i="17"/>
  <c r="P1202" i="17"/>
  <c r="R1202" i="17" s="1"/>
  <c r="N1202" i="17"/>
  <c r="U1202" i="17" l="1"/>
  <c r="J1202" i="17"/>
  <c r="L1202" i="17" s="1"/>
  <c r="Q1202" i="17"/>
  <c r="S1202" i="17" s="1"/>
  <c r="Z1202" i="17" l="1"/>
  <c r="T1202" i="17"/>
  <c r="W1202" i="17"/>
  <c r="F1203" i="17"/>
  <c r="AB1202" i="17"/>
  <c r="V1202" i="17"/>
  <c r="Y1202" i="17"/>
  <c r="X1202" i="17"/>
  <c r="M1203" i="17"/>
  <c r="AA1202" i="17"/>
  <c r="P1203" i="17" l="1"/>
  <c r="R1203" i="17" s="1"/>
  <c r="N1203" i="17"/>
  <c r="O1203" i="17"/>
  <c r="G1203" i="17"/>
  <c r="H1203" i="17"/>
  <c r="I1203" i="17"/>
  <c r="K1203" i="17" s="1"/>
  <c r="U1203" i="17" l="1"/>
  <c r="J1203" i="17"/>
  <c r="L1203" i="17" s="1"/>
  <c r="Q1203" i="17"/>
  <c r="T1203" i="17" l="1"/>
  <c r="S1203" i="17"/>
  <c r="Z1203" i="17" s="1"/>
  <c r="W1203" i="17" l="1"/>
  <c r="Y1203" i="17"/>
  <c r="F1204" i="17"/>
  <c r="X1203" i="17"/>
  <c r="AB1203" i="17"/>
  <c r="M1204" i="17"/>
  <c r="AA1203" i="17"/>
  <c r="V1203" i="17"/>
  <c r="G1204" i="17" l="1"/>
  <c r="I1204" i="17"/>
  <c r="K1204" i="17" s="1"/>
  <c r="H1204" i="17"/>
  <c r="O1204" i="17"/>
  <c r="P1204" i="17"/>
  <c r="R1204" i="17" s="1"/>
  <c r="N1204" i="17"/>
  <c r="Q1204" i="17" l="1"/>
  <c r="S1204" i="17" s="1"/>
  <c r="U1204" i="17"/>
  <c r="J1204" i="17"/>
  <c r="T1204" i="17" l="1"/>
  <c r="L1204" i="17"/>
  <c r="Z1204" i="17" s="1"/>
  <c r="W1204" i="17" l="1"/>
  <c r="AB1204" i="17"/>
  <c r="AA1204" i="17"/>
  <c r="Y1204" i="17"/>
  <c r="F1205" i="17"/>
  <c r="X1204" i="17"/>
  <c r="M1205" i="17"/>
  <c r="V1204" i="17"/>
  <c r="O1205" i="17" l="1"/>
  <c r="P1205" i="17"/>
  <c r="R1205" i="17" s="1"/>
  <c r="N1205" i="17"/>
  <c r="I1205" i="17"/>
  <c r="K1205" i="17" s="1"/>
  <c r="G1205" i="17"/>
  <c r="H1205" i="17"/>
  <c r="U1205" i="17" l="1"/>
  <c r="Q1205" i="17"/>
  <c r="J1205" i="17"/>
  <c r="L1205" i="17" s="1"/>
  <c r="T1205" i="17" l="1"/>
  <c r="S1205" i="17"/>
  <c r="AA1205" i="17" s="1"/>
  <c r="W1205" i="17" l="1"/>
  <c r="Z1205" i="17"/>
  <c r="F1206" i="17"/>
  <c r="X1205" i="17"/>
  <c r="AB1205" i="17"/>
  <c r="M1206" i="17"/>
  <c r="V1205" i="17"/>
  <c r="Y1205" i="17"/>
  <c r="N1206" i="17" l="1"/>
  <c r="O1206" i="17"/>
  <c r="P1206" i="17"/>
  <c r="R1206" i="17" s="1"/>
  <c r="G1206" i="17"/>
  <c r="I1206" i="17"/>
  <c r="K1206" i="17" s="1"/>
  <c r="H1206" i="17"/>
  <c r="J1206" i="17" l="1"/>
  <c r="Q1206" i="17"/>
  <c r="S1206" i="17" s="1"/>
  <c r="U1206" i="17"/>
  <c r="T1206" i="17" l="1"/>
  <c r="L1206" i="17"/>
  <c r="Z1206" i="17" s="1"/>
  <c r="F1207" i="17" l="1"/>
  <c r="W1206" i="17"/>
  <c r="M1207" i="17"/>
  <c r="X1206" i="17"/>
  <c r="Y1206" i="17"/>
  <c r="AA1206" i="17"/>
  <c r="AB1206" i="17"/>
  <c r="V1206" i="17"/>
  <c r="P1207" i="17" l="1"/>
  <c r="R1207" i="17" s="1"/>
  <c r="O1207" i="17"/>
  <c r="N1207" i="17"/>
  <c r="I1207" i="17"/>
  <c r="K1207" i="17" s="1"/>
  <c r="G1207" i="17"/>
  <c r="H1207" i="17"/>
  <c r="Q1207" i="17" l="1"/>
  <c r="S1207" i="17" s="1"/>
  <c r="U1207" i="17"/>
  <c r="J1207" i="17"/>
  <c r="T1207" i="17" l="1"/>
  <c r="L1207" i="17"/>
  <c r="Z1207" i="17" s="1"/>
  <c r="AA1207" i="17" l="1"/>
  <c r="X1207" i="17"/>
  <c r="Y1207" i="17"/>
  <c r="AB1207" i="17"/>
  <c r="F1208" i="17"/>
  <c r="M1208" i="17"/>
  <c r="W1207" i="17"/>
  <c r="V1207" i="17"/>
  <c r="O1208" i="17" l="1"/>
  <c r="P1208" i="17"/>
  <c r="R1208" i="17" s="1"/>
  <c r="N1208" i="17"/>
  <c r="H1208" i="17"/>
  <c r="G1208" i="17"/>
  <c r="I1208" i="17"/>
  <c r="K1208" i="17" s="1"/>
  <c r="Q1208" i="17" l="1"/>
  <c r="S1208" i="17" s="1"/>
  <c r="U1208" i="17"/>
  <c r="J1208" i="17"/>
  <c r="T1208" i="17" l="1"/>
  <c r="L1208" i="17"/>
  <c r="Z1208" i="17" s="1"/>
  <c r="V1208" i="17" l="1"/>
  <c r="M1209" i="17"/>
  <c r="W1208" i="17"/>
  <c r="X1208" i="17"/>
  <c r="AB1208" i="17"/>
  <c r="AA1208" i="17"/>
  <c r="Y1208" i="17"/>
  <c r="F1209" i="17"/>
  <c r="H1209" i="17" l="1"/>
  <c r="G1209" i="17"/>
  <c r="I1209" i="17"/>
  <c r="K1209" i="17" s="1"/>
  <c r="O1209" i="17"/>
  <c r="P1209" i="17"/>
  <c r="R1209" i="17" s="1"/>
  <c r="N1209" i="17"/>
  <c r="J1209" i="17" l="1"/>
  <c r="L1209" i="17" s="1"/>
  <c r="Q1209" i="17"/>
  <c r="S1209" i="17" s="1"/>
  <c r="U1209" i="17"/>
  <c r="Z1209" i="17" l="1"/>
  <c r="T1209" i="17"/>
  <c r="X1209" i="17"/>
  <c r="AB1209" i="17"/>
  <c r="AA1209" i="17"/>
  <c r="Y1209" i="17"/>
  <c r="F1210" i="17"/>
  <c r="M1210" i="17"/>
  <c r="W1209" i="17"/>
  <c r="V1209" i="17"/>
  <c r="O1210" i="17" l="1"/>
  <c r="P1210" i="17"/>
  <c r="R1210" i="17" s="1"/>
  <c r="N1210" i="17"/>
  <c r="I1210" i="17"/>
  <c r="K1210" i="17" s="1"/>
  <c r="G1210" i="17"/>
  <c r="H1210" i="17"/>
  <c r="Q1210" i="17" l="1"/>
  <c r="S1210" i="17" s="1"/>
  <c r="J1210" i="17"/>
  <c r="U1210" i="17"/>
  <c r="T1210" i="17" l="1"/>
  <c r="L1210" i="17"/>
  <c r="Z1210" i="17" s="1"/>
  <c r="W1210" i="17" l="1"/>
  <c r="AA1210" i="17"/>
  <c r="Y1210" i="17"/>
  <c r="M1211" i="17"/>
  <c r="AB1210" i="17"/>
  <c r="X1210" i="17"/>
  <c r="F1211" i="17"/>
  <c r="V1210" i="17"/>
  <c r="I1211" i="17" l="1"/>
  <c r="K1211" i="17" s="1"/>
  <c r="H1211" i="17"/>
  <c r="G1211" i="17"/>
  <c r="O1211" i="17"/>
  <c r="P1211" i="17"/>
  <c r="R1211" i="17" s="1"/>
  <c r="N1211" i="17"/>
  <c r="Q1211" i="17" l="1"/>
  <c r="S1211" i="17" s="1"/>
  <c r="J1211" i="17"/>
  <c r="L1211" i="17" s="1"/>
  <c r="U1211" i="17"/>
  <c r="Z1211" i="17" l="1"/>
  <c r="AB1211" i="17"/>
  <c r="AA1211" i="17"/>
  <c r="W1211" i="17"/>
  <c r="M1212" i="17"/>
  <c r="Y1211" i="17"/>
  <c r="F1212" i="17"/>
  <c r="X1211" i="17"/>
  <c r="T1211" i="17"/>
  <c r="V1211" i="17" s="1"/>
  <c r="I1212" i="17" l="1"/>
  <c r="K1212" i="17" s="1"/>
  <c r="H1212" i="17"/>
  <c r="G1212" i="17"/>
  <c r="P1212" i="17"/>
  <c r="R1212" i="17" s="1"/>
  <c r="O1212" i="17"/>
  <c r="N1212" i="17"/>
  <c r="J1212" i="17" l="1"/>
  <c r="L1212" i="17" s="1"/>
  <c r="U1212" i="17"/>
  <c r="Q1212" i="17"/>
  <c r="S1212" i="17" s="1"/>
  <c r="Z1212" i="17" l="1"/>
  <c r="T1212" i="17"/>
  <c r="V1212" i="17" s="1"/>
  <c r="X1212" i="17"/>
  <c r="AB1212" i="17"/>
  <c r="M1213" i="17"/>
  <c r="F1213" i="17"/>
  <c r="Y1212" i="17"/>
  <c r="AA1212" i="17"/>
  <c r="W1212" i="17"/>
  <c r="H1213" i="17" l="1"/>
  <c r="I1213" i="17"/>
  <c r="K1213" i="17" s="1"/>
  <c r="G1213" i="17"/>
  <c r="N1213" i="17"/>
  <c r="O1213" i="17"/>
  <c r="P1213" i="17"/>
  <c r="R1213" i="17" s="1"/>
  <c r="J1213" i="17" l="1"/>
  <c r="L1213" i="17" s="1"/>
  <c r="Q1213" i="17"/>
  <c r="S1213" i="17" s="1"/>
  <c r="U1213" i="17"/>
  <c r="Z1213" i="17" l="1"/>
  <c r="T1213" i="17"/>
  <c r="AB1213" i="17"/>
  <c r="W1213" i="17"/>
  <c r="M1214" i="17"/>
  <c r="Y1213" i="17"/>
  <c r="X1213" i="17"/>
  <c r="F1214" i="17"/>
  <c r="AA1213" i="17"/>
  <c r="V1213" i="17"/>
  <c r="I1214" i="17" l="1"/>
  <c r="K1214" i="17" s="1"/>
  <c r="H1214" i="17"/>
  <c r="G1214" i="17"/>
  <c r="N1214" i="17"/>
  <c r="O1214" i="17"/>
  <c r="P1214" i="17"/>
  <c r="R1214" i="17" s="1"/>
  <c r="J1214" i="17" l="1"/>
  <c r="L1214" i="17" s="1"/>
  <c r="Q1214" i="17"/>
  <c r="S1214" i="17" s="1"/>
  <c r="U1214" i="17"/>
  <c r="Z1214" i="17" l="1"/>
  <c r="T1214" i="17"/>
  <c r="F1215" i="17"/>
  <c r="X1214" i="17"/>
  <c r="W1214" i="17"/>
  <c r="AA1214" i="17"/>
  <c r="M1215" i="17"/>
  <c r="AB1214" i="17"/>
  <c r="Y1214" i="17"/>
  <c r="V1214" i="17"/>
  <c r="O1215" i="17" l="1"/>
  <c r="N1215" i="17"/>
  <c r="P1215" i="17"/>
  <c r="R1215" i="17" s="1"/>
  <c r="H1215" i="17"/>
  <c r="G1215" i="17"/>
  <c r="I1215" i="17"/>
  <c r="K1215" i="17" s="1"/>
  <c r="Q1215" i="17" l="1"/>
  <c r="S1215" i="17" s="1"/>
  <c r="U1215" i="17"/>
  <c r="J1215" i="17"/>
  <c r="T1215" i="17" l="1"/>
  <c r="L1215" i="17"/>
  <c r="Z1215" i="17" s="1"/>
  <c r="X1215" i="17" l="1"/>
  <c r="Y1215" i="17"/>
  <c r="F1216" i="17"/>
  <c r="M1216" i="17"/>
  <c r="AA1215" i="17"/>
  <c r="AB1215" i="17"/>
  <c r="W1215" i="17"/>
  <c r="V1215" i="17"/>
  <c r="H1216" i="17" l="1"/>
  <c r="I1216" i="17"/>
  <c r="K1216" i="17" s="1"/>
  <c r="G1216" i="17"/>
  <c r="P1216" i="17"/>
  <c r="R1216" i="17" s="1"/>
  <c r="N1216" i="17"/>
  <c r="O1216" i="17"/>
  <c r="J1216" i="17" l="1"/>
  <c r="L1216" i="17" s="1"/>
  <c r="Q1216" i="17"/>
  <c r="U1216" i="17"/>
  <c r="T1216" i="17" l="1"/>
  <c r="S1216" i="17"/>
  <c r="X1216" i="17" s="1"/>
  <c r="W1216" i="17"/>
  <c r="Z1216" i="17" l="1"/>
  <c r="V1216" i="17"/>
  <c r="Y1216" i="17"/>
  <c r="AA1216" i="17"/>
  <c r="AB1216" i="17"/>
  <c r="M1217" i="17"/>
  <c r="O1217" i="17" s="1"/>
  <c r="F1217" i="17"/>
  <c r="H1217" i="17" s="1"/>
  <c r="P1217" i="17" l="1"/>
  <c r="R1217" i="17" s="1"/>
  <c r="N1217" i="17"/>
  <c r="I1217" i="17"/>
  <c r="K1217" i="17" s="1"/>
  <c r="G1217" i="17"/>
  <c r="J1217" i="17" l="1"/>
  <c r="L1217" i="17" s="1"/>
  <c r="Q1217" i="17"/>
  <c r="S1217" i="17" s="1"/>
  <c r="U1217" i="17"/>
  <c r="AB1217" i="17" l="1"/>
  <c r="M1218" i="17"/>
  <c r="O1218" i="17" s="1"/>
  <c r="W1217" i="17"/>
  <c r="AA1217" i="17"/>
  <c r="Z1217" i="17"/>
  <c r="Y1217" i="17"/>
  <c r="F1218" i="17"/>
  <c r="G1218" i="17" s="1"/>
  <c r="X1217" i="17"/>
  <c r="T1217" i="17"/>
  <c r="V1217" i="17" s="1"/>
  <c r="N1218" i="17" l="1"/>
  <c r="P1218" i="17"/>
  <c r="R1218" i="17" s="1"/>
  <c r="H1218" i="17"/>
  <c r="I1218" i="17"/>
  <c r="K1218" i="17" s="1"/>
  <c r="U1218" i="17" l="1"/>
  <c r="Q1218" i="17"/>
  <c r="S1218" i="17" s="1"/>
  <c r="J1218" i="17"/>
  <c r="T1218" i="17" l="1"/>
  <c r="L1218" i="17"/>
  <c r="Z1218" i="17" s="1"/>
  <c r="M1219" i="17" l="1"/>
  <c r="V1218" i="17"/>
  <c r="F1219" i="17"/>
  <c r="G1219" i="17" s="1"/>
  <c r="AA1218" i="17"/>
  <c r="AB1218" i="17"/>
  <c r="Y1218" i="17"/>
  <c r="W1218" i="17"/>
  <c r="X1218" i="17"/>
  <c r="P1219" i="17"/>
  <c r="R1219" i="17" s="1"/>
  <c r="O1219" i="17"/>
  <c r="N1219" i="17"/>
  <c r="I1219" i="17" l="1"/>
  <c r="K1219" i="17" s="1"/>
  <c r="U1219" i="17" s="1"/>
  <c r="H1219" i="17"/>
  <c r="Q1219" i="17"/>
  <c r="S1219" i="17" s="1"/>
  <c r="J1219" i="17" l="1"/>
  <c r="T1219" i="17" s="1"/>
  <c r="L1219" i="17" l="1"/>
  <c r="Z1219" i="17" s="1"/>
  <c r="V1219" i="17" l="1"/>
  <c r="W1219" i="17"/>
  <c r="F1220" i="17"/>
  <c r="H1220" i="17" s="1"/>
  <c r="M1220" i="17"/>
  <c r="N1220" i="17" s="1"/>
  <c r="AB1219" i="17"/>
  <c r="Y1219" i="17"/>
  <c r="AA1219" i="17"/>
  <c r="X1219" i="17"/>
  <c r="O1220" i="17" l="1"/>
  <c r="I1220" i="17"/>
  <c r="K1220" i="17" s="1"/>
  <c r="G1220" i="17"/>
  <c r="P1220" i="17"/>
  <c r="R1220" i="17" s="1"/>
  <c r="J1220" i="17" l="1"/>
  <c r="L1220" i="17" s="1"/>
  <c r="U1220" i="17"/>
  <c r="Q1220" i="17"/>
  <c r="S1220" i="17" s="1"/>
  <c r="Z1220" i="17" l="1"/>
  <c r="T1220" i="17"/>
  <c r="F1221" i="17"/>
  <c r="AA1220" i="17"/>
  <c r="AB1220" i="17"/>
  <c r="Y1220" i="17"/>
  <c r="X1220" i="17"/>
  <c r="M1221" i="17"/>
  <c r="W1220" i="17"/>
  <c r="V1220" i="17"/>
  <c r="O1221" i="17" l="1"/>
  <c r="N1221" i="17"/>
  <c r="P1221" i="17"/>
  <c r="R1221" i="17" s="1"/>
  <c r="H1221" i="17"/>
  <c r="I1221" i="17"/>
  <c r="K1221" i="17" s="1"/>
  <c r="G1221" i="17"/>
  <c r="U1221" i="17" l="1"/>
  <c r="Q1221" i="17"/>
  <c r="S1221" i="17" s="1"/>
  <c r="J1221" i="17"/>
  <c r="L1221" i="17" s="1"/>
  <c r="Z1221" i="17" l="1"/>
  <c r="X1221" i="17"/>
  <c r="F1222" i="17"/>
  <c r="AA1221" i="17"/>
  <c r="W1221" i="17"/>
  <c r="AB1221" i="17"/>
  <c r="M1222" i="17"/>
  <c r="Y1221" i="17"/>
  <c r="T1221" i="17"/>
  <c r="V1221" i="17" s="1"/>
  <c r="O1222" i="17" l="1"/>
  <c r="P1222" i="17"/>
  <c r="R1222" i="17" s="1"/>
  <c r="N1222" i="17"/>
  <c r="G1222" i="17"/>
  <c r="H1222" i="17"/>
  <c r="I1222" i="17"/>
  <c r="K1222" i="17" s="1"/>
  <c r="Q1222" i="17" l="1"/>
  <c r="S1222" i="17" s="1"/>
  <c r="U1222" i="17"/>
  <c r="J1222" i="17"/>
  <c r="T1222" i="17" l="1"/>
  <c r="L1222" i="17"/>
  <c r="Z1222" i="17" s="1"/>
  <c r="W1222" i="17" l="1"/>
  <c r="AB1222" i="17"/>
  <c r="X1222" i="17"/>
  <c r="AA1222" i="17"/>
  <c r="F1223" i="17"/>
  <c r="M1223" i="17"/>
  <c r="Y1222" i="17"/>
  <c r="V1222" i="17"/>
  <c r="N1223" i="17" l="1"/>
  <c r="P1223" i="17"/>
  <c r="R1223" i="17" s="1"/>
  <c r="O1223" i="17"/>
  <c r="G1223" i="17"/>
  <c r="H1223" i="17"/>
  <c r="I1223" i="17"/>
  <c r="K1223" i="17" s="1"/>
  <c r="Q1223" i="17" l="1"/>
  <c r="S1223" i="17" s="1"/>
  <c r="U1223" i="17"/>
  <c r="J1223" i="17"/>
  <c r="T1223" i="17" l="1"/>
  <c r="L1223" i="17"/>
  <c r="Z1223" i="17" s="1"/>
  <c r="AB1223" i="17" l="1"/>
  <c r="Y1223" i="17"/>
  <c r="AA1223" i="17"/>
  <c r="X1223" i="17"/>
  <c r="W1223" i="17"/>
  <c r="F1224" i="17"/>
  <c r="M1224" i="17"/>
  <c r="V1223" i="17"/>
  <c r="O1224" i="17" l="1"/>
  <c r="N1224" i="17"/>
  <c r="P1224" i="17"/>
  <c r="R1224" i="17" s="1"/>
  <c r="G1224" i="17"/>
  <c r="H1224" i="17"/>
  <c r="I1224" i="17"/>
  <c r="K1224" i="17" s="1"/>
  <c r="J1224" i="17" l="1"/>
  <c r="L1224" i="17" s="1"/>
  <c r="Q1224" i="17"/>
  <c r="S1224" i="17" s="1"/>
  <c r="U1224" i="17"/>
  <c r="Z1224" i="17" l="1"/>
  <c r="T1224" i="17"/>
  <c r="V1224" i="17" s="1"/>
  <c r="W1224" i="17"/>
  <c r="AA1224" i="17"/>
  <c r="M1225" i="17"/>
  <c r="AB1224" i="17"/>
  <c r="Y1224" i="17"/>
  <c r="F1225" i="17"/>
  <c r="X1224" i="17"/>
  <c r="H1225" i="17" l="1"/>
  <c r="I1225" i="17"/>
  <c r="K1225" i="17" s="1"/>
  <c r="G1225" i="17"/>
  <c r="N1225" i="17"/>
  <c r="P1225" i="17"/>
  <c r="R1225" i="17" s="1"/>
  <c r="O1225" i="17"/>
  <c r="Q1225" i="17" l="1"/>
  <c r="S1225" i="17" s="1"/>
  <c r="U1225" i="17"/>
  <c r="J1225" i="17"/>
  <c r="T1225" i="17" l="1"/>
  <c r="L1225" i="17"/>
  <c r="Z1225" i="17" s="1"/>
  <c r="AA1225" i="17" l="1"/>
  <c r="M1226" i="17"/>
  <c r="X1225" i="17"/>
  <c r="Y1225" i="17"/>
  <c r="F1226" i="17"/>
  <c r="W1225" i="17"/>
  <c r="AB1225" i="17"/>
  <c r="V1225" i="17"/>
  <c r="H1226" i="17" l="1"/>
  <c r="G1226" i="17"/>
  <c r="I1226" i="17"/>
  <c r="K1226" i="17" s="1"/>
  <c r="P1226" i="17"/>
  <c r="R1226" i="17" s="1"/>
  <c r="O1226" i="17"/>
  <c r="N1226" i="17"/>
  <c r="U1226" i="17" l="1"/>
  <c r="Q1226" i="17"/>
  <c r="S1226" i="17" s="1"/>
  <c r="J1226" i="17"/>
  <c r="T1226" i="17" l="1"/>
  <c r="L1226" i="17"/>
  <c r="Z1226" i="17" s="1"/>
  <c r="W1226" i="17" l="1"/>
  <c r="M1227" i="17"/>
  <c r="F1227" i="17"/>
  <c r="AA1226" i="17"/>
  <c r="Y1226" i="17"/>
  <c r="AB1226" i="17"/>
  <c r="X1226" i="17"/>
  <c r="V1226" i="17"/>
  <c r="I1227" i="17" l="1"/>
  <c r="K1227" i="17" s="1"/>
  <c r="G1227" i="17"/>
  <c r="H1227" i="17"/>
  <c r="P1227" i="17"/>
  <c r="R1227" i="17" s="1"/>
  <c r="O1227" i="17"/>
  <c r="N1227" i="17"/>
  <c r="Q1227" i="17" l="1"/>
  <c r="S1227" i="17" s="1"/>
  <c r="J1227" i="17"/>
  <c r="U1227" i="17"/>
  <c r="T1227" i="17" l="1"/>
  <c r="L1227" i="17"/>
  <c r="Z1227" i="17" s="1"/>
  <c r="AA1227" i="17" l="1"/>
  <c r="F1228" i="17"/>
  <c r="M1228" i="17"/>
  <c r="AB1227" i="17"/>
  <c r="X1227" i="17"/>
  <c r="W1227" i="17"/>
  <c r="Y1227" i="17"/>
  <c r="V1227" i="17"/>
  <c r="P1228" i="17" l="1"/>
  <c r="R1228" i="17" s="1"/>
  <c r="N1228" i="17"/>
  <c r="O1228" i="17"/>
  <c r="H1228" i="17"/>
  <c r="G1228" i="17"/>
  <c r="I1228" i="17"/>
  <c r="K1228" i="17" s="1"/>
  <c r="U1228" i="17" l="1"/>
  <c r="J1228" i="17"/>
  <c r="L1228" i="17" s="1"/>
  <c r="Q1228" i="17"/>
  <c r="T1228" i="17" l="1"/>
  <c r="S1228" i="17"/>
  <c r="V1228" i="17" s="1"/>
  <c r="Z1228" i="17" l="1"/>
  <c r="AB1228" i="17"/>
  <c r="AA1228" i="17"/>
  <c r="Y1228" i="17"/>
  <c r="W1228" i="17"/>
  <c r="M1229" i="17"/>
  <c r="X1228" i="17"/>
  <c r="F1229" i="17"/>
  <c r="I1229" i="17" l="1"/>
  <c r="K1229" i="17" s="1"/>
  <c r="G1229" i="17"/>
  <c r="H1229" i="17"/>
  <c r="O1229" i="17"/>
  <c r="P1229" i="17"/>
  <c r="R1229" i="17" s="1"/>
  <c r="N1229" i="17"/>
  <c r="U1229" i="17" l="1"/>
  <c r="J1229" i="17"/>
  <c r="L1229" i="17" s="1"/>
  <c r="Q1229" i="17"/>
  <c r="S1229" i="17" s="1"/>
  <c r="Z1229" i="17" l="1"/>
  <c r="T1229" i="17"/>
  <c r="V1229" i="17" s="1"/>
  <c r="M1230" i="17"/>
  <c r="W1229" i="17"/>
  <c r="AB1229" i="17"/>
  <c r="Y1229" i="17"/>
  <c r="X1229" i="17"/>
  <c r="AA1229" i="17"/>
  <c r="F1230" i="17"/>
  <c r="H1230" i="17" l="1"/>
  <c r="I1230" i="17"/>
  <c r="K1230" i="17" s="1"/>
  <c r="G1230" i="17"/>
  <c r="P1230" i="17"/>
  <c r="R1230" i="17" s="1"/>
  <c r="N1230" i="17"/>
  <c r="O1230" i="17"/>
  <c r="J1230" i="17" l="1"/>
  <c r="L1230" i="17" s="1"/>
  <c r="U1230" i="17"/>
  <c r="Q1230" i="17"/>
  <c r="S1230" i="17" s="1"/>
  <c r="Z1230" i="17" l="1"/>
  <c r="T1230" i="17"/>
  <c r="V1230" i="17" s="1"/>
  <c r="AB1230" i="17"/>
  <c r="X1230" i="17"/>
  <c r="W1230" i="17"/>
  <c r="AA1230" i="17"/>
  <c r="F1231" i="17"/>
  <c r="M1231" i="17"/>
  <c r="Y1230" i="17"/>
  <c r="P1231" i="17" l="1"/>
  <c r="R1231" i="17" s="1"/>
  <c r="N1231" i="17"/>
  <c r="O1231" i="17"/>
  <c r="H1231" i="17"/>
  <c r="G1231" i="17"/>
  <c r="I1231" i="17"/>
  <c r="K1231" i="17" s="1"/>
  <c r="Q1231" i="17" l="1"/>
  <c r="S1231" i="17" s="1"/>
  <c r="U1231" i="17"/>
  <c r="J1231" i="17"/>
  <c r="T1231" i="17" l="1"/>
  <c r="L1231" i="17"/>
  <c r="Z1231" i="17" s="1"/>
  <c r="AA1231" i="17" l="1"/>
  <c r="Y1231" i="17"/>
  <c r="W1231" i="17"/>
  <c r="AB1231" i="17"/>
  <c r="X1231" i="17"/>
  <c r="F1232" i="17"/>
  <c r="M1232" i="17"/>
  <c r="V1231" i="17"/>
  <c r="N1232" i="17" l="1"/>
  <c r="O1232" i="17"/>
  <c r="P1232" i="17"/>
  <c r="R1232" i="17" s="1"/>
  <c r="G1232" i="17"/>
  <c r="H1232" i="17"/>
  <c r="I1232" i="17"/>
  <c r="K1232" i="17" s="1"/>
  <c r="U1232" i="17" l="1"/>
  <c r="Q1232" i="17"/>
  <c r="S1232" i="17" s="1"/>
  <c r="J1232" i="17"/>
  <c r="T1232" i="17" l="1"/>
  <c r="L1232" i="17"/>
  <c r="Z1232" i="17" s="1"/>
  <c r="Y1232" i="17" l="1"/>
  <c r="F1233" i="17"/>
  <c r="AB1232" i="17"/>
  <c r="M1233" i="17"/>
  <c r="AA1232" i="17"/>
  <c r="X1232" i="17"/>
  <c r="W1232" i="17"/>
  <c r="V1232" i="17"/>
  <c r="G1233" i="17" l="1"/>
  <c r="H1233" i="17"/>
  <c r="I1233" i="17"/>
  <c r="K1233" i="17" s="1"/>
  <c r="N1233" i="17"/>
  <c r="P1233" i="17"/>
  <c r="R1233" i="17" s="1"/>
  <c r="O1233" i="17"/>
  <c r="U1233" i="17" l="1"/>
  <c r="Q1233" i="17"/>
  <c r="J1233" i="17"/>
  <c r="L1233" i="17" s="1"/>
  <c r="T1233" i="17" l="1"/>
  <c r="S1233" i="17"/>
  <c r="V1233" i="17" s="1"/>
  <c r="W1233" i="17" l="1"/>
  <c r="Z1233" i="17"/>
  <c r="Y1233" i="17"/>
  <c r="AB1233" i="17"/>
  <c r="X1233" i="17"/>
  <c r="AA1233" i="17"/>
  <c r="M1234" i="17"/>
  <c r="F1234" i="17"/>
  <c r="G1234" i="17" l="1"/>
  <c r="I1234" i="17"/>
  <c r="K1234" i="17" s="1"/>
  <c r="H1234" i="17"/>
  <c r="N1234" i="17"/>
  <c r="O1234" i="17"/>
  <c r="P1234" i="17"/>
  <c r="R1234" i="17" s="1"/>
  <c r="Q1234" i="17" l="1"/>
  <c r="S1234" i="17" s="1"/>
  <c r="U1234" i="17"/>
  <c r="J1234" i="17"/>
  <c r="T1234" i="17" l="1"/>
  <c r="L1234" i="17"/>
  <c r="Z1234" i="17" s="1"/>
  <c r="Y1234" i="17" l="1"/>
  <c r="W1234" i="17"/>
  <c r="X1234" i="17"/>
  <c r="AB1234" i="17"/>
  <c r="F1235" i="17"/>
  <c r="M1235" i="17"/>
  <c r="AA1234" i="17"/>
  <c r="V1234" i="17"/>
  <c r="O1235" i="17" l="1"/>
  <c r="N1235" i="17"/>
  <c r="P1235" i="17"/>
  <c r="R1235" i="17" s="1"/>
  <c r="H1235" i="17"/>
  <c r="I1235" i="17"/>
  <c r="K1235" i="17" s="1"/>
  <c r="G1235" i="17"/>
  <c r="J1235" i="17" l="1"/>
  <c r="Q1235" i="17"/>
  <c r="S1235" i="17" s="1"/>
  <c r="U1235" i="17"/>
  <c r="T1235" i="17" l="1"/>
  <c r="L1235" i="17"/>
  <c r="Z1235" i="17" s="1"/>
  <c r="V1235" i="17" l="1"/>
  <c r="F1236" i="17"/>
  <c r="Y1235" i="17"/>
  <c r="AA1235" i="17"/>
  <c r="AB1235" i="17"/>
  <c r="W1235" i="17"/>
  <c r="M1236" i="17"/>
  <c r="X1235" i="17"/>
  <c r="P1236" i="17" l="1"/>
  <c r="R1236" i="17" s="1"/>
  <c r="O1236" i="17"/>
  <c r="N1236" i="17"/>
  <c r="I1236" i="17"/>
  <c r="K1236" i="17" s="1"/>
  <c r="G1236" i="17"/>
  <c r="H1236" i="17"/>
  <c r="U1236" i="17" l="1"/>
  <c r="Q1236" i="17"/>
  <c r="S1236" i="17" s="1"/>
  <c r="J1236" i="17"/>
  <c r="T1236" i="17" l="1"/>
  <c r="L1236" i="17"/>
  <c r="Z1236" i="17" s="1"/>
  <c r="W1236" i="17" l="1"/>
  <c r="AB1236" i="17"/>
  <c r="F1237" i="17"/>
  <c r="AA1236" i="17"/>
  <c r="M1237" i="17"/>
  <c r="X1236" i="17"/>
  <c r="Y1236" i="17"/>
  <c r="V1236" i="17"/>
  <c r="I1237" i="17" l="1"/>
  <c r="K1237" i="17" s="1"/>
  <c r="H1237" i="17"/>
  <c r="G1237" i="17"/>
  <c r="O1237" i="17"/>
  <c r="N1237" i="17"/>
  <c r="P1237" i="17"/>
  <c r="R1237" i="17" s="1"/>
  <c r="J1237" i="17" l="1"/>
  <c r="L1237" i="17" s="1"/>
  <c r="Q1237" i="17"/>
  <c r="S1237" i="17" s="1"/>
  <c r="U1237" i="17"/>
  <c r="Z1237" i="17" l="1"/>
  <c r="T1237" i="17"/>
  <c r="V1237" i="17" s="1"/>
  <c r="F1238" i="17"/>
  <c r="AB1237" i="17"/>
  <c r="Y1237" i="17"/>
  <c r="X1237" i="17"/>
  <c r="AA1237" i="17"/>
  <c r="M1238" i="17"/>
  <c r="W1237" i="17"/>
  <c r="P1238" i="17" l="1"/>
  <c r="R1238" i="17" s="1"/>
  <c r="N1238" i="17"/>
  <c r="O1238" i="17"/>
  <c r="G1238" i="17"/>
  <c r="I1238" i="17"/>
  <c r="K1238" i="17" s="1"/>
  <c r="H1238" i="17"/>
  <c r="U1238" i="17" l="1"/>
  <c r="J1238" i="17"/>
  <c r="L1238" i="17" s="1"/>
  <c r="Q1238" i="17"/>
  <c r="S1238" i="17" s="1"/>
  <c r="Z1238" i="17" l="1"/>
  <c r="T1238" i="17"/>
  <c r="V1238" i="17" s="1"/>
  <c r="W1238" i="17"/>
  <c r="F1239" i="17"/>
  <c r="AB1238" i="17"/>
  <c r="X1238" i="17"/>
  <c r="AA1238" i="17"/>
  <c r="Y1238" i="17"/>
  <c r="M1239" i="17"/>
  <c r="P1239" i="17" l="1"/>
  <c r="R1239" i="17" s="1"/>
  <c r="N1239" i="17"/>
  <c r="O1239" i="17"/>
  <c r="I1239" i="17"/>
  <c r="K1239" i="17" s="1"/>
  <c r="G1239" i="17"/>
  <c r="H1239" i="17"/>
  <c r="Q1239" i="17" l="1"/>
  <c r="S1239" i="17" s="1"/>
  <c r="U1239" i="17"/>
  <c r="J1239" i="17"/>
  <c r="L1239" i="17" s="1"/>
  <c r="Z1239" i="17" l="1"/>
  <c r="T1239" i="17"/>
  <c r="V1239" i="17" s="1"/>
  <c r="AB1239" i="17"/>
  <c r="M1240" i="17"/>
  <c r="F1240" i="17"/>
  <c r="Y1239" i="17"/>
  <c r="X1239" i="17"/>
  <c r="AA1239" i="17"/>
  <c r="W1239" i="17"/>
  <c r="I1240" i="17" l="1"/>
  <c r="K1240" i="17" s="1"/>
  <c r="G1240" i="17"/>
  <c r="H1240" i="17"/>
  <c r="O1240" i="17"/>
  <c r="P1240" i="17"/>
  <c r="R1240" i="17" s="1"/>
  <c r="N1240" i="17"/>
  <c r="J1240" i="17" l="1"/>
  <c r="Q1240" i="17"/>
  <c r="S1240" i="17" s="1"/>
  <c r="U1240" i="17"/>
  <c r="T1240" i="17" l="1"/>
  <c r="L1240" i="17"/>
  <c r="Z1240" i="17" s="1"/>
  <c r="X1240" i="17" l="1"/>
  <c r="M1241" i="17"/>
  <c r="F1241" i="17"/>
  <c r="AB1240" i="17"/>
  <c r="Y1240" i="17"/>
  <c r="AA1240" i="17"/>
  <c r="W1240" i="17"/>
  <c r="V1240" i="17"/>
  <c r="H1241" i="17" l="1"/>
  <c r="I1241" i="17"/>
  <c r="K1241" i="17" s="1"/>
  <c r="G1241" i="17"/>
  <c r="P1241" i="17"/>
  <c r="R1241" i="17" s="1"/>
  <c r="N1241" i="17"/>
  <c r="O1241" i="17"/>
  <c r="Q1241" i="17" l="1"/>
  <c r="S1241" i="17" s="1"/>
  <c r="J1241" i="17"/>
  <c r="U1241" i="17"/>
  <c r="T1241" i="17" l="1"/>
  <c r="L1241" i="17"/>
  <c r="Z1241" i="17" s="1"/>
  <c r="F1242" i="17" l="1"/>
  <c r="Y1241" i="17"/>
  <c r="AB1241" i="17"/>
  <c r="X1241" i="17"/>
  <c r="W1241" i="17"/>
  <c r="M1242" i="17"/>
  <c r="AA1241" i="17"/>
  <c r="V1241" i="17"/>
  <c r="N1242" i="17" l="1"/>
  <c r="P1242" i="17"/>
  <c r="R1242" i="17" s="1"/>
  <c r="O1242" i="17"/>
  <c r="G1242" i="17"/>
  <c r="H1242" i="17"/>
  <c r="I1242" i="17"/>
  <c r="K1242" i="17" s="1"/>
  <c r="Q1242" i="17" l="1"/>
  <c r="S1242" i="17" s="1"/>
  <c r="U1242" i="17"/>
  <c r="J1242" i="17"/>
  <c r="T1242" i="17" l="1"/>
  <c r="L1242" i="17"/>
  <c r="Z1242" i="17" s="1"/>
  <c r="F1243" i="17" l="1"/>
  <c r="X1242" i="17"/>
  <c r="AB1242" i="17"/>
  <c r="AA1242" i="17"/>
  <c r="M1243" i="17"/>
  <c r="W1242" i="17"/>
  <c r="Y1242" i="17"/>
  <c r="V1242" i="17"/>
  <c r="N1243" i="17" l="1"/>
  <c r="P1243" i="17"/>
  <c r="R1243" i="17" s="1"/>
  <c r="O1243" i="17"/>
  <c r="I1243" i="17"/>
  <c r="K1243" i="17" s="1"/>
  <c r="G1243" i="17"/>
  <c r="H1243" i="17"/>
  <c r="J1243" i="17" l="1"/>
  <c r="L1243" i="17" s="1"/>
  <c r="U1243" i="17"/>
  <c r="Q1243" i="17"/>
  <c r="S1243" i="17" s="1"/>
  <c r="Z1243" i="17" l="1"/>
  <c r="W1243" i="17"/>
  <c r="Y1243" i="17"/>
  <c r="M1244" i="17"/>
  <c r="AB1243" i="17"/>
  <c r="X1243" i="17"/>
  <c r="F1244" i="17"/>
  <c r="AA1243" i="17"/>
  <c r="T1243" i="17"/>
  <c r="V1243" i="17" s="1"/>
  <c r="G1244" i="17" l="1"/>
  <c r="H1244" i="17"/>
  <c r="I1244" i="17"/>
  <c r="K1244" i="17" s="1"/>
  <c r="N1244" i="17"/>
  <c r="P1244" i="17"/>
  <c r="R1244" i="17" s="1"/>
  <c r="O1244" i="17"/>
  <c r="J1244" i="17" l="1"/>
  <c r="L1244" i="17" s="1"/>
  <c r="Q1244" i="17"/>
  <c r="S1244" i="17" s="1"/>
  <c r="U1244" i="17"/>
  <c r="Z1244" i="17" l="1"/>
  <c r="T1244" i="17"/>
  <c r="V1244" i="17" s="1"/>
  <c r="M1245" i="17"/>
  <c r="F1245" i="17"/>
  <c r="W1244" i="17"/>
  <c r="AB1244" i="17"/>
  <c r="AA1244" i="17"/>
  <c r="X1244" i="17"/>
  <c r="Y1244" i="17"/>
  <c r="H1245" i="17" l="1"/>
  <c r="I1245" i="17"/>
  <c r="K1245" i="17" s="1"/>
  <c r="G1245" i="17"/>
  <c r="O1245" i="17"/>
  <c r="P1245" i="17"/>
  <c r="R1245" i="17" s="1"/>
  <c r="N1245" i="17"/>
  <c r="Q1245" i="17" l="1"/>
  <c r="S1245" i="17" s="1"/>
  <c r="U1245" i="17"/>
  <c r="J1245" i="17"/>
  <c r="T1245" i="17" l="1"/>
  <c r="L1245" i="17"/>
  <c r="Z1245" i="17" s="1"/>
  <c r="X1245" i="17" l="1"/>
  <c r="F1246" i="17"/>
  <c r="W1245" i="17"/>
  <c r="Y1245" i="17"/>
  <c r="M1246" i="17"/>
  <c r="AA1245" i="17"/>
  <c r="AB1245" i="17"/>
  <c r="V1245" i="17"/>
  <c r="O1246" i="17" l="1"/>
  <c r="P1246" i="17"/>
  <c r="R1246" i="17" s="1"/>
  <c r="N1246" i="17"/>
  <c r="I1246" i="17"/>
  <c r="K1246" i="17" s="1"/>
  <c r="G1246" i="17"/>
  <c r="H1246" i="17"/>
  <c r="Q1246" i="17" l="1"/>
  <c r="S1246" i="17" s="1"/>
  <c r="J1246" i="17"/>
  <c r="U1246" i="17"/>
  <c r="T1246" i="17" l="1"/>
  <c r="L1246" i="17"/>
  <c r="Z1246" i="17" s="1"/>
  <c r="M1247" i="17" l="1"/>
  <c r="N1247" i="17" s="1"/>
  <c r="AA1246" i="17"/>
  <c r="W1246" i="17"/>
  <c r="F1247" i="17"/>
  <c r="G1247" i="17" s="1"/>
  <c r="AB1246" i="17"/>
  <c r="X1246" i="17"/>
  <c r="Y1246" i="17"/>
  <c r="V1246" i="17"/>
  <c r="P1247" i="17"/>
  <c r="R1247" i="17" s="1"/>
  <c r="O1247" i="17" l="1"/>
  <c r="Q1247" i="17" s="1"/>
  <c r="S1247" i="17" s="1"/>
  <c r="H1247" i="17"/>
  <c r="I1247" i="17"/>
  <c r="K1247" i="17" s="1"/>
  <c r="U1247" i="17" s="1"/>
  <c r="J1247" i="17" l="1"/>
  <c r="T1247" i="17" s="1"/>
  <c r="L1247" i="17" l="1"/>
  <c r="Z1247" i="17" s="1"/>
  <c r="W1247" i="17" l="1"/>
  <c r="V1247" i="17"/>
  <c r="Y1247" i="17"/>
  <c r="M1248" i="17"/>
  <c r="N1248" i="17" s="1"/>
  <c r="AA1247" i="17"/>
  <c r="AB1247" i="17"/>
  <c r="X1247" i="17"/>
  <c r="F1248" i="17"/>
  <c r="I1248" i="17" s="1"/>
  <c r="K1248" i="17" s="1"/>
  <c r="O1248" i="17" l="1"/>
  <c r="P1248" i="17"/>
  <c r="R1248" i="17" s="1"/>
  <c r="U1248" i="17" s="1"/>
  <c r="H1248" i="17"/>
  <c r="G1248" i="17"/>
  <c r="Q1248" i="17" l="1"/>
  <c r="S1248" i="17" s="1"/>
  <c r="J1248" i="17"/>
  <c r="L1248" i="17" s="1"/>
  <c r="AA1248" i="17" l="1"/>
  <c r="M1249" i="17"/>
  <c r="P1249" i="17" s="1"/>
  <c r="R1249" i="17" s="1"/>
  <c r="F1249" i="17"/>
  <c r="H1249" i="17" s="1"/>
  <c r="T1248" i="17"/>
  <c r="V1248" i="17" s="1"/>
  <c r="X1248" i="17"/>
  <c r="AB1248" i="17"/>
  <c r="W1248" i="17"/>
  <c r="Y1248" i="17"/>
  <c r="Z1248" i="17"/>
  <c r="N1249" i="17" l="1"/>
  <c r="O1249" i="17"/>
  <c r="I1249" i="17"/>
  <c r="K1249" i="17" s="1"/>
  <c r="U1249" i="17" s="1"/>
  <c r="G1249" i="17"/>
  <c r="Q1249" i="17" l="1"/>
  <c r="S1249" i="17" s="1"/>
  <c r="J1249" i="17"/>
  <c r="T1249" i="17" l="1"/>
  <c r="L1249" i="17"/>
  <c r="Z1249" i="17" s="1"/>
  <c r="V1249" i="17" l="1"/>
  <c r="F1250" i="17"/>
  <c r="I1250" i="17" s="1"/>
  <c r="K1250" i="17" s="1"/>
  <c r="X1249" i="17"/>
  <c r="AA1249" i="17"/>
  <c r="AB1249" i="17"/>
  <c r="M1250" i="17"/>
  <c r="P1250" i="17" s="1"/>
  <c r="R1250" i="17" s="1"/>
  <c r="Y1249" i="17"/>
  <c r="W1249" i="17"/>
  <c r="H1250" i="17" l="1"/>
  <c r="N1250" i="17"/>
  <c r="G1250" i="17"/>
  <c r="J1250" i="17" s="1"/>
  <c r="L1250" i="17" s="1"/>
  <c r="O1250" i="17"/>
  <c r="U1250" i="17"/>
  <c r="Q1250" i="17" l="1"/>
  <c r="S1250" i="17" s="1"/>
  <c r="AA1250" i="17" s="1"/>
  <c r="Y1250" i="17" l="1"/>
  <c r="AB1250" i="17"/>
  <c r="M1251" i="17"/>
  <c r="N1251" i="17" s="1"/>
  <c r="W1250" i="17"/>
  <c r="Z1250" i="17"/>
  <c r="T1250" i="17"/>
  <c r="V1250" i="17" s="1"/>
  <c r="X1250" i="17"/>
  <c r="F1251" i="17"/>
  <c r="H1251" i="17" s="1"/>
  <c r="P1251" i="17" l="1"/>
  <c r="R1251" i="17" s="1"/>
  <c r="O1251" i="17"/>
  <c r="G1251" i="17"/>
  <c r="I1251" i="17"/>
  <c r="K1251" i="17" s="1"/>
  <c r="U1251" i="17" l="1"/>
  <c r="Q1251" i="17"/>
  <c r="S1251" i="17" s="1"/>
  <c r="J1251" i="17"/>
  <c r="L1251" i="17" s="1"/>
  <c r="Z1251" i="17" s="1"/>
  <c r="Y1251" i="17" l="1"/>
  <c r="M1252" i="17"/>
  <c r="N1252" i="17" s="1"/>
  <c r="F1252" i="17"/>
  <c r="I1252" i="17" s="1"/>
  <c r="K1252" i="17" s="1"/>
  <c r="W1251" i="17"/>
  <c r="AB1251" i="17"/>
  <c r="X1251" i="17"/>
  <c r="AA1251" i="17"/>
  <c r="T1251" i="17"/>
  <c r="V1251" i="17" s="1"/>
  <c r="P1252" i="17" l="1"/>
  <c r="R1252" i="17" s="1"/>
  <c r="U1252" i="17" s="1"/>
  <c r="O1252" i="17"/>
  <c r="G1252" i="17"/>
  <c r="H1252" i="17"/>
  <c r="J1252" i="17" l="1"/>
  <c r="L1252" i="17" s="1"/>
  <c r="Z1252" i="17" s="1"/>
  <c r="Q1252" i="17"/>
  <c r="S1252" i="17" s="1"/>
  <c r="M1253" i="17" l="1"/>
  <c r="O1253" i="17" s="1"/>
  <c r="X1252" i="17"/>
  <c r="AB1252" i="17"/>
  <c r="Y1252" i="17"/>
  <c r="F1253" i="17"/>
  <c r="I1253" i="17" s="1"/>
  <c r="K1253" i="17" s="1"/>
  <c r="W1252" i="17"/>
  <c r="AA1252" i="17"/>
  <c r="T1252" i="17"/>
  <c r="V1252" i="17" s="1"/>
  <c r="N1253" i="17" l="1"/>
  <c r="P1253" i="17"/>
  <c r="R1253" i="17" s="1"/>
  <c r="U1253" i="17" s="1"/>
  <c r="G1253" i="17"/>
  <c r="H1253" i="17"/>
  <c r="Q1253" i="17" l="1"/>
  <c r="S1253" i="17" s="1"/>
  <c r="J1253" i="17"/>
  <c r="T1253" i="17" s="1"/>
  <c r="L1253" i="17" l="1"/>
  <c r="Z1253" i="17" s="1"/>
  <c r="AB1253" i="17"/>
  <c r="F1254" i="17"/>
  <c r="M1254" i="17"/>
  <c r="Y1253" i="17"/>
  <c r="AA1253" i="17"/>
  <c r="X1253" i="17"/>
  <c r="W1253" i="17"/>
  <c r="V1253" i="17"/>
  <c r="O1254" i="17" l="1"/>
  <c r="P1254" i="17"/>
  <c r="R1254" i="17" s="1"/>
  <c r="N1254" i="17"/>
  <c r="G1254" i="17"/>
  <c r="H1254" i="17"/>
  <c r="I1254" i="17"/>
  <c r="K1254" i="17" s="1"/>
  <c r="J1254" i="17" l="1"/>
  <c r="L1254" i="17" s="1"/>
  <c r="Q1254" i="17"/>
  <c r="U1254" i="17"/>
  <c r="T1254" i="17" l="1"/>
  <c r="S1254" i="17"/>
  <c r="Y1254" i="17" s="1"/>
  <c r="W1254" i="17" l="1"/>
  <c r="Z1254" i="17"/>
  <c r="X1254" i="17"/>
  <c r="V1254" i="17"/>
  <c r="F1255" i="17"/>
  <c r="I1255" i="17" s="1"/>
  <c r="K1255" i="17" s="1"/>
  <c r="AA1254" i="17"/>
  <c r="M1255" i="17"/>
  <c r="P1255" i="17" s="1"/>
  <c r="R1255" i="17" s="1"/>
  <c r="AB1254" i="17"/>
  <c r="G1255" i="17" l="1"/>
  <c r="H1255" i="17"/>
  <c r="N1255" i="17"/>
  <c r="O1255" i="17"/>
  <c r="U1255" i="17"/>
  <c r="J1255" i="17" l="1"/>
  <c r="L1255" i="17" s="1"/>
  <c r="Q1255" i="17"/>
  <c r="S1255" i="17" s="1"/>
  <c r="AA1255" i="17" l="1"/>
  <c r="Y1255" i="17"/>
  <c r="W1255" i="17"/>
  <c r="F1256" i="17"/>
  <c r="H1256" i="17" s="1"/>
  <c r="AB1255" i="17"/>
  <c r="M1256" i="17"/>
  <c r="P1256" i="17" s="1"/>
  <c r="R1256" i="17" s="1"/>
  <c r="Z1255" i="17"/>
  <c r="X1255" i="17"/>
  <c r="T1255" i="17"/>
  <c r="V1255" i="17" s="1"/>
  <c r="I1256" i="17" l="1"/>
  <c r="K1256" i="17" s="1"/>
  <c r="U1256" i="17" s="1"/>
  <c r="G1256" i="17"/>
  <c r="N1256" i="17"/>
  <c r="O1256" i="17"/>
  <c r="J1256" i="17" l="1"/>
  <c r="L1256" i="17" s="1"/>
  <c r="Q1256" i="17"/>
  <c r="S1256" i="17" s="1"/>
  <c r="Z1256" i="17" l="1"/>
  <c r="T1256" i="17"/>
  <c r="V1256" i="17" s="1"/>
  <c r="M1257" i="17"/>
  <c r="Y1256" i="17"/>
  <c r="X1256" i="17"/>
  <c r="AA1256" i="17"/>
  <c r="W1256" i="17"/>
  <c r="F1257" i="17"/>
  <c r="AB1256" i="17"/>
  <c r="I1257" i="17" l="1"/>
  <c r="K1257" i="17" s="1"/>
  <c r="G1257" i="17"/>
  <c r="H1257" i="17"/>
  <c r="N1257" i="17"/>
  <c r="O1257" i="17"/>
  <c r="P1257" i="17"/>
  <c r="R1257" i="17" s="1"/>
  <c r="Q1257" i="17" l="1"/>
  <c r="S1257" i="17" s="1"/>
  <c r="J1257" i="17"/>
  <c r="U1257" i="17"/>
  <c r="T1257" i="17" l="1"/>
  <c r="L1257" i="17"/>
  <c r="Z1257" i="17" s="1"/>
  <c r="AB1257" i="17" l="1"/>
  <c r="F1258" i="17"/>
  <c r="M1258" i="17"/>
  <c r="Y1257" i="17"/>
  <c r="AA1257" i="17"/>
  <c r="W1257" i="17"/>
  <c r="X1257" i="17"/>
  <c r="V1257" i="17"/>
  <c r="P1258" i="17" l="1"/>
  <c r="R1258" i="17" s="1"/>
  <c r="N1258" i="17"/>
  <c r="O1258" i="17"/>
  <c r="H1258" i="17"/>
  <c r="I1258" i="17"/>
  <c r="K1258" i="17" s="1"/>
  <c r="G1258" i="17"/>
  <c r="U1258" i="17" l="1"/>
  <c r="J1258" i="17"/>
  <c r="L1258" i="17" s="1"/>
  <c r="Q1258" i="17"/>
  <c r="S1258" i="17" s="1"/>
  <c r="Z1258" i="17" l="1"/>
  <c r="T1258" i="17"/>
  <c r="F1259" i="17"/>
  <c r="AA1258" i="17"/>
  <c r="W1258" i="17"/>
  <c r="X1258" i="17"/>
  <c r="M1259" i="17"/>
  <c r="AB1258" i="17"/>
  <c r="Y1258" i="17"/>
  <c r="V1258" i="17"/>
  <c r="N1259" i="17" l="1"/>
  <c r="P1259" i="17"/>
  <c r="R1259" i="17" s="1"/>
  <c r="O1259" i="17"/>
  <c r="H1259" i="17"/>
  <c r="G1259" i="17"/>
  <c r="I1259" i="17"/>
  <c r="K1259" i="17" s="1"/>
  <c r="Q1259" i="17" l="1"/>
  <c r="S1259" i="17" s="1"/>
  <c r="J1259" i="17"/>
  <c r="L1259" i="17" s="1"/>
  <c r="U1259" i="17"/>
  <c r="Z1259" i="17" l="1"/>
  <c r="T1259" i="17"/>
  <c r="V1259" i="17" s="1"/>
  <c r="Y1259" i="17"/>
  <c r="W1259" i="17"/>
  <c r="M1260" i="17"/>
  <c r="AB1259" i="17"/>
  <c r="X1259" i="17"/>
  <c r="AA1259" i="17"/>
  <c r="F1260" i="17"/>
  <c r="I1260" i="17" l="1"/>
  <c r="K1260" i="17" s="1"/>
  <c r="H1260" i="17"/>
  <c r="G1260" i="17"/>
  <c r="N1260" i="17"/>
  <c r="P1260" i="17"/>
  <c r="R1260" i="17" s="1"/>
  <c r="O1260" i="17"/>
  <c r="J1260" i="17" l="1"/>
  <c r="L1260" i="17" s="1"/>
  <c r="Q1260" i="17"/>
  <c r="S1260" i="17" s="1"/>
  <c r="U1260" i="17"/>
  <c r="Z1260" i="17" l="1"/>
  <c r="Y1260" i="17"/>
  <c r="F1261" i="17"/>
  <c r="M1261" i="17"/>
  <c r="X1260" i="17"/>
  <c r="AA1260" i="17"/>
  <c r="AB1260" i="17"/>
  <c r="W1260" i="17"/>
  <c r="T1260" i="17"/>
  <c r="V1260" i="17" s="1"/>
  <c r="P1261" i="17" l="1"/>
  <c r="R1261" i="17" s="1"/>
  <c r="O1261" i="17"/>
  <c r="N1261" i="17"/>
  <c r="I1261" i="17"/>
  <c r="K1261" i="17" s="1"/>
  <c r="G1261" i="17"/>
  <c r="H1261" i="17"/>
  <c r="U1261" i="17" l="1"/>
  <c r="J1261" i="17"/>
  <c r="L1261" i="17" s="1"/>
  <c r="Q1261" i="17"/>
  <c r="S1261" i="17" s="1"/>
  <c r="Z1261" i="17" l="1"/>
  <c r="T1261" i="17"/>
  <c r="V1261" i="17" s="1"/>
  <c r="AB1261" i="17"/>
  <c r="F1262" i="17"/>
  <c r="M1262" i="17"/>
  <c r="Y1261" i="17"/>
  <c r="X1261" i="17"/>
  <c r="AA1261" i="17"/>
  <c r="W1261" i="17"/>
  <c r="N1262" i="17" l="1"/>
  <c r="P1262" i="17"/>
  <c r="R1262" i="17" s="1"/>
  <c r="O1262" i="17"/>
  <c r="G1262" i="17"/>
  <c r="I1262" i="17"/>
  <c r="K1262" i="17" s="1"/>
  <c r="H1262" i="17"/>
  <c r="J1262" i="17" l="1"/>
  <c r="L1262" i="17" s="1"/>
  <c r="U1262" i="17"/>
  <c r="Q1262" i="17"/>
  <c r="S1262" i="17" s="1"/>
  <c r="Z1262" i="17" l="1"/>
  <c r="AA1262" i="17"/>
  <c r="AB1262" i="17"/>
  <c r="W1262" i="17"/>
  <c r="F1263" i="17"/>
  <c r="M1263" i="17"/>
  <c r="X1262" i="17"/>
  <c r="Y1262" i="17"/>
  <c r="T1262" i="17"/>
  <c r="V1262" i="17" s="1"/>
  <c r="P1263" i="17" l="1"/>
  <c r="R1263" i="17" s="1"/>
  <c r="O1263" i="17"/>
  <c r="N1263" i="17"/>
  <c r="G1263" i="17"/>
  <c r="H1263" i="17"/>
  <c r="I1263" i="17"/>
  <c r="K1263" i="17" s="1"/>
  <c r="Q1263" i="17" l="1"/>
  <c r="S1263" i="17" s="1"/>
  <c r="U1263" i="17"/>
  <c r="J1263" i="17"/>
  <c r="T1263" i="17" l="1"/>
  <c r="L1263" i="17"/>
  <c r="Z1263" i="17" s="1"/>
  <c r="X1263" i="17" l="1"/>
  <c r="AB1263" i="17"/>
  <c r="M1264" i="17"/>
  <c r="AA1263" i="17"/>
  <c r="F1264" i="17"/>
  <c r="Y1263" i="17"/>
  <c r="W1263" i="17"/>
  <c r="V1263" i="17"/>
  <c r="O1264" i="17" l="1"/>
  <c r="P1264" i="17"/>
  <c r="R1264" i="17" s="1"/>
  <c r="N1264" i="17"/>
  <c r="G1264" i="17"/>
  <c r="I1264" i="17"/>
  <c r="H1264" i="17"/>
  <c r="Q1264" i="17" l="1"/>
  <c r="S1264" i="17" s="1"/>
  <c r="J1264" i="17"/>
  <c r="K1264" i="17"/>
  <c r="U1264" i="17" s="1"/>
  <c r="T1264" i="17" l="1"/>
  <c r="L1264" i="17"/>
  <c r="Z1264" i="17" s="1"/>
  <c r="AA1264" i="17" l="1"/>
  <c r="Y1264" i="17"/>
  <c r="M1265" i="17"/>
  <c r="X1264" i="17"/>
  <c r="AB1264" i="17"/>
  <c r="W1264" i="17"/>
  <c r="F1265" i="17"/>
  <c r="V1264" i="17"/>
  <c r="G1265" i="17" l="1"/>
  <c r="I1265" i="17"/>
  <c r="K1265" i="17" s="1"/>
  <c r="H1265" i="17"/>
  <c r="N1265" i="17"/>
  <c r="P1265" i="17"/>
  <c r="R1265" i="17" s="1"/>
  <c r="O1265" i="17"/>
  <c r="Q1265" i="17" l="1"/>
  <c r="S1265" i="17" s="1"/>
  <c r="J1265" i="17"/>
  <c r="U1265" i="17"/>
  <c r="T1265" i="17" l="1"/>
  <c r="L1265" i="17"/>
  <c r="Z1265" i="17" s="1"/>
  <c r="AA1265" i="17" l="1"/>
  <c r="M1266" i="17"/>
  <c r="F1266" i="17"/>
  <c r="Y1265" i="17"/>
  <c r="X1265" i="17"/>
  <c r="W1265" i="17"/>
  <c r="AB1265" i="17"/>
  <c r="V1265" i="17"/>
  <c r="I1266" i="17" l="1"/>
  <c r="K1266" i="17" s="1"/>
  <c r="H1266" i="17"/>
  <c r="G1266" i="17"/>
  <c r="P1266" i="17"/>
  <c r="R1266" i="17" s="1"/>
  <c r="N1266" i="17"/>
  <c r="O1266" i="17"/>
  <c r="Q1266" i="17" l="1"/>
  <c r="S1266" i="17" s="1"/>
  <c r="J1266" i="17"/>
  <c r="U1266" i="17"/>
  <c r="T1266" i="17" l="1"/>
  <c r="L1266" i="17"/>
  <c r="Z1266" i="17" s="1"/>
  <c r="F1267" i="17" l="1"/>
  <c r="Y1266" i="17"/>
  <c r="M1267" i="17"/>
  <c r="W1266" i="17"/>
  <c r="AB1266" i="17"/>
  <c r="AA1266" i="17"/>
  <c r="X1266" i="17"/>
  <c r="V1266" i="17"/>
  <c r="P1267" i="17" l="1"/>
  <c r="R1267" i="17" s="1"/>
  <c r="N1267" i="17"/>
  <c r="O1267" i="17"/>
  <c r="I1267" i="17"/>
  <c r="K1267" i="17" s="1"/>
  <c r="H1267" i="17"/>
  <c r="G1267" i="17"/>
  <c r="U1267" i="17" l="1"/>
  <c r="J1267" i="17"/>
  <c r="Q1267" i="17"/>
  <c r="S1267" i="17" s="1"/>
  <c r="T1267" i="17" l="1"/>
  <c r="L1267" i="17"/>
  <c r="Z1267" i="17" s="1"/>
  <c r="X1267" i="17" l="1"/>
  <c r="Y1267" i="17"/>
  <c r="AA1267" i="17"/>
  <c r="W1267" i="17"/>
  <c r="F1268" i="17"/>
  <c r="AB1267" i="17"/>
  <c r="M1268" i="17"/>
  <c r="V1267" i="17"/>
  <c r="O1268" i="17" l="1"/>
  <c r="N1268" i="17"/>
  <c r="P1268" i="17"/>
  <c r="R1268" i="17" s="1"/>
  <c r="H1268" i="17"/>
  <c r="I1268" i="17"/>
  <c r="K1268" i="17" s="1"/>
  <c r="G1268" i="17"/>
  <c r="U1268" i="17" l="1"/>
  <c r="Q1268" i="17"/>
  <c r="S1268" i="17" s="1"/>
  <c r="J1268" i="17"/>
  <c r="T1268" i="17" l="1"/>
  <c r="L1268" i="17"/>
  <c r="Z1268" i="17" s="1"/>
  <c r="M1269" i="17" l="1"/>
  <c r="AA1268" i="17"/>
  <c r="X1268" i="17"/>
  <c r="W1268" i="17"/>
  <c r="F1269" i="17"/>
  <c r="AB1268" i="17"/>
  <c r="Y1268" i="17"/>
  <c r="V1268" i="17"/>
  <c r="I1269" i="17" l="1"/>
  <c r="K1269" i="17" s="1"/>
  <c r="H1269" i="17"/>
  <c r="G1269" i="17"/>
  <c r="N1269" i="17"/>
  <c r="O1269" i="17"/>
  <c r="P1269" i="17"/>
  <c r="R1269" i="17" s="1"/>
  <c r="J1269" i="17" l="1"/>
  <c r="L1269" i="17" s="1"/>
  <c r="Q1269" i="17"/>
  <c r="S1269" i="17" s="1"/>
  <c r="U1269" i="17"/>
  <c r="Z1269" i="17" l="1"/>
  <c r="T1269" i="17"/>
  <c r="V1269" i="17" s="1"/>
  <c r="AA1269" i="17"/>
  <c r="M1270" i="17"/>
  <c r="Y1269" i="17"/>
  <c r="F1270" i="17"/>
  <c r="X1269" i="17"/>
  <c r="AB1269" i="17"/>
  <c r="W1269" i="17"/>
  <c r="P1270" i="17" l="1"/>
  <c r="R1270" i="17" s="1"/>
  <c r="O1270" i="17"/>
  <c r="N1270" i="17"/>
  <c r="G1270" i="17"/>
  <c r="H1270" i="17"/>
  <c r="I1270" i="17"/>
  <c r="K1270" i="17" s="1"/>
  <c r="U1270" i="17" l="1"/>
  <c r="J1270" i="17"/>
  <c r="L1270" i="17" s="1"/>
  <c r="Q1270" i="17"/>
  <c r="S1270" i="17" s="1"/>
  <c r="Z1270" i="17" l="1"/>
  <c r="X1270" i="17"/>
  <c r="Y1270" i="17"/>
  <c r="F1271" i="17"/>
  <c r="M1271" i="17"/>
  <c r="AA1270" i="17"/>
  <c r="W1270" i="17"/>
  <c r="AB1270" i="17"/>
  <c r="T1270" i="17"/>
  <c r="V1270" i="17" s="1"/>
  <c r="P1271" i="17" l="1"/>
  <c r="R1271" i="17" s="1"/>
  <c r="O1271" i="17"/>
  <c r="N1271" i="17"/>
  <c r="H1271" i="17"/>
  <c r="G1271" i="17"/>
  <c r="I1271" i="17"/>
  <c r="K1271" i="17" s="1"/>
  <c r="Q1271" i="17" l="1"/>
  <c r="S1271" i="17" s="1"/>
  <c r="U1271" i="17"/>
  <c r="J1271" i="17"/>
  <c r="T1271" i="17" l="1"/>
  <c r="L1271" i="17"/>
  <c r="Z1271" i="17" s="1"/>
  <c r="X1271" i="17" l="1"/>
  <c r="AA1271" i="17"/>
  <c r="AB1271" i="17"/>
  <c r="W1271" i="17"/>
  <c r="M1272" i="17"/>
  <c r="Y1271" i="17"/>
  <c r="F1272" i="17"/>
  <c r="V1271" i="17"/>
  <c r="G1272" i="17" l="1"/>
  <c r="I1272" i="17"/>
  <c r="K1272" i="17" s="1"/>
  <c r="H1272" i="17"/>
  <c r="P1272" i="17"/>
  <c r="R1272" i="17" s="1"/>
  <c r="O1272" i="17"/>
  <c r="N1272" i="17"/>
  <c r="J1272" i="17" l="1"/>
  <c r="L1272" i="17" s="1"/>
  <c r="Q1272" i="17"/>
  <c r="S1272" i="17" s="1"/>
  <c r="U1272" i="17"/>
  <c r="Z1272" i="17" l="1"/>
  <c r="T1272" i="17"/>
  <c r="V1272" i="17" s="1"/>
  <c r="AB1272" i="17"/>
  <c r="W1272" i="17"/>
  <c r="Y1272" i="17"/>
  <c r="X1272" i="17"/>
  <c r="M1273" i="17"/>
  <c r="AA1272" i="17"/>
  <c r="F1273" i="17"/>
  <c r="G1273" i="17" l="1"/>
  <c r="H1273" i="17"/>
  <c r="I1273" i="17"/>
  <c r="K1273" i="17" s="1"/>
  <c r="O1273" i="17"/>
  <c r="N1273" i="17"/>
  <c r="P1273" i="17"/>
  <c r="R1273" i="17" s="1"/>
  <c r="Q1273" i="17" l="1"/>
  <c r="S1273" i="17" s="1"/>
  <c r="J1273" i="17"/>
  <c r="L1273" i="17" s="1"/>
  <c r="U1273" i="17"/>
  <c r="Z1273" i="17" l="1"/>
  <c r="T1273" i="17"/>
  <c r="V1273" i="17" s="1"/>
  <c r="X1273" i="17"/>
  <c r="AA1273" i="17"/>
  <c r="Y1273" i="17"/>
  <c r="AB1273" i="17"/>
  <c r="W1273" i="17"/>
  <c r="M1274" i="17"/>
  <c r="F1274" i="17"/>
  <c r="G1274" i="17" l="1"/>
  <c r="I1274" i="17"/>
  <c r="K1274" i="17" s="1"/>
  <c r="H1274" i="17"/>
  <c r="O1274" i="17"/>
  <c r="N1274" i="17"/>
  <c r="P1274" i="17"/>
  <c r="R1274" i="17" s="1"/>
  <c r="U1274" i="17" l="1"/>
  <c r="Q1274" i="17"/>
  <c r="S1274" i="17" s="1"/>
  <c r="J1274" i="17"/>
  <c r="T1274" i="17" l="1"/>
  <c r="L1274" i="17"/>
  <c r="Z1274" i="17" s="1"/>
  <c r="Y1274" i="17" l="1"/>
  <c r="X1274" i="17"/>
  <c r="F1275" i="17"/>
  <c r="AB1274" i="17"/>
  <c r="AA1274" i="17"/>
  <c r="M1275" i="17"/>
  <c r="W1274" i="17"/>
  <c r="V1274" i="17"/>
  <c r="O1275" i="17" l="1"/>
  <c r="N1275" i="17"/>
  <c r="P1275" i="17"/>
  <c r="R1275" i="17" s="1"/>
  <c r="H1275" i="17"/>
  <c r="I1275" i="17"/>
  <c r="K1275" i="17" s="1"/>
  <c r="G1275" i="17"/>
  <c r="J1275" i="17" l="1"/>
  <c r="L1275" i="17" s="1"/>
  <c r="Q1275" i="17"/>
  <c r="S1275" i="17" s="1"/>
  <c r="U1275" i="17"/>
  <c r="X1275" i="17" l="1"/>
  <c r="W1275" i="17"/>
  <c r="Z1275" i="17"/>
  <c r="T1275" i="17"/>
  <c r="V1275" i="17" s="1"/>
  <c r="F1276" i="17"/>
  <c r="AA1275" i="17"/>
  <c r="M1276" i="17"/>
  <c r="AB1275" i="17"/>
  <c r="Y1275" i="17"/>
  <c r="I1276" i="17" l="1"/>
  <c r="K1276" i="17" s="1"/>
  <c r="H1276" i="17"/>
  <c r="G1276" i="17"/>
  <c r="O1276" i="17"/>
  <c r="P1276" i="17"/>
  <c r="R1276" i="17" s="1"/>
  <c r="N1276" i="17"/>
  <c r="Q1276" i="17" l="1"/>
  <c r="S1276" i="17" s="1"/>
  <c r="J1276" i="17"/>
  <c r="U1276" i="17"/>
  <c r="T1276" i="17" l="1"/>
  <c r="L1276" i="17"/>
  <c r="Z1276" i="17" s="1"/>
  <c r="M1277" i="17" l="1"/>
  <c r="W1276" i="17"/>
  <c r="AB1276" i="17"/>
  <c r="X1276" i="17"/>
  <c r="Y1276" i="17"/>
  <c r="AA1276" i="17"/>
  <c r="F1277" i="17"/>
  <c r="V1276" i="17"/>
  <c r="G1277" i="17" l="1"/>
  <c r="H1277" i="17"/>
  <c r="I1277" i="17"/>
  <c r="K1277" i="17" s="1"/>
  <c r="N1277" i="17"/>
  <c r="P1277" i="17"/>
  <c r="R1277" i="17" s="1"/>
  <c r="O1277" i="17"/>
  <c r="Q1277" i="17" l="1"/>
  <c r="S1277" i="17" s="1"/>
  <c r="J1277" i="17"/>
  <c r="U1277" i="17"/>
  <c r="T1277" i="17" l="1"/>
  <c r="L1277" i="17"/>
  <c r="Z1277" i="17" s="1"/>
  <c r="F1278" i="17" l="1"/>
  <c r="AA1277" i="17"/>
  <c r="M1278" i="17"/>
  <c r="X1277" i="17"/>
  <c r="AB1277" i="17"/>
  <c r="Y1277" i="17"/>
  <c r="W1277" i="17"/>
  <c r="V1277" i="17"/>
  <c r="P1278" i="17" l="1"/>
  <c r="R1278" i="17" s="1"/>
  <c r="N1278" i="17"/>
  <c r="O1278" i="17"/>
  <c r="I1278" i="17"/>
  <c r="K1278" i="17" s="1"/>
  <c r="H1278" i="17"/>
  <c r="G1278" i="17"/>
  <c r="U1278" i="17" l="1"/>
  <c r="J1278" i="17"/>
  <c r="L1278" i="17" s="1"/>
  <c r="Q1278" i="17"/>
  <c r="S1278" i="17" s="1"/>
  <c r="Z1278" i="17" l="1"/>
  <c r="T1278" i="17"/>
  <c r="V1278" i="17" s="1"/>
  <c r="AA1278" i="17"/>
  <c r="M1279" i="17"/>
  <c r="W1278" i="17"/>
  <c r="AB1278" i="17"/>
  <c r="F1279" i="17"/>
  <c r="Y1278" i="17"/>
  <c r="X1278" i="17"/>
  <c r="I1279" i="17" l="1"/>
  <c r="K1279" i="17" s="1"/>
  <c r="H1279" i="17"/>
  <c r="G1279" i="17"/>
  <c r="N1279" i="17"/>
  <c r="O1279" i="17"/>
  <c r="P1279" i="17"/>
  <c r="R1279" i="17" s="1"/>
  <c r="J1279" i="17" l="1"/>
  <c r="L1279" i="17" s="1"/>
  <c r="Q1279" i="17"/>
  <c r="S1279" i="17" s="1"/>
  <c r="U1279" i="17"/>
  <c r="Z1279" i="17" l="1"/>
  <c r="T1279" i="17"/>
  <c r="M1280" i="17"/>
  <c r="AB1279" i="17"/>
  <c r="F1280" i="17"/>
  <c r="AA1279" i="17"/>
  <c r="X1279" i="17"/>
  <c r="W1279" i="17"/>
  <c r="Y1279" i="17"/>
  <c r="V1279" i="17"/>
  <c r="I1280" i="17" l="1"/>
  <c r="K1280" i="17" s="1"/>
  <c r="H1280" i="17"/>
  <c r="G1280" i="17"/>
  <c r="P1280" i="17"/>
  <c r="R1280" i="17" s="1"/>
  <c r="N1280" i="17"/>
  <c r="O1280" i="17"/>
  <c r="J1280" i="17" l="1"/>
  <c r="L1280" i="17" s="1"/>
  <c r="Q1280" i="17"/>
  <c r="S1280" i="17" s="1"/>
  <c r="U1280" i="17"/>
  <c r="Z1280" i="17" l="1"/>
  <c r="W1280" i="17"/>
  <c r="AB1280" i="17"/>
  <c r="M1281" i="17"/>
  <c r="F1281" i="17"/>
  <c r="X1280" i="17"/>
  <c r="AA1280" i="17"/>
  <c r="Y1280" i="17"/>
  <c r="T1280" i="17"/>
  <c r="V1280" i="17" s="1"/>
  <c r="O1281" i="17" l="1"/>
  <c r="N1281" i="17"/>
  <c r="P1281" i="17"/>
  <c r="R1281" i="17" s="1"/>
  <c r="G1281" i="17"/>
  <c r="H1281" i="17"/>
  <c r="I1281" i="17"/>
  <c r="K1281" i="17" s="1"/>
  <c r="U1281" i="17" l="1"/>
  <c r="Q1281" i="17"/>
  <c r="S1281" i="17" s="1"/>
  <c r="J1281" i="17"/>
  <c r="T1281" i="17" l="1"/>
  <c r="L1281" i="17"/>
  <c r="Z1281" i="17" s="1"/>
  <c r="AB1281" i="17" l="1"/>
  <c r="Y1281" i="17"/>
  <c r="W1281" i="17"/>
  <c r="F1282" i="17"/>
  <c r="AA1281" i="17"/>
  <c r="X1281" i="17"/>
  <c r="M1282" i="17"/>
  <c r="V1281" i="17"/>
  <c r="N1282" i="17" l="1"/>
  <c r="P1282" i="17"/>
  <c r="R1282" i="17" s="1"/>
  <c r="O1282" i="17"/>
  <c r="G1282" i="17"/>
  <c r="H1282" i="17"/>
  <c r="I1282" i="17"/>
  <c r="K1282" i="17" s="1"/>
  <c r="J1282" i="17" l="1"/>
  <c r="U1282" i="17"/>
  <c r="Q1282" i="17"/>
  <c r="S1282" i="17" s="1"/>
  <c r="T1282" i="17" l="1"/>
  <c r="L1282" i="17"/>
  <c r="Z1282" i="17" s="1"/>
  <c r="AA1282" i="17" l="1"/>
  <c r="Y1282" i="17"/>
  <c r="F1283" i="17"/>
  <c r="W1282" i="17"/>
  <c r="M1283" i="17"/>
  <c r="X1282" i="17"/>
  <c r="AB1282" i="17"/>
  <c r="V1282" i="17"/>
  <c r="H1283" i="17" l="1"/>
  <c r="I1283" i="17"/>
  <c r="K1283" i="17" s="1"/>
  <c r="G1283" i="17"/>
  <c r="N1283" i="17"/>
  <c r="O1283" i="17"/>
  <c r="P1283" i="17"/>
  <c r="R1283" i="17" s="1"/>
  <c r="J1283" i="17" l="1"/>
  <c r="L1283" i="17" s="1"/>
  <c r="Q1283" i="17"/>
  <c r="U1283" i="17"/>
  <c r="T1283" i="17" l="1"/>
  <c r="S1283" i="17"/>
  <c r="Z1283" i="17" s="1"/>
  <c r="AA1283" i="17" l="1"/>
  <c r="M1284" i="17"/>
  <c r="X1283" i="17"/>
  <c r="V1283" i="17"/>
  <c r="Y1283" i="17"/>
  <c r="W1283" i="17"/>
  <c r="F1284" i="17"/>
  <c r="AB1283" i="17"/>
  <c r="I1284" i="17" l="1"/>
  <c r="K1284" i="17" s="1"/>
  <c r="G1284" i="17"/>
  <c r="H1284" i="17"/>
  <c r="O1284" i="17"/>
  <c r="P1284" i="17"/>
  <c r="R1284" i="17" s="1"/>
  <c r="N1284" i="17"/>
  <c r="Q1284" i="17" l="1"/>
  <c r="S1284" i="17" s="1"/>
  <c r="J1284" i="17"/>
  <c r="U1284" i="17"/>
  <c r="T1284" i="17" l="1"/>
  <c r="L1284" i="17"/>
  <c r="Z1284" i="17" s="1"/>
  <c r="V1284" i="17" l="1"/>
  <c r="AB1284" i="17"/>
  <c r="F1285" i="17"/>
  <c r="W1284" i="17"/>
  <c r="Y1284" i="17"/>
  <c r="M1285" i="17"/>
  <c r="AA1284" i="17"/>
  <c r="X1284" i="17"/>
  <c r="I1285" i="17" l="1"/>
  <c r="K1285" i="17" s="1"/>
  <c r="H1285" i="17"/>
  <c r="G1285" i="17"/>
  <c r="O1285" i="17"/>
  <c r="P1285" i="17"/>
  <c r="R1285" i="17" s="1"/>
  <c r="N1285" i="17"/>
  <c r="J1285" i="17" l="1"/>
  <c r="L1285" i="17" s="1"/>
  <c r="Q1285" i="17"/>
  <c r="U1285" i="17"/>
  <c r="T1285" i="17" l="1"/>
  <c r="S1285" i="17"/>
  <c r="W1285" i="17" s="1"/>
  <c r="M1286" i="17" l="1"/>
  <c r="N1286" i="17" s="1"/>
  <c r="Y1285" i="17"/>
  <c r="AB1285" i="17"/>
  <c r="Z1285" i="17"/>
  <c r="V1285" i="17"/>
  <c r="F1286" i="17"/>
  <c r="I1286" i="17" s="1"/>
  <c r="K1286" i="17" s="1"/>
  <c r="AA1285" i="17"/>
  <c r="X1285" i="17"/>
  <c r="O1286" i="17" l="1"/>
  <c r="P1286" i="17"/>
  <c r="R1286" i="17" s="1"/>
  <c r="U1286" i="17" s="1"/>
  <c r="G1286" i="17"/>
  <c r="H1286" i="17"/>
  <c r="Q1286" i="17" l="1"/>
  <c r="S1286" i="17" s="1"/>
  <c r="J1286" i="17"/>
  <c r="L1286" i="17" s="1"/>
  <c r="Z1286" i="17" l="1"/>
  <c r="T1286" i="17"/>
  <c r="Y1286" i="17"/>
  <c r="M1287" i="17"/>
  <c r="F1287" i="17"/>
  <c r="AA1286" i="17"/>
  <c r="W1286" i="17"/>
  <c r="AB1286" i="17"/>
  <c r="X1286" i="17"/>
  <c r="V1286" i="17"/>
  <c r="I1287" i="17" l="1"/>
  <c r="K1287" i="17" s="1"/>
  <c r="H1287" i="17"/>
  <c r="G1287" i="17"/>
  <c r="N1287" i="17"/>
  <c r="P1287" i="17"/>
  <c r="R1287" i="17" s="1"/>
  <c r="O1287" i="17"/>
  <c r="J1287" i="17" l="1"/>
  <c r="L1287" i="17" s="1"/>
  <c r="Q1287" i="17"/>
  <c r="S1287" i="17" s="1"/>
  <c r="U1287" i="17"/>
  <c r="Z1287" i="17" l="1"/>
  <c r="T1287" i="17"/>
  <c r="V1287" i="17" s="1"/>
  <c r="M1288" i="17"/>
  <c r="X1287" i="17"/>
  <c r="F1288" i="17"/>
  <c r="W1287" i="17"/>
  <c r="Y1287" i="17"/>
  <c r="AA1287" i="17"/>
  <c r="AB1287" i="17"/>
  <c r="H1288" i="17" l="1"/>
  <c r="I1288" i="17"/>
  <c r="K1288" i="17" s="1"/>
  <c r="G1288" i="17"/>
  <c r="O1288" i="17"/>
  <c r="N1288" i="17"/>
  <c r="P1288" i="17"/>
  <c r="R1288" i="17" s="1"/>
  <c r="U1288" i="17" l="1"/>
  <c r="Q1288" i="17"/>
  <c r="S1288" i="17" s="1"/>
  <c r="J1288" i="17"/>
  <c r="T1288" i="17" l="1"/>
  <c r="L1288" i="17"/>
  <c r="Z1288" i="17" s="1"/>
  <c r="F1289" i="17" l="1"/>
  <c r="W1288" i="17"/>
  <c r="AB1288" i="17"/>
  <c r="X1288" i="17"/>
  <c r="AA1288" i="17"/>
  <c r="Y1288" i="17"/>
  <c r="M1289" i="17"/>
  <c r="V1288" i="17"/>
  <c r="N1289" i="17" l="1"/>
  <c r="P1289" i="17"/>
  <c r="R1289" i="17" s="1"/>
  <c r="O1289" i="17"/>
  <c r="G1289" i="17"/>
  <c r="I1289" i="17"/>
  <c r="K1289" i="17" s="1"/>
  <c r="H1289" i="17"/>
  <c r="J1289" i="17" l="1"/>
  <c r="L1289" i="17" s="1"/>
  <c r="U1289" i="17"/>
  <c r="Q1289" i="17"/>
  <c r="S1289" i="17" s="1"/>
  <c r="Z1289" i="17" l="1"/>
  <c r="W1289" i="17"/>
  <c r="F1290" i="17"/>
  <c r="Y1289" i="17"/>
  <c r="M1290" i="17"/>
  <c r="X1289" i="17"/>
  <c r="AB1289" i="17"/>
  <c r="AA1289" i="17"/>
  <c r="T1289" i="17"/>
  <c r="V1289" i="17" s="1"/>
  <c r="I1290" i="17" l="1"/>
  <c r="K1290" i="17" s="1"/>
  <c r="H1290" i="17"/>
  <c r="G1290" i="17"/>
  <c r="P1290" i="17"/>
  <c r="R1290" i="17" s="1"/>
  <c r="N1290" i="17"/>
  <c r="O1290" i="17"/>
  <c r="Q1290" i="17" l="1"/>
  <c r="S1290" i="17" s="1"/>
  <c r="J1290" i="17"/>
  <c r="U1290" i="17"/>
  <c r="T1290" i="17" l="1"/>
  <c r="L1290" i="17"/>
  <c r="Z1290" i="17" s="1"/>
  <c r="F1291" i="17" l="1"/>
  <c r="M1291" i="17"/>
  <c r="Y1290" i="17"/>
  <c r="X1290" i="17"/>
  <c r="W1290" i="17"/>
  <c r="AB1290" i="17"/>
  <c r="AA1290" i="17"/>
  <c r="V1290" i="17"/>
  <c r="N1291" i="17" l="1"/>
  <c r="O1291" i="17"/>
  <c r="P1291" i="17"/>
  <c r="R1291" i="17" s="1"/>
  <c r="H1291" i="17"/>
  <c r="G1291" i="17"/>
  <c r="I1291" i="17"/>
  <c r="K1291" i="17" s="1"/>
  <c r="U1291" i="17" l="1"/>
  <c r="Q1291" i="17"/>
  <c r="S1291" i="17" s="1"/>
  <c r="J1291" i="17"/>
  <c r="T1291" i="17" l="1"/>
  <c r="L1291" i="17"/>
  <c r="Z1291" i="17" s="1"/>
  <c r="F1292" i="17" l="1"/>
  <c r="X1291" i="17"/>
  <c r="W1291" i="17"/>
  <c r="AB1291" i="17"/>
  <c r="AA1291" i="17"/>
  <c r="Y1291" i="17"/>
  <c r="M1292" i="17"/>
  <c r="V1291" i="17"/>
  <c r="N1292" i="17" l="1"/>
  <c r="P1292" i="17"/>
  <c r="R1292" i="17" s="1"/>
  <c r="O1292" i="17"/>
  <c r="G1292" i="17"/>
  <c r="I1292" i="17"/>
  <c r="K1292" i="17" s="1"/>
  <c r="H1292" i="17"/>
  <c r="U1292" i="17" l="1"/>
  <c r="J1292" i="17"/>
  <c r="Q1292" i="17"/>
  <c r="S1292" i="17" s="1"/>
  <c r="L1292" i="17" l="1"/>
  <c r="Z1292" i="17" s="1"/>
  <c r="T1292" i="17"/>
  <c r="V1292" i="17" l="1"/>
  <c r="X1292" i="17"/>
  <c r="M1293" i="17"/>
  <c r="AB1292" i="17"/>
  <c r="W1292" i="17"/>
  <c r="AA1292" i="17"/>
  <c r="F1293" i="17"/>
  <c r="Y1292" i="17"/>
  <c r="I1293" i="17" l="1"/>
  <c r="K1293" i="17" s="1"/>
  <c r="H1293" i="17"/>
  <c r="G1293" i="17"/>
  <c r="O1293" i="17"/>
  <c r="N1293" i="17"/>
  <c r="P1293" i="17"/>
  <c r="R1293" i="17" s="1"/>
  <c r="J1293" i="17" l="1"/>
  <c r="L1293" i="17" s="1"/>
  <c r="Q1293" i="17"/>
  <c r="U1293" i="17"/>
  <c r="T1293" i="17" l="1"/>
  <c r="S1293" i="17"/>
  <c r="M1294" i="17" s="1"/>
  <c r="Y1293" i="17"/>
  <c r="Z1293" i="17" l="1"/>
  <c r="W1293" i="17"/>
  <c r="X1293" i="17"/>
  <c r="V1293" i="17"/>
  <c r="AB1293" i="17"/>
  <c r="AA1293" i="17"/>
  <c r="F1294" i="17"/>
  <c r="G1294" i="17" s="1"/>
  <c r="O1294" i="17"/>
  <c r="N1294" i="17"/>
  <c r="P1294" i="17"/>
  <c r="R1294" i="17" s="1"/>
  <c r="I1294" i="17" l="1"/>
  <c r="K1294" i="17" s="1"/>
  <c r="U1294" i="17" s="1"/>
  <c r="H1294" i="17"/>
  <c r="Q1294" i="17"/>
  <c r="S1294" i="17" s="1"/>
  <c r="J1294" i="17" l="1"/>
  <c r="T1294" i="17" s="1"/>
  <c r="L1294" i="17" l="1"/>
  <c r="Z1294" i="17" s="1"/>
  <c r="Y1294" i="17" l="1"/>
  <c r="F1295" i="17"/>
  <c r="G1295" i="17" s="1"/>
  <c r="W1294" i="17"/>
  <c r="V1294" i="17"/>
  <c r="X1294" i="17"/>
  <c r="AB1294" i="17"/>
  <c r="M1295" i="17"/>
  <c r="P1295" i="17" s="1"/>
  <c r="R1295" i="17" s="1"/>
  <c r="AA1294" i="17"/>
  <c r="I1295" i="17" l="1"/>
  <c r="K1295" i="17" s="1"/>
  <c r="U1295" i="17" s="1"/>
  <c r="H1295" i="17"/>
  <c r="N1295" i="17"/>
  <c r="O1295" i="17"/>
  <c r="J1295" i="17" l="1"/>
  <c r="L1295" i="17" s="1"/>
  <c r="Q1295" i="17"/>
  <c r="T1295" i="17" l="1"/>
  <c r="S1295" i="17"/>
  <c r="AB1295" i="17" s="1"/>
  <c r="M1296" i="17"/>
  <c r="W1295" i="17" l="1"/>
  <c r="F1296" i="17"/>
  <c r="H1296" i="17" s="1"/>
  <c r="V1295" i="17"/>
  <c r="X1295" i="17"/>
  <c r="AA1295" i="17"/>
  <c r="Z1295" i="17"/>
  <c r="Y1295" i="17"/>
  <c r="N1296" i="17"/>
  <c r="P1296" i="17"/>
  <c r="R1296" i="17" s="1"/>
  <c r="O1296" i="17"/>
  <c r="G1296" i="17" l="1"/>
  <c r="I1296" i="17"/>
  <c r="K1296" i="17" s="1"/>
  <c r="U1296" i="17" s="1"/>
  <c r="Q1296" i="17"/>
  <c r="S1296" i="17" s="1"/>
  <c r="J1296" i="17" l="1"/>
  <c r="T1296" i="17" s="1"/>
  <c r="L1296" i="17" l="1"/>
  <c r="Z1296" i="17" s="1"/>
  <c r="V1296" i="17" l="1"/>
  <c r="M1297" i="17"/>
  <c r="O1297" i="17" s="1"/>
  <c r="AB1296" i="17"/>
  <c r="F1297" i="17"/>
  <c r="G1297" i="17" s="1"/>
  <c r="AA1296" i="17"/>
  <c r="Y1296" i="17"/>
  <c r="W1296" i="17"/>
  <c r="X1296" i="17"/>
  <c r="H1297" i="17" l="1"/>
  <c r="P1297" i="17"/>
  <c r="R1297" i="17" s="1"/>
  <c r="I1297" i="17"/>
  <c r="K1297" i="17" s="1"/>
  <c r="N1297" i="17"/>
  <c r="Q1297" i="17" l="1"/>
  <c r="S1297" i="17" s="1"/>
  <c r="J1297" i="17"/>
  <c r="U1297" i="17"/>
  <c r="T1297" i="17" l="1"/>
  <c r="L1297" i="17"/>
  <c r="Z1297" i="17" s="1"/>
  <c r="V1297" i="17" l="1"/>
  <c r="W1297" i="17"/>
  <c r="F1298" i="17"/>
  <c r="G1298" i="17" s="1"/>
  <c r="AA1297" i="17"/>
  <c r="M1298" i="17"/>
  <c r="N1298" i="17" s="1"/>
  <c r="X1297" i="17"/>
  <c r="Y1297" i="17"/>
  <c r="AB1297" i="17"/>
  <c r="I1298" i="17" l="1"/>
  <c r="K1298" i="17" s="1"/>
  <c r="H1298" i="17"/>
  <c r="O1298" i="17"/>
  <c r="P1298" i="17"/>
  <c r="R1298" i="17" s="1"/>
  <c r="J1298" i="17" l="1"/>
  <c r="L1298" i="17" s="1"/>
  <c r="U1298" i="17"/>
  <c r="Q1298" i="17"/>
  <c r="S1298" i="17" s="1"/>
  <c r="AA1298" i="17" l="1"/>
  <c r="T1298" i="17"/>
  <c r="V1298" i="17" s="1"/>
  <c r="F1299" i="17"/>
  <c r="H1299" i="17" s="1"/>
  <c r="Y1298" i="17"/>
  <c r="W1298" i="17"/>
  <c r="AB1298" i="17"/>
  <c r="Z1298" i="17"/>
  <c r="X1298" i="17"/>
  <c r="M1299" i="17"/>
  <c r="N1299" i="17" s="1"/>
  <c r="I1299" i="17" l="1"/>
  <c r="K1299" i="17" s="1"/>
  <c r="G1299" i="17"/>
  <c r="P1299" i="17"/>
  <c r="R1299" i="17" s="1"/>
  <c r="O1299" i="17"/>
  <c r="J1299" i="17" l="1"/>
  <c r="L1299" i="17" s="1"/>
  <c r="U1299" i="17"/>
  <c r="Q1299" i="17"/>
  <c r="S1299" i="17" s="1"/>
  <c r="Z1299" i="17" l="1"/>
  <c r="Y1299" i="17"/>
  <c r="AA1299" i="17"/>
  <c r="F1300" i="17"/>
  <c r="G1300" i="17" s="1"/>
  <c r="M1300" i="17"/>
  <c r="O1300" i="17" s="1"/>
  <c r="X1299" i="17"/>
  <c r="AB1299" i="17"/>
  <c r="W1299" i="17"/>
  <c r="T1299" i="17"/>
  <c r="V1299" i="17" s="1"/>
  <c r="I1300" i="17" l="1"/>
  <c r="K1300" i="17" s="1"/>
  <c r="H1300" i="17"/>
  <c r="N1300" i="17"/>
  <c r="P1300" i="17"/>
  <c r="R1300" i="17" s="1"/>
  <c r="J1300" i="17" l="1"/>
  <c r="L1300" i="17" s="1"/>
  <c r="U1300" i="17"/>
  <c r="Q1300" i="17"/>
  <c r="S1300" i="17" s="1"/>
  <c r="X1300" i="17" l="1"/>
  <c r="Z1300" i="17"/>
  <c r="W1300" i="17"/>
  <c r="T1300" i="17"/>
  <c r="V1300" i="17" s="1"/>
  <c r="AA1300" i="17"/>
  <c r="Y1300" i="17"/>
  <c r="F1301" i="17"/>
  <c r="H1301" i="17" s="1"/>
  <c r="M1301" i="17"/>
  <c r="N1301" i="17" s="1"/>
  <c r="AB1300" i="17"/>
  <c r="P1301" i="17" l="1"/>
  <c r="R1301" i="17" s="1"/>
  <c r="O1301" i="17"/>
  <c r="G1301" i="17"/>
  <c r="I1301" i="17"/>
  <c r="K1301" i="17" s="1"/>
  <c r="Q1301" i="17" l="1"/>
  <c r="S1301" i="17" s="1"/>
  <c r="U1301" i="17"/>
  <c r="J1301" i="17"/>
  <c r="T1301" i="17" l="1"/>
  <c r="L1301" i="17"/>
  <c r="Z1301" i="17" s="1"/>
  <c r="W1301" i="17"/>
  <c r="AB1301" i="17"/>
  <c r="V1301" i="17" l="1"/>
  <c r="Y1301" i="17"/>
  <c r="X1301" i="17"/>
  <c r="M1302" i="17"/>
  <c r="O1302" i="17" s="1"/>
  <c r="AA1301" i="17"/>
  <c r="F1302" i="17"/>
  <c r="G1302" i="17" s="1"/>
  <c r="P1302" i="17" l="1"/>
  <c r="R1302" i="17" s="1"/>
  <c r="I1302" i="17"/>
  <c r="K1302" i="17" s="1"/>
  <c r="N1302" i="17"/>
  <c r="H1302" i="17"/>
  <c r="J1302" i="17" s="1"/>
  <c r="L1302" i="17" l="1"/>
  <c r="Q1302" i="17"/>
  <c r="T1302" i="17" s="1"/>
  <c r="U1302" i="17"/>
  <c r="S1302" i="17" l="1"/>
  <c r="V1302" i="17" s="1"/>
  <c r="Y1302" i="17" l="1"/>
  <c r="M1303" i="17"/>
  <c r="O1303" i="17" s="1"/>
  <c r="X1302" i="17"/>
  <c r="Z1302" i="17"/>
  <c r="AA1302" i="17"/>
  <c r="W1302" i="17"/>
  <c r="F1303" i="17"/>
  <c r="G1303" i="17" s="1"/>
  <c r="AB1302" i="17"/>
  <c r="P1303" i="17" l="1"/>
  <c r="R1303" i="17" s="1"/>
  <c r="H1303" i="17"/>
  <c r="N1303" i="17"/>
  <c r="Q1303" i="17" s="1"/>
  <c r="S1303" i="17" s="1"/>
  <c r="I1303" i="17"/>
  <c r="K1303" i="17" s="1"/>
  <c r="U1303" i="17" s="1"/>
  <c r="J1303" i="17" l="1"/>
  <c r="T1303" i="17" s="1"/>
  <c r="L1303" i="17" l="1"/>
  <c r="Z1303" i="17" s="1"/>
  <c r="V1303" i="17" l="1"/>
  <c r="F1304" i="17"/>
  <c r="I1304" i="17" s="1"/>
  <c r="K1304" i="17" s="1"/>
  <c r="X1303" i="17"/>
  <c r="W1303" i="17"/>
  <c r="Y1303" i="17"/>
  <c r="AA1303" i="17"/>
  <c r="M1304" i="17"/>
  <c r="P1304" i="17" s="1"/>
  <c r="R1304" i="17" s="1"/>
  <c r="AB1303" i="17"/>
  <c r="N1304" i="17" l="1"/>
  <c r="O1304" i="17"/>
  <c r="H1304" i="17"/>
  <c r="G1304" i="17"/>
  <c r="U1304" i="17"/>
  <c r="Q1304" i="17" l="1"/>
  <c r="S1304" i="17" s="1"/>
  <c r="J1304" i="17"/>
  <c r="L1304" i="17" s="1"/>
  <c r="Z1304" i="17" s="1"/>
  <c r="T1304" i="17" l="1"/>
  <c r="V1304" i="17" s="1"/>
  <c r="AB1304" i="17"/>
  <c r="W1304" i="17"/>
  <c r="X1304" i="17"/>
  <c r="F1305" i="17"/>
  <c r="H1305" i="17" s="1"/>
  <c r="Y1304" i="17"/>
  <c r="M1305" i="17"/>
  <c r="O1305" i="17" s="1"/>
  <c r="AA1304" i="17"/>
  <c r="I1305" i="17" l="1"/>
  <c r="K1305" i="17" s="1"/>
  <c r="P1305" i="17"/>
  <c r="R1305" i="17" s="1"/>
  <c r="U1305" i="17" s="1"/>
  <c r="N1305" i="17"/>
  <c r="G1305" i="17"/>
  <c r="J1305" i="17" s="1"/>
  <c r="L1305" i="17" s="1"/>
  <c r="Q1305" i="17" l="1"/>
  <c r="S1305" i="17" s="1"/>
  <c r="X1305" i="17" s="1"/>
  <c r="M1306" i="17" l="1"/>
  <c r="O1306" i="17" s="1"/>
  <c r="AB1305" i="17"/>
  <c r="AA1305" i="17"/>
  <c r="F1306" i="17"/>
  <c r="G1306" i="17" s="1"/>
  <c r="W1305" i="17"/>
  <c r="Y1305" i="17"/>
  <c r="Z1305" i="17"/>
  <c r="T1305" i="17"/>
  <c r="V1305" i="17" s="1"/>
  <c r="P1306" i="17" l="1"/>
  <c r="R1306" i="17" s="1"/>
  <c r="N1306" i="17"/>
  <c r="Q1306" i="17" s="1"/>
  <c r="S1306" i="17" s="1"/>
  <c r="H1306" i="17"/>
  <c r="I1306" i="17"/>
  <c r="K1306" i="17" s="1"/>
  <c r="U1306" i="17" s="1"/>
  <c r="J1306" i="17" l="1"/>
  <c r="L1306" i="17" s="1"/>
  <c r="Z1306" i="17" s="1"/>
  <c r="F1307" i="17" l="1"/>
  <c r="M1307" i="17"/>
  <c r="N1307" i="17" s="1"/>
  <c r="AB1306" i="17"/>
  <c r="Y1306" i="17"/>
  <c r="X1306" i="17"/>
  <c r="W1306" i="17"/>
  <c r="T1306" i="17"/>
  <c r="V1306" i="17" s="1"/>
  <c r="AA1306" i="17"/>
  <c r="I1307" i="17"/>
  <c r="K1307" i="17" s="1"/>
  <c r="G1307" i="17"/>
  <c r="H1307" i="17"/>
  <c r="P1307" i="17" l="1"/>
  <c r="R1307" i="17" s="1"/>
  <c r="U1307" i="17" s="1"/>
  <c r="O1307" i="17"/>
  <c r="J1307" i="17"/>
  <c r="L1307" i="17" s="1"/>
  <c r="Q1307" i="17" l="1"/>
  <c r="S1307" i="17" s="1"/>
  <c r="X1307" i="17" s="1"/>
  <c r="Z1307" i="17"/>
  <c r="W1307" i="17"/>
  <c r="F1308" i="17"/>
  <c r="Y1307" i="17"/>
  <c r="M1308" i="17"/>
  <c r="AA1307" i="17" l="1"/>
  <c r="AB1307" i="17"/>
  <c r="T1307" i="17"/>
  <c r="V1307" i="17" s="1"/>
  <c r="H1308" i="17"/>
  <c r="G1308" i="17"/>
  <c r="I1308" i="17"/>
  <c r="K1308" i="17" s="1"/>
  <c r="N1308" i="17"/>
  <c r="O1308" i="17"/>
  <c r="P1308" i="17"/>
  <c r="R1308" i="17" s="1"/>
  <c r="Q1308" i="17" l="1"/>
  <c r="S1308" i="17" s="1"/>
  <c r="J1308" i="17"/>
  <c r="U1308" i="17"/>
  <c r="T1308" i="17" l="1"/>
  <c r="L1308" i="17"/>
  <c r="Z1308" i="17" s="1"/>
  <c r="V1308" i="17" l="1"/>
  <c r="Y1308" i="17"/>
  <c r="M1309" i="17"/>
  <c r="O1309" i="17" s="1"/>
  <c r="AB1308" i="17"/>
  <c r="F1309" i="17"/>
  <c r="I1309" i="17" s="1"/>
  <c r="K1309" i="17" s="1"/>
  <c r="W1308" i="17"/>
  <c r="X1308" i="17"/>
  <c r="AA1308" i="17"/>
  <c r="H1309" i="17" l="1"/>
  <c r="G1309" i="17"/>
  <c r="P1309" i="17"/>
  <c r="R1309" i="17" s="1"/>
  <c r="U1309" i="17" s="1"/>
  <c r="N1309" i="17"/>
  <c r="J1309" i="17" l="1"/>
  <c r="L1309" i="17" s="1"/>
  <c r="Q1309" i="17"/>
  <c r="S1309" i="17" s="1"/>
  <c r="Z1309" i="17" l="1"/>
  <c r="T1309" i="17"/>
  <c r="X1309" i="17"/>
  <c r="M1310" i="17"/>
  <c r="AB1309" i="17"/>
  <c r="Y1309" i="17"/>
  <c r="F1310" i="17"/>
  <c r="AA1309" i="17"/>
  <c r="W1309" i="17"/>
  <c r="V1309" i="17"/>
  <c r="N1310" i="17" l="1"/>
  <c r="O1310" i="17"/>
  <c r="P1310" i="17"/>
  <c r="R1310" i="17" s="1"/>
  <c r="I1310" i="17"/>
  <c r="K1310" i="17" s="1"/>
  <c r="G1310" i="17"/>
  <c r="H1310" i="17"/>
  <c r="J1310" i="17" l="1"/>
  <c r="L1310" i="17" s="1"/>
  <c r="U1310" i="17"/>
  <c r="Q1310" i="17"/>
  <c r="S1310" i="17" s="1"/>
  <c r="Z1310" i="17" l="1"/>
  <c r="M1311" i="17"/>
  <c r="AB1310" i="17"/>
  <c r="W1310" i="17"/>
  <c r="X1310" i="17"/>
  <c r="T1310" i="17"/>
  <c r="V1310" i="17" s="1"/>
  <c r="Y1310" i="17"/>
  <c r="AA1310" i="17"/>
  <c r="F1311" i="17"/>
  <c r="I1311" i="17" l="1"/>
  <c r="K1311" i="17" s="1"/>
  <c r="H1311" i="17"/>
  <c r="G1311" i="17"/>
  <c r="P1311" i="17"/>
  <c r="R1311" i="17" s="1"/>
  <c r="O1311" i="17"/>
  <c r="N1311" i="17"/>
  <c r="J1311" i="17" l="1"/>
  <c r="L1311" i="17" s="1"/>
  <c r="Q1311" i="17"/>
  <c r="S1311" i="17" s="1"/>
  <c r="U1311" i="17"/>
  <c r="Z1311" i="17" l="1"/>
  <c r="T1311" i="17"/>
  <c r="V1311" i="17" s="1"/>
  <c r="F1312" i="17"/>
  <c r="M1312" i="17"/>
  <c r="AB1311" i="17"/>
  <c r="Y1311" i="17"/>
  <c r="X1311" i="17"/>
  <c r="W1311" i="17"/>
  <c r="AA1311" i="17"/>
  <c r="O1312" i="17" l="1"/>
  <c r="P1312" i="17"/>
  <c r="R1312" i="17" s="1"/>
  <c r="N1312" i="17"/>
  <c r="H1312" i="17"/>
  <c r="G1312" i="17"/>
  <c r="I1312" i="17"/>
  <c r="K1312" i="17" s="1"/>
  <c r="U1312" i="17" l="1"/>
  <c r="J1312" i="17"/>
  <c r="L1312" i="17" s="1"/>
  <c r="Q1312" i="17"/>
  <c r="S1312" i="17" s="1"/>
  <c r="Z1312" i="17" l="1"/>
  <c r="Y1312" i="17"/>
  <c r="X1312" i="17"/>
  <c r="M1313" i="17"/>
  <c r="F1313" i="17"/>
  <c r="AB1312" i="17"/>
  <c r="AA1312" i="17"/>
  <c r="W1312" i="17"/>
  <c r="T1312" i="17"/>
  <c r="V1312" i="17" s="1"/>
  <c r="H1313" i="17" l="1"/>
  <c r="G1313" i="17"/>
  <c r="I1313" i="17"/>
  <c r="K1313" i="17" s="1"/>
  <c r="P1313" i="17"/>
  <c r="R1313" i="17" s="1"/>
  <c r="O1313" i="17"/>
  <c r="N1313" i="17"/>
  <c r="Q1313" i="17" l="1"/>
  <c r="S1313" i="17" s="1"/>
  <c r="U1313" i="17"/>
  <c r="J1313" i="17"/>
  <c r="T1313" i="17" l="1"/>
  <c r="L1313" i="17"/>
  <c r="Z1313" i="17" s="1"/>
  <c r="W1313" i="17" l="1"/>
  <c r="M1314" i="17"/>
  <c r="X1313" i="17"/>
  <c r="Y1313" i="17"/>
  <c r="F1314" i="17"/>
  <c r="AB1313" i="17"/>
  <c r="AA1313" i="17"/>
  <c r="V1313" i="17"/>
  <c r="N1314" i="17" l="1"/>
  <c r="O1314" i="17"/>
  <c r="P1314" i="17"/>
  <c r="R1314" i="17" s="1"/>
  <c r="H1314" i="17"/>
  <c r="I1314" i="17"/>
  <c r="K1314" i="17" s="1"/>
  <c r="G1314" i="17"/>
  <c r="J1314" i="17" l="1"/>
  <c r="L1314" i="17" s="1"/>
  <c r="U1314" i="17"/>
  <c r="Q1314" i="17"/>
  <c r="T1314" i="17" l="1"/>
  <c r="S1314" i="17"/>
  <c r="V1314" i="17" s="1"/>
  <c r="Z1314" i="17" l="1"/>
  <c r="W1314" i="17"/>
  <c r="AB1314" i="17"/>
  <c r="F1315" i="17"/>
  <c r="Y1314" i="17"/>
  <c r="M1315" i="17"/>
  <c r="X1314" i="17"/>
  <c r="AA1314" i="17"/>
  <c r="I1315" i="17" l="1"/>
  <c r="K1315" i="17" s="1"/>
  <c r="G1315" i="17"/>
  <c r="H1315" i="17"/>
  <c r="P1315" i="17"/>
  <c r="R1315" i="17" s="1"/>
  <c r="O1315" i="17"/>
  <c r="N1315" i="17"/>
  <c r="J1315" i="17" l="1"/>
  <c r="L1315" i="17" s="1"/>
  <c r="Q1315" i="17"/>
  <c r="S1315" i="17" s="1"/>
  <c r="U1315" i="17"/>
  <c r="Z1315" i="17" l="1"/>
  <c r="Y1315" i="17"/>
  <c r="X1315" i="17"/>
  <c r="F1316" i="17"/>
  <c r="W1315" i="17"/>
  <c r="AB1315" i="17"/>
  <c r="M1316" i="17"/>
  <c r="AA1315" i="17"/>
  <c r="T1315" i="17"/>
  <c r="V1315" i="17" s="1"/>
  <c r="G1316" i="17" l="1"/>
  <c r="H1316" i="17"/>
  <c r="I1316" i="17"/>
  <c r="K1316" i="17" s="1"/>
  <c r="O1316" i="17"/>
  <c r="N1316" i="17"/>
  <c r="P1316" i="17"/>
  <c r="R1316" i="17" s="1"/>
  <c r="Q1316" i="17" l="1"/>
  <c r="S1316" i="17" s="1"/>
  <c r="U1316" i="17"/>
  <c r="J1316" i="17"/>
  <c r="T1316" i="17" l="1"/>
  <c r="L1316" i="17"/>
  <c r="Z1316" i="17" s="1"/>
  <c r="AA1316" i="17" l="1"/>
  <c r="Y1316" i="17"/>
  <c r="W1316" i="17"/>
  <c r="M1317" i="17"/>
  <c r="AB1316" i="17"/>
  <c r="F1317" i="17"/>
  <c r="X1316" i="17"/>
  <c r="V1316" i="17"/>
  <c r="P1317" i="17" l="1"/>
  <c r="R1317" i="17" s="1"/>
  <c r="N1317" i="17"/>
  <c r="O1317" i="17"/>
  <c r="G1317" i="17"/>
  <c r="I1317" i="17"/>
  <c r="K1317" i="17" s="1"/>
  <c r="H1317" i="17"/>
  <c r="U1317" i="17" l="1"/>
  <c r="J1317" i="17"/>
  <c r="L1317" i="17" s="1"/>
  <c r="Q1317" i="17"/>
  <c r="T1317" i="17" l="1"/>
  <c r="S1317" i="17"/>
  <c r="Z1317" i="17" s="1"/>
  <c r="W1317" i="17"/>
  <c r="F1318" i="17"/>
  <c r="V1317" i="17" l="1"/>
  <c r="X1317" i="17"/>
  <c r="AA1317" i="17"/>
  <c r="AB1317" i="17"/>
  <c r="Y1317" i="17"/>
  <c r="M1318" i="17"/>
  <c r="O1318" i="17" s="1"/>
  <c r="H1318" i="17"/>
  <c r="I1318" i="17"/>
  <c r="K1318" i="17" s="1"/>
  <c r="G1318" i="17"/>
  <c r="P1318" i="17" l="1"/>
  <c r="R1318" i="17" s="1"/>
  <c r="U1318" i="17" s="1"/>
  <c r="N1318" i="17"/>
  <c r="J1318" i="17"/>
  <c r="L1318" i="17" s="1"/>
  <c r="Q1318" i="17" l="1"/>
  <c r="S1318" i="17" s="1"/>
  <c r="Z1318" i="17" s="1"/>
  <c r="W1318" i="17" l="1"/>
  <c r="AB1318" i="17"/>
  <c r="T1318" i="17"/>
  <c r="V1318" i="17" s="1"/>
  <c r="M1319" i="17"/>
  <c r="N1319" i="17" s="1"/>
  <c r="AA1318" i="17"/>
  <c r="F1319" i="17"/>
  <c r="H1319" i="17" s="1"/>
  <c r="Y1318" i="17"/>
  <c r="X1318" i="17"/>
  <c r="P1319" i="17" l="1"/>
  <c r="R1319" i="17" s="1"/>
  <c r="O1319" i="17"/>
  <c r="I1319" i="17"/>
  <c r="K1319" i="17" s="1"/>
  <c r="G1319" i="17"/>
  <c r="J1319" i="17" l="1"/>
  <c r="L1319" i="17" s="1"/>
  <c r="U1319" i="17"/>
  <c r="Q1319" i="17"/>
  <c r="S1319" i="17" s="1"/>
  <c r="Z1319" i="17" l="1"/>
  <c r="F1320" i="17"/>
  <c r="I1320" i="17" s="1"/>
  <c r="K1320" i="17" s="1"/>
  <c r="W1319" i="17"/>
  <c r="Y1319" i="17"/>
  <c r="AA1319" i="17"/>
  <c r="T1319" i="17"/>
  <c r="V1319" i="17" s="1"/>
  <c r="AB1319" i="17"/>
  <c r="X1319" i="17"/>
  <c r="M1320" i="17"/>
  <c r="N1320" i="17" s="1"/>
  <c r="G1320" i="17" l="1"/>
  <c r="H1320" i="17"/>
  <c r="O1320" i="17"/>
  <c r="P1320" i="17"/>
  <c r="R1320" i="17" s="1"/>
  <c r="U1320" i="17" s="1"/>
  <c r="J1320" i="17" l="1"/>
  <c r="L1320" i="17" s="1"/>
  <c r="Q1320" i="17"/>
  <c r="S1320" i="17" s="1"/>
  <c r="Z1320" i="17" l="1"/>
  <c r="T1320" i="17"/>
  <c r="M1321" i="17"/>
  <c r="AB1320" i="17"/>
  <c r="Y1320" i="17"/>
  <c r="F1321" i="17"/>
  <c r="X1320" i="17"/>
  <c r="AA1320" i="17"/>
  <c r="W1320" i="17"/>
  <c r="V1320" i="17"/>
  <c r="G1321" i="17" l="1"/>
  <c r="H1321" i="17"/>
  <c r="I1321" i="17"/>
  <c r="K1321" i="17" s="1"/>
  <c r="O1321" i="17"/>
  <c r="P1321" i="17"/>
  <c r="R1321" i="17" s="1"/>
  <c r="N1321" i="17"/>
  <c r="Q1321" i="17" l="1"/>
  <c r="S1321" i="17" s="1"/>
  <c r="U1321" i="17"/>
  <c r="J1321" i="17"/>
  <c r="T1321" i="17" l="1"/>
  <c r="L1321" i="17"/>
  <c r="Z1321" i="17" s="1"/>
  <c r="M1322" i="17" l="1"/>
  <c r="W1321" i="17"/>
  <c r="AA1321" i="17"/>
  <c r="AB1321" i="17"/>
  <c r="Y1321" i="17"/>
  <c r="X1321" i="17"/>
  <c r="F1322" i="17"/>
  <c r="V1321" i="17"/>
  <c r="H1322" i="17" l="1"/>
  <c r="G1322" i="17"/>
  <c r="I1322" i="17"/>
  <c r="K1322" i="17" s="1"/>
  <c r="P1322" i="17"/>
  <c r="R1322" i="17" s="1"/>
  <c r="O1322" i="17"/>
  <c r="N1322" i="17"/>
  <c r="Q1322" i="17" l="1"/>
  <c r="S1322" i="17" s="1"/>
  <c r="U1322" i="17"/>
  <c r="J1322" i="17"/>
  <c r="T1322" i="17" l="1"/>
  <c r="L1322" i="17"/>
  <c r="Z1322" i="17" s="1"/>
  <c r="F1323" i="17" l="1"/>
  <c r="Y1322" i="17"/>
  <c r="AA1322" i="17"/>
  <c r="M1323" i="17"/>
  <c r="X1322" i="17"/>
  <c r="W1322" i="17"/>
  <c r="AB1322" i="17"/>
  <c r="V1322" i="17"/>
  <c r="P1323" i="17" l="1"/>
  <c r="R1323" i="17" s="1"/>
  <c r="O1323" i="17"/>
  <c r="N1323" i="17"/>
  <c r="I1323" i="17"/>
  <c r="K1323" i="17" s="1"/>
  <c r="G1323" i="17"/>
  <c r="H1323" i="17"/>
  <c r="U1323" i="17" l="1"/>
  <c r="Q1323" i="17"/>
  <c r="S1323" i="17" s="1"/>
  <c r="J1323" i="17"/>
  <c r="T1323" i="17" l="1"/>
  <c r="L1323" i="17"/>
  <c r="AB1323" i="17" s="1"/>
  <c r="F1324" i="17" l="1"/>
  <c r="I1324" i="17" s="1"/>
  <c r="K1324" i="17" s="1"/>
  <c r="M1324" i="17"/>
  <c r="P1324" i="17" s="1"/>
  <c r="R1324" i="17" s="1"/>
  <c r="AA1323" i="17"/>
  <c r="X1323" i="17"/>
  <c r="Y1323" i="17"/>
  <c r="W1323" i="17"/>
  <c r="Z1323" i="17"/>
  <c r="V1323" i="17"/>
  <c r="G1324" i="17" l="1"/>
  <c r="H1324" i="17"/>
  <c r="O1324" i="17"/>
  <c r="N1324" i="17"/>
  <c r="U1324" i="17"/>
  <c r="Q1324" i="17" l="1"/>
  <c r="S1324" i="17" s="1"/>
  <c r="J1324" i="17"/>
  <c r="L1324" i="17" s="1"/>
  <c r="F1325" i="17" l="1"/>
  <c r="I1325" i="17" s="1"/>
  <c r="K1325" i="17" s="1"/>
  <c r="W1324" i="17"/>
  <c r="AB1324" i="17"/>
  <c r="Y1324" i="17"/>
  <c r="Z1324" i="17"/>
  <c r="M1325" i="17"/>
  <c r="P1325" i="17" s="1"/>
  <c r="R1325" i="17" s="1"/>
  <c r="X1324" i="17"/>
  <c r="AA1324" i="17"/>
  <c r="T1324" i="17"/>
  <c r="V1324" i="17" s="1"/>
  <c r="H1325" i="17" l="1"/>
  <c r="G1325" i="17"/>
  <c r="N1325" i="17"/>
  <c r="O1325" i="17"/>
  <c r="U1325" i="17"/>
  <c r="J1325" i="17" l="1"/>
  <c r="L1325" i="17" s="1"/>
  <c r="Q1325" i="17"/>
  <c r="S1325" i="17" s="1"/>
  <c r="Z1325" i="17" l="1"/>
  <c r="F1326" i="17"/>
  <c r="G1326" i="17" s="1"/>
  <c r="AB1325" i="17"/>
  <c r="M1326" i="17"/>
  <c r="N1326" i="17" s="1"/>
  <c r="Y1325" i="17"/>
  <c r="W1325" i="17"/>
  <c r="X1325" i="17"/>
  <c r="T1325" i="17"/>
  <c r="V1325" i="17" s="1"/>
  <c r="AA1325" i="17"/>
  <c r="H1326" i="17"/>
  <c r="I1326" i="17" l="1"/>
  <c r="K1326" i="17" s="1"/>
  <c r="O1326" i="17"/>
  <c r="P1326" i="17"/>
  <c r="R1326" i="17" s="1"/>
  <c r="J1326" i="17"/>
  <c r="U1326" i="17" l="1"/>
  <c r="Q1326" i="17"/>
  <c r="S1326" i="17" s="1"/>
  <c r="L1326" i="17"/>
  <c r="Z1326" i="17" l="1"/>
  <c r="T1326" i="17"/>
  <c r="F1327" i="17"/>
  <c r="Y1326" i="17"/>
  <c r="X1326" i="17"/>
  <c r="AB1326" i="17"/>
  <c r="AA1326" i="17"/>
  <c r="W1326" i="17"/>
  <c r="M1327" i="17"/>
  <c r="V1326" i="17"/>
  <c r="N1327" i="17" l="1"/>
  <c r="O1327" i="17"/>
  <c r="P1327" i="17"/>
  <c r="R1327" i="17" s="1"/>
  <c r="I1327" i="17"/>
  <c r="K1327" i="17" s="1"/>
  <c r="H1327" i="17"/>
  <c r="G1327" i="17"/>
  <c r="J1327" i="17" l="1"/>
  <c r="L1327" i="17" s="1"/>
  <c r="U1327" i="17"/>
  <c r="Q1327" i="17"/>
  <c r="S1327" i="17" s="1"/>
  <c r="Z1327" i="17" l="1"/>
  <c r="Y1327" i="17"/>
  <c r="AB1327" i="17"/>
  <c r="W1327" i="17"/>
  <c r="F1328" i="17"/>
  <c r="T1327" i="17"/>
  <c r="V1327" i="17" s="1"/>
  <c r="X1327" i="17"/>
  <c r="M1328" i="17"/>
  <c r="AA1327" i="17"/>
  <c r="N1328" i="17" l="1"/>
  <c r="P1328" i="17"/>
  <c r="R1328" i="17" s="1"/>
  <c r="O1328" i="17"/>
  <c r="G1328" i="17"/>
  <c r="I1328" i="17"/>
  <c r="K1328" i="17" s="1"/>
  <c r="H1328" i="17"/>
  <c r="Q1328" i="17" l="1"/>
  <c r="S1328" i="17" s="1"/>
  <c r="J1328" i="17"/>
  <c r="U1328" i="17"/>
  <c r="T1328" i="17" l="1"/>
  <c r="L1328" i="17"/>
  <c r="F1329" i="17" s="1"/>
  <c r="Y1328" i="17" l="1"/>
  <c r="M1329" i="17"/>
  <c r="P1329" i="17" s="1"/>
  <c r="R1329" i="17" s="1"/>
  <c r="AB1328" i="17"/>
  <c r="X1328" i="17"/>
  <c r="W1328" i="17"/>
  <c r="AA1328" i="17"/>
  <c r="Z1328" i="17"/>
  <c r="V1328" i="17"/>
  <c r="I1329" i="17"/>
  <c r="K1329" i="17" s="1"/>
  <c r="G1329" i="17"/>
  <c r="H1329" i="17"/>
  <c r="N1329" i="17" l="1"/>
  <c r="O1329" i="17"/>
  <c r="J1329" i="17"/>
  <c r="L1329" i="17" s="1"/>
  <c r="U1329" i="17"/>
  <c r="Q1329" i="17" l="1"/>
  <c r="T1329" i="17" s="1"/>
  <c r="S1329" i="17" l="1"/>
  <c r="F1330" i="17" s="1"/>
  <c r="G1330" i="17" s="1"/>
  <c r="Y1329" i="17" l="1"/>
  <c r="AA1329" i="17"/>
  <c r="V1329" i="17"/>
  <c r="AB1329" i="17"/>
  <c r="W1329" i="17"/>
  <c r="I1330" i="17"/>
  <c r="K1330" i="17" s="1"/>
  <c r="X1329" i="17"/>
  <c r="M1330" i="17"/>
  <c r="P1330" i="17" s="1"/>
  <c r="R1330" i="17" s="1"/>
  <c r="Z1329" i="17"/>
  <c r="H1330" i="17"/>
  <c r="J1330" i="17" l="1"/>
  <c r="L1330" i="17" s="1"/>
  <c r="U1330" i="17"/>
  <c r="N1330" i="17"/>
  <c r="O1330" i="17"/>
  <c r="Q1330" i="17" l="1"/>
  <c r="S1330" i="17" s="1"/>
  <c r="Z1330" i="17" s="1"/>
  <c r="T1330" i="17" l="1"/>
  <c r="Y1330" i="17"/>
  <c r="AA1330" i="17"/>
  <c r="M1331" i="17"/>
  <c r="V1330" i="17"/>
  <c r="X1330" i="17"/>
  <c r="AB1330" i="17"/>
  <c r="W1330" i="17"/>
  <c r="F1331" i="17"/>
  <c r="N1331" i="17" l="1"/>
  <c r="P1331" i="17"/>
  <c r="R1331" i="17" s="1"/>
  <c r="O1331" i="17"/>
  <c r="H1331" i="17"/>
  <c r="I1331" i="17"/>
  <c r="K1331" i="17" s="1"/>
  <c r="G1331" i="17"/>
  <c r="U1331" i="17" l="1"/>
  <c r="J1331" i="17"/>
  <c r="Q1331" i="17"/>
  <c r="S1331" i="17" s="1"/>
  <c r="T1331" i="17" l="1"/>
  <c r="L1331" i="17"/>
  <c r="Z1331" i="17" s="1"/>
  <c r="W1331" i="17" l="1"/>
  <c r="F1332" i="17"/>
  <c r="AA1331" i="17"/>
  <c r="X1331" i="17"/>
  <c r="AB1331" i="17"/>
  <c r="M1332" i="17"/>
  <c r="V1331" i="17"/>
  <c r="Y1331" i="17"/>
  <c r="P1332" i="17" l="1"/>
  <c r="R1332" i="17" s="1"/>
  <c r="N1332" i="17"/>
  <c r="O1332" i="17"/>
  <c r="H1332" i="17"/>
  <c r="G1332" i="17"/>
  <c r="I1332" i="17"/>
  <c r="K1332" i="17" s="1"/>
  <c r="J1332" i="17" l="1"/>
  <c r="L1332" i="17" s="1"/>
  <c r="Q1332" i="17"/>
  <c r="S1332" i="17" s="1"/>
  <c r="U1332" i="17"/>
  <c r="Z1332" i="17" l="1"/>
  <c r="AA1332" i="17"/>
  <c r="F1333" i="17"/>
  <c r="M1333" i="17"/>
  <c r="X1332" i="17"/>
  <c r="W1332" i="17"/>
  <c r="Y1332" i="17"/>
  <c r="AB1332" i="17"/>
  <c r="T1332" i="17"/>
  <c r="V1332" i="17" s="1"/>
  <c r="G1333" i="17" l="1"/>
  <c r="I1333" i="17"/>
  <c r="K1333" i="17" s="1"/>
  <c r="H1333" i="17"/>
  <c r="O1333" i="17"/>
  <c r="P1333" i="17"/>
  <c r="R1333" i="17" s="1"/>
  <c r="N1333" i="17"/>
  <c r="Q1333" i="17" l="1"/>
  <c r="S1333" i="17" s="1"/>
  <c r="J1333" i="17"/>
  <c r="U1333" i="17"/>
  <c r="T1333" i="17" l="1"/>
  <c r="L1333" i="17"/>
  <c r="Z1333" i="17" s="1"/>
  <c r="AB1333" i="17" l="1"/>
  <c r="F1334" i="17"/>
  <c r="M1334" i="17"/>
  <c r="X1333" i="17"/>
  <c r="W1333" i="17"/>
  <c r="Y1333" i="17"/>
  <c r="AA1333" i="17"/>
  <c r="V1333" i="17"/>
  <c r="N1334" i="17" l="1"/>
  <c r="O1334" i="17"/>
  <c r="P1334" i="17"/>
  <c r="R1334" i="17" s="1"/>
  <c r="I1334" i="17"/>
  <c r="K1334" i="17" s="1"/>
  <c r="H1334" i="17"/>
  <c r="G1334" i="17"/>
  <c r="Q1334" i="17" l="1"/>
  <c r="S1334" i="17" s="1"/>
  <c r="J1334" i="17"/>
  <c r="U1334" i="17"/>
  <c r="T1334" i="17" l="1"/>
  <c r="L1334" i="17"/>
  <c r="Z1334" i="17" s="1"/>
  <c r="W1334" i="17" l="1"/>
  <c r="AB1334" i="17"/>
  <c r="X1334" i="17"/>
  <c r="AA1334" i="17"/>
  <c r="F1335" i="17"/>
  <c r="Y1334" i="17"/>
  <c r="M1335" i="17"/>
  <c r="V1334" i="17"/>
  <c r="P1335" i="17" l="1"/>
  <c r="R1335" i="17" s="1"/>
  <c r="O1335" i="17"/>
  <c r="N1335" i="17"/>
  <c r="G1335" i="17"/>
  <c r="H1335" i="17"/>
  <c r="I1335" i="17"/>
  <c r="K1335" i="17" s="1"/>
  <c r="Q1335" i="17" l="1"/>
  <c r="S1335" i="17" s="1"/>
  <c r="U1335" i="17"/>
  <c r="J1335" i="17"/>
  <c r="L1335" i="17" s="1"/>
  <c r="Z1335" i="17" l="1"/>
  <c r="M1336" i="17"/>
  <c r="N1336" i="17" s="1"/>
  <c r="T1335" i="17"/>
  <c r="Y1335" i="17"/>
  <c r="X1335" i="17"/>
  <c r="F1336" i="17"/>
  <c r="V1335" i="17"/>
  <c r="AB1335" i="17"/>
  <c r="AA1335" i="17"/>
  <c r="W1335" i="17"/>
  <c r="P1336" i="17" l="1"/>
  <c r="R1336" i="17" s="1"/>
  <c r="O1336" i="17"/>
  <c r="I1336" i="17"/>
  <c r="K1336" i="17" s="1"/>
  <c r="G1336" i="17"/>
  <c r="H1336" i="17"/>
  <c r="U1336" i="17" l="1"/>
  <c r="Q1336" i="17"/>
  <c r="S1336" i="17" s="1"/>
  <c r="J1336" i="17"/>
  <c r="T1336" i="17" l="1"/>
  <c r="L1336" i="17"/>
  <c r="Z1336" i="17" s="1"/>
  <c r="F1337" i="17" l="1"/>
  <c r="M1337" i="17"/>
  <c r="AB1336" i="17"/>
  <c r="X1336" i="17"/>
  <c r="AA1336" i="17"/>
  <c r="Y1336" i="17"/>
  <c r="W1336" i="17"/>
  <c r="V1336" i="17"/>
  <c r="N1337" i="17" l="1"/>
  <c r="P1337" i="17"/>
  <c r="R1337" i="17" s="1"/>
  <c r="O1337" i="17"/>
  <c r="I1337" i="17"/>
  <c r="K1337" i="17" s="1"/>
  <c r="H1337" i="17"/>
  <c r="G1337" i="17"/>
  <c r="U1337" i="17" l="1"/>
  <c r="J1337" i="17"/>
  <c r="Q1337" i="17"/>
  <c r="S1337" i="17" s="1"/>
  <c r="T1337" i="17" l="1"/>
  <c r="L1337" i="17"/>
  <c r="Z1337" i="17" s="1"/>
  <c r="M1338" i="17" l="1"/>
  <c r="AA1337" i="17"/>
  <c r="F1338" i="17"/>
  <c r="W1337" i="17"/>
  <c r="AB1337" i="17"/>
  <c r="Y1337" i="17"/>
  <c r="X1337" i="17"/>
  <c r="V1337" i="17"/>
  <c r="I1338" i="17" l="1"/>
  <c r="K1338" i="17" s="1"/>
  <c r="H1338" i="17"/>
  <c r="G1338" i="17"/>
  <c r="O1338" i="17"/>
  <c r="N1338" i="17"/>
  <c r="P1338" i="17"/>
  <c r="R1338" i="17" s="1"/>
  <c r="J1338" i="17" l="1"/>
  <c r="L1338" i="17" s="1"/>
  <c r="Q1338" i="17"/>
  <c r="S1338" i="17" s="1"/>
  <c r="U1338" i="17"/>
  <c r="Z1338" i="17" l="1"/>
  <c r="W1338" i="17"/>
  <c r="AA1338" i="17"/>
  <c r="M1339" i="17"/>
  <c r="X1338" i="17"/>
  <c r="AB1338" i="17"/>
  <c r="Y1338" i="17"/>
  <c r="F1339" i="17"/>
  <c r="T1338" i="17"/>
  <c r="V1338" i="17" s="1"/>
  <c r="I1339" i="17" l="1"/>
  <c r="K1339" i="17" s="1"/>
  <c r="H1339" i="17"/>
  <c r="G1339" i="17"/>
  <c r="O1339" i="17"/>
  <c r="P1339" i="17"/>
  <c r="R1339" i="17" s="1"/>
  <c r="N1339" i="17"/>
  <c r="J1339" i="17" l="1"/>
  <c r="L1339" i="17" s="1"/>
  <c r="Q1339" i="17"/>
  <c r="U1339" i="17"/>
  <c r="T1339" i="17" l="1"/>
  <c r="S1339" i="17"/>
  <c r="Z1339" i="17" l="1"/>
  <c r="W1339" i="17"/>
  <c r="X1339" i="17"/>
  <c r="AB1339" i="17"/>
  <c r="AA1339" i="17"/>
  <c r="Y1339" i="17"/>
  <c r="M1340" i="17"/>
  <c r="F1340" i="17"/>
  <c r="V1339" i="17"/>
  <c r="P1340" i="17" l="1"/>
  <c r="R1340" i="17" s="1"/>
  <c r="N1340" i="17"/>
  <c r="O1340" i="17"/>
  <c r="G1340" i="17"/>
  <c r="H1340" i="17"/>
  <c r="I1340" i="17"/>
  <c r="K1340" i="17" s="1"/>
  <c r="U1340" i="17" l="1"/>
  <c r="Q1340" i="17"/>
  <c r="S1340" i="17" s="1"/>
  <c r="J1340" i="17"/>
  <c r="T1340" i="17" l="1"/>
  <c r="L1340" i="17"/>
  <c r="Z1340" i="17" l="1"/>
  <c r="W1340" i="17"/>
  <c r="V1340" i="17"/>
  <c r="M1341" i="17"/>
  <c r="X1340" i="17"/>
  <c r="AB1340" i="17"/>
  <c r="AA1340" i="17"/>
  <c r="F1341" i="17"/>
  <c r="Y1340" i="17"/>
  <c r="N1341" i="17" l="1"/>
  <c r="P1341" i="17"/>
  <c r="R1341" i="17" s="1"/>
  <c r="O1341" i="17"/>
  <c r="I1341" i="17"/>
  <c r="K1341" i="17" s="1"/>
  <c r="H1341" i="17"/>
  <c r="G1341" i="17"/>
  <c r="U1341" i="17" l="1"/>
  <c r="Q1341" i="17"/>
  <c r="S1341" i="17" s="1"/>
  <c r="J1341" i="17"/>
  <c r="T1341" i="17" l="1"/>
  <c r="L1341" i="17"/>
  <c r="Z1341" i="17" l="1"/>
  <c r="M1342" i="17"/>
  <c r="X1341" i="17"/>
  <c r="Y1341" i="17"/>
  <c r="AA1341" i="17"/>
  <c r="AB1341" i="17"/>
  <c r="F1342" i="17"/>
  <c r="W1341" i="17"/>
  <c r="V1341" i="17"/>
  <c r="G1342" i="17" l="1"/>
  <c r="I1342" i="17"/>
  <c r="K1342" i="17" s="1"/>
  <c r="H1342" i="17"/>
  <c r="O1342" i="17"/>
  <c r="N1342" i="17"/>
  <c r="P1342" i="17"/>
  <c r="R1342" i="17" s="1"/>
  <c r="J1342" i="17" l="1"/>
  <c r="L1342" i="17" s="1"/>
  <c r="Q1342" i="17"/>
  <c r="S1342" i="17" s="1"/>
  <c r="U1342" i="17"/>
  <c r="T1342" i="17" l="1"/>
  <c r="V1342" i="17" s="1"/>
  <c r="Z1342" i="17"/>
  <c r="W1342" i="17"/>
  <c r="F1343" i="17"/>
  <c r="X1342" i="17"/>
  <c r="AB1342" i="17"/>
  <c r="Y1342" i="17"/>
  <c r="AA1342" i="17"/>
  <c r="M1343" i="17"/>
  <c r="N1343" i="17" l="1"/>
  <c r="P1343" i="17"/>
  <c r="R1343" i="17" s="1"/>
  <c r="O1343" i="17"/>
  <c r="H1343" i="17"/>
  <c r="I1343" i="17"/>
  <c r="K1343" i="17" s="1"/>
  <c r="G1343" i="17"/>
  <c r="Q1343" i="17" l="1"/>
  <c r="S1343" i="17" s="1"/>
  <c r="J1343" i="17"/>
  <c r="L1343" i="17" s="1"/>
  <c r="U1343" i="17"/>
  <c r="T1343" i="17" l="1"/>
  <c r="V1343" i="17" s="1"/>
  <c r="Z1343" i="17"/>
  <c r="AB1343" i="17"/>
  <c r="AA1343" i="17"/>
  <c r="F1344" i="17"/>
  <c r="M1344" i="17"/>
  <c r="X1343" i="17"/>
  <c r="W1343" i="17"/>
  <c r="Y1343" i="17"/>
  <c r="I1344" i="17" l="1"/>
  <c r="K1344" i="17" s="1"/>
  <c r="G1344" i="17"/>
  <c r="H1344" i="17"/>
  <c r="P1344" i="17"/>
  <c r="R1344" i="17" s="1"/>
  <c r="N1344" i="17"/>
  <c r="O1344" i="17"/>
  <c r="Q1344" i="17" l="1"/>
  <c r="S1344" i="17" s="1"/>
  <c r="J1344" i="17"/>
  <c r="U1344" i="17"/>
  <c r="T1344" i="17" l="1"/>
  <c r="L1344" i="17"/>
  <c r="Y1344" i="17" s="1"/>
  <c r="W1344" i="17" l="1"/>
  <c r="F1345" i="17"/>
  <c r="H1345" i="17" s="1"/>
  <c r="M1345" i="17"/>
  <c r="P1345" i="17" s="1"/>
  <c r="R1345" i="17" s="1"/>
  <c r="V1344" i="17"/>
  <c r="Z1344" i="17"/>
  <c r="AB1344" i="17"/>
  <c r="X1344" i="17"/>
  <c r="AA1344" i="17"/>
  <c r="I1345" i="17" l="1"/>
  <c r="K1345" i="17" s="1"/>
  <c r="U1345" i="17" s="1"/>
  <c r="G1345" i="17"/>
  <c r="N1345" i="17"/>
  <c r="O1345" i="17"/>
  <c r="J1345" i="17" l="1"/>
  <c r="L1345" i="17" s="1"/>
  <c r="Q1345" i="17"/>
  <c r="S1345" i="17" s="1"/>
  <c r="T1345" i="17" l="1"/>
  <c r="Z1345" i="17"/>
  <c r="X1345" i="17"/>
  <c r="AA1345" i="17"/>
  <c r="F1346" i="17"/>
  <c r="Y1345" i="17"/>
  <c r="M1346" i="17"/>
  <c r="AB1345" i="17"/>
  <c r="V1345" i="17"/>
  <c r="W1345" i="17"/>
  <c r="I1346" i="17" l="1"/>
  <c r="K1346" i="17" s="1"/>
  <c r="G1346" i="17"/>
  <c r="H1346" i="17"/>
  <c r="N1346" i="17"/>
  <c r="P1346" i="17"/>
  <c r="R1346" i="17" s="1"/>
  <c r="O1346" i="17"/>
  <c r="J1346" i="17" l="1"/>
  <c r="L1346" i="17" s="1"/>
  <c r="Q1346" i="17"/>
  <c r="S1346" i="17" s="1"/>
  <c r="U1346" i="17"/>
  <c r="F1347" i="17" l="1"/>
  <c r="G1347" i="17" s="1"/>
  <c r="Y1346" i="17"/>
  <c r="W1346" i="17"/>
  <c r="AA1346" i="17"/>
  <c r="M1347" i="17"/>
  <c r="X1346" i="17"/>
  <c r="T1346" i="17"/>
  <c r="V1346" i="17" s="1"/>
  <c r="AB1346" i="17"/>
  <c r="Z1346" i="17"/>
  <c r="H1347" i="17" l="1"/>
  <c r="I1347" i="17"/>
  <c r="K1347" i="17" s="1"/>
  <c r="P1347" i="17"/>
  <c r="R1347" i="17" s="1"/>
  <c r="O1347" i="17"/>
  <c r="N1347" i="17"/>
  <c r="J1347" i="17" l="1"/>
  <c r="L1347" i="17" s="1"/>
  <c r="U1347" i="17"/>
  <c r="Q1347" i="17"/>
  <c r="S1347" i="17" s="1"/>
  <c r="M1348" i="17" l="1"/>
  <c r="P1348" i="17" s="1"/>
  <c r="R1348" i="17" s="1"/>
  <c r="W1347" i="17"/>
  <c r="AB1347" i="17"/>
  <c r="Z1347" i="17"/>
  <c r="Y1347" i="17"/>
  <c r="X1347" i="17"/>
  <c r="AA1347" i="17"/>
  <c r="F1348" i="17"/>
  <c r="G1348" i="17" s="1"/>
  <c r="T1347" i="17"/>
  <c r="V1347" i="17" s="1"/>
  <c r="N1348" i="17" l="1"/>
  <c r="O1348" i="17"/>
  <c r="H1348" i="17"/>
  <c r="I1348" i="17"/>
  <c r="K1348" i="17" s="1"/>
  <c r="U1348" i="17" s="1"/>
  <c r="Q1348" i="17" l="1"/>
  <c r="S1348" i="17" s="1"/>
  <c r="J1348" i="17"/>
  <c r="L1348" i="17" s="1"/>
  <c r="W1348" i="17" l="1"/>
  <c r="M1349" i="17"/>
  <c r="P1349" i="17" s="1"/>
  <c r="R1349" i="17" s="1"/>
  <c r="Z1348" i="17"/>
  <c r="F1349" i="17"/>
  <c r="H1349" i="17" s="1"/>
  <c r="AB1348" i="17"/>
  <c r="AA1348" i="17"/>
  <c r="X1348" i="17"/>
  <c r="T1348" i="17"/>
  <c r="V1348" i="17" s="1"/>
  <c r="Y1348" i="17"/>
  <c r="N1349" i="17" l="1"/>
  <c r="O1349" i="17"/>
  <c r="G1349" i="17"/>
  <c r="I1349" i="17"/>
  <c r="K1349" i="17" s="1"/>
  <c r="U1349" i="17" s="1"/>
  <c r="Q1349" i="17" l="1"/>
  <c r="S1349" i="17" s="1"/>
  <c r="J1349" i="17"/>
  <c r="L1349" i="17" s="1"/>
  <c r="W1349" i="17" s="1"/>
  <c r="Y1349" i="17" l="1"/>
  <c r="F1350" i="17"/>
  <c r="H1350" i="17" s="1"/>
  <c r="X1349" i="17"/>
  <c r="AB1349" i="17"/>
  <c r="T1349" i="17"/>
  <c r="V1349" i="17" s="1"/>
  <c r="M1350" i="17"/>
  <c r="P1350" i="17" s="1"/>
  <c r="R1350" i="17" s="1"/>
  <c r="Z1349" i="17"/>
  <c r="AA1349" i="17"/>
  <c r="O1350" i="17" l="1"/>
  <c r="I1350" i="17"/>
  <c r="K1350" i="17" s="1"/>
  <c r="U1350" i="17" s="1"/>
  <c r="G1350" i="17"/>
  <c r="N1350" i="17"/>
  <c r="J1350" i="17" l="1"/>
  <c r="L1350" i="17" s="1"/>
  <c r="Q1350" i="17"/>
  <c r="S1350" i="17" s="1"/>
  <c r="AA1350" i="17" l="1"/>
  <c r="T1350" i="17"/>
  <c r="V1350" i="17" s="1"/>
  <c r="W1350" i="17"/>
  <c r="X1350" i="17"/>
  <c r="M1351" i="17"/>
  <c r="F1351" i="17"/>
  <c r="Y1350" i="17"/>
  <c r="Z1350" i="17"/>
  <c r="AB1350" i="17"/>
  <c r="I1351" i="17" l="1"/>
  <c r="K1351" i="17" s="1"/>
  <c r="H1351" i="17"/>
  <c r="G1351" i="17"/>
  <c r="P1351" i="17"/>
  <c r="R1351" i="17" s="1"/>
  <c r="O1351" i="17"/>
  <c r="N1351" i="17"/>
  <c r="Q1351" i="17" l="1"/>
  <c r="S1351" i="17" s="1"/>
  <c r="J1351" i="17"/>
  <c r="U1351" i="17"/>
  <c r="L1351" i="17" l="1"/>
  <c r="T1351" i="17"/>
  <c r="Z1351" i="17" l="1"/>
  <c r="AB1351" i="17"/>
  <c r="W1351" i="17"/>
  <c r="F1352" i="17"/>
  <c r="M1352" i="17"/>
  <c r="AA1351" i="17"/>
  <c r="V1351" i="17"/>
  <c r="X1351" i="17"/>
  <c r="Y1351" i="17"/>
  <c r="H1352" i="17" l="1"/>
  <c r="I1352" i="17"/>
  <c r="K1352" i="17" s="1"/>
  <c r="G1352" i="17"/>
  <c r="P1352" i="17"/>
  <c r="R1352" i="17" s="1"/>
  <c r="O1352" i="17"/>
  <c r="N1352" i="17"/>
  <c r="J1352" i="17" l="1"/>
  <c r="L1352" i="17" s="1"/>
  <c r="Q1352" i="17"/>
  <c r="S1352" i="17" s="1"/>
  <c r="U1352" i="17"/>
  <c r="W1352" i="17" l="1"/>
  <c r="F1353" i="17"/>
  <c r="H1353" i="17" s="1"/>
  <c r="Y1352" i="17"/>
  <c r="AB1352" i="17"/>
  <c r="Z1352" i="17"/>
  <c r="M1353" i="17"/>
  <c r="P1353" i="17" s="1"/>
  <c r="R1353" i="17" s="1"/>
  <c r="X1352" i="17"/>
  <c r="AA1352" i="17"/>
  <c r="T1352" i="17"/>
  <c r="V1352" i="17" s="1"/>
  <c r="G1353" i="17" l="1"/>
  <c r="I1353" i="17"/>
  <c r="K1353" i="17" s="1"/>
  <c r="U1353" i="17" s="1"/>
  <c r="N1353" i="17"/>
  <c r="O1353" i="17"/>
  <c r="J1353" i="17" l="1"/>
  <c r="L1353" i="17" s="1"/>
  <c r="Q1353" i="17"/>
  <c r="S1353" i="17" s="1"/>
  <c r="M1354" i="17" l="1"/>
  <c r="P1354" i="17" s="1"/>
  <c r="R1354" i="17" s="1"/>
  <c r="Y1353" i="17"/>
  <c r="F1354" i="17"/>
  <c r="I1354" i="17" s="1"/>
  <c r="K1354" i="17" s="1"/>
  <c r="T1353" i="17"/>
  <c r="V1353" i="17" s="1"/>
  <c r="AB1353" i="17"/>
  <c r="X1353" i="17"/>
  <c r="AA1353" i="17"/>
  <c r="Z1353" i="17"/>
  <c r="W1353" i="17"/>
  <c r="O1354" i="17" l="1"/>
  <c r="U1354" i="17"/>
  <c r="G1354" i="17"/>
  <c r="N1354" i="17"/>
  <c r="H1354" i="17"/>
  <c r="Q1354" i="17" l="1"/>
  <c r="S1354" i="17" s="1"/>
  <c r="J1354" i="17"/>
  <c r="L1354" i="17" s="1"/>
  <c r="W1354" i="17" l="1"/>
  <c r="Z1354" i="17"/>
  <c r="T1354" i="17"/>
  <c r="V1354" i="17" s="1"/>
  <c r="Y1354" i="17"/>
  <c r="AB1354" i="17"/>
  <c r="M1355" i="17"/>
  <c r="N1355" i="17" s="1"/>
  <c r="F1355" i="17"/>
  <c r="I1355" i="17" s="1"/>
  <c r="K1355" i="17" s="1"/>
  <c r="AA1354" i="17"/>
  <c r="X1354" i="17"/>
  <c r="H1355" i="17" l="1"/>
  <c r="P1355" i="17"/>
  <c r="R1355" i="17" s="1"/>
  <c r="U1355" i="17" s="1"/>
  <c r="O1355" i="17"/>
  <c r="G1355" i="17"/>
  <c r="Q1355" i="17" l="1"/>
  <c r="S1355" i="17" s="1"/>
  <c r="J1355" i="17"/>
  <c r="L1355" i="17" s="1"/>
  <c r="Z1355" i="17" l="1"/>
  <c r="X1355" i="17"/>
  <c r="AA1355" i="17"/>
  <c r="AB1355" i="17"/>
  <c r="M1356" i="17"/>
  <c r="P1356" i="17" s="1"/>
  <c r="R1356" i="17" s="1"/>
  <c r="F1356" i="17"/>
  <c r="G1356" i="17" s="1"/>
  <c r="T1355" i="17"/>
  <c r="V1355" i="17" s="1"/>
  <c r="W1355" i="17"/>
  <c r="Y1355" i="17"/>
  <c r="I1356" i="17" l="1"/>
  <c r="K1356" i="17" s="1"/>
  <c r="U1356" i="17" s="1"/>
  <c r="O1356" i="17"/>
  <c r="N1356" i="17"/>
  <c r="H1356" i="17"/>
  <c r="J1356" i="17" s="1"/>
  <c r="Q1356" i="17" l="1"/>
  <c r="S1356" i="17" s="1"/>
  <c r="L1356" i="17"/>
  <c r="Z1356" i="17" l="1"/>
  <c r="T1356" i="17"/>
  <c r="M1357" i="17"/>
  <c r="F1357" i="17"/>
  <c r="Y1356" i="17"/>
  <c r="W1356" i="17"/>
  <c r="X1356" i="17"/>
  <c r="AB1356" i="17"/>
  <c r="AA1356" i="17"/>
  <c r="V1356" i="17"/>
  <c r="H1357" i="17" l="1"/>
  <c r="I1357" i="17"/>
  <c r="K1357" i="17" s="1"/>
  <c r="G1357" i="17"/>
  <c r="O1357" i="17"/>
  <c r="P1357" i="17"/>
  <c r="R1357" i="17" s="1"/>
  <c r="N1357" i="17"/>
  <c r="Q1357" i="17" l="1"/>
  <c r="S1357" i="17" s="1"/>
  <c r="J1357" i="17"/>
  <c r="U1357" i="17"/>
  <c r="T1357" i="17" l="1"/>
  <c r="L1357" i="17"/>
  <c r="Z1357" i="17" s="1"/>
  <c r="F1358" i="17" l="1"/>
  <c r="M1358" i="17"/>
  <c r="N1358" i="17" s="1"/>
  <c r="V1357" i="17"/>
  <c r="W1357" i="17"/>
  <c r="AB1357" i="17"/>
  <c r="X1357" i="17"/>
  <c r="Y1357" i="17"/>
  <c r="AA1357" i="17"/>
  <c r="I1358" i="17"/>
  <c r="K1358" i="17" s="1"/>
  <c r="H1358" i="17"/>
  <c r="G1358" i="17"/>
  <c r="O1358" i="17"/>
  <c r="P1358" i="17" l="1"/>
  <c r="R1358" i="17" s="1"/>
  <c r="U1358" i="17" s="1"/>
  <c r="Q1358" i="17"/>
  <c r="J1358" i="17"/>
  <c r="L1358" i="17" s="1"/>
  <c r="S1358" i="17" l="1"/>
  <c r="AB1358" i="17"/>
  <c r="T1358" i="17"/>
  <c r="V1358" i="17" s="1"/>
  <c r="W1358" i="17"/>
  <c r="F1359" i="17"/>
  <c r="G1359" i="17" s="1"/>
  <c r="X1358" i="17"/>
  <c r="Y1358" i="17"/>
  <c r="Z1358" i="17"/>
  <c r="AA1358" i="17"/>
  <c r="M1359" i="17"/>
  <c r="O1359" i="17" s="1"/>
  <c r="I1359" i="17" l="1"/>
  <c r="K1359" i="17" s="1"/>
  <c r="H1359" i="17"/>
  <c r="P1359" i="17"/>
  <c r="R1359" i="17" s="1"/>
  <c r="N1359" i="17"/>
  <c r="Q1359" i="17" l="1"/>
  <c r="S1359" i="17" s="1"/>
  <c r="J1359" i="17"/>
  <c r="U1359" i="17"/>
  <c r="T1359" i="17" l="1"/>
  <c r="L1359" i="17"/>
  <c r="Z1359" i="17" s="1"/>
  <c r="F1360" i="17" l="1"/>
  <c r="H1360" i="17" s="1"/>
  <c r="W1359" i="17"/>
  <c r="V1359" i="17"/>
  <c r="Y1359" i="17"/>
  <c r="X1359" i="17"/>
  <c r="AB1359" i="17"/>
  <c r="M1360" i="17"/>
  <c r="O1360" i="17" s="1"/>
  <c r="AA1359" i="17"/>
  <c r="I1360" i="17"/>
  <c r="K1360" i="17" s="1"/>
  <c r="G1360" i="17" l="1"/>
  <c r="J1360" i="17" s="1"/>
  <c r="N1360" i="17"/>
  <c r="P1360" i="17"/>
  <c r="R1360" i="17" s="1"/>
  <c r="U1360" i="17" s="1"/>
  <c r="Q1360" i="17" l="1"/>
  <c r="S1360" i="17" s="1"/>
  <c r="L1360" i="17"/>
  <c r="Z1360" i="17" l="1"/>
  <c r="T1360" i="17"/>
  <c r="Y1360" i="17"/>
  <c r="M1361" i="17"/>
  <c r="F1361" i="17"/>
  <c r="X1360" i="17"/>
  <c r="W1360" i="17"/>
  <c r="AB1360" i="17"/>
  <c r="AA1360" i="17"/>
  <c r="V1360" i="17"/>
  <c r="G1361" i="17" l="1"/>
  <c r="H1361" i="17"/>
  <c r="I1361" i="17"/>
  <c r="K1361" i="17" s="1"/>
  <c r="P1361" i="17"/>
  <c r="R1361" i="17" s="1"/>
  <c r="N1361" i="17"/>
  <c r="O1361" i="17"/>
  <c r="U1361" i="17" l="1"/>
  <c r="Q1361" i="17"/>
  <c r="S1361" i="17" s="1"/>
  <c r="J1361" i="17"/>
  <c r="T1361" i="17" l="1"/>
  <c r="L1361" i="17"/>
  <c r="Z1361" i="17" s="1"/>
  <c r="W1361" i="17" l="1"/>
  <c r="M1362" i="17"/>
  <c r="AB1361" i="17"/>
  <c r="X1361" i="17"/>
  <c r="Y1361" i="17"/>
  <c r="AA1361" i="17"/>
  <c r="F1362" i="17"/>
  <c r="V1361" i="17"/>
  <c r="I1362" i="17" l="1"/>
  <c r="K1362" i="17" s="1"/>
  <c r="H1362" i="17"/>
  <c r="G1362" i="17"/>
  <c r="O1362" i="17"/>
  <c r="P1362" i="17"/>
  <c r="R1362" i="17" s="1"/>
  <c r="N1362" i="17"/>
  <c r="Q1362" i="17" l="1"/>
  <c r="S1362" i="17" s="1"/>
  <c r="J1362" i="17"/>
  <c r="U1362" i="17"/>
  <c r="T1362" i="17" l="1"/>
  <c r="L1362" i="17"/>
  <c r="Z1362" i="17" s="1"/>
  <c r="AB1362" i="17" l="1"/>
  <c r="W1362" i="17"/>
  <c r="Y1362" i="17"/>
  <c r="M1363" i="17"/>
  <c r="X1362" i="17"/>
  <c r="AA1362" i="17"/>
  <c r="F1363" i="17"/>
  <c r="V1362" i="17"/>
  <c r="I1363" i="17" l="1"/>
  <c r="K1363" i="17" s="1"/>
  <c r="G1363" i="17"/>
  <c r="H1363" i="17"/>
  <c r="O1363" i="17"/>
  <c r="N1363" i="17"/>
  <c r="P1363" i="17"/>
  <c r="R1363" i="17" s="1"/>
  <c r="J1363" i="17" l="1"/>
  <c r="L1363" i="17" s="1"/>
  <c r="Q1363" i="17"/>
  <c r="S1363" i="17" s="1"/>
  <c r="U1363" i="17"/>
  <c r="Z1363" i="17" l="1"/>
  <c r="W1363" i="17"/>
  <c r="Y1363" i="17"/>
  <c r="X1363" i="17"/>
  <c r="AA1363" i="17"/>
  <c r="M1364" i="17"/>
  <c r="F1364" i="17"/>
  <c r="AB1363" i="17"/>
  <c r="T1363" i="17"/>
  <c r="V1363" i="17" s="1"/>
  <c r="I1364" i="17" l="1"/>
  <c r="K1364" i="17" s="1"/>
  <c r="G1364" i="17"/>
  <c r="H1364" i="17"/>
  <c r="O1364" i="17"/>
  <c r="N1364" i="17"/>
  <c r="P1364" i="17"/>
  <c r="R1364" i="17" s="1"/>
  <c r="Q1364" i="17" l="1"/>
  <c r="S1364" i="17" s="1"/>
  <c r="J1364" i="17"/>
  <c r="U1364" i="17"/>
  <c r="T1364" i="17" l="1"/>
  <c r="L1364" i="17"/>
  <c r="Z1364" i="17" s="1"/>
  <c r="W1364" i="17" l="1"/>
  <c r="F1365" i="17"/>
  <c r="X1364" i="17"/>
  <c r="AA1364" i="17"/>
  <c r="Y1364" i="17"/>
  <c r="AB1364" i="17"/>
  <c r="M1365" i="17"/>
  <c r="V1364" i="17"/>
  <c r="N1365" i="17" l="1"/>
  <c r="P1365" i="17"/>
  <c r="R1365" i="17" s="1"/>
  <c r="O1365" i="17"/>
  <c r="I1365" i="17"/>
  <c r="K1365" i="17" s="1"/>
  <c r="H1365" i="17"/>
  <c r="G1365" i="17"/>
  <c r="Q1365" i="17" l="1"/>
  <c r="S1365" i="17" s="1"/>
  <c r="U1365" i="17"/>
  <c r="J1365" i="17"/>
  <c r="L1365" i="17" s="1"/>
  <c r="Z1365" i="17" l="1"/>
  <c r="T1365" i="17"/>
  <c r="V1365" i="17" s="1"/>
  <c r="Y1365" i="17"/>
  <c r="W1365" i="17"/>
  <c r="F1366" i="17"/>
  <c r="X1365" i="17"/>
  <c r="M1366" i="17"/>
  <c r="AB1365" i="17"/>
  <c r="AA1365" i="17"/>
  <c r="N1366" i="17" l="1"/>
  <c r="O1366" i="17"/>
  <c r="P1366" i="17"/>
  <c r="R1366" i="17" s="1"/>
  <c r="I1366" i="17"/>
  <c r="K1366" i="17" s="1"/>
  <c r="G1366" i="17"/>
  <c r="H1366" i="17"/>
  <c r="Q1366" i="17" l="1"/>
  <c r="S1366" i="17" s="1"/>
  <c r="J1366" i="17"/>
  <c r="U1366" i="17"/>
  <c r="T1366" i="17" l="1"/>
  <c r="L1366" i="17"/>
  <c r="X1366" i="17" s="1"/>
  <c r="F1367" i="17" l="1"/>
  <c r="G1367" i="17" s="1"/>
  <c r="W1366" i="17"/>
  <c r="AB1366" i="17"/>
  <c r="Y1366" i="17"/>
  <c r="AA1366" i="17"/>
  <c r="M1367" i="17"/>
  <c r="P1367" i="17" s="1"/>
  <c r="R1367" i="17" s="1"/>
  <c r="Z1366" i="17"/>
  <c r="V1366" i="17"/>
  <c r="I1367" i="17" l="1"/>
  <c r="K1367" i="17" s="1"/>
  <c r="U1367" i="17" s="1"/>
  <c r="H1367" i="17"/>
  <c r="O1367" i="17"/>
  <c r="N1367" i="17"/>
  <c r="J1367" i="17" l="1"/>
  <c r="L1367" i="17" s="1"/>
  <c r="Q1367" i="17"/>
  <c r="T1367" i="17" l="1"/>
  <c r="S1367" i="17"/>
  <c r="AB1367" i="17" s="1"/>
  <c r="M1368" i="17" l="1"/>
  <c r="N1368" i="17" s="1"/>
  <c r="X1367" i="17"/>
  <c r="V1367" i="17"/>
  <c r="Z1367" i="17"/>
  <c r="F1368" i="17"/>
  <c r="H1368" i="17" s="1"/>
  <c r="W1367" i="17"/>
  <c r="AA1367" i="17"/>
  <c r="Y1367" i="17"/>
  <c r="G1368" i="17" l="1"/>
  <c r="I1368" i="17"/>
  <c r="K1368" i="17" s="1"/>
  <c r="P1368" i="17"/>
  <c r="R1368" i="17" s="1"/>
  <c r="O1368" i="17"/>
  <c r="J1368" i="17" l="1"/>
  <c r="L1368" i="17" s="1"/>
  <c r="U1368" i="17"/>
  <c r="Q1368" i="17"/>
  <c r="S1368" i="17" s="1"/>
  <c r="Z1368" i="17" l="1"/>
  <c r="T1368" i="17"/>
  <c r="V1368" i="17" s="1"/>
  <c r="AB1368" i="17"/>
  <c r="AA1368" i="17"/>
  <c r="W1368" i="17"/>
  <c r="F1369" i="17"/>
  <c r="I1369" i="17" s="1"/>
  <c r="K1369" i="17" s="1"/>
  <c r="Y1368" i="17"/>
  <c r="X1368" i="17"/>
  <c r="M1369" i="17"/>
  <c r="N1369" i="17" s="1"/>
  <c r="G1369" i="17" l="1"/>
  <c r="H1369" i="17"/>
  <c r="P1369" i="17"/>
  <c r="R1369" i="17" s="1"/>
  <c r="U1369" i="17" s="1"/>
  <c r="O1369" i="17"/>
  <c r="Q1369" i="17" l="1"/>
  <c r="S1369" i="17" s="1"/>
  <c r="J1369" i="17"/>
  <c r="T1369" i="17" l="1"/>
  <c r="L1369" i="17"/>
  <c r="Z1369" i="17" s="1"/>
  <c r="Y1369" i="17" l="1"/>
  <c r="F1370" i="17"/>
  <c r="G1370" i="17" s="1"/>
  <c r="V1369" i="17"/>
  <c r="W1369" i="17"/>
  <c r="X1369" i="17"/>
  <c r="AA1369" i="17"/>
  <c r="M1370" i="17"/>
  <c r="N1370" i="17" s="1"/>
  <c r="AB1369" i="17"/>
  <c r="I1370" i="17" l="1"/>
  <c r="K1370" i="17" s="1"/>
  <c r="H1370" i="17"/>
  <c r="O1370" i="17"/>
  <c r="P1370" i="17"/>
  <c r="R1370" i="17" s="1"/>
  <c r="J1370" i="17" l="1"/>
  <c r="L1370" i="17" s="1"/>
  <c r="U1370" i="17"/>
  <c r="Q1370" i="17"/>
  <c r="S1370" i="17" s="1"/>
  <c r="Z1370" i="17" l="1"/>
  <c r="T1370" i="17"/>
  <c r="W1370" i="17"/>
  <c r="X1370" i="17"/>
  <c r="F1371" i="17"/>
  <c r="AB1370" i="17"/>
  <c r="M1371" i="17"/>
  <c r="Y1370" i="17"/>
  <c r="AA1370" i="17"/>
  <c r="V1370" i="17"/>
  <c r="H1371" i="17" l="1"/>
  <c r="G1371" i="17"/>
  <c r="I1371" i="17"/>
  <c r="K1371" i="17" s="1"/>
  <c r="O1371" i="17"/>
  <c r="N1371" i="17"/>
  <c r="P1371" i="17"/>
  <c r="R1371" i="17" s="1"/>
  <c r="Q1371" i="17" l="1"/>
  <c r="S1371" i="17" s="1"/>
  <c r="U1371" i="17"/>
  <c r="J1371" i="17"/>
  <c r="T1371" i="17" l="1"/>
  <c r="L1371" i="17"/>
  <c r="Z1371" i="17" s="1"/>
  <c r="Y1371" i="17" l="1"/>
  <c r="AA1371" i="17"/>
  <c r="M1372" i="17"/>
  <c r="F1372" i="17"/>
  <c r="X1371" i="17"/>
  <c r="AB1371" i="17"/>
  <c r="W1371" i="17"/>
  <c r="V1371" i="17"/>
  <c r="N1372" i="17" l="1"/>
  <c r="P1372" i="17"/>
  <c r="R1372" i="17" s="1"/>
  <c r="O1372" i="17"/>
  <c r="H1372" i="17"/>
  <c r="I1372" i="17"/>
  <c r="K1372" i="17" s="1"/>
  <c r="G1372" i="17"/>
  <c r="J1372" i="17" l="1"/>
  <c r="L1372" i="17" s="1"/>
  <c r="U1372" i="17"/>
  <c r="Q1372" i="17"/>
  <c r="T1372" i="17" l="1"/>
  <c r="S1372" i="17"/>
  <c r="Z1372" i="17" s="1"/>
  <c r="V1372" i="17" l="1"/>
  <c r="Y1372" i="17"/>
  <c r="AA1372" i="17"/>
  <c r="M1373" i="17"/>
  <c r="AB1372" i="17"/>
  <c r="X1372" i="17"/>
  <c r="F1373" i="17"/>
  <c r="W1372" i="17"/>
  <c r="H1373" i="17" l="1"/>
  <c r="G1373" i="17"/>
  <c r="I1373" i="17"/>
  <c r="K1373" i="17" s="1"/>
  <c r="P1373" i="17"/>
  <c r="R1373" i="17" s="1"/>
  <c r="O1373" i="17"/>
  <c r="N1373" i="17"/>
  <c r="Q1373" i="17" l="1"/>
  <c r="S1373" i="17" s="1"/>
  <c r="U1373" i="17"/>
  <c r="J1373" i="17"/>
  <c r="T1373" i="17" l="1"/>
  <c r="L1373" i="17"/>
  <c r="Z1373" i="17" s="1"/>
  <c r="AA1373" i="17" l="1"/>
  <c r="M1374" i="17"/>
  <c r="AB1373" i="17"/>
  <c r="Y1373" i="17"/>
  <c r="X1373" i="17"/>
  <c r="F1374" i="17"/>
  <c r="W1373" i="17"/>
  <c r="V1373" i="17"/>
  <c r="H1374" i="17" l="1"/>
  <c r="G1374" i="17"/>
  <c r="I1374" i="17"/>
  <c r="K1374" i="17" s="1"/>
  <c r="P1374" i="17"/>
  <c r="R1374" i="17" s="1"/>
  <c r="N1374" i="17"/>
  <c r="O1374" i="17"/>
  <c r="U1374" i="17" l="1"/>
  <c r="Q1374" i="17"/>
  <c r="S1374" i="17" s="1"/>
  <c r="J1374" i="17"/>
  <c r="T1374" i="17" l="1"/>
  <c r="L1374" i="17"/>
  <c r="Z1374" i="17" s="1"/>
  <c r="AB1374" i="17" l="1"/>
  <c r="W1374" i="17"/>
  <c r="M1375" i="17"/>
  <c r="F1375" i="17"/>
  <c r="Y1374" i="17"/>
  <c r="X1374" i="17"/>
  <c r="AA1374" i="17"/>
  <c r="V1374" i="17"/>
  <c r="H1375" i="17" l="1"/>
  <c r="G1375" i="17"/>
  <c r="I1375" i="17"/>
  <c r="K1375" i="17" s="1"/>
  <c r="O1375" i="17"/>
  <c r="N1375" i="17"/>
  <c r="P1375" i="17"/>
  <c r="R1375" i="17" s="1"/>
  <c r="U1375" i="17" l="1"/>
  <c r="Q1375" i="17"/>
  <c r="S1375" i="17" s="1"/>
  <c r="J1375" i="17"/>
  <c r="T1375" i="17" l="1"/>
  <c r="L1375" i="17"/>
  <c r="Z1375" i="17" s="1"/>
  <c r="Y1375" i="17" l="1"/>
  <c r="AA1375" i="17"/>
  <c r="M1376" i="17"/>
  <c r="X1375" i="17"/>
  <c r="F1376" i="17"/>
  <c r="AB1375" i="17"/>
  <c r="W1375" i="17"/>
  <c r="V1375" i="17"/>
  <c r="P1376" i="17" l="1"/>
  <c r="R1376" i="17" s="1"/>
  <c r="O1376" i="17"/>
  <c r="N1376" i="17"/>
  <c r="H1376" i="17"/>
  <c r="I1376" i="17"/>
  <c r="K1376" i="17" s="1"/>
  <c r="G1376" i="17"/>
  <c r="U1376" i="17" l="1"/>
  <c r="Q1376" i="17"/>
  <c r="S1376" i="17" s="1"/>
  <c r="J1376" i="17"/>
  <c r="T1376" i="17" l="1"/>
  <c r="L1376" i="17"/>
  <c r="AB1376" i="17" s="1"/>
  <c r="Y1376" i="17" l="1"/>
  <c r="Z1376" i="17"/>
  <c r="W1376" i="17"/>
  <c r="AA1376" i="17"/>
  <c r="X1376" i="17"/>
  <c r="F1377" i="17"/>
  <c r="H1377" i="17" s="1"/>
  <c r="V1376" i="17"/>
  <c r="M1377" i="17"/>
  <c r="P1377" i="17" s="1"/>
  <c r="R1377" i="17" s="1"/>
  <c r="I1377" i="17" l="1"/>
  <c r="K1377" i="17" s="1"/>
  <c r="U1377" i="17" s="1"/>
  <c r="G1377" i="17"/>
  <c r="O1377" i="17"/>
  <c r="N1377" i="17"/>
  <c r="J1377" i="17" l="1"/>
  <c r="L1377" i="17" s="1"/>
  <c r="Q1377" i="17"/>
  <c r="S1377" i="17" s="1"/>
  <c r="Z1377" i="17" l="1"/>
  <c r="W1377" i="17"/>
  <c r="AB1377" i="17"/>
  <c r="Y1377" i="17"/>
  <c r="X1377" i="17"/>
  <c r="M1378" i="17"/>
  <c r="N1378" i="17" s="1"/>
  <c r="AA1377" i="17"/>
  <c r="F1378" i="17"/>
  <c r="G1378" i="17" s="1"/>
  <c r="T1377" i="17"/>
  <c r="V1377" i="17" s="1"/>
  <c r="I1378" i="17" l="1"/>
  <c r="K1378" i="17" s="1"/>
  <c r="P1378" i="17"/>
  <c r="R1378" i="17" s="1"/>
  <c r="H1378" i="17"/>
  <c r="O1378" i="17"/>
  <c r="Q1378" i="17" l="1"/>
  <c r="S1378" i="17" s="1"/>
  <c r="J1378" i="17"/>
  <c r="L1378" i="17" s="1"/>
  <c r="U1378" i="17"/>
  <c r="Z1378" i="17" l="1"/>
  <c r="T1378" i="17"/>
  <c r="V1378" i="17" s="1"/>
  <c r="AB1378" i="17"/>
  <c r="F1379" i="17"/>
  <c r="M1379" i="17"/>
  <c r="X1378" i="17"/>
  <c r="W1378" i="17"/>
  <c r="Y1378" i="17"/>
  <c r="AA1378" i="17"/>
  <c r="O1379" i="17" l="1"/>
  <c r="P1379" i="17"/>
  <c r="R1379" i="17" s="1"/>
  <c r="N1379" i="17"/>
  <c r="H1379" i="17"/>
  <c r="G1379" i="17"/>
  <c r="I1379" i="17"/>
  <c r="K1379" i="17" s="1"/>
  <c r="Q1379" i="17" l="1"/>
  <c r="S1379" i="17" s="1"/>
  <c r="U1379" i="17"/>
  <c r="J1379" i="17"/>
  <c r="T1379" i="17" l="1"/>
  <c r="L1379" i="17"/>
  <c r="X1379" i="17" s="1"/>
  <c r="M1380" i="17"/>
  <c r="AA1379" i="17" l="1"/>
  <c r="F1380" i="17"/>
  <c r="H1380" i="17" s="1"/>
  <c r="Y1379" i="17"/>
  <c r="AB1379" i="17"/>
  <c r="W1379" i="17"/>
  <c r="V1379" i="17"/>
  <c r="Z1379" i="17"/>
  <c r="O1380" i="17"/>
  <c r="N1380" i="17"/>
  <c r="P1380" i="17"/>
  <c r="R1380" i="17" s="1"/>
  <c r="I1380" i="17" l="1"/>
  <c r="K1380" i="17" s="1"/>
  <c r="U1380" i="17" s="1"/>
  <c r="G1380" i="17"/>
  <c r="Q1380" i="17"/>
  <c r="S1380" i="17" s="1"/>
  <c r="J1380" i="17" l="1"/>
  <c r="L1380" i="17" s="1"/>
  <c r="AA1380" i="17" s="1"/>
  <c r="X1380" i="17" l="1"/>
  <c r="F1381" i="17"/>
  <c r="I1381" i="17" s="1"/>
  <c r="K1381" i="17" s="1"/>
  <c r="M1381" i="17"/>
  <c r="P1381" i="17" s="1"/>
  <c r="R1381" i="17" s="1"/>
  <c r="Y1380" i="17"/>
  <c r="T1380" i="17"/>
  <c r="V1380" i="17" s="1"/>
  <c r="AB1380" i="17"/>
  <c r="W1380" i="17"/>
  <c r="Z1380" i="17"/>
  <c r="H1381" i="17" l="1"/>
  <c r="G1381" i="17"/>
  <c r="O1381" i="17"/>
  <c r="N1381" i="17"/>
  <c r="U1381" i="17"/>
  <c r="Q1381" i="17" l="1"/>
  <c r="S1381" i="17" s="1"/>
  <c r="J1381" i="17"/>
  <c r="L1381" i="17" s="1"/>
  <c r="Z1381" i="17" s="1"/>
  <c r="T1381" i="17" l="1"/>
  <c r="AA1381" i="17"/>
  <c r="AB1381" i="17"/>
  <c r="F1382" i="17"/>
  <c r="X1381" i="17"/>
  <c r="W1381" i="17"/>
  <c r="Y1381" i="17"/>
  <c r="M1382" i="17"/>
  <c r="V1381" i="17"/>
  <c r="O1382" i="17" l="1"/>
  <c r="P1382" i="17"/>
  <c r="R1382" i="17" s="1"/>
  <c r="N1382" i="17"/>
  <c r="H1382" i="17"/>
  <c r="I1382" i="17"/>
  <c r="K1382" i="17" s="1"/>
  <c r="G1382" i="17"/>
  <c r="J1382" i="17" l="1"/>
  <c r="L1382" i="17" s="1"/>
  <c r="U1382" i="17"/>
  <c r="Q1382" i="17"/>
  <c r="S1382" i="17" s="1"/>
  <c r="Z1382" i="17" l="1"/>
  <c r="W1382" i="17"/>
  <c r="X1382" i="17"/>
  <c r="AA1382" i="17"/>
  <c r="F1383" i="17"/>
  <c r="M1383" i="17"/>
  <c r="Y1382" i="17"/>
  <c r="AB1382" i="17"/>
  <c r="T1382" i="17"/>
  <c r="V1382" i="17" s="1"/>
  <c r="P1383" i="17" l="1"/>
  <c r="R1383" i="17" s="1"/>
  <c r="O1383" i="17"/>
  <c r="N1383" i="17"/>
  <c r="H1383" i="17"/>
  <c r="G1383" i="17"/>
  <c r="I1383" i="17"/>
  <c r="K1383" i="17" s="1"/>
  <c r="U1383" i="17" l="1"/>
  <c r="Q1383" i="17"/>
  <c r="J1383" i="17"/>
  <c r="L1383" i="17" s="1"/>
  <c r="T1383" i="17" l="1"/>
  <c r="S1383" i="17"/>
  <c r="V1383" i="17" l="1"/>
  <c r="Z1383" i="17"/>
  <c r="AA1383" i="17"/>
  <c r="AB1383" i="17"/>
  <c r="X1383" i="17"/>
  <c r="M1384" i="17"/>
  <c r="Y1383" i="17"/>
  <c r="F1384" i="17"/>
  <c r="W1383" i="17"/>
  <c r="P1384" i="17" l="1"/>
  <c r="R1384" i="17" s="1"/>
  <c r="O1384" i="17"/>
  <c r="N1384" i="17"/>
  <c r="G1384" i="17"/>
  <c r="I1384" i="17"/>
  <c r="K1384" i="17" s="1"/>
  <c r="H1384" i="17"/>
  <c r="U1384" i="17" l="1"/>
  <c r="J1384" i="17"/>
  <c r="L1384" i="17" s="1"/>
  <c r="Q1384" i="17"/>
  <c r="S1384" i="17" s="1"/>
  <c r="Z1384" i="17" l="1"/>
  <c r="X1384" i="17"/>
  <c r="AB1384" i="17"/>
  <c r="AA1384" i="17"/>
  <c r="M1385" i="17"/>
  <c r="F1385" i="17"/>
  <c r="Y1384" i="17"/>
  <c r="W1384" i="17"/>
  <c r="T1384" i="17"/>
  <c r="V1384" i="17" s="1"/>
  <c r="H1385" i="17" l="1"/>
  <c r="G1385" i="17"/>
  <c r="I1385" i="17"/>
  <c r="K1385" i="17" s="1"/>
  <c r="N1385" i="17"/>
  <c r="P1385" i="17"/>
  <c r="R1385" i="17" s="1"/>
  <c r="O1385" i="17"/>
  <c r="Q1385" i="17" l="1"/>
  <c r="S1385" i="17" s="1"/>
  <c r="U1385" i="17"/>
  <c r="J1385" i="17"/>
  <c r="T1385" i="17" l="1"/>
  <c r="L1385" i="17"/>
  <c r="Z1385" i="17" s="1"/>
  <c r="AA1385" i="17" l="1"/>
  <c r="Y1385" i="17"/>
  <c r="W1385" i="17"/>
  <c r="F1386" i="17"/>
  <c r="AB1385" i="17"/>
  <c r="M1386" i="17"/>
  <c r="X1385" i="17"/>
  <c r="V1385" i="17"/>
  <c r="N1386" i="17" l="1"/>
  <c r="P1386" i="17"/>
  <c r="R1386" i="17" s="1"/>
  <c r="O1386" i="17"/>
  <c r="G1386" i="17"/>
  <c r="H1386" i="17"/>
  <c r="I1386" i="17"/>
  <c r="K1386" i="17" s="1"/>
  <c r="U1386" i="17" l="1"/>
  <c r="J1386" i="17"/>
  <c r="Q1386" i="17"/>
  <c r="S1386" i="17" s="1"/>
  <c r="T1386" i="17" l="1"/>
  <c r="L1386" i="17"/>
  <c r="Z1386" i="17" s="1"/>
  <c r="V1386" i="17" l="1"/>
  <c r="AB1386" i="17"/>
  <c r="M1387" i="17"/>
  <c r="Y1386" i="17"/>
  <c r="F1387" i="17"/>
  <c r="AA1386" i="17"/>
  <c r="X1386" i="17"/>
  <c r="W1386" i="17"/>
  <c r="H1387" i="17" l="1"/>
  <c r="I1387" i="17"/>
  <c r="K1387" i="17" s="1"/>
  <c r="G1387" i="17"/>
  <c r="P1387" i="17"/>
  <c r="R1387" i="17" s="1"/>
  <c r="O1387" i="17"/>
  <c r="N1387" i="17"/>
  <c r="Q1387" i="17" l="1"/>
  <c r="S1387" i="17" s="1"/>
  <c r="U1387" i="17"/>
  <c r="J1387" i="17"/>
  <c r="T1387" i="17" l="1"/>
  <c r="L1387" i="17"/>
  <c r="Z1387" i="17" s="1"/>
  <c r="M1388" i="17" l="1"/>
  <c r="X1387" i="17"/>
  <c r="AB1387" i="17"/>
  <c r="F1388" i="17"/>
  <c r="AA1387" i="17"/>
  <c r="W1387" i="17"/>
  <c r="Y1387" i="17"/>
  <c r="V1387" i="17"/>
  <c r="G1388" i="17" l="1"/>
  <c r="I1388" i="17"/>
  <c r="K1388" i="17" s="1"/>
  <c r="H1388" i="17"/>
  <c r="O1388" i="17"/>
  <c r="N1388" i="17"/>
  <c r="P1388" i="17"/>
  <c r="R1388" i="17" s="1"/>
  <c r="Q1388" i="17" l="1"/>
  <c r="S1388" i="17" s="1"/>
  <c r="U1388" i="17"/>
  <c r="J1388" i="17"/>
  <c r="T1388" i="17" l="1"/>
  <c r="L1388" i="17"/>
  <c r="Z1388" i="17" s="1"/>
  <c r="F1389" i="17" l="1"/>
  <c r="AB1388" i="17"/>
  <c r="X1388" i="17"/>
  <c r="W1388" i="17"/>
  <c r="AA1388" i="17"/>
  <c r="Y1388" i="17"/>
  <c r="M1389" i="17"/>
  <c r="V1388" i="17"/>
  <c r="O1389" i="17" l="1"/>
  <c r="N1389" i="17"/>
  <c r="P1389" i="17"/>
  <c r="R1389" i="17" s="1"/>
  <c r="I1389" i="17"/>
  <c r="K1389" i="17" s="1"/>
  <c r="G1389" i="17"/>
  <c r="H1389" i="17"/>
  <c r="Q1389" i="17" l="1"/>
  <c r="S1389" i="17" s="1"/>
  <c r="J1389" i="17"/>
  <c r="U1389" i="17"/>
  <c r="T1389" i="17" l="1"/>
  <c r="L1389" i="17"/>
  <c r="Z1389" i="17" s="1"/>
  <c r="F1390" i="17" l="1"/>
  <c r="G1390" i="17" s="1"/>
  <c r="AA1389" i="17"/>
  <c r="X1389" i="17"/>
  <c r="V1389" i="17"/>
  <c r="W1389" i="17"/>
  <c r="Y1389" i="17"/>
  <c r="M1390" i="17"/>
  <c r="O1390" i="17" s="1"/>
  <c r="AB1389" i="17"/>
  <c r="H1390" i="17"/>
  <c r="I1390" i="17" l="1"/>
  <c r="K1390" i="17" s="1"/>
  <c r="P1390" i="17"/>
  <c r="R1390" i="17" s="1"/>
  <c r="N1390" i="17"/>
  <c r="U1390" i="17" l="1"/>
  <c r="J1390" i="17"/>
  <c r="L1390" i="17" s="1"/>
  <c r="Q1390" i="17"/>
  <c r="S1390" i="17" s="1"/>
  <c r="M1391" i="17" l="1"/>
  <c r="N1391" i="17" s="1"/>
  <c r="W1390" i="17"/>
  <c r="Z1390" i="17"/>
  <c r="AB1390" i="17"/>
  <c r="Y1390" i="17"/>
  <c r="X1390" i="17"/>
  <c r="AA1390" i="17"/>
  <c r="F1391" i="17"/>
  <c r="H1391" i="17" s="1"/>
  <c r="T1390" i="17"/>
  <c r="V1390" i="17" s="1"/>
  <c r="O1391" i="17" l="1"/>
  <c r="P1391" i="17"/>
  <c r="R1391" i="17" s="1"/>
  <c r="I1391" i="17"/>
  <c r="K1391" i="17" s="1"/>
  <c r="G1391" i="17"/>
  <c r="Q1391" i="17" l="1"/>
  <c r="S1391" i="17" s="1"/>
  <c r="U1391" i="17"/>
  <c r="J1391" i="17"/>
  <c r="T1391" i="17" l="1"/>
  <c r="L1391" i="17"/>
  <c r="Z1391" i="17" s="1"/>
  <c r="V1391" i="17" l="1"/>
  <c r="W1391" i="17"/>
  <c r="X1391" i="17"/>
  <c r="F1392" i="17"/>
  <c r="I1392" i="17" s="1"/>
  <c r="K1392" i="17" s="1"/>
  <c r="AB1391" i="17"/>
  <c r="AA1391" i="17"/>
  <c r="M1392" i="17"/>
  <c r="P1392" i="17" s="1"/>
  <c r="R1392" i="17" s="1"/>
  <c r="Y1391" i="17"/>
  <c r="G1392" i="17" l="1"/>
  <c r="N1392" i="17"/>
  <c r="O1392" i="17"/>
  <c r="H1392" i="17"/>
  <c r="U1392" i="17"/>
  <c r="J1392" i="17" l="1"/>
  <c r="L1392" i="17" s="1"/>
  <c r="Q1392" i="17"/>
  <c r="S1392" i="17" s="1"/>
  <c r="Y1392" i="17" l="1"/>
  <c r="W1392" i="17"/>
  <c r="AA1392" i="17"/>
  <c r="F1393" i="17"/>
  <c r="H1393" i="17" s="1"/>
  <c r="X1392" i="17"/>
  <c r="Z1392" i="17"/>
  <c r="AB1392" i="17"/>
  <c r="M1393" i="17"/>
  <c r="O1393" i="17" s="1"/>
  <c r="T1392" i="17"/>
  <c r="V1392" i="17" s="1"/>
  <c r="I1393" i="17" l="1"/>
  <c r="K1393" i="17" s="1"/>
  <c r="G1393" i="17"/>
  <c r="N1393" i="17"/>
  <c r="P1393" i="17"/>
  <c r="R1393" i="17" s="1"/>
  <c r="J1393" i="17" l="1"/>
  <c r="L1393" i="17" s="1"/>
  <c r="U1393" i="17"/>
  <c r="Q1393" i="17"/>
  <c r="S1393" i="17" s="1"/>
  <c r="Z1393" i="17" l="1"/>
  <c r="T1393" i="17"/>
  <c r="X1393" i="17"/>
  <c r="AA1393" i="17"/>
  <c r="F1394" i="17"/>
  <c r="W1393" i="17"/>
  <c r="Y1393" i="17"/>
  <c r="AB1393" i="17"/>
  <c r="M1394" i="17"/>
  <c r="V1393" i="17"/>
  <c r="P1394" i="17" l="1"/>
  <c r="R1394" i="17" s="1"/>
  <c r="O1394" i="17"/>
  <c r="N1394" i="17"/>
  <c r="H1394" i="17"/>
  <c r="I1394" i="17"/>
  <c r="K1394" i="17" s="1"/>
  <c r="G1394" i="17"/>
  <c r="U1394" i="17" l="1"/>
  <c r="Q1394" i="17"/>
  <c r="S1394" i="17" s="1"/>
  <c r="J1394" i="17"/>
  <c r="T1394" i="17" l="1"/>
  <c r="L1394" i="17"/>
  <c r="Z1394" i="17" s="1"/>
  <c r="W1394" i="17" l="1"/>
  <c r="AB1394" i="17"/>
  <c r="Y1394" i="17"/>
  <c r="X1394" i="17"/>
  <c r="F1395" i="17"/>
  <c r="I1395" i="17" s="1"/>
  <c r="K1395" i="17" s="1"/>
  <c r="AA1394" i="17"/>
  <c r="M1395" i="17"/>
  <c r="P1395" i="17" s="1"/>
  <c r="R1395" i="17" s="1"/>
  <c r="V1394" i="17"/>
  <c r="H1395" i="17" l="1"/>
  <c r="G1395" i="17"/>
  <c r="O1395" i="17"/>
  <c r="N1395" i="17"/>
  <c r="U1395" i="17"/>
  <c r="J1395" i="17" l="1"/>
  <c r="L1395" i="17" s="1"/>
  <c r="Q1395" i="17"/>
  <c r="T1395" i="17" l="1"/>
  <c r="S1395" i="17"/>
  <c r="M1396" i="17" s="1"/>
  <c r="O1396" i="17" s="1"/>
  <c r="Y1395" i="17" l="1"/>
  <c r="Z1395" i="17"/>
  <c r="F1396" i="17"/>
  <c r="G1396" i="17" s="1"/>
  <c r="N1396" i="17"/>
  <c r="P1396" i="17"/>
  <c r="R1396" i="17" s="1"/>
  <c r="V1395" i="17"/>
  <c r="W1395" i="17"/>
  <c r="X1395" i="17"/>
  <c r="AA1395" i="17"/>
  <c r="AB1395" i="17"/>
  <c r="H1396" i="17" l="1"/>
  <c r="I1396" i="17"/>
  <c r="K1396" i="17" s="1"/>
  <c r="U1396" i="17" s="1"/>
  <c r="Q1396" i="17"/>
  <c r="S1396" i="17" s="1"/>
  <c r="J1396" i="17" l="1"/>
  <c r="T1396" i="17" s="1"/>
  <c r="L1396" i="17" l="1"/>
  <c r="M1397" i="17" s="1"/>
  <c r="F1397" i="17" l="1"/>
  <c r="I1397" i="17" s="1"/>
  <c r="K1397" i="17" s="1"/>
  <c r="AA1396" i="17"/>
  <c r="AB1396" i="17"/>
  <c r="V1396" i="17"/>
  <c r="X1396" i="17"/>
  <c r="P1397" i="17"/>
  <c r="R1397" i="17" s="1"/>
  <c r="O1397" i="17"/>
  <c r="N1397" i="17"/>
  <c r="Y1396" i="17"/>
  <c r="Z1396" i="17"/>
  <c r="W1396" i="17"/>
  <c r="H1397" i="17" l="1"/>
  <c r="G1397" i="17"/>
  <c r="U1397" i="17"/>
  <c r="Q1397" i="17"/>
  <c r="S1397" i="17" s="1"/>
  <c r="J1397" i="17" l="1"/>
  <c r="T1397" i="17" s="1"/>
  <c r="L1397" i="17" l="1"/>
  <c r="Y1397" i="17" s="1"/>
  <c r="V1397" i="17" l="1"/>
  <c r="AA1397" i="17"/>
  <c r="F1398" i="17"/>
  <c r="G1398" i="17" s="1"/>
  <c r="Z1397" i="17"/>
  <c r="M1398" i="17"/>
  <c r="O1398" i="17" s="1"/>
  <c r="W1397" i="17"/>
  <c r="X1397" i="17"/>
  <c r="AB1397" i="17"/>
  <c r="H1398" i="17" l="1"/>
  <c r="I1398" i="17"/>
  <c r="K1398" i="17" s="1"/>
  <c r="N1398" i="17"/>
  <c r="P1398" i="17"/>
  <c r="R1398" i="17" s="1"/>
  <c r="U1398" i="17" l="1"/>
  <c r="J1398" i="17"/>
  <c r="L1398" i="17" s="1"/>
  <c r="Q1398" i="17"/>
  <c r="S1398" i="17" s="1"/>
  <c r="M1399" i="17" l="1"/>
  <c r="N1399" i="17" s="1"/>
  <c r="AB1398" i="17"/>
  <c r="Y1398" i="17"/>
  <c r="F1399" i="17"/>
  <c r="I1399" i="17" s="1"/>
  <c r="K1399" i="17" s="1"/>
  <c r="AA1398" i="17"/>
  <c r="W1398" i="17"/>
  <c r="Z1398" i="17"/>
  <c r="X1398" i="17"/>
  <c r="T1398" i="17"/>
  <c r="V1398" i="17" s="1"/>
  <c r="O1399" i="17"/>
  <c r="P1399" i="17"/>
  <c r="R1399" i="17" s="1"/>
  <c r="G1399" i="17" l="1"/>
  <c r="H1399" i="17"/>
  <c r="Q1399" i="17"/>
  <c r="S1399" i="17" s="1"/>
  <c r="U1399" i="17"/>
  <c r="J1399" i="17" l="1"/>
  <c r="L1399" i="17" s="1"/>
  <c r="Y1399" i="17" s="1"/>
  <c r="F1400" i="17" l="1"/>
  <c r="G1400" i="17" s="1"/>
  <c r="Z1399" i="17"/>
  <c r="M1400" i="17"/>
  <c r="P1400" i="17" s="1"/>
  <c r="R1400" i="17" s="1"/>
  <c r="X1399" i="17"/>
  <c r="AA1399" i="17"/>
  <c r="AB1399" i="17"/>
  <c r="W1399" i="17"/>
  <c r="T1399" i="17"/>
  <c r="V1399" i="17" s="1"/>
  <c r="H1400" i="17" l="1"/>
  <c r="I1400" i="17"/>
  <c r="K1400" i="17" s="1"/>
  <c r="U1400" i="17" s="1"/>
  <c r="O1400" i="17"/>
  <c r="N1400" i="17"/>
  <c r="J1400" i="17" l="1"/>
  <c r="L1400" i="17" s="1"/>
  <c r="Q1400" i="17"/>
  <c r="S1400" i="17" s="1"/>
  <c r="Y1400" i="17" l="1"/>
  <c r="W1400" i="17"/>
  <c r="Z1400" i="17"/>
  <c r="AB1400" i="17"/>
  <c r="M1401" i="17"/>
  <c r="N1401" i="17" s="1"/>
  <c r="F1401" i="17"/>
  <c r="I1401" i="17" s="1"/>
  <c r="K1401" i="17" s="1"/>
  <c r="T1400" i="17"/>
  <c r="V1400" i="17" s="1"/>
  <c r="X1400" i="17"/>
  <c r="AA1400" i="17"/>
  <c r="O1401" i="17" l="1"/>
  <c r="P1401" i="17"/>
  <c r="R1401" i="17" s="1"/>
  <c r="U1401" i="17" s="1"/>
  <c r="G1401" i="17"/>
  <c r="H1401" i="17"/>
  <c r="Q1401" i="17" l="1"/>
  <c r="S1401" i="17" s="1"/>
  <c r="J1401" i="17"/>
  <c r="L1401" i="17" s="1"/>
  <c r="Z1401" i="17" s="1"/>
  <c r="AB1401" i="17" l="1"/>
  <c r="F1402" i="17"/>
  <c r="I1402" i="17" s="1"/>
  <c r="K1402" i="17" s="1"/>
  <c r="AA1401" i="17"/>
  <c r="Y1401" i="17"/>
  <c r="X1401" i="17"/>
  <c r="M1402" i="17"/>
  <c r="N1402" i="17" s="1"/>
  <c r="W1401" i="17"/>
  <c r="T1401" i="17"/>
  <c r="V1401" i="17" s="1"/>
  <c r="H1402" i="17" l="1"/>
  <c r="G1402" i="17"/>
  <c r="O1402" i="17"/>
  <c r="P1402" i="17"/>
  <c r="R1402" i="17" s="1"/>
  <c r="U1402" i="17" s="1"/>
  <c r="J1402" i="17" l="1"/>
  <c r="L1402" i="17" s="1"/>
  <c r="Q1402" i="17"/>
  <c r="S1402" i="17" s="1"/>
  <c r="Z1402" i="17" l="1"/>
  <c r="T1402" i="17"/>
  <c r="M1403" i="17"/>
  <c r="Y1402" i="17"/>
  <c r="AB1402" i="17"/>
  <c r="F1403" i="17"/>
  <c r="AA1402" i="17"/>
  <c r="W1402" i="17"/>
  <c r="X1402" i="17"/>
  <c r="V1402" i="17"/>
  <c r="G1403" i="17" l="1"/>
  <c r="H1403" i="17"/>
  <c r="I1403" i="17"/>
  <c r="K1403" i="17" s="1"/>
  <c r="P1403" i="17"/>
  <c r="R1403" i="17" s="1"/>
  <c r="O1403" i="17"/>
  <c r="N1403" i="17"/>
  <c r="Q1403" i="17" l="1"/>
  <c r="S1403" i="17" s="1"/>
  <c r="U1403" i="17"/>
  <c r="J1403" i="17"/>
  <c r="T1403" i="17" l="1"/>
  <c r="L1403" i="17"/>
  <c r="Z1403" i="17" s="1"/>
  <c r="X1403" i="17" l="1"/>
  <c r="W1403" i="17"/>
  <c r="AA1403" i="17"/>
  <c r="AB1403" i="17"/>
  <c r="M1404" i="17"/>
  <c r="Y1403" i="17"/>
  <c r="F1404" i="17"/>
  <c r="V1403" i="17"/>
  <c r="I1404" i="17" l="1"/>
  <c r="K1404" i="17" s="1"/>
  <c r="G1404" i="17"/>
  <c r="H1404" i="17"/>
  <c r="O1404" i="17"/>
  <c r="P1404" i="17"/>
  <c r="R1404" i="17" s="1"/>
  <c r="N1404" i="17"/>
  <c r="Q1404" i="17" l="1"/>
  <c r="S1404" i="17" s="1"/>
  <c r="J1404" i="17"/>
  <c r="U1404" i="17"/>
  <c r="T1404" i="17" l="1"/>
  <c r="L1404" i="17"/>
  <c r="Z1404" i="17" s="1"/>
  <c r="X1404" i="17" l="1"/>
  <c r="M1405" i="17"/>
  <c r="AB1404" i="17"/>
  <c r="AA1404" i="17"/>
  <c r="Y1404" i="17"/>
  <c r="F1405" i="17"/>
  <c r="W1404" i="17"/>
  <c r="V1404" i="17"/>
  <c r="H1405" i="17" l="1"/>
  <c r="I1405" i="17"/>
  <c r="K1405" i="17" s="1"/>
  <c r="G1405" i="17"/>
  <c r="P1405" i="17"/>
  <c r="R1405" i="17" s="1"/>
  <c r="O1405" i="17"/>
  <c r="N1405" i="17"/>
  <c r="Q1405" i="17" l="1"/>
  <c r="S1405" i="17" s="1"/>
  <c r="U1405" i="17"/>
  <c r="J1405" i="17"/>
  <c r="T1405" i="17" l="1"/>
  <c r="L1405" i="17"/>
  <c r="Z1405" i="17" s="1"/>
  <c r="AA1405" i="17" l="1"/>
  <c r="X1405" i="17"/>
  <c r="F1406" i="17"/>
  <c r="M1406" i="17"/>
  <c r="Y1405" i="17"/>
  <c r="AB1405" i="17"/>
  <c r="W1405" i="17"/>
  <c r="V1405" i="17"/>
  <c r="O1406" i="17" l="1"/>
  <c r="N1406" i="17"/>
  <c r="P1406" i="17"/>
  <c r="R1406" i="17" s="1"/>
  <c r="I1406" i="17"/>
  <c r="K1406" i="17" s="1"/>
  <c r="H1406" i="17"/>
  <c r="G1406" i="17"/>
  <c r="J1406" i="17" l="1"/>
  <c r="L1406" i="17" s="1"/>
  <c r="U1406" i="17"/>
  <c r="Q1406" i="17"/>
  <c r="S1406" i="17" s="1"/>
  <c r="AA1406" i="17" l="1"/>
  <c r="Z1406" i="17"/>
  <c r="W1406" i="17"/>
  <c r="Y1406" i="17"/>
  <c r="AB1406" i="17"/>
  <c r="T1406" i="17"/>
  <c r="V1406" i="17" s="1"/>
  <c r="M1407" i="17"/>
  <c r="F1407" i="17"/>
  <c r="X1406" i="17"/>
  <c r="H1407" i="17" l="1"/>
  <c r="G1407" i="17"/>
  <c r="I1407" i="17"/>
  <c r="K1407" i="17" s="1"/>
  <c r="O1407" i="17"/>
  <c r="N1407" i="17"/>
  <c r="P1407" i="17"/>
  <c r="R1407" i="17" s="1"/>
  <c r="J1407" i="17" l="1"/>
  <c r="L1407" i="17" s="1"/>
  <c r="Q1407" i="17"/>
  <c r="U1407" i="17"/>
  <c r="T1407" i="17" l="1"/>
  <c r="S1407" i="17"/>
  <c r="W1407" i="17" s="1"/>
  <c r="Z1407" i="17" l="1"/>
  <c r="V1407" i="17"/>
  <c r="F1408" i="17"/>
  <c r="G1408" i="17" s="1"/>
  <c r="AB1407" i="17"/>
  <c r="Y1407" i="17"/>
  <c r="M1408" i="17"/>
  <c r="N1408" i="17" s="1"/>
  <c r="X1407" i="17"/>
  <c r="AA1407" i="17"/>
  <c r="I1408" i="17" l="1"/>
  <c r="K1408" i="17" s="1"/>
  <c r="H1408" i="17"/>
  <c r="O1408" i="17"/>
  <c r="P1408" i="17"/>
  <c r="R1408" i="17" s="1"/>
  <c r="J1408" i="17" l="1"/>
  <c r="L1408" i="17" s="1"/>
  <c r="Q1408" i="17"/>
  <c r="S1408" i="17" s="1"/>
  <c r="U1408" i="17"/>
  <c r="Z1408" i="17" l="1"/>
  <c r="T1408" i="17"/>
  <c r="F1409" i="17"/>
  <c r="AA1408" i="17"/>
  <c r="W1408" i="17"/>
  <c r="X1408" i="17"/>
  <c r="AB1408" i="17"/>
  <c r="M1409" i="17"/>
  <c r="Y1408" i="17"/>
  <c r="V1408" i="17"/>
  <c r="P1409" i="17" l="1"/>
  <c r="R1409" i="17" s="1"/>
  <c r="N1409" i="17"/>
  <c r="O1409" i="17"/>
  <c r="I1409" i="17"/>
  <c r="K1409" i="17" s="1"/>
  <c r="H1409" i="17"/>
  <c r="G1409" i="17"/>
  <c r="Q1409" i="17" l="1"/>
  <c r="S1409" i="17" s="1"/>
  <c r="U1409" i="17"/>
  <c r="J1409" i="17"/>
  <c r="T1409" i="17" l="1"/>
  <c r="L1409" i="17"/>
  <c r="Z1409" i="17" s="1"/>
  <c r="X1409" i="17" l="1"/>
  <c r="M1410" i="17"/>
  <c r="W1409" i="17"/>
  <c r="AA1409" i="17"/>
  <c r="Y1409" i="17"/>
  <c r="F1410" i="17"/>
  <c r="AB1409" i="17"/>
  <c r="V1409" i="17"/>
  <c r="G1410" i="17" l="1"/>
  <c r="H1410" i="17"/>
  <c r="I1410" i="17"/>
  <c r="K1410" i="17" s="1"/>
  <c r="P1410" i="17"/>
  <c r="R1410" i="17" s="1"/>
  <c r="N1410" i="17"/>
  <c r="O1410" i="17"/>
  <c r="U1410" i="17" l="1"/>
  <c r="Q1410" i="17"/>
  <c r="S1410" i="17" s="1"/>
  <c r="J1410" i="17"/>
  <c r="T1410" i="17" l="1"/>
  <c r="L1410" i="17"/>
  <c r="Z1410" i="17" s="1"/>
  <c r="X1410" i="17" l="1"/>
  <c r="M1411" i="17"/>
  <c r="W1410" i="17"/>
  <c r="Y1410" i="17"/>
  <c r="F1411" i="17"/>
  <c r="AB1410" i="17"/>
  <c r="AA1410" i="17"/>
  <c r="V1410" i="17"/>
  <c r="O1411" i="17" l="1"/>
  <c r="N1411" i="17"/>
  <c r="P1411" i="17"/>
  <c r="R1411" i="17" s="1"/>
  <c r="I1411" i="17"/>
  <c r="K1411" i="17" s="1"/>
  <c r="G1411" i="17"/>
  <c r="H1411" i="17"/>
  <c r="J1411" i="17" l="1"/>
  <c r="L1411" i="17" s="1"/>
  <c r="Q1411" i="17"/>
  <c r="U1411" i="17"/>
  <c r="T1411" i="17" l="1"/>
  <c r="S1411" i="17"/>
  <c r="F1412" i="17" s="1"/>
  <c r="Y1411" i="17" l="1"/>
  <c r="V1411" i="17"/>
  <c r="AB1411" i="17"/>
  <c r="Z1411" i="17"/>
  <c r="W1411" i="17"/>
  <c r="M1412" i="17"/>
  <c r="P1412" i="17" s="1"/>
  <c r="R1412" i="17" s="1"/>
  <c r="AA1411" i="17"/>
  <c r="X1411" i="17"/>
  <c r="G1412" i="17"/>
  <c r="H1412" i="17"/>
  <c r="I1412" i="17"/>
  <c r="K1412" i="17" s="1"/>
  <c r="N1412" i="17" l="1"/>
  <c r="O1412" i="17"/>
  <c r="U1412" i="17"/>
  <c r="J1412" i="17"/>
  <c r="Q1412" i="17" l="1"/>
  <c r="S1412" i="17" s="1"/>
  <c r="L1412" i="17"/>
  <c r="M1413" i="17" l="1"/>
  <c r="N1413" i="17" s="1"/>
  <c r="F1413" i="17"/>
  <c r="I1413" i="17" s="1"/>
  <c r="K1413" i="17" s="1"/>
  <c r="AA1412" i="17"/>
  <c r="T1412" i="17"/>
  <c r="V1412" i="17" s="1"/>
  <c r="W1412" i="17"/>
  <c r="Y1412" i="17"/>
  <c r="AB1412" i="17"/>
  <c r="X1412" i="17"/>
  <c r="Z1412" i="17"/>
  <c r="H1413" i="17" l="1"/>
  <c r="P1413" i="17"/>
  <c r="R1413" i="17" s="1"/>
  <c r="U1413" i="17" s="1"/>
  <c r="O1413" i="17"/>
  <c r="G1413" i="17"/>
  <c r="J1413" i="17" l="1"/>
  <c r="L1413" i="17" s="1"/>
  <c r="Q1413" i="17"/>
  <c r="S1413" i="17" s="1"/>
  <c r="Z1413" i="17" l="1"/>
  <c r="T1413" i="17"/>
  <c r="V1413" i="17" s="1"/>
  <c r="X1413" i="17"/>
  <c r="Y1413" i="17"/>
  <c r="F1414" i="17"/>
  <c r="AB1413" i="17"/>
  <c r="AA1413" i="17"/>
  <c r="M1414" i="17"/>
  <c r="W1413" i="17"/>
  <c r="P1414" i="17" l="1"/>
  <c r="R1414" i="17" s="1"/>
  <c r="O1414" i="17"/>
  <c r="N1414" i="17"/>
  <c r="H1414" i="17"/>
  <c r="I1414" i="17"/>
  <c r="K1414" i="17" s="1"/>
  <c r="G1414" i="17"/>
  <c r="U1414" i="17" l="1"/>
  <c r="Q1414" i="17"/>
  <c r="S1414" i="17" s="1"/>
  <c r="J1414" i="17"/>
  <c r="T1414" i="17" l="1"/>
  <c r="L1414" i="17"/>
  <c r="Z1414" i="17" s="1"/>
  <c r="W1414" i="17" l="1"/>
  <c r="AB1414" i="17"/>
  <c r="V1414" i="17"/>
  <c r="Y1414" i="17"/>
  <c r="M1415" i="17"/>
  <c r="P1415" i="17" s="1"/>
  <c r="R1415" i="17" s="1"/>
  <c r="F1415" i="17"/>
  <c r="H1415" i="17" s="1"/>
  <c r="AA1414" i="17"/>
  <c r="X1414" i="17"/>
  <c r="N1415" i="17" l="1"/>
  <c r="O1415" i="17"/>
  <c r="I1415" i="17"/>
  <c r="K1415" i="17" s="1"/>
  <c r="U1415" i="17" s="1"/>
  <c r="G1415" i="17"/>
  <c r="J1415" i="17" l="1"/>
  <c r="L1415" i="17" s="1"/>
  <c r="Q1415" i="17"/>
  <c r="S1415" i="17" s="1"/>
  <c r="Z1415" i="17" l="1"/>
  <c r="T1415" i="17"/>
  <c r="F1416" i="17"/>
  <c r="Y1415" i="17"/>
  <c r="W1415" i="17"/>
  <c r="AB1415" i="17"/>
  <c r="AA1415" i="17"/>
  <c r="M1416" i="17"/>
  <c r="X1415" i="17"/>
  <c r="V1415" i="17"/>
  <c r="N1416" i="17" l="1"/>
  <c r="P1416" i="17"/>
  <c r="R1416" i="17" s="1"/>
  <c r="O1416" i="17"/>
  <c r="I1416" i="17"/>
  <c r="K1416" i="17" s="1"/>
  <c r="G1416" i="17"/>
  <c r="H1416" i="17"/>
  <c r="U1416" i="17" l="1"/>
  <c r="J1416" i="17"/>
  <c r="L1416" i="17" s="1"/>
  <c r="Q1416" i="17"/>
  <c r="S1416" i="17" s="1"/>
  <c r="Z1416" i="17" l="1"/>
  <c r="AA1416" i="17"/>
  <c r="AB1416" i="17"/>
  <c r="M1417" i="17"/>
  <c r="Y1416" i="17"/>
  <c r="X1416" i="17"/>
  <c r="F1417" i="17"/>
  <c r="W1416" i="17"/>
  <c r="T1416" i="17"/>
  <c r="V1416" i="17" s="1"/>
  <c r="N1417" i="17" l="1"/>
  <c r="O1417" i="17"/>
  <c r="P1417" i="17"/>
  <c r="R1417" i="17" s="1"/>
  <c r="I1417" i="17"/>
  <c r="K1417" i="17" s="1"/>
  <c r="G1417" i="17"/>
  <c r="H1417" i="17"/>
  <c r="U1417" i="17" l="1"/>
  <c r="J1417" i="17"/>
  <c r="Q1417" i="17"/>
  <c r="S1417" i="17" s="1"/>
  <c r="T1417" i="17" l="1"/>
  <c r="L1417" i="17"/>
  <c r="Z1417" i="17" s="1"/>
  <c r="AB1417" i="17" l="1"/>
  <c r="M1418" i="17"/>
  <c r="F1418" i="17"/>
  <c r="X1417" i="17"/>
  <c r="Y1417" i="17"/>
  <c r="W1417" i="17"/>
  <c r="V1417" i="17"/>
  <c r="AA1417" i="17"/>
  <c r="H1418" i="17" l="1"/>
  <c r="I1418" i="17"/>
  <c r="K1418" i="17" s="1"/>
  <c r="G1418" i="17"/>
  <c r="O1418" i="17"/>
  <c r="N1418" i="17"/>
  <c r="P1418" i="17"/>
  <c r="R1418" i="17" s="1"/>
  <c r="J1418" i="17" l="1"/>
  <c r="L1418" i="17" s="1"/>
  <c r="Q1418" i="17"/>
  <c r="S1418" i="17" s="1"/>
  <c r="U1418" i="17"/>
  <c r="Z1418" i="17" l="1"/>
  <c r="T1418" i="17"/>
  <c r="AB1418" i="17"/>
  <c r="W1418" i="17"/>
  <c r="Y1418" i="17"/>
  <c r="M1419" i="17"/>
  <c r="X1418" i="17"/>
  <c r="F1419" i="17"/>
  <c r="AA1418" i="17"/>
  <c r="V1418" i="17"/>
  <c r="O1419" i="17" l="1"/>
  <c r="N1419" i="17"/>
  <c r="P1419" i="17"/>
  <c r="R1419" i="17" s="1"/>
  <c r="I1419" i="17"/>
  <c r="K1419" i="17" s="1"/>
  <c r="H1419" i="17"/>
  <c r="G1419" i="17"/>
  <c r="J1419" i="17" l="1"/>
  <c r="L1419" i="17" s="1"/>
  <c r="Q1419" i="17"/>
  <c r="S1419" i="17" s="1"/>
  <c r="U1419" i="17"/>
  <c r="Z1419" i="17" l="1"/>
  <c r="T1419" i="17"/>
  <c r="F1420" i="17"/>
  <c r="W1419" i="17"/>
  <c r="X1419" i="17"/>
  <c r="AA1419" i="17"/>
  <c r="AB1419" i="17"/>
  <c r="Y1419" i="17"/>
  <c r="M1420" i="17"/>
  <c r="V1419" i="17"/>
  <c r="N1420" i="17" l="1"/>
  <c r="O1420" i="17"/>
  <c r="P1420" i="17"/>
  <c r="R1420" i="17" s="1"/>
  <c r="H1420" i="17"/>
  <c r="I1420" i="17"/>
  <c r="K1420" i="17" s="1"/>
  <c r="G1420" i="17"/>
  <c r="Q1420" i="17" l="1"/>
  <c r="S1420" i="17" s="1"/>
  <c r="U1420" i="17"/>
  <c r="J1420" i="17"/>
  <c r="T1420" i="17" l="1"/>
  <c r="L1420" i="17"/>
  <c r="Z1420" i="17" s="1"/>
  <c r="M1421" i="17" l="1"/>
  <c r="F1421" i="17"/>
  <c r="X1420" i="17"/>
  <c r="AA1420" i="17"/>
  <c r="AB1420" i="17"/>
  <c r="Y1420" i="17"/>
  <c r="W1420" i="17"/>
  <c r="V1420" i="17"/>
  <c r="G1421" i="17" l="1"/>
  <c r="H1421" i="17"/>
  <c r="I1421" i="17"/>
  <c r="K1421" i="17" s="1"/>
  <c r="N1421" i="17"/>
  <c r="P1421" i="17"/>
  <c r="R1421" i="17" s="1"/>
  <c r="O1421" i="17"/>
  <c r="Q1421" i="17" l="1"/>
  <c r="S1421" i="17" s="1"/>
  <c r="J1421" i="17"/>
  <c r="U1421" i="17"/>
  <c r="T1421" i="17" l="1"/>
  <c r="L1421" i="17"/>
  <c r="Z1421" i="17" s="1"/>
  <c r="W1421" i="17" l="1"/>
  <c r="AB1421" i="17"/>
  <c r="V1421" i="17"/>
  <c r="AA1421" i="17"/>
  <c r="M1422" i="17"/>
  <c r="P1422" i="17" s="1"/>
  <c r="R1422" i="17" s="1"/>
  <c r="F1422" i="17"/>
  <c r="H1422" i="17" s="1"/>
  <c r="X1421" i="17"/>
  <c r="Y1421" i="17"/>
  <c r="O1422" i="17" l="1"/>
  <c r="N1422" i="17"/>
  <c r="G1422" i="17"/>
  <c r="I1422" i="17"/>
  <c r="K1422" i="17" s="1"/>
  <c r="U1422" i="17" s="1"/>
  <c r="Q1422" i="17" l="1"/>
  <c r="S1422" i="17" s="1"/>
  <c r="J1422" i="17"/>
  <c r="L1422" i="17" s="1"/>
  <c r="M1423" i="17" l="1"/>
  <c r="P1423" i="17" s="1"/>
  <c r="R1423" i="17" s="1"/>
  <c r="T1422" i="17"/>
  <c r="V1422" i="17" s="1"/>
  <c r="AB1422" i="17"/>
  <c r="W1422" i="17"/>
  <c r="X1422" i="17"/>
  <c r="Y1422" i="17"/>
  <c r="F1423" i="17"/>
  <c r="G1423" i="17" s="1"/>
  <c r="Z1422" i="17"/>
  <c r="AA1422" i="17"/>
  <c r="N1423" i="17" l="1"/>
  <c r="O1423" i="17"/>
  <c r="H1423" i="17"/>
  <c r="I1423" i="17"/>
  <c r="K1423" i="17" s="1"/>
  <c r="U1423" i="17" s="1"/>
  <c r="Q1423" i="17" l="1"/>
  <c r="S1423" i="17" s="1"/>
  <c r="J1423" i="17"/>
  <c r="L1423" i="17" s="1"/>
  <c r="T1423" i="17" l="1"/>
  <c r="V1423" i="17" s="1"/>
  <c r="W1423" i="17"/>
  <c r="Z1423" i="17"/>
  <c r="AA1423" i="17"/>
  <c r="AB1423" i="17"/>
  <c r="Y1423" i="17"/>
  <c r="F1424" i="17"/>
  <c r="G1424" i="17" s="1"/>
  <c r="M1424" i="17"/>
  <c r="O1424" i="17" s="1"/>
  <c r="X1423" i="17"/>
  <c r="H1424" i="17" l="1"/>
  <c r="I1424" i="17"/>
  <c r="K1424" i="17" s="1"/>
  <c r="N1424" i="17"/>
  <c r="P1424" i="17"/>
  <c r="R1424" i="17" s="1"/>
  <c r="J1424" i="17" l="1"/>
  <c r="L1424" i="17" s="1"/>
  <c r="U1424" i="17"/>
  <c r="Q1424" i="17"/>
  <c r="S1424" i="17" s="1"/>
  <c r="Z1424" i="17" l="1"/>
  <c r="T1424" i="17"/>
  <c r="X1424" i="17"/>
  <c r="F1425" i="17"/>
  <c r="M1425" i="17"/>
  <c r="AA1424" i="17"/>
  <c r="AB1424" i="17"/>
  <c r="Y1424" i="17"/>
  <c r="W1424" i="17"/>
  <c r="V1424" i="17"/>
  <c r="O1425" i="17" l="1"/>
  <c r="N1425" i="17"/>
  <c r="P1425" i="17"/>
  <c r="R1425" i="17" s="1"/>
  <c r="H1425" i="17"/>
  <c r="I1425" i="17"/>
  <c r="K1425" i="17" s="1"/>
  <c r="G1425" i="17"/>
  <c r="U1425" i="17" l="1"/>
  <c r="Q1425" i="17"/>
  <c r="S1425" i="17" s="1"/>
  <c r="J1425" i="17"/>
  <c r="T1425" i="17" l="1"/>
  <c r="L1425" i="17"/>
  <c r="Z1425" i="17" s="1"/>
  <c r="AB1425" i="17" l="1"/>
  <c r="Y1425" i="17"/>
  <c r="W1425" i="17"/>
  <c r="F1426" i="17"/>
  <c r="M1426" i="17"/>
  <c r="AA1425" i="17"/>
  <c r="X1425" i="17"/>
  <c r="V1425" i="17"/>
  <c r="I1426" i="17" l="1"/>
  <c r="K1426" i="17" s="1"/>
  <c r="G1426" i="17"/>
  <c r="H1426" i="17"/>
  <c r="P1426" i="17"/>
  <c r="R1426" i="17" s="1"/>
  <c r="O1426" i="17"/>
  <c r="N1426" i="17"/>
  <c r="J1426" i="17" l="1"/>
  <c r="L1426" i="17" s="1"/>
  <c r="Q1426" i="17"/>
  <c r="S1426" i="17" s="1"/>
  <c r="U1426" i="17"/>
  <c r="Z1426" i="17" l="1"/>
  <c r="T1426" i="17"/>
  <c r="V1426" i="17" s="1"/>
  <c r="Y1426" i="17"/>
  <c r="M1427" i="17"/>
  <c r="F1427" i="17"/>
  <c r="W1426" i="17"/>
  <c r="X1426" i="17"/>
  <c r="AA1426" i="17"/>
  <c r="AB1426" i="17"/>
  <c r="I1427" i="17" l="1"/>
  <c r="K1427" i="17" s="1"/>
  <c r="G1427" i="17"/>
  <c r="H1427" i="17"/>
  <c r="O1427" i="17"/>
  <c r="N1427" i="17"/>
  <c r="P1427" i="17"/>
  <c r="R1427" i="17" s="1"/>
  <c r="Q1427" i="17" l="1"/>
  <c r="S1427" i="17" s="1"/>
  <c r="J1427" i="17"/>
  <c r="U1427" i="17"/>
  <c r="T1427" i="17" l="1"/>
  <c r="L1427" i="17"/>
  <c r="Z1427" i="17" s="1"/>
  <c r="W1427" i="17" l="1"/>
  <c r="AA1427" i="17"/>
  <c r="X1427" i="17"/>
  <c r="F1428" i="17"/>
  <c r="AB1427" i="17"/>
  <c r="Y1427" i="17"/>
  <c r="M1428" i="17"/>
  <c r="V1427" i="17"/>
  <c r="O1428" i="17" l="1"/>
  <c r="P1428" i="17"/>
  <c r="R1428" i="17" s="1"/>
  <c r="N1428" i="17"/>
  <c r="H1428" i="17"/>
  <c r="I1428" i="17"/>
  <c r="K1428" i="17" s="1"/>
  <c r="G1428" i="17"/>
  <c r="Q1428" i="17" l="1"/>
  <c r="S1428" i="17" s="1"/>
  <c r="U1428" i="17"/>
  <c r="J1428" i="17"/>
  <c r="T1428" i="17" l="1"/>
  <c r="L1428" i="17"/>
  <c r="Z1428" i="17" s="1"/>
  <c r="M1429" i="17" l="1"/>
  <c r="X1428" i="17"/>
  <c r="F1429" i="17"/>
  <c r="Y1428" i="17"/>
  <c r="AB1428" i="17"/>
  <c r="AA1428" i="17"/>
  <c r="W1428" i="17"/>
  <c r="V1428" i="17"/>
  <c r="H1429" i="17" l="1"/>
  <c r="G1429" i="17"/>
  <c r="I1429" i="17"/>
  <c r="K1429" i="17" s="1"/>
  <c r="O1429" i="17"/>
  <c r="P1429" i="17"/>
  <c r="R1429" i="17" s="1"/>
  <c r="N1429" i="17"/>
  <c r="Q1429" i="17" l="1"/>
  <c r="S1429" i="17" s="1"/>
  <c r="U1429" i="17"/>
  <c r="J1429" i="17"/>
  <c r="T1429" i="17" l="1"/>
  <c r="L1429" i="17"/>
  <c r="Z1429" i="17" s="1"/>
  <c r="Y1429" i="17" l="1"/>
  <c r="F1430" i="17"/>
  <c r="AA1429" i="17"/>
  <c r="X1429" i="17"/>
  <c r="M1430" i="17"/>
  <c r="AB1429" i="17"/>
  <c r="W1429" i="17"/>
  <c r="V1429" i="17"/>
  <c r="I1430" i="17" l="1"/>
  <c r="K1430" i="17" s="1"/>
  <c r="H1430" i="17"/>
  <c r="G1430" i="17"/>
  <c r="P1430" i="17"/>
  <c r="R1430" i="17" s="1"/>
  <c r="O1430" i="17"/>
  <c r="N1430" i="17"/>
  <c r="Q1430" i="17" l="1"/>
  <c r="S1430" i="17" s="1"/>
  <c r="J1430" i="17"/>
  <c r="U1430" i="17"/>
  <c r="T1430" i="17" l="1"/>
  <c r="L1430" i="17"/>
  <c r="Z1430" i="17" s="1"/>
  <c r="F1431" i="17" l="1"/>
  <c r="M1431" i="17"/>
  <c r="AB1430" i="17"/>
  <c r="W1430" i="17"/>
  <c r="X1430" i="17"/>
  <c r="AA1430" i="17"/>
  <c r="Y1430" i="17"/>
  <c r="V1430" i="17"/>
  <c r="P1431" i="17" l="1"/>
  <c r="R1431" i="17" s="1"/>
  <c r="O1431" i="17"/>
  <c r="N1431" i="17"/>
  <c r="H1431" i="17"/>
  <c r="I1431" i="17"/>
  <c r="K1431" i="17" s="1"/>
  <c r="G1431" i="17"/>
  <c r="U1431" i="17" l="1"/>
  <c r="J1431" i="17"/>
  <c r="L1431" i="17" s="1"/>
  <c r="Q1431" i="17"/>
  <c r="S1431" i="17" s="1"/>
  <c r="Z1431" i="17" l="1"/>
  <c r="F1432" i="17"/>
  <c r="G1432" i="17" s="1"/>
  <c r="W1431" i="17"/>
  <c r="X1431" i="17"/>
  <c r="AB1431" i="17"/>
  <c r="AA1431" i="17"/>
  <c r="M1432" i="17"/>
  <c r="T1431" i="17"/>
  <c r="V1431" i="17" s="1"/>
  <c r="Y1431" i="17"/>
  <c r="H1432" i="17" l="1"/>
  <c r="I1432" i="17"/>
  <c r="K1432" i="17" s="1"/>
  <c r="O1432" i="17"/>
  <c r="N1432" i="17"/>
  <c r="P1432" i="17"/>
  <c r="R1432" i="17" s="1"/>
  <c r="U1432" i="17" l="1"/>
  <c r="J1432" i="17"/>
  <c r="L1432" i="17" s="1"/>
  <c r="Q1432" i="17"/>
  <c r="S1432" i="17" s="1"/>
  <c r="W1432" i="17" l="1"/>
  <c r="M1433" i="17"/>
  <c r="P1433" i="17" s="1"/>
  <c r="R1433" i="17" s="1"/>
  <c r="X1432" i="17"/>
  <c r="T1432" i="17"/>
  <c r="V1432" i="17" s="1"/>
  <c r="AB1432" i="17"/>
  <c r="Y1432" i="17"/>
  <c r="F1433" i="17"/>
  <c r="H1433" i="17" s="1"/>
  <c r="Z1432" i="17"/>
  <c r="AA1432" i="17"/>
  <c r="N1433" i="17" l="1"/>
  <c r="O1433" i="17"/>
  <c r="I1433" i="17"/>
  <c r="K1433" i="17" s="1"/>
  <c r="U1433" i="17" s="1"/>
  <c r="G1433" i="17"/>
  <c r="J1433" i="17" l="1"/>
  <c r="L1433" i="17" s="1"/>
  <c r="Q1433" i="17"/>
  <c r="S1433" i="17" s="1"/>
  <c r="Z1433" i="17" l="1"/>
  <c r="T1433" i="17"/>
  <c r="AB1433" i="17"/>
  <c r="Y1433" i="17"/>
  <c r="M1434" i="17"/>
  <c r="W1433" i="17"/>
  <c r="AA1433" i="17"/>
  <c r="X1433" i="17"/>
  <c r="F1434" i="17"/>
  <c r="V1433" i="17"/>
  <c r="G1434" i="17" l="1"/>
  <c r="H1434" i="17"/>
  <c r="I1434" i="17"/>
  <c r="K1434" i="17" s="1"/>
  <c r="P1434" i="17"/>
  <c r="R1434" i="17" s="1"/>
  <c r="O1434" i="17"/>
  <c r="N1434" i="17"/>
  <c r="Q1434" i="17" l="1"/>
  <c r="S1434" i="17" s="1"/>
  <c r="U1434" i="17"/>
  <c r="J1434" i="17"/>
  <c r="T1434" i="17" l="1"/>
  <c r="L1434" i="17"/>
  <c r="Z1434" i="17" s="1"/>
  <c r="M1435" i="17" l="1"/>
  <c r="Y1434" i="17"/>
  <c r="AB1434" i="17"/>
  <c r="F1435" i="17"/>
  <c r="AA1434" i="17"/>
  <c r="X1434" i="17"/>
  <c r="W1434" i="17"/>
  <c r="V1434" i="17"/>
  <c r="H1435" i="17" l="1"/>
  <c r="I1435" i="17"/>
  <c r="K1435" i="17" s="1"/>
  <c r="G1435" i="17"/>
  <c r="P1435" i="17"/>
  <c r="R1435" i="17" s="1"/>
  <c r="N1435" i="17"/>
  <c r="O1435" i="17"/>
  <c r="J1435" i="17" l="1"/>
  <c r="L1435" i="17" s="1"/>
  <c r="Q1435" i="17"/>
  <c r="S1435" i="17" s="1"/>
  <c r="U1435" i="17"/>
  <c r="Z1435" i="17" l="1"/>
  <c r="AA1435" i="17"/>
  <c r="M1436" i="17"/>
  <c r="F1436" i="17"/>
  <c r="W1435" i="17"/>
  <c r="Y1435" i="17"/>
  <c r="AB1435" i="17"/>
  <c r="X1435" i="17"/>
  <c r="T1435" i="17"/>
  <c r="V1435" i="17" s="1"/>
  <c r="I1436" i="17" l="1"/>
  <c r="K1436" i="17" s="1"/>
  <c r="G1436" i="17"/>
  <c r="H1436" i="17"/>
  <c r="O1436" i="17"/>
  <c r="N1436" i="17"/>
  <c r="P1436" i="17"/>
  <c r="R1436" i="17" s="1"/>
  <c r="Q1436" i="17" l="1"/>
  <c r="S1436" i="17" s="1"/>
  <c r="J1436" i="17"/>
  <c r="L1436" i="17" s="1"/>
  <c r="U1436" i="17"/>
  <c r="Z1436" i="17" l="1"/>
  <c r="F1437" i="17"/>
  <c r="W1436" i="17"/>
  <c r="Y1436" i="17"/>
  <c r="AA1436" i="17"/>
  <c r="X1436" i="17"/>
  <c r="AB1436" i="17"/>
  <c r="M1437" i="17"/>
  <c r="T1436" i="17"/>
  <c r="V1436" i="17" s="1"/>
  <c r="N1437" i="17" l="1"/>
  <c r="O1437" i="17"/>
  <c r="P1437" i="17"/>
  <c r="R1437" i="17" s="1"/>
  <c r="G1437" i="17"/>
  <c r="H1437" i="17"/>
  <c r="I1437" i="17"/>
  <c r="K1437" i="17" s="1"/>
  <c r="U1437" i="17" l="1"/>
  <c r="J1437" i="17"/>
  <c r="Q1437" i="17"/>
  <c r="S1437" i="17" s="1"/>
  <c r="T1437" i="17" l="1"/>
  <c r="L1437" i="17"/>
  <c r="Z1437" i="17" s="1"/>
  <c r="M1438" i="17" l="1"/>
  <c r="AB1437" i="17"/>
  <c r="F1438" i="17"/>
  <c r="X1437" i="17"/>
  <c r="Y1437" i="17"/>
  <c r="AA1437" i="17"/>
  <c r="W1437" i="17"/>
  <c r="V1437" i="17"/>
  <c r="I1438" i="17" l="1"/>
  <c r="K1438" i="17" s="1"/>
  <c r="G1438" i="17"/>
  <c r="H1438" i="17"/>
  <c r="O1438" i="17"/>
  <c r="P1438" i="17"/>
  <c r="R1438" i="17" s="1"/>
  <c r="N1438" i="17"/>
  <c r="Q1438" i="17" l="1"/>
  <c r="S1438" i="17" s="1"/>
  <c r="J1438" i="17"/>
  <c r="U1438" i="17"/>
  <c r="T1438" i="17" l="1"/>
  <c r="L1438" i="17"/>
  <c r="Z1438" i="17" s="1"/>
  <c r="AA1438" i="17" l="1"/>
  <c r="W1438" i="17"/>
  <c r="AB1438" i="17"/>
  <c r="X1438" i="17"/>
  <c r="M1439" i="17"/>
  <c r="Y1438" i="17"/>
  <c r="F1439" i="17"/>
  <c r="V1438" i="17"/>
  <c r="I1439" i="17" l="1"/>
  <c r="K1439" i="17" s="1"/>
  <c r="H1439" i="17"/>
  <c r="G1439" i="17"/>
  <c r="N1439" i="17"/>
  <c r="O1439" i="17"/>
  <c r="P1439" i="17"/>
  <c r="R1439" i="17" s="1"/>
  <c r="Q1439" i="17" l="1"/>
  <c r="S1439" i="17" s="1"/>
  <c r="J1439" i="17"/>
  <c r="U1439" i="17"/>
  <c r="T1439" i="17" l="1"/>
  <c r="L1439" i="17"/>
  <c r="Z1439" i="17" s="1"/>
  <c r="F1440" i="17" l="1"/>
  <c r="G1440" i="17" s="1"/>
  <c r="Y1439" i="17"/>
  <c r="X1439" i="17"/>
  <c r="M1440" i="17"/>
  <c r="N1440" i="17" s="1"/>
  <c r="AB1439" i="17"/>
  <c r="W1439" i="17"/>
  <c r="AA1439" i="17"/>
  <c r="V1439" i="17"/>
  <c r="I1440" i="17"/>
  <c r="K1440" i="17" s="1"/>
  <c r="H1440" i="17"/>
  <c r="P1440" i="17" l="1"/>
  <c r="R1440" i="17" s="1"/>
  <c r="U1440" i="17" s="1"/>
  <c r="O1440" i="17"/>
  <c r="J1440" i="17"/>
  <c r="L1440" i="17" s="1"/>
  <c r="Q1440" i="17" l="1"/>
  <c r="S1440" i="17" s="1"/>
  <c r="Z1440" i="17" s="1"/>
  <c r="W1440" i="17" l="1"/>
  <c r="AB1440" i="17"/>
  <c r="M1441" i="17"/>
  <c r="P1441" i="17" s="1"/>
  <c r="R1441" i="17" s="1"/>
  <c r="AA1440" i="17"/>
  <c r="X1440" i="17"/>
  <c r="Y1440" i="17"/>
  <c r="F1441" i="17"/>
  <c r="H1441" i="17" s="1"/>
  <c r="T1440" i="17"/>
  <c r="V1440" i="17" s="1"/>
  <c r="O1441" i="17" l="1"/>
  <c r="N1441" i="17"/>
  <c r="G1441" i="17"/>
  <c r="I1441" i="17"/>
  <c r="K1441" i="17" s="1"/>
  <c r="U1441" i="17" s="1"/>
  <c r="Q1441" i="17" l="1"/>
  <c r="S1441" i="17" s="1"/>
  <c r="J1441" i="17"/>
  <c r="L1441" i="17" s="1"/>
  <c r="W1441" i="17" l="1"/>
  <c r="T1441" i="17"/>
  <c r="V1441" i="17" s="1"/>
  <c r="Z1441" i="17"/>
  <c r="X1441" i="17"/>
  <c r="M1442" i="17"/>
  <c r="AB1441" i="17"/>
  <c r="F1442" i="17"/>
  <c r="AA1441" i="17"/>
  <c r="Y1441" i="17"/>
  <c r="I1442" i="17" l="1"/>
  <c r="K1442" i="17" s="1"/>
  <c r="H1442" i="17"/>
  <c r="G1442" i="17"/>
  <c r="N1442" i="17"/>
  <c r="O1442" i="17"/>
  <c r="P1442" i="17"/>
  <c r="R1442" i="17" s="1"/>
  <c r="J1442" i="17" l="1"/>
  <c r="L1442" i="17" s="1"/>
  <c r="Q1442" i="17"/>
  <c r="S1442" i="17" s="1"/>
  <c r="U1442" i="17"/>
  <c r="Z1442" i="17" l="1"/>
  <c r="X1442" i="17"/>
  <c r="AA1442" i="17"/>
  <c r="M1443" i="17"/>
  <c r="W1442" i="17"/>
  <c r="AB1442" i="17"/>
  <c r="F1443" i="17"/>
  <c r="Y1442" i="17"/>
  <c r="T1442" i="17"/>
  <c r="V1442" i="17" s="1"/>
  <c r="O1443" i="17" l="1"/>
  <c r="N1443" i="17"/>
  <c r="P1443" i="17"/>
  <c r="R1443" i="17" s="1"/>
  <c r="G1443" i="17"/>
  <c r="I1443" i="17"/>
  <c r="K1443" i="17" s="1"/>
  <c r="H1443" i="17"/>
  <c r="U1443" i="17" l="1"/>
  <c r="J1443" i="17"/>
  <c r="L1443" i="17" s="1"/>
  <c r="Q1443" i="17"/>
  <c r="S1443" i="17" s="1"/>
  <c r="Z1443" i="17" l="1"/>
  <c r="Y1443" i="17"/>
  <c r="AB1443" i="17"/>
  <c r="M1444" i="17"/>
  <c r="F1444" i="17"/>
  <c r="X1443" i="17"/>
  <c r="AA1443" i="17"/>
  <c r="W1443" i="17"/>
  <c r="T1443" i="17"/>
  <c r="V1443" i="17" s="1"/>
  <c r="I1444" i="17" l="1"/>
  <c r="K1444" i="17" s="1"/>
  <c r="G1444" i="17"/>
  <c r="H1444" i="17"/>
  <c r="P1444" i="17"/>
  <c r="R1444" i="17" s="1"/>
  <c r="N1444" i="17"/>
  <c r="O1444" i="17"/>
  <c r="Q1444" i="17" l="1"/>
  <c r="S1444" i="17" s="1"/>
  <c r="J1444" i="17"/>
  <c r="U1444" i="17"/>
  <c r="T1444" i="17" l="1"/>
  <c r="L1444" i="17"/>
  <c r="Z1444" i="17" s="1"/>
  <c r="Y1444" i="17" l="1"/>
  <c r="W1444" i="17"/>
  <c r="AA1444" i="17"/>
  <c r="AB1444" i="17"/>
  <c r="X1444" i="17"/>
  <c r="M1445" i="17"/>
  <c r="F1445" i="17"/>
  <c r="V1444" i="17"/>
  <c r="G1445" i="17" l="1"/>
  <c r="I1445" i="17"/>
  <c r="K1445" i="17" s="1"/>
  <c r="H1445" i="17"/>
  <c r="N1445" i="17"/>
  <c r="P1445" i="17"/>
  <c r="R1445" i="17" s="1"/>
  <c r="O1445" i="17"/>
  <c r="Q1445" i="17" l="1"/>
  <c r="S1445" i="17" s="1"/>
  <c r="U1445" i="17"/>
  <c r="J1445" i="17"/>
  <c r="T1445" i="17" l="1"/>
  <c r="L1445" i="17"/>
  <c r="Z1445" i="17" s="1"/>
  <c r="AA1445" i="17" l="1"/>
  <c r="F1446" i="17"/>
  <c r="AB1445" i="17"/>
  <c r="W1445" i="17"/>
  <c r="Y1445" i="17"/>
  <c r="X1445" i="17"/>
  <c r="M1446" i="17"/>
  <c r="V1445" i="17"/>
  <c r="P1446" i="17" l="1"/>
  <c r="R1446" i="17" s="1"/>
  <c r="N1446" i="17"/>
  <c r="O1446" i="17"/>
  <c r="G1446" i="17"/>
  <c r="I1446" i="17"/>
  <c r="K1446" i="17" s="1"/>
  <c r="H1446" i="17"/>
  <c r="U1446" i="17" l="1"/>
  <c r="J1446" i="17"/>
  <c r="L1446" i="17" s="1"/>
  <c r="Q1446" i="17"/>
  <c r="S1446" i="17" s="1"/>
  <c r="Z1446" i="17" l="1"/>
  <c r="M1447" i="17"/>
  <c r="F1447" i="17"/>
  <c r="AA1446" i="17"/>
  <c r="AB1446" i="17"/>
  <c r="Y1446" i="17"/>
  <c r="W1446" i="17"/>
  <c r="X1446" i="17"/>
  <c r="T1446" i="17"/>
  <c r="V1446" i="17" s="1"/>
  <c r="I1447" i="17" l="1"/>
  <c r="K1447" i="17" s="1"/>
  <c r="G1447" i="17"/>
  <c r="H1447" i="17"/>
  <c r="N1447" i="17"/>
  <c r="O1447" i="17"/>
  <c r="P1447" i="17"/>
  <c r="R1447" i="17" s="1"/>
  <c r="Q1447" i="17" l="1"/>
  <c r="S1447" i="17" s="1"/>
  <c r="J1447" i="17"/>
  <c r="U1447" i="17"/>
  <c r="T1447" i="17" l="1"/>
  <c r="L1447" i="17"/>
  <c r="Z1447" i="17" s="1"/>
  <c r="AA1447" i="17" l="1"/>
  <c r="Y1447" i="17"/>
  <c r="X1447" i="17"/>
  <c r="F1448" i="17"/>
  <c r="M1448" i="17"/>
  <c r="W1447" i="17"/>
  <c r="AB1447" i="17"/>
  <c r="V1447" i="17"/>
  <c r="G1448" i="17" l="1"/>
  <c r="H1448" i="17"/>
  <c r="I1448" i="17"/>
  <c r="K1448" i="17" s="1"/>
  <c r="N1448" i="17"/>
  <c r="P1448" i="17"/>
  <c r="R1448" i="17" s="1"/>
  <c r="O1448" i="17"/>
  <c r="U1448" i="17" l="1"/>
  <c r="Q1448" i="17"/>
  <c r="S1448" i="17" s="1"/>
  <c r="J1448" i="17"/>
  <c r="T1448" i="17" l="1"/>
  <c r="L1448" i="17"/>
  <c r="Z1448" i="17" s="1"/>
  <c r="AB1448" i="17" l="1"/>
  <c r="AA1448" i="17"/>
  <c r="M1449" i="17"/>
  <c r="X1448" i="17"/>
  <c r="F1449" i="17"/>
  <c r="Y1448" i="17"/>
  <c r="W1448" i="17"/>
  <c r="V1448" i="17"/>
  <c r="P1449" i="17" l="1"/>
  <c r="R1449" i="17" s="1"/>
  <c r="O1449" i="17"/>
  <c r="N1449" i="17"/>
  <c r="I1449" i="17"/>
  <c r="K1449" i="17" s="1"/>
  <c r="H1449" i="17"/>
  <c r="G1449" i="17"/>
  <c r="U1449" i="17" l="1"/>
  <c r="J1449" i="17"/>
  <c r="L1449" i="17" s="1"/>
  <c r="Q1449" i="17"/>
  <c r="S1449" i="17" s="1"/>
  <c r="Z1449" i="17" l="1"/>
  <c r="T1449" i="17"/>
  <c r="V1449" i="17" s="1"/>
  <c r="X1449" i="17"/>
  <c r="F1450" i="17"/>
  <c r="W1449" i="17"/>
  <c r="M1450" i="17"/>
  <c r="AA1449" i="17"/>
  <c r="Y1449" i="17"/>
  <c r="AB1449" i="17"/>
  <c r="O1450" i="17" l="1"/>
  <c r="N1450" i="17"/>
  <c r="P1450" i="17"/>
  <c r="R1450" i="17" s="1"/>
  <c r="G1450" i="17"/>
  <c r="H1450" i="17"/>
  <c r="I1450" i="17"/>
  <c r="K1450" i="17" s="1"/>
  <c r="Q1450" i="17" l="1"/>
  <c r="S1450" i="17" s="1"/>
  <c r="U1450" i="17"/>
  <c r="J1450" i="17"/>
  <c r="T1450" i="17" l="1"/>
  <c r="L1450" i="17"/>
  <c r="Z1450" i="17" s="1"/>
  <c r="AA1450" i="17" l="1"/>
  <c r="X1450" i="17"/>
  <c r="W1450" i="17"/>
  <c r="M1451" i="17"/>
  <c r="AB1450" i="17"/>
  <c r="F1451" i="17"/>
  <c r="Y1450" i="17"/>
  <c r="V1450" i="17"/>
  <c r="P1451" i="17" l="1"/>
  <c r="R1451" i="17" s="1"/>
  <c r="O1451" i="17"/>
  <c r="N1451" i="17"/>
  <c r="G1451" i="17"/>
  <c r="H1451" i="17"/>
  <c r="I1451" i="17"/>
  <c r="K1451" i="17" s="1"/>
  <c r="U1451" i="17" l="1"/>
  <c r="Q1451" i="17"/>
  <c r="S1451" i="17" s="1"/>
  <c r="J1451" i="17"/>
  <c r="T1451" i="17" l="1"/>
  <c r="L1451" i="17"/>
  <c r="Z1451" i="17" s="1"/>
  <c r="V1451" i="17" l="1"/>
  <c r="F1452" i="17"/>
  <c r="H1452" i="17" s="1"/>
  <c r="W1451" i="17"/>
  <c r="AB1451" i="17"/>
  <c r="AA1451" i="17"/>
  <c r="X1451" i="17"/>
  <c r="Y1451" i="17"/>
  <c r="M1452" i="17"/>
  <c r="I1452" i="17" l="1"/>
  <c r="K1452" i="17" s="1"/>
  <c r="G1452" i="17"/>
  <c r="O1452" i="17"/>
  <c r="P1452" i="17"/>
  <c r="R1452" i="17" s="1"/>
  <c r="N1452" i="17"/>
  <c r="J1452" i="17" l="1"/>
  <c r="L1452" i="17" s="1"/>
  <c r="U1452" i="17"/>
  <c r="Q1452" i="17"/>
  <c r="S1452" i="17" s="1"/>
  <c r="Z1452" i="17" l="1"/>
  <c r="T1452" i="17"/>
  <c r="X1452" i="17"/>
  <c r="Y1452" i="17"/>
  <c r="F1453" i="17"/>
  <c r="AA1452" i="17"/>
  <c r="AB1452" i="17"/>
  <c r="W1452" i="17"/>
  <c r="M1453" i="17"/>
  <c r="V1452" i="17"/>
  <c r="N1453" i="17" l="1"/>
  <c r="O1453" i="17"/>
  <c r="P1453" i="17"/>
  <c r="R1453" i="17" s="1"/>
  <c r="G1453" i="17"/>
  <c r="H1453" i="17"/>
  <c r="I1453" i="17"/>
  <c r="K1453" i="17" s="1"/>
  <c r="J1453" i="17" l="1"/>
  <c r="L1453" i="17" s="1"/>
  <c r="U1453" i="17"/>
  <c r="Q1453" i="17"/>
  <c r="T1453" i="17" l="1"/>
  <c r="S1453" i="17"/>
  <c r="AA1453" i="17" s="1"/>
  <c r="Y1453" i="17" l="1"/>
  <c r="Z1453" i="17"/>
  <c r="M1454" i="17"/>
  <c r="P1454" i="17" s="1"/>
  <c r="R1454" i="17" s="1"/>
  <c r="F1454" i="17"/>
  <c r="H1454" i="17" s="1"/>
  <c r="AB1453" i="17"/>
  <c r="X1453" i="17"/>
  <c r="W1453" i="17"/>
  <c r="V1453" i="17"/>
  <c r="O1454" i="17" l="1"/>
  <c r="N1454" i="17"/>
  <c r="I1454" i="17"/>
  <c r="K1454" i="17" s="1"/>
  <c r="U1454" i="17" s="1"/>
  <c r="G1454" i="17"/>
  <c r="J1454" i="17" l="1"/>
  <c r="L1454" i="17" s="1"/>
  <c r="Q1454" i="17"/>
  <c r="S1454" i="17" s="1"/>
  <c r="Z1454" i="17" l="1"/>
  <c r="W1454" i="17"/>
  <c r="T1454" i="17"/>
  <c r="V1454" i="17" s="1"/>
  <c r="AA1454" i="17"/>
  <c r="AB1454" i="17"/>
  <c r="X1454" i="17"/>
  <c r="Y1454" i="17"/>
  <c r="F1455" i="17"/>
  <c r="H1455" i="17" s="1"/>
  <c r="M1455" i="17"/>
  <c r="O1455" i="17" s="1"/>
  <c r="I1455" i="17" l="1"/>
  <c r="K1455" i="17" s="1"/>
  <c r="G1455" i="17"/>
  <c r="N1455" i="17"/>
  <c r="P1455" i="17"/>
  <c r="R1455" i="17" s="1"/>
  <c r="Q1455" i="17" l="1"/>
  <c r="S1455" i="17" s="1"/>
  <c r="U1455" i="17"/>
  <c r="J1455" i="17"/>
  <c r="T1455" i="17" l="1"/>
  <c r="L1455" i="17"/>
  <c r="Z1455" i="17" s="1"/>
  <c r="F1456" i="17" l="1"/>
  <c r="I1456" i="17" s="1"/>
  <c r="K1456" i="17" s="1"/>
  <c r="M1456" i="17"/>
  <c r="P1456" i="17" s="1"/>
  <c r="R1456" i="17" s="1"/>
  <c r="V1455" i="17"/>
  <c r="W1455" i="17"/>
  <c r="AB1455" i="17"/>
  <c r="X1455" i="17"/>
  <c r="Y1455" i="17"/>
  <c r="AA1455" i="17"/>
  <c r="O1456" i="17" l="1"/>
  <c r="N1456" i="17"/>
  <c r="H1456" i="17"/>
  <c r="G1456" i="17"/>
  <c r="U1456" i="17"/>
  <c r="Q1456" i="17" l="1"/>
  <c r="S1456" i="17" s="1"/>
  <c r="J1456" i="17"/>
  <c r="L1456" i="17" s="1"/>
  <c r="Z1456" i="17" l="1"/>
  <c r="M1457" i="17"/>
  <c r="N1457" i="17" s="1"/>
  <c r="AA1456" i="17"/>
  <c r="W1456" i="17"/>
  <c r="Y1456" i="17"/>
  <c r="F1457" i="17"/>
  <c r="H1457" i="17" s="1"/>
  <c r="AB1456" i="17"/>
  <c r="T1456" i="17"/>
  <c r="V1456" i="17" s="1"/>
  <c r="X1456" i="17"/>
  <c r="P1457" i="17" l="1"/>
  <c r="R1457" i="17" s="1"/>
  <c r="O1457" i="17"/>
  <c r="G1457" i="17"/>
  <c r="I1457" i="17"/>
  <c r="K1457" i="17" s="1"/>
  <c r="Q1457" i="17" l="1"/>
  <c r="S1457" i="17" s="1"/>
  <c r="U1457" i="17"/>
  <c r="J1457" i="17"/>
  <c r="T1457" i="17" l="1"/>
  <c r="L1457" i="17"/>
  <c r="Z1457" i="17" s="1"/>
  <c r="V1457" i="17" l="1"/>
  <c r="W1457" i="17"/>
  <c r="AB1457" i="17"/>
  <c r="AA1457" i="17"/>
  <c r="F1458" i="17"/>
  <c r="G1458" i="17" s="1"/>
  <c r="Y1457" i="17"/>
  <c r="M1458" i="17"/>
  <c r="P1458" i="17" s="1"/>
  <c r="R1458" i="17" s="1"/>
  <c r="X1457" i="17"/>
  <c r="H1458" i="17" l="1"/>
  <c r="I1458" i="17"/>
  <c r="K1458" i="17" s="1"/>
  <c r="U1458" i="17" s="1"/>
  <c r="N1458" i="17"/>
  <c r="O1458" i="17"/>
  <c r="Q1458" i="17" l="1"/>
  <c r="S1458" i="17" s="1"/>
  <c r="J1458" i="17"/>
  <c r="T1458" i="17" l="1"/>
  <c r="L1458" i="17"/>
  <c r="Z1458" i="17" s="1"/>
  <c r="V1458" i="17" l="1"/>
  <c r="F1459" i="17"/>
  <c r="H1459" i="17" s="1"/>
  <c r="Y1458" i="17"/>
  <c r="AB1458" i="17"/>
  <c r="M1459" i="17"/>
  <c r="N1459" i="17" s="1"/>
  <c r="AA1458" i="17"/>
  <c r="W1458" i="17"/>
  <c r="X1458" i="17"/>
  <c r="I1459" i="17" l="1"/>
  <c r="K1459" i="17" s="1"/>
  <c r="G1459" i="17"/>
  <c r="O1459" i="17"/>
  <c r="P1459" i="17"/>
  <c r="R1459" i="17" s="1"/>
  <c r="J1459" i="17" l="1"/>
  <c r="L1459" i="17" s="1"/>
  <c r="Q1459" i="17"/>
  <c r="S1459" i="17" s="1"/>
  <c r="U1459" i="17"/>
  <c r="AB1459" i="17" l="1"/>
  <c r="W1459" i="17"/>
  <c r="Z1459" i="17"/>
  <c r="AA1459" i="17"/>
  <c r="M1460" i="17"/>
  <c r="O1460" i="17" s="1"/>
  <c r="Y1459" i="17"/>
  <c r="X1459" i="17"/>
  <c r="F1460" i="17"/>
  <c r="G1460" i="17" s="1"/>
  <c r="T1459" i="17"/>
  <c r="V1459" i="17" s="1"/>
  <c r="P1460" i="17" l="1"/>
  <c r="R1460" i="17" s="1"/>
  <c r="N1460" i="17"/>
  <c r="I1460" i="17"/>
  <c r="K1460" i="17" s="1"/>
  <c r="H1460" i="17"/>
  <c r="U1460" i="17" l="1"/>
  <c r="Q1460" i="17"/>
  <c r="S1460" i="17" s="1"/>
  <c r="J1460" i="17"/>
  <c r="L1460" i="17" s="1"/>
  <c r="AB1460" i="17" l="1"/>
  <c r="Y1460" i="17"/>
  <c r="AA1460" i="17"/>
  <c r="T1460" i="17"/>
  <c r="V1460" i="17" s="1"/>
  <c r="M1461" i="17"/>
  <c r="N1461" i="17" s="1"/>
  <c r="Z1460" i="17"/>
  <c r="W1460" i="17"/>
  <c r="X1460" i="17"/>
  <c r="F1461" i="17"/>
  <c r="I1461" i="17" s="1"/>
  <c r="P1461" i="17" l="1"/>
  <c r="R1461" i="17" s="1"/>
  <c r="O1461" i="17"/>
  <c r="H1461" i="17"/>
  <c r="G1461" i="17"/>
  <c r="K1461" i="17"/>
  <c r="Q1461" i="17" l="1"/>
  <c r="S1461" i="17" s="1"/>
  <c r="U1461" i="17"/>
  <c r="J1461" i="17"/>
  <c r="T1461" i="17" l="1"/>
  <c r="L1461" i="17"/>
  <c r="Z1461" i="17" s="1"/>
  <c r="W1461" i="17" l="1"/>
  <c r="M1462" i="17"/>
  <c r="N1462" i="17" s="1"/>
  <c r="Y1461" i="17"/>
  <c r="F1462" i="17"/>
  <c r="G1462" i="17" s="1"/>
  <c r="AA1461" i="17"/>
  <c r="X1461" i="17"/>
  <c r="AB1461" i="17"/>
  <c r="V1461" i="17"/>
  <c r="O1462" i="17" l="1"/>
  <c r="P1462" i="17"/>
  <c r="R1462" i="17" s="1"/>
  <c r="H1462" i="17"/>
  <c r="I1462" i="17"/>
  <c r="K1462" i="17" s="1"/>
  <c r="Q1462" i="17" l="1"/>
  <c r="S1462" i="17" s="1"/>
  <c r="U1462" i="17"/>
  <c r="J1462" i="17"/>
  <c r="T1462" i="17" l="1"/>
  <c r="L1462" i="17"/>
  <c r="Z1462" i="17" s="1"/>
  <c r="W1462" i="17" l="1"/>
  <c r="V1462" i="17"/>
  <c r="AB1462" i="17"/>
  <c r="M1463" i="17"/>
  <c r="N1463" i="17" s="1"/>
  <c r="F1463" i="17"/>
  <c r="G1463" i="17" s="1"/>
  <c r="Y1462" i="17"/>
  <c r="AA1462" i="17"/>
  <c r="X1462" i="17"/>
  <c r="O1463" i="17" l="1"/>
  <c r="P1463" i="17"/>
  <c r="R1463" i="17" s="1"/>
  <c r="I1463" i="17"/>
  <c r="K1463" i="17" s="1"/>
  <c r="H1463" i="17"/>
  <c r="J1463" i="17" l="1"/>
  <c r="L1463" i="17" s="1"/>
  <c r="Q1463" i="17"/>
  <c r="S1463" i="17" s="1"/>
  <c r="U1463" i="17"/>
  <c r="W1463" i="17" l="1"/>
  <c r="F1464" i="17"/>
  <c r="I1464" i="17" s="1"/>
  <c r="K1464" i="17" s="1"/>
  <c r="T1463" i="17"/>
  <c r="V1463" i="17" s="1"/>
  <c r="Z1463" i="17"/>
  <c r="AA1463" i="17"/>
  <c r="Y1463" i="17"/>
  <c r="M1464" i="17"/>
  <c r="P1464" i="17" s="1"/>
  <c r="R1464" i="17" s="1"/>
  <c r="X1463" i="17"/>
  <c r="AB1463" i="17"/>
  <c r="H1464" i="17" l="1"/>
  <c r="G1464" i="17"/>
  <c r="J1464" i="17" s="1"/>
  <c r="O1464" i="17"/>
  <c r="N1464" i="17"/>
  <c r="U1464" i="17"/>
  <c r="Q1464" i="17" l="1"/>
  <c r="S1464" i="17" s="1"/>
  <c r="L1464" i="17"/>
  <c r="Z1464" i="17" l="1"/>
  <c r="T1464" i="17"/>
  <c r="F1465" i="17"/>
  <c r="W1464" i="17"/>
  <c r="X1464" i="17"/>
  <c r="AB1464" i="17"/>
  <c r="M1465" i="17"/>
  <c r="Y1464" i="17"/>
  <c r="AA1464" i="17"/>
  <c r="V1464" i="17"/>
  <c r="P1465" i="17" l="1"/>
  <c r="R1465" i="17" s="1"/>
  <c r="N1465" i="17"/>
  <c r="O1465" i="17"/>
  <c r="I1465" i="17"/>
  <c r="K1465" i="17" s="1"/>
  <c r="H1465" i="17"/>
  <c r="G1465" i="17"/>
  <c r="J1465" i="17" l="1"/>
  <c r="L1465" i="17" s="1"/>
  <c r="Q1465" i="17"/>
  <c r="S1465" i="17" s="1"/>
  <c r="U1465" i="17"/>
  <c r="Z1465" i="17" l="1"/>
  <c r="T1465" i="17"/>
  <c r="Y1465" i="17"/>
  <c r="M1466" i="17"/>
  <c r="W1465" i="17"/>
  <c r="F1466" i="17"/>
  <c r="AA1465" i="17"/>
  <c r="X1465" i="17"/>
  <c r="AB1465" i="17"/>
  <c r="V1465" i="17"/>
  <c r="H1466" i="17" l="1"/>
  <c r="I1466" i="17"/>
  <c r="K1466" i="17" s="1"/>
  <c r="G1466" i="17"/>
  <c r="N1466" i="17"/>
  <c r="P1466" i="17"/>
  <c r="R1466" i="17" s="1"/>
  <c r="O1466" i="17"/>
  <c r="Q1466" i="17" l="1"/>
  <c r="S1466" i="17" s="1"/>
  <c r="J1466" i="17"/>
  <c r="U1466" i="17"/>
  <c r="T1466" i="17" l="1"/>
  <c r="L1466" i="17"/>
  <c r="Z1466" i="17" s="1"/>
  <c r="F1467" i="17" l="1"/>
  <c r="AB1466" i="17"/>
  <c r="X1466" i="17"/>
  <c r="AA1466" i="17"/>
  <c r="Y1466" i="17"/>
  <c r="M1467" i="17"/>
  <c r="W1466" i="17"/>
  <c r="V1466" i="17"/>
  <c r="P1467" i="17" l="1"/>
  <c r="R1467" i="17" s="1"/>
  <c r="N1467" i="17"/>
  <c r="O1467" i="17"/>
  <c r="G1467" i="17"/>
  <c r="I1467" i="17"/>
  <c r="K1467" i="17" s="1"/>
  <c r="H1467" i="17"/>
  <c r="U1467" i="17" l="1"/>
  <c r="J1467" i="17"/>
  <c r="L1467" i="17" s="1"/>
  <c r="Q1467" i="17"/>
  <c r="T1467" i="17" l="1"/>
  <c r="S1467" i="17"/>
  <c r="W1467" i="17" s="1"/>
  <c r="M1468" i="17" l="1"/>
  <c r="P1468" i="17" s="1"/>
  <c r="R1468" i="17" s="1"/>
  <c r="V1467" i="17"/>
  <c r="Y1467" i="17"/>
  <c r="F1468" i="17"/>
  <c r="H1468" i="17" s="1"/>
  <c r="AB1467" i="17"/>
  <c r="Z1467" i="17"/>
  <c r="X1467" i="17"/>
  <c r="AA1467" i="17"/>
  <c r="N1468" i="17" l="1"/>
  <c r="O1468" i="17"/>
  <c r="G1468" i="17"/>
  <c r="I1468" i="17"/>
  <c r="K1468" i="17" s="1"/>
  <c r="U1468" i="17" s="1"/>
  <c r="Q1468" i="17" l="1"/>
  <c r="S1468" i="17" s="1"/>
  <c r="J1468" i="17"/>
  <c r="L1468" i="17" s="1"/>
  <c r="T1468" i="17" l="1"/>
  <c r="V1468" i="17" s="1"/>
  <c r="X1468" i="17"/>
  <c r="Y1468" i="17"/>
  <c r="Z1468" i="17"/>
  <c r="W1468" i="17"/>
  <c r="AB1468" i="17"/>
  <c r="F1469" i="17"/>
  <c r="G1469" i="17" s="1"/>
  <c r="AA1468" i="17"/>
  <c r="M1469" i="17"/>
  <c r="O1469" i="17" s="1"/>
  <c r="I1469" i="17" l="1"/>
  <c r="K1469" i="17" s="1"/>
  <c r="H1469" i="17"/>
  <c r="N1469" i="17"/>
  <c r="P1469" i="17"/>
  <c r="R1469" i="17" s="1"/>
  <c r="Q1469" i="17" l="1"/>
  <c r="S1469" i="17" s="1"/>
  <c r="J1469" i="17"/>
  <c r="L1469" i="17" s="1"/>
  <c r="U1469" i="17"/>
  <c r="W1469" i="17" l="1"/>
  <c r="T1469" i="17"/>
  <c r="V1469" i="17" s="1"/>
  <c r="Z1469" i="17"/>
  <c r="X1469" i="17"/>
  <c r="AA1469" i="17"/>
  <c r="Y1469" i="17"/>
  <c r="M1470" i="17"/>
  <c r="AB1469" i="17"/>
  <c r="F1470" i="17"/>
  <c r="H1470" i="17" l="1"/>
  <c r="G1470" i="17"/>
  <c r="I1470" i="17"/>
  <c r="K1470" i="17" s="1"/>
  <c r="O1470" i="17"/>
  <c r="N1470" i="17"/>
  <c r="P1470" i="17"/>
  <c r="R1470" i="17" s="1"/>
  <c r="U1470" i="17" l="1"/>
  <c r="Q1470" i="17"/>
  <c r="S1470" i="17" s="1"/>
  <c r="J1470" i="17"/>
  <c r="L1470" i="17" s="1"/>
  <c r="Z1470" i="17" l="1"/>
  <c r="F1471" i="17"/>
  <c r="AB1470" i="17"/>
  <c r="X1470" i="17"/>
  <c r="W1470" i="17"/>
  <c r="M1471" i="17"/>
  <c r="AA1470" i="17"/>
  <c r="Y1470" i="17"/>
  <c r="T1470" i="17"/>
  <c r="V1470" i="17" s="1"/>
  <c r="N1471" i="17" l="1"/>
  <c r="O1471" i="17"/>
  <c r="P1471" i="17"/>
  <c r="R1471" i="17" s="1"/>
  <c r="G1471" i="17"/>
  <c r="I1471" i="17"/>
  <c r="K1471" i="17" s="1"/>
  <c r="H1471" i="17"/>
  <c r="J1471" i="17" l="1"/>
  <c r="L1471" i="17" s="1"/>
  <c r="U1471" i="17"/>
  <c r="Q1471" i="17"/>
  <c r="S1471" i="17" s="1"/>
  <c r="AB1471" i="17" l="1"/>
  <c r="Z1471" i="17"/>
  <c r="W1471" i="17"/>
  <c r="Y1471" i="17"/>
  <c r="F1472" i="17"/>
  <c r="AA1471" i="17"/>
  <c r="T1471" i="17"/>
  <c r="V1471" i="17" s="1"/>
  <c r="M1472" i="17"/>
  <c r="X1471" i="17"/>
  <c r="I1472" i="17" l="1"/>
  <c r="K1472" i="17" s="1"/>
  <c r="H1472" i="17"/>
  <c r="G1472" i="17"/>
  <c r="O1472" i="17"/>
  <c r="P1472" i="17"/>
  <c r="R1472" i="17" s="1"/>
  <c r="N1472" i="17"/>
  <c r="Q1472" i="17" l="1"/>
  <c r="S1472" i="17" s="1"/>
  <c r="U1472" i="17"/>
  <c r="J1472" i="17"/>
  <c r="T1472" i="17" l="1"/>
  <c r="L1472" i="17"/>
  <c r="Z1472" i="17" s="1"/>
  <c r="W1472" i="17" l="1"/>
  <c r="AA1472" i="17"/>
  <c r="X1472" i="17"/>
  <c r="AB1472" i="17"/>
  <c r="F1473" i="17"/>
  <c r="M1473" i="17"/>
  <c r="Y1472" i="17"/>
  <c r="V1472" i="17"/>
  <c r="O1473" i="17" l="1"/>
  <c r="N1473" i="17"/>
  <c r="P1473" i="17"/>
  <c r="R1473" i="17" s="1"/>
  <c r="I1473" i="17"/>
  <c r="K1473" i="17" s="1"/>
  <c r="G1473" i="17"/>
  <c r="H1473" i="17"/>
  <c r="J1473" i="17" l="1"/>
  <c r="L1473" i="17" s="1"/>
  <c r="Q1473" i="17"/>
  <c r="U1473" i="17"/>
  <c r="T1473" i="17" l="1"/>
  <c r="S1473" i="17"/>
  <c r="Z1473" i="17" s="1"/>
  <c r="AA1473" i="17" l="1"/>
  <c r="AB1473" i="17"/>
  <c r="V1473" i="17"/>
  <c r="M1474" i="17"/>
  <c r="Y1473" i="17"/>
  <c r="W1473" i="17"/>
  <c r="X1473" i="17"/>
  <c r="F1474" i="17"/>
  <c r="I1474" i="17" l="1"/>
  <c r="K1474" i="17" s="1"/>
  <c r="H1474" i="17"/>
  <c r="G1474" i="17"/>
  <c r="O1474" i="17"/>
  <c r="P1474" i="17"/>
  <c r="R1474" i="17" s="1"/>
  <c r="N1474" i="17"/>
  <c r="Q1474" i="17" l="1"/>
  <c r="S1474" i="17" s="1"/>
  <c r="U1474" i="17"/>
  <c r="J1474" i="17"/>
  <c r="T1474" i="17" l="1"/>
  <c r="L1474" i="17"/>
  <c r="Z1474" i="17" s="1"/>
  <c r="M1475" i="17" l="1"/>
  <c r="AA1474" i="17"/>
  <c r="Y1474" i="17"/>
  <c r="AB1474" i="17"/>
  <c r="X1474" i="17"/>
  <c r="F1475" i="17"/>
  <c r="W1474" i="17"/>
  <c r="V1474" i="17"/>
  <c r="G1475" i="17" l="1"/>
  <c r="I1475" i="17"/>
  <c r="K1475" i="17" s="1"/>
  <c r="H1475" i="17"/>
  <c r="O1475" i="17"/>
  <c r="N1475" i="17"/>
  <c r="P1475" i="17"/>
  <c r="R1475" i="17" s="1"/>
  <c r="Q1475" i="17" l="1"/>
  <c r="S1475" i="17" s="1"/>
  <c r="J1475" i="17"/>
  <c r="U1475" i="17"/>
  <c r="T1475" i="17" l="1"/>
  <c r="L1475" i="17"/>
  <c r="Z1475" i="17" s="1"/>
  <c r="X1475" i="17" l="1"/>
  <c r="Y1475" i="17"/>
  <c r="M1476" i="17"/>
  <c r="F1476" i="17"/>
  <c r="W1475" i="17"/>
  <c r="AA1475" i="17"/>
  <c r="AB1475" i="17"/>
  <c r="V1475" i="17"/>
  <c r="N1476" i="17" l="1"/>
  <c r="P1476" i="17"/>
  <c r="R1476" i="17" s="1"/>
  <c r="O1476" i="17"/>
  <c r="H1476" i="17"/>
  <c r="G1476" i="17"/>
  <c r="I1476" i="17"/>
  <c r="K1476" i="17" s="1"/>
  <c r="U1476" i="17" l="1"/>
  <c r="J1476" i="17"/>
  <c r="Q1476" i="17"/>
  <c r="S1476" i="17" s="1"/>
  <c r="T1476" i="17" l="1"/>
  <c r="L1476" i="17"/>
  <c r="Z1476" i="17" s="1"/>
  <c r="F1477" i="17" l="1"/>
  <c r="X1476" i="17"/>
  <c r="M1477" i="17"/>
  <c r="AB1476" i="17"/>
  <c r="Y1476" i="17"/>
  <c r="AA1476" i="17"/>
  <c r="W1476" i="17"/>
  <c r="V1476" i="17"/>
  <c r="P1477" i="17" l="1"/>
  <c r="R1477" i="17" s="1"/>
  <c r="O1477" i="17"/>
  <c r="N1477" i="17"/>
  <c r="I1477" i="17"/>
  <c r="K1477" i="17" s="1"/>
  <c r="G1477" i="17"/>
  <c r="H1477" i="17"/>
  <c r="U1477" i="17" l="1"/>
  <c r="Q1477" i="17"/>
  <c r="S1477" i="17" s="1"/>
  <c r="J1477" i="17"/>
  <c r="L1477" i="17" s="1"/>
  <c r="F1478" i="17" l="1"/>
  <c r="G1478" i="17" s="1"/>
  <c r="W1477" i="17"/>
  <c r="Y1477" i="17"/>
  <c r="AA1477" i="17"/>
  <c r="T1477" i="17"/>
  <c r="V1477" i="17" s="1"/>
  <c r="M1478" i="17"/>
  <c r="O1478" i="17" s="1"/>
  <c r="Z1477" i="17"/>
  <c r="X1477" i="17"/>
  <c r="AB1477" i="17"/>
  <c r="H1478" i="17" l="1"/>
  <c r="I1478" i="17"/>
  <c r="K1478" i="17" s="1"/>
  <c r="N1478" i="17"/>
  <c r="P1478" i="17"/>
  <c r="R1478" i="17" s="1"/>
  <c r="U1478" i="17" l="1"/>
  <c r="J1478" i="17"/>
  <c r="L1478" i="17" s="1"/>
  <c r="Q1478" i="17"/>
  <c r="S1478" i="17" s="1"/>
  <c r="F1479" i="17" l="1"/>
  <c r="I1479" i="17" s="1"/>
  <c r="K1479" i="17" s="1"/>
  <c r="W1478" i="17"/>
  <c r="Z1478" i="17"/>
  <c r="T1478" i="17"/>
  <c r="V1478" i="17" s="1"/>
  <c r="M1479" i="17"/>
  <c r="O1479" i="17" s="1"/>
  <c r="Y1478" i="17"/>
  <c r="X1478" i="17"/>
  <c r="AB1478" i="17"/>
  <c r="AA1478" i="17"/>
  <c r="G1479" i="17" l="1"/>
  <c r="H1479" i="17"/>
  <c r="N1479" i="17"/>
  <c r="P1479" i="17"/>
  <c r="R1479" i="17" s="1"/>
  <c r="U1479" i="17" s="1"/>
  <c r="J1479" i="17" l="1"/>
  <c r="L1479" i="17" s="1"/>
  <c r="Q1479" i="17"/>
  <c r="S1479" i="17" s="1"/>
  <c r="M1480" i="17" s="1"/>
  <c r="W1479" i="17" l="1"/>
  <c r="Z1479" i="17"/>
  <c r="T1479" i="17"/>
  <c r="V1479" i="17" s="1"/>
  <c r="AB1479" i="17"/>
  <c r="X1479" i="17"/>
  <c r="AA1479" i="17"/>
  <c r="Y1479" i="17"/>
  <c r="F1480" i="17"/>
  <c r="I1480" i="17" s="1"/>
  <c r="K1480" i="17" s="1"/>
  <c r="O1480" i="17"/>
  <c r="N1480" i="17"/>
  <c r="P1480" i="17"/>
  <c r="R1480" i="17" s="1"/>
  <c r="H1480" i="17" l="1"/>
  <c r="G1480" i="17"/>
  <c r="Q1480" i="17"/>
  <c r="S1480" i="17" s="1"/>
  <c r="U1480" i="17"/>
  <c r="J1480" i="17" l="1"/>
  <c r="T1480" i="17" s="1"/>
  <c r="L1480" i="17" l="1"/>
  <c r="AB1480" i="17" s="1"/>
  <c r="Z1480" i="17" l="1"/>
  <c r="V1480" i="17"/>
  <c r="Y1480" i="17"/>
  <c r="AA1480" i="17"/>
  <c r="F1481" i="17"/>
  <c r="I1481" i="17" s="1"/>
  <c r="K1481" i="17" s="1"/>
  <c r="M1481" i="17"/>
  <c r="P1481" i="17" s="1"/>
  <c r="R1481" i="17" s="1"/>
  <c r="X1480" i="17"/>
  <c r="W1480" i="17"/>
  <c r="G1481" i="17" l="1"/>
  <c r="H1481" i="17"/>
  <c r="U1481" i="17"/>
  <c r="N1481" i="17"/>
  <c r="O1481" i="17"/>
  <c r="J1481" i="17" l="1"/>
  <c r="L1481" i="17" s="1"/>
  <c r="Q1481" i="17"/>
  <c r="S1481" i="17" s="1"/>
  <c r="W1481" i="17" l="1"/>
  <c r="F1482" i="17"/>
  <c r="H1482" i="17" s="1"/>
  <c r="AB1481" i="17"/>
  <c r="AA1481" i="17"/>
  <c r="X1481" i="17"/>
  <c r="Y1481" i="17"/>
  <c r="Z1481" i="17"/>
  <c r="T1481" i="17"/>
  <c r="V1481" i="17" s="1"/>
  <c r="M1482" i="17"/>
  <c r="N1482" i="17" s="1"/>
  <c r="G1482" i="17" l="1"/>
  <c r="I1482" i="17"/>
  <c r="K1482" i="17" s="1"/>
  <c r="O1482" i="17"/>
  <c r="P1482" i="17"/>
  <c r="R1482" i="17" s="1"/>
  <c r="U1482" i="17" l="1"/>
  <c r="J1482" i="17"/>
  <c r="L1482" i="17" s="1"/>
  <c r="Q1482" i="17"/>
  <c r="T1482" i="17" l="1"/>
  <c r="S1482" i="17"/>
  <c r="AA1482" i="17" s="1"/>
  <c r="Z1482" i="17" l="1"/>
  <c r="W1482" i="17"/>
  <c r="Y1482" i="17"/>
  <c r="F1483" i="17"/>
  <c r="V1482" i="17"/>
  <c r="M1483" i="17"/>
  <c r="AB1482" i="17"/>
  <c r="X1482" i="17"/>
  <c r="P1483" i="17" l="1"/>
  <c r="R1483" i="17" s="1"/>
  <c r="N1483" i="17"/>
  <c r="O1483" i="17"/>
  <c r="I1483" i="17"/>
  <c r="K1483" i="17" s="1"/>
  <c r="G1483" i="17"/>
  <c r="H1483" i="17"/>
  <c r="U1483" i="17" l="1"/>
  <c r="Q1483" i="17"/>
  <c r="S1483" i="17" s="1"/>
  <c r="J1483" i="17"/>
  <c r="L1483" i="17" l="1"/>
  <c r="T1483" i="17"/>
  <c r="F1484" i="17" l="1"/>
  <c r="Z1483" i="17"/>
  <c r="X1483" i="17"/>
  <c r="AB1483" i="17"/>
  <c r="V1483" i="17"/>
  <c r="AA1483" i="17"/>
  <c r="M1484" i="17"/>
  <c r="Y1483" i="17"/>
  <c r="W1483" i="17"/>
  <c r="P1484" i="17" l="1"/>
  <c r="R1484" i="17" s="1"/>
  <c r="O1484" i="17"/>
  <c r="N1484" i="17"/>
  <c r="G1484" i="17"/>
  <c r="H1484" i="17"/>
  <c r="I1484" i="17"/>
  <c r="K1484" i="17" s="1"/>
  <c r="U1484" i="17" l="1"/>
  <c r="J1484" i="17"/>
  <c r="L1484" i="17" s="1"/>
  <c r="Q1484" i="17"/>
  <c r="S1484" i="17" s="1"/>
  <c r="F1485" i="17" l="1"/>
  <c r="H1485" i="17" s="1"/>
  <c r="Z1484" i="17"/>
  <c r="AA1484" i="17"/>
  <c r="AB1484" i="17"/>
  <c r="W1484" i="17"/>
  <c r="X1484" i="17"/>
  <c r="T1484" i="17"/>
  <c r="V1484" i="17" s="1"/>
  <c r="M1485" i="17"/>
  <c r="Y1484" i="17"/>
  <c r="I1485" i="17" l="1"/>
  <c r="K1485" i="17" s="1"/>
  <c r="G1485" i="17"/>
  <c r="O1485" i="17"/>
  <c r="P1485" i="17"/>
  <c r="R1485" i="17" s="1"/>
  <c r="N1485" i="17"/>
  <c r="J1485" i="17" l="1"/>
  <c r="L1485" i="17" s="1"/>
  <c r="U1485" i="17"/>
  <c r="Q1485" i="17"/>
  <c r="T1485" i="17" l="1"/>
  <c r="S1485" i="17"/>
  <c r="AA1485" i="17" s="1"/>
  <c r="W1485" i="17" l="1"/>
  <c r="V1485" i="17"/>
  <c r="Z1485" i="17"/>
  <c r="X1485" i="17"/>
  <c r="F1486" i="17"/>
  <c r="H1486" i="17" s="1"/>
  <c r="M1486" i="17"/>
  <c r="N1486" i="17" s="1"/>
  <c r="Y1485" i="17"/>
  <c r="AB1485" i="17"/>
  <c r="G1486" i="17" l="1"/>
  <c r="I1486" i="17"/>
  <c r="K1486" i="17" s="1"/>
  <c r="O1486" i="17"/>
  <c r="P1486" i="17"/>
  <c r="R1486" i="17" s="1"/>
  <c r="Q1486" i="17" l="1"/>
  <c r="S1486" i="17" s="1"/>
  <c r="U1486" i="17"/>
  <c r="J1486" i="17"/>
  <c r="L1486" i="17" s="1"/>
  <c r="T1486" i="17" l="1"/>
  <c r="Y1486" i="17"/>
  <c r="W1486" i="17"/>
  <c r="F1487" i="17"/>
  <c r="AB1486" i="17"/>
  <c r="M1487" i="17"/>
  <c r="Z1486" i="17"/>
  <c r="AA1486" i="17"/>
  <c r="X1486" i="17"/>
  <c r="V1486" i="17"/>
  <c r="H1487" i="17" l="1"/>
  <c r="G1487" i="17"/>
  <c r="I1487" i="17"/>
  <c r="K1487" i="17" s="1"/>
  <c r="O1487" i="17"/>
  <c r="N1487" i="17"/>
  <c r="P1487" i="17"/>
  <c r="R1487" i="17" s="1"/>
  <c r="J1487" i="17" l="1"/>
  <c r="L1487" i="17" s="1"/>
  <c r="Q1487" i="17"/>
  <c r="S1487" i="17" s="1"/>
  <c r="U1487" i="17"/>
  <c r="T1487" i="17" l="1"/>
  <c r="V1487" i="17" s="1"/>
  <c r="AA1487" i="17"/>
  <c r="Z1487" i="17"/>
  <c r="X1487" i="17"/>
  <c r="F1488" i="17"/>
  <c r="M1488" i="17"/>
  <c r="AB1487" i="17"/>
  <c r="Y1487" i="17"/>
  <c r="W1487" i="17"/>
  <c r="G1488" i="17" l="1"/>
  <c r="H1488" i="17"/>
  <c r="I1488" i="17"/>
  <c r="K1488" i="17" s="1"/>
  <c r="P1488" i="17"/>
  <c r="R1488" i="17" s="1"/>
  <c r="O1488" i="17"/>
  <c r="N1488" i="17"/>
  <c r="J1488" i="17" l="1"/>
  <c r="L1488" i="17" s="1"/>
  <c r="U1488" i="17"/>
  <c r="Q1488" i="17"/>
  <c r="S1488" i="17" s="1"/>
  <c r="T1488" i="17" l="1"/>
  <c r="V1488" i="17" s="1"/>
  <c r="Z1488" i="17"/>
  <c r="AB1488" i="17"/>
  <c r="W1488" i="17"/>
  <c r="AA1488" i="17"/>
  <c r="F1489" i="17"/>
  <c r="M1489" i="17"/>
  <c r="Y1488" i="17"/>
  <c r="X1488" i="17"/>
  <c r="O1489" i="17" l="1"/>
  <c r="P1489" i="17"/>
  <c r="R1489" i="17" s="1"/>
  <c r="N1489" i="17"/>
  <c r="H1489" i="17"/>
  <c r="G1489" i="17"/>
  <c r="I1489" i="17"/>
  <c r="K1489" i="17" s="1"/>
  <c r="Q1489" i="17" l="1"/>
  <c r="S1489" i="17" s="1"/>
  <c r="U1489" i="17"/>
  <c r="J1489" i="17"/>
  <c r="L1489" i="17" l="1"/>
  <c r="T1489" i="17"/>
  <c r="V1489" i="17" l="1"/>
  <c r="Y1489" i="17"/>
  <c r="W1489" i="17"/>
  <c r="X1489" i="17"/>
  <c r="AA1489" i="17"/>
  <c r="F1490" i="17"/>
  <c r="AB1489" i="17"/>
  <c r="Z1489" i="17"/>
  <c r="M1490" i="17"/>
  <c r="G1490" i="17" l="1"/>
  <c r="H1490" i="17"/>
  <c r="I1490" i="17"/>
  <c r="K1490" i="17" s="1"/>
  <c r="N1490" i="17"/>
  <c r="P1490" i="17"/>
  <c r="R1490" i="17" s="1"/>
  <c r="O1490" i="17"/>
  <c r="Q1490" i="17" l="1"/>
  <c r="S1490" i="17" s="1"/>
  <c r="J1490" i="17"/>
  <c r="U1490" i="17"/>
  <c r="T1490" i="17" l="1"/>
  <c r="L1490" i="17"/>
  <c r="Z1490" i="17" s="1"/>
  <c r="F1491" i="17" l="1"/>
  <c r="H1491" i="17" s="1"/>
  <c r="W1490" i="17"/>
  <c r="X1490" i="17"/>
  <c r="V1490" i="17"/>
  <c r="M1491" i="17"/>
  <c r="O1491" i="17" s="1"/>
  <c r="AA1490" i="17"/>
  <c r="AB1490" i="17"/>
  <c r="Y1490" i="17"/>
  <c r="I1491" i="17"/>
  <c r="K1491" i="17" s="1"/>
  <c r="G1491" i="17"/>
  <c r="P1491" i="17" l="1"/>
  <c r="R1491" i="17" s="1"/>
  <c r="U1491" i="17" s="1"/>
  <c r="N1491" i="17"/>
  <c r="J1491" i="17"/>
  <c r="L1491" i="17" s="1"/>
  <c r="Q1491" i="17" l="1"/>
  <c r="S1491" i="17" s="1"/>
  <c r="X1491" i="17" l="1"/>
  <c r="AB1491" i="17"/>
  <c r="T1491" i="17"/>
  <c r="V1491" i="17" s="1"/>
  <c r="Z1491" i="17"/>
  <c r="W1491" i="17"/>
  <c r="Y1491" i="17"/>
  <c r="F1492" i="17"/>
  <c r="I1492" i="17" s="1"/>
  <c r="K1492" i="17" s="1"/>
  <c r="AA1491" i="17"/>
  <c r="M1492" i="17"/>
  <c r="O1492" i="17" s="1"/>
  <c r="G1492" i="17" l="1"/>
  <c r="H1492" i="17"/>
  <c r="P1492" i="17"/>
  <c r="R1492" i="17" s="1"/>
  <c r="U1492" i="17" s="1"/>
  <c r="N1492" i="17"/>
  <c r="Q1492" i="17" l="1"/>
  <c r="S1492" i="17" s="1"/>
  <c r="J1492" i="17"/>
  <c r="L1492" i="17" s="1"/>
  <c r="Z1492" i="17" l="1"/>
  <c r="T1492" i="17"/>
  <c r="V1492" i="17" s="1"/>
  <c r="M1493" i="17"/>
  <c r="P1493" i="17" s="1"/>
  <c r="R1493" i="17" s="1"/>
  <c r="AB1492" i="17"/>
  <c r="X1492" i="17"/>
  <c r="AA1492" i="17"/>
  <c r="W1492" i="17"/>
  <c r="Y1492" i="17"/>
  <c r="F1493" i="17"/>
  <c r="O1493" i="17" l="1"/>
  <c r="N1493" i="17"/>
  <c r="I1493" i="17"/>
  <c r="K1493" i="17" s="1"/>
  <c r="U1493" i="17" s="1"/>
  <c r="G1493" i="17"/>
  <c r="H1493" i="17"/>
  <c r="Q1493" i="17" l="1"/>
  <c r="S1493" i="17" s="1"/>
  <c r="J1493" i="17"/>
  <c r="L1493" i="17" s="1"/>
  <c r="X1493" i="17" l="1"/>
  <c r="F1494" i="17"/>
  <c r="G1494" i="17" s="1"/>
  <c r="M1494" i="17"/>
  <c r="N1494" i="17" s="1"/>
  <c r="AB1493" i="17"/>
  <c r="AA1493" i="17"/>
  <c r="W1493" i="17"/>
  <c r="Y1493" i="17"/>
  <c r="Z1493" i="17"/>
  <c r="T1493" i="17"/>
  <c r="V1493" i="17" s="1"/>
  <c r="H1494" i="17" l="1"/>
  <c r="I1494" i="17"/>
  <c r="K1494" i="17" s="1"/>
  <c r="P1494" i="17"/>
  <c r="R1494" i="17" s="1"/>
  <c r="O1494" i="17"/>
  <c r="U1494" i="17" l="1"/>
  <c r="J1494" i="17"/>
  <c r="L1494" i="17" s="1"/>
  <c r="Q1494" i="17"/>
  <c r="S1494" i="17" s="1"/>
  <c r="X1494" i="17" l="1"/>
  <c r="Z1494" i="17"/>
  <c r="F1495" i="17"/>
  <c r="I1495" i="17" s="1"/>
  <c r="K1495" i="17" s="1"/>
  <c r="W1494" i="17"/>
  <c r="AB1494" i="17"/>
  <c r="Y1494" i="17"/>
  <c r="AA1494" i="17"/>
  <c r="M1495" i="17"/>
  <c r="N1495" i="17" s="1"/>
  <c r="T1494" i="17"/>
  <c r="V1494" i="17" s="1"/>
  <c r="H1495" i="17" l="1"/>
  <c r="G1495" i="17"/>
  <c r="O1495" i="17"/>
  <c r="P1495" i="17"/>
  <c r="R1495" i="17" s="1"/>
  <c r="U1495" i="17" s="1"/>
  <c r="J1495" i="17" l="1"/>
  <c r="L1495" i="17" s="1"/>
  <c r="Q1495" i="17"/>
  <c r="S1495" i="17" s="1"/>
  <c r="W1495" i="17" l="1"/>
  <c r="X1495" i="17"/>
  <c r="Z1495" i="17"/>
  <c r="F1496" i="17"/>
  <c r="H1496" i="17" s="1"/>
  <c r="AA1495" i="17"/>
  <c r="Y1495" i="17"/>
  <c r="AB1495" i="17"/>
  <c r="M1496" i="17"/>
  <c r="O1496" i="17" s="1"/>
  <c r="T1495" i="17"/>
  <c r="V1495" i="17" s="1"/>
  <c r="I1496" i="17" l="1"/>
  <c r="K1496" i="17" s="1"/>
  <c r="G1496" i="17"/>
  <c r="P1496" i="17"/>
  <c r="R1496" i="17" s="1"/>
  <c r="N1496" i="17"/>
  <c r="U1496" i="17" l="1"/>
  <c r="J1496" i="17"/>
  <c r="L1496" i="17" s="1"/>
  <c r="Q1496" i="17"/>
  <c r="S1496" i="17" s="1"/>
  <c r="T1496" i="17" l="1"/>
  <c r="V1496" i="17" s="1"/>
  <c r="X1496" i="17"/>
  <c r="Y1496" i="17"/>
  <c r="M1497" i="17"/>
  <c r="O1497" i="17" s="1"/>
  <c r="Z1496" i="17"/>
  <c r="F1497" i="17"/>
  <c r="AA1496" i="17"/>
  <c r="W1496" i="17"/>
  <c r="AB1496" i="17"/>
  <c r="N1497" i="17" l="1"/>
  <c r="P1497" i="17"/>
  <c r="R1497" i="17" s="1"/>
  <c r="H1497" i="17"/>
  <c r="G1497" i="17"/>
  <c r="I1497" i="17"/>
  <c r="K1497" i="17" s="1"/>
  <c r="U1497" i="17" l="1"/>
  <c r="Q1497" i="17"/>
  <c r="S1497" i="17" s="1"/>
  <c r="J1497" i="17"/>
  <c r="T1497" i="17" l="1"/>
  <c r="L1497" i="17"/>
  <c r="Z1497" i="17" l="1"/>
  <c r="F1498" i="17"/>
  <c r="V1497" i="17"/>
  <c r="M1498" i="17"/>
  <c r="AA1497" i="17"/>
  <c r="Y1497" i="17"/>
  <c r="X1497" i="17"/>
  <c r="AB1497" i="17"/>
  <c r="W1497" i="17"/>
  <c r="N1498" i="17" l="1"/>
  <c r="O1498" i="17"/>
  <c r="P1498" i="17"/>
  <c r="R1498" i="17" s="1"/>
  <c r="G1498" i="17"/>
  <c r="I1498" i="17"/>
  <c r="K1498" i="17" s="1"/>
  <c r="H1498" i="17"/>
  <c r="J1498" i="17" l="1"/>
  <c r="L1498" i="17" s="1"/>
  <c r="U1498" i="17"/>
  <c r="Q1498" i="17"/>
  <c r="S1498" i="17" s="1"/>
  <c r="W1498" i="17" l="1"/>
  <c r="Z1498" i="17"/>
  <c r="AB1498" i="17"/>
  <c r="M1499" i="17"/>
  <c r="P1499" i="17" s="1"/>
  <c r="R1499" i="17" s="1"/>
  <c r="AA1498" i="17"/>
  <c r="F1499" i="17"/>
  <c r="T1498" i="17"/>
  <c r="V1498" i="17" s="1"/>
  <c r="Y1498" i="17"/>
  <c r="X1498" i="17"/>
  <c r="O1499" i="17" l="1"/>
  <c r="N1499" i="17"/>
  <c r="I1499" i="17"/>
  <c r="K1499" i="17" s="1"/>
  <c r="U1499" i="17" s="1"/>
  <c r="H1499" i="17"/>
  <c r="G1499" i="17"/>
  <c r="Q1499" i="17" l="1"/>
  <c r="S1499" i="17" s="1"/>
  <c r="J1499" i="17"/>
  <c r="L1499" i="17" s="1"/>
  <c r="W1499" i="17" l="1"/>
  <c r="T1499" i="17"/>
  <c r="V1499" i="17" s="1"/>
  <c r="AB1499" i="17"/>
  <c r="F1500" i="17"/>
  <c r="H1500" i="17" s="1"/>
  <c r="Y1499" i="17"/>
  <c r="Z1499" i="17"/>
  <c r="X1499" i="17"/>
  <c r="AA1499" i="17"/>
  <c r="M1500" i="17"/>
  <c r="G1500" i="17" l="1"/>
  <c r="I1500" i="17"/>
  <c r="K1500" i="17" s="1"/>
  <c r="P1500" i="17"/>
  <c r="R1500" i="17" s="1"/>
  <c r="O1500" i="17"/>
  <c r="N1500" i="17"/>
  <c r="U1500" i="17" l="1"/>
  <c r="J1500" i="17"/>
  <c r="L1500" i="17" s="1"/>
  <c r="Q1500" i="17"/>
  <c r="S1500" i="17" s="1"/>
  <c r="T1500" i="17" l="1"/>
  <c r="V1500" i="17" s="1"/>
  <c r="AB1500" i="17"/>
  <c r="M1501" i="17"/>
  <c r="N1501" i="17" s="1"/>
  <c r="Y1500" i="17"/>
  <c r="AA1500" i="17"/>
  <c r="F1501" i="17"/>
  <c r="I1501" i="17" s="1"/>
  <c r="K1501" i="17" s="1"/>
  <c r="W1500" i="17"/>
  <c r="Z1500" i="17"/>
  <c r="X1500" i="17"/>
  <c r="H1501" i="17" l="1"/>
  <c r="G1501" i="17"/>
  <c r="O1501" i="17"/>
  <c r="P1501" i="17"/>
  <c r="R1501" i="17" s="1"/>
  <c r="U1501" i="17" s="1"/>
  <c r="J1501" i="17" l="1"/>
  <c r="L1501" i="17" s="1"/>
  <c r="Q1501" i="17"/>
  <c r="S1501" i="17" s="1"/>
  <c r="Z1501" i="17" l="1"/>
  <c r="X1501" i="17"/>
  <c r="M1502" i="17"/>
  <c r="P1502" i="17" s="1"/>
  <c r="R1502" i="17" s="1"/>
  <c r="F1502" i="17"/>
  <c r="G1502" i="17" s="1"/>
  <c r="Y1501" i="17"/>
  <c r="AA1501" i="17"/>
  <c r="W1501" i="17"/>
  <c r="T1501" i="17"/>
  <c r="V1501" i="17" s="1"/>
  <c r="AB1501" i="17"/>
  <c r="O1502" i="17" l="1"/>
  <c r="N1502" i="17"/>
  <c r="I1502" i="17"/>
  <c r="K1502" i="17" s="1"/>
  <c r="U1502" i="17" s="1"/>
  <c r="H1502" i="17"/>
  <c r="J1502" i="17" l="1"/>
  <c r="L1502" i="17" s="1"/>
  <c r="Q1502" i="17"/>
  <c r="S1502" i="17" s="1"/>
  <c r="AA1502" i="17" l="1"/>
  <c r="W1502" i="17"/>
  <c r="Z1502" i="17"/>
  <c r="T1502" i="17"/>
  <c r="V1502" i="17" s="1"/>
  <c r="AB1502" i="17"/>
  <c r="Y1502" i="17"/>
  <c r="X1502" i="17"/>
  <c r="F1503" i="17"/>
  <c r="G1503" i="17" s="1"/>
  <c r="M1503" i="17"/>
  <c r="P1503" i="17" s="1"/>
  <c r="R1503" i="17" s="1"/>
  <c r="O1503" i="17" l="1"/>
  <c r="H1503" i="17"/>
  <c r="N1503" i="17"/>
  <c r="I1503" i="17"/>
  <c r="K1503" i="17" s="1"/>
  <c r="U1503" i="17" s="1"/>
  <c r="Q1503" i="17" l="1"/>
  <c r="S1503" i="17" s="1"/>
  <c r="J1503" i="17"/>
  <c r="L1503" i="17" s="1"/>
  <c r="Z1503" i="17" l="1"/>
  <c r="F1504" i="17"/>
  <c r="I1504" i="17" s="1"/>
  <c r="K1504" i="17" s="1"/>
  <c r="AB1503" i="17"/>
  <c r="M1504" i="17"/>
  <c r="O1504" i="17" s="1"/>
  <c r="AA1503" i="17"/>
  <c r="W1503" i="17"/>
  <c r="X1503" i="17"/>
  <c r="Y1503" i="17"/>
  <c r="T1503" i="17"/>
  <c r="V1503" i="17" s="1"/>
  <c r="H1504" i="17" l="1"/>
  <c r="G1504" i="17"/>
  <c r="J1504" i="17" s="1"/>
  <c r="L1504" i="17" s="1"/>
  <c r="N1504" i="17"/>
  <c r="P1504" i="17"/>
  <c r="R1504" i="17" s="1"/>
  <c r="U1504" i="17" s="1"/>
  <c r="Q1504" i="17" l="1"/>
  <c r="S1504" i="17" s="1"/>
  <c r="Y1504" i="17" s="1"/>
  <c r="Z1504" i="17" l="1"/>
  <c r="W1504" i="17"/>
  <c r="T1504" i="17"/>
  <c r="V1504" i="17" s="1"/>
  <c r="AA1504" i="17"/>
  <c r="AB1504" i="17"/>
  <c r="M1505" i="17"/>
  <c r="O1505" i="17" s="1"/>
  <c r="F1505" i="17"/>
  <c r="H1505" i="17" s="1"/>
  <c r="X1504" i="17"/>
  <c r="N1505" i="17" l="1"/>
  <c r="P1505" i="17"/>
  <c r="R1505" i="17" s="1"/>
  <c r="I1505" i="17"/>
  <c r="K1505" i="17" s="1"/>
  <c r="G1505" i="17"/>
  <c r="J1505" i="17" l="1"/>
  <c r="L1505" i="17" s="1"/>
  <c r="Q1505" i="17"/>
  <c r="S1505" i="17" s="1"/>
  <c r="U1505" i="17"/>
  <c r="Z1505" i="17" l="1"/>
  <c r="T1505" i="17"/>
  <c r="V1505" i="17" s="1"/>
  <c r="F1506" i="17"/>
  <c r="I1506" i="17" s="1"/>
  <c r="K1506" i="17" s="1"/>
  <c r="M1506" i="17"/>
  <c r="P1506" i="17" s="1"/>
  <c r="R1506" i="17" s="1"/>
  <c r="X1505" i="17"/>
  <c r="AA1505" i="17"/>
  <c r="Y1505" i="17"/>
  <c r="AB1505" i="17"/>
  <c r="W1505" i="17"/>
  <c r="H1506" i="17" l="1"/>
  <c r="G1506" i="17"/>
  <c r="N1506" i="17"/>
  <c r="O1506" i="17"/>
  <c r="U1506" i="17"/>
  <c r="J1506" i="17" l="1"/>
  <c r="L1506" i="17" s="1"/>
  <c r="Q1506" i="17"/>
  <c r="S1506" i="17" s="1"/>
  <c r="AA1506" i="17" l="1"/>
  <c r="T1506" i="17"/>
  <c r="V1506" i="17" s="1"/>
  <c r="X1506" i="17"/>
  <c r="W1506" i="17"/>
  <c r="Y1506" i="17"/>
  <c r="Z1506" i="17"/>
  <c r="M1507" i="17"/>
  <c r="P1507" i="17" s="1"/>
  <c r="R1507" i="17" s="1"/>
  <c r="AB1506" i="17"/>
  <c r="F1507" i="17"/>
  <c r="I1507" i="17" s="1"/>
  <c r="K1507" i="17" s="1"/>
  <c r="O1507" i="17" l="1"/>
  <c r="N1507" i="17"/>
  <c r="G1507" i="17"/>
  <c r="H1507" i="17"/>
  <c r="U1507" i="17"/>
  <c r="Q1507" i="17" l="1"/>
  <c r="S1507" i="17" s="1"/>
  <c r="J1507" i="17"/>
  <c r="T1507" i="17" l="1"/>
  <c r="L1507" i="17"/>
  <c r="Z1507" i="17" s="1"/>
  <c r="M1508" i="17" l="1"/>
  <c r="O1508" i="17" s="1"/>
  <c r="F1508" i="17"/>
  <c r="I1508" i="17" s="1"/>
  <c r="K1508" i="17" s="1"/>
  <c r="V1507" i="17"/>
  <c r="X1507" i="17"/>
  <c r="AA1507" i="17"/>
  <c r="AB1507" i="17"/>
  <c r="Y1507" i="17"/>
  <c r="W1507" i="17"/>
  <c r="N1508" i="17" l="1"/>
  <c r="P1508" i="17"/>
  <c r="R1508" i="17" s="1"/>
  <c r="U1508" i="17" s="1"/>
  <c r="G1508" i="17"/>
  <c r="H1508" i="17"/>
  <c r="Q1508" i="17" l="1"/>
  <c r="S1508" i="17" s="1"/>
  <c r="J1508" i="17"/>
  <c r="T1508" i="17" l="1"/>
  <c r="L1508" i="17"/>
  <c r="Z1508" i="17" s="1"/>
  <c r="V1508" i="17"/>
  <c r="W1508" i="17" l="1"/>
  <c r="X1508" i="17"/>
  <c r="AB1508" i="17"/>
  <c r="AA1508" i="17"/>
  <c r="Y1508" i="17"/>
  <c r="F1509" i="17"/>
  <c r="H1509" i="17" s="1"/>
  <c r="M1509" i="17"/>
  <c r="N1509" i="17" s="1"/>
  <c r="G1509" i="17" l="1"/>
  <c r="I1509" i="17"/>
  <c r="K1509" i="17" s="1"/>
  <c r="O1509" i="17"/>
  <c r="P1509" i="17"/>
  <c r="R1509" i="17" s="1"/>
  <c r="U1509" i="17" l="1"/>
  <c r="J1509" i="17"/>
  <c r="L1509" i="17" s="1"/>
  <c r="Q1509" i="17"/>
  <c r="S1509" i="17" s="1"/>
  <c r="F1510" i="17" l="1"/>
  <c r="H1510" i="17" s="1"/>
  <c r="T1509" i="17"/>
  <c r="V1509" i="17" s="1"/>
  <c r="M1510" i="17"/>
  <c r="O1510" i="17" s="1"/>
  <c r="AB1509" i="17"/>
  <c r="Y1509" i="17"/>
  <c r="W1509" i="17"/>
  <c r="Z1509" i="17"/>
  <c r="AA1509" i="17"/>
  <c r="X1509" i="17"/>
  <c r="G1510" i="17" l="1"/>
  <c r="I1510" i="17"/>
  <c r="K1510" i="17" s="1"/>
  <c r="N1510" i="17"/>
  <c r="P1510" i="17"/>
  <c r="R1510" i="17" s="1"/>
  <c r="U1510" i="17" l="1"/>
  <c r="J1510" i="17"/>
  <c r="L1510" i="17" s="1"/>
  <c r="Q1510" i="17"/>
  <c r="T1510" i="17" s="1"/>
  <c r="S1510" i="17" l="1"/>
  <c r="Y1510" i="17" s="1"/>
  <c r="F1511" i="17"/>
  <c r="I1511" i="17" s="1"/>
  <c r="K1511" i="17" s="1"/>
  <c r="AB1510" i="17"/>
  <c r="X1510" i="17" l="1"/>
  <c r="M1511" i="17"/>
  <c r="P1511" i="17" s="1"/>
  <c r="R1511" i="17" s="1"/>
  <c r="U1511" i="17" s="1"/>
  <c r="Z1510" i="17"/>
  <c r="W1510" i="17"/>
  <c r="AA1510" i="17"/>
  <c r="V1510" i="17"/>
  <c r="G1511" i="17"/>
  <c r="H1511" i="17"/>
  <c r="N1511" i="17" l="1"/>
  <c r="O1511" i="17"/>
  <c r="J1511" i="17"/>
  <c r="Q1511" i="17" l="1"/>
  <c r="S1511" i="17" s="1"/>
  <c r="L1511" i="17"/>
  <c r="Z1511" i="17" s="1"/>
  <c r="T1511" i="17" l="1"/>
  <c r="W1511" i="17"/>
  <c r="V1511" i="17"/>
  <c r="Y1511" i="17"/>
  <c r="AB1511" i="17"/>
  <c r="M1512" i="17"/>
  <c r="P1512" i="17" s="1"/>
  <c r="R1512" i="17" s="1"/>
  <c r="AA1511" i="17"/>
  <c r="F1512" i="17"/>
  <c r="H1512" i="17" s="1"/>
  <c r="X1511" i="17"/>
  <c r="O1512" i="17" l="1"/>
  <c r="N1512" i="17"/>
  <c r="I1512" i="17"/>
  <c r="K1512" i="17" s="1"/>
  <c r="U1512" i="17" s="1"/>
  <c r="G1512" i="17"/>
  <c r="Q1512" i="17" l="1"/>
  <c r="S1512" i="17" s="1"/>
  <c r="J1512" i="17"/>
  <c r="L1512" i="17" s="1"/>
  <c r="Z1512" i="17" l="1"/>
  <c r="T1512" i="17"/>
  <c r="Y1512" i="17"/>
  <c r="AB1512" i="17"/>
  <c r="F1513" i="17"/>
  <c r="M1513" i="17"/>
  <c r="AA1512" i="17"/>
  <c r="W1512" i="17"/>
  <c r="X1512" i="17"/>
  <c r="V1512" i="17"/>
  <c r="P1513" i="17" l="1"/>
  <c r="R1513" i="17" s="1"/>
  <c r="O1513" i="17"/>
  <c r="N1513" i="17"/>
  <c r="I1513" i="17"/>
  <c r="K1513" i="17" s="1"/>
  <c r="H1513" i="17"/>
  <c r="G1513" i="17"/>
  <c r="U1513" i="17" l="1"/>
  <c r="Q1513" i="17"/>
  <c r="S1513" i="17" s="1"/>
  <c r="J1513" i="17"/>
  <c r="L1513" i="17" s="1"/>
  <c r="Z1513" i="17" l="1"/>
  <c r="T1513" i="17"/>
  <c r="V1513" i="17" s="1"/>
  <c r="F1514" i="17"/>
  <c r="W1513" i="17"/>
  <c r="M1514" i="17"/>
  <c r="AB1513" i="17"/>
  <c r="Y1513" i="17"/>
  <c r="X1513" i="17"/>
  <c r="AA1513" i="17"/>
  <c r="O1514" i="17" l="1"/>
  <c r="P1514" i="17"/>
  <c r="R1514" i="17" s="1"/>
  <c r="N1514" i="17"/>
  <c r="H1514" i="17"/>
  <c r="G1514" i="17"/>
  <c r="I1514" i="17"/>
  <c r="K1514" i="17" s="1"/>
  <c r="Q1514" i="17" l="1"/>
  <c r="S1514" i="17" s="1"/>
  <c r="U1514" i="17"/>
  <c r="J1514" i="17"/>
  <c r="T1514" i="17" l="1"/>
  <c r="L1514" i="17"/>
  <c r="Z1514" i="17" s="1"/>
  <c r="V1514" i="17" l="1"/>
  <c r="M1515" i="17"/>
  <c r="N1515" i="17" s="1"/>
  <c r="F1515" i="17"/>
  <c r="H1515" i="17" s="1"/>
  <c r="W1514" i="17"/>
  <c r="AA1514" i="17"/>
  <c r="Y1514" i="17"/>
  <c r="AB1514" i="17"/>
  <c r="X1514" i="17"/>
  <c r="I1515" i="17" l="1"/>
  <c r="K1515" i="17" s="1"/>
  <c r="G1515" i="17"/>
  <c r="P1515" i="17"/>
  <c r="R1515" i="17" s="1"/>
  <c r="O1515" i="17"/>
  <c r="U1515" i="17" l="1"/>
  <c r="Q1515" i="17"/>
  <c r="S1515" i="17" s="1"/>
  <c r="J1515" i="17"/>
  <c r="L1515" i="17" s="1"/>
  <c r="F1516" i="17" l="1"/>
  <c r="G1516" i="17" s="1"/>
  <c r="W1515" i="17"/>
  <c r="Y1515" i="17"/>
  <c r="T1515" i="17"/>
  <c r="V1515" i="17" s="1"/>
  <c r="X1515" i="17"/>
  <c r="Z1515" i="17"/>
  <c r="M1516" i="17"/>
  <c r="O1516" i="17" s="1"/>
  <c r="AA1515" i="17"/>
  <c r="AB1515" i="17"/>
  <c r="H1516" i="17" l="1"/>
  <c r="I1516" i="17"/>
  <c r="K1516" i="17" s="1"/>
  <c r="P1516" i="17"/>
  <c r="R1516" i="17" s="1"/>
  <c r="N1516" i="17"/>
  <c r="J1516" i="17" l="1"/>
  <c r="L1516" i="17" s="1"/>
  <c r="U1516" i="17"/>
  <c r="Q1516" i="17"/>
  <c r="T1516" i="17" l="1"/>
  <c r="S1516" i="17"/>
  <c r="AA1516" i="17" s="1"/>
  <c r="M1517" i="17" l="1"/>
  <c r="N1517" i="17" s="1"/>
  <c r="X1516" i="17"/>
  <c r="Y1516" i="17"/>
  <c r="Z1516" i="17"/>
  <c r="F1517" i="17"/>
  <c r="H1517" i="17" s="1"/>
  <c r="V1516" i="17"/>
  <c r="W1516" i="17"/>
  <c r="AB1516" i="17"/>
  <c r="O1517" i="17"/>
  <c r="P1517" i="17" l="1"/>
  <c r="R1517" i="17" s="1"/>
  <c r="G1517" i="17"/>
  <c r="I1517" i="17"/>
  <c r="K1517" i="17" s="1"/>
  <c r="Q1517" i="17" l="1"/>
  <c r="S1517" i="17" s="1"/>
  <c r="U1517" i="17"/>
  <c r="J1517" i="17"/>
  <c r="L1517" i="17" s="1"/>
  <c r="Z1517" i="17" l="1"/>
  <c r="F1518" i="17"/>
  <c r="G1518" i="17" s="1"/>
  <c r="AB1517" i="17"/>
  <c r="M1518" i="17"/>
  <c r="O1518" i="17" s="1"/>
  <c r="W1517" i="17"/>
  <c r="Y1517" i="17"/>
  <c r="X1517" i="17"/>
  <c r="AA1517" i="17"/>
  <c r="T1517" i="17"/>
  <c r="V1517" i="17" s="1"/>
  <c r="H1518" i="17" l="1"/>
  <c r="I1518" i="17"/>
  <c r="K1518" i="17" s="1"/>
  <c r="P1518" i="17"/>
  <c r="R1518" i="17" s="1"/>
  <c r="N1518" i="17"/>
  <c r="Q1518" i="17" l="1"/>
  <c r="S1518" i="17" s="1"/>
  <c r="U1518" i="17"/>
  <c r="J1518" i="17"/>
  <c r="T1518" i="17" l="1"/>
  <c r="L1518" i="17"/>
  <c r="Z1518" i="17" s="1"/>
  <c r="V1518" i="17" l="1"/>
  <c r="F1519" i="17"/>
  <c r="H1519" i="17" s="1"/>
  <c r="AB1518" i="17"/>
  <c r="W1518" i="17"/>
  <c r="X1518" i="17"/>
  <c r="AA1518" i="17"/>
  <c r="M1519" i="17"/>
  <c r="P1519" i="17" s="1"/>
  <c r="R1519" i="17" s="1"/>
  <c r="Y1518" i="17"/>
  <c r="G1519" i="17" l="1"/>
  <c r="I1519" i="17"/>
  <c r="K1519" i="17" s="1"/>
  <c r="U1519" i="17" s="1"/>
  <c r="N1519" i="17"/>
  <c r="O1519" i="17"/>
  <c r="J1519" i="17" l="1"/>
  <c r="L1519" i="17" s="1"/>
  <c r="Q1519" i="17"/>
  <c r="S1519" i="17" s="1"/>
  <c r="AA1519" i="17" l="1"/>
  <c r="X1519" i="17"/>
  <c r="Y1519" i="17"/>
  <c r="AB1519" i="17"/>
  <c r="F1520" i="17"/>
  <c r="I1520" i="17" s="1"/>
  <c r="K1520" i="17" s="1"/>
  <c r="W1519" i="17"/>
  <c r="M1520" i="17"/>
  <c r="P1520" i="17" s="1"/>
  <c r="R1520" i="17" s="1"/>
  <c r="Z1519" i="17"/>
  <c r="T1519" i="17"/>
  <c r="V1519" i="17" s="1"/>
  <c r="H1520" i="17" l="1"/>
  <c r="G1520" i="17"/>
  <c r="O1520" i="17"/>
  <c r="N1520" i="17"/>
  <c r="U1520" i="17"/>
  <c r="Q1520" i="17" l="1"/>
  <c r="S1520" i="17" s="1"/>
  <c r="J1520" i="17"/>
  <c r="L1520" i="17" s="1"/>
  <c r="X1520" i="17" l="1"/>
  <c r="T1520" i="17"/>
  <c r="V1520" i="17" s="1"/>
  <c r="W1520" i="17"/>
  <c r="M1521" i="17"/>
  <c r="N1521" i="17" s="1"/>
  <c r="Z1520" i="17"/>
  <c r="AB1520" i="17"/>
  <c r="F1521" i="17"/>
  <c r="H1521" i="17" s="1"/>
  <c r="AA1520" i="17"/>
  <c r="Y1520" i="17"/>
  <c r="P1521" i="17" l="1"/>
  <c r="R1521" i="17" s="1"/>
  <c r="O1521" i="17"/>
  <c r="G1521" i="17"/>
  <c r="I1521" i="17"/>
  <c r="K1521" i="17" s="1"/>
  <c r="Q1521" i="17" l="1"/>
  <c r="S1521" i="17" s="1"/>
  <c r="U1521" i="17"/>
  <c r="J1521" i="17"/>
  <c r="T1521" i="17" l="1"/>
  <c r="L1521" i="17"/>
  <c r="Z1521" i="17" s="1"/>
  <c r="V1521" i="17" l="1"/>
  <c r="M1522" i="17"/>
  <c r="O1522" i="17" s="1"/>
  <c r="X1521" i="17"/>
  <c r="Y1521" i="17"/>
  <c r="AA1521" i="17"/>
  <c r="F1522" i="17"/>
  <c r="G1522" i="17" s="1"/>
  <c r="AB1521" i="17"/>
  <c r="W1521" i="17"/>
  <c r="P1522" i="17" l="1"/>
  <c r="R1522" i="17" s="1"/>
  <c r="N1522" i="17"/>
  <c r="Q1522" i="17" s="1"/>
  <c r="H1522" i="17"/>
  <c r="I1522" i="17"/>
  <c r="K1522" i="17" s="1"/>
  <c r="S1522" i="17" l="1"/>
  <c r="U1522" i="17"/>
  <c r="J1522" i="17"/>
  <c r="L1522" i="17" s="1"/>
  <c r="M1523" i="17" l="1"/>
  <c r="O1523" i="17" s="1"/>
  <c r="W1522" i="17"/>
  <c r="AA1522" i="17"/>
  <c r="F1523" i="17"/>
  <c r="I1523" i="17" s="1"/>
  <c r="K1523" i="17" s="1"/>
  <c r="Z1522" i="17"/>
  <c r="AB1522" i="17"/>
  <c r="X1522" i="17"/>
  <c r="Y1522" i="17"/>
  <c r="T1522" i="17"/>
  <c r="V1522" i="17" s="1"/>
  <c r="P1523" i="17" l="1"/>
  <c r="R1523" i="17" s="1"/>
  <c r="U1523" i="17" s="1"/>
  <c r="N1523" i="17"/>
  <c r="H1523" i="17"/>
  <c r="G1523" i="17"/>
  <c r="Q1523" i="17" l="1"/>
  <c r="S1523" i="17" s="1"/>
  <c r="J1523" i="17"/>
  <c r="L1523" i="17" s="1"/>
  <c r="M1524" i="17" l="1"/>
  <c r="T1523" i="17"/>
  <c r="V1523" i="17" s="1"/>
  <c r="AA1523" i="17"/>
  <c r="F1524" i="17"/>
  <c r="I1524" i="17" s="1"/>
  <c r="K1524" i="17" s="1"/>
  <c r="W1523" i="17"/>
  <c r="Y1523" i="17"/>
  <c r="Z1523" i="17"/>
  <c r="X1523" i="17"/>
  <c r="AB1523" i="17"/>
  <c r="P1524" i="17"/>
  <c r="R1524" i="17" s="1"/>
  <c r="N1524" i="17"/>
  <c r="O1524" i="17"/>
  <c r="H1524" i="17" l="1"/>
  <c r="G1524" i="17"/>
  <c r="Q1524" i="17"/>
  <c r="S1524" i="17" s="1"/>
  <c r="U1524" i="17"/>
  <c r="J1524" i="17" l="1"/>
  <c r="L1524" i="17" s="1"/>
  <c r="Z1524" i="17" s="1"/>
  <c r="AA1524" i="17" l="1"/>
  <c r="AB1524" i="17"/>
  <c r="F1525" i="17"/>
  <c r="I1525" i="17" s="1"/>
  <c r="K1525" i="17" s="1"/>
  <c r="W1524" i="17"/>
  <c r="M1525" i="17"/>
  <c r="N1525" i="17" s="1"/>
  <c r="X1524" i="17"/>
  <c r="T1524" i="17"/>
  <c r="V1524" i="17" s="1"/>
  <c r="Y1524" i="17"/>
  <c r="P1525" i="17" l="1"/>
  <c r="R1525" i="17" s="1"/>
  <c r="U1525" i="17" s="1"/>
  <c r="G1525" i="17"/>
  <c r="H1525" i="17"/>
  <c r="O1525" i="17"/>
  <c r="Q1525" i="17" l="1"/>
  <c r="S1525" i="17" s="1"/>
  <c r="J1525" i="17"/>
  <c r="L1525" i="17" s="1"/>
  <c r="F1526" i="17" l="1"/>
  <c r="H1526" i="17" s="1"/>
  <c r="M1526" i="17"/>
  <c r="P1526" i="17" s="1"/>
  <c r="R1526" i="17" s="1"/>
  <c r="T1525" i="17"/>
  <c r="V1525" i="17" s="1"/>
  <c r="Z1525" i="17"/>
  <c r="W1525" i="17"/>
  <c r="X1525" i="17"/>
  <c r="AB1525" i="17"/>
  <c r="Y1525" i="17"/>
  <c r="AA1525" i="17"/>
  <c r="O1526" i="17" l="1"/>
  <c r="N1526" i="17"/>
  <c r="I1526" i="17"/>
  <c r="K1526" i="17" s="1"/>
  <c r="U1526" i="17" s="1"/>
  <c r="G1526" i="17"/>
  <c r="J1526" i="17" s="1"/>
  <c r="L1526" i="17" s="1"/>
  <c r="Q1526" i="17" l="1"/>
  <c r="S1526" i="17" s="1"/>
  <c r="AA1526" i="17" s="1"/>
  <c r="F1527" i="17" l="1"/>
  <c r="AB1526" i="17"/>
  <c r="T1526" i="17"/>
  <c r="V1526" i="17" s="1"/>
  <c r="W1526" i="17"/>
  <c r="Y1526" i="17"/>
  <c r="Z1526" i="17"/>
  <c r="M1527" i="17"/>
  <c r="O1527" i="17" s="1"/>
  <c r="X1526" i="17"/>
  <c r="I1527" i="17"/>
  <c r="K1527" i="17" s="1"/>
  <c r="G1527" i="17"/>
  <c r="H1527" i="17"/>
  <c r="N1527" i="17" l="1"/>
  <c r="P1527" i="17"/>
  <c r="R1527" i="17" s="1"/>
  <c r="U1527" i="17" s="1"/>
  <c r="J1527" i="17"/>
  <c r="Q1527" i="17" l="1"/>
  <c r="S1527" i="17" s="1"/>
  <c r="L1527" i="17"/>
  <c r="Z1527" i="17" l="1"/>
  <c r="T1527" i="17"/>
  <c r="W1527" i="17"/>
  <c r="AA1527" i="17"/>
  <c r="X1527" i="17"/>
  <c r="F1528" i="17"/>
  <c r="Y1527" i="17"/>
  <c r="AB1527" i="17"/>
  <c r="M1528" i="17"/>
  <c r="V1527" i="17"/>
  <c r="H1528" i="17" l="1"/>
  <c r="G1528" i="17"/>
  <c r="I1528" i="17"/>
  <c r="K1528" i="17" s="1"/>
  <c r="N1528" i="17"/>
  <c r="O1528" i="17"/>
  <c r="P1528" i="17"/>
  <c r="R1528" i="17" s="1"/>
  <c r="Q1528" i="17" l="1"/>
  <c r="S1528" i="17" s="1"/>
  <c r="J1528" i="17"/>
  <c r="U1528" i="17"/>
  <c r="T1528" i="17" l="1"/>
  <c r="L1528" i="17"/>
  <c r="Z1528" i="17" s="1"/>
  <c r="Y1528" i="17" l="1"/>
  <c r="V1528" i="17"/>
  <c r="AB1528" i="17"/>
  <c r="X1528" i="17"/>
  <c r="F1529" i="17"/>
  <c r="G1529" i="17" s="1"/>
  <c r="M1529" i="17"/>
  <c r="O1529" i="17" s="1"/>
  <c r="W1528" i="17"/>
  <c r="AA1528" i="17"/>
  <c r="N1529" i="17" l="1"/>
  <c r="P1529" i="17"/>
  <c r="R1529" i="17" s="1"/>
  <c r="I1529" i="17"/>
  <c r="K1529" i="17" s="1"/>
  <c r="H1529" i="17"/>
  <c r="J1529" i="17" l="1"/>
  <c r="L1529" i="17" s="1"/>
  <c r="U1529" i="17"/>
  <c r="Q1529" i="17"/>
  <c r="S1529" i="17" s="1"/>
  <c r="Z1529" i="17" l="1"/>
  <c r="T1529" i="17"/>
  <c r="Y1529" i="17"/>
  <c r="AA1529" i="17"/>
  <c r="W1529" i="17"/>
  <c r="AB1529" i="17"/>
  <c r="M1530" i="17"/>
  <c r="F1530" i="17"/>
  <c r="X1529" i="17"/>
  <c r="V1529" i="17"/>
  <c r="G1530" i="17" l="1"/>
  <c r="I1530" i="17"/>
  <c r="K1530" i="17" s="1"/>
  <c r="H1530" i="17"/>
  <c r="P1530" i="17"/>
  <c r="R1530" i="17" s="1"/>
  <c r="N1530" i="17"/>
  <c r="O1530" i="17"/>
  <c r="Q1530" i="17" l="1"/>
  <c r="S1530" i="17" s="1"/>
  <c r="J1530" i="17"/>
  <c r="U1530" i="17"/>
  <c r="T1530" i="17" l="1"/>
  <c r="L1530" i="17"/>
  <c r="Z1530" i="17" s="1"/>
  <c r="AA1530" i="17" l="1"/>
  <c r="Y1530" i="17"/>
  <c r="F1531" i="17"/>
  <c r="M1531" i="17"/>
  <c r="W1530" i="17"/>
  <c r="AB1530" i="17"/>
  <c r="X1530" i="17"/>
  <c r="V1530" i="17"/>
  <c r="N1531" i="17" l="1"/>
  <c r="O1531" i="17"/>
  <c r="P1531" i="17"/>
  <c r="R1531" i="17" s="1"/>
  <c r="G1531" i="17"/>
  <c r="I1531" i="17"/>
  <c r="K1531" i="17" s="1"/>
  <c r="H1531" i="17"/>
  <c r="J1531" i="17" l="1"/>
  <c r="L1531" i="17" s="1"/>
  <c r="U1531" i="17"/>
  <c r="Q1531" i="17"/>
  <c r="T1531" i="17" l="1"/>
  <c r="S1531" i="17"/>
  <c r="Y1531" i="17"/>
  <c r="W1531" i="17"/>
  <c r="V1531" i="17" l="1"/>
  <c r="AB1531" i="17"/>
  <c r="F1532" i="17"/>
  <c r="G1532" i="17" s="1"/>
  <c r="X1531" i="17"/>
  <c r="M1532" i="17"/>
  <c r="O1532" i="17" s="1"/>
  <c r="Z1531" i="17"/>
  <c r="AA1531" i="17"/>
  <c r="I1532" i="17" l="1"/>
  <c r="K1532" i="17" s="1"/>
  <c r="H1532" i="17"/>
  <c r="P1532" i="17"/>
  <c r="R1532" i="17" s="1"/>
  <c r="N1532" i="17"/>
  <c r="Q1532" i="17" l="1"/>
  <c r="S1532" i="17" s="1"/>
  <c r="J1532" i="17"/>
  <c r="U1532" i="17"/>
  <c r="T1532" i="17" l="1"/>
  <c r="L1532" i="17"/>
  <c r="Z1532" i="17" s="1"/>
  <c r="V1532" i="17" l="1"/>
  <c r="F1533" i="17"/>
  <c r="I1533" i="17" s="1"/>
  <c r="K1533" i="17" s="1"/>
  <c r="W1532" i="17"/>
  <c r="AB1532" i="17"/>
  <c r="M1533" i="17"/>
  <c r="N1533" i="17" s="1"/>
  <c r="Y1532" i="17"/>
  <c r="AA1532" i="17"/>
  <c r="X1532" i="17"/>
  <c r="H1533" i="17" l="1"/>
  <c r="G1533" i="17"/>
  <c r="O1533" i="17"/>
  <c r="P1533" i="17"/>
  <c r="R1533" i="17" s="1"/>
  <c r="U1533" i="17" s="1"/>
  <c r="J1533" i="17" l="1"/>
  <c r="L1533" i="17" s="1"/>
  <c r="Q1533" i="17"/>
  <c r="S1533" i="17" s="1"/>
  <c r="Z1533" i="17" l="1"/>
  <c r="T1533" i="17"/>
  <c r="W1533" i="17"/>
  <c r="F1534" i="17"/>
  <c r="AA1533" i="17"/>
  <c r="AB1533" i="17"/>
  <c r="Y1533" i="17"/>
  <c r="M1534" i="17"/>
  <c r="X1533" i="17"/>
  <c r="V1533" i="17"/>
  <c r="P1534" i="17" l="1"/>
  <c r="R1534" i="17" s="1"/>
  <c r="O1534" i="17"/>
  <c r="N1534" i="17"/>
  <c r="H1534" i="17"/>
  <c r="I1534" i="17"/>
  <c r="K1534" i="17" s="1"/>
  <c r="G1534" i="17"/>
  <c r="Q1534" i="17" l="1"/>
  <c r="S1534" i="17" s="1"/>
  <c r="U1534" i="17"/>
  <c r="J1534" i="17"/>
  <c r="T1534" i="17" l="1"/>
  <c r="L1534" i="17"/>
  <c r="Z1534" i="17" s="1"/>
  <c r="AA1534" i="17" l="1"/>
  <c r="F1535" i="17"/>
  <c r="M1535" i="17"/>
  <c r="W1534" i="17"/>
  <c r="Y1534" i="17"/>
  <c r="X1534" i="17"/>
  <c r="AB1534" i="17"/>
  <c r="V1534" i="17"/>
  <c r="O1535" i="17" l="1"/>
  <c r="P1535" i="17"/>
  <c r="R1535" i="17" s="1"/>
  <c r="N1535" i="17"/>
  <c r="I1535" i="17"/>
  <c r="K1535" i="17" s="1"/>
  <c r="G1535" i="17"/>
  <c r="H1535" i="17"/>
  <c r="Q1535" i="17" l="1"/>
  <c r="S1535" i="17" s="1"/>
  <c r="U1535" i="17"/>
  <c r="J1535" i="17"/>
  <c r="T1535" i="17" l="1"/>
  <c r="L1535" i="17"/>
  <c r="Z1535" i="17" s="1"/>
  <c r="V1535" i="17" l="1"/>
  <c r="F1536" i="17"/>
  <c r="AA1535" i="17"/>
  <c r="Y1535" i="17"/>
  <c r="M1536" i="17"/>
  <c r="AB1535" i="17"/>
  <c r="X1535" i="17"/>
  <c r="W1535" i="17"/>
  <c r="N1536" i="17" l="1"/>
  <c r="P1536" i="17"/>
  <c r="R1536" i="17" s="1"/>
  <c r="O1536" i="17"/>
  <c r="G1536" i="17"/>
  <c r="H1536" i="17"/>
  <c r="I1536" i="17"/>
  <c r="K1536" i="17" s="1"/>
  <c r="J1536" i="17" l="1"/>
  <c r="L1536" i="17" s="1"/>
  <c r="Q1536" i="17"/>
  <c r="S1536" i="17" s="1"/>
  <c r="U1536" i="17"/>
  <c r="Z1536" i="17" l="1"/>
  <c r="T1536" i="17"/>
  <c r="V1536" i="17" s="1"/>
  <c r="X1536" i="17"/>
  <c r="W1536" i="17"/>
  <c r="Y1536" i="17"/>
  <c r="M1537" i="17"/>
  <c r="AB1536" i="17"/>
  <c r="F1537" i="17"/>
  <c r="AA1536" i="17"/>
  <c r="H1537" i="17" l="1"/>
  <c r="G1537" i="17"/>
  <c r="I1537" i="17"/>
  <c r="K1537" i="17" s="1"/>
  <c r="N1537" i="17"/>
  <c r="O1537" i="17"/>
  <c r="P1537" i="17"/>
  <c r="R1537" i="17" s="1"/>
  <c r="J1537" i="17" l="1"/>
  <c r="L1537" i="17" s="1"/>
  <c r="U1537" i="17"/>
  <c r="Q1537" i="17"/>
  <c r="S1537" i="17" s="1"/>
  <c r="Z1537" i="17" l="1"/>
  <c r="Y1537" i="17"/>
  <c r="W1537" i="17"/>
  <c r="AB1537" i="17"/>
  <c r="X1537" i="17"/>
  <c r="F1538" i="17"/>
  <c r="AA1537" i="17"/>
  <c r="M1538" i="17"/>
  <c r="T1537" i="17"/>
  <c r="V1537" i="17" s="1"/>
  <c r="P1538" i="17" l="1"/>
  <c r="R1538" i="17" s="1"/>
  <c r="N1538" i="17"/>
  <c r="O1538" i="17"/>
  <c r="I1538" i="17"/>
  <c r="K1538" i="17" s="1"/>
  <c r="H1538" i="17"/>
  <c r="G1538" i="17"/>
  <c r="U1538" i="17" l="1"/>
  <c r="J1538" i="17"/>
  <c r="L1538" i="17" s="1"/>
  <c r="Q1538" i="17"/>
  <c r="S1538" i="17" s="1"/>
  <c r="Z1538" i="17" l="1"/>
  <c r="T1538" i="17"/>
  <c r="V1538" i="17" s="1"/>
  <c r="M1539" i="17"/>
  <c r="X1538" i="17"/>
  <c r="AB1538" i="17"/>
  <c r="F1539" i="17"/>
  <c r="W1538" i="17"/>
  <c r="Y1538" i="17"/>
  <c r="AA1538" i="17"/>
  <c r="H1539" i="17" l="1"/>
  <c r="G1539" i="17"/>
  <c r="I1539" i="17"/>
  <c r="K1539" i="17" s="1"/>
  <c r="O1539" i="17"/>
  <c r="P1539" i="17"/>
  <c r="R1539" i="17" s="1"/>
  <c r="N1539" i="17"/>
  <c r="J1539" i="17" l="1"/>
  <c r="L1539" i="17" s="1"/>
  <c r="Q1539" i="17"/>
  <c r="S1539" i="17" s="1"/>
  <c r="U1539" i="17"/>
  <c r="Z1539" i="17" l="1"/>
  <c r="T1539" i="17"/>
  <c r="Y1539" i="17"/>
  <c r="F1540" i="17"/>
  <c r="M1540" i="17"/>
  <c r="X1539" i="17"/>
  <c r="AB1539" i="17"/>
  <c r="W1539" i="17"/>
  <c r="AA1539" i="17"/>
  <c r="V1539" i="17"/>
  <c r="P1540" i="17" l="1"/>
  <c r="R1540" i="17" s="1"/>
  <c r="N1540" i="17"/>
  <c r="O1540" i="17"/>
  <c r="I1540" i="17"/>
  <c r="K1540" i="17" s="1"/>
  <c r="G1540" i="17"/>
  <c r="H1540" i="17"/>
  <c r="U1540" i="17" l="1"/>
  <c r="J1540" i="17"/>
  <c r="Q1540" i="17"/>
  <c r="S1540" i="17" s="1"/>
  <c r="T1540" i="17" l="1"/>
  <c r="L1540" i="17"/>
  <c r="Z1540" i="17" s="1"/>
  <c r="Y1540" i="17" l="1"/>
  <c r="AB1540" i="17"/>
  <c r="AA1540" i="17"/>
  <c r="W1540" i="17"/>
  <c r="F1541" i="17"/>
  <c r="X1540" i="17"/>
  <c r="M1541" i="17"/>
  <c r="V1540" i="17"/>
  <c r="N1541" i="17" l="1"/>
  <c r="P1541" i="17"/>
  <c r="R1541" i="17" s="1"/>
  <c r="O1541" i="17"/>
  <c r="H1541" i="17"/>
  <c r="I1541" i="17"/>
  <c r="K1541" i="17" s="1"/>
  <c r="G1541" i="17"/>
  <c r="U1541" i="17" l="1"/>
  <c r="J1541" i="17"/>
  <c r="Q1541" i="17"/>
  <c r="S1541" i="17" s="1"/>
  <c r="T1541" i="17" l="1"/>
  <c r="L1541" i="17"/>
  <c r="Z1541" i="17" s="1"/>
  <c r="F1542" i="17" l="1"/>
  <c r="AA1541" i="17"/>
  <c r="AB1541" i="17"/>
  <c r="W1541" i="17"/>
  <c r="Y1541" i="17"/>
  <c r="M1542" i="17"/>
  <c r="X1541" i="17"/>
  <c r="V1541" i="17"/>
  <c r="O1542" i="17" l="1"/>
  <c r="P1542" i="17"/>
  <c r="R1542" i="17" s="1"/>
  <c r="N1542" i="17"/>
  <c r="G1542" i="17"/>
  <c r="I1542" i="17"/>
  <c r="K1542" i="17" s="1"/>
  <c r="H1542" i="17"/>
  <c r="Q1542" i="17" l="1"/>
  <c r="S1542" i="17" s="1"/>
  <c r="U1542" i="17"/>
  <c r="J1542" i="17"/>
  <c r="L1542" i="17" l="1"/>
  <c r="Z1542" i="17" s="1"/>
  <c r="T1542" i="17"/>
  <c r="W1542" i="17" l="1"/>
  <c r="Y1542" i="17"/>
  <c r="AB1542" i="17"/>
  <c r="M1543" i="17"/>
  <c r="AA1542" i="17"/>
  <c r="F1543" i="17"/>
  <c r="X1542" i="17"/>
  <c r="V1542" i="17"/>
  <c r="H1543" i="17" l="1"/>
  <c r="I1543" i="17"/>
  <c r="K1543" i="17" s="1"/>
  <c r="G1543" i="17"/>
  <c r="O1543" i="17"/>
  <c r="N1543" i="17"/>
  <c r="P1543" i="17"/>
  <c r="R1543" i="17" s="1"/>
  <c r="J1543" i="17" l="1"/>
  <c r="L1543" i="17" s="1"/>
  <c r="Q1543" i="17"/>
  <c r="U1543" i="17"/>
  <c r="T1543" i="17" l="1"/>
  <c r="S1543" i="17"/>
  <c r="Z1543" i="17" s="1"/>
  <c r="AB1543" i="17"/>
  <c r="W1543" i="17"/>
  <c r="V1543" i="17" l="1"/>
  <c r="F1544" i="17"/>
  <c r="I1544" i="17" s="1"/>
  <c r="K1544" i="17" s="1"/>
  <c r="AA1543" i="17"/>
  <c r="M1544" i="17"/>
  <c r="O1544" i="17" s="1"/>
  <c r="X1543" i="17"/>
  <c r="Y1543" i="17"/>
  <c r="H1544" i="17" l="1"/>
  <c r="G1544" i="17"/>
  <c r="N1544" i="17"/>
  <c r="P1544" i="17"/>
  <c r="R1544" i="17" s="1"/>
  <c r="U1544" i="17" s="1"/>
  <c r="J1544" i="17" l="1"/>
  <c r="L1544" i="17" s="1"/>
  <c r="Q1544" i="17"/>
  <c r="S1544" i="17" s="1"/>
  <c r="Z1544" i="17" l="1"/>
  <c r="T1544" i="17"/>
  <c r="W1544" i="17"/>
  <c r="AB1544" i="17"/>
  <c r="Y1544" i="17"/>
  <c r="X1544" i="17"/>
  <c r="M1545" i="17"/>
  <c r="F1545" i="17"/>
  <c r="AA1544" i="17"/>
  <c r="V1544" i="17"/>
  <c r="G1545" i="17" l="1"/>
  <c r="I1545" i="17"/>
  <c r="K1545" i="17" s="1"/>
  <c r="H1545" i="17"/>
  <c r="P1545" i="17"/>
  <c r="R1545" i="17" s="1"/>
  <c r="N1545" i="17"/>
  <c r="O1545" i="17"/>
  <c r="Q1545" i="17" l="1"/>
  <c r="S1545" i="17" s="1"/>
  <c r="U1545" i="17"/>
  <c r="J1545" i="17"/>
  <c r="T1545" i="17" l="1"/>
  <c r="L1545" i="17"/>
  <c r="Z1545" i="17" s="1"/>
  <c r="W1545" i="17" l="1"/>
  <c r="AB1545" i="17"/>
  <c r="Y1545" i="17"/>
  <c r="M1546" i="17"/>
  <c r="AA1545" i="17"/>
  <c r="F1546" i="17"/>
  <c r="X1545" i="17"/>
  <c r="V1545" i="17"/>
  <c r="O1546" i="17" l="1"/>
  <c r="P1546" i="17"/>
  <c r="R1546" i="17" s="1"/>
  <c r="N1546" i="17"/>
  <c r="G1546" i="17"/>
  <c r="H1546" i="17"/>
  <c r="I1546" i="17"/>
  <c r="K1546" i="17" s="1"/>
  <c r="Q1546" i="17" l="1"/>
  <c r="S1546" i="17" s="1"/>
  <c r="U1546" i="17"/>
  <c r="J1546" i="17"/>
  <c r="T1546" i="17" l="1"/>
  <c r="L1546" i="17"/>
  <c r="AA1546" i="17" s="1"/>
  <c r="M1547" i="17" l="1"/>
  <c r="N1547" i="17" s="1"/>
  <c r="W1546" i="17"/>
  <c r="V1546" i="17"/>
  <c r="Z1546" i="17"/>
  <c r="Y1546" i="17"/>
  <c r="X1546" i="17"/>
  <c r="F1547" i="17"/>
  <c r="I1547" i="17" s="1"/>
  <c r="K1547" i="17" s="1"/>
  <c r="AB1546" i="17"/>
  <c r="G1547" i="17" l="1"/>
  <c r="O1547" i="17"/>
  <c r="P1547" i="17"/>
  <c r="R1547" i="17" s="1"/>
  <c r="U1547" i="17" s="1"/>
  <c r="H1547" i="17"/>
  <c r="J1547" i="17" l="1"/>
  <c r="L1547" i="17" s="1"/>
  <c r="Q1547" i="17"/>
  <c r="S1547" i="17" s="1"/>
  <c r="W1547" i="17" l="1"/>
  <c r="F1548" i="17"/>
  <c r="G1548" i="17" s="1"/>
  <c r="AB1547" i="17"/>
  <c r="Y1547" i="17"/>
  <c r="AA1547" i="17"/>
  <c r="X1547" i="17"/>
  <c r="M1548" i="17"/>
  <c r="P1548" i="17" s="1"/>
  <c r="R1548" i="17" s="1"/>
  <c r="Z1547" i="17"/>
  <c r="T1547" i="17"/>
  <c r="V1547" i="17" s="1"/>
  <c r="H1548" i="17" l="1"/>
  <c r="I1548" i="17"/>
  <c r="K1548" i="17" s="1"/>
  <c r="U1548" i="17" s="1"/>
  <c r="O1548" i="17"/>
  <c r="N1548" i="17"/>
  <c r="J1548" i="17" l="1"/>
  <c r="L1548" i="17" s="1"/>
  <c r="Q1548" i="17"/>
  <c r="S1548" i="17" s="1"/>
  <c r="Z1548" i="17" l="1"/>
  <c r="W1548" i="17"/>
  <c r="T1548" i="17"/>
  <c r="V1548" i="17" s="1"/>
  <c r="X1548" i="17"/>
  <c r="AA1548" i="17"/>
  <c r="F1549" i="17"/>
  <c r="H1549" i="17" s="1"/>
  <c r="AB1548" i="17"/>
  <c r="M1549" i="17"/>
  <c r="O1549" i="17" s="1"/>
  <c r="Y1548" i="17"/>
  <c r="G1549" i="17" l="1"/>
  <c r="I1549" i="17"/>
  <c r="K1549" i="17" s="1"/>
  <c r="N1549" i="17"/>
  <c r="P1549" i="17"/>
  <c r="R1549" i="17" s="1"/>
  <c r="Q1549" i="17" l="1"/>
  <c r="S1549" i="17" s="1"/>
  <c r="J1549" i="17"/>
  <c r="U1549" i="17"/>
  <c r="T1549" i="17" l="1"/>
  <c r="L1549" i="17"/>
  <c r="Z1549" i="17" s="1"/>
  <c r="Y1549" i="17" l="1"/>
  <c r="AB1549" i="17"/>
  <c r="V1549" i="17"/>
  <c r="M1550" i="17"/>
  <c r="O1550" i="17" s="1"/>
  <c r="W1549" i="17"/>
  <c r="F1550" i="17"/>
  <c r="G1550" i="17" s="1"/>
  <c r="X1549" i="17"/>
  <c r="AA1549" i="17"/>
  <c r="P1550" i="17" l="1"/>
  <c r="R1550" i="17" s="1"/>
  <c r="N1550" i="17"/>
  <c r="I1550" i="17"/>
  <c r="K1550" i="17" s="1"/>
  <c r="H1550" i="17"/>
  <c r="Q1550" i="17" l="1"/>
  <c r="S1550" i="17" s="1"/>
  <c r="U1550" i="17"/>
  <c r="J1550" i="17"/>
  <c r="T1550" i="17" l="1"/>
  <c r="L1550" i="17"/>
  <c r="X1550" i="17" s="1"/>
  <c r="Z1550" i="17" l="1"/>
  <c r="V1550" i="17"/>
  <c r="W1550" i="17"/>
  <c r="Y1550" i="17"/>
  <c r="AB1550" i="17"/>
  <c r="M1551" i="17"/>
  <c r="N1551" i="17" s="1"/>
  <c r="AA1550" i="17"/>
  <c r="F1551" i="17"/>
  <c r="P1551" i="17" l="1"/>
  <c r="R1551" i="17" s="1"/>
  <c r="O1551" i="17"/>
  <c r="I1551" i="17"/>
  <c r="K1551" i="17" s="1"/>
  <c r="G1551" i="17"/>
  <c r="H1551" i="17"/>
  <c r="J1551" i="17" l="1"/>
  <c r="L1551" i="17" s="1"/>
  <c r="Q1551" i="17"/>
  <c r="S1551" i="17" s="1"/>
  <c r="U1551" i="17"/>
  <c r="F1552" i="17" l="1"/>
  <c r="I1552" i="17" s="1"/>
  <c r="K1552" i="17" s="1"/>
  <c r="Z1551" i="17"/>
  <c r="AB1551" i="17"/>
  <c r="T1551" i="17"/>
  <c r="V1551" i="17" s="1"/>
  <c r="W1551" i="17"/>
  <c r="Y1551" i="17"/>
  <c r="AA1551" i="17"/>
  <c r="X1551" i="17"/>
  <c r="M1552" i="17"/>
  <c r="H1552" i="17" l="1"/>
  <c r="G1552" i="17"/>
  <c r="P1552" i="17"/>
  <c r="R1552" i="17" s="1"/>
  <c r="U1552" i="17" s="1"/>
  <c r="O1552" i="17"/>
  <c r="N1552" i="17"/>
  <c r="J1552" i="17" l="1"/>
  <c r="L1552" i="17" s="1"/>
  <c r="Q1552" i="17"/>
  <c r="T1552" i="17" l="1"/>
  <c r="S1552" i="17"/>
  <c r="Z1552" i="17"/>
  <c r="W1552" i="17"/>
  <c r="V1552" i="17" l="1"/>
  <c r="F1553" i="17"/>
  <c r="H1553" i="17" s="1"/>
  <c r="M1553" i="17"/>
  <c r="P1553" i="17" s="1"/>
  <c r="R1553" i="17" s="1"/>
  <c r="X1552" i="17"/>
  <c r="AA1552" i="17"/>
  <c r="AB1552" i="17"/>
  <c r="Y1552" i="17"/>
  <c r="G1553" i="17" l="1"/>
  <c r="I1553" i="17"/>
  <c r="K1553" i="17" s="1"/>
  <c r="U1553" i="17" s="1"/>
  <c r="O1553" i="17"/>
  <c r="N1553" i="17"/>
  <c r="J1553" i="17" l="1"/>
  <c r="L1553" i="17" s="1"/>
  <c r="Q1553" i="17"/>
  <c r="S1553" i="17" s="1"/>
  <c r="M1554" i="17" l="1"/>
  <c r="N1554" i="17" s="1"/>
  <c r="Z1553" i="17"/>
  <c r="W1553" i="17"/>
  <c r="Y1553" i="17"/>
  <c r="T1553" i="17"/>
  <c r="V1553" i="17" s="1"/>
  <c r="AA1553" i="17"/>
  <c r="X1553" i="17"/>
  <c r="AB1553" i="17"/>
  <c r="F1554" i="17"/>
  <c r="H1554" i="17" s="1"/>
  <c r="P1554" i="17" l="1"/>
  <c r="R1554" i="17" s="1"/>
  <c r="O1554" i="17"/>
  <c r="I1554" i="17"/>
  <c r="K1554" i="17" s="1"/>
  <c r="G1554" i="17"/>
  <c r="Q1554" i="17" l="1"/>
  <c r="S1554" i="17" s="1"/>
  <c r="U1554" i="17"/>
  <c r="J1554" i="17"/>
  <c r="L1554" i="17" s="1"/>
  <c r="X1554" i="17" l="1"/>
  <c r="W1554" i="17"/>
  <c r="AB1554" i="17"/>
  <c r="F1555" i="17"/>
  <c r="G1555" i="17" s="1"/>
  <c r="Y1554" i="17"/>
  <c r="M1555" i="17"/>
  <c r="N1555" i="17" s="1"/>
  <c r="AA1554" i="17"/>
  <c r="Z1554" i="17"/>
  <c r="T1554" i="17"/>
  <c r="V1554" i="17" s="1"/>
  <c r="I1555" i="17" l="1"/>
  <c r="K1555" i="17" s="1"/>
  <c r="H1555" i="17"/>
  <c r="O1555" i="17"/>
  <c r="P1555" i="17"/>
  <c r="R1555" i="17" s="1"/>
  <c r="J1555" i="17" l="1"/>
  <c r="L1555" i="17" s="1"/>
  <c r="U1555" i="17"/>
  <c r="Q1555" i="17"/>
  <c r="S1555" i="17" s="1"/>
  <c r="M1556" i="17" l="1"/>
  <c r="P1556" i="17" s="1"/>
  <c r="R1556" i="17" s="1"/>
  <c r="X1555" i="17"/>
  <c r="T1555" i="17"/>
  <c r="V1555" i="17" s="1"/>
  <c r="Y1555" i="17"/>
  <c r="AA1555" i="17"/>
  <c r="F1556" i="17"/>
  <c r="G1556" i="17" s="1"/>
  <c r="AB1555" i="17"/>
  <c r="W1555" i="17"/>
  <c r="Z1555" i="17"/>
  <c r="N1556" i="17" l="1"/>
  <c r="O1556" i="17"/>
  <c r="I1556" i="17"/>
  <c r="K1556" i="17" s="1"/>
  <c r="U1556" i="17" s="1"/>
  <c r="H1556" i="17"/>
  <c r="Q1556" i="17" l="1"/>
  <c r="S1556" i="17" s="1"/>
  <c r="J1556" i="17"/>
  <c r="L1556" i="17" s="1"/>
  <c r="Z1556" i="17" l="1"/>
  <c r="Y1556" i="17"/>
  <c r="M1557" i="17"/>
  <c r="O1557" i="17" s="1"/>
  <c r="W1556" i="17"/>
  <c r="AB1556" i="17"/>
  <c r="AA1556" i="17"/>
  <c r="F1557" i="17"/>
  <c r="I1557" i="17" s="1"/>
  <c r="K1557" i="17" s="1"/>
  <c r="T1556" i="17"/>
  <c r="V1556" i="17" s="1"/>
  <c r="X1556" i="17"/>
  <c r="H1557" i="17" l="1"/>
  <c r="P1557" i="17"/>
  <c r="R1557" i="17" s="1"/>
  <c r="U1557" i="17" s="1"/>
  <c r="N1557" i="17"/>
  <c r="Q1557" i="17" s="1"/>
  <c r="G1557" i="17"/>
  <c r="S1557" i="17" l="1"/>
  <c r="J1557" i="17"/>
  <c r="L1557" i="17" s="1"/>
  <c r="Z1557" i="17" l="1"/>
  <c r="Y1557" i="17"/>
  <c r="X1557" i="17"/>
  <c r="AA1557" i="17"/>
  <c r="M1558" i="17"/>
  <c r="N1558" i="17" s="1"/>
  <c r="W1557" i="17"/>
  <c r="AB1557" i="17"/>
  <c r="F1558" i="17"/>
  <c r="H1558" i="17" s="1"/>
  <c r="T1557" i="17"/>
  <c r="V1557" i="17" s="1"/>
  <c r="I1558" i="17" l="1"/>
  <c r="K1558" i="17" s="1"/>
  <c r="G1558" i="17"/>
  <c r="O1558" i="17"/>
  <c r="P1558" i="17"/>
  <c r="R1558" i="17" s="1"/>
  <c r="U1558" i="17" l="1"/>
  <c r="J1558" i="17"/>
  <c r="L1558" i="17" s="1"/>
  <c r="Q1558" i="17"/>
  <c r="S1558" i="17" s="1"/>
  <c r="Z1558" i="17" l="1"/>
  <c r="T1558" i="17"/>
  <c r="F1559" i="17"/>
  <c r="X1558" i="17"/>
  <c r="AB1558" i="17"/>
  <c r="W1558" i="17"/>
  <c r="M1559" i="17"/>
  <c r="Y1558" i="17"/>
  <c r="AA1558" i="17"/>
  <c r="V1558" i="17"/>
  <c r="O1559" i="17" l="1"/>
  <c r="P1559" i="17"/>
  <c r="R1559" i="17" s="1"/>
  <c r="N1559" i="17"/>
  <c r="I1559" i="17"/>
  <c r="K1559" i="17" s="1"/>
  <c r="G1559" i="17"/>
  <c r="H1559" i="17"/>
  <c r="Q1559" i="17" l="1"/>
  <c r="S1559" i="17" s="1"/>
  <c r="U1559" i="17"/>
  <c r="J1559" i="17"/>
  <c r="T1559" i="17" l="1"/>
  <c r="L1559" i="17"/>
  <c r="Z1559" i="17" s="1"/>
  <c r="AA1559" i="17" l="1"/>
  <c r="Y1559" i="17"/>
  <c r="F1560" i="17"/>
  <c r="M1560" i="17"/>
  <c r="X1559" i="17"/>
  <c r="W1559" i="17"/>
  <c r="AB1559" i="17"/>
  <c r="V1559" i="17"/>
  <c r="P1560" i="17" l="1"/>
  <c r="R1560" i="17" s="1"/>
  <c r="N1560" i="17"/>
  <c r="O1560" i="17"/>
  <c r="I1560" i="17"/>
  <c r="K1560" i="17" s="1"/>
  <c r="H1560" i="17"/>
  <c r="G1560" i="17"/>
  <c r="U1560" i="17" l="1"/>
  <c r="Q1560" i="17"/>
  <c r="S1560" i="17" s="1"/>
  <c r="J1560" i="17"/>
  <c r="T1560" i="17" l="1"/>
  <c r="L1560" i="17"/>
  <c r="Z1560" i="17" s="1"/>
  <c r="AB1560" i="17" l="1"/>
  <c r="Y1560" i="17"/>
  <c r="AA1560" i="17"/>
  <c r="W1560" i="17"/>
  <c r="X1560" i="17"/>
  <c r="F1561" i="17"/>
  <c r="H1561" i="17" s="1"/>
  <c r="M1561" i="17"/>
  <c r="P1561" i="17" s="1"/>
  <c r="R1561" i="17" s="1"/>
  <c r="V1560" i="17"/>
  <c r="O1561" i="17" l="1"/>
  <c r="N1561" i="17"/>
  <c r="I1561" i="17"/>
  <c r="K1561" i="17" s="1"/>
  <c r="U1561" i="17" s="1"/>
  <c r="G1561" i="17"/>
  <c r="J1561" i="17" l="1"/>
  <c r="L1561" i="17" s="1"/>
  <c r="Q1561" i="17"/>
  <c r="S1561" i="17" s="1"/>
  <c r="Z1561" i="17" l="1"/>
  <c r="M1562" i="17"/>
  <c r="N1562" i="17" s="1"/>
  <c r="T1561" i="17"/>
  <c r="V1561" i="17" s="1"/>
  <c r="W1561" i="17"/>
  <c r="X1561" i="17"/>
  <c r="F1562" i="17"/>
  <c r="I1562" i="17" s="1"/>
  <c r="K1562" i="17" s="1"/>
  <c r="Y1561" i="17"/>
  <c r="AA1561" i="17"/>
  <c r="AB1561" i="17"/>
  <c r="P1562" i="17" l="1"/>
  <c r="R1562" i="17" s="1"/>
  <c r="U1562" i="17" s="1"/>
  <c r="O1562" i="17"/>
  <c r="G1562" i="17"/>
  <c r="H1562" i="17"/>
  <c r="Q1562" i="17" l="1"/>
  <c r="S1562" i="17" s="1"/>
  <c r="J1562" i="17"/>
  <c r="T1562" i="17" l="1"/>
  <c r="L1562" i="17"/>
  <c r="Z1562" i="17" s="1"/>
  <c r="V1562" i="17" l="1"/>
  <c r="W1562" i="17"/>
  <c r="M1563" i="17"/>
  <c r="P1563" i="17" s="1"/>
  <c r="R1563" i="17" s="1"/>
  <c r="AA1562" i="17"/>
  <c r="Y1562" i="17"/>
  <c r="AB1562" i="17"/>
  <c r="X1562" i="17"/>
  <c r="F1563" i="17"/>
  <c r="G1563" i="17" s="1"/>
  <c r="O1563" i="17" l="1"/>
  <c r="H1563" i="17"/>
  <c r="I1563" i="17"/>
  <c r="K1563" i="17" s="1"/>
  <c r="U1563" i="17" s="1"/>
  <c r="N1563" i="17"/>
  <c r="Q1563" i="17" l="1"/>
  <c r="S1563" i="17" s="1"/>
  <c r="J1563" i="17"/>
  <c r="T1563" i="17" l="1"/>
  <c r="L1563" i="17"/>
  <c r="Z1563" i="17" s="1"/>
  <c r="F1564" i="17"/>
  <c r="AB1563" i="17" l="1"/>
  <c r="V1563" i="17"/>
  <c r="M1564" i="17"/>
  <c r="O1564" i="17" s="1"/>
  <c r="W1563" i="17"/>
  <c r="AA1563" i="17"/>
  <c r="X1563" i="17"/>
  <c r="Y1563" i="17"/>
  <c r="H1564" i="17"/>
  <c r="G1564" i="17"/>
  <c r="I1564" i="17"/>
  <c r="N1564" i="17" l="1"/>
  <c r="P1564" i="17"/>
  <c r="R1564" i="17" s="1"/>
  <c r="J1564" i="17"/>
  <c r="K1564" i="17"/>
  <c r="Q1564" i="17" l="1"/>
  <c r="S1564" i="17" s="1"/>
  <c r="U1564" i="17"/>
  <c r="L1564" i="17"/>
  <c r="W1564" i="17" l="1"/>
  <c r="T1564" i="17"/>
  <c r="V1564" i="17" s="1"/>
  <c r="M1565" i="17"/>
  <c r="N1565" i="17" s="1"/>
  <c r="AB1564" i="17"/>
  <c r="F1565" i="17"/>
  <c r="G1565" i="17" s="1"/>
  <c r="X1564" i="17"/>
  <c r="Z1564" i="17"/>
  <c r="AA1564" i="17"/>
  <c r="Y1564" i="17"/>
  <c r="P1565" i="17" l="1"/>
  <c r="R1565" i="17" s="1"/>
  <c r="O1565" i="17"/>
  <c r="I1565" i="17"/>
  <c r="K1565" i="17" s="1"/>
  <c r="H1565" i="17"/>
  <c r="U1565" i="17" l="1"/>
  <c r="Q1565" i="17"/>
  <c r="S1565" i="17" s="1"/>
  <c r="J1565" i="17"/>
  <c r="T1565" i="17" l="1"/>
  <c r="L1565" i="17"/>
  <c r="Z1565" i="17" s="1"/>
  <c r="V1565" i="17" l="1"/>
  <c r="M1566" i="17"/>
  <c r="P1566" i="17" s="1"/>
  <c r="R1566" i="17" s="1"/>
  <c r="Y1565" i="17"/>
  <c r="W1565" i="17"/>
  <c r="AA1565" i="17"/>
  <c r="F1566" i="17"/>
  <c r="G1566" i="17" s="1"/>
  <c r="AB1565" i="17"/>
  <c r="X1565" i="17"/>
  <c r="O1566" i="17" l="1"/>
  <c r="I1566" i="17"/>
  <c r="K1566" i="17" s="1"/>
  <c r="U1566" i="17" s="1"/>
  <c r="N1566" i="17"/>
  <c r="H1566" i="17"/>
  <c r="Q1566" i="17" l="1"/>
  <c r="S1566" i="17" s="1"/>
  <c r="J1566" i="17"/>
  <c r="T1566" i="17" l="1"/>
  <c r="L1566" i="17"/>
  <c r="Z1566" i="17" s="1"/>
  <c r="Y1566" i="17" l="1"/>
  <c r="V1566" i="17"/>
  <c r="AB1566" i="17"/>
  <c r="M1567" i="17"/>
  <c r="O1567" i="17" s="1"/>
  <c r="F1567" i="17"/>
  <c r="H1567" i="17" s="1"/>
  <c r="AA1566" i="17"/>
  <c r="W1566" i="17"/>
  <c r="X1566" i="17"/>
  <c r="N1567" i="17" l="1"/>
  <c r="G1567" i="17"/>
  <c r="I1567" i="17"/>
  <c r="K1567" i="17" s="1"/>
  <c r="P1567" i="17"/>
  <c r="R1567" i="17" s="1"/>
  <c r="J1567" i="17" l="1"/>
  <c r="L1567" i="17" s="1"/>
  <c r="U1567" i="17"/>
  <c r="Q1567" i="17"/>
  <c r="S1567" i="17" s="1"/>
  <c r="W1567" i="17" l="1"/>
  <c r="Y1567" i="17"/>
  <c r="F1568" i="17"/>
  <c r="H1568" i="17" s="1"/>
  <c r="AB1567" i="17"/>
  <c r="Z1567" i="17"/>
  <c r="AA1567" i="17"/>
  <c r="M1568" i="17"/>
  <c r="N1568" i="17" s="1"/>
  <c r="T1567" i="17"/>
  <c r="V1567" i="17" s="1"/>
  <c r="X1567" i="17"/>
  <c r="I1568" i="17" l="1"/>
  <c r="K1568" i="17" s="1"/>
  <c r="G1568" i="17"/>
  <c r="O1568" i="17"/>
  <c r="P1568" i="17"/>
  <c r="R1568" i="17" s="1"/>
  <c r="J1568" i="17" l="1"/>
  <c r="L1568" i="17" s="1"/>
  <c r="U1568" i="17"/>
  <c r="Q1568" i="17"/>
  <c r="S1568" i="17" s="1"/>
  <c r="AA1568" i="17" l="1"/>
  <c r="W1568" i="17"/>
  <c r="Z1568" i="17"/>
  <c r="F1569" i="17"/>
  <c r="H1569" i="17" s="1"/>
  <c r="M1569" i="17"/>
  <c r="O1569" i="17" s="1"/>
  <c r="Y1568" i="17"/>
  <c r="X1568" i="17"/>
  <c r="AB1568" i="17"/>
  <c r="T1568" i="17"/>
  <c r="V1568" i="17" s="1"/>
  <c r="I1569" i="17" l="1"/>
  <c r="K1569" i="17" s="1"/>
  <c r="G1569" i="17"/>
  <c r="P1569" i="17"/>
  <c r="R1569" i="17" s="1"/>
  <c r="N1569" i="17"/>
  <c r="Q1569" i="17" s="1"/>
  <c r="J1569" i="17" l="1"/>
  <c r="L1569" i="17" s="1"/>
  <c r="S1569" i="17"/>
  <c r="U1569" i="17"/>
  <c r="Y1569" i="17" l="1"/>
  <c r="T1569" i="17"/>
  <c r="V1569" i="17" s="1"/>
  <c r="F1570" i="17"/>
  <c r="G1570" i="17" s="1"/>
  <c r="AB1569" i="17"/>
  <c r="M1570" i="17"/>
  <c r="P1570" i="17" s="1"/>
  <c r="R1570" i="17" s="1"/>
  <c r="Z1569" i="17"/>
  <c r="AA1569" i="17"/>
  <c r="W1569" i="17"/>
  <c r="X1569" i="17"/>
  <c r="O1570" i="17" l="1"/>
  <c r="H1570" i="17"/>
  <c r="I1570" i="17"/>
  <c r="K1570" i="17" s="1"/>
  <c r="U1570" i="17" s="1"/>
  <c r="N1570" i="17"/>
  <c r="Q1570" i="17" s="1"/>
  <c r="S1570" i="17" s="1"/>
  <c r="J1570" i="17" l="1"/>
  <c r="T1570" i="17" s="1"/>
  <c r="L1570" i="17" l="1"/>
  <c r="Y1570" i="17" s="1"/>
  <c r="Y1573" i="17" s="1"/>
  <c r="E15" i="3" s="1"/>
  <c r="E16" i="3" s="1"/>
  <c r="V1570" i="17" l="1"/>
  <c r="Z1570" i="17"/>
  <c r="Z1573" i="17" s="1"/>
  <c r="W1570" i="17"/>
  <c r="W1573" i="17" s="1"/>
  <c r="Z4" i="18" s="1"/>
  <c r="AB4" i="18" s="1"/>
  <c r="AA1570" i="17"/>
  <c r="AA1573" i="17" s="1"/>
  <c r="AB1570" i="17"/>
  <c r="AB1573" i="17" s="1"/>
  <c r="X1570" i="17"/>
  <c r="X1573" i="17" s="1"/>
  <c r="Y4" i="18"/>
  <c r="AA4" i="18" s="1"/>
  <c r="D15" i="3" l="1"/>
  <c r="D16" i="3" s="1"/>
  <c r="D19" i="3" s="1"/>
  <c r="B74" i="8" s="1"/>
  <c r="L29" i="24" l="1"/>
  <c r="L10" i="24"/>
  <c r="L36" i="24"/>
  <c r="L24" i="24"/>
  <c r="L7" i="24"/>
  <c r="L42" i="24"/>
  <c r="L35" i="24"/>
  <c r="L27" i="24"/>
  <c r="L20" i="24"/>
  <c r="L15" i="24"/>
  <c r="L44" i="24"/>
  <c r="L37" i="24"/>
  <c r="L25" i="24"/>
  <c r="L18" i="24"/>
  <c r="L43" i="24"/>
  <c r="L28" i="24"/>
  <c r="L16" i="24"/>
  <c r="L6" i="24"/>
  <c r="L41" i="24"/>
  <c r="L34" i="24"/>
  <c r="L26" i="24"/>
  <c r="L19" i="24"/>
  <c r="D23" i="3"/>
  <c r="L14" i="24"/>
  <c r="B101" i="8"/>
  <c r="B80" i="8"/>
  <c r="B92" i="8"/>
  <c r="B128" i="8"/>
  <c r="B116" i="8"/>
  <c r="B104" i="8"/>
  <c r="B83" i="8"/>
  <c r="B137" i="8"/>
  <c r="B125" i="8"/>
  <c r="B113" i="8"/>
  <c r="B134" i="8"/>
  <c r="B86" i="8"/>
  <c r="B122" i="8"/>
  <c r="B110" i="8"/>
  <c r="B98" i="8"/>
  <c r="B77" i="8"/>
  <c r="B89" i="8"/>
  <c r="B131" i="8"/>
  <c r="B119" i="8"/>
  <c r="B107" i="8"/>
  <c r="B95" i="8"/>
  <c r="B16" i="25"/>
  <c r="B71" i="8"/>
  <c r="B40" i="25"/>
  <c r="B7" i="25"/>
  <c r="B19" i="25"/>
  <c r="B31" i="25"/>
  <c r="B43" i="25"/>
  <c r="B55" i="25"/>
  <c r="B67" i="25"/>
  <c r="B52" i="25"/>
  <c r="B28" i="25"/>
  <c r="B10" i="25"/>
  <c r="B22" i="25"/>
  <c r="B34" i="25"/>
  <c r="B46" i="25"/>
  <c r="B58" i="25"/>
  <c r="B70" i="25"/>
  <c r="B64" i="25"/>
  <c r="B13" i="25"/>
  <c r="B25" i="25"/>
  <c r="B49" i="25"/>
  <c r="B61" i="25"/>
  <c r="B73" i="25"/>
  <c r="B37" i="25"/>
</calcChain>
</file>

<file path=xl/comments1.xml><?xml version="1.0" encoding="utf-8"?>
<comments xmlns="http://schemas.openxmlformats.org/spreadsheetml/2006/main">
  <authors>
    <author>Andrew Briggs</author>
  </authors>
  <commentList>
    <comment ref="B3" authorId="0" shapeId="0">
      <text>
        <r>
          <rPr>
            <sz val="8"/>
            <color indexed="81"/>
            <rFont val="Tahoma"/>
            <family val="2"/>
          </rPr>
          <t xml:space="preserve">Note that this is the cell that is linked to the 'form' on the &lt;Analysis&gt; sheet where male (returns value 1) or female (returns value 2) is chosen
</t>
        </r>
      </text>
    </comment>
    <comment ref="D3" authorId="0" shapeId="0">
      <text>
        <r>
          <rPr>
            <sz val="8"/>
            <color indexed="81"/>
            <rFont val="Tahoma"/>
            <family val="2"/>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D37"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N37"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D39" authorId="0" shapeId="0">
      <text>
        <r>
          <rPr>
            <sz val="8"/>
            <color indexed="81"/>
            <rFont val="Tahoma"/>
            <family val="2"/>
          </rPr>
          <t>There are assumed to be no ongoing monitoring costs for successful THR.  However, this parameter is included in case users want to change this assumption.</t>
        </r>
      </text>
    </comment>
    <comment ref="N39"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2.xml><?xml version="1.0" encoding="utf-8"?>
<comments xmlns="http://schemas.openxmlformats.org/spreadsheetml/2006/main">
  <authors>
    <author>Andrew Briggs</author>
  </authors>
  <commentList>
    <comment ref="L10" authorId="0" shapeId="0">
      <text>
        <r>
          <rPr>
            <b/>
            <sz val="8"/>
            <color indexed="81"/>
            <rFont val="Tahoma"/>
            <family val="2"/>
          </rPr>
          <t>Important:</t>
        </r>
        <r>
          <rPr>
            <sz val="8"/>
            <color indexed="81"/>
            <rFont val="Tahoma"/>
            <family val="2"/>
          </rPr>
          <t xml:space="preserve">
Remember to run the PSA each time the age/sex characteristics are changed</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sharedStrings.xml><?xml version="1.0" encoding="utf-8"?>
<sst xmlns="http://schemas.openxmlformats.org/spreadsheetml/2006/main" count="717" uniqueCount="255">
  <si>
    <t>States of the model in the represented by the ovals, transitions between states represented by the arrows</t>
  </si>
  <si>
    <r>
      <t xml:space="preserve">State utility variables shown in </t>
    </r>
    <r>
      <rPr>
        <b/>
        <sz val="10"/>
        <color indexed="17"/>
        <rFont val="Arial"/>
        <family val="2"/>
      </rPr>
      <t>green</t>
    </r>
  </si>
  <si>
    <r>
      <t xml:space="preserve">See </t>
    </r>
    <r>
      <rPr>
        <b/>
        <i/>
        <sz val="10"/>
        <rFont val="Arial"/>
        <family val="2"/>
      </rPr>
      <t>&lt;Parameters&gt;</t>
    </r>
    <r>
      <rPr>
        <sz val="10"/>
        <rFont val="Arial"/>
        <family val="2"/>
      </rPr>
      <t xml:space="preserve"> page for definitions</t>
    </r>
  </si>
  <si>
    <r>
      <t xml:space="preserve">All transisition probability variables shown in </t>
    </r>
    <r>
      <rPr>
        <b/>
        <sz val="10"/>
        <color indexed="56"/>
        <rFont val="Arial"/>
        <family val="2"/>
      </rPr>
      <t xml:space="preserve">blue </t>
    </r>
    <r>
      <rPr>
        <b/>
        <sz val="10"/>
        <rFont val="Arial"/>
        <family val="2"/>
      </rPr>
      <t>and</t>
    </r>
    <r>
      <rPr>
        <b/>
        <sz val="10"/>
        <color indexed="56"/>
        <rFont val="Arial"/>
        <family val="2"/>
      </rPr>
      <t xml:space="preserve"> </t>
    </r>
    <r>
      <rPr>
        <b/>
        <sz val="10"/>
        <color rgb="FFFF0000"/>
        <rFont val="Arial"/>
        <family val="2"/>
      </rPr>
      <t>red</t>
    </r>
  </si>
  <si>
    <r>
      <t xml:space="preserve">State cost variables shown in </t>
    </r>
    <r>
      <rPr>
        <sz val="11"/>
        <color theme="5"/>
        <rFont val="Calibri"/>
        <family val="2"/>
        <scheme val="minor"/>
      </rPr>
      <t>orange</t>
    </r>
  </si>
  <si>
    <t>WTP</t>
  </si>
  <si>
    <t>INMB:</t>
  </si>
  <si>
    <t>ICERs:</t>
  </si>
  <si>
    <t>difference</t>
  </si>
  <si>
    <t>QALYs</t>
  </si>
  <si>
    <t>Cost</t>
  </si>
  <si>
    <t>(enter value between 40 and 90 years)</t>
  </si>
  <si>
    <t>Patient age</t>
  </si>
  <si>
    <t>Step 2: Enter age of patient</t>
  </si>
  <si>
    <t>Step 1: Choose male or female</t>
  </si>
  <si>
    <t>Life-years</t>
  </si>
  <si>
    <t>Check</t>
  </si>
  <si>
    <t>Death risk</t>
  </si>
  <si>
    <t>Cycle</t>
  </si>
  <si>
    <t>Model for Usual Care</t>
  </si>
  <si>
    <t>age</t>
  </si>
  <si>
    <t>male</t>
  </si>
  <si>
    <t>Parameters</t>
  </si>
  <si>
    <t>Name</t>
  </si>
  <si>
    <t>Description</t>
  </si>
  <si>
    <t>Average age of all patients at receipt of primary implant</t>
  </si>
  <si>
    <t>Sex indicator (0 for female, 1 for male)</t>
  </si>
  <si>
    <t>cDR</t>
  </si>
  <si>
    <t>oDR</t>
  </si>
  <si>
    <t>Resource cost parameters</t>
  </si>
  <si>
    <t>Utility of Markov states per cycle</t>
  </si>
  <si>
    <t>UC</t>
  </si>
  <si>
    <t>PH+UC</t>
  </si>
  <si>
    <t>PH+UCvUC</t>
  </si>
  <si>
    <t>Female</t>
  </si>
  <si>
    <t>Death Probability from Social Security</t>
  </si>
  <si>
    <t>AGE</t>
  </si>
  <si>
    <t>MALE</t>
  </si>
  <si>
    <t>Death Prob</t>
  </si>
  <si>
    <t># of lives</t>
  </si>
  <si>
    <t>Life Exp</t>
  </si>
  <si>
    <t>Death prob</t>
  </si>
  <si>
    <t>Life exp</t>
  </si>
  <si>
    <t>Source</t>
  </si>
  <si>
    <t>https://www.ssa.gov/oact/STATS/table4c6.html</t>
  </si>
  <si>
    <t>OC Burst</t>
  </si>
  <si>
    <t>OC Death</t>
  </si>
  <si>
    <t>Asthma Death</t>
  </si>
  <si>
    <t>amrHOEX</t>
  </si>
  <si>
    <t>Outcome</t>
  </si>
  <si>
    <t>ER ex</t>
  </si>
  <si>
    <t>HO ex</t>
  </si>
  <si>
    <t>prob 1 yr</t>
  </si>
  <si>
    <t>Rate p-wk</t>
  </si>
  <si>
    <t>2wk prob</t>
  </si>
  <si>
    <t>year</t>
  </si>
  <si>
    <t>wks</t>
  </si>
  <si>
    <t>Probability of OC Burst per 2 week</t>
  </si>
  <si>
    <t>Probability of Emergency Room Visit per 2 week</t>
  </si>
  <si>
    <t>Probability of Asthma Hospitalization per 2 week</t>
  </si>
  <si>
    <t>Modelling the Probabilities for Asthma Exacerbation Events</t>
  </si>
  <si>
    <t>30 day prob</t>
  </si>
  <si>
    <t>Transition time</t>
  </si>
  <si>
    <t>Weeks</t>
  </si>
  <si>
    <t>amr</t>
  </si>
  <si>
    <t>Rate per person-year</t>
  </si>
  <si>
    <t>Asthma Related Mortality Rate per 100 person year</t>
  </si>
  <si>
    <t>Reference</t>
  </si>
  <si>
    <t>de Vries et al. 2010</t>
  </si>
  <si>
    <t>amrrate</t>
  </si>
  <si>
    <t>Additional risk of death given asthma hospitalization</t>
  </si>
  <si>
    <t>Additional risk of death given emergency department visit</t>
  </si>
  <si>
    <t>Additional risk of death given OC burst</t>
  </si>
  <si>
    <t>Mortality</t>
  </si>
  <si>
    <t>Exacerbations</t>
  </si>
  <si>
    <r>
      <t>Transition probability variables</t>
    </r>
    <r>
      <rPr>
        <sz val="11"/>
        <color indexed="18"/>
        <rFont val="Arial"/>
        <family val="2"/>
      </rPr>
      <t xml:space="preserve"> (see diagram on page </t>
    </r>
    <r>
      <rPr>
        <b/>
        <i/>
        <sz val="11"/>
        <color indexed="18"/>
        <rFont val="Arial"/>
        <family val="2"/>
      </rPr>
      <t>&lt;Model Figure&gt;</t>
    </r>
    <r>
      <rPr>
        <sz val="11"/>
        <color indexed="18"/>
        <rFont val="Arial"/>
        <family val="2"/>
      </rPr>
      <t xml:space="preserve"> for details)</t>
    </r>
  </si>
  <si>
    <t>cNES</t>
  </si>
  <si>
    <t>uNES</t>
  </si>
  <si>
    <t xml:space="preserve">Utility score for Non Exacerbation State (Chronic Asthma) </t>
  </si>
  <si>
    <t>uOCEX</t>
  </si>
  <si>
    <t>uEREX</t>
  </si>
  <si>
    <t>Utility score for OC Burst</t>
  </si>
  <si>
    <t>Utility score for ER visit</t>
  </si>
  <si>
    <t>uHOEX</t>
  </si>
  <si>
    <t>Utility score for Hospitalization</t>
  </si>
  <si>
    <t>cOSEX</t>
  </si>
  <si>
    <t>cEREX</t>
  </si>
  <si>
    <t>cHOEX</t>
  </si>
  <si>
    <t>Mild exacerbation unit cost</t>
  </si>
  <si>
    <t>Emergency room unit cost</t>
  </si>
  <si>
    <t>Hospitalization stay unit cost</t>
  </si>
  <si>
    <t>One time cost of PH system registration</t>
  </si>
  <si>
    <t>cPH1</t>
  </si>
  <si>
    <t>cPHr</t>
  </si>
  <si>
    <t>Cost of PH system per 2 weeks (recurrent)</t>
  </si>
  <si>
    <t>Price et al.</t>
  </si>
  <si>
    <t>UC Denver Source</t>
  </si>
  <si>
    <t>Ayres et al.</t>
  </si>
  <si>
    <t>MarketScan</t>
  </si>
  <si>
    <t>UCcost</t>
  </si>
  <si>
    <t>UClys</t>
  </si>
  <si>
    <t>UCqalys</t>
  </si>
  <si>
    <t>Uncontrolled Asthma Probability</t>
  </si>
  <si>
    <t>Controlled Asthma Probability</t>
  </si>
  <si>
    <t>rrOSEXuc</t>
  </si>
  <si>
    <t>rrEREXuc</t>
  </si>
  <si>
    <t>rrHOEXuc</t>
  </si>
  <si>
    <t>rrOSEXc</t>
  </si>
  <si>
    <t>rrEREXc</t>
  </si>
  <si>
    <t>rrHOEXc</t>
  </si>
  <si>
    <t>Unadj Mean per 4 month</t>
  </si>
  <si>
    <t>month</t>
  </si>
  <si>
    <t>Decision Tree Portion</t>
  </si>
  <si>
    <t>Unadj Mean/Rate per 4 month</t>
  </si>
  <si>
    <t>PH + UC</t>
  </si>
  <si>
    <t>Uncontrolled Dr. Campbell Source 2009</t>
  </si>
  <si>
    <t>Uncontrolled 2014 source</t>
  </si>
  <si>
    <t>Controlled 2014 source Kaiser</t>
  </si>
  <si>
    <t>Probability of OC Burst per 2 week for controlled asthma</t>
  </si>
  <si>
    <t xml:space="preserve">Probability of Emergency Room Visit per 2 week for controlled asthma </t>
  </si>
  <si>
    <t>Probability of Asthma Hospitalization per 2 week for controlled asthma</t>
  </si>
  <si>
    <t>Sullivan et al 2014</t>
  </si>
  <si>
    <t>pCAPH</t>
  </si>
  <si>
    <t>pCAUC</t>
  </si>
  <si>
    <t>Initially Uncontrolled</t>
  </si>
  <si>
    <t>Controlled</t>
  </si>
  <si>
    <t>Uncontrolled</t>
  </si>
  <si>
    <t>Model for Level 2 Markov Chain</t>
  </si>
  <si>
    <t>Diagrammatic representation of the 2 Level Markov Model</t>
  </si>
  <si>
    <t>pUAPH</t>
  </si>
  <si>
    <t>pUAUC</t>
  </si>
  <si>
    <t>Merchant et al.</t>
  </si>
  <si>
    <t>Usual Care Control and Uncontrolled Level 2 Markov Chain</t>
  </si>
  <si>
    <t>PH System Control and Uncontrolled Level 2 Markov Chain</t>
  </si>
  <si>
    <t>in cont UC</t>
  </si>
  <si>
    <t>in cont PH</t>
  </si>
  <si>
    <t>Usual Care</t>
  </si>
  <si>
    <t>Rate per py</t>
  </si>
  <si>
    <t>pEXUC</t>
  </si>
  <si>
    <t>UC OC</t>
  </si>
  <si>
    <t>UC ER</t>
  </si>
  <si>
    <t>UC HO</t>
  </si>
  <si>
    <t>C OC</t>
  </si>
  <si>
    <t>C ER</t>
  </si>
  <si>
    <t xml:space="preserve"> C HO</t>
  </si>
  <si>
    <t>UC NE</t>
  </si>
  <si>
    <t>amrc</t>
  </si>
  <si>
    <t>Probability of Asthma-related Mortality for 2 weeks for Controlled Patients</t>
  </si>
  <si>
    <t>Probability of Asthma-related Mortality for 2 weeks for Uncontrolled Patients</t>
  </si>
  <si>
    <t>Probability of Controlled Asthma using PH system at 2 wks</t>
  </si>
  <si>
    <t>Probability of Controlled Asthma under Usual Care at 2 wks</t>
  </si>
  <si>
    <t>Probability of Uncontrolled Asthma using PH system at  2 wks as initially controlled</t>
  </si>
  <si>
    <t>Probability of Uncontrolled Asthma under Usual Care at 2 wks as initially controlled</t>
  </si>
  <si>
    <t>Male</t>
  </si>
  <si>
    <t>Death rate 1 yr</t>
  </si>
  <si>
    <t>DR 1 wk</t>
  </si>
  <si>
    <t>DP 2 wks</t>
  </si>
  <si>
    <t>UC OC Death</t>
  </si>
  <si>
    <t>UC A death</t>
  </si>
  <si>
    <t>C NE</t>
  </si>
  <si>
    <t>C A death</t>
  </si>
  <si>
    <t>C OC Death</t>
  </si>
  <si>
    <t>yrs</t>
  </si>
  <si>
    <t>Propeller Health</t>
  </si>
  <si>
    <t>Level 2</t>
  </si>
  <si>
    <t>Level 1</t>
  </si>
  <si>
    <t>weeks</t>
  </si>
  <si>
    <t>2 weeks</t>
  </si>
  <si>
    <t>Cost-effectiveness of Propeller Health System</t>
  </si>
  <si>
    <t>Usual care pharmacotherapy per 2 weeks</t>
  </si>
  <si>
    <t>Results (probabilistic)</t>
  </si>
  <si>
    <t>Note that parameters coloured red are linked to the</t>
  </si>
  <si>
    <t>probabilistic sensitivity analysis</t>
  </si>
  <si>
    <t>Probabilistic?</t>
  </si>
  <si>
    <t>Note that parameters coloured green are endogenous</t>
  </si>
  <si>
    <t>and so cannot be varied in the sensitivity analysis</t>
  </si>
  <si>
    <t>Probabilistic Sensitivity Analysis only</t>
  </si>
  <si>
    <t>All other parameters are left deterministic</t>
  </si>
  <si>
    <t>'live' value</t>
  </si>
  <si>
    <t>probabilistic</t>
  </si>
  <si>
    <t>deterministic</t>
  </si>
  <si>
    <t>standard error</t>
  </si>
  <si>
    <t>distribution</t>
  </si>
  <si>
    <t>alpha</t>
  </si>
  <si>
    <t>beta</t>
  </si>
  <si>
    <t>Results (deterministic)</t>
  </si>
  <si>
    <t>Beta</t>
  </si>
  <si>
    <t>Gamma</t>
  </si>
  <si>
    <t>Sullivan et al. 2009</t>
  </si>
  <si>
    <t>Chen</t>
  </si>
  <si>
    <t>*</t>
  </si>
  <si>
    <t>STOCHASTIC PARAMETERS</t>
  </si>
  <si>
    <t>COST-EFFECTIVENESS RESULTS</t>
  </si>
  <si>
    <t>cRatio</t>
  </si>
  <si>
    <t>Transition probabiliites</t>
  </si>
  <si>
    <t>State costs</t>
  </si>
  <si>
    <t>Utilities for health states</t>
  </si>
  <si>
    <t>Incremental</t>
  </si>
  <si>
    <t>Net monetary benefits</t>
  </si>
  <si>
    <t>Cost-effective?</t>
  </si>
  <si>
    <t>Acceptability curves</t>
  </si>
  <si>
    <t>rrNP2</t>
  </si>
  <si>
    <t>rrr</t>
  </si>
  <si>
    <t>Trial</t>
  </si>
  <si>
    <t>PHcost</t>
  </si>
  <si>
    <t>PHlys</t>
  </si>
  <si>
    <t>PHqalys</t>
  </si>
  <si>
    <t>Level 1 Probabilities</t>
  </si>
  <si>
    <t>Level 1 probabilities</t>
  </si>
  <si>
    <t>cNEX</t>
  </si>
  <si>
    <t>uNEX</t>
  </si>
  <si>
    <t>uOSEX</t>
  </si>
  <si>
    <t>PH(inc)</t>
  </si>
  <si>
    <t>Sub-group analysis results</t>
  </si>
  <si>
    <t>Females</t>
  </si>
  <si>
    <t>Males</t>
  </si>
  <si>
    <t>Age</t>
  </si>
  <si>
    <t>CEACs</t>
  </si>
  <si>
    <t>SE</t>
  </si>
  <si>
    <t>One Way Sensitivity Analysis</t>
  </si>
  <si>
    <t>Lower</t>
  </si>
  <si>
    <t>Upper</t>
  </si>
  <si>
    <t>Mean</t>
  </si>
  <si>
    <t>ICER</t>
  </si>
  <si>
    <t>QALY</t>
  </si>
  <si>
    <t>Cost of Non Exacerbation State</t>
  </si>
  <si>
    <t>Asthma Related Mortality Rate</t>
  </si>
  <si>
    <t>Cost of Hospitalization</t>
  </si>
  <si>
    <t>Utility of Non Exacerbation State</t>
  </si>
  <si>
    <t>Cost of Oral Corticosteroiod Burst</t>
  </si>
  <si>
    <t>Probability of Oral Corticosteroid Burst in Controlled Asthma State</t>
  </si>
  <si>
    <t>Utility of Oral Corticosteroid Burst</t>
  </si>
  <si>
    <t>Probability of OC Burst per 2 week for Uncontrolled Asthma</t>
  </si>
  <si>
    <t>Probability of Emergency Room Visit per 2 week for UC Asthma</t>
  </si>
  <si>
    <t>Probability of Asthma Hospitalization per 2 week for UC asthma</t>
  </si>
  <si>
    <t>Life Years</t>
  </si>
  <si>
    <t xml:space="preserve"> / QALY</t>
  </si>
  <si>
    <t>yr</t>
  </si>
  <si>
    <t>2 wks</t>
  </si>
  <si>
    <t>Annual Outcome discount rate</t>
  </si>
  <si>
    <t>Annual Cost discount rate</t>
  </si>
  <si>
    <t>Discounted</t>
  </si>
  <si>
    <t>Non- Discounted</t>
  </si>
  <si>
    <t>Transition</t>
  </si>
  <si>
    <t>Ref</t>
  </si>
  <si>
    <t>Beta dist 95% CI</t>
  </si>
  <si>
    <t>Brown 76 2007, Norman 2013</t>
  </si>
  <si>
    <t>van Nooten 2013,  Wilson 87 2014</t>
  </si>
  <si>
    <t>van Nooten 2013,  Norman 2013</t>
  </si>
  <si>
    <t>Gamma dist 95% CI</t>
  </si>
  <si>
    <t>AMR</t>
  </si>
  <si>
    <t>One way sensitivity analysis</t>
  </si>
  <si>
    <t>Variable</t>
  </si>
  <si>
    <t>Difference</t>
  </si>
  <si>
    <t>Scenario Result (deterministic)</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</si>
</sst>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_-&quot;£&quot;* #,##0.00_-;\-&quot;£&quot;* #,##0.00_-;_-&quot;£&quot;* &quot;-&quot;??_-;_-@_-"/>
    <numFmt numFmtId="165" formatCode="_-* #,##0.00_-;\-* #,##0.00_-;_-* &quot;-&quot;??_-;_-@_-"/>
    <numFmt numFmtId="166" formatCode="0.000"/>
    <numFmt numFmtId="167" formatCode="0.00000"/>
    <numFmt numFmtId="168" formatCode="0.0000"/>
    <numFmt numFmtId="169" formatCode="_-* #,##0_-;\-* #,##0_-;_-* &quot;-&quot;??_-;_-@_-"/>
    <numFmt numFmtId="170" formatCode="_-&quot;£&quot;* #,##0_-;\-&quot;£&quot;* #,##0_-;_-&quot;£&quot;* &quot;-&quot;??_-;_-@_-"/>
    <numFmt numFmtId="171" formatCode="0.0%"/>
    <numFmt numFmtId="172" formatCode="&quot;£&quot;#,##0"/>
    <numFmt numFmtId="173" formatCode="&quot;$&quot;#,##0"/>
    <numFmt numFmtId="174" formatCode="&quot;$&quot;#,##0.00"/>
    <numFmt numFmtId="175" formatCode="0.0000%"/>
    <numFmt numFmtId="176" formatCode="#,##0.00000"/>
    <numFmt numFmtId="177" formatCode="0.00_ ;\-0.00\ "/>
    <numFmt numFmtId="178" formatCode="0.000000"/>
    <numFmt numFmtId="179" formatCode="0.0000000"/>
  </numFmts>
  <fonts count="40" x14ac:knownFonts="1">
    <font>
      <sz val="11"/>
      <color theme="1"/>
      <name val="Calibri"/>
      <family val="2"/>
      <scheme val="minor"/>
    </font>
    <font>
      <sz val="10"/>
      <name val="Arial"/>
      <family val="2"/>
    </font>
    <font>
      <b/>
      <i/>
      <sz val="10"/>
      <name val="Arial"/>
      <family val="2"/>
    </font>
    <font>
      <b/>
      <sz val="12"/>
      <color indexed="18"/>
      <name val="Arial"/>
      <family val="2"/>
    </font>
    <font>
      <i/>
      <sz val="10"/>
      <color indexed="18"/>
      <name val="Arial"/>
      <family val="2"/>
    </font>
    <font>
      <b/>
      <sz val="10"/>
      <color indexed="17"/>
      <name val="Arial"/>
      <family val="2"/>
    </font>
    <font>
      <b/>
      <sz val="12"/>
      <color indexed="32"/>
      <name val="Arial"/>
      <family val="2"/>
    </font>
    <font>
      <b/>
      <sz val="10"/>
      <color indexed="56"/>
      <name val="Arial"/>
      <family val="2"/>
    </font>
    <font>
      <b/>
      <sz val="10"/>
      <name val="Arial"/>
      <family val="2"/>
    </font>
    <font>
      <b/>
      <sz val="12"/>
      <name val="Arial"/>
      <family val="2"/>
    </font>
    <font>
      <b/>
      <sz val="10"/>
      <color indexed="9"/>
      <name val="Arial"/>
      <family val="2"/>
    </font>
    <font>
      <sz val="10"/>
      <name val="Arial"/>
      <family val="2"/>
    </font>
    <font>
      <sz val="8"/>
      <name val="Arial"/>
      <family val="2"/>
    </font>
    <font>
      <i/>
      <sz val="8"/>
      <name val="Arial"/>
      <family val="2"/>
    </font>
    <font>
      <sz val="8"/>
      <color indexed="81"/>
      <name val="Tahoma"/>
      <family val="2"/>
    </font>
    <font>
      <b/>
      <sz val="10"/>
      <color rgb="FFFF0000"/>
      <name val="Arial"/>
      <family val="2"/>
    </font>
    <font>
      <sz val="11"/>
      <color theme="5"/>
      <name val="Calibri"/>
      <family val="2"/>
      <scheme val="minor"/>
    </font>
    <font>
      <sz val="10"/>
      <color indexed="9"/>
      <name val="Arial"/>
      <family val="2"/>
    </font>
    <font>
      <sz val="8"/>
      <color rgb="FF000000"/>
      <name val="Tahoma"/>
      <family val="2"/>
    </font>
    <font>
      <b/>
      <sz val="10"/>
      <color indexed="32"/>
      <name val="Arial"/>
      <family val="2"/>
    </font>
    <font>
      <sz val="10"/>
      <color indexed="8"/>
      <name val="Arial"/>
      <family val="2"/>
    </font>
    <font>
      <b/>
      <sz val="10"/>
      <color indexed="18"/>
      <name val="Arial"/>
      <family val="2"/>
    </font>
    <font>
      <sz val="10"/>
      <color indexed="19"/>
      <name val="Arial"/>
      <family val="2"/>
    </font>
    <font>
      <sz val="10"/>
      <color indexed="16"/>
      <name val="Arial"/>
      <family val="2"/>
    </font>
    <font>
      <sz val="10"/>
      <color indexed="10"/>
      <name val="Arial"/>
      <family val="2"/>
    </font>
    <font>
      <sz val="14"/>
      <color rgb="FF212121"/>
      <name val="Segoe UI"/>
      <family val="2"/>
    </font>
    <font>
      <sz val="10"/>
      <color rgb="FF0070C0"/>
      <name val="Arial"/>
      <family val="2"/>
    </font>
    <font>
      <sz val="10"/>
      <color rgb="FF00B050"/>
      <name val="Arial"/>
      <family val="2"/>
    </font>
    <font>
      <b/>
      <sz val="11"/>
      <color indexed="18"/>
      <name val="Arial"/>
      <family val="2"/>
    </font>
    <font>
      <sz val="11"/>
      <color indexed="18"/>
      <name val="Arial"/>
      <family val="2"/>
    </font>
    <font>
      <b/>
      <i/>
      <sz val="11"/>
      <color indexed="18"/>
      <name val="Arial"/>
      <family val="2"/>
    </font>
    <font>
      <b/>
      <sz val="11"/>
      <color theme="1"/>
      <name val="Calibri"/>
      <family val="2"/>
      <scheme val="minor"/>
    </font>
    <font>
      <b/>
      <sz val="8"/>
      <color indexed="81"/>
      <name val="Tahoma"/>
      <family val="2"/>
    </font>
    <font>
      <b/>
      <sz val="10"/>
      <color indexed="16"/>
      <name val="Arial"/>
      <family val="2"/>
    </font>
    <font>
      <sz val="10"/>
      <color indexed="17"/>
      <name val="Arial"/>
      <family val="2"/>
    </font>
    <font>
      <sz val="10"/>
      <color indexed="18"/>
      <name val="Arial"/>
      <family val="2"/>
    </font>
    <font>
      <sz val="10"/>
      <color rgb="FF000000"/>
      <name val="Arial"/>
      <family val="2"/>
    </font>
    <font>
      <sz val="10"/>
      <color indexed="22"/>
      <name val="Arial"/>
      <family val="2"/>
    </font>
    <font>
      <sz val="11"/>
      <color rgb="FF000000"/>
      <name val="Calibri"/>
      <family val="2"/>
    </font>
    <font>
      <sz val="11"/>
      <name val="Calibri"/>
      <family val="2"/>
      <scheme val="minor"/>
    </font>
  </fonts>
  <fills count="18">
    <fill>
      <patternFill patternType="none"/>
    </fill>
    <fill>
      <patternFill patternType="gray125"/>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rgb="FFFFFFFF"/>
        <bgColor indexed="64"/>
      </patternFill>
    </fill>
    <fill>
      <patternFill patternType="solid">
        <fgColor rgb="FFEEEFEF"/>
        <bgColor indexed="64"/>
      </patternFill>
    </fill>
    <fill>
      <patternFill patternType="solid">
        <fgColor indexed="47"/>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64"/>
      </patternFill>
    </fill>
    <fill>
      <patternFill patternType="solid">
        <fgColor theme="0"/>
        <bgColor indexed="64"/>
      </patternFill>
    </fill>
    <fill>
      <patternFill patternType="solid">
        <fgColor theme="0" tint="-0.249977111117893"/>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11">
    <xf numFmtId="0" fontId="0"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2" fontId="1" fillId="0" borderId="0" applyFont="0" applyFill="0" applyBorder="0" applyAlignment="0" applyProtection="0"/>
    <xf numFmtId="9" fontId="1" fillId="0" borderId="0" applyFont="0" applyFill="0" applyBorder="0" applyAlignment="0" applyProtection="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43" fontId="1" fillId="0" borderId="0" applyFont="0" applyFill="0" applyBorder="0" applyAlignment="0" applyProtection="0"/>
  </cellStyleXfs>
  <cellXfs count="186">
    <xf numFmtId="0" fontId="0" fillId="0" borderId="0" xfId="0"/>
    <xf numFmtId="0" fontId="3" fillId="0" borderId="0" xfId="1" applyFont="1"/>
    <xf numFmtId="0" fontId="4" fillId="0" borderId="0" xfId="1" applyFont="1"/>
    <xf numFmtId="0" fontId="1" fillId="0" borderId="0" xfId="0" applyFont="1"/>
    <xf numFmtId="0" fontId="11" fillId="0" borderId="0" xfId="6"/>
    <xf numFmtId="0" fontId="11" fillId="8" borderId="0" xfId="6" applyFill="1" applyBorder="1"/>
    <xf numFmtId="170" fontId="0" fillId="8" borderId="0" xfId="7" applyNumberFormat="1" applyFont="1" applyFill="1" applyBorder="1"/>
    <xf numFmtId="0" fontId="11" fillId="8" borderId="0" xfId="6" applyFill="1" applyBorder="1" applyAlignment="1">
      <alignment horizontal="right"/>
    </xf>
    <xf numFmtId="2" fontId="11" fillId="8" borderId="0" xfId="6" applyNumberFormat="1" applyFill="1" applyBorder="1" applyAlignment="1">
      <alignment horizontal="right"/>
    </xf>
    <xf numFmtId="170" fontId="0" fillId="8" borderId="0" xfId="7" applyNumberFormat="1" applyFont="1" applyFill="1" applyBorder="1" applyAlignment="1">
      <alignment horizontal="right"/>
    </xf>
    <xf numFmtId="2" fontId="11" fillId="8" borderId="0" xfId="6" applyNumberFormat="1" applyFill="1" applyBorder="1"/>
    <xf numFmtId="2" fontId="11" fillId="9" borderId="3" xfId="6" applyNumberFormat="1" applyFill="1" applyBorder="1" applyAlignment="1">
      <alignment horizontal="right"/>
    </xf>
    <xf numFmtId="0" fontId="11" fillId="7" borderId="0" xfId="6" applyFill="1" applyBorder="1"/>
    <xf numFmtId="0" fontId="10" fillId="7" borderId="0" xfId="6" applyFont="1" applyFill="1" applyBorder="1"/>
    <xf numFmtId="0" fontId="11" fillId="4" borderId="0" xfId="6" applyFill="1" applyBorder="1"/>
    <xf numFmtId="0" fontId="11" fillId="2" borderId="0" xfId="6" applyFill="1" applyBorder="1"/>
    <xf numFmtId="0" fontId="13" fillId="4" borderId="0" xfId="6" applyFont="1" applyFill="1" applyBorder="1"/>
    <xf numFmtId="0" fontId="12" fillId="4" borderId="0" xfId="6" applyFont="1" applyFill="1" applyBorder="1"/>
    <xf numFmtId="0" fontId="11" fillId="5" borderId="2" xfId="6" applyFill="1" applyBorder="1"/>
    <xf numFmtId="0" fontId="11" fillId="3" borderId="0" xfId="6" applyFill="1" applyBorder="1"/>
    <xf numFmtId="0" fontId="10" fillId="3" borderId="0" xfId="6" applyFont="1" applyFill="1" applyBorder="1"/>
    <xf numFmtId="0" fontId="10" fillId="6" borderId="0" xfId="6" applyFont="1" applyFill="1" applyBorder="1"/>
    <xf numFmtId="0" fontId="9" fillId="0" borderId="0" xfId="6" applyFont="1"/>
    <xf numFmtId="0" fontId="8" fillId="0" borderId="0" xfId="6" applyFont="1"/>
    <xf numFmtId="167" fontId="11" fillId="0" borderId="0" xfId="6" applyNumberFormat="1"/>
    <xf numFmtId="0" fontId="8" fillId="0" borderId="0" xfId="6" applyFont="1" applyAlignment="1">
      <alignment horizontal="left"/>
    </xf>
    <xf numFmtId="0" fontId="17" fillId="0" borderId="0" xfId="6" applyFont="1" applyFill="1" applyBorder="1"/>
    <xf numFmtId="0" fontId="8" fillId="0" borderId="0" xfId="6" applyFont="1" applyAlignment="1">
      <alignment horizontal="right"/>
    </xf>
    <xf numFmtId="0" fontId="8" fillId="0" borderId="0" xfId="6" applyFont="1" applyAlignment="1">
      <alignment horizontal="center"/>
    </xf>
    <xf numFmtId="10" fontId="0" fillId="0" borderId="0" xfId="8" applyNumberFormat="1" applyFont="1"/>
    <xf numFmtId="169" fontId="11" fillId="0" borderId="0" xfId="6" applyNumberFormat="1"/>
    <xf numFmtId="1" fontId="11" fillId="9" borderId="3" xfId="6" applyNumberFormat="1" applyFill="1" applyBorder="1"/>
    <xf numFmtId="169" fontId="0" fillId="9" borderId="3" xfId="9" applyNumberFormat="1" applyFont="1" applyFill="1" applyBorder="1"/>
    <xf numFmtId="169" fontId="0" fillId="0" borderId="0" xfId="9" applyNumberFormat="1" applyFont="1"/>
    <xf numFmtId="1" fontId="11" fillId="0" borderId="0" xfId="6" applyNumberFormat="1"/>
    <xf numFmtId="10" fontId="11" fillId="0" borderId="0" xfId="6" applyNumberFormat="1"/>
    <xf numFmtId="10" fontId="8" fillId="0" borderId="0" xfId="8" applyNumberFormat="1" applyFont="1"/>
    <xf numFmtId="0" fontId="11" fillId="0" borderId="1" xfId="6" applyBorder="1" applyAlignment="1">
      <alignment horizontal="centerContinuous"/>
    </xf>
    <xf numFmtId="0" fontId="8" fillId="0" borderId="1" xfId="6" applyFont="1" applyBorder="1" applyAlignment="1">
      <alignment horizontal="centerContinuous"/>
    </xf>
    <xf numFmtId="10" fontId="0" fillId="0" borderId="0" xfId="8" applyNumberFormat="1" applyFont="1" applyBorder="1"/>
    <xf numFmtId="0" fontId="6" fillId="0" borderId="0" xfId="6" applyFont="1"/>
    <xf numFmtId="0" fontId="9" fillId="0" borderId="0" xfId="1" applyFont="1"/>
    <xf numFmtId="168" fontId="9" fillId="0" borderId="0" xfId="1" applyNumberFormat="1" applyFont="1"/>
    <xf numFmtId="0" fontId="1" fillId="0" borderId="0" xfId="1" applyFont="1"/>
    <xf numFmtId="0" fontId="8" fillId="0" borderId="0" xfId="1" applyFont="1"/>
    <xf numFmtId="168" fontId="8" fillId="0" borderId="0" xfId="1" applyNumberFormat="1" applyFont="1"/>
    <xf numFmtId="0" fontId="1" fillId="0" borderId="0" xfId="1"/>
    <xf numFmtId="168" fontId="1" fillId="0" borderId="0" xfId="1" applyNumberFormat="1"/>
    <xf numFmtId="1" fontId="20" fillId="0" borderId="0" xfId="2" applyNumberFormat="1" applyFont="1"/>
    <xf numFmtId="0" fontId="21" fillId="0" borderId="0" xfId="1" applyFont="1"/>
    <xf numFmtId="0" fontId="17" fillId="0" borderId="0" xfId="1" applyFont="1" applyFill="1" applyBorder="1"/>
    <xf numFmtId="0" fontId="1" fillId="0" borderId="0" xfId="1" applyFill="1"/>
    <xf numFmtId="0" fontId="20" fillId="0" borderId="0" xfId="1" applyFont="1"/>
    <xf numFmtId="0" fontId="17" fillId="0" borderId="0" xfId="1" applyFont="1" applyFill="1" applyBorder="1" applyAlignment="1">
      <alignment horizontal="center"/>
    </xf>
    <xf numFmtId="171" fontId="0" fillId="0" borderId="0" xfId="5" applyNumberFormat="1" applyFont="1"/>
    <xf numFmtId="0" fontId="22" fillId="0" borderId="0" xfId="1" applyFont="1"/>
    <xf numFmtId="0" fontId="23" fillId="0" borderId="0" xfId="1" applyFont="1" applyFill="1" applyBorder="1"/>
    <xf numFmtId="0" fontId="23" fillId="0" borderId="0" xfId="1" applyFont="1" applyFill="1"/>
    <xf numFmtId="0" fontId="23" fillId="0" borderId="0" xfId="1" applyFont="1"/>
    <xf numFmtId="10" fontId="1" fillId="0" borderId="0" xfId="5" applyNumberFormat="1" applyFont="1"/>
    <xf numFmtId="2" fontId="1" fillId="9" borderId="3" xfId="1" applyNumberFormat="1" applyFont="1" applyFill="1" applyBorder="1" applyAlignment="1">
      <alignment horizontal="right"/>
    </xf>
    <xf numFmtId="0" fontId="1" fillId="0" borderId="0" xfId="1" applyFont="1" applyFill="1" applyBorder="1"/>
    <xf numFmtId="0" fontId="1" fillId="0" borderId="0" xfId="1" applyFont="1" applyFill="1" applyBorder="1" applyAlignment="1">
      <alignment horizontal="center"/>
    </xf>
    <xf numFmtId="0" fontId="1" fillId="0" borderId="0" xfId="1" applyFont="1" applyBorder="1" applyAlignment="1">
      <alignment horizontal="centerContinuous"/>
    </xf>
    <xf numFmtId="0" fontId="1" fillId="0" borderId="0" xfId="1" applyFont="1" applyFill="1" applyBorder="1" applyAlignment="1">
      <alignment horizontal="centerContinuous"/>
    </xf>
    <xf numFmtId="0" fontId="1" fillId="0" borderId="0" xfId="1" applyFill="1" applyBorder="1"/>
    <xf numFmtId="0" fontId="1" fillId="0" borderId="0" xfId="1" applyBorder="1"/>
    <xf numFmtId="170" fontId="0" fillId="0" borderId="0" xfId="3" applyNumberFormat="1" applyFont="1"/>
    <xf numFmtId="172" fontId="1" fillId="0" borderId="0" xfId="1" applyNumberFormat="1"/>
    <xf numFmtId="170" fontId="24" fillId="0" borderId="0" xfId="1" applyNumberFormat="1" applyFont="1" applyFill="1" applyBorder="1"/>
    <xf numFmtId="0" fontId="23" fillId="0" borderId="0" xfId="1" applyFont="1" applyBorder="1" applyAlignment="1">
      <alignment horizontal="centerContinuous"/>
    </xf>
    <xf numFmtId="0" fontId="23" fillId="0" borderId="0" xfId="1" applyFont="1" applyFill="1" applyBorder="1" applyAlignment="1">
      <alignment horizontal="centerContinuous"/>
    </xf>
    <xf numFmtId="170" fontId="1" fillId="0" borderId="0" xfId="3" applyNumberFormat="1" applyFont="1"/>
    <xf numFmtId="0" fontId="22" fillId="0" borderId="0" xfId="1" applyFont="1" applyBorder="1" applyAlignment="1">
      <alignment horizontal="centerContinuous"/>
    </xf>
    <xf numFmtId="0" fontId="1" fillId="0" borderId="0" xfId="1" applyFill="1" applyBorder="1" applyAlignment="1">
      <alignment horizontal="centerContinuous"/>
    </xf>
    <xf numFmtId="0" fontId="1" fillId="0" borderId="0" xfId="1" applyBorder="1" applyAlignment="1">
      <alignment horizontal="centerContinuous"/>
    </xf>
    <xf numFmtId="0" fontId="1" fillId="8" borderId="0" xfId="6" applyFont="1" applyFill="1" applyBorder="1"/>
    <xf numFmtId="0" fontId="1" fillId="0" borderId="0" xfId="6" applyFont="1"/>
    <xf numFmtId="0" fontId="25" fillId="11" borderId="0" xfId="0" applyFont="1" applyFill="1" applyAlignment="1">
      <alignment horizontal="center" vertical="center" wrapText="1"/>
    </xf>
    <xf numFmtId="0" fontId="25" fillId="11" borderId="0" xfId="0" applyFont="1" applyFill="1" applyAlignment="1">
      <alignment horizontal="right" vertical="center" wrapText="1"/>
    </xf>
    <xf numFmtId="3" fontId="25" fillId="11" borderId="0" xfId="0" applyNumberFormat="1" applyFont="1" applyFill="1" applyAlignment="1">
      <alignment horizontal="right" vertical="center" wrapText="1"/>
    </xf>
    <xf numFmtId="0" fontId="25" fillId="10" borderId="0" xfId="0" applyFont="1" applyFill="1" applyAlignment="1">
      <alignment horizontal="center" vertical="center" wrapText="1"/>
    </xf>
    <xf numFmtId="0" fontId="25" fillId="10" borderId="0" xfId="0" applyFont="1" applyFill="1" applyAlignment="1">
      <alignment horizontal="right" vertical="center" wrapText="1"/>
    </xf>
    <xf numFmtId="3" fontId="25" fillId="10" borderId="0" xfId="0" applyNumberFormat="1" applyFont="1" applyFill="1" applyAlignment="1">
      <alignment horizontal="right" vertical="center" wrapText="1"/>
    </xf>
    <xf numFmtId="166" fontId="26" fillId="0" borderId="0" xfId="1" applyNumberFormat="1" applyFont="1"/>
    <xf numFmtId="0" fontId="27" fillId="0" borderId="0" xfId="1" applyFont="1"/>
    <xf numFmtId="168" fontId="1" fillId="9" borderId="3" xfId="1" applyNumberFormat="1" applyFont="1" applyFill="1" applyBorder="1" applyAlignment="1">
      <alignment horizontal="right"/>
    </xf>
    <xf numFmtId="0" fontId="28" fillId="0" borderId="0" xfId="1" applyFont="1"/>
    <xf numFmtId="2" fontId="1" fillId="9" borderId="0" xfId="1" applyNumberFormat="1" applyFont="1" applyFill="1" applyBorder="1" applyAlignment="1">
      <alignment horizontal="right"/>
    </xf>
    <xf numFmtId="173" fontId="1" fillId="0" borderId="0" xfId="5" applyNumberFormat="1" applyFont="1"/>
    <xf numFmtId="173" fontId="1" fillId="9" borderId="3" xfId="1" applyNumberFormat="1" applyFont="1" applyFill="1" applyBorder="1" applyAlignment="1">
      <alignment horizontal="right"/>
    </xf>
    <xf numFmtId="173" fontId="1" fillId="0" borderId="0" xfId="3" applyNumberFormat="1" applyFont="1"/>
    <xf numFmtId="0" fontId="1" fillId="0" borderId="0" xfId="1" applyFont="1" applyBorder="1" applyAlignment="1">
      <alignment horizontal="left"/>
    </xf>
    <xf numFmtId="0" fontId="1" fillId="0" borderId="0" xfId="1" applyFont="1" applyBorder="1" applyAlignment="1"/>
    <xf numFmtId="0" fontId="1" fillId="0" borderId="0" xfId="1" applyBorder="1" applyAlignment="1">
      <alignment horizontal="left"/>
    </xf>
    <xf numFmtId="43" fontId="0" fillId="0" borderId="0" xfId="9" applyNumberFormat="1" applyFont="1"/>
    <xf numFmtId="43" fontId="0" fillId="9" borderId="3" xfId="9" applyNumberFormat="1" applyFont="1" applyFill="1" applyBorder="1"/>
    <xf numFmtId="0" fontId="1" fillId="0" borderId="0" xfId="6" applyNumberFormat="1" applyFont="1"/>
    <xf numFmtId="0" fontId="1" fillId="0" borderId="0" xfId="6" applyFont="1" applyAlignment="1">
      <alignment horizontal="right"/>
    </xf>
    <xf numFmtId="2" fontId="1" fillId="0" borderId="0" xfId="1" applyNumberFormat="1"/>
    <xf numFmtId="174" fontId="0" fillId="9" borderId="3" xfId="7" applyNumberFormat="1" applyFont="1" applyFill="1" applyBorder="1"/>
    <xf numFmtId="174" fontId="1" fillId="0" borderId="0" xfId="6" applyNumberFormat="1" applyFont="1" applyAlignment="1">
      <alignment horizontal="right"/>
    </xf>
    <xf numFmtId="174" fontId="11" fillId="9" borderId="3" xfId="6" applyNumberFormat="1" applyFill="1" applyBorder="1" applyAlignment="1">
      <alignment horizontal="right"/>
    </xf>
    <xf numFmtId="43" fontId="11" fillId="0" borderId="0" xfId="6" applyNumberFormat="1"/>
    <xf numFmtId="2" fontId="1" fillId="0" borderId="0" xfId="6" applyNumberFormat="1" applyFont="1"/>
    <xf numFmtId="175" fontId="0" fillId="9" borderId="3" xfId="8" applyNumberFormat="1" applyFont="1" applyFill="1" applyBorder="1"/>
    <xf numFmtId="43" fontId="1" fillId="0" borderId="0" xfId="6" applyNumberFormat="1" applyFont="1"/>
    <xf numFmtId="176" fontId="11" fillId="9" borderId="3" xfId="6" applyNumberFormat="1" applyFill="1" applyBorder="1"/>
    <xf numFmtId="16" fontId="31" fillId="0" borderId="0" xfId="0" applyNumberFormat="1" applyFont="1"/>
    <xf numFmtId="173" fontId="0" fillId="9" borderId="3" xfId="7" applyNumberFormat="1" applyFont="1" applyFill="1" applyBorder="1" applyAlignment="1">
      <alignment horizontal="right"/>
    </xf>
    <xf numFmtId="0" fontId="10" fillId="7" borderId="0" xfId="0" applyFont="1" applyFill="1" applyBorder="1"/>
    <xf numFmtId="0" fontId="0" fillId="7" borderId="0" xfId="0" applyFill="1" applyBorder="1"/>
    <xf numFmtId="0" fontId="0" fillId="8" borderId="0" xfId="0" applyFill="1" applyBorder="1"/>
    <xf numFmtId="0" fontId="0" fillId="8" borderId="0" xfId="0" applyFill="1" applyBorder="1" applyAlignment="1">
      <alignment horizontal="right"/>
    </xf>
    <xf numFmtId="2" fontId="0" fillId="9" borderId="3" xfId="0" applyNumberFormat="1" applyFill="1" applyBorder="1" applyAlignment="1">
      <alignment horizontal="right"/>
    </xf>
    <xf numFmtId="2" fontId="0" fillId="8" borderId="0" xfId="0" applyNumberFormat="1" applyFill="1" applyBorder="1"/>
    <xf numFmtId="170" fontId="0" fillId="8" borderId="0" xfId="3" applyNumberFormat="1" applyFont="1" applyFill="1" applyBorder="1" applyAlignment="1">
      <alignment horizontal="right"/>
    </xf>
    <xf numFmtId="2" fontId="0" fillId="8" borderId="0" xfId="0" applyNumberFormat="1" applyFill="1" applyBorder="1" applyAlignment="1">
      <alignment horizontal="right"/>
    </xf>
    <xf numFmtId="0" fontId="6" fillId="0" borderId="0" xfId="0" applyFont="1"/>
    <xf numFmtId="0" fontId="0" fillId="0" borderId="0" xfId="0" applyAlignment="1">
      <alignment horizontal="center"/>
    </xf>
    <xf numFmtId="0" fontId="0" fillId="12" borderId="0" xfId="0" applyFill="1"/>
    <xf numFmtId="0" fontId="23" fillId="12" borderId="0" xfId="0" applyFont="1" applyFill="1" applyBorder="1" applyAlignment="1">
      <alignment horizontal="center"/>
    </xf>
    <xf numFmtId="0" fontId="19" fillId="0" borderId="0" xfId="0" applyFont="1"/>
    <xf numFmtId="0" fontId="1" fillId="0" borderId="0" xfId="0" applyFont="1" applyAlignment="1">
      <alignment horizontal="center"/>
    </xf>
    <xf numFmtId="0" fontId="1" fillId="12" borderId="0" xfId="0" applyFont="1" applyFill="1"/>
    <xf numFmtId="0" fontId="33" fillId="5" borderId="4" xfId="0" applyFont="1" applyFill="1" applyBorder="1" applyAlignment="1">
      <alignment horizontal="center"/>
    </xf>
    <xf numFmtId="0" fontId="10" fillId="6" borderId="4" xfId="0" applyFont="1" applyFill="1" applyBorder="1" applyAlignment="1">
      <alignment horizontal="left"/>
    </xf>
    <xf numFmtId="0" fontId="10" fillId="6" borderId="5" xfId="0" applyFont="1" applyFill="1" applyBorder="1" applyAlignment="1">
      <alignment horizontal="center"/>
    </xf>
    <xf numFmtId="0" fontId="34" fillId="12" borderId="0" xfId="0" applyFont="1" applyFill="1" applyBorder="1" applyAlignment="1">
      <alignment horizontal="center"/>
    </xf>
    <xf numFmtId="0" fontId="20" fillId="12" borderId="0" xfId="0" applyFont="1" applyFill="1" applyBorder="1" applyAlignment="1">
      <alignment horizontal="center"/>
    </xf>
    <xf numFmtId="0" fontId="4" fillId="0" borderId="0" xfId="0" applyFont="1" applyAlignment="1">
      <alignment horizontal="center"/>
    </xf>
    <xf numFmtId="0" fontId="21" fillId="0" borderId="0" xfId="0" applyFont="1"/>
    <xf numFmtId="0" fontId="1" fillId="0" borderId="0" xfId="1" applyFont="1" applyBorder="1" applyAlignment="1">
      <alignment horizontal="right"/>
    </xf>
    <xf numFmtId="167" fontId="1" fillId="0" borderId="0" xfId="1" applyNumberFormat="1" applyFont="1"/>
    <xf numFmtId="0" fontId="36" fillId="0" borderId="0" xfId="0" applyFont="1" applyAlignment="1">
      <alignment vertical="center"/>
    </xf>
    <xf numFmtId="2" fontId="1" fillId="0" borderId="0" xfId="1" applyNumberFormat="1" applyFont="1" applyFill="1" applyBorder="1" applyAlignment="1">
      <alignment horizontal="right"/>
    </xf>
    <xf numFmtId="2" fontId="1" fillId="0" borderId="0" xfId="1" applyNumberFormat="1" applyFont="1" applyAlignment="1">
      <alignment horizontal="right"/>
    </xf>
    <xf numFmtId="0" fontId="1" fillId="0" borderId="0" xfId="1" applyFont="1" applyFill="1" applyBorder="1" applyAlignment="1">
      <alignment horizontal="right"/>
    </xf>
    <xf numFmtId="168" fontId="1" fillId="0" borderId="0" xfId="1" applyNumberFormat="1" applyFont="1" applyFill="1" applyBorder="1"/>
    <xf numFmtId="168" fontId="17" fillId="0" borderId="0" xfId="1" applyNumberFormat="1" applyFont="1" applyFill="1" applyBorder="1"/>
    <xf numFmtId="168" fontId="24" fillId="0" borderId="0" xfId="1" applyNumberFormat="1" applyFont="1" applyFill="1" applyBorder="1"/>
    <xf numFmtId="168" fontId="1" fillId="14" borderId="0" xfId="1" applyNumberFormat="1" applyFont="1" applyFill="1" applyBorder="1"/>
    <xf numFmtId="168" fontId="1" fillId="14" borderId="0" xfId="1" applyNumberFormat="1" applyFont="1" applyFill="1"/>
    <xf numFmtId="168" fontId="1" fillId="13" borderId="0" xfId="1" applyNumberFormat="1" applyFont="1" applyFill="1"/>
    <xf numFmtId="0" fontId="1" fillId="15" borderId="0" xfId="1" applyFill="1"/>
    <xf numFmtId="2" fontId="35" fillId="0" borderId="0" xfId="1" applyNumberFormat="1" applyFont="1"/>
    <xf numFmtId="165" fontId="0" fillId="0" borderId="0" xfId="2" applyFont="1"/>
    <xf numFmtId="177" fontId="0" fillId="0" borderId="0" xfId="2" applyNumberFormat="1" applyFont="1"/>
    <xf numFmtId="1" fontId="1" fillId="0" borderId="0" xfId="1" applyNumberFormat="1"/>
    <xf numFmtId="0" fontId="37" fillId="15" borderId="0" xfId="1" applyFont="1" applyFill="1"/>
    <xf numFmtId="2" fontId="4" fillId="0" borderId="0" xfId="1" applyNumberFormat="1" applyFont="1"/>
    <xf numFmtId="177" fontId="21" fillId="0" borderId="0" xfId="2" applyNumberFormat="1" applyFont="1"/>
    <xf numFmtId="1" fontId="0" fillId="0" borderId="0" xfId="2" applyNumberFormat="1" applyFont="1"/>
    <xf numFmtId="0" fontId="20" fillId="15" borderId="0" xfId="1" applyFont="1" applyFill="1"/>
    <xf numFmtId="2" fontId="20" fillId="0" borderId="0" xfId="5" applyNumberFormat="1" applyFont="1"/>
    <xf numFmtId="2" fontId="20" fillId="0" borderId="0" xfId="1" applyNumberFormat="1" applyFont="1"/>
    <xf numFmtId="165" fontId="20" fillId="0" borderId="0" xfId="2" applyFont="1"/>
    <xf numFmtId="2" fontId="1" fillId="9" borderId="3" xfId="1" applyNumberFormat="1" applyFill="1" applyBorder="1"/>
    <xf numFmtId="165" fontId="0" fillId="9" borderId="3" xfId="2" applyFont="1" applyFill="1" applyBorder="1"/>
    <xf numFmtId="177" fontId="0" fillId="9" borderId="3" xfId="2" applyNumberFormat="1" applyFont="1" applyFill="1" applyBorder="1"/>
    <xf numFmtId="0" fontId="1" fillId="9" borderId="3" xfId="1" applyFill="1" applyBorder="1"/>
    <xf numFmtId="1" fontId="1" fillId="9" borderId="3" xfId="1" applyNumberFormat="1" applyFill="1" applyBorder="1"/>
    <xf numFmtId="0" fontId="8" fillId="0" borderId="0" xfId="1" applyFont="1" applyBorder="1"/>
    <xf numFmtId="0" fontId="0" fillId="9" borderId="3" xfId="0" applyFill="1" applyBorder="1"/>
    <xf numFmtId="1" fontId="1" fillId="16" borderId="3" xfId="1" applyNumberFormat="1" applyFill="1" applyBorder="1"/>
    <xf numFmtId="168" fontId="1" fillId="13" borderId="0" xfId="1" applyNumberFormat="1" applyFont="1" applyFill="1" applyBorder="1"/>
    <xf numFmtId="168" fontId="1" fillId="0" borderId="0" xfId="1" applyNumberFormat="1" applyFill="1"/>
    <xf numFmtId="168" fontId="1" fillId="13" borderId="0" xfId="1" applyNumberFormat="1" applyFill="1"/>
    <xf numFmtId="0" fontId="31" fillId="0" borderId="0" xfId="0" applyFont="1"/>
    <xf numFmtId="0" fontId="1" fillId="8" borderId="0" xfId="6" applyFont="1" applyFill="1" applyBorder="1" applyAlignment="1">
      <alignment horizontal="right"/>
    </xf>
    <xf numFmtId="2" fontId="1" fillId="0" borderId="3" xfId="1" applyNumberFormat="1" applyFont="1" applyFill="1" applyBorder="1" applyAlignment="1">
      <alignment horizontal="right"/>
    </xf>
    <xf numFmtId="4" fontId="11" fillId="9" borderId="3" xfId="6" applyNumberFormat="1" applyFill="1" applyBorder="1" applyAlignment="1">
      <alignment horizontal="right"/>
    </xf>
    <xf numFmtId="173" fontId="0" fillId="9" borderId="3" xfId="3" applyNumberFormat="1" applyFont="1" applyFill="1" applyBorder="1" applyAlignment="1">
      <alignment horizontal="right"/>
    </xf>
    <xf numFmtId="174" fontId="11" fillId="0" borderId="3" xfId="6" applyNumberFormat="1" applyFill="1" applyBorder="1" applyAlignment="1">
      <alignment horizontal="right"/>
    </xf>
    <xf numFmtId="4" fontId="11" fillId="0" borderId="3" xfId="6" applyNumberFormat="1" applyFill="1" applyBorder="1" applyAlignment="1">
      <alignment horizontal="right"/>
    </xf>
    <xf numFmtId="178" fontId="26" fillId="0" borderId="0" xfId="1" applyNumberFormat="1" applyFont="1"/>
    <xf numFmtId="179" fontId="26" fillId="0" borderId="0" xfId="1" applyNumberFormat="1" applyFont="1"/>
    <xf numFmtId="179" fontId="1" fillId="0" borderId="0" xfId="1" applyNumberFormat="1"/>
    <xf numFmtId="0" fontId="8" fillId="0" borderId="1" xfId="6" applyFont="1" applyBorder="1" applyAlignment="1">
      <alignment horizontal="center"/>
    </xf>
    <xf numFmtId="0" fontId="39" fillId="17" borderId="0" xfId="0" applyFont="1" applyFill="1"/>
    <xf numFmtId="0" fontId="1" fillId="17" borderId="0" xfId="1" applyFont="1" applyFill="1"/>
    <xf numFmtId="168" fontId="1" fillId="0" borderId="3" xfId="1" applyNumberFormat="1" applyFont="1" applyFill="1" applyBorder="1" applyAlignment="1">
      <alignment horizontal="right"/>
    </xf>
    <xf numFmtId="173" fontId="1" fillId="0" borderId="0" xfId="5" applyNumberFormat="1" applyFont="1" applyFill="1"/>
    <xf numFmtId="173" fontId="1" fillId="0" borderId="3" xfId="1" applyNumberFormat="1" applyFont="1" applyFill="1" applyBorder="1" applyAlignment="1">
      <alignment horizontal="right"/>
    </xf>
    <xf numFmtId="0" fontId="35" fillId="0" borderId="6" xfId="0" applyFont="1" applyBorder="1" applyAlignment="1">
      <alignment horizontal="center"/>
    </xf>
    <xf numFmtId="0" fontId="8" fillId="0" borderId="1" xfId="1" applyFont="1" applyBorder="1" applyAlignment="1">
      <alignment horizontal="center"/>
    </xf>
  </cellXfs>
  <cellStyles count="11">
    <cellStyle name="Comma 2" xfId="2"/>
    <cellStyle name="Comma 3" xfId="9"/>
    <cellStyle name="Comma 4" xfId="10"/>
    <cellStyle name="Currency 2" xfId="3"/>
    <cellStyle name="Currency 3" xfId="7"/>
    <cellStyle name="Fixed" xfId="4"/>
    <cellStyle name="Normal" xfId="0" builtinId="0"/>
    <cellStyle name="Normal 2" xfId="1"/>
    <cellStyle name="Normal 3" xfId="6"/>
    <cellStyle name="Percent 2" xfId="5"/>
    <cellStyle name="Percent 3"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Tornado Diagram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UnivSens!$R$4</c:f>
              <c:strCache>
                <c:ptCount val="1"/>
                <c:pt idx="0">
                  <c:v>Lower</c:v>
                </c:pt>
              </c:strCache>
            </c:strRef>
          </c:tx>
          <c:spPr>
            <a:solidFill>
              <a:schemeClr val="accent1"/>
            </a:solidFill>
            <a:ln>
              <a:noFill/>
            </a:ln>
            <a:effectLst/>
          </c:spPr>
          <c:invertIfNegative val="0"/>
          <c:cat>
            <c:strRef>
              <c:f>UnivSens!$U$16:$U$27</c:f>
              <c:strCache>
                <c:ptCount val="12"/>
                <c:pt idx="0">
                  <c:v>Cost of Hospitalization</c:v>
                </c:pt>
                <c:pt idx="1">
                  <c:v>Probability of Controlled Asthma under Usual Care at 2 wks</c:v>
                </c:pt>
                <c:pt idx="2">
                  <c:v>Probability of Controlled Asthma using PH system at 2 wks</c:v>
                </c:pt>
                <c:pt idx="3">
                  <c:v>Utility of Oral Corticosteroid Burst</c:v>
                </c:pt>
                <c:pt idx="4">
                  <c:v>Cost of PH system per 2 weeks (recurrent)</c:v>
                </c:pt>
                <c:pt idx="5">
                  <c:v>Probability of Uncontrolled Asthma under Usual Care at 2 wks as initially controlled</c:v>
                </c:pt>
                <c:pt idx="6">
                  <c:v>Probability of Asthma Hospitalization per 2 week for UC asthma</c:v>
                </c:pt>
                <c:pt idx="7">
                  <c:v>Probability of Asthma Hospitalization per 2 week for controlled asthma</c:v>
                </c:pt>
                <c:pt idx="8">
                  <c:v>Probability of Asthma-related Mortality for 2 weeks for Controlled Patients</c:v>
                </c:pt>
                <c:pt idx="9">
                  <c:v>Utility of Non Exacerbation State</c:v>
                </c:pt>
                <c:pt idx="10">
                  <c:v>Cost of Non Exacerbation State</c:v>
                </c:pt>
                <c:pt idx="11">
                  <c:v>Probability of Asthma-related Mortality for 2 weeks for Uncontrolled Patients</c:v>
                </c:pt>
              </c:strCache>
            </c:strRef>
          </c:cat>
          <c:val>
            <c:numRef>
              <c:f>UnivSens!$R$16:$R$27</c:f>
              <c:numCache>
                <c:formatCode>General</c:formatCode>
                <c:ptCount val="12"/>
                <c:pt idx="0">
                  <c:v>5463.5380322978208</c:v>
                </c:pt>
                <c:pt idx="1">
                  <c:v>5225.1914665288805</c:v>
                </c:pt>
                <c:pt idx="2">
                  <c:v>5068.9392509307909</c:v>
                </c:pt>
                <c:pt idx="3">
                  <c:v>5729.5404110093123</c:v>
                </c:pt>
                <c:pt idx="4">
                  <c:v>5521.282930467486</c:v>
                </c:pt>
                <c:pt idx="5">
                  <c:v>4200.8459117043394</c:v>
                </c:pt>
                <c:pt idx="6">
                  <c:v>5893.5226244636069</c:v>
                </c:pt>
                <c:pt idx="7">
                  <c:v>5025.9392200308102</c:v>
                </c:pt>
                <c:pt idx="8">
                  <c:v>5232.7617483788581</c:v>
                </c:pt>
                <c:pt idx="9">
                  <c:v>6409.9558907046467</c:v>
                </c:pt>
                <c:pt idx="10">
                  <c:v>3397.6823201069396</c:v>
                </c:pt>
                <c:pt idx="11">
                  <c:v>12138.374835639243</c:v>
                </c:pt>
              </c:numCache>
            </c:numRef>
          </c:val>
        </c:ser>
        <c:ser>
          <c:idx val="1"/>
          <c:order val="1"/>
          <c:tx>
            <c:strRef>
              <c:f>UnivSens!$S$4</c:f>
              <c:strCache>
                <c:ptCount val="1"/>
                <c:pt idx="0">
                  <c:v>Upper</c:v>
                </c:pt>
              </c:strCache>
            </c:strRef>
          </c:tx>
          <c:spPr>
            <a:solidFill>
              <a:schemeClr val="accent2"/>
            </a:solidFill>
            <a:ln>
              <a:noFill/>
            </a:ln>
            <a:effectLst/>
          </c:spPr>
          <c:invertIfNegative val="0"/>
          <c:cat>
            <c:strRef>
              <c:f>UnivSens!$U$16:$U$27</c:f>
              <c:strCache>
                <c:ptCount val="12"/>
                <c:pt idx="0">
                  <c:v>Cost of Hospitalization</c:v>
                </c:pt>
                <c:pt idx="1">
                  <c:v>Probability of Controlled Asthma under Usual Care at 2 wks</c:v>
                </c:pt>
                <c:pt idx="2">
                  <c:v>Probability of Controlled Asthma using PH system at 2 wks</c:v>
                </c:pt>
                <c:pt idx="3">
                  <c:v>Utility of Oral Corticosteroid Burst</c:v>
                </c:pt>
                <c:pt idx="4">
                  <c:v>Cost of PH system per 2 weeks (recurrent)</c:v>
                </c:pt>
                <c:pt idx="5">
                  <c:v>Probability of Uncontrolled Asthma under Usual Care at 2 wks as initially controlled</c:v>
                </c:pt>
                <c:pt idx="6">
                  <c:v>Probability of Asthma Hospitalization per 2 week for UC asthma</c:v>
                </c:pt>
                <c:pt idx="7">
                  <c:v>Probability of Asthma Hospitalization per 2 week for controlled asthma</c:v>
                </c:pt>
                <c:pt idx="8">
                  <c:v>Probability of Asthma-related Mortality for 2 weeks for Controlled Patients</c:v>
                </c:pt>
                <c:pt idx="9">
                  <c:v>Utility of Non Exacerbation State</c:v>
                </c:pt>
                <c:pt idx="10">
                  <c:v>Cost of Non Exacerbation State</c:v>
                </c:pt>
                <c:pt idx="11">
                  <c:v>Probability of Asthma-related Mortality for 2 weeks for Uncontrolled Patients</c:v>
                </c:pt>
              </c:strCache>
            </c:strRef>
          </c:cat>
          <c:val>
            <c:numRef>
              <c:f>UnivSens!$S$16:$S$27</c:f>
              <c:numCache>
                <c:formatCode>General</c:formatCode>
                <c:ptCount val="12"/>
                <c:pt idx="0">
                  <c:v>5605.5167598322105</c:v>
                </c:pt>
                <c:pt idx="1">
                  <c:v>5052.6896336285236</c:v>
                </c:pt>
                <c:pt idx="2">
                  <c:v>5248.8429759923047</c:v>
                </c:pt>
                <c:pt idx="3">
                  <c:v>5471.0150843207466</c:v>
                </c:pt>
                <c:pt idx="4">
                  <c:v>5787.3381522774444</c:v>
                </c:pt>
                <c:pt idx="5">
                  <c:v>4963.4585629730773</c:v>
                </c:pt>
                <c:pt idx="6">
                  <c:v>4970.0827890882811</c:v>
                </c:pt>
                <c:pt idx="7">
                  <c:v>6254.1246350485953</c:v>
                </c:pt>
                <c:pt idx="8">
                  <c:v>7080.1412316901651</c:v>
                </c:pt>
                <c:pt idx="9">
                  <c:v>4249.3342708721184</c:v>
                </c:pt>
                <c:pt idx="10">
                  <c:v>8251.3818302259588</c:v>
                </c:pt>
                <c:pt idx="11">
                  <c:v>4832.7304142178336</c:v>
                </c:pt>
              </c:numCache>
            </c:numRef>
          </c:val>
        </c:ser>
        <c:dLbls>
          <c:showLegendKey val="0"/>
          <c:showVal val="0"/>
          <c:showCatName val="0"/>
          <c:showSerName val="0"/>
          <c:showPercent val="0"/>
          <c:showBubbleSize val="0"/>
        </c:dLbls>
        <c:gapWidth val="106"/>
        <c:overlap val="100"/>
        <c:axId val="237135360"/>
        <c:axId val="237122304"/>
      </c:barChart>
      <c:catAx>
        <c:axId val="237135360"/>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22304"/>
        <c:crossesAt val="5531"/>
        <c:auto val="1"/>
        <c:lblAlgn val="ctr"/>
        <c:lblOffset val="100"/>
        <c:noMultiLvlLbl val="0"/>
      </c:catAx>
      <c:valAx>
        <c:axId val="23712230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353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Tornado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'Uni Sens'!$P$4</c:f>
              <c:strCache>
                <c:ptCount val="1"/>
                <c:pt idx="0">
                  <c:v>Lower</c:v>
                </c:pt>
              </c:strCache>
            </c:strRef>
          </c:tx>
          <c:spPr>
            <a:solidFill>
              <a:schemeClr val="accent1"/>
            </a:solidFill>
            <a:ln>
              <a:noFill/>
            </a:ln>
            <a:effectLst/>
          </c:spPr>
          <c:invertIfNegative val="0"/>
          <c:cat>
            <c:strRef>
              <c:f>'Uni Sens'!$O$4:$O$27</c:f>
              <c:strCache>
                <c:ptCount val="24"/>
                <c:pt idx="0">
                  <c:v>Transition</c:v>
                </c:pt>
                <c:pt idx="1">
                  <c:v>Probability of OC Burst per 2 week for Uncontrolled Asthma</c:v>
                </c:pt>
                <c:pt idx="2">
                  <c:v>Utility of Non Exacerbation State</c:v>
                </c:pt>
                <c:pt idx="3">
                  <c:v>Probability of Uncontrolled Asthma using PH system at  2 wks as initially controlled</c:v>
                </c:pt>
                <c:pt idx="4">
                  <c:v>Probability of Uncontrolled Asthma under Usual Care at 2 wks as initially controlled</c:v>
                </c:pt>
                <c:pt idx="5">
                  <c:v>Probability of Controlled Asthma under Usual Care at 2 wks</c:v>
                </c:pt>
                <c:pt idx="6">
                  <c:v>Probability of Controlled Asthma using PH system at 2 wks</c:v>
                </c:pt>
                <c:pt idx="7">
                  <c:v>Utility of Oral Corticosteroid Burst</c:v>
                </c:pt>
                <c:pt idx="8">
                  <c:v>Probability of Emergency Room Visit per 2 week for UC Asthma</c:v>
                </c:pt>
                <c:pt idx="9">
                  <c:v>Utility score for Hospitalization</c:v>
                </c:pt>
                <c:pt idx="10">
                  <c:v>Utility score for ER visit</c:v>
                </c:pt>
                <c:pt idx="11">
                  <c:v>One time cost of PH system registration</c:v>
                </c:pt>
                <c:pt idx="12">
                  <c:v>Emergency room unit cost</c:v>
                </c:pt>
                <c:pt idx="13">
                  <c:v>Cost of PH system per 2 weeks (recurrent)</c:v>
                </c:pt>
                <c:pt idx="14">
                  <c:v>Probability of Emergency Room Visit per 2 week for controlled asthma </c:v>
                </c:pt>
                <c:pt idx="15">
                  <c:v>Additional risk of death given asthma hospitalization</c:v>
                </c:pt>
                <c:pt idx="16">
                  <c:v>Probability of Asthma Hospitalization per 2 week for UC asthma</c:v>
                </c:pt>
                <c:pt idx="17">
                  <c:v>Probability of Oral Corticosteroid Burst in Controlled Asthma State</c:v>
                </c:pt>
                <c:pt idx="18">
                  <c:v>Cost of Oral Corticosteroiod Burst</c:v>
                </c:pt>
                <c:pt idx="19">
                  <c:v>Asthma Related Mortality Rate</c:v>
                </c:pt>
                <c:pt idx="20">
                  <c:v>Probability of Asthma-related Mortality for 2 weeks for Controlled Patients</c:v>
                </c:pt>
                <c:pt idx="21">
                  <c:v>Cost of Hospitalization</c:v>
                </c:pt>
                <c:pt idx="22">
                  <c:v>Probability of Asthma Hospitalization per 2 week for controlled asthma</c:v>
                </c:pt>
                <c:pt idx="23">
                  <c:v>Cost of Non Exacerbation State</c:v>
                </c:pt>
              </c:strCache>
            </c:strRef>
          </c:cat>
          <c:val>
            <c:numRef>
              <c:f>'Uni Sens'!$P$5:$P$27</c:f>
              <c:numCache>
                <c:formatCode>General</c:formatCode>
                <c:ptCount val="23"/>
                <c:pt idx="0">
                  <c:v>5766.52277466945</c:v>
                </c:pt>
                <c:pt idx="1">
                  <c:v>10303.534842613799</c:v>
                </c:pt>
                <c:pt idx="2">
                  <c:v>4978.5294171467831</c:v>
                </c:pt>
                <c:pt idx="3">
                  <c:v>3567.7971072428031</c:v>
                </c:pt>
                <c:pt idx="4">
                  <c:v>5312.7444275963753</c:v>
                </c:pt>
                <c:pt idx="5">
                  <c:v>5042.5826863709917</c:v>
                </c:pt>
                <c:pt idx="6">
                  <c:v>5815.3142091556501</c:v>
                </c:pt>
                <c:pt idx="7">
                  <c:v>5597.6273816104058</c:v>
                </c:pt>
                <c:pt idx="8">
                  <c:v>5584.1090850957753</c:v>
                </c:pt>
                <c:pt idx="9">
                  <c:v>5585.3061818823689</c:v>
                </c:pt>
                <c:pt idx="10">
                  <c:v>5580.8416687764066</c:v>
                </c:pt>
                <c:pt idx="11">
                  <c:v>5570.0490997455372</c:v>
                </c:pt>
                <c:pt idx="12">
                  <c:v>5569.4721407532224</c:v>
                </c:pt>
                <c:pt idx="13">
                  <c:v>5554.5761484690665</c:v>
                </c:pt>
                <c:pt idx="14">
                  <c:v>5562.2970769088261</c:v>
                </c:pt>
                <c:pt idx="15">
                  <c:v>5841.0504655220839</c:v>
                </c:pt>
                <c:pt idx="16">
                  <c:v>5407.634521154464</c:v>
                </c:pt>
                <c:pt idx="17">
                  <c:v>5486.8753611709271</c:v>
                </c:pt>
                <c:pt idx="18">
                  <c:v>5354.2670444159658</c:v>
                </c:pt>
                <c:pt idx="19">
                  <c:v>5423.9553495111459</c:v>
                </c:pt>
                <c:pt idx="20">
                  <c:v>5399.4707152805204</c:v>
                </c:pt>
                <c:pt idx="21">
                  <c:v>5126.1963046602559</c:v>
                </c:pt>
                <c:pt idx="22">
                  <c:v>3088.454265435199</c:v>
                </c:pt>
              </c:numCache>
            </c:numRef>
          </c:val>
        </c:ser>
        <c:ser>
          <c:idx val="1"/>
          <c:order val="1"/>
          <c:tx>
            <c:strRef>
              <c:f>'Uni Sens'!$R$4</c:f>
              <c:strCache>
                <c:ptCount val="1"/>
                <c:pt idx="0">
                  <c:v>Upper</c:v>
                </c:pt>
              </c:strCache>
            </c:strRef>
          </c:tx>
          <c:spPr>
            <a:solidFill>
              <a:schemeClr val="accent2"/>
            </a:solidFill>
            <a:ln>
              <a:noFill/>
            </a:ln>
            <a:effectLst/>
          </c:spPr>
          <c:invertIfNegative val="0"/>
          <c:cat>
            <c:strRef>
              <c:f>'Uni Sens'!$O$4:$O$27</c:f>
              <c:strCache>
                <c:ptCount val="24"/>
                <c:pt idx="0">
                  <c:v>Transition</c:v>
                </c:pt>
                <c:pt idx="1">
                  <c:v>Probability of OC Burst per 2 week for Uncontrolled Asthma</c:v>
                </c:pt>
                <c:pt idx="2">
                  <c:v>Utility of Non Exacerbation State</c:v>
                </c:pt>
                <c:pt idx="3">
                  <c:v>Probability of Uncontrolled Asthma using PH system at  2 wks as initially controlled</c:v>
                </c:pt>
                <c:pt idx="4">
                  <c:v>Probability of Uncontrolled Asthma under Usual Care at 2 wks as initially controlled</c:v>
                </c:pt>
                <c:pt idx="5">
                  <c:v>Probability of Controlled Asthma under Usual Care at 2 wks</c:v>
                </c:pt>
                <c:pt idx="6">
                  <c:v>Probability of Controlled Asthma using PH system at 2 wks</c:v>
                </c:pt>
                <c:pt idx="7">
                  <c:v>Utility of Oral Corticosteroid Burst</c:v>
                </c:pt>
                <c:pt idx="8">
                  <c:v>Probability of Emergency Room Visit per 2 week for UC Asthma</c:v>
                </c:pt>
                <c:pt idx="9">
                  <c:v>Utility score for Hospitalization</c:v>
                </c:pt>
                <c:pt idx="10">
                  <c:v>Utility score for ER visit</c:v>
                </c:pt>
                <c:pt idx="11">
                  <c:v>One time cost of PH system registration</c:v>
                </c:pt>
                <c:pt idx="12">
                  <c:v>Emergency room unit cost</c:v>
                </c:pt>
                <c:pt idx="13">
                  <c:v>Cost of PH system per 2 weeks (recurrent)</c:v>
                </c:pt>
                <c:pt idx="14">
                  <c:v>Probability of Emergency Room Visit per 2 week for controlled asthma </c:v>
                </c:pt>
                <c:pt idx="15">
                  <c:v>Additional risk of death given asthma hospitalization</c:v>
                </c:pt>
                <c:pt idx="16">
                  <c:v>Probability of Asthma Hospitalization per 2 week for UC asthma</c:v>
                </c:pt>
                <c:pt idx="17">
                  <c:v>Probability of Oral Corticosteroid Burst in Controlled Asthma State</c:v>
                </c:pt>
                <c:pt idx="18">
                  <c:v>Cost of Oral Corticosteroiod Burst</c:v>
                </c:pt>
                <c:pt idx="19">
                  <c:v>Asthma Related Mortality Rate</c:v>
                </c:pt>
                <c:pt idx="20">
                  <c:v>Probability of Asthma-related Mortality for 2 weeks for Controlled Patients</c:v>
                </c:pt>
                <c:pt idx="21">
                  <c:v>Cost of Hospitalization</c:v>
                </c:pt>
                <c:pt idx="22">
                  <c:v>Probability of Asthma Hospitalization per 2 week for controlled asthma</c:v>
                </c:pt>
                <c:pt idx="23">
                  <c:v>Cost of Non Exacerbation State</c:v>
                </c:pt>
              </c:strCache>
            </c:strRef>
          </c:cat>
          <c:val>
            <c:numRef>
              <c:f>'Uni Sens'!$R$5:$R$27</c:f>
              <c:numCache>
                <c:formatCode>General</c:formatCode>
                <c:ptCount val="23"/>
                <c:pt idx="0">
                  <c:v>4226.3671371361042</c:v>
                </c:pt>
                <c:pt idx="1">
                  <c:v>4245.0731718251363</c:v>
                </c:pt>
                <c:pt idx="2">
                  <c:v>4985.148103249855</c:v>
                </c:pt>
                <c:pt idx="3">
                  <c:v>5085.1809414367081</c:v>
                </c:pt>
                <c:pt idx="4">
                  <c:v>5150.6669222654727</c:v>
                </c:pt>
                <c:pt idx="5">
                  <c:v>5229.4581903150329</c:v>
                </c:pt>
                <c:pt idx="6">
                  <c:v>5407.2064317942404</c:v>
                </c:pt>
                <c:pt idx="7">
                  <c:v>5447.9130421717646</c:v>
                </c:pt>
                <c:pt idx="8">
                  <c:v>5575.6176404271419</c:v>
                </c:pt>
                <c:pt idx="9">
                  <c:v>5576.0639146806679</c:v>
                </c:pt>
                <c:pt idx="10">
                  <c:v>5582.6866478603815</c:v>
                </c:pt>
                <c:pt idx="11">
                  <c:v>5776.952890408993</c:v>
                </c:pt>
                <c:pt idx="12">
                  <c:v>5787.3381522774444</c:v>
                </c:pt>
                <c:pt idx="13">
                  <c:v>5793.5870321799293</c:v>
                </c:pt>
                <c:pt idx="14">
                  <c:v>5867.9256886372987</c:v>
                </c:pt>
                <c:pt idx="15">
                  <c:v>7156.5287842722128</c:v>
                </c:pt>
                <c:pt idx="16">
                  <c:v>7208.896276310159</c:v>
                </c:pt>
                <c:pt idx="17">
                  <c:v>7274.080184757343</c:v>
                </c:pt>
                <c:pt idx="18">
                  <c:v>7490.6956400585477</c:v>
                </c:pt>
                <c:pt idx="19">
                  <c:v>8305.7575858575856</c:v>
                </c:pt>
                <c:pt idx="20">
                  <c:v>8847.3638107786865</c:v>
                </c:pt>
                <c:pt idx="21">
                  <c:v>9512.3015904936965</c:v>
                </c:pt>
                <c:pt idx="22">
                  <c:v>10565.90778794485</c:v>
                </c:pt>
              </c:numCache>
            </c:numRef>
          </c:val>
        </c:ser>
        <c:dLbls>
          <c:showLegendKey val="0"/>
          <c:showVal val="0"/>
          <c:showCatName val="0"/>
          <c:showSerName val="0"/>
          <c:showPercent val="0"/>
          <c:showBubbleSize val="0"/>
        </c:dLbls>
        <c:gapWidth val="106"/>
        <c:overlap val="100"/>
        <c:axId val="237123936"/>
        <c:axId val="237125024"/>
      </c:barChart>
      <c:catAx>
        <c:axId val="23712393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25024"/>
        <c:crossesAt val="5580.9389999999994"/>
        <c:auto val="1"/>
        <c:lblAlgn val="ctr"/>
        <c:lblOffset val="100"/>
        <c:noMultiLvlLbl val="0"/>
      </c:catAx>
      <c:valAx>
        <c:axId val="23712502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23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27201783723523"/>
          <c:y val="0.11947626841243862"/>
          <c:w val="0.72575250836120397"/>
          <c:h val="0.70867430441898527"/>
        </c:manualLayout>
      </c:layout>
      <c:scatterChart>
        <c:scatterStyle val="lineMarker"/>
        <c:varyColors val="0"/>
        <c:ser>
          <c:idx val="1"/>
          <c:order val="0"/>
          <c:tx>
            <c:v>PHinc</c:v>
          </c:tx>
          <c:spPr>
            <a:ln w="19050">
              <a:noFill/>
            </a:ln>
          </c:spPr>
          <c:marker>
            <c:symbol val="circle"/>
            <c:size val="5"/>
            <c:spPr>
              <a:solidFill>
                <a:srgbClr val="FFFFFF"/>
              </a:solidFill>
              <a:ln>
                <a:solidFill>
                  <a:srgbClr val="008000"/>
                </a:solidFill>
                <a:prstDash val="solid"/>
              </a:ln>
            </c:spPr>
          </c:marker>
          <c:xVal>
            <c:numRef>
              <c:f>Simulation!$AA$6:$AA$1005</c:f>
              <c:numCache>
                <c:formatCode>0.00_ ;\-0.00\ </c:formatCode>
                <c:ptCount val="1000"/>
                <c:pt idx="0">
                  <c:v>1.8852640064120241E-2</c:v>
                </c:pt>
                <c:pt idx="1">
                  <c:v>6.9284527269532603E-2</c:v>
                </c:pt>
                <c:pt idx="2">
                  <c:v>0.15106543549469809</c:v>
                </c:pt>
                <c:pt idx="3">
                  <c:v>2.0211467819942541E-2</c:v>
                </c:pt>
                <c:pt idx="4">
                  <c:v>0.1426694585488244</c:v>
                </c:pt>
                <c:pt idx="5">
                  <c:v>0.12971295874106481</c:v>
                </c:pt>
                <c:pt idx="6">
                  <c:v>0.26290826708810311</c:v>
                </c:pt>
                <c:pt idx="7">
                  <c:v>5.2748440397920149E-2</c:v>
                </c:pt>
                <c:pt idx="8">
                  <c:v>0.15691568903245834</c:v>
                </c:pt>
                <c:pt idx="9">
                  <c:v>8.3761169290051285E-2</c:v>
                </c:pt>
                <c:pt idx="10">
                  <c:v>5.5153541759963787E-2</c:v>
                </c:pt>
                <c:pt idx="11">
                  <c:v>8.1538579119547094E-2</c:v>
                </c:pt>
                <c:pt idx="12">
                  <c:v>1.9287816011329895E-2</c:v>
                </c:pt>
                <c:pt idx="13">
                  <c:v>8.8230073572360901E-2</c:v>
                </c:pt>
                <c:pt idx="14">
                  <c:v>6.2014226513945836E-2</c:v>
                </c:pt>
                <c:pt idx="15">
                  <c:v>6.0430548728319877E-2</c:v>
                </c:pt>
                <c:pt idx="16">
                  <c:v>8.1691140052706501E-2</c:v>
                </c:pt>
                <c:pt idx="17">
                  <c:v>4.8583538824708228E-2</c:v>
                </c:pt>
                <c:pt idx="18">
                  <c:v>7.5616382543611138E-2</c:v>
                </c:pt>
                <c:pt idx="19">
                  <c:v>7.6186394806100566E-2</c:v>
                </c:pt>
                <c:pt idx="20">
                  <c:v>9.450469072863843E-2</c:v>
                </c:pt>
                <c:pt idx="21">
                  <c:v>7.5982216479036246E-2</c:v>
                </c:pt>
                <c:pt idx="22">
                  <c:v>0.10766779572414631</c:v>
                </c:pt>
                <c:pt idx="23">
                  <c:v>0.12701516314692451</c:v>
                </c:pt>
                <c:pt idx="24">
                  <c:v>7.9551837960845972E-2</c:v>
                </c:pt>
                <c:pt idx="25">
                  <c:v>5.1325801636052937E-2</c:v>
                </c:pt>
                <c:pt idx="26">
                  <c:v>8.9929042018431993E-2</c:v>
                </c:pt>
                <c:pt idx="27">
                  <c:v>0.13136573242501104</c:v>
                </c:pt>
                <c:pt idx="28">
                  <c:v>2.7427902055943143E-2</c:v>
                </c:pt>
                <c:pt idx="29">
                  <c:v>1.6953366788164281E-2</c:v>
                </c:pt>
                <c:pt idx="30">
                  <c:v>0.19314524683604528</c:v>
                </c:pt>
                <c:pt idx="31">
                  <c:v>0.17865003531552581</c:v>
                </c:pt>
                <c:pt idx="32">
                  <c:v>0.14085730397798635</c:v>
                </c:pt>
                <c:pt idx="33">
                  <c:v>3.6295652828071567E-2</c:v>
                </c:pt>
                <c:pt idx="34">
                  <c:v>9.5175404333011748E-2</c:v>
                </c:pt>
                <c:pt idx="35">
                  <c:v>0.12469671607605282</c:v>
                </c:pt>
                <c:pt idx="36">
                  <c:v>2.441060696963504E-2</c:v>
                </c:pt>
                <c:pt idx="37">
                  <c:v>4.0229309967751092E-2</c:v>
                </c:pt>
                <c:pt idx="38">
                  <c:v>4.8885235892076828E-2</c:v>
                </c:pt>
                <c:pt idx="39">
                  <c:v>5.38296227445203E-2</c:v>
                </c:pt>
                <c:pt idx="40">
                  <c:v>8.2806672294960748E-2</c:v>
                </c:pt>
                <c:pt idx="41">
                  <c:v>4.0525072218659197E-2</c:v>
                </c:pt>
                <c:pt idx="42">
                  <c:v>0.10578963097425831</c:v>
                </c:pt>
                <c:pt idx="43">
                  <c:v>0.13561736773571464</c:v>
                </c:pt>
                <c:pt idx="44">
                  <c:v>0.16728577342387574</c:v>
                </c:pt>
                <c:pt idx="45">
                  <c:v>0.14457038287879431</c:v>
                </c:pt>
                <c:pt idx="46">
                  <c:v>6.3197654451290219E-2</c:v>
                </c:pt>
                <c:pt idx="47">
                  <c:v>8.1556906879433733E-2</c:v>
                </c:pt>
                <c:pt idx="48">
                  <c:v>3.7523338372094983E-2</c:v>
                </c:pt>
                <c:pt idx="49">
                  <c:v>0.10297207601409752</c:v>
                </c:pt>
                <c:pt idx="50">
                  <c:v>0.18609190700043321</c:v>
                </c:pt>
                <c:pt idx="51">
                  <c:v>8.4809936817046516E-2</c:v>
                </c:pt>
                <c:pt idx="52">
                  <c:v>0.12736238571070846</c:v>
                </c:pt>
                <c:pt idx="53">
                  <c:v>3.5292170835865999E-2</c:v>
                </c:pt>
                <c:pt idx="54">
                  <c:v>1.2969676932391927E-2</c:v>
                </c:pt>
                <c:pt idx="55">
                  <c:v>0.19876539630659984</c:v>
                </c:pt>
                <c:pt idx="56">
                  <c:v>6.3902237787027083E-2</c:v>
                </c:pt>
                <c:pt idx="57">
                  <c:v>3.4534140987966921E-2</c:v>
                </c:pt>
                <c:pt idx="58">
                  <c:v>8.4576809982373824E-2</c:v>
                </c:pt>
                <c:pt idx="59">
                  <c:v>0.14526087898286111</c:v>
                </c:pt>
                <c:pt idx="60">
                  <c:v>2.3989493441340271E-2</c:v>
                </c:pt>
                <c:pt idx="61">
                  <c:v>9.2721391112315033E-2</c:v>
                </c:pt>
                <c:pt idx="62">
                  <c:v>5.8040813137668401E-2</c:v>
                </c:pt>
                <c:pt idx="63">
                  <c:v>0.11850943276631209</c:v>
                </c:pt>
                <c:pt idx="64">
                  <c:v>8.4057037960077352E-2</c:v>
                </c:pt>
                <c:pt idx="65">
                  <c:v>0.1168346612475446</c:v>
                </c:pt>
                <c:pt idx="66">
                  <c:v>0.15873034929225582</c:v>
                </c:pt>
                <c:pt idx="67">
                  <c:v>7.0901862516955294E-2</c:v>
                </c:pt>
                <c:pt idx="68">
                  <c:v>7.8635837661758856E-2</c:v>
                </c:pt>
                <c:pt idx="69">
                  <c:v>7.3354157373931805E-2</c:v>
                </c:pt>
                <c:pt idx="70">
                  <c:v>4.0422430306121804E-2</c:v>
                </c:pt>
                <c:pt idx="71">
                  <c:v>4.4493724969047577E-2</c:v>
                </c:pt>
                <c:pt idx="72">
                  <c:v>0.12153437435256276</c:v>
                </c:pt>
                <c:pt idx="73">
                  <c:v>3.9708398854500615E-2</c:v>
                </c:pt>
                <c:pt idx="74">
                  <c:v>6.2002809570476991E-2</c:v>
                </c:pt>
                <c:pt idx="75">
                  <c:v>5.5128861942990603E-2</c:v>
                </c:pt>
                <c:pt idx="76">
                  <c:v>6.5909397562520233E-2</c:v>
                </c:pt>
                <c:pt idx="77">
                  <c:v>0.10997827732340504</c:v>
                </c:pt>
                <c:pt idx="78">
                  <c:v>0.1576902846480337</c:v>
                </c:pt>
                <c:pt idx="79">
                  <c:v>4.1869306671515893E-2</c:v>
                </c:pt>
                <c:pt idx="80">
                  <c:v>6.7545978709905086E-2</c:v>
                </c:pt>
                <c:pt idx="81">
                  <c:v>6.3011432601371986E-2</c:v>
                </c:pt>
                <c:pt idx="82">
                  <c:v>3.7299805767003313E-2</c:v>
                </c:pt>
                <c:pt idx="83">
                  <c:v>7.6944028980035828E-2</c:v>
                </c:pt>
                <c:pt idx="84">
                  <c:v>0.1641142630660708</c:v>
                </c:pt>
                <c:pt idx="85">
                  <c:v>6.1416812014458699E-2</c:v>
                </c:pt>
                <c:pt idx="86">
                  <c:v>0.13952649777052173</c:v>
                </c:pt>
                <c:pt idx="87">
                  <c:v>7.8775502314859303E-2</c:v>
                </c:pt>
                <c:pt idx="88">
                  <c:v>6.498924772430037E-2</c:v>
                </c:pt>
                <c:pt idx="89">
                  <c:v>1.6793127323500023E-2</c:v>
                </c:pt>
                <c:pt idx="90">
                  <c:v>4.9802646254458516E-2</c:v>
                </c:pt>
                <c:pt idx="91">
                  <c:v>8.6233482869905842E-2</c:v>
                </c:pt>
                <c:pt idx="92">
                  <c:v>4.7766498176502914E-2</c:v>
                </c:pt>
                <c:pt idx="93">
                  <c:v>6.7487441953492322E-2</c:v>
                </c:pt>
                <c:pt idx="94">
                  <c:v>4.1698359253684814E-2</c:v>
                </c:pt>
                <c:pt idx="95">
                  <c:v>7.9085426210191656E-2</c:v>
                </c:pt>
                <c:pt idx="96">
                  <c:v>0.14682216259750547</c:v>
                </c:pt>
                <c:pt idx="97">
                  <c:v>0.13525498473137976</c:v>
                </c:pt>
                <c:pt idx="98">
                  <c:v>0.17333607487094405</c:v>
                </c:pt>
                <c:pt idx="99">
                  <c:v>0.11567051238366011</c:v>
                </c:pt>
                <c:pt idx="100">
                  <c:v>6.4361326769281302E-2</c:v>
                </c:pt>
                <c:pt idx="101">
                  <c:v>7.2750065282549237E-2</c:v>
                </c:pt>
                <c:pt idx="102">
                  <c:v>0.12878824062638028</c:v>
                </c:pt>
                <c:pt idx="103">
                  <c:v>0.22055156446495339</c:v>
                </c:pt>
                <c:pt idx="104">
                  <c:v>4.0832647395001587E-3</c:v>
                </c:pt>
                <c:pt idx="105">
                  <c:v>4.3345203076577299E-2</c:v>
                </c:pt>
                <c:pt idx="106">
                  <c:v>0.11634333899992644</c:v>
                </c:pt>
                <c:pt idx="107">
                  <c:v>0.10141679911761736</c:v>
                </c:pt>
                <c:pt idx="108">
                  <c:v>9.4639685967190523E-2</c:v>
                </c:pt>
                <c:pt idx="109">
                  <c:v>4.0095693470236782E-2</c:v>
                </c:pt>
                <c:pt idx="110">
                  <c:v>0.11268317154309049</c:v>
                </c:pt>
                <c:pt idx="111">
                  <c:v>5.5622277964883615E-2</c:v>
                </c:pt>
                <c:pt idx="112">
                  <c:v>1.2562554280353577E-2</c:v>
                </c:pt>
                <c:pt idx="113">
                  <c:v>7.7716613925348454E-2</c:v>
                </c:pt>
                <c:pt idx="114">
                  <c:v>5.7825622794764442E-2</c:v>
                </c:pt>
                <c:pt idx="115">
                  <c:v>0.14552027219039587</c:v>
                </c:pt>
                <c:pt idx="116">
                  <c:v>4.7545408239430209E-2</c:v>
                </c:pt>
                <c:pt idx="117">
                  <c:v>6.0050819894978069E-2</c:v>
                </c:pt>
                <c:pt idx="118">
                  <c:v>0.11987722592311956</c:v>
                </c:pt>
                <c:pt idx="119">
                  <c:v>3.3214288540404091E-2</c:v>
                </c:pt>
                <c:pt idx="120">
                  <c:v>7.2088482457038694E-2</c:v>
                </c:pt>
                <c:pt idx="121">
                  <c:v>6.7664064834764837E-2</c:v>
                </c:pt>
                <c:pt idx="122">
                  <c:v>0.12148796614218416</c:v>
                </c:pt>
                <c:pt idx="123">
                  <c:v>4.3838521233888539E-2</c:v>
                </c:pt>
                <c:pt idx="124">
                  <c:v>6.1630093676074083E-2</c:v>
                </c:pt>
                <c:pt idx="125">
                  <c:v>0.16922768992672355</c:v>
                </c:pt>
                <c:pt idx="126">
                  <c:v>0.10551297995814046</c:v>
                </c:pt>
                <c:pt idx="127">
                  <c:v>0.17855292109236043</c:v>
                </c:pt>
                <c:pt idx="128">
                  <c:v>6.4458318164032136E-2</c:v>
                </c:pt>
                <c:pt idx="129">
                  <c:v>4.6749729804133722E-2</c:v>
                </c:pt>
                <c:pt idx="130">
                  <c:v>8.0569540147389596E-2</c:v>
                </c:pt>
                <c:pt idx="131">
                  <c:v>6.4610016741977638E-2</c:v>
                </c:pt>
                <c:pt idx="132">
                  <c:v>7.372215279093286E-2</c:v>
                </c:pt>
                <c:pt idx="133">
                  <c:v>4.4436255168031735E-2</c:v>
                </c:pt>
                <c:pt idx="134">
                  <c:v>0.13347652453751646</c:v>
                </c:pt>
                <c:pt idx="135">
                  <c:v>2.7675328351209671E-2</c:v>
                </c:pt>
                <c:pt idx="136">
                  <c:v>-4.3529910873818523E-3</c:v>
                </c:pt>
                <c:pt idx="137">
                  <c:v>6.5267247148640628E-2</c:v>
                </c:pt>
                <c:pt idx="138">
                  <c:v>5.3796165187542488E-2</c:v>
                </c:pt>
                <c:pt idx="139">
                  <c:v>0.11779357165773785</c:v>
                </c:pt>
                <c:pt idx="140">
                  <c:v>8.1121630804805278E-2</c:v>
                </c:pt>
                <c:pt idx="141">
                  <c:v>0.16959590377757561</c:v>
                </c:pt>
                <c:pt idx="142">
                  <c:v>0.11264219040300061</c:v>
                </c:pt>
                <c:pt idx="143">
                  <c:v>9.853559939912504E-2</c:v>
                </c:pt>
                <c:pt idx="144">
                  <c:v>8.9316905109738443E-2</c:v>
                </c:pt>
                <c:pt idx="145">
                  <c:v>2.42540570125378E-2</c:v>
                </c:pt>
                <c:pt idx="146">
                  <c:v>7.684977261274506E-2</c:v>
                </c:pt>
                <c:pt idx="147">
                  <c:v>0.10761811057249471</c:v>
                </c:pt>
                <c:pt idx="148">
                  <c:v>4.1764327266452739E-2</c:v>
                </c:pt>
                <c:pt idx="149">
                  <c:v>6.6066517710527961E-3</c:v>
                </c:pt>
                <c:pt idx="150">
                  <c:v>0.11965812097747275</c:v>
                </c:pt>
                <c:pt idx="151">
                  <c:v>0.11149768672539384</c:v>
                </c:pt>
                <c:pt idx="152">
                  <c:v>4.2146231056010564E-2</c:v>
                </c:pt>
                <c:pt idx="153">
                  <c:v>3.2084234237254705E-2</c:v>
                </c:pt>
                <c:pt idx="154">
                  <c:v>0.13357295440702543</c:v>
                </c:pt>
                <c:pt idx="155">
                  <c:v>9.0937192217797502E-2</c:v>
                </c:pt>
                <c:pt idx="156">
                  <c:v>5.0577661289230136E-2</c:v>
                </c:pt>
                <c:pt idx="157">
                  <c:v>0.12490632601565377</c:v>
                </c:pt>
                <c:pt idx="158">
                  <c:v>8.3909521938402953E-2</c:v>
                </c:pt>
                <c:pt idx="159">
                  <c:v>4.1718275175597341E-2</c:v>
                </c:pt>
                <c:pt idx="160">
                  <c:v>2.4584237762208083E-2</c:v>
                </c:pt>
                <c:pt idx="161">
                  <c:v>9.5307221211719195E-2</c:v>
                </c:pt>
                <c:pt idx="162">
                  <c:v>0.21313339562088807</c:v>
                </c:pt>
                <c:pt idx="163">
                  <c:v>2.2410957888530092E-2</c:v>
                </c:pt>
                <c:pt idx="164">
                  <c:v>4.2253008562529448E-2</c:v>
                </c:pt>
                <c:pt idx="165">
                  <c:v>9.5488597492194849E-2</c:v>
                </c:pt>
                <c:pt idx="166">
                  <c:v>9.5384375424552914E-2</c:v>
                </c:pt>
                <c:pt idx="167">
                  <c:v>5.9176694156265253E-2</c:v>
                </c:pt>
                <c:pt idx="168">
                  <c:v>3.5549611092590361E-2</c:v>
                </c:pt>
                <c:pt idx="169">
                  <c:v>0.1372741983819834</c:v>
                </c:pt>
                <c:pt idx="170">
                  <c:v>9.8212330396940217E-2</c:v>
                </c:pt>
                <c:pt idx="171">
                  <c:v>0.16038236390452454</c:v>
                </c:pt>
                <c:pt idx="172">
                  <c:v>0.11336013384631016</c:v>
                </c:pt>
                <c:pt idx="173">
                  <c:v>0.16357541022968647</c:v>
                </c:pt>
                <c:pt idx="174">
                  <c:v>0.11801898859541193</c:v>
                </c:pt>
                <c:pt idx="175">
                  <c:v>0.10273503239472781</c:v>
                </c:pt>
                <c:pt idx="176">
                  <c:v>3.8982853034807086E-2</c:v>
                </c:pt>
                <c:pt idx="177">
                  <c:v>9.2992421750268228E-2</c:v>
                </c:pt>
                <c:pt idx="178">
                  <c:v>9.1025722681851828E-2</c:v>
                </c:pt>
                <c:pt idx="179">
                  <c:v>7.6923045583660254E-2</c:v>
                </c:pt>
                <c:pt idx="180">
                  <c:v>9.8021794859869171E-2</c:v>
                </c:pt>
                <c:pt idx="181">
                  <c:v>0.15520419597788759</c:v>
                </c:pt>
                <c:pt idx="182">
                  <c:v>0.14313844597129943</c:v>
                </c:pt>
                <c:pt idx="183">
                  <c:v>4.753420277831566E-2</c:v>
                </c:pt>
                <c:pt idx="184">
                  <c:v>8.2715649441021277E-2</c:v>
                </c:pt>
                <c:pt idx="185">
                  <c:v>3.3127255330272831E-2</c:v>
                </c:pt>
                <c:pt idx="186">
                  <c:v>2.4136262168071188E-2</c:v>
                </c:pt>
                <c:pt idx="187">
                  <c:v>0.1231122243859275</c:v>
                </c:pt>
                <c:pt idx="188">
                  <c:v>0.13214208941813599</c:v>
                </c:pt>
                <c:pt idx="189">
                  <c:v>9.3699247650501416E-2</c:v>
                </c:pt>
                <c:pt idx="190">
                  <c:v>0.16301391605280013</c:v>
                </c:pt>
                <c:pt idx="191">
                  <c:v>7.8977273949174531E-2</c:v>
                </c:pt>
                <c:pt idx="192">
                  <c:v>6.8032611620926886E-2</c:v>
                </c:pt>
                <c:pt idx="193">
                  <c:v>4.4768364311905451E-2</c:v>
                </c:pt>
                <c:pt idx="194">
                  <c:v>0.14490637434726139</c:v>
                </c:pt>
                <c:pt idx="195">
                  <c:v>4.8893218338435851E-2</c:v>
                </c:pt>
                <c:pt idx="196">
                  <c:v>1.5849037192186444E-2</c:v>
                </c:pt>
                <c:pt idx="197">
                  <c:v>5.1164028613475132E-2</c:v>
                </c:pt>
                <c:pt idx="198">
                  <c:v>5.4429188372667081E-2</c:v>
                </c:pt>
                <c:pt idx="199">
                  <c:v>0.17435683230863752</c:v>
                </c:pt>
                <c:pt idx="200">
                  <c:v>3.8635149381795575E-2</c:v>
                </c:pt>
                <c:pt idx="201">
                  <c:v>0.16906487041478879</c:v>
                </c:pt>
                <c:pt idx="202">
                  <c:v>9.1920299560944052E-2</c:v>
                </c:pt>
                <c:pt idx="203">
                  <c:v>5.3381950634527442E-2</c:v>
                </c:pt>
                <c:pt idx="204">
                  <c:v>5.3205713074581773E-2</c:v>
                </c:pt>
                <c:pt idx="205">
                  <c:v>0.15017474982640344</c:v>
                </c:pt>
                <c:pt idx="206">
                  <c:v>0.11708768118053392</c:v>
                </c:pt>
                <c:pt idx="207">
                  <c:v>0.11900584311248519</c:v>
                </c:pt>
                <c:pt idx="208">
                  <c:v>0.1500112511673759</c:v>
                </c:pt>
                <c:pt idx="209">
                  <c:v>0.14588024908827535</c:v>
                </c:pt>
                <c:pt idx="210">
                  <c:v>0.11126085886591452</c:v>
                </c:pt>
                <c:pt idx="211">
                  <c:v>7.933363179432007E-2</c:v>
                </c:pt>
                <c:pt idx="212">
                  <c:v>0.14660780259779571</c:v>
                </c:pt>
                <c:pt idx="213">
                  <c:v>0.13745391300789489</c:v>
                </c:pt>
                <c:pt idx="214">
                  <c:v>0.21236094820350537</c:v>
                </c:pt>
                <c:pt idx="215">
                  <c:v>9.8136002535027522E-2</c:v>
                </c:pt>
                <c:pt idx="216">
                  <c:v>8.318425455994749E-2</c:v>
                </c:pt>
                <c:pt idx="217">
                  <c:v>2.2207940587033015E-2</c:v>
                </c:pt>
                <c:pt idx="218">
                  <c:v>0.19710444655212722</c:v>
                </c:pt>
                <c:pt idx="219">
                  <c:v>0.14549319189505372</c:v>
                </c:pt>
                <c:pt idx="220">
                  <c:v>6.5854112885658012E-2</c:v>
                </c:pt>
                <c:pt idx="221">
                  <c:v>8.4843397474723581E-2</c:v>
                </c:pt>
                <c:pt idx="222">
                  <c:v>6.9805199357761083E-2</c:v>
                </c:pt>
                <c:pt idx="223">
                  <c:v>5.2670062076494162E-2</c:v>
                </c:pt>
                <c:pt idx="224">
                  <c:v>0.1685491440014788</c:v>
                </c:pt>
                <c:pt idx="225">
                  <c:v>5.4159560619397418E-2</c:v>
                </c:pt>
                <c:pt idx="226">
                  <c:v>0.13028746313564454</c:v>
                </c:pt>
                <c:pt idx="227">
                  <c:v>4.5078006852362851E-2</c:v>
                </c:pt>
                <c:pt idx="228">
                  <c:v>4.4604934863010648E-2</c:v>
                </c:pt>
                <c:pt idx="229">
                  <c:v>9.5459984930530872E-2</c:v>
                </c:pt>
                <c:pt idx="230">
                  <c:v>4.6543388585242873E-2</c:v>
                </c:pt>
                <c:pt idx="231">
                  <c:v>0.13960463795723221</c:v>
                </c:pt>
                <c:pt idx="232">
                  <c:v>9.1578247296524751E-2</c:v>
                </c:pt>
                <c:pt idx="233">
                  <c:v>4.3522003229623074E-2</c:v>
                </c:pt>
                <c:pt idx="234">
                  <c:v>9.1972605406049013E-2</c:v>
                </c:pt>
                <c:pt idx="235">
                  <c:v>7.9202568296178555E-2</c:v>
                </c:pt>
                <c:pt idx="236">
                  <c:v>9.7561219629946905E-2</c:v>
                </c:pt>
                <c:pt idx="237">
                  <c:v>4.7578853503518204E-3</c:v>
                </c:pt>
                <c:pt idx="238">
                  <c:v>8.1153556864911991E-2</c:v>
                </c:pt>
                <c:pt idx="239">
                  <c:v>9.467101572840031E-2</c:v>
                </c:pt>
                <c:pt idx="240">
                  <c:v>4.4244929155562218E-2</c:v>
                </c:pt>
                <c:pt idx="241">
                  <c:v>0.11346093689961911</c:v>
                </c:pt>
                <c:pt idx="242">
                  <c:v>0.11906055048558439</c:v>
                </c:pt>
                <c:pt idx="243">
                  <c:v>0.10454055185464206</c:v>
                </c:pt>
                <c:pt idx="244">
                  <c:v>2.3954545943106087E-2</c:v>
                </c:pt>
                <c:pt idx="245">
                  <c:v>0.10212039298466058</c:v>
                </c:pt>
                <c:pt idx="246">
                  <c:v>8.3136144051244365E-2</c:v>
                </c:pt>
                <c:pt idx="247">
                  <c:v>2.8693489094344216E-2</c:v>
                </c:pt>
                <c:pt idx="248">
                  <c:v>8.9447891830594095E-2</c:v>
                </c:pt>
                <c:pt idx="249">
                  <c:v>0.12477700600799224</c:v>
                </c:pt>
                <c:pt idx="250">
                  <c:v>0.1328818634509954</c:v>
                </c:pt>
                <c:pt idx="251">
                  <c:v>0.10930869504463292</c:v>
                </c:pt>
                <c:pt idx="252">
                  <c:v>6.8240308904488067E-2</c:v>
                </c:pt>
                <c:pt idx="253">
                  <c:v>0.17241961279997664</c:v>
                </c:pt>
                <c:pt idx="254">
                  <c:v>5.7732671514170164E-2</c:v>
                </c:pt>
                <c:pt idx="255">
                  <c:v>0.12155067810449616</c:v>
                </c:pt>
                <c:pt idx="256">
                  <c:v>7.4572666944295207E-2</c:v>
                </c:pt>
                <c:pt idx="257">
                  <c:v>0.20804542561520645</c:v>
                </c:pt>
                <c:pt idx="258">
                  <c:v>0.15086954581791101</c:v>
                </c:pt>
                <c:pt idx="259">
                  <c:v>6.6129845780470653E-2</c:v>
                </c:pt>
                <c:pt idx="260">
                  <c:v>0.13292718536989767</c:v>
                </c:pt>
                <c:pt idx="261">
                  <c:v>0.10184309562923755</c:v>
                </c:pt>
                <c:pt idx="262">
                  <c:v>7.7369883877880241E-2</c:v>
                </c:pt>
                <c:pt idx="263">
                  <c:v>7.1975623104333586E-2</c:v>
                </c:pt>
                <c:pt idx="264">
                  <c:v>4.7175917133072787E-2</c:v>
                </c:pt>
                <c:pt idx="265">
                  <c:v>0.16480980030902348</c:v>
                </c:pt>
                <c:pt idx="266">
                  <c:v>9.7570768338846925E-2</c:v>
                </c:pt>
                <c:pt idx="267">
                  <c:v>0.12882853120420812</c:v>
                </c:pt>
                <c:pt idx="268">
                  <c:v>6.3310547233839998E-2</c:v>
                </c:pt>
                <c:pt idx="269">
                  <c:v>3.5829779374807913E-2</c:v>
                </c:pt>
                <c:pt idx="270">
                  <c:v>7.1683301010754263E-2</c:v>
                </c:pt>
                <c:pt idx="271">
                  <c:v>1.8528874556100305E-2</c:v>
                </c:pt>
                <c:pt idx="272">
                  <c:v>5.5388187115545051E-2</c:v>
                </c:pt>
                <c:pt idx="273">
                  <c:v>0.10096170336819732</c:v>
                </c:pt>
                <c:pt idx="274">
                  <c:v>9.2519039662376734E-2</c:v>
                </c:pt>
                <c:pt idx="275">
                  <c:v>0.14088603007708222</c:v>
                </c:pt>
                <c:pt idx="276">
                  <c:v>0.19353048616833401</c:v>
                </c:pt>
                <c:pt idx="277">
                  <c:v>0.1423665203550275</c:v>
                </c:pt>
                <c:pt idx="278">
                  <c:v>0.1446500722263826</c:v>
                </c:pt>
                <c:pt idx="279">
                  <c:v>6.1111138129338105E-2</c:v>
                </c:pt>
                <c:pt idx="280">
                  <c:v>4.4756144053791136E-2</c:v>
                </c:pt>
                <c:pt idx="281">
                  <c:v>6.6672655696609961E-2</c:v>
                </c:pt>
                <c:pt idx="282">
                  <c:v>4.8951732957467797E-2</c:v>
                </c:pt>
                <c:pt idx="283">
                  <c:v>0.17754846362869792</c:v>
                </c:pt>
                <c:pt idx="284">
                  <c:v>0.16186084284071534</c:v>
                </c:pt>
                <c:pt idx="285">
                  <c:v>6.3070993304330969E-2</c:v>
                </c:pt>
                <c:pt idx="286">
                  <c:v>9.9728597366283367E-2</c:v>
                </c:pt>
                <c:pt idx="287">
                  <c:v>0.13423839017975592</c:v>
                </c:pt>
                <c:pt idx="288">
                  <c:v>4.5969252970786023E-2</c:v>
                </c:pt>
                <c:pt idx="289">
                  <c:v>0.15252777094188374</c:v>
                </c:pt>
                <c:pt idx="290">
                  <c:v>4.2346960475440731E-2</c:v>
                </c:pt>
                <c:pt idx="291">
                  <c:v>4.3767075194664162E-2</c:v>
                </c:pt>
                <c:pt idx="292">
                  <c:v>0.24050189416687751</c:v>
                </c:pt>
                <c:pt idx="293">
                  <c:v>0.12655993702378066</c:v>
                </c:pt>
                <c:pt idx="294">
                  <c:v>4.7246156003660111E-2</c:v>
                </c:pt>
                <c:pt idx="295">
                  <c:v>0.10214373590120562</c:v>
                </c:pt>
                <c:pt idx="296">
                  <c:v>8.9640309129572771E-2</c:v>
                </c:pt>
                <c:pt idx="297">
                  <c:v>0.11287117319190276</c:v>
                </c:pt>
                <c:pt idx="298">
                  <c:v>9.8718816101173612E-2</c:v>
                </c:pt>
                <c:pt idx="299">
                  <c:v>3.7314525529558829E-2</c:v>
                </c:pt>
                <c:pt idx="300">
                  <c:v>0.10597740364454911</c:v>
                </c:pt>
                <c:pt idx="301">
                  <c:v>6.3338400171110365E-2</c:v>
                </c:pt>
                <c:pt idx="302">
                  <c:v>0.10031760496477826</c:v>
                </c:pt>
                <c:pt idx="303">
                  <c:v>0.13439986899620671</c:v>
                </c:pt>
                <c:pt idx="304">
                  <c:v>4.9326914659101995E-2</c:v>
                </c:pt>
                <c:pt idx="305">
                  <c:v>6.9924679487828101E-2</c:v>
                </c:pt>
                <c:pt idx="306">
                  <c:v>9.4138543089810511E-2</c:v>
                </c:pt>
                <c:pt idx="307">
                  <c:v>6.5972493226126971E-2</c:v>
                </c:pt>
                <c:pt idx="308">
                  <c:v>4.9825382544753438E-2</c:v>
                </c:pt>
                <c:pt idx="309">
                  <c:v>5.2206462920769248E-2</c:v>
                </c:pt>
                <c:pt idx="310">
                  <c:v>0.1184413835248046</c:v>
                </c:pt>
                <c:pt idx="311">
                  <c:v>5.7250712790443803E-2</c:v>
                </c:pt>
                <c:pt idx="312">
                  <c:v>0.14541593893167981</c:v>
                </c:pt>
                <c:pt idx="313">
                  <c:v>0.11421591429972366</c:v>
                </c:pt>
                <c:pt idx="314">
                  <c:v>0.13765280676066816</c:v>
                </c:pt>
                <c:pt idx="315">
                  <c:v>7.717539564868936E-2</c:v>
                </c:pt>
                <c:pt idx="316">
                  <c:v>2.2314027567957417E-2</c:v>
                </c:pt>
                <c:pt idx="317">
                  <c:v>4.3660760501658125E-2</c:v>
                </c:pt>
                <c:pt idx="318">
                  <c:v>0.18666335805201317</c:v>
                </c:pt>
                <c:pt idx="319">
                  <c:v>0.13062291469564169</c:v>
                </c:pt>
                <c:pt idx="320">
                  <c:v>7.9992462436923262E-2</c:v>
                </c:pt>
                <c:pt idx="321">
                  <c:v>9.3252881959151601E-2</c:v>
                </c:pt>
                <c:pt idx="322">
                  <c:v>9.5296479104342247E-2</c:v>
                </c:pt>
                <c:pt idx="323">
                  <c:v>0.10149544517125353</c:v>
                </c:pt>
                <c:pt idx="324">
                  <c:v>5.7763669757623148E-2</c:v>
                </c:pt>
                <c:pt idx="325">
                  <c:v>6.2092304583312163E-2</c:v>
                </c:pt>
                <c:pt idx="326">
                  <c:v>0.20378436137514022</c:v>
                </c:pt>
                <c:pt idx="327">
                  <c:v>0.10686589928747114</c:v>
                </c:pt>
                <c:pt idx="328">
                  <c:v>3.7447631697363981E-2</c:v>
                </c:pt>
                <c:pt idx="329">
                  <c:v>4.050283430598034E-2</c:v>
                </c:pt>
                <c:pt idx="330">
                  <c:v>9.0307527113191011E-2</c:v>
                </c:pt>
                <c:pt idx="331">
                  <c:v>0.12986654288983512</c:v>
                </c:pt>
                <c:pt idx="332">
                  <c:v>0.13269978731225152</c:v>
                </c:pt>
                <c:pt idx="333">
                  <c:v>7.3254885600846364E-2</c:v>
                </c:pt>
                <c:pt idx="334">
                  <c:v>4.9366289135670094E-2</c:v>
                </c:pt>
                <c:pt idx="335">
                  <c:v>3.8756307381450306E-2</c:v>
                </c:pt>
                <c:pt idx="336">
                  <c:v>2.6640402161446808E-2</c:v>
                </c:pt>
                <c:pt idx="337">
                  <c:v>7.5355427465579439E-2</c:v>
                </c:pt>
                <c:pt idx="338">
                  <c:v>9.770498221140933E-2</c:v>
                </c:pt>
                <c:pt idx="339">
                  <c:v>0.16415870942720101</c:v>
                </c:pt>
                <c:pt idx="340">
                  <c:v>4.0900516730589587E-2</c:v>
                </c:pt>
                <c:pt idx="341">
                  <c:v>8.8312660857065239E-2</c:v>
                </c:pt>
                <c:pt idx="342">
                  <c:v>0.16722557838450047</c:v>
                </c:pt>
                <c:pt idx="343">
                  <c:v>6.0572377902468055E-2</c:v>
                </c:pt>
                <c:pt idx="344">
                  <c:v>0.1178531967182419</c:v>
                </c:pt>
                <c:pt idx="345">
                  <c:v>0.13666445998394394</c:v>
                </c:pt>
                <c:pt idx="346">
                  <c:v>9.9756292728065077E-2</c:v>
                </c:pt>
                <c:pt idx="347">
                  <c:v>0.13271451237647369</c:v>
                </c:pt>
                <c:pt idx="348">
                  <c:v>2.5643072767409514E-2</c:v>
                </c:pt>
                <c:pt idx="349">
                  <c:v>5.3993259138160887E-2</c:v>
                </c:pt>
                <c:pt idx="350">
                  <c:v>1.8808239286594031E-2</c:v>
                </c:pt>
                <c:pt idx="351">
                  <c:v>1.4009878437779122E-2</c:v>
                </c:pt>
                <c:pt idx="352">
                  <c:v>0.11723149169798219</c:v>
                </c:pt>
                <c:pt idx="353">
                  <c:v>0.16120667745106143</c:v>
                </c:pt>
                <c:pt idx="354">
                  <c:v>0.11110387777655895</c:v>
                </c:pt>
                <c:pt idx="355">
                  <c:v>4.0291827975477368E-2</c:v>
                </c:pt>
                <c:pt idx="356">
                  <c:v>3.6328499893495625E-2</c:v>
                </c:pt>
                <c:pt idx="357">
                  <c:v>0.10291439174357642</c:v>
                </c:pt>
                <c:pt idx="358">
                  <c:v>7.0337624618905359E-2</c:v>
                </c:pt>
                <c:pt idx="359">
                  <c:v>0.1395892093160338</c:v>
                </c:pt>
                <c:pt idx="360">
                  <c:v>0.13674237163143621</c:v>
                </c:pt>
                <c:pt idx="361">
                  <c:v>0.11764258863178068</c:v>
                </c:pt>
                <c:pt idx="362">
                  <c:v>9.2305104546827721E-2</c:v>
                </c:pt>
                <c:pt idx="363">
                  <c:v>8.0095399386704624E-2</c:v>
                </c:pt>
                <c:pt idx="364">
                  <c:v>4.2331196730795551E-2</c:v>
                </c:pt>
                <c:pt idx="365">
                  <c:v>0.19350227907017814</c:v>
                </c:pt>
                <c:pt idx="366">
                  <c:v>5.4903603172218318E-2</c:v>
                </c:pt>
                <c:pt idx="367">
                  <c:v>0.14723827621751884</c:v>
                </c:pt>
                <c:pt idx="368">
                  <c:v>8.7777967789160805E-2</c:v>
                </c:pt>
                <c:pt idx="369">
                  <c:v>0.19502939123781893</c:v>
                </c:pt>
                <c:pt idx="370">
                  <c:v>9.700750183581075E-2</c:v>
                </c:pt>
                <c:pt idx="371">
                  <c:v>0.20364419277156642</c:v>
                </c:pt>
                <c:pt idx="372">
                  <c:v>0.11545594851529284</c:v>
                </c:pt>
                <c:pt idx="373">
                  <c:v>6.8530878090069081E-2</c:v>
                </c:pt>
                <c:pt idx="374">
                  <c:v>0.16922612990265407</c:v>
                </c:pt>
                <c:pt idx="375">
                  <c:v>0.17005197544606432</c:v>
                </c:pt>
                <c:pt idx="376">
                  <c:v>6.907107681715452E-2</c:v>
                </c:pt>
                <c:pt idx="377">
                  <c:v>0.26762779142816218</c:v>
                </c:pt>
                <c:pt idx="378">
                  <c:v>3.0166816304570965E-2</c:v>
                </c:pt>
                <c:pt idx="379">
                  <c:v>6.1938192186515195E-2</c:v>
                </c:pt>
                <c:pt idx="380">
                  <c:v>3.5042917768643989E-2</c:v>
                </c:pt>
                <c:pt idx="381">
                  <c:v>6.7467989894695712E-2</c:v>
                </c:pt>
                <c:pt idx="382">
                  <c:v>0.20604432256599825</c:v>
                </c:pt>
                <c:pt idx="383">
                  <c:v>0.10536020847194738</c:v>
                </c:pt>
                <c:pt idx="384">
                  <c:v>0.14684554652875281</c:v>
                </c:pt>
                <c:pt idx="385">
                  <c:v>7.0013111387905891E-2</c:v>
                </c:pt>
                <c:pt idx="386">
                  <c:v>5.7442679082769565E-2</c:v>
                </c:pt>
                <c:pt idx="387">
                  <c:v>8.2172634300333058E-2</c:v>
                </c:pt>
                <c:pt idx="388">
                  <c:v>5.5232276499504351E-2</c:v>
                </c:pt>
                <c:pt idx="389">
                  <c:v>5.4798990064863773E-2</c:v>
                </c:pt>
                <c:pt idx="390">
                  <c:v>0.16000565353716745</c:v>
                </c:pt>
                <c:pt idx="391">
                  <c:v>9.9217190518069209E-2</c:v>
                </c:pt>
                <c:pt idx="392">
                  <c:v>2.5525083431102935E-2</c:v>
                </c:pt>
                <c:pt idx="393">
                  <c:v>5.3481020894802889E-2</c:v>
                </c:pt>
                <c:pt idx="394">
                  <c:v>0.14772792641689758</c:v>
                </c:pt>
                <c:pt idx="395">
                  <c:v>6.7123589924267701E-2</c:v>
                </c:pt>
                <c:pt idx="396">
                  <c:v>8.3679372385469186E-2</c:v>
                </c:pt>
                <c:pt idx="397">
                  <c:v>8.5014194837548018E-2</c:v>
                </c:pt>
                <c:pt idx="398">
                  <c:v>9.8037107308265092E-2</c:v>
                </c:pt>
                <c:pt idx="399">
                  <c:v>9.4855082880272334E-2</c:v>
                </c:pt>
                <c:pt idx="400">
                  <c:v>0.11214850970376977</c:v>
                </c:pt>
                <c:pt idx="401">
                  <c:v>0.12836483466427406</c:v>
                </c:pt>
                <c:pt idx="402">
                  <c:v>0.11460271344002937</c:v>
                </c:pt>
                <c:pt idx="403">
                  <c:v>6.0982948217223942E-2</c:v>
                </c:pt>
                <c:pt idx="404">
                  <c:v>0.18677637710021688</c:v>
                </c:pt>
                <c:pt idx="405">
                  <c:v>0.1171949078363923</c:v>
                </c:pt>
                <c:pt idx="406">
                  <c:v>6.8935816176190379E-2</c:v>
                </c:pt>
                <c:pt idx="407">
                  <c:v>0.14630246675639214</c:v>
                </c:pt>
                <c:pt idx="408">
                  <c:v>5.6324326031433447E-2</c:v>
                </c:pt>
                <c:pt idx="409">
                  <c:v>0.10303592734878819</c:v>
                </c:pt>
                <c:pt idx="410">
                  <c:v>4.9038626169916277E-2</c:v>
                </c:pt>
                <c:pt idx="411">
                  <c:v>7.7846306262421727E-2</c:v>
                </c:pt>
                <c:pt idx="412">
                  <c:v>3.9050500455549475E-2</c:v>
                </c:pt>
                <c:pt idx="413">
                  <c:v>0.21493411023588571</c:v>
                </c:pt>
                <c:pt idx="414">
                  <c:v>7.4475071307500418E-2</c:v>
                </c:pt>
                <c:pt idx="415">
                  <c:v>3.5143070654054309E-2</c:v>
                </c:pt>
                <c:pt idx="416">
                  <c:v>0.12003415656407945</c:v>
                </c:pt>
                <c:pt idx="417">
                  <c:v>5.3831451698507671E-2</c:v>
                </c:pt>
                <c:pt idx="418">
                  <c:v>0.15483775296327718</c:v>
                </c:pt>
                <c:pt idx="419">
                  <c:v>0.12208848158133634</c:v>
                </c:pt>
                <c:pt idx="420">
                  <c:v>3.2492195715316363E-2</c:v>
                </c:pt>
                <c:pt idx="421">
                  <c:v>0.13635692208917316</c:v>
                </c:pt>
                <c:pt idx="422">
                  <c:v>0.10743658864183114</c:v>
                </c:pt>
                <c:pt idx="423">
                  <c:v>0.10807594379388785</c:v>
                </c:pt>
                <c:pt idx="424">
                  <c:v>9.3678413290059659E-2</c:v>
                </c:pt>
                <c:pt idx="425">
                  <c:v>6.9165556050629462E-2</c:v>
                </c:pt>
                <c:pt idx="426">
                  <c:v>7.1352372978457979E-2</c:v>
                </c:pt>
                <c:pt idx="427">
                  <c:v>2.3687897975453343E-2</c:v>
                </c:pt>
                <c:pt idx="428">
                  <c:v>0.1344097113067324</c:v>
                </c:pt>
                <c:pt idx="429">
                  <c:v>9.6114189281880869E-2</c:v>
                </c:pt>
                <c:pt idx="430">
                  <c:v>9.9481030490615296E-2</c:v>
                </c:pt>
                <c:pt idx="431">
                  <c:v>2.9824195599803538E-2</c:v>
                </c:pt>
                <c:pt idx="432">
                  <c:v>4.9878442778734211E-2</c:v>
                </c:pt>
                <c:pt idx="433">
                  <c:v>0.1211436209418375</c:v>
                </c:pt>
                <c:pt idx="434">
                  <c:v>8.7833812182380733E-2</c:v>
                </c:pt>
                <c:pt idx="435">
                  <c:v>0.12272410035684533</c:v>
                </c:pt>
                <c:pt idx="436">
                  <c:v>5.6105927707784886E-2</c:v>
                </c:pt>
                <c:pt idx="437">
                  <c:v>9.5390850971802443E-2</c:v>
                </c:pt>
                <c:pt idx="438">
                  <c:v>0.1115087186886079</c:v>
                </c:pt>
                <c:pt idx="439">
                  <c:v>5.7126817668189389E-2</c:v>
                </c:pt>
                <c:pt idx="440">
                  <c:v>5.2216758773790062E-2</c:v>
                </c:pt>
                <c:pt idx="441">
                  <c:v>4.775571307890436E-2</c:v>
                </c:pt>
                <c:pt idx="442">
                  <c:v>0.11104353038809034</c:v>
                </c:pt>
                <c:pt idx="443">
                  <c:v>0.15689101068427291</c:v>
                </c:pt>
                <c:pt idx="444">
                  <c:v>2.2102799804550433E-2</c:v>
                </c:pt>
                <c:pt idx="445">
                  <c:v>3.9819555103783877E-2</c:v>
                </c:pt>
                <c:pt idx="446">
                  <c:v>2.9985886143530482E-2</c:v>
                </c:pt>
                <c:pt idx="447">
                  <c:v>6.2184849056627911E-2</c:v>
                </c:pt>
                <c:pt idx="448">
                  <c:v>1.1873458593889552E-3</c:v>
                </c:pt>
                <c:pt idx="449">
                  <c:v>0.14989394619703766</c:v>
                </c:pt>
                <c:pt idx="450">
                  <c:v>0.1638863306313425</c:v>
                </c:pt>
                <c:pt idx="451">
                  <c:v>5.7952212011425086E-2</c:v>
                </c:pt>
                <c:pt idx="452">
                  <c:v>6.8896860549306105E-2</c:v>
                </c:pt>
                <c:pt idx="453">
                  <c:v>8.4333856793588957E-2</c:v>
                </c:pt>
                <c:pt idx="454">
                  <c:v>2.310730448510423E-2</c:v>
                </c:pt>
                <c:pt idx="455">
                  <c:v>7.5152093364184935E-2</c:v>
                </c:pt>
                <c:pt idx="456">
                  <c:v>3.7669764571472975E-2</c:v>
                </c:pt>
                <c:pt idx="457">
                  <c:v>1.055789425224507E-2</c:v>
                </c:pt>
                <c:pt idx="458">
                  <c:v>0.13583689042382208</c:v>
                </c:pt>
                <c:pt idx="459">
                  <c:v>0.14261920312311993</c:v>
                </c:pt>
                <c:pt idx="460">
                  <c:v>0.13497921723181339</c:v>
                </c:pt>
                <c:pt idx="461">
                  <c:v>9.4222885323059558E-2</c:v>
                </c:pt>
                <c:pt idx="462">
                  <c:v>4.3818075077668883E-2</c:v>
                </c:pt>
                <c:pt idx="463">
                  <c:v>0.10550510895051968</c:v>
                </c:pt>
                <c:pt idx="464">
                  <c:v>1.7591908171558313E-2</c:v>
                </c:pt>
                <c:pt idx="465">
                  <c:v>7.5575131596592904E-2</c:v>
                </c:pt>
                <c:pt idx="466">
                  <c:v>0.11260198748708117</c:v>
                </c:pt>
                <c:pt idx="467">
                  <c:v>0.25114466187325135</c:v>
                </c:pt>
                <c:pt idx="468">
                  <c:v>8.4238930177694904E-2</c:v>
                </c:pt>
                <c:pt idx="469">
                  <c:v>0.13838015847543161</c:v>
                </c:pt>
                <c:pt idx="470">
                  <c:v>0.21748066395643129</c:v>
                </c:pt>
                <c:pt idx="471">
                  <c:v>0.15144628664808035</c:v>
                </c:pt>
                <c:pt idx="472">
                  <c:v>0.13331768648489994</c:v>
                </c:pt>
                <c:pt idx="473">
                  <c:v>5.1359276477972671E-2</c:v>
                </c:pt>
                <c:pt idx="474">
                  <c:v>7.5929589762816718E-2</c:v>
                </c:pt>
                <c:pt idx="475">
                  <c:v>2.8358061074641228E-2</c:v>
                </c:pt>
                <c:pt idx="476">
                  <c:v>0.17524832967917359</c:v>
                </c:pt>
                <c:pt idx="477">
                  <c:v>0.13309964082805958</c:v>
                </c:pt>
                <c:pt idx="478">
                  <c:v>6.1466070964543817E-2</c:v>
                </c:pt>
                <c:pt idx="479">
                  <c:v>5.8579114793811726E-2</c:v>
                </c:pt>
                <c:pt idx="480">
                  <c:v>6.2277377573414228E-2</c:v>
                </c:pt>
                <c:pt idx="481">
                  <c:v>6.4883417041595948E-2</c:v>
                </c:pt>
                <c:pt idx="482">
                  <c:v>5.3218491039364935E-2</c:v>
                </c:pt>
                <c:pt idx="483">
                  <c:v>2.4901369150560182E-2</c:v>
                </c:pt>
                <c:pt idx="484">
                  <c:v>4.1099858598600214E-2</c:v>
                </c:pt>
                <c:pt idx="485">
                  <c:v>4.6416629707989543E-2</c:v>
                </c:pt>
                <c:pt idx="486">
                  <c:v>8.8653854495318818E-2</c:v>
                </c:pt>
                <c:pt idx="487">
                  <c:v>7.3238203255103329E-2</c:v>
                </c:pt>
                <c:pt idx="488">
                  <c:v>6.4965527865521899E-2</c:v>
                </c:pt>
                <c:pt idx="489">
                  <c:v>0.1046173210104584</c:v>
                </c:pt>
                <c:pt idx="490">
                  <c:v>0.13883678182441539</c:v>
                </c:pt>
                <c:pt idx="491">
                  <c:v>0.15084431299670253</c:v>
                </c:pt>
                <c:pt idx="492">
                  <c:v>4.9993753426873511E-2</c:v>
                </c:pt>
                <c:pt idx="493">
                  <c:v>0.11183955544462609</c:v>
                </c:pt>
                <c:pt idx="494">
                  <c:v>6.8717786998340635E-2</c:v>
                </c:pt>
                <c:pt idx="495">
                  <c:v>2.4526622379831942E-2</c:v>
                </c:pt>
                <c:pt idx="496">
                  <c:v>4.7650281070450218E-2</c:v>
                </c:pt>
                <c:pt idx="497">
                  <c:v>0.10200005323296057</c:v>
                </c:pt>
                <c:pt idx="498">
                  <c:v>6.5051828096263087E-2</c:v>
                </c:pt>
                <c:pt idx="499">
                  <c:v>0.11958612629912491</c:v>
                </c:pt>
                <c:pt idx="500">
                  <c:v>0.16575399051704665</c:v>
                </c:pt>
                <c:pt idx="501">
                  <c:v>4.7115641759497784E-2</c:v>
                </c:pt>
                <c:pt idx="502">
                  <c:v>0.12485000579366456</c:v>
                </c:pt>
                <c:pt idx="503">
                  <c:v>0.17332604091420745</c:v>
                </c:pt>
                <c:pt idx="504">
                  <c:v>2.7211200004713554E-2</c:v>
                </c:pt>
                <c:pt idx="505">
                  <c:v>5.1122375417243404E-2</c:v>
                </c:pt>
                <c:pt idx="506">
                  <c:v>0.12049720992941548</c:v>
                </c:pt>
                <c:pt idx="507">
                  <c:v>7.6675611941401822E-2</c:v>
                </c:pt>
                <c:pt idx="508">
                  <c:v>3.5581285634139981E-2</c:v>
                </c:pt>
                <c:pt idx="509">
                  <c:v>0.14332323819656256</c:v>
                </c:pt>
                <c:pt idx="510">
                  <c:v>0.11391131816229016</c:v>
                </c:pt>
                <c:pt idx="511">
                  <c:v>4.7231265631279218E-2</c:v>
                </c:pt>
                <c:pt idx="512">
                  <c:v>9.5266983631984381E-2</c:v>
                </c:pt>
                <c:pt idx="513">
                  <c:v>7.0653726653949533E-2</c:v>
                </c:pt>
                <c:pt idx="514">
                  <c:v>5.3721476912261146E-2</c:v>
                </c:pt>
                <c:pt idx="515">
                  <c:v>4.942144860426767E-2</c:v>
                </c:pt>
                <c:pt idx="516">
                  <c:v>0.15107166527579086</c:v>
                </c:pt>
                <c:pt idx="517">
                  <c:v>6.3019367237179935E-2</c:v>
                </c:pt>
                <c:pt idx="518">
                  <c:v>0.16111735672424743</c:v>
                </c:pt>
                <c:pt idx="519">
                  <c:v>3.5076776537966481E-2</c:v>
                </c:pt>
                <c:pt idx="520">
                  <c:v>8.406028396826315E-2</c:v>
                </c:pt>
                <c:pt idx="521">
                  <c:v>5.5648416302783943E-2</c:v>
                </c:pt>
                <c:pt idx="522">
                  <c:v>7.9870958622108468E-2</c:v>
                </c:pt>
                <c:pt idx="523">
                  <c:v>0.11759287063794588</c:v>
                </c:pt>
                <c:pt idx="524">
                  <c:v>0.10515188395420427</c:v>
                </c:pt>
                <c:pt idx="525">
                  <c:v>8.5851530235736995E-2</c:v>
                </c:pt>
                <c:pt idx="526">
                  <c:v>0.20516133371811041</c:v>
                </c:pt>
                <c:pt idx="527">
                  <c:v>7.0041746427950358E-2</c:v>
                </c:pt>
                <c:pt idx="528">
                  <c:v>3.8190278576099246E-2</c:v>
                </c:pt>
                <c:pt idx="529">
                  <c:v>0.12670016654546945</c:v>
                </c:pt>
                <c:pt idx="530">
                  <c:v>9.5809996253064966E-2</c:v>
                </c:pt>
                <c:pt idx="531">
                  <c:v>7.7732452136721975E-2</c:v>
                </c:pt>
                <c:pt idx="532">
                  <c:v>2.9160221224948657E-2</c:v>
                </c:pt>
                <c:pt idx="533">
                  <c:v>2.3844541399215657E-2</c:v>
                </c:pt>
                <c:pt idx="534">
                  <c:v>9.4733280387129248E-2</c:v>
                </c:pt>
                <c:pt idx="535">
                  <c:v>7.6074011839581956E-2</c:v>
                </c:pt>
                <c:pt idx="536">
                  <c:v>0.12031316527218827</c:v>
                </c:pt>
                <c:pt idx="537">
                  <c:v>0.13838231031740733</c:v>
                </c:pt>
                <c:pt idx="538">
                  <c:v>0.11546060458294161</c:v>
                </c:pt>
                <c:pt idx="539">
                  <c:v>3.738370959680748E-2</c:v>
                </c:pt>
                <c:pt idx="540">
                  <c:v>0.15006152849790499</c:v>
                </c:pt>
                <c:pt idx="541">
                  <c:v>2.6502960146831622E-2</c:v>
                </c:pt>
                <c:pt idx="542">
                  <c:v>0.13333263025101516</c:v>
                </c:pt>
                <c:pt idx="543">
                  <c:v>9.9401274311994747E-2</c:v>
                </c:pt>
                <c:pt idx="544">
                  <c:v>9.1081307902181052E-2</c:v>
                </c:pt>
                <c:pt idx="545">
                  <c:v>0.10313391474300193</c:v>
                </c:pt>
                <c:pt idx="546">
                  <c:v>0.11909593183353717</c:v>
                </c:pt>
                <c:pt idx="547">
                  <c:v>5.942917436395323E-2</c:v>
                </c:pt>
                <c:pt idx="548">
                  <c:v>9.5523586596261367E-2</c:v>
                </c:pt>
                <c:pt idx="549">
                  <c:v>4.8545313707108573E-2</c:v>
                </c:pt>
                <c:pt idx="550">
                  <c:v>0.11001858849439383</c:v>
                </c:pt>
                <c:pt idx="551">
                  <c:v>1.0051406516784489E-2</c:v>
                </c:pt>
                <c:pt idx="552">
                  <c:v>7.9209199154233634E-2</c:v>
                </c:pt>
                <c:pt idx="553">
                  <c:v>0.2386197381780697</c:v>
                </c:pt>
                <c:pt idx="554">
                  <c:v>0.1259260476819648</c:v>
                </c:pt>
                <c:pt idx="555">
                  <c:v>2.5005237723423779E-2</c:v>
                </c:pt>
                <c:pt idx="556">
                  <c:v>1.9736803859795593E-2</c:v>
                </c:pt>
                <c:pt idx="557">
                  <c:v>0.15646006848831551</c:v>
                </c:pt>
                <c:pt idx="558">
                  <c:v>0.11967544984216971</c:v>
                </c:pt>
                <c:pt idx="559">
                  <c:v>6.0707101744234215E-2</c:v>
                </c:pt>
                <c:pt idx="560">
                  <c:v>0.16689311229204673</c:v>
                </c:pt>
                <c:pt idx="561">
                  <c:v>1.3439029970681915E-2</c:v>
                </c:pt>
                <c:pt idx="562">
                  <c:v>6.8662404482937589E-2</c:v>
                </c:pt>
                <c:pt idx="563">
                  <c:v>3.6999797742418572E-2</c:v>
                </c:pt>
                <c:pt idx="564">
                  <c:v>0.15674449460797835</c:v>
                </c:pt>
                <c:pt idx="565">
                  <c:v>8.4677979094597511E-2</c:v>
                </c:pt>
                <c:pt idx="566">
                  <c:v>4.9475446402043488E-2</c:v>
                </c:pt>
                <c:pt idx="567">
                  <c:v>9.9782970078209132E-2</c:v>
                </c:pt>
                <c:pt idx="568">
                  <c:v>9.1653635906957298E-2</c:v>
                </c:pt>
                <c:pt idx="569">
                  <c:v>0.14048368848136583</c:v>
                </c:pt>
                <c:pt idx="570">
                  <c:v>7.439594309533426E-2</c:v>
                </c:pt>
                <c:pt idx="571">
                  <c:v>4.2368642727967476E-2</c:v>
                </c:pt>
                <c:pt idx="572">
                  <c:v>0.19512866206904356</c:v>
                </c:pt>
                <c:pt idx="573">
                  <c:v>8.7815172514856599E-2</c:v>
                </c:pt>
                <c:pt idx="574">
                  <c:v>6.9714480976978521E-2</c:v>
                </c:pt>
                <c:pt idx="575">
                  <c:v>6.4840067804167845E-2</c:v>
                </c:pt>
                <c:pt idx="576">
                  <c:v>4.9922505399496053E-2</c:v>
                </c:pt>
                <c:pt idx="577">
                  <c:v>3.0923363350516375E-2</c:v>
                </c:pt>
                <c:pt idx="578">
                  <c:v>7.7049227493056982E-2</c:v>
                </c:pt>
                <c:pt idx="579">
                  <c:v>0.14177213225193253</c:v>
                </c:pt>
                <c:pt idx="580">
                  <c:v>3.6100115122933651E-2</c:v>
                </c:pt>
                <c:pt idx="581">
                  <c:v>0.11171095830816036</c:v>
                </c:pt>
                <c:pt idx="582">
                  <c:v>2.1220791041645537E-2</c:v>
                </c:pt>
                <c:pt idx="583">
                  <c:v>6.6598743906540747E-2</c:v>
                </c:pt>
                <c:pt idx="584">
                  <c:v>7.4114473540430659E-2</c:v>
                </c:pt>
                <c:pt idx="585">
                  <c:v>6.2288077592338453E-2</c:v>
                </c:pt>
                <c:pt idx="586">
                  <c:v>4.5241812392171177E-2</c:v>
                </c:pt>
                <c:pt idx="587">
                  <c:v>6.6375834977266734E-2</c:v>
                </c:pt>
                <c:pt idx="588">
                  <c:v>0.10340259189378909</c:v>
                </c:pt>
                <c:pt idx="589">
                  <c:v>7.5720039118639448E-2</c:v>
                </c:pt>
                <c:pt idx="590">
                  <c:v>5.3768296883466071E-2</c:v>
                </c:pt>
                <c:pt idx="591">
                  <c:v>0.15885935544661756</c:v>
                </c:pt>
                <c:pt idx="592">
                  <c:v>4.7979723457478585E-2</c:v>
                </c:pt>
                <c:pt idx="593">
                  <c:v>6.3482733546977865E-2</c:v>
                </c:pt>
                <c:pt idx="594">
                  <c:v>3.27241603808055E-2</c:v>
                </c:pt>
                <c:pt idx="595">
                  <c:v>5.0797842972239771E-2</c:v>
                </c:pt>
                <c:pt idx="596">
                  <c:v>4.9932629982611942E-2</c:v>
                </c:pt>
                <c:pt idx="597">
                  <c:v>8.9113193630074861E-2</c:v>
                </c:pt>
                <c:pt idx="598">
                  <c:v>1.5291294885539486E-2</c:v>
                </c:pt>
                <c:pt idx="599">
                  <c:v>7.2263020681346823E-2</c:v>
                </c:pt>
                <c:pt idx="600">
                  <c:v>1.3849442863101746E-2</c:v>
                </c:pt>
                <c:pt idx="601">
                  <c:v>5.7091821111924901E-2</c:v>
                </c:pt>
                <c:pt idx="602">
                  <c:v>9.3956103664716295E-2</c:v>
                </c:pt>
                <c:pt idx="603">
                  <c:v>0.15563692125902229</c:v>
                </c:pt>
                <c:pt idx="604">
                  <c:v>0.1100681761646447</c:v>
                </c:pt>
                <c:pt idx="605">
                  <c:v>0.13569805779809041</c:v>
                </c:pt>
                <c:pt idx="606">
                  <c:v>0.16696240858863121</c:v>
                </c:pt>
                <c:pt idx="607">
                  <c:v>7.7618084363721529E-2</c:v>
                </c:pt>
                <c:pt idx="608">
                  <c:v>7.5785092068666238E-2</c:v>
                </c:pt>
                <c:pt idx="609">
                  <c:v>1.7443113247020747E-2</c:v>
                </c:pt>
                <c:pt idx="610">
                  <c:v>6.1964564746201045E-2</c:v>
                </c:pt>
                <c:pt idx="611">
                  <c:v>4.1370092137341441E-2</c:v>
                </c:pt>
                <c:pt idx="612">
                  <c:v>1.1009894560407574E-2</c:v>
                </c:pt>
                <c:pt idx="613">
                  <c:v>7.4167688920702801E-2</c:v>
                </c:pt>
                <c:pt idx="614">
                  <c:v>9.5848380434229163E-2</c:v>
                </c:pt>
                <c:pt idx="615">
                  <c:v>0.15538483204864573</c:v>
                </c:pt>
                <c:pt idx="616">
                  <c:v>0.19828243746401597</c:v>
                </c:pt>
                <c:pt idx="617">
                  <c:v>0.1813006487002502</c:v>
                </c:pt>
                <c:pt idx="618">
                  <c:v>6.0757750647623787E-2</c:v>
                </c:pt>
                <c:pt idx="619">
                  <c:v>5.413601237402732E-2</c:v>
                </c:pt>
                <c:pt idx="620">
                  <c:v>5.7221930281809552E-2</c:v>
                </c:pt>
                <c:pt idx="621">
                  <c:v>6.856008201070507E-2</c:v>
                </c:pt>
                <c:pt idx="622">
                  <c:v>3.1284997033900197E-2</c:v>
                </c:pt>
                <c:pt idx="623">
                  <c:v>7.9952406106087892E-2</c:v>
                </c:pt>
                <c:pt idx="624">
                  <c:v>9.0738353253329684E-2</c:v>
                </c:pt>
                <c:pt idx="625">
                  <c:v>0.10489678847174932</c:v>
                </c:pt>
                <c:pt idx="626">
                  <c:v>1.3747247819247299E-2</c:v>
                </c:pt>
                <c:pt idx="627">
                  <c:v>7.6708083917375269E-2</c:v>
                </c:pt>
                <c:pt idx="628">
                  <c:v>5.3004102636942108E-2</c:v>
                </c:pt>
                <c:pt idx="629">
                  <c:v>9.7175238069518777E-2</c:v>
                </c:pt>
                <c:pt idx="630">
                  <c:v>5.7233095070404083E-2</c:v>
                </c:pt>
                <c:pt idx="631">
                  <c:v>0.11835227517313385</c:v>
                </c:pt>
                <c:pt idx="632">
                  <c:v>0.13083197025667381</c:v>
                </c:pt>
                <c:pt idx="633">
                  <c:v>4.2999568667382526E-2</c:v>
                </c:pt>
                <c:pt idx="634">
                  <c:v>4.3573973522517129E-2</c:v>
                </c:pt>
                <c:pt idx="635">
                  <c:v>8.5200371663798791E-2</c:v>
                </c:pt>
                <c:pt idx="636">
                  <c:v>3.1583975669478903E-2</c:v>
                </c:pt>
                <c:pt idx="637">
                  <c:v>0.14490574249960053</c:v>
                </c:pt>
                <c:pt idx="638">
                  <c:v>0.14219491154623931</c:v>
                </c:pt>
                <c:pt idx="639">
                  <c:v>5.0124568435047756E-2</c:v>
                </c:pt>
                <c:pt idx="640">
                  <c:v>8.2753494984027398E-2</c:v>
                </c:pt>
                <c:pt idx="641">
                  <c:v>4.241079468488973E-2</c:v>
                </c:pt>
                <c:pt idx="642">
                  <c:v>0.12565219987550957</c:v>
                </c:pt>
                <c:pt idx="643">
                  <c:v>0.11146095331307748</c:v>
                </c:pt>
                <c:pt idx="644">
                  <c:v>7.1162372818986519E-2</c:v>
                </c:pt>
                <c:pt idx="645">
                  <c:v>8.1085720692251506E-2</c:v>
                </c:pt>
                <c:pt idx="646">
                  <c:v>0.12313035915274639</c:v>
                </c:pt>
                <c:pt idx="647">
                  <c:v>9.7236927988917365E-2</c:v>
                </c:pt>
                <c:pt idx="648">
                  <c:v>6.8056964570259559E-2</c:v>
                </c:pt>
                <c:pt idx="649">
                  <c:v>2.1503877471272137E-2</c:v>
                </c:pt>
                <c:pt idx="650">
                  <c:v>0.1180283269924578</c:v>
                </c:pt>
                <c:pt idx="651">
                  <c:v>5.4820854505267747E-2</c:v>
                </c:pt>
                <c:pt idx="652">
                  <c:v>3.3868907611471322E-2</c:v>
                </c:pt>
                <c:pt idx="653">
                  <c:v>0.1415793148641602</c:v>
                </c:pt>
                <c:pt idx="654">
                  <c:v>6.7242206272450922E-2</c:v>
                </c:pt>
                <c:pt idx="655">
                  <c:v>0.1340363827220985</c:v>
                </c:pt>
                <c:pt idx="656">
                  <c:v>0.15646471231825654</c:v>
                </c:pt>
                <c:pt idx="657">
                  <c:v>0.10450646638419192</c:v>
                </c:pt>
                <c:pt idx="658">
                  <c:v>3.3343437897969785E-2</c:v>
                </c:pt>
                <c:pt idx="659">
                  <c:v>5.2646569340872862E-2</c:v>
                </c:pt>
                <c:pt idx="660">
                  <c:v>6.2378812762355018E-2</c:v>
                </c:pt>
                <c:pt idx="661">
                  <c:v>0.16369008029478938</c:v>
                </c:pt>
                <c:pt idx="662">
                  <c:v>5.8047664215497008E-2</c:v>
                </c:pt>
                <c:pt idx="663">
                  <c:v>0.14450518190967809</c:v>
                </c:pt>
                <c:pt idx="664">
                  <c:v>0.13024657429370734</c:v>
                </c:pt>
                <c:pt idx="665">
                  <c:v>2.7315672785084288E-3</c:v>
                </c:pt>
                <c:pt idx="666">
                  <c:v>0.11586095909150362</c:v>
                </c:pt>
                <c:pt idx="667">
                  <c:v>5.09224695025976E-2</c:v>
                </c:pt>
                <c:pt idx="668">
                  <c:v>0.12788287572105883</c:v>
                </c:pt>
                <c:pt idx="669">
                  <c:v>5.3070596849376983E-2</c:v>
                </c:pt>
                <c:pt idx="670">
                  <c:v>4.9023187387499334E-2</c:v>
                </c:pt>
                <c:pt idx="671">
                  <c:v>0.10929088980724533</c:v>
                </c:pt>
                <c:pt idx="672">
                  <c:v>9.1247391450749671E-2</c:v>
                </c:pt>
                <c:pt idx="673">
                  <c:v>0.15461462871684795</c:v>
                </c:pt>
                <c:pt idx="674">
                  <c:v>8.8525238137254547E-2</c:v>
                </c:pt>
                <c:pt idx="675">
                  <c:v>4.420706721787937E-2</c:v>
                </c:pt>
                <c:pt idx="676">
                  <c:v>0.25341536926949626</c:v>
                </c:pt>
                <c:pt idx="677">
                  <c:v>2.8698093548109149E-2</c:v>
                </c:pt>
                <c:pt idx="678">
                  <c:v>0.16646952441803986</c:v>
                </c:pt>
                <c:pt idx="679">
                  <c:v>0.18790704334326058</c:v>
                </c:pt>
                <c:pt idx="680">
                  <c:v>9.7934188096622243E-2</c:v>
                </c:pt>
                <c:pt idx="681">
                  <c:v>0.14148188794739447</c:v>
                </c:pt>
                <c:pt idx="682">
                  <c:v>0.11079195619181004</c:v>
                </c:pt>
                <c:pt idx="683">
                  <c:v>2.8520378787022516E-2</c:v>
                </c:pt>
                <c:pt idx="684">
                  <c:v>7.1912016652246891E-2</c:v>
                </c:pt>
                <c:pt idx="685">
                  <c:v>0.15740789280071699</c:v>
                </c:pt>
                <c:pt idx="686">
                  <c:v>0.19243134958895247</c:v>
                </c:pt>
                <c:pt idx="687">
                  <c:v>3.2649496282258106E-2</c:v>
                </c:pt>
                <c:pt idx="688">
                  <c:v>0.11466346994498444</c:v>
                </c:pt>
                <c:pt idx="689">
                  <c:v>6.7535965860401337E-2</c:v>
                </c:pt>
                <c:pt idx="690">
                  <c:v>0.13034020737433849</c:v>
                </c:pt>
                <c:pt idx="691">
                  <c:v>4.2979796253804992E-2</c:v>
                </c:pt>
                <c:pt idx="692">
                  <c:v>0.12995334866629538</c:v>
                </c:pt>
                <c:pt idx="693">
                  <c:v>9.1928394930093305E-2</c:v>
                </c:pt>
                <c:pt idx="694">
                  <c:v>7.9851182681618837E-2</c:v>
                </c:pt>
                <c:pt idx="695">
                  <c:v>0.11470346103989293</c:v>
                </c:pt>
                <c:pt idx="696">
                  <c:v>8.087063274277817E-2</c:v>
                </c:pt>
                <c:pt idx="697">
                  <c:v>6.4961072114313012E-2</c:v>
                </c:pt>
                <c:pt idx="698">
                  <c:v>8.3681977200261493E-2</c:v>
                </c:pt>
                <c:pt idx="699">
                  <c:v>4.2338150164778376E-2</c:v>
                </c:pt>
                <c:pt idx="700">
                  <c:v>8.4105344688055084E-2</c:v>
                </c:pt>
                <c:pt idx="701">
                  <c:v>0.27320334301654192</c:v>
                </c:pt>
                <c:pt idx="702">
                  <c:v>0.14845121060258215</c:v>
                </c:pt>
                <c:pt idx="703">
                  <c:v>0.13223928120487027</c:v>
                </c:pt>
                <c:pt idx="704">
                  <c:v>8.5375896850484967E-2</c:v>
                </c:pt>
                <c:pt idx="705">
                  <c:v>8.343212297305147E-2</c:v>
                </c:pt>
                <c:pt idx="706">
                  <c:v>3.1580000043820888E-2</c:v>
                </c:pt>
                <c:pt idx="707">
                  <c:v>6.2157336259923035E-2</c:v>
                </c:pt>
                <c:pt idx="708">
                  <c:v>3.2238106235727759E-2</c:v>
                </c:pt>
                <c:pt idx="709">
                  <c:v>0.11499292908254777</c:v>
                </c:pt>
                <c:pt idx="710">
                  <c:v>0.11116677678364884</c:v>
                </c:pt>
                <c:pt idx="711">
                  <c:v>0.19685044043684474</c:v>
                </c:pt>
                <c:pt idx="712">
                  <c:v>3.7119646351262858E-2</c:v>
                </c:pt>
                <c:pt idx="713">
                  <c:v>8.4987006773661999E-2</c:v>
                </c:pt>
                <c:pt idx="714">
                  <c:v>9.3777885724098731E-2</c:v>
                </c:pt>
                <c:pt idx="715">
                  <c:v>9.5931878016402905E-2</c:v>
                </c:pt>
                <c:pt idx="716">
                  <c:v>5.310785525773376E-2</c:v>
                </c:pt>
                <c:pt idx="717">
                  <c:v>0.14469451479047457</c:v>
                </c:pt>
                <c:pt idx="718">
                  <c:v>1.6279796941728542E-2</c:v>
                </c:pt>
                <c:pt idx="719">
                  <c:v>4.9023593644057062E-2</c:v>
                </c:pt>
                <c:pt idx="720">
                  <c:v>5.8923916887661854E-2</c:v>
                </c:pt>
                <c:pt idx="721">
                  <c:v>0.15778139218847809</c:v>
                </c:pt>
                <c:pt idx="722">
                  <c:v>0.1277504791562496</c:v>
                </c:pt>
                <c:pt idx="723">
                  <c:v>0.12266438432910398</c:v>
                </c:pt>
                <c:pt idx="724">
                  <c:v>3.3202408418113283E-2</c:v>
                </c:pt>
                <c:pt idx="725">
                  <c:v>4.3614654878389558E-2</c:v>
                </c:pt>
                <c:pt idx="726">
                  <c:v>0.10305878802469604</c:v>
                </c:pt>
                <c:pt idx="727">
                  <c:v>7.9597023348172868E-2</c:v>
                </c:pt>
                <c:pt idx="728">
                  <c:v>0.15948371313888821</c:v>
                </c:pt>
                <c:pt idx="729">
                  <c:v>4.4984472871720804E-2</c:v>
                </c:pt>
                <c:pt idx="730">
                  <c:v>6.2732550745194793E-2</c:v>
                </c:pt>
                <c:pt idx="731">
                  <c:v>9.9368907085217728E-2</c:v>
                </c:pt>
                <c:pt idx="732">
                  <c:v>0.10683534466572642</c:v>
                </c:pt>
                <c:pt idx="733">
                  <c:v>6.0607294464293915E-2</c:v>
                </c:pt>
                <c:pt idx="734">
                  <c:v>5.263854552911873E-2</c:v>
                </c:pt>
                <c:pt idx="735">
                  <c:v>5.3972479171163101E-2</c:v>
                </c:pt>
                <c:pt idx="736">
                  <c:v>5.9529379545518957E-2</c:v>
                </c:pt>
                <c:pt idx="737">
                  <c:v>9.2117556733922967E-2</c:v>
                </c:pt>
                <c:pt idx="738">
                  <c:v>7.646039275563421E-2</c:v>
                </c:pt>
                <c:pt idx="739">
                  <c:v>9.0419842226182823E-2</c:v>
                </c:pt>
                <c:pt idx="740">
                  <c:v>0.10660455031577198</c:v>
                </c:pt>
                <c:pt idx="741">
                  <c:v>0.14474187446034881</c:v>
                </c:pt>
                <c:pt idx="742">
                  <c:v>0.1740537641470441</c:v>
                </c:pt>
                <c:pt idx="743">
                  <c:v>0.14090768427369849</c:v>
                </c:pt>
                <c:pt idx="744">
                  <c:v>1.7040314780410348E-2</c:v>
                </c:pt>
                <c:pt idx="745">
                  <c:v>0.12938841641859256</c:v>
                </c:pt>
                <c:pt idx="746">
                  <c:v>4.3974878644098325E-2</c:v>
                </c:pt>
                <c:pt idx="747">
                  <c:v>9.6866986753401108E-2</c:v>
                </c:pt>
                <c:pt idx="748">
                  <c:v>1.9083448645536016E-2</c:v>
                </c:pt>
                <c:pt idx="749">
                  <c:v>0.14571740914625586</c:v>
                </c:pt>
                <c:pt idx="750">
                  <c:v>6.8243082656817222E-2</c:v>
                </c:pt>
                <c:pt idx="751">
                  <c:v>0.10520320726018095</c:v>
                </c:pt>
                <c:pt idx="752">
                  <c:v>5.4315529749857205E-2</c:v>
                </c:pt>
                <c:pt idx="753">
                  <c:v>0.11415900271319401</c:v>
                </c:pt>
                <c:pt idx="754">
                  <c:v>2.9417469988549438E-2</c:v>
                </c:pt>
                <c:pt idx="755">
                  <c:v>7.3359709682423002E-2</c:v>
                </c:pt>
                <c:pt idx="756">
                  <c:v>9.1721592732713297E-2</c:v>
                </c:pt>
                <c:pt idx="757">
                  <c:v>6.3054662406631046E-2</c:v>
                </c:pt>
                <c:pt idx="758">
                  <c:v>7.8754186621019961E-2</c:v>
                </c:pt>
                <c:pt idx="759">
                  <c:v>7.7295526808706772E-2</c:v>
                </c:pt>
                <c:pt idx="760">
                  <c:v>3.3958301259776391E-2</c:v>
                </c:pt>
                <c:pt idx="761">
                  <c:v>0.10711244821133459</c:v>
                </c:pt>
                <c:pt idx="762">
                  <c:v>6.1416686981322854E-2</c:v>
                </c:pt>
                <c:pt idx="763">
                  <c:v>3.2584527145084863E-2</c:v>
                </c:pt>
                <c:pt idx="764">
                  <c:v>0.12048991748673821</c:v>
                </c:pt>
                <c:pt idx="765">
                  <c:v>9.226776600636466E-2</c:v>
                </c:pt>
                <c:pt idx="766">
                  <c:v>4.2861414055968439E-2</c:v>
                </c:pt>
                <c:pt idx="767">
                  <c:v>8.6618896049815319E-2</c:v>
                </c:pt>
                <c:pt idx="768">
                  <c:v>5.3660107182973427E-2</c:v>
                </c:pt>
                <c:pt idx="769">
                  <c:v>0.12353288314532485</c:v>
                </c:pt>
                <c:pt idx="770">
                  <c:v>5.9350200736310477E-2</c:v>
                </c:pt>
                <c:pt idx="771">
                  <c:v>7.067454914918736E-2</c:v>
                </c:pt>
                <c:pt idx="772">
                  <c:v>0.12489955416139686</c:v>
                </c:pt>
                <c:pt idx="773">
                  <c:v>9.5326978061106793E-2</c:v>
                </c:pt>
                <c:pt idx="774">
                  <c:v>0.21883327469303904</c:v>
                </c:pt>
                <c:pt idx="775">
                  <c:v>0.15215624163924435</c:v>
                </c:pt>
                <c:pt idx="776">
                  <c:v>5.9864972108010672E-2</c:v>
                </c:pt>
                <c:pt idx="777">
                  <c:v>0.11250796792686302</c:v>
                </c:pt>
                <c:pt idx="778">
                  <c:v>5.0920941202960535E-2</c:v>
                </c:pt>
                <c:pt idx="779">
                  <c:v>0.10077248192815169</c:v>
                </c:pt>
                <c:pt idx="780">
                  <c:v>5.4378798369834058E-2</c:v>
                </c:pt>
                <c:pt idx="781">
                  <c:v>0.18179214083986395</c:v>
                </c:pt>
                <c:pt idx="782">
                  <c:v>7.0973800096597373E-2</c:v>
                </c:pt>
                <c:pt idx="783">
                  <c:v>9.8754830702481033E-2</c:v>
                </c:pt>
                <c:pt idx="784">
                  <c:v>9.7372992582083207E-2</c:v>
                </c:pt>
                <c:pt idx="785">
                  <c:v>3.8177392640241337E-2</c:v>
                </c:pt>
                <c:pt idx="786">
                  <c:v>0.14346938061388936</c:v>
                </c:pt>
                <c:pt idx="787">
                  <c:v>0.10046523903884008</c:v>
                </c:pt>
                <c:pt idx="788">
                  <c:v>9.326701600509546E-2</c:v>
                </c:pt>
                <c:pt idx="789">
                  <c:v>5.0454126072505101E-2</c:v>
                </c:pt>
                <c:pt idx="790">
                  <c:v>0.13822319063779176</c:v>
                </c:pt>
                <c:pt idx="791">
                  <c:v>7.428859564642476E-2</c:v>
                </c:pt>
                <c:pt idx="792">
                  <c:v>6.425695451535951E-2</c:v>
                </c:pt>
                <c:pt idx="793">
                  <c:v>6.9371032267627974E-2</c:v>
                </c:pt>
                <c:pt idx="794">
                  <c:v>0.12047275279261171</c:v>
                </c:pt>
                <c:pt idx="795">
                  <c:v>7.1269204797716146E-2</c:v>
                </c:pt>
                <c:pt idx="796">
                  <c:v>0.14378463638358774</c:v>
                </c:pt>
                <c:pt idx="797">
                  <c:v>3.5397162275921268E-2</c:v>
                </c:pt>
                <c:pt idx="798">
                  <c:v>5.5052556092977767E-2</c:v>
                </c:pt>
                <c:pt idx="799">
                  <c:v>5.6652530972595372E-2</c:v>
                </c:pt>
                <c:pt idx="800">
                  <c:v>5.2213215851086403E-2</c:v>
                </c:pt>
                <c:pt idx="801">
                  <c:v>0.10890536283743479</c:v>
                </c:pt>
                <c:pt idx="802">
                  <c:v>0.20453765146795089</c:v>
                </c:pt>
                <c:pt idx="803">
                  <c:v>5.8524591916776281E-2</c:v>
                </c:pt>
                <c:pt idx="804">
                  <c:v>0.14237672361914733</c:v>
                </c:pt>
                <c:pt idx="805">
                  <c:v>9.5074767629883539E-2</c:v>
                </c:pt>
                <c:pt idx="806">
                  <c:v>8.6844541860910951E-2</c:v>
                </c:pt>
                <c:pt idx="807">
                  <c:v>1.5478735802004984E-2</c:v>
                </c:pt>
                <c:pt idx="808">
                  <c:v>0.15527744308273039</c:v>
                </c:pt>
                <c:pt idx="809">
                  <c:v>0.13373947350432847</c:v>
                </c:pt>
                <c:pt idx="810">
                  <c:v>2.4848811964338413E-2</c:v>
                </c:pt>
                <c:pt idx="811">
                  <c:v>9.6993406107644731E-2</c:v>
                </c:pt>
                <c:pt idx="812">
                  <c:v>5.589500176477058E-2</c:v>
                </c:pt>
                <c:pt idx="813">
                  <c:v>0.1610349682288148</c:v>
                </c:pt>
                <c:pt idx="814">
                  <c:v>3.3207022057002433E-2</c:v>
                </c:pt>
                <c:pt idx="815">
                  <c:v>0.11986060560711653</c:v>
                </c:pt>
                <c:pt idx="816">
                  <c:v>0.11317406106443872</c:v>
                </c:pt>
                <c:pt idx="817">
                  <c:v>6.2884104644078676E-2</c:v>
                </c:pt>
                <c:pt idx="818">
                  <c:v>7.8850250846255854E-2</c:v>
                </c:pt>
                <c:pt idx="819">
                  <c:v>0.11167107056403403</c:v>
                </c:pt>
                <c:pt idx="820">
                  <c:v>0.15050387591957026</c:v>
                </c:pt>
                <c:pt idx="821">
                  <c:v>0.12362868210909461</c:v>
                </c:pt>
                <c:pt idx="822">
                  <c:v>9.6594018601892095E-2</c:v>
                </c:pt>
                <c:pt idx="823">
                  <c:v>7.1293932841995478E-2</c:v>
                </c:pt>
                <c:pt idx="824">
                  <c:v>8.8574413363742721E-2</c:v>
                </c:pt>
                <c:pt idx="825">
                  <c:v>0.10280599965990422</c:v>
                </c:pt>
                <c:pt idx="826">
                  <c:v>0.14730898243516544</c:v>
                </c:pt>
                <c:pt idx="827">
                  <c:v>0.13160792619144779</c:v>
                </c:pt>
                <c:pt idx="828">
                  <c:v>7.1583845641809862E-2</c:v>
                </c:pt>
                <c:pt idx="829">
                  <c:v>6.221752533505942E-2</c:v>
                </c:pt>
                <c:pt idx="830">
                  <c:v>3.9320766497145332E-2</c:v>
                </c:pt>
                <c:pt idx="831">
                  <c:v>5.2841251171629189E-2</c:v>
                </c:pt>
                <c:pt idx="832">
                  <c:v>0.15397455031917318</c:v>
                </c:pt>
                <c:pt idx="833">
                  <c:v>0.10003983752190404</c:v>
                </c:pt>
                <c:pt idx="834">
                  <c:v>0.14072525065002139</c:v>
                </c:pt>
                <c:pt idx="835">
                  <c:v>0.10894661770911718</c:v>
                </c:pt>
                <c:pt idx="836">
                  <c:v>0.1635375114978741</c:v>
                </c:pt>
                <c:pt idx="837">
                  <c:v>1.9331354918833421E-2</c:v>
                </c:pt>
                <c:pt idx="838">
                  <c:v>5.495944193756408E-2</c:v>
                </c:pt>
                <c:pt idx="839">
                  <c:v>0.10461828533668704</c:v>
                </c:pt>
                <c:pt idx="840">
                  <c:v>0.15871920337419265</c:v>
                </c:pt>
                <c:pt idx="841">
                  <c:v>5.6484533679434623E-2</c:v>
                </c:pt>
                <c:pt idx="842">
                  <c:v>0.10337773056148336</c:v>
                </c:pt>
                <c:pt idx="843">
                  <c:v>5.6879519138064438E-2</c:v>
                </c:pt>
                <c:pt idx="844">
                  <c:v>0.21519012898731216</c:v>
                </c:pt>
                <c:pt idx="845">
                  <c:v>0.11467197721567324</c:v>
                </c:pt>
                <c:pt idx="846">
                  <c:v>0.12332493031808855</c:v>
                </c:pt>
                <c:pt idx="847">
                  <c:v>9.41219753864182E-2</c:v>
                </c:pt>
                <c:pt idx="848">
                  <c:v>0.12581810607850041</c:v>
                </c:pt>
                <c:pt idx="849">
                  <c:v>0.1200439990344897</c:v>
                </c:pt>
                <c:pt idx="850">
                  <c:v>9.5334898386297162E-2</c:v>
                </c:pt>
                <c:pt idx="851">
                  <c:v>8.2982012410775852E-2</c:v>
                </c:pt>
                <c:pt idx="852">
                  <c:v>5.9070357251282068E-2</c:v>
                </c:pt>
                <c:pt idx="853">
                  <c:v>7.8956658474921504E-2</c:v>
                </c:pt>
                <c:pt idx="854">
                  <c:v>5.1037091357339914E-2</c:v>
                </c:pt>
                <c:pt idx="855">
                  <c:v>8.623770616515003E-2</c:v>
                </c:pt>
                <c:pt idx="856">
                  <c:v>7.2313796969560862E-2</c:v>
                </c:pt>
                <c:pt idx="857">
                  <c:v>1.7286517561701409E-2</c:v>
                </c:pt>
                <c:pt idx="858">
                  <c:v>0.1124544997154695</c:v>
                </c:pt>
                <c:pt idx="859">
                  <c:v>5.2401271520505777E-2</c:v>
                </c:pt>
                <c:pt idx="860">
                  <c:v>0.13695793834782677</c:v>
                </c:pt>
                <c:pt idx="861">
                  <c:v>2.5856549817624419E-2</c:v>
                </c:pt>
                <c:pt idx="862">
                  <c:v>9.2146926275076702E-2</c:v>
                </c:pt>
                <c:pt idx="863">
                  <c:v>4.1284683026396429E-2</c:v>
                </c:pt>
                <c:pt idx="864">
                  <c:v>6.5995309453330542E-2</c:v>
                </c:pt>
                <c:pt idx="865">
                  <c:v>9.2919772537826795E-2</c:v>
                </c:pt>
                <c:pt idx="866">
                  <c:v>7.827555998054514E-2</c:v>
                </c:pt>
                <c:pt idx="867">
                  <c:v>0.17268751564317064</c:v>
                </c:pt>
                <c:pt idx="868">
                  <c:v>5.7295254258027839E-2</c:v>
                </c:pt>
                <c:pt idx="869">
                  <c:v>4.5697284050802978E-2</c:v>
                </c:pt>
                <c:pt idx="870">
                  <c:v>4.7487302660374375E-2</c:v>
                </c:pt>
                <c:pt idx="871">
                  <c:v>9.746671398679041E-2</c:v>
                </c:pt>
                <c:pt idx="872">
                  <c:v>9.2486803838415454E-2</c:v>
                </c:pt>
                <c:pt idx="873">
                  <c:v>0.16878388825896629</c:v>
                </c:pt>
                <c:pt idx="874">
                  <c:v>7.5504877846460872E-2</c:v>
                </c:pt>
                <c:pt idx="875">
                  <c:v>6.7490975067761916E-2</c:v>
                </c:pt>
                <c:pt idx="876">
                  <c:v>0.21480472506196779</c:v>
                </c:pt>
                <c:pt idx="877">
                  <c:v>3.0797065932401502E-2</c:v>
                </c:pt>
                <c:pt idx="878">
                  <c:v>0.18666255809299592</c:v>
                </c:pt>
                <c:pt idx="879">
                  <c:v>0.13741391117410195</c:v>
                </c:pt>
                <c:pt idx="880">
                  <c:v>0.12125332939261213</c:v>
                </c:pt>
                <c:pt idx="881">
                  <c:v>8.0670202168373173E-2</c:v>
                </c:pt>
                <c:pt idx="882">
                  <c:v>7.0283060641837647E-2</c:v>
                </c:pt>
                <c:pt idx="883">
                  <c:v>4.6075242306137909E-2</c:v>
                </c:pt>
                <c:pt idx="884">
                  <c:v>0.10973360760334394</c:v>
                </c:pt>
                <c:pt idx="885">
                  <c:v>0.11082148947341253</c:v>
                </c:pt>
                <c:pt idx="886">
                  <c:v>7.1474912855760131E-2</c:v>
                </c:pt>
                <c:pt idx="887">
                  <c:v>0.10616063331228975</c:v>
                </c:pt>
                <c:pt idx="888">
                  <c:v>6.6675606512960783E-2</c:v>
                </c:pt>
                <c:pt idx="889">
                  <c:v>0.11747019489210864</c:v>
                </c:pt>
                <c:pt idx="890">
                  <c:v>0.10784293239791687</c:v>
                </c:pt>
                <c:pt idx="891">
                  <c:v>0.17262072992089994</c:v>
                </c:pt>
                <c:pt idx="892">
                  <c:v>6.6251567164584468E-2</c:v>
                </c:pt>
                <c:pt idx="893">
                  <c:v>0.11215821614081989</c:v>
                </c:pt>
                <c:pt idx="894">
                  <c:v>0.1866801746111193</c:v>
                </c:pt>
                <c:pt idx="895">
                  <c:v>6.7432959224542621E-2</c:v>
                </c:pt>
                <c:pt idx="896">
                  <c:v>7.6834327117238033E-2</c:v>
                </c:pt>
                <c:pt idx="897">
                  <c:v>6.8348851671866662E-2</c:v>
                </c:pt>
                <c:pt idx="898">
                  <c:v>6.2544429817411373E-2</c:v>
                </c:pt>
                <c:pt idx="899">
                  <c:v>8.4535691566827609E-2</c:v>
                </c:pt>
                <c:pt idx="900">
                  <c:v>8.28795649526608E-2</c:v>
                </c:pt>
                <c:pt idx="901">
                  <c:v>9.7702434414270733E-2</c:v>
                </c:pt>
                <c:pt idx="902">
                  <c:v>0.1324192048957995</c:v>
                </c:pt>
                <c:pt idx="903">
                  <c:v>6.6466864553214933E-2</c:v>
                </c:pt>
                <c:pt idx="904">
                  <c:v>6.2591296287498821E-2</c:v>
                </c:pt>
                <c:pt idx="905">
                  <c:v>4.1376126345872954E-2</c:v>
                </c:pt>
                <c:pt idx="906">
                  <c:v>7.9750208040227921E-2</c:v>
                </c:pt>
                <c:pt idx="907">
                  <c:v>5.7274344359005802E-2</c:v>
                </c:pt>
                <c:pt idx="908">
                  <c:v>0.10696369636870617</c:v>
                </c:pt>
                <c:pt idx="909">
                  <c:v>9.7712692930933542E-3</c:v>
                </c:pt>
                <c:pt idx="910">
                  <c:v>7.8762603237788831E-2</c:v>
                </c:pt>
                <c:pt idx="911">
                  <c:v>1.9496303617104971E-2</c:v>
                </c:pt>
                <c:pt idx="912">
                  <c:v>9.590498562021299E-2</c:v>
                </c:pt>
                <c:pt idx="913">
                  <c:v>0.10731809932703129</c:v>
                </c:pt>
                <c:pt idx="914">
                  <c:v>8.5511000558046391E-2</c:v>
                </c:pt>
                <c:pt idx="915">
                  <c:v>8.8415989805231909E-2</c:v>
                </c:pt>
                <c:pt idx="916">
                  <c:v>0.10971337543406712</c:v>
                </c:pt>
                <c:pt idx="917">
                  <c:v>0.13253525902039787</c:v>
                </c:pt>
                <c:pt idx="918">
                  <c:v>5.3662423763512379E-2</c:v>
                </c:pt>
                <c:pt idx="919">
                  <c:v>0.11651806115522323</c:v>
                </c:pt>
                <c:pt idx="920">
                  <c:v>0.10297507558663099</c:v>
                </c:pt>
                <c:pt idx="921">
                  <c:v>9.4392058484674912E-2</c:v>
                </c:pt>
                <c:pt idx="922">
                  <c:v>0.10592669119749498</c:v>
                </c:pt>
                <c:pt idx="923">
                  <c:v>5.367013347514682E-2</c:v>
                </c:pt>
                <c:pt idx="924">
                  <c:v>0.13210591896336865</c:v>
                </c:pt>
                <c:pt idx="925">
                  <c:v>6.233929340312816E-2</c:v>
                </c:pt>
                <c:pt idx="926">
                  <c:v>8.9209951551276756E-2</c:v>
                </c:pt>
                <c:pt idx="927">
                  <c:v>0.14019724056095484</c:v>
                </c:pt>
                <c:pt idx="928">
                  <c:v>0.10543526056425367</c:v>
                </c:pt>
                <c:pt idx="929">
                  <c:v>0.14071926426695658</c:v>
                </c:pt>
                <c:pt idx="930">
                  <c:v>6.5299588027508015E-2</c:v>
                </c:pt>
                <c:pt idx="931">
                  <c:v>8.9816931442723735E-2</c:v>
                </c:pt>
                <c:pt idx="932">
                  <c:v>2.9418955893377507E-2</c:v>
                </c:pt>
                <c:pt idx="933">
                  <c:v>9.9444482453719729E-2</c:v>
                </c:pt>
                <c:pt idx="934">
                  <c:v>3.2024927164446382E-2</c:v>
                </c:pt>
                <c:pt idx="935">
                  <c:v>7.5302517954670911E-2</c:v>
                </c:pt>
                <c:pt idx="936">
                  <c:v>2.2742248699132439E-2</c:v>
                </c:pt>
                <c:pt idx="937">
                  <c:v>0.12634495125517642</c:v>
                </c:pt>
                <c:pt idx="938">
                  <c:v>4.5636896173715691E-2</c:v>
                </c:pt>
                <c:pt idx="939">
                  <c:v>4.4238725072592189E-2</c:v>
                </c:pt>
                <c:pt idx="940">
                  <c:v>9.116720079516405E-2</c:v>
                </c:pt>
                <c:pt idx="941">
                  <c:v>0.12420178741009824</c:v>
                </c:pt>
                <c:pt idx="942">
                  <c:v>0.10645869244892836</c:v>
                </c:pt>
                <c:pt idx="943">
                  <c:v>7.4967917400040385E-2</c:v>
                </c:pt>
                <c:pt idx="944">
                  <c:v>3.284463230725132E-2</c:v>
                </c:pt>
                <c:pt idx="945">
                  <c:v>8.1146132743638688E-2</c:v>
                </c:pt>
                <c:pt idx="946">
                  <c:v>6.357359603783852E-2</c:v>
                </c:pt>
                <c:pt idx="947">
                  <c:v>6.5867798919612142E-2</c:v>
                </c:pt>
                <c:pt idx="948">
                  <c:v>2.703320097706019E-2</c:v>
                </c:pt>
                <c:pt idx="949">
                  <c:v>7.0871325318612399E-2</c:v>
                </c:pt>
                <c:pt idx="950">
                  <c:v>8.2398308142266785E-2</c:v>
                </c:pt>
                <c:pt idx="951">
                  <c:v>9.2683186881932222E-2</c:v>
                </c:pt>
                <c:pt idx="952">
                  <c:v>4.0024123599063266E-2</c:v>
                </c:pt>
                <c:pt idx="953">
                  <c:v>9.9174931613321249E-2</c:v>
                </c:pt>
                <c:pt idx="954">
                  <c:v>0.11846234300041214</c:v>
                </c:pt>
                <c:pt idx="955">
                  <c:v>0.18363614468154843</c:v>
                </c:pt>
                <c:pt idx="956">
                  <c:v>4.8429037646409157E-2</c:v>
                </c:pt>
                <c:pt idx="957">
                  <c:v>8.0460752942426605E-2</c:v>
                </c:pt>
                <c:pt idx="958">
                  <c:v>0.18077863896446544</c:v>
                </c:pt>
                <c:pt idx="959">
                  <c:v>2.9829824024659057E-2</c:v>
                </c:pt>
                <c:pt idx="960">
                  <c:v>0.14900177299537187</c:v>
                </c:pt>
                <c:pt idx="961">
                  <c:v>3.2892160897255884E-2</c:v>
                </c:pt>
                <c:pt idx="962">
                  <c:v>0.12587348030785339</c:v>
                </c:pt>
                <c:pt idx="963">
                  <c:v>5.1108789234160845E-2</c:v>
                </c:pt>
                <c:pt idx="964">
                  <c:v>0.10115764193978061</c:v>
                </c:pt>
                <c:pt idx="965">
                  <c:v>5.6670498988571349E-2</c:v>
                </c:pt>
                <c:pt idx="966">
                  <c:v>7.0411126489241305E-2</c:v>
                </c:pt>
                <c:pt idx="967">
                  <c:v>0.1473267599249013</c:v>
                </c:pt>
                <c:pt idx="968">
                  <c:v>0.13433982955242918</c:v>
                </c:pt>
                <c:pt idx="969">
                  <c:v>6.3626165100171495E-2</c:v>
                </c:pt>
                <c:pt idx="970">
                  <c:v>8.7260135022031449E-2</c:v>
                </c:pt>
                <c:pt idx="971">
                  <c:v>0.1523334245880692</c:v>
                </c:pt>
                <c:pt idx="972">
                  <c:v>8.5863761841570962E-2</c:v>
                </c:pt>
                <c:pt idx="973">
                  <c:v>0.17250951795864644</c:v>
                </c:pt>
                <c:pt idx="974">
                  <c:v>6.5999635273762181E-2</c:v>
                </c:pt>
                <c:pt idx="975">
                  <c:v>5.0854871536293977E-2</c:v>
                </c:pt>
                <c:pt idx="976">
                  <c:v>8.5160754056117227E-2</c:v>
                </c:pt>
                <c:pt idx="977">
                  <c:v>8.7720041408730687E-2</c:v>
                </c:pt>
                <c:pt idx="978">
                  <c:v>7.5001329876713818E-2</c:v>
                </c:pt>
                <c:pt idx="979">
                  <c:v>2.5343360878104626E-2</c:v>
                </c:pt>
                <c:pt idx="980">
                  <c:v>0.18118150264999766</c:v>
                </c:pt>
                <c:pt idx="981">
                  <c:v>9.8312234347469829E-2</c:v>
                </c:pt>
                <c:pt idx="982">
                  <c:v>8.0500454204724292E-2</c:v>
                </c:pt>
                <c:pt idx="983">
                  <c:v>5.9729167281056927E-2</c:v>
                </c:pt>
                <c:pt idx="984">
                  <c:v>4.2802494725708851E-2</c:v>
                </c:pt>
                <c:pt idx="985">
                  <c:v>5.7879886119502899E-2</c:v>
                </c:pt>
                <c:pt idx="986">
                  <c:v>3.501112161999842E-2</c:v>
                </c:pt>
                <c:pt idx="987">
                  <c:v>0.14905061904378503</c:v>
                </c:pt>
                <c:pt idx="988">
                  <c:v>7.1757372262281294E-2</c:v>
                </c:pt>
                <c:pt idx="989">
                  <c:v>0.11518794655853082</c:v>
                </c:pt>
                <c:pt idx="990">
                  <c:v>9.8947360578568677E-2</c:v>
                </c:pt>
                <c:pt idx="991">
                  <c:v>0.10904428768108776</c:v>
                </c:pt>
                <c:pt idx="992">
                  <c:v>7.4293445582529039E-2</c:v>
                </c:pt>
                <c:pt idx="993">
                  <c:v>9.3941969083720878E-2</c:v>
                </c:pt>
                <c:pt idx="994">
                  <c:v>0.1094105260624989</c:v>
                </c:pt>
                <c:pt idx="995">
                  <c:v>9.2434571633747353E-2</c:v>
                </c:pt>
                <c:pt idx="996">
                  <c:v>0.14163484455569453</c:v>
                </c:pt>
                <c:pt idx="997">
                  <c:v>8.4144802385774931E-2</c:v>
                </c:pt>
                <c:pt idx="998">
                  <c:v>9.7652601703276609E-2</c:v>
                </c:pt>
                <c:pt idx="999">
                  <c:v>4.0667878309600169E-2</c:v>
                </c:pt>
              </c:numCache>
            </c:numRef>
          </c:xVal>
          <c:yVal>
            <c:numRef>
              <c:f>Simulation!$AB$6:$AB$1005</c:f>
              <c:numCache>
                <c:formatCode>0.00_ ;\-0.00\ </c:formatCode>
                <c:ptCount val="1000"/>
                <c:pt idx="0">
                  <c:v>900.00878234255651</c:v>
                </c:pt>
                <c:pt idx="1">
                  <c:v>1260.9244383618134</c:v>
                </c:pt>
                <c:pt idx="2">
                  <c:v>1378.1087239246808</c:v>
                </c:pt>
                <c:pt idx="3">
                  <c:v>882.40450311423774</c:v>
                </c:pt>
                <c:pt idx="4">
                  <c:v>1399.7054553244961</c:v>
                </c:pt>
                <c:pt idx="5">
                  <c:v>1311.3938756483585</c:v>
                </c:pt>
                <c:pt idx="6">
                  <c:v>1703.8905411099004</c:v>
                </c:pt>
                <c:pt idx="7">
                  <c:v>1108.0692245057726</c:v>
                </c:pt>
                <c:pt idx="8">
                  <c:v>1618.4176283082634</c:v>
                </c:pt>
                <c:pt idx="9">
                  <c:v>1172.7659567275659</c:v>
                </c:pt>
                <c:pt idx="10">
                  <c:v>1016.0578786591905</c:v>
                </c:pt>
                <c:pt idx="11">
                  <c:v>1136.6252187783721</c:v>
                </c:pt>
                <c:pt idx="12">
                  <c:v>918.08621534678241</c:v>
                </c:pt>
                <c:pt idx="13">
                  <c:v>1127.8122186644541</c:v>
                </c:pt>
                <c:pt idx="14">
                  <c:v>1005.0291186568793</c:v>
                </c:pt>
                <c:pt idx="15">
                  <c:v>1229.1510779786258</c:v>
                </c:pt>
                <c:pt idx="16">
                  <c:v>1123.9999372471975</c:v>
                </c:pt>
                <c:pt idx="17">
                  <c:v>1164.2214475718174</c:v>
                </c:pt>
                <c:pt idx="18">
                  <c:v>1136.9710275309735</c:v>
                </c:pt>
                <c:pt idx="19">
                  <c:v>1127.8838844426646</c:v>
                </c:pt>
                <c:pt idx="20">
                  <c:v>1321.5790732816349</c:v>
                </c:pt>
                <c:pt idx="21">
                  <c:v>1367.5412236404118</c:v>
                </c:pt>
                <c:pt idx="22">
                  <c:v>1233.2817188402296</c:v>
                </c:pt>
                <c:pt idx="23">
                  <c:v>1291.8799347346612</c:v>
                </c:pt>
                <c:pt idx="24">
                  <c:v>1089.3191389693275</c:v>
                </c:pt>
                <c:pt idx="25">
                  <c:v>1081.5841983968749</c:v>
                </c:pt>
                <c:pt idx="26">
                  <c:v>1169.4725668729952</c:v>
                </c:pt>
                <c:pt idx="27">
                  <c:v>1457.5771001963913</c:v>
                </c:pt>
                <c:pt idx="28">
                  <c:v>972.39402588348094</c:v>
                </c:pt>
                <c:pt idx="29">
                  <c:v>855.94714360108628</c:v>
                </c:pt>
                <c:pt idx="30">
                  <c:v>1637.1761770675075</c:v>
                </c:pt>
                <c:pt idx="31">
                  <c:v>1392.1552984944901</c:v>
                </c:pt>
                <c:pt idx="32">
                  <c:v>1330.9343569265584</c:v>
                </c:pt>
                <c:pt idx="33">
                  <c:v>971.91708864408065</c:v>
                </c:pt>
                <c:pt idx="34">
                  <c:v>1146.2938545662</c:v>
                </c:pt>
                <c:pt idx="35">
                  <c:v>1292.4710101755154</c:v>
                </c:pt>
                <c:pt idx="36">
                  <c:v>894.82363530414295</c:v>
                </c:pt>
                <c:pt idx="37">
                  <c:v>1032.6167810139814</c:v>
                </c:pt>
                <c:pt idx="38">
                  <c:v>1172.9369594388845</c:v>
                </c:pt>
                <c:pt idx="39">
                  <c:v>1055.1851459628051</c:v>
                </c:pt>
                <c:pt idx="40">
                  <c:v>1185.5788750006323</c:v>
                </c:pt>
                <c:pt idx="41">
                  <c:v>973.74907799033826</c:v>
                </c:pt>
                <c:pt idx="42">
                  <c:v>1553.0652491880137</c:v>
                </c:pt>
                <c:pt idx="43">
                  <c:v>1293.4220822043862</c:v>
                </c:pt>
                <c:pt idx="44">
                  <c:v>1544.7359898861396</c:v>
                </c:pt>
                <c:pt idx="45">
                  <c:v>1409.4355808860964</c:v>
                </c:pt>
                <c:pt idx="46">
                  <c:v>1100.0973680836214</c:v>
                </c:pt>
                <c:pt idx="47">
                  <c:v>1158.2654689435803</c:v>
                </c:pt>
                <c:pt idx="48">
                  <c:v>1101.0678767089776</c:v>
                </c:pt>
                <c:pt idx="49">
                  <c:v>1357.5979783271541</c:v>
                </c:pt>
                <c:pt idx="50">
                  <c:v>1483.1244909536508</c:v>
                </c:pt>
                <c:pt idx="51">
                  <c:v>1531.6986936974645</c:v>
                </c:pt>
                <c:pt idx="52">
                  <c:v>1406.5899081001335</c:v>
                </c:pt>
                <c:pt idx="53">
                  <c:v>1053.9167339480155</c:v>
                </c:pt>
                <c:pt idx="54">
                  <c:v>843.49741094674027</c:v>
                </c:pt>
                <c:pt idx="55">
                  <c:v>1512.8531725808425</c:v>
                </c:pt>
                <c:pt idx="56">
                  <c:v>1055.9320399790377</c:v>
                </c:pt>
                <c:pt idx="57">
                  <c:v>965.91458367313317</c:v>
                </c:pt>
                <c:pt idx="58">
                  <c:v>1243.3361417834094</c:v>
                </c:pt>
                <c:pt idx="59">
                  <c:v>1292.1924944011225</c:v>
                </c:pt>
                <c:pt idx="60">
                  <c:v>1075.782287238515</c:v>
                </c:pt>
                <c:pt idx="61">
                  <c:v>1193.4933193215038</c:v>
                </c:pt>
                <c:pt idx="62">
                  <c:v>1116.6675403824156</c:v>
                </c:pt>
                <c:pt idx="63">
                  <c:v>1330.0068857729748</c:v>
                </c:pt>
                <c:pt idx="64">
                  <c:v>1103.9932128289947</c:v>
                </c:pt>
                <c:pt idx="65">
                  <c:v>1583.2962162073636</c:v>
                </c:pt>
                <c:pt idx="66">
                  <c:v>1406.2548465555883</c:v>
                </c:pt>
                <c:pt idx="67">
                  <c:v>1289.1698630329374</c:v>
                </c:pt>
                <c:pt idx="68">
                  <c:v>1170.5072660195547</c:v>
                </c:pt>
                <c:pt idx="69">
                  <c:v>1050.8215011521133</c:v>
                </c:pt>
                <c:pt idx="70">
                  <c:v>1044.3144741827309</c:v>
                </c:pt>
                <c:pt idx="71">
                  <c:v>1030.5132976894492</c:v>
                </c:pt>
                <c:pt idx="72">
                  <c:v>1389.3224472405091</c:v>
                </c:pt>
                <c:pt idx="73">
                  <c:v>1027.7327441476737</c:v>
                </c:pt>
                <c:pt idx="74">
                  <c:v>1219.0984826285603</c:v>
                </c:pt>
                <c:pt idx="75">
                  <c:v>1105.7581705978919</c:v>
                </c:pt>
                <c:pt idx="76">
                  <c:v>1099.3893987099145</c:v>
                </c:pt>
                <c:pt idx="77">
                  <c:v>1313.2215610718558</c:v>
                </c:pt>
                <c:pt idx="78">
                  <c:v>1374.7559010335863</c:v>
                </c:pt>
                <c:pt idx="79">
                  <c:v>947.35602066675347</c:v>
                </c:pt>
                <c:pt idx="80">
                  <c:v>1197.6558873634458</c:v>
                </c:pt>
                <c:pt idx="81">
                  <c:v>1054.7256548234291</c:v>
                </c:pt>
                <c:pt idx="82">
                  <c:v>958.89666902760655</c:v>
                </c:pt>
                <c:pt idx="83">
                  <c:v>1237.2385615463827</c:v>
                </c:pt>
                <c:pt idx="84">
                  <c:v>1746.1303249148114</c:v>
                </c:pt>
                <c:pt idx="85">
                  <c:v>1079.570208684705</c:v>
                </c:pt>
                <c:pt idx="86">
                  <c:v>1328.9642376040938</c:v>
                </c:pt>
                <c:pt idx="87">
                  <c:v>1182.0789935930879</c:v>
                </c:pt>
                <c:pt idx="88">
                  <c:v>1072.1782661977268</c:v>
                </c:pt>
                <c:pt idx="89">
                  <c:v>907.21931081926232</c:v>
                </c:pt>
                <c:pt idx="90">
                  <c:v>996.51935825293913</c:v>
                </c:pt>
                <c:pt idx="91">
                  <c:v>1197.5604103364749</c:v>
                </c:pt>
                <c:pt idx="92">
                  <c:v>999.40579526538568</c:v>
                </c:pt>
                <c:pt idx="93">
                  <c:v>1097.4660171466567</c:v>
                </c:pt>
                <c:pt idx="94">
                  <c:v>954.33344817598481</c:v>
                </c:pt>
                <c:pt idx="95">
                  <c:v>1248.3180819312547</c:v>
                </c:pt>
                <c:pt idx="96">
                  <c:v>1477.6144897128579</c:v>
                </c:pt>
                <c:pt idx="97">
                  <c:v>1357.1362097995479</c:v>
                </c:pt>
                <c:pt idx="98">
                  <c:v>1470.7588446134432</c:v>
                </c:pt>
                <c:pt idx="99">
                  <c:v>1558.627272291109</c:v>
                </c:pt>
                <c:pt idx="100">
                  <c:v>1270.4796549788443</c:v>
                </c:pt>
                <c:pt idx="101">
                  <c:v>1087.6562491074619</c:v>
                </c:pt>
                <c:pt idx="102">
                  <c:v>1374.6218185115758</c:v>
                </c:pt>
                <c:pt idx="103">
                  <c:v>1556.9682368835165</c:v>
                </c:pt>
                <c:pt idx="104">
                  <c:v>802.42374191825002</c:v>
                </c:pt>
                <c:pt idx="105">
                  <c:v>998.53278813929865</c:v>
                </c:pt>
                <c:pt idx="106">
                  <c:v>1442.6204881627564</c:v>
                </c:pt>
                <c:pt idx="107">
                  <c:v>1428.135324100338</c:v>
                </c:pt>
                <c:pt idx="108">
                  <c:v>1204.0542576327243</c:v>
                </c:pt>
                <c:pt idx="109">
                  <c:v>985.17664839240388</c:v>
                </c:pt>
                <c:pt idx="110">
                  <c:v>1258.3536879402891</c:v>
                </c:pt>
                <c:pt idx="111">
                  <c:v>996.52460098859956</c:v>
                </c:pt>
                <c:pt idx="112">
                  <c:v>895.36854015529025</c:v>
                </c:pt>
                <c:pt idx="113">
                  <c:v>1120.6847553439766</c:v>
                </c:pt>
                <c:pt idx="114">
                  <c:v>1022.2754684647552</c:v>
                </c:pt>
                <c:pt idx="115">
                  <c:v>1371.7157272991644</c:v>
                </c:pt>
                <c:pt idx="116">
                  <c:v>1150.2143327292724</c:v>
                </c:pt>
                <c:pt idx="117">
                  <c:v>1188.8332650852935</c:v>
                </c:pt>
                <c:pt idx="118">
                  <c:v>1515.1255381123738</c:v>
                </c:pt>
                <c:pt idx="119">
                  <c:v>944.00909541089277</c:v>
                </c:pt>
                <c:pt idx="120">
                  <c:v>1076.7521567216572</c:v>
                </c:pt>
                <c:pt idx="121">
                  <c:v>1126.1655521227367</c:v>
                </c:pt>
                <c:pt idx="122">
                  <c:v>1366.6455387384703</c:v>
                </c:pt>
                <c:pt idx="123">
                  <c:v>1093.4350312754468</c:v>
                </c:pt>
                <c:pt idx="124">
                  <c:v>1041.3356061549239</c:v>
                </c:pt>
                <c:pt idx="125">
                  <c:v>1656.5925198015284</c:v>
                </c:pt>
                <c:pt idx="126">
                  <c:v>1192.892905346831</c:v>
                </c:pt>
                <c:pt idx="127">
                  <c:v>1474.1198960956899</c:v>
                </c:pt>
                <c:pt idx="128">
                  <c:v>1088.4729776210152</c:v>
                </c:pt>
                <c:pt idx="129">
                  <c:v>1037.9225793936748</c:v>
                </c:pt>
                <c:pt idx="130">
                  <c:v>1167.1440679222142</c:v>
                </c:pt>
                <c:pt idx="131">
                  <c:v>1090.5394993211994</c:v>
                </c:pt>
                <c:pt idx="132">
                  <c:v>1134.1520526634813</c:v>
                </c:pt>
                <c:pt idx="133">
                  <c:v>954.82496898168029</c:v>
                </c:pt>
                <c:pt idx="134">
                  <c:v>1369.274705038988</c:v>
                </c:pt>
                <c:pt idx="135">
                  <c:v>979.71328195203023</c:v>
                </c:pt>
                <c:pt idx="136">
                  <c:v>756.88479155001551</c:v>
                </c:pt>
                <c:pt idx="137">
                  <c:v>1066.1326318080355</c:v>
                </c:pt>
                <c:pt idx="138">
                  <c:v>1116.2517708849045</c:v>
                </c:pt>
                <c:pt idx="139">
                  <c:v>1420.7870307341254</c:v>
                </c:pt>
                <c:pt idx="140">
                  <c:v>1343.2329605357045</c:v>
                </c:pt>
                <c:pt idx="141">
                  <c:v>1630.3679345801902</c:v>
                </c:pt>
                <c:pt idx="142">
                  <c:v>1436.4914908082465</c:v>
                </c:pt>
                <c:pt idx="143">
                  <c:v>1210.7707332302853</c:v>
                </c:pt>
                <c:pt idx="144">
                  <c:v>1236.9333276215402</c:v>
                </c:pt>
                <c:pt idx="145">
                  <c:v>892.94208234565303</c:v>
                </c:pt>
                <c:pt idx="146">
                  <c:v>1309.3288491523199</c:v>
                </c:pt>
                <c:pt idx="147">
                  <c:v>1328.4008112650627</c:v>
                </c:pt>
                <c:pt idx="148">
                  <c:v>1028.0776164397321</c:v>
                </c:pt>
                <c:pt idx="149">
                  <c:v>799.73526520561791</c:v>
                </c:pt>
                <c:pt idx="150">
                  <c:v>1381.3189906348161</c:v>
                </c:pt>
                <c:pt idx="151">
                  <c:v>1285.3184292080441</c:v>
                </c:pt>
                <c:pt idx="152">
                  <c:v>1117.3035458844279</c:v>
                </c:pt>
                <c:pt idx="153">
                  <c:v>1110.8485659962898</c:v>
                </c:pt>
                <c:pt idx="154">
                  <c:v>1321.010681948097</c:v>
                </c:pt>
                <c:pt idx="155">
                  <c:v>1151.584932239406</c:v>
                </c:pt>
                <c:pt idx="156">
                  <c:v>1008.5040062555418</c:v>
                </c:pt>
                <c:pt idx="157">
                  <c:v>1277.2541669720667</c:v>
                </c:pt>
                <c:pt idx="158">
                  <c:v>1232.5335313028918</c:v>
                </c:pt>
                <c:pt idx="159">
                  <c:v>1006.9621968754946</c:v>
                </c:pt>
                <c:pt idx="160">
                  <c:v>912.87501600090764</c:v>
                </c:pt>
                <c:pt idx="161">
                  <c:v>1278.9085687717125</c:v>
                </c:pt>
                <c:pt idx="162">
                  <c:v>1611.6633980023398</c:v>
                </c:pt>
                <c:pt idx="163">
                  <c:v>909.45726139526232</c:v>
                </c:pt>
                <c:pt idx="164">
                  <c:v>1158.3809273868101</c:v>
                </c:pt>
                <c:pt idx="165">
                  <c:v>1237.7341532242281</c:v>
                </c:pt>
                <c:pt idx="166">
                  <c:v>1159.6657955508344</c:v>
                </c:pt>
                <c:pt idx="167">
                  <c:v>1171.2362626817558</c:v>
                </c:pt>
                <c:pt idx="168">
                  <c:v>946.4752809366546</c:v>
                </c:pt>
                <c:pt idx="169">
                  <c:v>1353.0195286087946</c:v>
                </c:pt>
                <c:pt idx="170">
                  <c:v>1142.7464477746398</c:v>
                </c:pt>
                <c:pt idx="171">
                  <c:v>1378.3490414856096</c:v>
                </c:pt>
                <c:pt idx="172">
                  <c:v>1374.2129257754495</c:v>
                </c:pt>
                <c:pt idx="173">
                  <c:v>1437.7167604595452</c:v>
                </c:pt>
                <c:pt idx="174">
                  <c:v>1410.5463625487973</c:v>
                </c:pt>
                <c:pt idx="175">
                  <c:v>1228.3152790093118</c:v>
                </c:pt>
                <c:pt idx="176">
                  <c:v>1002.4058353380678</c:v>
                </c:pt>
                <c:pt idx="177">
                  <c:v>1169.8471460455912</c:v>
                </c:pt>
                <c:pt idx="178">
                  <c:v>1415.519269844106</c:v>
                </c:pt>
                <c:pt idx="179">
                  <c:v>1104.307456474824</c:v>
                </c:pt>
                <c:pt idx="180">
                  <c:v>1435.8250594015881</c:v>
                </c:pt>
                <c:pt idx="181">
                  <c:v>1298.8670369534084</c:v>
                </c:pt>
                <c:pt idx="182">
                  <c:v>1395.4537653370244</c:v>
                </c:pt>
                <c:pt idx="183">
                  <c:v>1051.8026986197765</c:v>
                </c:pt>
                <c:pt idx="184">
                  <c:v>1102.1327688721212</c:v>
                </c:pt>
                <c:pt idx="185">
                  <c:v>1037.7124982876958</c:v>
                </c:pt>
                <c:pt idx="186">
                  <c:v>1025.3741966375856</c:v>
                </c:pt>
                <c:pt idx="187">
                  <c:v>1278.709022209543</c:v>
                </c:pt>
                <c:pt idx="188">
                  <c:v>1531.15698385422</c:v>
                </c:pt>
                <c:pt idx="189">
                  <c:v>1329.0293469335011</c:v>
                </c:pt>
                <c:pt idx="190">
                  <c:v>1433.7256536672794</c:v>
                </c:pt>
                <c:pt idx="191">
                  <c:v>1250.0409289401105</c:v>
                </c:pt>
                <c:pt idx="192">
                  <c:v>1071.9933167197487</c:v>
                </c:pt>
                <c:pt idx="193">
                  <c:v>1087.0454400466188</c:v>
                </c:pt>
                <c:pt idx="194">
                  <c:v>1428.1813961434709</c:v>
                </c:pt>
                <c:pt idx="195">
                  <c:v>1024.8827696363151</c:v>
                </c:pt>
                <c:pt idx="196">
                  <c:v>881.88876964044903</c:v>
                </c:pt>
                <c:pt idx="197">
                  <c:v>1042.0321273053305</c:v>
                </c:pt>
                <c:pt idx="198">
                  <c:v>1147.6916181750603</c:v>
                </c:pt>
                <c:pt idx="199">
                  <c:v>1356.4083212343321</c:v>
                </c:pt>
                <c:pt idx="200">
                  <c:v>1042.505269961468</c:v>
                </c:pt>
                <c:pt idx="201">
                  <c:v>1615.9576057148806</c:v>
                </c:pt>
                <c:pt idx="202">
                  <c:v>1174.6158045499324</c:v>
                </c:pt>
                <c:pt idx="203">
                  <c:v>1183.6027800065531</c:v>
                </c:pt>
                <c:pt idx="204">
                  <c:v>990.38294800867152</c:v>
                </c:pt>
                <c:pt idx="205">
                  <c:v>1373.4441689393825</c:v>
                </c:pt>
                <c:pt idx="206">
                  <c:v>1352.1385717440535</c:v>
                </c:pt>
                <c:pt idx="207">
                  <c:v>1243.1272178231229</c:v>
                </c:pt>
                <c:pt idx="208">
                  <c:v>1322.3842501931831</c:v>
                </c:pt>
                <c:pt idx="209">
                  <c:v>1586.7083974403868</c:v>
                </c:pt>
                <c:pt idx="210">
                  <c:v>1407.7640134903741</c:v>
                </c:pt>
                <c:pt idx="211">
                  <c:v>1157.3100199383844</c:v>
                </c:pt>
                <c:pt idx="212">
                  <c:v>1432.4988279343052</c:v>
                </c:pt>
                <c:pt idx="213">
                  <c:v>1425.1674776954969</c:v>
                </c:pt>
                <c:pt idx="214">
                  <c:v>1609.0947959807781</c:v>
                </c:pt>
                <c:pt idx="215">
                  <c:v>1223.0042919724619</c:v>
                </c:pt>
                <c:pt idx="216">
                  <c:v>1307.3443580855674</c:v>
                </c:pt>
                <c:pt idx="217">
                  <c:v>892.86675556055707</c:v>
                </c:pt>
                <c:pt idx="218">
                  <c:v>1623.1852501224348</c:v>
                </c:pt>
                <c:pt idx="219">
                  <c:v>1435.3225281029299</c:v>
                </c:pt>
                <c:pt idx="220">
                  <c:v>1083.3020339629147</c:v>
                </c:pt>
                <c:pt idx="221">
                  <c:v>1143.0870277322974</c:v>
                </c:pt>
                <c:pt idx="222">
                  <c:v>1054.8413239506554</c:v>
                </c:pt>
                <c:pt idx="223">
                  <c:v>1050.0159495991575</c:v>
                </c:pt>
                <c:pt idx="224">
                  <c:v>1593.3808815768934</c:v>
                </c:pt>
                <c:pt idx="225">
                  <c:v>1245.4695751494837</c:v>
                </c:pt>
                <c:pt idx="226">
                  <c:v>1334.8812600467027</c:v>
                </c:pt>
                <c:pt idx="227">
                  <c:v>1092.4797892817151</c:v>
                </c:pt>
                <c:pt idx="228">
                  <c:v>1058.0492788138799</c:v>
                </c:pt>
                <c:pt idx="229">
                  <c:v>1168.9920941845885</c:v>
                </c:pt>
                <c:pt idx="230">
                  <c:v>1010.9342206353722</c:v>
                </c:pt>
                <c:pt idx="231">
                  <c:v>1309.51826530584</c:v>
                </c:pt>
                <c:pt idx="232">
                  <c:v>1198.8628664365679</c:v>
                </c:pt>
                <c:pt idx="233">
                  <c:v>1058.1998239851018</c:v>
                </c:pt>
                <c:pt idx="234">
                  <c:v>1221.8214904359775</c:v>
                </c:pt>
                <c:pt idx="235">
                  <c:v>1107.905141745352</c:v>
                </c:pt>
                <c:pt idx="236">
                  <c:v>1204.639086350202</c:v>
                </c:pt>
                <c:pt idx="237">
                  <c:v>821.70040881246678</c:v>
                </c:pt>
                <c:pt idx="238">
                  <c:v>1125.8467902553894</c:v>
                </c:pt>
                <c:pt idx="239">
                  <c:v>1529.4060317282165</c:v>
                </c:pt>
                <c:pt idx="240">
                  <c:v>1000.8515298902457</c:v>
                </c:pt>
                <c:pt idx="241">
                  <c:v>1305.4874569701387</c:v>
                </c:pt>
                <c:pt idx="242">
                  <c:v>1394.5230749494112</c:v>
                </c:pt>
                <c:pt idx="243">
                  <c:v>1154.3603861562042</c:v>
                </c:pt>
                <c:pt idx="244">
                  <c:v>948.16240989826838</c:v>
                </c:pt>
                <c:pt idx="245">
                  <c:v>1460.0236113653518</c:v>
                </c:pt>
                <c:pt idx="246">
                  <c:v>1209.4301567814327</c:v>
                </c:pt>
                <c:pt idx="247">
                  <c:v>933.73395184975016</c:v>
                </c:pt>
                <c:pt idx="248">
                  <c:v>1321.2479479617614</c:v>
                </c:pt>
                <c:pt idx="249">
                  <c:v>1256.8176851079625</c:v>
                </c:pt>
                <c:pt idx="250">
                  <c:v>1426.1840598973395</c:v>
                </c:pt>
                <c:pt idx="251">
                  <c:v>1324.3553203281881</c:v>
                </c:pt>
                <c:pt idx="252">
                  <c:v>1085.2503191992619</c:v>
                </c:pt>
                <c:pt idx="253">
                  <c:v>1499.2463535566239</c:v>
                </c:pt>
                <c:pt idx="254">
                  <c:v>1316.0385801141456</c:v>
                </c:pt>
                <c:pt idx="255">
                  <c:v>1328.5167198293966</c:v>
                </c:pt>
                <c:pt idx="256">
                  <c:v>1109.5657170175691</c:v>
                </c:pt>
                <c:pt idx="257">
                  <c:v>1665.4367176246633</c:v>
                </c:pt>
                <c:pt idx="258">
                  <c:v>1461.9400825824996</c:v>
                </c:pt>
                <c:pt idx="259">
                  <c:v>1062.0063346770403</c:v>
                </c:pt>
                <c:pt idx="260">
                  <c:v>1488.3317480726146</c:v>
                </c:pt>
                <c:pt idx="261">
                  <c:v>1340.3732422400499</c:v>
                </c:pt>
                <c:pt idx="262">
                  <c:v>1138.2571937866815</c:v>
                </c:pt>
                <c:pt idx="263">
                  <c:v>1132.3908430358351</c:v>
                </c:pt>
                <c:pt idx="264">
                  <c:v>1028.2835919382051</c:v>
                </c:pt>
                <c:pt idx="265">
                  <c:v>1470.9939021660284</c:v>
                </c:pt>
                <c:pt idx="266">
                  <c:v>1167.6244353199363</c:v>
                </c:pt>
                <c:pt idx="267">
                  <c:v>1361.0820222854454</c:v>
                </c:pt>
                <c:pt idx="268">
                  <c:v>1162.1465494925578</c:v>
                </c:pt>
                <c:pt idx="269">
                  <c:v>959.1263663353966</c:v>
                </c:pt>
                <c:pt idx="270">
                  <c:v>1086.2700409370082</c:v>
                </c:pt>
                <c:pt idx="271">
                  <c:v>898.25141001155862</c:v>
                </c:pt>
                <c:pt idx="272">
                  <c:v>1102.7793709471152</c:v>
                </c:pt>
                <c:pt idx="273">
                  <c:v>1274.2660563066493</c:v>
                </c:pt>
                <c:pt idx="274">
                  <c:v>1325.6314432709114</c:v>
                </c:pt>
                <c:pt idx="275">
                  <c:v>1520.2302731204472</c:v>
                </c:pt>
                <c:pt idx="276">
                  <c:v>1546.7909873275639</c:v>
                </c:pt>
                <c:pt idx="277">
                  <c:v>1351.0034749521656</c:v>
                </c:pt>
                <c:pt idx="278">
                  <c:v>1301.0644491003623</c:v>
                </c:pt>
                <c:pt idx="279">
                  <c:v>1197.8651216105463</c:v>
                </c:pt>
                <c:pt idx="280">
                  <c:v>1214.2844159208435</c:v>
                </c:pt>
                <c:pt idx="281">
                  <c:v>1368.708495620569</c:v>
                </c:pt>
                <c:pt idx="282">
                  <c:v>985.95747807724183</c:v>
                </c:pt>
                <c:pt idx="283">
                  <c:v>1523.377614224948</c:v>
                </c:pt>
                <c:pt idx="284">
                  <c:v>1461.082721844552</c:v>
                </c:pt>
                <c:pt idx="285">
                  <c:v>1105.198930592087</c:v>
                </c:pt>
                <c:pt idx="286">
                  <c:v>1196.2456203722868</c:v>
                </c:pt>
                <c:pt idx="287">
                  <c:v>1382.9229512403472</c:v>
                </c:pt>
                <c:pt idx="288">
                  <c:v>1079.5707365760281</c:v>
                </c:pt>
                <c:pt idx="289">
                  <c:v>1415.3767103162063</c:v>
                </c:pt>
                <c:pt idx="290">
                  <c:v>932.24421195453397</c:v>
                </c:pt>
                <c:pt idx="291">
                  <c:v>1075.7492755621315</c:v>
                </c:pt>
                <c:pt idx="292">
                  <c:v>1677.3449919980303</c:v>
                </c:pt>
                <c:pt idx="293">
                  <c:v>1284.5847216337534</c:v>
                </c:pt>
                <c:pt idx="294">
                  <c:v>1022.6547902647944</c:v>
                </c:pt>
                <c:pt idx="295">
                  <c:v>1223.7612560740272</c:v>
                </c:pt>
                <c:pt idx="296">
                  <c:v>1188.0380445724404</c:v>
                </c:pt>
                <c:pt idx="297">
                  <c:v>1434.8909835452359</c:v>
                </c:pt>
                <c:pt idx="298">
                  <c:v>1329.7681496989935</c:v>
                </c:pt>
                <c:pt idx="299">
                  <c:v>919.41601971402997</c:v>
                </c:pt>
                <c:pt idx="300">
                  <c:v>1176.7932603654153</c:v>
                </c:pt>
                <c:pt idx="301">
                  <c:v>1046.9227399671654</c:v>
                </c:pt>
                <c:pt idx="302">
                  <c:v>1232.2890557158971</c:v>
                </c:pt>
                <c:pt idx="303">
                  <c:v>1455.9269318410516</c:v>
                </c:pt>
                <c:pt idx="304">
                  <c:v>1090.7954983690943</c:v>
                </c:pt>
                <c:pt idx="305">
                  <c:v>1114.6313709345704</c:v>
                </c:pt>
                <c:pt idx="306">
                  <c:v>1250.2439396000591</c:v>
                </c:pt>
                <c:pt idx="307">
                  <c:v>1121.2568749247548</c:v>
                </c:pt>
                <c:pt idx="308">
                  <c:v>1031.0349735427153</c:v>
                </c:pt>
                <c:pt idx="309">
                  <c:v>1046.8326573235099</c:v>
                </c:pt>
                <c:pt idx="310">
                  <c:v>1271.5521420807636</c:v>
                </c:pt>
                <c:pt idx="311">
                  <c:v>1157.6873283566129</c:v>
                </c:pt>
                <c:pt idx="312">
                  <c:v>1467.4414164474765</c:v>
                </c:pt>
                <c:pt idx="313">
                  <c:v>1195.0613828760579</c:v>
                </c:pt>
                <c:pt idx="314">
                  <c:v>1386.1177708648211</c:v>
                </c:pt>
                <c:pt idx="315">
                  <c:v>1105.5540005709263</c:v>
                </c:pt>
                <c:pt idx="316">
                  <c:v>875.45525393601929</c:v>
                </c:pt>
                <c:pt idx="317">
                  <c:v>1061.9752348402872</c:v>
                </c:pt>
                <c:pt idx="318">
                  <c:v>1657.608912966316</c:v>
                </c:pt>
                <c:pt idx="319">
                  <c:v>1324.8732401585912</c:v>
                </c:pt>
                <c:pt idx="320">
                  <c:v>1222.4445104815131</c:v>
                </c:pt>
                <c:pt idx="321">
                  <c:v>1219.7690099869287</c:v>
                </c:pt>
                <c:pt idx="322">
                  <c:v>1207.8315822573168</c:v>
                </c:pt>
                <c:pt idx="323">
                  <c:v>1226.6088427198993</c:v>
                </c:pt>
                <c:pt idx="324">
                  <c:v>1065.2614028916032</c:v>
                </c:pt>
                <c:pt idx="325">
                  <c:v>1052.9165553331914</c:v>
                </c:pt>
                <c:pt idx="326">
                  <c:v>1519.9627782001444</c:v>
                </c:pt>
                <c:pt idx="327">
                  <c:v>1373.9706052232214</c:v>
                </c:pt>
                <c:pt idx="328">
                  <c:v>977.3227555740159</c:v>
                </c:pt>
                <c:pt idx="329">
                  <c:v>1057.6184199583549</c:v>
                </c:pt>
                <c:pt idx="330">
                  <c:v>1306.7047035304895</c:v>
                </c:pt>
                <c:pt idx="331">
                  <c:v>1420.5587216185631</c:v>
                </c:pt>
                <c:pt idx="332">
                  <c:v>1279.5692764037085</c:v>
                </c:pt>
                <c:pt idx="333">
                  <c:v>1067.3098912745882</c:v>
                </c:pt>
                <c:pt idx="334">
                  <c:v>1043.7259934424765</c:v>
                </c:pt>
                <c:pt idx="335">
                  <c:v>1048.5533109701864</c:v>
                </c:pt>
                <c:pt idx="336">
                  <c:v>927.34562634765098</c:v>
                </c:pt>
                <c:pt idx="337">
                  <c:v>1158.2269921662883</c:v>
                </c:pt>
                <c:pt idx="338">
                  <c:v>1219.9237902383466</c:v>
                </c:pt>
                <c:pt idx="339">
                  <c:v>1664.4549342132159</c:v>
                </c:pt>
                <c:pt idx="340">
                  <c:v>1029.9809184769983</c:v>
                </c:pt>
                <c:pt idx="341">
                  <c:v>1138.7907247404328</c:v>
                </c:pt>
                <c:pt idx="342">
                  <c:v>1360.6670198159009</c:v>
                </c:pt>
                <c:pt idx="343">
                  <c:v>1134.7685874457384</c:v>
                </c:pt>
                <c:pt idx="344">
                  <c:v>1314.414065046738</c:v>
                </c:pt>
                <c:pt idx="345">
                  <c:v>1355.9823303636076</c:v>
                </c:pt>
                <c:pt idx="346">
                  <c:v>1274.2272659784903</c:v>
                </c:pt>
                <c:pt idx="347">
                  <c:v>1254.2398431360707</c:v>
                </c:pt>
                <c:pt idx="348">
                  <c:v>930.93455208863088</c:v>
                </c:pt>
                <c:pt idx="349">
                  <c:v>1054.3417407428315</c:v>
                </c:pt>
                <c:pt idx="350">
                  <c:v>854.24468365629946</c:v>
                </c:pt>
                <c:pt idx="351">
                  <c:v>851.45302296759837</c:v>
                </c:pt>
                <c:pt idx="352">
                  <c:v>1352.1766372250204</c:v>
                </c:pt>
                <c:pt idx="353">
                  <c:v>1312.7861307143939</c:v>
                </c:pt>
                <c:pt idx="354">
                  <c:v>1193.2990446261028</c:v>
                </c:pt>
                <c:pt idx="355">
                  <c:v>975.03012720315746</c:v>
                </c:pt>
                <c:pt idx="356">
                  <c:v>1011.4495733695585</c:v>
                </c:pt>
                <c:pt idx="357">
                  <c:v>1143.42965354841</c:v>
                </c:pt>
                <c:pt idx="358">
                  <c:v>1142.0806392318082</c:v>
                </c:pt>
                <c:pt idx="359">
                  <c:v>1435.6304339586677</c:v>
                </c:pt>
                <c:pt idx="360">
                  <c:v>1513.5697134725015</c:v>
                </c:pt>
                <c:pt idx="361">
                  <c:v>1288.8336408539762</c:v>
                </c:pt>
                <c:pt idx="362">
                  <c:v>1124.6355330349652</c:v>
                </c:pt>
                <c:pt idx="363">
                  <c:v>1620.7625062202751</c:v>
                </c:pt>
                <c:pt idx="364">
                  <c:v>1144.8278385411068</c:v>
                </c:pt>
                <c:pt idx="365">
                  <c:v>1448.1260023678806</c:v>
                </c:pt>
                <c:pt idx="366">
                  <c:v>1119.5901868366236</c:v>
                </c:pt>
                <c:pt idx="367">
                  <c:v>1517.0435780920561</c:v>
                </c:pt>
                <c:pt idx="368">
                  <c:v>1111.0033626751574</c:v>
                </c:pt>
                <c:pt idx="369">
                  <c:v>1631.2889875837791</c:v>
                </c:pt>
                <c:pt idx="370">
                  <c:v>1268.1880918205679</c:v>
                </c:pt>
                <c:pt idx="371">
                  <c:v>1500.2777689691538</c:v>
                </c:pt>
                <c:pt idx="372">
                  <c:v>1196.593178519186</c:v>
                </c:pt>
                <c:pt idx="373">
                  <c:v>1186.9090333487038</c:v>
                </c:pt>
                <c:pt idx="374">
                  <c:v>1492.8560872041708</c:v>
                </c:pt>
                <c:pt idx="375">
                  <c:v>1502.3571037934453</c:v>
                </c:pt>
                <c:pt idx="376">
                  <c:v>1001.4395642084964</c:v>
                </c:pt>
                <c:pt idx="377">
                  <c:v>1781.5731736526068</c:v>
                </c:pt>
                <c:pt idx="378">
                  <c:v>914.92013555089943</c:v>
                </c:pt>
                <c:pt idx="379">
                  <c:v>1090.6657704480604</c:v>
                </c:pt>
                <c:pt idx="380">
                  <c:v>958.91440335038351</c:v>
                </c:pt>
                <c:pt idx="381">
                  <c:v>1092.3591912053926</c:v>
                </c:pt>
                <c:pt idx="382">
                  <c:v>1579.542820428509</c:v>
                </c:pt>
                <c:pt idx="383">
                  <c:v>1205.6057302363297</c:v>
                </c:pt>
                <c:pt idx="384">
                  <c:v>1392.6547856504076</c:v>
                </c:pt>
                <c:pt idx="385">
                  <c:v>1349.740914426995</c:v>
                </c:pt>
                <c:pt idx="386">
                  <c:v>1061.73360052114</c:v>
                </c:pt>
                <c:pt idx="387">
                  <c:v>1145.0170124984543</c:v>
                </c:pt>
                <c:pt idx="388">
                  <c:v>1053.1418074898284</c:v>
                </c:pt>
                <c:pt idx="389">
                  <c:v>1070.9761491178688</c:v>
                </c:pt>
                <c:pt idx="390">
                  <c:v>1367.2428505129137</c:v>
                </c:pt>
                <c:pt idx="391">
                  <c:v>1335.8102457101522</c:v>
                </c:pt>
                <c:pt idx="392">
                  <c:v>910.59166773945617</c:v>
                </c:pt>
                <c:pt idx="393">
                  <c:v>1033.8048727033056</c:v>
                </c:pt>
                <c:pt idx="394">
                  <c:v>1353.703281677288</c:v>
                </c:pt>
                <c:pt idx="395">
                  <c:v>1117.0359625374222</c:v>
                </c:pt>
                <c:pt idx="396">
                  <c:v>1275.7676841837565</c:v>
                </c:pt>
                <c:pt idx="397">
                  <c:v>1079.2496766727454</c:v>
                </c:pt>
                <c:pt idx="398">
                  <c:v>1194.1648285177289</c:v>
                </c:pt>
                <c:pt idx="399">
                  <c:v>1224.5346044475191</c:v>
                </c:pt>
                <c:pt idx="400">
                  <c:v>1403.8830929305914</c:v>
                </c:pt>
                <c:pt idx="401">
                  <c:v>1374.8728299282993</c:v>
                </c:pt>
                <c:pt idx="402">
                  <c:v>1500.0259247314716</c:v>
                </c:pt>
                <c:pt idx="403">
                  <c:v>1056.5575835306918</c:v>
                </c:pt>
                <c:pt idx="404">
                  <c:v>1649.5515045131688</c:v>
                </c:pt>
                <c:pt idx="405">
                  <c:v>1293.6243733044357</c:v>
                </c:pt>
                <c:pt idx="406">
                  <c:v>1059.2895562373124</c:v>
                </c:pt>
                <c:pt idx="407">
                  <c:v>1418.1888467548342</c:v>
                </c:pt>
                <c:pt idx="408">
                  <c:v>1424.4009866357155</c:v>
                </c:pt>
                <c:pt idx="409">
                  <c:v>1353.5991266301207</c:v>
                </c:pt>
                <c:pt idx="410">
                  <c:v>1012.7904423112304</c:v>
                </c:pt>
                <c:pt idx="411">
                  <c:v>1187.4891105241695</c:v>
                </c:pt>
                <c:pt idx="412">
                  <c:v>965.02320553509708</c:v>
                </c:pt>
                <c:pt idx="413">
                  <c:v>1637.2580739327313</c:v>
                </c:pt>
                <c:pt idx="414">
                  <c:v>1256.0071731370845</c:v>
                </c:pt>
                <c:pt idx="415">
                  <c:v>1143.5593023338297</c:v>
                </c:pt>
                <c:pt idx="416">
                  <c:v>1233.9961094421415</c:v>
                </c:pt>
                <c:pt idx="417">
                  <c:v>1066.6063045527299</c:v>
                </c:pt>
                <c:pt idx="418">
                  <c:v>1574.2208920778467</c:v>
                </c:pt>
                <c:pt idx="419">
                  <c:v>1226.4798999829254</c:v>
                </c:pt>
                <c:pt idx="420">
                  <c:v>937.84912460322812</c:v>
                </c:pt>
                <c:pt idx="421">
                  <c:v>1315.9369342045647</c:v>
                </c:pt>
                <c:pt idx="422">
                  <c:v>1227.3556130108445</c:v>
                </c:pt>
                <c:pt idx="423">
                  <c:v>1192.8168385000899</c:v>
                </c:pt>
                <c:pt idx="424">
                  <c:v>1199.8980864844889</c:v>
                </c:pt>
                <c:pt idx="425">
                  <c:v>1096.2852079891563</c:v>
                </c:pt>
                <c:pt idx="426">
                  <c:v>1142.8114882589216</c:v>
                </c:pt>
                <c:pt idx="427">
                  <c:v>984.01917429051537</c:v>
                </c:pt>
                <c:pt idx="428">
                  <c:v>1372.8882010065245</c:v>
                </c:pt>
                <c:pt idx="429">
                  <c:v>1193.0944947538228</c:v>
                </c:pt>
                <c:pt idx="430">
                  <c:v>1281.8201880500528</c:v>
                </c:pt>
                <c:pt idx="431">
                  <c:v>1039.4771085137363</c:v>
                </c:pt>
                <c:pt idx="432">
                  <c:v>1005.4683199932188</c:v>
                </c:pt>
                <c:pt idx="433">
                  <c:v>1250.5562930170308</c:v>
                </c:pt>
                <c:pt idx="434">
                  <c:v>1213.0090639501868</c:v>
                </c:pt>
                <c:pt idx="435">
                  <c:v>1415.5864801727766</c:v>
                </c:pt>
                <c:pt idx="436">
                  <c:v>1070.5567677532817</c:v>
                </c:pt>
                <c:pt idx="437">
                  <c:v>1261.3147168770047</c:v>
                </c:pt>
                <c:pt idx="438">
                  <c:v>1356.5244967981271</c:v>
                </c:pt>
                <c:pt idx="439">
                  <c:v>1000.9040232515363</c:v>
                </c:pt>
                <c:pt idx="440">
                  <c:v>1047.3641628695113</c:v>
                </c:pt>
                <c:pt idx="441">
                  <c:v>1099.4019140397795</c:v>
                </c:pt>
                <c:pt idx="442">
                  <c:v>1269.3230995860104</c:v>
                </c:pt>
                <c:pt idx="443">
                  <c:v>1335.2418582540522</c:v>
                </c:pt>
                <c:pt idx="444">
                  <c:v>948.63106330058872</c:v>
                </c:pt>
                <c:pt idx="445">
                  <c:v>1024.3225496279811</c:v>
                </c:pt>
                <c:pt idx="446">
                  <c:v>1006.7342925569064</c:v>
                </c:pt>
                <c:pt idx="447">
                  <c:v>1062.2917500768453</c:v>
                </c:pt>
                <c:pt idx="448">
                  <c:v>804.26377905812478</c:v>
                </c:pt>
                <c:pt idx="449">
                  <c:v>1382.0451939982049</c:v>
                </c:pt>
                <c:pt idx="450">
                  <c:v>1464.9423152062736</c:v>
                </c:pt>
                <c:pt idx="451">
                  <c:v>1147.1853498130986</c:v>
                </c:pt>
                <c:pt idx="452">
                  <c:v>1132.5831659835458</c:v>
                </c:pt>
                <c:pt idx="453">
                  <c:v>1173.1462619565027</c:v>
                </c:pt>
                <c:pt idx="454">
                  <c:v>957.96345691159877</c:v>
                </c:pt>
                <c:pt idx="455">
                  <c:v>1077.6403090470922</c:v>
                </c:pt>
                <c:pt idx="456">
                  <c:v>1000.6780276526079</c:v>
                </c:pt>
                <c:pt idx="457">
                  <c:v>851.81276223290479</c:v>
                </c:pt>
                <c:pt idx="458">
                  <c:v>1485.2227031693692</c:v>
                </c:pt>
                <c:pt idx="459">
                  <c:v>1318.3382732732462</c:v>
                </c:pt>
                <c:pt idx="460">
                  <c:v>1351.8760554025139</c:v>
                </c:pt>
                <c:pt idx="461">
                  <c:v>1218.9728353124447</c:v>
                </c:pt>
                <c:pt idx="462">
                  <c:v>1194.8958767538206</c:v>
                </c:pt>
                <c:pt idx="463">
                  <c:v>1318.8339170990694</c:v>
                </c:pt>
                <c:pt idx="464">
                  <c:v>899.08423908984332</c:v>
                </c:pt>
                <c:pt idx="465">
                  <c:v>1265.4434720240606</c:v>
                </c:pt>
                <c:pt idx="466">
                  <c:v>1241.5506374034194</c:v>
                </c:pt>
                <c:pt idx="467">
                  <c:v>1762.0970157871634</c:v>
                </c:pt>
                <c:pt idx="468">
                  <c:v>1300.8036069590162</c:v>
                </c:pt>
                <c:pt idx="469">
                  <c:v>1412.7609916946676</c:v>
                </c:pt>
                <c:pt idx="470">
                  <c:v>1709.3995009584396</c:v>
                </c:pt>
                <c:pt idx="471">
                  <c:v>1445.4264113718746</c:v>
                </c:pt>
                <c:pt idx="472">
                  <c:v>1235.8716513538857</c:v>
                </c:pt>
                <c:pt idx="473">
                  <c:v>1050.5749675835832</c:v>
                </c:pt>
                <c:pt idx="474">
                  <c:v>1097.5144017375751</c:v>
                </c:pt>
                <c:pt idx="475">
                  <c:v>936.14270500200655</c:v>
                </c:pt>
                <c:pt idx="476">
                  <c:v>1545.9154646929928</c:v>
                </c:pt>
                <c:pt idx="477">
                  <c:v>1372.7794235546098</c:v>
                </c:pt>
                <c:pt idx="478">
                  <c:v>1103.3917225002297</c:v>
                </c:pt>
                <c:pt idx="479">
                  <c:v>1051.0948179719344</c:v>
                </c:pt>
                <c:pt idx="480">
                  <c:v>1036.7719528062553</c:v>
                </c:pt>
                <c:pt idx="481">
                  <c:v>1183.4808719091161</c:v>
                </c:pt>
                <c:pt idx="482">
                  <c:v>1130.4725632985173</c:v>
                </c:pt>
                <c:pt idx="483">
                  <c:v>898.89830441342201</c:v>
                </c:pt>
                <c:pt idx="484">
                  <c:v>1025.6161743665543</c:v>
                </c:pt>
                <c:pt idx="485">
                  <c:v>992.17110335806501</c:v>
                </c:pt>
                <c:pt idx="486">
                  <c:v>1210.7348529168667</c:v>
                </c:pt>
                <c:pt idx="487">
                  <c:v>1068.0069893908767</c:v>
                </c:pt>
                <c:pt idx="488">
                  <c:v>1016.2971608210173</c:v>
                </c:pt>
                <c:pt idx="489">
                  <c:v>1141.9787497363031</c:v>
                </c:pt>
                <c:pt idx="490">
                  <c:v>1325.1236093014595</c:v>
                </c:pt>
                <c:pt idx="491">
                  <c:v>1390.4665863819828</c:v>
                </c:pt>
                <c:pt idx="492">
                  <c:v>996.70896301924586</c:v>
                </c:pt>
                <c:pt idx="493">
                  <c:v>1302.3455488084619</c:v>
                </c:pt>
                <c:pt idx="494">
                  <c:v>1108.3354409256935</c:v>
                </c:pt>
                <c:pt idx="495">
                  <c:v>935.93705202895944</c:v>
                </c:pt>
                <c:pt idx="496">
                  <c:v>1360.0140432685803</c:v>
                </c:pt>
                <c:pt idx="497">
                  <c:v>1184.6771460906421</c:v>
                </c:pt>
                <c:pt idx="498">
                  <c:v>1134.4557266434385</c:v>
                </c:pt>
                <c:pt idx="499">
                  <c:v>1391.228897038618</c:v>
                </c:pt>
                <c:pt idx="500">
                  <c:v>1442.1196525368287</c:v>
                </c:pt>
                <c:pt idx="501">
                  <c:v>1001.8914618418967</c:v>
                </c:pt>
                <c:pt idx="502">
                  <c:v>1412.5938579908507</c:v>
                </c:pt>
                <c:pt idx="503">
                  <c:v>1532.2307577111787</c:v>
                </c:pt>
                <c:pt idx="504">
                  <c:v>860.95563845626748</c:v>
                </c:pt>
                <c:pt idx="505">
                  <c:v>1152.4282635164273</c:v>
                </c:pt>
                <c:pt idx="506">
                  <c:v>1235.2068737858026</c:v>
                </c:pt>
                <c:pt idx="507">
                  <c:v>1352.673378835083</c:v>
                </c:pt>
                <c:pt idx="508">
                  <c:v>1000.63407605256</c:v>
                </c:pt>
                <c:pt idx="509">
                  <c:v>1398.892807023487</c:v>
                </c:pt>
                <c:pt idx="510">
                  <c:v>1281.7716874648177</c:v>
                </c:pt>
                <c:pt idx="511">
                  <c:v>1107.6640547989919</c:v>
                </c:pt>
                <c:pt idx="512">
                  <c:v>1190.6940291255014</c:v>
                </c:pt>
                <c:pt idx="513">
                  <c:v>1070.7819436613354</c:v>
                </c:pt>
                <c:pt idx="514">
                  <c:v>1052.7662987548865</c:v>
                </c:pt>
                <c:pt idx="515">
                  <c:v>1084.839723508172</c:v>
                </c:pt>
                <c:pt idx="516">
                  <c:v>1379.9478136932994</c:v>
                </c:pt>
                <c:pt idx="517">
                  <c:v>1110.2072374715644</c:v>
                </c:pt>
                <c:pt idx="518">
                  <c:v>1466.6376706448173</c:v>
                </c:pt>
                <c:pt idx="519">
                  <c:v>983.25674414087189</c:v>
                </c:pt>
                <c:pt idx="520">
                  <c:v>1122.3645813530384</c:v>
                </c:pt>
                <c:pt idx="521">
                  <c:v>1069.3934797368165</c:v>
                </c:pt>
                <c:pt idx="522">
                  <c:v>1426.4226578976377</c:v>
                </c:pt>
                <c:pt idx="523">
                  <c:v>1289.859688859091</c:v>
                </c:pt>
                <c:pt idx="524">
                  <c:v>1269.4076128004053</c:v>
                </c:pt>
                <c:pt idx="525">
                  <c:v>1154.5625382963408</c:v>
                </c:pt>
                <c:pt idx="526">
                  <c:v>1648.9500601715663</c:v>
                </c:pt>
                <c:pt idx="527">
                  <c:v>1232.9535565493607</c:v>
                </c:pt>
                <c:pt idx="528">
                  <c:v>958.49794361203021</c:v>
                </c:pt>
                <c:pt idx="529">
                  <c:v>1222.7295148846642</c:v>
                </c:pt>
                <c:pt idx="530">
                  <c:v>1157.6257283881168</c:v>
                </c:pt>
                <c:pt idx="531">
                  <c:v>1201.4900801194453</c:v>
                </c:pt>
                <c:pt idx="532">
                  <c:v>920.80272108705685</c:v>
                </c:pt>
                <c:pt idx="533">
                  <c:v>971.85901104396908</c:v>
                </c:pt>
                <c:pt idx="534">
                  <c:v>1247.2284974086324</c:v>
                </c:pt>
                <c:pt idx="535">
                  <c:v>1250.690566782494</c:v>
                </c:pt>
                <c:pt idx="536">
                  <c:v>1323.0755919932635</c:v>
                </c:pt>
                <c:pt idx="537">
                  <c:v>1266.6798981396569</c:v>
                </c:pt>
                <c:pt idx="538">
                  <c:v>1314.4775813397646</c:v>
                </c:pt>
                <c:pt idx="539">
                  <c:v>1298.0709065442024</c:v>
                </c:pt>
                <c:pt idx="540">
                  <c:v>1417.0277208164844</c:v>
                </c:pt>
                <c:pt idx="541">
                  <c:v>1021.2991494104026</c:v>
                </c:pt>
                <c:pt idx="542">
                  <c:v>1334.4369588722184</c:v>
                </c:pt>
                <c:pt idx="543">
                  <c:v>1285.9986197903781</c:v>
                </c:pt>
                <c:pt idx="544">
                  <c:v>1423.9028479528461</c:v>
                </c:pt>
                <c:pt idx="545">
                  <c:v>1440.8436490786262</c:v>
                </c:pt>
                <c:pt idx="546">
                  <c:v>1338.6463327677702</c:v>
                </c:pt>
                <c:pt idx="547">
                  <c:v>996.39032358518307</c:v>
                </c:pt>
                <c:pt idx="548">
                  <c:v>1123.6665105500579</c:v>
                </c:pt>
                <c:pt idx="549">
                  <c:v>1238.3155979840267</c:v>
                </c:pt>
                <c:pt idx="550">
                  <c:v>1219.7240646499777</c:v>
                </c:pt>
                <c:pt idx="551">
                  <c:v>836.7822987255422</c:v>
                </c:pt>
                <c:pt idx="552">
                  <c:v>1261.9516934466301</c:v>
                </c:pt>
                <c:pt idx="553">
                  <c:v>1662.5886530955031</c:v>
                </c:pt>
                <c:pt idx="554">
                  <c:v>1412.7737970317394</c:v>
                </c:pt>
                <c:pt idx="555">
                  <c:v>965.5812419420181</c:v>
                </c:pt>
                <c:pt idx="556">
                  <c:v>873.28671317201588</c:v>
                </c:pt>
                <c:pt idx="557">
                  <c:v>1568.9884761174981</c:v>
                </c:pt>
                <c:pt idx="558">
                  <c:v>1289.6702152159924</c:v>
                </c:pt>
                <c:pt idx="559">
                  <c:v>1263.5760683892222</c:v>
                </c:pt>
                <c:pt idx="560">
                  <c:v>1561.443806954976</c:v>
                </c:pt>
                <c:pt idx="561">
                  <c:v>832.0071870783504</c:v>
                </c:pt>
                <c:pt idx="562">
                  <c:v>1182.1983200998147</c:v>
                </c:pt>
                <c:pt idx="563">
                  <c:v>997.78819520800971</c:v>
                </c:pt>
                <c:pt idx="564">
                  <c:v>1469.7262793551999</c:v>
                </c:pt>
                <c:pt idx="565">
                  <c:v>1150.4822311146054</c:v>
                </c:pt>
                <c:pt idx="566">
                  <c:v>978.64423018043817</c:v>
                </c:pt>
                <c:pt idx="567">
                  <c:v>1341.4655145475372</c:v>
                </c:pt>
                <c:pt idx="568">
                  <c:v>1252.5710497505206</c:v>
                </c:pt>
                <c:pt idx="569">
                  <c:v>1394.4768624615135</c:v>
                </c:pt>
                <c:pt idx="570">
                  <c:v>1240.6478515180788</c:v>
                </c:pt>
                <c:pt idx="571">
                  <c:v>1080.196022811826</c:v>
                </c:pt>
                <c:pt idx="572">
                  <c:v>1434.9581140116534</c:v>
                </c:pt>
                <c:pt idx="573">
                  <c:v>1207.491271576404</c:v>
                </c:pt>
                <c:pt idx="574">
                  <c:v>1063.3630552320283</c:v>
                </c:pt>
                <c:pt idx="575">
                  <c:v>1064.9872655600921</c:v>
                </c:pt>
                <c:pt idx="576">
                  <c:v>1098.2189575490884</c:v>
                </c:pt>
                <c:pt idx="577">
                  <c:v>978.63523034361424</c:v>
                </c:pt>
                <c:pt idx="578">
                  <c:v>1109.5880930766907</c:v>
                </c:pt>
                <c:pt idx="579">
                  <c:v>1350.7381761512115</c:v>
                </c:pt>
                <c:pt idx="580">
                  <c:v>984.65289302821475</c:v>
                </c:pt>
                <c:pt idx="581">
                  <c:v>1397.4372088915406</c:v>
                </c:pt>
                <c:pt idx="582">
                  <c:v>946.06875660682635</c:v>
                </c:pt>
                <c:pt idx="583">
                  <c:v>1078.9731673402603</c:v>
                </c:pt>
                <c:pt idx="584">
                  <c:v>1136.531818202664</c:v>
                </c:pt>
                <c:pt idx="585">
                  <c:v>1095.6829105905381</c:v>
                </c:pt>
                <c:pt idx="586">
                  <c:v>1110.2220899375025</c:v>
                </c:pt>
                <c:pt idx="587">
                  <c:v>1094.388518392152</c:v>
                </c:pt>
                <c:pt idx="588">
                  <c:v>1159.9933480167674</c:v>
                </c:pt>
                <c:pt idx="589">
                  <c:v>1125.3055841930982</c:v>
                </c:pt>
                <c:pt idx="590">
                  <c:v>983.02531744802036</c:v>
                </c:pt>
                <c:pt idx="591">
                  <c:v>1432.3997941647613</c:v>
                </c:pt>
                <c:pt idx="592">
                  <c:v>1049.2877932063384</c:v>
                </c:pt>
                <c:pt idx="593">
                  <c:v>1254.8002144143138</c:v>
                </c:pt>
                <c:pt idx="594">
                  <c:v>1072.5444100616187</c:v>
                </c:pt>
                <c:pt idx="595">
                  <c:v>1111.9115499310356</c:v>
                </c:pt>
                <c:pt idx="596">
                  <c:v>1006.7052089513454</c:v>
                </c:pt>
                <c:pt idx="597">
                  <c:v>1427.4413853504739</c:v>
                </c:pt>
                <c:pt idx="598">
                  <c:v>902.66496281281434</c:v>
                </c:pt>
                <c:pt idx="599">
                  <c:v>1068.6211318590176</c:v>
                </c:pt>
                <c:pt idx="600">
                  <c:v>936.73408967049181</c:v>
                </c:pt>
                <c:pt idx="601">
                  <c:v>1078.0149903253914</c:v>
                </c:pt>
                <c:pt idx="602">
                  <c:v>1221.0976990579584</c:v>
                </c:pt>
                <c:pt idx="603">
                  <c:v>1476.3481716320566</c:v>
                </c:pt>
                <c:pt idx="604">
                  <c:v>1299.661910654635</c:v>
                </c:pt>
                <c:pt idx="605">
                  <c:v>1293.3008951347147</c:v>
                </c:pt>
                <c:pt idx="606">
                  <c:v>1442.9276161245471</c:v>
                </c:pt>
                <c:pt idx="607">
                  <c:v>1173.8396984303727</c:v>
                </c:pt>
                <c:pt idx="608">
                  <c:v>1112.1600903207582</c:v>
                </c:pt>
                <c:pt idx="609">
                  <c:v>846.4984195698089</c:v>
                </c:pt>
                <c:pt idx="610">
                  <c:v>1148.1803264785995</c:v>
                </c:pt>
                <c:pt idx="611">
                  <c:v>967.628711233785</c:v>
                </c:pt>
                <c:pt idx="612">
                  <c:v>863.77498365085557</c:v>
                </c:pt>
                <c:pt idx="613">
                  <c:v>1231.5766013809116</c:v>
                </c:pt>
                <c:pt idx="614">
                  <c:v>1158.6037860980177</c:v>
                </c:pt>
                <c:pt idx="615">
                  <c:v>1456.575921501877</c:v>
                </c:pt>
                <c:pt idx="616">
                  <c:v>1675.3281713912656</c:v>
                </c:pt>
                <c:pt idx="617">
                  <c:v>1492.8224664206064</c:v>
                </c:pt>
                <c:pt idx="618">
                  <c:v>1020.6560499458319</c:v>
                </c:pt>
                <c:pt idx="619">
                  <c:v>1215.4528921213168</c:v>
                </c:pt>
                <c:pt idx="620">
                  <c:v>1195.4914242245977</c:v>
                </c:pt>
                <c:pt idx="621">
                  <c:v>1301.5953979406913</c:v>
                </c:pt>
                <c:pt idx="622">
                  <c:v>947.32676730038656</c:v>
                </c:pt>
                <c:pt idx="623">
                  <c:v>1236.5867771878438</c:v>
                </c:pt>
                <c:pt idx="624">
                  <c:v>1235.8540592374084</c:v>
                </c:pt>
                <c:pt idx="625">
                  <c:v>1186.8682830619255</c:v>
                </c:pt>
                <c:pt idx="626">
                  <c:v>851.40348177194392</c:v>
                </c:pt>
                <c:pt idx="627">
                  <c:v>1053.7027082618806</c:v>
                </c:pt>
                <c:pt idx="628">
                  <c:v>1142.8548487887601</c:v>
                </c:pt>
                <c:pt idx="629">
                  <c:v>1411.2246985117126</c:v>
                </c:pt>
                <c:pt idx="630">
                  <c:v>1014.8994653240188</c:v>
                </c:pt>
                <c:pt idx="631">
                  <c:v>1282.4883154967065</c:v>
                </c:pt>
                <c:pt idx="632">
                  <c:v>1272.8440151866889</c:v>
                </c:pt>
                <c:pt idx="633">
                  <c:v>997.17422502657064</c:v>
                </c:pt>
                <c:pt idx="634">
                  <c:v>1082.4909913518713</c:v>
                </c:pt>
                <c:pt idx="635">
                  <c:v>1130.8226421633844</c:v>
                </c:pt>
                <c:pt idx="636">
                  <c:v>955.50736006386796</c:v>
                </c:pt>
                <c:pt idx="637">
                  <c:v>1557.9878926963574</c:v>
                </c:pt>
                <c:pt idx="638">
                  <c:v>1334.9566493188395</c:v>
                </c:pt>
                <c:pt idx="639">
                  <c:v>1008.2739973062962</c:v>
                </c:pt>
                <c:pt idx="640">
                  <c:v>1194.9127361566971</c:v>
                </c:pt>
                <c:pt idx="641">
                  <c:v>1026.5897973657156</c:v>
                </c:pt>
                <c:pt idx="642">
                  <c:v>1255.9947586805647</c:v>
                </c:pt>
                <c:pt idx="643">
                  <c:v>1279.1513023521802</c:v>
                </c:pt>
                <c:pt idx="644">
                  <c:v>1124.4972256029905</c:v>
                </c:pt>
                <c:pt idx="645">
                  <c:v>1238.9832521079115</c:v>
                </c:pt>
                <c:pt idx="646">
                  <c:v>1294.9948146365932</c:v>
                </c:pt>
                <c:pt idx="647">
                  <c:v>1166.0034383006314</c:v>
                </c:pt>
                <c:pt idx="648">
                  <c:v>1100.2441632432929</c:v>
                </c:pt>
                <c:pt idx="649">
                  <c:v>976.70396208052261</c:v>
                </c:pt>
                <c:pt idx="650">
                  <c:v>1365.3400720379832</c:v>
                </c:pt>
                <c:pt idx="651">
                  <c:v>1039.9334142387852</c:v>
                </c:pt>
                <c:pt idx="652">
                  <c:v>1076.5304329615537</c:v>
                </c:pt>
                <c:pt idx="653">
                  <c:v>1550.9710716072586</c:v>
                </c:pt>
                <c:pt idx="654">
                  <c:v>1074.2369843824854</c:v>
                </c:pt>
                <c:pt idx="655">
                  <c:v>1265.2937729060286</c:v>
                </c:pt>
                <c:pt idx="656">
                  <c:v>1465.0214258277556</c:v>
                </c:pt>
                <c:pt idx="657">
                  <c:v>1362.8119373401823</c:v>
                </c:pt>
                <c:pt idx="658">
                  <c:v>951.60515378104174</c:v>
                </c:pt>
                <c:pt idx="659">
                  <c:v>1194.133206220351</c:v>
                </c:pt>
                <c:pt idx="660">
                  <c:v>1058.2713283938247</c:v>
                </c:pt>
                <c:pt idx="661">
                  <c:v>1611.3512912969272</c:v>
                </c:pt>
                <c:pt idx="662">
                  <c:v>1102.4434319360262</c:v>
                </c:pt>
                <c:pt idx="663">
                  <c:v>1360.6587870711228</c:v>
                </c:pt>
                <c:pt idx="664">
                  <c:v>1279.4389314946857</c:v>
                </c:pt>
                <c:pt idx="665">
                  <c:v>739.79428678970726</c:v>
                </c:pt>
                <c:pt idx="666">
                  <c:v>1363.5595380268896</c:v>
                </c:pt>
                <c:pt idx="667">
                  <c:v>1055.0394698504897</c:v>
                </c:pt>
                <c:pt idx="668">
                  <c:v>1441.3929910804036</c:v>
                </c:pt>
                <c:pt idx="669">
                  <c:v>1024.8535905887074</c:v>
                </c:pt>
                <c:pt idx="670">
                  <c:v>1081.9097703596963</c:v>
                </c:pt>
                <c:pt idx="671">
                  <c:v>1306.3347609869379</c:v>
                </c:pt>
                <c:pt idx="672">
                  <c:v>1470.9100686906968</c:v>
                </c:pt>
                <c:pt idx="673">
                  <c:v>1507.764949789107</c:v>
                </c:pt>
                <c:pt idx="674">
                  <c:v>1113.4739681933752</c:v>
                </c:pt>
                <c:pt idx="675">
                  <c:v>1064.8662651456871</c:v>
                </c:pt>
                <c:pt idx="676">
                  <c:v>1685.7813713049618</c:v>
                </c:pt>
                <c:pt idx="677">
                  <c:v>922.05126566944455</c:v>
                </c:pt>
                <c:pt idx="678">
                  <c:v>1408.4594889019536</c:v>
                </c:pt>
                <c:pt idx="679">
                  <c:v>1612.1178513200975</c:v>
                </c:pt>
                <c:pt idx="680">
                  <c:v>1374.4803313457123</c:v>
                </c:pt>
                <c:pt idx="681">
                  <c:v>1336.6115348226085</c:v>
                </c:pt>
                <c:pt idx="682">
                  <c:v>1286.3025971172392</c:v>
                </c:pt>
                <c:pt idx="683">
                  <c:v>886.54363588063643</c:v>
                </c:pt>
                <c:pt idx="684">
                  <c:v>1130.09513016657</c:v>
                </c:pt>
                <c:pt idx="685">
                  <c:v>1454.0685319250115</c:v>
                </c:pt>
                <c:pt idx="686">
                  <c:v>1691.6836078086271</c:v>
                </c:pt>
                <c:pt idx="687">
                  <c:v>932.64540074496836</c:v>
                </c:pt>
                <c:pt idx="688">
                  <c:v>1245.9785720353102</c:v>
                </c:pt>
                <c:pt idx="689">
                  <c:v>1273.3033943857517</c:v>
                </c:pt>
                <c:pt idx="690">
                  <c:v>1472.3363787698945</c:v>
                </c:pt>
                <c:pt idx="691">
                  <c:v>1015.3280018655787</c:v>
                </c:pt>
                <c:pt idx="692">
                  <c:v>1475.0824372215829</c:v>
                </c:pt>
                <c:pt idx="693">
                  <c:v>1282.9990334248141</c:v>
                </c:pt>
                <c:pt idx="694">
                  <c:v>1207.6940113535384</c:v>
                </c:pt>
                <c:pt idx="695">
                  <c:v>1208.0350692444481</c:v>
                </c:pt>
                <c:pt idx="696">
                  <c:v>1157.7827359690709</c:v>
                </c:pt>
                <c:pt idx="697">
                  <c:v>1130.3759674650391</c:v>
                </c:pt>
                <c:pt idx="698">
                  <c:v>1233.5228892148807</c:v>
                </c:pt>
                <c:pt idx="699">
                  <c:v>1046.3693310177332</c:v>
                </c:pt>
                <c:pt idx="700">
                  <c:v>1188.8048529294538</c:v>
                </c:pt>
                <c:pt idx="701">
                  <c:v>1721.8904815816968</c:v>
                </c:pt>
                <c:pt idx="702">
                  <c:v>1386.2929565777631</c:v>
                </c:pt>
                <c:pt idx="703">
                  <c:v>1368.7379543249008</c:v>
                </c:pt>
                <c:pt idx="704">
                  <c:v>1196.6752162793418</c:v>
                </c:pt>
                <c:pt idx="705">
                  <c:v>1181.3620728149581</c:v>
                </c:pt>
                <c:pt idx="706">
                  <c:v>917.45247169790673</c:v>
                </c:pt>
                <c:pt idx="707">
                  <c:v>1076.6384145961965</c:v>
                </c:pt>
                <c:pt idx="708">
                  <c:v>1051.3742643394689</c:v>
                </c:pt>
                <c:pt idx="709">
                  <c:v>1197.1634547332142</c:v>
                </c:pt>
                <c:pt idx="710">
                  <c:v>1189.0605033958309</c:v>
                </c:pt>
                <c:pt idx="711">
                  <c:v>1463.6294890464305</c:v>
                </c:pt>
                <c:pt idx="712">
                  <c:v>1029.3984083435025</c:v>
                </c:pt>
                <c:pt idx="713">
                  <c:v>1448.2388102359619</c:v>
                </c:pt>
                <c:pt idx="714">
                  <c:v>1199.037346715224</c:v>
                </c:pt>
                <c:pt idx="715">
                  <c:v>1275.8475977767812</c:v>
                </c:pt>
                <c:pt idx="716">
                  <c:v>1062.0159660078461</c:v>
                </c:pt>
                <c:pt idx="717">
                  <c:v>1452.3705358902589</c:v>
                </c:pt>
                <c:pt idx="718">
                  <c:v>839.1715755478217</c:v>
                </c:pt>
                <c:pt idx="719">
                  <c:v>1305.4279129081988</c:v>
                </c:pt>
                <c:pt idx="720">
                  <c:v>1014.9475322397739</c:v>
                </c:pt>
                <c:pt idx="721">
                  <c:v>1411.9844877121031</c:v>
                </c:pt>
                <c:pt idx="722">
                  <c:v>1363.782989455256</c:v>
                </c:pt>
                <c:pt idx="723">
                  <c:v>1383.7526600459969</c:v>
                </c:pt>
                <c:pt idx="724">
                  <c:v>1186.2869871496987</c:v>
                </c:pt>
                <c:pt idx="725">
                  <c:v>959.19776052890666</c:v>
                </c:pt>
                <c:pt idx="726">
                  <c:v>1211.2207968005168</c:v>
                </c:pt>
                <c:pt idx="727">
                  <c:v>1127.2743393922465</c:v>
                </c:pt>
                <c:pt idx="728">
                  <c:v>1363.9197785135329</c:v>
                </c:pt>
                <c:pt idx="729">
                  <c:v>1004.5518921630901</c:v>
                </c:pt>
                <c:pt idx="730">
                  <c:v>1077.6977640512232</c:v>
                </c:pt>
                <c:pt idx="731">
                  <c:v>1269.8170086520149</c:v>
                </c:pt>
                <c:pt idx="732">
                  <c:v>1567.05693328294</c:v>
                </c:pt>
                <c:pt idx="733">
                  <c:v>1053.6376539407102</c:v>
                </c:pt>
                <c:pt idx="734">
                  <c:v>1233.6689384047859</c:v>
                </c:pt>
                <c:pt idx="735">
                  <c:v>1199.1321436046201</c:v>
                </c:pt>
                <c:pt idx="736">
                  <c:v>1044.7834982815584</c:v>
                </c:pt>
                <c:pt idx="737">
                  <c:v>1361.5436165362553</c:v>
                </c:pt>
                <c:pt idx="738">
                  <c:v>1202.4478949629192</c:v>
                </c:pt>
                <c:pt idx="739">
                  <c:v>1246.6849848465172</c:v>
                </c:pt>
                <c:pt idx="740">
                  <c:v>1507.37439962586</c:v>
                </c:pt>
                <c:pt idx="741">
                  <c:v>1510.2580382306587</c:v>
                </c:pt>
                <c:pt idx="742">
                  <c:v>1480.7294530194267</c:v>
                </c:pt>
                <c:pt idx="743">
                  <c:v>1388.9912608845152</c:v>
                </c:pt>
                <c:pt idx="744">
                  <c:v>838.17458933389571</c:v>
                </c:pt>
                <c:pt idx="745">
                  <c:v>1312.7495482791892</c:v>
                </c:pt>
                <c:pt idx="746">
                  <c:v>1015.43032356802</c:v>
                </c:pt>
                <c:pt idx="747">
                  <c:v>1265.6339206760094</c:v>
                </c:pt>
                <c:pt idx="748">
                  <c:v>900.05323264680192</c:v>
                </c:pt>
                <c:pt idx="749">
                  <c:v>1383.4795257447076</c:v>
                </c:pt>
                <c:pt idx="750">
                  <c:v>1060.5584122321125</c:v>
                </c:pt>
                <c:pt idx="751">
                  <c:v>1250.8788635860546</c:v>
                </c:pt>
                <c:pt idx="752">
                  <c:v>994.65720237314599</c:v>
                </c:pt>
                <c:pt idx="753">
                  <c:v>1226.6780330631336</c:v>
                </c:pt>
                <c:pt idx="754">
                  <c:v>979.36913475169422</c:v>
                </c:pt>
                <c:pt idx="755">
                  <c:v>1128.9863605474638</c:v>
                </c:pt>
                <c:pt idx="756">
                  <c:v>1204.6090337524474</c:v>
                </c:pt>
                <c:pt idx="757">
                  <c:v>1077.0925006614889</c:v>
                </c:pt>
                <c:pt idx="758">
                  <c:v>1246.4925885835692</c:v>
                </c:pt>
                <c:pt idx="759">
                  <c:v>1258.9552971954872</c:v>
                </c:pt>
                <c:pt idx="760">
                  <c:v>967.43034092161179</c:v>
                </c:pt>
                <c:pt idx="761">
                  <c:v>1304.7973745533782</c:v>
                </c:pt>
                <c:pt idx="762">
                  <c:v>1046.6404194683128</c:v>
                </c:pt>
                <c:pt idx="763">
                  <c:v>976.58978325604403</c:v>
                </c:pt>
                <c:pt idx="764">
                  <c:v>1423.1274355136266</c:v>
                </c:pt>
                <c:pt idx="765">
                  <c:v>1418.7289710023615</c:v>
                </c:pt>
                <c:pt idx="766">
                  <c:v>985.46982016781476</c:v>
                </c:pt>
                <c:pt idx="767">
                  <c:v>1356.0167030851771</c:v>
                </c:pt>
                <c:pt idx="768">
                  <c:v>1050.1022510578659</c:v>
                </c:pt>
                <c:pt idx="769">
                  <c:v>1300.2352303578737</c:v>
                </c:pt>
                <c:pt idx="770">
                  <c:v>1081.5725568464368</c:v>
                </c:pt>
                <c:pt idx="771">
                  <c:v>1237.1081108624494</c:v>
                </c:pt>
                <c:pt idx="772">
                  <c:v>1497.005846578435</c:v>
                </c:pt>
                <c:pt idx="773">
                  <c:v>1220.199371578994</c:v>
                </c:pt>
                <c:pt idx="774">
                  <c:v>1546.49599324058</c:v>
                </c:pt>
                <c:pt idx="775">
                  <c:v>1447.8024452114878</c:v>
                </c:pt>
                <c:pt idx="776">
                  <c:v>1204.4522649643732</c:v>
                </c:pt>
                <c:pt idx="777">
                  <c:v>1356.1599764665625</c:v>
                </c:pt>
                <c:pt idx="778">
                  <c:v>1057.1293285289576</c:v>
                </c:pt>
                <c:pt idx="779">
                  <c:v>1333.6185993585314</c:v>
                </c:pt>
                <c:pt idx="780">
                  <c:v>1031.5771078478028</c:v>
                </c:pt>
                <c:pt idx="781">
                  <c:v>1419.975077331299</c:v>
                </c:pt>
                <c:pt idx="782">
                  <c:v>1137.1645523500702</c:v>
                </c:pt>
                <c:pt idx="783">
                  <c:v>1375.9080785500591</c:v>
                </c:pt>
                <c:pt idx="784">
                  <c:v>1178.0880647576341</c:v>
                </c:pt>
                <c:pt idx="785">
                  <c:v>999.07727002123647</c:v>
                </c:pt>
                <c:pt idx="786">
                  <c:v>1294.761390712174</c:v>
                </c:pt>
                <c:pt idx="787">
                  <c:v>1223.5783163721608</c:v>
                </c:pt>
                <c:pt idx="788">
                  <c:v>1328.8325421465379</c:v>
                </c:pt>
                <c:pt idx="789">
                  <c:v>1192.6036558498672</c:v>
                </c:pt>
                <c:pt idx="790">
                  <c:v>1319.7561603829781</c:v>
                </c:pt>
                <c:pt idx="791">
                  <c:v>1191.6477630242262</c:v>
                </c:pt>
                <c:pt idx="792">
                  <c:v>1163.3362177942181</c:v>
                </c:pt>
                <c:pt idx="793">
                  <c:v>1153.9346521736989</c:v>
                </c:pt>
                <c:pt idx="794">
                  <c:v>1394.1152671714226</c:v>
                </c:pt>
                <c:pt idx="795">
                  <c:v>1375.3227530956865</c:v>
                </c:pt>
                <c:pt idx="796">
                  <c:v>1348.2937653841182</c:v>
                </c:pt>
                <c:pt idx="797">
                  <c:v>957.10902444777093</c:v>
                </c:pt>
                <c:pt idx="798">
                  <c:v>1047.2599383305496</c:v>
                </c:pt>
                <c:pt idx="799">
                  <c:v>1029.8992365958911</c:v>
                </c:pt>
                <c:pt idx="800">
                  <c:v>991.92635363974841</c:v>
                </c:pt>
                <c:pt idx="801">
                  <c:v>1233.1353874016822</c:v>
                </c:pt>
                <c:pt idx="802">
                  <c:v>1605.2894406521227</c:v>
                </c:pt>
                <c:pt idx="803">
                  <c:v>1051.3135747679044</c:v>
                </c:pt>
                <c:pt idx="804">
                  <c:v>1396.1943543380694</c:v>
                </c:pt>
                <c:pt idx="805">
                  <c:v>1180.652861058581</c:v>
                </c:pt>
                <c:pt idx="806">
                  <c:v>1147.4737178163377</c:v>
                </c:pt>
                <c:pt idx="807">
                  <c:v>884.62878194617224</c:v>
                </c:pt>
                <c:pt idx="808">
                  <c:v>1489.0257811788979</c:v>
                </c:pt>
                <c:pt idx="809">
                  <c:v>1357.5875623239772</c:v>
                </c:pt>
                <c:pt idx="810">
                  <c:v>1035.832076373059</c:v>
                </c:pt>
                <c:pt idx="811">
                  <c:v>1161.8054869420812</c:v>
                </c:pt>
                <c:pt idx="812">
                  <c:v>1183.9921875986329</c:v>
                </c:pt>
                <c:pt idx="813">
                  <c:v>1609.4001787906309</c:v>
                </c:pt>
                <c:pt idx="814">
                  <c:v>1048.7452013884722</c:v>
                </c:pt>
                <c:pt idx="815">
                  <c:v>1324.7866671345328</c:v>
                </c:pt>
                <c:pt idx="816">
                  <c:v>1288.5694089222779</c:v>
                </c:pt>
                <c:pt idx="817">
                  <c:v>1146.5021309761687</c:v>
                </c:pt>
                <c:pt idx="818">
                  <c:v>1131.2690346531272</c:v>
                </c:pt>
                <c:pt idx="819">
                  <c:v>1328.2362159092336</c:v>
                </c:pt>
                <c:pt idx="820">
                  <c:v>1410.1920509639531</c:v>
                </c:pt>
                <c:pt idx="821">
                  <c:v>1313.234302183766</c:v>
                </c:pt>
                <c:pt idx="822">
                  <c:v>1168.2181732047175</c:v>
                </c:pt>
                <c:pt idx="823">
                  <c:v>1075.9993461851336</c:v>
                </c:pt>
                <c:pt idx="824">
                  <c:v>1212.5352000216772</c:v>
                </c:pt>
                <c:pt idx="825">
                  <c:v>1359.2333419439383</c:v>
                </c:pt>
                <c:pt idx="826">
                  <c:v>1640.3560242633612</c:v>
                </c:pt>
                <c:pt idx="827">
                  <c:v>1323.4980899349284</c:v>
                </c:pt>
                <c:pt idx="828">
                  <c:v>1351.0666418498913</c:v>
                </c:pt>
                <c:pt idx="829">
                  <c:v>1136.9134682284712</c:v>
                </c:pt>
                <c:pt idx="830">
                  <c:v>1034.4668717242712</c:v>
                </c:pt>
                <c:pt idx="831">
                  <c:v>1094.1042819267168</c:v>
                </c:pt>
                <c:pt idx="832">
                  <c:v>1336.9215540087935</c:v>
                </c:pt>
                <c:pt idx="833">
                  <c:v>1178.0572392500944</c:v>
                </c:pt>
                <c:pt idx="834">
                  <c:v>1402.5106803002236</c:v>
                </c:pt>
                <c:pt idx="835">
                  <c:v>1191.3652391522446</c:v>
                </c:pt>
                <c:pt idx="836">
                  <c:v>1412.3724875034677</c:v>
                </c:pt>
                <c:pt idx="837">
                  <c:v>1071.1212224194096</c:v>
                </c:pt>
                <c:pt idx="838">
                  <c:v>1095.1014034953187</c:v>
                </c:pt>
                <c:pt idx="839">
                  <c:v>1188.1621785180359</c:v>
                </c:pt>
                <c:pt idx="840">
                  <c:v>1465.9931597251853</c:v>
                </c:pt>
                <c:pt idx="841">
                  <c:v>1258.6417665091358</c:v>
                </c:pt>
                <c:pt idx="842">
                  <c:v>1227.6921973806966</c:v>
                </c:pt>
                <c:pt idx="843">
                  <c:v>1110.9244062610233</c:v>
                </c:pt>
                <c:pt idx="844">
                  <c:v>1551.7566669489861</c:v>
                </c:pt>
                <c:pt idx="845">
                  <c:v>1236.5264542260011</c:v>
                </c:pt>
                <c:pt idx="846">
                  <c:v>1407.6562147326695</c:v>
                </c:pt>
                <c:pt idx="847">
                  <c:v>1136.2997946805917</c:v>
                </c:pt>
                <c:pt idx="848">
                  <c:v>1230.2503197859769</c:v>
                </c:pt>
                <c:pt idx="849">
                  <c:v>1299.7809786044054</c:v>
                </c:pt>
                <c:pt idx="850">
                  <c:v>1127.245413854871</c:v>
                </c:pt>
                <c:pt idx="851">
                  <c:v>1210.2037659813286</c:v>
                </c:pt>
                <c:pt idx="852">
                  <c:v>1314.9994335148731</c:v>
                </c:pt>
                <c:pt idx="853">
                  <c:v>1173.2728547300612</c:v>
                </c:pt>
                <c:pt idx="854">
                  <c:v>1142.7118599457244</c:v>
                </c:pt>
                <c:pt idx="855">
                  <c:v>1091.8486126432945</c:v>
                </c:pt>
                <c:pt idx="856">
                  <c:v>1164.7288261279027</c:v>
                </c:pt>
                <c:pt idx="857">
                  <c:v>843.8857428694937</c:v>
                </c:pt>
                <c:pt idx="858">
                  <c:v>1306.328419264988</c:v>
                </c:pt>
                <c:pt idx="859">
                  <c:v>1182.1910470558978</c:v>
                </c:pt>
                <c:pt idx="860">
                  <c:v>1324.7140516559593</c:v>
                </c:pt>
                <c:pt idx="861">
                  <c:v>1020.9563446602588</c:v>
                </c:pt>
                <c:pt idx="862">
                  <c:v>1271.6159908714217</c:v>
                </c:pt>
                <c:pt idx="863">
                  <c:v>982.32039304877253</c:v>
                </c:pt>
                <c:pt idx="864">
                  <c:v>1044.3445136918053</c:v>
                </c:pt>
                <c:pt idx="865">
                  <c:v>1242.7074606490023</c:v>
                </c:pt>
                <c:pt idx="866">
                  <c:v>1150.7420947657265</c:v>
                </c:pt>
                <c:pt idx="867">
                  <c:v>1598.6472097353471</c:v>
                </c:pt>
                <c:pt idx="868">
                  <c:v>1079.7811603110822</c:v>
                </c:pt>
                <c:pt idx="869">
                  <c:v>981.38136898135053</c:v>
                </c:pt>
                <c:pt idx="870">
                  <c:v>1153.3797567498223</c:v>
                </c:pt>
                <c:pt idx="871">
                  <c:v>1525.0404946999079</c:v>
                </c:pt>
                <c:pt idx="872">
                  <c:v>1216.2387583990967</c:v>
                </c:pt>
                <c:pt idx="873">
                  <c:v>1469.1114621665874</c:v>
                </c:pt>
                <c:pt idx="874">
                  <c:v>1219.2802627185556</c:v>
                </c:pt>
                <c:pt idx="875">
                  <c:v>1136.7706273738331</c:v>
                </c:pt>
                <c:pt idx="876">
                  <c:v>1545.2149951487845</c:v>
                </c:pt>
                <c:pt idx="877">
                  <c:v>956.16437336521994</c:v>
                </c:pt>
                <c:pt idx="878">
                  <c:v>1599.126059217615</c:v>
                </c:pt>
                <c:pt idx="879">
                  <c:v>1413.1296467217362</c:v>
                </c:pt>
                <c:pt idx="880">
                  <c:v>1338.7138140477582</c:v>
                </c:pt>
                <c:pt idx="881">
                  <c:v>1156.7434389645859</c:v>
                </c:pt>
                <c:pt idx="882">
                  <c:v>1212.6239008898883</c:v>
                </c:pt>
                <c:pt idx="883">
                  <c:v>1068.6180225834141</c:v>
                </c:pt>
                <c:pt idx="884">
                  <c:v>1186.1860584419119</c:v>
                </c:pt>
                <c:pt idx="885">
                  <c:v>1207.1702452641548</c:v>
                </c:pt>
                <c:pt idx="886">
                  <c:v>1217.696424719481</c:v>
                </c:pt>
                <c:pt idx="887">
                  <c:v>1243.2940404820292</c:v>
                </c:pt>
                <c:pt idx="888">
                  <c:v>1092.2906809319065</c:v>
                </c:pt>
                <c:pt idx="889">
                  <c:v>1244.0794179947516</c:v>
                </c:pt>
                <c:pt idx="890">
                  <c:v>1297.6343879636552</c:v>
                </c:pt>
                <c:pt idx="891">
                  <c:v>1445.2651534152756</c:v>
                </c:pt>
                <c:pt idx="892">
                  <c:v>1222.9337193289248</c:v>
                </c:pt>
                <c:pt idx="893">
                  <c:v>1516.2719065762612</c:v>
                </c:pt>
                <c:pt idx="894">
                  <c:v>1510.3447167100858</c:v>
                </c:pt>
                <c:pt idx="895">
                  <c:v>1165.3617362111618</c:v>
                </c:pt>
                <c:pt idx="896">
                  <c:v>1177.0734644426811</c:v>
                </c:pt>
                <c:pt idx="897">
                  <c:v>1042.3708335242918</c:v>
                </c:pt>
                <c:pt idx="898">
                  <c:v>1243.7591415216011</c:v>
                </c:pt>
                <c:pt idx="899">
                  <c:v>1245.3275823897493</c:v>
                </c:pt>
                <c:pt idx="900">
                  <c:v>1106.9988866142121</c:v>
                </c:pt>
                <c:pt idx="901">
                  <c:v>1185.9403832394237</c:v>
                </c:pt>
                <c:pt idx="902">
                  <c:v>1296.5275962870473</c:v>
                </c:pt>
                <c:pt idx="903">
                  <c:v>1118.0749336175795</c:v>
                </c:pt>
                <c:pt idx="904">
                  <c:v>1198.7079381724907</c:v>
                </c:pt>
                <c:pt idx="905">
                  <c:v>1115.0585329304049</c:v>
                </c:pt>
                <c:pt idx="906">
                  <c:v>1307.2508466602667</c:v>
                </c:pt>
                <c:pt idx="907">
                  <c:v>1109.5084725040615</c:v>
                </c:pt>
                <c:pt idx="908">
                  <c:v>1167.1364219016614</c:v>
                </c:pt>
                <c:pt idx="909">
                  <c:v>825.4375286547729</c:v>
                </c:pt>
                <c:pt idx="910">
                  <c:v>1087.8612703454673</c:v>
                </c:pt>
                <c:pt idx="911">
                  <c:v>884.9866682459251</c:v>
                </c:pt>
                <c:pt idx="912">
                  <c:v>1229.6433240992192</c:v>
                </c:pt>
                <c:pt idx="913">
                  <c:v>1245.1518677728491</c:v>
                </c:pt>
                <c:pt idx="914">
                  <c:v>1247.1691265545633</c:v>
                </c:pt>
                <c:pt idx="915">
                  <c:v>1190.4406854713088</c:v>
                </c:pt>
                <c:pt idx="916">
                  <c:v>1187.5142783018127</c:v>
                </c:pt>
                <c:pt idx="917">
                  <c:v>1307.6828463358688</c:v>
                </c:pt>
                <c:pt idx="918">
                  <c:v>1052.0417364861205</c:v>
                </c:pt>
                <c:pt idx="919">
                  <c:v>1276.6906512893074</c:v>
                </c:pt>
                <c:pt idx="920">
                  <c:v>1248.5240297290875</c:v>
                </c:pt>
                <c:pt idx="921">
                  <c:v>1289.4579828872629</c:v>
                </c:pt>
                <c:pt idx="922">
                  <c:v>1272.3915817830202</c:v>
                </c:pt>
                <c:pt idx="923">
                  <c:v>1247.0949947019326</c:v>
                </c:pt>
                <c:pt idx="924">
                  <c:v>1435.2751939026384</c:v>
                </c:pt>
                <c:pt idx="925">
                  <c:v>1073.9291156190629</c:v>
                </c:pt>
                <c:pt idx="926">
                  <c:v>1304.5242970863728</c:v>
                </c:pt>
                <c:pt idx="927">
                  <c:v>1309.9403049559587</c:v>
                </c:pt>
                <c:pt idx="928">
                  <c:v>1239.734012559773</c:v>
                </c:pt>
                <c:pt idx="929">
                  <c:v>1291.251163427416</c:v>
                </c:pt>
                <c:pt idx="930">
                  <c:v>1137.734321607215</c:v>
                </c:pt>
                <c:pt idx="931">
                  <c:v>1172.8100578714948</c:v>
                </c:pt>
                <c:pt idx="932">
                  <c:v>955.06043886363841</c:v>
                </c:pt>
                <c:pt idx="933">
                  <c:v>1195.3440825624675</c:v>
                </c:pt>
                <c:pt idx="934">
                  <c:v>982.73551889086229</c:v>
                </c:pt>
                <c:pt idx="935">
                  <c:v>1115.1187658675663</c:v>
                </c:pt>
                <c:pt idx="936">
                  <c:v>899.55207975173471</c:v>
                </c:pt>
                <c:pt idx="937">
                  <c:v>1268.0947386644402</c:v>
                </c:pt>
                <c:pt idx="938">
                  <c:v>984.74158548340711</c:v>
                </c:pt>
                <c:pt idx="939">
                  <c:v>1028.9088653914368</c:v>
                </c:pt>
                <c:pt idx="940">
                  <c:v>1155.4067702667417</c:v>
                </c:pt>
                <c:pt idx="941">
                  <c:v>1230.3404276165529</c:v>
                </c:pt>
                <c:pt idx="942">
                  <c:v>1226.7843527495024</c:v>
                </c:pt>
                <c:pt idx="943">
                  <c:v>1119.6103737780577</c:v>
                </c:pt>
                <c:pt idx="944">
                  <c:v>1018.1578851033883</c:v>
                </c:pt>
                <c:pt idx="945">
                  <c:v>1105.8879987602304</c:v>
                </c:pt>
                <c:pt idx="946">
                  <c:v>1262.9679123834831</c:v>
                </c:pt>
                <c:pt idx="947">
                  <c:v>1094.6566407518258</c:v>
                </c:pt>
                <c:pt idx="948">
                  <c:v>941.14639945607632</c:v>
                </c:pt>
                <c:pt idx="949">
                  <c:v>1078.638159386006</c:v>
                </c:pt>
                <c:pt idx="950">
                  <c:v>1249.6751260302917</c:v>
                </c:pt>
                <c:pt idx="951">
                  <c:v>1426.461276879556</c:v>
                </c:pt>
                <c:pt idx="952">
                  <c:v>954.07684488735322</c:v>
                </c:pt>
                <c:pt idx="953">
                  <c:v>1332.8733046344387</c:v>
                </c:pt>
                <c:pt idx="954">
                  <c:v>1398.0506864780436</c:v>
                </c:pt>
                <c:pt idx="955">
                  <c:v>1474.3369447447585</c:v>
                </c:pt>
                <c:pt idx="956">
                  <c:v>1309.269431520348</c:v>
                </c:pt>
                <c:pt idx="957">
                  <c:v>1273.6431756928214</c:v>
                </c:pt>
                <c:pt idx="958">
                  <c:v>1508.8565552988875</c:v>
                </c:pt>
                <c:pt idx="959">
                  <c:v>948.13688111921874</c:v>
                </c:pt>
                <c:pt idx="960">
                  <c:v>1327.3341591866119</c:v>
                </c:pt>
                <c:pt idx="961">
                  <c:v>984.95734379444912</c:v>
                </c:pt>
                <c:pt idx="962">
                  <c:v>1292.5042200195676</c:v>
                </c:pt>
                <c:pt idx="963">
                  <c:v>1061.4507008785877</c:v>
                </c:pt>
                <c:pt idx="964">
                  <c:v>1400.6654524107798</c:v>
                </c:pt>
                <c:pt idx="965">
                  <c:v>1160.3643867053506</c:v>
                </c:pt>
                <c:pt idx="966">
                  <c:v>1136.2870753998795</c:v>
                </c:pt>
                <c:pt idx="967">
                  <c:v>1386.1444356456086</c:v>
                </c:pt>
                <c:pt idx="968">
                  <c:v>1267.1099406743488</c:v>
                </c:pt>
                <c:pt idx="969">
                  <c:v>1217.1225200608169</c:v>
                </c:pt>
                <c:pt idx="970">
                  <c:v>1190.4470446236737</c:v>
                </c:pt>
                <c:pt idx="971">
                  <c:v>1471.7484307054947</c:v>
                </c:pt>
                <c:pt idx="972">
                  <c:v>1264.1980215951226</c:v>
                </c:pt>
                <c:pt idx="973">
                  <c:v>1593.4094671315033</c:v>
                </c:pt>
                <c:pt idx="974">
                  <c:v>1124.9336882419921</c:v>
                </c:pt>
                <c:pt idx="975">
                  <c:v>1206.1613453850114</c:v>
                </c:pt>
                <c:pt idx="976">
                  <c:v>1205.9618972840508</c:v>
                </c:pt>
                <c:pt idx="977">
                  <c:v>1115.9241415904253</c:v>
                </c:pt>
                <c:pt idx="978">
                  <c:v>1088.0285608240119</c:v>
                </c:pt>
                <c:pt idx="979">
                  <c:v>930.28949462385935</c:v>
                </c:pt>
                <c:pt idx="980">
                  <c:v>1644.8555726012164</c:v>
                </c:pt>
                <c:pt idx="981">
                  <c:v>1312.5984273218055</c:v>
                </c:pt>
                <c:pt idx="982">
                  <c:v>1091.6297141525174</c:v>
                </c:pt>
                <c:pt idx="983">
                  <c:v>1223.1499379150846</c:v>
                </c:pt>
                <c:pt idx="984">
                  <c:v>1072.103263729121</c:v>
                </c:pt>
                <c:pt idx="985">
                  <c:v>1079.8323787272602</c:v>
                </c:pt>
                <c:pt idx="986">
                  <c:v>1029.2382463483154</c:v>
                </c:pt>
                <c:pt idx="987">
                  <c:v>1392.3511344242434</c:v>
                </c:pt>
                <c:pt idx="988">
                  <c:v>1072.4410957209948</c:v>
                </c:pt>
                <c:pt idx="989">
                  <c:v>1402.8719322391553</c:v>
                </c:pt>
                <c:pt idx="990">
                  <c:v>1282.7436508695791</c:v>
                </c:pt>
                <c:pt idx="991">
                  <c:v>1258.2088628259626</c:v>
                </c:pt>
                <c:pt idx="992">
                  <c:v>1232.6116628614072</c:v>
                </c:pt>
                <c:pt idx="993">
                  <c:v>1158.005274803767</c:v>
                </c:pt>
                <c:pt idx="994">
                  <c:v>1167.2778516137405</c:v>
                </c:pt>
                <c:pt idx="995">
                  <c:v>1210.6596812063108</c:v>
                </c:pt>
                <c:pt idx="996">
                  <c:v>1373.4830400667197</c:v>
                </c:pt>
                <c:pt idx="997">
                  <c:v>1183.5784772701772</c:v>
                </c:pt>
                <c:pt idx="998">
                  <c:v>1212.9628675423155</c:v>
                </c:pt>
                <c:pt idx="999">
                  <c:v>959.12981711667817</c:v>
                </c:pt>
              </c:numCache>
            </c:numRef>
          </c:yVal>
          <c:smooth val="0"/>
        </c:ser>
        <c:dLbls>
          <c:showLegendKey val="0"/>
          <c:showVal val="0"/>
          <c:showCatName val="0"/>
          <c:showSerName val="0"/>
          <c:showPercent val="0"/>
          <c:showBubbleSize val="0"/>
        </c:dLbls>
        <c:axId val="237126112"/>
        <c:axId val="237127200"/>
      </c:scatterChart>
      <c:valAx>
        <c:axId val="237126112"/>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QALYs</a:t>
                </a:r>
              </a:p>
            </c:rich>
          </c:tx>
          <c:layout>
            <c:manualLayout>
              <c:xMode val="edge"/>
              <c:yMode val="edge"/>
              <c:x val="0.46042363433667782"/>
              <c:y val="0.90180032733224225"/>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237127200"/>
        <c:crossesAt val="0"/>
        <c:crossBetween val="midCat"/>
      </c:valAx>
      <c:valAx>
        <c:axId val="237127200"/>
        <c:scaling>
          <c:orientation val="minMax"/>
        </c:scaling>
        <c:delete val="0"/>
        <c:axPos val="l"/>
        <c:title>
          <c:tx>
            <c:rich>
              <a:bodyPr/>
              <a:lstStyle/>
              <a:p>
                <a:pPr>
                  <a:defRPr sz="1850" b="1" i="0" u="none" strike="noStrike" baseline="0">
                    <a:solidFill>
                      <a:srgbClr val="000000"/>
                    </a:solidFill>
                    <a:latin typeface="Arial"/>
                    <a:ea typeface="Arial"/>
                    <a:cs typeface="Arial"/>
                  </a:defRPr>
                </a:pPr>
                <a:r>
                  <a:rPr lang="en-US"/>
                  <a:t>Cost</a:t>
                </a:r>
              </a:p>
            </c:rich>
          </c:tx>
          <c:layout>
            <c:manualLayout>
              <c:xMode val="edge"/>
              <c:yMode val="edge"/>
              <c:x val="1.4492753623188406E-2"/>
              <c:y val="0.42225859247135844"/>
            </c:manualLayout>
          </c:layout>
          <c:overlay val="0"/>
          <c:spPr>
            <a:noFill/>
            <a:ln w="25400">
              <a:noFill/>
            </a:ln>
          </c:spPr>
        </c:title>
        <c:numFmt formatCode="&quot;$&quot;#,##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237126112"/>
        <c:crossesAt val="0"/>
        <c:crossBetween val="midCat"/>
      </c:valAx>
      <c:spPr>
        <a:noFill/>
        <a:ln w="25400">
          <a:noFill/>
        </a:ln>
      </c:spPr>
    </c:plotArea>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lineChart>
        <c:grouping val="standard"/>
        <c:varyColors val="0"/>
        <c:ser>
          <c:idx val="1"/>
          <c:order val="0"/>
          <c:tx>
            <c:strRef>
              <c:f>Simulation!$AN$3</c:f>
              <c:strCache>
                <c:ptCount val="1"/>
                <c:pt idx="0">
                  <c:v>PH+UC</c:v>
                </c:pt>
              </c:strCache>
            </c:strRef>
          </c:tx>
          <c:marker>
            <c:symbol val="none"/>
          </c:marker>
          <c:cat>
            <c:numRef>
              <c:f>Simulation!$AL$6:$AL$77</c:f>
              <c:numCache>
                <c:formatCode>General</c:formatCode>
                <c:ptCount val="72"/>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pt idx="58">
                  <c:v>105000</c:v>
                </c:pt>
                <c:pt idx="59">
                  <c:v>110000</c:v>
                </c:pt>
                <c:pt idx="60">
                  <c:v>115000</c:v>
                </c:pt>
                <c:pt idx="61">
                  <c:v>120000</c:v>
                </c:pt>
                <c:pt idx="62">
                  <c:v>125000</c:v>
                </c:pt>
                <c:pt idx="63">
                  <c:v>130000</c:v>
                </c:pt>
                <c:pt idx="64">
                  <c:v>135000</c:v>
                </c:pt>
                <c:pt idx="65">
                  <c:v>140000</c:v>
                </c:pt>
                <c:pt idx="66">
                  <c:v>145000</c:v>
                </c:pt>
                <c:pt idx="67">
                  <c:v>150000</c:v>
                </c:pt>
                <c:pt idx="68">
                  <c:v>155000</c:v>
                </c:pt>
                <c:pt idx="69">
                  <c:v>160000</c:v>
                </c:pt>
                <c:pt idx="70">
                  <c:v>165000</c:v>
                </c:pt>
                <c:pt idx="71">
                  <c:v>170000</c:v>
                </c:pt>
              </c:numCache>
            </c:numRef>
          </c:cat>
          <c:val>
            <c:numRef>
              <c:f>Simulation!$AN$6:$AN$155</c:f>
              <c:numCache>
                <c:formatCode>General</c:formatCode>
                <c:ptCount val="1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6.0000000000000001E-3</c:v>
                </c:pt>
                <c:pt idx="21">
                  <c:v>2.8000000000000001E-2</c:v>
                </c:pt>
                <c:pt idx="22">
                  <c:v>7.6999999999999999E-2</c:v>
                </c:pt>
                <c:pt idx="23">
                  <c:v>0.16700000000000001</c:v>
                </c:pt>
                <c:pt idx="24">
                  <c:v>0.251</c:v>
                </c:pt>
                <c:pt idx="25">
                  <c:v>0.33300000000000002</c:v>
                </c:pt>
                <c:pt idx="26">
                  <c:v>0.40600000000000003</c:v>
                </c:pt>
                <c:pt idx="27">
                  <c:v>0.47599999999999998</c:v>
                </c:pt>
                <c:pt idx="28">
                  <c:v>0.53900000000000003</c:v>
                </c:pt>
                <c:pt idx="29">
                  <c:v>0.58799999999999997</c:v>
                </c:pt>
                <c:pt idx="30">
                  <c:v>0.64100000000000001</c:v>
                </c:pt>
                <c:pt idx="31">
                  <c:v>0.68100000000000005</c:v>
                </c:pt>
                <c:pt idx="32">
                  <c:v>0.71</c:v>
                </c:pt>
                <c:pt idx="33">
                  <c:v>0.746</c:v>
                </c:pt>
                <c:pt idx="34">
                  <c:v>0.77500000000000002</c:v>
                </c:pt>
                <c:pt idx="35">
                  <c:v>0.79500000000000004</c:v>
                </c:pt>
                <c:pt idx="36">
                  <c:v>0.81599999999999995</c:v>
                </c:pt>
                <c:pt idx="37">
                  <c:v>0.83699999999999997</c:v>
                </c:pt>
                <c:pt idx="38">
                  <c:v>0.85799999999999998</c:v>
                </c:pt>
                <c:pt idx="39">
                  <c:v>0.87</c:v>
                </c:pt>
                <c:pt idx="40">
                  <c:v>0.88300000000000001</c:v>
                </c:pt>
                <c:pt idx="41">
                  <c:v>0.89500000000000002</c:v>
                </c:pt>
                <c:pt idx="42">
                  <c:v>0.90300000000000002</c:v>
                </c:pt>
                <c:pt idx="43">
                  <c:v>0.90900000000000003</c:v>
                </c:pt>
                <c:pt idx="44">
                  <c:v>0.93700000000000006</c:v>
                </c:pt>
                <c:pt idx="45">
                  <c:v>0.95399999999999996</c:v>
                </c:pt>
                <c:pt idx="46">
                  <c:v>0.96599999999999997</c:v>
                </c:pt>
                <c:pt idx="47">
                  <c:v>0.97599999999999998</c:v>
                </c:pt>
                <c:pt idx="48">
                  <c:v>0.98</c:v>
                </c:pt>
                <c:pt idx="49">
                  <c:v>0.98399999999999999</c:v>
                </c:pt>
                <c:pt idx="50">
                  <c:v>0.997</c:v>
                </c:pt>
                <c:pt idx="51">
                  <c:v>0.997</c:v>
                </c:pt>
                <c:pt idx="52">
                  <c:v>0.997</c:v>
                </c:pt>
                <c:pt idx="53">
                  <c:v>0.997</c:v>
                </c:pt>
                <c:pt idx="54">
                  <c:v>0.997</c:v>
                </c:pt>
                <c:pt idx="55">
                  <c:v>0.997</c:v>
                </c:pt>
                <c:pt idx="56">
                  <c:v>0.997</c:v>
                </c:pt>
                <c:pt idx="57">
                  <c:v>0.997</c:v>
                </c:pt>
                <c:pt idx="58">
                  <c:v>0.998</c:v>
                </c:pt>
                <c:pt idx="59">
                  <c:v>0.998</c:v>
                </c:pt>
                <c:pt idx="60">
                  <c:v>0.998</c:v>
                </c:pt>
                <c:pt idx="61">
                  <c:v>0.998</c:v>
                </c:pt>
                <c:pt idx="62">
                  <c:v>0.998</c:v>
                </c:pt>
                <c:pt idx="63">
                  <c:v>0.998</c:v>
                </c:pt>
                <c:pt idx="64">
                  <c:v>0.998</c:v>
                </c:pt>
                <c:pt idx="65">
                  <c:v>0.998</c:v>
                </c:pt>
                <c:pt idx="66">
                  <c:v>0.998</c:v>
                </c:pt>
                <c:pt idx="67">
                  <c:v>0.998</c:v>
                </c:pt>
                <c:pt idx="68">
                  <c:v>0.999</c:v>
                </c:pt>
                <c:pt idx="69">
                  <c:v>0.999</c:v>
                </c:pt>
                <c:pt idx="70">
                  <c:v>0.999</c:v>
                </c:pt>
                <c:pt idx="71">
                  <c:v>0.999</c:v>
                </c:pt>
                <c:pt idx="72">
                  <c:v>0.999</c:v>
                </c:pt>
                <c:pt idx="73">
                  <c:v>0.999</c:v>
                </c:pt>
                <c:pt idx="74">
                  <c:v>0.999</c:v>
                </c:pt>
                <c:pt idx="75">
                  <c:v>0.999</c:v>
                </c:pt>
                <c:pt idx="76">
                  <c:v>0.999</c:v>
                </c:pt>
                <c:pt idx="77">
                  <c:v>0.999</c:v>
                </c:pt>
                <c:pt idx="78">
                  <c:v>0.999</c:v>
                </c:pt>
                <c:pt idx="79">
                  <c:v>0.999</c:v>
                </c:pt>
                <c:pt idx="80">
                  <c:v>0.999</c:v>
                </c:pt>
                <c:pt idx="81">
                  <c:v>0.999</c:v>
                </c:pt>
                <c:pt idx="82">
                  <c:v>0.999</c:v>
                </c:pt>
                <c:pt idx="83">
                  <c:v>0.999</c:v>
                </c:pt>
                <c:pt idx="84">
                  <c:v>0.999</c:v>
                </c:pt>
                <c:pt idx="85">
                  <c:v>0.999</c:v>
                </c:pt>
                <c:pt idx="86">
                  <c:v>0.999</c:v>
                </c:pt>
                <c:pt idx="87">
                  <c:v>0.999</c:v>
                </c:pt>
                <c:pt idx="88">
                  <c:v>0.999</c:v>
                </c:pt>
                <c:pt idx="89">
                  <c:v>0.999</c:v>
                </c:pt>
                <c:pt idx="90">
                  <c:v>0.999</c:v>
                </c:pt>
                <c:pt idx="91">
                  <c:v>0.999</c:v>
                </c:pt>
                <c:pt idx="92">
                  <c:v>0.999</c:v>
                </c:pt>
                <c:pt idx="93">
                  <c:v>0.999</c:v>
                </c:pt>
                <c:pt idx="94">
                  <c:v>0.999</c:v>
                </c:pt>
                <c:pt idx="95">
                  <c:v>0.999</c:v>
                </c:pt>
                <c:pt idx="96">
                  <c:v>0.999</c:v>
                </c:pt>
                <c:pt idx="97">
                  <c:v>0.999</c:v>
                </c:pt>
                <c:pt idx="98">
                  <c:v>0.999</c:v>
                </c:pt>
                <c:pt idx="99">
                  <c:v>0.999</c:v>
                </c:pt>
                <c:pt idx="100">
                  <c:v>0.999</c:v>
                </c:pt>
                <c:pt idx="101">
                  <c:v>0.999</c:v>
                </c:pt>
                <c:pt idx="102">
                  <c:v>0.999</c:v>
                </c:pt>
                <c:pt idx="103">
                  <c:v>0.999</c:v>
                </c:pt>
                <c:pt idx="104">
                  <c:v>0.999</c:v>
                </c:pt>
                <c:pt idx="105">
                  <c:v>0.999</c:v>
                </c:pt>
                <c:pt idx="106">
                  <c:v>0.999</c:v>
                </c:pt>
                <c:pt idx="107">
                  <c:v>0.999</c:v>
                </c:pt>
                <c:pt idx="108">
                  <c:v>0.999</c:v>
                </c:pt>
                <c:pt idx="109">
                  <c:v>0.999</c:v>
                </c:pt>
                <c:pt idx="110">
                  <c:v>0.999</c:v>
                </c:pt>
                <c:pt idx="111">
                  <c:v>0.999</c:v>
                </c:pt>
                <c:pt idx="112">
                  <c:v>0.999</c:v>
                </c:pt>
                <c:pt idx="113">
                  <c:v>0.999</c:v>
                </c:pt>
                <c:pt idx="114">
                  <c:v>0.999</c:v>
                </c:pt>
                <c:pt idx="115">
                  <c:v>0.999</c:v>
                </c:pt>
                <c:pt idx="116">
                  <c:v>0.999</c:v>
                </c:pt>
                <c:pt idx="117">
                  <c:v>0.999</c:v>
                </c:pt>
                <c:pt idx="118">
                  <c:v>0.999</c:v>
                </c:pt>
                <c:pt idx="119">
                  <c:v>0.999</c:v>
                </c:pt>
                <c:pt idx="120">
                  <c:v>0.999</c:v>
                </c:pt>
                <c:pt idx="121">
                  <c:v>0.999</c:v>
                </c:pt>
                <c:pt idx="122">
                  <c:v>0.999</c:v>
                </c:pt>
                <c:pt idx="123">
                  <c:v>0.999</c:v>
                </c:pt>
                <c:pt idx="124">
                  <c:v>0.999</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numCache>
            </c:numRef>
          </c:val>
          <c:smooth val="0"/>
        </c:ser>
        <c:ser>
          <c:idx val="0"/>
          <c:order val="1"/>
          <c:tx>
            <c:strRef>
              <c:f>Simulation!$AM$3</c:f>
              <c:strCache>
                <c:ptCount val="1"/>
                <c:pt idx="0">
                  <c:v>UC</c:v>
                </c:pt>
              </c:strCache>
            </c:strRef>
          </c:tx>
          <c:marker>
            <c:symbol val="none"/>
          </c:marker>
          <c:cat>
            <c:numRef>
              <c:f>Simulation!$AL$6:$AL$77</c:f>
              <c:numCache>
                <c:formatCode>General</c:formatCode>
                <c:ptCount val="72"/>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pt idx="58">
                  <c:v>105000</c:v>
                </c:pt>
                <c:pt idx="59">
                  <c:v>110000</c:v>
                </c:pt>
                <c:pt idx="60">
                  <c:v>115000</c:v>
                </c:pt>
                <c:pt idx="61">
                  <c:v>120000</c:v>
                </c:pt>
                <c:pt idx="62">
                  <c:v>125000</c:v>
                </c:pt>
                <c:pt idx="63">
                  <c:v>130000</c:v>
                </c:pt>
                <c:pt idx="64">
                  <c:v>135000</c:v>
                </c:pt>
                <c:pt idx="65">
                  <c:v>140000</c:v>
                </c:pt>
                <c:pt idx="66">
                  <c:v>145000</c:v>
                </c:pt>
                <c:pt idx="67">
                  <c:v>150000</c:v>
                </c:pt>
                <c:pt idx="68">
                  <c:v>155000</c:v>
                </c:pt>
                <c:pt idx="69">
                  <c:v>160000</c:v>
                </c:pt>
                <c:pt idx="70">
                  <c:v>165000</c:v>
                </c:pt>
                <c:pt idx="71">
                  <c:v>170000</c:v>
                </c:pt>
              </c:numCache>
            </c:numRef>
          </c:cat>
          <c:val>
            <c:numRef>
              <c:f>Simulation!$AM$6:$AM$155</c:f>
              <c:numCache>
                <c:formatCode>General</c:formatCode>
                <c:ptCount val="1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0.99399999999999999</c:v>
                </c:pt>
                <c:pt idx="21">
                  <c:v>0.97199999999999998</c:v>
                </c:pt>
                <c:pt idx="22">
                  <c:v>0.92300000000000004</c:v>
                </c:pt>
                <c:pt idx="23">
                  <c:v>0.83299999999999996</c:v>
                </c:pt>
                <c:pt idx="24">
                  <c:v>0.749</c:v>
                </c:pt>
                <c:pt idx="25">
                  <c:v>0.66700000000000004</c:v>
                </c:pt>
                <c:pt idx="26">
                  <c:v>0.59399999999999997</c:v>
                </c:pt>
                <c:pt idx="27">
                  <c:v>0.52400000000000002</c:v>
                </c:pt>
                <c:pt idx="28">
                  <c:v>0.46100000000000002</c:v>
                </c:pt>
                <c:pt idx="29">
                  <c:v>0.41199999999999998</c:v>
                </c:pt>
                <c:pt idx="30">
                  <c:v>0.35899999999999999</c:v>
                </c:pt>
                <c:pt idx="31">
                  <c:v>0.31900000000000001</c:v>
                </c:pt>
                <c:pt idx="32">
                  <c:v>0.28999999999999998</c:v>
                </c:pt>
                <c:pt idx="33">
                  <c:v>0.254</c:v>
                </c:pt>
                <c:pt idx="34">
                  <c:v>0.22500000000000001</c:v>
                </c:pt>
                <c:pt idx="35">
                  <c:v>0.20499999999999999</c:v>
                </c:pt>
                <c:pt idx="36">
                  <c:v>0.184</c:v>
                </c:pt>
                <c:pt idx="37">
                  <c:v>0.16300000000000001</c:v>
                </c:pt>
                <c:pt idx="38">
                  <c:v>0.14199999999999999</c:v>
                </c:pt>
                <c:pt idx="39">
                  <c:v>0.13</c:v>
                </c:pt>
                <c:pt idx="40">
                  <c:v>0.11700000000000001</c:v>
                </c:pt>
                <c:pt idx="41">
                  <c:v>0.105</c:v>
                </c:pt>
                <c:pt idx="42">
                  <c:v>9.7000000000000003E-2</c:v>
                </c:pt>
                <c:pt idx="43">
                  <c:v>9.0999999999999998E-2</c:v>
                </c:pt>
                <c:pt idx="44">
                  <c:v>6.3E-2</c:v>
                </c:pt>
                <c:pt idx="45">
                  <c:v>4.5999999999999999E-2</c:v>
                </c:pt>
                <c:pt idx="46">
                  <c:v>3.4000000000000002E-2</c:v>
                </c:pt>
                <c:pt idx="47">
                  <c:v>2.4E-2</c:v>
                </c:pt>
                <c:pt idx="48">
                  <c:v>0.02</c:v>
                </c:pt>
                <c:pt idx="49">
                  <c:v>1.6E-2</c:v>
                </c:pt>
                <c:pt idx="50">
                  <c:v>3.0000000000000001E-3</c:v>
                </c:pt>
                <c:pt idx="51">
                  <c:v>3.0000000000000001E-3</c:v>
                </c:pt>
                <c:pt idx="52">
                  <c:v>3.0000000000000001E-3</c:v>
                </c:pt>
                <c:pt idx="53">
                  <c:v>3.0000000000000001E-3</c:v>
                </c:pt>
                <c:pt idx="54">
                  <c:v>3.0000000000000001E-3</c:v>
                </c:pt>
                <c:pt idx="55">
                  <c:v>3.0000000000000001E-3</c:v>
                </c:pt>
                <c:pt idx="56">
                  <c:v>3.0000000000000001E-3</c:v>
                </c:pt>
                <c:pt idx="57">
                  <c:v>3.0000000000000001E-3</c:v>
                </c:pt>
                <c:pt idx="58">
                  <c:v>2E-3</c:v>
                </c:pt>
                <c:pt idx="59">
                  <c:v>2E-3</c:v>
                </c:pt>
                <c:pt idx="60">
                  <c:v>2E-3</c:v>
                </c:pt>
                <c:pt idx="61">
                  <c:v>2E-3</c:v>
                </c:pt>
                <c:pt idx="62">
                  <c:v>2E-3</c:v>
                </c:pt>
                <c:pt idx="63">
                  <c:v>2E-3</c:v>
                </c:pt>
                <c:pt idx="64">
                  <c:v>2E-3</c:v>
                </c:pt>
                <c:pt idx="65">
                  <c:v>2E-3</c:v>
                </c:pt>
                <c:pt idx="66">
                  <c:v>2E-3</c:v>
                </c:pt>
                <c:pt idx="67">
                  <c:v>2E-3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numCache>
            </c:numRef>
          </c:val>
          <c:smooth val="0"/>
        </c:ser>
        <c:dLbls>
          <c:showLegendKey val="0"/>
          <c:showVal val="0"/>
          <c:showCatName val="0"/>
          <c:showSerName val="0"/>
          <c:showPercent val="0"/>
          <c:showBubbleSize val="0"/>
        </c:dLbls>
        <c:smooth val="0"/>
        <c:axId val="237129376"/>
        <c:axId val="306302016"/>
      </c:lineChart>
      <c:catAx>
        <c:axId val="237129376"/>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06302016"/>
        <c:crosses val="autoZero"/>
        <c:auto val="1"/>
        <c:lblAlgn val="ctr"/>
        <c:lblOffset val="100"/>
        <c:noMultiLvlLbl val="1"/>
      </c:catAx>
      <c:valAx>
        <c:axId val="306302016"/>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237129376"/>
        <c:crosses val="autoZero"/>
        <c:crossBetween val="between"/>
      </c:valAx>
      <c:spPr>
        <a:noFill/>
        <a:ln w="25400">
          <a:noFill/>
        </a:ln>
      </c:spPr>
    </c:plotArea>
    <c:legend>
      <c:legendPos val="r"/>
      <c:layout>
        <c:manualLayout>
          <c:xMode val="edge"/>
          <c:yMode val="edge"/>
          <c:x val="0.73021181716833894"/>
          <c:y val="0.13747954173486088"/>
          <c:w val="0.1099479916756697"/>
          <c:h val="8.824609561689313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77926421404682"/>
          <c:y val="4.4189852700491E-2"/>
          <c:w val="0.76142697881828314"/>
          <c:h val="0.78396072013093288"/>
        </c:manualLayout>
      </c:layout>
      <c:scatterChart>
        <c:scatterStyle val="lineMarker"/>
        <c:varyColors val="0"/>
        <c:ser>
          <c:idx val="0"/>
          <c:order val="0"/>
          <c:tx>
            <c:strRef>
              <c:f>Simulation!$AN$3</c:f>
              <c:strCache>
                <c:ptCount val="1"/>
                <c:pt idx="0">
                  <c:v>PH+UC</c:v>
                </c:pt>
              </c:strCache>
            </c:strRef>
          </c:tx>
          <c:marker>
            <c:symbol val="none"/>
          </c:marker>
          <c:xVal>
            <c:numRef>
              <c:f>Simulation!$AL$6:$AL$53</c:f>
              <c:numCache>
                <c:formatCode>General</c:formatCode>
                <c:ptCount val="4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numCache>
            </c:numRef>
          </c:xVal>
          <c:yVal>
            <c:numRef>
              <c:f>Simulation!$AN$6:$AN$53</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6.0000000000000001E-3</c:v>
                </c:pt>
                <c:pt idx="21">
                  <c:v>2.8000000000000001E-2</c:v>
                </c:pt>
                <c:pt idx="22">
                  <c:v>7.6999999999999999E-2</c:v>
                </c:pt>
                <c:pt idx="23">
                  <c:v>0.16700000000000001</c:v>
                </c:pt>
                <c:pt idx="24">
                  <c:v>0.251</c:v>
                </c:pt>
                <c:pt idx="25">
                  <c:v>0.33300000000000002</c:v>
                </c:pt>
                <c:pt idx="26">
                  <c:v>0.40600000000000003</c:v>
                </c:pt>
                <c:pt idx="27">
                  <c:v>0.47599999999999998</c:v>
                </c:pt>
                <c:pt idx="28">
                  <c:v>0.53900000000000003</c:v>
                </c:pt>
                <c:pt idx="29">
                  <c:v>0.58799999999999997</c:v>
                </c:pt>
                <c:pt idx="30">
                  <c:v>0.64100000000000001</c:v>
                </c:pt>
                <c:pt idx="31">
                  <c:v>0.68100000000000005</c:v>
                </c:pt>
                <c:pt idx="32">
                  <c:v>0.71</c:v>
                </c:pt>
                <c:pt idx="33">
                  <c:v>0.746</c:v>
                </c:pt>
                <c:pt idx="34">
                  <c:v>0.77500000000000002</c:v>
                </c:pt>
                <c:pt idx="35">
                  <c:v>0.79500000000000004</c:v>
                </c:pt>
                <c:pt idx="36">
                  <c:v>0.81599999999999995</c:v>
                </c:pt>
                <c:pt idx="37">
                  <c:v>0.83699999999999997</c:v>
                </c:pt>
                <c:pt idx="38">
                  <c:v>0.85799999999999998</c:v>
                </c:pt>
                <c:pt idx="39">
                  <c:v>0.87</c:v>
                </c:pt>
                <c:pt idx="40">
                  <c:v>0.88300000000000001</c:v>
                </c:pt>
                <c:pt idx="41">
                  <c:v>0.89500000000000002</c:v>
                </c:pt>
                <c:pt idx="42">
                  <c:v>0.90300000000000002</c:v>
                </c:pt>
                <c:pt idx="43">
                  <c:v>0.90900000000000003</c:v>
                </c:pt>
                <c:pt idx="44">
                  <c:v>0.93700000000000006</c:v>
                </c:pt>
                <c:pt idx="45">
                  <c:v>0.95399999999999996</c:v>
                </c:pt>
                <c:pt idx="46">
                  <c:v>0.96599999999999997</c:v>
                </c:pt>
                <c:pt idx="47">
                  <c:v>0.97599999999999998</c:v>
                </c:pt>
              </c:numCache>
            </c:numRef>
          </c:yVal>
          <c:smooth val="0"/>
        </c:ser>
        <c:dLbls>
          <c:showLegendKey val="0"/>
          <c:showVal val="0"/>
          <c:showCatName val="0"/>
          <c:showSerName val="0"/>
          <c:showPercent val="0"/>
          <c:showBubbleSize val="0"/>
        </c:dLbls>
        <c:axId val="306298208"/>
        <c:axId val="306303648"/>
      </c:scatterChart>
      <c:valAx>
        <c:axId val="306298208"/>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Willingness to pay (2016 USD)</a:t>
                </a:r>
              </a:p>
            </c:rich>
          </c:tx>
          <c:layout>
            <c:manualLayout>
              <c:xMode val="edge"/>
              <c:yMode val="edge"/>
              <c:x val="0.37346711259754739"/>
              <c:y val="0.90180032733224225"/>
            </c:manualLayout>
          </c:layout>
          <c:overlay val="0"/>
          <c:spPr>
            <a:noFill/>
            <a:ln w="25400">
              <a:noFill/>
            </a:ln>
          </c:spPr>
        </c:title>
        <c:numFmt formatCode="&quot;$&quot;#,##0"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06303648"/>
        <c:crosses val="autoZero"/>
        <c:crossBetween val="midCat"/>
      </c:valAx>
      <c:valAx>
        <c:axId val="306303648"/>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06298208"/>
        <c:crosses val="autoZero"/>
        <c:crossBetween val="midCat"/>
      </c:valAx>
      <c:spPr>
        <a:noFill/>
        <a:ln w="25400">
          <a:noFill/>
        </a:ln>
      </c:spPr>
    </c:plotArea>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1"/>
          <c:order val="0"/>
          <c:tx>
            <c:v>Women aged 40</c:v>
          </c:tx>
          <c:spPr>
            <a:ln w="3175">
              <a:solidFill>
                <a:srgbClr val="FF0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results'!$D$8:$D$65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1.2E-2</c:v>
                </c:pt>
                <c:pt idx="16">
                  <c:v>8.5000000000000006E-2</c:v>
                </c:pt>
                <c:pt idx="17">
                  <c:v>0.19500000000000001</c:v>
                </c:pt>
                <c:pt idx="18">
                  <c:v>0.34899999999999998</c:v>
                </c:pt>
                <c:pt idx="19">
                  <c:v>0.57799999999999996</c:v>
                </c:pt>
                <c:pt idx="20">
                  <c:v>0.72899999999999998</c:v>
                </c:pt>
                <c:pt idx="21">
                  <c:v>0.81799999999999995</c:v>
                </c:pt>
                <c:pt idx="22">
                  <c:v>0.875</c:v>
                </c:pt>
                <c:pt idx="23">
                  <c:v>0.90700000000000003</c:v>
                </c:pt>
                <c:pt idx="24">
                  <c:v>0.92700000000000005</c:v>
                </c:pt>
                <c:pt idx="25">
                  <c:v>0.94099999999999995</c:v>
                </c:pt>
                <c:pt idx="26">
                  <c:v>0.94899999999999995</c:v>
                </c:pt>
                <c:pt idx="27">
                  <c:v>0.95599999999999996</c:v>
                </c:pt>
                <c:pt idx="28">
                  <c:v>0.96599999999999997</c:v>
                </c:pt>
                <c:pt idx="29">
                  <c:v>0.97</c:v>
                </c:pt>
                <c:pt idx="30">
                  <c:v>0.97199999999999998</c:v>
                </c:pt>
                <c:pt idx="31">
                  <c:v>0.97499999999999998</c:v>
                </c:pt>
                <c:pt idx="32">
                  <c:v>0.98</c:v>
                </c:pt>
                <c:pt idx="33">
                  <c:v>0.98</c:v>
                </c:pt>
                <c:pt idx="34">
                  <c:v>0.98299999999999998</c:v>
                </c:pt>
                <c:pt idx="35">
                  <c:v>0.98399999999999999</c:v>
                </c:pt>
                <c:pt idx="36">
                  <c:v>0.98399999999999999</c:v>
                </c:pt>
                <c:pt idx="37">
                  <c:v>0.98399999999999999</c:v>
                </c:pt>
                <c:pt idx="38">
                  <c:v>0.98899999999999999</c:v>
                </c:pt>
                <c:pt idx="39">
                  <c:v>0.99</c:v>
                </c:pt>
                <c:pt idx="40">
                  <c:v>0.99099999999999999</c:v>
                </c:pt>
                <c:pt idx="41">
                  <c:v>0.99099999999999999</c:v>
                </c:pt>
                <c:pt idx="42">
                  <c:v>0.99099999999999999</c:v>
                </c:pt>
                <c:pt idx="43">
                  <c:v>0.99099999999999999</c:v>
                </c:pt>
                <c:pt idx="44">
                  <c:v>0.99099999999999999</c:v>
                </c:pt>
                <c:pt idx="45">
                  <c:v>0.99099999999999999</c:v>
                </c:pt>
                <c:pt idx="46">
                  <c:v>0.99299999999999999</c:v>
                </c:pt>
                <c:pt idx="47">
                  <c:v>0.99299999999999999</c:v>
                </c:pt>
                <c:pt idx="48">
                  <c:v>0.99299999999999999</c:v>
                </c:pt>
                <c:pt idx="49">
                  <c:v>0.99299999999999999</c:v>
                </c:pt>
                <c:pt idx="50">
                  <c:v>0.997</c:v>
                </c:pt>
                <c:pt idx="51">
                  <c:v>0.997</c:v>
                </c:pt>
                <c:pt idx="52">
                  <c:v>0.997</c:v>
                </c:pt>
                <c:pt idx="53">
                  <c:v>0.997</c:v>
                </c:pt>
                <c:pt idx="54">
                  <c:v>0.997</c:v>
                </c:pt>
                <c:pt idx="55">
                  <c:v>0.997</c:v>
                </c:pt>
                <c:pt idx="56">
                  <c:v>0.997</c:v>
                </c:pt>
                <c:pt idx="57">
                  <c:v>0.997</c:v>
                </c:pt>
              </c:numCache>
            </c:numRef>
          </c:yVal>
          <c:smooth val="1"/>
        </c:ser>
        <c:ser>
          <c:idx val="2"/>
          <c:order val="1"/>
          <c:tx>
            <c:v>Women aged 60</c:v>
          </c:tx>
          <c:spPr>
            <a:ln w="3175">
              <a:solidFill>
                <a:srgbClr val="3333CC"/>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results'!$E$8:$E$65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2E-3</c:v>
                </c:pt>
                <c:pt idx="18">
                  <c:v>2.5000000000000001E-2</c:v>
                </c:pt>
                <c:pt idx="19">
                  <c:v>0.16500000000000001</c:v>
                </c:pt>
                <c:pt idx="20">
                  <c:v>0.34899999999999998</c:v>
                </c:pt>
                <c:pt idx="21">
                  <c:v>0.51800000000000002</c:v>
                </c:pt>
                <c:pt idx="22">
                  <c:v>0.65400000000000003</c:v>
                </c:pt>
                <c:pt idx="23">
                  <c:v>0.73099999999999998</c:v>
                </c:pt>
                <c:pt idx="24">
                  <c:v>0.77800000000000002</c:v>
                </c:pt>
                <c:pt idx="25">
                  <c:v>0.82799999999999996</c:v>
                </c:pt>
                <c:pt idx="26">
                  <c:v>0.85899999999999999</c:v>
                </c:pt>
                <c:pt idx="27">
                  <c:v>0.88100000000000001</c:v>
                </c:pt>
                <c:pt idx="28">
                  <c:v>0.89800000000000002</c:v>
                </c:pt>
                <c:pt idx="29">
                  <c:v>0.91500000000000004</c:v>
                </c:pt>
                <c:pt idx="30">
                  <c:v>0.92400000000000004</c:v>
                </c:pt>
                <c:pt idx="31">
                  <c:v>0.93400000000000005</c:v>
                </c:pt>
                <c:pt idx="32">
                  <c:v>0.94499999999999995</c:v>
                </c:pt>
                <c:pt idx="33">
                  <c:v>0.95</c:v>
                </c:pt>
                <c:pt idx="34">
                  <c:v>0.95399999999999996</c:v>
                </c:pt>
                <c:pt idx="35">
                  <c:v>0.96099999999999997</c:v>
                </c:pt>
                <c:pt idx="36">
                  <c:v>0.96199999999999997</c:v>
                </c:pt>
                <c:pt idx="37">
                  <c:v>0.96199999999999997</c:v>
                </c:pt>
                <c:pt idx="38">
                  <c:v>0.96699999999999997</c:v>
                </c:pt>
                <c:pt idx="39">
                  <c:v>0.96899999999999997</c:v>
                </c:pt>
                <c:pt idx="40">
                  <c:v>0.97</c:v>
                </c:pt>
                <c:pt idx="41">
                  <c:v>0.97099999999999997</c:v>
                </c:pt>
                <c:pt idx="42">
                  <c:v>0.97399999999999998</c:v>
                </c:pt>
                <c:pt idx="43">
                  <c:v>0.97499999999999998</c:v>
                </c:pt>
                <c:pt idx="44">
                  <c:v>0.98199999999999998</c:v>
                </c:pt>
                <c:pt idx="45">
                  <c:v>0.98499999999999999</c:v>
                </c:pt>
                <c:pt idx="46">
                  <c:v>0.99</c:v>
                </c:pt>
                <c:pt idx="47">
                  <c:v>0.99199999999999999</c:v>
                </c:pt>
                <c:pt idx="48">
                  <c:v>0.99399999999999999</c:v>
                </c:pt>
                <c:pt idx="49">
                  <c:v>0.99399999999999999</c:v>
                </c:pt>
                <c:pt idx="50">
                  <c:v>0.997</c:v>
                </c:pt>
                <c:pt idx="51">
                  <c:v>0.997</c:v>
                </c:pt>
                <c:pt idx="52">
                  <c:v>0.997</c:v>
                </c:pt>
                <c:pt idx="53">
                  <c:v>0.997</c:v>
                </c:pt>
                <c:pt idx="54">
                  <c:v>0.997</c:v>
                </c:pt>
                <c:pt idx="55">
                  <c:v>0.997</c:v>
                </c:pt>
                <c:pt idx="56">
                  <c:v>0.997</c:v>
                </c:pt>
                <c:pt idx="57">
                  <c:v>0.997</c:v>
                </c:pt>
              </c:numCache>
            </c:numRef>
          </c:yVal>
          <c:smooth val="0"/>
        </c:ser>
        <c:ser>
          <c:idx val="3"/>
          <c:order val="2"/>
          <c:tx>
            <c:v>Women aged 80</c:v>
          </c:tx>
          <c:spPr>
            <a:ln w="3175">
              <a:solidFill>
                <a:srgbClr val="008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results'!$F$8:$F$65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6.0000000000000001E-3</c:v>
                </c:pt>
                <c:pt idx="21">
                  <c:v>2.8000000000000001E-2</c:v>
                </c:pt>
                <c:pt idx="22">
                  <c:v>7.6999999999999999E-2</c:v>
                </c:pt>
                <c:pt idx="23">
                  <c:v>0.16700000000000001</c:v>
                </c:pt>
                <c:pt idx="24">
                  <c:v>0.251</c:v>
                </c:pt>
                <c:pt idx="25">
                  <c:v>0.33300000000000002</c:v>
                </c:pt>
                <c:pt idx="26">
                  <c:v>0.40600000000000003</c:v>
                </c:pt>
                <c:pt idx="27">
                  <c:v>0.47599999999999998</c:v>
                </c:pt>
                <c:pt idx="28">
                  <c:v>0.53900000000000003</c:v>
                </c:pt>
                <c:pt idx="29">
                  <c:v>0.58799999999999997</c:v>
                </c:pt>
                <c:pt idx="30">
                  <c:v>0.64100000000000001</c:v>
                </c:pt>
                <c:pt idx="31">
                  <c:v>0.68100000000000005</c:v>
                </c:pt>
                <c:pt idx="32">
                  <c:v>0.71</c:v>
                </c:pt>
                <c:pt idx="33">
                  <c:v>0.746</c:v>
                </c:pt>
                <c:pt idx="34">
                  <c:v>0.77500000000000002</c:v>
                </c:pt>
                <c:pt idx="35">
                  <c:v>0.79500000000000004</c:v>
                </c:pt>
                <c:pt idx="36">
                  <c:v>0.81599999999999995</c:v>
                </c:pt>
                <c:pt idx="37">
                  <c:v>0.83699999999999997</c:v>
                </c:pt>
                <c:pt idx="38">
                  <c:v>0.85799999999999998</c:v>
                </c:pt>
                <c:pt idx="39">
                  <c:v>0.87</c:v>
                </c:pt>
                <c:pt idx="40">
                  <c:v>0.88300000000000001</c:v>
                </c:pt>
                <c:pt idx="41">
                  <c:v>0.89500000000000002</c:v>
                </c:pt>
                <c:pt idx="42">
                  <c:v>0.90300000000000002</c:v>
                </c:pt>
                <c:pt idx="43">
                  <c:v>0.90900000000000003</c:v>
                </c:pt>
                <c:pt idx="44">
                  <c:v>0.93700000000000006</c:v>
                </c:pt>
                <c:pt idx="45">
                  <c:v>0.95399999999999996</c:v>
                </c:pt>
                <c:pt idx="46">
                  <c:v>0.96599999999999997</c:v>
                </c:pt>
                <c:pt idx="47">
                  <c:v>0.97599999999999998</c:v>
                </c:pt>
                <c:pt idx="48">
                  <c:v>0.98</c:v>
                </c:pt>
                <c:pt idx="49">
                  <c:v>0.98399999999999999</c:v>
                </c:pt>
                <c:pt idx="50">
                  <c:v>0.997</c:v>
                </c:pt>
                <c:pt idx="51">
                  <c:v>0.997</c:v>
                </c:pt>
                <c:pt idx="52">
                  <c:v>0.997</c:v>
                </c:pt>
                <c:pt idx="53">
                  <c:v>0.997</c:v>
                </c:pt>
                <c:pt idx="54">
                  <c:v>0.997</c:v>
                </c:pt>
                <c:pt idx="55">
                  <c:v>0.997</c:v>
                </c:pt>
                <c:pt idx="56">
                  <c:v>0.997</c:v>
                </c:pt>
                <c:pt idx="57">
                  <c:v>0.997</c:v>
                </c:pt>
              </c:numCache>
            </c:numRef>
          </c:yVal>
          <c:smooth val="1"/>
        </c:ser>
        <c:ser>
          <c:idx val="5"/>
          <c:order val="3"/>
          <c:tx>
            <c:v>Men aged 40</c:v>
          </c:tx>
          <c:spPr>
            <a:ln w="3175">
              <a:solidFill>
                <a:srgbClr val="FF0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results'!$H$8:$H$65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2E-3</c:v>
                </c:pt>
                <c:pt idx="16">
                  <c:v>3.7999999999999999E-2</c:v>
                </c:pt>
                <c:pt idx="17">
                  <c:v>0.13300000000000001</c:v>
                </c:pt>
                <c:pt idx="18">
                  <c:v>0.26</c:v>
                </c:pt>
                <c:pt idx="19">
                  <c:v>0.48899999999999999</c:v>
                </c:pt>
                <c:pt idx="20">
                  <c:v>0.66800000000000004</c:v>
                </c:pt>
                <c:pt idx="21">
                  <c:v>0.77800000000000002</c:v>
                </c:pt>
                <c:pt idx="22">
                  <c:v>0.84499999999999997</c:v>
                </c:pt>
                <c:pt idx="23">
                  <c:v>0.89200000000000002</c:v>
                </c:pt>
                <c:pt idx="24">
                  <c:v>0.91600000000000004</c:v>
                </c:pt>
                <c:pt idx="25">
                  <c:v>0.93799999999999994</c:v>
                </c:pt>
                <c:pt idx="26">
                  <c:v>0.95099999999999996</c:v>
                </c:pt>
                <c:pt idx="27">
                  <c:v>0.96099999999999997</c:v>
                </c:pt>
                <c:pt idx="28">
                  <c:v>0.96899999999999997</c:v>
                </c:pt>
                <c:pt idx="29">
                  <c:v>0.97499999999999998</c:v>
                </c:pt>
                <c:pt idx="30">
                  <c:v>0.97799999999999998</c:v>
                </c:pt>
                <c:pt idx="31">
                  <c:v>0.98099999999999998</c:v>
                </c:pt>
                <c:pt idx="32">
                  <c:v>0.98199999999999998</c:v>
                </c:pt>
                <c:pt idx="33">
                  <c:v>0.98299999999999998</c:v>
                </c:pt>
                <c:pt idx="34">
                  <c:v>0.98699999999999999</c:v>
                </c:pt>
                <c:pt idx="35">
                  <c:v>0.98799999999999999</c:v>
                </c:pt>
                <c:pt idx="36">
                  <c:v>0.99</c:v>
                </c:pt>
                <c:pt idx="37">
                  <c:v>0.99099999999999999</c:v>
                </c:pt>
                <c:pt idx="38">
                  <c:v>0.99299999999999999</c:v>
                </c:pt>
                <c:pt idx="39">
                  <c:v>0.99299999999999999</c:v>
                </c:pt>
                <c:pt idx="40">
                  <c:v>0.99299999999999999</c:v>
                </c:pt>
                <c:pt idx="41">
                  <c:v>0.99299999999999999</c:v>
                </c:pt>
                <c:pt idx="42">
                  <c:v>0.99299999999999999</c:v>
                </c:pt>
                <c:pt idx="43">
                  <c:v>0.99299999999999999</c:v>
                </c:pt>
                <c:pt idx="44">
                  <c:v>0.99399999999999999</c:v>
                </c:pt>
                <c:pt idx="45">
                  <c:v>0.995</c:v>
                </c:pt>
                <c:pt idx="46">
                  <c:v>0.996</c:v>
                </c:pt>
                <c:pt idx="47">
                  <c:v>0.997</c:v>
                </c:pt>
                <c:pt idx="48">
                  <c:v>0.997</c:v>
                </c:pt>
                <c:pt idx="49">
                  <c:v>0.997</c:v>
                </c:pt>
                <c:pt idx="50">
                  <c:v>0.997</c:v>
                </c:pt>
                <c:pt idx="51">
                  <c:v>0.997</c:v>
                </c:pt>
                <c:pt idx="52">
                  <c:v>0.997</c:v>
                </c:pt>
                <c:pt idx="53">
                  <c:v>0.997</c:v>
                </c:pt>
                <c:pt idx="54">
                  <c:v>0.997</c:v>
                </c:pt>
                <c:pt idx="55">
                  <c:v>0.997</c:v>
                </c:pt>
                <c:pt idx="56">
                  <c:v>0.997</c:v>
                </c:pt>
                <c:pt idx="57">
                  <c:v>0.997</c:v>
                </c:pt>
              </c:numCache>
            </c:numRef>
          </c:yVal>
          <c:smooth val="0"/>
        </c:ser>
        <c:ser>
          <c:idx val="6"/>
          <c:order val="4"/>
          <c:tx>
            <c:v>Men aged 60</c:v>
          </c:tx>
          <c:spPr>
            <a:ln w="3175">
              <a:solidFill>
                <a:srgbClr val="3333CC"/>
              </a:solidFill>
              <a:prstDash val="sysDash"/>
            </a:ln>
          </c:spPr>
          <c:marker>
            <c:symbol val="plus"/>
            <c:size val="3"/>
            <c:spPr>
              <a:noFill/>
              <a:ln>
                <a:solidFill>
                  <a:srgbClr val="008080"/>
                </a:solidFill>
                <a:prstDash val="solid"/>
              </a:ln>
            </c:spPr>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results'!$I$8:$I$65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2E-3</c:v>
                </c:pt>
                <c:pt idx="18">
                  <c:v>8.0000000000000002E-3</c:v>
                </c:pt>
                <c:pt idx="19">
                  <c:v>0.108</c:v>
                </c:pt>
                <c:pt idx="20">
                  <c:v>0.27</c:v>
                </c:pt>
                <c:pt idx="21">
                  <c:v>0.432</c:v>
                </c:pt>
                <c:pt idx="22">
                  <c:v>0.55400000000000005</c:v>
                </c:pt>
                <c:pt idx="23">
                  <c:v>0.65400000000000003</c:v>
                </c:pt>
                <c:pt idx="24">
                  <c:v>0.73299999999999998</c:v>
                </c:pt>
                <c:pt idx="25">
                  <c:v>0.78800000000000003</c:v>
                </c:pt>
                <c:pt idx="26">
                  <c:v>0.83</c:v>
                </c:pt>
                <c:pt idx="27">
                  <c:v>0.86699999999999999</c:v>
                </c:pt>
                <c:pt idx="28">
                  <c:v>0.88400000000000001</c:v>
                </c:pt>
                <c:pt idx="29">
                  <c:v>0.90900000000000003</c:v>
                </c:pt>
                <c:pt idx="30">
                  <c:v>0.92300000000000004</c:v>
                </c:pt>
                <c:pt idx="31">
                  <c:v>0.93600000000000005</c:v>
                </c:pt>
                <c:pt idx="32">
                  <c:v>0.94099999999999995</c:v>
                </c:pt>
                <c:pt idx="33">
                  <c:v>0.95</c:v>
                </c:pt>
                <c:pt idx="34">
                  <c:v>0.95199999999999996</c:v>
                </c:pt>
                <c:pt idx="35">
                  <c:v>0.95699999999999996</c:v>
                </c:pt>
                <c:pt idx="36">
                  <c:v>0.96099999999999997</c:v>
                </c:pt>
                <c:pt idx="37">
                  <c:v>0.96499999999999997</c:v>
                </c:pt>
                <c:pt idx="38">
                  <c:v>0.97199999999999998</c:v>
                </c:pt>
                <c:pt idx="39">
                  <c:v>0.97499999999999998</c:v>
                </c:pt>
                <c:pt idx="40">
                  <c:v>0.97699999999999998</c:v>
                </c:pt>
                <c:pt idx="41">
                  <c:v>0.97699999999999998</c:v>
                </c:pt>
                <c:pt idx="42">
                  <c:v>0.97899999999999998</c:v>
                </c:pt>
                <c:pt idx="43">
                  <c:v>0.98099999999999998</c:v>
                </c:pt>
                <c:pt idx="44">
                  <c:v>0.98599999999999999</c:v>
                </c:pt>
                <c:pt idx="45">
                  <c:v>0.98699999999999999</c:v>
                </c:pt>
                <c:pt idx="46">
                  <c:v>0.98699999999999999</c:v>
                </c:pt>
                <c:pt idx="47">
                  <c:v>0.98799999999999999</c:v>
                </c:pt>
                <c:pt idx="48">
                  <c:v>0.98899999999999999</c:v>
                </c:pt>
                <c:pt idx="49">
                  <c:v>0.99</c:v>
                </c:pt>
                <c:pt idx="50">
                  <c:v>0.997</c:v>
                </c:pt>
                <c:pt idx="51">
                  <c:v>0.997</c:v>
                </c:pt>
                <c:pt idx="52">
                  <c:v>0.997</c:v>
                </c:pt>
                <c:pt idx="53">
                  <c:v>0.997</c:v>
                </c:pt>
                <c:pt idx="54">
                  <c:v>0.997</c:v>
                </c:pt>
                <c:pt idx="55">
                  <c:v>0.997</c:v>
                </c:pt>
                <c:pt idx="56">
                  <c:v>0.997</c:v>
                </c:pt>
                <c:pt idx="57">
                  <c:v>0.997</c:v>
                </c:pt>
              </c:numCache>
            </c:numRef>
          </c:yVal>
          <c:smooth val="0"/>
        </c:ser>
        <c:ser>
          <c:idx val="7"/>
          <c:order val="5"/>
          <c:tx>
            <c:v>Men aged 80</c:v>
          </c:tx>
          <c:spPr>
            <a:ln w="3175">
              <a:solidFill>
                <a:srgbClr val="008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results'!$J$8:$J$65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8.9999999999999993E-3</c:v>
                </c:pt>
                <c:pt idx="22">
                  <c:v>3.9E-2</c:v>
                </c:pt>
                <c:pt idx="23">
                  <c:v>8.8999999999999996E-2</c:v>
                </c:pt>
                <c:pt idx="24">
                  <c:v>0.14299999999999999</c:v>
                </c:pt>
                <c:pt idx="25">
                  <c:v>0.19700000000000001</c:v>
                </c:pt>
                <c:pt idx="26">
                  <c:v>0.26400000000000001</c:v>
                </c:pt>
                <c:pt idx="27">
                  <c:v>0.33300000000000002</c:v>
                </c:pt>
                <c:pt idx="28">
                  <c:v>0.39500000000000002</c:v>
                </c:pt>
                <c:pt idx="29">
                  <c:v>0.47399999999999998</c:v>
                </c:pt>
                <c:pt idx="30">
                  <c:v>0.51900000000000002</c:v>
                </c:pt>
                <c:pt idx="31">
                  <c:v>0.57799999999999996</c:v>
                </c:pt>
                <c:pt idx="32">
                  <c:v>0.629</c:v>
                </c:pt>
                <c:pt idx="33">
                  <c:v>0.66700000000000004</c:v>
                </c:pt>
                <c:pt idx="34">
                  <c:v>0.70799999999999996</c:v>
                </c:pt>
                <c:pt idx="35">
                  <c:v>0.73099999999999998</c:v>
                </c:pt>
                <c:pt idx="36">
                  <c:v>0.77</c:v>
                </c:pt>
                <c:pt idx="37">
                  <c:v>0.79400000000000004</c:v>
                </c:pt>
                <c:pt idx="38">
                  <c:v>0.81399999999999995</c:v>
                </c:pt>
                <c:pt idx="39">
                  <c:v>0.83099999999999996</c:v>
                </c:pt>
                <c:pt idx="40">
                  <c:v>0.85199999999999998</c:v>
                </c:pt>
                <c:pt idx="41">
                  <c:v>0.86299999999999999</c:v>
                </c:pt>
                <c:pt idx="42">
                  <c:v>0.874</c:v>
                </c:pt>
                <c:pt idx="43">
                  <c:v>0.88600000000000001</c:v>
                </c:pt>
                <c:pt idx="44">
                  <c:v>0.91600000000000004</c:v>
                </c:pt>
                <c:pt idx="45">
                  <c:v>0.93799999999999994</c:v>
                </c:pt>
                <c:pt idx="46">
                  <c:v>0.95299999999999996</c:v>
                </c:pt>
                <c:pt idx="47">
                  <c:v>0.96199999999999997</c:v>
                </c:pt>
                <c:pt idx="48">
                  <c:v>0.97099999999999997</c:v>
                </c:pt>
                <c:pt idx="49">
                  <c:v>0.98</c:v>
                </c:pt>
                <c:pt idx="50">
                  <c:v>0.997</c:v>
                </c:pt>
                <c:pt idx="51">
                  <c:v>0.997</c:v>
                </c:pt>
                <c:pt idx="52">
                  <c:v>0.997</c:v>
                </c:pt>
                <c:pt idx="53">
                  <c:v>0.997</c:v>
                </c:pt>
                <c:pt idx="54">
                  <c:v>0.997</c:v>
                </c:pt>
                <c:pt idx="55">
                  <c:v>0.997</c:v>
                </c:pt>
                <c:pt idx="56">
                  <c:v>0.997</c:v>
                </c:pt>
                <c:pt idx="57">
                  <c:v>0.997</c:v>
                </c:pt>
              </c:numCache>
            </c:numRef>
          </c:yVal>
          <c:smooth val="0"/>
        </c:ser>
        <c:dLbls>
          <c:showLegendKey val="0"/>
          <c:showVal val="0"/>
          <c:showCatName val="0"/>
          <c:showSerName val="0"/>
          <c:showPercent val="0"/>
          <c:showBubbleSize val="0"/>
        </c:dLbls>
        <c:axId val="306292768"/>
        <c:axId val="306290048"/>
      </c:scatterChart>
      <c:valAx>
        <c:axId val="306292768"/>
        <c:scaling>
          <c:orientation val="minMax"/>
          <c:max val="40000"/>
        </c:scaling>
        <c:delete val="0"/>
        <c:axPos val="b"/>
        <c:title>
          <c:tx>
            <c:rich>
              <a:bodyPr/>
              <a:lstStyle/>
              <a:p>
                <a:pPr>
                  <a:defRPr sz="1850" b="1" i="0" u="none" strike="noStrike" baseline="0">
                    <a:solidFill>
                      <a:srgbClr val="000000"/>
                    </a:solidFill>
                    <a:latin typeface="Arial"/>
                    <a:ea typeface="Arial"/>
                    <a:cs typeface="Arial"/>
                  </a:defRPr>
                </a:pPr>
                <a:r>
                  <a:rPr lang="en-US" sz="1800" b="1" i="0" baseline="0">
                    <a:effectLst/>
                  </a:rPr>
                  <a:t>Willingness to pay (2016 USD)</a:t>
                </a:r>
                <a:endParaRPr lang="en-US">
                  <a:effectLst/>
                </a:endParaRPr>
              </a:p>
            </c:rich>
          </c:tx>
          <c:layout>
            <c:manualLayout>
              <c:xMode val="edge"/>
              <c:yMode val="edge"/>
              <c:x val="0.37346711259754739"/>
              <c:y val="0.90180032733224225"/>
            </c:manualLayout>
          </c:layout>
          <c:overlay val="0"/>
          <c:spPr>
            <a:noFill/>
            <a:ln w="25400">
              <a:noFill/>
            </a:ln>
          </c:spPr>
        </c:title>
        <c:numFmt formatCode="&quot;$&quot;#,##0"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06290048"/>
        <c:crosses val="autoZero"/>
        <c:crossBetween val="midCat"/>
      </c:valAx>
      <c:valAx>
        <c:axId val="306290048"/>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06292768"/>
        <c:crosses val="autoZero"/>
        <c:crossBetween val="midCat"/>
      </c:valAx>
      <c:spPr>
        <a:noFill/>
        <a:ln w="25400">
          <a:noFill/>
        </a:ln>
      </c:spPr>
    </c:plotArea>
    <c:legend>
      <c:legendPos val="r"/>
      <c:layout>
        <c:manualLayout>
          <c:xMode val="edge"/>
          <c:yMode val="edge"/>
          <c:x val="0.67558528428093645"/>
          <c:y val="0.530278232405892"/>
          <c:w val="0.22185061315496099"/>
          <c:h val="0.26677577741407527"/>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4"/>
  <sheetViews>
    <sheetView zoomScale="55" workbookViewId="0"/>
  </sheetViews>
  <pageMargins left="0.75" right="0.75" top="1" bottom="1" header="0.5" footer="0.5"/>
  <pageSetup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Chart5"/>
  <sheetViews>
    <sheetView zoomScale="55"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3]Parameters!$B$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133349</xdr:rowOff>
    </xdr:from>
    <xdr:to>
      <xdr:col>14</xdr:col>
      <xdr:colOff>62231</xdr:colOff>
      <xdr:row>14</xdr:row>
      <xdr:rowOff>22804</xdr:rowOff>
    </xdr:to>
    <xdr:grpSp>
      <xdr:nvGrpSpPr>
        <xdr:cNvPr id="120" name="Group 119"/>
        <xdr:cNvGrpSpPr/>
      </xdr:nvGrpSpPr>
      <xdr:grpSpPr>
        <a:xfrm>
          <a:off x="0" y="904008"/>
          <a:ext cx="8548140" cy="1794455"/>
          <a:chOff x="233051" y="1873171"/>
          <a:chExt cx="11958949" cy="2635909"/>
        </a:xfrm>
      </xdr:grpSpPr>
      <xdr:grpSp>
        <xdr:nvGrpSpPr>
          <xdr:cNvPr id="121" name="Group 120"/>
          <xdr:cNvGrpSpPr/>
        </xdr:nvGrpSpPr>
        <xdr:grpSpPr>
          <a:xfrm rot="10800000">
            <a:off x="4444545" y="3116360"/>
            <a:ext cx="637819" cy="414438"/>
            <a:chOff x="5468432" y="5743907"/>
            <a:chExt cx="800794" cy="738966"/>
          </a:xfrm>
        </xdr:grpSpPr>
        <xdr:sp macro="" textlink="">
          <xdr:nvSpPr>
            <xdr:cNvPr id="168" name="Oval 167"/>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9" name="Straight Arrow Connector 168"/>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0" name="Rectangle 169"/>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22" name="Group 121"/>
          <xdr:cNvGrpSpPr/>
        </xdr:nvGrpSpPr>
        <xdr:grpSpPr>
          <a:xfrm rot="10800000">
            <a:off x="949043" y="3127725"/>
            <a:ext cx="637819" cy="414438"/>
            <a:chOff x="5468432" y="5743907"/>
            <a:chExt cx="800794" cy="738966"/>
          </a:xfrm>
        </xdr:grpSpPr>
        <xdr:sp macro="" textlink="">
          <xdr:nvSpPr>
            <xdr:cNvPr id="165" name="Oval 164"/>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6" name="Straight Arrow Connector 165"/>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7" name="Rectangle 166"/>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23" name="Oval 122"/>
          <xdr:cNvSpPr/>
        </xdr:nvSpPr>
        <xdr:spPr>
          <a:xfrm>
            <a:off x="37572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24" name="Oval 123"/>
          <xdr:cNvSpPr/>
        </xdr:nvSpPr>
        <xdr:spPr>
          <a:xfrm>
            <a:off x="2624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25" name="Rectangle 124"/>
          <xdr:cNvSpPr/>
        </xdr:nvSpPr>
        <xdr:spPr>
          <a:xfrm>
            <a:off x="24693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PH + UC</a:t>
            </a:r>
          </a:p>
        </xdr:txBody>
      </xdr:sp>
      <xdr:cxnSp macro="">
        <xdr:nvCxnSpPr>
          <xdr:cNvPr id="126" name="Straight Arrow Connector 125"/>
          <xdr:cNvCxnSpPr>
            <a:stCxn id="125" idx="2"/>
          </xdr:cNvCxnSpPr>
        </xdr:nvCxnSpPr>
        <xdr:spPr>
          <a:xfrm flipH="1">
            <a:off x="1253729" y="2836296"/>
            <a:ext cx="1779909"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Straight Arrow Connector 126"/>
          <xdr:cNvCxnSpPr>
            <a:stCxn id="125" idx="2"/>
            <a:endCxn id="123" idx="0"/>
          </xdr:cNvCxnSpPr>
        </xdr:nvCxnSpPr>
        <xdr:spPr>
          <a:xfrm>
            <a:off x="3033638" y="2836296"/>
            <a:ext cx="1729817"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8" name="Straight Arrow Connector 127"/>
          <xdr:cNvCxnSpPr>
            <a:stCxn id="123" idx="2"/>
          </xdr:cNvCxnSpPr>
        </xdr:nvCxnSpPr>
        <xdr:spPr>
          <a:xfrm flipH="1">
            <a:off x="2244987" y="4010646"/>
            <a:ext cx="1512284"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grpSp>
        <xdr:nvGrpSpPr>
          <xdr:cNvPr id="129" name="Group 128"/>
          <xdr:cNvGrpSpPr/>
        </xdr:nvGrpSpPr>
        <xdr:grpSpPr>
          <a:xfrm rot="10800000">
            <a:off x="10675345" y="3116360"/>
            <a:ext cx="637819" cy="414438"/>
            <a:chOff x="5468432" y="5743907"/>
            <a:chExt cx="800794" cy="738966"/>
          </a:xfrm>
        </xdr:grpSpPr>
        <xdr:sp macro="" textlink="">
          <xdr:nvSpPr>
            <xdr:cNvPr id="162" name="Oval 161"/>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3" name="Straight Arrow Connector 162"/>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4" name="Rectangle 163"/>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32" name="Group 131"/>
          <xdr:cNvGrpSpPr/>
        </xdr:nvGrpSpPr>
        <xdr:grpSpPr>
          <a:xfrm rot="10800000">
            <a:off x="7179843" y="3127725"/>
            <a:ext cx="637819" cy="414438"/>
            <a:chOff x="5468432" y="5743907"/>
            <a:chExt cx="800794" cy="738966"/>
          </a:xfrm>
        </xdr:grpSpPr>
        <xdr:sp macro="" textlink="">
          <xdr:nvSpPr>
            <xdr:cNvPr id="159" name="Oval 158"/>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0" name="Straight Arrow Connector 159"/>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1" name="Rectangle 160"/>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33" name="Oval 132"/>
          <xdr:cNvSpPr/>
        </xdr:nvSpPr>
        <xdr:spPr>
          <a:xfrm>
            <a:off x="99880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34" name="Oval 133"/>
          <xdr:cNvSpPr/>
        </xdr:nvSpPr>
        <xdr:spPr>
          <a:xfrm>
            <a:off x="64932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35" name="Rectangle 134"/>
          <xdr:cNvSpPr/>
        </xdr:nvSpPr>
        <xdr:spPr>
          <a:xfrm>
            <a:off x="87001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UC</a:t>
            </a:r>
          </a:p>
        </xdr:txBody>
      </xdr:sp>
      <xdr:cxnSp macro="">
        <xdr:nvCxnSpPr>
          <xdr:cNvPr id="136" name="Straight Arrow Connector 135"/>
          <xdr:cNvCxnSpPr>
            <a:stCxn id="135" idx="2"/>
            <a:endCxn id="134" idx="0"/>
          </xdr:cNvCxnSpPr>
        </xdr:nvCxnSpPr>
        <xdr:spPr>
          <a:xfrm flipH="1">
            <a:off x="7484529" y="2836296"/>
            <a:ext cx="1779908"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Straight Arrow Connector 136"/>
          <xdr:cNvCxnSpPr>
            <a:stCxn id="135" idx="2"/>
            <a:endCxn id="133" idx="0"/>
          </xdr:cNvCxnSpPr>
        </xdr:nvCxnSpPr>
        <xdr:spPr>
          <a:xfrm>
            <a:off x="9264437" y="2836296"/>
            <a:ext cx="1729818"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Straight Arrow Connector 137"/>
          <xdr:cNvCxnSpPr>
            <a:stCxn id="133" idx="2"/>
            <a:endCxn id="134" idx="6"/>
          </xdr:cNvCxnSpPr>
        </xdr:nvCxnSpPr>
        <xdr:spPr>
          <a:xfrm flipH="1">
            <a:off x="8475786" y="4010646"/>
            <a:ext cx="1512286"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9" name="Text 42"/>
          <xdr:cNvSpPr txBox="1">
            <a:spLocks noChangeArrowheads="1"/>
          </xdr:cNvSpPr>
        </xdr:nvSpPr>
        <xdr:spPr bwMode="auto">
          <a:xfrm>
            <a:off x="37572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0" name="Text 42"/>
          <xdr:cNvSpPr txBox="1">
            <a:spLocks noChangeArrowheads="1"/>
          </xdr:cNvSpPr>
        </xdr:nvSpPr>
        <xdr:spPr bwMode="auto">
          <a:xfrm>
            <a:off x="99880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1" name="Text 42"/>
          <xdr:cNvSpPr txBox="1">
            <a:spLocks noChangeArrowheads="1"/>
          </xdr:cNvSpPr>
        </xdr:nvSpPr>
        <xdr:spPr bwMode="auto">
          <a:xfrm>
            <a:off x="1721298"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2" name="Text 42"/>
          <xdr:cNvSpPr txBox="1">
            <a:spLocks noChangeArrowheads="1"/>
          </xdr:cNvSpPr>
        </xdr:nvSpPr>
        <xdr:spPr bwMode="auto">
          <a:xfrm>
            <a:off x="8113044"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3" name="Text 42"/>
          <xdr:cNvSpPr txBox="1">
            <a:spLocks noChangeArrowheads="1"/>
          </xdr:cNvSpPr>
        </xdr:nvSpPr>
        <xdr:spPr bwMode="auto">
          <a:xfrm>
            <a:off x="8438705" y="4143892"/>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4" name="Text 42"/>
          <xdr:cNvSpPr txBox="1">
            <a:spLocks noChangeArrowheads="1"/>
          </xdr:cNvSpPr>
        </xdr:nvSpPr>
        <xdr:spPr bwMode="auto">
          <a:xfrm>
            <a:off x="2205771" y="4174753"/>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5" name="Text 42"/>
          <xdr:cNvSpPr txBox="1">
            <a:spLocks noChangeArrowheads="1"/>
          </xdr:cNvSpPr>
        </xdr:nvSpPr>
        <xdr:spPr bwMode="auto">
          <a:xfrm>
            <a:off x="842651" y="2917704"/>
            <a:ext cx="657189" cy="178492"/>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6" name="Text 42"/>
          <xdr:cNvSpPr txBox="1">
            <a:spLocks noChangeArrowheads="1"/>
          </xdr:cNvSpPr>
        </xdr:nvSpPr>
        <xdr:spPr bwMode="auto">
          <a:xfrm>
            <a:off x="7121388" y="2896650"/>
            <a:ext cx="766457" cy="1961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7" name="Text 42"/>
          <xdr:cNvSpPr txBox="1">
            <a:spLocks noChangeArrowheads="1"/>
          </xdr:cNvSpPr>
        </xdr:nvSpPr>
        <xdr:spPr bwMode="auto">
          <a:xfrm>
            <a:off x="9465192" y="3832595"/>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pUAUC</a:t>
            </a:r>
          </a:p>
        </xdr:txBody>
      </xdr:sp>
      <xdr:sp macro="" textlink="">
        <xdr:nvSpPr>
          <xdr:cNvPr id="148" name="Text 42"/>
          <xdr:cNvSpPr txBox="1">
            <a:spLocks noChangeArrowheads="1"/>
          </xdr:cNvSpPr>
        </xdr:nvSpPr>
        <xdr:spPr bwMode="auto">
          <a:xfrm>
            <a:off x="10457243" y="2817711"/>
            <a:ext cx="1734757" cy="165389"/>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1-pUAUC</a:t>
            </a:r>
          </a:p>
        </xdr:txBody>
      </xdr:sp>
      <xdr:sp macro="" textlink="">
        <xdr:nvSpPr>
          <xdr:cNvPr id="149" name="Text 42"/>
          <xdr:cNvSpPr txBox="1">
            <a:spLocks noChangeArrowheads="1"/>
          </xdr:cNvSpPr>
        </xdr:nvSpPr>
        <xdr:spPr bwMode="auto">
          <a:xfrm>
            <a:off x="4401565" y="2925541"/>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0" name="Text 42"/>
          <xdr:cNvSpPr txBox="1">
            <a:spLocks noChangeArrowheads="1"/>
          </xdr:cNvSpPr>
        </xdr:nvSpPr>
        <xdr:spPr bwMode="auto">
          <a:xfrm>
            <a:off x="3061813" y="3832595"/>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1" name="Text 51"/>
          <xdr:cNvSpPr txBox="1">
            <a:spLocks noChangeArrowheads="1"/>
          </xdr:cNvSpPr>
        </xdr:nvSpPr>
        <xdr:spPr bwMode="auto">
          <a:xfrm>
            <a:off x="5406078" y="317852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2" name="Text 51"/>
          <xdr:cNvSpPr txBox="1">
            <a:spLocks noChangeArrowheads="1"/>
          </xdr:cNvSpPr>
        </xdr:nvSpPr>
        <xdr:spPr bwMode="auto">
          <a:xfrm>
            <a:off x="5406078" y="3338364"/>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3" name="Text 51"/>
          <xdr:cNvSpPr txBox="1">
            <a:spLocks noChangeArrowheads="1"/>
          </xdr:cNvSpPr>
        </xdr:nvSpPr>
        <xdr:spPr bwMode="auto">
          <a:xfrm>
            <a:off x="233051" y="3219122"/>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4" name="Text 51"/>
          <xdr:cNvSpPr txBox="1">
            <a:spLocks noChangeArrowheads="1"/>
          </xdr:cNvSpPr>
        </xdr:nvSpPr>
        <xdr:spPr bwMode="auto">
          <a:xfrm>
            <a:off x="233051" y="3378966"/>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sp macro="" textlink="">
        <xdr:nvSpPr>
          <xdr:cNvPr id="155" name="Text 51"/>
          <xdr:cNvSpPr txBox="1">
            <a:spLocks noChangeArrowheads="1"/>
          </xdr:cNvSpPr>
        </xdr:nvSpPr>
        <xdr:spPr bwMode="auto">
          <a:xfrm>
            <a:off x="11437065" y="31718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6" name="Text 51"/>
          <xdr:cNvSpPr txBox="1">
            <a:spLocks noChangeArrowheads="1"/>
          </xdr:cNvSpPr>
        </xdr:nvSpPr>
        <xdr:spPr bwMode="auto">
          <a:xfrm>
            <a:off x="11437065" y="333167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7" name="Text 51"/>
          <xdr:cNvSpPr txBox="1">
            <a:spLocks noChangeArrowheads="1"/>
          </xdr:cNvSpPr>
        </xdr:nvSpPr>
        <xdr:spPr bwMode="auto">
          <a:xfrm>
            <a:off x="6492456" y="3164391"/>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8" name="Text 51"/>
          <xdr:cNvSpPr txBox="1">
            <a:spLocks noChangeArrowheads="1"/>
          </xdr:cNvSpPr>
        </xdr:nvSpPr>
        <xdr:spPr bwMode="auto">
          <a:xfrm>
            <a:off x="6492456" y="33242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grpSp>
    <xdr:clientData/>
  </xdr:twoCellAnchor>
  <xdr:twoCellAnchor>
    <xdr:from>
      <xdr:col>0</xdr:col>
      <xdr:colOff>0</xdr:colOff>
      <xdr:row>15</xdr:row>
      <xdr:rowOff>161925</xdr:rowOff>
    </xdr:from>
    <xdr:to>
      <xdr:col>11</xdr:col>
      <xdr:colOff>582777</xdr:colOff>
      <xdr:row>35</xdr:row>
      <xdr:rowOff>140539</xdr:rowOff>
    </xdr:to>
    <xdr:grpSp>
      <xdr:nvGrpSpPr>
        <xdr:cNvPr id="171" name="Group 170"/>
        <xdr:cNvGrpSpPr/>
      </xdr:nvGrpSpPr>
      <xdr:grpSpPr>
        <a:xfrm>
          <a:off x="0" y="3028084"/>
          <a:ext cx="7250277" cy="3788614"/>
          <a:chOff x="845975" y="386145"/>
          <a:chExt cx="10447402" cy="5564642"/>
        </a:xfrm>
      </xdr:grpSpPr>
      <xdr:sp macro="" textlink="">
        <xdr:nvSpPr>
          <xdr:cNvPr id="172" name="Oval 171"/>
          <xdr:cNvSpPr/>
        </xdr:nvSpPr>
        <xdr:spPr>
          <a:xfrm>
            <a:off x="723770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Asthma-Related mortality </a:t>
            </a:r>
          </a:p>
        </xdr:txBody>
      </xdr:sp>
      <xdr:sp macro="" textlink="">
        <xdr:nvSpPr>
          <xdr:cNvPr id="173" name="Oval 172"/>
          <xdr:cNvSpPr/>
        </xdr:nvSpPr>
        <xdr:spPr>
          <a:xfrm>
            <a:off x="447005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Other-Cause mortality </a:t>
            </a:r>
          </a:p>
        </xdr:txBody>
      </xdr:sp>
      <xdr:sp macro="" textlink="">
        <xdr:nvSpPr>
          <xdr:cNvPr id="174" name="Oval 173"/>
          <xdr:cNvSpPr/>
        </xdr:nvSpPr>
        <xdr:spPr>
          <a:xfrm>
            <a:off x="845975" y="3290620"/>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 or</a:t>
            </a:r>
          </a:p>
          <a:p>
            <a:pPr algn="ctr"/>
            <a:r>
              <a:rPr lang="en-US" sz="1200">
                <a:solidFill>
                  <a:schemeClr val="tx1"/>
                </a:solidFill>
              </a:rPr>
              <a:t>Uncontrolled</a:t>
            </a:r>
          </a:p>
        </xdr:txBody>
      </xdr:sp>
      <xdr:cxnSp macro="">
        <xdr:nvCxnSpPr>
          <xdr:cNvPr id="175" name="Straight Arrow Connector 174"/>
          <xdr:cNvCxnSpPr>
            <a:stCxn id="174" idx="7"/>
            <a:endCxn id="230" idx="3"/>
          </xdr:cNvCxnSpPr>
        </xdr:nvCxnSpPr>
        <xdr:spPr>
          <a:xfrm flipV="1">
            <a:off x="2596802" y="1680133"/>
            <a:ext cx="785602"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 name="Straight Arrow Connector 222"/>
          <xdr:cNvCxnSpPr>
            <a:stCxn id="174" idx="7"/>
            <a:endCxn id="231" idx="3"/>
          </xdr:cNvCxnSpPr>
        </xdr:nvCxnSpPr>
        <xdr:spPr>
          <a:xfrm flipV="1">
            <a:off x="2596802" y="1680133"/>
            <a:ext cx="3835457"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4" name="Straight Arrow Connector 223"/>
          <xdr:cNvCxnSpPr>
            <a:stCxn id="174" idx="7"/>
            <a:endCxn id="232" idx="3"/>
          </xdr:cNvCxnSpPr>
        </xdr:nvCxnSpPr>
        <xdr:spPr>
          <a:xfrm flipV="1">
            <a:off x="2596802" y="1687395"/>
            <a:ext cx="6985668" cy="17841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5" name="Straight Arrow Connector 224"/>
          <xdr:cNvCxnSpPr>
            <a:stCxn id="230" idx="4"/>
            <a:endCxn id="173" idx="0"/>
          </xdr:cNvCxnSpPr>
        </xdr:nvCxnSpPr>
        <xdr:spPr>
          <a:xfrm>
            <a:off x="4046231" y="1840320"/>
            <a:ext cx="1449433"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6" name="Straight Arrow Connector 225"/>
          <xdr:cNvCxnSpPr>
            <a:stCxn id="231" idx="4"/>
            <a:endCxn id="173" idx="0"/>
          </xdr:cNvCxnSpPr>
        </xdr:nvCxnSpPr>
        <xdr:spPr>
          <a:xfrm flipH="1">
            <a:off x="5495664" y="1840320"/>
            <a:ext cx="1617902"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7" name="Straight Arrow Connector 226"/>
          <xdr:cNvCxnSpPr>
            <a:stCxn id="232" idx="4"/>
            <a:endCxn id="173" idx="0"/>
          </xdr:cNvCxnSpPr>
        </xdr:nvCxnSpPr>
        <xdr:spPr>
          <a:xfrm flipH="1">
            <a:off x="5495664" y="1841855"/>
            <a:ext cx="479548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8" name="Straight Arrow Connector 227"/>
          <xdr:cNvCxnSpPr>
            <a:stCxn id="232" idx="4"/>
            <a:endCxn id="172" idx="0"/>
          </xdr:cNvCxnSpPr>
        </xdr:nvCxnSpPr>
        <xdr:spPr>
          <a:xfrm flipH="1">
            <a:off x="8263314" y="1841855"/>
            <a:ext cx="202783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9" name="Straight Arrow Connector 228"/>
          <xdr:cNvCxnSpPr>
            <a:stCxn id="174" idx="5"/>
            <a:endCxn id="173" idx="0"/>
          </xdr:cNvCxnSpPr>
        </xdr:nvCxnSpPr>
        <xdr:spPr>
          <a:xfrm>
            <a:off x="2596802" y="4345334"/>
            <a:ext cx="2898862" cy="3697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0" name="Oval 229"/>
          <xdr:cNvSpPr/>
        </xdr:nvSpPr>
        <xdr:spPr>
          <a:xfrm>
            <a:off x="3107437" y="746497"/>
            <a:ext cx="1877589"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Oral Steroid Burst Exacerbation</a:t>
            </a:r>
          </a:p>
        </xdr:txBody>
      </xdr:sp>
      <xdr:sp macro="" textlink="">
        <xdr:nvSpPr>
          <xdr:cNvPr id="231" name="Oval 230"/>
          <xdr:cNvSpPr/>
        </xdr:nvSpPr>
        <xdr:spPr>
          <a:xfrm>
            <a:off x="6150054" y="746497"/>
            <a:ext cx="1927025"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Emergency Room Exacerbation</a:t>
            </a:r>
          </a:p>
        </xdr:txBody>
      </xdr:sp>
      <xdr:sp macro="" textlink="">
        <xdr:nvSpPr>
          <xdr:cNvPr id="232" name="Oval 231"/>
          <xdr:cNvSpPr/>
        </xdr:nvSpPr>
        <xdr:spPr>
          <a:xfrm>
            <a:off x="9288924" y="787140"/>
            <a:ext cx="2004453" cy="105471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Hospitalization Exacerbation</a:t>
            </a:r>
          </a:p>
        </xdr:txBody>
      </xdr:sp>
      <xdr:cxnSp macro="">
        <xdr:nvCxnSpPr>
          <xdr:cNvPr id="233" name="Straight Arrow Connector 232"/>
          <xdr:cNvCxnSpPr>
            <a:stCxn id="230" idx="3"/>
            <a:endCxn id="174" idx="7"/>
          </xdr:cNvCxnSpPr>
        </xdr:nvCxnSpPr>
        <xdr:spPr>
          <a:xfrm flipH="1">
            <a:off x="2596802" y="1680133"/>
            <a:ext cx="785602"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4" name="Straight Arrow Connector 233"/>
          <xdr:cNvCxnSpPr>
            <a:stCxn id="231" idx="3"/>
            <a:endCxn id="174" idx="7"/>
          </xdr:cNvCxnSpPr>
        </xdr:nvCxnSpPr>
        <xdr:spPr>
          <a:xfrm flipH="1">
            <a:off x="2596802" y="1680133"/>
            <a:ext cx="3835457"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5" name="Straight Arrow Connector 234"/>
          <xdr:cNvCxnSpPr>
            <a:stCxn id="232" idx="3"/>
            <a:endCxn id="174" idx="7"/>
          </xdr:cNvCxnSpPr>
        </xdr:nvCxnSpPr>
        <xdr:spPr>
          <a:xfrm flipH="1">
            <a:off x="2596802" y="1687395"/>
            <a:ext cx="6985668" cy="1784186"/>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6" name="Text 42"/>
          <xdr:cNvSpPr txBox="1">
            <a:spLocks noChangeArrowheads="1"/>
          </xdr:cNvSpPr>
        </xdr:nvSpPr>
        <xdr:spPr bwMode="auto">
          <a:xfrm>
            <a:off x="3614938" y="4584104"/>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37" name="Text 42"/>
          <xdr:cNvSpPr txBox="1">
            <a:spLocks noChangeArrowheads="1"/>
          </xdr:cNvSpPr>
        </xdr:nvSpPr>
        <xdr:spPr bwMode="auto">
          <a:xfrm>
            <a:off x="9093366" y="3631915"/>
            <a:ext cx="1140294" cy="15301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amrHOEX</a:t>
            </a:r>
            <a:endParaRPr lang="en-US" sz="500" b="0" i="0" u="none" strike="noStrike" baseline="0">
              <a:solidFill>
                <a:srgbClr val="3333CC"/>
              </a:solidFill>
              <a:latin typeface="Arial"/>
              <a:cs typeface="Arial"/>
            </a:endParaRPr>
          </a:p>
        </xdr:txBody>
      </xdr:sp>
      <xdr:sp macro="" textlink="">
        <xdr:nvSpPr>
          <xdr:cNvPr id="238" name="Text 42"/>
          <xdr:cNvSpPr txBox="1">
            <a:spLocks noChangeArrowheads="1"/>
          </xdr:cNvSpPr>
        </xdr:nvSpPr>
        <xdr:spPr bwMode="auto">
          <a:xfrm>
            <a:off x="2670431" y="1820532"/>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rrOSEX</a:t>
            </a:r>
            <a:endParaRPr lang="en-US" sz="500" b="0" i="0" u="none" strike="noStrike" baseline="0">
              <a:solidFill>
                <a:srgbClr val="3333CC"/>
              </a:solidFill>
              <a:latin typeface="Arial"/>
              <a:cs typeface="Arial"/>
            </a:endParaRPr>
          </a:p>
        </xdr:txBody>
      </xdr:sp>
      <xdr:sp macro="" textlink="">
        <xdr:nvSpPr>
          <xdr:cNvPr id="239" name="Text 42"/>
          <xdr:cNvSpPr txBox="1">
            <a:spLocks noChangeArrowheads="1"/>
          </xdr:cNvSpPr>
        </xdr:nvSpPr>
        <xdr:spPr bwMode="auto">
          <a:xfrm>
            <a:off x="5666015" y="2084249"/>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rrEREX</a:t>
            </a:r>
            <a:endParaRPr lang="en-US" sz="500" b="0" i="0" u="none" strike="noStrike" baseline="0">
              <a:solidFill>
                <a:srgbClr val="3333CC"/>
              </a:solidFill>
              <a:latin typeface="Arial"/>
              <a:cs typeface="Arial"/>
            </a:endParaRPr>
          </a:p>
        </xdr:txBody>
      </xdr:sp>
      <xdr:sp macro="" textlink="">
        <xdr:nvSpPr>
          <xdr:cNvPr id="240" name="Text 42"/>
          <xdr:cNvSpPr txBox="1">
            <a:spLocks noChangeArrowheads="1"/>
          </xdr:cNvSpPr>
        </xdr:nvSpPr>
        <xdr:spPr bwMode="auto">
          <a:xfrm>
            <a:off x="8347774" y="16801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rrHOEX</a:t>
            </a:r>
            <a:endParaRPr lang="en-US" sz="500" b="0" i="0" u="none" strike="noStrike" baseline="0">
              <a:solidFill>
                <a:srgbClr val="3333CC"/>
              </a:solidFill>
              <a:latin typeface="Arial"/>
              <a:cs typeface="Arial"/>
            </a:endParaRPr>
          </a:p>
        </xdr:txBody>
      </xdr:sp>
      <xdr:sp macro="" textlink="">
        <xdr:nvSpPr>
          <xdr:cNvPr id="241" name="Text 42"/>
          <xdr:cNvSpPr txBox="1">
            <a:spLocks noChangeArrowheads="1"/>
          </xdr:cNvSpPr>
        </xdr:nvSpPr>
        <xdr:spPr bwMode="auto">
          <a:xfrm>
            <a:off x="3199002" y="2181925"/>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42" name="Text 51"/>
          <xdr:cNvSpPr txBox="1">
            <a:spLocks noChangeArrowheads="1"/>
          </xdr:cNvSpPr>
        </xdr:nvSpPr>
        <xdr:spPr bwMode="auto">
          <a:xfrm>
            <a:off x="1573186" y="460993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cNES</a:t>
            </a:r>
          </a:p>
        </xdr:txBody>
      </xdr:sp>
      <xdr:sp macro="" textlink="">
        <xdr:nvSpPr>
          <xdr:cNvPr id="243" name="Text 51"/>
          <xdr:cNvSpPr txBox="1">
            <a:spLocks noChangeArrowheads="1"/>
          </xdr:cNvSpPr>
        </xdr:nvSpPr>
        <xdr:spPr bwMode="auto">
          <a:xfrm>
            <a:off x="3829823"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cOSEX</a:t>
            </a:r>
          </a:p>
        </xdr:txBody>
      </xdr:sp>
      <xdr:sp macro="" textlink="">
        <xdr:nvSpPr>
          <xdr:cNvPr id="244" name="Text 51"/>
          <xdr:cNvSpPr txBox="1">
            <a:spLocks noChangeArrowheads="1"/>
          </xdr:cNvSpPr>
        </xdr:nvSpPr>
        <xdr:spPr bwMode="auto">
          <a:xfrm>
            <a:off x="6808766"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cEREX</a:t>
            </a:r>
          </a:p>
        </xdr:txBody>
      </xdr:sp>
      <xdr:sp macro="" textlink="">
        <xdr:nvSpPr>
          <xdr:cNvPr id="245" name="Text 51"/>
          <xdr:cNvSpPr txBox="1">
            <a:spLocks noChangeArrowheads="1"/>
          </xdr:cNvSpPr>
        </xdr:nvSpPr>
        <xdr:spPr bwMode="auto">
          <a:xfrm>
            <a:off x="9986350"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cHOEX</a:t>
            </a:r>
          </a:p>
        </xdr:txBody>
      </xdr:sp>
      <xdr:sp macro="" textlink="">
        <xdr:nvSpPr>
          <xdr:cNvPr id="246" name="Text 51"/>
          <xdr:cNvSpPr txBox="1">
            <a:spLocks noChangeArrowheads="1"/>
          </xdr:cNvSpPr>
        </xdr:nvSpPr>
        <xdr:spPr bwMode="auto">
          <a:xfrm>
            <a:off x="1573186" y="4769783"/>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a:t>
            </a:r>
            <a:r>
              <a:rPr lang="en-US" sz="500" b="0" i="0" u="none" strike="noStrike" baseline="0">
                <a:solidFill>
                  <a:schemeClr val="accent6"/>
                </a:solidFill>
                <a:latin typeface="Arial"/>
                <a:cs typeface="Arial"/>
              </a:rPr>
              <a:t>NES</a:t>
            </a:r>
          </a:p>
        </xdr:txBody>
      </xdr:sp>
      <xdr:sp macro="" textlink="">
        <xdr:nvSpPr>
          <xdr:cNvPr id="247" name="Text 51"/>
          <xdr:cNvSpPr txBox="1">
            <a:spLocks noChangeArrowheads="1"/>
          </xdr:cNvSpPr>
        </xdr:nvSpPr>
        <xdr:spPr bwMode="auto">
          <a:xfrm>
            <a:off x="3829823"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uOS</a:t>
            </a:r>
            <a:r>
              <a:rPr lang="en-US" sz="500" b="0" i="0" u="none" strike="noStrike" baseline="0">
                <a:solidFill>
                  <a:schemeClr val="accent6"/>
                </a:solidFill>
                <a:latin typeface="Arial"/>
                <a:cs typeface="Arial"/>
              </a:rPr>
              <a:t>EX</a:t>
            </a:r>
          </a:p>
        </xdr:txBody>
      </xdr:sp>
      <xdr:sp macro="" textlink="">
        <xdr:nvSpPr>
          <xdr:cNvPr id="248" name="Text 51"/>
          <xdr:cNvSpPr txBox="1">
            <a:spLocks noChangeArrowheads="1"/>
          </xdr:cNvSpPr>
        </xdr:nvSpPr>
        <xdr:spPr bwMode="auto">
          <a:xfrm>
            <a:off x="6808766"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uER</a:t>
            </a:r>
            <a:r>
              <a:rPr lang="en-US" sz="500" b="0" i="0" u="none" strike="noStrike" baseline="0">
                <a:solidFill>
                  <a:schemeClr val="accent6"/>
                </a:solidFill>
                <a:latin typeface="Arial"/>
                <a:cs typeface="Arial"/>
              </a:rPr>
              <a:t>EX</a:t>
            </a:r>
          </a:p>
        </xdr:txBody>
      </xdr:sp>
      <xdr:sp macro="" textlink="">
        <xdr:nvSpPr>
          <xdr:cNvPr id="249" name="Text 51"/>
          <xdr:cNvSpPr txBox="1">
            <a:spLocks noChangeArrowheads="1"/>
          </xdr:cNvSpPr>
        </xdr:nvSpPr>
        <xdr:spPr bwMode="auto">
          <a:xfrm>
            <a:off x="9986350"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uHO</a:t>
            </a:r>
            <a:r>
              <a:rPr lang="en-US" sz="500" b="0" i="0" u="none" strike="noStrike" baseline="0">
                <a:solidFill>
                  <a:schemeClr val="accent6"/>
                </a:solidFill>
                <a:latin typeface="Arial"/>
                <a:cs typeface="Arial"/>
              </a:rPr>
              <a:t>EX</a:t>
            </a:r>
          </a:p>
        </xdr:txBody>
      </xdr:sp>
      <xdr:sp macro="" textlink="">
        <xdr:nvSpPr>
          <xdr:cNvPr id="250" name="Text 42"/>
          <xdr:cNvSpPr txBox="1">
            <a:spLocks noChangeArrowheads="1"/>
          </xdr:cNvSpPr>
        </xdr:nvSpPr>
        <xdr:spPr bwMode="auto">
          <a:xfrm>
            <a:off x="4353463" y="36325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1" name="Text 42"/>
          <xdr:cNvSpPr txBox="1">
            <a:spLocks noChangeArrowheads="1"/>
          </xdr:cNvSpPr>
        </xdr:nvSpPr>
        <xdr:spPr bwMode="auto">
          <a:xfrm>
            <a:off x="5639806" y="31775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2" name="Text 42"/>
          <xdr:cNvSpPr txBox="1">
            <a:spLocks noChangeArrowheads="1"/>
          </xdr:cNvSpPr>
        </xdr:nvSpPr>
        <xdr:spPr bwMode="auto">
          <a:xfrm>
            <a:off x="6970980" y="33299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3" name="Text 42"/>
          <xdr:cNvSpPr txBox="1">
            <a:spLocks noChangeArrowheads="1"/>
          </xdr:cNvSpPr>
        </xdr:nvSpPr>
        <xdr:spPr bwMode="auto">
          <a:xfrm>
            <a:off x="5223777" y="1730921"/>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54" name="Text 42"/>
          <xdr:cNvSpPr txBox="1">
            <a:spLocks noChangeArrowheads="1"/>
          </xdr:cNvSpPr>
        </xdr:nvSpPr>
        <xdr:spPr bwMode="auto">
          <a:xfrm flipV="1">
            <a:off x="8183085" y="2096331"/>
            <a:ext cx="1105837" cy="19308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1-mr[age]-(amrHOEX)</a:t>
            </a:r>
            <a:endParaRPr lang="en-US" sz="500" b="0" i="0" u="none" strike="noStrike" baseline="0">
              <a:solidFill>
                <a:srgbClr val="FF0000"/>
              </a:solidFill>
              <a:latin typeface="Arial"/>
              <a:cs typeface="Arial"/>
            </a:endParaRPr>
          </a:p>
        </xdr:txBody>
      </xdr:sp>
      <xdr:cxnSp macro="">
        <xdr:nvCxnSpPr>
          <xdr:cNvPr id="255" name="Straight Arrow Connector 254"/>
          <xdr:cNvCxnSpPr>
            <a:stCxn id="174" idx="5"/>
            <a:endCxn id="172" idx="1"/>
          </xdr:cNvCxnSpPr>
        </xdr:nvCxnSpPr>
        <xdr:spPr>
          <a:xfrm>
            <a:off x="2596802" y="4345334"/>
            <a:ext cx="4941295" cy="5507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 name="Text 42"/>
          <xdr:cNvSpPr txBox="1">
            <a:spLocks noChangeArrowheads="1"/>
          </xdr:cNvSpPr>
        </xdr:nvSpPr>
        <xdr:spPr bwMode="auto">
          <a:xfrm>
            <a:off x="6489411" y="4526295"/>
            <a:ext cx="871427" cy="22671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amr/amrc</a:t>
            </a:r>
          </a:p>
          <a:p>
            <a:pPr algn="ctr" rtl="0">
              <a:defRPr sz="1000"/>
            </a:pPr>
            <a:endParaRPr lang="en-US" sz="500" b="0" i="0" u="none" strike="noStrike" baseline="0">
              <a:solidFill>
                <a:srgbClr val="3333CC"/>
              </a:solidFill>
              <a:latin typeface="Arial"/>
              <a:cs typeface="Arial"/>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4</xdr:row>
          <xdr:rowOff>28575</xdr:rowOff>
        </xdr:from>
        <xdr:to>
          <xdr:col>3</xdr:col>
          <xdr:colOff>866775</xdr:colOff>
          <xdr:row>7</xdr:row>
          <xdr:rowOff>85725</xdr:rowOff>
        </xdr:to>
        <xdr:sp macro="" textlink="">
          <xdr:nvSpPr>
            <xdr:cNvPr id="2049" name="Group Box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xdr:row>
          <xdr:rowOff>66675</xdr:rowOff>
        </xdr:from>
        <xdr:to>
          <xdr:col>3</xdr:col>
          <xdr:colOff>295275</xdr:colOff>
          <xdr:row>5</xdr:row>
          <xdr:rowOff>114300</xdr:rowOff>
        </xdr:to>
        <xdr:sp macro="" textlink="">
          <xdr:nvSpPr>
            <xdr:cNvPr id="2050" name="Option 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5</xdr:row>
          <xdr:rowOff>142875</xdr:rowOff>
        </xdr:from>
        <xdr:to>
          <xdr:col>3</xdr:col>
          <xdr:colOff>295275</xdr:colOff>
          <xdr:row>7</xdr:row>
          <xdr:rowOff>28575</xdr:rowOff>
        </xdr:to>
        <xdr:sp macro="" textlink="">
          <xdr:nvSpPr>
            <xdr:cNvPr id="2051" name="Option Button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504825</xdr:colOff>
          <xdr:row>9</xdr:row>
          <xdr:rowOff>47625</xdr:rowOff>
        </xdr:from>
        <xdr:to>
          <xdr:col>11</xdr:col>
          <xdr:colOff>466725</xdr:colOff>
          <xdr:row>10</xdr:row>
          <xdr:rowOff>123825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0</xdr:rowOff>
        </xdr:from>
        <xdr:to>
          <xdr:col>13</xdr:col>
          <xdr:colOff>523875</xdr:colOff>
          <xdr:row>5</xdr:row>
          <xdr:rowOff>9525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Subgroup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1142999</xdr:colOff>
      <xdr:row>29</xdr:row>
      <xdr:rowOff>57150</xdr:rowOff>
    </xdr:from>
    <xdr:to>
      <xdr:col>28</xdr:col>
      <xdr:colOff>323849</xdr:colOff>
      <xdr:row>60</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552449</xdr:colOff>
      <xdr:row>3</xdr:row>
      <xdr:rowOff>123825</xdr:rowOff>
    </xdr:from>
    <xdr:to>
      <xdr:col>36</xdr:col>
      <xdr:colOff>390524</xdr:colOff>
      <xdr:row>35</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10.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48129"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k\Dropbox\Academic%20Coursework\FS2016\PHSC%207611%20CEA\wk10\Example_5.7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RD_briggs_stude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od2_Example_3.5f.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inc CE plane"/>
      <sheetName val="Simulation"/>
      <sheetName val="CEA curve"/>
      <sheetName val="Sub-group results"/>
      <sheetName val="Sub-group CEACs"/>
      <sheetName val="Macros"/>
    </sheetNames>
    <sheetDataSet>
      <sheetData sheetId="0"/>
      <sheetData sheetId="1"/>
      <sheetData sheetId="2">
        <row r="8">
          <cell r="B8">
            <v>60</v>
          </cell>
        </row>
        <row r="9">
          <cell r="B9">
            <v>0</v>
          </cell>
        </row>
        <row r="11">
          <cell r="B11">
            <v>0.06</v>
          </cell>
        </row>
        <row r="12">
          <cell r="B12">
            <v>1.4999999999999999E-2</v>
          </cell>
        </row>
        <row r="16">
          <cell r="B16">
            <v>0.02</v>
          </cell>
        </row>
        <row r="17">
          <cell r="B17">
            <v>0.02</v>
          </cell>
        </row>
        <row r="18">
          <cell r="B18">
            <v>0.04</v>
          </cell>
        </row>
        <row r="22">
          <cell r="B22">
            <v>-5.4909350000000003</v>
          </cell>
        </row>
        <row r="23">
          <cell r="B23">
            <v>-3.6702199999999997E-2</v>
          </cell>
        </row>
        <row r="24">
          <cell r="B24">
            <v>0.768536</v>
          </cell>
        </row>
        <row r="25">
          <cell r="B25">
            <v>4.5597754184620288E-4</v>
          </cell>
        </row>
        <row r="26">
          <cell r="B26">
            <v>1.4536778596632325</v>
          </cell>
        </row>
        <row r="27">
          <cell r="B27">
            <v>0.26067678779517234</v>
          </cell>
        </row>
        <row r="32">
          <cell r="B32">
            <v>0</v>
          </cell>
        </row>
        <row r="33">
          <cell r="B33">
            <v>5294</v>
          </cell>
        </row>
        <row r="34">
          <cell r="B34">
            <v>0</v>
          </cell>
        </row>
        <row r="35">
          <cell r="B35">
            <v>394</v>
          </cell>
        </row>
        <row r="36">
          <cell r="B36">
            <v>579</v>
          </cell>
        </row>
        <row r="41">
          <cell r="B41">
            <v>0.85</v>
          </cell>
        </row>
        <row r="42">
          <cell r="B42">
            <v>0.75</v>
          </cell>
        </row>
        <row r="43">
          <cell r="B43">
            <v>0.3</v>
          </cell>
        </row>
      </sheetData>
      <sheetData sheetId="3">
        <row r="15">
          <cell r="C15">
            <v>35</v>
          </cell>
          <cell r="D15">
            <v>1.5100000000000001E-3</v>
          </cell>
          <cell r="E15">
            <v>9.8999999999999999E-4</v>
          </cell>
        </row>
        <row r="16">
          <cell r="C16">
            <v>45</v>
          </cell>
          <cell r="D16">
            <v>3.9300000000000003E-3</v>
          </cell>
          <cell r="E16">
            <v>2.5999999999999999E-3</v>
          </cell>
        </row>
        <row r="17">
          <cell r="C17">
            <v>55</v>
          </cell>
          <cell r="D17">
            <v>1.09E-2</v>
          </cell>
          <cell r="E17">
            <v>6.7000000000000002E-3</v>
          </cell>
        </row>
        <row r="18">
          <cell r="C18">
            <v>65</v>
          </cell>
          <cell r="D18">
            <v>3.1600000000000003E-2</v>
          </cell>
          <cell r="E18">
            <v>1.9300000000000001E-2</v>
          </cell>
        </row>
        <row r="19">
          <cell r="C19">
            <v>75</v>
          </cell>
          <cell r="D19">
            <v>8.0099999999999991E-2</v>
          </cell>
          <cell r="E19">
            <v>5.3499999999999999E-2</v>
          </cell>
        </row>
        <row r="20">
          <cell r="C20">
            <v>85</v>
          </cell>
          <cell r="D20">
            <v>0.18790000000000001</v>
          </cell>
          <cell r="E20">
            <v>0.15480000000000002</v>
          </cell>
        </row>
      </sheetData>
      <sheetData sheetId="4"/>
      <sheetData sheetId="5">
        <row r="7">
          <cell r="C7">
            <v>4.5587359988585874E-4</v>
          </cell>
          <cell r="E7">
            <v>6.7000000000000002E-3</v>
          </cell>
        </row>
        <row r="8">
          <cell r="C8">
            <v>7.9265538125916635E-4</v>
          </cell>
          <cell r="E8">
            <v>6.7000000000000002E-3</v>
          </cell>
        </row>
        <row r="9">
          <cell r="C9">
            <v>1.0023202487118299E-3</v>
          </cell>
          <cell r="E9">
            <v>6.7000000000000002E-3</v>
          </cell>
        </row>
        <row r="10">
          <cell r="C10">
            <v>1.1684809383689654E-3</v>
          </cell>
          <cell r="E10">
            <v>6.7000000000000002E-3</v>
          </cell>
        </row>
        <row r="11">
          <cell r="C11">
            <v>1.309944799567142E-3</v>
          </cell>
          <cell r="E11">
            <v>1.9300000000000001E-2</v>
          </cell>
        </row>
        <row r="12">
          <cell r="C12">
            <v>1.4349523261396602E-3</v>
          </cell>
          <cell r="E12">
            <v>1.9300000000000001E-2</v>
          </cell>
        </row>
        <row r="13">
          <cell r="C13">
            <v>1.5479957647099862E-3</v>
          </cell>
          <cell r="E13">
            <v>1.9300000000000001E-2</v>
          </cell>
        </row>
        <row r="14">
          <cell r="C14">
            <v>1.6518431162551028E-3</v>
          </cell>
          <cell r="E14">
            <v>1.9300000000000001E-2</v>
          </cell>
        </row>
        <row r="15">
          <cell r="C15">
            <v>1.7483419148011103E-3</v>
          </cell>
          <cell r="E15">
            <v>1.9300000000000001E-2</v>
          </cell>
        </row>
        <row r="16">
          <cell r="C16">
            <v>1.8387973086411158E-3</v>
          </cell>
          <cell r="E16">
            <v>1.9300000000000001E-2</v>
          </cell>
        </row>
        <row r="17">
          <cell r="C17">
            <v>1.9241713306532571E-3</v>
          </cell>
          <cell r="E17">
            <v>1.9300000000000001E-2</v>
          </cell>
        </row>
        <row r="18">
          <cell r="C18">
            <v>2.0051969719669938E-3</v>
          </cell>
          <cell r="E18">
            <v>1.9300000000000001E-2</v>
          </cell>
        </row>
        <row r="19">
          <cell r="C19">
            <v>2.0824477370303685E-3</v>
          </cell>
          <cell r="E19">
            <v>1.9300000000000001E-2</v>
          </cell>
        </row>
        <row r="20">
          <cell r="C20">
            <v>2.1563822245680431E-3</v>
          </cell>
          <cell r="E20">
            <v>1.9300000000000001E-2</v>
          </cell>
        </row>
        <row r="21">
          <cell r="C21">
            <v>2.2273738841613877E-3</v>
          </cell>
          <cell r="E21">
            <v>5.3499999999999999E-2</v>
          </cell>
        </row>
        <row r="22">
          <cell r="C22">
            <v>2.295731557633518E-3</v>
          </cell>
          <cell r="E22">
            <v>5.3499999999999999E-2</v>
          </cell>
        </row>
        <row r="23">
          <cell r="C23">
            <v>2.361714067431353E-3</v>
          </cell>
          <cell r="E23">
            <v>5.3499999999999999E-2</v>
          </cell>
        </row>
        <row r="24">
          <cell r="C24">
            <v>2.425540832006079E-3</v>
          </cell>
          <cell r="E24">
            <v>5.3499999999999999E-2</v>
          </cell>
        </row>
        <row r="25">
          <cell r="C25">
            <v>2.4873997543983783E-3</v>
          </cell>
          <cell r="E25">
            <v>5.3499999999999999E-2</v>
          </cell>
        </row>
        <row r="26">
          <cell r="C26">
            <v>2.5474531933036282E-3</v>
          </cell>
          <cell r="E26">
            <v>5.3499999999999999E-2</v>
          </cell>
        </row>
        <row r="27">
          <cell r="C27">
            <v>2.6058425566612975E-3</v>
          </cell>
          <cell r="E27">
            <v>5.3499999999999999E-2</v>
          </cell>
        </row>
        <row r="28">
          <cell r="C28">
            <v>2.6626918868932758E-3</v>
          </cell>
          <cell r="E28">
            <v>5.3499999999999999E-2</v>
          </cell>
        </row>
        <row r="29">
          <cell r="C29">
            <v>2.7181106954937695E-3</v>
          </cell>
          <cell r="E29">
            <v>5.3499999999999999E-2</v>
          </cell>
        </row>
        <row r="30">
          <cell r="C30">
            <v>2.7721962303374204E-3</v>
          </cell>
          <cell r="E30">
            <v>5.3499999999999999E-2</v>
          </cell>
        </row>
        <row r="31">
          <cell r="C31">
            <v>2.8250353084126045E-3</v>
          </cell>
          <cell r="E31">
            <v>0.15480000000000002</v>
          </cell>
        </row>
        <row r="32">
          <cell r="C32">
            <v>2.8767058115199973E-3</v>
          </cell>
          <cell r="E32">
            <v>0.15480000000000002</v>
          </cell>
        </row>
        <row r="33">
          <cell r="C33">
            <v>2.9272779176283681E-3</v>
          </cell>
          <cell r="E33">
            <v>0.15480000000000002</v>
          </cell>
        </row>
        <row r="34">
          <cell r="C34">
            <v>2.9768151227684836E-3</v>
          </cell>
          <cell r="E34">
            <v>0.15480000000000002</v>
          </cell>
        </row>
        <row r="35">
          <cell r="C35">
            <v>3.0253750953738168E-3</v>
          </cell>
          <cell r="E35">
            <v>0.15480000000000002</v>
          </cell>
        </row>
        <row r="36">
          <cell r="C36">
            <v>3.0730103954259569E-3</v>
          </cell>
          <cell r="E36">
            <v>0.15480000000000002</v>
          </cell>
        </row>
        <row r="37">
          <cell r="C37">
            <v>3.1197690836320957E-3</v>
          </cell>
          <cell r="E37">
            <v>0.15480000000000002</v>
          </cell>
        </row>
        <row r="38">
          <cell r="C38">
            <v>3.1656952404857108E-3</v>
          </cell>
          <cell r="E38">
            <v>0.15480000000000002</v>
          </cell>
        </row>
        <row r="39">
          <cell r="C39">
            <v>3.2108294109639557E-3</v>
          </cell>
          <cell r="E39">
            <v>0.15480000000000002</v>
          </cell>
        </row>
        <row r="40">
          <cell r="C40">
            <v>3.2552089874650081E-3</v>
          </cell>
          <cell r="E40">
            <v>0.15480000000000002</v>
          </cell>
        </row>
        <row r="41">
          <cell r="C41">
            <v>3.2988685411393659E-3</v>
          </cell>
          <cell r="E41">
            <v>0.15480000000000002</v>
          </cell>
        </row>
        <row r="42">
          <cell r="C42">
            <v>3.3418401098594952E-3</v>
          </cell>
          <cell r="E42">
            <v>0.15480000000000002</v>
          </cell>
        </row>
        <row r="43">
          <cell r="C43">
            <v>3.3841534495534509E-3</v>
          </cell>
          <cell r="E43">
            <v>0.15480000000000002</v>
          </cell>
        </row>
        <row r="44">
          <cell r="C44">
            <v>3.4258362544402621E-3</v>
          </cell>
          <cell r="E44">
            <v>0.15480000000000002</v>
          </cell>
        </row>
        <row r="45">
          <cell r="C45">
            <v>3.4669143507320976E-3</v>
          </cell>
          <cell r="E45">
            <v>0.15480000000000002</v>
          </cell>
        </row>
        <row r="46">
          <cell r="C46">
            <v>3.5074118676067245E-3</v>
          </cell>
          <cell r="E46">
            <v>0.15480000000000002</v>
          </cell>
        </row>
        <row r="47">
          <cell r="C47">
            <v>3.5473513886211672E-3</v>
          </cell>
          <cell r="E47">
            <v>0.15480000000000002</v>
          </cell>
        </row>
        <row r="48">
          <cell r="C48">
            <v>3.5867540862291047E-3</v>
          </cell>
          <cell r="E48">
            <v>0.15480000000000002</v>
          </cell>
        </row>
        <row r="49">
          <cell r="C49">
            <v>3.6256398416483204E-3</v>
          </cell>
          <cell r="E49">
            <v>0.15480000000000002</v>
          </cell>
        </row>
        <row r="50">
          <cell r="C50">
            <v>3.6640273519783495E-3</v>
          </cell>
          <cell r="E50">
            <v>0.15480000000000002</v>
          </cell>
        </row>
        <row r="51">
          <cell r="C51">
            <v>3.701934226185033E-3</v>
          </cell>
          <cell r="E51">
            <v>0.15480000000000002</v>
          </cell>
        </row>
        <row r="52">
          <cell r="C52">
            <v>3.7393770713346486E-3</v>
          </cell>
          <cell r="E52">
            <v>0.15480000000000002</v>
          </cell>
        </row>
        <row r="53">
          <cell r="C53">
            <v>3.7763715702551215E-3</v>
          </cell>
          <cell r="E53">
            <v>0.15480000000000002</v>
          </cell>
        </row>
        <row r="54">
          <cell r="C54">
            <v>3.8129325516462753E-3</v>
          </cell>
          <cell r="E54">
            <v>0.15480000000000002</v>
          </cell>
        </row>
        <row r="55">
          <cell r="C55">
            <v>3.8490740535132018E-3</v>
          </cell>
          <cell r="E55">
            <v>0.15480000000000002</v>
          </cell>
        </row>
        <row r="56">
          <cell r="C56">
            <v>3.8848093806849171E-3</v>
          </cell>
          <cell r="E56">
            <v>0.15480000000000002</v>
          </cell>
        </row>
        <row r="57">
          <cell r="C57">
            <v>3.9201511570746694E-3</v>
          </cell>
          <cell r="E57">
            <v>0.15480000000000002</v>
          </cell>
        </row>
        <row r="58">
          <cell r="C58">
            <v>3.9551113732601006E-3</v>
          </cell>
          <cell r="E58">
            <v>0.15480000000000002</v>
          </cell>
        </row>
        <row r="59">
          <cell r="C59">
            <v>3.9897014298826416E-3</v>
          </cell>
          <cell r="E59">
            <v>0.15480000000000002</v>
          </cell>
        </row>
        <row r="60">
          <cell r="C60">
            <v>4.0239321773068992E-3</v>
          </cell>
          <cell r="E60">
            <v>0.15480000000000002</v>
          </cell>
        </row>
        <row r="61">
          <cell r="C61">
            <v>4.0578139519237277E-3</v>
          </cell>
          <cell r="E61">
            <v>0.15480000000000002</v>
          </cell>
        </row>
        <row r="62">
          <cell r="C62">
            <v>4.0913566094415987E-3</v>
          </cell>
          <cell r="E62">
            <v>0.15480000000000002</v>
          </cell>
        </row>
        <row r="63">
          <cell r="C63">
            <v>4.1245695554602557E-3</v>
          </cell>
          <cell r="E63">
            <v>0.15480000000000002</v>
          </cell>
        </row>
        <row r="64">
          <cell r="C64">
            <v>4.1574617735983255E-3</v>
          </cell>
          <cell r="E64">
            <v>0.15480000000000002</v>
          </cell>
        </row>
        <row r="65">
          <cell r="C65">
            <v>4.1900418514030369E-3</v>
          </cell>
          <cell r="E65">
            <v>0.15480000000000002</v>
          </cell>
        </row>
        <row r="66">
          <cell r="C66">
            <v>4.2223180042564312E-3</v>
          </cell>
          <cell r="E66">
            <v>0.15480000000000002</v>
          </cell>
        </row>
        <row r="68">
          <cell r="M68">
            <v>512.43465834364304</v>
          </cell>
          <cell r="O68">
            <v>14.653189614825321</v>
          </cell>
        </row>
      </sheetData>
      <sheetData sheetId="6">
        <row r="7">
          <cell r="C7">
            <v>1.1885569701708398E-4</v>
          </cell>
        </row>
        <row r="8">
          <cell r="C8">
            <v>2.0668743107066234E-4</v>
          </cell>
        </row>
        <row r="9">
          <cell r="C9">
            <v>2.6137848896035099E-4</v>
          </cell>
        </row>
        <row r="10">
          <cell r="C10">
            <v>3.0472751472521153E-4</v>
          </cell>
        </row>
        <row r="11">
          <cell r="C11">
            <v>3.416376814695532E-4</v>
          </cell>
        </row>
        <row r="12">
          <cell r="C12">
            <v>3.7425734652041243E-4</v>
          </cell>
        </row>
        <row r="13">
          <cell r="C13">
            <v>4.0375768278766433E-4</v>
          </cell>
        </row>
        <row r="14">
          <cell r="C14">
            <v>4.3086034210093604E-4</v>
          </cell>
        </row>
        <row r="15">
          <cell r="C15">
            <v>4.560470035290809E-4</v>
          </cell>
        </row>
        <row r="16">
          <cell r="C16">
            <v>4.7965794112503346E-4</v>
          </cell>
        </row>
        <row r="17">
          <cell r="C17">
            <v>5.0194397499225829E-4</v>
          </cell>
        </row>
        <row r="18">
          <cell r="C18">
            <v>5.2309621117774263E-4</v>
          </cell>
        </row>
        <row r="19">
          <cell r="C19">
            <v>5.4326417530836668E-4</v>
          </cell>
        </row>
        <row r="20">
          <cell r="C20">
            <v>5.62567435304695E-4</v>
          </cell>
        </row>
        <row r="21">
          <cell r="C21">
            <v>5.8110335926397916E-4</v>
          </cell>
        </row>
        <row r="22">
          <cell r="C22">
            <v>5.9895247085905989E-4</v>
          </cell>
        </row>
        <row r="23">
          <cell r="C23">
            <v>6.1618225273118998E-4</v>
          </cell>
        </row>
        <row r="24">
          <cell r="C24">
            <v>6.3284991407686064E-4</v>
          </cell>
        </row>
        <row r="25">
          <cell r="C25">
            <v>6.4900444732896023E-4</v>
          </cell>
        </row>
        <row r="26">
          <cell r="C26">
            <v>6.646881849140529E-4</v>
          </cell>
        </row>
        <row r="27">
          <cell r="C27">
            <v>6.7993799688459422E-4</v>
          </cell>
        </row>
        <row r="28">
          <cell r="C28">
            <v>6.9478622565799508E-4</v>
          </cell>
        </row>
        <row r="29">
          <cell r="C29">
            <v>7.09261425051122E-4</v>
          </cell>
        </row>
        <row r="30">
          <cell r="C30">
            <v>7.2338895141477177E-4</v>
          </cell>
        </row>
        <row r="31">
          <cell r="C31">
            <v>7.3719144146722204E-4</v>
          </cell>
        </row>
        <row r="32">
          <cell r="C32">
            <v>7.5068920225673796E-4</v>
          </cell>
        </row>
        <row r="33">
          <cell r="C33">
            <v>7.6390053220509735E-4</v>
          </cell>
        </row>
        <row r="34">
          <cell r="C34">
            <v>7.7684198754024436E-4</v>
          </cell>
        </row>
        <row r="35">
          <cell r="C35">
            <v>7.895286050445538E-4</v>
          </cell>
        </row>
        <row r="36">
          <cell r="C36">
            <v>8.0197408955473559E-4</v>
          </cell>
        </row>
        <row r="37">
          <cell r="C37">
            <v>8.1419097279089581E-4</v>
          </cell>
        </row>
        <row r="38">
          <cell r="C38">
            <v>8.2619074868983677E-4</v>
          </cell>
        </row>
        <row r="39">
          <cell r="C39">
            <v>8.3798398935053253E-4</v>
          </cell>
        </row>
        <row r="40">
          <cell r="C40">
            <v>8.4958044487692952E-4</v>
          </cell>
        </row>
        <row r="41">
          <cell r="C41">
            <v>8.6098912976584341E-4</v>
          </cell>
        </row>
        <row r="42">
          <cell r="C42">
            <v>8.7221839799012102E-4</v>
          </cell>
        </row>
        <row r="43">
          <cell r="C43">
            <v>8.8327600852844412E-4</v>
          </cell>
        </row>
        <row r="44">
          <cell r="C44">
            <v>8.9416918278795166E-4</v>
          </cell>
        </row>
        <row r="45">
          <cell r="C45">
            <v>9.0490465510928431E-4</v>
          </cell>
        </row>
        <row r="46">
          <cell r="C46">
            <v>9.1548871734425941E-4</v>
          </cell>
        </row>
        <row r="47">
          <cell r="C47">
            <v>9.2592725833473555E-4</v>
          </cell>
        </row>
        <row r="48">
          <cell r="C48">
            <v>9.3622579898622327E-4</v>
          </cell>
        </row>
        <row r="49">
          <cell r="C49">
            <v>9.4638952352144035E-4</v>
          </cell>
        </row>
        <row r="50">
          <cell r="C50">
            <v>9.5642330740963732E-4</v>
          </cell>
        </row>
        <row r="51">
          <cell r="C51">
            <v>9.66331742393578E-4</v>
          </cell>
        </row>
        <row r="52">
          <cell r="C52">
            <v>9.761191589737761E-4</v>
          </cell>
        </row>
        <row r="53">
          <cell r="C53">
            <v>9.8578964665785307E-4</v>
          </cell>
        </row>
        <row r="54">
          <cell r="C54">
            <v>9.953470722412483E-4</v>
          </cell>
        </row>
        <row r="55">
          <cell r="C55">
            <v>1.0047950963462116E-3</v>
          </cell>
        </row>
        <row r="56">
          <cell r="C56">
            <v>1.0141371884196948E-3</v>
          </cell>
        </row>
        <row r="57">
          <cell r="C57">
            <v>1.0233766403596745E-3</v>
          </cell>
        </row>
        <row r="58">
          <cell r="C58">
            <v>1.0325165789211166E-3</v>
          </cell>
        </row>
        <row r="59">
          <cell r="C59">
            <v>1.0415599770320361E-3</v>
          </cell>
        </row>
        <row r="60">
          <cell r="C60">
            <v>1.0505096641344469E-3</v>
          </cell>
        </row>
        <row r="61">
          <cell r="C61">
            <v>1.0593683356502348E-3</v>
          </cell>
        </row>
        <row r="62">
          <cell r="C62">
            <v>1.0681385616616579E-3</v>
          </cell>
        </row>
        <row r="63">
          <cell r="C63">
            <v>1.076822794882748E-3</v>
          </cell>
        </row>
        <row r="64">
          <cell r="C64">
            <v>1.0854233779941103E-3</v>
          </cell>
        </row>
        <row r="65">
          <cell r="C65">
            <v>1.093942550398519E-3</v>
          </cell>
        </row>
        <row r="66">
          <cell r="C66">
            <v>1.1023824544542649E-3</v>
          </cell>
        </row>
        <row r="68">
          <cell r="M68">
            <v>610.31181775758273</v>
          </cell>
          <cell r="O68">
            <v>14.697709857306155</v>
          </cell>
        </row>
      </sheetData>
      <sheetData sheetId="7" refreshError="1"/>
      <sheetData sheetId="8">
        <row r="1">
          <cell r="Z1">
            <v>100000</v>
          </cell>
        </row>
      </sheetData>
      <sheetData sheetId="9" refreshError="1"/>
      <sheetData sheetId="10"/>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Parameters"/>
      <sheetName val="Results"/>
      <sheetName val="CE plane"/>
      <sheetName val="CEA curves"/>
      <sheetName val="MC Results"/>
      <sheetName val="A - PPI Heal &amp; Wait"/>
      <sheetName val="B - PPI Heal &amp; Maintain"/>
      <sheetName val="C - H2 Heal &amp; Maintain"/>
      <sheetName val="D - PA Heal &amp; Maintain PA"/>
      <sheetName val="E - PPI Heal &amp; Maintain H2"/>
      <sheetName val="F - PPI Heal &amp; Maintain LDPPI"/>
    </sheetNames>
    <sheetDataSet>
      <sheetData sheetId="0"/>
      <sheetData sheetId="1">
        <row r="3">
          <cell r="B3">
            <v>0</v>
          </cell>
        </row>
        <row r="18">
          <cell r="B18">
            <v>0.41737747957049187</v>
          </cell>
        </row>
        <row r="19">
          <cell r="B19">
            <v>0.41783866594397834</v>
          </cell>
        </row>
        <row r="20">
          <cell r="B20">
            <v>0.51569905341114508</v>
          </cell>
        </row>
        <row r="21">
          <cell r="B21">
            <v>0.8202464765668569</v>
          </cell>
        </row>
        <row r="22">
          <cell r="B22">
            <v>0.81143070731215539</v>
          </cell>
        </row>
        <row r="25">
          <cell r="B25">
            <v>0.66548042704626331</v>
          </cell>
        </row>
        <row r="26">
          <cell r="B26">
            <v>0.23076923076923078</v>
          </cell>
        </row>
        <row r="27">
          <cell r="B27">
            <v>0.38082191780821917</v>
          </cell>
        </row>
        <row r="28">
          <cell r="B28">
            <v>0.1245944192083063</v>
          </cell>
        </row>
        <row r="29">
          <cell r="B29">
            <v>0.25440528634361231</v>
          </cell>
        </row>
        <row r="30">
          <cell r="B30">
            <v>0.1245944192083063</v>
          </cell>
        </row>
        <row r="31">
          <cell r="B31">
            <v>0.23414634146341465</v>
          </cell>
        </row>
        <row r="32">
          <cell r="B32">
            <v>0.13397129186602871</v>
          </cell>
        </row>
        <row r="33">
          <cell r="B33">
            <v>0.17788461538461539</v>
          </cell>
        </row>
        <row r="34">
          <cell r="B34">
            <v>7.8008298755186722E-2</v>
          </cell>
        </row>
        <row r="35">
          <cell r="B35">
            <v>0.13050570962479607</v>
          </cell>
        </row>
        <row r="38">
          <cell r="B38">
            <v>2.2798800907753947</v>
          </cell>
        </row>
        <row r="41">
          <cell r="B41">
            <v>2.3855888533626253</v>
          </cell>
        </row>
        <row r="42">
          <cell r="B42">
            <v>2.3825237524627134</v>
          </cell>
        </row>
        <row r="43">
          <cell r="B43">
            <v>0.5</v>
          </cell>
        </row>
        <row r="44">
          <cell r="B44">
            <v>12</v>
          </cell>
        </row>
        <row r="45">
          <cell r="B45">
            <v>8</v>
          </cell>
        </row>
        <row r="46">
          <cell r="B46">
            <v>9.2713503359294922</v>
          </cell>
        </row>
        <row r="47">
          <cell r="B47">
            <v>6.1786727874549392</v>
          </cell>
        </row>
        <row r="48">
          <cell r="B48">
            <v>5.6900895076349727</v>
          </cell>
        </row>
        <row r="49">
          <cell r="B49">
            <v>3.8236170408277701</v>
          </cell>
        </row>
        <row r="50">
          <cell r="B50">
            <v>3.8910780939654703</v>
          </cell>
        </row>
        <row r="53">
          <cell r="B53">
            <v>4.1100000000000003</v>
          </cell>
        </row>
        <row r="54">
          <cell r="B54">
            <v>0.44</v>
          </cell>
        </row>
        <row r="55">
          <cell r="B55">
            <v>0.61</v>
          </cell>
        </row>
        <row r="56">
          <cell r="B56">
            <v>2.42</v>
          </cell>
        </row>
        <row r="57">
          <cell r="B57">
            <v>1.93</v>
          </cell>
        </row>
        <row r="58">
          <cell r="B58">
            <v>48.2</v>
          </cell>
        </row>
        <row r="59">
          <cell r="B59">
            <v>28.1</v>
          </cell>
        </row>
        <row r="60">
          <cell r="B60">
            <v>16.25</v>
          </cell>
        </row>
        <row r="61">
          <cell r="B61">
            <v>38.65</v>
          </cell>
        </row>
        <row r="62">
          <cell r="B62">
            <v>23.1</v>
          </cell>
        </row>
        <row r="63">
          <cell r="B63">
            <v>118.22</v>
          </cell>
        </row>
        <row r="64">
          <cell r="B64">
            <v>141.43</v>
          </cell>
        </row>
        <row r="65">
          <cell r="B65">
            <v>84.81</v>
          </cell>
        </row>
        <row r="66">
          <cell r="B66">
            <v>42.77</v>
          </cell>
        </row>
        <row r="67">
          <cell r="B67">
            <v>135.1</v>
          </cell>
        </row>
        <row r="68">
          <cell r="B68">
            <v>2462.6</v>
          </cell>
        </row>
        <row r="76">
          <cell r="B76">
            <v>3.5000000000000003E-2</v>
          </cell>
        </row>
        <row r="77">
          <cell r="B77">
            <v>0.1</v>
          </cell>
        </row>
        <row r="78">
          <cell r="B78">
            <v>7.0000000000000007E-2</v>
          </cell>
        </row>
        <row r="79">
          <cell r="B79">
            <v>2.5</v>
          </cell>
        </row>
        <row r="80">
          <cell r="B80">
            <v>1.5</v>
          </cell>
        </row>
        <row r="82">
          <cell r="B82">
            <v>0.01</v>
          </cell>
        </row>
        <row r="83">
          <cell r="B83">
            <v>0.01</v>
          </cell>
        </row>
        <row r="84">
          <cell r="B84">
            <v>0.6</v>
          </cell>
        </row>
        <row r="85">
          <cell r="B85">
            <v>0.08</v>
          </cell>
        </row>
        <row r="89">
          <cell r="B89">
            <v>0.85799999999999998</v>
          </cell>
        </row>
        <row r="92">
          <cell r="B92">
            <v>116.223</v>
          </cell>
        </row>
        <row r="93">
          <cell r="B93">
            <v>167.55799999999999</v>
          </cell>
        </row>
        <row r="96">
          <cell r="B96">
            <v>139.63</v>
          </cell>
        </row>
        <row r="97">
          <cell r="B97">
            <v>174.33199999999999</v>
          </cell>
        </row>
        <row r="98">
          <cell r="B98">
            <v>313.55100000000004</v>
          </cell>
        </row>
        <row r="99">
          <cell r="B99">
            <v>452.77</v>
          </cell>
        </row>
        <row r="100">
          <cell r="B100">
            <v>251.81099999999998</v>
          </cell>
        </row>
        <row r="101">
          <cell r="B101">
            <v>363.59</v>
          </cell>
        </row>
        <row r="102">
          <cell r="B102">
            <v>275.14999999999998</v>
          </cell>
        </row>
        <row r="103">
          <cell r="B103">
            <v>52.884</v>
          </cell>
        </row>
        <row r="105">
          <cell r="B105">
            <v>209.07000000000002</v>
          </cell>
        </row>
        <row r="106">
          <cell r="B106">
            <v>123.67</v>
          </cell>
        </row>
        <row r="107">
          <cell r="B107">
            <v>159.06299999999999</v>
          </cell>
        </row>
        <row r="108">
          <cell r="B108">
            <v>229.43799999999999</v>
          </cell>
        </row>
        <row r="109">
          <cell r="B109">
            <v>102.675</v>
          </cell>
        </row>
        <row r="110">
          <cell r="B110">
            <v>102.675</v>
          </cell>
        </row>
        <row r="111">
          <cell r="B111">
            <v>138.3194</v>
          </cell>
        </row>
        <row r="112">
          <cell r="B112">
            <v>186.19719999999998</v>
          </cell>
        </row>
      </sheetData>
      <sheetData sheetId="2"/>
      <sheetData sheetId="3" refreshError="1"/>
      <sheetData sheetId="4" refreshError="1"/>
      <sheetData sheetId="5">
        <row r="2">
          <cell r="U2">
            <v>5000</v>
          </cell>
        </row>
      </sheetData>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Macros"/>
    </sheetNames>
    <sheetDataSet>
      <sheetData sheetId="0"/>
      <sheetData sheetId="1"/>
      <sheetData sheetId="2">
        <row r="16">
          <cell r="B16">
            <v>0.02</v>
          </cell>
        </row>
        <row r="17">
          <cell r="B17">
            <v>0.02</v>
          </cell>
        </row>
        <row r="18">
          <cell r="B18">
            <v>0.04</v>
          </cell>
        </row>
        <row r="22">
          <cell r="B22">
            <v>-5.4909350000000003</v>
          </cell>
        </row>
        <row r="23">
          <cell r="B23">
            <v>-3.6702199999999997E-2</v>
          </cell>
        </row>
        <row r="24">
          <cell r="B24">
            <v>0.768536</v>
          </cell>
        </row>
      </sheetData>
      <sheetData sheetId="3"/>
      <sheetData sheetId="4"/>
      <sheetData sheetId="5">
        <row r="7">
          <cell r="C7">
            <v>4.5587359988585874E-4</v>
          </cell>
        </row>
        <row r="8">
          <cell r="C8">
            <v>7.9265538125916635E-4</v>
          </cell>
        </row>
        <row r="9">
          <cell r="C9">
            <v>1.0023202487118299E-3</v>
          </cell>
        </row>
        <row r="10">
          <cell r="C10">
            <v>1.1684809383689654E-3</v>
          </cell>
        </row>
        <row r="11">
          <cell r="C11">
            <v>1.309944799567142E-3</v>
          </cell>
        </row>
        <row r="12">
          <cell r="C12">
            <v>1.4349523261396602E-3</v>
          </cell>
        </row>
        <row r="13">
          <cell r="C13">
            <v>1.5479957647099862E-3</v>
          </cell>
        </row>
        <row r="14">
          <cell r="C14">
            <v>1.6518431162551028E-3</v>
          </cell>
        </row>
        <row r="15">
          <cell r="C15">
            <v>1.7483419148011103E-3</v>
          </cell>
        </row>
        <row r="16">
          <cell r="C16">
            <v>1.8387973086411158E-3</v>
          </cell>
        </row>
        <row r="17">
          <cell r="C17">
            <v>1.9241713306532571E-3</v>
          </cell>
        </row>
        <row r="18">
          <cell r="C18">
            <v>2.0051969719669938E-3</v>
          </cell>
        </row>
        <row r="19">
          <cell r="C19">
            <v>2.0824477370303685E-3</v>
          </cell>
        </row>
        <row r="20">
          <cell r="C20">
            <v>2.1563822245680431E-3</v>
          </cell>
        </row>
        <row r="21">
          <cell r="C21">
            <v>2.2273738841613877E-3</v>
          </cell>
        </row>
        <row r="22">
          <cell r="C22">
            <v>2.295731557633518E-3</v>
          </cell>
        </row>
        <row r="23">
          <cell r="C23">
            <v>2.361714067431353E-3</v>
          </cell>
        </row>
        <row r="24">
          <cell r="C24">
            <v>2.425540832006079E-3</v>
          </cell>
        </row>
        <row r="25">
          <cell r="C25">
            <v>2.4873997543983783E-3</v>
          </cell>
        </row>
        <row r="26">
          <cell r="C26">
            <v>2.5474531933036282E-3</v>
          </cell>
        </row>
        <row r="27">
          <cell r="C27">
            <v>2.6058425566612975E-3</v>
          </cell>
        </row>
        <row r="28">
          <cell r="C28">
            <v>2.6626918868932758E-3</v>
          </cell>
        </row>
        <row r="29">
          <cell r="C29">
            <v>2.7181106954937695E-3</v>
          </cell>
        </row>
        <row r="30">
          <cell r="C30">
            <v>2.7721962303374204E-3</v>
          </cell>
        </row>
        <row r="31">
          <cell r="C31">
            <v>2.8250353084126045E-3</v>
          </cell>
        </row>
        <row r="32">
          <cell r="C32">
            <v>2.8767058115199973E-3</v>
          </cell>
        </row>
        <row r="33">
          <cell r="C33">
            <v>2.9272779176283681E-3</v>
          </cell>
        </row>
        <row r="34">
          <cell r="C34">
            <v>2.9768151227684836E-3</v>
          </cell>
        </row>
        <row r="35">
          <cell r="C35">
            <v>3.0253750953738168E-3</v>
          </cell>
        </row>
        <row r="36">
          <cell r="C36">
            <v>3.0730103954259569E-3</v>
          </cell>
        </row>
        <row r="37">
          <cell r="C37">
            <v>3.1197690836320957E-3</v>
          </cell>
        </row>
        <row r="38">
          <cell r="C38">
            <v>3.1656952404857108E-3</v>
          </cell>
        </row>
        <row r="39">
          <cell r="C39">
            <v>3.2108294109639557E-3</v>
          </cell>
        </row>
        <row r="40">
          <cell r="C40">
            <v>3.2552089874650081E-3</v>
          </cell>
        </row>
        <row r="41">
          <cell r="C41">
            <v>3.2988685411393659E-3</v>
          </cell>
        </row>
        <row r="42">
          <cell r="C42">
            <v>3.3418401098594952E-3</v>
          </cell>
        </row>
        <row r="43">
          <cell r="C43">
            <v>3.3841534495534509E-3</v>
          </cell>
        </row>
        <row r="44">
          <cell r="C44">
            <v>3.4258362544402621E-3</v>
          </cell>
        </row>
        <row r="45">
          <cell r="C45">
            <v>3.4669143507320976E-3</v>
          </cell>
        </row>
        <row r="46">
          <cell r="C46">
            <v>3.5074118676067245E-3</v>
          </cell>
        </row>
        <row r="47">
          <cell r="C47">
            <v>3.5473513886211672E-3</v>
          </cell>
        </row>
        <row r="48">
          <cell r="C48">
            <v>3.5867540862291047E-3</v>
          </cell>
        </row>
        <row r="49">
          <cell r="C49">
            <v>3.6256398416483204E-3</v>
          </cell>
        </row>
        <row r="50">
          <cell r="C50">
            <v>3.6640273519783495E-3</v>
          </cell>
        </row>
        <row r="51">
          <cell r="C51">
            <v>3.701934226185033E-3</v>
          </cell>
        </row>
        <row r="52">
          <cell r="C52">
            <v>3.7393770713346486E-3</v>
          </cell>
        </row>
        <row r="53">
          <cell r="C53">
            <v>3.7763715702551215E-3</v>
          </cell>
        </row>
        <row r="54">
          <cell r="C54">
            <v>3.8129325516462753E-3</v>
          </cell>
        </row>
        <row r="55">
          <cell r="C55">
            <v>3.8490740535132018E-3</v>
          </cell>
        </row>
        <row r="56">
          <cell r="C56">
            <v>3.8848093806849171E-3</v>
          </cell>
        </row>
        <row r="57">
          <cell r="C57">
            <v>3.9201511570746694E-3</v>
          </cell>
        </row>
        <row r="58">
          <cell r="C58">
            <v>3.9551113732601006E-3</v>
          </cell>
        </row>
        <row r="59">
          <cell r="C59">
            <v>3.9897014298826416E-3</v>
          </cell>
        </row>
        <row r="60">
          <cell r="C60">
            <v>4.0239321773068992E-3</v>
          </cell>
        </row>
        <row r="61">
          <cell r="C61">
            <v>4.0578139519237277E-3</v>
          </cell>
        </row>
        <row r="62">
          <cell r="C62">
            <v>4.0913566094415987E-3</v>
          </cell>
        </row>
        <row r="63">
          <cell r="C63">
            <v>4.1245695554602557E-3</v>
          </cell>
        </row>
        <row r="64">
          <cell r="C64">
            <v>4.1574617735983255E-3</v>
          </cell>
        </row>
        <row r="65">
          <cell r="C65">
            <v>4.1900418514030369E-3</v>
          </cell>
        </row>
        <row r="66">
          <cell r="C66">
            <v>4.2223180042564312E-3</v>
          </cell>
        </row>
      </sheetData>
      <sheetData sheetId="6"/>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1"/>
  <sheetViews>
    <sheetView zoomScale="110" zoomScaleNormal="110" workbookViewId="0">
      <selection activeCell="K36" sqref="K35:K36"/>
    </sheetView>
  </sheetViews>
  <sheetFormatPr defaultRowHeight="15" x14ac:dyDescent="0.25"/>
  <sheetData>
    <row r="1" spans="1:1" ht="15.75" x14ac:dyDescent="0.25">
      <c r="A1" s="1" t="s">
        <v>128</v>
      </c>
    </row>
    <row r="2" spans="1:1" x14ac:dyDescent="0.25">
      <c r="A2" s="2" t="s">
        <v>0</v>
      </c>
    </row>
    <row r="4" spans="1:1" x14ac:dyDescent="0.25">
      <c r="A4" s="2" t="s">
        <v>164</v>
      </c>
    </row>
    <row r="17" spans="1:1" x14ac:dyDescent="0.25">
      <c r="A17" s="2" t="s">
        <v>165</v>
      </c>
    </row>
    <row r="38" spans="1:1" x14ac:dyDescent="0.25">
      <c r="A38" t="s">
        <v>3</v>
      </c>
    </row>
    <row r="39" spans="1:1" x14ac:dyDescent="0.25">
      <c r="A39" t="s">
        <v>4</v>
      </c>
    </row>
    <row r="40" spans="1:1" x14ac:dyDescent="0.25">
      <c r="A40" t="s">
        <v>1</v>
      </c>
    </row>
    <row r="41" spans="1:1" x14ac:dyDescent="0.25">
      <c r="A41" s="3" t="s">
        <v>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Y137"/>
  <sheetViews>
    <sheetView workbookViewId="0">
      <pane ySplit="6" topLeftCell="A28" activePane="bottomLeft" state="frozen"/>
      <selection pane="bottomLeft" activeCell="H19" sqref="H19:H57"/>
    </sheetView>
  </sheetViews>
  <sheetFormatPr defaultRowHeight="12.75" x14ac:dyDescent="0.2"/>
  <cols>
    <col min="1" max="1" width="18.85546875" style="46" customWidth="1"/>
    <col min="2" max="2" width="12.28515625" style="46" customWidth="1"/>
    <col min="3" max="3" width="18.28515625" style="46" customWidth="1"/>
    <col min="4" max="4" width="12.140625" style="46" customWidth="1"/>
    <col min="5" max="5" width="13.85546875" style="46" customWidth="1"/>
    <col min="6" max="6" width="12.85546875" style="46" customWidth="1"/>
    <col min="7" max="7" width="9.28515625" style="46" customWidth="1"/>
    <col min="8" max="8" width="13.28515625" style="46" customWidth="1"/>
    <col min="9" max="9" width="14.28515625" style="46" customWidth="1"/>
    <col min="10" max="10" width="2.28515625" style="46" customWidth="1"/>
    <col min="11" max="11" width="13.85546875" style="46" customWidth="1"/>
    <col min="12" max="12" width="9.7109375" style="46" customWidth="1"/>
    <col min="13" max="13" width="10.42578125" style="46" bestFit="1" customWidth="1"/>
    <col min="14" max="256" width="9.140625" style="46"/>
    <col min="257" max="257" width="14.140625" style="46" customWidth="1"/>
    <col min="258" max="258" width="11" style="46" customWidth="1"/>
    <col min="259" max="259" width="9.5703125" style="46" customWidth="1"/>
    <col min="260" max="260" width="9.140625" style="46"/>
    <col min="261" max="261" width="10.85546875" style="46" customWidth="1"/>
    <col min="262" max="262" width="9.140625" style="46"/>
    <col min="263" max="263" width="9.28515625" style="46" customWidth="1"/>
    <col min="264" max="264" width="11.42578125" style="46" bestFit="1" customWidth="1"/>
    <col min="265" max="265" width="9.140625" style="46"/>
    <col min="266" max="266" width="2.28515625" style="46" customWidth="1"/>
    <col min="267" max="267" width="9.140625" style="46"/>
    <col min="268" max="268" width="9.7109375" style="46" customWidth="1"/>
    <col min="269" max="269" width="10.42578125" style="46" bestFit="1" customWidth="1"/>
    <col min="270" max="512" width="9.140625" style="46"/>
    <col min="513" max="513" width="14.140625" style="46" customWidth="1"/>
    <col min="514" max="514" width="11" style="46" customWidth="1"/>
    <col min="515" max="515" width="9.5703125" style="46" customWidth="1"/>
    <col min="516" max="516" width="9.140625" style="46"/>
    <col min="517" max="517" width="10.85546875" style="46" customWidth="1"/>
    <col min="518" max="518" width="9.140625" style="46"/>
    <col min="519" max="519" width="9.28515625" style="46" customWidth="1"/>
    <col min="520" max="520" width="11.42578125" style="46" bestFit="1" customWidth="1"/>
    <col min="521" max="521" width="9.140625" style="46"/>
    <col min="522" max="522" width="2.28515625" style="46" customWidth="1"/>
    <col min="523" max="523" width="9.140625" style="46"/>
    <col min="524" max="524" width="9.7109375" style="46" customWidth="1"/>
    <col min="525" max="525" width="10.42578125" style="46" bestFit="1" customWidth="1"/>
    <col min="526" max="768" width="9.140625" style="46"/>
    <col min="769" max="769" width="14.140625" style="46" customWidth="1"/>
    <col min="770" max="770" width="11" style="46" customWidth="1"/>
    <col min="771" max="771" width="9.5703125" style="46" customWidth="1"/>
    <col min="772" max="772" width="9.140625" style="46"/>
    <col min="773" max="773" width="10.85546875" style="46" customWidth="1"/>
    <col min="774" max="774" width="9.140625" style="46"/>
    <col min="775" max="775" width="9.28515625" style="46" customWidth="1"/>
    <col min="776" max="776" width="11.42578125" style="46" bestFit="1" customWidth="1"/>
    <col min="777" max="777" width="9.140625" style="46"/>
    <col min="778" max="778" width="2.28515625" style="46" customWidth="1"/>
    <col min="779" max="779" width="9.140625" style="46"/>
    <col min="780" max="780" width="9.7109375" style="46" customWidth="1"/>
    <col min="781" max="781" width="10.42578125" style="46" bestFit="1" customWidth="1"/>
    <col min="782" max="1024" width="9.140625" style="46"/>
    <col min="1025" max="1025" width="14.140625" style="46" customWidth="1"/>
    <col min="1026" max="1026" width="11" style="46" customWidth="1"/>
    <col min="1027" max="1027" width="9.5703125" style="46" customWidth="1"/>
    <col min="1028" max="1028" width="9.140625" style="46"/>
    <col min="1029" max="1029" width="10.85546875" style="46" customWidth="1"/>
    <col min="1030" max="1030" width="9.140625" style="46"/>
    <col min="1031" max="1031" width="9.28515625" style="46" customWidth="1"/>
    <col min="1032" max="1032" width="11.42578125" style="46" bestFit="1" customWidth="1"/>
    <col min="1033" max="1033" width="9.140625" style="46"/>
    <col min="1034" max="1034" width="2.28515625" style="46" customWidth="1"/>
    <col min="1035" max="1035" width="9.140625" style="46"/>
    <col min="1036" max="1036" width="9.7109375" style="46" customWidth="1"/>
    <col min="1037" max="1037" width="10.42578125" style="46" bestFit="1" customWidth="1"/>
    <col min="1038" max="1280" width="9.140625" style="46"/>
    <col min="1281" max="1281" width="14.140625" style="46" customWidth="1"/>
    <col min="1282" max="1282" width="11" style="46" customWidth="1"/>
    <col min="1283" max="1283" width="9.5703125" style="46" customWidth="1"/>
    <col min="1284" max="1284" width="9.140625" style="46"/>
    <col min="1285" max="1285" width="10.85546875" style="46" customWidth="1"/>
    <col min="1286" max="1286" width="9.140625" style="46"/>
    <col min="1287" max="1287" width="9.28515625" style="46" customWidth="1"/>
    <col min="1288" max="1288" width="11.42578125" style="46" bestFit="1" customWidth="1"/>
    <col min="1289" max="1289" width="9.140625" style="46"/>
    <col min="1290" max="1290" width="2.28515625" style="46" customWidth="1"/>
    <col min="1291" max="1291" width="9.140625" style="46"/>
    <col min="1292" max="1292" width="9.7109375" style="46" customWidth="1"/>
    <col min="1293" max="1293" width="10.42578125" style="46" bestFit="1" customWidth="1"/>
    <col min="1294" max="1536" width="9.140625" style="46"/>
    <col min="1537" max="1537" width="14.140625" style="46" customWidth="1"/>
    <col min="1538" max="1538" width="11" style="46" customWidth="1"/>
    <col min="1539" max="1539" width="9.5703125" style="46" customWidth="1"/>
    <col min="1540" max="1540" width="9.140625" style="46"/>
    <col min="1541" max="1541" width="10.85546875" style="46" customWidth="1"/>
    <col min="1542" max="1542" width="9.140625" style="46"/>
    <col min="1543" max="1543" width="9.28515625" style="46" customWidth="1"/>
    <col min="1544" max="1544" width="11.42578125" style="46" bestFit="1" customWidth="1"/>
    <col min="1545" max="1545" width="9.140625" style="46"/>
    <col min="1546" max="1546" width="2.28515625" style="46" customWidth="1"/>
    <col min="1547" max="1547" width="9.140625" style="46"/>
    <col min="1548" max="1548" width="9.7109375" style="46" customWidth="1"/>
    <col min="1549" max="1549" width="10.42578125" style="46" bestFit="1" customWidth="1"/>
    <col min="1550" max="1792" width="9.140625" style="46"/>
    <col min="1793" max="1793" width="14.140625" style="46" customWidth="1"/>
    <col min="1794" max="1794" width="11" style="46" customWidth="1"/>
    <col min="1795" max="1795" width="9.5703125" style="46" customWidth="1"/>
    <col min="1796" max="1796" width="9.140625" style="46"/>
    <col min="1797" max="1797" width="10.85546875" style="46" customWidth="1"/>
    <col min="1798" max="1798" width="9.140625" style="46"/>
    <col min="1799" max="1799" width="9.28515625" style="46" customWidth="1"/>
    <col min="1800" max="1800" width="11.42578125" style="46" bestFit="1" customWidth="1"/>
    <col min="1801" max="1801" width="9.140625" style="46"/>
    <col min="1802" max="1802" width="2.28515625" style="46" customWidth="1"/>
    <col min="1803" max="1803" width="9.140625" style="46"/>
    <col min="1804" max="1804" width="9.7109375" style="46" customWidth="1"/>
    <col min="1805" max="1805" width="10.42578125" style="46" bestFit="1" customWidth="1"/>
    <col min="1806" max="2048" width="9.140625" style="46"/>
    <col min="2049" max="2049" width="14.140625" style="46" customWidth="1"/>
    <col min="2050" max="2050" width="11" style="46" customWidth="1"/>
    <col min="2051" max="2051" width="9.5703125" style="46" customWidth="1"/>
    <col min="2052" max="2052" width="9.140625" style="46"/>
    <col min="2053" max="2053" width="10.85546875" style="46" customWidth="1"/>
    <col min="2054" max="2054" width="9.140625" style="46"/>
    <col min="2055" max="2055" width="9.28515625" style="46" customWidth="1"/>
    <col min="2056" max="2056" width="11.42578125" style="46" bestFit="1" customWidth="1"/>
    <col min="2057" max="2057" width="9.140625" style="46"/>
    <col min="2058" max="2058" width="2.28515625" style="46" customWidth="1"/>
    <col min="2059" max="2059" width="9.140625" style="46"/>
    <col min="2060" max="2060" width="9.7109375" style="46" customWidth="1"/>
    <col min="2061" max="2061" width="10.42578125" style="46" bestFit="1" customWidth="1"/>
    <col min="2062" max="2304" width="9.140625" style="46"/>
    <col min="2305" max="2305" width="14.140625" style="46" customWidth="1"/>
    <col min="2306" max="2306" width="11" style="46" customWidth="1"/>
    <col min="2307" max="2307" width="9.5703125" style="46" customWidth="1"/>
    <col min="2308" max="2308" width="9.140625" style="46"/>
    <col min="2309" max="2309" width="10.85546875" style="46" customWidth="1"/>
    <col min="2310" max="2310" width="9.140625" style="46"/>
    <col min="2311" max="2311" width="9.28515625" style="46" customWidth="1"/>
    <col min="2312" max="2312" width="11.42578125" style="46" bestFit="1" customWidth="1"/>
    <col min="2313" max="2313" width="9.140625" style="46"/>
    <col min="2314" max="2314" width="2.28515625" style="46" customWidth="1"/>
    <col min="2315" max="2315" width="9.140625" style="46"/>
    <col min="2316" max="2316" width="9.7109375" style="46" customWidth="1"/>
    <col min="2317" max="2317" width="10.42578125" style="46" bestFit="1" customWidth="1"/>
    <col min="2318" max="2560" width="9.140625" style="46"/>
    <col min="2561" max="2561" width="14.140625" style="46" customWidth="1"/>
    <col min="2562" max="2562" width="11" style="46" customWidth="1"/>
    <col min="2563" max="2563" width="9.5703125" style="46" customWidth="1"/>
    <col min="2564" max="2564" width="9.140625" style="46"/>
    <col min="2565" max="2565" width="10.85546875" style="46" customWidth="1"/>
    <col min="2566" max="2566" width="9.140625" style="46"/>
    <col min="2567" max="2567" width="9.28515625" style="46" customWidth="1"/>
    <col min="2568" max="2568" width="11.42578125" style="46" bestFit="1" customWidth="1"/>
    <col min="2569" max="2569" width="9.140625" style="46"/>
    <col min="2570" max="2570" width="2.28515625" style="46" customWidth="1"/>
    <col min="2571" max="2571" width="9.140625" style="46"/>
    <col min="2572" max="2572" width="9.7109375" style="46" customWidth="1"/>
    <col min="2573" max="2573" width="10.42578125" style="46" bestFit="1" customWidth="1"/>
    <col min="2574" max="2816" width="9.140625" style="46"/>
    <col min="2817" max="2817" width="14.140625" style="46" customWidth="1"/>
    <col min="2818" max="2818" width="11" style="46" customWidth="1"/>
    <col min="2819" max="2819" width="9.5703125" style="46" customWidth="1"/>
    <col min="2820" max="2820" width="9.140625" style="46"/>
    <col min="2821" max="2821" width="10.85546875" style="46" customWidth="1"/>
    <col min="2822" max="2822" width="9.140625" style="46"/>
    <col min="2823" max="2823" width="9.28515625" style="46" customWidth="1"/>
    <col min="2824" max="2824" width="11.42578125" style="46" bestFit="1" customWidth="1"/>
    <col min="2825" max="2825" width="9.140625" style="46"/>
    <col min="2826" max="2826" width="2.28515625" style="46" customWidth="1"/>
    <col min="2827" max="2827" width="9.140625" style="46"/>
    <col min="2828" max="2828" width="9.7109375" style="46" customWidth="1"/>
    <col min="2829" max="2829" width="10.42578125" style="46" bestFit="1" customWidth="1"/>
    <col min="2830" max="3072" width="9.140625" style="46"/>
    <col min="3073" max="3073" width="14.140625" style="46" customWidth="1"/>
    <col min="3074" max="3074" width="11" style="46" customWidth="1"/>
    <col min="3075" max="3075" width="9.5703125" style="46" customWidth="1"/>
    <col min="3076" max="3076" width="9.140625" style="46"/>
    <col min="3077" max="3077" width="10.85546875" style="46" customWidth="1"/>
    <col min="3078" max="3078" width="9.140625" style="46"/>
    <col min="3079" max="3079" width="9.28515625" style="46" customWidth="1"/>
    <col min="3080" max="3080" width="11.42578125" style="46" bestFit="1" customWidth="1"/>
    <col min="3081" max="3081" width="9.140625" style="46"/>
    <col min="3082" max="3082" width="2.28515625" style="46" customWidth="1"/>
    <col min="3083" max="3083" width="9.140625" style="46"/>
    <col min="3084" max="3084" width="9.7109375" style="46" customWidth="1"/>
    <col min="3085" max="3085" width="10.42578125" style="46" bestFit="1" customWidth="1"/>
    <col min="3086" max="3328" width="9.140625" style="46"/>
    <col min="3329" max="3329" width="14.140625" style="46" customWidth="1"/>
    <col min="3330" max="3330" width="11" style="46" customWidth="1"/>
    <col min="3331" max="3331" width="9.5703125" style="46" customWidth="1"/>
    <col min="3332" max="3332" width="9.140625" style="46"/>
    <col min="3333" max="3333" width="10.85546875" style="46" customWidth="1"/>
    <col min="3334" max="3334" width="9.140625" style="46"/>
    <col min="3335" max="3335" width="9.28515625" style="46" customWidth="1"/>
    <col min="3336" max="3336" width="11.42578125" style="46" bestFit="1" customWidth="1"/>
    <col min="3337" max="3337" width="9.140625" style="46"/>
    <col min="3338" max="3338" width="2.28515625" style="46" customWidth="1"/>
    <col min="3339" max="3339" width="9.140625" style="46"/>
    <col min="3340" max="3340" width="9.7109375" style="46" customWidth="1"/>
    <col min="3341" max="3341" width="10.42578125" style="46" bestFit="1" customWidth="1"/>
    <col min="3342" max="3584" width="9.140625" style="46"/>
    <col min="3585" max="3585" width="14.140625" style="46" customWidth="1"/>
    <col min="3586" max="3586" width="11" style="46" customWidth="1"/>
    <col min="3587" max="3587" width="9.5703125" style="46" customWidth="1"/>
    <col min="3588" max="3588" width="9.140625" style="46"/>
    <col min="3589" max="3589" width="10.85546875" style="46" customWidth="1"/>
    <col min="3590" max="3590" width="9.140625" style="46"/>
    <col min="3591" max="3591" width="9.28515625" style="46" customWidth="1"/>
    <col min="3592" max="3592" width="11.42578125" style="46" bestFit="1" customWidth="1"/>
    <col min="3593" max="3593" width="9.140625" style="46"/>
    <col min="3594" max="3594" width="2.28515625" style="46" customWidth="1"/>
    <col min="3595" max="3595" width="9.140625" style="46"/>
    <col min="3596" max="3596" width="9.7109375" style="46" customWidth="1"/>
    <col min="3597" max="3597" width="10.42578125" style="46" bestFit="1" customWidth="1"/>
    <col min="3598" max="3840" width="9.140625" style="46"/>
    <col min="3841" max="3841" width="14.140625" style="46" customWidth="1"/>
    <col min="3842" max="3842" width="11" style="46" customWidth="1"/>
    <col min="3843" max="3843" width="9.5703125" style="46" customWidth="1"/>
    <col min="3844" max="3844" width="9.140625" style="46"/>
    <col min="3845" max="3845" width="10.85546875" style="46" customWidth="1"/>
    <col min="3846" max="3846" width="9.140625" style="46"/>
    <col min="3847" max="3847" width="9.28515625" style="46" customWidth="1"/>
    <col min="3848" max="3848" width="11.42578125" style="46" bestFit="1" customWidth="1"/>
    <col min="3849" max="3849" width="9.140625" style="46"/>
    <col min="3850" max="3850" width="2.28515625" style="46" customWidth="1"/>
    <col min="3851" max="3851" width="9.140625" style="46"/>
    <col min="3852" max="3852" width="9.7109375" style="46" customWidth="1"/>
    <col min="3853" max="3853" width="10.42578125" style="46" bestFit="1" customWidth="1"/>
    <col min="3854" max="4096" width="9.140625" style="46"/>
    <col min="4097" max="4097" width="14.140625" style="46" customWidth="1"/>
    <col min="4098" max="4098" width="11" style="46" customWidth="1"/>
    <col min="4099" max="4099" width="9.5703125" style="46" customWidth="1"/>
    <col min="4100" max="4100" width="9.140625" style="46"/>
    <col min="4101" max="4101" width="10.85546875" style="46" customWidth="1"/>
    <col min="4102" max="4102" width="9.140625" style="46"/>
    <col min="4103" max="4103" width="9.28515625" style="46" customWidth="1"/>
    <col min="4104" max="4104" width="11.42578125" style="46" bestFit="1" customWidth="1"/>
    <col min="4105" max="4105" width="9.140625" style="46"/>
    <col min="4106" max="4106" width="2.28515625" style="46" customWidth="1"/>
    <col min="4107" max="4107" width="9.140625" style="46"/>
    <col min="4108" max="4108" width="9.7109375" style="46" customWidth="1"/>
    <col min="4109" max="4109" width="10.42578125" style="46" bestFit="1" customWidth="1"/>
    <col min="4110" max="4352" width="9.140625" style="46"/>
    <col min="4353" max="4353" width="14.140625" style="46" customWidth="1"/>
    <col min="4354" max="4354" width="11" style="46" customWidth="1"/>
    <col min="4355" max="4355" width="9.5703125" style="46" customWidth="1"/>
    <col min="4356" max="4356" width="9.140625" style="46"/>
    <col min="4357" max="4357" width="10.85546875" style="46" customWidth="1"/>
    <col min="4358" max="4358" width="9.140625" style="46"/>
    <col min="4359" max="4359" width="9.28515625" style="46" customWidth="1"/>
    <col min="4360" max="4360" width="11.42578125" style="46" bestFit="1" customWidth="1"/>
    <col min="4361" max="4361" width="9.140625" style="46"/>
    <col min="4362" max="4362" width="2.28515625" style="46" customWidth="1"/>
    <col min="4363" max="4363" width="9.140625" style="46"/>
    <col min="4364" max="4364" width="9.7109375" style="46" customWidth="1"/>
    <col min="4365" max="4365" width="10.42578125" style="46" bestFit="1" customWidth="1"/>
    <col min="4366" max="4608" width="9.140625" style="46"/>
    <col min="4609" max="4609" width="14.140625" style="46" customWidth="1"/>
    <col min="4610" max="4610" width="11" style="46" customWidth="1"/>
    <col min="4611" max="4611" width="9.5703125" style="46" customWidth="1"/>
    <col min="4612" max="4612" width="9.140625" style="46"/>
    <col min="4613" max="4613" width="10.85546875" style="46" customWidth="1"/>
    <col min="4614" max="4614" width="9.140625" style="46"/>
    <col min="4615" max="4615" width="9.28515625" style="46" customWidth="1"/>
    <col min="4616" max="4616" width="11.42578125" style="46" bestFit="1" customWidth="1"/>
    <col min="4617" max="4617" width="9.140625" style="46"/>
    <col min="4618" max="4618" width="2.28515625" style="46" customWidth="1"/>
    <col min="4619" max="4619" width="9.140625" style="46"/>
    <col min="4620" max="4620" width="9.7109375" style="46" customWidth="1"/>
    <col min="4621" max="4621" width="10.42578125" style="46" bestFit="1" customWidth="1"/>
    <col min="4622" max="4864" width="9.140625" style="46"/>
    <col min="4865" max="4865" width="14.140625" style="46" customWidth="1"/>
    <col min="4866" max="4866" width="11" style="46" customWidth="1"/>
    <col min="4867" max="4867" width="9.5703125" style="46" customWidth="1"/>
    <col min="4868" max="4868" width="9.140625" style="46"/>
    <col min="4869" max="4869" width="10.85546875" style="46" customWidth="1"/>
    <col min="4870" max="4870" width="9.140625" style="46"/>
    <col min="4871" max="4871" width="9.28515625" style="46" customWidth="1"/>
    <col min="4872" max="4872" width="11.42578125" style="46" bestFit="1" customWidth="1"/>
    <col min="4873" max="4873" width="9.140625" style="46"/>
    <col min="4874" max="4874" width="2.28515625" style="46" customWidth="1"/>
    <col min="4875" max="4875" width="9.140625" style="46"/>
    <col min="4876" max="4876" width="9.7109375" style="46" customWidth="1"/>
    <col min="4877" max="4877" width="10.42578125" style="46" bestFit="1" customWidth="1"/>
    <col min="4878" max="5120" width="9.140625" style="46"/>
    <col min="5121" max="5121" width="14.140625" style="46" customWidth="1"/>
    <col min="5122" max="5122" width="11" style="46" customWidth="1"/>
    <col min="5123" max="5123" width="9.5703125" style="46" customWidth="1"/>
    <col min="5124" max="5124" width="9.140625" style="46"/>
    <col min="5125" max="5125" width="10.85546875" style="46" customWidth="1"/>
    <col min="5126" max="5126" width="9.140625" style="46"/>
    <col min="5127" max="5127" width="9.28515625" style="46" customWidth="1"/>
    <col min="5128" max="5128" width="11.42578125" style="46" bestFit="1" customWidth="1"/>
    <col min="5129" max="5129" width="9.140625" style="46"/>
    <col min="5130" max="5130" width="2.28515625" style="46" customWidth="1"/>
    <col min="5131" max="5131" width="9.140625" style="46"/>
    <col min="5132" max="5132" width="9.7109375" style="46" customWidth="1"/>
    <col min="5133" max="5133" width="10.42578125" style="46" bestFit="1" customWidth="1"/>
    <col min="5134" max="5376" width="9.140625" style="46"/>
    <col min="5377" max="5377" width="14.140625" style="46" customWidth="1"/>
    <col min="5378" max="5378" width="11" style="46" customWidth="1"/>
    <col min="5379" max="5379" width="9.5703125" style="46" customWidth="1"/>
    <col min="5380" max="5380" width="9.140625" style="46"/>
    <col min="5381" max="5381" width="10.85546875" style="46" customWidth="1"/>
    <col min="5382" max="5382" width="9.140625" style="46"/>
    <col min="5383" max="5383" width="9.28515625" style="46" customWidth="1"/>
    <col min="5384" max="5384" width="11.42578125" style="46" bestFit="1" customWidth="1"/>
    <col min="5385" max="5385" width="9.140625" style="46"/>
    <col min="5386" max="5386" width="2.28515625" style="46" customWidth="1"/>
    <col min="5387" max="5387" width="9.140625" style="46"/>
    <col min="5388" max="5388" width="9.7109375" style="46" customWidth="1"/>
    <col min="5389" max="5389" width="10.42578125" style="46" bestFit="1" customWidth="1"/>
    <col min="5390" max="5632" width="9.140625" style="46"/>
    <col min="5633" max="5633" width="14.140625" style="46" customWidth="1"/>
    <col min="5634" max="5634" width="11" style="46" customWidth="1"/>
    <col min="5635" max="5635" width="9.5703125" style="46" customWidth="1"/>
    <col min="5636" max="5636" width="9.140625" style="46"/>
    <col min="5637" max="5637" width="10.85546875" style="46" customWidth="1"/>
    <col min="5638" max="5638" width="9.140625" style="46"/>
    <col min="5639" max="5639" width="9.28515625" style="46" customWidth="1"/>
    <col min="5640" max="5640" width="11.42578125" style="46" bestFit="1" customWidth="1"/>
    <col min="5641" max="5641" width="9.140625" style="46"/>
    <col min="5642" max="5642" width="2.28515625" style="46" customWidth="1"/>
    <col min="5643" max="5643" width="9.140625" style="46"/>
    <col min="5644" max="5644" width="9.7109375" style="46" customWidth="1"/>
    <col min="5645" max="5645" width="10.42578125" style="46" bestFit="1" customWidth="1"/>
    <col min="5646" max="5888" width="9.140625" style="46"/>
    <col min="5889" max="5889" width="14.140625" style="46" customWidth="1"/>
    <col min="5890" max="5890" width="11" style="46" customWidth="1"/>
    <col min="5891" max="5891" width="9.5703125" style="46" customWidth="1"/>
    <col min="5892" max="5892" width="9.140625" style="46"/>
    <col min="5893" max="5893" width="10.85546875" style="46" customWidth="1"/>
    <col min="5894" max="5894" width="9.140625" style="46"/>
    <col min="5895" max="5895" width="9.28515625" style="46" customWidth="1"/>
    <col min="5896" max="5896" width="11.42578125" style="46" bestFit="1" customWidth="1"/>
    <col min="5897" max="5897" width="9.140625" style="46"/>
    <col min="5898" max="5898" width="2.28515625" style="46" customWidth="1"/>
    <col min="5899" max="5899" width="9.140625" style="46"/>
    <col min="5900" max="5900" width="9.7109375" style="46" customWidth="1"/>
    <col min="5901" max="5901" width="10.42578125" style="46" bestFit="1" customWidth="1"/>
    <col min="5902" max="6144" width="9.140625" style="46"/>
    <col min="6145" max="6145" width="14.140625" style="46" customWidth="1"/>
    <col min="6146" max="6146" width="11" style="46" customWidth="1"/>
    <col min="6147" max="6147" width="9.5703125" style="46" customWidth="1"/>
    <col min="6148" max="6148" width="9.140625" style="46"/>
    <col min="6149" max="6149" width="10.85546875" style="46" customWidth="1"/>
    <col min="6150" max="6150" width="9.140625" style="46"/>
    <col min="6151" max="6151" width="9.28515625" style="46" customWidth="1"/>
    <col min="6152" max="6152" width="11.42578125" style="46" bestFit="1" customWidth="1"/>
    <col min="6153" max="6153" width="9.140625" style="46"/>
    <col min="6154" max="6154" width="2.28515625" style="46" customWidth="1"/>
    <col min="6155" max="6155" width="9.140625" style="46"/>
    <col min="6156" max="6156" width="9.7109375" style="46" customWidth="1"/>
    <col min="6157" max="6157" width="10.42578125" style="46" bestFit="1" customWidth="1"/>
    <col min="6158" max="6400" width="9.140625" style="46"/>
    <col min="6401" max="6401" width="14.140625" style="46" customWidth="1"/>
    <col min="6402" max="6402" width="11" style="46" customWidth="1"/>
    <col min="6403" max="6403" width="9.5703125" style="46" customWidth="1"/>
    <col min="6404" max="6404" width="9.140625" style="46"/>
    <col min="6405" max="6405" width="10.85546875" style="46" customWidth="1"/>
    <col min="6406" max="6406" width="9.140625" style="46"/>
    <col min="6407" max="6407" width="9.28515625" style="46" customWidth="1"/>
    <col min="6408" max="6408" width="11.42578125" style="46" bestFit="1" customWidth="1"/>
    <col min="6409" max="6409" width="9.140625" style="46"/>
    <col min="6410" max="6410" width="2.28515625" style="46" customWidth="1"/>
    <col min="6411" max="6411" width="9.140625" style="46"/>
    <col min="6412" max="6412" width="9.7109375" style="46" customWidth="1"/>
    <col min="6413" max="6413" width="10.42578125" style="46" bestFit="1" customWidth="1"/>
    <col min="6414" max="6656" width="9.140625" style="46"/>
    <col min="6657" max="6657" width="14.140625" style="46" customWidth="1"/>
    <col min="6658" max="6658" width="11" style="46" customWidth="1"/>
    <col min="6659" max="6659" width="9.5703125" style="46" customWidth="1"/>
    <col min="6660" max="6660" width="9.140625" style="46"/>
    <col min="6661" max="6661" width="10.85546875" style="46" customWidth="1"/>
    <col min="6662" max="6662" width="9.140625" style="46"/>
    <col min="6663" max="6663" width="9.28515625" style="46" customWidth="1"/>
    <col min="6664" max="6664" width="11.42578125" style="46" bestFit="1" customWidth="1"/>
    <col min="6665" max="6665" width="9.140625" style="46"/>
    <col min="6666" max="6666" width="2.28515625" style="46" customWidth="1"/>
    <col min="6667" max="6667" width="9.140625" style="46"/>
    <col min="6668" max="6668" width="9.7109375" style="46" customWidth="1"/>
    <col min="6669" max="6669" width="10.42578125" style="46" bestFit="1" customWidth="1"/>
    <col min="6670" max="6912" width="9.140625" style="46"/>
    <col min="6913" max="6913" width="14.140625" style="46" customWidth="1"/>
    <col min="6914" max="6914" width="11" style="46" customWidth="1"/>
    <col min="6915" max="6915" width="9.5703125" style="46" customWidth="1"/>
    <col min="6916" max="6916" width="9.140625" style="46"/>
    <col min="6917" max="6917" width="10.85546875" style="46" customWidth="1"/>
    <col min="6918" max="6918" width="9.140625" style="46"/>
    <col min="6919" max="6919" width="9.28515625" style="46" customWidth="1"/>
    <col min="6920" max="6920" width="11.42578125" style="46" bestFit="1" customWidth="1"/>
    <col min="6921" max="6921" width="9.140625" style="46"/>
    <col min="6922" max="6922" width="2.28515625" style="46" customWidth="1"/>
    <col min="6923" max="6923" width="9.140625" style="46"/>
    <col min="6924" max="6924" width="9.7109375" style="46" customWidth="1"/>
    <col min="6925" max="6925" width="10.42578125" style="46" bestFit="1" customWidth="1"/>
    <col min="6926" max="7168" width="9.140625" style="46"/>
    <col min="7169" max="7169" width="14.140625" style="46" customWidth="1"/>
    <col min="7170" max="7170" width="11" style="46" customWidth="1"/>
    <col min="7171" max="7171" width="9.5703125" style="46" customWidth="1"/>
    <col min="7172" max="7172" width="9.140625" style="46"/>
    <col min="7173" max="7173" width="10.85546875" style="46" customWidth="1"/>
    <col min="7174" max="7174" width="9.140625" style="46"/>
    <col min="7175" max="7175" width="9.28515625" style="46" customWidth="1"/>
    <col min="7176" max="7176" width="11.42578125" style="46" bestFit="1" customWidth="1"/>
    <col min="7177" max="7177" width="9.140625" style="46"/>
    <col min="7178" max="7178" width="2.28515625" style="46" customWidth="1"/>
    <col min="7179" max="7179" width="9.140625" style="46"/>
    <col min="7180" max="7180" width="9.7109375" style="46" customWidth="1"/>
    <col min="7181" max="7181" width="10.42578125" style="46" bestFit="1" customWidth="1"/>
    <col min="7182" max="7424" width="9.140625" style="46"/>
    <col min="7425" max="7425" width="14.140625" style="46" customWidth="1"/>
    <col min="7426" max="7426" width="11" style="46" customWidth="1"/>
    <col min="7427" max="7427" width="9.5703125" style="46" customWidth="1"/>
    <col min="7428" max="7428" width="9.140625" style="46"/>
    <col min="7429" max="7429" width="10.85546875" style="46" customWidth="1"/>
    <col min="7430" max="7430" width="9.140625" style="46"/>
    <col min="7431" max="7431" width="9.28515625" style="46" customWidth="1"/>
    <col min="7432" max="7432" width="11.42578125" style="46" bestFit="1" customWidth="1"/>
    <col min="7433" max="7433" width="9.140625" style="46"/>
    <col min="7434" max="7434" width="2.28515625" style="46" customWidth="1"/>
    <col min="7435" max="7435" width="9.140625" style="46"/>
    <col min="7436" max="7436" width="9.7109375" style="46" customWidth="1"/>
    <col min="7437" max="7437" width="10.42578125" style="46" bestFit="1" customWidth="1"/>
    <col min="7438" max="7680" width="9.140625" style="46"/>
    <col min="7681" max="7681" width="14.140625" style="46" customWidth="1"/>
    <col min="7682" max="7682" width="11" style="46" customWidth="1"/>
    <col min="7683" max="7683" width="9.5703125" style="46" customWidth="1"/>
    <col min="7684" max="7684" width="9.140625" style="46"/>
    <col min="7685" max="7685" width="10.85546875" style="46" customWidth="1"/>
    <col min="7686" max="7686" width="9.140625" style="46"/>
    <col min="7687" max="7687" width="9.28515625" style="46" customWidth="1"/>
    <col min="7688" max="7688" width="11.42578125" style="46" bestFit="1" customWidth="1"/>
    <col min="7689" max="7689" width="9.140625" style="46"/>
    <col min="7690" max="7690" width="2.28515625" style="46" customWidth="1"/>
    <col min="7691" max="7691" width="9.140625" style="46"/>
    <col min="7692" max="7692" width="9.7109375" style="46" customWidth="1"/>
    <col min="7693" max="7693" width="10.42578125" style="46" bestFit="1" customWidth="1"/>
    <col min="7694" max="7936" width="9.140625" style="46"/>
    <col min="7937" max="7937" width="14.140625" style="46" customWidth="1"/>
    <col min="7938" max="7938" width="11" style="46" customWidth="1"/>
    <col min="7939" max="7939" width="9.5703125" style="46" customWidth="1"/>
    <col min="7940" max="7940" width="9.140625" style="46"/>
    <col min="7941" max="7941" width="10.85546875" style="46" customWidth="1"/>
    <col min="7942" max="7942" width="9.140625" style="46"/>
    <col min="7943" max="7943" width="9.28515625" style="46" customWidth="1"/>
    <col min="7944" max="7944" width="11.42578125" style="46" bestFit="1" customWidth="1"/>
    <col min="7945" max="7945" width="9.140625" style="46"/>
    <col min="7946" max="7946" width="2.28515625" style="46" customWidth="1"/>
    <col min="7947" max="7947" width="9.140625" style="46"/>
    <col min="7948" max="7948" width="9.7109375" style="46" customWidth="1"/>
    <col min="7949" max="7949" width="10.42578125" style="46" bestFit="1" customWidth="1"/>
    <col min="7950" max="8192" width="9.140625" style="46"/>
    <col min="8193" max="8193" width="14.140625" style="46" customWidth="1"/>
    <col min="8194" max="8194" width="11" style="46" customWidth="1"/>
    <col min="8195" max="8195" width="9.5703125" style="46" customWidth="1"/>
    <col min="8196" max="8196" width="9.140625" style="46"/>
    <col min="8197" max="8197" width="10.85546875" style="46" customWidth="1"/>
    <col min="8198" max="8198" width="9.140625" style="46"/>
    <col min="8199" max="8199" width="9.28515625" style="46" customWidth="1"/>
    <col min="8200" max="8200" width="11.42578125" style="46" bestFit="1" customWidth="1"/>
    <col min="8201" max="8201" width="9.140625" style="46"/>
    <col min="8202" max="8202" width="2.28515625" style="46" customWidth="1"/>
    <col min="8203" max="8203" width="9.140625" style="46"/>
    <col min="8204" max="8204" width="9.7109375" style="46" customWidth="1"/>
    <col min="8205" max="8205" width="10.42578125" style="46" bestFit="1" customWidth="1"/>
    <col min="8206" max="8448" width="9.140625" style="46"/>
    <col min="8449" max="8449" width="14.140625" style="46" customWidth="1"/>
    <col min="8450" max="8450" width="11" style="46" customWidth="1"/>
    <col min="8451" max="8451" width="9.5703125" style="46" customWidth="1"/>
    <col min="8452" max="8452" width="9.140625" style="46"/>
    <col min="8453" max="8453" width="10.85546875" style="46" customWidth="1"/>
    <col min="8454" max="8454" width="9.140625" style="46"/>
    <col min="8455" max="8455" width="9.28515625" style="46" customWidth="1"/>
    <col min="8456" max="8456" width="11.42578125" style="46" bestFit="1" customWidth="1"/>
    <col min="8457" max="8457" width="9.140625" style="46"/>
    <col min="8458" max="8458" width="2.28515625" style="46" customWidth="1"/>
    <col min="8459" max="8459" width="9.140625" style="46"/>
    <col min="8460" max="8460" width="9.7109375" style="46" customWidth="1"/>
    <col min="8461" max="8461" width="10.42578125" style="46" bestFit="1" customWidth="1"/>
    <col min="8462" max="8704" width="9.140625" style="46"/>
    <col min="8705" max="8705" width="14.140625" style="46" customWidth="1"/>
    <col min="8706" max="8706" width="11" style="46" customWidth="1"/>
    <col min="8707" max="8707" width="9.5703125" style="46" customWidth="1"/>
    <col min="8708" max="8708" width="9.140625" style="46"/>
    <col min="8709" max="8709" width="10.85546875" style="46" customWidth="1"/>
    <col min="8710" max="8710" width="9.140625" style="46"/>
    <col min="8711" max="8711" width="9.28515625" style="46" customWidth="1"/>
    <col min="8712" max="8712" width="11.42578125" style="46" bestFit="1" customWidth="1"/>
    <col min="8713" max="8713" width="9.140625" style="46"/>
    <col min="8714" max="8714" width="2.28515625" style="46" customWidth="1"/>
    <col min="8715" max="8715" width="9.140625" style="46"/>
    <col min="8716" max="8716" width="9.7109375" style="46" customWidth="1"/>
    <col min="8717" max="8717" width="10.42578125" style="46" bestFit="1" customWidth="1"/>
    <col min="8718" max="8960" width="9.140625" style="46"/>
    <col min="8961" max="8961" width="14.140625" style="46" customWidth="1"/>
    <col min="8962" max="8962" width="11" style="46" customWidth="1"/>
    <col min="8963" max="8963" width="9.5703125" style="46" customWidth="1"/>
    <col min="8964" max="8964" width="9.140625" style="46"/>
    <col min="8965" max="8965" width="10.85546875" style="46" customWidth="1"/>
    <col min="8966" max="8966" width="9.140625" style="46"/>
    <col min="8967" max="8967" width="9.28515625" style="46" customWidth="1"/>
    <col min="8968" max="8968" width="11.42578125" style="46" bestFit="1" customWidth="1"/>
    <col min="8969" max="8969" width="9.140625" style="46"/>
    <col min="8970" max="8970" width="2.28515625" style="46" customWidth="1"/>
    <col min="8971" max="8971" width="9.140625" style="46"/>
    <col min="8972" max="8972" width="9.7109375" style="46" customWidth="1"/>
    <col min="8973" max="8973" width="10.42578125" style="46" bestFit="1" customWidth="1"/>
    <col min="8974" max="9216" width="9.140625" style="46"/>
    <col min="9217" max="9217" width="14.140625" style="46" customWidth="1"/>
    <col min="9218" max="9218" width="11" style="46" customWidth="1"/>
    <col min="9219" max="9219" width="9.5703125" style="46" customWidth="1"/>
    <col min="9220" max="9220" width="9.140625" style="46"/>
    <col min="9221" max="9221" width="10.85546875" style="46" customWidth="1"/>
    <col min="9222" max="9222" width="9.140625" style="46"/>
    <col min="9223" max="9223" width="9.28515625" style="46" customWidth="1"/>
    <col min="9224" max="9224" width="11.42578125" style="46" bestFit="1" customWidth="1"/>
    <col min="9225" max="9225" width="9.140625" style="46"/>
    <col min="9226" max="9226" width="2.28515625" style="46" customWidth="1"/>
    <col min="9227" max="9227" width="9.140625" style="46"/>
    <col min="9228" max="9228" width="9.7109375" style="46" customWidth="1"/>
    <col min="9229" max="9229" width="10.42578125" style="46" bestFit="1" customWidth="1"/>
    <col min="9230" max="9472" width="9.140625" style="46"/>
    <col min="9473" max="9473" width="14.140625" style="46" customWidth="1"/>
    <col min="9474" max="9474" width="11" style="46" customWidth="1"/>
    <col min="9475" max="9475" width="9.5703125" style="46" customWidth="1"/>
    <col min="9476" max="9476" width="9.140625" style="46"/>
    <col min="9477" max="9477" width="10.85546875" style="46" customWidth="1"/>
    <col min="9478" max="9478" width="9.140625" style="46"/>
    <col min="9479" max="9479" width="9.28515625" style="46" customWidth="1"/>
    <col min="9480" max="9480" width="11.42578125" style="46" bestFit="1" customWidth="1"/>
    <col min="9481" max="9481" width="9.140625" style="46"/>
    <col min="9482" max="9482" width="2.28515625" style="46" customWidth="1"/>
    <col min="9483" max="9483" width="9.140625" style="46"/>
    <col min="9484" max="9484" width="9.7109375" style="46" customWidth="1"/>
    <col min="9485" max="9485" width="10.42578125" style="46" bestFit="1" customWidth="1"/>
    <col min="9486" max="9728" width="9.140625" style="46"/>
    <col min="9729" max="9729" width="14.140625" style="46" customWidth="1"/>
    <col min="9730" max="9730" width="11" style="46" customWidth="1"/>
    <col min="9731" max="9731" width="9.5703125" style="46" customWidth="1"/>
    <col min="9732" max="9732" width="9.140625" style="46"/>
    <col min="9733" max="9733" width="10.85546875" style="46" customWidth="1"/>
    <col min="9734" max="9734" width="9.140625" style="46"/>
    <col min="9735" max="9735" width="9.28515625" style="46" customWidth="1"/>
    <col min="9736" max="9736" width="11.42578125" style="46" bestFit="1" customWidth="1"/>
    <col min="9737" max="9737" width="9.140625" style="46"/>
    <col min="9738" max="9738" width="2.28515625" style="46" customWidth="1"/>
    <col min="9739" max="9739" width="9.140625" style="46"/>
    <col min="9740" max="9740" width="9.7109375" style="46" customWidth="1"/>
    <col min="9741" max="9741" width="10.42578125" style="46" bestFit="1" customWidth="1"/>
    <col min="9742" max="9984" width="9.140625" style="46"/>
    <col min="9985" max="9985" width="14.140625" style="46" customWidth="1"/>
    <col min="9986" max="9986" width="11" style="46" customWidth="1"/>
    <col min="9987" max="9987" width="9.5703125" style="46" customWidth="1"/>
    <col min="9988" max="9988" width="9.140625" style="46"/>
    <col min="9989" max="9989" width="10.85546875" style="46" customWidth="1"/>
    <col min="9990" max="9990" width="9.140625" style="46"/>
    <col min="9991" max="9991" width="9.28515625" style="46" customWidth="1"/>
    <col min="9992" max="9992" width="11.42578125" style="46" bestFit="1" customWidth="1"/>
    <col min="9993" max="9993" width="9.140625" style="46"/>
    <col min="9994" max="9994" width="2.28515625" style="46" customWidth="1"/>
    <col min="9995" max="9995" width="9.140625" style="46"/>
    <col min="9996" max="9996" width="9.7109375" style="46" customWidth="1"/>
    <col min="9997" max="9997" width="10.42578125" style="46" bestFit="1" customWidth="1"/>
    <col min="9998" max="10240" width="9.140625" style="46"/>
    <col min="10241" max="10241" width="14.140625" style="46" customWidth="1"/>
    <col min="10242" max="10242" width="11" style="46" customWidth="1"/>
    <col min="10243" max="10243" width="9.5703125" style="46" customWidth="1"/>
    <col min="10244" max="10244" width="9.140625" style="46"/>
    <col min="10245" max="10245" width="10.85546875" style="46" customWidth="1"/>
    <col min="10246" max="10246" width="9.140625" style="46"/>
    <col min="10247" max="10247" width="9.28515625" style="46" customWidth="1"/>
    <col min="10248" max="10248" width="11.42578125" style="46" bestFit="1" customWidth="1"/>
    <col min="10249" max="10249" width="9.140625" style="46"/>
    <col min="10250" max="10250" width="2.28515625" style="46" customWidth="1"/>
    <col min="10251" max="10251" width="9.140625" style="46"/>
    <col min="10252" max="10252" width="9.7109375" style="46" customWidth="1"/>
    <col min="10253" max="10253" width="10.42578125" style="46" bestFit="1" customWidth="1"/>
    <col min="10254" max="10496" width="9.140625" style="46"/>
    <col min="10497" max="10497" width="14.140625" style="46" customWidth="1"/>
    <col min="10498" max="10498" width="11" style="46" customWidth="1"/>
    <col min="10499" max="10499" width="9.5703125" style="46" customWidth="1"/>
    <col min="10500" max="10500" width="9.140625" style="46"/>
    <col min="10501" max="10501" width="10.85546875" style="46" customWidth="1"/>
    <col min="10502" max="10502" width="9.140625" style="46"/>
    <col min="10503" max="10503" width="9.28515625" style="46" customWidth="1"/>
    <col min="10504" max="10504" width="11.42578125" style="46" bestFit="1" customWidth="1"/>
    <col min="10505" max="10505" width="9.140625" style="46"/>
    <col min="10506" max="10506" width="2.28515625" style="46" customWidth="1"/>
    <col min="10507" max="10507" width="9.140625" style="46"/>
    <col min="10508" max="10508" width="9.7109375" style="46" customWidth="1"/>
    <col min="10509" max="10509" width="10.42578125" style="46" bestFit="1" customWidth="1"/>
    <col min="10510" max="10752" width="9.140625" style="46"/>
    <col min="10753" max="10753" width="14.140625" style="46" customWidth="1"/>
    <col min="10754" max="10754" width="11" style="46" customWidth="1"/>
    <col min="10755" max="10755" width="9.5703125" style="46" customWidth="1"/>
    <col min="10756" max="10756" width="9.140625" style="46"/>
    <col min="10757" max="10757" width="10.85546875" style="46" customWidth="1"/>
    <col min="10758" max="10758" width="9.140625" style="46"/>
    <col min="10759" max="10759" width="9.28515625" style="46" customWidth="1"/>
    <col min="10760" max="10760" width="11.42578125" style="46" bestFit="1" customWidth="1"/>
    <col min="10761" max="10761" width="9.140625" style="46"/>
    <col min="10762" max="10762" width="2.28515625" style="46" customWidth="1"/>
    <col min="10763" max="10763" width="9.140625" style="46"/>
    <col min="10764" max="10764" width="9.7109375" style="46" customWidth="1"/>
    <col min="10765" max="10765" width="10.42578125" style="46" bestFit="1" customWidth="1"/>
    <col min="10766" max="11008" width="9.140625" style="46"/>
    <col min="11009" max="11009" width="14.140625" style="46" customWidth="1"/>
    <col min="11010" max="11010" width="11" style="46" customWidth="1"/>
    <col min="11011" max="11011" width="9.5703125" style="46" customWidth="1"/>
    <col min="11012" max="11012" width="9.140625" style="46"/>
    <col min="11013" max="11013" width="10.85546875" style="46" customWidth="1"/>
    <col min="11014" max="11014" width="9.140625" style="46"/>
    <col min="11015" max="11015" width="9.28515625" style="46" customWidth="1"/>
    <col min="11016" max="11016" width="11.42578125" style="46" bestFit="1" customWidth="1"/>
    <col min="11017" max="11017" width="9.140625" style="46"/>
    <col min="11018" max="11018" width="2.28515625" style="46" customWidth="1"/>
    <col min="11019" max="11019" width="9.140625" style="46"/>
    <col min="11020" max="11020" width="9.7109375" style="46" customWidth="1"/>
    <col min="11021" max="11021" width="10.42578125" style="46" bestFit="1" customWidth="1"/>
    <col min="11022" max="11264" width="9.140625" style="46"/>
    <col min="11265" max="11265" width="14.140625" style="46" customWidth="1"/>
    <col min="11266" max="11266" width="11" style="46" customWidth="1"/>
    <col min="11267" max="11267" width="9.5703125" style="46" customWidth="1"/>
    <col min="11268" max="11268" width="9.140625" style="46"/>
    <col min="11269" max="11269" width="10.85546875" style="46" customWidth="1"/>
    <col min="11270" max="11270" width="9.140625" style="46"/>
    <col min="11271" max="11271" width="9.28515625" style="46" customWidth="1"/>
    <col min="11272" max="11272" width="11.42578125" style="46" bestFit="1" customWidth="1"/>
    <col min="11273" max="11273" width="9.140625" style="46"/>
    <col min="11274" max="11274" width="2.28515625" style="46" customWidth="1"/>
    <col min="11275" max="11275" width="9.140625" style="46"/>
    <col min="11276" max="11276" width="9.7109375" style="46" customWidth="1"/>
    <col min="11277" max="11277" width="10.42578125" style="46" bestFit="1" customWidth="1"/>
    <col min="11278" max="11520" width="9.140625" style="46"/>
    <col min="11521" max="11521" width="14.140625" style="46" customWidth="1"/>
    <col min="11522" max="11522" width="11" style="46" customWidth="1"/>
    <col min="11523" max="11523" width="9.5703125" style="46" customWidth="1"/>
    <col min="11524" max="11524" width="9.140625" style="46"/>
    <col min="11525" max="11525" width="10.85546875" style="46" customWidth="1"/>
    <col min="11526" max="11526" width="9.140625" style="46"/>
    <col min="11527" max="11527" width="9.28515625" style="46" customWidth="1"/>
    <col min="11528" max="11528" width="11.42578125" style="46" bestFit="1" customWidth="1"/>
    <col min="11529" max="11529" width="9.140625" style="46"/>
    <col min="11530" max="11530" width="2.28515625" style="46" customWidth="1"/>
    <col min="11531" max="11531" width="9.140625" style="46"/>
    <col min="11532" max="11532" width="9.7109375" style="46" customWidth="1"/>
    <col min="11533" max="11533" width="10.42578125" style="46" bestFit="1" customWidth="1"/>
    <col min="11534" max="11776" width="9.140625" style="46"/>
    <col min="11777" max="11777" width="14.140625" style="46" customWidth="1"/>
    <col min="11778" max="11778" width="11" style="46" customWidth="1"/>
    <col min="11779" max="11779" width="9.5703125" style="46" customWidth="1"/>
    <col min="11780" max="11780" width="9.140625" style="46"/>
    <col min="11781" max="11781" width="10.85546875" style="46" customWidth="1"/>
    <col min="11782" max="11782" width="9.140625" style="46"/>
    <col min="11783" max="11783" width="9.28515625" style="46" customWidth="1"/>
    <col min="11784" max="11784" width="11.42578125" style="46" bestFit="1" customWidth="1"/>
    <col min="11785" max="11785" width="9.140625" style="46"/>
    <col min="11786" max="11786" width="2.28515625" style="46" customWidth="1"/>
    <col min="11787" max="11787" width="9.140625" style="46"/>
    <col min="11788" max="11788" width="9.7109375" style="46" customWidth="1"/>
    <col min="11789" max="11789" width="10.42578125" style="46" bestFit="1" customWidth="1"/>
    <col min="11790" max="12032" width="9.140625" style="46"/>
    <col min="12033" max="12033" width="14.140625" style="46" customWidth="1"/>
    <col min="12034" max="12034" width="11" style="46" customWidth="1"/>
    <col min="12035" max="12035" width="9.5703125" style="46" customWidth="1"/>
    <col min="12036" max="12036" width="9.140625" style="46"/>
    <col min="12037" max="12037" width="10.85546875" style="46" customWidth="1"/>
    <col min="12038" max="12038" width="9.140625" style="46"/>
    <col min="12039" max="12039" width="9.28515625" style="46" customWidth="1"/>
    <col min="12040" max="12040" width="11.42578125" style="46" bestFit="1" customWidth="1"/>
    <col min="12041" max="12041" width="9.140625" style="46"/>
    <col min="12042" max="12042" width="2.28515625" style="46" customWidth="1"/>
    <col min="12043" max="12043" width="9.140625" style="46"/>
    <col min="12044" max="12044" width="9.7109375" style="46" customWidth="1"/>
    <col min="12045" max="12045" width="10.42578125" style="46" bestFit="1" customWidth="1"/>
    <col min="12046" max="12288" width="9.140625" style="46"/>
    <col min="12289" max="12289" width="14.140625" style="46" customWidth="1"/>
    <col min="12290" max="12290" width="11" style="46" customWidth="1"/>
    <col min="12291" max="12291" width="9.5703125" style="46" customWidth="1"/>
    <col min="12292" max="12292" width="9.140625" style="46"/>
    <col min="12293" max="12293" width="10.85546875" style="46" customWidth="1"/>
    <col min="12294" max="12294" width="9.140625" style="46"/>
    <col min="12295" max="12295" width="9.28515625" style="46" customWidth="1"/>
    <col min="12296" max="12296" width="11.42578125" style="46" bestFit="1" customWidth="1"/>
    <col min="12297" max="12297" width="9.140625" style="46"/>
    <col min="12298" max="12298" width="2.28515625" style="46" customWidth="1"/>
    <col min="12299" max="12299" width="9.140625" style="46"/>
    <col min="12300" max="12300" width="9.7109375" style="46" customWidth="1"/>
    <col min="12301" max="12301" width="10.42578125" style="46" bestFit="1" customWidth="1"/>
    <col min="12302" max="12544" width="9.140625" style="46"/>
    <col min="12545" max="12545" width="14.140625" style="46" customWidth="1"/>
    <col min="12546" max="12546" width="11" style="46" customWidth="1"/>
    <col min="12547" max="12547" width="9.5703125" style="46" customWidth="1"/>
    <col min="12548" max="12548" width="9.140625" style="46"/>
    <col min="12549" max="12549" width="10.85546875" style="46" customWidth="1"/>
    <col min="12550" max="12550" width="9.140625" style="46"/>
    <col min="12551" max="12551" width="9.28515625" style="46" customWidth="1"/>
    <col min="12552" max="12552" width="11.42578125" style="46" bestFit="1" customWidth="1"/>
    <col min="12553" max="12553" width="9.140625" style="46"/>
    <col min="12554" max="12554" width="2.28515625" style="46" customWidth="1"/>
    <col min="12555" max="12555" width="9.140625" style="46"/>
    <col min="12556" max="12556" width="9.7109375" style="46" customWidth="1"/>
    <col min="12557" max="12557" width="10.42578125" style="46" bestFit="1" customWidth="1"/>
    <col min="12558" max="12800" width="9.140625" style="46"/>
    <col min="12801" max="12801" width="14.140625" style="46" customWidth="1"/>
    <col min="12802" max="12802" width="11" style="46" customWidth="1"/>
    <col min="12803" max="12803" width="9.5703125" style="46" customWidth="1"/>
    <col min="12804" max="12804" width="9.140625" style="46"/>
    <col min="12805" max="12805" width="10.85546875" style="46" customWidth="1"/>
    <col min="12806" max="12806" width="9.140625" style="46"/>
    <col min="12807" max="12807" width="9.28515625" style="46" customWidth="1"/>
    <col min="12808" max="12808" width="11.42578125" style="46" bestFit="1" customWidth="1"/>
    <col min="12809" max="12809" width="9.140625" style="46"/>
    <col min="12810" max="12810" width="2.28515625" style="46" customWidth="1"/>
    <col min="12811" max="12811" width="9.140625" style="46"/>
    <col min="12812" max="12812" width="9.7109375" style="46" customWidth="1"/>
    <col min="12813" max="12813" width="10.42578125" style="46" bestFit="1" customWidth="1"/>
    <col min="12814" max="13056" width="9.140625" style="46"/>
    <col min="13057" max="13057" width="14.140625" style="46" customWidth="1"/>
    <col min="13058" max="13058" width="11" style="46" customWidth="1"/>
    <col min="13059" max="13059" width="9.5703125" style="46" customWidth="1"/>
    <col min="13060" max="13060" width="9.140625" style="46"/>
    <col min="13061" max="13061" width="10.85546875" style="46" customWidth="1"/>
    <col min="13062" max="13062" width="9.140625" style="46"/>
    <col min="13063" max="13063" width="9.28515625" style="46" customWidth="1"/>
    <col min="13064" max="13064" width="11.42578125" style="46" bestFit="1" customWidth="1"/>
    <col min="13065" max="13065" width="9.140625" style="46"/>
    <col min="13066" max="13066" width="2.28515625" style="46" customWidth="1"/>
    <col min="13067" max="13067" width="9.140625" style="46"/>
    <col min="13068" max="13068" width="9.7109375" style="46" customWidth="1"/>
    <col min="13069" max="13069" width="10.42578125" style="46" bestFit="1" customWidth="1"/>
    <col min="13070" max="13312" width="9.140625" style="46"/>
    <col min="13313" max="13313" width="14.140625" style="46" customWidth="1"/>
    <col min="13314" max="13314" width="11" style="46" customWidth="1"/>
    <col min="13315" max="13315" width="9.5703125" style="46" customWidth="1"/>
    <col min="13316" max="13316" width="9.140625" style="46"/>
    <col min="13317" max="13317" width="10.85546875" style="46" customWidth="1"/>
    <col min="13318" max="13318" width="9.140625" style="46"/>
    <col min="13319" max="13319" width="9.28515625" style="46" customWidth="1"/>
    <col min="13320" max="13320" width="11.42578125" style="46" bestFit="1" customWidth="1"/>
    <col min="13321" max="13321" width="9.140625" style="46"/>
    <col min="13322" max="13322" width="2.28515625" style="46" customWidth="1"/>
    <col min="13323" max="13323" width="9.140625" style="46"/>
    <col min="13324" max="13324" width="9.7109375" style="46" customWidth="1"/>
    <col min="13325" max="13325" width="10.42578125" style="46" bestFit="1" customWidth="1"/>
    <col min="13326" max="13568" width="9.140625" style="46"/>
    <col min="13569" max="13569" width="14.140625" style="46" customWidth="1"/>
    <col min="13570" max="13570" width="11" style="46" customWidth="1"/>
    <col min="13571" max="13571" width="9.5703125" style="46" customWidth="1"/>
    <col min="13572" max="13572" width="9.140625" style="46"/>
    <col min="13573" max="13573" width="10.85546875" style="46" customWidth="1"/>
    <col min="13574" max="13574" width="9.140625" style="46"/>
    <col min="13575" max="13575" width="9.28515625" style="46" customWidth="1"/>
    <col min="13576" max="13576" width="11.42578125" style="46" bestFit="1" customWidth="1"/>
    <col min="13577" max="13577" width="9.140625" style="46"/>
    <col min="13578" max="13578" width="2.28515625" style="46" customWidth="1"/>
    <col min="13579" max="13579" width="9.140625" style="46"/>
    <col min="13580" max="13580" width="9.7109375" style="46" customWidth="1"/>
    <col min="13581" max="13581" width="10.42578125" style="46" bestFit="1" customWidth="1"/>
    <col min="13582" max="13824" width="9.140625" style="46"/>
    <col min="13825" max="13825" width="14.140625" style="46" customWidth="1"/>
    <col min="13826" max="13826" width="11" style="46" customWidth="1"/>
    <col min="13827" max="13827" width="9.5703125" style="46" customWidth="1"/>
    <col min="13828" max="13828" width="9.140625" style="46"/>
    <col min="13829" max="13829" width="10.85546875" style="46" customWidth="1"/>
    <col min="13830" max="13830" width="9.140625" style="46"/>
    <col min="13831" max="13831" width="9.28515625" style="46" customWidth="1"/>
    <col min="13832" max="13832" width="11.42578125" style="46" bestFit="1" customWidth="1"/>
    <col min="13833" max="13833" width="9.140625" style="46"/>
    <col min="13834" max="13834" width="2.28515625" style="46" customWidth="1"/>
    <col min="13835" max="13835" width="9.140625" style="46"/>
    <col min="13836" max="13836" width="9.7109375" style="46" customWidth="1"/>
    <col min="13837" max="13837" width="10.42578125" style="46" bestFit="1" customWidth="1"/>
    <col min="13838" max="14080" width="9.140625" style="46"/>
    <col min="14081" max="14081" width="14.140625" style="46" customWidth="1"/>
    <col min="14082" max="14082" width="11" style="46" customWidth="1"/>
    <col min="14083" max="14083" width="9.5703125" style="46" customWidth="1"/>
    <col min="14084" max="14084" width="9.140625" style="46"/>
    <col min="14085" max="14085" width="10.85546875" style="46" customWidth="1"/>
    <col min="14086" max="14086" width="9.140625" style="46"/>
    <col min="14087" max="14087" width="9.28515625" style="46" customWidth="1"/>
    <col min="14088" max="14088" width="11.42578125" style="46" bestFit="1" customWidth="1"/>
    <col min="14089" max="14089" width="9.140625" style="46"/>
    <col min="14090" max="14090" width="2.28515625" style="46" customWidth="1"/>
    <col min="14091" max="14091" width="9.140625" style="46"/>
    <col min="14092" max="14092" width="9.7109375" style="46" customWidth="1"/>
    <col min="14093" max="14093" width="10.42578125" style="46" bestFit="1" customWidth="1"/>
    <col min="14094" max="14336" width="9.140625" style="46"/>
    <col min="14337" max="14337" width="14.140625" style="46" customWidth="1"/>
    <col min="14338" max="14338" width="11" style="46" customWidth="1"/>
    <col min="14339" max="14339" width="9.5703125" style="46" customWidth="1"/>
    <col min="14340" max="14340" width="9.140625" style="46"/>
    <col min="14341" max="14341" width="10.85546875" style="46" customWidth="1"/>
    <col min="14342" max="14342" width="9.140625" style="46"/>
    <col min="14343" max="14343" width="9.28515625" style="46" customWidth="1"/>
    <col min="14344" max="14344" width="11.42578125" style="46" bestFit="1" customWidth="1"/>
    <col min="14345" max="14345" width="9.140625" style="46"/>
    <col min="14346" max="14346" width="2.28515625" style="46" customWidth="1"/>
    <col min="14347" max="14347" width="9.140625" style="46"/>
    <col min="14348" max="14348" width="9.7109375" style="46" customWidth="1"/>
    <col min="14349" max="14349" width="10.42578125" style="46" bestFit="1" customWidth="1"/>
    <col min="14350" max="14592" width="9.140625" style="46"/>
    <col min="14593" max="14593" width="14.140625" style="46" customWidth="1"/>
    <col min="14594" max="14594" width="11" style="46" customWidth="1"/>
    <col min="14595" max="14595" width="9.5703125" style="46" customWidth="1"/>
    <col min="14596" max="14596" width="9.140625" style="46"/>
    <col min="14597" max="14597" width="10.85546875" style="46" customWidth="1"/>
    <col min="14598" max="14598" width="9.140625" style="46"/>
    <col min="14599" max="14599" width="9.28515625" style="46" customWidth="1"/>
    <col min="14600" max="14600" width="11.42578125" style="46" bestFit="1" customWidth="1"/>
    <col min="14601" max="14601" width="9.140625" style="46"/>
    <col min="14602" max="14602" width="2.28515625" style="46" customWidth="1"/>
    <col min="14603" max="14603" width="9.140625" style="46"/>
    <col min="14604" max="14604" width="9.7109375" style="46" customWidth="1"/>
    <col min="14605" max="14605" width="10.42578125" style="46" bestFit="1" customWidth="1"/>
    <col min="14606" max="14848" width="9.140625" style="46"/>
    <col min="14849" max="14849" width="14.140625" style="46" customWidth="1"/>
    <col min="14850" max="14850" width="11" style="46" customWidth="1"/>
    <col min="14851" max="14851" width="9.5703125" style="46" customWidth="1"/>
    <col min="14852" max="14852" width="9.140625" style="46"/>
    <col min="14853" max="14853" width="10.85546875" style="46" customWidth="1"/>
    <col min="14854" max="14854" width="9.140625" style="46"/>
    <col min="14855" max="14855" width="9.28515625" style="46" customWidth="1"/>
    <col min="14856" max="14856" width="11.42578125" style="46" bestFit="1" customWidth="1"/>
    <col min="14857" max="14857" width="9.140625" style="46"/>
    <col min="14858" max="14858" width="2.28515625" style="46" customWidth="1"/>
    <col min="14859" max="14859" width="9.140625" style="46"/>
    <col min="14860" max="14860" width="9.7109375" style="46" customWidth="1"/>
    <col min="14861" max="14861" width="10.42578125" style="46" bestFit="1" customWidth="1"/>
    <col min="14862" max="15104" width="9.140625" style="46"/>
    <col min="15105" max="15105" width="14.140625" style="46" customWidth="1"/>
    <col min="15106" max="15106" width="11" style="46" customWidth="1"/>
    <col min="15107" max="15107" width="9.5703125" style="46" customWidth="1"/>
    <col min="15108" max="15108" width="9.140625" style="46"/>
    <col min="15109" max="15109" width="10.85546875" style="46" customWidth="1"/>
    <col min="15110" max="15110" width="9.140625" style="46"/>
    <col min="15111" max="15111" width="9.28515625" style="46" customWidth="1"/>
    <col min="15112" max="15112" width="11.42578125" style="46" bestFit="1" customWidth="1"/>
    <col min="15113" max="15113" width="9.140625" style="46"/>
    <col min="15114" max="15114" width="2.28515625" style="46" customWidth="1"/>
    <col min="15115" max="15115" width="9.140625" style="46"/>
    <col min="15116" max="15116" width="9.7109375" style="46" customWidth="1"/>
    <col min="15117" max="15117" width="10.42578125" style="46" bestFit="1" customWidth="1"/>
    <col min="15118" max="15360" width="9.140625" style="46"/>
    <col min="15361" max="15361" width="14.140625" style="46" customWidth="1"/>
    <col min="15362" max="15362" width="11" style="46" customWidth="1"/>
    <col min="15363" max="15363" width="9.5703125" style="46" customWidth="1"/>
    <col min="15364" max="15364" width="9.140625" style="46"/>
    <col min="15365" max="15365" width="10.85546875" style="46" customWidth="1"/>
    <col min="15366" max="15366" width="9.140625" style="46"/>
    <col min="15367" max="15367" width="9.28515625" style="46" customWidth="1"/>
    <col min="15368" max="15368" width="11.42578125" style="46" bestFit="1" customWidth="1"/>
    <col min="15369" max="15369" width="9.140625" style="46"/>
    <col min="15370" max="15370" width="2.28515625" style="46" customWidth="1"/>
    <col min="15371" max="15371" width="9.140625" style="46"/>
    <col min="15372" max="15372" width="9.7109375" style="46" customWidth="1"/>
    <col min="15373" max="15373" width="10.42578125" style="46" bestFit="1" customWidth="1"/>
    <col min="15374" max="15616" width="9.140625" style="46"/>
    <col min="15617" max="15617" width="14.140625" style="46" customWidth="1"/>
    <col min="15618" max="15618" width="11" style="46" customWidth="1"/>
    <col min="15619" max="15619" width="9.5703125" style="46" customWidth="1"/>
    <col min="15620" max="15620" width="9.140625" style="46"/>
    <col min="15621" max="15621" width="10.85546875" style="46" customWidth="1"/>
    <col min="15622" max="15622" width="9.140625" style="46"/>
    <col min="15623" max="15623" width="9.28515625" style="46" customWidth="1"/>
    <col min="15624" max="15624" width="11.42578125" style="46" bestFit="1" customWidth="1"/>
    <col min="15625" max="15625" width="9.140625" style="46"/>
    <col min="15626" max="15626" width="2.28515625" style="46" customWidth="1"/>
    <col min="15627" max="15627" width="9.140625" style="46"/>
    <col min="15628" max="15628" width="9.7109375" style="46" customWidth="1"/>
    <col min="15629" max="15629" width="10.42578125" style="46" bestFit="1" customWidth="1"/>
    <col min="15630" max="15872" width="9.140625" style="46"/>
    <col min="15873" max="15873" width="14.140625" style="46" customWidth="1"/>
    <col min="15874" max="15874" width="11" style="46" customWidth="1"/>
    <col min="15875" max="15875" width="9.5703125" style="46" customWidth="1"/>
    <col min="15876" max="15876" width="9.140625" style="46"/>
    <col min="15877" max="15877" width="10.85546875" style="46" customWidth="1"/>
    <col min="15878" max="15878" width="9.140625" style="46"/>
    <col min="15879" max="15879" width="9.28515625" style="46" customWidth="1"/>
    <col min="15880" max="15880" width="11.42578125" style="46" bestFit="1" customWidth="1"/>
    <col min="15881" max="15881" width="9.140625" style="46"/>
    <col min="15882" max="15882" width="2.28515625" style="46" customWidth="1"/>
    <col min="15883" max="15883" width="9.140625" style="46"/>
    <col min="15884" max="15884" width="9.7109375" style="46" customWidth="1"/>
    <col min="15885" max="15885" width="10.42578125" style="46" bestFit="1" customWidth="1"/>
    <col min="15886" max="16128" width="9.140625" style="46"/>
    <col min="16129" max="16129" width="14.140625" style="46" customWidth="1"/>
    <col min="16130" max="16130" width="11" style="46" customWidth="1"/>
    <col min="16131" max="16131" width="9.5703125" style="46" customWidth="1"/>
    <col min="16132" max="16132" width="9.140625" style="46"/>
    <col min="16133" max="16133" width="10.85546875" style="46" customWidth="1"/>
    <col min="16134" max="16134" width="9.140625" style="46"/>
    <col min="16135" max="16135" width="9.28515625" style="46" customWidth="1"/>
    <col min="16136" max="16136" width="11.42578125" style="46" bestFit="1" customWidth="1"/>
    <col min="16137" max="16137" width="9.140625" style="46"/>
    <col min="16138" max="16138" width="2.28515625" style="46" customWidth="1"/>
    <col min="16139" max="16139" width="9.140625" style="46"/>
    <col min="16140" max="16140" width="9.7109375" style="46" customWidth="1"/>
    <col min="16141" max="16141" width="10.42578125" style="46" bestFit="1" customWidth="1"/>
    <col min="16142" max="16384" width="9.140625" style="46"/>
  </cols>
  <sheetData>
    <row r="1" spans="1:16" ht="15.75" x14ac:dyDescent="0.25">
      <c r="A1" s="118" t="s">
        <v>22</v>
      </c>
      <c r="B1"/>
      <c r="C1"/>
      <c r="D1"/>
      <c r="E1"/>
      <c r="F1" s="119"/>
      <c r="G1"/>
      <c r="H1"/>
      <c r="I1" s="120"/>
      <c r="J1" s="120"/>
      <c r="K1" s="121" t="s">
        <v>171</v>
      </c>
      <c r="L1" s="120"/>
      <c r="M1" s="120"/>
    </row>
    <row r="2" spans="1:16" s="43" customFormat="1" ht="13.5" thickBot="1" x14ac:dyDescent="0.25">
      <c r="A2" s="122"/>
      <c r="B2" s="3"/>
      <c r="C2" s="3"/>
      <c r="D2" s="3"/>
      <c r="E2" s="3"/>
      <c r="F2" s="123"/>
      <c r="G2" s="3"/>
      <c r="H2" s="3"/>
      <c r="I2" s="124"/>
      <c r="J2" s="124"/>
      <c r="K2" s="121" t="s">
        <v>172</v>
      </c>
      <c r="L2" s="124"/>
      <c r="M2" s="124"/>
    </row>
    <row r="3" spans="1:16" s="43" customFormat="1" ht="13.5" thickBot="1" x14ac:dyDescent="0.25">
      <c r="A3" s="122"/>
      <c r="B3" s="48">
        <v>1</v>
      </c>
      <c r="C3" s="3"/>
      <c r="D3" s="125">
        <v>0</v>
      </c>
      <c r="E3" s="126" t="s">
        <v>173</v>
      </c>
      <c r="F3" s="127"/>
      <c r="G3" s="3"/>
      <c r="H3" s="3"/>
      <c r="I3" s="124"/>
      <c r="J3" s="124"/>
      <c r="K3" s="128" t="s">
        <v>174</v>
      </c>
      <c r="L3" s="124"/>
      <c r="M3" s="124"/>
    </row>
    <row r="4" spans="1:16" s="43" customFormat="1" x14ac:dyDescent="0.2">
      <c r="A4" s="122"/>
      <c r="B4" s="3"/>
      <c r="C4" s="3"/>
      <c r="D4" s="3">
        <v>1</v>
      </c>
      <c r="E4" s="3"/>
      <c r="F4" s="123"/>
      <c r="G4" s="3"/>
      <c r="H4" s="3"/>
      <c r="I4" s="124"/>
      <c r="J4" s="124"/>
      <c r="K4" s="128" t="s">
        <v>175</v>
      </c>
      <c r="L4" s="124"/>
      <c r="M4" s="124"/>
    </row>
    <row r="5" spans="1:16" ht="15.75" x14ac:dyDescent="0.25">
      <c r="A5" s="118"/>
      <c r="B5"/>
      <c r="C5"/>
      <c r="D5" s="184" t="s">
        <v>176</v>
      </c>
      <c r="E5" s="184"/>
      <c r="F5" s="184"/>
      <c r="G5" s="184"/>
      <c r="H5" s="184"/>
      <c r="I5" s="120"/>
      <c r="J5" s="120"/>
      <c r="K5" s="129" t="s">
        <v>177</v>
      </c>
      <c r="L5" s="120"/>
      <c r="M5" s="120"/>
    </row>
    <row r="6" spans="1:16" ht="15" x14ac:dyDescent="0.25">
      <c r="A6" s="122" t="s">
        <v>23</v>
      </c>
      <c r="B6" s="130" t="s">
        <v>178</v>
      </c>
      <c r="C6" s="130" t="s">
        <v>179</v>
      </c>
      <c r="D6" s="130" t="s">
        <v>180</v>
      </c>
      <c r="E6" s="130" t="s">
        <v>181</v>
      </c>
      <c r="F6" s="130" t="s">
        <v>182</v>
      </c>
      <c r="G6" s="130" t="s">
        <v>183</v>
      </c>
      <c r="H6" s="130" t="s">
        <v>184</v>
      </c>
      <c r="I6" s="131" t="s">
        <v>24</v>
      </c>
      <c r="J6"/>
      <c r="K6"/>
      <c r="L6"/>
      <c r="M6"/>
      <c r="P6" s="131" t="s">
        <v>67</v>
      </c>
    </row>
    <row r="7" spans="1:16" x14ac:dyDescent="0.2">
      <c r="H7" s="50"/>
      <c r="I7" s="50"/>
      <c r="J7" s="50"/>
      <c r="K7" s="51"/>
    </row>
    <row r="8" spans="1:16" x14ac:dyDescent="0.2">
      <c r="A8" s="46" t="s">
        <v>20</v>
      </c>
      <c r="B8" s="48">
        <f>Analysis!I6</f>
        <v>36</v>
      </c>
      <c r="D8" s="50"/>
      <c r="E8" s="50"/>
      <c r="F8" s="50"/>
      <c r="G8" s="53"/>
      <c r="H8" s="50"/>
      <c r="I8" s="52" t="s">
        <v>25</v>
      </c>
      <c r="J8" s="50"/>
      <c r="K8" s="51"/>
    </row>
    <row r="9" spans="1:16" x14ac:dyDescent="0.2">
      <c r="A9" s="46" t="s">
        <v>21</v>
      </c>
      <c r="B9" s="48">
        <f>IF(B3=2,0,1)</f>
        <v>1</v>
      </c>
      <c r="D9" s="50"/>
      <c r="E9" s="50"/>
      <c r="F9" s="50"/>
      <c r="G9" s="53"/>
      <c r="I9" s="52" t="s">
        <v>26</v>
      </c>
    </row>
    <row r="10" spans="1:16" x14ac:dyDescent="0.2">
      <c r="B10" s="48"/>
      <c r="D10" s="50"/>
      <c r="E10" s="50"/>
      <c r="F10" s="50"/>
      <c r="G10" s="53">
        <v>1</v>
      </c>
      <c r="I10" s="52"/>
    </row>
    <row r="11" spans="1:16" ht="15" x14ac:dyDescent="0.25">
      <c r="A11" s="52" t="s">
        <v>27</v>
      </c>
      <c r="B11" s="54">
        <f>0.06</f>
        <v>0.06</v>
      </c>
      <c r="F11" s="24"/>
      <c r="H11" s="50"/>
      <c r="I11" s="52" t="s">
        <v>240</v>
      </c>
      <c r="J11" s="50"/>
      <c r="K11" s="51"/>
    </row>
    <row r="12" spans="1:16" ht="15" x14ac:dyDescent="0.25">
      <c r="A12" s="52" t="s">
        <v>28</v>
      </c>
      <c r="B12" s="54">
        <f>0.015</f>
        <v>1.4999999999999999E-2</v>
      </c>
      <c r="I12" s="52" t="s">
        <v>239</v>
      </c>
      <c r="J12" s="50"/>
      <c r="K12" s="51"/>
    </row>
    <row r="13" spans="1:16" ht="16.5" customHeight="1" x14ac:dyDescent="0.2">
      <c r="A13" s="46" t="s">
        <v>62</v>
      </c>
      <c r="B13" s="46">
        <v>2</v>
      </c>
      <c r="C13" s="55" t="s">
        <v>63</v>
      </c>
      <c r="D13" s="50"/>
      <c r="E13" s="50"/>
      <c r="F13" s="50"/>
      <c r="G13" s="53"/>
      <c r="I13" s="50"/>
      <c r="J13" s="50"/>
      <c r="K13" s="51"/>
    </row>
    <row r="14" spans="1:16" ht="16.5" customHeight="1" x14ac:dyDescent="0.2">
      <c r="C14" s="55"/>
      <c r="D14" s="50"/>
      <c r="E14" s="50"/>
      <c r="F14" s="50"/>
      <c r="G14" s="53"/>
      <c r="I14" s="50"/>
      <c r="J14" s="50"/>
      <c r="K14" s="51"/>
    </row>
    <row r="15" spans="1:16" ht="15" x14ac:dyDescent="0.25">
      <c r="A15" s="87" t="s">
        <v>75</v>
      </c>
      <c r="C15" s="55"/>
      <c r="D15" s="50"/>
      <c r="E15" s="50"/>
      <c r="F15" s="50"/>
      <c r="G15" s="53"/>
      <c r="I15" s="56"/>
      <c r="J15" s="56"/>
      <c r="K15" s="57"/>
      <c r="L15" s="58"/>
      <c r="M15" s="58"/>
    </row>
    <row r="16" spans="1:16" x14ac:dyDescent="0.2">
      <c r="A16" s="49" t="s">
        <v>73</v>
      </c>
      <c r="C16" s="55"/>
      <c r="D16" s="50"/>
      <c r="E16" s="50"/>
      <c r="F16" s="50"/>
      <c r="G16" s="53"/>
      <c r="I16" s="56"/>
      <c r="J16" s="56"/>
      <c r="K16" s="57"/>
      <c r="L16" s="58"/>
      <c r="M16" s="58"/>
    </row>
    <row r="17" spans="1:16" x14ac:dyDescent="0.2">
      <c r="A17" s="49"/>
      <c r="C17" s="55"/>
      <c r="D17" s="50"/>
      <c r="E17" s="50"/>
      <c r="F17" s="50"/>
      <c r="G17" s="53"/>
      <c r="I17" s="56"/>
      <c r="J17" s="56"/>
      <c r="K17" s="57"/>
      <c r="L17" s="58"/>
      <c r="M17" s="58"/>
    </row>
    <row r="18" spans="1:16" s="43" customFormat="1" x14ac:dyDescent="0.2">
      <c r="A18" s="59" t="s">
        <v>69</v>
      </c>
      <c r="B18" s="86">
        <f>IF($D$3=0,D18,C18)</f>
        <v>0.4</v>
      </c>
      <c r="D18" s="133">
        <v>0.4</v>
      </c>
      <c r="E18" s="138"/>
      <c r="F18" s="61" t="s">
        <v>186</v>
      </c>
      <c r="G18" s="62"/>
      <c r="I18" s="43" t="s">
        <v>66</v>
      </c>
      <c r="J18" s="63"/>
      <c r="K18" s="64"/>
      <c r="M18" s="63"/>
      <c r="O18" s="133"/>
      <c r="P18" s="92" t="s">
        <v>68</v>
      </c>
    </row>
    <row r="19" spans="1:16" s="43" customFormat="1" x14ac:dyDescent="0.2">
      <c r="A19" s="59" t="s">
        <v>64</v>
      </c>
      <c r="B19" s="86">
        <f>IF($D$3=0,D19,C19)</f>
        <v>2.3752548445009625E-3</v>
      </c>
      <c r="C19" s="43">
        <f ca="1">BETAINV(RAND(),G19,H19)</f>
        <v>2.0427145731290518E-3</v>
      </c>
      <c r="D19" s="133">
        <f>Probabilities!E6</f>
        <v>2.3752548445009625E-3</v>
      </c>
      <c r="E19" s="165">
        <f>Probabilities!G8</f>
        <v>1.2251683793604768E-3</v>
      </c>
      <c r="F19" s="61" t="s">
        <v>186</v>
      </c>
      <c r="G19" s="134">
        <f>D19*(D19*(1-D19)/(E19^2)-1)</f>
        <v>3.7473209135492858</v>
      </c>
      <c r="H19" s="134">
        <f>D19*(1-D19)/(E19^2)-1-G19</f>
        <v>1573.9027246067631</v>
      </c>
      <c r="I19" s="43" t="s">
        <v>148</v>
      </c>
      <c r="J19" s="63"/>
      <c r="K19" s="63"/>
      <c r="L19" s="63"/>
      <c r="M19" s="63"/>
      <c r="O19" s="133"/>
    </row>
    <row r="20" spans="1:16" s="43" customFormat="1" x14ac:dyDescent="0.2">
      <c r="A20" s="43" t="s">
        <v>48</v>
      </c>
      <c r="B20" s="86">
        <f>IF($D$3=0,D20,C20)</f>
        <v>1.1650857320283259E-2</v>
      </c>
      <c r="C20" s="43">
        <f ca="1">BETAINV(RAND(),G20,H20)</f>
        <v>1.1369376021418336E-2</v>
      </c>
      <c r="D20" s="133">
        <f>Probabilities!E7</f>
        <v>1.1650857320283259E-2</v>
      </c>
      <c r="E20" s="165">
        <f>Probabilities!G7</f>
        <v>1.7752105300022241E-3</v>
      </c>
      <c r="F20" s="61" t="s">
        <v>186</v>
      </c>
      <c r="G20" s="134">
        <f>D20*(D20*(1-D20)/(E20^2)-1)</f>
        <v>42.560581790994746</v>
      </c>
      <c r="H20" s="134">
        <f>D20*(1-D20)/(E20^2)-1-G20</f>
        <v>3610.4394182090055</v>
      </c>
      <c r="I20" s="43" t="s">
        <v>70</v>
      </c>
      <c r="J20" s="63"/>
      <c r="K20" s="63"/>
      <c r="L20" s="63"/>
      <c r="M20" s="63"/>
      <c r="O20" s="133"/>
      <c r="P20" s="43" t="s">
        <v>188</v>
      </c>
    </row>
    <row r="21" spans="1:16" s="43" customFormat="1" x14ac:dyDescent="0.2">
      <c r="B21" s="86">
        <f>IF($D$3=0,D21,IFERROR(C21,0))</f>
        <v>0</v>
      </c>
      <c r="D21" s="133">
        <v>0</v>
      </c>
      <c r="E21" s="165"/>
      <c r="F21" s="61" t="s">
        <v>186</v>
      </c>
      <c r="G21" s="137"/>
      <c r="H21" s="132"/>
      <c r="I21" s="43" t="s">
        <v>72</v>
      </c>
      <c r="J21" s="63"/>
      <c r="K21" s="63"/>
      <c r="L21" s="63"/>
      <c r="M21" s="63"/>
      <c r="O21" s="133"/>
    </row>
    <row r="22" spans="1:16" s="43" customFormat="1" x14ac:dyDescent="0.2">
      <c r="B22" s="86">
        <f>IF($D$3=0,D22,IFERROR(C22,0))</f>
        <v>0</v>
      </c>
      <c r="D22" s="133">
        <v>0</v>
      </c>
      <c r="E22" s="165"/>
      <c r="F22" s="61" t="s">
        <v>186</v>
      </c>
      <c r="G22" s="137"/>
      <c r="H22" s="132"/>
      <c r="I22" s="43" t="s">
        <v>71</v>
      </c>
      <c r="J22" s="63"/>
      <c r="K22" s="63"/>
      <c r="L22" s="63"/>
      <c r="M22" s="63"/>
      <c r="O22" s="133"/>
    </row>
    <row r="23" spans="1:16" s="43" customFormat="1" x14ac:dyDescent="0.2">
      <c r="A23" s="43" t="s">
        <v>146</v>
      </c>
      <c r="B23" s="86">
        <f>IF($D$3=0,D23,IFERROR(C23,0))</f>
        <v>1.5341276249036806E-4</v>
      </c>
      <c r="C23" s="43">
        <f ca="1">BETAINV(RAND(),G23,H23)</f>
        <v>4.6752829849194704E-6</v>
      </c>
      <c r="D23" s="133">
        <f>Probabilities!E19</f>
        <v>1.5341276249036806E-4</v>
      </c>
      <c r="E23" s="165">
        <f>Probabilities!G19</f>
        <v>2.0488641239820149E-4</v>
      </c>
      <c r="F23" s="61" t="s">
        <v>186</v>
      </c>
      <c r="G23" s="134">
        <f>D23*(D23*(1-D23)/(E23^2)-1)</f>
        <v>0.56041682137731452</v>
      </c>
      <c r="H23" s="134">
        <f>D23*(1-D23)/(E23^2)-1-G23</f>
        <v>3652.4395831786228</v>
      </c>
      <c r="I23" s="43" t="s">
        <v>147</v>
      </c>
      <c r="J23" s="63"/>
      <c r="K23" s="63"/>
      <c r="L23" s="63"/>
      <c r="M23" s="63"/>
      <c r="O23" s="133"/>
      <c r="P23" s="43" t="s">
        <v>188</v>
      </c>
    </row>
    <row r="24" spans="1:16" ht="16.5" customHeight="1" x14ac:dyDescent="0.2">
      <c r="C24" s="55"/>
      <c r="D24" s="133"/>
      <c r="E24" s="139"/>
      <c r="F24" s="53"/>
      <c r="G24" s="53"/>
      <c r="H24" s="43"/>
      <c r="I24" s="50"/>
      <c r="J24" s="50"/>
      <c r="K24" s="51"/>
    </row>
    <row r="25" spans="1:16" x14ac:dyDescent="0.2">
      <c r="A25" s="49" t="s">
        <v>74</v>
      </c>
      <c r="C25" s="55"/>
      <c r="D25" s="50"/>
      <c r="E25" s="139"/>
      <c r="F25" s="50"/>
      <c r="G25" s="43"/>
      <c r="H25" s="43"/>
      <c r="I25" s="56"/>
      <c r="J25" s="56"/>
      <c r="K25" s="57"/>
      <c r="L25" s="58"/>
      <c r="M25" s="58"/>
    </row>
    <row r="26" spans="1:16" x14ac:dyDescent="0.2">
      <c r="A26" s="49" t="s">
        <v>102</v>
      </c>
      <c r="C26" s="55"/>
      <c r="D26" s="50"/>
      <c r="E26" s="139"/>
      <c r="F26" s="50"/>
      <c r="G26" s="53"/>
      <c r="H26" s="43"/>
      <c r="J26" s="56"/>
      <c r="K26" s="57"/>
      <c r="L26" s="58"/>
      <c r="M26" s="58"/>
    </row>
    <row r="27" spans="1:16" s="43" customFormat="1" x14ac:dyDescent="0.2">
      <c r="A27" s="59" t="s">
        <v>104</v>
      </c>
      <c r="B27" s="86">
        <f>IF($D$3=0,D27,C27)</f>
        <v>0.10045209288469181</v>
      </c>
      <c r="C27" s="43">
        <f ca="1">BETAINV(RAND(),G27,H27)</f>
        <v>0.10905927971043183</v>
      </c>
      <c r="D27" s="86">
        <f>Probabilities!E26</f>
        <v>0.10045209288469181</v>
      </c>
      <c r="E27" s="165">
        <f>Probabilities!G26</f>
        <v>6.7487106713574616E-3</v>
      </c>
      <c r="F27" s="61" t="s">
        <v>186</v>
      </c>
      <c r="G27" s="134">
        <f>D27*(D27*(1-D27)/(E27^2)-1)</f>
        <v>199.1965001903439</v>
      </c>
      <c r="H27" s="134">
        <f>D27*(1-D27)/(E27^2)-1-G27</f>
        <v>1783.8034998096564</v>
      </c>
      <c r="I27" s="43" t="s">
        <v>57</v>
      </c>
      <c r="J27" s="63"/>
      <c r="K27" s="64"/>
      <c r="M27" s="92"/>
      <c r="O27" s="181"/>
      <c r="P27" s="92" t="s">
        <v>121</v>
      </c>
    </row>
    <row r="28" spans="1:16" s="43" customFormat="1" x14ac:dyDescent="0.2">
      <c r="A28" s="59" t="s">
        <v>105</v>
      </c>
      <c r="B28" s="86">
        <f>IF($D$3=0,D28,C28)</f>
        <v>5.7369028982502401E-3</v>
      </c>
      <c r="C28" s="43">
        <f ca="1">BETAINV(RAND(),G28,H28)</f>
        <v>5.4114056673270922E-3</v>
      </c>
      <c r="D28" s="86">
        <f>Probabilities!E27</f>
        <v>5.7369028982502401E-3</v>
      </c>
      <c r="E28" s="165">
        <f>Probabilities!G27</f>
        <v>1.6955811348240799E-3</v>
      </c>
      <c r="F28" s="61" t="s">
        <v>186</v>
      </c>
      <c r="G28" s="134">
        <f t="shared" ref="G28:G33" si="0">D28*(D28*(1-D28)/(E28^2)-1)</f>
        <v>11.376278447230225</v>
      </c>
      <c r="H28" s="134">
        <f t="shared" ref="H28:H33" si="1">D28*(1-D28)/(E28^2)-1-G28</f>
        <v>1971.6237215527694</v>
      </c>
      <c r="I28" s="43" t="s">
        <v>58</v>
      </c>
      <c r="J28" s="63"/>
      <c r="K28" s="63"/>
      <c r="M28" s="92"/>
      <c r="O28" s="181"/>
      <c r="P28" s="92" t="s">
        <v>121</v>
      </c>
    </row>
    <row r="29" spans="1:16" s="43" customFormat="1" x14ac:dyDescent="0.2">
      <c r="A29" s="43" t="s">
        <v>106</v>
      </c>
      <c r="B29" s="86">
        <f>IF($D$3=0,D29,C29)</f>
        <v>2.2987227351808359E-3</v>
      </c>
      <c r="C29" s="43">
        <f ca="1">BETAINV(RAND(),G29,H29)</f>
        <v>2.0374207569871668E-3</v>
      </c>
      <c r="D29" s="86">
        <f>Probabilities!E28</f>
        <v>2.2987227351808359E-3</v>
      </c>
      <c r="E29" s="165">
        <f>Probabilities!G28</f>
        <v>1.0751590769789751E-3</v>
      </c>
      <c r="F29" s="61" t="s">
        <v>186</v>
      </c>
      <c r="G29" s="134">
        <f t="shared" si="0"/>
        <v>4.5583671838635977</v>
      </c>
      <c r="H29" s="134">
        <f t="shared" si="1"/>
        <v>1978.4416328161365</v>
      </c>
      <c r="I29" s="43" t="s">
        <v>59</v>
      </c>
      <c r="J29" s="63"/>
      <c r="K29" s="63"/>
      <c r="M29" s="92"/>
      <c r="O29" s="181"/>
      <c r="P29" s="92" t="s">
        <v>121</v>
      </c>
    </row>
    <row r="30" spans="1:16" x14ac:dyDescent="0.2">
      <c r="A30" s="49" t="s">
        <v>103</v>
      </c>
      <c r="E30" s="166"/>
      <c r="G30" s="134"/>
      <c r="H30" s="134"/>
      <c r="J30" s="50"/>
      <c r="K30" s="65"/>
      <c r="M30" s="66"/>
      <c r="P30" s="66"/>
    </row>
    <row r="31" spans="1:16" ht="14.25" customHeight="1" x14ac:dyDescent="0.2">
      <c r="A31" s="59" t="s">
        <v>107</v>
      </c>
      <c r="B31" s="86">
        <f>IF($D$3=0,D31,C31)</f>
        <v>9.6302166627487917E-2</v>
      </c>
      <c r="C31" s="43">
        <f ca="1">BETAINV(RAND(),G31,H31)</f>
        <v>0.10173115874630312</v>
      </c>
      <c r="D31" s="86">
        <f>Probabilities!E15</f>
        <v>9.6302166627487917E-2</v>
      </c>
      <c r="E31" s="165">
        <f>Probabilities!G15</f>
        <v>4.8802871720695189E-3</v>
      </c>
      <c r="F31" s="61" t="s">
        <v>186</v>
      </c>
      <c r="G31" s="134">
        <f t="shared" si="0"/>
        <v>351.79181469021336</v>
      </c>
      <c r="H31" s="134">
        <f t="shared" si="1"/>
        <v>3301.2081853097866</v>
      </c>
      <c r="I31" s="43" t="s">
        <v>118</v>
      </c>
      <c r="J31" s="63"/>
      <c r="K31" s="64"/>
      <c r="M31" s="66"/>
      <c r="O31" s="181"/>
      <c r="P31" s="92" t="s">
        <v>121</v>
      </c>
    </row>
    <row r="32" spans="1:16" x14ac:dyDescent="0.2">
      <c r="A32" s="59" t="s">
        <v>108</v>
      </c>
      <c r="B32" s="86">
        <f>IF($D$3=0,D32,C32)</f>
        <v>2.2987227351808359E-3</v>
      </c>
      <c r="C32" s="43">
        <f ca="1">BETAINV(RAND(),G32,H32)</f>
        <v>1.3185981190886045E-3</v>
      </c>
      <c r="D32" s="86">
        <f>Probabilities!E16</f>
        <v>2.2987227351808359E-3</v>
      </c>
      <c r="E32" s="165">
        <f>Probabilities!G16</f>
        <v>7.922446008992222E-4</v>
      </c>
      <c r="F32" s="61" t="s">
        <v>186</v>
      </c>
      <c r="G32" s="134">
        <f t="shared" si="0"/>
        <v>8.3972341516155939</v>
      </c>
      <c r="H32" s="134">
        <f t="shared" si="1"/>
        <v>3644.6027658483845</v>
      </c>
      <c r="I32" s="43" t="s">
        <v>119</v>
      </c>
      <c r="J32" s="63"/>
      <c r="K32" s="63"/>
      <c r="M32" s="66"/>
      <c r="O32" s="181"/>
      <c r="P32" s="92" t="s">
        <v>121</v>
      </c>
    </row>
    <row r="33" spans="1:16" s="58" customFormat="1" x14ac:dyDescent="0.2">
      <c r="A33" s="43" t="s">
        <v>109</v>
      </c>
      <c r="B33" s="86">
        <f>IF($D$3=0,D33,C33)</f>
        <v>2.2987227351808359E-3</v>
      </c>
      <c r="C33" s="43">
        <f ca="1">BETAINV(RAND(),G33,H33)</f>
        <v>1.5354428909977896E-3</v>
      </c>
      <c r="D33" s="86">
        <f>Probabilities!E17</f>
        <v>2.2987227351808359E-3</v>
      </c>
      <c r="E33" s="165">
        <f>Probabilities!G17</f>
        <v>7.922446008992222E-4</v>
      </c>
      <c r="F33" s="61" t="s">
        <v>186</v>
      </c>
      <c r="G33" s="134">
        <f t="shared" si="0"/>
        <v>8.3972341516155939</v>
      </c>
      <c r="H33" s="134">
        <f t="shared" si="1"/>
        <v>3644.6027658483845</v>
      </c>
      <c r="I33" s="43" t="s">
        <v>120</v>
      </c>
      <c r="J33" s="63"/>
      <c r="K33" s="63"/>
      <c r="M33" s="66"/>
      <c r="O33" s="181"/>
      <c r="P33" s="92" t="s">
        <v>121</v>
      </c>
    </row>
    <row r="34" spans="1:16" x14ac:dyDescent="0.2">
      <c r="B34" s="68"/>
      <c r="E34" s="140"/>
      <c r="F34" s="50"/>
      <c r="G34" s="53"/>
      <c r="H34" s="43"/>
      <c r="I34" s="69"/>
    </row>
    <row r="35" spans="1:16" x14ac:dyDescent="0.2">
      <c r="A35" s="49" t="s">
        <v>29</v>
      </c>
      <c r="B35" s="68"/>
      <c r="E35" s="140"/>
      <c r="F35" s="50"/>
      <c r="G35" s="53"/>
      <c r="H35" s="70"/>
      <c r="I35" s="69"/>
      <c r="J35" s="70"/>
      <c r="K35" s="71"/>
      <c r="M35" s="70"/>
      <c r="P35" s="70"/>
    </row>
    <row r="36" spans="1:16" x14ac:dyDescent="0.2">
      <c r="E36" s="47" t="s">
        <v>190</v>
      </c>
      <c r="G36" s="43"/>
      <c r="H36" s="70"/>
      <c r="J36" s="70"/>
      <c r="K36" s="71"/>
      <c r="M36" s="70"/>
      <c r="P36" s="70"/>
    </row>
    <row r="37" spans="1:16" s="43" customFormat="1" x14ac:dyDescent="0.2">
      <c r="A37" s="43" t="s">
        <v>76</v>
      </c>
      <c r="B37" s="86">
        <f t="shared" ref="B37:B42" si="2">IF($D$3=0,D37,C37)</f>
        <v>112.92</v>
      </c>
      <c r="C37" s="43">
        <f t="shared" ref="C37:C42" ca="1" si="3">GAMMAINV(RAND(),G37,H37)</f>
        <v>83.975767997763342</v>
      </c>
      <c r="D37" s="89">
        <v>112.92</v>
      </c>
      <c r="E37" s="141">
        <f>cNES*0.25</f>
        <v>28.23</v>
      </c>
      <c r="F37" s="61" t="s">
        <v>187</v>
      </c>
      <c r="G37" s="135">
        <f t="shared" ref="G37:G42" si="4">(D37/E37)^2</f>
        <v>16</v>
      </c>
      <c r="H37" s="136">
        <f t="shared" ref="H37:H42" si="5">(E37^2)/D37</f>
        <v>7.0575000000000001</v>
      </c>
      <c r="I37" s="43" t="s">
        <v>169</v>
      </c>
      <c r="N37" s="182"/>
      <c r="P37" s="43" t="s">
        <v>97</v>
      </c>
    </row>
    <row r="38" spans="1:16" s="43" customFormat="1" x14ac:dyDescent="0.2">
      <c r="A38" s="43" t="s">
        <v>85</v>
      </c>
      <c r="B38" s="86">
        <f t="shared" si="2"/>
        <v>147.28</v>
      </c>
      <c r="C38" s="43">
        <f t="shared" ca="1" si="3"/>
        <v>126.08549005340221</v>
      </c>
      <c r="D38" s="90">
        <v>147.28</v>
      </c>
      <c r="E38" s="142">
        <v>12</v>
      </c>
      <c r="F38" s="61" t="s">
        <v>187</v>
      </c>
      <c r="G38" s="135">
        <f t="shared" si="4"/>
        <v>150.6347111111111</v>
      </c>
      <c r="H38" s="136">
        <f>(E38^2)/D38</f>
        <v>0.97772949483976102</v>
      </c>
      <c r="I38" s="43" t="s">
        <v>88</v>
      </c>
      <c r="J38" s="63"/>
      <c r="K38" s="64"/>
      <c r="M38" s="63"/>
      <c r="N38" s="183"/>
      <c r="P38" s="92" t="s">
        <v>98</v>
      </c>
    </row>
    <row r="39" spans="1:16" s="43" customFormat="1" x14ac:dyDescent="0.2">
      <c r="A39" s="43" t="s">
        <v>86</v>
      </c>
      <c r="B39" s="86">
        <f t="shared" si="2"/>
        <v>672.61</v>
      </c>
      <c r="C39" s="43">
        <f t="shared" ca="1" si="3"/>
        <v>762.9641531452969</v>
      </c>
      <c r="D39" s="89">
        <v>672.61</v>
      </c>
      <c r="E39" s="142">
        <v>55</v>
      </c>
      <c r="F39" s="61" t="s">
        <v>187</v>
      </c>
      <c r="G39" s="135">
        <f t="shared" si="4"/>
        <v>149.55511143801652</v>
      </c>
      <c r="H39" s="136">
        <f t="shared" si="5"/>
        <v>4.4974056288190782</v>
      </c>
      <c r="I39" s="43" t="s">
        <v>89</v>
      </c>
      <c r="J39" s="63"/>
      <c r="K39" s="64"/>
      <c r="M39" s="63"/>
      <c r="N39" s="182"/>
      <c r="P39" s="93" t="s">
        <v>98</v>
      </c>
    </row>
    <row r="40" spans="1:16" s="43" customFormat="1" x14ac:dyDescent="0.2">
      <c r="A40" s="43" t="s">
        <v>87</v>
      </c>
      <c r="B40" s="86">
        <f t="shared" si="2"/>
        <v>11208.64</v>
      </c>
      <c r="C40" s="43">
        <f t="shared" ca="1" si="3"/>
        <v>11464.221048590254</v>
      </c>
      <c r="D40" s="91">
        <v>11208.64</v>
      </c>
      <c r="E40" s="142">
        <v>913</v>
      </c>
      <c r="F40" s="61" t="s">
        <v>187</v>
      </c>
      <c r="G40" s="135">
        <f t="shared" si="4"/>
        <v>150.71770981118539</v>
      </c>
      <c r="H40" s="136">
        <f t="shared" si="5"/>
        <v>74.368433636908676</v>
      </c>
      <c r="I40" s="43" t="s">
        <v>90</v>
      </c>
      <c r="J40" s="63"/>
      <c r="K40" s="64"/>
      <c r="M40" s="63"/>
      <c r="N40" s="91"/>
      <c r="P40" s="92" t="s">
        <v>98</v>
      </c>
    </row>
    <row r="41" spans="1:16" s="43" customFormat="1" x14ac:dyDescent="0.2">
      <c r="A41" s="43" t="s">
        <v>92</v>
      </c>
      <c r="B41" s="86">
        <f t="shared" si="2"/>
        <v>100</v>
      </c>
      <c r="C41" s="43">
        <f t="shared" ca="1" si="3"/>
        <v>103.8680434890946</v>
      </c>
      <c r="D41" s="91">
        <v>100</v>
      </c>
      <c r="E41" s="141">
        <f>D41*0.25</f>
        <v>25</v>
      </c>
      <c r="F41" s="61" t="s">
        <v>187</v>
      </c>
      <c r="G41" s="135">
        <f t="shared" si="4"/>
        <v>16</v>
      </c>
      <c r="H41" s="136">
        <f t="shared" si="5"/>
        <v>6.25</v>
      </c>
      <c r="I41" s="43" t="s">
        <v>91</v>
      </c>
      <c r="J41" s="73"/>
      <c r="K41" s="74"/>
      <c r="M41" s="75"/>
      <c r="N41" s="91"/>
      <c r="P41" s="94" t="s">
        <v>96</v>
      </c>
    </row>
    <row r="42" spans="1:16" s="43" customFormat="1" x14ac:dyDescent="0.2">
      <c r="A42" s="43" t="s">
        <v>93</v>
      </c>
      <c r="B42" s="86">
        <f t="shared" si="2"/>
        <v>25</v>
      </c>
      <c r="C42" s="43">
        <f t="shared" ca="1" si="3"/>
        <v>38.648820158509139</v>
      </c>
      <c r="D42" s="91">
        <v>25</v>
      </c>
      <c r="E42" s="141">
        <f>D42*0.25</f>
        <v>6.25</v>
      </c>
      <c r="F42" s="61" t="s">
        <v>187</v>
      </c>
      <c r="G42" s="135">
        <f t="shared" si="4"/>
        <v>16</v>
      </c>
      <c r="H42" s="136">
        <f t="shared" si="5"/>
        <v>1.5625</v>
      </c>
      <c r="I42" s="43" t="s">
        <v>94</v>
      </c>
      <c r="J42" s="73"/>
      <c r="K42" s="74"/>
      <c r="M42" s="75"/>
      <c r="N42" s="91"/>
      <c r="P42" s="94" t="s">
        <v>96</v>
      </c>
    </row>
    <row r="43" spans="1:16" s="43" customFormat="1" x14ac:dyDescent="0.2">
      <c r="B43" s="72"/>
      <c r="E43" s="138"/>
      <c r="F43" s="61"/>
      <c r="G43" s="62"/>
      <c r="I43" s="61"/>
      <c r="J43" s="46"/>
      <c r="K43" s="46"/>
      <c r="M43" s="46"/>
      <c r="P43" s="46"/>
    </row>
    <row r="44" spans="1:16" ht="15" x14ac:dyDescent="0.25">
      <c r="A44" s="52"/>
      <c r="B44" s="67"/>
      <c r="C44" s="55"/>
      <c r="E44" s="139"/>
      <c r="F44" s="50"/>
      <c r="G44" s="53"/>
      <c r="H44" s="43"/>
      <c r="I44" s="50"/>
    </row>
    <row r="45" spans="1:16" x14ac:dyDescent="0.2">
      <c r="A45" s="49" t="s">
        <v>30</v>
      </c>
      <c r="E45" s="47"/>
      <c r="G45" s="43"/>
      <c r="H45" s="58"/>
      <c r="J45" s="58"/>
      <c r="K45" s="58"/>
      <c r="M45" s="58"/>
      <c r="P45" s="58"/>
    </row>
    <row r="46" spans="1:16" x14ac:dyDescent="0.2">
      <c r="E46" s="47"/>
      <c r="G46" s="43"/>
      <c r="H46" s="58"/>
      <c r="J46" s="58"/>
      <c r="K46" s="58"/>
      <c r="M46" s="58"/>
      <c r="P46" s="58"/>
    </row>
    <row r="47" spans="1:16" s="43" customFormat="1" x14ac:dyDescent="0.2">
      <c r="A47" s="43" t="s">
        <v>77</v>
      </c>
      <c r="B47" s="86">
        <f>IF($D$3=0,D47,C47)</f>
        <v>0.67</v>
      </c>
      <c r="C47" s="43">
        <f ca="1">BETAINV(RAND(),G47,H47)</f>
        <v>0.80836494492495292</v>
      </c>
      <c r="D47" s="60">
        <v>0.67</v>
      </c>
      <c r="E47" s="143">
        <v>0.15</v>
      </c>
      <c r="F47" s="61" t="s">
        <v>186</v>
      </c>
      <c r="G47" s="134">
        <f>D47*(D47*(1-D47)/(E47^2)-1)</f>
        <v>5.9138666666666664</v>
      </c>
      <c r="H47" s="134">
        <f>D47*(1-D47)/(E47^2)-1-G47</f>
        <v>2.9127999999999998</v>
      </c>
      <c r="I47" s="43" t="s">
        <v>78</v>
      </c>
      <c r="N47" s="170"/>
      <c r="P47" s="43" t="s">
        <v>189</v>
      </c>
    </row>
    <row r="48" spans="1:16" s="43" customFormat="1" x14ac:dyDescent="0.2">
      <c r="A48" s="43" t="s">
        <v>79</v>
      </c>
      <c r="B48" s="86">
        <f>IF($D$3=0,D48,C48)</f>
        <v>0.57199999999999995</v>
      </c>
      <c r="C48" s="43">
        <f ca="1">BETAINV(RAND(),G48,H48)</f>
        <v>0.68194081598920731</v>
      </c>
      <c r="D48" s="60">
        <v>0.57199999999999995</v>
      </c>
      <c r="E48" s="143">
        <v>0.36</v>
      </c>
      <c r="F48" s="61" t="s">
        <v>186</v>
      </c>
      <c r="G48" s="134">
        <f>D48*(D48*(1-D48)/(E48^2)-1)</f>
        <v>0.50851506172839511</v>
      </c>
      <c r="H48" s="134">
        <f>D48*(1-D48)/(E48^2)-1-G48</f>
        <v>0.38049728395061733</v>
      </c>
      <c r="I48" s="43" t="s">
        <v>81</v>
      </c>
      <c r="N48" s="170"/>
      <c r="P48" s="43" t="s">
        <v>95</v>
      </c>
    </row>
    <row r="49" spans="1:16" s="43" customFormat="1" x14ac:dyDescent="0.2">
      <c r="A49" s="43" t="s">
        <v>80</v>
      </c>
      <c r="B49" s="86">
        <f>IF($D$3=0,D49,C49)</f>
        <v>0.44900000000000001</v>
      </c>
      <c r="C49" s="43">
        <f ca="1">BETAINV(RAND(),G49,H49)</f>
        <v>0.98217219404012202</v>
      </c>
      <c r="D49" s="60">
        <v>0.44900000000000001</v>
      </c>
      <c r="E49" s="143">
        <v>0.37</v>
      </c>
      <c r="F49" s="61" t="s">
        <v>186</v>
      </c>
      <c r="G49" s="134">
        <f>D49*(D49*(1-D49)/(E49^2)-1)</f>
        <v>0.36241089116143166</v>
      </c>
      <c r="H49" s="134">
        <f>D49*(1-D49)/(E49^2)-1-G49</f>
        <v>0.44474031409788162</v>
      </c>
      <c r="I49" s="43" t="s">
        <v>82</v>
      </c>
      <c r="N49" s="170"/>
      <c r="P49" s="43" t="s">
        <v>95</v>
      </c>
    </row>
    <row r="50" spans="1:16" s="43" customFormat="1" x14ac:dyDescent="0.2">
      <c r="A50" s="43" t="s">
        <v>83</v>
      </c>
      <c r="B50" s="86">
        <f>IF($D$3=0,D50,C50)</f>
        <v>0.32600000000000001</v>
      </c>
      <c r="C50" s="43">
        <f ca="1">BETAINV(RAND(),G50,H50)</f>
        <v>0.99777910826131899</v>
      </c>
      <c r="D50" s="88">
        <v>0.32600000000000001</v>
      </c>
      <c r="E50" s="143">
        <v>0.39</v>
      </c>
      <c r="F50" s="61" t="s">
        <v>186</v>
      </c>
      <c r="G50" s="134">
        <f>D50*(D50*(1-D50)/(E50^2)-1)</f>
        <v>0.14494032873109786</v>
      </c>
      <c r="H50" s="134">
        <f>D50*(1-D50)/(E50^2)-1-G50</f>
        <v>0.29966190664036796</v>
      </c>
      <c r="I50" s="43" t="s">
        <v>84</v>
      </c>
      <c r="N50" s="135"/>
      <c r="P50" s="43" t="s">
        <v>95</v>
      </c>
    </row>
    <row r="51" spans="1:16" x14ac:dyDescent="0.2">
      <c r="E51" s="47"/>
      <c r="G51" s="43"/>
      <c r="H51" s="43"/>
    </row>
    <row r="52" spans="1:16" x14ac:dyDescent="0.2">
      <c r="A52" s="49" t="s">
        <v>207</v>
      </c>
      <c r="E52" s="47"/>
      <c r="G52" s="43"/>
      <c r="H52" s="43"/>
    </row>
    <row r="53" spans="1:16" x14ac:dyDescent="0.2">
      <c r="E53" s="47" t="s">
        <v>190</v>
      </c>
      <c r="G53" s="43"/>
      <c r="H53" s="43"/>
    </row>
    <row r="54" spans="1:16" x14ac:dyDescent="0.2">
      <c r="A54" s="46" t="s">
        <v>122</v>
      </c>
      <c r="B54" s="86">
        <f>IF($D$3=0,D54,C54)</f>
        <v>3.7417663718882443E-2</v>
      </c>
      <c r="C54" s="43">
        <f ca="1">BETAINV(RAND(),G54,H54)</f>
        <v>1.9996134434770503E-2</v>
      </c>
      <c r="D54" s="60">
        <f>Probabilities!E36</f>
        <v>3.7417663718882443E-2</v>
      </c>
      <c r="E54" s="167">
        <f>Probabilities!G35</f>
        <v>1.4828271811883488E-2</v>
      </c>
      <c r="F54" s="61" t="s">
        <v>186</v>
      </c>
      <c r="G54" s="134">
        <f>D54*(D54*(1-D54)/(E54^2)-1)</f>
        <v>6.0918720041927497</v>
      </c>
      <c r="H54" s="134">
        <f>D54*(1-D54)/(E54^2)-1-G54</f>
        <v>156.71551356538114</v>
      </c>
      <c r="I54" s="43" t="s">
        <v>149</v>
      </c>
      <c r="P54" s="46" t="s">
        <v>131</v>
      </c>
    </row>
    <row r="55" spans="1:16" x14ac:dyDescent="0.2">
      <c r="A55" s="46" t="s">
        <v>123</v>
      </c>
      <c r="B55" s="86">
        <f>IF($D$3=0,D55,C55)</f>
        <v>2.5496231708073913E-2</v>
      </c>
      <c r="C55" s="43">
        <f ca="1">BETAINV(RAND(),G55,H55)</f>
        <v>4.9056297655715508E-2</v>
      </c>
      <c r="D55" s="60">
        <f>Probabilities!E35</f>
        <v>2.5496231708073913E-2</v>
      </c>
      <c r="E55" s="167">
        <f>Probabilities!G36</f>
        <v>1.8433353220454196E-2</v>
      </c>
      <c r="F55" s="61" t="s">
        <v>186</v>
      </c>
      <c r="G55" s="134">
        <f>D55*(D55*(1-D55)/(E55^2)-1)</f>
        <v>1.8388511073171214</v>
      </c>
      <c r="H55" s="134">
        <f>D55*(1-D55)/(E55^2)-1-G55</f>
        <v>70.283615003422327</v>
      </c>
      <c r="I55" s="43" t="s">
        <v>150</v>
      </c>
      <c r="P55" s="46" t="s">
        <v>131</v>
      </c>
    </row>
    <row r="56" spans="1:16" x14ac:dyDescent="0.2">
      <c r="A56" s="46" t="s">
        <v>129</v>
      </c>
      <c r="B56" s="86">
        <f>IF($D$3=0,D56,C56)</f>
        <v>7.1214038276825598E-3</v>
      </c>
      <c r="C56" s="43">
        <f ca="1">BETAINV(RAND(),G56,H56)</f>
        <v>5.6870044145309402E-4</v>
      </c>
      <c r="D56" s="60">
        <f>Probabilities!E38</f>
        <v>7.1214038276825598E-3</v>
      </c>
      <c r="E56" s="167">
        <f>Probabilities!G37</f>
        <v>8.1190912566542726E-3</v>
      </c>
      <c r="F56" s="61" t="s">
        <v>186</v>
      </c>
      <c r="G56" s="134">
        <f>D56*(D56*(1-D56)/(E56^2)-1)</f>
        <v>0.75673641826519766</v>
      </c>
      <c r="H56" s="134">
        <f>D56*(1-D56)/(E56^2)-1-G56</f>
        <v>105.50551700480098</v>
      </c>
      <c r="I56" s="43" t="s">
        <v>151</v>
      </c>
      <c r="P56" s="46" t="s">
        <v>131</v>
      </c>
    </row>
    <row r="57" spans="1:16" x14ac:dyDescent="0.2">
      <c r="A57" s="46" t="s">
        <v>130</v>
      </c>
      <c r="B57" s="86">
        <f>IF($D$3=0,D57,C57)</f>
        <v>5.7682820038231775E-3</v>
      </c>
      <c r="C57" s="43">
        <f ca="1">BETAINV(RAND(),G57,H57)</f>
        <v>6.8679288422769701E-5</v>
      </c>
      <c r="D57" s="60">
        <f>Probabilities!E37</f>
        <v>5.7682820038231775E-3</v>
      </c>
      <c r="E57" s="167">
        <f>Probabilities!G38</f>
        <v>8.7194563281276331E-3</v>
      </c>
      <c r="F57" s="61" t="s">
        <v>186</v>
      </c>
      <c r="G57" s="134">
        <f>D57*(D57*(1-D57)/(E57^2)-1)</f>
        <v>0.42934442729990424</v>
      </c>
      <c r="H57" s="134">
        <f>D57*(1-D57)/(E57^2)-1-G57</f>
        <v>74.002596836205882</v>
      </c>
      <c r="I57" s="43" t="s">
        <v>152</v>
      </c>
      <c r="P57" s="46" t="s">
        <v>131</v>
      </c>
    </row>
    <row r="59" spans="1:16" x14ac:dyDescent="0.2">
      <c r="G59" s="170"/>
      <c r="N59" s="170"/>
    </row>
    <row r="60" spans="1:16" x14ac:dyDescent="0.2">
      <c r="N60" s="170"/>
    </row>
    <row r="61" spans="1:16" x14ac:dyDescent="0.2">
      <c r="N61" s="170"/>
    </row>
    <row r="62" spans="1:16" ht="15" x14ac:dyDescent="0.25">
      <c r="A62"/>
      <c r="B62"/>
      <c r="N62" s="170"/>
    </row>
    <row r="63" spans="1:16" ht="15" x14ac:dyDescent="0.25">
      <c r="A63"/>
      <c r="B63"/>
    </row>
    <row r="64" spans="1:16" ht="15" x14ac:dyDescent="0.25">
      <c r="A64"/>
      <c r="B64"/>
    </row>
    <row r="65" spans="1:25" ht="15" x14ac:dyDescent="0.25">
      <c r="A65"/>
      <c r="B65"/>
    </row>
    <row r="67" spans="1:25" ht="15" x14ac:dyDescent="0.25">
      <c r="A67" s="49" t="s">
        <v>251</v>
      </c>
      <c r="B67"/>
      <c r="C67"/>
      <c r="D67"/>
      <c r="E67"/>
      <c r="F67"/>
      <c r="G67"/>
      <c r="H67"/>
      <c r="I67"/>
      <c r="J67"/>
      <c r="K67"/>
      <c r="L67"/>
      <c r="M67"/>
      <c r="N67"/>
      <c r="O67"/>
      <c r="P67"/>
      <c r="Q67"/>
      <c r="R67"/>
      <c r="S67"/>
      <c r="T67"/>
      <c r="U67"/>
      <c r="V67"/>
      <c r="W67"/>
      <c r="X67"/>
      <c r="Y67"/>
    </row>
    <row r="69" spans="1:25" ht="15" x14ac:dyDescent="0.25">
      <c r="A69" s="46" t="s">
        <v>252</v>
      </c>
      <c r="C69" t="s">
        <v>220</v>
      </c>
      <c r="D69" t="s">
        <v>221</v>
      </c>
    </row>
    <row r="70" spans="1:25" ht="15" x14ac:dyDescent="0.25">
      <c r="A70" s="46" t="s">
        <v>250</v>
      </c>
      <c r="C70">
        <v>6.1175729054658711E-4</v>
      </c>
      <c r="D70">
        <v>5.308779368472849E-3</v>
      </c>
    </row>
    <row r="71" spans="1:25" ht="15" x14ac:dyDescent="0.25">
      <c r="A71" s="46" t="s">
        <v>223</v>
      </c>
      <c r="B71" s="46">
        <f>Analysis!$D$19</f>
        <v>6370.3379062836048</v>
      </c>
      <c r="C71" s="46">
        <f t="dataTable" ref="C71:D71" dt2D="0" dtr="1" r1="D19" ca="1"/>
        <v>13693.263005668978</v>
      </c>
      <c r="D71" s="46">
        <v>5654.6300014930302</v>
      </c>
      <c r="F71" s="43"/>
      <c r="G71"/>
      <c r="H71"/>
      <c r="I71"/>
      <c r="J71"/>
      <c r="K71"/>
    </row>
    <row r="72" spans="1:25" ht="15" x14ac:dyDescent="0.25">
      <c r="F72" s="43"/>
      <c r="G72"/>
      <c r="H72"/>
      <c r="I72"/>
      <c r="J72"/>
      <c r="K72"/>
    </row>
    <row r="73" spans="1:25" ht="15" x14ac:dyDescent="0.25">
      <c r="A73" s="43" t="s">
        <v>48</v>
      </c>
      <c r="C73">
        <v>8.4314230541665675E-3</v>
      </c>
      <c r="D73">
        <v>1.537594467930814E-2</v>
      </c>
      <c r="E73"/>
      <c r="G73"/>
      <c r="H73"/>
      <c r="I73"/>
      <c r="J73"/>
      <c r="K73"/>
    </row>
    <row r="74" spans="1:25" ht="15" x14ac:dyDescent="0.25">
      <c r="A74" s="43"/>
      <c r="B74" s="46">
        <f>Analysis!$D$19</f>
        <v>6370.3379062836048</v>
      </c>
      <c r="C74">
        <f t="dataTable" ref="C74:D74" dt2D="0" dtr="1" r1="D20" ca="1"/>
        <v>6357.5642089118646</v>
      </c>
      <c r="D74">
        <v>6385.1357269912596</v>
      </c>
      <c r="E74"/>
      <c r="F74"/>
      <c r="G74"/>
      <c r="H74"/>
      <c r="I74"/>
      <c r="J74"/>
      <c r="K74"/>
    </row>
    <row r="76" spans="1:25" ht="15" x14ac:dyDescent="0.25">
      <c r="A76" s="43" t="s">
        <v>146</v>
      </c>
      <c r="C76">
        <v>3.0794268101187665E-7</v>
      </c>
      <c r="D76">
        <v>7.3164922569235458E-4</v>
      </c>
    </row>
    <row r="77" spans="1:25" x14ac:dyDescent="0.2">
      <c r="A77" s="46" t="s">
        <v>223</v>
      </c>
      <c r="B77" s="46">
        <f>Analysis!$D$19</f>
        <v>6370.3379062836048</v>
      </c>
      <c r="C77" s="46">
        <f t="dataTable" ref="C77:D77" dt2D="0" dtr="1" r1="D23" ca="1"/>
        <v>6012.0589948326933</v>
      </c>
      <c r="D77" s="46">
        <v>8221.7063825936875</v>
      </c>
    </row>
    <row r="79" spans="1:25" ht="15" x14ac:dyDescent="0.25">
      <c r="A79" s="59" t="s">
        <v>104</v>
      </c>
      <c r="C79">
        <v>8.7611986877997441E-2</v>
      </c>
      <c r="D79">
        <v>0.1140553796167213</v>
      </c>
    </row>
    <row r="80" spans="1:25" x14ac:dyDescent="0.2">
      <c r="A80" s="46" t="s">
        <v>223</v>
      </c>
      <c r="B80" s="46">
        <f>Analysis!$D$19</f>
        <v>6370.3379062836048</v>
      </c>
      <c r="C80" s="46">
        <f t="dataTable" ref="C80:D80" dt2D="0" dtr="1" r1="D27" ca="1"/>
        <v>6422.3498025964927</v>
      </c>
      <c r="D80" s="46">
        <v>6315.5061150305528</v>
      </c>
    </row>
    <row r="82" spans="1:4" ht="15" x14ac:dyDescent="0.25">
      <c r="A82" s="59" t="s">
        <v>105</v>
      </c>
      <c r="C82">
        <v>2.9078302217867501E-3</v>
      </c>
      <c r="D82">
        <v>9.5042560065367043E-3</v>
      </c>
    </row>
    <row r="83" spans="1:4" x14ac:dyDescent="0.2">
      <c r="B83" s="46">
        <f>Analysis!$D$19</f>
        <v>6370.3379062836048</v>
      </c>
      <c r="C83" s="46">
        <f t="dataTable" ref="C83:D83" dt2D="0" dtr="1" r1="D28" ca="1"/>
        <v>6416.373402623869</v>
      </c>
      <c r="D83" s="46">
        <v>6309.16174839209</v>
      </c>
    </row>
    <row r="85" spans="1:4" ht="15" x14ac:dyDescent="0.25">
      <c r="A85" s="43" t="s">
        <v>106</v>
      </c>
      <c r="C85">
        <v>6.9739081311566127E-4</v>
      </c>
      <c r="D85">
        <v>4.8348548695892335E-3</v>
      </c>
    </row>
    <row r="86" spans="1:4" x14ac:dyDescent="0.2">
      <c r="B86" s="46">
        <f>Analysis!$D$19</f>
        <v>6370.3379062836048</v>
      </c>
      <c r="C86" s="46">
        <f t="dataTable" ref="C86:D86" dt2D="0" dtr="1" r1="D29" ca="1"/>
        <v>6779.3774427725493</v>
      </c>
      <c r="D86" s="46">
        <v>5736.9397662877363</v>
      </c>
    </row>
    <row r="88" spans="1:4" ht="15" x14ac:dyDescent="0.25">
      <c r="A88" s="59" t="s">
        <v>107</v>
      </c>
      <c r="C88">
        <v>8.6948564607198922E-2</v>
      </c>
      <c r="D88">
        <v>0.10607439798833918</v>
      </c>
    </row>
    <row r="89" spans="1:4" x14ac:dyDescent="0.2">
      <c r="B89" s="46">
        <f>Analysis!$D$19</f>
        <v>6370.3379062836048</v>
      </c>
      <c r="C89" s="46">
        <f t="dataTable" ref="C89:D89" dt2D="0" dtr="1" r1="D31" ca="1"/>
        <v>6332.8679294891544</v>
      </c>
      <c r="D89" s="46">
        <v>6409.7315982824357</v>
      </c>
    </row>
    <row r="91" spans="1:4" ht="15" x14ac:dyDescent="0.25">
      <c r="A91" s="59" t="s">
        <v>108</v>
      </c>
      <c r="C91">
        <v>1.0175452864668935E-3</v>
      </c>
      <c r="D91">
        <v>4.0915041219418136E-3</v>
      </c>
    </row>
    <row r="92" spans="1:4" x14ac:dyDescent="0.2">
      <c r="B92" s="46">
        <f>Analysis!$D$19</f>
        <v>6370.3379062836048</v>
      </c>
      <c r="C92" s="46">
        <f t="dataTable" ref="C92:D92" dt2D="0" dtr="1" r1="D32" ca="1"/>
        <v>6336.9554980164667</v>
      </c>
      <c r="D92" s="46">
        <v>6417.1592363985501</v>
      </c>
    </row>
    <row r="94" spans="1:4" ht="15" x14ac:dyDescent="0.25">
      <c r="A94" s="43" t="s">
        <v>109</v>
      </c>
      <c r="C94">
        <v>1.0175452864668935E-3</v>
      </c>
      <c r="D94">
        <v>4.0915041219418136E-3</v>
      </c>
    </row>
    <row r="95" spans="1:4" x14ac:dyDescent="0.2">
      <c r="B95" s="46">
        <f>Analysis!$D$19</f>
        <v>6370.3379062836048</v>
      </c>
      <c r="C95" s="46">
        <f t="dataTable" ref="C95:D95" dt2D="0" dtr="1" r1="D33" ca="1"/>
        <v>5789.1131177192065</v>
      </c>
      <c r="D95" s="46">
        <v>7202.5963027702601</v>
      </c>
    </row>
    <row r="97" spans="1:4" ht="15" x14ac:dyDescent="0.25">
      <c r="A97" s="43" t="s">
        <v>76</v>
      </c>
      <c r="C97">
        <v>52.836464104595422</v>
      </c>
      <c r="D97">
        <v>142.93395524673753</v>
      </c>
    </row>
    <row r="98" spans="1:4" x14ac:dyDescent="0.2">
      <c r="B98" s="46">
        <f>Analysis!$D$19</f>
        <v>6370.3379062836048</v>
      </c>
      <c r="C98" s="46">
        <f t="dataTable" ref="C98:D98" dt2D="0" dtr="1" r1="D37" ca="1"/>
        <v>3322.3810419451584</v>
      </c>
      <c r="D98" s="46">
        <v>7892.9054375876967</v>
      </c>
    </row>
    <row r="100" spans="1:4" ht="15" x14ac:dyDescent="0.25">
      <c r="A100" s="43" t="s">
        <v>85</v>
      </c>
      <c r="C100">
        <v>97.636789501107756</v>
      </c>
      <c r="D100">
        <v>144.63473730378652</v>
      </c>
    </row>
    <row r="101" spans="1:4" x14ac:dyDescent="0.2">
      <c r="B101" s="46">
        <f>Analysis!$D$19</f>
        <v>6370.3379062836048</v>
      </c>
      <c r="C101" s="46">
        <f t="dataTable" ref="C101:D101" dt2D="0" dtr="1" r1="D38" ca="1"/>
        <v>6295.9736856715845</v>
      </c>
      <c r="D101" s="46">
        <v>6366.3753725002152</v>
      </c>
    </row>
    <row r="103" spans="1:4" ht="15" x14ac:dyDescent="0.25">
      <c r="A103" s="43" t="s">
        <v>86</v>
      </c>
      <c r="C103">
        <v>445.52161148714993</v>
      </c>
      <c r="D103">
        <v>660.92749461179687</v>
      </c>
    </row>
    <row r="104" spans="1:4" x14ac:dyDescent="0.2">
      <c r="B104" s="46">
        <f>Analysis!$D$19</f>
        <v>6370.3379062836048</v>
      </c>
      <c r="C104" s="46">
        <f t="dataTable" ref="C104:D104" dt2D="0" dtr="1" r1="D39" ca="1"/>
        <v>6378.5809834192123</v>
      </c>
      <c r="D104" s="46">
        <v>6370.7619693264096</v>
      </c>
    </row>
    <row r="106" spans="1:4" ht="15" x14ac:dyDescent="0.25">
      <c r="A106" s="43" t="s">
        <v>87</v>
      </c>
      <c r="C106">
        <v>7430.5128185355989</v>
      </c>
      <c r="D106">
        <v>11006.274716888769</v>
      </c>
    </row>
    <row r="107" spans="1:4" x14ac:dyDescent="0.2">
      <c r="B107" s="46">
        <f>Analysis!$D$19</f>
        <v>6370.3379062836048</v>
      </c>
      <c r="C107" s="46">
        <f t="dataTable" ref="C107:D107" dt2D="0" dtr="1" r1="D40" ca="1"/>
        <v>6227.1692869211174</v>
      </c>
      <c r="D107" s="46">
        <v>6362.6694618932224</v>
      </c>
    </row>
    <row r="109" spans="1:4" ht="15" x14ac:dyDescent="0.25">
      <c r="A109" s="43" t="s">
        <v>92</v>
      </c>
      <c r="C109">
        <v>57.158640335259513</v>
      </c>
      <c r="D109">
        <v>154.62636794678653</v>
      </c>
    </row>
    <row r="110" spans="1:4" x14ac:dyDescent="0.2">
      <c r="B110" s="46">
        <f>Analysis!$D$19</f>
        <v>6370.3379062836048</v>
      </c>
      <c r="C110" s="46">
        <f t="dataTable" ref="C110:D110" dt2D="0" dtr="1" r1="D41" ca="1"/>
        <v>6370.2619595545757</v>
      </c>
      <c r="D110" s="46">
        <v>6370.4347448059134</v>
      </c>
    </row>
    <row r="112" spans="1:4" ht="15" x14ac:dyDescent="0.25">
      <c r="A112" s="43" t="s">
        <v>93</v>
      </c>
      <c r="C112">
        <v>14.289660083814878</v>
      </c>
      <c r="D112">
        <v>38.656591986696633</v>
      </c>
    </row>
    <row r="113" spans="1:4" x14ac:dyDescent="0.2">
      <c r="B113" s="46">
        <f>Analysis!$D$19</f>
        <v>6370.3379062836048</v>
      </c>
      <c r="C113" s="46">
        <f t="dataTable" ref="C113:D113" dt2D="0" dtr="1" r1="D42" ca="1"/>
        <v>6361.3696686006397</v>
      </c>
      <c r="D113" s="46">
        <v>6381.7731701351886</v>
      </c>
    </row>
    <row r="115" spans="1:4" ht="15" x14ac:dyDescent="0.25">
      <c r="A115" s="43" t="s">
        <v>77</v>
      </c>
      <c r="C115">
        <v>0.56999999999999995</v>
      </c>
      <c r="D115">
        <v>0.89</v>
      </c>
    </row>
    <row r="116" spans="1:4" x14ac:dyDescent="0.2">
      <c r="B116" s="46">
        <f>Analysis!$D$19</f>
        <v>6370.3379062836048</v>
      </c>
      <c r="C116" s="46">
        <f t="dataTable" ref="C116:D116" dt2D="0" dtr="1" r1="D47" ca="1"/>
        <v>7382.1436663299592</v>
      </c>
      <c r="D116" s="46">
        <v>4894.4817038851679</v>
      </c>
    </row>
    <row r="118" spans="1:4" ht="15" x14ac:dyDescent="0.25">
      <c r="A118" s="43" t="s">
        <v>79</v>
      </c>
      <c r="C118">
        <v>0.32600000000000001</v>
      </c>
      <c r="D118">
        <v>0.65</v>
      </c>
    </row>
    <row r="119" spans="1:4" x14ac:dyDescent="0.2">
      <c r="B119" s="46">
        <f>Analysis!$D$19</f>
        <v>6370.3379062836048</v>
      </c>
      <c r="C119" s="46">
        <f t="dataTable" ref="C119:D119" dt2D="0" dtr="1" r1="D48" ca="1"/>
        <v>6599.4611351460135</v>
      </c>
      <c r="D119" s="46">
        <v>6300.9749027364533</v>
      </c>
    </row>
    <row r="121" spans="1:4" ht="15" x14ac:dyDescent="0.25">
      <c r="A121" s="43" t="s">
        <v>80</v>
      </c>
      <c r="C121">
        <v>0.32600000000000001</v>
      </c>
      <c r="D121">
        <v>0.65</v>
      </c>
    </row>
    <row r="122" spans="1:4" x14ac:dyDescent="0.2">
      <c r="B122" s="46">
        <f>Analysis!$D$19</f>
        <v>6370.3379062836048</v>
      </c>
      <c r="C122" s="46">
        <f t="dataTable" ref="C122:D122" dt2D="0" dtr="1" r1="D49" ca="1"/>
        <v>6370.0371717330945</v>
      </c>
      <c r="D122" s="46">
        <v>6370.8294116693824</v>
      </c>
    </row>
    <row r="124" spans="1:4" ht="15" x14ac:dyDescent="0.25">
      <c r="A124" s="43" t="s">
        <v>83</v>
      </c>
      <c r="C124">
        <v>0.32600000000000001</v>
      </c>
      <c r="D124">
        <v>0.59</v>
      </c>
    </row>
    <row r="125" spans="1:4" x14ac:dyDescent="0.2">
      <c r="B125" s="46">
        <f>Analysis!$D$19</f>
        <v>6370.3379062836048</v>
      </c>
      <c r="C125" s="46">
        <f t="dataTable" ref="C125:D125" dt2D="0" dtr="1" r1="D50" ca="1"/>
        <v>6370.3379062836048</v>
      </c>
      <c r="D125" s="46">
        <v>6364.4904996237656</v>
      </c>
    </row>
    <row r="127" spans="1:4" ht="15" x14ac:dyDescent="0.25">
      <c r="A127" s="46" t="s">
        <v>122</v>
      </c>
      <c r="C127">
        <v>1.4072005848660446E-2</v>
      </c>
      <c r="D127">
        <v>7.1409948660400846E-2</v>
      </c>
    </row>
    <row r="128" spans="1:4" x14ac:dyDescent="0.2">
      <c r="B128" s="46">
        <f>Analysis!$D$19</f>
        <v>6370.3379062836048</v>
      </c>
      <c r="C128" s="46">
        <f t="dataTable" ref="C128:D128" dt2D="0" dtr="1" r1="D54" ca="1"/>
        <v>5815.399230320756</v>
      </c>
      <c r="D128" s="46">
        <v>6012.8349889941137</v>
      </c>
    </row>
    <row r="130" spans="1:4" ht="15" x14ac:dyDescent="0.25">
      <c r="A130" s="46" t="s">
        <v>123</v>
      </c>
      <c r="C130">
        <v>2.7415447025393798E-3</v>
      </c>
      <c r="D130">
        <v>7.2084319449327361E-2</v>
      </c>
    </row>
    <row r="131" spans="1:4" x14ac:dyDescent="0.2">
      <c r="B131" s="46">
        <f>Analysis!$D$19</f>
        <v>6370.3379062836048</v>
      </c>
      <c r="C131" s="46">
        <f t="dataTable" ref="C131:D131" dt2D="0" dtr="1" r1="D55"/>
        <v>6024.9911765003108</v>
      </c>
      <c r="D131" s="46">
        <v>5770.4991357519302</v>
      </c>
    </row>
    <row r="133" spans="1:4" ht="15" x14ac:dyDescent="0.25">
      <c r="A133" s="46" t="s">
        <v>129</v>
      </c>
      <c r="C133">
        <v>6.5218777298474553E-5</v>
      </c>
      <c r="D133">
        <v>2.9480774202136351E-2</v>
      </c>
    </row>
    <row r="134" spans="1:4" x14ac:dyDescent="0.2">
      <c r="B134" s="46">
        <f>Analysis!$D$19</f>
        <v>6370.3379062836048</v>
      </c>
      <c r="C134" s="46">
        <f t="dataTable" ref="C134:D134" dt2D="0" dtr="1" r1="D56" ca="1"/>
        <v>5384.7473317863669</v>
      </c>
      <c r="D134" s="46">
        <v>5404.1548259892616</v>
      </c>
    </row>
    <row r="136" spans="1:4" ht="15" x14ac:dyDescent="0.25">
      <c r="A136" s="46" t="s">
        <v>130</v>
      </c>
      <c r="C136">
        <v>1.899716416917717E-6</v>
      </c>
      <c r="D136">
        <v>3.0877490507135064E-2</v>
      </c>
    </row>
    <row r="137" spans="1:4" x14ac:dyDescent="0.2">
      <c r="B137" s="46">
        <f>Analysis!$D$19</f>
        <v>6370.3379062836048</v>
      </c>
      <c r="C137" s="46">
        <f t="dataTable" ref="C137:D137" dt2D="0" dtr="1" r1="D57" ca="1"/>
        <v>4751.2017579534322</v>
      </c>
      <c r="D137" s="46">
        <v>5696.9925558832956</v>
      </c>
    </row>
  </sheetData>
  <mergeCells count="1">
    <mergeCell ref="D5:H5"/>
  </mergeCells>
  <pageMargins left="0.74803149606299213" right="0.74803149606299213" top="0.54" bottom="0.56000000000000005" header="0.51181102362204722" footer="0.51181102362204722"/>
  <pageSetup paperSize="9" scale="66" orientation="landscape"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41"/>
  <sheetViews>
    <sheetView topLeftCell="A4" workbookViewId="0">
      <selection activeCell="H35" sqref="H35"/>
    </sheetView>
  </sheetViews>
  <sheetFormatPr defaultRowHeight="12.75" x14ac:dyDescent="0.2"/>
  <cols>
    <col min="1" max="1" width="5.85546875" style="4" customWidth="1"/>
    <col min="2" max="2" width="4.7109375" style="4" customWidth="1"/>
    <col min="3" max="3" width="10.5703125" style="4" bestFit="1" customWidth="1"/>
    <col min="4" max="4" width="21.5703125" style="4" customWidth="1"/>
    <col min="5" max="5" width="9.140625" style="4"/>
    <col min="6" max="6" width="4" style="4" customWidth="1"/>
    <col min="7" max="7" width="5" style="4" customWidth="1"/>
    <col min="8" max="8" width="5.28515625" style="4" customWidth="1"/>
    <col min="9" max="9" width="9.140625" style="4"/>
    <col min="10" max="10" width="13.140625" style="4" customWidth="1"/>
    <col min="11" max="11" width="9.140625" style="4"/>
    <col min="12" max="12" width="5.140625" style="4" customWidth="1"/>
    <col min="13" max="16384" width="9.140625" style="4"/>
  </cols>
  <sheetData>
    <row r="1" spans="1:12" ht="15.75" x14ac:dyDescent="0.25">
      <c r="A1" s="22" t="s">
        <v>168</v>
      </c>
    </row>
    <row r="4" spans="1:12" x14ac:dyDescent="0.2">
      <c r="B4" s="21" t="s">
        <v>14</v>
      </c>
      <c r="C4" s="21"/>
      <c r="D4" s="21"/>
      <c r="E4" s="21"/>
      <c r="F4" s="21"/>
      <c r="H4" s="20" t="s">
        <v>13</v>
      </c>
      <c r="I4" s="19"/>
      <c r="J4" s="19"/>
      <c r="K4" s="19"/>
      <c r="L4" s="19"/>
    </row>
    <row r="5" spans="1:12" x14ac:dyDescent="0.2">
      <c r="B5" s="15"/>
      <c r="C5" s="15"/>
      <c r="D5" s="15"/>
      <c r="E5" s="15"/>
      <c r="F5" s="15"/>
      <c r="H5" s="14"/>
      <c r="I5" s="14"/>
      <c r="J5" s="14"/>
      <c r="K5" s="14"/>
      <c r="L5" s="14"/>
    </row>
    <row r="6" spans="1:12" x14ac:dyDescent="0.2">
      <c r="B6" s="15"/>
      <c r="C6" s="15"/>
      <c r="D6" s="15"/>
      <c r="E6" s="15"/>
      <c r="F6" s="15"/>
      <c r="H6" s="14"/>
      <c r="I6" s="18">
        <v>36</v>
      </c>
      <c r="J6" s="17" t="s">
        <v>12</v>
      </c>
      <c r="K6" s="17"/>
      <c r="L6" s="14"/>
    </row>
    <row r="7" spans="1:12" x14ac:dyDescent="0.2">
      <c r="B7" s="15"/>
      <c r="C7" s="15"/>
      <c r="D7" s="15"/>
      <c r="E7" s="15"/>
      <c r="F7" s="15"/>
      <c r="H7" s="14"/>
      <c r="I7" s="16" t="s">
        <v>11</v>
      </c>
      <c r="J7" s="14"/>
      <c r="K7" s="14"/>
      <c r="L7" s="14"/>
    </row>
    <row r="8" spans="1:12" x14ac:dyDescent="0.2">
      <c r="B8" s="15"/>
      <c r="C8" s="15"/>
      <c r="D8" s="15"/>
      <c r="E8" s="15"/>
      <c r="F8" s="15"/>
      <c r="H8" s="14"/>
      <c r="I8" s="14"/>
      <c r="J8" s="14"/>
      <c r="K8" s="14"/>
      <c r="L8" s="14"/>
    </row>
    <row r="10" spans="1:12" ht="15" x14ac:dyDescent="0.25">
      <c r="B10" s="13" t="s">
        <v>185</v>
      </c>
      <c r="C10" s="12"/>
      <c r="D10" s="12"/>
      <c r="E10" s="12"/>
      <c r="F10" s="12"/>
      <c r="H10" s="110" t="s">
        <v>170</v>
      </c>
      <c r="I10" s="111"/>
      <c r="J10" s="111"/>
      <c r="K10" s="111"/>
      <c r="L10" s="111"/>
    </row>
    <row r="11" spans="1:12" ht="15" x14ac:dyDescent="0.25">
      <c r="B11" s="5"/>
      <c r="C11" s="5"/>
      <c r="D11" s="5"/>
      <c r="E11" s="5"/>
      <c r="F11" s="5"/>
      <c r="H11" s="112"/>
      <c r="I11" s="112"/>
      <c r="J11" s="112"/>
      <c r="K11" s="112"/>
      <c r="L11" s="112"/>
    </row>
    <row r="12" spans="1:12" ht="15" x14ac:dyDescent="0.25">
      <c r="B12" s="5"/>
      <c r="C12" s="7"/>
      <c r="D12" s="7" t="s">
        <v>10</v>
      </c>
      <c r="E12" s="169" t="s">
        <v>9</v>
      </c>
      <c r="F12" s="5"/>
      <c r="H12" s="112"/>
      <c r="I12" s="113"/>
      <c r="J12" s="113" t="s">
        <v>10</v>
      </c>
      <c r="K12" s="169" t="s">
        <v>9</v>
      </c>
      <c r="L12" s="112"/>
    </row>
    <row r="13" spans="1:12" ht="15" x14ac:dyDescent="0.25">
      <c r="B13" s="5"/>
      <c r="C13" s="5"/>
      <c r="D13" s="5"/>
      <c r="E13" s="5"/>
      <c r="F13" s="5"/>
      <c r="H13" s="112"/>
      <c r="I13" s="112"/>
      <c r="J13" s="112"/>
      <c r="K13" s="112"/>
      <c r="L13" s="112"/>
    </row>
    <row r="14" spans="1:12" ht="15" x14ac:dyDescent="0.25">
      <c r="B14" s="5"/>
      <c r="C14" s="76" t="s">
        <v>31</v>
      </c>
      <c r="D14" s="109">
        <f>'UC '!W1573</f>
        <v>71572.788609602721</v>
      </c>
      <c r="E14" s="11">
        <f>'UC '!Y1573</f>
        <v>14.28437256722496</v>
      </c>
      <c r="F14" s="10"/>
      <c r="H14" s="112"/>
      <c r="I14" s="76" t="s">
        <v>31</v>
      </c>
      <c r="J14" s="172">
        <f>Simulation!X1007</f>
        <v>27808.632748921453</v>
      </c>
      <c r="K14" s="114">
        <f>Simulation!W1007</f>
        <v>4.8608926639453358</v>
      </c>
      <c r="L14" s="115"/>
    </row>
    <row r="15" spans="1:12" ht="15" x14ac:dyDescent="0.25">
      <c r="B15" s="5"/>
      <c r="C15" s="76" t="s">
        <v>32</v>
      </c>
      <c r="D15" s="109">
        <f>'PH + UC'!W1573</f>
        <v>74865.531671667981</v>
      </c>
      <c r="E15" s="11">
        <f>'PH + UC'!Y1573</f>
        <v>14.801259286659002</v>
      </c>
      <c r="F15" s="10"/>
      <c r="H15" s="112"/>
      <c r="I15" s="76" t="s">
        <v>32</v>
      </c>
      <c r="J15" s="172">
        <f>Simulation!Z1007</f>
        <v>29021.515519972843</v>
      </c>
      <c r="K15" s="114">
        <f>Simulation!Y1007</f>
        <v>4.9509848848376681</v>
      </c>
      <c r="L15" s="115"/>
    </row>
    <row r="16" spans="1:12" ht="15" x14ac:dyDescent="0.25">
      <c r="B16" s="5"/>
      <c r="C16" s="5" t="s">
        <v>8</v>
      </c>
      <c r="D16" s="109">
        <f>D15-D14</f>
        <v>3292.7430620652594</v>
      </c>
      <c r="E16" s="11">
        <f>E15-E14</f>
        <v>0.51688671943404252</v>
      </c>
      <c r="F16" s="10"/>
      <c r="H16" s="112"/>
      <c r="I16" s="5" t="s">
        <v>8</v>
      </c>
      <c r="J16" s="172">
        <f>J15-J14</f>
        <v>1212.8827710513906</v>
      </c>
      <c r="K16" s="114">
        <f>K15-K14</f>
        <v>9.0092220892332264E-2</v>
      </c>
      <c r="L16" s="115"/>
    </row>
    <row r="17" spans="2:12" ht="15" x14ac:dyDescent="0.25">
      <c r="B17" s="5"/>
      <c r="C17" s="5"/>
      <c r="D17" s="9"/>
      <c r="E17" s="8"/>
      <c r="F17" s="10"/>
      <c r="H17" s="112"/>
      <c r="I17" s="112"/>
      <c r="J17" s="116"/>
      <c r="K17" s="117"/>
      <c r="L17" s="115"/>
    </row>
    <row r="18" spans="2:12" ht="15" x14ac:dyDescent="0.25">
      <c r="B18" s="5"/>
      <c r="C18" s="5" t="s">
        <v>7</v>
      </c>
      <c r="D18" s="9"/>
      <c r="E18" s="8"/>
      <c r="F18" s="10"/>
      <c r="H18" s="5"/>
      <c r="I18" s="5" t="s">
        <v>7</v>
      </c>
      <c r="J18" s="9"/>
      <c r="K18" s="8"/>
      <c r="L18" s="10"/>
    </row>
    <row r="19" spans="2:12" ht="15" x14ac:dyDescent="0.25">
      <c r="B19" s="5"/>
      <c r="C19" s="76" t="s">
        <v>33</v>
      </c>
      <c r="D19" s="109">
        <f>D16/E16</f>
        <v>6370.3379062836048</v>
      </c>
      <c r="E19" s="169" t="s">
        <v>236</v>
      </c>
      <c r="F19" s="5"/>
      <c r="H19" s="5"/>
      <c r="I19" s="76" t="s">
        <v>33</v>
      </c>
      <c r="J19" s="109">
        <f>J16/K16</f>
        <v>13462.680340635479</v>
      </c>
      <c r="K19" s="169" t="s">
        <v>236</v>
      </c>
      <c r="L19" s="5"/>
    </row>
    <row r="20" spans="2:12" ht="15" x14ac:dyDescent="0.25">
      <c r="B20" s="5"/>
      <c r="C20" s="5"/>
      <c r="D20" s="6"/>
      <c r="E20" s="5"/>
      <c r="F20" s="5"/>
      <c r="H20" s="5"/>
      <c r="I20" s="5"/>
      <c r="J20" s="6"/>
      <c r="K20" s="5"/>
      <c r="L20" s="5"/>
    </row>
    <row r="21" spans="2:12" ht="15" x14ac:dyDescent="0.25">
      <c r="B21" s="5"/>
      <c r="C21" s="5" t="s">
        <v>6</v>
      </c>
      <c r="D21" s="9"/>
      <c r="E21" s="8"/>
      <c r="F21" s="5"/>
      <c r="H21" s="5"/>
      <c r="I21" s="5" t="s">
        <v>6</v>
      </c>
      <c r="J21" s="9"/>
      <c r="K21" s="8"/>
      <c r="L21" s="5"/>
    </row>
    <row r="22" spans="2:12" ht="15" x14ac:dyDescent="0.25">
      <c r="B22" s="5"/>
      <c r="C22" s="5" t="s">
        <v>5</v>
      </c>
      <c r="D22" s="109">
        <f>50000</f>
        <v>50000</v>
      </c>
      <c r="E22" s="169" t="s">
        <v>236</v>
      </c>
      <c r="F22" s="5"/>
      <c r="H22" s="5"/>
      <c r="I22" s="5" t="s">
        <v>5</v>
      </c>
      <c r="J22" s="109">
        <v>50000</v>
      </c>
      <c r="K22" s="169" t="s">
        <v>236</v>
      </c>
      <c r="L22" s="5"/>
    </row>
    <row r="23" spans="2:12" ht="15" x14ac:dyDescent="0.25">
      <c r="B23" s="5"/>
      <c r="C23" s="76" t="s">
        <v>33</v>
      </c>
      <c r="D23" s="109">
        <f>D22*E16-D16</f>
        <v>22551.592909636867</v>
      </c>
      <c r="E23" s="169" t="s">
        <v>236</v>
      </c>
      <c r="F23" s="5"/>
      <c r="H23" s="5"/>
      <c r="I23" s="76" t="s">
        <v>33</v>
      </c>
      <c r="J23" s="109">
        <f>J22*K16-J16</f>
        <v>3291.7282735652225</v>
      </c>
      <c r="K23" s="169" t="s">
        <v>236</v>
      </c>
      <c r="L23" s="5"/>
    </row>
    <row r="24" spans="2:12" ht="15" x14ac:dyDescent="0.25">
      <c r="B24" s="5"/>
      <c r="C24" s="5"/>
      <c r="D24" s="6"/>
      <c r="E24" s="5"/>
      <c r="F24" s="5"/>
      <c r="H24" s="5"/>
      <c r="I24" s="5"/>
      <c r="J24" s="6"/>
      <c r="K24" s="5"/>
      <c r="L24" s="5"/>
    </row>
    <row r="27" spans="2:12" x14ac:dyDescent="0.2">
      <c r="B27" s="13" t="s">
        <v>254</v>
      </c>
      <c r="C27" s="12"/>
      <c r="D27" s="12"/>
      <c r="E27" s="12"/>
      <c r="F27" s="12"/>
    </row>
    <row r="28" spans="2:12" x14ac:dyDescent="0.2">
      <c r="B28" s="5"/>
      <c r="C28" s="5"/>
      <c r="D28" s="5"/>
      <c r="E28" s="5"/>
      <c r="F28" s="5"/>
    </row>
    <row r="29" spans="2:12" x14ac:dyDescent="0.2">
      <c r="B29" s="5"/>
      <c r="C29" s="7"/>
      <c r="D29" s="7" t="s">
        <v>10</v>
      </c>
      <c r="E29" s="169" t="s">
        <v>9</v>
      </c>
      <c r="F29" s="5"/>
    </row>
    <row r="30" spans="2:12" x14ac:dyDescent="0.2">
      <c r="B30" s="5"/>
      <c r="C30" s="5"/>
      <c r="D30" s="5"/>
      <c r="E30" s="5"/>
      <c r="F30" s="5"/>
    </row>
    <row r="31" spans="2:12" ht="15" x14ac:dyDescent="0.25">
      <c r="B31" s="5"/>
      <c r="C31" s="76" t="s">
        <v>31</v>
      </c>
      <c r="D31" s="109">
        <f>UCcost</f>
        <v>71572.788609602721</v>
      </c>
      <c r="E31" s="11">
        <f>UCqalys</f>
        <v>14.28437256722496</v>
      </c>
      <c r="F31" s="10"/>
    </row>
    <row r="32" spans="2:12" ht="15" x14ac:dyDescent="0.25">
      <c r="B32" s="5"/>
      <c r="C32" s="76" t="s">
        <v>32</v>
      </c>
      <c r="D32" s="109">
        <f>Scenario!PHcost</f>
        <v>72973.527219902622</v>
      </c>
      <c r="E32" s="11">
        <f>Scenario!PHqalys</f>
        <v>14.467038293041258</v>
      </c>
      <c r="F32" s="10"/>
    </row>
    <row r="33" spans="2:6" ht="15" x14ac:dyDescent="0.25">
      <c r="B33" s="5"/>
      <c r="C33" s="5" t="s">
        <v>8</v>
      </c>
      <c r="D33" s="109">
        <f>D32-D31</f>
        <v>1400.7386102999008</v>
      </c>
      <c r="E33" s="11">
        <f>E32-E31</f>
        <v>0.18266572581629781</v>
      </c>
      <c r="F33" s="10"/>
    </row>
    <row r="34" spans="2:6" ht="15" x14ac:dyDescent="0.25">
      <c r="B34" s="5"/>
      <c r="C34" s="5"/>
      <c r="D34" s="9"/>
      <c r="E34" s="8"/>
      <c r="F34" s="10"/>
    </row>
    <row r="35" spans="2:6" ht="15" x14ac:dyDescent="0.25">
      <c r="B35" s="5"/>
      <c r="C35" s="5" t="s">
        <v>7</v>
      </c>
      <c r="D35" s="9"/>
      <c r="E35" s="8"/>
      <c r="F35" s="10"/>
    </row>
    <row r="36" spans="2:6" ht="15" x14ac:dyDescent="0.25">
      <c r="B36" s="5"/>
      <c r="C36" s="76" t="s">
        <v>33</v>
      </c>
      <c r="D36" s="109">
        <f>D33/E33</f>
        <v>7668.3165604290061</v>
      </c>
      <c r="E36" s="169" t="s">
        <v>236</v>
      </c>
      <c r="F36" s="5"/>
    </row>
    <row r="37" spans="2:6" ht="15" x14ac:dyDescent="0.25">
      <c r="B37" s="5"/>
      <c r="C37" s="5"/>
      <c r="D37" s="6"/>
      <c r="E37" s="5"/>
      <c r="F37" s="5"/>
    </row>
    <row r="38" spans="2:6" ht="15" x14ac:dyDescent="0.25">
      <c r="B38" s="5"/>
      <c r="C38" s="5" t="s">
        <v>6</v>
      </c>
      <c r="D38" s="9"/>
      <c r="E38" s="8"/>
      <c r="F38" s="5"/>
    </row>
    <row r="39" spans="2:6" ht="15" x14ac:dyDescent="0.25">
      <c r="B39" s="5"/>
      <c r="C39" s="5" t="s">
        <v>5</v>
      </c>
      <c r="D39" s="109">
        <f>50000</f>
        <v>50000</v>
      </c>
      <c r="E39" s="169" t="s">
        <v>236</v>
      </c>
      <c r="F39" s="5"/>
    </row>
    <row r="40" spans="2:6" ht="15" x14ac:dyDescent="0.25">
      <c r="B40" s="5"/>
      <c r="C40" s="76" t="s">
        <v>33</v>
      </c>
      <c r="D40" s="109">
        <f>D39*E33-D33</f>
        <v>7732.5476805149901</v>
      </c>
      <c r="E40" s="169" t="s">
        <v>236</v>
      </c>
      <c r="F40" s="5"/>
    </row>
    <row r="41" spans="2:6" ht="15" x14ac:dyDescent="0.25">
      <c r="B41" s="5"/>
      <c r="C41" s="5"/>
      <c r="D41" s="6"/>
      <c r="E41" s="5"/>
      <c r="F41" s="5"/>
    </row>
  </sheetData>
  <conditionalFormatting sqref="I6">
    <cfRule type="cellIs" priority="1" stopIfTrue="1" operator="between">
      <formula>40</formula>
      <formula>90</formula>
    </cfRule>
  </conditionalFormatting>
  <dataValidations count="2">
    <dataValidation type="whole" allowBlank="1" showInputMessage="1" showErrorMessage="1" sqref="WVQ983039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I65535 JE65535 TA65535 ACW65535 AMS65535 AWO65535 BGK65535 BQG65535 CAC65535 CJY65535 CTU65535 DDQ65535 DNM65535 DXI65535 EHE65535 ERA65535 FAW65535 FKS65535 FUO65535 GEK65535 GOG65535 GYC65535 HHY65535 HRU65535 IBQ65535 ILM65535 IVI65535 JFE65535 JPA65535 JYW65535 KIS65535 KSO65535 LCK65535 LMG65535 LWC65535 MFY65535 MPU65535 MZQ65535 NJM65535 NTI65535 ODE65535 ONA65535 OWW65535 PGS65535 PQO65535 QAK65535 QKG65535 QUC65535 RDY65535 RNU65535 RXQ65535 SHM65535 SRI65535 TBE65535 TLA65535 TUW65535 UES65535 UOO65535 UYK65535 VIG65535 VSC65535 WBY65535 WLU65535 WVQ65535 I131071 JE131071 TA131071 ACW131071 AMS131071 AWO131071 BGK131071 BQG131071 CAC131071 CJY131071 CTU131071 DDQ131071 DNM131071 DXI131071 EHE131071 ERA131071 FAW131071 FKS131071 FUO131071 GEK131071 GOG131071 GYC131071 HHY131071 HRU131071 IBQ131071 ILM131071 IVI131071 JFE131071 JPA131071 JYW131071 KIS131071 KSO131071 LCK131071 LMG131071 LWC131071 MFY131071 MPU131071 MZQ131071 NJM131071 NTI131071 ODE131071 ONA131071 OWW131071 PGS131071 PQO131071 QAK131071 QKG131071 QUC131071 RDY131071 RNU131071 RXQ131071 SHM131071 SRI131071 TBE131071 TLA131071 TUW131071 UES131071 UOO131071 UYK131071 VIG131071 VSC131071 WBY131071 WLU131071 WVQ131071 I196607 JE196607 TA196607 ACW196607 AMS196607 AWO196607 BGK196607 BQG196607 CAC196607 CJY196607 CTU196607 DDQ196607 DNM196607 DXI196607 EHE196607 ERA196607 FAW196607 FKS196607 FUO196607 GEK196607 GOG196607 GYC196607 HHY196607 HRU196607 IBQ196607 ILM196607 IVI196607 JFE196607 JPA196607 JYW196607 KIS196607 KSO196607 LCK196607 LMG196607 LWC196607 MFY196607 MPU196607 MZQ196607 NJM196607 NTI196607 ODE196607 ONA196607 OWW196607 PGS196607 PQO196607 QAK196607 QKG196607 QUC196607 RDY196607 RNU196607 RXQ196607 SHM196607 SRI196607 TBE196607 TLA196607 TUW196607 UES196607 UOO196607 UYK196607 VIG196607 VSC196607 WBY196607 WLU196607 WVQ196607 I262143 JE262143 TA262143 ACW262143 AMS262143 AWO262143 BGK262143 BQG262143 CAC262143 CJY262143 CTU262143 DDQ262143 DNM262143 DXI262143 EHE262143 ERA262143 FAW262143 FKS262143 FUO262143 GEK262143 GOG262143 GYC262143 HHY262143 HRU262143 IBQ262143 ILM262143 IVI262143 JFE262143 JPA262143 JYW262143 KIS262143 KSO262143 LCK262143 LMG262143 LWC262143 MFY262143 MPU262143 MZQ262143 NJM262143 NTI262143 ODE262143 ONA262143 OWW262143 PGS262143 PQO262143 QAK262143 QKG262143 QUC262143 RDY262143 RNU262143 RXQ262143 SHM262143 SRI262143 TBE262143 TLA262143 TUW262143 UES262143 UOO262143 UYK262143 VIG262143 VSC262143 WBY262143 WLU262143 WVQ262143 I327679 JE327679 TA327679 ACW327679 AMS327679 AWO327679 BGK327679 BQG327679 CAC327679 CJY327679 CTU327679 DDQ327679 DNM327679 DXI327679 EHE327679 ERA327679 FAW327679 FKS327679 FUO327679 GEK327679 GOG327679 GYC327679 HHY327679 HRU327679 IBQ327679 ILM327679 IVI327679 JFE327679 JPA327679 JYW327679 KIS327679 KSO327679 LCK327679 LMG327679 LWC327679 MFY327679 MPU327679 MZQ327679 NJM327679 NTI327679 ODE327679 ONA327679 OWW327679 PGS327679 PQO327679 QAK327679 QKG327679 QUC327679 RDY327679 RNU327679 RXQ327679 SHM327679 SRI327679 TBE327679 TLA327679 TUW327679 UES327679 UOO327679 UYK327679 VIG327679 VSC327679 WBY327679 WLU327679 WVQ327679 I393215 JE393215 TA393215 ACW393215 AMS393215 AWO393215 BGK393215 BQG393215 CAC393215 CJY393215 CTU393215 DDQ393215 DNM393215 DXI393215 EHE393215 ERA393215 FAW393215 FKS393215 FUO393215 GEK393215 GOG393215 GYC393215 HHY393215 HRU393215 IBQ393215 ILM393215 IVI393215 JFE393215 JPA393215 JYW393215 KIS393215 KSO393215 LCK393215 LMG393215 LWC393215 MFY393215 MPU393215 MZQ393215 NJM393215 NTI393215 ODE393215 ONA393215 OWW393215 PGS393215 PQO393215 QAK393215 QKG393215 QUC393215 RDY393215 RNU393215 RXQ393215 SHM393215 SRI393215 TBE393215 TLA393215 TUW393215 UES393215 UOO393215 UYK393215 VIG393215 VSC393215 WBY393215 WLU393215 WVQ393215 I458751 JE458751 TA458751 ACW458751 AMS458751 AWO458751 BGK458751 BQG458751 CAC458751 CJY458751 CTU458751 DDQ458751 DNM458751 DXI458751 EHE458751 ERA458751 FAW458751 FKS458751 FUO458751 GEK458751 GOG458751 GYC458751 HHY458751 HRU458751 IBQ458751 ILM458751 IVI458751 JFE458751 JPA458751 JYW458751 KIS458751 KSO458751 LCK458751 LMG458751 LWC458751 MFY458751 MPU458751 MZQ458751 NJM458751 NTI458751 ODE458751 ONA458751 OWW458751 PGS458751 PQO458751 QAK458751 QKG458751 QUC458751 RDY458751 RNU458751 RXQ458751 SHM458751 SRI458751 TBE458751 TLA458751 TUW458751 UES458751 UOO458751 UYK458751 VIG458751 VSC458751 WBY458751 WLU458751 WVQ458751 I524287 JE524287 TA524287 ACW524287 AMS524287 AWO524287 BGK524287 BQG524287 CAC524287 CJY524287 CTU524287 DDQ524287 DNM524287 DXI524287 EHE524287 ERA524287 FAW524287 FKS524287 FUO524287 GEK524287 GOG524287 GYC524287 HHY524287 HRU524287 IBQ524287 ILM524287 IVI524287 JFE524287 JPA524287 JYW524287 KIS524287 KSO524287 LCK524287 LMG524287 LWC524287 MFY524287 MPU524287 MZQ524287 NJM524287 NTI524287 ODE524287 ONA524287 OWW524287 PGS524287 PQO524287 QAK524287 QKG524287 QUC524287 RDY524287 RNU524287 RXQ524287 SHM524287 SRI524287 TBE524287 TLA524287 TUW524287 UES524287 UOO524287 UYK524287 VIG524287 VSC524287 WBY524287 WLU524287 WVQ524287 I589823 JE589823 TA589823 ACW589823 AMS589823 AWO589823 BGK589823 BQG589823 CAC589823 CJY589823 CTU589823 DDQ589823 DNM589823 DXI589823 EHE589823 ERA589823 FAW589823 FKS589823 FUO589823 GEK589823 GOG589823 GYC589823 HHY589823 HRU589823 IBQ589823 ILM589823 IVI589823 JFE589823 JPA589823 JYW589823 KIS589823 KSO589823 LCK589823 LMG589823 LWC589823 MFY589823 MPU589823 MZQ589823 NJM589823 NTI589823 ODE589823 ONA589823 OWW589823 PGS589823 PQO589823 QAK589823 QKG589823 QUC589823 RDY589823 RNU589823 RXQ589823 SHM589823 SRI589823 TBE589823 TLA589823 TUW589823 UES589823 UOO589823 UYK589823 VIG589823 VSC589823 WBY589823 WLU589823 WVQ589823 I655359 JE655359 TA655359 ACW655359 AMS655359 AWO655359 BGK655359 BQG655359 CAC655359 CJY655359 CTU655359 DDQ655359 DNM655359 DXI655359 EHE655359 ERA655359 FAW655359 FKS655359 FUO655359 GEK655359 GOG655359 GYC655359 HHY655359 HRU655359 IBQ655359 ILM655359 IVI655359 JFE655359 JPA655359 JYW655359 KIS655359 KSO655359 LCK655359 LMG655359 LWC655359 MFY655359 MPU655359 MZQ655359 NJM655359 NTI655359 ODE655359 ONA655359 OWW655359 PGS655359 PQO655359 QAK655359 QKG655359 QUC655359 RDY655359 RNU655359 RXQ655359 SHM655359 SRI655359 TBE655359 TLA655359 TUW655359 UES655359 UOO655359 UYK655359 VIG655359 VSC655359 WBY655359 WLU655359 WVQ655359 I720895 JE720895 TA720895 ACW720895 AMS720895 AWO720895 BGK720895 BQG720895 CAC720895 CJY720895 CTU720895 DDQ720895 DNM720895 DXI720895 EHE720895 ERA720895 FAW720895 FKS720895 FUO720895 GEK720895 GOG720895 GYC720895 HHY720895 HRU720895 IBQ720895 ILM720895 IVI720895 JFE720895 JPA720895 JYW720895 KIS720895 KSO720895 LCK720895 LMG720895 LWC720895 MFY720895 MPU720895 MZQ720895 NJM720895 NTI720895 ODE720895 ONA720895 OWW720895 PGS720895 PQO720895 QAK720895 QKG720895 QUC720895 RDY720895 RNU720895 RXQ720895 SHM720895 SRI720895 TBE720895 TLA720895 TUW720895 UES720895 UOO720895 UYK720895 VIG720895 VSC720895 WBY720895 WLU720895 WVQ720895 I786431 JE786431 TA786431 ACW786431 AMS786431 AWO786431 BGK786431 BQG786431 CAC786431 CJY786431 CTU786431 DDQ786431 DNM786431 DXI786431 EHE786431 ERA786431 FAW786431 FKS786431 FUO786431 GEK786431 GOG786431 GYC786431 HHY786431 HRU786431 IBQ786431 ILM786431 IVI786431 JFE786431 JPA786431 JYW786431 KIS786431 KSO786431 LCK786431 LMG786431 LWC786431 MFY786431 MPU786431 MZQ786431 NJM786431 NTI786431 ODE786431 ONA786431 OWW786431 PGS786431 PQO786431 QAK786431 QKG786431 QUC786431 RDY786431 RNU786431 RXQ786431 SHM786431 SRI786431 TBE786431 TLA786431 TUW786431 UES786431 UOO786431 UYK786431 VIG786431 VSC786431 WBY786431 WLU786431 WVQ786431 I851967 JE851967 TA851967 ACW851967 AMS851967 AWO851967 BGK851967 BQG851967 CAC851967 CJY851967 CTU851967 DDQ851967 DNM851967 DXI851967 EHE851967 ERA851967 FAW851967 FKS851967 FUO851967 GEK851967 GOG851967 GYC851967 HHY851967 HRU851967 IBQ851967 ILM851967 IVI851967 JFE851967 JPA851967 JYW851967 KIS851967 KSO851967 LCK851967 LMG851967 LWC851967 MFY851967 MPU851967 MZQ851967 NJM851967 NTI851967 ODE851967 ONA851967 OWW851967 PGS851967 PQO851967 QAK851967 QKG851967 QUC851967 RDY851967 RNU851967 RXQ851967 SHM851967 SRI851967 TBE851967 TLA851967 TUW851967 UES851967 UOO851967 UYK851967 VIG851967 VSC851967 WBY851967 WLU851967 WVQ851967 I917503 JE917503 TA917503 ACW917503 AMS917503 AWO917503 BGK917503 BQG917503 CAC917503 CJY917503 CTU917503 DDQ917503 DNM917503 DXI917503 EHE917503 ERA917503 FAW917503 FKS917503 FUO917503 GEK917503 GOG917503 GYC917503 HHY917503 HRU917503 IBQ917503 ILM917503 IVI917503 JFE917503 JPA917503 JYW917503 KIS917503 KSO917503 LCK917503 LMG917503 LWC917503 MFY917503 MPU917503 MZQ917503 NJM917503 NTI917503 ODE917503 ONA917503 OWW917503 PGS917503 PQO917503 QAK917503 QKG917503 QUC917503 RDY917503 RNU917503 RXQ917503 SHM917503 SRI917503 TBE917503 TLA917503 TUW917503 UES917503 UOO917503 UYK917503 VIG917503 VSC917503 WBY917503 WLU917503 WVQ917503 I983039 JE983039 TA983039 ACW983039 AMS983039 AWO983039 BGK983039 BQG983039 CAC983039 CJY983039 CTU983039 DDQ983039 DNM983039 DXI983039 EHE983039 ERA983039 FAW983039 FKS983039 FUO983039 GEK983039 GOG983039 GYC983039 HHY983039 HRU983039 IBQ983039 ILM983039 IVI983039 JFE983039 JPA983039 JYW983039 KIS983039 KSO983039 LCK983039 LMG983039 LWC983039 MFY983039 MPU983039 MZQ983039 NJM983039 NTI983039 ODE983039 ONA983039 OWW983039 PGS983039 PQO983039 QAK983039 QKG983039 QUC983039 RDY983039 RNU983039 RXQ983039 SHM983039 SRI983039 TBE983039 TLA983039 TUW983039 UES983039 UOO983039 UYK983039 VIG983039 VSC983039 WBY983039 WLU983039">
      <formula1>40</formula1>
      <formula2>90</formula2>
    </dataValidation>
    <dataValidation type="whole" allowBlank="1" showInputMessage="1" showErrorMessage="1" sqref="I6">
      <formula1>18</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Group Box 1">
              <controlPr defaultSize="0" autoFill="0" autoPict="0">
                <anchor moveWithCells="1">
                  <from>
                    <xdr:col>1</xdr:col>
                    <xdr:colOff>371475</xdr:colOff>
                    <xdr:row>4</xdr:row>
                    <xdr:rowOff>28575</xdr:rowOff>
                  </from>
                  <to>
                    <xdr:col>3</xdr:col>
                    <xdr:colOff>866775</xdr:colOff>
                    <xdr:row>7</xdr:row>
                    <xdr:rowOff>85725</xdr:rowOff>
                  </to>
                </anchor>
              </controlPr>
            </control>
          </mc:Choice>
        </mc:AlternateContent>
        <mc:AlternateContent xmlns:mc="http://schemas.openxmlformats.org/markup-compatibility/2006">
          <mc:Choice Requires="x14">
            <control shapeId="2050" r:id="rId5" name="Option Button 2">
              <controlPr defaultSize="0" autoFill="0" autoLine="0" autoPict="0" macro="[0]!OptionButton2_Click">
                <anchor moveWithCells="1">
                  <from>
                    <xdr:col>1</xdr:col>
                    <xdr:colOff>495300</xdr:colOff>
                    <xdr:row>4</xdr:row>
                    <xdr:rowOff>66675</xdr:rowOff>
                  </from>
                  <to>
                    <xdr:col>3</xdr:col>
                    <xdr:colOff>295275</xdr:colOff>
                    <xdr:row>5</xdr:row>
                    <xdr:rowOff>114300</xdr:rowOff>
                  </to>
                </anchor>
              </controlPr>
            </control>
          </mc:Choice>
        </mc:AlternateContent>
        <mc:AlternateContent xmlns:mc="http://schemas.openxmlformats.org/markup-compatibility/2006">
          <mc:Choice Requires="x14">
            <control shapeId="2051" r:id="rId6" name="Option Button 3">
              <controlPr defaultSize="0" autoFill="0" autoLine="0" autoPict="0" macro="[0]!OptionButton3_Click">
                <anchor moveWithCells="1">
                  <from>
                    <xdr:col>1</xdr:col>
                    <xdr:colOff>495300</xdr:colOff>
                    <xdr:row>5</xdr:row>
                    <xdr:rowOff>142875</xdr:rowOff>
                  </from>
                  <to>
                    <xdr:col>3</xdr:col>
                    <xdr:colOff>295275</xdr:colOff>
                    <xdr:row>7</xdr:row>
                    <xdr:rowOff>28575</xdr:rowOff>
                  </to>
                </anchor>
              </controlPr>
            </control>
          </mc:Choice>
        </mc:AlternateContent>
        <mc:AlternateContent xmlns:mc="http://schemas.openxmlformats.org/markup-compatibility/2006">
          <mc:Choice Requires="x14">
            <control shapeId="2052" r:id="rId7" name="Button 4">
              <controlPr defaultSize="0" print="0" autoFill="0" autoPict="0" macro="[0]!PSArun">
                <anchor moveWithCells="1" sizeWithCells="1">
                  <from>
                    <xdr:col>9</xdr:col>
                    <xdr:colOff>504825</xdr:colOff>
                    <xdr:row>9</xdr:row>
                    <xdr:rowOff>47625</xdr:rowOff>
                  </from>
                  <to>
                    <xdr:col>11</xdr:col>
                    <xdr:colOff>466725</xdr:colOff>
                    <xdr:row>10</xdr:row>
                    <xdr:rowOff>123825</xdr:rowOff>
                  </to>
                </anchor>
              </controlPr>
            </control>
          </mc:Choice>
        </mc:AlternateContent>
        <mc:AlternateContent xmlns:mc="http://schemas.openxmlformats.org/markup-compatibility/2006">
          <mc:Choice Requires="x14">
            <control shapeId="2054" r:id="rId8" name="Button 6">
              <controlPr defaultSize="0" print="0" autoFill="0" autoPict="0" macro="[0]!Subgroup">
                <anchor moveWithCells="1" sizeWithCells="1">
                  <from>
                    <xdr:col>12</xdr:col>
                    <xdr:colOff>76200</xdr:colOff>
                    <xdr:row>3</xdr:row>
                    <xdr:rowOff>0</xdr:rowOff>
                  </from>
                  <to>
                    <xdr:col>13</xdr:col>
                    <xdr:colOff>523875</xdr:colOff>
                    <xdr:row>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Q123"/>
  <sheetViews>
    <sheetView workbookViewId="0">
      <selection activeCell="O6" sqref="O6"/>
    </sheetView>
  </sheetViews>
  <sheetFormatPr defaultRowHeight="12.75" x14ac:dyDescent="0.2"/>
  <cols>
    <col min="1" max="1" width="6.85546875" style="4" customWidth="1"/>
    <col min="2" max="2" width="12.42578125" style="4" customWidth="1"/>
    <col min="3" max="7" width="9.140625" style="4"/>
    <col min="8" max="8" width="13.42578125" style="4" bestFit="1" customWidth="1"/>
    <col min="9" max="9" width="12.42578125" style="4" customWidth="1"/>
    <col min="10" max="16384" width="9.140625" style="4"/>
  </cols>
  <sheetData>
    <row r="1" spans="1:17" ht="15.75" x14ac:dyDescent="0.25">
      <c r="A1" s="22" t="s">
        <v>35</v>
      </c>
      <c r="G1" s="28"/>
      <c r="H1" s="77" t="s">
        <v>43</v>
      </c>
      <c r="I1" s="4" t="s">
        <v>44</v>
      </c>
      <c r="N1" s="4">
        <f>O1/2</f>
        <v>1564.2869999999998</v>
      </c>
      <c r="O1" s="4">
        <f>I2*P1</f>
        <v>3128.5739999999996</v>
      </c>
      <c r="P1" s="77">
        <v>60</v>
      </c>
      <c r="Q1" s="77" t="s">
        <v>162</v>
      </c>
    </row>
    <row r="2" spans="1:17" ht="15.75" x14ac:dyDescent="0.25">
      <c r="A2" s="22"/>
      <c r="B2" s="77" t="s">
        <v>37</v>
      </c>
      <c r="E2" s="77" t="s">
        <v>34</v>
      </c>
      <c r="H2" s="108" t="s">
        <v>153</v>
      </c>
      <c r="I2" s="24">
        <v>52.142899999999997</v>
      </c>
      <c r="J2" s="77" t="s">
        <v>56</v>
      </c>
      <c r="K2" s="23" t="s">
        <v>34</v>
      </c>
      <c r="O2" s="77"/>
      <c r="P2" s="4">
        <f>P1*I2</f>
        <v>3128.5739999999996</v>
      </c>
      <c r="Q2" s="77" t="s">
        <v>166</v>
      </c>
    </row>
    <row r="3" spans="1:17" x14ac:dyDescent="0.2">
      <c r="A3" s="77" t="s">
        <v>36</v>
      </c>
      <c r="B3" s="25" t="s">
        <v>38</v>
      </c>
      <c r="C3" s="27" t="s">
        <v>39</v>
      </c>
      <c r="D3" s="27" t="s">
        <v>40</v>
      </c>
      <c r="E3" s="77" t="s">
        <v>41</v>
      </c>
      <c r="F3" s="77" t="s">
        <v>39</v>
      </c>
      <c r="G3" s="77" t="s">
        <v>42</v>
      </c>
      <c r="H3" s="104" t="s">
        <v>154</v>
      </c>
      <c r="I3" s="104" t="s">
        <v>155</v>
      </c>
      <c r="J3" s="104" t="s">
        <v>156</v>
      </c>
      <c r="K3" s="104" t="s">
        <v>154</v>
      </c>
      <c r="L3" s="104" t="s">
        <v>155</v>
      </c>
      <c r="M3" s="104" t="s">
        <v>156</v>
      </c>
      <c r="P3" s="4">
        <f>P2/2</f>
        <v>1564.2869999999998</v>
      </c>
      <c r="Q3" s="77" t="s">
        <v>167</v>
      </c>
    </row>
    <row r="4" spans="1:17" ht="20.25" x14ac:dyDescent="0.2">
      <c r="A4" s="78">
        <v>0</v>
      </c>
      <c r="B4" s="79">
        <v>6.5189999999999996E-3</v>
      </c>
      <c r="C4" s="80">
        <v>100000</v>
      </c>
      <c r="D4" s="79">
        <v>76.28</v>
      </c>
      <c r="E4" s="79">
        <v>5.3769999999999998E-3</v>
      </c>
      <c r="F4" s="80">
        <v>100000</v>
      </c>
      <c r="G4" s="79">
        <v>81.05</v>
      </c>
      <c r="H4" s="28">
        <f>-LN(1-B4)/1</f>
        <v>6.5403414811394892E-3</v>
      </c>
      <c r="I4" s="28">
        <f>H4/$I$2</f>
        <v>1.2543110339354905E-4</v>
      </c>
      <c r="J4" s="28">
        <f>1-EXP(-I4*2)</f>
        <v>2.5083074349474543E-4</v>
      </c>
      <c r="K4" s="28">
        <f>-LN(1-E4)/1</f>
        <v>5.3915080945532955E-3</v>
      </c>
      <c r="L4" s="28">
        <f>K4/$I$2</f>
        <v>1.0339870038976152E-4</v>
      </c>
      <c r="M4" s="28">
        <f>1-EXP(-L4*2)</f>
        <v>2.0677601967089565E-4</v>
      </c>
    </row>
    <row r="5" spans="1:17" ht="20.25" x14ac:dyDescent="0.2">
      <c r="A5" s="78">
        <v>1</v>
      </c>
      <c r="B5" s="79">
        <v>4.6200000000000001E-4</v>
      </c>
      <c r="C5" s="80">
        <v>99348</v>
      </c>
      <c r="D5" s="79">
        <v>75.78</v>
      </c>
      <c r="E5" s="79">
        <v>3.79E-4</v>
      </c>
      <c r="F5" s="80">
        <v>99462</v>
      </c>
      <c r="G5" s="79">
        <v>80.489999999999995</v>
      </c>
      <c r="H5" s="28">
        <f t="shared" ref="H5:H68" si="0">-LN(1-B5)/1</f>
        <v>4.6210675488173221E-4</v>
      </c>
      <c r="I5" s="28">
        <f t="shared" ref="I5:I68" si="1">H5/$I$2</f>
        <v>8.8623140424052406E-6</v>
      </c>
      <c r="J5" s="28">
        <f t="shared" ref="J5:J68" si="2">1-EXP(-I5*2)</f>
        <v>1.7724471004565423E-5</v>
      </c>
      <c r="K5" s="28">
        <f t="shared" ref="K5:K68" si="3">-LN(1-E5)/1</f>
        <v>3.7907183865182429E-4</v>
      </c>
      <c r="L5" s="28">
        <f t="shared" ref="L5:L68" si="4">K5/$I$2</f>
        <v>7.2698649030227377E-6</v>
      </c>
      <c r="M5" s="28">
        <f t="shared" ref="M5:M68" si="5">1-EXP(-L5*2)</f>
        <v>1.453962410469245E-5</v>
      </c>
    </row>
    <row r="6" spans="1:17" ht="20.25" x14ac:dyDescent="0.2">
      <c r="A6" s="78">
        <v>2</v>
      </c>
      <c r="B6" s="79">
        <v>2.9100000000000003E-4</v>
      </c>
      <c r="C6" s="80">
        <v>99302</v>
      </c>
      <c r="D6" s="79">
        <v>74.819999999999993</v>
      </c>
      <c r="E6" s="79">
        <v>2.2100000000000001E-4</v>
      </c>
      <c r="F6" s="80">
        <v>99425</v>
      </c>
      <c r="G6" s="79">
        <v>79.52</v>
      </c>
      <c r="H6" s="28">
        <f t="shared" si="0"/>
        <v>2.9104234871589138E-4</v>
      </c>
      <c r="I6" s="28">
        <f t="shared" si="1"/>
        <v>5.5816294973216182E-6</v>
      </c>
      <c r="J6" s="28">
        <f t="shared" si="2"/>
        <v>1.116319668570398E-5</v>
      </c>
      <c r="K6" s="28">
        <f t="shared" si="3"/>
        <v>2.2102442409857687E-4</v>
      </c>
      <c r="L6" s="28">
        <f t="shared" si="4"/>
        <v>4.2388210877909915E-6</v>
      </c>
      <c r="M6" s="28">
        <f t="shared" si="5"/>
        <v>8.4776062404534613E-6</v>
      </c>
    </row>
    <row r="7" spans="1:17" ht="20.25" x14ac:dyDescent="0.2">
      <c r="A7" s="78">
        <v>3</v>
      </c>
      <c r="B7" s="79">
        <v>2.0900000000000001E-4</v>
      </c>
      <c r="C7" s="80">
        <v>99273</v>
      </c>
      <c r="D7" s="79">
        <v>73.84</v>
      </c>
      <c r="E7" s="79">
        <v>1.6200000000000001E-4</v>
      </c>
      <c r="F7" s="80">
        <v>99403</v>
      </c>
      <c r="G7" s="79">
        <v>78.540000000000006</v>
      </c>
      <c r="H7" s="28">
        <f t="shared" si="0"/>
        <v>2.090218435436015E-4</v>
      </c>
      <c r="I7" s="28">
        <f t="shared" si="1"/>
        <v>4.0086348005884118E-6</v>
      </c>
      <c r="J7" s="28">
        <f t="shared" si="2"/>
        <v>8.0172374629094989E-6</v>
      </c>
      <c r="K7" s="28">
        <f t="shared" si="3"/>
        <v>1.620131234173437E-4</v>
      </c>
      <c r="L7" s="28">
        <f t="shared" si="4"/>
        <v>3.1070984432654053E-6</v>
      </c>
      <c r="M7" s="28">
        <f t="shared" si="5"/>
        <v>6.2141775784008146E-6</v>
      </c>
      <c r="N7" s="26"/>
    </row>
    <row r="8" spans="1:17" ht="20.25" x14ac:dyDescent="0.2">
      <c r="A8" s="78">
        <v>4</v>
      </c>
      <c r="B8" s="79">
        <v>1.76E-4</v>
      </c>
      <c r="C8" s="80">
        <v>99252</v>
      </c>
      <c r="D8" s="79">
        <v>72.849999999999994</v>
      </c>
      <c r="E8" s="79">
        <v>1.3300000000000001E-4</v>
      </c>
      <c r="F8" s="80">
        <v>99387</v>
      </c>
      <c r="G8" s="79">
        <v>77.55</v>
      </c>
      <c r="H8" s="28">
        <f t="shared" si="0"/>
        <v>1.7601548981745254E-4</v>
      </c>
      <c r="I8" s="28">
        <f t="shared" si="1"/>
        <v>3.3756367562497013E-6</v>
      </c>
      <c r="J8" s="28">
        <f t="shared" si="2"/>
        <v>6.7512507226918927E-6</v>
      </c>
      <c r="K8" s="28">
        <f t="shared" si="3"/>
        <v>1.3300884528434032E-4</v>
      </c>
      <c r="L8" s="28">
        <f t="shared" si="4"/>
        <v>2.550852470505866E-6</v>
      </c>
      <c r="M8" s="28">
        <f t="shared" si="5"/>
        <v>5.1016919273561001E-6</v>
      </c>
      <c r="N8" s="26"/>
    </row>
    <row r="9" spans="1:17" ht="20.25" x14ac:dyDescent="0.2">
      <c r="A9" s="81">
        <v>5</v>
      </c>
      <c r="B9" s="82">
        <v>1.5899999999999999E-4</v>
      </c>
      <c r="C9" s="83">
        <v>99235</v>
      </c>
      <c r="D9" s="82">
        <v>71.87</v>
      </c>
      <c r="E9" s="82">
        <v>1.1900000000000001E-4</v>
      </c>
      <c r="F9" s="83">
        <v>99373</v>
      </c>
      <c r="G9" s="82">
        <v>76.56</v>
      </c>
      <c r="H9" s="28">
        <f t="shared" si="0"/>
        <v>1.5901264184007305E-4</v>
      </c>
      <c r="I9" s="28">
        <f t="shared" si="1"/>
        <v>3.0495550082575588E-6</v>
      </c>
      <c r="J9" s="28">
        <f t="shared" si="2"/>
        <v>6.099091417022251E-6</v>
      </c>
      <c r="K9" s="28">
        <f t="shared" si="3"/>
        <v>1.1900708106175004E-4</v>
      </c>
      <c r="L9" s="28">
        <f t="shared" si="4"/>
        <v>2.2823257061220232E-6</v>
      </c>
      <c r="M9" s="28">
        <f t="shared" si="5"/>
        <v>4.5646409941868527E-6</v>
      </c>
      <c r="N9" s="26"/>
    </row>
    <row r="10" spans="1:17" ht="20.25" x14ac:dyDescent="0.2">
      <c r="A10" s="81">
        <v>6</v>
      </c>
      <c r="B10" s="82">
        <v>1.46E-4</v>
      </c>
      <c r="C10" s="83">
        <v>99219</v>
      </c>
      <c r="D10" s="82">
        <v>70.88</v>
      </c>
      <c r="E10" s="82">
        <v>1.0900000000000001E-4</v>
      </c>
      <c r="F10" s="83">
        <v>99361</v>
      </c>
      <c r="G10" s="82">
        <v>75.569999999999993</v>
      </c>
      <c r="H10" s="28">
        <f t="shared" si="0"/>
        <v>1.4601065903747175E-4</v>
      </c>
      <c r="I10" s="28">
        <f t="shared" si="1"/>
        <v>2.8002021183607312E-6</v>
      </c>
      <c r="J10" s="28">
        <f t="shared" si="2"/>
        <v>5.6003885544608778E-6</v>
      </c>
      <c r="K10" s="28">
        <f t="shared" si="3"/>
        <v>1.0900594093173737E-4</v>
      </c>
      <c r="L10" s="28">
        <f t="shared" si="4"/>
        <v>2.0905231763430377E-6</v>
      </c>
      <c r="M10" s="28">
        <f t="shared" si="5"/>
        <v>4.1810376121276249E-6</v>
      </c>
      <c r="N10" s="26"/>
    </row>
    <row r="11" spans="1:17" ht="20.25" x14ac:dyDescent="0.2">
      <c r="A11" s="81">
        <v>7</v>
      </c>
      <c r="B11" s="82">
        <v>1.3300000000000001E-4</v>
      </c>
      <c r="C11" s="83">
        <v>99205</v>
      </c>
      <c r="D11" s="82">
        <v>69.89</v>
      </c>
      <c r="E11" s="82">
        <v>1.01E-4</v>
      </c>
      <c r="F11" s="83">
        <v>99351</v>
      </c>
      <c r="G11" s="82">
        <v>74.58</v>
      </c>
      <c r="H11" s="28">
        <f t="shared" si="0"/>
        <v>1.3300884528434032E-4</v>
      </c>
      <c r="I11" s="28">
        <f t="shared" si="1"/>
        <v>2.550852470505866E-6</v>
      </c>
      <c r="J11" s="28">
        <f t="shared" si="2"/>
        <v>5.1016919273561001E-6</v>
      </c>
      <c r="K11" s="28">
        <f t="shared" si="3"/>
        <v>1.0100510084347743E-4</v>
      </c>
      <c r="L11" s="28">
        <f t="shared" si="4"/>
        <v>1.9370825336426902E-6</v>
      </c>
      <c r="M11" s="28">
        <f t="shared" si="5"/>
        <v>3.8741575627554425E-6</v>
      </c>
      <c r="N11" s="26"/>
    </row>
    <row r="12" spans="1:17" ht="20.25" x14ac:dyDescent="0.2">
      <c r="A12" s="81">
        <v>8</v>
      </c>
      <c r="B12" s="82">
        <v>1.18E-4</v>
      </c>
      <c r="C12" s="83">
        <v>99192</v>
      </c>
      <c r="D12" s="82">
        <v>68.900000000000006</v>
      </c>
      <c r="E12" s="82">
        <v>9.6000000000000002E-5</v>
      </c>
      <c r="F12" s="83">
        <v>99341</v>
      </c>
      <c r="G12" s="82">
        <v>73.58</v>
      </c>
      <c r="H12" s="28">
        <f t="shared" si="0"/>
        <v>1.1800696254767727E-4</v>
      </c>
      <c r="I12" s="28">
        <f t="shared" si="1"/>
        <v>2.2631453668222763E-6</v>
      </c>
      <c r="J12" s="28">
        <f t="shared" si="2"/>
        <v>4.526280489969281E-6</v>
      </c>
      <c r="K12" s="28">
        <f t="shared" si="3"/>
        <v>9.6004608294918218E-5</v>
      </c>
      <c r="L12" s="28">
        <f t="shared" si="4"/>
        <v>1.8411827553687696E-6</v>
      </c>
      <c r="M12" s="28">
        <f t="shared" si="5"/>
        <v>3.6823587308276728E-6</v>
      </c>
      <c r="N12" s="26"/>
    </row>
    <row r="13" spans="1:17" ht="20.25" x14ac:dyDescent="0.2">
      <c r="A13" s="81">
        <v>9</v>
      </c>
      <c r="B13" s="82">
        <v>1.02E-4</v>
      </c>
      <c r="C13" s="83">
        <v>99180</v>
      </c>
      <c r="D13" s="82">
        <v>67.900000000000006</v>
      </c>
      <c r="E13" s="82">
        <v>9.2999999999999997E-5</v>
      </c>
      <c r="F13" s="83">
        <v>99331</v>
      </c>
      <c r="G13" s="82">
        <v>72.59</v>
      </c>
      <c r="H13" s="28">
        <f t="shared" si="0"/>
        <v>1.0200520235380957E-4</v>
      </c>
      <c r="I13" s="28">
        <f t="shared" si="1"/>
        <v>1.95626254684357E-6</v>
      </c>
      <c r="J13" s="28">
        <f t="shared" si="2"/>
        <v>3.9125174398080276E-6</v>
      </c>
      <c r="K13" s="28">
        <f t="shared" si="3"/>
        <v>9.300432476814744E-5</v>
      </c>
      <c r="L13" s="28">
        <f t="shared" si="4"/>
        <v>1.7836431185865657E-6</v>
      </c>
      <c r="M13" s="28">
        <f t="shared" si="5"/>
        <v>3.5672798743835443E-6</v>
      </c>
      <c r="N13" s="26"/>
    </row>
    <row r="14" spans="1:17" ht="20.25" x14ac:dyDescent="0.2">
      <c r="A14" s="78">
        <v>10</v>
      </c>
      <c r="B14" s="79">
        <v>9.1000000000000003E-5</v>
      </c>
      <c r="C14" s="80">
        <v>99170</v>
      </c>
      <c r="D14" s="79">
        <v>66.91</v>
      </c>
      <c r="E14" s="79">
        <v>9.3999999999999994E-5</v>
      </c>
      <c r="F14" s="80">
        <v>99322</v>
      </c>
      <c r="G14" s="79">
        <v>71.599999999999994</v>
      </c>
      <c r="H14" s="28">
        <f t="shared" si="0"/>
        <v>9.1004140751159708E-5</v>
      </c>
      <c r="I14" s="28">
        <f t="shared" si="1"/>
        <v>1.7452834566385781E-6</v>
      </c>
      <c r="J14" s="28">
        <f t="shared" si="2"/>
        <v>3.490560821273192E-6</v>
      </c>
      <c r="K14" s="28">
        <f t="shared" si="3"/>
        <v>9.4004418276919357E-5</v>
      </c>
      <c r="L14" s="28">
        <f t="shared" si="4"/>
        <v>1.8028229783329918E-6</v>
      </c>
      <c r="M14" s="28">
        <f t="shared" si="5"/>
        <v>3.6056394563388494E-6</v>
      </c>
      <c r="N14" s="26"/>
    </row>
    <row r="15" spans="1:17" ht="20.25" x14ac:dyDescent="0.2">
      <c r="A15" s="78">
        <v>11</v>
      </c>
      <c r="B15" s="79">
        <v>9.6000000000000002E-5</v>
      </c>
      <c r="C15" s="80">
        <v>99161</v>
      </c>
      <c r="D15" s="79">
        <v>65.92</v>
      </c>
      <c r="E15" s="79">
        <v>1E-4</v>
      </c>
      <c r="F15" s="80">
        <v>99312</v>
      </c>
      <c r="G15" s="79">
        <v>70.599999999999994</v>
      </c>
      <c r="H15" s="28">
        <f t="shared" si="0"/>
        <v>9.6004608294918218E-5</v>
      </c>
      <c r="I15" s="28">
        <f t="shared" si="1"/>
        <v>1.8411827553687696E-6</v>
      </c>
      <c r="J15" s="28">
        <f t="shared" si="2"/>
        <v>3.6823587308276728E-6</v>
      </c>
      <c r="K15" s="28">
        <f t="shared" si="3"/>
        <v>1.0000500033334732E-4</v>
      </c>
      <c r="L15" s="28">
        <f t="shared" si="4"/>
        <v>1.917902539623752E-6</v>
      </c>
      <c r="M15" s="28">
        <f t="shared" si="5"/>
        <v>3.8357977225622619E-6</v>
      </c>
      <c r="N15" s="26"/>
    </row>
    <row r="16" spans="1:17" ht="20.25" x14ac:dyDescent="0.2">
      <c r="A16" s="78">
        <v>12</v>
      </c>
      <c r="B16" s="79">
        <v>1.2799999999999999E-4</v>
      </c>
      <c r="C16" s="80">
        <v>99151</v>
      </c>
      <c r="D16" s="79">
        <v>64.92</v>
      </c>
      <c r="E16" s="79">
        <v>1.12E-4</v>
      </c>
      <c r="F16" s="80">
        <v>99303</v>
      </c>
      <c r="G16" s="79">
        <v>69.61</v>
      </c>
      <c r="H16" s="28">
        <f t="shared" si="0"/>
        <v>1.2800819269913476E-4</v>
      </c>
      <c r="I16" s="28">
        <f t="shared" si="1"/>
        <v>2.4549496230385109E-6</v>
      </c>
      <c r="J16" s="28">
        <f t="shared" si="2"/>
        <v>4.9098871925945531E-6</v>
      </c>
      <c r="K16" s="28">
        <f t="shared" si="3"/>
        <v>1.1200627246834967E-4</v>
      </c>
      <c r="L16" s="28">
        <f t="shared" si="4"/>
        <v>2.1480637338611715E-6</v>
      </c>
      <c r="M16" s="28">
        <f t="shared" si="5"/>
        <v>4.2961182393774777E-6</v>
      </c>
      <c r="N16" s="26"/>
    </row>
    <row r="17" spans="1:14" ht="20.25" x14ac:dyDescent="0.2">
      <c r="A17" s="78">
        <v>13</v>
      </c>
      <c r="B17" s="79">
        <v>1.95E-4</v>
      </c>
      <c r="C17" s="80">
        <v>99138</v>
      </c>
      <c r="D17" s="79">
        <v>63.93</v>
      </c>
      <c r="E17" s="79">
        <v>1.34E-4</v>
      </c>
      <c r="F17" s="80">
        <v>99291</v>
      </c>
      <c r="G17" s="79">
        <v>68.62</v>
      </c>
      <c r="H17" s="28">
        <f t="shared" si="0"/>
        <v>1.9501901497193173E-4</v>
      </c>
      <c r="I17" s="28">
        <f t="shared" si="1"/>
        <v>3.7400876240472191E-6</v>
      </c>
      <c r="J17" s="28">
        <f t="shared" si="2"/>
        <v>7.4801472716989892E-6</v>
      </c>
      <c r="K17" s="28">
        <f t="shared" si="3"/>
        <v>1.3400897880208276E-4</v>
      </c>
      <c r="L17" s="28">
        <f t="shared" si="4"/>
        <v>2.5700330975469864E-6</v>
      </c>
      <c r="M17" s="28">
        <f t="shared" si="5"/>
        <v>5.1400529850198495E-6</v>
      </c>
      <c r="N17" s="26"/>
    </row>
    <row r="18" spans="1:14" ht="20.25" x14ac:dyDescent="0.2">
      <c r="A18" s="78">
        <v>14</v>
      </c>
      <c r="B18" s="79">
        <v>2.8800000000000001E-4</v>
      </c>
      <c r="C18" s="80">
        <v>99119</v>
      </c>
      <c r="D18" s="79">
        <v>62.94</v>
      </c>
      <c r="E18" s="79">
        <v>1.6200000000000001E-4</v>
      </c>
      <c r="F18" s="80">
        <v>99278</v>
      </c>
      <c r="G18" s="79">
        <v>67.63</v>
      </c>
      <c r="H18" s="28">
        <f t="shared" si="0"/>
        <v>2.8804147996429926E-4</v>
      </c>
      <c r="I18" s="28">
        <f t="shared" si="1"/>
        <v>5.5240786370589142E-6</v>
      </c>
      <c r="J18" s="28">
        <f t="shared" si="2"/>
        <v>1.1048096243415628E-5</v>
      </c>
      <c r="K18" s="28">
        <f t="shared" si="3"/>
        <v>1.620131234173437E-4</v>
      </c>
      <c r="L18" s="28">
        <f t="shared" si="4"/>
        <v>3.1070984432654053E-6</v>
      </c>
      <c r="M18" s="28">
        <f t="shared" si="5"/>
        <v>6.2141775784008146E-6</v>
      </c>
      <c r="N18" s="26"/>
    </row>
    <row r="19" spans="1:14" ht="20.25" x14ac:dyDescent="0.2">
      <c r="A19" s="81">
        <v>15</v>
      </c>
      <c r="B19" s="82">
        <v>3.8900000000000002E-4</v>
      </c>
      <c r="C19" s="83">
        <v>99091</v>
      </c>
      <c r="D19" s="82">
        <v>61.96</v>
      </c>
      <c r="E19" s="82">
        <v>1.94E-4</v>
      </c>
      <c r="F19" s="83">
        <v>99262</v>
      </c>
      <c r="G19" s="82">
        <v>66.64</v>
      </c>
      <c r="H19" s="28">
        <f t="shared" si="0"/>
        <v>3.8907568012698865E-4</v>
      </c>
      <c r="I19" s="28">
        <f t="shared" si="1"/>
        <v>7.46171923937849E-6</v>
      </c>
      <c r="J19" s="28">
        <f t="shared" si="2"/>
        <v>1.4923327124827246E-5</v>
      </c>
      <c r="K19" s="28">
        <f t="shared" si="3"/>
        <v>1.9401882043417634E-4</v>
      </c>
      <c r="L19" s="28">
        <f t="shared" si="4"/>
        <v>3.7209058267602366E-6</v>
      </c>
      <c r="M19" s="28">
        <f t="shared" si="5"/>
        <v>7.4417839632801019E-6</v>
      </c>
      <c r="N19" s="26"/>
    </row>
    <row r="20" spans="1:14" ht="20.25" x14ac:dyDescent="0.2">
      <c r="A20" s="81">
        <v>16</v>
      </c>
      <c r="B20" s="82">
        <v>4.9200000000000003E-4</v>
      </c>
      <c r="C20" s="83">
        <v>99052</v>
      </c>
      <c r="D20" s="82">
        <v>60.99</v>
      </c>
      <c r="E20" s="82">
        <v>2.2599999999999999E-4</v>
      </c>
      <c r="F20" s="83">
        <v>99243</v>
      </c>
      <c r="G20" s="82">
        <v>65.650000000000006</v>
      </c>
      <c r="H20" s="28">
        <f t="shared" si="0"/>
        <v>4.9212107171319852E-4</v>
      </c>
      <c r="I20" s="28">
        <f t="shared" si="1"/>
        <v>9.4379306044197484E-6</v>
      </c>
      <c r="J20" s="28">
        <f t="shared" si="2"/>
        <v>1.8875683060914916E-5</v>
      </c>
      <c r="K20" s="28">
        <f t="shared" si="3"/>
        <v>2.2602554184832609E-4</v>
      </c>
      <c r="L20" s="28">
        <f t="shared" si="4"/>
        <v>4.3347328562148651E-6</v>
      </c>
      <c r="M20" s="28">
        <f t="shared" si="5"/>
        <v>8.6694281327126532E-6</v>
      </c>
      <c r="N20" s="26"/>
    </row>
    <row r="21" spans="1:14" ht="20.25" x14ac:dyDescent="0.2">
      <c r="A21" s="81">
        <v>17</v>
      </c>
      <c r="B21" s="82">
        <v>6.0700000000000001E-4</v>
      </c>
      <c r="C21" s="83">
        <v>99003</v>
      </c>
      <c r="D21" s="82">
        <v>60.02</v>
      </c>
      <c r="E21" s="82">
        <v>2.61E-4</v>
      </c>
      <c r="F21" s="83">
        <v>99220</v>
      </c>
      <c r="G21" s="82">
        <v>64.67</v>
      </c>
      <c r="H21" s="28">
        <f t="shared" si="0"/>
        <v>6.0718429908349374E-4</v>
      </c>
      <c r="I21" s="28">
        <f t="shared" si="1"/>
        <v>1.1644620822460848E-5</v>
      </c>
      <c r="J21" s="28">
        <f t="shared" si="2"/>
        <v>2.3288970452672864E-5</v>
      </c>
      <c r="K21" s="28">
        <f t="shared" si="3"/>
        <v>2.6103406642764306E-4</v>
      </c>
      <c r="L21" s="28">
        <f t="shared" si="4"/>
        <v>5.0061286661778124E-6</v>
      </c>
      <c r="M21" s="28">
        <f t="shared" si="5"/>
        <v>1.0012207209864066E-5</v>
      </c>
      <c r="N21" s="26"/>
    </row>
    <row r="22" spans="1:14" ht="20.25" x14ac:dyDescent="0.2">
      <c r="A22" s="81">
        <v>18</v>
      </c>
      <c r="B22" s="82">
        <v>7.3499999999999998E-4</v>
      </c>
      <c r="C22" s="83">
        <v>98943</v>
      </c>
      <c r="D22" s="82">
        <v>59.05</v>
      </c>
      <c r="E22" s="82">
        <v>2.9700000000000001E-4</v>
      </c>
      <c r="F22" s="83">
        <v>99194</v>
      </c>
      <c r="G22" s="82">
        <v>63.68</v>
      </c>
      <c r="H22" s="28">
        <f t="shared" si="0"/>
        <v>7.3527024492816987E-4</v>
      </c>
      <c r="I22" s="28">
        <f t="shared" si="1"/>
        <v>1.4101061600489615E-5</v>
      </c>
      <c r="J22" s="28">
        <f t="shared" si="2"/>
        <v>2.8201725524867882E-5</v>
      </c>
      <c r="K22" s="28">
        <f t="shared" si="3"/>
        <v>2.9704411323462838E-4</v>
      </c>
      <c r="L22" s="28">
        <f t="shared" si="4"/>
        <v>5.6967317359530904E-6</v>
      </c>
      <c r="M22" s="28">
        <f t="shared" si="5"/>
        <v>1.1393398566594826E-5</v>
      </c>
      <c r="N22" s="26"/>
    </row>
    <row r="23" spans="1:14" ht="20.25" x14ac:dyDescent="0.2">
      <c r="A23" s="81">
        <v>19</v>
      </c>
      <c r="B23" s="82">
        <v>8.6899999999999998E-4</v>
      </c>
      <c r="C23" s="83">
        <v>98870</v>
      </c>
      <c r="D23" s="82">
        <v>58.09</v>
      </c>
      <c r="E23" s="82">
        <v>3.3399999999999999E-4</v>
      </c>
      <c r="F23" s="83">
        <v>99165</v>
      </c>
      <c r="G23" s="82">
        <v>62.7</v>
      </c>
      <c r="H23" s="28">
        <f t="shared" si="0"/>
        <v>8.6937779938764457E-4</v>
      </c>
      <c r="I23" s="28">
        <f t="shared" si="1"/>
        <v>1.6672985188542345E-5</v>
      </c>
      <c r="J23" s="28">
        <f t="shared" si="2"/>
        <v>3.3345414406360518E-5</v>
      </c>
      <c r="K23" s="28">
        <f t="shared" si="3"/>
        <v>3.3405579042295879E-4</v>
      </c>
      <c r="L23" s="28">
        <f t="shared" si="4"/>
        <v>6.4065441397190951E-6</v>
      </c>
      <c r="M23" s="28">
        <f t="shared" si="5"/>
        <v>1.2813006192158305E-5</v>
      </c>
      <c r="N23" s="26"/>
    </row>
    <row r="24" spans="1:14" ht="20.25" x14ac:dyDescent="0.2">
      <c r="A24" s="78">
        <v>20</v>
      </c>
      <c r="B24" s="79">
        <v>1.011E-3</v>
      </c>
      <c r="C24" s="80">
        <v>98785</v>
      </c>
      <c r="D24" s="79">
        <v>57.14</v>
      </c>
      <c r="E24" s="79">
        <v>3.7300000000000001E-4</v>
      </c>
      <c r="F24" s="80">
        <v>99132</v>
      </c>
      <c r="G24" s="79">
        <v>61.72</v>
      </c>
      <c r="H24" s="28">
        <f t="shared" si="0"/>
        <v>1.0115114052161554E-3</v>
      </c>
      <c r="I24" s="28">
        <f t="shared" si="1"/>
        <v>1.9398832922912909E-5</v>
      </c>
      <c r="J24" s="28">
        <f t="shared" si="2"/>
        <v>3.8796913226168961E-5</v>
      </c>
      <c r="K24" s="28">
        <f t="shared" si="3"/>
        <v>3.7306958180316968E-4</v>
      </c>
      <c r="L24" s="28">
        <f t="shared" si="4"/>
        <v>7.1547532224554001E-6</v>
      </c>
      <c r="M24" s="28">
        <f t="shared" si="5"/>
        <v>1.4309404064438702E-5</v>
      </c>
      <c r="N24" s="26"/>
    </row>
    <row r="25" spans="1:14" ht="20.25" x14ac:dyDescent="0.2">
      <c r="A25" s="78">
        <v>21</v>
      </c>
      <c r="B25" s="79">
        <v>1.145E-3</v>
      </c>
      <c r="C25" s="80">
        <v>98685</v>
      </c>
      <c r="D25" s="79">
        <v>56.2</v>
      </c>
      <c r="E25" s="79">
        <v>4.1199999999999999E-4</v>
      </c>
      <c r="F25" s="80">
        <v>99095</v>
      </c>
      <c r="G25" s="79">
        <v>60.75</v>
      </c>
      <c r="H25" s="28">
        <f t="shared" si="0"/>
        <v>1.1456560133045839E-3</v>
      </c>
      <c r="I25" s="28">
        <f t="shared" si="1"/>
        <v>2.1971467127923149E-5</v>
      </c>
      <c r="J25" s="28">
        <f t="shared" si="2"/>
        <v>4.3941968779215301E-5</v>
      </c>
      <c r="K25" s="28">
        <f t="shared" si="3"/>
        <v>4.1208489531868291E-4</v>
      </c>
      <c r="L25" s="28">
        <f t="shared" si="4"/>
        <v>7.9029914968036471E-6</v>
      </c>
      <c r="M25" s="28">
        <f t="shared" si="5"/>
        <v>1.5805858079698254E-5</v>
      </c>
      <c r="N25" s="26"/>
    </row>
    <row r="26" spans="1:14" ht="20.25" x14ac:dyDescent="0.2">
      <c r="A26" s="78">
        <v>22</v>
      </c>
      <c r="B26" s="79">
        <v>1.2459999999999999E-3</v>
      </c>
      <c r="C26" s="80">
        <v>98572</v>
      </c>
      <c r="D26" s="79">
        <v>55.27</v>
      </c>
      <c r="E26" s="79">
        <v>4.46E-4</v>
      </c>
      <c r="F26" s="80">
        <v>99054</v>
      </c>
      <c r="G26" s="79">
        <v>59.77</v>
      </c>
      <c r="H26" s="28">
        <f t="shared" si="0"/>
        <v>1.2467769034147924E-3</v>
      </c>
      <c r="I26" s="28">
        <f t="shared" si="1"/>
        <v>2.3910770275814971E-5</v>
      </c>
      <c r="J26" s="28">
        <f t="shared" si="2"/>
        <v>4.7820397120035274E-5</v>
      </c>
      <c r="K26" s="28">
        <f t="shared" si="3"/>
        <v>4.4609948758202048E-4</v>
      </c>
      <c r="L26" s="28">
        <f t="shared" si="4"/>
        <v>8.555325606784826E-6</v>
      </c>
      <c r="M26" s="28">
        <f t="shared" si="5"/>
        <v>1.7110504827222428E-5</v>
      </c>
    </row>
    <row r="27" spans="1:14" ht="20.25" x14ac:dyDescent="0.2">
      <c r="A27" s="78">
        <v>23</v>
      </c>
      <c r="B27" s="79">
        <v>1.3010000000000001E-3</v>
      </c>
      <c r="C27" s="80">
        <v>98449</v>
      </c>
      <c r="D27" s="79">
        <v>54.33</v>
      </c>
      <c r="E27" s="79">
        <v>4.7199999999999998E-4</v>
      </c>
      <c r="F27" s="80">
        <v>99010</v>
      </c>
      <c r="G27" s="79">
        <v>58.8</v>
      </c>
      <c r="H27" s="28">
        <f t="shared" si="0"/>
        <v>1.3018470352416012E-3</v>
      </c>
      <c r="I27" s="28">
        <f t="shared" si="1"/>
        <v>2.4966908922242553E-5</v>
      </c>
      <c r="J27" s="28">
        <f t="shared" si="2"/>
        <v>4.9932571172139895E-5</v>
      </c>
      <c r="K27" s="28">
        <f t="shared" si="3"/>
        <v>4.7211142706379014E-4</v>
      </c>
      <c r="L27" s="28">
        <f t="shared" si="4"/>
        <v>9.0541843101129803E-6</v>
      </c>
      <c r="M27" s="28">
        <f t="shared" si="5"/>
        <v>1.8108204664746275E-5</v>
      </c>
    </row>
    <row r="28" spans="1:14" ht="20.25" x14ac:dyDescent="0.2">
      <c r="A28" s="78">
        <v>24</v>
      </c>
      <c r="B28" s="79">
        <v>1.3209999999999999E-3</v>
      </c>
      <c r="C28" s="80">
        <v>98321</v>
      </c>
      <c r="D28" s="79">
        <v>53.4</v>
      </c>
      <c r="E28" s="79">
        <v>4.9299999999999995E-4</v>
      </c>
      <c r="F28" s="80">
        <v>98963</v>
      </c>
      <c r="G28" s="79">
        <v>57.82</v>
      </c>
      <c r="H28" s="28">
        <f t="shared" si="0"/>
        <v>1.3218732896618343E-3</v>
      </c>
      <c r="I28" s="28">
        <f t="shared" si="1"/>
        <v>2.5350973759837571E-5</v>
      </c>
      <c r="J28" s="28">
        <f t="shared" si="2"/>
        <v>5.0700662197700197E-5</v>
      </c>
      <c r="K28" s="28">
        <f t="shared" si="3"/>
        <v>4.9312156445579201E-4</v>
      </c>
      <c r="L28" s="28">
        <f t="shared" si="4"/>
        <v>9.457118120698926E-6</v>
      </c>
      <c r="M28" s="28">
        <f t="shared" si="5"/>
        <v>1.8914057368313308E-5</v>
      </c>
    </row>
    <row r="29" spans="1:14" ht="20.25" x14ac:dyDescent="0.2">
      <c r="A29" s="81">
        <v>25</v>
      </c>
      <c r="B29" s="82">
        <v>1.33E-3</v>
      </c>
      <c r="C29" s="83">
        <v>98191</v>
      </c>
      <c r="D29" s="82">
        <v>52.47</v>
      </c>
      <c r="E29" s="82">
        <v>5.13E-4</v>
      </c>
      <c r="F29" s="83">
        <v>98915</v>
      </c>
      <c r="G29" s="82">
        <v>56.85</v>
      </c>
      <c r="H29" s="28">
        <f t="shared" si="0"/>
        <v>1.3308852349954718E-3</v>
      </c>
      <c r="I29" s="28">
        <f t="shared" si="1"/>
        <v>2.5523805446100464E-5</v>
      </c>
      <c r="J29" s="28">
        <f t="shared" si="2"/>
        <v>5.104630798513643E-5</v>
      </c>
      <c r="K29" s="28">
        <f t="shared" si="3"/>
        <v>5.131316295192063E-4</v>
      </c>
      <c r="L29" s="28">
        <f t="shared" si="4"/>
        <v>9.8408724777334273E-6</v>
      </c>
      <c r="M29" s="28">
        <f t="shared" si="5"/>
        <v>1.968155127118898E-5</v>
      </c>
    </row>
    <row r="30" spans="1:14" ht="20.25" x14ac:dyDescent="0.2">
      <c r="A30" s="81">
        <v>26</v>
      </c>
      <c r="B30" s="82">
        <v>1.3450000000000001E-3</v>
      </c>
      <c r="C30" s="83">
        <v>98060</v>
      </c>
      <c r="D30" s="82">
        <v>51.54</v>
      </c>
      <c r="E30" s="82">
        <v>5.3700000000000004E-4</v>
      </c>
      <c r="F30" s="83">
        <v>98864</v>
      </c>
      <c r="G30" s="82">
        <v>55.88</v>
      </c>
      <c r="H30" s="28">
        <f t="shared" si="0"/>
        <v>1.3459053243652732E-3</v>
      </c>
      <c r="I30" s="28">
        <f t="shared" si="1"/>
        <v>2.581186171780383E-5</v>
      </c>
      <c r="J30" s="28">
        <f t="shared" si="2"/>
        <v>5.1622390954131347E-5</v>
      </c>
      <c r="K30" s="28">
        <f t="shared" si="3"/>
        <v>5.3714423613885883E-4</v>
      </c>
      <c r="L30" s="28">
        <f t="shared" si="4"/>
        <v>1.0301387842618244E-5</v>
      </c>
      <c r="M30" s="28">
        <f t="shared" si="5"/>
        <v>2.0602563449489963E-5</v>
      </c>
    </row>
    <row r="31" spans="1:14" ht="20.25" x14ac:dyDescent="0.2">
      <c r="A31" s="81">
        <v>27</v>
      </c>
      <c r="B31" s="82">
        <v>1.3630000000000001E-3</v>
      </c>
      <c r="C31" s="83">
        <v>97928</v>
      </c>
      <c r="D31" s="82">
        <v>50.61</v>
      </c>
      <c r="E31" s="82">
        <v>5.6300000000000002E-4</v>
      </c>
      <c r="F31" s="83">
        <v>98811</v>
      </c>
      <c r="G31" s="82">
        <v>54.91</v>
      </c>
      <c r="H31" s="28">
        <f t="shared" si="0"/>
        <v>1.3639297294101536E-3</v>
      </c>
      <c r="I31" s="28">
        <f t="shared" si="1"/>
        <v>2.6157534955097507E-5</v>
      </c>
      <c r="J31" s="28">
        <f t="shared" si="2"/>
        <v>5.2313701500827925E-5</v>
      </c>
      <c r="K31" s="28">
        <f t="shared" si="3"/>
        <v>5.6315854400962448E-4</v>
      </c>
      <c r="L31" s="28">
        <f t="shared" si="4"/>
        <v>1.0800291967067895E-5</v>
      </c>
      <c r="M31" s="28">
        <f t="shared" si="5"/>
        <v>2.1600350643247168E-5</v>
      </c>
    </row>
    <row r="32" spans="1:14" ht="20.25" x14ac:dyDescent="0.2">
      <c r="A32" s="81">
        <v>28</v>
      </c>
      <c r="B32" s="82">
        <v>1.3910000000000001E-3</v>
      </c>
      <c r="C32" s="83">
        <v>97795</v>
      </c>
      <c r="D32" s="82">
        <v>49.68</v>
      </c>
      <c r="E32" s="82">
        <v>5.9299999999999999E-4</v>
      </c>
      <c r="F32" s="83">
        <v>98755</v>
      </c>
      <c r="G32" s="82">
        <v>53.94</v>
      </c>
      <c r="H32" s="28">
        <f t="shared" si="0"/>
        <v>1.3919683385768386E-3</v>
      </c>
      <c r="I32" s="28">
        <f t="shared" si="1"/>
        <v>2.669526126427258E-5</v>
      </c>
      <c r="J32" s="28">
        <f t="shared" si="2"/>
        <v>5.3389097279921138E-5</v>
      </c>
      <c r="K32" s="28">
        <f t="shared" si="3"/>
        <v>5.9317589404016919E-4</v>
      </c>
      <c r="L32" s="28">
        <f t="shared" si="4"/>
        <v>1.1375966699975821E-5</v>
      </c>
      <c r="M32" s="28">
        <f t="shared" si="5"/>
        <v>2.2751674576659831E-5</v>
      </c>
    </row>
    <row r="33" spans="1:13" ht="20.25" x14ac:dyDescent="0.2">
      <c r="A33" s="81">
        <v>29</v>
      </c>
      <c r="B33" s="82">
        <v>1.4270000000000001E-3</v>
      </c>
      <c r="C33" s="83">
        <v>97659</v>
      </c>
      <c r="D33" s="82">
        <v>48.75</v>
      </c>
      <c r="E33" s="82">
        <v>6.2699999999999995E-4</v>
      </c>
      <c r="F33" s="83">
        <v>98697</v>
      </c>
      <c r="G33" s="82">
        <v>52.97</v>
      </c>
      <c r="H33" s="28">
        <f t="shared" si="0"/>
        <v>1.4280191341516275E-3</v>
      </c>
      <c r="I33" s="28">
        <f t="shared" si="1"/>
        <v>2.7386645816623695E-5</v>
      </c>
      <c r="J33" s="28">
        <f t="shared" si="2"/>
        <v>5.4771791603847042E-5</v>
      </c>
      <c r="K33" s="28">
        <f t="shared" si="3"/>
        <v>6.2719664670266224E-4</v>
      </c>
      <c r="L33" s="28">
        <f t="shared" si="4"/>
        <v>1.2028418954501232E-5</v>
      </c>
      <c r="M33" s="28">
        <f t="shared" si="5"/>
        <v>2.4056548545647871E-5</v>
      </c>
    </row>
    <row r="34" spans="1:13" ht="20.25" x14ac:dyDescent="0.2">
      <c r="A34" s="78">
        <v>30</v>
      </c>
      <c r="B34" s="79">
        <v>1.467E-3</v>
      </c>
      <c r="C34" s="80">
        <v>97519</v>
      </c>
      <c r="D34" s="79">
        <v>47.82</v>
      </c>
      <c r="E34" s="79">
        <v>6.6399999999999999E-4</v>
      </c>
      <c r="F34" s="80">
        <v>98635</v>
      </c>
      <c r="G34" s="79">
        <v>52.01</v>
      </c>
      <c r="H34" s="28">
        <f t="shared" si="0"/>
        <v>1.4680770980307495E-3</v>
      </c>
      <c r="I34" s="28">
        <f t="shared" si="1"/>
        <v>2.8154880108907436E-5</v>
      </c>
      <c r="J34" s="28">
        <f t="shared" si="2"/>
        <v>5.6308174853025861E-5</v>
      </c>
      <c r="K34" s="28">
        <f t="shared" si="3"/>
        <v>6.6422054563360241E-4</v>
      </c>
      <c r="L34" s="28">
        <f t="shared" si="4"/>
        <v>1.2738465747658884E-5</v>
      </c>
      <c r="M34" s="28">
        <f t="shared" si="5"/>
        <v>2.5476606961061243E-5</v>
      </c>
    </row>
    <row r="35" spans="1:13" ht="20.25" x14ac:dyDescent="0.2">
      <c r="A35" s="78">
        <v>31</v>
      </c>
      <c r="B35" s="79">
        <v>1.505E-3</v>
      </c>
      <c r="C35" s="80">
        <v>97376</v>
      </c>
      <c r="D35" s="79">
        <v>46.89</v>
      </c>
      <c r="E35" s="79">
        <v>7.0500000000000001E-4</v>
      </c>
      <c r="F35" s="80">
        <v>98569</v>
      </c>
      <c r="G35" s="79">
        <v>51.04</v>
      </c>
      <c r="H35" s="28">
        <f t="shared" si="0"/>
        <v>1.506133650071651E-3</v>
      </c>
      <c r="I35" s="28">
        <f t="shared" si="1"/>
        <v>2.8884731192006028E-5</v>
      </c>
      <c r="J35" s="28">
        <f t="shared" si="2"/>
        <v>5.7767793760765684E-5</v>
      </c>
      <c r="K35" s="28">
        <f t="shared" si="3"/>
        <v>7.0524862936262398E-4</v>
      </c>
      <c r="L35" s="28">
        <f t="shared" si="4"/>
        <v>1.3525305062868081E-5</v>
      </c>
      <c r="M35" s="28">
        <f t="shared" si="5"/>
        <v>2.7050244261306311E-5</v>
      </c>
    </row>
    <row r="36" spans="1:13" ht="20.25" x14ac:dyDescent="0.2">
      <c r="A36" s="78">
        <v>32</v>
      </c>
      <c r="B36" s="79">
        <v>1.5410000000000001E-3</v>
      </c>
      <c r="C36" s="80">
        <v>97230</v>
      </c>
      <c r="D36" s="79">
        <v>45.96</v>
      </c>
      <c r="E36" s="79">
        <v>7.4799999999999997E-4</v>
      </c>
      <c r="F36" s="80">
        <v>98500</v>
      </c>
      <c r="G36" s="79">
        <v>50.08</v>
      </c>
      <c r="H36" s="28">
        <f t="shared" si="0"/>
        <v>1.542188561706006E-3</v>
      </c>
      <c r="I36" s="28">
        <f t="shared" si="1"/>
        <v>2.9576194682420927E-5</v>
      </c>
      <c r="J36" s="28">
        <f t="shared" si="2"/>
        <v>5.9150639896698998E-5</v>
      </c>
      <c r="K36" s="28">
        <f t="shared" si="3"/>
        <v>7.4827989158127628E-4</v>
      </c>
      <c r="L36" s="28">
        <f t="shared" si="4"/>
        <v>1.4350561468220531E-5</v>
      </c>
      <c r="M36" s="28">
        <f t="shared" si="5"/>
        <v>2.8700711063200934E-5</v>
      </c>
    </row>
    <row r="37" spans="1:13" ht="20.25" x14ac:dyDescent="0.2">
      <c r="A37" s="78">
        <v>33</v>
      </c>
      <c r="B37" s="79">
        <v>1.573E-3</v>
      </c>
      <c r="C37" s="80">
        <v>97080</v>
      </c>
      <c r="D37" s="79">
        <v>45.03</v>
      </c>
      <c r="E37" s="79">
        <v>7.94E-4</v>
      </c>
      <c r="F37" s="80">
        <v>98426</v>
      </c>
      <c r="G37" s="79">
        <v>49.11</v>
      </c>
      <c r="H37" s="28">
        <f t="shared" si="0"/>
        <v>1.5742384634057237E-3</v>
      </c>
      <c r="I37" s="28">
        <f t="shared" si="1"/>
        <v>3.0190849826260599E-5</v>
      </c>
      <c r="J37" s="28">
        <f t="shared" si="2"/>
        <v>6.0379876714367064E-5</v>
      </c>
      <c r="K37" s="28">
        <f t="shared" si="3"/>
        <v>7.9431538495478157E-4</v>
      </c>
      <c r="L37" s="28">
        <f t="shared" si="4"/>
        <v>1.5233433218228783E-5</v>
      </c>
      <c r="M37" s="28">
        <f t="shared" si="5"/>
        <v>3.0466402326179143E-5</v>
      </c>
    </row>
    <row r="38" spans="1:13" ht="20.25" x14ac:dyDescent="0.2">
      <c r="A38" s="78">
        <v>34</v>
      </c>
      <c r="B38" s="79">
        <v>1.606E-3</v>
      </c>
      <c r="C38" s="80">
        <v>96927</v>
      </c>
      <c r="D38" s="79">
        <v>44.1</v>
      </c>
      <c r="E38" s="79">
        <v>8.4500000000000005E-4</v>
      </c>
      <c r="F38" s="80">
        <v>98348</v>
      </c>
      <c r="G38" s="79">
        <v>48.15</v>
      </c>
      <c r="H38" s="28">
        <f t="shared" si="0"/>
        <v>1.6072910004162558E-3</v>
      </c>
      <c r="I38" s="28">
        <f t="shared" si="1"/>
        <v>3.0824733576695118E-5</v>
      </c>
      <c r="J38" s="28">
        <f t="shared" si="2"/>
        <v>6.1647566863998193E-5</v>
      </c>
      <c r="K38" s="28">
        <f t="shared" si="3"/>
        <v>8.4535721374457047E-4</v>
      </c>
      <c r="L38" s="28">
        <f t="shared" si="4"/>
        <v>1.6212316801416311E-5</v>
      </c>
      <c r="M38" s="28">
        <f t="shared" si="5"/>
        <v>3.2424107930029145E-5</v>
      </c>
    </row>
    <row r="39" spans="1:13" ht="20.25" x14ac:dyDescent="0.2">
      <c r="A39" s="81">
        <v>35</v>
      </c>
      <c r="B39" s="82">
        <v>1.6479999999999999E-3</v>
      </c>
      <c r="C39" s="83">
        <v>96772</v>
      </c>
      <c r="D39" s="82">
        <v>43.17</v>
      </c>
      <c r="E39" s="82">
        <v>9.0300000000000005E-4</v>
      </c>
      <c r="F39" s="83">
        <v>98265</v>
      </c>
      <c r="G39" s="82">
        <v>47.19</v>
      </c>
      <c r="H39" s="28">
        <f t="shared" si="0"/>
        <v>1.6493594457830483E-3</v>
      </c>
      <c r="I39" s="28">
        <f t="shared" si="1"/>
        <v>3.1631525016503656E-5</v>
      </c>
      <c r="J39" s="28">
        <f t="shared" si="2"/>
        <v>6.3261048968477063E-5</v>
      </c>
      <c r="K39" s="28">
        <f t="shared" si="3"/>
        <v>9.034079501044393E-4</v>
      </c>
      <c r="L39" s="28">
        <f t="shared" si="4"/>
        <v>1.7325617679577456E-5</v>
      </c>
      <c r="M39" s="28">
        <f t="shared" si="5"/>
        <v>3.4650635012067887E-5</v>
      </c>
    </row>
    <row r="40" spans="1:13" ht="20.25" x14ac:dyDescent="0.2">
      <c r="A40" s="81">
        <v>36</v>
      </c>
      <c r="B40" s="82">
        <v>1.704E-3</v>
      </c>
      <c r="C40" s="83">
        <v>96612</v>
      </c>
      <c r="D40" s="82">
        <v>42.24</v>
      </c>
      <c r="E40" s="82">
        <v>9.68E-4</v>
      </c>
      <c r="F40" s="83">
        <v>98176</v>
      </c>
      <c r="G40" s="82">
        <v>46.23</v>
      </c>
      <c r="H40" s="28">
        <f t="shared" si="0"/>
        <v>1.7054534593645507E-3</v>
      </c>
      <c r="I40" s="28">
        <f t="shared" si="1"/>
        <v>3.270729973523818E-5</v>
      </c>
      <c r="J40" s="28">
        <f t="shared" si="2"/>
        <v>6.5412459982261417E-5</v>
      </c>
      <c r="K40" s="28">
        <f t="shared" si="3"/>
        <v>9.6846881456605317E-4</v>
      </c>
      <c r="L40" s="28">
        <f t="shared" si="4"/>
        <v>1.8573359260149573E-5</v>
      </c>
      <c r="M40" s="28">
        <f t="shared" si="5"/>
        <v>3.7146028589507551E-5</v>
      </c>
    </row>
    <row r="41" spans="1:13" ht="20.25" x14ac:dyDescent="0.2">
      <c r="A41" s="81">
        <v>37</v>
      </c>
      <c r="B41" s="82">
        <v>1.774E-3</v>
      </c>
      <c r="C41" s="83">
        <v>96448</v>
      </c>
      <c r="D41" s="82">
        <v>41.31</v>
      </c>
      <c r="E41" s="82">
        <v>1.0380000000000001E-3</v>
      </c>
      <c r="F41" s="83">
        <v>98081</v>
      </c>
      <c r="G41" s="82">
        <v>45.28</v>
      </c>
      <c r="H41" s="28">
        <f t="shared" si="0"/>
        <v>1.7755754014505357E-3</v>
      </c>
      <c r="I41" s="28">
        <f t="shared" si="1"/>
        <v>3.4052102998692744E-5</v>
      </c>
      <c r="J41" s="28">
        <f t="shared" si="2"/>
        <v>6.8101886958604751E-5</v>
      </c>
      <c r="K41" s="28">
        <f t="shared" si="3"/>
        <v>1.0385390950860699E-3</v>
      </c>
      <c r="L41" s="28">
        <f t="shared" si="4"/>
        <v>1.9917171754660173E-5</v>
      </c>
      <c r="M41" s="28">
        <f t="shared" si="5"/>
        <v>3.9833550132373219E-5</v>
      </c>
    </row>
    <row r="42" spans="1:13" ht="20.25" x14ac:dyDescent="0.2">
      <c r="A42" s="81">
        <v>38</v>
      </c>
      <c r="B42" s="82">
        <v>1.861E-3</v>
      </c>
      <c r="C42" s="83">
        <v>96277</v>
      </c>
      <c r="D42" s="82">
        <v>40.380000000000003</v>
      </c>
      <c r="E42" s="82">
        <v>1.1130000000000001E-3</v>
      </c>
      <c r="F42" s="83">
        <v>97979</v>
      </c>
      <c r="G42" s="82">
        <v>44.33</v>
      </c>
      <c r="H42" s="28">
        <f t="shared" si="0"/>
        <v>1.8627338119165814E-3</v>
      </c>
      <c r="I42" s="28">
        <f t="shared" si="1"/>
        <v>3.5723632784455439E-5</v>
      </c>
      <c r="J42" s="28">
        <f t="shared" si="2"/>
        <v>7.1444713273804972E-5</v>
      </c>
      <c r="K42" s="28">
        <f t="shared" si="3"/>
        <v>1.1136198444673087E-3</v>
      </c>
      <c r="L42" s="28">
        <f t="shared" si="4"/>
        <v>2.135707535383166E-5</v>
      </c>
      <c r="M42" s="28">
        <f t="shared" si="5"/>
        <v>4.2713238471270287E-5</v>
      </c>
    </row>
    <row r="43" spans="1:13" ht="20.25" x14ac:dyDescent="0.2">
      <c r="A43" s="81">
        <v>39</v>
      </c>
      <c r="B43" s="82">
        <v>1.967E-3</v>
      </c>
      <c r="C43" s="83">
        <v>96097</v>
      </c>
      <c r="D43" s="82">
        <v>39.46</v>
      </c>
      <c r="E43" s="82">
        <v>1.196E-3</v>
      </c>
      <c r="F43" s="83">
        <v>97870</v>
      </c>
      <c r="G43" s="82">
        <v>43.37</v>
      </c>
      <c r="H43" s="28">
        <f t="shared" si="0"/>
        <v>1.968937085081101E-3</v>
      </c>
      <c r="I43" s="28">
        <f t="shared" si="1"/>
        <v>3.7760406212180393E-5</v>
      </c>
      <c r="J43" s="28">
        <f t="shared" si="2"/>
        <v>7.5517960799631467E-5</v>
      </c>
      <c r="K43" s="28">
        <f t="shared" si="3"/>
        <v>1.1967157787711659E-3</v>
      </c>
      <c r="L43" s="28">
        <f t="shared" si="4"/>
        <v>2.2950694701889729E-5</v>
      </c>
      <c r="M43" s="28">
        <f t="shared" si="5"/>
        <v>4.5900335951087889E-5</v>
      </c>
    </row>
    <row r="44" spans="1:13" ht="20.25" x14ac:dyDescent="0.2">
      <c r="A44" s="78">
        <v>40</v>
      </c>
      <c r="B44" s="79">
        <v>2.0920000000000001E-3</v>
      </c>
      <c r="C44" s="80">
        <v>95908</v>
      </c>
      <c r="D44" s="79">
        <v>38.53</v>
      </c>
      <c r="E44" s="79">
        <v>1.2869999999999999E-3</v>
      </c>
      <c r="F44" s="80">
        <v>97753</v>
      </c>
      <c r="G44" s="79">
        <v>42.43</v>
      </c>
      <c r="H44" s="28">
        <f t="shared" si="0"/>
        <v>2.0941912886505991E-3</v>
      </c>
      <c r="I44" s="28">
        <f t="shared" si="1"/>
        <v>4.0162539648746025E-5</v>
      </c>
      <c r="J44" s="28">
        <f t="shared" si="2"/>
        <v>8.0321853324738512E-5</v>
      </c>
      <c r="K44" s="28">
        <f t="shared" si="3"/>
        <v>1.2878288957689358E-3</v>
      </c>
      <c r="L44" s="28">
        <f t="shared" si="4"/>
        <v>2.469806811222498E-5</v>
      </c>
      <c r="M44" s="28">
        <f t="shared" si="5"/>
        <v>4.9394916255440791E-5</v>
      </c>
    </row>
    <row r="45" spans="1:13" ht="20.25" x14ac:dyDescent="0.2">
      <c r="A45" s="78">
        <v>41</v>
      </c>
      <c r="B45" s="79">
        <v>2.2399999999999998E-3</v>
      </c>
      <c r="C45" s="80">
        <v>95708</v>
      </c>
      <c r="D45" s="79">
        <v>37.61</v>
      </c>
      <c r="E45" s="79">
        <v>1.3929999999999999E-3</v>
      </c>
      <c r="F45" s="80">
        <v>97627</v>
      </c>
      <c r="G45" s="79">
        <v>41.48</v>
      </c>
      <c r="H45" s="28">
        <f t="shared" si="0"/>
        <v>2.2425125527800638E-3</v>
      </c>
      <c r="I45" s="28">
        <f t="shared" si="1"/>
        <v>4.3007054705052151E-5</v>
      </c>
      <c r="J45" s="28">
        <f t="shared" si="2"/>
        <v>8.6010410302650442E-5</v>
      </c>
      <c r="K45" s="28">
        <f t="shared" si="3"/>
        <v>1.3939711264575156E-3</v>
      </c>
      <c r="L45" s="28">
        <f t="shared" si="4"/>
        <v>2.6733670863291371E-5</v>
      </c>
      <c r="M45" s="28">
        <f t="shared" si="5"/>
        <v>5.3465912373762414E-5</v>
      </c>
    </row>
    <row r="46" spans="1:13" ht="20.25" x14ac:dyDescent="0.2">
      <c r="A46" s="78">
        <v>42</v>
      </c>
      <c r="B46" s="79">
        <v>2.418E-3</v>
      </c>
      <c r="C46" s="80">
        <v>95493</v>
      </c>
      <c r="D46" s="79">
        <v>36.700000000000003</v>
      </c>
      <c r="E46" s="79">
        <v>1.5169999999999999E-3</v>
      </c>
      <c r="F46" s="80">
        <v>97491</v>
      </c>
      <c r="G46" s="79">
        <v>40.54</v>
      </c>
      <c r="H46" s="28">
        <f t="shared" si="0"/>
        <v>2.4209280830221856E-3</v>
      </c>
      <c r="I46" s="28">
        <f t="shared" si="1"/>
        <v>4.6428719595998413E-5</v>
      </c>
      <c r="J46" s="28">
        <f t="shared" si="2"/>
        <v>9.285312807338908E-5</v>
      </c>
      <c r="K46" s="28">
        <f t="shared" si="3"/>
        <v>1.5181518095107199E-3</v>
      </c>
      <c r="L46" s="28">
        <f t="shared" si="4"/>
        <v>2.9115216252082642E-5</v>
      </c>
      <c r="M46" s="28">
        <f t="shared" si="5"/>
        <v>5.8228737145449294E-5</v>
      </c>
    </row>
    <row r="47" spans="1:13" ht="20.25" x14ac:dyDescent="0.2">
      <c r="A47" s="78">
        <v>43</v>
      </c>
      <c r="B47" s="79">
        <v>2.6289999999999998E-3</v>
      </c>
      <c r="C47" s="80">
        <v>95262</v>
      </c>
      <c r="D47" s="79">
        <v>35.78</v>
      </c>
      <c r="E47" s="79">
        <v>1.6620000000000001E-3</v>
      </c>
      <c r="F47" s="80">
        <v>97343</v>
      </c>
      <c r="G47" s="79">
        <v>39.6</v>
      </c>
      <c r="H47" s="28">
        <f t="shared" si="0"/>
        <v>2.6324618893692571E-3</v>
      </c>
      <c r="I47" s="28">
        <f t="shared" si="1"/>
        <v>5.0485528986098918E-5</v>
      </c>
      <c r="J47" s="28">
        <f t="shared" si="2"/>
        <v>1.0096596056652363E-4</v>
      </c>
      <c r="K47" s="28">
        <f t="shared" si="3"/>
        <v>1.6633826541932661E-3</v>
      </c>
      <c r="L47" s="28">
        <f t="shared" si="4"/>
        <v>3.1900463038942336E-5</v>
      </c>
      <c r="M47" s="28">
        <f t="shared" si="5"/>
        <v>6.3798890842070577E-5</v>
      </c>
    </row>
    <row r="48" spans="1:13" ht="20.25" x14ac:dyDescent="0.2">
      <c r="A48" s="78">
        <v>44</v>
      </c>
      <c r="B48" s="79">
        <v>2.8730000000000001E-3</v>
      </c>
      <c r="C48" s="80">
        <v>95012</v>
      </c>
      <c r="D48" s="79">
        <v>34.880000000000003</v>
      </c>
      <c r="E48" s="79">
        <v>1.8270000000000001E-3</v>
      </c>
      <c r="F48" s="80">
        <v>97182</v>
      </c>
      <c r="G48" s="79">
        <v>38.659999999999997</v>
      </c>
      <c r="H48" s="28">
        <f t="shared" si="0"/>
        <v>2.8771349862761232E-3</v>
      </c>
      <c r="I48" s="28">
        <f t="shared" si="1"/>
        <v>5.5177885891964648E-5</v>
      </c>
      <c r="J48" s="28">
        <f t="shared" si="2"/>
        <v>1.1034968280976276E-4</v>
      </c>
      <c r="K48" s="28">
        <f t="shared" si="3"/>
        <v>1.828671000088304E-3</v>
      </c>
      <c r="L48" s="28">
        <f t="shared" si="4"/>
        <v>3.5070373916454665E-5</v>
      </c>
      <c r="M48" s="28">
        <f t="shared" si="5"/>
        <v>7.013828802815425E-5</v>
      </c>
    </row>
    <row r="49" spans="1:13" ht="20.25" x14ac:dyDescent="0.2">
      <c r="A49" s="81">
        <v>45</v>
      </c>
      <c r="B49" s="82">
        <v>3.1459999999999999E-3</v>
      </c>
      <c r="C49" s="83">
        <v>94739</v>
      </c>
      <c r="D49" s="82">
        <v>33.979999999999997</v>
      </c>
      <c r="E49" s="82">
        <v>2.0049999999999998E-3</v>
      </c>
      <c r="F49" s="83">
        <v>97004</v>
      </c>
      <c r="G49" s="82">
        <v>37.729999999999997</v>
      </c>
      <c r="H49" s="28">
        <f t="shared" si="0"/>
        <v>3.1509590615363733E-3</v>
      </c>
      <c r="I49" s="28">
        <f t="shared" si="1"/>
        <v>6.0429302197161521E-5</v>
      </c>
      <c r="J49" s="28">
        <f t="shared" si="2"/>
        <v>1.2085130128736132E-4</v>
      </c>
      <c r="K49" s="28">
        <f t="shared" si="3"/>
        <v>2.0070127032633845E-3</v>
      </c>
      <c r="L49" s="28">
        <f t="shared" si="4"/>
        <v>3.8490622947004953E-5</v>
      </c>
      <c r="M49" s="28">
        <f t="shared" si="5"/>
        <v>7.6978282913975349E-5</v>
      </c>
    </row>
    <row r="50" spans="1:13" ht="20.25" x14ac:dyDescent="0.2">
      <c r="A50" s="81">
        <v>46</v>
      </c>
      <c r="B50" s="82">
        <v>3.447E-3</v>
      </c>
      <c r="C50" s="83">
        <v>94441</v>
      </c>
      <c r="D50" s="82">
        <v>33.08</v>
      </c>
      <c r="E50" s="82">
        <v>2.1979999999999999E-3</v>
      </c>
      <c r="F50" s="83">
        <v>96810</v>
      </c>
      <c r="G50" s="82">
        <v>36.81</v>
      </c>
      <c r="H50" s="28">
        <f t="shared" si="0"/>
        <v>3.4529545920904733E-3</v>
      </c>
      <c r="I50" s="28">
        <f t="shared" si="1"/>
        <v>6.6220992543385073E-5</v>
      </c>
      <c r="J50" s="28">
        <f t="shared" si="2"/>
        <v>1.3243321503420002E-4</v>
      </c>
      <c r="K50" s="28">
        <f t="shared" si="3"/>
        <v>2.2004191475075764E-3</v>
      </c>
      <c r="L50" s="28">
        <f t="shared" si="4"/>
        <v>4.2199784582514138E-5</v>
      </c>
      <c r="M50" s="28">
        <f t="shared" si="5"/>
        <v>8.4396007621556635E-5</v>
      </c>
    </row>
    <row r="51" spans="1:13" ht="20.25" x14ac:dyDescent="0.2">
      <c r="A51" s="81">
        <v>47</v>
      </c>
      <c r="B51" s="82">
        <v>3.787E-3</v>
      </c>
      <c r="C51" s="83">
        <v>94115</v>
      </c>
      <c r="D51" s="82">
        <v>32.19</v>
      </c>
      <c r="E51" s="82">
        <v>2.4120000000000001E-3</v>
      </c>
      <c r="F51" s="83">
        <v>96597</v>
      </c>
      <c r="G51" s="82">
        <v>35.89</v>
      </c>
      <c r="H51" s="28">
        <f t="shared" si="0"/>
        <v>3.7941888396631068E-3</v>
      </c>
      <c r="I51" s="28">
        <f t="shared" si="1"/>
        <v>7.2765205611178256E-5</v>
      </c>
      <c r="J51" s="28">
        <f t="shared" si="2"/>
        <v>1.4551982218569126E-4</v>
      </c>
      <c r="K51" s="28">
        <f t="shared" si="3"/>
        <v>2.4149135579440424E-3</v>
      </c>
      <c r="L51" s="28">
        <f t="shared" si="4"/>
        <v>4.6313372634510978E-5</v>
      </c>
      <c r="M51" s="28">
        <f t="shared" si="5"/>
        <v>9.2622455544533189E-5</v>
      </c>
    </row>
    <row r="52" spans="1:13" ht="20.25" x14ac:dyDescent="0.2">
      <c r="A52" s="81">
        <v>48</v>
      </c>
      <c r="B52" s="82">
        <v>4.1669999999999997E-3</v>
      </c>
      <c r="C52" s="83">
        <v>93759</v>
      </c>
      <c r="D52" s="82">
        <v>31.32</v>
      </c>
      <c r="E52" s="82">
        <v>2.6480000000000002E-3</v>
      </c>
      <c r="F52" s="83">
        <v>96364</v>
      </c>
      <c r="G52" s="82">
        <v>34.97</v>
      </c>
      <c r="H52" s="28">
        <f t="shared" si="0"/>
        <v>4.1757061385701627E-3</v>
      </c>
      <c r="I52" s="28">
        <f t="shared" si="1"/>
        <v>8.0081969713425275E-5</v>
      </c>
      <c r="J52" s="28">
        <f t="shared" si="2"/>
        <v>1.6015111386780134E-4</v>
      </c>
      <c r="K52" s="28">
        <f t="shared" si="3"/>
        <v>2.6515121534917102E-3</v>
      </c>
      <c r="L52" s="28">
        <f t="shared" si="4"/>
        <v>5.085087621692906E-5</v>
      </c>
      <c r="M52" s="28">
        <f t="shared" si="5"/>
        <v>1.016965809859105E-4</v>
      </c>
    </row>
    <row r="53" spans="1:13" ht="20.25" x14ac:dyDescent="0.2">
      <c r="A53" s="81">
        <v>49</v>
      </c>
      <c r="B53" s="82">
        <v>4.5859999999999998E-3</v>
      </c>
      <c r="C53" s="83">
        <v>93368</v>
      </c>
      <c r="D53" s="82">
        <v>30.44</v>
      </c>
      <c r="E53" s="82">
        <v>2.9039999999999999E-3</v>
      </c>
      <c r="F53" s="83">
        <v>96109</v>
      </c>
      <c r="G53" s="82">
        <v>34.06</v>
      </c>
      <c r="H53" s="28">
        <f t="shared" si="0"/>
        <v>4.5965479589811543E-3</v>
      </c>
      <c r="I53" s="28">
        <f t="shared" si="1"/>
        <v>8.8152902101362881E-5</v>
      </c>
      <c r="J53" s="28">
        <f t="shared" si="2"/>
        <v>1.7629026324772479E-4</v>
      </c>
      <c r="K53" s="28">
        <f t="shared" si="3"/>
        <v>2.908224789174295E-3</v>
      </c>
      <c r="L53" s="28">
        <f t="shared" si="4"/>
        <v>5.5774128197209879E-5</v>
      </c>
      <c r="M53" s="28">
        <f t="shared" si="5"/>
        <v>1.1154203511898331E-4</v>
      </c>
    </row>
    <row r="54" spans="1:13" ht="20.25" x14ac:dyDescent="0.2">
      <c r="A54" s="78">
        <v>50</v>
      </c>
      <c r="B54" s="79">
        <v>5.0379999999999999E-3</v>
      </c>
      <c r="C54" s="80">
        <v>92940</v>
      </c>
      <c r="D54" s="79">
        <v>29.58</v>
      </c>
      <c r="E54" s="79">
        <v>3.1819999999999999E-3</v>
      </c>
      <c r="F54" s="80">
        <v>95829</v>
      </c>
      <c r="G54" s="79">
        <v>33.159999999999997</v>
      </c>
      <c r="H54" s="28">
        <f t="shared" si="0"/>
        <v>5.0507335076112195E-3</v>
      </c>
      <c r="I54" s="28">
        <f t="shared" si="1"/>
        <v>9.6863302724075947E-5</v>
      </c>
      <c r="J54" s="28">
        <f t="shared" si="2"/>
        <v>1.9370784166106159E-4</v>
      </c>
      <c r="K54" s="28">
        <f t="shared" si="3"/>
        <v>3.1870733270764908E-3</v>
      </c>
      <c r="L54" s="28">
        <f t="shared" si="4"/>
        <v>6.1121903980723949E-5</v>
      </c>
      <c r="M54" s="28">
        <f t="shared" si="5"/>
        <v>1.2223633649155463E-4</v>
      </c>
    </row>
    <row r="55" spans="1:13" ht="20.25" x14ac:dyDescent="0.2">
      <c r="A55" s="78">
        <v>51</v>
      </c>
      <c r="B55" s="79">
        <v>5.5199999999999997E-3</v>
      </c>
      <c r="C55" s="80">
        <v>92472</v>
      </c>
      <c r="D55" s="79">
        <v>28.73</v>
      </c>
      <c r="E55" s="79">
        <v>3.473E-3</v>
      </c>
      <c r="F55" s="80">
        <v>95524</v>
      </c>
      <c r="G55" s="79">
        <v>32.270000000000003</v>
      </c>
      <c r="H55" s="28">
        <f t="shared" si="0"/>
        <v>5.5352914986770288E-3</v>
      </c>
      <c r="I55" s="28">
        <f t="shared" si="1"/>
        <v>1.0615618806543229E-4</v>
      </c>
      <c r="J55" s="28">
        <f t="shared" si="2"/>
        <v>2.1228983945331681E-4</v>
      </c>
      <c r="K55" s="28">
        <f t="shared" si="3"/>
        <v>3.4790448644342279E-3</v>
      </c>
      <c r="L55" s="28">
        <f t="shared" si="4"/>
        <v>6.6721353519543948E-5</v>
      </c>
      <c r="M55" s="28">
        <f t="shared" si="5"/>
        <v>1.334338039570282E-4</v>
      </c>
    </row>
    <row r="56" spans="1:13" ht="20.25" x14ac:dyDescent="0.2">
      <c r="A56" s="78">
        <v>52</v>
      </c>
      <c r="B56" s="79">
        <v>6.0359999999999997E-3</v>
      </c>
      <c r="C56" s="80">
        <v>91961</v>
      </c>
      <c r="D56" s="79">
        <v>27.89</v>
      </c>
      <c r="E56" s="79">
        <v>3.7669999999999999E-3</v>
      </c>
      <c r="F56" s="80">
        <v>95193</v>
      </c>
      <c r="G56" s="79">
        <v>31.38</v>
      </c>
      <c r="H56" s="28">
        <f t="shared" si="0"/>
        <v>6.0542902852483791E-3</v>
      </c>
      <c r="I56" s="28">
        <f t="shared" si="1"/>
        <v>1.1610958127086103E-4</v>
      </c>
      <c r="J56" s="28">
        <f t="shared" si="2"/>
        <v>2.3219220175896282E-4</v>
      </c>
      <c r="K56" s="28">
        <f t="shared" si="3"/>
        <v>3.7741130132661134E-3</v>
      </c>
      <c r="L56" s="28">
        <f t="shared" si="4"/>
        <v>7.2380190078919924E-5</v>
      </c>
      <c r="M56" s="28">
        <f t="shared" si="5"/>
        <v>1.4474990287960399E-4</v>
      </c>
    </row>
    <row r="57" spans="1:13" ht="20.25" x14ac:dyDescent="0.2">
      <c r="A57" s="78">
        <v>53</v>
      </c>
      <c r="B57" s="79">
        <v>6.587E-3</v>
      </c>
      <c r="C57" s="80">
        <v>91406</v>
      </c>
      <c r="D57" s="79">
        <v>27.05</v>
      </c>
      <c r="E57" s="79">
        <v>4.058E-3</v>
      </c>
      <c r="F57" s="80">
        <v>94834</v>
      </c>
      <c r="G57" s="79">
        <v>30.49</v>
      </c>
      <c r="H57" s="28">
        <f t="shared" si="0"/>
        <v>6.6087900244704428E-3</v>
      </c>
      <c r="I57" s="28">
        <f t="shared" si="1"/>
        <v>1.2674381410451746E-4</v>
      </c>
      <c r="J57" s="28">
        <f t="shared" si="2"/>
        <v>2.5345550293476293E-4</v>
      </c>
      <c r="K57" s="28">
        <f t="shared" si="3"/>
        <v>4.0662560248687276E-3</v>
      </c>
      <c r="L57" s="28">
        <f t="shared" si="4"/>
        <v>7.7982928162199035E-5</v>
      </c>
      <c r="M57" s="28">
        <f t="shared" si="5"/>
        <v>1.5595369428256234E-4</v>
      </c>
    </row>
    <row r="58" spans="1:13" ht="20.25" x14ac:dyDescent="0.2">
      <c r="A58" s="78">
        <v>54</v>
      </c>
      <c r="B58" s="79">
        <v>7.1700000000000002E-3</v>
      </c>
      <c r="C58" s="80">
        <v>90804</v>
      </c>
      <c r="D58" s="79">
        <v>26.23</v>
      </c>
      <c r="E58" s="79">
        <v>4.352E-3</v>
      </c>
      <c r="F58" s="80">
        <v>94449</v>
      </c>
      <c r="G58" s="79">
        <v>29.62</v>
      </c>
      <c r="H58" s="28">
        <f t="shared" si="0"/>
        <v>7.1958279818024268E-3</v>
      </c>
      <c r="I58" s="28">
        <f t="shared" si="1"/>
        <v>1.3800206704656678E-4</v>
      </c>
      <c r="J58" s="28">
        <f t="shared" si="2"/>
        <v>2.7596604845614436E-4</v>
      </c>
      <c r="K58" s="28">
        <f t="shared" si="3"/>
        <v>4.3614975174807828E-3</v>
      </c>
      <c r="L58" s="28">
        <f t="shared" si="4"/>
        <v>8.3645089120106155E-5</v>
      </c>
      <c r="M58" s="28">
        <f t="shared" si="5"/>
        <v>1.6727618601863892E-4</v>
      </c>
    </row>
    <row r="59" spans="1:13" ht="20.25" x14ac:dyDescent="0.2">
      <c r="A59" s="81">
        <v>55</v>
      </c>
      <c r="B59" s="82">
        <v>7.8009999999999998E-3</v>
      </c>
      <c r="C59" s="83">
        <v>90153</v>
      </c>
      <c r="D59" s="82">
        <v>25.41</v>
      </c>
      <c r="E59" s="82">
        <v>4.6810000000000003E-3</v>
      </c>
      <c r="F59" s="83">
        <v>94038</v>
      </c>
      <c r="G59" s="82">
        <v>28.74</v>
      </c>
      <c r="H59" s="28">
        <f t="shared" si="0"/>
        <v>7.8315869770146564E-3</v>
      </c>
      <c r="I59" s="28">
        <f t="shared" si="1"/>
        <v>1.5019469528957264E-4</v>
      </c>
      <c r="J59" s="28">
        <f t="shared" si="2"/>
        <v>3.0034427820335718E-4</v>
      </c>
      <c r="K59" s="28">
        <f t="shared" si="3"/>
        <v>4.6919901906336981E-3</v>
      </c>
      <c r="L59" s="28">
        <f t="shared" si="4"/>
        <v>8.998329956012609E-5</v>
      </c>
      <c r="M59" s="28">
        <f t="shared" si="5"/>
        <v>1.7995040610330193E-4</v>
      </c>
    </row>
    <row r="60" spans="1:13" ht="20.25" x14ac:dyDescent="0.2">
      <c r="A60" s="81">
        <v>56</v>
      </c>
      <c r="B60" s="82">
        <v>8.4659999999999996E-3</v>
      </c>
      <c r="C60" s="83">
        <v>89450</v>
      </c>
      <c r="D60" s="82">
        <v>24.61</v>
      </c>
      <c r="E60" s="82">
        <v>5.0400000000000002E-3</v>
      </c>
      <c r="F60" s="83">
        <v>93598</v>
      </c>
      <c r="G60" s="82">
        <v>27.88</v>
      </c>
      <c r="H60" s="28">
        <f t="shared" si="0"/>
        <v>8.5020401326663803E-3</v>
      </c>
      <c r="I60" s="28">
        <f t="shared" si="1"/>
        <v>1.6305269044618502E-4</v>
      </c>
      <c r="J60" s="28">
        <f t="shared" si="2"/>
        <v>3.2605221431214471E-4</v>
      </c>
      <c r="K60" s="28">
        <f t="shared" si="3"/>
        <v>5.0527436366515121E-3</v>
      </c>
      <c r="L60" s="28">
        <f t="shared" si="4"/>
        <v>9.6901853112341512E-5</v>
      </c>
      <c r="M60" s="28">
        <f t="shared" si="5"/>
        <v>1.9378492749955178E-4</v>
      </c>
    </row>
    <row r="61" spans="1:13" ht="20.25" x14ac:dyDescent="0.2">
      <c r="A61" s="81">
        <v>57</v>
      </c>
      <c r="B61" s="82">
        <v>9.1330000000000005E-3</v>
      </c>
      <c r="C61" s="83">
        <v>88693</v>
      </c>
      <c r="D61" s="82">
        <v>23.82</v>
      </c>
      <c r="E61" s="82">
        <v>5.4000000000000003E-3</v>
      </c>
      <c r="F61" s="83">
        <v>93126</v>
      </c>
      <c r="G61" s="82">
        <v>27.01</v>
      </c>
      <c r="H61" s="28">
        <f t="shared" si="0"/>
        <v>9.1749615296686984E-3</v>
      </c>
      <c r="I61" s="28">
        <f t="shared" si="1"/>
        <v>1.7595802169938186E-4</v>
      </c>
      <c r="J61" s="28">
        <f t="shared" si="2"/>
        <v>3.518541282111487E-4</v>
      </c>
      <c r="K61" s="28">
        <f t="shared" si="3"/>
        <v>5.4146327014988416E-3</v>
      </c>
      <c r="L61" s="28">
        <f t="shared" si="4"/>
        <v>1.038421856379074E-4</v>
      </c>
      <c r="M61" s="28">
        <f t="shared" si="5"/>
        <v>2.076628063697461E-4</v>
      </c>
    </row>
    <row r="62" spans="1:13" ht="20.25" x14ac:dyDescent="0.2">
      <c r="A62" s="81">
        <v>58</v>
      </c>
      <c r="B62" s="82">
        <v>9.7920000000000004E-3</v>
      </c>
      <c r="C62" s="83">
        <v>87883</v>
      </c>
      <c r="D62" s="82">
        <v>23.03</v>
      </c>
      <c r="E62" s="82">
        <v>5.7559999999999998E-3</v>
      </c>
      <c r="F62" s="83">
        <v>92623</v>
      </c>
      <c r="G62" s="82">
        <v>26.16</v>
      </c>
      <c r="H62" s="28">
        <f t="shared" si="0"/>
        <v>9.8402569115267069E-3</v>
      </c>
      <c r="I62" s="28">
        <f t="shared" si="1"/>
        <v>1.8871710072755268E-4</v>
      </c>
      <c r="J62" s="28">
        <f t="shared" si="2"/>
        <v>3.7736298212742714E-4</v>
      </c>
      <c r="K62" s="28">
        <f t="shared" si="3"/>
        <v>5.7726296120681536E-3</v>
      </c>
      <c r="L62" s="28">
        <f t="shared" si="4"/>
        <v>1.1070787417017761E-4</v>
      </c>
      <c r="M62" s="28">
        <f t="shared" si="5"/>
        <v>2.2139123768261104E-4</v>
      </c>
    </row>
    <row r="63" spans="1:13" ht="20.25" x14ac:dyDescent="0.2">
      <c r="A63" s="81">
        <v>59</v>
      </c>
      <c r="B63" s="82">
        <v>1.0462000000000001E-2</v>
      </c>
      <c r="C63" s="83">
        <v>87022</v>
      </c>
      <c r="D63" s="82">
        <v>22.25</v>
      </c>
      <c r="E63" s="82">
        <v>6.1279999999999998E-3</v>
      </c>
      <c r="F63" s="83">
        <v>92090</v>
      </c>
      <c r="G63" s="82">
        <v>25.31</v>
      </c>
      <c r="H63" s="28">
        <f t="shared" si="0"/>
        <v>1.0517111442945372E-2</v>
      </c>
      <c r="I63" s="28">
        <f t="shared" si="1"/>
        <v>2.0169786189386038E-4</v>
      </c>
      <c r="J63" s="28">
        <f t="shared" si="2"/>
        <v>4.0331437067231413E-4</v>
      </c>
      <c r="K63" s="28">
        <f t="shared" si="3"/>
        <v>6.1468532532856501E-3</v>
      </c>
      <c r="L63" s="28">
        <f t="shared" si="4"/>
        <v>1.1788476002074397E-4</v>
      </c>
      <c r="M63" s="28">
        <f t="shared" si="5"/>
        <v>2.3574172859242015E-4</v>
      </c>
    </row>
    <row r="64" spans="1:13" ht="20.25" x14ac:dyDescent="0.2">
      <c r="A64" s="78">
        <v>60</v>
      </c>
      <c r="B64" s="79">
        <v>1.1197E-2</v>
      </c>
      <c r="C64" s="80">
        <v>86112</v>
      </c>
      <c r="D64" s="79">
        <v>21.48</v>
      </c>
      <c r="E64" s="79">
        <v>6.5449999999999996E-3</v>
      </c>
      <c r="F64" s="80">
        <v>91526</v>
      </c>
      <c r="G64" s="79">
        <v>24.46</v>
      </c>
      <c r="H64" s="28">
        <f t="shared" si="0"/>
        <v>1.1260158302730725E-2</v>
      </c>
      <c r="I64" s="28">
        <f t="shared" si="1"/>
        <v>2.159480639306737E-4</v>
      </c>
      <c r="J64" s="28">
        <f t="shared" si="2"/>
        <v>4.3180287415445218E-4</v>
      </c>
      <c r="K64" s="28">
        <f t="shared" si="3"/>
        <v>6.5665124297774463E-3</v>
      </c>
      <c r="L64" s="28">
        <f t="shared" si="4"/>
        <v>1.259330115850374E-4</v>
      </c>
      <c r="M64" s="28">
        <f t="shared" si="5"/>
        <v>2.5183430758601855E-4</v>
      </c>
    </row>
    <row r="65" spans="1:13" ht="20.25" x14ac:dyDescent="0.2">
      <c r="A65" s="78">
        <v>61</v>
      </c>
      <c r="B65" s="79">
        <v>1.2009000000000001E-2</v>
      </c>
      <c r="C65" s="80">
        <v>85147</v>
      </c>
      <c r="D65" s="79">
        <v>20.72</v>
      </c>
      <c r="E65" s="79">
        <v>7.0340000000000003E-3</v>
      </c>
      <c r="F65" s="80">
        <v>90927</v>
      </c>
      <c r="G65" s="79">
        <v>23.62</v>
      </c>
      <c r="H65" s="28">
        <f t="shared" si="0"/>
        <v>1.2081690587500207E-2</v>
      </c>
      <c r="I65" s="28">
        <f t="shared" si="1"/>
        <v>2.3170346466153989E-4</v>
      </c>
      <c r="J65" s="28">
        <f t="shared" si="2"/>
        <v>4.6329957291590951E-4</v>
      </c>
      <c r="K65" s="28">
        <f t="shared" si="3"/>
        <v>7.0588552008998004E-3</v>
      </c>
      <c r="L65" s="28">
        <f t="shared" si="4"/>
        <v>1.353751939554532E-4</v>
      </c>
      <c r="M65" s="28">
        <f t="shared" si="5"/>
        <v>2.7071373833231771E-4</v>
      </c>
    </row>
    <row r="66" spans="1:13" ht="20.25" x14ac:dyDescent="0.2">
      <c r="A66" s="78">
        <v>62</v>
      </c>
      <c r="B66" s="79">
        <v>1.2867E-2</v>
      </c>
      <c r="C66" s="80">
        <v>84125</v>
      </c>
      <c r="D66" s="79">
        <v>19.97</v>
      </c>
      <c r="E66" s="79">
        <v>7.607E-3</v>
      </c>
      <c r="F66" s="80">
        <v>90287</v>
      </c>
      <c r="G66" s="79">
        <v>22.78</v>
      </c>
      <c r="H66" s="28">
        <f t="shared" si="0"/>
        <v>1.2950496853810427E-2</v>
      </c>
      <c r="I66" s="28">
        <f t="shared" si="1"/>
        <v>2.4836548895075701E-4</v>
      </c>
      <c r="J66" s="28">
        <f t="shared" si="2"/>
        <v>4.9660762749414999E-4</v>
      </c>
      <c r="K66" s="28">
        <f t="shared" si="3"/>
        <v>7.6360807967843121E-3</v>
      </c>
      <c r="L66" s="28">
        <f t="shared" si="4"/>
        <v>1.4644526477783769E-4</v>
      </c>
      <c r="M66" s="28">
        <f t="shared" si="5"/>
        <v>2.9284764131176644E-4</v>
      </c>
    </row>
    <row r="67" spans="1:13" ht="20.25" x14ac:dyDescent="0.2">
      <c r="A67" s="78">
        <v>63</v>
      </c>
      <c r="B67" s="79">
        <v>1.3772E-2</v>
      </c>
      <c r="C67" s="80">
        <v>83042</v>
      </c>
      <c r="D67" s="79">
        <v>19.22</v>
      </c>
      <c r="E67" s="79">
        <v>8.2810000000000002E-3</v>
      </c>
      <c r="F67" s="80">
        <v>89600</v>
      </c>
      <c r="G67" s="79">
        <v>21.95</v>
      </c>
      <c r="H67" s="28">
        <f t="shared" si="0"/>
        <v>1.3867713788215332E-2</v>
      </c>
      <c r="I67" s="28">
        <f t="shared" si="1"/>
        <v>2.6595593624856561E-4</v>
      </c>
      <c r="J67" s="28">
        <f t="shared" si="2"/>
        <v>5.3177043245611344E-4</v>
      </c>
      <c r="K67" s="28">
        <f t="shared" si="3"/>
        <v>8.3154779537244344E-3</v>
      </c>
      <c r="L67" s="28">
        <f t="shared" si="4"/>
        <v>1.5947478858529992E-4</v>
      </c>
      <c r="M67" s="28">
        <f t="shared" si="5"/>
        <v>3.1889871816148663E-4</v>
      </c>
    </row>
    <row r="68" spans="1:13" ht="20.25" x14ac:dyDescent="0.2">
      <c r="A68" s="78">
        <v>64</v>
      </c>
      <c r="B68" s="79">
        <v>1.4749E-2</v>
      </c>
      <c r="C68" s="80">
        <v>81899</v>
      </c>
      <c r="D68" s="79">
        <v>18.48</v>
      </c>
      <c r="E68" s="79">
        <v>9.0570000000000008E-3</v>
      </c>
      <c r="F68" s="80">
        <v>88858</v>
      </c>
      <c r="G68" s="79">
        <v>21.13</v>
      </c>
      <c r="H68" s="28">
        <f t="shared" si="0"/>
        <v>1.485884793671949E-2</v>
      </c>
      <c r="I68" s="28">
        <f t="shared" si="1"/>
        <v>2.8496397278861534E-4</v>
      </c>
      <c r="J68" s="28">
        <f t="shared" si="2"/>
        <v>5.6976556749510632E-4</v>
      </c>
      <c r="K68" s="28">
        <f t="shared" si="3"/>
        <v>9.0982639652833919E-3</v>
      </c>
      <c r="L68" s="28">
        <f t="shared" si="4"/>
        <v>1.7448711071465898E-4</v>
      </c>
      <c r="M68" s="28">
        <f t="shared" si="5"/>
        <v>3.4891333700826088E-4</v>
      </c>
    </row>
    <row r="69" spans="1:13" ht="20.25" x14ac:dyDescent="0.2">
      <c r="A69" s="81">
        <v>65</v>
      </c>
      <c r="B69" s="82">
        <v>1.5852000000000002E-2</v>
      </c>
      <c r="C69" s="83">
        <v>80691</v>
      </c>
      <c r="D69" s="82">
        <v>17.75</v>
      </c>
      <c r="E69" s="82">
        <v>9.953E-3</v>
      </c>
      <c r="F69" s="83">
        <v>88054</v>
      </c>
      <c r="G69" s="82">
        <v>20.32</v>
      </c>
      <c r="H69" s="28">
        <f t="shared" ref="H69:H123" si="6">-LN(1-B69)/1</f>
        <v>1.5978986735742755E-2</v>
      </c>
      <c r="I69" s="28">
        <f t="shared" ref="I69:I123" si="7">H69/$I$2</f>
        <v>3.064460690859687E-4</v>
      </c>
      <c r="J69" s="28">
        <f t="shared" ref="J69:J123" si="8">1-EXP(-I69*2)</f>
        <v>6.1270435815030666E-4</v>
      </c>
      <c r="K69" s="28">
        <f t="shared" ref="K69:K123" si="9">-LN(1-E69)/1</f>
        <v>1.0002862232916842E-2</v>
      </c>
      <c r="L69" s="28">
        <f t="shared" ref="L69:L123" si="10">K69/$I$2</f>
        <v>1.9183555638287939E-4</v>
      </c>
      <c r="M69" s="28">
        <f t="shared" ref="M69:M123" si="11">1-EXP(-L69*2)</f>
        <v>3.8359752041638995E-4</v>
      </c>
    </row>
    <row r="70" spans="1:13" ht="20.25" x14ac:dyDescent="0.2">
      <c r="A70" s="81">
        <v>66</v>
      </c>
      <c r="B70" s="82">
        <v>1.7097000000000001E-2</v>
      </c>
      <c r="C70" s="83">
        <v>79412</v>
      </c>
      <c r="D70" s="82">
        <v>17.03</v>
      </c>
      <c r="E70" s="82">
        <v>1.095E-2</v>
      </c>
      <c r="F70" s="83">
        <v>87177</v>
      </c>
      <c r="G70" s="82">
        <v>19.52</v>
      </c>
      <c r="H70" s="28">
        <f t="shared" si="6"/>
        <v>1.724484122171974E-2</v>
      </c>
      <c r="I70" s="28">
        <f t="shared" si="7"/>
        <v>3.3072271050746583E-4</v>
      </c>
      <c r="J70" s="28">
        <f t="shared" si="8"/>
        <v>6.6122671421597889E-4</v>
      </c>
      <c r="K70" s="28">
        <f t="shared" si="9"/>
        <v>1.1010392520052188E-2</v>
      </c>
      <c r="L70" s="28">
        <f t="shared" si="10"/>
        <v>2.1115803915877692E-4</v>
      </c>
      <c r="M70" s="28">
        <f t="shared" si="11"/>
        <v>4.2222691543458701E-4</v>
      </c>
    </row>
    <row r="71" spans="1:13" ht="20.25" x14ac:dyDescent="0.2">
      <c r="A71" s="81">
        <v>67</v>
      </c>
      <c r="B71" s="82">
        <v>1.8463E-2</v>
      </c>
      <c r="C71" s="83">
        <v>78054</v>
      </c>
      <c r="D71" s="82">
        <v>16.32</v>
      </c>
      <c r="E71" s="82">
        <v>1.201E-2</v>
      </c>
      <c r="F71" s="83">
        <v>86223</v>
      </c>
      <c r="G71" s="82">
        <v>18.73</v>
      </c>
      <c r="H71" s="28">
        <f t="shared" si="6"/>
        <v>1.8635568574214691E-2</v>
      </c>
      <c r="I71" s="28">
        <f t="shared" si="7"/>
        <v>3.5739417205822257E-4</v>
      </c>
      <c r="J71" s="28">
        <f t="shared" si="8"/>
        <v>7.1453294378398535E-4</v>
      </c>
      <c r="K71" s="28">
        <f t="shared" si="9"/>
        <v>1.2082702742981377E-2</v>
      </c>
      <c r="L71" s="28">
        <f t="shared" si="10"/>
        <v>2.3172287584659421E-4</v>
      </c>
      <c r="M71" s="28">
        <f t="shared" si="11"/>
        <v>4.6333837729883864E-4</v>
      </c>
    </row>
    <row r="72" spans="1:13" ht="20.25" x14ac:dyDescent="0.2">
      <c r="A72" s="81">
        <v>68</v>
      </c>
      <c r="B72" s="82">
        <v>1.9959000000000001E-2</v>
      </c>
      <c r="C72" s="83">
        <v>76613</v>
      </c>
      <c r="D72" s="82">
        <v>15.61</v>
      </c>
      <c r="E72" s="82">
        <v>1.3124E-2</v>
      </c>
      <c r="F72" s="83">
        <v>85187</v>
      </c>
      <c r="G72" s="82">
        <v>17.95</v>
      </c>
      <c r="H72" s="28">
        <f t="shared" si="6"/>
        <v>2.0160871457957294E-2</v>
      </c>
      <c r="I72" s="28">
        <f t="shared" si="7"/>
        <v>3.8664653208696285E-4</v>
      </c>
      <c r="J72" s="28">
        <f t="shared" si="8"/>
        <v>7.7299415014675521E-4</v>
      </c>
      <c r="K72" s="28">
        <f t="shared" si="9"/>
        <v>1.3210880673187247E-2</v>
      </c>
      <c r="L72" s="28">
        <f t="shared" si="10"/>
        <v>2.5335914713579886E-4</v>
      </c>
      <c r="M72" s="28">
        <f t="shared" si="11"/>
        <v>5.065899342384661E-4</v>
      </c>
    </row>
    <row r="73" spans="1:13" ht="20.25" x14ac:dyDescent="0.2">
      <c r="A73" s="81">
        <v>69</v>
      </c>
      <c r="B73" s="82">
        <v>2.1616E-2</v>
      </c>
      <c r="C73" s="83">
        <v>75084</v>
      </c>
      <c r="D73" s="82">
        <v>14.92</v>
      </c>
      <c r="E73" s="82">
        <v>1.4330000000000001E-2</v>
      </c>
      <c r="F73" s="83">
        <v>84069</v>
      </c>
      <c r="G73" s="82">
        <v>17.18</v>
      </c>
      <c r="H73" s="28">
        <f t="shared" si="6"/>
        <v>2.185304797265282E-2</v>
      </c>
      <c r="I73" s="28">
        <f t="shared" si="7"/>
        <v>4.1909920569536448E-4</v>
      </c>
      <c r="J73" s="28">
        <f t="shared" si="8"/>
        <v>8.3784722123148025E-4</v>
      </c>
      <c r="K73" s="28">
        <f t="shared" si="9"/>
        <v>1.443366599760343E-2</v>
      </c>
      <c r="L73" s="28">
        <f t="shared" si="10"/>
        <v>2.7680980531584226E-4</v>
      </c>
      <c r="M73" s="28">
        <f t="shared" si="11"/>
        <v>5.5346639157138888E-4</v>
      </c>
    </row>
    <row r="74" spans="1:13" ht="20.25" x14ac:dyDescent="0.2">
      <c r="A74" s="78">
        <v>70</v>
      </c>
      <c r="B74" s="79">
        <v>2.3528E-2</v>
      </c>
      <c r="C74" s="80">
        <v>73461</v>
      </c>
      <c r="D74" s="79">
        <v>14.24</v>
      </c>
      <c r="E74" s="79">
        <v>1.5727999999999999E-2</v>
      </c>
      <c r="F74" s="80">
        <v>82864</v>
      </c>
      <c r="G74" s="79">
        <v>16.43</v>
      </c>
      <c r="H74" s="28">
        <f t="shared" si="6"/>
        <v>2.3809202911631137E-2</v>
      </c>
      <c r="I74" s="28">
        <f t="shared" si="7"/>
        <v>4.5661447506048069E-4</v>
      </c>
      <c r="J74" s="28">
        <f t="shared" si="8"/>
        <v>9.128120834711595E-4</v>
      </c>
      <c r="K74" s="28">
        <f t="shared" si="9"/>
        <v>1.5852997363389253E-2</v>
      </c>
      <c r="L74" s="28">
        <f t="shared" si="10"/>
        <v>3.0402983653362691E-4</v>
      </c>
      <c r="M74" s="28">
        <f t="shared" si="11"/>
        <v>6.0787484224888999E-4</v>
      </c>
    </row>
    <row r="75" spans="1:13" ht="20.25" x14ac:dyDescent="0.2">
      <c r="A75" s="78">
        <v>71</v>
      </c>
      <c r="B75" s="79">
        <v>2.5693000000000001E-2</v>
      </c>
      <c r="C75" s="80">
        <v>71732</v>
      </c>
      <c r="D75" s="79">
        <v>13.57</v>
      </c>
      <c r="E75" s="79">
        <v>1.7337999999999999E-2</v>
      </c>
      <c r="F75" s="80">
        <v>81561</v>
      </c>
      <c r="G75" s="79">
        <v>15.68</v>
      </c>
      <c r="H75" s="28">
        <f t="shared" si="6"/>
        <v>2.6028829931264472E-2</v>
      </c>
      <c r="I75" s="28">
        <f t="shared" si="7"/>
        <v>4.9918262949058209E-4</v>
      </c>
      <c r="J75" s="28">
        <f t="shared" si="8"/>
        <v>9.9786705819526755E-4</v>
      </c>
      <c r="K75" s="28">
        <f t="shared" si="9"/>
        <v>1.7490063334656861E-2</v>
      </c>
      <c r="L75" s="28">
        <f t="shared" si="10"/>
        <v>3.3542559647923041E-4</v>
      </c>
      <c r="M75" s="28">
        <f t="shared" si="11"/>
        <v>6.7062622260694038E-4</v>
      </c>
    </row>
    <row r="76" spans="1:13" ht="20.25" x14ac:dyDescent="0.2">
      <c r="A76" s="78">
        <v>72</v>
      </c>
      <c r="B76" s="79">
        <v>2.8041E-2</v>
      </c>
      <c r="C76" s="80">
        <v>69889</v>
      </c>
      <c r="D76" s="79">
        <v>12.92</v>
      </c>
      <c r="E76" s="79">
        <v>1.9108E-2</v>
      </c>
      <c r="F76" s="80">
        <v>80147</v>
      </c>
      <c r="G76" s="79">
        <v>14.95</v>
      </c>
      <c r="H76" s="28">
        <f t="shared" si="6"/>
        <v>2.8441656481303156E-2</v>
      </c>
      <c r="I76" s="28">
        <f t="shared" si="7"/>
        <v>5.454559773488463E-4</v>
      </c>
      <c r="J76" s="28">
        <f t="shared" si="8"/>
        <v>1.0903171265725931E-3</v>
      </c>
      <c r="K76" s="28">
        <f t="shared" si="9"/>
        <v>1.9292917220434014E-2</v>
      </c>
      <c r="L76" s="28">
        <f t="shared" si="10"/>
        <v>3.7000084806242106E-4</v>
      </c>
      <c r="M76" s="28">
        <f t="shared" si="11"/>
        <v>7.3972796239496486E-4</v>
      </c>
    </row>
    <row r="77" spans="1:13" ht="20.25" x14ac:dyDescent="0.2">
      <c r="A77" s="78">
        <v>73</v>
      </c>
      <c r="B77" s="79">
        <v>3.0567E-2</v>
      </c>
      <c r="C77" s="80">
        <v>67930</v>
      </c>
      <c r="D77" s="79">
        <v>12.27</v>
      </c>
      <c r="E77" s="79">
        <v>2.1041000000000001E-2</v>
      </c>
      <c r="F77" s="80">
        <v>78616</v>
      </c>
      <c r="G77" s="79">
        <v>14.23</v>
      </c>
      <c r="H77" s="28">
        <f t="shared" si="6"/>
        <v>3.1043914475003077E-2</v>
      </c>
      <c r="I77" s="28">
        <f t="shared" si="7"/>
        <v>5.9536225401738449E-4</v>
      </c>
      <c r="J77" s="28">
        <f t="shared" si="8"/>
        <v>1.1900158768971547E-3</v>
      </c>
      <c r="K77" s="28">
        <f t="shared" si="9"/>
        <v>2.1265516797441847E-2</v>
      </c>
      <c r="L77" s="28">
        <f t="shared" si="10"/>
        <v>4.0783149378806794E-4</v>
      </c>
      <c r="M77" s="28">
        <f t="shared" si="11"/>
        <v>8.1533042494730257E-4</v>
      </c>
    </row>
    <row r="78" spans="1:13" ht="20.25" x14ac:dyDescent="0.2">
      <c r="A78" s="78">
        <v>74</v>
      </c>
      <c r="B78" s="79">
        <v>3.3347000000000002E-2</v>
      </c>
      <c r="C78" s="80">
        <v>65853</v>
      </c>
      <c r="D78" s="79">
        <v>11.65</v>
      </c>
      <c r="E78" s="79">
        <v>2.3191E-2</v>
      </c>
      <c r="F78" s="80">
        <v>76961</v>
      </c>
      <c r="G78" s="79">
        <v>13.53</v>
      </c>
      <c r="H78" s="28">
        <f t="shared" si="6"/>
        <v>3.3915689706657336E-2</v>
      </c>
      <c r="I78" s="28">
        <f t="shared" si="7"/>
        <v>6.5043735017916802E-4</v>
      </c>
      <c r="J78" s="28">
        <f t="shared" si="8"/>
        <v>1.3000289296523082E-3</v>
      </c>
      <c r="K78" s="28">
        <f t="shared" si="9"/>
        <v>2.3464142468874748E-2</v>
      </c>
      <c r="L78" s="28">
        <f t="shared" si="10"/>
        <v>4.4999688296728314E-4</v>
      </c>
      <c r="M78" s="28">
        <f t="shared" si="11"/>
        <v>8.9958889301533507E-4</v>
      </c>
    </row>
    <row r="79" spans="1:13" ht="20.25" x14ac:dyDescent="0.2">
      <c r="A79" s="81">
        <v>75</v>
      </c>
      <c r="B79" s="82">
        <v>3.6572E-2</v>
      </c>
      <c r="C79" s="83">
        <v>63657</v>
      </c>
      <c r="D79" s="82">
        <v>11.03</v>
      </c>
      <c r="E79" s="82">
        <v>2.5713E-2</v>
      </c>
      <c r="F79" s="83">
        <v>75177</v>
      </c>
      <c r="G79" s="82">
        <v>12.83</v>
      </c>
      <c r="H79" s="28">
        <f t="shared" si="6"/>
        <v>3.7257521475745119E-2</v>
      </c>
      <c r="I79" s="28">
        <f t="shared" si="7"/>
        <v>7.1452722184123089E-4</v>
      </c>
      <c r="J79" s="28">
        <f t="shared" si="8"/>
        <v>1.4280338316089436E-3</v>
      </c>
      <c r="K79" s="28">
        <f t="shared" si="9"/>
        <v>2.6049357552719452E-2</v>
      </c>
      <c r="L79" s="28">
        <f t="shared" si="10"/>
        <v>4.9957630957847478E-4</v>
      </c>
      <c r="M79" s="28">
        <f t="shared" si="11"/>
        <v>9.9865363238060834E-4</v>
      </c>
    </row>
    <row r="80" spans="1:13" ht="20.25" x14ac:dyDescent="0.2">
      <c r="A80" s="81">
        <v>76</v>
      </c>
      <c r="B80" s="82">
        <v>4.0275999999999999E-2</v>
      </c>
      <c r="C80" s="83">
        <v>61329</v>
      </c>
      <c r="D80" s="82">
        <v>10.43</v>
      </c>
      <c r="E80" s="82">
        <v>2.8608999999999999E-2</v>
      </c>
      <c r="F80" s="83">
        <v>73244</v>
      </c>
      <c r="G80" s="82">
        <v>12.16</v>
      </c>
      <c r="H80" s="28">
        <f t="shared" si="6"/>
        <v>4.1109535856303038E-2</v>
      </c>
      <c r="I80" s="28">
        <f t="shared" si="7"/>
        <v>7.8840140951698195E-4</v>
      </c>
      <c r="J80" s="28">
        <f t="shared" si="8"/>
        <v>1.5755603186140554E-3</v>
      </c>
      <c r="K80" s="28">
        <f t="shared" si="9"/>
        <v>2.9026214091794494E-2</v>
      </c>
      <c r="L80" s="28">
        <f t="shared" si="10"/>
        <v>5.5666666203441875E-4</v>
      </c>
      <c r="M80" s="28">
        <f t="shared" si="11"/>
        <v>1.1127137984577873E-3</v>
      </c>
    </row>
    <row r="81" spans="1:13" ht="20.25" x14ac:dyDescent="0.2">
      <c r="A81" s="81">
        <v>77</v>
      </c>
      <c r="B81" s="82">
        <v>4.4347999999999999E-2</v>
      </c>
      <c r="C81" s="83">
        <v>58859</v>
      </c>
      <c r="D81" s="82">
        <v>9.85</v>
      </c>
      <c r="E81" s="82">
        <v>3.1759999999999997E-2</v>
      </c>
      <c r="F81" s="83">
        <v>71148</v>
      </c>
      <c r="G81" s="82">
        <v>11.5</v>
      </c>
      <c r="H81" s="28">
        <f t="shared" si="6"/>
        <v>4.5361448937312476E-2</v>
      </c>
      <c r="I81" s="28">
        <f t="shared" si="7"/>
        <v>8.6994488103485769E-4</v>
      </c>
      <c r="J81" s="28">
        <f t="shared" si="8"/>
        <v>1.7383770313330604E-3</v>
      </c>
      <c r="K81" s="28">
        <f t="shared" si="9"/>
        <v>3.2275288551788697E-2</v>
      </c>
      <c r="L81" s="28">
        <f t="shared" si="10"/>
        <v>6.189776278609111E-4</v>
      </c>
      <c r="M81" s="28">
        <f t="shared" si="11"/>
        <v>1.2371893052176564E-3</v>
      </c>
    </row>
    <row r="82" spans="1:13" ht="20.25" x14ac:dyDescent="0.2">
      <c r="A82" s="81">
        <v>78</v>
      </c>
      <c r="B82" s="82">
        <v>4.8797E-2</v>
      </c>
      <c r="C82" s="83">
        <v>56249</v>
      </c>
      <c r="D82" s="82">
        <v>9.2799999999999994</v>
      </c>
      <c r="E82" s="82">
        <v>3.5157000000000001E-2</v>
      </c>
      <c r="F82" s="83">
        <v>68888</v>
      </c>
      <c r="G82" s="82">
        <v>10.86</v>
      </c>
      <c r="H82" s="28">
        <f t="shared" si="6"/>
        <v>5.0027779699689065E-2</v>
      </c>
      <c r="I82" s="28">
        <f t="shared" si="7"/>
        <v>9.5943608237533911E-4</v>
      </c>
      <c r="J82" s="28">
        <f t="shared" si="8"/>
        <v>1.9170323065640371E-3</v>
      </c>
      <c r="K82" s="28">
        <f t="shared" si="9"/>
        <v>3.5789885179822616E-2</v>
      </c>
      <c r="L82" s="28">
        <f t="shared" si="10"/>
        <v>6.8638079546443748E-4</v>
      </c>
      <c r="M82" s="28">
        <f t="shared" si="11"/>
        <v>1.3718197847438773E-3</v>
      </c>
    </row>
    <row r="83" spans="1:13" ht="20.25" x14ac:dyDescent="0.2">
      <c r="A83" s="81">
        <v>79</v>
      </c>
      <c r="B83" s="82">
        <v>5.3739000000000002E-2</v>
      </c>
      <c r="C83" s="83">
        <v>53504</v>
      </c>
      <c r="D83" s="82">
        <v>8.73</v>
      </c>
      <c r="E83" s="82">
        <v>3.8920000000000003E-2</v>
      </c>
      <c r="F83" s="83">
        <v>66467</v>
      </c>
      <c r="G83" s="82">
        <v>10.24</v>
      </c>
      <c r="H83" s="28">
        <f t="shared" si="6"/>
        <v>5.5236849463171867E-2</v>
      </c>
      <c r="I83" s="28">
        <f t="shared" si="7"/>
        <v>1.0593359683326372E-3</v>
      </c>
      <c r="J83" s="28">
        <f t="shared" si="8"/>
        <v>2.1164291354772713E-3</v>
      </c>
      <c r="K83" s="28">
        <f t="shared" si="9"/>
        <v>3.9697626858545797E-2</v>
      </c>
      <c r="L83" s="28">
        <f t="shared" si="10"/>
        <v>7.6132372496630991E-4</v>
      </c>
      <c r="M83" s="28">
        <f t="shared" si="11"/>
        <v>1.5214888104453372E-3</v>
      </c>
    </row>
    <row r="84" spans="1:13" ht="20.25" x14ac:dyDescent="0.2">
      <c r="A84" s="78">
        <v>80</v>
      </c>
      <c r="B84" s="79">
        <v>5.9402999999999997E-2</v>
      </c>
      <c r="C84" s="80">
        <v>50629</v>
      </c>
      <c r="D84" s="79">
        <v>8.1999999999999993</v>
      </c>
      <c r="E84" s="79">
        <v>4.3289000000000001E-2</v>
      </c>
      <c r="F84" s="80">
        <v>63880</v>
      </c>
      <c r="G84" s="79">
        <v>9.64</v>
      </c>
      <c r="H84" s="28">
        <f t="shared" si="6"/>
        <v>6.1240498929816041E-2</v>
      </c>
      <c r="I84" s="28">
        <f t="shared" si="7"/>
        <v>1.1744743566202886E-3</v>
      </c>
      <c r="J84" s="28">
        <f t="shared" si="8"/>
        <v>2.3461920920215817E-3</v>
      </c>
      <c r="K84" s="28">
        <f t="shared" si="9"/>
        <v>4.4253918506897784E-2</v>
      </c>
      <c r="L84" s="28">
        <f t="shared" si="10"/>
        <v>8.4870458886824067E-4</v>
      </c>
      <c r="M84" s="28">
        <f t="shared" si="11"/>
        <v>1.6959693935276743E-3</v>
      </c>
    </row>
    <row r="85" spans="1:13" ht="20.25" x14ac:dyDescent="0.2">
      <c r="A85" s="78">
        <v>81</v>
      </c>
      <c r="B85" s="79">
        <v>6.5873000000000001E-2</v>
      </c>
      <c r="C85" s="80">
        <v>47621</v>
      </c>
      <c r="D85" s="79">
        <v>7.68</v>
      </c>
      <c r="E85" s="79">
        <v>4.8356000000000003E-2</v>
      </c>
      <c r="F85" s="80">
        <v>61114</v>
      </c>
      <c r="G85" s="79">
        <v>9.0500000000000007</v>
      </c>
      <c r="H85" s="28">
        <f t="shared" si="6"/>
        <v>6.8142875692893623E-2</v>
      </c>
      <c r="I85" s="28">
        <f t="shared" si="7"/>
        <v>1.3068485967004833E-3</v>
      </c>
      <c r="J85" s="28">
        <f t="shared" si="8"/>
        <v>2.610284460822232E-3</v>
      </c>
      <c r="K85" s="28">
        <f t="shared" si="9"/>
        <v>4.9564263707183462E-2</v>
      </c>
      <c r="L85" s="28">
        <f t="shared" si="10"/>
        <v>9.5054674188016898E-4</v>
      </c>
      <c r="M85" s="28">
        <f t="shared" si="11"/>
        <v>1.8992875501407935E-3</v>
      </c>
    </row>
    <row r="86" spans="1:13" ht="20.25" x14ac:dyDescent="0.2">
      <c r="A86" s="78">
        <v>82</v>
      </c>
      <c r="B86" s="79">
        <v>7.3081999999999994E-2</v>
      </c>
      <c r="C86" s="80">
        <v>44484</v>
      </c>
      <c r="D86" s="79">
        <v>7.19</v>
      </c>
      <c r="E86" s="79">
        <v>5.4040999999999999E-2</v>
      </c>
      <c r="F86" s="80">
        <v>58159</v>
      </c>
      <c r="G86" s="79">
        <v>8.48</v>
      </c>
      <c r="H86" s="28">
        <f t="shared" si="6"/>
        <v>7.5890174718295747E-2</v>
      </c>
      <c r="I86" s="28">
        <f t="shared" si="7"/>
        <v>1.4554268120548675E-3</v>
      </c>
      <c r="J86" s="28">
        <f t="shared" si="8"/>
        <v>2.9066211973534095E-3</v>
      </c>
      <c r="K86" s="28">
        <f t="shared" si="9"/>
        <v>5.5556051250029895E-2</v>
      </c>
      <c r="L86" s="28">
        <f t="shared" si="10"/>
        <v>1.0654576414052517E-3</v>
      </c>
      <c r="M86" s="28">
        <f t="shared" si="11"/>
        <v>2.1286464946571604E-3</v>
      </c>
    </row>
    <row r="87" spans="1:13" ht="20.25" x14ac:dyDescent="0.2">
      <c r="A87" s="78">
        <v>83</v>
      </c>
      <c r="B87" s="79">
        <v>8.1070000000000003E-2</v>
      </c>
      <c r="C87" s="80">
        <v>41233</v>
      </c>
      <c r="D87" s="79">
        <v>6.72</v>
      </c>
      <c r="E87" s="79">
        <v>6.0384E-2</v>
      </c>
      <c r="F87" s="80">
        <v>55016</v>
      </c>
      <c r="G87" s="79">
        <v>7.94</v>
      </c>
      <c r="H87" s="28">
        <f t="shared" si="6"/>
        <v>8.454532927724065E-2</v>
      </c>
      <c r="I87" s="28">
        <f t="shared" si="7"/>
        <v>1.6214159411394582E-3</v>
      </c>
      <c r="J87" s="28">
        <f t="shared" si="8"/>
        <v>3.2375795819468145E-3</v>
      </c>
      <c r="K87" s="28">
        <f t="shared" si="9"/>
        <v>6.2283997819587315E-2</v>
      </c>
      <c r="L87" s="28">
        <f t="shared" si="10"/>
        <v>1.1944866476468958E-3</v>
      </c>
      <c r="M87" s="28">
        <f t="shared" si="11"/>
        <v>2.3861219696231784E-3</v>
      </c>
    </row>
    <row r="88" spans="1:13" ht="20.25" x14ac:dyDescent="0.2">
      <c r="A88" s="78">
        <v>84</v>
      </c>
      <c r="B88" s="79">
        <v>8.9946999999999999E-2</v>
      </c>
      <c r="C88" s="80">
        <v>37890</v>
      </c>
      <c r="D88" s="79">
        <v>6.27</v>
      </c>
      <c r="E88" s="79">
        <v>6.7498000000000002E-2</v>
      </c>
      <c r="F88" s="80">
        <v>51694</v>
      </c>
      <c r="G88" s="79">
        <v>7.42</v>
      </c>
      <c r="H88" s="28">
        <f t="shared" si="6"/>
        <v>9.4252439408984923E-2</v>
      </c>
      <c r="I88" s="28">
        <f t="shared" si="7"/>
        <v>1.8075795440795376E-3</v>
      </c>
      <c r="J88" s="28">
        <f t="shared" si="8"/>
        <v>3.6086322680759508E-3</v>
      </c>
      <c r="K88" s="28">
        <f t="shared" si="9"/>
        <v>6.9883982694348562E-2</v>
      </c>
      <c r="L88" s="28">
        <f t="shared" si="10"/>
        <v>1.3402396624343596E-3</v>
      </c>
      <c r="M88" s="28">
        <f t="shared" si="11"/>
        <v>2.6768900478736368E-3</v>
      </c>
    </row>
    <row r="89" spans="1:13" ht="20.25" x14ac:dyDescent="0.2">
      <c r="A89" s="81">
        <v>85</v>
      </c>
      <c r="B89" s="82">
        <v>9.9842E-2</v>
      </c>
      <c r="C89" s="83">
        <v>34482</v>
      </c>
      <c r="D89" s="82">
        <v>5.84</v>
      </c>
      <c r="E89" s="82">
        <v>7.5516E-2</v>
      </c>
      <c r="F89" s="83">
        <v>48205</v>
      </c>
      <c r="G89" s="82">
        <v>6.92</v>
      </c>
      <c r="H89" s="28">
        <f t="shared" si="6"/>
        <v>0.10518497551034399</v>
      </c>
      <c r="I89" s="28">
        <f t="shared" si="7"/>
        <v>2.0172444476686952E-3</v>
      </c>
      <c r="J89" s="28">
        <f t="shared" si="8"/>
        <v>4.026361278947288E-3</v>
      </c>
      <c r="K89" s="28">
        <f t="shared" si="9"/>
        <v>7.851953495696383E-2</v>
      </c>
      <c r="L89" s="28">
        <f t="shared" si="10"/>
        <v>1.5058528573777797E-3</v>
      </c>
      <c r="M89" s="28">
        <f t="shared" si="11"/>
        <v>3.0071750785549689E-3</v>
      </c>
    </row>
    <row r="90" spans="1:13" ht="20.25" x14ac:dyDescent="0.2">
      <c r="A90" s="81">
        <v>86</v>
      </c>
      <c r="B90" s="82">
        <v>0.110863</v>
      </c>
      <c r="C90" s="83">
        <v>31040</v>
      </c>
      <c r="D90" s="82">
        <v>5.43</v>
      </c>
      <c r="E90" s="82">
        <v>8.4556000000000006E-2</v>
      </c>
      <c r="F90" s="83">
        <v>44565</v>
      </c>
      <c r="G90" s="82">
        <v>6.44</v>
      </c>
      <c r="H90" s="28">
        <f t="shared" si="6"/>
        <v>0.11750394960451889</v>
      </c>
      <c r="I90" s="28">
        <f t="shared" si="7"/>
        <v>2.253498551183745E-3</v>
      </c>
      <c r="J90" s="28">
        <f t="shared" si="8"/>
        <v>4.4968558322060481E-3</v>
      </c>
      <c r="K90" s="28">
        <f t="shared" si="9"/>
        <v>8.8346085498696825E-2</v>
      </c>
      <c r="L90" s="28">
        <f t="shared" si="10"/>
        <v>1.6943070964349283E-3</v>
      </c>
      <c r="M90" s="28">
        <f t="shared" si="11"/>
        <v>3.3828793193825257E-3</v>
      </c>
    </row>
    <row r="91" spans="1:13" ht="20.25" x14ac:dyDescent="0.2">
      <c r="A91" s="81">
        <v>87</v>
      </c>
      <c r="B91" s="82">
        <v>0.123088</v>
      </c>
      <c r="C91" s="83">
        <v>27598</v>
      </c>
      <c r="D91" s="82">
        <v>5.04</v>
      </c>
      <c r="E91" s="82">
        <v>9.4702999999999996E-2</v>
      </c>
      <c r="F91" s="83">
        <v>40796</v>
      </c>
      <c r="G91" s="82">
        <v>5.99</v>
      </c>
      <c r="H91" s="28">
        <f t="shared" si="6"/>
        <v>0.13134863371981337</v>
      </c>
      <c r="I91" s="28">
        <f t="shared" si="7"/>
        <v>2.5190128228351968E-3</v>
      </c>
      <c r="J91" s="28">
        <f t="shared" si="8"/>
        <v>5.0253560799291552E-3</v>
      </c>
      <c r="K91" s="28">
        <f t="shared" si="9"/>
        <v>9.9492212324856735E-2</v>
      </c>
      <c r="L91" s="28">
        <f t="shared" si="10"/>
        <v>1.9080682571329317E-3</v>
      </c>
      <c r="M91" s="28">
        <f t="shared" si="11"/>
        <v>3.8088643188226579E-3</v>
      </c>
    </row>
    <row r="92" spans="1:13" ht="20.25" x14ac:dyDescent="0.2">
      <c r="A92" s="81">
        <v>88</v>
      </c>
      <c r="B92" s="82">
        <v>0.13656299999999999</v>
      </c>
      <c r="C92" s="83">
        <v>24201</v>
      </c>
      <c r="D92" s="82">
        <v>4.68</v>
      </c>
      <c r="E92" s="82">
        <v>0.106014</v>
      </c>
      <c r="F92" s="83">
        <v>36933</v>
      </c>
      <c r="G92" s="82">
        <v>5.57</v>
      </c>
      <c r="H92" s="28">
        <f t="shared" si="6"/>
        <v>0.14683434294527842</v>
      </c>
      <c r="I92" s="28">
        <f t="shared" si="7"/>
        <v>2.8159987830611343E-3</v>
      </c>
      <c r="J92" s="28">
        <f t="shared" si="8"/>
        <v>5.6161675998828153E-3</v>
      </c>
      <c r="K92" s="28">
        <f t="shared" si="9"/>
        <v>0.11206516388649862</v>
      </c>
      <c r="L92" s="28">
        <f t="shared" si="10"/>
        <v>2.1491931573905292E-3</v>
      </c>
      <c r="M92" s="28">
        <f t="shared" si="11"/>
        <v>4.2891614743678641E-3</v>
      </c>
    </row>
    <row r="93" spans="1:13" ht="20.25" x14ac:dyDescent="0.2">
      <c r="A93" s="81">
        <v>89</v>
      </c>
      <c r="B93" s="82">
        <v>0.15129899999999999</v>
      </c>
      <c r="C93" s="83">
        <v>20896</v>
      </c>
      <c r="D93" s="82">
        <v>4.34</v>
      </c>
      <c r="E93" s="82">
        <v>0.11851299999999999</v>
      </c>
      <c r="F93" s="83">
        <v>33017</v>
      </c>
      <c r="G93" s="82">
        <v>5.17</v>
      </c>
      <c r="H93" s="28">
        <f t="shared" si="6"/>
        <v>0.16404833373454769</v>
      </c>
      <c r="I93" s="28">
        <f t="shared" si="7"/>
        <v>3.1461298419257024E-3</v>
      </c>
      <c r="J93" s="28">
        <f t="shared" si="8"/>
        <v>6.2725048737357625E-3</v>
      </c>
      <c r="K93" s="28">
        <f t="shared" si="9"/>
        <v>0.12614502484229523</v>
      </c>
      <c r="L93" s="28">
        <f t="shared" si="10"/>
        <v>2.4192176661116901E-3</v>
      </c>
      <c r="M93" s="28">
        <f t="shared" si="11"/>
        <v>4.8267489595079649E-3</v>
      </c>
    </row>
    <row r="94" spans="1:13" ht="20.25" x14ac:dyDescent="0.2">
      <c r="A94" s="78">
        <v>90</v>
      </c>
      <c r="B94" s="79">
        <v>0.167291</v>
      </c>
      <c r="C94" s="80">
        <v>17735</v>
      </c>
      <c r="D94" s="79">
        <v>4.03</v>
      </c>
      <c r="E94" s="79">
        <v>0.13220599999999999</v>
      </c>
      <c r="F94" s="80">
        <v>29104</v>
      </c>
      <c r="G94" s="79">
        <v>4.8</v>
      </c>
      <c r="H94" s="28">
        <f t="shared" si="6"/>
        <v>0.18307103758452889</v>
      </c>
      <c r="I94" s="28">
        <f t="shared" si="7"/>
        <v>3.5109485200195789E-3</v>
      </c>
      <c r="J94" s="28">
        <f t="shared" si="8"/>
        <v>6.997301124685551E-3</v>
      </c>
      <c r="K94" s="28">
        <f t="shared" si="9"/>
        <v>0.14180091967728087</v>
      </c>
      <c r="L94" s="28">
        <f t="shared" si="10"/>
        <v>2.7194674572622712E-3</v>
      </c>
      <c r="M94" s="28">
        <f t="shared" si="11"/>
        <v>5.4241706873735529E-3</v>
      </c>
    </row>
    <row r="95" spans="1:13" ht="20.25" x14ac:dyDescent="0.2">
      <c r="A95" s="78">
        <v>91</v>
      </c>
      <c r="B95" s="79">
        <v>0.18451999999999999</v>
      </c>
      <c r="C95" s="80">
        <v>14768</v>
      </c>
      <c r="D95" s="79">
        <v>3.74</v>
      </c>
      <c r="E95" s="79">
        <v>0.147092</v>
      </c>
      <c r="F95" s="80">
        <v>25257</v>
      </c>
      <c r="G95" s="79">
        <v>4.45</v>
      </c>
      <c r="H95" s="28">
        <f t="shared" si="6"/>
        <v>0.2039783820531989</v>
      </c>
      <c r="I95" s="28">
        <f t="shared" si="7"/>
        <v>3.911910961093436E-3</v>
      </c>
      <c r="J95" s="28">
        <f t="shared" si="8"/>
        <v>7.7932954904519347E-3</v>
      </c>
      <c r="K95" s="28">
        <f t="shared" si="9"/>
        <v>0.15910359193790199</v>
      </c>
      <c r="L95" s="28">
        <f t="shared" si="10"/>
        <v>3.0512992552754448E-3</v>
      </c>
      <c r="M95" s="28">
        <f t="shared" si="11"/>
        <v>6.0840154770740451E-3</v>
      </c>
    </row>
    <row r="96" spans="1:13" ht="20.25" x14ac:dyDescent="0.2">
      <c r="A96" s="78">
        <v>92</v>
      </c>
      <c r="B96" s="79">
        <v>0.202954</v>
      </c>
      <c r="C96" s="80">
        <v>12043</v>
      </c>
      <c r="D96" s="79">
        <v>3.47</v>
      </c>
      <c r="E96" s="79">
        <v>0.16315399999999999</v>
      </c>
      <c r="F96" s="80">
        <v>21542</v>
      </c>
      <c r="G96" s="79">
        <v>4.13</v>
      </c>
      <c r="H96" s="28">
        <f t="shared" si="6"/>
        <v>0.22684288542081402</v>
      </c>
      <c r="I96" s="28">
        <f t="shared" si="7"/>
        <v>4.3504079255433439E-3</v>
      </c>
      <c r="J96" s="28">
        <f t="shared" si="8"/>
        <v>8.6630732958462575E-3</v>
      </c>
      <c r="K96" s="28">
        <f t="shared" si="9"/>
        <v>0.17811521586303455</v>
      </c>
      <c r="L96" s="28">
        <f t="shared" si="10"/>
        <v>3.4159054418345463E-3</v>
      </c>
      <c r="M96" s="28">
        <f t="shared" si="11"/>
        <v>6.8085271172968476E-3</v>
      </c>
    </row>
    <row r="97" spans="1:13" ht="20.25" x14ac:dyDescent="0.2">
      <c r="A97" s="78">
        <v>93</v>
      </c>
      <c r="B97" s="79">
        <v>0.222555</v>
      </c>
      <c r="C97" s="80">
        <v>9599</v>
      </c>
      <c r="D97" s="79">
        <v>3.23</v>
      </c>
      <c r="E97" s="79">
        <v>0.180371</v>
      </c>
      <c r="F97" s="80">
        <v>18027</v>
      </c>
      <c r="G97" s="79">
        <v>3.84</v>
      </c>
      <c r="H97" s="28">
        <f t="shared" si="6"/>
        <v>0.25174237698074714</v>
      </c>
      <c r="I97" s="28">
        <f t="shared" si="7"/>
        <v>4.8279320287277303E-3</v>
      </c>
      <c r="J97" s="28">
        <f t="shared" si="8"/>
        <v>9.6093958858263218E-3</v>
      </c>
      <c r="K97" s="28">
        <f t="shared" si="9"/>
        <v>0.19890348012964604</v>
      </c>
      <c r="L97" s="28">
        <f t="shared" si="10"/>
        <v>3.8145841548829474E-3</v>
      </c>
      <c r="M97" s="28">
        <f t="shared" si="11"/>
        <v>7.6001400725608237E-3</v>
      </c>
    </row>
    <row r="98" spans="1:13" ht="20.25" x14ac:dyDescent="0.2">
      <c r="A98" s="78">
        <v>94</v>
      </c>
      <c r="B98" s="79">
        <v>0.24327199999999999</v>
      </c>
      <c r="C98" s="80">
        <v>7463</v>
      </c>
      <c r="D98" s="79">
        <v>3.01</v>
      </c>
      <c r="E98" s="79">
        <v>0.198714</v>
      </c>
      <c r="F98" s="80">
        <v>14775</v>
      </c>
      <c r="G98" s="79">
        <v>3.57</v>
      </c>
      <c r="H98" s="28">
        <f t="shared" si="6"/>
        <v>0.27875140319103875</v>
      </c>
      <c r="I98" s="28">
        <f t="shared" si="7"/>
        <v>5.3459129275709397E-3</v>
      </c>
      <c r="J98" s="28">
        <f t="shared" si="8"/>
        <v>1.0634871448009675E-2</v>
      </c>
      <c r="K98" s="28">
        <f t="shared" si="9"/>
        <v>0.22153734195937855</v>
      </c>
      <c r="L98" s="28">
        <f t="shared" si="10"/>
        <v>4.2486578605980593E-3</v>
      </c>
      <c r="M98" s="28">
        <f t="shared" si="11"/>
        <v>8.4613155743316071E-3</v>
      </c>
    </row>
    <row r="99" spans="1:13" ht="20.25" x14ac:dyDescent="0.2">
      <c r="A99" s="81">
        <v>95</v>
      </c>
      <c r="B99" s="82">
        <v>0.26382100000000003</v>
      </c>
      <c r="C99" s="83">
        <v>5647</v>
      </c>
      <c r="D99" s="82">
        <v>2.82</v>
      </c>
      <c r="E99" s="82">
        <v>0.21726400000000001</v>
      </c>
      <c r="F99" s="83">
        <v>11839</v>
      </c>
      <c r="G99" s="82">
        <v>3.34</v>
      </c>
      <c r="H99" s="28">
        <f t="shared" si="6"/>
        <v>0.30628198330143358</v>
      </c>
      <c r="I99" s="28">
        <f t="shared" si="7"/>
        <v>5.8738962217566261E-3</v>
      </c>
      <c r="J99" s="28">
        <f t="shared" si="8"/>
        <v>1.1679056558138168E-2</v>
      </c>
      <c r="K99" s="28">
        <f t="shared" si="9"/>
        <v>0.244959804595106</v>
      </c>
      <c r="L99" s="28">
        <f t="shared" si="10"/>
        <v>4.6978554049564945E-3</v>
      </c>
      <c r="M99" s="28">
        <f t="shared" si="11"/>
        <v>9.35170903624849E-3</v>
      </c>
    </row>
    <row r="100" spans="1:13" ht="20.25" x14ac:dyDescent="0.2">
      <c r="A100" s="81">
        <v>96</v>
      </c>
      <c r="B100" s="82">
        <v>0.283833</v>
      </c>
      <c r="C100" s="83">
        <v>4157</v>
      </c>
      <c r="D100" s="82">
        <v>2.64</v>
      </c>
      <c r="E100" s="82">
        <v>0.235735</v>
      </c>
      <c r="F100" s="83">
        <v>9267</v>
      </c>
      <c r="G100" s="82">
        <v>3.12</v>
      </c>
      <c r="H100" s="28">
        <f t="shared" si="6"/>
        <v>0.33384189899429989</v>
      </c>
      <c r="I100" s="28">
        <f t="shared" si="7"/>
        <v>6.402442115691684E-3</v>
      </c>
      <c r="J100" s="28">
        <f t="shared" si="8"/>
        <v>1.2723250509569572E-2</v>
      </c>
      <c r="K100" s="28">
        <f t="shared" si="9"/>
        <v>0.26884069131842409</v>
      </c>
      <c r="L100" s="28">
        <f t="shared" si="10"/>
        <v>5.1558446369193911E-3</v>
      </c>
      <c r="M100" s="28">
        <f t="shared" si="11"/>
        <v>1.0258706077802215E-2</v>
      </c>
    </row>
    <row r="101" spans="1:13" ht="20.25" x14ac:dyDescent="0.2">
      <c r="A101" s="81">
        <v>97</v>
      </c>
      <c r="B101" s="82">
        <v>0.30291600000000002</v>
      </c>
      <c r="C101" s="83">
        <v>2977</v>
      </c>
      <c r="D101" s="82">
        <v>2.4900000000000002</v>
      </c>
      <c r="E101" s="82">
        <v>0.25380999999999998</v>
      </c>
      <c r="F101" s="83">
        <v>7083</v>
      </c>
      <c r="G101" s="82">
        <v>2.93</v>
      </c>
      <c r="H101" s="28">
        <f t="shared" si="6"/>
        <v>0.36084935898386034</v>
      </c>
      <c r="I101" s="28">
        <f t="shared" si="7"/>
        <v>6.920392977449669E-3</v>
      </c>
      <c r="J101" s="28">
        <f t="shared" si="8"/>
        <v>1.374544265924027E-2</v>
      </c>
      <c r="K101" s="28">
        <f t="shared" si="9"/>
        <v>0.29277501951779028</v>
      </c>
      <c r="L101" s="28">
        <f t="shared" si="10"/>
        <v>5.61485877306E-3</v>
      </c>
      <c r="M101" s="28">
        <f t="shared" si="11"/>
        <v>1.1166899630404403E-2</v>
      </c>
    </row>
    <row r="102" spans="1:13" ht="20.25" x14ac:dyDescent="0.2">
      <c r="A102" s="81">
        <v>98</v>
      </c>
      <c r="B102" s="82">
        <v>0.32067200000000001</v>
      </c>
      <c r="C102" s="83">
        <v>2075</v>
      </c>
      <c r="D102" s="82">
        <v>2.36</v>
      </c>
      <c r="E102" s="82">
        <v>0.27115499999999998</v>
      </c>
      <c r="F102" s="83">
        <v>5285</v>
      </c>
      <c r="G102" s="82">
        <v>2.76</v>
      </c>
      <c r="H102" s="28">
        <f t="shared" si="6"/>
        <v>0.38665120473254583</v>
      </c>
      <c r="I102" s="28">
        <f t="shared" si="7"/>
        <v>7.415222489208422E-3</v>
      </c>
      <c r="J102" s="28">
        <f t="shared" si="8"/>
        <v>1.4721015559510775E-2</v>
      </c>
      <c r="K102" s="28">
        <f t="shared" si="9"/>
        <v>0.31629418960775635</v>
      </c>
      <c r="L102" s="28">
        <f t="shared" si="10"/>
        <v>6.0659109794000019E-3</v>
      </c>
      <c r="M102" s="28">
        <f t="shared" si="11"/>
        <v>1.2058528102195654E-2</v>
      </c>
    </row>
    <row r="103" spans="1:13" ht="20.25" x14ac:dyDescent="0.2">
      <c r="A103" s="81">
        <v>99</v>
      </c>
      <c r="B103" s="82">
        <v>0.33670600000000001</v>
      </c>
      <c r="C103" s="83">
        <v>1410</v>
      </c>
      <c r="D103" s="82">
        <v>2.2400000000000002</v>
      </c>
      <c r="E103" s="82">
        <v>0.28742400000000001</v>
      </c>
      <c r="F103" s="83">
        <v>3852</v>
      </c>
      <c r="G103" s="82">
        <v>2.6</v>
      </c>
      <c r="H103" s="28">
        <f t="shared" si="6"/>
        <v>0.41053694817222658</v>
      </c>
      <c r="I103" s="28">
        <f t="shared" si="7"/>
        <v>7.8733048636003486E-3</v>
      </c>
      <c r="J103" s="28">
        <f t="shared" si="8"/>
        <v>1.5623280058198574E-2</v>
      </c>
      <c r="K103" s="28">
        <f t="shared" si="9"/>
        <v>0.3388687058611492</v>
      </c>
      <c r="L103" s="28">
        <f t="shared" si="10"/>
        <v>6.4988465517098054E-3</v>
      </c>
      <c r="M103" s="28">
        <f t="shared" si="11"/>
        <v>1.2913587876070221E-2</v>
      </c>
    </row>
    <row r="104" spans="1:13" ht="20.25" x14ac:dyDescent="0.2">
      <c r="A104" s="78">
        <v>100</v>
      </c>
      <c r="B104" s="79">
        <v>0.35354099999999999</v>
      </c>
      <c r="C104" s="79">
        <v>935</v>
      </c>
      <c r="D104" s="79">
        <v>2.12</v>
      </c>
      <c r="E104" s="79">
        <v>0.30467</v>
      </c>
      <c r="F104" s="80">
        <v>2745</v>
      </c>
      <c r="G104" s="79">
        <v>2.4500000000000002</v>
      </c>
      <c r="H104" s="28">
        <f t="shared" si="6"/>
        <v>0.43624550118806293</v>
      </c>
      <c r="I104" s="28">
        <f t="shared" si="7"/>
        <v>8.3663452011311784E-3</v>
      </c>
      <c r="J104" s="28">
        <f t="shared" si="8"/>
        <v>1.6593476494120907E-2</v>
      </c>
      <c r="K104" s="28">
        <f t="shared" si="9"/>
        <v>0.36336872596487385</v>
      </c>
      <c r="L104" s="28">
        <f t="shared" si="10"/>
        <v>6.9687095647705411E-3</v>
      </c>
      <c r="M104" s="28">
        <f t="shared" si="11"/>
        <v>1.3840742963461272E-2</v>
      </c>
    </row>
    <row r="105" spans="1:13" ht="20.25" x14ac:dyDescent="0.2">
      <c r="A105" s="78">
        <v>101</v>
      </c>
      <c r="B105" s="79">
        <v>0.37121799999999999</v>
      </c>
      <c r="C105" s="79">
        <v>605</v>
      </c>
      <c r="D105" s="79">
        <v>2.0099999999999998</v>
      </c>
      <c r="E105" s="79">
        <v>0.32295000000000001</v>
      </c>
      <c r="F105" s="80">
        <v>1909</v>
      </c>
      <c r="G105" s="79">
        <v>2.2999999999999998</v>
      </c>
      <c r="H105" s="28">
        <f t="shared" si="6"/>
        <v>0.46397066423106925</v>
      </c>
      <c r="I105" s="28">
        <f t="shared" si="7"/>
        <v>8.8980602197244359E-3</v>
      </c>
      <c r="J105" s="28">
        <f t="shared" si="8"/>
        <v>1.7638704667961802E-2</v>
      </c>
      <c r="K105" s="28">
        <f t="shared" si="9"/>
        <v>0.3900101535533041</v>
      </c>
      <c r="L105" s="28">
        <f t="shared" si="10"/>
        <v>7.4796406328244899E-3</v>
      </c>
      <c r="M105" s="28">
        <f t="shared" si="11"/>
        <v>1.4847947068886147E-2</v>
      </c>
    </row>
    <row r="106" spans="1:13" ht="20.25" x14ac:dyDescent="0.2">
      <c r="A106" s="78">
        <v>102</v>
      </c>
      <c r="B106" s="79">
        <v>0.38977899999999999</v>
      </c>
      <c r="C106" s="79">
        <v>380</v>
      </c>
      <c r="D106" s="79">
        <v>1.9</v>
      </c>
      <c r="E106" s="79">
        <v>0.34232699999999999</v>
      </c>
      <c r="F106" s="80">
        <v>1292</v>
      </c>
      <c r="G106" s="79">
        <v>2.17</v>
      </c>
      <c r="H106" s="28">
        <f t="shared" si="6"/>
        <v>0.49393409234582908</v>
      </c>
      <c r="I106" s="28">
        <f t="shared" si="7"/>
        <v>9.4727008345494614E-3</v>
      </c>
      <c r="J106" s="28">
        <f t="shared" si="8"/>
        <v>1.876706553923746E-2</v>
      </c>
      <c r="K106" s="28">
        <f t="shared" si="9"/>
        <v>0.41904743166893127</v>
      </c>
      <c r="L106" s="28">
        <f t="shared" si="10"/>
        <v>8.0365194814429435E-3</v>
      </c>
      <c r="M106" s="28">
        <f t="shared" si="11"/>
        <v>1.5944556958576217E-2</v>
      </c>
    </row>
    <row r="107" spans="1:13" ht="20.25" x14ac:dyDescent="0.2">
      <c r="A107" s="78">
        <v>103</v>
      </c>
      <c r="B107" s="79">
        <v>0.40926800000000002</v>
      </c>
      <c r="C107" s="79">
        <v>232</v>
      </c>
      <c r="D107" s="79">
        <v>1.8</v>
      </c>
      <c r="E107" s="79">
        <v>0.362867</v>
      </c>
      <c r="F107" s="79">
        <v>850</v>
      </c>
      <c r="G107" s="79">
        <v>2.0299999999999998</v>
      </c>
      <c r="H107" s="28">
        <f t="shared" si="6"/>
        <v>0.52639283312118534</v>
      </c>
      <c r="I107" s="28">
        <f t="shared" si="7"/>
        <v>1.0095196721340497E-2</v>
      </c>
      <c r="J107" s="28">
        <f t="shared" si="8"/>
        <v>1.9987932328358604E-2</v>
      </c>
      <c r="K107" s="28">
        <f t="shared" si="9"/>
        <v>0.45077685399503348</v>
      </c>
      <c r="L107" s="28">
        <f t="shared" si="10"/>
        <v>8.6450284505663003E-3</v>
      </c>
      <c r="M107" s="28">
        <f t="shared" si="11"/>
        <v>1.7141441622205322E-2</v>
      </c>
    </row>
    <row r="108" spans="1:13" ht="20.25" x14ac:dyDescent="0.2">
      <c r="A108" s="78">
        <v>104</v>
      </c>
      <c r="B108" s="79">
        <v>0.429732</v>
      </c>
      <c r="C108" s="79">
        <v>137</v>
      </c>
      <c r="D108" s="79">
        <v>1.7</v>
      </c>
      <c r="E108" s="79">
        <v>0.38463900000000001</v>
      </c>
      <c r="F108" s="79">
        <v>541</v>
      </c>
      <c r="G108" s="79">
        <v>1.91</v>
      </c>
      <c r="H108" s="28">
        <f t="shared" si="6"/>
        <v>0.56164885321278202</v>
      </c>
      <c r="I108" s="28">
        <f t="shared" si="7"/>
        <v>1.0771339016678819E-2</v>
      </c>
      <c r="J108" s="28">
        <f t="shared" si="8"/>
        <v>2.1312291888816559E-2</v>
      </c>
      <c r="K108" s="28">
        <f t="shared" si="9"/>
        <v>0.4855461915180399</v>
      </c>
      <c r="L108" s="28">
        <f t="shared" si="10"/>
        <v>9.3118371152743698E-3</v>
      </c>
      <c r="M108" s="28">
        <f t="shared" si="11"/>
        <v>1.8451325192169188E-2</v>
      </c>
    </row>
    <row r="109" spans="1:13" ht="20.25" x14ac:dyDescent="0.2">
      <c r="A109" s="81">
        <v>105</v>
      </c>
      <c r="B109" s="82">
        <v>0.45121800000000001</v>
      </c>
      <c r="C109" s="82">
        <v>78</v>
      </c>
      <c r="D109" s="82">
        <v>1.6</v>
      </c>
      <c r="E109" s="82">
        <v>0.407717</v>
      </c>
      <c r="F109" s="82">
        <v>333</v>
      </c>
      <c r="G109" s="82">
        <v>1.78</v>
      </c>
      <c r="H109" s="28">
        <f t="shared" si="6"/>
        <v>0.6000540019421744</v>
      </c>
      <c r="I109" s="28">
        <f t="shared" si="7"/>
        <v>1.1507875510226213E-2</v>
      </c>
      <c r="J109" s="28">
        <f t="shared" si="8"/>
        <v>2.2752908986866105E-2</v>
      </c>
      <c r="K109" s="28">
        <f t="shared" si="9"/>
        <v>0.52377071778256867</v>
      </c>
      <c r="L109" s="28">
        <f t="shared" si="10"/>
        <v>1.0044909619192041E-2</v>
      </c>
      <c r="M109" s="28">
        <f t="shared" si="11"/>
        <v>1.9889363437790353E-2</v>
      </c>
    </row>
    <row r="110" spans="1:13" ht="20.25" x14ac:dyDescent="0.2">
      <c r="A110" s="81">
        <v>106</v>
      </c>
      <c r="B110" s="82">
        <v>0.47377900000000001</v>
      </c>
      <c r="C110" s="82">
        <v>43</v>
      </c>
      <c r="D110" s="82">
        <v>1.51</v>
      </c>
      <c r="E110" s="82">
        <v>0.43218000000000001</v>
      </c>
      <c r="F110" s="82">
        <v>197</v>
      </c>
      <c r="G110" s="82">
        <v>1.67</v>
      </c>
      <c r="H110" s="28">
        <f t="shared" si="6"/>
        <v>0.6420340023923472</v>
      </c>
      <c r="I110" s="28">
        <f t="shared" si="7"/>
        <v>1.231297074754851E-2</v>
      </c>
      <c r="J110" s="28">
        <f t="shared" si="8"/>
        <v>2.4325196763081647E-2</v>
      </c>
      <c r="K110" s="28">
        <f t="shared" si="9"/>
        <v>0.56595081189329877</v>
      </c>
      <c r="L110" s="28">
        <f t="shared" si="10"/>
        <v>1.0853842266028525E-2</v>
      </c>
      <c r="M110" s="28">
        <f t="shared" si="11"/>
        <v>2.1473768398149073E-2</v>
      </c>
    </row>
    <row r="111" spans="1:13" ht="20.25" x14ac:dyDescent="0.2">
      <c r="A111" s="81">
        <v>107</v>
      </c>
      <c r="B111" s="82">
        <v>0.49746800000000002</v>
      </c>
      <c r="C111" s="82">
        <v>23</v>
      </c>
      <c r="D111" s="82">
        <v>1.42</v>
      </c>
      <c r="E111" s="82">
        <v>0.45811099999999999</v>
      </c>
      <c r="F111" s="82">
        <v>112</v>
      </c>
      <c r="G111" s="82">
        <v>1.56</v>
      </c>
      <c r="H111" s="28">
        <f t="shared" si="6"/>
        <v>0.68809595948445301</v>
      </c>
      <c r="I111" s="28">
        <f t="shared" si="7"/>
        <v>1.3196350020510042E-2</v>
      </c>
      <c r="J111" s="28">
        <f t="shared" si="8"/>
        <v>2.6047456703015004E-2</v>
      </c>
      <c r="K111" s="28">
        <f t="shared" si="9"/>
        <v>0.61269409556424026</v>
      </c>
      <c r="L111" s="28">
        <f t="shared" si="10"/>
        <v>1.1750288065378801E-2</v>
      </c>
      <c r="M111" s="28">
        <f t="shared" si="11"/>
        <v>2.3226588080524135E-2</v>
      </c>
    </row>
    <row r="112" spans="1:13" ht="20.25" x14ac:dyDescent="0.2">
      <c r="A112" s="81">
        <v>108</v>
      </c>
      <c r="B112" s="82">
        <v>0.52234100000000006</v>
      </c>
      <c r="C112" s="82">
        <v>11</v>
      </c>
      <c r="D112" s="82">
        <v>1.34</v>
      </c>
      <c r="E112" s="82">
        <v>0.485597</v>
      </c>
      <c r="F112" s="82">
        <v>61</v>
      </c>
      <c r="G112" s="82">
        <v>1.45</v>
      </c>
      <c r="H112" s="28">
        <f t="shared" si="6"/>
        <v>0.73885819019512444</v>
      </c>
      <c r="I112" s="28">
        <f t="shared" si="7"/>
        <v>1.4169871453162836E-2</v>
      </c>
      <c r="J112" s="28">
        <f t="shared" si="8"/>
        <v>2.7941939135840754E-2</v>
      </c>
      <c r="K112" s="28">
        <f t="shared" si="9"/>
        <v>0.66474827403840875</v>
      </c>
      <c r="L112" s="28">
        <f t="shared" si="10"/>
        <v>1.2748586558062724E-2</v>
      </c>
      <c r="M112" s="28">
        <f t="shared" si="11"/>
        <v>2.5174865320700235E-2</v>
      </c>
    </row>
    <row r="113" spans="1:13" ht="20.25" x14ac:dyDescent="0.2">
      <c r="A113" s="81">
        <v>109</v>
      </c>
      <c r="B113" s="82">
        <v>0.548458</v>
      </c>
      <c r="C113" s="82">
        <v>5</v>
      </c>
      <c r="D113" s="82">
        <v>1.26</v>
      </c>
      <c r="E113" s="82">
        <v>0.514733</v>
      </c>
      <c r="F113" s="82">
        <v>31</v>
      </c>
      <c r="G113" s="82">
        <v>1.35</v>
      </c>
      <c r="H113" s="28">
        <f t="shared" si="6"/>
        <v>0.79508688719567777</v>
      </c>
      <c r="I113" s="28">
        <f t="shared" si="7"/>
        <v>1.5248229139454802E-2</v>
      </c>
      <c r="J113" s="28">
        <f t="shared" si="8"/>
        <v>3.0036132597386911E-2</v>
      </c>
      <c r="K113" s="28">
        <f t="shared" si="9"/>
        <v>0.72305602405878289</v>
      </c>
      <c r="L113" s="28">
        <f t="shared" si="10"/>
        <v>1.3866816461278197E-2</v>
      </c>
      <c r="M113" s="28">
        <f t="shared" si="11"/>
        <v>2.7352586452117356E-2</v>
      </c>
    </row>
    <row r="114" spans="1:13" ht="20.25" x14ac:dyDescent="0.2">
      <c r="A114" s="78">
        <v>110</v>
      </c>
      <c r="B114" s="79">
        <v>0.57588099999999998</v>
      </c>
      <c r="C114" s="79">
        <v>2</v>
      </c>
      <c r="D114" s="79">
        <v>1.18</v>
      </c>
      <c r="E114" s="79">
        <v>0.54561700000000002</v>
      </c>
      <c r="F114" s="79">
        <v>15</v>
      </c>
      <c r="G114" s="79">
        <v>1.26</v>
      </c>
      <c r="H114" s="28">
        <f t="shared" si="6"/>
        <v>0.85774120275057675</v>
      </c>
      <c r="I114" s="28">
        <f t="shared" si="7"/>
        <v>1.6449817765229337E-2</v>
      </c>
      <c r="J114" s="28">
        <f t="shared" si="8"/>
        <v>3.2364329043490181E-2</v>
      </c>
      <c r="K114" s="28">
        <f t="shared" si="9"/>
        <v>0.78881482424687177</v>
      </c>
      <c r="L114" s="28">
        <f t="shared" si="10"/>
        <v>1.5127943099575816E-2</v>
      </c>
      <c r="M114" s="28">
        <f t="shared" si="11"/>
        <v>2.9802758301971433E-2</v>
      </c>
    </row>
    <row r="115" spans="1:13" ht="20.25" x14ac:dyDescent="0.2">
      <c r="A115" s="78">
        <v>111</v>
      </c>
      <c r="B115" s="79">
        <v>0.60467499999999996</v>
      </c>
      <c r="C115" s="79">
        <v>1</v>
      </c>
      <c r="D115" s="79">
        <v>1.1100000000000001</v>
      </c>
      <c r="E115" s="79">
        <v>0.57835400000000003</v>
      </c>
      <c r="F115" s="79">
        <v>7</v>
      </c>
      <c r="G115" s="79">
        <v>1.17</v>
      </c>
      <c r="H115" s="28">
        <f t="shared" si="6"/>
        <v>0.92804706757275668</v>
      </c>
      <c r="I115" s="28">
        <f t="shared" si="7"/>
        <v>1.779814831113645E-2</v>
      </c>
      <c r="J115" s="28">
        <f t="shared" si="8"/>
        <v>3.4970199354717679E-2</v>
      </c>
      <c r="K115" s="28">
        <f t="shared" si="9"/>
        <v>0.86358917954745407</v>
      </c>
      <c r="L115" s="28">
        <f t="shared" si="10"/>
        <v>1.6561970652715023E-2</v>
      </c>
      <c r="M115" s="28">
        <f t="shared" si="11"/>
        <v>3.2581350972008094E-2</v>
      </c>
    </row>
    <row r="116" spans="1:13" ht="20.25" x14ac:dyDescent="0.2">
      <c r="A116" s="78">
        <v>112</v>
      </c>
      <c r="B116" s="79">
        <v>0.63490899999999995</v>
      </c>
      <c r="C116" s="79">
        <v>0</v>
      </c>
      <c r="D116" s="79">
        <v>1.04</v>
      </c>
      <c r="E116" s="79">
        <v>0.61305500000000002</v>
      </c>
      <c r="F116" s="79">
        <v>3</v>
      </c>
      <c r="G116" s="79">
        <v>1.08</v>
      </c>
      <c r="H116" s="28">
        <f t="shared" si="6"/>
        <v>1.0076086414049892</v>
      </c>
      <c r="I116" s="28">
        <f t="shared" si="7"/>
        <v>1.9323985459285719E-2</v>
      </c>
      <c r="J116" s="28">
        <f t="shared" si="8"/>
        <v>3.7910667035710444E-2</v>
      </c>
      <c r="K116" s="28">
        <f t="shared" si="9"/>
        <v>0.94947271491524698</v>
      </c>
      <c r="L116" s="28">
        <f t="shared" si="10"/>
        <v>1.8209050799154764E-2</v>
      </c>
      <c r="M116" s="28">
        <f t="shared" si="11"/>
        <v>3.5762939863248633E-2</v>
      </c>
    </row>
    <row r="117" spans="1:13" ht="20.25" x14ac:dyDescent="0.2">
      <c r="A117" s="78">
        <v>113</v>
      </c>
      <c r="B117" s="79">
        <v>0.666655</v>
      </c>
      <c r="C117" s="79">
        <v>0</v>
      </c>
      <c r="D117" s="79">
        <v>0.97</v>
      </c>
      <c r="E117" s="79">
        <v>0.64983900000000006</v>
      </c>
      <c r="F117" s="79">
        <v>1</v>
      </c>
      <c r="G117" s="79">
        <v>1</v>
      </c>
      <c r="H117" s="28">
        <f t="shared" si="6"/>
        <v>1.0985772892805954</v>
      </c>
      <c r="I117" s="28">
        <f t="shared" si="7"/>
        <v>2.1068588231199174E-2</v>
      </c>
      <c r="J117" s="28">
        <f t="shared" si="8"/>
        <v>4.1261744770618169E-2</v>
      </c>
      <c r="K117" s="28">
        <f t="shared" si="9"/>
        <v>1.0493622302662438</v>
      </c>
      <c r="L117" s="28">
        <f t="shared" si="10"/>
        <v>2.0124738560115447E-2</v>
      </c>
      <c r="M117" s="28">
        <f t="shared" si="11"/>
        <v>3.9450225933383987E-2</v>
      </c>
    </row>
    <row r="118" spans="1:13" ht="20.25" x14ac:dyDescent="0.2">
      <c r="A118" s="78">
        <v>114</v>
      </c>
      <c r="B118" s="79">
        <v>0.69998700000000003</v>
      </c>
      <c r="C118" s="79">
        <v>0</v>
      </c>
      <c r="D118" s="79">
        <v>0.9</v>
      </c>
      <c r="E118" s="79">
        <v>0.68882900000000002</v>
      </c>
      <c r="F118" s="79">
        <v>0</v>
      </c>
      <c r="G118" s="79">
        <v>0.92</v>
      </c>
      <c r="H118" s="28">
        <f t="shared" si="6"/>
        <v>1.2039294719314646</v>
      </c>
      <c r="I118" s="28">
        <f t="shared" si="7"/>
        <v>2.3089039388516263E-2</v>
      </c>
      <c r="J118" s="28">
        <f t="shared" si="8"/>
        <v>4.5128095371656296E-2</v>
      </c>
      <c r="K118" s="28">
        <f t="shared" si="9"/>
        <v>1.1674126786808088</v>
      </c>
      <c r="L118" s="28">
        <f t="shared" si="10"/>
        <v>2.2388717901781621E-2</v>
      </c>
      <c r="M118" s="28">
        <f t="shared" si="11"/>
        <v>4.3789723676221359E-2</v>
      </c>
    </row>
    <row r="119" spans="1:13" ht="20.25" x14ac:dyDescent="0.2">
      <c r="A119" s="81">
        <v>115</v>
      </c>
      <c r="B119" s="82">
        <v>0.73498699999999995</v>
      </c>
      <c r="C119" s="82">
        <v>0</v>
      </c>
      <c r="D119" s="82">
        <v>0.84</v>
      </c>
      <c r="E119" s="82">
        <v>0.730159</v>
      </c>
      <c r="F119" s="82">
        <v>0</v>
      </c>
      <c r="G119" s="82">
        <v>0.85</v>
      </c>
      <c r="H119" s="28">
        <f t="shared" si="6"/>
        <v>1.3279763975953769</v>
      </c>
      <c r="I119" s="28">
        <f t="shared" si="7"/>
        <v>2.5468019569210323E-2</v>
      </c>
      <c r="J119" s="28">
        <f t="shared" si="8"/>
        <v>4.9660546881232781E-2</v>
      </c>
      <c r="K119" s="28">
        <f t="shared" si="9"/>
        <v>1.3099223823358166</v>
      </c>
      <c r="L119" s="28">
        <f t="shared" si="10"/>
        <v>2.5121778465252539E-2</v>
      </c>
      <c r="M119" s="28">
        <f t="shared" si="11"/>
        <v>4.9002225806959454E-2</v>
      </c>
    </row>
    <row r="120" spans="1:13" ht="20.25" x14ac:dyDescent="0.2">
      <c r="A120" s="81">
        <v>116</v>
      </c>
      <c r="B120" s="82">
        <v>0.77173599999999998</v>
      </c>
      <c r="C120" s="82">
        <v>0</v>
      </c>
      <c r="D120" s="82">
        <v>0.78</v>
      </c>
      <c r="E120" s="82">
        <v>0.77173599999999998</v>
      </c>
      <c r="F120" s="82">
        <v>0</v>
      </c>
      <c r="G120" s="82">
        <v>0.78</v>
      </c>
      <c r="H120" s="28">
        <f t="shared" si="6"/>
        <v>1.4772524251339429</v>
      </c>
      <c r="I120" s="28">
        <f t="shared" si="7"/>
        <v>2.8330845141600162E-2</v>
      </c>
      <c r="J120" s="28">
        <f t="shared" si="8"/>
        <v>5.5086311219250339E-2</v>
      </c>
      <c r="K120" s="28">
        <f t="shared" si="9"/>
        <v>1.4772524251339429</v>
      </c>
      <c r="L120" s="28">
        <f t="shared" si="10"/>
        <v>2.8330845141600162E-2</v>
      </c>
      <c r="M120" s="28">
        <f t="shared" si="11"/>
        <v>5.5086311219250339E-2</v>
      </c>
    </row>
    <row r="121" spans="1:13" ht="20.25" x14ac:dyDescent="0.2">
      <c r="A121" s="81">
        <v>117</v>
      </c>
      <c r="B121" s="82">
        <v>0.81032300000000002</v>
      </c>
      <c r="C121" s="82">
        <v>0</v>
      </c>
      <c r="D121" s="82">
        <v>0.72</v>
      </c>
      <c r="E121" s="82">
        <v>0.81032300000000002</v>
      </c>
      <c r="F121" s="82">
        <v>0</v>
      </c>
      <c r="G121" s="82">
        <v>0.72</v>
      </c>
      <c r="H121" s="28">
        <f t="shared" si="6"/>
        <v>1.6624326534614084</v>
      </c>
      <c r="I121" s="28">
        <f t="shared" si="7"/>
        <v>3.1882243861799178E-2</v>
      </c>
      <c r="J121" s="28">
        <f t="shared" si="8"/>
        <v>6.1774062760804771E-2</v>
      </c>
      <c r="K121" s="28">
        <f t="shared" si="9"/>
        <v>1.6624326534614084</v>
      </c>
      <c r="L121" s="28">
        <f t="shared" si="10"/>
        <v>3.1882243861799178E-2</v>
      </c>
      <c r="M121" s="28">
        <f t="shared" si="11"/>
        <v>6.1774062760804771E-2</v>
      </c>
    </row>
    <row r="122" spans="1:13" ht="20.25" x14ac:dyDescent="0.2">
      <c r="A122" s="81">
        <v>118</v>
      </c>
      <c r="B122" s="82">
        <v>0.85083900000000001</v>
      </c>
      <c r="C122" s="82">
        <v>0</v>
      </c>
      <c r="D122" s="82">
        <v>0.67</v>
      </c>
      <c r="E122" s="82">
        <v>0.85083900000000001</v>
      </c>
      <c r="F122" s="82">
        <v>0</v>
      </c>
      <c r="G122" s="82">
        <v>0.67</v>
      </c>
      <c r="H122" s="28">
        <f t="shared" si="6"/>
        <v>1.9027290194837461</v>
      </c>
      <c r="I122" s="28">
        <f t="shared" si="7"/>
        <v>3.6490663532019629E-2</v>
      </c>
      <c r="J122" s="28">
        <f t="shared" si="8"/>
        <v>7.0381811435372255E-2</v>
      </c>
      <c r="K122" s="28">
        <f t="shared" si="9"/>
        <v>1.9027290194837461</v>
      </c>
      <c r="L122" s="28">
        <f t="shared" si="10"/>
        <v>3.6490663532019629E-2</v>
      </c>
      <c r="M122" s="28">
        <f t="shared" si="11"/>
        <v>7.0381811435372255E-2</v>
      </c>
    </row>
    <row r="123" spans="1:13" ht="20.25" x14ac:dyDescent="0.2">
      <c r="A123" s="81">
        <v>119</v>
      </c>
      <c r="B123" s="82">
        <v>0.89338099999999998</v>
      </c>
      <c r="C123" s="82">
        <v>0</v>
      </c>
      <c r="D123" s="82">
        <v>0.61</v>
      </c>
      <c r="E123" s="82">
        <v>0.89338099999999998</v>
      </c>
      <c r="F123" s="82">
        <v>0</v>
      </c>
      <c r="G123" s="82">
        <v>0.61</v>
      </c>
      <c r="H123" s="28">
        <f t="shared" si="6"/>
        <v>2.2384935467348637</v>
      </c>
      <c r="I123" s="28">
        <f t="shared" si="7"/>
        <v>4.2929977940138808E-2</v>
      </c>
      <c r="J123" s="28">
        <f t="shared" si="8"/>
        <v>8.2277256104963281E-2</v>
      </c>
      <c r="K123" s="28">
        <f t="shared" si="9"/>
        <v>2.2384935467348637</v>
      </c>
      <c r="L123" s="28">
        <f t="shared" si="10"/>
        <v>4.2929977940138808E-2</v>
      </c>
      <c r="M123" s="28">
        <f t="shared" si="11"/>
        <v>8.2277256104963281E-2</v>
      </c>
    </row>
  </sheetData>
  <pageMargins left="0.75" right="0.75" top="1" bottom="1" header="0.5" footer="0.5"/>
  <pageSetup scale="6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8"/>
  <sheetViews>
    <sheetView workbookViewId="0">
      <selection activeCell="B45" sqref="B45"/>
    </sheetView>
  </sheetViews>
  <sheetFormatPr defaultRowHeight="12.75" x14ac:dyDescent="0.2"/>
  <cols>
    <col min="1" max="1" width="11" style="46" customWidth="1"/>
    <col min="2" max="2" width="27.85546875" style="46" bestFit="1" customWidth="1"/>
    <col min="3" max="3" width="10.5703125" style="47" customWidth="1"/>
    <col min="4" max="7" width="10.5703125" style="46" customWidth="1"/>
    <col min="8" max="8" width="10.28515625" style="46" customWidth="1"/>
    <col min="9" max="9" width="9.5703125" style="46" bestFit="1" customWidth="1"/>
    <col min="10" max="10" width="9.140625" style="46"/>
    <col min="11" max="11" width="10.85546875" style="46" customWidth="1"/>
    <col min="12" max="257" width="9.140625" style="46"/>
    <col min="258" max="258" width="20.42578125" style="46" customWidth="1"/>
    <col min="259" max="263" width="10.5703125" style="46" customWidth="1"/>
    <col min="264" max="264" width="10.28515625" style="46" customWidth="1"/>
    <col min="265" max="265" width="9.5703125" style="46" bestFit="1" customWidth="1"/>
    <col min="266" max="266" width="9.140625" style="46"/>
    <col min="267" max="267" width="10.85546875" style="46" customWidth="1"/>
    <col min="268" max="513" width="9.140625" style="46"/>
    <col min="514" max="514" width="20.42578125" style="46" customWidth="1"/>
    <col min="515" max="519" width="10.5703125" style="46" customWidth="1"/>
    <col min="520" max="520" width="10.28515625" style="46" customWidth="1"/>
    <col min="521" max="521" width="9.5703125" style="46" bestFit="1" customWidth="1"/>
    <col min="522" max="522" width="9.140625" style="46"/>
    <col min="523" max="523" width="10.85546875" style="46" customWidth="1"/>
    <col min="524" max="769" width="9.140625" style="46"/>
    <col min="770" max="770" width="20.42578125" style="46" customWidth="1"/>
    <col min="771" max="775" width="10.5703125" style="46" customWidth="1"/>
    <col min="776" max="776" width="10.28515625" style="46" customWidth="1"/>
    <col min="777" max="777" width="9.5703125" style="46" bestFit="1" customWidth="1"/>
    <col min="778" max="778" width="9.140625" style="46"/>
    <col min="779" max="779" width="10.85546875" style="46" customWidth="1"/>
    <col min="780" max="1025" width="9.140625" style="46"/>
    <col min="1026" max="1026" width="20.42578125" style="46" customWidth="1"/>
    <col min="1027" max="1031" width="10.5703125" style="46" customWidth="1"/>
    <col min="1032" max="1032" width="10.28515625" style="46" customWidth="1"/>
    <col min="1033" max="1033" width="9.5703125" style="46" bestFit="1" customWidth="1"/>
    <col min="1034" max="1034" width="9.140625" style="46"/>
    <col min="1035" max="1035" width="10.85546875" style="46" customWidth="1"/>
    <col min="1036" max="1281" width="9.140625" style="46"/>
    <col min="1282" max="1282" width="20.42578125" style="46" customWidth="1"/>
    <col min="1283" max="1287" width="10.5703125" style="46" customWidth="1"/>
    <col min="1288" max="1288" width="10.28515625" style="46" customWidth="1"/>
    <col min="1289" max="1289" width="9.5703125" style="46" bestFit="1" customWidth="1"/>
    <col min="1290" max="1290" width="9.140625" style="46"/>
    <col min="1291" max="1291" width="10.85546875" style="46" customWidth="1"/>
    <col min="1292" max="1537" width="9.140625" style="46"/>
    <col min="1538" max="1538" width="20.42578125" style="46" customWidth="1"/>
    <col min="1539" max="1543" width="10.5703125" style="46" customWidth="1"/>
    <col min="1544" max="1544" width="10.28515625" style="46" customWidth="1"/>
    <col min="1545" max="1545" width="9.5703125" style="46" bestFit="1" customWidth="1"/>
    <col min="1546" max="1546" width="9.140625" style="46"/>
    <col min="1547" max="1547" width="10.85546875" style="46" customWidth="1"/>
    <col min="1548" max="1793" width="9.140625" style="46"/>
    <col min="1794" max="1794" width="20.42578125" style="46" customWidth="1"/>
    <col min="1795" max="1799" width="10.5703125" style="46" customWidth="1"/>
    <col min="1800" max="1800" width="10.28515625" style="46" customWidth="1"/>
    <col min="1801" max="1801" width="9.5703125" style="46" bestFit="1" customWidth="1"/>
    <col min="1802" max="1802" width="9.140625" style="46"/>
    <col min="1803" max="1803" width="10.85546875" style="46" customWidth="1"/>
    <col min="1804" max="2049" width="9.140625" style="46"/>
    <col min="2050" max="2050" width="20.42578125" style="46" customWidth="1"/>
    <col min="2051" max="2055" width="10.5703125" style="46" customWidth="1"/>
    <col min="2056" max="2056" width="10.28515625" style="46" customWidth="1"/>
    <col min="2057" max="2057" width="9.5703125" style="46" bestFit="1" customWidth="1"/>
    <col min="2058" max="2058" width="9.140625" style="46"/>
    <col min="2059" max="2059" width="10.85546875" style="46" customWidth="1"/>
    <col min="2060" max="2305" width="9.140625" style="46"/>
    <col min="2306" max="2306" width="20.42578125" style="46" customWidth="1"/>
    <col min="2307" max="2311" width="10.5703125" style="46" customWidth="1"/>
    <col min="2312" max="2312" width="10.28515625" style="46" customWidth="1"/>
    <col min="2313" max="2313" width="9.5703125" style="46" bestFit="1" customWidth="1"/>
    <col min="2314" max="2314" width="9.140625" style="46"/>
    <col min="2315" max="2315" width="10.85546875" style="46" customWidth="1"/>
    <col min="2316" max="2561" width="9.140625" style="46"/>
    <col min="2562" max="2562" width="20.42578125" style="46" customWidth="1"/>
    <col min="2563" max="2567" width="10.5703125" style="46" customWidth="1"/>
    <col min="2568" max="2568" width="10.28515625" style="46" customWidth="1"/>
    <col min="2569" max="2569" width="9.5703125" style="46" bestFit="1" customWidth="1"/>
    <col min="2570" max="2570" width="9.140625" style="46"/>
    <col min="2571" max="2571" width="10.85546875" style="46" customWidth="1"/>
    <col min="2572" max="2817" width="9.140625" style="46"/>
    <col min="2818" max="2818" width="20.42578125" style="46" customWidth="1"/>
    <col min="2819" max="2823" width="10.5703125" style="46" customWidth="1"/>
    <col min="2824" max="2824" width="10.28515625" style="46" customWidth="1"/>
    <col min="2825" max="2825" width="9.5703125" style="46" bestFit="1" customWidth="1"/>
    <col min="2826" max="2826" width="9.140625" style="46"/>
    <col min="2827" max="2827" width="10.85546875" style="46" customWidth="1"/>
    <col min="2828" max="3073" width="9.140625" style="46"/>
    <col min="3074" max="3074" width="20.42578125" style="46" customWidth="1"/>
    <col min="3075" max="3079" width="10.5703125" style="46" customWidth="1"/>
    <col min="3080" max="3080" width="10.28515625" style="46" customWidth="1"/>
    <col min="3081" max="3081" width="9.5703125" style="46" bestFit="1" customWidth="1"/>
    <col min="3082" max="3082" width="9.140625" style="46"/>
    <col min="3083" max="3083" width="10.85546875" style="46" customWidth="1"/>
    <col min="3084" max="3329" width="9.140625" style="46"/>
    <col min="3330" max="3330" width="20.42578125" style="46" customWidth="1"/>
    <col min="3331" max="3335" width="10.5703125" style="46" customWidth="1"/>
    <col min="3336" max="3336" width="10.28515625" style="46" customWidth="1"/>
    <col min="3337" max="3337" width="9.5703125" style="46" bestFit="1" customWidth="1"/>
    <col min="3338" max="3338" width="9.140625" style="46"/>
    <col min="3339" max="3339" width="10.85546875" style="46" customWidth="1"/>
    <col min="3340" max="3585" width="9.140625" style="46"/>
    <col min="3586" max="3586" width="20.42578125" style="46" customWidth="1"/>
    <col min="3587" max="3591" width="10.5703125" style="46" customWidth="1"/>
    <col min="3592" max="3592" width="10.28515625" style="46" customWidth="1"/>
    <col min="3593" max="3593" width="9.5703125" style="46" bestFit="1" customWidth="1"/>
    <col min="3594" max="3594" width="9.140625" style="46"/>
    <col min="3595" max="3595" width="10.85546875" style="46" customWidth="1"/>
    <col min="3596" max="3841" width="9.140625" style="46"/>
    <col min="3842" max="3842" width="20.42578125" style="46" customWidth="1"/>
    <col min="3843" max="3847" width="10.5703125" style="46" customWidth="1"/>
    <col min="3848" max="3848" width="10.28515625" style="46" customWidth="1"/>
    <col min="3849" max="3849" width="9.5703125" style="46" bestFit="1" customWidth="1"/>
    <col min="3850" max="3850" width="9.140625" style="46"/>
    <col min="3851" max="3851" width="10.85546875" style="46" customWidth="1"/>
    <col min="3852" max="4097" width="9.140625" style="46"/>
    <col min="4098" max="4098" width="20.42578125" style="46" customWidth="1"/>
    <col min="4099" max="4103" width="10.5703125" style="46" customWidth="1"/>
    <col min="4104" max="4104" width="10.28515625" style="46" customWidth="1"/>
    <col min="4105" max="4105" width="9.5703125" style="46" bestFit="1" customWidth="1"/>
    <col min="4106" max="4106" width="9.140625" style="46"/>
    <col min="4107" max="4107" width="10.85546875" style="46" customWidth="1"/>
    <col min="4108" max="4353" width="9.140625" style="46"/>
    <col min="4354" max="4354" width="20.42578125" style="46" customWidth="1"/>
    <col min="4355" max="4359" width="10.5703125" style="46" customWidth="1"/>
    <col min="4360" max="4360" width="10.28515625" style="46" customWidth="1"/>
    <col min="4361" max="4361" width="9.5703125" style="46" bestFit="1" customWidth="1"/>
    <col min="4362" max="4362" width="9.140625" style="46"/>
    <col min="4363" max="4363" width="10.85546875" style="46" customWidth="1"/>
    <col min="4364" max="4609" width="9.140625" style="46"/>
    <col min="4610" max="4610" width="20.42578125" style="46" customWidth="1"/>
    <col min="4611" max="4615" width="10.5703125" style="46" customWidth="1"/>
    <col min="4616" max="4616" width="10.28515625" style="46" customWidth="1"/>
    <col min="4617" max="4617" width="9.5703125" style="46" bestFit="1" customWidth="1"/>
    <col min="4618" max="4618" width="9.140625" style="46"/>
    <col min="4619" max="4619" width="10.85546875" style="46" customWidth="1"/>
    <col min="4620" max="4865" width="9.140625" style="46"/>
    <col min="4866" max="4866" width="20.42578125" style="46" customWidth="1"/>
    <col min="4867" max="4871" width="10.5703125" style="46" customWidth="1"/>
    <col min="4872" max="4872" width="10.28515625" style="46" customWidth="1"/>
    <col min="4873" max="4873" width="9.5703125" style="46" bestFit="1" customWidth="1"/>
    <col min="4874" max="4874" width="9.140625" style="46"/>
    <col min="4875" max="4875" width="10.85546875" style="46" customWidth="1"/>
    <col min="4876" max="5121" width="9.140625" style="46"/>
    <col min="5122" max="5122" width="20.42578125" style="46" customWidth="1"/>
    <col min="5123" max="5127" width="10.5703125" style="46" customWidth="1"/>
    <col min="5128" max="5128" width="10.28515625" style="46" customWidth="1"/>
    <col min="5129" max="5129" width="9.5703125" style="46" bestFit="1" customWidth="1"/>
    <col min="5130" max="5130" width="9.140625" style="46"/>
    <col min="5131" max="5131" width="10.85546875" style="46" customWidth="1"/>
    <col min="5132" max="5377" width="9.140625" style="46"/>
    <col min="5378" max="5378" width="20.42578125" style="46" customWidth="1"/>
    <col min="5379" max="5383" width="10.5703125" style="46" customWidth="1"/>
    <col min="5384" max="5384" width="10.28515625" style="46" customWidth="1"/>
    <col min="5385" max="5385" width="9.5703125" style="46" bestFit="1" customWidth="1"/>
    <col min="5386" max="5386" width="9.140625" style="46"/>
    <col min="5387" max="5387" width="10.85546875" style="46" customWidth="1"/>
    <col min="5388" max="5633" width="9.140625" style="46"/>
    <col min="5634" max="5634" width="20.42578125" style="46" customWidth="1"/>
    <col min="5635" max="5639" width="10.5703125" style="46" customWidth="1"/>
    <col min="5640" max="5640" width="10.28515625" style="46" customWidth="1"/>
    <col min="5641" max="5641" width="9.5703125" style="46" bestFit="1" customWidth="1"/>
    <col min="5642" max="5642" width="9.140625" style="46"/>
    <col min="5643" max="5643" width="10.85546875" style="46" customWidth="1"/>
    <col min="5644" max="5889" width="9.140625" style="46"/>
    <col min="5890" max="5890" width="20.42578125" style="46" customWidth="1"/>
    <col min="5891" max="5895" width="10.5703125" style="46" customWidth="1"/>
    <col min="5896" max="5896" width="10.28515625" style="46" customWidth="1"/>
    <col min="5897" max="5897" width="9.5703125" style="46" bestFit="1" customWidth="1"/>
    <col min="5898" max="5898" width="9.140625" style="46"/>
    <col min="5899" max="5899" width="10.85546875" style="46" customWidth="1"/>
    <col min="5900" max="6145" width="9.140625" style="46"/>
    <col min="6146" max="6146" width="20.42578125" style="46" customWidth="1"/>
    <col min="6147" max="6151" width="10.5703125" style="46" customWidth="1"/>
    <col min="6152" max="6152" width="10.28515625" style="46" customWidth="1"/>
    <col min="6153" max="6153" width="9.5703125" style="46" bestFit="1" customWidth="1"/>
    <col min="6154" max="6154" width="9.140625" style="46"/>
    <col min="6155" max="6155" width="10.85546875" style="46" customWidth="1"/>
    <col min="6156" max="6401" width="9.140625" style="46"/>
    <col min="6402" max="6402" width="20.42578125" style="46" customWidth="1"/>
    <col min="6403" max="6407" width="10.5703125" style="46" customWidth="1"/>
    <col min="6408" max="6408" width="10.28515625" style="46" customWidth="1"/>
    <col min="6409" max="6409" width="9.5703125" style="46" bestFit="1" customWidth="1"/>
    <col min="6410" max="6410" width="9.140625" style="46"/>
    <col min="6411" max="6411" width="10.85546875" style="46" customWidth="1"/>
    <col min="6412" max="6657" width="9.140625" style="46"/>
    <col min="6658" max="6658" width="20.42578125" style="46" customWidth="1"/>
    <col min="6659" max="6663" width="10.5703125" style="46" customWidth="1"/>
    <col min="6664" max="6664" width="10.28515625" style="46" customWidth="1"/>
    <col min="6665" max="6665" width="9.5703125" style="46" bestFit="1" customWidth="1"/>
    <col min="6666" max="6666" width="9.140625" style="46"/>
    <col min="6667" max="6667" width="10.85546875" style="46" customWidth="1"/>
    <col min="6668" max="6913" width="9.140625" style="46"/>
    <col min="6914" max="6914" width="20.42578125" style="46" customWidth="1"/>
    <col min="6915" max="6919" width="10.5703125" style="46" customWidth="1"/>
    <col min="6920" max="6920" width="10.28515625" style="46" customWidth="1"/>
    <col min="6921" max="6921" width="9.5703125" style="46" bestFit="1" customWidth="1"/>
    <col min="6922" max="6922" width="9.140625" style="46"/>
    <col min="6923" max="6923" width="10.85546875" style="46" customWidth="1"/>
    <col min="6924" max="7169" width="9.140625" style="46"/>
    <col min="7170" max="7170" width="20.42578125" style="46" customWidth="1"/>
    <col min="7171" max="7175" width="10.5703125" style="46" customWidth="1"/>
    <col min="7176" max="7176" width="10.28515625" style="46" customWidth="1"/>
    <col min="7177" max="7177" width="9.5703125" style="46" bestFit="1" customWidth="1"/>
    <col min="7178" max="7178" width="9.140625" style="46"/>
    <col min="7179" max="7179" width="10.85546875" style="46" customWidth="1"/>
    <col min="7180" max="7425" width="9.140625" style="46"/>
    <col min="7426" max="7426" width="20.42578125" style="46" customWidth="1"/>
    <col min="7427" max="7431" width="10.5703125" style="46" customWidth="1"/>
    <col min="7432" max="7432" width="10.28515625" style="46" customWidth="1"/>
    <col min="7433" max="7433" width="9.5703125" style="46" bestFit="1" customWidth="1"/>
    <col min="7434" max="7434" width="9.140625" style="46"/>
    <col min="7435" max="7435" width="10.85546875" style="46" customWidth="1"/>
    <col min="7436" max="7681" width="9.140625" style="46"/>
    <col min="7682" max="7682" width="20.42578125" style="46" customWidth="1"/>
    <col min="7683" max="7687" width="10.5703125" style="46" customWidth="1"/>
    <col min="7688" max="7688" width="10.28515625" style="46" customWidth="1"/>
    <col min="7689" max="7689" width="9.5703125" style="46" bestFit="1" customWidth="1"/>
    <col min="7690" max="7690" width="9.140625" style="46"/>
    <col min="7691" max="7691" width="10.85546875" style="46" customWidth="1"/>
    <col min="7692" max="7937" width="9.140625" style="46"/>
    <col min="7938" max="7938" width="20.42578125" style="46" customWidth="1"/>
    <col min="7939" max="7943" width="10.5703125" style="46" customWidth="1"/>
    <col min="7944" max="7944" width="10.28515625" style="46" customWidth="1"/>
    <col min="7945" max="7945" width="9.5703125" style="46" bestFit="1" customWidth="1"/>
    <col min="7946" max="7946" width="9.140625" style="46"/>
    <col min="7947" max="7947" width="10.85546875" style="46" customWidth="1"/>
    <col min="7948" max="8193" width="9.140625" style="46"/>
    <col min="8194" max="8194" width="20.42578125" style="46" customWidth="1"/>
    <col min="8195" max="8199" width="10.5703125" style="46" customWidth="1"/>
    <col min="8200" max="8200" width="10.28515625" style="46" customWidth="1"/>
    <col min="8201" max="8201" width="9.5703125" style="46" bestFit="1" customWidth="1"/>
    <col min="8202" max="8202" width="9.140625" style="46"/>
    <col min="8203" max="8203" width="10.85546875" style="46" customWidth="1"/>
    <col min="8204" max="8449" width="9.140625" style="46"/>
    <col min="8450" max="8450" width="20.42578125" style="46" customWidth="1"/>
    <col min="8451" max="8455" width="10.5703125" style="46" customWidth="1"/>
    <col min="8456" max="8456" width="10.28515625" style="46" customWidth="1"/>
    <col min="8457" max="8457" width="9.5703125" style="46" bestFit="1" customWidth="1"/>
    <col min="8458" max="8458" width="9.140625" style="46"/>
    <col min="8459" max="8459" width="10.85546875" style="46" customWidth="1"/>
    <col min="8460" max="8705" width="9.140625" style="46"/>
    <col min="8706" max="8706" width="20.42578125" style="46" customWidth="1"/>
    <col min="8707" max="8711" width="10.5703125" style="46" customWidth="1"/>
    <col min="8712" max="8712" width="10.28515625" style="46" customWidth="1"/>
    <col min="8713" max="8713" width="9.5703125" style="46" bestFit="1" customWidth="1"/>
    <col min="8714" max="8714" width="9.140625" style="46"/>
    <col min="8715" max="8715" width="10.85546875" style="46" customWidth="1"/>
    <col min="8716" max="8961" width="9.140625" style="46"/>
    <col min="8962" max="8962" width="20.42578125" style="46" customWidth="1"/>
    <col min="8963" max="8967" width="10.5703125" style="46" customWidth="1"/>
    <col min="8968" max="8968" width="10.28515625" style="46" customWidth="1"/>
    <col min="8969" max="8969" width="9.5703125" style="46" bestFit="1" customWidth="1"/>
    <col min="8970" max="8970" width="9.140625" style="46"/>
    <col min="8971" max="8971" width="10.85546875" style="46" customWidth="1"/>
    <col min="8972" max="9217" width="9.140625" style="46"/>
    <col min="9218" max="9218" width="20.42578125" style="46" customWidth="1"/>
    <col min="9219" max="9223" width="10.5703125" style="46" customWidth="1"/>
    <col min="9224" max="9224" width="10.28515625" style="46" customWidth="1"/>
    <col min="9225" max="9225" width="9.5703125" style="46" bestFit="1" customWidth="1"/>
    <col min="9226" max="9226" width="9.140625" style="46"/>
    <col min="9227" max="9227" width="10.85546875" style="46" customWidth="1"/>
    <col min="9228" max="9473" width="9.140625" style="46"/>
    <col min="9474" max="9474" width="20.42578125" style="46" customWidth="1"/>
    <col min="9475" max="9479" width="10.5703125" style="46" customWidth="1"/>
    <col min="9480" max="9480" width="10.28515625" style="46" customWidth="1"/>
    <col min="9481" max="9481" width="9.5703125" style="46" bestFit="1" customWidth="1"/>
    <col min="9482" max="9482" width="9.140625" style="46"/>
    <col min="9483" max="9483" width="10.85546875" style="46" customWidth="1"/>
    <col min="9484" max="9729" width="9.140625" style="46"/>
    <col min="9730" max="9730" width="20.42578125" style="46" customWidth="1"/>
    <col min="9731" max="9735" width="10.5703125" style="46" customWidth="1"/>
    <col min="9736" max="9736" width="10.28515625" style="46" customWidth="1"/>
    <col min="9737" max="9737" width="9.5703125" style="46" bestFit="1" customWidth="1"/>
    <col min="9738" max="9738" width="9.140625" style="46"/>
    <col min="9739" max="9739" width="10.85546875" style="46" customWidth="1"/>
    <col min="9740" max="9985" width="9.140625" style="46"/>
    <col min="9986" max="9986" width="20.42578125" style="46" customWidth="1"/>
    <col min="9987" max="9991" width="10.5703125" style="46" customWidth="1"/>
    <col min="9992" max="9992" width="10.28515625" style="46" customWidth="1"/>
    <col min="9993" max="9993" width="9.5703125" style="46" bestFit="1" customWidth="1"/>
    <col min="9994" max="9994" width="9.140625" style="46"/>
    <col min="9995" max="9995" width="10.85546875" style="46" customWidth="1"/>
    <col min="9996" max="10241" width="9.140625" style="46"/>
    <col min="10242" max="10242" width="20.42578125" style="46" customWidth="1"/>
    <col min="10243" max="10247" width="10.5703125" style="46" customWidth="1"/>
    <col min="10248" max="10248" width="10.28515625" style="46" customWidth="1"/>
    <col min="10249" max="10249" width="9.5703125" style="46" bestFit="1" customWidth="1"/>
    <col min="10250" max="10250" width="9.140625" style="46"/>
    <col min="10251" max="10251" width="10.85546875" style="46" customWidth="1"/>
    <col min="10252" max="10497" width="9.140625" style="46"/>
    <col min="10498" max="10498" width="20.42578125" style="46" customWidth="1"/>
    <col min="10499" max="10503" width="10.5703125" style="46" customWidth="1"/>
    <col min="10504" max="10504" width="10.28515625" style="46" customWidth="1"/>
    <col min="10505" max="10505" width="9.5703125" style="46" bestFit="1" customWidth="1"/>
    <col min="10506" max="10506" width="9.140625" style="46"/>
    <col min="10507" max="10507" width="10.85546875" style="46" customWidth="1"/>
    <col min="10508" max="10753" width="9.140625" style="46"/>
    <col min="10754" max="10754" width="20.42578125" style="46" customWidth="1"/>
    <col min="10755" max="10759" width="10.5703125" style="46" customWidth="1"/>
    <col min="10760" max="10760" width="10.28515625" style="46" customWidth="1"/>
    <col min="10761" max="10761" width="9.5703125" style="46" bestFit="1" customWidth="1"/>
    <col min="10762" max="10762" width="9.140625" style="46"/>
    <col min="10763" max="10763" width="10.85546875" style="46" customWidth="1"/>
    <col min="10764" max="11009" width="9.140625" style="46"/>
    <col min="11010" max="11010" width="20.42578125" style="46" customWidth="1"/>
    <col min="11011" max="11015" width="10.5703125" style="46" customWidth="1"/>
    <col min="11016" max="11016" width="10.28515625" style="46" customWidth="1"/>
    <col min="11017" max="11017" width="9.5703125" style="46" bestFit="1" customWidth="1"/>
    <col min="11018" max="11018" width="9.140625" style="46"/>
    <col min="11019" max="11019" width="10.85546875" style="46" customWidth="1"/>
    <col min="11020" max="11265" width="9.140625" style="46"/>
    <col min="11266" max="11266" width="20.42578125" style="46" customWidth="1"/>
    <col min="11267" max="11271" width="10.5703125" style="46" customWidth="1"/>
    <col min="11272" max="11272" width="10.28515625" style="46" customWidth="1"/>
    <col min="11273" max="11273" width="9.5703125" style="46" bestFit="1" customWidth="1"/>
    <col min="11274" max="11274" width="9.140625" style="46"/>
    <col min="11275" max="11275" width="10.85546875" style="46" customWidth="1"/>
    <col min="11276" max="11521" width="9.140625" style="46"/>
    <col min="11522" max="11522" width="20.42578125" style="46" customWidth="1"/>
    <col min="11523" max="11527" width="10.5703125" style="46" customWidth="1"/>
    <col min="11528" max="11528" width="10.28515625" style="46" customWidth="1"/>
    <col min="11529" max="11529" width="9.5703125" style="46" bestFit="1" customWidth="1"/>
    <col min="11530" max="11530" width="9.140625" style="46"/>
    <col min="11531" max="11531" width="10.85546875" style="46" customWidth="1"/>
    <col min="11532" max="11777" width="9.140625" style="46"/>
    <col min="11778" max="11778" width="20.42578125" style="46" customWidth="1"/>
    <col min="11779" max="11783" width="10.5703125" style="46" customWidth="1"/>
    <col min="11784" max="11784" width="10.28515625" style="46" customWidth="1"/>
    <col min="11785" max="11785" width="9.5703125" style="46" bestFit="1" customWidth="1"/>
    <col min="11786" max="11786" width="9.140625" style="46"/>
    <col min="11787" max="11787" width="10.85546875" style="46" customWidth="1"/>
    <col min="11788" max="12033" width="9.140625" style="46"/>
    <col min="12034" max="12034" width="20.42578125" style="46" customWidth="1"/>
    <col min="12035" max="12039" width="10.5703125" style="46" customWidth="1"/>
    <col min="12040" max="12040" width="10.28515625" style="46" customWidth="1"/>
    <col min="12041" max="12041" width="9.5703125" style="46" bestFit="1" customWidth="1"/>
    <col min="12042" max="12042" width="9.140625" style="46"/>
    <col min="12043" max="12043" width="10.85546875" style="46" customWidth="1"/>
    <col min="12044" max="12289" width="9.140625" style="46"/>
    <col min="12290" max="12290" width="20.42578125" style="46" customWidth="1"/>
    <col min="12291" max="12295" width="10.5703125" style="46" customWidth="1"/>
    <col min="12296" max="12296" width="10.28515625" style="46" customWidth="1"/>
    <col min="12297" max="12297" width="9.5703125" style="46" bestFit="1" customWidth="1"/>
    <col min="12298" max="12298" width="9.140625" style="46"/>
    <col min="12299" max="12299" width="10.85546875" style="46" customWidth="1"/>
    <col min="12300" max="12545" width="9.140625" style="46"/>
    <col min="12546" max="12546" width="20.42578125" style="46" customWidth="1"/>
    <col min="12547" max="12551" width="10.5703125" style="46" customWidth="1"/>
    <col min="12552" max="12552" width="10.28515625" style="46" customWidth="1"/>
    <col min="12553" max="12553" width="9.5703125" style="46" bestFit="1" customWidth="1"/>
    <col min="12554" max="12554" width="9.140625" style="46"/>
    <col min="12555" max="12555" width="10.85546875" style="46" customWidth="1"/>
    <col min="12556" max="12801" width="9.140625" style="46"/>
    <col min="12802" max="12802" width="20.42578125" style="46" customWidth="1"/>
    <col min="12803" max="12807" width="10.5703125" style="46" customWidth="1"/>
    <col min="12808" max="12808" width="10.28515625" style="46" customWidth="1"/>
    <col min="12809" max="12809" width="9.5703125" style="46" bestFit="1" customWidth="1"/>
    <col min="12810" max="12810" width="9.140625" style="46"/>
    <col min="12811" max="12811" width="10.85546875" style="46" customWidth="1"/>
    <col min="12812" max="13057" width="9.140625" style="46"/>
    <col min="13058" max="13058" width="20.42578125" style="46" customWidth="1"/>
    <col min="13059" max="13063" width="10.5703125" style="46" customWidth="1"/>
    <col min="13064" max="13064" width="10.28515625" style="46" customWidth="1"/>
    <col min="13065" max="13065" width="9.5703125" style="46" bestFit="1" customWidth="1"/>
    <col min="13066" max="13066" width="9.140625" style="46"/>
    <col min="13067" max="13067" width="10.85546875" style="46" customWidth="1"/>
    <col min="13068" max="13313" width="9.140625" style="46"/>
    <col min="13314" max="13314" width="20.42578125" style="46" customWidth="1"/>
    <col min="13315" max="13319" width="10.5703125" style="46" customWidth="1"/>
    <col min="13320" max="13320" width="10.28515625" style="46" customWidth="1"/>
    <col min="13321" max="13321" width="9.5703125" style="46" bestFit="1" customWidth="1"/>
    <col min="13322" max="13322" width="9.140625" style="46"/>
    <col min="13323" max="13323" width="10.85546875" style="46" customWidth="1"/>
    <col min="13324" max="13569" width="9.140625" style="46"/>
    <col min="13570" max="13570" width="20.42578125" style="46" customWidth="1"/>
    <col min="13571" max="13575" width="10.5703125" style="46" customWidth="1"/>
    <col min="13576" max="13576" width="10.28515625" style="46" customWidth="1"/>
    <col min="13577" max="13577" width="9.5703125" style="46" bestFit="1" customWidth="1"/>
    <col min="13578" max="13578" width="9.140625" style="46"/>
    <col min="13579" max="13579" width="10.85546875" style="46" customWidth="1"/>
    <col min="13580" max="13825" width="9.140625" style="46"/>
    <col min="13826" max="13826" width="20.42578125" style="46" customWidth="1"/>
    <col min="13827" max="13831" width="10.5703125" style="46" customWidth="1"/>
    <col min="13832" max="13832" width="10.28515625" style="46" customWidth="1"/>
    <col min="13833" max="13833" width="9.5703125" style="46" bestFit="1" customWidth="1"/>
    <col min="13834" max="13834" width="9.140625" style="46"/>
    <col min="13835" max="13835" width="10.85546875" style="46" customWidth="1"/>
    <col min="13836" max="14081" width="9.140625" style="46"/>
    <col min="14082" max="14082" width="20.42578125" style="46" customWidth="1"/>
    <col min="14083" max="14087" width="10.5703125" style="46" customWidth="1"/>
    <col min="14088" max="14088" width="10.28515625" style="46" customWidth="1"/>
    <col min="14089" max="14089" width="9.5703125" style="46" bestFit="1" customWidth="1"/>
    <col min="14090" max="14090" width="9.140625" style="46"/>
    <col min="14091" max="14091" width="10.85546875" style="46" customWidth="1"/>
    <col min="14092" max="14337" width="9.140625" style="46"/>
    <col min="14338" max="14338" width="20.42578125" style="46" customWidth="1"/>
    <col min="14339" max="14343" width="10.5703125" style="46" customWidth="1"/>
    <col min="14344" max="14344" width="10.28515625" style="46" customWidth="1"/>
    <col min="14345" max="14345" width="9.5703125" style="46" bestFit="1" customWidth="1"/>
    <col min="14346" max="14346" width="9.140625" style="46"/>
    <col min="14347" max="14347" width="10.85546875" style="46" customWidth="1"/>
    <col min="14348" max="14593" width="9.140625" style="46"/>
    <col min="14594" max="14594" width="20.42578125" style="46" customWidth="1"/>
    <col min="14595" max="14599" width="10.5703125" style="46" customWidth="1"/>
    <col min="14600" max="14600" width="10.28515625" style="46" customWidth="1"/>
    <col min="14601" max="14601" width="9.5703125" style="46" bestFit="1" customWidth="1"/>
    <col min="14602" max="14602" width="9.140625" style="46"/>
    <col min="14603" max="14603" width="10.85546875" style="46" customWidth="1"/>
    <col min="14604" max="14849" width="9.140625" style="46"/>
    <col min="14850" max="14850" width="20.42578125" style="46" customWidth="1"/>
    <col min="14851" max="14855" width="10.5703125" style="46" customWidth="1"/>
    <col min="14856" max="14856" width="10.28515625" style="46" customWidth="1"/>
    <col min="14857" max="14857" width="9.5703125" style="46" bestFit="1" customWidth="1"/>
    <col min="14858" max="14858" width="9.140625" style="46"/>
    <col min="14859" max="14859" width="10.85546875" style="46" customWidth="1"/>
    <col min="14860" max="15105" width="9.140625" style="46"/>
    <col min="15106" max="15106" width="20.42578125" style="46" customWidth="1"/>
    <col min="15107" max="15111" width="10.5703125" style="46" customWidth="1"/>
    <col min="15112" max="15112" width="10.28515625" style="46" customWidth="1"/>
    <col min="15113" max="15113" width="9.5703125" style="46" bestFit="1" customWidth="1"/>
    <col min="15114" max="15114" width="9.140625" style="46"/>
    <col min="15115" max="15115" width="10.85546875" style="46" customWidth="1"/>
    <col min="15116" max="15361" width="9.140625" style="46"/>
    <col min="15362" max="15362" width="20.42578125" style="46" customWidth="1"/>
    <col min="15363" max="15367" width="10.5703125" style="46" customWidth="1"/>
    <col min="15368" max="15368" width="10.28515625" style="46" customWidth="1"/>
    <col min="15369" max="15369" width="9.5703125" style="46" bestFit="1" customWidth="1"/>
    <col min="15370" max="15370" width="9.140625" style="46"/>
    <col min="15371" max="15371" width="10.85546875" style="46" customWidth="1"/>
    <col min="15372" max="15617" width="9.140625" style="46"/>
    <col min="15618" max="15618" width="20.42578125" style="46" customWidth="1"/>
    <col min="15619" max="15623" width="10.5703125" style="46" customWidth="1"/>
    <col min="15624" max="15624" width="10.28515625" style="46" customWidth="1"/>
    <col min="15625" max="15625" width="9.5703125" style="46" bestFit="1" customWidth="1"/>
    <col min="15626" max="15626" width="9.140625" style="46"/>
    <col min="15627" max="15627" width="10.85546875" style="46" customWidth="1"/>
    <col min="15628" max="15873" width="9.140625" style="46"/>
    <col min="15874" max="15874" width="20.42578125" style="46" customWidth="1"/>
    <col min="15875" max="15879" width="10.5703125" style="46" customWidth="1"/>
    <col min="15880" max="15880" width="10.28515625" style="46" customWidth="1"/>
    <col min="15881" max="15881" width="9.5703125" style="46" bestFit="1" customWidth="1"/>
    <col min="15882" max="15882" width="9.140625" style="46"/>
    <col min="15883" max="15883" width="10.85546875" style="46" customWidth="1"/>
    <col min="15884" max="16129" width="9.140625" style="46"/>
    <col min="16130" max="16130" width="20.42578125" style="46" customWidth="1"/>
    <col min="16131" max="16135" width="10.5703125" style="46" customWidth="1"/>
    <col min="16136" max="16136" width="10.28515625" style="46" customWidth="1"/>
    <col min="16137" max="16137" width="9.5703125" style="46" bestFit="1" customWidth="1"/>
    <col min="16138" max="16138" width="9.140625" style="46"/>
    <col min="16139" max="16139" width="10.85546875" style="46" customWidth="1"/>
    <col min="16140" max="16384" width="9.140625" style="46"/>
  </cols>
  <sheetData>
    <row r="1" spans="1:8" s="41" customFormat="1" ht="15.75" x14ac:dyDescent="0.25">
      <c r="A1" s="41" t="s">
        <v>60</v>
      </c>
      <c r="C1" s="42"/>
      <c r="F1" s="43"/>
      <c r="G1" s="43"/>
    </row>
    <row r="2" spans="1:8" x14ac:dyDescent="0.2">
      <c r="A2" s="44" t="s">
        <v>115</v>
      </c>
    </row>
    <row r="3" spans="1:8" x14ac:dyDescent="0.2">
      <c r="A3" s="44" t="s">
        <v>49</v>
      </c>
      <c r="B3" s="44" t="s">
        <v>65</v>
      </c>
      <c r="C3" s="45" t="s">
        <v>53</v>
      </c>
      <c r="D3" s="45" t="s">
        <v>52</v>
      </c>
      <c r="E3" s="44" t="s">
        <v>54</v>
      </c>
      <c r="F3" s="46" t="s">
        <v>61</v>
      </c>
      <c r="G3" s="44" t="s">
        <v>218</v>
      </c>
    </row>
    <row r="4" spans="1:8" x14ac:dyDescent="0.2">
      <c r="A4" s="85" t="s">
        <v>45</v>
      </c>
      <c r="B4" s="46">
        <v>1.3460000000000001</v>
      </c>
      <c r="C4" s="47">
        <f>B4/$B$11</f>
        <v>2.5813677413415826E-2</v>
      </c>
      <c r="D4" s="47">
        <f>1-EXP(-B4*1)</f>
        <v>0.73972070162144288</v>
      </c>
      <c r="E4" s="176">
        <f>1-EXP(-C4*2)</f>
        <v>5.0317304414940089E-2</v>
      </c>
      <c r="G4" s="46">
        <f>SQRT(E4*(1-E4)/3654)</f>
        <v>3.6162935303248982E-3</v>
      </c>
    </row>
    <row r="5" spans="1:8" x14ac:dyDescent="0.2">
      <c r="A5" s="85" t="s">
        <v>50</v>
      </c>
      <c r="B5" s="46">
        <v>6.6000000000000003E-2</v>
      </c>
      <c r="C5" s="47">
        <f>B5/$B$11</f>
        <v>1.2657523843131089E-3</v>
      </c>
      <c r="D5" s="47">
        <f>1-EXP(-B5*1)</f>
        <v>6.3869135708381153E-2</v>
      </c>
      <c r="E5" s="176">
        <f>1-EXP(-C5*2)</f>
        <v>2.5283032125840155E-3</v>
      </c>
      <c r="G5" s="46">
        <f>SQRT(E5*(1-E5)/3654)</f>
        <v>8.3076960242106613E-4</v>
      </c>
    </row>
    <row r="6" spans="1:8" x14ac:dyDescent="0.2">
      <c r="A6" s="85" t="s">
        <v>51</v>
      </c>
      <c r="B6" s="46">
        <v>6.2E-2</v>
      </c>
      <c r="C6" s="47">
        <f>B6/$B$11</f>
        <v>1.1890401185971628E-3</v>
      </c>
      <c r="D6" s="47">
        <f>1-EXP(-B6*1)</f>
        <v>6.011711320891111E-2</v>
      </c>
      <c r="E6" s="176">
        <f>1-EXP(-C6*2)</f>
        <v>2.3752548445009625E-3</v>
      </c>
      <c r="G6" s="46">
        <f>SQRT(E6*(1-E6)/3654)</f>
        <v>8.0529395900273877E-4</v>
      </c>
    </row>
    <row r="7" spans="1:8" x14ac:dyDescent="0.2">
      <c r="A7" s="85" t="s">
        <v>48</v>
      </c>
      <c r="C7" s="47">
        <f>(-LN(1-F7)/30)*7</f>
        <v>5.8596301901842427E-3</v>
      </c>
      <c r="E7" s="176">
        <f>1-EXP(-C7*2)</f>
        <v>1.1650857320283259E-2</v>
      </c>
      <c r="F7" s="46">
        <v>2.4799999999999999E-2</v>
      </c>
      <c r="G7" s="46">
        <f>SQRT(E7*(1-E7)/3654)</f>
        <v>1.7752105300022241E-3</v>
      </c>
    </row>
    <row r="8" spans="1:8" x14ac:dyDescent="0.2">
      <c r="A8" s="85" t="s">
        <v>64</v>
      </c>
      <c r="B8" s="46">
        <f>Parameters!B18/100</f>
        <v>4.0000000000000001E-3</v>
      </c>
      <c r="C8" s="47">
        <f>B8/B11</f>
        <v>7.6712265715945998E-5</v>
      </c>
      <c r="E8" s="177">
        <f>1-EXP(-H8*2)</f>
        <v>5.5152087638544733E-3</v>
      </c>
      <c r="F8" s="46">
        <v>1.0999999999999999E-2</v>
      </c>
      <c r="G8" s="46">
        <f>SQRT(E8*(1-E8)/3654)</f>
        <v>1.2251683793604768E-3</v>
      </c>
      <c r="H8" s="46">
        <f>-LN(1-F8)/4</f>
        <v>2.765236839856237E-3</v>
      </c>
    </row>
    <row r="10" spans="1:8" x14ac:dyDescent="0.2">
      <c r="A10" s="46" t="s">
        <v>55</v>
      </c>
      <c r="B10" s="46">
        <v>1</v>
      </c>
    </row>
    <row r="11" spans="1:8" x14ac:dyDescent="0.2">
      <c r="A11" s="46" t="s">
        <v>56</v>
      </c>
      <c r="B11" s="46">
        <v>52.142899999999997</v>
      </c>
    </row>
    <row r="13" spans="1:8" x14ac:dyDescent="0.2">
      <c r="A13" s="44" t="s">
        <v>117</v>
      </c>
    </row>
    <row r="14" spans="1:8" x14ac:dyDescent="0.2">
      <c r="A14" s="44" t="s">
        <v>49</v>
      </c>
      <c r="B14" s="44" t="s">
        <v>110</v>
      </c>
      <c r="C14" s="45" t="s">
        <v>53</v>
      </c>
      <c r="D14" s="45" t="s">
        <v>52</v>
      </c>
      <c r="E14" s="44" t="s">
        <v>54</v>
      </c>
      <c r="F14" s="46" t="s">
        <v>61</v>
      </c>
      <c r="G14" s="44" t="s">
        <v>218</v>
      </c>
    </row>
    <row r="15" spans="1:8" x14ac:dyDescent="0.2">
      <c r="A15" s="85" t="s">
        <v>45</v>
      </c>
      <c r="B15" s="46">
        <v>0.88</v>
      </c>
      <c r="C15" s="47">
        <f>B15/($B$22*4)</f>
        <v>5.0630114792278441E-2</v>
      </c>
      <c r="D15" s="47">
        <f>1-EXP(-B15*1)</f>
        <v>0.58521708831841868</v>
      </c>
      <c r="E15" s="176">
        <f>1-EXP(-C15*2)</f>
        <v>9.6302166627487917E-2</v>
      </c>
      <c r="G15" s="46">
        <f>SQRT(E15*(1-E15)/3654)</f>
        <v>4.8802871720695189E-3</v>
      </c>
    </row>
    <row r="16" spans="1:8" x14ac:dyDescent="0.2">
      <c r="A16" s="85" t="s">
        <v>50</v>
      </c>
      <c r="B16" s="46">
        <v>0.02</v>
      </c>
      <c r="C16" s="47">
        <f>B16/($B$22*4)</f>
        <v>1.1506844270972373E-3</v>
      </c>
      <c r="D16" s="47">
        <f>1-EXP(-B16*1)</f>
        <v>1.9801326693244747E-2</v>
      </c>
      <c r="E16" s="176">
        <f>1-EXP(-C16*2)</f>
        <v>2.2987227351808359E-3</v>
      </c>
      <c r="G16" s="46">
        <f>SQRT(E16*(1-E16)/3654)</f>
        <v>7.922446008992222E-4</v>
      </c>
    </row>
    <row r="17" spans="1:8" x14ac:dyDescent="0.2">
      <c r="A17" s="85" t="s">
        <v>51</v>
      </c>
      <c r="B17" s="46">
        <v>0.02</v>
      </c>
      <c r="C17" s="47">
        <f>B17/($B$22*4)</f>
        <v>1.1506844270972373E-3</v>
      </c>
      <c r="D17" s="47">
        <f>1-EXP(-B17*1)</f>
        <v>1.9801326693244747E-2</v>
      </c>
      <c r="E17" s="176">
        <f>1-EXP(-C17*2)</f>
        <v>2.2987227351808359E-3</v>
      </c>
      <c r="G17" s="46">
        <f>SQRT(E17*(1-E17)/3654)</f>
        <v>7.922446008992222E-4</v>
      </c>
    </row>
    <row r="18" spans="1:8" x14ac:dyDescent="0.2">
      <c r="A18" s="85" t="s">
        <v>48</v>
      </c>
      <c r="C18" s="47">
        <f>C7/2</f>
        <v>2.9298150950921214E-3</v>
      </c>
      <c r="E18" s="176">
        <f>1-EXP(-C18*2)</f>
        <v>5.8424960401310955E-3</v>
      </c>
      <c r="F18" s="46">
        <v>2.4799999999999999E-2</v>
      </c>
      <c r="G18" s="46">
        <f>SQRT(E18*(1-E18)/3654)</f>
        <v>1.2607893723027173E-3</v>
      </c>
    </row>
    <row r="19" spans="1:8" x14ac:dyDescent="0.2">
      <c r="A19" s="85" t="s">
        <v>64</v>
      </c>
      <c r="B19" s="46">
        <v>4.0000000000000001E-3</v>
      </c>
      <c r="C19" s="47">
        <f>B19/B11</f>
        <v>7.6712265715945998E-5</v>
      </c>
      <c r="E19" s="176">
        <f>1-EXP(-C19*2)</f>
        <v>1.5341276249036806E-4</v>
      </c>
      <c r="F19" s="46">
        <v>1.0999999999999999E-2</v>
      </c>
      <c r="G19" s="46">
        <f>SQRT(E19*(1-E19)/3654)</f>
        <v>2.0488641239820149E-4</v>
      </c>
    </row>
    <row r="20" spans="1:8" x14ac:dyDescent="0.2">
      <c r="A20" s="85"/>
      <c r="E20" s="84"/>
    </row>
    <row r="21" spans="1:8" x14ac:dyDescent="0.2">
      <c r="A21" s="46" t="s">
        <v>111</v>
      </c>
      <c r="B21" s="46">
        <v>1</v>
      </c>
      <c r="E21" s="84"/>
    </row>
    <row r="22" spans="1:8" x14ac:dyDescent="0.2">
      <c r="A22" s="46" t="s">
        <v>56</v>
      </c>
      <c r="B22" s="46">
        <v>4.3452400000000004</v>
      </c>
      <c r="E22" s="84">
        <f>0.96*3654</f>
        <v>3507.8399999999997</v>
      </c>
    </row>
    <row r="23" spans="1:8" x14ac:dyDescent="0.2">
      <c r="E23" s="84"/>
    </row>
    <row r="24" spans="1:8" x14ac:dyDescent="0.2">
      <c r="A24" s="44" t="s">
        <v>116</v>
      </c>
    </row>
    <row r="25" spans="1:8" x14ac:dyDescent="0.2">
      <c r="A25" s="44" t="s">
        <v>49</v>
      </c>
      <c r="B25" s="44" t="s">
        <v>113</v>
      </c>
      <c r="C25" s="45" t="s">
        <v>53</v>
      </c>
      <c r="D25" s="45" t="s">
        <v>52</v>
      </c>
      <c r="E25" s="44" t="s">
        <v>54</v>
      </c>
      <c r="F25" s="46" t="s">
        <v>61</v>
      </c>
      <c r="G25" s="44" t="s">
        <v>218</v>
      </c>
      <c r="H25" s="46" t="s">
        <v>137</v>
      </c>
    </row>
    <row r="26" spans="1:8" x14ac:dyDescent="0.2">
      <c r="A26" s="85" t="s">
        <v>45</v>
      </c>
      <c r="B26" s="46">
        <v>0.92</v>
      </c>
      <c r="C26" s="47">
        <f>B26/($B$22*4)</f>
        <v>5.2931483646472918E-2</v>
      </c>
      <c r="D26" s="47">
        <f>1-EXP(-B26*1)</f>
        <v>0.60148095891548592</v>
      </c>
      <c r="E26" s="175">
        <f t="shared" ref="E26:E31" si="0">1-EXP(-C26*2)</f>
        <v>0.10045209288469181</v>
      </c>
      <c r="G26" s="46">
        <f>SQRT(E26*(1-E26)/1984)</f>
        <v>6.7487106713574616E-3</v>
      </c>
    </row>
    <row r="27" spans="1:8" x14ac:dyDescent="0.2">
      <c r="A27" s="85" t="s">
        <v>50</v>
      </c>
      <c r="B27" s="46">
        <v>0.05</v>
      </c>
      <c r="C27" s="47">
        <f>B27/($B$22*4)</f>
        <v>2.8767110677430934E-3</v>
      </c>
      <c r="D27" s="47">
        <f>1-EXP(-B27*1)</f>
        <v>4.8770575499285984E-2</v>
      </c>
      <c r="E27" s="175">
        <f t="shared" si="0"/>
        <v>5.7369028982502401E-3</v>
      </c>
      <c r="G27" s="46">
        <f>SQRT(E27*(1-E27)/1984)</f>
        <v>1.6955811348240799E-3</v>
      </c>
    </row>
    <row r="28" spans="1:8" x14ac:dyDescent="0.2">
      <c r="A28" s="85" t="s">
        <v>51</v>
      </c>
      <c r="B28" s="46">
        <v>0.02</v>
      </c>
      <c r="C28" s="47">
        <f>B28/($B$22*4)</f>
        <v>1.1506844270972373E-3</v>
      </c>
      <c r="D28" s="47">
        <f>1-EXP(-B28*1)</f>
        <v>1.9801326693244747E-2</v>
      </c>
      <c r="E28" s="175">
        <f t="shared" si="0"/>
        <v>2.2987227351808359E-3</v>
      </c>
      <c r="G28" s="46">
        <f>SQRT(E28*(1-E28)/1984)</f>
        <v>1.0751590769789751E-3</v>
      </c>
    </row>
    <row r="29" spans="1:8" x14ac:dyDescent="0.2">
      <c r="A29" s="85" t="s">
        <v>48</v>
      </c>
      <c r="C29" s="47">
        <f>(-LN(1-F29)/30)*7</f>
        <v>5.8596301901842427E-3</v>
      </c>
      <c r="E29" s="175">
        <f t="shared" si="0"/>
        <v>1.1650857320283259E-2</v>
      </c>
      <c r="F29" s="46">
        <v>2.4799999999999999E-2</v>
      </c>
      <c r="G29" s="46">
        <f>SQRT(E29*(1-E29)/1984)</f>
        <v>2.4091470143364686E-3</v>
      </c>
    </row>
    <row r="30" spans="1:8" x14ac:dyDescent="0.2">
      <c r="A30" s="85" t="s">
        <v>64</v>
      </c>
      <c r="B30" s="46">
        <f>B8</f>
        <v>4.0000000000000001E-3</v>
      </c>
      <c r="C30" s="47">
        <f>B30/B11</f>
        <v>7.6712265715945998E-5</v>
      </c>
      <c r="E30" s="175">
        <f t="shared" si="0"/>
        <v>1.5341276249036806E-4</v>
      </c>
      <c r="F30" s="46">
        <v>1.0999999999999999E-2</v>
      </c>
      <c r="G30" s="46">
        <f>SQRT(E30*(1-E30)/1984)</f>
        <v>2.7805236638981583E-4</v>
      </c>
    </row>
    <row r="31" spans="1:8" x14ac:dyDescent="0.2">
      <c r="A31" s="85" t="s">
        <v>138</v>
      </c>
      <c r="C31" s="47">
        <f>H31/B11</f>
        <v>3.3369835586436504E-2</v>
      </c>
      <c r="E31" s="175">
        <f t="shared" si="0"/>
        <v>6.4561308700971654E-2</v>
      </c>
      <c r="H31" s="46">
        <v>1.74</v>
      </c>
    </row>
    <row r="33" spans="1:7" x14ac:dyDescent="0.2">
      <c r="A33" s="44" t="s">
        <v>112</v>
      </c>
    </row>
    <row r="34" spans="1:7" x14ac:dyDescent="0.2">
      <c r="B34" s="44" t="s">
        <v>65</v>
      </c>
      <c r="C34" s="45" t="s">
        <v>53</v>
      </c>
      <c r="D34" s="45" t="s">
        <v>52</v>
      </c>
      <c r="E34" s="44" t="s">
        <v>54</v>
      </c>
      <c r="F34" s="46" t="s">
        <v>61</v>
      </c>
      <c r="G34" s="44" t="s">
        <v>218</v>
      </c>
    </row>
    <row r="35" spans="1:7" x14ac:dyDescent="0.2">
      <c r="A35" s="46" t="s">
        <v>31</v>
      </c>
      <c r="B35" s="46">
        <f>-LN(1-D35)/1</f>
        <v>0.67334455326376563</v>
      </c>
      <c r="C35" s="99">
        <f>B35/B11</f>
        <v>1.2913446572088734E-2</v>
      </c>
      <c r="D35" s="46">
        <v>0.49</v>
      </c>
      <c r="E35" s="84">
        <f>1-EXP(-C35*2)</f>
        <v>2.5496231708073913E-2</v>
      </c>
      <c r="G35" s="46">
        <f>SQRT(E35*(1-E35)/113)</f>
        <v>1.4828271811883488E-2</v>
      </c>
    </row>
    <row r="36" spans="1:7" x14ac:dyDescent="0.2">
      <c r="A36" s="46" t="s">
        <v>114</v>
      </c>
      <c r="B36" s="46">
        <f>-LN(1-D36)/1</f>
        <v>0.9942522733438669</v>
      </c>
      <c r="C36" s="99">
        <f>B36/B11</f>
        <v>1.9067836145359521E-2</v>
      </c>
      <c r="D36" s="46">
        <v>0.63</v>
      </c>
      <c r="E36" s="84">
        <f>1-EXP(-C36*2)</f>
        <v>3.7417663718882443E-2</v>
      </c>
      <c r="G36" s="46">
        <f>SQRT(E36*(1-E36)/106)</f>
        <v>1.8433353220454196E-2</v>
      </c>
    </row>
    <row r="37" spans="1:7" x14ac:dyDescent="0.2">
      <c r="A37" s="46" t="s">
        <v>134</v>
      </c>
      <c r="B37" s="46">
        <f>-LN(1-D37)/1</f>
        <v>0.15082288973458366</v>
      </c>
      <c r="C37" s="99">
        <f>B37/B11</f>
        <v>2.8924913983415512E-3</v>
      </c>
      <c r="D37" s="46">
        <v>0.14000000000000001</v>
      </c>
      <c r="E37" s="84">
        <f>1-EXP(-C37*2)</f>
        <v>5.7682820038231775E-3</v>
      </c>
      <c r="G37" s="46">
        <f>SQRT(E37*(1-E37)/87)</f>
        <v>8.1190912566542726E-3</v>
      </c>
    </row>
    <row r="38" spans="1:7" x14ac:dyDescent="0.2">
      <c r="A38" s="46" t="s">
        <v>135</v>
      </c>
      <c r="B38" s="46">
        <f>-LN(1-D38)/1</f>
        <v>0.18632957819149348</v>
      </c>
      <c r="C38" s="99">
        <f>B38/B11</f>
        <v>3.5734410282414956E-3</v>
      </c>
      <c r="D38" s="46">
        <v>0.17</v>
      </c>
      <c r="E38" s="84">
        <f>1-EXP(-C38*2)</f>
        <v>7.1214038276825598E-3</v>
      </c>
      <c r="G38" s="46">
        <f>SQRT(E38*(1-E38)/93)</f>
        <v>8.7194563281276331E-3</v>
      </c>
    </row>
  </sheetData>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1576"/>
  <sheetViews>
    <sheetView topLeftCell="G1539" workbookViewId="0">
      <selection activeCell="U1572" sqref="U1572"/>
    </sheetView>
  </sheetViews>
  <sheetFormatPr defaultRowHeight="15" x14ac:dyDescent="0.25"/>
  <cols>
    <col min="1" max="1" width="9.140625" style="4"/>
    <col min="2" max="2" width="4.7109375" style="29" customWidth="1"/>
    <col min="3" max="3" width="10" style="29" bestFit="1" customWidth="1"/>
    <col min="4" max="4" width="9.140625" style="4"/>
    <col min="5" max="5" width="12.7109375" style="4"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6" width="12.140625" style="4" customWidth="1"/>
    <col min="27" max="27" width="11" style="4" bestFit="1" customWidth="1"/>
    <col min="28" max="28" width="9" style="4" bestFit="1" customWidth="1"/>
    <col min="29" max="16384" width="9.140625" style="4"/>
  </cols>
  <sheetData>
    <row r="1" spans="1:28" ht="15.75" x14ac:dyDescent="0.25">
      <c r="A1" s="40" t="s">
        <v>19</v>
      </c>
      <c r="M1" s="35"/>
    </row>
    <row r="2" spans="1:28" ht="15.75" x14ac:dyDescent="0.25">
      <c r="A2" s="40"/>
      <c r="F2" s="103"/>
      <c r="I2" s="103"/>
      <c r="J2" s="103"/>
      <c r="K2" s="103"/>
      <c r="M2" s="97"/>
      <c r="N2" s="97"/>
      <c r="O2" s="97"/>
      <c r="P2" s="97"/>
      <c r="Q2" s="97"/>
      <c r="R2" s="106">
        <f>G7+H7+I7+N7+O7+P7</f>
        <v>108.29425039860608</v>
      </c>
      <c r="S2" s="106">
        <f>S7+L7</f>
        <v>889.28786501352545</v>
      </c>
      <c r="T2" s="103">
        <f>S2+R2</f>
        <v>997.58211541213154</v>
      </c>
    </row>
    <row r="3" spans="1:28" x14ac:dyDescent="0.25">
      <c r="B3" s="39"/>
      <c r="E3" s="38" t="s">
        <v>136</v>
      </c>
      <c r="F3" s="38"/>
      <c r="G3" s="38"/>
      <c r="H3" s="38"/>
      <c r="I3" s="38"/>
      <c r="J3" s="38"/>
      <c r="K3" s="38"/>
      <c r="L3" s="38"/>
      <c r="M3" s="37"/>
      <c r="N3" s="37"/>
      <c r="O3" s="37"/>
      <c r="P3" s="37"/>
      <c r="Q3" s="37"/>
      <c r="R3" s="37"/>
      <c r="S3" s="37"/>
      <c r="T3" s="37"/>
      <c r="U3" s="38"/>
      <c r="V3" s="38"/>
      <c r="W3" s="37"/>
      <c r="X3" s="178" t="s">
        <v>241</v>
      </c>
      <c r="Y3" s="37"/>
      <c r="Z3" s="37"/>
      <c r="AA3" s="178" t="s">
        <v>242</v>
      </c>
      <c r="AB3" s="37"/>
    </row>
    <row r="4" spans="1:28" ht="12.75" x14ac:dyDescent="0.2">
      <c r="A4" s="23" t="s">
        <v>18</v>
      </c>
      <c r="B4" s="36"/>
      <c r="C4" s="36" t="s">
        <v>17</v>
      </c>
      <c r="E4" s="23" t="s">
        <v>136</v>
      </c>
      <c r="F4" s="23" t="s">
        <v>126</v>
      </c>
      <c r="G4" s="23" t="s">
        <v>139</v>
      </c>
      <c r="H4" s="23" t="s">
        <v>140</v>
      </c>
      <c r="I4" s="23" t="s">
        <v>141</v>
      </c>
      <c r="J4" s="23" t="s">
        <v>157</v>
      </c>
      <c r="K4" s="23" t="s">
        <v>158</v>
      </c>
      <c r="L4" s="23" t="s">
        <v>145</v>
      </c>
      <c r="M4" s="23" t="s">
        <v>125</v>
      </c>
      <c r="N4" s="23" t="s">
        <v>142</v>
      </c>
      <c r="O4" s="23" t="s">
        <v>143</v>
      </c>
      <c r="P4" s="23" t="s">
        <v>144</v>
      </c>
      <c r="Q4" s="23" t="s">
        <v>161</v>
      </c>
      <c r="R4" s="23" t="s">
        <v>160</v>
      </c>
      <c r="S4" s="23" t="s">
        <v>159</v>
      </c>
      <c r="T4" s="23" t="s">
        <v>46</v>
      </c>
      <c r="U4" s="23" t="s">
        <v>47</v>
      </c>
      <c r="V4" s="23" t="s">
        <v>16</v>
      </c>
      <c r="W4" s="23" t="s">
        <v>10</v>
      </c>
      <c r="X4" s="23" t="s">
        <v>235</v>
      </c>
      <c r="Y4" s="23" t="s">
        <v>224</v>
      </c>
      <c r="Z4" s="23" t="s">
        <v>10</v>
      </c>
      <c r="AA4" s="23" t="s">
        <v>235</v>
      </c>
      <c r="AB4" s="23" t="s">
        <v>224</v>
      </c>
    </row>
    <row r="5" spans="1:28" ht="12.75" x14ac:dyDescent="0.2">
      <c r="B5" s="4"/>
      <c r="C5" s="35"/>
    </row>
    <row r="6" spans="1:28" x14ac:dyDescent="0.25">
      <c r="A6" s="4">
        <v>0</v>
      </c>
      <c r="E6" s="33">
        <v>1000</v>
      </c>
      <c r="F6" s="33"/>
      <c r="G6" s="33"/>
      <c r="H6" s="33"/>
      <c r="I6" s="33"/>
      <c r="J6" s="33"/>
      <c r="K6" s="33"/>
      <c r="L6" s="33"/>
      <c r="M6" s="33"/>
      <c r="N6" s="33"/>
      <c r="O6" s="33"/>
      <c r="P6" s="33"/>
      <c r="Q6" s="33"/>
      <c r="R6" s="33"/>
      <c r="S6" s="33"/>
      <c r="T6" s="33">
        <f>S6+J6</f>
        <v>0</v>
      </c>
      <c r="U6" s="33">
        <f>K6+R6</f>
        <v>0</v>
      </c>
      <c r="V6" s="32">
        <f>SUM(F6,M6)</f>
        <v>0</v>
      </c>
      <c r="W6" s="100">
        <f>(cNES)*E6</f>
        <v>112920</v>
      </c>
      <c r="X6" s="30"/>
      <c r="Y6" s="34"/>
      <c r="Z6" s="30"/>
      <c r="AA6" s="30"/>
    </row>
    <row r="7" spans="1:28" x14ac:dyDescent="0.25">
      <c r="A7" s="4">
        <v>1</v>
      </c>
      <c r="C7" s="105">
        <f>IF(male=0,VLOOKUP((($A$5:$A$1570/'Life tables'!$I$2)*2)+age,lifetable,13,1),IF(male=1,VLOOKUP((($A$5:$A$1570/'Life tables'!$I$2)*2)+age,lifetable,10,1),"error"))</f>
        <v>6.5412459982261417E-5</v>
      </c>
      <c r="E7" s="95"/>
      <c r="F7" s="96">
        <f t="shared" ref="F7:F70" si="0">E6*(1-pCAUC)+(L6+G6+H6+I6 )*(1-pCAUC)+(S6+N6+O6+P6)*(pUAUC)</f>
        <v>974.50376829192612</v>
      </c>
      <c r="G7" s="96">
        <f t="shared" ref="G7:G70" si="1">F7*(rrOSEX)</f>
        <v>97.890943048942745</v>
      </c>
      <c r="H7" s="96">
        <f t="shared" ref="H7:H70" si="2">F7*rrEREX</f>
        <v>5.5906334926697312</v>
      </c>
      <c r="I7" s="96">
        <f t="shared" ref="I7:I70" si="3">F7*rrHOEX</f>
        <v>2.2401139676920478</v>
      </c>
      <c r="J7" s="96">
        <f t="shared" ref="J7:J70" si="4">F7*mr + G7*mr + H7*mr+I7*mr</f>
        <v>7.0660204595655474E-2</v>
      </c>
      <c r="K7" s="96">
        <f t="shared" ref="K7:K70" si="5">F7*amr + I7*amrHOEX</f>
        <v>2.3407940448385949</v>
      </c>
      <c r="L7" s="96">
        <f>F7-SUM(G7:K7)</f>
        <v>866.37062353318731</v>
      </c>
      <c r="M7" s="96">
        <f t="shared" ref="M7:M70" si="6">E6*pCAUC+(L6+G6+H6+I6)*pCAUC+(S6+N6+O6+P6)*(1-pUAUC)</f>
        <v>25.496231708073914</v>
      </c>
      <c r="N7" s="96">
        <f t="shared" ref="N7:N70" si="7">M7*rrOSEXc</f>
        <v>2.455342354323975</v>
      </c>
      <c r="O7" s="96">
        <f t="shared" ref="O7:O70" si="8">M7*rrEREXc</f>
        <v>5.8608767488788023E-2</v>
      </c>
      <c r="P7" s="96">
        <f t="shared" ref="P7:P70" si="9">M7*rrHOEXc</f>
        <v>5.8608767488788023E-2</v>
      </c>
      <c r="Q7" s="96">
        <f t="shared" ref="Q7:Q70" si="10">M7*mr + N7*mr + O7*mr+P7*mr</f>
        <v>1.8360487071137582E-3</v>
      </c>
      <c r="R7" s="96">
        <f t="shared" ref="R7:R70" si="11">M7*amrc + P7*amrHOEX</f>
        <v>4.5942897271596594E-3</v>
      </c>
      <c r="S7" s="96">
        <f>M7-SUM(N7:R7)</f>
        <v>22.917241480338088</v>
      </c>
      <c r="T7" s="96">
        <f>J7+Q7+T6</f>
        <v>7.2496253302769237E-2</v>
      </c>
      <c r="U7" s="96">
        <f>K7+R7+U6</f>
        <v>2.3453883345657545</v>
      </c>
      <c r="V7" s="32">
        <f>SUM(G7:I7,L7,N7,O7,P7,S7,T7,U7)</f>
        <v>1000</v>
      </c>
      <c r="W7" s="100">
        <f>(cNES*L7+(cNES+cOSEX)*G7+(cNES+cEREX)*H7+(cNES+cHOEX)*I7+(cNES+cNES)*S7+(cNES+cOSEX)*N7+(cNES+cEREX)*O7+(cNES+cHOEX)*P7)/(1+cDR)^((cycle + 0.5)/('Life tables'!$I$2/2))</f>
        <v>159044.9947966309</v>
      </c>
      <c r="X7" s="107">
        <f>((L7+G7+H7+I7+N7+O7+P7+S7)/('Life tables'!$I$2/2))/(1+oDR)^(((cycle + 0.5)/('Life tables'!$I$2/2)))</f>
        <v>38.230629599748397</v>
      </c>
      <c r="Y7" s="31">
        <f>((uNES*L7+ uOCEX*G7+uEREX*H7+uHOEX*I7+uNES*S7+ uOCEX*N7+uEREX*O7+uHOEX*P7)/('Life tables'!$I$2/2))/(1+oDR)^(((cycle + 0.5)/('Life tables'!$I$2/2)))</f>
        <v>25.159502534197159</v>
      </c>
      <c r="Z7" s="100">
        <f t="shared" ref="Z7:Z70" si="12">(cNES*L7+(cNES+cOSEX)*G7+(cNES+cEREX)*H7+(cNES+cHOEX)*I7+(cNES+cNES)*S7+(cNES+cOSEX)*N7+(cNES+cEREX)*O7+(cNES+cHOEX)*P7)</f>
        <v>159579.08072955333</v>
      </c>
      <c r="AA7" s="107">
        <f>((L7+G7+H7+I7+N7+O7+P7+S7)/('Life tables'!$I$2/2))</f>
        <v>38.263392155485469</v>
      </c>
      <c r="AB7" s="31">
        <f>((uNES*L7+ uOCEX*G7+uEREX*H7+uHOEX*I7+uNES*S7+ uOCEX*N7+uEREX*O7+uHOEX*P7)/('Life tables'!$I$2/2))</f>
        <v>25.181063508021644</v>
      </c>
    </row>
    <row r="8" spans="1:28" x14ac:dyDescent="0.25">
      <c r="A8" s="4">
        <v>2</v>
      </c>
      <c r="C8" s="105">
        <f>IF(male=0,VLOOKUP((($A$5:$A$1570/'Life tables'!$I$2)*2)+age,lifetable,13,1),IF(male=1,VLOOKUP((($A$5:$A$1570/'Life tables'!$I$2)*2)+age,lifetable,10,1),"error"))</f>
        <v>6.5412459982261417E-5</v>
      </c>
      <c r="E8" s="95"/>
      <c r="F8" s="96">
        <f t="shared" si="0"/>
        <v>947.45465552454823</v>
      </c>
      <c r="G8" s="96">
        <f t="shared" si="1"/>
        <v>95.173803060785602</v>
      </c>
      <c r="H8" s="96">
        <f t="shared" si="2"/>
        <v>5.4354553592394632</v>
      </c>
      <c r="I8" s="96">
        <f t="shared" si="3"/>
        <v>2.1779355572072063</v>
      </c>
      <c r="J8" s="96">
        <f t="shared" si="4"/>
        <v>6.8698902952231425E-2</v>
      </c>
      <c r="K8" s="96">
        <f t="shared" si="5"/>
        <v>2.2758210769094664</v>
      </c>
      <c r="L8" s="96">
        <f t="shared" ref="L8:L71" si="13">F8-SUM(G8:K8)</f>
        <v>842.32294156745422</v>
      </c>
      <c r="M8" s="96">
        <f t="shared" si="6"/>
        <v>50.12745988758325</v>
      </c>
      <c r="N8" s="96">
        <f t="shared" si="7"/>
        <v>4.8273829947067588</v>
      </c>
      <c r="O8" s="96">
        <f t="shared" si="8"/>
        <v>0.115229131700453</v>
      </c>
      <c r="P8" s="96">
        <f t="shared" si="9"/>
        <v>0.115229131700453</v>
      </c>
      <c r="Q8" s="96">
        <f t="shared" si="10"/>
        <v>3.6098063028015522E-3</v>
      </c>
      <c r="R8" s="96">
        <f t="shared" si="11"/>
        <v>9.0327102705613678E-3</v>
      </c>
      <c r="S8" s="96">
        <f t="shared" ref="S8:S71" si="14">M8-SUM(N8:R8)</f>
        <v>45.05697611290222</v>
      </c>
      <c r="T8" s="96">
        <f t="shared" ref="T8:U71" si="15">J8+Q8+T7</f>
        <v>0.14480496255780223</v>
      </c>
      <c r="U8" s="96">
        <f t="shared" si="15"/>
        <v>4.6302421217457823</v>
      </c>
      <c r="V8" s="32">
        <f t="shared" ref="V8:V71" si="16">SUM(G8:I8,L8,N8,O8,P8,S8,T8,U8)</f>
        <v>1000</v>
      </c>
      <c r="W8" s="100">
        <f>(cNES*L8+(cNES+cOSEX)*G8+(cNES+cEREX)*H8+(cNES+cHOEX)*I8+(cNES+cNES)*S8+(cNES+cOSEX)*N8+(cNES+cEREX)*O8+(cNES+cHOEX)*P8)/(1+cDR)^((cycle + 0.5)/('Life tables'!$I$2/2))</f>
        <v>160732.91668726021</v>
      </c>
      <c r="X8" s="107">
        <f>((L8+G8+H8+I8+N8+O8+P8+S8)/('Life tables'!$I$2/2))/(1+oDR)^(((cycle + 0.5)/('Life tables'!$I$2/2)))</f>
        <v>38.11852083051344</v>
      </c>
      <c r="Y8" s="31">
        <f>((uNES*L8+ uOCEX*G8+uEREX*H8+uHOEX*I8+uNES*S8+ uOCEX*N8+uEREX*O8+uHOEX*P8)/('Life tables'!$I$2/2))/(1+oDR)^(((cycle + 0.5)/('Life tables'!$I$2/2)))</f>
        <v>25.086852260306436</v>
      </c>
      <c r="Z8" s="100">
        <f t="shared" si="12"/>
        <v>161633.51346229133</v>
      </c>
      <c r="AA8" s="107">
        <f>((L8+G8+H8+I8+N8+O8+P8+S8)/('Life tables'!$I$2/2))</f>
        <v>38.172980517604366</v>
      </c>
      <c r="AB8" s="31">
        <f>((uNES*L8+ uOCEX*G8+uEREX*H8+uHOEX*I8+uNES*S8+ uOCEX*N8+uEREX*O8+uHOEX*P8)/('Life tables'!$I$2/2))</f>
        <v>25.122693685797923</v>
      </c>
    </row>
    <row r="9" spans="1:28" x14ac:dyDescent="0.25">
      <c r="A9" s="4">
        <v>3</v>
      </c>
      <c r="C9" s="105">
        <f>IF(male=0,VLOOKUP((($A$5:$A$1570/'Life tables'!$I$2)*2)+age,lifetable,13,1),IF(male=1,VLOOKUP((($A$5:$A$1570/'Life tables'!$I$2)*2)+age,lifetable,10,1),"error"))</f>
        <v>6.5412459982261417E-5</v>
      </c>
      <c r="E9" s="95"/>
      <c r="F9" s="96">
        <f t="shared" si="0"/>
        <v>921.30246493835614</v>
      </c>
      <c r="G9" s="96">
        <f t="shared" si="1"/>
        <v>92.546760782883268</v>
      </c>
      <c r="H9" s="96">
        <f t="shared" si="2"/>
        <v>5.2854227812699452</v>
      </c>
      <c r="I9" s="96">
        <f t="shared" si="3"/>
        <v>2.1178189221319443</v>
      </c>
      <c r="J9" s="96">
        <f t="shared" si="4"/>
        <v>6.6802636157200085E-2</v>
      </c>
      <c r="K9" s="96">
        <f t="shared" si="5"/>
        <v>2.2130025491874639</v>
      </c>
      <c r="L9" s="96">
        <f t="shared" si="13"/>
        <v>819.07265726672631</v>
      </c>
      <c r="M9" s="96">
        <f t="shared" si="6"/>
        <v>73.922487977340268</v>
      </c>
      <c r="N9" s="96">
        <f t="shared" si="7"/>
        <v>7.1188957547122946</v>
      </c>
      <c r="O9" s="96">
        <f t="shared" si="8"/>
        <v>0.16992730375464407</v>
      </c>
      <c r="P9" s="96">
        <f t="shared" si="9"/>
        <v>0.16992730375464407</v>
      </c>
      <c r="Q9" s="96">
        <f t="shared" si="10"/>
        <v>5.3233469961934685E-3</v>
      </c>
      <c r="R9" s="96">
        <f t="shared" si="11"/>
        <v>1.3320451861630583E-2</v>
      </c>
      <c r="S9" s="96">
        <f t="shared" si="14"/>
        <v>66.445093816260865</v>
      </c>
      <c r="T9" s="96">
        <f t="shared" si="15"/>
        <v>0.21693094571119578</v>
      </c>
      <c r="U9" s="96">
        <f t="shared" si="15"/>
        <v>6.8565651227948763</v>
      </c>
      <c r="V9" s="32">
        <f t="shared" si="16"/>
        <v>1000</v>
      </c>
      <c r="W9" s="100">
        <f>(cNES*L9+(cNES+cOSEX)*G9+(cNES+cEREX)*H9+(cNES+cHOEX)*I9+(cNES+cNES)*S9+(cNES+cOSEX)*N9+(cNES+cEREX)*O9+(cNES+cHOEX)*P9)/(1+cDR)^((cycle + 0.5)/('Life tables'!$I$2/2))</f>
        <v>162339.97840909928</v>
      </c>
      <c r="X9" s="107">
        <f>((L9+G9+H9+I9+N9+O9+P9+S9)/('Life tables'!$I$2/2))/(1+oDR)^(((cycle + 0.5)/('Life tables'!$I$2/2)))</f>
        <v>38.008775134424376</v>
      </c>
      <c r="Y9" s="31">
        <f>((uNES*L9+ uOCEX*G9+uEREX*H9+uHOEX*I9+uNES*S9+ uOCEX*N9+uEREX*O9+uHOEX*P9)/('Life tables'!$I$2/2))/(1+oDR)^(((cycle + 0.5)/('Life tables'!$I$2/2)))</f>
        <v>25.015717574684956</v>
      </c>
      <c r="Z9" s="100">
        <f t="shared" si="12"/>
        <v>163614.84559054341</v>
      </c>
      <c r="AA9" s="107">
        <f>((L9+G9+H9+I9+N9+O9+P9+S9)/('Life tables'!$I$2/2))</f>
        <v>38.084820902999027</v>
      </c>
      <c r="AB9" s="31">
        <f>((uNES*L9+ uOCEX*G9+uEREX*H9+uHOEX*I9+uNES*S9+ uOCEX*N9+uEREX*O9+uHOEX*P9)/('Life tables'!$I$2/2))</f>
        <v>25.065767581892118</v>
      </c>
    </row>
    <row r="10" spans="1:28" x14ac:dyDescent="0.25">
      <c r="A10" s="4">
        <v>4</v>
      </c>
      <c r="C10" s="105">
        <f>IF(male=0,VLOOKUP((($A$5:$A$1570/'Life tables'!$I$2)*2)+age,lifetable,13,1),IF(male=1,VLOOKUP((($A$5:$A$1570/'Life tables'!$I$2)*2)+age,lifetable,10,1),"error"))</f>
        <v>6.5412459982261417E-5</v>
      </c>
      <c r="E10" s="95"/>
      <c r="F10" s="96">
        <f t="shared" si="0"/>
        <v>896.01734328936641</v>
      </c>
      <c r="G10" s="96">
        <f t="shared" si="1"/>
        <v>90.006817394398226</v>
      </c>
      <c r="H10" s="96">
        <f t="shared" si="2"/>
        <v>5.1403644935992467</v>
      </c>
      <c r="I10" s="96">
        <f t="shared" si="3"/>
        <v>2.0596954381355985</v>
      </c>
      <c r="J10" s="96">
        <f t="shared" si="4"/>
        <v>6.4969239584424146E-2</v>
      </c>
      <c r="K10" s="96">
        <f t="shared" si="5"/>
        <v>2.1522667530779058</v>
      </c>
      <c r="L10" s="96">
        <f t="shared" si="13"/>
        <v>796.59322997057097</v>
      </c>
      <c r="M10" s="96">
        <f t="shared" si="6"/>
        <v>96.909160642127517</v>
      </c>
      <c r="N10" s="96">
        <f t="shared" si="7"/>
        <v>9.3325621358881587</v>
      </c>
      <c r="O10" s="96">
        <f t="shared" si="8"/>
        <v>0.22276729081535038</v>
      </c>
      <c r="P10" s="96">
        <f t="shared" si="9"/>
        <v>0.22276729081535038</v>
      </c>
      <c r="Q10" s="96">
        <f t="shared" si="10"/>
        <v>6.9786759526550939E-3</v>
      </c>
      <c r="R10" s="96">
        <f t="shared" si="11"/>
        <v>1.7462531965647329E-2</v>
      </c>
      <c r="S10" s="96">
        <f t="shared" si="14"/>
        <v>87.106622716690353</v>
      </c>
      <c r="T10" s="96">
        <f t="shared" si="15"/>
        <v>0.288878861248275</v>
      </c>
      <c r="U10" s="96">
        <f t="shared" si="15"/>
        <v>9.0262944078384297</v>
      </c>
      <c r="V10" s="32">
        <f t="shared" si="16"/>
        <v>999.99999999999989</v>
      </c>
      <c r="W10" s="100">
        <f>(cNES*L10+(cNES+cOSEX)*G10+(cNES+cEREX)*H10+(cNES+cHOEX)*I10+(cNES+cNES)*S10+(cNES+cOSEX)*N10+(cNES+cEREX)*O10+(cNES+cHOEX)*P10)/(1+cDR)^((cycle + 0.5)/('Life tables'!$I$2/2))</f>
        <v>163869.10641622599</v>
      </c>
      <c r="X10" s="107">
        <f>((L10+G10+H10+I10+N10+O10+P10+S10)/('Life tables'!$I$2/2))/(1+oDR)^(((cycle + 0.5)/('Life tables'!$I$2/2)))</f>
        <v>37.901314280651825</v>
      </c>
      <c r="Y10" s="31">
        <f>((uNES*L10+ uOCEX*G10+uEREX*H10+uHOEX*I10+uNES*S10+ uOCEX*N10+uEREX*O10+uHOEX*P10)/('Life tables'!$I$2/2))/(1+oDR)^(((cycle + 0.5)/('Life tables'!$I$2/2)))</f>
        <v>24.946048333591175</v>
      </c>
      <c r="Z10" s="100">
        <f t="shared" si="12"/>
        <v>165525.51340058784</v>
      </c>
      <c r="AA10" s="107">
        <f>((L10+G10+H10+I10+N10+O10+P10+S10)/('Life tables'!$I$2/2))</f>
        <v>37.998838834468863</v>
      </c>
      <c r="AB10" s="31">
        <f>((uNES*L10+ uOCEX*G10+uEREX*H10+uHOEX*I10+uNES*S10+ uOCEX*N10+uEREX*O10+uHOEX*P10)/('Life tables'!$I$2/2))</f>
        <v>25.010237459467312</v>
      </c>
    </row>
    <row r="11" spans="1:28" x14ac:dyDescent="0.25">
      <c r="A11" s="4">
        <v>5</v>
      </c>
      <c r="C11" s="105">
        <f>IF(male=0,VLOOKUP((($A$5:$A$1570/'Life tables'!$I$2)*2)+age,lifetable,13,1),IF(male=1,VLOOKUP((($A$5:$A$1570/'Life tables'!$I$2)*2)+age,lifetable,10,1),"error"))</f>
        <v>6.5412459982261417E-5</v>
      </c>
      <c r="E11" s="95"/>
      <c r="F11" s="96">
        <f t="shared" si="0"/>
        <v>871.57043104392369</v>
      </c>
      <c r="G11" s="96">
        <f t="shared" si="1"/>
        <v>87.551073894775101</v>
      </c>
      <c r="H11" s="96">
        <f t="shared" si="2"/>
        <v>5.000114931885097</v>
      </c>
      <c r="I11" s="96">
        <f t="shared" si="3"/>
        <v>2.0034987651520284</v>
      </c>
      <c r="J11" s="96">
        <f t="shared" si="4"/>
        <v>6.3196620660617639E-2</v>
      </c>
      <c r="K11" s="96">
        <f t="shared" si="5"/>
        <v>2.093544366915022</v>
      </c>
      <c r="L11" s="96">
        <f t="shared" si="13"/>
        <v>774.85900246453582</v>
      </c>
      <c r="M11" s="96">
        <f t="shared" si="6"/>
        <v>119.1143956869895</v>
      </c>
      <c r="N11" s="96">
        <f t="shared" si="7"/>
        <v>11.470974381180991</v>
      </c>
      <c r="O11" s="96">
        <f t="shared" si="8"/>
        <v>0.27381096945300887</v>
      </c>
      <c r="P11" s="96">
        <f t="shared" si="9"/>
        <v>0.27381096945300887</v>
      </c>
      <c r="Q11" s="96">
        <f t="shared" si="10"/>
        <v>8.5777315920170984E-3</v>
      </c>
      <c r="R11" s="96">
        <f t="shared" si="11"/>
        <v>2.1463801032537283E-2</v>
      </c>
      <c r="S11" s="96">
        <f t="shared" si="14"/>
        <v>107.06575783427793</v>
      </c>
      <c r="T11" s="96">
        <f t="shared" si="15"/>
        <v>0.36065321350090973</v>
      </c>
      <c r="U11" s="96">
        <f t="shared" si="15"/>
        <v>11.141302575785989</v>
      </c>
      <c r="V11" s="32">
        <f t="shared" si="16"/>
        <v>1000</v>
      </c>
      <c r="W11" s="100">
        <f>(cNES*L11+(cNES+cOSEX)*G11+(cNES+cEREX)*H11+(cNES+cHOEX)*I11+(cNES+cNES)*S11+(cNES+cOSEX)*N11+(cNES+cEREX)*O11+(cNES+cHOEX)*P11)/(1+cDR)^((cycle + 0.5)/('Life tables'!$I$2/2))</f>
        <v>165323.1232619833</v>
      </c>
      <c r="X11" s="107">
        <f>((L11+G11+H11+I11+N11+O11+P11+S11)/('Life tables'!$I$2/2))/(1+oDR)^(((cycle + 0.5)/('Life tables'!$I$2/2)))</f>
        <v>37.7960626834805</v>
      </c>
      <c r="Y11" s="31">
        <f>((uNES*L11+ uOCEX*G11+uEREX*H11+uHOEX*I11+uNES*S11+ uOCEX*N11+uEREX*O11+uHOEX*P11)/('Life tables'!$I$2/2))/(1+oDR)^(((cycle + 0.5)/('Life tables'!$I$2/2)))</f>
        <v>24.87779608868874</v>
      </c>
      <c r="Z11" s="100">
        <f t="shared" si="12"/>
        <v>167367.87208118557</v>
      </c>
      <c r="AA11" s="107">
        <f>((L11+G11+H11+I11+N11+O11+P11+S11)/('Life tables'!$I$2/2))</f>
        <v>37.914962313592575</v>
      </c>
      <c r="AB11" s="31">
        <f>((uNES*L11+ uOCEX*G11+uEREX*H11+uHOEX*I11+uNES*S11+ uOCEX*N11+uEREX*O11+uHOEX*P11)/('Life tables'!$I$2/2))</f>
        <v>24.956057170477067</v>
      </c>
    </row>
    <row r="12" spans="1:28" x14ac:dyDescent="0.25">
      <c r="A12" s="4">
        <v>6</v>
      </c>
      <c r="C12" s="105">
        <f>IF(male=0,VLOOKUP((($A$5:$A$1570/'Life tables'!$I$2)*2)+age,lifetable,13,1),IF(male=1,VLOOKUP((($A$5:$A$1570/'Life tables'!$I$2)*2)+age,lifetable,10,1),"error"))</f>
        <v>6.5412459982261417E-5</v>
      </c>
      <c r="E12" s="95"/>
      <c r="F12" s="96">
        <f t="shared" si="0"/>
        <v>847.9338293015054</v>
      </c>
      <c r="G12" s="96">
        <f t="shared" si="1"/>
        <v>85.176727781067228</v>
      </c>
      <c r="H12" s="96">
        <f t="shared" si="2"/>
        <v>4.8645140428442311</v>
      </c>
      <c r="I12" s="96">
        <f t="shared" si="3"/>
        <v>1.9491647713443165</v>
      </c>
      <c r="J12" s="96">
        <f t="shared" si="4"/>
        <v>6.148275646695453E-2</v>
      </c>
      <c r="K12" s="96">
        <f t="shared" si="5"/>
        <v>2.0367683765093081</v>
      </c>
      <c r="L12" s="96">
        <f t="shared" si="13"/>
        <v>753.84517157327332</v>
      </c>
      <c r="M12" s="96">
        <f t="shared" si="6"/>
        <v>140.56421490920761</v>
      </c>
      <c r="N12" s="96">
        <f t="shared" si="7"/>
        <v>13.536638446048533</v>
      </c>
      <c r="O12" s="96">
        <f t="shared" si="8"/>
        <v>0.32311815656464055</v>
      </c>
      <c r="P12" s="96">
        <f t="shared" si="9"/>
        <v>0.32311815656464055</v>
      </c>
      <c r="Q12" s="96">
        <f t="shared" si="10"/>
        <v>1.0122387810304681E-2</v>
      </c>
      <c r="R12" s="96">
        <f t="shared" si="11"/>
        <v>2.5328948056238892E-2</v>
      </c>
      <c r="S12" s="96">
        <f t="shared" si="14"/>
        <v>126.34588881416325</v>
      </c>
      <c r="T12" s="96">
        <f t="shared" si="15"/>
        <v>0.43225835777816896</v>
      </c>
      <c r="U12" s="96">
        <f t="shared" si="15"/>
        <v>13.203399900351537</v>
      </c>
      <c r="V12" s="32">
        <f t="shared" si="16"/>
        <v>999.99999999999989</v>
      </c>
      <c r="W12" s="100">
        <f>(cNES*L12+(cNES+cOSEX)*G12+(cNES+cEREX)*H12+(cNES+cHOEX)*I12+(cNES+cNES)*S12+(cNES+cOSEX)*N12+(cNES+cEREX)*O12+(cNES+cHOEX)*P12)/(1+cDR)^((cycle + 0.5)/('Life tables'!$I$2/2))</f>
        <v>166704.75128221</v>
      </c>
      <c r="X12" s="107">
        <f>((L12+G12+H12+I12+N12+O12+P12+S12)/('Life tables'!$I$2/2))/(1+oDR)^(((cycle + 0.5)/('Life tables'!$I$2/2)))</f>
        <v>37.692947312805089</v>
      </c>
      <c r="Y12" s="31">
        <f>((uNES*L12+ uOCEX*G12+uEREX*H12+uHOEX*I12+uNES*S12+ uOCEX*N12+uEREX*O12+uHOEX*P12)/('Life tables'!$I$2/2))/(1+oDR)^(((cycle + 0.5)/('Life tables'!$I$2/2)))</f>
        <v>24.810914029678138</v>
      </c>
      <c r="Z12" s="100">
        <f t="shared" si="12"/>
        <v>169144.19842303876</v>
      </c>
      <c r="AA12" s="107">
        <f>((L12+G12+H12+I12+N12+O12+P12+S12)/('Life tables'!$I$2/2))</f>
        <v>37.833121738218253</v>
      </c>
      <c r="AB12" s="31">
        <f>((uNES*L12+ uOCEX*G12+uEREX*H12+uHOEX*I12+uNES*S12+ uOCEX*N12+uEREX*O12+uHOEX*P12)/('Life tables'!$I$2/2))</f>
        <v>24.903182102780079</v>
      </c>
    </row>
    <row r="13" spans="1:28" x14ac:dyDescent="0.25">
      <c r="A13" s="4">
        <v>7</v>
      </c>
      <c r="C13" s="105">
        <f>IF(male=0,VLOOKUP((($A$5:$A$1570/'Life tables'!$I$2)*2)+age,lifetable,13,1),IF(male=1,VLOOKUP((($A$5:$A$1570/'Life tables'!$I$2)*2)+age,lifetable,10,1),"error"))</f>
        <v>6.5412459982261417E-5</v>
      </c>
      <c r="E13" s="95"/>
      <c r="F13" s="96">
        <f t="shared" si="0"/>
        <v>825.08056781855123</v>
      </c>
      <c r="G13" s="96">
        <f t="shared" si="1"/>
        <v>82.881069835863372</v>
      </c>
      <c r="H13" s="96">
        <f t="shared" si="2"/>
        <v>4.7334071008082006</v>
      </c>
      <c r="I13" s="96">
        <f t="shared" si="3"/>
        <v>1.8966314596004172</v>
      </c>
      <c r="J13" s="96">
        <f t="shared" si="4"/>
        <v>5.9825691420511515E-2</v>
      </c>
      <c r="K13" s="96">
        <f t="shared" si="5"/>
        <v>1.9818739983395839</v>
      </c>
      <c r="L13" s="96">
        <f t="shared" si="13"/>
        <v>733.52775973251914</v>
      </c>
      <c r="M13" s="96">
        <f t="shared" si="6"/>
        <v>161.28377392331893</v>
      </c>
      <c r="N13" s="96">
        <f t="shared" si="7"/>
        <v>15.531976870673551</v>
      </c>
      <c r="O13" s="96">
        <f t="shared" si="8"/>
        <v>0.3707466779332993</v>
      </c>
      <c r="P13" s="96">
        <f t="shared" si="9"/>
        <v>0.3707466779332993</v>
      </c>
      <c r="Q13" s="96">
        <f t="shared" si="10"/>
        <v>1.1614456127513276E-2</v>
      </c>
      <c r="R13" s="96">
        <f t="shared" si="11"/>
        <v>2.9062505949018224E-2</v>
      </c>
      <c r="S13" s="96">
        <f t="shared" si="14"/>
        <v>144.96962673470225</v>
      </c>
      <c r="T13" s="96">
        <f t="shared" si="15"/>
        <v>0.50369850532619376</v>
      </c>
      <c r="U13" s="96">
        <f t="shared" si="15"/>
        <v>15.214336404640139</v>
      </c>
      <c r="V13" s="32">
        <f t="shared" si="16"/>
        <v>999.99999999999989</v>
      </c>
      <c r="W13" s="100">
        <f>(cNES*L13+(cNES+cOSEX)*G13+(cNES+cEREX)*H13+(cNES+cHOEX)*I13+(cNES+cNES)*S13+(cNES+cOSEX)*N13+(cNES+cEREX)*O13+(cNES+cHOEX)*P13)/(1+cDR)^((cycle + 0.5)/('Life tables'!$I$2/2))</f>
        <v>168016.61614791781</v>
      </c>
      <c r="X13" s="107">
        <f>((L13+G13+H13+I13+N13+O13+P13+S13)/('Life tables'!$I$2/2))/(1+oDR)^(((cycle + 0.5)/('Life tables'!$I$2/2)))</f>
        <v>37.591897607654865</v>
      </c>
      <c r="Y13" s="31">
        <f>((uNES*L13+ uOCEX*G13+uEREX*H13+uHOEX*I13+uNES*S13+ uOCEX*N13+uEREX*O13+uHOEX*P13)/('Life tables'!$I$2/2))/(1+oDR)^(((cycle + 0.5)/('Life tables'!$I$2/2)))</f>
        <v>24.745356928869786</v>
      </c>
      <c r="Z13" s="100">
        <f t="shared" si="12"/>
        <v>170856.69342839316</v>
      </c>
      <c r="AA13" s="107">
        <f>((L13+G13+H13+I13+N13+O13+P13+S13)/('Life tables'!$I$2/2))</f>
        <v>37.75324982270007</v>
      </c>
      <c r="AB13" s="31">
        <f>((uNES*L13+ uOCEX*G13+uEREX*H13+uHOEX*I13+uNES*S13+ uOCEX*N13+uEREX*O13+uHOEX*P13)/('Life tables'!$I$2/2))</f>
        <v>24.851569129015392</v>
      </c>
    </row>
    <row r="14" spans="1:28" x14ac:dyDescent="0.25">
      <c r="A14" s="4">
        <v>8</v>
      </c>
      <c r="C14" s="105">
        <f>IF(male=0,VLOOKUP((($A$5:$A$1570/'Life tables'!$I$2)*2)+age,lifetable,13,1),IF(male=1,VLOOKUP((($A$5:$A$1570/'Life tables'!$I$2)*2)+age,lifetable,10,1),"error"))</f>
        <v>6.5412459982261417E-5</v>
      </c>
      <c r="E14" s="95"/>
      <c r="F14" s="96">
        <f t="shared" si="0"/>
        <v>802.98457409667083</v>
      </c>
      <c r="G14" s="96">
        <f t="shared" si="1"/>
        <v>80.661481022133472</v>
      </c>
      <c r="H14" s="96">
        <f t="shared" si="2"/>
        <v>4.6066445303854255</v>
      </c>
      <c r="I14" s="96">
        <f t="shared" si="3"/>
        <v>1.8458388964755177</v>
      </c>
      <c r="J14" s="96">
        <f t="shared" si="4"/>
        <v>5.8223535032887699E-2</v>
      </c>
      <c r="K14" s="96">
        <f t="shared" si="5"/>
        <v>1.928798605301725</v>
      </c>
      <c r="L14" s="96">
        <f t="shared" si="13"/>
        <v>713.88358750734176</v>
      </c>
      <c r="M14" s="96">
        <f t="shared" si="6"/>
        <v>181.29739099336271</v>
      </c>
      <c r="N14" s="96">
        <f t="shared" si="7"/>
        <v>17.459331556571644</v>
      </c>
      <c r="O14" s="96">
        <f t="shared" si="8"/>
        <v>0.41675243450541216</v>
      </c>
      <c r="P14" s="96">
        <f t="shared" si="9"/>
        <v>0.41675243450541216</v>
      </c>
      <c r="Q14" s="96">
        <f t="shared" si="10"/>
        <v>1.3055687763892206E-2</v>
      </c>
      <c r="R14" s="96">
        <f t="shared" si="11"/>
        <v>3.2668856736891398E-2</v>
      </c>
      <c r="S14" s="96">
        <f t="shared" si="14"/>
        <v>162.95883002327946</v>
      </c>
      <c r="T14" s="96">
        <f t="shared" si="15"/>
        <v>0.57497772812297365</v>
      </c>
      <c r="U14" s="96">
        <f t="shared" si="15"/>
        <v>17.175803866678756</v>
      </c>
      <c r="V14" s="32">
        <f t="shared" si="16"/>
        <v>999.99999999999966</v>
      </c>
      <c r="W14" s="100">
        <f>(cNES*L14+(cNES+cOSEX)*G14+(cNES+cEREX)*H14+(cNES+cHOEX)*I14+(cNES+cNES)*S14+(cNES+cOSEX)*N14+(cNES+cEREX)*O14+(cNES+cHOEX)*P14)/(1+cDR)^((cycle + 0.5)/('Life tables'!$I$2/2))</f>
        <v>169261.25029204515</v>
      </c>
      <c r="X14" s="107">
        <f>((L14+G14+H14+I14+N14+O14+P14+S14)/('Life tables'!$I$2/2))/(1+oDR)^(((cycle + 0.5)/('Life tables'!$I$2/2)))</f>
        <v>37.492845392644533</v>
      </c>
      <c r="Y14" s="31">
        <f>((uNES*L14+ uOCEX*G14+uEREX*H14+uHOEX*I14+uNES*S14+ uOCEX*N14+uEREX*O14+uHOEX*P14)/('Life tables'!$I$2/2))/(1+oDR)^(((cycle + 0.5)/('Life tables'!$I$2/2)))</f>
        <v>24.681081087632613</v>
      </c>
      <c r="Z14" s="100">
        <f t="shared" si="12"/>
        <v>172507.48483377666</v>
      </c>
      <c r="AA14" s="107">
        <f>((L14+G14+H14+I14+N14+O14+P14+S14)/('Life tables'!$I$2/2))</f>
        <v>37.675281520789909</v>
      </c>
      <c r="AB14" s="31">
        <f>((uNES*L14+ uOCEX*G14+uEREX*H14+uHOEX*I14+uNES*S14+ uOCEX*N14+uEREX*O14+uHOEX*P14)/('Life tables'!$I$2/2))</f>
        <v>24.801176557179268</v>
      </c>
    </row>
    <row r="15" spans="1:28" x14ac:dyDescent="0.25">
      <c r="A15" s="4">
        <v>9</v>
      </c>
      <c r="C15" s="105">
        <f>IF(male=0,VLOOKUP((($A$5:$A$1570/'Life tables'!$I$2)*2)+age,lifetable,13,1),IF(male=1,VLOOKUP((($A$5:$A$1570/'Life tables'!$I$2)*2)+age,lifetable,10,1),"error"))</f>
        <v>6.5412459982261417E-5</v>
      </c>
      <c r="E15" s="95"/>
      <c r="F15" s="96">
        <f t="shared" si="0"/>
        <v>781.62064349979732</v>
      </c>
      <c r="G15" s="96">
        <f t="shared" si="1"/>
        <v>78.515429481434225</v>
      </c>
      <c r="H15" s="96">
        <f t="shared" si="2"/>
        <v>4.484081735026205</v>
      </c>
      <c r="I15" s="96">
        <f t="shared" si="3"/>
        <v>1.7967291434996591</v>
      </c>
      <c r="J15" s="96">
        <f t="shared" si="4"/>
        <v>5.6674459743432014E-2</v>
      </c>
      <c r="K15" s="96">
        <f t="shared" si="5"/>
        <v>1.8774816549289626</v>
      </c>
      <c r="L15" s="96">
        <f t="shared" si="13"/>
        <v>694.89024702516485</v>
      </c>
      <c r="M15" s="96">
        <f t="shared" si="6"/>
        <v>200.62857490540071</v>
      </c>
      <c r="N15" s="96">
        <f t="shared" si="7"/>
        <v>19.320966450775341</v>
      </c>
      <c r="O15" s="96">
        <f t="shared" si="8"/>
        <v>0.46118946646197595</v>
      </c>
      <c r="P15" s="96">
        <f t="shared" si="9"/>
        <v>0.46118946646197595</v>
      </c>
      <c r="Q15" s="96">
        <f t="shared" si="10"/>
        <v>1.4447775647115989E-2</v>
      </c>
      <c r="R15" s="96">
        <f t="shared" si="11"/>
        <v>3.6152236582109303E-2</v>
      </c>
      <c r="S15" s="96">
        <f t="shared" si="14"/>
        <v>180.33462950947219</v>
      </c>
      <c r="T15" s="96">
        <f t="shared" si="15"/>
        <v>0.64609996351352161</v>
      </c>
      <c r="U15" s="96">
        <f t="shared" si="15"/>
        <v>19.089437758189828</v>
      </c>
      <c r="V15" s="32">
        <f t="shared" si="16"/>
        <v>999.99999999999966</v>
      </c>
      <c r="W15" s="100">
        <f>(cNES*L15+(cNES+cOSEX)*G15+(cNES+cEREX)*H15+(cNES+cHOEX)*I15+(cNES+cNES)*S15+(cNES+cOSEX)*N15+(cNES+cEREX)*O15+(cNES+cHOEX)*P15)/(1+cDR)^((cycle + 0.5)/('Life tables'!$I$2/2))</f>
        <v>170441.09621474758</v>
      </c>
      <c r="X15" s="107">
        <f>((L15+G15+H15+I15+N15+O15+P15+S15)/('Life tables'!$I$2/2))/(1+oDR)^(((cycle + 0.5)/('Life tables'!$I$2/2)))</f>
        <v>37.395724797252228</v>
      </c>
      <c r="Y15" s="31">
        <f>((uNES*L15+ uOCEX*G15+uEREX*H15+uHOEX*I15+uNES*S15+ uOCEX*N15+uEREX*O15+uHOEX*P15)/('Life tables'!$I$2/2))/(1+oDR)^(((cycle + 0.5)/('Life tables'!$I$2/2)))</f>
        <v>24.618044284654676</v>
      </c>
      <c r="Z15" s="100">
        <f t="shared" si="12"/>
        <v>174098.62954876397</v>
      </c>
      <c r="AA15" s="107">
        <f>((L15+G15+H15+I15+N15+O15+P15+S15)/('Life tables'!$I$2/2))</f>
        <v>37.599153951095794</v>
      </c>
      <c r="AB15" s="31">
        <f>((uNES*L15+ uOCEX*G15+uEREX*H15+uHOEX*I15+uNES*S15+ uOCEX*N15+uEREX*O15+uHOEX*P15)/('Life tables'!$I$2/2))</f>
        <v>24.751964082847188</v>
      </c>
    </row>
    <row r="16" spans="1:28" x14ac:dyDescent="0.25">
      <c r="A16" s="4">
        <v>10</v>
      </c>
      <c r="C16" s="105">
        <f>IF(male=0,VLOOKUP((($A$5:$A$1570/'Life tables'!$I$2)*2)+age,lifetable,13,1),IF(male=1,VLOOKUP((($A$5:$A$1570/'Life tables'!$I$2)*2)+age,lifetable,10,1),"error"))</f>
        <v>6.5412459982261417E-5</v>
      </c>
      <c r="E16" s="95"/>
      <c r="F16" s="96">
        <f t="shared" si="0"/>
        <v>760.96441036603915</v>
      </c>
      <c r="G16" s="96">
        <f t="shared" si="1"/>
        <v>76.4404676320341</v>
      </c>
      <c r="H16" s="96">
        <f t="shared" si="2"/>
        <v>4.3655789312942153</v>
      </c>
      <c r="I16" s="96">
        <f t="shared" si="3"/>
        <v>1.7492461907718935</v>
      </c>
      <c r="J16" s="96">
        <f t="shared" si="4"/>
        <v>5.5176698824595145E-2</v>
      </c>
      <c r="K16" s="96">
        <f t="shared" si="5"/>
        <v>1.8278646200014852</v>
      </c>
      <c r="L16" s="96">
        <f t="shared" si="13"/>
        <v>676.52607629311285</v>
      </c>
      <c r="M16" s="96">
        <f t="shared" si="6"/>
        <v>219.30005191225729</v>
      </c>
      <c r="N16" s="96">
        <f t="shared" si="7"/>
        <v>21.119070140670953</v>
      </c>
      <c r="O16" s="96">
        <f t="shared" si="8"/>
        <v>0.50411001515704335</v>
      </c>
      <c r="P16" s="96">
        <f t="shared" si="9"/>
        <v>0.50411001515704335</v>
      </c>
      <c r="Q16" s="96">
        <f t="shared" si="10"/>
        <v>1.5792356352643831E-2</v>
      </c>
      <c r="R16" s="96">
        <f t="shared" si="11"/>
        <v>3.9516740638461056E-2</v>
      </c>
      <c r="S16" s="96">
        <f t="shared" si="14"/>
        <v>197.11745264428114</v>
      </c>
      <c r="T16" s="96">
        <f t="shared" si="15"/>
        <v>0.71706901869076056</v>
      </c>
      <c r="U16" s="96">
        <f t="shared" si="15"/>
        <v>20.956819118829774</v>
      </c>
      <c r="V16" s="32">
        <f t="shared" si="16"/>
        <v>999.99999999999966</v>
      </c>
      <c r="W16" s="100">
        <f>(cNES*L16+(cNES+cOSEX)*G16+(cNES+cEREX)*H16+(cNES+cHOEX)*I16+(cNES+cNES)*S16+(cNES+cOSEX)*N16+(cNES+cEREX)*O16+(cNES+cHOEX)*P16)/(1+cDR)^((cycle + 0.5)/('Life tables'!$I$2/2))</f>
        <v>171558.50967153252</v>
      </c>
      <c r="X16" s="107">
        <f>((L16+G16+H16+I16+N16+O16+P16+S16)/('Life tables'!$I$2/2))/(1+oDR)^(((cycle + 0.5)/('Life tables'!$I$2/2)))</f>
        <v>37.300472177828972</v>
      </c>
      <c r="Y16" s="31">
        <f>((uNES*L16+ uOCEX*G16+uEREX*H16+uHOEX*I16+uNES*S16+ uOCEX*N16+uEREX*O16+uHOEX*P16)/('Life tables'!$I$2/2))/(1+oDR)^(((cycle + 0.5)/('Life tables'!$I$2/2)))</f>
        <v>24.556205725954726</v>
      </c>
      <c r="Z16" s="100">
        <f t="shared" si="12"/>
        <v>175632.11601356327</v>
      </c>
      <c r="AA16" s="107">
        <f>((L16+G16+H16+I16+N16+O16+P16+S16)/('Life tables'!$I$2/2))</f>
        <v>37.524806325021402</v>
      </c>
      <c r="AB16" s="31">
        <f>((uNES*L16+ uOCEX*G16+uEREX*H16+uHOEX*I16+uNES*S16+ uOCEX*N16+uEREX*O16+uHOEX*P16)/('Life tables'!$I$2/2))</f>
        <v>24.70389274298633</v>
      </c>
    </row>
    <row r="17" spans="1:28" x14ac:dyDescent="0.25">
      <c r="A17" s="4">
        <v>11</v>
      </c>
      <c r="C17" s="105">
        <f>IF(male=0,VLOOKUP((($A$5:$A$1570/'Life tables'!$I$2)*2)+age,lifetable,13,1),IF(male=1,VLOOKUP((($A$5:$A$1570/'Life tables'!$I$2)*2)+age,lifetable,10,1),"error"))</f>
        <v>6.5412459982261417E-5</v>
      </c>
      <c r="E17" s="95"/>
      <c r="F17" s="96">
        <f t="shared" si="0"/>
        <v>740.99232008111755</v>
      </c>
      <c r="G17" s="96">
        <f t="shared" si="1"/>
        <v>74.434229363631701</v>
      </c>
      <c r="H17" s="96">
        <f t="shared" si="2"/>
        <v>4.2510009886545328</v>
      </c>
      <c r="I17" s="96">
        <f t="shared" si="3"/>
        <v>1.7033358927648601</v>
      </c>
      <c r="J17" s="96">
        <f t="shared" si="4"/>
        <v>5.3728544357004922E-2</v>
      </c>
      <c r="K17" s="96">
        <f t="shared" si="5"/>
        <v>1.7798909214658032</v>
      </c>
      <c r="L17" s="96">
        <f t="shared" si="13"/>
        <v>658.77013437024368</v>
      </c>
      <c r="M17" s="96">
        <f t="shared" si="6"/>
        <v>237.33379178136173</v>
      </c>
      <c r="N17" s="96">
        <f t="shared" si="7"/>
        <v>22.855758362462218</v>
      </c>
      <c r="O17" s="96">
        <f t="shared" si="8"/>
        <v>0.54556458299449084</v>
      </c>
      <c r="P17" s="96">
        <f t="shared" si="9"/>
        <v>0.54556458299449084</v>
      </c>
      <c r="Q17" s="96">
        <f t="shared" si="10"/>
        <v>1.7091011979491217E-2</v>
      </c>
      <c r="R17" s="96">
        <f t="shared" si="11"/>
        <v>4.2766327744961162E-2</v>
      </c>
      <c r="S17" s="96">
        <f t="shared" si="14"/>
        <v>213.32704691318608</v>
      </c>
      <c r="T17" s="96">
        <f t="shared" si="15"/>
        <v>0.78788857502725673</v>
      </c>
      <c r="U17" s="96">
        <f t="shared" si="15"/>
        <v>22.779476368040537</v>
      </c>
      <c r="V17" s="32">
        <f t="shared" si="16"/>
        <v>999.99999999999989</v>
      </c>
      <c r="W17" s="100">
        <f>(cNES*L17+(cNES+cOSEX)*G17+(cNES+cEREX)*H17+(cNES+cHOEX)*I17+(cNES+cNES)*S17+(cNES+cOSEX)*N17+(cNES+cEREX)*O17+(cNES+cHOEX)*P17)/(1+cDR)^((cycle + 0.5)/('Life tables'!$I$2/2))</f>
        <v>172615.7627483898</v>
      </c>
      <c r="X17" s="107">
        <f>((L17+G17+H17+I17+N17+O17+P17+S17)/('Life tables'!$I$2/2))/(1+oDR)^(((cycle + 0.5)/('Life tables'!$I$2/2)))</f>
        <v>37.207026042247286</v>
      </c>
      <c r="Y17" s="31">
        <f>((uNES*L17+ uOCEX*G17+uEREX*H17+uHOEX*I17+uNES*S17+ uOCEX*N17+uEREX*O17+uHOEX*P17)/('Life tables'!$I$2/2))/(1+oDR)^(((cycle + 0.5)/('Life tables'!$I$2/2)))</f>
        <v>24.495525996585062</v>
      </c>
      <c r="Z17" s="100">
        <f t="shared" si="12"/>
        <v>177109.86647812699</v>
      </c>
      <c r="AA17" s="107">
        <f>((L17+G17+H17+I17+N17+O17+P17+S17)/('Life tables'!$I$2/2))</f>
        <v>37.452179877104349</v>
      </c>
      <c r="AB17" s="31">
        <f>((uNES*L17+ uOCEX*G17+uEREX*H17+uHOEX*I17+uNES*S17+ uOCEX*N17+uEREX*O17+uHOEX*P17)/('Life tables'!$I$2/2))</f>
        <v>24.656924871305261</v>
      </c>
    </row>
    <row r="18" spans="1:28" x14ac:dyDescent="0.25">
      <c r="A18" s="4">
        <v>12</v>
      </c>
      <c r="C18" s="105">
        <f>IF(male=0,VLOOKUP((($A$5:$A$1570/'Life tables'!$I$2)*2)+age,lifetable,13,1),IF(male=1,VLOOKUP((($A$5:$A$1570/'Life tables'!$I$2)*2)+age,lifetable,10,1),"error"))</f>
        <v>6.5412459982261417E-5</v>
      </c>
      <c r="E18" s="95"/>
      <c r="F18" s="96">
        <f t="shared" si="0"/>
        <v>721.68160208138431</v>
      </c>
      <c r="G18" s="96">
        <f t="shared" si="1"/>
        <v>72.494427325452406</v>
      </c>
      <c r="H18" s="96">
        <f t="shared" si="2"/>
        <v>4.14021727459457</v>
      </c>
      <c r="I18" s="96">
        <f t="shared" si="3"/>
        <v>1.6589459062662073</v>
      </c>
      <c r="J18" s="96">
        <f t="shared" si="4"/>
        <v>5.2328345271944625E-2</v>
      </c>
      <c r="K18" s="96">
        <f t="shared" si="5"/>
        <v>1.7335058635869995</v>
      </c>
      <c r="L18" s="96">
        <f t="shared" si="13"/>
        <v>641.60217736621212</v>
      </c>
      <c r="M18" s="96">
        <f t="shared" si="6"/>
        <v>254.75103297554767</v>
      </c>
      <c r="N18" s="96">
        <f t="shared" si="7"/>
        <v>24.53307642613586</v>
      </c>
      <c r="O18" s="96">
        <f t="shared" si="8"/>
        <v>0.58560199131169433</v>
      </c>
      <c r="P18" s="96">
        <f t="shared" si="9"/>
        <v>0.58560199131169433</v>
      </c>
      <c r="Q18" s="96">
        <f t="shared" si="10"/>
        <v>1.8345271963563559E-2</v>
      </c>
      <c r="R18" s="96">
        <f t="shared" si="11"/>
        <v>4.5904824963299923E-2</v>
      </c>
      <c r="S18" s="96">
        <f t="shared" si="14"/>
        <v>228.98250246986157</v>
      </c>
      <c r="T18" s="96">
        <f t="shared" si="15"/>
        <v>0.85856219226276487</v>
      </c>
      <c r="U18" s="96">
        <f t="shared" si="15"/>
        <v>24.558887056590837</v>
      </c>
      <c r="V18" s="32">
        <f t="shared" si="16"/>
        <v>999.99999999999966</v>
      </c>
      <c r="W18" s="100">
        <f>(cNES*L18+(cNES+cOSEX)*G18+(cNES+cEREX)*H18+(cNES+cHOEX)*I18+(cNES+cNES)*S18+(cNES+cOSEX)*N18+(cNES+cEREX)*O18+(cNES+cHOEX)*P18)/(1+cDR)^((cycle + 0.5)/('Life tables'!$I$2/2))</f>
        <v>173615.04682792368</v>
      </c>
      <c r="X18" s="107">
        <f>((L18+G18+H18+I18+N18+O18+P18+S18)/('Life tables'!$I$2/2))/(1+oDR)^(((cycle + 0.5)/('Life tables'!$I$2/2)))</f>
        <v>37.115326977099471</v>
      </c>
      <c r="Y18" s="31">
        <f>((uNES*L18+ uOCEX*G18+uEREX*H18+uHOEX*I18+uNES*S18+ uOCEX*N18+uEREX*O18+uHOEX*P18)/('Life tables'!$I$2/2))/(1+oDR)^(((cycle + 0.5)/('Life tables'!$I$2/2)))</f>
        <v>24.43596701396898</v>
      </c>
      <c r="Z18" s="100">
        <f t="shared" si="12"/>
        <v>178533.73920539889</v>
      </c>
      <c r="AA18" s="107">
        <f>((L18+G18+H18+I18+N18+O18+P18+S18)/('Life tables'!$I$2/2))</f>
        <v>37.381217797673166</v>
      </c>
      <c r="AB18" s="31">
        <f>((uNES*L18+ uOCEX*G18+uEREX*H18+uHOEX*I18+uNES*S18+ uOCEX*N18+uEREX*O18+uHOEX*P18)/('Life tables'!$I$2/2))</f>
        <v>24.611024055090155</v>
      </c>
    </row>
    <row r="19" spans="1:28" x14ac:dyDescent="0.25">
      <c r="A19" s="4">
        <v>13</v>
      </c>
      <c r="C19" s="105">
        <f>IF(male=0,VLOOKUP((($A$5:$A$1570/'Life tables'!$I$2)*2)+age,lifetable,13,1),IF(male=1,VLOOKUP((($A$5:$A$1570/'Life tables'!$I$2)*2)+age,lifetable,10,1),"error"))</f>
        <v>6.5412459982261417E-5</v>
      </c>
      <c r="E19" s="95"/>
      <c r="F19" s="96">
        <f t="shared" si="0"/>
        <v>703.01024375547593</v>
      </c>
      <c r="G19" s="96">
        <f t="shared" si="1"/>
        <v>70.618850304614895</v>
      </c>
      <c r="H19" s="96">
        <f t="shared" si="2"/>
        <v>4.0331015049003973</v>
      </c>
      <c r="I19" s="96">
        <f t="shared" si="3"/>
        <v>1.6160256303857339</v>
      </c>
      <c r="J19" s="96">
        <f t="shared" si="4"/>
        <v>5.0974505458990453E-2</v>
      </c>
      <c r="K19" s="96">
        <f t="shared" si="5"/>
        <v>1.6886565712595418</v>
      </c>
      <c r="L19" s="96">
        <f t="shared" si="13"/>
        <v>625.00263523885633</v>
      </c>
      <c r="M19" s="96">
        <f t="shared" si="6"/>
        <v>271.5723069956702</v>
      </c>
      <c r="N19" s="96">
        <f t="shared" si="7"/>
        <v>26.153001559708336</v>
      </c>
      <c r="O19" s="96">
        <f t="shared" si="8"/>
        <v>0.62426943633645671</v>
      </c>
      <c r="P19" s="96">
        <f t="shared" si="9"/>
        <v>0.62426943633645671</v>
      </c>
      <c r="Q19" s="96">
        <f t="shared" si="10"/>
        <v>1.9556614830630144E-2</v>
      </c>
      <c r="R19" s="96">
        <f t="shared" si="11"/>
        <v>4.893593196425778E-2</v>
      </c>
      <c r="S19" s="96">
        <f t="shared" si="14"/>
        <v>244.10227401649408</v>
      </c>
      <c r="T19" s="96">
        <f t="shared" si="15"/>
        <v>0.92909331255238548</v>
      </c>
      <c r="U19" s="96">
        <f t="shared" si="15"/>
        <v>26.296479559814635</v>
      </c>
      <c r="V19" s="32">
        <f t="shared" si="16"/>
        <v>999.99999999999977</v>
      </c>
      <c r="W19" s="100">
        <f>(cNES*L19+(cNES+cOSEX)*G19+(cNES+cEREX)*H19+(cNES+cHOEX)*I19+(cNES+cNES)*S19+(cNES+cOSEX)*N19+(cNES+cEREX)*O19+(cNES+cHOEX)*P19)/(1+cDR)^((cycle + 0.5)/('Life tables'!$I$2/2))</f>
        <v>174558.4754503498</v>
      </c>
      <c r="X19" s="107">
        <f>((L19+G19+H19+I19+N19+O19+P19+S19)/('Life tables'!$I$2/2))/(1+oDR)^(((cycle + 0.5)/('Life tables'!$I$2/2)))</f>
        <v>37.025317577359559</v>
      </c>
      <c r="Y19" s="31">
        <f>((uNES*L19+ uOCEX*G19+uEREX*H19+uHOEX*I19+uNES*S19+ uOCEX*N19+uEREX*O19+uHOEX*P19)/('Life tables'!$I$2/2))/(1+oDR)^(((cycle + 0.5)/('Life tables'!$I$2/2)))</f>
        <v>24.377491982816899</v>
      </c>
      <c r="Z19" s="100">
        <f t="shared" si="12"/>
        <v>179905.53060122265</v>
      </c>
      <c r="AA19" s="107">
        <f>((L19+G19+H19+I19+N19+O19+P19+S19)/('Life tables'!$I$2/2))</f>
        <v>37.311865167746049</v>
      </c>
      <c r="AB19" s="31">
        <f>((uNES*L19+ uOCEX*G19+uEREX*H19+uHOEX*I19+uNES*S19+ uOCEX*N19+uEREX*O19+uHOEX*P19)/('Life tables'!$I$2/2))</f>
        <v>24.566155093477523</v>
      </c>
    </row>
    <row r="20" spans="1:28" x14ac:dyDescent="0.25">
      <c r="A20" s="4">
        <v>14</v>
      </c>
      <c r="C20" s="105">
        <f>IF(male=0,VLOOKUP((($A$5:$A$1570/'Life tables'!$I$2)*2)+age,lifetable,13,1),IF(male=1,VLOOKUP((($A$5:$A$1570/'Life tables'!$I$2)*2)+age,lifetable,10,1),"error"))</f>
        <v>6.5412459982261417E-5</v>
      </c>
      <c r="E20" s="95"/>
      <c r="F20" s="96">
        <f t="shared" si="0"/>
        <v>684.95696521469154</v>
      </c>
      <c r="G20" s="96">
        <f t="shared" si="1"/>
        <v>68.805360691762814</v>
      </c>
      <c r="H20" s="96">
        <f t="shared" si="2"/>
        <v>3.9295315989168529</v>
      </c>
      <c r="I20" s="96">
        <f t="shared" si="3"/>
        <v>1.5745261485594804</v>
      </c>
      <c r="J20" s="96">
        <f t="shared" si="4"/>
        <v>4.9665481936639083E-2</v>
      </c>
      <c r="K20" s="96">
        <f t="shared" si="5"/>
        <v>1.645291929404795</v>
      </c>
      <c r="L20" s="96">
        <f t="shared" si="13"/>
        <v>608.95258936411096</v>
      </c>
      <c r="M20" s="96">
        <f t="shared" si="6"/>
        <v>287.8174619129411</v>
      </c>
      <c r="N20" s="96">
        <f t="shared" si="7"/>
        <v>27.717445175440712</v>
      </c>
      <c r="O20" s="96">
        <f t="shared" si="8"/>
        <v>0.66161254328132202</v>
      </c>
      <c r="P20" s="96">
        <f t="shared" si="9"/>
        <v>0.66161254328132202</v>
      </c>
      <c r="Q20" s="96">
        <f t="shared" si="10"/>
        <v>2.0726469890947653E-2</v>
      </c>
      <c r="R20" s="96">
        <f t="shared" si="11"/>
        <v>5.1863225268110998E-2</v>
      </c>
      <c r="S20" s="96">
        <f t="shared" si="14"/>
        <v>258.70420195577867</v>
      </c>
      <c r="T20" s="96">
        <f t="shared" si="15"/>
        <v>0.9994852643799722</v>
      </c>
      <c r="U20" s="96">
        <f t="shared" si="15"/>
        <v>27.993634714487541</v>
      </c>
      <c r="V20" s="32">
        <f t="shared" si="16"/>
        <v>999.99999999999955</v>
      </c>
      <c r="W20" s="100">
        <f>(cNES*L20+(cNES+cOSEX)*G20+(cNES+cEREX)*H20+(cNES+cHOEX)*I20+(cNES+cNES)*S20+(cNES+cOSEX)*N20+(cNES+cEREX)*O20+(cNES+cHOEX)*P20)/(1+cDR)^((cycle + 0.5)/('Life tables'!$I$2/2))</f>
        <v>175448.08707308336</v>
      </c>
      <c r="X20" s="107">
        <f>((L20+G20+H20+I20+N20+O20+P20+S20)/('Life tables'!$I$2/2))/(1+oDR)^(((cycle + 0.5)/('Life tables'!$I$2/2)))</f>
        <v>36.936942378425151</v>
      </c>
      <c r="Y20" s="31">
        <f>((uNES*L20+ uOCEX*G20+uEREX*H20+uHOEX*I20+uNES*S20+ uOCEX*N20+uEREX*O20+uHOEX*P20)/('Life tables'!$I$2/2))/(1+oDR)^(((cycle + 0.5)/('Life tables'!$I$2/2)))</f>
        <v>24.320065351568278</v>
      </c>
      <c r="Z20" s="100">
        <f t="shared" si="12"/>
        <v>181226.97727335288</v>
      </c>
      <c r="AA20" s="107">
        <f>((L20+G20+H20+I20+N20+O20+P20+S20)/('Life tables'!$I$2/2))</f>
        <v>37.244068896096387</v>
      </c>
      <c r="AB20" s="31">
        <f>((uNES*L20+ uOCEX*G20+uEREX*H20+uHOEX*I20+uNES*S20+ uOCEX*N20+uEREX*O20+uHOEX*P20)/('Life tables'!$I$2/2))</f>
        <v>24.522283957116066</v>
      </c>
    </row>
    <row r="21" spans="1:28" x14ac:dyDescent="0.25">
      <c r="A21" s="4">
        <v>15</v>
      </c>
      <c r="C21" s="105">
        <f>IF(male=0,VLOOKUP((($A$5:$A$1570/'Life tables'!$I$2)*2)+age,lifetable,13,1),IF(male=1,VLOOKUP((($A$5:$A$1570/'Life tables'!$I$2)*2)+age,lifetable,10,1),"error"))</f>
        <v>6.5412459982261417E-5</v>
      </c>
      <c r="E21" s="95"/>
      <c r="F21" s="96">
        <f t="shared" si="0"/>
        <v>667.50119490317832</v>
      </c>
      <c r="G21" s="96">
        <f t="shared" si="1"/>
        <v>67.051892031056838</v>
      </c>
      <c r="H21" s="96">
        <f t="shared" si="2"/>
        <v>3.829389539625542</v>
      </c>
      <c r="I21" s="96">
        <f t="shared" si="3"/>
        <v>1.5344001724843104</v>
      </c>
      <c r="J21" s="96">
        <f t="shared" si="4"/>
        <v>4.8399783083828897E-2</v>
      </c>
      <c r="K21" s="96">
        <f t="shared" si="5"/>
        <v>1.6033625243857881</v>
      </c>
      <c r="L21" s="96">
        <f t="shared" si="13"/>
        <v>593.43375085254206</v>
      </c>
      <c r="M21" s="96">
        <f t="shared" si="6"/>
        <v>303.50568511795382</v>
      </c>
      <c r="N21" s="96">
        <f t="shared" si="7"/>
        <v>29.22825506061907</v>
      </c>
      <c r="O21" s="96">
        <f t="shared" si="8"/>
        <v>0.69767541863727633</v>
      </c>
      <c r="P21" s="96">
        <f t="shared" si="9"/>
        <v>0.69767541863727633</v>
      </c>
      <c r="Q21" s="96">
        <f t="shared" si="10"/>
        <v>2.1856218877475499E-2</v>
      </c>
      <c r="R21" s="96">
        <f t="shared" si="11"/>
        <v>5.4690162343888876E-2</v>
      </c>
      <c r="S21" s="96">
        <f t="shared" si="14"/>
        <v>272.80553283883881</v>
      </c>
      <c r="T21" s="96">
        <f t="shared" si="15"/>
        <v>1.0697412663412766</v>
      </c>
      <c r="U21" s="96">
        <f t="shared" si="15"/>
        <v>29.651687401217217</v>
      </c>
      <c r="V21" s="32">
        <f t="shared" si="16"/>
        <v>999.99999999999955</v>
      </c>
      <c r="W21" s="100">
        <f>(cNES*L21+(cNES+cOSEX)*G21+(cNES+cEREX)*H21+(cNES+cHOEX)*I21+(cNES+cNES)*S21+(cNES+cOSEX)*N21+(cNES+cEREX)*O21+(cNES+cHOEX)*P21)/(1+cDR)^((cycle + 0.5)/('Life tables'!$I$2/2))</f>
        <v>176285.84773251333</v>
      </c>
      <c r="X21" s="107">
        <f>((L21+G21+H21+I21+N21+O21+P21+S21)/('Life tables'!$I$2/2))/(1+oDR)^(((cycle + 0.5)/('Life tables'!$I$2/2)))</f>
        <v>36.850147790459069</v>
      </c>
      <c r="Y21" s="31">
        <f>((uNES*L21+ uOCEX*G21+uEREX*H21+uHOEX*I21+uNES*S21+ uOCEX*N21+uEREX*O21+uHOEX*P21)/('Life tables'!$I$2/2))/(1+oDR)^(((cycle + 0.5)/('Life tables'!$I$2/2)))</f>
        <v>24.263652770307399</v>
      </c>
      <c r="Z21" s="100">
        <f t="shared" si="12"/>
        <v>182499.75802192918</v>
      </c>
      <c r="AA21" s="107">
        <f>((L21+G21+H21+I21+N21+O21+P21+S21)/('Life tables'!$I$2/2))</f>
        <v>37.177777658413362</v>
      </c>
      <c r="AB21" s="31">
        <f>((uNES*L21+ uOCEX*G21+uEREX*H21+uHOEX*I21+uNES*S21+ uOCEX*N21+uEREX*O21+uHOEX*P21)/('Life tables'!$I$2/2))</f>
        <v>24.479377749171199</v>
      </c>
    </row>
    <row r="22" spans="1:28" x14ac:dyDescent="0.25">
      <c r="A22" s="4">
        <v>16</v>
      </c>
      <c r="C22" s="105">
        <f>IF(male=0,VLOOKUP((($A$5:$A$1570/'Life tables'!$I$2)*2)+age,lifetable,13,1),IF(male=1,VLOOKUP((($A$5:$A$1570/'Life tables'!$I$2)*2)+age,lifetable,10,1),"error"))</f>
        <v>6.5412459982261417E-5</v>
      </c>
      <c r="E22" s="95"/>
      <c r="F22" s="96">
        <f t="shared" si="0"/>
        <v>650.62304601996971</v>
      </c>
      <c r="G22" s="96">
        <f t="shared" si="1"/>
        <v>65.356446651719111</v>
      </c>
      <c r="H22" s="96">
        <f t="shared" si="2"/>
        <v>3.7325612383803635</v>
      </c>
      <c r="I22" s="96">
        <f t="shared" si="3"/>
        <v>1.4956019879187117</v>
      </c>
      <c r="J22" s="96">
        <f t="shared" si="4"/>
        <v>4.7175966930327697E-2</v>
      </c>
      <c r="K22" s="96">
        <f t="shared" si="5"/>
        <v>1.5628205873720786</v>
      </c>
      <c r="L22" s="96">
        <f t="shared" si="13"/>
        <v>578.42843958764911</v>
      </c>
      <c r="M22" s="96">
        <f t="shared" si="6"/>
        <v>318.65552531247158</v>
      </c>
      <c r="N22" s="96">
        <f t="shared" si="7"/>
        <v>30.687217495411332</v>
      </c>
      <c r="O22" s="96">
        <f t="shared" si="8"/>
        <v>0.73250070072677076</v>
      </c>
      <c r="P22" s="96">
        <f t="shared" si="9"/>
        <v>0.73250070072677076</v>
      </c>
      <c r="Q22" s="96">
        <f t="shared" si="10"/>
        <v>2.2947197529560617E-2</v>
      </c>
      <c r="R22" s="96">
        <f t="shared" si="11"/>
        <v>5.7420085572180785E-2</v>
      </c>
      <c r="S22" s="96">
        <f t="shared" si="14"/>
        <v>286.42293913250495</v>
      </c>
      <c r="T22" s="96">
        <f t="shared" si="15"/>
        <v>1.139864430801165</v>
      </c>
      <c r="U22" s="96">
        <f t="shared" si="15"/>
        <v>31.271928074161476</v>
      </c>
      <c r="V22" s="32">
        <f t="shared" si="16"/>
        <v>999.99999999999966</v>
      </c>
      <c r="W22" s="100">
        <f>(cNES*L22+(cNES+cOSEX)*G22+(cNES+cEREX)*H22+(cNES+cHOEX)*I22+(cNES+cNES)*S22+(cNES+cOSEX)*N22+(cNES+cEREX)*O22+(cNES+cHOEX)*P22)/(1+cDR)^((cycle + 0.5)/('Life tables'!$I$2/2))</f>
        <v>177073.65361142898</v>
      </c>
      <c r="X22" s="107">
        <f>((L22+G22+H22+I22+N22+O22+P22+S22)/('Life tables'!$I$2/2))/(1+oDR)^(((cycle + 0.5)/('Life tables'!$I$2/2)))</f>
        <v>36.764882034952663</v>
      </c>
      <c r="Y22" s="31">
        <f>((uNES*L22+ uOCEX*G22+uEREX*H22+uHOEX*I22+uNES*S22+ uOCEX*N22+uEREX*O22+uHOEX*P22)/('Life tables'!$I$2/2))/(1+oDR)^(((cycle + 0.5)/('Life tables'!$I$2/2)))</f>
        <v>24.20822105010318</v>
      </c>
      <c r="Z22" s="100">
        <f t="shared" si="12"/>
        <v>183725.49576369359</v>
      </c>
      <c r="AA22" s="107">
        <f>((L22+G22+H22+I22+N22+O22+P22+S22)/('Life tables'!$I$2/2))</f>
        <v>37.112941838487586</v>
      </c>
      <c r="AB22" s="31">
        <f>((uNES*L22+ uOCEX*G22+uEREX*H22+uHOEX*I22+uNES*S22+ uOCEX*N22+uEREX*O22+uHOEX*P22)/('Life tables'!$I$2/2))</f>
        <v>24.437404667627597</v>
      </c>
    </row>
    <row r="23" spans="1:28" x14ac:dyDescent="0.25">
      <c r="A23" s="4">
        <v>17</v>
      </c>
      <c r="C23" s="105">
        <f>IF(male=0,VLOOKUP((($A$5:$A$1570/'Life tables'!$I$2)*2)+age,lifetable,13,1),IF(male=1,VLOOKUP((($A$5:$A$1570/'Life tables'!$I$2)*2)+age,lifetable,10,1),"error"))</f>
        <v>6.5412459982261417E-5</v>
      </c>
      <c r="E23" s="95"/>
      <c r="F23" s="96">
        <f t="shared" si="0"/>
        <v>634.303293725853</v>
      </c>
      <c r="G23" s="96">
        <f t="shared" si="1"/>
        <v>63.717093378415342</v>
      </c>
      <c r="H23" s="96">
        <f t="shared" si="2"/>
        <v>3.6389364041455194</v>
      </c>
      <c r="I23" s="96">
        <f t="shared" si="3"/>
        <v>1.4580874022877059</v>
      </c>
      <c r="J23" s="96">
        <f t="shared" si="4"/>
        <v>4.599263950402753E-2</v>
      </c>
      <c r="K23" s="96">
        <f t="shared" si="5"/>
        <v>1.5236199395898058</v>
      </c>
      <c r="L23" s="96">
        <f t="shared" si="13"/>
        <v>563.91956396191063</v>
      </c>
      <c r="M23" s="96">
        <f t="shared" si="6"/>
        <v>333.28491376918413</v>
      </c>
      <c r="N23" s="96">
        <f t="shared" si="7"/>
        <v>32.096059300227914</v>
      </c>
      <c r="O23" s="96">
        <f t="shared" si="8"/>
        <v>0.76612960857400803</v>
      </c>
      <c r="P23" s="96">
        <f t="shared" si="9"/>
        <v>0.76612960857400803</v>
      </c>
      <c r="Q23" s="96">
        <f t="shared" si="10"/>
        <v>2.4000697123906796E-2</v>
      </c>
      <c r="R23" s="96">
        <f t="shared" si="11"/>
        <v>6.005622607603487E-2</v>
      </c>
      <c r="S23" s="96">
        <f t="shared" si="14"/>
        <v>299.57253832860829</v>
      </c>
      <c r="T23" s="96">
        <f t="shared" si="15"/>
        <v>1.2098577674290993</v>
      </c>
      <c r="U23" s="96">
        <f t="shared" si="15"/>
        <v>32.855604239827315</v>
      </c>
      <c r="V23" s="32">
        <f t="shared" si="16"/>
        <v>999.99999999999989</v>
      </c>
      <c r="W23" s="100">
        <f>(cNES*L23+(cNES+cOSEX)*G23+(cNES+cEREX)*H23+(cNES+cHOEX)*I23+(cNES+cNES)*S23+(cNES+cOSEX)*N23+(cNES+cEREX)*O23+(cNES+cHOEX)*P23)/(1+cDR)^((cycle + 0.5)/('Life tables'!$I$2/2))</f>
        <v>177813.33351544361</v>
      </c>
      <c r="X23" s="107">
        <f>((L23+G23+H23+I23+N23+O23+P23+S23)/('Life tables'!$I$2/2))/(1+oDR)^(((cycle + 0.5)/('Life tables'!$I$2/2)))</f>
        <v>36.681095083435743</v>
      </c>
      <c r="Y23" s="31">
        <f>((uNES*L23+ uOCEX*G23+uEREX*H23+uHOEX*I23+uNES*S23+ uOCEX*N23+uEREX*O23+uHOEX*P23)/('Life tables'!$I$2/2))/(1+oDR)^(((cycle + 0.5)/('Life tables'!$I$2/2)))</f>
        <v>24.153738123724892</v>
      </c>
      <c r="Z23" s="100">
        <f t="shared" si="12"/>
        <v>184905.75939215792</v>
      </c>
      <c r="AA23" s="107">
        <f>((L23+G23+H23+I23+N23+O23+P23+S23)/('Life tables'!$I$2/2))</f>
        <v>37.04951347135443</v>
      </c>
      <c r="AB23" s="31">
        <f>((uNES*L23+ uOCEX*G23+uEREX*H23+uHOEX*I23+uNES*S23+ uOCEX*N23+uEREX*O23+uHOEX*P23)/('Life tables'!$I$2/2))</f>
        <v>24.39633396884652</v>
      </c>
    </row>
    <row r="24" spans="1:28" x14ac:dyDescent="0.25">
      <c r="A24" s="4">
        <v>18</v>
      </c>
      <c r="C24" s="105">
        <f>IF(male=0,VLOOKUP((($A$5:$A$1570/'Life tables'!$I$2)*2)+age,lifetable,13,1),IF(male=1,VLOOKUP((($A$5:$A$1570/'Life tables'!$I$2)*2)+age,lifetable,10,1),"error"))</f>
        <v>6.5412459982261417E-5</v>
      </c>
      <c r="E24" s="95"/>
      <c r="F24" s="96">
        <f t="shared" si="0"/>
        <v>618.52335310894205</v>
      </c>
      <c r="G24" s="96">
        <f t="shared" si="1"/>
        <v>62.131965317850479</v>
      </c>
      <c r="H24" s="96">
        <f t="shared" si="2"/>
        <v>3.5484084170861463</v>
      </c>
      <c r="I24" s="96">
        <f t="shared" si="3"/>
        <v>1.4218136940318093</v>
      </c>
      <c r="J24" s="96">
        <f t="shared" si="4"/>
        <v>4.4848453233252428E-2</v>
      </c>
      <c r="K24" s="96">
        <f t="shared" si="5"/>
        <v>1.4857159393941837</v>
      </c>
      <c r="L24" s="96">
        <f t="shared" si="13"/>
        <v>549.89060128734616</v>
      </c>
      <c r="M24" s="96">
        <f t="shared" si="6"/>
        <v>347.41118488380147</v>
      </c>
      <c r="N24" s="96">
        <f t="shared" si="7"/>
        <v>33.45644981493286</v>
      </c>
      <c r="O24" s="96">
        <f t="shared" si="8"/>
        <v>0.79860198914850722</v>
      </c>
      <c r="P24" s="96">
        <f t="shared" si="9"/>
        <v>0.79860198914850722</v>
      </c>
      <c r="Q24" s="96">
        <f t="shared" si="10"/>
        <v>2.5017965954583377E-2</v>
      </c>
      <c r="R24" s="96">
        <f t="shared" si="11"/>
        <v>6.2601707424339639E-2</v>
      </c>
      <c r="S24" s="96">
        <f t="shared" si="14"/>
        <v>312.26991141719265</v>
      </c>
      <c r="T24" s="96">
        <f t="shared" si="15"/>
        <v>1.2797241866169351</v>
      </c>
      <c r="U24" s="96">
        <f t="shared" si="15"/>
        <v>34.40392188664584</v>
      </c>
      <c r="V24" s="32">
        <f t="shared" si="16"/>
        <v>1000.0000000000001</v>
      </c>
      <c r="W24" s="100">
        <f>(cNES*L24+(cNES+cOSEX)*G24+(cNES+cEREX)*H24+(cNES+cHOEX)*I24+(cNES+cNES)*S24+(cNES+cOSEX)*N24+(cNES+cEREX)*O24+(cNES+cHOEX)*P24)/(1+cDR)^((cycle + 0.5)/('Life tables'!$I$2/2))</f>
        <v>178506.651261641</v>
      </c>
      <c r="X24" s="107">
        <f>((L24+G24+H24+I24+N24+O24+P24+S24)/('Life tables'!$I$2/2))/(1+oDR)^(((cycle + 0.5)/('Life tables'!$I$2/2)))</f>
        <v>36.598738598260482</v>
      </c>
      <c r="Y24" s="31">
        <f>((uNES*L24+ uOCEX*G24+uEREX*H24+uHOEX*I24+uNES*S24+ uOCEX*N24+uEREX*O24+uHOEX*P24)/('Life tables'!$I$2/2))/(1+oDR)^(((cycle + 0.5)/('Life tables'!$I$2/2)))</f>
        <v>24.100173007687225</v>
      </c>
      <c r="Z24" s="100">
        <f t="shared" si="12"/>
        <v>186042.06557585261</v>
      </c>
      <c r="AA24" s="107">
        <f>((L24+G24+H24+I24+N24+O24+P24+S24)/('Life tables'!$I$2/2))</f>
        <v>36.987446188330047</v>
      </c>
      <c r="AB24" s="31">
        <f>((uNES*L24+ uOCEX*G24+uEREX*H24+uHOEX*I24+uNES*S24+ uOCEX*N24+uEREX*O24+uHOEX*P24)/('Life tables'!$I$2/2))</f>
        <v>24.356135932336301</v>
      </c>
    </row>
    <row r="25" spans="1:28" x14ac:dyDescent="0.25">
      <c r="A25" s="4">
        <v>19</v>
      </c>
      <c r="C25" s="105">
        <f>IF(male=0,VLOOKUP((($A$5:$A$1570/'Life tables'!$I$2)*2)+age,lifetable,13,1),IF(male=1,VLOOKUP((($A$5:$A$1570/'Life tables'!$I$2)*2)+age,lifetable,10,1),"error"))</f>
        <v>6.5412459982261417E-5</v>
      </c>
      <c r="E25" s="95"/>
      <c r="F25" s="96">
        <f t="shared" si="0"/>
        <v>603.26525788369986</v>
      </c>
      <c r="G25" s="96">
        <f t="shared" si="1"/>
        <v>60.599257719040978</v>
      </c>
      <c r="H25" s="96">
        <f t="shared" si="2"/>
        <v>3.4608742063666762</v>
      </c>
      <c r="I25" s="96">
        <f t="shared" si="3"/>
        <v>1.3867395636419908</v>
      </c>
      <c r="J25" s="96">
        <f t="shared" si="4"/>
        <v>4.3742105402247794E-2</v>
      </c>
      <c r="K25" s="96">
        <f t="shared" si="5"/>
        <v>1.4490654311037652</v>
      </c>
      <c r="L25" s="96">
        <f t="shared" si="13"/>
        <v>536.32557885814424</v>
      </c>
      <c r="M25" s="96">
        <f t="shared" si="6"/>
        <v>361.05109604303738</v>
      </c>
      <c r="N25" s="96">
        <f t="shared" si="7"/>
        <v>34.770002812173729</v>
      </c>
      <c r="O25" s="96">
        <f t="shared" si="8"/>
        <v>0.82995636303608955</v>
      </c>
      <c r="P25" s="96">
        <f t="shared" si="9"/>
        <v>0.82995636303608955</v>
      </c>
      <c r="Q25" s="96">
        <f t="shared" si="10"/>
        <v>2.6000210763769481E-2</v>
      </c>
      <c r="R25" s="96">
        <f t="shared" si="11"/>
        <v>6.5059549211932258E-2</v>
      </c>
      <c r="S25" s="96">
        <f t="shared" si="14"/>
        <v>324.53012074481575</v>
      </c>
      <c r="T25" s="96">
        <f t="shared" si="15"/>
        <v>1.3494665027829524</v>
      </c>
      <c r="U25" s="96">
        <f t="shared" si="15"/>
        <v>35.918046866961539</v>
      </c>
      <c r="V25" s="32">
        <f t="shared" si="16"/>
        <v>1000.0000000000001</v>
      </c>
      <c r="W25" s="100">
        <f>(cNES*L25+(cNES+cOSEX)*G25+(cNES+cEREX)*H25+(cNES+cHOEX)*I25+(cNES+cNES)*S25+(cNES+cOSEX)*N25+(cNES+cEREX)*O25+(cNES+cHOEX)*P25)/(1+cDR)^((cycle + 0.5)/('Life tables'!$I$2/2))</f>
        <v>179155.30798255486</v>
      </c>
      <c r="X25" s="107">
        <f>((L25+G25+H25+I25+N25+O25+P25+S25)/('Life tables'!$I$2/2))/(1+oDR)^(((cycle + 0.5)/('Life tables'!$I$2/2)))</f>
        <v>36.517765875389046</v>
      </c>
      <c r="Y25" s="31">
        <f>((uNES*L25+ uOCEX*G25+uEREX*H25+uHOEX*I25+uNES*S25+ uOCEX*N25+uEREX*O25+uHOEX*P25)/('Life tables'!$I$2/2))/(1+oDR)^(((cycle + 0.5)/('Life tables'!$I$2/2)))</f>
        <v>24.047495765579619</v>
      </c>
      <c r="Z25" s="100">
        <f t="shared" si="12"/>
        <v>187135.88049671735</v>
      </c>
      <c r="AA25" s="107">
        <f>((L25+G25+H25+I25+N25+O25+P25+S25)/('Life tables'!$I$2/2))</f>
        <v>36.926695163876794</v>
      </c>
      <c r="AB25" s="31">
        <f>((uNES*L25+ uOCEX*G25+uEREX*H25+uHOEX*I25+uNES*S25+ uOCEX*N25+uEREX*O25+uHOEX*P25)/('Life tables'!$I$2/2))</f>
        <v>24.316781826695369</v>
      </c>
    </row>
    <row r="26" spans="1:28" x14ac:dyDescent="0.25">
      <c r="A26" s="4">
        <v>20</v>
      </c>
      <c r="C26" s="105">
        <f>IF(male=0,VLOOKUP((($A$5:$A$1570/'Life tables'!$I$2)*2)+age,lifetable,13,1),IF(male=1,VLOOKUP((($A$5:$A$1570/'Life tables'!$I$2)*2)+age,lifetable,10,1),"error"))</f>
        <v>6.5412459982261417E-5</v>
      </c>
      <c r="E26" s="95"/>
      <c r="F26" s="96">
        <f t="shared" si="0"/>
        <v>588.51163979899752</v>
      </c>
      <c r="G26" s="96">
        <f t="shared" si="1"/>
        <v>59.117225904811193</v>
      </c>
      <c r="H26" s="96">
        <f t="shared" si="2"/>
        <v>3.3762341320168701</v>
      </c>
      <c r="I26" s="96">
        <f t="shared" si="3"/>
        <v>1.3528250863245104</v>
      </c>
      <c r="J26" s="96">
        <f t="shared" si="4"/>
        <v>4.267233665808124E-2</v>
      </c>
      <c r="K26" s="96">
        <f t="shared" si="5"/>
        <v>1.4136266955378411</v>
      </c>
      <c r="L26" s="96">
        <f t="shared" si="13"/>
        <v>523.20905564364898</v>
      </c>
      <c r="M26" s="96">
        <f t="shared" si="6"/>
        <v>374.2208468312582</v>
      </c>
      <c r="N26" s="96">
        <f t="shared" si="7"/>
        <v>36.038278347023464</v>
      </c>
      <c r="O26" s="96">
        <f t="shared" si="8"/>
        <v>0.86022996858963852</v>
      </c>
      <c r="P26" s="96">
        <f t="shared" si="9"/>
        <v>0.86022996858963852</v>
      </c>
      <c r="Q26" s="96">
        <f t="shared" si="10"/>
        <v>2.6948598124873754E-2</v>
      </c>
      <c r="R26" s="96">
        <f t="shared" si="11"/>
        <v>6.7432670520537849E-2</v>
      </c>
      <c r="S26" s="96">
        <f t="shared" si="14"/>
        <v>336.36772727841003</v>
      </c>
      <c r="T26" s="96">
        <f t="shared" si="15"/>
        <v>1.4190874375659075</v>
      </c>
      <c r="U26" s="96">
        <f t="shared" si="15"/>
        <v>37.399106233019921</v>
      </c>
      <c r="V26" s="32">
        <f t="shared" si="16"/>
        <v>1000.0000000000003</v>
      </c>
      <c r="W26" s="100">
        <f>(cNES*L26+(cNES+cOSEX)*G26+(cNES+cEREX)*H26+(cNES+cHOEX)*I26+(cNES+cNES)*S26+(cNES+cOSEX)*N26+(cNES+cEREX)*O26+(cNES+cHOEX)*P26)/(1+cDR)^((cycle + 0.5)/('Life tables'!$I$2/2))</f>
        <v>179760.94434848375</v>
      </c>
      <c r="X26" s="107">
        <f>((L26+G26+H26+I26+N26+O26+P26+S26)/('Life tables'!$I$2/2))/(1+oDR)^(((cycle + 0.5)/('Life tables'!$I$2/2)))</f>
        <v>36.438131789117357</v>
      </c>
      <c r="Y26" s="31">
        <f>((uNES*L26+ uOCEX*G26+uEREX*H26+uHOEX*I26+uNES*S26+ uOCEX*N26+uEREX*O26+uHOEX*P26)/('Life tables'!$I$2/2))/(1+oDR)^(((cycle + 0.5)/('Life tables'!$I$2/2)))</f>
        <v>23.995677472636547</v>
      </c>
      <c r="Z26" s="100">
        <f t="shared" si="12"/>
        <v>188188.62153062763</v>
      </c>
      <c r="AA26" s="107">
        <f>((L26+G26+H26+I26+N26+O26+P26+S26)/('Life tables'!$I$2/2))</f>
        <v>36.867217064237494</v>
      </c>
      <c r="AB26" s="31">
        <f>((uNES*L26+ uOCEX*G26+uEREX*H26+uHOEX*I26+uNES*S26+ uOCEX*N26+uEREX*O26+uHOEX*P26)/('Life tables'!$I$2/2))</f>
        <v>24.278243876689</v>
      </c>
    </row>
    <row r="27" spans="1:28" x14ac:dyDescent="0.25">
      <c r="A27" s="4">
        <v>21</v>
      </c>
      <c r="C27" s="105">
        <f>IF(male=0,VLOOKUP((($A$5:$A$1570/'Life tables'!$I$2)*2)+age,lifetable,13,1),IF(male=1,VLOOKUP((($A$5:$A$1570/'Life tables'!$I$2)*2)+age,lifetable,10,1),"error"))</f>
        <v>6.5412459982261417E-5</v>
      </c>
      <c r="E27" s="95"/>
      <c r="F27" s="96">
        <f t="shared" si="0"/>
        <v>574.24570873160769</v>
      </c>
      <c r="G27" s="96">
        <f t="shared" si="1"/>
        <v>57.684183272143137</v>
      </c>
      <c r="H27" s="96">
        <f t="shared" si="2"/>
        <v>3.2943918707301232</v>
      </c>
      <c r="I27" s="96">
        <f t="shared" si="3"/>
        <v>1.3200316662413789</v>
      </c>
      <c r="J27" s="96">
        <f t="shared" si="4"/>
        <v>4.1637929567243485E-2</v>
      </c>
      <c r="K27" s="96">
        <f t="shared" si="5"/>
        <v>1.379359402200274</v>
      </c>
      <c r="L27" s="96">
        <f t="shared" si="13"/>
        <v>510.52610459072554</v>
      </c>
      <c r="M27" s="96">
        <f t="shared" si="6"/>
        <v>386.93609759780668</v>
      </c>
      <c r="N27" s="96">
        <f t="shared" si="7"/>
        <v>37.262784545053904</v>
      </c>
      <c r="O27" s="96">
        <f t="shared" si="8"/>
        <v>0.88945880461022908</v>
      </c>
      <c r="P27" s="96">
        <f t="shared" si="9"/>
        <v>0.88945880461022908</v>
      </c>
      <c r="Q27" s="96">
        <f t="shared" si="10"/>
        <v>2.786425577961477E-2</v>
      </c>
      <c r="R27" s="96">
        <f t="shared" si="11"/>
        <v>6.9723893264505676E-2</v>
      </c>
      <c r="S27" s="96">
        <f t="shared" si="14"/>
        <v>347.79680729448819</v>
      </c>
      <c r="T27" s="96">
        <f t="shared" si="15"/>
        <v>1.4885896229127658</v>
      </c>
      <c r="U27" s="96">
        <f t="shared" si="15"/>
        <v>38.848189528484703</v>
      </c>
      <c r="V27" s="32">
        <f t="shared" si="16"/>
        <v>1000.0000000000003</v>
      </c>
      <c r="W27" s="100">
        <f>(cNES*L27+(cNES+cOSEX)*G27+(cNES+cEREX)*H27+(cNES+cHOEX)*I27+(cNES+cNES)*S27+(cNES+cOSEX)*N27+(cNES+cEREX)*O27+(cNES+cHOEX)*P27)/(1+cDR)^((cycle + 0.5)/('Life tables'!$I$2/2))</f>
        <v>180325.14271103468</v>
      </c>
      <c r="X27" s="107">
        <f>((L27+G27+H27+I27+N27+O27+P27+S27)/('Life tables'!$I$2/2))/(1+oDR)^(((cycle + 0.5)/('Life tables'!$I$2/2)))</f>
        <v>36.359792738669043</v>
      </c>
      <c r="Y27" s="31">
        <f>((uNES*L27+ uOCEX*G27+uEREX*H27+uHOEX*I27+uNES*S27+ uOCEX*N27+uEREX*O27+uHOEX*P27)/('Life tables'!$I$2/2))/(1+oDR)^(((cycle + 0.5)/('Life tables'!$I$2/2)))</f>
        <v>23.944690181506605</v>
      </c>
      <c r="Z27" s="100">
        <f t="shared" si="12"/>
        <v>189201.65887198146</v>
      </c>
      <c r="AA27" s="107">
        <f>((L27+G27+H27+I27+N27+O27+P27+S27)/('Life tables'!$I$2/2))</f>
        <v>36.808969997779286</v>
      </c>
      <c r="AB27" s="31">
        <f>((uNES*L27+ uOCEX*G27+uEREX*H27+uHOEX*I27+uNES*S27+ uOCEX*N27+uEREX*O27+uHOEX*P27)/('Life tables'!$I$2/2))</f>
        <v>24.240495231421935</v>
      </c>
    </row>
    <row r="28" spans="1:28" x14ac:dyDescent="0.25">
      <c r="A28" s="4">
        <v>22</v>
      </c>
      <c r="C28" s="105">
        <f>IF(male=0,VLOOKUP((($A$5:$A$1570/'Life tables'!$I$2)*2)+age,lifetable,13,1),IF(male=1,VLOOKUP((($A$5:$A$1570/'Life tables'!$I$2)*2)+age,lifetable,10,1),"error"))</f>
        <v>6.5412459982261417E-5</v>
      </c>
      <c r="E28" s="95"/>
      <c r="F28" s="96">
        <f t="shared" si="0"/>
        <v>560.45123344231831</v>
      </c>
      <c r="G28" s="96">
        <f t="shared" si="1"/>
        <v>56.298499359087856</v>
      </c>
      <c r="H28" s="96">
        <f t="shared" si="2"/>
        <v>3.2152543054631577</v>
      </c>
      <c r="I28" s="96">
        <f t="shared" si="3"/>
        <v>1.2883219922739992</v>
      </c>
      <c r="J28" s="96">
        <f t="shared" si="4"/>
        <v>4.0637707220295194E-2</v>
      </c>
      <c r="K28" s="96">
        <f t="shared" si="5"/>
        <v>1.3462245630549738</v>
      </c>
      <c r="L28" s="96">
        <f t="shared" si="13"/>
        <v>498.26229551521806</v>
      </c>
      <c r="M28" s="96">
        <f t="shared" si="6"/>
        <v>399.21198740628438</v>
      </c>
      <c r="N28" s="96">
        <f t="shared" si="7"/>
        <v>38.444979330890604</v>
      </c>
      <c r="O28" s="96">
        <f t="shared" si="8"/>
        <v>0.91767767160755143</v>
      </c>
      <c r="P28" s="96">
        <f t="shared" si="9"/>
        <v>0.91767767160755143</v>
      </c>
      <c r="Q28" s="96">
        <f t="shared" si="10"/>
        <v>2.8748273930594662E-2</v>
      </c>
      <c r="R28" s="96">
        <f t="shared" si="11"/>
        <v>7.193594542517745E-2</v>
      </c>
      <c r="S28" s="96">
        <f t="shared" si="14"/>
        <v>358.83096851282289</v>
      </c>
      <c r="T28" s="96">
        <f t="shared" si="15"/>
        <v>1.5579756040636557</v>
      </c>
      <c r="U28" s="96">
        <f t="shared" si="15"/>
        <v>40.266350036964852</v>
      </c>
      <c r="V28" s="32">
        <f t="shared" si="16"/>
        <v>1000.0000000000001</v>
      </c>
      <c r="W28" s="100">
        <f>(cNES*L28+(cNES+cOSEX)*G28+(cNES+cEREX)*H28+(cNES+cHOEX)*I28+(cNES+cNES)*S28+(cNES+cOSEX)*N28+(cNES+cEREX)*O28+(cNES+cHOEX)*P28)/(1+cDR)^((cycle + 0.5)/('Life tables'!$I$2/2))</f>
        <v>180849.42917068853</v>
      </c>
      <c r="X28" s="107">
        <f>((L28+G28+H28+I28+N28+O28+P28+S28)/('Life tables'!$I$2/2))/(1+oDR)^(((cycle + 0.5)/('Life tables'!$I$2/2)))</f>
        <v>36.282706596596853</v>
      </c>
      <c r="Y28" s="31">
        <f>((uNES*L28+ uOCEX*G28+uEREX*H28+uHOEX*I28+uNES*S28+ uOCEX*N28+uEREX*O28+uHOEX*P28)/('Life tables'!$I$2/2))/(1+oDR)^(((cycle + 0.5)/('Life tables'!$I$2/2)))</f>
        <v>23.894506889180008</v>
      </c>
      <c r="Z28" s="100">
        <f t="shared" si="12"/>
        <v>190176.31710420988</v>
      </c>
      <c r="AA28" s="107">
        <f>((L28+G28+H28+I28+N28+O28+P28+S28)/('Life tables'!$I$2/2))</f>
        <v>36.751913466990587</v>
      </c>
      <c r="AB28" s="31">
        <f>((uNES*L28+ uOCEX*G28+uEREX*H28+uHOEX*I28+uNES*S28+ uOCEX*N28+uEREX*O28+uHOEX*P28)/('Life tables'!$I$2/2))</f>
        <v>24.203509933570452</v>
      </c>
    </row>
    <row r="29" spans="1:28" x14ac:dyDescent="0.25">
      <c r="A29" s="4">
        <v>23</v>
      </c>
      <c r="C29" s="105">
        <f>IF(male=0,VLOOKUP((($A$5:$A$1570/'Life tables'!$I$2)*2)+age,lifetable,13,1),IF(male=1,VLOOKUP((($A$5:$A$1570/'Life tables'!$I$2)*2)+age,lifetable,10,1),"error"))</f>
        <v>6.5412459982261417E-5</v>
      </c>
      <c r="E29" s="95"/>
      <c r="F29" s="96">
        <f t="shared" si="0"/>
        <v>547.11252297260751</v>
      </c>
      <c r="G29" s="96">
        <f t="shared" si="1"/>
        <v>54.958597976022453</v>
      </c>
      <c r="H29" s="96">
        <f t="shared" si="2"/>
        <v>3.1387314187105533</v>
      </c>
      <c r="I29" s="96">
        <f t="shared" si="3"/>
        <v>1.2576599952592802</v>
      </c>
      <c r="J29" s="96">
        <f t="shared" si="4"/>
        <v>3.9670531882960193E-2</v>
      </c>
      <c r="K29" s="96">
        <f t="shared" si="5"/>
        <v>1.3141844878400242</v>
      </c>
      <c r="L29" s="96">
        <f t="shared" si="13"/>
        <v>486.40367856289225</v>
      </c>
      <c r="M29" s="96">
        <f t="shared" si="6"/>
        <v>411.06315138636415</v>
      </c>
      <c r="N29" s="96">
        <f t="shared" si="7"/>
        <v>39.58627209922993</v>
      </c>
      <c r="O29" s="96">
        <f t="shared" si="8"/>
        <v>0.94492021168691709</v>
      </c>
      <c r="P29" s="96">
        <f t="shared" si="9"/>
        <v>0.94492021168691709</v>
      </c>
      <c r="Q29" s="96">
        <f t="shared" si="10"/>
        <v>2.9601706490847403E-2</v>
      </c>
      <c r="R29" s="96">
        <f t="shared" si="11"/>
        <v>7.4071464177594623E-2</v>
      </c>
      <c r="S29" s="96">
        <f t="shared" si="14"/>
        <v>369.48336569309197</v>
      </c>
      <c r="T29" s="96">
        <f t="shared" si="15"/>
        <v>1.6272478424374632</v>
      </c>
      <c r="U29" s="96">
        <f t="shared" si="15"/>
        <v>41.654605988982468</v>
      </c>
      <c r="V29" s="32">
        <f t="shared" si="16"/>
        <v>1000.0000000000003</v>
      </c>
      <c r="W29" s="100">
        <f>(cNES*L29+(cNES+cOSEX)*G29+(cNES+cEREX)*H29+(cNES+cHOEX)*I29+(cNES+cNES)*S29+(cNES+cOSEX)*N29+(cNES+cEREX)*O29+(cNES+cHOEX)*P29)/(1+cDR)^((cycle + 0.5)/('Life tables'!$I$2/2))</f>
        <v>181335.27557107955</v>
      </c>
      <c r="X29" s="107">
        <f>((L29+G29+H29+I29+N29+O29+P29+S29)/('Life tables'!$I$2/2))/(1+oDR)^(((cycle + 0.5)/('Life tables'!$I$2/2)))</f>
        <v>36.206832658929883</v>
      </c>
      <c r="Y29" s="31">
        <f>((uNES*L29+ uOCEX*G29+uEREX*H29+uHOEX*I29+uNES*S29+ uOCEX*N29+uEREX*O29+uHOEX*P29)/('Life tables'!$I$2/2))/(1+oDR)^(((cycle + 0.5)/('Life tables'!$I$2/2)))</f>
        <v>23.845101505035135</v>
      </c>
      <c r="Z29" s="100">
        <f t="shared" si="12"/>
        <v>191113.87671801029</v>
      </c>
      <c r="AA29" s="107">
        <f>((L29+G29+H29+I29+N29+O29+P29+S29)/('Life tables'!$I$2/2))</f>
        <v>36.696008322075699</v>
      </c>
      <c r="AB29" s="31">
        <f>((uNES*L29+ uOCEX*G29+uEREX*H29+uHOEX*I29+uNES*S29+ uOCEX*N29+uEREX*O29+uHOEX*P29)/('Life tables'!$I$2/2))</f>
        <v>24.167262889638543</v>
      </c>
    </row>
    <row r="30" spans="1:28" x14ac:dyDescent="0.25">
      <c r="A30" s="4">
        <v>24</v>
      </c>
      <c r="C30" s="105">
        <f>IF(male=0,VLOOKUP((($A$5:$A$1570/'Life tables'!$I$2)*2)+age,lifetable,13,1),IF(male=1,VLOOKUP((($A$5:$A$1570/'Life tables'!$I$2)*2)+age,lifetable,10,1),"error"))</f>
        <v>6.5412459982261417E-5</v>
      </c>
      <c r="E30" s="95"/>
      <c r="F30" s="96">
        <f t="shared" si="0"/>
        <v>534.21440866056014</v>
      </c>
      <c r="G30" s="96">
        <f t="shared" si="1"/>
        <v>53.662955399111297</v>
      </c>
      <c r="H30" s="96">
        <f t="shared" si="2"/>
        <v>3.0647361893318057</v>
      </c>
      <c r="I30" s="96">
        <f t="shared" si="3"/>
        <v>1.2280108066492157</v>
      </c>
      <c r="J30" s="96">
        <f t="shared" si="4"/>
        <v>3.8735303692119166E-2</v>
      </c>
      <c r="K30" s="96">
        <f t="shared" si="5"/>
        <v>1.2832027408692483</v>
      </c>
      <c r="L30" s="96">
        <f t="shared" si="13"/>
        <v>474.93676822090646</v>
      </c>
      <c r="M30" s="96">
        <f t="shared" si="6"/>
        <v>422.50373750802004</v>
      </c>
      <c r="N30" s="96">
        <f t="shared" si="7"/>
        <v>40.688025330233764</v>
      </c>
      <c r="O30" s="96">
        <f t="shared" si="8"/>
        <v>0.97121894710856171</v>
      </c>
      <c r="P30" s="96">
        <f t="shared" si="9"/>
        <v>0.97121894710856171</v>
      </c>
      <c r="Q30" s="96">
        <f t="shared" si="10"/>
        <v>3.0425572291793903E-2</v>
      </c>
      <c r="R30" s="96">
        <f t="shared" si="11"/>
        <v>7.6132998913128275E-2</v>
      </c>
      <c r="S30" s="96">
        <f t="shared" si="14"/>
        <v>379.7667157123642</v>
      </c>
      <c r="T30" s="96">
        <f t="shared" si="15"/>
        <v>1.6964087184213763</v>
      </c>
      <c r="U30" s="96">
        <f t="shared" si="15"/>
        <v>43.013941728764841</v>
      </c>
      <c r="V30" s="32">
        <f t="shared" si="16"/>
        <v>1000.0000000000001</v>
      </c>
      <c r="W30" s="100">
        <f>(cNES*L30+(cNES+cOSEX)*G30+(cNES+cEREX)*H30+(cNES+cHOEX)*I30+(cNES+cNES)*S30+(cNES+cOSEX)*N30+(cNES+cEREX)*O30+(cNES+cHOEX)*P30)/(1+cDR)^((cycle + 0.5)/('Life tables'!$I$2/2))</f>
        <v>181784.10142258662</v>
      </c>
      <c r="X30" s="107">
        <f>((L30+G30+H30+I30+N30+O30+P30+S30)/('Life tables'!$I$2/2))/(1+oDR)^(((cycle + 0.5)/('Life tables'!$I$2/2)))</f>
        <v>36.132131597007827</v>
      </c>
      <c r="Y30" s="31">
        <f>((uNES*L30+ uOCEX*G30+uEREX*H30+uHOEX*I30+uNES*S30+ uOCEX*N30+uEREX*O30+uHOEX*P30)/('Life tables'!$I$2/2))/(1+oDR)^(((cycle + 0.5)/('Life tables'!$I$2/2)))</f>
        <v>23.796448819966358</v>
      </c>
      <c r="Z30" s="100">
        <f t="shared" si="12"/>
        <v>192015.57557904258</v>
      </c>
      <c r="AA30" s="107">
        <f>((L30+G30+H30+I30+N30+O30+P30+S30)/('Life tables'!$I$2/2))</f>
        <v>36.641216716094199</v>
      </c>
      <c r="AB30" s="31">
        <f>((uNES*L30+ uOCEX*G30+uEREX*H30+uHOEX*I30+uNES*S30+ uOCEX*N30+uEREX*O30+uHOEX*P30)/('Life tables'!$I$2/2))</f>
        <v>24.131729841204212</v>
      </c>
    </row>
    <row r="31" spans="1:28" x14ac:dyDescent="0.25">
      <c r="A31" s="4">
        <v>25</v>
      </c>
      <c r="C31" s="105">
        <f>IF(male=0,VLOOKUP((($A$5:$A$1570/'Life tables'!$I$2)*2)+age,lifetable,13,1),IF(male=1,VLOOKUP((($A$5:$A$1570/'Life tables'!$I$2)*2)+age,lifetable,10,1),"error"))</f>
        <v>6.5412459982261417E-5</v>
      </c>
      <c r="E31" s="95"/>
      <c r="F31" s="96">
        <f t="shared" si="0"/>
        <v>521.74222675541228</v>
      </c>
      <c r="G31" s="96">
        <f t="shared" si="1"/>
        <v>52.410098623900609</v>
      </c>
      <c r="H31" s="96">
        <f t="shared" si="2"/>
        <v>2.9931844928126585</v>
      </c>
      <c r="I31" s="96">
        <f t="shared" si="3"/>
        <v>1.1993407185465412</v>
      </c>
      <c r="J31" s="96">
        <f t="shared" si="4"/>
        <v>3.78309593952093E-2</v>
      </c>
      <c r="K31" s="96">
        <f t="shared" si="5"/>
        <v>1.2532440992717044</v>
      </c>
      <c r="L31" s="96">
        <f t="shared" si="13"/>
        <v>463.84852786148554</v>
      </c>
      <c r="M31" s="96">
        <f t="shared" si="6"/>
        <v>433.54742279740168</v>
      </c>
      <c r="N31" s="96">
        <f t="shared" si="7"/>
        <v>41.751556151153331</v>
      </c>
      <c r="O31" s="96">
        <f t="shared" si="8"/>
        <v>0.9966053175634455</v>
      </c>
      <c r="P31" s="96">
        <f t="shared" si="9"/>
        <v>0.9966053175634455</v>
      </c>
      <c r="Q31" s="96">
        <f t="shared" si="10"/>
        <v>3.122085625098852E-2</v>
      </c>
      <c r="R31" s="96">
        <f t="shared" si="11"/>
        <v>7.8123014161496265E-2</v>
      </c>
      <c r="S31" s="96">
        <f t="shared" si="14"/>
        <v>389.693312140709</v>
      </c>
      <c r="T31" s="96">
        <f t="shared" si="15"/>
        <v>1.7654605340675742</v>
      </c>
      <c r="U31" s="96">
        <f t="shared" si="15"/>
        <v>44.345308842198044</v>
      </c>
      <c r="V31" s="32">
        <f t="shared" si="16"/>
        <v>1000</v>
      </c>
      <c r="W31" s="100">
        <f>(cNES*L31+(cNES+cOSEX)*G31+(cNES+cEREX)*H31+(cNES+cHOEX)*I31+(cNES+cNES)*S31+(cNES+cOSEX)*N31+(cNES+cEREX)*O31+(cNES+cHOEX)*P31)/(1+cDR)^((cycle + 0.5)/('Life tables'!$I$2/2))</f>
        <v>182197.27575774281</v>
      </c>
      <c r="X31" s="107">
        <f>((L31+G31+H31+I31+N31+O31+P31+S31)/('Life tables'!$I$2/2))/(1+oDR)^(((cycle + 0.5)/('Life tables'!$I$2/2)))</f>
        <v>36.058565410945057</v>
      </c>
      <c r="Y31" s="31">
        <f>((uNES*L31+ uOCEX*G31+uEREX*H31+uHOEX*I31+uNES*S31+ uOCEX*N31+uEREX*O31+uHOEX*P31)/('Life tables'!$I$2/2))/(1+oDR)^(((cycle + 0.5)/('Life tables'!$I$2/2)))</f>
        <v>23.74852447655654</v>
      </c>
      <c r="Z31" s="100">
        <f t="shared" si="12"/>
        <v>192882.61034677183</v>
      </c>
      <c r="AA31" s="107">
        <f>((L31+G31+H31+I31+N31+O31+P31+S31)/('Life tables'!$I$2/2))</f>
        <v>36.587502061593604</v>
      </c>
      <c r="AB31" s="31">
        <f>((uNES*L31+ uOCEX*G31+uEREX*H31+uHOEX*I31+uNES*S31+ uOCEX*N31+uEREX*O31+uHOEX*P31)/('Life tables'!$I$2/2))</f>
        <v>24.096887337122869</v>
      </c>
    </row>
    <row r="32" spans="1:28" x14ac:dyDescent="0.25">
      <c r="A32" s="4">
        <v>26</v>
      </c>
      <c r="C32" s="105">
        <f>IF(male=0,VLOOKUP((($A$5:$A$1570/'Life tables'!$I$2)*2)+age,lifetable,13,1),IF(male=1,VLOOKUP((($A$5:$A$1570/'Life tables'!$I$2)*2)+age,lifetable,10,1),"error"))</f>
        <v>6.5412459982261417E-5</v>
      </c>
      <c r="E32" s="95"/>
      <c r="F32" s="96">
        <f t="shared" si="0"/>
        <v>509.68180161079744</v>
      </c>
      <c r="G32" s="96">
        <f t="shared" si="1"/>
        <v>51.198603677044886</v>
      </c>
      <c r="H32" s="96">
        <f t="shared" si="2"/>
        <v>2.9239950048463879</v>
      </c>
      <c r="I32" s="96">
        <f t="shared" si="3"/>
        <v>1.1716171450706685</v>
      </c>
      <c r="J32" s="96">
        <f t="shared" si="4"/>
        <v>3.6956471131584866E-2</v>
      </c>
      <c r="K32" s="96">
        <f t="shared" si="5"/>
        <v>1.2242745126212409</v>
      </c>
      <c r="L32" s="96">
        <f t="shared" si="13"/>
        <v>453.12635480008265</v>
      </c>
      <c r="M32" s="96">
        <f t="shared" si="6"/>
        <v>444.2074290129371</v>
      </c>
      <c r="N32" s="96">
        <f t="shared" si="7"/>
        <v>42.778137845971877</v>
      </c>
      <c r="O32" s="96">
        <f t="shared" si="8"/>
        <v>1.0211097162082658</v>
      </c>
      <c r="P32" s="96">
        <f t="shared" si="9"/>
        <v>1.0211097162082658</v>
      </c>
      <c r="Q32" s="96">
        <f t="shared" si="10"/>
        <v>3.1988510500995215E-2</v>
      </c>
      <c r="R32" s="96">
        <f t="shared" si="11"/>
        <v>8.0043892415516182E-2</v>
      </c>
      <c r="S32" s="96">
        <f t="shared" si="14"/>
        <v>399.27503933163217</v>
      </c>
      <c r="T32" s="96">
        <f t="shared" si="15"/>
        <v>1.8344055157001542</v>
      </c>
      <c r="U32" s="96">
        <f t="shared" si="15"/>
        <v>45.649627247234804</v>
      </c>
      <c r="V32" s="32">
        <f t="shared" si="16"/>
        <v>1000</v>
      </c>
      <c r="W32" s="100">
        <f>(cNES*L32+(cNES+cOSEX)*G32+(cNES+cEREX)*H32+(cNES+cHOEX)*I32+(cNES+cNES)*S32+(cNES+cOSEX)*N32+(cNES+cEREX)*O32+(cNES+cHOEX)*P32)/(1+cDR)^((cycle + 0.5)/('Life tables'!$I$2/2))</f>
        <v>182576.11892087781</v>
      </c>
      <c r="X32" s="107">
        <f>((L32+G32+H32+I32+N32+O32+P32+S32)/('Life tables'!$I$2/2))/(1+oDR)^(((cycle + 0.5)/('Life tables'!$I$2/2)))</f>
        <v>35.986097384669435</v>
      </c>
      <c r="Y32" s="31">
        <f>((uNES*L32+ uOCEX*G32+uEREX*H32+uHOEX*I32+uNES*S32+ uOCEX*N32+uEREX*O32+uHOEX*P32)/('Life tables'!$I$2/2))/(1+oDR)^(((cycle + 0.5)/('Life tables'!$I$2/2)))</f>
        <v>23.701304940258826</v>
      </c>
      <c r="Z32" s="100">
        <f t="shared" si="12"/>
        <v>193716.13784608131</v>
      </c>
      <c r="AA32" s="107">
        <f>((L32+G32+H32+I32+N32+O32+P32+S32)/('Life tables'!$I$2/2))</f>
        <v>36.534828988685518</v>
      </c>
      <c r="AB32" s="31">
        <f>((uNES*L32+ uOCEX*G32+uEREX*H32+uHOEX*I32+uNES*S32+ uOCEX*N32+uEREX*O32+uHOEX*P32)/('Life tables'!$I$2/2))</f>
        <v>24.06271270665594</v>
      </c>
    </row>
    <row r="33" spans="1:28" x14ac:dyDescent="0.25">
      <c r="A33" s="4">
        <v>27</v>
      </c>
      <c r="C33" s="105">
        <f>IF(male=0,VLOOKUP((($A$5:$A$1570/'Life tables'!$I$2)*2)+age,lifetable,13,1),IF(male=1,VLOOKUP((($A$5:$A$1570/'Life tables'!$I$2)*2)+age,lifetable,10,1),"error"))</f>
        <v>6.8101886958604751E-5</v>
      </c>
      <c r="E33" s="95"/>
      <c r="F33" s="96">
        <f t="shared" si="0"/>
        <v>498.01942943743268</v>
      </c>
      <c r="G33" s="96">
        <f t="shared" si="1"/>
        <v>50.027093984230206</v>
      </c>
      <c r="H33" s="96">
        <f t="shared" si="2"/>
        <v>2.8570891081245384</v>
      </c>
      <c r="I33" s="96">
        <f t="shared" si="3"/>
        <v>1.1448085850096146</v>
      </c>
      <c r="J33" s="96">
        <f t="shared" si="4"/>
        <v>3.7595539170436142E-2</v>
      </c>
      <c r="K33" s="96">
        <f t="shared" si="5"/>
        <v>1.1962610639098497</v>
      </c>
      <c r="L33" s="96">
        <f t="shared" si="13"/>
        <v>442.75658115698803</v>
      </c>
      <c r="M33" s="96">
        <f t="shared" si="6"/>
        <v>454.49653779963256</v>
      </c>
      <c r="N33" s="96">
        <f t="shared" si="7"/>
        <v>43.769001314796576</v>
      </c>
      <c r="O33" s="96">
        <f t="shared" si="8"/>
        <v>1.0447615245009916</v>
      </c>
      <c r="P33" s="96">
        <f t="shared" si="9"/>
        <v>1.0447615245009916</v>
      </c>
      <c r="Q33" s="96">
        <f t="shared" si="10"/>
        <v>3.4075123882619643E-2</v>
      </c>
      <c r="R33" s="96">
        <f t="shared" si="11"/>
        <v>8.1897936861832291E-2</v>
      </c>
      <c r="S33" s="96">
        <f t="shared" si="14"/>
        <v>408.52204037508955</v>
      </c>
      <c r="T33" s="96">
        <f t="shared" si="15"/>
        <v>1.9060761787532099</v>
      </c>
      <c r="U33" s="96">
        <f t="shared" si="15"/>
        <v>46.927786248006484</v>
      </c>
      <c r="V33" s="32">
        <f t="shared" si="16"/>
        <v>1000.0000000000002</v>
      </c>
      <c r="W33" s="100">
        <f>(cNES*L33+(cNES+cOSEX)*G33+(cNES+cEREX)*H33+(cNES+cHOEX)*I33+(cNES+cNES)*S33+(cNES+cOSEX)*N33+(cNES+cEREX)*O33+(cNES+cHOEX)*P33)/(1+cDR)^((cycle + 0.5)/('Life tables'!$I$2/2))</f>
        <v>182921.46084695234</v>
      </c>
      <c r="X33" s="107">
        <f>((L33+G33+H33+I33+N33+O33+P33+S33)/('Life tables'!$I$2/2))/(1+oDR)^(((cycle + 0.5)/('Life tables'!$I$2/2)))</f>
        <v>35.914585172310723</v>
      </c>
      <c r="Y33" s="31">
        <f>((uNES*L33+ uOCEX*G33+uEREX*H33+uHOEX*I33+uNES*S33+ uOCEX*N33+uEREX*O33+uHOEX*P33)/('Life tables'!$I$2/2))/(1+oDR)^(((cycle + 0.5)/('Life tables'!$I$2/2)))</f>
        <v>23.654695868538518</v>
      </c>
      <c r="Z33" s="100">
        <f t="shared" si="12"/>
        <v>194516.80483584132</v>
      </c>
      <c r="AA33" s="107">
        <f>((L33+G33+H33+I33+N33+O33+P33+S33)/('Life tables'!$I$2/2))</f>
        <v>36.483054742764239</v>
      </c>
      <c r="AB33" s="31">
        <f>((uNES*L33+ uOCEX*G33+uEREX*H33+uHOEX*I33+uNES*S33+ uOCEX*N33+uEREX*O33+uHOEX*P33)/('Life tables'!$I$2/2))</f>
        <v>24.029111297119439</v>
      </c>
    </row>
    <row r="34" spans="1:28" x14ac:dyDescent="0.25">
      <c r="A34" s="4">
        <v>28</v>
      </c>
      <c r="C34" s="105">
        <f>IF(male=0,VLOOKUP((($A$5:$A$1570/'Life tables'!$I$2)*2)+age,lifetable,13,1),IF(male=1,VLOOKUP((($A$5:$A$1570/'Life tables'!$I$2)*2)+age,lifetable,10,1),"error"))</f>
        <v>6.8101886958604751E-5</v>
      </c>
      <c r="E34" s="95"/>
      <c r="F34" s="96">
        <f t="shared" si="0"/>
        <v>486.74040799460982</v>
      </c>
      <c r="G34" s="96">
        <f t="shared" si="1"/>
        <v>48.894092674607336</v>
      </c>
      <c r="H34" s="96">
        <f t="shared" si="2"/>
        <v>2.7923824573197815</v>
      </c>
      <c r="I34" s="96">
        <f t="shared" si="3"/>
        <v>1.1188812419884056</v>
      </c>
      <c r="J34" s="96">
        <f t="shared" si="4"/>
        <v>3.6744084654019307E-2</v>
      </c>
      <c r="K34" s="96">
        <f t="shared" si="5"/>
        <v>1.1691684378123202</v>
      </c>
      <c r="L34" s="96">
        <f t="shared" si="13"/>
        <v>432.72913909822796</v>
      </c>
      <c r="M34" s="96">
        <f t="shared" si="6"/>
        <v>464.42572957863064</v>
      </c>
      <c r="N34" s="96">
        <f t="shared" si="7"/>
        <v>44.725203995973935</v>
      </c>
      <c r="O34" s="96">
        <f t="shared" si="8"/>
        <v>1.0675859833853452</v>
      </c>
      <c r="P34" s="96">
        <f t="shared" si="9"/>
        <v>1.0675859833853452</v>
      </c>
      <c r="Q34" s="96">
        <f t="shared" si="10"/>
        <v>3.4819548563083995E-2</v>
      </c>
      <c r="R34" s="96">
        <f t="shared" si="11"/>
        <v>8.3687126115819313E-2</v>
      </c>
      <c r="S34" s="96">
        <f t="shared" si="14"/>
        <v>417.44684694120713</v>
      </c>
      <c r="T34" s="96">
        <f t="shared" si="15"/>
        <v>1.9776398119703131</v>
      </c>
      <c r="U34" s="96">
        <f t="shared" si="15"/>
        <v>48.18064181193462</v>
      </c>
      <c r="V34" s="32">
        <f t="shared" si="16"/>
        <v>1000.0000000000002</v>
      </c>
      <c r="W34" s="100">
        <f>(cNES*L34+(cNES+cOSEX)*G34+(cNES+cEREX)*H34+(cNES+cHOEX)*I34+(cNES+cNES)*S34+(cNES+cOSEX)*N34+(cNES+cEREX)*O34+(cNES+cHOEX)*P34)/(1+cDR)^((cycle + 0.5)/('Life tables'!$I$2/2))</f>
        <v>183234.87016693759</v>
      </c>
      <c r="X34" s="107">
        <f>((L34+G34+H34+I34+N34+O34+P34+S34)/('Life tables'!$I$2/2))/(1+oDR)^(((cycle + 0.5)/('Life tables'!$I$2/2)))</f>
        <v>35.844101797203017</v>
      </c>
      <c r="Y34" s="31">
        <f>((uNES*L34+ uOCEX*G34+uEREX*H34+uHOEX*I34+uNES*S34+ uOCEX*N34+uEREX*O34+uHOEX*P34)/('Life tables'!$I$2/2))/(1+oDR)^(((cycle + 0.5)/('Life tables'!$I$2/2)))</f>
        <v>23.60874839220202</v>
      </c>
      <c r="Z34" s="100">
        <f t="shared" si="12"/>
        <v>195286.05218318891</v>
      </c>
      <c r="AA34" s="107">
        <f>((L34+G34+H34+I34+N34+O34+P34+S34)/('Life tables'!$I$2/2))</f>
        <v>36.43225514407888</v>
      </c>
      <c r="AB34" s="31">
        <f>((uNES*L34+ uOCEX*G34+uEREX*H34+uHOEX*I34+uNES*S34+ uOCEX*N34+uEREX*O34+uHOEX*P34)/('Life tables'!$I$2/2))</f>
        <v>23.996136098580738</v>
      </c>
    </row>
    <row r="35" spans="1:28" x14ac:dyDescent="0.25">
      <c r="A35" s="4">
        <v>29</v>
      </c>
      <c r="C35" s="105">
        <f>IF(male=0,VLOOKUP((($A$5:$A$1570/'Life tables'!$I$2)*2)+age,lifetable,13,1),IF(male=1,VLOOKUP((($A$5:$A$1570/'Life tables'!$I$2)*2)+age,lifetable,10,1),"error"))</f>
        <v>6.8101886958604751E-5</v>
      </c>
      <c r="E35" s="95"/>
      <c r="F35" s="96">
        <f t="shared" si="0"/>
        <v>475.83345047144491</v>
      </c>
      <c r="G35" s="96">
        <f t="shared" si="1"/>
        <v>47.798465964400982</v>
      </c>
      <c r="H35" s="96">
        <f t="shared" si="2"/>
        <v>2.7298103010940444</v>
      </c>
      <c r="I35" s="96">
        <f t="shared" si="3"/>
        <v>1.0938091707582547</v>
      </c>
      <c r="J35" s="96">
        <f t="shared" si="4"/>
        <v>3.5920717282076346E-2</v>
      </c>
      <c r="K35" s="96">
        <f t="shared" si="5"/>
        <v>1.1429695229920303</v>
      </c>
      <c r="L35" s="96">
        <f t="shared" si="13"/>
        <v>423.0324747949175</v>
      </c>
      <c r="M35" s="96">
        <f t="shared" si="6"/>
        <v>474.00826790465032</v>
      </c>
      <c r="N35" s="96">
        <f t="shared" si="7"/>
        <v>45.648023198560566</v>
      </c>
      <c r="O35" s="96">
        <f t="shared" si="8"/>
        <v>1.0896135820961081</v>
      </c>
      <c r="P35" s="96">
        <f t="shared" si="9"/>
        <v>1.0896135820961081</v>
      </c>
      <c r="Q35" s="96">
        <f t="shared" si="10"/>
        <v>3.5537983476031605E-2</v>
      </c>
      <c r="R35" s="96">
        <f t="shared" si="11"/>
        <v>8.5413850201771377E-2</v>
      </c>
      <c r="S35" s="96">
        <f t="shared" si="14"/>
        <v>426.06006570821972</v>
      </c>
      <c r="T35" s="96">
        <f t="shared" si="15"/>
        <v>2.0490985127284209</v>
      </c>
      <c r="U35" s="96">
        <f t="shared" si="15"/>
        <v>49.409025185128421</v>
      </c>
      <c r="V35" s="32">
        <f t="shared" si="16"/>
        <v>1000.0000000000002</v>
      </c>
      <c r="W35" s="100">
        <f>(cNES*L35+(cNES+cOSEX)*G35+(cNES+cEREX)*H35+(cNES+cHOEX)*I35+(cNES+cNES)*S35+(cNES+cOSEX)*N35+(cNES+cEREX)*O35+(cNES+cHOEX)*P35)/(1+cDR)^((cycle + 0.5)/('Life tables'!$I$2/2))</f>
        <v>183517.6326385992</v>
      </c>
      <c r="X35" s="107">
        <f>((L35+G35+H35+I35+N35+O35+P35+S35)/('Life tables'!$I$2/2))/(1+oDR)^(((cycle + 0.5)/('Life tables'!$I$2/2)))</f>
        <v>35.774614130601698</v>
      </c>
      <c r="Y35" s="31">
        <f>((uNES*L35+ uOCEX*G35+uEREX*H35+uHOEX*I35+uNES*S35+ uOCEX*N35+uEREX*O35+uHOEX*P35)/('Life tables'!$I$2/2))/(1+oDR)^(((cycle + 0.5)/('Life tables'!$I$2/2)))</f>
        <v>23.563440057416653</v>
      </c>
      <c r="Z35" s="100">
        <f t="shared" si="12"/>
        <v>196025.03251835718</v>
      </c>
      <c r="AA35" s="107">
        <f>((L35+G35+H35+I35+N35+O35+P35+S35)/('Life tables'!$I$2/2))</f>
        <v>36.382398228795999</v>
      </c>
      <c r="AB35" s="31">
        <f>((uNES*L35+ uOCEX*G35+uEREX*H35+uHOEX*I35+uNES*S35+ uOCEX*N35+uEREX*O35+uHOEX*P35)/('Life tables'!$I$2/2))</f>
        <v>23.963765386248134</v>
      </c>
    </row>
    <row r="36" spans="1:28" x14ac:dyDescent="0.25">
      <c r="A36" s="4">
        <v>30</v>
      </c>
      <c r="C36" s="105">
        <f>IF(male=0,VLOOKUP((($A$5:$A$1570/'Life tables'!$I$2)*2)+age,lifetable,13,1),IF(male=1,VLOOKUP((($A$5:$A$1570/'Life tables'!$I$2)*2)+age,lifetable,10,1),"error"))</f>
        <v>6.8101886958604751E-5</v>
      </c>
      <c r="E36" s="95"/>
      <c r="F36" s="96">
        <f t="shared" si="0"/>
        <v>465.28617325935517</v>
      </c>
      <c r="G36" s="96">
        <f t="shared" si="1"/>
        <v>46.73896989421155</v>
      </c>
      <c r="H36" s="96">
        <f t="shared" si="2"/>
        <v>2.669301595887358</v>
      </c>
      <c r="I36" s="96">
        <f t="shared" si="3"/>
        <v>1.0695639048365693</v>
      </c>
      <c r="J36" s="96">
        <f t="shared" si="4"/>
        <v>3.5124502214691336E-2</v>
      </c>
      <c r="K36" s="96">
        <f t="shared" si="5"/>
        <v>1.1176345735637736</v>
      </c>
      <c r="L36" s="96">
        <f t="shared" si="13"/>
        <v>413.65557878864121</v>
      </c>
      <c r="M36" s="96">
        <f t="shared" si="6"/>
        <v>483.25570304278813</v>
      </c>
      <c r="N36" s="96">
        <f t="shared" si="7"/>
        <v>46.5385712381104</v>
      </c>
      <c r="O36" s="96">
        <f t="shared" si="8"/>
        <v>1.1108708714902558</v>
      </c>
      <c r="P36" s="96">
        <f t="shared" si="9"/>
        <v>1.1108708714902558</v>
      </c>
      <c r="Q36" s="96">
        <f t="shared" si="10"/>
        <v>3.6231294583425458E-2</v>
      </c>
      <c r="R36" s="96">
        <f t="shared" si="11"/>
        <v>8.7080190418010781E-2</v>
      </c>
      <c r="S36" s="96">
        <f t="shared" si="14"/>
        <v>434.3720785766958</v>
      </c>
      <c r="T36" s="96">
        <f t="shared" si="15"/>
        <v>2.1204543095265378</v>
      </c>
      <c r="U36" s="96">
        <f t="shared" si="15"/>
        <v>50.613739949110204</v>
      </c>
      <c r="V36" s="32">
        <f t="shared" si="16"/>
        <v>1000.0000000000002</v>
      </c>
      <c r="W36" s="100">
        <f>(cNES*L36+(cNES+cOSEX)*G36+(cNES+cEREX)*H36+(cNES+cHOEX)*I36+(cNES+cNES)*S36+(cNES+cOSEX)*N36+(cNES+cEREX)*O36+(cNES+cHOEX)*P36)/(1+cDR)^((cycle + 0.5)/('Life tables'!$I$2/2))</f>
        <v>183770.89077239344</v>
      </c>
      <c r="X36" s="107">
        <f>((L36+G36+H36+I36+N36+O36+P36+S36)/('Life tables'!$I$2/2))/(1+oDR)^(((cycle + 0.5)/('Life tables'!$I$2/2)))</f>
        <v>35.706090162834052</v>
      </c>
      <c r="Y36" s="31">
        <f>((uNES*L36+ uOCEX*G36+uEREX*H36+uHOEX*I36+uNES*S36+ uOCEX*N36+uEREX*O36+uHOEX*P36)/('Life tables'!$I$2/2))/(1+oDR)^(((cycle + 0.5)/('Life tables'!$I$2/2)))</f>
        <v>23.518750346227502</v>
      </c>
      <c r="Z36" s="100">
        <f t="shared" si="12"/>
        <v>196734.75640977442</v>
      </c>
      <c r="AA36" s="107">
        <f>((L36+G36+H36+I36+N36+O36+P36+S36)/('Life tables'!$I$2/2))</f>
        <v>36.333453096830574</v>
      </c>
      <c r="AB36" s="31">
        <f>((uNES*L36+ uOCEX*G36+uEREX*H36+uHOEX*I36+uNES*S36+ uOCEX*N36+uEREX*O36+uHOEX*P36)/('Life tables'!$I$2/2))</f>
        <v>23.93197935432817</v>
      </c>
    </row>
    <row r="37" spans="1:28" x14ac:dyDescent="0.25">
      <c r="A37" s="4">
        <v>31</v>
      </c>
      <c r="C37" s="105">
        <f>IF(male=0,VLOOKUP((($A$5:$A$1570/'Life tables'!$I$2)*2)+age,lifetable,13,1),IF(male=1,VLOOKUP((($A$5:$A$1570/'Life tables'!$I$2)*2)+age,lifetable,10,1),"error"))</f>
        <v>6.8101886958604751E-5</v>
      </c>
      <c r="E37" s="95"/>
      <c r="F37" s="96">
        <f t="shared" si="0"/>
        <v>455.08660499177961</v>
      </c>
      <c r="G37" s="96">
        <f t="shared" si="1"/>
        <v>45.714401915213301</v>
      </c>
      <c r="H37" s="96">
        <f t="shared" si="2"/>
        <v>2.6107876631322027</v>
      </c>
      <c r="I37" s="96">
        <f t="shared" si="3"/>
        <v>1.0461179253708643</v>
      </c>
      <c r="J37" s="96">
        <f t="shared" si="4"/>
        <v>3.4354535732141998E-2</v>
      </c>
      <c r="K37" s="96">
        <f t="shared" si="5"/>
        <v>1.093134833862907</v>
      </c>
      <c r="L37" s="96">
        <f t="shared" si="13"/>
        <v>404.58780811846822</v>
      </c>
      <c r="M37" s="96">
        <f t="shared" si="6"/>
        <v>492.1792007495838</v>
      </c>
      <c r="N37" s="96">
        <f t="shared" si="7"/>
        <v>47.397923401170246</v>
      </c>
      <c r="O37" s="96">
        <f t="shared" si="8"/>
        <v>1.1313835185462009</v>
      </c>
      <c r="P37" s="96">
        <f t="shared" si="9"/>
        <v>1.1313835185462009</v>
      </c>
      <c r="Q37" s="96">
        <f t="shared" si="10"/>
        <v>3.6900319019337414E-2</v>
      </c>
      <c r="R37" s="96">
        <f t="shared" si="11"/>
        <v>8.8688158776396908E-2</v>
      </c>
      <c r="S37" s="96">
        <f t="shared" si="14"/>
        <v>442.39292183352541</v>
      </c>
      <c r="T37" s="96">
        <f t="shared" si="15"/>
        <v>2.1917091642780173</v>
      </c>
      <c r="U37" s="96">
        <f t="shared" si="15"/>
        <v>51.795562941749509</v>
      </c>
      <c r="V37" s="32">
        <f t="shared" si="16"/>
        <v>1000.0000000000001</v>
      </c>
      <c r="W37" s="100">
        <f>(cNES*L37+(cNES+cOSEX)*G37+(cNES+cEREX)*H37+(cNES+cHOEX)*I37+(cNES+cNES)*S37+(cNES+cOSEX)*N37+(cNES+cEREX)*O37+(cNES+cHOEX)*P37)/(1+cDR)^((cycle + 0.5)/('Life tables'!$I$2/2))</f>
        <v>183995.74641812925</v>
      </c>
      <c r="X37" s="107">
        <f>((L37+G37+H37+I37+N37+O37+P37+S37)/('Life tables'!$I$2/2))/(1+oDR)^(((cycle + 0.5)/('Life tables'!$I$2/2)))</f>
        <v>35.638498965431019</v>
      </c>
      <c r="Y37" s="31">
        <f>((uNES*L37+ uOCEX*G37+uEREX*H37+uHOEX*I37+uNES*S37+ uOCEX*N37+uEREX*O37+uHOEX*P37)/('Life tables'!$I$2/2))/(1+oDR)^(((cycle + 0.5)/('Life tables'!$I$2/2)))</f>
        <v>23.474659433685861</v>
      </c>
      <c r="Z37" s="100">
        <f t="shared" si="12"/>
        <v>197416.20078268132</v>
      </c>
      <c r="AA37" s="107">
        <f>((L37+G37+H37+I37+N37+O37+P37+S37)/('Life tables'!$I$2/2))</f>
        <v>36.285389876434671</v>
      </c>
      <c r="AB37" s="31">
        <f>((uNES*L37+ uOCEX*G37+uEREX*H37+uHOEX*I37+uNES*S37+ uOCEX*N37+uEREX*O37+uHOEX*P37)/('Life tables'!$I$2/2))</f>
        <v>23.900758856147156</v>
      </c>
    </row>
    <row r="38" spans="1:28" x14ac:dyDescent="0.25">
      <c r="A38" s="4">
        <v>32</v>
      </c>
      <c r="C38" s="105">
        <f>IF(male=0,VLOOKUP((($A$5:$A$1570/'Life tables'!$I$2)*2)+age,lifetable,13,1),IF(male=1,VLOOKUP((($A$5:$A$1570/'Life tables'!$I$2)*2)+age,lifetable,10,1),"error"))</f>
        <v>6.8101886958604751E-5</v>
      </c>
      <c r="E38" s="95"/>
      <c r="F38" s="96">
        <f t="shared" si="0"/>
        <v>445.22317282087261</v>
      </c>
      <c r="G38" s="96">
        <f t="shared" si="1"/>
        <v>44.723599510619493</v>
      </c>
      <c r="H38" s="96">
        <f t="shared" si="2"/>
        <v>2.5542021105242316</v>
      </c>
      <c r="I38" s="96">
        <f t="shared" si="3"/>
        <v>1.0234446295926862</v>
      </c>
      <c r="J38" s="96">
        <f t="shared" si="4"/>
        <v>3.3609944198925795E-2</v>
      </c>
      <c r="K38" s="96">
        <f t="shared" si="5"/>
        <v>1.0694425054814614</v>
      </c>
      <c r="L38" s="96">
        <f t="shared" si="13"/>
        <v>395.8188741204558</v>
      </c>
      <c r="M38" s="96">
        <f t="shared" si="6"/>
        <v>500.78955507310008</v>
      </c>
      <c r="N38" s="96">
        <f t="shared" si="7"/>
        <v>48.227119177955224</v>
      </c>
      <c r="O38" s="96">
        <f t="shared" si="8"/>
        <v>1.1511763357876306</v>
      </c>
      <c r="P38" s="96">
        <f t="shared" si="9"/>
        <v>1.1511763357876306</v>
      </c>
      <c r="Q38" s="96">
        <f t="shared" si="10"/>
        <v>3.7545866049612957E-2</v>
      </c>
      <c r="R38" s="96">
        <f t="shared" si="11"/>
        <v>9.0239700308834769E-2</v>
      </c>
      <c r="S38" s="96">
        <f t="shared" si="14"/>
        <v>450.13229765721115</v>
      </c>
      <c r="T38" s="96">
        <f t="shared" si="15"/>
        <v>2.2628649745265559</v>
      </c>
      <c r="U38" s="96">
        <f t="shared" si="15"/>
        <v>52.955245147539806</v>
      </c>
      <c r="V38" s="32">
        <f t="shared" si="16"/>
        <v>1000.0000000000002</v>
      </c>
      <c r="W38" s="100">
        <f>(cNES*L38+(cNES+cOSEX)*G38+(cNES+cEREX)*H38+(cNES+cHOEX)*I38+(cNES+cNES)*S38+(cNES+cOSEX)*N38+(cNES+cEREX)*O38+(cNES+cHOEX)*P38)/(1+cDR)^((cycle + 0.5)/('Life tables'!$I$2/2))</f>
        <v>184193.26220675558</v>
      </c>
      <c r="X38" s="107">
        <f>((L38+G38+H38+I38+N38+O38+P38+S38)/('Life tables'!$I$2/2))/(1+oDR)^(((cycle + 0.5)/('Life tables'!$I$2/2)))</f>
        <v>35.571810654540158</v>
      </c>
      <c r="Y38" s="31">
        <f>((uNES*L38+ uOCEX*G38+uEREX*H38+uHOEX*I38+uNES*S38+ uOCEX*N38+uEREX*O38+uHOEX*P38)/('Life tables'!$I$2/2))/(1+oDR)^(((cycle + 0.5)/('Life tables'!$I$2/2)))</f>
        <v>23.43114816439866</v>
      </c>
      <c r="Z38" s="100">
        <f t="shared" si="12"/>
        <v>198070.3100390961</v>
      </c>
      <c r="AA38" s="107">
        <f>((L38+G38+H38+I38+N38+O38+P38+S38)/('Life tables'!$I$2/2))</f>
        <v>36.238179689964838</v>
      </c>
      <c r="AB38" s="31">
        <f>((uNES*L38+ uOCEX*G38+uEREX*H38+uHOEX*I38+uNES*S38+ uOCEX*N38+uEREX*O38+uHOEX*P38)/('Life tables'!$I$2/2))</f>
        <v>23.870085382209645</v>
      </c>
    </row>
    <row r="39" spans="1:28" x14ac:dyDescent="0.25">
      <c r="A39" s="4">
        <v>33</v>
      </c>
      <c r="C39" s="105">
        <f>IF(male=0,VLOOKUP((($A$5:$A$1570/'Life tables'!$I$2)*2)+age,lifetable,13,1),IF(male=1,VLOOKUP((($A$5:$A$1570/'Life tables'!$I$2)*2)+age,lifetable,10,1),"error"))</f>
        <v>6.8101886958604751E-5</v>
      </c>
      <c r="E39" s="95"/>
      <c r="F39" s="96">
        <f t="shared" si="0"/>
        <v>435.68468915103858</v>
      </c>
      <c r="G39" s="96">
        <f t="shared" si="1"/>
        <v>43.765438863038206</v>
      </c>
      <c r="H39" s="96">
        <f t="shared" si="2"/>
        <v>2.4994807559138481</v>
      </c>
      <c r="I39" s="96">
        <f t="shared" si="3"/>
        <v>1.0015183003216876</v>
      </c>
      <c r="J39" s="96">
        <f t="shared" si="4"/>
        <v>3.2889883062273174E-2</v>
      </c>
      <c r="K39" s="96">
        <f t="shared" si="5"/>
        <v>1.0465307154016008</v>
      </c>
      <c r="L39" s="96">
        <f t="shared" si="13"/>
        <v>387.33883063330097</v>
      </c>
      <c r="M39" s="96">
        <f t="shared" si="6"/>
        <v>509.09720072689521</v>
      </c>
      <c r="N39" s="96">
        <f t="shared" si="7"/>
        <v>49.027163453989125</v>
      </c>
      <c r="O39" s="96">
        <f t="shared" si="8"/>
        <v>1.1702733097278355</v>
      </c>
      <c r="P39" s="96">
        <f t="shared" si="9"/>
        <v>1.1702733097278355</v>
      </c>
      <c r="Q39" s="96">
        <f t="shared" si="10"/>
        <v>3.8168717999589256E-2</v>
      </c>
      <c r="R39" s="96">
        <f t="shared" si="11"/>
        <v>9.173669529700107E-2</v>
      </c>
      <c r="S39" s="96">
        <f t="shared" si="14"/>
        <v>457.59958524015383</v>
      </c>
      <c r="T39" s="96">
        <f t="shared" si="15"/>
        <v>2.3339235755884182</v>
      </c>
      <c r="U39" s="96">
        <f t="shared" si="15"/>
        <v>54.093512558238409</v>
      </c>
      <c r="V39" s="32">
        <f t="shared" si="16"/>
        <v>1000.0000000000002</v>
      </c>
      <c r="W39" s="100">
        <f>(cNES*L39+(cNES+cOSEX)*G39+(cNES+cEREX)*H39+(cNES+cHOEX)*I39+(cNES+cNES)*S39+(cNES+cOSEX)*N39+(cNES+cEREX)*O39+(cNES+cHOEX)*P39)/(1+cDR)^((cycle + 0.5)/('Life tables'!$I$2/2))</f>
        <v>184364.46294103769</v>
      </c>
      <c r="X39" s="107">
        <f>((L39+G39+H39+I39+N39+O39+P39+S39)/('Life tables'!$I$2/2))/(1+oDR)^(((cycle + 0.5)/('Life tables'!$I$2/2)))</f>
        <v>35.505996355577004</v>
      </c>
      <c r="Y39" s="31">
        <f>((uNES*L39+ uOCEX*G39+uEREX*H39+uHOEX*I39+uNES*S39+ uOCEX*N39+uEREX*O39+uHOEX*P39)/('Life tables'!$I$2/2))/(1+oDR)^(((cycle + 0.5)/('Life tables'!$I$2/2)))</f>
        <v>23.388198029871401</v>
      </c>
      <c r="Z39" s="100">
        <f t="shared" si="12"/>
        <v>198697.99714049499</v>
      </c>
      <c r="AA39" s="107">
        <f>((L39+G39+H39+I39+N39+O39+P39+S39)/('Life tables'!$I$2/2))</f>
        <v>36.191794620789153</v>
      </c>
      <c r="AB39" s="31">
        <f>((uNES*L39+ uOCEX*G39+uEREX*H39+uHOEX*I39+uNES*S39+ uOCEX*N39+uEREX*O39+uHOEX*P39)/('Life tables'!$I$2/2))</f>
        <v>23.839941038987231</v>
      </c>
    </row>
    <row r="40" spans="1:28" x14ac:dyDescent="0.25">
      <c r="A40" s="4">
        <v>34</v>
      </c>
      <c r="C40" s="105">
        <f>IF(male=0,VLOOKUP((($A$5:$A$1570/'Life tables'!$I$2)*2)+age,lifetable,13,1),IF(male=1,VLOOKUP((($A$5:$A$1570/'Life tables'!$I$2)*2)+age,lifetable,10,1),"error"))</f>
        <v>6.8101886958604751E-5</v>
      </c>
      <c r="E40" s="95"/>
      <c r="F40" s="96">
        <f t="shared" si="0"/>
        <v>426.46033881410051</v>
      </c>
      <c r="G40" s="96">
        <f t="shared" si="1"/>
        <v>42.838833566191163</v>
      </c>
      <c r="H40" s="96">
        <f t="shared" si="2"/>
        <v>2.4465615537313927</v>
      </c>
      <c r="I40" s="96">
        <f t="shared" si="3"/>
        <v>0.9803140764848951</v>
      </c>
      <c r="J40" s="96">
        <f t="shared" si="4"/>
        <v>3.2193535883999577E-2</v>
      </c>
      <c r="K40" s="96">
        <f t="shared" si="5"/>
        <v>1.0243734851899049</v>
      </c>
      <c r="L40" s="96">
        <f t="shared" si="13"/>
        <v>379.13806259661914</v>
      </c>
      <c r="M40" s="96">
        <f t="shared" si="6"/>
        <v>517.11222505207286</v>
      </c>
      <c r="N40" s="96">
        <f t="shared" si="7"/>
        <v>49.799027662075751</v>
      </c>
      <c r="O40" s="96">
        <f t="shared" si="8"/>
        <v>1.1886976283671489</v>
      </c>
      <c r="P40" s="96">
        <f t="shared" si="9"/>
        <v>1.1886976283671489</v>
      </c>
      <c r="Q40" s="96">
        <f t="shared" si="10"/>
        <v>3.876963115093001E-2</v>
      </c>
      <c r="R40" s="96">
        <f t="shared" si="11"/>
        <v>9.3180961427844156E-2</v>
      </c>
      <c r="S40" s="96">
        <f t="shared" si="14"/>
        <v>464.80385154068404</v>
      </c>
      <c r="T40" s="96">
        <f t="shared" si="15"/>
        <v>2.404886742623348</v>
      </c>
      <c r="U40" s="96">
        <f t="shared" si="15"/>
        <v>55.211067004856162</v>
      </c>
      <c r="V40" s="32">
        <f t="shared" si="16"/>
        <v>1000.0000000000002</v>
      </c>
      <c r="W40" s="100">
        <f>(cNES*L40+(cNES+cOSEX)*G40+(cNES+cEREX)*H40+(cNES+cHOEX)*I40+(cNES+cNES)*S40+(cNES+cOSEX)*N40+(cNES+cEREX)*O40+(cNES+cHOEX)*P40)/(1+cDR)^((cycle + 0.5)/('Life tables'!$I$2/2))</f>
        <v>184510.33693693692</v>
      </c>
      <c r="X40" s="107">
        <f>((L40+G40+H40+I40+N40+O40+P40+S40)/('Life tables'!$I$2/2))/(1+oDR)^(((cycle + 0.5)/('Life tables'!$I$2/2)))</f>
        <v>35.441028169072489</v>
      </c>
      <c r="Y40" s="31">
        <f>((uNES*L40+ uOCEX*G40+uEREX*H40+uHOEX*I40+uNES*S40+ uOCEX*N40+uEREX*O40+uHOEX*P40)/('Life tables'!$I$2/2))/(1+oDR)^(((cycle + 0.5)/('Life tables'!$I$2/2)))</f>
        <v>23.345791146617927</v>
      </c>
      <c r="Z40" s="100">
        <f t="shared" si="12"/>
        <v>199300.14465445196</v>
      </c>
      <c r="AA40" s="107">
        <f>((L40+G40+H40+I40+N40+O40+P40+S40)/('Life tables'!$I$2/2))</f>
        <v>36.146207681295849</v>
      </c>
      <c r="AB40" s="31">
        <f>((uNES*L40+ uOCEX*G40+uEREX*H40+uHOEX*I40+uNES*S40+ uOCEX*N40+uEREX*O40+uHOEX*P40)/('Life tables'!$I$2/2))</f>
        <v>23.810308528413493</v>
      </c>
    </row>
    <row r="41" spans="1:28" x14ac:dyDescent="0.25">
      <c r="A41" s="4">
        <v>35</v>
      </c>
      <c r="C41" s="105">
        <f>IF(male=0,VLOOKUP((($A$5:$A$1570/'Life tables'!$I$2)*2)+age,lifetable,13,1),IF(male=1,VLOOKUP((($A$5:$A$1570/'Life tables'!$I$2)*2)+age,lifetable,10,1),"error"))</f>
        <v>6.8101886958604751E-5</v>
      </c>
      <c r="E41" s="95"/>
      <c r="F41" s="96">
        <f t="shared" si="0"/>
        <v>417.53966667139923</v>
      </c>
      <c r="G41" s="96">
        <f t="shared" si="1"/>
        <v>41.942733379518657</v>
      </c>
      <c r="H41" s="96">
        <f t="shared" si="2"/>
        <v>2.3953845238615896</v>
      </c>
      <c r="I41" s="96">
        <f t="shared" si="3"/>
        <v>0.95980792461737341</v>
      </c>
      <c r="J41" s="96">
        <f t="shared" si="4"/>
        <v>3.1520113404586693E-2</v>
      </c>
      <c r="K41" s="96">
        <f t="shared" si="5"/>
        <v>1.0029457012171523</v>
      </c>
      <c r="L41" s="96">
        <f t="shared" si="13"/>
        <v>371.20727502877986</v>
      </c>
      <c r="M41" s="96">
        <f t="shared" si="6"/>
        <v>524.8443795811213</v>
      </c>
      <c r="N41" s="96">
        <f t="shared" si="7"/>
        <v>50.543650895921658</v>
      </c>
      <c r="O41" s="96">
        <f t="shared" si="8"/>
        <v>1.206471707775004</v>
      </c>
      <c r="P41" s="96">
        <f t="shared" si="9"/>
        <v>1.206471707775004</v>
      </c>
      <c r="Q41" s="96">
        <f t="shared" si="10"/>
        <v>3.9349336608605102E-2</v>
      </c>
      <c r="R41" s="96">
        <f t="shared" si="11"/>
        <v>9.4574255877328178E-2</v>
      </c>
      <c r="S41" s="96">
        <f t="shared" si="14"/>
        <v>471.75386167716374</v>
      </c>
      <c r="T41" s="96">
        <f t="shared" si="15"/>
        <v>2.4757561926365397</v>
      </c>
      <c r="U41" s="96">
        <f t="shared" si="15"/>
        <v>56.308586961950645</v>
      </c>
      <c r="V41" s="32">
        <f t="shared" si="16"/>
        <v>1000.0000000000001</v>
      </c>
      <c r="W41" s="100">
        <f>(cNES*L41+(cNES+cOSEX)*G41+(cNES+cEREX)*H41+(cNES+cHOEX)*I41+(cNES+cNES)*S41+(cNES+cOSEX)*N41+(cNES+cEREX)*O41+(cNES+cHOEX)*P41)/(1+cDR)^((cycle + 0.5)/('Life tables'!$I$2/2))</f>
        <v>184631.83731743981</v>
      </c>
      <c r="X41" s="107">
        <f>((L41+G41+H41+I41+N41+O41+P41+S41)/('Life tables'!$I$2/2))/(1+oDR)^(((cycle + 0.5)/('Life tables'!$I$2/2)))</f>
        <v>35.376879137676234</v>
      </c>
      <c r="Y41" s="31">
        <f>((uNES*L41+ uOCEX*G41+uEREX*H41+uHOEX*I41+uNES*S41+ uOCEX*N41+uEREX*O41+uHOEX*P41)/('Life tables'!$I$2/2))/(1+oDR)^(((cycle + 0.5)/('Life tables'!$I$2/2)))</f>
        <v>23.30391023501085</v>
      </c>
      <c r="Z41" s="100">
        <f t="shared" si="12"/>
        <v>199877.60576643579</v>
      </c>
      <c r="AA41" s="107">
        <f>((L41+G41+H41+I41+N41+O41+P41+S41)/('Life tables'!$I$2/2))</f>
        <v>36.101392781966979</v>
      </c>
      <c r="AB41" s="31">
        <f>((uNES*L41+ uOCEX*G41+uEREX*H41+uHOEX*I41+uNES*S41+ uOCEX*N41+uEREX*O41+uHOEX*P41)/('Life tables'!$I$2/2))</f>
        <v>23.781171128061498</v>
      </c>
    </row>
    <row r="42" spans="1:28" x14ac:dyDescent="0.25">
      <c r="A42" s="4">
        <v>36</v>
      </c>
      <c r="C42" s="105">
        <f>IF(male=0,VLOOKUP((($A$5:$A$1570/'Life tables'!$I$2)*2)+age,lifetable,13,1),IF(male=1,VLOOKUP((($A$5:$A$1570/'Life tables'!$I$2)*2)+age,lifetable,10,1),"error"))</f>
        <v>6.8101886958604751E-5</v>
      </c>
      <c r="E42" s="95"/>
      <c r="F42" s="96">
        <f t="shared" si="0"/>
        <v>408.91256562861236</v>
      </c>
      <c r="G42" s="96">
        <f t="shared" si="1"/>
        <v>41.076123024243003</v>
      </c>
      <c r="H42" s="96">
        <f t="shared" si="2"/>
        <v>2.3458916828857279</v>
      </c>
      <c r="I42" s="96">
        <f t="shared" si="3"/>
        <v>0.93997661131161692</v>
      </c>
      <c r="J42" s="96">
        <f t="shared" si="4"/>
        <v>3.0868852638419837E-2</v>
      </c>
      <c r="K42" s="96">
        <f t="shared" si="5"/>
        <v>0.98222308586947427</v>
      </c>
      <c r="L42" s="96">
        <f t="shared" si="13"/>
        <v>363.53748237166411</v>
      </c>
      <c r="M42" s="96">
        <f t="shared" si="6"/>
        <v>532.30309121680057</v>
      </c>
      <c r="N42" s="96">
        <f t="shared" si="7"/>
        <v>51.261940986687229</v>
      </c>
      <c r="O42" s="96">
        <f t="shared" si="8"/>
        <v>1.2236172177870979</v>
      </c>
      <c r="P42" s="96">
        <f t="shared" si="9"/>
        <v>1.2236172177870979</v>
      </c>
      <c r="Q42" s="96">
        <f t="shared" si="10"/>
        <v>3.9908541139009143E-2</v>
      </c>
      <c r="R42" s="96">
        <f t="shared" si="11"/>
        <v>9.5918277324811188E-2</v>
      </c>
      <c r="S42" s="96">
        <f t="shared" si="14"/>
        <v>478.45808897607532</v>
      </c>
      <c r="T42" s="96">
        <f t="shared" si="15"/>
        <v>2.5465335864139687</v>
      </c>
      <c r="U42" s="96">
        <f t="shared" si="15"/>
        <v>57.386728325144929</v>
      </c>
      <c r="V42" s="32">
        <f t="shared" si="16"/>
        <v>1000</v>
      </c>
      <c r="W42" s="100">
        <f>(cNES*L42+(cNES+cOSEX)*G42+(cNES+cEREX)*H42+(cNES+cHOEX)*I42+(cNES+cNES)*S42+(cNES+cOSEX)*N42+(cNES+cEREX)*O42+(cNES+cHOEX)*P42)/(1+cDR)^((cycle + 0.5)/('Life tables'!$I$2/2))</f>
        <v>184729.88326052384</v>
      </c>
      <c r="X42" s="107">
        <f>((L42+G42+H42+I42+N42+O42+P42+S42)/('Life tables'!$I$2/2))/(1+oDR)^(((cycle + 0.5)/('Life tables'!$I$2/2)))</f>
        <v>35.313523214276444</v>
      </c>
      <c r="Y42" s="31">
        <f>((uNES*L42+ uOCEX*G42+uEREX*H42+uHOEX*I42+uNES*S42+ uOCEX*N42+uEREX*O42+uHOEX*P42)/('Life tables'!$I$2/2))/(1+oDR)^(((cycle + 0.5)/('Life tables'!$I$2/2)))</f>
        <v>23.262538598847879</v>
      </c>
      <c r="Z42" s="100">
        <f t="shared" si="12"/>
        <v>200431.20525792555</v>
      </c>
      <c r="AA42" s="107">
        <f>((L42+G42+H42+I42+N42+O42+P42+S42)/('Life tables'!$I$2/2))</f>
        <v>36.057324701481555</v>
      </c>
      <c r="AB42" s="31">
        <f>((uNES*L42+ uOCEX*G42+uEREX*H42+uHOEX*I42+uNES*S42+ uOCEX*N42+uEREX*O42+uHOEX*P42)/('Life tables'!$I$2/2))</f>
        <v>23.752512671981261</v>
      </c>
    </row>
    <row r="43" spans="1:28" x14ac:dyDescent="0.25">
      <c r="A43" s="4">
        <v>37</v>
      </c>
      <c r="C43" s="105">
        <f>IF(male=0,VLOOKUP((($A$5:$A$1570/'Life tables'!$I$2)*2)+age,lifetable,13,1),IF(male=1,VLOOKUP((($A$5:$A$1570/'Life tables'!$I$2)*2)+age,lifetable,10,1),"error"))</f>
        <v>6.8101886958604751E-5</v>
      </c>
      <c r="E43" s="95"/>
      <c r="F43" s="96">
        <f t="shared" si="0"/>
        <v>400.56926504955294</v>
      </c>
      <c r="G43" s="96">
        <f t="shared" si="1"/>
        <v>40.238021019510427</v>
      </c>
      <c r="H43" s="96">
        <f t="shared" si="2"/>
        <v>2.2980269776127487</v>
      </c>
      <c r="I43" s="96">
        <f t="shared" si="3"/>
        <v>0.92079767658408551</v>
      </c>
      <c r="J43" s="96">
        <f t="shared" si="4"/>
        <v>3.0239015999144386E-2</v>
      </c>
      <c r="K43" s="96">
        <f t="shared" si="5"/>
        <v>0.96218216971787018</v>
      </c>
      <c r="L43" s="96">
        <f t="shared" si="13"/>
        <v>356.11999819012868</v>
      </c>
      <c r="M43" s="96">
        <f t="shared" si="6"/>
        <v>539.49747303888842</v>
      </c>
      <c r="N43" s="96">
        <f t="shared" si="7"/>
        <v>51.954775543699704</v>
      </c>
      <c r="O43" s="96">
        <f t="shared" si="8"/>
        <v>1.2401551068471028</v>
      </c>
      <c r="P43" s="96">
        <f t="shared" si="9"/>
        <v>1.2401551068471028</v>
      </c>
      <c r="Q43" s="96">
        <f t="shared" si="10"/>
        <v>4.0447927980179287E-2</v>
      </c>
      <c r="R43" s="96">
        <f t="shared" si="11"/>
        <v>9.7214667900364982E-2</v>
      </c>
      <c r="S43" s="96">
        <f t="shared" si="14"/>
        <v>484.92472468561397</v>
      </c>
      <c r="T43" s="96">
        <f t="shared" si="15"/>
        <v>2.6172205303932925</v>
      </c>
      <c r="U43" s="96">
        <f t="shared" si="15"/>
        <v>58.446125162763167</v>
      </c>
      <c r="V43" s="32">
        <f t="shared" si="16"/>
        <v>1000.0000000000002</v>
      </c>
      <c r="W43" s="100">
        <f>(cNES*L43+(cNES+cOSEX)*G43+(cNES+cEREX)*H43+(cNES+cHOEX)*I43+(cNES+cNES)*S43+(cNES+cOSEX)*N43+(cNES+cEREX)*O43+(cNES+cHOEX)*P43)/(1+cDR)^((cycle + 0.5)/('Life tables'!$I$2/2))</f>
        <v>184805.36120288313</v>
      </c>
      <c r="X43" s="107">
        <f>((L43+G43+H43+I43+N43+O43+P43+S43)/('Life tables'!$I$2/2))/(1+oDR)^(((cycle + 0.5)/('Life tables'!$I$2/2)))</f>
        <v>35.250935231198696</v>
      </c>
      <c r="Y43" s="31">
        <f>((uNES*L43+ uOCEX*G43+uEREX*H43+uHOEX*I43+uNES*S43+ uOCEX*N43+uEREX*O43+uHOEX*P43)/('Life tables'!$I$2/2))/(1+oDR)^(((cycle + 0.5)/('Life tables'!$I$2/2)))</f>
        <v>23.22166010560948</v>
      </c>
      <c r="Z43" s="100">
        <f t="shared" si="12"/>
        <v>200961.74045196464</v>
      </c>
      <c r="AA43" s="107">
        <f>((L43+G43+H43+I43+N43+O43+P43+S43)/('Life tables'!$I$2/2))</f>
        <v>36.013979057813962</v>
      </c>
      <c r="AB43" s="31">
        <f>((uNES*L43+ uOCEX*G43+uEREX*H43+uHOEX*I43+uNES*S43+ uOCEX*N43+uEREX*O43+uHOEX*P43)/('Life tables'!$I$2/2))</f>
        <v>23.724317532175036</v>
      </c>
    </row>
    <row r="44" spans="1:28" x14ac:dyDescent="0.25">
      <c r="A44" s="4">
        <v>38</v>
      </c>
      <c r="C44" s="105">
        <f>IF(male=0,VLOOKUP((($A$5:$A$1570/'Life tables'!$I$2)*2)+age,lifetable,13,1),IF(male=1,VLOOKUP((($A$5:$A$1570/'Life tables'!$I$2)*2)+age,lifetable,10,1),"error"))</f>
        <v>6.8101886958604751E-5</v>
      </c>
      <c r="E44" s="95"/>
      <c r="F44" s="96">
        <f t="shared" si="0"/>
        <v>392.50031955566658</v>
      </c>
      <c r="G44" s="96">
        <f t="shared" si="1"/>
        <v>39.427478557277034</v>
      </c>
      <c r="H44" s="96">
        <f t="shared" si="2"/>
        <v>2.2517362208230489</v>
      </c>
      <c r="I44" s="96">
        <f t="shared" si="3"/>
        <v>0.90224940812835397</v>
      </c>
      <c r="J44" s="96">
        <f t="shared" si="4"/>
        <v>2.9629890454138653E-2</v>
      </c>
      <c r="K44" s="96">
        <f t="shared" si="5"/>
        <v>0.94280026461418631</v>
      </c>
      <c r="L44" s="96">
        <f t="shared" si="13"/>
        <v>348.94642521436981</v>
      </c>
      <c r="M44" s="96">
        <f t="shared" si="6"/>
        <v>546.43633475117713</v>
      </c>
      <c r="N44" s="96">
        <f t="shared" si="7"/>
        <v>52.623002960521625</v>
      </c>
      <c r="O44" s="96">
        <f t="shared" si="8"/>
        <v>1.2561056260214167</v>
      </c>
      <c r="P44" s="96">
        <f t="shared" si="9"/>
        <v>1.2561056260214167</v>
      </c>
      <c r="Q44" s="96">
        <f t="shared" si="10"/>
        <v>4.0968157625041489E-2</v>
      </c>
      <c r="R44" s="96">
        <f t="shared" si="11"/>
        <v>9.8465015067270192E-2</v>
      </c>
      <c r="S44" s="96">
        <f t="shared" si="14"/>
        <v>491.16168736592033</v>
      </c>
      <c r="T44" s="96">
        <f t="shared" si="15"/>
        <v>2.6878185784724726</v>
      </c>
      <c r="U44" s="96">
        <f t="shared" si="15"/>
        <v>59.487390442444621</v>
      </c>
      <c r="V44" s="32">
        <f t="shared" si="16"/>
        <v>1000.0000000000001</v>
      </c>
      <c r="W44" s="100">
        <f>(cNES*L44+(cNES+cOSEX)*G44+(cNES+cEREX)*H44+(cNES+cHOEX)*I44+(cNES+cNES)*S44+(cNES+cOSEX)*N44+(cNES+cEREX)*O44+(cNES+cHOEX)*P44)/(1+cDR)^((cycle + 0.5)/('Life tables'!$I$2/2))</f>
        <v>184859.12600098422</v>
      </c>
      <c r="X44" s="107">
        <f>((L44+G44+H44+I44+N44+O44+P44+S44)/('Life tables'!$I$2/2))/(1+oDR)^(((cycle + 0.5)/('Life tables'!$I$2/2)))</f>
        <v>35.189090870447039</v>
      </c>
      <c r="Y44" s="31">
        <f>((uNES*L44+ uOCEX*G44+uEREX*H44+uHOEX*I44+uNES*S44+ uOCEX*N44+uEREX*O44+uHOEX*P44)/('Life tables'!$I$2/2))/(1+oDR)^(((cycle + 0.5)/('Life tables'!$I$2/2)))</f>
        <v>23.181259167384773</v>
      </c>
      <c r="Z44" s="100">
        <f t="shared" si="12"/>
        <v>201469.98212723769</v>
      </c>
      <c r="AA44" s="107">
        <f>((L44+G44+H44+I44+N44+O44+P44+S44)/('Life tables'!$I$2/2))</f>
        <v>35.971332280294462</v>
      </c>
      <c r="AB44" s="31">
        <f>((uNES*L44+ uOCEX*G44+uEREX*H44+uHOEX*I44+uNES*S44+ uOCEX*N44+uEREX*O44+uHOEX*P44)/('Life tables'!$I$2/2))</f>
        <v>23.696570600689306</v>
      </c>
    </row>
    <row r="45" spans="1:28" x14ac:dyDescent="0.25">
      <c r="A45" s="4">
        <v>39</v>
      </c>
      <c r="C45" s="105">
        <f>IF(male=0,VLOOKUP((($A$5:$A$1570/'Life tables'!$I$2)*2)+age,lifetable,13,1),IF(male=1,VLOOKUP((($A$5:$A$1570/'Life tables'!$I$2)*2)+age,lifetable,10,1),"error"))</f>
        <v>6.8101886958604751E-5</v>
      </c>
      <c r="E45" s="95"/>
      <c r="F45" s="96">
        <f t="shared" si="0"/>
        <v>384.69659819838694</v>
      </c>
      <c r="G45" s="96">
        <f t="shared" si="1"/>
        <v>38.643578414649326</v>
      </c>
      <c r="H45" s="96">
        <f t="shared" si="2"/>
        <v>2.2069670291513339</v>
      </c>
      <c r="I45" s="96">
        <f t="shared" si="3"/>
        <v>0.88431081642535903</v>
      </c>
      <c r="J45" s="96">
        <f t="shared" si="4"/>
        <v>2.9040786707133871E-2</v>
      </c>
      <c r="K45" s="96">
        <f t="shared" si="5"/>
        <v>0.92405543768271381</v>
      </c>
      <c r="L45" s="96">
        <f t="shared" si="13"/>
        <v>342.00864571377105</v>
      </c>
      <c r="M45" s="96">
        <f t="shared" si="6"/>
        <v>553.12819278069594</v>
      </c>
      <c r="N45" s="96">
        <f t="shared" si="7"/>
        <v>53.267443387527841</v>
      </c>
      <c r="O45" s="96">
        <f t="shared" si="8"/>
        <v>1.271488352214474</v>
      </c>
      <c r="P45" s="96">
        <f t="shared" si="9"/>
        <v>1.271488352214474</v>
      </c>
      <c r="Q45" s="96">
        <f t="shared" si="10"/>
        <v>4.146986857858298E-2</v>
      </c>
      <c r="R45" s="96">
        <f t="shared" si="11"/>
        <v>9.9670853441844329E-2</v>
      </c>
      <c r="S45" s="96">
        <f t="shared" si="14"/>
        <v>497.17663196671873</v>
      </c>
      <c r="T45" s="96">
        <f t="shared" si="15"/>
        <v>2.7583292337581895</v>
      </c>
      <c r="U45" s="96">
        <f t="shared" si="15"/>
        <v>60.511116733569182</v>
      </c>
      <c r="V45" s="32">
        <f t="shared" si="16"/>
        <v>1000.0000000000001</v>
      </c>
      <c r="W45" s="100">
        <f>(cNES*L45+(cNES+cOSEX)*G45+(cNES+cEREX)*H45+(cNES+cHOEX)*I45+(cNES+cNES)*S45+(cNES+cOSEX)*N45+(cNES+cEREX)*O45+(cNES+cHOEX)*P45)/(1+cDR)^((cycle + 0.5)/('Life tables'!$I$2/2))</f>
        <v>184892.00205096469</v>
      </c>
      <c r="X45" s="107">
        <f>((L45+G45+H45+I45+N45+O45+P45+S45)/('Life tables'!$I$2/2))/(1+oDR)^(((cycle + 0.5)/('Life tables'!$I$2/2)))</f>
        <v>35.127966634952223</v>
      </c>
      <c r="Y45" s="31">
        <f>((uNES*L45+ uOCEX*G45+uEREX*H45+uHOEX*I45+uNES*S45+ uOCEX*N45+uEREX*O45+uHOEX*P45)/('Life tables'!$I$2/2))/(1+oDR)^(((cycle + 0.5)/('Life tables'!$I$2/2)))</f>
        <v>23.141320722442838</v>
      </c>
      <c r="Z45" s="100">
        <f t="shared" si="12"/>
        <v>201956.67540171955</v>
      </c>
      <c r="AA45" s="107">
        <f>((L45+G45+H45+I45+N45+O45+P45+S45)/('Life tables'!$I$2/2))</f>
        <v>35.929361582599839</v>
      </c>
      <c r="AB45" s="31">
        <f>((uNES*L45+ uOCEX*G45+uEREX*H45+uHOEX*I45+uNES*S45+ uOCEX*N45+uEREX*O45+uHOEX*P45)/('Life tables'!$I$2/2))</f>
        <v>23.669257272302978</v>
      </c>
    </row>
    <row r="46" spans="1:28" x14ac:dyDescent="0.25">
      <c r="A46" s="4">
        <v>40</v>
      </c>
      <c r="C46" s="105">
        <f>IF(male=0,VLOOKUP((($A$5:$A$1570/'Life tables'!$I$2)*2)+age,lifetable,13,1),IF(male=1,VLOOKUP((($A$5:$A$1570/'Life tables'!$I$2)*2)+age,lifetable,10,1),"error"))</f>
        <v>6.8101886958604751E-5</v>
      </c>
      <c r="E46" s="95"/>
      <c r="F46" s="96">
        <f t="shared" si="0"/>
        <v>377.14927399193755</v>
      </c>
      <c r="G46" s="96">
        <f t="shared" si="1"/>
        <v>37.88543390243219</v>
      </c>
      <c r="H46" s="96">
        <f t="shared" si="2"/>
        <v>2.1636687630373204</v>
      </c>
      <c r="I46" s="96">
        <f t="shared" si="3"/>
        <v>0.86696161068221322</v>
      </c>
      <c r="J46" s="96">
        <f t="shared" si="4"/>
        <v>2.8471038408044273E-2</v>
      </c>
      <c r="K46" s="96">
        <f t="shared" si="5"/>
        <v>0.90592648617759197</v>
      </c>
      <c r="L46" s="96">
        <f t="shared" si="13"/>
        <v>335.29881219120017</v>
      </c>
      <c r="M46" s="96">
        <f t="shared" si="6"/>
        <v>559.5812800407349</v>
      </c>
      <c r="N46" s="96">
        <f t="shared" si="7"/>
        <v>53.888889672105833</v>
      </c>
      <c r="O46" s="96">
        <f t="shared" si="8"/>
        <v>1.2863222106112315</v>
      </c>
      <c r="P46" s="96">
        <f t="shared" si="9"/>
        <v>1.2863222106112315</v>
      </c>
      <c r="Q46" s="96">
        <f t="shared" si="10"/>
        <v>4.195367808981873E-2</v>
      </c>
      <c r="R46" s="96">
        <f t="shared" si="11"/>
        <v>0.1008336665526882</v>
      </c>
      <c r="S46" s="96">
        <f t="shared" si="14"/>
        <v>502.97695860276411</v>
      </c>
      <c r="T46" s="96">
        <f t="shared" si="15"/>
        <v>2.8287539502560524</v>
      </c>
      <c r="U46" s="96">
        <f t="shared" si="15"/>
        <v>61.517876886299462</v>
      </c>
      <c r="V46" s="32">
        <f t="shared" si="16"/>
        <v>999.99999999999977</v>
      </c>
      <c r="W46" s="100">
        <f>(cNES*L46+(cNES+cOSEX)*G46+(cNES+cEREX)*H46+(cNES+cHOEX)*I46+(cNES+cNES)*S46+(cNES+cOSEX)*N46+(cNES+cEREX)*O46+(cNES+cHOEX)*P46)/(1+cDR)^((cycle + 0.5)/('Life tables'!$I$2/2))</f>
        <v>184904.78436883123</v>
      </c>
      <c r="X46" s="107">
        <f>((L46+G46+H46+I46+N46+O46+P46+S46)/('Life tables'!$I$2/2))/(1+oDR)^(((cycle + 0.5)/('Life tables'!$I$2/2)))</f>
        <v>35.067539820792881</v>
      </c>
      <c r="Y46" s="31">
        <f>((uNES*L46+ uOCEX*G46+uEREX*H46+uHOEX*I46+uNES*S46+ uOCEX*N46+uEREX*O46+uHOEX*P46)/('Life tables'!$I$2/2))/(1+oDR)^(((cycle + 0.5)/('Life tables'!$I$2/2)))</f>
        <v>23.101830217427697</v>
      </c>
      <c r="Z46" s="100">
        <f t="shared" si="12"/>
        <v>202422.54058690649</v>
      </c>
      <c r="AA46" s="107">
        <f>((L46+G46+H46+I46+N46+O46+P46+S46)/('Life tables'!$I$2/2))</f>
        <v>35.888044936643119</v>
      </c>
      <c r="AB46" s="31">
        <f>((uNES*L46+ uOCEX*G46+uEREX*H46+uHOEX*I46+uNES*S46+ uOCEX*N46+uEREX*O46+uHOEX*P46)/('Life tables'!$I$2/2))</f>
        <v>23.642363427791768</v>
      </c>
    </row>
    <row r="47" spans="1:28" x14ac:dyDescent="0.25">
      <c r="A47" s="4">
        <v>41</v>
      </c>
      <c r="C47" s="105">
        <f>IF(male=0,VLOOKUP((($A$5:$A$1570/'Life tables'!$I$2)*2)+age,lifetable,13,1),IF(male=1,VLOOKUP((($A$5:$A$1570/'Life tables'!$I$2)*2)+age,lifetable,10,1),"error"))</f>
        <v>6.8101886958604751E-5</v>
      </c>
      <c r="E47" s="95"/>
      <c r="F47" s="96">
        <f t="shared" si="0"/>
        <v>369.84981379458071</v>
      </c>
      <c r="G47" s="96">
        <f t="shared" si="1"/>
        <v>37.152187848679191</v>
      </c>
      <c r="H47" s="96">
        <f t="shared" si="2"/>
        <v>2.1217924686754417</v>
      </c>
      <c r="I47" s="96">
        <f t="shared" si="3"/>
        <v>0.85018217557200149</v>
      </c>
      <c r="J47" s="96">
        <f t="shared" si="4"/>
        <v>2.7920001389101529E-2</v>
      </c>
      <c r="K47" s="96">
        <f t="shared" si="5"/>
        <v>0.88839291317719415</v>
      </c>
      <c r="L47" s="96">
        <f t="shared" si="13"/>
        <v>328.80933838708779</v>
      </c>
      <c r="M47" s="96">
        <f t="shared" si="6"/>
        <v>565.80355536886361</v>
      </c>
      <c r="N47" s="96">
        <f t="shared" si="7"/>
        <v>54.488108267557386</v>
      </c>
      <c r="O47" s="96">
        <f t="shared" si="8"/>
        <v>1.3006254963725556</v>
      </c>
      <c r="P47" s="96">
        <f t="shared" si="9"/>
        <v>1.3006254963725556</v>
      </c>
      <c r="Q47" s="96">
        <f t="shared" si="10"/>
        <v>4.2420182859391309E-2</v>
      </c>
      <c r="R47" s="96">
        <f t="shared" si="11"/>
        <v>0.10195488854136853</v>
      </c>
      <c r="S47" s="96">
        <f t="shared" si="14"/>
        <v>508.56982103716035</v>
      </c>
      <c r="T47" s="96">
        <f t="shared" si="15"/>
        <v>2.8990941345045451</v>
      </c>
      <c r="U47" s="96">
        <f t="shared" si="15"/>
        <v>62.508224688018025</v>
      </c>
      <c r="V47" s="32">
        <f t="shared" si="16"/>
        <v>999.99999999999989</v>
      </c>
      <c r="W47" s="100">
        <f>(cNES*L47+(cNES+cOSEX)*G47+(cNES+cEREX)*H47+(cNES+cHOEX)*I47+(cNES+cNES)*S47+(cNES+cOSEX)*N47+(cNES+cEREX)*O47+(cNES+cHOEX)*P47)/(1+cDR)^((cycle + 0.5)/('Life tables'!$I$2/2))</f>
        <v>184898.23963236719</v>
      </c>
      <c r="X47" s="107">
        <f>((L47+G47+H47+I47+N47+O47+P47+S47)/('Life tables'!$I$2/2))/(1+oDR)^(((cycle + 0.5)/('Life tables'!$I$2/2)))</f>
        <v>35.007788490356802</v>
      </c>
      <c r="Y47" s="31">
        <f>((uNES*L47+ uOCEX*G47+uEREX*H47+uHOEX*I47+uNES*S47+ uOCEX*N47+uEREX*O47+uHOEX*P47)/('Life tables'!$I$2/2))/(1+oDR)^(((cycle + 0.5)/('Life tables'!$I$2/2)))</f>
        <v>23.062773590155881</v>
      </c>
      <c r="Z47" s="100">
        <f t="shared" si="12"/>
        <v>202868.27401361178</v>
      </c>
      <c r="AA47" s="107">
        <f>((L47+G47+H47+I47+N47+O47+P47+S47)/('Life tables'!$I$2/2))</f>
        <v>35.847361047332519</v>
      </c>
      <c r="AB47" s="31">
        <f>((uNES*L47+ uOCEX*G47+uEREX*H47+uHOEX*I47+uNES*S47+ uOCEX*N47+uEREX*O47+uHOEX*P47)/('Life tables'!$I$2/2))</f>
        <v>23.615875417749841</v>
      </c>
    </row>
    <row r="48" spans="1:28" x14ac:dyDescent="0.25">
      <c r="A48" s="4">
        <v>42</v>
      </c>
      <c r="C48" s="105">
        <f>IF(male=0,VLOOKUP((($A$5:$A$1570/'Life tables'!$I$2)*2)+age,lifetable,13,1),IF(male=1,VLOOKUP((($A$5:$A$1570/'Life tables'!$I$2)*2)+age,lifetable,10,1),"error"))</f>
        <v>6.8101886958604751E-5</v>
      </c>
      <c r="E48" s="95"/>
      <c r="F48" s="96">
        <f t="shared" si="0"/>
        <v>362.78996852671395</v>
      </c>
      <c r="G48" s="96">
        <f t="shared" si="1"/>
        <v>36.443011616079886</v>
      </c>
      <c r="H48" s="96">
        <f t="shared" si="2"/>
        <v>2.0812908218970185</v>
      </c>
      <c r="I48" s="96">
        <f t="shared" si="3"/>
        <v>0.83395354874789729</v>
      </c>
      <c r="J48" s="96">
        <f t="shared" si="4"/>
        <v>2.7387052926417809E-2</v>
      </c>
      <c r="K48" s="96">
        <f t="shared" si="5"/>
        <v>0.87143490408763458</v>
      </c>
      <c r="L48" s="96">
        <f t="shared" si="13"/>
        <v>322.53289058297509</v>
      </c>
      <c r="M48" s="96">
        <f t="shared" si="6"/>
        <v>571.80271265076328</v>
      </c>
      <c r="N48" s="96">
        <f t="shared" si="7"/>
        <v>55.065840111743398</v>
      </c>
      <c r="O48" s="96">
        <f t="shared" si="8"/>
        <v>1.3144158956083842</v>
      </c>
      <c r="P48" s="96">
        <f t="shared" si="9"/>
        <v>1.3144158956083842</v>
      </c>
      <c r="Q48" s="96">
        <f t="shared" si="10"/>
        <v>4.2869959723615028E-2</v>
      </c>
      <c r="R48" s="96">
        <f t="shared" si="11"/>
        <v>0.10303590580648535</v>
      </c>
      <c r="S48" s="96">
        <f t="shared" si="14"/>
        <v>513.96213488227306</v>
      </c>
      <c r="T48" s="96">
        <f t="shared" si="15"/>
        <v>2.9693511471545779</v>
      </c>
      <c r="U48" s="96">
        <f t="shared" si="15"/>
        <v>63.482695497912147</v>
      </c>
      <c r="V48" s="32">
        <f t="shared" si="16"/>
        <v>999.99999999999977</v>
      </c>
      <c r="W48" s="100">
        <f>(cNES*L48+(cNES+cOSEX)*G48+(cNES+cEREX)*H48+(cNES+cHOEX)*I48+(cNES+cNES)*S48+(cNES+cOSEX)*N48+(cNES+cEREX)*O48+(cNES+cHOEX)*P48)/(1+cDR)^((cycle + 0.5)/('Life tables'!$I$2/2))</f>
        <v>184873.10718610496</v>
      </c>
      <c r="X48" s="107">
        <f>((L48+G48+H48+I48+N48+O48+P48+S48)/('Life tables'!$I$2/2))/(1+oDR)^(((cycle + 0.5)/('Life tables'!$I$2/2)))</f>
        <v>34.948691446410422</v>
      </c>
      <c r="Y48" s="31">
        <f>((uNES*L48+ uOCEX*G48+uEREX*H48+uHOEX*I48+uNES*S48+ uOCEX*N48+uEREX*O48+uHOEX*P48)/('Life tables'!$I$2/2))/(1+oDR)^(((cycle + 0.5)/('Life tables'!$I$2/2)))</f>
        <v>23.024137252996049</v>
      </c>
      <c r="Z48" s="100">
        <f t="shared" si="12"/>
        <v>203294.54883027004</v>
      </c>
      <c r="AA48" s="107">
        <f>((L48+G48+H48+I48+N48+O48+P48+S48)/('Life tables'!$I$2/2))</f>
        <v>35.80728932817059</v>
      </c>
      <c r="AB48" s="31">
        <f>((uNES*L48+ uOCEX*G48+uEREX*H48+uHOEX*I48+uNES*S48+ uOCEX*N48+uEREX*O48+uHOEX*P48)/('Life tables'!$I$2/2))</f>
        <v>23.589780046949873</v>
      </c>
    </row>
    <row r="49" spans="1:28" x14ac:dyDescent="0.25">
      <c r="A49" s="4">
        <v>43</v>
      </c>
      <c r="C49" s="105">
        <f>IF(male=0,VLOOKUP((($A$5:$A$1570/'Life tables'!$I$2)*2)+age,lifetable,13,1),IF(male=1,VLOOKUP((($A$5:$A$1570/'Life tables'!$I$2)*2)+age,lifetable,10,1),"error"))</f>
        <v>6.8101886958604751E-5</v>
      </c>
      <c r="E49" s="95"/>
      <c r="F49" s="96">
        <f t="shared" si="0"/>
        <v>355.96176371460058</v>
      </c>
      <c r="G49" s="96">
        <f t="shared" si="1"/>
        <v>35.757104152057778</v>
      </c>
      <c r="H49" s="96">
        <f t="shared" si="2"/>
        <v>2.0421180739205593</v>
      </c>
      <c r="I49" s="96">
        <f t="shared" si="3"/>
        <v>0.81825739910582107</v>
      </c>
      <c r="J49" s="96">
        <f t="shared" si="4"/>
        <v>2.6871591026131004E-2</v>
      </c>
      <c r="K49" s="96">
        <f t="shared" si="5"/>
        <v>0.85503330392846</v>
      </c>
      <c r="L49" s="96">
        <f t="shared" si="13"/>
        <v>316.46237919456183</v>
      </c>
      <c r="M49" s="96">
        <f t="shared" si="6"/>
        <v>577.58618964033246</v>
      </c>
      <c r="N49" s="96">
        <f t="shared" si="7"/>
        <v>55.622801476479133</v>
      </c>
      <c r="O49" s="96">
        <f t="shared" si="8"/>
        <v>1.3277105056527021</v>
      </c>
      <c r="P49" s="96">
        <f t="shared" si="9"/>
        <v>1.3277105056527021</v>
      </c>
      <c r="Q49" s="96">
        <f t="shared" si="10"/>
        <v>4.3303566315748686E-2</v>
      </c>
      <c r="R49" s="96">
        <f t="shared" si="11"/>
        <v>0.10407805859300978</v>
      </c>
      <c r="S49" s="96">
        <f t="shared" si="14"/>
        <v>519.16058552763911</v>
      </c>
      <c r="T49" s="96">
        <f t="shared" si="15"/>
        <v>3.0395263044964578</v>
      </c>
      <c r="U49" s="96">
        <f t="shared" si="15"/>
        <v>64.441806860433616</v>
      </c>
      <c r="V49" s="32">
        <f t="shared" si="16"/>
        <v>999.99999999999977</v>
      </c>
      <c r="W49" s="100">
        <f>(cNES*L49+(cNES+cOSEX)*G49+(cNES+cEREX)*H49+(cNES+cHOEX)*I49+(cNES+cNES)*S49+(cNES+cOSEX)*N49+(cNES+cEREX)*O49+(cNES+cHOEX)*P49)/(1+cDR)^((cycle + 0.5)/('Life tables'!$I$2/2))</f>
        <v>184830.10001067384</v>
      </c>
      <c r="X49" s="107">
        <f>((L49+G49+H49+I49+N49+O49+P49+S49)/('Life tables'!$I$2/2))/(1+oDR)^(((cycle + 0.5)/('Life tables'!$I$2/2)))</f>
        <v>34.890228207045915</v>
      </c>
      <c r="Y49" s="31">
        <f>((uNES*L49+ uOCEX*G49+uEREX*H49+uHOEX*I49+uNES*S49+ uOCEX*N49+uEREX*O49+uHOEX*P49)/('Life tables'!$I$2/2))/(1+oDR)^(((cycle + 0.5)/('Life tables'!$I$2/2)))</f>
        <v>22.985908076811164</v>
      </c>
      <c r="Z49" s="100">
        <f t="shared" si="12"/>
        <v>203702.01577466732</v>
      </c>
      <c r="AA49" s="107">
        <f>((L49+G49+H49+I49+N49+O49+P49+S49)/('Life tables'!$I$2/2))</f>
        <v>35.76780987766579</v>
      </c>
      <c r="AB49" s="31">
        <f>((uNES*L49+ uOCEX*G49+uEREX*H49+uHOEX*I49+uNES*S49+ uOCEX*N49+uEREX*O49+uHOEX*P49)/('Life tables'!$I$2/2))</f>
        <v>23.564064559223887</v>
      </c>
    </row>
    <row r="50" spans="1:28" x14ac:dyDescent="0.25">
      <c r="A50" s="4">
        <v>44</v>
      </c>
      <c r="C50" s="105">
        <f>IF(male=0,VLOOKUP((($A$5:$A$1570/'Life tables'!$I$2)*2)+age,lifetable,13,1),IF(male=1,VLOOKUP((($A$5:$A$1570/'Life tables'!$I$2)*2)+age,lifetable,10,1),"error"))</f>
        <v>6.8101886958604751E-5</v>
      </c>
      <c r="E50" s="95"/>
      <c r="F50" s="96">
        <f t="shared" si="0"/>
        <v>349.3574903488946</v>
      </c>
      <c r="G50" s="96">
        <f t="shared" si="1"/>
        <v>35.093691070489982</v>
      </c>
      <c r="H50" s="96">
        <f t="shared" si="2"/>
        <v>2.0042299989080039</v>
      </c>
      <c r="I50" s="96">
        <f t="shared" si="3"/>
        <v>0.80307600577072347</v>
      </c>
      <c r="J50" s="96">
        <f t="shared" si="4"/>
        <v>2.6373033734313819E-2</v>
      </c>
      <c r="K50" s="96">
        <f t="shared" si="5"/>
        <v>0.83916959537448776</v>
      </c>
      <c r="L50" s="96">
        <f t="shared" si="13"/>
        <v>310.59095064461707</v>
      </c>
      <c r="M50" s="96">
        <f t="shared" si="6"/>
        <v>583.16117648617512</v>
      </c>
      <c r="N50" s="96">
        <f t="shared" si="7"/>
        <v>56.159684788653529</v>
      </c>
      <c r="O50" s="96">
        <f t="shared" si="8"/>
        <v>1.3405258546635745</v>
      </c>
      <c r="P50" s="96">
        <f t="shared" si="9"/>
        <v>1.3405258546635745</v>
      </c>
      <c r="Q50" s="96">
        <f t="shared" si="10"/>
        <v>4.3721541705254982E-2</v>
      </c>
      <c r="R50" s="96">
        <f t="shared" si="11"/>
        <v>0.10508264252871329</v>
      </c>
      <c r="S50" s="96">
        <f t="shared" si="14"/>
        <v>524.1716358039605</v>
      </c>
      <c r="T50" s="96">
        <f t="shared" si="15"/>
        <v>3.1096208799360268</v>
      </c>
      <c r="U50" s="96">
        <f t="shared" si="15"/>
        <v>65.386059098336816</v>
      </c>
      <c r="V50" s="32">
        <f t="shared" si="16"/>
        <v>999.99999999999977</v>
      </c>
      <c r="W50" s="100">
        <f>(cNES*L50+(cNES+cOSEX)*G50+(cNES+cEREX)*H50+(cNES+cHOEX)*I50+(cNES+cNES)*S50+(cNES+cOSEX)*N50+(cNES+cEREX)*O50+(cNES+cHOEX)*P50)/(1+cDR)^((cycle + 0.5)/('Life tables'!$I$2/2))</f>
        <v>184769.90565778516</v>
      </c>
      <c r="X50" s="107">
        <f>((L50+G50+H50+I50+N50+O50+P50+S50)/('Life tables'!$I$2/2))/(1+oDR)^(((cycle + 0.5)/('Life tables'!$I$2/2)))</f>
        <v>34.832378981476012</v>
      </c>
      <c r="Y50" s="31">
        <f>((uNES*L50+ uOCEX*G50+uEREX*H50+uHOEX*I50+uNES*S50+ uOCEX*N50+uEREX*O50+uHOEX*P50)/('Life tables'!$I$2/2))/(1+oDR)^(((cycle + 0.5)/('Life tables'!$I$2/2)))</f>
        <v>22.948073375444022</v>
      </c>
      <c r="Z50" s="100">
        <f t="shared" si="12"/>
        <v>204091.30391998036</v>
      </c>
      <c r="AA50" s="107">
        <f>((L50+G50+H50+I50+N50+O50+P50+S50)/('Life tables'!$I$2/2))</f>
        <v>35.728903456529153</v>
      </c>
      <c r="AB50" s="31">
        <f>((uNES*L50+ uOCEX*G50+uEREX*H50+uHOEX*I50+uNES*S50+ uOCEX*N50+uEREX*O50+uHOEX*P50)/('Life tables'!$I$2/2))</f>
        <v>23.538716622847303</v>
      </c>
    </row>
    <row r="51" spans="1:28" x14ac:dyDescent="0.25">
      <c r="A51" s="4">
        <v>45</v>
      </c>
      <c r="C51" s="105">
        <f>IF(male=0,VLOOKUP((($A$5:$A$1570/'Life tables'!$I$2)*2)+age,lifetable,13,1),IF(male=1,VLOOKUP((($A$5:$A$1570/'Life tables'!$I$2)*2)+age,lifetable,10,1),"error"))</f>
        <v>6.8101886958604751E-5</v>
      </c>
      <c r="E51" s="95"/>
      <c r="F51" s="96">
        <f t="shared" si="0"/>
        <v>342.96969604747966</v>
      </c>
      <c r="G51" s="96">
        <f t="shared" si="1"/>
        <v>34.452023763995946</v>
      </c>
      <c r="H51" s="96">
        <f t="shared" si="2"/>
        <v>1.96758384326679</v>
      </c>
      <c r="I51" s="96">
        <f t="shared" si="3"/>
        <v>0.78839223778240242</v>
      </c>
      <c r="J51" s="96">
        <f t="shared" si="4"/>
        <v>2.5890818469855539E-2</v>
      </c>
      <c r="K51" s="96">
        <f t="shared" si="5"/>
        <v>0.82382587752862024</v>
      </c>
      <c r="L51" s="96">
        <f t="shared" si="13"/>
        <v>304.91197950643607</v>
      </c>
      <c r="M51" s="96">
        <f t="shared" si="6"/>
        <v>588.53462397424732</v>
      </c>
      <c r="N51" s="96">
        <f t="shared" si="7"/>
        <v>56.677159424013908</v>
      </c>
      <c r="O51" s="96">
        <f t="shared" si="8"/>
        <v>1.3528779205707067</v>
      </c>
      <c r="P51" s="96">
        <f t="shared" si="9"/>
        <v>1.3528779205707067</v>
      </c>
      <c r="Q51" s="96">
        <f t="shared" si="10"/>
        <v>4.412440701577916E-2</v>
      </c>
      <c r="R51" s="96">
        <f t="shared" si="11"/>
        <v>0.10605091010945009</v>
      </c>
      <c r="S51" s="96">
        <f t="shared" si="14"/>
        <v>529.00153339196675</v>
      </c>
      <c r="T51" s="96">
        <f t="shared" si="15"/>
        <v>3.1796361054216615</v>
      </c>
      <c r="U51" s="96">
        <f t="shared" si="15"/>
        <v>66.315935885974881</v>
      </c>
      <c r="V51" s="32">
        <f t="shared" si="16"/>
        <v>999.99999999999989</v>
      </c>
      <c r="W51" s="100">
        <f>(cNES*L51+(cNES+cOSEX)*G51+(cNES+cEREX)*H51+(cNES+cHOEX)*I51+(cNES+cNES)*S51+(cNES+cOSEX)*N51+(cNES+cEREX)*O51+(cNES+cHOEX)*P51)/(1+cDR)^((cycle + 0.5)/('Life tables'!$I$2/2))</f>
        <v>184693.18715207299</v>
      </c>
      <c r="X51" s="107">
        <f>((L51+G51+H51+I51+N51+O51+P51+S51)/('Life tables'!$I$2/2))/(1+oDR)^(((cycle + 0.5)/('Life tables'!$I$2/2)))</f>
        <v>34.775124646648059</v>
      </c>
      <c r="Y51" s="31">
        <f>((uNES*L51+ uOCEX*G51+uEREX*H51+uHOEX*I51+uNES*S51+ uOCEX*N51+uEREX*O51+uHOEX*P51)/('Life tables'!$I$2/2))/(1+oDR)^(((cycle + 0.5)/('Life tables'!$I$2/2)))</f>
        <v>22.910620890727859</v>
      </c>
      <c r="Z51" s="100">
        <f t="shared" si="12"/>
        <v>204463.02139598018</v>
      </c>
      <c r="AA51" s="107">
        <f>((L51+G51+H51+I51+N51+O51+P51+S51)/('Life tables'!$I$2/2))</f>
        <v>35.690551465630158</v>
      </c>
      <c r="AB51" s="31">
        <f>((uNES*L51+ uOCEX*G51+uEREX*H51+uHOEX*I51+uNES*S51+ uOCEX*N51+uEREX*O51+uHOEX*P51)/('Life tables'!$I$2/2))</f>
        <v>23.513724316409625</v>
      </c>
    </row>
    <row r="52" spans="1:28" x14ac:dyDescent="0.25">
      <c r="A52" s="4">
        <v>46</v>
      </c>
      <c r="C52" s="105">
        <f>IF(male=0,VLOOKUP((($A$5:$A$1570/'Life tables'!$I$2)*2)+age,lifetable,13,1),IF(male=1,VLOOKUP((($A$5:$A$1570/'Life tables'!$I$2)*2)+age,lifetable,10,1),"error"))</f>
        <v>6.8101886958604751E-5</v>
      </c>
      <c r="E52" s="95"/>
      <c r="F52" s="96">
        <f t="shared" si="0"/>
        <v>336.79117651249265</v>
      </c>
      <c r="G52" s="96">
        <f t="shared" si="1"/>
        <v>33.831378545777547</v>
      </c>
      <c r="H52" s="96">
        <f t="shared" si="2"/>
        <v>1.9321382766396273</v>
      </c>
      <c r="I52" s="96">
        <f t="shared" si="3"/>
        <v>0.77418953445756877</v>
      </c>
      <c r="J52" s="96">
        <f t="shared" si="4"/>
        <v>2.5424401379551854E-2</v>
      </c>
      <c r="K52" s="96">
        <f t="shared" si="5"/>
        <v>0.80898484540129856</v>
      </c>
      <c r="L52" s="96">
        <f t="shared" si="13"/>
        <v>299.41906090883708</v>
      </c>
      <c r="M52" s="96">
        <f t="shared" si="6"/>
        <v>593.7132514961105</v>
      </c>
      <c r="N52" s="96">
        <f t="shared" si="7"/>
        <v>57.175872474526074</v>
      </c>
      <c r="O52" s="96">
        <f t="shared" si="8"/>
        <v>1.3647821493922467</v>
      </c>
      <c r="P52" s="96">
        <f t="shared" si="9"/>
        <v>1.3647821493922467</v>
      </c>
      <c r="Q52" s="96">
        <f t="shared" si="10"/>
        <v>4.451266602255563E-2</v>
      </c>
      <c r="R52" s="96">
        <f t="shared" si="11"/>
        <v>0.10698407213499554</v>
      </c>
      <c r="S52" s="96">
        <f t="shared" si="14"/>
        <v>533.65631798464233</v>
      </c>
      <c r="T52" s="96">
        <f t="shared" si="15"/>
        <v>3.2495731728237689</v>
      </c>
      <c r="U52" s="96">
        <f t="shared" si="15"/>
        <v>67.231904803511171</v>
      </c>
      <c r="V52" s="32">
        <f t="shared" si="16"/>
        <v>999.99999999999955</v>
      </c>
      <c r="W52" s="100">
        <f>(cNES*L52+(cNES+cOSEX)*G52+(cNES+cEREX)*H52+(cNES+cHOEX)*I52+(cNES+cNES)*S52+(cNES+cOSEX)*N52+(cNES+cEREX)*O52+(cNES+cHOEX)*P52)/(1+cDR)^((cycle + 0.5)/('Life tables'!$I$2/2))</f>
        <v>184600.58386096597</v>
      </c>
      <c r="X52" s="107">
        <f>((L52+G52+H52+I52+N52+O52+P52+S52)/('Life tables'!$I$2/2))/(1+oDR)^(((cycle + 0.5)/('Life tables'!$I$2/2)))</f>
        <v>34.718446724649326</v>
      </c>
      <c r="Y52" s="31">
        <f>((uNES*L52+ uOCEX*G52+uEREX*H52+uHOEX*I52+uNES*S52+ uOCEX*N52+uEREX*O52+uHOEX*P52)/('Life tables'!$I$2/2))/(1+oDR)^(((cycle + 0.5)/('Life tables'!$I$2/2)))</f>
        <v>22.873538778004153</v>
      </c>
      <c r="Z52" s="100">
        <f t="shared" si="12"/>
        <v>204817.75608622807</v>
      </c>
      <c r="AA52" s="107">
        <f>((L52+G52+H52+I52+N52+O52+P52+S52)/('Life tables'!$I$2/2))</f>
        <v>35.652735924686382</v>
      </c>
      <c r="AB52" s="31">
        <f>((uNES*L52+ uOCEX*G52+uEREX*H52+uHOEX*I52+uNES*S52+ uOCEX*N52+uEREX*O52+uHOEX*P52)/('Life tables'!$I$2/2))</f>
        <v>23.489076115155402</v>
      </c>
    </row>
    <row r="53" spans="1:28" x14ac:dyDescent="0.25">
      <c r="A53" s="4">
        <v>47</v>
      </c>
      <c r="C53" s="105">
        <f>IF(male=0,VLOOKUP((($A$5:$A$1570/'Life tables'!$I$2)*2)+age,lifetable,13,1),IF(male=1,VLOOKUP((($A$5:$A$1570/'Life tables'!$I$2)*2)+age,lifetable,10,1),"error"))</f>
        <v>6.8101886958604751E-5</v>
      </c>
      <c r="E53" s="95"/>
      <c r="F53" s="96">
        <f t="shared" si="0"/>
        <v>330.81496727173777</v>
      </c>
      <c r="G53" s="96">
        <f t="shared" si="1"/>
        <v>33.231055820026882</v>
      </c>
      <c r="H53" s="96">
        <f t="shared" si="2"/>
        <v>1.8978533445257908</v>
      </c>
      <c r="I53" s="96">
        <f t="shared" si="3"/>
        <v>0.76045188640564776</v>
      </c>
      <c r="J53" s="96">
        <f t="shared" si="4"/>
        <v>2.4973256714663335E-2</v>
      </c>
      <c r="K53" s="96">
        <f t="shared" si="5"/>
        <v>0.79462977007307489</v>
      </c>
      <c r="L53" s="96">
        <f t="shared" si="13"/>
        <v>294.10600319399168</v>
      </c>
      <c r="M53" s="96">
        <f t="shared" si="6"/>
        <v>598.70355475192684</v>
      </c>
      <c r="N53" s="96">
        <f t="shared" si="7"/>
        <v>57.656449490189395</v>
      </c>
      <c r="O53" s="96">
        <f t="shared" si="8"/>
        <v>1.3762534729418385</v>
      </c>
      <c r="P53" s="96">
        <f t="shared" si="9"/>
        <v>1.3762534729418385</v>
      </c>
      <c r="Q53" s="96">
        <f t="shared" si="10"/>
        <v>4.4886805729927273E-2</v>
      </c>
      <c r="R53" s="96">
        <f t="shared" si="11"/>
        <v>0.10788329909708609</v>
      </c>
      <c r="S53" s="96">
        <f t="shared" si="14"/>
        <v>538.14182821102679</v>
      </c>
      <c r="T53" s="96">
        <f t="shared" si="15"/>
        <v>3.3194332352683595</v>
      </c>
      <c r="U53" s="96">
        <f t="shared" si="15"/>
        <v>68.134417872681325</v>
      </c>
      <c r="V53" s="32">
        <f t="shared" si="16"/>
        <v>999.99999999999943</v>
      </c>
      <c r="W53" s="100">
        <f>(cNES*L53+(cNES+cOSEX)*G53+(cNES+cEREX)*H53+(cNES+cHOEX)*I53+(cNES+cNES)*S53+(cNES+cOSEX)*N53+(cNES+cEREX)*O53+(cNES+cHOEX)*P53)/(1+cDR)^((cycle + 0.5)/('Life tables'!$I$2/2))</f>
        <v>184492.71233372256</v>
      </c>
      <c r="X53" s="107">
        <f>((L53+G53+H53+I53+N53+O53+P53+S53)/('Life tables'!$I$2/2))/(1+oDR)^(((cycle + 0.5)/('Life tables'!$I$2/2)))</f>
        <v>34.662327360877143</v>
      </c>
      <c r="Y53" s="31">
        <f>((uNES*L53+ uOCEX*G53+uEREX*H53+uHOEX*I53+uNES*S53+ uOCEX*N53+uEREX*O53+uHOEX*P53)/('Life tables'!$I$2/2))/(1+oDR)^(((cycle + 0.5)/('Life tables'!$I$2/2)))</f>
        <v>22.836815592130574</v>
      </c>
      <c r="Z53" s="100">
        <f t="shared" si="12"/>
        <v>205156.07630206159</v>
      </c>
      <c r="AA53" s="107">
        <f>((L53+G53+H53+I53+N53+O53+P53+S53)/('Life tables'!$I$2/2))</f>
        <v>35.615439451662638</v>
      </c>
      <c r="AB53" s="31">
        <f>((uNES*L53+ uOCEX*G53+uEREX*H53+uHOEX*I53+uNES*S53+ uOCEX*N53+uEREX*O53+uHOEX*P53)/('Life tables'!$I$2/2))</f>
        <v>23.464760877779959</v>
      </c>
    </row>
    <row r="54" spans="1:28" x14ac:dyDescent="0.25">
      <c r="A54" s="4">
        <v>48</v>
      </c>
      <c r="C54" s="105">
        <f>IF(male=0,VLOOKUP((($A$5:$A$1570/'Life tables'!$I$2)*2)+age,lifetable,13,1),IF(male=1,VLOOKUP((($A$5:$A$1570/'Life tables'!$I$2)*2)+age,lifetable,10,1),"error"))</f>
        <v>6.8101886958604751E-5</v>
      </c>
      <c r="E54" s="95"/>
      <c r="F54" s="96">
        <f t="shared" si="0"/>
        <v>325.03433569502465</v>
      </c>
      <c r="G54" s="96">
        <f t="shared" si="1"/>
        <v>32.650379279950712</v>
      </c>
      <c r="H54" s="96">
        <f t="shared" si="2"/>
        <v>1.8646904224796284</v>
      </c>
      <c r="I54" s="96">
        <f t="shared" si="3"/>
        <v>0.74716381717655311</v>
      </c>
      <c r="J54" s="96">
        <f t="shared" si="4"/>
        <v>2.4536876228227953E-2</v>
      </c>
      <c r="K54" s="96">
        <f t="shared" si="5"/>
        <v>0.78074447951756165</v>
      </c>
      <c r="L54" s="96">
        <f t="shared" si="13"/>
        <v>288.96682081967197</v>
      </c>
      <c r="M54" s="96">
        <f t="shared" si="6"/>
        <v>603.51181319702516</v>
      </c>
      <c r="N54" s="96">
        <f t="shared" si="7"/>
        <v>58.119495196157281</v>
      </c>
      <c r="O54" s="96">
        <f t="shared" si="8"/>
        <v>1.3873063259462113</v>
      </c>
      <c r="P54" s="96">
        <f t="shared" si="9"/>
        <v>1.3873063259462113</v>
      </c>
      <c r="Q54" s="96">
        <f t="shared" si="10"/>
        <v>4.5247296929639358E-2</v>
      </c>
      <c r="R54" s="96">
        <f t="shared" si="11"/>
        <v>0.10874972252125228</v>
      </c>
      <c r="S54" s="96">
        <f t="shared" si="14"/>
        <v>542.46370832952459</v>
      </c>
      <c r="T54" s="96">
        <f t="shared" si="15"/>
        <v>3.389217408426227</v>
      </c>
      <c r="U54" s="96">
        <f t="shared" si="15"/>
        <v>69.023912074720144</v>
      </c>
      <c r="V54" s="32">
        <f t="shared" si="16"/>
        <v>999.99999999999955</v>
      </c>
      <c r="W54" s="100">
        <f>(cNES*L54+(cNES+cOSEX)*G54+(cNES+cEREX)*H54+(cNES+cHOEX)*I54+(cNES+cNES)*S54+(cNES+cOSEX)*N54+(cNES+cEREX)*O54+(cNES+cHOEX)*P54)/(1+cDR)^((cycle + 0.5)/('Life tables'!$I$2/2))</f>
        <v>184370.16711072356</v>
      </c>
      <c r="X54" s="107">
        <f>((L54+G54+H54+I54+N54+O54+P54+S54)/('Life tables'!$I$2/2))/(1+oDR)^(((cycle + 0.5)/('Life tables'!$I$2/2)))</f>
        <v>34.606749302947627</v>
      </c>
      <c r="Y54" s="31">
        <f>((uNES*L54+ uOCEX*G54+uEREX*H54+uHOEX*I54+uNES*S54+ uOCEX*N54+uEREX*O54+uHOEX*P54)/('Life tables'!$I$2/2))/(1+oDR)^(((cycle + 0.5)/('Life tables'!$I$2/2)))</f>
        <v>22.80044027396244</v>
      </c>
      <c r="Z54" s="100">
        <f t="shared" si="12"/>
        <v>205478.53143414442</v>
      </c>
      <c r="AA54" s="107">
        <f>((L54+G54+H54+I54+N54+O54+P54+S54)/('Life tables'!$I$2/2))</f>
        <v>35.578645242855814</v>
      </c>
      <c r="AB54" s="31">
        <f>((uNES*L54+ uOCEX*G54+uEREX*H54+uHOEX*I54+uNES*S54+ uOCEX*N54+uEREX*O54+uHOEX*P54)/('Life tables'!$I$2/2))</f>
        <v>23.440767833664665</v>
      </c>
    </row>
    <row r="55" spans="1:28" x14ac:dyDescent="0.25">
      <c r="A55" s="4">
        <v>49</v>
      </c>
      <c r="C55" s="105">
        <f>IF(male=0,VLOOKUP((($A$5:$A$1570/'Life tables'!$I$2)*2)+age,lifetable,13,1),IF(male=1,VLOOKUP((($A$5:$A$1570/'Life tables'!$I$2)*2)+age,lifetable,10,1),"error"))</f>
        <v>6.8101886958604751E-5</v>
      </c>
      <c r="E55" s="95"/>
      <c r="F55" s="96">
        <f t="shared" si="0"/>
        <v>319.44277327627805</v>
      </c>
      <c r="G55" s="96">
        <f t="shared" si="1"/>
        <v>32.088695132492226</v>
      </c>
      <c r="H55" s="96">
        <f t="shared" si="2"/>
        <v>1.8326121718337738</v>
      </c>
      <c r="I55" s="96">
        <f t="shared" si="3"/>
        <v>0.73431036551939755</v>
      </c>
      <c r="J55" s="96">
        <f t="shared" si="4"/>
        <v>2.411476859243673E-2</v>
      </c>
      <c r="K55" s="96">
        <f t="shared" si="5"/>
        <v>0.76731334006277363</v>
      </c>
      <c r="L55" s="96">
        <f t="shared" si="13"/>
        <v>283.99572749777747</v>
      </c>
      <c r="M55" s="96">
        <f t="shared" si="6"/>
        <v>608.14409724057498</v>
      </c>
      <c r="N55" s="96">
        <f t="shared" si="7"/>
        <v>58.56559418598507</v>
      </c>
      <c r="O55" s="96">
        <f t="shared" si="8"/>
        <v>1.3979546625929347</v>
      </c>
      <c r="P55" s="96">
        <f t="shared" si="9"/>
        <v>1.3979546625929347</v>
      </c>
      <c r="Q55" s="96">
        <f t="shared" si="10"/>
        <v>4.5594594740548167E-2</v>
      </c>
      <c r="R55" s="96">
        <f t="shared" si="11"/>
        <v>0.10958443626398263</v>
      </c>
      <c r="S55" s="96">
        <f t="shared" si="14"/>
        <v>546.62741469839955</v>
      </c>
      <c r="T55" s="96">
        <f t="shared" si="15"/>
        <v>3.458926771759212</v>
      </c>
      <c r="U55" s="96">
        <f t="shared" si="15"/>
        <v>69.900809851046901</v>
      </c>
      <c r="V55" s="32">
        <f t="shared" si="16"/>
        <v>999.99999999999955</v>
      </c>
      <c r="W55" s="100">
        <f>(cNES*L55+(cNES+cOSEX)*G55+(cNES+cEREX)*H55+(cNES+cHOEX)*I55+(cNES+cNES)*S55+(cNES+cOSEX)*N55+(cNES+cEREX)*O55+(cNES+cHOEX)*P55)/(1+cDR)^((cycle + 0.5)/('Life tables'!$I$2/2))</f>
        <v>184233.5215040755</v>
      </c>
      <c r="X55" s="107">
        <f>((L55+G55+H55+I55+N55+O55+P55+S55)/('Life tables'!$I$2/2))/(1+oDR)^(((cycle + 0.5)/('Life tables'!$I$2/2)))</f>
        <v>34.551695880318249</v>
      </c>
      <c r="Y55" s="31">
        <f>((uNES*L55+ uOCEX*G55+uEREX*H55+uHOEX*I55+uNES*S55+ uOCEX*N55+uEREX*O55+uHOEX*P55)/('Life tables'!$I$2/2))/(1+oDR)^(((cycle + 0.5)/('Life tables'!$I$2/2)))</f>
        <v>22.764402137291615</v>
      </c>
      <c r="Z55" s="100">
        <f t="shared" si="12"/>
        <v>205785.65258232603</v>
      </c>
      <c r="AA55" s="107">
        <f>((L55+G55+H55+I55+N55+O55+P55+S55)/('Life tables'!$I$2/2))</f>
        <v>35.542337053642719</v>
      </c>
      <c r="AB55" s="31">
        <f>((uNES*L55+ uOCEX*G55+uEREX*H55+uHOEX*I55+uNES*S55+ uOCEX*N55+uEREX*O55+uHOEX*P55)/('Life tables'!$I$2/2))</f>
        <v>23.417086570537123</v>
      </c>
    </row>
    <row r="56" spans="1:28" x14ac:dyDescent="0.25">
      <c r="A56" s="4">
        <v>50</v>
      </c>
      <c r="C56" s="105">
        <f>IF(male=0,VLOOKUP((($A$5:$A$1570/'Life tables'!$I$2)*2)+age,lifetable,13,1),IF(male=1,VLOOKUP((($A$5:$A$1570/'Life tables'!$I$2)*2)+age,lifetable,10,1),"error"))</f>
        <v>6.8101886958604751E-5</v>
      </c>
      <c r="E56" s="95"/>
      <c r="F56" s="96">
        <f t="shared" si="0"/>
        <v>314.03398817257187</v>
      </c>
      <c r="G56" s="96">
        <f t="shared" si="1"/>
        <v>31.545371348861398</v>
      </c>
      <c r="H56" s="96">
        <f t="shared" si="2"/>
        <v>1.8015824968963092</v>
      </c>
      <c r="I56" s="96">
        <f t="shared" si="3"/>
        <v>0.72187706823180064</v>
      </c>
      <c r="J56" s="96">
        <f t="shared" si="4"/>
        <v>2.3706458835404641E-2</v>
      </c>
      <c r="K56" s="96">
        <f t="shared" si="5"/>
        <v>0.75432123846961241</v>
      </c>
      <c r="L56" s="96">
        <f t="shared" si="13"/>
        <v>279.18712956127735</v>
      </c>
      <c r="M56" s="96">
        <f t="shared" si="6"/>
        <v>612.60627520462151</v>
      </c>
      <c r="N56" s="96">
        <f t="shared" si="7"/>
        <v>58.995311591800181</v>
      </c>
      <c r="O56" s="96">
        <f t="shared" si="8"/>
        <v>1.4082119725273115</v>
      </c>
      <c r="P56" s="96">
        <f t="shared" si="9"/>
        <v>1.4082119725273115</v>
      </c>
      <c r="Q56" s="96">
        <f t="shared" si="10"/>
        <v>4.5929139130363103E-2</v>
      </c>
      <c r="R56" s="96">
        <f t="shared" si="11"/>
        <v>0.11038849776670601</v>
      </c>
      <c r="S56" s="96">
        <f t="shared" si="14"/>
        <v>550.63822203086966</v>
      </c>
      <c r="T56" s="96">
        <f t="shared" si="15"/>
        <v>3.5285623697249799</v>
      </c>
      <c r="U56" s="96">
        <f t="shared" si="15"/>
        <v>70.765519587283222</v>
      </c>
      <c r="V56" s="32">
        <f t="shared" si="16"/>
        <v>999.99999999999955</v>
      </c>
      <c r="W56" s="100">
        <f>(cNES*L56+(cNES+cOSEX)*G56+(cNES+cEREX)*H56+(cNES+cHOEX)*I56+(cNES+cNES)*S56+(cNES+cOSEX)*N56+(cNES+cEREX)*O56+(cNES+cHOEX)*P56)/(1+cDR)^((cycle + 0.5)/('Life tables'!$I$2/2))</f>
        <v>184083.32835054261</v>
      </c>
      <c r="X56" s="107">
        <f>((L56+G56+H56+I56+N56+O56+P56+S56)/('Life tables'!$I$2/2))/(1+oDR)^(((cycle + 0.5)/('Life tables'!$I$2/2)))</f>
        <v>34.497150984599926</v>
      </c>
      <c r="Y56" s="31">
        <f>((uNES*L56+ uOCEX*G56+uEREX*H56+uHOEX*I56+uNES*S56+ uOCEX*N56+uEREX*O56+uHOEX*P56)/('Life tables'!$I$2/2))/(1+oDR)^(((cycle + 0.5)/('Life tables'!$I$2/2)))</f>
        <v>22.728690856227416</v>
      </c>
      <c r="Z56" s="100">
        <f t="shared" si="12"/>
        <v>206077.95316453424</v>
      </c>
      <c r="AA56" s="107">
        <f>((L56+G56+H56+I56+N56+O56+P56+S56)/('Life tables'!$I$2/2))</f>
        <v>35.506499179868833</v>
      </c>
      <c r="AB56" s="31">
        <f>((uNES*L56+ uOCEX*G56+uEREX*H56+uHOEX*I56+uNES*S56+ uOCEX*N56+uEREX*O56+uHOEX*P56)/('Life tables'!$I$2/2))</f>
        <v>23.393707022542113</v>
      </c>
    </row>
    <row r="57" spans="1:28" x14ac:dyDescent="0.25">
      <c r="A57" s="4">
        <v>51</v>
      </c>
      <c r="C57" s="105">
        <f>IF(male=0,VLOOKUP((($A$5:$A$1570/'Life tables'!$I$2)*2)+age,lifetable,13,1),IF(male=1,VLOOKUP((($A$5:$A$1570/'Life tables'!$I$2)*2)+age,lifetable,10,1),"error"))</f>
        <v>6.8101886958604751E-5</v>
      </c>
      <c r="E57" s="95"/>
      <c r="F57" s="96">
        <f t="shared" si="0"/>
        <v>308.80189799153436</v>
      </c>
      <c r="G57" s="96">
        <f t="shared" si="1"/>
        <v>31.019796940014736</v>
      </c>
      <c r="H57" s="96">
        <f t="shared" si="2"/>
        <v>1.7715665035728085</v>
      </c>
      <c r="I57" s="96">
        <f t="shared" si="3"/>
        <v>0.70984994358013331</v>
      </c>
      <c r="J57" s="96">
        <f t="shared" si="4"/>
        <v>2.3311487796691059E-2</v>
      </c>
      <c r="K57" s="96">
        <f t="shared" si="5"/>
        <v>0.7417535646069473</v>
      </c>
      <c r="L57" s="96">
        <f t="shared" si="13"/>
        <v>274.53561955196307</v>
      </c>
      <c r="M57" s="96">
        <f t="shared" si="6"/>
        <v>616.90402005145688</v>
      </c>
      <c r="N57" s="96">
        <f t="shared" si="7"/>
        <v>59.409193732162549</v>
      </c>
      <c r="O57" s="96">
        <f t="shared" si="8"/>
        <v>1.4180912963167382</v>
      </c>
      <c r="P57" s="96">
        <f t="shared" si="9"/>
        <v>1.4180912963167382</v>
      </c>
      <c r="Q57" s="96">
        <f t="shared" si="10"/>
        <v>4.6251355420020221E-2</v>
      </c>
      <c r="R57" s="96">
        <f t="shared" si="11"/>
        <v>0.11116292926802925</v>
      </c>
      <c r="S57" s="96">
        <f t="shared" si="14"/>
        <v>554.50122944197278</v>
      </c>
      <c r="T57" s="96">
        <f t="shared" si="15"/>
        <v>3.5981252129416914</v>
      </c>
      <c r="U57" s="96">
        <f t="shared" si="15"/>
        <v>71.618436081158194</v>
      </c>
      <c r="V57" s="32">
        <f t="shared" si="16"/>
        <v>999.99999999999943</v>
      </c>
      <c r="W57" s="100">
        <f>(cNES*L57+(cNES+cOSEX)*G57+(cNES+cEREX)*H57+(cNES+cHOEX)*I57+(cNES+cNES)*S57+(cNES+cOSEX)*N57+(cNES+cEREX)*O57+(cNES+cHOEX)*P57)/(1+cDR)^((cycle + 0.5)/('Life tables'!$I$2/2))</f>
        <v>183920.12073778763</v>
      </c>
      <c r="X57" s="107">
        <f>((L57+G57+H57+I57+N57+O57+P57+S57)/('Life tables'!$I$2/2))/(1+oDR)^(((cycle + 0.5)/('Life tables'!$I$2/2)))</f>
        <v>34.443099050535501</v>
      </c>
      <c r="Y57" s="31">
        <f>((uNES*L57+ uOCEX*G57+uEREX*H57+uHOEX*I57+uNES*S57+ uOCEX*N57+uEREX*O57+uHOEX*P57)/('Life tables'!$I$2/2))/(1+oDR)^(((cycle + 0.5)/('Life tables'!$I$2/2)))</f>
        <v>22.693296453004674</v>
      </c>
      <c r="Z57" s="100">
        <f t="shared" si="12"/>
        <v>206355.92950539739</v>
      </c>
      <c r="AA57" s="107">
        <f>((L57+G57+H57+I57+N57+O57+P57+S57)/('Life tables'!$I$2/2))</f>
        <v>35.471116439856608</v>
      </c>
      <c r="AB57" s="31">
        <f>((uNES*L57+ uOCEX*G57+uEREX*H57+uHOEX*I57+uNES*S57+ uOCEX*N57+uEREX*O57+uHOEX*P57)/('Life tables'!$I$2/2))</f>
        <v>23.37061945870979</v>
      </c>
    </row>
    <row r="58" spans="1:28" x14ac:dyDescent="0.25">
      <c r="A58" s="4">
        <v>52</v>
      </c>
      <c r="C58" s="105">
        <f>IF(male=0,VLOOKUP((($A$5:$A$1570/'Life tables'!$I$2)*2)+age,lifetable,13,1),IF(male=1,VLOOKUP((($A$5:$A$1570/'Life tables'!$I$2)*2)+age,lifetable,10,1),"error"))</f>
        <v>6.8101886958604751E-5</v>
      </c>
      <c r="E58" s="95"/>
      <c r="F58" s="96">
        <f t="shared" si="0"/>
        <v>303.74062281885688</v>
      </c>
      <c r="G58" s="96">
        <f t="shared" si="1"/>
        <v>30.511381256253951</v>
      </c>
      <c r="H58" s="96">
        <f t="shared" si="2"/>
        <v>1.7425304593658331</v>
      </c>
      <c r="I58" s="96">
        <f t="shared" si="3"/>
        <v>0.69821547527169325</v>
      </c>
      <c r="J58" s="96">
        <f t="shared" si="4"/>
        <v>2.2929411600945648E-2</v>
      </c>
      <c r="K58" s="96">
        <f t="shared" si="5"/>
        <v>0.72959619470343362</v>
      </c>
      <c r="L58" s="96">
        <f t="shared" si="13"/>
        <v>270.035970021661</v>
      </c>
      <c r="M58" s="96">
        <f t="shared" si="6"/>
        <v>621.04281588704271</v>
      </c>
      <c r="N58" s="96">
        <f t="shared" si="7"/>
        <v>59.807768738358284</v>
      </c>
      <c r="O58" s="96">
        <f t="shared" si="8"/>
        <v>1.427605240400271</v>
      </c>
      <c r="P58" s="96">
        <f t="shared" si="9"/>
        <v>1.427605240400271</v>
      </c>
      <c r="Q58" s="96">
        <f t="shared" si="10"/>
        <v>4.6561654771265525E-2</v>
      </c>
      <c r="R58" s="96">
        <f t="shared" si="11"/>
        <v>0.11190871897562049</v>
      </c>
      <c r="S58" s="96">
        <f t="shared" si="14"/>
        <v>558.22136629413694</v>
      </c>
      <c r="T58" s="96">
        <f t="shared" si="15"/>
        <v>3.6676162793139024</v>
      </c>
      <c r="U58" s="96">
        <f t="shared" si="15"/>
        <v>72.459940994837254</v>
      </c>
      <c r="V58" s="32">
        <f t="shared" si="16"/>
        <v>999.99999999999932</v>
      </c>
      <c r="W58" s="100">
        <f>(cNES*L58+(cNES+cOSEX)*G58+(cNES+cEREX)*H58+(cNES+cHOEX)*I58+(cNES+cNES)*S58+(cNES+cOSEX)*N58+(cNES+cEREX)*O58+(cNES+cHOEX)*P58)/(1+cDR)^((cycle + 0.5)/('Life tables'!$I$2/2))</f>
        <v>183744.41270486807</v>
      </c>
      <c r="X58" s="107">
        <f>((L58+G58+H58+I58+N58+O58+P58+S58)/('Life tables'!$I$2/2))/(1+oDR)^(((cycle + 0.5)/('Life tables'!$I$2/2)))</f>
        <v>34.38952503762178</v>
      </c>
      <c r="Y58" s="31">
        <f>((uNES*L58+ uOCEX*G58+uEREX*H58+uHOEX*I58+uNES*S58+ uOCEX*N58+uEREX*O58+uHOEX*P58)/('Life tables'!$I$2/2))/(1+oDR)^(((cycle + 0.5)/('Life tables'!$I$2/2)))</f>
        <v>22.65820928620419</v>
      </c>
      <c r="Z58" s="100">
        <f t="shared" si="12"/>
        <v>206620.06140527231</v>
      </c>
      <c r="AA58" s="107">
        <f>((L58+G58+H58+I58+N58+O58+P58+S58)/('Life tables'!$I$2/2))</f>
        <v>35.43617415701268</v>
      </c>
      <c r="AB58" s="31">
        <f>((uNES*L58+ uOCEX*G58+uEREX*H58+uHOEX*I58+uNES*S58+ uOCEX*N58+uEREX*O58+uHOEX*P58)/('Life tables'!$I$2/2))</f>
        <v>23.347814471807546</v>
      </c>
    </row>
    <row r="59" spans="1:28" x14ac:dyDescent="0.25">
      <c r="A59" s="4">
        <v>53</v>
      </c>
      <c r="C59" s="105">
        <f>IF(male=0,VLOOKUP((($A$5:$A$1570/'Life tables'!$I$2)*2)+age,lifetable,13,1),IF(male=1,VLOOKUP((($A$5:$A$1570/'Life tables'!$I$2)*2)+age,lifetable,10,1),"error"))</f>
        <v>7.1444713273804972E-5</v>
      </c>
      <c r="E59" s="95"/>
      <c r="F59" s="96">
        <f t="shared" si="0"/>
        <v>298.84447847791267</v>
      </c>
      <c r="G59" s="96">
        <f t="shared" si="1"/>
        <v>30.019553310140566</v>
      </c>
      <c r="H59" s="96">
        <f t="shared" si="2"/>
        <v>1.7144417547060187</v>
      </c>
      <c r="I59" s="96">
        <f t="shared" si="3"/>
        <v>0.68696059696043787</v>
      </c>
      <c r="J59" s="96">
        <f t="shared" si="4"/>
        <v>2.3667163959634797E-2</v>
      </c>
      <c r="K59" s="96">
        <f t="shared" si="5"/>
        <v>0.7178354751568683</v>
      </c>
      <c r="L59" s="96">
        <f t="shared" si="13"/>
        <v>265.68202017698917</v>
      </c>
      <c r="M59" s="96">
        <f t="shared" si="6"/>
        <v>625.02796424793553</v>
      </c>
      <c r="N59" s="96">
        <f t="shared" si="7"/>
        <v>60.191547159844248</v>
      </c>
      <c r="O59" s="96">
        <f t="shared" si="8"/>
        <v>1.436765991540524</v>
      </c>
      <c r="P59" s="96">
        <f t="shared" si="9"/>
        <v>1.436765991540524</v>
      </c>
      <c r="Q59" s="96">
        <f t="shared" si="10"/>
        <v>4.9160610190759901E-2</v>
      </c>
      <c r="R59" s="96">
        <f t="shared" si="11"/>
        <v>0.11262682219908074</v>
      </c>
      <c r="S59" s="96">
        <f t="shared" si="14"/>
        <v>561.80109767262036</v>
      </c>
      <c r="T59" s="96">
        <f t="shared" si="15"/>
        <v>3.7404440534642971</v>
      </c>
      <c r="U59" s="96">
        <f t="shared" si="15"/>
        <v>73.290403292193204</v>
      </c>
      <c r="V59" s="32">
        <f t="shared" si="16"/>
        <v>999.99999999999943</v>
      </c>
      <c r="W59" s="100">
        <f>(cNES*L59+(cNES+cOSEX)*G59+(cNES+cEREX)*H59+(cNES+cHOEX)*I59+(cNES+cNES)*S59+(cNES+cOSEX)*N59+(cNES+cEREX)*O59+(cNES+cHOEX)*P59)/(1+cDR)^((cycle + 0.5)/('Life tables'!$I$2/2))</f>
        <v>183556.12803898563</v>
      </c>
      <c r="X59" s="107">
        <f>((L59+G59+H59+I59+N59+O59+P59+S59)/('Life tables'!$I$2/2))/(1+oDR)^(((cycle + 0.5)/('Life tables'!$I$2/2)))</f>
        <v>34.336287645151913</v>
      </c>
      <c r="Y59" s="31">
        <f>((uNES*L59+ uOCEX*G59+uEREX*H59+uHOEX*I59+uNES*S59+ uOCEX*N59+uEREX*O59+uHOEX*P59)/('Life tables'!$I$2/2))/(1+oDR)^(((cycle + 0.5)/('Life tables'!$I$2/2)))</f>
        <v>22.623335105346893</v>
      </c>
      <c r="Z59" s="100">
        <f t="shared" si="12"/>
        <v>206870.16817527826</v>
      </c>
      <c r="AA59" s="107">
        <f>((L59+G59+H59+I59+N59+O59+P59+S59)/('Life tables'!$I$2/2))</f>
        <v>35.401527443020697</v>
      </c>
      <c r="AB59" s="31">
        <f>((uNES*L59+ uOCEX*G59+uEREX*H59+uHOEX*I59+uNES*S59+ uOCEX*N59+uEREX*O59+uHOEX*P59)/('Life tables'!$I$2/2))</f>
        <v>23.325195398567619</v>
      </c>
    </row>
    <row r="60" spans="1:28" x14ac:dyDescent="0.25">
      <c r="A60" s="4">
        <v>54</v>
      </c>
      <c r="C60" s="105">
        <f>IF(male=0,VLOOKUP((($A$5:$A$1570/'Life tables'!$I$2)*2)+age,lifetable,13,1),IF(male=1,VLOOKUP((($A$5:$A$1570/'Life tables'!$I$2)*2)+age,lifetable,10,1),"error"))</f>
        <v>7.1444713273804972E-5</v>
      </c>
      <c r="E60" s="95"/>
      <c r="F60" s="96">
        <f t="shared" si="0"/>
        <v>294.10687761646676</v>
      </c>
      <c r="G60" s="96">
        <f t="shared" si="1"/>
        <v>29.543651388356007</v>
      </c>
      <c r="H60" s="96">
        <f t="shared" si="2"/>
        <v>1.6872625985932368</v>
      </c>
      <c r="I60" s="96">
        <f t="shared" si="3"/>
        <v>0.6760701661500198</v>
      </c>
      <c r="J60" s="96">
        <f t="shared" si="4"/>
        <v>2.3291966877412536E-2</v>
      </c>
      <c r="K60" s="96">
        <f t="shared" si="5"/>
        <v>0.70645558290387844</v>
      </c>
      <c r="L60" s="96">
        <f t="shared" si="13"/>
        <v>261.47014591358618</v>
      </c>
      <c r="M60" s="96">
        <f t="shared" si="6"/>
        <v>628.86227503787507</v>
      </c>
      <c r="N60" s="96">
        <f t="shared" si="7"/>
        <v>60.560799596438578</v>
      </c>
      <c r="O60" s="96">
        <f t="shared" si="8"/>
        <v>1.4455800089271074</v>
      </c>
      <c r="P60" s="96">
        <f t="shared" si="9"/>
        <v>1.4455800089271074</v>
      </c>
      <c r="Q60" s="96">
        <f t="shared" si="10"/>
        <v>4.9462191990097867E-2</v>
      </c>
      <c r="R60" s="96">
        <f t="shared" si="11"/>
        <v>0.11331774526860157</v>
      </c>
      <c r="S60" s="96">
        <f t="shared" si="14"/>
        <v>565.24753548632361</v>
      </c>
      <c r="T60" s="96">
        <f t="shared" si="15"/>
        <v>3.8131982123318076</v>
      </c>
      <c r="U60" s="96">
        <f t="shared" si="15"/>
        <v>74.110176620365678</v>
      </c>
      <c r="V60" s="32">
        <f t="shared" si="16"/>
        <v>999.99999999999932</v>
      </c>
      <c r="W60" s="100">
        <f>(cNES*L60+(cNES+cOSEX)*G60+(cNES+cEREX)*H60+(cNES+cHOEX)*I60+(cNES+cNES)*S60+(cNES+cOSEX)*N60+(cNES+cEREX)*O60+(cNES+cHOEX)*P60)/(1+cDR)^((cycle + 0.5)/('Life tables'!$I$2/2))</f>
        <v>183356.21228792579</v>
      </c>
      <c r="X60" s="107">
        <f>((L60+G60+H60+I60+N60+O60+P60+S60)/('Life tables'!$I$2/2))/(1+oDR)^(((cycle + 0.5)/('Life tables'!$I$2/2)))</f>
        <v>34.283499992066801</v>
      </c>
      <c r="Y60" s="31">
        <f>((uNES*L60+ uOCEX*G60+uEREX*H60+uHOEX*I60+uNES*S60+ uOCEX*N60+uEREX*O60+uHOEX*P60)/('Life tables'!$I$2/2))/(1+oDR)^(((cycle + 0.5)/('Life tables'!$I$2/2)))</f>
        <v>22.588751514517607</v>
      </c>
      <c r="Z60" s="100">
        <f t="shared" si="12"/>
        <v>207107.22204666867</v>
      </c>
      <c r="AA60" s="107">
        <f>((L60+G60+H60+I60+N60+O60+P60+S60)/('Life tables'!$I$2/2))</f>
        <v>35.367293540148395</v>
      </c>
      <c r="AB60" s="31">
        <f>((uNES*L60+ uOCEX*G60+uEREX*H60+uHOEX*I60+uNES*S60+ uOCEX*N60+uEREX*O60+uHOEX*P60)/('Life tables'!$I$2/2))</f>
        <v>23.302842641628828</v>
      </c>
    </row>
    <row r="61" spans="1:28" x14ac:dyDescent="0.25">
      <c r="A61" s="4">
        <v>55</v>
      </c>
      <c r="C61" s="105">
        <f>IF(male=0,VLOOKUP((($A$5:$A$1570/'Life tables'!$I$2)*2)+age,lifetable,13,1),IF(male=1,VLOOKUP((($A$5:$A$1570/'Life tables'!$I$2)*2)+age,lifetable,10,1),"error"))</f>
        <v>7.1444713273804972E-5</v>
      </c>
      <c r="E61" s="95"/>
      <c r="F61" s="96">
        <f t="shared" si="0"/>
        <v>289.52363476405708</v>
      </c>
      <c r="G61" s="96">
        <f t="shared" si="1"/>
        <v>29.083255051632648</v>
      </c>
      <c r="H61" s="96">
        <f t="shared" si="2"/>
        <v>1.660968979389863</v>
      </c>
      <c r="I61" s="96">
        <f t="shared" si="3"/>
        <v>0.66553456160433067</v>
      </c>
      <c r="J61" s="96">
        <f t="shared" si="4"/>
        <v>2.2928994268357549E-2</v>
      </c>
      <c r="K61" s="96">
        <f t="shared" si="5"/>
        <v>0.69544646428982315</v>
      </c>
      <c r="L61" s="96">
        <f t="shared" si="13"/>
        <v>257.39550071287204</v>
      </c>
      <c r="M61" s="96">
        <f t="shared" si="6"/>
        <v>632.55299040324462</v>
      </c>
      <c r="N61" s="96">
        <f t="shared" si="7"/>
        <v>60.916223482529027</v>
      </c>
      <c r="O61" s="96">
        <f t="shared" si="8"/>
        <v>1.4540639402465636</v>
      </c>
      <c r="P61" s="96">
        <f t="shared" si="9"/>
        <v>1.4540639402465636</v>
      </c>
      <c r="Q61" s="96">
        <f t="shared" si="10"/>
        <v>4.9752479512865419E-2</v>
      </c>
      <c r="R61" s="96">
        <f t="shared" si="11"/>
        <v>0.11398279318168664</v>
      </c>
      <c r="S61" s="96">
        <f t="shared" si="14"/>
        <v>568.56490376752788</v>
      </c>
      <c r="T61" s="96">
        <f t="shared" si="15"/>
        <v>3.8858796861130305</v>
      </c>
      <c r="U61" s="96">
        <f t="shared" si="15"/>
        <v>74.919605877837185</v>
      </c>
      <c r="V61" s="32">
        <f t="shared" si="16"/>
        <v>999.99999999999909</v>
      </c>
      <c r="W61" s="100">
        <f>(cNES*L61+(cNES+cOSEX)*G61+(cNES+cEREX)*H61+(cNES+cHOEX)*I61+(cNES+cNES)*S61+(cNES+cOSEX)*N61+(cNES+cEREX)*O61+(cNES+cHOEX)*P61)/(1+cDR)^((cycle + 0.5)/('Life tables'!$I$2/2))</f>
        <v>183145.2321915699</v>
      </c>
      <c r="X61" s="107">
        <f>((L61+G61+H61+I61+N61+O61+P61+S61)/('Life tables'!$I$2/2))/(1+oDR)^(((cycle + 0.5)/('Life tables'!$I$2/2)))</f>
        <v>34.231148502916803</v>
      </c>
      <c r="Y61" s="31">
        <f>((uNES*L61+ uOCEX*G61+uEREX*H61+uHOEX*I61+uNES*S61+ uOCEX*N61+uEREX*O61+uHOEX*P61)/('Life tables'!$I$2/2))/(1+oDR)^(((cycle + 0.5)/('Life tables'!$I$2/2)))</f>
        <v>22.554448397787489</v>
      </c>
      <c r="Z61" s="100">
        <f t="shared" si="12"/>
        <v>207331.77554592188</v>
      </c>
      <c r="AA61" s="107">
        <f>((L61+G61+H61+I61+N61+O61+P61+S61)/('Life tables'!$I$2/2))</f>
        <v>35.333459183745013</v>
      </c>
      <c r="AB61" s="31">
        <f>((uNES*L61+ uOCEX*G61+uEREX*H61+uHOEX*I61+uNES*S61+ uOCEX*N61+uEREX*O61+uHOEX*P61)/('Life tables'!$I$2/2))</f>
        <v>23.280746242189391</v>
      </c>
    </row>
    <row r="62" spans="1:28" x14ac:dyDescent="0.25">
      <c r="A62" s="4">
        <v>56</v>
      </c>
      <c r="C62" s="105">
        <f>IF(male=0,VLOOKUP((($A$5:$A$1570/'Life tables'!$I$2)*2)+age,lifetable,13,1),IF(male=1,VLOOKUP((($A$5:$A$1570/'Life tables'!$I$2)*2)+age,lifetable,10,1),"error"))</f>
        <v>7.1444713273804972E-5</v>
      </c>
      <c r="E62" s="95"/>
      <c r="F62" s="96">
        <f t="shared" si="0"/>
        <v>285.08961305551617</v>
      </c>
      <c r="G62" s="96">
        <f t="shared" si="1"/>
        <v>28.637848291113556</v>
      </c>
      <c r="H62" s="96">
        <f t="shared" si="2"/>
        <v>1.6355314273992303</v>
      </c>
      <c r="I62" s="96">
        <f t="shared" si="3"/>
        <v>0.65534197509462222</v>
      </c>
      <c r="J62" s="96">
        <f t="shared" si="4"/>
        <v>2.2577839315416452E-2</v>
      </c>
      <c r="K62" s="96">
        <f t="shared" si="5"/>
        <v>0.68479578037483968</v>
      </c>
      <c r="L62" s="96">
        <f t="shared" si="13"/>
        <v>253.45351774221851</v>
      </c>
      <c r="M62" s="96">
        <f t="shared" si="6"/>
        <v>636.10490138053274</v>
      </c>
      <c r="N62" s="96">
        <f t="shared" si="7"/>
        <v>61.258280205309831</v>
      </c>
      <c r="O62" s="96">
        <f t="shared" si="8"/>
        <v>1.4622287987633942</v>
      </c>
      <c r="P62" s="96">
        <f t="shared" si="9"/>
        <v>1.4622287987633942</v>
      </c>
      <c r="Q62" s="96">
        <f t="shared" si="10"/>
        <v>5.0031849590645612E-2</v>
      </c>
      <c r="R62" s="96">
        <f t="shared" si="11"/>
        <v>0.11462282925845216</v>
      </c>
      <c r="S62" s="96">
        <f t="shared" si="14"/>
        <v>571.75750889884705</v>
      </c>
      <c r="T62" s="96">
        <f t="shared" si="15"/>
        <v>3.9584893750190924</v>
      </c>
      <c r="U62" s="96">
        <f t="shared" si="15"/>
        <v>75.719024487470477</v>
      </c>
      <c r="V62" s="32">
        <f t="shared" si="16"/>
        <v>999.9999999999992</v>
      </c>
      <c r="W62" s="100">
        <f>(cNES*L62+(cNES+cOSEX)*G62+(cNES+cEREX)*H62+(cNES+cHOEX)*I62+(cNES+cNES)*S62+(cNES+cOSEX)*N62+(cNES+cEREX)*O62+(cNES+cHOEX)*P62)/(1+cDR)^((cycle + 0.5)/('Life tables'!$I$2/2))</f>
        <v>182923.63223138475</v>
      </c>
      <c r="X62" s="107">
        <f>((L62+G62+H62+I62+N62+O62+P62+S62)/('Life tables'!$I$2/2))/(1+oDR)^(((cycle + 0.5)/('Life tables'!$I$2/2)))</f>
        <v>34.179220059708747</v>
      </c>
      <c r="Y62" s="31">
        <f>((uNES*L62+ uOCEX*G62+uEREX*H62+uHOEX*I62+uNES*S62+ uOCEX*N62+uEREX*O62+uHOEX*P62)/('Life tables'!$I$2/2))/(1+oDR)^(((cycle + 0.5)/('Life tables'!$I$2/2)))</f>
        <v>22.520417345976771</v>
      </c>
      <c r="Z62" s="100">
        <f t="shared" si="12"/>
        <v>207544.24782887381</v>
      </c>
      <c r="AA62" s="107">
        <f>((L62+G62+H62+I62+N62+O62+P62+S62)/('Life tables'!$I$2/2))</f>
        <v>35.30001155047033</v>
      </c>
      <c r="AB62" s="31">
        <f>((uNES*L62+ uOCEX*G62+uEREX*H62+uHOEX*I62+uNES*S62+ uOCEX*N62+uEREX*O62+uHOEX*P62)/('Life tables'!$I$2/2))</f>
        <v>23.258897980867694</v>
      </c>
    </row>
    <row r="63" spans="1:28" x14ac:dyDescent="0.25">
      <c r="A63" s="4">
        <v>57</v>
      </c>
      <c r="C63" s="105">
        <f>IF(male=0,VLOOKUP((($A$5:$A$1570/'Life tables'!$I$2)*2)+age,lifetable,13,1),IF(male=1,VLOOKUP((($A$5:$A$1570/'Life tables'!$I$2)*2)+age,lifetable,10,1),"error"))</f>
        <v>7.1444713273804972E-5</v>
      </c>
      <c r="E63" s="95"/>
      <c r="F63" s="96">
        <f t="shared" si="0"/>
        <v>280.79984664606542</v>
      </c>
      <c r="G63" s="96">
        <f t="shared" si="1"/>
        <v>28.206932277297781</v>
      </c>
      <c r="H63" s="96">
        <f t="shared" si="2"/>
        <v>1.6109214540520356</v>
      </c>
      <c r="I63" s="96">
        <f t="shared" si="3"/>
        <v>0.64548099152060279</v>
      </c>
      <c r="J63" s="96">
        <f t="shared" si="4"/>
        <v>2.2238108745595973E-2</v>
      </c>
      <c r="K63" s="96">
        <f t="shared" si="5"/>
        <v>0.6744916030163558</v>
      </c>
      <c r="L63" s="96">
        <f t="shared" si="13"/>
        <v>249.63978221143304</v>
      </c>
      <c r="M63" s="96">
        <f t="shared" si="6"/>
        <v>639.52263949144412</v>
      </c>
      <c r="N63" s="96">
        <f t="shared" si="7"/>
        <v>61.587415790355934</v>
      </c>
      <c r="O63" s="96">
        <f t="shared" si="8"/>
        <v>1.4700852310618402</v>
      </c>
      <c r="P63" s="96">
        <f t="shared" si="9"/>
        <v>1.4700852310618402</v>
      </c>
      <c r="Q63" s="96">
        <f t="shared" si="10"/>
        <v>5.0300666508632297E-2</v>
      </c>
      <c r="R63" s="96">
        <f t="shared" si="11"/>
        <v>0.11523868807527134</v>
      </c>
      <c r="S63" s="96">
        <f t="shared" si="14"/>
        <v>574.82951388438062</v>
      </c>
      <c r="T63" s="96">
        <f t="shared" si="15"/>
        <v>4.031028150273321</v>
      </c>
      <c r="U63" s="96">
        <f t="shared" si="15"/>
        <v>76.508754778562107</v>
      </c>
      <c r="V63" s="32">
        <f t="shared" si="16"/>
        <v>999.99999999999909</v>
      </c>
      <c r="W63" s="100">
        <f>(cNES*L63+(cNES+cOSEX)*G63+(cNES+cEREX)*H63+(cNES+cHOEX)*I63+(cNES+cNES)*S63+(cNES+cOSEX)*N63+(cNES+cEREX)*O63+(cNES+cHOEX)*P63)/(1+cDR)^((cycle + 0.5)/('Life tables'!$I$2/2))</f>
        <v>182691.84098111454</v>
      </c>
      <c r="X63" s="107">
        <f>((L63+G63+H63+I63+N63+O63+P63+S63)/('Life tables'!$I$2/2))/(1+oDR)^(((cycle + 0.5)/('Life tables'!$I$2/2)))</f>
        <v>34.127701986425691</v>
      </c>
      <c r="Y63" s="31">
        <f>((uNES*L63+ uOCEX*G63+uEREX*H63+uHOEX*I63+uNES*S63+ uOCEX*N63+uEREX*O63+uHOEX*P63)/('Life tables'!$I$2/2))/(1+oDR)^(((cycle + 0.5)/('Life tables'!$I$2/2)))</f>
        <v>22.486650233194769</v>
      </c>
      <c r="Z63" s="100">
        <f t="shared" si="12"/>
        <v>207745.04409446506</v>
      </c>
      <c r="AA63" s="107">
        <f>((L63+G63+H63+I63+N63+O63+P63+S63)/('Life tables'!$I$2/2))</f>
        <v>35.266938243602247</v>
      </c>
      <c r="AB63" s="31">
        <f>((uNES*L63+ uOCEX*G63+uEREX*H63+uHOEX*I63+uNES*S63+ uOCEX*N63+uEREX*O63+uHOEX*P63)/('Life tables'!$I$2/2))</f>
        <v>23.237289911726087</v>
      </c>
    </row>
    <row r="64" spans="1:28" x14ac:dyDescent="0.25">
      <c r="A64" s="4">
        <v>58</v>
      </c>
      <c r="C64" s="105">
        <f>IF(male=0,VLOOKUP((($A$5:$A$1570/'Life tables'!$I$2)*2)+age,lifetable,13,1),IF(male=1,VLOOKUP((($A$5:$A$1570/'Life tables'!$I$2)*2)+age,lifetable,10,1),"error"))</f>
        <v>7.1444713273804972E-5</v>
      </c>
      <c r="E64" s="95"/>
      <c r="F64" s="96">
        <f t="shared" si="0"/>
        <v>276.64953501752876</v>
      </c>
      <c r="G64" s="96">
        <f t="shared" si="1"/>
        <v>27.790024788087599</v>
      </c>
      <c r="H64" s="96">
        <f t="shared" si="2"/>
        <v>1.5871115192416421</v>
      </c>
      <c r="I64" s="96">
        <f t="shared" si="3"/>
        <v>0.63594057582200014</v>
      </c>
      <c r="J64" s="96">
        <f t="shared" si="4"/>
        <v>2.1909422379040217E-2</v>
      </c>
      <c r="K64" s="96">
        <f t="shared" si="5"/>
        <v>0.6645224011924048</v>
      </c>
      <c r="L64" s="96">
        <f t="shared" si="13"/>
        <v>245.95002631080607</v>
      </c>
      <c r="M64" s="96">
        <f t="shared" si="6"/>
        <v>642.81068205363499</v>
      </c>
      <c r="N64" s="96">
        <f t="shared" si="7"/>
        <v>61.904061413058315</v>
      </c>
      <c r="O64" s="96">
        <f t="shared" si="8"/>
        <v>1.4776435292537906</v>
      </c>
      <c r="P64" s="96">
        <f t="shared" si="9"/>
        <v>1.4776435292537906</v>
      </c>
      <c r="Q64" s="96">
        <f t="shared" si="10"/>
        <v>5.0559282423337792E-2</v>
      </c>
      <c r="R64" s="96">
        <f t="shared" si="11"/>
        <v>0.11583117642174152</v>
      </c>
      <c r="S64" s="96">
        <f t="shared" si="14"/>
        <v>577.78494312322402</v>
      </c>
      <c r="T64" s="96">
        <f t="shared" si="15"/>
        <v>4.1034968550756989</v>
      </c>
      <c r="U64" s="96">
        <f t="shared" si="15"/>
        <v>77.289108356176257</v>
      </c>
      <c r="V64" s="32">
        <f t="shared" si="16"/>
        <v>999.9999999999992</v>
      </c>
      <c r="W64" s="100">
        <f>(cNES*L64+(cNES+cOSEX)*G64+(cNES+cEREX)*H64+(cNES+cHOEX)*I64+(cNES+cNES)*S64+(cNES+cOSEX)*N64+(cNES+cEREX)*O64+(cNES+cHOEX)*P64)/(1+cDR)^((cycle + 0.5)/('Life tables'!$I$2/2))</f>
        <v>182450.27167116184</v>
      </c>
      <c r="X64" s="107">
        <f>((L64+G64+H64+I64+N64+O64+P64+S64)/('Life tables'!$I$2/2))/(1+oDR)^(((cycle + 0.5)/('Life tables'!$I$2/2)))</f>
        <v>34.076582034070782</v>
      </c>
      <c r="Y64" s="31">
        <f>((uNES*L64+ uOCEX*G64+uEREX*H64+uHOEX*I64+uNES*S64+ uOCEX*N64+uEREX*O64+uHOEX*P64)/('Life tables'!$I$2/2))/(1+oDR)^(((cycle + 0.5)/('Life tables'!$I$2/2)))</f>
        <v>22.453139207253727</v>
      </c>
      <c r="Z64" s="100">
        <f t="shared" si="12"/>
        <v>207934.55604940979</v>
      </c>
      <c r="AA64" s="107">
        <f>((L64+G64+H64+I64+N64+O64+P64+S64)/('Life tables'!$I$2/2))</f>
        <v>35.234227278833636</v>
      </c>
      <c r="AB64" s="31">
        <f>((uNES*L64+ uOCEX*G64+uEREX*H64+uHOEX*I64+uNES*S64+ uOCEX*N64+uEREX*O64+uHOEX*P64)/('Life tables'!$I$2/2))</f>
        <v>23.215914353167346</v>
      </c>
    </row>
    <row r="65" spans="1:28" x14ac:dyDescent="0.25">
      <c r="A65" s="4">
        <v>59</v>
      </c>
      <c r="C65" s="105">
        <f>IF(male=0,VLOOKUP((($A$5:$A$1570/'Life tables'!$I$2)*2)+age,lifetable,13,1),IF(male=1,VLOOKUP((($A$5:$A$1570/'Life tables'!$I$2)*2)+age,lifetable,10,1),"error"))</f>
        <v>7.1444713273804972E-5</v>
      </c>
      <c r="E65" s="95"/>
      <c r="F65" s="96">
        <f t="shared" si="0"/>
        <v>272.63403747411104</v>
      </c>
      <c r="G65" s="96">
        <f t="shared" si="1"/>
        <v>27.386659655877949</v>
      </c>
      <c r="H65" s="96">
        <f t="shared" si="2"/>
        <v>1.5640749997468921</v>
      </c>
      <c r="I65" s="96">
        <f t="shared" si="3"/>
        <v>0.62671006032588306</v>
      </c>
      <c r="J65" s="96">
        <f t="shared" si="4"/>
        <v>2.1591412693120579E-2</v>
      </c>
      <c r="K65" s="96">
        <f t="shared" si="5"/>
        <v>0.65487702778028212</v>
      </c>
      <c r="L65" s="96">
        <f t="shared" si="13"/>
        <v>242.38012431768692</v>
      </c>
      <c r="M65" s="96">
        <f t="shared" si="6"/>
        <v>645.97335731463625</v>
      </c>
      <c r="N65" s="96">
        <f t="shared" si="7"/>
        <v>62.208633893031887</v>
      </c>
      <c r="O65" s="96">
        <f t="shared" si="8"/>
        <v>1.4849136427802481</v>
      </c>
      <c r="P65" s="96">
        <f t="shared" si="9"/>
        <v>1.4849136427802481</v>
      </c>
      <c r="Q65" s="96">
        <f t="shared" si="10"/>
        <v>5.0808037766393713E-2</v>
      </c>
      <c r="R65" s="96">
        <f t="shared" si="11"/>
        <v>0.11640107422579068</v>
      </c>
      <c r="S65" s="96">
        <f t="shared" si="14"/>
        <v>580.62768702405174</v>
      </c>
      <c r="T65" s="96">
        <f t="shared" si="15"/>
        <v>4.175896305535213</v>
      </c>
      <c r="U65" s="96">
        <f t="shared" si="15"/>
        <v>78.060386458182336</v>
      </c>
      <c r="V65" s="32">
        <f t="shared" si="16"/>
        <v>999.99999999999932</v>
      </c>
      <c r="W65" s="100">
        <f>(cNES*L65+(cNES+cOSEX)*G65+(cNES+cEREX)*H65+(cNES+cHOEX)*I65+(cNES+cNES)*S65+(cNES+cOSEX)*N65+(cNES+cEREX)*O65+(cNES+cHOEX)*P65)/(1+cDR)^((cycle + 0.5)/('Life tables'!$I$2/2))</f>
        <v>182199.32273295792</v>
      </c>
      <c r="X65" s="107">
        <f>((L65+G65+H65+I65+N65+O65+P65+S65)/('Life tables'!$I$2/2))/(1+oDR)^(((cycle + 0.5)/('Life tables'!$I$2/2)))</f>
        <v>34.025848366217197</v>
      </c>
      <c r="Y65" s="31">
        <f>((uNES*L65+ uOCEX*G65+uEREX*H65+uHOEX*I65+uNES*S65+ uOCEX*N65+uEREX*O65+uHOEX*P65)/('Life tables'!$I$2/2))/(1+oDR)^(((cycle + 0.5)/('Life tables'!$I$2/2)))</f>
        <v>22.419876680406848</v>
      </c>
      <c r="Z65" s="100">
        <f t="shared" si="12"/>
        <v>208113.162357394</v>
      </c>
      <c r="AA65" s="107">
        <f>((L65+G65+H65+I65+N65+O65+P65+S65)/('Life tables'!$I$2/2))</f>
        <v>35.201867070541986</v>
      </c>
      <c r="AB65" s="31">
        <f>((uNES*L65+ uOCEX*G65+uEREX*H65+uHOEX*I65+uNES*S65+ uOCEX*N65+uEREX*O65+uHOEX*P65)/('Life tables'!$I$2/2))</f>
        <v>23.194763879134022</v>
      </c>
    </row>
    <row r="66" spans="1:28" x14ac:dyDescent="0.25">
      <c r="A66" s="4">
        <v>60</v>
      </c>
      <c r="C66" s="105">
        <f>IF(male=0,VLOOKUP((($A$5:$A$1570/'Life tables'!$I$2)*2)+age,lifetable,13,1),IF(male=1,VLOOKUP((($A$5:$A$1570/'Life tables'!$I$2)*2)+age,lifetable,10,1),"error"))</f>
        <v>7.1444713273804972E-5</v>
      </c>
      <c r="E66" s="95"/>
      <c r="F66" s="96">
        <f t="shared" si="0"/>
        <v>268.74886782142721</v>
      </c>
      <c r="G66" s="96">
        <f t="shared" si="1"/>
        <v>26.996386233053769</v>
      </c>
      <c r="H66" s="96">
        <f t="shared" si="2"/>
        <v>1.5417861587062165</v>
      </c>
      <c r="I66" s="96">
        <f t="shared" si="3"/>
        <v>0.61777913251522409</v>
      </c>
      <c r="J66" s="96">
        <f t="shared" si="4"/>
        <v>2.128372440103838E-2</v>
      </c>
      <c r="K66" s="96">
        <f t="shared" si="5"/>
        <v>0.64554470677537701</v>
      </c>
      <c r="L66" s="96">
        <f t="shared" si="13"/>
        <v>238.9260878659756</v>
      </c>
      <c r="M66" s="96">
        <f t="shared" si="6"/>
        <v>649.01484941485467</v>
      </c>
      <c r="N66" s="96">
        <f t="shared" si="7"/>
        <v>62.501536172063311</v>
      </c>
      <c r="O66" s="96">
        <f t="shared" si="8"/>
        <v>1.4919051898198932</v>
      </c>
      <c r="P66" s="96">
        <f t="shared" si="9"/>
        <v>1.4919051898198932</v>
      </c>
      <c r="Q66" s="96">
        <f t="shared" si="10"/>
        <v>5.1047261634908178E-2</v>
      </c>
      <c r="R66" s="96">
        <f t="shared" si="11"/>
        <v>0.11694913544798478</v>
      </c>
      <c r="S66" s="96">
        <f t="shared" si="14"/>
        <v>583.3615064660687</v>
      </c>
      <c r="T66" s="96">
        <f t="shared" si="15"/>
        <v>4.2482272915711592</v>
      </c>
      <c r="U66" s="96">
        <f t="shared" si="15"/>
        <v>78.8228803004057</v>
      </c>
      <c r="V66" s="32">
        <f t="shared" si="16"/>
        <v>999.99999999999955</v>
      </c>
      <c r="W66" s="100">
        <f>(cNES*L66+(cNES+cOSEX)*G66+(cNES+cEREX)*H66+(cNES+cHOEX)*I66+(cNES+cNES)*S66+(cNES+cOSEX)*N66+(cNES+cEREX)*O66+(cNES+cHOEX)*P66)/(1+cDR)^((cycle + 0.5)/('Life tables'!$I$2/2))</f>
        <v>181939.37832403404</v>
      </c>
      <c r="X66" s="107">
        <f>((L66+G66+H66+I66+N66+O66+P66+S66)/('Life tables'!$I$2/2))/(1+oDR)^(((cycle + 0.5)/('Life tables'!$I$2/2)))</f>
        <v>33.975489545047175</v>
      </c>
      <c r="Y66" s="31">
        <f>((uNES*L66+ uOCEX*G66+uEREX*H66+uHOEX*I66+uNES*S66+ uOCEX*N66+uEREX*O66+uHOEX*P66)/('Life tables'!$I$2/2))/(1+oDR)^(((cycle + 0.5)/('Life tables'!$I$2/2)))</f>
        <v>22.386855320399977</v>
      </c>
      <c r="Z66" s="100">
        <f t="shared" si="12"/>
        <v>208281.22907331848</v>
      </c>
      <c r="AA66" s="107">
        <f>((L66+G66+H66+I66+N66+O66+P66+S66)/('Life tables'!$I$2/2))</f>
        <v>35.169846418516144</v>
      </c>
      <c r="AB66" s="31">
        <f>((uNES*L66+ uOCEX*G66+uEREX*H66+uHOEX*I66+uNES*S66+ uOCEX*N66+uEREX*O66+uHOEX*P66)/('Life tables'!$I$2/2))</f>
        <v>23.173831310600914</v>
      </c>
    </row>
    <row r="67" spans="1:28" x14ac:dyDescent="0.25">
      <c r="A67" s="4">
        <v>61</v>
      </c>
      <c r="C67" s="105">
        <f>IF(male=0,VLOOKUP((($A$5:$A$1570/'Life tables'!$I$2)*2)+age,lifetable,13,1),IF(male=1,VLOOKUP((($A$5:$A$1570/'Life tables'!$I$2)*2)+age,lifetable,10,1),"error"))</f>
        <v>7.1444713273804972E-5</v>
      </c>
      <c r="F67" s="96">
        <f t="shared" si="0"/>
        <v>264.98968922268375</v>
      </c>
      <c r="G67" s="96">
        <f t="shared" si="1"/>
        <v>26.618768875282644</v>
      </c>
      <c r="H67" s="96">
        <f t="shared" si="2"/>
        <v>1.5202201161080449</v>
      </c>
      <c r="I67" s="96">
        <f t="shared" si="3"/>
        <v>0.60913782320468723</v>
      </c>
      <c r="J67" s="96">
        <f t="shared" si="4"/>
        <v>2.0986014044457078E-2</v>
      </c>
      <c r="K67" s="96">
        <f t="shared" si="5"/>
        <v>0.63651502093552981</v>
      </c>
      <c r="L67" s="96">
        <f t="shared" si="13"/>
        <v>235.5840613731084</v>
      </c>
      <c r="M67" s="96">
        <f t="shared" si="6"/>
        <v>651.93920318533901</v>
      </c>
      <c r="N67" s="96">
        <f t="shared" si="7"/>
        <v>62.783157776146219</v>
      </c>
      <c r="O67" s="96">
        <f t="shared" si="8"/>
        <v>1.4986274683178171</v>
      </c>
      <c r="P67" s="96">
        <f t="shared" si="9"/>
        <v>1.4986274683178171</v>
      </c>
      <c r="Q67" s="96">
        <f t="shared" si="10"/>
        <v>5.1277272168826681E-2</v>
      </c>
      <c r="R67" s="96">
        <f t="shared" si="11"/>
        <v>0.11747608894606043</v>
      </c>
      <c r="S67" s="96">
        <f t="shared" si="14"/>
        <v>585.99003711144223</v>
      </c>
      <c r="T67" s="96">
        <f t="shared" si="15"/>
        <v>4.3204905777844429</v>
      </c>
      <c r="U67" s="96">
        <f t="shared" si="15"/>
        <v>79.576871410287296</v>
      </c>
      <c r="V67" s="32">
        <f t="shared" si="16"/>
        <v>999.99999999999955</v>
      </c>
      <c r="W67" s="100">
        <f>(cNES*L67+(cNES+cOSEX)*G67+(cNES+cEREX)*H67+(cNES+cHOEX)*I67+(cNES+cNES)*S67+(cNES+cOSEX)*N67+(cNES+cEREX)*O67+(cNES+cHOEX)*P67)/(1+cDR)^((cycle + 0.5)/('Life tables'!$I$2/2))</f>
        <v>181670.80883447701</v>
      </c>
      <c r="X67" s="107">
        <f>((L67+G67+H67+I67+N67+O67+P67+S67)/('Life tables'!$I$2/2))/(1+oDR)^(((cycle + 0.5)/('Life tables'!$I$2/2)))</f>
        <v>33.925494517863548</v>
      </c>
      <c r="Y67" s="31">
        <f>((uNES*L67+ uOCEX*G67+uEREX*H67+uHOEX*I67+uNES*S67+ uOCEX*N67+uEREX*O67+uHOEX*P67)/('Life tables'!$I$2/2))/(1+oDR)^(((cycle + 0.5)/('Life tables'!$I$2/2)))</f>
        <v>22.354068041826061</v>
      </c>
      <c r="Z67" s="100">
        <f t="shared" si="12"/>
        <v>208439.11006308487</v>
      </c>
      <c r="AA67" s="107">
        <f>((L67+G67+H67+I67+N67+O67+P67+S67)/('Life tables'!$I$2/2))</f>
        <v>35.138154495125043</v>
      </c>
      <c r="AB67" s="31">
        <f>((uNES*L67+ uOCEX*G67+uEREX*H67+uHOEX*I67+uNES*S67+ uOCEX*N67+uEREX*O67+uHOEX*P67)/('Life tables'!$I$2/2))</f>
        <v>23.153109707350758</v>
      </c>
    </row>
    <row r="68" spans="1:28" x14ac:dyDescent="0.25">
      <c r="A68" s="4">
        <v>62</v>
      </c>
      <c r="C68" s="105">
        <f>IF(male=0,VLOOKUP((($A$5:$A$1570/'Life tables'!$I$2)*2)+age,lifetable,13,1),IF(male=1,VLOOKUP((($A$5:$A$1570/'Life tables'!$I$2)*2)+age,lifetable,10,1),"error"))</f>
        <v>7.1444713273804972E-5</v>
      </c>
      <c r="F68" s="96">
        <f t="shared" si="0"/>
        <v>261.35230922611265</v>
      </c>
      <c r="G68" s="96">
        <f t="shared" si="1"/>
        <v>26.253386442010164</v>
      </c>
      <c r="H68" s="96">
        <f t="shared" si="2"/>
        <v>1.4993528202636786</v>
      </c>
      <c r="I68" s="96">
        <f t="shared" si="3"/>
        <v>0.60077649511007725</v>
      </c>
      <c r="J68" s="96">
        <f t="shared" si="4"/>
        <v>2.0697949599697035E-2</v>
      </c>
      <c r="K68" s="96">
        <f t="shared" si="5"/>
        <v>0.62777789983674503</v>
      </c>
      <c r="L68" s="96">
        <f t="shared" si="13"/>
        <v>232.3503176192923</v>
      </c>
      <c r="M68" s="96">
        <f t="shared" si="6"/>
        <v>654.75032878581533</v>
      </c>
      <c r="N68" s="96">
        <f t="shared" si="7"/>
        <v>63.053875262134085</v>
      </c>
      <c r="O68" s="96">
        <f t="shared" si="8"/>
        <v>1.5050894666470811</v>
      </c>
      <c r="P68" s="96">
        <f t="shared" si="9"/>
        <v>1.5050894666470811</v>
      </c>
      <c r="Q68" s="96">
        <f t="shared" si="10"/>
        <v>5.1498376915729602E-2</v>
      </c>
      <c r="R68" s="96">
        <f t="shared" si="11"/>
        <v>0.11798263931067506</v>
      </c>
      <c r="S68" s="96">
        <f t="shared" si="14"/>
        <v>588.51679357416072</v>
      </c>
      <c r="T68" s="96">
        <f t="shared" si="15"/>
        <v>4.39268690429987</v>
      </c>
      <c r="U68" s="96">
        <f t="shared" si="15"/>
        <v>80.322631949434722</v>
      </c>
      <c r="V68" s="32">
        <f t="shared" si="16"/>
        <v>999.99999999999977</v>
      </c>
      <c r="W68" s="100">
        <f>(cNES*L68+(cNES+cOSEX)*G68+(cNES+cEREX)*H68+(cNES+cHOEX)*I68+(cNES+cNES)*S68+(cNES+cOSEX)*N68+(cNES+cEREX)*O68+(cNES+cHOEX)*P68)/(1+cDR)^((cycle + 0.5)/('Life tables'!$I$2/2))</f>
        <v>181393.97137542884</v>
      </c>
      <c r="X68" s="107">
        <f>((L68+G68+H68+I68+N68+O68+P68+S68)/('Life tables'!$I$2/2))/(1+oDR)^(((cycle + 0.5)/('Life tables'!$I$2/2)))</f>
        <v>33.875852604057798</v>
      </c>
      <c r="Y68" s="31">
        <f>((uNES*L68+ uOCEX*G68+uEREX*H68+uHOEX*I68+uNES*S68+ uOCEX*N68+uEREX*O68+uHOEX*P68)/('Life tables'!$I$2/2))/(1+oDR)^(((cycle + 0.5)/('Life tables'!$I$2/2)))</f>
        <v>22.321507997772198</v>
      </c>
      <c r="Z68" s="100">
        <f t="shared" si="12"/>
        <v>208587.14740940568</v>
      </c>
      <c r="AA68" s="107">
        <f>((L68+G68+H68+I68+N68+O68+P68+S68)/('Life tables'!$I$2/2))</f>
        <v>35.1067808329136</v>
      </c>
      <c r="AB68" s="31">
        <f>((uNES*L68+ uOCEX*G68+uEREX*H68+uHOEX*I68+uNES*S68+ uOCEX*N68+uEREX*O68+uHOEX*P68)/('Life tables'!$I$2/2))</f>
        <v>23.132592360023708</v>
      </c>
    </row>
    <row r="69" spans="1:28" x14ac:dyDescent="0.25">
      <c r="A69" s="4">
        <v>63</v>
      </c>
      <c r="C69" s="105">
        <f>IF(male=0,VLOOKUP((($A$5:$A$1570/'Life tables'!$I$2)*2)+age,lifetable,13,1),IF(male=1,VLOOKUP((($A$5:$A$1570/'Life tables'!$I$2)*2)+age,lifetable,10,1),"error"))</f>
        <v>7.1444713273804972E-5</v>
      </c>
      <c r="F69" s="96">
        <f t="shared" si="0"/>
        <v>257.83267495795798</v>
      </c>
      <c r="G69" s="96">
        <f t="shared" si="1"/>
        <v>25.899831813585347</v>
      </c>
      <c r="H69" s="96">
        <f t="shared" si="2"/>
        <v>1.4791610202299212</v>
      </c>
      <c r="I69" s="96">
        <f t="shared" si="3"/>
        <v>0.59268583179834855</v>
      </c>
      <c r="J69" s="96">
        <f t="shared" si="4"/>
        <v>2.0419210097041236E-2</v>
      </c>
      <c r="K69" s="96">
        <f t="shared" si="5"/>
        <v>0.61932360832656763</v>
      </c>
      <c r="L69" s="96">
        <f t="shared" si="13"/>
        <v>229.22125347392074</v>
      </c>
      <c r="M69" s="96">
        <f t="shared" si="6"/>
        <v>657.452006188307</v>
      </c>
      <c r="N69" s="96">
        <f t="shared" si="7"/>
        <v>63.314052649522559</v>
      </c>
      <c r="O69" s="96">
        <f t="shared" si="8"/>
        <v>1.511299873915313</v>
      </c>
      <c r="P69" s="96">
        <f t="shared" si="9"/>
        <v>1.511299873915313</v>
      </c>
      <c r="Q69" s="96">
        <f t="shared" si="10"/>
        <v>5.1710873183484413E-2</v>
      </c>
      <c r="R69" s="96">
        <f t="shared" si="11"/>
        <v>0.11846946767333212</v>
      </c>
      <c r="S69" s="96">
        <f t="shared" si="14"/>
        <v>590.94517345009695</v>
      </c>
      <c r="T69" s="96">
        <f t="shared" si="15"/>
        <v>4.464816987580396</v>
      </c>
      <c r="U69" s="96">
        <f t="shared" si="15"/>
        <v>81.060425025434625</v>
      </c>
      <c r="V69" s="32">
        <f t="shared" si="16"/>
        <v>999.99999999999955</v>
      </c>
      <c r="W69" s="100">
        <f>(cNES*L69+(cNES+cOSEX)*G69+(cNES+cEREX)*H69+(cNES+cHOEX)*I69+(cNES+cNES)*S69+(cNES+cOSEX)*N69+(cNES+cEREX)*O69+(cNES+cHOEX)*P69)/(1+cDR)^((cycle + 0.5)/('Life tables'!$I$2/2))</f>
        <v>181109.21025026724</v>
      </c>
      <c r="X69" s="107">
        <f>((L69+G69+H69+I69+N69+O69+P69+S69)/('Life tables'!$I$2/2))/(1+oDR)^(((cycle + 0.5)/('Life tables'!$I$2/2)))</f>
        <v>33.82655348251911</v>
      </c>
      <c r="Y69" s="31">
        <f>((uNES*L69+ uOCEX*G69+uEREX*H69+uHOEX*I69+uNES*S69+ uOCEX*N69+uEREX*O69+uHOEX*P69)/('Life tables'!$I$2/2))/(1+oDR)^(((cycle + 0.5)/('Life tables'!$I$2/2)))</f>
        <v>22.289168571749418</v>
      </c>
      <c r="Z69" s="100">
        <f t="shared" si="12"/>
        <v>208725.67180410319</v>
      </c>
      <c r="AA69" s="107">
        <f>((L69+G69+H69+I69+N69+O69+P69+S69)/('Life tables'!$I$2/2))</f>
        <v>35.075715312611479</v>
      </c>
      <c r="AB69" s="31">
        <f>((uNES*L69+ uOCEX*G69+uEREX*H69+uHOEX*I69+uNES*S69+ uOCEX*N69+uEREX*O69+uHOEX*P69)/('Life tables'!$I$2/2))</f>
        <v>23.112272782431489</v>
      </c>
    </row>
    <row r="70" spans="1:28" x14ac:dyDescent="0.25">
      <c r="A70" s="4">
        <v>64</v>
      </c>
      <c r="C70" s="105">
        <f>IF(male=0,VLOOKUP((($A$5:$A$1570/'Life tables'!$I$2)*2)+age,lifetable,13,1),IF(male=1,VLOOKUP((($A$5:$A$1570/'Life tables'!$I$2)*2)+age,lifetable,10,1),"error"))</f>
        <v>7.1444713273804972E-5</v>
      </c>
      <c r="F70" s="96">
        <f t="shared" si="0"/>
        <v>254.42686847550172</v>
      </c>
      <c r="G70" s="96">
        <f t="shared" si="1"/>
        <v>25.557711424462365</v>
      </c>
      <c r="H70" s="96">
        <f t="shared" si="2"/>
        <v>1.4596222391498386</v>
      </c>
      <c r="I70" s="96">
        <f t="shared" si="3"/>
        <v>0.58485682700550012</v>
      </c>
      <c r="J70" s="96">
        <f t="shared" si="4"/>
        <v>2.0149485252715441E-2</v>
      </c>
      <c r="K70" s="96">
        <f t="shared" si="5"/>
        <v>0.61114273536187924</v>
      </c>
      <c r="L70" s="96">
        <f t="shared" si="13"/>
        <v>226.19338576426941</v>
      </c>
      <c r="M70" s="96">
        <f t="shared" si="6"/>
        <v>660.04788951148271</v>
      </c>
      <c r="N70" s="96">
        <f t="shared" si="7"/>
        <v>63.564041837856543</v>
      </c>
      <c r="O70" s="96">
        <f t="shared" si="8"/>
        <v>1.5172670899281737</v>
      </c>
      <c r="P70" s="96">
        <f t="shared" si="9"/>
        <v>1.5172670899281737</v>
      </c>
      <c r="Q70" s="96">
        <f t="shared" si="10"/>
        <v>5.1915048381157181E-2</v>
      </c>
      <c r="R70" s="96">
        <f t="shared" si="11"/>
        <v>0.11893723248740834</v>
      </c>
      <c r="S70" s="96">
        <f t="shared" si="14"/>
        <v>593.27846121290122</v>
      </c>
      <c r="T70" s="96">
        <f t="shared" si="15"/>
        <v>4.5368815212142684</v>
      </c>
      <c r="U70" s="96">
        <f t="shared" si="15"/>
        <v>81.790504993283918</v>
      </c>
      <c r="V70" s="32">
        <f t="shared" si="16"/>
        <v>999.99999999999932</v>
      </c>
      <c r="W70" s="100">
        <f>(cNES*L70+(cNES+cOSEX)*G70+(cNES+cEREX)*H70+(cNES+cHOEX)*I70+(cNES+cNES)*S70+(cNES+cOSEX)*N70+(cNES+cEREX)*O70+(cNES+cHOEX)*P70)/(1+cDR)^((cycle + 0.5)/('Life tables'!$I$2/2))</f>
        <v>180816.85740908163</v>
      </c>
      <c r="X70" s="107">
        <f>((L70+G70+H70+I70+N70+O70+P70+S70)/('Life tables'!$I$2/2))/(1+oDR)^(((cycle + 0.5)/('Life tables'!$I$2/2)))</f>
        <v>33.777587179469734</v>
      </c>
      <c r="Y70" s="31">
        <f>((uNES*L70+ uOCEX*G70+uEREX*H70+uHOEX*I70+uNES*S70+ uOCEX*N70+uEREX*O70+uHOEX*P70)/('Life tables'!$I$2/2))/(1+oDR)^(((cycle + 0.5)/('Life tables'!$I$2/2)))</f>
        <v>22.25704336989568</v>
      </c>
      <c r="Z70" s="100">
        <f t="shared" si="12"/>
        <v>208855.00292734854</v>
      </c>
      <c r="AA70" s="107">
        <f>((L70+G70+H70+I70+N70+O70+P70+S70)/('Life tables'!$I$2/2))</f>
        <v>35.044948151541291</v>
      </c>
      <c r="AB70" s="31">
        <f>((uNES*L70+ uOCEX*G70+uEREX*H70+uHOEX*I70+uNES*S70+ uOCEX*N70+uEREX*O70+uHOEX*P70)/('Life tables'!$I$2/2))</f>
        <v>23.092144704127591</v>
      </c>
    </row>
    <row r="71" spans="1:28" x14ac:dyDescent="0.25">
      <c r="A71" s="4">
        <v>65</v>
      </c>
      <c r="C71" s="105">
        <f>IF(male=0,VLOOKUP((($A$5:$A$1570/'Life tables'!$I$2)*2)+age,lifetable,13,1),IF(male=1,VLOOKUP((($A$5:$A$1570/'Life tables'!$I$2)*2)+age,lifetable,10,1),"error"))</f>
        <v>7.1444713273804972E-5</v>
      </c>
      <c r="F71" s="96">
        <f t="shared" ref="F71:F134" si="17">E70*(1-pCAUC)+(L70+G70+H70+I70 )*(1-pCAUC)+(S70+N70+O70+P70)*(pUAUC)</f>
        <v>251.13110227480186</v>
      </c>
      <c r="G71" s="96">
        <f t="shared" ref="G71:G134" si="18">F71*(rrOSEX)</f>
        <v>25.226644811943437</v>
      </c>
      <c r="H71" s="96">
        <f t="shared" ref="H71:H134" si="19">F71*rrEREX</f>
        <v>1.4407147484810883</v>
      </c>
      <c r="I71" s="96">
        <f t="shared" ref="I71:I134" si="20">F71*rrHOEX</f>
        <v>0.57728077431011082</v>
      </c>
      <c r="J71" s="96">
        <f t="shared" ref="J71:J134" si="21">F71*mr + G71*mr + H71*mr+I71*mr</f>
        <v>1.9888475113120866E-2</v>
      </c>
      <c r="K71" s="96">
        <f t="shared" ref="K71:K134" si="22">F71*amr + I71*amrHOEX</f>
        <v>0.60322618321831944</v>
      </c>
      <c r="L71" s="96">
        <f t="shared" si="13"/>
        <v>223.26334728173578</v>
      </c>
      <c r="M71" s="96">
        <f t="shared" ref="M71:M134" si="23">E70*pCAUC+(L70+G70+H70+I70)*pCAUC+(S70+N70+O70+P70)*(1-pUAUC)</f>
        <v>662.54151121069935</v>
      </c>
      <c r="N71" s="96">
        <f t="shared" ref="N71:N134" si="24">M71*rrOSEXc</f>
        <v>63.804183010240422</v>
      </c>
      <c r="O71" s="96">
        <f t="shared" ref="O71:O134" si="25">M71*rrEREXc</f>
        <v>1.5229992348211032</v>
      </c>
      <c r="P71" s="96">
        <f t="shared" ref="P71:P134" si="26">M71*rrHOEXc</f>
        <v>1.5229992348211032</v>
      </c>
      <c r="Q71" s="96">
        <f t="shared" ref="Q71:Q134" si="27">M71*mr + N71*mr + O71*mr+P71*mr</f>
        <v>5.2111180348573899E-2</v>
      </c>
      <c r="R71" s="96">
        <f t="shared" ref="R71:R134" si="28">M71*amrc + P71*amrHOEX</f>
        <v>0.1193865702831778</v>
      </c>
      <c r="S71" s="96">
        <f t="shared" si="14"/>
        <v>595.51983198018502</v>
      </c>
      <c r="T71" s="96">
        <f t="shared" si="15"/>
        <v>4.608881176675963</v>
      </c>
      <c r="U71" s="96">
        <f t="shared" si="15"/>
        <v>82.513117746785412</v>
      </c>
      <c r="V71" s="32">
        <f t="shared" si="16"/>
        <v>999.99999999999943</v>
      </c>
      <c r="W71" s="100">
        <f>(cNES*L71+(cNES+cOSEX)*G71+(cNES+cEREX)*H71+(cNES+cHOEX)*I71+(cNES+cNES)*S71+(cNES+cOSEX)*N71+(cNES+cEREX)*O71+(cNES+cHOEX)*P71)/(1+cDR)^((cycle + 0.5)/('Life tables'!$I$2/2))</f>
        <v>180517.23288703535</v>
      </c>
      <c r="X71" s="107">
        <f>((L71+G71+H71+I71+N71+O71+P71+S71)/('Life tables'!$I$2/2))/(1+oDR)^(((cycle + 0.5)/('Life tables'!$I$2/2)))</f>
        <v>33.728944056711818</v>
      </c>
      <c r="Y71" s="31">
        <f>((uNES*L71+ uOCEX*G71+uEREX*H71+uHOEX*I71+uNES*S71+ uOCEX*N71+uEREX*O71+uHOEX*P71)/('Life tables'!$I$2/2))/(1+oDR)^(((cycle + 0.5)/('Life tables'!$I$2/2)))</f>
        <v>22.22512621344254</v>
      </c>
      <c r="Z71" s="100">
        <f t="shared" ref="Z71:Z134" si="29">(cNES*L71+(cNES+cOSEX)*G71+(cNES+cEREX)*H71+(cNES+cHOEX)*I71+(cNES+cNES)*S71+(cNES+cOSEX)*N71+(cNES+cEREX)*O71+(cNES+cHOEX)*P71)</f>
        <v>208975.44981427377</v>
      </c>
      <c r="AA71" s="107">
        <f>((L71+G71+H71+I71+N71+O71+P71+S71)/('Life tables'!$I$2/2))</f>
        <v>35.014469892412514</v>
      </c>
      <c r="AB71" s="31">
        <f>((uNES*L71+ uOCEX*G71+uEREX*H71+uHOEX*I71+uNES*S71+ uOCEX*N71+uEREX*O71+uHOEX*P71)/('Life tables'!$I$2/2))</f>
        <v>23.072202063224552</v>
      </c>
    </row>
    <row r="72" spans="1:28" x14ac:dyDescent="0.25">
      <c r="A72" s="4">
        <v>66</v>
      </c>
      <c r="C72" s="105">
        <f>IF(male=0,VLOOKUP((($A$5:$A$1570/'Life tables'!$I$2)*2)+age,lifetable,13,1),IF(male=1,VLOOKUP((($A$5:$A$1570/'Life tables'!$I$2)*2)+age,lifetable,10,1),"error"))</f>
        <v>7.1444713273804972E-5</v>
      </c>
      <c r="F72" s="96">
        <f t="shared" si="17"/>
        <v>247.94171494799141</v>
      </c>
      <c r="G72" s="96">
        <f t="shared" si="18"/>
        <v>24.906264179945413</v>
      </c>
      <c r="H72" s="96">
        <f t="shared" si="19"/>
        <v>1.4224175430822668</v>
      </c>
      <c r="I72" s="96">
        <f t="shared" si="20"/>
        <v>0.56994925715067402</v>
      </c>
      <c r="J72" s="96">
        <f t="shared" si="21"/>
        <v>1.9635889710911462E-2</v>
      </c>
      <c r="K72" s="96">
        <f t="shared" si="22"/>
        <v>0.59556515705895718</v>
      </c>
      <c r="L72" s="96">
        <f t="shared" ref="L72:L135" si="30">F72-SUM(G72:K72)</f>
        <v>220.42788292104319</v>
      </c>
      <c r="M72" s="96">
        <f t="shared" si="23"/>
        <v>664.93628612854673</v>
      </c>
      <c r="N72" s="96">
        <f t="shared" si="24"/>
        <v>64.034805023414293</v>
      </c>
      <c r="O72" s="96">
        <f t="shared" si="25"/>
        <v>1.5285041583703998</v>
      </c>
      <c r="P72" s="96">
        <f t="shared" si="26"/>
        <v>1.5285041583703998</v>
      </c>
      <c r="Q72" s="96">
        <f t="shared" si="27"/>
        <v>5.2299537674909788E-2</v>
      </c>
      <c r="R72" s="96">
        <f t="shared" si="28"/>
        <v>0.11981809639769933</v>
      </c>
      <c r="S72" s="96">
        <f t="shared" ref="S72:S135" si="31">M72-SUM(N72:R72)</f>
        <v>597.67235515431901</v>
      </c>
      <c r="T72" s="96">
        <f t="shared" ref="T72:U135" si="32">J72+Q72+T71</f>
        <v>4.6808166040617838</v>
      </c>
      <c r="U72" s="96">
        <f t="shared" si="32"/>
        <v>83.228501000242062</v>
      </c>
      <c r="V72" s="32">
        <f t="shared" ref="V72:V135" si="33">SUM(G72:I72,L72,N72,O72,P72,S72,T72,U72)</f>
        <v>999.99999999999955</v>
      </c>
      <c r="W72" s="100">
        <f>(cNES*L72+(cNES+cOSEX)*G72+(cNES+cEREX)*H72+(cNES+cHOEX)*I72+(cNES+cNES)*S72+(cNES+cOSEX)*N72+(cNES+cEREX)*O72+(cNES+cHOEX)*P72)/(1+cDR)^((cycle + 0.5)/('Life tables'!$I$2/2))</f>
        <v>180210.6452271867</v>
      </c>
      <c r="X72" s="107">
        <f>((L72+G72+H72+I72+N72+O72+P72+S72)/('Life tables'!$I$2/2))/(1+oDR)^(((cycle + 0.5)/('Life tables'!$I$2/2)))</f>
        <v>33.68061480027221</v>
      </c>
      <c r="Y72" s="31">
        <f>((uNES*L72+ uOCEX*G72+uEREX*H72+uHOEX*I72+uNES*S72+ uOCEX*N72+uEREX*O72+uHOEX*P72)/('Life tables'!$I$2/2))/(1+oDR)^(((cycle + 0.5)/('Life tables'!$I$2/2)))</f>
        <v>22.193411131436996</v>
      </c>
      <c r="Z72" s="100">
        <f t="shared" si="29"/>
        <v>209087.31120937871</v>
      </c>
      <c r="AA72" s="107">
        <f>((L72+G72+H72+I72+N72+O72+P72+S72)/('Life tables'!$I$2/2))</f>
        <v>34.984271392488559</v>
      </c>
      <c r="AB72" s="31">
        <f>((uNES*L72+ uOCEX*G72+uEREX*H72+uHOEX*I72+uNES*S72+ uOCEX*N72+uEREX*O72+uHOEX*P72)/('Life tables'!$I$2/2))</f>
        <v>23.052438999450612</v>
      </c>
    </row>
    <row r="73" spans="1:28" x14ac:dyDescent="0.25">
      <c r="A73" s="4">
        <v>67</v>
      </c>
      <c r="C73" s="105">
        <f>IF(male=0,VLOOKUP((($A$5:$A$1570/'Life tables'!$I$2)*2)+age,lifetable,13,1),IF(male=1,VLOOKUP((($A$5:$A$1570/'Life tables'!$I$2)*2)+age,lifetable,10,1),"error"))</f>
        <v>7.1444713273804972E-5</v>
      </c>
      <c r="F73" s="96">
        <f t="shared" si="17"/>
        <v>244.85516698515903</v>
      </c>
      <c r="G73" s="96">
        <f t="shared" si="18"/>
        <v>24.596213977289921</v>
      </c>
      <c r="H73" s="96">
        <f t="shared" si="19"/>
        <v>1.4047103171287054</v>
      </c>
      <c r="I73" s="96">
        <f t="shared" si="20"/>
        <v>0.56285413917528504</v>
      </c>
      <c r="J73" s="96">
        <f t="shared" si="21"/>
        <v>1.9391448732521327E-2</v>
      </c>
      <c r="K73" s="96">
        <f t="shared" si="22"/>
        <v>0.58815115485025316</v>
      </c>
      <c r="L73" s="96">
        <f t="shared" si="30"/>
        <v>217.68384594798235</v>
      </c>
      <c r="M73" s="96">
        <f t="shared" si="23"/>
        <v>667.23551541053666</v>
      </c>
      <c r="N73" s="96">
        <f t="shared" si="24"/>
        <v>64.256225784843281</v>
      </c>
      <c r="O73" s="96">
        <f t="shared" si="25"/>
        <v>1.5337894489943036</v>
      </c>
      <c r="P73" s="96">
        <f t="shared" si="26"/>
        <v>1.5337894489943036</v>
      </c>
      <c r="Q73" s="96">
        <f t="shared" si="27"/>
        <v>5.2480380006671844E-2</v>
      </c>
      <c r="R73" s="96">
        <f t="shared" si="28"/>
        <v>0.1202324056804035</v>
      </c>
      <c r="S73" s="96">
        <f t="shared" si="31"/>
        <v>599.7389979420177</v>
      </c>
      <c r="T73" s="96">
        <f t="shared" si="32"/>
        <v>4.7526884328009773</v>
      </c>
      <c r="U73" s="96">
        <f t="shared" si="32"/>
        <v>83.936884560772725</v>
      </c>
      <c r="V73" s="32">
        <f t="shared" si="33"/>
        <v>999.99999999999943</v>
      </c>
      <c r="W73" s="100">
        <f>(cNES*L73+(cNES+cOSEX)*G73+(cNES+cEREX)*H73+(cNES+cHOEX)*I73+(cNES+cNES)*S73+(cNES+cOSEX)*N73+(cNES+cEREX)*O73+(cNES+cHOEX)*P73)/(1+cDR)^((cycle + 0.5)/('Life tables'!$I$2/2))</f>
        <v>179897.39188831896</v>
      </c>
      <c r="X73" s="107">
        <f>((L73+G73+H73+I73+N73+O73+P73+S73)/('Life tables'!$I$2/2))/(1+oDR)^(((cycle + 0.5)/('Life tables'!$I$2/2)))</f>
        <v>33.63259040943143</v>
      </c>
      <c r="Y73" s="31">
        <f>((uNES*L73+ uOCEX*G73+uEREX*H73+uHOEX*I73+uNES*S73+ uOCEX*N73+uEREX*O73+uHOEX*P73)/('Life tables'!$I$2/2))/(1+oDR)^(((cycle + 0.5)/('Life tables'!$I$2/2)))</f>
        <v>22.16189235370955</v>
      </c>
      <c r="Z73" s="100">
        <f t="shared" si="29"/>
        <v>209190.87590913844</v>
      </c>
      <c r="AA73" s="107">
        <f>((L73+G73+H73+I73+N73+O73+P73+S73)/('Life tables'!$I$2/2))</f>
        <v>34.954343813114569</v>
      </c>
      <c r="AB73" s="31">
        <f>((uNES*L73+ uOCEX*G73+uEREX*H73+uHOEX*I73+uNES*S73+ uOCEX*N73+uEREX*O73+uHOEX*P73)/('Life tables'!$I$2/2))</f>
        <v>23.032849847437436</v>
      </c>
    </row>
    <row r="74" spans="1:28" x14ac:dyDescent="0.25">
      <c r="A74" s="4">
        <v>68</v>
      </c>
      <c r="C74" s="105">
        <f>IF(male=0,VLOOKUP((($A$5:$A$1570/'Life tables'!$I$2)*2)+age,lifetable,13,1),IF(male=1,VLOOKUP((($A$5:$A$1570/'Life tables'!$I$2)*2)+age,lifetable,10,1),"error"))</f>
        <v>7.1444713273804972E-5</v>
      </c>
      <c r="F74" s="96">
        <f t="shared" si="17"/>
        <v>241.86803671599776</v>
      </c>
      <c r="G74" s="96">
        <f t="shared" si="18"/>
        <v>24.296150490033458</v>
      </c>
      <c r="H74" s="96">
        <f t="shared" si="19"/>
        <v>1.387573440830103</v>
      </c>
      <c r="I74" s="96">
        <f t="shared" si="20"/>
        <v>0.5559875549126172</v>
      </c>
      <c r="J74" s="96">
        <f t="shared" si="21"/>
        <v>1.9154881196761238E-2</v>
      </c>
      <c r="K74" s="96">
        <f t="shared" si="22"/>
        <v>0.58097595761375032</v>
      </c>
      <c r="L74" s="96">
        <f t="shared" si="30"/>
        <v>215.02819439141106</v>
      </c>
      <c r="M74" s="96">
        <f t="shared" si="23"/>
        <v>669.44239029042808</v>
      </c>
      <c r="N74" s="96">
        <f t="shared" si="24"/>
        <v>64.468752617252605</v>
      </c>
      <c r="O74" s="96">
        <f t="shared" si="25"/>
        <v>1.5388624424544095</v>
      </c>
      <c r="P74" s="96">
        <f t="shared" si="26"/>
        <v>1.5388624424544095</v>
      </c>
      <c r="Q74" s="96">
        <f t="shared" si="27"/>
        <v>5.2653958345427715E-2</v>
      </c>
      <c r="R74" s="96">
        <f t="shared" si="28"/>
        <v>0.12063007317518866</v>
      </c>
      <c r="S74" s="96">
        <f t="shared" si="31"/>
        <v>601.72262875674596</v>
      </c>
      <c r="T74" s="96">
        <f t="shared" si="32"/>
        <v>4.8244972723431658</v>
      </c>
      <c r="U74" s="96">
        <f t="shared" si="32"/>
        <v>84.638490591561663</v>
      </c>
      <c r="V74" s="32">
        <f t="shared" si="33"/>
        <v>999.99999999999932</v>
      </c>
      <c r="W74" s="100">
        <f>(cNES*L74+(cNES+cOSEX)*G74+(cNES+cEREX)*H74+(cNES+cHOEX)*I74+(cNES+cNES)*S74+(cNES+cOSEX)*N74+(cNES+cEREX)*O74+(cNES+cHOEX)*P74)/(1+cDR)^((cycle + 0.5)/('Life tables'!$I$2/2))</f>
        <v>179577.75963831172</v>
      </c>
      <c r="X74" s="107">
        <f>((L74+G74+H74+I74+N74+O74+P74+S74)/('Life tables'!$I$2/2))/(1+oDR)^(((cycle + 0.5)/('Life tables'!$I$2/2)))</f>
        <v>33.58486218612417</v>
      </c>
      <c r="Y74" s="31">
        <f>((uNES*L74+ uOCEX*G74+uEREX*H74+uHOEX*I74+uNES*S74+ uOCEX*N74+uEREX*O74+uHOEX*P74)/('Life tables'!$I$2/2))/(1+oDR)^(((cycle + 0.5)/('Life tables'!$I$2/2)))</f>
        <v>22.130564304080327</v>
      </c>
      <c r="Z74" s="100">
        <f t="shared" si="29"/>
        <v>209286.42309320465</v>
      </c>
      <c r="AA74" s="107">
        <f>((L74+G74+H74+I74+N74+O74+P74+S74)/('Life tables'!$I$2/2))</f>
        <v>34.924678609593812</v>
      </c>
      <c r="AB74" s="31">
        <f>((uNES*L74+ uOCEX*G74+uEREX*H74+uHOEX*I74+uNES*S74+ uOCEX*N74+uEREX*O74+uHOEX*P74)/('Life tables'!$I$2/2))</f>
        <v>23.013429130231327</v>
      </c>
    </row>
    <row r="75" spans="1:28" x14ac:dyDescent="0.25">
      <c r="A75" s="4">
        <v>69</v>
      </c>
      <c r="C75" s="105">
        <f>IF(male=0,VLOOKUP((($A$5:$A$1570/'Life tables'!$I$2)*2)+age,lifetable,13,1),IF(male=1,VLOOKUP((($A$5:$A$1570/'Life tables'!$I$2)*2)+age,lifetable,10,1),"error"))</f>
        <v>7.1444713273804972E-5</v>
      </c>
      <c r="F75" s="96">
        <f t="shared" si="17"/>
        <v>238.97701638656878</v>
      </c>
      <c r="G75" s="96">
        <f t="shared" si="18"/>
        <v>24.005741447370124</v>
      </c>
      <c r="H75" s="96">
        <f t="shared" si="19"/>
        <v>1.3709879379233016</v>
      </c>
      <c r="I75" s="96">
        <f t="shared" si="20"/>
        <v>0.54934190075348888</v>
      </c>
      <c r="J75" s="96">
        <f t="shared" si="21"/>
        <v>1.892592514411565E-2</v>
      </c>
      <c r="K75" s="96">
        <f t="shared" si="22"/>
        <v>0.57403162000231545</v>
      </c>
      <c r="L75" s="96">
        <f t="shared" si="30"/>
        <v>212.45798755537544</v>
      </c>
      <c r="M75" s="96">
        <f t="shared" si="23"/>
        <v>671.5599957495258</v>
      </c>
      <c r="N75" s="96">
        <f t="shared" si="24"/>
        <v>64.672682611025905</v>
      </c>
      <c r="O75" s="96">
        <f t="shared" si="25"/>
        <v>1.5437302302673805</v>
      </c>
      <c r="P75" s="96">
        <f t="shared" si="26"/>
        <v>1.5437302302673805</v>
      </c>
      <c r="Q75" s="96">
        <f t="shared" si="27"/>
        <v>5.2820515335622202E-2</v>
      </c>
      <c r="R75" s="96">
        <f t="shared" si="28"/>
        <v>0.12101165477980785</v>
      </c>
      <c r="S75" s="96">
        <f t="shared" si="31"/>
        <v>603.62602050784972</v>
      </c>
      <c r="T75" s="96">
        <f t="shared" si="32"/>
        <v>4.8962437128229039</v>
      </c>
      <c r="U75" s="96">
        <f t="shared" si="32"/>
        <v>85.333533866343785</v>
      </c>
      <c r="V75" s="32">
        <f t="shared" si="33"/>
        <v>999.99999999999943</v>
      </c>
      <c r="W75" s="100">
        <f>(cNES*L75+(cNES+cOSEX)*G75+(cNES+cEREX)*H75+(cNES+cHOEX)*I75+(cNES+cNES)*S75+(cNES+cOSEX)*N75+(cNES+cEREX)*O75+(cNES+cHOEX)*P75)/(1+cDR)^((cycle + 0.5)/('Life tables'!$I$2/2))</f>
        <v>179252.02493356471</v>
      </c>
      <c r="X75" s="107">
        <f>((L75+G75+H75+I75+N75+O75+P75+S75)/('Life tables'!$I$2/2))/(1+oDR)^(((cycle + 0.5)/('Life tables'!$I$2/2)))</f>
        <v>33.537421724698255</v>
      </c>
      <c r="Y75" s="31">
        <f>((uNES*L75+ uOCEX*G75+uEREX*H75+uHOEX*I75+uNES*S75+ uOCEX*N75+uEREX*O75+uHOEX*P75)/('Life tables'!$I$2/2))/(1+oDR)^(((cycle + 0.5)/('Life tables'!$I$2/2)))</f>
        <v>22.099421593795014</v>
      </c>
      <c r="Z75" s="100">
        <f t="shared" si="29"/>
        <v>209374.22264457989</v>
      </c>
      <c r="AA75" s="107">
        <f>((L75+G75+H75+I75+N75+O75+P75+S75)/('Life tables'!$I$2/2))</f>
        <v>34.895267521401102</v>
      </c>
      <c r="AB75" s="31">
        <f>((uNES*L75+ uOCEX*G75+uEREX*H75+uHOEX*I75+uNES*S75+ uOCEX*N75+uEREX*O75+uHOEX*P75)/('Life tables'!$I$2/2))</f>
        <v>22.994171553020408</v>
      </c>
    </row>
    <row r="76" spans="1:28" x14ac:dyDescent="0.25">
      <c r="A76" s="4">
        <v>70</v>
      </c>
      <c r="C76" s="105">
        <f>IF(male=0,VLOOKUP((($A$5:$A$1570/'Life tables'!$I$2)*2)+age,lifetable,13,1),IF(male=1,VLOOKUP((($A$5:$A$1570/'Life tables'!$I$2)*2)+age,lifetable,10,1),"error"))</f>
        <v>7.1444713273804972E-5</v>
      </c>
      <c r="F76" s="96">
        <f t="shared" si="17"/>
        <v>236.17890836668133</v>
      </c>
      <c r="G76" s="96">
        <f t="shared" si="18"/>
        <v>23.72466564065499</v>
      </c>
      <c r="H76" s="96">
        <f t="shared" si="19"/>
        <v>1.354935463914392</v>
      </c>
      <c r="I76" s="96">
        <f t="shared" si="20"/>
        <v>0.54290982623268169</v>
      </c>
      <c r="J76" s="96">
        <f t="shared" si="21"/>
        <v>1.8704327336383893E-2</v>
      </c>
      <c r="K76" s="96">
        <f t="shared" si="22"/>
        <v>0.56731046119012551</v>
      </c>
      <c r="L76" s="96">
        <f t="shared" si="30"/>
        <v>209.97038264735275</v>
      </c>
      <c r="M76" s="96">
        <f t="shared" si="23"/>
        <v>673.59131405415133</v>
      </c>
      <c r="N76" s="96">
        <f t="shared" si="24"/>
        <v>64.868302964871418</v>
      </c>
      <c r="O76" s="96">
        <f t="shared" si="25"/>
        <v>1.5483996678366121</v>
      </c>
      <c r="P76" s="96">
        <f t="shared" si="26"/>
        <v>1.5483996678366121</v>
      </c>
      <c r="Q76" s="96">
        <f t="shared" si="27"/>
        <v>5.2980285542811589E-2</v>
      </c>
      <c r="R76" s="96">
        <f t="shared" si="28"/>
        <v>0.12137768788330279</v>
      </c>
      <c r="S76" s="96">
        <f t="shared" si="31"/>
        <v>605.45185378018061</v>
      </c>
      <c r="T76" s="96">
        <f t="shared" si="32"/>
        <v>4.9679283257020996</v>
      </c>
      <c r="U76" s="96">
        <f t="shared" si="32"/>
        <v>86.022222015417213</v>
      </c>
      <c r="V76" s="32">
        <f t="shared" si="33"/>
        <v>999.99999999999943</v>
      </c>
      <c r="W76" s="100">
        <f>(cNES*L76+(cNES+cOSEX)*G76+(cNES+cEREX)*H76+(cNES+cHOEX)*I76+(cNES+cNES)*S76+(cNES+cOSEX)*N76+(cNES+cEREX)*O76+(cNES+cHOEX)*P76)/(1+cDR)^((cycle + 0.5)/('Life tables'!$I$2/2))</f>
        <v>178920.45428497024</v>
      </c>
      <c r="X76" s="107">
        <f>((L76+G76+H76+I76+N76+O76+P76+S76)/('Life tables'!$I$2/2))/(1+oDR)^(((cycle + 0.5)/('Life tables'!$I$2/2)))</f>
        <v>33.490260902020403</v>
      </c>
      <c r="Y76" s="31">
        <f>((uNES*L76+ uOCEX*G76+uEREX*H76+uHOEX*I76+uNES*S76+ uOCEX*N76+uEREX*O76+uHOEX*P76)/('Life tables'!$I$2/2))/(1+oDR)^(((cycle + 0.5)/('Life tables'!$I$2/2)))</f>
        <v>22.068459015183137</v>
      </c>
      <c r="Z76" s="100">
        <f t="shared" si="29"/>
        <v>209454.53545913254</v>
      </c>
      <c r="AA76" s="107">
        <f>((L76+G76+H76+I76+N76+O76+P76+S76)/('Life tables'!$I$2/2))</f>
        <v>34.866102562722062</v>
      </c>
      <c r="AB76" s="31">
        <f>((uNES*L76+ uOCEX*G76+uEREX*H76+uHOEX*I76+uNES*S76+ uOCEX*N76+uEREX*O76+uHOEX*P76)/('Life tables'!$I$2/2))</f>
        <v>22.975071997070788</v>
      </c>
    </row>
    <row r="77" spans="1:28" x14ac:dyDescent="0.25">
      <c r="A77" s="4">
        <v>71</v>
      </c>
      <c r="C77" s="105">
        <f>IF(male=0,VLOOKUP((($A$5:$A$1570/'Life tables'!$I$2)*2)+age,lifetable,13,1),IF(male=1,VLOOKUP((($A$5:$A$1570/'Life tables'!$I$2)*2)+age,lifetable,10,1),"error"))</f>
        <v>7.1444713273804972E-5</v>
      </c>
      <c r="F77" s="96">
        <f t="shared" si="17"/>
        <v>233.47062148354041</v>
      </c>
      <c r="G77" s="96">
        <f t="shared" si="18"/>
        <v>23.452612555111326</v>
      </c>
      <c r="H77" s="96">
        <f t="shared" si="19"/>
        <v>1.3393982850452077</v>
      </c>
      <c r="I77" s="96">
        <f t="shared" si="20"/>
        <v>0.5366842256010137</v>
      </c>
      <c r="J77" s="96">
        <f t="shared" si="21"/>
        <v>1.8489842966321286E-2</v>
      </c>
      <c r="K77" s="96">
        <f t="shared" si="22"/>
        <v>0.56080505606595399</v>
      </c>
      <c r="L77" s="96">
        <f t="shared" si="30"/>
        <v>207.56263151875058</v>
      </c>
      <c r="M77" s="96">
        <f t="shared" si="23"/>
        <v>675.53922817533964</v>
      </c>
      <c r="N77" s="96">
        <f t="shared" si="24"/>
        <v>65.055891315146141</v>
      </c>
      <c r="O77" s="96">
        <f t="shared" si="25"/>
        <v>1.5528773823131676</v>
      </c>
      <c r="P77" s="96">
        <f t="shared" si="26"/>
        <v>1.5528773823131676</v>
      </c>
      <c r="Q77" s="96">
        <f t="shared" si="27"/>
        <v>5.3133495722634573E-2</v>
      </c>
      <c r="R77" s="96">
        <f t="shared" si="28"/>
        <v>0.12172869198221561</v>
      </c>
      <c r="S77" s="96">
        <f t="shared" si="31"/>
        <v>607.20271990786227</v>
      </c>
      <c r="T77" s="96">
        <f t="shared" si="32"/>
        <v>5.0395516643910554</v>
      </c>
      <c r="U77" s="96">
        <f t="shared" si="32"/>
        <v>86.704755763465386</v>
      </c>
      <c r="V77" s="32">
        <f t="shared" si="33"/>
        <v>999.99999999999932</v>
      </c>
      <c r="W77" s="100">
        <f>(cNES*L77+(cNES+cOSEX)*G77+(cNES+cEREX)*H77+(cNES+cHOEX)*I77+(cNES+cNES)*S77+(cNES+cOSEX)*N77+(cNES+cEREX)*O77+(cNES+cHOEX)*P77)/(1+cDR)^((cycle + 0.5)/('Life tables'!$I$2/2))</f>
        <v>178583.30461090946</v>
      </c>
      <c r="X77" s="107">
        <f>((L77+G77+H77+I77+N77+O77+P77+S77)/('Life tables'!$I$2/2))/(1+oDR)^(((cycle + 0.5)/('Life tables'!$I$2/2)))</f>
        <v>33.443371867916753</v>
      </c>
      <c r="Y77" s="31">
        <f>((uNES*L77+ uOCEX*G77+uEREX*H77+uHOEX*I77+uNES*S77+ uOCEX*N77+uEREX*O77+uHOEX*P77)/('Life tables'!$I$2/2))/(1+oDR)^(((cycle + 0.5)/('Life tables'!$I$2/2)))</f>
        <v>22.037671535530812</v>
      </c>
      <c r="Z77" s="100">
        <f t="shared" si="29"/>
        <v>209527.61374480685</v>
      </c>
      <c r="AA77" s="107">
        <f>((L77+G77+H77+I77+N77+O77+P77+S77)/('Life tables'!$I$2/2))</f>
        <v>34.837176013307385</v>
      </c>
      <c r="AB77" s="31">
        <f>((uNES*L77+ uOCEX*G77+uEREX*H77+uHOEX*I77+uNES*S77+ uOCEX*N77+uEREX*O77+uHOEX*P77)/('Life tables'!$I$2/2))</f>
        <v>22.956125513864468</v>
      </c>
    </row>
    <row r="78" spans="1:28" x14ac:dyDescent="0.25">
      <c r="A78" s="4">
        <v>72</v>
      </c>
      <c r="C78" s="105">
        <f>IF(male=0,VLOOKUP((($A$5:$A$1570/'Life tables'!$I$2)*2)+age,lifetable,13,1),IF(male=1,VLOOKUP((($A$5:$A$1570/'Life tables'!$I$2)*2)+age,lifetable,10,1),"error"))</f>
        <v>7.1444713273804972E-5</v>
      </c>
      <c r="F78" s="96">
        <f t="shared" si="17"/>
        <v>230.84916747745874</v>
      </c>
      <c r="G78" s="96">
        <f t="shared" si="18"/>
        <v>23.18928201379946</v>
      </c>
      <c r="H78" s="96">
        <f t="shared" si="19"/>
        <v>1.324359257960088</v>
      </c>
      <c r="I78" s="96">
        <f t="shared" si="20"/>
        <v>0.5306582296780028</v>
      </c>
      <c r="J78" s="96">
        <f t="shared" si="21"/>
        <v>1.8282235376947127E-2</v>
      </c>
      <c r="K78" s="96">
        <f t="shared" si="22"/>
        <v>0.55450822671966049</v>
      </c>
      <c r="L78" s="96">
        <f t="shared" si="30"/>
        <v>205.23207751392457</v>
      </c>
      <c r="M78" s="96">
        <f t="shared" si="23"/>
        <v>677.40652509468407</v>
      </c>
      <c r="N78" s="96">
        <f t="shared" si="24"/>
        <v>65.235716054215843</v>
      </c>
      <c r="O78" s="96">
        <f t="shared" si="25"/>
        <v>1.5571697801949977</v>
      </c>
      <c r="P78" s="96">
        <f t="shared" si="26"/>
        <v>1.5571697801949977</v>
      </c>
      <c r="Q78" s="96">
        <f t="shared" si="27"/>
        <v>5.328036508082841E-2</v>
      </c>
      <c r="R78" s="96">
        <f t="shared" si="28"/>
        <v>0.12206516927628508</v>
      </c>
      <c r="S78" s="96">
        <f t="shared" si="31"/>
        <v>608.88112394572113</v>
      </c>
      <c r="T78" s="96">
        <f t="shared" si="32"/>
        <v>5.1111142648488306</v>
      </c>
      <c r="U78" s="96">
        <f t="shared" si="32"/>
        <v>87.38132915946133</v>
      </c>
      <c r="V78" s="32">
        <f t="shared" si="33"/>
        <v>999.99999999999932</v>
      </c>
      <c r="W78" s="100">
        <f>(cNES*L78+(cNES+cOSEX)*G78+(cNES+cEREX)*H78+(cNES+cHOEX)*I78+(cNES+cNES)*S78+(cNES+cOSEX)*N78+(cNES+cEREX)*O78+(cNES+cHOEX)*P78)/(1+cDR)^((cycle + 0.5)/('Life tables'!$I$2/2))</f>
        <v>178240.82357773391</v>
      </c>
      <c r="X78" s="107">
        <f>((L78+G78+H78+I78+N78+O78+P78+S78)/('Life tables'!$I$2/2))/(1+oDR)^(((cycle + 0.5)/('Life tables'!$I$2/2)))</f>
        <v>33.396747035937054</v>
      </c>
      <c r="Y78" s="31">
        <f>((uNES*L78+ uOCEX*G78+uEREX*H78+uHOEX*I78+uNES*S78+ uOCEX*N78+uEREX*O78+uHOEX*P78)/('Life tables'!$I$2/2))/(1+oDR)^(((cycle + 0.5)/('Life tables'!$I$2/2)))</f>
        <v>22.007054291160941</v>
      </c>
      <c r="Z78" s="100">
        <f t="shared" si="29"/>
        <v>209593.70131087134</v>
      </c>
      <c r="AA78" s="107">
        <f>((L78+G78+H78+I78+N78+O78+P78+S78)/('Life tables'!$I$2/2))</f>
        <v>34.808480409631578</v>
      </c>
      <c r="AB78" s="31">
        <f>((uNES*L78+ uOCEX*G78+uEREX*H78+uHOEX*I78+uNES*S78+ uOCEX*N78+uEREX*O78+uHOEX*P78)/('Life tables'!$I$2/2))</f>
        <v>22.937327319432466</v>
      </c>
    </row>
    <row r="79" spans="1:28" x14ac:dyDescent="0.25">
      <c r="A79" s="4">
        <v>73</v>
      </c>
      <c r="C79" s="105">
        <f>IF(male=0,VLOOKUP((($A$5:$A$1570/'Life tables'!$I$2)*2)+age,lifetable,13,1),IF(male=1,VLOOKUP((($A$5:$A$1570/'Life tables'!$I$2)*2)+age,lifetable,10,1),"error"))</f>
        <v>7.1444713273804972E-5</v>
      </c>
      <c r="F79" s="96">
        <f t="shared" si="17"/>
        <v>228.31165757556846</v>
      </c>
      <c r="G79" s="96">
        <f t="shared" si="18"/>
        <v>22.934383833438954</v>
      </c>
      <c r="H79" s="96">
        <f t="shared" si="19"/>
        <v>1.3098018100495952</v>
      </c>
      <c r="I79" s="96">
        <f t="shared" si="20"/>
        <v>0.5248251979757812</v>
      </c>
      <c r="J79" s="96">
        <f t="shared" si="21"/>
        <v>1.8081275790197818E-2</v>
      </c>
      <c r="K79" s="96">
        <f t="shared" si="22"/>
        <v>0.54841303421211907</v>
      </c>
      <c r="L79" s="96">
        <f t="shared" si="30"/>
        <v>202.97615242410183</v>
      </c>
      <c r="M79" s="96">
        <f t="shared" si="23"/>
        <v>679.19589900012056</v>
      </c>
      <c r="N79" s="96">
        <f t="shared" si="24"/>
        <v>65.408036638216061</v>
      </c>
      <c r="O79" s="96">
        <f t="shared" si="25"/>
        <v>1.561283054673164</v>
      </c>
      <c r="P79" s="96">
        <f t="shared" si="26"/>
        <v>1.561283054673164</v>
      </c>
      <c r="Q79" s="96">
        <f t="shared" si="27"/>
        <v>5.3421105524588439E-2</v>
      </c>
      <c r="R79" s="96">
        <f t="shared" si="28"/>
        <v>0.12238760524431055</v>
      </c>
      <c r="S79" s="96">
        <f t="shared" si="31"/>
        <v>610.48948754178923</v>
      </c>
      <c r="T79" s="96">
        <f t="shared" si="32"/>
        <v>5.1826166461636172</v>
      </c>
      <c r="U79" s="96">
        <f t="shared" si="32"/>
        <v>88.052129798917761</v>
      </c>
      <c r="V79" s="32">
        <f t="shared" si="33"/>
        <v>999.9999999999992</v>
      </c>
      <c r="W79" s="100">
        <f>(cNES*L79+(cNES+cOSEX)*G79+(cNES+cEREX)*H79+(cNES+cHOEX)*I79+(cNES+cNES)*S79+(cNES+cOSEX)*N79+(cNES+cEREX)*O79+(cNES+cHOEX)*P79)/(1+cDR)^((cycle + 0.5)/('Life tables'!$I$2/2))</f>
        <v>177893.24992817512</v>
      </c>
      <c r="X79" s="107">
        <f>((L79+G79+H79+I79+N79+O79+P79+S79)/('Life tables'!$I$2/2))/(1+oDR)^(((cycle + 0.5)/('Life tables'!$I$2/2)))</f>
        <v>33.350379074431224</v>
      </c>
      <c r="Y79" s="31">
        <f>((uNES*L79+ uOCEX*G79+uEREX*H79+uHOEX*I79+uNES*S79+ uOCEX*N79+uEREX*O79+uHOEX*P79)/('Life tables'!$I$2/2))/(1+oDR)^(((cycle + 0.5)/('Life tables'!$I$2/2)))</f>
        <v>21.976602581713749</v>
      </c>
      <c r="Z79" s="100">
        <f t="shared" si="29"/>
        <v>209653.03384753776</v>
      </c>
      <c r="AA79" s="107">
        <f>((L79+G79+H79+I79+N79+O79+P79+S79)/('Life tables'!$I$2/2))</f>
        <v>34.780008536345996</v>
      </c>
      <c r="AB79" s="31">
        <f>((uNES*L79+ uOCEX*G79+uEREX*H79+uHOEX*I79+uNES*S79+ uOCEX*N79+uEREX*O79+uHOEX*P79)/('Life tables'!$I$2/2))</f>
        <v>22.918672788876638</v>
      </c>
    </row>
    <row r="80" spans="1:28" x14ac:dyDescent="0.25">
      <c r="A80" s="4">
        <v>74</v>
      </c>
      <c r="C80" s="105">
        <f>IF(male=0,VLOOKUP((($A$5:$A$1570/'Life tables'!$I$2)*2)+age,lifetable,13,1),IF(male=1,VLOOKUP((($A$5:$A$1570/'Life tables'!$I$2)*2)+age,lifetable,10,1),"error"))</f>
        <v>7.1444713273804972E-5</v>
      </c>
      <c r="F80" s="96">
        <f t="shared" si="17"/>
        <v>225.85529917960463</v>
      </c>
      <c r="G80" s="96">
        <f t="shared" si="18"/>
        <v>22.687637491689504</v>
      </c>
      <c r="H80" s="96">
        <f t="shared" si="19"/>
        <v>1.2957099204486489</v>
      </c>
      <c r="I80" s="96">
        <f t="shared" si="20"/>
        <v>0.51917871108522673</v>
      </c>
      <c r="J80" s="96">
        <f t="shared" si="21"/>
        <v>1.7886743044613903E-2</v>
      </c>
      <c r="K80" s="96">
        <f t="shared" si="22"/>
        <v>0.54251277061915271</v>
      </c>
      <c r="L80" s="96">
        <f t="shared" si="30"/>
        <v>200.79237354271748</v>
      </c>
      <c r="M80" s="96">
        <f t="shared" si="23"/>
        <v>680.90995437531319</v>
      </c>
      <c r="N80" s="96">
        <f t="shared" si="24"/>
        <v>65.573103884566606</v>
      </c>
      <c r="O80" s="96">
        <f t="shared" si="25"/>
        <v>1.5652231927334781</v>
      </c>
      <c r="P80" s="96">
        <f t="shared" si="26"/>
        <v>1.5652231927334781</v>
      </c>
      <c r="Q80" s="96">
        <f t="shared" si="27"/>
        <v>5.3555921905558877E-2</v>
      </c>
      <c r="R80" s="96">
        <f t="shared" si="28"/>
        <v>0.12269646920084325</v>
      </c>
      <c r="S80" s="96">
        <f t="shared" si="31"/>
        <v>612.03015171417326</v>
      </c>
      <c r="T80" s="96">
        <f t="shared" si="32"/>
        <v>5.2540593111137897</v>
      </c>
      <c r="U80" s="96">
        <f t="shared" si="32"/>
        <v>88.717339038737762</v>
      </c>
      <c r="V80" s="32">
        <f t="shared" si="33"/>
        <v>999.99999999999932</v>
      </c>
      <c r="W80" s="100">
        <f>(cNES*L80+(cNES+cOSEX)*G80+(cNES+cEREX)*H80+(cNES+cHOEX)*I80+(cNES+cNES)*S80+(cNES+cOSEX)*N80+(cNES+cEREX)*O80+(cNES+cHOEX)*P80)/(1+cDR)^((cycle + 0.5)/('Life tables'!$I$2/2))</f>
        <v>177540.81379811067</v>
      </c>
      <c r="X80" s="107">
        <f>((L80+G80+H80+I80+N80+O80+P80+S80)/('Life tables'!$I$2/2))/(1+oDR)^(((cycle + 0.5)/('Life tables'!$I$2/2)))</f>
        <v>33.304260897928174</v>
      </c>
      <c r="Y80" s="31">
        <f>((uNES*L80+ uOCEX*G80+uEREX*H80+uHOEX*I80+uNES*S80+ uOCEX*N80+uEREX*O80+uHOEX*P80)/('Life tables'!$I$2/2))/(1+oDR)^(((cycle + 0.5)/('Life tables'!$I$2/2)))</f>
        <v>21.946311864620906</v>
      </c>
      <c r="Z80" s="100">
        <f t="shared" si="29"/>
        <v>209705.83919627004</v>
      </c>
      <c r="AA80" s="107">
        <f>((L80+G80+H80+I80+N80+O80+P80+S80)/('Life tables'!$I$2/2))</f>
        <v>34.751753418016555</v>
      </c>
      <c r="AB80" s="31">
        <f>((uNES*L80+ uOCEX*G80+uEREX*H80+uHOEX*I80+uNES*S80+ uOCEX*N80+uEREX*O80+uHOEX*P80)/('Life tables'!$I$2/2))</f>
        <v>22.900157451073838</v>
      </c>
    </row>
    <row r="81" spans="1:28" x14ac:dyDescent="0.25">
      <c r="A81" s="4">
        <v>75</v>
      </c>
      <c r="C81" s="105">
        <f>IF(male=0,VLOOKUP((($A$5:$A$1570/'Life tables'!$I$2)*2)+age,lifetable,13,1),IF(male=1,VLOOKUP((($A$5:$A$1570/'Life tables'!$I$2)*2)+age,lifetable,10,1),"error"))</f>
        <v>7.1444713273804972E-5</v>
      </c>
      <c r="F81" s="96">
        <f t="shared" si="17"/>
        <v>223.47739266396221</v>
      </c>
      <c r="G81" s="96">
        <f t="shared" si="18"/>
        <v>22.448771805509075</v>
      </c>
      <c r="H81" s="96">
        <f t="shared" si="19"/>
        <v>1.2820681016672917</v>
      </c>
      <c r="I81" s="96">
        <f t="shared" si="20"/>
        <v>0.5137125633155849</v>
      </c>
      <c r="J81" s="96">
        <f t="shared" si="21"/>
        <v>1.7698423341760326E-2</v>
      </c>
      <c r="K81" s="96">
        <f t="shared" si="22"/>
        <v>0.53680095134034689</v>
      </c>
      <c r="L81" s="96">
        <f t="shared" si="30"/>
        <v>198.67834081878814</v>
      </c>
      <c r="M81" s="96">
        <f t="shared" si="23"/>
        <v>682.55120898618554</v>
      </c>
      <c r="N81" s="96">
        <f t="shared" si="24"/>
        <v>65.731160259580975</v>
      </c>
      <c r="O81" s="96">
        <f t="shared" si="25"/>
        <v>1.5689959820217108</v>
      </c>
      <c r="P81" s="96">
        <f t="shared" si="26"/>
        <v>1.5689959820217108</v>
      </c>
      <c r="Q81" s="96">
        <f t="shared" si="27"/>
        <v>5.3685012254733842E-2</v>
      </c>
      <c r="R81" s="96">
        <f t="shared" si="28"/>
        <v>0.12299221483434392</v>
      </c>
      <c r="S81" s="96">
        <f t="shared" si="31"/>
        <v>613.50537953547212</v>
      </c>
      <c r="T81" s="96">
        <f t="shared" si="32"/>
        <v>5.3254427467102836</v>
      </c>
      <c r="U81" s="96">
        <f t="shared" si="32"/>
        <v>89.377132204912456</v>
      </c>
      <c r="V81" s="32">
        <f t="shared" si="33"/>
        <v>999.99999999999932</v>
      </c>
      <c r="W81" s="100">
        <f>(cNES*L81+(cNES+cOSEX)*G81+(cNES+cEREX)*H81+(cNES+cHOEX)*I81+(cNES+cNES)*S81+(cNES+cOSEX)*N81+(cNES+cEREX)*O81+(cNES+cHOEX)*P81)/(1+cDR)^((cycle + 0.5)/('Life tables'!$I$2/2))</f>
        <v>177183.73702209909</v>
      </c>
      <c r="X81" s="107">
        <f>((L81+G81+H81+I81+N81+O81+P81+S81)/('Life tables'!$I$2/2))/(1+oDR)^(((cycle + 0.5)/('Life tables'!$I$2/2)))</f>
        <v>33.258385658806169</v>
      </c>
      <c r="Y81" s="31">
        <f>((uNES*L81+ uOCEX*G81+uEREX*H81+uHOEX*I81+uNES*S81+ uOCEX*N81+uEREX*O81+uHOEX*P81)/('Life tables'!$I$2/2))/(1+oDR)^(((cycle + 0.5)/('Life tables'!$I$2/2)))</f>
        <v>21.916177749766639</v>
      </c>
      <c r="Z81" s="100">
        <f t="shared" si="29"/>
        <v>209752.33761109412</v>
      </c>
      <c r="AA81" s="107">
        <f>((L81+G81+H81+I81+N81+O81+P81+S81)/('Life tables'!$I$2/2))</f>
        <v>34.723708311136384</v>
      </c>
      <c r="AB81" s="31">
        <f>((uNES*L81+ uOCEX*G81+uEREX*H81+uHOEX*I81+uNES*S81+ uOCEX*N81+uEREX*O81+uHOEX*P81)/('Life tables'!$I$2/2))</f>
        <v>22.881776983556428</v>
      </c>
    </row>
    <row r="82" spans="1:28" x14ac:dyDescent="0.25">
      <c r="A82" s="4">
        <v>76</v>
      </c>
      <c r="C82" s="105">
        <f>IF(male=0,VLOOKUP((($A$5:$A$1570/'Life tables'!$I$2)*2)+age,lifetable,13,1),IF(male=1,VLOOKUP((($A$5:$A$1570/'Life tables'!$I$2)*2)+age,lifetable,10,1),"error"))</f>
        <v>7.1444713273804972E-5</v>
      </c>
      <c r="F82" s="96">
        <f t="shared" si="17"/>
        <v>221.17532828035561</v>
      </c>
      <c r="G82" s="96">
        <f t="shared" si="18"/>
        <v>22.217524620220487</v>
      </c>
      <c r="H82" s="96">
        <f t="shared" si="19"/>
        <v>1.2688613818330203</v>
      </c>
      <c r="I82" s="96">
        <f t="shared" si="20"/>
        <v>0.50842075557913835</v>
      </c>
      <c r="J82" s="96">
        <f t="shared" si="21"/>
        <v>1.751611000108912E-2</v>
      </c>
      <c r="K82" s="96">
        <f t="shared" si="22"/>
        <v>0.53127130766392849</v>
      </c>
      <c r="L82" s="96">
        <f t="shared" si="30"/>
        <v>196.63173410505794</v>
      </c>
      <c r="M82" s="96">
        <f t="shared" si="23"/>
        <v>684.12209676802104</v>
      </c>
      <c r="N82" s="96">
        <f t="shared" si="24"/>
        <v>65.88244015650038</v>
      </c>
      <c r="O82" s="96">
        <f t="shared" si="25"/>
        <v>1.5726070174802338</v>
      </c>
      <c r="P82" s="96">
        <f t="shared" si="26"/>
        <v>1.5726070174802338</v>
      </c>
      <c r="Q82" s="96">
        <f t="shared" si="27"/>
        <v>5.3808568009537802E-2</v>
      </c>
      <c r="R82" s="96">
        <f t="shared" si="28"/>
        <v>0.12327528072742341</v>
      </c>
      <c r="S82" s="96">
        <f t="shared" si="31"/>
        <v>614.91735872782317</v>
      </c>
      <c r="T82" s="96">
        <f t="shared" si="32"/>
        <v>5.3967674247209105</v>
      </c>
      <c r="U82" s="96">
        <f t="shared" si="32"/>
        <v>90.031678793303811</v>
      </c>
      <c r="V82" s="32">
        <f t="shared" si="33"/>
        <v>999.99999999999932</v>
      </c>
      <c r="W82" s="100">
        <f>(cNES*L82+(cNES+cOSEX)*G82+(cNES+cEREX)*H82+(cNES+cHOEX)*I82+(cNES+cNES)*S82+(cNES+cOSEX)*N82+(cNES+cEREX)*O82+(cNES+cHOEX)*P82)/(1+cDR)^((cycle + 0.5)/('Life tables'!$I$2/2))</f>
        <v>176822.23342808234</v>
      </c>
      <c r="X82" s="107">
        <f>((L82+G82+H82+I82+N82+O82+P82+S82)/('Life tables'!$I$2/2))/(1+oDR)^(((cycle + 0.5)/('Life tables'!$I$2/2)))</f>
        <v>33.212746739245304</v>
      </c>
      <c r="Y82" s="31">
        <f>((uNES*L82+ uOCEX*G82+uEREX*H82+uHOEX*I82+uNES*S82+ uOCEX*N82+uEREX*O82+uHOEX*P82)/('Life tables'!$I$2/2))/(1+oDR)^(((cycle + 0.5)/('Life tables'!$I$2/2)))</f>
        <v>21.886195994329587</v>
      </c>
      <c r="Z82" s="100">
        <f t="shared" si="29"/>
        <v>209792.74201120809</v>
      </c>
      <c r="AA82" s="107">
        <f>((L82+G82+H82+I82+N82+O82+P82+S82)/('Life tables'!$I$2/2))</f>
        <v>34.695866696404487</v>
      </c>
      <c r="AB82" s="31">
        <f>((uNES*L82+ uOCEX*G82+uEREX*H82+uHOEX*I82+uNES*S82+ uOCEX*N82+uEREX*O82+uHOEX*P82)/('Life tables'!$I$2/2))</f>
        <v>22.863527207563205</v>
      </c>
    </row>
    <row r="83" spans="1:28" x14ac:dyDescent="0.25">
      <c r="A83" s="4">
        <v>77</v>
      </c>
      <c r="C83" s="105">
        <f>IF(male=0,VLOOKUP((($A$5:$A$1570/'Life tables'!$I$2)*2)+age,lifetable,13,1),IF(male=1,VLOOKUP((($A$5:$A$1570/'Life tables'!$I$2)*2)+age,lifetable,10,1),"error"))</f>
        <v>7.1444713273804972E-5</v>
      </c>
      <c r="F83" s="96">
        <f t="shared" si="17"/>
        <v>218.94658316553154</v>
      </c>
      <c r="G83" s="96">
        <f t="shared" si="18"/>
        <v>21.993642508929874</v>
      </c>
      <c r="H83" s="96">
        <f t="shared" si="19"/>
        <v>1.2560752875243251</v>
      </c>
      <c r="I83" s="96">
        <f t="shared" si="20"/>
        <v>0.50329748851276901</v>
      </c>
      <c r="J83" s="96">
        <f t="shared" si="21"/>
        <v>1.7339603222963466E-2</v>
      </c>
      <c r="K83" s="96">
        <f t="shared" si="22"/>
        <v>0.52591777957918073</v>
      </c>
      <c r="L83" s="96">
        <f t="shared" si="30"/>
        <v>194.65031049776243</v>
      </c>
      <c r="M83" s="96">
        <f t="shared" si="23"/>
        <v>685.62497061644308</v>
      </c>
      <c r="N83" s="96">
        <f t="shared" si="24"/>
        <v>66.027170164271212</v>
      </c>
      <c r="O83" s="96">
        <f t="shared" si="25"/>
        <v>1.5760617077637102</v>
      </c>
      <c r="P83" s="96">
        <f t="shared" si="26"/>
        <v>1.5760617077637102</v>
      </c>
      <c r="Q83" s="96">
        <f t="shared" si="27"/>
        <v>5.3926774233345826E-2</v>
      </c>
      <c r="R83" s="96">
        <f t="shared" si="28"/>
        <v>0.12354609085976292</v>
      </c>
      <c r="S83" s="96">
        <f t="shared" si="31"/>
        <v>616.26820417155136</v>
      </c>
      <c r="T83" s="96">
        <f t="shared" si="32"/>
        <v>5.4680338021772199</v>
      </c>
      <c r="U83" s="96">
        <f t="shared" si="32"/>
        <v>90.681142663742762</v>
      </c>
      <c r="V83" s="32">
        <f t="shared" si="33"/>
        <v>999.99999999999943</v>
      </c>
      <c r="W83" s="100">
        <f>(cNES*L83+(cNES+cOSEX)*G83+(cNES+cEREX)*H83+(cNES+cHOEX)*I83+(cNES+cNES)*S83+(cNES+cOSEX)*N83+(cNES+cEREX)*O83+(cNES+cHOEX)*P83)/(1+cDR)^((cycle + 0.5)/('Life tables'!$I$2/2))</f>
        <v>176456.50912163904</v>
      </c>
      <c r="X83" s="107">
        <f>((L83+G83+H83+I83+N83+O83+P83+S83)/('Life tables'!$I$2/2))/(1+oDR)^(((cycle + 0.5)/('Life tables'!$I$2/2)))</f>
        <v>33.167337743452222</v>
      </c>
      <c r="Y83" s="31">
        <f>((uNES*L83+ uOCEX*G83+uEREX*H83+uHOEX*I83+uNES*S83+ uOCEX*N83+uEREX*O83+uHOEX*P83)/('Life tables'!$I$2/2))/(1+oDR)^(((cycle + 0.5)/('Life tables'!$I$2/2)))</f>
        <v>21.856362497799175</v>
      </c>
      <c r="Z83" s="100">
        <f t="shared" si="29"/>
        <v>209827.25822518195</v>
      </c>
      <c r="AA83" s="107">
        <f>((L83+G83+H83+I83+N83+O83+P83+S83)/('Life tables'!$I$2/2))</f>
        <v>34.668222271261456</v>
      </c>
      <c r="AB83" s="31">
        <f>((uNES*L83+ uOCEX*G83+uEREX*H83+uHOEX*I83+uNES*S83+ uOCEX*N83+uEREX*O83+uHOEX*P83)/('Life tables'!$I$2/2))</f>
        <v>22.845404083255119</v>
      </c>
    </row>
    <row r="84" spans="1:28" x14ac:dyDescent="0.25">
      <c r="A84" s="4">
        <v>78</v>
      </c>
      <c r="C84" s="105">
        <f>IF(male=0,VLOOKUP((($A$5:$A$1570/'Life tables'!$I$2)*2)+age,lifetable,13,1),IF(male=1,VLOOKUP((($A$5:$A$1570/'Life tables'!$I$2)*2)+age,lifetable,10,1),"error"))</f>
        <v>7.1444713273804972E-5</v>
      </c>
      <c r="F84" s="96">
        <f t="shared" si="17"/>
        <v>216.78871844860367</v>
      </c>
      <c r="G84" s="96">
        <f t="shared" si="18"/>
        <v>21.776880481952439</v>
      </c>
      <c r="H84" s="96">
        <f t="shared" si="19"/>
        <v>1.2436958271757497</v>
      </c>
      <c r="I84" s="96">
        <f t="shared" si="20"/>
        <v>0.49833715582852239</v>
      </c>
      <c r="J84" s="96">
        <f t="shared" si="21"/>
        <v>1.7168709859571384E-2</v>
      </c>
      <c r="K84" s="96">
        <f t="shared" si="22"/>
        <v>0.52073450882815497</v>
      </c>
      <c r="L84" s="96">
        <f t="shared" si="30"/>
        <v>192.73190176495925</v>
      </c>
      <c r="M84" s="96">
        <f t="shared" si="23"/>
        <v>687.06210508547576</v>
      </c>
      <c r="N84" s="96">
        <f t="shared" si="24"/>
        <v>66.165569327374101</v>
      </c>
      <c r="O84" s="96">
        <f t="shared" si="25"/>
        <v>1.5793652814411878</v>
      </c>
      <c r="P84" s="96">
        <f t="shared" si="26"/>
        <v>1.5793652814411878</v>
      </c>
      <c r="Q84" s="96">
        <f t="shared" si="27"/>
        <v>5.4039809827695323E-2</v>
      </c>
      <c r="R84" s="96">
        <f t="shared" si="28"/>
        <v>0.12380505509429068</v>
      </c>
      <c r="S84" s="96">
        <f t="shared" si="31"/>
        <v>617.55996033029726</v>
      </c>
      <c r="T84" s="96">
        <f t="shared" si="32"/>
        <v>5.5392423218644868</v>
      </c>
      <c r="U84" s="96">
        <f t="shared" si="32"/>
        <v>91.325682227665212</v>
      </c>
      <c r="V84" s="32">
        <f t="shared" si="33"/>
        <v>999.99999999999932</v>
      </c>
      <c r="W84" s="100">
        <f>(cNES*L84+(cNES+cOSEX)*G84+(cNES+cEREX)*H84+(cNES+cHOEX)*I84+(cNES+cNES)*S84+(cNES+cOSEX)*N84+(cNES+cEREX)*O84+(cNES+cHOEX)*P84)/(1+cDR)^((cycle + 0.5)/('Life tables'!$I$2/2))</f>
        <v>176086.76276016023</v>
      </c>
      <c r="X84" s="107">
        <f>((L84+G84+H84+I84+N84+O84+P84+S84)/('Life tables'!$I$2/2))/(1+oDR)^(((cycle + 0.5)/('Life tables'!$I$2/2)))</f>
        <v>33.122152490148011</v>
      </c>
      <c r="Y84" s="31">
        <f>((uNES*L84+ uOCEX*G84+uEREX*H84+uHOEX*I84+uNES*S84+ uOCEX*N84+uEREX*O84+uHOEX*P84)/('Life tables'!$I$2/2))/(1+oDR)^(((cycle + 0.5)/('Life tables'!$I$2/2)))</f>
        <v>21.826673297160706</v>
      </c>
      <c r="Z84" s="100">
        <f t="shared" si="29"/>
        <v>209856.08522702745</v>
      </c>
      <c r="AA84" s="107">
        <f>((L84+G84+H84+I84+N84+O84+P84+S84)/('Life tables'!$I$2/2))</f>
        <v>34.640768942673681</v>
      </c>
      <c r="AB84" s="31">
        <f>((uNES*L84+ uOCEX*G84+uEREX*H84+uHOEX*I84+uNES*S84+ uOCEX*N84+uEREX*O84+uHOEX*P84)/('Life tables'!$I$2/2))</f>
        <v>22.827403705090266</v>
      </c>
    </row>
    <row r="85" spans="1:28" x14ac:dyDescent="0.25">
      <c r="A85" s="4">
        <v>79</v>
      </c>
      <c r="C85" s="105">
        <f>IF(male=0,VLOOKUP((($A$5:$A$1570/'Life tables'!$I$2)*2)+age,lifetable,13,1),IF(male=1,VLOOKUP((($A$5:$A$1570/'Life tables'!$I$2)*2)+age,lifetable,10,1),"error"))</f>
        <v>7.5517960799631467E-5</v>
      </c>
      <c r="F85" s="96">
        <f t="shared" si="17"/>
        <v>214.69937645469375</v>
      </c>
      <c r="G85" s="96">
        <f t="shared" si="18"/>
        <v>21.567001705912311</v>
      </c>
      <c r="H85" s="96">
        <f t="shared" si="19"/>
        <v>1.231709475035452</v>
      </c>
      <c r="I85" s="96">
        <f t="shared" si="20"/>
        <v>0.49353433788555356</v>
      </c>
      <c r="J85" s="96">
        <f t="shared" si="21"/>
        <v>1.7972641978837529E-2</v>
      </c>
      <c r="K85" s="96">
        <f t="shared" si="22"/>
        <v>0.5157158321887122</v>
      </c>
      <c r="L85" s="96">
        <f t="shared" si="30"/>
        <v>190.87344246169289</v>
      </c>
      <c r="M85" s="96">
        <f t="shared" si="23"/>
        <v>688.43569899577585</v>
      </c>
      <c r="N85" s="96">
        <f t="shared" si="24"/>
        <v>66.297849397002324</v>
      </c>
      <c r="O85" s="96">
        <f t="shared" si="25"/>
        <v>1.5825227929917005</v>
      </c>
      <c r="P85" s="96">
        <f t="shared" si="26"/>
        <v>1.5825227929917005</v>
      </c>
      <c r="Q85" s="96">
        <f t="shared" si="27"/>
        <v>5.7234956310183924E-2</v>
      </c>
      <c r="R85" s="96">
        <f t="shared" si="28"/>
        <v>0.12405256964717193</v>
      </c>
      <c r="S85" s="96">
        <f t="shared" si="31"/>
        <v>618.79151648683273</v>
      </c>
      <c r="T85" s="96">
        <f t="shared" si="32"/>
        <v>5.6144499201535085</v>
      </c>
      <c r="U85" s="96">
        <f t="shared" si="32"/>
        <v>91.965450629501092</v>
      </c>
      <c r="V85" s="32">
        <f t="shared" si="33"/>
        <v>999.99999999999932</v>
      </c>
      <c r="W85" s="100">
        <f>(cNES*L85+(cNES+cOSEX)*G85+(cNES+cEREX)*H85+(cNES+cHOEX)*I85+(cNES+cNES)*S85+(cNES+cOSEX)*N85+(cNES+cEREX)*O85+(cNES+cHOEX)*P85)/(1+cDR)^((cycle + 0.5)/('Life tables'!$I$2/2))</f>
        <v>175712.51047574758</v>
      </c>
      <c r="X85" s="107">
        <f>((L85+G85+H85+I85+N85+O85+P85+S85)/('Life tables'!$I$2/2))/(1+oDR)^(((cycle + 0.5)/('Life tables'!$I$2/2)))</f>
        <v>33.077036319303382</v>
      </c>
      <c r="Y85" s="31">
        <f>((uNES*L85+ uOCEX*G85+uEREX*H85+uHOEX*I85+uNES*S85+ uOCEX*N85+uEREX*O85+uHOEX*P85)/('Life tables'!$I$2/2))/(1+oDR)^(((cycle + 0.5)/('Life tables'!$I$2/2)))</f>
        <v>21.797024942618673</v>
      </c>
      <c r="Z85" s="100">
        <f t="shared" si="29"/>
        <v>209878.6087072971</v>
      </c>
      <c r="AA85" s="107">
        <f>((L85+G85+H85+I85+N85+O85+P85+S85)/('Life tables'!$I$2/2))</f>
        <v>34.61334522822262</v>
      </c>
      <c r="AB85" s="31">
        <f>((uNES*L85+ uOCEX*G85+uEREX*H85+uHOEX*I85+uNES*S85+ uOCEX*N85+uEREX*O85+uHOEX*P85)/('Life tables'!$I$2/2))</f>
        <v>22.809418050756275</v>
      </c>
    </row>
    <row r="86" spans="1:28" x14ac:dyDescent="0.25">
      <c r="A86" s="4">
        <v>80</v>
      </c>
      <c r="C86" s="105">
        <f>IF(male=0,VLOOKUP((($A$5:$A$1570/'Life tables'!$I$2)*2)+age,lifetable,13,1),IF(male=1,VLOOKUP((($A$5:$A$1570/'Life tables'!$I$2)*2)+age,lifetable,10,1),"error"))</f>
        <v>7.5517960799631467E-5</v>
      </c>
      <c r="F86" s="96">
        <f t="shared" si="17"/>
        <v>212.67531551158893</v>
      </c>
      <c r="G86" s="96">
        <f t="shared" si="18"/>
        <v>21.363680548051271</v>
      </c>
      <c r="H86" s="96">
        <f t="shared" si="19"/>
        <v>1.2200976339447187</v>
      </c>
      <c r="I86" s="96">
        <f t="shared" si="20"/>
        <v>0.48888158297824696</v>
      </c>
      <c r="J86" s="96">
        <f t="shared" si="21"/>
        <v>1.7803206355527987E-2</v>
      </c>
      <c r="K86" s="96">
        <f t="shared" si="22"/>
        <v>0.51085396304446606</v>
      </c>
      <c r="L86" s="96">
        <f t="shared" si="30"/>
        <v>189.0739985772147</v>
      </c>
      <c r="M86" s="96">
        <f t="shared" si="23"/>
        <v>689.74478393875575</v>
      </c>
      <c r="N86" s="96">
        <f t="shared" si="24"/>
        <v>66.423917113310708</v>
      </c>
      <c r="O86" s="96">
        <f t="shared" si="25"/>
        <v>1.5855320163124114</v>
      </c>
      <c r="P86" s="96">
        <f t="shared" si="26"/>
        <v>1.5855320163124114</v>
      </c>
      <c r="Q86" s="96">
        <f t="shared" si="27"/>
        <v>5.7343790613267089E-2</v>
      </c>
      <c r="R86" s="96">
        <f t="shared" si="28"/>
        <v>0.1242884600161635</v>
      </c>
      <c r="S86" s="96">
        <f t="shared" si="31"/>
        <v>619.96817054219082</v>
      </c>
      <c r="T86" s="96">
        <f t="shared" si="32"/>
        <v>5.6895969171223033</v>
      </c>
      <c r="U86" s="96">
        <f t="shared" si="32"/>
        <v>92.60059305256172</v>
      </c>
      <c r="V86" s="32">
        <f t="shared" si="33"/>
        <v>999.99999999999943</v>
      </c>
      <c r="W86" s="100">
        <f>(cNES*L86+(cNES+cOSEX)*G86+(cNES+cEREX)*H86+(cNES+cHOEX)*I86+(cNES+cNES)*S86+(cNES+cOSEX)*N86+(cNES+cEREX)*O86+(cNES+cHOEX)*P86)/(1+cDR)^((cycle + 0.5)/('Life tables'!$I$2/2))</f>
        <v>175334.5011373992</v>
      </c>
      <c r="X86" s="107">
        <f>((L86+G86+H86+I86+N86+O86+P86+S86)/('Life tables'!$I$2/2))/(1+oDR)^(((cycle + 0.5)/('Life tables'!$I$2/2)))</f>
        <v>33.032132549483443</v>
      </c>
      <c r="Y86" s="31">
        <f>((uNES*L86+ uOCEX*G86+uEREX*H86+uHOEX*I86+uNES*S86+ uOCEX*N86+uEREX*O86+uHOEX*P86)/('Life tables'!$I$2/2))/(1+oDR)^(((cycle + 0.5)/('Life tables'!$I$2/2)))</f>
        <v>21.767515260791452</v>
      </c>
      <c r="Z86" s="100">
        <f t="shared" si="29"/>
        <v>209895.68475442549</v>
      </c>
      <c r="AA86" s="107">
        <f>((L86+G86+H86+I86+N86+O86+P86+S86)/('Life tables'!$I$2/2))</f>
        <v>34.586101272860368</v>
      </c>
      <c r="AB86" s="31">
        <f>((uNES*L86+ uOCEX*G86+uEREX*H86+uHOEX*I86+uNES*S86+ uOCEX*N86+uEREX*O86+uHOEX*P86)/('Life tables'!$I$2/2))</f>
        <v>22.791549596153455</v>
      </c>
    </row>
    <row r="87" spans="1:28" x14ac:dyDescent="0.25">
      <c r="A87" s="4">
        <v>81</v>
      </c>
      <c r="C87" s="105">
        <f>IF(male=0,VLOOKUP((($A$5:$A$1570/'Life tables'!$I$2)*2)+age,lifetable,13,1),IF(male=1,VLOOKUP((($A$5:$A$1570/'Life tables'!$I$2)*2)+age,lifetable,10,1),"error"))</f>
        <v>7.5517960799631467E-5</v>
      </c>
      <c r="F87" s="96">
        <f t="shared" si="17"/>
        <v>210.71531270338511</v>
      </c>
      <c r="G87" s="96">
        <f t="shared" si="18"/>
        <v>21.166794163907323</v>
      </c>
      <c r="H87" s="96">
        <f t="shared" si="19"/>
        <v>1.2088532881537557</v>
      </c>
      <c r="I87" s="96">
        <f t="shared" si="20"/>
        <v>0.48437607996201054</v>
      </c>
      <c r="J87" s="96">
        <f t="shared" si="21"/>
        <v>1.76391330855863E-2</v>
      </c>
      <c r="K87" s="96">
        <f t="shared" si="22"/>
        <v>0.50614596390624622</v>
      </c>
      <c r="L87" s="96">
        <f t="shared" si="30"/>
        <v>187.33150407437017</v>
      </c>
      <c r="M87" s="96">
        <f t="shared" si="23"/>
        <v>690.99449732693017</v>
      </c>
      <c r="N87" s="96">
        <f t="shared" si="24"/>
        <v>66.544267220255279</v>
      </c>
      <c r="O87" s="96">
        <f t="shared" si="25"/>
        <v>1.5884047608902678</v>
      </c>
      <c r="P87" s="96">
        <f t="shared" si="26"/>
        <v>1.5884047608902678</v>
      </c>
      <c r="Q87" s="96">
        <f t="shared" si="27"/>
        <v>5.7447688902209318E-2</v>
      </c>
      <c r="R87" s="96">
        <f t="shared" si="28"/>
        <v>0.12451365193655876</v>
      </c>
      <c r="S87" s="96">
        <f t="shared" si="31"/>
        <v>621.09145924405561</v>
      </c>
      <c r="T87" s="96">
        <f t="shared" si="32"/>
        <v>5.7646837391100991</v>
      </c>
      <c r="U87" s="96">
        <f t="shared" si="32"/>
        <v>93.231252668404522</v>
      </c>
      <c r="V87" s="32">
        <f t="shared" si="33"/>
        <v>999.99999999999932</v>
      </c>
      <c r="W87" s="100">
        <f>(cNES*L87+(cNES+cOSEX)*G87+(cNES+cEREX)*H87+(cNES+cHOEX)*I87+(cNES+cNES)*S87+(cNES+cOSEX)*N87+(cNES+cEREX)*O87+(cNES+cHOEX)*P87)/(1+cDR)^((cycle + 0.5)/('Life tables'!$I$2/2))</f>
        <v>174953.0270655122</v>
      </c>
      <c r="X87" s="107">
        <f>((L87+G87+H87+I87+N87+O87+P87+S87)/('Life tables'!$I$2/2))/(1+oDR)^(((cycle + 0.5)/('Life tables'!$I$2/2)))</f>
        <v>32.987435597469918</v>
      </c>
      <c r="Y87" s="31">
        <f>((uNES*L87+ uOCEX*G87+uEREX*H87+uHOEX*I87+uNES*S87+ uOCEX*N87+uEREX*O87+uHOEX*P87)/('Life tables'!$I$2/2))/(1+oDR)^(((cycle + 0.5)/('Life tables'!$I$2/2)))</f>
        <v>21.738139030173532</v>
      </c>
      <c r="Z87" s="100">
        <f t="shared" si="29"/>
        <v>209907.6295397396</v>
      </c>
      <c r="AA87" s="107">
        <f>((L87+G87+H87+I87+N87+O87+P87+S87)/('Life tables'!$I$2/2))</f>
        <v>34.559031568726894</v>
      </c>
      <c r="AB87" s="31">
        <f>((uNES*L87+ uOCEX*G87+uEREX*H87+uHOEX*I87+uNES*S87+ uOCEX*N87+uEREX*O87+uHOEX*P87)/('Life tables'!$I$2/2))</f>
        <v>22.77379309371841</v>
      </c>
    </row>
    <row r="88" spans="1:28" x14ac:dyDescent="0.25">
      <c r="A88" s="4">
        <v>82</v>
      </c>
      <c r="C88" s="105">
        <f>IF(male=0,VLOOKUP((($A$5:$A$1570/'Life tables'!$I$2)*2)+age,lifetable,13,1),IF(male=1,VLOOKUP((($A$5:$A$1570/'Life tables'!$I$2)*2)+age,lifetable,10,1),"error"))</f>
        <v>7.5517960799631467E-5</v>
      </c>
      <c r="F88" s="96">
        <f t="shared" si="17"/>
        <v>208.81723723481068</v>
      </c>
      <c r="G88" s="96">
        <f t="shared" si="18"/>
        <v>20.976128510635927</v>
      </c>
      <c r="H88" s="96">
        <f t="shared" si="19"/>
        <v>1.1979642134969932</v>
      </c>
      <c r="I88" s="96">
        <f t="shared" si="20"/>
        <v>0.48001293072930951</v>
      </c>
      <c r="J88" s="96">
        <f t="shared" si="21"/>
        <v>1.7480243798580371E-2</v>
      </c>
      <c r="K88" s="96">
        <f t="shared" si="22"/>
        <v>0.501586716525109</v>
      </c>
      <c r="L88" s="96">
        <f t="shared" si="30"/>
        <v>185.64406461962477</v>
      </c>
      <c r="M88" s="96">
        <f t="shared" si="23"/>
        <v>692.18682635767402</v>
      </c>
      <c r="N88" s="96">
        <f t="shared" si="24"/>
        <v>66.659091089248776</v>
      </c>
      <c r="O88" s="96">
        <f t="shared" si="25"/>
        <v>1.5911455947410547</v>
      </c>
      <c r="P88" s="96">
        <f t="shared" si="26"/>
        <v>1.5911455947410547</v>
      </c>
      <c r="Q88" s="96">
        <f t="shared" si="27"/>
        <v>5.7546816388017411E-2</v>
      </c>
      <c r="R88" s="96">
        <f t="shared" si="28"/>
        <v>0.12472850349109675</v>
      </c>
      <c r="S88" s="96">
        <f t="shared" si="31"/>
        <v>622.16316875906409</v>
      </c>
      <c r="T88" s="96">
        <f t="shared" si="32"/>
        <v>5.8397107992966966</v>
      </c>
      <c r="U88" s="96">
        <f t="shared" si="32"/>
        <v>93.857567888420732</v>
      </c>
      <c r="V88" s="32">
        <f t="shared" si="33"/>
        <v>999.99999999999943</v>
      </c>
      <c r="W88" s="100">
        <f>(cNES*L88+(cNES+cOSEX)*G88+(cNES+cEREX)*H88+(cNES+cHOEX)*I88+(cNES+cNES)*S88+(cNES+cOSEX)*N88+(cNES+cEREX)*O88+(cNES+cHOEX)*P88)/(1+cDR)^((cycle + 0.5)/('Life tables'!$I$2/2))</f>
        <v>174568.25972091081</v>
      </c>
      <c r="X88" s="107">
        <f>((L88+G88+H88+I88+N88+O88+P88+S88)/('Life tables'!$I$2/2))/(1+oDR)^(((cycle + 0.5)/('Life tables'!$I$2/2)))</f>
        <v>32.942940067069834</v>
      </c>
      <c r="Y88" s="31">
        <f>((uNES*L88+ uOCEX*G88+uEREX*H88+uHOEX*I88+uNES*S88+ uOCEX*N88+uEREX*O88+uHOEX*P88)/('Life tables'!$I$2/2))/(1+oDR)^(((cycle + 0.5)/('Life tables'!$I$2/2)))</f>
        <v>21.708892790948894</v>
      </c>
      <c r="Z88" s="100">
        <f t="shared" si="29"/>
        <v>209914.61689257456</v>
      </c>
      <c r="AA88" s="107">
        <f>((L88+G88+H88+I88+N88+O88+P88+S88)/('Life tables'!$I$2/2))</f>
        <v>34.53213079104853</v>
      </c>
      <c r="AB88" s="31">
        <f>((uNES*L88+ uOCEX*G88+uEREX*H88+uHOEX*I88+uNES*S88+ uOCEX*N88+uEREX*O88+uHOEX*P88)/('Life tables'!$I$2/2))</f>
        <v>22.756145130326768</v>
      </c>
    </row>
    <row r="89" spans="1:28" x14ac:dyDescent="0.25">
      <c r="A89" s="4">
        <v>83</v>
      </c>
      <c r="C89" s="105">
        <f>IF(male=0,VLOOKUP((($A$5:$A$1570/'Life tables'!$I$2)*2)+age,lifetable,13,1),IF(male=1,VLOOKUP((($A$5:$A$1570/'Life tables'!$I$2)*2)+age,lifetable,10,1),"error"))</f>
        <v>7.5517960799631467E-5</v>
      </c>
      <c r="F89" s="96">
        <f t="shared" si="17"/>
        <v>206.97902925911592</v>
      </c>
      <c r="G89" s="96">
        <f t="shared" si="18"/>
        <v>20.791476672320055</v>
      </c>
      <c r="H89" s="96">
        <f t="shared" si="19"/>
        <v>1.1874185928336434</v>
      </c>
      <c r="I89" s="96">
        <f t="shared" si="20"/>
        <v>0.47578740026358923</v>
      </c>
      <c r="J89" s="96">
        <f t="shared" si="21"/>
        <v>1.732636606323084E-2</v>
      </c>
      <c r="K89" s="96">
        <f t="shared" si="22"/>
        <v>0.49717127307308112</v>
      </c>
      <c r="L89" s="96">
        <f t="shared" si="30"/>
        <v>184.00984895456233</v>
      </c>
      <c r="M89" s="96">
        <f t="shared" si="23"/>
        <v>693.32369205316627</v>
      </c>
      <c r="N89" s="96">
        <f t="shared" si="24"/>
        <v>66.768573718889144</v>
      </c>
      <c r="O89" s="96">
        <f t="shared" si="25"/>
        <v>1.5937589337621298</v>
      </c>
      <c r="P89" s="96">
        <f t="shared" si="26"/>
        <v>1.5937589337621298</v>
      </c>
      <c r="Q89" s="96">
        <f t="shared" si="27"/>
        <v>5.7641332780044963E-2</v>
      </c>
      <c r="R89" s="96">
        <f t="shared" si="28"/>
        <v>0.12493336083808684</v>
      </c>
      <c r="S89" s="96">
        <f t="shared" si="31"/>
        <v>623.18502577313473</v>
      </c>
      <c r="T89" s="96">
        <f t="shared" si="32"/>
        <v>5.9146784981399723</v>
      </c>
      <c r="U89" s="96">
        <f t="shared" si="32"/>
        <v>94.479672522331896</v>
      </c>
      <c r="V89" s="32">
        <f t="shared" si="33"/>
        <v>999.99999999999955</v>
      </c>
      <c r="W89" s="100">
        <f>(cNES*L89+(cNES+cOSEX)*G89+(cNES+cEREX)*H89+(cNES+cHOEX)*I89+(cNES+cNES)*S89+(cNES+cOSEX)*N89+(cNES+cEREX)*O89+(cNES+cHOEX)*P89)/(1+cDR)^((cycle + 0.5)/('Life tables'!$I$2/2))</f>
        <v>174180.36434505446</v>
      </c>
      <c r="X89" s="107">
        <f>((L89+G89+H89+I89+N89+O89+P89+S89)/('Life tables'!$I$2/2))/(1+oDR)^(((cycle + 0.5)/('Life tables'!$I$2/2)))</f>
        <v>32.898640742787109</v>
      </c>
      <c r="Y89" s="31">
        <f>((uNES*L89+ uOCEX*G89+uEREX*H89+uHOEX*I89+uNES*S89+ uOCEX*N89+uEREX*O89+uHOEX*P89)/('Life tables'!$I$2/2))/(1+oDR)^(((cycle + 0.5)/('Life tables'!$I$2/2)))</f>
        <v>21.679773199121854</v>
      </c>
      <c r="Z89" s="100">
        <f t="shared" si="29"/>
        <v>209916.81485226555</v>
      </c>
      <c r="AA89" s="107">
        <f>((L89+G89+H89+I89+N89+O89+P89+S89)/('Life tables'!$I$2/2))</f>
        <v>34.505393792041787</v>
      </c>
      <c r="AB89" s="31">
        <f>((uNES*L89+ uOCEX*G89+uEREX*H89+uHOEX*I89+uNES*S89+ uOCEX*N89+uEREX*O89+uHOEX*P89)/('Life tables'!$I$2/2))</f>
        <v>22.738602406297417</v>
      </c>
    </row>
    <row r="90" spans="1:28" x14ac:dyDescent="0.25">
      <c r="A90" s="4">
        <v>84</v>
      </c>
      <c r="C90" s="105">
        <f>IF(male=0,VLOOKUP((($A$5:$A$1570/'Life tables'!$I$2)*2)+age,lifetable,13,1),IF(male=1,VLOOKUP((($A$5:$A$1570/'Life tables'!$I$2)*2)+age,lifetable,10,1),"error"))</f>
        <v>7.5517960799631467E-5</v>
      </c>
      <c r="F90" s="96">
        <f t="shared" si="17"/>
        <v>205.19869751567262</v>
      </c>
      <c r="G90" s="96">
        <f t="shared" si="18"/>
        <v>20.612638622662125</v>
      </c>
      <c r="H90" s="96">
        <f t="shared" si="19"/>
        <v>1.1772050024948366</v>
      </c>
      <c r="I90" s="96">
        <f t="shared" si="20"/>
        <v>0.47169491120877194</v>
      </c>
      <c r="J90" s="96">
        <f t="shared" si="21"/>
        <v>1.7177333189652751E-2</v>
      </c>
      <c r="K90" s="96">
        <f t="shared" si="22"/>
        <v>0.49289485046858605</v>
      </c>
      <c r="L90" s="96">
        <f t="shared" si="30"/>
        <v>182.42708679564865</v>
      </c>
      <c r="M90" s="96">
        <f t="shared" si="23"/>
        <v>694.40695146385519</v>
      </c>
      <c r="N90" s="96">
        <f t="shared" si="24"/>
        <v>66.872893947158104</v>
      </c>
      <c r="O90" s="96">
        <f t="shared" si="25"/>
        <v>1.5962490467975792</v>
      </c>
      <c r="P90" s="96">
        <f t="shared" si="26"/>
        <v>1.5962490467975792</v>
      </c>
      <c r="Q90" s="96">
        <f t="shared" si="27"/>
        <v>5.7731392469183428E-2</v>
      </c>
      <c r="R90" s="96">
        <f t="shared" si="28"/>
        <v>0.12512855860846173</v>
      </c>
      <c r="S90" s="96">
        <f t="shared" si="31"/>
        <v>624.1586994720243</v>
      </c>
      <c r="T90" s="96">
        <f t="shared" si="32"/>
        <v>5.9895872237988081</v>
      </c>
      <c r="U90" s="96">
        <f t="shared" si="32"/>
        <v>95.09769593140895</v>
      </c>
      <c r="V90" s="32">
        <f t="shared" si="33"/>
        <v>999.99999999999966</v>
      </c>
      <c r="W90" s="100">
        <f>(cNES*L90+(cNES+cOSEX)*G90+(cNES+cEREX)*H90+(cNES+cHOEX)*I90+(cNES+cNES)*S90+(cNES+cOSEX)*N90+(cNES+cEREX)*O90+(cNES+cHOEX)*P90)/(1+cDR)^((cycle + 0.5)/('Life tables'!$I$2/2))</f>
        <v>173789.50018095254</v>
      </c>
      <c r="X90" s="107">
        <f>((L90+G90+H90+I90+N90+O90+P90+S90)/('Life tables'!$I$2/2))/(1+oDR)^(((cycle + 0.5)/('Life tables'!$I$2/2)))</f>
        <v>32.854532583708611</v>
      </c>
      <c r="Y90" s="31">
        <f>((uNES*L90+ uOCEX*G90+uEREX*H90+uHOEX*I90+uNES*S90+ uOCEX*N90+uEREX*O90+uHOEX*P90)/('Life tables'!$I$2/2))/(1+oDR)^(((cycle + 0.5)/('Life tables'!$I$2/2)))</f>
        <v>21.650777022598209</v>
      </c>
      <c r="Z90" s="100">
        <f t="shared" si="29"/>
        <v>209914.38586094091</v>
      </c>
      <c r="AA90" s="107">
        <f>((L90+G90+H90+I90+N90+O90+P90+S90)/('Life tables'!$I$2/2))</f>
        <v>34.478815595020301</v>
      </c>
      <c r="AB90" s="31">
        <f>((uNES*L90+ uOCEX*G90+uEREX*H90+uHOEX*I90+uNES*S90+ uOCEX*N90+uEREX*O90+uHOEX*P90)/('Life tables'!$I$2/2))</f>
        <v>22.721161731615251</v>
      </c>
    </row>
    <row r="91" spans="1:28" x14ac:dyDescent="0.25">
      <c r="A91" s="4">
        <v>85</v>
      </c>
      <c r="C91" s="105">
        <f>IF(male=0,VLOOKUP((($A$5:$A$1570/'Life tables'!$I$2)*2)+age,lifetable,13,1),IF(male=1,VLOOKUP((($A$5:$A$1570/'Life tables'!$I$2)*2)+age,lifetable,10,1),"error"))</f>
        <v>7.5517960799631467E-5</v>
      </c>
      <c r="F91" s="96">
        <f t="shared" si="17"/>
        <v>203.47431704623585</v>
      </c>
      <c r="G91" s="96">
        <f t="shared" si="18"/>
        <v>20.439420995577713</v>
      </c>
      <c r="H91" s="96">
        <f t="shared" si="19"/>
        <v>1.1673123991820387</v>
      </c>
      <c r="I91" s="96">
        <f t="shared" si="20"/>
        <v>0.46773103861957588</v>
      </c>
      <c r="J91" s="96">
        <f t="shared" si="21"/>
        <v>1.7032984038182226E-2</v>
      </c>
      <c r="K91" s="96">
        <f t="shared" si="22"/>
        <v>0.48875282489082106</v>
      </c>
      <c r="L91" s="96">
        <f t="shared" si="30"/>
        <v>180.89406680392753</v>
      </c>
      <c r="M91" s="96">
        <f t="shared" si="23"/>
        <v>695.43839979855602</v>
      </c>
      <c r="N91" s="96">
        <f t="shared" si="24"/>
        <v>66.972224656554104</v>
      </c>
      <c r="O91" s="96">
        <f t="shared" si="25"/>
        <v>1.5986200605347203</v>
      </c>
      <c r="P91" s="96">
        <f t="shared" si="26"/>
        <v>1.5986200605347203</v>
      </c>
      <c r="Q91" s="96">
        <f t="shared" si="27"/>
        <v>5.7817144704953478E-2</v>
      </c>
      <c r="R91" s="96">
        <f t="shared" si="28"/>
        <v>0.12531442028961012</v>
      </c>
      <c r="S91" s="96">
        <f t="shared" si="31"/>
        <v>625.08580345593793</v>
      </c>
      <c r="T91" s="96">
        <f t="shared" si="32"/>
        <v>6.0644373525419439</v>
      </c>
      <c r="U91" s="96">
        <f t="shared" si="32"/>
        <v>95.711763176589386</v>
      </c>
      <c r="V91" s="32">
        <f t="shared" si="33"/>
        <v>999.99999999999955</v>
      </c>
      <c r="W91" s="100">
        <f>(cNES*L91+(cNES+cOSEX)*G91+(cNES+cEREX)*H91+(cNES+cHOEX)*I91+(cNES+cNES)*S91+(cNES+cOSEX)*N91+(cNES+cEREX)*O91+(cNES+cHOEX)*P91)/(1+cDR)^((cycle + 0.5)/('Life tables'!$I$2/2))</f>
        <v>173395.82068624548</v>
      </c>
      <c r="X91" s="107">
        <f>((L91+G91+H91+I91+N91+O91+P91+S91)/('Life tables'!$I$2/2))/(1+oDR)^(((cycle + 0.5)/('Life tables'!$I$2/2)))</f>
        <v>32.810610717596951</v>
      </c>
      <c r="Y91" s="31">
        <f>((uNES*L91+ uOCEX*G91+uEREX*H91+uHOEX*I91+uNES*S91+ uOCEX*N91+uEREX*O91+uHOEX*P91)/('Life tables'!$I$2/2))/(1+oDR)^(((cycle + 0.5)/('Life tables'!$I$2/2)))</f>
        <v>21.621901137399071</v>
      </c>
      <c r="Z91" s="100">
        <f t="shared" si="29"/>
        <v>209907.48694989586</v>
      </c>
      <c r="AA91" s="107">
        <f>((L91+G91+H91+I91+N91+O91+P91+S91)/('Life tables'!$I$2/2))</f>
        <v>34.452391388697919</v>
      </c>
      <c r="AB91" s="31">
        <f>((uNES*L91+ uOCEX*G91+uEREX*H91+uHOEX*I91+uNES*S91+ uOCEX*N91+uEREX*O91+uHOEX*P91)/('Life tables'!$I$2/2))</f>
        <v>22.703820022279789</v>
      </c>
    </row>
    <row r="92" spans="1:28" x14ac:dyDescent="0.25">
      <c r="A92" s="4">
        <v>86</v>
      </c>
      <c r="C92" s="105">
        <f>IF(male=0,VLOOKUP((($A$5:$A$1570/'Life tables'!$I$2)*2)+age,lifetable,13,1),IF(male=1,VLOOKUP((($A$5:$A$1570/'Life tables'!$I$2)*2)+age,lifetable,10,1),"error"))</f>
        <v>7.5517960799631467E-5</v>
      </c>
      <c r="F92" s="96">
        <f t="shared" si="17"/>
        <v>201.80402698724794</v>
      </c>
      <c r="G92" s="96">
        <f t="shared" si="18"/>
        <v>20.271636863427883</v>
      </c>
      <c r="H92" s="96">
        <f t="shared" si="19"/>
        <v>1.1577301073017123</v>
      </c>
      <c r="I92" s="96">
        <f t="shared" si="20"/>
        <v>0.46389150488663383</v>
      </c>
      <c r="J92" s="96">
        <f t="shared" si="21"/>
        <v>1.6893162834568549E-2</v>
      </c>
      <c r="K92" s="96">
        <f t="shared" si="22"/>
        <v>0.48474072647678929</v>
      </c>
      <c r="L92" s="96">
        <f t="shared" si="30"/>
        <v>179.40913462232035</v>
      </c>
      <c r="M92" s="96">
        <f t="shared" si="23"/>
        <v>696.41977248362025</v>
      </c>
      <c r="N92" s="96">
        <f t="shared" si="24"/>
        <v>67.066732972394817</v>
      </c>
      <c r="O92" s="96">
        <f t="shared" si="25"/>
        <v>1.600875964237563</v>
      </c>
      <c r="P92" s="96">
        <f t="shared" si="26"/>
        <v>1.600875964237563</v>
      </c>
      <c r="Q92" s="96">
        <f t="shared" si="27"/>
        <v>5.7898733766699691E-2</v>
      </c>
      <c r="R92" s="96">
        <f t="shared" si="28"/>
        <v>0.12549125859642851</v>
      </c>
      <c r="S92" s="96">
        <f t="shared" si="31"/>
        <v>625.96789759038722</v>
      </c>
      <c r="T92" s="96">
        <f t="shared" si="32"/>
        <v>6.1392292491432121</v>
      </c>
      <c r="U92" s="96">
        <f t="shared" si="32"/>
        <v>96.321995161662599</v>
      </c>
      <c r="V92" s="32">
        <f t="shared" si="33"/>
        <v>999.99999999999955</v>
      </c>
      <c r="W92" s="100">
        <f>(cNES*L92+(cNES+cOSEX)*G92+(cNES+cEREX)*H92+(cNES+cHOEX)*I92+(cNES+cNES)*S92+(cNES+cOSEX)*N92+(cNES+cEREX)*O92+(cNES+cHOEX)*P92)/(1+cDR)^((cycle + 0.5)/('Life tables'!$I$2/2))</f>
        <v>172999.4737387296</v>
      </c>
      <c r="X92" s="107">
        <f>((L92+G92+H92+I92+N92+O92+P92+S92)/('Life tables'!$I$2/2))/(1+oDR)^(((cycle + 0.5)/('Life tables'!$I$2/2)))</f>
        <v>32.766870435183357</v>
      </c>
      <c r="Y92" s="31">
        <f>((uNES*L92+ uOCEX*G92+uEREX*H92+uHOEX*I92+uNES*S92+ uOCEX*N92+uEREX*O92+uHOEX*P92)/('Life tables'!$I$2/2))/(1+oDR)^(((cycle + 0.5)/('Life tables'!$I$2/2)))</f>
        <v>21.593142524002744</v>
      </c>
      <c r="Z92" s="100">
        <f t="shared" si="29"/>
        <v>209896.26991976053</v>
      </c>
      <c r="AA92" s="107">
        <f>((L92+G92+H92+I92+N92+O92+P92+S92)/('Life tables'!$I$2/2))</f>
        <v>34.426116521681521</v>
      </c>
      <c r="AB92" s="31">
        <f>((uNES*L92+ uOCEX*G92+uEREX*H92+uHOEX*I92+uNES*S92+ uOCEX*N92+uEREX*O92+uHOEX*P92)/('Life tables'!$I$2/2))</f>
        <v>22.68657429677522</v>
      </c>
    </row>
    <row r="93" spans="1:28" x14ac:dyDescent="0.25">
      <c r="A93" s="4">
        <v>87</v>
      </c>
      <c r="C93" s="105">
        <f>IF(male=0,VLOOKUP((($A$5:$A$1570/'Life tables'!$I$2)*2)+age,lifetable,13,1),IF(male=1,VLOOKUP((($A$5:$A$1570/'Life tables'!$I$2)*2)+age,lifetable,10,1),"error"))</f>
        <v>7.5517960799631467E-5</v>
      </c>
      <c r="F93" s="96">
        <f t="shared" si="17"/>
        <v>200.1860284356531</v>
      </c>
      <c r="G93" s="96">
        <f t="shared" si="18"/>
        <v>20.109105522635783</v>
      </c>
      <c r="H93" s="96">
        <f t="shared" si="19"/>
        <v>1.1484478067217032</v>
      </c>
      <c r="I93" s="96">
        <f t="shared" si="20"/>
        <v>0.46017217483059308</v>
      </c>
      <c r="J93" s="96">
        <f t="shared" si="21"/>
        <v>1.6757718991319989E-2</v>
      </c>
      <c r="K93" s="96">
        <f t="shared" si="22"/>
        <v>0.48085423419490814</v>
      </c>
      <c r="L93" s="96">
        <f t="shared" si="30"/>
        <v>177.97069097827878</v>
      </c>
      <c r="M93" s="96">
        <f t="shared" si="23"/>
        <v>697.3527471535408</v>
      </c>
      <c r="N93" s="96">
        <f t="shared" si="24"/>
        <v>67.156580454516742</v>
      </c>
      <c r="O93" s="96">
        <f t="shared" si="25"/>
        <v>1.6030206143226573</v>
      </c>
      <c r="P93" s="96">
        <f t="shared" si="26"/>
        <v>1.6030206143226573</v>
      </c>
      <c r="Q93" s="96">
        <f t="shared" si="27"/>
        <v>5.7976299129084745E-2</v>
      </c>
      <c r="R93" s="96">
        <f t="shared" si="28"/>
        <v>0.12565937583001796</v>
      </c>
      <c r="S93" s="96">
        <f t="shared" si="31"/>
        <v>626.80648979541968</v>
      </c>
      <c r="T93" s="96">
        <f t="shared" si="32"/>
        <v>6.2139632672636171</v>
      </c>
      <c r="U93" s="96">
        <f t="shared" si="32"/>
        <v>96.928508771687518</v>
      </c>
      <c r="V93" s="32">
        <f t="shared" si="33"/>
        <v>999.99999999999977</v>
      </c>
      <c r="W93" s="100">
        <f>(cNES*L93+(cNES+cOSEX)*G93+(cNES+cEREX)*H93+(cNES+cHOEX)*I93+(cNES+cNES)*S93+(cNES+cOSEX)*N93+(cNES+cEREX)*O93+(cNES+cHOEX)*P93)/(1+cDR)^((cycle + 0.5)/('Life tables'!$I$2/2))</f>
        <v>172600.60183459413</v>
      </c>
      <c r="X93" s="107">
        <f>((L93+G93+H93+I93+N93+O93+P93+S93)/('Life tables'!$I$2/2))/(1+oDR)^(((cycle + 0.5)/('Life tables'!$I$2/2)))</f>
        <v>32.72330718465372</v>
      </c>
      <c r="Y93" s="31">
        <f>((uNES*L93+ uOCEX*G93+uEREX*H93+uHOEX*I93+uNES*S93+ uOCEX*N93+uEREX*O93+uHOEX*P93)/('Life tables'!$I$2/2))/(1+oDR)^(((cycle + 0.5)/('Life tables'!$I$2/2)))</f>
        <v>21.56449826381056</v>
      </c>
      <c r="Z93" s="100">
        <f t="shared" si="29"/>
        <v>209880.88151466878</v>
      </c>
      <c r="AA93" s="107">
        <f>((L93+G93+H93+I93+N93+O93+P93+S93)/('Life tables'!$I$2/2))</f>
        <v>34.399986497147211</v>
      </c>
      <c r="AB93" s="31">
        <f>((uNES*L93+ uOCEX*G93+uEREX*H93+uHOEX*I93+uNES*S93+ uOCEX*N93+uEREX*O93+uHOEX*P93)/('Life tables'!$I$2/2))</f>
        <v>22.669421672658103</v>
      </c>
    </row>
    <row r="94" spans="1:28" x14ac:dyDescent="0.25">
      <c r="A94" s="4">
        <v>88</v>
      </c>
      <c r="C94" s="105">
        <f>IF(male=0,VLOOKUP((($A$5:$A$1570/'Life tables'!$I$2)*2)+age,lifetable,13,1),IF(male=1,VLOOKUP((($A$5:$A$1570/'Life tables'!$I$2)*2)+age,lifetable,10,1),"error"))</f>
        <v>7.5517960799631467E-5</v>
      </c>
      <c r="F94" s="96">
        <f t="shared" si="17"/>
        <v>198.61858238577483</v>
      </c>
      <c r="G94" s="96">
        <f t="shared" si="18"/>
        <v>19.951652286441668</v>
      </c>
      <c r="H94" s="96">
        <f t="shared" si="19"/>
        <v>1.1394555209353057</v>
      </c>
      <c r="I94" s="96">
        <f t="shared" si="20"/>
        <v>0.45656905095956851</v>
      </c>
      <c r="J94" s="96">
        <f t="shared" si="21"/>
        <v>1.66265069349983E-2</v>
      </c>
      <c r="K94" s="96">
        <f t="shared" si="22"/>
        <v>0.4770891708893123</v>
      </c>
      <c r="L94" s="96">
        <f t="shared" si="30"/>
        <v>176.57718984961397</v>
      </c>
      <c r="M94" s="96">
        <f t="shared" si="23"/>
        <v>698.23894557527376</v>
      </c>
      <c r="N94" s="96">
        <f t="shared" si="24"/>
        <v>67.241923282591486</v>
      </c>
      <c r="O94" s="96">
        <f t="shared" si="25"/>
        <v>1.6050577387825762</v>
      </c>
      <c r="P94" s="96">
        <f t="shared" si="26"/>
        <v>1.6050577387825762</v>
      </c>
      <c r="Q94" s="96">
        <f t="shared" si="27"/>
        <v>5.8049975622073161E-2</v>
      </c>
      <c r="R94" s="96">
        <f t="shared" si="28"/>
        <v>0.12581906422443678</v>
      </c>
      <c r="S94" s="96">
        <f t="shared" si="31"/>
        <v>627.60303777527065</v>
      </c>
      <c r="T94" s="96">
        <f t="shared" si="32"/>
        <v>6.288639749820689</v>
      </c>
      <c r="U94" s="96">
        <f t="shared" si="32"/>
        <v>97.531417006801263</v>
      </c>
      <c r="V94" s="32">
        <f t="shared" si="33"/>
        <v>999.99999999999977</v>
      </c>
      <c r="W94" s="100">
        <f>(cNES*L94+(cNES+cOSEX)*G94+(cNES+cEREX)*H94+(cNES+cHOEX)*I94+(cNES+cNES)*S94+(cNES+cOSEX)*N94+(cNES+cEREX)*O94+(cNES+cHOEX)*P94)/(1+cDR)^((cycle + 0.5)/('Life tables'!$I$2/2))</f>
        <v>172199.34227962769</v>
      </c>
      <c r="X94" s="107">
        <f>((L94+G94+H94+I94+N94+O94+P94+S94)/('Life tables'!$I$2/2))/(1+oDR)^(((cycle + 0.5)/('Life tables'!$I$2/2)))</f>
        <v>32.679916566321154</v>
      </c>
      <c r="Y94" s="31">
        <f>((uNES*L94+ uOCEX*G94+uEREX*H94+uHOEX*I94+uNES*S94+ uOCEX*N94+uEREX*O94+uHOEX*P94)/('Life tables'!$I$2/2))/(1+oDR)^(((cycle + 0.5)/('Life tables'!$I$2/2)))</f>
        <v>21.535965535732227</v>
      </c>
      <c r="Z94" s="100">
        <f t="shared" si="29"/>
        <v>209861.46359062722</v>
      </c>
      <c r="AA94" s="107">
        <f>((L94+G94+H94+I94+N94+O94+P94+S94)/('Life tables'!$I$2/2))</f>
        <v>34.373996967693699</v>
      </c>
      <c r="AB94" s="31">
        <f>((uNES*L94+ uOCEX*G94+uEREX*H94+uHOEX*I94+uNES*S94+ uOCEX*N94+uEREX*O94+uHOEX*P94)/('Life tables'!$I$2/2))</f>
        <v>22.652359363258622</v>
      </c>
    </row>
    <row r="95" spans="1:28" x14ac:dyDescent="0.25">
      <c r="A95" s="4">
        <v>89</v>
      </c>
      <c r="C95" s="105">
        <f>IF(male=0,VLOOKUP((($A$5:$A$1570/'Life tables'!$I$2)*2)+age,lifetable,13,1),IF(male=1,VLOOKUP((($A$5:$A$1570/'Life tables'!$I$2)*2)+age,lifetable,10,1),"error"))</f>
        <v>7.5517960799631467E-5</v>
      </c>
      <c r="F95" s="96">
        <f t="shared" si="17"/>
        <v>197.10000773489006</v>
      </c>
      <c r="G95" s="96">
        <f t="shared" si="18"/>
        <v>19.799108284558649</v>
      </c>
      <c r="H95" s="96">
        <f t="shared" si="19"/>
        <v>1.1307436056194355</v>
      </c>
      <c r="I95" s="96">
        <f t="shared" si="20"/>
        <v>0.45307826888451036</v>
      </c>
      <c r="J95" s="96">
        <f t="shared" si="21"/>
        <v>1.6499385939263832E-2</v>
      </c>
      <c r="K95" s="96">
        <f t="shared" si="22"/>
        <v>0.47344149848916911</v>
      </c>
      <c r="L95" s="96">
        <f t="shared" si="30"/>
        <v>175.22713669139904</v>
      </c>
      <c r="M95" s="96">
        <f t="shared" si="23"/>
        <v>699.07993550848767</v>
      </c>
      <c r="N95" s="96">
        <f t="shared" si="24"/>
        <v>67.322912435271888</v>
      </c>
      <c r="O95" s="96">
        <f t="shared" si="25"/>
        <v>1.6069909414621131</v>
      </c>
      <c r="P95" s="96">
        <f t="shared" si="26"/>
        <v>1.6069909414621131</v>
      </c>
      <c r="Q95" s="96">
        <f t="shared" si="27"/>
        <v>5.8119893585588153E-2</v>
      </c>
      <c r="R95" s="96">
        <f t="shared" si="28"/>
        <v>0.1259706062819082</v>
      </c>
      <c r="S95" s="96">
        <f t="shared" si="31"/>
        <v>628.35895069042408</v>
      </c>
      <c r="T95" s="96">
        <f t="shared" si="32"/>
        <v>6.3632590293455413</v>
      </c>
      <c r="U95" s="96">
        <f t="shared" si="32"/>
        <v>98.130829111572339</v>
      </c>
      <c r="V95" s="32">
        <f t="shared" si="33"/>
        <v>999.99999999999966</v>
      </c>
      <c r="W95" s="100">
        <f>(cNES*L95+(cNES+cOSEX)*G95+(cNES+cEREX)*H95+(cNES+cHOEX)*I95+(cNES+cNES)*S95+(cNES+cOSEX)*N95+(cNES+cEREX)*O95+(cNES+cHOEX)*P95)/(1+cDR)^((cycle + 0.5)/('Life tables'!$I$2/2))</f>
        <v>171795.82737364559</v>
      </c>
      <c r="X95" s="107">
        <f>((L95+G95+H95+I95+N95+O95+P95+S95)/('Life tables'!$I$2/2))/(1+oDR)^(((cycle + 0.5)/('Life tables'!$I$2/2)))</f>
        <v>32.636694327479049</v>
      </c>
      <c r="Y95" s="31">
        <f>((uNES*L95+ uOCEX*G95+uEREX*H95+uHOEX*I95+uNES*S95+ uOCEX*N95+uEREX*O95+uHOEX*P95)/('Life tables'!$I$2/2))/(1+oDR)^(((cycle + 0.5)/('Life tables'!$I$2/2)))</f>
        <v>21.507541612886829</v>
      </c>
      <c r="Z95" s="100">
        <f t="shared" si="29"/>
        <v>209838.15327827894</v>
      </c>
      <c r="AA95" s="107">
        <f>((L95+G95+H95+I95+N95+O95+P95+S95)/('Life tables'!$I$2/2))</f>
        <v>34.348143730367198</v>
      </c>
      <c r="AB95" s="31">
        <f>((uNES*L95+ uOCEX*G95+uEREX*H95+uHOEX*I95+uNES*S95+ uOCEX*N95+uEREX*O95+uHOEX*P95)/('Life tables'!$I$2/2))</f>
        <v>22.635384674491725</v>
      </c>
    </row>
    <row r="96" spans="1:28" x14ac:dyDescent="0.25">
      <c r="A96" s="4">
        <v>90</v>
      </c>
      <c r="C96" s="105">
        <f>IF(male=0,VLOOKUP((($A$5:$A$1570/'Life tables'!$I$2)*2)+age,lifetable,13,1),IF(male=1,VLOOKUP((($A$5:$A$1570/'Life tables'!$I$2)*2)+age,lifetable,10,1),"error"))</f>
        <v>7.5517960799631467E-5</v>
      </c>
      <c r="F96" s="96">
        <f t="shared" si="17"/>
        <v>195.62867935521237</v>
      </c>
      <c r="G96" s="96">
        <f t="shared" si="18"/>
        <v>19.651310269499383</v>
      </c>
      <c r="H96" s="96">
        <f t="shared" si="19"/>
        <v>1.1223027375737848</v>
      </c>
      <c r="I96" s="96">
        <f t="shared" si="20"/>
        <v>0.4496960928872285</v>
      </c>
      <c r="J96" s="96">
        <f t="shared" si="21"/>
        <v>1.6376219963479873E-2</v>
      </c>
      <c r="K96" s="96">
        <f t="shared" si="22"/>
        <v>0.46990731337751152</v>
      </c>
      <c r="L96" s="96">
        <f t="shared" si="30"/>
        <v>173.91908672191099</v>
      </c>
      <c r="M96" s="96">
        <f t="shared" si="23"/>
        <v>699.87723250386932</v>
      </c>
      <c r="N96" s="96">
        <f t="shared" si="24"/>
        <v>67.399693863372732</v>
      </c>
      <c r="O96" s="96">
        <f t="shared" si="25"/>
        <v>1.6088237061920883</v>
      </c>
      <c r="P96" s="96">
        <f t="shared" si="26"/>
        <v>1.6088237061920883</v>
      </c>
      <c r="Q96" s="96">
        <f t="shared" si="27"/>
        <v>5.8186179019018569E-2</v>
      </c>
      <c r="R96" s="96">
        <f t="shared" si="28"/>
        <v>0.12611427509686554</v>
      </c>
      <c r="S96" s="96">
        <f t="shared" si="31"/>
        <v>629.07559077399651</v>
      </c>
      <c r="T96" s="96">
        <f t="shared" si="32"/>
        <v>6.4378214283280402</v>
      </c>
      <c r="U96" s="96">
        <f t="shared" si="32"/>
        <v>98.726850700046711</v>
      </c>
      <c r="V96" s="32">
        <f t="shared" si="33"/>
        <v>999.99999999999955</v>
      </c>
      <c r="W96" s="100">
        <f>(cNES*L96+(cNES+cOSEX)*G96+(cNES+cEREX)*H96+(cNES+cHOEX)*I96+(cNES+cNES)*S96+(cNES+cOSEX)*N96+(cNES+cEREX)*O96+(cNES+cHOEX)*P96)/(1+cDR)^((cycle + 0.5)/('Life tables'!$I$2/2))</f>
        <v>171390.1845883755</v>
      </c>
      <c r="X96" s="107">
        <f>((L96+G96+H96+I96+N96+O96+P96+S96)/('Life tables'!$I$2/2))/(1+oDR)^(((cycle + 0.5)/('Life tables'!$I$2/2)))</f>
        <v>32.593636357428267</v>
      </c>
      <c r="Y96" s="31">
        <f>((uNES*L96+ uOCEX*G96+uEREX*H96+uHOEX*I96+uNES*S96+ uOCEX*N96+uEREX*O96+uHOEX*P96)/('Life tables'!$I$2/2))/(1+oDR)^(((cycle + 0.5)/('Life tables'!$I$2/2)))</f>
        <v>21.479223859415477</v>
      </c>
      <c r="Z96" s="100">
        <f t="shared" si="29"/>
        <v>209811.08314024669</v>
      </c>
      <c r="AA96" s="107">
        <f>((L96+G96+H96+I96+N96+O96+P96+S96)/('Life tables'!$I$2/2))</f>
        <v>34.322422721851865</v>
      </c>
      <c r="AB96" s="31">
        <f>((uNES*L96+ uOCEX*G96+uEREX*H96+uHOEX*I96+uNES*S96+ uOCEX*N96+uEREX*O96+uHOEX*P96)/('Life tables'!$I$2/2))</f>
        <v>22.618495001774424</v>
      </c>
    </row>
    <row r="97" spans="1:28" x14ac:dyDescent="0.25">
      <c r="A97" s="4">
        <v>91</v>
      </c>
      <c r="C97" s="105">
        <f>IF(male=0,VLOOKUP((($A$5:$A$1570/'Life tables'!$I$2)*2)+age,lifetable,13,1),IF(male=1,VLOOKUP((($A$5:$A$1570/'Life tables'!$I$2)*2)+age,lifetable,10,1),"error"))</f>
        <v>7.5517960799631467E-5</v>
      </c>
      <c r="F97" s="96">
        <f t="shared" si="17"/>
        <v>194.20302623007314</v>
      </c>
      <c r="G97" s="96">
        <f t="shared" si="18"/>
        <v>19.508100429351547</v>
      </c>
      <c r="H97" s="96">
        <f t="shared" si="19"/>
        <v>1.114123904028274</v>
      </c>
      <c r="I97" s="96">
        <f t="shared" si="20"/>
        <v>0.44641891163598935</v>
      </c>
      <c r="J97" s="96">
        <f t="shared" si="21"/>
        <v>1.625687749669099E-2</v>
      </c>
      <c r="K97" s="96">
        <f t="shared" si="22"/>
        <v>0.46648284191427575</v>
      </c>
      <c r="L97" s="96">
        <f t="shared" si="30"/>
        <v>172.65164326564636</v>
      </c>
      <c r="M97" s="96">
        <f t="shared" si="23"/>
        <v>700.63230164155163</v>
      </c>
      <c r="N97" s="96">
        <f t="shared" si="24"/>
        <v>67.472408657285087</v>
      </c>
      <c r="O97" s="96">
        <f t="shared" si="25"/>
        <v>1.610559400785512</v>
      </c>
      <c r="P97" s="96">
        <f t="shared" si="26"/>
        <v>1.610559400785512</v>
      </c>
      <c r="Q97" s="96">
        <f t="shared" si="27"/>
        <v>5.8248953725747836E-2</v>
      </c>
      <c r="R97" s="96">
        <f t="shared" si="28"/>
        <v>0.12625033466920815</v>
      </c>
      <c r="S97" s="96">
        <f t="shared" si="31"/>
        <v>629.75427489430058</v>
      </c>
      <c r="T97" s="96">
        <f t="shared" si="32"/>
        <v>6.5123272595504789</v>
      </c>
      <c r="U97" s="96">
        <f t="shared" si="32"/>
        <v>99.31958387663019</v>
      </c>
      <c r="V97" s="32">
        <f t="shared" si="33"/>
        <v>999.99999999999955</v>
      </c>
      <c r="W97" s="100">
        <f>(cNES*L97+(cNES+cOSEX)*G97+(cNES+cEREX)*H97+(cNES+cHOEX)*I97+(cNES+cNES)*S97+(cNES+cOSEX)*N97+(cNES+cEREX)*O97+(cNES+cHOEX)*P97)/(1+cDR)^((cycle + 0.5)/('Life tables'!$I$2/2))</f>
        <v>170982.53673903644</v>
      </c>
      <c r="X97" s="107">
        <f>((L97+G97+H97+I97+N97+O97+P97+S97)/('Life tables'!$I$2/2))/(1+oDR)^(((cycle + 0.5)/('Life tables'!$I$2/2)))</f>
        <v>32.550738682672652</v>
      </c>
      <c r="Y97" s="31">
        <f>((uNES*L97+ uOCEX*G97+uEREX*H97+uHOEX*I97+uNES*S97+ uOCEX*N97+uEREX*O97+uHOEX*P97)/('Life tables'!$I$2/2))/(1+oDR)^(((cycle + 0.5)/('Life tables'!$I$2/2)))</f>
        <v>21.451009727401825</v>
      </c>
      <c r="Z97" s="100">
        <f t="shared" si="29"/>
        <v>209780.38132323761</v>
      </c>
      <c r="AA97" s="107">
        <f>((L97+G97+H97+I97+N97+O97+P97+S97)/('Life tables'!$I$2/2))</f>
        <v>34.29683001382044</v>
      </c>
      <c r="AB97" s="31">
        <f>((uNES*L97+ uOCEX*G97+uEREX*H97+uHOEX*I97+uNES*S97+ uOCEX*N97+uEREX*O97+uHOEX*P97)/('Life tables'!$I$2/2))</f>
        <v>22.601687827045733</v>
      </c>
    </row>
    <row r="98" spans="1:28" x14ac:dyDescent="0.25">
      <c r="A98" s="4">
        <v>92</v>
      </c>
      <c r="C98" s="105">
        <f>IF(male=0,VLOOKUP((($A$5:$A$1570/'Life tables'!$I$2)*2)+age,lifetable,13,1),IF(male=1,VLOOKUP((($A$5:$A$1570/'Life tables'!$I$2)*2)+age,lifetable,10,1),"error"))</f>
        <v>7.5517960799631467E-5</v>
      </c>
      <c r="F98" s="96">
        <f t="shared" si="17"/>
        <v>192.82152965216306</v>
      </c>
      <c r="G98" s="96">
        <f t="shared" si="18"/>
        <v>19.369326206787441</v>
      </c>
      <c r="H98" s="96">
        <f t="shared" si="19"/>
        <v>1.1061983923065388</v>
      </c>
      <c r="I98" s="96">
        <f t="shared" si="20"/>
        <v>0.44324323404377292</v>
      </c>
      <c r="J98" s="96">
        <f t="shared" si="21"/>
        <v>1.6141231406796519E-2</v>
      </c>
      <c r="K98" s="96">
        <f t="shared" si="22"/>
        <v>0.46316443610841124</v>
      </c>
      <c r="L98" s="96">
        <f t="shared" si="30"/>
        <v>171.42345615151009</v>
      </c>
      <c r="M98" s="96">
        <f t="shared" si="23"/>
        <v>701.34655921165574</v>
      </c>
      <c r="N98" s="96">
        <f t="shared" si="24"/>
        <v>67.541193208816196</v>
      </c>
      <c r="O98" s="96">
        <f t="shared" si="25"/>
        <v>1.6122012809006854</v>
      </c>
      <c r="P98" s="96">
        <f t="shared" si="26"/>
        <v>1.6122012809006854</v>
      </c>
      <c r="Q98" s="96">
        <f t="shared" si="27"/>
        <v>5.8308335452870286E-2</v>
      </c>
      <c r="R98" s="96">
        <f t="shared" si="28"/>
        <v>0.1263790402071264</v>
      </c>
      <c r="S98" s="96">
        <f t="shared" si="31"/>
        <v>630.39627606537817</v>
      </c>
      <c r="T98" s="96">
        <f t="shared" si="32"/>
        <v>6.5867768264101461</v>
      </c>
      <c r="U98" s="96">
        <f t="shared" si="32"/>
        <v>99.909127352945731</v>
      </c>
      <c r="V98" s="32">
        <f t="shared" si="33"/>
        <v>999.99999999999955</v>
      </c>
      <c r="W98" s="100">
        <f>(cNES*L98+(cNES+cOSEX)*G98+(cNES+cEREX)*H98+(cNES+cHOEX)*I98+(cNES+cNES)*S98+(cNES+cOSEX)*N98+(cNES+cEREX)*O98+(cNES+cHOEX)*P98)/(1+cDR)^((cycle + 0.5)/('Life tables'!$I$2/2))</f>
        <v>170573.00214983177</v>
      </c>
      <c r="X98" s="107">
        <f>((L98+G98+H98+I98+N98+O98+P98+S98)/('Life tables'!$I$2/2))/(1+oDR)^(((cycle + 0.5)/('Life tables'!$I$2/2)))</f>
        <v>32.507997462277167</v>
      </c>
      <c r="Y98" s="31">
        <f>((uNES*L98+ uOCEX*G98+uEREX*H98+uHOEX*I98+uNES*S98+ uOCEX*N98+uEREX*O98+uHOEX*P98)/('Life tables'!$I$2/2))/(1+oDR)^(((cycle + 0.5)/('Life tables'!$I$2/2)))</f>
        <v>21.422896753896879</v>
      </c>
      <c r="Z98" s="100">
        <f t="shared" si="29"/>
        <v>209746.17170508264</v>
      </c>
      <c r="AA98" s="107">
        <f>((L98+G98+H98+I98+N98+O98+P98+S98)/('Life tables'!$I$2/2))</f>
        <v>34.271361808439643</v>
      </c>
      <c r="AB98" s="31">
        <f>((uNES*L98+ uOCEX*G98+uEREX*H98+uHOEX*I98+uNES*S98+ uOCEX*N98+uEREX*O98+uHOEX*P98)/('Life tables'!$I$2/2))</f>
        <v>22.58496071588586</v>
      </c>
    </row>
    <row r="99" spans="1:28" x14ac:dyDescent="0.25">
      <c r="A99" s="4">
        <v>93</v>
      </c>
      <c r="C99" s="105">
        <f>IF(male=0,VLOOKUP((($A$5:$A$1570/'Life tables'!$I$2)*2)+age,lifetable,13,1),IF(male=1,VLOOKUP((($A$5:$A$1570/'Life tables'!$I$2)*2)+age,lifetable,10,1),"error"))</f>
        <v>7.5517960799631467E-5</v>
      </c>
      <c r="F99" s="96">
        <f t="shared" si="17"/>
        <v>191.48272148176756</v>
      </c>
      <c r="G99" s="96">
        <f t="shared" si="18"/>
        <v>19.234840124100085</v>
      </c>
      <c r="H99" s="96">
        <f t="shared" si="19"/>
        <v>1.0985177798335959</v>
      </c>
      <c r="I99" s="96">
        <f t="shared" si="20"/>
        <v>0.44016568526443894</v>
      </c>
      <c r="J99" s="96">
        <f t="shared" si="21"/>
        <v>1.6029158794746156E-2</v>
      </c>
      <c r="K99" s="96">
        <f t="shared" si="22"/>
        <v>0.45994856943409757</v>
      </c>
      <c r="L99" s="96">
        <f t="shared" si="30"/>
        <v>170.23322016434059</v>
      </c>
      <c r="M99" s="96">
        <f t="shared" si="23"/>
        <v>702.02137433887606</v>
      </c>
      <c r="N99" s="96">
        <f t="shared" si="24"/>
        <v>67.606179367640507</v>
      </c>
      <c r="O99" s="96">
        <f t="shared" si="25"/>
        <v>1.6137524937756706</v>
      </c>
      <c r="P99" s="96">
        <f t="shared" si="26"/>
        <v>1.6137524937756706</v>
      </c>
      <c r="Q99" s="96">
        <f t="shared" si="27"/>
        <v>5.8364438026255502E-2</v>
      </c>
      <c r="R99" s="96">
        <f t="shared" si="28"/>
        <v>0.12650063841984338</v>
      </c>
      <c r="S99" s="96">
        <f t="shared" si="31"/>
        <v>631.00282490723816</v>
      </c>
      <c r="T99" s="96">
        <f t="shared" si="32"/>
        <v>6.6611704232311482</v>
      </c>
      <c r="U99" s="96">
        <f t="shared" si="32"/>
        <v>100.49557656079968</v>
      </c>
      <c r="V99" s="32">
        <f t="shared" si="33"/>
        <v>999.99999999999955</v>
      </c>
      <c r="W99" s="100">
        <f>(cNES*L99+(cNES+cOSEX)*G99+(cNES+cEREX)*H99+(cNES+cHOEX)*I99+(cNES+cNES)*S99+(cNES+cOSEX)*N99+(cNES+cEREX)*O99+(cNES+cHOEX)*P99)/(1+cDR)^((cycle + 0.5)/('Life tables'!$I$2/2))</f>
        <v>170161.69481357466</v>
      </c>
      <c r="X99" s="107">
        <f>((L99+G99+H99+I99+N99+O99+P99+S99)/('Life tables'!$I$2/2))/(1+oDR)^(((cycle + 0.5)/('Life tables'!$I$2/2)))</f>
        <v>32.465408983383178</v>
      </c>
      <c r="Y99" s="31">
        <f>((uNES*L99+ uOCEX*G99+uEREX*H99+uHOEX*I99+uNES*S99+ uOCEX*N99+uEREX*O99+uHOEX*P99)/('Life tables'!$I$2/2))/(1+oDR)^(((cycle + 0.5)/('Life tables'!$I$2/2)))</f>
        <v>21.394882558044422</v>
      </c>
      <c r="Z99" s="100">
        <f t="shared" si="29"/>
        <v>209708.57403688051</v>
      </c>
      <c r="AA99" s="107">
        <f>((L99+G99+H99+I99+N99+O99+P99+S99)/('Life tables'!$I$2/2))</f>
        <v>34.246014434025291</v>
      </c>
      <c r="AB99" s="31">
        <f>((uNES*L99+ uOCEX*G99+uEREX*H99+uHOEX*I99+uNES*S99+ uOCEX*N99+uEREX*O99+uHOEX*P99)/('Life tables'!$I$2/2))</f>
        <v>22.568311314731286</v>
      </c>
    </row>
    <row r="100" spans="1:28" x14ac:dyDescent="0.25">
      <c r="A100" s="4">
        <v>94</v>
      </c>
      <c r="C100" s="105">
        <f>IF(male=0,VLOOKUP((($A$5:$A$1570/'Life tables'!$I$2)*2)+age,lifetable,13,1),IF(male=1,VLOOKUP((($A$5:$A$1570/'Life tables'!$I$2)*2)+age,lifetable,10,1),"error"))</f>
        <v>7.5517960799631467E-5</v>
      </c>
      <c r="F100" s="96">
        <f t="shared" si="17"/>
        <v>190.18518246299837</v>
      </c>
      <c r="G100" s="96">
        <f t="shared" si="18"/>
        <v>19.104499614065173</v>
      </c>
      <c r="H100" s="96">
        <f t="shared" si="19"/>
        <v>1.0910739244762262</v>
      </c>
      <c r="I100" s="96">
        <f t="shared" si="20"/>
        <v>0.43718300282220995</v>
      </c>
      <c r="J100" s="96">
        <f t="shared" si="21"/>
        <v>1.5920540853590504E-2</v>
      </c>
      <c r="K100" s="96">
        <f t="shared" si="22"/>
        <v>0.45683183278627093</v>
      </c>
      <c r="L100" s="96">
        <f t="shared" si="30"/>
        <v>169.0796735479949</v>
      </c>
      <c r="M100" s="96">
        <f t="shared" si="23"/>
        <v>702.65807055297034</v>
      </c>
      <c r="N100" s="96">
        <f t="shared" si="24"/>
        <v>67.667494592541317</v>
      </c>
      <c r="O100" s="96">
        <f t="shared" si="25"/>
        <v>1.6152160818384127</v>
      </c>
      <c r="P100" s="96">
        <f t="shared" si="26"/>
        <v>1.6152160818384127</v>
      </c>
      <c r="Q100" s="96">
        <f t="shared" si="27"/>
        <v>5.8417371481115116E-2</v>
      </c>
      <c r="R100" s="96">
        <f t="shared" si="28"/>
        <v>0.12661536780060945</v>
      </c>
      <c r="S100" s="96">
        <f t="shared" si="31"/>
        <v>631.57511105747051</v>
      </c>
      <c r="T100" s="96">
        <f t="shared" si="32"/>
        <v>6.7355083355658536</v>
      </c>
      <c r="U100" s="96">
        <f t="shared" si="32"/>
        <v>101.07902376138655</v>
      </c>
      <c r="V100" s="32">
        <f t="shared" si="33"/>
        <v>999.99999999999966</v>
      </c>
      <c r="W100" s="100">
        <f>(cNES*L100+(cNES+cOSEX)*G100+(cNES+cEREX)*H100+(cNES+cHOEX)*I100+(cNES+cNES)*S100+(cNES+cOSEX)*N100+(cNES+cEREX)*O100+(cNES+cHOEX)*P100)/(1+cDR)^((cycle + 0.5)/('Life tables'!$I$2/2))</f>
        <v>169748.72454565196</v>
      </c>
      <c r="X100" s="107">
        <f>((L100+G100+H100+I100+N100+O100+P100+S100)/('Life tables'!$I$2/2))/(1+oDR)^(((cycle + 0.5)/('Life tables'!$I$2/2)))</f>
        <v>32.422969656875523</v>
      </c>
      <c r="Y100" s="31">
        <f>((uNES*L100+ uOCEX*G100+uEREX*H100+uHOEX*I100+uNES*S100+ uOCEX*N100+uEREX*O100+uHOEX*P100)/('Life tables'!$I$2/2))/(1+oDR)^(((cycle + 0.5)/('Life tables'!$I$2/2)))</f>
        <v>21.366964838303829</v>
      </c>
      <c r="Z100" s="100">
        <f t="shared" si="29"/>
        <v>209667.70408040838</v>
      </c>
      <c r="AA100" s="107">
        <f>((L100+G100+H100+I100+N100+O100+P100+S100)/('Life tables'!$I$2/2))</f>
        <v>34.22078434084208</v>
      </c>
      <c r="AB100" s="31">
        <f>((uNES*L100+ uOCEX*G100+uEREX*H100+uHOEX*I100+uNES*S100+ uOCEX*N100+uEREX*O100+uHOEX*P100)/('Life tables'!$I$2/2))</f>
        <v>22.551737348182606</v>
      </c>
    </row>
    <row r="101" spans="1:28" x14ac:dyDescent="0.25">
      <c r="A101" s="4">
        <v>95</v>
      </c>
      <c r="C101" s="105">
        <f>IF(male=0,VLOOKUP((($A$5:$A$1570/'Life tables'!$I$2)*2)+age,lifetable,13,1),IF(male=1,VLOOKUP((($A$5:$A$1570/'Life tables'!$I$2)*2)+age,lifetable,10,1),"error"))</f>
        <v>7.5517960799631467E-5</v>
      </c>
      <c r="F101" s="96">
        <f t="shared" si="17"/>
        <v>188.92754059609015</v>
      </c>
      <c r="G101" s="96">
        <f t="shared" si="18"/>
        <v>18.978166856434832</v>
      </c>
      <c r="H101" s="96">
        <f t="shared" si="19"/>
        <v>1.0838589552049995</v>
      </c>
      <c r="I101" s="96">
        <f t="shared" si="20"/>
        <v>0.43429203287003276</v>
      </c>
      <c r="J101" s="96">
        <f t="shared" si="21"/>
        <v>1.5815262732224802E-2</v>
      </c>
      <c r="K101" s="96">
        <f t="shared" si="22"/>
        <v>0.45381093057081995</v>
      </c>
      <c r="L101" s="96">
        <f t="shared" si="30"/>
        <v>167.96159655827725</v>
      </c>
      <c r="M101" s="96">
        <f t="shared" si="23"/>
        <v>703.25792730695696</v>
      </c>
      <c r="N101" s="96">
        <f t="shared" si="24"/>
        <v>67.725262097616351</v>
      </c>
      <c r="O101" s="96">
        <f t="shared" si="25"/>
        <v>1.6165949861966535</v>
      </c>
      <c r="P101" s="96">
        <f t="shared" si="26"/>
        <v>1.6165949861966535</v>
      </c>
      <c r="Q101" s="96">
        <f t="shared" si="27"/>
        <v>5.8467242188222364E-2</v>
      </c>
      <c r="R101" s="96">
        <f t="shared" si="28"/>
        <v>0.1267234589002732</v>
      </c>
      <c r="S101" s="96">
        <f t="shared" si="31"/>
        <v>632.11428453585881</v>
      </c>
      <c r="T101" s="96">
        <f t="shared" si="32"/>
        <v>6.8097908404863006</v>
      </c>
      <c r="U101" s="96">
        <f t="shared" si="32"/>
        <v>101.65955815085765</v>
      </c>
      <c r="V101" s="32">
        <f t="shared" si="33"/>
        <v>999.99999999999966</v>
      </c>
      <c r="W101" s="100">
        <f>(cNES*L101+(cNES+cOSEX)*G101+(cNES+cEREX)*H101+(cNES+cHOEX)*I101+(cNES+cNES)*S101+(cNES+cOSEX)*N101+(cNES+cEREX)*O101+(cNES+cHOEX)*P101)/(1+cDR)^((cycle + 0.5)/('Life tables'!$I$2/2))</f>
        <v>169334.19713252835</v>
      </c>
      <c r="X101" s="107">
        <f>((L101+G101+H101+I101+N101+O101+P101+S101)/('Life tables'!$I$2/2))/(1+oDR)^(((cycle + 0.5)/('Life tables'!$I$2/2)))</f>
        <v>32.380676013196215</v>
      </c>
      <c r="Y101" s="31">
        <f>((uNES*L101+ uOCEX*G101+uEREX*H101+uHOEX*I101+uNES*S101+ uOCEX*N101+uEREX*O101+uHOEX*P101)/('Life tables'!$I$2/2))/(1+oDR)^(((cycle + 0.5)/('Life tables'!$I$2/2)))</f>
        <v>21.339141369766821</v>
      </c>
      <c r="Z101" s="100">
        <f t="shared" si="29"/>
        <v>209623.67374095702</v>
      </c>
      <c r="AA101" s="107">
        <f>((L101+G101+H101+I101+N101+O101+P101+S101)/('Life tables'!$I$2/2))</f>
        <v>34.195668097043146</v>
      </c>
      <c r="AB101" s="31">
        <f>((uNES*L101+ uOCEX*G101+uEREX*H101+uHOEX*I101+uNES*S101+ uOCEX*N101+uEREX*O101+uHOEX*P101)/('Life tables'!$I$2/2))</f>
        <v>22.535236616401988</v>
      </c>
    </row>
    <row r="102" spans="1:28" x14ac:dyDescent="0.25">
      <c r="A102" s="4">
        <v>96</v>
      </c>
      <c r="C102" s="105">
        <f>IF(male=0,VLOOKUP((($A$5:$A$1570/'Life tables'!$I$2)*2)+age,lifetable,13,1),IF(male=1,VLOOKUP((($A$5:$A$1570/'Life tables'!$I$2)*2)+age,lifetable,10,1),"error"))</f>
        <v>7.5517960799631467E-5</v>
      </c>
      <c r="F102" s="96">
        <f t="shared" si="17"/>
        <v>187.70846956389559</v>
      </c>
      <c r="G102" s="96">
        <f t="shared" si="18"/>
        <v>18.855708619875784</v>
      </c>
      <c r="H102" s="96">
        <f t="shared" si="19"/>
        <v>1.0768652630672295</v>
      </c>
      <c r="I102" s="96">
        <f t="shared" si="20"/>
        <v>0.43148972657252677</v>
      </c>
      <c r="J102" s="96">
        <f t="shared" si="21"/>
        <v>1.5713213403669678E-2</v>
      </c>
      <c r="K102" s="96">
        <f t="shared" si="22"/>
        <v>0.45088267692496897</v>
      </c>
      <c r="L102" s="96">
        <f t="shared" si="30"/>
        <v>166.8778100640514</v>
      </c>
      <c r="M102" s="96">
        <f t="shared" si="23"/>
        <v>703.82218144475996</v>
      </c>
      <c r="N102" s="96">
        <f t="shared" si="24"/>
        <v>67.779600993615304</v>
      </c>
      <c r="O102" s="96">
        <f t="shared" si="25"/>
        <v>1.6178920500116412</v>
      </c>
      <c r="P102" s="96">
        <f t="shared" si="26"/>
        <v>1.6178920500116412</v>
      </c>
      <c r="Q102" s="96">
        <f t="shared" si="27"/>
        <v>5.8514152975928616E-2</v>
      </c>
      <c r="R102" s="96">
        <f t="shared" si="28"/>
        <v>0.12682513459174391</v>
      </c>
      <c r="S102" s="96">
        <f t="shared" si="31"/>
        <v>632.62145706355363</v>
      </c>
      <c r="T102" s="96">
        <f t="shared" si="32"/>
        <v>6.8840182068658988</v>
      </c>
      <c r="U102" s="96">
        <f t="shared" si="32"/>
        <v>102.23726596237437</v>
      </c>
      <c r="V102" s="32">
        <f t="shared" si="33"/>
        <v>999.99999999999943</v>
      </c>
      <c r="W102" s="100">
        <f>(cNES*L102+(cNES+cOSEX)*G102+(cNES+cEREX)*H102+(cNES+cHOEX)*I102+(cNES+cNES)*S102+(cNES+cOSEX)*N102+(cNES+cEREX)*O102+(cNES+cHOEX)*P102)/(1+cDR)^((cycle + 0.5)/('Life tables'!$I$2/2))</f>
        <v>168918.21447498424</v>
      </c>
      <c r="X102" s="107">
        <f>((L102+G102+H102+I102+N102+O102+P102+S102)/('Life tables'!$I$2/2))/(1+oDR)^(((cycle + 0.5)/('Life tables'!$I$2/2)))</f>
        <v>32.338524698299935</v>
      </c>
      <c r="Y102" s="31">
        <f>((uNES*L102+ uOCEX*G102+uEREX*H102+uHOEX*I102+uNES*S102+ uOCEX*N102+uEREX*O102+uHOEX*P102)/('Life tables'!$I$2/2))/(1+oDR)^(((cycle + 0.5)/('Life tables'!$I$2/2)))</f>
        <v>21.311410001565079</v>
      </c>
      <c r="Z102" s="100">
        <f t="shared" si="29"/>
        <v>209576.59119574312</v>
      </c>
      <c r="AA102" s="107">
        <f>((L102+G102+H102+I102+N102+O102+P102+S102)/('Life tables'!$I$2/2))</f>
        <v>34.170662384744965</v>
      </c>
      <c r="AB102" s="31">
        <f>((uNES*L102+ uOCEX*G102+uEREX*H102+uHOEX*I102+uNES*S102+ uOCEX*N102+uEREX*O102+uHOEX*P102)/('Life tables'!$I$2/2))</f>
        <v>22.518806992597312</v>
      </c>
    </row>
    <row r="103" spans="1:28" x14ac:dyDescent="0.25">
      <c r="A103" s="4">
        <v>97</v>
      </c>
      <c r="C103" s="105">
        <f>IF(male=0,VLOOKUP((($A$5:$A$1570/'Life tables'!$I$2)*2)+age,lifetable,13,1),IF(male=1,VLOOKUP((($A$5:$A$1570/'Life tables'!$I$2)*2)+age,lifetable,10,1),"error"))</f>
        <v>7.5517960799631467E-5</v>
      </c>
      <c r="F103" s="96">
        <f t="shared" si="17"/>
        <v>186.52668721077407</v>
      </c>
      <c r="G103" s="96">
        <f t="shared" si="18"/>
        <v>18.736996109170533</v>
      </c>
      <c r="H103" s="96">
        <f t="shared" si="19"/>
        <v>1.0700854924605057</v>
      </c>
      <c r="I103" s="96">
        <f t="shared" si="20"/>
        <v>0.42877313660937083</v>
      </c>
      <c r="J103" s="96">
        <f t="shared" si="21"/>
        <v>1.5614285537737832E-2</v>
      </c>
      <c r="K103" s="96">
        <f t="shared" si="22"/>
        <v>0.44804399206351292</v>
      </c>
      <c r="L103" s="96">
        <f t="shared" si="30"/>
        <v>165.82717419493241</v>
      </c>
      <c r="M103" s="96">
        <f t="shared" si="23"/>
        <v>704.35202861998505</v>
      </c>
      <c r="N103" s="96">
        <f t="shared" si="24"/>
        <v>67.830626424570937</v>
      </c>
      <c r="O103" s="96">
        <f t="shared" si="25"/>
        <v>1.6191100217595025</v>
      </c>
      <c r="P103" s="96">
        <f t="shared" si="26"/>
        <v>1.6191100217595025</v>
      </c>
      <c r="Q103" s="96">
        <f t="shared" si="27"/>
        <v>5.8558203248117169E-2</v>
      </c>
      <c r="R103" s="96">
        <f t="shared" si="28"/>
        <v>0.12692061032564739</v>
      </c>
      <c r="S103" s="96">
        <f t="shared" si="31"/>
        <v>633.09770333832137</v>
      </c>
      <c r="T103" s="96">
        <f t="shared" si="32"/>
        <v>6.9581906956517541</v>
      </c>
      <c r="U103" s="96">
        <f t="shared" si="32"/>
        <v>102.81223056476352</v>
      </c>
      <c r="V103" s="32">
        <f t="shared" si="33"/>
        <v>999.99999999999955</v>
      </c>
      <c r="W103" s="100">
        <f>(cNES*L103+(cNES+cOSEX)*G103+(cNES+cEREX)*H103+(cNES+cHOEX)*I103+(cNES+cNES)*S103+(cNES+cOSEX)*N103+(cNES+cEREX)*O103+(cNES+cHOEX)*P103)/(1+cDR)^((cycle + 0.5)/('Life tables'!$I$2/2))</f>
        <v>168500.87472627382</v>
      </c>
      <c r="X103" s="107">
        <f>((L103+G103+H103+I103+N103+O103+P103+S103)/('Life tables'!$I$2/2))/(1+oDR)^(((cycle + 0.5)/('Life tables'!$I$2/2)))</f>
        <v>32.296512469746339</v>
      </c>
      <c r="Y103" s="31">
        <f>((uNES*L103+ uOCEX*G103+uEREX*H103+uHOEX*I103+uNES*S103+ uOCEX*N103+uEREX*O103+uHOEX*P103)/('Life tables'!$I$2/2))/(1+oDR)^(((cycle + 0.5)/('Life tables'!$I$2/2)))</f>
        <v>21.283768654365627</v>
      </c>
      <c r="Z103" s="100">
        <f t="shared" si="29"/>
        <v>209526.56101804573</v>
      </c>
      <c r="AA103" s="107">
        <f>((L103+G103+H103+I103+N103+O103+P103+S103)/('Life tables'!$I$2/2))</f>
        <v>34.145763996232823</v>
      </c>
      <c r="AB103" s="31">
        <f>((uNES*L103+ uOCEX*G103+uEREX*H103+uHOEX*I103+uNES*S103+ uOCEX*N103+uEREX*O103+uHOEX*P103)/('Life tables'!$I$2/2))</f>
        <v>22.502446420590083</v>
      </c>
    </row>
    <row r="104" spans="1:28" x14ac:dyDescent="0.25">
      <c r="A104" s="4">
        <v>98</v>
      </c>
      <c r="C104" s="105">
        <f>IF(male=0,VLOOKUP((($A$5:$A$1570/'Life tables'!$I$2)*2)+age,lifetable,13,1),IF(male=1,VLOOKUP((($A$5:$A$1570/'Life tables'!$I$2)*2)+age,lifetable,10,1),"error"))</f>
        <v>7.5517960799631467E-5</v>
      </c>
      <c r="F104" s="96">
        <f t="shared" si="17"/>
        <v>185.38095407212916</v>
      </c>
      <c r="G104" s="96">
        <f t="shared" si="18"/>
        <v>18.621904817506305</v>
      </c>
      <c r="H104" s="96">
        <f t="shared" si="19"/>
        <v>1.0635125326967925</v>
      </c>
      <c r="I104" s="96">
        <f t="shared" si="20"/>
        <v>0.42613941379511766</v>
      </c>
      <c r="J104" s="96">
        <f t="shared" si="21"/>
        <v>1.5518375377940511E-2</v>
      </c>
      <c r="K104" s="96">
        <f t="shared" si="22"/>
        <v>0.44529189874671127</v>
      </c>
      <c r="L104" s="96">
        <f t="shared" si="30"/>
        <v>164.80858703400628</v>
      </c>
      <c r="M104" s="96">
        <f t="shared" si="23"/>
        <v>704.84862466745506</v>
      </c>
      <c r="N104" s="96">
        <f t="shared" si="24"/>
        <v>67.878449699880946</v>
      </c>
      <c r="O104" s="96">
        <f t="shared" si="25"/>
        <v>1.6202515583840227</v>
      </c>
      <c r="P104" s="96">
        <f t="shared" si="26"/>
        <v>1.6202515583840227</v>
      </c>
      <c r="Q104" s="96">
        <f t="shared" si="27"/>
        <v>5.8599489098229568E-2</v>
      </c>
      <c r="R104" s="96">
        <f t="shared" si="28"/>
        <v>0.12701009437746971</v>
      </c>
      <c r="S104" s="96">
        <f t="shared" si="31"/>
        <v>633.54406226733033</v>
      </c>
      <c r="T104" s="96">
        <f t="shared" si="32"/>
        <v>7.032308560127924</v>
      </c>
      <c r="U104" s="96">
        <f t="shared" si="32"/>
        <v>103.38453255788771</v>
      </c>
      <c r="V104" s="32">
        <f t="shared" si="33"/>
        <v>999.99999999999943</v>
      </c>
      <c r="W104" s="100">
        <f>(cNES*L104+(cNES+cOSEX)*G104+(cNES+cEREX)*H104+(cNES+cHOEX)*I104+(cNES+cNES)*S104+(cNES+cOSEX)*N104+(cNES+cEREX)*O104+(cNES+cHOEX)*P104)/(1+cDR)^((cycle + 0.5)/('Life tables'!$I$2/2))</f>
        <v>168082.27242538336</v>
      </c>
      <c r="X104" s="107">
        <f>((L104+G104+H104+I104+N104+O104+P104+S104)/('Life tables'!$I$2/2))/(1+oDR)^(((cycle + 0.5)/('Life tables'!$I$2/2)))</f>
        <v>32.254636192924629</v>
      </c>
      <c r="Y104" s="31">
        <f>((uNES*L104+ uOCEX*G104+uEREX*H104+uHOEX*I104+uNES*S104+ uOCEX*N104+uEREX*O104+uHOEX*P104)/('Life tables'!$I$2/2))/(1+oDR)^(((cycle + 0.5)/('Life tables'!$I$2/2)))</f>
        <v>21.256215317950907</v>
      </c>
      <c r="Z104" s="100">
        <f t="shared" si="29"/>
        <v>209473.6842972092</v>
      </c>
      <c r="AA104" s="107">
        <f>((L104+G104+H104+I104+N104+O104+P104+S104)/('Life tables'!$I$2/2))</f>
        <v>34.120969830292672</v>
      </c>
      <c r="AB104" s="31">
        <f>((uNES*L104+ uOCEX*G104+uEREX*H104+uHOEX*I104+uNES*S104+ uOCEX*N104+uEREX*O104+uHOEX*P104)/('Life tables'!$I$2/2))</f>
        <v>22.486152912464281</v>
      </c>
    </row>
    <row r="105" spans="1:28" x14ac:dyDescent="0.25">
      <c r="A105" s="4">
        <v>99</v>
      </c>
      <c r="C105" s="105">
        <f>IF(male=0,VLOOKUP((($A$5:$A$1570/'Life tables'!$I$2)*2)+age,lifetable,13,1),IF(male=1,VLOOKUP((($A$5:$A$1570/'Life tables'!$I$2)*2)+age,lifetable,10,1),"error"))</f>
        <v>7.5517960799631467E-5</v>
      </c>
      <c r="F105" s="96">
        <f t="shared" si="17"/>
        <v>184.27007195290892</v>
      </c>
      <c r="G105" s="96">
        <f t="shared" si="18"/>
        <v>18.510314383682452</v>
      </c>
      <c r="H105" s="96">
        <f t="shared" si="19"/>
        <v>1.0571395098474234</v>
      </c>
      <c r="I105" s="96">
        <f t="shared" si="20"/>
        <v>0.42358580381156025</v>
      </c>
      <c r="J105" s="96">
        <f t="shared" si="21"/>
        <v>1.5425382622492753E-2</v>
      </c>
      <c r="K105" s="96">
        <f t="shared" si="22"/>
        <v>0.44262351886579382</v>
      </c>
      <c r="L105" s="96">
        <f t="shared" si="30"/>
        <v>163.8209833540792</v>
      </c>
      <c r="M105" s="96">
        <f t="shared" si="23"/>
        <v>705.31308692907476</v>
      </c>
      <c r="N105" s="96">
        <f t="shared" si="24"/>
        <v>67.923178421991622</v>
      </c>
      <c r="O105" s="96">
        <f t="shared" si="25"/>
        <v>1.6213192283444413</v>
      </c>
      <c r="P105" s="96">
        <f t="shared" si="26"/>
        <v>1.6213192283444413</v>
      </c>
      <c r="Q105" s="96">
        <f t="shared" si="27"/>
        <v>5.8638103419494873E-2</v>
      </c>
      <c r="R105" s="96">
        <f t="shared" si="28"/>
        <v>0.12709378808647132</v>
      </c>
      <c r="S105" s="96">
        <f t="shared" si="31"/>
        <v>633.96153815888829</v>
      </c>
      <c r="T105" s="96">
        <f t="shared" si="32"/>
        <v>7.1063720461699118</v>
      </c>
      <c r="U105" s="96">
        <f t="shared" si="32"/>
        <v>103.95424986483998</v>
      </c>
      <c r="V105" s="32">
        <f t="shared" si="33"/>
        <v>999.99999999999932</v>
      </c>
      <c r="W105" s="100">
        <f>(cNES*L105+(cNES+cOSEX)*G105+(cNES+cEREX)*H105+(cNES+cHOEX)*I105+(cNES+cNES)*S105+(cNES+cOSEX)*N105+(cNES+cEREX)*O105+(cNES+cHOEX)*P105)/(1+cDR)^((cycle + 0.5)/('Life tables'!$I$2/2))</f>
        <v>167662.49862556381</v>
      </c>
      <c r="X105" s="107">
        <f>((L105+G105+H105+I105+N105+O105+P105+S105)/('Life tables'!$I$2/2))/(1+oDR)^(((cycle + 0.5)/('Life tables'!$I$2/2)))</f>
        <v>32.212892837405995</v>
      </c>
      <c r="Y105" s="31">
        <f>((uNES*L105+ uOCEX*G105+uEREX*H105+uHOEX*I105+uNES*S105+ uOCEX*N105+uEREX*O105+uHOEX*P105)/('Life tables'!$I$2/2))/(1+oDR)^(((cycle + 0.5)/('Life tables'!$I$2/2)))</f>
        <v>21.228748048880867</v>
      </c>
      <c r="Z105" s="100">
        <f t="shared" si="29"/>
        <v>209418.05875465029</v>
      </c>
      <c r="AA105" s="107">
        <f>((L105+G105+H105+I105+N105+O105+P105+S105)/('Life tables'!$I$2/2))</f>
        <v>34.096276888665166</v>
      </c>
      <c r="AB105" s="31">
        <f>((uNES*L105+ uOCEX*G105+uEREX*H105+uHOEX*I105+uNES*S105+ uOCEX*N105+uEREX*O105+uHOEX*P105)/('Life tables'!$I$2/2))</f>
        <v>22.469924546293544</v>
      </c>
    </row>
    <row r="106" spans="1:28" x14ac:dyDescent="0.25">
      <c r="A106" s="4">
        <v>100</v>
      </c>
      <c r="C106" s="105">
        <f>IF(male=0,VLOOKUP((($A$5:$A$1570/'Life tables'!$I$2)*2)+age,lifetable,13,1),IF(male=1,VLOOKUP((($A$5:$A$1570/'Life tables'!$I$2)*2)+age,lifetable,10,1),"error"))</f>
        <v>7.5517960799631467E-5</v>
      </c>
      <c r="F106" s="96">
        <f t="shared" si="17"/>
        <v>183.19288255343841</v>
      </c>
      <c r="G106" s="96">
        <f t="shared" si="18"/>
        <v>18.402108454072433</v>
      </c>
      <c r="H106" s="96">
        <f t="shared" si="19"/>
        <v>1.0509597788596368</v>
      </c>
      <c r="I106" s="96">
        <f t="shared" si="20"/>
        <v>0.42110964404890155</v>
      </c>
      <c r="J106" s="96">
        <f t="shared" si="21"/>
        <v>1.5335210309280804E-2</v>
      </c>
      <c r="K106" s="96">
        <f t="shared" si="22"/>
        <v>0.44003607014215945</v>
      </c>
      <c r="L106" s="96">
        <f t="shared" si="30"/>
        <v>162.863333396006</v>
      </c>
      <c r="M106" s="96">
        <f t="shared" si="23"/>
        <v>705.74649553555105</v>
      </c>
      <c r="N106" s="96">
        <f t="shared" si="24"/>
        <v>67.964916609830297</v>
      </c>
      <c r="O106" s="96">
        <f t="shared" si="25"/>
        <v>1.6223155145617716</v>
      </c>
      <c r="P106" s="96">
        <f t="shared" si="26"/>
        <v>1.6223155145617716</v>
      </c>
      <c r="Q106" s="96">
        <f t="shared" si="27"/>
        <v>5.8674136011489034E-2</v>
      </c>
      <c r="R106" s="96">
        <f t="shared" si="28"/>
        <v>0.1271718860866462</v>
      </c>
      <c r="S106" s="96">
        <f t="shared" si="31"/>
        <v>634.35110187449902</v>
      </c>
      <c r="T106" s="96">
        <f t="shared" si="32"/>
        <v>7.1803813924906814</v>
      </c>
      <c r="U106" s="96">
        <f t="shared" si="32"/>
        <v>104.52145782106878</v>
      </c>
      <c r="V106" s="32">
        <f t="shared" si="33"/>
        <v>999.99999999999932</v>
      </c>
      <c r="W106" s="100">
        <f>(cNES*L106+(cNES+cOSEX)*G106+(cNES+cEREX)*H106+(cNES+cHOEX)*I106+(cNES+cNES)*S106+(cNES+cOSEX)*N106+(cNES+cEREX)*O106+(cNES+cHOEX)*P106)/(1+cDR)^((cycle + 0.5)/('Life tables'!$I$2/2))</f>
        <v>167241.64101830532</v>
      </c>
      <c r="X106" s="107">
        <f>((L106+G106+H106+I106+N106+O106+P106+S106)/('Life tables'!$I$2/2))/(1+oDR)^(((cycle + 0.5)/('Life tables'!$I$2/2)))</f>
        <v>32.171279473419482</v>
      </c>
      <c r="Y106" s="31">
        <f>((uNES*L106+ uOCEX*G106+uEREX*H106+uHOEX*I106+uNES*S106+ uOCEX*N106+uEREX*O106+uHOEX*P106)/('Life tables'!$I$2/2))/(1+oDR)^(((cycle + 0.5)/('Life tables'!$I$2/2)))</f>
        <v>21.201364968234124</v>
      </c>
      <c r="Z106" s="100">
        <f t="shared" si="29"/>
        <v>209359.77885600293</v>
      </c>
      <c r="AA106" s="107">
        <f>((L106+G106+H106+I106+N106+O106+P106+S106)/('Life tables'!$I$2/2))</f>
        <v>34.07168227261775</v>
      </c>
      <c r="AB106" s="31">
        <f>((uNES*L106+ uOCEX*G106+uEREX*H106+uHOEX*I106+uNES*S106+ uOCEX*N106+uEREX*O106+uHOEX*P106)/('Life tables'!$I$2/2))</f>
        <v>22.453759463944049</v>
      </c>
    </row>
    <row r="107" spans="1:28" x14ac:dyDescent="0.25">
      <c r="A107" s="4">
        <v>101</v>
      </c>
      <c r="C107" s="105">
        <f>IF(male=0,VLOOKUP((($A$5:$A$1570/'Life tables'!$I$2)*2)+age,lifetable,13,1),IF(male=1,VLOOKUP((($A$5:$A$1570/'Life tables'!$I$2)*2)+age,lifetable,10,1),"error"))</f>
        <v>7.5517960799631467E-5</v>
      </c>
      <c r="F107" s="96">
        <f t="shared" si="17"/>
        <v>182.14826614100838</v>
      </c>
      <c r="G107" s="96">
        <f t="shared" si="18"/>
        <v>18.297174549182138</v>
      </c>
      <c r="H107" s="96">
        <f t="shared" si="19"/>
        <v>1.044966915935607</v>
      </c>
      <c r="I107" s="96">
        <f t="shared" si="20"/>
        <v>0.41870836055210564</v>
      </c>
      <c r="J107" s="96">
        <f t="shared" si="21"/>
        <v>1.5247764704659852E-2</v>
      </c>
      <c r="K107" s="96">
        <f t="shared" si="22"/>
        <v>0.43752686293648307</v>
      </c>
      <c r="L107" s="96">
        <f t="shared" si="30"/>
        <v>161.93464168769739</v>
      </c>
      <c r="M107" s="96">
        <f t="shared" si="23"/>
        <v>706.14989464543157</v>
      </c>
      <c r="N107" s="96">
        <f t="shared" si="24"/>
        <v>68.003764818127394</v>
      </c>
      <c r="O107" s="96">
        <f t="shared" si="25"/>
        <v>1.6232428172670055</v>
      </c>
      <c r="P107" s="96">
        <f t="shared" si="26"/>
        <v>1.6232428172670055</v>
      </c>
      <c r="Q107" s="96">
        <f t="shared" si="27"/>
        <v>5.8707673683145598E-2</v>
      </c>
      <c r="R107" s="96">
        <f t="shared" si="28"/>
        <v>0.12724457652999052</v>
      </c>
      <c r="S107" s="96">
        <f t="shared" si="31"/>
        <v>634.71369194255703</v>
      </c>
      <c r="T107" s="96">
        <f t="shared" si="32"/>
        <v>7.2543368308784872</v>
      </c>
      <c r="U107" s="96">
        <f t="shared" si="32"/>
        <v>105.08622926053525</v>
      </c>
      <c r="V107" s="32">
        <f t="shared" si="33"/>
        <v>999.99999999999943</v>
      </c>
      <c r="W107" s="100">
        <f>(cNES*L107+(cNES+cOSEX)*G107+(cNES+cEREX)*H107+(cNES+cHOEX)*I107+(cNES+cNES)*S107+(cNES+cOSEX)*N107+(cNES+cEREX)*O107+(cNES+cHOEX)*P107)/(1+cDR)^((cycle + 0.5)/('Life tables'!$I$2/2))</f>
        <v>166819.78405291453</v>
      </c>
      <c r="X107" s="107">
        <f>((L107+G107+H107+I107+N107+O107+P107+S107)/('Life tables'!$I$2/2))/(1+oDR)^(((cycle + 0.5)/('Life tables'!$I$2/2)))</f>
        <v>32.129793268447095</v>
      </c>
      <c r="Y107" s="31">
        <f>((uNES*L107+ uOCEX*G107+uEREX*H107+uHOEX*I107+uNES*S107+ uOCEX*N107+uEREX*O107+uHOEX*P107)/('Life tables'!$I$2/2))/(1+oDR)^(((cycle + 0.5)/('Life tables'!$I$2/2)))</f>
        <v>21.174064259425599</v>
      </c>
      <c r="Z107" s="100">
        <f t="shared" si="29"/>
        <v>209298.93591952819</v>
      </c>
      <c r="AA107" s="107">
        <f>((L107+G107+H107+I107+N107+O107+P107+S107)/('Life tables'!$I$2/2))</f>
        <v>34.047183179630814</v>
      </c>
      <c r="AB107" s="31">
        <f>((uNES*L107+ uOCEX*G107+uEREX*H107+uHOEX*I107+uNES*S107+ uOCEX*N107+uEREX*O107+uHOEX*P107)/('Life tables'!$I$2/2))</f>
        <v>22.437655868950468</v>
      </c>
    </row>
    <row r="108" spans="1:28" x14ac:dyDescent="0.25">
      <c r="A108" s="4">
        <v>102</v>
      </c>
      <c r="C108" s="105">
        <f>IF(male=0,VLOOKUP((($A$5:$A$1570/'Life tables'!$I$2)*2)+age,lifetable,13,1),IF(male=1,VLOOKUP((($A$5:$A$1570/'Life tables'!$I$2)*2)+age,lifetable,10,1),"error"))</f>
        <v>7.5517960799631467E-5</v>
      </c>
      <c r="F108" s="96">
        <f t="shared" si="17"/>
        <v>181.13514026569644</v>
      </c>
      <c r="G108" s="96">
        <f t="shared" si="18"/>
        <v>18.19540393465142</v>
      </c>
      <c r="H108" s="96">
        <f t="shared" si="19"/>
        <v>1.0391547111652377</v>
      </c>
      <c r="I108" s="96">
        <f t="shared" si="20"/>
        <v>0.41637946506892609</v>
      </c>
      <c r="J108" s="96">
        <f t="shared" si="21"/>
        <v>1.5162955195954451E-2</v>
      </c>
      <c r="K108" s="96">
        <f t="shared" si="22"/>
        <v>0.43509329716407075</v>
      </c>
      <c r="L108" s="96">
        <f t="shared" si="30"/>
        <v>161.03394590245082</v>
      </c>
      <c r="M108" s="96">
        <f t="shared" si="23"/>
        <v>706.52429364288935</v>
      </c>
      <c r="N108" s="96">
        <f t="shared" si="24"/>
        <v>68.039820252765736</v>
      </c>
      <c r="O108" s="96">
        <f t="shared" si="25"/>
        <v>1.6241034567544907</v>
      </c>
      <c r="P108" s="96">
        <f t="shared" si="26"/>
        <v>1.6241034567544907</v>
      </c>
      <c r="Q108" s="96">
        <f t="shared" si="27"/>
        <v>5.873880035233682E-2</v>
      </c>
      <c r="R108" s="96">
        <f t="shared" si="28"/>
        <v>0.12731204130233706</v>
      </c>
      <c r="S108" s="96">
        <f t="shared" si="31"/>
        <v>635.05021563495995</v>
      </c>
      <c r="T108" s="96">
        <f t="shared" si="32"/>
        <v>7.3282385864267789</v>
      </c>
      <c r="U108" s="96">
        <f t="shared" si="32"/>
        <v>105.64863459900165</v>
      </c>
      <c r="V108" s="32">
        <f t="shared" si="33"/>
        <v>999.99999999999943</v>
      </c>
      <c r="W108" s="100">
        <f>(cNES*L108+(cNES+cOSEX)*G108+(cNES+cEREX)*H108+(cNES+cHOEX)*I108+(cNES+cNES)*S108+(cNES+cOSEX)*N108+(cNES+cEREX)*O108+(cNES+cHOEX)*P108)/(1+cDR)^((cycle + 0.5)/('Life tables'!$I$2/2))</f>
        <v>166397.00905185155</v>
      </c>
      <c r="X108" s="107">
        <f>((L108+G108+H108+I108+N108+O108+P108+S108)/('Life tables'!$I$2/2))/(1+oDR)^(((cycle + 0.5)/('Life tables'!$I$2/2)))</f>
        <v>32.088431483934222</v>
      </c>
      <c r="Y108" s="31">
        <f>((uNES*L108+ uOCEX*G108+uEREX*H108+uHOEX*I108+uNES*S108+ uOCEX*N108+uEREX*O108+uHOEX*P108)/('Life tables'!$I$2/2))/(1+oDR)^(((cycle + 0.5)/('Life tables'!$I$2/2)))</f>
        <v>21.146844166097985</v>
      </c>
      <c r="Z108" s="100">
        <f t="shared" si="29"/>
        <v>209235.61822091512</v>
      </c>
      <c r="AA108" s="107">
        <f>((L108+G108+H108+I108+N108+O108+P108+S108)/('Life tables'!$I$2/2))</f>
        <v>34.022776900194316</v>
      </c>
      <c r="AB108" s="31">
        <f>((uNES*L108+ uOCEX*G108+uEREX*H108+uHOEX*I108+uNES*S108+ uOCEX*N108+uEREX*O108+uHOEX*P108)/('Life tables'!$I$2/2))</f>
        <v>22.421612024462711</v>
      </c>
    </row>
    <row r="109" spans="1:28" x14ac:dyDescent="0.25">
      <c r="A109" s="4">
        <v>103</v>
      </c>
      <c r="C109" s="105">
        <f>IF(male=0,VLOOKUP((($A$5:$A$1570/'Life tables'!$I$2)*2)+age,lifetable,13,1),IF(male=1,VLOOKUP((($A$5:$A$1570/'Life tables'!$I$2)*2)+age,lifetable,10,1),"error"))</f>
        <v>7.5517960799631467E-5</v>
      </c>
      <c r="F109" s="96">
        <f t="shared" si="17"/>
        <v>180.15245851894832</v>
      </c>
      <c r="G109" s="96">
        <f t="shared" si="18"/>
        <v>18.096691496550985</v>
      </c>
      <c r="H109" s="96">
        <f t="shared" si="19"/>
        <v>1.0335171614042609</v>
      </c>
      <c r="I109" s="96">
        <f t="shared" si="20"/>
        <v>0.41412055219622895</v>
      </c>
      <c r="J109" s="96">
        <f t="shared" si="21"/>
        <v>1.5080694187538482E-2</v>
      </c>
      <c r="K109" s="96">
        <f t="shared" si="22"/>
        <v>0.43273285931292588</v>
      </c>
      <c r="L109" s="96">
        <f t="shared" si="30"/>
        <v>160.16031575529638</v>
      </c>
      <c r="M109" s="96">
        <f t="shared" si="23"/>
        <v>706.87066829562264</v>
      </c>
      <c r="N109" s="96">
        <f t="shared" si="24"/>
        <v>68.073176882288791</v>
      </c>
      <c r="O109" s="96">
        <f t="shared" si="25"/>
        <v>1.624899676043619</v>
      </c>
      <c r="P109" s="96">
        <f t="shared" si="26"/>
        <v>1.624899676043619</v>
      </c>
      <c r="Q109" s="96">
        <f t="shared" si="27"/>
        <v>5.8767597142138785E-2</v>
      </c>
      <c r="R109" s="96">
        <f t="shared" si="28"/>
        <v>0.1273744562320028</v>
      </c>
      <c r="S109" s="96">
        <f t="shared" si="31"/>
        <v>635.36155000787244</v>
      </c>
      <c r="T109" s="96">
        <f t="shared" si="32"/>
        <v>7.4020868777564566</v>
      </c>
      <c r="U109" s="96">
        <f t="shared" si="32"/>
        <v>106.20874191454658</v>
      </c>
      <c r="V109" s="32">
        <f t="shared" si="33"/>
        <v>999.99999999999932</v>
      </c>
      <c r="W109" s="100">
        <f>(cNES*L109+(cNES+cOSEX)*G109+(cNES+cEREX)*H109+(cNES+cHOEX)*I109+(cNES+cNES)*S109+(cNES+cOSEX)*N109+(cNES+cEREX)*O109+(cNES+cHOEX)*P109)/(1+cDR)^((cycle + 0.5)/('Life tables'!$I$2/2))</f>
        <v>165973.39432197626</v>
      </c>
      <c r="X109" s="107">
        <f>((L109+G109+H109+I109+N109+O109+P109+S109)/('Life tables'!$I$2/2))/(1+oDR)^(((cycle + 0.5)/('Life tables'!$I$2/2)))</f>
        <v>32.047191472111393</v>
      </c>
      <c r="Y109" s="31">
        <f>((uNES*L109+ uOCEX*G109+uEREX*H109+uHOEX*I109+uNES*S109+ uOCEX*N109+uEREX*O109+uHOEX*P109)/('Life tables'!$I$2/2))/(1+oDR)^(((cycle + 0.5)/('Life tables'!$I$2/2)))</f>
        <v>21.119702990084683</v>
      </c>
      <c r="Z109" s="100">
        <f t="shared" si="29"/>
        <v>209169.91109459166</v>
      </c>
      <c r="AA109" s="107">
        <f>((L109+G109+H109+I109+N109+O109+P109+S109)/('Life tables'!$I$2/2))</f>
        <v>33.998460814710974</v>
      </c>
      <c r="AB109" s="31">
        <f>((uNES*L109+ uOCEX*G109+uEREX*H109+uHOEX*I109+uNES*S109+ uOCEX*N109+uEREX*O109+uHOEX*P109)/('Life tables'!$I$2/2))</f>
        <v>22.405626251261051</v>
      </c>
    </row>
    <row r="110" spans="1:28" x14ac:dyDescent="0.25">
      <c r="A110" s="4">
        <v>104</v>
      </c>
      <c r="C110" s="105">
        <f>IF(male=0,VLOOKUP((($A$5:$A$1570/'Life tables'!$I$2)*2)+age,lifetable,13,1),IF(male=1,VLOOKUP((($A$5:$A$1570/'Life tables'!$I$2)*2)+age,lifetable,10,1),"error"))</f>
        <v>7.5517960799631467E-5</v>
      </c>
      <c r="F110" s="96">
        <f t="shared" si="17"/>
        <v>179.19920933349513</v>
      </c>
      <c r="G110" s="96">
        <f t="shared" si="18"/>
        <v>18.000935620831584</v>
      </c>
      <c r="H110" s="96">
        <f t="shared" si="19"/>
        <v>1.0280484633894797</v>
      </c>
      <c r="I110" s="96">
        <f t="shared" si="20"/>
        <v>0.41192929662133509</v>
      </c>
      <c r="J110" s="96">
        <f t="shared" si="21"/>
        <v>1.5000897000375324E-2</v>
      </c>
      <c r="K110" s="96">
        <f t="shared" si="22"/>
        <v>0.43044311956110626</v>
      </c>
      <c r="L110" s="96">
        <f t="shared" si="30"/>
        <v>159.31285193609125</v>
      </c>
      <c r="M110" s="96">
        <f t="shared" si="23"/>
        <v>707.18996187420112</v>
      </c>
      <c r="N110" s="96">
        <f t="shared" si="24"/>
        <v>68.103925545696143</v>
      </c>
      <c r="O110" s="96">
        <f t="shared" si="25"/>
        <v>1.6256336434518948</v>
      </c>
      <c r="P110" s="96">
        <f t="shared" si="26"/>
        <v>1.6256336434518948</v>
      </c>
      <c r="Q110" s="96">
        <f t="shared" si="27"/>
        <v>5.8794142473891225E-2</v>
      </c>
      <c r="R110" s="96">
        <f t="shared" si="28"/>
        <v>0.12743199129148952</v>
      </c>
      <c r="S110" s="96">
        <f t="shared" si="31"/>
        <v>635.6485429078358</v>
      </c>
      <c r="T110" s="96">
        <f t="shared" si="32"/>
        <v>7.4758819172307227</v>
      </c>
      <c r="U110" s="96">
        <f t="shared" si="32"/>
        <v>106.76661702539917</v>
      </c>
      <c r="V110" s="32">
        <f t="shared" si="33"/>
        <v>999.99999999999932</v>
      </c>
      <c r="W110" s="100">
        <f>(cNES*L110+(cNES+cOSEX)*G110+(cNES+cEREX)*H110+(cNES+cHOEX)*I110+(cNES+cNES)*S110+(cNES+cOSEX)*N110+(cNES+cEREX)*O110+(cNES+cHOEX)*P110)/(1+cDR)^((cycle + 0.5)/('Life tables'!$I$2/2))</f>
        <v>165549.0152618493</v>
      </c>
      <c r="X110" s="107">
        <f>((L110+G110+H110+I110+N110+O110+P110+S110)/('Life tables'!$I$2/2))/(1+oDR)^(((cycle + 0.5)/('Life tables'!$I$2/2)))</f>
        <v>32.006070672923585</v>
      </c>
      <c r="Y110" s="31">
        <f>((uNES*L110+ uOCEX*G110+uEREX*H110+uHOEX*I110+uNES*S110+ uOCEX*N110+uEREX*O110+uHOEX*P110)/('Life tables'!$I$2/2))/(1+oDR)^(((cycle + 0.5)/('Life tables'!$I$2/2)))</f>
        <v>21.092639089441594</v>
      </c>
      <c r="Z110" s="100">
        <f t="shared" si="29"/>
        <v>209101.89703166214</v>
      </c>
      <c r="AA110" s="107">
        <f>((L110+G110+H110+I110+N110+O110+P110+S110)/('Life tables'!$I$2/2))</f>
        <v>33.974232390502614</v>
      </c>
      <c r="AB110" s="31">
        <f>((uNES*L110+ uOCEX*G110+uEREX*H110+uHOEX*I110+uNES*S110+ uOCEX*N110+uEREX*O110+uHOEX*P110)/('Life tables'!$I$2/2))</f>
        <v>22.389696925837288</v>
      </c>
    </row>
    <row r="111" spans="1:28" x14ac:dyDescent="0.25">
      <c r="A111" s="4">
        <v>105</v>
      </c>
      <c r="C111" s="105">
        <f>IF(male=0,VLOOKUP((($A$5:$A$1570/'Life tables'!$I$2)*2)+age,lifetable,13,1),IF(male=1,VLOOKUP((($A$5:$A$1570/'Life tables'!$I$2)*2)+age,lifetable,10,1),"error"))</f>
        <v>8.0321853324738512E-5</v>
      </c>
      <c r="F111" s="96">
        <f t="shared" si="17"/>
        <v>178.27441482322973</v>
      </c>
      <c r="G111" s="96">
        <f t="shared" si="18"/>
        <v>17.908038076787154</v>
      </c>
      <c r="H111" s="96">
        <f t="shared" si="19"/>
        <v>1.0227430070832522</v>
      </c>
      <c r="I111" s="96">
        <f t="shared" si="20"/>
        <v>0.4098034504552176</v>
      </c>
      <c r="J111" s="96">
        <f t="shared" si="21"/>
        <v>1.5872802993165853E-2</v>
      </c>
      <c r="K111" s="96">
        <f t="shared" si="22"/>
        <v>0.42822172899006411</v>
      </c>
      <c r="L111" s="96">
        <f t="shared" si="30"/>
        <v>158.48973575692088</v>
      </c>
      <c r="M111" s="96">
        <f t="shared" si="23"/>
        <v>707.48308623413971</v>
      </c>
      <c r="N111" s="96">
        <f t="shared" si="24"/>
        <v>68.132154056649526</v>
      </c>
      <c r="O111" s="96">
        <f t="shared" si="25"/>
        <v>1.6263074550823209</v>
      </c>
      <c r="P111" s="96">
        <f t="shared" si="26"/>
        <v>1.6263074550823209</v>
      </c>
      <c r="Q111" s="96">
        <f t="shared" si="27"/>
        <v>6.2560109624804683E-2</v>
      </c>
      <c r="R111" s="96">
        <f t="shared" si="28"/>
        <v>0.12748481079246776</v>
      </c>
      <c r="S111" s="96">
        <f t="shared" si="31"/>
        <v>635.90827234690823</v>
      </c>
      <c r="T111" s="96">
        <f t="shared" si="32"/>
        <v>7.5543148298486935</v>
      </c>
      <c r="U111" s="96">
        <f t="shared" si="32"/>
        <v>107.3223235651817</v>
      </c>
      <c r="V111" s="32">
        <f t="shared" si="33"/>
        <v>999.99999999999943</v>
      </c>
      <c r="W111" s="100">
        <f>(cNES*L111+(cNES+cOSEX)*G111+(cNES+cEREX)*H111+(cNES+cHOEX)*I111+(cNES+cNES)*S111+(cNES+cOSEX)*N111+(cNES+cEREX)*O111+(cNES+cHOEX)*P111)/(1+cDR)^((cycle + 0.5)/('Life tables'!$I$2/2))</f>
        <v>165123.19227784348</v>
      </c>
      <c r="X111" s="107">
        <f>((L111+G111+H111+I111+N111+O111+P111+S111)/('Life tables'!$I$2/2))/(1+oDR)^(((cycle + 0.5)/('Life tables'!$I$2/2)))</f>
        <v>31.964897205599708</v>
      </c>
      <c r="Y111" s="31">
        <f>((uNES*L111+ uOCEX*G111+uEREX*H111+uHOEX*I111+uNES*S111+ uOCEX*N111+uEREX*O111+uHOEX*P111)/('Life tables'!$I$2/2))/(1+oDR)^(((cycle + 0.5)/('Life tables'!$I$2/2)))</f>
        <v>21.065537374884848</v>
      </c>
      <c r="Z111" s="100">
        <f t="shared" si="29"/>
        <v>209030.70357486</v>
      </c>
      <c r="AA111" s="107">
        <f>((L111+G111+H111+I111+N111+O111+P111+S111)/('Life tables'!$I$2/2))</f>
        <v>33.949909253415861</v>
      </c>
      <c r="AB111" s="31">
        <f>((uNES*L111+ uOCEX*G111+uEREX*H111+uHOEX*I111+uNES*S111+ uOCEX*N111+uEREX*O111+uHOEX*P111)/('Life tables'!$I$2/2))</f>
        <v>22.373701928454647</v>
      </c>
    </row>
    <row r="112" spans="1:28" x14ac:dyDescent="0.25">
      <c r="A112" s="4">
        <v>106</v>
      </c>
      <c r="C112" s="105">
        <f>IF(male=0,VLOOKUP((($A$5:$A$1570/'Life tables'!$I$2)*2)+age,lifetable,13,1),IF(male=1,VLOOKUP((($A$5:$A$1570/'Life tables'!$I$2)*2)+age,lifetable,10,1),"error"))</f>
        <v>8.0321853324738512E-5</v>
      </c>
      <c r="F112" s="96">
        <f t="shared" si="17"/>
        <v>177.37618296201919</v>
      </c>
      <c r="G112" s="96">
        <f t="shared" si="18"/>
        <v>17.81780880643284</v>
      </c>
      <c r="H112" s="96">
        <f t="shared" si="19"/>
        <v>1.0175899381153728</v>
      </c>
      <c r="I112" s="96">
        <f t="shared" si="20"/>
        <v>0.40773866445438911</v>
      </c>
      <c r="J112" s="96">
        <f t="shared" si="21"/>
        <v>1.5792828211650983E-2</v>
      </c>
      <c r="K112" s="96">
        <f t="shared" si="22"/>
        <v>0.42606414288314609</v>
      </c>
      <c r="L112" s="96">
        <f t="shared" si="30"/>
        <v>157.69118858192178</v>
      </c>
      <c r="M112" s="96">
        <f t="shared" si="23"/>
        <v>707.74717864294962</v>
      </c>
      <c r="N112" s="96">
        <f t="shared" si="24"/>
        <v>68.157586727807796</v>
      </c>
      <c r="O112" s="96">
        <f t="shared" si="25"/>
        <v>1.6269145303066408</v>
      </c>
      <c r="P112" s="96">
        <f t="shared" si="26"/>
        <v>1.6269145303066408</v>
      </c>
      <c r="Q112" s="96">
        <f t="shared" si="27"/>
        <v>6.2583462338625981E-2</v>
      </c>
      <c r="R112" s="96">
        <f t="shared" si="28"/>
        <v>0.12753239888527726</v>
      </c>
      <c r="S112" s="96">
        <f t="shared" si="31"/>
        <v>636.14564699330469</v>
      </c>
      <c r="T112" s="96">
        <f t="shared" si="32"/>
        <v>7.6326911203989702</v>
      </c>
      <c r="U112" s="96">
        <f t="shared" si="32"/>
        <v>107.87592010695013</v>
      </c>
      <c r="V112" s="32">
        <f t="shared" si="33"/>
        <v>999.9999999999992</v>
      </c>
      <c r="W112" s="100">
        <f>(cNES*L112+(cNES+cOSEX)*G112+(cNES+cEREX)*H112+(cNES+cHOEX)*I112+(cNES+cNES)*S112+(cNES+cOSEX)*N112+(cNES+cEREX)*O112+(cNES+cHOEX)*P112)/(1+cDR)^((cycle + 0.5)/('Life tables'!$I$2/2))</f>
        <v>164696.62915569189</v>
      </c>
      <c r="X112" s="107">
        <f>((L112+G112+H112+I112+N112+O112+P112+S112)/('Life tables'!$I$2/2))/(1+oDR)^(((cycle + 0.5)/('Life tables'!$I$2/2)))</f>
        <v>31.923838518356391</v>
      </c>
      <c r="Y112" s="31">
        <f>((uNES*L112+ uOCEX*G112+uEREX*H112+uHOEX*I112+uNES*S112+ uOCEX*N112+uEREX*O112+uHOEX*P112)/('Life tables'!$I$2/2))/(1+oDR)^(((cycle + 0.5)/('Life tables'!$I$2/2)))</f>
        <v>21.038511962799735</v>
      </c>
      <c r="Z112" s="100">
        <f t="shared" si="29"/>
        <v>208957.20566840621</v>
      </c>
      <c r="AA112" s="107">
        <f>((L112+G112+H112+I112+N112+O112+P112+S112)/('Life tables'!$I$2/2))</f>
        <v>33.925669219496818</v>
      </c>
      <c r="AB112" s="31">
        <f>((uNES*L112+ uOCEX*G112+uEREX*H112+uHOEX*I112+uNES*S112+ uOCEX*N112+uEREX*O112+uHOEX*P112)/('Life tables'!$I$2/2))</f>
        <v>22.357762438560226</v>
      </c>
    </row>
    <row r="113" spans="1:28" x14ac:dyDescent="0.25">
      <c r="A113" s="4">
        <v>107</v>
      </c>
      <c r="C113" s="105">
        <f>IF(male=0,VLOOKUP((($A$5:$A$1570/'Life tables'!$I$2)*2)+age,lifetable,13,1),IF(male=1,VLOOKUP((($A$5:$A$1570/'Life tables'!$I$2)*2)+age,lifetable,10,1),"error"))</f>
        <v>8.0321853324738512E-5</v>
      </c>
      <c r="F113" s="96">
        <f t="shared" si="17"/>
        <v>176.50455609026972</v>
      </c>
      <c r="G113" s="96">
        <f t="shared" si="18"/>
        <v>17.73025206295107</v>
      </c>
      <c r="H113" s="96">
        <f t="shared" si="19"/>
        <v>1.0125894993886404</v>
      </c>
      <c r="I113" s="96">
        <f t="shared" si="20"/>
        <v>0.40573503594770405</v>
      </c>
      <c r="J113" s="96">
        <f t="shared" si="21"/>
        <v>1.5715222226335888E-2</v>
      </c>
      <c r="K113" s="96">
        <f t="shared" si="22"/>
        <v>0.42397046294357171</v>
      </c>
      <c r="L113" s="96">
        <f t="shared" si="30"/>
        <v>156.9162938068124</v>
      </c>
      <c r="M113" s="96">
        <f t="shared" si="23"/>
        <v>707.98683268238051</v>
      </c>
      <c r="N113" s="96">
        <f t="shared" si="24"/>
        <v>68.180665931046022</v>
      </c>
      <c r="O113" s="96">
        <f t="shared" si="25"/>
        <v>1.6274654284956585</v>
      </c>
      <c r="P113" s="96">
        <f t="shared" si="26"/>
        <v>1.6274654284956585</v>
      </c>
      <c r="Q113" s="96">
        <f t="shared" si="27"/>
        <v>6.260465405793425E-2</v>
      </c>
      <c r="R113" s="96">
        <f t="shared" si="28"/>
        <v>0.12757558330970659</v>
      </c>
      <c r="S113" s="96">
        <f t="shared" si="31"/>
        <v>636.36105565697551</v>
      </c>
      <c r="T113" s="96">
        <f t="shared" si="32"/>
        <v>7.7110109966832407</v>
      </c>
      <c r="U113" s="96">
        <f t="shared" si="32"/>
        <v>108.42746615320341</v>
      </c>
      <c r="V113" s="32">
        <f t="shared" si="33"/>
        <v>999.99999999999943</v>
      </c>
      <c r="W113" s="100">
        <f>(cNES*L113+(cNES+cOSEX)*G113+(cNES+cEREX)*H113+(cNES+cHOEX)*I113+(cNES+cNES)*S113+(cNES+cOSEX)*N113+(cNES+cEREX)*O113+(cNES+cHOEX)*P113)/(1+cDR)^((cycle + 0.5)/('Life tables'!$I$2/2))</f>
        <v>164269.51598242388</v>
      </c>
      <c r="X113" s="107">
        <f>((L113+G113+H113+I113+N113+O113+P113+S113)/('Life tables'!$I$2/2))/(1+oDR)^(((cycle + 0.5)/('Life tables'!$I$2/2)))</f>
        <v>31.882892295025286</v>
      </c>
      <c r="Y113" s="31">
        <f>((uNES*L113+ uOCEX*G113+uEREX*H113+uHOEX*I113+uNES*S113+ uOCEX*N113+uEREX*O113+uHOEX*P113)/('Life tables'!$I$2/2))/(1+oDR)^(((cycle + 0.5)/('Life tables'!$I$2/2)))</f>
        <v>21.011559504763689</v>
      </c>
      <c r="Z113" s="100">
        <f t="shared" si="29"/>
        <v>208881.63296599899</v>
      </c>
      <c r="AA113" s="107">
        <f>((L113+G113+H113+I113+N113+O113+P113+S113)/('Life tables'!$I$2/2))</f>
        <v>33.90150999848926</v>
      </c>
      <c r="AB113" s="31">
        <f>((uNES*L113+ uOCEX*G113+uEREX*H113+uHOEX*I113+uNES*S113+ uOCEX*N113+uEREX*O113+uHOEX*P113)/('Life tables'!$I$2/2))</f>
        <v>22.34187501068536</v>
      </c>
    </row>
    <row r="114" spans="1:28" x14ac:dyDescent="0.25">
      <c r="A114" s="4">
        <v>108</v>
      </c>
      <c r="C114" s="105">
        <f>IF(male=0,VLOOKUP((($A$5:$A$1570/'Life tables'!$I$2)*2)+age,lifetable,13,1),IF(male=1,VLOOKUP((($A$5:$A$1570/'Life tables'!$I$2)*2)+age,lifetable,10,1),"error"))</f>
        <v>8.0321853324738512E-5</v>
      </c>
      <c r="F114" s="96">
        <f t="shared" si="17"/>
        <v>175.65865036626428</v>
      </c>
      <c r="G114" s="96">
        <f t="shared" si="18"/>
        <v>17.645279062591584</v>
      </c>
      <c r="H114" s="96">
        <f t="shared" si="19"/>
        <v>1.0077366203889471</v>
      </c>
      <c r="I114" s="96">
        <f t="shared" si="20"/>
        <v>0.4037905332281132</v>
      </c>
      <c r="J114" s="96">
        <f t="shared" si="21"/>
        <v>1.5639906343676881E-2</v>
      </c>
      <c r="K114" s="96">
        <f t="shared" si="22"/>
        <v>0.42193856615089181</v>
      </c>
      <c r="L114" s="96">
        <f t="shared" si="30"/>
        <v>156.16426567756108</v>
      </c>
      <c r="M114" s="96">
        <f t="shared" si="23"/>
        <v>708.2028724838483</v>
      </c>
      <c r="N114" s="96">
        <f t="shared" si="24"/>
        <v>68.201471032005131</v>
      </c>
      <c r="O114" s="96">
        <f t="shared" si="25"/>
        <v>1.6279620440989966</v>
      </c>
      <c r="P114" s="96">
        <f t="shared" si="26"/>
        <v>1.6279620440989966</v>
      </c>
      <c r="Q114" s="96">
        <f t="shared" si="27"/>
        <v>6.2623757657619003E-2</v>
      </c>
      <c r="R114" s="96">
        <f t="shared" si="28"/>
        <v>0.12761451256999512</v>
      </c>
      <c r="S114" s="96">
        <f t="shared" si="31"/>
        <v>636.55523909341753</v>
      </c>
      <c r="T114" s="96">
        <f t="shared" si="32"/>
        <v>7.7892746606845362</v>
      </c>
      <c r="U114" s="96">
        <f t="shared" si="32"/>
        <v>108.9770192319243</v>
      </c>
      <c r="V114" s="32">
        <f t="shared" si="33"/>
        <v>999.9999999999992</v>
      </c>
      <c r="W114" s="100">
        <f>(cNES*L114+(cNES+cOSEX)*G114+(cNES+cEREX)*H114+(cNES+cHOEX)*I114+(cNES+cNES)*S114+(cNES+cOSEX)*N114+(cNES+cEREX)*O114+(cNES+cHOEX)*P114)/(1+cDR)^((cycle + 0.5)/('Life tables'!$I$2/2))</f>
        <v>163841.9175300643</v>
      </c>
      <c r="X114" s="107">
        <f>((L114+G114+H114+I114+N114+O114+P114+S114)/('Life tables'!$I$2/2))/(1+oDR)^(((cycle + 0.5)/('Life tables'!$I$2/2)))</f>
        <v>31.842056295924493</v>
      </c>
      <c r="Y114" s="31">
        <f>((uNES*L114+ uOCEX*G114+uEREX*H114+uHOEX*I114+uNES*S114+ uOCEX*N114+uEREX*O114+uHOEX*P114)/('Life tables'!$I$2/2))/(1+oDR)^(((cycle + 0.5)/('Life tables'!$I$2/2)))</f>
        <v>20.984678564169027</v>
      </c>
      <c r="Z114" s="100">
        <f t="shared" si="29"/>
        <v>208804.0575330604</v>
      </c>
      <c r="AA114" s="107">
        <f>((L114+G114+H114+I114+N114+O114+P114+S114)/('Life tables'!$I$2/2))</f>
        <v>33.877429376094938</v>
      </c>
      <c r="AB114" s="31">
        <f>((uNES*L114+ uOCEX*G114+uEREX*H114+uHOEX*I114+uNES*S114+ uOCEX*N114+uEREX*O114+uHOEX*P114)/('Life tables'!$I$2/2))</f>
        <v>22.326038225385574</v>
      </c>
    </row>
    <row r="115" spans="1:28" x14ac:dyDescent="0.25">
      <c r="A115" s="4">
        <v>109</v>
      </c>
      <c r="C115" s="105">
        <f>IF(male=0,VLOOKUP((($A$5:$A$1570/'Life tables'!$I$2)*2)+age,lifetable,13,1),IF(male=1,VLOOKUP((($A$5:$A$1570/'Life tables'!$I$2)*2)+age,lifetable,10,1),"error"))</f>
        <v>8.0321853324738512E-5</v>
      </c>
      <c r="F115" s="96">
        <f t="shared" si="17"/>
        <v>174.83761138104299</v>
      </c>
      <c r="G115" s="96">
        <f t="shared" si="18"/>
        <v>17.562803978186182</v>
      </c>
      <c r="H115" s="96">
        <f t="shared" si="19"/>
        <v>1.0030263994550548</v>
      </c>
      <c r="I115" s="96">
        <f t="shared" si="20"/>
        <v>0.40190319224631521</v>
      </c>
      <c r="J115" s="96">
        <f t="shared" si="21"/>
        <v>1.5566804490698994E-2</v>
      </c>
      <c r="K115" s="96">
        <f t="shared" si="22"/>
        <v>0.41996640018322717</v>
      </c>
      <c r="L115" s="96">
        <f t="shared" si="30"/>
        <v>155.43434460648152</v>
      </c>
      <c r="M115" s="96">
        <f t="shared" si="23"/>
        <v>708.39609472634743</v>
      </c>
      <c r="N115" s="96">
        <f t="shared" si="24"/>
        <v>68.220078752598425</v>
      </c>
      <c r="O115" s="96">
        <f t="shared" si="25"/>
        <v>1.628406208460772</v>
      </c>
      <c r="P115" s="96">
        <f t="shared" si="26"/>
        <v>1.628406208460772</v>
      </c>
      <c r="Q115" s="96">
        <f t="shared" si="27"/>
        <v>6.2640843585053743E-2</v>
      </c>
      <c r="R115" s="96">
        <f t="shared" si="28"/>
        <v>0.12764933022359731</v>
      </c>
      <c r="S115" s="96">
        <f t="shared" si="31"/>
        <v>636.72891338301883</v>
      </c>
      <c r="T115" s="96">
        <f t="shared" si="32"/>
        <v>7.8674823087602892</v>
      </c>
      <c r="U115" s="96">
        <f t="shared" si="32"/>
        <v>109.52463496233112</v>
      </c>
      <c r="V115" s="32">
        <f t="shared" si="33"/>
        <v>999.9999999999992</v>
      </c>
      <c r="W115" s="100">
        <f>(cNES*L115+(cNES+cOSEX)*G115+(cNES+cEREX)*H115+(cNES+cHOEX)*I115+(cNES+cNES)*S115+(cNES+cOSEX)*N115+(cNES+cEREX)*O115+(cNES+cHOEX)*P115)/(1+cDR)^((cycle + 0.5)/('Life tables'!$I$2/2))</f>
        <v>163413.89614306539</v>
      </c>
      <c r="X115" s="107">
        <f>((L115+G115+H115+I115+N115+O115+P115+S115)/('Life tables'!$I$2/2))/(1+oDR)^(((cycle + 0.5)/('Life tables'!$I$2/2)))</f>
        <v>31.801328355271536</v>
      </c>
      <c r="Y115" s="31">
        <f>((uNES*L115+ uOCEX*G115+uEREX*H115+uHOEX*I115+uNES*S115+ uOCEX*N115+uEREX*O115+uHOEX*P115)/('Life tables'!$I$2/2))/(1+oDR)^(((cycle + 0.5)/('Life tables'!$I$2/2)))</f>
        <v>20.957867751775769</v>
      </c>
      <c r="Z115" s="100">
        <f t="shared" si="29"/>
        <v>208724.54903310048</v>
      </c>
      <c r="AA115" s="107">
        <f>((L115+G115+H115+I115+N115+O115+P115+S115)/('Life tables'!$I$2/2))</f>
        <v>33.85342521144424</v>
      </c>
      <c r="AB115" s="31">
        <f>((uNES*L115+ uOCEX*G115+uEREX*H115+uHOEX*I115+uNES*S115+ uOCEX*N115+uEREX*O115+uHOEX*P115)/('Life tables'!$I$2/2))</f>
        <v>22.310250710281124</v>
      </c>
    </row>
    <row r="116" spans="1:28" x14ac:dyDescent="0.25">
      <c r="A116" s="4">
        <v>110</v>
      </c>
      <c r="C116" s="105">
        <f>IF(male=0,VLOOKUP((($A$5:$A$1570/'Life tables'!$I$2)*2)+age,lifetable,13,1),IF(male=1,VLOOKUP((($A$5:$A$1570/'Life tables'!$I$2)*2)+age,lifetable,10,1),"error"))</f>
        <v>8.0321853324738512E-5</v>
      </c>
      <c r="F116" s="96">
        <f t="shared" si="17"/>
        <v>174.04061317821828</v>
      </c>
      <c r="G116" s="96">
        <f t="shared" si="18"/>
        <v>17.4827438406871</v>
      </c>
      <c r="H116" s="96">
        <f t="shared" si="19"/>
        <v>0.99845409815536934</v>
      </c>
      <c r="I116" s="96">
        <f t="shared" si="20"/>
        <v>0.40007111435758375</v>
      </c>
      <c r="J116" s="96">
        <f t="shared" si="21"/>
        <v>1.549584312772446E-2</v>
      </c>
      <c r="K116" s="96">
        <f t="shared" si="22"/>
        <v>0.41805198106282793</v>
      </c>
      <c r="L116" s="96">
        <f t="shared" si="30"/>
        <v>154.72579630082768</v>
      </c>
      <c r="M116" s="96">
        <f t="shared" si="23"/>
        <v>708.56726955068962</v>
      </c>
      <c r="N116" s="96">
        <f t="shared" si="24"/>
        <v>68.236563259054662</v>
      </c>
      <c r="O116" s="96">
        <f t="shared" si="25"/>
        <v>1.6287996919211778</v>
      </c>
      <c r="P116" s="96">
        <f t="shared" si="26"/>
        <v>1.6287996919211778</v>
      </c>
      <c r="Q116" s="96">
        <f t="shared" si="27"/>
        <v>6.265597994093873E-2</v>
      </c>
      <c r="R116" s="96">
        <f t="shared" si="28"/>
        <v>0.12768017504592352</v>
      </c>
      <c r="S116" s="96">
        <f t="shared" si="31"/>
        <v>636.88277075280575</v>
      </c>
      <c r="T116" s="96">
        <f t="shared" si="32"/>
        <v>7.9456341318289523</v>
      </c>
      <c r="U116" s="96">
        <f t="shared" si="32"/>
        <v>110.07036711843988</v>
      </c>
      <c r="V116" s="32">
        <f t="shared" si="33"/>
        <v>999.99999999999932</v>
      </c>
      <c r="W116" s="100">
        <f>(cNES*L116+(cNES+cOSEX)*G116+(cNES+cEREX)*H116+(cNES+cHOEX)*I116+(cNES+cNES)*S116+(cNES+cOSEX)*N116+(cNES+cEREX)*O116+(cNES+cHOEX)*P116)/(1+cDR)^((cycle + 0.5)/('Life tables'!$I$2/2))</f>
        <v>162985.51182476766</v>
      </c>
      <c r="X116" s="107">
        <f>((L116+G116+H116+I116+N116+O116+P116+S116)/('Life tables'!$I$2/2))/(1+oDR)^(((cycle + 0.5)/('Life tables'!$I$2/2)))</f>
        <v>31.760706378683818</v>
      </c>
      <c r="Y116" s="31">
        <f>((uNES*L116+ uOCEX*G116+uEREX*H116+uHOEX*I116+uNES*S116+ uOCEX*N116+uEREX*O116+uHOEX*P116)/('Life tables'!$I$2/2))/(1+oDR)^(((cycle + 0.5)/('Life tables'!$I$2/2)))</f>
        <v>20.931125724109513</v>
      </c>
      <c r="Z116" s="100">
        <f t="shared" si="29"/>
        <v>208643.17480770813</v>
      </c>
      <c r="AA116" s="107">
        <f>((L116+G116+H116+I116+N116+O116+P116+S116)/('Life tables'!$I$2/2))</f>
        <v>33.829495434650951</v>
      </c>
      <c r="AB116" s="31">
        <f>((uNES*L116+ uOCEX*G116+uEREX*H116+uHOEX*I116+uNES*S116+ uOCEX*N116+uEREX*O116+uHOEX*P116)/('Life tables'!$I$2/2))</f>
        <v>22.294511138489721</v>
      </c>
    </row>
    <row r="117" spans="1:28" x14ac:dyDescent="0.25">
      <c r="A117" s="4">
        <v>111</v>
      </c>
      <c r="C117" s="105">
        <f>IF(male=0,VLOOKUP((($A$5:$A$1570/'Life tables'!$I$2)*2)+age,lifetable,13,1),IF(male=1,VLOOKUP((($A$5:$A$1570/'Life tables'!$I$2)*2)+age,lifetable,10,1),"error"))</f>
        <v>8.0321853324738512E-5</v>
      </c>
      <c r="F117" s="96">
        <f t="shared" si="17"/>
        <v>173.26685730643263</v>
      </c>
      <c r="G117" s="96">
        <f t="shared" si="18"/>
        <v>17.405018443984414</v>
      </c>
      <c r="H117" s="96">
        <f t="shared" si="19"/>
        <v>0.99401513585198409</v>
      </c>
      <c r="I117" s="96">
        <f t="shared" si="20"/>
        <v>0.3982924641436304</v>
      </c>
      <c r="J117" s="96">
        <f t="shared" si="21"/>
        <v>1.5426951164007528E-2</v>
      </c>
      <c r="K117" s="96">
        <f t="shared" si="22"/>
        <v>0.41619339088004259</v>
      </c>
      <c r="L117" s="96">
        <f t="shared" si="30"/>
        <v>154.03791092040854</v>
      </c>
      <c r="M117" s="96">
        <f t="shared" si="23"/>
        <v>708.71714144329792</v>
      </c>
      <c r="N117" s="96">
        <f t="shared" si="24"/>
        <v>68.250996247029406</v>
      </c>
      <c r="O117" s="96">
        <f t="shared" si="25"/>
        <v>1.6291442058480812</v>
      </c>
      <c r="P117" s="96">
        <f t="shared" si="26"/>
        <v>1.6291442058480812</v>
      </c>
      <c r="Q117" s="96">
        <f t="shared" si="27"/>
        <v>6.266923255745166E-2</v>
      </c>
      <c r="R117" s="96">
        <f t="shared" si="28"/>
        <v>0.12770718118959543</v>
      </c>
      <c r="S117" s="96">
        <f t="shared" si="31"/>
        <v>637.0174803708253</v>
      </c>
      <c r="T117" s="96">
        <f t="shared" si="32"/>
        <v>8.0237303155504112</v>
      </c>
      <c r="U117" s="96">
        <f t="shared" si="32"/>
        <v>110.61426769050951</v>
      </c>
      <c r="V117" s="32">
        <f t="shared" si="33"/>
        <v>999.99999999999932</v>
      </c>
      <c r="W117" s="100">
        <f>(cNES*L117+(cNES+cOSEX)*G117+(cNES+cEREX)*H117+(cNES+cHOEX)*I117+(cNES+cNES)*S117+(cNES+cOSEX)*N117+(cNES+cEREX)*O117+(cNES+cHOEX)*P117)/(1+cDR)^((cycle + 0.5)/('Life tables'!$I$2/2))</f>
        <v>162556.82232079361</v>
      </c>
      <c r="X117" s="107">
        <f>((L117+G117+H117+I117+N117+O117+P117+S117)/('Life tables'!$I$2/2))/(1+oDR)^(((cycle + 0.5)/('Life tables'!$I$2/2)))</f>
        <v>31.720188340763851</v>
      </c>
      <c r="Y117" s="31">
        <f>((uNES*L117+ uOCEX*G117+uEREX*H117+uHOEX*I117+uNES*S117+ uOCEX*N117+uEREX*O117+uHOEX*P117)/('Life tables'!$I$2/2))/(1+oDR)^(((cycle + 0.5)/('Life tables'!$I$2/2)))</f>
        <v>20.904451181913714</v>
      </c>
      <c r="Z117" s="100">
        <f t="shared" si="29"/>
        <v>208559.99995387852</v>
      </c>
      <c r="AA117" s="107">
        <f>((L117+G117+H117+I117+N117+O117+P117+S117)/('Life tables'!$I$2/2))</f>
        <v>33.8056380444486</v>
      </c>
      <c r="AB117" s="31">
        <f>((uNES*L117+ uOCEX*G117+uEREX*H117+uHOEX*I117+uNES*S117+ uOCEX*N117+uEREX*O117+uHOEX*P117)/('Life tables'!$I$2/2))</f>
        <v>22.278818227111543</v>
      </c>
    </row>
    <row r="118" spans="1:28" x14ac:dyDescent="0.25">
      <c r="A118" s="4">
        <v>112</v>
      </c>
      <c r="C118" s="105">
        <f>IF(male=0,VLOOKUP((($A$5:$A$1570/'Life tables'!$I$2)*2)+age,lifetable,13,1),IF(male=1,VLOOKUP((($A$5:$A$1570/'Life tables'!$I$2)*2)+age,lifetable,10,1),"error"))</f>
        <v>8.0321853324738512E-5</v>
      </c>
      <c r="F118" s="96">
        <f t="shared" si="17"/>
        <v>172.51557190337164</v>
      </c>
      <c r="G118" s="96">
        <f t="shared" si="18"/>
        <v>17.329550252893217</v>
      </c>
      <c r="H118" s="96">
        <f t="shared" si="19"/>
        <v>0.98970508444575045</v>
      </c>
      <c r="I118" s="96">
        <f t="shared" si="20"/>
        <v>0.39656546730700459</v>
      </c>
      <c r="J118" s="96">
        <f t="shared" si="21"/>
        <v>1.5360059876178861E-2</v>
      </c>
      <c r="K118" s="96">
        <f t="shared" si="22"/>
        <v>0.41438877559308296</v>
      </c>
      <c r="L118" s="96">
        <f t="shared" si="30"/>
        <v>153.3700022632564</v>
      </c>
      <c r="M118" s="96">
        <f t="shared" si="23"/>
        <v>708.84643009056788</v>
      </c>
      <c r="N118" s="96">
        <f t="shared" si="24"/>
        <v>68.263447023881838</v>
      </c>
      <c r="O118" s="96">
        <f t="shared" si="25"/>
        <v>1.6294414046009613</v>
      </c>
      <c r="P118" s="96">
        <f t="shared" si="26"/>
        <v>1.6294414046009613</v>
      </c>
      <c r="Q118" s="96">
        <f t="shared" si="27"/>
        <v>6.2680665073795619E-2</v>
      </c>
      <c r="R118" s="96">
        <f t="shared" si="28"/>
        <v>0.12773047833839732</v>
      </c>
      <c r="S118" s="96">
        <f t="shared" si="31"/>
        <v>637.1336891140719</v>
      </c>
      <c r="T118" s="96">
        <f t="shared" si="32"/>
        <v>8.1017710405003864</v>
      </c>
      <c r="U118" s="96">
        <f t="shared" si="32"/>
        <v>111.15638694444098</v>
      </c>
      <c r="V118" s="32">
        <f t="shared" si="33"/>
        <v>999.99999999999932</v>
      </c>
      <c r="W118" s="100">
        <f>(cNES*L118+(cNES+cOSEX)*G118+(cNES+cEREX)*H118+(cNES+cHOEX)*I118+(cNES+cNES)*S118+(cNES+cOSEX)*N118+(cNES+cEREX)*O118+(cNES+cHOEX)*P118)/(1+cDR)^((cycle + 0.5)/('Life tables'!$I$2/2))</f>
        <v>162127.88319948333</v>
      </c>
      <c r="X118" s="107">
        <f>((L118+G118+H118+I118+N118+O118+P118+S118)/('Life tables'!$I$2/2))/(1+oDR)^(((cycle + 0.5)/('Life tables'!$I$2/2)))</f>
        <v>31.679772282766145</v>
      </c>
      <c r="Y118" s="31">
        <f>((uNES*L118+ uOCEX*G118+uEREX*H118+uHOEX*I118+uNES*S118+ uOCEX*N118+uEREX*O118+uHOEX*P118)/('Life tables'!$I$2/2))/(1+oDR)^(((cycle + 0.5)/('Life tables'!$I$2/2)))</f>
        <v>20.877842868654177</v>
      </c>
      <c r="Z118" s="100">
        <f t="shared" si="29"/>
        <v>208475.08739876503</v>
      </c>
      <c r="AA118" s="107">
        <f>((L118+G118+H118+I118+N118+O118+P118+S118)/('Life tables'!$I$2/2))</f>
        <v>33.781851105905425</v>
      </c>
      <c r="AB118" s="31">
        <f>((uNES*L118+ uOCEX*G118+uEREX*H118+uHOEX*I118+uNES*S118+ uOCEX*N118+uEREX*O118+uHOEX*P118)/('Life tables'!$I$2/2))</f>
        <v>22.263170735764572</v>
      </c>
    </row>
    <row r="119" spans="1:28" x14ac:dyDescent="0.25">
      <c r="A119" s="4">
        <v>113</v>
      </c>
      <c r="C119" s="105">
        <f>IF(male=0,VLOOKUP((($A$5:$A$1570/'Life tables'!$I$2)*2)+age,lifetable,13,1),IF(male=1,VLOOKUP((($A$5:$A$1570/'Life tables'!$I$2)*2)+age,lifetable,10,1),"error"))</f>
        <v>8.0321853324738512E-5</v>
      </c>
      <c r="F119" s="96">
        <f t="shared" si="17"/>
        <v>171.78601081028236</v>
      </c>
      <c r="G119" s="96">
        <f t="shared" si="18"/>
        <v>17.256264314205154</v>
      </c>
      <c r="H119" s="96">
        <f t="shared" si="19"/>
        <v>0.98551966329635599</v>
      </c>
      <c r="I119" s="96">
        <f t="shared" si="20"/>
        <v>0.39488840863561692</v>
      </c>
      <c r="J119" s="96">
        <f t="shared" si="21"/>
        <v>1.5295102829405957E-2</v>
      </c>
      <c r="K119" s="96">
        <f t="shared" si="22"/>
        <v>0.41263634290106521</v>
      </c>
      <c r="L119" s="96">
        <f t="shared" si="30"/>
        <v>152.72140697841476</v>
      </c>
      <c r="M119" s="96">
        <f t="shared" si="23"/>
        <v>708.95583120477568</v>
      </c>
      <c r="N119" s="96">
        <f t="shared" si="24"/>
        <v>68.27398258821151</v>
      </c>
      <c r="O119" s="96">
        <f t="shared" si="25"/>
        <v>1.629692887429445</v>
      </c>
      <c r="P119" s="96">
        <f t="shared" si="26"/>
        <v>1.629692887429445</v>
      </c>
      <c r="Q119" s="96">
        <f t="shared" si="27"/>
        <v>6.26903390092311E-2</v>
      </c>
      <c r="R119" s="96">
        <f t="shared" si="28"/>
        <v>0.12775019185610065</v>
      </c>
      <c r="S119" s="96">
        <f t="shared" si="31"/>
        <v>637.23202231083997</v>
      </c>
      <c r="T119" s="96">
        <f t="shared" si="32"/>
        <v>8.1797564823390232</v>
      </c>
      <c r="U119" s="96">
        <f t="shared" si="32"/>
        <v>111.69677347919814</v>
      </c>
      <c r="V119" s="32">
        <f t="shared" si="33"/>
        <v>999.99999999999943</v>
      </c>
      <c r="W119" s="100">
        <f>(cNES*L119+(cNES+cOSEX)*G119+(cNES+cEREX)*H119+(cNES+cHOEX)*I119+(cNES+cNES)*S119+(cNES+cOSEX)*N119+(cNES+cEREX)*O119+(cNES+cHOEX)*P119)/(1+cDR)^((cycle + 0.5)/('Life tables'!$I$2/2))</f>
        <v>161698.74792947641</v>
      </c>
      <c r="X119" s="107">
        <f>((L119+G119+H119+I119+N119+O119+P119+S119)/('Life tables'!$I$2/2))/(1+oDR)^(((cycle + 0.5)/('Life tables'!$I$2/2)))</f>
        <v>31.639456310343071</v>
      </c>
      <c r="Y119" s="31">
        <f>((uNES*L119+ uOCEX*G119+uEREX*H119+uHOEX*I119+uNES*S119+ uOCEX*N119+uEREX*O119+uHOEX*P119)/('Life tables'!$I$2/2))/(1+oDR)^(((cycle + 0.5)/('Life tables'!$I$2/2)))</f>
        <v>20.851299569074335</v>
      </c>
      <c r="Z119" s="100">
        <f t="shared" si="29"/>
        <v>208388.49797194154</v>
      </c>
      <c r="AA119" s="107">
        <f>((L119+G119+H119+I119+N119+O119+P119+S119)/('Life tables'!$I$2/2))</f>
        <v>33.758132748215473</v>
      </c>
      <c r="AB119" s="31">
        <f>((uNES*L119+ uOCEX*G119+uEREX*H119+uHOEX*I119+uNES*S119+ uOCEX*N119+uEREX*O119+uHOEX*P119)/('Life tables'!$I$2/2))</f>
        <v>22.247567465168842</v>
      </c>
    </row>
    <row r="120" spans="1:28" x14ac:dyDescent="0.25">
      <c r="A120" s="4">
        <v>114</v>
      </c>
      <c r="C120" s="105">
        <f>IF(male=0,VLOOKUP((($A$5:$A$1570/'Life tables'!$I$2)*2)+age,lifetable,13,1),IF(male=1,VLOOKUP((($A$5:$A$1570/'Life tables'!$I$2)*2)+age,lifetable,10,1),"error"))</f>
        <v>8.0321853324738512E-5</v>
      </c>
      <c r="F120" s="96">
        <f t="shared" si="17"/>
        <v>171.07745271597975</v>
      </c>
      <c r="G120" s="96">
        <f t="shared" si="18"/>
        <v>17.18508817070207</v>
      </c>
      <c r="H120" s="96">
        <f t="shared" si="19"/>
        <v>0.9814547343115726</v>
      </c>
      <c r="I120" s="96">
        <f t="shared" si="20"/>
        <v>0.3932596300350471</v>
      </c>
      <c r="J120" s="96">
        <f t="shared" si="21"/>
        <v>1.5232015801179104E-2</v>
      </c>
      <c r="K120" s="96">
        <f t="shared" si="22"/>
        <v>0.41093436018788099</v>
      </c>
      <c r="L120" s="96">
        <f t="shared" si="30"/>
        <v>152.09148380494199</v>
      </c>
      <c r="M120" s="96">
        <f t="shared" si="23"/>
        <v>709.0460173224825</v>
      </c>
      <c r="N120" s="96">
        <f t="shared" si="24"/>
        <v>68.282667706746395</v>
      </c>
      <c r="O120" s="96">
        <f t="shared" si="25"/>
        <v>1.6299002003086154</v>
      </c>
      <c r="P120" s="96">
        <f t="shared" si="26"/>
        <v>1.6299002003086154</v>
      </c>
      <c r="Q120" s="96">
        <f t="shared" si="27"/>
        <v>6.2698313833675884E-2</v>
      </c>
      <c r="R120" s="96">
        <f t="shared" si="28"/>
        <v>0.12776644293033218</v>
      </c>
      <c r="S120" s="96">
        <f t="shared" si="31"/>
        <v>637.31308445835487</v>
      </c>
      <c r="T120" s="96">
        <f t="shared" si="32"/>
        <v>8.257686811973878</v>
      </c>
      <c r="U120" s="96">
        <f t="shared" si="32"/>
        <v>112.23547428231636</v>
      </c>
      <c r="V120" s="32">
        <f t="shared" si="33"/>
        <v>999.99999999999932</v>
      </c>
      <c r="W120" s="100">
        <f>(cNES*L120+(cNES+cOSEX)*G120+(cNES+cEREX)*H120+(cNES+cHOEX)*I120+(cNES+cNES)*S120+(cNES+cOSEX)*N120+(cNES+cEREX)*O120+(cNES+cHOEX)*P120)/(1+cDR)^((cycle + 0.5)/('Life tables'!$I$2/2))</f>
        <v>161269.46795454185</v>
      </c>
      <c r="X120" s="107">
        <f>((L120+G120+H120+I120+N120+O120+P120+S120)/('Life tables'!$I$2/2))/(1+oDR)^(((cycle + 0.5)/('Life tables'!$I$2/2)))</f>
        <v>31.599238591367079</v>
      </c>
      <c r="Y120" s="31">
        <f>((uNES*L120+ uOCEX*G120+uEREX*H120+uHOEX*I120+uNES*S120+ uOCEX*N120+uEREX*O120+uHOEX*P120)/('Life tables'!$I$2/2))/(1+oDR)^(((cycle + 0.5)/('Life tables'!$I$2/2)))</f>
        <v>20.824820107799322</v>
      </c>
      <c r="Z120" s="100">
        <f t="shared" si="29"/>
        <v>208300.29047525881</v>
      </c>
      <c r="AA120" s="107">
        <f>((L120+G120+H120+I120+N120+O120+P120+S120)/('Life tables'!$I$2/2))</f>
        <v>33.734481162563235</v>
      </c>
      <c r="AB120" s="31">
        <f>((uNES*L120+ uOCEX*G120+uEREX*H120+uHOEX*I120+uNES*S120+ uOCEX*N120+uEREX*O120+uHOEX*P120)/('Life tables'!$I$2/2))</f>
        <v>22.23200725577772</v>
      </c>
    </row>
    <row r="121" spans="1:28" x14ac:dyDescent="0.25">
      <c r="A121" s="4">
        <v>115</v>
      </c>
      <c r="C121" s="105">
        <f>IF(male=0,VLOOKUP((($A$5:$A$1570/'Life tables'!$I$2)*2)+age,lifetable,13,1),IF(male=1,VLOOKUP((($A$5:$A$1570/'Life tables'!$I$2)*2)+age,lifetable,10,1),"error"))</f>
        <v>8.0321853324738512E-5</v>
      </c>
      <c r="F121" s="96">
        <f t="shared" si="17"/>
        <v>170.38920032936039</v>
      </c>
      <c r="G121" s="96">
        <f t="shared" si="18"/>
        <v>17.115951778033271</v>
      </c>
      <c r="H121" s="96">
        <f t="shared" si="19"/>
        <v>0.97750629720004845</v>
      </c>
      <c r="I121" s="96">
        <f t="shared" si="20"/>
        <v>0.39167752862638272</v>
      </c>
      <c r="J121" s="96">
        <f t="shared" si="21"/>
        <v>1.5170736707635494E-2</v>
      </c>
      <c r="K121" s="96">
        <f t="shared" si="22"/>
        <v>0.40928115253454539</v>
      </c>
      <c r="L121" s="96">
        <f t="shared" si="30"/>
        <v>151.47961283625853</v>
      </c>
      <c r="M121" s="96">
        <f t="shared" si="23"/>
        <v>709.11763857634878</v>
      </c>
      <c r="N121" s="96">
        <f t="shared" si="24"/>
        <v>68.289564988670293</v>
      </c>
      <c r="O121" s="96">
        <f t="shared" si="25"/>
        <v>1.6300648377131999</v>
      </c>
      <c r="P121" s="96">
        <f t="shared" si="26"/>
        <v>1.6300648377131999</v>
      </c>
      <c r="Q121" s="96">
        <f t="shared" si="27"/>
        <v>6.2704647035953812E-2</v>
      </c>
      <c r="R121" s="96">
        <f t="shared" si="28"/>
        <v>0.12777934871165122</v>
      </c>
      <c r="S121" s="96">
        <f t="shared" si="31"/>
        <v>637.37745991650445</v>
      </c>
      <c r="T121" s="96">
        <f t="shared" si="32"/>
        <v>8.3355621957174666</v>
      </c>
      <c r="U121" s="96">
        <f t="shared" si="32"/>
        <v>112.77253478356256</v>
      </c>
      <c r="V121" s="32">
        <f t="shared" si="33"/>
        <v>999.99999999999943</v>
      </c>
      <c r="W121" s="100">
        <f>(cNES*L121+(cNES+cOSEX)*G121+(cNES+cEREX)*H121+(cNES+cHOEX)*I121+(cNES+cNES)*S121+(cNES+cOSEX)*N121+(cNES+cEREX)*O121+(cNES+cHOEX)*P121)/(1+cDR)^((cycle + 0.5)/('Life tables'!$I$2/2))</f>
        <v>160840.09276575377</v>
      </c>
      <c r="X121" s="107">
        <f>((L121+G121+H121+I121+N121+O121+P121+S121)/('Life tables'!$I$2/2))/(1+oDR)^(((cycle + 0.5)/('Life tables'!$I$2/2)))</f>
        <v>31.559117353826604</v>
      </c>
      <c r="Y121" s="31">
        <f>((uNES*L121+ uOCEX*G121+uEREX*H121+uHOEX*I121+uNES*S121+ uOCEX*N121+uEREX*O121+uHOEX*P121)/('Life tables'!$I$2/2))/(1+oDR)^(((cycle + 0.5)/('Life tables'!$I$2/2)))</f>
        <v>20.798403347987357</v>
      </c>
      <c r="Z121" s="100">
        <f t="shared" si="29"/>
        <v>208210.52175037394</v>
      </c>
      <c r="AA121" s="107">
        <f>((L121+G121+H121+I121+N121+O121+P121+S121)/('Life tables'!$I$2/2))</f>
        <v>33.710894600059433</v>
      </c>
      <c r="AB121" s="31">
        <f>((uNES*L121+ uOCEX*G121+uEREX*H121+uHOEX*I121+uNES*S121+ uOCEX*N121+uEREX*O121+uHOEX*P121)/('Life tables'!$I$2/2))</f>
        <v>22.216488986454856</v>
      </c>
    </row>
    <row r="122" spans="1:28" x14ac:dyDescent="0.25">
      <c r="A122" s="4">
        <v>116</v>
      </c>
      <c r="C122" s="105">
        <f>IF(male=0,VLOOKUP((($A$5:$A$1570/'Life tables'!$I$2)*2)+age,lifetable,13,1),IF(male=1,VLOOKUP((($A$5:$A$1570/'Life tables'!$I$2)*2)+age,lifetable,10,1),"error"))</f>
        <v>8.0321853324738512E-5</v>
      </c>
      <c r="F122" s="96">
        <f t="shared" si="17"/>
        <v>169.72057957947334</v>
      </c>
      <c r="G122" s="96">
        <f t="shared" si="18"/>
        <v>17.048787424360984</v>
      </c>
      <c r="H122" s="96">
        <f t="shared" si="19"/>
        <v>0.9736704848821911</v>
      </c>
      <c r="I122" s="96">
        <f t="shared" si="20"/>
        <v>0.39014055490740368</v>
      </c>
      <c r="J122" s="96">
        <f t="shared" si="21"/>
        <v>1.5111205532336877E-2</v>
      </c>
      <c r="K122" s="96">
        <f t="shared" si="22"/>
        <v>0.4076751007977375</v>
      </c>
      <c r="L122" s="96">
        <f t="shared" si="30"/>
        <v>150.88519480899268</v>
      </c>
      <c r="M122" s="96">
        <f t="shared" si="23"/>
        <v>709.17132344124605</v>
      </c>
      <c r="N122" s="96">
        <f t="shared" si="24"/>
        <v>68.294734957475001</v>
      </c>
      <c r="O122" s="96">
        <f t="shared" si="25"/>
        <v>1.6301882443326743</v>
      </c>
      <c r="P122" s="96">
        <f t="shared" si="26"/>
        <v>1.6301882443326743</v>
      </c>
      <c r="Q122" s="96">
        <f t="shared" si="27"/>
        <v>6.2709394189770673E-2</v>
      </c>
      <c r="R122" s="96">
        <f t="shared" si="28"/>
        <v>0.12778902244799492</v>
      </c>
      <c r="S122" s="96">
        <f t="shared" si="31"/>
        <v>637.42571357846793</v>
      </c>
      <c r="T122" s="96">
        <f t="shared" si="32"/>
        <v>8.4133827954395741</v>
      </c>
      <c r="U122" s="96">
        <f t="shared" si="32"/>
        <v>113.30799890680829</v>
      </c>
      <c r="V122" s="32">
        <f t="shared" si="33"/>
        <v>999.99999999999943</v>
      </c>
      <c r="W122" s="100">
        <f>(cNES*L122+(cNES+cOSEX)*G122+(cNES+cEREX)*H122+(cNES+cHOEX)*I122+(cNES+cNES)*S122+(cNES+cOSEX)*N122+(cNES+cEREX)*O122+(cNES+cHOEX)*P122)/(1+cDR)^((cycle + 0.5)/('Life tables'!$I$2/2))</f>
        <v>160410.66997110556</v>
      </c>
      <c r="X122" s="107">
        <f>((L122+G122+H122+I122+N122+O122+P122+S122)/('Life tables'!$I$2/2))/(1+oDR)^(((cycle + 0.5)/('Life tables'!$I$2/2)))</f>
        <v>31.519090883793204</v>
      </c>
      <c r="Y122" s="31">
        <f>((uNES*L122+ uOCEX*G122+uEREX*H122+uHOEX*I122+uNES*S122+ uOCEX*N122+uEREX*O122+uHOEX*P122)/('Life tables'!$I$2/2))/(1+oDR)^(((cycle + 0.5)/('Life tables'!$I$2/2)))</f>
        <v>20.772048190026787</v>
      </c>
      <c r="Z122" s="100">
        <f t="shared" si="29"/>
        <v>208119.246744031</v>
      </c>
      <c r="AA122" s="107">
        <f>((L122+G122+H122+I122+N122+O122+P122+S122)/('Life tables'!$I$2/2))</f>
        <v>33.687371369745513</v>
      </c>
      <c r="AB122" s="31">
        <f>((uNES*L122+ uOCEX*G122+uEREX*H122+uHOEX*I122+uNES*S122+ uOCEX*N122+uEREX*O122+uHOEX*P122)/('Life tables'!$I$2/2))</f>
        <v>22.201011573195142</v>
      </c>
    </row>
    <row r="123" spans="1:28" x14ac:dyDescent="0.25">
      <c r="A123" s="4">
        <v>117</v>
      </c>
      <c r="C123" s="105">
        <f>IF(male=0,VLOOKUP((($A$5:$A$1570/'Life tables'!$I$2)*2)+age,lifetable,13,1),IF(male=1,VLOOKUP((($A$5:$A$1570/'Life tables'!$I$2)*2)+age,lifetable,10,1),"error"))</f>
        <v>8.0321853324738512E-5</v>
      </c>
      <c r="F123" s="96">
        <f t="shared" si="17"/>
        <v>169.07093884223076</v>
      </c>
      <c r="G123" s="96">
        <f t="shared" si="18"/>
        <v>16.983529652681813</v>
      </c>
      <c r="H123" s="96">
        <f t="shared" si="19"/>
        <v>0.96994355905388274</v>
      </c>
      <c r="I123" s="96">
        <f t="shared" si="20"/>
        <v>0.38864721097500454</v>
      </c>
      <c r="J123" s="96">
        <f t="shared" si="21"/>
        <v>1.5053364257419153E-2</v>
      </c>
      <c r="K123" s="96">
        <f t="shared" si="22"/>
        <v>0.40611463975233036</v>
      </c>
      <c r="L123" s="96">
        <f t="shared" si="30"/>
        <v>150.3076504155103</v>
      </c>
      <c r="M123" s="96">
        <f t="shared" si="23"/>
        <v>709.20767945552086</v>
      </c>
      <c r="N123" s="96">
        <f t="shared" si="24"/>
        <v>68.298236120419602</v>
      </c>
      <c r="O123" s="96">
        <f t="shared" si="25"/>
        <v>1.6302718167292485</v>
      </c>
      <c r="P123" s="96">
        <f t="shared" si="26"/>
        <v>1.6302718167292485</v>
      </c>
      <c r="Q123" s="96">
        <f t="shared" si="27"/>
        <v>6.2712609017492787E-2</v>
      </c>
      <c r="R123" s="96">
        <f t="shared" si="28"/>
        <v>0.12779557361464636</v>
      </c>
      <c r="S123" s="96">
        <f t="shared" si="31"/>
        <v>637.45839151901066</v>
      </c>
      <c r="T123" s="96">
        <f t="shared" si="32"/>
        <v>8.4911487687144866</v>
      </c>
      <c r="U123" s="96">
        <f t="shared" si="32"/>
        <v>113.84190912017527</v>
      </c>
      <c r="V123" s="32">
        <f t="shared" si="33"/>
        <v>999.99999999999955</v>
      </c>
      <c r="W123" s="100">
        <f>(cNES*L123+(cNES+cOSEX)*G123+(cNES+cEREX)*H123+(cNES+cHOEX)*I123+(cNES+cNES)*S123+(cNES+cOSEX)*N123+(cNES+cEREX)*O123+(cNES+cHOEX)*P123)/(1+cDR)^((cycle + 0.5)/('Life tables'!$I$2/2))</f>
        <v>159981.24536265587</v>
      </c>
      <c r="X123" s="107">
        <f>((L123+G123+H123+I123+N123+O123+P123+S123)/('Life tables'!$I$2/2))/(1+oDR)^(((cycle + 0.5)/('Life tables'!$I$2/2)))</f>
        <v>31.479157523457587</v>
      </c>
      <c r="Y123" s="31">
        <f>((uNES*L123+ uOCEX*G123+uEREX*H123+uHOEX*I123+uNES*S123+ uOCEX*N123+uEREX*O123+uHOEX*P123)/('Life tables'!$I$2/2))/(1+oDR)^(((cycle + 0.5)/('Life tables'!$I$2/2)))</f>
        <v>20.745753570277227</v>
      </c>
      <c r="Z123" s="100">
        <f t="shared" si="29"/>
        <v>208026.51857116807</v>
      </c>
      <c r="AA123" s="107">
        <f>((L123+G123+H123+I123+N123+O123+P123+S123)/('Life tables'!$I$2/2))</f>
        <v>33.663909836664622</v>
      </c>
      <c r="AB123" s="31">
        <f>((uNES*L123+ uOCEX*G123+uEREX*H123+uHOEX*I123+uNES*S123+ uOCEX*N123+uEREX*O123+uHOEX*P123)/('Life tables'!$I$2/2))</f>
        <v>22.185573967888299</v>
      </c>
    </row>
    <row r="124" spans="1:28" x14ac:dyDescent="0.25">
      <c r="A124" s="4">
        <v>118</v>
      </c>
      <c r="C124" s="105">
        <f>IF(male=0,VLOOKUP((($A$5:$A$1570/'Life tables'!$I$2)*2)+age,lifetable,13,1),IF(male=1,VLOOKUP((($A$5:$A$1570/'Life tables'!$I$2)*2)+age,lifetable,10,1),"error"))</f>
        <v>8.0321853324738512E-5</v>
      </c>
      <c r="F124" s="96">
        <f t="shared" si="17"/>
        <v>168.43964819287118</v>
      </c>
      <c r="G124" s="96">
        <f t="shared" si="18"/>
        <v>16.920115185735106</v>
      </c>
      <c r="H124" s="96">
        <f t="shared" si="19"/>
        <v>0.96632190589793343</v>
      </c>
      <c r="I124" s="96">
        <f t="shared" si="20"/>
        <v>0.38719604880681457</v>
      </c>
      <c r="J124" s="96">
        <f t="shared" si="21"/>
        <v>1.4997156797034845E-2</v>
      </c>
      <c r="K124" s="96">
        <f t="shared" si="22"/>
        <v>0.40459825629578067</v>
      </c>
      <c r="L124" s="96">
        <f t="shared" si="30"/>
        <v>149.74641963933851</v>
      </c>
      <c r="M124" s="96">
        <f t="shared" si="23"/>
        <v>709.22729391823862</v>
      </c>
      <c r="N124" s="96">
        <f t="shared" si="24"/>
        <v>68.300125035676558</v>
      </c>
      <c r="O124" s="96">
        <f t="shared" si="25"/>
        <v>1.6303169049406361</v>
      </c>
      <c r="P124" s="96">
        <f t="shared" si="26"/>
        <v>1.6303169049406361</v>
      </c>
      <c r="Q124" s="96">
        <f t="shared" si="27"/>
        <v>6.2714343451801852E-2</v>
      </c>
      <c r="R124" s="96">
        <f t="shared" si="28"/>
        <v>0.12779910803987435</v>
      </c>
      <c r="S124" s="96">
        <f t="shared" si="31"/>
        <v>637.47602162118915</v>
      </c>
      <c r="T124" s="96">
        <f t="shared" si="32"/>
        <v>8.5688602689633235</v>
      </c>
      <c r="U124" s="96">
        <f t="shared" si="32"/>
        <v>114.37430648451092</v>
      </c>
      <c r="V124" s="32">
        <f t="shared" si="33"/>
        <v>999.99999999999966</v>
      </c>
      <c r="W124" s="100">
        <f>(cNES*L124+(cNES+cOSEX)*G124+(cNES+cEREX)*H124+(cNES+cHOEX)*I124+(cNES+cNES)*S124+(cNES+cOSEX)*N124+(cNES+cEREX)*O124+(cNES+cHOEX)*P124)/(1+cDR)^((cycle + 0.5)/('Life tables'!$I$2/2))</f>
        <v>159551.86298129091</v>
      </c>
      <c r="X124" s="107">
        <f>((L124+G124+H124+I124+N124+O124+P124+S124)/('Life tables'!$I$2/2))/(1+oDR)^(((cycle + 0.5)/('Life tables'!$I$2/2)))</f>
        <v>31.439315669231988</v>
      </c>
      <c r="Y124" s="31">
        <f>((uNES*L124+ uOCEX*G124+uEREX*H124+uHOEX*I124+uNES*S124+ uOCEX*N124+uEREX*O124+uHOEX*P124)/('Life tables'!$I$2/2))/(1+oDR)^(((cycle + 0.5)/('Life tables'!$I$2/2)))</f>
        <v>20.719518459853266</v>
      </c>
      <c r="Z124" s="100">
        <f t="shared" si="29"/>
        <v>207932.3885759218</v>
      </c>
      <c r="AA124" s="107">
        <f>((L124+G124+H124+I124+N124+O124+P124+S124)/('Life tables'!$I$2/2))</f>
        <v>33.640508419996792</v>
      </c>
      <c r="AB124" s="31">
        <f>((uNES*L124+ uOCEX*G124+uEREX*H124+uHOEX*I124+uNES*S124+ uOCEX*N124+uEREX*O124+uHOEX*P124)/('Life tables'!$I$2/2))</f>
        <v>22.17017515712357</v>
      </c>
    </row>
    <row r="125" spans="1:28" x14ac:dyDescent="0.25">
      <c r="A125" s="4">
        <v>119</v>
      </c>
      <c r="C125" s="105">
        <f>IF(male=0,VLOOKUP((($A$5:$A$1570/'Life tables'!$I$2)*2)+age,lifetable,13,1),IF(male=1,VLOOKUP((($A$5:$A$1570/'Life tables'!$I$2)*2)+age,lifetable,10,1),"error"))</f>
        <v>8.0321853324738512E-5</v>
      </c>
      <c r="F125" s="96">
        <f t="shared" si="17"/>
        <v>167.82609868331741</v>
      </c>
      <c r="G125" s="96">
        <f t="shared" si="18"/>
        <v>16.858482853412056</v>
      </c>
      <c r="H125" s="96">
        <f t="shared" si="19"/>
        <v>0.96280203193835445</v>
      </c>
      <c r="I125" s="96">
        <f t="shared" si="20"/>
        <v>0.38578566860004426</v>
      </c>
      <c r="J125" s="96">
        <f t="shared" si="21"/>
        <v>1.4942528933012086E-2</v>
      </c>
      <c r="K125" s="96">
        <f t="shared" si="22"/>
        <v>0.40312448771231546</v>
      </c>
      <c r="L125" s="96">
        <f t="shared" si="30"/>
        <v>149.20096111272164</v>
      </c>
      <c r="M125" s="96">
        <f t="shared" si="23"/>
        <v>709.23073456320787</v>
      </c>
      <c r="N125" s="96">
        <f t="shared" si="24"/>
        <v>68.300456377241701</v>
      </c>
      <c r="O125" s="96">
        <f t="shared" si="25"/>
        <v>1.6303248140294506</v>
      </c>
      <c r="P125" s="96">
        <f t="shared" si="26"/>
        <v>1.6303248140294506</v>
      </c>
      <c r="Q125" s="96">
        <f t="shared" si="27"/>
        <v>6.2714647695296347E-2</v>
      </c>
      <c r="R125" s="96">
        <f t="shared" si="28"/>
        <v>0.12779972802638917</v>
      </c>
      <c r="S125" s="96">
        <f t="shared" si="31"/>
        <v>637.47911418218564</v>
      </c>
      <c r="T125" s="96">
        <f t="shared" si="32"/>
        <v>8.6465174455916323</v>
      </c>
      <c r="U125" s="96">
        <f t="shared" si="32"/>
        <v>114.90523070024963</v>
      </c>
      <c r="V125" s="32">
        <f t="shared" si="33"/>
        <v>999.99999999999955</v>
      </c>
      <c r="W125" s="100">
        <f>(cNES*L125+(cNES+cOSEX)*G125+(cNES+cEREX)*H125+(cNES+cHOEX)*I125+(cNES+cNES)*S125+(cNES+cOSEX)*N125+(cNES+cEREX)*O125+(cNES+cHOEX)*P125)/(1+cDR)^((cycle + 0.5)/('Life tables'!$I$2/2))</f>
        <v>159122.56517919048</v>
      </c>
      <c r="X125" s="107">
        <f>((L125+G125+H125+I125+N125+O125+P125+S125)/('Life tables'!$I$2/2))/(1+oDR)^(((cycle + 0.5)/('Life tables'!$I$2/2)))</f>
        <v>31.399563769916906</v>
      </c>
      <c r="Y125" s="31">
        <f>((uNES*L125+ uOCEX*G125+uEREX*H125+uHOEX*I125+uNES*S125+ uOCEX*N125+uEREX*O125+uHOEX*P125)/('Life tables'!$I$2/2))/(1+oDR)^(((cycle + 0.5)/('Life tables'!$I$2/2)))</f>
        <v>20.693341863449447</v>
      </c>
      <c r="Z125" s="100">
        <f t="shared" si="29"/>
        <v>207836.9063906013</v>
      </c>
      <c r="AA125" s="107">
        <f>((L125+G125+H125+I125+N125+O125+P125+S125)/('Life tables'!$I$2/2))</f>
        <v>33.617165591256274</v>
      </c>
      <c r="AB125" s="31">
        <f>((uNES*L125+ uOCEX*G125+uEREX*H125+uHOEX*I125+uNES*S125+ uOCEX*N125+uEREX*O125+uHOEX*P125)/('Life tables'!$I$2/2))</f>
        <v>22.154814161034334</v>
      </c>
    </row>
    <row r="126" spans="1:28" x14ac:dyDescent="0.25">
      <c r="A126" s="4">
        <v>120</v>
      </c>
      <c r="C126" s="105">
        <f>IF(male=0,VLOOKUP((($A$5:$A$1570/'Life tables'!$I$2)*2)+age,lifetable,13,1),IF(male=1,VLOOKUP((($A$5:$A$1570/'Life tables'!$I$2)*2)+age,lifetable,10,1),"error"))</f>
        <v>8.0321853324738512E-5</v>
      </c>
      <c r="F126" s="96">
        <f t="shared" si="17"/>
        <v>167.22970164360035</v>
      </c>
      <c r="G126" s="96">
        <f t="shared" si="18"/>
        <v>16.798573522582242</v>
      </c>
      <c r="H126" s="96">
        <f t="shared" si="19"/>
        <v>0.95938056003269379</v>
      </c>
      <c r="I126" s="96">
        <f t="shared" si="20"/>
        <v>0.38441471716565212</v>
      </c>
      <c r="J126" s="96">
        <f t="shared" si="21"/>
        <v>1.4889428252656338E-2</v>
      </c>
      <c r="K126" s="96">
        <f t="shared" si="22"/>
        <v>0.40169191999492637</v>
      </c>
      <c r="L126" s="96">
        <f t="shared" si="30"/>
        <v>148.67075149557218</v>
      </c>
      <c r="M126" s="96">
        <f t="shared" si="23"/>
        <v>709.21855021055796</v>
      </c>
      <c r="N126" s="96">
        <f t="shared" si="24"/>
        <v>68.299282997682553</v>
      </c>
      <c r="O126" s="96">
        <f t="shared" si="25"/>
        <v>1.6302968055810008</v>
      </c>
      <c r="P126" s="96">
        <f t="shared" si="26"/>
        <v>1.6302968055810008</v>
      </c>
      <c r="Q126" s="96">
        <f t="shared" si="27"/>
        <v>6.271357027810813E-2</v>
      </c>
      <c r="R126" s="96">
        <f t="shared" si="28"/>
        <v>0.12779753246875333</v>
      </c>
      <c r="S126" s="96">
        <f t="shared" si="31"/>
        <v>637.46816249896654</v>
      </c>
      <c r="T126" s="96">
        <f t="shared" si="32"/>
        <v>8.7241204441223967</v>
      </c>
      <c r="U126" s="96">
        <f t="shared" si="32"/>
        <v>115.43472015271331</v>
      </c>
      <c r="V126" s="32">
        <f t="shared" si="33"/>
        <v>999.99999999999955</v>
      </c>
      <c r="W126" s="100">
        <f>(cNES*L126+(cNES+cOSEX)*G126+(cNES+cEREX)*H126+(cNES+cHOEX)*I126+(cNES+cNES)*S126+(cNES+cOSEX)*N126+(cNES+cEREX)*O126+(cNES+cHOEX)*P126)/(1+cDR)^((cycle + 0.5)/('Life tables'!$I$2/2))</f>
        <v>158693.39268007735</v>
      </c>
      <c r="X126" s="107">
        <f>((L126+G126+H126+I126+N126+O126+P126+S126)/('Life tables'!$I$2/2))/(1+oDR)^(((cycle + 0.5)/('Life tables'!$I$2/2)))</f>
        <v>31.359900324929864</v>
      </c>
      <c r="Y126" s="31">
        <f>((uNES*L126+ uOCEX*G126+uEREX*H126+uHOEX*I126+uNES*S126+ uOCEX*N126+uEREX*O126+uHOEX*P126)/('Life tables'!$I$2/2))/(1+oDR)^(((cycle + 0.5)/('Life tables'!$I$2/2)))</f>
        <v>20.667222818204966</v>
      </c>
      <c r="Z126" s="100">
        <f t="shared" si="29"/>
        <v>207740.11999269764</v>
      </c>
      <c r="AA126" s="107">
        <f>((L126+G126+H126+I126+N126+O126+P126+S126)/('Life tables'!$I$2/2))</f>
        <v>33.593879872548854</v>
      </c>
      <c r="AB126" s="31">
        <f>((uNES*L126+ uOCEX*G126+uEREX*H126+uHOEX*I126+uNES*S126+ uOCEX*N126+uEREX*O126+uHOEX*P126)/('Life tables'!$I$2/2))</f>
        <v>22.139490032181119</v>
      </c>
    </row>
    <row r="127" spans="1:28" x14ac:dyDescent="0.25">
      <c r="A127" s="4">
        <v>121</v>
      </c>
      <c r="C127" s="105">
        <f>IF(male=0,VLOOKUP((($A$5:$A$1570/'Life tables'!$I$2)*2)+age,lifetable,13,1),IF(male=1,VLOOKUP((($A$5:$A$1570/'Life tables'!$I$2)*2)+age,lifetable,10,1),"error"))</f>
        <v>8.0321853324738512E-5</v>
      </c>
      <c r="F127" s="96">
        <f t="shared" si="17"/>
        <v>166.64988800654726</v>
      </c>
      <c r="G127" s="96">
        <f t="shared" si="18"/>
        <v>16.740330029257173</v>
      </c>
      <c r="H127" s="96">
        <f t="shared" si="19"/>
        <v>0.95605422549783892</v>
      </c>
      <c r="I127" s="96">
        <f t="shared" si="20"/>
        <v>0.38308188637599028</v>
      </c>
      <c r="J127" s="96">
        <f t="shared" si="21"/>
        <v>1.4837804088623488E-2</v>
      </c>
      <c r="K127" s="96">
        <f t="shared" si="22"/>
        <v>0.40029918622324584</v>
      </c>
      <c r="L127" s="96">
        <f t="shared" si="30"/>
        <v>148.15528487510437</v>
      </c>
      <c r="M127" s="96">
        <f t="shared" si="23"/>
        <v>709.19127139661657</v>
      </c>
      <c r="N127" s="96">
        <f t="shared" si="24"/>
        <v>68.296655988796971</v>
      </c>
      <c r="O127" s="96">
        <f t="shared" si="25"/>
        <v>1.630234099151205</v>
      </c>
      <c r="P127" s="96">
        <f t="shared" si="26"/>
        <v>1.630234099151205</v>
      </c>
      <c r="Q127" s="96">
        <f t="shared" si="27"/>
        <v>6.2711158113600146E-2</v>
      </c>
      <c r="R127" s="96">
        <f t="shared" si="28"/>
        <v>0.12779261696688249</v>
      </c>
      <c r="S127" s="96">
        <f t="shared" si="31"/>
        <v>637.44364343443669</v>
      </c>
      <c r="T127" s="96">
        <f t="shared" si="32"/>
        <v>8.8016694063246206</v>
      </c>
      <c r="U127" s="96">
        <f t="shared" si="32"/>
        <v>115.96281195590343</v>
      </c>
      <c r="V127" s="32">
        <f t="shared" si="33"/>
        <v>999.99999999999966</v>
      </c>
      <c r="W127" s="100">
        <f>(cNES*L127+(cNES+cOSEX)*G127+(cNES+cEREX)*H127+(cNES+cHOEX)*I127+(cNES+cNES)*S127+(cNES+cOSEX)*N127+(cNES+cEREX)*O127+(cNES+cHOEX)*P127)/(1+cDR)^((cycle + 0.5)/('Life tables'!$I$2/2))</f>
        <v>158264.38463732871</v>
      </c>
      <c r="X127" s="107">
        <f>((L127+G127+H127+I127+N127+O127+P127+S127)/('Life tables'!$I$2/2))/(1+oDR)^(((cycle + 0.5)/('Life tables'!$I$2/2)))</f>
        <v>31.320323882594131</v>
      </c>
      <c r="Y127" s="31">
        <f>((uNES*L127+ uOCEX*G127+uEREX*H127+uHOEX*I127+uNES*S127+ uOCEX*N127+uEREX*O127+uHOEX*P127)/('Life tables'!$I$2/2))/(1+oDR)^(((cycle + 0.5)/('Life tables'!$I$2/2)))</f>
        <v>20.641160392606782</v>
      </c>
      <c r="Z127" s="100">
        <f t="shared" si="29"/>
        <v>207642.07575999448</v>
      </c>
      <c r="AA127" s="107">
        <f>((L127+G127+H127+I127+N127+O127+P127+S127)/('Life tables'!$I$2/2))</f>
        <v>33.570649834887263</v>
      </c>
      <c r="AB127" s="31">
        <f>((uNES*L127+ uOCEX*G127+uEREX*H127+uHOEX*I127+uNES*S127+ uOCEX*N127+uEREX*O127+uHOEX*P127)/('Life tables'!$I$2/2))</f>
        <v>22.124201854471799</v>
      </c>
    </row>
    <row r="128" spans="1:28" x14ac:dyDescent="0.25">
      <c r="A128" s="4">
        <v>122</v>
      </c>
      <c r="C128" s="105">
        <f>IF(male=0,VLOOKUP((($A$5:$A$1570/'Life tables'!$I$2)*2)+age,lifetable,13,1),IF(male=1,VLOOKUP((($A$5:$A$1570/'Life tables'!$I$2)*2)+age,lifetable,10,1),"error"))</f>
        <v>8.0321853324738512E-5</v>
      </c>
      <c r="F128" s="96">
        <f t="shared" si="17"/>
        <v>166.08610765495959</v>
      </c>
      <c r="G128" s="96">
        <f t="shared" si="18"/>
        <v>16.683697113012926</v>
      </c>
      <c r="H128" s="96">
        <f t="shared" si="19"/>
        <v>0.95281987236483912</v>
      </c>
      <c r="I128" s="96">
        <f t="shared" si="20"/>
        <v>0.38178591166414749</v>
      </c>
      <c r="J128" s="96">
        <f t="shared" si="21"/>
        <v>1.4787607460795306E-2</v>
      </c>
      <c r="K128" s="96">
        <f t="shared" si="22"/>
        <v>0.39894496499544441</v>
      </c>
      <c r="L128" s="96">
        <f t="shared" si="30"/>
        <v>147.65407218546144</v>
      </c>
      <c r="M128" s="96">
        <f t="shared" si="23"/>
        <v>709.14941098281167</v>
      </c>
      <c r="N128" s="96">
        <f t="shared" si="24"/>
        <v>68.29262474025164</v>
      </c>
      <c r="O128" s="96">
        <f t="shared" si="25"/>
        <v>1.6301378736662875</v>
      </c>
      <c r="P128" s="96">
        <f t="shared" si="26"/>
        <v>1.6301378736662875</v>
      </c>
      <c r="Q128" s="96">
        <f t="shared" si="27"/>
        <v>6.2707456552209453E-2</v>
      </c>
      <c r="R128" s="96">
        <f t="shared" si="28"/>
        <v>0.12778507393576635</v>
      </c>
      <c r="S128" s="96">
        <f t="shared" si="31"/>
        <v>637.40601796473948</v>
      </c>
      <c r="T128" s="96">
        <f t="shared" si="32"/>
        <v>8.879164470337626</v>
      </c>
      <c r="U128" s="96">
        <f t="shared" si="32"/>
        <v>116.48954199483464</v>
      </c>
      <c r="V128" s="32">
        <f t="shared" si="33"/>
        <v>999.99999999999932</v>
      </c>
      <c r="W128" s="100">
        <f>(cNES*L128+(cNES+cOSEX)*G128+(cNES+cEREX)*H128+(cNES+cHOEX)*I128+(cNES+cNES)*S128+(cNES+cOSEX)*N128+(cNES+cEREX)*O128+(cNES+cHOEX)*P128)/(1+cDR)^((cycle + 0.5)/('Life tables'!$I$2/2))</f>
        <v>157835.57869002662</v>
      </c>
      <c r="X128" s="107">
        <f>((L128+G128+H128+I128+N128+O128+P128+S128)/('Life tables'!$I$2/2))/(1+oDR)^(((cycle + 0.5)/('Life tables'!$I$2/2)))</f>
        <v>31.280833038485305</v>
      </c>
      <c r="Y128" s="31">
        <f>((uNES*L128+ uOCEX*G128+uEREX*H128+uHOEX*I128+uNES*S128+ uOCEX*N128+uEREX*O128+uHOEX*P128)/('Life tables'!$I$2/2))/(1+oDR)^(((cycle + 0.5)/('Life tables'!$I$2/2)))</f>
        <v>20.615153685429924</v>
      </c>
      <c r="Z128" s="100">
        <f t="shared" si="29"/>
        <v>207542.81852384401</v>
      </c>
      <c r="AA128" s="107">
        <f>((L128+G128+H128+I128+N128+O128+P128+S128)/('Life tables'!$I$2/2))</f>
        <v>33.547474096562603</v>
      </c>
      <c r="AB128" s="31">
        <f>((uNES*L128+ uOCEX*G128+uEREX*H128+uHOEX*I128+uNES*S128+ uOCEX*N128+uEREX*O128+uHOEX*P128)/('Life tables'!$I$2/2))</f>
        <v>22.108948742117825</v>
      </c>
    </row>
    <row r="129" spans="1:28" x14ac:dyDescent="0.25">
      <c r="A129" s="4">
        <v>123</v>
      </c>
      <c r="C129" s="105">
        <f>IF(male=0,VLOOKUP((($A$5:$A$1570/'Life tables'!$I$2)*2)+age,lifetable,13,1),IF(male=1,VLOOKUP((($A$5:$A$1570/'Life tables'!$I$2)*2)+age,lifetable,10,1),"error"))</f>
        <v>8.0321853324738512E-5</v>
      </c>
      <c r="F129" s="96">
        <f t="shared" si="17"/>
        <v>165.53782879053139</v>
      </c>
      <c r="G129" s="96">
        <f t="shared" si="18"/>
        <v>16.628621353596671</v>
      </c>
      <c r="H129" s="96">
        <f t="shared" si="19"/>
        <v>0.94967444975845161</v>
      </c>
      <c r="I129" s="96">
        <f t="shared" si="20"/>
        <v>0.38052557057326725</v>
      </c>
      <c r="J129" s="96">
        <f t="shared" si="21"/>
        <v>1.4738791020090593E-2</v>
      </c>
      <c r="K129" s="96">
        <f t="shared" si="22"/>
        <v>0.39762797891234913</v>
      </c>
      <c r="L129" s="96">
        <f t="shared" si="30"/>
        <v>147.16664064667057</v>
      </c>
      <c r="M129" s="96">
        <f t="shared" si="23"/>
        <v>709.0934647442956</v>
      </c>
      <c r="N129" s="96">
        <f t="shared" si="24"/>
        <v>68.287236996267879</v>
      </c>
      <c r="O129" s="96">
        <f t="shared" si="25"/>
        <v>1.6300092687758629</v>
      </c>
      <c r="P129" s="96">
        <f t="shared" si="26"/>
        <v>1.6300092687758629</v>
      </c>
      <c r="Q129" s="96">
        <f t="shared" si="27"/>
        <v>6.2702509433497006E-2</v>
      </c>
      <c r="R129" s="96">
        <f t="shared" si="28"/>
        <v>0.12777499271153561</v>
      </c>
      <c r="S129" s="96">
        <f t="shared" si="31"/>
        <v>637.35573170833095</v>
      </c>
      <c r="T129" s="96">
        <f t="shared" si="32"/>
        <v>8.9566057707912137</v>
      </c>
      <c r="U129" s="96">
        <f t="shared" si="32"/>
        <v>117.01494496645853</v>
      </c>
      <c r="V129" s="32">
        <f t="shared" si="33"/>
        <v>999.9999999999992</v>
      </c>
      <c r="W129" s="100">
        <f>(cNES*L129+(cNES+cOSEX)*G129+(cNES+cEREX)*H129+(cNES+cHOEX)*I129+(cNES+cNES)*S129+(cNES+cOSEX)*N129+(cNES+cEREX)*O129+(cNES+cHOEX)*P129)/(1+cDR)^((cycle + 0.5)/('Life tables'!$I$2/2))</f>
        <v>157407.01101701922</v>
      </c>
      <c r="X129" s="107">
        <f>((L129+G129+H129+I129+N129+O129+P129+S129)/('Life tables'!$I$2/2))/(1+oDR)^(((cycle + 0.5)/('Life tables'!$I$2/2)))</f>
        <v>31.241426433834064</v>
      </c>
      <c r="Y129" s="31">
        <f>((uNES*L129+ uOCEX*G129+uEREX*H129+uHOEX*I129+uNES*S129+ uOCEX*N129+uEREX*O129+uHOEX*P129)/('Life tables'!$I$2/2))/(1+oDR)^(((cycle + 0.5)/('Life tables'!$I$2/2)))</f>
        <v>20.589201824713612</v>
      </c>
      <c r="Z129" s="100">
        <f t="shared" si="29"/>
        <v>207442.39162066806</v>
      </c>
      <c r="AA129" s="107">
        <f>((L129+G129+H129+I129+N129+O129+P129+S129)/('Life tables'!$I$2/2))</f>
        <v>33.52435132157013</v>
      </c>
      <c r="AB129" s="31">
        <f>((uNES*L129+ uOCEX*G129+uEREX*H129+uHOEX*I129+uNES*S129+ uOCEX*N129+uEREX*O129+uHOEX*P129)/('Life tables'!$I$2/2))</f>
        <v>22.093729838625141</v>
      </c>
    </row>
    <row r="130" spans="1:28" x14ac:dyDescent="0.25">
      <c r="A130" s="4">
        <v>124</v>
      </c>
      <c r="C130" s="105">
        <f>IF(male=0,VLOOKUP((($A$5:$A$1570/'Life tables'!$I$2)*2)+age,lifetable,13,1),IF(male=1,VLOOKUP((($A$5:$A$1570/'Life tables'!$I$2)*2)+age,lifetable,10,1),"error"))</f>
        <v>8.0321853324738512E-5</v>
      </c>
      <c r="F130" s="96">
        <f t="shared" si="17"/>
        <v>165.0045373237844</v>
      </c>
      <c r="G130" s="96">
        <f t="shared" si="18"/>
        <v>16.575051109644388</v>
      </c>
      <c r="H130" s="96">
        <f t="shared" si="19"/>
        <v>0.94661500839725865</v>
      </c>
      <c r="I130" s="96">
        <f t="shared" si="20"/>
        <v>0.37929968135417802</v>
      </c>
      <c r="J130" s="96">
        <f t="shared" si="21"/>
        <v>1.4691308994147582E-2</v>
      </c>
      <c r="K130" s="96">
        <f t="shared" si="22"/>
        <v>0.39634699311204519</v>
      </c>
      <c r="L130" s="96">
        <f t="shared" si="30"/>
        <v>146.69253322228238</v>
      </c>
      <c r="M130" s="96">
        <f t="shared" si="23"/>
        <v>709.02391193896517</v>
      </c>
      <c r="N130" s="96">
        <f t="shared" si="24"/>
        <v>68.280538910419537</v>
      </c>
      <c r="O130" s="96">
        <f t="shared" si="25"/>
        <v>1.6298493861609542</v>
      </c>
      <c r="P130" s="96">
        <f t="shared" si="26"/>
        <v>1.6298493861609542</v>
      </c>
      <c r="Q130" s="96">
        <f t="shared" si="27"/>
        <v>6.2696359136463958E-2</v>
      </c>
      <c r="R130" s="96">
        <f t="shared" si="28"/>
        <v>0.12776245965399663</v>
      </c>
      <c r="S130" s="96">
        <f t="shared" si="31"/>
        <v>637.29321543743322</v>
      </c>
      <c r="T130" s="96">
        <f t="shared" si="32"/>
        <v>9.0339934389218257</v>
      </c>
      <c r="U130" s="96">
        <f t="shared" si="32"/>
        <v>117.53905441922457</v>
      </c>
      <c r="V130" s="32">
        <f t="shared" si="33"/>
        <v>999.9999999999992</v>
      </c>
      <c r="W130" s="100">
        <f>(cNES*L130+(cNES+cOSEX)*G130+(cNES+cEREX)*H130+(cNES+cHOEX)*I130+(cNES+cNES)*S130+(cNES+cOSEX)*N130+(cNES+cEREX)*O130+(cNES+cHOEX)*P130)/(1+cDR)^((cycle + 0.5)/('Life tables'!$I$2/2))</f>
        <v>156978.71638906427</v>
      </c>
      <c r="X130" s="107">
        <f>((L130+G130+H130+I130+N130+O130+P130+S130)/('Life tables'!$I$2/2))/(1+oDR)^(((cycle + 0.5)/('Life tables'!$I$2/2)))</f>
        <v>31.202102753982722</v>
      </c>
      <c r="Y130" s="31">
        <f>((uNES*L130+ uOCEX*G130+uEREX*H130+uHOEX*I130+uNES*S130+ uOCEX*N130+uEREX*O130+uHOEX*P130)/('Life tables'!$I$2/2))/(1+oDR)^(((cycle + 0.5)/('Life tables'!$I$2/2)))</f>
        <v>20.563303966772065</v>
      </c>
      <c r="Z130" s="100">
        <f t="shared" si="29"/>
        <v>207340.83694174461</v>
      </c>
      <c r="AA130" s="107">
        <f>((L130+G130+H130+I130+N130+O130+P130+S130)/('Life tables'!$I$2/2))</f>
        <v>33.501280218087324</v>
      </c>
      <c r="AB130" s="31">
        <f>((uNES*L130+ uOCEX*G130+uEREX*H130+uHOEX*I130+uNES*S130+ uOCEX*N130+uEREX*O130+uHOEX*P130)/('Life tables'!$I$2/2))</f>
        <v>22.078544315818743</v>
      </c>
    </row>
    <row r="131" spans="1:28" x14ac:dyDescent="0.25">
      <c r="A131" s="4">
        <v>125</v>
      </c>
      <c r="C131" s="105">
        <f>IF(male=0,VLOOKUP((($A$5:$A$1570/'Life tables'!$I$2)*2)+age,lifetable,13,1),IF(male=1,VLOOKUP((($A$5:$A$1570/'Life tables'!$I$2)*2)+age,lifetable,10,1),"error"))</f>
        <v>8.0321853324738512E-5</v>
      </c>
      <c r="F131" s="96">
        <f t="shared" si="17"/>
        <v>164.48573628431981</v>
      </c>
      <c r="G131" s="96">
        <f t="shared" si="18"/>
        <v>16.522936459439418</v>
      </c>
      <c r="H131" s="96">
        <f t="shared" si="19"/>
        <v>0.94363869721033899</v>
      </c>
      <c r="I131" s="96">
        <f t="shared" si="20"/>
        <v>0.37810710160972533</v>
      </c>
      <c r="J131" s="96">
        <f t="shared" si="21"/>
        <v>1.4645117134815236E-2</v>
      </c>
      <c r="K131" s="96">
        <f t="shared" si="22"/>
        <v>0.39510081385327911</v>
      </c>
      <c r="L131" s="96">
        <f t="shared" si="30"/>
        <v>146.23130809507222</v>
      </c>
      <c r="M131" s="96">
        <f t="shared" si="23"/>
        <v>708.94121585753305</v>
      </c>
      <c r="N131" s="96">
        <f t="shared" si="24"/>
        <v>68.272575098606026</v>
      </c>
      <c r="O131" s="96">
        <f t="shared" si="25"/>
        <v>1.6296592907984557</v>
      </c>
      <c r="P131" s="96">
        <f t="shared" si="26"/>
        <v>1.6296592907984557</v>
      </c>
      <c r="Q131" s="96">
        <f t="shared" si="27"/>
        <v>6.2689046628192607E-2</v>
      </c>
      <c r="R131" s="96">
        <f t="shared" si="28"/>
        <v>0.12774755824575129</v>
      </c>
      <c r="S131" s="96">
        <f t="shared" si="31"/>
        <v>637.2188855724562</v>
      </c>
      <c r="T131" s="96">
        <f t="shared" si="32"/>
        <v>9.1113276026848329</v>
      </c>
      <c r="U131" s="96">
        <f t="shared" si="32"/>
        <v>118.0619027913236</v>
      </c>
      <c r="V131" s="32">
        <f t="shared" si="33"/>
        <v>999.99999999999932</v>
      </c>
      <c r="W131" s="100">
        <f>(cNES*L131+(cNES+cOSEX)*G131+(cNES+cEREX)*H131+(cNES+cHOEX)*I131+(cNES+cNES)*S131+(cNES+cOSEX)*N131+(cNES+cEREX)*O131+(cNES+cHOEX)*P131)/(1+cDR)^((cycle + 0.5)/('Life tables'!$I$2/2))</f>
        <v>156550.72821912231</v>
      </c>
      <c r="X131" s="107">
        <f>((L131+G131+H131+I131+N131+O131+P131+S131)/('Life tables'!$I$2/2))/(1+oDR)^(((cycle + 0.5)/('Life tables'!$I$2/2)))</f>
        <v>31.162860726894273</v>
      </c>
      <c r="Y131" s="31">
        <f>((uNES*L131+ uOCEX*G131+uEREX*H131+uHOEX*I131+uNES*S131+ uOCEX*N131+uEREX*O131+uHOEX*P131)/('Life tables'!$I$2/2))/(1+oDR)^(((cycle + 0.5)/('Life tables'!$I$2/2)))</f>
        <v>20.537459295238826</v>
      </c>
      <c r="Z131" s="100">
        <f t="shared" si="29"/>
        <v>207238.19498133581</v>
      </c>
      <c r="AA131" s="107">
        <f>((L131+G131+H131+I131+N131+O131+P131+S131)/('Life tables'!$I$2/2))</f>
        <v>33.478259537002771</v>
      </c>
      <c r="AB131" s="31">
        <f>((uNES*L131+ uOCEX*G131+uEREX*H131+uHOEX*I131+uNES*S131+ uOCEX*N131+uEREX*O131+uHOEX*P131)/('Life tables'!$I$2/2))</f>
        <v>22.063391372899748</v>
      </c>
    </row>
    <row r="132" spans="1:28" x14ac:dyDescent="0.25">
      <c r="A132" s="4">
        <v>126</v>
      </c>
      <c r="C132" s="105">
        <f>IF(male=0,VLOOKUP((($A$5:$A$1570/'Life tables'!$I$2)*2)+age,lifetable,13,1),IF(male=1,VLOOKUP((($A$5:$A$1570/'Life tables'!$I$2)*2)+age,lifetable,10,1),"error"))</f>
        <v>8.0321853324738512E-5</v>
      </c>
      <c r="F132" s="96">
        <f t="shared" si="17"/>
        <v>163.98094525071019</v>
      </c>
      <c r="G132" s="96">
        <f t="shared" si="18"/>
        <v>16.472229143643904</v>
      </c>
      <c r="H132" s="96">
        <f t="shared" si="19"/>
        <v>0.94074276006661328</v>
      </c>
      <c r="I132" s="96">
        <f t="shared" si="20"/>
        <v>0.37694672698425141</v>
      </c>
      <c r="J132" s="96">
        <f t="shared" si="21"/>
        <v>1.4600172667393219E-2</v>
      </c>
      <c r="K132" s="96">
        <f t="shared" si="22"/>
        <v>0.39388828714603774</v>
      </c>
      <c r="L132" s="96">
        <f t="shared" si="30"/>
        <v>145.78253816020199</v>
      </c>
      <c r="M132" s="96">
        <f t="shared" si="23"/>
        <v>708.84582435528068</v>
      </c>
      <c r="N132" s="96">
        <f t="shared" si="24"/>
        <v>68.26338869026128</v>
      </c>
      <c r="O132" s="96">
        <f t="shared" si="25"/>
        <v>1.6294400121834851</v>
      </c>
      <c r="P132" s="96">
        <f t="shared" si="26"/>
        <v>1.6294400121834851</v>
      </c>
      <c r="Q132" s="96">
        <f t="shared" si="27"/>
        <v>6.2680611510867124E-2</v>
      </c>
      <c r="R132" s="96">
        <f t="shared" si="28"/>
        <v>0.12773036918801622</v>
      </c>
      <c r="S132" s="96">
        <f t="shared" si="31"/>
        <v>637.13314465995359</v>
      </c>
      <c r="T132" s="96">
        <f t="shared" si="32"/>
        <v>9.188608386863093</v>
      </c>
      <c r="U132" s="96">
        <f t="shared" si="32"/>
        <v>118.58352144765766</v>
      </c>
      <c r="V132" s="32">
        <f t="shared" si="33"/>
        <v>999.99999999999932</v>
      </c>
      <c r="W132" s="100">
        <f>(cNES*L132+(cNES+cOSEX)*G132+(cNES+cEREX)*H132+(cNES+cHOEX)*I132+(cNES+cNES)*S132+(cNES+cOSEX)*N132+(cNES+cEREX)*O132+(cNES+cHOEX)*P132)/(1+cDR)^((cycle + 0.5)/('Life tables'!$I$2/2))</f>
        <v>156123.0786108654</v>
      </c>
      <c r="X132" s="107">
        <f>((L132+G132+H132+I132+N132+O132+P132+S132)/('Life tables'!$I$2/2))/(1+oDR)^(((cycle + 0.5)/('Life tables'!$I$2/2)))</f>
        <v>31.123699121711741</v>
      </c>
      <c r="Y132" s="31">
        <f>((uNES*L132+ uOCEX*G132+uEREX*H132+uHOEX*I132+uNES*S132+ uOCEX*N132+uEREX*O132+uHOEX*P132)/('Life tables'!$I$2/2))/(1+oDR)^(((cycle + 0.5)/('Life tables'!$I$2/2)))</f>
        <v>20.511667020143356</v>
      </c>
      <c r="Z132" s="100">
        <f t="shared" si="29"/>
        <v>207134.50488321355</v>
      </c>
      <c r="AA132" s="107">
        <f>((L132+G132+H132+I132+N132+O132+P132+S132)/('Life tables'!$I$2/2))</f>
        <v>33.455288070493921</v>
      </c>
      <c r="AB132" s="31">
        <f>((uNES*L132+ uOCEX*G132+uEREX*H132+uHOEX*I132+uNES*S132+ uOCEX*N132+uEREX*O132+uHOEX*P132)/('Life tables'!$I$2/2))</f>
        <v>22.048270235533774</v>
      </c>
    </row>
    <row r="133" spans="1:28" x14ac:dyDescent="0.25">
      <c r="A133" s="4">
        <v>127</v>
      </c>
      <c r="C133" s="105">
        <f>IF(male=0,VLOOKUP((($A$5:$A$1570/'Life tables'!$I$2)*2)+age,lifetable,13,1),IF(male=1,VLOOKUP((($A$5:$A$1570/'Life tables'!$I$2)*2)+age,lifetable,10,1),"error"))</f>
        <v>8.0321853324738512E-5</v>
      </c>
      <c r="F133" s="96">
        <f t="shared" si="17"/>
        <v>163.48969979937763</v>
      </c>
      <c r="G133" s="96">
        <f t="shared" si="18"/>
        <v>16.422882509937462</v>
      </c>
      <c r="H133" s="96">
        <f t="shared" si="19"/>
        <v>0.93792453261311126</v>
      </c>
      <c r="I133" s="96">
        <f t="shared" si="20"/>
        <v>0.37581748989671909</v>
      </c>
      <c r="J133" s="96">
        <f t="shared" si="21"/>
        <v>1.4556434241562333E-2</v>
      </c>
      <c r="K133" s="96">
        <f t="shared" si="22"/>
        <v>0.39270829742773344</v>
      </c>
      <c r="L133" s="96">
        <f t="shared" si="30"/>
        <v>145.34581053526105</v>
      </c>
      <c r="M133" s="96">
        <f t="shared" si="23"/>
        <v>708.73817036610103</v>
      </c>
      <c r="N133" s="96">
        <f t="shared" si="24"/>
        <v>68.253021377857181</v>
      </c>
      <c r="O133" s="96">
        <f t="shared" si="25"/>
        <v>1.629192545511025</v>
      </c>
      <c r="P133" s="96">
        <f t="shared" si="26"/>
        <v>1.629192545511025</v>
      </c>
      <c r="Q133" s="96">
        <f t="shared" si="27"/>
        <v>6.2671092067228582E-2</v>
      </c>
      <c r="R133" s="96">
        <f t="shared" si="28"/>
        <v>0.12771097049325073</v>
      </c>
      <c r="S133" s="96">
        <f t="shared" si="31"/>
        <v>637.03638183466126</v>
      </c>
      <c r="T133" s="96">
        <f t="shared" si="32"/>
        <v>9.2658359131718839</v>
      </c>
      <c r="U133" s="96">
        <f t="shared" si="32"/>
        <v>119.10394071557864</v>
      </c>
      <c r="V133" s="32">
        <f t="shared" si="33"/>
        <v>999.99999999999943</v>
      </c>
      <c r="W133" s="100">
        <f>(cNES*L133+(cNES+cOSEX)*G133+(cNES+cEREX)*H133+(cNES+cHOEX)*I133+(cNES+cNES)*S133+(cNES+cOSEX)*N133+(cNES+cEREX)*O133+(cNES+cHOEX)*P133)/(1+cDR)^((cycle + 0.5)/('Life tables'!$I$2/2))</f>
        <v>155695.79840546486</v>
      </c>
      <c r="X133" s="107">
        <f>((L133+G133+H133+I133+N133+O133+P133+S133)/('Life tables'!$I$2/2))/(1+oDR)^(((cycle + 0.5)/('Life tables'!$I$2/2)))</f>
        <v>31.084616747366379</v>
      </c>
      <c r="Y133" s="31">
        <f>((uNES*L133+ uOCEX*G133+uEREX*H133+uHOEX*I133+uNES*S133+ uOCEX*N133+uEREX*O133+uHOEX*P133)/('Life tables'!$I$2/2))/(1+oDR)^(((cycle + 0.5)/('Life tables'!$I$2/2)))</f>
        <v>20.485926377018973</v>
      </c>
      <c r="Z133" s="100">
        <f t="shared" si="29"/>
        <v>207029.80448563548</v>
      </c>
      <c r="AA133" s="107">
        <f>((L133+G133+H133+I133+N133+O133+P133+S133)/('Life tables'!$I$2/2))</f>
        <v>33.432364650652296</v>
      </c>
      <c r="AB133" s="31">
        <f>((uNES*L133+ uOCEX*G133+uEREX*H133+uHOEX*I133+uNES*S133+ uOCEX*N133+uEREX*O133+uHOEX*P133)/('Life tables'!$I$2/2))</f>
        <v>22.033180154969795</v>
      </c>
    </row>
    <row r="134" spans="1:28" x14ac:dyDescent="0.25">
      <c r="A134" s="4">
        <v>128</v>
      </c>
      <c r="C134" s="105">
        <f>IF(male=0,VLOOKUP((($A$5:$A$1570/'Life tables'!$I$2)*2)+age,lifetable,13,1),IF(male=1,VLOOKUP((($A$5:$A$1570/'Life tables'!$I$2)*2)+age,lifetable,10,1),"error"))</f>
        <v>8.0321853324738512E-5</v>
      </c>
      <c r="F134" s="96">
        <f t="shared" si="17"/>
        <v>163.01155097182516</v>
      </c>
      <c r="G134" s="96">
        <f t="shared" si="18"/>
        <v>16.374851459499453</v>
      </c>
      <c r="H134" s="96">
        <f t="shared" si="19"/>
        <v>0.93518143921853047</v>
      </c>
      <c r="I134" s="96">
        <f t="shared" si="20"/>
        <v>0.37471835831602418</v>
      </c>
      <c r="J134" s="96">
        <f t="shared" si="21"/>
        <v>1.4513861883949045E-2</v>
      </c>
      <c r="K134" s="96">
        <f t="shared" si="22"/>
        <v>0.39155976628347405</v>
      </c>
      <c r="L134" s="96">
        <f t="shared" si="30"/>
        <v>144.92072608662372</v>
      </c>
      <c r="M134" s="96">
        <f t="shared" si="23"/>
        <v>708.61867239942364</v>
      </c>
      <c r="N134" s="96">
        <f t="shared" si="24"/>
        <v>68.241513464758569</v>
      </c>
      <c r="O134" s="96">
        <f t="shared" si="25"/>
        <v>1.6289178528182158</v>
      </c>
      <c r="P134" s="96">
        <f t="shared" si="26"/>
        <v>1.6289178528182158</v>
      </c>
      <c r="Q134" s="96">
        <f t="shared" si="27"/>
        <v>6.2660525304516157E-2</v>
      </c>
      <c r="R134" s="96">
        <f t="shared" si="28"/>
        <v>0.12768943757469992</v>
      </c>
      <c r="S134" s="96">
        <f t="shared" si="31"/>
        <v>636.92897326614946</v>
      </c>
      <c r="T134" s="96">
        <f t="shared" si="32"/>
        <v>9.3430103003603495</v>
      </c>
      <c r="U134" s="96">
        <f t="shared" si="32"/>
        <v>119.62318991943683</v>
      </c>
      <c r="V134" s="32">
        <f t="shared" si="33"/>
        <v>999.99999999999932</v>
      </c>
      <c r="W134" s="100">
        <f>(cNES*L134+(cNES+cOSEX)*G134+(cNES+cEREX)*H134+(cNES+cHOEX)*I134+(cNES+cNES)*S134+(cNES+cOSEX)*N134+(cNES+cEREX)*O134+(cNES+cHOEX)*P134)/(1+cDR)^((cycle + 0.5)/('Life tables'!$I$2/2))</f>
        <v>155268.91722671856</v>
      </c>
      <c r="X134" s="107">
        <f>((L134+G134+H134+I134+N134+O134+P134+S134)/('Life tables'!$I$2/2))/(1+oDR)^(((cycle + 0.5)/('Life tables'!$I$2/2)))</f>
        <v>31.045612451233012</v>
      </c>
      <c r="Y134" s="31">
        <f>((uNES*L134+ uOCEX*G134+uEREX*H134+uHOEX*I134+uNES*S134+ uOCEX*N134+uEREX*O134+uHOEX*P134)/('Life tables'!$I$2/2))/(1+oDR)^(((cycle + 0.5)/('Life tables'!$I$2/2)))</f>
        <v>20.460236626040942</v>
      </c>
      <c r="Z134" s="100">
        <f t="shared" si="29"/>
        <v>206924.13036482324</v>
      </c>
      <c r="AA134" s="107">
        <f>((L134+G134+H134+I134+N134+O134+P134+S134)/('Life tables'!$I$2/2))</f>
        <v>33.40948814815448</v>
      </c>
      <c r="AB134" s="31">
        <f>((uNES*L134+ uOCEX*G134+uEREX*H134+uHOEX*I134+uNES*S134+ uOCEX*N134+uEREX*O134+uHOEX*P134)/('Life tables'!$I$2/2))</f>
        <v>22.018120407188245</v>
      </c>
    </row>
    <row r="135" spans="1:28" x14ac:dyDescent="0.25">
      <c r="A135" s="4">
        <v>129</v>
      </c>
      <c r="C135" s="105">
        <f>IF(male=0,VLOOKUP((($A$5:$A$1570/'Life tables'!$I$2)*2)+age,lifetable,13,1),IF(male=1,VLOOKUP((($A$5:$A$1570/'Life tables'!$I$2)*2)+age,lifetable,10,1),"error"))</f>
        <v>8.0321853324738512E-5</v>
      </c>
      <c r="F135" s="96">
        <f t="shared" ref="F135:F198" si="34">E134*(1-pCAUC)+(L134+G134+H134+I134 )*(1-pCAUC)+(S134+N134+O134+P134)*(pUAUC)</f>
        <v>162.54606475961123</v>
      </c>
      <c r="G135" s="96">
        <f t="shared" ref="G135:G198" si="35">F135*(rrOSEX)</f>
        <v>16.328092395273597</v>
      </c>
      <c r="H135" s="96">
        <f t="shared" ref="H135:H198" si="36">F135*rrEREX</f>
        <v>0.93251099001858484</v>
      </c>
      <c r="I135" s="96">
        <f t="shared" ref="I135:I198" si="37">F135*rrHOEX</f>
        <v>0.37364833457709479</v>
      </c>
      <c r="J135" s="96">
        <f t="shared" ref="J135:J198" si="38">F135*mr + G135*mr + H135*mr+I135*mr</f>
        <v>1.44724169522698E-2</v>
      </c>
      <c r="K135" s="96">
        <f t="shared" ref="K135:K198" si="39">F135*amr + I135*amrHOEX</f>
        <v>0.39044165120895297</v>
      </c>
      <c r="L135" s="96">
        <f t="shared" si="30"/>
        <v>144.50689897158074</v>
      </c>
      <c r="M135" s="96">
        <f t="shared" ref="M135:M198" si="40">E134*pCAUC+(L134+G134+H134+I134)*pCAUC+(S134+N134+O134+P134)*(1-pUAUC)</f>
        <v>708.48773502059089</v>
      </c>
      <c r="N135" s="96">
        <f t="shared" ref="N135:N198" si="41">M135*rrOSEXc</f>
        <v>68.228903911484451</v>
      </c>
      <c r="O135" s="96">
        <f t="shared" ref="O135:O198" si="42">M135*rrEREXc</f>
        <v>1.6286168640886081</v>
      </c>
      <c r="P135" s="96">
        <f t="shared" ref="P135:P198" si="43">M135*rrHOEXc</f>
        <v>1.6286168640886081</v>
      </c>
      <c r="Q135" s="96">
        <f t="shared" ref="Q135:Q198" si="44">M135*mr + N135*mr + O135*mr+P135*mr</f>
        <v>6.2648946996945079E-2</v>
      </c>
      <c r="R135" s="96">
        <f t="shared" ref="R135:R198" si="45">M135*amrc + P135*amrHOEX</f>
        <v>0.12766584333295627</v>
      </c>
      <c r="S135" s="96">
        <f t="shared" si="31"/>
        <v>636.81128259059926</v>
      </c>
      <c r="T135" s="96">
        <f t="shared" si="32"/>
        <v>9.4201316643095652</v>
      </c>
      <c r="U135" s="96">
        <f t="shared" si="32"/>
        <v>120.14129741397873</v>
      </c>
      <c r="V135" s="32">
        <f t="shared" si="33"/>
        <v>999.9999999999992</v>
      </c>
      <c r="W135" s="100">
        <f>(cNES*L135+(cNES+cOSEX)*G135+(cNES+cEREX)*H135+(cNES+cHOEX)*I135+(cNES+cNES)*S135+(cNES+cOSEX)*N135+(cNES+cEREX)*O135+(cNES+cHOEX)*P135)/(1+cDR)^((cycle + 0.5)/('Life tables'!$I$2/2))</f>
        <v>154842.46352457718</v>
      </c>
      <c r="X135" s="107">
        <f>((L135+G135+H135+I135+N135+O135+P135+S135)/('Life tables'!$I$2/2))/(1+oDR)^(((cycle + 0.5)/('Life tables'!$I$2/2)))</f>
        <v>31.006685117830827</v>
      </c>
      <c r="Y135" s="31">
        <f>((uNES*L135+ uOCEX*G135+uEREX*H135+uHOEX*I135+uNES*S135+ uOCEX*N135+uEREX*O135+uHOEX*P135)/('Life tables'!$I$2/2))/(1+oDR)^(((cycle + 0.5)/('Life tables'!$I$2/2)))</f>
        <v>20.434597051193769</v>
      </c>
      <c r="Z135" s="100">
        <f t="shared" ref="Z135:Z198" si="46">(cNES*L135+(cNES+cOSEX)*G135+(cNES+cEREX)*H135+(cNES+cHOEX)*I135+(cNES+cNES)*S135+(cNES+cOSEX)*N135+(cNES+cEREX)*O135+(cNES+cHOEX)*P135)</f>
        <v>206817.51787699276</v>
      </c>
      <c r="AA135" s="107">
        <f>((L135+G135+H135+I135+N135+O135+P135+S135)/('Life tables'!$I$2/2))</f>
        <v>33.386657470977298</v>
      </c>
      <c r="AB135" s="31">
        <f>((uNES*L135+ uOCEX*G135+uEREX*H135+uHOEX*I135+uNES*S135+ uOCEX*N135+uEREX*O135+uHOEX*P135)/('Life tables'!$I$2/2))</f>
        <v>22.003090292077559</v>
      </c>
    </row>
    <row r="136" spans="1:28" x14ac:dyDescent="0.25">
      <c r="A136" s="4">
        <v>130</v>
      </c>
      <c r="C136" s="105">
        <f>IF(male=0,VLOOKUP((($A$5:$A$1570/'Life tables'!$I$2)*2)+age,lifetable,13,1),IF(male=1,VLOOKUP((($A$5:$A$1570/'Life tables'!$I$2)*2)+age,lifetable,10,1),"error"))</f>
        <v>8.0321853324738512E-5</v>
      </c>
      <c r="F136" s="96">
        <f t="shared" si="34"/>
        <v>162.09282160647567</v>
      </c>
      <c r="G136" s="96">
        <f t="shared" si="35"/>
        <v>16.282563171955474</v>
      </c>
      <c r="H136" s="96">
        <f t="shared" si="36"/>
        <v>0.92991077805974942</v>
      </c>
      <c r="I136" s="96">
        <f t="shared" si="37"/>
        <v>0.37260645423641703</v>
      </c>
      <c r="J136" s="96">
        <f t="shared" si="38"/>
        <v>1.4432062091002376E-2</v>
      </c>
      <c r="K136" s="96">
        <f t="shared" si="39"/>
        <v>0.38935294441453677</v>
      </c>
      <c r="L136" s="96">
        <f t="shared" ref="L136:L199" si="47">F136-SUM(G136:K136)</f>
        <v>144.1039561957185</v>
      </c>
      <c r="M136" s="96">
        <f t="shared" si="40"/>
        <v>708.34574931523525</v>
      </c>
      <c r="N136" s="96">
        <f t="shared" si="41"/>
        <v>68.215230380428565</v>
      </c>
      <c r="O136" s="96">
        <f t="shared" si="42"/>
        <v>1.6282904783196364</v>
      </c>
      <c r="P136" s="96">
        <f t="shared" si="43"/>
        <v>1.6282904783196364</v>
      </c>
      <c r="Q136" s="96">
        <f t="shared" si="44"/>
        <v>6.2636391726769672E-2</v>
      </c>
      <c r="R136" s="96">
        <f t="shared" si="45"/>
        <v>0.12764025823963784</v>
      </c>
      <c r="S136" s="96">
        <f t="shared" ref="S136:S199" si="48">M136-SUM(N136:R136)</f>
        <v>636.68366132820097</v>
      </c>
      <c r="T136" s="96">
        <f t="shared" ref="T136:U199" si="49">J136+Q136+T135</f>
        <v>9.4972001181273367</v>
      </c>
      <c r="U136" s="96">
        <f t="shared" si="49"/>
        <v>120.65829061663291</v>
      </c>
      <c r="V136" s="32">
        <f t="shared" ref="V136:V199" si="50">SUM(G136:I136,L136,N136,O136,P136,S136,T136,U136)</f>
        <v>999.9999999999992</v>
      </c>
      <c r="W136" s="100">
        <f>(cNES*L136+(cNES+cOSEX)*G136+(cNES+cEREX)*H136+(cNES+cHOEX)*I136+(cNES+cNES)*S136+(cNES+cOSEX)*N136+(cNES+cEREX)*O136+(cNES+cHOEX)*P136)/(1+cDR)^((cycle + 0.5)/('Life tables'!$I$2/2))</f>
        <v>154416.46461712592</v>
      </c>
      <c r="X136" s="107">
        <f>((L136+G136+H136+I136+N136+O136+P136+S136)/('Life tables'!$I$2/2))/(1+oDR)^(((cycle + 0.5)/('Life tables'!$I$2/2)))</f>
        <v>30.967833667568133</v>
      </c>
      <c r="Y136" s="31">
        <f>((uNES*L136+ uOCEX*G136+uEREX*H136+uHOEX*I136+uNES*S136+ uOCEX*N136+uEREX*O136+uHOEX*P136)/('Life tables'!$I$2/2))/(1+oDR)^(((cycle + 0.5)/('Life tables'!$I$2/2)))</f>
        <v>20.409006959466659</v>
      </c>
      <c r="Z136" s="100">
        <f t="shared" si="46"/>
        <v>206710.0011989848</v>
      </c>
      <c r="AA136" s="107">
        <f>((L136+G136+H136+I136+N136+O136+P136+S136)/('Life tables'!$I$2/2))</f>
        <v>33.363871563155826</v>
      </c>
      <c r="AB136" s="31">
        <f>((uNES*L136+ uOCEX*G136+uEREX*H136+uHOEX*I136+uNES*S136+ uOCEX*N136+uEREX*O136+uHOEX*P136)/('Life tables'!$I$2/2))</f>
        <v>21.988089132638095</v>
      </c>
    </row>
    <row r="137" spans="1:28" x14ac:dyDescent="0.25">
      <c r="A137" s="4">
        <v>131</v>
      </c>
      <c r="C137" s="105">
        <f>IF(male=0,VLOOKUP((($A$5:$A$1570/'Life tables'!$I$2)*2)+age,lifetable,13,1),IF(male=1,VLOOKUP((($A$5:$A$1570/'Life tables'!$I$2)*2)+age,lifetable,10,1),"error"))</f>
        <v>8.6010410302650442E-5</v>
      </c>
      <c r="F137" s="96">
        <f t="shared" si="34"/>
        <v>161.65141592704597</v>
      </c>
      <c r="G137" s="96">
        <f t="shared" si="35"/>
        <v>16.238223047645572</v>
      </c>
      <c r="H137" s="96">
        <f t="shared" si="36"/>
        <v>0.92737847653812511</v>
      </c>
      <c r="I137" s="96">
        <f t="shared" si="37"/>
        <v>0.37159178496567408</v>
      </c>
      <c r="J137" s="96">
        <f t="shared" si="38"/>
        <v>1.5412085801966459E-2</v>
      </c>
      <c r="K137" s="96">
        <f t="shared" si="39"/>
        <v>0.38829267166918041</v>
      </c>
      <c r="L137" s="96">
        <f t="shared" si="47"/>
        <v>143.71051786042545</v>
      </c>
      <c r="M137" s="96">
        <f t="shared" si="40"/>
        <v>708.19309333819297</v>
      </c>
      <c r="N137" s="96">
        <f t="shared" si="41"/>
        <v>68.200529279090759</v>
      </c>
      <c r="O137" s="96">
        <f t="shared" si="42"/>
        <v>1.627939564554548</v>
      </c>
      <c r="P137" s="96">
        <f t="shared" si="43"/>
        <v>1.627939564554548</v>
      </c>
      <c r="Q137" s="96">
        <f t="shared" si="44"/>
        <v>6.7057973537464219E-2</v>
      </c>
      <c r="R137" s="96">
        <f t="shared" si="45"/>
        <v>0.12761275041828035</v>
      </c>
      <c r="S137" s="96">
        <f t="shared" si="48"/>
        <v>636.54201420603738</v>
      </c>
      <c r="T137" s="96">
        <f t="shared" si="49"/>
        <v>9.5796701774667667</v>
      </c>
      <c r="U137" s="96">
        <f t="shared" si="49"/>
        <v>121.17419603872037</v>
      </c>
      <c r="V137" s="32">
        <f t="shared" si="50"/>
        <v>999.99999999999909</v>
      </c>
      <c r="W137" s="100">
        <f>(cNES*L137+(cNES+cOSEX)*G137+(cNES+cEREX)*H137+(cNES+cHOEX)*I137+(cNES+cNES)*S137+(cNES+cOSEX)*N137+(cNES+cEREX)*O137+(cNES+cHOEX)*P137)/(1+cDR)^((cycle + 0.5)/('Life tables'!$I$2/2))</f>
        <v>153990.11438092476</v>
      </c>
      <c r="X137" s="107">
        <f>((L137+G137+H137+I137+N137+O137+P137+S137)/('Life tables'!$I$2/2))/(1+oDR)^(((cycle + 0.5)/('Life tables'!$I$2/2)))</f>
        <v>30.928862980980153</v>
      </c>
      <c r="Y137" s="31">
        <f>((uNES*L137+ uOCEX*G137+uEREX*H137+uHOEX*I137+uNES*S137+ uOCEX*N137+uEREX*O137+uHOEX*P137)/('Life tables'!$I$2/2))/(1+oDR)^(((cycle + 0.5)/('Life tables'!$I$2/2)))</f>
        <v>20.383335650127989</v>
      </c>
      <c r="Z137" s="100">
        <f t="shared" si="46"/>
        <v>206600.49664680121</v>
      </c>
      <c r="AA137" s="107">
        <f>((L137+G137+H137+I137+N137+O137+P137+S137)/('Life tables'!$I$2/2))</f>
        <v>33.340920193691261</v>
      </c>
      <c r="AB137" s="31">
        <f>((uNES*L137+ uOCEX*G137+uEREX*H137+uHOEX*I137+uNES*S137+ uOCEX*N137+uEREX*O137+uHOEX*P137)/('Life tables'!$I$2/2))</f>
        <v>21.972976103585246</v>
      </c>
    </row>
    <row r="138" spans="1:28" x14ac:dyDescent="0.25">
      <c r="A138" s="4">
        <v>132</v>
      </c>
      <c r="C138" s="105">
        <f>IF(male=0,VLOOKUP((($A$5:$A$1570/'Life tables'!$I$2)*2)+age,lifetable,13,1),IF(male=1,VLOOKUP((($A$5:$A$1570/'Life tables'!$I$2)*2)+age,lifetable,10,1),"error"))</f>
        <v>8.6010410302650442E-5</v>
      </c>
      <c r="F138" s="96">
        <f t="shared" si="34"/>
        <v>161.22043672309968</v>
      </c>
      <c r="G138" s="96">
        <f t="shared" si="35"/>
        <v>16.194930284619389</v>
      </c>
      <c r="H138" s="96">
        <f t="shared" si="36"/>
        <v>0.92490599069391999</v>
      </c>
      <c r="I138" s="96">
        <f t="shared" si="37"/>
        <v>0.37060108327117258</v>
      </c>
      <c r="J138" s="96">
        <f t="shared" si="38"/>
        <v>1.5370995605310951E-2</v>
      </c>
      <c r="K138" s="96">
        <f t="shared" si="39"/>
        <v>0.38725744370303822</v>
      </c>
      <c r="L138" s="96">
        <f t="shared" si="47"/>
        <v>143.32737092520685</v>
      </c>
      <c r="M138" s="96">
        <f t="shared" si="40"/>
        <v>708.02569706071256</v>
      </c>
      <c r="N138" s="96">
        <f t="shared" si="41"/>
        <v>68.184408654884024</v>
      </c>
      <c r="O138" s="96">
        <f t="shared" si="42"/>
        <v>1.6275547669257191</v>
      </c>
      <c r="P138" s="96">
        <f t="shared" si="43"/>
        <v>1.6275547669257191</v>
      </c>
      <c r="Q138" s="96">
        <f t="shared" si="44"/>
        <v>6.7042122980248767E-2</v>
      </c>
      <c r="R138" s="96">
        <f t="shared" si="45"/>
        <v>0.12758258647065082</v>
      </c>
      <c r="S138" s="96">
        <f t="shared" si="48"/>
        <v>636.39155416252618</v>
      </c>
      <c r="T138" s="96">
        <f t="shared" si="49"/>
        <v>9.6620832960523266</v>
      </c>
      <c r="U138" s="96">
        <f t="shared" si="49"/>
        <v>121.68903606889405</v>
      </c>
      <c r="V138" s="32">
        <f t="shared" si="50"/>
        <v>999.99999999999943</v>
      </c>
      <c r="W138" s="100">
        <f>(cNES*L138+(cNES+cOSEX)*G138+(cNES+cEREX)*H138+(cNES+cHOEX)*I138+(cNES+cNES)*S138+(cNES+cOSEX)*N138+(cNES+cEREX)*O138+(cNES+cHOEX)*P138)/(1+cDR)^((cycle + 0.5)/('Life tables'!$I$2/2))</f>
        <v>153564.14188828497</v>
      </c>
      <c r="X138" s="107">
        <f>((L138+G138+H138+I138+N138+O138+P138+S138)/('Life tables'!$I$2/2))/(1+oDR)^(((cycle + 0.5)/('Life tables'!$I$2/2)))</f>
        <v>30.889966609353976</v>
      </c>
      <c r="Y138" s="31">
        <f>((uNES*L138+ uOCEX*G138+uEREX*H138+uHOEX*I138+uNES*S138+ uOCEX*N138+uEREX*O138+uHOEX*P138)/('Life tables'!$I$2/2))/(1+oDR)^(((cycle + 0.5)/('Life tables'!$I$2/2)))</f>
        <v>20.357714955616437</v>
      </c>
      <c r="Z138" s="100">
        <f t="shared" si="46"/>
        <v>206489.97515528611</v>
      </c>
      <c r="AA138" s="107">
        <f>((L138+G138+H138+I138+N138+O138+P138+S138)/('Life tables'!$I$2/2))</f>
        <v>33.318011872567624</v>
      </c>
      <c r="AB138" s="31">
        <f>((uNES*L138+ uOCEX*G138+uEREX*H138+uHOEX*I138+uNES*S138+ uOCEX*N138+uEREX*O138+uHOEX*P138)/('Life tables'!$I$2/2))</f>
        <v>21.957893226863582</v>
      </c>
    </row>
    <row r="139" spans="1:28" x14ac:dyDescent="0.25">
      <c r="A139" s="4">
        <v>133</v>
      </c>
      <c r="C139" s="105">
        <f>IF(male=0,VLOOKUP((($A$5:$A$1570/'Life tables'!$I$2)*2)+age,lifetable,13,1),IF(male=1,VLOOKUP((($A$5:$A$1570/'Life tables'!$I$2)*2)+age,lifetable,10,1),"error"))</f>
        <v>8.6010410302650442E-5</v>
      </c>
      <c r="F139" s="96">
        <f t="shared" si="34"/>
        <v>160.80052941739385</v>
      </c>
      <c r="G139" s="96">
        <f t="shared" si="35"/>
        <v>16.152749716943664</v>
      </c>
      <c r="H139" s="96">
        <f t="shared" si="36"/>
        <v>0.92249702325481975</v>
      </c>
      <c r="I139" s="96">
        <f t="shared" si="37"/>
        <v>0.36963583280087803</v>
      </c>
      <c r="J139" s="96">
        <f t="shared" si="38"/>
        <v>1.5330961019858688E-2</v>
      </c>
      <c r="K139" s="96">
        <f t="shared" si="39"/>
        <v>0.38624881084541141</v>
      </c>
      <c r="L139" s="96">
        <f t="shared" si="47"/>
        <v>142.9540670725292</v>
      </c>
      <c r="M139" s="96">
        <f t="shared" si="40"/>
        <v>707.84835121765911</v>
      </c>
      <c r="N139" s="96">
        <f t="shared" si="41"/>
        <v>68.167329865955594</v>
      </c>
      <c r="O139" s="96">
        <f t="shared" si="42"/>
        <v>1.6271470980043024</v>
      </c>
      <c r="P139" s="96">
        <f t="shared" si="43"/>
        <v>1.6271470980043024</v>
      </c>
      <c r="Q139" s="96">
        <f t="shared" si="44"/>
        <v>6.7025330310336653E-2</v>
      </c>
      <c r="R139" s="96">
        <f t="shared" si="45"/>
        <v>0.12755062966251446</v>
      </c>
      <c r="S139" s="96">
        <f t="shared" si="48"/>
        <v>636.23215119572205</v>
      </c>
      <c r="T139" s="96">
        <f t="shared" si="49"/>
        <v>9.7444395873825211</v>
      </c>
      <c r="U139" s="96">
        <f t="shared" si="49"/>
        <v>122.20283550940198</v>
      </c>
      <c r="V139" s="32">
        <f t="shared" si="50"/>
        <v>999.99999999999932</v>
      </c>
      <c r="W139" s="100">
        <f>(cNES*L139+(cNES+cOSEX)*G139+(cNES+cEREX)*H139+(cNES+cHOEX)*I139+(cNES+cNES)*S139+(cNES+cOSEX)*N139+(cNES+cEREX)*O139+(cNES+cHOEX)*P139)/(1+cDR)^((cycle + 0.5)/('Life tables'!$I$2/2))</f>
        <v>153138.70506767419</v>
      </c>
      <c r="X139" s="107">
        <f>((L139+G139+H139+I139+N139+O139+P139+S139)/('Life tables'!$I$2/2))/(1+oDR)^(((cycle + 0.5)/('Life tables'!$I$2/2)))</f>
        <v>30.851143572230676</v>
      </c>
      <c r="Y139" s="31">
        <f>((uNES*L139+ uOCEX*G139+uEREX*H139+uHOEX*I139+uNES*S139+ uOCEX*N139+uEREX*O139+uHOEX*P139)/('Life tables'!$I$2/2))/(1+oDR)^(((cycle + 0.5)/('Life tables'!$I$2/2)))</f>
        <v>20.332142116169887</v>
      </c>
      <c r="Z139" s="100">
        <f t="shared" si="46"/>
        <v>206378.64669200164</v>
      </c>
      <c r="AA139" s="107">
        <f>((L139+G139+H139+I139+N139+O139+P139+S139)/('Life tables'!$I$2/2))</f>
        <v>33.295145644113191</v>
      </c>
      <c r="AB139" s="31">
        <f>((uNES*L139+ uOCEX*G139+uEREX*H139+uHOEX*I139+uNES*S139+ uOCEX*N139+uEREX*O139+uHOEX*P139)/('Life tables'!$I$2/2))</f>
        <v>21.942837594649877</v>
      </c>
    </row>
    <row r="140" spans="1:28" x14ac:dyDescent="0.25">
      <c r="A140" s="4">
        <v>134</v>
      </c>
      <c r="C140" s="105">
        <f>IF(male=0,VLOOKUP((($A$5:$A$1570/'Life tables'!$I$2)*2)+age,lifetable,13,1),IF(male=1,VLOOKUP((($A$5:$A$1570/'Life tables'!$I$2)*2)+age,lifetable,10,1),"error"))</f>
        <v>8.6010410302650442E-5</v>
      </c>
      <c r="F140" s="96">
        <f t="shared" si="34"/>
        <v>160.39132739639092</v>
      </c>
      <c r="G140" s="96">
        <f t="shared" si="35"/>
        <v>16.111644517521274</v>
      </c>
      <c r="H140" s="96">
        <f t="shared" si="36"/>
        <v>0.92014947099455824</v>
      </c>
      <c r="I140" s="96">
        <f t="shared" si="37"/>
        <v>0.36869519081191671</v>
      </c>
      <c r="J140" s="96">
        <f t="shared" si="38"/>
        <v>1.5291947092131129E-2</v>
      </c>
      <c r="K140" s="96">
        <f t="shared" si="39"/>
        <v>0.38526589247704174</v>
      </c>
      <c r="L140" s="96">
        <f t="shared" si="47"/>
        <v>142.590280377494</v>
      </c>
      <c r="M140" s="96">
        <f t="shared" si="40"/>
        <v>707.66139750682407</v>
      </c>
      <c r="N140" s="96">
        <f t="shared" si="41"/>
        <v>68.149325818543133</v>
      </c>
      <c r="O140" s="96">
        <f t="shared" si="42"/>
        <v>1.6267173432587794</v>
      </c>
      <c r="P140" s="96">
        <f t="shared" si="43"/>
        <v>1.6267173432587794</v>
      </c>
      <c r="Q140" s="96">
        <f t="shared" si="44"/>
        <v>6.7007627882691115E-2</v>
      </c>
      <c r="R140" s="96">
        <f t="shared" si="45"/>
        <v>0.12751694156605461</v>
      </c>
      <c r="S140" s="96">
        <f t="shared" si="48"/>
        <v>636.06411243231469</v>
      </c>
      <c r="T140" s="96">
        <f t="shared" si="49"/>
        <v>9.8267391623573435</v>
      </c>
      <c r="U140" s="96">
        <f t="shared" si="49"/>
        <v>122.71561834344507</v>
      </c>
      <c r="V140" s="32">
        <f t="shared" si="50"/>
        <v>999.99999999999955</v>
      </c>
      <c r="W140" s="100">
        <f>(cNES*L140+(cNES+cOSEX)*G140+(cNES+cEREX)*H140+(cNES+cHOEX)*I140+(cNES+cNES)*S140+(cNES+cOSEX)*N140+(cNES+cEREX)*O140+(cNES+cHOEX)*P140)/(1+cDR)^((cycle + 0.5)/('Life tables'!$I$2/2))</f>
        <v>152713.82709040717</v>
      </c>
      <c r="X140" s="107">
        <f>((L140+G140+H140+I140+N140+O140+P140+S140)/('Life tables'!$I$2/2))/(1+oDR)^(((cycle + 0.5)/('Life tables'!$I$2/2)))</f>
        <v>30.812392920455924</v>
      </c>
      <c r="Y140" s="31">
        <f>((uNES*L140+ uOCEX*G140+uEREX*H140+uHOEX*I140+uNES*S140+ uOCEX*N140+uEREX*O140+uHOEX*P140)/('Life tables'!$I$2/2))/(1+oDR)^(((cycle + 0.5)/('Life tables'!$I$2/2)))</f>
        <v>20.306616522371275</v>
      </c>
      <c r="Z140" s="100">
        <f t="shared" si="46"/>
        <v>206266.54111121839</v>
      </c>
      <c r="AA140" s="107">
        <f>((L140+G140+H140+I140+N140+O140+P140+S140)/('Life tables'!$I$2/2))</f>
        <v>33.272320584171467</v>
      </c>
      <c r="AB140" s="31">
        <f>((uNES*L140+ uOCEX*G140+uEREX*H140+uHOEX*I140+uNES*S140+ uOCEX*N140+uEREX*O140+uHOEX*P140)/('Life tables'!$I$2/2))</f>
        <v>21.927808614423341</v>
      </c>
    </row>
    <row r="141" spans="1:28" x14ac:dyDescent="0.25">
      <c r="A141" s="4">
        <v>135</v>
      </c>
      <c r="C141" s="105">
        <f>IF(male=0,VLOOKUP((($A$5:$A$1570/'Life tables'!$I$2)*2)+age,lifetable,13,1),IF(male=1,VLOOKUP((($A$5:$A$1570/'Life tables'!$I$2)*2)+age,lifetable,10,1),"error"))</f>
        <v>8.6010410302650442E-5</v>
      </c>
      <c r="F141" s="96">
        <f t="shared" si="34"/>
        <v>159.99247625651367</v>
      </c>
      <c r="G141" s="96">
        <f t="shared" si="35"/>
        <v>16.071579085771159</v>
      </c>
      <c r="H141" s="96">
        <f t="shared" si="36"/>
        <v>0.917861300734226</v>
      </c>
      <c r="I141" s="96">
        <f t="shared" si="37"/>
        <v>0.36777834262872805</v>
      </c>
      <c r="J141" s="96">
        <f t="shared" si="38"/>
        <v>1.5253920032765472E-2</v>
      </c>
      <c r="K141" s="96">
        <f t="shared" si="39"/>
        <v>0.38430783730744689</v>
      </c>
      <c r="L141" s="96">
        <f t="shared" si="47"/>
        <v>142.23569577003934</v>
      </c>
      <c r="M141" s="96">
        <f t="shared" si="40"/>
        <v>707.46516623768332</v>
      </c>
      <c r="N141" s="96">
        <f t="shared" si="41"/>
        <v>68.130428322164818</v>
      </c>
      <c r="O141" s="96">
        <f t="shared" si="42"/>
        <v>1.6262662619790522</v>
      </c>
      <c r="P141" s="96">
        <f t="shared" si="43"/>
        <v>1.6262662619790522</v>
      </c>
      <c r="Q141" s="96">
        <f t="shared" si="44"/>
        <v>6.6989046973929017E-2</v>
      </c>
      <c r="R141" s="96">
        <f t="shared" si="45"/>
        <v>0.1274815817013388</v>
      </c>
      <c r="S141" s="96">
        <f t="shared" si="48"/>
        <v>635.88773476288509</v>
      </c>
      <c r="T141" s="96">
        <f t="shared" si="49"/>
        <v>9.9089821293640377</v>
      </c>
      <c r="U141" s="96">
        <f t="shared" si="49"/>
        <v>123.22740776245386</v>
      </c>
      <c r="V141" s="32">
        <f t="shared" si="50"/>
        <v>999.99999999999932</v>
      </c>
      <c r="W141" s="100">
        <f>(cNES*L141+(cNES+cOSEX)*G141+(cNES+cEREX)*H141+(cNES+cHOEX)*I141+(cNES+cNES)*S141+(cNES+cOSEX)*N141+(cNES+cEREX)*O141+(cNES+cHOEX)*P141)/(1+cDR)^((cycle + 0.5)/('Life tables'!$I$2/2))</f>
        <v>152289.53018395315</v>
      </c>
      <c r="X141" s="107">
        <f>((L141+G141+H141+I141+N141+O141+P141+S141)/('Life tables'!$I$2/2))/(1+oDR)^(((cycle + 0.5)/('Life tables'!$I$2/2)))</f>
        <v>30.773713735122179</v>
      </c>
      <c r="Y141" s="31">
        <f>((uNES*L141+ uOCEX*G141+uEREX*H141+uHOEX*I141+uNES*S141+ uOCEX*N141+uEREX*O141+uHOEX*P141)/('Life tables'!$I$2/2))/(1+oDR)^(((cycle + 0.5)/('Life tables'!$I$2/2)))</f>
        <v>20.281137584191757</v>
      </c>
      <c r="Z141" s="100">
        <f t="shared" si="46"/>
        <v>206153.68727082916</v>
      </c>
      <c r="AA141" s="107">
        <f>((L141+G141+H141+I141+N141+O141+P141+S141)/('Life tables'!$I$2/2))</f>
        <v>33.249535799051507</v>
      </c>
      <c r="AB141" s="31">
        <f>((uNES*L141+ uOCEX*G141+uEREX*H141+uHOEX*I141+uNES*S141+ uOCEX*N141+uEREX*O141+uHOEX*P141)/('Life tables'!$I$2/2))</f>
        <v>21.912805713190455</v>
      </c>
    </row>
    <row r="142" spans="1:28" x14ac:dyDescent="0.25">
      <c r="A142" s="4">
        <v>136</v>
      </c>
      <c r="C142" s="105">
        <f>IF(male=0,VLOOKUP((($A$5:$A$1570/'Life tables'!$I$2)*2)+age,lifetable,13,1),IF(male=1,VLOOKUP((($A$5:$A$1570/'Life tables'!$I$2)*2)+age,lifetable,10,1),"error"))</f>
        <v>8.6010410302650442E-5</v>
      </c>
      <c r="F142" s="96">
        <f t="shared" si="34"/>
        <v>159.60363339744865</v>
      </c>
      <c r="G142" s="96">
        <f t="shared" si="35"/>
        <v>16.032519006774812</v>
      </c>
      <c r="H142" s="96">
        <f t="shared" si="36"/>
        <v>0.91563054700909197</v>
      </c>
      <c r="I142" s="96">
        <f t="shared" si="37"/>
        <v>0.36688450070818257</v>
      </c>
      <c r="J142" s="96">
        <f t="shared" si="38"/>
        <v>1.5216847177739591E-2</v>
      </c>
      <c r="K142" s="96">
        <f t="shared" si="39"/>
        <v>0.38337382239801993</v>
      </c>
      <c r="L142" s="96">
        <f t="shared" si="47"/>
        <v>141.89000867338081</v>
      </c>
      <c r="M142" s="96">
        <f t="shared" si="40"/>
        <v>707.25997671073276</v>
      </c>
      <c r="N142" s="96">
        <f t="shared" si="41"/>
        <v>68.110668126150216</v>
      </c>
      <c r="O142" s="96">
        <f t="shared" si="42"/>
        <v>1.6257945881484299</v>
      </c>
      <c r="P142" s="96">
        <f t="shared" si="43"/>
        <v>1.6257945881484299</v>
      </c>
      <c r="Q142" s="96">
        <f t="shared" si="44"/>
        <v>6.6969617818239902E-2</v>
      </c>
      <c r="R142" s="96">
        <f t="shared" si="45"/>
        <v>0.12744460760467294</v>
      </c>
      <c r="S142" s="96">
        <f t="shared" si="48"/>
        <v>635.70330518286278</v>
      </c>
      <c r="T142" s="96">
        <f t="shared" si="49"/>
        <v>9.9911685943600173</v>
      </c>
      <c r="U142" s="96">
        <f t="shared" si="49"/>
        <v>123.73822619245655</v>
      </c>
      <c r="V142" s="32">
        <f t="shared" si="50"/>
        <v>999.99999999999932</v>
      </c>
      <c r="W142" s="100">
        <f>(cNES*L142+(cNES+cOSEX)*G142+(cNES+cEREX)*H142+(cNES+cHOEX)*I142+(cNES+cNES)*S142+(cNES+cOSEX)*N142+(cNES+cEREX)*O142+(cNES+cHOEX)*P142)/(1+cDR)^((cycle + 0.5)/('Life tables'!$I$2/2))</f>
        <v>151865.83566576472</v>
      </c>
      <c r="X142" s="107">
        <f>((L142+G142+H142+I142+N142+O142+P142+S142)/('Life tables'!$I$2/2))/(1+oDR)^(((cycle + 0.5)/('Life tables'!$I$2/2)))</f>
        <v>30.735105126547001</v>
      </c>
      <c r="Y142" s="31">
        <f>((uNES*L142+ uOCEX*G142+uEREX*H142+uHOEX*I142+uNES*S142+ uOCEX*N142+uEREX*O142+uHOEX*P142)/('Life tables'!$I$2/2))/(1+oDR)^(((cycle + 0.5)/('Life tables'!$I$2/2)))</f>
        <v>20.255704730335808</v>
      </c>
      <c r="Z142" s="100">
        <f t="shared" si="46"/>
        <v>206040.11306553872</v>
      </c>
      <c r="AA142" s="107">
        <f>((L142+G142+H142+I142+N142+O142+P142+S142)/('Life tables'!$I$2/2))</f>
        <v>33.22679042451351</v>
      </c>
      <c r="AB142" s="31">
        <f>((uNES*L142+ uOCEX*G142+uEREX*H142+uHOEX*I142+uNES*S142+ uOCEX*N142+uEREX*O142+uHOEX*P142)/('Life tables'!$I$2/2))</f>
        <v>21.897828336834714</v>
      </c>
    </row>
    <row r="143" spans="1:28" x14ac:dyDescent="0.25">
      <c r="A143" s="4">
        <v>137</v>
      </c>
      <c r="C143" s="105">
        <f>IF(male=0,VLOOKUP((($A$5:$A$1570/'Life tables'!$I$2)*2)+age,lifetable,13,1),IF(male=1,VLOOKUP((($A$5:$A$1570/'Life tables'!$I$2)*2)+age,lifetable,10,1),"error"))</f>
        <v>8.6010410302650442E-5</v>
      </c>
      <c r="F143" s="96">
        <f t="shared" si="34"/>
        <v>159.22446762899636</v>
      </c>
      <c r="G143" s="96">
        <f t="shared" si="35"/>
        <v>15.994431011783547</v>
      </c>
      <c r="H143" s="96">
        <f t="shared" si="36"/>
        <v>0.91345530981314083</v>
      </c>
      <c r="I143" s="96">
        <f t="shared" si="37"/>
        <v>0.366012903735839</v>
      </c>
      <c r="J143" s="96">
        <f t="shared" si="38"/>
        <v>1.5180696950888547E-2</v>
      </c>
      <c r="K143" s="96">
        <f t="shared" si="39"/>
        <v>0.38246305221766913</v>
      </c>
      <c r="L143" s="96">
        <f t="shared" si="47"/>
        <v>141.55292465449529</v>
      </c>
      <c r="M143" s="96">
        <f t="shared" si="40"/>
        <v>707.04613758418645</v>
      </c>
      <c r="N143" s="96">
        <f t="shared" si="41"/>
        <v>68.090074954954076</v>
      </c>
      <c r="O143" s="96">
        <f t="shared" si="42"/>
        <v>1.6253030312865666</v>
      </c>
      <c r="P143" s="96">
        <f t="shared" si="43"/>
        <v>1.6253030312865666</v>
      </c>
      <c r="Q143" s="96">
        <f t="shared" si="44"/>
        <v>6.6949369642108139E-2</v>
      </c>
      <c r="R143" s="96">
        <f t="shared" si="45"/>
        <v>0.12740607489467856</v>
      </c>
      <c r="S143" s="96">
        <f t="shared" si="48"/>
        <v>635.51110112212245</v>
      </c>
      <c r="T143" s="96">
        <f t="shared" si="49"/>
        <v>10.073298660953014</v>
      </c>
      <c r="U143" s="96">
        <f t="shared" si="49"/>
        <v>124.2480953195689</v>
      </c>
      <c r="V143" s="32">
        <f t="shared" si="50"/>
        <v>999.99999999999932</v>
      </c>
      <c r="W143" s="100">
        <f>(cNES*L143+(cNES+cOSEX)*G143+(cNES+cEREX)*H143+(cNES+cHOEX)*I143+(cNES+cNES)*S143+(cNES+cOSEX)*N143+(cNES+cEREX)*O143+(cNES+cHOEX)*P143)/(1+cDR)^((cycle + 0.5)/('Life tables'!$I$2/2))</f>
        <v>151442.76397590493</v>
      </c>
      <c r="X143" s="107">
        <f>((L143+G143+H143+I143+N143+O143+P143+S143)/('Life tables'!$I$2/2))/(1+oDR)^(((cycle + 0.5)/('Life tables'!$I$2/2)))</f>
        <v>30.69656623328569</v>
      </c>
      <c r="Y143" s="31">
        <f>((uNES*L143+ uOCEX*G143+uEREX*H143+uHOEX*I143+uNES*S143+ uOCEX*N143+uEREX*O143+uHOEX*P143)/('Life tables'!$I$2/2))/(1+oDR)^(((cycle + 0.5)/('Life tables'!$I$2/2)))</f>
        <v>20.230317407608418</v>
      </c>
      <c r="Z143" s="100">
        <f t="shared" si="46"/>
        <v>205925.84545894721</v>
      </c>
      <c r="AA143" s="107">
        <f>((L143+G143+H143+I143+N143+O143+P143+S143)/('Life tables'!$I$2/2))</f>
        <v>33.204083624787941</v>
      </c>
      <c r="AB143" s="31">
        <f>((uNES*L143+ uOCEX*G143+uEREX*H143+uHOEX*I143+uNES*S143+ uOCEX*N143+uEREX*O143+uHOEX*P143)/('Life tables'!$I$2/2))</f>
        <v>21.882875949488007</v>
      </c>
    </row>
    <row r="144" spans="1:28" x14ac:dyDescent="0.25">
      <c r="A144" s="4">
        <v>138</v>
      </c>
      <c r="C144" s="105">
        <f>IF(male=0,VLOOKUP((($A$5:$A$1570/'Life tables'!$I$2)*2)+age,lifetable,13,1),IF(male=1,VLOOKUP((($A$5:$A$1570/'Life tables'!$I$2)*2)+age,lifetable,10,1),"error"))</f>
        <v>8.6010410302650442E-5</v>
      </c>
      <c r="F144" s="96">
        <f t="shared" si="34"/>
        <v>158.85465879101676</v>
      </c>
      <c r="G144" s="96">
        <f t="shared" si="35"/>
        <v>15.957282940041241</v>
      </c>
      <c r="H144" s="96">
        <f t="shared" si="36"/>
        <v>0.91133375241873704</v>
      </c>
      <c r="I144" s="96">
        <f t="shared" si="37"/>
        <v>0.36516281575230447</v>
      </c>
      <c r="J144" s="96">
        <f t="shared" si="38"/>
        <v>1.5145438827669637E-2</v>
      </c>
      <c r="K144" s="96">
        <f t="shared" si="39"/>
        <v>0.38157475772991295</v>
      </c>
      <c r="L144" s="96">
        <f t="shared" si="47"/>
        <v>141.22415908624691</v>
      </c>
      <c r="M144" s="96">
        <f t="shared" si="40"/>
        <v>706.82394722846061</v>
      </c>
      <c r="N144" s="96">
        <f t="shared" si="41"/>
        <v>68.068677542293941</v>
      </c>
      <c r="O144" s="96">
        <f t="shared" si="42"/>
        <v>1.6247922772643217</v>
      </c>
      <c r="P144" s="96">
        <f t="shared" si="43"/>
        <v>1.6247922772643217</v>
      </c>
      <c r="Q144" s="96">
        <f t="shared" si="44"/>
        <v>6.6928330697878499E-2</v>
      </c>
      <c r="R144" s="96">
        <f t="shared" si="45"/>
        <v>0.127366037336169</v>
      </c>
      <c r="S144" s="96">
        <f t="shared" si="48"/>
        <v>635.31139076360398</v>
      </c>
      <c r="T144" s="96">
        <f t="shared" si="49"/>
        <v>10.155372430478563</v>
      </c>
      <c r="U144" s="96">
        <f t="shared" si="49"/>
        <v>124.75703611463499</v>
      </c>
      <c r="V144" s="32">
        <f t="shared" si="50"/>
        <v>999.99999999999932</v>
      </c>
      <c r="W144" s="100">
        <f>(cNES*L144+(cNES+cOSEX)*G144+(cNES+cEREX)*H144+(cNES+cHOEX)*I144+(cNES+cNES)*S144+(cNES+cOSEX)*N144+(cNES+cEREX)*O144+(cNES+cHOEX)*P144)/(1+cDR)^((cycle + 0.5)/('Life tables'!$I$2/2))</f>
        <v>151020.33470851649</v>
      </c>
      <c r="X144" s="107">
        <f>((L144+G144+H144+I144+N144+O144+P144+S144)/('Life tables'!$I$2/2))/(1+oDR)^(((cycle + 0.5)/('Life tables'!$I$2/2)))</f>
        <v>30.658096221177495</v>
      </c>
      <c r="Y144" s="31">
        <f>((uNES*L144+ uOCEX*G144+uEREX*H144+uHOEX*I144+uNES*S144+ uOCEX*N144+uEREX*O144+uHOEX*P144)/('Life tables'!$I$2/2))/(1+oDR)^(((cycle + 0.5)/('Life tables'!$I$2/2)))</f>
        <v>20.204975080303697</v>
      </c>
      <c r="Z144" s="100">
        <f t="shared" si="46"/>
        <v>205810.91051456518</v>
      </c>
      <c r="AA144" s="107">
        <f>((L144+G144+H144+I144+N144+O144+P144+S144)/('Life tables'!$I$2/2))</f>
        <v>33.181414591627465</v>
      </c>
      <c r="AB144" s="31">
        <f>((uNES*L144+ uOCEX*G144+uEREX*H144+uHOEX*I144+uNES*S144+ uOCEX*N144+uEREX*O144+uHOEX*P144)/('Life tables'!$I$2/2))</f>
        <v>21.867948032922868</v>
      </c>
    </row>
    <row r="145" spans="1:28" x14ac:dyDescent="0.25">
      <c r="A145" s="4">
        <v>139</v>
      </c>
      <c r="C145" s="105">
        <f>IF(male=0,VLOOKUP((($A$5:$A$1570/'Life tables'!$I$2)*2)+age,lifetable,13,1),IF(male=1,VLOOKUP((($A$5:$A$1570/'Life tables'!$I$2)*2)+age,lifetable,10,1),"error"))</f>
        <v>8.6010410302650442E-5</v>
      </c>
      <c r="F145" s="96">
        <f t="shared" si="34"/>
        <v>158.49389738603372</v>
      </c>
      <c r="G145" s="96">
        <f t="shared" si="35"/>
        <v>15.921043701878672</v>
      </c>
      <c r="H145" s="96">
        <f t="shared" si="36"/>
        <v>0.90926409926891305</v>
      </c>
      <c r="I145" s="96">
        <f t="shared" si="37"/>
        <v>0.36433352530869417</v>
      </c>
      <c r="J145" s="96">
        <f t="shared" si="38"/>
        <v>1.5111043300134351E-2</v>
      </c>
      <c r="K145" s="96">
        <f t="shared" si="39"/>
        <v>0.38070819551038243</v>
      </c>
      <c r="L145" s="96">
        <f t="shared" si="47"/>
        <v>140.90343682076693</v>
      </c>
      <c r="M145" s="96">
        <f t="shared" si="40"/>
        <v>706.59369406885196</v>
      </c>
      <c r="N145" s="96">
        <f t="shared" si="41"/>
        <v>68.046503664150805</v>
      </c>
      <c r="O145" s="96">
        <f t="shared" si="42"/>
        <v>1.6242629890914821</v>
      </c>
      <c r="P145" s="96">
        <f t="shared" si="43"/>
        <v>1.6242629890914821</v>
      </c>
      <c r="Q145" s="96">
        <f t="shared" si="44"/>
        <v>6.6906528296204179E-2</v>
      </c>
      <c r="R145" s="96">
        <f t="shared" si="45"/>
        <v>0.12732454690189823</v>
      </c>
      <c r="S145" s="96">
        <f t="shared" si="48"/>
        <v>635.10443335132004</v>
      </c>
      <c r="T145" s="96">
        <f t="shared" si="49"/>
        <v>10.237390002074902</v>
      </c>
      <c r="U145" s="96">
        <f t="shared" si="49"/>
        <v>125.26506885704727</v>
      </c>
      <c r="V145" s="32">
        <f t="shared" si="50"/>
        <v>999.9999999999992</v>
      </c>
      <c r="W145" s="100">
        <f>(cNES*L145+(cNES+cOSEX)*G145+(cNES+cEREX)*H145+(cNES+cHOEX)*I145+(cNES+cNES)*S145+(cNES+cOSEX)*N145+(cNES+cEREX)*O145+(cNES+cHOEX)*P145)/(1+cDR)^((cycle + 0.5)/('Life tables'!$I$2/2))</f>
        <v>150598.56664217424</v>
      </c>
      <c r="X145" s="107">
        <f>((L145+G145+H145+I145+N145+O145+P145+S145)/('Life tables'!$I$2/2))/(1+oDR)^(((cycle + 0.5)/('Life tables'!$I$2/2)))</f>
        <v>30.619694282424138</v>
      </c>
      <c r="Y145" s="31">
        <f>((uNES*L145+ uOCEX*G145+uEREX*H145+uHOEX*I145+uNES*S145+ uOCEX*N145+uEREX*O145+uHOEX*P145)/('Life tables'!$I$2/2))/(1+oDR)^(((cycle + 0.5)/('Life tables'!$I$2/2)))</f>
        <v>20.179677229614317</v>
      </c>
      <c r="Z145" s="100">
        <f t="shared" si="46"/>
        <v>205695.33342579618</v>
      </c>
      <c r="AA145" s="107">
        <f>((L145+G145+H145+I145+N145+O145+P145+S145)/('Life tables'!$I$2/2))</f>
        <v>33.158782543390458</v>
      </c>
      <c r="AB145" s="31">
        <f>((uNES*L145+ uOCEX*G145+uEREX*H145+uHOEX*I145+uNES*S145+ uOCEX*N145+uEREX*O145+uHOEX*P145)/('Life tables'!$I$2/2))</f>
        <v>21.853044085965131</v>
      </c>
    </row>
    <row r="146" spans="1:28" x14ac:dyDescent="0.25">
      <c r="A146" s="4">
        <v>140</v>
      </c>
      <c r="C146" s="105">
        <f>IF(male=0,VLOOKUP((($A$5:$A$1570/'Life tables'!$I$2)*2)+age,lifetable,13,1),IF(male=1,VLOOKUP((($A$5:$A$1570/'Life tables'!$I$2)*2)+age,lifetable,10,1),"error"))</f>
        <v>8.6010410302650442E-5</v>
      </c>
      <c r="F146" s="96">
        <f t="shared" si="34"/>
        <v>158.14188422407707</v>
      </c>
      <c r="G146" s="96">
        <f t="shared" si="35"/>
        <v>15.885683243037169</v>
      </c>
      <c r="H146" s="96">
        <f t="shared" si="36"/>
        <v>0.90724463393986166</v>
      </c>
      <c r="I146" s="96">
        <f t="shared" si="37"/>
        <v>0.36352434465022154</v>
      </c>
      <c r="J146" s="96">
        <f t="shared" si="38"/>
        <v>1.507748184306709E-2</v>
      </c>
      <c r="K146" s="96">
        <f t="shared" si="39"/>
        <v>0.37986264689371857</v>
      </c>
      <c r="L146" s="96">
        <f t="shared" si="47"/>
        <v>140.59049187371303</v>
      </c>
      <c r="M146" s="96">
        <f t="shared" si="40"/>
        <v>706.35565691679983</v>
      </c>
      <c r="N146" s="96">
        <f t="shared" si="41"/>
        <v>68.023580170670343</v>
      </c>
      <c r="O146" s="96">
        <f t="shared" si="42"/>
        <v>1.6237158076782423</v>
      </c>
      <c r="P146" s="96">
        <f t="shared" si="43"/>
        <v>1.6237158076782423</v>
      </c>
      <c r="Q146" s="96">
        <f t="shared" si="44"/>
        <v>6.6883988837413338E-2</v>
      </c>
      <c r="R146" s="96">
        <f t="shared" si="45"/>
        <v>0.12728165383225262</v>
      </c>
      <c r="S146" s="96">
        <f t="shared" si="48"/>
        <v>634.89047948810332</v>
      </c>
      <c r="T146" s="96">
        <f t="shared" si="49"/>
        <v>10.319351472755383</v>
      </c>
      <c r="U146" s="96">
        <f t="shared" si="49"/>
        <v>125.77221315777324</v>
      </c>
      <c r="V146" s="32">
        <f t="shared" si="50"/>
        <v>999.99999999999898</v>
      </c>
      <c r="W146" s="100">
        <f>(cNES*L146+(cNES+cOSEX)*G146+(cNES+cEREX)*H146+(cNES+cHOEX)*I146+(cNES+cNES)*S146+(cNES+cOSEX)*N146+(cNES+cEREX)*O146+(cNES+cHOEX)*P146)/(1+cDR)^((cycle + 0.5)/('Life tables'!$I$2/2))</f>
        <v>150177.47776915954</v>
      </c>
      <c r="X146" s="107">
        <f>((L146+G146+H146+I146+N146+O146+P146+S146)/('Life tables'!$I$2/2))/(1+oDR)^(((cycle + 0.5)/('Life tables'!$I$2/2)))</f>
        <v>30.581359634699453</v>
      </c>
      <c r="Y146" s="31">
        <f>((uNES*L146+ uOCEX*G146+uEREX*H146+uHOEX*I146+uNES*S146+ uOCEX*N146+uEREX*O146+uHOEX*P146)/('Life tables'!$I$2/2))/(1+oDR)^(((cycle + 0.5)/('Life tables'!$I$2/2)))</f>
        <v>20.154423353060714</v>
      </c>
      <c r="Z146" s="100">
        <f t="shared" si="46"/>
        <v>205579.13854491973</v>
      </c>
      <c r="AA146" s="107">
        <f>((L146+G146+H146+I146+N146+O146+P146+S146)/('Life tables'!$I$2/2))</f>
        <v>33.136186724154989</v>
      </c>
      <c r="AB146" s="31">
        <f>((uNES*L146+ uOCEX*G146+uEREX*H146+uHOEX*I146+uNES*S146+ uOCEX*N146+uEREX*O146+uHOEX*P146)/('Life tables'!$I$2/2))</f>
        <v>21.838163623925908</v>
      </c>
    </row>
    <row r="147" spans="1:28" x14ac:dyDescent="0.25">
      <c r="A147" s="4">
        <v>141</v>
      </c>
      <c r="C147" s="105">
        <f>IF(male=0,VLOOKUP((($A$5:$A$1570/'Life tables'!$I$2)*2)+age,lifetable,13,1),IF(male=1,VLOOKUP((($A$5:$A$1570/'Life tables'!$I$2)*2)+age,lifetable,10,1),"error"))</f>
        <v>8.6010410302650442E-5</v>
      </c>
      <c r="F147" s="96">
        <f t="shared" si="34"/>
        <v>157.7983300793544</v>
      </c>
      <c r="G147" s="96">
        <f t="shared" si="35"/>
        <v>15.851172510180566</v>
      </c>
      <c r="H147" s="96">
        <f t="shared" si="36"/>
        <v>0.90527369717129635</v>
      </c>
      <c r="I147" s="96">
        <f t="shared" si="37"/>
        <v>0.36273460892698189</v>
      </c>
      <c r="J147" s="96">
        <f t="shared" si="38"/>
        <v>1.5044726881251743E-2</v>
      </c>
      <c r="K147" s="96">
        <f t="shared" si="39"/>
        <v>0.3790374171488855</v>
      </c>
      <c r="L147" s="96">
        <f t="shared" si="47"/>
        <v>140.28506711904541</v>
      </c>
      <c r="M147" s="96">
        <f t="shared" si="40"/>
        <v>706.11010529011594</v>
      </c>
      <c r="N147" s="96">
        <f t="shared" si="41"/>
        <v>67.99993301700178</v>
      </c>
      <c r="O147" s="96">
        <f t="shared" si="42"/>
        <v>1.6231513525713233</v>
      </c>
      <c r="P147" s="96">
        <f t="shared" si="43"/>
        <v>1.6231513525713233</v>
      </c>
      <c r="Q147" s="96">
        <f t="shared" si="44"/>
        <v>6.686073784183158E-2</v>
      </c>
      <c r="R147" s="96">
        <f t="shared" si="45"/>
        <v>0.12723740669295461</v>
      </c>
      <c r="S147" s="96">
        <f t="shared" si="48"/>
        <v>634.66977142343671</v>
      </c>
      <c r="T147" s="96">
        <f t="shared" si="49"/>
        <v>10.401256937478466</v>
      </c>
      <c r="U147" s="96">
        <f t="shared" si="49"/>
        <v>126.27848798161507</v>
      </c>
      <c r="V147" s="32">
        <f t="shared" si="50"/>
        <v>999.99999999999886</v>
      </c>
      <c r="W147" s="100">
        <f>(cNES*L147+(cNES+cOSEX)*G147+(cNES+cEREX)*H147+(cNES+cHOEX)*I147+(cNES+cNES)*S147+(cNES+cOSEX)*N147+(cNES+cEREX)*O147+(cNES+cHOEX)*P147)/(1+cDR)^((cycle + 0.5)/('Life tables'!$I$2/2))</f>
        <v>149757.08532369579</v>
      </c>
      <c r="X147" s="107">
        <f>((L147+G147+H147+I147+N147+O147+P147+S147)/('Life tables'!$I$2/2))/(1+oDR)^(((cycle + 0.5)/('Life tables'!$I$2/2)))</f>
        <v>30.543091520289181</v>
      </c>
      <c r="Y147" s="31">
        <f>((uNES*L147+ uOCEX*G147+uEREX*H147+uHOEX*I147+uNES*S147+ uOCEX*N147+uEREX*O147+uHOEX*P147)/('Life tables'!$I$2/2))/(1+oDR)^(((cycle + 0.5)/('Life tables'!$I$2/2)))</f>
        <v>20.129212963939878</v>
      </c>
      <c r="Z147" s="100">
        <f t="shared" si="46"/>
        <v>205462.34941110949</v>
      </c>
      <c r="AA147" s="107">
        <f>((L147+G147+H147+I147+N147+O147+P147+S147)/('Life tables'!$I$2/2))</f>
        <v>33.113626402862337</v>
      </c>
      <c r="AB147" s="31">
        <f>((uNES*L147+ uOCEX*G147+uEREX*H147+uHOEX*I147+uNES*S147+ uOCEX*N147+uEREX*O147+uHOEX*P147)/('Life tables'!$I$2/2))</f>
        <v>21.823306178052782</v>
      </c>
    </row>
    <row r="148" spans="1:28" x14ac:dyDescent="0.25">
      <c r="A148" s="4">
        <v>142</v>
      </c>
      <c r="C148" s="105">
        <f>IF(male=0,VLOOKUP((($A$5:$A$1570/'Life tables'!$I$2)*2)+age,lifetable,13,1),IF(male=1,VLOOKUP((($A$5:$A$1570/'Life tables'!$I$2)*2)+age,lifetable,10,1),"error"))</f>
        <v>8.6010410302650442E-5</v>
      </c>
      <c r="F148" s="96">
        <f t="shared" si="34"/>
        <v>157.46295535835867</v>
      </c>
      <c r="G148" s="96">
        <f t="shared" si="35"/>
        <v>15.817483417555925</v>
      </c>
      <c r="H148" s="96">
        <f t="shared" si="36"/>
        <v>0.90334968496241608</v>
      </c>
      <c r="I148" s="96">
        <f t="shared" si="37"/>
        <v>0.36196367543102409</v>
      </c>
      <c r="J148" s="96">
        <f t="shared" si="38"/>
        <v>1.5012751757828579E-2</v>
      </c>
      <c r="K148" s="96">
        <f t="shared" si="39"/>
        <v>0.37823183468195243</v>
      </c>
      <c r="L148" s="96">
        <f t="shared" si="47"/>
        <v>139.98691399396952</v>
      </c>
      <c r="M148" s="96">
        <f t="shared" si="40"/>
        <v>705.85729972254671</v>
      </c>
      <c r="N148" s="96">
        <f t="shared" si="41"/>
        <v>67.975587293109371</v>
      </c>
      <c r="O148" s="96">
        <f t="shared" si="42"/>
        <v>1.6225702226655716</v>
      </c>
      <c r="P148" s="96">
        <f t="shared" si="43"/>
        <v>1.6225702226655716</v>
      </c>
      <c r="Q148" s="96">
        <f t="shared" si="44"/>
        <v>6.6836799979093781E-2</v>
      </c>
      <c r="R148" s="96">
        <f t="shared" si="45"/>
        <v>0.12719185243084441</v>
      </c>
      <c r="S148" s="96">
        <f t="shared" si="48"/>
        <v>634.44254333169624</v>
      </c>
      <c r="T148" s="96">
        <f t="shared" si="49"/>
        <v>10.483106489215389</v>
      </c>
      <c r="U148" s="96">
        <f t="shared" si="49"/>
        <v>126.78391166872787</v>
      </c>
      <c r="V148" s="32">
        <f t="shared" si="50"/>
        <v>999.99999999999886</v>
      </c>
      <c r="W148" s="100">
        <f>(cNES*L148+(cNES+cOSEX)*G148+(cNES+cEREX)*H148+(cNES+cHOEX)*I148+(cNES+cNES)*S148+(cNES+cOSEX)*N148+(cNES+cEREX)*O148+(cNES+cHOEX)*P148)/(1+cDR)^((cycle + 0.5)/('Life tables'!$I$2/2))</f>
        <v>149337.40580918116</v>
      </c>
      <c r="X148" s="107">
        <f>((L148+G148+H148+I148+N148+O148+P148+S148)/('Life tables'!$I$2/2))/(1+oDR)^(((cycle + 0.5)/('Life tables'!$I$2/2)))</f>
        <v>30.504889205259982</v>
      </c>
      <c r="Y148" s="31">
        <f>((uNES*L148+ uOCEX*G148+uEREX*H148+uHOEX*I148+uNES*S148+ uOCEX*N148+uEREX*O148+uHOEX*P148)/('Life tables'!$I$2/2))/(1+oDR)^(((cycle + 0.5)/('Life tables'!$I$2/2)))</f>
        <v>20.10404559079258</v>
      </c>
      <c r="Z148" s="100">
        <f t="shared" si="46"/>
        <v>205344.98877751795</v>
      </c>
      <c r="AA148" s="107">
        <f>((L148+G148+H148+I148+N148+O148+P148+S148)/('Life tables'!$I$2/2))</f>
        <v>33.091100872489086</v>
      </c>
      <c r="AB148" s="31">
        <f>((uNES*L148+ uOCEX*G148+uEREX*H148+uHOEX*I148+uNES*S148+ uOCEX*N148+uEREX*O148+uHOEX*P148)/('Life tables'!$I$2/2))</f>
        <v>21.808471294998984</v>
      </c>
    </row>
    <row r="149" spans="1:28" x14ac:dyDescent="0.25">
      <c r="A149" s="4">
        <v>143</v>
      </c>
      <c r="C149" s="105">
        <f>IF(male=0,VLOOKUP((($A$5:$A$1570/'Life tables'!$I$2)*2)+age,lifetable,13,1),IF(male=1,VLOOKUP((($A$5:$A$1570/'Life tables'!$I$2)*2)+age,lifetable,10,1),"error"))</f>
        <v>8.6010410302650442E-5</v>
      </c>
      <c r="F149" s="96">
        <f t="shared" si="34"/>
        <v>157.13548977903076</v>
      </c>
      <c r="G149" s="96">
        <f t="shared" si="35"/>
        <v>15.784588814764739</v>
      </c>
      <c r="H149" s="96">
        <f t="shared" si="36"/>
        <v>0.90147104673129252</v>
      </c>
      <c r="I149" s="96">
        <f t="shared" si="37"/>
        <v>0.36121092285883388</v>
      </c>
      <c r="J149" s="96">
        <f t="shared" si="38"/>
        <v>1.498153070370512E-2</v>
      </c>
      <c r="K149" s="96">
        <f t="shared" si="39"/>
        <v>0.37744525026543041</v>
      </c>
      <c r="L149" s="96">
        <f t="shared" si="47"/>
        <v>139.69579221370677</v>
      </c>
      <c r="M149" s="96">
        <f t="shared" si="40"/>
        <v>705.59749206302479</v>
      </c>
      <c r="N149" s="96">
        <f t="shared" si="41"/>
        <v>67.950567252591</v>
      </c>
      <c r="O149" s="96">
        <f t="shared" si="42"/>
        <v>1.6219729968918546</v>
      </c>
      <c r="P149" s="96">
        <f t="shared" si="43"/>
        <v>1.6219729968918546</v>
      </c>
      <c r="Q149" s="96">
        <f t="shared" si="44"/>
        <v>6.681219909648009E-2</v>
      </c>
      <c r="R149" s="96">
        <f t="shared" si="45"/>
        <v>0.12714503642780342</v>
      </c>
      <c r="S149" s="96">
        <f t="shared" si="48"/>
        <v>634.20902158112585</v>
      </c>
      <c r="T149" s="96">
        <f t="shared" si="49"/>
        <v>10.564900219015575</v>
      </c>
      <c r="U149" s="96">
        <f t="shared" si="49"/>
        <v>127.2885019554211</v>
      </c>
      <c r="V149" s="32">
        <f t="shared" si="50"/>
        <v>999.99999999999886</v>
      </c>
      <c r="W149" s="100">
        <f>(cNES*L149+(cNES+cOSEX)*G149+(cNES+cEREX)*H149+(cNES+cHOEX)*I149+(cNES+cNES)*S149+(cNES+cOSEX)*N149+(cNES+cEREX)*O149+(cNES+cHOEX)*P149)/(1+cDR)^((cycle + 0.5)/('Life tables'!$I$2/2))</f>
        <v>148918.45502445474</v>
      </c>
      <c r="X149" s="107">
        <f>((L149+G149+H149+I149+N149+O149+P149+S149)/('Life tables'!$I$2/2))/(1+oDR)^(((cycle + 0.5)/('Life tables'!$I$2/2)))</f>
        <v>30.466751978656443</v>
      </c>
      <c r="Y149" s="31">
        <f>((uNES*L149+ uOCEX*G149+uEREX*H149+uHOEX*I149+uNES*S149+ uOCEX*N149+uEREX*O149+uHOEX*P149)/('Life tables'!$I$2/2))/(1+oDR)^(((cycle + 0.5)/('Life tables'!$I$2/2)))</f>
        <v>20.078920776888761</v>
      </c>
      <c r="Z149" s="100">
        <f t="shared" si="46"/>
        <v>205227.07863745908</v>
      </c>
      <c r="AA149" s="107">
        <f>((L149+G149+H149+I149+N149+O149+P149+S149)/('Life tables'!$I$2/2))</f>
        <v>33.068609449246672</v>
      </c>
      <c r="AB149" s="31">
        <f>((uNES*L149+ uOCEX*G149+uEREX*H149+uHOEX*I149+uNES*S149+ uOCEX*N149+uEREX*O149+uHOEX*P149)/('Life tables'!$I$2/2))</f>
        <v>21.793658536310442</v>
      </c>
    </row>
    <row r="150" spans="1:28" x14ac:dyDescent="0.25">
      <c r="A150" s="4">
        <v>144</v>
      </c>
      <c r="C150" s="105">
        <f>IF(male=0,VLOOKUP((($A$5:$A$1570/'Life tables'!$I$2)*2)+age,lifetable,13,1),IF(male=1,VLOOKUP((($A$5:$A$1570/'Life tables'!$I$2)*2)+age,lifetable,10,1),"error"))</f>
        <v>8.6010410302650442E-5</v>
      </c>
      <c r="F150" s="96">
        <f t="shared" si="34"/>
        <v>156.81567206060856</v>
      </c>
      <c r="G150" s="96">
        <f t="shared" si="35"/>
        <v>15.752462455607622</v>
      </c>
      <c r="H150" s="96">
        <f t="shared" si="36"/>
        <v>0.89963628353556446</v>
      </c>
      <c r="I150" s="96">
        <f t="shared" si="37"/>
        <v>0.3604757505983831</v>
      </c>
      <c r="J150" s="96">
        <f t="shared" si="38"/>
        <v>1.4951038807985897E-2</v>
      </c>
      <c r="K150" s="96">
        <f t="shared" si="39"/>
        <v>0.37667703629327853</v>
      </c>
      <c r="L150" s="96">
        <f t="shared" si="47"/>
        <v>139.41146949576574</v>
      </c>
      <c r="M150" s="96">
        <f t="shared" si="40"/>
        <v>705.33092576495358</v>
      </c>
      <c r="N150" s="96">
        <f t="shared" si="41"/>
        <v>67.924896340536876</v>
      </c>
      <c r="O150" s="96">
        <f t="shared" si="42"/>
        <v>1.6213602348820453</v>
      </c>
      <c r="P150" s="96">
        <f t="shared" si="43"/>
        <v>1.6213602348820453</v>
      </c>
      <c r="Q150" s="96">
        <f t="shared" si="44"/>
        <v>6.6786958246307718E-2</v>
      </c>
      <c r="R150" s="96">
        <f t="shared" si="45"/>
        <v>0.12709700255288192</v>
      </c>
      <c r="S150" s="96">
        <f t="shared" si="48"/>
        <v>633.96942499385341</v>
      </c>
      <c r="T150" s="96">
        <f t="shared" si="49"/>
        <v>10.646638216069869</v>
      </c>
      <c r="U150" s="96">
        <f t="shared" si="49"/>
        <v>127.79227599426726</v>
      </c>
      <c r="V150" s="32">
        <f t="shared" si="50"/>
        <v>999.99999999999886</v>
      </c>
      <c r="W150" s="100">
        <f>(cNES*L150+(cNES+cOSEX)*G150+(cNES+cEREX)*H150+(cNES+cHOEX)*I150+(cNES+cNES)*S150+(cNES+cOSEX)*N150+(cNES+cEREX)*O150+(cNES+cHOEX)*P150)/(1+cDR)^((cycle + 0.5)/('Life tables'!$I$2/2))</f>
        <v>148500.24808913024</v>
      </c>
      <c r="X150" s="107">
        <f>((L150+G150+H150+I150+N150+O150+P150+S150)/('Life tables'!$I$2/2))/(1+oDR)^(((cycle + 0.5)/('Life tables'!$I$2/2)))</f>
        <v>30.428679151725369</v>
      </c>
      <c r="Y150" s="31">
        <f>((uNES*L150+ uOCEX*G150+uEREX*H150+uHOEX*I150+uNES*S150+ uOCEX*N150+uEREX*O150+uHOEX*P150)/('Life tables'!$I$2/2))/(1+oDR)^(((cycle + 0.5)/('Life tables'!$I$2/2)))</f>
        <v>20.053838079730358</v>
      </c>
      <c r="Z150" s="100">
        <f t="shared" si="46"/>
        <v>205108.64024971891</v>
      </c>
      <c r="AA150" s="107">
        <f>((L150+G150+H150+I150+N150+O150+P150+S150)/('Life tables'!$I$2/2))</f>
        <v>33.04615147180774</v>
      </c>
      <c r="AB150" s="31">
        <f>((uNES*L150+ uOCEX*G150+uEREX*H150+uHOEX*I150+uNES*S150+ uOCEX*N150+uEREX*O150+uHOEX*P150)/('Life tables'!$I$2/2))</f>
        <v>21.778867477929907</v>
      </c>
    </row>
    <row r="151" spans="1:28" x14ac:dyDescent="0.25">
      <c r="A151" s="4">
        <v>145</v>
      </c>
      <c r="C151" s="105">
        <f>IF(male=0,VLOOKUP((($A$5:$A$1570/'Life tables'!$I$2)*2)+age,lifetable,13,1),IF(male=1,VLOOKUP((($A$5:$A$1570/'Life tables'!$I$2)*2)+age,lifetable,10,1),"error"))</f>
        <v>8.6010410302650442E-5</v>
      </c>
      <c r="F151" s="96">
        <f t="shared" si="34"/>
        <v>156.50324962380688</v>
      </c>
      <c r="G151" s="96">
        <f t="shared" si="35"/>
        <v>15.721078967966758</v>
      </c>
      <c r="H151" s="96">
        <f t="shared" si="36"/>
        <v>0.8978439463523985</v>
      </c>
      <c r="I151" s="96">
        <f t="shared" si="37"/>
        <v>0.35975757803992647</v>
      </c>
      <c r="J151" s="96">
        <f t="shared" si="38"/>
        <v>1.4921251989387166E-2</v>
      </c>
      <c r="K151" s="96">
        <f t="shared" si="39"/>
        <v>0.37592658606072454</v>
      </c>
      <c r="L151" s="96">
        <f t="shared" si="47"/>
        <v>139.13372129339768</v>
      </c>
      <c r="M151" s="96">
        <f t="shared" si="40"/>
        <v>705.05783616585461</v>
      </c>
      <c r="N151" s="96">
        <f t="shared" si="41"/>
        <v>67.898597220460204</v>
      </c>
      <c r="O151" s="96">
        <f t="shared" si="42"/>
        <v>1.620732477611855</v>
      </c>
      <c r="P151" s="96">
        <f t="shared" si="43"/>
        <v>1.620732477611855</v>
      </c>
      <c r="Q151" s="96">
        <f t="shared" si="44"/>
        <v>6.676109971241069E-2</v>
      </c>
      <c r="R151" s="96">
        <f t="shared" si="45"/>
        <v>0.12704779321269</v>
      </c>
      <c r="S151" s="96">
        <f t="shared" si="48"/>
        <v>633.72396509724558</v>
      </c>
      <c r="T151" s="96">
        <f t="shared" si="49"/>
        <v>10.728320567771666</v>
      </c>
      <c r="U151" s="96">
        <f t="shared" si="49"/>
        <v>128.29525037354068</v>
      </c>
      <c r="V151" s="32">
        <f t="shared" si="50"/>
        <v>999.99999999999864</v>
      </c>
      <c r="W151" s="100">
        <f>(cNES*L151+(cNES+cOSEX)*G151+(cNES+cEREX)*H151+(cNES+cHOEX)*I151+(cNES+cNES)*S151+(cNES+cOSEX)*N151+(cNES+cEREX)*O151+(cNES+cHOEX)*P151)/(1+cDR)^((cycle + 0.5)/('Life tables'!$I$2/2))</f>
        <v>148082.79946802949</v>
      </c>
      <c r="X151" s="107">
        <f>((L151+G151+H151+I151+N151+O151+P151+S151)/('Life tables'!$I$2/2))/(1+oDR)^(((cycle + 0.5)/('Life tables'!$I$2/2)))</f>
        <v>30.390670057166318</v>
      </c>
      <c r="Y151" s="31">
        <f>((uNES*L151+ uOCEX*G151+uEREX*H151+uHOEX*I151+uNES*S151+ uOCEX*N151+uEREX*O151+uHOEX*P151)/('Life tables'!$I$2/2))/(1+oDR)^(((cycle + 0.5)/('Life tables'!$I$2/2)))</f>
        <v>20.028797070570871</v>
      </c>
      <c r="Z151" s="100">
        <f t="shared" si="46"/>
        <v>204989.69416302274</v>
      </c>
      <c r="AA151" s="107">
        <f>((L151+G151+H151+I151+N151+O151+P151+S151)/('Life tables'!$I$2/2))</f>
        <v>33.023726300558131</v>
      </c>
      <c r="AB151" s="31">
        <f>((uNES*L151+ uOCEX*G151+uEREX*H151+uHOEX*I151+uNES*S151+ uOCEX*N151+uEREX*O151+uHOEX*P151)/('Life tables'!$I$2/2))</f>
        <v>21.764097709717475</v>
      </c>
    </row>
    <row r="152" spans="1:28" x14ac:dyDescent="0.25">
      <c r="A152" s="4">
        <v>146</v>
      </c>
      <c r="C152" s="105">
        <f>IF(male=0,VLOOKUP((($A$5:$A$1570/'Life tables'!$I$2)*2)+age,lifetable,13,1),IF(male=1,VLOOKUP((($A$5:$A$1570/'Life tables'!$I$2)*2)+age,lifetable,10,1),"error"))</f>
        <v>8.6010410302650442E-5</v>
      </c>
      <c r="F152" s="96">
        <f t="shared" si="34"/>
        <v>156.19797830098392</v>
      </c>
      <c r="G152" s="96">
        <f t="shared" si="35"/>
        <v>15.690413824691513</v>
      </c>
      <c r="H152" s="96">
        <f t="shared" si="36"/>
        <v>0.89609263441574272</v>
      </c>
      <c r="I152" s="96">
        <f t="shared" si="37"/>
        <v>0.35905584390975459</v>
      </c>
      <c r="J152" s="96">
        <f t="shared" si="38"/>
        <v>1.4892146968603736E-2</v>
      </c>
      <c r="K152" s="96">
        <f t="shared" si="39"/>
        <v>0.37519331306807469</v>
      </c>
      <c r="L152" s="96">
        <f t="shared" si="47"/>
        <v>138.86233053793023</v>
      </c>
      <c r="M152" s="96">
        <f t="shared" si="40"/>
        <v>704.77845075770244</v>
      </c>
      <c r="N152" s="96">
        <f t="shared" si="41"/>
        <v>67.87169180033105</v>
      </c>
      <c r="O152" s="96">
        <f t="shared" si="42"/>
        <v>1.6200902480222579</v>
      </c>
      <c r="P152" s="96">
        <f t="shared" si="43"/>
        <v>1.6200902480222579</v>
      </c>
      <c r="Q152" s="96">
        <f t="shared" si="44"/>
        <v>6.6734645035737256E-2</v>
      </c>
      <c r="R152" s="96">
        <f t="shared" si="45"/>
        <v>0.1269974494001106</v>
      </c>
      <c r="S152" s="96">
        <f t="shared" si="48"/>
        <v>633.47284636689108</v>
      </c>
      <c r="T152" s="96">
        <f t="shared" si="49"/>
        <v>10.809947359776007</v>
      </c>
      <c r="U152" s="96">
        <f t="shared" si="49"/>
        <v>128.79744113600887</v>
      </c>
      <c r="V152" s="32">
        <f t="shared" si="50"/>
        <v>999.99999999999875</v>
      </c>
      <c r="W152" s="100">
        <f>(cNES*L152+(cNES+cOSEX)*G152+(cNES+cEREX)*H152+(cNES+cHOEX)*I152+(cNES+cNES)*S152+(cNES+cOSEX)*N152+(cNES+cEREX)*O152+(cNES+cHOEX)*P152)/(1+cDR)^((cycle + 0.5)/('Life tables'!$I$2/2))</f>
        <v>147666.1229947494</v>
      </c>
      <c r="X152" s="107">
        <f>((L152+G152+H152+I152+N152+O152+P152+S152)/('Life tables'!$I$2/2))/(1+oDR)^(((cycle + 0.5)/('Life tables'!$I$2/2)))</f>
        <v>30.352724048407527</v>
      </c>
      <c r="Y152" s="31">
        <f>((uNES*L152+ uOCEX*G152+uEREX*H152+uHOEX*I152+uNES*S152+ uOCEX*N152+uEREX*O152+uHOEX*P152)/('Life tables'!$I$2/2))/(1+oDR)^(((cycle + 0.5)/('Life tables'!$I$2/2)))</f>
        <v>20.00379733395128</v>
      </c>
      <c r="Z152" s="100">
        <f t="shared" si="46"/>
        <v>204870.26023968792</v>
      </c>
      <c r="AA152" s="107">
        <f>((L152+G152+H152+I152+N152+O152+P152+S152)/('Life tables'!$I$2/2))</f>
        <v>33.001333316873968</v>
      </c>
      <c r="AB152" s="31">
        <f>((uNES*L152+ uOCEX*G152+uEREX*H152+uHOEX*I152+uNES*S152+ uOCEX*N152+uEREX*O152+uHOEX*P152)/('Life tables'!$I$2/2))</f>
        <v>21.749348834987227</v>
      </c>
    </row>
    <row r="153" spans="1:28" x14ac:dyDescent="0.25">
      <c r="A153" s="4">
        <v>147</v>
      </c>
      <c r="C153" s="105">
        <f>IF(male=0,VLOOKUP((($A$5:$A$1570/'Life tables'!$I$2)*2)+age,lifetable,13,1),IF(male=1,VLOOKUP((($A$5:$A$1570/'Life tables'!$I$2)*2)+age,lifetable,10,1),"error"))</f>
        <v>8.6010410302650442E-5</v>
      </c>
      <c r="F153" s="96">
        <f t="shared" si="34"/>
        <v>155.89962205596183</v>
      </c>
      <c r="G153" s="96">
        <f t="shared" si="35"/>
        <v>15.660443315453826</v>
      </c>
      <c r="H153" s="96">
        <f t="shared" si="36"/>
        <v>0.8943809936089645</v>
      </c>
      <c r="I153" s="96">
        <f t="shared" si="37"/>
        <v>0.35837000562613913</v>
      </c>
      <c r="J153" s="96">
        <f t="shared" si="38"/>
        <v>1.4863701241596259E-2</v>
      </c>
      <c r="K153" s="96">
        <f t="shared" si="39"/>
        <v>0.37447665034771166</v>
      </c>
      <c r="L153" s="96">
        <f t="shared" si="47"/>
        <v>138.59708738968359</v>
      </c>
      <c r="M153" s="96">
        <f t="shared" si="40"/>
        <v>704.49298944825205</v>
      </c>
      <c r="N153" s="96">
        <f t="shared" si="41"/>
        <v>67.844201257742654</v>
      </c>
      <c r="O153" s="96">
        <f t="shared" si="42"/>
        <v>1.6194340516202097</v>
      </c>
      <c r="P153" s="96">
        <f t="shared" si="43"/>
        <v>1.6194340516202097</v>
      </c>
      <c r="Q153" s="96">
        <f t="shared" si="44"/>
        <v>6.6707615039094864E-2</v>
      </c>
      <c r="R153" s="96">
        <f t="shared" si="45"/>
        <v>0.12694601074138936</v>
      </c>
      <c r="S153" s="96">
        <f t="shared" si="48"/>
        <v>633.21626646148854</v>
      </c>
      <c r="T153" s="96">
        <f t="shared" si="49"/>
        <v>10.891518676056698</v>
      </c>
      <c r="U153" s="96">
        <f t="shared" si="49"/>
        <v>129.29886379709797</v>
      </c>
      <c r="V153" s="32">
        <f t="shared" si="50"/>
        <v>999.99999999999875</v>
      </c>
      <c r="W153" s="100">
        <f>(cNES*L153+(cNES+cOSEX)*G153+(cNES+cEREX)*H153+(cNES+cHOEX)*I153+(cNES+cNES)*S153+(cNES+cOSEX)*N153+(cNES+cEREX)*O153+(cNES+cHOEX)*P153)/(1+cDR)^((cycle + 0.5)/('Life tables'!$I$2/2))</f>
        <v>147250.23189439118</v>
      </c>
      <c r="X153" s="107">
        <f>((L153+G153+H153+I153+N153+O153+P153+S153)/('Life tables'!$I$2/2))/(1+oDR)^(((cycle + 0.5)/('Life tables'!$I$2/2)))</f>
        <v>30.314840498906293</v>
      </c>
      <c r="Y153" s="31">
        <f>((uNES*L153+ uOCEX*G153+uEREX*H153+uHOEX*I153+uNES*S153+ uOCEX*N153+uEREX*O153+uHOEX*P153)/('Life tables'!$I$2/2))/(1+oDR)^(((cycle + 0.5)/('Life tables'!$I$2/2)))</f>
        <v>19.978838467251617</v>
      </c>
      <c r="Z153" s="100">
        <f t="shared" si="46"/>
        <v>204750.35767848822</v>
      </c>
      <c r="AA153" s="107">
        <f>((L153+G153+H153+I153+N153+O153+P153+S153)/('Life tables'!$I$2/2))</f>
        <v>32.978971922422581</v>
      </c>
      <c r="AB153" s="31">
        <f>((uNES*L153+ uOCEX*G153+uEREX*H153+uHOEX*I153+uNES*S153+ uOCEX*N153+uEREX*O153+uHOEX*P153)/('Life tables'!$I$2/2))</f>
        <v>21.734620470059166</v>
      </c>
    </row>
    <row r="154" spans="1:28" x14ac:dyDescent="0.25">
      <c r="A154" s="4">
        <v>148</v>
      </c>
      <c r="C154" s="105">
        <f>IF(male=0,VLOOKUP((($A$5:$A$1570/'Life tables'!$I$2)*2)+age,lifetable,13,1),IF(male=1,VLOOKUP((($A$5:$A$1570/'Life tables'!$I$2)*2)+age,lifetable,10,1),"error"))</f>
        <v>8.6010410302650442E-5</v>
      </c>
      <c r="F154" s="96">
        <f t="shared" si="34"/>
        <v>155.60795271317937</v>
      </c>
      <c r="G154" s="96">
        <f t="shared" si="35"/>
        <v>15.631144519541026</v>
      </c>
      <c r="H154" s="96">
        <f t="shared" si="36"/>
        <v>0.89270771491102507</v>
      </c>
      <c r="I154" s="96">
        <f t="shared" si="37"/>
        <v>0.35769953867672988</v>
      </c>
      <c r="J154" s="96">
        <f t="shared" si="38"/>
        <v>1.4835893053768229E-2</v>
      </c>
      <c r="K154" s="96">
        <f t="shared" si="39"/>
        <v>0.3737760498135097</v>
      </c>
      <c r="L154" s="96">
        <f t="shared" si="47"/>
        <v>138.33778899718331</v>
      </c>
      <c r="M154" s="96">
        <f t="shared" si="40"/>
        <v>704.20166481366482</v>
      </c>
      <c r="N154" s="96">
        <f t="shared" si="41"/>
        <v>67.816146064239945</v>
      </c>
      <c r="O154" s="96">
        <f t="shared" si="42"/>
        <v>1.6187643770593658</v>
      </c>
      <c r="P154" s="96">
        <f t="shared" si="43"/>
        <v>1.6187643770593658</v>
      </c>
      <c r="Q154" s="96">
        <f t="shared" si="44"/>
        <v>6.6680029851070952E-2</v>
      </c>
      <c r="R154" s="96">
        <f t="shared" si="45"/>
        <v>0.12689351554165643</v>
      </c>
      <c r="S154" s="96">
        <f t="shared" si="48"/>
        <v>632.95441644991342</v>
      </c>
      <c r="T154" s="96">
        <f t="shared" si="49"/>
        <v>10.973034598961537</v>
      </c>
      <c r="U154" s="96">
        <f t="shared" si="49"/>
        <v>129.79953336245313</v>
      </c>
      <c r="V154" s="32">
        <f t="shared" si="50"/>
        <v>999.99999999999886</v>
      </c>
      <c r="W154" s="100">
        <f>(cNES*L154+(cNES+cOSEX)*G154+(cNES+cEREX)*H154+(cNES+cHOEX)*I154+(cNES+cNES)*S154+(cNES+cOSEX)*N154+(cNES+cEREX)*O154+(cNES+cHOEX)*P154)/(1+cDR)^((cycle + 0.5)/('Life tables'!$I$2/2))</f>
        <v>146835.13880548286</v>
      </c>
      <c r="X154" s="107">
        <f>((L154+G154+H154+I154+N154+O154+P154+S154)/('Life tables'!$I$2/2))/(1+oDR)^(((cycle + 0.5)/('Life tables'!$I$2/2)))</f>
        <v>30.277018801473059</v>
      </c>
      <c r="Y154" s="31">
        <f>((uNES*L154+ uOCEX*G154+uEREX*H154+uHOEX*I154+uNES*S154+ uOCEX*N154+uEREX*O154+uHOEX*P154)/('Life tables'!$I$2/2))/(1+oDR)^(((cycle + 0.5)/('Life tables'!$I$2/2)))</f>
        <v>19.953920080257749</v>
      </c>
      <c r="Z154" s="100">
        <f t="shared" si="46"/>
        <v>204630.00503675689</v>
      </c>
      <c r="AA154" s="107">
        <f>((L154+G154+H154+I154+N154+O154+P154+S154)/('Life tables'!$I$2/2))</f>
        <v>32.956641538486899</v>
      </c>
      <c r="AB154" s="31">
        <f>((uNES*L154+ uOCEX*G154+uEREX*H154+uHOEX*I154+uNES*S154+ uOCEX*N154+uEREX*O154+uHOEX*P154)/('Life tables'!$I$2/2))</f>
        <v>21.719912243826187</v>
      </c>
    </row>
    <row r="155" spans="1:28" x14ac:dyDescent="0.25">
      <c r="A155" s="4">
        <v>149</v>
      </c>
      <c r="C155" s="105">
        <f>IF(male=0,VLOOKUP((($A$5:$A$1570/'Life tables'!$I$2)*2)+age,lifetable,13,1),IF(male=1,VLOOKUP((($A$5:$A$1570/'Life tables'!$I$2)*2)+age,lifetable,10,1),"error"))</f>
        <v>8.6010410302650442E-5</v>
      </c>
      <c r="F155" s="96">
        <f t="shared" si="34"/>
        <v>155.32274969586641</v>
      </c>
      <c r="G155" s="96">
        <f t="shared" si="35"/>
        <v>15.60249527955491</v>
      </c>
      <c r="H155" s="96">
        <f t="shared" si="36"/>
        <v>0.89107153289441254</v>
      </c>
      <c r="I155" s="96">
        <f t="shared" si="37"/>
        <v>0.35704393601669038</v>
      </c>
      <c r="J155" s="96">
        <f t="shared" si="38"/>
        <v>1.4808701375003156E-2</v>
      </c>
      <c r="K155" s="96">
        <f t="shared" si="39"/>
        <v>0.37309098163191989</v>
      </c>
      <c r="L155" s="96">
        <f t="shared" si="47"/>
        <v>138.08423926439346</v>
      </c>
      <c r="M155" s="96">
        <f t="shared" si="40"/>
        <v>703.90468234271782</v>
      </c>
      <c r="N155" s="96">
        <f t="shared" si="41"/>
        <v>67.787546008837367</v>
      </c>
      <c r="O155" s="96">
        <f t="shared" si="42"/>
        <v>1.6180816967014497</v>
      </c>
      <c r="P155" s="96">
        <f t="shared" si="43"/>
        <v>1.6180816967014497</v>
      </c>
      <c r="Q155" s="96">
        <f t="shared" si="44"/>
        <v>6.6651908929156886E-2</v>
      </c>
      <c r="R155" s="96">
        <f t="shared" si="45"/>
        <v>0.12684000082893179</v>
      </c>
      <c r="S155" s="96">
        <f t="shared" si="48"/>
        <v>632.68748103071948</v>
      </c>
      <c r="T155" s="96">
        <f t="shared" si="49"/>
        <v>11.054495209265697</v>
      </c>
      <c r="U155" s="96">
        <f t="shared" si="49"/>
        <v>130.29946434491399</v>
      </c>
      <c r="V155" s="32">
        <f t="shared" si="50"/>
        <v>999.99999999999886</v>
      </c>
      <c r="W155" s="100">
        <f>(cNES*L155+(cNES+cOSEX)*G155+(cNES+cEREX)*H155+(cNES+cHOEX)*I155+(cNES+cNES)*S155+(cNES+cOSEX)*N155+(cNES+cEREX)*O155+(cNES+cHOEX)*P155)/(1+cDR)^((cycle + 0.5)/('Life tables'!$I$2/2))</f>
        <v>146420.85580112319</v>
      </c>
      <c r="X155" s="107">
        <f>((L155+G155+H155+I155+N155+O155+P155+S155)/('Life tables'!$I$2/2))/(1+oDR)^(((cycle + 0.5)/('Life tables'!$I$2/2)))</f>
        <v>30.239258367618465</v>
      </c>
      <c r="Y155" s="31">
        <f>((uNES*L155+ uOCEX*G155+uEREX*H155+uHOEX*I155+uNES*S155+ uOCEX*N155+uEREX*O155+uHOEX*P155)/('Life tables'!$I$2/2))/(1+oDR)^(((cycle + 0.5)/('Life tables'!$I$2/2)))</f>
        <v>19.929041794742847</v>
      </c>
      <c r="Z155" s="100">
        <f t="shared" si="46"/>
        <v>204509.22025175349</v>
      </c>
      <c r="AA155" s="107">
        <f>((L155+G155+H155+I155+N155+O155+P155+S155)/('Life tables'!$I$2/2))</f>
        <v>32.934341605312291</v>
      </c>
      <c r="AB155" s="31">
        <f>((uNES*L155+ uOCEX*G155+uEREX*H155+uHOEX*I155+uNES*S155+ uOCEX*N155+uEREX*O155+uHOEX*P155)/('Life tables'!$I$2/2))</f>
        <v>21.705223797335432</v>
      </c>
    </row>
    <row r="156" spans="1:28" x14ac:dyDescent="0.25">
      <c r="A156" s="4">
        <v>150</v>
      </c>
      <c r="C156" s="105">
        <f>IF(male=0,VLOOKUP((($A$5:$A$1570/'Life tables'!$I$2)*2)+age,lifetable,13,1),IF(male=1,VLOOKUP((($A$5:$A$1570/'Life tables'!$I$2)*2)+age,lifetable,10,1),"error"))</f>
        <v>8.6010410302650442E-5</v>
      </c>
      <c r="F156" s="96">
        <f t="shared" si="34"/>
        <v>155.04379977293937</v>
      </c>
      <c r="G156" s="96">
        <f t="shared" si="35"/>
        <v>15.574474175986865</v>
      </c>
      <c r="H156" s="96">
        <f t="shared" si="36"/>
        <v>0.88947122427310576</v>
      </c>
      <c r="I156" s="96">
        <f t="shared" si="37"/>
        <v>0.35640270748688102</v>
      </c>
      <c r="J156" s="96">
        <f t="shared" si="38"/>
        <v>1.4782105875533212E-2</v>
      </c>
      <c r="K156" s="96">
        <f t="shared" si="39"/>
        <v>0.37242093361400375</v>
      </c>
      <c r="L156" s="96">
        <f t="shared" si="47"/>
        <v>137.83624862570298</v>
      </c>
      <c r="M156" s="96">
        <f t="shared" si="40"/>
        <v>703.60224067287982</v>
      </c>
      <c r="N156" s="96">
        <f t="shared" si="41"/>
        <v>67.758420220753521</v>
      </c>
      <c r="O156" s="96">
        <f t="shared" si="42"/>
        <v>1.6173864671589271</v>
      </c>
      <c r="P156" s="96">
        <f t="shared" si="43"/>
        <v>1.6173864671589271</v>
      </c>
      <c r="Q156" s="96">
        <f t="shared" si="44"/>
        <v>6.6623271082101615E-2</v>
      </c>
      <c r="R156" s="96">
        <f t="shared" si="45"/>
        <v>0.12678550239666495</v>
      </c>
      <c r="S156" s="96">
        <f t="shared" si="48"/>
        <v>632.41563874432973</v>
      </c>
      <c r="T156" s="96">
        <f t="shared" si="49"/>
        <v>11.135900586223332</v>
      </c>
      <c r="U156" s="96">
        <f t="shared" si="49"/>
        <v>130.79867078092465</v>
      </c>
      <c r="V156" s="32">
        <f t="shared" si="50"/>
        <v>999.99999999999886</v>
      </c>
      <c r="W156" s="100">
        <f>(cNES*L156+(cNES+cOSEX)*G156+(cNES+cEREX)*H156+(cNES+cHOEX)*I156+(cNES+cNES)*S156+(cNES+cOSEX)*N156+(cNES+cEREX)*O156+(cNES+cHOEX)*P156)/(1+cDR)^((cycle + 0.5)/('Life tables'!$I$2/2))</f>
        <v>146007.39440937495</v>
      </c>
      <c r="X156" s="107">
        <f>((L156+G156+H156+I156+N156+O156+P156+S156)/('Life tables'!$I$2/2))/(1+oDR)^(((cycle + 0.5)/('Life tables'!$I$2/2)))</f>
        <v>30.201558626922406</v>
      </c>
      <c r="Y156" s="31">
        <f>((uNES*L156+ uOCEX*G156+uEREX*H156+uHOEX*I156+uNES*S156+ uOCEX*N156+uEREX*O156+uHOEX*P156)/('Life tables'!$I$2/2))/(1+oDR)^(((cycle + 0.5)/('Life tables'!$I$2/2)))</f>
        <v>19.904203244062955</v>
      </c>
      <c r="Z156" s="100">
        <f t="shared" si="46"/>
        <v>204388.02066131926</v>
      </c>
      <c r="AA156" s="107">
        <f>((L156+G156+H156+I156+N156+O156+P156+S156)/('Life tables'!$I$2/2))</f>
        <v>32.912071581475175</v>
      </c>
      <c r="AB156" s="31">
        <f>((uNES*L156+ uOCEX*G156+uEREX*H156+uHOEX*I156+uNES*S156+ uOCEX*N156+uEREX*O156+uHOEX*P156)/('Life tables'!$I$2/2))</f>
        <v>21.690554783383547</v>
      </c>
    </row>
    <row r="157" spans="1:28" x14ac:dyDescent="0.25">
      <c r="A157" s="4">
        <v>151</v>
      </c>
      <c r="C157" s="105">
        <f>IF(male=0,VLOOKUP((($A$5:$A$1570/'Life tables'!$I$2)*2)+age,lifetable,13,1),IF(male=1,VLOOKUP((($A$5:$A$1570/'Life tables'!$I$2)*2)+age,lifetable,10,1),"error"))</f>
        <v>8.6010410302650442E-5</v>
      </c>
      <c r="F157" s="96">
        <f t="shared" si="34"/>
        <v>154.77089681432727</v>
      </c>
      <c r="G157" s="96">
        <f t="shared" si="35"/>
        <v>15.547060502639855</v>
      </c>
      <c r="H157" s="96">
        <f t="shared" si="36"/>
        <v>0.88790560649890304</v>
      </c>
      <c r="I157" s="96">
        <f t="shared" si="37"/>
        <v>0.35577537925142133</v>
      </c>
      <c r="J157" s="96">
        <f t="shared" si="38"/>
        <v>1.475608690261164E-2</v>
      </c>
      <c r="K157" s="96">
        <f t="shared" si="39"/>
        <v>0.3717654106277174</v>
      </c>
      <c r="L157" s="96">
        <f t="shared" si="47"/>
        <v>137.59363382840675</v>
      </c>
      <c r="M157" s="96">
        <f t="shared" si="40"/>
        <v>703.29453181852364</v>
      </c>
      <c r="N157" s="96">
        <f t="shared" si="41"/>
        <v>67.728787191388562</v>
      </c>
      <c r="O157" s="96">
        <f t="shared" si="42"/>
        <v>1.6166791298196022</v>
      </c>
      <c r="P157" s="96">
        <f t="shared" si="43"/>
        <v>1.6166791298196022</v>
      </c>
      <c r="Q157" s="96">
        <f t="shared" si="44"/>
        <v>6.659413449152092E-2</v>
      </c>
      <c r="R157" s="96">
        <f t="shared" si="45"/>
        <v>0.12673005484485764</v>
      </c>
      <c r="S157" s="96">
        <f t="shared" si="48"/>
        <v>632.13906217815952</v>
      </c>
      <c r="T157" s="96">
        <f t="shared" si="49"/>
        <v>11.217250807617464</v>
      </c>
      <c r="U157" s="96">
        <f t="shared" si="49"/>
        <v>131.29716624639724</v>
      </c>
      <c r="V157" s="32">
        <f t="shared" si="50"/>
        <v>999.99999999999886</v>
      </c>
      <c r="W157" s="100">
        <f>(cNES*L157+(cNES+cOSEX)*G157+(cNES+cEREX)*H157+(cNES+cHOEX)*I157+(cNES+cNES)*S157+(cNES+cOSEX)*N157+(cNES+cEREX)*O157+(cNES+cHOEX)*P157)/(1+cDR)^((cycle + 0.5)/('Life tables'!$I$2/2))</f>
        <v>145594.76563293341</v>
      </c>
      <c r="X157" s="107">
        <f>((L157+G157+H157+I157+N157+O157+P157+S157)/('Life tables'!$I$2/2))/(1+oDR)^(((cycle + 0.5)/('Life tables'!$I$2/2)))</f>
        <v>30.16391902642448</v>
      </c>
      <c r="Y157" s="31">
        <f>((uNES*L157+ uOCEX*G157+uEREX*H157+uHOEX*I157+uNES*S157+ uOCEX*N157+uEREX*O157+uHOEX*P157)/('Life tables'!$I$2/2))/(1+oDR)^(((cycle + 0.5)/('Life tables'!$I$2/2)))</f>
        <v>19.879404072766359</v>
      </c>
      <c r="Z157" s="100">
        <f t="shared" si="46"/>
        <v>204266.42302384382</v>
      </c>
      <c r="AA157" s="107">
        <f>((L157+G157+H157+I157+N157+O157+P157+S157)/('Life tables'!$I$2/2))</f>
        <v>32.889830943272592</v>
      </c>
      <c r="AB157" s="31">
        <f>((uNES*L157+ uOCEX*G157+uEREX*H157+uHOEX*I157+uNES*S157+ uOCEX*N157+uEREX*O157+uHOEX*P157)/('Life tables'!$I$2/2))</f>
        <v>21.675904866125506</v>
      </c>
    </row>
    <row r="158" spans="1:28" x14ac:dyDescent="0.25">
      <c r="A158" s="4">
        <v>152</v>
      </c>
      <c r="C158" s="105">
        <f>IF(male=0,VLOOKUP((($A$5:$A$1570/'Life tables'!$I$2)*2)+age,lifetable,13,1),IF(male=1,VLOOKUP((($A$5:$A$1570/'Life tables'!$I$2)*2)+age,lifetable,10,1),"error"))</f>
        <v>8.6010410302650442E-5</v>
      </c>
      <c r="F158" s="96">
        <f t="shared" si="34"/>
        <v>154.5038415544474</v>
      </c>
      <c r="G158" s="96">
        <f t="shared" si="35"/>
        <v>15.520234242869057</v>
      </c>
      <c r="H158" s="96">
        <f t="shared" si="36"/>
        <v>0.88637353640450522</v>
      </c>
      <c r="I158" s="96">
        <f t="shared" si="37"/>
        <v>0.35516149325398583</v>
      </c>
      <c r="J158" s="96">
        <f t="shared" si="38"/>
        <v>1.4730625457962169E-2</v>
      </c>
      <c r="K158" s="96">
        <f t="shared" si="39"/>
        <v>0.37112393402977123</v>
      </c>
      <c r="L158" s="96">
        <f t="shared" si="47"/>
        <v>137.35621772243212</v>
      </c>
      <c r="M158" s="96">
        <f t="shared" si="40"/>
        <v>702.98174139153696</v>
      </c>
      <c r="N158" s="96">
        <f t="shared" si="41"/>
        <v>67.698664795569414</v>
      </c>
      <c r="O158" s="96">
        <f t="shared" si="42"/>
        <v>1.615960111353741</v>
      </c>
      <c r="P158" s="96">
        <f t="shared" si="43"/>
        <v>1.615960111353741</v>
      </c>
      <c r="Q158" s="96">
        <f t="shared" si="44"/>
        <v>6.6564516732786835E-2</v>
      </c>
      <c r="R158" s="96">
        <f t="shared" si="45"/>
        <v>0.12667369161981668</v>
      </c>
      <c r="S158" s="96">
        <f t="shared" si="48"/>
        <v>631.85791816490746</v>
      </c>
      <c r="T158" s="96">
        <f t="shared" si="49"/>
        <v>11.298545949808213</v>
      </c>
      <c r="U158" s="96">
        <f t="shared" si="49"/>
        <v>131.79496387204682</v>
      </c>
      <c r="V158" s="32">
        <f t="shared" si="50"/>
        <v>999.99999999999886</v>
      </c>
      <c r="W158" s="100">
        <f>(cNES*L158+(cNES+cOSEX)*G158+(cNES+cEREX)*H158+(cNES+cHOEX)*I158+(cNES+cNES)*S158+(cNES+cOSEX)*N158+(cNES+cEREX)*O158+(cNES+cHOEX)*P158)/(1+cDR)^((cycle + 0.5)/('Life tables'!$I$2/2))</f>
        <v>145182.97996809689</v>
      </c>
      <c r="X158" s="107">
        <f>((L158+G158+H158+I158+N158+O158+P158+S158)/('Life tables'!$I$2/2))/(1+oDR)^(((cycle + 0.5)/('Life tables'!$I$2/2)))</f>
        <v>30.126339030035115</v>
      </c>
      <c r="Y158" s="31">
        <f>((uNES*L158+ uOCEX*G158+uEREX*H158+uHOEX*I158+uNES*S158+ uOCEX*N158+uEREX*O158+uHOEX*P158)/('Life tables'!$I$2/2))/(1+oDR)^(((cycle + 0.5)/('Life tables'!$I$2/2)))</f>
        <v>19.854643936216064</v>
      </c>
      <c r="Z158" s="100">
        <f t="shared" si="46"/>
        <v>204144.44353756763</v>
      </c>
      <c r="AA158" s="107">
        <f>((L158+G158+H158+I158+N158+O158+P158+S158)/('Life tables'!$I$2/2))</f>
        <v>32.867619184132224</v>
      </c>
      <c r="AB158" s="31">
        <f>((uNES*L158+ uOCEX*G158+uEREX*H158+uHOEX*I158+uNES*S158+ uOCEX*N158+uEREX*O158+uHOEX*P158)/('Life tables'!$I$2/2))</f>
        <v>21.661273720696393</v>
      </c>
    </row>
    <row r="159" spans="1:28" x14ac:dyDescent="0.25">
      <c r="A159" s="4">
        <v>153</v>
      </c>
      <c r="C159" s="105">
        <f>IF(male=0,VLOOKUP((($A$5:$A$1570/'Life tables'!$I$2)*2)+age,lifetable,13,1),IF(male=1,VLOOKUP((($A$5:$A$1570/'Life tables'!$I$2)*2)+age,lifetable,10,1),"error"))</f>
        <v>8.6010410302650442E-5</v>
      </c>
      <c r="F159" s="96">
        <f t="shared" si="34"/>
        <v>154.24244136355964</v>
      </c>
      <c r="G159" s="96">
        <f t="shared" si="35"/>
        <v>15.493976046613923</v>
      </c>
      <c r="H159" s="96">
        <f t="shared" si="36"/>
        <v>0.88487390889179796</v>
      </c>
      <c r="I159" s="96">
        <f t="shared" si="37"/>
        <v>0.35456060669221151</v>
      </c>
      <c r="J159" s="96">
        <f t="shared" si="38"/>
        <v>1.4705703175979615E-2</v>
      </c>
      <c r="K159" s="96">
        <f t="shared" si="39"/>
        <v>0.37049604111641471</v>
      </c>
      <c r="L159" s="96">
        <f t="shared" si="47"/>
        <v>137.12382905706932</v>
      </c>
      <c r="M159" s="96">
        <f t="shared" si="40"/>
        <v>702.66404881458425</v>
      </c>
      <c r="N159" s="96">
        <f t="shared" si="41"/>
        <v>67.668070312087394</v>
      </c>
      <c r="O159" s="96">
        <f t="shared" si="42"/>
        <v>1.6152298242043015</v>
      </c>
      <c r="P159" s="96">
        <f t="shared" si="43"/>
        <v>1.6152298242043015</v>
      </c>
      <c r="Q159" s="96">
        <f t="shared" si="44"/>
        <v>6.6534434795221004E-2</v>
      </c>
      <c r="R159" s="96">
        <f t="shared" si="45"/>
        <v>0.12661644505258274</v>
      </c>
      <c r="S159" s="96">
        <f t="shared" si="48"/>
        <v>631.57236797424048</v>
      </c>
      <c r="T159" s="96">
        <f t="shared" si="49"/>
        <v>11.379786087779413</v>
      </c>
      <c r="U159" s="96">
        <f t="shared" si="49"/>
        <v>132.29207635821581</v>
      </c>
      <c r="V159" s="32">
        <f t="shared" si="50"/>
        <v>999.99999999999898</v>
      </c>
      <c r="W159" s="100">
        <f>(cNES*L159+(cNES+cOSEX)*G159+(cNES+cEREX)*H159+(cNES+cHOEX)*I159+(cNES+cNES)*S159+(cNES+cOSEX)*N159+(cNES+cEREX)*O159+(cNES+cHOEX)*P159)/(1+cDR)^((cycle + 0.5)/('Life tables'!$I$2/2))</f>
        <v>144772.04742306267</v>
      </c>
      <c r="X159" s="107">
        <f>((L159+G159+H159+I159+N159+O159+P159+S159)/('Life tables'!$I$2/2))/(1+oDR)^(((cycle + 0.5)/('Life tables'!$I$2/2)))</f>
        <v>30.088818117966536</v>
      </c>
      <c r="Y159" s="31">
        <f>((uNES*L159+ uOCEX*G159+uEREX*H159+uHOEX*I159+uNES*S159+ uOCEX*N159+uEREX*O159+uHOEX*P159)/('Life tables'!$I$2/2))/(1+oDR)^(((cycle + 0.5)/('Life tables'!$I$2/2)))</f>
        <v>19.829922500225123</v>
      </c>
      <c r="Z159" s="100">
        <f t="shared" si="46"/>
        <v>204022.09785924049</v>
      </c>
      <c r="AA159" s="107">
        <f>((L159+G159+H159+I159+N159+O159+P159+S159)/('Life tables'!$I$2/2))</f>
        <v>32.845435814041942</v>
      </c>
      <c r="AB159" s="31">
        <f>((uNES*L159+ uOCEX*G159+uEREX*H159+uHOEX*I159+uNES*S159+ uOCEX*N159+uEREX*O159+uHOEX*P159)/('Life tables'!$I$2/2))</f>
        <v>21.646661032845781</v>
      </c>
    </row>
    <row r="160" spans="1:28" x14ac:dyDescent="0.25">
      <c r="A160" s="4">
        <v>154</v>
      </c>
      <c r="C160" s="105">
        <f>IF(male=0,VLOOKUP((($A$5:$A$1570/'Life tables'!$I$2)*2)+age,lifetable,13,1),IF(male=1,VLOOKUP((($A$5:$A$1570/'Life tables'!$I$2)*2)+age,lifetable,10,1),"error"))</f>
        <v>8.6010410302650442E-5</v>
      </c>
      <c r="F160" s="96">
        <f t="shared" si="34"/>
        <v>153.9865100267362</v>
      </c>
      <c r="G160" s="96">
        <f t="shared" si="35"/>
        <v>15.468267208195233</v>
      </c>
      <c r="H160" s="96">
        <f t="shared" si="36"/>
        <v>0.88340565566382256</v>
      </c>
      <c r="I160" s="96">
        <f t="shared" si="37"/>
        <v>0.35397229150961024</v>
      </c>
      <c r="J160" s="96">
        <f t="shared" si="38"/>
        <v>1.468130230265652E-2</v>
      </c>
      <c r="K160" s="96">
        <f t="shared" si="39"/>
        <v>0.36988128459251335</v>
      </c>
      <c r="L160" s="96">
        <f t="shared" si="47"/>
        <v>136.89630228447237</v>
      </c>
      <c r="M160" s="96">
        <f t="shared" si="40"/>
        <v>702.34162752726752</v>
      </c>
      <c r="N160" s="96">
        <f t="shared" si="41"/>
        <v>67.637020443551975</v>
      </c>
      <c r="O160" s="96">
        <f t="shared" si="42"/>
        <v>1.6144886670608403</v>
      </c>
      <c r="P160" s="96">
        <f t="shared" si="43"/>
        <v>1.6144886670608403</v>
      </c>
      <c r="Q160" s="96">
        <f t="shared" si="44"/>
        <v>6.6503905101615995E-2</v>
      </c>
      <c r="R160" s="96">
        <f t="shared" si="45"/>
        <v>0.12655834639607938</v>
      </c>
      <c r="S160" s="96">
        <f t="shared" si="48"/>
        <v>631.28256749809611</v>
      </c>
      <c r="T160" s="96">
        <f t="shared" si="49"/>
        <v>11.460971295183686</v>
      </c>
      <c r="U160" s="96">
        <f t="shared" si="49"/>
        <v>132.7885159892044</v>
      </c>
      <c r="V160" s="32">
        <f t="shared" si="50"/>
        <v>999.99999999999875</v>
      </c>
      <c r="W160" s="100">
        <f>(cNES*L160+(cNES+cOSEX)*G160+(cNES+cEREX)*H160+(cNES+cHOEX)*I160+(cNES+cNES)*S160+(cNES+cOSEX)*N160+(cNES+cEREX)*O160+(cNES+cHOEX)*P160)/(1+cDR)^((cycle + 0.5)/('Life tables'!$I$2/2))</f>
        <v>144361.97753557432</v>
      </c>
      <c r="X160" s="107">
        <f>((L160+G160+H160+I160+N160+O160+P160+S160)/('Life tables'!$I$2/2))/(1+oDR)^(((cycle + 0.5)/('Life tables'!$I$2/2)))</f>
        <v>30.051355786183152</v>
      </c>
      <c r="Y160" s="31">
        <f>((uNES*L160+ uOCEX*G160+uEREX*H160+uHOEX*I160+uNES*S160+ uOCEX*N160+uEREX*O160+uHOEX*P160)/('Life tables'!$I$2/2))/(1+oDR)^(((cycle + 0.5)/('Life tables'!$I$2/2)))</f>
        <v>19.805239440704327</v>
      </c>
      <c r="Z160" s="100">
        <f t="shared" si="46"/>
        <v>203899.40112216005</v>
      </c>
      <c r="AA160" s="107">
        <f>((L160+G160+H160+I160+N160+O160+P160+S160)/('Life tables'!$I$2/2))</f>
        <v>32.823280358998481</v>
      </c>
      <c r="AB160" s="31">
        <f>((uNES*L160+ uOCEX*G160+uEREX*H160+uHOEX*I160+uNES*S160+ uOCEX*N160+uEREX*O160+uHOEX*P160)/('Life tables'!$I$2/2))</f>
        <v>21.632066498584379</v>
      </c>
    </row>
    <row r="161" spans="1:28" x14ac:dyDescent="0.25">
      <c r="A161" s="4">
        <v>155</v>
      </c>
      <c r="C161" s="105">
        <f>IF(male=0,VLOOKUP((($A$5:$A$1570/'Life tables'!$I$2)*2)+age,lifetable,13,1),IF(male=1,VLOOKUP((($A$5:$A$1570/'Life tables'!$I$2)*2)+age,lifetable,10,1),"error"))</f>
        <v>8.6010410302650442E-5</v>
      </c>
      <c r="F161" s="96">
        <f t="shared" si="34"/>
        <v>153.73586753019396</v>
      </c>
      <c r="G161" s="96">
        <f t="shared" si="35"/>
        <v>15.443089644851719</v>
      </c>
      <c r="H161" s="96">
        <f t="shared" si="36"/>
        <v>0.8819677439989847</v>
      </c>
      <c r="I161" s="96">
        <f t="shared" si="37"/>
        <v>0.35339613390440611</v>
      </c>
      <c r="J161" s="96">
        <f t="shared" si="38"/>
        <v>1.4657405675211751E-2</v>
      </c>
      <c r="K161" s="96">
        <f t="shared" si="39"/>
        <v>0.36927923205831137</v>
      </c>
      <c r="L161" s="96">
        <f t="shared" si="47"/>
        <v>136.67347736970532</v>
      </c>
      <c r="M161" s="96">
        <f t="shared" si="40"/>
        <v>702.01464518541695</v>
      </c>
      <c r="N161" s="96">
        <f t="shared" si="41"/>
        <v>67.605531335582839</v>
      </c>
      <c r="O161" s="96">
        <f t="shared" si="42"/>
        <v>1.6137370253176258</v>
      </c>
      <c r="P161" s="96">
        <f t="shared" si="43"/>
        <v>1.6137370253176258</v>
      </c>
      <c r="Q161" s="96">
        <f t="shared" si="44"/>
        <v>6.6472943527105741E-2</v>
      </c>
      <c r="R161" s="96">
        <f t="shared" si="45"/>
        <v>0.12649942586102436</v>
      </c>
      <c r="S161" s="96">
        <f t="shared" si="48"/>
        <v>630.98866742981079</v>
      </c>
      <c r="T161" s="96">
        <f t="shared" si="49"/>
        <v>11.542101644386003</v>
      </c>
      <c r="U161" s="96">
        <f t="shared" si="49"/>
        <v>133.28429464712374</v>
      </c>
      <c r="V161" s="32">
        <f t="shared" si="50"/>
        <v>999.99999999999898</v>
      </c>
      <c r="W161" s="100">
        <f>(cNES*L161+(cNES+cOSEX)*G161+(cNES+cEREX)*H161+(cNES+cHOEX)*I161+(cNES+cNES)*S161+(cNES+cOSEX)*N161+(cNES+cEREX)*O161+(cNES+cHOEX)*P161)/(1+cDR)^((cycle + 0.5)/('Life tables'!$I$2/2))</f>
        <v>143952.77938994067</v>
      </c>
      <c r="X161" s="107">
        <f>((L161+G161+H161+I161+N161+O161+P161+S161)/('Life tables'!$I$2/2))/(1+oDR)^(((cycle + 0.5)/('Life tables'!$I$2/2)))</f>
        <v>30.013951545870373</v>
      </c>
      <c r="Y161" s="31">
        <f>((uNES*L161+ uOCEX*G161+uEREX*H161+uHOEX*I161+uNES*S161+ uOCEX*N161+uEREX*O161+uHOEX*P161)/('Life tables'!$I$2/2))/(1+oDR)^(((cycle + 0.5)/('Life tables'!$I$2/2)))</f>
        <v>19.780594443321753</v>
      </c>
      <c r="Z161" s="100">
        <f t="shared" si="46"/>
        <v>203776.3679536077</v>
      </c>
      <c r="AA161" s="107">
        <f>((L161+G161+H161+I161+N161+O161+P161+S161)/('Life tables'!$I$2/2))</f>
        <v>32.801152360474362</v>
      </c>
      <c r="AB161" s="31">
        <f>((uNES*L161+ uOCEX*G161+uEREX*H161+uHOEX*I161+uNES*S161+ uOCEX*N161+uEREX*O161+uHOEX*P161)/('Life tables'!$I$2/2))</f>
        <v>21.617489823842323</v>
      </c>
    </row>
    <row r="162" spans="1:28" x14ac:dyDescent="0.25">
      <c r="A162" s="4">
        <v>156</v>
      </c>
      <c r="C162" s="105">
        <f>IF(male=0,VLOOKUP((($A$5:$A$1570/'Life tables'!$I$2)*2)+age,lifetable,13,1),IF(male=1,VLOOKUP((($A$5:$A$1570/'Life tables'!$I$2)*2)+age,lifetable,10,1),"error"))</f>
        <v>8.6010410302650442E-5</v>
      </c>
      <c r="F162" s="96">
        <f t="shared" si="34"/>
        <v>153.4903398547435</v>
      </c>
      <c r="G162" s="96">
        <f t="shared" si="35"/>
        <v>15.418425875991607</v>
      </c>
      <c r="H162" s="96">
        <f t="shared" si="36"/>
        <v>0.88055917556609231</v>
      </c>
      <c r="I162" s="96">
        <f t="shared" si="37"/>
        <v>0.35283173385473204</v>
      </c>
      <c r="J162" s="96">
        <f t="shared" si="38"/>
        <v>1.4633996702397633E-2</v>
      </c>
      <c r="K162" s="96">
        <f t="shared" si="39"/>
        <v>0.36868946551328829</v>
      </c>
      <c r="L162" s="96">
        <f t="shared" si="47"/>
        <v>136.45519960711539</v>
      </c>
      <c r="M162" s="96">
        <f t="shared" si="40"/>
        <v>701.68326385374587</v>
      </c>
      <c r="N162" s="96">
        <f t="shared" si="41"/>
        <v>67.573618595363001</v>
      </c>
      <c r="O162" s="96">
        <f t="shared" si="42"/>
        <v>1.6129752715164989</v>
      </c>
      <c r="P162" s="96">
        <f t="shared" si="43"/>
        <v>1.6129752715164989</v>
      </c>
      <c r="Q162" s="96">
        <f t="shared" si="44"/>
        <v>6.6441565417407908E-2</v>
      </c>
      <c r="R162" s="96">
        <f t="shared" si="45"/>
        <v>0.12643971265064485</v>
      </c>
      <c r="S162" s="96">
        <f t="shared" si="48"/>
        <v>630.6908134372818</v>
      </c>
      <c r="T162" s="96">
        <f t="shared" si="49"/>
        <v>11.623177206505808</v>
      </c>
      <c r="U162" s="96">
        <f t="shared" si="49"/>
        <v>133.77942382528767</v>
      </c>
      <c r="V162" s="32">
        <f t="shared" si="50"/>
        <v>999.99999999999909</v>
      </c>
      <c r="W162" s="100">
        <f>(cNES*L162+(cNES+cOSEX)*G162+(cNES+cEREX)*H162+(cNES+cHOEX)*I162+(cNES+cNES)*S162+(cNES+cOSEX)*N162+(cNES+cEREX)*O162+(cNES+cHOEX)*P162)/(1+cDR)^((cycle + 0.5)/('Life tables'!$I$2/2))</f>
        <v>143544.46163345137</v>
      </c>
      <c r="X162" s="107">
        <f>((L162+G162+H162+I162+N162+O162+P162+S162)/('Life tables'!$I$2/2))/(1+oDR)^(((cycle + 0.5)/('Life tables'!$I$2/2)))</f>
        <v>29.976604922921538</v>
      </c>
      <c r="Y162" s="31">
        <f>((uNES*L162+ uOCEX*G162+uEREX*H162+uHOEX*I162+uNES*S162+ uOCEX*N162+uEREX*O162+uHOEX*P162)/('Life tables'!$I$2/2))/(1+oDR)^(((cycle + 0.5)/('Life tables'!$I$2/2)))</f>
        <v>19.755987203173891</v>
      </c>
      <c r="Z162" s="100">
        <f t="shared" si="46"/>
        <v>203653.01249170516</v>
      </c>
      <c r="AA162" s="107">
        <f>((L162+G162+H162+I162+N162+O162+P162+S162)/('Life tables'!$I$2/2))</f>
        <v>32.77905137490265</v>
      </c>
      <c r="AB162" s="31">
        <f>((uNES*L162+ uOCEX*G162+uEREX*H162+uHOEX*I162+uNES*S162+ uOCEX*N162+uEREX*O162+uHOEX*P162)/('Life tables'!$I$2/2))</f>
        <v>21.60293072413894</v>
      </c>
    </row>
    <row r="163" spans="1:28" x14ac:dyDescent="0.25">
      <c r="A163" s="4">
        <v>157</v>
      </c>
      <c r="C163" s="105">
        <f>IF(male=0,VLOOKUP((($A$5:$A$1570/'Life tables'!$I$2)*2)+age,lifetable,13,1),IF(male=1,VLOOKUP((($A$5:$A$1570/'Life tables'!$I$2)*2)+age,lifetable,10,1),"error"))</f>
        <v>9.285312807338908E-5</v>
      </c>
      <c r="F163" s="96">
        <f t="shared" si="34"/>
        <v>153.2497587761184</v>
      </c>
      <c r="G163" s="96">
        <f t="shared" si="35"/>
        <v>15.394259003135259</v>
      </c>
      <c r="H163" s="96">
        <f t="shared" si="36"/>
        <v>0.87917898527886384</v>
      </c>
      <c r="I163" s="96">
        <f t="shared" si="37"/>
        <v>0.35227870465964217</v>
      </c>
      <c r="J163" s="96">
        <f t="shared" si="38"/>
        <v>1.5773469280268765E-2</v>
      </c>
      <c r="K163" s="96">
        <f t="shared" si="39"/>
        <v>0.36811158087654283</v>
      </c>
      <c r="L163" s="96">
        <f t="shared" si="47"/>
        <v>136.24015703288782</v>
      </c>
      <c r="M163" s="96">
        <f t="shared" si="40"/>
        <v>701.34764019208717</v>
      </c>
      <c r="N163" s="96">
        <f t="shared" si="41"/>
        <v>67.541297309573821</v>
      </c>
      <c r="O163" s="96">
        <f t="shared" si="42"/>
        <v>1.6122037657749795</v>
      </c>
      <c r="P163" s="96">
        <f t="shared" si="43"/>
        <v>1.6122037657749795</v>
      </c>
      <c r="Q163" s="96">
        <f t="shared" si="44"/>
        <v>7.1693139313541585E-2</v>
      </c>
      <c r="R163" s="96">
        <f t="shared" si="45"/>
        <v>0.12637923499423645</v>
      </c>
      <c r="S163" s="96">
        <f t="shared" si="48"/>
        <v>630.38386297665556</v>
      </c>
      <c r="T163" s="96">
        <f t="shared" si="49"/>
        <v>11.710643815099619</v>
      </c>
      <c r="U163" s="96">
        <f t="shared" si="49"/>
        <v>134.27391464115846</v>
      </c>
      <c r="V163" s="32">
        <f t="shared" si="50"/>
        <v>999.99999999999909</v>
      </c>
      <c r="W163" s="100">
        <f>(cNES*L163+(cNES+cOSEX)*G163+(cNES+cEREX)*H163+(cNES+cHOEX)*I163+(cNES+cNES)*S163+(cNES+cOSEX)*N163+(cNES+cEREX)*O163+(cNES+cHOEX)*P163)/(1+cDR)^((cycle + 0.5)/('Life tables'!$I$2/2))</f>
        <v>143136.10103873236</v>
      </c>
      <c r="X163" s="107">
        <f>((L163+G163+H163+I163+N163+O163+P163+S163)/('Life tables'!$I$2/2))/(1+oDR)^(((cycle + 0.5)/('Life tables'!$I$2/2)))</f>
        <v>29.939089489286182</v>
      </c>
      <c r="Y163" s="31">
        <f>((uNES*L163+ uOCEX*G163+uEREX*H163+uHOEX*I163+uNES*S163+ uOCEX*N163+uEREX*O163+uHOEX*P163)/('Life tables'!$I$2/2))/(1+oDR)^(((cycle + 0.5)/('Life tables'!$I$2/2)))</f>
        <v>19.731266025803393</v>
      </c>
      <c r="Z163" s="100">
        <f t="shared" si="46"/>
        <v>203528.02394977765</v>
      </c>
      <c r="AA163" s="107">
        <f>((L163+G163+H163+I163+N163+O163+P163+S163)/('Life tables'!$I$2/2))</f>
        <v>32.756729738612201</v>
      </c>
      <c r="AB163" s="31">
        <f>((uNES*L163+ uOCEX*G163+uEREX*H163+uHOEX*I163+uNES*S163+ uOCEX*N163+uEREX*O163+uHOEX*P163)/('Life tables'!$I$2/2))</f>
        <v>21.588223277103829</v>
      </c>
    </row>
    <row r="164" spans="1:28" x14ac:dyDescent="0.25">
      <c r="A164" s="4">
        <v>158</v>
      </c>
      <c r="C164" s="105">
        <f>IF(male=0,VLOOKUP((($A$5:$A$1570/'Life tables'!$I$2)*2)+age,lifetable,13,1),IF(male=1,VLOOKUP((($A$5:$A$1570/'Life tables'!$I$2)*2)+age,lifetable,10,1),"error"))</f>
        <v>9.285312807338908E-5</v>
      </c>
      <c r="F164" s="96">
        <f t="shared" si="34"/>
        <v>153.01279842321898</v>
      </c>
      <c r="G164" s="96">
        <f t="shared" si="35"/>
        <v>15.370455839755818</v>
      </c>
      <c r="H164" s="96">
        <f t="shared" si="36"/>
        <v>0.87781956674354478</v>
      </c>
      <c r="I164" s="96">
        <f t="shared" si="37"/>
        <v>0.35173399850909581</v>
      </c>
      <c r="J164" s="96">
        <f t="shared" si="38"/>
        <v>1.574907976816153E-2</v>
      </c>
      <c r="K164" s="96">
        <f t="shared" si="39"/>
        <v>0.36754239335672234</v>
      </c>
      <c r="L164" s="96">
        <f t="shared" si="47"/>
        <v>136.02949754508563</v>
      </c>
      <c r="M164" s="96">
        <f t="shared" si="40"/>
        <v>701.00264312052195</v>
      </c>
      <c r="N164" s="96">
        <f t="shared" si="41"/>
        <v>67.508073344101945</v>
      </c>
      <c r="O164" s="96">
        <f t="shared" si="42"/>
        <v>1.6114107131630016</v>
      </c>
      <c r="P164" s="96">
        <f t="shared" si="43"/>
        <v>1.6114107131630016</v>
      </c>
      <c r="Q164" s="96">
        <f t="shared" si="44"/>
        <v>7.1657873032318048E-2</v>
      </c>
      <c r="R164" s="96">
        <f t="shared" si="45"/>
        <v>0.12631706829760692</v>
      </c>
      <c r="S164" s="96">
        <f t="shared" si="48"/>
        <v>630.07377340876405</v>
      </c>
      <c r="T164" s="96">
        <f t="shared" si="49"/>
        <v>11.798050767900099</v>
      </c>
      <c r="U164" s="96">
        <f t="shared" si="49"/>
        <v>134.76777410281278</v>
      </c>
      <c r="V164" s="32">
        <f t="shared" si="50"/>
        <v>999.99999999999909</v>
      </c>
      <c r="W164" s="100">
        <f>(cNES*L164+(cNES+cOSEX)*G164+(cNES+cEREX)*H164+(cNES+cHOEX)*I164+(cNES+cNES)*S164+(cNES+cOSEX)*N164+(cNES+cEREX)*O164+(cNES+cHOEX)*P164)/(1+cDR)^((cycle + 0.5)/('Life tables'!$I$2/2))</f>
        <v>142728.49428300571</v>
      </c>
      <c r="X164" s="107">
        <f>((L164+G164+H164+I164+N164+O164+P164+S164)/('Life tables'!$I$2/2))/(1+oDR)^(((cycle + 0.5)/('Life tables'!$I$2/2)))</f>
        <v>29.901631331664639</v>
      </c>
      <c r="Y164" s="31">
        <f>((uNES*L164+ uOCEX*G164+uEREX*H164+uHOEX*I164+uNES*S164+ uOCEX*N164+uEREX*O164+uHOEX*P164)/('Life tables'!$I$2/2))/(1+oDR)^(((cycle + 0.5)/('Life tables'!$I$2/2)))</f>
        <v>19.706584873479457</v>
      </c>
      <c r="Z164" s="100">
        <f t="shared" si="46"/>
        <v>203402.53084671948</v>
      </c>
      <c r="AA164" s="107">
        <f>((L164+G164+H164+I164+N164+O164+P164+S164)/('Life tables'!$I$2/2))</f>
        <v>32.734434606793492</v>
      </c>
      <c r="AB164" s="31">
        <f>((uNES*L164+ uOCEX*G164+uEREX*H164+uHOEX*I164+uNES*S164+ uOCEX*N164+uEREX*O164+uHOEX*P164)/('Life tables'!$I$2/2))</f>
        <v>21.573535795052791</v>
      </c>
    </row>
    <row r="165" spans="1:28" x14ac:dyDescent="0.25">
      <c r="A165" s="4">
        <v>159</v>
      </c>
      <c r="C165" s="105">
        <f>IF(male=0,VLOOKUP((($A$5:$A$1570/'Life tables'!$I$2)*2)+age,lifetable,13,1),IF(male=1,VLOOKUP((($A$5:$A$1570/'Life tables'!$I$2)*2)+age,lifetable,10,1),"error"))</f>
        <v>9.285312807338908E-5</v>
      </c>
      <c r="F165" s="96">
        <f t="shared" si="34"/>
        <v>152.78046863105871</v>
      </c>
      <c r="G165" s="96">
        <f t="shared" si="35"/>
        <v>15.347117825893854</v>
      </c>
      <c r="H165" s="96">
        <f t="shared" si="36"/>
        <v>0.87648671328555061</v>
      </c>
      <c r="I165" s="96">
        <f t="shared" si="37"/>
        <v>0.35119993673379718</v>
      </c>
      <c r="J165" s="96">
        <f t="shared" si="38"/>
        <v>1.5725166863705446E-2</v>
      </c>
      <c r="K165" s="96">
        <f t="shared" si="39"/>
        <v>0.36698432861482755</v>
      </c>
      <c r="L165" s="96">
        <f t="shared" si="47"/>
        <v>135.82295465966698</v>
      </c>
      <c r="M165" s="96">
        <f t="shared" si="40"/>
        <v>700.65370649822728</v>
      </c>
      <c r="N165" s="96">
        <f t="shared" si="41"/>
        <v>67.4744699913593</v>
      </c>
      <c r="O165" s="96">
        <f t="shared" si="42"/>
        <v>1.6106086046161956</v>
      </c>
      <c r="P165" s="96">
        <f t="shared" si="43"/>
        <v>1.6106086046161956</v>
      </c>
      <c r="Q165" s="96">
        <f t="shared" si="44"/>
        <v>7.1622204042447457E-2</v>
      </c>
      <c r="R165" s="96">
        <f t="shared" si="45"/>
        <v>0.1262541917142124</v>
      </c>
      <c r="S165" s="96">
        <f t="shared" si="48"/>
        <v>629.76014290187891</v>
      </c>
      <c r="T165" s="96">
        <f t="shared" si="49"/>
        <v>11.885398138806252</v>
      </c>
      <c r="U165" s="96">
        <f t="shared" si="49"/>
        <v>135.26101262314182</v>
      </c>
      <c r="V165" s="32">
        <f t="shared" si="50"/>
        <v>999.99999999999886</v>
      </c>
      <c r="W165" s="100">
        <f>(cNES*L165+(cNES+cOSEX)*G165+(cNES+cEREX)*H165+(cNES+cHOEX)*I165+(cNES+cNES)*S165+(cNES+cOSEX)*N165+(cNES+cEREX)*O165+(cNES+cHOEX)*P165)/(1+cDR)^((cycle + 0.5)/('Life tables'!$I$2/2))</f>
        <v>142321.79749956465</v>
      </c>
      <c r="X165" s="107">
        <f>((L165+G165+H165+I165+N165+O165+P165+S165)/('Life tables'!$I$2/2))/(1+oDR)^(((cycle + 0.5)/('Life tables'!$I$2/2)))</f>
        <v>29.864230015849714</v>
      </c>
      <c r="Y165" s="31">
        <f>((uNES*L165+ uOCEX*G165+uEREX*H165+uHOEX*I165+uNES*S165+ uOCEX*N165+uEREX*O165+uHOEX*P165)/('Life tables'!$I$2/2))/(1+oDR)^(((cycle + 0.5)/('Life tables'!$I$2/2)))</f>
        <v>19.681940988328225</v>
      </c>
      <c r="Z165" s="100">
        <f t="shared" si="46"/>
        <v>203276.75695765697</v>
      </c>
      <c r="AA165" s="107">
        <f>((L165+G165+H165+I165+N165+O165+P165+S165)/('Life tables'!$I$2/2))</f>
        <v>32.712165577213803</v>
      </c>
      <c r="AB165" s="31">
        <f>((uNES*L165+ uOCEX*G165+uEREX*H165+uHOEX*I165+uNES*S165+ uOCEX*N165+uEREX*O165+uHOEX*P165)/('Life tables'!$I$2/2))</f>
        <v>21.558865309751571</v>
      </c>
    </row>
    <row r="166" spans="1:28" x14ac:dyDescent="0.25">
      <c r="A166" s="4">
        <v>160</v>
      </c>
      <c r="C166" s="105">
        <f>IF(male=0,VLOOKUP((($A$5:$A$1570/'Life tables'!$I$2)*2)+age,lifetable,13,1),IF(male=1,VLOOKUP((($A$5:$A$1570/'Life tables'!$I$2)*2)+age,lifetable,10,1),"error"))</f>
        <v>9.285312807338908E-5</v>
      </c>
      <c r="F166" s="96">
        <f t="shared" si="34"/>
        <v>152.55261731612129</v>
      </c>
      <c r="G166" s="96">
        <f t="shared" si="35"/>
        <v>15.32422968444186</v>
      </c>
      <c r="H166" s="96">
        <f t="shared" si="36"/>
        <v>0.87517955241651602</v>
      </c>
      <c r="I166" s="96">
        <f t="shared" si="37"/>
        <v>0.35067616973590965</v>
      </c>
      <c r="J166" s="96">
        <f t="shared" si="38"/>
        <v>1.5701714913468549E-2</v>
      </c>
      <c r="K166" s="96">
        <f t="shared" si="39"/>
        <v>0.36643702134063499</v>
      </c>
      <c r="L166" s="96">
        <f t="shared" si="47"/>
        <v>135.6203931732729</v>
      </c>
      <c r="M166" s="96">
        <f t="shared" si="40"/>
        <v>700.30097192192954</v>
      </c>
      <c r="N166" s="96">
        <f t="shared" si="41"/>
        <v>67.4405008874174</v>
      </c>
      <c r="O166" s="96">
        <f t="shared" si="42"/>
        <v>1.6097977656261757</v>
      </c>
      <c r="P166" s="96">
        <f t="shared" si="43"/>
        <v>1.6097977656261757</v>
      </c>
      <c r="Q166" s="96">
        <f t="shared" si="44"/>
        <v>7.1586146818226531E-2</v>
      </c>
      <c r="R166" s="96">
        <f t="shared" si="45"/>
        <v>0.12619063075905423</v>
      </c>
      <c r="S166" s="96">
        <f t="shared" si="48"/>
        <v>629.44309872568249</v>
      </c>
      <c r="T166" s="96">
        <f t="shared" si="49"/>
        <v>11.972686000537948</v>
      </c>
      <c r="U166" s="96">
        <f t="shared" si="49"/>
        <v>135.75364027524151</v>
      </c>
      <c r="V166" s="32">
        <f t="shared" si="50"/>
        <v>999.99999999999886</v>
      </c>
      <c r="W166" s="100">
        <f>(cNES*L166+(cNES+cOSEX)*G166+(cNES+cEREX)*H166+(cNES+cHOEX)*I166+(cNES+cNES)*S166+(cNES+cOSEX)*N166+(cNES+cEREX)*O166+(cNES+cHOEX)*P166)/(1+cDR)^((cycle + 0.5)/('Life tables'!$I$2/2))</f>
        <v>141916.01772028068</v>
      </c>
      <c r="X166" s="107">
        <f>((L166+G166+H166+I166+N166+O166+P166+S166)/('Life tables'!$I$2/2))/(1+oDR)^(((cycle + 0.5)/('Life tables'!$I$2/2)))</f>
        <v>29.826885120471534</v>
      </c>
      <c r="Y166" s="31">
        <f>((uNES*L166+ uOCEX*G166+uEREX*H166+uHOEX*I166+uNES*S166+ uOCEX*N166+uEREX*O166+uHOEX*P166)/('Life tables'!$I$2/2))/(1+oDR)^(((cycle + 0.5)/('Life tables'!$I$2/2)))</f>
        <v>19.657334099234411</v>
      </c>
      <c r="Z166" s="100">
        <f t="shared" si="46"/>
        <v>203150.71462841192</v>
      </c>
      <c r="AA166" s="107">
        <f>((L166+G166+H166+I166+N166+O166+P166+S166)/('Life tables'!$I$2/2))</f>
        <v>32.689922260718888</v>
      </c>
      <c r="AB166" s="31">
        <f>((uNES*L166+ uOCEX*G166+uEREX*H166+uHOEX*I166+uNES*S166+ uOCEX*N166+uEREX*O166+uHOEX*P166)/('Life tables'!$I$2/2))</f>
        <v>21.544211571590104</v>
      </c>
    </row>
    <row r="167" spans="1:28" x14ac:dyDescent="0.25">
      <c r="A167" s="4">
        <v>161</v>
      </c>
      <c r="C167" s="105">
        <f>IF(male=0,VLOOKUP((($A$5:$A$1570/'Life tables'!$I$2)*2)+age,lifetable,13,1),IF(male=1,VLOOKUP((($A$5:$A$1570/'Life tables'!$I$2)*2)+age,lifetable,10,1),"error"))</f>
        <v>9.285312807338908E-5</v>
      </c>
      <c r="F167" s="96">
        <f t="shared" si="34"/>
        <v>152.32909746023668</v>
      </c>
      <c r="G167" s="96">
        <f t="shared" si="35"/>
        <v>15.301776647116967</v>
      </c>
      <c r="H167" s="96">
        <f t="shared" si="36"/>
        <v>0.8738972407074751</v>
      </c>
      <c r="I167" s="96">
        <f t="shared" si="37"/>
        <v>0.35016235956142339</v>
      </c>
      <c r="J167" s="96">
        <f t="shared" si="38"/>
        <v>1.5678708785377499E-2</v>
      </c>
      <c r="K167" s="96">
        <f t="shared" si="39"/>
        <v>0.36590011839107028</v>
      </c>
      <c r="L167" s="96">
        <f t="shared" si="47"/>
        <v>135.42168238567436</v>
      </c>
      <c r="M167" s="96">
        <f t="shared" si="40"/>
        <v>699.94457626398275</v>
      </c>
      <c r="N167" s="96">
        <f t="shared" si="41"/>
        <v>67.406179213380497</v>
      </c>
      <c r="O167" s="96">
        <f t="shared" si="42"/>
        <v>1.6089785108245336</v>
      </c>
      <c r="P167" s="96">
        <f t="shared" si="43"/>
        <v>1.6089785108245336</v>
      </c>
      <c r="Q167" s="96">
        <f t="shared" si="44"/>
        <v>7.1549715351017326E-2</v>
      </c>
      <c r="R167" s="96">
        <f t="shared" si="45"/>
        <v>0.12612641009582617</v>
      </c>
      <c r="S167" s="96">
        <f t="shared" si="48"/>
        <v>629.12276390350632</v>
      </c>
      <c r="T167" s="96">
        <f t="shared" si="49"/>
        <v>12.059914424674343</v>
      </c>
      <c r="U167" s="96">
        <f t="shared" si="49"/>
        <v>136.2456668037284</v>
      </c>
      <c r="V167" s="32">
        <f t="shared" si="50"/>
        <v>999.99999999999886</v>
      </c>
      <c r="W167" s="100">
        <f>(cNES*L167+(cNES+cOSEX)*G167+(cNES+cEREX)*H167+(cNES+cHOEX)*I167+(cNES+cNES)*S167+(cNES+cOSEX)*N167+(cNES+cEREX)*O167+(cNES+cHOEX)*P167)/(1+cDR)^((cycle + 0.5)/('Life tables'!$I$2/2))</f>
        <v>141511.16161351587</v>
      </c>
      <c r="X167" s="107">
        <f>((L167+G167+H167+I167+N167+O167+P167+S167)/('Life tables'!$I$2/2))/(1+oDR)^(((cycle + 0.5)/('Life tables'!$I$2/2)))</f>
        <v>29.789596236565067</v>
      </c>
      <c r="Y167" s="31">
        <f>((uNES*L167+ uOCEX*G167+uEREX*H167+uHOEX*I167+uNES*S167+ uOCEX*N167+uEREX*O167+uHOEX*P167)/('Life tables'!$I$2/2))/(1+oDR)^(((cycle + 0.5)/('Life tables'!$I$2/2)))</f>
        <v>19.63276394303503</v>
      </c>
      <c r="Z167" s="100">
        <f t="shared" si="46"/>
        <v>203024.41579148741</v>
      </c>
      <c r="AA167" s="107">
        <f>((L167+G167+H167+I167+N167+O167+P167+S167)/('Life tables'!$I$2/2))</f>
        <v>32.667704280797423</v>
      </c>
      <c r="AB167" s="31">
        <f>((uNES*L167+ uOCEX*G167+uEREX*H167+uHOEX*I167+uNES*S167+ uOCEX*N167+uEREX*O167+uHOEX*P167)/('Life tables'!$I$2/2))</f>
        <v>21.529574339062052</v>
      </c>
    </row>
    <row r="168" spans="1:28" x14ac:dyDescent="0.25">
      <c r="A168" s="4">
        <v>162</v>
      </c>
      <c r="C168" s="105">
        <f>IF(male=0,VLOOKUP((($A$5:$A$1570/'Life tables'!$I$2)*2)+age,lifetable,13,1),IF(male=1,VLOOKUP((($A$5:$A$1570/'Life tables'!$I$2)*2)+age,lifetable,10,1),"error"))</f>
        <v>9.285312807338908E-5</v>
      </c>
      <c r="F168" s="96">
        <f t="shared" si="34"/>
        <v>152.109766941825</v>
      </c>
      <c r="G168" s="96">
        <f t="shared" si="35"/>
        <v>15.279744437509029</v>
      </c>
      <c r="H168" s="96">
        <f t="shared" si="36"/>
        <v>0.8726389628207244</v>
      </c>
      <c r="I168" s="96">
        <f t="shared" si="37"/>
        <v>0.34965817951223144</v>
      </c>
      <c r="J168" s="96">
        <f t="shared" si="38"/>
        <v>1.5656133851348102E-2</v>
      </c>
      <c r="K168" s="96">
        <f t="shared" si="39"/>
        <v>0.36537327838484918</v>
      </c>
      <c r="L168" s="96">
        <f t="shared" si="47"/>
        <v>135.22669594974681</v>
      </c>
      <c r="M168" s="96">
        <f t="shared" si="40"/>
        <v>699.58465182977102</v>
      </c>
      <c r="N168" s="96">
        <f t="shared" si="41"/>
        <v>67.371517710543728</v>
      </c>
      <c r="O168" s="96">
        <f t="shared" si="42"/>
        <v>1.6081511443446641</v>
      </c>
      <c r="P168" s="96">
        <f t="shared" si="43"/>
        <v>1.6081511443446641</v>
      </c>
      <c r="Q168" s="96">
        <f t="shared" si="44"/>
        <v>7.1512923165337153E-2</v>
      </c>
      <c r="R168" s="96">
        <f t="shared" si="45"/>
        <v>0.12606155356527743</v>
      </c>
      <c r="S168" s="96">
        <f t="shared" si="48"/>
        <v>628.79925735380732</v>
      </c>
      <c r="T168" s="96">
        <f t="shared" si="49"/>
        <v>12.147083481691029</v>
      </c>
      <c r="U168" s="96">
        <f t="shared" si="49"/>
        <v>136.73710163567853</v>
      </c>
      <c r="V168" s="32">
        <f t="shared" si="50"/>
        <v>999.99999999999875</v>
      </c>
      <c r="W168" s="100">
        <f>(cNES*L168+(cNES+cOSEX)*G168+(cNES+cEREX)*H168+(cNES+cHOEX)*I168+(cNES+cNES)*S168+(cNES+cOSEX)*N168+(cNES+cEREX)*O168+(cNES+cHOEX)*P168)/(1+cDR)^((cycle + 0.5)/('Life tables'!$I$2/2))</f>
        <v>141107.23549734912</v>
      </c>
      <c r="X168" s="107">
        <f>((L168+G168+H168+I168+N168+O168+P168+S168)/('Life tables'!$I$2/2))/(1+oDR)^(((cycle + 0.5)/('Life tables'!$I$2/2)))</f>
        <v>29.752362967152369</v>
      </c>
      <c r="Y168" s="31">
        <f>((uNES*L168+ uOCEX*G168+uEREX*H168+uHOEX*I168+uNES*S168+ uOCEX*N168+uEREX*O168+uHOEX*P168)/('Life tables'!$I$2/2))/(1+oDR)^(((cycle + 0.5)/('Life tables'!$I$2/2)))</f>
        <v>19.608230264251556</v>
      </c>
      <c r="Z168" s="100">
        <f t="shared" si="46"/>
        <v>202897.87197983949</v>
      </c>
      <c r="AA168" s="107">
        <f>((L168+G168+H168+I168+N168+O168+P168+S168)/('Life tables'!$I$2/2))</f>
        <v>32.645511273160075</v>
      </c>
      <c r="AB168" s="31">
        <f>((uNES*L168+ uOCEX*G168+uEREX*H168+uHOEX*I168+uNES*S168+ uOCEX*N168+uEREX*O168+uHOEX*P168)/('Life tables'!$I$2/2))</f>
        <v>21.514953378494944</v>
      </c>
    </row>
    <row r="169" spans="1:28" x14ac:dyDescent="0.25">
      <c r="A169" s="4">
        <v>163</v>
      </c>
      <c r="C169" s="105">
        <f>IF(male=0,VLOOKUP((($A$5:$A$1570/'Life tables'!$I$2)*2)+age,lifetable,13,1),IF(male=1,VLOOKUP((($A$5:$A$1570/'Life tables'!$I$2)*2)+age,lifetable,10,1),"error"))</f>
        <v>9.285312807338908E-5</v>
      </c>
      <c r="F169" s="96">
        <f t="shared" si="34"/>
        <v>151.89448837276291</v>
      </c>
      <c r="G169" s="96">
        <f t="shared" si="35"/>
        <v>15.25811925469352</v>
      </c>
      <c r="H169" s="96">
        <f t="shared" si="36"/>
        <v>0.87140393057394094</v>
      </c>
      <c r="I169" s="96">
        <f t="shared" si="37"/>
        <v>0.34916331377113125</v>
      </c>
      <c r="J169" s="96">
        <f t="shared" si="38"/>
        <v>1.5633975970494519E-2</v>
      </c>
      <c r="K169" s="96">
        <f t="shared" si="39"/>
        <v>0.36485617131062498</v>
      </c>
      <c r="L169" s="96">
        <f t="shared" si="47"/>
        <v>135.03531172644318</v>
      </c>
      <c r="M169" s="96">
        <f t="shared" si="40"/>
        <v>699.22132650986623</v>
      </c>
      <c r="N169" s="96">
        <f t="shared" si="41"/>
        <v>67.336528695046269</v>
      </c>
      <c r="O169" s="96">
        <f t="shared" si="42"/>
        <v>1.6073159601715321</v>
      </c>
      <c r="P169" s="96">
        <f t="shared" si="43"/>
        <v>1.6073159601715321</v>
      </c>
      <c r="Q169" s="96">
        <f t="shared" si="44"/>
        <v>7.147578333441261E-2</v>
      </c>
      <c r="R169" s="96">
        <f t="shared" si="45"/>
        <v>0.12599608421263081</v>
      </c>
      <c r="S169" s="96">
        <f t="shared" si="48"/>
        <v>628.47269402692984</v>
      </c>
      <c r="T169" s="96">
        <f t="shared" si="49"/>
        <v>12.234193240995936</v>
      </c>
      <c r="U169" s="96">
        <f t="shared" si="49"/>
        <v>137.22795389120179</v>
      </c>
      <c r="V169" s="32">
        <f t="shared" si="50"/>
        <v>999.99999999999864</v>
      </c>
      <c r="W169" s="100">
        <f>(cNES*L169+(cNES+cOSEX)*G169+(cNES+cEREX)*H169+(cNES+cHOEX)*I169+(cNES+cNES)*S169+(cNES+cOSEX)*N169+(cNES+cEREX)*O169+(cNES+cHOEX)*P169)/(1+cDR)^((cycle + 0.5)/('Life tables'!$I$2/2))</f>
        <v>140704.2453523321</v>
      </c>
      <c r="X169" s="107">
        <f>((L169+G169+H169+I169+N169+O169+P169+S169)/('Life tables'!$I$2/2))/(1+oDR)^(((cycle + 0.5)/('Life tables'!$I$2/2)))</f>
        <v>29.715184926838852</v>
      </c>
      <c r="Y169" s="31">
        <f>((uNES*L169+ uOCEX*G169+uEREX*H169+uHOEX*I169+uNES*S169+ uOCEX*N169+uEREX*O169+uHOEX*P169)/('Life tables'!$I$2/2))/(1+oDR)^(((cycle + 0.5)/('Life tables'!$I$2/2)))</f>
        <v>19.58373281483124</v>
      </c>
      <c r="Z169" s="100">
        <f t="shared" si="46"/>
        <v>202771.09434018971</v>
      </c>
      <c r="AA169" s="107">
        <f>((L169+G169+H169+I169+N169+O169+P169+S169)/('Life tables'!$I$2/2))</f>
        <v>32.623342885332455</v>
      </c>
      <c r="AB169" s="31">
        <f>((uNES*L169+ uOCEX*G169+uEREX*H169+uHOEX*I169+uNES*S169+ uOCEX*N169+uEREX*O169+uHOEX*P169)/('Life tables'!$I$2/2))</f>
        <v>21.500348463789361</v>
      </c>
    </row>
    <row r="170" spans="1:28" x14ac:dyDescent="0.25">
      <c r="A170" s="4">
        <v>164</v>
      </c>
      <c r="C170" s="105">
        <f>IF(male=0,VLOOKUP((($A$5:$A$1570/'Life tables'!$I$2)*2)+age,lifetable,13,1),IF(male=1,VLOOKUP((($A$5:$A$1570/'Life tables'!$I$2)*2)+age,lifetable,10,1),"error"))</f>
        <v>9.285312807338908E-5</v>
      </c>
      <c r="F170" s="96">
        <f t="shared" si="34"/>
        <v>151.68312894068458</v>
      </c>
      <c r="G170" s="96">
        <f t="shared" si="35"/>
        <v>15.236887757390333</v>
      </c>
      <c r="H170" s="96">
        <f t="shared" si="36"/>
        <v>0.8701913820354783</v>
      </c>
      <c r="I170" s="96">
        <f t="shared" si="37"/>
        <v>0.34867745703931785</v>
      </c>
      <c r="J170" s="96">
        <f t="shared" si="38"/>
        <v>1.5612221472897869E-2</v>
      </c>
      <c r="K170" s="96">
        <f t="shared" si="39"/>
        <v>0.36434847814818949</v>
      </c>
      <c r="L170" s="96">
        <f t="shared" si="47"/>
        <v>134.84741164459837</v>
      </c>
      <c r="M170" s="96">
        <f t="shared" si="40"/>
        <v>698.8547239271162</v>
      </c>
      <c r="N170" s="96">
        <f t="shared" si="41"/>
        <v>67.301224072036206</v>
      </c>
      <c r="O170" s="96">
        <f t="shared" si="42"/>
        <v>1.6064732424797885</v>
      </c>
      <c r="P170" s="96">
        <f t="shared" si="43"/>
        <v>1.6064732424797885</v>
      </c>
      <c r="Q170" s="96">
        <f t="shared" si="44"/>
        <v>7.1438308495215042E-2</v>
      </c>
      <c r="R170" s="96">
        <f t="shared" si="45"/>
        <v>0.12593002431408723</v>
      </c>
      <c r="S170" s="96">
        <f t="shared" si="48"/>
        <v>628.14318503731113</v>
      </c>
      <c r="T170" s="96">
        <f t="shared" si="49"/>
        <v>12.321243770964049</v>
      </c>
      <c r="U170" s="96">
        <f t="shared" si="49"/>
        <v>137.71823239366407</v>
      </c>
      <c r="V170" s="32">
        <f t="shared" si="50"/>
        <v>999.99999999999852</v>
      </c>
      <c r="W170" s="100">
        <f>(cNES*L170+(cNES+cOSEX)*G170+(cNES+cEREX)*H170+(cNES+cHOEX)*I170+(cNES+cNES)*S170+(cNES+cOSEX)*N170+(cNES+cEREX)*O170+(cNES+cHOEX)*P170)/(1+cDR)^((cycle + 0.5)/('Life tables'!$I$2/2))</f>
        <v>140302.19683379162</v>
      </c>
      <c r="X170" s="107">
        <f>((L170+G170+H170+I170+N170+O170+P170+S170)/('Life tables'!$I$2/2))/(1+oDR)^(((cycle + 0.5)/('Life tables'!$I$2/2)))</f>
        <v>29.678061741423374</v>
      </c>
      <c r="Y170" s="31">
        <f>((uNES*L170+ uOCEX*G170+uEREX*H170+uHOEX*I170+uNES*S170+ uOCEX*N170+uEREX*O170+uHOEX*P170)/('Life tables'!$I$2/2))/(1+oDR)^(((cycle + 0.5)/('Life tables'!$I$2/2)))</f>
        <v>19.559271353897095</v>
      </c>
      <c r="Z170" s="100">
        <f t="shared" si="46"/>
        <v>202644.0936458942</v>
      </c>
      <c r="AA170" s="107">
        <f>((L170+G170+H170+I170+N170+O170+P170+S170)/('Life tables'!$I$2/2))</f>
        <v>32.601198776261789</v>
      </c>
      <c r="AB170" s="31">
        <f>((uNES*L170+ uOCEX*G170+uEREX*H170+uHOEX*I170+uNES*S170+ uOCEX*N170+uEREX*O170+uHOEX*P170)/('Life tables'!$I$2/2))</f>
        <v>21.485759376166726</v>
      </c>
    </row>
    <row r="171" spans="1:28" x14ac:dyDescent="0.25">
      <c r="A171" s="4">
        <v>165</v>
      </c>
      <c r="C171" s="105">
        <f>IF(male=0,VLOOKUP((($A$5:$A$1570/'Life tables'!$I$2)*2)+age,lifetable,13,1),IF(male=1,VLOOKUP((($A$5:$A$1570/'Life tables'!$I$2)*2)+age,lifetable,10,1),"error"))</f>
        <v>9.285312807338908E-5</v>
      </c>
      <c r="F171" s="96">
        <f t="shared" si="34"/>
        <v>151.47556025653697</v>
      </c>
      <c r="G171" s="96">
        <f t="shared" si="35"/>
        <v>15.216037048650383</v>
      </c>
      <c r="H171" s="96">
        <f t="shared" si="36"/>
        <v>0.86900058064980579</v>
      </c>
      <c r="I171" s="96">
        <f t="shared" si="37"/>
        <v>0.34820031418595615</v>
      </c>
      <c r="J171" s="96">
        <f t="shared" si="38"/>
        <v>1.5590857143915587E-2</v>
      </c>
      <c r="K171" s="96">
        <f t="shared" si="39"/>
        <v>0.36384989050229527</v>
      </c>
      <c r="L171" s="96">
        <f t="shared" si="47"/>
        <v>134.6628815654046</v>
      </c>
      <c r="M171" s="96">
        <f t="shared" si="40"/>
        <v>698.48496357883334</v>
      </c>
      <c r="N171" s="96">
        <f t="shared" si="41"/>
        <v>67.265615349363642</v>
      </c>
      <c r="O171" s="96">
        <f t="shared" si="42"/>
        <v>1.6056232659606224</v>
      </c>
      <c r="P171" s="96">
        <f t="shared" si="43"/>
        <v>1.6056232659606224</v>
      </c>
      <c r="Q171" s="96">
        <f t="shared" si="44"/>
        <v>7.1400510862995425E-2</v>
      </c>
      <c r="R171" s="96">
        <f t="shared" si="45"/>
        <v>0.1258633954024474</v>
      </c>
      <c r="S171" s="96">
        <f t="shared" si="48"/>
        <v>627.81083779128301</v>
      </c>
      <c r="T171" s="96">
        <f t="shared" si="49"/>
        <v>12.40823513897096</v>
      </c>
      <c r="U171" s="96">
        <f t="shared" si="49"/>
        <v>138.20794567956881</v>
      </c>
      <c r="V171" s="32">
        <f t="shared" si="50"/>
        <v>999.99999999999841</v>
      </c>
      <c r="W171" s="100">
        <f>(cNES*L171+(cNES+cOSEX)*G171+(cNES+cEREX)*H171+(cNES+cHOEX)*I171+(cNES+cNES)*S171+(cNES+cOSEX)*N171+(cNES+cEREX)*O171+(cNES+cHOEX)*P171)/(1+cDR)^((cycle + 0.5)/('Life tables'!$I$2/2))</f>
        <v>139901.09528369489</v>
      </c>
      <c r="X171" s="107">
        <f>((L171+G171+H171+I171+N171+O171+P171+S171)/('Life tables'!$I$2/2))/(1+oDR)^(((cycle + 0.5)/('Life tables'!$I$2/2)))</f>
        <v>29.640993047521352</v>
      </c>
      <c r="Y171" s="31">
        <f>((uNES*L171+ uOCEX*G171+uEREX*H171+uHOEX*I171+uNES*S171+ uOCEX*N171+uEREX*O171+uHOEX*P171)/('Life tables'!$I$2/2))/(1+oDR)^(((cycle + 0.5)/('Life tables'!$I$2/2)))</f>
        <v>19.534845647506401</v>
      </c>
      <c r="Z171" s="100">
        <f t="shared" si="46"/>
        <v>202516.88030938426</v>
      </c>
      <c r="AA171" s="107">
        <f>((L171+G171+H171+I171+N171+O171+P171+S171)/('Life tables'!$I$2/2))</f>
        <v>32.579078615936538</v>
      </c>
      <c r="AB171" s="31">
        <f>((uNES*L171+ uOCEX*G171+uEREX*H171+uHOEX*I171+uNES*S171+ uOCEX*N171+uEREX*O171+uHOEX*P171)/('Life tables'!$I$2/2))</f>
        <v>21.471185903925587</v>
      </c>
    </row>
    <row r="172" spans="1:28" x14ac:dyDescent="0.25">
      <c r="A172" s="4">
        <v>166</v>
      </c>
      <c r="C172" s="105">
        <f>IF(male=0,VLOOKUP((($A$5:$A$1570/'Life tables'!$I$2)*2)+age,lifetable,13,1),IF(male=1,VLOOKUP((($A$5:$A$1570/'Life tables'!$I$2)*2)+age,lifetable,10,1),"error"))</f>
        <v>9.285312807338908E-5</v>
      </c>
      <c r="F172" s="96">
        <f t="shared" si="34"/>
        <v>151.27165820721359</v>
      </c>
      <c r="G172" s="96">
        <f t="shared" si="35"/>
        <v>15.195554661052372</v>
      </c>
      <c r="H172" s="96">
        <f t="shared" si="36"/>
        <v>0.86783081439208343</v>
      </c>
      <c r="I172" s="96">
        <f t="shared" si="37"/>
        <v>0.34773159990942659</v>
      </c>
      <c r="J172" s="96">
        <f t="shared" si="38"/>
        <v>1.5569870209013558E-2</v>
      </c>
      <c r="K172" s="96">
        <f t="shared" si="39"/>
        <v>0.36336011024867643</v>
      </c>
      <c r="L172" s="96">
        <f t="shared" si="47"/>
        <v>134.48161115140201</v>
      </c>
      <c r="M172" s="96">
        <f t="shared" si="40"/>
        <v>698.11216097424506</v>
      </c>
      <c r="N172" s="96">
        <f t="shared" si="41"/>
        <v>67.229713650817416</v>
      </c>
      <c r="O172" s="96">
        <f t="shared" si="42"/>
        <v>1.6047662961377207</v>
      </c>
      <c r="P172" s="96">
        <f t="shared" si="43"/>
        <v>1.6047662961377207</v>
      </c>
      <c r="Q172" s="96">
        <f t="shared" si="44"/>
        <v>7.1362402245334883E-2</v>
      </c>
      <c r="R172" s="96">
        <f t="shared" si="45"/>
        <v>0.12579621829187948</v>
      </c>
      <c r="S172" s="96">
        <f t="shared" si="48"/>
        <v>627.47575611061495</v>
      </c>
      <c r="T172" s="96">
        <f t="shared" si="49"/>
        <v>12.495167411425308</v>
      </c>
      <c r="U172" s="96">
        <f t="shared" si="49"/>
        <v>138.69710200810937</v>
      </c>
      <c r="V172" s="32">
        <f t="shared" si="50"/>
        <v>999.99999999999829</v>
      </c>
      <c r="W172" s="100">
        <f>(cNES*L172+(cNES+cOSEX)*G172+(cNES+cEREX)*H172+(cNES+cHOEX)*I172+(cNES+cNES)*S172+(cNES+cOSEX)*N172+(cNES+cEREX)*O172+(cNES+cHOEX)*P172)/(1+cDR)^((cycle + 0.5)/('Life tables'!$I$2/2))</f>
        <v>139500.94574209276</v>
      </c>
      <c r="X172" s="107">
        <f>((L172+G172+H172+I172+N172+O172+P172+S172)/('Life tables'!$I$2/2))/(1+oDR)^(((cycle + 0.5)/('Life tables'!$I$2/2)))</f>
        <v>29.603978492200813</v>
      </c>
      <c r="Y172" s="31">
        <f>((uNES*L172+ uOCEX*G172+uEREX*H172+uHOEX*I172+uNES*S172+ uOCEX*N172+uEREX*O172+uHOEX*P172)/('Life tables'!$I$2/2))/(1+oDR)^(((cycle + 0.5)/('Life tables'!$I$2/2)))</f>
        <v>19.51045546841738</v>
      </c>
      <c r="Z172" s="100">
        <f t="shared" si="46"/>
        <v>202389.46439419212</v>
      </c>
      <c r="AA172" s="107">
        <f>((L172+G172+H172+I172+N172+O172+P172+S172)/('Life tables'!$I$2/2))</f>
        <v>32.556982085018809</v>
      </c>
      <c r="AB172" s="31">
        <f>((uNES*L172+ uOCEX*G172+uEREX*H172+uHOEX*I172+uNES*S172+ uOCEX*N172+uEREX*O172+uHOEX*P172)/('Life tables'!$I$2/2))</f>
        <v>21.456627842205943</v>
      </c>
    </row>
    <row r="173" spans="1:28" x14ac:dyDescent="0.25">
      <c r="A173" s="4">
        <v>167</v>
      </c>
      <c r="C173" s="105">
        <f>IF(male=0,VLOOKUP((($A$5:$A$1570/'Life tables'!$I$2)*2)+age,lifetable,13,1),IF(male=1,VLOOKUP((($A$5:$A$1570/'Life tables'!$I$2)*2)+age,lifetable,10,1),"error"))</f>
        <v>9.285312807338908E-5</v>
      </c>
      <c r="F173" s="96">
        <f t="shared" si="34"/>
        <v>151.07130281309819</v>
      </c>
      <c r="G173" s="96">
        <f t="shared" si="35"/>
        <v>15.175428542392742</v>
      </c>
      <c r="H173" s="96">
        <f t="shared" si="36"/>
        <v>0.86668139495090268</v>
      </c>
      <c r="I173" s="96">
        <f t="shared" si="37"/>
        <v>0.34727103840985735</v>
      </c>
      <c r="J173" s="96">
        <f t="shared" si="38"/>
        <v>1.5549248319103556E-2</v>
      </c>
      <c r="K173" s="96">
        <f t="shared" si="39"/>
        <v>0.3628788491918632</v>
      </c>
      <c r="L173" s="96">
        <f t="shared" si="47"/>
        <v>134.30349373983373</v>
      </c>
      <c r="M173" s="96">
        <f t="shared" si="40"/>
        <v>697.73642776736563</v>
      </c>
      <c r="N173" s="96">
        <f t="shared" si="41"/>
        <v>67.193529728921035</v>
      </c>
      <c r="O173" s="96">
        <f t="shared" si="42"/>
        <v>1.6039025896727044</v>
      </c>
      <c r="P173" s="96">
        <f t="shared" si="43"/>
        <v>1.6039025896727044</v>
      </c>
      <c r="Q173" s="96">
        <f t="shared" si="44"/>
        <v>7.1323994055726994E-2</v>
      </c>
      <c r="R173" s="96">
        <f t="shared" si="45"/>
        <v>0.1257285131018622</v>
      </c>
      <c r="S173" s="96">
        <f t="shared" si="48"/>
        <v>627.13804035194164</v>
      </c>
      <c r="T173" s="96">
        <f t="shared" si="49"/>
        <v>12.582040653800139</v>
      </c>
      <c r="U173" s="96">
        <f t="shared" si="49"/>
        <v>139.18570937040309</v>
      </c>
      <c r="V173" s="32">
        <f t="shared" si="50"/>
        <v>999.99999999999864</v>
      </c>
      <c r="W173" s="100">
        <f>(cNES*L173+(cNES+cOSEX)*G173+(cNES+cEREX)*H173+(cNES+cHOEX)*I173+(cNES+cNES)*S173+(cNES+cOSEX)*N173+(cNES+cEREX)*O173+(cNES+cHOEX)*P173)/(1+cDR)^((cycle + 0.5)/('Life tables'!$I$2/2))</f>
        <v>139101.75295815594</v>
      </c>
      <c r="X173" s="107">
        <f>((L173+G173+H173+I173+N173+O173+P173+S173)/('Life tables'!$I$2/2))/(1+oDR)^(((cycle + 0.5)/('Life tables'!$I$2/2)))</f>
        <v>29.567017732630646</v>
      </c>
      <c r="Y173" s="31">
        <f>((uNES*L173+ uOCEX*G173+uEREX*H173+uHOEX*I173+uNES*S173+ uOCEX*N173+uEREX*O173+uHOEX*P173)/('Life tables'!$I$2/2))/(1+oDR)^(((cycle + 0.5)/('Life tables'!$I$2/2)))</f>
        <v>19.486100595863764</v>
      </c>
      <c r="Z173" s="100">
        <f t="shared" si="46"/>
        <v>202261.85562657617</v>
      </c>
      <c r="AA173" s="107">
        <f>((L173+G173+H173+I173+N173+O173+P173+S173)/('Life tables'!$I$2/2))</f>
        <v>32.53490887448897</v>
      </c>
      <c r="AB173" s="31">
        <f>((uNES*L173+ uOCEX*G173+uEREX*H173+uHOEX*I173+uNES*S173+ uOCEX*N173+uEREX*O173+uHOEX*P173)/('Life tables'!$I$2/2))</f>
        <v>21.442084992761501</v>
      </c>
    </row>
    <row r="174" spans="1:28" x14ac:dyDescent="0.25">
      <c r="A174" s="4">
        <v>168</v>
      </c>
      <c r="C174" s="105">
        <f>IF(male=0,VLOOKUP((($A$5:$A$1570/'Life tables'!$I$2)*2)+age,lifetable,13,1),IF(male=1,VLOOKUP((($A$5:$A$1570/'Life tables'!$I$2)*2)+age,lifetable,10,1),"error"))</f>
        <v>9.285312807338908E-5</v>
      </c>
      <c r="F174" s="96">
        <f t="shared" si="34"/>
        <v>150.87437809035438</v>
      </c>
      <c r="G174" s="96">
        <f t="shared" si="35"/>
        <v>15.15564704185239</v>
      </c>
      <c r="H174" s="96">
        <f t="shared" si="36"/>
        <v>0.86555165693825664</v>
      </c>
      <c r="I174" s="96">
        <f t="shared" si="37"/>
        <v>0.34681836307256703</v>
      </c>
      <c r="J174" s="96">
        <f t="shared" si="38"/>
        <v>1.5528979536369206E-2</v>
      </c>
      <c r="K174" s="96">
        <f t="shared" si="39"/>
        <v>0.36240582873439681</v>
      </c>
      <c r="L174" s="96">
        <f t="shared" si="47"/>
        <v>134.1284262202204</v>
      </c>
      <c r="M174" s="96">
        <f t="shared" si="40"/>
        <v>697.35787188544089</v>
      </c>
      <c r="N174" s="96">
        <f t="shared" si="41"/>
        <v>67.157073977302105</v>
      </c>
      <c r="O174" s="96">
        <f t="shared" si="42"/>
        <v>1.6030323946603877</v>
      </c>
      <c r="P174" s="96">
        <f t="shared" si="43"/>
        <v>1.6030323946603877</v>
      </c>
      <c r="Q174" s="96">
        <f t="shared" si="44"/>
        <v>7.1285297326707769E-2</v>
      </c>
      <c r="R174" s="96">
        <f t="shared" si="45"/>
        <v>0.12566029928032985</v>
      </c>
      <c r="S174" s="96">
        <f t="shared" si="48"/>
        <v>626.79778752221091</v>
      </c>
      <c r="T174" s="96">
        <f t="shared" si="49"/>
        <v>12.668854930663215</v>
      </c>
      <c r="U174" s="96">
        <f t="shared" si="49"/>
        <v>139.67377549841783</v>
      </c>
      <c r="V174" s="32">
        <f t="shared" si="50"/>
        <v>999.99999999999841</v>
      </c>
      <c r="W174" s="100">
        <f>(cNES*L174+(cNES+cOSEX)*G174+(cNES+cEREX)*H174+(cNES+cHOEX)*I174+(cNES+cNES)*S174+(cNES+cOSEX)*N174+(cNES+cEREX)*O174+(cNES+cHOEX)*P174)/(1+cDR)^((cycle + 0.5)/('Life tables'!$I$2/2))</f>
        <v>138703.52140081895</v>
      </c>
      <c r="X174" s="107">
        <f>((L174+G174+H174+I174+N174+O174+P174+S174)/('Life tables'!$I$2/2))/(1+oDR)^(((cycle + 0.5)/('Life tables'!$I$2/2)))</f>
        <v>29.530110435740795</v>
      </c>
      <c r="Y174" s="31">
        <f>((uNES*L174+ uOCEX*G174+uEREX*H174+uHOEX*I174+uNES*S174+ uOCEX*N174+uEREX*O174+uHOEX*P174)/('Life tables'!$I$2/2))/(1+oDR)^(((cycle + 0.5)/('Life tables'!$I$2/2)))</f>
        <v>19.461780815337001</v>
      </c>
      <c r="Z174" s="100">
        <f t="shared" si="46"/>
        <v>202134.0634067588</v>
      </c>
      <c r="AA174" s="107">
        <f>((L174+G174+H174+I174+N174+O174+P174+S174)/('Life tables'!$I$2/2))</f>
        <v>32.512858685302021</v>
      </c>
      <c r="AB174" s="31">
        <f>((uNES*L174+ uOCEX*G174+uEREX*H174+uHOEX*I174+uNES*S174+ uOCEX*N174+uEREX*O174+uHOEX*P174)/('Life tables'!$I$2/2))</f>
        <v>21.427557163739419</v>
      </c>
    </row>
    <row r="175" spans="1:28" x14ac:dyDescent="0.25">
      <c r="A175" s="4">
        <v>169</v>
      </c>
      <c r="C175" s="105">
        <f>IF(male=0,VLOOKUP((($A$5:$A$1570/'Life tables'!$I$2)*2)+age,lifetable,13,1),IF(male=1,VLOOKUP((($A$5:$A$1570/'Life tables'!$I$2)*2)+age,lifetable,10,1),"error"))</f>
        <v>9.285312807338908E-5</v>
      </c>
      <c r="F175" s="96">
        <f t="shared" si="34"/>
        <v>150.68077191780321</v>
      </c>
      <c r="G175" s="96">
        <f t="shared" si="35"/>
        <v>15.136198896624229</v>
      </c>
      <c r="H175" s="96">
        <f t="shared" si="36"/>
        <v>0.86444095712582869</v>
      </c>
      <c r="I175" s="96">
        <f t="shared" si="37"/>
        <v>0.3463733161620523</v>
      </c>
      <c r="J175" s="96">
        <f t="shared" si="38"/>
        <v>1.5509052320564137E-2</v>
      </c>
      <c r="K175" s="96">
        <f t="shared" si="39"/>
        <v>0.36194077955706405</v>
      </c>
      <c r="L175" s="96">
        <f t="shared" si="47"/>
        <v>133.95630891601348</v>
      </c>
      <c r="M175" s="96">
        <f t="shared" si="40"/>
        <v>696.97659765311437</v>
      </c>
      <c r="N175" s="96">
        <f t="shared" si="41"/>
        <v>67.120356442649822</v>
      </c>
      <c r="O175" s="96">
        <f t="shared" si="42"/>
        <v>1.6021559509142</v>
      </c>
      <c r="P175" s="96">
        <f t="shared" si="43"/>
        <v>1.6021559509142</v>
      </c>
      <c r="Q175" s="96">
        <f t="shared" si="44"/>
        <v>7.1246322722548036E-2</v>
      </c>
      <c r="R175" s="96">
        <f t="shared" si="45"/>
        <v>0.12559159562604616</v>
      </c>
      <c r="S175" s="96">
        <f t="shared" si="48"/>
        <v>626.45509139028752</v>
      </c>
      <c r="T175" s="96">
        <f t="shared" si="49"/>
        <v>12.755610305706327</v>
      </c>
      <c r="U175" s="96">
        <f t="shared" si="49"/>
        <v>140.16130787360095</v>
      </c>
      <c r="V175" s="32">
        <f t="shared" si="50"/>
        <v>999.99999999999864</v>
      </c>
      <c r="W175" s="100">
        <f>(cNES*L175+(cNES+cOSEX)*G175+(cNES+cEREX)*H175+(cNES+cHOEX)*I175+(cNES+cNES)*S175+(cNES+cOSEX)*N175+(cNES+cEREX)*O175+(cNES+cHOEX)*P175)/(1+cDR)^((cycle + 0.5)/('Life tables'!$I$2/2))</f>
        <v>138306.2552690458</v>
      </c>
      <c r="X175" s="107">
        <f>((L175+G175+H175+I175+N175+O175+P175+S175)/('Life tables'!$I$2/2))/(1+oDR)^(((cycle + 0.5)/('Life tables'!$I$2/2)))</f>
        <v>29.493256277894027</v>
      </c>
      <c r="Y175" s="31">
        <f>((uNES*L175+ uOCEX*G175+uEREX*H175+uHOEX*I175+uNES*S175+ uOCEX*N175+uEREX*O175+uHOEX*P175)/('Life tables'!$I$2/2))/(1+oDR)^(((cycle + 0.5)/('Life tables'!$I$2/2)))</f>
        <v>19.437495918375816</v>
      </c>
      <c r="Z175" s="100">
        <f t="shared" si="46"/>
        <v>202006.0968197904</v>
      </c>
      <c r="AA175" s="107">
        <f>((L175+G175+H175+I175+N175+O175+P175+S175)/('Life tables'!$I$2/2))</f>
        <v>32.490831228055647</v>
      </c>
      <c r="AB175" s="31">
        <f>((uNES*L175+ uOCEX*G175+uEREX*H175+uHOEX*I175+uNES*S175+ uOCEX*N175+uEREX*O175+uHOEX*P175)/('Life tables'!$I$2/2))</f>
        <v>21.413044169467494</v>
      </c>
    </row>
    <row r="176" spans="1:28" x14ac:dyDescent="0.25">
      <c r="A176" s="4">
        <v>170</v>
      </c>
      <c r="C176" s="105">
        <f>IF(male=0,VLOOKUP((($A$5:$A$1570/'Life tables'!$I$2)*2)+age,lifetable,13,1),IF(male=1,VLOOKUP((($A$5:$A$1570/'Life tables'!$I$2)*2)+age,lifetable,10,1),"error"))</f>
        <v>9.285312807338908E-5</v>
      </c>
      <c r="F176" s="96">
        <f t="shared" si="34"/>
        <v>150.49037590823585</v>
      </c>
      <c r="G176" s="96">
        <f t="shared" si="35"/>
        <v>15.117073218986294</v>
      </c>
      <c r="H176" s="96">
        <f t="shared" si="36"/>
        <v>0.8633486737067263</v>
      </c>
      <c r="I176" s="96">
        <f t="shared" si="37"/>
        <v>0.34593564852617209</v>
      </c>
      <c r="J176" s="96">
        <f t="shared" si="38"/>
        <v>1.5489455515766658E-2</v>
      </c>
      <c r="K176" s="96">
        <f t="shared" si="39"/>
        <v>0.36148344130978621</v>
      </c>
      <c r="L176" s="96">
        <f t="shared" si="47"/>
        <v>133.78704547019112</v>
      </c>
      <c r="M176" s="96">
        <f t="shared" si="40"/>
        <v>696.59270591245547</v>
      </c>
      <c r="N176" s="96">
        <f t="shared" si="41"/>
        <v>67.083386836273974</v>
      </c>
      <c r="O176" s="96">
        <f t="shared" si="42"/>
        <v>1.6012734902420993</v>
      </c>
      <c r="P176" s="96">
        <f t="shared" si="43"/>
        <v>1.6012734902420993</v>
      </c>
      <c r="Q176" s="96">
        <f t="shared" si="44"/>
        <v>7.1207080551523069E-2</v>
      </c>
      <c r="R176" s="96">
        <f t="shared" si="45"/>
        <v>0.12552242031023303</v>
      </c>
      <c r="S176" s="96">
        <f t="shared" si="48"/>
        <v>626.11004259483559</v>
      </c>
      <c r="T176" s="96">
        <f t="shared" si="49"/>
        <v>12.842306841773617</v>
      </c>
      <c r="U176" s="96">
        <f t="shared" si="49"/>
        <v>140.64831373522097</v>
      </c>
      <c r="V176" s="32">
        <f t="shared" si="50"/>
        <v>999.99999999999864</v>
      </c>
      <c r="W176" s="100">
        <f>(cNES*L176+(cNES+cOSEX)*G176+(cNES+cEREX)*H176+(cNES+cHOEX)*I176+(cNES+cNES)*S176+(cNES+cOSEX)*N176+(cNES+cEREX)*O176+(cNES+cHOEX)*P176)/(1+cDR)^((cycle + 0.5)/('Life tables'!$I$2/2))</f>
        <v>137909.95850172979</v>
      </c>
      <c r="X176" s="107">
        <f>((L176+G176+H176+I176+N176+O176+P176+S176)/('Life tables'!$I$2/2))/(1+oDR)^(((cycle + 0.5)/('Life tables'!$I$2/2)))</f>
        <v>29.456454944568673</v>
      </c>
      <c r="Y176" s="31">
        <f>((uNES*L176+ uOCEX*G176+uEREX*H176+uHOEX*I176+uNES*S176+ uOCEX*N176+uEREX*O176+uHOEX*P176)/('Life tables'!$I$2/2))/(1+oDR)^(((cycle + 0.5)/('Life tables'!$I$2/2)))</f>
        <v>19.413245702362936</v>
      </c>
      <c r="Z176" s="100">
        <f t="shared" si="46"/>
        <v>201877.96464605042</v>
      </c>
      <c r="AA176" s="107">
        <f>((L176+G176+H176+I176+N176+O176+P176+S176)/('Life tables'!$I$2/2))</f>
        <v>32.468826222669016</v>
      </c>
      <c r="AB176" s="31">
        <f>((uNES*L176+ uOCEX*G176+uEREX*H176+uHOEX*I176+uNES*S176+ uOCEX*N176+uEREX*O176+uHOEX*P176)/('Life tables'!$I$2/2))</f>
        <v>21.398545830248345</v>
      </c>
    </row>
    <row r="177" spans="1:28" x14ac:dyDescent="0.25">
      <c r="A177" s="4">
        <v>171</v>
      </c>
      <c r="C177" s="105">
        <f>IF(male=0,VLOOKUP((($A$5:$A$1570/'Life tables'!$I$2)*2)+age,lifetable,13,1),IF(male=1,VLOOKUP((($A$5:$A$1570/'Life tables'!$I$2)*2)+age,lifetable,10,1),"error"))</f>
        <v>9.285312807338908E-5</v>
      </c>
      <c r="F177" s="96">
        <f t="shared" si="34"/>
        <v>150.30308528401378</v>
      </c>
      <c r="G177" s="96">
        <f t="shared" si="35"/>
        <v>15.098259483805506</v>
      </c>
      <c r="H177" s="96">
        <f t="shared" si="36"/>
        <v>0.86227420558181167</v>
      </c>
      <c r="I177" s="96">
        <f t="shared" si="37"/>
        <v>0.34550511931018657</v>
      </c>
      <c r="J177" s="96">
        <f t="shared" si="38"/>
        <v>1.5470178337575692E-2</v>
      </c>
      <c r="K177" s="96">
        <f t="shared" si="39"/>
        <v>0.36103356231280548</v>
      </c>
      <c r="L177" s="96">
        <f t="shared" si="47"/>
        <v>133.62054273466589</v>
      </c>
      <c r="M177" s="96">
        <f t="shared" si="40"/>
        <v>696.20629413899019</v>
      </c>
      <c r="N177" s="96">
        <f t="shared" si="41"/>
        <v>67.046174545278902</v>
      </c>
      <c r="O177" s="96">
        <f t="shared" si="42"/>
        <v>1.6003852367132931</v>
      </c>
      <c r="P177" s="96">
        <f t="shared" si="43"/>
        <v>1.6003852367132931</v>
      </c>
      <c r="Q177" s="96">
        <f t="shared" si="44"/>
        <v>7.1167580777773409E-2</v>
      </c>
      <c r="R177" s="96">
        <f t="shared" si="45"/>
        <v>0.12545279089747854</v>
      </c>
      <c r="S177" s="96">
        <f t="shared" si="48"/>
        <v>625.76272874860945</v>
      </c>
      <c r="T177" s="96">
        <f t="shared" si="49"/>
        <v>12.928944600888967</v>
      </c>
      <c r="U177" s="96">
        <f t="shared" si="49"/>
        <v>141.13480008843126</v>
      </c>
      <c r="V177" s="32">
        <f t="shared" si="50"/>
        <v>999.99999999999852</v>
      </c>
      <c r="W177" s="100">
        <f>(cNES*L177+(cNES+cOSEX)*G177+(cNES+cEREX)*H177+(cNES+cHOEX)*I177+(cNES+cNES)*S177+(cNES+cOSEX)*N177+(cNES+cEREX)*O177+(cNES+cHOEX)*P177)/(1+cDR)^((cycle + 0.5)/('Life tables'!$I$2/2))</f>
        <v>137514.63478724213</v>
      </c>
      <c r="X177" s="107">
        <f>((L177+G177+H177+I177+N177+O177+P177+S177)/('Life tables'!$I$2/2))/(1+oDR)^(((cycle + 0.5)/('Life tables'!$I$2/2)))</f>
        <v>29.419706130052273</v>
      </c>
      <c r="Y177" s="31">
        <f>((uNES*L177+ uOCEX*G177+uEREX*H177+uHOEX*I177+uNES*S177+ uOCEX*N177+uEREX*O177+uHOEX*P177)/('Life tables'!$I$2/2))/(1+oDR)^(((cycle + 0.5)/('Life tables'!$I$2/2)))</f>
        <v>19.389029970328657</v>
      </c>
      <c r="Z177" s="100">
        <f t="shared" si="46"/>
        <v>201749.67537139944</v>
      </c>
      <c r="AA177" s="107">
        <f>((L177+G177+H177+I177+N177+O177+P177+S177)/('Life tables'!$I$2/2))</f>
        <v>32.446843398072545</v>
      </c>
      <c r="AB177" s="31">
        <f>((uNES*L177+ uOCEX*G177+uEREX*H177+uHOEX*I177+uNES*S177+ uOCEX*N177+uEREX*O177+uHOEX*P177)/('Life tables'!$I$2/2))</f>
        <v>21.384061972160541</v>
      </c>
    </row>
    <row r="178" spans="1:28" x14ac:dyDescent="0.25">
      <c r="A178" s="4">
        <v>172</v>
      </c>
      <c r="C178" s="105">
        <f>IF(male=0,VLOOKUP((($A$5:$A$1570/'Life tables'!$I$2)*2)+age,lifetable,13,1),IF(male=1,VLOOKUP((($A$5:$A$1570/'Life tables'!$I$2)*2)+age,lifetable,10,1),"error"))</f>
        <v>9.285312807338908E-5</v>
      </c>
      <c r="F178" s="96">
        <f t="shared" si="34"/>
        <v>150.11879875681319</v>
      </c>
      <c r="G178" s="96">
        <f t="shared" si="35"/>
        <v>15.079747516457756</v>
      </c>
      <c r="H178" s="96">
        <f t="shared" si="36"/>
        <v>0.86121697166980615</v>
      </c>
      <c r="I178" s="96">
        <f t="shared" si="37"/>
        <v>0.34508149568032309</v>
      </c>
      <c r="J178" s="96">
        <f t="shared" si="38"/>
        <v>1.5451210360733315E-2</v>
      </c>
      <c r="K178" s="96">
        <f t="shared" si="39"/>
        <v>0.360590899267827</v>
      </c>
      <c r="L178" s="96">
        <f t="shared" si="47"/>
        <v>133.45671066337675</v>
      </c>
      <c r="M178" s="96">
        <f t="shared" si="40"/>
        <v>695.81745655386499</v>
      </c>
      <c r="N178" s="96">
        <f t="shared" si="41"/>
        <v>67.008728643365146</v>
      </c>
      <c r="O178" s="96">
        <f t="shared" si="42"/>
        <v>1.5994914069160731</v>
      </c>
      <c r="P178" s="96">
        <f t="shared" si="43"/>
        <v>1.5994914069160731</v>
      </c>
      <c r="Q178" s="96">
        <f t="shared" si="44"/>
        <v>7.1127833032770538E-2</v>
      </c>
      <c r="R178" s="96">
        <f t="shared" si="45"/>
        <v>0.12538272436594838</v>
      </c>
      <c r="S178" s="96">
        <f t="shared" si="48"/>
        <v>625.41323453926896</v>
      </c>
      <c r="T178" s="96">
        <f t="shared" si="49"/>
        <v>13.015523644282471</v>
      </c>
      <c r="U178" s="96">
        <f t="shared" si="49"/>
        <v>141.62077371206504</v>
      </c>
      <c r="V178" s="32">
        <f t="shared" si="50"/>
        <v>999.99999999999841</v>
      </c>
      <c r="W178" s="100">
        <f>(cNES*L178+(cNES+cOSEX)*G178+(cNES+cEREX)*H178+(cNES+cHOEX)*I178+(cNES+cNES)*S178+(cNES+cOSEX)*N178+(cNES+cEREX)*O178+(cNES+cHOEX)*P178)/(1+cDR)^((cycle + 0.5)/('Life tables'!$I$2/2))</f>
        <v>137120.28757264023</v>
      </c>
      <c r="X178" s="107">
        <f>((L178+G178+H178+I178+N178+O178+P178+S178)/('Life tables'!$I$2/2))/(1+oDR)^(((cycle + 0.5)/('Life tables'!$I$2/2)))</f>
        <v>29.383009537145433</v>
      </c>
      <c r="Y178" s="31">
        <f>((uNES*L178+ uOCEX*G178+uEREX*H178+uHOEX*I178+uNES*S178+ uOCEX*N178+uEREX*O178+uHOEX*P178)/('Life tables'!$I$2/2))/(1+oDR)^(((cycle + 0.5)/('Life tables'!$I$2/2)))</f>
        <v>19.36484853076109</v>
      </c>
      <c r="Z178" s="100">
        <f t="shared" si="46"/>
        <v>201621.23719699276</v>
      </c>
      <c r="AA178" s="107">
        <f>((L178+G178+H178+I178+N178+O178+P178+S178)/('Life tables'!$I$2/2))</f>
        <v>32.424882491907852</v>
      </c>
      <c r="AB178" s="31">
        <f>((uNES*L178+ uOCEX*G178+uEREX*H178+uHOEX*I178+uNES*S178+ uOCEX*N178+uEREX*O178+uHOEX*P178)/('Life tables'!$I$2/2))</f>
        <v>21.36959242686628</v>
      </c>
    </row>
    <row r="179" spans="1:28" x14ac:dyDescent="0.25">
      <c r="A179" s="4">
        <v>173</v>
      </c>
      <c r="C179" s="105">
        <f>IF(male=0,VLOOKUP((($A$5:$A$1570/'Life tables'!$I$2)*2)+age,lifetable,13,1),IF(male=1,VLOOKUP((($A$5:$A$1570/'Life tables'!$I$2)*2)+age,lifetable,10,1),"error"))</f>
        <v>9.285312807338908E-5</v>
      </c>
      <c r="F179" s="96">
        <f t="shared" si="34"/>
        <v>149.93741841137617</v>
      </c>
      <c r="G179" s="96">
        <f t="shared" si="35"/>
        <v>15.06152748115046</v>
      </c>
      <c r="H179" s="96">
        <f t="shared" si="36"/>
        <v>0.86017641024038283</v>
      </c>
      <c r="I179" s="96">
        <f t="shared" si="37"/>
        <v>0.34466455255655204</v>
      </c>
      <c r="J179" s="96">
        <f t="shared" si="38"/>
        <v>1.5432541507159621E-2</v>
      </c>
      <c r="K179" s="96">
        <f t="shared" si="39"/>
        <v>0.36015521697878472</v>
      </c>
      <c r="L179" s="96">
        <f t="shared" si="47"/>
        <v>133.29546220894284</v>
      </c>
      <c r="M179" s="96">
        <f t="shared" si="40"/>
        <v>695.42628423227472</v>
      </c>
      <c r="N179" s="96">
        <f t="shared" si="41"/>
        <v>66.971057901271294</v>
      </c>
      <c r="O179" s="96">
        <f t="shared" si="42"/>
        <v>1.59859221020706</v>
      </c>
      <c r="P179" s="96">
        <f t="shared" si="43"/>
        <v>1.59859221020706</v>
      </c>
      <c r="Q179" s="96">
        <f t="shared" si="44"/>
        <v>7.1087846626400539E-2</v>
      </c>
      <c r="R179" s="96">
        <f t="shared" si="45"/>
        <v>0.12531223712692388</v>
      </c>
      <c r="S179" s="96">
        <f t="shared" si="48"/>
        <v>625.06164182683597</v>
      </c>
      <c r="T179" s="96">
        <f t="shared" si="49"/>
        <v>13.102044032416032</v>
      </c>
      <c r="U179" s="96">
        <f t="shared" si="49"/>
        <v>142.10624116617075</v>
      </c>
      <c r="V179" s="32">
        <f t="shared" si="50"/>
        <v>999.99999999999852</v>
      </c>
      <c r="W179" s="100">
        <f>(cNES*L179+(cNES+cOSEX)*G179+(cNES+cEREX)*H179+(cNES+cHOEX)*I179+(cNES+cNES)*S179+(cNES+cOSEX)*N179+(cNES+cEREX)*O179+(cNES+cHOEX)*P179)/(1+cDR)^((cycle + 0.5)/('Life tables'!$I$2/2))</f>
        <v>136726.92007254853</v>
      </c>
      <c r="X179" s="107">
        <f>((L179+G179+H179+I179+N179+O179+P179+S179)/('Life tables'!$I$2/2))/(1+oDR)^(((cycle + 0.5)/('Life tables'!$I$2/2)))</f>
        <v>29.346364876875896</v>
      </c>
      <c r="Y179" s="31">
        <f>((uNES*L179+ uOCEX*G179+uEREX*H179+uHOEX*I179+uNES*S179+ uOCEX*N179+uEREX*O179+uHOEX*P179)/('Life tables'!$I$2/2))/(1+oDR)^(((cycle + 0.5)/('Life tables'!$I$2/2)))</f>
        <v>19.340701197422831</v>
      </c>
      <c r="Z179" s="100">
        <f t="shared" si="46"/>
        <v>201492.65804876667</v>
      </c>
      <c r="AA179" s="107">
        <f>((L179+G179+H179+I179+N179+O179+P179+S179)/('Life tables'!$I$2/2))</f>
        <v>32.402943250237776</v>
      </c>
      <c r="AB179" s="31">
        <f>((uNES*L179+ uOCEX*G179+uEREX*H179+uHOEX*I179+uNES*S179+ uOCEX*N179+uEREX*O179+uHOEX*P179)/('Life tables'!$I$2/2))</f>
        <v>21.355137031425524</v>
      </c>
    </row>
    <row r="180" spans="1:28" x14ac:dyDescent="0.25">
      <c r="A180" s="4">
        <v>174</v>
      </c>
      <c r="C180" s="105">
        <f>IF(male=0,VLOOKUP((($A$5:$A$1570/'Life tables'!$I$2)*2)+age,lifetable,13,1),IF(male=1,VLOOKUP((($A$5:$A$1570/'Life tables'!$I$2)*2)+age,lifetable,10,1),"error"))</f>
        <v>9.285312807338908E-5</v>
      </c>
      <c r="F180" s="96">
        <f t="shared" si="34"/>
        <v>149.75884959313441</v>
      </c>
      <c r="G180" s="96">
        <f t="shared" si="35"/>
        <v>15.043589869634129</v>
      </c>
      <c r="H180" s="96">
        <f t="shared" si="36"/>
        <v>0.85915197826947465</v>
      </c>
      <c r="I180" s="96">
        <f t="shared" si="37"/>
        <v>0.34425407235426536</v>
      </c>
      <c r="J180" s="96">
        <f t="shared" si="38"/>
        <v>1.5414162034386256E-2</v>
      </c>
      <c r="K180" s="96">
        <f t="shared" si="39"/>
        <v>0.35972628808190954</v>
      </c>
      <c r="L180" s="96">
        <f t="shared" si="47"/>
        <v>133.13671322276025</v>
      </c>
      <c r="M180" s="96">
        <f t="shared" si="40"/>
        <v>695.03286520827703</v>
      </c>
      <c r="N180" s="96">
        <f t="shared" si="41"/>
        <v>66.933170796867842</v>
      </c>
      <c r="O180" s="96">
        <f t="shared" si="42"/>
        <v>1.5976878489521438</v>
      </c>
      <c r="P180" s="96">
        <f t="shared" si="43"/>
        <v>1.5976878489521438</v>
      </c>
      <c r="Q180" s="96">
        <f t="shared" si="44"/>
        <v>7.1047630557678404E-2</v>
      </c>
      <c r="R180" s="96">
        <f t="shared" si="45"/>
        <v>0.12524134504368911</v>
      </c>
      <c r="S180" s="96">
        <f t="shared" si="48"/>
        <v>624.70802973790353</v>
      </c>
      <c r="T180" s="96">
        <f t="shared" si="49"/>
        <v>13.188505825008097</v>
      </c>
      <c r="U180" s="96">
        <f t="shared" si="49"/>
        <v>142.59120879929634</v>
      </c>
      <c r="V180" s="32">
        <f t="shared" si="50"/>
        <v>999.99999999999818</v>
      </c>
      <c r="W180" s="100">
        <f>(cNES*L180+(cNES+cOSEX)*G180+(cNES+cEREX)*H180+(cNES+cHOEX)*I180+(cNES+cNES)*S180+(cNES+cOSEX)*N180+(cNES+cEREX)*O180+(cNES+cHOEX)*P180)/(1+cDR)^((cycle + 0.5)/('Life tables'!$I$2/2))</f>
        <v>136334.53527772365</v>
      </c>
      <c r="X180" s="107">
        <f>((L180+G180+H180+I180+N180+O180+P180+S180)/('Life tables'!$I$2/2))/(1+oDR)^(((cycle + 0.5)/('Life tables'!$I$2/2)))</f>
        <v>29.309771868222061</v>
      </c>
      <c r="Y180" s="31">
        <f>((uNES*L180+ uOCEX*G180+uEREX*H180+uHOEX*I180+uNES*S180+ uOCEX*N180+uEREX*O180+uHOEX*P180)/('Life tables'!$I$2/2))/(1+oDR)^(((cycle + 0.5)/('Life tables'!$I$2/2)))</f>
        <v>19.316587789173795</v>
      </c>
      <c r="Z180" s="100">
        <f t="shared" si="46"/>
        <v>201363.94558660925</v>
      </c>
      <c r="AA180" s="107">
        <f>((L180+G180+H180+I180+N180+O180+P180+S180)/('Life tables'!$I$2/2))</f>
        <v>32.381025427265982</v>
      </c>
      <c r="AB180" s="31">
        <f>((uNES*L180+ uOCEX*G180+uEREX*H180+uHOEX*I180+uNES*S180+ uOCEX*N180+uEREX*O180+uHOEX*P180)/('Life tables'!$I$2/2))</f>
        <v>21.340695628116286</v>
      </c>
    </row>
    <row r="181" spans="1:28" x14ac:dyDescent="0.25">
      <c r="A181" s="4">
        <v>175</v>
      </c>
      <c r="C181" s="105">
        <f>IF(male=0,VLOOKUP((($A$5:$A$1570/'Life tables'!$I$2)*2)+age,lifetable,13,1),IF(male=1,VLOOKUP((($A$5:$A$1570/'Life tables'!$I$2)*2)+age,lifetable,10,1),"error"))</f>
        <v>9.285312807338908E-5</v>
      </c>
      <c r="F181" s="96">
        <f t="shared" si="34"/>
        <v>149.58300079957726</v>
      </c>
      <c r="G181" s="96">
        <f t="shared" si="35"/>
        <v>15.025925490290065</v>
      </c>
      <c r="H181" s="96">
        <f t="shared" si="36"/>
        <v>0.85814315081606274</v>
      </c>
      <c r="I181" s="96">
        <f t="shared" si="37"/>
        <v>0.34384984473456143</v>
      </c>
      <c r="J181" s="96">
        <f t="shared" si="38"/>
        <v>1.5396062524375292E-2</v>
      </c>
      <c r="K181" s="96">
        <f t="shared" si="39"/>
        <v>0.35930389278479113</v>
      </c>
      <c r="L181" s="96">
        <f t="shared" si="47"/>
        <v>132.98038235842742</v>
      </c>
      <c r="M181" s="96">
        <f t="shared" si="40"/>
        <v>694.63728457611637</v>
      </c>
      <c r="N181" s="96">
        <f t="shared" si="41"/>
        <v>66.895075524914901</v>
      </c>
      <c r="O181" s="96">
        <f t="shared" si="42"/>
        <v>1.596778518759399</v>
      </c>
      <c r="P181" s="96">
        <f t="shared" si="43"/>
        <v>1.596778518759399</v>
      </c>
      <c r="Q181" s="96">
        <f t="shared" si="44"/>
        <v>7.1007193525105691E-2</v>
      </c>
      <c r="R181" s="96">
        <f t="shared" si="45"/>
        <v>0.12517006344978895</v>
      </c>
      <c r="S181" s="96">
        <f t="shared" si="48"/>
        <v>624.35247475670781</v>
      </c>
      <c r="T181" s="96">
        <f t="shared" si="49"/>
        <v>13.274909081057578</v>
      </c>
      <c r="U181" s="96">
        <f t="shared" si="49"/>
        <v>143.07568275553092</v>
      </c>
      <c r="V181" s="32">
        <f t="shared" si="50"/>
        <v>999.99999999999807</v>
      </c>
      <c r="W181" s="100">
        <f>(cNES*L181+(cNES+cOSEX)*G181+(cNES+cEREX)*H181+(cNES+cHOEX)*I181+(cNES+cNES)*S181+(cNES+cOSEX)*N181+(cNES+cEREX)*O181+(cNES+cHOEX)*P181)/(1+cDR)^((cycle + 0.5)/('Life tables'!$I$2/2))</f>
        <v>135943.13596331427</v>
      </c>
      <c r="X181" s="107">
        <f>((L181+G181+H181+I181+N181+O181+P181+S181)/('Life tables'!$I$2/2))/(1+oDR)^(((cycle + 0.5)/('Life tables'!$I$2/2)))</f>
        <v>29.273230237846104</v>
      </c>
      <c r="Y181" s="31">
        <f>((uNES*L181+ uOCEX*G181+uEREX*H181+uHOEX*I181+uNES*S181+ uOCEX*N181+uEREX*O181+uHOEX*P181)/('Life tables'!$I$2/2))/(1+oDR)^(((cycle + 0.5)/('Life tables'!$I$2/2)))</f>
        <v>19.292508129800126</v>
      </c>
      <c r="Z181" s="100">
        <f t="shared" si="46"/>
        <v>201235.10721322513</v>
      </c>
      <c r="AA181" s="107">
        <f>((L181+G181+H181+I181+N181+O181+P181+S181)/('Life tables'!$I$2/2))</f>
        <v>32.359128785066027</v>
      </c>
      <c r="AB181" s="31">
        <f>((uNES*L181+ uOCEX*G181+uEREX*H181+uHOEX*I181+uNES*S181+ uOCEX*N181+uEREX*O181+uHOEX*P181)/('Life tables'!$I$2/2))</f>
        <v>21.326268064260958</v>
      </c>
    </row>
    <row r="182" spans="1:28" x14ac:dyDescent="0.25">
      <c r="A182" s="4">
        <v>176</v>
      </c>
      <c r="C182" s="105">
        <f>IF(male=0,VLOOKUP((($A$5:$A$1570/'Life tables'!$I$2)*2)+age,lifetable,13,1),IF(male=1,VLOOKUP((($A$5:$A$1570/'Life tables'!$I$2)*2)+age,lifetable,10,1),"error"))</f>
        <v>9.285312807338908E-5</v>
      </c>
      <c r="F182" s="96">
        <f t="shared" si="34"/>
        <v>149.40978357523869</v>
      </c>
      <c r="G182" s="96">
        <f t="shared" si="35"/>
        <v>15.008525457581579</v>
      </c>
      <c r="H182" s="96">
        <f t="shared" si="36"/>
        <v>0.85714942041972797</v>
      </c>
      <c r="I182" s="96">
        <f t="shared" si="37"/>
        <v>0.34345166636284941</v>
      </c>
      <c r="J182" s="96">
        <f t="shared" si="38"/>
        <v>1.5378233872710598E-2</v>
      </c>
      <c r="K182" s="96">
        <f t="shared" si="39"/>
        <v>0.35888781861413316</v>
      </c>
      <c r="L182" s="96">
        <f t="shared" si="47"/>
        <v>132.82639097838768</v>
      </c>
      <c r="M182" s="96">
        <f t="shared" si="40"/>
        <v>694.23962458817084</v>
      </c>
      <c r="N182" s="96">
        <f t="shared" si="41"/>
        <v>66.856780006494688</v>
      </c>
      <c r="O182" s="96">
        <f t="shared" si="42"/>
        <v>1.5958644087042368</v>
      </c>
      <c r="P182" s="96">
        <f t="shared" si="43"/>
        <v>1.5958644087042368</v>
      </c>
      <c r="Q182" s="96">
        <f t="shared" si="44"/>
        <v>7.096654393668278E-2</v>
      </c>
      <c r="R182" s="96">
        <f t="shared" si="45"/>
        <v>0.12509840716667861</v>
      </c>
      <c r="S182" s="96">
        <f t="shared" si="48"/>
        <v>623.99505081316431</v>
      </c>
      <c r="T182" s="96">
        <f t="shared" si="49"/>
        <v>13.361253858866972</v>
      </c>
      <c r="U182" s="96">
        <f t="shared" si="49"/>
        <v>143.55966898131175</v>
      </c>
      <c r="V182" s="32">
        <f t="shared" si="50"/>
        <v>999.99999999999795</v>
      </c>
      <c r="W182" s="100">
        <f>(cNES*L182+(cNES+cOSEX)*G182+(cNES+cEREX)*H182+(cNES+cHOEX)*I182+(cNES+cNES)*S182+(cNES+cOSEX)*N182+(cNES+cEREX)*O182+(cNES+cHOEX)*P182)/(1+cDR)^((cycle + 0.5)/('Life tables'!$I$2/2))</f>
        <v>135552.72469682782</v>
      </c>
      <c r="X182" s="107">
        <f>((L182+G182+H182+I182+N182+O182+P182+S182)/('Life tables'!$I$2/2))/(1+oDR)^(((cycle + 0.5)/('Life tables'!$I$2/2)))</f>
        <v>29.236739719835949</v>
      </c>
      <c r="Y182" s="31">
        <f>((uNES*L182+ uOCEX*G182+uEREX*H182+uHOEX*I182+uNES*S182+ uOCEX*N182+uEREX*O182+uHOEX*P182)/('Life tables'!$I$2/2))/(1+oDR)^(((cycle + 0.5)/('Life tables'!$I$2/2)))</f>
        <v>19.268462047848828</v>
      </c>
      <c r="Z182" s="100">
        <f t="shared" si="46"/>
        <v>201106.15008270548</v>
      </c>
      <c r="AA182" s="107">
        <f>((L182+G182+H182+I182+N182+O182+P182+S182)/('Life tables'!$I$2/2))</f>
        <v>32.337253093319298</v>
      </c>
      <c r="AB182" s="31">
        <f>((uNES*L182+ uOCEX*G182+uEREX*H182+uHOEX*I182+uNES*S182+ uOCEX*N182+uEREX*O182+uHOEX*P182)/('Life tables'!$I$2/2))</f>
        <v>21.311854192058366</v>
      </c>
    </row>
    <row r="183" spans="1:28" x14ac:dyDescent="0.25">
      <c r="A183" s="4">
        <v>177</v>
      </c>
      <c r="C183" s="105">
        <f>IF(male=0,VLOOKUP((($A$5:$A$1570/'Life tables'!$I$2)*2)+age,lifetable,13,1),IF(male=1,VLOOKUP((($A$5:$A$1570/'Life tables'!$I$2)*2)+age,lifetable,10,1),"error"))</f>
        <v>9.285312807338908E-5</v>
      </c>
      <c r="F183" s="96">
        <f t="shared" si="34"/>
        <v>149.23911241018291</v>
      </c>
      <c r="G183" s="96">
        <f t="shared" si="35"/>
        <v>14.991381181856656</v>
      </c>
      <c r="H183" s="96">
        <f t="shared" si="36"/>
        <v>0.8561702965182717</v>
      </c>
      <c r="I183" s="96">
        <f t="shared" si="37"/>
        <v>0.34305934067549587</v>
      </c>
      <c r="J183" s="96">
        <f t="shared" si="38"/>
        <v>1.5360667278149312E-2</v>
      </c>
      <c r="K183" s="96">
        <f t="shared" si="39"/>
        <v>0.3584778601719113</v>
      </c>
      <c r="L183" s="96">
        <f t="shared" si="47"/>
        <v>132.67466306368243</v>
      </c>
      <c r="M183" s="96">
        <f t="shared" si="40"/>
        <v>693.83996474963635</v>
      </c>
      <c r="N183" s="96">
        <f t="shared" si="41"/>
        <v>66.818291898129829</v>
      </c>
      <c r="O183" s="96">
        <f t="shared" si="42"/>
        <v>1.5949457015470589</v>
      </c>
      <c r="P183" s="96">
        <f t="shared" si="43"/>
        <v>1.5949457015470589</v>
      </c>
      <c r="Q183" s="96">
        <f t="shared" si="44"/>
        <v>7.0925689919587601E-2</v>
      </c>
      <c r="R183" s="96">
        <f t="shared" si="45"/>
        <v>0.12502639052078518</v>
      </c>
      <c r="S183" s="96">
        <f t="shared" si="48"/>
        <v>623.63582936797206</v>
      </c>
      <c r="T183" s="96">
        <f t="shared" si="49"/>
        <v>13.447540216064709</v>
      </c>
      <c r="U183" s="96">
        <f t="shared" si="49"/>
        <v>144.04317323200445</v>
      </c>
      <c r="V183" s="32">
        <f t="shared" si="50"/>
        <v>999.99999999999795</v>
      </c>
      <c r="W183" s="100">
        <f>(cNES*L183+(cNES+cOSEX)*G183+(cNES+cEREX)*H183+(cNES+cHOEX)*I183+(cNES+cNES)*S183+(cNES+cOSEX)*N183+(cNES+cEREX)*O183+(cNES+cHOEX)*P183)/(1+cDR)^((cycle + 0.5)/('Life tables'!$I$2/2))</f>
        <v>135163.30384581265</v>
      </c>
      <c r="X183" s="107">
        <f>((L183+G183+H183+I183+N183+O183+P183+S183)/('Life tables'!$I$2/2))/(1+oDR)^(((cycle + 0.5)/('Life tables'!$I$2/2)))</f>
        <v>29.200300055456051</v>
      </c>
      <c r="Y183" s="31">
        <f>((uNES*L183+ uOCEX*G183+uEREX*H183+uHOEX*I183+uNES*S183+ uOCEX*N183+uEREX*O183+uHOEX*P183)/('Life tables'!$I$2/2))/(1+oDR)^(((cycle + 0.5)/('Life tables'!$I$2/2)))</f>
        <v>19.244449376468022</v>
      </c>
      <c r="Z183" s="100">
        <f t="shared" si="46"/>
        <v>200977.08110881178</v>
      </c>
      <c r="AA183" s="107">
        <f>((L183+G183+H183+I183+N183+O183+P183+S183)/('Life tables'!$I$2/2))</f>
        <v>32.315398129061826</v>
      </c>
      <c r="AB183" s="31">
        <f>((uNES*L183+ uOCEX*G183+uEREX*H183+uHOEX*I183+uNES*S183+ uOCEX*N183+uEREX*O183+uHOEX*P183)/('Life tables'!$I$2/2))</f>
        <v>21.297453868421456</v>
      </c>
    </row>
    <row r="184" spans="1:28" x14ac:dyDescent="0.25">
      <c r="A184" s="4">
        <v>178</v>
      </c>
      <c r="C184" s="105">
        <f>IF(male=0,VLOOKUP((($A$5:$A$1570/'Life tables'!$I$2)*2)+age,lifetable,13,1),IF(male=1,VLOOKUP((($A$5:$A$1570/'Life tables'!$I$2)*2)+age,lifetable,10,1),"error"))</f>
        <v>9.285312807338908E-5</v>
      </c>
      <c r="F184" s="96">
        <f t="shared" si="34"/>
        <v>149.07090464187223</v>
      </c>
      <c r="G184" s="96">
        <f t="shared" si="35"/>
        <v>14.974484359490386</v>
      </c>
      <c r="H184" s="96">
        <f t="shared" si="36"/>
        <v>0.855205304884742</v>
      </c>
      <c r="I184" s="96">
        <f t="shared" si="37"/>
        <v>0.34267267765424608</v>
      </c>
      <c r="J184" s="96">
        <f t="shared" si="38"/>
        <v>1.534335423252144E-2</v>
      </c>
      <c r="K184" s="96">
        <f t="shared" si="39"/>
        <v>0.35807381889965706</v>
      </c>
      <c r="L184" s="96">
        <f t="shared" si="47"/>
        <v>132.52512512671069</v>
      </c>
      <c r="M184" s="96">
        <f t="shared" si="40"/>
        <v>693.43838191005671</v>
      </c>
      <c r="N184" s="96">
        <f t="shared" si="41"/>
        <v>66.779618600597885</v>
      </c>
      <c r="O184" s="96">
        <f t="shared" si="42"/>
        <v>1.5940225739436586</v>
      </c>
      <c r="P184" s="96">
        <f t="shared" si="43"/>
        <v>1.5940225739436586</v>
      </c>
      <c r="Q184" s="96">
        <f t="shared" si="44"/>
        <v>7.0884639329532095E-2</v>
      </c>
      <c r="R184" s="96">
        <f t="shared" si="45"/>
        <v>0.1249540273600009</v>
      </c>
      <c r="S184" s="96">
        <f t="shared" si="48"/>
        <v>623.27487949488193</v>
      </c>
      <c r="T184" s="96">
        <f t="shared" si="49"/>
        <v>13.533768209626762</v>
      </c>
      <c r="U184" s="96">
        <f t="shared" si="49"/>
        <v>144.52620107826411</v>
      </c>
      <c r="V184" s="32">
        <f t="shared" si="50"/>
        <v>999.99999999999795</v>
      </c>
      <c r="W184" s="100">
        <f>(cNES*L184+(cNES+cOSEX)*G184+(cNES+cEREX)*H184+(cNES+cHOEX)*I184+(cNES+cNES)*S184+(cNES+cOSEX)*N184+(cNES+cEREX)*O184+(cNES+cHOEX)*P184)/(1+cDR)^((cycle + 0.5)/('Life tables'!$I$2/2))</f>
        <v>134774.87558526761</v>
      </c>
      <c r="X184" s="107">
        <f>((L184+G184+H184+I184+N184+O184+P184+S184)/('Life tables'!$I$2/2))/(1+oDR)^(((cycle + 0.5)/('Life tables'!$I$2/2)))</f>
        <v>29.163910992906658</v>
      </c>
      <c r="Y184" s="31">
        <f>((uNES*L184+ uOCEX*G184+uEREX*H184+uHOEX*I184+uNES*S184+ uOCEX*N184+uEREX*O184+uHOEX*P184)/('Life tables'!$I$2/2))/(1+oDR)^(((cycle + 0.5)/('Life tables'!$I$2/2)))</f>
        <v>19.220469953252639</v>
      </c>
      <c r="Z184" s="100">
        <f t="shared" si="46"/>
        <v>200847.90697298411</v>
      </c>
      <c r="AA184" s="107">
        <f>((L184+G184+H184+I184+N184+O184+P184+S184)/('Life tables'!$I$2/2))</f>
        <v>32.293563676439447</v>
      </c>
      <c r="AB184" s="31">
        <f>((uNES*L184+ uOCEX*G184+uEREX*H184+uHOEX*I184+uNES*S184+ uOCEX*N184+uEREX*O184+uHOEX*P184)/('Life tables'!$I$2/2))</f>
        <v>21.283066954820406</v>
      </c>
    </row>
    <row r="185" spans="1:28" x14ac:dyDescent="0.25">
      <c r="A185" s="4">
        <v>179</v>
      </c>
      <c r="C185" s="105">
        <f>IF(male=0,VLOOKUP((($A$5:$A$1570/'Life tables'!$I$2)*2)+age,lifetable,13,1),IF(male=1,VLOOKUP((($A$5:$A$1570/'Life tables'!$I$2)*2)+age,lifetable,10,1),"error"))</f>
        <v>9.285312807338908E-5</v>
      </c>
      <c r="F185" s="96">
        <f t="shared" si="34"/>
        <v>148.90508036030397</v>
      </c>
      <c r="G185" s="96">
        <f t="shared" si="35"/>
        <v>14.957826963355753</v>
      </c>
      <c r="H185" s="96">
        <f t="shared" si="36"/>
        <v>0.85425398708321276</v>
      </c>
      <c r="I185" s="96">
        <f t="shared" si="37"/>
        <v>0.34229149360816014</v>
      </c>
      <c r="J185" s="96">
        <f t="shared" si="38"/>
        <v>1.5326286510965932E-2</v>
      </c>
      <c r="K185" s="96">
        <f t="shared" si="39"/>
        <v>0.35767550285059246</v>
      </c>
      <c r="L185" s="96">
        <f t="shared" si="47"/>
        <v>132.37770612689528</v>
      </c>
      <c r="M185" s="96">
        <f t="shared" si="40"/>
        <v>693.03495035180333</v>
      </c>
      <c r="N185" s="96">
        <f t="shared" si="41"/>
        <v>66.740767267452185</v>
      </c>
      <c r="O185" s="96">
        <f t="shared" si="42"/>
        <v>1.5930951966486122</v>
      </c>
      <c r="P185" s="96">
        <f t="shared" si="43"/>
        <v>1.5930951966486122</v>
      </c>
      <c r="Q185" s="96">
        <f t="shared" si="44"/>
        <v>7.0843399759806844E-2</v>
      </c>
      <c r="R185" s="96">
        <f t="shared" si="45"/>
        <v>0.1248813310696268</v>
      </c>
      <c r="S185" s="96">
        <f t="shared" si="48"/>
        <v>622.91226796022443</v>
      </c>
      <c r="T185" s="96">
        <f t="shared" si="49"/>
        <v>13.619937895897536</v>
      </c>
      <c r="U185" s="96">
        <f t="shared" si="49"/>
        <v>145.00875791218434</v>
      </c>
      <c r="V185" s="32">
        <f t="shared" si="50"/>
        <v>999.99999999999818</v>
      </c>
      <c r="W185" s="100">
        <f>(cNES*L185+(cNES+cOSEX)*G185+(cNES+cEREX)*H185+(cNES+cHOEX)*I185+(cNES+cNES)*S185+(cNES+cOSEX)*N185+(cNES+cEREX)*O185+(cNES+cHOEX)*P185)/(1+cDR)^((cycle + 0.5)/('Life tables'!$I$2/2))</f>
        <v>134387.44190478759</v>
      </c>
      <c r="X185" s="107">
        <f>((L185+G185+H185+I185+N185+O185+P185+S185)/('Life tables'!$I$2/2))/(1+oDR)^(((cycle + 0.5)/('Life tables'!$I$2/2)))</f>
        <v>29.127572287091137</v>
      </c>
      <c r="Y185" s="31">
        <f>((uNES*L185+ uOCEX*G185+uEREX*H185+uHOEX*I185+uNES*S185+ uOCEX*N185+uEREX*O185+uHOEX*P185)/('Life tables'!$I$2/2))/(1+oDR)^(((cycle + 0.5)/('Life tables'!$I$2/2)))</f>
        <v>19.196523620095267</v>
      </c>
      <c r="Z185" s="100">
        <f t="shared" si="46"/>
        <v>200718.63413208266</v>
      </c>
      <c r="AA185" s="107">
        <f>((L185+G185+H185+I185+N185+O185+P185+S185)/('Life tables'!$I$2/2))</f>
        <v>32.271749526471147</v>
      </c>
      <c r="AB185" s="31">
        <f>((uNES*L185+ uOCEX*G185+uEREX*H185+uHOEX*I185+uNES*S185+ uOCEX*N185+uEREX*O185+uHOEX*P185)/('Life tables'!$I$2/2))</f>
        <v>21.268693317130872</v>
      </c>
    </row>
    <row r="186" spans="1:28" x14ac:dyDescent="0.25">
      <c r="A186" s="4">
        <v>180</v>
      </c>
      <c r="C186" s="105">
        <f>IF(male=0,VLOOKUP((($A$5:$A$1570/'Life tables'!$I$2)*2)+age,lifetable,13,1),IF(male=1,VLOOKUP((($A$5:$A$1570/'Life tables'!$I$2)*2)+age,lifetable,10,1),"error"))</f>
        <v>9.285312807338908E-5</v>
      </c>
      <c r="F186" s="96">
        <f t="shared" si="34"/>
        <v>148.74156231630806</v>
      </c>
      <c r="G186" s="96">
        <f t="shared" si="35"/>
        <v>14.941401233611954</v>
      </c>
      <c r="H186" s="96">
        <f t="shared" si="36"/>
        <v>0.85331589994269641</v>
      </c>
      <c r="I186" s="96">
        <f t="shared" si="37"/>
        <v>0.34191561096281442</v>
      </c>
      <c r="J186" s="96">
        <f t="shared" si="38"/>
        <v>1.5309456162492061E-2</v>
      </c>
      <c r="K186" s="96">
        <f t="shared" si="39"/>
        <v>0.35728272646935777</v>
      </c>
      <c r="L186" s="96">
        <f t="shared" si="47"/>
        <v>132.23233738915874</v>
      </c>
      <c r="M186" s="96">
        <f t="shared" si="40"/>
        <v>692.62974187560815</v>
      </c>
      <c r="N186" s="96">
        <f t="shared" si="41"/>
        <v>66.701744813258756</v>
      </c>
      <c r="O186" s="96">
        <f t="shared" si="42"/>
        <v>1.5921637347118944</v>
      </c>
      <c r="P186" s="96">
        <f t="shared" si="43"/>
        <v>1.5921637347118944</v>
      </c>
      <c r="Q186" s="96">
        <f t="shared" si="44"/>
        <v>7.0801978550024305E-2</v>
      </c>
      <c r="R186" s="96">
        <f t="shared" si="45"/>
        <v>0.12480831458778521</v>
      </c>
      <c r="S186" s="96">
        <f t="shared" si="48"/>
        <v>622.54805929978784</v>
      </c>
      <c r="T186" s="96">
        <f t="shared" si="49"/>
        <v>13.706049330610051</v>
      </c>
      <c r="U186" s="96">
        <f t="shared" si="49"/>
        <v>145.49084895324148</v>
      </c>
      <c r="V186" s="32">
        <f t="shared" si="50"/>
        <v>999.99999999999818</v>
      </c>
      <c r="W186" s="100">
        <f>(cNES*L186+(cNES+cOSEX)*G186+(cNES+cEREX)*H186+(cNES+cHOEX)*I186+(cNES+cNES)*S186+(cNES+cOSEX)*N186+(cNES+cEREX)*O186+(cNES+cHOEX)*P186)/(1+cDR)^((cycle + 0.5)/('Life tables'!$I$2/2))</f>
        <v>134001.00461545438</v>
      </c>
      <c r="X186" s="107">
        <f>((L186+G186+H186+I186+N186+O186+P186+S186)/('Life tables'!$I$2/2))/(1+oDR)^(((cycle + 0.5)/('Life tables'!$I$2/2)))</f>
        <v>29.091283699391226</v>
      </c>
      <c r="Y186" s="31">
        <f>((uNES*L186+ uOCEX*G186+uEREX*H186+uHOEX*I186+uNES*S186+ uOCEX*N186+uEREX*O186+uHOEX*P186)/('Life tables'!$I$2/2))/(1+oDR)^(((cycle + 0.5)/('Life tables'!$I$2/2)))</f>
        <v>19.17261022304212</v>
      </c>
      <c r="Z186" s="100">
        <f t="shared" si="46"/>
        <v>200589.26882587082</v>
      </c>
      <c r="AA186" s="107">
        <f>((L186+G186+H186+I186+N186+O186+P186+S186)/('Life tables'!$I$2/2))</f>
        <v>32.249955476820297</v>
      </c>
      <c r="AB186" s="31">
        <f>((uNES*L186+ uOCEX*G186+uEREX*H186+uHOEX*I186+uNES*S186+ uOCEX*N186+uEREX*O186+uHOEX*P186)/('Life tables'!$I$2/2))</f>
        <v>21.25433282548742</v>
      </c>
    </row>
    <row r="187" spans="1:28" x14ac:dyDescent="0.25">
      <c r="A187" s="4">
        <v>181</v>
      </c>
      <c r="C187" s="105">
        <f>IF(male=0,VLOOKUP((($A$5:$A$1570/'Life tables'!$I$2)*2)+age,lifetable,13,1),IF(male=1,VLOOKUP((($A$5:$A$1570/'Life tables'!$I$2)*2)+age,lifetable,10,1),"error"))</f>
        <v>9.285312807338908E-5</v>
      </c>
      <c r="F187" s="96">
        <f t="shared" si="34"/>
        <v>148.58027583289979</v>
      </c>
      <c r="G187" s="96">
        <f t="shared" si="35"/>
        <v>14.92519966879958</v>
      </c>
      <c r="H187" s="96">
        <f t="shared" si="36"/>
        <v>0.85239061504858293</v>
      </c>
      <c r="I187" s="96">
        <f t="shared" si="37"/>
        <v>0.34154485805652646</v>
      </c>
      <c r="J187" s="96">
        <f t="shared" si="38"/>
        <v>1.5292855500855265E-2</v>
      </c>
      <c r="K187" s="96">
        <f t="shared" si="39"/>
        <v>0.35689531037907746</v>
      </c>
      <c r="L187" s="96">
        <f t="shared" si="47"/>
        <v>132.08895252511516</v>
      </c>
      <c r="M187" s="96">
        <f t="shared" si="40"/>
        <v>692.22282588324686</v>
      </c>
      <c r="N187" s="96">
        <f t="shared" si="41"/>
        <v>66.662557921558999</v>
      </c>
      <c r="O187" s="96">
        <f t="shared" si="42"/>
        <v>1.5912283476689448</v>
      </c>
      <c r="P187" s="96">
        <f t="shared" si="43"/>
        <v>1.5912283476689448</v>
      </c>
      <c r="Q187" s="96">
        <f t="shared" si="44"/>
        <v>7.0760382794570878E-2</v>
      </c>
      <c r="R187" s="96">
        <f t="shared" si="45"/>
        <v>0.12473499042031891</v>
      </c>
      <c r="S187" s="96">
        <f t="shared" si="48"/>
        <v>622.18231589313507</v>
      </c>
      <c r="T187" s="96">
        <f t="shared" si="49"/>
        <v>13.792102568905477</v>
      </c>
      <c r="U187" s="96">
        <f t="shared" si="49"/>
        <v>145.97247925404088</v>
      </c>
      <c r="V187" s="32">
        <f t="shared" si="50"/>
        <v>999.99999999999807</v>
      </c>
      <c r="W187" s="100">
        <f>(cNES*L187+(cNES+cOSEX)*G187+(cNES+cEREX)*H187+(cNES+cHOEX)*I187+(cNES+cNES)*S187+(cNES+cOSEX)*N187+(cNES+cEREX)*O187+(cNES+cHOEX)*P187)/(1+cDR)^((cycle + 0.5)/('Life tables'!$I$2/2))</f>
        <v>133615.56535648269</v>
      </c>
      <c r="X187" s="107">
        <f>((L187+G187+H187+I187+N187+O187+P187+S187)/('Life tables'!$I$2/2))/(1+oDR)^(((cycle + 0.5)/('Life tables'!$I$2/2)))</f>
        <v>29.055044997449897</v>
      </c>
      <c r="Y187" s="31">
        <f>((uNES*L187+ uOCEX*G187+uEREX*H187+uHOEX*I187+uNES*S187+ uOCEX*N187+uEREX*O187+uHOEX*P187)/('Life tables'!$I$2/2))/(1+oDR)^(((cycle + 0.5)/('Life tables'!$I$2/2)))</f>
        <v>19.148729612153872</v>
      </c>
      <c r="Z187" s="100">
        <f t="shared" si="46"/>
        <v>200459.81708424969</v>
      </c>
      <c r="AA187" s="107">
        <f>((L187+G187+H187+I187+N187+O187+P187+S187)/('Life tables'!$I$2/2))</f>
        <v>32.228181331573495</v>
      </c>
      <c r="AB187" s="31">
        <f>((uNES*L187+ uOCEX*G187+uEREX*H187+uHOEX*I187+uNES*S187+ uOCEX*N187+uEREX*O187+uHOEX*P187)/('Life tables'!$I$2/2))</f>
        <v>21.239985354141773</v>
      </c>
    </row>
    <row r="188" spans="1:28" x14ac:dyDescent="0.25">
      <c r="A188" s="4">
        <v>182</v>
      </c>
      <c r="C188" s="105">
        <f>IF(male=0,VLOOKUP((($A$5:$A$1570/'Life tables'!$I$2)*2)+age,lifetable,13,1),IF(male=1,VLOOKUP((($A$5:$A$1570/'Life tables'!$I$2)*2)+age,lifetable,10,1),"error"))</f>
        <v>9.285312807338908E-5</v>
      </c>
      <c r="F188" s="96">
        <f t="shared" si="34"/>
        <v>148.4211487195858</v>
      </c>
      <c r="G188" s="96">
        <f t="shared" si="35"/>
        <v>14.909215017232491</v>
      </c>
      <c r="H188" s="96">
        <f t="shared" si="36"/>
        <v>0.8514777182510217</v>
      </c>
      <c r="I188" s="96">
        <f t="shared" si="37"/>
        <v>0.34117906894336791</v>
      </c>
      <c r="J188" s="96">
        <f t="shared" si="38"/>
        <v>1.5276477095736971E-2</v>
      </c>
      <c r="K188" s="96">
        <f t="shared" si="39"/>
        <v>0.35651308117552027</v>
      </c>
      <c r="L188" s="96">
        <f t="shared" si="47"/>
        <v>131.94748735688768</v>
      </c>
      <c r="M188" s="96">
        <f t="shared" si="40"/>
        <v>691.81426945746591</v>
      </c>
      <c r="N188" s="96">
        <f t="shared" si="41"/>
        <v>66.623213052566712</v>
      </c>
      <c r="O188" s="96">
        <f t="shared" si="42"/>
        <v>1.5902891897243978</v>
      </c>
      <c r="P188" s="96">
        <f t="shared" si="43"/>
        <v>1.5902891897243978</v>
      </c>
      <c r="Q188" s="96">
        <f t="shared" si="44"/>
        <v>7.0718619350777265E-2</v>
      </c>
      <c r="R188" s="96">
        <f t="shared" si="45"/>
        <v>0.12466137065519355</v>
      </c>
      <c r="S188" s="96">
        <f t="shared" si="48"/>
        <v>621.81509803544441</v>
      </c>
      <c r="T188" s="96">
        <f t="shared" si="49"/>
        <v>13.878097665351991</v>
      </c>
      <c r="U188" s="96">
        <f t="shared" si="49"/>
        <v>146.4536537058716</v>
      </c>
      <c r="V188" s="32">
        <f t="shared" si="50"/>
        <v>999.99999999999807</v>
      </c>
      <c r="W188" s="100">
        <f>(cNES*L188+(cNES+cOSEX)*G188+(cNES+cEREX)*H188+(cNES+cHOEX)*I188+(cNES+cNES)*S188+(cNES+cOSEX)*N188+(cNES+cEREX)*O188+(cNES+cHOEX)*P188)/(1+cDR)^((cycle + 0.5)/('Life tables'!$I$2/2))</f>
        <v>133231.12560162909</v>
      </c>
      <c r="X188" s="107">
        <f>((L188+G188+H188+I188+N188+O188+P188+S188)/('Life tables'!$I$2/2))/(1+oDR)^(((cycle + 0.5)/('Life tables'!$I$2/2)))</f>
        <v>29.018855954961548</v>
      </c>
      <c r="Y188" s="31">
        <f>((uNES*L188+ uOCEX*G188+uEREX*H188+uHOEX*I188+uNES*S188+ uOCEX*N188+uEREX*O188+uHOEX*P188)/('Life tables'!$I$2/2))/(1+oDR)^(((cycle + 0.5)/('Life tables'!$I$2/2)))</f>
        <v>19.124881641371122</v>
      </c>
      <c r="Z188" s="100">
        <f t="shared" si="46"/>
        <v>200330.28473425086</v>
      </c>
      <c r="AA188" s="107">
        <f>((L188+G188+H188+I188+N188+O188+P188+S188)/('Life tables'!$I$2/2))</f>
        <v>32.206426901026774</v>
      </c>
      <c r="AB188" s="31">
        <f>((uNES*L188+ uOCEX*G188+uEREX*H188+uHOEX*I188+uNES*S188+ uOCEX*N188+uEREX*O188+uHOEX*P188)/('Life tables'!$I$2/2))</f>
        <v>21.225650781325715</v>
      </c>
    </row>
    <row r="189" spans="1:28" x14ac:dyDescent="0.25">
      <c r="A189" s="4">
        <v>183</v>
      </c>
      <c r="C189" s="105">
        <f>IF(male=0,VLOOKUP((($A$5:$A$1570/'Life tables'!$I$2)*2)+age,lifetable,13,1),IF(male=1,VLOOKUP((($A$5:$A$1570/'Life tables'!$I$2)*2)+age,lifetable,10,1),"error"))</f>
        <v>1.0096596056652363E-4</v>
      </c>
      <c r="F189" s="96">
        <f t="shared" si="34"/>
        <v>148.26411118952515</v>
      </c>
      <c r="G189" s="96">
        <f t="shared" si="35"/>
        <v>14.893440268676455</v>
      </c>
      <c r="H189" s="96">
        <f t="shared" si="36"/>
        <v>0.8505768091896827</v>
      </c>
      <c r="I189" s="96">
        <f t="shared" si="37"/>
        <v>0.34081808320274082</v>
      </c>
      <c r="J189" s="96">
        <f t="shared" si="38"/>
        <v>1.6593649236383783E-2</v>
      </c>
      <c r="K189" s="96">
        <f t="shared" si="39"/>
        <v>0.35613587122811652</v>
      </c>
      <c r="L189" s="96">
        <f t="shared" si="47"/>
        <v>131.80654650799178</v>
      </c>
      <c r="M189" s="96">
        <f t="shared" si="40"/>
        <v>691.40413743924944</v>
      </c>
      <c r="N189" s="96">
        <f t="shared" si="41"/>
        <v>66.58371645060916</v>
      </c>
      <c r="O189" s="96">
        <f t="shared" si="42"/>
        <v>1.5893464099296981</v>
      </c>
      <c r="P189" s="96">
        <f t="shared" si="43"/>
        <v>1.5893464099296981</v>
      </c>
      <c r="Q189" s="96">
        <f t="shared" si="44"/>
        <v>7.6851911539650347E-2</v>
      </c>
      <c r="R189" s="96">
        <f t="shared" si="45"/>
        <v>0.12458746697642072</v>
      </c>
      <c r="S189" s="96">
        <f t="shared" si="48"/>
        <v>621.44028879026484</v>
      </c>
      <c r="T189" s="96">
        <f t="shared" si="49"/>
        <v>13.971543226128025</v>
      </c>
      <c r="U189" s="96">
        <f t="shared" si="49"/>
        <v>146.93437704407614</v>
      </c>
      <c r="V189" s="32">
        <f t="shared" si="50"/>
        <v>999.99999999999818</v>
      </c>
      <c r="W189" s="100">
        <f>(cNES*L189+(cNES+cOSEX)*G189+(cNES+cEREX)*H189+(cNES+cHOEX)*I189+(cNES+cNES)*S189+(cNES+cOSEX)*N189+(cNES+cEREX)*O189+(cNES+cHOEX)*P189)/(1+cDR)^((cycle + 0.5)/('Life tables'!$I$2/2))</f>
        <v>132846.66133209542</v>
      </c>
      <c r="X189" s="107">
        <f>((L189+G189+H189+I189+N189+O189+P189+S189)/('Life tables'!$I$2/2))/(1+oDR)^(((cycle + 0.5)/('Life tables'!$I$2/2)))</f>
        <v>28.982457004757748</v>
      </c>
      <c r="Y189" s="31">
        <f>((uNES*L189+ uOCEX*G189+uEREX*H189+uHOEX*I189+uNES*S189+ uOCEX*N189+uEREX*O189+uHOEX*P189)/('Life tables'!$I$2/2))/(1+oDR)^(((cycle + 0.5)/('Life tables'!$I$2/2)))</f>
        <v>19.100892406087794</v>
      </c>
      <c r="Z189" s="100">
        <f t="shared" si="46"/>
        <v>200199.13223561729</v>
      </c>
      <c r="AA189" s="107">
        <f>((L189+G189+H189+I189+N189+O189+P189+S189)/('Life tables'!$I$2/2))</f>
        <v>32.184404002454571</v>
      </c>
      <c r="AB189" s="31">
        <f>((uNES*L189+ uOCEX*G189+uEREX*H189+uHOEX*I189+uNES*S189+ uOCEX*N189+uEREX*O189+uHOEX*P189)/('Life tables'!$I$2/2))</f>
        <v>21.211136029772383</v>
      </c>
    </row>
    <row r="190" spans="1:28" x14ac:dyDescent="0.25">
      <c r="A190" s="4">
        <v>184</v>
      </c>
      <c r="C190" s="105">
        <f>IF(male=0,VLOOKUP((($A$5:$A$1570/'Life tables'!$I$2)*2)+age,lifetable,13,1),IF(male=1,VLOOKUP((($A$5:$A$1570/'Life tables'!$I$2)*2)+age,lifetable,10,1),"error"))</f>
        <v>1.0096596056652363E-4</v>
      </c>
      <c r="F190" s="96">
        <f t="shared" si="34"/>
        <v>148.10776081861684</v>
      </c>
      <c r="G190" s="96">
        <f t="shared" si="35"/>
        <v>14.877734546695418</v>
      </c>
      <c r="H190" s="96">
        <f t="shared" si="36"/>
        <v>0.84967984229367632</v>
      </c>
      <c r="I190" s="96">
        <f t="shared" si="37"/>
        <v>0.34045867705047994</v>
      </c>
      <c r="J190" s="96">
        <f t="shared" si="38"/>
        <v>1.6576150576782238E-2</v>
      </c>
      <c r="K190" s="96">
        <f t="shared" si="39"/>
        <v>0.35576031186237705</v>
      </c>
      <c r="L190" s="96">
        <f t="shared" si="47"/>
        <v>131.66755129013811</v>
      </c>
      <c r="M190" s="96">
        <f t="shared" si="40"/>
        <v>690.98631891117714</v>
      </c>
      <c r="N190" s="96">
        <f t="shared" si="41"/>
        <v>66.543479621098683</v>
      </c>
      <c r="O190" s="96">
        <f t="shared" si="42"/>
        <v>1.5883859609800384</v>
      </c>
      <c r="P190" s="96">
        <f t="shared" si="43"/>
        <v>1.5883859609800384</v>
      </c>
      <c r="Q190" s="96">
        <f t="shared" si="44"/>
        <v>7.6805469595177797E-2</v>
      </c>
      <c r="R190" s="96">
        <f t="shared" si="45"/>
        <v>0.12451217822813358</v>
      </c>
      <c r="S190" s="96">
        <f t="shared" si="48"/>
        <v>621.06474972029514</v>
      </c>
      <c r="T190" s="96">
        <f t="shared" si="49"/>
        <v>14.064924846299986</v>
      </c>
      <c r="U190" s="96">
        <f t="shared" si="49"/>
        <v>147.41464953416664</v>
      </c>
      <c r="V190" s="32">
        <f t="shared" si="50"/>
        <v>999.99999999999818</v>
      </c>
      <c r="W190" s="100">
        <f>(cNES*L190+(cNES+cOSEX)*G190+(cNES+cEREX)*H190+(cNES+cHOEX)*I190+(cNES+cNES)*S190+(cNES+cOSEX)*N190+(cNES+cEREX)*O190+(cNES+cHOEX)*P190)/(1+cDR)^((cycle + 0.5)/('Life tables'!$I$2/2))</f>
        <v>132463.04261614403</v>
      </c>
      <c r="X190" s="107">
        <f>((L190+G190+H190+I190+N190+O190+P190+S190)/('Life tables'!$I$2/2))/(1+oDR)^(((cycle + 0.5)/('Life tables'!$I$2/2)))</f>
        <v>28.946107927854285</v>
      </c>
      <c r="Y190" s="31">
        <f>((uNES*L190+ uOCEX*G190+uEREX*H190+uHOEX*I190+uNES*S190+ uOCEX*N190+uEREX*O190+uHOEX*P190)/('Life tables'!$I$2/2))/(1+oDR)^(((cycle + 0.5)/('Life tables'!$I$2/2)))</f>
        <v>19.076938801434014</v>
      </c>
      <c r="Z190" s="100">
        <f t="shared" si="46"/>
        <v>200067.66702556028</v>
      </c>
      <c r="AA190" s="107">
        <f>((L190+G190+H190+I190+N190+O190+P190+S190)/('Life tables'!$I$2/2))</f>
        <v>32.162400849186817</v>
      </c>
      <c r="AB190" s="31">
        <f>((uNES*L190+ uOCEX*G190+uEREX*H190+uHOEX*I190+uNES*S190+ uOCEX*N190+uEREX*O190+uHOEX*P190)/('Life tables'!$I$2/2))</f>
        <v>21.196637359204658</v>
      </c>
    </row>
    <row r="191" spans="1:28" x14ac:dyDescent="0.25">
      <c r="A191" s="4">
        <v>185</v>
      </c>
      <c r="C191" s="105">
        <f>IF(male=0,VLOOKUP((($A$5:$A$1570/'Life tables'!$I$2)*2)+age,lifetable,13,1),IF(male=1,VLOOKUP((($A$5:$A$1570/'Life tables'!$I$2)*2)+age,lifetable,10,1),"error"))</f>
        <v>1.0096596056652363E-4</v>
      </c>
      <c r="F191" s="96">
        <f t="shared" si="34"/>
        <v>147.95337043660035</v>
      </c>
      <c r="G191" s="96">
        <f t="shared" si="35"/>
        <v>14.862225709700594</v>
      </c>
      <c r="H191" s="96">
        <f t="shared" si="36"/>
        <v>0.84879411966362395</v>
      </c>
      <c r="I191" s="96">
        <f t="shared" si="37"/>
        <v>0.34010377636924538</v>
      </c>
      <c r="J191" s="96">
        <f t="shared" si="38"/>
        <v>1.6558871278210936E-2</v>
      </c>
      <c r="K191" s="96">
        <f t="shared" si="39"/>
        <v>0.35538946046234804</v>
      </c>
      <c r="L191" s="96">
        <f t="shared" si="47"/>
        <v>131.53029849912633</v>
      </c>
      <c r="M191" s="96">
        <f t="shared" si="40"/>
        <v>690.56705518293131</v>
      </c>
      <c r="N191" s="96">
        <f t="shared" si="41"/>
        <v>66.503103615680288</v>
      </c>
      <c r="O191" s="96">
        <f t="shared" si="42"/>
        <v>1.5874221899158831</v>
      </c>
      <c r="P191" s="96">
        <f t="shared" si="43"/>
        <v>1.5874221899158831</v>
      </c>
      <c r="Q191" s="96">
        <f t="shared" si="44"/>
        <v>7.6758867011811338E-2</v>
      </c>
      <c r="R191" s="96">
        <f t="shared" si="45"/>
        <v>0.12443662906221348</v>
      </c>
      <c r="S191" s="96">
        <f t="shared" si="48"/>
        <v>620.68791169134522</v>
      </c>
      <c r="T191" s="96">
        <f t="shared" si="49"/>
        <v>14.158242584590008</v>
      </c>
      <c r="U191" s="96">
        <f t="shared" si="49"/>
        <v>147.89447562369119</v>
      </c>
      <c r="V191" s="32">
        <f t="shared" si="50"/>
        <v>999.99999999999818</v>
      </c>
      <c r="W191" s="100">
        <f>(cNES*L191+(cNES+cOSEX)*G191+(cNES+cEREX)*H191+(cNES+cHOEX)*I191+(cNES+cNES)*S191+(cNES+cOSEX)*N191+(cNES+cEREX)*O191+(cNES+cHOEX)*P191)/(1+cDR)^((cycle + 0.5)/('Life tables'!$I$2/2))</f>
        <v>132080.43370274804</v>
      </c>
      <c r="X191" s="107">
        <f>((L191+G191+H191+I191+N191+O191+P191+S191)/('Life tables'!$I$2/2))/(1+oDR)^(((cycle + 0.5)/('Life tables'!$I$2/2)))</f>
        <v>28.909808513553724</v>
      </c>
      <c r="Y191" s="31">
        <f>((uNES*L191+ uOCEX*G191+uEREX*H191+uHOEX*I191+uNES*S191+ uOCEX*N191+uEREX*O191+uHOEX*P191)/('Life tables'!$I$2/2))/(1+oDR)^(((cycle + 0.5)/('Life tables'!$I$2/2)))</f>
        <v>19.053017847552528</v>
      </c>
      <c r="Z191" s="100">
        <f t="shared" si="46"/>
        <v>199936.13984987792</v>
      </c>
      <c r="AA191" s="107">
        <f>((L191+G191+H191+I191+N191+O191+P191+S191)/('Life tables'!$I$2/2))</f>
        <v>32.140417268380432</v>
      </c>
      <c r="AB191" s="31">
        <f>((uNES*L191+ uOCEX*G191+uEREX*H191+uHOEX*I191+uNES*S191+ uOCEX*N191+uEREX*O191+uHOEX*P191)/('Life tables'!$I$2/2))</f>
        <v>21.182151502495799</v>
      </c>
    </row>
    <row r="192" spans="1:28" x14ac:dyDescent="0.25">
      <c r="A192" s="4">
        <v>186</v>
      </c>
      <c r="C192" s="105">
        <f>IF(male=0,VLOOKUP((($A$5:$A$1570/'Life tables'!$I$2)*2)+age,lifetable,13,1),IF(male=1,VLOOKUP((($A$5:$A$1570/'Life tables'!$I$2)*2)+age,lifetable,10,1),"error"))</f>
        <v>1.0096596056652363E-4</v>
      </c>
      <c r="F192" s="96">
        <f t="shared" si="34"/>
        <v>147.80087693555285</v>
      </c>
      <c r="G192" s="96">
        <f t="shared" si="35"/>
        <v>14.846907418369058</v>
      </c>
      <c r="H192" s="96">
        <f t="shared" si="36"/>
        <v>0.84791927925550026</v>
      </c>
      <c r="I192" s="96">
        <f t="shared" si="37"/>
        <v>0.33975323609142016</v>
      </c>
      <c r="J192" s="96">
        <f t="shared" si="38"/>
        <v>1.6541804277660978E-2</v>
      </c>
      <c r="K192" s="96">
        <f t="shared" si="39"/>
        <v>0.35502316544046814</v>
      </c>
      <c r="L192" s="96">
        <f t="shared" si="47"/>
        <v>131.39473203211875</v>
      </c>
      <c r="M192" s="96">
        <f t="shared" si="40"/>
        <v>690.14640485616417</v>
      </c>
      <c r="N192" s="96">
        <f t="shared" si="41"/>
        <v>66.462594077820057</v>
      </c>
      <c r="O192" s="96">
        <f t="shared" si="42"/>
        <v>1.5864552314461822</v>
      </c>
      <c r="P192" s="96">
        <f t="shared" si="43"/>
        <v>1.5864552314461822</v>
      </c>
      <c r="Q192" s="96">
        <f t="shared" si="44"/>
        <v>7.6712110303323047E-2</v>
      </c>
      <c r="R192" s="96">
        <f t="shared" si="45"/>
        <v>0.12436083003837653</v>
      </c>
      <c r="S192" s="96">
        <f t="shared" si="48"/>
        <v>620.3098273751101</v>
      </c>
      <c r="T192" s="96">
        <f t="shared" si="49"/>
        <v>14.251496499170992</v>
      </c>
      <c r="U192" s="96">
        <f t="shared" si="49"/>
        <v>148.37385961917005</v>
      </c>
      <c r="V192" s="32">
        <f t="shared" si="50"/>
        <v>999.99999999999829</v>
      </c>
      <c r="W192" s="100">
        <f>(cNES*L192+(cNES+cOSEX)*G192+(cNES+cEREX)*H192+(cNES+cHOEX)*I192+(cNES+cNES)*S192+(cNES+cOSEX)*N192+(cNES+cEREX)*O192+(cNES+cHOEX)*P192)/(1+cDR)^((cycle + 0.5)/('Life tables'!$I$2/2))</f>
        <v>131698.83543712628</v>
      </c>
      <c r="X192" s="107">
        <f>((L192+G192+H192+I192+N192+O192+P192+S192)/('Life tables'!$I$2/2))/(1+oDR)^(((cycle + 0.5)/('Life tables'!$I$2/2)))</f>
        <v>28.873558556447971</v>
      </c>
      <c r="Y192" s="31">
        <f>((uNES*L192+ uOCEX*G192+uEREX*H192+uHOEX*I192+uNES*S192+ uOCEX*N192+uEREX*O192+uHOEX*P192)/('Life tables'!$I$2/2))/(1+oDR)^(((cycle + 0.5)/('Life tables'!$I$2/2)))</f>
        <v>19.029129411761495</v>
      </c>
      <c r="Z192" s="100">
        <f t="shared" si="46"/>
        <v>199804.55579189662</v>
      </c>
      <c r="AA192" s="107">
        <f>((L192+G192+H192+I192+N192+O192+P192+S192)/('Life tables'!$I$2/2))</f>
        <v>32.118453092622666</v>
      </c>
      <c r="AB192" s="31">
        <f>((uNES*L192+ uOCEX*G192+uEREX*H192+uHOEX*I192+uNES*S192+ uOCEX*N192+uEREX*O192+uHOEX*P192)/('Life tables'!$I$2/2))</f>
        <v>21.167678352158617</v>
      </c>
    </row>
    <row r="193" spans="1:28" x14ac:dyDescent="0.25">
      <c r="A193" s="4">
        <v>187</v>
      </c>
      <c r="C193" s="105">
        <f>IF(male=0,VLOOKUP((($A$5:$A$1570/'Life tables'!$I$2)*2)+age,lifetable,13,1),IF(male=1,VLOOKUP((($A$5:$A$1570/'Life tables'!$I$2)*2)+age,lifetable,10,1),"error"))</f>
        <v>1.0096596056652363E-4</v>
      </c>
      <c r="F193" s="96">
        <f t="shared" si="34"/>
        <v>147.65021930910373</v>
      </c>
      <c r="G193" s="96">
        <f t="shared" si="35"/>
        <v>14.831773544483205</v>
      </c>
      <c r="H193" s="96">
        <f t="shared" si="36"/>
        <v>0.84705497108168082</v>
      </c>
      <c r="I193" s="96">
        <f t="shared" si="37"/>
        <v>0.33940691598027323</v>
      </c>
      <c r="J193" s="96">
        <f t="shared" si="38"/>
        <v>1.6524942747328211E-2</v>
      </c>
      <c r="K193" s="96">
        <f t="shared" si="39"/>
        <v>0.35466128025718174</v>
      </c>
      <c r="L193" s="96">
        <f t="shared" si="47"/>
        <v>131.26079765455407</v>
      </c>
      <c r="M193" s="96">
        <f t="shared" si="40"/>
        <v>689.72442457255352</v>
      </c>
      <c r="N193" s="96">
        <f t="shared" si="41"/>
        <v>66.421956462234277</v>
      </c>
      <c r="O193" s="96">
        <f t="shared" si="42"/>
        <v>1.5854852157744483</v>
      </c>
      <c r="P193" s="96">
        <f t="shared" si="43"/>
        <v>1.5854852157744483</v>
      </c>
      <c r="Q193" s="96">
        <f t="shared" si="44"/>
        <v>7.6665205765627312E-2</v>
      </c>
      <c r="R193" s="96">
        <f t="shared" si="45"/>
        <v>0.12428479136316153</v>
      </c>
      <c r="S193" s="96">
        <f t="shared" si="48"/>
        <v>619.93054768164154</v>
      </c>
      <c r="T193" s="96">
        <f t="shared" si="49"/>
        <v>14.344686647683947</v>
      </c>
      <c r="U193" s="96">
        <f t="shared" si="49"/>
        <v>148.8528056907904</v>
      </c>
      <c r="V193" s="32">
        <f t="shared" si="50"/>
        <v>999.99999999999829</v>
      </c>
      <c r="W193" s="100">
        <f>(cNES*L193+(cNES+cOSEX)*G193+(cNES+cEREX)*H193+(cNES+cHOEX)*I193+(cNES+cNES)*S193+(cNES+cOSEX)*N193+(cNES+cEREX)*O193+(cNES+cHOEX)*P193)/(1+cDR)^((cycle + 0.5)/('Life tables'!$I$2/2))</f>
        <v>131318.24852776926</v>
      </c>
      <c r="X193" s="107">
        <f>((L193+G193+H193+I193+N193+O193+P193+S193)/('Life tables'!$I$2/2))/(1+oDR)^(((cycle + 0.5)/('Life tables'!$I$2/2)))</f>
        <v>28.837357856241415</v>
      </c>
      <c r="Y193" s="31">
        <f>((uNES*L193+ uOCEX*G193+uEREX*H193+uHOEX*I193+uNES*S193+ uOCEX*N193+uEREX*O193+uHOEX*P193)/('Life tables'!$I$2/2))/(1+oDR)^(((cycle + 0.5)/('Life tables'!$I$2/2)))</f>
        <v>19.005273364657299</v>
      </c>
      <c r="Z193" s="100">
        <f t="shared" si="46"/>
        <v>199672.91976349216</v>
      </c>
      <c r="AA193" s="107">
        <f>((L193+G193+H193+I193+N193+O193+P193+S193)/('Life tables'!$I$2/2))</f>
        <v>32.096508159750378</v>
      </c>
      <c r="AB193" s="31">
        <f>((uNES*L193+ uOCEX*G193+uEREX*H193+uHOEX*I193+uNES*S193+ uOCEX*N193+uEREX*O193+uHOEX*P193)/('Life tables'!$I$2/2))</f>
        <v>21.153217804070891</v>
      </c>
    </row>
    <row r="194" spans="1:28" x14ac:dyDescent="0.25">
      <c r="A194" s="4">
        <v>188</v>
      </c>
      <c r="C194" s="105">
        <f>IF(male=0,VLOOKUP((($A$5:$A$1570/'Life tables'!$I$2)*2)+age,lifetable,13,1),IF(male=1,VLOOKUP((($A$5:$A$1570/'Life tables'!$I$2)*2)+age,lifetable,10,1),"error"))</f>
        <v>1.0096596056652363E-4</v>
      </c>
      <c r="F194" s="96">
        <f t="shared" si="34"/>
        <v>147.50133858240204</v>
      </c>
      <c r="G194" s="96">
        <f t="shared" si="35"/>
        <v>14.816818163895826</v>
      </c>
      <c r="H194" s="96">
        <f t="shared" si="36"/>
        <v>0.84620085680917223</v>
      </c>
      <c r="I194" s="96">
        <f t="shared" si="37"/>
        <v>0.33906468046897381</v>
      </c>
      <c r="J194" s="96">
        <f t="shared" si="38"/>
        <v>1.6508280086775195E-2</v>
      </c>
      <c r="K194" s="96">
        <f t="shared" si="39"/>
        <v>0.35430366325271861</v>
      </c>
      <c r="L194" s="96">
        <f t="shared" si="47"/>
        <v>131.12844293788856</v>
      </c>
      <c r="M194" s="96">
        <f t="shared" si="40"/>
        <v>689.30116907912213</v>
      </c>
      <c r="N194" s="96">
        <f t="shared" si="41"/>
        <v>66.381196041179848</v>
      </c>
      <c r="O194" s="96">
        <f t="shared" si="42"/>
        <v>1.5845122687489075</v>
      </c>
      <c r="P194" s="96">
        <f t="shared" si="43"/>
        <v>1.5845122687489075</v>
      </c>
      <c r="Q194" s="96">
        <f t="shared" si="44"/>
        <v>7.6618159484041062E-2</v>
      </c>
      <c r="R194" s="96">
        <f t="shared" si="45"/>
        <v>0.12420852290170024</v>
      </c>
      <c r="S194" s="96">
        <f t="shared" si="48"/>
        <v>619.55012181805876</v>
      </c>
      <c r="T194" s="96">
        <f t="shared" si="49"/>
        <v>14.437813087254764</v>
      </c>
      <c r="U194" s="96">
        <f t="shared" si="49"/>
        <v>149.33131787694484</v>
      </c>
      <c r="V194" s="32">
        <f t="shared" si="50"/>
        <v>999.99999999999852</v>
      </c>
      <c r="W194" s="100">
        <f>(cNES*L194+(cNES+cOSEX)*G194+(cNES+cEREX)*H194+(cNES+cHOEX)*I194+(cNES+cNES)*S194+(cNES+cOSEX)*N194+(cNES+cEREX)*O194+(cNES+cHOEX)*P194)/(1+cDR)^((cycle + 0.5)/('Life tables'!$I$2/2))</f>
        <v>130938.67355160105</v>
      </c>
      <c r="X194" s="107">
        <f>((L194+G194+H194+I194+N194+O194+P194+S194)/('Life tables'!$I$2/2))/(1+oDR)^(((cycle + 0.5)/('Life tables'!$I$2/2)))</f>
        <v>28.801206217580045</v>
      </c>
      <c r="Y194" s="31">
        <f>((uNES*L194+ uOCEX*G194+uEREX*H194+uHOEX*I194+uNES*S194+ uOCEX*N194+uEREX*O194+uHOEX*P194)/('Life tables'!$I$2/2))/(1+oDR)^(((cycle + 0.5)/('Life tables'!$I$2/2)))</f>
        <v>18.981449580004917</v>
      </c>
      <c r="Z194" s="100">
        <f t="shared" si="46"/>
        <v>199541.2365108043</v>
      </c>
      <c r="AA194" s="107">
        <f>((L194+G194+H194+I194+N194+O194+P194+S194)/('Life tables'!$I$2/2))</f>
        <v>32.074582312675318</v>
      </c>
      <c r="AB194" s="31">
        <f>((uNES*L194+ uOCEX*G194+uEREX*H194+uHOEX*I194+uNES*S194+ uOCEX*N194+uEREX*O194+uHOEX*P194)/('Life tables'!$I$2/2))</f>
        <v>21.138769757363271</v>
      </c>
    </row>
    <row r="195" spans="1:28" x14ac:dyDescent="0.25">
      <c r="A195" s="4">
        <v>189</v>
      </c>
      <c r="C195" s="105">
        <f>IF(male=0,VLOOKUP((($A$5:$A$1570/'Life tables'!$I$2)*2)+age,lifetable,13,1),IF(male=1,VLOOKUP((($A$5:$A$1570/'Life tables'!$I$2)*2)+age,lifetable,10,1),"error"))</f>
        <v>1.0096596056652363E-4</v>
      </c>
      <c r="F195" s="96">
        <f t="shared" si="34"/>
        <v>147.35417774441751</v>
      </c>
      <c r="G195" s="96">
        <f t="shared" si="35"/>
        <v>14.802035549729615</v>
      </c>
      <c r="H195" s="96">
        <f t="shared" si="36"/>
        <v>0.84535660937122981</v>
      </c>
      <c r="I195" s="96">
        <f t="shared" si="37"/>
        <v>0.33872639850497049</v>
      </c>
      <c r="J195" s="96">
        <f t="shared" si="38"/>
        <v>1.6491809915354372E-2</v>
      </c>
      <c r="K195" s="96">
        <f t="shared" si="39"/>
        <v>0.35395017748447843</v>
      </c>
      <c r="L195" s="96">
        <f t="shared" si="47"/>
        <v>130.99761719941188</v>
      </c>
      <c r="M195" s="96">
        <f t="shared" si="40"/>
        <v>688.87669129138123</v>
      </c>
      <c r="N195" s="96">
        <f t="shared" si="41"/>
        <v>66.340317910535148</v>
      </c>
      <c r="O195" s="96">
        <f t="shared" si="42"/>
        <v>1.5835365120076481</v>
      </c>
      <c r="P195" s="96">
        <f t="shared" si="43"/>
        <v>1.5835365120076481</v>
      </c>
      <c r="Q195" s="96">
        <f t="shared" si="44"/>
        <v>7.6570977340302632E-2</v>
      </c>
      <c r="R195" s="96">
        <f t="shared" si="45"/>
        <v>0.12413203418909539</v>
      </c>
      <c r="S195" s="96">
        <f t="shared" si="48"/>
        <v>619.16859734530135</v>
      </c>
      <c r="T195" s="96">
        <f t="shared" si="49"/>
        <v>14.530875874510421</v>
      </c>
      <c r="U195" s="96">
        <f t="shared" si="49"/>
        <v>149.80940008861842</v>
      </c>
      <c r="V195" s="32">
        <f t="shared" si="50"/>
        <v>999.99999999999829</v>
      </c>
      <c r="W195" s="100">
        <f>(cNES*L195+(cNES+cOSEX)*G195+(cNES+cEREX)*H195+(cNES+cHOEX)*I195+(cNES+cNES)*S195+(cNES+cOSEX)*N195+(cNES+cEREX)*O195+(cNES+cHOEX)*P195)/(1+cDR)^((cycle + 0.5)/('Life tables'!$I$2/2))</f>
        <v>130560.1109589573</v>
      </c>
      <c r="X195" s="107">
        <f>((L195+G195+H195+I195+N195+O195+P195+S195)/('Life tables'!$I$2/2))/(1+oDR)^(((cycle + 0.5)/('Life tables'!$I$2/2)))</f>
        <v>28.765103449886318</v>
      </c>
      <c r="Y195" s="31">
        <f>((uNES*L195+ uOCEX*G195+uEREX*H195+uHOEX*I195+uNES*S195+ uOCEX*N195+uEREX*O195+uHOEX*P195)/('Life tables'!$I$2/2))/(1+oDR)^(((cycle + 0.5)/('Life tables'!$I$2/2)))</f>
        <v>18.957657934632149</v>
      </c>
      <c r="Z195" s="100">
        <f t="shared" si="46"/>
        <v>199409.51061976131</v>
      </c>
      <c r="AA195" s="107">
        <f>((L195+G195+H195+I195+N195+O195+P195+S195)/('Life tables'!$I$2/2))</f>
        <v>32.052675399215211</v>
      </c>
      <c r="AB195" s="31">
        <f>((uNES*L195+ uOCEX*G195+uEREX*H195+uHOEX*I195+uNES*S195+ uOCEX*N195+uEREX*O195+uHOEX*P195)/('Life tables'!$I$2/2))</f>
        <v>21.124334114311079</v>
      </c>
    </row>
    <row r="196" spans="1:28" x14ac:dyDescent="0.25">
      <c r="A196" s="4">
        <v>190</v>
      </c>
      <c r="C196" s="105">
        <f>IF(male=0,VLOOKUP((($A$5:$A$1570/'Life tables'!$I$2)*2)+age,lifetable,13,1),IF(male=1,VLOOKUP((($A$5:$A$1570/'Life tables'!$I$2)*2)+age,lifetable,10,1),"error"))</f>
        <v>1.0096596056652363E-4</v>
      </c>
      <c r="F196" s="96">
        <f t="shared" si="34"/>
        <v>147.20868168249828</v>
      </c>
      <c r="G196" s="96">
        <f t="shared" si="35"/>
        <v>14.787420165803347</v>
      </c>
      <c r="H196" s="96">
        <f t="shared" si="36"/>
        <v>0.84452191259192144</v>
      </c>
      <c r="I196" s="96">
        <f t="shared" si="37"/>
        <v>0.33839194339955747</v>
      </c>
      <c r="J196" s="96">
        <f t="shared" si="38"/>
        <v>1.6475526064883797E-2</v>
      </c>
      <c r="K196" s="96">
        <f t="shared" si="39"/>
        <v>0.35360069056983578</v>
      </c>
      <c r="L196" s="96">
        <f t="shared" si="47"/>
        <v>130.86827144406874</v>
      </c>
      <c r="M196" s="96">
        <f t="shared" si="40"/>
        <v>688.45104235437122</v>
      </c>
      <c r="N196" s="96">
        <f t="shared" si="41"/>
        <v>66.299326995678399</v>
      </c>
      <c r="O196" s="96">
        <f t="shared" si="42"/>
        <v>1.5825580631189378</v>
      </c>
      <c r="P196" s="96">
        <f t="shared" si="43"/>
        <v>1.5825580631189378</v>
      </c>
      <c r="Q196" s="96">
        <f t="shared" si="44"/>
        <v>7.6523665019356452E-2</v>
      </c>
      <c r="R196" s="96">
        <f t="shared" si="45"/>
        <v>0.12405533444142004</v>
      </c>
      <c r="S196" s="96">
        <f t="shared" si="48"/>
        <v>618.78602023299413</v>
      </c>
      <c r="T196" s="96">
        <f t="shared" si="49"/>
        <v>14.623875065594662</v>
      </c>
      <c r="U196" s="96">
        <f t="shared" si="49"/>
        <v>150.28705611362966</v>
      </c>
      <c r="V196" s="32">
        <f t="shared" si="50"/>
        <v>999.99999999999829</v>
      </c>
      <c r="W196" s="100">
        <f>(cNES*L196+(cNES+cOSEX)*G196+(cNES+cEREX)*H196+(cNES+cHOEX)*I196+(cNES+cNES)*S196+(cNES+cOSEX)*N196+(cNES+cEREX)*O196+(cNES+cHOEX)*P196)/(1+cDR)^((cycle + 0.5)/('Life tables'!$I$2/2))</f>
        <v>130182.56107838624</v>
      </c>
      <c r="X196" s="107">
        <f>((L196+G196+H196+I196+N196+O196+P196+S196)/('Life tables'!$I$2/2))/(1+oDR)^(((cycle + 0.5)/('Life tables'!$I$2/2)))</f>
        <v>28.729049367199739</v>
      </c>
      <c r="Y196" s="31">
        <f>((uNES*L196+ uOCEX*G196+uEREX*H196+uHOEX*I196+uNES*S196+ uOCEX*N196+uEREX*O196+uHOEX*P196)/('Life tables'!$I$2/2))/(1+oDR)^(((cycle + 0.5)/('Life tables'!$I$2/2)))</f>
        <v>18.933898308327386</v>
      </c>
      <c r="Z196" s="100">
        <f t="shared" si="46"/>
        <v>199277.74652142086</v>
      </c>
      <c r="AA196" s="107">
        <f>((L196+G196+H196+I196+N196+O196+P196+S196)/('Life tables'!$I$2/2))</f>
        <v>32.030787271930556</v>
      </c>
      <c r="AB196" s="31">
        <f>((uNES*L196+ uOCEX*G196+uEREX*H196+uHOEX*I196+uNES*S196+ uOCEX*N196+uEREX*O196+uHOEX*P196)/('Life tables'!$I$2/2))</f>
        <v>21.109910780229676</v>
      </c>
    </row>
    <row r="197" spans="1:28" x14ac:dyDescent="0.25">
      <c r="A197" s="4">
        <v>191</v>
      </c>
      <c r="C197" s="105">
        <f>IF(male=0,VLOOKUP((($A$5:$A$1570/'Life tables'!$I$2)*2)+age,lifetable,13,1),IF(male=1,VLOOKUP((($A$5:$A$1570/'Life tables'!$I$2)*2)+age,lifetable,10,1),"error"))</f>
        <v>1.0096596056652363E-4</v>
      </c>
      <c r="F197" s="96">
        <f t="shared" si="34"/>
        <v>147.06479711910856</v>
      </c>
      <c r="G197" s="96">
        <f t="shared" si="35"/>
        <v>14.772966660277049</v>
      </c>
      <c r="H197" s="96">
        <f t="shared" si="36"/>
        <v>0.84369646082319749</v>
      </c>
      <c r="I197" s="96">
        <f t="shared" si="37"/>
        <v>0.33806119268245194</v>
      </c>
      <c r="J197" s="96">
        <f t="shared" si="38"/>
        <v>1.6459422572566856E-2</v>
      </c>
      <c r="K197" s="96">
        <f t="shared" si="39"/>
        <v>0.35325507453418181</v>
      </c>
      <c r="L197" s="96">
        <f t="shared" si="47"/>
        <v>130.74035830821913</v>
      </c>
      <c r="M197" s="96">
        <f t="shared" si="40"/>
        <v>688.02427170166527</v>
      </c>
      <c r="N197" s="96">
        <f t="shared" si="41"/>
        <v>66.258228057169788</v>
      </c>
      <c r="O197" s="96">
        <f t="shared" si="42"/>
        <v>1.5815770357168546</v>
      </c>
      <c r="P197" s="96">
        <f t="shared" si="43"/>
        <v>1.5815770357168546</v>
      </c>
      <c r="Q197" s="96">
        <f t="shared" si="44"/>
        <v>7.6476228015911626E-2</v>
      </c>
      <c r="R197" s="96">
        <f t="shared" si="45"/>
        <v>0.12397843256634965</v>
      </c>
      <c r="S197" s="96">
        <f t="shared" si="48"/>
        <v>618.40243491247952</v>
      </c>
      <c r="T197" s="96">
        <f t="shared" si="49"/>
        <v>14.71681071618314</v>
      </c>
      <c r="U197" s="96">
        <f t="shared" si="49"/>
        <v>150.76428962073018</v>
      </c>
      <c r="V197" s="32">
        <f t="shared" si="50"/>
        <v>999.99999999999818</v>
      </c>
      <c r="W197" s="100">
        <f>(cNES*L197+(cNES+cOSEX)*G197+(cNES+cEREX)*H197+(cNES+cHOEX)*I197+(cNES+cNES)*S197+(cNES+cOSEX)*N197+(cNES+cEREX)*O197+(cNES+cHOEX)*P197)/(1+cDR)^((cycle + 0.5)/('Life tables'!$I$2/2))</f>
        <v>129806.02412127738</v>
      </c>
      <c r="X197" s="107">
        <f>((L197+G197+H197+I197+N197+O197+P197+S197)/('Life tables'!$I$2/2))/(1+oDR)^(((cycle + 0.5)/('Life tables'!$I$2/2)))</f>
        <v>28.693043788022631</v>
      </c>
      <c r="Y197" s="31">
        <f>((uNES*L197+ uOCEX*G197+uEREX*H197+uHOEX*I197+uNES*S197+ uOCEX*N197+uEREX*O197+uHOEX*P197)/('Life tables'!$I$2/2))/(1+oDR)^(((cycle + 0.5)/('Life tables'!$I$2/2)))</f>
        <v>18.910170583740779</v>
      </c>
      <c r="Z197" s="100">
        <f t="shared" si="46"/>
        <v>199145.9484971317</v>
      </c>
      <c r="AA197" s="107">
        <f>((L197+G197+H197+I197+N197+O197+P197+S197)/('Life tables'!$I$2/2))</f>
        <v>32.008917787966716</v>
      </c>
      <c r="AB197" s="31">
        <f>((uNES*L197+ uOCEX*G197+uEREX*H197+uHOEX*I197+uNES*S197+ uOCEX*N197+uEREX*O197+uHOEX*P197)/('Life tables'!$I$2/2))</f>
        <v>21.095499663373246</v>
      </c>
    </row>
    <row r="198" spans="1:28" x14ac:dyDescent="0.25">
      <c r="A198" s="4">
        <v>192</v>
      </c>
      <c r="C198" s="105">
        <f>IF(male=0,VLOOKUP((($A$5:$A$1570/'Life tables'!$I$2)*2)+age,lifetable,13,1),IF(male=1,VLOOKUP((($A$5:$A$1570/'Life tables'!$I$2)*2)+age,lifetable,10,1),"error"))</f>
        <v>1.0096596056652363E-4</v>
      </c>
      <c r="F198" s="96">
        <f t="shared" si="34"/>
        <v>146.92247255067528</v>
      </c>
      <c r="G198" s="96">
        <f t="shared" si="35"/>
        <v>14.758669859509016</v>
      </c>
      <c r="H198" s="96">
        <f t="shared" si="36"/>
        <v>0.8428799585940604</v>
      </c>
      <c r="I198" s="96">
        <f t="shared" si="37"/>
        <v>0.33773402796121954</v>
      </c>
      <c r="J198" s="96">
        <f t="shared" si="38"/>
        <v>1.6443493674147984E-2</v>
      </c>
      <c r="K198" s="96">
        <f t="shared" si="39"/>
        <v>0.35291320566403189</v>
      </c>
      <c r="L198" s="96">
        <f t="shared" si="47"/>
        <v>130.6138320052728</v>
      </c>
      <c r="M198" s="96">
        <f t="shared" si="40"/>
        <v>687.59642711240951</v>
      </c>
      <c r="N198" s="96">
        <f t="shared" si="41"/>
        <v>66.217025696244619</v>
      </c>
      <c r="O198" s="96">
        <f t="shared" si="42"/>
        <v>1.5805935396324082</v>
      </c>
      <c r="P198" s="96">
        <f t="shared" si="43"/>
        <v>1.5805935396324082</v>
      </c>
      <c r="Q198" s="96">
        <f t="shared" si="44"/>
        <v>7.6428671640782042E-2</v>
      </c>
      <c r="R198" s="96">
        <f t="shared" si="45"/>
        <v>0.12390133717344043</v>
      </c>
      <c r="S198" s="96">
        <f t="shared" si="48"/>
        <v>618.01788432808587</v>
      </c>
      <c r="T198" s="96">
        <f t="shared" si="49"/>
        <v>14.80968288149807</v>
      </c>
      <c r="U198" s="96">
        <f t="shared" si="49"/>
        <v>151.24110416356766</v>
      </c>
      <c r="V198" s="32">
        <f t="shared" si="50"/>
        <v>999.99999999999807</v>
      </c>
      <c r="W198" s="100">
        <f>(cNES*L198+(cNES+cOSEX)*G198+(cNES+cEREX)*H198+(cNES+cHOEX)*I198+(cNES+cNES)*S198+(cNES+cOSEX)*N198+(cNES+cEREX)*O198+(cNES+cHOEX)*P198)/(1+cDR)^((cycle + 0.5)/('Life tables'!$I$2/2))</f>
        <v>129430.50018632605</v>
      </c>
      <c r="X198" s="107">
        <f>((L198+G198+H198+I198+N198+O198+P198+S198)/('Life tables'!$I$2/2))/(1+oDR)^(((cycle + 0.5)/('Life tables'!$I$2/2)))</f>
        <v>28.657086535171334</v>
      </c>
      <c r="Y198" s="31">
        <f>((uNES*L198+ uOCEX*G198+uEREX*H198+uHOEX*I198+uNES*S198+ uOCEX*N198+uEREX*O198+uHOEX*P198)/('Life tables'!$I$2/2))/(1+oDR)^(((cycle + 0.5)/('Life tables'!$I$2/2)))</f>
        <v>18.886474646288871</v>
      </c>
      <c r="Z198" s="100">
        <f t="shared" si="46"/>
        <v>199014.12068352452</v>
      </c>
      <c r="AA198" s="107">
        <f>((L198+G198+H198+I198+N198+O198+P198+S198)/('Life tables'!$I$2/2))</f>
        <v>31.9870668089014</v>
      </c>
      <c r="AB198" s="31">
        <f>((uNES*L198+ uOCEX*G198+uEREX*H198+uHOEX*I198+uNES*S198+ uOCEX*N198+uEREX*O198+uHOEX*P198)/('Life tables'!$I$2/2))</f>
        <v>21.081100674837064</v>
      </c>
    </row>
    <row r="199" spans="1:28" x14ac:dyDescent="0.25">
      <c r="A199" s="4">
        <v>193</v>
      </c>
      <c r="C199" s="105">
        <f>IF(male=0,VLOOKUP((($A$5:$A$1570/'Life tables'!$I$2)*2)+age,lifetable,13,1),IF(male=1,VLOOKUP((($A$5:$A$1570/'Life tables'!$I$2)*2)+age,lifetable,10,1),"error"))</f>
        <v>1.0096596056652363E-4</v>
      </c>
      <c r="F199" s="96">
        <f t="shared" ref="F199:F262" si="51">E198*(1-pCAUC)+(L198+G198+H198+I198 )*(1-pCAUC)+(S198+N198+O198+P198)*(pUAUC)</f>
        <v>146.78165818847219</v>
      </c>
      <c r="G199" s="96">
        <f t="shared" ref="G199:G262" si="52">F199*(rrOSEX)</f>
        <v>14.744524762117493</v>
      </c>
      <c r="H199" s="96">
        <f t="shared" ref="H199:H262" si="53">F199*rrEREX</f>
        <v>0.8420721202714222</v>
      </c>
      <c r="I199" s="96">
        <f t="shared" ref="I199:I262" si="54">F199*rrHOEX</f>
        <v>0.33741033478538335</v>
      </c>
      <c r="J199" s="96">
        <f t="shared" ref="J199:J262" si="55">F199*mr + G199*mr + H199*mr+I199*mr</f>
        <v>1.6427733797296493E-2</v>
      </c>
      <c r="K199" s="96">
        <f t="shared" ref="K199:K262" si="56">F199*amr + I199*amrHOEX</f>
        <v>0.35257496436502644</v>
      </c>
      <c r="L199" s="96">
        <f t="shared" si="47"/>
        <v>130.48864827313557</v>
      </c>
      <c r="M199" s="96">
        <f t="shared" ref="M199:M262" si="57">E198*pCAUC+(L198+G198+H198+I198)*pCAUC+(S198+N198+O198+P198)*(1-pUAUC)</f>
        <v>687.1675547664604</v>
      </c>
      <c r="N199" s="96">
        <f t="shared" ref="N199:N262" si="58">M199*rrOSEXc</f>
        <v>66.175724360123098</v>
      </c>
      <c r="O199" s="96">
        <f t="shared" ref="O199:O262" si="59">M199*rrEREXc</f>
        <v>1.5796076810202848</v>
      </c>
      <c r="P199" s="96">
        <f t="shared" ref="P199:P262" si="60">M199*rrHOEXc</f>
        <v>1.5796076810202848</v>
      </c>
      <c r="Q199" s="96">
        <f t="shared" ref="Q199:Q262" si="61">M199*mr + N199*mr + O199*mr+P199*mr</f>
        <v>7.6381001027015186E-2</v>
      </c>
      <c r="R199" s="96">
        <f t="shared" ref="R199:R262" si="62">M199*amrc + P199*amrHOEX</f>
        <v>0.12382405658406483</v>
      </c>
      <c r="S199" s="96">
        <f t="shared" si="48"/>
        <v>617.63240998668562</v>
      </c>
      <c r="T199" s="96">
        <f t="shared" si="49"/>
        <v>14.902491616322381</v>
      </c>
      <c r="U199" s="96">
        <f t="shared" si="49"/>
        <v>151.71750318451674</v>
      </c>
      <c r="V199" s="32">
        <f t="shared" si="50"/>
        <v>999.99999999999841</v>
      </c>
      <c r="W199" s="100">
        <f>(cNES*L199+(cNES+cOSEX)*G199+(cNES+cEREX)*H199+(cNES+cHOEX)*I199+(cNES+cNES)*S199+(cNES+cOSEX)*N199+(cNES+cEREX)*O199+(cNES+cHOEX)*P199)/(1+cDR)^((cycle + 0.5)/('Life tables'!$I$2/2))</f>
        <v>129055.98926383822</v>
      </c>
      <c r="X199" s="107">
        <f>((L199+G199+H199+I199+N199+O199+P199+S199)/('Life tables'!$I$2/2))/(1+oDR)^(((cycle + 0.5)/('Life tables'!$I$2/2)))</f>
        <v>28.621177435632323</v>
      </c>
      <c r="Y199" s="31">
        <f>((uNES*L199+ uOCEX*G199+uEREX*H199+uHOEX*I199+uNES*S199+ uOCEX*N199+uEREX*O199+uHOEX*P199)/('Life tables'!$I$2/2))/(1+oDR)^(((cycle + 0.5)/('Life tables'!$I$2/2)))</f>
        <v>18.862810384062325</v>
      </c>
      <c r="Z199" s="100">
        <f t="shared" ref="Z199:Z262" si="63">(cNES*L199+(cNES+cOSEX)*G199+(cNES+cEREX)*H199+(cNES+cHOEX)*I199+(cNES+cNES)*S199+(cNES+cOSEX)*N199+(cNES+cEREX)*O199+(cNES+cHOEX)*P199)</f>
        <v>198882.26707733603</v>
      </c>
      <c r="AA199" s="107">
        <f>((L199+G199+H199+I199+N199+O199+P199+S199)/('Life tables'!$I$2/2))</f>
        <v>31.965234200597173</v>
      </c>
      <c r="AB199" s="31">
        <f>((uNES*L199+ uOCEX*G199+uEREX*H199+uHOEX*I199+uNES*S199+ uOCEX*N199+uEREX*O199+uHOEX*P199)/('Life tables'!$I$2/2))</f>
        <v>21.066713728462918</v>
      </c>
    </row>
    <row r="200" spans="1:28" x14ac:dyDescent="0.25">
      <c r="A200" s="4">
        <v>194</v>
      </c>
      <c r="C200" s="105">
        <f>IF(male=0,VLOOKUP((($A$5:$A$1570/'Life tables'!$I$2)*2)+age,lifetable,13,1),IF(male=1,VLOOKUP((($A$5:$A$1570/'Life tables'!$I$2)*2)+age,lifetable,10,1),"error"))</f>
        <v>1.0096596056652363E-4</v>
      </c>
      <c r="F200" s="96">
        <f t="shared" si="51"/>
        <v>146.64230590147417</v>
      </c>
      <c r="G200" s="96">
        <f t="shared" si="52"/>
        <v>14.730526533240274</v>
      </c>
      <c r="H200" s="96">
        <f t="shared" si="53"/>
        <v>0.84127266973226544</v>
      </c>
      <c r="I200" s="96">
        <f t="shared" si="54"/>
        <v>0.33709000251506155</v>
      </c>
      <c r="J200" s="96">
        <f t="shared" si="55"/>
        <v>1.6412137555210794E-2</v>
      </c>
      <c r="K200" s="96">
        <f t="shared" si="56"/>
        <v>0.3522402350246655</v>
      </c>
      <c r="L200" s="96">
        <f t="shared" ref="L200:L263" si="64">F200-SUM(G200:K200)</f>
        <v>130.36476432340669</v>
      </c>
      <c r="M200" s="96">
        <f t="shared" si="57"/>
        <v>686.73769929768503</v>
      </c>
      <c r="N200" s="96">
        <f t="shared" si="58"/>
        <v>66.134328347143352</v>
      </c>
      <c r="O200" s="96">
        <f t="shared" si="59"/>
        <v>1.578619562481369</v>
      </c>
      <c r="P200" s="96">
        <f t="shared" si="60"/>
        <v>1.578619562481369</v>
      </c>
      <c r="Q200" s="96">
        <f t="shared" si="61"/>
        <v>7.6333221135816504E-2</v>
      </c>
      <c r="R200" s="96">
        <f t="shared" si="62"/>
        <v>0.12374659884101596</v>
      </c>
      <c r="S200" s="96">
        <f t="shared" ref="S200:S258" si="65">M200-SUM(N200:R200)</f>
        <v>617.24605200560211</v>
      </c>
      <c r="T200" s="96">
        <f t="shared" ref="T200:U263" si="66">J200+Q200+T199</f>
        <v>14.995236975013409</v>
      </c>
      <c r="U200" s="96">
        <f t="shared" si="66"/>
        <v>152.19349001838242</v>
      </c>
      <c r="V200" s="32">
        <f t="shared" ref="V200:V263" si="67">SUM(G200:I200,L200,N200,O200,P200,S200,T200,U200)</f>
        <v>999.99999999999841</v>
      </c>
      <c r="W200" s="100">
        <f>(cNES*L200+(cNES+cOSEX)*G200+(cNES+cEREX)*H200+(cNES+cHOEX)*I200+(cNES+cNES)*S200+(cNES+cOSEX)*N200+(cNES+cEREX)*O200+(cNES+cHOEX)*P200)/(1+cDR)^((cycle + 0.5)/('Life tables'!$I$2/2))</f>
        <v>128682.4912398814</v>
      </c>
      <c r="X200" s="107">
        <f>((L200+G200+H200+I200+N200+O200+P200+S200)/('Life tables'!$I$2/2))/(1+oDR)^(((cycle + 0.5)/('Life tables'!$I$2/2)))</f>
        <v>28.585316320423221</v>
      </c>
      <c r="Y200" s="31">
        <f>((uNES*L200+ uOCEX*G200+uEREX*H200+uHOEX*I200+uNES*S200+ uOCEX*N200+uEREX*O200+uHOEX*P200)/('Life tables'!$I$2/2))/(1+oDR)^(((cycle + 0.5)/('Life tables'!$I$2/2)))</f>
        <v>18.8391776877369</v>
      </c>
      <c r="Z200" s="100">
        <f t="shared" si="63"/>
        <v>198750.39154007187</v>
      </c>
      <c r="AA200" s="107">
        <f>((L200+G200+H200+I200+N200+O200+P200+S200)/('Life tables'!$I$2/2))</f>
        <v>31.943419833058865</v>
      </c>
      <c r="AB200" s="31">
        <f>((uNES*L200+ uOCEX*G200+uEREX*H200+uHOEX*I200+uNES*S200+ uOCEX*N200+uEREX*O200+uHOEX*P200)/('Life tables'!$I$2/2))</f>
        <v>21.052338740747761</v>
      </c>
    </row>
    <row r="201" spans="1:28" x14ac:dyDescent="0.25">
      <c r="A201" s="4">
        <v>195</v>
      </c>
      <c r="C201" s="105">
        <f>IF(male=0,VLOOKUP((($A$5:$A$1570/'Life tables'!$I$2)*2)+age,lifetable,13,1),IF(male=1,VLOOKUP((($A$5:$A$1570/'Life tables'!$I$2)*2)+age,lifetable,10,1),"error"))</f>
        <v>1.0096596056652363E-4</v>
      </c>
      <c r="F201" s="96">
        <f t="shared" si="51"/>
        <v>146.50436916111593</v>
      </c>
      <c r="G201" s="96">
        <f t="shared" si="52"/>
        <v>14.716670498985597</v>
      </c>
      <c r="H201" s="96">
        <f t="shared" si="53"/>
        <v>0.84048134004672914</v>
      </c>
      <c r="I201" s="96">
        <f t="shared" si="54"/>
        <v>0.3367729241939833</v>
      </c>
      <c r="J201" s="96">
        <f t="shared" si="55"/>
        <v>1.6396699740435849E-2</v>
      </c>
      <c r="K201" s="96">
        <f t="shared" si="56"/>
        <v>0.35190890587961671</v>
      </c>
      <c r="L201" s="96">
        <f t="shared" si="64"/>
        <v>130.24213879226957</v>
      </c>
      <c r="M201" s="96">
        <f t="shared" si="57"/>
        <v>686.30690384548643</v>
      </c>
      <c r="N201" s="96">
        <f t="shared" si="58"/>
        <v>66.09284181172336</v>
      </c>
      <c r="O201" s="96">
        <f t="shared" si="59"/>
        <v>1.5776292831811876</v>
      </c>
      <c r="P201" s="96">
        <f t="shared" si="60"/>
        <v>1.5776292831811876</v>
      </c>
      <c r="Q201" s="96">
        <f t="shared" si="61"/>
        <v>7.6285336762276792E-2</v>
      </c>
      <c r="R201" s="96">
        <f t="shared" si="62"/>
        <v>0.12366897171779224</v>
      </c>
      <c r="S201" s="96">
        <f t="shared" si="65"/>
        <v>616.85884915892063</v>
      </c>
      <c r="T201" s="96">
        <f t="shared" si="66"/>
        <v>15.087919011516121</v>
      </c>
      <c r="U201" s="96">
        <f t="shared" si="66"/>
        <v>152.66906789597982</v>
      </c>
      <c r="V201" s="32">
        <f t="shared" si="67"/>
        <v>999.99999999999818</v>
      </c>
      <c r="W201" s="100">
        <f>(cNES*L201+(cNES+cOSEX)*G201+(cNES+cEREX)*H201+(cNES+cHOEX)*I201+(cNES+cNES)*S201+(cNES+cOSEX)*N201+(cNES+cEREX)*O201+(cNES+cHOEX)*P201)/(1+cDR)^((cycle + 0.5)/('Life tables'!$I$2/2))</f>
        <v>128310.00590028806</v>
      </c>
      <c r="X201" s="107">
        <f>((L201+G201+H201+I201+N201+O201+P201+S201)/('Life tables'!$I$2/2))/(1+oDR)^(((cycle + 0.5)/('Life tables'!$I$2/2)))</f>
        <v>28.549503024458517</v>
      </c>
      <c r="Y201" s="31">
        <f>((uNES*L201+ uOCEX*G201+uEREX*H201+uHOEX*I201+uNES*S201+ uOCEX*N201+uEREX*O201+uHOEX*P201)/('Life tables'!$I$2/2))/(1+oDR)^(((cycle + 0.5)/('Life tables'!$I$2/2)))</f>
        <v>18.815576450487342</v>
      </c>
      <c r="Z201" s="100">
        <f t="shared" si="63"/>
        <v>198618.49780251487</v>
      </c>
      <c r="AA201" s="107">
        <f>((L201+G201+H201+I201+N201+O201+P201+S201)/('Life tables'!$I$2/2))</f>
        <v>31.921623580295773</v>
      </c>
      <c r="AB201" s="31">
        <f>((uNES*L201+ uOCEX*G201+uEREX*H201+uHOEX*I201+uNES*S201+ uOCEX*N201+uEREX*O201+uHOEX*P201)/('Life tables'!$I$2/2))</f>
        <v>21.037975630755355</v>
      </c>
    </row>
    <row r="202" spans="1:28" x14ac:dyDescent="0.25">
      <c r="A202" s="4">
        <v>196</v>
      </c>
      <c r="C202" s="105">
        <f>IF(male=0,VLOOKUP((($A$5:$A$1570/'Life tables'!$I$2)*2)+age,lifetable,13,1),IF(male=1,VLOOKUP((($A$5:$A$1570/'Life tables'!$I$2)*2)+age,lifetable,10,1),"error"))</f>
        <v>1.0096596056652363E-4</v>
      </c>
      <c r="F202" s="96">
        <f t="shared" si="51"/>
        <v>146.36780298789145</v>
      </c>
      <c r="G202" s="96">
        <f t="shared" si="52"/>
        <v>14.702952141067945</v>
      </c>
      <c r="H202" s="96">
        <f t="shared" si="53"/>
        <v>0.83969787317175459</v>
      </c>
      <c r="I202" s="96">
        <f t="shared" si="54"/>
        <v>0.33645899642673555</v>
      </c>
      <c r="J202" s="96">
        <f t="shared" si="55"/>
        <v>1.6381415318886625E-2</v>
      </c>
      <c r="K202" s="96">
        <f t="shared" si="56"/>
        <v>0.35158086888744522</v>
      </c>
      <c r="L202" s="96">
        <f t="shared" si="64"/>
        <v>130.12073169301868</v>
      </c>
      <c r="M202" s="96">
        <f t="shared" si="57"/>
        <v>685.87521010461069</v>
      </c>
      <c r="N202" s="96">
        <f t="shared" si="58"/>
        <v>66.051268769157502</v>
      </c>
      <c r="O202" s="96">
        <f t="shared" si="59"/>
        <v>1.5766369389644013</v>
      </c>
      <c r="P202" s="96">
        <f t="shared" si="60"/>
        <v>1.5766369389644013</v>
      </c>
      <c r="Q202" s="96">
        <f t="shared" si="61"/>
        <v>7.6237352540908257E-2</v>
      </c>
      <c r="R202" s="96">
        <f t="shared" si="62"/>
        <v>0.12359118272757232</v>
      </c>
      <c r="S202" s="96">
        <f t="shared" si="65"/>
        <v>616.47083892225589</v>
      </c>
      <c r="T202" s="96">
        <f t="shared" si="66"/>
        <v>15.180537779375916</v>
      </c>
      <c r="U202" s="96">
        <f t="shared" si="66"/>
        <v>153.14423994759483</v>
      </c>
      <c r="V202" s="32">
        <f t="shared" si="67"/>
        <v>999.99999999999795</v>
      </c>
      <c r="W202" s="100">
        <f>(cNES*L202+(cNES+cOSEX)*G202+(cNES+cEREX)*H202+(cNES+cHOEX)*I202+(cNES+cNES)*S202+(cNES+cOSEX)*N202+(cNES+cEREX)*O202+(cNES+cHOEX)*P202)/(1+cDR)^((cycle + 0.5)/('Life tables'!$I$2/2))</f>
        <v>127938.53293451553</v>
      </c>
      <c r="X202" s="107">
        <f>((L202+G202+H202+I202+N202+O202+P202+S202)/('Life tables'!$I$2/2))/(1+oDR)^(((cycle + 0.5)/('Life tables'!$I$2/2)))</f>
        <v>28.513737386419901</v>
      </c>
      <c r="Y202" s="31">
        <f>((uNES*L202+ uOCEX*G202+uEREX*H202+uHOEX*I202+uNES*S202+ uOCEX*N202+uEREX*O202+uHOEX*P202)/('Life tables'!$I$2/2))/(1+oDR)^(((cycle + 0.5)/('Life tables'!$I$2/2)))</f>
        <v>18.79200656790427</v>
      </c>
      <c r="Z202" s="100">
        <f t="shared" si="63"/>
        <v>198486.5894690828</v>
      </c>
      <c r="AA202" s="107">
        <f>((L202+G202+H202+I202+N202+O202+P202+S202)/('Life tables'!$I$2/2))</f>
        <v>31.899845320188458</v>
      </c>
      <c r="AB202" s="31">
        <f>((uNES*L202+ uOCEX*G202+uEREX*H202+uHOEX*I202+uNES*S202+ uOCEX*N202+uEREX*O202+uHOEX*P202)/('Life tables'!$I$2/2))</f>
        <v>21.023624320030901</v>
      </c>
    </row>
    <row r="203" spans="1:28" x14ac:dyDescent="0.25">
      <c r="A203" s="4">
        <v>197</v>
      </c>
      <c r="C203" s="105">
        <f>IF(male=0,VLOOKUP((($A$5:$A$1570/'Life tables'!$I$2)*2)+age,lifetable,13,1),IF(male=1,VLOOKUP((($A$5:$A$1570/'Life tables'!$I$2)*2)+age,lifetable,10,1),"error"))</f>
        <v>1.0096596056652363E-4</v>
      </c>
      <c r="F203" s="96">
        <f t="shared" si="51"/>
        <v>146.23256389973312</v>
      </c>
      <c r="G203" s="96">
        <f t="shared" si="52"/>
        <v>14.689367091622623</v>
      </c>
      <c r="H203" s="96">
        <f t="shared" si="53"/>
        <v>0.8389220196549424</v>
      </c>
      <c r="I203" s="96">
        <f t="shared" si="54"/>
        <v>0.33614811926010091</v>
      </c>
      <c r="J203" s="96">
        <f t="shared" si="55"/>
        <v>1.6366279424070658E-2</v>
      </c>
      <c r="K203" s="96">
        <f t="shared" si="56"/>
        <v>0.35125601960261865</v>
      </c>
      <c r="L203" s="96">
        <f t="shared" si="64"/>
        <v>130.00050437016876</v>
      </c>
      <c r="M203" s="96">
        <f t="shared" si="57"/>
        <v>685.44265837329419</v>
      </c>
      <c r="N203" s="96">
        <f t="shared" si="58"/>
        <v>66.009613100253247</v>
      </c>
      <c r="O203" s="96">
        <f t="shared" si="59"/>
        <v>1.575642622465482</v>
      </c>
      <c r="P203" s="96">
        <f t="shared" si="60"/>
        <v>1.575642622465482</v>
      </c>
      <c r="Q203" s="96">
        <f t="shared" si="61"/>
        <v>7.6189272950996381E-2</v>
      </c>
      <c r="R203" s="96">
        <f t="shared" si="62"/>
        <v>0.12351323913189095</v>
      </c>
      <c r="S203" s="96">
        <f t="shared" si="65"/>
        <v>616.08205751602713</v>
      </c>
      <c r="T203" s="96">
        <f t="shared" si="66"/>
        <v>15.273093331750983</v>
      </c>
      <c r="U203" s="96">
        <f t="shared" si="66"/>
        <v>153.61900920632934</v>
      </c>
      <c r="V203" s="32">
        <f t="shared" si="67"/>
        <v>999.99999999999807</v>
      </c>
      <c r="W203" s="100">
        <f>(cNES*L203+(cNES+cOSEX)*G203+(cNES+cEREX)*H203+(cNES+cHOEX)*I203+(cNES+cNES)*S203+(cNES+cOSEX)*N203+(cNES+cEREX)*O203+(cNES+cHOEX)*P203)/(1+cDR)^((cycle + 0.5)/('Life tables'!$I$2/2))</f>
        <v>127568.07193936834</v>
      </c>
      <c r="X203" s="107">
        <f>((L203+G203+H203+I203+N203+O203+P203+S203)/('Life tables'!$I$2/2))/(1+oDR)^(((cycle + 0.5)/('Life tables'!$I$2/2)))</f>
        <v>28.478019248630837</v>
      </c>
      <c r="Y203" s="31">
        <f>((uNES*L203+ uOCEX*G203+uEREX*H203+uHOEX*I203+uNES*S203+ uOCEX*N203+uEREX*O203+uHOEX*P203)/('Life tables'!$I$2/2))/(1+oDR)^(((cycle + 0.5)/('Life tables'!$I$2/2)))</f>
        <v>18.768467937913808</v>
      </c>
      <c r="Z203" s="100">
        <f t="shared" si="63"/>
        <v>198354.67002204066</v>
      </c>
      <c r="AA203" s="107">
        <f>((L203+G203+H203+I203+N203+O203+P203+S203)/('Life tables'!$I$2/2))</f>
        <v>31.878084934359915</v>
      </c>
      <c r="AB203" s="31">
        <f>((uNES*L203+ uOCEX*G203+uEREX*H203+uHOEX*I203+uNES*S203+ uOCEX*N203+uEREX*O203+uHOEX*P203)/('Life tables'!$I$2/2))</f>
        <v>21.009284732518481</v>
      </c>
    </row>
    <row r="204" spans="1:28" x14ac:dyDescent="0.25">
      <c r="A204" s="4">
        <v>198</v>
      </c>
      <c r="C204" s="105">
        <f>IF(male=0,VLOOKUP((($A$5:$A$1570/'Life tables'!$I$2)*2)+age,lifetable,13,1),IF(male=1,VLOOKUP((($A$5:$A$1570/'Life tables'!$I$2)*2)+age,lifetable,10,1),"error"))</f>
        <v>1.0096596056652363E-4</v>
      </c>
      <c r="F204" s="96">
        <f t="shared" si="51"/>
        <v>146.09860986211095</v>
      </c>
      <c r="G204" s="96">
        <f t="shared" si="52"/>
        <v>14.675911128193119</v>
      </c>
      <c r="H204" s="96">
        <f t="shared" si="53"/>
        <v>0.83815353834827544</v>
      </c>
      <c r="I204" s="96">
        <f t="shared" si="54"/>
        <v>0.33584019606834953</v>
      </c>
      <c r="J204" s="96">
        <f t="shared" si="55"/>
        <v>1.6351287351503221E-2</v>
      </c>
      <c r="K204" s="96">
        <f t="shared" si="56"/>
        <v>0.35093425705664338</v>
      </c>
      <c r="L204" s="96">
        <f t="shared" si="64"/>
        <v>129.88141945509307</v>
      </c>
      <c r="M204" s="96">
        <f t="shared" si="57"/>
        <v>685.00928759980673</v>
      </c>
      <c r="N204" s="96">
        <f t="shared" si="58"/>
        <v>65.967878555813385</v>
      </c>
      <c r="O204" s="96">
        <f t="shared" si="59"/>
        <v>1.5746464232157036</v>
      </c>
      <c r="P204" s="96">
        <f t="shared" si="60"/>
        <v>1.5746464232157036</v>
      </c>
      <c r="Q204" s="96">
        <f t="shared" si="61"/>
        <v>7.6141102321773249E-2</v>
      </c>
      <c r="R204" s="96">
        <f t="shared" si="62"/>
        <v>0.12343514794902591</v>
      </c>
      <c r="S204" s="96">
        <f t="shared" si="65"/>
        <v>615.69253994729115</v>
      </c>
      <c r="T204" s="96">
        <f t="shared" si="66"/>
        <v>15.36558572142426</v>
      </c>
      <c r="U204" s="96">
        <f t="shared" si="66"/>
        <v>154.093378611335</v>
      </c>
      <c r="V204" s="32">
        <f t="shared" si="67"/>
        <v>999.99999999999795</v>
      </c>
      <c r="W204" s="100">
        <f>(cNES*L204+(cNES+cOSEX)*G204+(cNES+cEREX)*H204+(cNES+cHOEX)*I204+(cNES+cNES)*S204+(cNES+cOSEX)*N204+(cNES+cEREX)*O204+(cNES+cHOEX)*P204)/(1+cDR)^((cycle + 0.5)/('Life tables'!$I$2/2))</f>
        <v>127198.6224225874</v>
      </c>
      <c r="X204" s="107">
        <f>((L204+G204+H204+I204+N204+O204+P204+S204)/('Life tables'!$I$2/2))/(1+oDR)^(((cycle + 0.5)/('Life tables'!$I$2/2)))</f>
        <v>28.442348456935523</v>
      </c>
      <c r="Y204" s="31">
        <f>((uNES*L204+ uOCEX*G204+uEREX*H204+uHOEX*I204+uNES*S204+ uOCEX*N204+uEREX*O204+uHOEX*P204)/('Life tables'!$I$2/2))/(1+oDR)^(((cycle + 0.5)/('Life tables'!$I$2/2)))</f>
        <v>18.744960460699978</v>
      </c>
      <c r="Z204" s="100">
        <f t="shared" si="63"/>
        <v>198222.74282557276</v>
      </c>
      <c r="AA204" s="107">
        <f>((L204+G204+H204+I204+N204+O204+P204+S204)/('Life tables'!$I$2/2))</f>
        <v>31.856342308051097</v>
      </c>
      <c r="AB204" s="31">
        <f>((uNES*L204+ uOCEX*G204+uEREX*H204+uHOEX*I204+uNES*S204+ uOCEX*N204+uEREX*O204+uHOEX*P204)/('Life tables'!$I$2/2))</f>
        <v>20.994956794481247</v>
      </c>
    </row>
    <row r="205" spans="1:28" x14ac:dyDescent="0.25">
      <c r="A205" s="4">
        <v>199</v>
      </c>
      <c r="C205" s="105">
        <f>IF(male=0,VLOOKUP((($A$5:$A$1570/'Life tables'!$I$2)*2)+age,lifetable,13,1),IF(male=1,VLOOKUP((($A$5:$A$1570/'Life tables'!$I$2)*2)+age,lifetable,10,1),"error"))</f>
        <v>1.0096596056652363E-4</v>
      </c>
      <c r="F205" s="96">
        <f t="shared" si="51"/>
        <v>145.96590023979508</v>
      </c>
      <c r="G205" s="96">
        <f t="shared" si="52"/>
        <v>14.662580168885555</v>
      </c>
      <c r="H205" s="96">
        <f t="shared" si="53"/>
        <v>0.83739219613138582</v>
      </c>
      <c r="I205" s="96">
        <f t="shared" si="54"/>
        <v>0.33553513344235475</v>
      </c>
      <c r="J205" s="96">
        <f t="shared" si="55"/>
        <v>1.6336434553308604E-2</v>
      </c>
      <c r="K205" s="96">
        <f t="shared" si="56"/>
        <v>0.35061548364219652</v>
      </c>
      <c r="L205" s="96">
        <f t="shared" si="64"/>
        <v>129.76344082314029</v>
      </c>
      <c r="M205" s="96">
        <f t="shared" si="57"/>
        <v>684.57513542744357</v>
      </c>
      <c r="N205" s="96">
        <f t="shared" si="58"/>
        <v>65.926068760968775</v>
      </c>
      <c r="O205" s="96">
        <f t="shared" si="59"/>
        <v>1.5736484277465643</v>
      </c>
      <c r="P205" s="96">
        <f t="shared" si="60"/>
        <v>1.5736484277465643</v>
      </c>
      <c r="Q205" s="96">
        <f t="shared" si="61"/>
        <v>7.6092844837418613E-2</v>
      </c>
      <c r="R205" s="96">
        <f t="shared" si="62"/>
        <v>0.12335691596210524</v>
      </c>
      <c r="S205" s="96">
        <f t="shared" si="65"/>
        <v>615.30232005018217</v>
      </c>
      <c r="T205" s="96">
        <f t="shared" si="66"/>
        <v>15.458015000814987</v>
      </c>
      <c r="U205" s="96">
        <f t="shared" si="66"/>
        <v>154.56735101093929</v>
      </c>
      <c r="V205" s="32">
        <f t="shared" si="67"/>
        <v>999.99999999999795</v>
      </c>
      <c r="W205" s="100">
        <f>(cNES*L205+(cNES+cOSEX)*G205+(cNES+cEREX)*H205+(cNES+cHOEX)*I205+(cNES+cNES)*S205+(cNES+cOSEX)*N205+(cNES+cEREX)*O205+(cNES+cHOEX)*P205)/(1+cDR)^((cycle + 0.5)/('Life tables'!$I$2/2))</f>
        <v>126830.18380631119</v>
      </c>
      <c r="X205" s="107">
        <f>((L205+G205+H205+I205+N205+O205+P205+S205)/('Life tables'!$I$2/2))/(1+oDR)^(((cycle + 0.5)/('Life tables'!$I$2/2)))</f>
        <v>28.4067248605819</v>
      </c>
      <c r="Y205" s="31">
        <f>((uNES*L205+ uOCEX*G205+uEREX*H205+uHOEX*I205+uNES*S205+ uOCEX*N205+uEREX*O205+uHOEX*P205)/('Life tables'!$I$2/2))/(1+oDR)^(((cycle + 0.5)/('Life tables'!$I$2/2)))</f>
        <v>18.721484038629715</v>
      </c>
      <c r="Z205" s="100">
        <f t="shared" si="63"/>
        <v>198090.81112971914</v>
      </c>
      <c r="AA205" s="107">
        <f>((L205+G205+H205+I205+N205+O205+P205+S205)/('Life tables'!$I$2/2))</f>
        <v>31.834617330000583</v>
      </c>
      <c r="AB205" s="31">
        <f>((uNES*L205+ uOCEX*G205+uEREX*H205+uHOEX*I205+uNES*S205+ uOCEX*N205+uEREX*O205+uHOEX*P205)/('Life tables'!$I$2/2))</f>
        <v>20.980640434424309</v>
      </c>
    </row>
    <row r="206" spans="1:28" x14ac:dyDescent="0.25">
      <c r="A206" s="4">
        <v>200</v>
      </c>
      <c r="C206" s="105">
        <f>IF(male=0,VLOOKUP((($A$5:$A$1570/'Life tables'!$I$2)*2)+age,lifetable,13,1),IF(male=1,VLOOKUP((($A$5:$A$1570/'Life tables'!$I$2)*2)+age,lifetable,10,1),"error"))</f>
        <v>1.0096596056652363E-4</v>
      </c>
      <c r="F206" s="96">
        <f t="shared" si="51"/>
        <v>145.83439575022527</v>
      </c>
      <c r="G206" s="96">
        <f t="shared" si="52"/>
        <v>14.649370267684533</v>
      </c>
      <c r="H206" s="96">
        <f t="shared" si="53"/>
        <v>0.83663776764403985</v>
      </c>
      <c r="I206" s="96">
        <f t="shared" si="54"/>
        <v>0.33523284108240231</v>
      </c>
      <c r="J206" s="96">
        <f t="shared" si="55"/>
        <v>1.6321716633001228E-2</v>
      </c>
      <c r="K206" s="96">
        <f t="shared" si="56"/>
        <v>0.35029960500111745</v>
      </c>
      <c r="L206" s="96">
        <f t="shared" si="64"/>
        <v>129.64653355218019</v>
      </c>
      <c r="M206" s="96">
        <f t="shared" si="57"/>
        <v>684.14023823801836</v>
      </c>
      <c r="N206" s="96">
        <f t="shared" si="58"/>
        <v>65.884187219366922</v>
      </c>
      <c r="O206" s="96">
        <f t="shared" si="59"/>
        <v>1.5726487196897663</v>
      </c>
      <c r="P206" s="96">
        <f t="shared" si="60"/>
        <v>1.5726487196897663</v>
      </c>
      <c r="Q206" s="96">
        <f t="shared" si="61"/>
        <v>7.6044504541894306E-2</v>
      </c>
      <c r="R206" s="96">
        <f t="shared" si="62"/>
        <v>0.12327854972694455</v>
      </c>
      <c r="S206" s="96">
        <f t="shared" si="65"/>
        <v>614.91143052500308</v>
      </c>
      <c r="T206" s="96">
        <f t="shared" si="66"/>
        <v>15.550381221989882</v>
      </c>
      <c r="U206" s="96">
        <f t="shared" si="66"/>
        <v>155.04092916566736</v>
      </c>
      <c r="V206" s="32">
        <f t="shared" si="67"/>
        <v>999.99999999999795</v>
      </c>
      <c r="W206" s="100">
        <f>(cNES*L206+(cNES+cOSEX)*G206+(cNES+cEREX)*H206+(cNES+cHOEX)*I206+(cNES+cNES)*S206+(cNES+cOSEX)*N206+(cNES+cEREX)*O206+(cNES+cHOEX)*P206)/(1+cDR)^((cycle + 0.5)/('Life tables'!$I$2/2))</f>
        <v>126462.755430413</v>
      </c>
      <c r="X206" s="107">
        <f>((L206+G206+H206+I206+N206+O206+P206+S206)/('Life tables'!$I$2/2))/(1+oDR)^(((cycle + 0.5)/('Life tables'!$I$2/2)))</f>
        <v>28.371148312108581</v>
      </c>
      <c r="Y206" s="31">
        <f>((uNES*L206+ uOCEX*G206+uEREX*H206+uHOEX*I206+uNES*S206+ uOCEX*N206+uEREX*O206+uHOEX*P206)/('Life tables'!$I$2/2))/(1+oDR)^(((cycle + 0.5)/('Life tables'!$I$2/2)))</f>
        <v>18.698038576180405</v>
      </c>
      <c r="Z206" s="100">
        <f t="shared" si="63"/>
        <v>197958.87807418074</v>
      </c>
      <c r="AA206" s="107">
        <f>((L206+G206+H206+I206+N206+O206+P206+S206)/('Life tables'!$I$2/2))</f>
        <v>31.812909892328229</v>
      </c>
      <c r="AB206" s="31">
        <f>((uNES*L206+ uOCEX*G206+uEREX*H206+uHOEX*I206+uNES*S206+ uOCEX*N206+uEREX*O206+uHOEX*P206)/('Life tables'!$I$2/2))</f>
        <v>20.966335583020157</v>
      </c>
    </row>
    <row r="207" spans="1:28" x14ac:dyDescent="0.25">
      <c r="A207" s="4">
        <v>201</v>
      </c>
      <c r="C207" s="105">
        <f>IF(male=0,VLOOKUP((($A$5:$A$1570/'Life tables'!$I$2)*2)+age,lifetable,13,1),IF(male=1,VLOOKUP((($A$5:$A$1570/'Life tables'!$I$2)*2)+age,lifetable,10,1),"error"))</f>
        <v>1.0096596056652363E-4</v>
      </c>
      <c r="F207" s="96">
        <f t="shared" si="51"/>
        <v>145.70405841843478</v>
      </c>
      <c r="G207" s="96">
        <f t="shared" si="52"/>
        <v>14.636277609925173</v>
      </c>
      <c r="H207" s="96">
        <f t="shared" si="53"/>
        <v>0.83589003502754078</v>
      </c>
      <c r="I207" s="96">
        <f t="shared" si="54"/>
        <v>0.33493323169457273</v>
      </c>
      <c r="J207" s="96">
        <f t="shared" si="55"/>
        <v>1.6307129340440773E-2</v>
      </c>
      <c r="K207" s="96">
        <f t="shared" si="56"/>
        <v>0.34998652991613327</v>
      </c>
      <c r="L207" s="96">
        <f t="shared" si="64"/>
        <v>129.53066388253092</v>
      </c>
      <c r="M207" s="96">
        <f t="shared" si="57"/>
        <v>683.70463119390593</v>
      </c>
      <c r="N207" s="96">
        <f t="shared" si="58"/>
        <v>65.842237317220707</v>
      </c>
      <c r="O207" s="96">
        <f t="shared" si="59"/>
        <v>1.5716473798738602</v>
      </c>
      <c r="P207" s="96">
        <f t="shared" si="60"/>
        <v>1.5716473798738602</v>
      </c>
      <c r="Q207" s="96">
        <f t="shared" si="61"/>
        <v>7.5996085343617334E-2</v>
      </c>
      <c r="R207" s="96">
        <f t="shared" si="62"/>
        <v>0.12320005557962276</v>
      </c>
      <c r="S207" s="96">
        <f t="shared" si="65"/>
        <v>614.51990297601424</v>
      </c>
      <c r="T207" s="96">
        <f t="shared" si="66"/>
        <v>15.642684436673941</v>
      </c>
      <c r="U207" s="96">
        <f t="shared" si="66"/>
        <v>155.51411575116313</v>
      </c>
      <c r="V207" s="32">
        <f t="shared" si="67"/>
        <v>999.99999999999795</v>
      </c>
      <c r="W207" s="100">
        <f>(cNES*L207+(cNES+cOSEX)*G207+(cNES+cEREX)*H207+(cNES+cHOEX)*I207+(cNES+cNES)*S207+(cNES+cOSEX)*N207+(cNES+cEREX)*O207+(cNES+cHOEX)*P207)/(1+cDR)^((cycle + 0.5)/('Life tables'!$I$2/2))</f>
        <v>126096.33655571919</v>
      </c>
      <c r="X207" s="107">
        <f>((L207+G207+H207+I207+N207+O207+P207+S207)/('Life tables'!$I$2/2))/(1+oDR)^(((cycle + 0.5)/('Life tables'!$I$2/2)))</f>
        <v>28.335618667235682</v>
      </c>
      <c r="Y207" s="31">
        <f>((uNES*L207+ uOCEX*G207+uEREX*H207+uHOEX*I207+uNES*S207+ uOCEX*N207+uEREX*O207+uHOEX*P207)/('Life tables'!$I$2/2))/(1+oDR)^(((cycle + 0.5)/('Life tables'!$I$2/2)))</f>
        <v>18.674623979869896</v>
      </c>
      <c r="Z207" s="100">
        <f t="shared" si="63"/>
        <v>197826.94669199805</v>
      </c>
      <c r="AA207" s="107">
        <f>((L207+G207+H207+I207+N207+O207+P207+S207)/('Life tables'!$I$2/2))</f>
        <v>31.791219890422703</v>
      </c>
      <c r="AB207" s="31">
        <f>((uNES*L207+ uOCEX*G207+uEREX*H207+uHOEX*I207+uNES*S207+ uOCEX*N207+uEREX*O207+uHOEX*P207)/('Life tables'!$I$2/2))</f>
        <v>20.952042173036581</v>
      </c>
    </row>
    <row r="208" spans="1:28" x14ac:dyDescent="0.25">
      <c r="A208" s="4">
        <v>202</v>
      </c>
      <c r="C208" s="105">
        <f>IF(male=0,VLOOKUP((($A$5:$A$1570/'Life tables'!$I$2)*2)+age,lifetable,13,1),IF(male=1,VLOOKUP((($A$5:$A$1570/'Life tables'!$I$2)*2)+age,lifetable,10,1),"error"))</f>
        <v>1.0096596056652363E-4</v>
      </c>
      <c r="F208" s="96">
        <f t="shared" si="51"/>
        <v>145.57485153347614</v>
      </c>
      <c r="G208" s="96">
        <f t="shared" si="52"/>
        <v>14.623298507915965</v>
      </c>
      <c r="H208" s="96">
        <f t="shared" si="53"/>
        <v>0.83514878767474765</v>
      </c>
      <c r="I208" s="96">
        <f t="shared" si="54"/>
        <v>0.33463622089057637</v>
      </c>
      <c r="J208" s="96">
        <f t="shared" si="55"/>
        <v>1.629266856695535E-2</v>
      </c>
      <c r="K208" s="96">
        <f t="shared" si="56"/>
        <v>0.34967617020619246</v>
      </c>
      <c r="L208" s="96">
        <f t="shared" si="64"/>
        <v>129.4157991782217</v>
      </c>
      <c r="M208" s="96">
        <f t="shared" si="57"/>
        <v>683.26834827868481</v>
      </c>
      <c r="N208" s="96">
        <f t="shared" si="58"/>
        <v>65.800222327222357</v>
      </c>
      <c r="O208" s="96">
        <f t="shared" si="59"/>
        <v>1.5706444864176703</v>
      </c>
      <c r="P208" s="96">
        <f t="shared" si="60"/>
        <v>1.5706444864176703</v>
      </c>
      <c r="Q208" s="96">
        <f t="shared" si="61"/>
        <v>7.5947591019977584E-2</v>
      </c>
      <c r="R208" s="96">
        <f t="shared" si="62"/>
        <v>0.12312143964380581</v>
      </c>
      <c r="S208" s="96">
        <f t="shared" si="65"/>
        <v>614.12776794796332</v>
      </c>
      <c r="T208" s="96">
        <f t="shared" si="66"/>
        <v>15.734924696260874</v>
      </c>
      <c r="U208" s="96">
        <f t="shared" si="66"/>
        <v>155.98691336101314</v>
      </c>
      <c r="V208" s="32">
        <f t="shared" si="67"/>
        <v>999.99999999999795</v>
      </c>
      <c r="W208" s="100">
        <f>(cNES*L208+(cNES+cOSEX)*G208+(cNES+cEREX)*H208+(cNES+cHOEX)*I208+(cNES+cNES)*S208+(cNES+cOSEX)*N208+(cNES+cEREX)*O208+(cNES+cHOEX)*P208)/(1+cDR)^((cycle + 0.5)/('Life tables'!$I$2/2))</f>
        <v>125730.92636711201</v>
      </c>
      <c r="X208" s="107">
        <f>((L208+G208+H208+I208+N208+O208+P208+S208)/('Life tables'!$I$2/2))/(1+oDR)^(((cycle + 0.5)/('Life tables'!$I$2/2)))</f>
        <v>28.300135784759281</v>
      </c>
      <c r="Y208" s="31">
        <f>((uNES*L208+ uOCEX*G208+uEREX*H208+uHOEX*I208+uNES*S208+ uOCEX*N208+uEREX*O208+uHOEX*P208)/('Life tables'!$I$2/2))/(1+oDR)^(((cycle + 0.5)/('Life tables'!$I$2/2)))</f>
        <v>18.65124015818888</v>
      </c>
      <c r="Z208" s="100">
        <f t="shared" si="63"/>
        <v>197695.01991310637</v>
      </c>
      <c r="AA208" s="107">
        <f>((L208+G208+H208+I208+N208+O208+P208+S208)/('Life tables'!$I$2/2))</f>
        <v>31.769547222832792</v>
      </c>
      <c r="AB208" s="31">
        <f>((uNES*L208+ uOCEX*G208+uEREX*H208+uHOEX*I208+uNES*S208+ uOCEX*N208+uEREX*O208+uHOEX*P208)/('Life tables'!$I$2/2))</f>
        <v>20.937760139267017</v>
      </c>
    </row>
    <row r="209" spans="1:28" x14ac:dyDescent="0.25">
      <c r="A209" s="4">
        <v>203</v>
      </c>
      <c r="C209" s="105">
        <f>IF(male=0,VLOOKUP((($A$5:$A$1570/'Life tables'!$I$2)*2)+age,lifetable,13,1),IF(male=1,VLOOKUP((($A$5:$A$1570/'Life tables'!$I$2)*2)+age,lifetable,10,1),"error"))</f>
        <v>1.0096596056652363E-4</v>
      </c>
      <c r="F209" s="96">
        <f t="shared" si="51"/>
        <v>145.44673960629916</v>
      </c>
      <c r="G209" s="96">
        <f t="shared" si="52"/>
        <v>14.610429396707547</v>
      </c>
      <c r="H209" s="96">
        <f t="shared" si="53"/>
        <v>0.83441382198842562</v>
      </c>
      <c r="I209" s="96">
        <f t="shared" si="54"/>
        <v>0.3343417270909268</v>
      </c>
      <c r="J209" s="96">
        <f t="shared" si="55"/>
        <v>1.6278330340627235E-2</v>
      </c>
      <c r="K209" s="96">
        <f t="shared" si="56"/>
        <v>0.34936844062528555</v>
      </c>
      <c r="L209" s="96">
        <f t="shared" si="64"/>
        <v>129.30190788954636</v>
      </c>
      <c r="M209" s="96">
        <f t="shared" si="57"/>
        <v>682.83142233642491</v>
      </c>
      <c r="N209" s="96">
        <f t="shared" si="58"/>
        <v>65.758145412326968</v>
      </c>
      <c r="O209" s="96">
        <f t="shared" si="59"/>
        <v>1.5696401148206072</v>
      </c>
      <c r="P209" s="96">
        <f t="shared" si="60"/>
        <v>1.5696401148206072</v>
      </c>
      <c r="Q209" s="96">
        <f t="shared" si="61"/>
        <v>7.5899025221704677E-2</v>
      </c>
      <c r="R209" s="96">
        <f t="shared" si="62"/>
        <v>0.12304270783782609</v>
      </c>
      <c r="S209" s="96">
        <f t="shared" si="65"/>
        <v>613.73505496139717</v>
      </c>
      <c r="T209" s="96">
        <f t="shared" si="66"/>
        <v>15.827102051823205</v>
      </c>
      <c r="U209" s="96">
        <f t="shared" si="66"/>
        <v>156.45932450947626</v>
      </c>
      <c r="V209" s="32">
        <f t="shared" si="67"/>
        <v>999.99999999999807</v>
      </c>
      <c r="W209" s="100">
        <f>(cNES*L209+(cNES+cOSEX)*G209+(cNES+cEREX)*H209+(cNES+cHOEX)*I209+(cNES+cNES)*S209+(cNES+cOSEX)*N209+(cNES+cEREX)*O209+(cNES+cHOEX)*P209)/(1+cDR)^((cycle + 0.5)/('Life tables'!$I$2/2))</f>
        <v>125366.52397652186</v>
      </c>
      <c r="X209" s="107">
        <f>((L209+G209+H209+I209+N209+O209+P209+S209)/('Life tables'!$I$2/2))/(1+oDR)^(((cycle + 0.5)/('Life tables'!$I$2/2)))</f>
        <v>28.264699526449526</v>
      </c>
      <c r="Y209" s="31">
        <f>((uNES*L209+ uOCEX*G209+uEREX*H209+uHOEX*I209+uNES*S209+ uOCEX*N209+uEREX*O209+uHOEX*P209)/('Life tables'!$I$2/2))/(1+oDR)^(((cycle + 0.5)/('Life tables'!$I$2/2)))</f>
        <v>18.627887021535514</v>
      </c>
      <c r="Z209" s="100">
        <f t="shared" si="63"/>
        <v>197563.1005677738</v>
      </c>
      <c r="AA209" s="107">
        <f>((L209+G209+H209+I209+N209+O209+P209+S209)/('Life tables'!$I$2/2))</f>
        <v>31.747891791162314</v>
      </c>
      <c r="AB209" s="31">
        <f>((uNES*L209+ uOCEX*G209+uEREX*H209+uHOEX*I209+uNES*S209+ uOCEX*N209+uEREX*O209+uHOEX*P209)/('Life tables'!$I$2/2))</f>
        <v>20.923489418463124</v>
      </c>
    </row>
    <row r="210" spans="1:28" x14ac:dyDescent="0.25">
      <c r="A210" s="4">
        <v>204</v>
      </c>
      <c r="C210" s="105">
        <f>IF(male=0,VLOOKUP((($A$5:$A$1570/'Life tables'!$I$2)*2)+age,lifetable,13,1),IF(male=1,VLOOKUP((($A$5:$A$1570/'Life tables'!$I$2)*2)+age,lifetable,10,1),"error"))</f>
        <v>1.0096596056652363E-4</v>
      </c>
      <c r="F210" s="96">
        <f t="shared" si="51"/>
        <v>145.3196883290326</v>
      </c>
      <c r="G210" s="96">
        <f t="shared" si="52"/>
        <v>14.597666830002447</v>
      </c>
      <c r="H210" s="96">
        <f t="shared" si="53"/>
        <v>0.83368494114764868</v>
      </c>
      <c r="I210" s="96">
        <f t="shared" si="54"/>
        <v>0.3340496714313404</v>
      </c>
      <c r="J210" s="96">
        <f t="shared" si="55"/>
        <v>1.6264110821735702E-2</v>
      </c>
      <c r="K210" s="96">
        <f t="shared" si="56"/>
        <v>0.34906325876463873</v>
      </c>
      <c r="L210" s="96">
        <f t="shared" si="64"/>
        <v>129.1889595168648</v>
      </c>
      <c r="M210" s="96">
        <f t="shared" si="57"/>
        <v>682.39388510966592</v>
      </c>
      <c r="N210" s="96">
        <f t="shared" si="58"/>
        <v>65.716009629409896</v>
      </c>
      <c r="O210" s="96">
        <f t="shared" si="59"/>
        <v>1.5686343380499683</v>
      </c>
      <c r="P210" s="96">
        <f t="shared" si="60"/>
        <v>1.5686343380499683</v>
      </c>
      <c r="Q210" s="96">
        <f t="shared" si="61"/>
        <v>7.5850391477089385E-2</v>
      </c>
      <c r="R210" s="96">
        <f t="shared" si="62"/>
        <v>0.12296386588152584</v>
      </c>
      <c r="S210" s="96">
        <f t="shared" si="65"/>
        <v>613.34179254679748</v>
      </c>
      <c r="T210" s="96">
        <f t="shared" si="66"/>
        <v>15.919216554122031</v>
      </c>
      <c r="U210" s="96">
        <f t="shared" si="66"/>
        <v>156.93135163412242</v>
      </c>
      <c r="V210" s="32">
        <f t="shared" si="67"/>
        <v>999.99999999999807</v>
      </c>
      <c r="W210" s="100">
        <f>(cNES*L210+(cNES+cOSEX)*G210+(cNES+cEREX)*H210+(cNES+cHOEX)*I210+(cNES+cNES)*S210+(cNES+cOSEX)*N210+(cNES+cEREX)*O210+(cNES+cHOEX)*P210)/(1+cDR)^((cycle + 0.5)/('Life tables'!$I$2/2))</f>
        <v>125003.12842581212</v>
      </c>
      <c r="X210" s="107">
        <f>((L210+G210+H210+I210+N210+O210+P210+S210)/('Life tables'!$I$2/2))/(1+oDR)^(((cycle + 0.5)/('Life tables'!$I$2/2)))</f>
        <v>28.22930975695207</v>
      </c>
      <c r="Y210" s="31">
        <f>((uNES*L210+ uOCEX*G210+uEREX*H210+uHOEX*I210+uNES*S210+ uOCEX*N210+uEREX*O210+uHOEX*P210)/('Life tables'!$I$2/2))/(1+oDR)^(((cycle + 0.5)/('Life tables'!$I$2/2)))</f>
        <v>18.604564482152309</v>
      </c>
      <c r="Z210" s="100">
        <f t="shared" si="63"/>
        <v>197431.19138992351</v>
      </c>
      <c r="AA210" s="107">
        <f>((L210+G210+H210+I210+N210+O210+P210+S210)/('Life tables'!$I$2/2))</f>
        <v>31.726253499968497</v>
      </c>
      <c r="AB210" s="31">
        <f>((uNES*L210+ uOCEX*G210+uEREX*H210+uHOEX*I210+uNES*S210+ uOCEX*N210+uEREX*O210+uHOEX*P210)/('Life tables'!$I$2/2))</f>
        <v>20.909229949269726</v>
      </c>
    </row>
    <row r="211" spans="1:28" x14ac:dyDescent="0.25">
      <c r="A211" s="4">
        <v>205</v>
      </c>
      <c r="C211" s="105">
        <f>IF(male=0,VLOOKUP((($A$5:$A$1570/'Life tables'!$I$2)*2)+age,lifetable,13,1),IF(male=1,VLOOKUP((($A$5:$A$1570/'Life tables'!$I$2)*2)+age,lifetable,10,1),"error"))</f>
        <v>1.0096596056652363E-4</v>
      </c>
      <c r="F211" s="96">
        <f t="shared" si="51"/>
        <v>145.19366453562267</v>
      </c>
      <c r="G211" s="96">
        <f t="shared" si="52"/>
        <v>14.585007476201152</v>
      </c>
      <c r="H211" s="96">
        <f t="shared" si="53"/>
        <v>0.83296195488198688</v>
      </c>
      <c r="I211" s="96">
        <f t="shared" si="54"/>
        <v>0.33375997767225529</v>
      </c>
      <c r="J211" s="96">
        <f t="shared" si="55"/>
        <v>1.6250006298351685E-2</v>
      </c>
      <c r="K211" s="96">
        <f t="shared" si="56"/>
        <v>0.34876054495816572</v>
      </c>
      <c r="L211" s="96">
        <f t="shared" si="64"/>
        <v>129.07692457561075</v>
      </c>
      <c r="M211" s="96">
        <f t="shared" si="57"/>
        <v>681.95576727613081</v>
      </c>
      <c r="N211" s="96">
        <f t="shared" si="58"/>
        <v>65.673817932802322</v>
      </c>
      <c r="O211" s="96">
        <f t="shared" si="59"/>
        <v>1.567627226625333</v>
      </c>
      <c r="P211" s="96">
        <f t="shared" si="60"/>
        <v>1.567627226625333</v>
      </c>
      <c r="Q211" s="96">
        <f t="shared" si="61"/>
        <v>7.5801693196064474E-2</v>
      </c>
      <c r="R211" s="96">
        <f t="shared" si="62"/>
        <v>0.12288491930287287</v>
      </c>
      <c r="S211" s="96">
        <f t="shared" si="65"/>
        <v>612.94800827757888</v>
      </c>
      <c r="T211" s="96">
        <f t="shared" si="66"/>
        <v>16.011268253616446</v>
      </c>
      <c r="U211" s="96">
        <f t="shared" si="66"/>
        <v>157.40299709838345</v>
      </c>
      <c r="V211" s="32">
        <f t="shared" si="67"/>
        <v>999.99999999999784</v>
      </c>
      <c r="W211" s="100">
        <f>(cNES*L211+(cNES+cOSEX)*G211+(cNES+cEREX)*H211+(cNES+cHOEX)*I211+(cNES+cNES)*S211+(cNES+cOSEX)*N211+(cNES+cEREX)*O211+(cNES+cHOEX)*P211)/(1+cDR)^((cycle + 0.5)/('Life tables'!$I$2/2))</f>
        <v>124640.73868956114</v>
      </c>
      <c r="X211" s="107">
        <f>((L211+G211+H211+I211+N211+O211+P211+S211)/('Life tables'!$I$2/2))/(1+oDR)^(((cycle + 0.5)/('Life tables'!$I$2/2)))</f>
        <v>28.193966343692981</v>
      </c>
      <c r="Y211" s="31">
        <f>((uNES*L211+ uOCEX*G211+uEREX*H211+uHOEX*I211+uNES*S211+ uOCEX*N211+uEREX*O211+uHOEX*P211)/('Life tables'!$I$2/2))/(1+oDR)^(((cycle + 0.5)/('Life tables'!$I$2/2)))</f>
        <v>18.581272454065182</v>
      </c>
      <c r="Z211" s="100">
        <f t="shared" si="63"/>
        <v>197299.29502034595</v>
      </c>
      <c r="AA211" s="107">
        <f>((L211+G211+H211+I211+N211+O211+P211+S211)/('Life tables'!$I$2/2))</f>
        <v>31.704632256663821</v>
      </c>
      <c r="AB211" s="31">
        <f>((uNES*L211+ uOCEX*G211+uEREX*H211+uHOEX*I211+uNES*S211+ uOCEX*N211+uEREX*O211+uHOEX*P211)/('Life tables'!$I$2/2))</f>
        <v>20.894981672161887</v>
      </c>
    </row>
    <row r="212" spans="1:28" x14ac:dyDescent="0.25">
      <c r="A212" s="4">
        <v>206</v>
      </c>
      <c r="C212" s="105">
        <f>IF(male=0,VLOOKUP((($A$5:$A$1570/'Life tables'!$I$2)*2)+age,lifetable,13,1),IF(male=1,VLOOKUP((($A$5:$A$1570/'Life tables'!$I$2)*2)+age,lifetable,10,1),"error"))</f>
        <v>1.0096596056652363E-4</v>
      </c>
      <c r="F212" s="96">
        <f t="shared" si="51"/>
        <v>145.06863616378334</v>
      </c>
      <c r="G212" s="96">
        <f t="shared" si="52"/>
        <v>14.572448114579926</v>
      </c>
      <c r="H212" s="96">
        <f t="shared" si="53"/>
        <v>0.83224467925321821</v>
      </c>
      <c r="I212" s="96">
        <f t="shared" si="54"/>
        <v>0.33347257211136555</v>
      </c>
      <c r="J212" s="96">
        <f t="shared" si="55"/>
        <v>1.6236013182079293E-2</v>
      </c>
      <c r="K212" s="96">
        <f t="shared" si="56"/>
        <v>0.34846022219107131</v>
      </c>
      <c r="L212" s="96">
        <f t="shared" si="64"/>
        <v>128.96577456246567</v>
      </c>
      <c r="M212" s="96">
        <f t="shared" si="57"/>
        <v>681.51709848421467</v>
      </c>
      <c r="N212" s="96">
        <f t="shared" si="58"/>
        <v>65.63157317770893</v>
      </c>
      <c r="O212" s="96">
        <f t="shared" si="59"/>
        <v>1.5666188487001411</v>
      </c>
      <c r="P212" s="96">
        <f t="shared" si="60"/>
        <v>1.5666188487001411</v>
      </c>
      <c r="Q212" s="96">
        <f t="shared" si="61"/>
        <v>7.575293367414955E-2</v>
      </c>
      <c r="R212" s="96">
        <f t="shared" si="62"/>
        <v>0.12280587344435537</v>
      </c>
      <c r="S212" s="96">
        <f t="shared" si="65"/>
        <v>612.55372880198695</v>
      </c>
      <c r="T212" s="96">
        <f t="shared" si="66"/>
        <v>16.103257200472676</v>
      </c>
      <c r="U212" s="96">
        <f t="shared" si="66"/>
        <v>157.87426319401888</v>
      </c>
      <c r="V212" s="32">
        <f t="shared" si="67"/>
        <v>999.99999999999784</v>
      </c>
      <c r="W212" s="100">
        <f>(cNES*L212+(cNES+cOSEX)*G212+(cNES+cEREX)*H212+(cNES+cHOEX)*I212+(cNES+cNES)*S212+(cNES+cOSEX)*N212+(cNES+cEREX)*O212+(cNES+cHOEX)*P212)/(1+cDR)^((cycle + 0.5)/('Life tables'!$I$2/2))</f>
        <v>124279.35367774425</v>
      </c>
      <c r="X212" s="107">
        <f>((L212+G212+H212+I212+N212+O212+P212+S212)/('Life tables'!$I$2/2))/(1+oDR)^(((cycle + 0.5)/('Life tables'!$I$2/2)))</f>
        <v>28.158669156786814</v>
      </c>
      <c r="Y212" s="31">
        <f>((uNES*L212+ uOCEX*G212+uEREX*H212+uHOEX*I212+uNES*S212+ uOCEX*N212+uEREX*O212+uHOEX*P212)/('Life tables'!$I$2/2))/(1+oDR)^(((cycle + 0.5)/('Life tables'!$I$2/2)))</f>
        <v>18.558010853024449</v>
      </c>
      <c r="Z212" s="100">
        <f t="shared" si="63"/>
        <v>197167.41400980382</v>
      </c>
      <c r="AA212" s="107">
        <f>((L212+G212+H212+I212+N212+O212+P212+S212)/('Life tables'!$I$2/2))</f>
        <v>31.68302797142109</v>
      </c>
      <c r="AB212" s="31">
        <f>((uNES*L212+ uOCEX*G212+uEREX*H212+uHOEX*I212+uNES*S212+ uOCEX*N212+uEREX*O212+uHOEX*P212)/('Life tables'!$I$2/2))</f>
        <v>20.880744529383986</v>
      </c>
    </row>
    <row r="213" spans="1:28" x14ac:dyDescent="0.25">
      <c r="A213" s="4">
        <v>207</v>
      </c>
      <c r="C213" s="105">
        <f>IF(male=0,VLOOKUP((($A$5:$A$1570/'Life tables'!$I$2)*2)+age,lifetable,13,1),IF(male=1,VLOOKUP((($A$5:$A$1570/'Life tables'!$I$2)*2)+age,lifetable,10,1),"error"))</f>
        <v>1.0096596056652363E-4</v>
      </c>
      <c r="F213" s="96">
        <f t="shared" si="51"/>
        <v>144.94457221821469</v>
      </c>
      <c r="G213" s="96">
        <f t="shared" si="52"/>
        <v>14.559985631596023</v>
      </c>
      <c r="H213" s="96">
        <f t="shared" si="53"/>
        <v>0.83153293644431703</v>
      </c>
      <c r="I213" s="96">
        <f t="shared" si="54"/>
        <v>0.33318738349907068</v>
      </c>
      <c r="J213" s="96">
        <f t="shared" si="55"/>
        <v>1.6222128003939205E-2</v>
      </c>
      <c r="K213" s="96">
        <f t="shared" si="56"/>
        <v>0.34816221601150021</v>
      </c>
      <c r="L213" s="96">
        <f t="shared" si="64"/>
        <v>128.85548192265983</v>
      </c>
      <c r="M213" s="96">
        <f t="shared" si="57"/>
        <v>681.0779073872917</v>
      </c>
      <c r="N213" s="96">
        <f t="shared" si="58"/>
        <v>65.589278123511747</v>
      </c>
      <c r="O213" s="96">
        <f t="shared" si="59"/>
        <v>1.5656092701405553</v>
      </c>
      <c r="P213" s="96">
        <f t="shared" si="60"/>
        <v>1.5656092701405553</v>
      </c>
      <c r="Q213" s="96">
        <f t="shared" si="61"/>
        <v>7.5704116096264151E-2</v>
      </c>
      <c r="R213" s="96">
        <f t="shared" si="62"/>
        <v>0.12272673346916389</v>
      </c>
      <c r="S213" s="96">
        <f t="shared" si="65"/>
        <v>612.15897987393339</v>
      </c>
      <c r="T213" s="96">
        <f t="shared" si="66"/>
        <v>16.19518344457288</v>
      </c>
      <c r="U213" s="96">
        <f t="shared" si="66"/>
        <v>158.34515214349955</v>
      </c>
      <c r="V213" s="32">
        <f t="shared" si="67"/>
        <v>999.99999999999795</v>
      </c>
      <c r="W213" s="100">
        <f>(cNES*L213+(cNES+cOSEX)*G213+(cNES+cEREX)*H213+(cNES+cHOEX)*I213+(cNES+cNES)*S213+(cNES+cOSEX)*N213+(cNES+cEREX)*O213+(cNES+cHOEX)*P213)/(1+cDR)^((cycle + 0.5)/('Life tables'!$I$2/2))</f>
        <v>123918.97223832022</v>
      </c>
      <c r="X213" s="107">
        <f>((L213+G213+H213+I213+N213+O213+P213+S213)/('Life tables'!$I$2/2))/(1+oDR)^(((cycle + 0.5)/('Life tables'!$I$2/2)))</f>
        <v>28.123418068947704</v>
      </c>
      <c r="Y213" s="31">
        <f>((uNES*L213+ uOCEX*G213+uEREX*H213+uHOEX*I213+uNES*S213+ uOCEX*N213+uEREX*O213+uHOEX*P213)/('Life tables'!$I$2/2))/(1+oDR)^(((cycle + 0.5)/('Life tables'!$I$2/2)))</f>
        <v>18.534779596447965</v>
      </c>
      <c r="Z213" s="100">
        <f t="shared" si="63"/>
        <v>197035.55082203378</v>
      </c>
      <c r="AA213" s="107">
        <f>((L213+G213+H213+I213+N213+O213+P213+S213)/('Life tables'!$I$2/2))</f>
        <v>31.661440557081615</v>
      </c>
      <c r="AB213" s="31">
        <f>((uNES*L213+ uOCEX*G213+uEREX*H213+uHOEX*I213+uNES*S213+ uOCEX*N213+uEREX*O213+uHOEX*P213)/('Life tables'!$I$2/2))</f>
        <v>20.866518464890998</v>
      </c>
    </row>
    <row r="214" spans="1:28" x14ac:dyDescent="0.25">
      <c r="A214" s="4">
        <v>208</v>
      </c>
      <c r="C214" s="105">
        <f>IF(male=0,VLOOKUP((($A$5:$A$1570/'Life tables'!$I$2)*2)+age,lifetable,13,1),IF(male=1,VLOOKUP((($A$5:$A$1570/'Life tables'!$I$2)*2)+age,lifetable,10,1),"error"))</f>
        <v>1.0096596056652363E-4</v>
      </c>
      <c r="F214" s="96">
        <f t="shared" si="51"/>
        <v>144.82144273504693</v>
      </c>
      <c r="G214" s="96">
        <f t="shared" si="52"/>
        <v>14.547617017316011</v>
      </c>
      <c r="H214" s="96">
        <f t="shared" si="53"/>
        <v>0.83082655455547194</v>
      </c>
      <c r="I214" s="96">
        <f t="shared" si="54"/>
        <v>0.33290434295674187</v>
      </c>
      <c r="J214" s="96">
        <f t="shared" si="55"/>
        <v>1.6208347410389286E-2</v>
      </c>
      <c r="K214" s="96">
        <f t="shared" si="56"/>
        <v>0.34786645444513059</v>
      </c>
      <c r="L214" s="96">
        <f t="shared" si="64"/>
        <v>128.7460200183632</v>
      </c>
      <c r="M214" s="96">
        <f t="shared" si="57"/>
        <v>680.6382216768784</v>
      </c>
      <c r="N214" s="96">
        <f t="shared" si="58"/>
        <v>65.546935436963807</v>
      </c>
      <c r="O214" s="96">
        <f t="shared" si="59"/>
        <v>1.5645985546016941</v>
      </c>
      <c r="P214" s="96">
        <f t="shared" si="60"/>
        <v>1.5645985546016941</v>
      </c>
      <c r="Q214" s="96">
        <f t="shared" si="61"/>
        <v>7.5655243540414155E-2</v>
      </c>
      <c r="R214" s="96">
        <f t="shared" si="62"/>
        <v>0.12264750436716719</v>
      </c>
      <c r="S214" s="96">
        <f t="shared" si="65"/>
        <v>611.76378638280369</v>
      </c>
      <c r="T214" s="96">
        <f t="shared" si="66"/>
        <v>16.287047035523685</v>
      </c>
      <c r="U214" s="96">
        <f t="shared" si="66"/>
        <v>158.81566610231184</v>
      </c>
      <c r="V214" s="32">
        <f t="shared" si="67"/>
        <v>999.99999999999784</v>
      </c>
      <c r="W214" s="100">
        <f>(cNES*L214+(cNES+cOSEX)*G214+(cNES+cEREX)*H214+(cNES+cHOEX)*I214+(cNES+cNES)*S214+(cNES+cOSEX)*N214+(cNES+cEREX)*O214+(cNES+cHOEX)*P214)/(1+cDR)^((cycle + 0.5)/('Life tables'!$I$2/2))</f>
        <v>123559.59315972445</v>
      </c>
      <c r="X214" s="107">
        <f>((L214+G214+H214+I214+N214+O214+P214+S214)/('Life tables'!$I$2/2))/(1+oDR)^(((cycle + 0.5)/('Life tables'!$I$2/2)))</f>
        <v>28.088212955403655</v>
      </c>
      <c r="Y214" s="31">
        <f>((uNES*L214+ uOCEX*G214+uEREX*H214+uHOEX*I214+uNES*S214+ uOCEX*N214+uEREX*O214+uHOEX*P214)/('Life tables'!$I$2/2))/(1+oDR)^(((cycle + 0.5)/('Life tables'!$I$2/2)))</f>
        <v>18.511578603366058</v>
      </c>
      <c r="Z214" s="100">
        <f t="shared" si="63"/>
        <v>196903.70783664746</v>
      </c>
      <c r="AA214" s="107">
        <f>((L214+G214+H214+I214+N214+O214+P214+S214)/('Life tables'!$I$2/2))</f>
        <v>31.63986992906656</v>
      </c>
      <c r="AB214" s="31">
        <f>((uNES*L214+ uOCEX*G214+uEREX*H214+uHOEX*I214+uNES*S214+ uOCEX*N214+uEREX*O214+uHOEX*P214)/('Life tables'!$I$2/2))</f>
        <v>20.852303424291538</v>
      </c>
    </row>
    <row r="215" spans="1:28" x14ac:dyDescent="0.25">
      <c r="A215" s="4">
        <v>209</v>
      </c>
      <c r="C215" s="105">
        <f>IF(male=0,VLOOKUP((($A$5:$A$1570/'Life tables'!$I$2)*2)+age,lifetable,13,1),IF(male=1,VLOOKUP((($A$5:$A$1570/'Life tables'!$I$2)*2)+age,lifetable,10,1),"error"))</f>
        <v>1.1034968280976276E-4</v>
      </c>
      <c r="F215" s="96">
        <f t="shared" si="51"/>
        <v>144.69921874746916</v>
      </c>
      <c r="G215" s="96">
        <f t="shared" si="52"/>
        <v>14.535339361963111</v>
      </c>
      <c r="H215" s="96">
        <f t="shared" si="53"/>
        <v>0.83012536740690135</v>
      </c>
      <c r="I215" s="96">
        <f t="shared" si="54"/>
        <v>0.3326233838977124</v>
      </c>
      <c r="J215" s="96">
        <f t="shared" si="55"/>
        <v>1.7699791935622499E-2</v>
      </c>
      <c r="K215" s="96">
        <f t="shared" si="56"/>
        <v>0.34757286791261266</v>
      </c>
      <c r="L215" s="96">
        <f t="shared" si="64"/>
        <v>128.6358579743532</v>
      </c>
      <c r="M215" s="96">
        <f t="shared" si="57"/>
        <v>680.19806811469323</v>
      </c>
      <c r="N215" s="96">
        <f t="shared" si="58"/>
        <v>65.504547695276557</v>
      </c>
      <c r="O215" s="96">
        <f t="shared" si="59"/>
        <v>1.5635867636013281</v>
      </c>
      <c r="P215" s="96">
        <f t="shared" si="60"/>
        <v>1.5635867636013281</v>
      </c>
      <c r="Q215" s="96">
        <f t="shared" si="61"/>
        <v>8.2633129731858448E-2</v>
      </c>
      <c r="R215" s="96">
        <f t="shared" si="62"/>
        <v>0.12256819096068917</v>
      </c>
      <c r="S215" s="96">
        <f t="shared" si="65"/>
        <v>611.36114557152143</v>
      </c>
      <c r="T215" s="96">
        <f t="shared" si="66"/>
        <v>16.387379957191165</v>
      </c>
      <c r="U215" s="96">
        <f t="shared" si="66"/>
        <v>159.28580716118515</v>
      </c>
      <c r="V215" s="32">
        <f t="shared" si="67"/>
        <v>999.99999999999784</v>
      </c>
      <c r="W215" s="100">
        <f>(cNES*L215+(cNES+cOSEX)*G215+(cNES+cEREX)*H215+(cNES+cHOEX)*I215+(cNES+cNES)*S215+(cNES+cOSEX)*N215+(cNES+cEREX)*O215+(cNES+cHOEX)*P215)/(1+cDR)^((cycle + 0.5)/('Life tables'!$I$2/2))</f>
        <v>123200.11516138128</v>
      </c>
      <c r="X215" s="107">
        <f>((L215+G215+H215+I215+N215+O215+P215+S215)/('Life tables'!$I$2/2))/(1+oDR)^(((cycle + 0.5)/('Life tables'!$I$2/2)))</f>
        <v>28.05276334253978</v>
      </c>
      <c r="Y215" s="31">
        <f>((uNES*L215+ uOCEX*G215+uEREX*H215+uHOEX*I215+uNES*S215+ uOCEX*N215+uEREX*O215+uHOEX*P215)/('Life tables'!$I$2/2))/(1+oDR)^(((cycle + 0.5)/('Life tables'!$I$2/2)))</f>
        <v>18.488213259014994</v>
      </c>
      <c r="Z215" s="100">
        <f t="shared" si="63"/>
        <v>196770.13045842026</v>
      </c>
      <c r="AA215" s="107">
        <f>((L215+G215+H215+I215+N215+O215+P215+S215)/('Life tables'!$I$2/2))</f>
        <v>31.617988753276926</v>
      </c>
      <c r="AB215" s="31">
        <f>((uNES*L215+ uOCEX*G215+uEREX*H215+uHOEX*I215+uNES*S215+ uOCEX*N215+uEREX*O215+uHOEX*P215)/('Life tables'!$I$2/2))</f>
        <v>20.837880095943436</v>
      </c>
    </row>
    <row r="216" spans="1:28" x14ac:dyDescent="0.25">
      <c r="A216" s="4">
        <v>210</v>
      </c>
      <c r="C216" s="105">
        <f>IF(male=0,VLOOKUP((($A$5:$A$1570/'Life tables'!$I$2)*2)+age,lifetable,13,1),IF(male=1,VLOOKUP((($A$5:$A$1570/'Life tables'!$I$2)*2)+age,lifetable,10,1),"error"))</f>
        <v>1.1034968280976276E-4</v>
      </c>
      <c r="F216" s="96">
        <f t="shared" si="51"/>
        <v>144.57636497108629</v>
      </c>
      <c r="G216" s="96">
        <f t="shared" si="52"/>
        <v>14.522998443006664</v>
      </c>
      <c r="H216" s="96">
        <f t="shared" si="53"/>
        <v>0.82942056722110946</v>
      </c>
      <c r="I216" s="96">
        <f t="shared" si="54"/>
        <v>0.33234097712883826</v>
      </c>
      <c r="J216" s="96">
        <f t="shared" si="55"/>
        <v>1.7684764305899933E-2</v>
      </c>
      <c r="K216" s="96">
        <f t="shared" si="56"/>
        <v>0.34727776860412357</v>
      </c>
      <c r="L216" s="96">
        <f t="shared" si="64"/>
        <v>128.52664245081965</v>
      </c>
      <c r="M216" s="96">
        <f t="shared" si="57"/>
        <v>679.75044791053517</v>
      </c>
      <c r="N216" s="96">
        <f t="shared" si="58"/>
        <v>65.461440899789906</v>
      </c>
      <c r="O216" s="96">
        <f t="shared" si="59"/>
        <v>1.5625578088613037</v>
      </c>
      <c r="P216" s="96">
        <f t="shared" si="60"/>
        <v>1.5625578088613037</v>
      </c>
      <c r="Q216" s="96">
        <f t="shared" si="61"/>
        <v>8.2578751073443077E-2</v>
      </c>
      <c r="R216" s="96">
        <f t="shared" si="62"/>
        <v>0.12248753210375773</v>
      </c>
      <c r="S216" s="96">
        <f t="shared" si="65"/>
        <v>610.95882510984552</v>
      </c>
      <c r="T216" s="96">
        <f t="shared" si="66"/>
        <v>16.487643472570507</v>
      </c>
      <c r="U216" s="96">
        <f t="shared" si="66"/>
        <v>159.75557246189302</v>
      </c>
      <c r="V216" s="32">
        <f t="shared" si="67"/>
        <v>999.99999999999784</v>
      </c>
      <c r="W216" s="100">
        <f>(cNES*L216+(cNES+cOSEX)*G216+(cNES+cEREX)*H216+(cNES+cHOEX)*I216+(cNES+cNES)*S216+(cNES+cOSEX)*N216+(cNES+cEREX)*O216+(cNES+cHOEX)*P216)/(1+cDR)^((cycle + 0.5)/('Life tables'!$I$2/2))</f>
        <v>122841.46937092618</v>
      </c>
      <c r="X216" s="107">
        <f>((L216+G216+H216+I216+N216+O216+P216+S216)/('Life tables'!$I$2/2))/(1+oDR)^(((cycle + 0.5)/('Life tables'!$I$2/2)))</f>
        <v>28.017360192392598</v>
      </c>
      <c r="Y216" s="31">
        <f>((uNES*L216+ uOCEX*G216+uEREX*H216+uHOEX*I216+uNES*S216+ uOCEX*N216+uEREX*O216+uHOEX*P216)/('Life tables'!$I$2/2))/(1+oDR)^(((cycle + 0.5)/('Life tables'!$I$2/2)))</f>
        <v>18.464881685797881</v>
      </c>
      <c r="Z216" s="100">
        <f t="shared" si="63"/>
        <v>196636.30171862833</v>
      </c>
      <c r="AA216" s="107">
        <f>((L216+G216+H216+I216+N216+O216+P216+S216)/('Life tables'!$I$2/2))</f>
        <v>31.596124652274202</v>
      </c>
      <c r="AB216" s="31">
        <f>((uNES*L216+ uOCEX*G216+uEREX*H216+uHOEX*I216+uNES*S216+ uOCEX*N216+uEREX*O216+uHOEX*P216)/('Life tables'!$I$2/2))</f>
        <v>20.823471570043825</v>
      </c>
    </row>
    <row r="217" spans="1:28" x14ac:dyDescent="0.25">
      <c r="A217" s="4">
        <v>211</v>
      </c>
      <c r="C217" s="105">
        <f>IF(male=0,VLOOKUP((($A$5:$A$1570/'Life tables'!$I$2)*2)+age,lifetable,13,1),IF(male=1,VLOOKUP((($A$5:$A$1570/'Life tables'!$I$2)*2)+age,lifetable,10,1),"error"))</f>
        <v>1.1034968280976276E-4</v>
      </c>
      <c r="F217" s="96">
        <f t="shared" si="51"/>
        <v>144.45436450228848</v>
      </c>
      <c r="G217" s="96">
        <f t="shared" si="52"/>
        <v>14.510743240583011</v>
      </c>
      <c r="H217" s="96">
        <f t="shared" si="53"/>
        <v>0.8287206623780754</v>
      </c>
      <c r="I217" s="96">
        <f t="shared" si="54"/>
        <v>0.33206053187751006</v>
      </c>
      <c r="J217" s="96">
        <f t="shared" si="55"/>
        <v>1.7669841053843276E-2</v>
      </c>
      <c r="K217" s="96">
        <f t="shared" si="56"/>
        <v>0.34698471897197081</v>
      </c>
      <c r="L217" s="96">
        <f t="shared" si="64"/>
        <v>128.41818550742408</v>
      </c>
      <c r="M217" s="96">
        <f t="shared" si="57"/>
        <v>679.30241956324596</v>
      </c>
      <c r="N217" s="96">
        <f t="shared" si="58"/>
        <v>65.418294799235426</v>
      </c>
      <c r="O217" s="96">
        <f t="shared" si="59"/>
        <v>1.5615279159133846</v>
      </c>
      <c r="P217" s="96">
        <f t="shared" si="60"/>
        <v>1.5615279159133846</v>
      </c>
      <c r="Q217" s="96">
        <f t="shared" si="61"/>
        <v>8.2524322832199029E-2</v>
      </c>
      <c r="R217" s="96">
        <f t="shared" si="62"/>
        <v>0.12240679970153473</v>
      </c>
      <c r="S217" s="96">
        <f t="shared" si="65"/>
        <v>610.55613780965007</v>
      </c>
      <c r="T217" s="96">
        <f t="shared" si="66"/>
        <v>16.587837636456548</v>
      </c>
      <c r="U217" s="96">
        <f t="shared" si="66"/>
        <v>160.22496398056654</v>
      </c>
      <c r="V217" s="32">
        <f t="shared" si="67"/>
        <v>999.99999999999795</v>
      </c>
      <c r="W217" s="100">
        <f>(cNES*L217+(cNES+cOSEX)*G217+(cNES+cEREX)*H217+(cNES+cHOEX)*I217+(cNES+cNES)*S217+(cNES+cOSEX)*N217+(cNES+cEREX)*O217+(cNES+cHOEX)*P217)/(1+cDR)^((cycle + 0.5)/('Life tables'!$I$2/2))</f>
        <v>122483.82933250305</v>
      </c>
      <c r="X217" s="107">
        <f>((L217+G217+H217+I217+N217+O217+P217+S217)/('Life tables'!$I$2/2))/(1+oDR)^(((cycle + 0.5)/('Life tables'!$I$2/2)))</f>
        <v>27.982003385784875</v>
      </c>
      <c r="Y217" s="31">
        <f>((uNES*L217+ uOCEX*G217+uEREX*H217+uHOEX*I217+uNES*S217+ uOCEX*N217+uEREX*O217+uHOEX*P217)/('Life tables'!$I$2/2))/(1+oDR)^(((cycle + 0.5)/('Life tables'!$I$2/2)))</f>
        <v>18.441580622921073</v>
      </c>
      <c r="Z217" s="100">
        <f t="shared" si="63"/>
        <v>196502.50256106723</v>
      </c>
      <c r="AA217" s="107">
        <f>((L217+G217+H217+I217+N217+O217+P217+S217)/('Life tables'!$I$2/2))</f>
        <v>31.574277548159959</v>
      </c>
      <c r="AB217" s="31">
        <f>((uNES*L217+ uOCEX*G217+uEREX*H217+uHOEX*I217+uNES*S217+ uOCEX*N217+uEREX*O217+uHOEX*P217)/('Life tables'!$I$2/2))</f>
        <v>20.809074210557853</v>
      </c>
    </row>
    <row r="218" spans="1:28" x14ac:dyDescent="0.25">
      <c r="A218" s="4">
        <v>212</v>
      </c>
      <c r="C218" s="105">
        <f>IF(male=0,VLOOKUP((($A$5:$A$1570/'Life tables'!$I$2)*2)+age,lifetable,13,1),IF(male=1,VLOOKUP((($A$5:$A$1570/'Life tables'!$I$2)*2)+age,lifetable,10,1),"error"))</f>
        <v>1.1034968280976276E-4</v>
      </c>
      <c r="F218" s="96">
        <f t="shared" si="51"/>
        <v>144.33319113223968</v>
      </c>
      <c r="G218" s="96">
        <f t="shared" si="52"/>
        <v>14.498571121959717</v>
      </c>
      <c r="H218" s="96">
        <f t="shared" si="53"/>
        <v>0.82802550252025164</v>
      </c>
      <c r="I218" s="96">
        <f t="shared" si="54"/>
        <v>0.33178198789688035</v>
      </c>
      <c r="J218" s="96">
        <f t="shared" si="55"/>
        <v>1.7655018973554471E-2</v>
      </c>
      <c r="K218" s="96">
        <f t="shared" si="56"/>
        <v>0.34669365606156216</v>
      </c>
      <c r="L218" s="96">
        <f t="shared" si="64"/>
        <v>128.31046384482772</v>
      </c>
      <c r="M218" s="96">
        <f t="shared" si="57"/>
        <v>678.85400725073544</v>
      </c>
      <c r="N218" s="96">
        <f t="shared" si="58"/>
        <v>65.375111721998209</v>
      </c>
      <c r="O218" s="96">
        <f t="shared" si="59"/>
        <v>1.5604971403358816</v>
      </c>
      <c r="P218" s="96">
        <f t="shared" si="60"/>
        <v>1.5604971403358816</v>
      </c>
      <c r="Q218" s="96">
        <f t="shared" si="61"/>
        <v>8.2469847945353572E-2</v>
      </c>
      <c r="R218" s="96">
        <f t="shared" si="62"/>
        <v>0.12232599811075506</v>
      </c>
      <c r="S218" s="96">
        <f t="shared" si="65"/>
        <v>610.15310540200937</v>
      </c>
      <c r="T218" s="96">
        <f t="shared" si="66"/>
        <v>16.687962503375456</v>
      </c>
      <c r="U218" s="96">
        <f t="shared" si="66"/>
        <v>160.69398363473886</v>
      </c>
      <c r="V218" s="32">
        <f t="shared" si="67"/>
        <v>999.99999999999829</v>
      </c>
      <c r="W218" s="100">
        <f>(cNES*L218+(cNES+cOSEX)*G218+(cNES+cEREX)*H218+(cNES+cHOEX)*I218+(cNES+cNES)*S218+(cNES+cOSEX)*N218+(cNES+cEREX)*O218+(cNES+cHOEX)*P218)/(1+cDR)^((cycle + 0.5)/('Life tables'!$I$2/2))</f>
        <v>122127.1935893542</v>
      </c>
      <c r="X218" s="107">
        <f>((L218+G218+H218+I218+N218+O218+P218+S218)/('Life tables'!$I$2/2))/(1+oDR)^(((cycle + 0.5)/('Life tables'!$I$2/2)))</f>
        <v>27.946692805743886</v>
      </c>
      <c r="Y218" s="31">
        <f>((uNES*L218+ uOCEX*G218+uEREX*H218+uHOEX*I218+uNES*S218+ uOCEX*N218+uEREX*O218+uHOEX*P218)/('Life tables'!$I$2/2))/(1+oDR)^(((cycle + 0.5)/('Life tables'!$I$2/2)))</f>
        <v>18.418309994394107</v>
      </c>
      <c r="Z218" s="100">
        <f t="shared" si="63"/>
        <v>196368.73505602329</v>
      </c>
      <c r="AA218" s="107">
        <f>((L218+G218+H218+I218+N218+O218+P218+S218)/('Life tables'!$I$2/2))</f>
        <v>31.552447365293606</v>
      </c>
      <c r="AB218" s="31">
        <f>((uNES*L218+ uOCEX*G218+uEREX*H218+uHOEX*I218+uNES*S218+ uOCEX*N218+uEREX*O218+uHOEX*P218)/('Life tables'!$I$2/2))</f>
        <v>20.794687968815364</v>
      </c>
    </row>
    <row r="219" spans="1:28" x14ac:dyDescent="0.25">
      <c r="A219" s="4">
        <v>213</v>
      </c>
      <c r="C219" s="105">
        <f>IF(male=0,VLOOKUP((($A$5:$A$1570/'Life tables'!$I$2)*2)+age,lifetable,13,1),IF(male=1,VLOOKUP((($A$5:$A$1570/'Life tables'!$I$2)*2)+age,lifetable,10,1),"error"))</f>
        <v>1.1034968280976276E-4</v>
      </c>
      <c r="F219" s="96">
        <f t="shared" si="51"/>
        <v>144.21281952422692</v>
      </c>
      <c r="G219" s="96">
        <f t="shared" si="52"/>
        <v>14.486479542010938</v>
      </c>
      <c r="H219" s="96">
        <f t="shared" si="53"/>
        <v>0.82733494229337623</v>
      </c>
      <c r="I219" s="96">
        <f t="shared" si="54"/>
        <v>0.33150528694487114</v>
      </c>
      <c r="J219" s="96">
        <f t="shared" si="55"/>
        <v>1.7640294965814658E-2</v>
      </c>
      <c r="K219" s="96">
        <f t="shared" si="56"/>
        <v>0.3464045190131772</v>
      </c>
      <c r="L219" s="96">
        <f t="shared" si="64"/>
        <v>128.20345493899873</v>
      </c>
      <c r="M219" s="96">
        <f t="shared" si="57"/>
        <v>678.40523433765702</v>
      </c>
      <c r="N219" s="96">
        <f t="shared" si="58"/>
        <v>65.331893918145028</v>
      </c>
      <c r="O219" s="96">
        <f t="shared" si="59"/>
        <v>1.5594655358376548</v>
      </c>
      <c r="P219" s="96">
        <f t="shared" si="60"/>
        <v>1.5594655358376548</v>
      </c>
      <c r="Q219" s="96">
        <f t="shared" si="61"/>
        <v>8.2415329251336489E-2</v>
      </c>
      <c r="R219" s="96">
        <f t="shared" si="62"/>
        <v>0.12224513154160906</v>
      </c>
      <c r="S219" s="96">
        <f t="shared" si="65"/>
        <v>609.74974888704378</v>
      </c>
      <c r="T219" s="96">
        <f t="shared" si="66"/>
        <v>16.788018127592608</v>
      </c>
      <c r="U219" s="96">
        <f t="shared" si="66"/>
        <v>161.16263328529365</v>
      </c>
      <c r="V219" s="32">
        <f t="shared" si="67"/>
        <v>999.99999999999829</v>
      </c>
      <c r="W219" s="100">
        <f>(cNES*L219+(cNES+cOSEX)*G219+(cNES+cEREX)*H219+(cNES+cHOEX)*I219+(cNES+cNES)*S219+(cNES+cOSEX)*N219+(cNES+cEREX)*O219+(cNES+cHOEX)*P219)/(1+cDR)^((cycle + 0.5)/('Life tables'!$I$2/2))</f>
        <v>121771.56063642362</v>
      </c>
      <c r="X219" s="107">
        <f>((L219+G219+H219+I219+N219+O219+P219+S219)/('Life tables'!$I$2/2))/(1+oDR)^(((cycle + 0.5)/('Life tables'!$I$2/2)))</f>
        <v>27.911428337429101</v>
      </c>
      <c r="Y219" s="31">
        <f>((uNES*L219+ uOCEX*G219+uEREX*H219+uHOEX*I219+uNES*S219+ uOCEX*N219+uEREX*O219+uHOEX*P219)/('Life tables'!$I$2/2))/(1+oDR)^(((cycle + 0.5)/('Life tables'!$I$2/2)))</f>
        <v>18.395069725594432</v>
      </c>
      <c r="Z219" s="100">
        <f t="shared" si="63"/>
        <v>196235.00120266227</v>
      </c>
      <c r="AA219" s="107">
        <f>((L219+G219+H219+I219+N219+O219+P219+S219)/('Life tables'!$I$2/2))</f>
        <v>31.530634030217424</v>
      </c>
      <c r="AB219" s="31">
        <f>((uNES*L219+ uOCEX*G219+uEREX*H219+uHOEX*I219+uNES*S219+ uOCEX*N219+uEREX*O219+uHOEX*P219)/('Life tables'!$I$2/2))</f>
        <v>20.780312797545427</v>
      </c>
    </row>
    <row r="220" spans="1:28" x14ac:dyDescent="0.25">
      <c r="A220" s="4">
        <v>214</v>
      </c>
      <c r="C220" s="105">
        <f>IF(male=0,VLOOKUP((($A$5:$A$1570/'Life tables'!$I$2)*2)+age,lifetable,13,1),IF(male=1,VLOOKUP((($A$5:$A$1570/'Life tables'!$I$2)*2)+age,lifetable,10,1),"error"))</f>
        <v>1.1034968280976276E-4</v>
      </c>
      <c r="F220" s="96">
        <f t="shared" si="51"/>
        <v>144.09322518458936</v>
      </c>
      <c r="G220" s="96">
        <f t="shared" si="52"/>
        <v>14.474466040297184</v>
      </c>
      <c r="H220" s="96">
        <f t="shared" si="53"/>
        <v>0.82664884117969517</v>
      </c>
      <c r="I220" s="96">
        <f t="shared" si="54"/>
        <v>0.33123037271734734</v>
      </c>
      <c r="J220" s="96">
        <f t="shared" si="55"/>
        <v>1.7625666034528184E-2</v>
      </c>
      <c r="K220" s="96">
        <f t="shared" si="56"/>
        <v>0.34611724899213803</v>
      </c>
      <c r="L220" s="96">
        <f t="shared" si="64"/>
        <v>128.09713701536847</v>
      </c>
      <c r="M220" s="96">
        <f t="shared" si="57"/>
        <v>677.95612340252262</v>
      </c>
      <c r="N220" s="96">
        <f t="shared" si="58"/>
        <v>65.288643562035489</v>
      </c>
      <c r="O220" s="96">
        <f t="shared" si="59"/>
        <v>1.558433154320443</v>
      </c>
      <c r="P220" s="96">
        <f t="shared" si="60"/>
        <v>1.558433154320443</v>
      </c>
      <c r="Q220" s="96">
        <f t="shared" si="61"/>
        <v>8.2360769493073999E-2</v>
      </c>
      <c r="R220" s="96">
        <f t="shared" si="62"/>
        <v>0.12216420406262832</v>
      </c>
      <c r="S220" s="96">
        <f t="shared" si="65"/>
        <v>609.3460885582906</v>
      </c>
      <c r="T220" s="96">
        <f t="shared" si="66"/>
        <v>16.888004563120209</v>
      </c>
      <c r="U220" s="96">
        <f t="shared" si="66"/>
        <v>161.63091473834842</v>
      </c>
      <c r="V220" s="32">
        <f t="shared" si="67"/>
        <v>999.99999999999841</v>
      </c>
      <c r="W220" s="100">
        <f>(cNES*L220+(cNES+cOSEX)*G220+(cNES+cEREX)*H220+(cNES+cHOEX)*I220+(cNES+cNES)*S220+(cNES+cOSEX)*N220+(cNES+cEREX)*O220+(cNES+cHOEX)*P220)/(1+cDR)^((cycle + 0.5)/('Life tables'!$I$2/2))</f>
        <v>121416.92892236322</v>
      </c>
      <c r="X220" s="107">
        <f>((L220+G220+H220+I220+N220+O220+P220+S220)/('Life tables'!$I$2/2))/(1+oDR)^(((cycle + 0.5)/('Life tables'!$I$2/2)))</f>
        <v>27.876209868062215</v>
      </c>
      <c r="Y220" s="31">
        <f>((uNES*L220+ uOCEX*G220+uEREX*H220+uHOEX*I220+uNES*S220+ uOCEX*N220+uEREX*O220+uHOEX*P220)/('Life tables'!$I$2/2))/(1+oDR)^(((cycle + 0.5)/('Life tables'!$I$2/2)))</f>
        <v>18.371859743222593</v>
      </c>
      <c r="Z220" s="100">
        <f t="shared" si="63"/>
        <v>196101.30293140191</v>
      </c>
      <c r="AA220" s="107">
        <f>((L220+G220+H220+I220+N220+O220+P220+S220)/('Life tables'!$I$2/2))</f>
        <v>31.508837471584041</v>
      </c>
      <c r="AB220" s="31">
        <f>((uNES*L220+ uOCEX*G220+uEREX*H220+uHOEX*I220+uNES*S220+ uOCEX*N220+uEREX*O220+uHOEX*P220)/('Life tables'!$I$2/2))</f>
        <v>20.765948650829927</v>
      </c>
    </row>
    <row r="221" spans="1:28" x14ac:dyDescent="0.25">
      <c r="A221" s="4">
        <v>215</v>
      </c>
      <c r="C221" s="105">
        <f>IF(male=0,VLOOKUP((($A$5:$A$1570/'Life tables'!$I$2)*2)+age,lifetable,13,1),IF(male=1,VLOOKUP((($A$5:$A$1570/'Life tables'!$I$2)*2)+age,lifetable,10,1),"error"))</f>
        <v>1.1034968280976276E-4</v>
      </c>
      <c r="F221" s="96">
        <f t="shared" si="51"/>
        <v>143.97438443461664</v>
      </c>
      <c r="G221" s="96">
        <f t="shared" si="52"/>
        <v>14.462528238242438</v>
      </c>
      <c r="H221" s="96">
        <f t="shared" si="53"/>
        <v>0.82596706333674641</v>
      </c>
      <c r="I221" s="96">
        <f t="shared" si="54"/>
        <v>0.33095719078351915</v>
      </c>
      <c r="J221" s="96">
        <f t="shared" si="55"/>
        <v>1.7611129283285173E-2</v>
      </c>
      <c r="K221" s="96">
        <f t="shared" si="56"/>
        <v>0.34583178912130769</v>
      </c>
      <c r="L221" s="96">
        <f t="shared" si="64"/>
        <v>127.99148902384934</v>
      </c>
      <c r="M221" s="96">
        <f t="shared" si="57"/>
        <v>677.50669626391323</v>
      </c>
      <c r="N221" s="96">
        <f t="shared" si="58"/>
        <v>65.245362754846212</v>
      </c>
      <c r="O221" s="96">
        <f t="shared" si="59"/>
        <v>1.5574000459391144</v>
      </c>
      <c r="P221" s="96">
        <f t="shared" si="60"/>
        <v>1.5574000459391144</v>
      </c>
      <c r="Q221" s="96">
        <f t="shared" si="61"/>
        <v>8.2306171321172891E-2</v>
      </c>
      <c r="R221" s="96">
        <f t="shared" si="62"/>
        <v>0.12208321960540885</v>
      </c>
      <c r="S221" s="96">
        <f t="shared" si="65"/>
        <v>608.94214402626221</v>
      </c>
      <c r="T221" s="96">
        <f t="shared" si="66"/>
        <v>16.987921863724665</v>
      </c>
      <c r="U221" s="96">
        <f t="shared" si="66"/>
        <v>162.09882974707514</v>
      </c>
      <c r="V221" s="32">
        <f t="shared" si="67"/>
        <v>999.99999999999852</v>
      </c>
      <c r="W221" s="100">
        <f>(cNES*L221+(cNES+cOSEX)*G221+(cNES+cEREX)*H221+(cNES+cHOEX)*I221+(cNES+cNES)*S221+(cNES+cOSEX)*N221+(cNES+cEREX)*O221+(cNES+cHOEX)*P221)/(1+cDR)^((cycle + 0.5)/('Life tables'!$I$2/2))</f>
        <v>121063.29685146728</v>
      </c>
      <c r="X221" s="107">
        <f>((L221+G221+H221+I221+N221+O221+P221+S221)/('Life tables'!$I$2/2))/(1+oDR)^(((cycle + 0.5)/('Life tables'!$I$2/2)))</f>
        <v>27.84103728685956</v>
      </c>
      <c r="Y221" s="31">
        <f>((uNES*L221+ uOCEX*G221+uEREX*H221+uHOEX*I221+uNES*S221+ uOCEX*N221+uEREX*O221+uHOEX*P221)/('Life tables'!$I$2/2))/(1+oDR)^(((cycle + 0.5)/('Life tables'!$I$2/2)))</f>
        <v>18.348679975258889</v>
      </c>
      <c r="Z221" s="100">
        <f t="shared" si="63"/>
        <v>195967.64210620476</v>
      </c>
      <c r="AA221" s="107">
        <f>((L221+G221+H221+I221+N221+O221+P221+S221)/('Life tables'!$I$2/2))</f>
        <v>31.487057620086293</v>
      </c>
      <c r="AB221" s="31">
        <f>((uNES*L221+ uOCEX*G221+uEREX*H221+uHOEX*I221+uNES*S221+ uOCEX*N221+uEREX*O221+uHOEX*P221)/('Life tables'!$I$2/2))</f>
        <v>20.751595484058537</v>
      </c>
    </row>
    <row r="222" spans="1:28" x14ac:dyDescent="0.25">
      <c r="A222" s="4">
        <v>216</v>
      </c>
      <c r="C222" s="105">
        <f>IF(male=0,VLOOKUP((($A$5:$A$1570/'Life tables'!$I$2)*2)+age,lifetable,13,1),IF(male=1,VLOOKUP((($A$5:$A$1570/'Life tables'!$I$2)*2)+age,lifetable,10,1),"error"))</f>
        <v>1.1034968280976276E-4</v>
      </c>
      <c r="F222" s="96">
        <f t="shared" si="51"/>
        <v>143.85627438338344</v>
      </c>
      <c r="G222" s="96">
        <f t="shared" si="52"/>
        <v>14.450663836405344</v>
      </c>
      <c r="H222" s="96">
        <f t="shared" si="53"/>
        <v>0.82528947744151426</v>
      </c>
      <c r="I222" s="96">
        <f t="shared" si="54"/>
        <v>0.330685688523496</v>
      </c>
      <c r="J222" s="96">
        <f t="shared" si="55"/>
        <v>1.7596681912038604E-2</v>
      </c>
      <c r="K222" s="96">
        <f t="shared" si="56"/>
        <v>0.34554808441583812</v>
      </c>
      <c r="L222" s="96">
        <f t="shared" si="64"/>
        <v>127.8864906146852</v>
      </c>
      <c r="M222" s="96">
        <f t="shared" si="57"/>
        <v>677.05697400581505</v>
      </c>
      <c r="N222" s="96">
        <f t="shared" si="58"/>
        <v>65.202053527010762</v>
      </c>
      <c r="O222" s="96">
        <f t="shared" si="59"/>
        <v>1.5563662591599072</v>
      </c>
      <c r="P222" s="96">
        <f t="shared" si="60"/>
        <v>1.5563662591599072</v>
      </c>
      <c r="Q222" s="96">
        <f t="shared" si="61"/>
        <v>8.2251537296998536E-2</v>
      </c>
      <c r="R222" s="96">
        <f t="shared" si="62"/>
        <v>0.12200218196917648</v>
      </c>
      <c r="S222" s="96">
        <f t="shared" si="65"/>
        <v>608.5379342412183</v>
      </c>
      <c r="T222" s="96">
        <f t="shared" si="66"/>
        <v>17.087770082933702</v>
      </c>
      <c r="U222" s="96">
        <f t="shared" si="66"/>
        <v>162.56638001346016</v>
      </c>
      <c r="V222" s="32">
        <f t="shared" si="67"/>
        <v>999.99999999999829</v>
      </c>
      <c r="W222" s="100">
        <f>(cNES*L222+(cNES+cOSEX)*G222+(cNES+cEREX)*H222+(cNES+cHOEX)*I222+(cNES+cNES)*S222+(cNES+cOSEX)*N222+(cNES+cEREX)*O222+(cNES+cHOEX)*P222)/(1+cDR)^((cycle + 0.5)/('Life tables'!$I$2/2))</f>
        <v>120710.66278553683</v>
      </c>
      <c r="X222" s="107">
        <f>((L222+G222+H222+I222+N222+O222+P222+S222)/('Life tables'!$I$2/2))/(1+oDR)^(((cycle + 0.5)/('Life tables'!$I$2/2)))</f>
        <v>27.805910484966805</v>
      </c>
      <c r="Y222" s="31">
        <f>((uNES*L222+ uOCEX*G222+uEREX*H222+uHOEX*I222+uNES*S222+ uOCEX*N222+uEREX*O222+uHOEX*P222)/('Life tables'!$I$2/2))/(1+oDR)^(((cycle + 0.5)/('Life tables'!$I$2/2)))</f>
        <v>18.325530350921518</v>
      </c>
      <c r="Z222" s="100">
        <f t="shared" si="63"/>
        <v>195834.02052679489</v>
      </c>
      <c r="AA222" s="107">
        <f>((L222+G222+H222+I222+N222+O222+P222+S222)/('Life tables'!$I$2/2))</f>
        <v>31.465294408389425</v>
      </c>
      <c r="AB222" s="31">
        <f>((uNES*L222+ uOCEX*G222+uEREX*H222+uHOEX*I222+uNES*S222+ uOCEX*N222+uEREX*O222+uHOEX*P222)/('Life tables'!$I$2/2))</f>
        <v>20.73725325388531</v>
      </c>
    </row>
    <row r="223" spans="1:28" x14ac:dyDescent="0.25">
      <c r="A223" s="4">
        <v>217</v>
      </c>
      <c r="C223" s="105">
        <f>IF(male=0,VLOOKUP((($A$5:$A$1570/'Life tables'!$I$2)*2)+age,lifetable,13,1),IF(male=1,VLOOKUP((($A$5:$A$1570/'Life tables'!$I$2)*2)+age,lifetable,10,1),"error"))</f>
        <v>1.1034968280976276E-4</v>
      </c>
      <c r="F223" s="96">
        <f t="shared" si="51"/>
        <v>143.73887290149008</v>
      </c>
      <c r="G223" s="96">
        <f t="shared" si="52"/>
        <v>14.438870611841393</v>
      </c>
      <c r="H223" s="96">
        <f t="shared" si="53"/>
        <v>0.82461595653978137</v>
      </c>
      <c r="I223" s="96">
        <f t="shared" si="54"/>
        <v>0.33041581506792383</v>
      </c>
      <c r="J223" s="96">
        <f t="shared" si="55"/>
        <v>1.7582321213892246E-2</v>
      </c>
      <c r="K223" s="96">
        <f t="shared" si="56"/>
        <v>0.34526608172009393</v>
      </c>
      <c r="L223" s="96">
        <f t="shared" si="64"/>
        <v>127.782122115107</v>
      </c>
      <c r="M223" s="96">
        <f t="shared" si="57"/>
        <v>676.60697700211426</v>
      </c>
      <c r="N223" s="96">
        <f t="shared" si="58"/>
        <v>65.15871784057849</v>
      </c>
      <c r="O223" s="96">
        <f t="shared" si="59"/>
        <v>1.5553318408167371</v>
      </c>
      <c r="P223" s="96">
        <f t="shared" si="60"/>
        <v>1.5553318408167371</v>
      </c>
      <c r="Q223" s="96">
        <f t="shared" si="61"/>
        <v>8.2196869895650532E-2</v>
      </c>
      <c r="R223" s="96">
        <f t="shared" si="62"/>
        <v>0.12192109482520061</v>
      </c>
      <c r="S223" s="96">
        <f t="shared" si="65"/>
        <v>608.13347751518143</v>
      </c>
      <c r="T223" s="96">
        <f t="shared" si="66"/>
        <v>17.187549274043246</v>
      </c>
      <c r="U223" s="96">
        <f t="shared" si="66"/>
        <v>163.03356719000544</v>
      </c>
      <c r="V223" s="32">
        <f t="shared" si="67"/>
        <v>999.99999999999818</v>
      </c>
      <c r="W223" s="100">
        <f>(cNES*L223+(cNES+cOSEX)*G223+(cNES+cEREX)*H223+(cNES+cHOEX)*I223+(cNES+cNES)*S223+(cNES+cOSEX)*N223+(cNES+cEREX)*O223+(cNES+cHOEX)*P223)/(1+cDR)^((cycle + 0.5)/('Life tables'!$I$2/2))</f>
        <v>120359.02504567777</v>
      </c>
      <c r="X223" s="107">
        <f>((L223+G223+H223+I223+N223+O223+P223+S223)/('Life tables'!$I$2/2))/(1+oDR)^(((cycle + 0.5)/('Life tables'!$I$2/2)))</f>
        <v>27.770829355395943</v>
      </c>
      <c r="Y223" s="31">
        <f>((uNES*L223+ uOCEX*G223+uEREX*H223+uHOEX*I223+uNES*S223+ uOCEX*N223+uEREX*O223+uHOEX*P223)/('Life tables'!$I$2/2))/(1+oDR)^(((cycle + 0.5)/('Life tables'!$I$2/2)))</f>
        <v>18.302410800626188</v>
      </c>
      <c r="Z223" s="100">
        <f t="shared" si="63"/>
        <v>195700.43993080113</v>
      </c>
      <c r="AA223" s="107">
        <f>((L223+G223+H223+I223+N223+O223+P223+S223)/('Life tables'!$I$2/2))</f>
        <v>31.443547771065649</v>
      </c>
      <c r="AB223" s="31">
        <f>((uNES*L223+ uOCEX*G223+uEREX*H223+uHOEX*I223+uNES*S223+ uOCEX*N223+uEREX*O223+uHOEX*P223)/('Life tables'!$I$2/2))</f>
        <v>20.722921918186707</v>
      </c>
    </row>
    <row r="224" spans="1:28" x14ac:dyDescent="0.25">
      <c r="A224" s="4">
        <v>218</v>
      </c>
      <c r="C224" s="105">
        <f>IF(male=0,VLOOKUP((($A$5:$A$1570/'Life tables'!$I$2)*2)+age,lifetable,13,1),IF(male=1,VLOOKUP((($A$5:$A$1570/'Life tables'!$I$2)*2)+age,lifetable,10,1),"error"))</f>
        <v>1.1034968280976276E-4</v>
      </c>
      <c r="F224" s="96">
        <f t="shared" si="51"/>
        <v>143.6221585956784</v>
      </c>
      <c r="G224" s="96">
        <f t="shared" si="52"/>
        <v>14.427146415553025</v>
      </c>
      <c r="H224" s="96">
        <f t="shared" si="53"/>
        <v>0.82394637790050307</v>
      </c>
      <c r="I224" s="96">
        <f t="shared" si="54"/>
        <v>0.33014752123963365</v>
      </c>
      <c r="J224" s="96">
        <f t="shared" si="55"/>
        <v>1.7568044571995633E-2</v>
      </c>
      <c r="K224" s="96">
        <f t="shared" si="56"/>
        <v>0.34498572964667884</v>
      </c>
      <c r="L224" s="96">
        <f t="shared" si="64"/>
        <v>127.67836450676657</v>
      </c>
      <c r="M224" s="96">
        <f t="shared" si="57"/>
        <v>676.15672494027115</v>
      </c>
      <c r="N224" s="96">
        <f t="shared" si="58"/>
        <v>65.115357591494501</v>
      </c>
      <c r="O224" s="96">
        <f t="shared" si="59"/>
        <v>1.5542968361656162</v>
      </c>
      <c r="P224" s="96">
        <f t="shared" si="60"/>
        <v>1.5542968361656162</v>
      </c>
      <c r="Q224" s="96">
        <f t="shared" si="61"/>
        <v>8.2142171508838804E-2</v>
      </c>
      <c r="R224" s="96">
        <f t="shared" si="62"/>
        <v>0.12183996172106022</v>
      </c>
      <c r="S224" s="96">
        <f t="shared" si="65"/>
        <v>607.72879154321549</v>
      </c>
      <c r="T224" s="96">
        <f t="shared" si="66"/>
        <v>17.287259490124079</v>
      </c>
      <c r="U224" s="96">
        <f t="shared" si="66"/>
        <v>163.50039288137319</v>
      </c>
      <c r="V224" s="32">
        <f t="shared" si="67"/>
        <v>999.99999999999818</v>
      </c>
      <c r="W224" s="100">
        <f>(cNES*L224+(cNES+cOSEX)*G224+(cNES+cEREX)*H224+(cNES+cHOEX)*I224+(cNES+cNES)*S224+(cNES+cOSEX)*N224+(cNES+cEREX)*O224+(cNES+cHOEX)*P224)/(1+cDR)^((cycle + 0.5)/('Life tables'!$I$2/2))</f>
        <v>120008.3819140337</v>
      </c>
      <c r="X224" s="107">
        <f>((L224+G224+H224+I224+N224+O224+P224+S224)/('Life tables'!$I$2/2))/(1+oDR)^(((cycle + 0.5)/('Life tables'!$I$2/2)))</f>
        <v>27.735793792964269</v>
      </c>
      <c r="Y224" s="31">
        <f>((uNES*L224+ uOCEX*G224+uEREX*H224+uHOEX*I224+uNES*S224+ uOCEX*N224+uEREX*O224+uHOEX*P224)/('Life tables'!$I$2/2))/(1+oDR)^(((cycle + 0.5)/('Life tables'!$I$2/2)))</f>
        <v>18.279321255947007</v>
      </c>
      <c r="Z224" s="100">
        <f t="shared" si="63"/>
        <v>195566.90199582797</v>
      </c>
      <c r="AA224" s="107">
        <f>((L224+G224+H224+I224+N224+O224+P224+S224)/('Life tables'!$I$2/2))</f>
        <v>31.421817644530744</v>
      </c>
      <c r="AB224" s="31">
        <f>((uNES*L224+ uOCEX*G224+uEREX*H224+uHOEX*I224+uNES*S224+ uOCEX*N224+uEREX*O224+uHOEX*P224)/('Life tables'!$I$2/2))</f>
        <v>20.708601436020974</v>
      </c>
    </row>
    <row r="225" spans="1:28" x14ac:dyDescent="0.25">
      <c r="A225" s="4">
        <v>219</v>
      </c>
      <c r="C225" s="105">
        <f>IF(male=0,VLOOKUP((($A$5:$A$1570/'Life tables'!$I$2)*2)+age,lifetable,13,1),IF(male=1,VLOOKUP((($A$5:$A$1570/'Life tables'!$I$2)*2)+age,lifetable,10,1),"error"))</f>
        <v>1.1034968280976276E-4</v>
      </c>
      <c r="F225" s="96">
        <f t="shared" si="51"/>
        <v>143.50611078429347</v>
      </c>
      <c r="G225" s="96">
        <f t="shared" si="52"/>
        <v>14.415489170024721</v>
      </c>
      <c r="H225" s="96">
        <f t="shared" si="53"/>
        <v>0.82328062287503323</v>
      </c>
      <c r="I225" s="96">
        <f t="shared" si="54"/>
        <v>0.32988075949723511</v>
      </c>
      <c r="J225" s="96">
        <f t="shared" si="55"/>
        <v>1.7553849456542509E-2</v>
      </c>
      <c r="K225" s="96">
        <f t="shared" si="56"/>
        <v>0.34470697851749382</v>
      </c>
      <c r="L225" s="96">
        <f t="shared" si="64"/>
        <v>127.57519940392244</v>
      </c>
      <c r="M225" s="96">
        <f t="shared" si="57"/>
        <v>675.70623684420741</v>
      </c>
      <c r="N225" s="96">
        <f t="shared" si="58"/>
        <v>65.071974611803682</v>
      </c>
      <c r="O225" s="96">
        <f t="shared" si="59"/>
        <v>1.5532612889372661</v>
      </c>
      <c r="P225" s="96">
        <f t="shared" si="60"/>
        <v>1.5532612889372661</v>
      </c>
      <c r="Q225" s="96">
        <f t="shared" si="61"/>
        <v>8.2087444447664012E-2</v>
      </c>
      <c r="R225" s="96">
        <f t="shared" si="62"/>
        <v>0.12175878608476813</v>
      </c>
      <c r="S225" s="96">
        <f t="shared" si="65"/>
        <v>607.32389342399676</v>
      </c>
      <c r="T225" s="96">
        <f t="shared" si="66"/>
        <v>17.386900784028285</v>
      </c>
      <c r="U225" s="96">
        <f t="shared" si="66"/>
        <v>163.96685864597546</v>
      </c>
      <c r="V225" s="32">
        <f t="shared" si="67"/>
        <v>999.99999999999818</v>
      </c>
      <c r="W225" s="100">
        <f>(cNES*L225+(cNES+cOSEX)*G225+(cNES+cEREX)*H225+(cNES+cHOEX)*I225+(cNES+cNES)*S225+(cNES+cOSEX)*N225+(cNES+cEREX)*O225+(cNES+cHOEX)*P225)/(1+cDR)^((cycle + 0.5)/('Life tables'!$I$2/2))</f>
        <v>119658.73163545666</v>
      </c>
      <c r="X225" s="107">
        <f>((L225+G225+H225+I225+N225+O225+P225+S225)/('Life tables'!$I$2/2))/(1+oDR)^(((cycle + 0.5)/('Life tables'!$I$2/2)))</f>
        <v>27.700803694235518</v>
      </c>
      <c r="Y225" s="31">
        <f>((uNES*L225+ uOCEX*G225+uEREX*H225+uHOEX*I225+uNES*S225+ uOCEX*N225+uEREX*O225+uHOEX*P225)/('Life tables'!$I$2/2))/(1+oDR)^(((cycle + 0.5)/('Life tables'!$I$2/2)))</f>
        <v>18.256261649578736</v>
      </c>
      <c r="Z225" s="100">
        <f t="shared" si="63"/>
        <v>195433.40834145813</v>
      </c>
      <c r="AA225" s="107">
        <f>((L225+G225+H225+I225+N225+O225+P225+S225)/('Life tables'!$I$2/2))</f>
        <v>31.400103966982829</v>
      </c>
      <c r="AB225" s="31">
        <f>((uNES*L225+ uOCEX*G225+uEREX*H225+uHOEX*I225+uNES*S225+ uOCEX*N225+uEREX*O225+uHOEX*P225)/('Life tables'!$I$2/2))</f>
        <v>20.694291767588883</v>
      </c>
    </row>
    <row r="226" spans="1:28" x14ac:dyDescent="0.25">
      <c r="A226" s="4">
        <v>220</v>
      </c>
      <c r="C226" s="105">
        <f>IF(male=0,VLOOKUP((($A$5:$A$1570/'Life tables'!$I$2)*2)+age,lifetable,13,1),IF(male=1,VLOOKUP((($A$5:$A$1570/'Life tables'!$I$2)*2)+age,lifetable,10,1),"error"))</f>
        <v>1.1034968280976276E-4</v>
      </c>
      <c r="F226" s="96">
        <f t="shared" si="51"/>
        <v>143.39070947356373</v>
      </c>
      <c r="G226" s="96">
        <f t="shared" si="52"/>
        <v>14.403896866840283</v>
      </c>
      <c r="H226" s="96">
        <f t="shared" si="53"/>
        <v>0.82261857676104588</v>
      </c>
      <c r="I226" s="96">
        <f t="shared" si="54"/>
        <v>0.32961548388059103</v>
      </c>
      <c r="J226" s="96">
        <f t="shared" si="55"/>
        <v>1.7539733421869371E-2</v>
      </c>
      <c r="K226" s="96">
        <f t="shared" si="56"/>
        <v>0.34442978030676119</v>
      </c>
      <c r="L226" s="96">
        <f t="shared" si="64"/>
        <v>127.47260903235318</v>
      </c>
      <c r="M226" s="96">
        <f t="shared" si="57"/>
        <v>675.25553109643067</v>
      </c>
      <c r="N226" s="96">
        <f t="shared" si="58"/>
        <v>65.02857067178131</v>
      </c>
      <c r="O226" s="96">
        <f t="shared" si="59"/>
        <v>1.5522252413879751</v>
      </c>
      <c r="P226" s="96">
        <f t="shared" si="60"/>
        <v>1.5522252413879751</v>
      </c>
      <c r="Q226" s="96">
        <f t="shared" si="61"/>
        <v>8.203269094530527E-2</v>
      </c>
      <c r="R226" s="96">
        <f t="shared" si="62"/>
        <v>0.12167757122875759</v>
      </c>
      <c r="S226" s="96">
        <f t="shared" si="65"/>
        <v>606.9187996796993</v>
      </c>
      <c r="T226" s="96">
        <f t="shared" si="66"/>
        <v>17.486473208395459</v>
      </c>
      <c r="U226" s="96">
        <f t="shared" si="66"/>
        <v>164.43296599751099</v>
      </c>
      <c r="V226" s="32">
        <f t="shared" si="67"/>
        <v>999.99999999999818</v>
      </c>
      <c r="W226" s="100">
        <f>(cNES*L226+(cNES+cOSEX)*G226+(cNES+cEREX)*H226+(cNES+cHOEX)*I226+(cNES+cNES)*S226+(cNES+cOSEX)*N226+(cNES+cEREX)*O226+(cNES+cHOEX)*P226)/(1+cDR)^((cycle + 0.5)/('Life tables'!$I$2/2))</f>
        <v>119310.07241911773</v>
      </c>
      <c r="X226" s="107">
        <f>((L226+G226+H226+I226+N226+O226+P226+S226)/('Life tables'!$I$2/2))/(1+oDR)^(((cycle + 0.5)/('Life tables'!$I$2/2)))</f>
        <v>27.665858957463001</v>
      </c>
      <c r="Y226" s="31">
        <f>((uNES*L226+ uOCEX*G226+uEREX*H226+uHOEX*I226+uNES*S226+ uOCEX*N226+uEREX*O226+uHOEX*P226)/('Life tables'!$I$2/2))/(1+oDR)^(((cycle + 0.5)/('Life tables'!$I$2/2)))</f>
        <v>18.233231915300372</v>
      </c>
      <c r="Z226" s="100">
        <f t="shared" si="63"/>
        <v>195299.96053118815</v>
      </c>
      <c r="AA226" s="107">
        <f>((L226+G226+H226+I226+N226+O226+P226+S226)/('Life tables'!$I$2/2))</f>
        <v>31.378406678343236</v>
      </c>
      <c r="AB226" s="31">
        <f>((uNES*L226+ uOCEX*G226+uEREX*H226+uHOEX*I226+uNES*S226+ uOCEX*N226+uEREX*O226+uHOEX*P226)/('Life tables'!$I$2/2))</f>
        <v>20.679992874195847</v>
      </c>
    </row>
    <row r="227" spans="1:28" x14ac:dyDescent="0.25">
      <c r="A227" s="4">
        <v>221</v>
      </c>
      <c r="C227" s="105">
        <f>IF(male=0,VLOOKUP((($A$5:$A$1570/'Life tables'!$I$2)*2)+age,lifetable,13,1),IF(male=1,VLOOKUP((($A$5:$A$1570/'Life tables'!$I$2)*2)+age,lifetable,10,1),"error"))</f>
        <v>1.1034968280976276E-4</v>
      </c>
      <c r="F227" s="96">
        <f t="shared" si="51"/>
        <v>143.2759353346716</v>
      </c>
      <c r="G227" s="96">
        <f t="shared" si="52"/>
        <v>14.39236756437953</v>
      </c>
      <c r="H227" s="96">
        <f t="shared" si="53"/>
        <v>0.82196012867099155</v>
      </c>
      <c r="I227" s="96">
        <f t="shared" si="54"/>
        <v>0.32935164995810889</v>
      </c>
      <c r="J227" s="96">
        <f t="shared" si="55"/>
        <v>1.7525694103650759E-2</v>
      </c>
      <c r="K227" s="96">
        <f t="shared" si="56"/>
        <v>0.34415408858594715</v>
      </c>
      <c r="L227" s="96">
        <f t="shared" si="64"/>
        <v>127.37057620897338</v>
      </c>
      <c r="M227" s="96">
        <f t="shared" si="57"/>
        <v>674.80462545942009</v>
      </c>
      <c r="N227" s="96">
        <f t="shared" si="58"/>
        <v>64.985147481992655</v>
      </c>
      <c r="O227" s="96">
        <f t="shared" si="59"/>
        <v>1.5511887343487578</v>
      </c>
      <c r="P227" s="96">
        <f t="shared" si="60"/>
        <v>1.5511887343487578</v>
      </c>
      <c r="Q227" s="96">
        <f t="shared" si="61"/>
        <v>8.1977913159618249E-2</v>
      </c>
      <c r="R227" s="96">
        <f t="shared" si="62"/>
        <v>0.12159632035373594</v>
      </c>
      <c r="S227" s="96">
        <f t="shared" si="65"/>
        <v>606.51352627521658</v>
      </c>
      <c r="T227" s="96">
        <f t="shared" si="66"/>
        <v>17.585976815658729</v>
      </c>
      <c r="U227" s="96">
        <f t="shared" si="66"/>
        <v>164.89871640645066</v>
      </c>
      <c r="V227" s="32">
        <f t="shared" si="67"/>
        <v>999.99999999999818</v>
      </c>
      <c r="W227" s="100">
        <f>(cNES*L227+(cNES+cOSEX)*G227+(cNES+cEREX)*H227+(cNES+cHOEX)*I227+(cNES+cNES)*S227+(cNES+cOSEX)*N227+(cNES+cEREX)*O227+(cNES+cHOEX)*P227)/(1+cDR)^((cycle + 0.5)/('Life tables'!$I$2/2))</f>
        <v>118962.40244005961</v>
      </c>
      <c r="X227" s="107">
        <f>((L227+G227+H227+I227+N227+O227+P227+S227)/('Life tables'!$I$2/2))/(1+oDR)^(((cycle + 0.5)/('Life tables'!$I$2/2)))</f>
        <v>27.630959482534617</v>
      </c>
      <c r="Y227" s="31">
        <f>((uNES*L227+ uOCEX*G227+uEREX*H227+uHOEX*I227+uNES*S227+ uOCEX*N227+uEREX*O227+uHOEX*P227)/('Life tables'!$I$2/2))/(1+oDR)^(((cycle + 0.5)/('Life tables'!$I$2/2)))</f>
        <v>18.21023198793986</v>
      </c>
      <c r="Z227" s="100">
        <f t="shared" si="63"/>
        <v>195166.5600742994</v>
      </c>
      <c r="AA227" s="107">
        <f>((L227+G227+H227+I227+N227+O227+P227+S227)/('Life tables'!$I$2/2))</f>
        <v>31.356725720199254</v>
      </c>
      <c r="AB227" s="31">
        <f>((uNES*L227+ uOCEX*G227+uEREX*H227+uHOEX*I227+uNES*S227+ uOCEX*N227+uEREX*O227+uHOEX*P227)/('Life tables'!$I$2/2))</f>
        <v>20.665704718215213</v>
      </c>
    </row>
    <row r="228" spans="1:28" x14ac:dyDescent="0.25">
      <c r="A228" s="4">
        <v>222</v>
      </c>
      <c r="C228" s="105">
        <f>IF(male=0,VLOOKUP((($A$5:$A$1570/'Life tables'!$I$2)*2)+age,lifetable,13,1),IF(male=1,VLOOKUP((($A$5:$A$1570/'Life tables'!$I$2)*2)+age,lifetable,10,1),"error"))</f>
        <v>1.1034968280976276E-4</v>
      </c>
      <c r="F228" s="96">
        <f t="shared" si="51"/>
        <v>143.16176968158837</v>
      </c>
      <c r="G228" s="96">
        <f t="shared" si="52"/>
        <v>14.380899385591771</v>
      </c>
      <c r="H228" s="96">
        <f t="shared" si="53"/>
        <v>0.82130517140493764</v>
      </c>
      <c r="I228" s="96">
        <f t="shared" si="54"/>
        <v>0.32908921477578967</v>
      </c>
      <c r="J228" s="96">
        <f t="shared" si="55"/>
        <v>1.7511729216187925E-2</v>
      </c>
      <c r="K228" s="96">
        <f t="shared" si="56"/>
        <v>0.34387985847052055</v>
      </c>
      <c r="L228" s="96">
        <f t="shared" si="64"/>
        <v>127.26908432212916</v>
      </c>
      <c r="M228" s="96">
        <f t="shared" si="57"/>
        <v>674.35353709630044</v>
      </c>
      <c r="N228" s="96">
        <f t="shared" si="58"/>
        <v>64.941706695283784</v>
      </c>
      <c r="O228" s="96">
        <f t="shared" si="59"/>
        <v>1.550151807272879</v>
      </c>
      <c r="P228" s="96">
        <f t="shared" si="60"/>
        <v>1.550151807272879</v>
      </c>
      <c r="Q228" s="96">
        <f t="shared" si="61"/>
        <v>8.1923113175646628E-2</v>
      </c>
      <c r="R228" s="96">
        <f t="shared" si="62"/>
        <v>0.12151503655240989</v>
      </c>
      <c r="S228" s="96">
        <f t="shared" si="65"/>
        <v>606.10808863674288</v>
      </c>
      <c r="T228" s="96">
        <f t="shared" si="66"/>
        <v>17.685411658050562</v>
      </c>
      <c r="U228" s="96">
        <f t="shared" si="66"/>
        <v>165.3641113014736</v>
      </c>
      <c r="V228" s="32">
        <f t="shared" si="67"/>
        <v>999.99999999999829</v>
      </c>
      <c r="W228" s="100">
        <f>(cNES*L228+(cNES+cOSEX)*G228+(cNES+cEREX)*H228+(cNES+cHOEX)*I228+(cNES+cNES)*S228+(cNES+cOSEX)*N228+(cNES+cEREX)*O228+(cNES+cHOEX)*P228)/(1+cDR)^((cycle + 0.5)/('Life tables'!$I$2/2))</f>
        <v>118615.7198406932</v>
      </c>
      <c r="X228" s="107">
        <f>((L228+G228+H228+I228+N228+O228+P228+S228)/('Life tables'!$I$2/2))/(1+oDR)^(((cycle + 0.5)/('Life tables'!$I$2/2)))</f>
        <v>27.596105170919749</v>
      </c>
      <c r="Y228" s="31">
        <f>((uNES*L228+ uOCEX*G228+uEREX*H228+uHOEX*I228+uNES*S228+ uOCEX*N228+uEREX*O228+uHOEX*P228)/('Life tables'!$I$2/2))/(1+oDR)^(((cycle + 0.5)/('Life tables'!$I$2/2)))</f>
        <v>18.187261803340114</v>
      </c>
      <c r="Z228" s="100">
        <f t="shared" si="63"/>
        <v>195033.20842766677</v>
      </c>
      <c r="AA228" s="107">
        <f>((L228+G228+H228+I228+N228+O228+P228+S228)/('Life tables'!$I$2/2))</f>
        <v>31.33506103574884</v>
      </c>
      <c r="AB228" s="31">
        <f>((uNES*L228+ uOCEX*G228+uEREX*H228+uHOEX*I228+uNES*S228+ uOCEX*N228+uEREX*O228+uHOEX*P228)/('Life tables'!$I$2/2))</f>
        <v>20.651427263052852</v>
      </c>
    </row>
    <row r="229" spans="1:28" x14ac:dyDescent="0.25">
      <c r="A229" s="4">
        <v>223</v>
      </c>
      <c r="C229" s="105">
        <f>IF(male=0,VLOOKUP((($A$5:$A$1570/'Life tables'!$I$2)*2)+age,lifetable,13,1),IF(male=1,VLOOKUP((($A$5:$A$1570/'Life tables'!$I$2)*2)+age,lifetable,10,1),"error"))</f>
        <v>1.1034968280976276E-4</v>
      </c>
      <c r="F229" s="96">
        <f t="shared" si="51"/>
        <v>143.04819444964812</v>
      </c>
      <c r="G229" s="96">
        <f t="shared" si="52"/>
        <v>14.369490515843509</v>
      </c>
      <c r="H229" s="96">
        <f t="shared" si="53"/>
        <v>0.8206536013276502</v>
      </c>
      <c r="I229" s="96">
        <f t="shared" si="54"/>
        <v>0.32882813680797518</v>
      </c>
      <c r="J229" s="96">
        <f t="shared" si="55"/>
        <v>1.7497836549788041E-2</v>
      </c>
      <c r="K229" s="96">
        <f t="shared" si="56"/>
        <v>0.34360704656848667</v>
      </c>
      <c r="L229" s="96">
        <f t="shared" si="64"/>
        <v>127.16811731255072</v>
      </c>
      <c r="M229" s="96">
        <f t="shared" si="57"/>
        <v>673.90228259082596</v>
      </c>
      <c r="N229" s="96">
        <f t="shared" si="58"/>
        <v>64.898249908706177</v>
      </c>
      <c r="O229" s="96">
        <f t="shared" si="59"/>
        <v>1.5491144982817922</v>
      </c>
      <c r="P229" s="96">
        <f t="shared" si="60"/>
        <v>1.5491144982817922</v>
      </c>
      <c r="Q229" s="96">
        <f t="shared" si="61"/>
        <v>8.1868293008049986E-2</v>
      </c>
      <c r="R229" s="96">
        <f t="shared" si="62"/>
        <v>0.12143372281308662</v>
      </c>
      <c r="S229" s="96">
        <f t="shared" si="65"/>
        <v>605.70250166973506</v>
      </c>
      <c r="T229" s="96">
        <f t="shared" si="66"/>
        <v>17.784777787608398</v>
      </c>
      <c r="U229" s="96">
        <f t="shared" si="66"/>
        <v>165.82915207085517</v>
      </c>
      <c r="V229" s="32">
        <f t="shared" si="67"/>
        <v>999.99999999999818</v>
      </c>
      <c r="W229" s="100">
        <f>(cNES*L229+(cNES+cOSEX)*G229+(cNES+cEREX)*H229+(cNES+cHOEX)*I229+(cNES+cNES)*S229+(cNES+cOSEX)*N229+(cNES+cEREX)*O229+(cNES+cHOEX)*P229)/(1+cDR)^((cycle + 0.5)/('Life tables'!$I$2/2))</f>
        <v>118270.02273224029</v>
      </c>
      <c r="X229" s="107">
        <f>((L229+G229+H229+I229+N229+O229+P229+S229)/('Life tables'!$I$2/2))/(1+oDR)^(((cycle + 0.5)/('Life tables'!$I$2/2)))</f>
        <v>27.561295925617955</v>
      </c>
      <c r="Y229" s="31">
        <f>((uNES*L229+ uOCEX*G229+uEREX*H229+uHOEX*I229+uNES*S229+ uOCEX*N229+uEREX*O229+uHOEX*P229)/('Life tables'!$I$2/2))/(1+oDR)^(((cycle + 0.5)/('Life tables'!$I$2/2)))</f>
        <v>18.164321298326048</v>
      </c>
      <c r="Z229" s="100">
        <f t="shared" si="63"/>
        <v>194899.90699750712</v>
      </c>
      <c r="AA229" s="107">
        <f>((L229+G229+H229+I229+N229+O229+P229+S229)/('Life tables'!$I$2/2))</f>
        <v>31.313412569747165</v>
      </c>
      <c r="AB229" s="31">
        <f>((uNES*L229+ uOCEX*G229+uEREX*H229+uHOEX*I229+uNES*S229+ uOCEX*N229+uEREX*O229+uHOEX*P229)/('Life tables'!$I$2/2))</f>
        <v>20.637160473112846</v>
      </c>
    </row>
    <row r="230" spans="1:28" x14ac:dyDescent="0.25">
      <c r="A230" s="4">
        <v>224</v>
      </c>
      <c r="C230" s="105">
        <f>IF(male=0,VLOOKUP((($A$5:$A$1570/'Life tables'!$I$2)*2)+age,lifetable,13,1),IF(male=1,VLOOKUP((($A$5:$A$1570/'Life tables'!$I$2)*2)+age,lifetable,10,1),"error"))</f>
        <v>1.1034968280976276E-4</v>
      </c>
      <c r="F230" s="96">
        <f t="shared" si="51"/>
        <v>142.93519217483575</v>
      </c>
      <c r="G230" s="96">
        <f t="shared" si="52"/>
        <v>14.358139200837876</v>
      </c>
      <c r="H230" s="96">
        <f t="shared" si="53"/>
        <v>0.8200053182497703</v>
      </c>
      <c r="I230" s="96">
        <f t="shared" si="54"/>
        <v>0.32856837590973687</v>
      </c>
      <c r="J230" s="96">
        <f t="shared" si="55"/>
        <v>1.7484013968230631E-2</v>
      </c>
      <c r="K230" s="96">
        <f t="shared" si="56"/>
        <v>0.34333561093063619</v>
      </c>
      <c r="L230" s="96">
        <f t="shared" si="64"/>
        <v>127.0676596549395</v>
      </c>
      <c r="M230" s="96">
        <f t="shared" si="57"/>
        <v>673.45087796669895</v>
      </c>
      <c r="N230" s="96">
        <f t="shared" si="58"/>
        <v>64.854778665377069</v>
      </c>
      <c r="O230" s="96">
        <f t="shared" si="59"/>
        <v>1.5480768442095456</v>
      </c>
      <c r="P230" s="96">
        <f t="shared" si="60"/>
        <v>1.5480768442095456</v>
      </c>
      <c r="Q230" s="96">
        <f t="shared" si="61"/>
        <v>8.1813454603450547E-2</v>
      </c>
      <c r="R230" s="96">
        <f t="shared" si="62"/>
        <v>0.12135238202315482</v>
      </c>
      <c r="S230" s="96">
        <f t="shared" si="65"/>
        <v>605.29677977627614</v>
      </c>
      <c r="T230" s="96">
        <f t="shared" si="66"/>
        <v>17.884075256180079</v>
      </c>
      <c r="U230" s="96">
        <f t="shared" si="66"/>
        <v>166.29384006380897</v>
      </c>
      <c r="V230" s="32">
        <f t="shared" si="67"/>
        <v>999.99999999999818</v>
      </c>
      <c r="W230" s="100">
        <f>(cNES*L230+(cNES+cOSEX)*G230+(cNES+cEREX)*H230+(cNES+cHOEX)*I230+(cNES+cNES)*S230+(cNES+cOSEX)*N230+(cNES+cEREX)*O230+(cNES+cHOEX)*P230)/(1+cDR)^((cycle + 0.5)/('Life tables'!$I$2/2))</f>
        <v>117925.30919612429</v>
      </c>
      <c r="X230" s="107">
        <f>((L230+G230+H230+I230+N230+O230+P230+S230)/('Life tables'!$I$2/2))/(1+oDR)^(((cycle + 0.5)/('Life tables'!$I$2/2)))</f>
        <v>27.526531651109398</v>
      </c>
      <c r="Y230" s="31">
        <f>((uNES*L230+ uOCEX*G230+uEREX*H230+uHOEX*I230+uNES*S230+ uOCEX*N230+uEREX*O230+uHOEX*P230)/('Life tables'!$I$2/2))/(1+oDR)^(((cycle + 0.5)/('Life tables'!$I$2/2)))</f>
        <v>18.141410410672865</v>
      </c>
      <c r="Z230" s="100">
        <f t="shared" si="63"/>
        <v>194766.65714106942</v>
      </c>
      <c r="AA230" s="107">
        <f>((L230+G230+H230+I230+N230+O230+P230+S230)/('Life tables'!$I$2/2))</f>
        <v>31.291780268454925</v>
      </c>
      <c r="AB230" s="31">
        <f>((uNES*L230+ uOCEX*G230+uEREX*H230+uHOEX*I230+uNES*S230+ uOCEX*N230+uEREX*O230+uHOEX*P230)/('Life tables'!$I$2/2))</f>
        <v>20.622904313764387</v>
      </c>
    </row>
    <row r="231" spans="1:28" x14ac:dyDescent="0.25">
      <c r="A231" s="4">
        <v>225</v>
      </c>
      <c r="C231" s="105">
        <f>IF(male=0,VLOOKUP((($A$5:$A$1570/'Life tables'!$I$2)*2)+age,lifetable,13,1),IF(male=1,VLOOKUP((($A$5:$A$1570/'Life tables'!$I$2)*2)+age,lifetable,10,1),"error"))</f>
        <v>1.1034968280976276E-4</v>
      </c>
      <c r="F231" s="96">
        <f t="shared" si="51"/>
        <v>142.82274597376545</v>
      </c>
      <c r="G231" s="96">
        <f t="shared" si="52"/>
        <v>14.346843744603431</v>
      </c>
      <c r="H231" s="96">
        <f t="shared" si="53"/>
        <v>0.81936022531295283</v>
      </c>
      <c r="I231" s="96">
        <f t="shared" si="54"/>
        <v>0.32830989327085186</v>
      </c>
      <c r="J231" s="96">
        <f t="shared" si="55"/>
        <v>1.7470259406318522E-2</v>
      </c>
      <c r="K231" s="96">
        <f t="shared" si="56"/>
        <v>0.34306551100245286</v>
      </c>
      <c r="L231" s="96">
        <f t="shared" si="64"/>
        <v>126.96769634016944</v>
      </c>
      <c r="M231" s="96">
        <f t="shared" si="57"/>
        <v>672.99933870624363</v>
      </c>
      <c r="N231" s="96">
        <f t="shared" si="58"/>
        <v>64.811294456277849</v>
      </c>
      <c r="O231" s="96">
        <f t="shared" si="59"/>
        <v>1.5470388806457103</v>
      </c>
      <c r="P231" s="96">
        <f t="shared" si="60"/>
        <v>1.5470388806457103</v>
      </c>
      <c r="Q231" s="96">
        <f t="shared" si="61"/>
        <v>8.1758599842701729E-2</v>
      </c>
      <c r="R231" s="96">
        <f t="shared" si="62"/>
        <v>0.12127101697244962</v>
      </c>
      <c r="S231" s="96">
        <f t="shared" si="65"/>
        <v>604.89093687185925</v>
      </c>
      <c r="T231" s="96">
        <f t="shared" si="66"/>
        <v>17.9833041154291</v>
      </c>
      <c r="U231" s="96">
        <f t="shared" si="66"/>
        <v>166.75817659178387</v>
      </c>
      <c r="V231" s="32">
        <f t="shared" si="67"/>
        <v>999.99999999999818</v>
      </c>
      <c r="W231" s="100">
        <f>(cNES*L231+(cNES+cOSEX)*G231+(cNES+cEREX)*H231+(cNES+cHOEX)*I231+(cNES+cNES)*S231+(cNES+cOSEX)*N231+(cNES+cEREX)*O231+(cNES+cHOEX)*P231)/(1+cDR)^((cycle + 0.5)/('Life tables'!$I$2/2))</f>
        <v>117581.5772853106</v>
      </c>
      <c r="X231" s="107">
        <f>((L231+G231+H231+I231+N231+O231+P231+S231)/('Life tables'!$I$2/2))/(1+oDR)^(((cycle + 0.5)/('Life tables'!$I$2/2)))</f>
        <v>27.491812253306964</v>
      </c>
      <c r="Y231" s="31">
        <f>((uNES*L231+ uOCEX*G231+uEREX*H231+uHOEX*I231+uNES*S231+ uOCEX*N231+uEREX*O231+uHOEX*P231)/('Life tables'!$I$2/2))/(1+oDR)^(((cycle + 0.5)/('Life tables'!$I$2/2)))</f>
        <v>18.118529079075355</v>
      </c>
      <c r="Z231" s="100">
        <f t="shared" si="63"/>
        <v>194633.46016826847</v>
      </c>
      <c r="AA231" s="107">
        <f>((L231+G231+H231+I231+N231+O231+P231+S231)/('Life tables'!$I$2/2))</f>
        <v>31.270164079588408</v>
      </c>
      <c r="AB231" s="31">
        <f>((uNES*L231+ uOCEX*G231+uEREX*H231+uHOEX*I231+uNES*S231+ uOCEX*N231+uEREX*O231+uHOEX*P231)/('Life tables'!$I$2/2))</f>
        <v>20.60865875130979</v>
      </c>
    </row>
    <row r="232" spans="1:28" x14ac:dyDescent="0.25">
      <c r="A232" s="4">
        <v>226</v>
      </c>
      <c r="C232" s="105">
        <f>IF(male=0,VLOOKUP((($A$5:$A$1570/'Life tables'!$I$2)*2)+age,lifetable,13,1),IF(male=1,VLOOKUP((($A$5:$A$1570/'Life tables'!$I$2)*2)+age,lifetable,10,1),"error"))</f>
        <v>1.1034968280976276E-4</v>
      </c>
      <c r="F232" s="96">
        <f t="shared" si="51"/>
        <v>142.71083952432673</v>
      </c>
      <c r="G232" s="96">
        <f t="shared" si="52"/>
        <v>14.335602507550016</v>
      </c>
      <c r="H232" s="96">
        <f t="shared" si="53"/>
        <v>0.81871822887883494</v>
      </c>
      <c r="I232" s="96">
        <f t="shared" si="54"/>
        <v>0.32805265137131367</v>
      </c>
      <c r="J232" s="96">
        <f t="shared" si="55"/>
        <v>1.7456570867510471E-2</v>
      </c>
      <c r="K232" s="96">
        <f t="shared" si="56"/>
        <v>0.34279670757762432</v>
      </c>
      <c r="L232" s="96">
        <f t="shared" si="64"/>
        <v>126.86821285808144</v>
      </c>
      <c r="M232" s="96">
        <f t="shared" si="57"/>
        <v>672.54767976845847</v>
      </c>
      <c r="N232" s="96">
        <f t="shared" si="58"/>
        <v>64.767798721992477</v>
      </c>
      <c r="O232" s="96">
        <f t="shared" si="59"/>
        <v>1.5460006419768757</v>
      </c>
      <c r="P232" s="96">
        <f t="shared" si="60"/>
        <v>1.5460006419768757</v>
      </c>
      <c r="Q232" s="96">
        <f t="shared" si="61"/>
        <v>8.1703730543081401E-2</v>
      </c>
      <c r="R232" s="96">
        <f t="shared" si="62"/>
        <v>0.12118963035650554</v>
      </c>
      <c r="S232" s="96">
        <f t="shared" si="65"/>
        <v>604.48498640161267</v>
      </c>
      <c r="T232" s="96">
        <f t="shared" si="66"/>
        <v>18.082464416839692</v>
      </c>
      <c r="U232" s="96">
        <f t="shared" si="66"/>
        <v>167.222162929718</v>
      </c>
      <c r="V232" s="32">
        <f t="shared" si="67"/>
        <v>999.99999999999818</v>
      </c>
      <c r="W232" s="100">
        <f>(cNES*L232+(cNES+cOSEX)*G232+(cNES+cEREX)*H232+(cNES+cHOEX)*I232+(cNES+cNES)*S232+(cNES+cOSEX)*N232+(cNES+cEREX)*O232+(cNES+cHOEX)*P232)/(1+cDR)^((cycle + 0.5)/('Life tables'!$I$2/2))</f>
        <v>117238.82502559859</v>
      </c>
      <c r="X232" s="107">
        <f>((L232+G232+H232+I232+N232+O232+P232+S232)/('Life tables'!$I$2/2))/(1+oDR)^(((cycle + 0.5)/('Life tables'!$I$2/2)))</f>
        <v>27.457137639509948</v>
      </c>
      <c r="Y232" s="31">
        <f>((uNES*L232+ uOCEX*G232+uEREX*H232+uHOEX*I232+uNES*S232+ uOCEX*N232+uEREX*O232+uHOEX*P232)/('Life tables'!$I$2/2))/(1+oDR)^(((cycle + 0.5)/('Life tables'!$I$2/2)))</f>
        <v>18.095677243118182</v>
      </c>
      <c r="Z232" s="100">
        <f t="shared" si="63"/>
        <v>194500.31734326415</v>
      </c>
      <c r="AA232" s="107">
        <f>((L232+G232+H232+I232+N232+O232+P232+S232)/('Life tables'!$I$2/2))</f>
        <v>31.248563952271184</v>
      </c>
      <c r="AB232" s="31">
        <f>((uNES*L232+ uOCEX*G232+uEREX*H232+uHOEX*I232+uNES*S232+ uOCEX*N232+uEREX*O232+uHOEX*P232)/('Life tables'!$I$2/2))</f>
        <v>20.594423752953485</v>
      </c>
    </row>
    <row r="233" spans="1:28" x14ac:dyDescent="0.25">
      <c r="A233" s="4">
        <v>227</v>
      </c>
      <c r="C233" s="105">
        <f>IF(male=0,VLOOKUP((($A$5:$A$1570/'Life tables'!$I$2)*2)+age,lifetable,13,1),IF(male=1,VLOOKUP((($A$5:$A$1570/'Life tables'!$I$2)*2)+age,lifetable,10,1),"error"))</f>
        <v>1.1034968280976276E-4</v>
      </c>
      <c r="F233" s="96">
        <f t="shared" si="51"/>
        <v>142.59945704697546</v>
      </c>
      <c r="G233" s="96">
        <f t="shared" si="52"/>
        <v>14.324413904589399</v>
      </c>
      <c r="H233" s="96">
        <f t="shared" si="53"/>
        <v>0.81807923842170416</v>
      </c>
      <c r="I233" s="96">
        <f t="shared" si="54"/>
        <v>0.32779661393832554</v>
      </c>
      <c r="J233" s="96">
        <f t="shared" si="55"/>
        <v>1.7442946421632622E-2</v>
      </c>
      <c r="K233" s="96">
        <f t="shared" si="56"/>
        <v>0.34252916275310274</v>
      </c>
      <c r="L233" s="96">
        <f t="shared" si="64"/>
        <v>126.7691951808513</v>
      </c>
      <c r="M233" s="96">
        <f t="shared" si="57"/>
        <v>672.09591560646504</v>
      </c>
      <c r="N233" s="96">
        <f t="shared" si="58"/>
        <v>64.724292854387855</v>
      </c>
      <c r="O233" s="96">
        <f t="shared" si="59"/>
        <v>1.5449621614267617</v>
      </c>
      <c r="P233" s="96">
        <f t="shared" si="60"/>
        <v>1.5449621614267617</v>
      </c>
      <c r="Q233" s="96">
        <f t="shared" si="61"/>
        <v>8.1648848460411441E-2</v>
      </c>
      <c r="R233" s="96">
        <f t="shared" si="62"/>
        <v>0.12110822477970071</v>
      </c>
      <c r="S233" s="96">
        <f t="shared" si="65"/>
        <v>604.07894135598349</v>
      </c>
      <c r="T233" s="96">
        <f t="shared" si="66"/>
        <v>18.181556211721734</v>
      </c>
      <c r="U233" s="96">
        <f t="shared" si="66"/>
        <v>167.68580031725079</v>
      </c>
      <c r="V233" s="32">
        <f t="shared" si="67"/>
        <v>999.99999999999818</v>
      </c>
      <c r="W233" s="100">
        <f>(cNES*L233+(cNES+cOSEX)*G233+(cNES+cEREX)*H233+(cNES+cHOEX)*I233+(cNES+cNES)*S233+(cNES+cOSEX)*N233+(cNES+cEREX)*O233+(cNES+cHOEX)*P233)/(1+cDR)^((cycle + 0.5)/('Life tables'!$I$2/2))</f>
        <v>116897.05041686712</v>
      </c>
      <c r="X233" s="107">
        <f>((L233+G233+H233+I233+N233+O233+P233+S233)/('Life tables'!$I$2/2))/(1+oDR)^(((cycle + 0.5)/('Life tables'!$I$2/2)))</f>
        <v>27.42250771835938</v>
      </c>
      <c r="Y233" s="31">
        <f>((uNES*L233+ uOCEX*G233+uEREX*H233+uHOEX*I233+uNES*S233+ uOCEX*N233+uEREX*O233+uHOEX*P233)/('Life tables'!$I$2/2))/(1+oDR)^(((cycle + 0.5)/('Life tables'!$I$2/2)))</f>
        <v>18.072854843247274</v>
      </c>
      <c r="Z233" s="100">
        <f t="shared" si="63"/>
        <v>194367.22988598826</v>
      </c>
      <c r="AA233" s="107">
        <f>((L233+G233+H233+I233+N233+O233+P233+S233)/('Life tables'!$I$2/2))</f>
        <v>31.226979836987422</v>
      </c>
      <c r="AB233" s="31">
        <f>((uNES*L233+ uOCEX*G233+uEREX*H233+uHOEX*I233+uNES*S233+ uOCEX*N233+uEREX*O233+uHOEX*P233)/('Life tables'!$I$2/2))</f>
        <v>20.580199286772135</v>
      </c>
    </row>
    <row r="234" spans="1:28" x14ac:dyDescent="0.25">
      <c r="A234" s="4">
        <v>228</v>
      </c>
      <c r="C234" s="105">
        <f>IF(male=0,VLOOKUP((($A$5:$A$1570/'Life tables'!$I$2)*2)+age,lifetable,13,1),IF(male=1,VLOOKUP((($A$5:$A$1570/'Life tables'!$I$2)*2)+age,lifetable,10,1),"error"))</f>
        <v>1.1034968280976276E-4</v>
      </c>
      <c r="F234" s="96">
        <f t="shared" si="51"/>
        <v>142.48858328664858</v>
      </c>
      <c r="G234" s="96">
        <f t="shared" si="52"/>
        <v>14.313276403318568</v>
      </c>
      <c r="H234" s="96">
        <f t="shared" si="53"/>
        <v>0.8174431664247449</v>
      </c>
      <c r="I234" s="96">
        <f t="shared" si="54"/>
        <v>0.32754174590472718</v>
      </c>
      <c r="J234" s="96">
        <f t="shared" si="55"/>
        <v>1.742938420266632E-2</v>
      </c>
      <c r="K234" s="96">
        <f t="shared" si="56"/>
        <v>0.34226283988566336</v>
      </c>
      <c r="L234" s="96">
        <f t="shared" si="64"/>
        <v>126.67062974691221</v>
      </c>
      <c r="M234" s="96">
        <f t="shared" si="57"/>
        <v>671.64406018437683</v>
      </c>
      <c r="N234" s="96">
        <f t="shared" si="58"/>
        <v>64.680778198238386</v>
      </c>
      <c r="O234" s="96">
        <f t="shared" si="59"/>
        <v>1.5439234710949927</v>
      </c>
      <c r="P234" s="96">
        <f t="shared" si="60"/>
        <v>1.5439234710949927</v>
      </c>
      <c r="Q234" s="96">
        <f t="shared" si="61"/>
        <v>8.1593955291107176E-2</v>
      </c>
      <c r="R234" s="96">
        <f t="shared" si="62"/>
        <v>0.12102680275829651</v>
      </c>
      <c r="S234" s="96">
        <f t="shared" si="65"/>
        <v>603.67281428589899</v>
      </c>
      <c r="T234" s="96">
        <f t="shared" si="66"/>
        <v>18.280579551215506</v>
      </c>
      <c r="U234" s="96">
        <f t="shared" si="66"/>
        <v>168.14908995989475</v>
      </c>
      <c r="V234" s="32">
        <f t="shared" si="67"/>
        <v>999.99999999999795</v>
      </c>
      <c r="W234" s="100">
        <f>(cNES*L234+(cNES+cOSEX)*G234+(cNES+cEREX)*H234+(cNES+cHOEX)*I234+(cNES+cNES)*S234+(cNES+cOSEX)*N234+(cNES+cEREX)*O234+(cNES+cHOEX)*P234)/(1+cDR)^((cycle + 0.5)/('Life tables'!$I$2/2))</f>
        <v>116556.25143427476</v>
      </c>
      <c r="X234" s="107">
        <f>((L234+G234+H234+I234+N234+O234+P234+S234)/('Life tables'!$I$2/2))/(1+oDR)^(((cycle + 0.5)/('Life tables'!$I$2/2)))</f>
        <v>27.387922399794803</v>
      </c>
      <c r="Y234" s="31">
        <f>((uNES*L234+ uOCEX*G234+uEREX*H234+uHOEX*I234+uNES*S234+ uOCEX*N234+uEREX*O234+uHOEX*P234)/('Life tables'!$I$2/2))/(1+oDR)^(((cycle + 0.5)/('Life tables'!$I$2/2)))</f>
        <v>18.050061820742101</v>
      </c>
      <c r="Z234" s="100">
        <f t="shared" si="63"/>
        <v>194234.19897362008</v>
      </c>
      <c r="AA234" s="107">
        <f>((L234+G234+H234+I234+N234+O234+P234+S234)/('Life tables'!$I$2/2))</f>
        <v>31.205411685536774</v>
      </c>
      <c r="AB234" s="31">
        <f>((uNES*L234+ uOCEX*G234+uEREX*H234+uHOEX*I234+uNES*S234+ uOCEX*N234+uEREX*O234+uHOEX*P234)/('Life tables'!$I$2/2))</f>
        <v>20.565985321685694</v>
      </c>
    </row>
    <row r="235" spans="1:28" x14ac:dyDescent="0.25">
      <c r="A235" s="4">
        <v>229</v>
      </c>
      <c r="C235" s="105">
        <f>IF(male=0,VLOOKUP((($A$5:$A$1570/'Life tables'!$I$2)*2)+age,lifetable,13,1),IF(male=1,VLOOKUP((($A$5:$A$1570/'Life tables'!$I$2)*2)+age,lifetable,10,1),"error"))</f>
        <v>1.1034968280976276E-4</v>
      </c>
      <c r="F235" s="96">
        <f t="shared" si="51"/>
        <v>142.37820349528164</v>
      </c>
      <c r="G235" s="96">
        <f t="shared" si="52"/>
        <v>14.302188522263585</v>
      </c>
      <c r="H235" s="96">
        <f t="shared" si="53"/>
        <v>0.81680992827974375</v>
      </c>
      <c r="I235" s="96">
        <f t="shared" si="54"/>
        <v>0.32728801336880747</v>
      </c>
      <c r="J235" s="96">
        <f t="shared" si="55"/>
        <v>1.7415882406609622E-2</v>
      </c>
      <c r="K235" s="96">
        <f t="shared" si="56"/>
        <v>0.34199770354991055</v>
      </c>
      <c r="L235" s="96">
        <f t="shared" si="64"/>
        <v>126.57250344541298</v>
      </c>
      <c r="M235" s="96">
        <f t="shared" si="57"/>
        <v>671.19212699360605</v>
      </c>
      <c r="N235" s="96">
        <f t="shared" si="58"/>
        <v>64.637256052796275</v>
      </c>
      <c r="O235" s="96">
        <f t="shared" si="59"/>
        <v>1.542884601994585</v>
      </c>
      <c r="P235" s="96">
        <f t="shared" si="60"/>
        <v>1.542884601994585</v>
      </c>
      <c r="Q235" s="96">
        <f t="shared" si="61"/>
        <v>8.1539052674158258E-2</v>
      </c>
      <c r="R235" s="96">
        <f t="shared" si="62"/>
        <v>0.12094536672337597</v>
      </c>
      <c r="S235" s="96">
        <f t="shared" si="65"/>
        <v>603.26661731742308</v>
      </c>
      <c r="T235" s="96">
        <f t="shared" si="66"/>
        <v>18.379534486296276</v>
      </c>
      <c r="U235" s="96">
        <f t="shared" si="66"/>
        <v>168.61203303016805</v>
      </c>
      <c r="V235" s="32">
        <f t="shared" si="67"/>
        <v>999.99999999999795</v>
      </c>
      <c r="W235" s="100">
        <f>(cNES*L235+(cNES+cOSEX)*G235+(cNES+cEREX)*H235+(cNES+cHOEX)*I235+(cNES+cNES)*S235+(cNES+cOSEX)*N235+(cNES+cEREX)*O235+(cNES+cHOEX)*P235)/(1+cDR)^((cycle + 0.5)/('Life tables'!$I$2/2))</f>
        <v>116216.42602941694</v>
      </c>
      <c r="X235" s="107">
        <f>((L235+G235+H235+I235+N235+O235+P235+S235)/('Life tables'!$I$2/2))/(1+oDR)^(((cycle + 0.5)/('Life tables'!$I$2/2)))</f>
        <v>27.353381595012575</v>
      </c>
      <c r="Y235" s="31">
        <f>((uNES*L235+ uOCEX*G235+uEREX*H235+uHOEX*I235+uNES*S235+ uOCEX*N235+uEREX*O235+uHOEX*P235)/('Life tables'!$I$2/2))/(1+oDR)^(((cycle + 0.5)/('Life tables'!$I$2/2)))</f>
        <v>18.027298117688961</v>
      </c>
      <c r="Z235" s="100">
        <f t="shared" si="63"/>
        <v>194101.2257420134</v>
      </c>
      <c r="AA235" s="107">
        <f>((L235+G235+H235+I235+N235+O235+P235+S235)/('Life tables'!$I$2/2))</f>
        <v>31.183859450990784</v>
      </c>
      <c r="AB235" s="31">
        <f>((uNES*L235+ uOCEX*G235+uEREX*H235+uHOEX*I235+uNES*S235+ uOCEX*N235+uEREX*O235+uHOEX*P235)/('Life tables'!$I$2/2))</f>
        <v>20.551781827429473</v>
      </c>
    </row>
    <row r="236" spans="1:28" x14ac:dyDescent="0.25">
      <c r="A236" s="4">
        <v>230</v>
      </c>
      <c r="C236" s="105">
        <f>IF(male=0,VLOOKUP((($A$5:$A$1570/'Life tables'!$I$2)*2)+age,lifetable,13,1),IF(male=1,VLOOKUP((($A$5:$A$1570/'Life tables'!$I$2)*2)+age,lifetable,10,1),"error"))</f>
        <v>1.1034968280976276E-4</v>
      </c>
      <c r="F236" s="96">
        <f t="shared" si="51"/>
        <v>142.26830341490927</v>
      </c>
      <c r="G236" s="96">
        <f t="shared" si="52"/>
        <v>14.291148829181983</v>
      </c>
      <c r="H236" s="96">
        <f t="shared" si="53"/>
        <v>0.81617944219013749</v>
      </c>
      <c r="I236" s="96">
        <f t="shared" si="54"/>
        <v>0.3270353835554573</v>
      </c>
      <c r="J236" s="96">
        <f t="shared" si="55"/>
        <v>1.7402439289410116E-2</v>
      </c>
      <c r="K236" s="96">
        <f t="shared" si="56"/>
        <v>0.34173371949768483</v>
      </c>
      <c r="L236" s="96">
        <f t="shared" si="64"/>
        <v>126.47480360119459</v>
      </c>
      <c r="M236" s="96">
        <f t="shared" si="57"/>
        <v>670.74012906862447</v>
      </c>
      <c r="N236" s="96">
        <f t="shared" si="58"/>
        <v>64.593727673309431</v>
      </c>
      <c r="O236" s="96">
        <f t="shared" si="59"/>
        <v>1.5418455840881753</v>
      </c>
      <c r="P236" s="96">
        <f t="shared" si="60"/>
        <v>1.5418455840881753</v>
      </c>
      <c r="Q236" s="96">
        <f t="shared" si="61"/>
        <v>8.1484142193043466E-2</v>
      </c>
      <c r="R236" s="96">
        <f t="shared" si="62"/>
        <v>0.12086391902368383</v>
      </c>
      <c r="S236" s="96">
        <f t="shared" si="65"/>
        <v>602.86036216592197</v>
      </c>
      <c r="T236" s="96">
        <f t="shared" si="66"/>
        <v>18.478421067778729</v>
      </c>
      <c r="U236" s="96">
        <f t="shared" si="66"/>
        <v>169.07463066868942</v>
      </c>
      <c r="V236" s="32">
        <f t="shared" si="67"/>
        <v>999.99999999999818</v>
      </c>
      <c r="W236" s="100">
        <f>(cNES*L236+(cNES+cOSEX)*G236+(cNES+cEREX)*H236+(cNES+cHOEX)*I236+(cNES+cNES)*S236+(cNES+cOSEX)*N236+(cNES+cEREX)*O236+(cNES+cHOEX)*P236)/(1+cDR)^((cycle + 0.5)/('Life tables'!$I$2/2))</f>
        <v>115877.57213144064</v>
      </c>
      <c r="X236" s="107">
        <f>((L236+G236+H236+I236+N236+O236+P236+S236)/('Life tables'!$I$2/2))/(1+oDR)^(((cycle + 0.5)/('Life tables'!$I$2/2)))</f>
        <v>27.318885216425475</v>
      </c>
      <c r="Y236" s="31">
        <f>((uNES*L236+ uOCEX*G236+uEREX*H236+uHOEX*I236+uNES*S236+ uOCEX*N236+uEREX*O236+uHOEX*P236)/('Life tables'!$I$2/2))/(1+oDR)^(((cycle + 0.5)/('Life tables'!$I$2/2)))</f>
        <v>18.004563676955076</v>
      </c>
      <c r="Z236" s="100">
        <f t="shared" si="63"/>
        <v>193968.31128707487</v>
      </c>
      <c r="AA236" s="107">
        <f>((L236+G236+H236+I236+N236+O236+P236+S236)/('Life tables'!$I$2/2))</f>
        <v>31.16232308765067</v>
      </c>
      <c r="AB236" s="31">
        <f>((uNES*L236+ uOCEX*G236+uEREX*H236+uHOEX*I236+uNES*S236+ uOCEX*N236+uEREX*O236+uHOEX*P236)/('Life tables'!$I$2/2))</f>
        <v>20.537588774527087</v>
      </c>
    </row>
    <row r="237" spans="1:28" x14ac:dyDescent="0.25">
      <c r="A237" s="4">
        <v>231</v>
      </c>
      <c r="C237" s="105">
        <f>IF(male=0,VLOOKUP((($A$5:$A$1570/'Life tables'!$I$2)*2)+age,lifetable,13,1),IF(male=1,VLOOKUP((($A$5:$A$1570/'Life tables'!$I$2)*2)+age,lifetable,10,1),"error"))</f>
        <v>1.1034968280976276E-4</v>
      </c>
      <c r="F237" s="96">
        <f t="shared" si="51"/>
        <v>142.15886926132885</v>
      </c>
      <c r="G237" s="96">
        <f t="shared" si="52"/>
        <v>14.280155939421766</v>
      </c>
      <c r="H237" s="96">
        <f t="shared" si="53"/>
        <v>0.81555162907729439</v>
      </c>
      <c r="I237" s="96">
        <f t="shared" si="54"/>
        <v>0.32678382477861673</v>
      </c>
      <c r="J237" s="96">
        <f t="shared" si="55"/>
        <v>1.738905316496666E-2</v>
      </c>
      <c r="K237" s="96">
        <f t="shared" si="56"/>
        <v>0.34147085461882243</v>
      </c>
      <c r="L237" s="96">
        <f t="shared" si="64"/>
        <v>126.37751796026738</v>
      </c>
      <c r="M237" s="96">
        <f t="shared" si="57"/>
        <v>670.28807900220102</v>
      </c>
      <c r="N237" s="96">
        <f t="shared" si="58"/>
        <v>64.550194272488753</v>
      </c>
      <c r="O237" s="96">
        <f t="shared" si="59"/>
        <v>1.5408064463230478</v>
      </c>
      <c r="P237" s="96">
        <f t="shared" si="60"/>
        <v>1.5408064463230478</v>
      </c>
      <c r="Q237" s="96">
        <f t="shared" si="61"/>
        <v>8.1429225377581765E-2</v>
      </c>
      <c r="R237" s="96">
        <f t="shared" si="62"/>
        <v>0.12078246192837225</v>
      </c>
      <c r="S237" s="96">
        <f t="shared" si="65"/>
        <v>602.45406014976027</v>
      </c>
      <c r="T237" s="96">
        <f t="shared" si="66"/>
        <v>18.577239346321278</v>
      </c>
      <c r="U237" s="96">
        <f t="shared" si="66"/>
        <v>169.53688398523661</v>
      </c>
      <c r="V237" s="32">
        <f t="shared" si="67"/>
        <v>999.99999999999807</v>
      </c>
      <c r="W237" s="100">
        <f>(cNES*L237+(cNES+cOSEX)*G237+(cNES+cEREX)*H237+(cNES+cHOEX)*I237+(cNES+cNES)*S237+(cNES+cOSEX)*N237+(cNES+cEREX)*O237+(cNES+cHOEX)*P237)/(1+cDR)^((cycle + 0.5)/('Life tables'!$I$2/2))</f>
        <v>115539.68764811923</v>
      </c>
      <c r="X237" s="107">
        <f>((L237+G237+H237+I237+N237+O237+P237+S237)/('Life tables'!$I$2/2))/(1+oDR)^(((cycle + 0.5)/('Life tables'!$I$2/2)))</f>
        <v>27.284433177623796</v>
      </c>
      <c r="Y237" s="31">
        <f>((uNES*L237+ uOCEX*G237+uEREX*H237+uHOEX*I237+uNES*S237+ uOCEX*N237+uEREX*O237+uHOEX*P237)/('Life tables'!$I$2/2))/(1+oDR)^(((cycle + 0.5)/('Life tables'!$I$2/2)))</f>
        <v>17.981858442163656</v>
      </c>
      <c r="Z237" s="100">
        <f t="shared" si="63"/>
        <v>193835.45666609737</v>
      </c>
      <c r="AA237" s="107">
        <f>((L237+G237+H237+I237+N237+O237+P237+S237)/('Life tables'!$I$2/2))</f>
        <v>31.140802551006573</v>
      </c>
      <c r="AB237" s="31">
        <f>((uNES*L237+ uOCEX*G237+uEREX*H237+uHOEX*I237+uNES*S237+ uOCEX*N237+uEREX*O237+uHOEX*P237)/('Life tables'!$I$2/2))</f>
        <v>20.523406134264317</v>
      </c>
    </row>
    <row r="238" spans="1:28" x14ac:dyDescent="0.25">
      <c r="A238" s="4">
        <v>232</v>
      </c>
      <c r="C238" s="105">
        <f>IF(male=0,VLOOKUP((($A$5:$A$1570/'Life tables'!$I$2)*2)+age,lifetable,13,1),IF(male=1,VLOOKUP((($A$5:$A$1570/'Life tables'!$I$2)*2)+age,lifetable,10,1),"error"))</f>
        <v>1.1034968280976276E-4</v>
      </c>
      <c r="F238" s="96">
        <f t="shared" si="51"/>
        <v>142.0498877083088</v>
      </c>
      <c r="G238" s="96">
        <f t="shared" si="52"/>
        <v>14.269208514335078</v>
      </c>
      <c r="H238" s="96">
        <f t="shared" si="53"/>
        <v>0.81492641248991793</v>
      </c>
      <c r="I238" s="96">
        <f t="shared" si="54"/>
        <v>0.32653330640497419</v>
      </c>
      <c r="J238" s="96">
        <f t="shared" si="55"/>
        <v>1.7375722403197708E-2</v>
      </c>
      <c r="K238" s="96">
        <f t="shared" si="56"/>
        <v>0.34120907690322289</v>
      </c>
      <c r="L238" s="96">
        <f t="shared" si="64"/>
        <v>126.2806346757724</v>
      </c>
      <c r="M238" s="96">
        <f t="shared" si="57"/>
        <v>669.83598896013132</v>
      </c>
      <c r="N238" s="96">
        <f t="shared" si="58"/>
        <v>64.506657021926728</v>
      </c>
      <c r="O238" s="96">
        <f t="shared" si="59"/>
        <v>1.5397672166649932</v>
      </c>
      <c r="P238" s="96">
        <f t="shared" si="60"/>
        <v>1.5397672166649932</v>
      </c>
      <c r="Q238" s="96">
        <f t="shared" si="61"/>
        <v>8.1374303705721712E-2</v>
      </c>
      <c r="R238" s="96">
        <f t="shared" si="62"/>
        <v>0.12070099762965494</v>
      </c>
      <c r="S238" s="96">
        <f t="shared" si="65"/>
        <v>602.04772220353925</v>
      </c>
      <c r="T238" s="96">
        <f t="shared" si="66"/>
        <v>18.675989372430198</v>
      </c>
      <c r="U238" s="96">
        <f t="shared" si="66"/>
        <v>169.99879405976949</v>
      </c>
      <c r="V238" s="32">
        <f t="shared" si="67"/>
        <v>999.99999999999807</v>
      </c>
      <c r="W238" s="100">
        <f>(cNES*L238+(cNES+cOSEX)*G238+(cNES+cEREX)*H238+(cNES+cHOEX)*I238+(cNES+cNES)*S238+(cNES+cOSEX)*N238+(cNES+cEREX)*O238+(cNES+cHOEX)*P238)/(1+cDR)^((cycle + 0.5)/('Life tables'!$I$2/2))</f>
        <v>115202.77046688829</v>
      </c>
      <c r="X238" s="107">
        <f>((L238+G238+H238+I238+N238+O238+P238+S238)/('Life tables'!$I$2/2))/(1+oDR)^(((cycle + 0.5)/('Life tables'!$I$2/2)))</f>
        <v>27.250025393337673</v>
      </c>
      <c r="Y238" s="31">
        <f>((uNES*L238+ uOCEX*G238+uEREX*H238+uHOEX*I238+uNES*S238+ uOCEX*N238+uEREX*O238+uHOEX*P238)/('Life tables'!$I$2/2))/(1+oDR)^(((cycle + 0.5)/('Life tables'!$I$2/2)))</f>
        <v>17.959182357669761</v>
      </c>
      <c r="Z238" s="100">
        <f t="shared" si="63"/>
        <v>193702.66289904894</v>
      </c>
      <c r="AA238" s="107">
        <f>((L238+G238+H238+I238+N238+O238+P238+S238)/('Life tables'!$I$2/2))</f>
        <v>31.119297797698184</v>
      </c>
      <c r="AB238" s="31">
        <f>((uNES*L238+ uOCEX*G238+uEREX*H238+uHOEX*I238+uNES*S238+ uOCEX*N238+uEREX*O238+uHOEX*P238)/('Life tables'!$I$2/2))</f>
        <v>20.509233878663903</v>
      </c>
    </row>
    <row r="239" spans="1:28" x14ac:dyDescent="0.25">
      <c r="A239" s="4">
        <v>233</v>
      </c>
      <c r="C239" s="105">
        <f>IF(male=0,VLOOKUP((($A$5:$A$1570/'Life tables'!$I$2)*2)+age,lifetable,13,1),IF(male=1,VLOOKUP((($A$5:$A$1570/'Life tables'!$I$2)*2)+age,lifetable,10,1),"error"))</f>
        <v>1.1034968280976276E-4</v>
      </c>
      <c r="F239" s="96">
        <f t="shared" si="51"/>
        <v>141.94134587232327</v>
      </c>
      <c r="G239" s="96">
        <f t="shared" si="52"/>
        <v>14.258305259744784</v>
      </c>
      <c r="H239" s="96">
        <f t="shared" si="53"/>
        <v>0.8143037185164711</v>
      </c>
      <c r="I239" s="96">
        <f t="shared" si="54"/>
        <v>0.32628379881887598</v>
      </c>
      <c r="J239" s="96">
        <f t="shared" si="55"/>
        <v>1.7362445428174042E-2</v>
      </c>
      <c r="K239" s="96">
        <f t="shared" si="56"/>
        <v>0.34094835540418128</v>
      </c>
      <c r="L239" s="96">
        <f t="shared" si="64"/>
        <v>126.18414229441078</v>
      </c>
      <c r="M239" s="96">
        <f t="shared" si="57"/>
        <v>669.38387069547503</v>
      </c>
      <c r="N239" s="96">
        <f t="shared" si="58"/>
        <v>64.463117053468466</v>
      </c>
      <c r="O239" s="96">
        <f t="shared" si="59"/>
        <v>1.5387279221310373</v>
      </c>
      <c r="P239" s="96">
        <f t="shared" si="60"/>
        <v>1.5387279221310373</v>
      </c>
      <c r="Q239" s="96">
        <f t="shared" si="61"/>
        <v>8.1319378605271123E-2</v>
      </c>
      <c r="R239" s="96">
        <f t="shared" si="62"/>
        <v>0.12061952824537281</v>
      </c>
      <c r="S239" s="96">
        <f t="shared" si="65"/>
        <v>601.6413588908938</v>
      </c>
      <c r="T239" s="96">
        <f t="shared" si="66"/>
        <v>18.774671196463643</v>
      </c>
      <c r="U239" s="96">
        <f t="shared" si="66"/>
        <v>170.46036194341906</v>
      </c>
      <c r="V239" s="32">
        <f t="shared" si="67"/>
        <v>999.99999999999795</v>
      </c>
      <c r="W239" s="100">
        <f>(cNES*L239+(cNES+cOSEX)*G239+(cNES+cEREX)*H239+(cNES+cHOEX)*I239+(cNES+cNES)*S239+(cNES+cOSEX)*N239+(cNES+cEREX)*O239+(cNES+cHOEX)*P239)/(1+cDR)^((cycle + 0.5)/('Life tables'!$I$2/2))</f>
        <v>114866.81845584356</v>
      </c>
      <c r="X239" s="107">
        <f>((L239+G239+H239+I239+N239+O239+P239+S239)/('Life tables'!$I$2/2))/(1+oDR)^(((cycle + 0.5)/('Life tables'!$I$2/2)))</f>
        <v>27.21566177940074</v>
      </c>
      <c r="Y239" s="31">
        <f>((uNES*L239+ uOCEX*G239+uEREX*H239+uHOEX*I239+uNES*S239+ uOCEX*N239+uEREX*O239+uHOEX*P239)/('Life tables'!$I$2/2))/(1+oDR)^(((cycle + 0.5)/('Life tables'!$I$2/2)))</f>
        <v>17.936535368536987</v>
      </c>
      <c r="Z239" s="100">
        <f t="shared" si="63"/>
        <v>193569.93096981794</v>
      </c>
      <c r="AA239" s="107">
        <f>((L239+G239+H239+I239+N239+O239+P239+S239)/('Life tables'!$I$2/2))</f>
        <v>31.097808785476651</v>
      </c>
      <c r="AB239" s="31">
        <f>((uNES*L239+ uOCEX*G239+uEREX*H239+uHOEX*I239+uNES*S239+ uOCEX*N239+uEREX*O239+uHOEX*P239)/('Life tables'!$I$2/2))</f>
        <v>20.495071980461098</v>
      </c>
    </row>
    <row r="240" spans="1:28" x14ac:dyDescent="0.25">
      <c r="A240" s="4">
        <v>234</v>
      </c>
      <c r="C240" s="105">
        <f>IF(male=0,VLOOKUP((($A$5:$A$1570/'Life tables'!$I$2)*2)+age,lifetable,13,1),IF(male=1,VLOOKUP((($A$5:$A$1570/'Life tables'!$I$2)*2)+age,lifetable,10,1),"error"))</f>
        <v>1.1034968280976276E-4</v>
      </c>
      <c r="F240" s="96">
        <f t="shared" si="51"/>
        <v>141.83323129779578</v>
      </c>
      <c r="G240" s="96">
        <f t="shared" si="52"/>
        <v>14.24744492446216</v>
      </c>
      <c r="H240" s="96">
        <f t="shared" si="53"/>
        <v>0.81368347570052124</v>
      </c>
      <c r="I240" s="96">
        <f t="shared" si="54"/>
        <v>0.32603527338840527</v>
      </c>
      <c r="J240" s="96">
        <f t="shared" si="55"/>
        <v>1.7349220716313743E-2</v>
      </c>
      <c r="K240" s="96">
        <f t="shared" si="56"/>
        <v>0.34068866020294281</v>
      </c>
      <c r="L240" s="96">
        <f t="shared" si="64"/>
        <v>126.08802974332544</v>
      </c>
      <c r="M240" s="96">
        <f t="shared" si="57"/>
        <v>668.93173556231943</v>
      </c>
      <c r="N240" s="96">
        <f t="shared" si="58"/>
        <v>64.419575460537175</v>
      </c>
      <c r="O240" s="96">
        <f t="shared" si="59"/>
        <v>1.5376885888210785</v>
      </c>
      <c r="P240" s="96">
        <f t="shared" si="60"/>
        <v>1.5376885888210785</v>
      </c>
      <c r="Q240" s="96">
        <f t="shared" si="61"/>
        <v>8.1264451455569098E-2</v>
      </c>
      <c r="R240" s="96">
        <f t="shared" si="62"/>
        <v>0.12053805582147389</v>
      </c>
      <c r="S240" s="96">
        <f t="shared" si="65"/>
        <v>601.2349804168631</v>
      </c>
      <c r="T240" s="96">
        <f t="shared" si="66"/>
        <v>18.873284868635526</v>
      </c>
      <c r="U240" s="96">
        <f t="shared" si="66"/>
        <v>170.92158865944347</v>
      </c>
      <c r="V240" s="32">
        <f t="shared" si="67"/>
        <v>999.99999999999795</v>
      </c>
      <c r="W240" s="100">
        <f>(cNES*L240+(cNES+cOSEX)*G240+(cNES+cEREX)*H240+(cNES+cHOEX)*I240+(cNES+cNES)*S240+(cNES+cOSEX)*N240+(cNES+cEREX)*O240+(cNES+cHOEX)*P240)/(1+cDR)^((cycle + 0.5)/('Life tables'!$I$2/2))</f>
        <v>114531.82946470294</v>
      </c>
      <c r="X240" s="107">
        <f>((L240+G240+H240+I240+N240+O240+P240+S240)/('Life tables'!$I$2/2))/(1+oDR)^(((cycle + 0.5)/('Life tables'!$I$2/2)))</f>
        <v>27.181342252714952</v>
      </c>
      <c r="Y240" s="31">
        <f>((uNES*L240+ uOCEX*G240+uEREX*H240+uHOEX*I240+uNES*S240+ uOCEX*N240+uEREX*O240+uHOEX*P240)/('Life tables'!$I$2/2))/(1+oDR)^(((cycle + 0.5)/('Life tables'!$I$2/2)))</f>
        <v>17.913917420514931</v>
      </c>
      <c r="Z240" s="100">
        <f t="shared" si="63"/>
        <v>193437.26182741756</v>
      </c>
      <c r="AA240" s="107">
        <f>((L240+G240+H240+I240+N240+O240+P240+S240)/('Life tables'!$I$2/2))</f>
        <v>31.076335473167735</v>
      </c>
      <c r="AB240" s="31">
        <f>((uNES*L240+ uOCEX*G240+uEREX*H240+uHOEX*I240+uNES*S240+ uOCEX*N240+uEREX*O240+uHOEX*P240)/('Life tables'!$I$2/2))</f>
        <v>20.480920413080074</v>
      </c>
    </row>
    <row r="241" spans="1:28" x14ac:dyDescent="0.25">
      <c r="A241" s="4">
        <v>235</v>
      </c>
      <c r="C241" s="105">
        <f>IF(male=0,VLOOKUP((($A$5:$A$1570/'Life tables'!$I$2)*2)+age,lifetable,13,1),IF(male=1,VLOOKUP((($A$5:$A$1570/'Life tables'!$I$2)*2)+age,lifetable,10,1),"error"))</f>
        <v>1.2085130128736132E-4</v>
      </c>
      <c r="F241" s="96">
        <f t="shared" si="51"/>
        <v>141.72553194283455</v>
      </c>
      <c r="G241" s="96">
        <f t="shared" si="52"/>
        <v>14.236626298853972</v>
      </c>
      <c r="H241" s="96">
        <f t="shared" si="53"/>
        <v>0.8130656149589045</v>
      </c>
      <c r="I241" s="96">
        <f t="shared" si="54"/>
        <v>0.32578770243259159</v>
      </c>
      <c r="J241" s="96">
        <f t="shared" si="55"/>
        <v>1.898586168047561E-2</v>
      </c>
      <c r="K241" s="96">
        <f t="shared" si="56"/>
        <v>0.34042996237443873</v>
      </c>
      <c r="L241" s="96">
        <f t="shared" si="64"/>
        <v>125.99063650253417</v>
      </c>
      <c r="M241" s="96">
        <f t="shared" si="57"/>
        <v>668.47959452908447</v>
      </c>
      <c r="N241" s="96">
        <f t="shared" si="58"/>
        <v>64.376033299415454</v>
      </c>
      <c r="O241" s="96">
        <f t="shared" si="59"/>
        <v>1.5366492419484732</v>
      </c>
      <c r="P241" s="96">
        <f t="shared" si="60"/>
        <v>1.5366492419484732</v>
      </c>
      <c r="Q241" s="96">
        <f t="shared" si="61"/>
        <v>8.8937968399863815E-2</v>
      </c>
      <c r="R241" s="96">
        <f t="shared" si="62"/>
        <v>0.12045658233441106</v>
      </c>
      <c r="S241" s="96">
        <f t="shared" si="65"/>
        <v>600.82086819503775</v>
      </c>
      <c r="T241" s="96">
        <f t="shared" si="66"/>
        <v>18.981208698715864</v>
      </c>
      <c r="U241" s="96">
        <f t="shared" si="66"/>
        <v>171.38247520415231</v>
      </c>
      <c r="V241" s="32">
        <f t="shared" si="67"/>
        <v>999.99999999999795</v>
      </c>
      <c r="W241" s="100">
        <f>(cNES*L241+(cNES+cOSEX)*G241+(cNES+cEREX)*H241+(cNES+cHOEX)*I241+(cNES+cNES)*S241+(cNES+cOSEX)*N241+(cNES+cEREX)*O241+(cNES+cHOEX)*P241)/(1+cDR)^((cycle + 0.5)/('Life tables'!$I$2/2))</f>
        <v>114196.66014967945</v>
      </c>
      <c r="X241" s="107">
        <f>((L241+G241+H241+I241+N241+O241+P241+S241)/('Life tables'!$I$2/2))/(1+oDR)^(((cycle + 0.5)/('Life tables'!$I$2/2)))</f>
        <v>27.146752282262533</v>
      </c>
      <c r="Y241" s="31">
        <f>((uNES*L241+ uOCEX*G241+uEREX*H241+uHOEX*I241+uNES*S241+ uOCEX*N241+uEREX*O241+uHOEX*P241)/('Life tables'!$I$2/2))/(1+oDR)^(((cycle + 0.5)/('Life tables'!$I$2/2)))</f>
        <v>17.891117779218174</v>
      </c>
      <c r="Z241" s="100">
        <f t="shared" si="63"/>
        <v>193302.72469807652</v>
      </c>
      <c r="AA241" s="107">
        <f>((L241+G241+H241+I241+N241+O241+P241+S241)/('Life tables'!$I$2/2))</f>
        <v>31.05451810686133</v>
      </c>
      <c r="AB241" s="31">
        <f>((uNES*L241+ uOCEX*G241+uEREX*H241+uHOEX*I241+uNES*S241+ uOCEX*N241+uEREX*O241+uHOEX*P241)/('Life tables'!$I$2/2))</f>
        <v>20.466538142381918</v>
      </c>
    </row>
    <row r="242" spans="1:28" x14ac:dyDescent="0.25">
      <c r="A242" s="4">
        <v>236</v>
      </c>
      <c r="C242" s="105">
        <f>IF(male=0,VLOOKUP((($A$5:$A$1570/'Life tables'!$I$2)*2)+age,lifetable,13,1),IF(male=1,VLOOKUP((($A$5:$A$1570/'Life tables'!$I$2)*2)+age,lifetable,10,1),"error"))</f>
        <v>1.2085130128736132E-4</v>
      </c>
      <c r="F242" s="96">
        <f t="shared" si="51"/>
        <v>141.61658383477118</v>
      </c>
      <c r="G242" s="96">
        <f t="shared" si="52"/>
        <v>14.225682233383178</v>
      </c>
      <c r="H242" s="96">
        <f t="shared" si="53"/>
        <v>0.81244059024199689</v>
      </c>
      <c r="I242" s="96">
        <f t="shared" si="54"/>
        <v>0.32553726093963137</v>
      </c>
      <c r="J242" s="96">
        <f t="shared" si="55"/>
        <v>1.8971266754059142E-2</v>
      </c>
      <c r="K242" s="96">
        <f t="shared" si="56"/>
        <v>0.34016826499486036</v>
      </c>
      <c r="L242" s="96">
        <f t="shared" si="64"/>
        <v>125.89378421845745</v>
      </c>
      <c r="M242" s="96">
        <f t="shared" si="57"/>
        <v>668.0197322623585</v>
      </c>
      <c r="N242" s="96">
        <f t="shared" si="58"/>
        <v>64.331747566779512</v>
      </c>
      <c r="O242" s="96">
        <f t="shared" si="59"/>
        <v>1.5355921461008983</v>
      </c>
      <c r="P242" s="96">
        <f t="shared" si="60"/>
        <v>1.5355921461008983</v>
      </c>
      <c r="Q242" s="96">
        <f t="shared" si="61"/>
        <v>8.8876785955281964E-2</v>
      </c>
      <c r="R242" s="96">
        <f t="shared" si="62"/>
        <v>0.12037371752081361</v>
      </c>
      <c r="S242" s="96">
        <f t="shared" si="65"/>
        <v>600.40754989990114</v>
      </c>
      <c r="T242" s="96">
        <f t="shared" si="66"/>
        <v>19.089056751425204</v>
      </c>
      <c r="U242" s="96">
        <f t="shared" si="66"/>
        <v>171.84301718666799</v>
      </c>
      <c r="V242" s="32">
        <f t="shared" si="67"/>
        <v>999.99999999999795</v>
      </c>
      <c r="W242" s="100">
        <f>(cNES*L242+(cNES+cOSEX)*G242+(cNES+cEREX)*H242+(cNES+cHOEX)*I242+(cNES+cNES)*S242+(cNES+cOSEX)*N242+(cNES+cEREX)*O242+(cNES+cHOEX)*P242)/(1+cDR)^((cycle + 0.5)/('Life tables'!$I$2/2))</f>
        <v>113862.27580009984</v>
      </c>
      <c r="X242" s="107">
        <f>((L242+G242+H242+I242+N242+O242+P242+S242)/('Life tables'!$I$2/2))/(1+oDR)^(((cycle + 0.5)/('Life tables'!$I$2/2)))</f>
        <v>27.112207033516654</v>
      </c>
      <c r="Y242" s="31">
        <f>((uNES*L242+ uOCEX*G242+uEREX*H242+uHOEX*I242+uNES*S242+ uOCEX*N242+uEREX*O242+uHOEX*P242)/('Life tables'!$I$2/2))/(1+oDR)^(((cycle + 0.5)/('Life tables'!$I$2/2)))</f>
        <v>17.868351045592952</v>
      </c>
      <c r="Z242" s="100">
        <f t="shared" si="63"/>
        <v>193167.94882229748</v>
      </c>
      <c r="AA242" s="107">
        <f>((L242+G242+H242+I242+N242+O242+P242+S242)/('Life tables'!$I$2/2))</f>
        <v>31.032716863155088</v>
      </c>
      <c r="AB242" s="31">
        <f>((uNES*L242+ uOCEX*G242+uEREX*H242+uHOEX*I242+uNES*S242+ uOCEX*N242+uEREX*O242+uHOEX*P242)/('Life tables'!$I$2/2))</f>
        <v>20.452170423597714</v>
      </c>
    </row>
    <row r="243" spans="1:28" x14ac:dyDescent="0.25">
      <c r="A243" s="4">
        <v>237</v>
      </c>
      <c r="C243" s="105">
        <f>IF(male=0,VLOOKUP((($A$5:$A$1570/'Life tables'!$I$2)*2)+age,lifetable,13,1),IF(male=1,VLOOKUP((($A$5:$A$1570/'Life tables'!$I$2)*2)+age,lifetable,10,1),"error"))</f>
        <v>1.2085130128736132E-4</v>
      </c>
      <c r="F243" s="96">
        <f t="shared" si="51"/>
        <v>141.50803095647629</v>
      </c>
      <c r="G243" s="96">
        <f t="shared" si="52"/>
        <v>14.214777869569801</v>
      </c>
      <c r="H243" s="96">
        <f t="shared" si="53"/>
        <v>0.81181783291989351</v>
      </c>
      <c r="I243" s="96">
        <f t="shared" si="54"/>
        <v>0.32528772797032557</v>
      </c>
      <c r="J243" s="96">
        <f t="shared" si="55"/>
        <v>1.8956724773485346E-2</v>
      </c>
      <c r="K243" s="96">
        <f t="shared" si="56"/>
        <v>0.33990751697178384</v>
      </c>
      <c r="L243" s="96">
        <f t="shared" si="64"/>
        <v>125.797283284271</v>
      </c>
      <c r="M243" s="96">
        <f t="shared" si="57"/>
        <v>667.5598951054285</v>
      </c>
      <c r="N243" s="96">
        <f t="shared" si="58"/>
        <v>64.287464252271334</v>
      </c>
      <c r="O243" s="96">
        <f t="shared" si="59"/>
        <v>1.5345351079737826</v>
      </c>
      <c r="P243" s="96">
        <f t="shared" si="60"/>
        <v>1.5345351079737826</v>
      </c>
      <c r="Q243" s="96">
        <f t="shared" si="61"/>
        <v>8.8815606851436732E-2</v>
      </c>
      <c r="R243" s="96">
        <f t="shared" si="62"/>
        <v>0.12029085723187212</v>
      </c>
      <c r="S243" s="96">
        <f t="shared" si="65"/>
        <v>599.99425417312625</v>
      </c>
      <c r="T243" s="96">
        <f t="shared" si="66"/>
        <v>19.196829083050126</v>
      </c>
      <c r="U243" s="96">
        <f t="shared" si="66"/>
        <v>172.30321556087165</v>
      </c>
      <c r="V243" s="32">
        <f t="shared" si="67"/>
        <v>999.99999999999807</v>
      </c>
      <c r="W243" s="100">
        <f>(cNES*L243+(cNES+cOSEX)*G243+(cNES+cEREX)*H243+(cNES+cHOEX)*I243+(cNES+cNES)*S243+(cNES+cOSEX)*N243+(cNES+cEREX)*O243+(cNES+cHOEX)*P243)/(1+cDR)^((cycle + 0.5)/('Life tables'!$I$2/2))</f>
        <v>113528.85559500517</v>
      </c>
      <c r="X243" s="107">
        <f>((L243+G243+H243+I243+N243+O243+P243+S243)/('Life tables'!$I$2/2))/(1+oDR)^(((cycle + 0.5)/('Life tables'!$I$2/2)))</f>
        <v>27.077706424814096</v>
      </c>
      <c r="Y243" s="31">
        <f>((uNES*L243+ uOCEX*G243+uEREX*H243+uHOEX*I243+uNES*S243+ uOCEX*N243+uEREX*O243+uHOEX*P243)/('Life tables'!$I$2/2))/(1+oDR)^(((cycle + 0.5)/('Life tables'!$I$2/2)))</f>
        <v>17.845613718810458</v>
      </c>
      <c r="Z243" s="100">
        <f t="shared" si="63"/>
        <v>193033.24144319337</v>
      </c>
      <c r="AA243" s="107">
        <f>((L243+G243+H243+I243+N243+O243+P243+S243)/('Life tables'!$I$2/2))</f>
        <v>31.010931703302898</v>
      </c>
      <c r="AB243" s="31">
        <f>((uNES*L243+ uOCEX*G243+uEREX*H243+uHOEX*I243+uNES*S243+ uOCEX*N243+uEREX*O243+uHOEX*P243)/('Life tables'!$I$2/2))</f>
        <v>20.437813290213178</v>
      </c>
    </row>
    <row r="244" spans="1:28" x14ac:dyDescent="0.25">
      <c r="A244" s="4">
        <v>238</v>
      </c>
      <c r="C244" s="105">
        <f>IF(male=0,VLOOKUP((($A$5:$A$1570/'Life tables'!$I$2)*2)+age,lifetable,13,1),IF(male=1,VLOOKUP((($A$5:$A$1570/'Life tables'!$I$2)*2)+age,lifetable,10,1),"error"))</f>
        <v>1.2085130128736132E-4</v>
      </c>
      <c r="F244" s="96">
        <f t="shared" si="51"/>
        <v>141.39986239912781</v>
      </c>
      <c r="G244" s="96">
        <f t="shared" si="52"/>
        <v>14.203912111599829</v>
      </c>
      <c r="H244" s="96">
        <f t="shared" si="53"/>
        <v>0.81119728040974148</v>
      </c>
      <c r="I244" s="96">
        <f t="shared" si="54"/>
        <v>0.32503907844831692</v>
      </c>
      <c r="J244" s="96">
        <f t="shared" si="55"/>
        <v>1.8942234277384593E-2</v>
      </c>
      <c r="K244" s="96">
        <f t="shared" si="56"/>
        <v>0.33964769210181556</v>
      </c>
      <c r="L244" s="96">
        <f t="shared" si="64"/>
        <v>125.70112400229073</v>
      </c>
      <c r="M244" s="96">
        <f t="shared" si="57"/>
        <v>667.1000929569484</v>
      </c>
      <c r="N244" s="96">
        <f t="shared" si="58"/>
        <v>64.243184309152724</v>
      </c>
      <c r="O244" s="96">
        <f t="shared" si="59"/>
        <v>1.5334781503213863</v>
      </c>
      <c r="P244" s="96">
        <f t="shared" si="60"/>
        <v>1.5334781503213863</v>
      </c>
      <c r="Q244" s="96">
        <f t="shared" si="61"/>
        <v>8.8754432405295958E-2</v>
      </c>
      <c r="R244" s="96">
        <f t="shared" si="62"/>
        <v>0.12020800325127315</v>
      </c>
      <c r="S244" s="96">
        <f t="shared" si="65"/>
        <v>599.58098991149632</v>
      </c>
      <c r="T244" s="96">
        <f t="shared" si="66"/>
        <v>19.304525749732807</v>
      </c>
      <c r="U244" s="96">
        <f t="shared" si="66"/>
        <v>172.76307125622475</v>
      </c>
      <c r="V244" s="32">
        <f t="shared" si="67"/>
        <v>999.99999999999795</v>
      </c>
      <c r="W244" s="100">
        <f>(cNES*L244+(cNES+cOSEX)*G244+(cNES+cEREX)*H244+(cNES+cHOEX)*I244+(cNES+cNES)*S244+(cNES+cOSEX)*N244+(cNES+cEREX)*O244+(cNES+cHOEX)*P244)/(1+cDR)^((cycle + 0.5)/('Life tables'!$I$2/2))</f>
        <v>113196.39728706512</v>
      </c>
      <c r="X244" s="107">
        <f>((L244+G244+H244+I244+N244+O244+P244+S244)/('Life tables'!$I$2/2))/(1+oDR)^(((cycle + 0.5)/('Life tables'!$I$2/2)))</f>
        <v>27.043250375435704</v>
      </c>
      <c r="Y244" s="31">
        <f>((uNES*L244+ uOCEX*G244+uEREX*H244+uHOEX*I244+uNES*S244+ uOCEX*N244+uEREX*O244+uHOEX*P244)/('Life tables'!$I$2/2))/(1+oDR)^(((cycle + 0.5)/('Life tables'!$I$2/2)))</f>
        <v>17.822905746122736</v>
      </c>
      <c r="Z244" s="100">
        <f t="shared" si="63"/>
        <v>192898.60338028296</v>
      </c>
      <c r="AA244" s="107">
        <f>((L244+G244+H244+I244+N244+O244+P244+S244)/('Life tables'!$I$2/2))</f>
        <v>30.989162589500793</v>
      </c>
      <c r="AB244" s="31">
        <f>((uNES*L244+ uOCEX*G244+uEREX*H244+uHOEX*I244+uNES*S244+ uOCEX*N244+uEREX*O244+uHOEX*P244)/('Life tables'!$I$2/2))</f>
        <v>20.42346671780377</v>
      </c>
    </row>
    <row r="245" spans="1:28" x14ac:dyDescent="0.25">
      <c r="A245" s="4">
        <v>239</v>
      </c>
      <c r="C245" s="105">
        <f>IF(male=0,VLOOKUP((($A$5:$A$1570/'Life tables'!$I$2)*2)+age,lifetable,13,1),IF(male=1,VLOOKUP((($A$5:$A$1570/'Life tables'!$I$2)*2)+age,lifetable,10,1),"error"))</f>
        <v>1.2085130128736132E-4</v>
      </c>
      <c r="F245" s="96">
        <f t="shared" si="51"/>
        <v>141.29206761607711</v>
      </c>
      <c r="G245" s="96">
        <f t="shared" si="52"/>
        <v>14.193083900040333</v>
      </c>
      <c r="H245" s="96">
        <f t="shared" si="53"/>
        <v>0.81057887220644165</v>
      </c>
      <c r="I245" s="96">
        <f t="shared" si="54"/>
        <v>0.32479128812978436</v>
      </c>
      <c r="J245" s="96">
        <f t="shared" si="55"/>
        <v>1.8927793852904804E-2</v>
      </c>
      <c r="K245" s="96">
        <f t="shared" si="56"/>
        <v>0.33938876505151583</v>
      </c>
      <c r="L245" s="96">
        <f t="shared" si="64"/>
        <v>125.60529699679613</v>
      </c>
      <c r="M245" s="96">
        <f t="shared" si="57"/>
        <v>666.6403353779632</v>
      </c>
      <c r="N245" s="96">
        <f t="shared" si="58"/>
        <v>64.198908658173039</v>
      </c>
      <c r="O245" s="96">
        <f t="shared" si="59"/>
        <v>1.5324212951219014</v>
      </c>
      <c r="P245" s="96">
        <f t="shared" si="60"/>
        <v>1.5324212951219014</v>
      </c>
      <c r="Q245" s="96">
        <f t="shared" si="61"/>
        <v>8.869326388891037E-2</v>
      </c>
      <c r="R245" s="96">
        <f t="shared" si="62"/>
        <v>0.12012515730186774</v>
      </c>
      <c r="S245" s="96">
        <f t="shared" si="65"/>
        <v>599.16776570835555</v>
      </c>
      <c r="T245" s="96">
        <f t="shared" si="66"/>
        <v>19.412146807474624</v>
      </c>
      <c r="U245" s="96">
        <f t="shared" si="66"/>
        <v>173.22258517857813</v>
      </c>
      <c r="V245" s="32">
        <f t="shared" si="67"/>
        <v>999.99999999999784</v>
      </c>
      <c r="W245" s="100">
        <f>(cNES*L245+(cNES+cOSEX)*G245+(cNES+cEREX)*H245+(cNES+cHOEX)*I245+(cNES+cNES)*S245+(cNES+cOSEX)*N245+(cNES+cEREX)*O245+(cNES+cHOEX)*P245)/(1+cDR)^((cycle + 0.5)/('Life tables'!$I$2/2))</f>
        <v>112864.89861495688</v>
      </c>
      <c r="X245" s="107">
        <f>((L245+G245+H245+I245+N245+O245+P245+S245)/('Life tables'!$I$2/2))/(1+oDR)^(((cycle + 0.5)/('Life tables'!$I$2/2)))</f>
        <v>27.008838805576744</v>
      </c>
      <c r="Y245" s="31">
        <f>((uNES*L245+ uOCEX*G245+uEREX*H245+uHOEX*I245+uNES*S245+ uOCEX*N245+uEREX*O245+uHOEX*P245)/('Life tables'!$I$2/2))/(1+oDR)^(((cycle + 0.5)/('Life tables'!$I$2/2)))</f>
        <v>17.800227075369186</v>
      </c>
      <c r="Z245" s="100">
        <f t="shared" si="63"/>
        <v>192764.03542358076</v>
      </c>
      <c r="AA245" s="107">
        <f>((L245+G245+H245+I245+N245+O245+P245+S245)/('Life tables'!$I$2/2))</f>
        <v>30.967409484855853</v>
      </c>
      <c r="AB245" s="31">
        <f>((uNES*L245+ uOCEX*G245+uEREX*H245+uHOEX*I245+uNES*S245+ uOCEX*N245+uEREX*O245+uHOEX*P245)/('Life tables'!$I$2/2))</f>
        <v>20.409130682528982</v>
      </c>
    </row>
    <row r="246" spans="1:28" x14ac:dyDescent="0.25">
      <c r="A246" s="4">
        <v>240</v>
      </c>
      <c r="C246" s="105">
        <f>IF(male=0,VLOOKUP((($A$5:$A$1570/'Life tables'!$I$2)*2)+age,lifetable,13,1),IF(male=1,VLOOKUP((($A$5:$A$1570/'Life tables'!$I$2)*2)+age,lifetable,10,1),"error"))</f>
        <v>1.2085130128736132E-4</v>
      </c>
      <c r="F246" s="96">
        <f t="shared" si="51"/>
        <v>141.18463641077332</v>
      </c>
      <c r="G246" s="96">
        <f t="shared" si="52"/>
        <v>14.182292210626443</v>
      </c>
      <c r="H246" s="96">
        <f t="shared" si="53"/>
        <v>0.8099625498133719</v>
      </c>
      <c r="I246" s="96">
        <f t="shared" si="54"/>
        <v>0.32454433357568468</v>
      </c>
      <c r="J246" s="96">
        <f t="shared" si="55"/>
        <v>1.8913402134093781E-2</v>
      </c>
      <c r="K246" s="96">
        <f t="shared" si="56"/>
        <v>0.33913071132839301</v>
      </c>
      <c r="L246" s="96">
        <f t="shared" si="64"/>
        <v>125.50979320329533</v>
      </c>
      <c r="M246" s="96">
        <f t="shared" si="57"/>
        <v>666.18063160317183</v>
      </c>
      <c r="N246" s="96">
        <f t="shared" si="58"/>
        <v>64.154638188653792</v>
      </c>
      <c r="O246" s="96">
        <f t="shared" si="59"/>
        <v>1.5313645636033399</v>
      </c>
      <c r="P246" s="96">
        <f t="shared" si="60"/>
        <v>1.5313645636033399</v>
      </c>
      <c r="Q246" s="96">
        <f t="shared" si="61"/>
        <v>8.863210253091186E-2</v>
      </c>
      <c r="R246" s="96">
        <f t="shared" si="62"/>
        <v>0.12004232104770113</v>
      </c>
      <c r="S246" s="96">
        <f t="shared" si="65"/>
        <v>598.75458986373269</v>
      </c>
      <c r="T246" s="96">
        <f t="shared" si="66"/>
        <v>19.519692312139629</v>
      </c>
      <c r="U246" s="96">
        <f t="shared" si="66"/>
        <v>173.68175821095423</v>
      </c>
      <c r="V246" s="32">
        <f t="shared" si="67"/>
        <v>999.99999999999795</v>
      </c>
      <c r="W246" s="100">
        <f>(cNES*L246+(cNES+cOSEX)*G246+(cNES+cEREX)*H246+(cNES+cHOEX)*I246+(cNES+cNES)*S246+(cNES+cOSEX)*N246+(cNES+cEREX)*O246+(cNES+cHOEX)*P246)/(1+cDR)^((cycle + 0.5)/('Life tables'!$I$2/2))</f>
        <v>112534.35730413708</v>
      </c>
      <c r="X246" s="107">
        <f>((L246+G246+H246+I246+N246+O246+P246+S246)/('Life tables'!$I$2/2))/(1+oDR)^(((cycle + 0.5)/('Life tables'!$I$2/2)))</f>
        <v>26.974471636318249</v>
      </c>
      <c r="Y246" s="31">
        <f>((uNES*L246+ uOCEX*G246+uEREX*H246+uHOEX*I246+uNES*S246+ uOCEX*N246+uEREX*O246+uHOEX*P246)/('Life tables'!$I$2/2))/(1+oDR)^(((cycle + 0.5)/('Life tables'!$I$2/2)))</f>
        <v>17.777577654958264</v>
      </c>
      <c r="Z246" s="100">
        <f t="shared" si="63"/>
        <v>192629.53833458261</v>
      </c>
      <c r="AA246" s="107">
        <f>((L246+G246+H246+I246+N246+O246+P246+S246)/('Life tables'!$I$2/2))</f>
        <v>30.945672353356027</v>
      </c>
      <c r="AB246" s="31">
        <f>((uNES*L246+ uOCEX*G246+uEREX*H246+uHOEX*I246+uNES*S246+ uOCEX*N246+uEREX*O246+uHOEX*P246)/('Life tables'!$I$2/2))</f>
        <v>20.39480516111308</v>
      </c>
    </row>
    <row r="247" spans="1:28" x14ac:dyDescent="0.25">
      <c r="A247" s="4">
        <v>241</v>
      </c>
      <c r="C247" s="105">
        <f>IF(male=0,VLOOKUP((($A$5:$A$1570/'Life tables'!$I$2)*2)+age,lifetable,13,1),IF(male=1,VLOOKUP((($A$5:$A$1570/'Life tables'!$I$2)*2)+age,lifetable,10,1),"error"))</f>
        <v>1.2085130128736132E-4</v>
      </c>
      <c r="F247" s="96">
        <f t="shared" si="51"/>
        <v>141.0775589250901</v>
      </c>
      <c r="G247" s="96">
        <f t="shared" si="52"/>
        <v>14.171536053088733</v>
      </c>
      <c r="H247" s="96">
        <f t="shared" si="53"/>
        <v>0.80934825667541843</v>
      </c>
      <c r="I247" s="96">
        <f t="shared" si="54"/>
        <v>0.32429819212491867</v>
      </c>
      <c r="J247" s="96">
        <f t="shared" si="55"/>
        <v>1.8899057800335378E-2</v>
      </c>
      <c r="K247" s="96">
        <f t="shared" si="56"/>
        <v>0.33887350725286347</v>
      </c>
      <c r="L247" s="96">
        <f t="shared" si="64"/>
        <v>125.41460385814783</v>
      </c>
      <c r="M247" s="96">
        <f t="shared" si="57"/>
        <v>665.72099055181388</v>
      </c>
      <c r="N247" s="96">
        <f t="shared" si="58"/>
        <v>64.110373759537083</v>
      </c>
      <c r="O247" s="96">
        <f t="shared" si="59"/>
        <v>1.530307976268561</v>
      </c>
      <c r="P247" s="96">
        <f t="shared" si="60"/>
        <v>1.530307976268561</v>
      </c>
      <c r="Q247" s="96">
        <f t="shared" si="61"/>
        <v>8.8570949517962003E-2</v>
      </c>
      <c r="R247" s="96">
        <f t="shared" si="62"/>
        <v>0.11995949609597441</v>
      </c>
      <c r="S247" s="96">
        <f t="shared" si="65"/>
        <v>598.34147039412574</v>
      </c>
      <c r="T247" s="96">
        <f t="shared" si="66"/>
        <v>19.627162319457927</v>
      </c>
      <c r="U247" s="96">
        <f t="shared" si="66"/>
        <v>174.14059121430307</v>
      </c>
      <c r="V247" s="32">
        <f t="shared" si="67"/>
        <v>999.99999999999784</v>
      </c>
      <c r="W247" s="100">
        <f>(cNES*L247+(cNES+cOSEX)*G247+(cNES+cEREX)*H247+(cNES+cHOEX)*I247+(cNES+cNES)*S247+(cNES+cOSEX)*N247+(cNES+cEREX)*O247+(cNES+cHOEX)*P247)/(1+cDR)^((cycle + 0.5)/('Life tables'!$I$2/2))</f>
        <v>112204.77106758524</v>
      </c>
      <c r="X247" s="107">
        <f>((L247+G247+H247+I247+N247+O247+P247+S247)/('Life tables'!$I$2/2))/(1+oDR)^(((cycle + 0.5)/('Life tables'!$I$2/2)))</f>
        <v>26.940148789599256</v>
      </c>
      <c r="Y247" s="31">
        <f>((uNES*L247+ uOCEX*G247+uEREX*H247+uHOEX*I247+uNES*S247+ uOCEX*N247+uEREX*O247+uHOEX*P247)/('Life tables'!$I$2/2))/(1+oDR)^(((cycle + 0.5)/('Life tables'!$I$2/2)))</f>
        <v>17.754957433849629</v>
      </c>
      <c r="Z247" s="100">
        <f t="shared" si="63"/>
        <v>192495.112847218</v>
      </c>
      <c r="AA247" s="107">
        <f>((L247+G247+H247+I247+N247+O247+P247+S247)/('Life tables'!$I$2/2))</f>
        <v>30.923951159841007</v>
      </c>
      <c r="AB247" s="31">
        <f>((uNES*L247+ uOCEX*G247+uEREX*H247+uHOEX*I247+uNES*S247+ uOCEX*N247+uEREX*O247+uHOEX*P247)/('Life tables'!$I$2/2))</f>
        <v>20.380490130826381</v>
      </c>
    </row>
    <row r="248" spans="1:28" x14ac:dyDescent="0.25">
      <c r="A248" s="4">
        <v>242</v>
      </c>
      <c r="C248" s="105">
        <f>IF(male=0,VLOOKUP((($A$5:$A$1570/'Life tables'!$I$2)*2)+age,lifetable,13,1),IF(male=1,VLOOKUP((($A$5:$A$1570/'Life tables'!$I$2)*2)+age,lifetable,10,1),"error"))</f>
        <v>1.2085130128736132E-4</v>
      </c>
      <c r="F248" s="96">
        <f t="shared" si="51"/>
        <v>140.97082562804141</v>
      </c>
      <c r="G248" s="96">
        <f t="shared" si="52"/>
        <v>14.160814470019709</v>
      </c>
      <c r="H248" s="96">
        <f t="shared" si="53"/>
        <v>0.80873593811424005</v>
      </c>
      <c r="I248" s="96">
        <f t="shared" si="54"/>
        <v>0.32405284186839201</v>
      </c>
      <c r="J248" s="96">
        <f t="shared" si="55"/>
        <v>1.8884759574837911E-2</v>
      </c>
      <c r="K248" s="96">
        <f t="shared" si="56"/>
        <v>0.33861712993114673</v>
      </c>
      <c r="L248" s="96">
        <f t="shared" si="64"/>
        <v>125.31972048853308</v>
      </c>
      <c r="M248" s="96">
        <f t="shared" si="57"/>
        <v>665.26142083819536</v>
      </c>
      <c r="N248" s="96">
        <f t="shared" si="58"/>
        <v>64.06611620039925</v>
      </c>
      <c r="O248" s="96">
        <f t="shared" si="59"/>
        <v>1.5292515529194657</v>
      </c>
      <c r="P248" s="96">
        <f t="shared" si="60"/>
        <v>1.5292515529194657</v>
      </c>
      <c r="Q248" s="96">
        <f t="shared" si="61"/>
        <v>8.8509805996152421E-2</v>
      </c>
      <c r="R248" s="96">
        <f t="shared" si="62"/>
        <v>0.11987668399894116</v>
      </c>
      <c r="S248" s="96">
        <f t="shared" si="65"/>
        <v>597.92841504196213</v>
      </c>
      <c r="T248" s="96">
        <f t="shared" si="66"/>
        <v>19.734556885028919</v>
      </c>
      <c r="U248" s="96">
        <f t="shared" si="66"/>
        <v>174.59908502823316</v>
      </c>
      <c r="V248" s="32">
        <f t="shared" si="67"/>
        <v>999.99999999999784</v>
      </c>
      <c r="W248" s="100">
        <f>(cNES*L248+(cNES+cOSEX)*G248+(cNES+cEREX)*H248+(cNES+cHOEX)*I248+(cNES+cNES)*S248+(cNES+cOSEX)*N248+(cNES+cEREX)*O248+(cNES+cHOEX)*P248)/(1+cDR)^((cycle + 0.5)/('Life tables'!$I$2/2))</f>
        <v>111876.13760652028</v>
      </c>
      <c r="X248" s="107">
        <f>((L248+G248+H248+I248+N248+O248+P248+S248)/('Life tables'!$I$2/2))/(1+oDR)^(((cycle + 0.5)/('Life tables'!$I$2/2)))</f>
        <v>26.905870188190072</v>
      </c>
      <c r="Y248" s="31">
        <f>((uNES*L248+ uOCEX*G248+uEREX*H248+uHOEX*I248+uNES*S248+ uOCEX*N248+uEREX*O248+uHOEX*P248)/('Life tables'!$I$2/2))/(1+oDR)^(((cycle + 0.5)/('Life tables'!$I$2/2)))</f>
        <v>17.732366361537036</v>
      </c>
      <c r="Z248" s="100">
        <f t="shared" si="63"/>
        <v>192360.759668771</v>
      </c>
      <c r="AA248" s="107">
        <f>((L248+G248+H248+I248+N248+O248+P248+S248)/('Life tables'!$I$2/2))</f>
        <v>30.902245869974081</v>
      </c>
      <c r="AB248" s="31">
        <f>((uNES*L248+ uOCEX*G248+uEREX*H248+uHOEX*I248+uNES*S248+ uOCEX*N248+uEREX*O248+uHOEX*P248)/('Life tables'!$I$2/2))</f>
        <v>20.36618556946723</v>
      </c>
    </row>
    <row r="249" spans="1:28" x14ac:dyDescent="0.25">
      <c r="A249" s="4">
        <v>243</v>
      </c>
      <c r="C249" s="105">
        <f>IF(male=0,VLOOKUP((($A$5:$A$1570/'Life tables'!$I$2)*2)+age,lifetable,13,1),IF(male=1,VLOOKUP((($A$5:$A$1570/'Life tables'!$I$2)*2)+age,lifetable,10,1),"error"))</f>
        <v>1.2085130128736132E-4</v>
      </c>
      <c r="F249" s="96">
        <f t="shared" si="51"/>
        <v>140.86442730487406</v>
      </c>
      <c r="G249" s="96">
        <f t="shared" si="52"/>
        <v>14.150126535778126</v>
      </c>
      <c r="H249" s="96">
        <f t="shared" si="53"/>
        <v>0.80812554126569225</v>
      </c>
      <c r="I249" s="96">
        <f t="shared" si="54"/>
        <v>0.32380826162394211</v>
      </c>
      <c r="J249" s="96">
        <f t="shared" si="55"/>
        <v>1.8870506223172916E-2</v>
      </c>
      <c r="K249" s="96">
        <f t="shared" si="56"/>
        <v>0.33836155722906525</v>
      </c>
      <c r="L249" s="96">
        <f t="shared" si="64"/>
        <v>125.22513490275406</v>
      </c>
      <c r="M249" s="96">
        <f t="shared" si="57"/>
        <v>664.80193078186176</v>
      </c>
      <c r="N249" s="96">
        <f t="shared" si="58"/>
        <v>64.021866312430546</v>
      </c>
      <c r="O249" s="96">
        <f t="shared" si="59"/>
        <v>1.528195312680382</v>
      </c>
      <c r="P249" s="96">
        <f t="shared" si="60"/>
        <v>1.528195312680382</v>
      </c>
      <c r="Q249" s="96">
        <f t="shared" si="61"/>
        <v>8.8448673072358361E-2</v>
      </c>
      <c r="R249" s="96">
        <f t="shared" si="62"/>
        <v>0.11979388625574065</v>
      </c>
      <c r="S249" s="96">
        <f t="shared" si="65"/>
        <v>597.51543128474236</v>
      </c>
      <c r="T249" s="96">
        <f t="shared" si="66"/>
        <v>19.841876064324449</v>
      </c>
      <c r="U249" s="96">
        <f t="shared" si="66"/>
        <v>175.05724047171796</v>
      </c>
      <c r="V249" s="32">
        <f t="shared" si="67"/>
        <v>999.99999999999784</v>
      </c>
      <c r="W249" s="100">
        <f>(cNES*L249+(cNES+cOSEX)*G249+(cNES+cEREX)*H249+(cNES+cHOEX)*I249+(cNES+cNES)*S249+(cNES+cOSEX)*N249+(cNES+cEREX)*O249+(cNES+cHOEX)*P249)/(1+cDR)^((cycle + 0.5)/('Life tables'!$I$2/2))</f>
        <v>111548.45461109043</v>
      </c>
      <c r="X249" s="107">
        <f>((L249+G249+H249+I249+N249+O249+P249+S249)/('Life tables'!$I$2/2))/(1+oDR)^(((cycle + 0.5)/('Life tables'!$I$2/2)))</f>
        <v>26.871635755666375</v>
      </c>
      <c r="Y249" s="31">
        <f>((uNES*L249+ uOCEX*G249+uEREX*H249+uHOEX*I249+uNES*S249+ uOCEX*N249+uEREX*O249+uHOEX*P249)/('Life tables'!$I$2/2))/(1+oDR)^(((cycle + 0.5)/('Life tables'!$I$2/2)))</f>
        <v>17.709804388031742</v>
      </c>
      <c r="Z249" s="100">
        <f t="shared" si="63"/>
        <v>192226.47948077024</v>
      </c>
      <c r="AA249" s="107">
        <f>((L249+G249+H249+I249+N249+O249+P249+S249)/('Life tables'!$I$2/2))</f>
        <v>30.880556450214915</v>
      </c>
      <c r="AB249" s="31">
        <f>((uNES*L249+ uOCEX*G249+uEREX*H249+uHOEX*I249+uNES*S249+ uOCEX*N249+uEREX*O249+uHOEX*P249)/('Life tables'!$I$2/2))</f>
        <v>20.351891455344564</v>
      </c>
    </row>
    <row r="250" spans="1:28" x14ac:dyDescent="0.25">
      <c r="A250" s="4">
        <v>244</v>
      </c>
      <c r="C250" s="105">
        <f>IF(male=0,VLOOKUP((($A$5:$A$1570/'Life tables'!$I$2)*2)+age,lifetable,13,1),IF(male=1,VLOOKUP((($A$5:$A$1570/'Life tables'!$I$2)*2)+age,lifetable,10,1),"error"))</f>
        <v>1.2085130128736132E-4</v>
      </c>
      <c r="F250" s="96">
        <f t="shared" si="51"/>
        <v>140.75835504652349</v>
      </c>
      <c r="G250" s="96">
        <f t="shared" si="52"/>
        <v>14.139471355429807</v>
      </c>
      <c r="H250" s="96">
        <f t="shared" si="53"/>
        <v>0.80751701501933693</v>
      </c>
      <c r="I250" s="96">
        <f t="shared" si="54"/>
        <v>0.32356443091209969</v>
      </c>
      <c r="J250" s="96">
        <f t="shared" si="55"/>
        <v>1.8856296551862651E-2</v>
      </c>
      <c r="K250" s="96">
        <f t="shared" si="56"/>
        <v>0.33810676774671694</v>
      </c>
      <c r="L250" s="96">
        <f t="shared" si="64"/>
        <v>125.13083918086366</v>
      </c>
      <c r="M250" s="96">
        <f t="shared" si="57"/>
        <v>664.34252841743205</v>
      </c>
      <c r="N250" s="96">
        <f t="shared" si="58"/>
        <v>63.977624869382169</v>
      </c>
      <c r="O250" s="96">
        <f t="shared" si="59"/>
        <v>1.5271392740206715</v>
      </c>
      <c r="P250" s="96">
        <f t="shared" si="60"/>
        <v>1.5271392740206715</v>
      </c>
      <c r="Q250" s="96">
        <f t="shared" si="61"/>
        <v>8.8387551815546833E-2</v>
      </c>
      <c r="R250" s="96">
        <f t="shared" si="62"/>
        <v>0.1197111043141699</v>
      </c>
      <c r="S250" s="96">
        <f t="shared" si="65"/>
        <v>597.10252634387882</v>
      </c>
      <c r="T250" s="96">
        <f t="shared" si="66"/>
        <v>19.949119912691859</v>
      </c>
      <c r="U250" s="96">
        <f t="shared" si="66"/>
        <v>175.51505834377886</v>
      </c>
      <c r="V250" s="32">
        <f t="shared" si="67"/>
        <v>999.99999999999795</v>
      </c>
      <c r="W250" s="100">
        <f>(cNES*L250+(cNES+cOSEX)*G250+(cNES+cEREX)*H250+(cNES+cHOEX)*I250+(cNES+cNES)*S250+(cNES+cOSEX)*N250+(cNES+cEREX)*O250+(cNES+cHOEX)*P250)/(1+cDR)^((cycle + 0.5)/('Life tables'!$I$2/2))</f>
        <v>111221.71976103817</v>
      </c>
      <c r="X250" s="107">
        <f>((L250+G250+H250+I250+N250+O250+P250+S250)/('Life tables'!$I$2/2))/(1+oDR)^(((cycle + 0.5)/('Life tables'!$I$2/2)))</f>
        <v>26.837445416384227</v>
      </c>
      <c r="Y250" s="31">
        <f>((uNES*L250+ uOCEX*G250+uEREX*H250+uHOEX*I250+uNES*S250+ uOCEX*N250+uEREX*O250+uHOEX*P250)/('Life tables'!$I$2/2))/(1+oDR)^(((cycle + 0.5)/('Life tables'!$I$2/2)))</f>
        <v>17.687271463846461</v>
      </c>
      <c r="Z250" s="100">
        <f t="shared" si="63"/>
        <v>192092.27293984903</v>
      </c>
      <c r="AA250" s="107">
        <f>((L250+G250+H250+I250+N250+O250+P250+S250)/('Life tables'!$I$2/2))</f>
        <v>30.858882867793209</v>
      </c>
      <c r="AB250" s="31">
        <f>((uNES*L250+ uOCEX*G250+uEREX*H250+uHOEX*I250+uNES*S250+ uOCEX*N250+uEREX*O250+uHOEX*P250)/('Life tables'!$I$2/2))</f>
        <v>20.337607767261009</v>
      </c>
    </row>
    <row r="251" spans="1:28" x14ac:dyDescent="0.25">
      <c r="A251" s="4">
        <v>245</v>
      </c>
      <c r="C251" s="105">
        <f>IF(male=0,VLOOKUP((($A$5:$A$1570/'Life tables'!$I$2)*2)+age,lifetable,13,1),IF(male=1,VLOOKUP((($A$5:$A$1570/'Life tables'!$I$2)*2)+age,lifetable,10,1),"error"))</f>
        <v>1.2085130128736132E-4</v>
      </c>
      <c r="F251" s="96">
        <f t="shared" si="51"/>
        <v>140.65260023942145</v>
      </c>
      <c r="G251" s="96">
        <f t="shared" si="52"/>
        <v>14.128848063723789</v>
      </c>
      <c r="H251" s="96">
        <f t="shared" si="53"/>
        <v>0.80691030995996926</v>
      </c>
      <c r="I251" s="96">
        <f t="shared" si="54"/>
        <v>0.32332132993265955</v>
      </c>
      <c r="J251" s="96">
        <f t="shared" si="55"/>
        <v>1.8842129407014716E-2</v>
      </c>
      <c r="K251" s="96">
        <f t="shared" si="56"/>
        <v>0.33785274079399263</v>
      </c>
      <c r="L251" s="96">
        <f t="shared" si="64"/>
        <v>125.03682566560403</v>
      </c>
      <c r="M251" s="96">
        <f t="shared" si="57"/>
        <v>663.88322150410568</v>
      </c>
      <c r="N251" s="96">
        <f t="shared" si="58"/>
        <v>63.933392618481854</v>
      </c>
      <c r="O251" s="96">
        <f t="shared" si="59"/>
        <v>1.5260834547765825</v>
      </c>
      <c r="P251" s="96">
        <f t="shared" si="60"/>
        <v>1.5260834547765825</v>
      </c>
      <c r="Q251" s="96">
        <f t="shared" si="61"/>
        <v>8.8326443258041759E-2</v>
      </c>
      <c r="R251" s="96">
        <f t="shared" si="62"/>
        <v>0.11962833957239669</v>
      </c>
      <c r="S251" s="96">
        <f t="shared" si="65"/>
        <v>596.68970719324022</v>
      </c>
      <c r="T251" s="96">
        <f t="shared" si="66"/>
        <v>20.056288485356916</v>
      </c>
      <c r="U251" s="96">
        <f t="shared" si="66"/>
        <v>175.97253942414525</v>
      </c>
      <c r="V251" s="32">
        <f t="shared" si="67"/>
        <v>999.99999999999784</v>
      </c>
      <c r="W251" s="100">
        <f>(cNES*L251+(cNES+cOSEX)*G251+(cNES+cEREX)*H251+(cNES+cHOEX)*I251+(cNES+cNES)*S251+(cNES+cOSEX)*N251+(cNES+cEREX)*O251+(cNES+cHOEX)*P251)/(1+cDR)^((cycle + 0.5)/('Life tables'!$I$2/2))</f>
        <v>110895.93072634083</v>
      </c>
      <c r="X251" s="107">
        <f>((L251+G251+H251+I251+N251+O251+P251+S251)/('Life tables'!$I$2/2))/(1+oDR)^(((cycle + 0.5)/('Life tables'!$I$2/2)))</f>
        <v>26.803299095455948</v>
      </c>
      <c r="Y251" s="31">
        <f>((uNES*L251+ uOCEX*G251+uEREX*H251+uHOEX*I251+uNES*S251+ uOCEX*N251+uEREX*O251+uHOEX*P251)/('Life tables'!$I$2/2))/(1+oDR)^(((cycle + 0.5)/('Life tables'!$I$2/2)))</f>
        <v>17.664767539979913</v>
      </c>
      <c r="Z251" s="100">
        <f t="shared" si="63"/>
        <v>191958.14067857756</v>
      </c>
      <c r="AA251" s="107">
        <f>((L251+G251+H251+I251+N251+O251+P251+S251)/('Life tables'!$I$2/2))</f>
        <v>30.837225090683322</v>
      </c>
      <c r="AB251" s="31">
        <f>((uNES*L251+ uOCEX*G251+uEREX*H251+uHOEX*I251+uNES*S251+ uOCEX*N251+uEREX*O251+uHOEX*P251)/('Life tables'!$I$2/2))</f>
        <v>20.323334484496616</v>
      </c>
    </row>
    <row r="252" spans="1:28" x14ac:dyDescent="0.25">
      <c r="A252" s="4">
        <v>246</v>
      </c>
      <c r="C252" s="105">
        <f>IF(male=0,VLOOKUP((($A$5:$A$1570/'Life tables'!$I$2)*2)+age,lifetable,13,1),IF(male=1,VLOOKUP((($A$5:$A$1570/'Life tables'!$I$2)*2)+age,lifetable,10,1),"error"))</f>
        <v>1.2085130128736132E-4</v>
      </c>
      <c r="F252" s="96">
        <f t="shared" si="51"/>
        <v>140.54715455564366</v>
      </c>
      <c r="G252" s="96">
        <f t="shared" si="52"/>
        <v>14.118255824102652</v>
      </c>
      <c r="H252" s="96">
        <f t="shared" si="53"/>
        <v>0.8063053783110965</v>
      </c>
      <c r="I252" s="96">
        <f t="shared" si="54"/>
        <v>0.32307893954203287</v>
      </c>
      <c r="J252" s="96">
        <f t="shared" si="55"/>
        <v>1.8828003673002192E-2</v>
      </c>
      <c r="K252" s="96">
        <f t="shared" si="56"/>
        <v>0.33759945636691074</v>
      </c>
      <c r="L252" s="96">
        <f t="shared" si="64"/>
        <v>124.94308695364796</v>
      </c>
      <c r="M252" s="96">
        <f t="shared" si="57"/>
        <v>663.42401753485206</v>
      </c>
      <c r="N252" s="96">
        <f t="shared" si="58"/>
        <v>63.889170281318791</v>
      </c>
      <c r="O252" s="96">
        <f t="shared" si="59"/>
        <v>1.525027872172374</v>
      </c>
      <c r="P252" s="96">
        <f t="shared" si="60"/>
        <v>1.525027872172374</v>
      </c>
      <c r="Q252" s="96">
        <f t="shared" si="61"/>
        <v>8.8265348396746338E-2</v>
      </c>
      <c r="R252" s="96">
        <f t="shared" si="62"/>
        <v>0.11954559338061553</v>
      </c>
      <c r="S252" s="96">
        <f t="shared" si="65"/>
        <v>596.2769805674111</v>
      </c>
      <c r="T252" s="96">
        <f t="shared" si="66"/>
        <v>20.163381837426666</v>
      </c>
      <c r="U252" s="96">
        <f t="shared" si="66"/>
        <v>176.42968447389279</v>
      </c>
      <c r="V252" s="32">
        <f t="shared" si="67"/>
        <v>999.99999999999795</v>
      </c>
      <c r="W252" s="100">
        <f>(cNES*L252+(cNES+cOSEX)*G252+(cNES+cEREX)*H252+(cNES+cHOEX)*I252+(cNES+cNES)*S252+(cNES+cOSEX)*N252+(cNES+cEREX)*O252+(cNES+cHOEX)*P252)/(1+cDR)^((cycle + 0.5)/('Life tables'!$I$2/2))</f>
        <v>110571.0851678271</v>
      </c>
      <c r="X252" s="107">
        <f>((L252+G252+H252+I252+N252+O252+P252+S252)/('Life tables'!$I$2/2))/(1+oDR)^(((cycle + 0.5)/('Life tables'!$I$2/2)))</f>
        <v>26.769196718726743</v>
      </c>
      <c r="Y252" s="31">
        <f>((uNES*L252+ uOCEX*G252+uEREX*H252+uHOEX*I252+uNES*S252+ uOCEX*N252+uEREX*O252+uHOEX*P252)/('Life tables'!$I$2/2))/(1+oDR)^(((cycle + 0.5)/('Life tables'!$I$2/2)))</f>
        <v>17.642292567901841</v>
      </c>
      <c r="Z252" s="100">
        <f t="shared" si="63"/>
        <v>191824.08330626637</v>
      </c>
      <c r="AA252" s="107">
        <f>((L252+G252+H252+I252+N252+O252+P252+S252)/('Life tables'!$I$2/2))</f>
        <v>30.81558308757965</v>
      </c>
      <c r="AB252" s="31">
        <f>((uNES*L252+ uOCEX*G252+uEREX*H252+uHOEX*I252+uNES*S252+ uOCEX*N252+uEREX*O252+uHOEX*P252)/('Life tables'!$I$2/2))</f>
        <v>20.309071586793088</v>
      </c>
    </row>
    <row r="253" spans="1:28" x14ac:dyDescent="0.25">
      <c r="A253" s="4">
        <v>247</v>
      </c>
      <c r="C253" s="105">
        <f>IF(male=0,VLOOKUP((($A$5:$A$1570/'Life tables'!$I$2)*2)+age,lifetable,13,1),IF(male=1,VLOOKUP((($A$5:$A$1570/'Life tables'!$I$2)*2)+age,lifetable,10,1),"error"))</f>
        <v>1.2085130128736132E-4</v>
      </c>
      <c r="F253" s="96">
        <f t="shared" si="51"/>
        <v>140.44200994338556</v>
      </c>
      <c r="G253" s="96">
        <f t="shared" si="52"/>
        <v>14.107693827745777</v>
      </c>
      <c r="H253" s="96">
        <f t="shared" si="53"/>
        <v>0.80570217388029763</v>
      </c>
      <c r="I253" s="96">
        <f t="shared" si="54"/>
        <v>0.32283724123135338</v>
      </c>
      <c r="J253" s="96">
        <f t="shared" si="55"/>
        <v>1.8813918271187759E-2</v>
      </c>
      <c r="K253" s="96">
        <f t="shared" si="56"/>
        <v>0.33734689512473925</v>
      </c>
      <c r="L253" s="96">
        <f t="shared" si="64"/>
        <v>124.8496158871322</v>
      </c>
      <c r="M253" s="96">
        <f t="shared" si="57"/>
        <v>662.96492374529282</v>
      </c>
      <c r="N253" s="96">
        <f t="shared" si="58"/>
        <v>63.844958554699012</v>
      </c>
      <c r="O253" s="96">
        <f t="shared" si="59"/>
        <v>1.5239725428407338</v>
      </c>
      <c r="P253" s="96">
        <f t="shared" si="60"/>
        <v>1.5239725428407338</v>
      </c>
      <c r="Q253" s="96">
        <f t="shared" si="61"/>
        <v>8.8204268194324961E-2</v>
      </c>
      <c r="R253" s="96">
        <f t="shared" si="62"/>
        <v>0.11946286704264823</v>
      </c>
      <c r="S253" s="96">
        <f t="shared" si="65"/>
        <v>595.86435296967534</v>
      </c>
      <c r="T253" s="96">
        <f t="shared" si="66"/>
        <v>20.270400023892179</v>
      </c>
      <c r="U253" s="96">
        <f t="shared" si="66"/>
        <v>176.88649423606017</v>
      </c>
      <c r="V253" s="32">
        <f t="shared" si="67"/>
        <v>999.99999999999795</v>
      </c>
      <c r="W253" s="100">
        <f>(cNES*L253+(cNES+cOSEX)*G253+(cNES+cEREX)*H253+(cNES+cHOEX)*I253+(cNES+cNES)*S253+(cNES+cOSEX)*N253+(cNES+cEREX)*O253+(cNES+cHOEX)*P253)/(1+cDR)^((cycle + 0.5)/('Life tables'!$I$2/2))</f>
        <v>110247.18073777156</v>
      </c>
      <c r="X253" s="107">
        <f>((L253+G253+H253+I253+N253+O253+P253+S253)/('Life tables'!$I$2/2))/(1+oDR)^(((cycle + 0.5)/('Life tables'!$I$2/2)))</f>
        <v>26.735138212752183</v>
      </c>
      <c r="Y253" s="31">
        <f>((uNES*L253+ uOCEX*G253+uEREX*H253+uHOEX*I253+uNES*S253+ uOCEX*N253+uEREX*O253+uHOEX*P253)/('Life tables'!$I$2/2))/(1+oDR)^(((cycle + 0.5)/('Life tables'!$I$2/2)))</f>
        <v>17.619846499538586</v>
      </c>
      <c r="Z253" s="100">
        <f t="shared" si="63"/>
        <v>191690.10140974366</v>
      </c>
      <c r="AA253" s="107">
        <f>((L253+G253+H253+I253+N253+O253+P253+S253)/('Life tables'!$I$2/2))</f>
        <v>30.793956827872844</v>
      </c>
      <c r="AB253" s="31">
        <f>((uNES*L253+ uOCEX*G253+uEREX*H253+uHOEX*I253+uNES*S253+ uOCEX*N253+uEREX*O253+uHOEX*P253)/('Life tables'!$I$2/2))</f>
        <v>20.294819054338546</v>
      </c>
    </row>
    <row r="254" spans="1:28" x14ac:dyDescent="0.25">
      <c r="A254" s="4">
        <v>248</v>
      </c>
      <c r="C254" s="105">
        <f>IF(male=0,VLOOKUP((($A$5:$A$1570/'Life tables'!$I$2)*2)+age,lifetable,13,1),IF(male=1,VLOOKUP((($A$5:$A$1570/'Life tables'!$I$2)*2)+age,lifetable,10,1),"error"))</f>
        <v>1.2085130128736132E-4</v>
      </c>
      <c r="F254" s="96">
        <f t="shared" si="51"/>
        <v>140.33715861775613</v>
      </c>
      <c r="G254" s="96">
        <f t="shared" si="52"/>
        <v>14.097161292644566</v>
      </c>
      <c r="H254" s="96">
        <f t="shared" si="53"/>
        <v>0.80510065200640879</v>
      </c>
      <c r="I254" s="96">
        <f t="shared" si="54"/>
        <v>0.32259621710531522</v>
      </c>
      <c r="J254" s="96">
        <f t="shared" si="55"/>
        <v>1.879987215869041E-2</v>
      </c>
      <c r="K254" s="96">
        <f t="shared" si="56"/>
        <v>0.3370950383678824</v>
      </c>
      <c r="L254" s="96">
        <f t="shared" si="64"/>
        <v>124.75640554547327</v>
      </c>
      <c r="M254" s="96">
        <f t="shared" si="57"/>
        <v>662.50594712228929</v>
      </c>
      <c r="N254" s="96">
        <f t="shared" si="58"/>
        <v>63.800758111472405</v>
      </c>
      <c r="O254" s="96">
        <f t="shared" si="59"/>
        <v>1.5229174828425192</v>
      </c>
      <c r="P254" s="96">
        <f t="shared" si="60"/>
        <v>1.5229174828425192</v>
      </c>
      <c r="Q254" s="96">
        <f t="shared" si="61"/>
        <v>8.8143203580345636E-2</v>
      </c>
      <c r="R254" s="96">
        <f t="shared" si="62"/>
        <v>0.11938016181749123</v>
      </c>
      <c r="S254" s="96">
        <f t="shared" si="65"/>
        <v>595.45183067973403</v>
      </c>
      <c r="T254" s="96">
        <f t="shared" si="66"/>
        <v>20.377343099631215</v>
      </c>
      <c r="U254" s="96">
        <f t="shared" si="66"/>
        <v>177.34296943624554</v>
      </c>
      <c r="V254" s="32">
        <f t="shared" si="67"/>
        <v>999.99999999999773</v>
      </c>
      <c r="W254" s="100">
        <f>(cNES*L254+(cNES+cOSEX)*G254+(cNES+cEREX)*H254+(cNES+cHOEX)*I254+(cNES+cNES)*S254+(cNES+cOSEX)*N254+(cNES+cEREX)*O254+(cNES+cHOEX)*P254)/(1+cDR)^((cycle + 0.5)/('Life tables'!$I$2/2))</f>
        <v>109924.21508046679</v>
      </c>
      <c r="X254" s="107">
        <f>((L254+G254+H254+I254+N254+O254+P254+S254)/('Life tables'!$I$2/2))/(1+oDR)^(((cycle + 0.5)/('Life tables'!$I$2/2)))</f>
        <v>26.701123504776401</v>
      </c>
      <c r="Y254" s="31">
        <f>((uNES*L254+ uOCEX*G254+uEREX*H254+uHOEX*I254+uNES*S254+ uOCEX*N254+uEREX*O254+uHOEX*P254)/('Life tables'!$I$2/2))/(1+oDR)^(((cycle + 0.5)/('Life tables'!$I$2/2)))</f>
        <v>17.597429287259089</v>
      </c>
      <c r="Z254" s="100">
        <f t="shared" si="63"/>
        <v>191556.1955541065</v>
      </c>
      <c r="AA254" s="107">
        <f>((L254+G254+H254+I254+N254+O254+P254+S254)/('Life tables'!$I$2/2))</f>
        <v>30.772346281626877</v>
      </c>
      <c r="AB254" s="31">
        <f>((uNES*L254+ uOCEX*G254+uEREX*H254+uHOEX*I254+uNES*S254+ uOCEX*N254+uEREX*O254+uHOEX*P254)/('Life tables'!$I$2/2))</f>
        <v>20.28057686775281</v>
      </c>
    </row>
    <row r="255" spans="1:28" x14ac:dyDescent="0.25">
      <c r="A255" s="4">
        <v>249</v>
      </c>
      <c r="C255" s="105">
        <f>IF(male=0,VLOOKUP((($A$5:$A$1570/'Life tables'!$I$2)*2)+age,lifetable,13,1),IF(male=1,VLOOKUP((($A$5:$A$1570/'Life tables'!$I$2)*2)+age,lifetable,10,1),"error"))</f>
        <v>1.2085130128736132E-4</v>
      </c>
      <c r="F255" s="96">
        <f t="shared" si="51"/>
        <v>140.23259305187838</v>
      </c>
      <c r="G255" s="96">
        <f t="shared" si="52"/>
        <v>14.086657462708475</v>
      </c>
      <c r="H255" s="96">
        <f t="shared" si="53"/>
        <v>0.80450076950846761</v>
      </c>
      <c r="I255" s="96">
        <f t="shared" si="54"/>
        <v>0.32235584986171495</v>
      </c>
      <c r="J255" s="96">
        <f t="shared" si="55"/>
        <v>1.8785864327193289E-2</v>
      </c>
      <c r="K255" s="96">
        <f t="shared" si="56"/>
        <v>0.33684386801650362</v>
      </c>
      <c r="L255" s="96">
        <f t="shared" si="64"/>
        <v>124.66344923745604</v>
      </c>
      <c r="M255" s="96">
        <f t="shared" si="57"/>
        <v>662.0470944122427</v>
      </c>
      <c r="N255" s="96">
        <f t="shared" si="58"/>
        <v>63.756569601332025</v>
      </c>
      <c r="O255" s="96">
        <f t="shared" si="59"/>
        <v>1.5218627076858358</v>
      </c>
      <c r="P255" s="96">
        <f t="shared" si="60"/>
        <v>1.5218627076858358</v>
      </c>
      <c r="Q255" s="96">
        <f t="shared" si="61"/>
        <v>8.8082155452384375E-2</v>
      </c>
      <c r="R255" s="96">
        <f t="shared" si="62"/>
        <v>0.11929747892081129</v>
      </c>
      <c r="S255" s="96">
        <f t="shared" si="65"/>
        <v>595.03941976116585</v>
      </c>
      <c r="T255" s="96">
        <f t="shared" si="66"/>
        <v>20.484211119410794</v>
      </c>
      <c r="U255" s="96">
        <f t="shared" si="66"/>
        <v>177.79911078318284</v>
      </c>
      <c r="V255" s="32">
        <f t="shared" si="67"/>
        <v>999.99999999999795</v>
      </c>
      <c r="W255" s="100">
        <f>(cNES*L255+(cNES+cOSEX)*G255+(cNES+cEREX)*H255+(cNES+cHOEX)*I255+(cNES+cNES)*S255+(cNES+cOSEX)*N255+(cNES+cEREX)*O255+(cNES+cHOEX)*P255)/(1+cDR)^((cycle + 0.5)/('Life tables'!$I$2/2))</f>
        <v>109602.18583277472</v>
      </c>
      <c r="X255" s="107">
        <f>((L255+G255+H255+I255+N255+O255+P255+S255)/('Life tables'!$I$2/2))/(1+oDR)^(((cycle + 0.5)/('Life tables'!$I$2/2)))</f>
        <v>26.667152522711053</v>
      </c>
      <c r="Y255" s="31">
        <f>((uNES*L255+ uOCEX*G255+uEREX*H255+uHOEX*I255+uNES*S255+ uOCEX*N255+uEREX*O255+uHOEX*P255)/('Life tables'!$I$2/2))/(1+oDR)^(((cycle + 0.5)/('Life tables'!$I$2/2)))</f>
        <v>17.575040883861416</v>
      </c>
      <c r="Z255" s="100">
        <f t="shared" si="63"/>
        <v>191422.36628344707</v>
      </c>
      <c r="AA255" s="107">
        <f>((L255+G255+H255+I255+N255+O255+P255+S255)/('Life tables'!$I$2/2))</f>
        <v>30.750751419556806</v>
      </c>
      <c r="AB255" s="31">
        <f>((uNES*L255+ uOCEX*G255+uEREX*H255+uHOEX*I255+uNES*S255+ uOCEX*N255+uEREX*O255+uHOEX*P255)/('Life tables'!$I$2/2))</f>
        <v>20.266345008073145</v>
      </c>
    </row>
    <row r="256" spans="1:28" x14ac:dyDescent="0.25">
      <c r="A256" s="4">
        <v>250</v>
      </c>
      <c r="C256" s="105">
        <f>IF(male=0,VLOOKUP((($A$5:$A$1570/'Life tables'!$I$2)*2)+age,lifetable,13,1),IF(male=1,VLOOKUP((($A$5:$A$1570/'Life tables'!$I$2)*2)+age,lifetable,10,1),"error"))</f>
        <v>1.2085130128736132E-4</v>
      </c>
      <c r="F256" s="96">
        <f t="shared" si="51"/>
        <v>140.12830596828672</v>
      </c>
      <c r="G256" s="96">
        <f t="shared" si="52"/>
        <v>14.076181606900851</v>
      </c>
      <c r="H256" s="96">
        <f t="shared" si="53"/>
        <v>0.80390248463636049</v>
      </c>
      <c r="I256" s="96">
        <f t="shared" si="54"/>
        <v>0.32211612277167712</v>
      </c>
      <c r="J256" s="96">
        <f t="shared" si="55"/>
        <v>1.8771893801791204E-2</v>
      </c>
      <c r="K256" s="96">
        <f t="shared" si="56"/>
        <v>0.33659336658986183</v>
      </c>
      <c r="L256" s="96">
        <f t="shared" si="64"/>
        <v>124.57074049358619</v>
      </c>
      <c r="M256" s="96">
        <f t="shared" si="57"/>
        <v>661.58837212911749</v>
      </c>
      <c r="N256" s="96">
        <f t="shared" si="58"/>
        <v>63.712393651586758</v>
      </c>
      <c r="O256" s="96">
        <f t="shared" si="59"/>
        <v>1.5208082323444816</v>
      </c>
      <c r="P256" s="96">
        <f t="shared" si="60"/>
        <v>1.5208082323444816</v>
      </c>
      <c r="Q256" s="96">
        <f t="shared" si="61"/>
        <v>8.8021124677092499E-2</v>
      </c>
      <c r="R256" s="96">
        <f t="shared" si="62"/>
        <v>0.11921481952639129</v>
      </c>
      <c r="S256" s="96">
        <f t="shared" si="65"/>
        <v>594.62712606863829</v>
      </c>
      <c r="T256" s="96">
        <f t="shared" si="66"/>
        <v>20.591004137889676</v>
      </c>
      <c r="U256" s="96">
        <f t="shared" si="66"/>
        <v>178.2549189692991</v>
      </c>
      <c r="V256" s="32">
        <f t="shared" si="67"/>
        <v>999.99999999999784</v>
      </c>
      <c r="W256" s="100">
        <f>(cNES*L256+(cNES+cOSEX)*G256+(cNES+cEREX)*H256+(cNES+cHOEX)*I256+(cNES+cNES)*S256+(cNES+cOSEX)*N256+(cNES+cEREX)*O256+(cNES+cHOEX)*P256)/(1+cDR)^((cycle + 0.5)/('Life tables'!$I$2/2))</f>
        <v>109281.0906246573</v>
      </c>
      <c r="X256" s="107">
        <f>((L256+G256+H256+I256+N256+O256+P256+S256)/('Life tables'!$I$2/2))/(1+oDR)^(((cycle + 0.5)/('Life tables'!$I$2/2)))</f>
        <v>26.633225195114957</v>
      </c>
      <c r="Y256" s="31">
        <f>((uNES*L256+ uOCEX*G256+uEREX*H256+uHOEX*I256+uNES*S256+ uOCEX*N256+uEREX*O256+uHOEX*P256)/('Life tables'!$I$2/2))/(1+oDR)^(((cycle + 0.5)/('Life tables'!$I$2/2)))</f>
        <v>17.552681242559707</v>
      </c>
      <c r="Z256" s="100">
        <f t="shared" si="63"/>
        <v>191288.61412155436</v>
      </c>
      <c r="AA256" s="107">
        <f>((L256+G256+H256+I256+N256+O256+P256+S256)/('Life tables'!$I$2/2))</f>
        <v>30.729172213007299</v>
      </c>
      <c r="AB256" s="31">
        <f>((uNES*L256+ uOCEX*G256+uEREX*H256+uHOEX*I256+uNES*S256+ uOCEX*N256+uEREX*O256+uHOEX*P256)/('Life tables'!$I$2/2))</f>
        <v>20.25212345674052</v>
      </c>
    </row>
    <row r="257" spans="1:28" x14ac:dyDescent="0.25">
      <c r="A257" s="4">
        <v>251</v>
      </c>
      <c r="C257" s="105">
        <f>IF(male=0,VLOOKUP((($A$5:$A$1570/'Life tables'!$I$2)*2)+age,lifetable,13,1),IF(male=1,VLOOKUP((($A$5:$A$1570/'Life tables'!$I$2)*2)+age,lifetable,10,1),"error"))</f>
        <v>1.2085130128736132E-4</v>
      </c>
      <c r="F257" s="96">
        <f t="shared" si="51"/>
        <v>140.02429033061128</v>
      </c>
      <c r="G257" s="96">
        <f t="shared" si="52"/>
        <v>14.065733018403618</v>
      </c>
      <c r="H257" s="96">
        <f t="shared" si="53"/>
        <v>0.80330575702311691</v>
      </c>
      <c r="I257" s="96">
        <f t="shared" si="54"/>
        <v>0.32187701966053822</v>
      </c>
      <c r="J257" s="96">
        <f t="shared" si="55"/>
        <v>1.8757959639876687E-2</v>
      </c>
      <c r="K257" s="96">
        <f t="shared" si="56"/>
        <v>0.3363435171863367</v>
      </c>
      <c r="L257" s="96">
        <f t="shared" si="64"/>
        <v>124.47827305869779</v>
      </c>
      <c r="M257" s="96">
        <f t="shared" si="57"/>
        <v>661.12978656219786</v>
      </c>
      <c r="N257" s="96">
        <f t="shared" si="58"/>
        <v>63.668230867908299</v>
      </c>
      <c r="O257" s="96">
        <f t="shared" si="59"/>
        <v>1.5197540712757778</v>
      </c>
      <c r="P257" s="96">
        <f t="shared" si="60"/>
        <v>1.5197540712757778</v>
      </c>
      <c r="Q257" s="96">
        <f t="shared" si="61"/>
        <v>8.7960112091228809E-2</v>
      </c>
      <c r="R257" s="96">
        <f t="shared" si="62"/>
        <v>0.11913218476752788</v>
      </c>
      <c r="S257" s="96">
        <f t="shared" si="65"/>
        <v>594.21495525487921</v>
      </c>
      <c r="T257" s="96">
        <f t="shared" si="66"/>
        <v>20.697722209620782</v>
      </c>
      <c r="U257" s="96">
        <f t="shared" si="66"/>
        <v>178.71039467125297</v>
      </c>
      <c r="V257" s="32">
        <f t="shared" si="67"/>
        <v>999.99999999999784</v>
      </c>
      <c r="W257" s="100">
        <f>(cNES*L257+(cNES+cOSEX)*G257+(cNES+cEREX)*H257+(cNES+cHOEX)*I257+(cNES+cNES)*S257+(cNES+cOSEX)*N257+(cNES+cEREX)*O257+(cNES+cHOEX)*P257)/(1+cDR)^((cycle + 0.5)/('Life tables'!$I$2/2))</f>
        <v>108960.92707968791</v>
      </c>
      <c r="X257" s="107">
        <f>((L257+G257+H257+I257+N257+O257+P257+S257)/('Life tables'!$I$2/2))/(1+oDR)^(((cycle + 0.5)/('Life tables'!$I$2/2)))</f>
        <v>26.599341451174471</v>
      </c>
      <c r="Y257" s="31">
        <f>((uNES*L257+ uOCEX*G257+uEREX*H257+uHOEX*I257+uNES*S257+ uOCEX*N257+uEREX*O257+uHOEX*P257)/('Life tables'!$I$2/2))/(1+oDR)^(((cycle + 0.5)/('Life tables'!$I$2/2)))</f>
        <v>17.530350316971603</v>
      </c>
      <c r="Z257" s="100">
        <f t="shared" si="63"/>
        <v>191154.93957259302</v>
      </c>
      <c r="AA257" s="107">
        <f>((L257+G257+H257+I257+N257+O257+P257+S257)/('Life tables'!$I$2/2))</f>
        <v>30.707608633931912</v>
      </c>
      <c r="AB257" s="31">
        <f>((uNES*L257+ uOCEX*G257+uEREX*H257+uHOEX*I257+uNES*S257+ uOCEX*N257+uEREX*O257+uHOEX*P257)/('Life tables'!$I$2/2))</f>
        <v>20.237912195586308</v>
      </c>
    </row>
    <row r="258" spans="1:28" x14ac:dyDescent="0.25">
      <c r="A258" s="4">
        <v>252</v>
      </c>
      <c r="C258" s="105">
        <f>IF(male=0,VLOOKUP((($A$5:$A$1570/'Life tables'!$I$2)*2)+age,lifetable,13,1),IF(male=1,VLOOKUP((($A$5:$A$1570/'Life tables'!$I$2)*2)+age,lifetable,10,1),"error"))</f>
        <v>1.2085130128736132E-4</v>
      </c>
      <c r="F258" s="96">
        <f t="shared" si="51"/>
        <v>139.92053933553933</v>
      </c>
      <c r="G258" s="96">
        <f t="shared" si="52"/>
        <v>14.055311013809771</v>
      </c>
      <c r="H258" s="96">
        <f t="shared" si="53"/>
        <v>0.80271054763879235</v>
      </c>
      <c r="I258" s="96">
        <f t="shared" si="54"/>
        <v>0.32163852488936873</v>
      </c>
      <c r="J258" s="96">
        <f t="shared" si="55"/>
        <v>1.8744060930063113E-2</v>
      </c>
      <c r="K258" s="96">
        <f t="shared" si="56"/>
        <v>0.33609430346411973</v>
      </c>
      <c r="L258" s="96">
        <f t="shared" si="64"/>
        <v>124.38604088480722</v>
      </c>
      <c r="M258" s="96">
        <f t="shared" si="57"/>
        <v>660.6713437835848</v>
      </c>
      <c r="N258" s="96">
        <f t="shared" si="58"/>
        <v>63.62408183505314</v>
      </c>
      <c r="O258" s="96">
        <f t="shared" si="59"/>
        <v>1.5187002384378003</v>
      </c>
      <c r="P258" s="96">
        <f t="shared" si="60"/>
        <v>1.5187002384378003</v>
      </c>
      <c r="Q258" s="96">
        <f t="shared" si="61"/>
        <v>8.7899118502656873E-2</v>
      </c>
      <c r="R258" s="96">
        <f t="shared" si="62"/>
        <v>0.11904957573838237</v>
      </c>
      <c r="S258" s="96">
        <f t="shared" si="65"/>
        <v>593.80291277741503</v>
      </c>
      <c r="T258" s="96">
        <f t="shared" si="66"/>
        <v>20.804365389053501</v>
      </c>
      <c r="U258" s="96">
        <f t="shared" si="66"/>
        <v>179.16553855045547</v>
      </c>
      <c r="V258" s="32">
        <f t="shared" si="67"/>
        <v>999.99999999999784</v>
      </c>
      <c r="W258" s="100">
        <f>(cNES*L258+(cNES+cOSEX)*G258+(cNES+cEREX)*H258+(cNES+cHOEX)*I258+(cNES+cNES)*S258+(cNES+cOSEX)*N258+(cNES+cEREX)*O258+(cNES+cHOEX)*P258)/(1+cDR)^((cycle + 0.5)/('Life tables'!$I$2/2))</f>
        <v>108641.69281554349</v>
      </c>
      <c r="X258" s="107">
        <f>((L258+G258+H258+I258+N258+O258+P258+S258)/('Life tables'!$I$2/2))/(1+oDR)^(((cycle + 0.5)/('Life tables'!$I$2/2)))</f>
        <v>26.565501220684482</v>
      </c>
      <c r="Y258" s="31">
        <f>((uNES*L258+ uOCEX*G258+uEREX*H258+uHOEX*I258+uNES*S258+ uOCEX*N258+uEREX*O258+uHOEX*P258)/('Life tables'!$I$2/2))/(1+oDR)^(((cycle + 0.5)/('Life tables'!$I$2/2)))</f>
        <v>17.508048061106024</v>
      </c>
      <c r="Z258" s="100">
        <f t="shared" si="63"/>
        <v>191021.34312175907</v>
      </c>
      <c r="AA258" s="107">
        <f>((L258+G258+H258+I258+N258+O258+P258+S258)/('Life tables'!$I$2/2))</f>
        <v>30.686060654873007</v>
      </c>
      <c r="AB258" s="31">
        <f>((uNES*L258+ uOCEX*G258+uEREX*H258+uHOEX*I258+uNES*S258+ uOCEX*N258+uEREX*O258+uHOEX*P258)/('Life tables'!$I$2/2))</f>
        <v>20.223711206819399</v>
      </c>
    </row>
    <row r="259" spans="1:28" x14ac:dyDescent="0.25">
      <c r="A259" s="4">
        <v>253</v>
      </c>
      <c r="C259" s="105">
        <f>IF(male=0,VLOOKUP((($A$5:$A$1570/'Life tables'!$I$2)*2)+age,lifetable,13,1),IF(male=1,VLOOKUP((($A$5:$A$1570/'Life tables'!$I$2)*2)+age,lifetable,10,1),"error"))</f>
        <v>1.2085130128736132E-4</v>
      </c>
      <c r="F259" s="96">
        <f t="shared" si="51"/>
        <v>139.81704640504486</v>
      </c>
      <c r="G259" s="96">
        <f t="shared" si="52"/>
        <v>14.044914932342833</v>
      </c>
      <c r="H259" s="96">
        <f t="shared" si="53"/>
        <v>0.80211681874589025</v>
      </c>
      <c r="I259" s="96">
        <f t="shared" si="54"/>
        <v>0.32140062333711061</v>
      </c>
      <c r="J259" s="96">
        <f t="shared" si="55"/>
        <v>1.8730196791143759E-2</v>
      </c>
      <c r="K259" s="96">
        <f t="shared" si="56"/>
        <v>0.33584570962254945</v>
      </c>
      <c r="L259" s="96">
        <f t="shared" si="64"/>
        <v>124.29403812420534</v>
      </c>
      <c r="M259" s="96">
        <f t="shared" si="57"/>
        <v>660.21304965544402</v>
      </c>
      <c r="N259" s="96">
        <f t="shared" si="58"/>
        <v>63.579947117560522</v>
      </c>
      <c r="O259" s="96">
        <f t="shared" si="59"/>
        <v>1.5176467473060433</v>
      </c>
      <c r="P259" s="96">
        <f t="shared" si="60"/>
        <v>1.5176467473060433</v>
      </c>
      <c r="Q259" s="96">
        <f t="shared" si="61"/>
        <v>8.7838144691309433E-2</v>
      </c>
      <c r="R259" s="96">
        <f t="shared" si="62"/>
        <v>0.1189669934952869</v>
      </c>
      <c r="S259" s="96">
        <f t="shared" ref="S259:S322" si="68">M259-SUM(N259:R259)</f>
        <v>593.39100390508486</v>
      </c>
      <c r="T259" s="96">
        <f t="shared" si="66"/>
        <v>20.910933730535955</v>
      </c>
      <c r="U259" s="96">
        <f t="shared" si="66"/>
        <v>179.62035125357329</v>
      </c>
      <c r="V259" s="32">
        <f t="shared" si="67"/>
        <v>999.99999999999784</v>
      </c>
      <c r="W259" s="100">
        <f>(cNES*L259+(cNES+cOSEX)*G259+(cNES+cEREX)*H259+(cNES+cHOEX)*I259+(cNES+cNES)*S259+(cNES+cOSEX)*N259+(cNES+cEREX)*O259+(cNES+cHOEX)*P259)/(1+cDR)^((cycle + 0.5)/('Life tables'!$I$2/2))</f>
        <v>108323.38544447868</v>
      </c>
      <c r="X259" s="107">
        <f>((L259+G259+H259+I259+N259+O259+P259+S259)/('Life tables'!$I$2/2))/(1+oDR)^(((cycle + 0.5)/('Life tables'!$I$2/2)))</f>
        <v>26.531704434030075</v>
      </c>
      <c r="Y259" s="31">
        <f>((uNES*L259+ uOCEX*G259+uEREX*H259+uHOEX*I259+uNES*S259+ uOCEX*N259+uEREX*O259+uHOEX*P259)/('Life tables'!$I$2/2))/(1+oDR)^(((cycle + 0.5)/('Life tables'!$I$2/2)))</f>
        <v>17.485774429351473</v>
      </c>
      <c r="Z259" s="100">
        <f t="shared" si="63"/>
        <v>190887.82523591397</v>
      </c>
      <c r="AA259" s="107">
        <f>((L259+G259+H259+I259+N259+O259+P259+S259)/('Life tables'!$I$2/2))</f>
        <v>30.664528248942375</v>
      </c>
      <c r="AB259" s="31">
        <f>((uNES*L259+ uOCEX*G259+uEREX*H259+uHOEX*I259+uNES*S259+ uOCEX*N259+uEREX*O259+uHOEX*P259)/('Life tables'!$I$2/2))</f>
        <v>20.209520473013825</v>
      </c>
    </row>
    <row r="260" spans="1:28" x14ac:dyDescent="0.25">
      <c r="A260" s="4">
        <v>254</v>
      </c>
      <c r="C260" s="105">
        <f>IF(male=0,VLOOKUP((($A$5:$A$1570/'Life tables'!$I$2)*2)+age,lifetable,13,1),IF(male=1,VLOOKUP((($A$5:$A$1570/'Life tables'!$I$2)*2)+age,lifetable,10,1),"error"))</f>
        <v>1.2085130128736132E-4</v>
      </c>
      <c r="F260" s="96">
        <f t="shared" si="51"/>
        <v>139.71380517887749</v>
      </c>
      <c r="G260" s="96">
        <f t="shared" si="52"/>
        <v>14.034544135102339</v>
      </c>
      <c r="H260" s="96">
        <f t="shared" si="53"/>
        <v>0.80152453385627165</v>
      </c>
      <c r="I260" s="96">
        <f t="shared" si="54"/>
        <v>0.3211633003833117</v>
      </c>
      <c r="J260" s="96">
        <f t="shared" si="55"/>
        <v>1.8716366371085591E-2</v>
      </c>
      <c r="K260" s="96">
        <f t="shared" si="56"/>
        <v>0.33559772038406965</v>
      </c>
      <c r="L260" s="96">
        <f t="shared" si="64"/>
        <v>124.20225912278042</v>
      </c>
      <c r="M260" s="96">
        <f t="shared" si="57"/>
        <v>659.75490983701116</v>
      </c>
      <c r="N260" s="96">
        <f t="shared" si="58"/>
        <v>63.535827260427112</v>
      </c>
      <c r="O260" s="96">
        <f t="shared" si="59"/>
        <v>1.5165936108895202</v>
      </c>
      <c r="P260" s="96">
        <f t="shared" si="60"/>
        <v>1.5165936108895202</v>
      </c>
      <c r="Q260" s="96">
        <f t="shared" si="61"/>
        <v>8.7777191410120359E-2</v>
      </c>
      <c r="R260" s="96">
        <f t="shared" si="62"/>
        <v>0.11888443905800657</v>
      </c>
      <c r="S260" s="96">
        <f t="shared" si="68"/>
        <v>592.97923372433684</v>
      </c>
      <c r="T260" s="96">
        <f t="shared" si="66"/>
        <v>21.017427288317162</v>
      </c>
      <c r="U260" s="96">
        <f t="shared" si="66"/>
        <v>180.07483341301537</v>
      </c>
      <c r="V260" s="32">
        <f t="shared" si="67"/>
        <v>999.99999999999795</v>
      </c>
      <c r="W260" s="100">
        <f>(cNES*L260+(cNES+cOSEX)*G260+(cNES+cEREX)*H260+(cNES+cHOEX)*I260+(cNES+cNES)*S260+(cNES+cOSEX)*N260+(cNES+cEREX)*O260+(cNES+cHOEX)*P260)/(1+cDR)^((cycle + 0.5)/('Life tables'!$I$2/2))</f>
        <v>108006.00257378223</v>
      </c>
      <c r="X260" s="107">
        <f>((L260+G260+H260+I260+N260+O260+P260+S260)/('Life tables'!$I$2/2))/(1+oDR)^(((cycle + 0.5)/('Life tables'!$I$2/2)))</f>
        <v>26.49795102216877</v>
      </c>
      <c r="Y260" s="31">
        <f>((uNES*L260+ uOCEX*G260+uEREX*H260+uHOEX*I260+uNES*S260+ uOCEX*N260+uEREX*O260+uHOEX*P260)/('Life tables'!$I$2/2))/(1+oDR)^(((cycle + 0.5)/('Life tables'!$I$2/2)))</f>
        <v>17.463529376464606</v>
      </c>
      <c r="Z260" s="100">
        <f t="shared" si="63"/>
        <v>190754.38636419759</v>
      </c>
      <c r="AA260" s="107">
        <f>((L260+G260+H260+I260+N260+O260+P260+S260)/('Life tables'!$I$2/2))</f>
        <v>30.64301138980246</v>
      </c>
      <c r="AB260" s="31">
        <f>((uNES*L260+ uOCEX*G260+uEREX*H260+uHOEX*I260+uNES*S260+ uOCEX*N260+uEREX*O260+uHOEX*P260)/('Life tables'!$I$2/2))</f>
        <v>20.19533997709668</v>
      </c>
    </row>
    <row r="261" spans="1:28" x14ac:dyDescent="0.25">
      <c r="A261" s="4">
        <v>255</v>
      </c>
      <c r="C261" s="105">
        <f>IF(male=0,VLOOKUP((($A$5:$A$1570/'Life tables'!$I$2)*2)+age,lifetable,13,1),IF(male=1,VLOOKUP((($A$5:$A$1570/'Life tables'!$I$2)*2)+age,lifetable,10,1),"error"))</f>
        <v>1.2085130128736132E-4</v>
      </c>
      <c r="F261" s="96">
        <f t="shared" si="51"/>
        <v>139.61080950730127</v>
      </c>
      <c r="G261" s="96">
        <f t="shared" si="52"/>
        <v>14.024198004334442</v>
      </c>
      <c r="H261" s="96">
        <f t="shared" si="53"/>
        <v>0.80093365768949887</v>
      </c>
      <c r="I261" s="96">
        <f t="shared" si="54"/>
        <v>0.32092654189143421</v>
      </c>
      <c r="J261" s="96">
        <f t="shared" si="55"/>
        <v>1.8702568846056561E-2</v>
      </c>
      <c r="K261" s="96">
        <f t="shared" si="56"/>
        <v>0.33535032097678735</v>
      </c>
      <c r="L261" s="96">
        <f t="shared" si="64"/>
        <v>124.11069841356306</v>
      </c>
      <c r="M261" s="96">
        <f t="shared" si="57"/>
        <v>659.29692979136428</v>
      </c>
      <c r="N261" s="96">
        <f t="shared" si="58"/>
        <v>63.491722789759166</v>
      </c>
      <c r="O261" s="96">
        <f t="shared" si="59"/>
        <v>1.5155408417463325</v>
      </c>
      <c r="P261" s="96">
        <f t="shared" si="60"/>
        <v>1.5155408417463325</v>
      </c>
      <c r="Q261" s="96">
        <f t="shared" si="61"/>
        <v>8.7716259385925671E-2</v>
      </c>
      <c r="R261" s="96">
        <f t="shared" si="62"/>
        <v>0.11880191341095994</v>
      </c>
      <c r="S261" s="96">
        <f t="shared" si="68"/>
        <v>592.56760714531561</v>
      </c>
      <c r="T261" s="96">
        <f t="shared" si="66"/>
        <v>21.123846116549146</v>
      </c>
      <c r="U261" s="96">
        <f t="shared" si="66"/>
        <v>180.52898564740312</v>
      </c>
      <c r="V261" s="32">
        <f t="shared" si="67"/>
        <v>999.99999999999829</v>
      </c>
      <c r="W261" s="100">
        <f>(cNES*L261+(cNES+cOSEX)*G261+(cNES+cEREX)*H261+(cNES+cHOEX)*I261+(cNES+cNES)*S261+(cNES+cOSEX)*N261+(cNES+cEREX)*O261+(cNES+cHOEX)*P261)/(1+cDR)^((cycle + 0.5)/('Life tables'!$I$2/2))</f>
        <v>107689.54180621632</v>
      </c>
      <c r="X261" s="107">
        <f>((L261+G261+H261+I261+N261+O261+P261+S261)/('Life tables'!$I$2/2))/(1+oDR)^(((cycle + 0.5)/('Life tables'!$I$2/2)))</f>
        <v>26.464240916613434</v>
      </c>
      <c r="Y261" s="31">
        <f>((uNES*L261+ uOCEX*G261+uEREX*H261+uHOEX*I261+uNES*S261+ uOCEX*N261+uEREX*O261+uHOEX*P261)/('Life tables'!$I$2/2))/(1+oDR)^(((cycle + 0.5)/('Life tables'!$I$2/2)))</f>
        <v>17.441312857559307</v>
      </c>
      <c r="Z261" s="100">
        <f t="shared" si="63"/>
        <v>190621.02693862061</v>
      </c>
      <c r="AA261" s="107">
        <f>((L261+G261+H261+I261+N261+O261+P261+S261)/('Life tables'!$I$2/2))</f>
        <v>30.621510051648297</v>
      </c>
      <c r="AB261" s="31">
        <f>((uNES*L261+ uOCEX*G261+uEREX*H261+uHOEX*I261+uNES*S261+ uOCEX*N261+uEREX*O261+uHOEX*P261)/('Life tables'!$I$2/2))</f>
        <v>20.181169702336575</v>
      </c>
    </row>
    <row r="262" spans="1:28" x14ac:dyDescent="0.25">
      <c r="A262" s="4">
        <v>256</v>
      </c>
      <c r="C262" s="105">
        <f>IF(male=0,VLOOKUP((($A$5:$A$1570/'Life tables'!$I$2)*2)+age,lifetable,13,1),IF(male=1,VLOOKUP((($A$5:$A$1570/'Life tables'!$I$2)*2)+age,lifetable,10,1),"error"))</f>
        <v>1.2085130128736132E-4</v>
      </c>
      <c r="F262" s="96">
        <f t="shared" si="51"/>
        <v>139.50805344407615</v>
      </c>
      <c r="G262" s="96">
        <f t="shared" si="52"/>
        <v>14.013875942726887</v>
      </c>
      <c r="H262" s="96">
        <f t="shared" si="53"/>
        <v>0.80034415613256993</v>
      </c>
      <c r="I262" s="96">
        <f t="shared" si="54"/>
        <v>0.32069033419272097</v>
      </c>
      <c r="J262" s="96">
        <f t="shared" si="55"/>
        <v>1.868880341948537E-2</v>
      </c>
      <c r="K262" s="96">
        <f t="shared" si="56"/>
        <v>0.33510349711761439</v>
      </c>
      <c r="L262" s="96">
        <f t="shared" si="64"/>
        <v>124.01935071048688</v>
      </c>
      <c r="M262" s="96">
        <f t="shared" si="57"/>
        <v>658.83911479196968</v>
      </c>
      <c r="N262" s="96">
        <f t="shared" si="58"/>
        <v>63.447634213402907</v>
      </c>
      <c r="O262" s="96">
        <f t="shared" si="59"/>
        <v>1.5144884519987172</v>
      </c>
      <c r="P262" s="96">
        <f t="shared" si="60"/>
        <v>1.5144884519987172</v>
      </c>
      <c r="Q262" s="96">
        <f t="shared" si="61"/>
        <v>8.7655349320334475E-2</v>
      </c>
      <c r="R262" s="96">
        <f t="shared" si="62"/>
        <v>0.11871941750439849</v>
      </c>
      <c r="S262" s="96">
        <f t="shared" si="68"/>
        <v>592.15612890774457</v>
      </c>
      <c r="T262" s="96">
        <f t="shared" si="66"/>
        <v>21.230190269288965</v>
      </c>
      <c r="U262" s="96">
        <f t="shared" si="66"/>
        <v>180.98280856202513</v>
      </c>
      <c r="V262" s="32">
        <f t="shared" si="67"/>
        <v>999.99999999999795</v>
      </c>
      <c r="W262" s="100">
        <f>(cNES*L262+(cNES+cOSEX)*G262+(cNES+cEREX)*H262+(cNES+cHOEX)*I262+(cNES+cNES)*S262+(cNES+cOSEX)*N262+(cNES+cEREX)*O262+(cNES+cHOEX)*P262)/(1+cDR)^((cycle + 0.5)/('Life tables'!$I$2/2))</f>
        <v>107374.00074043973</v>
      </c>
      <c r="X262" s="107">
        <f>((L262+G262+H262+I262+N262+O262+P262+S262)/('Life tables'!$I$2/2))/(1+oDR)^(((cycle + 0.5)/('Life tables'!$I$2/2)))</f>
        <v>26.430574049415664</v>
      </c>
      <c r="Y262" s="31">
        <f>((uNES*L262+ uOCEX*G262+uEREX*H262+uHOEX*I262+uNES*S262+ uOCEX*N262+uEREX*O262+uHOEX*P262)/('Life tables'!$I$2/2))/(1+oDR)^(((cycle + 0.5)/('Life tables'!$I$2/2)))</f>
        <v>17.419124828096002</v>
      </c>
      <c r="Z262" s="100">
        <f t="shared" si="63"/>
        <v>190487.74737463708</v>
      </c>
      <c r="AA262" s="107">
        <f>((L262+G262+H262+I262+N262+O262+P262+S262)/('Life tables'!$I$2/2))</f>
        <v>30.6000242091899</v>
      </c>
      <c r="AB262" s="31">
        <f>((uNES*L262+ uOCEX*G262+uEREX*H262+uHOEX*I262+uNES*S262+ uOCEX*N262+uEREX*O262+uHOEX*P262)/('Life tables'!$I$2/2))</f>
        <v>20.167009632332327</v>
      </c>
    </row>
    <row r="263" spans="1:28" x14ac:dyDescent="0.25">
      <c r="A263" s="4">
        <v>257</v>
      </c>
      <c r="C263" s="105">
        <f>IF(male=0,VLOOKUP((($A$5:$A$1570/'Life tables'!$I$2)*2)+age,lifetable,13,1),IF(male=1,VLOOKUP((($A$5:$A$1570/'Life tables'!$I$2)*2)+age,lifetable,10,1),"error"))</f>
        <v>1.2085130128736132E-4</v>
      </c>
      <c r="F263" s="96">
        <f t="shared" ref="F263:F326" si="69">E262*(1-pCAUC)+(L262+G262+H262+I262 )*(1-pCAUC)+(S262+N262+O262+P262)*(pUAUC)</f>
        <v>139.40553123967339</v>
      </c>
      <c r="G263" s="96">
        <f t="shared" ref="G263:G326" si="70">F263*(rrOSEX)</f>
        <v>14.003577372727477</v>
      </c>
      <c r="H263" s="96">
        <f t="shared" ref="H263:H326" si="71">F263*rrEREX</f>
        <v>0.79975599620099669</v>
      </c>
      <c r="I263" s="96">
        <f t="shared" ref="I263:I326" si="72">F263*rrHOEX</f>
        <v>0.32045466407059947</v>
      </c>
      <c r="J263" s="96">
        <f t="shared" ref="J263:J326" si="73">F263*mr + G263*mr + H263*mr+I263*mr</f>
        <v>1.867506932115259E-2</v>
      </c>
      <c r="K263" s="96">
        <f t="shared" ref="K263:K326" si="74">F263*amr + I263*amrHOEX</f>
        <v>0.33485723499597037</v>
      </c>
      <c r="L263" s="96">
        <f t="shared" si="64"/>
        <v>123.92821090235719</v>
      </c>
      <c r="M263" s="96">
        <f t="shared" ref="M263:M326" si="75">E262*pCAUC+(L262+G262+H262+I262)*pCAUC+(S262+N262+O262+P262)*(1-pUAUC)</f>
        <v>658.38146992901079</v>
      </c>
      <c r="N263" s="96">
        <f t="shared" ref="N263:N326" si="76">M263*rrOSEXc</f>
        <v>63.403562021554023</v>
      </c>
      <c r="O263" s="96">
        <f t="shared" ref="O263:O326" si="77">M263*rrEREXc</f>
        <v>1.513436453347595</v>
      </c>
      <c r="P263" s="96">
        <f t="shared" ref="P263:P326" si="78">M263*rrHOEXc</f>
        <v>1.513436453347595</v>
      </c>
      <c r="Q263" s="96">
        <f t="shared" ref="Q263:Q326" si="79">M263*mr + N263*mr + O263*mr+P263*mr</f>
        <v>8.7594461890571004E-2</v>
      </c>
      <c r="R263" s="96">
        <f t="shared" ref="R263:R326" si="80">M263*amrc + P263*amrHOEX</f>
        <v>0.1186369522555471</v>
      </c>
      <c r="S263" s="96">
        <f t="shared" si="68"/>
        <v>591.74480358661549</v>
      </c>
      <c r="T263" s="96">
        <f t="shared" si="66"/>
        <v>21.336459800500688</v>
      </c>
      <c r="U263" s="96">
        <f t="shared" si="66"/>
        <v>181.43630274927665</v>
      </c>
      <c r="V263" s="32">
        <f t="shared" si="67"/>
        <v>999.99999999999841</v>
      </c>
      <c r="W263" s="100">
        <f>(cNES*L263+(cNES+cOSEX)*G263+(cNES+cEREX)*H263+(cNES+cHOEX)*I263+(cNES+cNES)*S263+(cNES+cOSEX)*N263+(cNES+cEREX)*O263+(cNES+cHOEX)*P263)/(1+cDR)^((cycle + 0.5)/('Life tables'!$I$2/2))</f>
        <v>107059.37697141529</v>
      </c>
      <c r="X263" s="107">
        <f>((L263+G263+H263+I263+N263+O263+P263+S263)/('Life tables'!$I$2/2))/(1+oDR)^(((cycle + 0.5)/('Life tables'!$I$2/2)))</f>
        <v>26.396950353149883</v>
      </c>
      <c r="Y263" s="31">
        <f>((uNES*L263+ uOCEX*G263+uEREX*H263+uHOEX*I263+uNES*S263+ uOCEX*N263+uEREX*O263+uHOEX*P263)/('Life tables'!$I$2/2))/(1+oDR)^(((cycle + 0.5)/('Life tables'!$I$2/2)))</f>
        <v>17.396965243871506</v>
      </c>
      <c r="Z263" s="100">
        <f t="shared" ref="Z263:Z326" si="81">(cNES*L263+(cNES+cOSEX)*G263+(cNES+cEREX)*H263+(cNES+cHOEX)*I263+(cNES+cNES)*S263+(cNES+cOSEX)*N263+(cNES+cEREX)*O263+(cNES+cHOEX)*P263)</f>
        <v>190354.54807169852</v>
      </c>
      <c r="AA263" s="107">
        <f>((L263+G263+H263+I263+N263+O263+P263+S263)/('Life tables'!$I$2/2))</f>
        <v>30.578553837635461</v>
      </c>
      <c r="AB263" s="31">
        <f>((uNES*L263+ uOCEX*G263+uEREX*H263+uHOEX*I263+uNES*S263+ uOCEX*N263+uEREX*O263+uHOEX*P263)/('Life tables'!$I$2/2))</f>
        <v>20.152859751002207</v>
      </c>
    </row>
    <row r="264" spans="1:28" x14ac:dyDescent="0.25">
      <c r="A264" s="4">
        <v>258</v>
      </c>
      <c r="C264" s="105">
        <f>IF(male=0,VLOOKUP((($A$5:$A$1570/'Life tables'!$I$2)*2)+age,lifetable,13,1),IF(male=1,VLOOKUP((($A$5:$A$1570/'Life tables'!$I$2)*2)+age,lifetable,10,1),"error"))</f>
        <v>1.2085130128736132E-4</v>
      </c>
      <c r="F264" s="96">
        <f t="shared" si="69"/>
        <v>139.3032373347169</v>
      </c>
      <c r="G264" s="96">
        <f t="shared" si="70"/>
        <v>13.99330173588525</v>
      </c>
      <c r="H264" s="96">
        <f t="shared" si="71"/>
        <v>0.79916914600117839</v>
      </c>
      <c r="I264" s="96">
        <f t="shared" si="72"/>
        <v>0.32021951874560556</v>
      </c>
      <c r="J264" s="96">
        <f t="shared" si="73"/>
        <v>1.8661365806312068E-2</v>
      </c>
      <c r="K264" s="96">
        <f t="shared" si="74"/>
        <v>0.33461152125802845</v>
      </c>
      <c r="L264" s="96">
        <f t="shared" ref="L264:L327" si="82">F264-SUM(G264:K264)</f>
        <v>123.83727404702053</v>
      </c>
      <c r="M264" s="96">
        <f t="shared" si="75"/>
        <v>657.9240001155041</v>
      </c>
      <c r="N264" s="96">
        <f t="shared" si="76"/>
        <v>63.359506687346652</v>
      </c>
      <c r="O264" s="96">
        <f t="shared" si="77"/>
        <v>1.5123848570866283</v>
      </c>
      <c r="P264" s="96">
        <f t="shared" si="78"/>
        <v>1.5123848570866283</v>
      </c>
      <c r="Q264" s="96">
        <f t="shared" si="79"/>
        <v>8.7533597750288281E-2</v>
      </c>
      <c r="R264" s="96">
        <f t="shared" si="80"/>
        <v>0.11855451854970601</v>
      </c>
      <c r="S264" s="96">
        <f t="shared" si="68"/>
        <v>591.33363559768418</v>
      </c>
      <c r="T264" s="96">
        <f t="shared" ref="T264:U327" si="83">J264+Q264+T263</f>
        <v>21.442654764057288</v>
      </c>
      <c r="U264" s="96">
        <f t="shared" si="83"/>
        <v>181.88946878908439</v>
      </c>
      <c r="V264" s="32">
        <f t="shared" ref="V264:V327" si="84">SUM(G264:I264,L264,N264,O264,P264,S264,T264,U264)</f>
        <v>999.99999999999829</v>
      </c>
      <c r="W264" s="100">
        <f>(cNES*L264+(cNES+cOSEX)*G264+(cNES+cEREX)*H264+(cNES+cHOEX)*I264+(cNES+cNES)*S264+(cNES+cOSEX)*N264+(cNES+cEREX)*O264+(cNES+cHOEX)*P264)/(1+cDR)^((cycle + 0.5)/('Life tables'!$I$2/2))</f>
        <v>106745.66809080151</v>
      </c>
      <c r="X264" s="107">
        <f>((L264+G264+H264+I264+N264+O264+P264+S264)/('Life tables'!$I$2/2))/(1+oDR)^(((cycle + 0.5)/('Life tables'!$I$2/2)))</f>
        <v>26.363369760897779</v>
      </c>
      <c r="Y264" s="31">
        <f>((uNES*L264+ uOCEX*G264+uEREX*H264+uHOEX*I264+uNES*S264+ uOCEX*N264+uEREX*O264+uHOEX*P264)/('Life tables'!$I$2/2))/(1+oDR)^(((cycle + 0.5)/('Life tables'!$I$2/2)))</f>
        <v>17.374834061008993</v>
      </c>
      <c r="Z264" s="100">
        <f t="shared" si="81"/>
        <v>190221.42941378828</v>
      </c>
      <c r="AA264" s="107">
        <f>((L264+G264+H264+I264+N264+O264+P264+S264)/('Life tables'!$I$2/2))</f>
        <v>30.557098912674849</v>
      </c>
      <c r="AB264" s="31">
        <f>((uNES*L264+ uOCEX*G264+uEREX*H264+uHOEX*I264+uNES*S264+ uOCEX*N264+uEREX*O264+uHOEX*P264)/('Life tables'!$I$2/2))</f>
        <v>20.138720042573333</v>
      </c>
    </row>
    <row r="265" spans="1:28" x14ac:dyDescent="0.25">
      <c r="A265" s="4">
        <v>259</v>
      </c>
      <c r="C265" s="105">
        <f>IF(male=0,VLOOKUP((($A$5:$A$1570/'Life tables'!$I$2)*2)+age,lifetable,13,1),IF(male=1,VLOOKUP((($A$5:$A$1570/'Life tables'!$I$2)*2)+age,lifetable,10,1),"error"))</f>
        <v>1.2085130128736132E-4</v>
      </c>
      <c r="F265" s="96">
        <f t="shared" si="69"/>
        <v>139.20116635364374</v>
      </c>
      <c r="G265" s="96">
        <f t="shared" si="70"/>
        <v>13.983048492213658</v>
      </c>
      <c r="H265" s="96">
        <f t="shared" si="71"/>
        <v>0.79858357469403263</v>
      </c>
      <c r="I265" s="96">
        <f t="shared" si="72"/>
        <v>0.31998488586081048</v>
      </c>
      <c r="J265" s="96">
        <f t="shared" si="73"/>
        <v>1.864769215484165E-2</v>
      </c>
      <c r="K265" s="96">
        <f t="shared" si="74"/>
        <v>0.3343663429914881</v>
      </c>
      <c r="L265" s="96">
        <f t="shared" si="82"/>
        <v>123.74653536572892</v>
      </c>
      <c r="M265" s="96">
        <f t="shared" si="75"/>
        <v>657.46671009321301</v>
      </c>
      <c r="N265" s="96">
        <f t="shared" si="76"/>
        <v>63.315468667422891</v>
      </c>
      <c r="O265" s="96">
        <f t="shared" si="77"/>
        <v>1.5113336741158163</v>
      </c>
      <c r="P265" s="96">
        <f t="shared" si="78"/>
        <v>1.5113336741158163</v>
      </c>
      <c r="Q265" s="96">
        <f t="shared" si="79"/>
        <v>8.7472757530354939E-2</v>
      </c>
      <c r="R265" s="96">
        <f t="shared" si="80"/>
        <v>0.11847211724131662</v>
      </c>
      <c r="S265" s="96">
        <f t="shared" si="68"/>
        <v>590.92262920278677</v>
      </c>
      <c r="T265" s="96">
        <f t="shared" si="83"/>
        <v>21.548775213742484</v>
      </c>
      <c r="U265" s="96">
        <f t="shared" si="83"/>
        <v>182.3423072493172</v>
      </c>
      <c r="V265" s="32">
        <f t="shared" si="84"/>
        <v>999.99999999999829</v>
      </c>
      <c r="W265" s="100">
        <f>(cNES*L265+(cNES+cOSEX)*G265+(cNES+cEREX)*H265+(cNES+cHOEX)*I265+(cNES+cNES)*S265+(cNES+cOSEX)*N265+(cNES+cEREX)*O265+(cNES+cHOEX)*P265)/(1+cDR)^((cycle + 0.5)/('Life tables'!$I$2/2))</f>
        <v>106432.87168733032</v>
      </c>
      <c r="X265" s="107">
        <f>((L265+G265+H265+I265+N265+O265+P265+S265)/('Life tables'!$I$2/2))/(1+oDR)^(((cycle + 0.5)/('Life tables'!$I$2/2)))</f>
        <v>26.329832206233462</v>
      </c>
      <c r="Y265" s="31">
        <f>((uNES*L265+ uOCEX*G265+uEREX*H265+uHOEX*I265+uNES*S265+ uOCEX*N265+uEREX*O265+uHOEX*P265)/('Life tables'!$I$2/2))/(1+oDR)^(((cycle + 0.5)/('Life tables'!$I$2/2)))</f>
        <v>17.35273123594855</v>
      </c>
      <c r="Z265" s="100">
        <f t="shared" si="81"/>
        <v>190088.39176993945</v>
      </c>
      <c r="AA265" s="107">
        <f>((L265+G265+H265+I265+N265+O265+P265+S265)/('Life tables'!$I$2/2))</f>
        <v>30.535659410463886</v>
      </c>
      <c r="AB265" s="31">
        <f>((uNES*L265+ uOCEX*G265+uEREX*H265+uHOEX*I265+uNES*S265+ uOCEX*N265+uEREX*O265+uHOEX*P265)/('Life tables'!$I$2/2))</f>
        <v>20.124590491571649</v>
      </c>
    </row>
    <row r="266" spans="1:28" x14ac:dyDescent="0.25">
      <c r="A266" s="4">
        <v>260</v>
      </c>
      <c r="C266" s="105">
        <f>IF(male=0,VLOOKUP((($A$5:$A$1570/'Life tables'!$I$2)*2)+age,lifetable,13,1),IF(male=1,VLOOKUP((($A$5:$A$1570/'Life tables'!$I$2)*2)+age,lifetable,10,1),"error"))</f>
        <v>1.2085130128736132E-4</v>
      </c>
      <c r="F266" s="96">
        <f t="shared" si="69"/>
        <v>139.09931309857564</v>
      </c>
      <c r="G266" s="96">
        <f t="shared" si="70"/>
        <v>13.972817119574948</v>
      </c>
      <c r="H266" s="96">
        <f t="shared" si="71"/>
        <v>0.79799925245983616</v>
      </c>
      <c r="I266" s="96">
        <f t="shared" si="72"/>
        <v>0.31975075346773324</v>
      </c>
      <c r="J266" s="96">
        <f t="shared" si="73"/>
        <v>1.8634047670422225E-2</v>
      </c>
      <c r="K266" s="96">
        <f t="shared" si="74"/>
        <v>0.3341216877108536</v>
      </c>
      <c r="L266" s="96">
        <f t="shared" si="82"/>
        <v>123.65599023769184</v>
      </c>
      <c r="M266" s="96">
        <f t="shared" si="75"/>
        <v>657.009604438363</v>
      </c>
      <c r="N266" s="96">
        <f t="shared" si="76"/>
        <v>63.271448402483159</v>
      </c>
      <c r="O266" s="96">
        <f t="shared" si="77"/>
        <v>1.5102829149546328</v>
      </c>
      <c r="P266" s="96">
        <f t="shared" si="78"/>
        <v>1.5102829149546328</v>
      </c>
      <c r="Q266" s="96">
        <f t="shared" si="79"/>
        <v>8.7411941839615606E-2</v>
      </c>
      <c r="R266" s="96">
        <f t="shared" si="80"/>
        <v>0.11838974915499118</v>
      </c>
      <c r="S266" s="96">
        <f t="shared" si="68"/>
        <v>590.51178851497593</v>
      </c>
      <c r="T266" s="96">
        <f t="shared" si="83"/>
        <v>21.654821203252521</v>
      </c>
      <c r="U266" s="96">
        <f t="shared" si="83"/>
        <v>182.79481868618305</v>
      </c>
      <c r="V266" s="32">
        <f t="shared" si="84"/>
        <v>999.99999999999818</v>
      </c>
      <c r="W266" s="100">
        <f>(cNES*L266+(cNES+cOSEX)*G266+(cNES+cEREX)*H266+(cNES+cHOEX)*I266+(cNES+cNES)*S266+(cNES+cOSEX)*N266+(cNES+cEREX)*O266+(cNES+cHOEX)*P266)/(1+cDR)^((cycle + 0.5)/('Life tables'!$I$2/2))</f>
        <v>106120.98534717024</v>
      </c>
      <c r="X266" s="107">
        <f>((L266+G266+H266+I266+N266+O266+P266+S266)/('Life tables'!$I$2/2))/(1+oDR)^(((cycle + 0.5)/('Life tables'!$I$2/2)))</f>
        <v>26.29633762320897</v>
      </c>
      <c r="Y266" s="31">
        <f>((uNES*L266+ uOCEX*G266+uEREX*H266+uHOEX*I266+uNES*S266+ uOCEX*N266+uEREX*O266+uHOEX*P266)/('Life tables'!$I$2/2))/(1+oDR)^(((cycle + 0.5)/('Life tables'!$I$2/2)))</f>
        <v>17.330656725437809</v>
      </c>
      <c r="Z266" s="100">
        <f t="shared" si="81"/>
        <v>189955.43549473482</v>
      </c>
      <c r="AA266" s="107">
        <f>((L266+G266+H266+I266+N266+O266+P266+S266)/('Life tables'!$I$2/2))</f>
        <v>30.514235307609002</v>
      </c>
      <c r="AB266" s="31">
        <f>((uNES*L266+ uOCEX*G266+uEREX*H266+uHOEX*I266+uNES*S266+ uOCEX*N266+uEREX*O266+uHOEX*P266)/('Life tables'!$I$2/2))</f>
        <v>20.110471082812023</v>
      </c>
    </row>
    <row r="267" spans="1:28" x14ac:dyDescent="0.25">
      <c r="A267" s="4">
        <v>261</v>
      </c>
      <c r="C267" s="105">
        <f>IF(male=0,VLOOKUP((($A$5:$A$1570/'Life tables'!$I$2)*2)+age,lifetable,13,1),IF(male=1,VLOOKUP((($A$5:$A$1570/'Life tables'!$I$2)*2)+age,lifetable,10,1),"error"))</f>
        <v>1.3243321503420002E-4</v>
      </c>
      <c r="F267" s="96">
        <f t="shared" si="69"/>
        <v>138.99767254339508</v>
      </c>
      <c r="G267" s="96">
        <f t="shared" si="70"/>
        <v>13.962607113085101</v>
      </c>
      <c r="H267" s="96">
        <f t="shared" si="71"/>
        <v>0.79741615046424108</v>
      </c>
      <c r="I267" s="96">
        <f t="shared" si="72"/>
        <v>0.31951711001272332</v>
      </c>
      <c r="J267" s="96">
        <f t="shared" si="73"/>
        <v>2.040494067010161E-2</v>
      </c>
      <c r="K267" s="96">
        <f t="shared" si="74"/>
        <v>0.33387754334320507</v>
      </c>
      <c r="L267" s="96">
        <f t="shared" si="82"/>
        <v>123.56384968581972</v>
      </c>
      <c r="M267" s="96">
        <f t="shared" si="75"/>
        <v>656.5526875671676</v>
      </c>
      <c r="N267" s="96">
        <f t="shared" si="76"/>
        <v>63.227446317818391</v>
      </c>
      <c r="O267" s="96">
        <f t="shared" si="77"/>
        <v>1.5092325897547283</v>
      </c>
      <c r="P267" s="96">
        <f t="shared" si="78"/>
        <v>1.5092325897547283</v>
      </c>
      <c r="Q267" s="96">
        <f t="shared" si="79"/>
        <v>9.5722542296326846E-2</v>
      </c>
      <c r="R267" s="96">
        <f t="shared" si="80"/>
        <v>0.11830741508650865</v>
      </c>
      <c r="S267" s="96">
        <f t="shared" si="68"/>
        <v>590.09274611245689</v>
      </c>
      <c r="T267" s="96">
        <f t="shared" si="83"/>
        <v>21.770948686218951</v>
      </c>
      <c r="U267" s="96">
        <f t="shared" si="83"/>
        <v>183.24700364461276</v>
      </c>
      <c r="V267" s="32">
        <f t="shared" si="84"/>
        <v>999.99999999999818</v>
      </c>
      <c r="W267" s="100">
        <f>(cNES*L267+(cNES+cOSEX)*G267+(cNES+cEREX)*H267+(cNES+cHOEX)*I267+(cNES+cNES)*S267+(cNES+cOSEX)*N267+(cNES+cEREX)*O267+(cNES+cHOEX)*P267)/(1+cDR)^((cycle + 0.5)/('Life tables'!$I$2/2))</f>
        <v>105808.8404846998</v>
      </c>
      <c r="X267" s="107">
        <f>((L267+G267+H267+I267+N267+O267+P267+S267)/('Life tables'!$I$2/2))/(1+oDR)^(((cycle + 0.5)/('Life tables'!$I$2/2)))</f>
        <v>26.26255044211436</v>
      </c>
      <c r="Y267" s="31">
        <f>((uNES*L267+ uOCEX*G267+uEREX*H267+uHOEX*I267+uNES*S267+ uOCEX*N267+uEREX*O267+uHOEX*P267)/('Life tables'!$I$2/2))/(1+oDR)^(((cycle + 0.5)/('Life tables'!$I$2/2)))</f>
        <v>17.308385698691676</v>
      </c>
      <c r="Z267" s="100">
        <f t="shared" si="81"/>
        <v>189820.46882708452</v>
      </c>
      <c r="AA267" s="107">
        <f>((L267+G267+H267+I267+N267+O267+P267+S267)/('Life tables'!$I$2/2))</f>
        <v>30.492437040101976</v>
      </c>
      <c r="AB267" s="31">
        <f>((uNES*L267+ uOCEX*G267+uEREX*H267+uHOEX*I267+uNES*S267+ uOCEX*N267+uEREX*O267+uHOEX*P267)/('Life tables'!$I$2/2))</f>
        <v>20.096100808884994</v>
      </c>
    </row>
    <row r="268" spans="1:28" x14ac:dyDescent="0.25">
      <c r="A268" s="4">
        <v>262</v>
      </c>
      <c r="C268" s="105">
        <f>IF(male=0,VLOOKUP((($A$5:$A$1570/'Life tables'!$I$2)*2)+age,lifetable,13,1),IF(male=1,VLOOKUP((($A$5:$A$1570/'Life tables'!$I$2)*2)+age,lifetable,10,1),"error"))</f>
        <v>1.3243321503420002E-4</v>
      </c>
      <c r="F268" s="96">
        <f t="shared" si="69"/>
        <v>138.8944525287389</v>
      </c>
      <c r="G268" s="96">
        <f t="shared" si="70"/>
        <v>13.952238446585298</v>
      </c>
      <c r="H268" s="96">
        <f t="shared" si="71"/>
        <v>0.79682398726300252</v>
      </c>
      <c r="I268" s="96">
        <f t="shared" si="72"/>
        <v>0.31927983581830743</v>
      </c>
      <c r="J268" s="96">
        <f t="shared" si="73"/>
        <v>2.0389787910803647E-2</v>
      </c>
      <c r="K268" s="96">
        <f t="shared" si="74"/>
        <v>0.33362960505555855</v>
      </c>
      <c r="L268" s="96">
        <f t="shared" si="82"/>
        <v>123.47209086610593</v>
      </c>
      <c r="M268" s="96">
        <f t="shared" si="75"/>
        <v>656.08759514042754</v>
      </c>
      <c r="N268" s="96">
        <f t="shared" si="76"/>
        <v>63.182656909441285</v>
      </c>
      <c r="O268" s="96">
        <f t="shared" si="77"/>
        <v>1.5081634712194205</v>
      </c>
      <c r="P268" s="96">
        <f t="shared" si="78"/>
        <v>1.5081634712194205</v>
      </c>
      <c r="Q268" s="96">
        <f t="shared" si="79"/>
        <v>9.5654733832004984E-2</v>
      </c>
      <c r="R268" s="96">
        <f t="shared" si="80"/>
        <v>0.11822360782499577</v>
      </c>
      <c r="S268" s="96">
        <f t="shared" si="68"/>
        <v>589.67473294689034</v>
      </c>
      <c r="T268" s="96">
        <f t="shared" si="83"/>
        <v>21.886993207961758</v>
      </c>
      <c r="U268" s="96">
        <f t="shared" si="83"/>
        <v>183.69885685749333</v>
      </c>
      <c r="V268" s="32">
        <f t="shared" si="84"/>
        <v>999.99999999999807</v>
      </c>
      <c r="W268" s="100">
        <f>(cNES*L268+(cNES+cOSEX)*G268+(cNES+cEREX)*H268+(cNES+cHOEX)*I268+(cNES+cNES)*S268+(cNES+cOSEX)*N268+(cNES+cEREX)*O268+(cNES+cHOEX)*P268)/(1+cDR)^((cycle + 0.5)/('Life tables'!$I$2/2))</f>
        <v>105497.42341784762</v>
      </c>
      <c r="X268" s="107">
        <f>((L268+G268+H268+I268+N268+O268+P268+S268)/('Life tables'!$I$2/2))/(1+oDR)^(((cycle + 0.5)/('Life tables'!$I$2/2)))</f>
        <v>26.22880696097133</v>
      </c>
      <c r="Y268" s="31">
        <f>((uNES*L268+ uOCEX*G268+uEREX*H268+uHOEX*I268+uNES*S268+ uOCEX*N268+uEREX*O268+uHOEX*P268)/('Life tables'!$I$2/2))/(1+oDR)^(((cycle + 0.5)/('Life tables'!$I$2/2)))</f>
        <v>17.286147145178873</v>
      </c>
      <c r="Z268" s="100">
        <f t="shared" si="81"/>
        <v>189685.25580645225</v>
      </c>
      <c r="AA268" s="107">
        <f>((L268+G268+H268+I268+N268+O268+P268+S268)/('Life tables'!$I$2/2))</f>
        <v>30.470654679143014</v>
      </c>
      <c r="AB268" s="31">
        <f>((uNES*L268+ uOCEX*G268+uEREX*H268+uHOEX*I268+uNES*S268+ uOCEX*N268+uEREX*O268+uHOEX*P268)/('Life tables'!$I$2/2))</f>
        <v>20.081745280193761</v>
      </c>
    </row>
    <row r="269" spans="1:28" x14ac:dyDescent="0.25">
      <c r="A269" s="4">
        <v>263</v>
      </c>
      <c r="C269" s="105">
        <f>IF(male=0,VLOOKUP((($A$5:$A$1570/'Life tables'!$I$2)*2)+age,lifetable,13,1),IF(male=1,VLOOKUP((($A$5:$A$1570/'Life tables'!$I$2)*2)+age,lifetable,10,1),"error"))</f>
        <v>1.3243321503420002E-4</v>
      </c>
      <c r="F269" s="96">
        <f t="shared" si="69"/>
        <v>138.79143870899691</v>
      </c>
      <c r="G269" s="96">
        <f t="shared" si="70"/>
        <v>13.941890492796167</v>
      </c>
      <c r="H269" s="96">
        <f t="shared" si="71"/>
        <v>0.79623300698196497</v>
      </c>
      <c r="I269" s="96">
        <f t="shared" si="72"/>
        <v>0.31904303560882874</v>
      </c>
      <c r="J269" s="96">
        <f t="shared" si="73"/>
        <v>2.037466542104124E-2</v>
      </c>
      <c r="K269" s="96">
        <f t="shared" si="74"/>
        <v>0.33338216205571181</v>
      </c>
      <c r="L269" s="96">
        <f t="shared" si="82"/>
        <v>123.38051534613319</v>
      </c>
      <c r="M269" s="96">
        <f t="shared" si="75"/>
        <v>655.62271122554603</v>
      </c>
      <c r="N269" s="96">
        <f t="shared" si="76"/>
        <v>63.137887581207927</v>
      </c>
      <c r="O269" s="96">
        <f t="shared" si="77"/>
        <v>1.5070948319950626</v>
      </c>
      <c r="P269" s="96">
        <f t="shared" si="78"/>
        <v>1.5070948319950626</v>
      </c>
      <c r="Q269" s="96">
        <f t="shared" si="79"/>
        <v>9.5586955767810275E-2</v>
      </c>
      <c r="R269" s="96">
        <f t="shared" si="80"/>
        <v>0.11813983813624661</v>
      </c>
      <c r="S269" s="96">
        <f t="shared" si="68"/>
        <v>589.25690718644387</v>
      </c>
      <c r="T269" s="96">
        <f t="shared" si="83"/>
        <v>22.00295482915061</v>
      </c>
      <c r="U269" s="96">
        <f t="shared" si="83"/>
        <v>184.1503788576853</v>
      </c>
      <c r="V269" s="32">
        <f t="shared" si="84"/>
        <v>999.99999999999807</v>
      </c>
      <c r="W269" s="100">
        <f>(cNES*L269+(cNES+cOSEX)*G269+(cNES+cEREX)*H269+(cNES+cHOEX)*I269+(cNES+cNES)*S269+(cNES+cOSEX)*N269+(cNES+cEREX)*O269+(cNES+cHOEX)*P269)/(1+cDR)^((cycle + 0.5)/('Life tables'!$I$2/2))</f>
        <v>105186.91704376538</v>
      </c>
      <c r="X269" s="107">
        <f>((L269+G269+H269+I269+N269+O269+P269+S269)/('Life tables'!$I$2/2))/(1+oDR)^(((cycle + 0.5)/('Life tables'!$I$2/2)))</f>
        <v>26.19510711349302</v>
      </c>
      <c r="Y269" s="31">
        <f>((uNES*L269+ uOCEX*G269+uEREX*H269+uHOEX*I269+uNES*S269+ uOCEX*N269+uEREX*O269+uHOEX*P269)/('Life tables'!$I$2/2))/(1+oDR)^(((cycle + 0.5)/('Life tables'!$I$2/2)))</f>
        <v>17.263937343087363</v>
      </c>
      <c r="Z269" s="100">
        <f t="shared" si="81"/>
        <v>189550.12852042887</v>
      </c>
      <c r="AA269" s="107">
        <f>((L269+G269+H269+I269+N269+O269+P269+S269)/('Life tables'!$I$2/2))</f>
        <v>30.448888201966604</v>
      </c>
      <c r="AB269" s="31">
        <f>((uNES*L269+ uOCEX*G269+uEREX*H269+uHOEX*I269+uNES*S269+ uOCEX*N269+uEREX*O269+uHOEX*P269)/('Life tables'!$I$2/2))</f>
        <v>20.06740021363202</v>
      </c>
    </row>
    <row r="270" spans="1:28" x14ac:dyDescent="0.25">
      <c r="A270" s="4">
        <v>264</v>
      </c>
      <c r="C270" s="105">
        <f>IF(male=0,VLOOKUP((($A$5:$A$1570/'Life tables'!$I$2)*2)+age,lifetable,13,1),IF(male=1,VLOOKUP((($A$5:$A$1570/'Life tables'!$I$2)*2)+age,lifetable,10,1),"error"))</f>
        <v>1.3243321503420002E-4</v>
      </c>
      <c r="F270" s="96">
        <f t="shared" si="69"/>
        <v>138.68862651718138</v>
      </c>
      <c r="G270" s="96">
        <f t="shared" si="70"/>
        <v>13.931562792954235</v>
      </c>
      <c r="H270" s="96">
        <f t="shared" si="71"/>
        <v>0.7956431834207629</v>
      </c>
      <c r="I270" s="96">
        <f t="shared" si="72"/>
        <v>0.31880669888604857</v>
      </c>
      <c r="J270" s="96">
        <f t="shared" si="73"/>
        <v>2.0359572530377883E-2</v>
      </c>
      <c r="K270" s="96">
        <f t="shared" si="74"/>
        <v>0.33313520337359154</v>
      </c>
      <c r="L270" s="96">
        <f t="shared" si="82"/>
        <v>123.28911906601635</v>
      </c>
      <c r="M270" s="96">
        <f t="shared" si="75"/>
        <v>655.15803979598081</v>
      </c>
      <c r="N270" s="96">
        <f t="shared" si="76"/>
        <v>63.093138715770905</v>
      </c>
      <c r="O270" s="96">
        <f t="shared" si="77"/>
        <v>1.5060266812155321</v>
      </c>
      <c r="P270" s="96">
        <f t="shared" si="78"/>
        <v>1.5060266812155321</v>
      </c>
      <c r="Q270" s="96">
        <f t="shared" si="79"/>
        <v>9.5519208683055717E-2</v>
      </c>
      <c r="R270" s="96">
        <f t="shared" si="80"/>
        <v>0.11805610673625778</v>
      </c>
      <c r="S270" s="96">
        <f t="shared" si="68"/>
        <v>588.83927240235948</v>
      </c>
      <c r="T270" s="96">
        <f t="shared" si="83"/>
        <v>22.118833610364042</v>
      </c>
      <c r="U270" s="96">
        <f t="shared" si="83"/>
        <v>184.60157016779516</v>
      </c>
      <c r="V270" s="32">
        <f t="shared" si="84"/>
        <v>999.99999999999795</v>
      </c>
      <c r="W270" s="100">
        <f>(cNES*L270+(cNES+cOSEX)*G270+(cNES+cEREX)*H270+(cNES+cHOEX)*I270+(cNES+cNES)*S270+(cNES+cOSEX)*N270+(cNES+cEREX)*O270+(cNES+cHOEX)*P270)/(1+cDR)^((cycle + 0.5)/('Life tables'!$I$2/2))</f>
        <v>104877.31890791895</v>
      </c>
      <c r="X270" s="107">
        <f>((L270+G270+H270+I270+N270+O270+P270+S270)/('Life tables'!$I$2/2))/(1+oDR)^(((cycle + 0.5)/('Life tables'!$I$2/2)))</f>
        <v>26.16145083382202</v>
      </c>
      <c r="Y270" s="31">
        <f>((uNES*L270+ uOCEX*G270+uEREX*H270+uHOEX*I270+uNES*S270+ uOCEX*N270+uEREX*O270+uHOEX*P270)/('Life tables'!$I$2/2))/(1+oDR)^(((cycle + 0.5)/('Life tables'!$I$2/2)))</f>
        <v>17.241756249198133</v>
      </c>
      <c r="Z270" s="100">
        <f t="shared" si="81"/>
        <v>189415.08726844433</v>
      </c>
      <c r="AA270" s="107">
        <f>((L270+G270+H270+I270+N270+O270+P270+S270)/('Life tables'!$I$2/2))</f>
        <v>30.427137586204022</v>
      </c>
      <c r="AB270" s="31">
        <f>((uNES*L270+ uOCEX*G270+uEREX*H270+uHOEX*I270+uNES*S270+ uOCEX*N270+uEREX*O270+uHOEX*P270)/('Life tables'!$I$2/2))</f>
        <v>20.053065594661494</v>
      </c>
    </row>
    <row r="271" spans="1:28" x14ac:dyDescent="0.25">
      <c r="A271" s="4">
        <v>265</v>
      </c>
      <c r="C271" s="105">
        <f>IF(male=0,VLOOKUP((($A$5:$A$1570/'Life tables'!$I$2)*2)+age,lifetable,13,1),IF(male=1,VLOOKUP((($A$5:$A$1570/'Life tables'!$I$2)*2)+age,lifetable,10,1),"error"))</f>
        <v>1.3243321503420002E-4</v>
      </c>
      <c r="F271" s="96">
        <f t="shared" si="69"/>
        <v>138.5860115370017</v>
      </c>
      <c r="G271" s="96">
        <f t="shared" si="70"/>
        <v>13.921254903433866</v>
      </c>
      <c r="H271" s="96">
        <f t="shared" si="71"/>
        <v>0.7950544912435662</v>
      </c>
      <c r="I271" s="96">
        <f t="shared" si="72"/>
        <v>0.31857081549813943</v>
      </c>
      <c r="J271" s="96">
        <f t="shared" si="73"/>
        <v>2.0344508590499494E-2</v>
      </c>
      <c r="K271" s="96">
        <f t="shared" si="74"/>
        <v>0.33288871840110468</v>
      </c>
      <c r="L271" s="96">
        <f t="shared" si="82"/>
        <v>123.19789809983452</v>
      </c>
      <c r="M271" s="96">
        <f t="shared" si="75"/>
        <v>654.69358468483722</v>
      </c>
      <c r="N271" s="96">
        <f t="shared" si="76"/>
        <v>63.048410682266564</v>
      </c>
      <c r="O271" s="96">
        <f t="shared" si="77"/>
        <v>1.5049590276920752</v>
      </c>
      <c r="P271" s="96">
        <f t="shared" si="78"/>
        <v>1.5049590276920752</v>
      </c>
      <c r="Q271" s="96">
        <f t="shared" si="79"/>
        <v>9.5451493136591473E-2</v>
      </c>
      <c r="R271" s="96">
        <f t="shared" si="80"/>
        <v>0.1179724143157352</v>
      </c>
      <c r="S271" s="96">
        <f t="shared" si="68"/>
        <v>588.42183203973423</v>
      </c>
      <c r="T271" s="96">
        <f t="shared" si="83"/>
        <v>22.234629612091133</v>
      </c>
      <c r="U271" s="96">
        <f t="shared" si="83"/>
        <v>185.05243130051201</v>
      </c>
      <c r="V271" s="32">
        <f t="shared" si="84"/>
        <v>999.99999999999818</v>
      </c>
      <c r="W271" s="100">
        <f>(cNES*L271+(cNES+cOSEX)*G271+(cNES+cEREX)*H271+(cNES+cHOEX)*I271+(cNES+cNES)*S271+(cNES+cOSEX)*N271+(cNES+cEREX)*O271+(cNES+cHOEX)*P271)/(1+cDR)^((cycle + 0.5)/('Life tables'!$I$2/2))</f>
        <v>104568.62655492724</v>
      </c>
      <c r="X271" s="107">
        <f>((L271+G271+H271+I271+N271+O271+P271+S271)/('Life tables'!$I$2/2))/(1+oDR)^(((cycle + 0.5)/('Life tables'!$I$2/2)))</f>
        <v>26.127838056518122</v>
      </c>
      <c r="Y271" s="31">
        <f>((uNES*L271+ uOCEX*G271+uEREX*H271+uHOEX*I271+uNES*S271+ uOCEX*N271+uEREX*O271+uHOEX*P271)/('Life tables'!$I$2/2))/(1+oDR)^(((cycle + 0.5)/('Life tables'!$I$2/2)))</f>
        <v>17.219603820560863</v>
      </c>
      <c r="Z271" s="100">
        <f t="shared" si="81"/>
        <v>189280.13233768428</v>
      </c>
      <c r="AA271" s="107">
        <f>((L271+G271+H271+I271+N271+O271+P271+S271)/('Life tables'!$I$2/2))</f>
        <v>30.405402809870377</v>
      </c>
      <c r="AB271" s="31">
        <f>((uNES*L271+ uOCEX*G271+uEREX*H271+uHOEX*I271+uNES*S271+ uOCEX*N271+uEREX*O271+uHOEX*P271)/('Life tables'!$I$2/2))</f>
        <v>20.038741408990056</v>
      </c>
    </row>
    <row r="272" spans="1:28" x14ac:dyDescent="0.25">
      <c r="A272" s="4">
        <v>266</v>
      </c>
      <c r="C272" s="105">
        <f>IF(male=0,VLOOKUP((($A$5:$A$1570/'Life tables'!$I$2)*2)+age,lifetable,13,1),IF(male=1,VLOOKUP((($A$5:$A$1570/'Life tables'!$I$2)*2)+age,lifetable,10,1),"error"))</f>
        <v>1.3243321503420002E-4</v>
      </c>
      <c r="F272" s="96">
        <f t="shared" si="69"/>
        <v>138.48358949783878</v>
      </c>
      <c r="G272" s="96">
        <f t="shared" si="70"/>
        <v>13.910966395242433</v>
      </c>
      <c r="H272" s="96">
        <f t="shared" si="71"/>
        <v>0.79446690595024783</v>
      </c>
      <c r="I272" s="96">
        <f t="shared" si="72"/>
        <v>0.31833537562813202</v>
      </c>
      <c r="J272" s="96">
        <f t="shared" si="73"/>
        <v>2.0329472974476657E-2</v>
      </c>
      <c r="K272" s="96">
        <f t="shared" si="74"/>
        <v>0.33264269688006631</v>
      </c>
      <c r="L272" s="96">
        <f t="shared" si="82"/>
        <v>123.10684865116342</v>
      </c>
      <c r="M272" s="96">
        <f t="shared" si="75"/>
        <v>654.22934958955614</v>
      </c>
      <c r="N272" s="96">
        <f t="shared" si="76"/>
        <v>63.003703836766476</v>
      </c>
      <c r="O272" s="96">
        <f t="shared" si="77"/>
        <v>1.5038918799240837</v>
      </c>
      <c r="P272" s="96">
        <f t="shared" si="78"/>
        <v>1.5038918799240837</v>
      </c>
      <c r="Q272" s="96">
        <f t="shared" si="79"/>
        <v>9.5383809667488398E-2</v>
      </c>
      <c r="R272" s="96">
        <f t="shared" si="80"/>
        <v>0.11788876154093861</v>
      </c>
      <c r="S272" s="96">
        <f t="shared" si="68"/>
        <v>588.00458942173304</v>
      </c>
      <c r="T272" s="96">
        <f t="shared" si="83"/>
        <v>22.3503428947331</v>
      </c>
      <c r="U272" s="96">
        <f t="shared" si="83"/>
        <v>185.50296275893302</v>
      </c>
      <c r="V272" s="32">
        <f t="shared" si="84"/>
        <v>999.99999999999807</v>
      </c>
      <c r="W272" s="100">
        <f>(cNES*L272+(cNES+cOSEX)*G272+(cNES+cEREX)*H272+(cNES+cHOEX)*I272+(cNES+cNES)*S272+(cNES+cOSEX)*N272+(cNES+cEREX)*O272+(cNES+cHOEX)*P272)/(1+cDR)^((cycle + 0.5)/('Life tables'!$I$2/2))</f>
        <v>104260.83752885126</v>
      </c>
      <c r="X272" s="107">
        <f>((L272+G272+H272+I272+N272+O272+P272+S272)/('Life tables'!$I$2/2))/(1+oDR)^(((cycle + 0.5)/('Life tables'!$I$2/2)))</f>
        <v>26.094268716546512</v>
      </c>
      <c r="Y272" s="31">
        <f>((uNES*L272+ uOCEX*G272+uEREX*H272+uHOEX*I272+uNES*S272+ uOCEX*N272+uEREX*O272+uHOEX*P272)/('Life tables'!$I$2/2))/(1+oDR)^(((cycle + 0.5)/('Life tables'!$I$2/2)))</f>
        <v>17.197480014486384</v>
      </c>
      <c r="Z272" s="100">
        <f t="shared" si="81"/>
        <v>189145.26400349988</v>
      </c>
      <c r="AA272" s="107">
        <f>((L272+G272+H272+I272+N272+O272+P272+S272)/('Life tables'!$I$2/2))</f>
        <v>30.383683851352036</v>
      </c>
      <c r="AB272" s="31">
        <f>((uNES*L272+ uOCEX*G272+uEREX*H272+uHOEX*I272+uNES*S272+ uOCEX*N272+uEREX*O272+uHOEX*P272)/('Life tables'!$I$2/2))</f>
        <v>20.024427642563705</v>
      </c>
    </row>
    <row r="273" spans="1:28" x14ac:dyDescent="0.25">
      <c r="A273" s="4">
        <v>267</v>
      </c>
      <c r="C273" s="105">
        <f>IF(male=0,VLOOKUP((($A$5:$A$1570/'Life tables'!$I$2)*2)+age,lifetable,13,1),IF(male=1,VLOOKUP((($A$5:$A$1570/'Life tables'!$I$2)*2)+age,lifetable,10,1),"error"))</f>
        <v>1.3243321503420002E-4</v>
      </c>
      <c r="F273" s="96">
        <f t="shared" si="69"/>
        <v>138.38135626988662</v>
      </c>
      <c r="G273" s="96">
        <f t="shared" si="70"/>
        <v>13.900696853532281</v>
      </c>
      <c r="H273" s="96">
        <f t="shared" si="71"/>
        <v>0.79388040384851166</v>
      </c>
      <c r="I273" s="96">
        <f t="shared" si="72"/>
        <v>0.31810036978274747</v>
      </c>
      <c r="J273" s="96">
        <f t="shared" si="73"/>
        <v>2.0314465076051409E-2</v>
      </c>
      <c r="K273" s="96">
        <f t="shared" si="74"/>
        <v>0.33239712889052997</v>
      </c>
      <c r="L273" s="96">
        <f t="shared" si="82"/>
        <v>123.01596704875649</v>
      </c>
      <c r="M273" s="96">
        <f t="shared" si="75"/>
        <v>653.76533807644535</v>
      </c>
      <c r="N273" s="96">
        <f t="shared" si="76"/>
        <v>62.959018522713812</v>
      </c>
      <c r="O273" s="96">
        <f t="shared" si="77"/>
        <v>1.5028252461095104</v>
      </c>
      <c r="P273" s="96">
        <f t="shared" si="78"/>
        <v>1.5028252461095104</v>
      </c>
      <c r="Q273" s="96">
        <f t="shared" si="79"/>
        <v>9.5316158795698797E-2</v>
      </c>
      <c r="R273" s="96">
        <f t="shared" si="80"/>
        <v>0.11780514905449838</v>
      </c>
      <c r="S273" s="96">
        <f t="shared" si="68"/>
        <v>587.58754775366231</v>
      </c>
      <c r="T273" s="96">
        <f t="shared" si="83"/>
        <v>22.465973518604851</v>
      </c>
      <c r="U273" s="96">
        <f t="shared" si="83"/>
        <v>185.95316503687806</v>
      </c>
      <c r="V273" s="32">
        <f t="shared" si="84"/>
        <v>999.99999999999818</v>
      </c>
      <c r="W273" s="100">
        <f>(cNES*L273+(cNES+cOSEX)*G273+(cNES+cEREX)*H273+(cNES+cHOEX)*I273+(cNES+cNES)*S273+(cNES+cOSEX)*N273+(cNES+cEREX)*O273+(cNES+cHOEX)*P273)/(1+cDR)^((cycle + 0.5)/('Life tables'!$I$2/2))</f>
        <v>103953.94937347267</v>
      </c>
      <c r="X273" s="107">
        <f>((L273+G273+H273+I273+N273+O273+P273+S273)/('Life tables'!$I$2/2))/(1+oDR)^(((cycle + 0.5)/('Life tables'!$I$2/2)))</f>
        <v>26.060742749266378</v>
      </c>
      <c r="Y273" s="31">
        <f>((uNES*L273+ uOCEX*G273+uEREX*H273+uHOEX*I273+uNES*S273+ uOCEX*N273+uEREX*O273+uHOEX*P273)/('Life tables'!$I$2/2))/(1+oDR)^(((cycle + 0.5)/('Life tables'!$I$2/2)))</f>
        <v>17.175384788539329</v>
      </c>
      <c r="Z273" s="100">
        <f t="shared" si="81"/>
        <v>189010.48252980461</v>
      </c>
      <c r="AA273" s="107">
        <f>((L273+G273+H273+I273+N273+O273+P273+S273)/('Life tables'!$I$2/2))</f>
        <v>30.361980689394539</v>
      </c>
      <c r="AB273" s="31">
        <f>((uNES*L273+ uOCEX*G273+uEREX*H273+uHOEX*I273+uNES*S273+ uOCEX*N273+uEREX*O273+uHOEX*P273)/('Life tables'!$I$2/2))</f>
        <v>20.01012428155877</v>
      </c>
    </row>
    <row r="274" spans="1:28" x14ac:dyDescent="0.25">
      <c r="A274" s="4">
        <v>268</v>
      </c>
      <c r="C274" s="105">
        <f>IF(male=0,VLOOKUP((($A$5:$A$1570/'Life tables'!$I$2)*2)+age,lifetable,13,1),IF(male=1,VLOOKUP((($A$5:$A$1570/'Life tables'!$I$2)*2)+age,lifetable,10,1),"error"))</f>
        <v>1.3243321503420002E-4</v>
      </c>
      <c r="F274" s="96">
        <f t="shared" si="69"/>
        <v>138.2793078594564</v>
      </c>
      <c r="G274" s="96">
        <f t="shared" si="70"/>
        <v>13.890445877129009</v>
      </c>
      <c r="H274" s="96">
        <f t="shared" si="71"/>
        <v>0.7932949620269526</v>
      </c>
      <c r="I274" s="96">
        <f t="shared" si="72"/>
        <v>0.31786578878160249</v>
      </c>
      <c r="J274" s="96">
        <f t="shared" si="73"/>
        <v>2.0299484308947867E-2</v>
      </c>
      <c r="K274" s="96">
        <f t="shared" si="74"/>
        <v>0.33215200483950758</v>
      </c>
      <c r="L274" s="96">
        <f t="shared" si="82"/>
        <v>122.92524974237037</v>
      </c>
      <c r="M274" s="96">
        <f t="shared" si="75"/>
        <v>653.30155358505874</v>
      </c>
      <c r="N274" s="96">
        <f t="shared" si="76"/>
        <v>62.914355071345057</v>
      </c>
      <c r="O274" s="96">
        <f t="shared" si="77"/>
        <v>1.5017591341549357</v>
      </c>
      <c r="P274" s="96">
        <f t="shared" si="78"/>
        <v>1.5017591341549357</v>
      </c>
      <c r="Q274" s="96">
        <f t="shared" si="79"/>
        <v>9.5248541022694699E-2</v>
      </c>
      <c r="R274" s="96">
        <f t="shared" si="80"/>
        <v>0.11772157747620435</v>
      </c>
      <c r="S274" s="96">
        <f t="shared" si="68"/>
        <v>587.17071012690485</v>
      </c>
      <c r="T274" s="96">
        <f t="shared" si="83"/>
        <v>22.581521543936493</v>
      </c>
      <c r="U274" s="96">
        <f t="shared" si="83"/>
        <v>186.40303861919378</v>
      </c>
      <c r="V274" s="32">
        <f t="shared" si="84"/>
        <v>999.99999999999795</v>
      </c>
      <c r="W274" s="100">
        <f>(cNES*L274+(cNES+cOSEX)*G274+(cNES+cEREX)*H274+(cNES+cHOEX)*I274+(cNES+cNES)*S274+(cNES+cOSEX)*N274+(cNES+cEREX)*O274+(cNES+cHOEX)*P274)/(1+cDR)^((cycle + 0.5)/('Life tables'!$I$2/2))</f>
        <v>103647.95963256102</v>
      </c>
      <c r="X274" s="107">
        <f>((L274+G274+H274+I274+N274+O274+P274+S274)/('Life tables'!$I$2/2))/(1+oDR)^(((cycle + 0.5)/('Life tables'!$I$2/2)))</f>
        <v>26.027260090419844</v>
      </c>
      <c r="Y274" s="31">
        <f>((uNES*L274+ uOCEX*G274+uEREX*H274+uHOEX*I274+uNES*S274+ uOCEX*N274+uEREX*O274+uHOEX*P274)/('Life tables'!$I$2/2))/(1+oDR)^(((cycle + 0.5)/('Life tables'!$I$2/2)))</f>
        <v>17.153318100531102</v>
      </c>
      <c r="Z274" s="100">
        <f t="shared" si="81"/>
        <v>188875.78816945673</v>
      </c>
      <c r="AA274" s="107">
        <f>((L274+G274+H274+I274+N274+O274+P274+S274)/('Life tables'!$I$2/2))</f>
        <v>30.340293303090842</v>
      </c>
      <c r="AB274" s="31">
        <f>((uNES*L274+ uOCEX*G274+uEREX*H274+uHOEX*I274+uNES*S274+ uOCEX*N274+uEREX*O274+uHOEX*P274)/('Life tables'!$I$2/2))</f>
        <v>19.995831312374442</v>
      </c>
    </row>
    <row r="275" spans="1:28" x14ac:dyDescent="0.25">
      <c r="A275" s="4">
        <v>269</v>
      </c>
      <c r="C275" s="105">
        <f>IF(male=0,VLOOKUP((($A$5:$A$1570/'Life tables'!$I$2)*2)+age,lifetable,13,1),IF(male=1,VLOOKUP((($A$5:$A$1570/'Life tables'!$I$2)*2)+age,lifetable,10,1),"error"))</f>
        <v>1.3243321503420002E-4</v>
      </c>
      <c r="F275" s="96">
        <f t="shared" si="69"/>
        <v>138.17744040443685</v>
      </c>
      <c r="G275" s="96">
        <f t="shared" si="70"/>
        <v>13.880213078075458</v>
      </c>
      <c r="H275" s="96">
        <f t="shared" si="71"/>
        <v>0.7927105583290136</v>
      </c>
      <c r="I275" s="96">
        <f t="shared" si="72"/>
        <v>0.31763162374677401</v>
      </c>
      <c r="J275" s="96">
        <f t="shared" si="73"/>
        <v>2.028453010620581E-2</v>
      </c>
      <c r="K275" s="96">
        <f t="shared" si="74"/>
        <v>0.33190731545006524</v>
      </c>
      <c r="L275" s="96">
        <f t="shared" si="82"/>
        <v>122.83469329872933</v>
      </c>
      <c r="M275" s="96">
        <f t="shared" si="75"/>
        <v>652.83799943243082</v>
      </c>
      <c r="N275" s="96">
        <f t="shared" si="76"/>
        <v>62.869713802097813</v>
      </c>
      <c r="O275" s="96">
        <f t="shared" si="77"/>
        <v>1.5006935516853024</v>
      </c>
      <c r="P275" s="96">
        <f t="shared" si="78"/>
        <v>1.5006935516853024</v>
      </c>
      <c r="Q275" s="96">
        <f t="shared" si="79"/>
        <v>9.5180956832085439E-2</v>
      </c>
      <c r="R275" s="96">
        <f t="shared" si="80"/>
        <v>0.11763804740376914</v>
      </c>
      <c r="S275" s="96">
        <f t="shared" si="68"/>
        <v>586.75407952272656</v>
      </c>
      <c r="T275" s="96">
        <f t="shared" si="83"/>
        <v>22.696987030874784</v>
      </c>
      <c r="U275" s="96">
        <f t="shared" si="83"/>
        <v>186.85258398204761</v>
      </c>
      <c r="V275" s="32">
        <f t="shared" si="84"/>
        <v>999.99999999999795</v>
      </c>
      <c r="W275" s="100">
        <f>(cNES*L275+(cNES+cOSEX)*G275+(cNES+cEREX)*H275+(cNES+cHOEX)*I275+(cNES+cNES)*S275+(cNES+cOSEX)*N275+(cNES+cEREX)*O275+(cNES+cHOEX)*P275)/(1+cDR)^((cycle + 0.5)/('Life tables'!$I$2/2))</f>
        <v>103342.86585013158</v>
      </c>
      <c r="X275" s="107">
        <f>((L275+G275+H275+I275+N275+O275+P275+S275)/('Life tables'!$I$2/2))/(1+oDR)^(((cycle + 0.5)/('Life tables'!$I$2/2)))</f>
        <v>25.993820676121331</v>
      </c>
      <c r="Y275" s="31">
        <f>((uNES*L275+ uOCEX*G275+uEREX*H275+uHOEX*I275+uNES*S275+ uOCEX*N275+uEREX*O275+uHOEX*P275)/('Life tables'!$I$2/2))/(1+oDR)^(((cycle + 0.5)/('Life tables'!$I$2/2)))</f>
        <v>17.131279908512994</v>
      </c>
      <c r="Z275" s="100">
        <f t="shared" si="81"/>
        <v>188741.18116463049</v>
      </c>
      <c r="AA275" s="107">
        <f>((L275+G275+H275+I275+N275+O275+P275+S275)/('Life tables'!$I$2/2))</f>
        <v>30.318621671870019</v>
      </c>
      <c r="AB275" s="31">
        <f>((uNES*L275+ uOCEX*G275+uEREX*H275+uHOEX*I275+uNES*S275+ uOCEX*N275+uEREX*O275+uHOEX*P275)/('Life tables'!$I$2/2))</f>
        <v>19.981548721625455</v>
      </c>
    </row>
    <row r="276" spans="1:28" x14ac:dyDescent="0.25">
      <c r="A276" s="4">
        <v>270</v>
      </c>
      <c r="C276" s="105">
        <f>IF(male=0,VLOOKUP((($A$5:$A$1570/'Life tables'!$I$2)*2)+age,lifetable,13,1),IF(male=1,VLOOKUP((($A$5:$A$1570/'Life tables'!$I$2)*2)+age,lifetable,10,1),"error"))</f>
        <v>1.3243321503420002E-4</v>
      </c>
      <c r="F276" s="96">
        <f t="shared" si="69"/>
        <v>138.07575016990631</v>
      </c>
      <c r="G276" s="96">
        <f t="shared" si="70"/>
        <v>13.86999808119093</v>
      </c>
      <c r="H276" s="96">
        <f t="shared" si="71"/>
        <v>0.79212717132781163</v>
      </c>
      <c r="I276" s="96">
        <f t="shared" si="72"/>
        <v>0.31739786609271281</v>
      </c>
      <c r="J276" s="96">
        <f t="shared" si="73"/>
        <v>2.0269601919536525E-2</v>
      </c>
      <c r="K276" s="96">
        <f t="shared" si="74"/>
        <v>0.33166305175078309</v>
      </c>
      <c r="L276" s="96">
        <f t="shared" si="82"/>
        <v>122.74429439762454</v>
      </c>
      <c r="M276" s="96">
        <f t="shared" si="75"/>
        <v>652.37467881716941</v>
      </c>
      <c r="N276" s="96">
        <f t="shared" si="76"/>
        <v>62.825095023004963</v>
      </c>
      <c r="O276" s="96">
        <f t="shared" si="77"/>
        <v>1.499628506053323</v>
      </c>
      <c r="P276" s="96">
        <f t="shared" si="78"/>
        <v>1.499628506053323</v>
      </c>
      <c r="Q276" s="96">
        <f t="shared" si="79"/>
        <v>9.5113406690214175E-2</v>
      </c>
      <c r="R276" s="96">
        <f t="shared" si="80"/>
        <v>0.11755455941356537</v>
      </c>
      <c r="S276" s="96">
        <f t="shared" si="68"/>
        <v>586.337658815954</v>
      </c>
      <c r="T276" s="96">
        <f t="shared" si="83"/>
        <v>22.812370039484534</v>
      </c>
      <c r="U276" s="96">
        <f t="shared" si="83"/>
        <v>187.30180159321196</v>
      </c>
      <c r="V276" s="32">
        <f t="shared" si="84"/>
        <v>999.99999999999818</v>
      </c>
      <c r="W276" s="100">
        <f>(cNES*L276+(cNES+cOSEX)*G276+(cNES+cEREX)*H276+(cNES+cHOEX)*I276+(cNES+cNES)*S276+(cNES+cOSEX)*N276+(cNES+cEREX)*O276+(cNES+cHOEX)*P276)/(1+cDR)^((cycle + 0.5)/('Life tables'!$I$2/2))</f>
        <v>103038.66557069239</v>
      </c>
      <c r="X276" s="107">
        <f>((L276+G276+H276+I276+N276+O276+P276+S276)/('Life tables'!$I$2/2))/(1+oDR)^(((cycle + 0.5)/('Life tables'!$I$2/2)))</f>
        <v>25.960424442847231</v>
      </c>
      <c r="Y276" s="31">
        <f>((uNES*L276+ uOCEX*G276+uEREX*H276+uHOEX*I276+uNES*S276+ uOCEX*N276+uEREX*O276+uHOEX*P276)/('Life tables'!$I$2/2))/(1+oDR)^(((cycle + 0.5)/('Life tables'!$I$2/2)))</f>
        <v>17.109270170769594</v>
      </c>
      <c r="Z276" s="100">
        <f t="shared" si="81"/>
        <v>188606.66174717346</v>
      </c>
      <c r="AA276" s="107">
        <f>((L276+G276+H276+I276+N276+O276+P276+S276)/('Life tables'!$I$2/2))</f>
        <v>30.296965775486278</v>
      </c>
      <c r="AB276" s="31">
        <f>((uNES*L276+ uOCEX*G276+uEREX*H276+uHOEX*I276+uNES*S276+ uOCEX*N276+uEREX*O276+uHOEX*P276)/('Life tables'!$I$2/2))</f>
        <v>19.967276496135099</v>
      </c>
    </row>
    <row r="277" spans="1:28" x14ac:dyDescent="0.25">
      <c r="A277" s="4">
        <v>271</v>
      </c>
      <c r="C277" s="105">
        <f>IF(male=0,VLOOKUP((($A$5:$A$1570/'Life tables'!$I$2)*2)+age,lifetable,13,1),IF(male=1,VLOOKUP((($A$5:$A$1570/'Life tables'!$I$2)*2)+age,lifetable,10,1),"error"))</f>
        <v>1.3243321503420002E-4</v>
      </c>
      <c r="F277" s="96">
        <f t="shared" si="69"/>
        <v>137.9742335438909</v>
      </c>
      <c r="G277" s="96">
        <f t="shared" si="70"/>
        <v>13.85980052364509</v>
      </c>
      <c r="H277" s="96">
        <f t="shared" si="71"/>
        <v>0.7915447803018032</v>
      </c>
      <c r="I277" s="96">
        <f t="shared" si="72"/>
        <v>0.31716450751649233</v>
      </c>
      <c r="J277" s="96">
        <f t="shared" si="73"/>
        <v>2.0254699218700104E-2</v>
      </c>
      <c r="K277" s="96">
        <f t="shared" si="74"/>
        <v>0.3314192050655666</v>
      </c>
      <c r="L277" s="96">
        <f t="shared" si="82"/>
        <v>122.65404982814326</v>
      </c>
      <c r="M277" s="96">
        <f t="shared" si="75"/>
        <v>651.91159482341061</v>
      </c>
      <c r="N277" s="96">
        <f t="shared" si="76"/>
        <v>62.780499031075479</v>
      </c>
      <c r="O277" s="96">
        <f t="shared" si="77"/>
        <v>1.4985640043485713</v>
      </c>
      <c r="P277" s="96">
        <f t="shared" si="78"/>
        <v>1.4985640043485713</v>
      </c>
      <c r="Q277" s="96">
        <f t="shared" si="79"/>
        <v>9.5045891046734637E-2</v>
      </c>
      <c r="R277" s="96">
        <f t="shared" si="80"/>
        <v>0.11747111406133851</v>
      </c>
      <c r="S277" s="96">
        <f t="shared" si="68"/>
        <v>585.9214507785299</v>
      </c>
      <c r="T277" s="96">
        <f t="shared" si="83"/>
        <v>22.927670629749969</v>
      </c>
      <c r="U277" s="96">
        <f t="shared" si="83"/>
        <v>187.75069191233888</v>
      </c>
      <c r="V277" s="32">
        <f t="shared" si="84"/>
        <v>999.99999999999807</v>
      </c>
      <c r="W277" s="100">
        <f>(cNES*L277+(cNES+cOSEX)*G277+(cNES+cEREX)*H277+(cNES+cHOEX)*I277+(cNES+cNES)*S277+(cNES+cOSEX)*N277+(cNES+cEREX)*O277+(cNES+cHOEX)*P277)/(1+cDR)^((cycle + 0.5)/('Life tables'!$I$2/2))</f>
        <v>102735.35633948234</v>
      </c>
      <c r="X277" s="107">
        <f>((L277+G277+H277+I277+N277+O277+P277+S277)/('Life tables'!$I$2/2))/(1+oDR)^(((cycle + 0.5)/('Life tables'!$I$2/2)))</f>
        <v>25.927071327425963</v>
      </c>
      <c r="Y277" s="31">
        <f>((uNES*L277+ uOCEX*G277+uEREX*H277+uHOEX*I277+uNES*S277+ uOCEX*N277+uEREX*O277+uHOEX*P277)/('Life tables'!$I$2/2))/(1+oDR)^(((cycle + 0.5)/('Life tables'!$I$2/2)))</f>
        <v>17.087288845812427</v>
      </c>
      <c r="Z277" s="100">
        <f t="shared" si="81"/>
        <v>188472.23013895284</v>
      </c>
      <c r="AA277" s="107">
        <f>((L277+G277+H277+I277+N277+O277+P277+S277)/('Life tables'!$I$2/2))</f>
        <v>30.275325594008354</v>
      </c>
      <c r="AB277" s="31">
        <f>((uNES*L277+ uOCEX*G277+uEREX*H277+uHOEX*I277+uNES*S277+ uOCEX*N277+uEREX*O277+uHOEX*P277)/('Life tables'!$I$2/2))</f>
        <v>19.953014622928421</v>
      </c>
    </row>
    <row r="278" spans="1:28" x14ac:dyDescent="0.25">
      <c r="A278" s="4">
        <v>272</v>
      </c>
      <c r="C278" s="105">
        <f>IF(male=0,VLOOKUP((($A$5:$A$1570/'Life tables'!$I$2)*2)+age,lifetable,13,1),IF(male=1,VLOOKUP((($A$5:$A$1570/'Life tables'!$I$2)*2)+age,lifetable,10,1),"error"))</f>
        <v>1.3243321503420002E-4</v>
      </c>
      <c r="F278" s="96">
        <f t="shared" si="69"/>
        <v>137.87288703326445</v>
      </c>
      <c r="G278" s="96">
        <f t="shared" si="70"/>
        <v>13.849620054546103</v>
      </c>
      <c r="H278" s="96">
        <f t="shared" si="71"/>
        <v>0.79096336521126276</v>
      </c>
      <c r="I278" s="96">
        <f t="shared" si="72"/>
        <v>0.31693153998838408</v>
      </c>
      <c r="J278" s="96">
        <f t="shared" si="73"/>
        <v>2.0239821490903549E-2</v>
      </c>
      <c r="K278" s="96">
        <f t="shared" si="74"/>
        <v>0.33117576700379764</v>
      </c>
      <c r="L278" s="96">
        <f t="shared" si="82"/>
        <v>122.56395648502399</v>
      </c>
      <c r="M278" s="96">
        <f t="shared" si="75"/>
        <v>651.44875042464469</v>
      </c>
      <c r="N278" s="96">
        <f t="shared" si="76"/>
        <v>62.735926112662924</v>
      </c>
      <c r="O278" s="96">
        <f t="shared" si="77"/>
        <v>1.497500053406277</v>
      </c>
      <c r="P278" s="96">
        <f t="shared" si="78"/>
        <v>1.497500053406277</v>
      </c>
      <c r="Q278" s="96">
        <f t="shared" si="79"/>
        <v>9.4978410335168795E-2</v>
      </c>
      <c r="R278" s="96">
        <f t="shared" si="80"/>
        <v>0.11738771188289618</v>
      </c>
      <c r="S278" s="96">
        <f t="shared" si="68"/>
        <v>585.50545808295112</v>
      </c>
      <c r="T278" s="96">
        <f t="shared" si="83"/>
        <v>23.042888861576042</v>
      </c>
      <c r="U278" s="96">
        <f t="shared" si="83"/>
        <v>188.19925539122556</v>
      </c>
      <c r="V278" s="32">
        <f t="shared" si="84"/>
        <v>999.99999999999795</v>
      </c>
      <c r="W278" s="100">
        <f>(cNES*L278+(cNES+cOSEX)*G278+(cNES+cEREX)*H278+(cNES+cHOEX)*I278+(cNES+cNES)*S278+(cNES+cOSEX)*N278+(cNES+cEREX)*O278+(cNES+cHOEX)*P278)/(1+cDR)^((cycle + 0.5)/('Life tables'!$I$2/2))</f>
        <v>102432.93570269998</v>
      </c>
      <c r="X278" s="107">
        <f>((L278+G278+H278+I278+N278+O278+P278+S278)/('Life tables'!$I$2/2))/(1+oDR)^(((cycle + 0.5)/('Life tables'!$I$2/2)))</f>
        <v>25.893761267028367</v>
      </c>
      <c r="Y278" s="31">
        <f>((uNES*L278+ uOCEX*G278+uEREX*H278+uHOEX*I278+uNES*S278+ uOCEX*N278+uEREX*O278+uHOEX*P278)/('Life tables'!$I$2/2))/(1+oDR)^(((cycle + 0.5)/('Life tables'!$I$2/2)))</f>
        <v>17.065335892373763</v>
      </c>
      <c r="Z278" s="100">
        <f t="shared" si="81"/>
        <v>188337.88655219029</v>
      </c>
      <c r="AA278" s="107">
        <f>((L278+G278+H278+I278+N278+O278+P278+S278)/('Life tables'!$I$2/2))</f>
        <v>30.253701107809363</v>
      </c>
      <c r="AB278" s="31">
        <f>((uNES*L278+ uOCEX*G278+uEREX*H278+uHOEX*I278+uNES*S278+ uOCEX*N278+uEREX*O278+uHOEX*P278)/('Life tables'!$I$2/2))</f>
        <v>19.938763089225688</v>
      </c>
    </row>
    <row r="279" spans="1:28" x14ac:dyDescent="0.25">
      <c r="A279" s="4">
        <v>273</v>
      </c>
      <c r="C279" s="105">
        <f>IF(male=0,VLOOKUP((($A$5:$A$1570/'Life tables'!$I$2)*2)+age,lifetable,13,1),IF(male=1,VLOOKUP((($A$5:$A$1570/'Life tables'!$I$2)*2)+age,lifetable,10,1),"error"))</f>
        <v>1.3243321503420002E-4</v>
      </c>
      <c r="F279" s="96">
        <f t="shared" si="69"/>
        <v>137.77170725978522</v>
      </c>
      <c r="G279" s="96">
        <f t="shared" si="70"/>
        <v>13.839456334542515</v>
      </c>
      <c r="H279" s="96">
        <f t="shared" si="71"/>
        <v>0.79038290667554545</v>
      </c>
      <c r="I279" s="96">
        <f t="shared" si="72"/>
        <v>0.31669895574274692</v>
      </c>
      <c r="J279" s="96">
        <f t="shared" si="73"/>
        <v>2.0224968240218986E-2</v>
      </c>
      <c r="K279" s="96">
        <f t="shared" si="74"/>
        <v>0.3309327294508147</v>
      </c>
      <c r="L279" s="96">
        <f t="shared" si="82"/>
        <v>122.47401136513338</v>
      </c>
      <c r="M279" s="96">
        <f t="shared" si="75"/>
        <v>650.98614848741113</v>
      </c>
      <c r="N279" s="96">
        <f t="shared" si="76"/>
        <v>62.691376543821256</v>
      </c>
      <c r="O279" s="96">
        <f t="shared" si="77"/>
        <v>1.4964366598158194</v>
      </c>
      <c r="P279" s="96">
        <f t="shared" si="78"/>
        <v>1.4964366598158194</v>
      </c>
      <c r="Q279" s="96">
        <f t="shared" si="79"/>
        <v>9.4910964973445755E-2</v>
      </c>
      <c r="R279" s="96">
        <f t="shared" si="80"/>
        <v>0.11730435339477405</v>
      </c>
      <c r="S279" s="96">
        <f t="shared" si="68"/>
        <v>585.08968330559003</v>
      </c>
      <c r="T279" s="96">
        <f t="shared" si="83"/>
        <v>23.158024794789707</v>
      </c>
      <c r="U279" s="96">
        <f t="shared" si="83"/>
        <v>188.64749247407116</v>
      </c>
      <c r="V279" s="32">
        <f t="shared" si="84"/>
        <v>999.99999999999795</v>
      </c>
      <c r="W279" s="100">
        <f>(cNES*L279+(cNES+cOSEX)*G279+(cNES+cEREX)*H279+(cNES+cHOEX)*I279+(cNES+cNES)*S279+(cNES+cOSEX)*N279+(cNES+cEREX)*O279+(cNES+cHOEX)*P279)/(1+cDR)^((cycle + 0.5)/('Life tables'!$I$2/2))</f>
        <v>102131.40120772317</v>
      </c>
      <c r="X279" s="107">
        <f>((L279+G279+H279+I279+N279+O279+P279+S279)/('Life tables'!$I$2/2))/(1+oDR)^(((cycle + 0.5)/('Life tables'!$I$2/2)))</f>
        <v>25.860494199158371</v>
      </c>
      <c r="Y279" s="31">
        <f>((uNES*L279+ uOCEX*G279+uEREX*H279+uHOEX*I279+uNES*S279+ uOCEX*N279+uEREX*O279+uHOEX*P279)/('Life tables'!$I$2/2))/(1+oDR)^(((cycle + 0.5)/('Life tables'!$I$2/2)))</f>
        <v>17.043411269400636</v>
      </c>
      <c r="Z279" s="100">
        <f t="shared" si="81"/>
        <v>188203.63118978473</v>
      </c>
      <c r="AA279" s="107">
        <f>((L279+G279+H279+I279+N279+O279+P279+S279)/('Life tables'!$I$2/2))</f>
        <v>30.232092297556797</v>
      </c>
      <c r="AB279" s="31">
        <f>((uNES*L279+ uOCEX*G279+uEREX*H279+uHOEX*I279+uNES*S279+ uOCEX*N279+uEREX*O279+uHOEX*P279)/('Life tables'!$I$2/2))</f>
        <v>19.924521882435979</v>
      </c>
    </row>
    <row r="280" spans="1:28" x14ac:dyDescent="0.25">
      <c r="A280" s="4">
        <v>274</v>
      </c>
      <c r="C280" s="105">
        <f>IF(male=0,VLOOKUP((($A$5:$A$1570/'Life tables'!$I$2)*2)+age,lifetable,13,1),IF(male=1,VLOOKUP((($A$5:$A$1570/'Life tables'!$I$2)*2)+age,lifetable,10,1),"error"))</f>
        <v>1.3243321503420002E-4</v>
      </c>
      <c r="F280" s="96">
        <f t="shared" si="69"/>
        <v>137.67069095626439</v>
      </c>
      <c r="G280" s="96">
        <f t="shared" si="70"/>
        <v>13.829309035438373</v>
      </c>
      <c r="H280" s="96">
        <f t="shared" si="71"/>
        <v>0.78980338595110633</v>
      </c>
      <c r="I280" s="96">
        <f t="shared" si="72"/>
        <v>0.31646674726921964</v>
      </c>
      <c r="J280" s="96">
        <f t="shared" si="73"/>
        <v>2.0210138987021155E-2</v>
      </c>
      <c r="K280" s="96">
        <f t="shared" si="74"/>
        <v>0.33069008455870968</v>
      </c>
      <c r="L280" s="96">
        <f t="shared" si="82"/>
        <v>122.38421156405997</v>
      </c>
      <c r="M280" s="96">
        <f t="shared" si="75"/>
        <v>650.52379177487262</v>
      </c>
      <c r="N280" s="96">
        <f t="shared" si="76"/>
        <v>62.646850590649038</v>
      </c>
      <c r="O280" s="96">
        <f t="shared" si="77"/>
        <v>1.4953738299289439</v>
      </c>
      <c r="P280" s="96">
        <f t="shared" si="78"/>
        <v>1.4953738299289439</v>
      </c>
      <c r="Q280" s="96">
        <f t="shared" si="79"/>
        <v>9.4843555364422683E-2</v>
      </c>
      <c r="R280" s="96">
        <f t="shared" si="80"/>
        <v>0.11722103909487983</v>
      </c>
      <c r="S280" s="96">
        <f t="shared" si="68"/>
        <v>584.67412892990637</v>
      </c>
      <c r="T280" s="96">
        <f t="shared" si="83"/>
        <v>23.273078489141152</v>
      </c>
      <c r="U280" s="96">
        <f t="shared" si="83"/>
        <v>189.09540359772475</v>
      </c>
      <c r="V280" s="32">
        <f t="shared" si="84"/>
        <v>999.99999999999795</v>
      </c>
      <c r="W280" s="100">
        <f>(cNES*L280+(cNES+cOSEX)*G280+(cNES+cEREX)*H280+(cNES+cHOEX)*I280+(cNES+cNES)*S280+(cNES+cOSEX)*N280+(cNES+cEREX)*O280+(cNES+cHOEX)*P280)/(1+cDR)^((cycle + 0.5)/('Life tables'!$I$2/2))</f>
        <v>101830.75040332058</v>
      </c>
      <c r="X280" s="107">
        <f>((L280+G280+H280+I280+N280+O280+P280+S280)/('Life tables'!$I$2/2))/(1+oDR)^(((cycle + 0.5)/('Life tables'!$I$2/2)))</f>
        <v>25.827270061644025</v>
      </c>
      <c r="Y280" s="31">
        <f>((uNES*L280+ uOCEX*G280+uEREX*H280+uHOEX*I280+uNES*S280+ uOCEX*N280+uEREX*O280+uHOEX*P280)/('Life tables'!$I$2/2))/(1+oDR)^(((cycle + 0.5)/('Life tables'!$I$2/2)))</f>
        <v>17.02151493604914</v>
      </c>
      <c r="Z280" s="100">
        <f t="shared" si="81"/>
        <v>188069.46424562554</v>
      </c>
      <c r="AA280" s="107">
        <f>((L280+G280+H280+I280+N280+O280+P280+S280)/('Life tables'!$I$2/2))</f>
        <v>30.21049914420303</v>
      </c>
      <c r="AB280" s="31">
        <f>((uNES*L280+ uOCEX*G280+uEREX*H280+uHOEX*I280+uNES*S280+ uOCEX*N280+uEREX*O280+uHOEX*P280)/('Life tables'!$I$2/2))</f>
        <v>19.910290990151154</v>
      </c>
    </row>
    <row r="281" spans="1:28" x14ac:dyDescent="0.25">
      <c r="A281" s="4">
        <v>275</v>
      </c>
      <c r="C281" s="105">
        <f>IF(male=0,VLOOKUP((($A$5:$A$1570/'Life tables'!$I$2)*2)+age,lifetable,13,1),IF(male=1,VLOOKUP((($A$5:$A$1570/'Life tables'!$I$2)*2)+age,lifetable,10,1),"error"))</f>
        <v>1.3243321503420002E-4</v>
      </c>
      <c r="F281" s="96">
        <f t="shared" si="69"/>
        <v>137.56983496286301</v>
      </c>
      <c r="G281" s="96">
        <f t="shared" si="70"/>
        <v>13.819177839821238</v>
      </c>
      <c r="H281" s="96">
        <f t="shared" si="71"/>
        <v>0.78922478491025605</v>
      </c>
      <c r="I281" s="96">
        <f t="shared" si="72"/>
        <v>0.31623490730420867</v>
      </c>
      <c r="J281" s="96">
        <f t="shared" si="73"/>
        <v>2.0195333267443827E-2</v>
      </c>
      <c r="K281" s="96">
        <f t="shared" si="74"/>
        <v>0.33044782473743256</v>
      </c>
      <c r="L281" s="96">
        <f t="shared" si="82"/>
        <v>122.29455427282244</v>
      </c>
      <c r="M281" s="96">
        <f t="shared" si="75"/>
        <v>650.06168295026885</v>
      </c>
      <c r="N281" s="96">
        <f t="shared" si="76"/>
        <v>62.602348509622011</v>
      </c>
      <c r="O281" s="96">
        <f t="shared" si="77"/>
        <v>1.4943115698676994</v>
      </c>
      <c r="P281" s="96">
        <f t="shared" si="78"/>
        <v>1.4943115698676994</v>
      </c>
      <c r="Q281" s="96">
        <f t="shared" si="79"/>
        <v>9.4776181896388381E-2</v>
      </c>
      <c r="R281" s="96">
        <f t="shared" si="80"/>
        <v>0.11713776946311559</v>
      </c>
      <c r="S281" s="96">
        <f t="shared" si="68"/>
        <v>584.25879734955197</v>
      </c>
      <c r="T281" s="96">
        <f t="shared" si="83"/>
        <v>23.388050004304986</v>
      </c>
      <c r="U281" s="96">
        <f t="shared" si="83"/>
        <v>189.5429891919253</v>
      </c>
      <c r="V281" s="32">
        <f t="shared" si="84"/>
        <v>999.99999999999795</v>
      </c>
      <c r="W281" s="100">
        <f>(cNES*L281+(cNES+cOSEX)*G281+(cNES+cEREX)*H281+(cNES+cHOEX)*I281+(cNES+cNES)*S281+(cNES+cOSEX)*N281+(cNES+cEREX)*O281+(cNES+cHOEX)*P281)/(1+cDR)^((cycle + 0.5)/('Life tables'!$I$2/2))</f>
        <v>101530.98083985454</v>
      </c>
      <c r="X281" s="107">
        <f>((L281+G281+H281+I281+N281+O281+P281+S281)/('Life tables'!$I$2/2))/(1+oDR)^(((cycle + 0.5)/('Life tables'!$I$2/2)))</f>
        <v>25.794088792628816</v>
      </c>
      <c r="Y281" s="31">
        <f>((uNES*L281+ uOCEX*G281+uEREX*H281+uHOEX*I281+uNES*S281+ uOCEX*N281+uEREX*O281+uHOEX*P281)/('Life tables'!$I$2/2))/(1+oDR)^(((cycle + 0.5)/('Life tables'!$I$2/2)))</f>
        <v>16.999646851678804</v>
      </c>
      <c r="Z281" s="100">
        <f t="shared" si="81"/>
        <v>187935.38590489421</v>
      </c>
      <c r="AA281" s="107">
        <f>((L281+G281+H281+I281+N281+O281+P281+S281)/('Life tables'!$I$2/2))</f>
        <v>30.18892162897605</v>
      </c>
      <c r="AB281" s="31">
        <f>((uNES*L281+ uOCEX*G281+uEREX*H281+uHOEX*I281+uNES*S281+ uOCEX*N281+uEREX*O281+uHOEX*P281)/('Life tables'!$I$2/2))</f>
        <v>19.896070400139838</v>
      </c>
    </row>
    <row r="282" spans="1:28" x14ac:dyDescent="0.25">
      <c r="A282" s="4">
        <v>276</v>
      </c>
      <c r="C282" s="105">
        <f>IF(male=0,VLOOKUP((($A$5:$A$1570/'Life tables'!$I$2)*2)+age,lifetable,13,1),IF(male=1,VLOOKUP((($A$5:$A$1570/'Life tables'!$I$2)*2)+age,lifetable,10,1),"error"))</f>
        <v>1.3243321503420002E-4</v>
      </c>
      <c r="F282" s="96">
        <f t="shared" si="69"/>
        <v>137.46913622351192</v>
      </c>
      <c r="G282" s="96">
        <f t="shared" si="70"/>
        <v>13.809062440702572</v>
      </c>
      <c r="H282" s="96">
        <f t="shared" si="71"/>
        <v>0.78864708602062261</v>
      </c>
      <c r="I282" s="96">
        <f t="shared" si="72"/>
        <v>0.31600342882265825</v>
      </c>
      <c r="J282" s="96">
        <f t="shared" si="73"/>
        <v>2.0180550632854229E-2</v>
      </c>
      <c r="K282" s="96">
        <f t="shared" si="74"/>
        <v>0.33020594264619252</v>
      </c>
      <c r="L282" s="96">
        <f t="shared" si="82"/>
        <v>122.20503677468702</v>
      </c>
      <c r="M282" s="96">
        <f t="shared" si="75"/>
        <v>649.5998245802557</v>
      </c>
      <c r="N282" s="96">
        <f t="shared" si="76"/>
        <v>62.557870547914703</v>
      </c>
      <c r="O282" s="96">
        <f t="shared" si="77"/>
        <v>1.4932498855321166</v>
      </c>
      <c r="P282" s="96">
        <f t="shared" si="78"/>
        <v>1.4932498855321166</v>
      </c>
      <c r="Q282" s="96">
        <f t="shared" si="79"/>
        <v>9.4708844943550197E-2</v>
      </c>
      <c r="R282" s="96">
        <f t="shared" si="80"/>
        <v>0.11705454496197953</v>
      </c>
      <c r="S282" s="96">
        <f t="shared" si="68"/>
        <v>583.84369087137122</v>
      </c>
      <c r="T282" s="96">
        <f t="shared" si="83"/>
        <v>23.502939399881392</v>
      </c>
      <c r="U282" s="96">
        <f t="shared" si="83"/>
        <v>189.99024967953346</v>
      </c>
      <c r="V282" s="32">
        <f t="shared" si="84"/>
        <v>999.99999999999795</v>
      </c>
      <c r="W282" s="100">
        <f>(cNES*L282+(cNES+cOSEX)*G282+(cNES+cEREX)*H282+(cNES+cHOEX)*I282+(cNES+cNES)*S282+(cNES+cOSEX)*N282+(cNES+cEREX)*O282+(cNES+cHOEX)*P282)/(1+cDR)^((cycle + 0.5)/('Life tables'!$I$2/2))</f>
        <v>101232.09006947624</v>
      </c>
      <c r="X282" s="107">
        <f>((L282+G282+H282+I282+N282+O282+P282+S282)/('Life tables'!$I$2/2))/(1+oDR)^(((cycle + 0.5)/('Life tables'!$I$2/2)))</f>
        <v>25.760950330563276</v>
      </c>
      <c r="Y282" s="31">
        <f>((uNES*L282+ uOCEX*G282+uEREX*H282+uHOEX*I282+uNES*S282+ uOCEX*N282+uEREX*O282+uHOEX*P282)/('Life tables'!$I$2/2))/(1+oDR)^(((cycle + 0.5)/('Life tables'!$I$2/2)))</f>
        <v>16.977806975847251</v>
      </c>
      <c r="Z282" s="100">
        <f t="shared" si="81"/>
        <v>187801.39634435662</v>
      </c>
      <c r="AA282" s="107">
        <f>((L282+G282+H282+I282+N282+O282+P282+S282)/('Life tables'!$I$2/2))</f>
        <v>30.167359733370532</v>
      </c>
      <c r="AB282" s="31">
        <f>((uNES*L282+ uOCEX*G282+uEREX*H282+uHOEX*I282+uNES*S282+ uOCEX*N282+uEREX*O282+uHOEX*P282)/('Life tables'!$I$2/2))</f>
        <v>19.881860100341754</v>
      </c>
    </row>
    <row r="283" spans="1:28" x14ac:dyDescent="0.25">
      <c r="A283" s="4">
        <v>277</v>
      </c>
      <c r="C283" s="105">
        <f>IF(male=0,VLOOKUP((($A$5:$A$1570/'Life tables'!$I$2)*2)+age,lifetable,13,1),IF(male=1,VLOOKUP((($A$5:$A$1570/'Life tables'!$I$2)*2)+age,lifetable,10,1),"error"))</f>
        <v>1.3243321503420002E-4</v>
      </c>
      <c r="F283" s="96">
        <f t="shared" si="69"/>
        <v>137.36859178245138</v>
      </c>
      <c r="G283" s="96">
        <f t="shared" si="70"/>
        <v>13.798962541170118</v>
      </c>
      <c r="H283" s="96">
        <f t="shared" si="71"/>
        <v>0.78807027232529936</v>
      </c>
      <c r="I283" s="96">
        <f t="shared" si="72"/>
        <v>0.31577230503009635</v>
      </c>
      <c r="J283" s="96">
        <f t="shared" si="73"/>
        <v>2.0165790649345091E-2</v>
      </c>
      <c r="K283" s="96">
        <f t="shared" si="74"/>
        <v>0.32996443118514535</v>
      </c>
      <c r="L283" s="96">
        <f t="shared" si="82"/>
        <v>122.11565644209136</v>
      </c>
      <c r="M283" s="96">
        <f t="shared" si="75"/>
        <v>649.1382191381316</v>
      </c>
      <c r="N283" s="96">
        <f t="shared" si="76"/>
        <v>62.513416943711114</v>
      </c>
      <c r="O283" s="96">
        <f t="shared" si="77"/>
        <v>1.4921887826076228</v>
      </c>
      <c r="P283" s="96">
        <f t="shared" si="78"/>
        <v>1.4921887826076228</v>
      </c>
      <c r="Q283" s="96">
        <f t="shared" si="79"/>
        <v>9.4641544866504321E-2</v>
      </c>
      <c r="R283" s="96">
        <f t="shared" si="80"/>
        <v>0.11697136603714726</v>
      </c>
      <c r="S283" s="96">
        <f t="shared" si="68"/>
        <v>583.42881171830163</v>
      </c>
      <c r="T283" s="96">
        <f t="shared" si="83"/>
        <v>23.61774673539724</v>
      </c>
      <c r="U283" s="96">
        <f t="shared" si="83"/>
        <v>190.43718547675576</v>
      </c>
      <c r="V283" s="32">
        <f t="shared" si="84"/>
        <v>999.99999999999784</v>
      </c>
      <c r="W283" s="100">
        <f>(cNES*L283+(cNES+cOSEX)*G283+(cNES+cEREX)*H283+(cNES+cHOEX)*I283+(cNES+cNES)*S283+(cNES+cOSEX)*N283+(cNES+cEREX)*O283+(cNES+cHOEX)*P283)/(1+cDR)^((cycle + 0.5)/('Life tables'!$I$2/2))</f>
        <v>100934.07564631307</v>
      </c>
      <c r="X283" s="107">
        <f>((L283+G283+H283+I283+N283+O283+P283+S283)/('Life tables'!$I$2/2))/(1+oDR)^(((cycle + 0.5)/('Life tables'!$I$2/2)))</f>
        <v>25.727854614196829</v>
      </c>
      <c r="Y283" s="31">
        <f>((uNES*L283+ uOCEX*G283+uEREX*H283+uHOEX*I283+uNES*S283+ uOCEX*N283+uEREX*O283+uHOEX*P283)/('Life tables'!$I$2/2))/(1+oDR)^(((cycle + 0.5)/('Life tables'!$I$2/2)))</f>
        <v>16.955995268304942</v>
      </c>
      <c r="Z283" s="100">
        <f t="shared" si="81"/>
        <v>187667.49573264545</v>
      </c>
      <c r="AA283" s="107">
        <f>((L283+G283+H283+I283+N283+O283+P283+S283)/('Life tables'!$I$2/2))</f>
        <v>30.145813439139172</v>
      </c>
      <c r="AB283" s="31">
        <f>((uNES*L283+ uOCEX*G283+uEREX*H283+uHOEX*I283+uNES*S283+ uOCEX*N283+uEREX*O283+uHOEX*P283)/('Life tables'!$I$2/2))</f>
        <v>19.867660078862134</v>
      </c>
    </row>
    <row r="284" spans="1:28" x14ac:dyDescent="0.25">
      <c r="A284" s="4">
        <v>278</v>
      </c>
      <c r="C284" s="105">
        <f>IF(male=0,VLOOKUP((($A$5:$A$1570/'Life tables'!$I$2)*2)+age,lifetable,13,1),IF(male=1,VLOOKUP((($A$5:$A$1570/'Life tables'!$I$2)*2)+age,lifetable,10,1),"error"))</f>
        <v>1.3243321503420002E-4</v>
      </c>
      <c r="F284" s="96">
        <f t="shared" si="69"/>
        <v>137.26819878088614</v>
      </c>
      <c r="G284" s="96">
        <f t="shared" si="70"/>
        <v>13.788877854051913</v>
      </c>
      <c r="H284" s="96">
        <f t="shared" si="71"/>
        <v>0.78749432742365577</v>
      </c>
      <c r="I284" s="96">
        <f t="shared" si="72"/>
        <v>0.31554152935494528</v>
      </c>
      <c r="J284" s="96">
        <f t="shared" si="73"/>
        <v>2.0151052897243577E-2</v>
      </c>
      <c r="K284" s="96">
        <f t="shared" si="74"/>
        <v>0.32972328348735935</v>
      </c>
      <c r="L284" s="96">
        <f t="shared" si="82"/>
        <v>122.02641073367101</v>
      </c>
      <c r="M284" s="96">
        <f t="shared" si="75"/>
        <v>648.67686900695878</v>
      </c>
      <c r="N284" s="96">
        <f t="shared" si="76"/>
        <v>62.468987926505299</v>
      </c>
      <c r="O284" s="96">
        <f t="shared" si="77"/>
        <v>1.4911282665722172</v>
      </c>
      <c r="P284" s="96">
        <f t="shared" si="78"/>
        <v>1.4911282665722172</v>
      </c>
      <c r="Q284" s="96">
        <f t="shared" si="79"/>
        <v>9.4574282012690955E-2</v>
      </c>
      <c r="R284" s="96">
        <f t="shared" si="80"/>
        <v>0.11688823311803437</v>
      </c>
      <c r="S284" s="96">
        <f t="shared" si="68"/>
        <v>583.01416203217832</v>
      </c>
      <c r="T284" s="96">
        <f t="shared" si="83"/>
        <v>23.732472070307175</v>
      </c>
      <c r="U284" s="96">
        <f t="shared" si="83"/>
        <v>190.88379699336116</v>
      </c>
      <c r="V284" s="32">
        <f t="shared" si="84"/>
        <v>999.99999999999795</v>
      </c>
      <c r="W284" s="100">
        <f>(cNES*L284+(cNES+cOSEX)*G284+(cNES+cEREX)*H284+(cNES+cHOEX)*I284+(cNES+cNES)*S284+(cNES+cOSEX)*N284+(cNES+cEREX)*O284+(cNES+cHOEX)*P284)/(1+cDR)^((cycle + 0.5)/('Life tables'!$I$2/2))</f>
        <v>100636.93512664872</v>
      </c>
      <c r="X284" s="107">
        <f>((L284+G284+H284+I284+N284+O284+P284+S284)/('Life tables'!$I$2/2))/(1+oDR)^(((cycle + 0.5)/('Life tables'!$I$2/2)))</f>
        <v>25.69480158257004</v>
      </c>
      <c r="Y284" s="31">
        <f>((uNES*L284+ uOCEX*G284+uEREX*H284+uHOEX*I284+uNES*S284+ uOCEX*N284+uEREX*O284+uHOEX*P284)/('Life tables'!$I$2/2))/(1+oDR)^(((cycle + 0.5)/('Life tables'!$I$2/2)))</f>
        <v>16.934211688990224</v>
      </c>
      <c r="Z284" s="100">
        <f t="shared" si="81"/>
        <v>187533.68423053299</v>
      </c>
      <c r="AA284" s="107">
        <f>((L284+G284+H284+I284+N284+O284+P284+S284)/('Life tables'!$I$2/2))</f>
        <v>30.124282728284374</v>
      </c>
      <c r="AB284" s="31">
        <f>((uNES*L284+ uOCEX*G284+uEREX*H284+uHOEX*I284+uNES*S284+ uOCEX*N284+uEREX*O284+uHOEX*P284)/('Life tables'!$I$2/2))</f>
        <v>19.853470323966416</v>
      </c>
    </row>
    <row r="285" spans="1:28" x14ac:dyDescent="0.25">
      <c r="A285" s="4">
        <v>279</v>
      </c>
      <c r="C285" s="105">
        <f>IF(male=0,VLOOKUP((($A$5:$A$1570/'Life tables'!$I$2)*2)+age,lifetable,13,1),IF(male=1,VLOOKUP((($A$5:$A$1570/'Life tables'!$I$2)*2)+age,lifetable,10,1),"error"))</f>
        <v>1.3243321503420002E-4</v>
      </c>
      <c r="F285" s="96">
        <f t="shared" si="69"/>
        <v>137.16795445375197</v>
      </c>
      <c r="G285" s="96">
        <f t="shared" si="70"/>
        <v>13.778808101591469</v>
      </c>
      <c r="H285" s="96">
        <f t="shared" si="71"/>
        <v>0.78691923545278664</v>
      </c>
      <c r="I285" s="96">
        <f t="shared" si="72"/>
        <v>0.31531109544108904</v>
      </c>
      <c r="J285" s="96">
        <f t="shared" si="73"/>
        <v>2.0136336970636614E-2</v>
      </c>
      <c r="K285" s="96">
        <f t="shared" si="74"/>
        <v>0.32948249291104809</v>
      </c>
      <c r="L285" s="96">
        <f t="shared" si="82"/>
        <v>121.93729719138494</v>
      </c>
      <c r="M285" s="96">
        <f t="shared" si="75"/>
        <v>648.21577648257755</v>
      </c>
      <c r="N285" s="96">
        <f t="shared" si="76"/>
        <v>62.424583717391648</v>
      </c>
      <c r="O285" s="96">
        <f t="shared" si="77"/>
        <v>1.4900683427034001</v>
      </c>
      <c r="P285" s="96">
        <f t="shared" si="78"/>
        <v>1.4900683427034001</v>
      </c>
      <c r="Q285" s="96">
        <f t="shared" si="79"/>
        <v>9.4507056716833654E-2</v>
      </c>
      <c r="R285" s="96">
        <f t="shared" si="80"/>
        <v>0.11680514661833943</v>
      </c>
      <c r="S285" s="96">
        <f t="shared" si="68"/>
        <v>582.59974387644388</v>
      </c>
      <c r="T285" s="96">
        <f t="shared" si="83"/>
        <v>23.847115463994644</v>
      </c>
      <c r="U285" s="96">
        <f t="shared" si="83"/>
        <v>191.33008463289053</v>
      </c>
      <c r="V285" s="32">
        <f t="shared" si="84"/>
        <v>999.99999999999773</v>
      </c>
      <c r="W285" s="100">
        <f>(cNES*L285+(cNES+cOSEX)*G285+(cNES+cEREX)*H285+(cNES+cHOEX)*I285+(cNES+cNES)*S285+(cNES+cOSEX)*N285+(cNES+cEREX)*O285+(cNES+cHOEX)*P285)/(1+cDR)^((cycle + 0.5)/('Life tables'!$I$2/2))</f>
        <v>100340.66606909594</v>
      </c>
      <c r="X285" s="107">
        <f>((L285+G285+H285+I285+N285+O285+P285+S285)/('Life tables'!$I$2/2))/(1+oDR)^(((cycle + 0.5)/('Life tables'!$I$2/2)))</f>
        <v>25.661791175006947</v>
      </c>
      <c r="Y285" s="31">
        <f>((uNES*L285+ uOCEX*G285+uEREX*H285+uHOEX*I285+uNES*S285+ uOCEX*N285+uEREX*O285+uHOEX*P285)/('Life tables'!$I$2/2))/(1+oDR)^(((cycle + 0.5)/('Life tables'!$I$2/2)))</f>
        <v>16.912456198024415</v>
      </c>
      <c r="Z285" s="100">
        <f t="shared" si="81"/>
        <v>187399.96199119487</v>
      </c>
      <c r="AA285" s="107">
        <f>((L285+G285+H285+I285+N285+O285+P285+S285)/('Life tables'!$I$2/2))</f>
        <v>30.102767583050142</v>
      </c>
      <c r="AB285" s="31">
        <f>((uNES*L285+ uOCEX*G285+uEREX*H285+uHOEX*I285+uNES*S285+ uOCEX*N285+uEREX*O285+uHOEX*P285)/('Life tables'!$I$2/2))</f>
        <v>19.839290824075029</v>
      </c>
    </row>
    <row r="286" spans="1:28" x14ac:dyDescent="0.25">
      <c r="A286" s="4">
        <v>280</v>
      </c>
      <c r="C286" s="105">
        <f>IF(male=0,VLOOKUP((($A$5:$A$1570/'Life tables'!$I$2)*2)+age,lifetable,13,1),IF(male=1,VLOOKUP((($A$5:$A$1570/'Life tables'!$I$2)*2)+age,lifetable,10,1),"error"))</f>
        <v>1.3243321503420002E-4</v>
      </c>
      <c r="F286" s="96">
        <f t="shared" si="69"/>
        <v>137.0678561265901</v>
      </c>
      <c r="G286" s="96">
        <f t="shared" si="70"/>
        <v>13.768753015133802</v>
      </c>
      <c r="H286" s="96">
        <f t="shared" si="71"/>
        <v>0.78634498106958173</v>
      </c>
      <c r="I286" s="96">
        <f t="shared" si="72"/>
        <v>0.31508099714068849</v>
      </c>
      <c r="J286" s="96">
        <f t="shared" si="73"/>
        <v>2.0121642476912078E-2</v>
      </c>
      <c r="K286" s="96">
        <f t="shared" si="74"/>
        <v>0.32924205303206283</v>
      </c>
      <c r="L286" s="96">
        <f t="shared" si="82"/>
        <v>121.84831343773706</v>
      </c>
      <c r="M286" s="96">
        <f t="shared" si="75"/>
        <v>647.7549437765224</v>
      </c>
      <c r="N286" s="96">
        <f t="shared" si="76"/>
        <v>62.380204529345725</v>
      </c>
      <c r="O286" s="96">
        <f t="shared" si="77"/>
        <v>1.4890090160848761</v>
      </c>
      <c r="P286" s="96">
        <f t="shared" si="78"/>
        <v>1.4890090160848761</v>
      </c>
      <c r="Q286" s="96">
        <f t="shared" si="79"/>
        <v>9.4439869301364623E-2</v>
      </c>
      <c r="R286" s="96">
        <f t="shared" si="80"/>
        <v>0.11672210693656959</v>
      </c>
      <c r="S286" s="96">
        <f t="shared" si="68"/>
        <v>582.18555923876897</v>
      </c>
      <c r="T286" s="96">
        <f t="shared" si="83"/>
        <v>23.961676975772921</v>
      </c>
      <c r="U286" s="96">
        <f t="shared" si="83"/>
        <v>191.77604879285917</v>
      </c>
      <c r="V286" s="32">
        <f t="shared" si="84"/>
        <v>999.99999999999773</v>
      </c>
      <c r="W286" s="100">
        <f>(cNES*L286+(cNES+cOSEX)*G286+(cNES+cEREX)*H286+(cNES+cHOEX)*I286+(cNES+cNES)*S286+(cNES+cOSEX)*N286+(cNES+cEREX)*O286+(cNES+cHOEX)*P286)/(1+cDR)^((cycle + 0.5)/('Life tables'!$I$2/2))</f>
        <v>100045.26603476272</v>
      </c>
      <c r="X286" s="107">
        <f>((L286+G286+H286+I286+N286+O286+P286+S286)/('Life tables'!$I$2/2))/(1+oDR)^(((cycle + 0.5)/('Life tables'!$I$2/2)))</f>
        <v>25.628823331107789</v>
      </c>
      <c r="Y286" s="31">
        <f>((uNES*L286+ uOCEX*G286+uEREX*H286+uHOEX*I286+uNES*S286+ uOCEX*N286+uEREX*O286+uHOEX*P286)/('Life tables'!$I$2/2))/(1+oDR)^(((cycle + 0.5)/('Life tables'!$I$2/2)))</f>
        <v>16.890728755707137</v>
      </c>
      <c r="Z286" s="100">
        <f t="shared" si="81"/>
        <v>187266.32916046522</v>
      </c>
      <c r="AA286" s="107">
        <f>((L286+G286+H286+I286+N286+O286+P286+S286)/('Life tables'!$I$2/2))</f>
        <v>30.081267985914309</v>
      </c>
      <c r="AB286" s="31">
        <f>((uNES*L286+ uOCEX*G286+uEREX*H286+uHOEX*I286+uNES*S286+ uOCEX*N286+uEREX*O286+uHOEX*P286)/('Life tables'!$I$2/2))</f>
        <v>19.825121567758423</v>
      </c>
    </row>
    <row r="287" spans="1:28" x14ac:dyDescent="0.25">
      <c r="A287" s="4">
        <v>281</v>
      </c>
      <c r="C287" s="105">
        <f>IF(male=0,VLOOKUP((($A$5:$A$1570/'Life tables'!$I$2)*2)+age,lifetable,13,1),IF(male=1,VLOOKUP((($A$5:$A$1570/'Life tables'!$I$2)*2)+age,lifetable,10,1),"error"))</f>
        <v>1.3243321503420002E-4</v>
      </c>
      <c r="F287" s="96">
        <f t="shared" si="69"/>
        <v>136.96790121252593</v>
      </c>
      <c r="G287" s="96">
        <f t="shared" si="70"/>
        <v>13.758712334821947</v>
      </c>
      <c r="H287" s="96">
        <f t="shared" si="71"/>
        <v>0.78577154943339256</v>
      </c>
      <c r="I287" s="96">
        <f t="shared" si="72"/>
        <v>0.31485122850723612</v>
      </c>
      <c r="J287" s="96">
        <f t="shared" si="73"/>
        <v>2.0106969036315241E-2</v>
      </c>
      <c r="K287" s="96">
        <f t="shared" si="74"/>
        <v>0.3290019576366352</v>
      </c>
      <c r="L287" s="96">
        <f t="shared" si="82"/>
        <v>121.75945717309041</v>
      </c>
      <c r="M287" s="96">
        <f t="shared" si="75"/>
        <v>647.29437301883968</v>
      </c>
      <c r="N287" s="96">
        <f t="shared" si="76"/>
        <v>62.335850567495619</v>
      </c>
      <c r="O287" s="96">
        <f t="shared" si="77"/>
        <v>1.4879502916130314</v>
      </c>
      <c r="P287" s="96">
        <f t="shared" si="78"/>
        <v>1.4879502916130314</v>
      </c>
      <c r="Q287" s="96">
        <f t="shared" si="79"/>
        <v>9.4372720076835351E-2</v>
      </c>
      <c r="R287" s="96">
        <f t="shared" si="80"/>
        <v>0.11663911445654826</v>
      </c>
      <c r="S287" s="96">
        <f t="shared" si="68"/>
        <v>581.77161003358458</v>
      </c>
      <c r="T287" s="96">
        <f t="shared" si="83"/>
        <v>24.076156664886071</v>
      </c>
      <c r="U287" s="96">
        <f t="shared" si="83"/>
        <v>192.22168986495237</v>
      </c>
      <c r="V287" s="32">
        <f t="shared" si="84"/>
        <v>999.99999999999773</v>
      </c>
      <c r="W287" s="100">
        <f>(cNES*L287+(cNES+cOSEX)*G287+(cNES+cEREX)*H287+(cNES+cHOEX)*I287+(cNES+cNES)*S287+(cNES+cOSEX)*N287+(cNES+cEREX)*O287+(cNES+cHOEX)*P287)/(1+cDR)^((cycle + 0.5)/('Life tables'!$I$2/2))</f>
        <v>99750.732587411592</v>
      </c>
      <c r="X287" s="107">
        <f>((L287+G287+H287+I287+N287+O287+P287+S287)/('Life tables'!$I$2/2))/(1+oDR)^(((cycle + 0.5)/('Life tables'!$I$2/2)))</f>
        <v>25.595897990741918</v>
      </c>
      <c r="Y287" s="31">
        <f>((uNES*L287+ uOCEX*G287+uEREX*H287+uHOEX*I287+uNES*S287+ uOCEX*N287+uEREX*O287+uHOEX*P287)/('Life tables'!$I$2/2))/(1+oDR)^(((cycle + 0.5)/('Life tables'!$I$2/2)))</f>
        <v>16.869029322511754</v>
      </c>
      <c r="Z287" s="100">
        <f t="shared" si="81"/>
        <v>187132.78587708317</v>
      </c>
      <c r="AA287" s="107">
        <f>((L287+G287+H287+I287+N287+O287+P287+S287)/('Life tables'!$I$2/2))</f>
        <v>30.059783919580969</v>
      </c>
      <c r="AB287" s="31">
        <f>((uNES*L287+ uOCEX*G287+uEREX*H287+uHOEX*I287+uNES*S287+ uOCEX*N287+uEREX*O287+uHOEX*P287)/('Life tables'!$I$2/2))</f>
        <v>19.810962543732209</v>
      </c>
    </row>
    <row r="288" spans="1:28" x14ac:dyDescent="0.25">
      <c r="A288" s="4">
        <v>282</v>
      </c>
      <c r="C288" s="105">
        <f>IF(male=0,VLOOKUP((($A$5:$A$1570/'Life tables'!$I$2)*2)+age,lifetable,13,1),IF(male=1,VLOOKUP((($A$5:$A$1570/'Life tables'!$I$2)*2)+age,lifetable,10,1),"error"))</f>
        <v>1.3243321503420002E-4</v>
      </c>
      <c r="F288" s="96">
        <f t="shared" si="69"/>
        <v>136.86808720934852</v>
      </c>
      <c r="G288" s="96">
        <f t="shared" si="70"/>
        <v>13.748685809303577</v>
      </c>
      <c r="H288" s="96">
        <f t="shared" si="71"/>
        <v>0.78519892618927811</v>
      </c>
      <c r="I288" s="96">
        <f t="shared" si="72"/>
        <v>0.31462178378884281</v>
      </c>
      <c r="J288" s="96">
        <f t="shared" si="73"/>
        <v>2.0092316281520046E-2</v>
      </c>
      <c r="K288" s="96">
        <f t="shared" si="74"/>
        <v>0.32876220071436213</v>
      </c>
      <c r="L288" s="96">
        <f t="shared" si="82"/>
        <v>121.67072617307093</v>
      </c>
      <c r="M288" s="96">
        <f t="shared" si="75"/>
        <v>646.8340662608108</v>
      </c>
      <c r="N288" s="96">
        <f t="shared" si="76"/>
        <v>62.291522029384161</v>
      </c>
      <c r="O288" s="96">
        <f t="shared" si="77"/>
        <v>1.4868921740031931</v>
      </c>
      <c r="P288" s="96">
        <f t="shared" si="78"/>
        <v>1.4868921740031931</v>
      </c>
      <c r="Q288" s="96">
        <f t="shared" si="79"/>
        <v>9.4305609342313856E-2</v>
      </c>
      <c r="R288" s="96">
        <f t="shared" si="80"/>
        <v>0.11655616954790576</v>
      </c>
      <c r="S288" s="96">
        <f t="shared" si="68"/>
        <v>581.35789810453002</v>
      </c>
      <c r="T288" s="96">
        <f t="shared" si="83"/>
        <v>24.190554590509905</v>
      </c>
      <c r="U288" s="96">
        <f t="shared" si="83"/>
        <v>192.66700823521464</v>
      </c>
      <c r="V288" s="32">
        <f t="shared" si="84"/>
        <v>999.99999999999784</v>
      </c>
      <c r="W288" s="100">
        <f>(cNES*L288+(cNES+cOSEX)*G288+(cNES+cEREX)*H288+(cNES+cHOEX)*I288+(cNES+cNES)*S288+(cNES+cOSEX)*N288+(cNES+cEREX)*O288+(cNES+cHOEX)*P288)/(1+cDR)^((cycle + 0.5)/('Life tables'!$I$2/2))</f>
        <v>99457.063293612577</v>
      </c>
      <c r="X288" s="107">
        <f>((L288+G288+H288+I288+N288+O288+P288+S288)/('Life tables'!$I$2/2))/(1+oDR)^(((cycle + 0.5)/('Life tables'!$I$2/2)))</f>
        <v>25.563015094040949</v>
      </c>
      <c r="Y288" s="31">
        <f>((uNES*L288+ uOCEX*G288+uEREX*H288+uHOEX*I288+uNES*S288+ uOCEX*N288+uEREX*O288+uHOEX*P288)/('Life tables'!$I$2/2))/(1+oDR)^(((cycle + 0.5)/('Life tables'!$I$2/2)))</f>
        <v>16.847357859081004</v>
      </c>
      <c r="Z288" s="100">
        <f t="shared" si="81"/>
        <v>186999.33227293094</v>
      </c>
      <c r="AA288" s="107">
        <f>((L288+G288+H288+I288+N288+O288+P288+S288)/('Life tables'!$I$2/2))</f>
        <v>30.038315366973194</v>
      </c>
      <c r="AB288" s="31">
        <f>((uNES*L288+ uOCEX*G288+uEREX*H288+uHOEX*I288+uNES*S288+ uOCEX*N288+uEREX*O288+uHOEX*P288)/('Life tables'!$I$2/2))</f>
        <v>19.796813740852492</v>
      </c>
    </row>
    <row r="289" spans="1:28" x14ac:dyDescent="0.25">
      <c r="A289" s="4">
        <v>283</v>
      </c>
      <c r="C289" s="105">
        <f>IF(male=0,VLOOKUP((($A$5:$A$1570/'Life tables'!$I$2)*2)+age,lifetable,13,1),IF(male=1,VLOOKUP((($A$5:$A$1570/'Life tables'!$I$2)*2)+age,lifetable,10,1),"error"))</f>
        <v>1.3243321503420002E-4</v>
      </c>
      <c r="F289" s="96">
        <f t="shared" si="69"/>
        <v>136.76841169668748</v>
      </c>
      <c r="G289" s="96">
        <f t="shared" si="70"/>
        <v>13.73867319544742</v>
      </c>
      <c r="H289" s="96">
        <f t="shared" si="71"/>
        <v>0.78462709745180848</v>
      </c>
      <c r="I289" s="96">
        <f t="shared" si="72"/>
        <v>0.3143926574217481</v>
      </c>
      <c r="J289" s="96">
        <f t="shared" si="73"/>
        <v>2.0077683857214708E-2</v>
      </c>
      <c r="K289" s="96">
        <f t="shared" si="74"/>
        <v>0.32852277645142453</v>
      </c>
      <c r="L289" s="96">
        <f t="shared" si="82"/>
        <v>121.58211828605786</v>
      </c>
      <c r="M289" s="96">
        <f t="shared" si="75"/>
        <v>646.37402547758563</v>
      </c>
      <c r="N289" s="96">
        <f t="shared" si="76"/>
        <v>62.24721910522257</v>
      </c>
      <c r="O289" s="96">
        <f t="shared" si="77"/>
        <v>1.4858346677956831</v>
      </c>
      <c r="P289" s="96">
        <f t="shared" si="78"/>
        <v>1.4858346677956831</v>
      </c>
      <c r="Q289" s="96">
        <f t="shared" si="79"/>
        <v>9.4238537385768401E-2</v>
      </c>
      <c r="R289" s="96">
        <f t="shared" si="80"/>
        <v>0.11647327256655395</v>
      </c>
      <c r="S289" s="96">
        <f t="shared" si="68"/>
        <v>580.94442522681936</v>
      </c>
      <c r="T289" s="96">
        <f t="shared" si="83"/>
        <v>24.304870811752888</v>
      </c>
      <c r="U289" s="96">
        <f t="shared" si="83"/>
        <v>193.11200428423263</v>
      </c>
      <c r="V289" s="32">
        <f t="shared" si="84"/>
        <v>999.99999999999761</v>
      </c>
      <c r="W289" s="100">
        <f>(cNES*L289+(cNES+cOSEX)*G289+(cNES+cEREX)*H289+(cNES+cHOEX)*I289+(cNES+cNES)*S289+(cNES+cOSEX)*N289+(cNES+cEREX)*O289+(cNES+cHOEX)*P289)/(1+cDR)^((cycle + 0.5)/('Life tables'!$I$2/2))</f>
        <v>99164.25572289007</v>
      </c>
      <c r="X289" s="107">
        <f>((L289+G289+H289+I289+N289+O289+P289+S289)/('Life tables'!$I$2/2))/(1+oDR)^(((cycle + 0.5)/('Life tables'!$I$2/2)))</f>
        <v>25.530174581392163</v>
      </c>
      <c r="Y289" s="31">
        <f>((uNES*L289+ uOCEX*G289+uEREX*H289+uHOEX*I289+uNES*S289+ uOCEX*N289+uEREX*O289+uHOEX*P289)/('Life tables'!$I$2/2))/(1+oDR)^(((cycle + 0.5)/('Life tables'!$I$2/2)))</f>
        <v>16.82571432622278</v>
      </c>
      <c r="Z289" s="100">
        <f t="shared" si="81"/>
        <v>186865.96847326439</v>
      </c>
      <c r="AA289" s="107">
        <f>((L289+G289+H289+I289+N289+O289+P289+S289)/('Life tables'!$I$2/2))</f>
        <v>30.016862311225964</v>
      </c>
      <c r="AB289" s="31">
        <f>((uNES*L289+ uOCEX*G289+uEREX*H289+uHOEX*I289+uNES*S289+ uOCEX*N289+uEREX*O289+uHOEX*P289)/('Life tables'!$I$2/2))</f>
        <v>19.782675148111366</v>
      </c>
    </row>
    <row r="290" spans="1:28" x14ac:dyDescent="0.25">
      <c r="A290" s="4">
        <v>284</v>
      </c>
      <c r="C290" s="105">
        <f>IF(male=0,VLOOKUP((($A$5:$A$1570/'Life tables'!$I$2)*2)+age,lifetable,13,1),IF(male=1,VLOOKUP((($A$5:$A$1570/'Life tables'!$I$2)*2)+age,lifetable,10,1),"error"))</f>
        <v>1.3243321503420002E-4</v>
      </c>
      <c r="F290" s="96">
        <f t="shared" si="69"/>
        <v>136.66887233328418</v>
      </c>
      <c r="G290" s="96">
        <f t="shared" si="70"/>
        <v>13.72867425806915</v>
      </c>
      <c r="H290" s="96">
        <f t="shared" si="71"/>
        <v>0.78405604978941013</v>
      </c>
      <c r="I290" s="96">
        <f t="shared" si="72"/>
        <v>0.31416384402404751</v>
      </c>
      <c r="J290" s="96">
        <f t="shared" si="73"/>
        <v>2.0063071419701047E-2</v>
      </c>
      <c r="K290" s="96">
        <f t="shared" si="74"/>
        <v>0.32828367922403268</v>
      </c>
      <c r="L290" s="96">
        <f t="shared" si="82"/>
        <v>121.49363143075784</v>
      </c>
      <c r="M290" s="96">
        <f t="shared" si="75"/>
        <v>645.91425257072785</v>
      </c>
      <c r="N290" s="96">
        <f t="shared" si="76"/>
        <v>62.202941978135549</v>
      </c>
      <c r="O290" s="96">
        <f t="shared" si="77"/>
        <v>1.4847777773616688</v>
      </c>
      <c r="P290" s="96">
        <f t="shared" si="78"/>
        <v>1.4847777773616688</v>
      </c>
      <c r="Q290" s="96">
        <f t="shared" si="79"/>
        <v>9.417150448443877E-2</v>
      </c>
      <c r="R290" s="96">
        <f t="shared" si="80"/>
        <v>0.11639042385514478</v>
      </c>
      <c r="S290" s="96">
        <f t="shared" si="68"/>
        <v>580.53119310952934</v>
      </c>
      <c r="T290" s="96">
        <f t="shared" si="83"/>
        <v>24.419105387657027</v>
      </c>
      <c r="U290" s="96">
        <f t="shared" si="83"/>
        <v>193.55667838731179</v>
      </c>
      <c r="V290" s="32">
        <f t="shared" si="84"/>
        <v>999.9999999999975</v>
      </c>
      <c r="W290" s="100">
        <f>(cNES*L290+(cNES+cOSEX)*G290+(cNES+cEREX)*H290+(cNES+cHOEX)*I290+(cNES+cNES)*S290+(cNES+cOSEX)*N290+(cNES+cEREX)*O290+(cNES+cHOEX)*P290)/(1+cDR)^((cycle + 0.5)/('Life tables'!$I$2/2))</f>
        <v>98872.307447863699</v>
      </c>
      <c r="X290" s="107">
        <f>((L290+G290+H290+I290+N290+O290+P290+S290)/('Life tables'!$I$2/2))/(1+oDR)^(((cycle + 0.5)/('Life tables'!$I$2/2)))</f>
        <v>25.497376393432102</v>
      </c>
      <c r="Y290" s="31">
        <f>((uNES*L290+ uOCEX*G290+uEREX*H290+uHOEX*I290+uNES*S290+ uOCEX*N290+uEREX*O290+uHOEX*P290)/('Life tables'!$I$2/2))/(1+oDR)^(((cycle + 0.5)/('Life tables'!$I$2/2)))</f>
        <v>16.80409868490597</v>
      </c>
      <c r="Z290" s="100">
        <f t="shared" si="81"/>
        <v>186732.69459693541</v>
      </c>
      <c r="AA290" s="107">
        <f>((L290+G290+H290+I290+N290+O290+P290+S290)/('Life tables'!$I$2/2))</f>
        <v>29.9954247356794</v>
      </c>
      <c r="AB290" s="31">
        <f>((uNES*L290+ uOCEX*G290+uEREX*H290+uHOEX*I290+uNES*S290+ uOCEX*N290+uEREX*O290+uHOEX*P290)/('Life tables'!$I$2/2))</f>
        <v>19.768546754632528</v>
      </c>
    </row>
    <row r="291" spans="1:28" x14ac:dyDescent="0.25">
      <c r="A291" s="4">
        <v>285</v>
      </c>
      <c r="C291" s="105">
        <f>IF(male=0,VLOOKUP((($A$5:$A$1570/'Life tables'!$I$2)*2)+age,lifetable,13,1),IF(male=1,VLOOKUP((($A$5:$A$1570/'Life tables'!$I$2)*2)+age,lifetable,10,1),"error"))</f>
        <v>1.3243321503420002E-4</v>
      </c>
      <c r="F291" s="96">
        <f t="shared" si="69"/>
        <v>136.56946685435372</v>
      </c>
      <c r="G291" s="96">
        <f t="shared" si="70"/>
        <v>13.718688769666379</v>
      </c>
      <c r="H291" s="96">
        <f t="shared" si="71"/>
        <v>0.78348577020923194</v>
      </c>
      <c r="I291" s="96">
        <f t="shared" si="72"/>
        <v>0.3139353383896285</v>
      </c>
      <c r="J291" s="96">
        <f t="shared" si="73"/>
        <v>2.0048478636507314E-2</v>
      </c>
      <c r="K291" s="96">
        <f t="shared" si="74"/>
        <v>0.32804490359208965</v>
      </c>
      <c r="L291" s="96">
        <f t="shared" si="82"/>
        <v>121.40526359385989</v>
      </c>
      <c r="M291" s="96">
        <f t="shared" si="75"/>
        <v>645.45474937067479</v>
      </c>
      <c r="N291" s="96">
        <f t="shared" si="76"/>
        <v>62.158690824398178</v>
      </c>
      <c r="O291" s="96">
        <f t="shared" si="77"/>
        <v>1.4837215069088185</v>
      </c>
      <c r="P291" s="96">
        <f t="shared" si="78"/>
        <v>1.4837215069088185</v>
      </c>
      <c r="Q291" s="96">
        <f t="shared" si="79"/>
        <v>9.4104510905194796E-2</v>
      </c>
      <c r="R291" s="96">
        <f t="shared" si="80"/>
        <v>0.11630762374351369</v>
      </c>
      <c r="S291" s="96">
        <f t="shared" si="68"/>
        <v>580.11820339781025</v>
      </c>
      <c r="T291" s="96">
        <f t="shared" si="83"/>
        <v>24.533258377198727</v>
      </c>
      <c r="U291" s="96">
        <f t="shared" si="83"/>
        <v>194.0010309146474</v>
      </c>
      <c r="V291" s="32">
        <f t="shared" si="84"/>
        <v>999.99999999999727</v>
      </c>
      <c r="W291" s="100">
        <f>(cNES*L291+(cNES+cOSEX)*G291+(cNES+cEREX)*H291+(cNES+cHOEX)*I291+(cNES+cNES)*S291+(cNES+cOSEX)*N291+(cNES+cEREX)*O291+(cNES+cHOEX)*P291)/(1+cDR)^((cycle + 0.5)/('Life tables'!$I$2/2))</f>
        <v>98581.21604438356</v>
      </c>
      <c r="X291" s="107">
        <f>((L291+G291+H291+I291+N291+O291+P291+S291)/('Life tables'!$I$2/2))/(1+oDR)^(((cycle + 0.5)/('Life tables'!$I$2/2)))</f>
        <v>25.464620471040408</v>
      </c>
      <c r="Y291" s="31">
        <f>((uNES*L291+ uOCEX*G291+uEREX*H291+uHOEX*I291+uNES*S291+ uOCEX*N291+uEREX*O291+uHOEX*P291)/('Life tables'!$I$2/2))/(1+oDR)^(((cycle + 0.5)/('Life tables'!$I$2/2)))</f>
        <v>16.782510896256561</v>
      </c>
      <c r="Z291" s="100">
        <f t="shared" si="81"/>
        <v>186599.51075660734</v>
      </c>
      <c r="AA291" s="107">
        <f>((L291+G291+H291+I291+N291+O291+P291+S291)/('Life tables'!$I$2/2))</f>
        <v>29.974002623872135</v>
      </c>
      <c r="AB291" s="31">
        <f>((uNES*L291+ uOCEX*G291+uEREX*H291+uHOEX*I291+uNES*S291+ uOCEX*N291+uEREX*O291+uHOEX*P291)/('Life tables'!$I$2/2))</f>
        <v>19.754428549667058</v>
      </c>
    </row>
    <row r="292" spans="1:28" x14ac:dyDescent="0.25">
      <c r="A292" s="4">
        <v>286</v>
      </c>
      <c r="C292" s="105">
        <f>IF(male=0,VLOOKUP((($A$5:$A$1570/'Life tables'!$I$2)*2)+age,lifetable,13,1),IF(male=1,VLOOKUP((($A$5:$A$1570/'Life tables'!$I$2)*2)+age,lifetable,10,1),"error"))</f>
        <v>1.3243321503420002E-4</v>
      </c>
      <c r="F292" s="96">
        <f t="shared" si="69"/>
        <v>136.47019306903513</v>
      </c>
      <c r="G292" s="96">
        <f t="shared" si="70"/>
        <v>13.708716510162542</v>
      </c>
      <c r="H292" s="96">
        <f t="shared" si="71"/>
        <v>0.78291624614251754</v>
      </c>
      <c r="I292" s="96">
        <f t="shared" si="72"/>
        <v>0.31370713548230922</v>
      </c>
      <c r="J292" s="96">
        <f t="shared" si="73"/>
        <v>2.003390518601382E-2</v>
      </c>
      <c r="K292" s="96">
        <f t="shared" si="74"/>
        <v>0.32780644429306655</v>
      </c>
      <c r="L292" s="96">
        <f t="shared" si="82"/>
        <v>121.31701282776868</v>
      </c>
      <c r="M292" s="96">
        <f t="shared" si="75"/>
        <v>644.99551763911609</v>
      </c>
      <c r="N292" s="96">
        <f t="shared" si="76"/>
        <v>62.114465813664978</v>
      </c>
      <c r="O292" s="96">
        <f t="shared" si="77"/>
        <v>1.482665860486768</v>
      </c>
      <c r="P292" s="96">
        <f t="shared" si="78"/>
        <v>1.482665860486768</v>
      </c>
      <c r="Q292" s="96">
        <f t="shared" si="79"/>
        <v>9.4037556904883204E-2</v>
      </c>
      <c r="R292" s="96">
        <f t="shared" si="80"/>
        <v>0.11622487254910806</v>
      </c>
      <c r="S292" s="96">
        <f t="shared" si="68"/>
        <v>579.70545767502358</v>
      </c>
      <c r="T292" s="96">
        <f t="shared" si="83"/>
        <v>24.647329839289625</v>
      </c>
      <c r="U292" s="96">
        <f t="shared" si="83"/>
        <v>194.44506223148957</v>
      </c>
      <c r="V292" s="32">
        <f t="shared" si="84"/>
        <v>999.99999999999727</v>
      </c>
      <c r="W292" s="100">
        <f>(cNES*L292+(cNES+cOSEX)*G292+(cNES+cEREX)*H292+(cNES+cHOEX)*I292+(cNES+cNES)*S292+(cNES+cOSEX)*N292+(cNES+cEREX)*O292+(cNES+cHOEX)*P292)/(1+cDR)^((cycle + 0.5)/('Life tables'!$I$2/2))</f>
        <v>98290.97909165977</v>
      </c>
      <c r="X292" s="107">
        <f>((L292+G292+H292+I292+N292+O292+P292+S292)/('Life tables'!$I$2/2))/(1+oDR)^(((cycle + 0.5)/('Life tables'!$I$2/2)))</f>
        <v>25.431906755333859</v>
      </c>
      <c r="Y292" s="31">
        <f>((uNES*L292+ uOCEX*G292+uEREX*H292+uHOEX*I292+uNES*S292+ uOCEX*N292+uEREX*O292+uHOEX*P292)/('Life tables'!$I$2/2))/(1+oDR)^(((cycle + 0.5)/('Life tables'!$I$2/2)))</f>
        <v>16.760950921553793</v>
      </c>
      <c r="Z292" s="100">
        <f t="shared" si="81"/>
        <v>186466.41705896307</v>
      </c>
      <c r="AA292" s="107">
        <f>((L292+G292+H292+I292+N292+O292+P292+S292)/('Life tables'!$I$2/2))</f>
        <v>29.952595959534975</v>
      </c>
      <c r="AB292" s="31">
        <f>((uNES*L292+ uOCEX*G292+uEREX*H292+uHOEX*I292+uNES*S292+ uOCEX*N292+uEREX*O292+uHOEX*P292)/('Life tables'!$I$2/2))</f>
        <v>19.740320522589368</v>
      </c>
    </row>
    <row r="293" spans="1:28" x14ac:dyDescent="0.25">
      <c r="A293" s="4">
        <v>287</v>
      </c>
      <c r="C293" s="105">
        <f>IF(male=0,VLOOKUP((($A$5:$A$1570/'Life tables'!$I$2)*2)+age,lifetable,13,1),IF(male=1,VLOOKUP((($A$5:$A$1570/'Life tables'!$I$2)*2)+age,lifetable,10,1),"error"))</f>
        <v>1.4551982218569126E-4</v>
      </c>
      <c r="F293" s="96">
        <f t="shared" si="69"/>
        <v>136.3710488579265</v>
      </c>
      <c r="G293" s="96">
        <f t="shared" si="70"/>
        <v>13.698757266659278</v>
      </c>
      <c r="H293" s="96">
        <f t="shared" si="71"/>
        <v>0.78234746543046363</v>
      </c>
      <c r="I293" s="96">
        <f t="shared" si="72"/>
        <v>0.31347923043017223</v>
      </c>
      <c r="J293" s="96">
        <f t="shared" si="73"/>
        <v>2.199759600861886E-2</v>
      </c>
      <c r="K293" s="96">
        <f t="shared" si="74"/>
        <v>0.32756829623608147</v>
      </c>
      <c r="L293" s="96">
        <f t="shared" si="82"/>
        <v>121.22689900316188</v>
      </c>
      <c r="M293" s="96">
        <f t="shared" si="75"/>
        <v>644.53655907129178</v>
      </c>
      <c r="N293" s="96">
        <f t="shared" si="76"/>
        <v>62.070267109191249</v>
      </c>
      <c r="O293" s="96">
        <f t="shared" si="77"/>
        <v>1.4816108419924043</v>
      </c>
      <c r="P293" s="96">
        <f t="shared" si="78"/>
        <v>1.4816108419924043</v>
      </c>
      <c r="Q293" s="96">
        <f t="shared" si="79"/>
        <v>0.10325650719352981</v>
      </c>
      <c r="R293" s="96">
        <f t="shared" si="80"/>
        <v>0.11614217057740141</v>
      </c>
      <c r="S293" s="96">
        <f t="shared" si="68"/>
        <v>579.28367160034475</v>
      </c>
      <c r="T293" s="96">
        <f t="shared" si="83"/>
        <v>24.772583942491774</v>
      </c>
      <c r="U293" s="96">
        <f t="shared" si="83"/>
        <v>194.88877269830306</v>
      </c>
      <c r="V293" s="32">
        <f t="shared" si="84"/>
        <v>999.9999999999975</v>
      </c>
      <c r="W293" s="100">
        <f>(cNES*L293+(cNES+cOSEX)*G293+(cNES+cEREX)*H293+(cNES+cHOEX)*I293+(cNES+cNES)*S293+(cNES+cOSEX)*N293+(cNES+cEREX)*O293+(cNES+cHOEX)*P293)/(1+cDR)^((cycle + 0.5)/('Life tables'!$I$2/2))</f>
        <v>98000.373709577048</v>
      </c>
      <c r="X293" s="107">
        <f>((L293+G293+H293+I293+N293+O293+P293+S293)/('Life tables'!$I$2/2))/(1+oDR)^(((cycle + 0.5)/('Life tables'!$I$2/2)))</f>
        <v>25.398868557551324</v>
      </c>
      <c r="Y293" s="31">
        <f>((uNES*L293+ uOCEX*G293+uEREX*H293+uHOEX*I293+uNES*S293+ uOCEX*N293+uEREX*O293+uHOEX*P293)/('Life tables'!$I$2/2))/(1+oDR)^(((cycle + 0.5)/('Life tables'!$I$2/2)))</f>
        <v>16.739173080053245</v>
      </c>
      <c r="Z293" s="100">
        <f t="shared" si="81"/>
        <v>186331.09310182161</v>
      </c>
      <c r="AA293" s="107">
        <f>((L293+G293+H293+I293+N293+O293+P293+S293)/('Life tables'!$I$2/2))</f>
        <v>29.93077267889598</v>
      </c>
      <c r="AB293" s="31">
        <f>((uNES*L293+ uOCEX*G293+uEREX*H293+uHOEX*I293+uNES*S293+ uOCEX*N293+uEREX*O293+uHOEX*P293)/('Life tables'!$I$2/2))</f>
        <v>19.72593319094176</v>
      </c>
    </row>
    <row r="294" spans="1:28" x14ac:dyDescent="0.25">
      <c r="A294" s="4">
        <v>288</v>
      </c>
      <c r="C294" s="105">
        <f>IF(male=0,VLOOKUP((($A$5:$A$1570/'Life tables'!$I$2)*2)+age,lifetable,13,1),IF(male=1,VLOOKUP((($A$5:$A$1570/'Life tables'!$I$2)*2)+age,lifetable,10,1),"error"))</f>
        <v>1.4551982218569126E-4</v>
      </c>
      <c r="F294" s="96">
        <f t="shared" si="69"/>
        <v>136.27005079976536</v>
      </c>
      <c r="G294" s="96">
        <f t="shared" si="70"/>
        <v>13.688611800339702</v>
      </c>
      <c r="H294" s="96">
        <f t="shared" si="71"/>
        <v>0.78176804937788136</v>
      </c>
      <c r="I294" s="96">
        <f t="shared" si="72"/>
        <v>0.3132470638976681</v>
      </c>
      <c r="J294" s="96">
        <f t="shared" si="73"/>
        <v>2.198130432134586E-2</v>
      </c>
      <c r="K294" s="96">
        <f t="shared" si="74"/>
        <v>0.32732569517000432</v>
      </c>
      <c r="L294" s="96">
        <f t="shared" si="82"/>
        <v>121.13711688665876</v>
      </c>
      <c r="M294" s="96">
        <f t="shared" si="75"/>
        <v>644.06859255943721</v>
      </c>
      <c r="N294" s="96">
        <f t="shared" si="76"/>
        <v>62.025200920190549</v>
      </c>
      <c r="O294" s="96">
        <f t="shared" si="77"/>
        <v>1.4805351167323009</v>
      </c>
      <c r="P294" s="96">
        <f t="shared" si="78"/>
        <v>1.4805351167323009</v>
      </c>
      <c r="Q294" s="96">
        <f t="shared" si="79"/>
        <v>0.10318153768742874</v>
      </c>
      <c r="R294" s="96">
        <f t="shared" si="80"/>
        <v>0.11605784542054354</v>
      </c>
      <c r="S294" s="96">
        <f t="shared" si="68"/>
        <v>578.86308202267412</v>
      </c>
      <c r="T294" s="96">
        <f t="shared" si="83"/>
        <v>24.897746784500548</v>
      </c>
      <c r="U294" s="96">
        <f t="shared" si="83"/>
        <v>195.33215623889362</v>
      </c>
      <c r="V294" s="32">
        <f t="shared" si="84"/>
        <v>999.9999999999975</v>
      </c>
      <c r="W294" s="100">
        <f>(cNES*L294+(cNES+cOSEX)*G294+(cNES+cEREX)*H294+(cNES+cHOEX)*I294+(cNES+cNES)*S294+(cNES+cOSEX)*N294+(cNES+cEREX)*O294+(cNES+cHOEX)*P294)/(1+cDR)^((cycle + 0.5)/('Life tables'!$I$2/2))</f>
        <v>97710.432305659167</v>
      </c>
      <c r="X294" s="107">
        <f>((L294+G294+H294+I294+N294+O294+P294+S294)/('Life tables'!$I$2/2))/(1+oDR)^(((cycle + 0.5)/('Life tables'!$I$2/2)))</f>
        <v>25.365873397697094</v>
      </c>
      <c r="Y294" s="31">
        <f>((uNES*L294+ uOCEX*G294+uEREX*H294+uHOEX*I294+uNES*S294+ uOCEX*N294+uEREX*O294+uHOEX*P294)/('Life tables'!$I$2/2))/(1+oDR)^(((cycle + 0.5)/('Life tables'!$I$2/2)))</f>
        <v>16.717427620102274</v>
      </c>
      <c r="Z294" s="100">
        <f t="shared" si="81"/>
        <v>186195.49534373177</v>
      </c>
      <c r="AA294" s="107">
        <f>((L294+G294+H294+I294+N294+O294+P294+S294)/('Life tables'!$I$2/2))</f>
        <v>29.908965438309085</v>
      </c>
      <c r="AB294" s="31">
        <f>((uNES*L294+ uOCEX*G294+uEREX*H294+uHOEX*I294+uNES*S294+ uOCEX*N294+uEREX*O294+uHOEX*P294)/('Life tables'!$I$2/2))</f>
        <v>19.711561162032233</v>
      </c>
    </row>
    <row r="295" spans="1:28" x14ac:dyDescent="0.25">
      <c r="A295" s="4">
        <v>289</v>
      </c>
      <c r="C295" s="105">
        <f>IF(male=0,VLOOKUP((($A$5:$A$1570/'Life tables'!$I$2)*2)+age,lifetable,13,1),IF(male=1,VLOOKUP((($A$5:$A$1570/'Life tables'!$I$2)*2)+age,lifetable,10,1),"error"))</f>
        <v>1.4551982218569126E-4</v>
      </c>
      <c r="F295" s="96">
        <f t="shared" si="69"/>
        <v>136.16918165950869</v>
      </c>
      <c r="G295" s="96">
        <f t="shared" si="70"/>
        <v>13.67847928409344</v>
      </c>
      <c r="H295" s="96">
        <f t="shared" si="71"/>
        <v>0.78118937291479884</v>
      </c>
      <c r="I295" s="96">
        <f t="shared" si="72"/>
        <v>0.31301519371168196</v>
      </c>
      <c r="J295" s="96">
        <f t="shared" si="73"/>
        <v>2.1965033429424994E-2</v>
      </c>
      <c r="K295" s="96">
        <f t="shared" si="74"/>
        <v>0.3270834037694953</v>
      </c>
      <c r="L295" s="96">
        <f t="shared" si="82"/>
        <v>121.04744937158985</v>
      </c>
      <c r="M295" s="96">
        <f t="shared" si="75"/>
        <v>643.60091531709463</v>
      </c>
      <c r="N295" s="96">
        <f t="shared" si="76"/>
        <v>61.980162588470591</v>
      </c>
      <c r="O295" s="96">
        <f t="shared" si="77"/>
        <v>1.4794600564226013</v>
      </c>
      <c r="P295" s="96">
        <f t="shared" si="78"/>
        <v>1.4794600564226013</v>
      </c>
      <c r="Q295" s="96">
        <f t="shared" si="79"/>
        <v>0.10310661452308911</v>
      </c>
      <c r="R295" s="96">
        <f t="shared" si="80"/>
        <v>0.11597357238856287</v>
      </c>
      <c r="S295" s="96">
        <f t="shared" si="68"/>
        <v>578.44275242886715</v>
      </c>
      <c r="T295" s="96">
        <f t="shared" si="83"/>
        <v>25.022818432453061</v>
      </c>
      <c r="U295" s="96">
        <f t="shared" si="83"/>
        <v>195.77521321505168</v>
      </c>
      <c r="V295" s="32">
        <f t="shared" si="84"/>
        <v>999.9999999999975</v>
      </c>
      <c r="W295" s="100">
        <f>(cNES*L295+(cNES+cOSEX)*G295+(cNES+cEREX)*H295+(cNES+cHOEX)*I295+(cNES+cNES)*S295+(cNES+cOSEX)*N295+(cNES+cEREX)*O295+(cNES+cHOEX)*P295)/(1+cDR)^((cycle + 0.5)/('Life tables'!$I$2/2))</f>
        <v>97421.346401945644</v>
      </c>
      <c r="X295" s="107">
        <f>((L295+G295+H295+I295+N295+O295+P295+S295)/('Life tables'!$I$2/2))/(1+oDR)^(((cycle + 0.5)/('Life tables'!$I$2/2)))</f>
        <v>25.332921215686756</v>
      </c>
      <c r="Y295" s="31">
        <f>((uNES*L295+ uOCEX*G295+uEREX*H295+uHOEX*I295+uNES*S295+ uOCEX*N295+uEREX*O295+uHOEX*P295)/('Life tables'!$I$2/2))/(1+oDR)^(((cycle + 0.5)/('Life tables'!$I$2/2)))</f>
        <v>16.695710482545483</v>
      </c>
      <c r="Z295" s="100">
        <f t="shared" si="81"/>
        <v>186059.99184595415</v>
      </c>
      <c r="AA295" s="107">
        <f>((L295+G295+H295+I295+N295+O295+P295+S295)/('Life tables'!$I$2/2))</f>
        <v>29.88717422132228</v>
      </c>
      <c r="AB295" s="31">
        <f>((uNES*L295+ uOCEX*G295+uEREX*H295+uHOEX*I295+uNES*S295+ uOCEX*N295+uEREX*O295+uHOEX*P295)/('Life tables'!$I$2/2))</f>
        <v>19.69719969095425</v>
      </c>
    </row>
    <row r="296" spans="1:28" x14ac:dyDescent="0.25">
      <c r="A296" s="4">
        <v>290</v>
      </c>
      <c r="C296" s="105">
        <f>IF(male=0,VLOOKUP((($A$5:$A$1570/'Life tables'!$I$2)*2)+age,lifetable,13,1),IF(male=1,VLOOKUP((($A$5:$A$1570/'Life tables'!$I$2)*2)+age,lifetable,10,1),"error"))</f>
        <v>1.4551982218569126E-4</v>
      </c>
      <c r="F296" s="96">
        <f t="shared" si="69"/>
        <v>136.06843949622046</v>
      </c>
      <c r="G296" s="96">
        <f t="shared" si="70"/>
        <v>13.668359522949405</v>
      </c>
      <c r="H296" s="96">
        <f t="shared" si="71"/>
        <v>0.78061142490625457</v>
      </c>
      <c r="I296" s="96">
        <f t="shared" si="72"/>
        <v>0.31278361541054001</v>
      </c>
      <c r="J296" s="96">
        <f t="shared" si="73"/>
        <v>2.1948783019769803E-2</v>
      </c>
      <c r="K296" s="96">
        <f t="shared" si="74"/>
        <v>0.32684141737235428</v>
      </c>
      <c r="L296" s="96">
        <f t="shared" si="82"/>
        <v>120.95789473256214</v>
      </c>
      <c r="M296" s="96">
        <f t="shared" si="75"/>
        <v>643.13352885627228</v>
      </c>
      <c r="N296" s="96">
        <f t="shared" si="76"/>
        <v>61.935152259641043</v>
      </c>
      <c r="O296" s="96">
        <f t="shared" si="77"/>
        <v>1.4783856645389932</v>
      </c>
      <c r="P296" s="96">
        <f t="shared" si="78"/>
        <v>1.4783856645389932</v>
      </c>
      <c r="Q296" s="96">
        <f t="shared" si="79"/>
        <v>0.10303173794273873</v>
      </c>
      <c r="R296" s="96">
        <f t="shared" si="80"/>
        <v>0.11588935175391553</v>
      </c>
      <c r="S296" s="96">
        <f t="shared" si="68"/>
        <v>578.0226841778566</v>
      </c>
      <c r="T296" s="96">
        <f t="shared" si="83"/>
        <v>25.14779895341557</v>
      </c>
      <c r="U296" s="96">
        <f t="shared" si="83"/>
        <v>196.21794398417794</v>
      </c>
      <c r="V296" s="32">
        <f t="shared" si="84"/>
        <v>999.9999999999975</v>
      </c>
      <c r="W296" s="100">
        <f>(cNES*L296+(cNES+cOSEX)*G296+(cNES+cEREX)*H296+(cNES+cHOEX)*I296+(cNES+cNES)*S296+(cNES+cOSEX)*N296+(cNES+cEREX)*O296+(cNES+cHOEX)*P296)/(1+cDR)^((cycle + 0.5)/('Life tables'!$I$2/2))</f>
        <v>97133.113556403419</v>
      </c>
      <c r="X296" s="107">
        <f>((L296+G296+H296+I296+N296+O296+P296+S296)/('Life tables'!$I$2/2))/(1+oDR)^(((cycle + 0.5)/('Life tables'!$I$2/2)))</f>
        <v>25.30001195165579</v>
      </c>
      <c r="Y296" s="31">
        <f>((uNES*L296+ uOCEX*G296+uEREX*H296+uHOEX*I296+uNES*S296+ uOCEX*N296+uEREX*O296+uHOEX*P296)/('Life tables'!$I$2/2))/(1+oDR)^(((cycle + 0.5)/('Life tables'!$I$2/2)))</f>
        <v>16.674021628005015</v>
      </c>
      <c r="Z296" s="100">
        <f t="shared" si="81"/>
        <v>185924.58269053543</v>
      </c>
      <c r="AA296" s="107">
        <f>((L296+G296+H296+I296+N296+O296+P296+S296)/('Life tables'!$I$2/2))</f>
        <v>29.865399011654667</v>
      </c>
      <c r="AB296" s="31">
        <f>((uNES*L296+ uOCEX*G296+uEREX*H296+uHOEX*I296+uNES*S296+ uOCEX*N296+uEREX*O296+uHOEX*P296)/('Life tables'!$I$2/2))</f>
        <v>19.682848767063085</v>
      </c>
    </row>
    <row r="297" spans="1:28" x14ac:dyDescent="0.25">
      <c r="A297" s="4">
        <v>291</v>
      </c>
      <c r="C297" s="105">
        <f>IF(male=0,VLOOKUP((($A$5:$A$1570/'Life tables'!$I$2)*2)+age,lifetable,13,1),IF(male=1,VLOOKUP((($A$5:$A$1570/'Life tables'!$I$2)*2)+age,lifetable,10,1),"error"))</f>
        <v>1.4551982218569126E-4</v>
      </c>
      <c r="F297" s="96">
        <f t="shared" si="69"/>
        <v>135.96782243201838</v>
      </c>
      <c r="G297" s="96">
        <f t="shared" si="70"/>
        <v>13.658252328270393</v>
      </c>
      <c r="H297" s="96">
        <f t="shared" si="71"/>
        <v>0.78003419457902023</v>
      </c>
      <c r="I297" s="96">
        <f t="shared" si="72"/>
        <v>0.31255232467751148</v>
      </c>
      <c r="J297" s="96">
        <f t="shared" si="73"/>
        <v>2.1932552789464863E-2</v>
      </c>
      <c r="K297" s="96">
        <f t="shared" si="74"/>
        <v>0.32659973146783883</v>
      </c>
      <c r="L297" s="96">
        <f t="shared" si="82"/>
        <v>120.86845130023416</v>
      </c>
      <c r="M297" s="96">
        <f t="shared" si="75"/>
        <v>642.66643463038577</v>
      </c>
      <c r="N297" s="96">
        <f t="shared" si="76"/>
        <v>61.890170073668983</v>
      </c>
      <c r="O297" s="96">
        <f t="shared" si="77"/>
        <v>1.4773119444224763</v>
      </c>
      <c r="P297" s="96">
        <f t="shared" si="78"/>
        <v>1.4773119444224763</v>
      </c>
      <c r="Q297" s="96">
        <f t="shared" si="79"/>
        <v>0.10295690817921872</v>
      </c>
      <c r="R297" s="96">
        <f t="shared" si="80"/>
        <v>0.11580518377849952</v>
      </c>
      <c r="S297" s="96">
        <f t="shared" si="68"/>
        <v>577.60287857591413</v>
      </c>
      <c r="T297" s="96">
        <f t="shared" si="83"/>
        <v>25.272688414384255</v>
      </c>
      <c r="U297" s="96">
        <f t="shared" si="83"/>
        <v>196.66034889942426</v>
      </c>
      <c r="V297" s="32">
        <f t="shared" si="84"/>
        <v>999.9999999999975</v>
      </c>
      <c r="W297" s="100">
        <f>(cNES*L297+(cNES+cOSEX)*G297+(cNES+cEREX)*H297+(cNES+cHOEX)*I297+(cNES+cNES)*S297+(cNES+cOSEX)*N297+(cNES+cEREX)*O297+(cNES+cHOEX)*P297)/(1+cDR)^((cycle + 0.5)/('Life tables'!$I$2/2))</f>
        <v>96845.731331040995</v>
      </c>
      <c r="X297" s="107">
        <f>((L297+G297+H297+I297+N297+O297+P297+S297)/('Life tables'!$I$2/2))/(1+oDR)^(((cycle + 0.5)/('Life tables'!$I$2/2)))</f>
        <v>25.267145545954445</v>
      </c>
      <c r="Y297" s="31">
        <f>((uNES*L297+ uOCEX*G297+uEREX*H297+uHOEX*I297+uNES*S297+ uOCEX*N297+uEREX*O297+uHOEX*P297)/('Life tables'!$I$2/2))/(1+oDR)^(((cycle + 0.5)/('Life tables'!$I$2/2)))</f>
        <v>16.652361017241986</v>
      </c>
      <c r="Z297" s="100">
        <f t="shared" si="81"/>
        <v>185789.26795443302</v>
      </c>
      <c r="AA297" s="107">
        <f>((L297+G297+H297+I297+N297+O297+P297+S297)/('Life tables'!$I$2/2))</f>
        <v>29.843639793190984</v>
      </c>
      <c r="AB297" s="31">
        <f>((uNES*L297+ uOCEX*G297+uEREX*H297+uHOEX*I297+uNES*S297+ uOCEX*N297+uEREX*O297+uHOEX*P297)/('Life tables'!$I$2/2))</f>
        <v>19.668508379820342</v>
      </c>
    </row>
    <row r="298" spans="1:28" x14ac:dyDescent="0.25">
      <c r="A298" s="4">
        <v>292</v>
      </c>
      <c r="C298" s="105">
        <f>IF(male=0,VLOOKUP((($A$5:$A$1570/'Life tables'!$I$2)*2)+age,lifetable,13,1),IF(male=1,VLOOKUP((($A$5:$A$1570/'Life tables'!$I$2)*2)+age,lifetable,10,1),"error"))</f>
        <v>1.4551982218569126E-4</v>
      </c>
      <c r="F298" s="96">
        <f t="shared" si="69"/>
        <v>135.86732864997077</v>
      </c>
      <c r="G298" s="96">
        <f t="shared" si="70"/>
        <v>13.648157517541813</v>
      </c>
      <c r="H298" s="96">
        <f t="shared" si="71"/>
        <v>0.77945767150953527</v>
      </c>
      <c r="I298" s="96">
        <f t="shared" si="72"/>
        <v>0.31232131733597435</v>
      </c>
      <c r="J298" s="96">
        <f t="shared" si="73"/>
        <v>2.1916342445426486E-2</v>
      </c>
      <c r="K298" s="96">
        <f t="shared" si="74"/>
        <v>0.32635834169161182</v>
      </c>
      <c r="L298" s="96">
        <f t="shared" si="82"/>
        <v>120.77911745944641</v>
      </c>
      <c r="M298" s="96">
        <f t="shared" si="75"/>
        <v>642.1996340362183</v>
      </c>
      <c r="N298" s="96">
        <f t="shared" si="76"/>
        <v>61.845216165067654</v>
      </c>
      <c r="O298" s="96">
        <f t="shared" si="77"/>
        <v>1.4762388992838675</v>
      </c>
      <c r="P298" s="96">
        <f t="shared" si="78"/>
        <v>1.4762388992838675</v>
      </c>
      <c r="Q298" s="96">
        <f t="shared" si="79"/>
        <v>0.10288212545629755</v>
      </c>
      <c r="R298" s="96">
        <f t="shared" si="80"/>
        <v>0.115721068714008</v>
      </c>
      <c r="S298" s="96">
        <f t="shared" si="68"/>
        <v>577.18333687841255</v>
      </c>
      <c r="T298" s="96">
        <f t="shared" si="83"/>
        <v>25.397486882285978</v>
      </c>
      <c r="U298" s="96">
        <f t="shared" si="83"/>
        <v>197.10242830982989</v>
      </c>
      <c r="V298" s="32">
        <f t="shared" si="84"/>
        <v>999.9999999999975</v>
      </c>
      <c r="W298" s="100">
        <f>(cNES*L298+(cNES+cOSEX)*G298+(cNES+cEREX)*H298+(cNES+cHOEX)*I298+(cNES+cNES)*S298+(cNES+cOSEX)*N298+(cNES+cEREX)*O298+(cNES+cHOEX)*P298)/(1+cDR)^((cycle + 0.5)/('Life tables'!$I$2/2))</f>
        <v>96559.197292009398</v>
      </c>
      <c r="X298" s="107">
        <f>((L298+G298+H298+I298+N298+O298+P298+S298)/('Life tables'!$I$2/2))/(1+oDR)^(((cycle + 0.5)/('Life tables'!$I$2/2)))</f>
        <v>25.234321939142795</v>
      </c>
      <c r="Y298" s="31">
        <f>((uNES*L298+ uOCEX*G298+uEREX*H298+uHOEX*I298+uNES*S298+ uOCEX*N298+uEREX*O298+uHOEX*P298)/('Life tables'!$I$2/2))/(1+oDR)^(((cycle + 0.5)/('Life tables'!$I$2/2)))</f>
        <v>16.630728611153298</v>
      </c>
      <c r="Z298" s="100">
        <f t="shared" si="81"/>
        <v>185654.04770968622</v>
      </c>
      <c r="AA298" s="107">
        <f>((L298+G298+H298+I298+N298+O298+P298+S298)/('Life tables'!$I$2/2))</f>
        <v>29.82189654997638</v>
      </c>
      <c r="AB298" s="31">
        <f>((uNES*L298+ uOCEX*G298+uEREX*H298+uHOEX*I298+uNES*S298+ uOCEX*N298+uEREX*O298+uHOEX*P298)/('Life tables'!$I$2/2))</f>
        <v>19.654178518790573</v>
      </c>
    </row>
    <row r="299" spans="1:28" x14ac:dyDescent="0.25">
      <c r="A299" s="4">
        <v>293</v>
      </c>
      <c r="C299" s="105">
        <f>IF(male=0,VLOOKUP((($A$5:$A$1570/'Life tables'!$I$2)*2)+age,lifetable,13,1),IF(male=1,VLOOKUP((($A$5:$A$1570/'Life tables'!$I$2)*2)+age,lifetable,10,1),"error"))</f>
        <v>1.4551982218569126E-4</v>
      </c>
      <c r="F299" s="96">
        <f t="shared" si="69"/>
        <v>135.76695639206389</v>
      </c>
      <c r="G299" s="96">
        <f t="shared" si="70"/>
        <v>13.638074914167504</v>
      </c>
      <c r="H299" s="96">
        <f t="shared" si="71"/>
        <v>0.77888184561224527</v>
      </c>
      <c r="I299" s="96">
        <f t="shared" si="72"/>
        <v>0.31209058934474238</v>
      </c>
      <c r="J299" s="96">
        <f t="shared" si="73"/>
        <v>2.1900151704074864E-2</v>
      </c>
      <c r="K299" s="96">
        <f t="shared" si="74"/>
        <v>0.32611724382085933</v>
      </c>
      <c r="L299" s="96">
        <f t="shared" si="82"/>
        <v>120.68989164741447</v>
      </c>
      <c r="M299" s="96">
        <f t="shared" si="75"/>
        <v>641.73312841581787</v>
      </c>
      <c r="N299" s="96">
        <f t="shared" si="76"/>
        <v>61.800290663079195</v>
      </c>
      <c r="O299" s="96">
        <f t="shared" si="77"/>
        <v>1.4751665322081635</v>
      </c>
      <c r="P299" s="96">
        <f t="shared" si="78"/>
        <v>1.4751665322081635</v>
      </c>
      <c r="Q299" s="96">
        <f t="shared" si="79"/>
        <v>0.10280738998897496</v>
      </c>
      <c r="R299" s="96">
        <f t="shared" si="80"/>
        <v>0.11563700680227108</v>
      </c>
      <c r="S299" s="96">
        <f t="shared" si="68"/>
        <v>576.76406029153111</v>
      </c>
      <c r="T299" s="96">
        <f t="shared" si="83"/>
        <v>25.522194423979027</v>
      </c>
      <c r="U299" s="96">
        <f t="shared" si="83"/>
        <v>197.54418256045301</v>
      </c>
      <c r="V299" s="32">
        <f t="shared" si="84"/>
        <v>999.99999999999773</v>
      </c>
      <c r="W299" s="100">
        <f>(cNES*L299+(cNES+cOSEX)*G299+(cNES+cEREX)*H299+(cNES+cHOEX)*I299+(cNES+cNES)*S299+(cNES+cOSEX)*N299+(cNES+cEREX)*O299+(cNES+cHOEX)*P299)/(1+cDR)^((cycle + 0.5)/('Life tables'!$I$2/2))</f>
        <v>96273.509009699424</v>
      </c>
      <c r="X299" s="107">
        <f>((L299+G299+H299+I299+N299+O299+P299+S299)/('Life tables'!$I$2/2))/(1+oDR)^(((cycle + 0.5)/('Life tables'!$I$2/2)))</f>
        <v>25.201541071986036</v>
      </c>
      <c r="Y299" s="31">
        <f>((uNES*L299+ uOCEX*G299+uEREX*H299+uHOEX*I299+uNES*S299+ uOCEX*N299+uEREX*O299+uHOEX*P299)/('Life tables'!$I$2/2))/(1+oDR)^(((cycle + 0.5)/('Life tables'!$I$2/2)))</f>
        <v>16.609124370768647</v>
      </c>
      <c r="Z299" s="100">
        <f t="shared" si="81"/>
        <v>185518.9220235828</v>
      </c>
      <c r="AA299" s="107">
        <f>((L299+G299+H299+I299+N299+O299+P299+S299)/('Life tables'!$I$2/2))</f>
        <v>29.800169266211338</v>
      </c>
      <c r="AB299" s="31">
        <f>((uNES*L299+ uOCEX*G299+uEREX*H299+uHOEX*I299+uNES*S299+ uOCEX*N299+uEREX*O299+uHOEX*P299)/('Life tables'!$I$2/2))</f>
        <v>19.639859173638072</v>
      </c>
    </row>
    <row r="300" spans="1:28" x14ac:dyDescent="0.25">
      <c r="A300" s="4">
        <v>294</v>
      </c>
      <c r="C300" s="105">
        <f>IF(male=0,VLOOKUP((($A$5:$A$1570/'Life tables'!$I$2)*2)+age,lifetable,13,1),IF(male=1,VLOOKUP((($A$5:$A$1570/'Life tables'!$I$2)*2)+age,lifetable,10,1),"error"))</f>
        <v>1.4551982218569126E-4</v>
      </c>
      <c r="F300" s="96">
        <f t="shared" si="69"/>
        <v>135.6667039572369</v>
      </c>
      <c r="G300" s="96">
        <f t="shared" si="70"/>
        <v>13.628004347272348</v>
      </c>
      <c r="H300" s="96">
        <f t="shared" si="71"/>
        <v>0.77830670712832972</v>
      </c>
      <c r="I300" s="96">
        <f t="shared" si="72"/>
        <v>0.31186013679354835</v>
      </c>
      <c r="J300" s="96">
        <f t="shared" si="73"/>
        <v>2.1883980291017083E-2</v>
      </c>
      <c r="K300" s="96">
        <f t="shared" si="74"/>
        <v>0.32587643376957048</v>
      </c>
      <c r="L300" s="96">
        <f t="shared" si="82"/>
        <v>120.60077235198209</v>
      </c>
      <c r="M300" s="96">
        <f t="shared" si="75"/>
        <v>641.26691905832865</v>
      </c>
      <c r="N300" s="96">
        <f t="shared" si="76"/>
        <v>61.755393691850976</v>
      </c>
      <c r="O300" s="96">
        <f t="shared" si="77"/>
        <v>1.4740948461587489</v>
      </c>
      <c r="P300" s="96">
        <f t="shared" si="78"/>
        <v>1.4740948461587489</v>
      </c>
      <c r="Q300" s="96">
        <f t="shared" si="79"/>
        <v>0.10273270198377529</v>
      </c>
      <c r="R300" s="96">
        <f t="shared" si="80"/>
        <v>0.11555299827558593</v>
      </c>
      <c r="S300" s="96">
        <f t="shared" si="68"/>
        <v>576.34504997390081</v>
      </c>
      <c r="T300" s="96">
        <f t="shared" si="83"/>
        <v>25.646811106253818</v>
      </c>
      <c r="U300" s="96">
        <f t="shared" si="83"/>
        <v>197.98561199249818</v>
      </c>
      <c r="V300" s="32">
        <f t="shared" si="84"/>
        <v>999.99999999999761</v>
      </c>
      <c r="W300" s="100">
        <f>(cNES*L300+(cNES+cOSEX)*G300+(cNES+cEREX)*H300+(cNES+cHOEX)*I300+(cNES+cNES)*S300+(cNES+cOSEX)*N300+(cNES+cEREX)*O300+(cNES+cHOEX)*P300)/(1+cDR)^((cycle + 0.5)/('Life tables'!$I$2/2))</f>
        <v>95988.664058834023</v>
      </c>
      <c r="X300" s="107">
        <f>((L300+G300+H300+I300+N300+O300+P300+S300)/('Life tables'!$I$2/2))/(1+oDR)^(((cycle + 0.5)/('Life tables'!$I$2/2)))</f>
        <v>25.168802885449811</v>
      </c>
      <c r="Y300" s="31">
        <f>((uNES*L300+ uOCEX*G300+uEREX*H300+uHOEX*I300+uNES*S300+ uOCEX*N300+uEREX*O300+uHOEX*P300)/('Life tables'!$I$2/2))/(1+oDR)^(((cycle + 0.5)/('Life tables'!$I$2/2)))</f>
        <v>16.587548257247501</v>
      </c>
      <c r="Z300" s="100">
        <f t="shared" si="81"/>
        <v>185383.89095881849</v>
      </c>
      <c r="AA300" s="107">
        <f>((L300+G300+H300+I300+N300+O300+P300+S300)/('Life tables'!$I$2/2))</f>
        <v>29.778457926246741</v>
      </c>
      <c r="AB300" s="31">
        <f>((uNES*L300+ uOCEX*G300+uEREX*H300+uHOEX*I300+uNES*S300+ uOCEX*N300+uEREX*O300+uHOEX*P300)/('Life tables'!$I$2/2))</f>
        <v>19.625550334123666</v>
      </c>
    </row>
    <row r="301" spans="1:28" x14ac:dyDescent="0.25">
      <c r="A301" s="4">
        <v>295</v>
      </c>
      <c r="C301" s="105">
        <f>IF(male=0,VLOOKUP((($A$5:$A$1570/'Life tables'!$I$2)*2)+age,lifetable,13,1),IF(male=1,VLOOKUP((($A$5:$A$1570/'Life tables'!$I$2)*2)+age,lifetable,10,1),"error"))</f>
        <v>1.4551982218569126E-4</v>
      </c>
      <c r="F301" s="96">
        <f t="shared" si="69"/>
        <v>135.5665696994825</v>
      </c>
      <c r="G301" s="96">
        <f t="shared" si="70"/>
        <v>13.617945651511462</v>
      </c>
      <c r="H301" s="96">
        <f t="shared" si="71"/>
        <v>0.77773224661480433</v>
      </c>
      <c r="I301" s="96">
        <f t="shared" si="72"/>
        <v>0.31162995589867787</v>
      </c>
      <c r="J301" s="96">
        <f t="shared" si="73"/>
        <v>2.1867827940740745E-2</v>
      </c>
      <c r="K301" s="96">
        <f t="shared" si="74"/>
        <v>0.32563590758397487</v>
      </c>
      <c r="L301" s="96">
        <f t="shared" si="82"/>
        <v>120.51175810993284</v>
      </c>
      <c r="M301" s="96">
        <f t="shared" si="75"/>
        <v>640.80100720176313</v>
      </c>
      <c r="N301" s="96">
        <f t="shared" si="76"/>
        <v>61.710525370606277</v>
      </c>
      <c r="O301" s="96">
        <f t="shared" si="77"/>
        <v>1.4730238439814716</v>
      </c>
      <c r="P301" s="96">
        <f t="shared" si="78"/>
        <v>1.4730238439814716</v>
      </c>
      <c r="Q301" s="96">
        <f t="shared" si="79"/>
        <v>0.10265806163903159</v>
      </c>
      <c r="R301" s="96">
        <f t="shared" si="80"/>
        <v>0.11546904335703603</v>
      </c>
      <c r="S301" s="96">
        <f t="shared" si="68"/>
        <v>575.92630703819782</v>
      </c>
      <c r="T301" s="96">
        <f t="shared" si="83"/>
        <v>25.77133699583359</v>
      </c>
      <c r="U301" s="96">
        <f t="shared" si="83"/>
        <v>198.4267169434392</v>
      </c>
      <c r="V301" s="32">
        <f t="shared" si="84"/>
        <v>999.99999999999773</v>
      </c>
      <c r="W301" s="100">
        <f>(cNES*L301+(cNES+cOSEX)*G301+(cNES+cEREX)*H301+(cNES+cHOEX)*I301+(cNES+cNES)*S301+(cNES+cOSEX)*N301+(cNES+cEREX)*O301+(cNES+cHOEX)*P301)/(1+cDR)^((cycle + 0.5)/('Life tables'!$I$2/2))</f>
        <v>95704.660018557188</v>
      </c>
      <c r="X301" s="107">
        <f>((L301+G301+H301+I301+N301+O301+P301+S301)/('Life tables'!$I$2/2))/(1+oDR)^(((cycle + 0.5)/('Life tables'!$I$2/2)))</f>
        <v>25.136107320695814</v>
      </c>
      <c r="Y301" s="31">
        <f>((uNES*L301+ uOCEX*G301+uEREX*H301+uHOEX*I301+uNES*S301+ uOCEX*N301+uEREX*O301+uHOEX*P301)/('Life tables'!$I$2/2))/(1+oDR)^(((cycle + 0.5)/('Life tables'!$I$2/2)))</f>
        <v>16.566000231876295</v>
      </c>
      <c r="Z301" s="100">
        <f t="shared" si="81"/>
        <v>185248.95457365242</v>
      </c>
      <c r="AA301" s="107">
        <f>((L301+G301+H301+I301+N301+O301+P301+S301)/('Life tables'!$I$2/2))</f>
        <v>29.756762514579162</v>
      </c>
      <c r="AB301" s="31">
        <f>((uNES*L301+ uOCEX*G301+uEREX*H301+uHOEX*I301+uNES*S301+ uOCEX*N301+uEREX*O301+uHOEX*P301)/('Life tables'!$I$2/2))</f>
        <v>19.611251990101724</v>
      </c>
    </row>
    <row r="302" spans="1:28" x14ac:dyDescent="0.25">
      <c r="A302" s="4">
        <v>296</v>
      </c>
      <c r="C302" s="105">
        <f>IF(male=0,VLOOKUP((($A$5:$A$1570/'Life tables'!$I$2)*2)+age,lifetable,13,1),IF(male=1,VLOOKUP((($A$5:$A$1570/'Life tables'!$I$2)*2)+age,lifetable,10,1),"error"))</f>
        <v>1.4551982218569126E-4</v>
      </c>
      <c r="F302" s="96">
        <f t="shared" si="69"/>
        <v>135.46655202601079</v>
      </c>
      <c r="G302" s="96">
        <f t="shared" si="70"/>
        <v>13.607898666885772</v>
      </c>
      <c r="H302" s="96">
        <f t="shared" si="71"/>
        <v>0.77715845493398827</v>
      </c>
      <c r="I302" s="96">
        <f t="shared" si="72"/>
        <v>0.31140004299874852</v>
      </c>
      <c r="J302" s="96">
        <f t="shared" si="73"/>
        <v>2.1851694396317803E-2</v>
      </c>
      <c r="K302" s="96">
        <f t="shared" si="74"/>
        <v>0.32539566143813226</v>
      </c>
      <c r="L302" s="96">
        <f t="shared" si="82"/>
        <v>120.42284750535782</v>
      </c>
      <c r="M302" s="96">
        <f t="shared" si="75"/>
        <v>640.335394034714</v>
      </c>
      <c r="N302" s="96">
        <f t="shared" si="76"/>
        <v>61.665685813809162</v>
      </c>
      <c r="O302" s="96">
        <f t="shared" si="77"/>
        <v>1.4719535284085761</v>
      </c>
      <c r="P302" s="96">
        <f t="shared" si="78"/>
        <v>1.4719535284085761</v>
      </c>
      <c r="Q302" s="96">
        <f t="shared" si="79"/>
        <v>0.10258346914515956</v>
      </c>
      <c r="R302" s="96">
        <f t="shared" si="80"/>
        <v>0.11538514226079966</v>
      </c>
      <c r="S302" s="96">
        <f t="shared" si="68"/>
        <v>575.50783255268175</v>
      </c>
      <c r="T302" s="96">
        <f t="shared" si="83"/>
        <v>25.895772159375067</v>
      </c>
      <c r="U302" s="96">
        <f t="shared" si="83"/>
        <v>198.86749774713815</v>
      </c>
      <c r="V302" s="32">
        <f t="shared" si="84"/>
        <v>999.9999999999975</v>
      </c>
      <c r="W302" s="100">
        <f>(cNES*L302+(cNES+cOSEX)*G302+(cNES+cEREX)*H302+(cNES+cHOEX)*I302+(cNES+cNES)*S302+(cNES+cOSEX)*N302+(cNES+cEREX)*O302+(cNES+cHOEX)*P302)/(1+cDR)^((cycle + 0.5)/('Life tables'!$I$2/2))</f>
        <v>95421.494472518883</v>
      </c>
      <c r="X302" s="107">
        <f>((L302+G302+H302+I302+N302+O302+P302+S302)/('Life tables'!$I$2/2))/(1+oDR)^(((cycle + 0.5)/('Life tables'!$I$2/2)))</f>
        <v>25.103454319077443</v>
      </c>
      <c r="Y302" s="31">
        <f>((uNES*L302+ uOCEX*G302+uEREX*H302+uHOEX*I302+uNES*S302+ uOCEX*N302+uEREX*O302+uHOEX*P302)/('Life tables'!$I$2/2))/(1+oDR)^(((cycle + 0.5)/('Life tables'!$I$2/2)))</f>
        <v>16.54448025606564</v>
      </c>
      <c r="Z302" s="100">
        <f t="shared" si="81"/>
        <v>185114.11292205687</v>
      </c>
      <c r="AA302" s="107">
        <f>((L302+G302+H302+I302+N302+O302+P302+S302)/('Life tables'!$I$2/2))</f>
        <v>29.735083015846236</v>
      </c>
      <c r="AB302" s="31">
        <f>((uNES*L302+ uOCEX*G302+uEREX*H302+uHOEX*I302+uNES*S302+ uOCEX*N302+uEREX*O302+uHOEX*P302)/('Life tables'!$I$2/2))</f>
        <v>19.596964131517183</v>
      </c>
    </row>
    <row r="303" spans="1:28" x14ac:dyDescent="0.25">
      <c r="A303" s="4">
        <v>297</v>
      </c>
      <c r="C303" s="105">
        <f>IF(male=0,VLOOKUP((($A$5:$A$1570/'Life tables'!$I$2)*2)+age,lifetable,13,1),IF(male=1,VLOOKUP((($A$5:$A$1570/'Life tables'!$I$2)*2)+age,lifetable,10,1),"error"))</f>
        <v>1.4551982218569126E-4</v>
      </c>
      <c r="F303" s="96">
        <f t="shared" si="69"/>
        <v>135.36664939547458</v>
      </c>
      <c r="G303" s="96">
        <f t="shared" si="70"/>
        <v>13.597863238563724</v>
      </c>
      <c r="H303" s="96">
        <f t="shared" si="71"/>
        <v>0.77658532324332219</v>
      </c>
      <c r="I303" s="96">
        <f t="shared" si="72"/>
        <v>0.31117039455063056</v>
      </c>
      <c r="J303" s="96">
        <f t="shared" si="73"/>
        <v>2.1835579409118257E-2</v>
      </c>
      <c r="K303" s="96">
        <f t="shared" si="74"/>
        <v>0.3251556916296699</v>
      </c>
      <c r="L303" s="96">
        <f t="shared" si="82"/>
        <v>120.33403916807812</v>
      </c>
      <c r="M303" s="96">
        <f t="shared" si="75"/>
        <v>639.87008069800982</v>
      </c>
      <c r="N303" s="96">
        <f t="shared" si="76"/>
        <v>61.620875131323878</v>
      </c>
      <c r="O303" s="96">
        <f t="shared" si="77"/>
        <v>1.4708839020625113</v>
      </c>
      <c r="P303" s="96">
        <f t="shared" si="78"/>
        <v>1.4708839020625113</v>
      </c>
      <c r="Q303" s="96">
        <f t="shared" si="79"/>
        <v>0.10250892468492309</v>
      </c>
      <c r="R303" s="96">
        <f t="shared" si="80"/>
        <v>0.11530129519244825</v>
      </c>
      <c r="S303" s="96">
        <f t="shared" si="68"/>
        <v>575.0896275426835</v>
      </c>
      <c r="T303" s="96">
        <f t="shared" si="83"/>
        <v>26.020116663469107</v>
      </c>
      <c r="U303" s="96">
        <f t="shared" si="83"/>
        <v>199.30795473396026</v>
      </c>
      <c r="V303" s="32">
        <f t="shared" si="84"/>
        <v>999.99999999999761</v>
      </c>
      <c r="W303" s="100">
        <f>(cNES*L303+(cNES+cOSEX)*G303+(cNES+cEREX)*H303+(cNES+cHOEX)*I303+(cNES+cNES)*S303+(cNES+cOSEX)*N303+(cNES+cEREX)*O303+(cNES+cHOEX)*P303)/(1+cDR)^((cycle + 0.5)/('Life tables'!$I$2/2))</f>
        <v>95139.165008955883</v>
      </c>
      <c r="X303" s="107">
        <f>((L303+G303+H303+I303+N303+O303+P303+S303)/('Life tables'!$I$2/2))/(1+oDR)^(((cycle + 0.5)/('Life tables'!$I$2/2)))</f>
        <v>25.070843822135689</v>
      </c>
      <c r="Y303" s="31">
        <f>((uNES*L303+ uOCEX*G303+uEREX*H303+uHOEX*I303+uNES*S303+ uOCEX*N303+uEREX*O303+uHOEX*P303)/('Life tables'!$I$2/2))/(1+oDR)^(((cycle + 0.5)/('Life tables'!$I$2/2)))</f>
        <v>16.522988291347666</v>
      </c>
      <c r="Z303" s="100">
        <f t="shared" si="81"/>
        <v>184979.36605386174</v>
      </c>
      <c r="AA303" s="107">
        <f>((L303+G303+H303+I303+N303+O303+P303+S303)/('Life tables'!$I$2/2))</f>
        <v>29.713419414822276</v>
      </c>
      <c r="AB303" s="31">
        <f>((uNES*L303+ uOCEX*G303+uEREX*H303+uHOEX*I303+uNES*S303+ uOCEX*N303+uEREX*O303+uHOEX*P303)/('Life tables'!$I$2/2))</f>
        <v>19.582686748402725</v>
      </c>
    </row>
    <row r="304" spans="1:28" x14ac:dyDescent="0.25">
      <c r="A304" s="4">
        <v>298</v>
      </c>
      <c r="C304" s="105">
        <f>IF(male=0,VLOOKUP((($A$5:$A$1570/'Life tables'!$I$2)*2)+age,lifetable,13,1),IF(male=1,VLOOKUP((($A$5:$A$1570/'Life tables'!$I$2)*2)+age,lifetable,10,1),"error"))</f>
        <v>1.4551982218569126E-4</v>
      </c>
      <c r="F304" s="96">
        <f t="shared" si="69"/>
        <v>135.26686031625391</v>
      </c>
      <c r="G304" s="96">
        <f t="shared" si="70"/>
        <v>13.587839216708971</v>
      </c>
      <c r="H304" s="96">
        <f t="shared" si="71"/>
        <v>0.77601284298552742</v>
      </c>
      <c r="I304" s="96">
        <f t="shared" si="72"/>
        <v>0.31094100712550327</v>
      </c>
      <c r="J304" s="96">
        <f t="shared" si="73"/>
        <v>2.1819482738533465E-2</v>
      </c>
      <c r="K304" s="96">
        <f t="shared" si="74"/>
        <v>0.3249159945756615</v>
      </c>
      <c r="L304" s="96">
        <f t="shared" si="82"/>
        <v>120.24533177211971</v>
      </c>
      <c r="M304" s="96">
        <f t="shared" si="75"/>
        <v>639.40506828631419</v>
      </c>
      <c r="N304" s="96">
        <f t="shared" si="76"/>
        <v>61.576093428568917</v>
      </c>
      <c r="O304" s="96">
        <f t="shared" si="77"/>
        <v>1.4698149674596053</v>
      </c>
      <c r="P304" s="96">
        <f t="shared" si="78"/>
        <v>1.4698149674596053</v>
      </c>
      <c r="Q304" s="96">
        <f t="shared" si="79"/>
        <v>0.10243442843369027</v>
      </c>
      <c r="R304" s="96">
        <f t="shared" si="80"/>
        <v>0.11521750234923453</v>
      </c>
      <c r="S304" s="96">
        <f t="shared" si="68"/>
        <v>574.67169299204318</v>
      </c>
      <c r="T304" s="96">
        <f t="shared" si="83"/>
        <v>26.144370574641332</v>
      </c>
      <c r="U304" s="96">
        <f t="shared" si="83"/>
        <v>199.74808823088514</v>
      </c>
      <c r="V304" s="32">
        <f t="shared" si="84"/>
        <v>999.9999999999975</v>
      </c>
      <c r="W304" s="100">
        <f>(cNES*L304+(cNES+cOSEX)*G304+(cNES+cEREX)*H304+(cNES+cHOEX)*I304+(cNES+cNES)*S304+(cNES+cOSEX)*N304+(cNES+cEREX)*O304+(cNES+cHOEX)*P304)/(1+cDR)^((cycle + 0.5)/('Life tables'!$I$2/2))</f>
        <v>94857.669220769589</v>
      </c>
      <c r="X304" s="107">
        <f>((L304+G304+H304+I304+N304+O304+P304+S304)/('Life tables'!$I$2/2))/(1+oDR)^(((cycle + 0.5)/('Life tables'!$I$2/2)))</f>
        <v>25.038275771595064</v>
      </c>
      <c r="Y304" s="31">
        <f>((uNES*L304+ uOCEX*G304+uEREX*H304+uHOEX*I304+uNES*S304+ uOCEX*N304+uEREX*O304+uHOEX*P304)/('Life tables'!$I$2/2))/(1+oDR)^(((cycle + 0.5)/('Life tables'!$I$2/2)))</f>
        <v>16.501524299373454</v>
      </c>
      <c r="Z304" s="100">
        <f t="shared" si="81"/>
        <v>184844.71401489482</v>
      </c>
      <c r="AA304" s="107">
        <f>((L304+G304+H304+I304+N304+O304+P304+S304)/('Life tables'!$I$2/2))</f>
        <v>29.691771696413934</v>
      </c>
      <c r="AB304" s="31">
        <f>((uNES*L304+ uOCEX*G304+uEREX*H304+uHOEX*I304+uNES*S304+ uOCEX*N304+uEREX*O304+uHOEX*P304)/('Life tables'!$I$2/2))</f>
        <v>19.568419830876024</v>
      </c>
    </row>
    <row r="305" spans="1:28" x14ac:dyDescent="0.25">
      <c r="A305" s="4">
        <v>299</v>
      </c>
      <c r="C305" s="105">
        <f>IF(male=0,VLOOKUP((($A$5:$A$1570/'Life tables'!$I$2)*2)+age,lifetable,13,1),IF(male=1,VLOOKUP((($A$5:$A$1570/'Life tables'!$I$2)*2)+age,lifetable,10,1),"error"))</f>
        <v>1.4551982218569126E-4</v>
      </c>
      <c r="F305" s="96">
        <f t="shared" si="69"/>
        <v>135.16718334479768</v>
      </c>
      <c r="G305" s="96">
        <f t="shared" si="70"/>
        <v>13.577826456313785</v>
      </c>
      <c r="H305" s="96">
        <f t="shared" si="71"/>
        <v>0.77544100587909137</v>
      </c>
      <c r="I305" s="96">
        <f t="shared" si="72"/>
        <v>0.31071187740504286</v>
      </c>
      <c r="J305" s="96">
        <f t="shared" si="73"/>
        <v>2.1803404151708627E-2</v>
      </c>
      <c r="K305" s="96">
        <f t="shared" si="74"/>
        <v>0.32467656680864398</v>
      </c>
      <c r="L305" s="96">
        <f t="shared" si="82"/>
        <v>120.1567240342394</v>
      </c>
      <c r="M305" s="96">
        <f t="shared" si="75"/>
        <v>638.94035784967321</v>
      </c>
      <c r="N305" s="96">
        <f t="shared" si="76"/>
        <v>61.531340806665987</v>
      </c>
      <c r="O305" s="96">
        <f t="shared" si="77"/>
        <v>1.468746727013623</v>
      </c>
      <c r="P305" s="96">
        <f t="shared" si="78"/>
        <v>1.468746727013623</v>
      </c>
      <c r="Q305" s="96">
        <f t="shared" si="79"/>
        <v>0.10235998055968128</v>
      </c>
      <c r="R305" s="96">
        <f t="shared" si="80"/>
        <v>0.11513376392037145</v>
      </c>
      <c r="S305" s="96">
        <f t="shared" si="68"/>
        <v>574.25402984449988</v>
      </c>
      <c r="T305" s="96">
        <f t="shared" si="83"/>
        <v>26.268533959352723</v>
      </c>
      <c r="U305" s="96">
        <f t="shared" si="83"/>
        <v>200.18789856161416</v>
      </c>
      <c r="V305" s="32">
        <f t="shared" si="84"/>
        <v>999.99999999999716</v>
      </c>
      <c r="W305" s="100">
        <f>(cNES*L305+(cNES+cOSEX)*G305+(cNES+cEREX)*H305+(cNES+cHOEX)*I305+(cNES+cNES)*S305+(cNES+cOSEX)*N305+(cNES+cEREX)*O305+(cNES+cHOEX)*P305)/(1+cDR)^((cycle + 0.5)/('Life tables'!$I$2/2))</f>
        <v>94577.004705599844</v>
      </c>
      <c r="X305" s="107">
        <f>((L305+G305+H305+I305+N305+O305+P305+S305)/('Life tables'!$I$2/2))/(1+oDR)^(((cycle + 0.5)/('Life tables'!$I$2/2)))</f>
        <v>25.005750109359727</v>
      </c>
      <c r="Y305" s="31">
        <f>((uNES*L305+ uOCEX*G305+uEREX*H305+uHOEX*I305+uNES*S305+ uOCEX*N305+uEREX*O305+uHOEX*P305)/('Life tables'!$I$2/2))/(1+oDR)^(((cycle + 0.5)/('Life tables'!$I$2/2)))</f>
        <v>16.480088241910522</v>
      </c>
      <c r="Z305" s="100">
        <f t="shared" si="81"/>
        <v>184710.15684711689</v>
      </c>
      <c r="AA305" s="107">
        <f>((L305+G305+H305+I305+N305+O305+P305+S305)/('Life tables'!$I$2/2))</f>
        <v>29.670139845656088</v>
      </c>
      <c r="AB305" s="31">
        <f>((uNES*L305+ uOCEX*G305+uEREX*H305+uHOEX*I305+uNES*S305+ uOCEX*N305+uEREX*O305+uHOEX*P305)/('Life tables'!$I$2/2))</f>
        <v>19.55416336913709</v>
      </c>
    </row>
    <row r="306" spans="1:28" x14ac:dyDescent="0.25">
      <c r="A306" s="4">
        <v>300</v>
      </c>
      <c r="C306" s="105">
        <f>IF(male=0,VLOOKUP((($A$5:$A$1570/'Life tables'!$I$2)*2)+age,lifetable,13,1),IF(male=1,VLOOKUP((($A$5:$A$1570/'Life tables'!$I$2)*2)+age,lifetable,10,1),"error"))</f>
        <v>1.4551982218569126E-4</v>
      </c>
      <c r="F306" s="96">
        <f t="shared" si="69"/>
        <v>135.06761708402084</v>
      </c>
      <c r="G306" s="96">
        <f t="shared" si="70"/>
        <v>13.567824817038048</v>
      </c>
      <c r="H306" s="96">
        <f t="shared" si="71"/>
        <v>0.77486980390907279</v>
      </c>
      <c r="I306" s="96">
        <f t="shared" si="72"/>
        <v>0.31048300217773817</v>
      </c>
      <c r="J306" s="96">
        <f t="shared" si="73"/>
        <v>2.1787343423284228E-2</v>
      </c>
      <c r="K306" s="96">
        <f t="shared" si="74"/>
        <v>0.32443740497276752</v>
      </c>
      <c r="L306" s="96">
        <f t="shared" si="82"/>
        <v>120.06821471249992</v>
      </c>
      <c r="M306" s="96">
        <f t="shared" si="75"/>
        <v>638.47595039500948</v>
      </c>
      <c r="N306" s="96">
        <f t="shared" si="76"/>
        <v>61.486617362583914</v>
      </c>
      <c r="O306" s="96">
        <f t="shared" si="77"/>
        <v>1.4676791830392</v>
      </c>
      <c r="P306" s="96">
        <f t="shared" si="78"/>
        <v>1.4676791830392</v>
      </c>
      <c r="Q306" s="96">
        <f t="shared" si="79"/>
        <v>0.10228558122420786</v>
      </c>
      <c r="R306" s="96">
        <f t="shared" si="80"/>
        <v>0.11505008008730122</v>
      </c>
      <c r="S306" s="96">
        <f t="shared" si="68"/>
        <v>573.83663900503564</v>
      </c>
      <c r="T306" s="96">
        <f t="shared" si="83"/>
        <v>26.392606884000216</v>
      </c>
      <c r="U306" s="96">
        <f t="shared" si="83"/>
        <v>200.62738604667422</v>
      </c>
      <c r="V306" s="32">
        <f t="shared" si="84"/>
        <v>999.99999999999716</v>
      </c>
      <c r="W306" s="100">
        <f>(cNES*L306+(cNES+cOSEX)*G306+(cNES+cEREX)*H306+(cNES+cHOEX)*I306+(cNES+cNES)*S306+(cNES+cOSEX)*N306+(cNES+cEREX)*O306+(cNES+cHOEX)*P306)/(1+cDR)^((cycle + 0.5)/('Life tables'!$I$2/2))</f>
        <v>94297.169065895869</v>
      </c>
      <c r="X306" s="107">
        <f>((L306+G306+H306+I306+N306+O306+P306+S306)/('Life tables'!$I$2/2))/(1+oDR)^(((cycle + 0.5)/('Life tables'!$I$2/2)))</f>
        <v>24.973266777509764</v>
      </c>
      <c r="Y306" s="31">
        <f>((uNES*L306+ uOCEX*G306+uEREX*H306+uHOEX*I306+uNES*S306+ uOCEX*N306+uEREX*O306+uHOEX*P306)/('Life tables'!$I$2/2))/(1+oDR)^(((cycle + 0.5)/('Life tables'!$I$2/2)))</f>
        <v>16.45868008084042</v>
      </c>
      <c r="Z306" s="100">
        <f t="shared" si="81"/>
        <v>184575.69458875255</v>
      </c>
      <c r="AA306" s="107">
        <f>((L306+G306+H306+I306+N306+O306+P306+S306)/('Life tables'!$I$2/2))</f>
        <v>29.648523847707846</v>
      </c>
      <c r="AB306" s="31">
        <f>((uNES*L306+ uOCEX*G306+uEREX*H306+uHOEX*I306+uNES*S306+ uOCEX*N306+uEREX*O306+uHOEX*P306)/('Life tables'!$I$2/2))</f>
        <v>19.539917353465693</v>
      </c>
    </row>
    <row r="307" spans="1:28" x14ac:dyDescent="0.25">
      <c r="A307" s="4">
        <v>301</v>
      </c>
      <c r="C307" s="105">
        <f>IF(male=0,VLOOKUP((($A$5:$A$1570/'Life tables'!$I$2)*2)+age,lifetable,13,1),IF(male=1,VLOOKUP((($A$5:$A$1570/'Life tables'!$I$2)*2)+age,lifetable,10,1),"error"))</f>
        <v>1.4551982218569126E-4</v>
      </c>
      <c r="F307" s="96">
        <f t="shared" si="69"/>
        <v>134.96816018175485</v>
      </c>
      <c r="G307" s="96">
        <f t="shared" si="70"/>
        <v>13.557834163053602</v>
      </c>
      <c r="H307" s="96">
        <f t="shared" si="71"/>
        <v>0.77429922931821205</v>
      </c>
      <c r="I307" s="96">
        <f t="shared" si="72"/>
        <v>0.31025437833532871</v>
      </c>
      <c r="J307" s="96">
        <f t="shared" si="73"/>
        <v>2.1771300335146106E-2</v>
      </c>
      <c r="K307" s="96">
        <f t="shared" si="74"/>
        <v>0.3241985058200732</v>
      </c>
      <c r="L307" s="96">
        <f t="shared" si="82"/>
        <v>119.9798026048925</v>
      </c>
      <c r="M307" s="96">
        <f t="shared" si="75"/>
        <v>638.01184688756791</v>
      </c>
      <c r="N307" s="96">
        <f t="shared" si="76"/>
        <v>61.441923189277873</v>
      </c>
      <c r="O307" s="96">
        <f t="shared" si="77"/>
        <v>1.4666123377551668</v>
      </c>
      <c r="P307" s="96">
        <f t="shared" si="78"/>
        <v>1.4666123377551668</v>
      </c>
      <c r="Q307" s="96">
        <f t="shared" si="79"/>
        <v>0.10221123058190491</v>
      </c>
      <c r="R307" s="96">
        <f t="shared" si="80"/>
        <v>0.11496645102395606</v>
      </c>
      <c r="S307" s="96">
        <f t="shared" si="68"/>
        <v>573.41952134117389</v>
      </c>
      <c r="T307" s="96">
        <f t="shared" si="83"/>
        <v>26.516589414917267</v>
      </c>
      <c r="U307" s="96">
        <f t="shared" si="83"/>
        <v>201.06655100351824</v>
      </c>
      <c r="V307" s="32">
        <f t="shared" si="84"/>
        <v>999.99999999999727</v>
      </c>
      <c r="W307" s="100">
        <f>(cNES*L307+(cNES+cOSEX)*G307+(cNES+cEREX)*H307+(cNES+cHOEX)*I307+(cNES+cNES)*S307+(cNES+cOSEX)*N307+(cNES+cEREX)*O307+(cNES+cHOEX)*P307)/(1+cDR)^((cycle + 0.5)/('Life tables'!$I$2/2))</f>
        <v>94018.159908983449</v>
      </c>
      <c r="X307" s="107">
        <f>((L307+G307+H307+I307+N307+O307+P307+S307)/('Life tables'!$I$2/2))/(1+oDR)^(((cycle + 0.5)/('Life tables'!$I$2/2)))</f>
        <v>24.9408257182975</v>
      </c>
      <c r="Y307" s="31">
        <f>((uNES*L307+ uOCEX*G307+uEREX*H307+uHOEX*I307+uNES*S307+ uOCEX*N307+uEREX*O307+uHOEX*P307)/('Life tables'!$I$2/2))/(1+oDR)^(((cycle + 0.5)/('Life tables'!$I$2/2)))</f>
        <v>16.437299778156415</v>
      </c>
      <c r="Z307" s="100">
        <f t="shared" si="81"/>
        <v>184441.32727441646</v>
      </c>
      <c r="AA307" s="107">
        <f>((L307+G307+H307+I307+N307+O307+P307+S307)/('Life tables'!$I$2/2))</f>
        <v>29.626923687848656</v>
      </c>
      <c r="AB307" s="31">
        <f>((uNES*L307+ uOCEX*G307+uEREX*H307+uHOEX*I307+uNES*S307+ uOCEX*N307+uEREX*O307+uHOEX*P307)/('Life tables'!$I$2/2))</f>
        <v>19.52568177421891</v>
      </c>
    </row>
    <row r="308" spans="1:28" x14ac:dyDescent="0.25">
      <c r="A308" s="4">
        <v>302</v>
      </c>
      <c r="C308" s="105">
        <f>IF(male=0,VLOOKUP((($A$5:$A$1570/'Life tables'!$I$2)*2)+age,lifetable,13,1),IF(male=1,VLOOKUP((($A$5:$A$1570/'Life tables'!$I$2)*2)+age,lifetable,10,1),"error"))</f>
        <v>1.4551982218569126E-4</v>
      </c>
      <c r="F308" s="96">
        <f t="shared" si="69"/>
        <v>134.86881132925001</v>
      </c>
      <c r="G308" s="96">
        <f t="shared" si="70"/>
        <v>13.547854362893798</v>
      </c>
      <c r="H308" s="96">
        <f t="shared" si="71"/>
        <v>0.77372927459833918</v>
      </c>
      <c r="I308" s="96">
        <f t="shared" si="72"/>
        <v>0.31002600286936166</v>
      </c>
      <c r="J308" s="96">
        <f t="shared" si="73"/>
        <v>2.1755274676183853E-2</v>
      </c>
      <c r="K308" s="96">
        <f t="shared" si="74"/>
        <v>0.32395986620689604</v>
      </c>
      <c r="L308" s="96">
        <f t="shared" si="82"/>
        <v>119.89148654800543</v>
      </c>
      <c r="M308" s="96">
        <f t="shared" si="75"/>
        <v>637.54804825231167</v>
      </c>
      <c r="N308" s="96">
        <f t="shared" si="76"/>
        <v>61.397258375823824</v>
      </c>
      <c r="O308" s="96">
        <f t="shared" si="77"/>
        <v>1.4655461932877574</v>
      </c>
      <c r="P308" s="96">
        <f t="shared" si="78"/>
        <v>1.4655461932877574</v>
      </c>
      <c r="Q308" s="96">
        <f t="shared" si="79"/>
        <v>0.10213692878095403</v>
      </c>
      <c r="R308" s="96">
        <f t="shared" si="80"/>
        <v>0.11488287689700954</v>
      </c>
      <c r="S308" s="96">
        <f t="shared" si="68"/>
        <v>573.00267768423441</v>
      </c>
      <c r="T308" s="96">
        <f t="shared" si="83"/>
        <v>26.640481618374405</v>
      </c>
      <c r="U308" s="96">
        <f t="shared" si="83"/>
        <v>201.50539374662216</v>
      </c>
      <c r="V308" s="32">
        <f t="shared" si="84"/>
        <v>999.99999999999739</v>
      </c>
      <c r="W308" s="100">
        <f>(cNES*L308+(cNES+cOSEX)*G308+(cNES+cEREX)*H308+(cNES+cHOEX)*I308+(cNES+cNES)*S308+(cNES+cOSEX)*N308+(cNES+cEREX)*O308+(cNES+cHOEX)*P308)/(1+cDR)^((cycle + 0.5)/('Life tables'!$I$2/2))</f>
        <v>93739.974847129648</v>
      </c>
      <c r="X308" s="107">
        <f>((L308+G308+H308+I308+N308+O308+P308+S308)/('Life tables'!$I$2/2))/(1+oDR)^(((cycle + 0.5)/('Life tables'!$I$2/2)))</f>
        <v>24.908426874143988</v>
      </c>
      <c r="Y308" s="31">
        <f>((uNES*L308+ uOCEX*G308+uEREX*H308+uHOEX*I308+uNES*S308+ uOCEX*N308+uEREX*O308+uHOEX*P308)/('Life tables'!$I$2/2))/(1+oDR)^(((cycle + 0.5)/('Life tables'!$I$2/2)))</f>
        <v>16.4159472959612</v>
      </c>
      <c r="Z308" s="100">
        <f t="shared" si="81"/>
        <v>184307.05493523576</v>
      </c>
      <c r="AA308" s="107">
        <f>((L308+G308+H308+I308+N308+O308+P308+S308)/('Life tables'!$I$2/2))</f>
        <v>29.605339351474537</v>
      </c>
      <c r="AB308" s="31">
        <f>((uNES*L308+ uOCEX*G308+uEREX*H308+uHOEX*I308+uNES*S308+ uOCEX*N308+uEREX*O308+uHOEX*P308)/('Life tables'!$I$2/2))</f>
        <v>19.511456621828678</v>
      </c>
    </row>
    <row r="309" spans="1:28" x14ac:dyDescent="0.25">
      <c r="A309" s="4">
        <v>303</v>
      </c>
      <c r="C309" s="105">
        <f>IF(male=0,VLOOKUP((($A$5:$A$1570/'Life tables'!$I$2)*2)+age,lifetable,13,1),IF(male=1,VLOOKUP((($A$5:$A$1570/'Life tables'!$I$2)*2)+age,lifetable,10,1),"error"))</f>
        <v>1.4551982218569126E-4</v>
      </c>
      <c r="F309" s="96">
        <f t="shared" si="69"/>
        <v>134.76956925972766</v>
      </c>
      <c r="G309" s="96">
        <f t="shared" si="70"/>
        <v>13.53788528930807</v>
      </c>
      <c r="H309" s="96">
        <f t="shared" si="71"/>
        <v>0.77315993248206805</v>
      </c>
      <c r="I309" s="96">
        <f t="shared" si="72"/>
        <v>0.30979787286786425</v>
      </c>
      <c r="J309" s="96">
        <f t="shared" si="73"/>
        <v>2.1739266242057298E-2</v>
      </c>
      <c r="K309" s="96">
        <f t="shared" si="74"/>
        <v>0.32372148309038684</v>
      </c>
      <c r="L309" s="96">
        <f t="shared" si="82"/>
        <v>119.80326541573721</v>
      </c>
      <c r="M309" s="96">
        <f t="shared" si="75"/>
        <v>637.084555375273</v>
      </c>
      <c r="N309" s="96">
        <f t="shared" si="76"/>
        <v>61.352623007548594</v>
      </c>
      <c r="O309" s="96">
        <f t="shared" si="77"/>
        <v>1.4644807516737142</v>
      </c>
      <c r="P309" s="96">
        <f t="shared" si="78"/>
        <v>1.4644807516737142</v>
      </c>
      <c r="Q309" s="96">
        <f t="shared" si="79"/>
        <v>0.10206267596329999</v>
      </c>
      <c r="R309" s="96">
        <f t="shared" si="80"/>
        <v>0.11479935786612011</v>
      </c>
      <c r="S309" s="96">
        <f t="shared" si="68"/>
        <v>572.58610883054757</v>
      </c>
      <c r="T309" s="96">
        <f t="shared" si="83"/>
        <v>26.764283560579763</v>
      </c>
      <c r="U309" s="96">
        <f t="shared" si="83"/>
        <v>201.94391458757866</v>
      </c>
      <c r="V309" s="32">
        <f t="shared" si="84"/>
        <v>999.99999999999727</v>
      </c>
      <c r="W309" s="100">
        <f>(cNES*L309+(cNES+cOSEX)*G309+(cNES+cEREX)*H309+(cNES+cHOEX)*I309+(cNES+cNES)*S309+(cNES+cOSEX)*N309+(cNES+cEREX)*O309+(cNES+cHOEX)*P309)/(1+cDR)^((cycle + 0.5)/('Life tables'!$I$2/2))</f>
        <v>93462.611497603953</v>
      </c>
      <c r="X309" s="107">
        <f>((L309+G309+H309+I309+N309+O309+P309+S309)/('Life tables'!$I$2/2))/(1+oDR)^(((cycle + 0.5)/('Life tables'!$I$2/2)))</f>
        <v>24.87607018763563</v>
      </c>
      <c r="Y309" s="31">
        <f>((uNES*L309+ uOCEX*G309+uEREX*H309+uHOEX*I309+uNES*S309+ uOCEX*N309+uEREX*O309+uHOEX*P309)/('Life tables'!$I$2/2))/(1+oDR)^(((cycle + 0.5)/('Life tables'!$I$2/2)))</f>
        <v>16.394622596464743</v>
      </c>
      <c r="Z309" s="100">
        <f t="shared" si="81"/>
        <v>184172.87759896787</v>
      </c>
      <c r="AA309" s="107">
        <f>((L309+G309+H309+I309+N309+O309+P309+S309)/('Life tables'!$I$2/2))</f>
        <v>29.583770824094511</v>
      </c>
      <c r="AB309" s="31">
        <f>((uNES*L309+ uOCEX*G309+uEREX*H309+uHOEX*I309+uNES*S309+ uOCEX*N309+uEREX*O309+uHOEX*P309)/('Life tables'!$I$2/2))</f>
        <v>19.497241886799522</v>
      </c>
    </row>
    <row r="310" spans="1:28" x14ac:dyDescent="0.25">
      <c r="A310" s="4">
        <v>304</v>
      </c>
      <c r="C310" s="105">
        <f>IF(male=0,VLOOKUP((($A$5:$A$1570/'Life tables'!$I$2)*2)+age,lifetable,13,1),IF(male=1,VLOOKUP((($A$5:$A$1570/'Life tables'!$I$2)*2)+age,lifetable,10,1),"error"))</f>
        <v>1.4551982218569126E-4</v>
      </c>
      <c r="F310" s="96">
        <f t="shared" si="69"/>
        <v>134.67043274698077</v>
      </c>
      <c r="G310" s="96">
        <f t="shared" si="70"/>
        <v>13.527926819121355</v>
      </c>
      <c r="H310" s="96">
        <f t="shared" si="71"/>
        <v>0.77259119593476799</v>
      </c>
      <c r="I310" s="96">
        <f t="shared" si="72"/>
        <v>0.30956998551212644</v>
      </c>
      <c r="J310" s="96">
        <f t="shared" si="73"/>
        <v>2.1723274834970729E-2</v>
      </c>
      <c r="K310" s="96">
        <f t="shared" si="74"/>
        <v>0.32348335352515106</v>
      </c>
      <c r="L310" s="96">
        <f t="shared" si="82"/>
        <v>119.71513811805239</v>
      </c>
      <c r="M310" s="96">
        <f t="shared" si="75"/>
        <v>636.62136910485799</v>
      </c>
      <c r="N310" s="96">
        <f t="shared" si="76"/>
        <v>61.308017166155523</v>
      </c>
      <c r="O310" s="96">
        <f t="shared" si="77"/>
        <v>1.4634160148632878</v>
      </c>
      <c r="P310" s="96">
        <f t="shared" si="78"/>
        <v>1.4634160148632878</v>
      </c>
      <c r="Q310" s="96">
        <f t="shared" si="79"/>
        <v>0.10198847226485971</v>
      </c>
      <c r="R310" s="96">
        <f t="shared" si="80"/>
        <v>0.11471589408416621</v>
      </c>
      <c r="S310" s="96">
        <f t="shared" si="68"/>
        <v>572.16981554262691</v>
      </c>
      <c r="T310" s="96">
        <f t="shared" si="83"/>
        <v>26.887995307679592</v>
      </c>
      <c r="U310" s="96">
        <f t="shared" si="83"/>
        <v>202.38211383518797</v>
      </c>
      <c r="V310" s="32">
        <f t="shared" si="84"/>
        <v>999.99999999999727</v>
      </c>
      <c r="W310" s="100">
        <f>(cNES*L310+(cNES+cOSEX)*G310+(cNES+cEREX)*H310+(cNES+cHOEX)*I310+(cNES+cNES)*S310+(cNES+cOSEX)*N310+(cNES+cEREX)*O310+(cNES+cHOEX)*P310)/(1+cDR)^((cycle + 0.5)/('Life tables'!$I$2/2))</f>
        <v>93186.067482736922</v>
      </c>
      <c r="X310" s="107">
        <f>((L310+G310+H310+I310+N310+O310+P310+S310)/('Life tables'!$I$2/2))/(1+oDR)^(((cycle + 0.5)/('Life tables'!$I$2/2)))</f>
        <v>24.843755601520915</v>
      </c>
      <c r="Y310" s="31">
        <f>((uNES*L310+ uOCEX*G310+uEREX*H310+uHOEX*I310+uNES*S310+ uOCEX*N310+uEREX*O310+uHOEX*P310)/('Life tables'!$I$2/2))/(1+oDR)^(((cycle + 0.5)/('Life tables'!$I$2/2)))</f>
        <v>16.373325641982174</v>
      </c>
      <c r="Z310" s="100">
        <f t="shared" si="81"/>
        <v>184038.79529011485</v>
      </c>
      <c r="AA310" s="107">
        <f>((L310+G310+H310+I310+N310+O310+P310+S310)/('Life tables'!$I$2/2))</f>
        <v>29.562218091327093</v>
      </c>
      <c r="AB310" s="31">
        <f>((uNES*L310+ uOCEX*G310+uEREX*H310+uHOEX*I310+uNES*S310+ uOCEX*N310+uEREX*O310+uHOEX*P310)/('Life tables'!$I$2/2))</f>
        <v>19.483037559706279</v>
      </c>
    </row>
    <row r="311" spans="1:28" x14ac:dyDescent="0.25">
      <c r="A311" s="4">
        <v>305</v>
      </c>
      <c r="C311" s="105">
        <f>IF(male=0,VLOOKUP((($A$5:$A$1570/'Life tables'!$I$2)*2)+age,lifetable,13,1),IF(male=1,VLOOKUP((($A$5:$A$1570/'Life tables'!$I$2)*2)+age,lifetable,10,1),"error"))</f>
        <v>1.4551982218569126E-4</v>
      </c>
      <c r="F311" s="96">
        <f t="shared" si="69"/>
        <v>134.57140060402116</v>
      </c>
      <c r="G311" s="96">
        <f t="shared" si="70"/>
        <v>13.517978833098207</v>
      </c>
      <c r="H311" s="96">
        <f t="shared" si="71"/>
        <v>0.77202305814680316</v>
      </c>
      <c r="I311" s="96">
        <f t="shared" si="72"/>
        <v>0.30934233807359152</v>
      </c>
      <c r="J311" s="96">
        <f t="shared" si="73"/>
        <v>2.1707300263454726E-2</v>
      </c>
      <c r="K311" s="96">
        <f t="shared" si="74"/>
        <v>0.32324547465999925</v>
      </c>
      <c r="L311" s="96">
        <f t="shared" si="82"/>
        <v>119.6271035997791</v>
      </c>
      <c r="M311" s="96">
        <f t="shared" si="75"/>
        <v>636.15849025310854</v>
      </c>
      <c r="N311" s="96">
        <f t="shared" si="76"/>
        <v>61.263440929846006</v>
      </c>
      <c r="O311" s="96">
        <f t="shared" si="77"/>
        <v>1.4623519847231368</v>
      </c>
      <c r="P311" s="96">
        <f t="shared" si="78"/>
        <v>1.4623519847231368</v>
      </c>
      <c r="Q311" s="96">
        <f t="shared" si="79"/>
        <v>0.10191431781572455</v>
      </c>
      <c r="R311" s="96">
        <f t="shared" si="80"/>
        <v>0.11463248569747359</v>
      </c>
      <c r="S311" s="96">
        <f t="shared" si="68"/>
        <v>571.75379855030303</v>
      </c>
      <c r="T311" s="96">
        <f t="shared" si="83"/>
        <v>27.011616925758773</v>
      </c>
      <c r="U311" s="96">
        <f t="shared" si="83"/>
        <v>202.81999179554543</v>
      </c>
      <c r="V311" s="32">
        <f t="shared" si="84"/>
        <v>999.99999999999716</v>
      </c>
      <c r="W311" s="100">
        <f>(cNES*L311+(cNES+cOSEX)*G311+(cNES+cEREX)*H311+(cNES+cHOEX)*I311+(cNES+cNES)*S311+(cNES+cOSEX)*N311+(cNES+cEREX)*O311+(cNES+cHOEX)*P311)/(1+cDR)^((cycle + 0.5)/('Life tables'!$I$2/2))</f>
        <v>92910.340429975913</v>
      </c>
      <c r="X311" s="107">
        <f>((L311+G311+H311+I311+N311+O311+P311+S311)/('Life tables'!$I$2/2))/(1+oDR)^(((cycle + 0.5)/('Life tables'!$I$2/2)))</f>
        <v>24.811483058707175</v>
      </c>
      <c r="Y311" s="31">
        <f>((uNES*L311+ uOCEX*G311+uEREX*H311+uHOEX*I311+uNES*S311+ uOCEX*N311+uEREX*O311+uHOEX*P311)/('Life tables'!$I$2/2))/(1+oDR)^(((cycle + 0.5)/('Life tables'!$I$2/2)))</f>
        <v>16.352056394931747</v>
      </c>
      <c r="Z311" s="100">
        <f t="shared" si="81"/>
        <v>183904.80803003375</v>
      </c>
      <c r="AA311" s="107">
        <f>((L311+G311+H311+I311+N311+O311+P311+S311)/('Life tables'!$I$2/2))</f>
        <v>29.540681138896879</v>
      </c>
      <c r="AB311" s="31">
        <f>((uNES*L311+ uOCEX*G311+uEREX*H311+uHOEX*I311+uNES*S311+ uOCEX*N311+uEREX*O311+uHOEX*P311)/('Life tables'!$I$2/2))</f>
        <v>19.468843631191959</v>
      </c>
    </row>
    <row r="312" spans="1:28" x14ac:dyDescent="0.25">
      <c r="A312" s="4">
        <v>306</v>
      </c>
      <c r="C312" s="105">
        <f>IF(male=0,VLOOKUP((($A$5:$A$1570/'Life tables'!$I$2)*2)+age,lifetable,13,1),IF(male=1,VLOOKUP((($A$5:$A$1570/'Life tables'!$I$2)*2)+age,lifetable,10,1),"error"))</f>
        <v>1.4551982218569126E-4</v>
      </c>
      <c r="F312" s="96">
        <f t="shared" si="69"/>
        <v>134.47247168177196</v>
      </c>
      <c r="G312" s="96">
        <f t="shared" si="70"/>
        <v>13.508041215811447</v>
      </c>
      <c r="H312" s="96">
        <f t="shared" si="71"/>
        <v>0.77145551252603095</v>
      </c>
      <c r="I312" s="96">
        <f t="shared" si="72"/>
        <v>0.30911492791085038</v>
      </c>
      <c r="J312" s="96">
        <f t="shared" si="73"/>
        <v>2.169134234215522E-2</v>
      </c>
      <c r="K312" s="96">
        <f t="shared" si="74"/>
        <v>0.32300784373480629</v>
      </c>
      <c r="L312" s="96">
        <f t="shared" si="82"/>
        <v>119.53916083944668</v>
      </c>
      <c r="M312" s="96">
        <f t="shared" si="75"/>
        <v>635.69591959692093</v>
      </c>
      <c r="N312" s="96">
        <f t="shared" si="76"/>
        <v>61.218894373436839</v>
      </c>
      <c r="O312" s="96">
        <f t="shared" si="77"/>
        <v>1.4612886630391309</v>
      </c>
      <c r="P312" s="96">
        <f t="shared" si="78"/>
        <v>1.4612886630391309</v>
      </c>
      <c r="Q312" s="96">
        <f t="shared" si="79"/>
        <v>0.10184021274035542</v>
      </c>
      <c r="R312" s="96">
        <f t="shared" si="80"/>
        <v>0.11454913284603493</v>
      </c>
      <c r="S312" s="96">
        <f t="shared" si="68"/>
        <v>571.33805855181947</v>
      </c>
      <c r="T312" s="96">
        <f t="shared" si="83"/>
        <v>27.135148480841284</v>
      </c>
      <c r="U312" s="96">
        <f t="shared" si="83"/>
        <v>203.25754877212628</v>
      </c>
      <c r="V312" s="32">
        <f t="shared" si="84"/>
        <v>999.99999999999716</v>
      </c>
      <c r="W312" s="100">
        <f>(cNES*L312+(cNES+cOSEX)*G312+(cNES+cEREX)*H312+(cNES+cHOEX)*I312+(cNES+cNES)*S312+(cNES+cOSEX)*N312+(cNES+cEREX)*O312+(cNES+cHOEX)*P312)/(1+cDR)^((cycle + 0.5)/('Life tables'!$I$2/2))</f>
        <v>92635.427971938028</v>
      </c>
      <c r="X312" s="107">
        <f>((L312+G312+H312+I312+N312+O312+P312+S312)/('Life tables'!$I$2/2))/(1+oDR)^(((cycle + 0.5)/('Life tables'!$I$2/2)))</f>
        <v>24.779252502257567</v>
      </c>
      <c r="Y312" s="31">
        <f>((uNES*L312+ uOCEX*G312+uEREX*H312+uHOEX*I312+uNES*S312+ uOCEX*N312+uEREX*O312+uHOEX*P312)/('Life tables'!$I$2/2))/(1+oDR)^(((cycle + 0.5)/('Life tables'!$I$2/2)))</f>
        <v>16.330814817832845</v>
      </c>
      <c r="Z312" s="100">
        <f t="shared" si="81"/>
        <v>183770.91583704299</v>
      </c>
      <c r="AA312" s="107">
        <f>((L312+G312+H312+I312+N312+O312+P312+S312)/('Life tables'!$I$2/2))</f>
        <v>29.519159952631313</v>
      </c>
      <c r="AB312" s="31">
        <f>((uNES*L312+ uOCEX*G312+uEREX*H312+uHOEX*I312+uNES*S312+ uOCEX*N312+uEREX*O312+uHOEX*P312)/('Life tables'!$I$2/2))</f>
        <v>19.454660091965611</v>
      </c>
    </row>
    <row r="313" spans="1:28" x14ac:dyDescent="0.25">
      <c r="A313" s="4">
        <v>307</v>
      </c>
      <c r="C313" s="105">
        <f>IF(male=0,VLOOKUP((($A$5:$A$1570/'Life tables'!$I$2)*2)+age,lifetable,13,1),IF(male=1,VLOOKUP((($A$5:$A$1570/'Life tables'!$I$2)*2)+age,lifetable,10,1),"error"))</f>
        <v>1.4551982218569126E-4</v>
      </c>
      <c r="F313" s="96">
        <f t="shared" si="69"/>
        <v>134.3736448678037</v>
      </c>
      <c r="G313" s="96">
        <f t="shared" si="70"/>
        <v>13.498113855515209</v>
      </c>
      <c r="H313" s="96">
        <f t="shared" si="71"/>
        <v>0.77088855269055157</v>
      </c>
      <c r="I313" s="96">
        <f t="shared" si="72"/>
        <v>0.30888775246673605</v>
      </c>
      <c r="J313" s="96">
        <f t="shared" si="73"/>
        <v>2.1675400891629618E-2</v>
      </c>
      <c r="K313" s="96">
        <f t="shared" si="74"/>
        <v>0.32277045807747556</v>
      </c>
      <c r="L313" s="96">
        <f t="shared" si="82"/>
        <v>119.4513088481621</v>
      </c>
      <c r="M313" s="96">
        <f t="shared" si="75"/>
        <v>635.2336578792258</v>
      </c>
      <c r="N313" s="96">
        <f t="shared" si="76"/>
        <v>61.174377568473858</v>
      </c>
      <c r="O313" s="96">
        <f t="shared" si="77"/>
        <v>1.4602260515190613</v>
      </c>
      <c r="P313" s="96">
        <f t="shared" si="78"/>
        <v>1.4602260515190613</v>
      </c>
      <c r="Q313" s="96">
        <f t="shared" si="79"/>
        <v>0.10176615715777176</v>
      </c>
      <c r="R313" s="96">
        <f t="shared" si="80"/>
        <v>0.11446583566372256</v>
      </c>
      <c r="S313" s="96">
        <f t="shared" si="68"/>
        <v>570.92259621489234</v>
      </c>
      <c r="T313" s="96">
        <f t="shared" si="83"/>
        <v>27.258590038890684</v>
      </c>
      <c r="U313" s="96">
        <f t="shared" si="83"/>
        <v>203.69478506586748</v>
      </c>
      <c r="V313" s="32">
        <f t="shared" si="84"/>
        <v>999.99999999999704</v>
      </c>
      <c r="W313" s="100">
        <f>(cNES*L313+(cNES+cOSEX)*G313+(cNES+cEREX)*H313+(cNES+cHOEX)*I313+(cNES+cNES)*S313+(cNES+cOSEX)*N313+(cNES+cEREX)*O313+(cNES+cHOEX)*P313)/(1+cDR)^((cycle + 0.5)/('Life tables'!$I$2/2))</f>
        <v>92361.327746460782</v>
      </c>
      <c r="X313" s="107">
        <f>((L313+G313+H313+I313+N313+O313+P313+S313)/('Life tables'!$I$2/2))/(1+oDR)^(((cycle + 0.5)/('Life tables'!$I$2/2)))</f>
        <v>24.747063875388072</v>
      </c>
      <c r="Y313" s="31">
        <f>((uNES*L313+ uOCEX*G313+uEREX*H313+uHOEX*I313+uNES*S313+ uOCEX*N313+uEREX*O313+uHOEX*P313)/('Life tables'!$I$2/2))/(1+oDR)^(((cycle + 0.5)/('Life tables'!$I$2/2)))</f>
        <v>16.30960087330411</v>
      </c>
      <c r="Z313" s="100">
        <f t="shared" si="81"/>
        <v>183637.11872652592</v>
      </c>
      <c r="AA313" s="107">
        <f>((L313+G313+H313+I313+N313+O313+P313+S313)/('Life tables'!$I$2/2))</f>
        <v>29.497654518457505</v>
      </c>
      <c r="AB313" s="31">
        <f>((uNES*L313+ uOCEX*G313+uEREX*H313+uHOEX*I313+uNES*S313+ uOCEX*N313+uEREX*O313+uHOEX*P313)/('Life tables'!$I$2/2))</f>
        <v>19.440486932800351</v>
      </c>
    </row>
    <row r="314" spans="1:28" x14ac:dyDescent="0.25">
      <c r="A314" s="4">
        <v>308</v>
      </c>
      <c r="C314" s="105">
        <f>IF(male=0,VLOOKUP((($A$5:$A$1570/'Life tables'!$I$2)*2)+age,lifetable,13,1),IF(male=1,VLOOKUP((($A$5:$A$1570/'Life tables'!$I$2)*2)+age,lifetable,10,1),"error"))</f>
        <v>1.4551982218569126E-4</v>
      </c>
      <c r="F314" s="96">
        <f t="shared" si="69"/>
        <v>134.27491908511249</v>
      </c>
      <c r="G314" s="96">
        <f t="shared" si="70"/>
        <v>13.488196644022198</v>
      </c>
      <c r="H314" s="96">
        <f t="shared" si="71"/>
        <v>0.77032217246169832</v>
      </c>
      <c r="I314" s="96">
        <f t="shared" si="72"/>
        <v>0.3086608092655152</v>
      </c>
      <c r="J314" s="96">
        <f t="shared" si="73"/>
        <v>2.165947573814973E-2</v>
      </c>
      <c r="K314" s="96">
        <f t="shared" si="74"/>
        <v>0.32253331510100386</v>
      </c>
      <c r="L314" s="96">
        <f t="shared" si="82"/>
        <v>119.36354666852392</v>
      </c>
      <c r="M314" s="96">
        <f t="shared" si="75"/>
        <v>634.77170581012638</v>
      </c>
      <c r="N314" s="96">
        <f t="shared" si="76"/>
        <v>61.129890583341528</v>
      </c>
      <c r="O314" s="96">
        <f t="shared" si="77"/>
        <v>1.4591641517952587</v>
      </c>
      <c r="P314" s="96">
        <f t="shared" si="78"/>
        <v>1.4591641517952587</v>
      </c>
      <c r="Q314" s="96">
        <f t="shared" si="79"/>
        <v>0.10169215118173409</v>
      </c>
      <c r="R314" s="96">
        <f t="shared" si="80"/>
        <v>0.1143825942784934</v>
      </c>
      <c r="S314" s="96">
        <f t="shared" si="68"/>
        <v>570.50741217773407</v>
      </c>
      <c r="T314" s="96">
        <f t="shared" si="83"/>
        <v>27.381941665810569</v>
      </c>
      <c r="U314" s="96">
        <f t="shared" si="83"/>
        <v>204.13170097524699</v>
      </c>
      <c r="V314" s="32">
        <f t="shared" si="84"/>
        <v>999.99999999999704</v>
      </c>
      <c r="W314" s="100">
        <f>(cNES*L314+(cNES+cOSEX)*G314+(cNES+cEREX)*H314+(cNES+cHOEX)*I314+(cNES+cNES)*S314+(cNES+cOSEX)*N314+(cNES+cEREX)*O314+(cNES+cHOEX)*P314)/(1+cDR)^((cycle + 0.5)/('Life tables'!$I$2/2))</f>
        <v>92088.037396649903</v>
      </c>
      <c r="X314" s="107">
        <f>((L314+G314+H314+I314+N314+O314+P314+S314)/('Life tables'!$I$2/2))/(1+oDR)^(((cycle + 0.5)/('Life tables'!$I$2/2)))</f>
        <v>24.714917121464641</v>
      </c>
      <c r="Y314" s="31">
        <f>((uNES*L314+ uOCEX*G314+uEREX*H314+uHOEX*I314+uNES*S314+ uOCEX*N314+uEREX*O314+uHOEX*P314)/('Life tables'!$I$2/2))/(1+oDR)^(((cycle + 0.5)/('Life tables'!$I$2/2)))</f>
        <v>16.288414524061579</v>
      </c>
      <c r="Z314" s="100">
        <f t="shared" si="81"/>
        <v>183503.41671103003</v>
      </c>
      <c r="AA314" s="107">
        <f>((L314+G314+H314+I314+N314+O314+P314+S314)/('Life tables'!$I$2/2))</f>
        <v>29.476164822399195</v>
      </c>
      <c r="AB314" s="31">
        <f>((uNES*L314+ uOCEX*G314+uEREX*H314+uHOEX*I314+uNES*S314+ uOCEX*N314+uEREX*O314+uHOEX*P314)/('Life tables'!$I$2/2))</f>
        <v>19.42632414453136</v>
      </c>
    </row>
    <row r="315" spans="1:28" x14ac:dyDescent="0.25">
      <c r="A315" s="4">
        <v>309</v>
      </c>
      <c r="C315" s="105">
        <f>IF(male=0,VLOOKUP((($A$5:$A$1570/'Life tables'!$I$2)*2)+age,lifetable,13,1),IF(male=1,VLOOKUP((($A$5:$A$1570/'Life tables'!$I$2)*2)+age,lifetable,10,1),"error"))</f>
        <v>1.4551982218569126E-4</v>
      </c>
      <c r="F315" s="96">
        <f t="shared" si="69"/>
        <v>134.1762932909389</v>
      </c>
      <c r="G315" s="96">
        <f t="shared" si="70"/>
        <v>13.478289476585045</v>
      </c>
      <c r="H315" s="96">
        <f t="shared" si="71"/>
        <v>0.76975636585726159</v>
      </c>
      <c r="I315" s="96">
        <f t="shared" si="72"/>
        <v>0.30843409591017312</v>
      </c>
      <c r="J315" s="96">
        <f t="shared" si="73"/>
        <v>2.1643566713511225E-2</v>
      </c>
      <c r="K315" s="96">
        <f t="shared" si="74"/>
        <v>0.3222964123006446</v>
      </c>
      <c r="L315" s="96">
        <f t="shared" si="82"/>
        <v>119.27587337357227</v>
      </c>
      <c r="M315" s="96">
        <f t="shared" si="75"/>
        <v>634.31006406800054</v>
      </c>
      <c r="N315" s="96">
        <f t="shared" si="76"/>
        <v>61.085433483369123</v>
      </c>
      <c r="O315" s="96">
        <f t="shared" si="77"/>
        <v>1.4581029654271256</v>
      </c>
      <c r="P315" s="96">
        <f t="shared" si="78"/>
        <v>1.4581029654271256</v>
      </c>
      <c r="Q315" s="96">
        <f t="shared" si="79"/>
        <v>0.10161819492092038</v>
      </c>
      <c r="R315" s="96">
        <f t="shared" si="80"/>
        <v>0.11429940881258767</v>
      </c>
      <c r="S315" s="96">
        <f t="shared" si="68"/>
        <v>570.09250705004365</v>
      </c>
      <c r="T315" s="96">
        <f t="shared" si="83"/>
        <v>27.505203427445</v>
      </c>
      <c r="U315" s="96">
        <f t="shared" si="83"/>
        <v>204.56829679636022</v>
      </c>
      <c r="V315" s="32">
        <f t="shared" si="84"/>
        <v>999.99999999999704</v>
      </c>
      <c r="W315" s="100">
        <f>(cNES*L315+(cNES+cOSEX)*G315+(cNES+cEREX)*H315+(cNES+cHOEX)*I315+(cNES+cNES)*S315+(cNES+cOSEX)*N315+(cNES+cEREX)*O315+(cNES+cHOEX)*P315)/(1+cDR)^((cycle + 0.5)/('Life tables'!$I$2/2))</f>
        <v>91815.554570925044</v>
      </c>
      <c r="X315" s="107">
        <f>((L315+G315+H315+I315+N315+O315+P315+S315)/('Life tables'!$I$2/2))/(1+oDR)^(((cycle + 0.5)/('Life tables'!$I$2/2)))</f>
        <v>24.682812184000397</v>
      </c>
      <c r="Y315" s="31">
        <f>((uNES*L315+ uOCEX*G315+uEREX*H315+uHOEX*I315+uNES*S315+ uOCEX*N315+uEREX*O315+uHOEX*P315)/('Life tables'!$I$2/2))/(1+oDR)^(((cycle + 0.5)/('Life tables'!$I$2/2)))</f>
        <v>16.267255732916901</v>
      </c>
      <c r="Z315" s="100">
        <f t="shared" si="81"/>
        <v>183369.80980036347</v>
      </c>
      <c r="AA315" s="107">
        <f>((L315+G315+H315+I315+N315+O315+P315+S315)/('Life tables'!$I$2/2))</f>
        <v>29.454690850573783</v>
      </c>
      <c r="AB315" s="31">
        <f>((uNES*L315+ uOCEX*G315+uEREX*H315+uHOEX*I315+uNES*S315+ uOCEX*N315+uEREX*O315+uHOEX*P315)/('Life tables'!$I$2/2))</f>
        <v>19.412171718054008</v>
      </c>
    </row>
    <row r="316" spans="1:28" x14ac:dyDescent="0.25">
      <c r="A316" s="4">
        <v>310</v>
      </c>
      <c r="C316" s="105">
        <f>IF(male=0,VLOOKUP((($A$5:$A$1570/'Life tables'!$I$2)*2)+age,lifetable,13,1),IF(male=1,VLOOKUP((($A$5:$A$1570/'Life tables'!$I$2)*2)+age,lifetable,10,1),"error"))</f>
        <v>1.4551982218569126E-4</v>
      </c>
      <c r="F316" s="96">
        <f t="shared" si="69"/>
        <v>134.07776647562656</v>
      </c>
      <c r="G316" s="96">
        <f t="shared" si="70"/>
        <v>13.468392251781657</v>
      </c>
      <c r="H316" s="96">
        <f t="shared" si="71"/>
        <v>0.76919112708494086</v>
      </c>
      <c r="I316" s="96">
        <f t="shared" si="72"/>
        <v>0.3082076100797897</v>
      </c>
      <c r="J316" s="96">
        <f t="shared" si="73"/>
        <v>2.1627673654849522E-2</v>
      </c>
      <c r="K316" s="96">
        <f t="shared" si="74"/>
        <v>0.32205974725116587</v>
      </c>
      <c r="L316" s="96">
        <f t="shared" si="82"/>
        <v>119.18828806577416</v>
      </c>
      <c r="M316" s="96">
        <f t="shared" si="75"/>
        <v>633.84873330056519</v>
      </c>
      <c r="N316" s="96">
        <f t="shared" si="76"/>
        <v>61.041006330933179</v>
      </c>
      <c r="O316" s="96">
        <f t="shared" si="77"/>
        <v>1.4570424939035833</v>
      </c>
      <c r="P316" s="96">
        <f t="shared" si="78"/>
        <v>1.4570424939035833</v>
      </c>
      <c r="Q316" s="96">
        <f t="shared" si="79"/>
        <v>0.10154428847909663</v>
      </c>
      <c r="R316" s="96">
        <f t="shared" si="80"/>
        <v>0.1142162793827206</v>
      </c>
      <c r="S316" s="96">
        <f t="shared" si="68"/>
        <v>569.67788141396306</v>
      </c>
      <c r="T316" s="96">
        <f t="shared" si="83"/>
        <v>27.628375389578945</v>
      </c>
      <c r="U316" s="96">
        <f t="shared" si="83"/>
        <v>205.00457282299411</v>
      </c>
      <c r="V316" s="32">
        <f t="shared" si="84"/>
        <v>999.99999999999704</v>
      </c>
      <c r="W316" s="100">
        <f>(cNES*L316+(cNES+cOSEX)*G316+(cNES+cEREX)*H316+(cNES+cHOEX)*I316+(cNES+cNES)*S316+(cNES+cOSEX)*N316+(cNES+cEREX)*O316+(cNES+cHOEX)*P316)/(1+cDR)^((cycle + 0.5)/('Life tables'!$I$2/2))</f>
        <v>91543.876923062999</v>
      </c>
      <c r="X316" s="107">
        <f>((L316+G316+H316+I316+N316+O316+P316+S316)/('Life tables'!$I$2/2))/(1+oDR)^(((cycle + 0.5)/('Life tables'!$I$2/2)))</f>
        <v>24.650749006652948</v>
      </c>
      <c r="Y316" s="31">
        <f>((uNES*L316+ uOCEX*G316+uEREX*H316+uHOEX*I316+uNES*S316+ uOCEX*N316+uEREX*O316+uHOEX*P316)/('Life tables'!$I$2/2))/(1+oDR)^(((cycle + 0.5)/('Life tables'!$I$2/2)))</f>
        <v>16.246124462775608</v>
      </c>
      <c r="Z316" s="100">
        <f t="shared" si="81"/>
        <v>183236.29800168815</v>
      </c>
      <c r="AA316" s="107">
        <f>((L316+G316+H316+I316+N316+O316+P316+S316)/('Life tables'!$I$2/2))</f>
        <v>29.433232589189476</v>
      </c>
      <c r="AB316" s="31">
        <f>((uNES*L316+ uOCEX*G316+uEREX*H316+uHOEX*I316+uNES*S316+ uOCEX*N316+uEREX*O316+uHOEX*P316)/('Life tables'!$I$2/2))</f>
        <v>19.398029644322019</v>
      </c>
    </row>
    <row r="317" spans="1:28" x14ac:dyDescent="0.25">
      <c r="A317" s="4">
        <v>311</v>
      </c>
      <c r="C317" s="105">
        <f>IF(male=0,VLOOKUP((($A$5:$A$1570/'Life tables'!$I$2)*2)+age,lifetable,13,1),IF(male=1,VLOOKUP((($A$5:$A$1570/'Life tables'!$I$2)*2)+age,lifetable,10,1),"error"))</f>
        <v>1.4551982218569126E-4</v>
      </c>
      <c r="F317" s="96">
        <f t="shared" si="69"/>
        <v>133.97933766151857</v>
      </c>
      <c r="G317" s="96">
        <f t="shared" si="70"/>
        <v>13.458504871404351</v>
      </c>
      <c r="H317" s="96">
        <f t="shared" si="71"/>
        <v>0.76862645053601342</v>
      </c>
      <c r="I317" s="96">
        <f t="shared" si="72"/>
        <v>0.30798134952700273</v>
      </c>
      <c r="J317" s="96">
        <f t="shared" si="73"/>
        <v>2.161179640446179E-2</v>
      </c>
      <c r="K317" s="96">
        <f t="shared" si="74"/>
        <v>0.32182331760419963</v>
      </c>
      <c r="L317" s="96">
        <f t="shared" si="82"/>
        <v>119.10078987604254</v>
      </c>
      <c r="M317" s="96">
        <f t="shared" si="75"/>
        <v>633.38771412590552</v>
      </c>
      <c r="N317" s="96">
        <f t="shared" si="76"/>
        <v>60.996609185556636</v>
      </c>
      <c r="O317" s="96">
        <f t="shared" si="77"/>
        <v>1.4559827386454389</v>
      </c>
      <c r="P317" s="96">
        <f t="shared" si="78"/>
        <v>1.4559827386454389</v>
      </c>
      <c r="Q317" s="96">
        <f t="shared" si="79"/>
        <v>0.10147043195528174</v>
      </c>
      <c r="R317" s="96">
        <f t="shared" si="80"/>
        <v>0.11413320610026796</v>
      </c>
      <c r="S317" s="96">
        <f t="shared" si="68"/>
        <v>569.26353582500246</v>
      </c>
      <c r="T317" s="96">
        <f t="shared" si="83"/>
        <v>27.751457617938687</v>
      </c>
      <c r="U317" s="96">
        <f t="shared" si="83"/>
        <v>205.44052934669858</v>
      </c>
      <c r="V317" s="32">
        <f t="shared" si="84"/>
        <v>999.99999999999716</v>
      </c>
      <c r="W317" s="100">
        <f>(cNES*L317+(cNES+cOSEX)*G317+(cNES+cEREX)*H317+(cNES+cHOEX)*I317+(cNES+cNES)*S317+(cNES+cOSEX)*N317+(cNES+cEREX)*O317+(cNES+cHOEX)*P317)/(1+cDR)^((cycle + 0.5)/('Life tables'!$I$2/2))</f>
        <v>91273.002112238886</v>
      </c>
      <c r="X317" s="107">
        <f>((L317+G317+H317+I317+N317+O317+P317+S317)/('Life tables'!$I$2/2))/(1+oDR)^(((cycle + 0.5)/('Life tables'!$I$2/2)))</f>
        <v>24.618727533221808</v>
      </c>
      <c r="Y317" s="31">
        <f>((uNES*L317+ uOCEX*G317+uEREX*H317+uHOEX*I317+uNES*S317+ uOCEX*N317+uEREX*O317+uHOEX*P317)/('Life tables'!$I$2/2))/(1+oDR)^(((cycle + 0.5)/('Life tables'!$I$2/2)))</f>
        <v>16.225020676635463</v>
      </c>
      <c r="Z317" s="100">
        <f t="shared" si="81"/>
        <v>183102.88131960985</v>
      </c>
      <c r="AA317" s="107">
        <f>((L317+G317+H317+I317+N317+O317+P317+S317)/('Life tables'!$I$2/2))</f>
        <v>29.411790024542551</v>
      </c>
      <c r="AB317" s="31">
        <f>((uNES*L317+ uOCEX*G317+uEREX*H317+uHOEX*I317+uNES*S317+ uOCEX*N317+uEREX*O317+uHOEX*P317)/('Life tables'!$I$2/2))</f>
        <v>19.383897914345713</v>
      </c>
    </row>
    <row r="318" spans="1:28" x14ac:dyDescent="0.25">
      <c r="A318" s="4">
        <v>312</v>
      </c>
      <c r="C318" s="105">
        <f>IF(male=0,VLOOKUP((($A$5:$A$1570/'Life tables'!$I$2)*2)+age,lifetable,13,1),IF(male=1,VLOOKUP((($A$5:$A$1570/'Life tables'!$I$2)*2)+age,lifetable,10,1),"error"))</f>
        <v>1.4551982218569126E-4</v>
      </c>
      <c r="F318" s="96">
        <f t="shared" si="69"/>
        <v>133.88100590189083</v>
      </c>
      <c r="G318" s="96">
        <f t="shared" si="70"/>
        <v>13.44862724035271</v>
      </c>
      <c r="H318" s="96">
        <f t="shared" si="71"/>
        <v>0.76806233077921504</v>
      </c>
      <c r="I318" s="96">
        <f t="shared" si="72"/>
        <v>0.30775531207555612</v>
      </c>
      <c r="J318" s="96">
        <f t="shared" si="73"/>
        <v>2.159593480963486E-2</v>
      </c>
      <c r="K318" s="96">
        <f t="shared" si="74"/>
        <v>0.32158712108567972</v>
      </c>
      <c r="L318" s="96">
        <f t="shared" si="82"/>
        <v>119.01337796278804</v>
      </c>
      <c r="M318" s="96">
        <f t="shared" si="75"/>
        <v>632.92700713346892</v>
      </c>
      <c r="N318" s="96">
        <f t="shared" si="76"/>
        <v>60.952242104004554</v>
      </c>
      <c r="O318" s="96">
        <f t="shared" si="77"/>
        <v>1.4549237010076681</v>
      </c>
      <c r="P318" s="96">
        <f t="shared" si="78"/>
        <v>1.4549237010076681</v>
      </c>
      <c r="Q318" s="96">
        <f t="shared" si="79"/>
        <v>0.10139662544390685</v>
      </c>
      <c r="R318" s="96">
        <f t="shared" si="80"/>
        <v>0.11405018907144515</v>
      </c>
      <c r="S318" s="96">
        <f t="shared" si="68"/>
        <v>568.84947081293365</v>
      </c>
      <c r="T318" s="96">
        <f t="shared" si="83"/>
        <v>27.87445017819223</v>
      </c>
      <c r="U318" s="96">
        <f t="shared" si="83"/>
        <v>205.8761666568557</v>
      </c>
      <c r="V318" s="32">
        <f t="shared" si="84"/>
        <v>999.99999999999693</v>
      </c>
      <c r="W318" s="100">
        <f>(cNES*L318+(cNES+cOSEX)*G318+(cNES+cEREX)*H318+(cNES+cHOEX)*I318+(cNES+cNES)*S318+(cNES+cOSEX)*N318+(cNES+cEREX)*O318+(cNES+cHOEX)*P318)/(1+cDR)^((cycle + 0.5)/('Life tables'!$I$2/2))</f>
        <v>91002.927803064842</v>
      </c>
      <c r="X318" s="107">
        <f>((L318+G318+H318+I318+N318+O318+P318+S318)/('Life tables'!$I$2/2))/(1+oDR)^(((cycle + 0.5)/('Life tables'!$I$2/2)))</f>
        <v>24.586747707645845</v>
      </c>
      <c r="Y318" s="31">
        <f>((uNES*L318+ uOCEX*G318+uEREX*H318+uHOEX*I318+uNES*S318+ uOCEX*N318+uEREX*O318+uHOEX*P318)/('Life tables'!$I$2/2))/(1+oDR)^(((cycle + 0.5)/('Life tables'!$I$2/2)))</f>
        <v>16.203944337584826</v>
      </c>
      <c r="Z318" s="100">
        <f t="shared" si="81"/>
        <v>182969.55975626482</v>
      </c>
      <c r="AA318" s="107">
        <f>((L318+G318+H318+I318+N318+O318+P318+S318)/('Life tables'!$I$2/2))</f>
        <v>29.390363143014639</v>
      </c>
      <c r="AB318" s="31">
        <f>((uNES*L318+ uOCEX*G318+uEREX*H318+uHOEX*I318+uNES*S318+ uOCEX*N318+uEREX*O318+uHOEX*P318)/('Life tables'!$I$2/2))</f>
        <v>19.369776519190275</v>
      </c>
    </row>
    <row r="319" spans="1:28" x14ac:dyDescent="0.25">
      <c r="A319" s="4">
        <v>313</v>
      </c>
      <c r="C319" s="105">
        <f>IF(male=0,VLOOKUP((($A$5:$A$1570/'Life tables'!$I$2)*2)+age,lifetable,13,1),IF(male=1,VLOOKUP((($A$5:$A$1570/'Life tables'!$I$2)*2)+age,lifetable,10,1),"error"))</f>
        <v>1.6015111386780134E-4</v>
      </c>
      <c r="F319" s="96">
        <f t="shared" si="69"/>
        <v>133.78277027992101</v>
      </c>
      <c r="G319" s="96">
        <f t="shared" si="70"/>
        <v>13.438759266530013</v>
      </c>
      <c r="H319" s="96">
        <f t="shared" si="71"/>
        <v>0.76749876255482496</v>
      </c>
      <c r="I319" s="96">
        <f t="shared" si="72"/>
        <v>0.30752949561792947</v>
      </c>
      <c r="J319" s="96">
        <f t="shared" si="73"/>
        <v>2.3749858915171285E-2</v>
      </c>
      <c r="K319" s="96">
        <f t="shared" si="74"/>
        <v>0.32135115549336496</v>
      </c>
      <c r="L319" s="96">
        <f t="shared" si="82"/>
        <v>118.9238817408097</v>
      </c>
      <c r="M319" s="96">
        <f t="shared" si="75"/>
        <v>632.4666128850281</v>
      </c>
      <c r="N319" s="96">
        <f t="shared" si="76"/>
        <v>60.907905140376876</v>
      </c>
      <c r="O319" s="96">
        <f t="shared" si="77"/>
        <v>1.4538653822816308</v>
      </c>
      <c r="P319" s="96">
        <f t="shared" si="78"/>
        <v>1.4538653822816308</v>
      </c>
      <c r="Q319" s="96">
        <f t="shared" si="79"/>
        <v>0.11151037771009099</v>
      </c>
      <c r="R319" s="96">
        <f t="shared" si="80"/>
        <v>0.11396722839748073</v>
      </c>
      <c r="S319" s="96">
        <f t="shared" si="68"/>
        <v>568.42549937398041</v>
      </c>
      <c r="T319" s="96">
        <f t="shared" si="83"/>
        <v>28.009710414817494</v>
      </c>
      <c r="U319" s="96">
        <f t="shared" si="83"/>
        <v>206.31148504074656</v>
      </c>
      <c r="V319" s="32">
        <f t="shared" si="84"/>
        <v>999.99999999999704</v>
      </c>
      <c r="W319" s="100">
        <f>(cNES*L319+(cNES+cOSEX)*G319+(cNES+cEREX)*H319+(cNES+cHOEX)*I319+(cNES+cNES)*S319+(cNES+cOSEX)*N319+(cNES+cEREX)*O319+(cNES+cHOEX)*P319)/(1+cDR)^((cycle + 0.5)/('Life tables'!$I$2/2))</f>
        <v>90732.388317900637</v>
      </c>
      <c r="X319" s="107">
        <f>((L319+G319+H319+I319+N319+O319+P319+S319)/('Life tables'!$I$2/2))/(1+oDR)^(((cycle + 0.5)/('Life tables'!$I$2/2)))</f>
        <v>24.554413190690674</v>
      </c>
      <c r="Y319" s="31">
        <f>((uNES*L319+ uOCEX*G319+uEREX*H319+uHOEX*I319+uNES*S319+ uOCEX*N319+uEREX*O319+uHOEX*P319)/('Life tables'!$I$2/2))/(1+oDR)^(((cycle + 0.5)/('Life tables'!$I$2/2)))</f>
        <v>16.182629898983265</v>
      </c>
      <c r="Z319" s="100">
        <f t="shared" si="81"/>
        <v>182833.78755399506</v>
      </c>
      <c r="AA319" s="107">
        <f>((L319+G319+H319+I319+N319+O319+P319+S319)/('Life tables'!$I$2/2))</f>
        <v>29.368477953640209</v>
      </c>
      <c r="AB319" s="31">
        <f>((uNES*L319+ uOCEX*G319+uEREX*H319+uHOEX*I319+uNES*S319+ uOCEX*N319+uEREX*O319+uHOEX*P319)/('Life tables'!$I$2/2))</f>
        <v>19.355347885096034</v>
      </c>
    </row>
    <row r="320" spans="1:28" x14ac:dyDescent="0.25">
      <c r="A320" s="4">
        <v>314</v>
      </c>
      <c r="C320" s="105">
        <f>IF(male=0,VLOOKUP((($A$5:$A$1570/'Life tables'!$I$2)*2)+age,lifetable,13,1),IF(male=1,VLOOKUP((($A$5:$A$1570/'Life tables'!$I$2)*2)+age,lifetable,10,1),"error"))</f>
        <v>1.6015111386780134E-4</v>
      </c>
      <c r="F320" s="96">
        <f t="shared" si="69"/>
        <v>133.68245669403979</v>
      </c>
      <c r="G320" s="96">
        <f t="shared" si="70"/>
        <v>13.428682556883475</v>
      </c>
      <c r="H320" s="96">
        <f t="shared" si="71"/>
        <v>0.76692327325324905</v>
      </c>
      <c r="I320" s="96">
        <f t="shared" si="72"/>
        <v>0.30729890249741676</v>
      </c>
      <c r="J320" s="96">
        <f t="shared" si="73"/>
        <v>2.3732050691384555E-2</v>
      </c>
      <c r="K320" s="96">
        <f t="shared" si="74"/>
        <v>0.32111019855498518</v>
      </c>
      <c r="L320" s="96">
        <f t="shared" si="82"/>
        <v>118.83470971215928</v>
      </c>
      <c r="M320" s="96">
        <f t="shared" si="75"/>
        <v>631.99634785039314</v>
      </c>
      <c r="N320" s="96">
        <f t="shared" si="76"/>
        <v>60.862617598652378</v>
      </c>
      <c r="O320" s="96">
        <f t="shared" si="77"/>
        <v>1.4527843733549548</v>
      </c>
      <c r="P320" s="96">
        <f t="shared" si="78"/>
        <v>1.4527843733549548</v>
      </c>
      <c r="Q320" s="96">
        <f t="shared" si="79"/>
        <v>0.11142746514116218</v>
      </c>
      <c r="R320" s="96">
        <f t="shared" si="80"/>
        <v>0.11388248905864809</v>
      </c>
      <c r="S320" s="96">
        <f t="shared" si="68"/>
        <v>568.002851550831</v>
      </c>
      <c r="T320" s="96">
        <f t="shared" si="83"/>
        <v>28.144869930650042</v>
      </c>
      <c r="U320" s="96">
        <f t="shared" si="83"/>
        <v>206.74647772836019</v>
      </c>
      <c r="V320" s="32">
        <f t="shared" si="84"/>
        <v>999.99999999999704</v>
      </c>
      <c r="W320" s="100">
        <f>(cNES*L320+(cNES+cOSEX)*G320+(cNES+cEREX)*H320+(cNES+cHOEX)*I320+(cNES+cNES)*S320+(cNES+cOSEX)*N320+(cNES+cEREX)*O320+(cNES+cHOEX)*P320)/(1+cDR)^((cycle + 0.5)/('Life tables'!$I$2/2))</f>
        <v>90462.45256257405</v>
      </c>
      <c r="X320" s="107">
        <f>((L320+G320+H320+I320+N320+O320+P320+S320)/('Life tables'!$I$2/2))/(1+oDR)^(((cycle + 0.5)/('Life tables'!$I$2/2)))</f>
        <v>24.52212124693099</v>
      </c>
      <c r="Y320" s="31">
        <f>((uNES*L320+ uOCEX*G320+uEREX*H320+uHOEX*I320+uNES*S320+ uOCEX*N320+uEREX*O320+uHOEX*P320)/('Life tables'!$I$2/2))/(1+oDR)^(((cycle + 0.5)/('Life tables'!$I$2/2)))</f>
        <v>16.161347862215113</v>
      </c>
      <c r="Z320" s="100">
        <f t="shared" si="81"/>
        <v>182697.71107560646</v>
      </c>
      <c r="AA320" s="107">
        <f>((L320+G320+H320+I320+N320+O320+P320+S320)/('Life tables'!$I$2/2))</f>
        <v>29.346609119975557</v>
      </c>
      <c r="AB320" s="31">
        <f>((uNES*L320+ uOCEX*G320+uEREX*H320+uHOEX*I320+uNES*S320+ uOCEX*N320+uEREX*O320+uHOEX*P320)/('Life tables'!$I$2/2))</f>
        <v>19.340935222875022</v>
      </c>
    </row>
    <row r="321" spans="1:28" x14ac:dyDescent="0.25">
      <c r="A321" s="4">
        <v>315</v>
      </c>
      <c r="C321" s="105">
        <f>IF(male=0,VLOOKUP((($A$5:$A$1570/'Life tables'!$I$2)*2)+age,lifetable,13,1),IF(male=1,VLOOKUP((($A$5:$A$1570/'Life tables'!$I$2)*2)+age,lifetable,10,1),"error"))</f>
        <v>1.6015111386780134E-4</v>
      </c>
      <c r="F321" s="96">
        <f t="shared" si="69"/>
        <v>133.58224123994043</v>
      </c>
      <c r="G321" s="96">
        <f t="shared" si="70"/>
        <v>13.418615704779805</v>
      </c>
      <c r="H321" s="96">
        <f t="shared" si="71"/>
        <v>0.76634834692417697</v>
      </c>
      <c r="I321" s="96">
        <f t="shared" si="72"/>
        <v>0.30706853495466213</v>
      </c>
      <c r="J321" s="96">
        <f t="shared" si="73"/>
        <v>2.3714259888495664E-2</v>
      </c>
      <c r="K321" s="96">
        <f t="shared" si="74"/>
        <v>0.32086947733276994</v>
      </c>
      <c r="L321" s="96">
        <f t="shared" si="82"/>
        <v>118.74562491606052</v>
      </c>
      <c r="M321" s="96">
        <f t="shared" si="75"/>
        <v>631.52641110104616</v>
      </c>
      <c r="N321" s="96">
        <f t="shared" si="76"/>
        <v>60.81736167151238</v>
      </c>
      <c r="O321" s="96">
        <f t="shared" si="77"/>
        <v>1.4517041190651339</v>
      </c>
      <c r="P321" s="96">
        <f t="shared" si="78"/>
        <v>1.4517041190651339</v>
      </c>
      <c r="Q321" s="96">
        <f t="shared" si="79"/>
        <v>0.11134461045231073</v>
      </c>
      <c r="R321" s="96">
        <f t="shared" si="80"/>
        <v>0.1137978088751347</v>
      </c>
      <c r="S321" s="96">
        <f t="shared" si="68"/>
        <v>567.58049877207611</v>
      </c>
      <c r="T321" s="96">
        <f t="shared" si="83"/>
        <v>28.279928800990849</v>
      </c>
      <c r="U321" s="96">
        <f t="shared" si="83"/>
        <v>207.1811450145681</v>
      </c>
      <c r="V321" s="32">
        <f t="shared" si="84"/>
        <v>999.99999999999693</v>
      </c>
      <c r="W321" s="100">
        <f>(cNES*L321+(cNES+cOSEX)*G321+(cNES+cEREX)*H321+(cNES+cHOEX)*I321+(cNES+cNES)*S321+(cNES+cOSEX)*N321+(cNES+cEREX)*O321+(cNES+cHOEX)*P321)/(1+cDR)^((cycle + 0.5)/('Life tables'!$I$2/2))</f>
        <v>90193.318962799734</v>
      </c>
      <c r="X321" s="107">
        <f>((L321+G321+H321+I321+N321+O321+P321+S321)/('Life tables'!$I$2/2))/(1+oDR)^(((cycle + 0.5)/('Life tables'!$I$2/2)))</f>
        <v>24.489871818635134</v>
      </c>
      <c r="Y321" s="31">
        <f>((uNES*L321+ uOCEX*G321+uEREX*H321+uHOEX*I321+uNES*S321+ uOCEX*N321+uEREX*O321+uHOEX*P321)/('Life tables'!$I$2/2))/(1+oDR)^(((cycle + 0.5)/('Life tables'!$I$2/2)))</f>
        <v>16.140093844405783</v>
      </c>
      <c r="Z321" s="100">
        <f t="shared" si="81"/>
        <v>182561.73400397139</v>
      </c>
      <c r="AA321" s="107">
        <f>((L321+G321+H321+I321+N321+O321+P321+S321)/('Life tables'!$I$2/2))</f>
        <v>29.32475662782231</v>
      </c>
      <c r="AB321" s="31">
        <f>((uNES*L321+ uOCEX*G321+uEREX*H321+uHOEX*I321+uNES*S321+ uOCEX*N321+uEREX*O321+uHOEX*P321)/('Life tables'!$I$2/2))</f>
        <v>19.326533329474596</v>
      </c>
    </row>
    <row r="322" spans="1:28" x14ac:dyDescent="0.25">
      <c r="A322" s="4">
        <v>316</v>
      </c>
      <c r="C322" s="105">
        <f>IF(male=0,VLOOKUP((($A$5:$A$1570/'Life tables'!$I$2)*2)+age,lifetable,13,1),IF(male=1,VLOOKUP((($A$5:$A$1570/'Life tables'!$I$2)*2)+age,lifetable,10,1),"error"))</f>
        <v>1.6015111386780134E-4</v>
      </c>
      <c r="F322" s="96">
        <f t="shared" si="69"/>
        <v>133.48212306191635</v>
      </c>
      <c r="G322" s="96">
        <f t="shared" si="70"/>
        <v>13.408558624261484</v>
      </c>
      <c r="H322" s="96">
        <f t="shared" si="71"/>
        <v>0.76577397865850316</v>
      </c>
      <c r="I322" s="96">
        <f t="shared" si="72"/>
        <v>0.30683839102263327</v>
      </c>
      <c r="J322" s="96">
        <f t="shared" si="73"/>
        <v>2.3696486354594846E-2</v>
      </c>
      <c r="K322" s="96">
        <f t="shared" si="74"/>
        <v>0.32062898977128046</v>
      </c>
      <c r="L322" s="96">
        <f t="shared" si="82"/>
        <v>118.65662659184785</v>
      </c>
      <c r="M322" s="96">
        <f t="shared" si="75"/>
        <v>631.05680312252139</v>
      </c>
      <c r="N322" s="96">
        <f t="shared" si="76"/>
        <v>60.772137405714894</v>
      </c>
      <c r="O322" s="96">
        <f t="shared" si="77"/>
        <v>1.4506246205282767</v>
      </c>
      <c r="P322" s="96">
        <f t="shared" si="78"/>
        <v>1.4506246205282767</v>
      </c>
      <c r="Q322" s="96">
        <f t="shared" si="79"/>
        <v>0.11126181372914126</v>
      </c>
      <c r="R322" s="96">
        <f t="shared" si="80"/>
        <v>0.11371318793443133</v>
      </c>
      <c r="S322" s="96">
        <f t="shared" si="68"/>
        <v>567.15844147408643</v>
      </c>
      <c r="T322" s="96">
        <f t="shared" si="83"/>
        <v>28.414887101074584</v>
      </c>
      <c r="U322" s="96">
        <f t="shared" si="83"/>
        <v>207.6154871922738</v>
      </c>
      <c r="V322" s="32">
        <f t="shared" si="84"/>
        <v>999.9999999999967</v>
      </c>
      <c r="W322" s="100">
        <f>(cNES*L322+(cNES+cOSEX)*G322+(cNES+cEREX)*H322+(cNES+cHOEX)*I322+(cNES+cNES)*S322+(cNES+cOSEX)*N322+(cNES+cEREX)*O322+(cNES+cHOEX)*P322)/(1+cDR)^((cycle + 0.5)/('Life tables'!$I$2/2))</f>
        <v>89924.985167691993</v>
      </c>
      <c r="X322" s="107">
        <f>((L322+G322+H322+I322+N322+O322+P322+S322)/('Life tables'!$I$2/2))/(1+oDR)^(((cycle + 0.5)/('Life tables'!$I$2/2)))</f>
        <v>24.457664848206601</v>
      </c>
      <c r="Y322" s="31">
        <f>((uNES*L322+ uOCEX*G322+uEREX*H322+uHOEX*I322+uNES*S322+ uOCEX*N322+uEREX*O322+uHOEX*P322)/('Life tables'!$I$2/2))/(1+oDR)^(((cycle + 0.5)/('Life tables'!$I$2/2)))</f>
        <v>16.118867807627918</v>
      </c>
      <c r="Z322" s="100">
        <f t="shared" si="81"/>
        <v>182425.85632893248</v>
      </c>
      <c r="AA322" s="107">
        <f>((L322+G322+H322+I322+N322+O322+P322+S322)/('Life tables'!$I$2/2))</f>
        <v>29.302920463060104</v>
      </c>
      <c r="AB322" s="31">
        <f>((uNES*L322+ uOCEX*G322+uEREX*H322+uHOEX*I322+uNES*S322+ uOCEX*N322+uEREX*O322+uHOEX*P322)/('Life tables'!$I$2/2))</f>
        <v>19.31214219562483</v>
      </c>
    </row>
    <row r="323" spans="1:28" x14ac:dyDescent="0.25">
      <c r="A323" s="4">
        <v>317</v>
      </c>
      <c r="C323" s="105">
        <f>IF(male=0,VLOOKUP((($A$5:$A$1570/'Life tables'!$I$2)*2)+age,lifetable,13,1),IF(male=1,VLOOKUP((($A$5:$A$1570/'Life tables'!$I$2)*2)+age,lifetable,10,1),"error"))</f>
        <v>1.6015111386780134E-4</v>
      </c>
      <c r="F323" s="96">
        <f t="shared" si="69"/>
        <v>133.38210133102893</v>
      </c>
      <c r="G323" s="96">
        <f t="shared" si="70"/>
        <v>13.398511232059894</v>
      </c>
      <c r="H323" s="96">
        <f t="shared" si="71"/>
        <v>0.76520016370068711</v>
      </c>
      <c r="I323" s="96">
        <f t="shared" si="72"/>
        <v>0.30660846879583026</v>
      </c>
      <c r="J323" s="96">
        <f t="shared" si="73"/>
        <v>2.3678729942524318E-2</v>
      </c>
      <c r="K323" s="96">
        <f t="shared" si="74"/>
        <v>0.3203887338793755</v>
      </c>
      <c r="L323" s="96">
        <f t="shared" si="82"/>
        <v>118.56771400265062</v>
      </c>
      <c r="M323" s="96">
        <f t="shared" si="75"/>
        <v>630.58752437561941</v>
      </c>
      <c r="N323" s="96">
        <f t="shared" si="76"/>
        <v>60.726944845635998</v>
      </c>
      <c r="O323" s="96">
        <f t="shared" si="77"/>
        <v>1.4495458788036359</v>
      </c>
      <c r="P323" s="96">
        <f t="shared" si="78"/>
        <v>1.4495458788036359</v>
      </c>
      <c r="Q323" s="96">
        <f t="shared" si="79"/>
        <v>0.1111790750528977</v>
      </c>
      <c r="R323" s="96">
        <f t="shared" si="80"/>
        <v>0.11362862631957185</v>
      </c>
      <c r="S323" s="96">
        <f t="shared" ref="S323:S386" si="85">M323-SUM(N323:R323)</f>
        <v>566.73668007100366</v>
      </c>
      <c r="T323" s="96">
        <f t="shared" si="83"/>
        <v>28.549744906070007</v>
      </c>
      <c r="U323" s="96">
        <f t="shared" si="83"/>
        <v>208.04950455247274</v>
      </c>
      <c r="V323" s="32">
        <f t="shared" si="84"/>
        <v>999.9999999999967</v>
      </c>
      <c r="W323" s="100">
        <f>(cNES*L323+(cNES+cOSEX)*G323+(cNES+cEREX)*H323+(cNES+cHOEX)*I323+(cNES+cNES)*S323+(cNES+cOSEX)*N323+(cNES+cEREX)*O323+(cNES+cHOEX)*P323)/(1+cDR)^((cycle + 0.5)/('Life tables'!$I$2/2))</f>
        <v>89657.448832085967</v>
      </c>
      <c r="X323" s="107">
        <f>((L323+G323+H323+I323+N323+O323+P323+S323)/('Life tables'!$I$2/2))/(1+oDR)^(((cycle + 0.5)/('Life tables'!$I$2/2)))</f>
        <v>24.425500278181882</v>
      </c>
      <c r="Y323" s="31">
        <f>((uNES*L323+ uOCEX*G323+uEREX*H323+uHOEX*I323+uNES*S323+ uOCEX*N323+uEREX*O323+uHOEX*P323)/('Life tables'!$I$2/2))/(1+oDR)^(((cycle + 0.5)/('Life tables'!$I$2/2)))</f>
        <v>16.097669714040748</v>
      </c>
      <c r="Z323" s="100">
        <f t="shared" si="81"/>
        <v>182290.07803820787</v>
      </c>
      <c r="AA323" s="107">
        <f>((L323+G323+H323+I323+N323+O323+P323+S323)/('Life tables'!$I$2/2))</f>
        <v>29.281100611644312</v>
      </c>
      <c r="AB323" s="31">
        <f>((uNES*L323+ uOCEX*G323+uEREX*H323+uHOEX*I323+uNES*S323+ uOCEX*N323+uEREX*O323+uHOEX*P323)/('Life tables'!$I$2/2))</f>
        <v>19.297761812104522</v>
      </c>
    </row>
    <row r="324" spans="1:28" x14ac:dyDescent="0.25">
      <c r="A324" s="4">
        <v>318</v>
      </c>
      <c r="C324" s="105">
        <f>IF(male=0,VLOOKUP((($A$5:$A$1570/'Life tables'!$I$2)*2)+age,lifetable,13,1),IF(male=1,VLOOKUP((($A$5:$A$1570/'Life tables'!$I$2)*2)+age,lifetable,10,1),"error"))</f>
        <v>1.6015111386780134E-4</v>
      </c>
      <c r="F324" s="96">
        <f t="shared" si="69"/>
        <v>133.2821752442153</v>
      </c>
      <c r="G324" s="96">
        <f t="shared" si="70"/>
        <v>13.388473447505687</v>
      </c>
      <c r="H324" s="96">
        <f t="shared" si="71"/>
        <v>0.7646268974436351</v>
      </c>
      <c r="I324" s="96">
        <f t="shared" si="72"/>
        <v>0.30637876642823408</v>
      </c>
      <c r="J324" s="96">
        <f t="shared" si="73"/>
        <v>2.3660990509719898E-2</v>
      </c>
      <c r="K324" s="96">
        <f t="shared" si="74"/>
        <v>0.32014870772806836</v>
      </c>
      <c r="L324" s="96">
        <f t="shared" si="82"/>
        <v>118.47888643459996</v>
      </c>
      <c r="M324" s="96">
        <f t="shared" si="75"/>
        <v>630.11857529723864</v>
      </c>
      <c r="N324" s="96">
        <f t="shared" si="76"/>
        <v>60.68178403334997</v>
      </c>
      <c r="O324" s="96">
        <f t="shared" si="77"/>
        <v>1.4484678948955199</v>
      </c>
      <c r="P324" s="96">
        <f t="shared" si="78"/>
        <v>1.4484678948955199</v>
      </c>
      <c r="Q324" s="96">
        <f t="shared" si="79"/>
        <v>0.11109639450060971</v>
      </c>
      <c r="R324" s="96">
        <f t="shared" si="80"/>
        <v>0.11354412410928312</v>
      </c>
      <c r="S324" s="96">
        <f t="shared" si="85"/>
        <v>566.3152149554877</v>
      </c>
      <c r="T324" s="96">
        <f t="shared" si="83"/>
        <v>28.684502291080335</v>
      </c>
      <c r="U324" s="96">
        <f t="shared" si="83"/>
        <v>208.4831973843101</v>
      </c>
      <c r="V324" s="32">
        <f t="shared" si="84"/>
        <v>999.99999999999659</v>
      </c>
      <c r="W324" s="100">
        <f>(cNES*L324+(cNES+cOSEX)*G324+(cNES+cEREX)*H324+(cNES+cHOEX)*I324+(cNES+cNES)*S324+(cNES+cOSEX)*N324+(cNES+cEREX)*O324+(cNES+cHOEX)*P324)/(1+cDR)^((cycle + 0.5)/('Life tables'!$I$2/2))</f>
        <v>89390.707616565895</v>
      </c>
      <c r="X324" s="107">
        <f>((L324+G324+H324+I324+N324+O324+P324+S324)/('Life tables'!$I$2/2))/(1+oDR)^(((cycle + 0.5)/('Life tables'!$I$2/2)))</f>
        <v>24.393378051228279</v>
      </c>
      <c r="Y324" s="31">
        <f>((uNES*L324+ uOCEX*G324+uEREX*H324+uHOEX*I324+uNES*S324+ uOCEX*N324+uEREX*O324+uHOEX*P324)/('Life tables'!$I$2/2))/(1+oDR)^(((cycle + 0.5)/('Life tables'!$I$2/2)))</f>
        <v>16.076499525888675</v>
      </c>
      <c r="Z324" s="100">
        <f t="shared" si="81"/>
        <v>182154.39911746376</v>
      </c>
      <c r="AA324" s="107">
        <f>((L324+G324+H324+I324+N324+O324+P324+S324)/('Life tables'!$I$2/2))</f>
        <v>29.259297059603753</v>
      </c>
      <c r="AB324" s="31">
        <f>((uNES*L324+ uOCEX*G324+uEREX*H324+uHOEX*I324+uNES*S324+ uOCEX*N324+uEREX*O324+uHOEX*P324)/('Life tables'!$I$2/2))</f>
        <v>19.283392169739699</v>
      </c>
    </row>
    <row r="325" spans="1:28" x14ac:dyDescent="0.25">
      <c r="A325" s="4">
        <v>319</v>
      </c>
      <c r="C325" s="105">
        <f>IF(male=0,VLOOKUP((($A$5:$A$1570/'Life tables'!$I$2)*2)+age,lifetable,13,1),IF(male=1,VLOOKUP((($A$5:$A$1570/'Life tables'!$I$2)*2)+age,lifetable,10,1),"error"))</f>
        <v>1.6015111386780134E-4</v>
      </c>
      <c r="F325" s="96">
        <f t="shared" si="69"/>
        <v>133.18234402342554</v>
      </c>
      <c r="G325" s="96">
        <f t="shared" si="70"/>
        <v>13.378445192442122</v>
      </c>
      <c r="H325" s="96">
        <f t="shared" si="71"/>
        <v>0.76405417542375054</v>
      </c>
      <c r="I325" s="96">
        <f t="shared" si="72"/>
        <v>0.30614928213132381</v>
      </c>
      <c r="J325" s="96">
        <f t="shared" si="73"/>
        <v>2.3643267918057868E-2</v>
      </c>
      <c r="K325" s="96">
        <f t="shared" si="74"/>
        <v>0.31990890944845451</v>
      </c>
      <c r="L325" s="96">
        <f t="shared" si="82"/>
        <v>118.39014319606184</v>
      </c>
      <c r="M325" s="96">
        <f t="shared" si="75"/>
        <v>629.64995630118074</v>
      </c>
      <c r="N325" s="96">
        <f t="shared" si="76"/>
        <v>60.636655008706796</v>
      </c>
      <c r="O325" s="96">
        <f t="shared" si="77"/>
        <v>1.447390669755144</v>
      </c>
      <c r="P325" s="96">
        <f t="shared" si="78"/>
        <v>1.447390669755144</v>
      </c>
      <c r="Q325" s="96">
        <f t="shared" si="79"/>
        <v>0.11101377214523483</v>
      </c>
      <c r="R325" s="96">
        <f t="shared" si="80"/>
        <v>0.11345968137813006</v>
      </c>
      <c r="S325" s="96">
        <f t="shared" si="85"/>
        <v>565.89404649944026</v>
      </c>
      <c r="T325" s="96">
        <f t="shared" si="83"/>
        <v>28.819159331143627</v>
      </c>
      <c r="U325" s="96">
        <f t="shared" si="83"/>
        <v>208.91656597513668</v>
      </c>
      <c r="V325" s="32">
        <f t="shared" si="84"/>
        <v>999.9999999999967</v>
      </c>
      <c r="W325" s="100">
        <f>(cNES*L325+(cNES+cOSEX)*G325+(cNES+cEREX)*H325+(cNES+cHOEX)*I325+(cNES+cNES)*S325+(cNES+cOSEX)*N325+(cNES+cEREX)*O325+(cNES+cHOEX)*P325)/(1+cDR)^((cycle + 0.5)/('Life tables'!$I$2/2))</f>
        <v>89124.759187491669</v>
      </c>
      <c r="X325" s="107">
        <f>((L325+G325+H325+I325+N325+O325+P325+S325)/('Life tables'!$I$2/2))/(1+oDR)^(((cycle + 0.5)/('Life tables'!$I$2/2)))</f>
        <v>24.361298110141941</v>
      </c>
      <c r="Y325" s="31">
        <f>((uNES*L325+ uOCEX*G325+uEREX*H325+uHOEX*I325+uNES*S325+ uOCEX*N325+uEREX*O325+uHOEX*P325)/('Life tables'!$I$2/2))/(1+oDR)^(((cycle + 0.5)/('Life tables'!$I$2/2)))</f>
        <v>16.055357205500002</v>
      </c>
      <c r="Z325" s="100">
        <f t="shared" si="81"/>
        <v>182018.819550385</v>
      </c>
      <c r="AA325" s="107">
        <f>((L325+G325+H325+I325+N325+O325+P325+S325)/('Life tables'!$I$2/2))</f>
        <v>29.237509793038608</v>
      </c>
      <c r="AB325" s="31">
        <f>((uNES*L325+ uOCEX*G325+uEREX*H325+uHOEX*I325+uNES*S325+ uOCEX*N325+uEREX*O325+uHOEX*P325)/('Life tables'!$I$2/2))</f>
        <v>19.269033259402295</v>
      </c>
    </row>
    <row r="326" spans="1:28" x14ac:dyDescent="0.25">
      <c r="A326" s="4">
        <v>320</v>
      </c>
      <c r="C326" s="105">
        <f>IF(male=0,VLOOKUP((($A$5:$A$1570/'Life tables'!$I$2)*2)+age,lifetable,13,1),IF(male=1,VLOOKUP((($A$5:$A$1570/'Life tables'!$I$2)*2)+age,lifetable,10,1),"error"))</f>
        <v>1.6015111386780134E-4</v>
      </c>
      <c r="F326" s="96">
        <f t="shared" si="69"/>
        <v>133.08260691478915</v>
      </c>
      <c r="G326" s="96">
        <f t="shared" si="70"/>
        <v>13.368426391141329</v>
      </c>
      <c r="H326" s="96">
        <f t="shared" si="71"/>
        <v>0.7634819933161513</v>
      </c>
      <c r="I326" s="96">
        <f t="shared" si="72"/>
        <v>0.30592001417216014</v>
      </c>
      <c r="J326" s="96">
        <f t="shared" si="73"/>
        <v>2.3625562033706953E-2</v>
      </c>
      <c r="K326" s="96">
        <f t="shared" si="74"/>
        <v>0.31966933722970908</v>
      </c>
      <c r="L326" s="96">
        <f t="shared" si="82"/>
        <v>118.30148361689609</v>
      </c>
      <c r="M326" s="96">
        <f t="shared" si="75"/>
        <v>629.18166777892714</v>
      </c>
      <c r="N326" s="96">
        <f t="shared" si="76"/>
        <v>60.591557809406986</v>
      </c>
      <c r="O326" s="96">
        <f t="shared" si="77"/>
        <v>1.4463142042824153</v>
      </c>
      <c r="P326" s="96">
        <f t="shared" si="78"/>
        <v>1.4463142042824153</v>
      </c>
      <c r="Q326" s="96">
        <f t="shared" si="79"/>
        <v>0.11093120805579522</v>
      </c>
      <c r="R326" s="96">
        <f t="shared" si="80"/>
        <v>0.11337529819665565</v>
      </c>
      <c r="S326" s="96">
        <f t="shared" si="85"/>
        <v>565.47317505470289</v>
      </c>
      <c r="T326" s="96">
        <f t="shared" si="83"/>
        <v>28.95371610123313</v>
      </c>
      <c r="U326" s="96">
        <f t="shared" si="83"/>
        <v>209.34961061056305</v>
      </c>
      <c r="V326" s="32">
        <f t="shared" si="84"/>
        <v>999.99999999999659</v>
      </c>
      <c r="W326" s="100">
        <f>(cNES*L326+(cNES+cOSEX)*G326+(cNES+cEREX)*H326+(cNES+cHOEX)*I326+(cNES+cNES)*S326+(cNES+cOSEX)*N326+(cNES+cEREX)*O326+(cNES+cHOEX)*P326)/(1+cDR)^((cycle + 0.5)/('Life tables'!$I$2/2))</f>
        <v>88859.601217023868</v>
      </c>
      <c r="X326" s="107">
        <f>((L326+G326+H326+I326+N326+O326+P326+S326)/('Life tables'!$I$2/2))/(1+oDR)^(((cycle + 0.5)/('Life tables'!$I$2/2)))</f>
        <v>24.329260397845818</v>
      </c>
      <c r="Y326" s="31">
        <f>((uNES*L326+ uOCEX*G326+uEREX*H326+uHOEX*I326+uNES*S326+ uOCEX*N326+uEREX*O326+uHOEX*P326)/('Life tables'!$I$2/2))/(1+oDR)^(((cycle + 0.5)/('Life tables'!$I$2/2)))</f>
        <v>16.034242715285647</v>
      </c>
      <c r="Z326" s="100">
        <f t="shared" si="81"/>
        <v>181883.33931874289</v>
      </c>
      <c r="AA326" s="107">
        <f>((L326+G326+H326+I326+N326+O326+P326+S326)/('Life tables'!$I$2/2))</f>
        <v>29.215738798118263</v>
      </c>
      <c r="AB326" s="31">
        <f>((uNES*L326+ uOCEX*G326+uEREX*H326+uHOEX*I326+uNES*S326+ uOCEX*N326+uEREX*O326+uHOEX*P326)/('Life tables'!$I$2/2))</f>
        <v>19.254685072008769</v>
      </c>
    </row>
    <row r="327" spans="1:28" x14ac:dyDescent="0.25">
      <c r="A327" s="4">
        <v>321</v>
      </c>
      <c r="C327" s="105">
        <f>IF(male=0,VLOOKUP((($A$5:$A$1570/'Life tables'!$I$2)*2)+age,lifetable,13,1),IF(male=1,VLOOKUP((($A$5:$A$1570/'Life tables'!$I$2)*2)+age,lifetable,10,1),"error"))</f>
        <v>1.6015111386780134E-4</v>
      </c>
      <c r="F327" s="96">
        <f t="shared" ref="F327:F390" si="86">E326*(1-pCAUC)+(L326+G326+H326+I326 )*(1-pCAUC)+(S326+N326+O326+P326)*(pUAUC)</f>
        <v>132.98296318780885</v>
      </c>
      <c r="G327" s="96">
        <f t="shared" ref="G327:G390" si="87">F327*(rrOSEX)</f>
        <v>13.358416970223326</v>
      </c>
      <c r="H327" s="96">
        <f t="shared" ref="H327:H390" si="88">F327*rrEREX</f>
        <v>0.76291034693004556</v>
      </c>
      <c r="I327" s="96">
        <f t="shared" ref="I327:I390" si="89">F327*rrHOEX</f>
        <v>0.30569096087153236</v>
      </c>
      <c r="J327" s="96">
        <f t="shared" ref="J327:J390" si="90">F327*mr + G327*mr + H327*mr+I327*mr</f>
        <v>2.3607872726985224E-2</v>
      </c>
      <c r="K327" s="96">
        <f t="shared" ref="K327:K390" si="91">F327*amr + I327*amrHOEX</f>
        <v>0.31942998931715066</v>
      </c>
      <c r="L327" s="96">
        <f t="shared" si="82"/>
        <v>118.2129070477398</v>
      </c>
      <c r="M327" s="96">
        <f t="shared" ref="M327:M390" si="92">E326*pCAUC+(L326+G326+H326+I326)*pCAUC+(S326+N326+O326+P326)*(1-pUAUC)</f>
        <v>628.71371010039161</v>
      </c>
      <c r="N327" s="96">
        <f t="shared" ref="N327:N390" si="93">M327*rrOSEXc</f>
        <v>60.546492471074046</v>
      </c>
      <c r="O327" s="96">
        <f t="shared" ref="O327:O390" si="94">M327*rrEREXc</f>
        <v>1.4452384993276632</v>
      </c>
      <c r="P327" s="96">
        <f t="shared" ref="P327:P390" si="95">M327*rrHOEXc</f>
        <v>1.4452384993276632</v>
      </c>
      <c r="Q327" s="96">
        <f t="shared" ref="Q327:Q390" si="96">M327*mr + N327*mr + O327*mr+P327*mr</f>
        <v>0.11084870229751052</v>
      </c>
      <c r="R327" s="96">
        <f t="shared" ref="R327:R390" si="97">M327*amrc + P327*amrHOEX</f>
        <v>0.1132909746315164</v>
      </c>
      <c r="S327" s="96">
        <f t="shared" si="85"/>
        <v>565.05260095373319</v>
      </c>
      <c r="T327" s="96">
        <f t="shared" si="83"/>
        <v>29.088172676257628</v>
      </c>
      <c r="U327" s="96">
        <f t="shared" si="83"/>
        <v>209.78233157451172</v>
      </c>
      <c r="V327" s="32">
        <f t="shared" si="84"/>
        <v>999.99999999999659</v>
      </c>
      <c r="W327" s="100">
        <f>(cNES*L327+(cNES+cOSEX)*G327+(cNES+cEREX)*H327+(cNES+cHOEX)*I327+(cNES+cNES)*S327+(cNES+cOSEX)*N327+(cNES+cEREX)*O327+(cNES+cHOEX)*P327)/(1+cDR)^((cycle + 0.5)/('Life tables'!$I$2/2))</f>
        <v>88595.231383147082</v>
      </c>
      <c r="X327" s="107">
        <f>((L327+G327+H327+I327+N327+O327+P327+S327)/('Life tables'!$I$2/2))/(1+oDR)^(((cycle + 0.5)/('Life tables'!$I$2/2)))</f>
        <v>24.297264857387781</v>
      </c>
      <c r="Y327" s="31">
        <f>((uNES*L327+ uOCEX*G327+uEREX*H327+uHOEX*I327+uNES*S327+ uOCEX*N327+uEREX*O327+uHOEX*P327)/('Life tables'!$I$2/2))/(1+oDR)^(((cycle + 0.5)/('Life tables'!$I$2/2)))</f>
        <v>16.013156017737884</v>
      </c>
      <c r="Z327" s="100">
        <f t="shared" ref="Z327:Z390" si="98">(cNES*L327+(cNES+cOSEX)*G327+(cNES+cEREX)*H327+(cNES+cHOEX)*I327+(cNES+cNES)*S327+(cNES+cOSEX)*N327+(cNES+cEREX)*O327+(cNES+cHOEX)*P327)</f>
        <v>181747.95840246105</v>
      </c>
      <c r="AA327" s="107">
        <f>((L327+G327+H327+I327+N327+O327+P327+S327)/('Life tables'!$I$2/2))</f>
        <v>29.193984061079355</v>
      </c>
      <c r="AB327" s="31">
        <f>((uNES*L327+ uOCEX*G327+uEREX*H327+uHOEX*I327+uNES*S327+ uOCEX*N327+uEREX*O327+uHOEX*P327)/('Life tables'!$I$2/2))</f>
        <v>19.240347598518824</v>
      </c>
    </row>
    <row r="328" spans="1:28" x14ac:dyDescent="0.25">
      <c r="A328" s="4">
        <v>322</v>
      </c>
      <c r="C328" s="105">
        <f>IF(male=0,VLOOKUP((($A$5:$A$1570/'Life tables'!$I$2)*2)+age,lifetable,13,1),IF(male=1,VLOOKUP((($A$5:$A$1570/'Life tables'!$I$2)*2)+age,lifetable,10,1),"error"))</f>
        <v>1.6015111386780134E-4</v>
      </c>
      <c r="F328" s="96">
        <f t="shared" si="86"/>
        <v>132.88341213458162</v>
      </c>
      <c r="G328" s="96">
        <f t="shared" si="87"/>
        <v>13.348416858577776</v>
      </c>
      <c r="H328" s="96">
        <f t="shared" si="88"/>
        <v>0.76233923220426236</v>
      </c>
      <c r="I328" s="96">
        <f t="shared" si="89"/>
        <v>0.30546212060216776</v>
      </c>
      <c r="J328" s="96">
        <f t="shared" si="90"/>
        <v>2.3590199872221818E-2</v>
      </c>
      <c r="K328" s="96">
        <f t="shared" si="91"/>
        <v>0.31919086401036995</v>
      </c>
      <c r="L328" s="96">
        <f t="shared" ref="L328:L391" si="99">F328-SUM(G328:K328)</f>
        <v>118.12441285931482</v>
      </c>
      <c r="M328" s="96">
        <f t="shared" si="92"/>
        <v>628.24608361464561</v>
      </c>
      <c r="N328" s="96">
        <f t="shared" si="93"/>
        <v>60.501459027324309</v>
      </c>
      <c r="O328" s="96">
        <f t="shared" si="94"/>
        <v>1.4441635556933063</v>
      </c>
      <c r="P328" s="96">
        <f t="shared" si="95"/>
        <v>1.4441635556933063</v>
      </c>
      <c r="Q328" s="96">
        <f t="shared" si="96"/>
        <v>0.11076625493192563</v>
      </c>
      <c r="R328" s="96">
        <f t="shared" si="97"/>
        <v>0.1132067107456132</v>
      </c>
      <c r="S328" s="96">
        <f t="shared" si="85"/>
        <v>564.63232451025715</v>
      </c>
      <c r="T328" s="96">
        <f t="shared" ref="T328:U391" si="100">J328+Q328+T327</f>
        <v>29.222529131061776</v>
      </c>
      <c r="U328" s="96">
        <f t="shared" si="100"/>
        <v>210.2147291492677</v>
      </c>
      <c r="V328" s="32">
        <f t="shared" ref="V328:V391" si="101">SUM(G328:I328,L328,N328,O328,P328,S328,T328,U328)</f>
        <v>999.99999999999659</v>
      </c>
      <c r="W328" s="100">
        <f>(cNES*L328+(cNES+cOSEX)*G328+(cNES+cEREX)*H328+(cNES+cHOEX)*I328+(cNES+cNES)*S328+(cNES+cOSEX)*N328+(cNES+cEREX)*O328+(cNES+cHOEX)*P328)/(1+cDR)^((cycle + 0.5)/('Life tables'!$I$2/2))</f>
        <v>88331.647369691782</v>
      </c>
      <c r="X328" s="107">
        <f>((L328+G328+H328+I328+N328+O328+P328+S328)/('Life tables'!$I$2/2))/(1+oDR)^(((cycle + 0.5)/('Life tables'!$I$2/2)))</f>
        <v>24.265311431938734</v>
      </c>
      <c r="Y328" s="31">
        <f>((uNES*L328+ uOCEX*G328+uEREX*H328+uHOEX*I328+uNES*S328+ uOCEX*N328+uEREX*O328+uHOEX*P328)/('Life tables'!$I$2/2))/(1+oDR)^(((cycle + 0.5)/('Life tables'!$I$2/2)))</f>
        <v>15.992097075429225</v>
      </c>
      <c r="Z328" s="100">
        <f t="shared" si="98"/>
        <v>181612.67677967896</v>
      </c>
      <c r="AA328" s="107">
        <f>((L328+G328+H328+I328+N328+O328+P328+S328)/('Life tables'!$I$2/2))</f>
        <v>29.172245568223751</v>
      </c>
      <c r="AB328" s="31">
        <f>((uNES*L328+ uOCEX*G328+uEREX*H328+uHOEX*I328+uNES*S328+ uOCEX*N328+uEREX*O328+uHOEX*P328)/('Life tables'!$I$2/2))</f>
        <v>19.226020829934185</v>
      </c>
    </row>
    <row r="329" spans="1:28" x14ac:dyDescent="0.25">
      <c r="A329" s="4">
        <v>323</v>
      </c>
      <c r="C329" s="105">
        <f>IF(male=0,VLOOKUP((($A$5:$A$1570/'Life tables'!$I$2)*2)+age,lifetable,13,1),IF(male=1,VLOOKUP((($A$5:$A$1570/'Life tables'!$I$2)*2)+age,lifetable,10,1),"error"))</f>
        <v>1.6015111386780134E-4</v>
      </c>
      <c r="F329" s="96">
        <f t="shared" si="86"/>
        <v>132.78395306904562</v>
      </c>
      <c r="G329" s="96">
        <f t="shared" si="87"/>
        <v>13.33842598728833</v>
      </c>
      <c r="H329" s="96">
        <f t="shared" si="88"/>
        <v>0.76176864520293175</v>
      </c>
      <c r="I329" s="96">
        <f t="shared" si="89"/>
        <v>0.30523349178700032</v>
      </c>
      <c r="J329" s="96">
        <f t="shared" si="90"/>
        <v>2.3572543347623234E-2</v>
      </c>
      <c r="K329" s="96">
        <f t="shared" si="91"/>
        <v>0.31895195966142126</v>
      </c>
      <c r="L329" s="96">
        <f t="shared" si="99"/>
        <v>118.03600044175832</v>
      </c>
      <c r="M329" s="96">
        <f t="shared" si="92"/>
        <v>627.77878865062155</v>
      </c>
      <c r="N329" s="96">
        <f t="shared" si="93"/>
        <v>60.456457509834678</v>
      </c>
      <c r="O329" s="96">
        <f t="shared" si="94"/>
        <v>1.4430893741354687</v>
      </c>
      <c r="P329" s="96">
        <f t="shared" si="95"/>
        <v>1.4430893741354687</v>
      </c>
      <c r="Q329" s="96">
        <f t="shared" si="96"/>
        <v>0.11068386601703467</v>
      </c>
      <c r="R329" s="96">
        <f t="shared" si="97"/>
        <v>0.11312250659821799</v>
      </c>
      <c r="S329" s="96">
        <f t="shared" si="85"/>
        <v>564.21234601990068</v>
      </c>
      <c r="T329" s="96">
        <f t="shared" si="100"/>
        <v>29.356785540426433</v>
      </c>
      <c r="U329" s="96">
        <f t="shared" si="100"/>
        <v>210.64680361552735</v>
      </c>
      <c r="V329" s="32">
        <f t="shared" si="101"/>
        <v>999.9999999999967</v>
      </c>
      <c r="W329" s="100">
        <f>(cNES*L329+(cNES+cOSEX)*G329+(cNES+cEREX)*H329+(cNES+cHOEX)*I329+(cNES+cNES)*S329+(cNES+cOSEX)*N329+(cNES+cEREX)*O329+(cNES+cHOEX)*P329)/(1+cDR)^((cycle + 0.5)/('Life tables'!$I$2/2))</f>
        <v>88068.846866354623</v>
      </c>
      <c r="X329" s="107">
        <f>((L329+G329+H329+I329+N329+O329+P329+S329)/('Life tables'!$I$2/2))/(1+oDR)^(((cycle + 0.5)/('Life tables'!$I$2/2)))</f>
        <v>24.233400064790857</v>
      </c>
      <c r="Y329" s="31">
        <f>((uNES*L329+ uOCEX*G329+uEREX*H329+uHOEX*I329+uNES*S329+ uOCEX*N329+uEREX*O329+uHOEX*P329)/('Life tables'!$I$2/2))/(1+oDR)^(((cycle + 0.5)/('Life tables'!$I$2/2)))</f>
        <v>15.97106585101117</v>
      </c>
      <c r="Z329" s="100">
        <f t="shared" si="98"/>
        <v>181477.49442681318</v>
      </c>
      <c r="AA329" s="107">
        <f>((L329+G329+H329+I329+N329+O329+P329+S329)/('Life tables'!$I$2/2))</f>
        <v>29.150523305916739</v>
      </c>
      <c r="AB329" s="31">
        <f>((uNES*L329+ uOCEX*G329+uEREX*H329+uHOEX*I329+uNES*S329+ uOCEX*N329+uEREX*O329+uHOEX*P329)/('Life tables'!$I$2/2))</f>
        <v>19.211704757297337</v>
      </c>
    </row>
    <row r="330" spans="1:28" x14ac:dyDescent="0.25">
      <c r="A330" s="4">
        <v>324</v>
      </c>
      <c r="C330" s="105">
        <f>IF(male=0,VLOOKUP((($A$5:$A$1570/'Life tables'!$I$2)*2)+age,lifetable,13,1),IF(male=1,VLOOKUP((($A$5:$A$1570/'Life tables'!$I$2)*2)+age,lifetable,10,1),"error"))</f>
        <v>1.6015111386780134E-4</v>
      </c>
      <c r="F330" s="96">
        <f t="shared" si="86"/>
        <v>132.68458532625237</v>
      </c>
      <c r="G330" s="96">
        <f t="shared" si="87"/>
        <v>13.328444289559521</v>
      </c>
      <c r="H330" s="96">
        <f t="shared" si="88"/>
        <v>0.76119858211130853</v>
      </c>
      <c r="I330" s="96">
        <f t="shared" si="89"/>
        <v>0.30500507289749784</v>
      </c>
      <c r="J330" s="96">
        <f t="shared" si="90"/>
        <v>2.3554903035144122E-2</v>
      </c>
      <c r="K330" s="96">
        <f t="shared" si="91"/>
        <v>0.31871327467307364</v>
      </c>
      <c r="L330" s="96">
        <f t="shared" si="99"/>
        <v>117.94766920397583</v>
      </c>
      <c r="M330" s="96">
        <f t="shared" si="92"/>
        <v>627.31182551779057</v>
      </c>
      <c r="N330" s="96">
        <f t="shared" si="93"/>
        <v>60.411487948407895</v>
      </c>
      <c r="O330" s="96">
        <f t="shared" si="94"/>
        <v>1.4420159553655387</v>
      </c>
      <c r="P330" s="96">
        <f t="shared" si="95"/>
        <v>1.4420159553655387</v>
      </c>
      <c r="Q330" s="96">
        <f t="shared" si="96"/>
        <v>0.11060153560740064</v>
      </c>
      <c r="R330" s="96">
        <f t="shared" si="97"/>
        <v>0.11303836224509586</v>
      </c>
      <c r="S330" s="96">
        <f t="shared" si="85"/>
        <v>563.79266576079908</v>
      </c>
      <c r="T330" s="96">
        <f t="shared" si="100"/>
        <v>29.490941979068978</v>
      </c>
      <c r="U330" s="96">
        <f t="shared" si="100"/>
        <v>211.07855525244551</v>
      </c>
      <c r="V330" s="32">
        <f t="shared" si="101"/>
        <v>999.99999999999682</v>
      </c>
      <c r="W330" s="100">
        <f>(cNES*L330+(cNES+cOSEX)*G330+(cNES+cEREX)*H330+(cNES+cHOEX)*I330+(cNES+cNES)*S330+(cNES+cOSEX)*N330+(cNES+cEREX)*O330+(cNES+cHOEX)*P330)/(1+cDR)^((cycle + 0.5)/('Life tables'!$I$2/2))</f>
        <v>87806.827568717519</v>
      </c>
      <c r="X330" s="107">
        <f>((L330+G330+H330+I330+N330+O330+P330+S330)/('Life tables'!$I$2/2))/(1+oDR)^(((cycle + 0.5)/('Life tables'!$I$2/2)))</f>
        <v>24.201530699355825</v>
      </c>
      <c r="Y330" s="31">
        <f>((uNES*L330+ uOCEX*G330+uEREX*H330+uHOEX*I330+uNES*S330+ uOCEX*N330+uEREX*O330+uHOEX*P330)/('Life tables'!$I$2/2))/(1+oDR)^(((cycle + 0.5)/('Life tables'!$I$2/2)))</f>
        <v>15.950062307213166</v>
      </c>
      <c r="Z330" s="100">
        <f t="shared" si="98"/>
        <v>181342.4113186168</v>
      </c>
      <c r="AA330" s="107">
        <f>((L330+G330+H330+I330+N330+O330+P330+S330)/('Life tables'!$I$2/2))</f>
        <v>29.128817260585134</v>
      </c>
      <c r="AB330" s="31">
        <f>((uNES*L330+ uOCEX*G330+uEREX*H330+uHOEX*I330+uNES*S330+ uOCEX*N330+uEREX*O330+uHOEX*P330)/('Life tables'!$I$2/2))</f>
        <v>19.197399371690391</v>
      </c>
    </row>
    <row r="331" spans="1:28" x14ac:dyDescent="0.25">
      <c r="A331" s="4">
        <v>325</v>
      </c>
      <c r="C331" s="105">
        <f>IF(male=0,VLOOKUP((($A$5:$A$1570/'Life tables'!$I$2)*2)+age,lifetable,13,1),IF(male=1,VLOOKUP((($A$5:$A$1570/'Life tables'!$I$2)*2)+age,lifetable,10,1),"error"))</f>
        <v>1.6015111386780134E-4</v>
      </c>
      <c r="F331" s="96">
        <f t="shared" si="86"/>
        <v>132.5853082616631</v>
      </c>
      <c r="G331" s="96">
        <f t="shared" si="87"/>
        <v>13.318471700646079</v>
      </c>
      <c r="H331" s="96">
        <f t="shared" si="88"/>
        <v>0.76062903923173653</v>
      </c>
      <c r="I331" s="96">
        <f t="shared" si="89"/>
        <v>0.30477686245204449</v>
      </c>
      <c r="J331" s="96">
        <f t="shared" si="90"/>
        <v>2.3537278820362394E-2</v>
      </c>
      <c r="K331" s="96">
        <f t="shared" si="91"/>
        <v>0.31847480749712115</v>
      </c>
      <c r="L331" s="96">
        <f t="shared" si="99"/>
        <v>117.85941857301576</v>
      </c>
      <c r="M331" s="96">
        <f t="shared" si="92"/>
        <v>626.84519450681898</v>
      </c>
      <c r="N331" s="96">
        <f t="shared" si="93"/>
        <v>60.366550371035757</v>
      </c>
      <c r="O331" s="96">
        <f t="shared" si="94"/>
        <v>1.440943300051678</v>
      </c>
      <c r="P331" s="96">
        <f t="shared" si="95"/>
        <v>1.440943300051678</v>
      </c>
      <c r="Q331" s="96">
        <f t="shared" si="96"/>
        <v>0.110519263754271</v>
      </c>
      <c r="R331" s="96">
        <f t="shared" si="97"/>
        <v>0.1129542777386234</v>
      </c>
      <c r="S331" s="96">
        <f t="shared" si="85"/>
        <v>563.37328399418698</v>
      </c>
      <c r="T331" s="96">
        <f t="shared" si="100"/>
        <v>29.624998521643612</v>
      </c>
      <c r="U331" s="96">
        <f t="shared" si="100"/>
        <v>211.50998433768126</v>
      </c>
      <c r="V331" s="32">
        <f t="shared" si="101"/>
        <v>999.99999999999659</v>
      </c>
      <c r="W331" s="100">
        <f>(cNES*L331+(cNES+cOSEX)*G331+(cNES+cEREX)*H331+(cNES+cHOEX)*I331+(cNES+cNES)*S331+(cNES+cOSEX)*N331+(cNES+cEREX)*O331+(cNES+cHOEX)*P331)/(1+cDR)^((cycle + 0.5)/('Life tables'!$I$2/2))</f>
        <v>87545.587178265181</v>
      </c>
      <c r="X331" s="107">
        <f>((L331+G331+H331+I331+N331+O331+P331+S331)/('Life tables'!$I$2/2))/(1+oDR)^(((cycle + 0.5)/('Life tables'!$I$2/2)))</f>
        <v>24.169703279163148</v>
      </c>
      <c r="Y331" s="31">
        <f>((uNES*L331+ uOCEX*G331+uEREX*H331+uHOEX*I331+uNES*S331+ uOCEX*N331+uEREX*O331+uHOEX*P331)/('Life tables'!$I$2/2))/(1+oDR)^(((cycle + 0.5)/('Life tables'!$I$2/2)))</f>
        <v>15.929086406841492</v>
      </c>
      <c r="Z331" s="100">
        <f t="shared" si="98"/>
        <v>181207.42742823667</v>
      </c>
      <c r="AA331" s="107">
        <f>((L331+G331+H331+I331+N331+O331+P331+S331)/('Life tables'!$I$2/2))</f>
        <v>29.10712741871556</v>
      </c>
      <c r="AB331" s="31">
        <f>((uNES*L331+ uOCEX*G331+uEREX*H331+uHOEX*I331+uNES*S331+ uOCEX*N331+uEREX*O331+uHOEX*P331)/('Life tables'!$I$2/2))</f>
        <v>19.183104664233955</v>
      </c>
    </row>
    <row r="332" spans="1:28" x14ac:dyDescent="0.25">
      <c r="A332" s="4">
        <v>326</v>
      </c>
      <c r="C332" s="105">
        <f>IF(male=0,VLOOKUP((($A$5:$A$1570/'Life tables'!$I$2)*2)+age,lifetable,13,1),IF(male=1,VLOOKUP((($A$5:$A$1570/'Life tables'!$I$2)*2)+age,lifetable,10,1),"error"))</f>
        <v>1.6015111386780134E-4</v>
      </c>
      <c r="F332" s="96">
        <f t="shared" si="86"/>
        <v>132.48612125046856</v>
      </c>
      <c r="G332" s="96">
        <f t="shared" si="87"/>
        <v>13.30850815778461</v>
      </c>
      <c r="H332" s="96">
        <f t="shared" si="88"/>
        <v>0.76006001297974579</v>
      </c>
      <c r="I332" s="96">
        <f t="shared" si="89"/>
        <v>0.30454885901437695</v>
      </c>
      <c r="J332" s="96">
        <f t="shared" si="90"/>
        <v>2.3519670592358453E-2</v>
      </c>
      <c r="K332" s="96">
        <f t="shared" si="91"/>
        <v>0.31823655663274891</v>
      </c>
      <c r="L332" s="96">
        <f t="shared" si="99"/>
        <v>117.77124799346471</v>
      </c>
      <c r="M332" s="96">
        <f t="shared" si="92"/>
        <v>626.37889589020313</v>
      </c>
      <c r="N332" s="96">
        <f t="shared" si="93"/>
        <v>60.321644803960247</v>
      </c>
      <c r="O332" s="96">
        <f t="shared" si="94"/>
        <v>1.4398714088202798</v>
      </c>
      <c r="P332" s="96">
        <f t="shared" si="95"/>
        <v>1.4398714088202798</v>
      </c>
      <c r="Q332" s="96">
        <f t="shared" si="96"/>
        <v>0.11043705050568965</v>
      </c>
      <c r="R332" s="96">
        <f t="shared" si="97"/>
        <v>0.11287025312790304</v>
      </c>
      <c r="S332" s="96">
        <f t="shared" si="85"/>
        <v>562.95420096496878</v>
      </c>
      <c r="T332" s="96">
        <f t="shared" si="100"/>
        <v>29.75895524274166</v>
      </c>
      <c r="U332" s="96">
        <f t="shared" si="100"/>
        <v>211.94109114744191</v>
      </c>
      <c r="V332" s="32">
        <f t="shared" si="101"/>
        <v>999.99999999999659</v>
      </c>
      <c r="W332" s="100">
        <f>(cNES*L332+(cNES+cOSEX)*G332+(cNES+cEREX)*H332+(cNES+cHOEX)*I332+(cNES+cNES)*S332+(cNES+cOSEX)*N332+(cNES+cEREX)*O332+(cNES+cHOEX)*P332)/(1+cDR)^((cycle + 0.5)/('Life tables'!$I$2/2))</f>
        <v>87285.123402401645</v>
      </c>
      <c r="X332" s="107">
        <f>((L332+G332+H332+I332+N332+O332+P332+S332)/('Life tables'!$I$2/2))/(1+oDR)^(((cycle + 0.5)/('Life tables'!$I$2/2)))</f>
        <v>24.137917747858562</v>
      </c>
      <c r="Y332" s="31">
        <f>((uNES*L332+ uOCEX*G332+uEREX*H332+uHOEX*I332+uNES*S332+ uOCEX*N332+uEREX*O332+uHOEX*P332)/('Life tables'!$I$2/2))/(1+oDR)^(((cycle + 0.5)/('Life tables'!$I$2/2)))</f>
        <v>15.908138112778238</v>
      </c>
      <c r="Z332" s="100">
        <f t="shared" si="98"/>
        <v>181072.54272726929</v>
      </c>
      <c r="AA332" s="107">
        <f>((L332+G332+H332+I332+N332+O332+P332+S332)/('Life tables'!$I$2/2))</f>
        <v>29.085453766852744</v>
      </c>
      <c r="AB332" s="31">
        <f>((uNES*L332+ uOCEX*G332+uEREX*H332+uHOEX*I332+uNES*S332+ uOCEX*N332+uEREX*O332+uHOEX*P332)/('Life tables'!$I$2/2))</f>
        <v>19.168820626086038</v>
      </c>
    </row>
    <row r="333" spans="1:28" x14ac:dyDescent="0.25">
      <c r="A333" s="4">
        <v>327</v>
      </c>
      <c r="C333" s="105">
        <f>IF(male=0,VLOOKUP((($A$5:$A$1570/'Life tables'!$I$2)*2)+age,lifetable,13,1),IF(male=1,VLOOKUP((($A$5:$A$1570/'Life tables'!$I$2)*2)+age,lifetable,10,1),"error"))</f>
        <v>1.6015111386780134E-4</v>
      </c>
      <c r="F333" s="96">
        <f t="shared" si="86"/>
        <v>132.38702368693174</v>
      </c>
      <c r="G333" s="96">
        <f t="shared" si="87"/>
        <v>13.298553600127562</v>
      </c>
      <c r="H333" s="96">
        <f t="shared" si="88"/>
        <v>0.75949149988028186</v>
      </c>
      <c r="I333" s="96">
        <f t="shared" si="89"/>
        <v>0.30432106119207386</v>
      </c>
      <c r="J333" s="96">
        <f t="shared" si="90"/>
        <v>2.3502078243598502E-2</v>
      </c>
      <c r="K333" s="96">
        <f t="shared" si="91"/>
        <v>0.31799852062495437</v>
      </c>
      <c r="L333" s="96">
        <f t="shared" si="99"/>
        <v>117.68315692686328</v>
      </c>
      <c r="M333" s="96">
        <f t="shared" si="92"/>
        <v>625.91292992288129</v>
      </c>
      <c r="N333" s="96">
        <f t="shared" si="93"/>
        <v>60.276771271732486</v>
      </c>
      <c r="O333" s="96">
        <f t="shared" si="94"/>
        <v>1.4388002822573767</v>
      </c>
      <c r="P333" s="96">
        <f t="shared" si="95"/>
        <v>1.4388002822573767</v>
      </c>
      <c r="Q333" s="96">
        <f t="shared" si="96"/>
        <v>0.11035489590660483</v>
      </c>
      <c r="R333" s="96">
        <f t="shared" si="97"/>
        <v>0.11278628845887335</v>
      </c>
      <c r="S333" s="96">
        <f t="shared" si="85"/>
        <v>562.53541690226859</v>
      </c>
      <c r="T333" s="96">
        <f t="shared" si="100"/>
        <v>29.892812216891862</v>
      </c>
      <c r="U333" s="96">
        <f t="shared" si="100"/>
        <v>212.37187595652574</v>
      </c>
      <c r="V333" s="32">
        <f t="shared" si="101"/>
        <v>999.9999999999967</v>
      </c>
      <c r="W333" s="100">
        <f>(cNES*L333+(cNES+cOSEX)*G333+(cNES+cEREX)*H333+(cNES+cHOEX)*I333+(cNES+cNES)*S333+(cNES+cOSEX)*N333+(cNES+cEREX)*O333+(cNES+cHOEX)*P333)/(1+cDR)^((cycle + 0.5)/('Life tables'!$I$2/2))</f>
        <v>87025.433954465232</v>
      </c>
      <c r="X333" s="107">
        <f>((L333+G333+H333+I333+N333+O333+P333+S333)/('Life tables'!$I$2/2))/(1+oDR)^(((cycle + 0.5)/('Life tables'!$I$2/2)))</f>
        <v>24.106174049202419</v>
      </c>
      <c r="Y333" s="31">
        <f>((uNES*L333+ uOCEX*G333+uEREX*H333+uHOEX*I333+uNES*S333+ uOCEX*N333+uEREX*O333+uHOEX*P333)/('Life tables'!$I$2/2))/(1+oDR)^(((cycle + 0.5)/('Life tables'!$I$2/2)))</f>
        <v>15.887217387980257</v>
      </c>
      <c r="Z333" s="100">
        <f t="shared" si="98"/>
        <v>180937.75718581388</v>
      </c>
      <c r="AA333" s="107">
        <f>((L333+G333+H333+I333+N333+O333+P333+S333)/('Life tables'!$I$2/2))</f>
        <v>29.063796291597864</v>
      </c>
      <c r="AB333" s="31">
        <f>((uNES*L333+ uOCEX*G333+uEREX*H333+uHOEX*I333+uNES*S333+ uOCEX*N333+uEREX*O333+uHOEX*P333)/('Life tables'!$I$2/2))</f>
        <v>19.154547248440984</v>
      </c>
    </row>
    <row r="334" spans="1:28" x14ac:dyDescent="0.25">
      <c r="A334" s="4">
        <v>328</v>
      </c>
      <c r="C334" s="105">
        <f>IF(male=0,VLOOKUP((($A$5:$A$1570/'Life tables'!$I$2)*2)+age,lifetable,13,1),IF(male=1,VLOOKUP((($A$5:$A$1570/'Life tables'!$I$2)*2)+age,lifetable,10,1),"error"))</f>
        <v>1.6015111386780134E-4</v>
      </c>
      <c r="F334" s="96">
        <f t="shared" si="86"/>
        <v>132.28801498375242</v>
      </c>
      <c r="G334" s="96">
        <f t="shared" si="87"/>
        <v>13.288607968679401</v>
      </c>
      <c r="H334" s="96">
        <f t="shared" si="88"/>
        <v>0.75892349656406044</v>
      </c>
      <c r="I334" s="96">
        <f t="shared" si="89"/>
        <v>0.30409346763509476</v>
      </c>
      <c r="J334" s="96">
        <f t="shared" si="90"/>
        <v>2.3484501669821758E-2</v>
      </c>
      <c r="K334" s="96">
        <f t="shared" si="91"/>
        <v>0.31776069806302049</v>
      </c>
      <c r="L334" s="96">
        <f t="shared" si="99"/>
        <v>117.59514485114101</v>
      </c>
      <c r="M334" s="96">
        <f t="shared" si="92"/>
        <v>625.44729684282663</v>
      </c>
      <c r="N334" s="96">
        <f t="shared" si="93"/>
        <v>60.231929797269785</v>
      </c>
      <c r="O334" s="96">
        <f t="shared" si="94"/>
        <v>1.4377299209100027</v>
      </c>
      <c r="P334" s="96">
        <f t="shared" si="95"/>
        <v>1.4377299209100027</v>
      </c>
      <c r="Q334" s="96">
        <f t="shared" si="96"/>
        <v>0.11027279999897364</v>
      </c>
      <c r="R334" s="96">
        <f t="shared" si="97"/>
        <v>0.11270238377441587</v>
      </c>
      <c r="S334" s="96">
        <f t="shared" si="85"/>
        <v>562.11693201996343</v>
      </c>
      <c r="T334" s="96">
        <f t="shared" si="100"/>
        <v>30.026569518560656</v>
      </c>
      <c r="U334" s="96">
        <f t="shared" si="100"/>
        <v>212.80233903836319</v>
      </c>
      <c r="V334" s="32">
        <f t="shared" si="101"/>
        <v>999.99999999999659</v>
      </c>
      <c r="W334" s="100">
        <f>(cNES*L334+(cNES+cOSEX)*G334+(cNES+cEREX)*H334+(cNES+cHOEX)*I334+(cNES+cNES)*S334+(cNES+cOSEX)*N334+(cNES+cEREX)*O334+(cNES+cHOEX)*P334)/(1+cDR)^((cycle + 0.5)/('Life tables'!$I$2/2))</f>
        <v>86766.516553742287</v>
      </c>
      <c r="X334" s="107">
        <f>((L334+G334+H334+I334+N334+O334+P334+S334)/('Life tables'!$I$2/2))/(1+oDR)^(((cycle + 0.5)/('Life tables'!$I$2/2)))</f>
        <v>24.074472127068155</v>
      </c>
      <c r="Y334" s="31">
        <f>((uNES*L334+ uOCEX*G334+uEREX*H334+uHOEX*I334+uNES*S334+ uOCEX*N334+uEREX*O334+uHOEX*P334)/('Life tables'!$I$2/2))/(1+oDR)^(((cycle + 0.5)/('Life tables'!$I$2/2)))</f>
        <v>15.866324195478214</v>
      </c>
      <c r="Z334" s="100">
        <f t="shared" si="98"/>
        <v>180803.0707725244</v>
      </c>
      <c r="AA334" s="107">
        <f>((L334+G334+H334+I334+N334+O334+P334+S334)/('Life tables'!$I$2/2))</f>
        <v>29.04215497960692</v>
      </c>
      <c r="AB334" s="31">
        <f>((uNES*L334+ uOCEX*G334+uEREX*H334+uHOEX*I334+uNES*S334+ uOCEX*N334+uEREX*O334+uHOEX*P334)/('Life tables'!$I$2/2))</f>
        <v>19.140284522528457</v>
      </c>
    </row>
    <row r="335" spans="1:28" x14ac:dyDescent="0.25">
      <c r="A335" s="4">
        <v>329</v>
      </c>
      <c r="C335" s="105">
        <f>IF(male=0,VLOOKUP((($A$5:$A$1570/'Life tables'!$I$2)*2)+age,lifetable,13,1),IF(male=1,VLOOKUP((($A$5:$A$1570/'Life tables'!$I$2)*2)+age,lifetable,10,1),"error"))</f>
        <v>1.6015111386780134E-4</v>
      </c>
      <c r="F335" s="96">
        <f t="shared" si="86"/>
        <v>132.18909457145278</v>
      </c>
      <c r="G335" s="96">
        <f t="shared" si="87"/>
        <v>13.278671206234886</v>
      </c>
      <c r="H335" s="96">
        <f t="shared" si="88"/>
        <v>0.75835599976404255</v>
      </c>
      <c r="I335" s="96">
        <f t="shared" si="89"/>
        <v>0.30386607703436813</v>
      </c>
      <c r="J335" s="96">
        <f t="shared" si="90"/>
        <v>2.346694076993135E-2</v>
      </c>
      <c r="K335" s="96">
        <f t="shared" si="91"/>
        <v>0.31752308757904074</v>
      </c>
      <c r="L335" s="96">
        <f t="shared" si="99"/>
        <v>117.50721126007052</v>
      </c>
      <c r="M335" s="96">
        <f t="shared" si="92"/>
        <v>624.98199687162003</v>
      </c>
      <c r="N335" s="96">
        <f t="shared" si="93"/>
        <v>60.187120401910882</v>
      </c>
      <c r="O335" s="96">
        <f t="shared" si="94"/>
        <v>1.436660325287511</v>
      </c>
      <c r="P335" s="96">
        <f t="shared" si="95"/>
        <v>1.436660325287511</v>
      </c>
      <c r="Q335" s="96">
        <f t="shared" si="96"/>
        <v>0.11019076282186313</v>
      </c>
      <c r="R335" s="96">
        <f t="shared" si="97"/>
        <v>0.11261853911445832</v>
      </c>
      <c r="S335" s="96">
        <f t="shared" si="85"/>
        <v>561.69874651719783</v>
      </c>
      <c r="T335" s="96">
        <f t="shared" si="100"/>
        <v>30.16022722215245</v>
      </c>
      <c r="U335" s="96">
        <f t="shared" si="100"/>
        <v>213.2324806650567</v>
      </c>
      <c r="V335" s="32">
        <f t="shared" si="101"/>
        <v>999.99999999999659</v>
      </c>
      <c r="W335" s="100">
        <f>(cNES*L335+(cNES+cOSEX)*G335+(cNES+cEREX)*H335+(cNES+cHOEX)*I335+(cNES+cNES)*S335+(cNES+cOSEX)*N335+(cNES+cEREX)*O335+(cNES+cHOEX)*P335)/(1+cDR)^((cycle + 0.5)/('Life tables'!$I$2/2))</f>
        <v>86508.368925480201</v>
      </c>
      <c r="X335" s="107">
        <f>((L335+G335+H335+I335+N335+O335+P335+S335)/('Life tables'!$I$2/2))/(1+oDR)^(((cycle + 0.5)/('Life tables'!$I$2/2)))</f>
        <v>24.042811925440862</v>
      </c>
      <c r="Y335" s="31">
        <f>((uNES*L335+ uOCEX*G335+uEREX*H335+uHOEX*I335+uNES*S335+ uOCEX*N335+uEREX*O335+uHOEX*P335)/('Life tables'!$I$2/2))/(1+oDR)^(((cycle + 0.5)/('Life tables'!$I$2/2)))</f>
        <v>15.845458498375635</v>
      </c>
      <c r="Z335" s="100">
        <f t="shared" si="98"/>
        <v>180668.4834546597</v>
      </c>
      <c r="AA335" s="107">
        <f>((L335+G335+H335+I335+N335+O335+P335+S335)/('Life tables'!$I$2/2))</f>
        <v>29.02052981758926</v>
      </c>
      <c r="AB335" s="31">
        <f>((uNES*L335+ uOCEX*G335+uEREX*H335+uHOEX*I335+uNES*S335+ uOCEX*N335+uEREX*O335+uHOEX*P335)/('Life tables'!$I$2/2))</f>
        <v>19.126032439612462</v>
      </c>
    </row>
    <row r="336" spans="1:28" x14ac:dyDescent="0.25">
      <c r="A336" s="4">
        <v>330</v>
      </c>
      <c r="C336" s="105">
        <f>IF(male=0,VLOOKUP((($A$5:$A$1570/'Life tables'!$I$2)*2)+age,lifetable,13,1),IF(male=1,VLOOKUP((($A$5:$A$1570/'Life tables'!$I$2)*2)+age,lifetable,10,1),"error"))</f>
        <v>1.6015111386780134E-4</v>
      </c>
      <c r="F336" s="96">
        <f t="shared" si="86"/>
        <v>132.09026189778388</v>
      </c>
      <c r="G336" s="96">
        <f t="shared" si="87"/>
        <v>13.268743257319453</v>
      </c>
      <c r="H336" s="96">
        <f t="shared" si="88"/>
        <v>0.75778900631202961</v>
      </c>
      <c r="I336" s="96">
        <f t="shared" si="89"/>
        <v>0.30363888812042672</v>
      </c>
      <c r="J336" s="96">
        <f t="shared" si="90"/>
        <v>2.3449395445888987E-2</v>
      </c>
      <c r="K336" s="96">
        <f t="shared" si="91"/>
        <v>0.31728568784649258</v>
      </c>
      <c r="L336" s="96">
        <f t="shared" si="99"/>
        <v>117.41935566273959</v>
      </c>
      <c r="M336" s="96">
        <f t="shared" si="92"/>
        <v>624.51703021500384</v>
      </c>
      <c r="N336" s="96">
        <f t="shared" si="93"/>
        <v>60.142343105469209</v>
      </c>
      <c r="O336" s="96">
        <f t="shared" si="94"/>
        <v>1.4355914958628464</v>
      </c>
      <c r="P336" s="96">
        <f t="shared" si="95"/>
        <v>1.4355914958628464</v>
      </c>
      <c r="Q336" s="96">
        <f t="shared" si="96"/>
        <v>0.11010878441154773</v>
      </c>
      <c r="R336" s="96">
        <f t="shared" si="97"/>
        <v>0.11253475451607445</v>
      </c>
      <c r="S336" s="96">
        <f t="shared" si="85"/>
        <v>561.28086057888129</v>
      </c>
      <c r="T336" s="96">
        <f t="shared" si="100"/>
        <v>30.293785402009888</v>
      </c>
      <c r="U336" s="96">
        <f t="shared" si="100"/>
        <v>213.66230110741927</v>
      </c>
      <c r="V336" s="32">
        <f t="shared" si="101"/>
        <v>999.99999999999682</v>
      </c>
      <c r="W336" s="100">
        <f>(cNES*L336+(cNES+cOSEX)*G336+(cNES+cEREX)*H336+(cNES+cHOEX)*I336+(cNES+cNES)*S336+(cNES+cOSEX)*N336+(cNES+cEREX)*O336+(cNES+cHOEX)*P336)/(1+cDR)^((cycle + 0.5)/('Life tables'!$I$2/2))</f>
        <v>86250.988800898776</v>
      </c>
      <c r="X336" s="107">
        <f>((L336+G336+H336+I336+N336+O336+P336+S336)/('Life tables'!$I$2/2))/(1+oDR)^(((cycle + 0.5)/('Life tables'!$I$2/2)))</f>
        <v>24.011193388415808</v>
      </c>
      <c r="Y336" s="31">
        <f>((uNES*L336+ uOCEX*G336+uEREX*H336+uHOEX*I336+uNES*S336+ uOCEX*N336+uEREX*O336+uHOEX*P336)/('Life tables'!$I$2/2))/(1+oDR)^(((cycle + 0.5)/('Life tables'!$I$2/2)))</f>
        <v>15.824620259847975</v>
      </c>
      <c r="Z336" s="100">
        <f t="shared" si="98"/>
        <v>180533.9951981318</v>
      </c>
      <c r="AA336" s="107">
        <f>((L336+G336+H336+I336+N336+O336+P336+S336)/('Life tables'!$I$2/2))</f>
        <v>28.998920792306055</v>
      </c>
      <c r="AB336" s="31">
        <f>((uNES*L336+ uOCEX*G336+uEREX*H336+uHOEX*I336+uNES*S336+ uOCEX*N336+uEREX*O336+uHOEX*P336)/('Life tables'!$I$2/2))</f>
        <v>19.111790990990382</v>
      </c>
    </row>
    <row r="337" spans="1:28" x14ac:dyDescent="0.25">
      <c r="A337" s="4">
        <v>331</v>
      </c>
      <c r="C337" s="105">
        <f>IF(male=0,VLOOKUP((($A$5:$A$1570/'Life tables'!$I$2)*2)+age,lifetable,13,1),IF(male=1,VLOOKUP((($A$5:$A$1570/'Life tables'!$I$2)*2)+age,lifetable,10,1),"error"))</f>
        <v>1.6015111386780134E-4</v>
      </c>
      <c r="F337" s="96">
        <f t="shared" si="86"/>
        <v>131.99151642715157</v>
      </c>
      <c r="G337" s="96">
        <f t="shared" si="87"/>
        <v>13.258824068131554</v>
      </c>
      <c r="H337" s="96">
        <f t="shared" si="88"/>
        <v>0.75722251313537003</v>
      </c>
      <c r="I337" s="96">
        <f t="shared" si="89"/>
        <v>0.30341189966208809</v>
      </c>
      <c r="J337" s="96">
        <f t="shared" si="90"/>
        <v>2.3431865602613039E-2</v>
      </c>
      <c r="K337" s="96">
        <f t="shared" si="91"/>
        <v>0.31704849757885922</v>
      </c>
      <c r="L337" s="96">
        <f t="shared" si="99"/>
        <v>117.33157758304108</v>
      </c>
      <c r="M337" s="96">
        <f t="shared" si="92"/>
        <v>624.05239706341604</v>
      </c>
      <c r="N337" s="96">
        <f t="shared" si="93"/>
        <v>60.097597926284344</v>
      </c>
      <c r="O337" s="96">
        <f t="shared" si="94"/>
        <v>1.4345234330737728</v>
      </c>
      <c r="P337" s="96">
        <f t="shared" si="95"/>
        <v>1.4345234330737728</v>
      </c>
      <c r="Q337" s="96">
        <f t="shared" si="96"/>
        <v>0.11002686480160369</v>
      </c>
      <c r="R337" s="96">
        <f t="shared" si="97"/>
        <v>0.11245103001358014</v>
      </c>
      <c r="S337" s="96">
        <f t="shared" si="85"/>
        <v>560.86327437616899</v>
      </c>
      <c r="T337" s="96">
        <f t="shared" si="100"/>
        <v>30.427244132414106</v>
      </c>
      <c r="U337" s="96">
        <f t="shared" si="100"/>
        <v>214.09180063501171</v>
      </c>
      <c r="V337" s="32">
        <f t="shared" si="101"/>
        <v>999.99999999999682</v>
      </c>
      <c r="W337" s="100">
        <f>(cNES*L337+(cNES+cOSEX)*G337+(cNES+cEREX)*H337+(cNES+cHOEX)*I337+(cNES+cNES)*S337+(cNES+cOSEX)*N337+(cNES+cEREX)*O337+(cNES+cHOEX)*P337)/(1+cDR)^((cycle + 0.5)/('Life tables'!$I$2/2))</f>
        <v>85994.373917200719</v>
      </c>
      <c r="X337" s="107">
        <f>((L337+G337+H337+I337+N337+O337+P337+S337)/('Life tables'!$I$2/2))/(1+oDR)^(((cycle + 0.5)/('Life tables'!$I$2/2)))</f>
        <v>23.979616460197072</v>
      </c>
      <c r="Y337" s="31">
        <f>((uNES*L337+ uOCEX*G337+uEREX*H337+uHOEX*I337+uNES*S337+ uOCEX*N337+uEREX*O337+uHOEX*P337)/('Life tables'!$I$2/2))/(1+oDR)^(((cycle + 0.5)/('Life tables'!$I$2/2)))</f>
        <v>15.803809443141738</v>
      </c>
      <c r="Z337" s="100">
        <f t="shared" si="98"/>
        <v>180399.60596755269</v>
      </c>
      <c r="AA337" s="107">
        <f>((L337+G337+H337+I337+N337+O337+P337+S337)/('Life tables'!$I$2/2))</f>
        <v>28.977327890568841</v>
      </c>
      <c r="AB337" s="31">
        <f>((uNES*L337+ uOCEX*G337+uEREX*H337+uHOEX*I337+uNES*S337+ uOCEX*N337+uEREX*O337+uHOEX*P337)/('Life tables'!$I$2/2))</f>
        <v>19.097560167992057</v>
      </c>
    </row>
    <row r="338" spans="1:28" x14ac:dyDescent="0.25">
      <c r="A338" s="4">
        <v>332</v>
      </c>
      <c r="C338" s="105">
        <f>IF(male=0,VLOOKUP((($A$5:$A$1570/'Life tables'!$I$2)*2)+age,lifetable,13,1),IF(male=1,VLOOKUP((($A$5:$A$1570/'Life tables'!$I$2)*2)+age,lifetable,10,1),"error"))</f>
        <v>1.6015111386780134E-4</v>
      </c>
      <c r="F338" s="96">
        <f t="shared" si="86"/>
        <v>131.89285764006181</v>
      </c>
      <c r="G338" s="96">
        <f t="shared" si="87"/>
        <v>13.248913586486923</v>
      </c>
      <c r="H338" s="96">
        <f t="shared" si="88"/>
        <v>0.75665651725377692</v>
      </c>
      <c r="I338" s="96">
        <f t="shared" si="89"/>
        <v>0.30318511046517949</v>
      </c>
      <c r="J338" s="96">
        <f t="shared" si="90"/>
        <v>2.3414351147880031E-2</v>
      </c>
      <c r="K338" s="96">
        <f t="shared" si="91"/>
        <v>0.31681151552829673</v>
      </c>
      <c r="L338" s="96">
        <f t="shared" si="99"/>
        <v>117.24387655917975</v>
      </c>
      <c r="M338" s="96">
        <f t="shared" si="92"/>
        <v>623.58809759250926</v>
      </c>
      <c r="N338" s="96">
        <f t="shared" si="93"/>
        <v>60.052884881272021</v>
      </c>
      <c r="O338" s="96">
        <f t="shared" si="94"/>
        <v>1.4334561373240668</v>
      </c>
      <c r="P338" s="96">
        <f t="shared" si="95"/>
        <v>1.4334561373240668</v>
      </c>
      <c r="Q338" s="96">
        <f t="shared" si="96"/>
        <v>0.1099450040230003</v>
      </c>
      <c r="R338" s="96">
        <f t="shared" si="97"/>
        <v>0.11236736563862715</v>
      </c>
      <c r="S338" s="96">
        <f t="shared" si="85"/>
        <v>560.4459880669275</v>
      </c>
      <c r="T338" s="96">
        <f t="shared" si="100"/>
        <v>30.560603487584988</v>
      </c>
      <c r="U338" s="96">
        <f t="shared" si="100"/>
        <v>214.52097951617864</v>
      </c>
      <c r="V338" s="32">
        <f t="shared" si="101"/>
        <v>999.99999999999693</v>
      </c>
      <c r="W338" s="100">
        <f>(cNES*L338+(cNES+cOSEX)*G338+(cNES+cEREX)*H338+(cNES+cHOEX)*I338+(cNES+cNES)*S338+(cNES+cOSEX)*N338+(cNES+cEREX)*O338+(cNES+cHOEX)*P338)/(1+cDR)^((cycle + 0.5)/('Life tables'!$I$2/2))</f>
        <v>85738.522017581345</v>
      </c>
      <c r="X338" s="107">
        <f>((L338+G338+H338+I338+N338+O338+P338+S338)/('Life tables'!$I$2/2))/(1+oDR)^(((cycle + 0.5)/('Life tables'!$I$2/2)))</f>
        <v>23.948081085096216</v>
      </c>
      <c r="Y338" s="31">
        <f>((uNES*L338+ uOCEX*G338+uEREX*H338+uHOEX*I338+uNES*S338+ uOCEX*N338+uEREX*O338+uHOEX*P338)/('Life tables'!$I$2/2))/(1+oDR)^(((cycle + 0.5)/('Life tables'!$I$2/2)))</f>
        <v>15.783026011573616</v>
      </c>
      <c r="Z338" s="100">
        <f t="shared" si="98"/>
        <v>180265.31572627972</v>
      </c>
      <c r="AA338" s="107">
        <f>((L338+G338+H338+I338+N338+O338+P338+S338)/('Life tables'!$I$2/2))</f>
        <v>28.955751099238185</v>
      </c>
      <c r="AB338" s="31">
        <f>((uNES*L338+ uOCEX*G338+uEREX*H338+uHOEX*I338+uNES*S338+ uOCEX*N338+uEREX*O338+uHOEX*P338)/('Life tables'!$I$2/2))</f>
        <v>19.083339961978901</v>
      </c>
    </row>
    <row r="339" spans="1:28" x14ac:dyDescent="0.25">
      <c r="A339" s="4">
        <v>333</v>
      </c>
      <c r="C339" s="105">
        <f>IF(male=0,VLOOKUP((($A$5:$A$1570/'Life tables'!$I$2)*2)+age,lifetable,13,1),IF(male=1,VLOOKUP((($A$5:$A$1570/'Life tables'!$I$2)*2)+age,lifetable,10,1),"error"))</f>
        <v>1.6015111386780134E-4</v>
      </c>
      <c r="F339" s="96">
        <f t="shared" si="86"/>
        <v>131.79428503258455</v>
      </c>
      <c r="G339" s="96">
        <f t="shared" si="87"/>
        <v>13.239011761764731</v>
      </c>
      <c r="H339" s="96">
        <f t="shared" si="88"/>
        <v>0.7560910157762526</v>
      </c>
      <c r="I339" s="96">
        <f t="shared" si="89"/>
        <v>0.30295851937130547</v>
      </c>
      <c r="J339" s="96">
        <f t="shared" si="90"/>
        <v>2.3396851992229517E-2</v>
      </c>
      <c r="K339" s="96">
        <f t="shared" si="91"/>
        <v>0.31657474048434653</v>
      </c>
      <c r="L339" s="96">
        <f t="shared" si="99"/>
        <v>117.15625214319569</v>
      </c>
      <c r="M339" s="96">
        <f t="shared" si="92"/>
        <v>623.12413196364867</v>
      </c>
      <c r="N339" s="96">
        <f t="shared" si="93"/>
        <v>60.008203985972067</v>
      </c>
      <c r="O339" s="96">
        <f t="shared" si="94"/>
        <v>1.4323896089846626</v>
      </c>
      <c r="P339" s="96">
        <f t="shared" si="95"/>
        <v>1.4323896089846626</v>
      </c>
      <c r="Q339" s="96">
        <f t="shared" si="96"/>
        <v>0.10986320210418794</v>
      </c>
      <c r="R339" s="96">
        <f t="shared" si="97"/>
        <v>0.11228376142029262</v>
      </c>
      <c r="S339" s="96">
        <f t="shared" si="85"/>
        <v>560.0290017961828</v>
      </c>
      <c r="T339" s="96">
        <f t="shared" si="100"/>
        <v>30.693863541681406</v>
      </c>
      <c r="U339" s="96">
        <f t="shared" si="100"/>
        <v>214.94983801808328</v>
      </c>
      <c r="V339" s="32">
        <f t="shared" si="101"/>
        <v>999.99999999999682</v>
      </c>
      <c r="W339" s="100">
        <f>(cNES*L339+(cNES+cOSEX)*G339+(cNES+cEREX)*H339+(cNES+cHOEX)*I339+(cNES+cNES)*S339+(cNES+cOSEX)*N339+(cNES+cEREX)*O339+(cNES+cHOEX)*P339)/(1+cDR)^((cycle + 0.5)/('Life tables'!$I$2/2))</f>
        <v>85483.43085123683</v>
      </c>
      <c r="X339" s="107">
        <f>((L339+G339+H339+I339+N339+O339+P339+S339)/('Life tables'!$I$2/2))/(1+oDR)^(((cycle + 0.5)/('Life tables'!$I$2/2)))</f>
        <v>23.916587207530945</v>
      </c>
      <c r="Y339" s="31">
        <f>((uNES*L339+ uOCEX*G339+uEREX*H339+uHOEX*I339+uNES*S339+ uOCEX*N339+uEREX*O339+uHOEX*P339)/('Life tables'!$I$2/2))/(1+oDR)^(((cycle + 0.5)/('Life tables'!$I$2/2)))</f>
        <v>15.762269928529649</v>
      </c>
      <c r="Z339" s="100">
        <f t="shared" si="98"/>
        <v>180131.12443645895</v>
      </c>
      <c r="AA339" s="107">
        <f>((L339+G339+H339+I339+N339+O339+P339+S339)/('Life tables'!$I$2/2))</f>
        <v>28.934190405222274</v>
      </c>
      <c r="AB339" s="31">
        <f>((uNES*L339+ uOCEX*G339+uEREX*H339+uHOEX*I339+uNES*S339+ uOCEX*N339+uEREX*O339+uHOEX*P339)/('Life tables'!$I$2/2))</f>
        <v>19.069130364343017</v>
      </c>
    </row>
    <row r="340" spans="1:28" x14ac:dyDescent="0.25">
      <c r="A340" s="4">
        <v>334</v>
      </c>
      <c r="C340" s="105">
        <f>IF(male=0,VLOOKUP((($A$5:$A$1570/'Life tables'!$I$2)*2)+age,lifetable,13,1),IF(male=1,VLOOKUP((($A$5:$A$1570/'Life tables'!$I$2)*2)+age,lifetable,10,1),"error"))</f>
        <v>1.6015111386780134E-4</v>
      </c>
      <c r="F340" s="96">
        <f t="shared" si="86"/>
        <v>131.6957981158352</v>
      </c>
      <c r="G340" s="96">
        <f t="shared" si="87"/>
        <v>13.229118544855499</v>
      </c>
      <c r="H340" s="96">
        <f t="shared" si="88"/>
        <v>0.75552600589811347</v>
      </c>
      <c r="I340" s="96">
        <f t="shared" si="89"/>
        <v>0.30273212525665588</v>
      </c>
      <c r="J340" s="96">
        <f t="shared" si="90"/>
        <v>2.3379368048871994E-2</v>
      </c>
      <c r="K340" s="96">
        <f t="shared" si="91"/>
        <v>0.31633817127268971</v>
      </c>
      <c r="L340" s="96">
        <f t="shared" si="99"/>
        <v>117.06870390050338</v>
      </c>
      <c r="M340" s="96">
        <f t="shared" si="92"/>
        <v>622.66050032439693</v>
      </c>
      <c r="N340" s="96">
        <f t="shared" si="93"/>
        <v>59.963555254595065</v>
      </c>
      <c r="O340" s="96">
        <f t="shared" si="94"/>
        <v>1.4313238483947655</v>
      </c>
      <c r="P340" s="96">
        <f t="shared" si="95"/>
        <v>1.4313238483947655</v>
      </c>
      <c r="Q340" s="96">
        <f t="shared" si="96"/>
        <v>0.10978145907118345</v>
      </c>
      <c r="R340" s="96">
        <f t="shared" si="97"/>
        <v>0.11220021738516661</v>
      </c>
      <c r="S340" s="96">
        <f t="shared" si="85"/>
        <v>559.61231569655592</v>
      </c>
      <c r="T340" s="96">
        <f t="shared" si="100"/>
        <v>30.82702436880146</v>
      </c>
      <c r="U340" s="96">
        <f t="shared" si="100"/>
        <v>215.37837640674115</v>
      </c>
      <c r="V340" s="32">
        <f t="shared" si="101"/>
        <v>999.99999999999682</v>
      </c>
      <c r="W340" s="100">
        <f>(cNES*L340+(cNES+cOSEX)*G340+(cNES+cEREX)*H340+(cNES+cHOEX)*I340+(cNES+cNES)*S340+(cNES+cOSEX)*N340+(cNES+cEREX)*O340+(cNES+cHOEX)*P340)/(1+cDR)^((cycle + 0.5)/('Life tables'!$I$2/2))</f>
        <v>85229.098173371822</v>
      </c>
      <c r="X340" s="107">
        <f>((L340+G340+H340+I340+N340+O340+P340+S340)/('Life tables'!$I$2/2))/(1+oDR)^(((cycle + 0.5)/('Life tables'!$I$2/2)))</f>
        <v>23.885134772023903</v>
      </c>
      <c r="Y340" s="31">
        <f>((uNES*L340+ uOCEX*G340+uEREX*H340+uHOEX*I340+uNES*S340+ uOCEX*N340+uEREX*O340+uHOEX*P340)/('Life tables'!$I$2/2))/(1+oDR)^(((cycle + 0.5)/('Life tables'!$I$2/2)))</f>
        <v>15.741541157464422</v>
      </c>
      <c r="Z340" s="100">
        <f t="shared" si="98"/>
        <v>179997.03205906771</v>
      </c>
      <c r="AA340" s="107">
        <f>((L340+G340+H340+I340+N340+O340+P340+S340)/('Life tables'!$I$2/2))</f>
        <v>28.912645795475672</v>
      </c>
      <c r="AB340" s="31">
        <f>((uNES*L340+ uOCEX*G340+uEREX*H340+uHOEX*I340+uNES*S340+ uOCEX*N340+uEREX*O340+uHOEX*P340)/('Life tables'!$I$2/2))</f>
        <v>19.054931366506402</v>
      </c>
    </row>
    <row r="341" spans="1:28" x14ac:dyDescent="0.25">
      <c r="A341" s="4">
        <v>335</v>
      </c>
      <c r="C341" s="105">
        <f>IF(male=0,VLOOKUP((($A$5:$A$1570/'Life tables'!$I$2)*2)+age,lifetable,13,1),IF(male=1,VLOOKUP((($A$5:$A$1570/'Life tables'!$I$2)*2)+age,lifetable,10,1),"error"))</f>
        <v>1.6015111386780134E-4</v>
      </c>
      <c r="F341" s="96">
        <f t="shared" si="86"/>
        <v>131.5973964154737</v>
      </c>
      <c r="G341" s="96">
        <f t="shared" si="87"/>
        <v>13.219233888110773</v>
      </c>
      <c r="H341" s="96">
        <f t="shared" si="88"/>
        <v>0.75496148489811676</v>
      </c>
      <c r="I341" s="96">
        <f t="shared" si="89"/>
        <v>0.30250592703085444</v>
      </c>
      <c r="J341" s="96">
        <f t="shared" si="90"/>
        <v>2.3361899233599971E-2</v>
      </c>
      <c r="K341" s="96">
        <f t="shared" si="91"/>
        <v>0.316101806753944</v>
      </c>
      <c r="L341" s="96">
        <f t="shared" si="99"/>
        <v>116.98123140944641</v>
      </c>
      <c r="M341" s="96">
        <f t="shared" si="92"/>
        <v>622.19720280898048</v>
      </c>
      <c r="N341" s="96">
        <f t="shared" si="93"/>
        <v>59.918938700067329</v>
      </c>
      <c r="O341" s="96">
        <f t="shared" si="94"/>
        <v>1.4302588558629248</v>
      </c>
      <c r="P341" s="96">
        <f t="shared" si="95"/>
        <v>1.4302588558629248</v>
      </c>
      <c r="Q341" s="96">
        <f t="shared" si="96"/>
        <v>0.10969977494765226</v>
      </c>
      <c r="R341" s="96">
        <f t="shared" si="97"/>
        <v>0.112116733557436</v>
      </c>
      <c r="S341" s="96">
        <f t="shared" si="85"/>
        <v>559.19592988868226</v>
      </c>
      <c r="T341" s="96">
        <f t="shared" si="100"/>
        <v>30.960086042982713</v>
      </c>
      <c r="U341" s="96">
        <f t="shared" si="100"/>
        <v>215.80659494705253</v>
      </c>
      <c r="V341" s="32">
        <f t="shared" si="101"/>
        <v>999.99999999999693</v>
      </c>
      <c r="W341" s="100">
        <f>(cNES*L341+(cNES+cOSEX)*G341+(cNES+cEREX)*H341+(cNES+cHOEX)*I341+(cNES+cNES)*S341+(cNES+cOSEX)*N341+(cNES+cEREX)*O341+(cNES+cHOEX)*P341)/(1+cDR)^((cycle + 0.5)/('Life tables'!$I$2/2))</f>
        <v>84975.521745206148</v>
      </c>
      <c r="X341" s="107">
        <f>((L341+G341+H341+I341+N341+O341+P341+S341)/('Life tables'!$I$2/2))/(1+oDR)^(((cycle + 0.5)/('Life tables'!$I$2/2)))</f>
        <v>23.85372372320143</v>
      </c>
      <c r="Y341" s="31">
        <f>((uNES*L341+ uOCEX*G341+uEREX*H341+uHOEX*I341+uNES*S341+ uOCEX*N341+uEREX*O341+uHOEX*P341)/('Life tables'!$I$2/2))/(1+oDR)^(((cycle + 0.5)/('Life tables'!$I$2/2)))</f>
        <v>15.720839661900298</v>
      </c>
      <c r="Z341" s="100">
        <f t="shared" si="98"/>
        <v>179863.03855395553</v>
      </c>
      <c r="AA341" s="107">
        <f>((L341+G341+H341+I341+N341+O341+P341+S341)/('Life tables'!$I$2/2))</f>
        <v>28.891117256998044</v>
      </c>
      <c r="AB341" s="31">
        <f>((uNES*L341+ uOCEX*G341+uEREX*H341+uHOEX*I341+uNES*S341+ uOCEX*N341+uEREX*O341+uHOEX*P341)/('Life tables'!$I$2/2))</f>
        <v>19.040742959920113</v>
      </c>
    </row>
    <row r="342" spans="1:28" x14ac:dyDescent="0.25">
      <c r="A342" s="4">
        <v>336</v>
      </c>
      <c r="C342" s="105">
        <f>IF(male=0,VLOOKUP((($A$5:$A$1570/'Life tables'!$I$2)*2)+age,lifetable,13,1),IF(male=1,VLOOKUP((($A$5:$A$1570/'Life tables'!$I$2)*2)+age,lifetable,10,1),"error"))</f>
        <v>1.6015111386780134E-4</v>
      </c>
      <c r="F342" s="96">
        <f t="shared" si="86"/>
        <v>131.49907947122031</v>
      </c>
      <c r="G342" s="96">
        <f t="shared" si="87"/>
        <v>13.209357745294493</v>
      </c>
      <c r="H342" s="96">
        <f t="shared" si="88"/>
        <v>0.75439745013568249</v>
      </c>
      <c r="I342" s="96">
        <f t="shared" si="89"/>
        <v>0.30227992363584566</v>
      </c>
      <c r="J342" s="96">
        <f t="shared" si="90"/>
        <v>2.3344445464702056E-2</v>
      </c>
      <c r="K342" s="96">
        <f t="shared" si="91"/>
        <v>0.31586564582250043</v>
      </c>
      <c r="L342" s="96">
        <f t="shared" si="99"/>
        <v>116.8938342608671</v>
      </c>
      <c r="M342" s="96">
        <f t="shared" si="92"/>
        <v>621.73423953874124</v>
      </c>
      <c r="N342" s="96">
        <f t="shared" si="93"/>
        <v>59.874354334074347</v>
      </c>
      <c r="O342" s="96">
        <f t="shared" si="94"/>
        <v>1.4291946316680724</v>
      </c>
      <c r="P342" s="96">
        <f t="shared" si="95"/>
        <v>1.4291946316680724</v>
      </c>
      <c r="Q342" s="96">
        <f t="shared" si="96"/>
        <v>0.10961814975498829</v>
      </c>
      <c r="R342" s="96">
        <f t="shared" si="97"/>
        <v>0.11203330995896602</v>
      </c>
      <c r="S342" s="96">
        <f t="shared" si="85"/>
        <v>558.77984448161681</v>
      </c>
      <c r="T342" s="96">
        <f t="shared" si="100"/>
        <v>31.093048638202404</v>
      </c>
      <c r="U342" s="96">
        <f t="shared" si="100"/>
        <v>216.234493902834</v>
      </c>
      <c r="V342" s="32">
        <f t="shared" si="101"/>
        <v>999.99999999999682</v>
      </c>
      <c r="W342" s="100">
        <f>(cNES*L342+(cNES+cOSEX)*G342+(cNES+cEREX)*H342+(cNES+cHOEX)*I342+(cNES+cNES)*S342+(cNES+cOSEX)*N342+(cNES+cEREX)*O342+(cNES+cHOEX)*P342)/(1+cDR)^((cycle + 0.5)/('Life tables'!$I$2/2))</f>
        <v>84722.699333980316</v>
      </c>
      <c r="X342" s="107">
        <f>((L342+G342+H342+I342+N342+O342+P342+S342)/('Life tables'!$I$2/2))/(1+oDR)^(((cycle + 0.5)/('Life tables'!$I$2/2)))</f>
        <v>23.822354005792359</v>
      </c>
      <c r="Y342" s="31">
        <f>((uNES*L342+ uOCEX*G342+uEREX*H342+uHOEX*I342+uNES*S342+ uOCEX*N342+uEREX*O342+uHOEX*P342)/('Life tables'!$I$2/2))/(1+oDR)^(((cycle + 0.5)/('Life tables'!$I$2/2)))</f>
        <v>15.700165405426613</v>
      </c>
      <c r="Z342" s="100">
        <f t="shared" si="98"/>
        <v>179729.14387988317</v>
      </c>
      <c r="AA342" s="107">
        <f>((L342+G342+H342+I342+N342+O342+P342+S342)/('Life tables'!$I$2/2))</f>
        <v>28.869604776832915</v>
      </c>
      <c r="AB342" s="31">
        <f>((uNES*L342+ uOCEX*G342+uEREX*H342+uHOEX*I342+uNES*S342+ uOCEX*N342+uEREX*O342+uHOEX*P342)/('Life tables'!$I$2/2))</f>
        <v>19.026565136063478</v>
      </c>
    </row>
    <row r="343" spans="1:28" x14ac:dyDescent="0.25">
      <c r="A343" s="4">
        <v>337</v>
      </c>
      <c r="C343" s="105">
        <f>IF(male=0,VLOOKUP((($A$5:$A$1570/'Life tables'!$I$2)*2)+age,lifetable,13,1),IF(male=1,VLOOKUP((($A$5:$A$1570/'Life tables'!$I$2)*2)+age,lifetable,10,1),"error"))</f>
        <v>1.6015111386780134E-4</v>
      </c>
      <c r="F343" s="96">
        <f t="shared" si="86"/>
        <v>131.40084683638744</v>
      </c>
      <c r="G343" s="96">
        <f t="shared" si="87"/>
        <v>13.199490071535953</v>
      </c>
      <c r="H343" s="96">
        <f t="shared" si="88"/>
        <v>0.75383389904820708</v>
      </c>
      <c r="I343" s="96">
        <f t="shared" si="89"/>
        <v>0.30205411404481863</v>
      </c>
      <c r="J343" s="96">
        <f t="shared" si="90"/>
        <v>2.3327006662879783E-2</v>
      </c>
      <c r="K343" s="96">
        <f t="shared" si="91"/>
        <v>0.31562968740539898</v>
      </c>
      <c r="L343" s="96">
        <f t="shared" si="99"/>
        <v>116.80651205769018</v>
      </c>
      <c r="M343" s="96">
        <f t="shared" si="92"/>
        <v>621.27161062257301</v>
      </c>
      <c r="N343" s="96">
        <f t="shared" si="93"/>
        <v>59.82980216710282</v>
      </c>
      <c r="O343" s="96">
        <f t="shared" si="94"/>
        <v>1.4281311760605242</v>
      </c>
      <c r="P343" s="96">
        <f t="shared" si="95"/>
        <v>1.4281311760605242</v>
      </c>
      <c r="Q343" s="96">
        <f t="shared" si="96"/>
        <v>0.1095365835123906</v>
      </c>
      <c r="R343" s="96">
        <f t="shared" si="97"/>
        <v>0.11194994660937872</v>
      </c>
      <c r="S343" s="96">
        <f t="shared" si="85"/>
        <v>558.36405957322734</v>
      </c>
      <c r="T343" s="96">
        <f t="shared" si="100"/>
        <v>31.225912228377673</v>
      </c>
      <c r="U343" s="96">
        <f t="shared" si="100"/>
        <v>216.66207353684879</v>
      </c>
      <c r="V343" s="32">
        <f t="shared" si="101"/>
        <v>999.99999999999682</v>
      </c>
      <c r="W343" s="100">
        <f>(cNES*L343+(cNES+cOSEX)*G343+(cNES+cEREX)*H343+(cNES+cHOEX)*I343+(cNES+cNES)*S343+(cNES+cOSEX)*N343+(cNES+cEREX)*O343+(cNES+cHOEX)*P343)/(1+cDR)^((cycle + 0.5)/('Life tables'!$I$2/2))</f>
        <v>84470.628712960461</v>
      </c>
      <c r="X343" s="107">
        <f>((L343+G343+H343+I343+N343+O343+P343+S343)/('Life tables'!$I$2/2))/(1+oDR)^(((cycle + 0.5)/('Life tables'!$I$2/2)))</f>
        <v>23.791025564626917</v>
      </c>
      <c r="Y343" s="31">
        <f>((uNES*L343+ uOCEX*G343+uEREX*H343+uHOEX*I343+uNES*S343+ uOCEX*N343+uEREX*O343+uHOEX*P343)/('Life tables'!$I$2/2))/(1+oDR)^(((cycle + 0.5)/('Life tables'!$I$2/2)))</f>
        <v>15.679518351699</v>
      </c>
      <c r="Z343" s="100">
        <f t="shared" si="98"/>
        <v>179595.34799456107</v>
      </c>
      <c r="AA343" s="107">
        <f>((L343+G343+H343+I343+N343+O343+P343+S343)/('Life tables'!$I$2/2))</f>
        <v>28.848108342066531</v>
      </c>
      <c r="AB343" s="31">
        <f>((uNES*L343+ uOCEX*G343+uEREX*H343+uHOEX*I343+uNES*S343+ uOCEX*N343+uEREX*O343+uHOEX*P343)/('Life tables'!$I$2/2))</f>
        <v>19.012397886443381</v>
      </c>
    </row>
    <row r="344" spans="1:28" x14ac:dyDescent="0.25">
      <c r="A344" s="4">
        <v>338</v>
      </c>
      <c r="C344" s="105">
        <f>IF(male=0,VLOOKUP((($A$5:$A$1570/'Life tables'!$I$2)*2)+age,lifetable,13,1),IF(male=1,VLOOKUP((($A$5:$A$1570/'Life tables'!$I$2)*2)+age,lifetable,10,1),"error"))</f>
        <v>1.6015111386780134E-4</v>
      </c>
      <c r="F344" s="96">
        <f t="shared" si="86"/>
        <v>131.3026980774271</v>
      </c>
      <c r="G344" s="96">
        <f t="shared" si="87"/>
        <v>13.189630823284352</v>
      </c>
      <c r="H344" s="96">
        <f t="shared" si="88"/>
        <v>0.75327082914846777</v>
      </c>
      <c r="I344" s="96">
        <f t="shared" si="89"/>
        <v>0.30182849726116667</v>
      </c>
      <c r="J344" s="96">
        <f t="shared" si="90"/>
        <v>2.3309582751167308E-2</v>
      </c>
      <c r="K344" s="96">
        <f t="shared" si="91"/>
        <v>0.31539393046124126</v>
      </c>
      <c r="L344" s="96">
        <f t="shared" si="99"/>
        <v>116.71926441452069</v>
      </c>
      <c r="M344" s="96">
        <f t="shared" si="92"/>
        <v>620.80931615734335</v>
      </c>
      <c r="N344" s="96">
        <f t="shared" si="93"/>
        <v>59.785282208481306</v>
      </c>
      <c r="O344" s="96">
        <f t="shared" si="94"/>
        <v>1.4270684892629526</v>
      </c>
      <c r="P344" s="96">
        <f t="shared" si="95"/>
        <v>1.4270684892629526</v>
      </c>
      <c r="Q344" s="96">
        <f t="shared" si="96"/>
        <v>0.10945507623693793</v>
      </c>
      <c r="R344" s="96">
        <f t="shared" si="97"/>
        <v>0.11186664352612917</v>
      </c>
      <c r="S344" s="96">
        <f t="shared" si="85"/>
        <v>557.94857525057307</v>
      </c>
      <c r="T344" s="96">
        <f t="shared" si="100"/>
        <v>31.358676887365778</v>
      </c>
      <c r="U344" s="96">
        <f t="shared" si="100"/>
        <v>217.08933411083618</v>
      </c>
      <c r="V344" s="32">
        <f t="shared" si="101"/>
        <v>999.99999999999682</v>
      </c>
      <c r="W344" s="100">
        <f>(cNES*L344+(cNES+cOSEX)*G344+(cNES+cEREX)*H344+(cNES+cHOEX)*I344+(cNES+cNES)*S344+(cNES+cOSEX)*N344+(cNES+cEREX)*O344+(cNES+cHOEX)*P344)/(1+cDR)^((cycle + 0.5)/('Life tables'!$I$2/2))</f>
        <v>84219.307661442377</v>
      </c>
      <c r="X344" s="107">
        <f>((L344+G344+H344+I344+N344+O344+P344+S344)/('Life tables'!$I$2/2))/(1+oDR)^(((cycle + 0.5)/('Life tables'!$I$2/2)))</f>
        <v>23.759738344635583</v>
      </c>
      <c r="Y344" s="31">
        <f>((uNES*L344+ uOCEX*G344+uEREX*H344+uHOEX*I344+uNES*S344+ uOCEX*N344+uEREX*O344+uHOEX*P344)/('Life tables'!$I$2/2))/(1+oDR)^(((cycle + 0.5)/('Life tables'!$I$2/2)))</f>
        <v>15.658898464438645</v>
      </c>
      <c r="Z344" s="100">
        <f t="shared" si="98"/>
        <v>179461.65085468625</v>
      </c>
      <c r="AA344" s="107">
        <f>((L344+G344+H344+I344+N344+O344+P344+S344)/('Life tables'!$I$2/2))</f>
        <v>28.826627939826707</v>
      </c>
      <c r="AB344" s="31">
        <f>((uNES*L344+ uOCEX*G344+uEREX*H344+uHOEX*I344+uNES*S344+ uOCEX*N344+uEREX*O344+uHOEX*P344)/('Life tables'!$I$2/2))</f>
        <v>18.998241202593505</v>
      </c>
    </row>
    <row r="345" spans="1:28" x14ac:dyDescent="0.25">
      <c r="A345" s="4">
        <v>339</v>
      </c>
      <c r="C345" s="105">
        <f>IF(male=0,VLOOKUP((($A$5:$A$1570/'Life tables'!$I$2)*2)+age,lifetable,13,1),IF(male=1,VLOOKUP((($A$5:$A$1570/'Life tables'!$I$2)*2)+age,lifetable,10,1),"error"))</f>
        <v>1.7629026324772479E-4</v>
      </c>
      <c r="F345" s="96">
        <f t="shared" si="86"/>
        <v>131.20463277349356</v>
      </c>
      <c r="G345" s="96">
        <f t="shared" si="87"/>
        <v>13.179779958264854</v>
      </c>
      <c r="H345" s="96">
        <f t="shared" si="88"/>
        <v>0.75270823802211362</v>
      </c>
      <c r="I345" s="96">
        <f t="shared" si="89"/>
        <v>0.30160307231748223</v>
      </c>
      <c r="J345" s="96">
        <f t="shared" si="90"/>
        <v>2.5639430947794657E-2</v>
      </c>
      <c r="K345" s="96">
        <f t="shared" si="91"/>
        <v>0.31515837397914037</v>
      </c>
      <c r="L345" s="96">
        <f t="shared" si="99"/>
        <v>116.62974369996218</v>
      </c>
      <c r="M345" s="96">
        <f t="shared" si="92"/>
        <v>620.34735622830146</v>
      </c>
      <c r="N345" s="96">
        <f t="shared" si="93"/>
        <v>59.740794466419494</v>
      </c>
      <c r="O345" s="96">
        <f t="shared" si="94"/>
        <v>1.4260065714713215</v>
      </c>
      <c r="P345" s="96">
        <f t="shared" si="95"/>
        <v>1.4260065714713215</v>
      </c>
      <c r="Q345" s="96">
        <f t="shared" si="96"/>
        <v>0.12039570126538603</v>
      </c>
      <c r="R345" s="96">
        <f t="shared" si="97"/>
        <v>0.11178340072457885</v>
      </c>
      <c r="S345" s="96">
        <f t="shared" si="85"/>
        <v>557.52236951694931</v>
      </c>
      <c r="T345" s="96">
        <f t="shared" si="100"/>
        <v>31.50471201957896</v>
      </c>
      <c r="U345" s="96">
        <f t="shared" si="100"/>
        <v>217.5162758855399</v>
      </c>
      <c r="V345" s="32">
        <f t="shared" si="101"/>
        <v>999.99999999999693</v>
      </c>
      <c r="W345" s="100">
        <f>(cNES*L345+(cNES+cOSEX)*G345+(cNES+cEREX)*H345+(cNES+cHOEX)*I345+(cNES+cNES)*S345+(cNES+cOSEX)*N345+(cNES+cEREX)*O345+(cNES+cHOEX)*P345)/(1+cDR)^((cycle + 0.5)/('Life tables'!$I$2/2))</f>
        <v>83967.444299376322</v>
      </c>
      <c r="X345" s="107">
        <f>((L345+G345+H345+I345+N345+O345+P345+S345)/('Life tables'!$I$2/2))/(1+oDR)^(((cycle + 0.5)/('Life tables'!$I$2/2)))</f>
        <v>23.728069871038908</v>
      </c>
      <c r="Y345" s="31">
        <f>((uNES*L345+ uOCEX*G345+uEREX*H345+uHOEX*I345+uNES*S345+ uOCEX*N345+uEREX*O345+uHOEX*P345)/('Life tables'!$I$2/2))/(1+oDR)^(((cycle + 0.5)/('Life tables'!$I$2/2)))</f>
        <v>15.63802268615947</v>
      </c>
      <c r="Z345" s="100">
        <f t="shared" si="98"/>
        <v>179325.29813864536</v>
      </c>
      <c r="AA345" s="107">
        <f>((L345+G345+H345+I345+N345+O345+P345+S345)/('Life tables'!$I$2/2))</f>
        <v>28.804650761460451</v>
      </c>
      <c r="AB345" s="31">
        <f>((uNES*L345+ uOCEX*G345+uEREX*H345+uHOEX*I345+uNES*S345+ uOCEX*N345+uEREX*O345+uHOEX*P345)/('Life tables'!$I$2/2))</f>
        <v>18.983751502873371</v>
      </c>
    </row>
    <row r="346" spans="1:28" x14ac:dyDescent="0.25">
      <c r="A346" s="4">
        <v>340</v>
      </c>
      <c r="C346" s="105">
        <f>IF(male=0,VLOOKUP((($A$5:$A$1570/'Life tables'!$I$2)*2)+age,lifetable,13,1),IF(male=1,VLOOKUP((($A$5:$A$1570/'Life tables'!$I$2)*2)+age,lifetable,10,1),"error"))</f>
        <v>1.7629026324772479E-4</v>
      </c>
      <c r="F346" s="96">
        <f t="shared" si="86"/>
        <v>131.1042995265162</v>
      </c>
      <c r="G346" s="96">
        <f t="shared" si="87"/>
        <v>13.169701273620062</v>
      </c>
      <c r="H346" s="96">
        <f t="shared" si="88"/>
        <v>0.7521326359267384</v>
      </c>
      <c r="I346" s="96">
        <f t="shared" si="89"/>
        <v>0.30137243400156088</v>
      </c>
      <c r="J346" s="96">
        <f t="shared" si="90"/>
        <v>2.561982426696895E-2</v>
      </c>
      <c r="K346" s="96">
        <f t="shared" si="91"/>
        <v>0.31491736981408153</v>
      </c>
      <c r="L346" s="96">
        <f t="shared" si="99"/>
        <v>116.54055598888679</v>
      </c>
      <c r="M346" s="96">
        <f t="shared" si="92"/>
        <v>619.87471256836193</v>
      </c>
      <c r="N346" s="96">
        <f t="shared" si="93"/>
        <v>59.695277857924566</v>
      </c>
      <c r="O346" s="96">
        <f t="shared" si="94"/>
        <v>1.4249200947445795</v>
      </c>
      <c r="P346" s="96">
        <f t="shared" si="95"/>
        <v>1.4249200947445795</v>
      </c>
      <c r="Q346" s="96">
        <f t="shared" si="96"/>
        <v>0.12030397158472285</v>
      </c>
      <c r="R346" s="96">
        <f t="shared" si="97"/>
        <v>0.11169823276970887</v>
      </c>
      <c r="S346" s="96">
        <f t="shared" si="85"/>
        <v>557.09759231659382</v>
      </c>
      <c r="T346" s="96">
        <f t="shared" si="100"/>
        <v>31.65063581543065</v>
      </c>
      <c r="U346" s="96">
        <f t="shared" si="100"/>
        <v>217.94289148812368</v>
      </c>
      <c r="V346" s="32">
        <f t="shared" si="101"/>
        <v>999.99999999999704</v>
      </c>
      <c r="W346" s="100">
        <f>(cNES*L346+(cNES+cOSEX)*G346+(cNES+cEREX)*H346+(cNES+cHOEX)*I346+(cNES+cNES)*S346+(cNES+cOSEX)*N346+(cNES+cEREX)*O346+(cNES+cHOEX)*P346)/(1+cDR)^((cycle + 0.5)/('Life tables'!$I$2/2))</f>
        <v>83716.13001133634</v>
      </c>
      <c r="X346" s="107">
        <f>((L346+G346+H346+I346+N346+O346+P346+S346)/('Life tables'!$I$2/2))/(1+oDR)^(((cycle + 0.5)/('Life tables'!$I$2/2)))</f>
        <v>23.696443628513354</v>
      </c>
      <c r="Y346" s="31">
        <f>((uNES*L346+ uOCEX*G346+uEREX*H346+uHOEX*I346+uNES*S346+ uOCEX*N346+uEREX*O346+uHOEX*P346)/('Life tables'!$I$2/2))/(1+oDR)^(((cycle + 0.5)/('Life tables'!$I$2/2)))</f>
        <v>15.617179371487302</v>
      </c>
      <c r="Z346" s="100">
        <f t="shared" si="98"/>
        <v>179188.61207434794</v>
      </c>
      <c r="AA346" s="107">
        <f>((L346+G346+H346+I346+N346+O346+P346+S346)/('Life tables'!$I$2/2))</f>
        <v>28.782690364227644</v>
      </c>
      <c r="AB346" s="31">
        <f>((uNES*L346+ uOCEX*G346+uEREX*H346+uHOEX*I346+uNES*S346+ uOCEX*N346+uEREX*O346+uHOEX*P346)/('Life tables'!$I$2/2))</f>
        <v>18.969278481571155</v>
      </c>
    </row>
    <row r="347" spans="1:28" x14ac:dyDescent="0.25">
      <c r="A347" s="4">
        <v>341</v>
      </c>
      <c r="C347" s="105">
        <f>IF(male=0,VLOOKUP((($A$5:$A$1570/'Life tables'!$I$2)*2)+age,lifetable,13,1),IF(male=1,VLOOKUP((($A$5:$A$1570/'Life tables'!$I$2)*2)+age,lifetable,10,1),"error"))</f>
        <v>1.7629026324772479E-4</v>
      </c>
      <c r="F347" s="96">
        <f t="shared" si="86"/>
        <v>131.00405304398078</v>
      </c>
      <c r="G347" s="96">
        <f t="shared" si="87"/>
        <v>13.15963130464505</v>
      </c>
      <c r="H347" s="96">
        <f t="shared" si="88"/>
        <v>0.75155753159054151</v>
      </c>
      <c r="I347" s="96">
        <f t="shared" si="89"/>
        <v>0.3011419951330348</v>
      </c>
      <c r="J347" s="96">
        <f t="shared" si="90"/>
        <v>2.5600234541267999E-2</v>
      </c>
      <c r="K347" s="96">
        <f t="shared" si="91"/>
        <v>0.31467657406041682</v>
      </c>
      <c r="L347" s="96">
        <f t="shared" si="99"/>
        <v>116.45144540401046</v>
      </c>
      <c r="M347" s="96">
        <f t="shared" si="92"/>
        <v>619.40241965246196</v>
      </c>
      <c r="N347" s="96">
        <f t="shared" si="93"/>
        <v>59.649795026840586</v>
      </c>
      <c r="O347" s="96">
        <f t="shared" si="94"/>
        <v>1.4238344242811354</v>
      </c>
      <c r="P347" s="96">
        <f t="shared" si="95"/>
        <v>1.4238344242811354</v>
      </c>
      <c r="Q347" s="96">
        <f t="shared" si="96"/>
        <v>0.12021230997572016</v>
      </c>
      <c r="R347" s="96">
        <f t="shared" si="97"/>
        <v>0.1116131280171096</v>
      </c>
      <c r="S347" s="96">
        <f t="shared" si="85"/>
        <v>556.67313033906623</v>
      </c>
      <c r="T347" s="96">
        <f t="shared" si="100"/>
        <v>31.79644835994764</v>
      </c>
      <c r="U347" s="96">
        <f t="shared" si="100"/>
        <v>218.3691811902012</v>
      </c>
      <c r="V347" s="32">
        <f t="shared" si="101"/>
        <v>999.99999999999693</v>
      </c>
      <c r="W347" s="100">
        <f>(cNES*L347+(cNES+cOSEX)*G347+(cNES+cEREX)*H347+(cNES+cHOEX)*I347+(cNES+cNES)*S347+(cNES+cOSEX)*N347+(cNES+cEREX)*O347+(cNES+cHOEX)*P347)/(1+cDR)^((cycle + 0.5)/('Life tables'!$I$2/2))</f>
        <v>83465.567524301601</v>
      </c>
      <c r="X347" s="107">
        <f>((L347+G347+H347+I347+N347+O347+P347+S347)/('Life tables'!$I$2/2))/(1+oDR)^(((cycle + 0.5)/('Life tables'!$I$2/2)))</f>
        <v>23.664859560017661</v>
      </c>
      <c r="Y347" s="31">
        <f>((uNES*L347+ uOCEX*G347+uEREX*H347+uHOEX*I347+uNES*S347+ uOCEX*N347+uEREX*O347+uHOEX*P347)/('Life tables'!$I$2/2))/(1+oDR)^(((cycle + 0.5)/('Life tables'!$I$2/2)))</f>
        <v>15.596363851274118</v>
      </c>
      <c r="Z347" s="100">
        <f t="shared" si="98"/>
        <v>179052.02937632671</v>
      </c>
      <c r="AA347" s="107">
        <f>((L347+G347+H347+I347+N347+O347+P347+S347)/('Life tables'!$I$2/2))</f>
        <v>28.760746734448915</v>
      </c>
      <c r="AB347" s="31">
        <f>((uNES*L347+ uOCEX*G347+uEREX*H347+uHOEX*I347+uNES*S347+ uOCEX*N347+uEREX*O347+uHOEX*P347)/('Life tables'!$I$2/2))</f>
        <v>18.954816510412218</v>
      </c>
    </row>
    <row r="348" spans="1:28" x14ac:dyDescent="0.25">
      <c r="A348" s="4">
        <v>342</v>
      </c>
      <c r="C348" s="105">
        <f>IF(male=0,VLOOKUP((($A$5:$A$1570/'Life tables'!$I$2)*2)+age,lifetable,13,1),IF(male=1,VLOOKUP((($A$5:$A$1570/'Life tables'!$I$2)*2)+age,lifetable,10,1),"error"))</f>
        <v>1.7629026324772479E-4</v>
      </c>
      <c r="F348" s="96">
        <f t="shared" si="86"/>
        <v>130.90389291653378</v>
      </c>
      <c r="G348" s="96">
        <f t="shared" si="87"/>
        <v>13.149570010219401</v>
      </c>
      <c r="H348" s="96">
        <f t="shared" si="88"/>
        <v>0.75098292266510169</v>
      </c>
      <c r="I348" s="96">
        <f t="shared" si="89"/>
        <v>0.30091175477091375</v>
      </c>
      <c r="J348" s="96">
        <f t="shared" si="90"/>
        <v>2.5580661690697757E-2</v>
      </c>
      <c r="K348" s="96">
        <f t="shared" si="91"/>
        <v>0.31443598573486403</v>
      </c>
      <c r="L348" s="96">
        <f t="shared" si="99"/>
        <v>116.3624115814528</v>
      </c>
      <c r="M348" s="96">
        <f t="shared" si="92"/>
        <v>618.9304775333145</v>
      </c>
      <c r="N348" s="96">
        <f t="shared" si="93"/>
        <v>59.60434597824392</v>
      </c>
      <c r="O348" s="96">
        <f t="shared" si="94"/>
        <v>1.4227495602021616</v>
      </c>
      <c r="P348" s="96">
        <f t="shared" si="95"/>
        <v>1.4227495602021616</v>
      </c>
      <c r="Q348" s="96">
        <f t="shared" si="96"/>
        <v>0.12012071644860836</v>
      </c>
      <c r="R348" s="96">
        <f t="shared" si="97"/>
        <v>0.11152808647627961</v>
      </c>
      <c r="S348" s="96">
        <f t="shared" si="85"/>
        <v>556.24898363174134</v>
      </c>
      <c r="T348" s="96">
        <f t="shared" si="100"/>
        <v>31.942149738086947</v>
      </c>
      <c r="U348" s="96">
        <f t="shared" si="100"/>
        <v>218.79514526241235</v>
      </c>
      <c r="V348" s="32">
        <f t="shared" si="101"/>
        <v>999.99999999999716</v>
      </c>
      <c r="W348" s="100">
        <f>(cNES*L348+(cNES+cOSEX)*G348+(cNES+cEREX)*H348+(cNES+cHOEX)*I348+(cNES+cNES)*S348+(cNES+cOSEX)*N348+(cNES+cEREX)*O348+(cNES+cHOEX)*P348)/(1+cDR)^((cycle + 0.5)/('Life tables'!$I$2/2))</f>
        <v>83215.754602856628</v>
      </c>
      <c r="X348" s="107">
        <f>((L348+G348+H348+I348+N348+O348+P348+S348)/('Life tables'!$I$2/2))/(1+oDR)^(((cycle + 0.5)/('Life tables'!$I$2/2)))</f>
        <v>23.633317608612252</v>
      </c>
      <c r="Y348" s="31">
        <f>((uNES*L348+ uOCEX*G348+uEREX*H348+uHOEX*I348+uNES*S348+ uOCEX*N348+uEREX*O348+uHOEX*P348)/('Life tables'!$I$2/2))/(1+oDR)^(((cycle + 0.5)/('Life tables'!$I$2/2)))</f>
        <v>15.57557608800751</v>
      </c>
      <c r="Z348" s="100">
        <f t="shared" si="98"/>
        <v>178915.54999378155</v>
      </c>
      <c r="AA348" s="107">
        <f>((L348+G348+H348+I348+N348+O348+P348+S348)/('Life tables'!$I$2/2))</f>
        <v>28.738819858484966</v>
      </c>
      <c r="AB348" s="31">
        <f>((uNES*L348+ uOCEX*G348+uEREX*H348+uHOEX*I348+uNES*S348+ uOCEX*N348+uEREX*O348+uHOEX*P348)/('Life tables'!$I$2/2))</f>
        <v>18.940365580423403</v>
      </c>
    </row>
    <row r="349" spans="1:28" x14ac:dyDescent="0.25">
      <c r="A349" s="4">
        <v>343</v>
      </c>
      <c r="C349" s="105">
        <f>IF(male=0,VLOOKUP((($A$5:$A$1570/'Life tables'!$I$2)*2)+age,lifetable,13,1),IF(male=1,VLOOKUP((($A$5:$A$1570/'Life tables'!$I$2)*2)+age,lifetable,10,1),"error"))</f>
        <v>1.7629026324772479E-4</v>
      </c>
      <c r="F349" s="96">
        <f t="shared" si="86"/>
        <v>130.80381874659869</v>
      </c>
      <c r="G349" s="96">
        <f t="shared" si="87"/>
        <v>13.139517350405724</v>
      </c>
      <c r="H349" s="96">
        <f t="shared" si="88"/>
        <v>0.75040880686956113</v>
      </c>
      <c r="I349" s="96">
        <f t="shared" si="89"/>
        <v>0.30068171200127963</v>
      </c>
      <c r="J349" s="96">
        <f t="shared" si="90"/>
        <v>2.5561105637565563E-2</v>
      </c>
      <c r="K349" s="96">
        <f t="shared" si="91"/>
        <v>0.31419560388242979</v>
      </c>
      <c r="L349" s="96">
        <f t="shared" si="99"/>
        <v>116.27345416780213</v>
      </c>
      <c r="M349" s="96">
        <f t="shared" si="92"/>
        <v>618.45888625289911</v>
      </c>
      <c r="N349" s="96">
        <f t="shared" si="93"/>
        <v>59.558930716177287</v>
      </c>
      <c r="O349" s="96">
        <f t="shared" si="94"/>
        <v>1.4216655026041578</v>
      </c>
      <c r="P349" s="96">
        <f t="shared" si="95"/>
        <v>1.4216655026041578</v>
      </c>
      <c r="Q349" s="96">
        <f t="shared" si="96"/>
        <v>0.12002919101153477</v>
      </c>
      <c r="R349" s="96">
        <f t="shared" si="97"/>
        <v>0.11144310815478339</v>
      </c>
      <c r="S349" s="96">
        <f t="shared" si="85"/>
        <v>555.82515223234714</v>
      </c>
      <c r="T349" s="96">
        <f t="shared" si="100"/>
        <v>32.087740034736051</v>
      </c>
      <c r="U349" s="96">
        <f t="shared" si="100"/>
        <v>219.22078397444957</v>
      </c>
      <c r="V349" s="32">
        <f t="shared" si="101"/>
        <v>999.99999999999704</v>
      </c>
      <c r="W349" s="100">
        <f>(cNES*L349+(cNES+cOSEX)*G349+(cNES+cEREX)*H349+(cNES+cHOEX)*I349+(cNES+cNES)*S349+(cNES+cOSEX)*N349+(cNES+cEREX)*O349+(cNES+cHOEX)*P349)/(1+cDR)^((cycle + 0.5)/('Life tables'!$I$2/2))</f>
        <v>82966.689017749566</v>
      </c>
      <c r="X349" s="107">
        <f>((L349+G349+H349+I349+N349+O349+P349+S349)/('Life tables'!$I$2/2))/(1+oDR)^(((cycle + 0.5)/('Life tables'!$I$2/2)))</f>
        <v>23.601817717458125</v>
      </c>
      <c r="Y349" s="31">
        <f>((uNES*L349+ uOCEX*G349+uEREX*H349+uHOEX*I349+uNES*S349+ uOCEX*N349+uEREX*O349+uHOEX*P349)/('Life tables'!$I$2/2))/(1+oDR)^(((cycle + 0.5)/('Life tables'!$I$2/2)))</f>
        <v>15.554816044240905</v>
      </c>
      <c r="Z349" s="100">
        <f t="shared" si="98"/>
        <v>178779.17387501561</v>
      </c>
      <c r="AA349" s="107">
        <f>((L349+G349+H349+I349+N349+O349+P349+S349)/('Life tables'!$I$2/2))</f>
        <v>28.716909722735462</v>
      </c>
      <c r="AB349" s="31">
        <f>((uNES*L349+ uOCEX*G349+uEREX*H349+uHOEX*I349+uNES*S349+ uOCEX*N349+uEREX*O349+uHOEX*P349)/('Life tables'!$I$2/2))</f>
        <v>18.925925682656722</v>
      </c>
    </row>
    <row r="350" spans="1:28" x14ac:dyDescent="0.25">
      <c r="A350" s="4">
        <v>344</v>
      </c>
      <c r="C350" s="105">
        <f>IF(male=0,VLOOKUP((($A$5:$A$1570/'Life tables'!$I$2)*2)+age,lifetable,13,1),IF(male=1,VLOOKUP((($A$5:$A$1570/'Life tables'!$I$2)*2)+age,lifetable,10,1),"error"))</f>
        <v>1.7629026324772479E-4</v>
      </c>
      <c r="F350" s="96">
        <f t="shared" si="86"/>
        <v>130.70383014798426</v>
      </c>
      <c r="G350" s="96">
        <f t="shared" si="87"/>
        <v>13.129473286410297</v>
      </c>
      <c r="H350" s="96">
        <f t="shared" si="88"/>
        <v>0.74983518198837806</v>
      </c>
      <c r="I350" s="96">
        <f t="shared" si="89"/>
        <v>0.30045186593638579</v>
      </c>
      <c r="J350" s="96">
        <f t="shared" si="90"/>
        <v>2.554156630640363E-2</v>
      </c>
      <c r="K350" s="96">
        <f t="shared" si="91"/>
        <v>0.31395542757546824</v>
      </c>
      <c r="L350" s="96">
        <f t="shared" si="99"/>
        <v>116.18457281976733</v>
      </c>
      <c r="M350" s="96">
        <f t="shared" si="92"/>
        <v>617.98764584282708</v>
      </c>
      <c r="N350" s="96">
        <f t="shared" si="93"/>
        <v>59.51354924368492</v>
      </c>
      <c r="O350" s="96">
        <f t="shared" si="94"/>
        <v>1.4205822515597892</v>
      </c>
      <c r="P350" s="96">
        <f t="shared" si="95"/>
        <v>1.4205822515597892</v>
      </c>
      <c r="Q350" s="96">
        <f t="shared" si="96"/>
        <v>0.11993773367063439</v>
      </c>
      <c r="R350" s="96">
        <f t="shared" si="97"/>
        <v>0.11135819305831716</v>
      </c>
      <c r="S350" s="96">
        <f t="shared" si="85"/>
        <v>555.40163616929362</v>
      </c>
      <c r="T350" s="96">
        <f t="shared" si="100"/>
        <v>32.233219334713091</v>
      </c>
      <c r="U350" s="96">
        <f t="shared" si="100"/>
        <v>219.64609759508335</v>
      </c>
      <c r="V350" s="32">
        <f t="shared" si="101"/>
        <v>999.99999999999693</v>
      </c>
      <c r="W350" s="100">
        <f>(cNES*L350+(cNES+cOSEX)*G350+(cNES+cEREX)*H350+(cNES+cHOEX)*I350+(cNES+cNES)*S350+(cNES+cOSEX)*N350+(cNES+cEREX)*O350+(cNES+cHOEX)*P350)/(1+cDR)^((cycle + 0.5)/('Life tables'!$I$2/2))</f>
        <v>82718.368545892459</v>
      </c>
      <c r="X350" s="107">
        <f>((L350+G350+H350+I350+N350+O350+P350+S350)/('Life tables'!$I$2/2))/(1+oDR)^(((cycle + 0.5)/('Life tables'!$I$2/2)))</f>
        <v>23.570359829815978</v>
      </c>
      <c r="Y350" s="31">
        <f>((uNES*L350+ uOCEX*G350+uEREX*H350+uHOEX*I350+uNES*S350+ uOCEX*N350+uEREX*O350+uHOEX*P350)/('Life tables'!$I$2/2))/(1+oDR)^(((cycle + 0.5)/('Life tables'!$I$2/2)))</f>
        <v>15.534083682592968</v>
      </c>
      <c r="Z350" s="100">
        <f t="shared" si="98"/>
        <v>178642.90096746723</v>
      </c>
      <c r="AA350" s="107">
        <f>((L350+G350+H350+I350+N350+O350+P350+S350)/('Life tables'!$I$2/2))</f>
        <v>28.695016313638117</v>
      </c>
      <c r="AB350" s="31">
        <f>((uNES*L350+ uOCEX*G350+uEREX*H350+uHOEX*I350+uNES*S350+ uOCEX*N350+uEREX*O350+uHOEX*P350)/('Life tables'!$I$2/2))</f>
        <v>18.911496808188737</v>
      </c>
    </row>
    <row r="351" spans="1:28" x14ac:dyDescent="0.25">
      <c r="A351" s="4">
        <v>345</v>
      </c>
      <c r="C351" s="105">
        <f>IF(male=0,VLOOKUP((($A$5:$A$1570/'Life tables'!$I$2)*2)+age,lifetable,13,1),IF(male=1,VLOOKUP((($A$5:$A$1570/'Life tables'!$I$2)*2)+age,lifetable,10,1),"error"))</f>
        <v>1.7629026324772479E-4</v>
      </c>
      <c r="F351" s="96">
        <f t="shared" si="86"/>
        <v>130.60392674550536</v>
      </c>
      <c r="G351" s="96">
        <f t="shared" si="87"/>
        <v>13.11943778054499</v>
      </c>
      <c r="H351" s="96">
        <f t="shared" si="88"/>
        <v>0.74926204586915179</v>
      </c>
      <c r="I351" s="96">
        <f t="shared" si="89"/>
        <v>0.3002222157137856</v>
      </c>
      <c r="J351" s="96">
        <f t="shared" si="90"/>
        <v>2.5522043623894927E-2</v>
      </c>
      <c r="K351" s="96">
        <f t="shared" si="91"/>
        <v>0.313715455912771</v>
      </c>
      <c r="L351" s="96">
        <f t="shared" si="99"/>
        <v>116.09576720384077</v>
      </c>
      <c r="M351" s="96">
        <f t="shared" si="92"/>
        <v>617.51675632469517</v>
      </c>
      <c r="N351" s="96">
        <f t="shared" si="93"/>
        <v>59.468201562846644</v>
      </c>
      <c r="O351" s="96">
        <f t="shared" si="94"/>
        <v>1.4194998071187011</v>
      </c>
      <c r="P351" s="96">
        <f t="shared" si="95"/>
        <v>1.4194998071187011</v>
      </c>
      <c r="Q351" s="96">
        <f t="shared" si="96"/>
        <v>0.11984634443009873</v>
      </c>
      <c r="R351" s="96">
        <f t="shared" si="97"/>
        <v>0.11127334119077253</v>
      </c>
      <c r="S351" s="96">
        <f t="shared" si="85"/>
        <v>554.97843546199022</v>
      </c>
      <c r="T351" s="96">
        <f t="shared" si="100"/>
        <v>32.378587722767087</v>
      </c>
      <c r="U351" s="96">
        <f t="shared" si="100"/>
        <v>220.07108639218688</v>
      </c>
      <c r="V351" s="32">
        <f t="shared" si="101"/>
        <v>999.99999999999693</v>
      </c>
      <c r="W351" s="100">
        <f>(cNES*L351+(cNES+cOSEX)*G351+(cNES+cEREX)*H351+(cNES+cHOEX)*I351+(cNES+cNES)*S351+(cNES+cOSEX)*N351+(cNES+cEREX)*O351+(cNES+cHOEX)*P351)/(1+cDR)^((cycle + 0.5)/('Life tables'!$I$2/2))</f>
        <v>82470.790970360904</v>
      </c>
      <c r="X351" s="107">
        <f>((L351+G351+H351+I351+N351+O351+P351+S351)/('Life tables'!$I$2/2))/(1+oDR)^(((cycle + 0.5)/('Life tables'!$I$2/2)))</f>
        <v>23.538943889045218</v>
      </c>
      <c r="Y351" s="31">
        <f>((uNES*L351+ uOCEX*G351+uEREX*H351+uHOEX*I351+uNES*S351+ uOCEX*N351+uEREX*O351+uHOEX*P351)/('Life tables'!$I$2/2))/(1+oDR)^(((cycle + 0.5)/('Life tables'!$I$2/2)))</f>
        <v>15.513378965746986</v>
      </c>
      <c r="Z351" s="100">
        <f t="shared" si="98"/>
        <v>178506.73121774101</v>
      </c>
      <c r="AA351" s="107">
        <f>((L351+G351+H351+I351+N351+O351+P351+S351)/('Life tables'!$I$2/2))</f>
        <v>28.673139617667719</v>
      </c>
      <c r="AB351" s="31">
        <f>((uNES*L351+ uOCEX*G351+uEREX*H351+uHOEX*I351+uNES*S351+ uOCEX*N351+uEREX*O351+uHOEX*P351)/('Life tables'!$I$2/2))</f>
        <v>18.897078948119944</v>
      </c>
    </row>
    <row r="352" spans="1:28" x14ac:dyDescent="0.25">
      <c r="A352" s="4">
        <v>346</v>
      </c>
      <c r="C352" s="105">
        <f>IF(male=0,VLOOKUP((($A$5:$A$1570/'Life tables'!$I$2)*2)+age,lifetable,13,1),IF(male=1,VLOOKUP((($A$5:$A$1570/'Life tables'!$I$2)*2)+age,lifetable,10,1),"error"))</f>
        <v>1.7629026324772479E-4</v>
      </c>
      <c r="F352" s="96">
        <f t="shared" si="86"/>
        <v>130.50410817461693</v>
      </c>
      <c r="G352" s="96">
        <f t="shared" si="87"/>
        <v>13.109410796190488</v>
      </c>
      <c r="H352" s="96">
        <f t="shared" si="88"/>
        <v>0.74868939642052268</v>
      </c>
      <c r="I352" s="96">
        <f t="shared" si="89"/>
        <v>0.29999276049549112</v>
      </c>
      <c r="J352" s="96">
        <f t="shared" si="90"/>
        <v>2.5502537518801674E-2</v>
      </c>
      <c r="K352" s="96">
        <f t="shared" si="91"/>
        <v>0.31347568801868742</v>
      </c>
      <c r="L352" s="96">
        <f t="shared" si="99"/>
        <v>116.00703699597294</v>
      </c>
      <c r="M352" s="96">
        <f t="shared" si="92"/>
        <v>617.04621771042594</v>
      </c>
      <c r="N352" s="96">
        <f t="shared" si="93"/>
        <v>59.422887674810625</v>
      </c>
      <c r="O352" s="96">
        <f t="shared" si="94"/>
        <v>1.4184181693082998</v>
      </c>
      <c r="P352" s="96">
        <f t="shared" si="95"/>
        <v>1.4184181693082998</v>
      </c>
      <c r="Q352" s="96">
        <f t="shared" si="96"/>
        <v>0.11975502329224168</v>
      </c>
      <c r="R352" s="96">
        <f t="shared" si="97"/>
        <v>0.1111885525542979</v>
      </c>
      <c r="S352" s="96">
        <f t="shared" si="85"/>
        <v>554.55555012115224</v>
      </c>
      <c r="T352" s="96">
        <f t="shared" si="100"/>
        <v>32.523845283578133</v>
      </c>
      <c r="U352" s="96">
        <f t="shared" si="100"/>
        <v>220.49575063275987</v>
      </c>
      <c r="V352" s="32">
        <f t="shared" si="101"/>
        <v>999.99999999999682</v>
      </c>
      <c r="W352" s="100">
        <f>(cNES*L352+(cNES+cOSEX)*G352+(cNES+cEREX)*H352+(cNES+cHOEX)*I352+(cNES+cNES)*S352+(cNES+cOSEX)*N352+(cNES+cEREX)*O352+(cNES+cHOEX)*P352)/(1+cDR)^((cycle + 0.5)/('Life tables'!$I$2/2))</f>
        <v>82223.954080392927</v>
      </c>
      <c r="X352" s="107">
        <f>((L352+G352+H352+I352+N352+O352+P352+S352)/('Life tables'!$I$2/2))/(1+oDR)^(((cycle + 0.5)/('Life tables'!$I$2/2)))</f>
        <v>23.507569838603018</v>
      </c>
      <c r="Y352" s="31">
        <f>((uNES*L352+ uOCEX*G352+uEREX*H352+uHOEX*I352+uNES*S352+ uOCEX*N352+uEREX*O352+uHOEX*P352)/('Life tables'!$I$2/2))/(1+oDR)^(((cycle + 0.5)/('Life tables'!$I$2/2)))</f>
        <v>15.492701856450278</v>
      </c>
      <c r="Z352" s="100">
        <f t="shared" si="98"/>
        <v>178370.66457163714</v>
      </c>
      <c r="AA352" s="107">
        <f>((L352+G352+H352+I352+N352+O352+P352+S352)/('Life tables'!$I$2/2))</f>
        <v>28.651279621335174</v>
      </c>
      <c r="AB352" s="31">
        <f>((uNES*L352+ uOCEX*G352+uEREX*H352+uHOEX*I352+uNES*S352+ uOCEX*N352+uEREX*O352+uHOEX*P352)/('Life tables'!$I$2/2))</f>
        <v>18.88267209357419</v>
      </c>
    </row>
    <row r="353" spans="1:28" x14ac:dyDescent="0.25">
      <c r="A353" s="4">
        <v>347</v>
      </c>
      <c r="C353" s="105">
        <f>IF(male=0,VLOOKUP((($A$5:$A$1570/'Life tables'!$I$2)*2)+age,lifetable,13,1),IF(male=1,VLOOKUP((($A$5:$A$1570/'Life tables'!$I$2)*2)+age,lifetable,10,1),"error"))</f>
        <v>1.7629026324772479E-4</v>
      </c>
      <c r="F353" s="96">
        <f t="shared" si="86"/>
        <v>130.4043740810599</v>
      </c>
      <c r="G353" s="96">
        <f t="shared" si="87"/>
        <v>13.099392297760726</v>
      </c>
      <c r="H353" s="96">
        <f t="shared" si="88"/>
        <v>0.74811723161014099</v>
      </c>
      <c r="I353" s="96">
        <f t="shared" si="89"/>
        <v>0.29976349946715891</v>
      </c>
      <c r="J353" s="96">
        <f t="shared" si="90"/>
        <v>2.548304792189612E-2</v>
      </c>
      <c r="K353" s="96">
        <f t="shared" si="91"/>
        <v>0.31323612304227394</v>
      </c>
      <c r="L353" s="96">
        <f t="shared" si="99"/>
        <v>115.9183818812577</v>
      </c>
      <c r="M353" s="96">
        <f t="shared" si="92"/>
        <v>616.57603000259905</v>
      </c>
      <c r="N353" s="96">
        <f t="shared" si="93"/>
        <v>59.37760757982528</v>
      </c>
      <c r="O353" s="96">
        <f t="shared" si="94"/>
        <v>1.4173373381345156</v>
      </c>
      <c r="P353" s="96">
        <f t="shared" si="95"/>
        <v>1.4173373381345156</v>
      </c>
      <c r="Q353" s="96">
        <f t="shared" si="96"/>
        <v>0.11966377025756386</v>
      </c>
      <c r="R353" s="96">
        <f t="shared" si="97"/>
        <v>0.1111038271493581</v>
      </c>
      <c r="S353" s="96">
        <f t="shared" si="85"/>
        <v>554.13298014909788</v>
      </c>
      <c r="T353" s="96">
        <f t="shared" si="100"/>
        <v>32.668992101757595</v>
      </c>
      <c r="U353" s="96">
        <f t="shared" si="100"/>
        <v>220.9200905829515</v>
      </c>
      <c r="V353" s="32">
        <f t="shared" si="101"/>
        <v>999.99999999999693</v>
      </c>
      <c r="W353" s="100">
        <f>(cNES*L353+(cNES+cOSEX)*G353+(cNES+cEREX)*H353+(cNES+cHOEX)*I353+(cNES+cNES)*S353+(cNES+cOSEX)*N353+(cNES+cEREX)*O353+(cNES+cHOEX)*P353)/(1+cDR)^((cycle + 0.5)/('Life tables'!$I$2/2))</f>
        <v>81977.855671387588</v>
      </c>
      <c r="X353" s="107">
        <f>((L353+G353+H353+I353+N353+O353+P353+S353)/('Life tables'!$I$2/2))/(1+oDR)^(((cycle + 0.5)/('Life tables'!$I$2/2)))</f>
        <v>23.476237622043495</v>
      </c>
      <c r="Y353" s="31">
        <f>((uNES*L353+ uOCEX*G353+uEREX*H353+uHOEX*I353+uNES*S353+ uOCEX*N353+uEREX*O353+uHOEX*P353)/('Life tables'!$I$2/2))/(1+oDR)^(((cycle + 0.5)/('Life tables'!$I$2/2)))</f>
        <v>15.472052317513631</v>
      </c>
      <c r="Z353" s="100">
        <f t="shared" si="98"/>
        <v>178234.70097418089</v>
      </c>
      <c r="AA353" s="107">
        <f>((L353+G353+H353+I353+N353+O353+P353+S353)/('Life tables'!$I$2/2))</f>
        <v>28.629436311186677</v>
      </c>
      <c r="AB353" s="31">
        <f>((uNES*L353+ uOCEX*G353+uEREX*H353+uHOEX*I353+uNES*S353+ uOCEX*N353+uEREX*O353+uHOEX*P353)/('Life tables'!$I$2/2))</f>
        <v>18.86827623569809</v>
      </c>
    </row>
    <row r="354" spans="1:28" x14ac:dyDescent="0.25">
      <c r="A354" s="4">
        <v>348</v>
      </c>
      <c r="C354" s="105">
        <f>IF(male=0,VLOOKUP((($A$5:$A$1570/'Life tables'!$I$2)*2)+age,lifetable,13,1),IF(male=1,VLOOKUP((($A$5:$A$1570/'Life tables'!$I$2)*2)+age,lifetable,10,1),"error"))</f>
        <v>1.7629026324772479E-4</v>
      </c>
      <c r="F354" s="96">
        <f t="shared" si="86"/>
        <v>130.3047241205191</v>
      </c>
      <c r="G354" s="96">
        <f t="shared" si="87"/>
        <v>13.089382250668526</v>
      </c>
      <c r="H354" s="96">
        <f t="shared" si="88"/>
        <v>0.74754554946270402</v>
      </c>
      <c r="I354" s="96">
        <f t="shared" si="89"/>
        <v>0.29953443183730388</v>
      </c>
      <c r="J354" s="96">
        <f t="shared" si="90"/>
        <v>2.5463574765893716E-2</v>
      </c>
      <c r="K354" s="96">
        <f t="shared" si="91"/>
        <v>0.31299676015647293</v>
      </c>
      <c r="L354" s="96">
        <f t="shared" si="99"/>
        <v>115.8298015536282</v>
      </c>
      <c r="M354" s="96">
        <f t="shared" si="92"/>
        <v>616.10619319476882</v>
      </c>
      <c r="N354" s="96">
        <f t="shared" si="93"/>
        <v>59.332361277269889</v>
      </c>
      <c r="O354" s="96">
        <f t="shared" si="94"/>
        <v>1.4162573135825316</v>
      </c>
      <c r="P354" s="96">
        <f t="shared" si="95"/>
        <v>1.4162573135825316</v>
      </c>
      <c r="Q354" s="96">
        <f t="shared" si="96"/>
        <v>0.11957258532481435</v>
      </c>
      <c r="R354" s="96">
        <f t="shared" si="97"/>
        <v>0.11101916497479163</v>
      </c>
      <c r="S354" s="96">
        <f t="shared" si="85"/>
        <v>553.71072554003422</v>
      </c>
      <c r="T354" s="96">
        <f t="shared" si="100"/>
        <v>32.814028261848307</v>
      </c>
      <c r="U354" s="96">
        <f t="shared" si="100"/>
        <v>221.34410650808277</v>
      </c>
      <c r="V354" s="32">
        <f t="shared" si="101"/>
        <v>999.99999999999693</v>
      </c>
      <c r="W354" s="100">
        <f>(cNES*L354+(cNES+cOSEX)*G354+(cNES+cEREX)*H354+(cNES+cHOEX)*I354+(cNES+cNES)*S354+(cNES+cOSEX)*N354+(cNES+cEREX)*O354+(cNES+cHOEX)*P354)/(1+cDR)^((cycle + 0.5)/('Life tables'!$I$2/2))</f>
        <v>81732.493544902507</v>
      </c>
      <c r="X354" s="107">
        <f>((L354+G354+H354+I354+N354+O354+P354+S354)/('Life tables'!$I$2/2))/(1+oDR)^(((cycle + 0.5)/('Life tables'!$I$2/2)))</f>
        <v>23.444947183016794</v>
      </c>
      <c r="Y354" s="31">
        <f>((uNES*L354+ uOCEX*G354+uEREX*H354+uHOEX*I354+uNES*S354+ uOCEX*N354+uEREX*O354+uHOEX*P354)/('Life tables'!$I$2/2))/(1+oDR)^(((cycle + 0.5)/('Life tables'!$I$2/2)))</f>
        <v>15.451430311810725</v>
      </c>
      <c r="Z354" s="100">
        <f t="shared" si="98"/>
        <v>178098.84036964993</v>
      </c>
      <c r="AA354" s="107">
        <f>((L354+G354+H354+I354+N354+O354+P354+S354)/('Life tables'!$I$2/2))</f>
        <v>28.607609673802795</v>
      </c>
      <c r="AB354" s="31">
        <f>((uNES*L354+ uOCEX*G354+uEREX*H354+uHOEX*I354+uNES*S354+ uOCEX*N354+uEREX*O354+uHOEX*P354)/('Life tables'!$I$2/2))</f>
        <v>18.853891365660477</v>
      </c>
    </row>
    <row r="355" spans="1:28" x14ac:dyDescent="0.25">
      <c r="A355" s="4">
        <v>349</v>
      </c>
      <c r="C355" s="105">
        <f>IF(male=0,VLOOKUP((($A$5:$A$1570/'Life tables'!$I$2)*2)+age,lifetable,13,1),IF(male=1,VLOOKUP((($A$5:$A$1570/'Life tables'!$I$2)*2)+age,lifetable,10,1),"error"))</f>
        <v>1.7629026324772479E-4</v>
      </c>
      <c r="F355" s="96">
        <f t="shared" si="86"/>
        <v>130.2051579582924</v>
      </c>
      <c r="G355" s="96">
        <f t="shared" si="87"/>
        <v>13.079380621292358</v>
      </c>
      <c r="H355" s="96">
        <f t="shared" si="88"/>
        <v>0.74697434805805796</v>
      </c>
      <c r="I355" s="96">
        <f t="shared" si="89"/>
        <v>0.2993055568365387</v>
      </c>
      <c r="J355" s="96">
        <f t="shared" si="90"/>
        <v>2.5444117985388447E-2</v>
      </c>
      <c r="K355" s="96">
        <f t="shared" si="91"/>
        <v>0.3127575985573175</v>
      </c>
      <c r="L355" s="96">
        <f t="shared" si="99"/>
        <v>115.74129571556274</v>
      </c>
      <c r="M355" s="96">
        <f t="shared" si="92"/>
        <v>615.63670727177339</v>
      </c>
      <c r="N355" s="96">
        <f t="shared" si="93"/>
        <v>59.287148765684321</v>
      </c>
      <c r="O355" s="96">
        <f t="shared" si="94"/>
        <v>1.4151780956174946</v>
      </c>
      <c r="P355" s="96">
        <f t="shared" si="95"/>
        <v>1.4151780956174946</v>
      </c>
      <c r="Q355" s="96">
        <f t="shared" si="96"/>
        <v>0.11948146849105057</v>
      </c>
      <c r="R355" s="96">
        <f t="shared" si="97"/>
        <v>0.11093456602786643</v>
      </c>
      <c r="S355" s="96">
        <f t="shared" si="85"/>
        <v>553.28878628033522</v>
      </c>
      <c r="T355" s="96">
        <f t="shared" si="100"/>
        <v>32.958953848324747</v>
      </c>
      <c r="U355" s="96">
        <f t="shared" si="100"/>
        <v>221.76779867266796</v>
      </c>
      <c r="V355" s="32">
        <f t="shared" si="101"/>
        <v>999.99999999999693</v>
      </c>
      <c r="W355" s="100">
        <f>(cNES*L355+(cNES+cOSEX)*G355+(cNES+cEREX)*H355+(cNES+cHOEX)*I355+(cNES+cNES)*S355+(cNES+cOSEX)*N355+(cNES+cEREX)*O355+(cNES+cHOEX)*P355)/(1+cDR)^((cycle + 0.5)/('Life tables'!$I$2/2))</f>
        <v>81487.865508651244</v>
      </c>
      <c r="X355" s="107">
        <f>((L355+G355+H355+I355+N355+O355+P355+S355)/('Life tables'!$I$2/2))/(1+oDR)^(((cycle + 0.5)/('Life tables'!$I$2/2)))</f>
        <v>23.413698465268283</v>
      </c>
      <c r="Y355" s="31">
        <f>((uNES*L355+ uOCEX*G355+uEREX*H355+uHOEX*I355+uNES*S355+ uOCEX*N355+uEREX*O355+uHOEX*P355)/('Life tables'!$I$2/2))/(1+oDR)^(((cycle + 0.5)/('Life tables'!$I$2/2)))</f>
        <v>15.430835802277628</v>
      </c>
      <c r="Z355" s="100">
        <f t="shared" si="98"/>
        <v>177963.08270160152</v>
      </c>
      <c r="AA355" s="107">
        <f>((L355+G355+H355+I355+N355+O355+P355+S355)/('Life tables'!$I$2/2))</f>
        <v>28.585799695797675</v>
      </c>
      <c r="AB355" s="31">
        <f>((uNES*L355+ uOCEX*G355+uEREX*H355+uHOEX*I355+uNES*S355+ uOCEX*N355+uEREX*O355+uHOEX*P355)/('Life tables'!$I$2/2))</f>
        <v>18.839517474651878</v>
      </c>
    </row>
    <row r="356" spans="1:28" x14ac:dyDescent="0.25">
      <c r="A356" s="4">
        <v>350</v>
      </c>
      <c r="C356" s="105">
        <f>IF(male=0,VLOOKUP((($A$5:$A$1570/'Life tables'!$I$2)*2)+age,lifetable,13,1),IF(male=1,VLOOKUP((($A$5:$A$1570/'Life tables'!$I$2)*2)+age,lifetable,10,1),"error"))</f>
        <v>1.7629026324772479E-4</v>
      </c>
      <c r="F356" s="96">
        <f t="shared" si="86"/>
        <v>130.10567526897117</v>
      </c>
      <c r="G356" s="96">
        <f t="shared" si="87"/>
        <v>13.069387376944242</v>
      </c>
      <c r="H356" s="96">
        <f t="shared" si="88"/>
        <v>0.74640362552936523</v>
      </c>
      <c r="I356" s="96">
        <f t="shared" si="89"/>
        <v>0.29907687371683905</v>
      </c>
      <c r="J356" s="96">
        <f t="shared" si="90"/>
        <v>2.5424677516790391E-2</v>
      </c>
      <c r="K356" s="96">
        <f t="shared" si="91"/>
        <v>0.31251863746316411</v>
      </c>
      <c r="L356" s="96">
        <f t="shared" si="99"/>
        <v>115.65286407780077</v>
      </c>
      <c r="M356" s="96">
        <f t="shared" si="92"/>
        <v>615.1675722100332</v>
      </c>
      <c r="N356" s="96">
        <f t="shared" si="93"/>
        <v>59.241970042797824</v>
      </c>
      <c r="O356" s="96">
        <f t="shared" si="94"/>
        <v>1.4140996841852018</v>
      </c>
      <c r="P356" s="96">
        <f t="shared" si="95"/>
        <v>1.4140996841852018</v>
      </c>
      <c r="Q356" s="96">
        <f t="shared" si="96"/>
        <v>0.11939041975169622</v>
      </c>
      <c r="R356" s="96">
        <f t="shared" si="97"/>
        <v>0.11085003030433357</v>
      </c>
      <c r="S356" s="96">
        <f t="shared" si="85"/>
        <v>552.86716234880896</v>
      </c>
      <c r="T356" s="96">
        <f t="shared" si="100"/>
        <v>33.103768945593231</v>
      </c>
      <c r="U356" s="96">
        <f t="shared" si="100"/>
        <v>222.19116734043547</v>
      </c>
      <c r="V356" s="32">
        <f t="shared" si="101"/>
        <v>999.99999999999704</v>
      </c>
      <c r="W356" s="100">
        <f>(cNES*L356+(cNES+cOSEX)*G356+(cNES+cEREX)*H356+(cNES+cHOEX)*I356+(cNES+cNES)*S356+(cNES+cOSEX)*N356+(cNES+cEREX)*O356+(cNES+cHOEX)*P356)/(1+cDR)^((cycle + 0.5)/('Life tables'!$I$2/2))</f>
        <v>81243.969376499997</v>
      </c>
      <c r="X356" s="107">
        <f>((L356+G356+H356+I356+N356+O356+P356+S356)/('Life tables'!$I$2/2))/(1+oDR)^(((cycle + 0.5)/('Life tables'!$I$2/2)))</f>
        <v>23.382491412637737</v>
      </c>
      <c r="Y356" s="31">
        <f>((uNES*L356+ uOCEX*G356+uEREX*H356+uHOEX*I356+uNES*S356+ uOCEX*N356+uEREX*O356+uHOEX*P356)/('Life tables'!$I$2/2))/(1+oDR)^(((cycle + 0.5)/('Life tables'!$I$2/2)))</f>
        <v>15.410268751912257</v>
      </c>
      <c r="Z356" s="100">
        <f t="shared" si="98"/>
        <v>177827.42791289868</v>
      </c>
      <c r="AA356" s="107">
        <f>((L356+G356+H356+I356+N356+O356+P356+S356)/('Life tables'!$I$2/2))</f>
        <v>28.564006363818219</v>
      </c>
      <c r="AB356" s="31">
        <f>((uNES*L356+ uOCEX*G356+uEREX*H356+uHOEX*I356+uNES*S356+ uOCEX*N356+uEREX*O356+uHOEX*P356)/('Life tables'!$I$2/2))</f>
        <v>18.825154553883998</v>
      </c>
    </row>
    <row r="357" spans="1:28" x14ac:dyDescent="0.25">
      <c r="A357" s="4">
        <v>351</v>
      </c>
      <c r="C357" s="105">
        <f>IF(male=0,VLOOKUP((($A$5:$A$1570/'Life tables'!$I$2)*2)+age,lifetable,13,1),IF(male=1,VLOOKUP((($A$5:$A$1570/'Life tables'!$I$2)*2)+age,lifetable,10,1),"error"))</f>
        <v>1.7629026324772479E-4</v>
      </c>
      <c r="F357" s="96">
        <f t="shared" si="86"/>
        <v>130.00627573613113</v>
      </c>
      <c r="G357" s="96">
        <f t="shared" si="87"/>
        <v>13.059402485838699</v>
      </c>
      <c r="H357" s="96">
        <f t="shared" si="88"/>
        <v>0.7458333800613306</v>
      </c>
      <c r="I357" s="96">
        <f t="shared" si="89"/>
        <v>0.29884838175083328</v>
      </c>
      <c r="J357" s="96">
        <f t="shared" si="90"/>
        <v>2.5405253298265311E-2</v>
      </c>
      <c r="K357" s="96">
        <f t="shared" si="91"/>
        <v>0.31227987611394992</v>
      </c>
      <c r="L357" s="96">
        <f t="shared" si="99"/>
        <v>115.56450635906805</v>
      </c>
      <c r="M357" s="96">
        <f t="shared" si="92"/>
        <v>614.69878797783724</v>
      </c>
      <c r="N357" s="96">
        <f t="shared" si="93"/>
        <v>59.196825105556549</v>
      </c>
      <c r="O357" s="96">
        <f t="shared" si="94"/>
        <v>1.4130220792127588</v>
      </c>
      <c r="P357" s="96">
        <f t="shared" si="95"/>
        <v>1.4130220792127588</v>
      </c>
      <c r="Q357" s="96">
        <f t="shared" si="96"/>
        <v>0.11929943910059693</v>
      </c>
      <c r="R357" s="96">
        <f t="shared" si="97"/>
        <v>0.11076555779847891</v>
      </c>
      <c r="S357" s="96">
        <f t="shared" si="85"/>
        <v>552.44585371695609</v>
      </c>
      <c r="T357" s="96">
        <f t="shared" si="100"/>
        <v>33.248473637992092</v>
      </c>
      <c r="U357" s="96">
        <f t="shared" si="100"/>
        <v>222.61421277434789</v>
      </c>
      <c r="V357" s="32">
        <f t="shared" si="101"/>
        <v>999.99999999999704</v>
      </c>
      <c r="W357" s="100">
        <f>(cNES*L357+(cNES+cOSEX)*G357+(cNES+cEREX)*H357+(cNES+cHOEX)*I357+(cNES+cNES)*S357+(cNES+cOSEX)*N357+(cNES+cEREX)*O357+(cNES+cHOEX)*P357)/(1+cDR)^((cycle + 0.5)/('Life tables'!$I$2/2))</f>
        <v>81000.80296846354</v>
      </c>
      <c r="X357" s="107">
        <f>((L357+G357+H357+I357+N357+O357+P357+S357)/('Life tables'!$I$2/2))/(1+oDR)^(((cycle + 0.5)/('Life tables'!$I$2/2)))</f>
        <v>23.351325969058525</v>
      </c>
      <c r="Y357" s="31">
        <f>((uNES*L357+ uOCEX*G357+uEREX*H357+uHOEX*I357+uNES*S357+ uOCEX*N357+uEREX*O357+uHOEX*P357)/('Life tables'!$I$2/2))/(1+oDR)^(((cycle + 0.5)/('Life tables'!$I$2/2)))</f>
        <v>15.389729123773863</v>
      </c>
      <c r="Z357" s="100">
        <f t="shared" si="98"/>
        <v>177691.87594573491</v>
      </c>
      <c r="AA357" s="107">
        <f>((L357+G357+H357+I357+N357+O357+P357+S357)/('Life tables'!$I$2/2))</f>
        <v>28.542229664543289</v>
      </c>
      <c r="AB357" s="31">
        <f>((uNES*L357+ uOCEX*G357+uEREX*H357+uHOEX*I357+uNES*S357+ uOCEX*N357+uEREX*O357+uHOEX*P357)/('Life tables'!$I$2/2))</f>
        <v>18.810802594589195</v>
      </c>
    </row>
    <row r="358" spans="1:28" x14ac:dyDescent="0.25">
      <c r="A358" s="4">
        <v>352</v>
      </c>
      <c r="C358" s="105">
        <f>IF(male=0,VLOOKUP((($A$5:$A$1570/'Life tables'!$I$2)*2)+age,lifetable,13,1),IF(male=1,VLOOKUP((($A$5:$A$1570/'Life tables'!$I$2)*2)+age,lifetable,10,1),"error"))</f>
        <v>1.7629026324772479E-4</v>
      </c>
      <c r="F358" s="96">
        <f t="shared" si="86"/>
        <v>129.90695905203378</v>
      </c>
      <c r="G358" s="96">
        <f t="shared" si="87"/>
        <v>13.049425917062754</v>
      </c>
      <c r="H358" s="96">
        <f t="shared" si="88"/>
        <v>0.74526360988848783</v>
      </c>
      <c r="I358" s="96">
        <f t="shared" si="89"/>
        <v>0.29862008023111597</v>
      </c>
      <c r="J358" s="96">
        <f t="shared" si="90"/>
        <v>2.5385845269676306E-2</v>
      </c>
      <c r="K358" s="96">
        <f t="shared" si="91"/>
        <v>0.31204131377047567</v>
      </c>
      <c r="L358" s="96">
        <f t="shared" si="99"/>
        <v>115.47622228581128</v>
      </c>
      <c r="M358" s="96">
        <f t="shared" si="92"/>
        <v>614.23035453562329</v>
      </c>
      <c r="N358" s="96">
        <f t="shared" si="93"/>
        <v>59.151713950150572</v>
      </c>
      <c r="O358" s="96">
        <f t="shared" si="94"/>
        <v>1.4119452806092225</v>
      </c>
      <c r="P358" s="96">
        <f t="shared" si="95"/>
        <v>1.4119452806092225</v>
      </c>
      <c r="Q358" s="96">
        <f t="shared" si="96"/>
        <v>0.11920852653007447</v>
      </c>
      <c r="R358" s="96">
        <f t="shared" si="97"/>
        <v>0.11068114850317351</v>
      </c>
      <c r="S358" s="96">
        <f t="shared" si="85"/>
        <v>552.02486034922106</v>
      </c>
      <c r="T358" s="96">
        <f t="shared" si="100"/>
        <v>33.39306800979184</v>
      </c>
      <c r="U358" s="96">
        <f t="shared" si="100"/>
        <v>223.03693523662153</v>
      </c>
      <c r="V358" s="32">
        <f t="shared" si="101"/>
        <v>999.99999999999704</v>
      </c>
      <c r="W358" s="100">
        <f>(cNES*L358+(cNES+cOSEX)*G358+(cNES+cEREX)*H358+(cNES+cHOEX)*I358+(cNES+cNES)*S358+(cNES+cOSEX)*N358+(cNES+cEREX)*O358+(cNES+cHOEX)*P358)/(1+cDR)^((cycle + 0.5)/('Life tables'!$I$2/2))</f>
        <v>80758.364110701121</v>
      </c>
      <c r="X358" s="107">
        <f>((L358+G358+H358+I358+N358+O358+P358+S358)/('Life tables'!$I$2/2))/(1+oDR)^(((cycle + 0.5)/('Life tables'!$I$2/2)))</f>
        <v>23.320202078556903</v>
      </c>
      <c r="Y358" s="31">
        <f>((uNES*L358+ uOCEX*G358+uEREX*H358+uHOEX*I358+uNES*S358+ uOCEX*N358+uEREX*O358+uHOEX*P358)/('Life tables'!$I$2/2))/(1+oDR)^(((cycle + 0.5)/('Life tables'!$I$2/2)))</f>
        <v>15.369216880982572</v>
      </c>
      <c r="Z358" s="100">
        <f t="shared" si="98"/>
        <v>177556.42674165903</v>
      </c>
      <c r="AA358" s="107">
        <f>((L358+G358+H358+I358+N358+O358+P358+S358)/('Life tables'!$I$2/2))</f>
        <v>28.520469584683006</v>
      </c>
      <c r="AB358" s="31">
        <f>((uNES*L358+ uOCEX*G358+uEREX*H358+uHOEX*I358+uNES*S358+ uOCEX*N358+uEREX*O358+uHOEX*P358)/('Life tables'!$I$2/2))</f>
        <v>18.796461588020044</v>
      </c>
    </row>
    <row r="359" spans="1:28" x14ac:dyDescent="0.25">
      <c r="A359" s="4">
        <v>353</v>
      </c>
      <c r="C359" s="105">
        <f>IF(male=0,VLOOKUP((($A$5:$A$1570/'Life tables'!$I$2)*2)+age,lifetable,13,1),IF(male=1,VLOOKUP((($A$5:$A$1570/'Life tables'!$I$2)*2)+age,lifetable,10,1),"error"))</f>
        <v>1.7629026324772479E-4</v>
      </c>
      <c r="F359" s="96">
        <f t="shared" si="86"/>
        <v>129.80772491733762</v>
      </c>
      <c r="G359" s="96">
        <f t="shared" si="87"/>
        <v>13.039457640546923</v>
      </c>
      <c r="H359" s="96">
        <f t="shared" si="88"/>
        <v>0.74469431329354407</v>
      </c>
      <c r="I359" s="96">
        <f t="shared" si="89"/>
        <v>0.29839196846958388</v>
      </c>
      <c r="J359" s="96">
        <f t="shared" si="90"/>
        <v>2.5366453372527378E-2</v>
      </c>
      <c r="K359" s="96">
        <f t="shared" si="91"/>
        <v>0.31180294971371209</v>
      </c>
      <c r="L359" s="96">
        <f t="shared" si="99"/>
        <v>115.38801159194134</v>
      </c>
      <c r="M359" s="96">
        <f t="shared" si="92"/>
        <v>613.76227183624599</v>
      </c>
      <c r="N359" s="96">
        <f t="shared" si="93"/>
        <v>59.106636572039697</v>
      </c>
      <c r="O359" s="96">
        <f t="shared" si="94"/>
        <v>1.410869288266219</v>
      </c>
      <c r="P359" s="96">
        <f t="shared" si="95"/>
        <v>1.410869288266219</v>
      </c>
      <c r="Q359" s="96">
        <f t="shared" si="96"/>
        <v>0.11911768203097907</v>
      </c>
      <c r="R359" s="96">
        <f t="shared" si="97"/>
        <v>0.11059680240992203</v>
      </c>
      <c r="S359" s="96">
        <f t="shared" si="85"/>
        <v>551.60418220323299</v>
      </c>
      <c r="T359" s="96">
        <f t="shared" si="100"/>
        <v>33.537552145195349</v>
      </c>
      <c r="U359" s="96">
        <f t="shared" si="100"/>
        <v>223.45933498874516</v>
      </c>
      <c r="V359" s="32">
        <f t="shared" si="101"/>
        <v>999.99999999999693</v>
      </c>
      <c r="W359" s="100">
        <f>(cNES*L359+(cNES+cOSEX)*G359+(cNES+cEREX)*H359+(cNES+cHOEX)*I359+(cNES+cNES)*S359+(cNES+cOSEX)*N359+(cNES+cEREX)*O359+(cNES+cHOEX)*P359)/(1+cDR)^((cycle + 0.5)/('Life tables'!$I$2/2))</f>
        <v>80516.650635511294</v>
      </c>
      <c r="X359" s="107">
        <f>((L359+G359+H359+I359+N359+O359+P359+S359)/('Life tables'!$I$2/2))/(1+oDR)^(((cycle + 0.5)/('Life tables'!$I$2/2)))</f>
        <v>23.289119685251226</v>
      </c>
      <c r="Y359" s="31">
        <f>((uNES*L359+ uOCEX*G359+uEREX*H359+uHOEX*I359+uNES*S359+ uOCEX*N359+uEREX*O359+uHOEX*P359)/('Life tables'!$I$2/2))/(1+oDR)^(((cycle + 0.5)/('Life tables'!$I$2/2)))</f>
        <v>15.348731986718869</v>
      </c>
      <c r="Z359" s="100">
        <f t="shared" si="98"/>
        <v>177421.08024159822</v>
      </c>
      <c r="AA359" s="107">
        <f>((L359+G359+H359+I359+N359+O359+P359+S359)/('Life tables'!$I$2/2))</f>
        <v>28.498726110977966</v>
      </c>
      <c r="AB359" s="31">
        <f>((uNES*L359+ uOCEX*G359+uEREX*H359+uHOEX*I359+uNES*S359+ uOCEX*N359+uEREX*O359+uHOEX*P359)/('Life tables'!$I$2/2))</f>
        <v>18.782131525448818</v>
      </c>
    </row>
    <row r="360" spans="1:28" x14ac:dyDescent="0.25">
      <c r="A360" s="4">
        <v>354</v>
      </c>
      <c r="C360" s="105">
        <f>IF(male=0,VLOOKUP((($A$5:$A$1570/'Life tables'!$I$2)*2)+age,lifetable,13,1),IF(male=1,VLOOKUP((($A$5:$A$1570/'Life tables'!$I$2)*2)+age,lifetable,10,1),"error"))</f>
        <v>1.7629026324772479E-4</v>
      </c>
      <c r="F360" s="96">
        <f t="shared" si="86"/>
        <v>129.708573040819</v>
      </c>
      <c r="G360" s="96">
        <f t="shared" si="87"/>
        <v>13.029497627037182</v>
      </c>
      <c r="H360" s="96">
        <f t="shared" si="88"/>
        <v>0.74412548860577754</v>
      </c>
      <c r="I360" s="96">
        <f t="shared" si="89"/>
        <v>0.29816404579679467</v>
      </c>
      <c r="J360" s="96">
        <f t="shared" si="90"/>
        <v>2.5347077549908888E-2</v>
      </c>
      <c r="K360" s="96">
        <f t="shared" si="91"/>
        <v>0.31156478324412912</v>
      </c>
      <c r="L360" s="96">
        <f t="shared" si="99"/>
        <v>115.29987401858521</v>
      </c>
      <c r="M360" s="96">
        <f t="shared" si="92"/>
        <v>613.29453982523751</v>
      </c>
      <c r="N360" s="96">
        <f t="shared" si="93"/>
        <v>59.061592965978548</v>
      </c>
      <c r="O360" s="96">
        <f t="shared" si="94"/>
        <v>1.4097941020585421</v>
      </c>
      <c r="P360" s="96">
        <f t="shared" si="95"/>
        <v>1.4097941020585421</v>
      </c>
      <c r="Q360" s="96">
        <f t="shared" si="96"/>
        <v>0.11902690559273965</v>
      </c>
      <c r="R360" s="96">
        <f t="shared" si="97"/>
        <v>0.11051251950890967</v>
      </c>
      <c r="S360" s="96">
        <f t="shared" si="85"/>
        <v>551.18381923004017</v>
      </c>
      <c r="T360" s="96">
        <f t="shared" si="100"/>
        <v>33.681926128337999</v>
      </c>
      <c r="U360" s="96">
        <f t="shared" si="100"/>
        <v>223.88141229149821</v>
      </c>
      <c r="V360" s="32">
        <f t="shared" si="101"/>
        <v>999.99999999999704</v>
      </c>
      <c r="W360" s="100">
        <f>(cNES*L360+(cNES+cOSEX)*G360+(cNES+cEREX)*H360+(cNES+cHOEX)*I360+(cNES+cNES)*S360+(cNES+cOSEX)*N360+(cNES+cEREX)*O360+(cNES+cHOEX)*P360)/(1+cDR)^((cycle + 0.5)/('Life tables'!$I$2/2))</f>
        <v>80275.660381326976</v>
      </c>
      <c r="X360" s="107">
        <f>((L360+G360+H360+I360+N360+O360+P360+S360)/('Life tables'!$I$2/2))/(1+oDR)^(((cycle + 0.5)/('Life tables'!$I$2/2)))</f>
        <v>23.258078733351269</v>
      </c>
      <c r="Y360" s="31">
        <f>((uNES*L360+ uOCEX*G360+uEREX*H360+uHOEX*I360+uNES*S360+ uOCEX*N360+uEREX*O360+uHOEX*P360)/('Life tables'!$I$2/2))/(1+oDR)^(((cycle + 0.5)/('Life tables'!$I$2/2)))</f>
        <v>15.328274404223176</v>
      </c>
      <c r="Z360" s="100">
        <f t="shared" si="98"/>
        <v>177285.83638588121</v>
      </c>
      <c r="AA360" s="107">
        <f>((L360+G360+H360+I360+N360+O360+P360+S360)/('Life tables'!$I$2/2))</f>
        <v>28.476999230198583</v>
      </c>
      <c r="AB360" s="31">
        <f>((uNES*L360+ uOCEX*G360+uEREX*H360+uHOEX*I360+uNES*S360+ uOCEX*N360+uEREX*O360+uHOEX*P360)/('Life tables'!$I$2/2))</f>
        <v>18.767812398167081</v>
      </c>
    </row>
    <row r="361" spans="1:28" x14ac:dyDescent="0.25">
      <c r="A361" s="4">
        <v>355</v>
      </c>
      <c r="C361" s="105">
        <f>IF(male=0,VLOOKUP((($A$5:$A$1570/'Life tables'!$I$2)*2)+age,lifetable,13,1),IF(male=1,VLOOKUP((($A$5:$A$1570/'Life tables'!$I$2)*2)+age,lifetable,10,1),"error"))</f>
        <v>1.7629026324772479E-4</v>
      </c>
      <c r="F361" s="96">
        <f t="shared" si="86"/>
        <v>129.60950313910257</v>
      </c>
      <c r="G361" s="96">
        <f t="shared" si="87"/>
        <v>13.019545848067887</v>
      </c>
      <c r="H361" s="96">
        <f t="shared" si="88"/>
        <v>0.7435571341994911</v>
      </c>
      <c r="I361" s="96">
        <f t="shared" si="89"/>
        <v>0.29793631156134698</v>
      </c>
      <c r="J361" s="96">
        <f t="shared" si="90"/>
        <v>2.5327717746444874E-2</v>
      </c>
      <c r="K361" s="96">
        <f t="shared" si="91"/>
        <v>0.31132681368104881</v>
      </c>
      <c r="L361" s="96">
        <f t="shared" si="99"/>
        <v>115.21180931384635</v>
      </c>
      <c r="M361" s="96">
        <f t="shared" si="92"/>
        <v>612.82715844105826</v>
      </c>
      <c r="N361" s="96">
        <f t="shared" si="93"/>
        <v>59.016583126040729</v>
      </c>
      <c r="O361" s="96">
        <f t="shared" si="94"/>
        <v>1.4087197218447289</v>
      </c>
      <c r="P361" s="96">
        <f t="shared" si="95"/>
        <v>1.4087197218447289</v>
      </c>
      <c r="Q361" s="96">
        <f t="shared" si="96"/>
        <v>0.11893619720341281</v>
      </c>
      <c r="R361" s="96">
        <f t="shared" si="97"/>
        <v>0.11042829978904728</v>
      </c>
      <c r="S361" s="96">
        <f t="shared" si="85"/>
        <v>550.76377137433565</v>
      </c>
      <c r="T361" s="96">
        <f t="shared" si="100"/>
        <v>33.826190043287859</v>
      </c>
      <c r="U361" s="96">
        <f t="shared" si="100"/>
        <v>224.30316740496829</v>
      </c>
      <c r="V361" s="32">
        <f t="shared" si="101"/>
        <v>999.99999999999704</v>
      </c>
      <c r="W361" s="100">
        <f>(cNES*L361+(cNES+cOSEX)*G361+(cNES+cEREX)*H361+(cNES+cHOEX)*I361+(cNES+cNES)*S361+(cNES+cOSEX)*N361+(cNES+cEREX)*O361+(cNES+cHOEX)*P361)/(1+cDR)^((cycle + 0.5)/('Life tables'!$I$2/2))</f>
        <v>80035.391192709358</v>
      </c>
      <c r="X361" s="107">
        <f>((L361+G361+H361+I361+N361+O361+P361+S361)/('Life tables'!$I$2/2))/(1+oDR)^(((cycle + 0.5)/('Life tables'!$I$2/2)))</f>
        <v>23.227079167157477</v>
      </c>
      <c r="Y361" s="31">
        <f>((uNES*L361+ uOCEX*G361+uEREX*H361+uHOEX*I361+uNES*S361+ uOCEX*N361+uEREX*O361+uHOEX*P361)/('Life tables'!$I$2/2))/(1+oDR)^(((cycle + 0.5)/('Life tables'!$I$2/2)))</f>
        <v>15.30784409679538</v>
      </c>
      <c r="Z361" s="100">
        <f t="shared" si="98"/>
        <v>177150.69511425984</v>
      </c>
      <c r="AA361" s="107">
        <f>((L361+G361+H361+I361+N361+O361+P361+S361)/('Life tables'!$I$2/2))</f>
        <v>28.45528892914437</v>
      </c>
      <c r="AB361" s="31">
        <f>((uNES*L361+ uOCEX*G361+uEREX*H361+uHOEX*I361+uNES*S361+ uOCEX*N361+uEREX*O361+uHOEX*P361)/('Life tables'!$I$2/2))</f>
        <v>18.753504197485235</v>
      </c>
    </row>
    <row r="362" spans="1:28" x14ac:dyDescent="0.25">
      <c r="A362" s="4">
        <v>356</v>
      </c>
      <c r="C362" s="105">
        <f>IF(male=0,VLOOKUP((($A$5:$A$1570/'Life tables'!$I$2)*2)+age,lifetable,13,1),IF(male=1,VLOOKUP((($A$5:$A$1570/'Life tables'!$I$2)*2)+age,lifetable,10,1),"error"))</f>
        <v>1.7629026324772479E-4</v>
      </c>
      <c r="F362" s="96">
        <f t="shared" si="86"/>
        <v>129.51051493640034</v>
      </c>
      <c r="G362" s="96">
        <f t="shared" si="87"/>
        <v>13.009602275935553</v>
      </c>
      <c r="H362" s="96">
        <f t="shared" si="88"/>
        <v>0.74298924849251613</v>
      </c>
      <c r="I362" s="96">
        <f t="shared" si="89"/>
        <v>0.29770876512928068</v>
      </c>
      <c r="J362" s="96">
        <f t="shared" si="90"/>
        <v>2.5308373908242057E-2</v>
      </c>
      <c r="K362" s="96">
        <f t="shared" si="91"/>
        <v>0.31108904036201812</v>
      </c>
      <c r="L362" s="96">
        <f t="shared" si="99"/>
        <v>115.12381723257273</v>
      </c>
      <c r="M362" s="96">
        <f t="shared" si="92"/>
        <v>612.36012761534039</v>
      </c>
      <c r="N362" s="96">
        <f t="shared" si="93"/>
        <v>58.971607045642273</v>
      </c>
      <c r="O362" s="96">
        <f t="shared" si="94"/>
        <v>1.407646147467621</v>
      </c>
      <c r="P362" s="96">
        <f t="shared" si="95"/>
        <v>1.407646147467621</v>
      </c>
      <c r="Q362" s="96">
        <f t="shared" si="96"/>
        <v>0.11884555684972978</v>
      </c>
      <c r="R362" s="96">
        <f t="shared" si="97"/>
        <v>0.11034414323801534</v>
      </c>
      <c r="S362" s="96">
        <f t="shared" si="85"/>
        <v>550.3440385746751</v>
      </c>
      <c r="T362" s="96">
        <f t="shared" si="100"/>
        <v>33.970343974045832</v>
      </c>
      <c r="U362" s="96">
        <f t="shared" si="100"/>
        <v>224.72460058856834</v>
      </c>
      <c r="V362" s="32">
        <f t="shared" si="101"/>
        <v>999.99999999999682</v>
      </c>
      <c r="W362" s="100">
        <f>(cNES*L362+(cNES+cOSEX)*G362+(cNES+cEREX)*H362+(cNES+cHOEX)*I362+(cNES+cNES)*S362+(cNES+cOSEX)*N362+(cNES+cEREX)*O362+(cNES+cHOEX)*P362)/(1+cDR)^((cycle + 0.5)/('Life tables'!$I$2/2))</f>
        <v>79795.840920341812</v>
      </c>
      <c r="X362" s="107">
        <f>((L362+G362+H362+I362+N362+O362+P362+S362)/('Life tables'!$I$2/2))/(1+oDR)^(((cycle + 0.5)/('Life tables'!$I$2/2)))</f>
        <v>23.196120931060332</v>
      </c>
      <c r="Y362" s="31">
        <f>((uNES*L362+ uOCEX*G362+uEREX*H362+uHOEX*I362+uNES*S362+ uOCEX*N362+uEREX*O362+uHOEX*P362)/('Life tables'!$I$2/2))/(1+oDR)^(((cycle + 0.5)/('Life tables'!$I$2/2)))</f>
        <v>15.287441027794383</v>
      </c>
      <c r="Z362" s="100">
        <f t="shared" si="98"/>
        <v>177015.65636593042</v>
      </c>
      <c r="AA362" s="107">
        <f>((L362+G362+H362+I362+N362+O362+P362+S362)/('Life tables'!$I$2/2))</f>
        <v>28.433595194643285</v>
      </c>
      <c r="AB362" s="31">
        <f>((uNES*L362+ uOCEX*G362+uEREX*H362+uHOEX*I362+uNES*S362+ uOCEX*N362+uEREX*O362+uHOEX*P362)/('Life tables'!$I$2/2))</f>
        <v>18.739206914732065</v>
      </c>
    </row>
    <row r="363" spans="1:28" x14ac:dyDescent="0.25">
      <c r="A363" s="4">
        <v>357</v>
      </c>
      <c r="C363" s="105">
        <f>IF(male=0,VLOOKUP((($A$5:$A$1570/'Life tables'!$I$2)*2)+age,lifetable,13,1),IF(male=1,VLOOKUP((($A$5:$A$1570/'Life tables'!$I$2)*2)+age,lifetable,10,1),"error"))</f>
        <v>1.7629026324772479E-4</v>
      </c>
      <c r="F363" s="96">
        <f t="shared" si="86"/>
        <v>129.41160816425983</v>
      </c>
      <c r="G363" s="96">
        <f t="shared" si="87"/>
        <v>12.999666883673569</v>
      </c>
      <c r="H363" s="96">
        <f t="shared" si="88"/>
        <v>0.74242182994476669</v>
      </c>
      <c r="I363" s="96">
        <f t="shared" si="89"/>
        <v>0.29748140588349797</v>
      </c>
      <c r="J363" s="96">
        <f t="shared" si="90"/>
        <v>2.5289045982840645E-2</v>
      </c>
      <c r="K363" s="96">
        <f t="shared" si="91"/>
        <v>0.31085146264220442</v>
      </c>
      <c r="L363" s="96">
        <f t="shared" si="99"/>
        <v>115.03589753613295</v>
      </c>
      <c r="M363" s="96">
        <f t="shared" si="92"/>
        <v>611.89344727312289</v>
      </c>
      <c r="N363" s="96">
        <f t="shared" si="93"/>
        <v>58.926664717564272</v>
      </c>
      <c r="O363" s="96">
        <f t="shared" si="94"/>
        <v>1.4065733787549037</v>
      </c>
      <c r="P363" s="96">
        <f t="shared" si="95"/>
        <v>1.4065733787549037</v>
      </c>
      <c r="Q363" s="96">
        <f t="shared" si="96"/>
        <v>0.11875498451714236</v>
      </c>
      <c r="R363" s="96">
        <f t="shared" si="97"/>
        <v>0.11026004984230628</v>
      </c>
      <c r="S363" s="96">
        <f t="shared" si="85"/>
        <v>549.9246207636894</v>
      </c>
      <c r="T363" s="96">
        <f t="shared" si="100"/>
        <v>34.114388004545816</v>
      </c>
      <c r="U363" s="96">
        <f t="shared" si="100"/>
        <v>225.14571210105285</v>
      </c>
      <c r="V363" s="32">
        <f t="shared" si="101"/>
        <v>999.99999999999693</v>
      </c>
      <c r="W363" s="100">
        <f>(cNES*L363+(cNES+cOSEX)*G363+(cNES+cEREX)*H363+(cNES+cHOEX)*I363+(cNES+cNES)*S363+(cNES+cOSEX)*N363+(cNES+cEREX)*O363+(cNES+cHOEX)*P363)/(1+cDR)^((cycle + 0.5)/('Life tables'!$I$2/2))</f>
        <v>79557.007421023358</v>
      </c>
      <c r="X363" s="107">
        <f>((L363+G363+H363+I363+N363+O363+P363+S363)/('Life tables'!$I$2/2))/(1+oDR)^(((cycle + 0.5)/('Life tables'!$I$2/2)))</f>
        <v>23.165203969539728</v>
      </c>
      <c r="Y363" s="31">
        <f>((uNES*L363+ uOCEX*G363+uEREX*H363+uHOEX*I363+uNES*S363+ uOCEX*N363+uEREX*O363+uHOEX*P363)/('Life tables'!$I$2/2))/(1+oDR)^(((cycle + 0.5)/('Life tables'!$I$2/2)))</f>
        <v>15.267065160637744</v>
      </c>
      <c r="Z363" s="100">
        <f t="shared" si="98"/>
        <v>176880.72007955442</v>
      </c>
      <c r="AA363" s="107">
        <f>((L363+G363+H363+I363+N363+O363+P363+S363)/('Life tables'!$I$2/2))</f>
        <v>28.411918013551155</v>
      </c>
      <c r="AB363" s="31">
        <f>((uNES*L363+ uOCEX*G363+uEREX*H363+uHOEX*I363+uNES*S363+ uOCEX*N363+uEREX*O363+uHOEX*P363)/('Life tables'!$I$2/2))</f>
        <v>18.724920541254413</v>
      </c>
    </row>
    <row r="364" spans="1:28" x14ac:dyDescent="0.25">
      <c r="A364" s="4">
        <v>358</v>
      </c>
      <c r="C364" s="105">
        <f>IF(male=0,VLOOKUP((($A$5:$A$1570/'Life tables'!$I$2)*2)+age,lifetable,13,1),IF(male=1,VLOOKUP((($A$5:$A$1570/'Life tables'!$I$2)*2)+age,lifetable,10,1),"error"))</f>
        <v>1.7629026324772479E-4</v>
      </c>
      <c r="F364" s="96">
        <f t="shared" si="86"/>
        <v>129.31278256132029</v>
      </c>
      <c r="G364" s="96">
        <f t="shared" si="87"/>
        <v>12.989739645027701</v>
      </c>
      <c r="H364" s="96">
        <f t="shared" si="88"/>
        <v>0.7418548770568415</v>
      </c>
      <c r="I364" s="96">
        <f t="shared" si="89"/>
        <v>0.29725423322320288</v>
      </c>
      <c r="J364" s="96">
        <f t="shared" si="90"/>
        <v>2.5269733919166669E-2</v>
      </c>
      <c r="K364" s="96">
        <f t="shared" si="91"/>
        <v>0.31061407989380929</v>
      </c>
      <c r="L364" s="96">
        <f t="shared" si="99"/>
        <v>114.94804999219957</v>
      </c>
      <c r="M364" s="96">
        <f t="shared" si="92"/>
        <v>611.42711733307806</v>
      </c>
      <c r="N364" s="96">
        <f t="shared" si="93"/>
        <v>58.88175613397469</v>
      </c>
      <c r="O364" s="96">
        <f t="shared" si="94"/>
        <v>1.405501415519627</v>
      </c>
      <c r="P364" s="96">
        <f t="shared" si="95"/>
        <v>1.405501415519627</v>
      </c>
      <c r="Q364" s="96">
        <f t="shared" si="96"/>
        <v>0.11866448018986658</v>
      </c>
      <c r="R364" s="96">
        <f t="shared" si="97"/>
        <v>0.11017601958726524</v>
      </c>
      <c r="S364" s="96">
        <f t="shared" si="85"/>
        <v>549.50551786828703</v>
      </c>
      <c r="T364" s="96">
        <f t="shared" si="100"/>
        <v>34.258322218654847</v>
      </c>
      <c r="U364" s="96">
        <f t="shared" si="100"/>
        <v>225.56650220053393</v>
      </c>
      <c r="V364" s="32">
        <f t="shared" si="101"/>
        <v>999.99999999999704</v>
      </c>
      <c r="W364" s="100">
        <f>(cNES*L364+(cNES+cOSEX)*G364+(cNES+cEREX)*H364+(cNES+cHOEX)*I364+(cNES+cNES)*S364+(cNES+cOSEX)*N364+(cNES+cEREX)*O364+(cNES+cHOEX)*P364)/(1+cDR)^((cycle + 0.5)/('Life tables'!$I$2/2))</f>
        <v>79318.888557661558</v>
      </c>
      <c r="X364" s="107">
        <f>((L364+G364+H364+I364+N364+O364+P364+S364)/('Life tables'!$I$2/2))/(1+oDR)^(((cycle + 0.5)/('Life tables'!$I$2/2)))</f>
        <v>23.13432822716425</v>
      </c>
      <c r="Y364" s="31">
        <f>((uNES*L364+ uOCEX*G364+uEREX*H364+uHOEX*I364+uNES*S364+ uOCEX*N364+uEREX*O364+uHOEX*P364)/('Life tables'!$I$2/2))/(1+oDR)^(((cycle + 0.5)/('Life tables'!$I$2/2)))</f>
        <v>15.246716458801185</v>
      </c>
      <c r="Z364" s="100">
        <f t="shared" si="98"/>
        <v>176745.88619327798</v>
      </c>
      <c r="AA364" s="107">
        <f>((L364+G364+H364+I364+N364+O364+P364+S364)/('Life tables'!$I$2/2))</f>
        <v>28.390257372750977</v>
      </c>
      <c r="AB364" s="31">
        <f>((uNES*L364+ uOCEX*G364+uEREX*H364+uHOEX*I364+uNES*S364+ uOCEX*N364+uEREX*O364+uHOEX*P364)/('Life tables'!$I$2/2))</f>
        <v>18.710645068416699</v>
      </c>
    </row>
    <row r="365" spans="1:28" x14ac:dyDescent="0.25">
      <c r="A365" s="4">
        <v>359</v>
      </c>
      <c r="C365" s="105">
        <f>IF(male=0,VLOOKUP((($A$5:$A$1570/'Life tables'!$I$2)*2)+age,lifetable,13,1),IF(male=1,VLOOKUP((($A$5:$A$1570/'Life tables'!$I$2)*2)+age,lifetable,10,1),"error"))</f>
        <v>1.7629026324772479E-4</v>
      </c>
      <c r="F365" s="96">
        <f t="shared" si="86"/>
        <v>129.21403787307736</v>
      </c>
      <c r="G365" s="96">
        <f t="shared" si="87"/>
        <v>12.979820534432452</v>
      </c>
      <c r="H365" s="96">
        <f t="shared" si="88"/>
        <v>0.74128838836867383</v>
      </c>
      <c r="I365" s="96">
        <f t="shared" si="89"/>
        <v>0.29702724656336049</v>
      </c>
      <c r="J365" s="96">
        <f t="shared" si="90"/>
        <v>2.5250437667486005E-2</v>
      </c>
      <c r="K365" s="96">
        <f t="shared" si="91"/>
        <v>0.31037689150550413</v>
      </c>
      <c r="L365" s="96">
        <f t="shared" si="99"/>
        <v>114.86027437453988</v>
      </c>
      <c r="M365" s="96">
        <f t="shared" si="92"/>
        <v>610.96113770773104</v>
      </c>
      <c r="N365" s="96">
        <f t="shared" si="93"/>
        <v>58.836881286449504</v>
      </c>
      <c r="O365" s="96">
        <f t="shared" si="94"/>
        <v>1.4044302575607108</v>
      </c>
      <c r="P365" s="96">
        <f t="shared" si="95"/>
        <v>1.4044302575607108</v>
      </c>
      <c r="Q365" s="96">
        <f t="shared" si="96"/>
        <v>0.11857404385092556</v>
      </c>
      <c r="R365" s="96">
        <f t="shared" si="97"/>
        <v>0.1100920524571297</v>
      </c>
      <c r="S365" s="96">
        <f t="shared" si="85"/>
        <v>549.08672980985205</v>
      </c>
      <c r="T365" s="96">
        <f t="shared" si="100"/>
        <v>34.402146700173262</v>
      </c>
      <c r="U365" s="96">
        <f t="shared" si="100"/>
        <v>225.98697114449658</v>
      </c>
      <c r="V365" s="32">
        <f t="shared" si="101"/>
        <v>999.99999999999716</v>
      </c>
      <c r="W365" s="100">
        <f>(cNES*L365+(cNES+cOSEX)*G365+(cNES+cEREX)*H365+(cNES+cHOEX)*I365+(cNES+cNES)*S365+(cNES+cOSEX)*N365+(cNES+cEREX)*O365+(cNES+cHOEX)*P365)/(1+cDR)^((cycle + 0.5)/('Life tables'!$I$2/2))</f>
        <v>79081.482199265185</v>
      </c>
      <c r="X365" s="107">
        <f>((L365+G365+H365+I365+N365+O365+P365+S365)/('Life tables'!$I$2/2))/(1+oDR)^(((cycle + 0.5)/('Life tables'!$I$2/2)))</f>
        <v>23.10349364859059</v>
      </c>
      <c r="Y365" s="31">
        <f>((uNES*L365+ uOCEX*G365+uEREX*H365+uHOEX*I365+uNES*S365+ uOCEX*N365+uEREX*O365+uHOEX*P365)/('Life tables'!$I$2/2))/(1+oDR)^(((cycle + 0.5)/('Life tables'!$I$2/2)))</f>
        <v>15.226394885818239</v>
      </c>
      <c r="Z365" s="100">
        <f t="shared" si="98"/>
        <v>176611.15464475134</v>
      </c>
      <c r="AA365" s="107">
        <f>((L365+G365+H365+I365+N365+O365+P365+S365)/('Life tables'!$I$2/2))</f>
        <v>28.368613259152344</v>
      </c>
      <c r="AB365" s="31">
        <f>((uNES*L365+ uOCEX*G365+uEREX*H365+uHOEX*I365+uNES*S365+ uOCEX*N365+uEREX*O365+uHOEX*P365)/('Life tables'!$I$2/2))</f>
        <v>18.696380487600567</v>
      </c>
    </row>
    <row r="366" spans="1:28" x14ac:dyDescent="0.25">
      <c r="A366" s="4">
        <v>360</v>
      </c>
      <c r="C366" s="105">
        <f>IF(male=0,VLOOKUP((($A$5:$A$1570/'Life tables'!$I$2)*2)+age,lifetable,13,1),IF(male=1,VLOOKUP((($A$5:$A$1570/'Life tables'!$I$2)*2)+age,lifetable,10,1),"error"))</f>
        <v>1.7629026324772479E-4</v>
      </c>
      <c r="F366" s="96">
        <f t="shared" si="86"/>
        <v>129.11537385165533</v>
      </c>
      <c r="G366" s="96">
        <f t="shared" si="87"/>
        <v>12.969909526988189</v>
      </c>
      <c r="H366" s="96">
        <f t="shared" si="88"/>
        <v>0.74072236245822476</v>
      </c>
      <c r="I366" s="96">
        <f t="shared" si="89"/>
        <v>0.29680044533417332</v>
      </c>
      <c r="J366" s="96">
        <f t="shared" si="90"/>
        <v>2.5231157179359882E-2</v>
      </c>
      <c r="K366" s="96">
        <f t="shared" si="91"/>
        <v>0.3101398968818822</v>
      </c>
      <c r="L366" s="96">
        <f t="shared" si="99"/>
        <v>114.7725704628135</v>
      </c>
      <c r="M366" s="96">
        <f t="shared" si="92"/>
        <v>610.49550830367218</v>
      </c>
      <c r="N366" s="96">
        <f t="shared" si="93"/>
        <v>58.792040165993171</v>
      </c>
      <c r="O366" s="96">
        <f t="shared" si="94"/>
        <v>1.403359904663432</v>
      </c>
      <c r="P366" s="96">
        <f t="shared" si="95"/>
        <v>1.403359904663432</v>
      </c>
      <c r="Q366" s="96">
        <f t="shared" si="96"/>
        <v>0.11848367548219052</v>
      </c>
      <c r="R366" s="96">
        <f t="shared" si="97"/>
        <v>0.11000814843506775</v>
      </c>
      <c r="S366" s="96">
        <f t="shared" si="85"/>
        <v>548.66825650443491</v>
      </c>
      <c r="T366" s="96">
        <f t="shared" si="100"/>
        <v>34.545861532834813</v>
      </c>
      <c r="U366" s="96">
        <f t="shared" si="100"/>
        <v>226.40711918981353</v>
      </c>
      <c r="V366" s="32">
        <f t="shared" si="101"/>
        <v>999.99999999999739</v>
      </c>
      <c r="W366" s="100">
        <f>(cNES*L366+(cNES+cOSEX)*G366+(cNES+cEREX)*H366+(cNES+cHOEX)*I366+(cNES+cNES)*S366+(cNES+cOSEX)*N366+(cNES+cEREX)*O366+(cNES+cHOEX)*P366)/(1+cDR)^((cycle + 0.5)/('Life tables'!$I$2/2))</f>
        <v>78844.786220936367</v>
      </c>
      <c r="X366" s="107">
        <f>((L366+G366+H366+I366+N366+O366+P366+S366)/('Life tables'!$I$2/2))/(1+oDR)^(((cycle + 0.5)/('Life tables'!$I$2/2)))</f>
        <v>23.072700178562993</v>
      </c>
      <c r="Y366" s="31">
        <f>((uNES*L366+ uOCEX*G366+uEREX*H366+uHOEX*I366+uNES*S366+ uOCEX*N366+uEREX*O366+uHOEX*P366)/('Life tables'!$I$2/2))/(1+oDR)^(((cycle + 0.5)/('Life tables'!$I$2/2)))</f>
        <v>15.206100405279882</v>
      </c>
      <c r="Z366" s="100">
        <f t="shared" si="98"/>
        <v>176476.5253711472</v>
      </c>
      <c r="AA366" s="107">
        <f>((L366+G366+H366+I366+N366+O366+P366+S366)/('Life tables'!$I$2/2))</f>
        <v>28.34698565969093</v>
      </c>
      <c r="AB366" s="31">
        <f>((uNES*L366+ uOCEX*G366+uEREX*H366+uHOEX*I366+uNES*S366+ uOCEX*N366+uEREX*O366+uHOEX*P366)/('Life tables'!$I$2/2))</f>
        <v>18.68212679020456</v>
      </c>
    </row>
    <row r="367" spans="1:28" x14ac:dyDescent="0.25">
      <c r="A367" s="4">
        <v>361</v>
      </c>
      <c r="C367" s="105">
        <f>IF(male=0,VLOOKUP((($A$5:$A$1570/'Life tables'!$I$2)*2)+age,lifetable,13,1),IF(male=1,VLOOKUP((($A$5:$A$1570/'Life tables'!$I$2)*2)+age,lifetable,10,1),"error"))</f>
        <v>1.7629026324772479E-4</v>
      </c>
      <c r="F367" s="96">
        <f t="shared" si="86"/>
        <v>129.01679025558727</v>
      </c>
      <c r="G367" s="96">
        <f t="shared" si="87"/>
        <v>12.960006598439053</v>
      </c>
      <c r="H367" s="96">
        <f t="shared" si="88"/>
        <v>0.74015679794022193</v>
      </c>
      <c r="I367" s="96">
        <f t="shared" si="89"/>
        <v>0.29657382898057577</v>
      </c>
      <c r="J367" s="96">
        <f t="shared" si="90"/>
        <v>2.5211892407601893E-2</v>
      </c>
      <c r="K367" s="96">
        <f t="shared" si="91"/>
        <v>0.30990309544293099</v>
      </c>
      <c r="L367" s="96">
        <f t="shared" si="99"/>
        <v>114.68493804237688</v>
      </c>
      <c r="M367" s="96">
        <f t="shared" si="92"/>
        <v>610.03022902176167</v>
      </c>
      <c r="N367" s="96">
        <f t="shared" si="93"/>
        <v>58.747232763058307</v>
      </c>
      <c r="O367" s="96">
        <f t="shared" si="94"/>
        <v>1.4022903565998956</v>
      </c>
      <c r="P367" s="96">
        <f t="shared" si="95"/>
        <v>1.4022903565998956</v>
      </c>
      <c r="Q367" s="96">
        <f t="shared" si="96"/>
        <v>0.1183933750644206</v>
      </c>
      <c r="R367" s="96">
        <f t="shared" si="97"/>
        <v>0.10992430750321487</v>
      </c>
      <c r="S367" s="96">
        <f t="shared" si="85"/>
        <v>548.25009786293595</v>
      </c>
      <c r="T367" s="96">
        <f t="shared" si="100"/>
        <v>34.689466800306839</v>
      </c>
      <c r="U367" s="96">
        <f t="shared" si="100"/>
        <v>226.82694659275967</v>
      </c>
      <c r="V367" s="32">
        <f t="shared" si="101"/>
        <v>999.99999999999727</v>
      </c>
      <c r="W367" s="100">
        <f>(cNES*L367+(cNES+cOSEX)*G367+(cNES+cEREX)*H367+(cNES+cHOEX)*I367+(cNES+cNES)*S367+(cNES+cOSEX)*N367+(cNES+cEREX)*O367+(cNES+cHOEX)*P367)/(1+cDR)^((cycle + 0.5)/('Life tables'!$I$2/2))</f>
        <v>78608.798503862563</v>
      </c>
      <c r="X367" s="107">
        <f>((L367+G367+H367+I367+N367+O367+P367+S367)/('Life tables'!$I$2/2))/(1+oDR)^(((cycle + 0.5)/('Life tables'!$I$2/2)))</f>
        <v>23.041947761912603</v>
      </c>
      <c r="Y367" s="31">
        <f>((uNES*L367+ uOCEX*G367+uEREX*H367+uHOEX*I367+uNES*S367+ uOCEX*N367+uEREX*O367+uHOEX*P367)/('Life tables'!$I$2/2))/(1+oDR)^(((cycle + 0.5)/('Life tables'!$I$2/2)))</f>
        <v>15.185832980834096</v>
      </c>
      <c r="Z367" s="100">
        <f t="shared" si="98"/>
        <v>176341.99830917863</v>
      </c>
      <c r="AA367" s="107">
        <f>((L367+G367+H367+I367+N367+O367+P367+S367)/('Life tables'!$I$2/2))</f>
        <v>28.325374561327845</v>
      </c>
      <c r="AB367" s="31">
        <f>((uNES*L367+ uOCEX*G367+uEREX*H367+uHOEX*I367+uNES*S367+ uOCEX*N367+uEREX*O367+uHOEX*P367)/('Life tables'!$I$2/2))</f>
        <v>18.667883967643682</v>
      </c>
    </row>
    <row r="368" spans="1:28" x14ac:dyDescent="0.25">
      <c r="A368" s="4">
        <v>362</v>
      </c>
      <c r="C368" s="105">
        <f>IF(male=0,VLOOKUP((($A$5:$A$1570/'Life tables'!$I$2)*2)+age,lifetable,13,1),IF(male=1,VLOOKUP((($A$5:$A$1570/'Life tables'!$I$2)*2)+age,lifetable,10,1),"error"))</f>
        <v>1.7629026324772479E-4</v>
      </c>
      <c r="F368" s="96">
        <f t="shared" si="86"/>
        <v>128.91828684960223</v>
      </c>
      <c r="G368" s="96">
        <f t="shared" si="87"/>
        <v>12.950111725151586</v>
      </c>
      <c r="H368" s="96">
        <f t="shared" si="88"/>
        <v>0.7395916934649388</v>
      </c>
      <c r="I368" s="96">
        <f t="shared" si="89"/>
        <v>0.29634739696174522</v>
      </c>
      <c r="J368" s="96">
        <f t="shared" si="90"/>
        <v>2.5192643306236422E-2</v>
      </c>
      <c r="K368" s="96">
        <f t="shared" si="91"/>
        <v>0.30966648662352103</v>
      </c>
      <c r="L368" s="96">
        <f t="shared" si="99"/>
        <v>114.59737690409419</v>
      </c>
      <c r="M368" s="96">
        <f t="shared" si="92"/>
        <v>609.56529975732849</v>
      </c>
      <c r="N368" s="96">
        <f t="shared" si="93"/>
        <v>58.702459067564867</v>
      </c>
      <c r="O368" s="96">
        <f t="shared" si="94"/>
        <v>1.4012216131294923</v>
      </c>
      <c r="P368" s="96">
        <f t="shared" si="95"/>
        <v>1.4012216131294923</v>
      </c>
      <c r="Q368" s="96">
        <f t="shared" si="96"/>
        <v>0.11830314257730153</v>
      </c>
      <c r="R368" s="96">
        <f t="shared" si="97"/>
        <v>0.10984052964270991</v>
      </c>
      <c r="S368" s="96">
        <f t="shared" si="85"/>
        <v>547.83225379128464</v>
      </c>
      <c r="T368" s="96">
        <f t="shared" si="100"/>
        <v>34.832962586190376</v>
      </c>
      <c r="U368" s="96">
        <f t="shared" si="100"/>
        <v>227.24645360902591</v>
      </c>
      <c r="V368" s="32">
        <f t="shared" si="101"/>
        <v>999.99999999999716</v>
      </c>
      <c r="W368" s="100">
        <f>(cNES*L368+(cNES+cOSEX)*G368+(cNES+cEREX)*H368+(cNES+cHOEX)*I368+(cNES+cNES)*S368+(cNES+cOSEX)*N368+(cNES+cEREX)*O368+(cNES+cHOEX)*P368)/(1+cDR)^((cycle + 0.5)/('Life tables'!$I$2/2))</f>
        <v>78373.516935308187</v>
      </c>
      <c r="X368" s="107">
        <f>((L368+G368+H368+I368+N368+O368+P368+S368)/('Life tables'!$I$2/2))/(1+oDR)^(((cycle + 0.5)/('Life tables'!$I$2/2)))</f>
        <v>23.011236343556945</v>
      </c>
      <c r="Y368" s="31">
        <f>((uNES*L368+ uOCEX*G368+uEREX*H368+uHOEX*I368+uNES*S368+ uOCEX*N368+uEREX*O368+uHOEX*P368)/('Life tables'!$I$2/2))/(1+oDR)^(((cycle + 0.5)/('Life tables'!$I$2/2)))</f>
        <v>15.165592576185571</v>
      </c>
      <c r="Z368" s="100">
        <f t="shared" si="98"/>
        <v>176207.57339511655</v>
      </c>
      <c r="AA368" s="107">
        <f>((L368+G368+H368+I368+N368+O368+P368+S368)/('Life tables'!$I$2/2))</f>
        <v>28.303779951049172</v>
      </c>
      <c r="AB368" s="31">
        <f>((uNES*L368+ uOCEX*G368+uEREX*H368+uHOEX*I368+uNES*S368+ uOCEX*N368+uEREX*O368+uHOEX*P368)/('Life tables'!$I$2/2))</f>
        <v>18.653652011349134</v>
      </c>
    </row>
    <row r="369" spans="1:28" x14ac:dyDescent="0.25">
      <c r="A369" s="4">
        <v>363</v>
      </c>
      <c r="C369" s="105">
        <f>IF(male=0,VLOOKUP((($A$5:$A$1570/'Life tables'!$I$2)*2)+age,lifetable,13,1),IF(male=1,VLOOKUP((($A$5:$A$1570/'Life tables'!$I$2)*2)+age,lifetable,10,1),"error"))</f>
        <v>1.7629026324772479E-4</v>
      </c>
      <c r="F369" s="96">
        <f t="shared" si="86"/>
        <v>128.81986340441986</v>
      </c>
      <c r="G369" s="96">
        <f t="shared" si="87"/>
        <v>12.940224884094096</v>
      </c>
      <c r="H369" s="96">
        <f t="shared" si="88"/>
        <v>0.73902704771701633</v>
      </c>
      <c r="I369" s="96">
        <f t="shared" si="89"/>
        <v>0.29612114875062967</v>
      </c>
      <c r="J369" s="96">
        <f t="shared" si="90"/>
        <v>2.5173409830458519E-2</v>
      </c>
      <c r="K369" s="96">
        <f t="shared" si="91"/>
        <v>0.30943006987291249</v>
      </c>
      <c r="L369" s="96">
        <f t="shared" si="99"/>
        <v>114.50988684415475</v>
      </c>
      <c r="M369" s="96">
        <f t="shared" si="92"/>
        <v>609.10072040036107</v>
      </c>
      <c r="N369" s="96">
        <f t="shared" si="93"/>
        <v>58.657719068918503</v>
      </c>
      <c r="O369" s="96">
        <f t="shared" si="94"/>
        <v>1.4001536739993357</v>
      </c>
      <c r="P369" s="96">
        <f t="shared" si="95"/>
        <v>1.4001536739993357</v>
      </c>
      <c r="Q369" s="96">
        <f t="shared" si="96"/>
        <v>0.11821297799948241</v>
      </c>
      <c r="R369" s="96">
        <f t="shared" si="97"/>
        <v>0.10975681483372933</v>
      </c>
      <c r="S369" s="96">
        <f t="shared" si="85"/>
        <v>547.41472419061074</v>
      </c>
      <c r="T369" s="96">
        <f t="shared" si="100"/>
        <v>34.976348974020318</v>
      </c>
      <c r="U369" s="96">
        <f t="shared" si="100"/>
        <v>227.66564049373255</v>
      </c>
      <c r="V369" s="32">
        <f t="shared" si="101"/>
        <v>999.99999999999727</v>
      </c>
      <c r="W369" s="100">
        <f>(cNES*L369+(cNES+cOSEX)*G369+(cNES+cEREX)*H369+(cNES+cHOEX)*I369+(cNES+cNES)*S369+(cNES+cOSEX)*N369+(cNES+cEREX)*O369+(cNES+cHOEX)*P369)/(1+cDR)^((cycle + 0.5)/('Life tables'!$I$2/2))</f>
        <v>78138.939408605744</v>
      </c>
      <c r="X369" s="107">
        <f>((L369+G369+H369+I369+N369+O369+P369+S369)/('Life tables'!$I$2/2))/(1+oDR)^(((cycle + 0.5)/('Life tables'!$I$2/2)))</f>
        <v>22.980565868499358</v>
      </c>
      <c r="Y369" s="31">
        <f>((uNES*L369+ uOCEX*G369+uEREX*H369+uHOEX*I369+uNES*S369+ uOCEX*N369+uEREX*O369+uHOEX*P369)/('Life tables'!$I$2/2))/(1+oDR)^(((cycle + 0.5)/('Life tables'!$I$2/2)))</f>
        <v>15.145379155095293</v>
      </c>
      <c r="Z369" s="100">
        <f t="shared" si="98"/>
        <v>176073.25056480631</v>
      </c>
      <c r="AA369" s="107">
        <f>((L369+G369+H369+I369+N369+O369+P369+S369)/('Life tables'!$I$2/2))</f>
        <v>28.282201815865417</v>
      </c>
      <c r="AB369" s="31">
        <f>((uNES*L369+ uOCEX*G369+uEREX*H369+uHOEX*I369+uNES*S369+ uOCEX*N369+uEREX*O369+uHOEX*P369)/('Life tables'!$I$2/2))</f>
        <v>18.639430912767921</v>
      </c>
    </row>
    <row r="370" spans="1:28" x14ac:dyDescent="0.25">
      <c r="A370" s="4">
        <v>364</v>
      </c>
      <c r="C370" s="105">
        <f>IF(male=0,VLOOKUP((($A$5:$A$1570/'Life tables'!$I$2)*2)+age,lifetable,13,1),IF(male=1,VLOOKUP((($A$5:$A$1570/'Life tables'!$I$2)*2)+age,lifetable,10,1),"error"))</f>
        <v>1.7629026324772479E-4</v>
      </c>
      <c r="F370" s="96">
        <f t="shared" si="86"/>
        <v>128.72151969655155</v>
      </c>
      <c r="G370" s="96">
        <f t="shared" si="87"/>
        <v>12.930346052816683</v>
      </c>
      <c r="H370" s="96">
        <f t="shared" si="88"/>
        <v>0.73846285941432199</v>
      </c>
      <c r="I370" s="96">
        <f t="shared" si="89"/>
        <v>0.29589508383349084</v>
      </c>
      <c r="J370" s="96">
        <f t="shared" si="90"/>
        <v>2.5154191936595027E-2</v>
      </c>
      <c r="K370" s="96">
        <f t="shared" si="91"/>
        <v>0.30919384465427741</v>
      </c>
      <c r="L370" s="96">
        <f t="shared" si="99"/>
        <v>114.42246766389619</v>
      </c>
      <c r="M370" s="96">
        <f t="shared" si="92"/>
        <v>608.63649083569271</v>
      </c>
      <c r="N370" s="96">
        <f t="shared" si="93"/>
        <v>58.613012756028404</v>
      </c>
      <c r="O370" s="96">
        <f t="shared" si="94"/>
        <v>1.3990865389446894</v>
      </c>
      <c r="P370" s="96">
        <f t="shared" si="95"/>
        <v>1.3990865389446894</v>
      </c>
      <c r="Q370" s="96">
        <f t="shared" si="96"/>
        <v>0.11812288130861201</v>
      </c>
      <c r="R370" s="96">
        <f t="shared" si="97"/>
        <v>0.1096731630555207</v>
      </c>
      <c r="S370" s="96">
        <f t="shared" si="85"/>
        <v>546.99750895741079</v>
      </c>
      <c r="T370" s="96">
        <f t="shared" si="100"/>
        <v>35.119626047265527</v>
      </c>
      <c r="U370" s="96">
        <f t="shared" si="100"/>
        <v>228.08450750144235</v>
      </c>
      <c r="V370" s="32">
        <f t="shared" si="101"/>
        <v>999.99999999999716</v>
      </c>
      <c r="W370" s="100">
        <f>(cNES*L370+(cNES+cOSEX)*G370+(cNES+cEREX)*H370+(cNES+cHOEX)*I370+(cNES+cNES)*S370+(cNES+cOSEX)*N370+(cNES+cEREX)*O370+(cNES+cHOEX)*P370)/(1+cDR)^((cycle + 0.5)/('Life tables'!$I$2/2))</f>
        <v>77905.063823146716</v>
      </c>
      <c r="X370" s="107">
        <f>((L370+G370+H370+I370+N370+O370+P370+S370)/('Life tables'!$I$2/2))/(1+oDR)^(((cycle + 0.5)/('Life tables'!$I$2/2)))</f>
        <v>22.94993628182845</v>
      </c>
      <c r="Y370" s="31">
        <f>((uNES*L370+ uOCEX*G370+uEREX*H370+uHOEX*I370+uNES*S370+ uOCEX*N370+uEREX*O370+uHOEX*P370)/('Life tables'!$I$2/2))/(1+oDR)^(((cycle + 0.5)/('Life tables'!$I$2/2)))</f>
        <v>15.125192681380252</v>
      </c>
      <c r="Z370" s="100">
        <f t="shared" si="98"/>
        <v>175939.02975368378</v>
      </c>
      <c r="AA370" s="107">
        <f>((L370+G370+H370+I370+N370+O370+P370+S370)/('Life tables'!$I$2/2))</f>
        <v>28.260640142810978</v>
      </c>
      <c r="AB370" s="31">
        <f>((uNES*L370+ uOCEX*G370+uEREX*H370+uHOEX*I370+uNES*S370+ uOCEX*N370+uEREX*O370+uHOEX*P370)/('Life tables'!$I$2/2))</f>
        <v>18.625220663362569</v>
      </c>
    </row>
    <row r="371" spans="1:28" x14ac:dyDescent="0.25">
      <c r="A371" s="4">
        <v>365</v>
      </c>
      <c r="C371" s="105">
        <f>IF(male=0,VLOOKUP((($A$5:$A$1570/'Life tables'!$I$2)*2)+age,lifetable,13,1),IF(male=1,VLOOKUP((($A$5:$A$1570/'Life tables'!$I$2)*2)+age,lifetable,10,1),"error"))</f>
        <v>1.7629026324772479E-4</v>
      </c>
      <c r="F371" s="96">
        <f t="shared" si="86"/>
        <v>128.62325550810846</v>
      </c>
      <c r="G371" s="96">
        <f t="shared" si="87"/>
        <v>12.920475209431958</v>
      </c>
      <c r="H371" s="96">
        <f t="shared" si="88"/>
        <v>0.73789912730684859</v>
      </c>
      <c r="I371" s="96">
        <f t="shared" si="89"/>
        <v>0.29566920170946259</v>
      </c>
      <c r="J371" s="96">
        <f t="shared" si="90"/>
        <v>2.5134989582067065E-2</v>
      </c>
      <c r="K371" s="96">
        <f t="shared" si="91"/>
        <v>0.3089578104442387</v>
      </c>
      <c r="L371" s="96">
        <f t="shared" si="99"/>
        <v>114.33511916963388</v>
      </c>
      <c r="M371" s="96">
        <f t="shared" si="92"/>
        <v>608.17261094318098</v>
      </c>
      <c r="N371" s="96">
        <f t="shared" si="93"/>
        <v>58.568340117324595</v>
      </c>
      <c r="O371" s="96">
        <f t="shared" si="94"/>
        <v>1.3980202076893793</v>
      </c>
      <c r="P371" s="96">
        <f t="shared" si="95"/>
        <v>1.3980202076893793</v>
      </c>
      <c r="Q371" s="96">
        <f t="shared" si="96"/>
        <v>0.11803285248137331</v>
      </c>
      <c r="R371" s="96">
        <f t="shared" si="97"/>
        <v>0.10958957428643497</v>
      </c>
      <c r="S371" s="96">
        <f t="shared" si="85"/>
        <v>546.5806079837098</v>
      </c>
      <c r="T371" s="96">
        <f t="shared" si="100"/>
        <v>35.262793889328968</v>
      </c>
      <c r="U371" s="96">
        <f t="shared" si="100"/>
        <v>228.50305488617303</v>
      </c>
      <c r="V371" s="32">
        <f t="shared" si="101"/>
        <v>999.99999999999716</v>
      </c>
      <c r="W371" s="100">
        <f>(cNES*L371+(cNES+cOSEX)*G371+(cNES+cEREX)*H371+(cNES+cHOEX)*I371+(cNES+cNES)*S371+(cNES+cOSEX)*N371+(cNES+cEREX)*O371+(cNES+cHOEX)*P371)/(1+cDR)^((cycle + 0.5)/('Life tables'!$I$2/2))</f>
        <v>77671.888084372404</v>
      </c>
      <c r="X371" s="107">
        <f>((L371+G371+H371+I371+N371+O371+P371+S371)/('Life tables'!$I$2/2))/(1+oDR)^(((cycle + 0.5)/('Life tables'!$I$2/2)))</f>
        <v>22.919347528717594</v>
      </c>
      <c r="Y371" s="31">
        <f>((uNES*L371+ uOCEX*G371+uEREX*H371+uHOEX*I371+uNES*S371+ uOCEX*N371+uEREX*O371+uHOEX*P371)/('Life tables'!$I$2/2))/(1+oDR)^(((cycle + 0.5)/('Life tables'!$I$2/2)))</f>
        <v>15.105033118913058</v>
      </c>
      <c r="Z371" s="100">
        <f t="shared" si="98"/>
        <v>175804.91089679126</v>
      </c>
      <c r="AA371" s="107">
        <f>((L371+G371+H371+I371+N371+O371+P371+S371)/('Life tables'!$I$2/2))</f>
        <v>28.239094918943721</v>
      </c>
      <c r="AB371" s="31">
        <f>((uNES*L371+ uOCEX*G371+uEREX*H371+uHOEX*I371+uNES*S371+ uOCEX*N371+uEREX*O371+uHOEX*P371)/('Life tables'!$I$2/2))</f>
        <v>18.611021254610787</v>
      </c>
    </row>
    <row r="372" spans="1:28" x14ac:dyDescent="0.25">
      <c r="A372" s="4">
        <v>366</v>
      </c>
      <c r="C372" s="105">
        <f>IF(male=0,VLOOKUP((($A$5:$A$1570/'Life tables'!$I$2)*2)+age,lifetable,13,1),IF(male=1,VLOOKUP((($A$5:$A$1570/'Life tables'!$I$2)*2)+age,lifetable,10,1),"error"))</f>
        <v>1.9370784166106159E-4</v>
      </c>
      <c r="F372" s="96">
        <f t="shared" si="86"/>
        <v>128.52507062661581</v>
      </c>
      <c r="G372" s="96">
        <f t="shared" si="87"/>
        <v>12.910612332596386</v>
      </c>
      <c r="H372" s="96">
        <f t="shared" si="88"/>
        <v>0.73733585017564907</v>
      </c>
      <c r="I372" s="96">
        <f t="shared" si="89"/>
        <v>0.29544350189012442</v>
      </c>
      <c r="J372" s="96">
        <f t="shared" si="90"/>
        <v>2.7597258339087955E-2</v>
      </c>
      <c r="K372" s="96">
        <f t="shared" si="91"/>
        <v>0.30872196673242425</v>
      </c>
      <c r="L372" s="96">
        <f t="shared" si="99"/>
        <v>114.24535971688215</v>
      </c>
      <c r="M372" s="96">
        <f t="shared" si="92"/>
        <v>607.70908059787951</v>
      </c>
      <c r="N372" s="96">
        <f t="shared" si="93"/>
        <v>58.523701140774477</v>
      </c>
      <c r="O372" s="96">
        <f t="shared" si="94"/>
        <v>1.3969546799461887</v>
      </c>
      <c r="P372" s="96">
        <f t="shared" si="95"/>
        <v>1.3969546799461887</v>
      </c>
      <c r="Q372" s="96">
        <f t="shared" si="96"/>
        <v>0.12959571634634118</v>
      </c>
      <c r="R372" s="96">
        <f t="shared" si="97"/>
        <v>0.10950604850395744</v>
      </c>
      <c r="S372" s="96">
        <f t="shared" si="85"/>
        <v>546.15236833236236</v>
      </c>
      <c r="T372" s="96">
        <f t="shared" si="100"/>
        <v>35.419986864014398</v>
      </c>
      <c r="U372" s="96">
        <f t="shared" si="100"/>
        <v>228.92128290140943</v>
      </c>
      <c r="V372" s="32">
        <f t="shared" si="101"/>
        <v>999.99999999999739</v>
      </c>
      <c r="W372" s="100">
        <f>(cNES*L372+(cNES+cOSEX)*G372+(cNES+cEREX)*H372+(cNES+cHOEX)*I372+(cNES+cNES)*S372+(cNES+cOSEX)*N372+(cNES+cEREX)*O372+(cNES+cHOEX)*P372)/(1+cDR)^((cycle + 0.5)/('Life tables'!$I$2/2))</f>
        <v>77438.126486089779</v>
      </c>
      <c r="X372" s="107">
        <f>((L372+G372+H372+I372+N372+O372+P372+S372)/('Life tables'!$I$2/2))/(1+oDR)^(((cycle + 0.5)/('Life tables'!$I$2/2)))</f>
        <v>22.88835979821204</v>
      </c>
      <c r="Y372" s="31">
        <f>((uNES*L372+ uOCEX*G372+uEREX*H372+uHOEX*I372+uNES*S372+ uOCEX*N372+uEREX*O372+uHOEX*P372)/('Life tables'!$I$2/2))/(1+oDR)^(((cycle + 0.5)/('Life tables'!$I$2/2)))</f>
        <v>15.084605794959355</v>
      </c>
      <c r="Z372" s="100">
        <f t="shared" si="98"/>
        <v>175667.9820488595</v>
      </c>
      <c r="AA372" s="107">
        <f>((L372+G372+H372+I372+N372+O372+P372+S372)/('Life tables'!$I$2/2))</f>
        <v>28.217023995005018</v>
      </c>
      <c r="AB372" s="31">
        <f>((uNES*L372+ uOCEX*G372+uEREX*H372+uHOEX*I372+uNES*S372+ uOCEX*N372+uEREX*O372+uHOEX*P372)/('Life tables'!$I$2/2))</f>
        <v>18.596469446657757</v>
      </c>
    </row>
    <row r="373" spans="1:28" x14ac:dyDescent="0.25">
      <c r="A373" s="4">
        <v>367</v>
      </c>
      <c r="C373" s="105">
        <f>IF(male=0,VLOOKUP((($A$5:$A$1570/'Life tables'!$I$2)*2)+age,lifetable,13,1),IF(male=1,VLOOKUP((($A$5:$A$1570/'Life tables'!$I$2)*2)+age,lifetable,10,1),"error"))</f>
        <v>1.9370784166106159E-4</v>
      </c>
      <c r="F373" s="96">
        <f t="shared" si="86"/>
        <v>128.42447944020728</v>
      </c>
      <c r="G373" s="96">
        <f t="shared" si="87"/>
        <v>12.900507737395895</v>
      </c>
      <c r="H373" s="96">
        <f t="shared" si="88"/>
        <v>0.73675876830680354</v>
      </c>
      <c r="I373" s="96">
        <f t="shared" si="89"/>
        <v>0.29521227064296829</v>
      </c>
      <c r="J373" s="96">
        <f t="shared" si="90"/>
        <v>2.7575659121562398E-2</v>
      </c>
      <c r="K373" s="96">
        <f t="shared" si="91"/>
        <v>0.30848034298732463</v>
      </c>
      <c r="L373" s="96">
        <f t="shared" si="99"/>
        <v>114.15594466175273</v>
      </c>
      <c r="M373" s="96">
        <f t="shared" si="92"/>
        <v>607.23425079436618</v>
      </c>
      <c r="N373" s="96">
        <f t="shared" si="93"/>
        <v>58.477974001916841</v>
      </c>
      <c r="O373" s="96">
        <f t="shared" si="94"/>
        <v>1.3958631778815112</v>
      </c>
      <c r="P373" s="96">
        <f t="shared" si="95"/>
        <v>1.3958631778815112</v>
      </c>
      <c r="Q373" s="96">
        <f t="shared" si="96"/>
        <v>0.1294944575195546</v>
      </c>
      <c r="R373" s="96">
        <f t="shared" si="97"/>
        <v>0.10942048661726735</v>
      </c>
      <c r="S373" s="96">
        <f t="shared" si="85"/>
        <v>545.72563549254949</v>
      </c>
      <c r="T373" s="96">
        <f t="shared" si="100"/>
        <v>35.577056980655513</v>
      </c>
      <c r="U373" s="96">
        <f t="shared" si="100"/>
        <v>229.33918373101403</v>
      </c>
      <c r="V373" s="32">
        <f t="shared" si="101"/>
        <v>999.99999999999727</v>
      </c>
      <c r="W373" s="100">
        <f>(cNES*L373+(cNES+cOSEX)*G373+(cNES+cEREX)*H373+(cNES+cHOEX)*I373+(cNES+cNES)*S373+(cNES+cOSEX)*N373+(cNES+cEREX)*O373+(cNES+cHOEX)*P373)/(1+cDR)^((cycle + 0.5)/('Life tables'!$I$2/2))</f>
        <v>77204.865459855995</v>
      </c>
      <c r="X373" s="107">
        <f>((L373+G373+H373+I373+N373+O373+P373+S373)/('Life tables'!$I$2/2))/(1+oDR)^(((cycle + 0.5)/('Life tables'!$I$2/2)))</f>
        <v>22.857413973801183</v>
      </c>
      <c r="Y373" s="31">
        <f>((uNES*L373+ uOCEX*G373+uEREX*H373+uHOEX*I373+uNES*S373+ uOCEX*N373+uEREX*O373+uHOEX*P373)/('Life tables'!$I$2/2))/(1+oDR)^(((cycle + 0.5)/('Life tables'!$I$2/2)))</f>
        <v>15.064210910913962</v>
      </c>
      <c r="Z373" s="100">
        <f t="shared" si="98"/>
        <v>175530.69841179778</v>
      </c>
      <c r="AA373" s="107">
        <f>((L373+G373+H373+I373+N373+O373+P373+S373)/('Life tables'!$I$2/2))</f>
        <v>28.19497033300134</v>
      </c>
      <c r="AB373" s="31">
        <f>((uNES*L373+ uOCEX*G373+uEREX*H373+uHOEX*I373+uNES*S373+ uOCEX*N373+uEREX*O373+uHOEX*P373)/('Life tables'!$I$2/2))</f>
        <v>18.58193495598929</v>
      </c>
    </row>
    <row r="374" spans="1:28" x14ac:dyDescent="0.25">
      <c r="A374" s="4">
        <v>368</v>
      </c>
      <c r="C374" s="105">
        <f>IF(male=0,VLOOKUP((($A$5:$A$1570/'Life tables'!$I$2)*2)+age,lifetable,13,1),IF(male=1,VLOOKUP((($A$5:$A$1570/'Life tables'!$I$2)*2)+age,lifetable,10,1),"error"))</f>
        <v>1.9370784166106159E-4</v>
      </c>
      <c r="F374" s="96">
        <f t="shared" si="86"/>
        <v>128.32397158718825</v>
      </c>
      <c r="G374" s="96">
        <f t="shared" si="87"/>
        <v>12.890411513208788</v>
      </c>
      <c r="H374" s="96">
        <f t="shared" si="88"/>
        <v>0.73618216451352181</v>
      </c>
      <c r="I374" s="96">
        <f t="shared" si="89"/>
        <v>0.29498123095616924</v>
      </c>
      <c r="J374" s="96">
        <f t="shared" si="90"/>
        <v>2.7554077797612524E-2</v>
      </c>
      <c r="K374" s="96">
        <f t="shared" si="91"/>
        <v>0.30823891941210463</v>
      </c>
      <c r="L374" s="96">
        <f t="shared" si="99"/>
        <v>114.06660368130005</v>
      </c>
      <c r="M374" s="96">
        <f t="shared" si="92"/>
        <v>606.75978770113966</v>
      </c>
      <c r="N374" s="96">
        <f t="shared" si="93"/>
        <v>58.432282178054344</v>
      </c>
      <c r="O374" s="96">
        <f t="shared" si="94"/>
        <v>1.3947725187821072</v>
      </c>
      <c r="P374" s="96">
        <f t="shared" si="95"/>
        <v>1.3947725187821072</v>
      </c>
      <c r="Q374" s="96">
        <f t="shared" si="96"/>
        <v>0.1293932768947956</v>
      </c>
      <c r="R374" s="96">
        <f t="shared" si="97"/>
        <v>0.10933499080988351</v>
      </c>
      <c r="S374" s="96">
        <f t="shared" si="85"/>
        <v>545.29923221781644</v>
      </c>
      <c r="T374" s="96">
        <f t="shared" si="100"/>
        <v>35.734004335347919</v>
      </c>
      <c r="U374" s="96">
        <f t="shared" si="100"/>
        <v>229.75675764123602</v>
      </c>
      <c r="V374" s="32">
        <f t="shared" si="101"/>
        <v>999.9999999999975</v>
      </c>
      <c r="W374" s="100">
        <f>(cNES*L374+(cNES+cOSEX)*G374+(cNES+cEREX)*H374+(cNES+cHOEX)*I374+(cNES+cNES)*S374+(cNES+cOSEX)*N374+(cNES+cEREX)*O374+(cNES+cHOEX)*P374)/(1+cDR)^((cycle + 0.5)/('Life tables'!$I$2/2))</f>
        <v>76972.306903329067</v>
      </c>
      <c r="X374" s="107">
        <f>((L374+G374+H374+I374+N374+O374+P374+S374)/('Life tables'!$I$2/2))/(1+oDR)^(((cycle + 0.5)/('Life tables'!$I$2/2)))</f>
        <v>22.826509998486078</v>
      </c>
      <c r="Y374" s="31">
        <f>((uNES*L374+ uOCEX*G374+uEREX*H374+uHOEX*I374+uNES*S374+ uOCEX*N374+uEREX*O374+uHOEX*P374)/('Life tables'!$I$2/2))/(1+oDR)^(((cycle + 0.5)/('Life tables'!$I$2/2)))</f>
        <v>15.043843607391738</v>
      </c>
      <c r="Z374" s="100">
        <f t="shared" si="98"/>
        <v>175393.52168548683</v>
      </c>
      <c r="AA374" s="107">
        <f>((L374+G374+H374+I374+N374+O374+P374+S374)/('Life tables'!$I$2/2))</f>
        <v>28.172933919034559</v>
      </c>
      <c r="AB374" s="31">
        <f>((uNES*L374+ uOCEX*G374+uEREX*H374+uHOEX*I374+uNES*S374+ uOCEX*N374+uEREX*O374+uHOEX*P374)/('Life tables'!$I$2/2))</f>
        <v>18.567411832446027</v>
      </c>
    </row>
    <row r="375" spans="1:28" x14ac:dyDescent="0.25">
      <c r="A375" s="4">
        <v>369</v>
      </c>
      <c r="C375" s="105">
        <f>IF(male=0,VLOOKUP((($A$5:$A$1570/'Life tables'!$I$2)*2)+age,lifetable,13,1),IF(male=1,VLOOKUP((($A$5:$A$1570/'Life tables'!$I$2)*2)+age,lifetable,10,1),"error"))</f>
        <v>1.9370784166106159E-4</v>
      </c>
      <c r="F375" s="96">
        <f t="shared" si="86"/>
        <v>128.22354684482374</v>
      </c>
      <c r="G375" s="96">
        <f t="shared" si="87"/>
        <v>12.880323637660867</v>
      </c>
      <c r="H375" s="96">
        <f t="shared" si="88"/>
        <v>0.7356060375179948</v>
      </c>
      <c r="I375" s="96">
        <f t="shared" si="89"/>
        <v>0.29475038231772127</v>
      </c>
      <c r="J375" s="96">
        <f t="shared" si="90"/>
        <v>2.7532514319412064E-2</v>
      </c>
      <c r="K375" s="96">
        <f t="shared" si="91"/>
        <v>0.30799769547174638</v>
      </c>
      <c r="L375" s="96">
        <f t="shared" si="99"/>
        <v>113.97733657753601</v>
      </c>
      <c r="M375" s="96">
        <f t="shared" si="92"/>
        <v>606.2856911785899</v>
      </c>
      <c r="N375" s="96">
        <f t="shared" si="93"/>
        <v>58.386625655742243</v>
      </c>
      <c r="O375" s="96">
        <f t="shared" si="94"/>
        <v>1.3936827023270517</v>
      </c>
      <c r="P375" s="96">
        <f t="shared" si="95"/>
        <v>1.3936827023270517</v>
      </c>
      <c r="Q375" s="96">
        <f t="shared" si="96"/>
        <v>0.12929217444229202</v>
      </c>
      <c r="R375" s="96">
        <f t="shared" si="97"/>
        <v>0.10924956105664893</v>
      </c>
      <c r="S375" s="96">
        <f t="shared" si="85"/>
        <v>544.87315838269456</v>
      </c>
      <c r="T375" s="96">
        <f t="shared" si="100"/>
        <v>35.890829024109621</v>
      </c>
      <c r="U375" s="96">
        <f t="shared" si="100"/>
        <v>230.17400489776441</v>
      </c>
      <c r="V375" s="32">
        <f t="shared" si="101"/>
        <v>999.9999999999975</v>
      </c>
      <c r="W375" s="100">
        <f>(cNES*L375+(cNES+cOSEX)*G375+(cNES+cEREX)*H375+(cNES+cHOEX)*I375+(cNES+cNES)*S375+(cNES+cOSEX)*N375+(cNES+cEREX)*O375+(cNES+cHOEX)*P375)/(1+cDR)^((cycle + 0.5)/('Life tables'!$I$2/2))</f>
        <v>76740.448706875992</v>
      </c>
      <c r="X375" s="107">
        <f>((L375+G375+H375+I375+N375+O375+P375+S375)/('Life tables'!$I$2/2))/(1+oDR)^(((cycle + 0.5)/('Life tables'!$I$2/2)))</f>
        <v>22.795647815356407</v>
      </c>
      <c r="Y375" s="31">
        <f>((uNES*L375+ uOCEX*G375+uEREX*H375+uHOEX*I375+uNES*S375+ uOCEX*N375+uEREX*O375+uHOEX*P375)/('Life tables'!$I$2/2))/(1+oDR)^(((cycle + 0.5)/('Life tables'!$I$2/2)))</f>
        <v>15.023503846892071</v>
      </c>
      <c r="Z375" s="100">
        <f t="shared" si="98"/>
        <v>175256.45179922794</v>
      </c>
      <c r="AA375" s="107">
        <f>((L375+G375+H375+I375+N375+O375+P375+S375)/('Life tables'!$I$2/2))</f>
        <v>28.150914739230981</v>
      </c>
      <c r="AB375" s="31">
        <f>((uNES*L375+ uOCEX*G375+uEREX*H375+uHOEX*I375+uNES*S375+ uOCEX*N375+uEREX*O375+uHOEX*P375)/('Life tables'!$I$2/2))</f>
        <v>18.55290006689178</v>
      </c>
    </row>
    <row r="376" spans="1:28" x14ac:dyDescent="0.25">
      <c r="A376" s="4">
        <v>370</v>
      </c>
      <c r="C376" s="105">
        <f>IF(male=0,VLOOKUP((($A$5:$A$1570/'Life tables'!$I$2)*2)+age,lifetable,13,1),IF(male=1,VLOOKUP((($A$5:$A$1570/'Life tables'!$I$2)*2)+age,lifetable,10,1),"error"))</f>
        <v>1.9370784166106159E-4</v>
      </c>
      <c r="F376" s="96">
        <f t="shared" si="86"/>
        <v>128.12320499582071</v>
      </c>
      <c r="G376" s="96">
        <f t="shared" si="87"/>
        <v>12.870244088924592</v>
      </c>
      <c r="H376" s="96">
        <f t="shared" si="88"/>
        <v>0.73503038607363347</v>
      </c>
      <c r="I376" s="96">
        <f t="shared" si="89"/>
        <v>0.29451972422812794</v>
      </c>
      <c r="J376" s="96">
        <f t="shared" si="90"/>
        <v>2.7510968640303255E-2</v>
      </c>
      <c r="K376" s="96">
        <f t="shared" si="91"/>
        <v>0.30775667064430418</v>
      </c>
      <c r="L376" s="96">
        <f t="shared" si="99"/>
        <v>113.88814315730976</v>
      </c>
      <c r="M376" s="96">
        <f t="shared" si="92"/>
        <v>605.81196108230279</v>
      </c>
      <c r="N376" s="96">
        <f t="shared" si="93"/>
        <v>58.341004421073151</v>
      </c>
      <c r="O376" s="96">
        <f t="shared" si="94"/>
        <v>1.3925937281843772</v>
      </c>
      <c r="P376" s="96">
        <f t="shared" si="95"/>
        <v>1.3925937281843772</v>
      </c>
      <c r="Q376" s="96">
        <f t="shared" si="96"/>
        <v>0.1291911501312471</v>
      </c>
      <c r="R376" s="96">
        <f t="shared" si="97"/>
        <v>0.10916419733154092</v>
      </c>
      <c r="S376" s="96">
        <f t="shared" si="85"/>
        <v>544.44741385739803</v>
      </c>
      <c r="T376" s="96">
        <f t="shared" si="100"/>
        <v>36.047531142881169</v>
      </c>
      <c r="U376" s="96">
        <f t="shared" si="100"/>
        <v>230.59092576574025</v>
      </c>
      <c r="V376" s="32">
        <f t="shared" si="101"/>
        <v>999.9999999999975</v>
      </c>
      <c r="W376" s="100">
        <f>(cNES*L376+(cNES+cOSEX)*G376+(cNES+cEREX)*H376+(cNES+cHOEX)*I376+(cNES+cNES)*S376+(cNES+cOSEX)*N376+(cNES+cEREX)*O376+(cNES+cHOEX)*P376)/(1+cDR)^((cycle + 0.5)/('Life tables'!$I$2/2))</f>
        <v>76509.288766990736</v>
      </c>
      <c r="X376" s="107">
        <f>((L376+G376+H376+I376+N376+O376+P376+S376)/('Life tables'!$I$2/2))/(1+oDR)^(((cycle + 0.5)/('Life tables'!$I$2/2)))</f>
        <v>22.764827367589994</v>
      </c>
      <c r="Y376" s="31">
        <f>((uNES*L376+ uOCEX*G376+uEREX*H376+uHOEX*I376+uNES*S376+ uOCEX*N376+uEREX*O376+uHOEX*P376)/('Life tables'!$I$2/2))/(1+oDR)^(((cycle + 0.5)/('Life tables'!$I$2/2)))</f>
        <v>15.003191591972218</v>
      </c>
      <c r="Z376" s="100">
        <f t="shared" si="98"/>
        <v>175119.48868194805</v>
      </c>
      <c r="AA376" s="107">
        <f>((L376+G376+H376+I376+N376+O376+P376+S376)/('Life tables'!$I$2/2))</f>
        <v>28.128912779740904</v>
      </c>
      <c r="AB376" s="31">
        <f>((uNES*L376+ uOCEX*G376+uEREX*H376+uHOEX*I376+uNES*S376+ uOCEX*N376+uEREX*O376+uHOEX*P376)/('Life tables'!$I$2/2))</f>
        <v>18.538399650205925</v>
      </c>
    </row>
    <row r="377" spans="1:28" x14ac:dyDescent="0.25">
      <c r="A377" s="4">
        <v>371</v>
      </c>
      <c r="C377" s="105">
        <f>IF(male=0,VLOOKUP((($A$5:$A$1570/'Life tables'!$I$2)*2)+age,lifetable,13,1),IF(male=1,VLOOKUP((($A$5:$A$1570/'Life tables'!$I$2)*2)+age,lifetable,10,1),"error"))</f>
        <v>1.9370784166106159E-4</v>
      </c>
      <c r="F377" s="96">
        <f t="shared" si="86"/>
        <v>128.02294582814761</v>
      </c>
      <c r="G377" s="96">
        <f t="shared" si="87"/>
        <v>12.860172845700951</v>
      </c>
      <c r="H377" s="96">
        <f t="shared" si="88"/>
        <v>0.73445520896403349</v>
      </c>
      <c r="I377" s="96">
        <f t="shared" si="89"/>
        <v>0.29428925619998747</v>
      </c>
      <c r="J377" s="96">
        <f t="shared" si="90"/>
        <v>2.7489440714758093E-2</v>
      </c>
      <c r="K377" s="96">
        <f t="shared" si="91"/>
        <v>0.30751584442047025</v>
      </c>
      <c r="L377" s="96">
        <f t="shared" si="99"/>
        <v>113.79902323214742</v>
      </c>
      <c r="M377" s="96">
        <f t="shared" si="92"/>
        <v>605.33859726322851</v>
      </c>
      <c r="N377" s="96">
        <f t="shared" si="93"/>
        <v>58.295418459693231</v>
      </c>
      <c r="O377" s="96">
        <f t="shared" si="94"/>
        <v>1.3915055960114591</v>
      </c>
      <c r="P377" s="96">
        <f t="shared" si="95"/>
        <v>1.3915055960114591</v>
      </c>
      <c r="Q377" s="96">
        <f t="shared" si="96"/>
        <v>0.1290902039298755</v>
      </c>
      <c r="R377" s="96">
        <f t="shared" si="97"/>
        <v>0.10907889960770148</v>
      </c>
      <c r="S377" s="96">
        <f t="shared" si="85"/>
        <v>544.02199850797479</v>
      </c>
      <c r="T377" s="96">
        <f t="shared" si="100"/>
        <v>36.204110787525806</v>
      </c>
      <c r="U377" s="96">
        <f t="shared" si="100"/>
        <v>231.00752050976843</v>
      </c>
      <c r="V377" s="32">
        <f t="shared" si="101"/>
        <v>999.9999999999975</v>
      </c>
      <c r="W377" s="100">
        <f>(cNES*L377+(cNES+cOSEX)*G377+(cNES+cEREX)*H377+(cNES+cHOEX)*I377+(cNES+cNES)*S377+(cNES+cOSEX)*N377+(cNES+cEREX)*O377+(cNES+cHOEX)*P377)/(1+cDR)^((cycle + 0.5)/('Life tables'!$I$2/2))</f>
        <v>76278.824986283522</v>
      </c>
      <c r="X377" s="107">
        <f>((L377+G377+H377+I377+N377+O377+P377+S377)/('Life tables'!$I$2/2))/(1+oDR)^(((cycle + 0.5)/('Life tables'!$I$2/2)))</f>
        <v>22.734048598452326</v>
      </c>
      <c r="Y377" s="31">
        <f>((uNES*L377+ uOCEX*G377+uEREX*H377+uHOEX*I377+uNES*S377+ uOCEX*N377+uEREX*O377+uHOEX*P377)/('Life tables'!$I$2/2))/(1+oDR)^(((cycle + 0.5)/('Life tables'!$I$2/2)))</f>
        <v>14.982906805247008</v>
      </c>
      <c r="Z377" s="100">
        <f t="shared" si="98"/>
        <v>174982.63226221412</v>
      </c>
      <c r="AA377" s="107">
        <f>((L377+G377+H377+I377+N377+O377+P377+S377)/('Life tables'!$I$2/2))</f>
        <v>28.106928026738188</v>
      </c>
      <c r="AB377" s="31">
        <f>((uNES*L377+ uOCEX*G377+uEREX*H377+uHOEX*I377+uNES*S377+ uOCEX*N377+uEREX*O377+uHOEX*P377)/('Life tables'!$I$2/2))</f>
        <v>18.523910573283128</v>
      </c>
    </row>
    <row r="378" spans="1:28" x14ac:dyDescent="0.25">
      <c r="A378" s="4">
        <v>372</v>
      </c>
      <c r="C378" s="105">
        <f>IF(male=0,VLOOKUP((($A$5:$A$1570/'Life tables'!$I$2)*2)+age,lifetable,13,1),IF(male=1,VLOOKUP((($A$5:$A$1570/'Life tables'!$I$2)*2)+age,lifetable,10,1),"error"))</f>
        <v>1.9370784166106159E-4</v>
      </c>
      <c r="F378" s="96">
        <f t="shared" si="86"/>
        <v>127.92276913486023</v>
      </c>
      <c r="G378" s="96">
        <f t="shared" si="87"/>
        <v>12.850109887201967</v>
      </c>
      <c r="H378" s="96">
        <f t="shared" si="88"/>
        <v>0.73388050500197599</v>
      </c>
      <c r="I378" s="96">
        <f t="shared" si="89"/>
        <v>0.29405897775759254</v>
      </c>
      <c r="J378" s="96">
        <f t="shared" si="90"/>
        <v>2.7467930498340946E-2</v>
      </c>
      <c r="K378" s="96">
        <f t="shared" si="91"/>
        <v>0.30727521630315702</v>
      </c>
      <c r="L378" s="96">
        <f t="shared" si="99"/>
        <v>113.7099766180972</v>
      </c>
      <c r="M378" s="96">
        <f t="shared" si="92"/>
        <v>604.86559956784311</v>
      </c>
      <c r="N378" s="96">
        <f t="shared" si="93"/>
        <v>58.249867756817814</v>
      </c>
      <c r="O378" s="96">
        <f t="shared" si="94"/>
        <v>1.3904183054553885</v>
      </c>
      <c r="P378" s="96">
        <f t="shared" si="95"/>
        <v>1.3904183054553885</v>
      </c>
      <c r="Q378" s="96">
        <f t="shared" si="96"/>
        <v>0.12898933580543784</v>
      </c>
      <c r="R378" s="96">
        <f t="shared" si="97"/>
        <v>0.10899366785746634</v>
      </c>
      <c r="S378" s="96">
        <f t="shared" si="85"/>
        <v>543.59691219645163</v>
      </c>
      <c r="T378" s="96">
        <f t="shared" si="100"/>
        <v>36.360568053829589</v>
      </c>
      <c r="U378" s="96">
        <f t="shared" si="100"/>
        <v>231.42378939392904</v>
      </c>
      <c r="V378" s="32">
        <f t="shared" si="101"/>
        <v>999.99999999999761</v>
      </c>
      <c r="W378" s="100">
        <f>(cNES*L378+(cNES+cOSEX)*G378+(cNES+cEREX)*H378+(cNES+cHOEX)*I378+(cNES+cNES)*S378+(cNES+cOSEX)*N378+(cNES+cEREX)*O378+(cNES+cHOEX)*P378)/(1+cDR)^((cycle + 0.5)/('Life tables'!$I$2/2))</f>
        <v>76049.055273470483</v>
      </c>
      <c r="X378" s="107">
        <f>((L378+G378+H378+I378+N378+O378+P378+S378)/('Life tables'!$I$2/2))/(1+oDR)^(((cycle + 0.5)/('Life tables'!$I$2/2)))</f>
        <v>22.70331145129601</v>
      </c>
      <c r="Y378" s="31">
        <f>((uNES*L378+ uOCEX*G378+uEREX*H378+uHOEX*I378+uNES*S378+ uOCEX*N378+uEREX*O378+uHOEX*P378)/('Life tables'!$I$2/2))/(1+oDR)^(((cycle + 0.5)/('Life tables'!$I$2/2)))</f>
        <v>14.962649449388492</v>
      </c>
      <c r="Z378" s="100">
        <f t="shared" si="98"/>
        <v>174845.88246824744</v>
      </c>
      <c r="AA378" s="107">
        <f>((L378+G378+H378+I378+N378+O378+P378+S378)/('Life tables'!$I$2/2))</f>
        <v>28.084960466419741</v>
      </c>
      <c r="AB378" s="31">
        <f>((uNES*L378+ uOCEX*G378+uEREX*H378+uHOEX*I378+uNES*S378+ uOCEX*N378+uEREX*O378+uHOEX*P378)/('Life tables'!$I$2/2))</f>
        <v>18.509432827033013</v>
      </c>
    </row>
    <row r="379" spans="1:28" x14ac:dyDescent="0.25">
      <c r="A379" s="4">
        <v>373</v>
      </c>
      <c r="C379" s="105">
        <f>IF(male=0,VLOOKUP((($A$5:$A$1570/'Life tables'!$I$2)*2)+age,lifetable,13,1),IF(male=1,VLOOKUP((($A$5:$A$1570/'Life tables'!$I$2)*2)+age,lifetable,10,1),"error"))</f>
        <v>1.9370784166106159E-4</v>
      </c>
      <c r="F379" s="96">
        <f t="shared" si="86"/>
        <v>127.8226747139331</v>
      </c>
      <c r="G379" s="96">
        <f t="shared" si="87"/>
        <v>12.840055193133756</v>
      </c>
      <c r="H379" s="96">
        <f t="shared" si="88"/>
        <v>0.73330627302846052</v>
      </c>
      <c r="I379" s="96">
        <f t="shared" si="89"/>
        <v>0.29382888843654253</v>
      </c>
      <c r="J379" s="96">
        <f t="shared" si="90"/>
        <v>2.7446437947672351E-2</v>
      </c>
      <c r="K379" s="96">
        <f t="shared" si="91"/>
        <v>0.30703478580709187</v>
      </c>
      <c r="L379" s="96">
        <f t="shared" si="99"/>
        <v>113.62100313557957</v>
      </c>
      <c r="M379" s="96">
        <f t="shared" si="92"/>
        <v>604.39296783830571</v>
      </c>
      <c r="N379" s="96">
        <f t="shared" si="93"/>
        <v>58.204352297246459</v>
      </c>
      <c r="O379" s="96">
        <f t="shared" si="94"/>
        <v>1.389331856153333</v>
      </c>
      <c r="P379" s="96">
        <f t="shared" si="95"/>
        <v>1.389331856153333</v>
      </c>
      <c r="Q379" s="96">
        <f t="shared" si="96"/>
        <v>0.12888854572427411</v>
      </c>
      <c r="R379" s="96">
        <f t="shared" si="97"/>
        <v>0.10890850205239344</v>
      </c>
      <c r="S379" s="96">
        <f t="shared" si="85"/>
        <v>543.17215478097592</v>
      </c>
      <c r="T379" s="96">
        <f t="shared" si="100"/>
        <v>36.516903037501535</v>
      </c>
      <c r="U379" s="96">
        <f t="shared" si="100"/>
        <v>231.83973268178852</v>
      </c>
      <c r="V379" s="32">
        <f t="shared" si="101"/>
        <v>999.99999999999739</v>
      </c>
      <c r="W379" s="100">
        <f>(cNES*L379+(cNES+cOSEX)*G379+(cNES+cEREX)*H379+(cNES+cHOEX)*I379+(cNES+cNES)*S379+(cNES+cOSEX)*N379+(cNES+cEREX)*O379+(cNES+cHOEX)*P379)/(1+cDR)^((cycle + 0.5)/('Life tables'!$I$2/2))</f>
        <v>75819.977543362693</v>
      </c>
      <c r="X379" s="107">
        <f>((L379+G379+H379+I379+N379+O379+P379+S379)/('Life tables'!$I$2/2))/(1+oDR)^(((cycle + 0.5)/('Life tables'!$I$2/2)))</f>
        <v>22.672615869560342</v>
      </c>
      <c r="Y379" s="31">
        <f>((uNES*L379+ uOCEX*G379+uEREX*H379+uHOEX*I379+uNES*S379+ uOCEX*N379+uEREX*O379+uHOEX*P379)/('Life tables'!$I$2/2))/(1+oDR)^(((cycle + 0.5)/('Life tables'!$I$2/2)))</f>
        <v>14.942419487125662</v>
      </c>
      <c r="Z379" s="100">
        <f t="shared" si="98"/>
        <v>174709.23922793727</v>
      </c>
      <c r="AA379" s="107">
        <f>((L379+G379+H379+I379+N379+O379+P379+S379)/('Life tables'!$I$2/2))</f>
        <v>28.063010085005146</v>
      </c>
      <c r="AB379" s="31">
        <f>((uNES*L379+ uOCEX*G379+uEREX*H379+uHOEX*I379+uNES*S379+ uOCEX*N379+uEREX*O379+uHOEX*P379)/('Life tables'!$I$2/2))</f>
        <v>18.494966402379944</v>
      </c>
    </row>
    <row r="380" spans="1:28" x14ac:dyDescent="0.25">
      <c r="A380" s="4">
        <v>374</v>
      </c>
      <c r="C380" s="105">
        <f>IF(male=0,VLOOKUP((($A$5:$A$1570/'Life tables'!$I$2)*2)+age,lifetable,13,1),IF(male=1,VLOOKUP((($A$5:$A$1570/'Life tables'!$I$2)*2)+age,lifetable,10,1),"error"))</f>
        <v>1.9370784166106159E-4</v>
      </c>
      <c r="F380" s="96">
        <f t="shared" si="86"/>
        <v>127.72266236809671</v>
      </c>
      <c r="G380" s="96">
        <f t="shared" si="87"/>
        <v>12.830008743680182</v>
      </c>
      <c r="H380" s="96">
        <f t="shared" si="88"/>
        <v>0.73273251191177091</v>
      </c>
      <c r="I380" s="96">
        <f t="shared" si="89"/>
        <v>0.29359898778336968</v>
      </c>
      <c r="J380" s="96">
        <f t="shared" si="90"/>
        <v>2.7424963020394051E-2</v>
      </c>
      <c r="K380" s="96">
        <f t="shared" si="91"/>
        <v>0.30679455245842607</v>
      </c>
      <c r="L380" s="96">
        <f t="shared" si="99"/>
        <v>113.53210260924257</v>
      </c>
      <c r="M380" s="96">
        <f t="shared" si="92"/>
        <v>603.92070191261075</v>
      </c>
      <c r="N380" s="96">
        <f t="shared" si="93"/>
        <v>58.1588720653777</v>
      </c>
      <c r="O380" s="96">
        <f t="shared" si="94"/>
        <v>1.388246247732887</v>
      </c>
      <c r="P380" s="96">
        <f t="shared" si="95"/>
        <v>1.388246247732887</v>
      </c>
      <c r="Q380" s="96">
        <f t="shared" si="96"/>
        <v>0.12878783365183613</v>
      </c>
      <c r="R380" s="96">
        <f t="shared" si="97"/>
        <v>0.10882340216329019</v>
      </c>
      <c r="S380" s="96">
        <f t="shared" si="85"/>
        <v>542.7477261159521</v>
      </c>
      <c r="T380" s="96">
        <f t="shared" si="100"/>
        <v>36.673115834173764</v>
      </c>
      <c r="U380" s="96">
        <f t="shared" si="100"/>
        <v>232.25535063641024</v>
      </c>
      <c r="V380" s="32">
        <f t="shared" si="101"/>
        <v>999.9999999999975</v>
      </c>
      <c r="W380" s="100">
        <f>(cNES*L380+(cNES+cOSEX)*G380+(cNES+cEREX)*H380+(cNES+cHOEX)*I380+(cNES+cNES)*S380+(cNES+cOSEX)*N380+(cNES+cEREX)*O380+(cNES+cHOEX)*P380)/(1+cDR)^((cycle + 0.5)/('Life tables'!$I$2/2))</f>
        <v>75591.589716855218</v>
      </c>
      <c r="X380" s="107">
        <f>((L380+G380+H380+I380+N380+O380+P380+S380)/('Life tables'!$I$2/2))/(1+oDR)^(((cycle + 0.5)/('Life tables'!$I$2/2)))</f>
        <v>22.641961796770861</v>
      </c>
      <c r="Y380" s="31">
        <f>((uNES*L380+ uOCEX*G380+uEREX*H380+uHOEX*I380+uNES*S380+ uOCEX*N380+uEREX*O380+uHOEX*P380)/('Life tables'!$I$2/2))/(1+oDR)^(((cycle + 0.5)/('Life tables'!$I$2/2)))</f>
        <v>14.922216881244168</v>
      </c>
      <c r="Z380" s="100">
        <f t="shared" si="98"/>
        <v>174572.70246885426</v>
      </c>
      <c r="AA380" s="107">
        <f>((L380+G380+H380+I380+N380+O380+P380+S380)/('Life tables'!$I$2/2))</f>
        <v>28.041076868736244</v>
      </c>
      <c r="AB380" s="31">
        <f>((uNES*L380+ uOCEX*G380+uEREX*H380+uHOEX*I380+uNES*S380+ uOCEX*N380+uEREX*O380+uHOEX*P380)/('Life tables'!$I$2/2))</f>
        <v>18.480511290262733</v>
      </c>
    </row>
    <row r="381" spans="1:28" x14ac:dyDescent="0.25">
      <c r="A381" s="4">
        <v>375</v>
      </c>
      <c r="C381" s="105">
        <f>IF(male=0,VLOOKUP((($A$5:$A$1570/'Life tables'!$I$2)*2)+age,lifetable,13,1),IF(male=1,VLOOKUP((($A$5:$A$1570/'Life tables'!$I$2)*2)+age,lifetable,10,1),"error"))</f>
        <v>1.9370784166106159E-4</v>
      </c>
      <c r="F381" s="96">
        <f t="shared" si="86"/>
        <v>127.62273190468014</v>
      </c>
      <c r="G381" s="96">
        <f t="shared" si="87"/>
        <v>12.81997051948705</v>
      </c>
      <c r="H381" s="96">
        <f t="shared" si="88"/>
        <v>0.7321592205465729</v>
      </c>
      <c r="I381" s="96">
        <f t="shared" si="89"/>
        <v>0.29336927535517687</v>
      </c>
      <c r="J381" s="96">
        <f t="shared" si="90"/>
        <v>2.740350567513521E-2</v>
      </c>
      <c r="K381" s="96">
        <f t="shared" si="91"/>
        <v>0.30655451579435711</v>
      </c>
      <c r="L381" s="96">
        <f t="shared" si="99"/>
        <v>113.44327486782184</v>
      </c>
      <c r="M381" s="96">
        <f t="shared" si="92"/>
        <v>603.44880162473351</v>
      </c>
      <c r="N381" s="96">
        <f t="shared" si="93"/>
        <v>58.113427045222984</v>
      </c>
      <c r="O381" s="96">
        <f t="shared" si="94"/>
        <v>1.387161479812405</v>
      </c>
      <c r="P381" s="96">
        <f t="shared" si="95"/>
        <v>1.387161479812405</v>
      </c>
      <c r="Q381" s="96">
        <f t="shared" si="96"/>
        <v>0.12868719955271857</v>
      </c>
      <c r="R381" s="96">
        <f t="shared" si="97"/>
        <v>0.1087383681602398</v>
      </c>
      <c r="S381" s="96">
        <f t="shared" si="85"/>
        <v>542.3236260521727</v>
      </c>
      <c r="T381" s="96">
        <f t="shared" si="100"/>
        <v>36.829206539401618</v>
      </c>
      <c r="U381" s="96">
        <f t="shared" si="100"/>
        <v>232.67064352036485</v>
      </c>
      <c r="V381" s="32">
        <f t="shared" si="101"/>
        <v>999.9999999999975</v>
      </c>
      <c r="W381" s="100">
        <f>(cNES*L381+(cNES+cOSEX)*G381+(cNES+cEREX)*H381+(cNES+cHOEX)*I381+(cNES+cNES)*S381+(cNES+cOSEX)*N381+(cNES+cEREX)*O381+(cNES+cHOEX)*P381)/(1+cDR)^((cycle + 0.5)/('Life tables'!$I$2/2))</f>
        <v>75363.889720915555</v>
      </c>
      <c r="X381" s="107">
        <f>((L381+G381+H381+I381+N381+O381+P381+S381)/('Life tables'!$I$2/2))/(1+oDR)^(((cycle + 0.5)/('Life tables'!$I$2/2)))</f>
        <v>22.611349176538837</v>
      </c>
      <c r="Y381" s="31">
        <f>((uNES*L381+ uOCEX*G381+uEREX*H381+uHOEX*I381+uNES*S381+ uOCEX*N381+uEREX*O381+uHOEX*P381)/('Life tables'!$I$2/2))/(1+oDR)^(((cycle + 0.5)/('Life tables'!$I$2/2)))</f>
        <v>14.902041594585985</v>
      </c>
      <c r="Z381" s="100">
        <f t="shared" si="98"/>
        <v>174436.27211826277</v>
      </c>
      <c r="AA381" s="107">
        <f>((L381+G381+H381+I381+N381+O381+P381+S381)/('Life tables'!$I$2/2))</f>
        <v>28.019160803876701</v>
      </c>
      <c r="AB381" s="31">
        <f>((uNES*L381+ uOCEX*G381+uEREX*H381+uHOEX*I381+uNES*S381+ uOCEX*N381+uEREX*O381+uHOEX*P381)/('Life tables'!$I$2/2))</f>
        <v>18.466067481634369</v>
      </c>
    </row>
    <row r="382" spans="1:28" x14ac:dyDescent="0.25">
      <c r="A382" s="4">
        <v>376</v>
      </c>
      <c r="C382" s="105">
        <f>IF(male=0,VLOOKUP((($A$5:$A$1570/'Life tables'!$I$2)*2)+age,lifetable,13,1),IF(male=1,VLOOKUP((($A$5:$A$1570/'Life tables'!$I$2)*2)+age,lifetable,10,1),"error"))</f>
        <v>1.9370784166106159E-4</v>
      </c>
      <c r="F382" s="96">
        <f t="shared" si="86"/>
        <v>127.52288313545881</v>
      </c>
      <c r="G382" s="96">
        <f t="shared" si="87"/>
        <v>12.809940501646807</v>
      </c>
      <c r="H382" s="96">
        <f t="shared" si="88"/>
        <v>0.73158639785304036</v>
      </c>
      <c r="I382" s="96">
        <f t="shared" si="89"/>
        <v>0.29313975071928799</v>
      </c>
      <c r="J382" s="96">
        <f t="shared" si="90"/>
        <v>2.7382065871479733E-2</v>
      </c>
      <c r="K382" s="96">
        <f t="shared" si="91"/>
        <v>0.30631467536276247</v>
      </c>
      <c r="L382" s="96">
        <f t="shared" si="99"/>
        <v>113.35451974400544</v>
      </c>
      <c r="M382" s="96">
        <f t="shared" si="92"/>
        <v>602.9772668047724</v>
      </c>
      <c r="N382" s="96">
        <f t="shared" si="93"/>
        <v>58.06801722042043</v>
      </c>
      <c r="O382" s="96">
        <f t="shared" si="94"/>
        <v>1.3860775520013311</v>
      </c>
      <c r="P382" s="96">
        <f t="shared" si="95"/>
        <v>1.3860775520013311</v>
      </c>
      <c r="Q382" s="96">
        <f t="shared" si="96"/>
        <v>0.12858664339068956</v>
      </c>
      <c r="R382" s="96">
        <f t="shared" si="97"/>
        <v>0.10865340001262686</v>
      </c>
      <c r="S382" s="96">
        <f t="shared" si="85"/>
        <v>541.89985443694604</v>
      </c>
      <c r="T382" s="96">
        <f t="shared" si="100"/>
        <v>36.985175248663786</v>
      </c>
      <c r="U382" s="96">
        <f t="shared" si="100"/>
        <v>233.08561159574023</v>
      </c>
      <c r="V382" s="32">
        <f t="shared" si="101"/>
        <v>999.99999999999784</v>
      </c>
      <c r="W382" s="100">
        <f>(cNES*L382+(cNES+cOSEX)*G382+(cNES+cEREX)*H382+(cNES+cHOEX)*I382+(cNES+cNES)*S382+(cNES+cOSEX)*N382+(cNES+cEREX)*O382+(cNES+cHOEX)*P382)/(1+cDR)^((cycle + 0.5)/('Life tables'!$I$2/2))</f>
        <v>75136.87548857239</v>
      </c>
      <c r="X382" s="107">
        <f>((L382+G382+H382+I382+N382+O382+P382+S382)/('Life tables'!$I$2/2))/(1+oDR)^(((cycle + 0.5)/('Life tables'!$I$2/2)))</f>
        <v>22.580777952560908</v>
      </c>
      <c r="Y382" s="31">
        <f>((uNES*L382+ uOCEX*G382+uEREX*H382+uHOEX*I382+uNES*S382+ uOCEX*N382+uEREX*O382+uHOEX*P382)/('Life tables'!$I$2/2))/(1+oDR)^(((cycle + 0.5)/('Life tables'!$I$2/2)))</f>
        <v>14.881893590049168</v>
      </c>
      <c r="Z382" s="100">
        <f t="shared" si="98"/>
        <v>174299.94810313365</v>
      </c>
      <c r="AA382" s="107">
        <f>((L382+G382+H382+I382+N382+O382+P382+S382)/('Life tables'!$I$2/2))</f>
        <v>27.997261876711644</v>
      </c>
      <c r="AB382" s="31">
        <f>((uNES*L382+ uOCEX*G382+uEREX*H382+uHOEX*I382+uNES*S382+ uOCEX*N382+uEREX*O382+uHOEX*P382)/('Life tables'!$I$2/2))</f>
        <v>18.451634967461782</v>
      </c>
    </row>
    <row r="383" spans="1:28" x14ac:dyDescent="0.25">
      <c r="A383" s="4">
        <v>377</v>
      </c>
      <c r="C383" s="105">
        <f>IF(male=0,VLOOKUP((($A$5:$A$1570/'Life tables'!$I$2)*2)+age,lifetable,13,1),IF(male=1,VLOOKUP((($A$5:$A$1570/'Life tables'!$I$2)*2)+age,lifetable,10,1),"error"))</f>
        <v>1.9370784166106159E-4</v>
      </c>
      <c r="F383" s="96">
        <f t="shared" si="86"/>
        <v>127.42311587650754</v>
      </c>
      <c r="G383" s="96">
        <f t="shared" si="87"/>
        <v>12.799918671683784</v>
      </c>
      <c r="H383" s="96">
        <f t="shared" si="88"/>
        <v>0.73101404277601223</v>
      </c>
      <c r="I383" s="96">
        <f t="shared" si="89"/>
        <v>0.29291041345291002</v>
      </c>
      <c r="J383" s="96">
        <f t="shared" si="90"/>
        <v>2.7360643569934694E-2</v>
      </c>
      <c r="K383" s="96">
        <f t="shared" si="91"/>
        <v>0.30607503072184705</v>
      </c>
      <c r="L383" s="96">
        <f t="shared" si="99"/>
        <v>113.26583707430305</v>
      </c>
      <c r="M383" s="96">
        <f t="shared" si="92"/>
        <v>602.50609727908613</v>
      </c>
      <c r="N383" s="96">
        <f t="shared" si="93"/>
        <v>58.022642574247996</v>
      </c>
      <c r="O383" s="96">
        <f t="shared" si="94"/>
        <v>1.3849944639005116</v>
      </c>
      <c r="P383" s="96">
        <f t="shared" si="95"/>
        <v>1.3849944639005116</v>
      </c>
      <c r="Q383" s="96">
        <f t="shared" si="96"/>
        <v>0.12848616512871955</v>
      </c>
      <c r="R383" s="96">
        <f t="shared" si="97"/>
        <v>0.1085684976891621</v>
      </c>
      <c r="S383" s="96">
        <f t="shared" si="85"/>
        <v>541.47641111421922</v>
      </c>
      <c r="T383" s="96">
        <f t="shared" si="100"/>
        <v>37.141022057362441</v>
      </c>
      <c r="U383" s="96">
        <f t="shared" si="100"/>
        <v>233.50025512415124</v>
      </c>
      <c r="V383" s="32">
        <f t="shared" si="101"/>
        <v>999.99999999999773</v>
      </c>
      <c r="W383" s="100">
        <f>(cNES*L383+(cNES+cOSEX)*G383+(cNES+cEREX)*H383+(cNES+cHOEX)*I383+(cNES+cNES)*S383+(cNES+cOSEX)*N383+(cNES+cEREX)*O383+(cNES+cHOEX)*P383)/(1+cDR)^((cycle + 0.5)/('Life tables'!$I$2/2))</f>
        <v>74910.544958903687</v>
      </c>
      <c r="X383" s="107">
        <f>((L383+G383+H383+I383+N383+O383+P383+S383)/('Life tables'!$I$2/2))/(1+oDR)^(((cycle + 0.5)/('Life tables'!$I$2/2)))</f>
        <v>22.550248068618608</v>
      </c>
      <c r="Y383" s="31">
        <f>((uNES*L383+ uOCEX*G383+uEREX*H383+uHOEX*I383+uNES*S383+ uOCEX*N383+uEREX*O383+uHOEX*P383)/('Life tables'!$I$2/2))/(1+oDR)^(((cycle + 0.5)/('Life tables'!$I$2/2)))</f>
        <v>14.861772830587567</v>
      </c>
      <c r="Z383" s="100">
        <f t="shared" si="98"/>
        <v>174163.73035015602</v>
      </c>
      <c r="AA383" s="107">
        <f>((L383+G383+H383+I383+N383+O383+P383+S383)/('Life tables'!$I$2/2))</f>
        <v>27.975380073547274</v>
      </c>
      <c r="AB383" s="31">
        <f>((uNES*L383+ uOCEX*G383+uEREX*H383+uHOEX*I383+uNES*S383+ uOCEX*N383+uEREX*O383+uHOEX*P383)/('Life tables'!$I$2/2))</f>
        <v>18.437213738725614</v>
      </c>
    </row>
    <row r="384" spans="1:28" x14ac:dyDescent="0.25">
      <c r="A384" s="4">
        <v>378</v>
      </c>
      <c r="C384" s="105">
        <f>IF(male=0,VLOOKUP((($A$5:$A$1570/'Life tables'!$I$2)*2)+age,lifetable,13,1),IF(male=1,VLOOKUP((($A$5:$A$1570/'Life tables'!$I$2)*2)+age,lifetable,10,1),"error"))</f>
        <v>1.9370784166106159E-4</v>
      </c>
      <c r="F384" s="96">
        <f t="shared" si="86"/>
        <v>127.32342994805829</v>
      </c>
      <c r="G384" s="96">
        <f t="shared" si="87"/>
        <v>12.789905011539902</v>
      </c>
      <c r="H384" s="96">
        <f t="shared" si="88"/>
        <v>0.73044215428417703</v>
      </c>
      <c r="I384" s="96">
        <f t="shared" si="89"/>
        <v>0.29268126314280613</v>
      </c>
      <c r="J384" s="96">
        <f t="shared" si="90"/>
        <v>2.73392387318998E-2</v>
      </c>
      <c r="K384" s="96">
        <f t="shared" si="91"/>
        <v>0.3058355814398015</v>
      </c>
      <c r="L384" s="96">
        <f t="shared" si="99"/>
        <v>113.17722669891971</v>
      </c>
      <c r="M384" s="96">
        <f t="shared" si="92"/>
        <v>602.03529287042568</v>
      </c>
      <c r="N384" s="96">
        <f t="shared" si="93"/>
        <v>57.977303089636223</v>
      </c>
      <c r="O384" s="96">
        <f t="shared" si="94"/>
        <v>1.3839122151025005</v>
      </c>
      <c r="P384" s="96">
        <f t="shared" si="95"/>
        <v>1.3839122151025005</v>
      </c>
      <c r="Q384" s="96">
        <f t="shared" si="96"/>
        <v>0.12838576472900967</v>
      </c>
      <c r="R384" s="96">
        <f t="shared" si="97"/>
        <v>0.10848366115790617</v>
      </c>
      <c r="S384" s="96">
        <f t="shared" si="85"/>
        <v>541.05329592469752</v>
      </c>
      <c r="T384" s="96">
        <f t="shared" si="100"/>
        <v>37.29674706082335</v>
      </c>
      <c r="U384" s="96">
        <f t="shared" si="100"/>
        <v>233.91457436674895</v>
      </c>
      <c r="V384" s="32">
        <f t="shared" si="101"/>
        <v>999.99999999999773</v>
      </c>
      <c r="W384" s="100">
        <f>(cNES*L384+(cNES+cOSEX)*G384+(cNES+cEREX)*H384+(cNES+cHOEX)*I384+(cNES+cNES)*S384+(cNES+cOSEX)*N384+(cNES+cEREX)*O384+(cNES+cHOEX)*P384)/(1+cDR)^((cycle + 0.5)/('Life tables'!$I$2/2))</f>
        <v>74684.896077024852</v>
      </c>
      <c r="X384" s="107">
        <f>((L384+G384+H384+I384+N384+O384+P384+S384)/('Life tables'!$I$2/2))/(1+oDR)^(((cycle + 0.5)/('Life tables'!$I$2/2)))</f>
        <v>22.519759468577966</v>
      </c>
      <c r="Y384" s="31">
        <f>((uNES*L384+ uOCEX*G384+uEREX*H384+uHOEX*I384+uNES*S384+ uOCEX*N384+uEREX*O384+uHOEX*P384)/('Life tables'!$I$2/2))/(1+oDR)^(((cycle + 0.5)/('Life tables'!$I$2/2)))</f>
        <v>14.841679279210565</v>
      </c>
      <c r="Z384" s="100">
        <f t="shared" si="98"/>
        <v>174027.61878574899</v>
      </c>
      <c r="AA384" s="107">
        <f>((L384+G384+H384+I384+N384+O384+P384+S384)/('Life tables'!$I$2/2))</f>
        <v>27.953515380710524</v>
      </c>
      <c r="AB384" s="31">
        <f>((uNES*L384+ uOCEX*G384+uEREX*H384+uHOEX*I384+uNES*S384+ uOCEX*N384+uEREX*O384+uHOEX*P384)/('Life tables'!$I$2/2))</f>
        <v>18.422803786419973</v>
      </c>
    </row>
    <row r="385" spans="1:28" x14ac:dyDescent="0.25">
      <c r="A385" s="4">
        <v>379</v>
      </c>
      <c r="C385" s="105">
        <f>IF(male=0,VLOOKUP((($A$5:$A$1570/'Life tables'!$I$2)*2)+age,lifetable,13,1),IF(male=1,VLOOKUP((($A$5:$A$1570/'Life tables'!$I$2)*2)+age,lifetable,10,1),"error"))</f>
        <v>1.9370784166106159E-4</v>
      </c>
      <c r="F385" s="96">
        <f t="shared" si="86"/>
        <v>127.22382517436287</v>
      </c>
      <c r="G385" s="96">
        <f t="shared" si="87"/>
        <v>12.779899503560891</v>
      </c>
      <c r="H385" s="96">
        <f t="shared" si="88"/>
        <v>0.72987073136928426</v>
      </c>
      <c r="I385" s="96">
        <f t="shared" si="89"/>
        <v>0.29245229938497991</v>
      </c>
      <c r="J385" s="96">
        <f t="shared" si="90"/>
        <v>2.7317851319637921E-2</v>
      </c>
      <c r="K385" s="96">
        <f t="shared" si="91"/>
        <v>0.3055963270944721</v>
      </c>
      <c r="L385" s="96">
        <f t="shared" si="99"/>
        <v>113.08868846163361</v>
      </c>
      <c r="M385" s="96">
        <f t="shared" si="92"/>
        <v>601.56485339806272</v>
      </c>
      <c r="N385" s="96">
        <f t="shared" si="93"/>
        <v>57.931998749180579</v>
      </c>
      <c r="O385" s="96">
        <f t="shared" si="94"/>
        <v>1.3828308051918534</v>
      </c>
      <c r="P385" s="96">
        <f t="shared" si="95"/>
        <v>1.3828308051918534</v>
      </c>
      <c r="Q385" s="96">
        <f t="shared" si="96"/>
        <v>0.12828544215301901</v>
      </c>
      <c r="R385" s="96">
        <f t="shared" si="97"/>
        <v>0.10839889038629277</v>
      </c>
      <c r="S385" s="96">
        <f t="shared" si="85"/>
        <v>540.63050870595907</v>
      </c>
      <c r="T385" s="96">
        <f t="shared" si="100"/>
        <v>37.452350354296009</v>
      </c>
      <c r="U385" s="96">
        <f t="shared" si="100"/>
        <v>234.32856958422971</v>
      </c>
      <c r="V385" s="32">
        <f t="shared" si="101"/>
        <v>999.99999999999784</v>
      </c>
      <c r="W385" s="100">
        <f>(cNES*L385+(cNES+cOSEX)*G385+(cNES+cEREX)*H385+(cNES+cHOEX)*I385+(cNES+cNES)*S385+(cNES+cOSEX)*N385+(cNES+cEREX)*O385+(cNES+cHOEX)*P385)/(1+cDR)^((cycle + 0.5)/('Life tables'!$I$2/2))</f>
        <v>74459.926794076644</v>
      </c>
      <c r="X385" s="107">
        <f>((L385+G385+H385+I385+N385+O385+P385+S385)/('Life tables'!$I$2/2))/(1+oDR)^(((cycle + 0.5)/('Life tables'!$I$2/2)))</f>
        <v>22.489312096389135</v>
      </c>
      <c r="Y385" s="31">
        <f>((uNES*L385+ uOCEX*G385+uEREX*H385+uHOEX*I385+uNES*S385+ uOCEX*N385+uEREX*O385+uHOEX*P385)/('Life tables'!$I$2/2))/(1+oDR)^(((cycle + 0.5)/('Life tables'!$I$2/2)))</f>
        <v>14.821612898982805</v>
      </c>
      <c r="Z385" s="100">
        <f t="shared" si="98"/>
        <v>173891.61333607257</v>
      </c>
      <c r="AA385" s="107">
        <f>((L385+G385+H385+I385+N385+O385+P385+S385)/('Life tables'!$I$2/2))</f>
        <v>27.931667784548701</v>
      </c>
      <c r="AB385" s="31">
        <f>((uNES*L385+ uOCEX*G385+uEREX*H385+uHOEX*I385+uNES*S385+ uOCEX*N385+uEREX*O385+uHOEX*P385)/('Life tables'!$I$2/2))</f>
        <v>18.408405101552205</v>
      </c>
    </row>
    <row r="386" spans="1:28" x14ac:dyDescent="0.25">
      <c r="A386" s="4">
        <v>380</v>
      </c>
      <c r="C386" s="105">
        <f>IF(male=0,VLOOKUP((($A$5:$A$1570/'Life tables'!$I$2)*2)+age,lifetable,13,1),IF(male=1,VLOOKUP((($A$5:$A$1570/'Life tables'!$I$2)*2)+age,lifetable,10,1),"error"))</f>
        <v>1.9370784166106159E-4</v>
      </c>
      <c r="F386" s="96">
        <f t="shared" si="86"/>
        <v>127.12430138356008</v>
      </c>
      <c r="G386" s="96">
        <f t="shared" si="87"/>
        <v>12.769902130482933</v>
      </c>
      <c r="H386" s="96">
        <f t="shared" si="88"/>
        <v>0.72929977304538285</v>
      </c>
      <c r="I386" s="96">
        <f t="shared" si="89"/>
        <v>0.29222352178437017</v>
      </c>
      <c r="J386" s="96">
        <f t="shared" si="90"/>
        <v>2.7296481296246535E-2</v>
      </c>
      <c r="K386" s="96">
        <f t="shared" si="91"/>
        <v>0.30535726727304185</v>
      </c>
      <c r="L386" s="96">
        <f t="shared" si="99"/>
        <v>113.0002222096781</v>
      </c>
      <c r="M386" s="96">
        <f t="shared" si="92"/>
        <v>601.0947786779119</v>
      </c>
      <c r="N386" s="96">
        <f t="shared" si="93"/>
        <v>57.886729535153243</v>
      </c>
      <c r="O386" s="96">
        <f t="shared" si="94"/>
        <v>1.3817502337454088</v>
      </c>
      <c r="P386" s="96">
        <f t="shared" si="95"/>
        <v>1.3817502337454088</v>
      </c>
      <c r="Q386" s="96">
        <f t="shared" si="96"/>
        <v>0.12818519736149095</v>
      </c>
      <c r="R386" s="96">
        <f t="shared" si="97"/>
        <v>0.10831418534115066</v>
      </c>
      <c r="S386" s="96">
        <f t="shared" si="85"/>
        <v>540.20804929256519</v>
      </c>
      <c r="T386" s="96">
        <f t="shared" si="100"/>
        <v>37.607832032953745</v>
      </c>
      <c r="U386" s="96">
        <f t="shared" si="100"/>
        <v>234.74224103684389</v>
      </c>
      <c r="V386" s="32">
        <f t="shared" si="101"/>
        <v>999.99999999999773</v>
      </c>
      <c r="W386" s="100">
        <f>(cNES*L386+(cNES+cOSEX)*G386+(cNES+cEREX)*H386+(cNES+cHOEX)*I386+(cNES+cNES)*S386+(cNES+cOSEX)*N386+(cNES+cEREX)*O386+(cNES+cHOEX)*P386)/(1+cDR)^((cycle + 0.5)/('Life tables'!$I$2/2))</f>
        <v>74235.635067212686</v>
      </c>
      <c r="X386" s="107">
        <f>((L386+G386+H386+I386+N386+O386+P386+S386)/('Life tables'!$I$2/2))/(1+oDR)^(((cycle + 0.5)/('Life tables'!$I$2/2)))</f>
        <v>22.458905896085923</v>
      </c>
      <c r="Y386" s="31">
        <f>((uNES*L386+ uOCEX*G386+uEREX*H386+uHOEX*I386+uNES*S386+ uOCEX*N386+uEREX*O386+uHOEX*P386)/('Life tables'!$I$2/2))/(1+oDR)^(((cycle + 0.5)/('Life tables'!$I$2/2)))</f>
        <v>14.801573653023945</v>
      </c>
      <c r="Z386" s="100">
        <f t="shared" si="98"/>
        <v>173755.71392703839</v>
      </c>
      <c r="AA386" s="107">
        <f>((L386+G386+H386+I386+N386+O386+P386+S386)/('Life tables'!$I$2/2))</f>
        <v>27.909837271429097</v>
      </c>
      <c r="AB386" s="31">
        <f>((uNES*L386+ uOCEX*G386+uEREX*H386+uHOEX*I386+uNES*S386+ uOCEX*N386+uEREX*O386+uHOEX*P386)/('Life tables'!$I$2/2))</f>
        <v>18.394017675142681</v>
      </c>
    </row>
    <row r="387" spans="1:28" x14ac:dyDescent="0.25">
      <c r="A387" s="4">
        <v>381</v>
      </c>
      <c r="C387" s="105">
        <f>IF(male=0,VLOOKUP((($A$5:$A$1570/'Life tables'!$I$2)*2)+age,lifetable,13,1),IF(male=1,VLOOKUP((($A$5:$A$1570/'Life tables'!$I$2)*2)+age,lifetable,10,1),"error"))</f>
        <v>1.9370784166106159E-4</v>
      </c>
      <c r="F387" s="96">
        <f t="shared" si="86"/>
        <v>127.02485840754731</v>
      </c>
      <c r="G387" s="96">
        <f t="shared" si="87"/>
        <v>12.759912875419769</v>
      </c>
      <c r="H387" s="96">
        <f t="shared" si="88"/>
        <v>0.72872927834808454</v>
      </c>
      <c r="I387" s="96">
        <f t="shared" si="89"/>
        <v>0.29199492995455556</v>
      </c>
      <c r="J387" s="96">
        <f t="shared" si="90"/>
        <v>2.7275128625630196E-2</v>
      </c>
      <c r="K387" s="96">
        <f t="shared" si="91"/>
        <v>0.30511840157172221</v>
      </c>
      <c r="L387" s="96">
        <f t="shared" si="99"/>
        <v>112.91182779362755</v>
      </c>
      <c r="M387" s="96">
        <f t="shared" si="92"/>
        <v>600.62506852265267</v>
      </c>
      <c r="N387" s="96">
        <f t="shared" si="93"/>
        <v>57.841495429514843</v>
      </c>
      <c r="O387" s="96">
        <f t="shared" si="94"/>
        <v>1.3806705003325692</v>
      </c>
      <c r="P387" s="96">
        <f t="shared" si="95"/>
        <v>1.3806705003325692</v>
      </c>
      <c r="Q387" s="96">
        <f t="shared" si="96"/>
        <v>0.12808503031447876</v>
      </c>
      <c r="R387" s="96">
        <f t="shared" si="97"/>
        <v>0.10822954598872563</v>
      </c>
      <c r="S387" s="96">
        <f t="shared" ref="S387:S450" si="102">M387-SUM(N387:R387)</f>
        <v>539.78591751616943</v>
      </c>
      <c r="T387" s="96">
        <f t="shared" si="100"/>
        <v>37.76319219189385</v>
      </c>
      <c r="U387" s="96">
        <f t="shared" si="100"/>
        <v>235.15558898440435</v>
      </c>
      <c r="V387" s="32">
        <f t="shared" si="101"/>
        <v>999.9999999999975</v>
      </c>
      <c r="W387" s="100">
        <f>(cNES*L387+(cNES+cOSEX)*G387+(cNES+cEREX)*H387+(cNES+cHOEX)*I387+(cNES+cNES)*S387+(cNES+cOSEX)*N387+(cNES+cEREX)*O387+(cNES+cHOEX)*P387)/(1+cDR)^((cycle + 0.5)/('Life tables'!$I$2/2))</f>
        <v>74012.018859587333</v>
      </c>
      <c r="X387" s="107">
        <f>((L387+G387+H387+I387+N387+O387+P387+S387)/('Life tables'!$I$2/2))/(1+oDR)^(((cycle + 0.5)/('Life tables'!$I$2/2)))</f>
        <v>22.428540811785492</v>
      </c>
      <c r="Y387" s="31">
        <f>((uNES*L387+ uOCEX*G387+uEREX*H387+uHOEX*I387+uNES*S387+ uOCEX*N387+uEREX*O387+uHOEX*P387)/('Life tables'!$I$2/2))/(1+oDR)^(((cycle + 0.5)/('Life tables'!$I$2/2)))</f>
        <v>14.781561504508423</v>
      </c>
      <c r="Z387" s="100">
        <f t="shared" si="98"/>
        <v>173619.92048432061</v>
      </c>
      <c r="AA387" s="107">
        <f>((L387+G387+H387+I387+N387+O387+P387+S387)/('Life tables'!$I$2/2))</f>
        <v>27.888023827738749</v>
      </c>
      <c r="AB387" s="31">
        <f>((uNES*L387+ uOCEX*G387+uEREX*H387+uHOEX*I387+uNES*S387+ uOCEX*N387+uEREX*O387+uHOEX*P387)/('Life tables'!$I$2/2))</f>
        <v>18.379641498224601</v>
      </c>
    </row>
    <row r="388" spans="1:28" x14ac:dyDescent="0.25">
      <c r="A388" s="4">
        <v>382</v>
      </c>
      <c r="C388" s="105">
        <f>IF(male=0,VLOOKUP((($A$5:$A$1570/'Life tables'!$I$2)*2)+age,lifetable,13,1),IF(male=1,VLOOKUP((($A$5:$A$1570/'Life tables'!$I$2)*2)+age,lifetable,10,1),"error"))</f>
        <v>1.9370784166106159E-4</v>
      </c>
      <c r="F388" s="96">
        <f t="shared" si="86"/>
        <v>126.92549608185658</v>
      </c>
      <c r="G388" s="96">
        <f t="shared" si="87"/>
        <v>12.749931721850244</v>
      </c>
      <c r="H388" s="96">
        <f t="shared" si="88"/>
        <v>0.72815924633385254</v>
      </c>
      <c r="I388" s="96">
        <f t="shared" si="89"/>
        <v>0.29176652351746984</v>
      </c>
      <c r="J388" s="96">
        <f t="shared" si="90"/>
        <v>2.7253793272473879E-2</v>
      </c>
      <c r="K388" s="96">
        <f t="shared" si="91"/>
        <v>0.30487972959545484</v>
      </c>
      <c r="L388" s="96">
        <f t="shared" si="99"/>
        <v>112.82350506728709</v>
      </c>
      <c r="M388" s="96">
        <f t="shared" si="92"/>
        <v>600.15572274184274</v>
      </c>
      <c r="N388" s="96">
        <f t="shared" si="93"/>
        <v>57.796296413925376</v>
      </c>
      <c r="O388" s="96">
        <f t="shared" si="94"/>
        <v>1.3795916045155601</v>
      </c>
      <c r="P388" s="96">
        <f t="shared" si="95"/>
        <v>1.3795916045155601</v>
      </c>
      <c r="Q388" s="96">
        <f t="shared" si="96"/>
        <v>0.12798494097137014</v>
      </c>
      <c r="R388" s="96">
        <f t="shared" si="97"/>
        <v>0.10814497229470094</v>
      </c>
      <c r="S388" s="96">
        <f t="shared" si="102"/>
        <v>539.36411320562013</v>
      </c>
      <c r="T388" s="96">
        <f t="shared" si="100"/>
        <v>37.918430926137695</v>
      </c>
      <c r="U388" s="96">
        <f t="shared" si="100"/>
        <v>235.5686136862945</v>
      </c>
      <c r="V388" s="32">
        <f t="shared" si="101"/>
        <v>999.9999999999975</v>
      </c>
      <c r="W388" s="100">
        <f>(cNES*L388+(cNES+cOSEX)*G388+(cNES+cEREX)*H388+(cNES+cHOEX)*I388+(cNES+cNES)*S388+(cNES+cOSEX)*N388+(cNES+cEREX)*O388+(cNES+cHOEX)*P388)/(1+cDR)^((cycle + 0.5)/('Life tables'!$I$2/2))</f>
        <v>73789.076140342731</v>
      </c>
      <c r="X388" s="107">
        <f>((L388+G388+H388+I388+N388+O388+P388+S388)/('Life tables'!$I$2/2))/(1+oDR)^(((cycle + 0.5)/('Life tables'!$I$2/2)))</f>
        <v>22.398216787687954</v>
      </c>
      <c r="Y388" s="31">
        <f>((uNES*L388+ uOCEX*G388+uEREX*H388+uHOEX*I388+uNES*S388+ uOCEX*N388+uEREX*O388+uHOEX*P388)/('Life tables'!$I$2/2))/(1+oDR)^(((cycle + 0.5)/('Life tables'!$I$2/2)))</f>
        <v>14.7615764166652</v>
      </c>
      <c r="Z388" s="100">
        <f t="shared" si="98"/>
        <v>173484.23293336551</v>
      </c>
      <c r="AA388" s="107">
        <f>((L388+G388+H388+I388+N388+O388+P388+S388)/('Life tables'!$I$2/2))</f>
        <v>27.86622743988406</v>
      </c>
      <c r="AB388" s="31">
        <f>((uNES*L388+ uOCEX*G388+uEREX*H388+uHOEX*I388+uNES*S388+ uOCEX*N388+uEREX*O388+uHOEX*P388)/('Life tables'!$I$2/2))</f>
        <v>18.365276561843768</v>
      </c>
    </row>
    <row r="389" spans="1:28" x14ac:dyDescent="0.25">
      <c r="A389" s="4">
        <v>383</v>
      </c>
      <c r="C389" s="105">
        <f>IF(male=0,VLOOKUP((($A$5:$A$1570/'Life tables'!$I$2)*2)+age,lifetable,13,1),IF(male=1,VLOOKUP((($A$5:$A$1570/'Life tables'!$I$2)*2)+age,lifetable,10,1),"error"))</f>
        <v>1.9370784166106159E-4</v>
      </c>
      <c r="F389" s="96">
        <f t="shared" si="86"/>
        <v>126.82621424553446</v>
      </c>
      <c r="G389" s="96">
        <f t="shared" si="87"/>
        <v>12.739958653606251</v>
      </c>
      <c r="H389" s="96">
        <f t="shared" si="88"/>
        <v>0.72758967607931258</v>
      </c>
      <c r="I389" s="96">
        <f t="shared" si="89"/>
        <v>0.29153830210312565</v>
      </c>
      <c r="J389" s="96">
        <f t="shared" si="90"/>
        <v>2.7232475202217214E-2</v>
      </c>
      <c r="K389" s="96">
        <f t="shared" si="91"/>
        <v>0.30464125095762384</v>
      </c>
      <c r="L389" s="96">
        <f t="shared" si="99"/>
        <v>112.73525388758593</v>
      </c>
      <c r="M389" s="96">
        <f t="shared" si="92"/>
        <v>599.68674114203077</v>
      </c>
      <c r="N389" s="96">
        <f t="shared" si="93"/>
        <v>57.751132469755063</v>
      </c>
      <c r="O389" s="96">
        <f t="shared" si="94"/>
        <v>1.3785135458496909</v>
      </c>
      <c r="P389" s="96">
        <f t="shared" si="95"/>
        <v>1.3785135458496909</v>
      </c>
      <c r="Q389" s="96">
        <f t="shared" si="96"/>
        <v>0.127884929290911</v>
      </c>
      <c r="R389" s="96">
        <f t="shared" si="97"/>
        <v>0.10806046422421771</v>
      </c>
      <c r="S389" s="96">
        <f t="shared" si="102"/>
        <v>538.94263618706123</v>
      </c>
      <c r="T389" s="96">
        <f t="shared" si="100"/>
        <v>38.073548330630821</v>
      </c>
      <c r="U389" s="96">
        <f t="shared" si="100"/>
        <v>235.98131540147634</v>
      </c>
      <c r="V389" s="32">
        <f t="shared" si="101"/>
        <v>999.9999999999975</v>
      </c>
      <c r="W389" s="100">
        <f>(cNES*L389+(cNES+cOSEX)*G389+(cNES+cEREX)*H389+(cNES+cHOEX)*I389+(cNES+cNES)*S389+(cNES+cOSEX)*N389+(cNES+cEREX)*O389+(cNES+cHOEX)*P389)/(1+cDR)^((cycle + 0.5)/('Life tables'!$I$2/2))</f>
        <v>73566.804884596189</v>
      </c>
      <c r="X389" s="107">
        <f>((L389+G389+H389+I389+N389+O389+P389+S389)/('Life tables'!$I$2/2))/(1+oDR)^(((cycle + 0.5)/('Life tables'!$I$2/2)))</f>
        <v>22.367933768076</v>
      </c>
      <c r="Y389" s="31">
        <f>((uNES*L389+ uOCEX*G389+uEREX*H389+uHOEX*I389+uNES*S389+ uOCEX*N389+uEREX*O389+uHOEX*P389)/('Life tables'!$I$2/2))/(1+oDR)^(((cycle + 0.5)/('Life tables'!$I$2/2)))</f>
        <v>14.741618352777522</v>
      </c>
      <c r="Z389" s="100">
        <f t="shared" si="98"/>
        <v>173348.65119940133</v>
      </c>
      <c r="AA389" s="107">
        <f>((L389+G389+H389+I389+N389+O389+P389+S389)/('Life tables'!$I$2/2))</f>
        <v>27.844448094290513</v>
      </c>
      <c r="AB389" s="31">
        <f>((uNES*L389+ uOCEX*G389+uEREX*H389+uHOEX*I389+uNES*S389+ uOCEX*N389+uEREX*O389+uHOEX*P389)/('Life tables'!$I$2/2))</f>
        <v>18.350922857058393</v>
      </c>
    </row>
    <row r="390" spans="1:28" x14ac:dyDescent="0.25">
      <c r="A390" s="4">
        <v>384</v>
      </c>
      <c r="C390" s="105">
        <f>IF(male=0,VLOOKUP((($A$5:$A$1570/'Life tables'!$I$2)*2)+age,lifetable,13,1),IF(male=1,VLOOKUP((($A$5:$A$1570/'Life tables'!$I$2)*2)+age,lifetable,10,1),"error"))</f>
        <v>1.9370784166106159E-4</v>
      </c>
      <c r="F390" s="96">
        <f t="shared" si="86"/>
        <v>126.72701274102629</v>
      </c>
      <c r="G390" s="96">
        <f t="shared" si="87"/>
        <v>12.729993654861095</v>
      </c>
      <c r="H390" s="96">
        <f t="shared" si="88"/>
        <v>0.72702056668058879</v>
      </c>
      <c r="I390" s="96">
        <f t="shared" si="89"/>
        <v>0.29131026534934856</v>
      </c>
      <c r="J390" s="96">
        <f t="shared" si="90"/>
        <v>2.7211174381029636E-2</v>
      </c>
      <c r="K390" s="96">
        <f t="shared" si="91"/>
        <v>0.304402965279777</v>
      </c>
      <c r="L390" s="96">
        <f t="shared" si="99"/>
        <v>112.64707411447445</v>
      </c>
      <c r="M390" s="96">
        <f t="shared" si="92"/>
        <v>599.21812352686402</v>
      </c>
      <c r="N390" s="96">
        <f t="shared" si="93"/>
        <v>57.706003578094695</v>
      </c>
      <c r="O390" s="96">
        <f t="shared" si="94"/>
        <v>1.3774363238836009</v>
      </c>
      <c r="P390" s="96">
        <f t="shared" si="95"/>
        <v>1.3774363238836009</v>
      </c>
      <c r="Q390" s="96">
        <f t="shared" si="96"/>
        <v>0.12778499523122855</v>
      </c>
      <c r="R390" s="96">
        <f t="shared" si="97"/>
        <v>0.10797602174189413</v>
      </c>
      <c r="S390" s="96">
        <f t="shared" si="102"/>
        <v>538.52148628402904</v>
      </c>
      <c r="T390" s="96">
        <f t="shared" si="100"/>
        <v>38.228544500243082</v>
      </c>
      <c r="U390" s="96">
        <f t="shared" si="100"/>
        <v>236.39369438849801</v>
      </c>
      <c r="V390" s="32">
        <f t="shared" si="101"/>
        <v>999.9999999999975</v>
      </c>
      <c r="W390" s="100">
        <f>(cNES*L390+(cNES+cOSEX)*G390+(cNES+cEREX)*H390+(cNES+cHOEX)*I390+(cNES+cNES)*S390+(cNES+cOSEX)*N390+(cNES+cEREX)*O390+(cNES+cHOEX)*P390)/(1+cDR)^((cycle + 0.5)/('Life tables'!$I$2/2))</f>
        <v>73345.203073427227</v>
      </c>
      <c r="X390" s="107">
        <f>((L390+G390+H390+I390+N390+O390+P390+S390)/('Life tables'!$I$2/2))/(1+oDR)^(((cycle + 0.5)/('Life tables'!$I$2/2)))</f>
        <v>22.337691697314533</v>
      </c>
      <c r="Y390" s="31">
        <f>((uNES*L390+ uOCEX*G390+uEREX*H390+uHOEX*I390+uNES*S390+ uOCEX*N390+uEREX*O390+uHOEX*P390)/('Life tables'!$I$2/2))/(1+oDR)^(((cycle + 0.5)/('Life tables'!$I$2/2)))</f>
        <v>14.721687276182708</v>
      </c>
      <c r="Z390" s="100">
        <f t="shared" si="98"/>
        <v>173213.17520744776</v>
      </c>
      <c r="AA390" s="107">
        <f>((L390+G390+H390+I390+N390+O390+P390+S390)/('Life tables'!$I$2/2))</f>
        <v>27.822685777402349</v>
      </c>
      <c r="AB390" s="31">
        <f>((uNES*L390+ uOCEX*G390+uEREX*H390+uHOEX*I390+uNES*S390+ uOCEX*N390+uEREX*O390+uHOEX*P390)/('Life tables'!$I$2/2))</f>
        <v>18.336580374938922</v>
      </c>
    </row>
    <row r="391" spans="1:28" x14ac:dyDescent="0.25">
      <c r="A391" s="4">
        <v>385</v>
      </c>
      <c r="C391" s="105">
        <f>IF(male=0,VLOOKUP((($A$5:$A$1570/'Life tables'!$I$2)*2)+age,lifetable,13,1),IF(male=1,VLOOKUP((($A$5:$A$1570/'Life tables'!$I$2)*2)+age,lifetable,10,1),"error"))</f>
        <v>1.9370784166106159E-4</v>
      </c>
      <c r="F391" s="96">
        <f t="shared" ref="F391:F454" si="103">E390*(1-pCAUC)+(L390+G390+H390+I390 )*(1-pCAUC)+(S390+N390+O390+P390)*(pUAUC)</f>
        <v>126.62789141406401</v>
      </c>
      <c r="G391" s="96">
        <f t="shared" ref="G391:G454" si="104">F391*(rrOSEX)</f>
        <v>12.720036710118226</v>
      </c>
      <c r="H391" s="96">
        <f t="shared" ref="H391:H454" si="105">F391*rrEREX</f>
        <v>0.72645191725266056</v>
      </c>
      <c r="I391" s="96">
        <f t="shared" ref="I391:I454" si="106">F391*rrHOEX</f>
        <v>0.29108241290151909</v>
      </c>
      <c r="J391" s="96">
        <f t="shared" ref="J391:J454" si="107">F391*mr + G391*mr + H391*mr+I391*mr</f>
        <v>2.7189890775786287E-2</v>
      </c>
      <c r="K391" s="96">
        <f t="shared" ref="K391:K454" si="108">F391*amr + I391*amrHOEX</f>
        <v>0.30416487219135674</v>
      </c>
      <c r="L391" s="96">
        <f t="shared" si="99"/>
        <v>112.55896561082446</v>
      </c>
      <c r="M391" s="96">
        <f t="shared" ref="M391:M454" si="109">E390*pCAUC+(L390+G390+H390+I390)*pCAUC+(S390+N390+O390+P390)*(1-pUAUC)</f>
        <v>598.74986969719237</v>
      </c>
      <c r="N391" s="96">
        <f t="shared" ref="N391:N454" si="110">M391*rrOSEXc</f>
        <v>57.660909719765698</v>
      </c>
      <c r="O391" s="96">
        <f t="shared" ref="O391:O454" si="111">M391*rrEREXc</f>
        <v>1.3763599381594991</v>
      </c>
      <c r="P391" s="96">
        <f t="shared" ref="P391:P454" si="112">M391*rrHOEXc</f>
        <v>1.3763599381594991</v>
      </c>
      <c r="Q391" s="96">
        <f t="shared" ref="Q391:Q454" si="113">M391*mr + N391*mr + O391*mr+P391*mr</f>
        <v>0.12768513874985338</v>
      </c>
      <c r="R391" s="96">
        <f t="shared" ref="R391:R454" si="114">M391*amrc + P391*amrHOEX</f>
        <v>0.10789164481184441</v>
      </c>
      <c r="S391" s="96">
        <f t="shared" si="102"/>
        <v>538.10066331754592</v>
      </c>
      <c r="T391" s="96">
        <f t="shared" si="100"/>
        <v>38.383419529768723</v>
      </c>
      <c r="U391" s="96">
        <f t="shared" si="100"/>
        <v>236.80575090550121</v>
      </c>
      <c r="V391" s="32">
        <f t="shared" si="101"/>
        <v>999.9999999999975</v>
      </c>
      <c r="W391" s="100">
        <f>(cNES*L391+(cNES+cOSEX)*G391+(cNES+cEREX)*H391+(cNES+cHOEX)*I391+(cNES+cNES)*S391+(cNES+cOSEX)*N391+(cNES+cEREX)*O391+(cNES+cHOEX)*P391)/(1+cDR)^((cycle + 0.5)/('Life tables'!$I$2/2))</f>
        <v>73124.268693864491</v>
      </c>
      <c r="X391" s="107">
        <f>((L391+G391+H391+I391+N391+O391+P391+S391)/('Life tables'!$I$2/2))/(1+oDR)^(((cycle + 0.5)/('Life tables'!$I$2/2)))</f>
        <v>22.307490519850361</v>
      </c>
      <c r="Y391" s="31">
        <f>((uNES*L391+ uOCEX*G391+uEREX*H391+uHOEX*I391+uNES*S391+ uOCEX*N391+uEREX*O391+uHOEX*P391)/('Life tables'!$I$2/2))/(1+oDR)^(((cycle + 0.5)/('Life tables'!$I$2/2)))</f>
        <v>14.701783150271911</v>
      </c>
      <c r="Z391" s="100">
        <f t="shared" ref="Z391:Z454" si="115">(cNES*L391+(cNES+cOSEX)*G391+(cNES+cEREX)*H391+(cNES+cHOEX)*I391+(cNES+cNES)*S391+(cNES+cOSEX)*N391+(cNES+cEREX)*O391+(cNES+cHOEX)*P391)</f>
        <v>173077.80488232494</v>
      </c>
      <c r="AA391" s="107">
        <f>((L391+G391+H391+I391+N391+O391+P391+S391)/('Life tables'!$I$2/2))</f>
        <v>27.80094047568231</v>
      </c>
      <c r="AB391" s="31">
        <f>((uNES*L391+ uOCEX*G391+uEREX*H391+uHOEX*I391+uNES*S391+ uOCEX*N391+uEREX*O391+uHOEX*P391)/('Life tables'!$I$2/2))</f>
        <v>18.322249106567828</v>
      </c>
    </row>
    <row r="392" spans="1:28" x14ac:dyDescent="0.25">
      <c r="A392" s="4">
        <v>386</v>
      </c>
      <c r="C392" s="105">
        <f>IF(male=0,VLOOKUP((($A$5:$A$1570/'Life tables'!$I$2)*2)+age,lifetable,13,1),IF(male=1,VLOOKUP((($A$5:$A$1570/'Life tables'!$I$2)*2)+age,lifetable,10,1),"error"))</f>
        <v>1.9370784166106159E-4</v>
      </c>
      <c r="F392" s="96">
        <f t="shared" si="103"/>
        <v>126.52885011355789</v>
      </c>
      <c r="G392" s="96">
        <f t="shared" si="104"/>
        <v>12.710087804200366</v>
      </c>
      <c r="H392" s="96">
        <f t="shared" si="105"/>
        <v>0.72588372692874048</v>
      </c>
      <c r="I392" s="96">
        <f t="shared" si="106"/>
        <v>0.29085474441232384</v>
      </c>
      <c r="J392" s="96">
        <f t="shared" si="107"/>
        <v>2.7168624354044747E-2</v>
      </c>
      <c r="K392" s="96">
        <f t="shared" si="108"/>
        <v>0.30392697132943997</v>
      </c>
      <c r="L392" s="96">
        <f t="shared" ref="L392:L455" si="116">F392-SUM(G392:K392)</f>
        <v>112.47092824233297</v>
      </c>
      <c r="M392" s="96">
        <f t="shared" si="109"/>
        <v>598.28197945116949</v>
      </c>
      <c r="N392" s="96">
        <f t="shared" si="110"/>
        <v>57.615850875329826</v>
      </c>
      <c r="O392" s="96">
        <f t="shared" si="111"/>
        <v>1.3752843882133969</v>
      </c>
      <c r="P392" s="96">
        <f t="shared" si="112"/>
        <v>1.3752843882133969</v>
      </c>
      <c r="Q392" s="96">
        <f t="shared" si="113"/>
        <v>0.12758535980374133</v>
      </c>
      <c r="R392" s="96">
        <f t="shared" si="114"/>
        <v>0.10780733339769688</v>
      </c>
      <c r="S392" s="96">
        <f t="shared" si="102"/>
        <v>537.68016710621146</v>
      </c>
      <c r="T392" s="96">
        <f t="shared" ref="T392:U455" si="117">J392+Q392+T391</f>
        <v>38.538173513926509</v>
      </c>
      <c r="U392" s="96">
        <f t="shared" si="117"/>
        <v>237.21748521022835</v>
      </c>
      <c r="V392" s="32">
        <f t="shared" ref="V392:V455" si="118">SUM(G392:I392,L392,N392,O392,P392,S392,T392,U392)</f>
        <v>999.99999999999739</v>
      </c>
      <c r="W392" s="100">
        <f>(cNES*L392+(cNES+cOSEX)*G392+(cNES+cEREX)*H392+(cNES+cHOEX)*I392+(cNES+cNES)*S392+(cNES+cOSEX)*N392+(cNES+cEREX)*O392+(cNES+cHOEX)*P392)/(1+cDR)^((cycle + 0.5)/('Life tables'!$I$2/2))</f>
        <v>72903.999738872561</v>
      </c>
      <c r="X392" s="107">
        <f>((L392+G392+H392+I392+N392+O392+P392+S392)/('Life tables'!$I$2/2))/(1+oDR)^(((cycle + 0.5)/('Life tables'!$I$2/2)))</f>
        <v>22.27733018021183</v>
      </c>
      <c r="Y392" s="31">
        <f>((uNES*L392+ uOCEX*G392+uEREX*H392+uHOEX*I392+uNES*S392+ uOCEX*N392+uEREX*O392+uHOEX*P392)/('Life tables'!$I$2/2))/(1+oDR)^(((cycle + 0.5)/('Life tables'!$I$2/2)))</f>
        <v>14.681905938489908</v>
      </c>
      <c r="Z392" s="100">
        <f t="shared" si="115"/>
        <v>172942.54014866246</v>
      </c>
      <c r="AA392" s="107">
        <f>((L392+G392+H392+I392+N392+O392+P392+S392)/('Life tables'!$I$2/2))</f>
        <v>27.779212175611352</v>
      </c>
      <c r="AB392" s="31">
        <f>((uNES*L392+ uOCEX*G392+uEREX*H392+uHOEX*I392+uNES*S392+ uOCEX*N392+uEREX*O392+uHOEX*P392)/('Life tables'!$I$2/2))</f>
        <v>18.307929043039451</v>
      </c>
    </row>
    <row r="393" spans="1:28" x14ac:dyDescent="0.25">
      <c r="A393" s="4">
        <v>387</v>
      </c>
      <c r="C393" s="105">
        <f>IF(male=0,VLOOKUP((($A$5:$A$1570/'Life tables'!$I$2)*2)+age,lifetable,13,1),IF(male=1,VLOOKUP((($A$5:$A$1570/'Life tables'!$I$2)*2)+age,lifetable,10,1),"error"))</f>
        <v>1.9370784166106159E-4</v>
      </c>
      <c r="F393" s="96">
        <f t="shared" si="103"/>
        <v>126.42988869149191</v>
      </c>
      <c r="G393" s="96">
        <f t="shared" si="104"/>
        <v>12.700146922238993</v>
      </c>
      <c r="H393" s="96">
        <f t="shared" si="105"/>
        <v>0.72531599485967524</v>
      </c>
      <c r="I393" s="96">
        <f t="shared" si="106"/>
        <v>0.29062725954151492</v>
      </c>
      <c r="J393" s="96">
        <f t="shared" si="107"/>
        <v>2.7147375084022613E-2</v>
      </c>
      <c r="K393" s="96">
        <f t="shared" si="108"/>
        <v>0.30368926233848675</v>
      </c>
      <c r="L393" s="96">
        <f t="shared" si="116"/>
        <v>112.38296187742922</v>
      </c>
      <c r="M393" s="96">
        <f t="shared" si="109"/>
        <v>597.81445258435042</v>
      </c>
      <c r="N393" s="96">
        <f t="shared" si="110"/>
        <v>57.570827025098588</v>
      </c>
      <c r="O393" s="96">
        <f t="shared" si="111"/>
        <v>1.3742096735753322</v>
      </c>
      <c r="P393" s="96">
        <f t="shared" si="112"/>
        <v>1.3742096735753322</v>
      </c>
      <c r="Q393" s="96">
        <f t="shared" si="113"/>
        <v>0.12748565834929382</v>
      </c>
      <c r="R393" s="96">
        <f t="shared" si="114"/>
        <v>0.10772308746261158</v>
      </c>
      <c r="S393" s="96">
        <f t="shared" si="102"/>
        <v>537.25999746628929</v>
      </c>
      <c r="T393" s="96">
        <f t="shared" si="117"/>
        <v>38.692806547359822</v>
      </c>
      <c r="U393" s="96">
        <f t="shared" si="117"/>
        <v>237.62889756002946</v>
      </c>
      <c r="V393" s="32">
        <f t="shared" si="118"/>
        <v>999.99999999999727</v>
      </c>
      <c r="W393" s="100">
        <f>(cNES*L393+(cNES+cOSEX)*G393+(cNES+cEREX)*H393+(cNES+cHOEX)*I393+(cNES+cNES)*S393+(cNES+cOSEX)*N393+(cNES+cEREX)*O393+(cNES+cHOEX)*P393)/(1+cDR)^((cycle + 0.5)/('Life tables'!$I$2/2))</f>
        <v>72684.394207338541</v>
      </c>
      <c r="X393" s="107">
        <f>((L393+G393+H393+I393+N393+O393+P393+S393)/('Life tables'!$I$2/2))/(1+oDR)^(((cycle + 0.5)/('Life tables'!$I$2/2)))</f>
        <v>22.247210623008513</v>
      </c>
      <c r="Y393" s="31">
        <f>((uNES*L393+ uOCEX*G393+uEREX*H393+uHOEX*I393+uNES*S393+ uOCEX*N393+uEREX*O393+uHOEX*P393)/('Life tables'!$I$2/2))/(1+oDR)^(((cycle + 0.5)/('Life tables'!$I$2/2)))</f>
        <v>14.662055604334892</v>
      </c>
      <c r="Z393" s="100">
        <f t="shared" si="115"/>
        <v>172807.38093090744</v>
      </c>
      <c r="AA393" s="107">
        <f>((L393+G393+H393+I393+N393+O393+P393+S393)/('Life tables'!$I$2/2))</f>
        <v>27.757500863688364</v>
      </c>
      <c r="AB393" s="31">
        <f>((uNES*L393+ uOCEX*G393+uEREX*H393+uHOEX*I393+uNES*S393+ uOCEX*N393+uEREX*O393+uHOEX*P393)/('Life tables'!$I$2/2))</f>
        <v>18.293620175459822</v>
      </c>
    </row>
    <row r="394" spans="1:28" x14ac:dyDescent="0.25">
      <c r="A394" s="4">
        <v>388</v>
      </c>
      <c r="C394" s="105">
        <f>IF(male=0,VLOOKUP((($A$5:$A$1570/'Life tables'!$I$2)*2)+age,lifetable,13,1),IF(male=1,VLOOKUP((($A$5:$A$1570/'Life tables'!$I$2)*2)+age,lifetable,10,1),"error"))</f>
        <v>1.9370784166106159E-4</v>
      </c>
      <c r="F394" s="96">
        <f t="shared" si="103"/>
        <v>126.33100700282247</v>
      </c>
      <c r="G394" s="96">
        <f t="shared" si="104"/>
        <v>12.690214049664174</v>
      </c>
      <c r="H394" s="96">
        <f t="shared" si="105"/>
        <v>0.72474872021336367</v>
      </c>
      <c r="I394" s="96">
        <f t="shared" si="106"/>
        <v>0.29039995795567741</v>
      </c>
      <c r="J394" s="96">
        <f t="shared" si="107"/>
        <v>2.7126142934575728E-2</v>
      </c>
      <c r="K394" s="96">
        <f t="shared" si="108"/>
        <v>0.30345174487009696</v>
      </c>
      <c r="L394" s="96">
        <f t="shared" si="116"/>
        <v>112.29506638718459</v>
      </c>
      <c r="M394" s="96">
        <f t="shared" si="109"/>
        <v>597.34728888978543</v>
      </c>
      <c r="N394" s="96">
        <f t="shared" si="110"/>
        <v>57.525838149142281</v>
      </c>
      <c r="O394" s="96">
        <f t="shared" si="111"/>
        <v>1.3731357937695845</v>
      </c>
      <c r="P394" s="96">
        <f t="shared" si="112"/>
        <v>1.3731357937695845</v>
      </c>
      <c r="Q394" s="96">
        <f t="shared" si="113"/>
        <v>0.12738603434237822</v>
      </c>
      <c r="R394" s="96">
        <f t="shared" si="114"/>
        <v>0.10763890696929725</v>
      </c>
      <c r="S394" s="96">
        <f t="shared" si="102"/>
        <v>536.84015421179231</v>
      </c>
      <c r="T394" s="96">
        <f t="shared" si="117"/>
        <v>38.847318724636779</v>
      </c>
      <c r="U394" s="96">
        <f t="shared" si="117"/>
        <v>238.03998821186886</v>
      </c>
      <c r="V394" s="32">
        <f t="shared" si="118"/>
        <v>999.99999999999727</v>
      </c>
      <c r="W394" s="100">
        <f>(cNES*L394+(cNES+cOSEX)*G394+(cNES+cEREX)*H394+(cNES+cHOEX)*I394+(cNES+cNES)*S394+(cNES+cOSEX)*N394+(cNES+cEREX)*O394+(cNES+cHOEX)*P394)/(1+cDR)^((cycle + 0.5)/('Life tables'!$I$2/2))</f>
        <v>72465.450104058807</v>
      </c>
      <c r="X394" s="107">
        <f>((L394+G394+H394+I394+N394+O394+P394+S394)/('Life tables'!$I$2/2))/(1+oDR)^(((cycle + 0.5)/('Life tables'!$I$2/2)))</f>
        <v>22.217131792930875</v>
      </c>
      <c r="Y394" s="31">
        <f>((uNES*L394+ uOCEX*G394+uEREX*H394+uHOEX*I394+uNES*S394+ uOCEX*N394+uEREX*O394+uHOEX*P394)/('Life tables'!$I$2/2))/(1+oDR)^(((cycle + 0.5)/('Life tables'!$I$2/2)))</f>
        <v>14.642232111358252</v>
      </c>
      <c r="Z394" s="100">
        <f t="shared" si="115"/>
        <v>172672.3271533332</v>
      </c>
      <c r="AA394" s="107">
        <f>((L394+G394+H394+I394+N394+O394+P394+S394)/('Life tables'!$I$2/2))</f>
        <v>27.735806526429933</v>
      </c>
      <c r="AB394" s="31">
        <f>((uNES*L394+ uOCEX*G394+uEREX*H394+uHOEX*I394+uNES*S394+ uOCEX*N394+uEREX*O394+uHOEX*P394)/('Life tables'!$I$2/2))</f>
        <v>18.279322494946488</v>
      </c>
    </row>
    <row r="395" spans="1:28" x14ac:dyDescent="0.25">
      <c r="A395" s="4">
        <v>389</v>
      </c>
      <c r="C395" s="105">
        <f>IF(male=0,VLOOKUP((($A$5:$A$1570/'Life tables'!$I$2)*2)+age,lifetable,13,1),IF(male=1,VLOOKUP((($A$5:$A$1570/'Life tables'!$I$2)*2)+age,lifetable,10,1),"error"))</f>
        <v>1.9370784166106159E-4</v>
      </c>
      <c r="F395" s="96">
        <f t="shared" si="103"/>
        <v>126.23220490538067</v>
      </c>
      <c r="G395" s="96">
        <f t="shared" si="104"/>
        <v>12.680289172194749</v>
      </c>
      <c r="H395" s="96">
        <f t="shared" si="105"/>
        <v>0.72418190217419653</v>
      </c>
      <c r="I395" s="96">
        <f t="shared" si="106"/>
        <v>0.29017283932800436</v>
      </c>
      <c r="J395" s="96">
        <f t="shared" si="107"/>
        <v>2.7104927875177189E-2</v>
      </c>
      <c r="K395" s="96">
        <f t="shared" si="108"/>
        <v>0.30321441858277565</v>
      </c>
      <c r="L395" s="96">
        <f t="shared" si="116"/>
        <v>112.20724164522576</v>
      </c>
      <c r="M395" s="96">
        <f t="shared" si="109"/>
        <v>596.88048815811101</v>
      </c>
      <c r="N395" s="96">
        <f t="shared" si="110"/>
        <v>57.480884227298738</v>
      </c>
      <c r="O395" s="96">
        <f t="shared" si="111"/>
        <v>1.3720627483148855</v>
      </c>
      <c r="P395" s="96">
        <f t="shared" si="112"/>
        <v>1.3720627483148855</v>
      </c>
      <c r="Q395" s="96">
        <f t="shared" si="113"/>
        <v>0.12728648773834714</v>
      </c>
      <c r="R395" s="96">
        <f t="shared" si="114"/>
        <v>0.10755479188002769</v>
      </c>
      <c r="S395" s="96">
        <f t="shared" si="102"/>
        <v>536.42063715456413</v>
      </c>
      <c r="T395" s="96">
        <f t="shared" si="117"/>
        <v>39.001710140250303</v>
      </c>
      <c r="U395" s="96">
        <f t="shared" si="117"/>
        <v>238.45075742233166</v>
      </c>
      <c r="V395" s="32">
        <f t="shared" si="118"/>
        <v>999.99999999999739</v>
      </c>
      <c r="W395" s="100">
        <f>(cNES*L395+(cNES+cOSEX)*G395+(cNES+cEREX)*H395+(cNES+cHOEX)*I395+(cNES+cNES)*S395+(cNES+cOSEX)*N395+(cNES+cEREX)*O395+(cNES+cHOEX)*P395)/(1+cDR)^((cycle + 0.5)/('Life tables'!$I$2/2))</f>
        <v>72247.165439725111</v>
      </c>
      <c r="X395" s="107">
        <f>((L395+G395+H395+I395+N395+O395+P395+S395)/('Life tables'!$I$2/2))/(1+oDR)^(((cycle + 0.5)/('Life tables'!$I$2/2)))</f>
        <v>22.187093634749971</v>
      </c>
      <c r="Y395" s="31">
        <f>((uNES*L395+ uOCEX*G395+uEREX*H395+uHOEX*I395+uNES*S395+ uOCEX*N395+uEREX*O395+uHOEX*P395)/('Life tables'!$I$2/2))/(1+oDR)^(((cycle + 0.5)/('Life tables'!$I$2/2)))</f>
        <v>14.622435423164388</v>
      </c>
      <c r="Z395" s="100">
        <f t="shared" si="115"/>
        <v>172537.37874004681</v>
      </c>
      <c r="AA395" s="107">
        <f>((L395+G395+H395+I395+N395+O395+P395+S395)/('Life tables'!$I$2/2))</f>
        <v>27.714129150370056</v>
      </c>
      <c r="AB395" s="31">
        <f>((uNES*L395+ uOCEX*G395+uEREX*H395+uHOEX*I395+uNES*S395+ uOCEX*N395+uEREX*O395+uHOEX*P395)/('Life tables'!$I$2/2))</f>
        <v>18.265035992628363</v>
      </c>
    </row>
    <row r="396" spans="1:28" x14ac:dyDescent="0.25">
      <c r="A396" s="4">
        <v>390</v>
      </c>
      <c r="C396" s="105">
        <f>IF(male=0,VLOOKUP((($A$5:$A$1570/'Life tables'!$I$2)*2)+age,lifetable,13,1),IF(male=1,VLOOKUP((($A$5:$A$1570/'Life tables'!$I$2)*2)+age,lifetable,10,1),"error"))</f>
        <v>1.9370784166106159E-4</v>
      </c>
      <c r="F396" s="96">
        <f t="shared" si="103"/>
        <v>126.13348225977767</v>
      </c>
      <c r="G396" s="96">
        <f t="shared" si="104"/>
        <v>12.670372275828813</v>
      </c>
      <c r="H396" s="96">
        <f t="shared" si="105"/>
        <v>0.72361553994251371</v>
      </c>
      <c r="I396" s="96">
        <f t="shared" si="106"/>
        <v>0.28994590333807957</v>
      </c>
      <c r="J396" s="96">
        <f t="shared" si="107"/>
        <v>2.7083729875897036E-2</v>
      </c>
      <c r="K396" s="96">
        <f t="shared" si="108"/>
        <v>0.30297728314170569</v>
      </c>
      <c r="L396" s="96">
        <f t="shared" si="116"/>
        <v>112.11948752765065</v>
      </c>
      <c r="M396" s="96">
        <f t="shared" si="109"/>
        <v>596.41405017763759</v>
      </c>
      <c r="N396" s="96">
        <f t="shared" si="110"/>
        <v>57.435965239181797</v>
      </c>
      <c r="O396" s="96">
        <f t="shared" si="111"/>
        <v>1.3709905367246193</v>
      </c>
      <c r="P396" s="96">
        <f t="shared" si="112"/>
        <v>1.3709905367246193</v>
      </c>
      <c r="Q396" s="96">
        <f t="shared" si="113"/>
        <v>0.12718701849205724</v>
      </c>
      <c r="R396" s="96">
        <f t="shared" si="114"/>
        <v>0.10747074215665747</v>
      </c>
      <c r="S396" s="96">
        <f t="shared" si="102"/>
        <v>536.0014461043578</v>
      </c>
      <c r="T396" s="96">
        <f t="shared" si="117"/>
        <v>39.155980888618259</v>
      </c>
      <c r="U396" s="96">
        <f t="shared" si="117"/>
        <v>238.86120544763003</v>
      </c>
      <c r="V396" s="32">
        <f t="shared" si="118"/>
        <v>999.99999999999716</v>
      </c>
      <c r="W396" s="100">
        <f>(cNES*L396+(cNES+cOSEX)*G396+(cNES+cEREX)*H396+(cNES+cHOEX)*I396+(cNES+cNES)*S396+(cNES+cOSEX)*N396+(cNES+cEREX)*O396+(cNES+cHOEX)*P396)/(1+cDR)^((cycle + 0.5)/('Life tables'!$I$2/2))</f>
        <v>72029.538230911145</v>
      </c>
      <c r="X396" s="107">
        <f>((L396+G396+H396+I396+N396+O396+P396+S396)/('Life tables'!$I$2/2))/(1+oDR)^(((cycle + 0.5)/('Life tables'!$I$2/2)))</f>
        <v>22.157096093317108</v>
      </c>
      <c r="Y396" s="31">
        <f>((uNES*L396+ uOCEX*G396+uEREX*H396+uHOEX*I396+uNES*S396+ uOCEX*N396+uEREX*O396+uHOEX*P396)/('Life tables'!$I$2/2))/(1+oDR)^(((cycle + 0.5)/('Life tables'!$I$2/2)))</f>
        <v>14.602665503410474</v>
      </c>
      <c r="Z396" s="100">
        <f t="shared" si="115"/>
        <v>172402.53561499683</v>
      </c>
      <c r="AA396" s="107">
        <f>((L396+G396+H396+I396+N396+O396+P396+S396)/('Life tables'!$I$2/2))</f>
        <v>27.69246872205991</v>
      </c>
      <c r="AB396" s="31">
        <f>((uNES*L396+ uOCEX*G396+uEREX*H396+uHOEX*I396+uNES*S396+ uOCEX*N396+uEREX*O396+uHOEX*P396)/('Life tables'!$I$2/2))</f>
        <v>18.25076065964554</v>
      </c>
    </row>
    <row r="397" spans="1:28" x14ac:dyDescent="0.25">
      <c r="A397" s="4">
        <v>391</v>
      </c>
      <c r="C397" s="105">
        <f>IF(male=0,VLOOKUP((($A$5:$A$1570/'Life tables'!$I$2)*2)+age,lifetable,13,1),IF(male=1,VLOOKUP((($A$5:$A$1570/'Life tables'!$I$2)*2)+age,lifetable,10,1),"error"))</f>
        <v>1.9370784166106159E-4</v>
      </c>
      <c r="F397" s="96">
        <f t="shared" si="103"/>
        <v>126.03483892931338</v>
      </c>
      <c r="G397" s="96">
        <f t="shared" si="104"/>
        <v>12.660463346834559</v>
      </c>
      <c r="H397" s="96">
        <f t="shared" si="105"/>
        <v>0.72304963273408007</v>
      </c>
      <c r="I397" s="96">
        <f t="shared" si="106"/>
        <v>0.28971914967166734</v>
      </c>
      <c r="J397" s="96">
        <f t="shared" si="107"/>
        <v>2.7062548907382661E-2</v>
      </c>
      <c r="K397" s="96">
        <f t="shared" si="108"/>
        <v>0.30274033821852853</v>
      </c>
      <c r="L397" s="96">
        <f t="shared" si="116"/>
        <v>112.03180391294717</v>
      </c>
      <c r="M397" s="96">
        <f t="shared" si="109"/>
        <v>595.94797473443555</v>
      </c>
      <c r="N397" s="96">
        <f t="shared" si="110"/>
        <v>57.391081164189572</v>
      </c>
      <c r="O397" s="96">
        <f t="shared" si="111"/>
        <v>1.3699191585070214</v>
      </c>
      <c r="P397" s="96">
        <f t="shared" si="112"/>
        <v>1.3699191585070214</v>
      </c>
      <c r="Q397" s="96">
        <f t="shared" si="113"/>
        <v>0.12708762655788738</v>
      </c>
      <c r="R397" s="96">
        <f t="shared" si="114"/>
        <v>0.10738675776063764</v>
      </c>
      <c r="S397" s="96">
        <f t="shared" si="102"/>
        <v>535.5825808689134</v>
      </c>
      <c r="T397" s="96">
        <f t="shared" si="117"/>
        <v>39.310131064083528</v>
      </c>
      <c r="U397" s="96">
        <f t="shared" si="117"/>
        <v>239.27133254360919</v>
      </c>
      <c r="V397" s="32">
        <f t="shared" si="118"/>
        <v>999.99999999999727</v>
      </c>
      <c r="W397" s="100">
        <f>(cNES*L397+(cNES+cOSEX)*G397+(cNES+cEREX)*H397+(cNES+cHOEX)*I397+(cNES+cNES)*S397+(cNES+cOSEX)*N397+(cNES+cEREX)*O397+(cNES+cHOEX)*P397)/(1+cDR)^((cycle + 0.5)/('Life tables'!$I$2/2))</f>
        <v>71812.566500058761</v>
      </c>
      <c r="X397" s="107">
        <f>((L397+G397+H397+I397+N397+O397+P397+S397)/('Life tables'!$I$2/2))/(1+oDR)^(((cycle + 0.5)/('Life tables'!$I$2/2)))</f>
        <v>22.127139113563622</v>
      </c>
      <c r="Y397" s="31">
        <f>((uNES*L397+ uOCEX*G397+uEREX*H397+uHOEX*I397+uNES*S397+ uOCEX*N397+uEREX*O397+uHOEX*P397)/('Life tables'!$I$2/2))/(1+oDR)^(((cycle + 0.5)/('Life tables'!$I$2/2)))</f>
        <v>14.582922315806327</v>
      </c>
      <c r="Z397" s="100">
        <f t="shared" si="115"/>
        <v>172267.79770198101</v>
      </c>
      <c r="AA397" s="107">
        <f>((L397+G397+H397+I397+N397+O397+P397+S397)/('Life tables'!$I$2/2))</f>
        <v>27.67082522806766</v>
      </c>
      <c r="AB397" s="31">
        <f>((uNES*L397+ uOCEX*G397+uEREX*H397+uHOEX*I397+uNES*S397+ uOCEX*N397+uEREX*O397+uHOEX*P397)/('Life tables'!$I$2/2))</f>
        <v>18.236496487149196</v>
      </c>
    </row>
    <row r="398" spans="1:28" x14ac:dyDescent="0.25">
      <c r="A398" s="4">
        <v>392</v>
      </c>
      <c r="C398" s="105">
        <f>IF(male=0,VLOOKUP((($A$5:$A$1570/'Life tables'!$I$2)*2)+age,lifetable,13,1),IF(male=1,VLOOKUP((($A$5:$A$1570/'Life tables'!$I$2)*2)+age,lifetable,10,1),"error"))</f>
        <v>2.1228983945331681E-4</v>
      </c>
      <c r="F398" s="96">
        <f t="shared" si="103"/>
        <v>125.93627477988818</v>
      </c>
      <c r="G398" s="96">
        <f t="shared" si="104"/>
        <v>12.650562371741398</v>
      </c>
      <c r="H398" s="96">
        <f t="shared" si="105"/>
        <v>0.72248417977957913</v>
      </c>
      <c r="I398" s="96">
        <f t="shared" si="106"/>
        <v>0.28949257802050987</v>
      </c>
      <c r="J398" s="96">
        <f t="shared" si="107"/>
        <v>2.9635409792706274E-2</v>
      </c>
      <c r="K398" s="96">
        <f t="shared" si="108"/>
        <v>0.30250358349113171</v>
      </c>
      <c r="L398" s="96">
        <f t="shared" si="116"/>
        <v>111.94159665706286</v>
      </c>
      <c r="M398" s="96">
        <f t="shared" si="109"/>
        <v>595.48226161241644</v>
      </c>
      <c r="N398" s="96">
        <f t="shared" si="110"/>
        <v>57.346231981512283</v>
      </c>
      <c r="O398" s="96">
        <f t="shared" si="111"/>
        <v>1.3688486131653641</v>
      </c>
      <c r="P398" s="96">
        <f t="shared" si="112"/>
        <v>1.3688486131653641</v>
      </c>
      <c r="Q398" s="96">
        <f t="shared" si="113"/>
        <v>0.13917004140025535</v>
      </c>
      <c r="R398" s="96">
        <f t="shared" si="114"/>
        <v>0.10730283865303013</v>
      </c>
      <c r="S398" s="96">
        <f t="shared" si="102"/>
        <v>535.15185952452021</v>
      </c>
      <c r="T398" s="96">
        <f t="shared" si="117"/>
        <v>39.478936515276487</v>
      </c>
      <c r="U398" s="96">
        <f t="shared" si="117"/>
        <v>239.68113896575335</v>
      </c>
      <c r="V398" s="32">
        <f t="shared" si="118"/>
        <v>999.99999999999739</v>
      </c>
      <c r="W398" s="100">
        <f>(cNES*L398+(cNES+cOSEX)*G398+(cNES+cEREX)*H398+(cNES+cHOEX)*I398+(cNES+cNES)*S398+(cNES+cOSEX)*N398+(cNES+cEREX)*O398+(cNES+cHOEX)*P398)/(1+cDR)^((cycle + 0.5)/('Life tables'!$I$2/2))</f>
        <v>71594.982152356577</v>
      </c>
      <c r="X398" s="107">
        <f>((L398+G398+H398+I398+N398+O398+P398+S398)/('Life tables'!$I$2/2))/(1+oDR)^(((cycle + 0.5)/('Life tables'!$I$2/2)))</f>
        <v>22.096769701602113</v>
      </c>
      <c r="Y398" s="31">
        <f>((uNES*L398+ uOCEX*G398+uEREX*H398+uHOEX*I398+uNES*S398+ uOCEX*N398+uEREX*O398+uHOEX*P398)/('Life tables'!$I$2/2))/(1+oDR)^(((cycle + 0.5)/('Life tables'!$I$2/2)))</f>
        <v>14.562902355052254</v>
      </c>
      <c r="Z398" s="100">
        <f t="shared" si="115"/>
        <v>172130.12088557414</v>
      </c>
      <c r="AA398" s="107">
        <f>((L398+G398+H398+I398+N398+O398+P398+S398)/('Life tables'!$I$2/2))</f>
        <v>27.648631914180747</v>
      </c>
      <c r="AB398" s="31">
        <f>((uNES*L398+ uOCEX*G398+uEREX*H398+uHOEX*I398+uNES*S398+ uOCEX*N398+uEREX*O398+uHOEX*P398)/('Life tables'!$I$2/2))</f>
        <v>18.221863749967135</v>
      </c>
    </row>
    <row r="399" spans="1:28" x14ac:dyDescent="0.25">
      <c r="A399" s="4">
        <v>393</v>
      </c>
      <c r="C399" s="105">
        <f>IF(male=0,VLOOKUP((($A$5:$A$1570/'Life tables'!$I$2)*2)+age,lifetable,13,1),IF(male=1,VLOOKUP((($A$5:$A$1570/'Life tables'!$I$2)*2)+age,lifetable,10,1),"error"))</f>
        <v>2.1228983945331681E-4</v>
      </c>
      <c r="F399" s="96">
        <f t="shared" si="103"/>
        <v>125.8351915252731</v>
      </c>
      <c r="G399" s="96">
        <f t="shared" si="104"/>
        <v>12.640408347259719</v>
      </c>
      <c r="H399" s="96">
        <f t="shared" si="105"/>
        <v>0.7219042749632133</v>
      </c>
      <c r="I399" s="96">
        <f t="shared" si="106"/>
        <v>0.28926021564498011</v>
      </c>
      <c r="J399" s="96">
        <f t="shared" si="107"/>
        <v>2.9611622812513838E-2</v>
      </c>
      <c r="K399" s="96">
        <f t="shared" si="108"/>
        <v>0.30226077778002541</v>
      </c>
      <c r="L399" s="96">
        <f t="shared" si="116"/>
        <v>111.85174628681266</v>
      </c>
      <c r="M399" s="96">
        <f t="shared" si="109"/>
        <v>595.00473299369446</v>
      </c>
      <c r="N399" s="96">
        <f t="shared" si="110"/>
        <v>57.300244940902722</v>
      </c>
      <c r="O399" s="96">
        <f t="shared" si="111"/>
        <v>1.3677509072728082</v>
      </c>
      <c r="P399" s="96">
        <f t="shared" si="112"/>
        <v>1.3677509072728082</v>
      </c>
      <c r="Q399" s="96">
        <f t="shared" si="113"/>
        <v>0.13905843828136913</v>
      </c>
      <c r="R399" s="96">
        <f t="shared" si="114"/>
        <v>0.10721679045372998</v>
      </c>
      <c r="S399" s="96">
        <f t="shared" si="102"/>
        <v>534.72271100951104</v>
      </c>
      <c r="T399" s="96">
        <f t="shared" si="117"/>
        <v>39.647606576370372</v>
      </c>
      <c r="U399" s="96">
        <f t="shared" si="117"/>
        <v>240.09061653398712</v>
      </c>
      <c r="V399" s="32">
        <f t="shared" si="118"/>
        <v>999.99999999999739</v>
      </c>
      <c r="W399" s="100">
        <f>(cNES*L399+(cNES+cOSEX)*G399+(cNES+cEREX)*H399+(cNES+cHOEX)*I399+(cNES+cNES)*S399+(cNES+cOSEX)*N399+(cNES+cEREX)*O399+(cNES+cHOEX)*P399)/(1+cDR)^((cycle + 0.5)/('Life tables'!$I$2/2))</f>
        <v>71377.856951390073</v>
      </c>
      <c r="X399" s="107">
        <f>((L399+G399+H399+I399+N399+O399+P399+S399)/('Life tables'!$I$2/2))/(1+oDR)^(((cycle + 0.5)/('Life tables'!$I$2/2)))</f>
        <v>22.066441976743523</v>
      </c>
      <c r="Y399" s="31">
        <f>((uNES*L399+ uOCEX*G399+uEREX*H399+uHOEX*I399+uNES*S399+ uOCEX*N399+uEREX*O399+uHOEX*P399)/('Life tables'!$I$2/2))/(1+oDR)^(((cycle + 0.5)/('Life tables'!$I$2/2)))</f>
        <v>14.542914834697678</v>
      </c>
      <c r="Z399" s="100">
        <f t="shared" si="115"/>
        <v>171992.07191475769</v>
      </c>
      <c r="AA399" s="107">
        <f>((L399+G399+H399+I399+N399+O399+P399+S399)/('Life tables'!$I$2/2))</f>
        <v>27.626456406898733</v>
      </c>
      <c r="AB399" s="31">
        <f>((uNES*L399+ uOCEX*G399+uEREX*H399+uHOEX*I399+uNES*S399+ uOCEX*N399+uEREX*O399+uHOEX*P399)/('Life tables'!$I$2/2))</f>
        <v>18.207248959005387</v>
      </c>
    </row>
    <row r="400" spans="1:28" x14ac:dyDescent="0.25">
      <c r="A400" s="4">
        <v>394</v>
      </c>
      <c r="C400" s="105">
        <f>IF(male=0,VLOOKUP((($A$5:$A$1570/'Life tables'!$I$2)*2)+age,lifetable,13,1),IF(male=1,VLOOKUP((($A$5:$A$1570/'Life tables'!$I$2)*2)+age,lifetable,10,1),"error"))</f>
        <v>2.1228983945331681E-4</v>
      </c>
      <c r="F400" s="96">
        <f t="shared" si="103"/>
        <v>125.73419192869262</v>
      </c>
      <c r="G400" s="96">
        <f t="shared" si="104"/>
        <v>12.6302627264027</v>
      </c>
      <c r="H400" s="96">
        <f t="shared" si="105"/>
        <v>0.72132485008486869</v>
      </c>
      <c r="I400" s="96">
        <f t="shared" si="106"/>
        <v>0.28902804557607648</v>
      </c>
      <c r="J400" s="96">
        <f t="shared" si="107"/>
        <v>2.9587855518786978E-2</v>
      </c>
      <c r="K400" s="96">
        <f t="shared" si="108"/>
        <v>0.30201817301860817</v>
      </c>
      <c r="L400" s="96">
        <f t="shared" si="116"/>
        <v>111.76197027809158</v>
      </c>
      <c r="M400" s="96">
        <f t="shared" si="109"/>
        <v>594.52758496094737</v>
      </c>
      <c r="N400" s="96">
        <f t="shared" si="110"/>
        <v>57.254294551547133</v>
      </c>
      <c r="O400" s="96">
        <f t="shared" si="111"/>
        <v>1.3666540762418857</v>
      </c>
      <c r="P400" s="96">
        <f t="shared" si="112"/>
        <v>1.3666540762418857</v>
      </c>
      <c r="Q400" s="96">
        <f t="shared" si="113"/>
        <v>0.13894692410915574</v>
      </c>
      <c r="R400" s="96">
        <f t="shared" si="114"/>
        <v>0.10713081083406367</v>
      </c>
      <c r="S400" s="96">
        <f t="shared" si="102"/>
        <v>534.29390452197322</v>
      </c>
      <c r="T400" s="96">
        <f t="shared" si="117"/>
        <v>39.816141355998312</v>
      </c>
      <c r="U400" s="96">
        <f t="shared" si="117"/>
        <v>240.49976551783979</v>
      </c>
      <c r="V400" s="32">
        <f t="shared" si="118"/>
        <v>999.99999999999739</v>
      </c>
      <c r="W400" s="100">
        <f>(cNES*L400+(cNES+cOSEX)*G400+(cNES+cEREX)*H400+(cNES+cHOEX)*I400+(cNES+cNES)*S400+(cNES+cOSEX)*N400+(cNES+cEREX)*O400+(cNES+cHOEX)*P400)/(1+cDR)^((cycle + 0.5)/('Life tables'!$I$2/2))</f>
        <v>71161.3901380467</v>
      </c>
      <c r="X400" s="107">
        <f>((L400+G400+H400+I400+N400+O400+P400+S400)/('Life tables'!$I$2/2))/(1+oDR)^(((cycle + 0.5)/('Life tables'!$I$2/2)))</f>
        <v>22.036155881588414</v>
      </c>
      <c r="Y400" s="31">
        <f>((uNES*L400+ uOCEX*G400+uEREX*H400+uHOEX*I400+uNES*S400+ uOCEX*N400+uEREX*O400+uHOEX*P400)/('Life tables'!$I$2/2))/(1+oDR)^(((cycle + 0.5)/('Life tables'!$I$2/2)))</f>
        <v>14.522954750350126</v>
      </c>
      <c r="Z400" s="100">
        <f t="shared" si="115"/>
        <v>171854.13345385392</v>
      </c>
      <c r="AA400" s="107">
        <f>((L400+G400+H400+I400+N400+O400+P400+S400)/('Life tables'!$I$2/2))</f>
        <v>27.604298691716775</v>
      </c>
      <c r="AB400" s="31">
        <f>((uNES*L400+ uOCEX*G400+uEREX*H400+uHOEX*I400+uNES*S400+ uOCEX*N400+uEREX*O400+uHOEX*P400)/('Life tables'!$I$2/2))</f>
        <v>18.19264589382885</v>
      </c>
    </row>
    <row r="401" spans="1:28" x14ac:dyDescent="0.25">
      <c r="A401" s="4">
        <v>395</v>
      </c>
      <c r="C401" s="105">
        <f>IF(male=0,VLOOKUP((($A$5:$A$1570/'Life tables'!$I$2)*2)+age,lifetable,13,1),IF(male=1,VLOOKUP((($A$5:$A$1570/'Life tables'!$I$2)*2)+age,lifetable,10,1),"error"))</f>
        <v>2.1228983945331681E-4</v>
      </c>
      <c r="F401" s="96">
        <f t="shared" si="103"/>
        <v>125.6332758365899</v>
      </c>
      <c r="G401" s="96">
        <f t="shared" si="104"/>
        <v>12.620125493745237</v>
      </c>
      <c r="H401" s="96">
        <f t="shared" si="105"/>
        <v>0.72074590426360452</v>
      </c>
      <c r="I401" s="96">
        <f t="shared" si="106"/>
        <v>0.28879606746081438</v>
      </c>
      <c r="J401" s="96">
        <f t="shared" si="107"/>
        <v>2.9564107875390586E-2</v>
      </c>
      <c r="K401" s="96">
        <f t="shared" si="108"/>
        <v>0.30177576883803076</v>
      </c>
      <c r="L401" s="96">
        <f t="shared" si="116"/>
        <v>111.67226849440682</v>
      </c>
      <c r="M401" s="96">
        <f t="shared" si="109"/>
        <v>594.0508172895693</v>
      </c>
      <c r="N401" s="96">
        <f t="shared" si="110"/>
        <v>57.208380791815479</v>
      </c>
      <c r="O401" s="96">
        <f t="shared" si="111"/>
        <v>1.3655581195562898</v>
      </c>
      <c r="P401" s="96">
        <f t="shared" si="112"/>
        <v>1.3655581195562898</v>
      </c>
      <c r="Q401" s="96">
        <f t="shared" si="113"/>
        <v>0.13883549883112256</v>
      </c>
      <c r="R401" s="96">
        <f t="shared" si="114"/>
        <v>0.10704489975355837</v>
      </c>
      <c r="S401" s="96">
        <f t="shared" si="102"/>
        <v>533.86543986005654</v>
      </c>
      <c r="T401" s="96">
        <f t="shared" si="117"/>
        <v>39.984540962704827</v>
      </c>
      <c r="U401" s="96">
        <f t="shared" si="117"/>
        <v>240.90858618643139</v>
      </c>
      <c r="V401" s="32">
        <f t="shared" si="118"/>
        <v>999.99999999999727</v>
      </c>
      <c r="W401" s="100">
        <f>(cNES*L401+(cNES+cOSEX)*G401+(cNES+cEREX)*H401+(cNES+cHOEX)*I401+(cNES+cNES)*S401+(cNES+cOSEX)*N401+(cNES+cEREX)*O401+(cNES+cHOEX)*P401)/(1+cDR)^((cycle + 0.5)/('Life tables'!$I$2/2))</f>
        <v>70945.579718935754</v>
      </c>
      <c r="X401" s="107">
        <f>((L401+G401+H401+I401+N401+O401+P401+S401)/('Life tables'!$I$2/2))/(1+oDR)^(((cycle + 0.5)/('Life tables'!$I$2/2)))</f>
        <v>22.005911358822402</v>
      </c>
      <c r="Y401" s="31">
        <f>((uNES*L401+ uOCEX*G401+uEREX*H401+uHOEX*I401+uNES*S401+ uOCEX*N401+uEREX*O401+uHOEX*P401)/('Life tables'!$I$2/2))/(1+oDR)^(((cycle + 0.5)/('Life tables'!$I$2/2)))</f>
        <v>14.503022064239836</v>
      </c>
      <c r="Z401" s="100">
        <f t="shared" si="115"/>
        <v>171716.30542128312</v>
      </c>
      <c r="AA401" s="107">
        <f>((L401+G401+H401+I401+N401+O401+P401+S401)/('Life tables'!$I$2/2))</f>
        <v>27.58215875414912</v>
      </c>
      <c r="AB401" s="31">
        <f>((uNES*L401+ uOCEX*G401+uEREX*H401+uHOEX*I401+uNES*S401+ uOCEX*N401+uEREX*O401+uHOEX*P401)/('Life tables'!$I$2/2))</f>
        <v>18.17805454489466</v>
      </c>
    </row>
    <row r="402" spans="1:28" x14ac:dyDescent="0.25">
      <c r="A402" s="4">
        <v>396</v>
      </c>
      <c r="C402" s="105">
        <f>IF(male=0,VLOOKUP((($A$5:$A$1570/'Life tables'!$I$2)*2)+age,lifetable,13,1),IF(male=1,VLOOKUP((($A$5:$A$1570/'Life tables'!$I$2)*2)+age,lifetable,10,1),"error"))</f>
        <v>2.1228983945331681E-4</v>
      </c>
      <c r="F402" s="96">
        <f t="shared" si="103"/>
        <v>125.53244309842285</v>
      </c>
      <c r="G402" s="96">
        <f t="shared" si="104"/>
        <v>12.609996634165061</v>
      </c>
      <c r="H402" s="96">
        <f t="shared" si="105"/>
        <v>0.72016743663577543</v>
      </c>
      <c r="I402" s="96">
        <f t="shared" si="106"/>
        <v>0.28856428095313919</v>
      </c>
      <c r="J402" s="96">
        <f t="shared" si="107"/>
        <v>2.9540379846899001E-2</v>
      </c>
      <c r="K402" s="96">
        <f t="shared" si="108"/>
        <v>0.30153356487668542</v>
      </c>
      <c r="L402" s="96">
        <f t="shared" si="116"/>
        <v>111.58264080194529</v>
      </c>
      <c r="M402" s="96">
        <f t="shared" si="109"/>
        <v>593.57442975243828</v>
      </c>
      <c r="N402" s="96">
        <f t="shared" si="110"/>
        <v>57.162503639835435</v>
      </c>
      <c r="O402" s="96">
        <f t="shared" si="111"/>
        <v>1.3644630366939299</v>
      </c>
      <c r="P402" s="96">
        <f t="shared" si="112"/>
        <v>1.3644630366939299</v>
      </c>
      <c r="Q402" s="96">
        <f t="shared" si="113"/>
        <v>0.13872416239418897</v>
      </c>
      <c r="R402" s="96">
        <f t="shared" si="114"/>
        <v>0.10695905717128787</v>
      </c>
      <c r="S402" s="96">
        <f t="shared" si="102"/>
        <v>533.43731681964948</v>
      </c>
      <c r="T402" s="96">
        <f t="shared" si="117"/>
        <v>40.152805504945917</v>
      </c>
      <c r="U402" s="96">
        <f t="shared" si="117"/>
        <v>241.31707880847938</v>
      </c>
      <c r="V402" s="32">
        <f t="shared" si="118"/>
        <v>999.9999999999975</v>
      </c>
      <c r="W402" s="100">
        <f>(cNES*L402+(cNES+cOSEX)*G402+(cNES+cEREX)*H402+(cNES+cHOEX)*I402+(cNES+cNES)*S402+(cNES+cOSEX)*N402+(cNES+cEREX)*O402+(cNES+cHOEX)*P402)/(1+cDR)^((cycle + 0.5)/('Life tables'!$I$2/2))</f>
        <v>70730.423706593996</v>
      </c>
      <c r="X402" s="107">
        <f>((L402+G402+H402+I402+N402+O402+P402+S402)/('Life tables'!$I$2/2))/(1+oDR)^(((cycle + 0.5)/('Life tables'!$I$2/2)))</f>
        <v>21.975708351215836</v>
      </c>
      <c r="Y402" s="31">
        <f>((uNES*L402+ uOCEX*G402+uEREX*H402+uHOEX*I402+uNES*S402+ uOCEX*N402+uEREX*O402+uHOEX*P402)/('Life tables'!$I$2/2))/(1+oDR)^(((cycle + 0.5)/('Life tables'!$I$2/2)))</f>
        <v>14.483116738652784</v>
      </c>
      <c r="Z402" s="100">
        <f t="shared" si="115"/>
        <v>171578.58773529524</v>
      </c>
      <c r="AA402" s="107">
        <f>((L402+G402+H402+I402+N402+O402+P402+S402)/('Life tables'!$I$2/2))</f>
        <v>27.560036579728866</v>
      </c>
      <c r="AB402" s="31">
        <f>((uNES*L402+ uOCEX*G402+uEREX*H402+uHOEX*I402+uNES*S402+ uOCEX*N402+uEREX*O402+uHOEX*P402)/('Life tables'!$I$2/2))</f>
        <v>18.163474902672267</v>
      </c>
    </row>
    <row r="403" spans="1:28" x14ac:dyDescent="0.25">
      <c r="A403" s="4">
        <v>397</v>
      </c>
      <c r="C403" s="105">
        <f>IF(male=0,VLOOKUP((($A$5:$A$1570/'Life tables'!$I$2)*2)+age,lifetable,13,1),IF(male=1,VLOOKUP((($A$5:$A$1570/'Life tables'!$I$2)*2)+age,lifetable,10,1),"error"))</f>
        <v>2.1228983945331681E-4</v>
      </c>
      <c r="F403" s="96">
        <f t="shared" si="103"/>
        <v>125.43169356656499</v>
      </c>
      <c r="G403" s="96">
        <f t="shared" si="104"/>
        <v>12.599876132832787</v>
      </c>
      <c r="H403" s="96">
        <f t="shared" si="105"/>
        <v>0.71958944635446265</v>
      </c>
      <c r="I403" s="96">
        <f t="shared" si="106"/>
        <v>0.28833268571369874</v>
      </c>
      <c r="J403" s="96">
        <f t="shared" si="107"/>
        <v>2.9516671398572659E-2</v>
      </c>
      <c r="K403" s="96">
        <f t="shared" si="108"/>
        <v>0.3012915607799681</v>
      </c>
      <c r="L403" s="96">
        <f t="shared" si="116"/>
        <v>111.4930870694855</v>
      </c>
      <c r="M403" s="96">
        <f t="shared" si="109"/>
        <v>593.09842212000694</v>
      </c>
      <c r="N403" s="96">
        <f t="shared" si="110"/>
        <v>57.116663073501073</v>
      </c>
      <c r="O403" s="96">
        <f t="shared" si="111"/>
        <v>1.3633688271271402</v>
      </c>
      <c r="P403" s="96">
        <f t="shared" si="112"/>
        <v>1.3633688271271402</v>
      </c>
      <c r="Q403" s="96">
        <f t="shared" si="113"/>
        <v>0.13861291474470747</v>
      </c>
      <c r="R403" s="96">
        <f t="shared" si="114"/>
        <v>0.10687328304588893</v>
      </c>
      <c r="S403" s="96">
        <f t="shared" si="102"/>
        <v>533.00953519446102</v>
      </c>
      <c r="T403" s="96">
        <f t="shared" si="117"/>
        <v>40.320935091089197</v>
      </c>
      <c r="U403" s="96">
        <f t="shared" si="117"/>
        <v>241.72524365230524</v>
      </c>
      <c r="V403" s="32">
        <f t="shared" si="118"/>
        <v>999.99999999999727</v>
      </c>
      <c r="W403" s="100">
        <f>(cNES*L403+(cNES+cOSEX)*G403+(cNES+cEREX)*H403+(cNES+cHOEX)*I403+(cNES+cNES)*S403+(cNES+cOSEX)*N403+(cNES+cEREX)*O403+(cNES+cHOEX)*P403)/(1+cDR)^((cycle + 0.5)/('Life tables'!$I$2/2))</f>
        <v>70515.920119471586</v>
      </c>
      <c r="X403" s="107">
        <f>((L403+G403+H403+I403+N403+O403+P403+S403)/('Life tables'!$I$2/2))/(1+oDR)^(((cycle + 0.5)/('Life tables'!$I$2/2)))</f>
        <v>21.945546801623426</v>
      </c>
      <c r="Y403" s="31">
        <f>((uNES*L403+ uOCEX*G403+uEREX*H403+uHOEX*I403+uNES*S403+ uOCEX*N403+uEREX*O403+uHOEX*P403)/('Life tables'!$I$2/2))/(1+oDR)^(((cycle + 0.5)/('Life tables'!$I$2/2)))</f>
        <v>14.46323873593043</v>
      </c>
      <c r="Z403" s="100">
        <f t="shared" si="115"/>
        <v>171440.98031397778</v>
      </c>
      <c r="AA403" s="107">
        <f>((L403+G403+H403+I403+N403+O403+P403+S403)/('Life tables'!$I$2/2))</f>
        <v>27.537932154007656</v>
      </c>
      <c r="AB403" s="31">
        <f>((uNES*L403+ uOCEX*G403+uEREX*H403+uHOEX*I403+uNES*S403+ uOCEX*N403+uEREX*O403+uHOEX*P403)/('Life tables'!$I$2/2))</f>
        <v>18.148906957643188</v>
      </c>
    </row>
    <row r="404" spans="1:28" x14ac:dyDescent="0.25">
      <c r="A404" s="4">
        <v>398</v>
      </c>
      <c r="C404" s="105">
        <f>IF(male=0,VLOOKUP((($A$5:$A$1570/'Life tables'!$I$2)*2)+age,lifetable,13,1),IF(male=1,VLOOKUP((($A$5:$A$1570/'Life tables'!$I$2)*2)+age,lifetable,10,1),"error"))</f>
        <v>2.1228983945331681E-4</v>
      </c>
      <c r="F404" s="96">
        <f t="shared" si="103"/>
        <v>125.33102709620961</v>
      </c>
      <c r="G404" s="96">
        <f t="shared" si="104"/>
        <v>12.589763975202274</v>
      </c>
      <c r="H404" s="96">
        <f t="shared" si="105"/>
        <v>0.71901193258892426</v>
      </c>
      <c r="I404" s="96">
        <f t="shared" si="106"/>
        <v>0.28810128140962243</v>
      </c>
      <c r="J404" s="96">
        <f t="shared" si="107"/>
        <v>2.9492982496335546E-2</v>
      </c>
      <c r="K404" s="96">
        <f t="shared" si="108"/>
        <v>0.30104975620004759</v>
      </c>
      <c r="L404" s="96">
        <f t="shared" si="116"/>
        <v>111.4036071683124</v>
      </c>
      <c r="M404" s="96">
        <f t="shared" si="109"/>
        <v>592.62279416039325</v>
      </c>
      <c r="N404" s="96">
        <f t="shared" si="110"/>
        <v>57.070859070481667</v>
      </c>
      <c r="O404" s="96">
        <f t="shared" si="111"/>
        <v>1.3622754903228886</v>
      </c>
      <c r="P404" s="96">
        <f t="shared" si="112"/>
        <v>1.3622754903228886</v>
      </c>
      <c r="Q404" s="96">
        <f t="shared" si="113"/>
        <v>0.13850175582848495</v>
      </c>
      <c r="R404" s="96">
        <f t="shared" si="114"/>
        <v>0.10678757733557759</v>
      </c>
      <c r="S404" s="96">
        <f t="shared" si="102"/>
        <v>532.58209477610171</v>
      </c>
      <c r="T404" s="96">
        <f t="shared" si="117"/>
        <v>40.488929829414019</v>
      </c>
      <c r="U404" s="96">
        <f t="shared" si="117"/>
        <v>242.13308098584088</v>
      </c>
      <c r="V404" s="32">
        <f t="shared" si="118"/>
        <v>999.99999999999727</v>
      </c>
      <c r="W404" s="100">
        <f>(cNES*L404+(cNES+cOSEX)*G404+(cNES+cEREX)*H404+(cNES+cHOEX)*I404+(cNES+cNES)*S404+(cNES+cOSEX)*N404+(cNES+cEREX)*O404+(cNES+cHOEX)*P404)/(1+cDR)^((cycle + 0.5)/('Life tables'!$I$2/2))</f>
        <v>70302.066981918411</v>
      </c>
      <c r="X404" s="107">
        <f>((L404+G404+H404+I404+N404+O404+P404+S404)/('Life tables'!$I$2/2))/(1+oDR)^(((cycle + 0.5)/('Life tables'!$I$2/2)))</f>
        <v>21.915426652983989</v>
      </c>
      <c r="Y404" s="31">
        <f>((uNES*L404+ uOCEX*G404+uEREX*H404+uHOEX*I404+uNES*S404+ uOCEX*N404+uEREX*O404+uHOEX*P404)/('Life tables'!$I$2/2))/(1+oDR)^(((cycle + 0.5)/('Life tables'!$I$2/2)))</f>
        <v>14.443388018469557</v>
      </c>
      <c r="Z404" s="100">
        <f t="shared" si="115"/>
        <v>171303.48307526347</v>
      </c>
      <c r="AA404" s="107">
        <f>((L404+G404+H404+I404+N404+O404+P404+S404)/('Life tables'!$I$2/2))</f>
        <v>27.515845462555497</v>
      </c>
      <c r="AB404" s="31">
        <f>((uNES*L404+ uOCEX*G404+uEREX*H404+uHOEX*I404+uNES*S404+ uOCEX*N404+uEREX*O404+uHOEX*P404)/('Life tables'!$I$2/2))</f>
        <v>18.134350700300935</v>
      </c>
    </row>
    <row r="405" spans="1:28" x14ac:dyDescent="0.25">
      <c r="A405" s="4">
        <v>399</v>
      </c>
      <c r="C405" s="105">
        <f>IF(male=0,VLOOKUP((($A$5:$A$1570/'Life tables'!$I$2)*2)+age,lifetable,13,1),IF(male=1,VLOOKUP((($A$5:$A$1570/'Life tables'!$I$2)*2)+age,lifetable,10,1),"error"))</f>
        <v>2.1228983945331681E-4</v>
      </c>
      <c r="F405" s="96">
        <f t="shared" si="103"/>
        <v>125.23044354527718</v>
      </c>
      <c r="G405" s="96">
        <f t="shared" si="104"/>
        <v>12.579660147001338</v>
      </c>
      <c r="H405" s="96">
        <f t="shared" si="105"/>
        <v>0.71843489452406373</v>
      </c>
      <c r="I405" s="96">
        <f t="shared" si="106"/>
        <v>0.28787006771430884</v>
      </c>
      <c r="J405" s="96">
        <f t="shared" si="107"/>
        <v>2.9469313106753409E-2</v>
      </c>
      <c r="K405" s="96">
        <f t="shared" si="108"/>
        <v>0.3008081507956436</v>
      </c>
      <c r="L405" s="96">
        <f t="shared" si="116"/>
        <v>111.31420097213507</v>
      </c>
      <c r="M405" s="96">
        <f t="shared" si="109"/>
        <v>592.14754563946519</v>
      </c>
      <c r="N405" s="96">
        <f t="shared" si="110"/>
        <v>57.025091608229786</v>
      </c>
      <c r="O405" s="96">
        <f t="shared" si="111"/>
        <v>1.3611830257429702</v>
      </c>
      <c r="P405" s="96">
        <f t="shared" si="112"/>
        <v>1.3611830257429702</v>
      </c>
      <c r="Q405" s="96">
        <f t="shared" si="113"/>
        <v>0.13839068559080256</v>
      </c>
      <c r="R405" s="96">
        <f t="shared" si="114"/>
        <v>0.10670193999816446</v>
      </c>
      <c r="S405" s="96">
        <f t="shared" si="102"/>
        <v>532.15499535416052</v>
      </c>
      <c r="T405" s="96">
        <f t="shared" si="117"/>
        <v>40.656789828111577</v>
      </c>
      <c r="U405" s="96">
        <f t="shared" si="117"/>
        <v>242.54059107663468</v>
      </c>
      <c r="V405" s="32">
        <f t="shared" si="118"/>
        <v>999.99999999999716</v>
      </c>
      <c r="W405" s="100">
        <f>(cNES*L405+(cNES+cOSEX)*G405+(cNES+cEREX)*H405+(cNES+cHOEX)*I405+(cNES+cNES)*S405+(cNES+cOSEX)*N405+(cNES+cEREX)*O405+(cNES+cHOEX)*P405)/(1+cDR)^((cycle + 0.5)/('Life tables'!$I$2/2))</f>
        <v>70088.862324169953</v>
      </c>
      <c r="X405" s="107">
        <f>((L405+G405+H405+I405+N405+O405+P405+S405)/('Life tables'!$I$2/2))/(1+oDR)^(((cycle + 0.5)/('Life tables'!$I$2/2)))</f>
        <v>21.885347848320098</v>
      </c>
      <c r="Y405" s="31">
        <f>((uNES*L405+ uOCEX*G405+uEREX*H405+uHOEX*I405+uNES*S405+ uOCEX*N405+uEREX*O405+uHOEX*P405)/('Life tables'!$I$2/2))/(1+oDR)^(((cycle + 0.5)/('Life tables'!$I$2/2)))</f>
        <v>14.423564548722059</v>
      </c>
      <c r="Z405" s="100">
        <f t="shared" si="115"/>
        <v>171166.09593693778</v>
      </c>
      <c r="AA405" s="107">
        <f>((L405+G405+H405+I405+N405+O405+P405+S405)/('Life tables'!$I$2/2))</f>
        <v>27.493776490960457</v>
      </c>
      <c r="AB405" s="31">
        <f>((uNES*L405+ uOCEX*G405+uEREX*H405+uHOEX*I405+uNES*S405+ uOCEX*N405+uEREX*O405+uHOEX*P405)/('Life tables'!$I$2/2))</f>
        <v>18.119806121150809</v>
      </c>
    </row>
    <row r="406" spans="1:28" x14ac:dyDescent="0.25">
      <c r="A406" s="4">
        <v>400</v>
      </c>
      <c r="C406" s="105">
        <f>IF(male=0,VLOOKUP((($A$5:$A$1570/'Life tables'!$I$2)*2)+age,lifetable,13,1),IF(male=1,VLOOKUP((($A$5:$A$1570/'Life tables'!$I$2)*2)+age,lifetable,10,1),"error"))</f>
        <v>2.1228983945331681E-4</v>
      </c>
      <c r="F406" s="96">
        <f t="shared" si="103"/>
        <v>125.12994277432587</v>
      </c>
      <c r="G406" s="96">
        <f t="shared" si="104"/>
        <v>12.569564634222754</v>
      </c>
      <c r="H406" s="96">
        <f t="shared" si="105"/>
        <v>0.71785833135991672</v>
      </c>
      <c r="I406" s="96">
        <f t="shared" si="106"/>
        <v>0.28763904430721982</v>
      </c>
      <c r="J406" s="96">
        <f t="shared" si="107"/>
        <v>2.9445663197012705E-2</v>
      </c>
      <c r="K406" s="96">
        <f t="shared" si="108"/>
        <v>0.30056674423181179</v>
      </c>
      <c r="L406" s="96">
        <f t="shared" si="116"/>
        <v>111.22486835700715</v>
      </c>
      <c r="M406" s="96">
        <f t="shared" si="109"/>
        <v>591.67267632092523</v>
      </c>
      <c r="N406" s="96">
        <f t="shared" si="110"/>
        <v>56.979360663989468</v>
      </c>
      <c r="O406" s="96">
        <f t="shared" si="111"/>
        <v>1.3600914328442026</v>
      </c>
      <c r="P406" s="96">
        <f t="shared" si="112"/>
        <v>1.3600914328442026</v>
      </c>
      <c r="Q406" s="96">
        <f t="shared" si="113"/>
        <v>0.13827970397643513</v>
      </c>
      <c r="R406" s="96">
        <f t="shared" si="114"/>
        <v>0.10661637099106995</v>
      </c>
      <c r="S406" s="96">
        <f t="shared" si="102"/>
        <v>531.72823671627987</v>
      </c>
      <c r="T406" s="96">
        <f t="shared" si="117"/>
        <v>40.824515195285024</v>
      </c>
      <c r="U406" s="96">
        <f t="shared" si="117"/>
        <v>242.94777419185758</v>
      </c>
      <c r="V406" s="32">
        <f t="shared" si="118"/>
        <v>999.99999999999727</v>
      </c>
      <c r="W406" s="100">
        <f>(cNES*L406+(cNES+cOSEX)*G406+(cNES+cEREX)*H406+(cNES+cHOEX)*I406+(cNES+cNES)*S406+(cNES+cOSEX)*N406+(cNES+cEREX)*O406+(cNES+cHOEX)*P406)/(1+cDR)^((cycle + 0.5)/('Life tables'!$I$2/2))</f>
        <v>69876.304182333362</v>
      </c>
      <c r="X406" s="107">
        <f>((L406+G406+H406+I406+N406+O406+P406+S406)/('Life tables'!$I$2/2))/(1+oDR)^(((cycle + 0.5)/('Life tables'!$I$2/2)))</f>
        <v>21.855310330737826</v>
      </c>
      <c r="Y406" s="31">
        <f>((uNES*L406+ uOCEX*G406+uEREX*H406+uHOEX*I406+uNES*S406+ uOCEX*N406+uEREX*O406+uHOEX*P406)/('Life tables'!$I$2/2))/(1+oDR)^(((cycle + 0.5)/('Life tables'!$I$2/2)))</f>
        <v>14.403768289194728</v>
      </c>
      <c r="Z406" s="100">
        <f t="shared" si="115"/>
        <v>171028.81881664644</v>
      </c>
      <c r="AA406" s="107">
        <f>((L406+G406+H406+I406+N406+O406+P406+S406)/('Life tables'!$I$2/2))</f>
        <v>27.471725224828496</v>
      </c>
      <c r="AB406" s="31">
        <f>((uNES*L406+ uOCEX*G406+uEREX*H406+uHOEX*I406+uNES*S406+ uOCEX*N406+uEREX*O406+uHOEX*P406)/('Life tables'!$I$2/2))</f>
        <v>18.10527321070975</v>
      </c>
    </row>
    <row r="407" spans="1:28" x14ac:dyDescent="0.25">
      <c r="A407" s="4">
        <v>401</v>
      </c>
      <c r="C407" s="105">
        <f>IF(male=0,VLOOKUP((($A$5:$A$1570/'Life tables'!$I$2)*2)+age,lifetable,13,1),IF(male=1,VLOOKUP((($A$5:$A$1570/'Life tables'!$I$2)*2)+age,lifetable,10,1),"error"))</f>
        <v>2.1228983945331681E-4</v>
      </c>
      <c r="F407" s="96">
        <f t="shared" si="103"/>
        <v>125.02952464646501</v>
      </c>
      <c r="G407" s="96">
        <f t="shared" si="104"/>
        <v>12.559477423115567</v>
      </c>
      <c r="H407" s="96">
        <f t="shared" si="105"/>
        <v>0.71728224231115489</v>
      </c>
      <c r="I407" s="96">
        <f t="shared" si="106"/>
        <v>0.28740821087368179</v>
      </c>
      <c r="J407" s="96">
        <f t="shared" si="107"/>
        <v>2.9422032734900221E-2</v>
      </c>
      <c r="K407" s="96">
        <f t="shared" si="108"/>
        <v>0.30032553617973567</v>
      </c>
      <c r="L407" s="96">
        <f t="shared" si="116"/>
        <v>111.13560920124996</v>
      </c>
      <c r="M407" s="96">
        <f t="shared" si="109"/>
        <v>591.19818596638993</v>
      </c>
      <c r="N407" s="96">
        <f t="shared" si="110"/>
        <v>56.933666214803871</v>
      </c>
      <c r="O407" s="96">
        <f t="shared" si="111"/>
        <v>1.3590007110786084</v>
      </c>
      <c r="P407" s="96">
        <f t="shared" si="112"/>
        <v>1.3590007110786084</v>
      </c>
      <c r="Q407" s="96">
        <f t="shared" si="113"/>
        <v>0.13816881092967012</v>
      </c>
      <c r="R407" s="96">
        <f t="shared" si="114"/>
        <v>0.10653087027133859</v>
      </c>
      <c r="S407" s="96">
        <f t="shared" si="102"/>
        <v>531.30181864822782</v>
      </c>
      <c r="T407" s="96">
        <f t="shared" si="117"/>
        <v>40.992106038949593</v>
      </c>
      <c r="U407" s="96">
        <f t="shared" si="117"/>
        <v>243.35463059830866</v>
      </c>
      <c r="V407" s="32">
        <f t="shared" si="118"/>
        <v>999.9999999999975</v>
      </c>
      <c r="W407" s="100">
        <f>(cNES*L407+(cNES+cOSEX)*G407+(cNES+cEREX)*H407+(cNES+cHOEX)*I407+(cNES+cNES)*S407+(cNES+cOSEX)*N407+(cNES+cEREX)*O407+(cNES+cHOEX)*P407)/(1+cDR)^((cycle + 0.5)/('Life tables'!$I$2/2))</f>
        <v>69664.390598373153</v>
      </c>
      <c r="X407" s="107">
        <f>((L407+G407+H407+I407+N407+O407+P407+S407)/('Life tables'!$I$2/2))/(1+oDR)^(((cycle + 0.5)/('Life tables'!$I$2/2)))</f>
        <v>21.825314043426385</v>
      </c>
      <c r="Y407" s="31">
        <f>((uNES*L407+ uOCEX*G407+uEREX*H407+uHOEX*I407+uNES*S407+ uOCEX*N407+uEREX*O407+uHOEX*P407)/('Life tables'!$I$2/2))/(1+oDR)^(((cycle + 0.5)/('Life tables'!$I$2/2)))</f>
        <v>14.383999202449095</v>
      </c>
      <c r="Z407" s="100">
        <f t="shared" si="115"/>
        <v>170891.651631902</v>
      </c>
      <c r="AA407" s="107">
        <f>((L407+G407+H407+I407+N407+O407+P407+S407)/('Life tables'!$I$2/2))</f>
        <v>27.449691649783166</v>
      </c>
      <c r="AB407" s="31">
        <f>((uNES*L407+ uOCEX*G407+uEREX*H407+uHOEX*I407+uNES*S407+ uOCEX*N407+uEREX*O407+uHOEX*P407)/('Life tables'!$I$2/2))</f>
        <v>18.090751959506225</v>
      </c>
    </row>
    <row r="408" spans="1:28" x14ac:dyDescent="0.25">
      <c r="A408" s="4">
        <v>402</v>
      </c>
      <c r="C408" s="105">
        <f>IF(male=0,VLOOKUP((($A$5:$A$1570/'Life tables'!$I$2)*2)+age,lifetable,13,1),IF(male=1,VLOOKUP((($A$5:$A$1570/'Life tables'!$I$2)*2)+age,lifetable,10,1),"error"))</f>
        <v>2.1228983945331681E-4</v>
      </c>
      <c r="F408" s="96">
        <f t="shared" si="103"/>
        <v>124.92918902727139</v>
      </c>
      <c r="G408" s="96">
        <f t="shared" si="104"/>
        <v>12.549398500176688</v>
      </c>
      <c r="H408" s="96">
        <f t="shared" si="105"/>
        <v>0.71670662660660533</v>
      </c>
      <c r="I408" s="96">
        <f t="shared" si="106"/>
        <v>0.28717756710469294</v>
      </c>
      <c r="J408" s="96">
        <f t="shared" si="107"/>
        <v>2.9398421688783406E-2</v>
      </c>
      <c r="K408" s="96">
        <f t="shared" si="108"/>
        <v>0.30008452631652571</v>
      </c>
      <c r="L408" s="96">
        <f t="shared" si="116"/>
        <v>111.04642338537809</v>
      </c>
      <c r="M408" s="96">
        <f t="shared" si="109"/>
        <v>590.72407433546789</v>
      </c>
      <c r="N408" s="96">
        <f t="shared" si="110"/>
        <v>56.88800823752279</v>
      </c>
      <c r="O408" s="96">
        <f t="shared" si="111"/>
        <v>1.3579108598935943</v>
      </c>
      <c r="P408" s="96">
        <f t="shared" si="112"/>
        <v>1.3579108598935943</v>
      </c>
      <c r="Q408" s="96">
        <f t="shared" si="113"/>
        <v>0.13805800639432581</v>
      </c>
      <c r="R408" s="96">
        <f t="shared" si="114"/>
        <v>0.10644543779565309</v>
      </c>
      <c r="S408" s="96">
        <f t="shared" si="102"/>
        <v>530.8757409339679</v>
      </c>
      <c r="T408" s="96">
        <f t="shared" si="117"/>
        <v>41.1595624670327</v>
      </c>
      <c r="U408" s="96">
        <f t="shared" si="117"/>
        <v>243.76116056242083</v>
      </c>
      <c r="V408" s="32">
        <f t="shared" si="118"/>
        <v>999.99999999999761</v>
      </c>
      <c r="W408" s="100">
        <f>(cNES*L408+(cNES+cOSEX)*G408+(cNES+cEREX)*H408+(cNES+cHOEX)*I408+(cNES+cNES)*S408+(cNES+cOSEX)*N408+(cNES+cEREX)*O408+(cNES+cHOEX)*P408)/(1+cDR)^((cycle + 0.5)/('Life tables'!$I$2/2))</f>
        <v>69453.119620096986</v>
      </c>
      <c r="X408" s="107">
        <f>((L408+G408+H408+I408+N408+O408+P408+S408)/('Life tables'!$I$2/2))/(1+oDR)^(((cycle + 0.5)/('Life tables'!$I$2/2)))</f>
        <v>21.795358929657912</v>
      </c>
      <c r="Y408" s="31">
        <f>((uNES*L408+ uOCEX*G408+uEREX*H408+uHOEX*I408+uNES*S408+ uOCEX*N408+uEREX*O408+uHOEX*P408)/('Life tables'!$I$2/2))/(1+oDR)^(((cycle + 0.5)/('Life tables'!$I$2/2)))</f>
        <v>14.364257251101209</v>
      </c>
      <c r="Z408" s="100">
        <f t="shared" si="115"/>
        <v>170754.59430009083</v>
      </c>
      <c r="AA408" s="107">
        <f>((L408+G408+H408+I408+N408+O408+P408+S408)/('Life tables'!$I$2/2))</f>
        <v>27.427675751465454</v>
      </c>
      <c r="AB408" s="31">
        <f>((uNES*L408+ uOCEX*G408+uEREX*H408+uHOEX*I408+uNES*S408+ uOCEX*N408+uEREX*O408+uHOEX*P408)/('Life tables'!$I$2/2))</f>
        <v>18.076242358080044</v>
      </c>
    </row>
    <row r="409" spans="1:28" x14ac:dyDescent="0.25">
      <c r="A409" s="4">
        <v>403</v>
      </c>
      <c r="C409" s="105">
        <f>IF(male=0,VLOOKUP((($A$5:$A$1570/'Life tables'!$I$2)*2)+age,lifetable,13,1),IF(male=1,VLOOKUP((($A$5:$A$1570/'Life tables'!$I$2)*2)+age,lifetable,10,1),"error"))</f>
        <v>2.1228983945331681E-4</v>
      </c>
      <c r="F409" s="96">
        <f t="shared" si="103"/>
        <v>124.82893578470861</v>
      </c>
      <c r="G409" s="96">
        <f t="shared" si="104"/>
        <v>12.539327852142778</v>
      </c>
      <c r="H409" s="96">
        <f t="shared" si="105"/>
        <v>0.71613148348878786</v>
      </c>
      <c r="I409" s="96">
        <f t="shared" si="106"/>
        <v>0.28694711269673828</v>
      </c>
      <c r="J409" s="96">
        <f t="shared" si="107"/>
        <v>2.9374830027591361E-2</v>
      </c>
      <c r="K409" s="96">
        <f t="shared" si="108"/>
        <v>0.2998437143250256</v>
      </c>
      <c r="L409" s="96">
        <f t="shared" si="116"/>
        <v>110.95731079202768</v>
      </c>
      <c r="M409" s="96">
        <f t="shared" si="109"/>
        <v>590.2503411858354</v>
      </c>
      <c r="N409" s="96">
        <f t="shared" si="110"/>
        <v>56.842386708809912</v>
      </c>
      <c r="O409" s="96">
        <f t="shared" si="111"/>
        <v>1.3568218787321251</v>
      </c>
      <c r="P409" s="96">
        <f t="shared" si="112"/>
        <v>1.3568218787321251</v>
      </c>
      <c r="Q409" s="96">
        <f t="shared" si="113"/>
        <v>0.13794729031376865</v>
      </c>
      <c r="R409" s="96">
        <f t="shared" si="114"/>
        <v>0.10636007352034793</v>
      </c>
      <c r="S409" s="96">
        <f t="shared" si="102"/>
        <v>530.45000335572706</v>
      </c>
      <c r="T409" s="96">
        <f t="shared" si="117"/>
        <v>41.32688458737406</v>
      </c>
      <c r="U409" s="96">
        <f t="shared" si="117"/>
        <v>244.16736435026621</v>
      </c>
      <c r="V409" s="32">
        <f t="shared" si="118"/>
        <v>999.99999999999739</v>
      </c>
      <c r="W409" s="100">
        <f>(cNES*L409+(cNES+cOSEX)*G409+(cNES+cEREX)*H409+(cNES+cHOEX)*I409+(cNES+cNES)*S409+(cNES+cOSEX)*N409+(cNES+cEREX)*O409+(cNES+cHOEX)*P409)/(1+cDR)^((cycle + 0.5)/('Life tables'!$I$2/2))</f>
        <v>69242.489301141453</v>
      </c>
      <c r="X409" s="107">
        <f>((L409+G409+H409+I409+N409+O409+P409+S409)/('Life tables'!$I$2/2))/(1+oDR)^(((cycle + 0.5)/('Life tables'!$I$2/2)))</f>
        <v>21.76544493278713</v>
      </c>
      <c r="Y409" s="31">
        <f>((uNES*L409+ uOCEX*G409+uEREX*H409+uHOEX*I409+uNES*S409+ uOCEX*N409+uEREX*O409+uHOEX*P409)/('Life tables'!$I$2/2))/(1+oDR)^(((cycle + 0.5)/('Life tables'!$I$2/2)))</f>
        <v>14.344542397821497</v>
      </c>
      <c r="Z409" s="100">
        <f t="shared" si="115"/>
        <v>170617.64673847985</v>
      </c>
      <c r="AA409" s="107">
        <f>((L409+G409+H409+I409+N409+O409+P409+S409)/('Life tables'!$I$2/2))</f>
        <v>27.405677515533551</v>
      </c>
      <c r="AB409" s="31">
        <f>((uNES*L409+ uOCEX*G409+uEREX*H409+uHOEX*I409+uNES*S409+ uOCEX*N409+uEREX*O409+uHOEX*P409)/('Life tables'!$I$2/2))</f>
        <v>18.061744396982281</v>
      </c>
    </row>
    <row r="410" spans="1:28" x14ac:dyDescent="0.25">
      <c r="A410" s="4">
        <v>404</v>
      </c>
      <c r="C410" s="105">
        <f>IF(male=0,VLOOKUP((($A$5:$A$1570/'Life tables'!$I$2)*2)+age,lifetable,13,1),IF(male=1,VLOOKUP((($A$5:$A$1570/'Life tables'!$I$2)*2)+age,lifetable,10,1),"error"))</f>
        <v>2.1228983945331681E-4</v>
      </c>
      <c r="F410" s="96">
        <f t="shared" si="103"/>
        <v>124.72876478904872</v>
      </c>
      <c r="G410" s="96">
        <f t="shared" si="104"/>
        <v>12.5292654659824</v>
      </c>
      <c r="H410" s="96">
        <f t="shared" si="105"/>
        <v>0.71555681221346612</v>
      </c>
      <c r="I410" s="96">
        <f t="shared" si="106"/>
        <v>0.28671684735160924</v>
      </c>
      <c r="J410" s="96">
        <f t="shared" si="107"/>
        <v>2.9351257720796421E-2</v>
      </c>
      <c r="K410" s="96">
        <f t="shared" si="108"/>
        <v>0.2996030998936241</v>
      </c>
      <c r="L410" s="96">
        <f t="shared" si="116"/>
        <v>110.86827130588684</v>
      </c>
      <c r="M410" s="96">
        <f t="shared" si="109"/>
        <v>589.77698627330847</v>
      </c>
      <c r="N410" s="96">
        <f t="shared" si="110"/>
        <v>56.796801605149803</v>
      </c>
      <c r="O410" s="96">
        <f t="shared" si="111"/>
        <v>1.3557337670328899</v>
      </c>
      <c r="P410" s="96">
        <f t="shared" si="112"/>
        <v>1.3557337670328899</v>
      </c>
      <c r="Q410" s="96">
        <f t="shared" si="113"/>
        <v>0.13783666263093053</v>
      </c>
      <c r="R410" s="96">
        <f t="shared" si="114"/>
        <v>0.10627477740142248</v>
      </c>
      <c r="S410" s="96">
        <f t="shared" si="102"/>
        <v>530.02460569406048</v>
      </c>
      <c r="T410" s="96">
        <f t="shared" si="117"/>
        <v>41.494072507725789</v>
      </c>
      <c r="U410" s="96">
        <f t="shared" si="117"/>
        <v>244.57324222756125</v>
      </c>
      <c r="V410" s="32">
        <f t="shared" si="118"/>
        <v>999.9999999999975</v>
      </c>
      <c r="W410" s="100">
        <f>(cNES*L410+(cNES+cOSEX)*G410+(cNES+cEREX)*H410+(cNES+cHOEX)*I410+(cNES+cNES)*S410+(cNES+cOSEX)*N410+(cNES+cEREX)*O410+(cNES+cHOEX)*P410)/(1+cDR)^((cycle + 0.5)/('Life tables'!$I$2/2))</f>
        <v>69032.497700957421</v>
      </c>
      <c r="X410" s="107">
        <f>((L410+G410+H410+I410+N410+O410+P410+S410)/('Life tables'!$I$2/2))/(1+oDR)^(((cycle + 0.5)/('Life tables'!$I$2/2)))</f>
        <v>21.735571996251124</v>
      </c>
      <c r="Y410" s="31">
        <f>((uNES*L410+ uOCEX*G410+uEREX*H410+uHOEX*I410+uNES*S410+ uOCEX*N410+uEREX*O410+uHOEX*P410)/('Life tables'!$I$2/2))/(1+oDR)^(((cycle + 0.5)/('Life tables'!$I$2/2)))</f>
        <v>14.324854605334547</v>
      </c>
      <c r="Z410" s="100">
        <f t="shared" si="115"/>
        <v>170480.80886422232</v>
      </c>
      <c r="AA410" s="107">
        <f>((L410+G410+H410+I410+N410+O410+P410+S410)/('Life tables'!$I$2/2))</f>
        <v>27.383696927662651</v>
      </c>
      <c r="AB410" s="31">
        <f>((uNES*L410+ uOCEX*G410+uEREX*H410+uHOEX*I410+uNES*S410+ uOCEX*N410+uEREX*O410+uHOEX*P410)/('Life tables'!$I$2/2))</f>
        <v>18.047258066775086</v>
      </c>
    </row>
    <row r="411" spans="1:28" x14ac:dyDescent="0.25">
      <c r="A411" s="4">
        <v>405</v>
      </c>
      <c r="C411" s="105">
        <f>IF(male=0,VLOOKUP((($A$5:$A$1570/'Life tables'!$I$2)*2)+age,lifetable,13,1),IF(male=1,VLOOKUP((($A$5:$A$1570/'Life tables'!$I$2)*2)+age,lifetable,10,1),"error"))</f>
        <v>2.1228983945331681E-4</v>
      </c>
      <c r="F411" s="96">
        <f t="shared" si="103"/>
        <v>124.62867591279692</v>
      </c>
      <c r="G411" s="96">
        <f t="shared" si="104"/>
        <v>12.51921132888843</v>
      </c>
      <c r="H411" s="96">
        <f t="shared" si="105"/>
        <v>0.71498261204921454</v>
      </c>
      <c r="I411" s="96">
        <f t="shared" si="106"/>
        <v>0.28648677077623053</v>
      </c>
      <c r="J411" s="96">
        <f t="shared" si="107"/>
        <v>2.932770473839641E-2</v>
      </c>
      <c r="K411" s="96">
        <f t="shared" si="108"/>
        <v>0.29936268271607386</v>
      </c>
      <c r="L411" s="96">
        <f t="shared" si="116"/>
        <v>110.77930481362858</v>
      </c>
      <c r="M411" s="96">
        <f t="shared" si="109"/>
        <v>589.30400935191346</v>
      </c>
      <c r="N411" s="96">
        <f t="shared" si="110"/>
        <v>56.751252902854667</v>
      </c>
      <c r="O411" s="96">
        <f t="shared" si="111"/>
        <v>1.3546465242304635</v>
      </c>
      <c r="P411" s="96">
        <f t="shared" si="112"/>
        <v>1.3546465242304635</v>
      </c>
      <c r="Q411" s="96">
        <f t="shared" si="113"/>
        <v>0.13772612328832501</v>
      </c>
      <c r="R411" s="96">
        <f t="shared" si="114"/>
        <v>0.10618954939455351</v>
      </c>
      <c r="S411" s="96">
        <f t="shared" si="102"/>
        <v>529.59954772791502</v>
      </c>
      <c r="T411" s="96">
        <f t="shared" si="117"/>
        <v>41.661126335752513</v>
      </c>
      <c r="U411" s="96">
        <f t="shared" si="117"/>
        <v>244.97879445967189</v>
      </c>
      <c r="V411" s="32">
        <f t="shared" si="118"/>
        <v>999.99999999999761</v>
      </c>
      <c r="W411" s="100">
        <f>(cNES*L411+(cNES+cOSEX)*G411+(cNES+cEREX)*H411+(cNES+cHOEX)*I411+(cNES+cNES)*S411+(cNES+cOSEX)*N411+(cNES+cEREX)*O411+(cNES+cHOEX)*P411)/(1+cDR)^((cycle + 0.5)/('Life tables'!$I$2/2))</f>
        <v>68823.142884795845</v>
      </c>
      <c r="X411" s="107">
        <f>((L411+G411+H411+I411+N411+O411+P411+S411)/('Life tables'!$I$2/2))/(1+oDR)^(((cycle + 0.5)/('Life tables'!$I$2/2)))</f>
        <v>21.705740063569031</v>
      </c>
      <c r="Y411" s="31">
        <f>((uNES*L411+ uOCEX*G411+uEREX*H411+uHOEX*I411+uNES*S411+ uOCEX*N411+uEREX*O411+uHOEX*P411)/('Life tables'!$I$2/2))/(1+oDR)^(((cycle + 0.5)/('Life tables'!$I$2/2)))</f>
        <v>14.305193836418955</v>
      </c>
      <c r="Z411" s="100">
        <f t="shared" si="115"/>
        <v>170344.08059436458</v>
      </c>
      <c r="AA411" s="107">
        <f>((L411+G411+H411+I411+N411+O411+P411+S411)/('Life tables'!$I$2/2))</f>
        <v>27.361733973544748</v>
      </c>
      <c r="AB411" s="31">
        <f>((uNES*L411+ uOCEX*G411+uEREX*H411+uHOEX*I411+uNES*S411+ uOCEX*N411+uEREX*O411+uHOEX*P411)/('Life tables'!$I$2/2))</f>
        <v>18.032783358031605</v>
      </c>
    </row>
    <row r="412" spans="1:28" x14ac:dyDescent="0.25">
      <c r="A412" s="4">
        <v>406</v>
      </c>
      <c r="C412" s="105">
        <f>IF(male=0,VLOOKUP((($A$5:$A$1570/'Life tables'!$I$2)*2)+age,lifetable,13,1),IF(male=1,VLOOKUP((($A$5:$A$1570/'Life tables'!$I$2)*2)+age,lifetable,10,1),"error"))</f>
        <v>2.1228983945331681E-4</v>
      </c>
      <c r="F412" s="96">
        <f t="shared" si="103"/>
        <v>124.5286690306184</v>
      </c>
      <c r="G412" s="96">
        <f t="shared" si="104"/>
        <v>12.509165428270725</v>
      </c>
      <c r="H412" s="96">
        <f t="shared" si="105"/>
        <v>0.71440888227699961</v>
      </c>
      <c r="I412" s="96">
        <f t="shared" si="106"/>
        <v>0.28625688268249216</v>
      </c>
      <c r="J412" s="96">
        <f t="shared" si="107"/>
        <v>2.930417105089746E-2</v>
      </c>
      <c r="K412" s="96">
        <f t="shared" si="108"/>
        <v>0.29912246249131613</v>
      </c>
      <c r="L412" s="96">
        <f t="shared" si="116"/>
        <v>110.69041120384597</v>
      </c>
      <c r="M412" s="96">
        <f t="shared" si="109"/>
        <v>588.83141017395462</v>
      </c>
      <c r="N412" s="96">
        <f t="shared" si="110"/>
        <v>56.705740578070859</v>
      </c>
      <c r="O412" s="96">
        <f t="shared" si="111"/>
        <v>1.3535601497554617</v>
      </c>
      <c r="P412" s="96">
        <f t="shared" si="112"/>
        <v>1.3535601497554617</v>
      </c>
      <c r="Q412" s="96">
        <f t="shared" si="113"/>
        <v>0.13761567222806306</v>
      </c>
      <c r="R412" s="96">
        <f t="shared" si="114"/>
        <v>0.10610438945510753</v>
      </c>
      <c r="S412" s="96">
        <f t="shared" si="102"/>
        <v>529.1748292346897</v>
      </c>
      <c r="T412" s="96">
        <f t="shared" si="117"/>
        <v>41.828046179031475</v>
      </c>
      <c r="U412" s="96">
        <f t="shared" si="117"/>
        <v>245.38402131161831</v>
      </c>
      <c r="V412" s="32">
        <f t="shared" si="118"/>
        <v>999.9999999999975</v>
      </c>
      <c r="W412" s="100">
        <f>(cNES*L412+(cNES+cOSEX)*G412+(cNES+cEREX)*H412+(cNES+cHOEX)*I412+(cNES+cNES)*S412+(cNES+cOSEX)*N412+(cNES+cEREX)*O412+(cNES+cHOEX)*P412)/(1+cDR)^((cycle + 0.5)/('Life tables'!$I$2/2))</f>
        <v>68614.422923692895</v>
      </c>
      <c r="X412" s="107">
        <f>((L412+G412+H412+I412+N412+O412+P412+S412)/('Life tables'!$I$2/2))/(1+oDR)^(((cycle + 0.5)/('Life tables'!$I$2/2)))</f>
        <v>21.675949078341777</v>
      </c>
      <c r="Y412" s="31">
        <f>((uNES*L412+ uOCEX*G412+uEREX*H412+uHOEX*I412+uNES*S412+ uOCEX*N412+uEREX*O412+uHOEX*P412)/('Life tables'!$I$2/2))/(1+oDR)^(((cycle + 0.5)/('Life tables'!$I$2/2)))</f>
        <v>14.285560053907149</v>
      </c>
      <c r="Z412" s="100">
        <f t="shared" si="115"/>
        <v>170207.46184585139</v>
      </c>
      <c r="AA412" s="107">
        <f>((L412+G412+H412+I412+N412+O412+P412+S412)/('Life tables'!$I$2/2))</f>
        <v>27.339788638888429</v>
      </c>
      <c r="AB412" s="31">
        <f>((uNES*L412+ uOCEX*G412+uEREX*H412+uHOEX*I412+uNES*S412+ uOCEX*N412+uEREX*O412+uHOEX*P412)/('Life tables'!$I$2/2))</f>
        <v>18.018320261335816</v>
      </c>
    </row>
    <row r="413" spans="1:28" x14ac:dyDescent="0.25">
      <c r="A413" s="4">
        <v>407</v>
      </c>
      <c r="C413" s="105">
        <f>IF(male=0,VLOOKUP((($A$5:$A$1570/'Life tables'!$I$2)*2)+age,lifetable,13,1),IF(male=1,VLOOKUP((($A$5:$A$1570/'Life tables'!$I$2)*2)+age,lifetable,10,1),"error"))</f>
        <v>2.1228983945331681E-4</v>
      </c>
      <c r="F413" s="96">
        <f t="shared" si="103"/>
        <v>124.42874401926785</v>
      </c>
      <c r="G413" s="96">
        <f t="shared" si="104"/>
        <v>12.499127751749036</v>
      </c>
      <c r="H413" s="96">
        <f t="shared" si="105"/>
        <v>0.71383562218977503</v>
      </c>
      <c r="I413" s="96">
        <f t="shared" si="106"/>
        <v>0.2860271827870875</v>
      </c>
      <c r="J413" s="96">
        <f t="shared" si="107"/>
        <v>2.9280656629297408E-2</v>
      </c>
      <c r="K413" s="96">
        <f t="shared" si="108"/>
        <v>0.29888243892331107</v>
      </c>
      <c r="L413" s="96">
        <f t="shared" si="116"/>
        <v>110.60159036698934</v>
      </c>
      <c r="M413" s="96">
        <f t="shared" si="109"/>
        <v>588.35918849007976</v>
      </c>
      <c r="N413" s="96">
        <f t="shared" si="110"/>
        <v>56.660264606785233</v>
      </c>
      <c r="O413" s="96">
        <f t="shared" si="111"/>
        <v>1.3524746430346932</v>
      </c>
      <c r="P413" s="96">
        <f t="shared" si="112"/>
        <v>1.3524746430346932</v>
      </c>
      <c r="Q413" s="96">
        <f t="shared" si="113"/>
        <v>0.13750530939186872</v>
      </c>
      <c r="R413" s="96">
        <f t="shared" si="114"/>
        <v>0.10601929753815253</v>
      </c>
      <c r="S413" s="96">
        <f t="shared" si="102"/>
        <v>528.75044999029512</v>
      </c>
      <c r="T413" s="96">
        <f t="shared" si="117"/>
        <v>41.994832145052641</v>
      </c>
      <c r="U413" s="96">
        <f t="shared" si="117"/>
        <v>245.78892304807977</v>
      </c>
      <c r="V413" s="32">
        <f t="shared" si="118"/>
        <v>999.9999999999975</v>
      </c>
      <c r="W413" s="100">
        <f>(cNES*L413+(cNES+cOSEX)*G413+(cNES+cEREX)*H413+(cNES+cHOEX)*I413+(cNES+cNES)*S413+(cNES+cOSEX)*N413+(cNES+cEREX)*O413+(cNES+cHOEX)*P413)/(1+cDR)^((cycle + 0.5)/('Life tables'!$I$2/2))</f>
        <v>68406.335894455566</v>
      </c>
      <c r="X413" s="107">
        <f>((L413+G413+H413+I413+N413+O413+P413+S413)/('Life tables'!$I$2/2))/(1+oDR)^(((cycle + 0.5)/('Life tables'!$I$2/2)))</f>
        <v>21.646198984251853</v>
      </c>
      <c r="Y413" s="31">
        <f>((uNES*L413+ uOCEX*G413+uEREX*H413+uHOEX*I413+uNES*S413+ uOCEX*N413+uEREX*O413+uHOEX*P413)/('Life tables'!$I$2/2))/(1+oDR)^(((cycle + 0.5)/('Life tables'!$I$2/2)))</f>
        <v>14.265953220685219</v>
      </c>
      <c r="Z413" s="100">
        <f t="shared" si="115"/>
        <v>170070.95253553192</v>
      </c>
      <c r="AA413" s="107">
        <f>((L413+G413+H413+I413+N413+O413+P413+S413)/('Life tables'!$I$2/2))</f>
        <v>27.317860909418734</v>
      </c>
      <c r="AB413" s="31">
        <f>((uNES*L413+ uOCEX*G413+uEREX*H413+uHOEX*I413+uNES*S413+ uOCEX*N413+uEREX*O413+uHOEX*P413)/('Life tables'!$I$2/2))</f>
        <v>18.003868767282448</v>
      </c>
    </row>
    <row r="414" spans="1:28" x14ac:dyDescent="0.25">
      <c r="A414" s="4">
        <v>408</v>
      </c>
      <c r="C414" s="105">
        <f>IF(male=0,VLOOKUP((($A$5:$A$1570/'Life tables'!$I$2)*2)+age,lifetable,13,1),IF(male=1,VLOOKUP((($A$5:$A$1570/'Life tables'!$I$2)*2)+age,lifetable,10,1),"error"))</f>
        <v>2.1228983945331681E-4</v>
      </c>
      <c r="F414" s="96">
        <f t="shared" si="103"/>
        <v>124.3289007575213</v>
      </c>
      <c r="G414" s="96">
        <f t="shared" si="104"/>
        <v>12.48909828714616</v>
      </c>
      <c r="H414" s="96">
        <f t="shared" si="105"/>
        <v>0.71326283109209043</v>
      </c>
      <c r="I414" s="96">
        <f t="shared" si="106"/>
        <v>0.28579767081135604</v>
      </c>
      <c r="J414" s="96">
        <f t="shared" si="107"/>
        <v>2.9257161445069742E-2</v>
      </c>
      <c r="K414" s="96">
        <f t="shared" si="108"/>
        <v>0.29864261172087425</v>
      </c>
      <c r="L414" s="96">
        <f t="shared" si="116"/>
        <v>110.51284219530575</v>
      </c>
      <c r="M414" s="96">
        <f t="shared" si="109"/>
        <v>587.88734404934371</v>
      </c>
      <c r="N414" s="96">
        <f t="shared" si="110"/>
        <v>56.614824964831215</v>
      </c>
      <c r="O414" s="96">
        <f t="shared" si="111"/>
        <v>1.3513900034913044</v>
      </c>
      <c r="P414" s="96">
        <f t="shared" si="112"/>
        <v>1.3513900034913044</v>
      </c>
      <c r="Q414" s="96">
        <f t="shared" si="113"/>
        <v>0.13739503472109363</v>
      </c>
      <c r="R414" s="96">
        <f t="shared" si="114"/>
        <v>0.10593427359846955</v>
      </c>
      <c r="S414" s="96">
        <f t="shared" si="102"/>
        <v>528.32640976921027</v>
      </c>
      <c r="T414" s="96">
        <f t="shared" si="117"/>
        <v>42.161484341218802</v>
      </c>
      <c r="U414" s="96">
        <f t="shared" si="117"/>
        <v>246.19349993339912</v>
      </c>
      <c r="V414" s="32">
        <f t="shared" si="118"/>
        <v>999.99999999999739</v>
      </c>
      <c r="W414" s="100">
        <f>(cNES*L414+(cNES+cOSEX)*G414+(cNES+cEREX)*H414+(cNES+cHOEX)*I414+(cNES+cNES)*S414+(cNES+cOSEX)*N414+(cNES+cEREX)*O414+(cNES+cHOEX)*P414)/(1+cDR)^((cycle + 0.5)/('Life tables'!$I$2/2))</f>
        <v>68198.87987964692</v>
      </c>
      <c r="X414" s="107">
        <f>((L414+G414+H414+I414+N414+O414+P414+S414)/('Life tables'!$I$2/2))/(1+oDR)^(((cycle + 0.5)/('Life tables'!$I$2/2)))</f>
        <v>21.616489725063055</v>
      </c>
      <c r="Y414" s="31">
        <f>((uNES*L414+ uOCEX*G414+uEREX*H414+uHOEX*I414+uNES*S414+ uOCEX*N414+uEREX*O414+uHOEX*P414)/('Life tables'!$I$2/2))/(1+oDR)^(((cycle + 0.5)/('Life tables'!$I$2/2)))</f>
        <v>14.246373299692756</v>
      </c>
      <c r="Z414" s="100">
        <f t="shared" si="115"/>
        <v>169934.55258016518</v>
      </c>
      <c r="AA414" s="107">
        <f>((L414+G414+H414+I414+N414+O414+P414+S414)/('Life tables'!$I$2/2))</f>
        <v>27.295950770876939</v>
      </c>
      <c r="AB414" s="31">
        <f>((uNES*L414+ uOCEX*G414+uEREX*H414+uHOEX*I414+uNES*S414+ uOCEX*N414+uEREX*O414+uHOEX*P414)/('Life tables'!$I$2/2))</f>
        <v>17.989428866476832</v>
      </c>
    </row>
    <row r="415" spans="1:28" x14ac:dyDescent="0.25">
      <c r="A415" s="4">
        <v>409</v>
      </c>
      <c r="C415" s="105">
        <f>IF(male=0,VLOOKUP((($A$5:$A$1570/'Life tables'!$I$2)*2)+age,lifetable,13,1),IF(male=1,VLOOKUP((($A$5:$A$1570/'Life tables'!$I$2)*2)+age,lifetable,10,1),"error"))</f>
        <v>2.1228983945331681E-4</v>
      </c>
      <c r="F415" s="96">
        <f t="shared" si="103"/>
        <v>124.2291391261102</v>
      </c>
      <c r="G415" s="96">
        <f t="shared" si="104"/>
        <v>12.479077022481324</v>
      </c>
      <c r="H415" s="96">
        <f t="shared" si="105"/>
        <v>0.71269050829971392</v>
      </c>
      <c r="I415" s="96">
        <f t="shared" si="106"/>
        <v>0.28556834648113261</v>
      </c>
      <c r="J415" s="96">
        <f t="shared" si="107"/>
        <v>2.9233685470148103E-2</v>
      </c>
      <c r="K415" s="96">
        <f t="shared" si="108"/>
        <v>0.29840298059751819</v>
      </c>
      <c r="L415" s="96">
        <f t="shared" si="116"/>
        <v>110.42416658278036</v>
      </c>
      <c r="M415" s="96">
        <f t="shared" si="109"/>
        <v>587.41587659926938</v>
      </c>
      <c r="N415" s="96">
        <f t="shared" si="110"/>
        <v>56.56942162789472</v>
      </c>
      <c r="O415" s="96">
        <f t="shared" si="111"/>
        <v>1.3503062305449209</v>
      </c>
      <c r="P415" s="96">
        <f t="shared" si="112"/>
        <v>1.3503062305449209</v>
      </c>
      <c r="Q415" s="96">
        <f t="shared" si="113"/>
        <v>0.13728484815673142</v>
      </c>
      <c r="R415" s="96">
        <f t="shared" si="114"/>
        <v>0.10584931759056346</v>
      </c>
      <c r="S415" s="96">
        <f t="shared" si="102"/>
        <v>527.90270834453747</v>
      </c>
      <c r="T415" s="96">
        <f t="shared" si="117"/>
        <v>42.32800287484568</v>
      </c>
      <c r="U415" s="96">
        <f t="shared" si="117"/>
        <v>246.59775223158721</v>
      </c>
      <c r="V415" s="32">
        <f t="shared" si="118"/>
        <v>999.9999999999975</v>
      </c>
      <c r="W415" s="100">
        <f>(cNES*L415+(cNES+cOSEX)*G415+(cNES+cEREX)*H415+(cNES+cHOEX)*I415+(cNES+cNES)*S415+(cNES+cOSEX)*N415+(cNES+cEREX)*O415+(cNES+cHOEX)*P415)/(1+cDR)^((cycle + 0.5)/('Life tables'!$I$2/2))</f>
        <v>67992.052967571377</v>
      </c>
      <c r="X415" s="107">
        <f>((L415+G415+H415+I415+N415+O415+P415+S415)/('Life tables'!$I$2/2))/(1+oDR)^(((cycle + 0.5)/('Life tables'!$I$2/2)))</f>
        <v>21.586821244620186</v>
      </c>
      <c r="Y415" s="31">
        <f>((uNES*L415+ uOCEX*G415+uEREX*H415+uHOEX*I415+uNES*S415+ uOCEX*N415+uEREX*O415+uHOEX*P415)/('Life tables'!$I$2/2))/(1+oDR)^(((cycle + 0.5)/('Life tables'!$I$2/2)))</f>
        <v>14.2268202539227</v>
      </c>
      <c r="Z415" s="100">
        <f t="shared" si="115"/>
        <v>169798.26189642545</v>
      </c>
      <c r="AA415" s="107">
        <f>((L415+G415+H415+I415+N415+O415+P415+S415)/('Life tables'!$I$2/2))</f>
        <v>27.274058209020389</v>
      </c>
      <c r="AB415" s="31">
        <f>((uNES*L415+ uOCEX*G415+uEREX*H415+uHOEX*I415+uNES*S415+ uOCEX*N415+uEREX*O415+uHOEX*P415)/('Life tables'!$I$2/2))</f>
        <v>17.975000549534826</v>
      </c>
    </row>
    <row r="416" spans="1:28" x14ac:dyDescent="0.25">
      <c r="A416" s="4">
        <v>410</v>
      </c>
      <c r="C416" s="105">
        <f>IF(male=0,VLOOKUP((($A$5:$A$1570/'Life tables'!$I$2)*2)+age,lifetable,13,1),IF(male=1,VLOOKUP((($A$5:$A$1570/'Life tables'!$I$2)*2)+age,lifetable,10,1),"error"))</f>
        <v>2.1228983945331681E-4</v>
      </c>
      <c r="F416" s="96">
        <f t="shared" si="103"/>
        <v>124.12945900765757</v>
      </c>
      <c r="G416" s="96">
        <f t="shared" si="104"/>
        <v>12.469063945963763</v>
      </c>
      <c r="H416" s="96">
        <f t="shared" si="105"/>
        <v>0.71211865313926515</v>
      </c>
      <c r="I416" s="96">
        <f t="shared" si="106"/>
        <v>0.28533920952660008</v>
      </c>
      <c r="J416" s="96">
        <f t="shared" si="107"/>
        <v>2.9210228676911271E-2</v>
      </c>
      <c r="K416" s="96">
        <f t="shared" si="108"/>
        <v>0.29816354527129912</v>
      </c>
      <c r="L416" s="96">
        <f t="shared" si="116"/>
        <v>110.33556342507973</v>
      </c>
      <c r="M416" s="96">
        <f t="shared" si="109"/>
        <v>586.94478588590698</v>
      </c>
      <c r="N416" s="96">
        <f t="shared" si="110"/>
        <v>56.524054571519834</v>
      </c>
      <c r="O416" s="96">
        <f t="shared" si="111"/>
        <v>1.3492233236117821</v>
      </c>
      <c r="P416" s="96">
        <f t="shared" si="112"/>
        <v>1.3492233236117821</v>
      </c>
      <c r="Q416" s="96">
        <f t="shared" si="113"/>
        <v>0.13717474963943152</v>
      </c>
      <c r="R416" s="96">
        <f t="shared" si="114"/>
        <v>0.10576442946867382</v>
      </c>
      <c r="S416" s="96">
        <f t="shared" si="102"/>
        <v>527.47934548805551</v>
      </c>
      <c r="T416" s="96">
        <f t="shared" si="117"/>
        <v>42.494387853162024</v>
      </c>
      <c r="U416" s="96">
        <f t="shared" si="117"/>
        <v>247.00168020632719</v>
      </c>
      <c r="V416" s="32">
        <f t="shared" si="118"/>
        <v>999.9999999999975</v>
      </c>
      <c r="W416" s="100">
        <f>(cNES*L416+(cNES+cOSEX)*G416+(cNES+cEREX)*H416+(cNES+cHOEX)*I416+(cNES+cNES)*S416+(cNES+cOSEX)*N416+(cNES+cEREX)*O416+(cNES+cHOEX)*P416)/(1+cDR)^((cycle + 0.5)/('Life tables'!$I$2/2))</f>
        <v>67785.853252259854</v>
      </c>
      <c r="X416" s="107">
        <f>((L416+G416+H416+I416+N416+O416+P416+S416)/('Life tables'!$I$2/2))/(1+oDR)^(((cycle + 0.5)/('Life tables'!$I$2/2)))</f>
        <v>21.557193486848885</v>
      </c>
      <c r="Y416" s="31">
        <f>((uNES*L416+ uOCEX*G416+uEREX*H416+uHOEX*I416+uNES*S416+ uOCEX*N416+uEREX*O416+uHOEX*P416)/('Life tables'!$I$2/2))/(1+oDR)^(((cycle + 0.5)/('Life tables'!$I$2/2)))</f>
        <v>14.207294046421159</v>
      </c>
      <c r="Z416" s="100">
        <f t="shared" si="115"/>
        <v>169662.08040090711</v>
      </c>
      <c r="AA416" s="107">
        <f>((L416+G416+H416+I416+N416+O416+P416+S416)/('Life tables'!$I$2/2))</f>
        <v>27.252183209622341</v>
      </c>
      <c r="AB416" s="31">
        <f>((uNES*L416+ uOCEX*G416+uEREX*H416+uHOEX*I416+uNES*S416+ uOCEX*N416+uEREX*O416+uHOEX*P416)/('Life tables'!$I$2/2))</f>
        <v>17.960583807082674</v>
      </c>
    </row>
    <row r="417" spans="1:28" x14ac:dyDescent="0.25">
      <c r="A417" s="4">
        <v>411</v>
      </c>
      <c r="C417" s="105">
        <f>IF(male=0,VLOOKUP((($A$5:$A$1570/'Life tables'!$I$2)*2)+age,lifetable,13,1),IF(male=1,VLOOKUP((($A$5:$A$1570/'Life tables'!$I$2)*2)+age,lifetable,10,1),"error"))</f>
        <v>2.1228983945331681E-4</v>
      </c>
      <c r="F417" s="96">
        <f t="shared" si="103"/>
        <v>124.02986028661664</v>
      </c>
      <c r="G417" s="96">
        <f t="shared" si="104"/>
        <v>12.459059045986564</v>
      </c>
      <c r="H417" s="96">
        <f t="shared" si="105"/>
        <v>0.71154726494786336</v>
      </c>
      <c r="I417" s="96">
        <f t="shared" si="106"/>
        <v>0.28511025968214831</v>
      </c>
      <c r="J417" s="96">
        <f t="shared" si="107"/>
        <v>2.9186791038168684E-2</v>
      </c>
      <c r="K417" s="96">
        <f t="shared" si="108"/>
        <v>0.29792430546466936</v>
      </c>
      <c r="L417" s="96">
        <f t="shared" si="116"/>
        <v>110.24703261949722</v>
      </c>
      <c r="M417" s="96">
        <f t="shared" si="109"/>
        <v>586.47407165389177</v>
      </c>
      <c r="N417" s="96">
        <f t="shared" si="110"/>
        <v>56.478723771114375</v>
      </c>
      <c r="O417" s="96">
        <f t="shared" si="111"/>
        <v>1.3481412821048757</v>
      </c>
      <c r="P417" s="96">
        <f t="shared" si="112"/>
        <v>1.3481412821048757</v>
      </c>
      <c r="Q417" s="96">
        <f t="shared" si="113"/>
        <v>0.13706473910951264</v>
      </c>
      <c r="R417" s="96">
        <f t="shared" si="114"/>
        <v>0.10567960918678525</v>
      </c>
      <c r="S417" s="96">
        <f t="shared" si="102"/>
        <v>527.05632097027137</v>
      </c>
      <c r="T417" s="96">
        <f t="shared" si="117"/>
        <v>42.660639383309707</v>
      </c>
      <c r="U417" s="96">
        <f t="shared" si="117"/>
        <v>247.40528412097865</v>
      </c>
      <c r="V417" s="32">
        <f t="shared" si="118"/>
        <v>999.99999999999761</v>
      </c>
      <c r="W417" s="100">
        <f>(cNES*L417+(cNES+cOSEX)*G417+(cNES+cEREX)*H417+(cNES+cHOEX)*I417+(cNES+cNES)*S417+(cNES+cOSEX)*N417+(cNES+cEREX)*O417+(cNES+cHOEX)*P417)/(1+cDR)^((cycle + 0.5)/('Life tables'!$I$2/2))</f>
        <v>67580.278833455028</v>
      </c>
      <c r="X417" s="107">
        <f>((L417+G417+H417+I417+N417+O417+P417+S417)/('Life tables'!$I$2/2))/(1+oDR)^(((cycle + 0.5)/('Life tables'!$I$2/2)))</f>
        <v>21.527606395755335</v>
      </c>
      <c r="Y417" s="31">
        <f>((uNES*L417+ uOCEX*G417+uEREX*H417+uHOEX*I417+uNES*S417+ uOCEX*N417+uEREX*O417+uHOEX*P417)/('Life tables'!$I$2/2))/(1+oDR)^(((cycle + 0.5)/('Life tables'!$I$2/2)))</f>
        <v>14.187794640287281</v>
      </c>
      <c r="Z417" s="100">
        <f t="shared" si="115"/>
        <v>169526.00801013003</v>
      </c>
      <c r="AA417" s="107">
        <f>((L417+G417+H417+I417+N417+O417+P417+S417)/('Life tables'!$I$2/2))</f>
        <v>27.230325758471789</v>
      </c>
      <c r="AB417" s="31">
        <f>((uNES*L417+ uOCEX*G417+uEREX*H417+uHOEX*I417+uNES*S417+ uOCEX*N417+uEREX*O417+uHOEX*P417)/('Life tables'!$I$2/2))</f>
        <v>17.946178629756918</v>
      </c>
    </row>
    <row r="418" spans="1:28" x14ac:dyDescent="0.25">
      <c r="A418" s="4">
        <v>412</v>
      </c>
      <c r="C418" s="105">
        <f>IF(male=0,VLOOKUP((($A$5:$A$1570/'Life tables'!$I$2)*2)+age,lifetable,13,1),IF(male=1,VLOOKUP((($A$5:$A$1570/'Life tables'!$I$2)*2)+age,lifetable,10,1),"error"))</f>
        <v>2.1228983945331681E-4</v>
      </c>
      <c r="F418" s="96">
        <f t="shared" si="103"/>
        <v>123.93034284921114</v>
      </c>
      <c r="G418" s="96">
        <f t="shared" si="104"/>
        <v>12.44906231112066</v>
      </c>
      <c r="H418" s="96">
        <f t="shared" si="105"/>
        <v>0.71097634307278534</v>
      </c>
      <c r="I418" s="96">
        <f t="shared" si="106"/>
        <v>0.28488149668623741</v>
      </c>
      <c r="J418" s="96">
        <f t="shared" si="107"/>
        <v>2.9163372527146458E-2</v>
      </c>
      <c r="K418" s="96">
        <f t="shared" si="108"/>
        <v>0.29768526090433411</v>
      </c>
      <c r="L418" s="96">
        <f t="shared" si="116"/>
        <v>110.15857406489998</v>
      </c>
      <c r="M418" s="96">
        <f t="shared" si="109"/>
        <v>586.00373364649818</v>
      </c>
      <c r="N418" s="96">
        <f t="shared" si="110"/>
        <v>56.433429201955114</v>
      </c>
      <c r="O418" s="96">
        <f t="shared" si="111"/>
        <v>1.3470601054340603</v>
      </c>
      <c r="P418" s="96">
        <f t="shared" si="112"/>
        <v>1.3470601054340603</v>
      </c>
      <c r="Q418" s="96">
        <f t="shared" si="113"/>
        <v>0.13695481650697561</v>
      </c>
      <c r="R418" s="96">
        <f t="shared" si="114"/>
        <v>0.10559485669863709</v>
      </c>
      <c r="S418" s="96">
        <f t="shared" si="102"/>
        <v>526.63363456046932</v>
      </c>
      <c r="T418" s="96">
        <f t="shared" si="117"/>
        <v>42.82675757234383</v>
      </c>
      <c r="U418" s="96">
        <f t="shared" si="117"/>
        <v>247.80856423858162</v>
      </c>
      <c r="V418" s="32">
        <f t="shared" si="118"/>
        <v>999.99999999999773</v>
      </c>
      <c r="W418" s="100">
        <f>(cNES*L418+(cNES+cOSEX)*G418+(cNES+cEREX)*H418+(cNES+cHOEX)*I418+(cNES+cNES)*S418+(cNES+cOSEX)*N418+(cNES+cEREX)*O418+(cNES+cHOEX)*P418)/(1+cDR)^((cycle + 0.5)/('Life tables'!$I$2/2))</f>
        <v>67375.327816596357</v>
      </c>
      <c r="X418" s="107">
        <f>((L418+G418+H418+I418+N418+O418+P418+S418)/('Life tables'!$I$2/2))/(1+oDR)^(((cycle + 0.5)/('Life tables'!$I$2/2)))</f>
        <v>21.498059915426062</v>
      </c>
      <c r="Y418" s="31">
        <f>((uNES*L418+ uOCEX*G418+uEREX*H418+uHOEX*I418+uNES*S418+ uOCEX*N418+uEREX*O418+uHOEX*P418)/('Life tables'!$I$2/2))/(1+oDR)^(((cycle + 0.5)/('Life tables'!$I$2/2)))</f>
        <v>14.168321998673079</v>
      </c>
      <c r="Z418" s="100">
        <f t="shared" si="115"/>
        <v>169390.04464054387</v>
      </c>
      <c r="AA418" s="107">
        <f>((L418+G418+H418+I418+N418+O418+P418+S418)/('Life tables'!$I$2/2))</f>
        <v>27.208485841373314</v>
      </c>
      <c r="AB418" s="31">
        <f>((uNES*L418+ uOCEX*G418+uEREX*H418+uHOEX*I418+uNES*S418+ uOCEX*N418+uEREX*O418+uHOEX*P418)/('Life tables'!$I$2/2))</f>
        <v>17.931785008204283</v>
      </c>
    </row>
    <row r="419" spans="1:28" x14ac:dyDescent="0.25">
      <c r="A419" s="4">
        <v>413</v>
      </c>
      <c r="C419" s="105">
        <f>IF(male=0,VLOOKUP((($A$5:$A$1570/'Life tables'!$I$2)*2)+age,lifetable,13,1),IF(male=1,VLOOKUP((($A$5:$A$1570/'Life tables'!$I$2)*2)+age,lifetable,10,1),"error"))</f>
        <v>2.1228983945331681E-4</v>
      </c>
      <c r="F419" s="96">
        <f t="shared" si="103"/>
        <v>123.83090658337787</v>
      </c>
      <c r="G419" s="96">
        <f t="shared" si="104"/>
        <v>12.439073730109069</v>
      </c>
      <c r="H419" s="96">
        <f t="shared" si="105"/>
        <v>0.71040588687113526</v>
      </c>
      <c r="I419" s="96">
        <f t="shared" si="106"/>
        <v>0.28465292028126493</v>
      </c>
      <c r="J419" s="96">
        <f t="shared" si="107"/>
        <v>2.913997311747378E-2</v>
      </c>
      <c r="K419" s="96">
        <f t="shared" si="108"/>
        <v>0.29744641132111338</v>
      </c>
      <c r="L419" s="96">
        <f t="shared" si="116"/>
        <v>110.07018766167781</v>
      </c>
      <c r="M419" s="96">
        <f t="shared" si="109"/>
        <v>585.53377160569437</v>
      </c>
      <c r="N419" s="96">
        <f t="shared" si="110"/>
        <v>56.38817083919303</v>
      </c>
      <c r="O419" s="96">
        <f t="shared" si="111"/>
        <v>1.3459797930061927</v>
      </c>
      <c r="P419" s="96">
        <f t="shared" si="112"/>
        <v>1.3459797930061927</v>
      </c>
      <c r="Q419" s="96">
        <f t="shared" si="113"/>
        <v>0.1368449817715158</v>
      </c>
      <c r="R419" s="96">
        <f t="shared" si="114"/>
        <v>0.10551017195773335</v>
      </c>
      <c r="S419" s="96">
        <f t="shared" si="102"/>
        <v>526.21128602675969</v>
      </c>
      <c r="T419" s="96">
        <f t="shared" si="117"/>
        <v>42.992742527232821</v>
      </c>
      <c r="U419" s="96">
        <f t="shared" si="117"/>
        <v>248.21152082186046</v>
      </c>
      <c r="V419" s="32">
        <f t="shared" si="118"/>
        <v>999.99999999999773</v>
      </c>
      <c r="W419" s="100">
        <f>(cNES*L419+(cNES+cOSEX)*G419+(cNES+cEREX)*H419+(cNES+cHOEX)*I419+(cNES+cNES)*S419+(cNES+cOSEX)*N419+(cNES+cEREX)*O419+(cNES+cHOEX)*P419)/(1+cDR)^((cycle + 0.5)/('Life tables'!$I$2/2))</f>
        <v>67170.998312805226</v>
      </c>
      <c r="X419" s="107">
        <f>((L419+G419+H419+I419+N419+O419+P419+S419)/('Life tables'!$I$2/2))/(1+oDR)^(((cycle + 0.5)/('Life tables'!$I$2/2)))</f>
        <v>21.46855399002769</v>
      </c>
      <c r="Y419" s="31">
        <f>((uNES*L419+ uOCEX*G419+uEREX*H419+uHOEX*I419+uNES*S419+ uOCEX*N419+uEREX*O419+uHOEX*P419)/('Life tables'!$I$2/2))/(1+oDR)^(((cycle + 0.5)/('Life tables'!$I$2/2)))</f>
        <v>14.148876084783311</v>
      </c>
      <c r="Z419" s="100">
        <f t="shared" si="115"/>
        <v>169254.19020853325</v>
      </c>
      <c r="AA419" s="107">
        <f>((L419+G419+H419+I419+N419+O419+P419+S419)/('Life tables'!$I$2/2))</f>
        <v>27.186663444146927</v>
      </c>
      <c r="AB419" s="31">
        <f>((uNES*L419+ uOCEX*G419+uEREX*H419+uHOEX*I419+uNES*S419+ uOCEX*N419+uEREX*O419+uHOEX*P419)/('Life tables'!$I$2/2))</f>
        <v>17.917402933081615</v>
      </c>
    </row>
    <row r="420" spans="1:28" x14ac:dyDescent="0.25">
      <c r="A420" s="4">
        <v>414</v>
      </c>
      <c r="C420" s="105">
        <f>IF(male=0,VLOOKUP((($A$5:$A$1570/'Life tables'!$I$2)*2)+age,lifetable,13,1),IF(male=1,VLOOKUP((($A$5:$A$1570/'Life tables'!$I$2)*2)+age,lifetable,10,1),"error"))</f>
        <v>2.1228983945331681E-4</v>
      </c>
      <c r="F420" s="96">
        <f t="shared" si="103"/>
        <v>123.731551378711</v>
      </c>
      <c r="G420" s="96">
        <f t="shared" si="104"/>
        <v>12.429093291861294</v>
      </c>
      <c r="H420" s="96">
        <f t="shared" si="105"/>
        <v>0.70983589570952565</v>
      </c>
      <c r="I420" s="96">
        <f t="shared" si="106"/>
        <v>0.28442453021343866</v>
      </c>
      <c r="J420" s="96">
        <f t="shared" si="107"/>
        <v>2.911659278316988E-2</v>
      </c>
      <c r="K420" s="96">
        <f t="shared" si="108"/>
        <v>0.2972077564498084</v>
      </c>
      <c r="L420" s="96">
        <f t="shared" si="116"/>
        <v>109.98187331169376</v>
      </c>
      <c r="M420" s="96">
        <f t="shared" si="109"/>
        <v>585.06418527219341</v>
      </c>
      <c r="N420" s="96">
        <f t="shared" si="110"/>
        <v>56.34294865785823</v>
      </c>
      <c r="O420" s="96">
        <f t="shared" si="111"/>
        <v>1.3449003442252438</v>
      </c>
      <c r="P420" s="96">
        <f t="shared" si="112"/>
        <v>1.3449003442252438</v>
      </c>
      <c r="Q420" s="96">
        <f t="shared" si="113"/>
        <v>0.13673523484253533</v>
      </c>
      <c r="R420" s="96">
        <f t="shared" si="114"/>
        <v>0.10542555491735187</v>
      </c>
      <c r="S420" s="96">
        <f t="shared" si="102"/>
        <v>525.78927513612484</v>
      </c>
      <c r="T420" s="96">
        <f t="shared" si="117"/>
        <v>43.158594354858529</v>
      </c>
      <c r="U420" s="96">
        <f t="shared" si="117"/>
        <v>248.61415413322763</v>
      </c>
      <c r="V420" s="32">
        <f t="shared" si="118"/>
        <v>999.99999999999784</v>
      </c>
      <c r="W420" s="100">
        <f>(cNES*L420+(cNES+cOSEX)*G420+(cNES+cEREX)*H420+(cNES+cHOEX)*I420+(cNES+cNES)*S420+(cNES+cOSEX)*N420+(cNES+cEREX)*O420+(cNES+cHOEX)*P420)/(1+cDR)^((cycle + 0.5)/('Life tables'!$I$2/2))</f>
        <v>66967.288438870004</v>
      </c>
      <c r="X420" s="107">
        <f>((L420+G420+H420+I420+N420+O420+P420+S420)/('Life tables'!$I$2/2))/(1+oDR)^(((cycle + 0.5)/('Life tables'!$I$2/2)))</f>
        <v>21.439088563806735</v>
      </c>
      <c r="Y420" s="31">
        <f>((uNES*L420+ uOCEX*G420+uEREX*H420+uHOEX*I420+uNES*S420+ uOCEX*N420+uEREX*O420+uHOEX*P420)/('Life tables'!$I$2/2))/(1+oDR)^(((cycle + 0.5)/('Life tables'!$I$2/2)))</f>
        <v>14.129456861875306</v>
      </c>
      <c r="Z420" s="100">
        <f t="shared" si="115"/>
        <v>169118.44463042187</v>
      </c>
      <c r="AA420" s="107">
        <f>((L420+G420+H420+I420+N420+O420+P420+S420)/('Life tables'!$I$2/2))</f>
        <v>27.164858552627937</v>
      </c>
      <c r="AB420" s="31">
        <f>((uNES*L420+ uOCEX*G420+uEREX*H420+uHOEX*I420+uNES*S420+ uOCEX*N420+uEREX*O420+uHOEX*P420)/('Life tables'!$I$2/2))</f>
        <v>17.903032395055735</v>
      </c>
    </row>
    <row r="421" spans="1:28" x14ac:dyDescent="0.25">
      <c r="A421" s="4">
        <v>415</v>
      </c>
      <c r="C421" s="105">
        <f>IF(male=0,VLOOKUP((($A$5:$A$1570/'Life tables'!$I$2)*2)+age,lifetable,13,1),IF(male=1,VLOOKUP((($A$5:$A$1570/'Life tables'!$I$2)*2)+age,lifetable,10,1),"error"))</f>
        <v>2.1228983945331681E-4</v>
      </c>
      <c r="F421" s="96">
        <f t="shared" si="103"/>
        <v>123.63227712640845</v>
      </c>
      <c r="G421" s="96">
        <f t="shared" si="104"/>
        <v>12.419120985447941</v>
      </c>
      <c r="H421" s="96">
        <f t="shared" si="105"/>
        <v>0.70926636896376949</v>
      </c>
      <c r="I421" s="96">
        <f t="shared" si="106"/>
        <v>0.28419632623265273</v>
      </c>
      <c r="J421" s="96">
        <f t="shared" si="107"/>
        <v>2.909323149863139E-2</v>
      </c>
      <c r="K421" s="96">
        <f t="shared" si="108"/>
        <v>0.29696929602907252</v>
      </c>
      <c r="L421" s="96">
        <f t="shared" si="116"/>
        <v>109.89363091823638</v>
      </c>
      <c r="M421" s="96">
        <f t="shared" si="109"/>
        <v>584.59497438550318</v>
      </c>
      <c r="N421" s="96">
        <f t="shared" si="110"/>
        <v>56.29776263286476</v>
      </c>
      <c r="O421" s="96">
        <f t="shared" si="111"/>
        <v>1.3438217584924146</v>
      </c>
      <c r="P421" s="96">
        <f t="shared" si="112"/>
        <v>1.3438217584924146</v>
      </c>
      <c r="Q421" s="96">
        <f t="shared" si="113"/>
        <v>0.13662557565915459</v>
      </c>
      <c r="R421" s="96">
        <f t="shared" si="114"/>
        <v>0.10534100553055326</v>
      </c>
      <c r="S421" s="96">
        <f t="shared" si="102"/>
        <v>525.3676016544639</v>
      </c>
      <c r="T421" s="96">
        <f t="shared" si="117"/>
        <v>43.324313162016317</v>
      </c>
      <c r="U421" s="96">
        <f t="shared" si="117"/>
        <v>249.01646443478725</v>
      </c>
      <c r="V421" s="32">
        <f t="shared" si="118"/>
        <v>999.99999999999784</v>
      </c>
      <c r="W421" s="100">
        <f>(cNES*L421+(cNES+cOSEX)*G421+(cNES+cEREX)*H421+(cNES+cHOEX)*I421+(cNES+cNES)*S421+(cNES+cOSEX)*N421+(cNES+cEREX)*O421+(cNES+cHOEX)*P421)/(1+cDR)^((cycle + 0.5)/('Life tables'!$I$2/2))</f>
        <v>66764.196317231006</v>
      </c>
      <c r="X421" s="107">
        <f>((L421+G421+H421+I421+N421+O421+P421+S421)/('Life tables'!$I$2/2))/(1+oDR)^(((cycle + 0.5)/('Life tables'!$I$2/2)))</f>
        <v>21.409663581089347</v>
      </c>
      <c r="Y421" s="31">
        <f>((uNES*L421+ uOCEX*G421+uEREX*H421+uHOEX*I421+uNES*S421+ uOCEX*N421+uEREX*O421+uHOEX*P421)/('Life tables'!$I$2/2))/(1+oDR)^(((cycle + 0.5)/('Life tables'!$I$2/2)))</f>
        <v>14.110064293258834</v>
      </c>
      <c r="Z421" s="100">
        <f t="shared" si="115"/>
        <v>168982.80782247693</v>
      </c>
      <c r="AA421" s="107">
        <f>((L421+G421+H421+I421+N421+O421+P421+S421)/('Life tables'!$I$2/2))</f>
        <v>27.143071152666778</v>
      </c>
      <c r="AB421" s="31">
        <f>((uNES*L421+ uOCEX*G421+uEREX*H421+uHOEX*I421+uNES*S421+ uOCEX*N421+uEREX*O421+uHOEX*P421)/('Life tables'!$I$2/2))</f>
        <v>17.888673384803386</v>
      </c>
    </row>
    <row r="422" spans="1:28" x14ac:dyDescent="0.25">
      <c r="A422" s="4">
        <v>416</v>
      </c>
      <c r="C422" s="105">
        <f>IF(male=0,VLOOKUP((($A$5:$A$1570/'Life tables'!$I$2)*2)+age,lifetable,13,1),IF(male=1,VLOOKUP((($A$5:$A$1570/'Life tables'!$I$2)*2)+age,lifetable,10,1),"error"))</f>
        <v>2.1228983945331681E-4</v>
      </c>
      <c r="F422" s="96">
        <f t="shared" si="103"/>
        <v>123.53308371921976</v>
      </c>
      <c r="G422" s="96">
        <f t="shared" si="104"/>
        <v>12.409156800095474</v>
      </c>
      <c r="H422" s="96">
        <f t="shared" si="105"/>
        <v>0.70869730601858139</v>
      </c>
      <c r="I422" s="96">
        <f t="shared" si="106"/>
        <v>0.28396830809236806</v>
      </c>
      <c r="J422" s="96">
        <f t="shared" si="107"/>
        <v>2.9069889238620049E-2</v>
      </c>
      <c r="K422" s="96">
        <f t="shared" si="108"/>
        <v>0.29673102980128613</v>
      </c>
      <c r="L422" s="96">
        <f t="shared" si="116"/>
        <v>109.80546038597343</v>
      </c>
      <c r="M422" s="96">
        <f t="shared" si="109"/>
        <v>584.12613868397443</v>
      </c>
      <c r="N422" s="96">
        <f t="shared" si="110"/>
        <v>56.25261273901522</v>
      </c>
      <c r="O422" s="96">
        <f t="shared" si="111"/>
        <v>1.3427440352062461</v>
      </c>
      <c r="P422" s="96">
        <f t="shared" si="112"/>
        <v>1.3427440352062461</v>
      </c>
      <c r="Q422" s="96">
        <f t="shared" si="113"/>
        <v>0.13651600416022361</v>
      </c>
      <c r="R422" s="96">
        <f t="shared" si="114"/>
        <v>0.10525652375018973</v>
      </c>
      <c r="S422" s="96">
        <f t="shared" si="102"/>
        <v>524.94626534663632</v>
      </c>
      <c r="T422" s="96">
        <f t="shared" si="117"/>
        <v>43.489899055415158</v>
      </c>
      <c r="U422" s="96">
        <f t="shared" si="117"/>
        <v>249.41845198833872</v>
      </c>
      <c r="V422" s="32">
        <f t="shared" si="118"/>
        <v>999.99999999999784</v>
      </c>
      <c r="W422" s="100">
        <f>(cNES*L422+(cNES+cOSEX)*G422+(cNES+cEREX)*H422+(cNES+cHOEX)*I422+(cNES+cNES)*S422+(cNES+cOSEX)*N422+(cNES+cEREX)*O422+(cNES+cHOEX)*P422)/(1+cDR)^((cycle + 0.5)/('Life tables'!$I$2/2))</f>
        <v>66561.720075965393</v>
      </c>
      <c r="X422" s="107">
        <f>((L422+G422+H422+I422+N422+O422+P422+S422)/('Life tables'!$I$2/2))/(1+oDR)^(((cycle + 0.5)/('Life tables'!$I$2/2)))</f>
        <v>21.380278986281144</v>
      </c>
      <c r="Y422" s="31">
        <f>((uNES*L422+ uOCEX*G422+uEREX*H422+uHOEX*I422+uNES*S422+ uOCEX*N422+uEREX*O422+uHOEX*P422)/('Life tables'!$I$2/2))/(1+oDR)^(((cycle + 0.5)/('Life tables'!$I$2/2)))</f>
        <v>14.090698342295973</v>
      </c>
      <c r="Z422" s="100">
        <f t="shared" si="115"/>
        <v>168847.27970091323</v>
      </c>
      <c r="AA422" s="107">
        <f>((L422+G422+H422+I422+N422+O422+P422+S422)/('Life tables'!$I$2/2))</f>
        <v>27.121301230128896</v>
      </c>
      <c r="AB422" s="31">
        <f>((uNES*L422+ uOCEX*G422+uEREX*H422+uHOEX*I422+uNES*S422+ uOCEX*N422+uEREX*O422+uHOEX*P422)/('Life tables'!$I$2/2))</f>
        <v>17.874325893011136</v>
      </c>
    </row>
    <row r="423" spans="1:28" x14ac:dyDescent="0.25">
      <c r="A423" s="4">
        <v>417</v>
      </c>
      <c r="C423" s="105">
        <f>IF(male=0,VLOOKUP((($A$5:$A$1570/'Life tables'!$I$2)*2)+age,lifetable,13,1),IF(male=1,VLOOKUP((($A$5:$A$1570/'Life tables'!$I$2)*2)+age,lifetable,10,1),"error"))</f>
        <v>2.1228983945331681E-4</v>
      </c>
      <c r="F423" s="96">
        <f t="shared" si="103"/>
        <v>123.433971051396</v>
      </c>
      <c r="G423" s="96">
        <f t="shared" si="104"/>
        <v>12.399200725181192</v>
      </c>
      <c r="H423" s="96">
        <f t="shared" si="105"/>
        <v>0.70812870626728996</v>
      </c>
      <c r="I423" s="96">
        <f t="shared" si="106"/>
        <v>0.28374047554949716</v>
      </c>
      <c r="J423" s="96">
        <f t="shared" si="107"/>
        <v>2.9046565978250956E-2</v>
      </c>
      <c r="K423" s="96">
        <f t="shared" si="108"/>
        <v>0.29649295751243643</v>
      </c>
      <c r="L423" s="96">
        <f t="shared" si="116"/>
        <v>109.71736162090734</v>
      </c>
      <c r="M423" s="96">
        <f t="shared" si="109"/>
        <v>583.6576779048479</v>
      </c>
      <c r="N423" s="96">
        <f t="shared" si="110"/>
        <v>56.207498951005334</v>
      </c>
      <c r="O423" s="96">
        <f t="shared" si="111"/>
        <v>1.3416671737627273</v>
      </c>
      <c r="P423" s="96">
        <f t="shared" si="112"/>
        <v>1.3416671737627273</v>
      </c>
      <c r="Q423" s="96">
        <f t="shared" si="113"/>
        <v>0.136406520284333</v>
      </c>
      <c r="R423" s="96">
        <f t="shared" si="114"/>
        <v>0.1051721095289134</v>
      </c>
      <c r="S423" s="96">
        <f t="shared" si="102"/>
        <v>524.52526597650387</v>
      </c>
      <c r="T423" s="96">
        <f t="shared" si="117"/>
        <v>43.655352141677739</v>
      </c>
      <c r="U423" s="96">
        <f t="shared" si="117"/>
        <v>249.82011705538008</v>
      </c>
      <c r="V423" s="32">
        <f t="shared" si="118"/>
        <v>999.99999999999795</v>
      </c>
      <c r="W423" s="100">
        <f>(cNES*L423+(cNES+cOSEX)*G423+(cNES+cEREX)*H423+(cNES+cHOEX)*I423+(cNES+cNES)*S423+(cNES+cOSEX)*N423+(cNES+cEREX)*O423+(cNES+cHOEX)*P423)/(1+cDR)^((cycle + 0.5)/('Life tables'!$I$2/2))</f>
        <v>66359.857848772313</v>
      </c>
      <c r="X423" s="107">
        <f>((L423+G423+H423+I423+N423+O423+P423+S423)/('Life tables'!$I$2/2))/(1+oDR)^(((cycle + 0.5)/('Life tables'!$I$2/2)))</f>
        <v>21.350934723866956</v>
      </c>
      <c r="Y423" s="31">
        <f>((uNES*L423+ uOCEX*G423+uEREX*H423+uHOEX*I423+uNES*S423+ uOCEX*N423+uEREX*O423+uHOEX*P423)/('Life tables'!$I$2/2))/(1+oDR)^(((cycle + 0.5)/('Life tables'!$I$2/2)))</f>
        <v>14.071358972400954</v>
      </c>
      <c r="Z423" s="100">
        <f t="shared" si="115"/>
        <v>168711.86018189747</v>
      </c>
      <c r="AA423" s="107">
        <f>((L423+G423+H423+I423+N423+O423+P423+S423)/('Life tables'!$I$2/2))</f>
        <v>27.099548770894597</v>
      </c>
      <c r="AB423" s="31">
        <f>((uNES*L423+ uOCEX*G423+uEREX*H423+uHOEX*I423+uNES*S423+ uOCEX*N423+uEREX*O423+uHOEX*P423)/('Life tables'!$I$2/2))</f>
        <v>17.859989910375276</v>
      </c>
    </row>
    <row r="424" spans="1:28" x14ac:dyDescent="0.25">
      <c r="A424" s="4">
        <v>418</v>
      </c>
      <c r="C424" s="105">
        <f>IF(male=0,VLOOKUP((($A$5:$A$1570/'Life tables'!$I$2)*2)+age,lifetable,13,1),IF(male=1,VLOOKUP((($A$5:$A$1570/'Life tables'!$I$2)*2)+age,lifetable,10,1),"error"))</f>
        <v>2.3219220175896282E-4</v>
      </c>
      <c r="F424" s="96">
        <f t="shared" si="103"/>
        <v>123.33493901864119</v>
      </c>
      <c r="G424" s="96">
        <f t="shared" si="104"/>
        <v>12.389252750228346</v>
      </c>
      <c r="H424" s="96">
        <f t="shared" si="105"/>
        <v>0.70756056911155929</v>
      </c>
      <c r="I424" s="96">
        <f t="shared" si="106"/>
        <v>0.28351282836429248</v>
      </c>
      <c r="J424" s="96">
        <f t="shared" si="107"/>
        <v>3.1744218433034169E-2</v>
      </c>
      <c r="K424" s="96">
        <f t="shared" si="108"/>
        <v>0.29625507891200059</v>
      </c>
      <c r="L424" s="96">
        <f t="shared" si="116"/>
        <v>109.62661357359195</v>
      </c>
      <c r="M424" s="96">
        <f t="shared" si="109"/>
        <v>583.18959178429873</v>
      </c>
      <c r="N424" s="96">
        <f t="shared" si="110"/>
        <v>56.162421243428192</v>
      </c>
      <c r="O424" s="96">
        <f t="shared" si="111"/>
        <v>1.3405911735553984</v>
      </c>
      <c r="P424" s="96">
        <f t="shared" si="112"/>
        <v>1.3405911735553984</v>
      </c>
      <c r="Q424" s="96">
        <f t="shared" si="113"/>
        <v>0.14907510123642589</v>
      </c>
      <c r="R424" s="96">
        <f t="shared" si="114"/>
        <v>0.10508776281918436</v>
      </c>
      <c r="S424" s="96">
        <f t="shared" si="102"/>
        <v>524.09182532970408</v>
      </c>
      <c r="T424" s="96">
        <f t="shared" si="117"/>
        <v>43.836171461347199</v>
      </c>
      <c r="U424" s="96">
        <f t="shared" si="117"/>
        <v>250.22145989711126</v>
      </c>
      <c r="V424" s="32">
        <f t="shared" si="118"/>
        <v>999.99999999999773</v>
      </c>
      <c r="W424" s="100">
        <f>(cNES*L424+(cNES+cOSEX)*G424+(cNES+cEREX)*H424+(cNES+cHOEX)*I424+(cNES+cNES)*S424+(cNES+cOSEX)*N424+(cNES+cEREX)*O424+(cNES+cHOEX)*P424)/(1+cDR)^((cycle + 0.5)/('Life tables'!$I$2/2))</f>
        <v>66157.354656760494</v>
      </c>
      <c r="X424" s="107">
        <f>((L424+G424+H424+I424+N424+O424+P424+S424)/('Life tables'!$I$2/2))/(1+oDR)^(((cycle + 0.5)/('Life tables'!$I$2/2)))</f>
        <v>21.321162633212154</v>
      </c>
      <c r="Y424" s="31">
        <f>((uNES*L424+ uOCEX*G424+uEREX*H424+uHOEX*I424+uNES*S424+ uOCEX*N424+uEREX*O424+uHOEX*P424)/('Life tables'!$I$2/2))/(1+oDR)^(((cycle + 0.5)/('Life tables'!$I$2/2)))</f>
        <v>14.051732516557047</v>
      </c>
      <c r="Z424" s="100">
        <f t="shared" si="115"/>
        <v>168573.35615273088</v>
      </c>
      <c r="AA424" s="107">
        <f>((L424+G424+H424+I424+N424+O424+P424+S424)/('Life tables'!$I$2/2))</f>
        <v>27.077219281687029</v>
      </c>
      <c r="AB424" s="31">
        <f>((uNES*L424+ uOCEX*G424+uEREX*H424+uHOEX*I424+uNES*S424+ uOCEX*N424+uEREX*O424+uHOEX*P424)/('Life tables'!$I$2/2))</f>
        <v>17.845267126556564</v>
      </c>
    </row>
    <row r="425" spans="1:28" x14ac:dyDescent="0.25">
      <c r="A425" s="4">
        <v>419</v>
      </c>
      <c r="C425" s="105">
        <f>IF(male=0,VLOOKUP((($A$5:$A$1570/'Life tables'!$I$2)*2)+age,lifetable,13,1),IF(male=1,VLOOKUP((($A$5:$A$1570/'Life tables'!$I$2)*2)+age,lifetable,10,1),"error"))</f>
        <v>2.3219220175896282E-4</v>
      </c>
      <c r="F425" s="96">
        <f t="shared" si="103"/>
        <v>123.23326222849249</v>
      </c>
      <c r="G425" s="96">
        <f t="shared" si="104"/>
        <v>12.37903910386011</v>
      </c>
      <c r="H425" s="96">
        <f t="shared" si="105"/>
        <v>0.70697725923947041</v>
      </c>
      <c r="I425" s="96">
        <f t="shared" si="106"/>
        <v>0.28327910161513747</v>
      </c>
      <c r="J425" s="96">
        <f t="shared" si="107"/>
        <v>3.1718048636691525E-2</v>
      </c>
      <c r="K425" s="96">
        <f t="shared" si="108"/>
        <v>0.29601084750662027</v>
      </c>
      <c r="L425" s="96">
        <f t="shared" si="116"/>
        <v>109.53623786763447</v>
      </c>
      <c r="M425" s="96">
        <f t="shared" si="109"/>
        <v>582.70910641304658</v>
      </c>
      <c r="N425" s="96">
        <f t="shared" si="110"/>
        <v>56.116149461143799</v>
      </c>
      <c r="O425" s="96">
        <f t="shared" si="111"/>
        <v>1.3394866709085793</v>
      </c>
      <c r="P425" s="96">
        <f t="shared" si="112"/>
        <v>1.3394866709085793</v>
      </c>
      <c r="Q425" s="96">
        <f t="shared" si="113"/>
        <v>0.14895227941935116</v>
      </c>
      <c r="R425" s="96">
        <f t="shared" si="114"/>
        <v>0.1050011818282964</v>
      </c>
      <c r="S425" s="96">
        <f t="shared" si="102"/>
        <v>523.66003014883802</v>
      </c>
      <c r="T425" s="96">
        <f t="shared" si="117"/>
        <v>44.016841789403244</v>
      </c>
      <c r="U425" s="96">
        <f t="shared" si="117"/>
        <v>250.62247192644617</v>
      </c>
      <c r="V425" s="32">
        <f t="shared" si="118"/>
        <v>999.9999999999975</v>
      </c>
      <c r="W425" s="100">
        <f>(cNES*L425+(cNES+cOSEX)*G425+(cNES+cEREX)*H425+(cNES+cHOEX)*I425+(cNES+cNES)*S425+(cNES+cOSEX)*N425+(cNES+cEREX)*O425+(cNES+cHOEX)*P425)/(1+cDR)^((cycle + 0.5)/('Life tables'!$I$2/2))</f>
        <v>65955.271398963348</v>
      </c>
      <c r="X425" s="107">
        <f>((L425+G425+H425+I425+N425+O425+P425+S425)/('Life tables'!$I$2/2))/(1+oDR)^(((cycle + 0.5)/('Life tables'!$I$2/2)))</f>
        <v>21.291432060684933</v>
      </c>
      <c r="Y425" s="31">
        <f>((uNES*L425+ uOCEX*G425+uEREX*H425+uHOEX*I425+uNES*S425+ uOCEX*N425+uEREX*O425+uHOEX*P425)/('Life tables'!$I$2/2))/(1+oDR)^(((cycle + 0.5)/('Life tables'!$I$2/2)))</f>
        <v>14.032138556292242</v>
      </c>
      <c r="Z425" s="100">
        <f t="shared" si="115"/>
        <v>168434.46012406368</v>
      </c>
      <c r="AA425" s="107">
        <f>((L425+G425+H425+I425+N425+O425+P425+S425)/('Life tables'!$I$2/2))</f>
        <v>27.054908195905799</v>
      </c>
      <c r="AB425" s="31">
        <f>((uNES*L425+ uOCEX*G425+uEREX*H425+uHOEX*I425+uNES*S425+ uOCEX*N425+uEREX*O425+uHOEX*P425)/('Life tables'!$I$2/2))</f>
        <v>17.830562986588703</v>
      </c>
    </row>
    <row r="426" spans="1:28" x14ac:dyDescent="0.25">
      <c r="A426" s="4">
        <v>420</v>
      </c>
      <c r="C426" s="105">
        <f>IF(male=0,VLOOKUP((($A$5:$A$1570/'Life tables'!$I$2)*2)+age,lifetable,13,1),IF(male=1,VLOOKUP((($A$5:$A$1570/'Life tables'!$I$2)*2)+age,lifetable,10,1),"error"))</f>
        <v>2.3219220175896282E-4</v>
      </c>
      <c r="F426" s="96">
        <f t="shared" si="103"/>
        <v>123.13167095310915</v>
      </c>
      <c r="G426" s="96">
        <f t="shared" si="104"/>
        <v>12.368834047629029</v>
      </c>
      <c r="H426" s="96">
        <f t="shared" si="105"/>
        <v>0.70639443995728679</v>
      </c>
      <c r="I426" s="96">
        <f t="shared" si="106"/>
        <v>0.28304557144071774</v>
      </c>
      <c r="J426" s="96">
        <f t="shared" si="107"/>
        <v>3.1691900850327671E-2</v>
      </c>
      <c r="K426" s="96">
        <f t="shared" si="108"/>
        <v>0.29576682151086481</v>
      </c>
      <c r="L426" s="96">
        <f t="shared" si="116"/>
        <v>109.44593817172093</v>
      </c>
      <c r="M426" s="96">
        <f t="shared" si="109"/>
        <v>582.22901533103914</v>
      </c>
      <c r="N426" s="96">
        <f t="shared" si="110"/>
        <v>56.06991564976795</v>
      </c>
      <c r="O426" s="96">
        <f t="shared" si="111"/>
        <v>1.3383830746234111</v>
      </c>
      <c r="P426" s="96">
        <f t="shared" si="112"/>
        <v>1.3383830746234111</v>
      </c>
      <c r="Q426" s="96">
        <f t="shared" si="113"/>
        <v>0.14882955839061335</v>
      </c>
      <c r="R426" s="96">
        <f t="shared" si="114"/>
        <v>0.10491467188630095</v>
      </c>
      <c r="S426" s="96">
        <f t="shared" si="102"/>
        <v>523.22858930174743</v>
      </c>
      <c r="T426" s="96">
        <f t="shared" si="117"/>
        <v>44.197363248644187</v>
      </c>
      <c r="U426" s="96">
        <f t="shared" si="117"/>
        <v>251.02315341984334</v>
      </c>
      <c r="V426" s="32">
        <f t="shared" si="118"/>
        <v>999.99999999999761</v>
      </c>
      <c r="W426" s="100">
        <f>(cNES*L426+(cNES+cOSEX)*G426+(cNES+cEREX)*H426+(cNES+cHOEX)*I426+(cNES+cNES)*S426+(cNES+cOSEX)*N426+(cNES+cEREX)*O426+(cNES+cHOEX)*P426)/(1+cDR)^((cycle + 0.5)/('Life tables'!$I$2/2))</f>
        <v>65753.805367678971</v>
      </c>
      <c r="X426" s="107">
        <f>((L426+G426+H426+I426+N426+O426+P426+S426)/('Life tables'!$I$2/2))/(1+oDR)^(((cycle + 0.5)/('Life tables'!$I$2/2)))</f>
        <v>21.261742948269916</v>
      </c>
      <c r="Y426" s="31">
        <f>((uNES*L426+ uOCEX*G426+uEREX*H426+uHOEX*I426+uNES*S426+ uOCEX*N426+uEREX*O426+uHOEX*P426)/('Life tables'!$I$2/2))/(1+oDR)^(((cycle + 0.5)/('Life tables'!$I$2/2)))</f>
        <v>14.012571920288588</v>
      </c>
      <c r="Z426" s="100">
        <f t="shared" si="115"/>
        <v>168295.67840068246</v>
      </c>
      <c r="AA426" s="107">
        <f>((L426+G426+H426+I426+N426+O426+P426+S426)/('Life tables'!$I$2/2))</f>
        <v>27.032615498236968</v>
      </c>
      <c r="AB426" s="31">
        <f>((uNES*L426+ uOCEX*G426+uEREX*H426+uHOEX*I426+uNES*S426+ uOCEX*N426+uEREX*O426+uHOEX*P426)/('Life tables'!$I$2/2))</f>
        <v>17.815870965243533</v>
      </c>
    </row>
    <row r="427" spans="1:28" x14ac:dyDescent="0.25">
      <c r="A427" s="4">
        <v>421</v>
      </c>
      <c r="C427" s="105">
        <f>IF(male=0,VLOOKUP((($A$5:$A$1570/'Life tables'!$I$2)*2)+age,lifetable,13,1),IF(male=1,VLOOKUP((($A$5:$A$1570/'Life tables'!$I$2)*2)+age,lifetable,10,1),"error"))</f>
        <v>2.3219220175896282E-4</v>
      </c>
      <c r="F427" s="96">
        <f t="shared" si="103"/>
        <v>123.03016506394597</v>
      </c>
      <c r="G427" s="96">
        <f t="shared" si="104"/>
        <v>12.358637568622466</v>
      </c>
      <c r="H427" s="96">
        <f t="shared" si="105"/>
        <v>0.7058121105275571</v>
      </c>
      <c r="I427" s="96">
        <f t="shared" si="106"/>
        <v>0.28281223754554363</v>
      </c>
      <c r="J427" s="96">
        <f t="shared" si="107"/>
        <v>3.1665775040857339E-2</v>
      </c>
      <c r="K427" s="96">
        <f t="shared" si="108"/>
        <v>0.29552300061596393</v>
      </c>
      <c r="L427" s="96">
        <f t="shared" si="116"/>
        <v>109.35571437159359</v>
      </c>
      <c r="M427" s="96">
        <f t="shared" si="109"/>
        <v>581.74931826756415</v>
      </c>
      <c r="N427" s="96">
        <f t="shared" si="110"/>
        <v>56.023719783230462</v>
      </c>
      <c r="O427" s="96">
        <f t="shared" si="111"/>
        <v>1.3372803840776017</v>
      </c>
      <c r="P427" s="96">
        <f t="shared" si="112"/>
        <v>1.3372803840776017</v>
      </c>
      <c r="Q427" s="96">
        <f t="shared" si="113"/>
        <v>0.14870693808101285</v>
      </c>
      <c r="R427" s="96">
        <f t="shared" si="114"/>
        <v>0.10482823294441709</v>
      </c>
      <c r="S427" s="96">
        <f t="shared" si="102"/>
        <v>522.79750254515307</v>
      </c>
      <c r="T427" s="96">
        <f t="shared" si="117"/>
        <v>44.377735961766057</v>
      </c>
      <c r="U427" s="96">
        <f t="shared" si="117"/>
        <v>251.42350465340371</v>
      </c>
      <c r="V427" s="32">
        <f t="shared" si="118"/>
        <v>999.99999999999761</v>
      </c>
      <c r="W427" s="100">
        <f>(cNES*L427+(cNES+cOSEX)*G427+(cNES+cEREX)*H427+(cNES+cHOEX)*I427+(cNES+cNES)*S427+(cNES+cOSEX)*N427+(cNES+cEREX)*O427+(cNES+cHOEX)*P427)/(1+cDR)^((cycle + 0.5)/('Life tables'!$I$2/2))</f>
        <v>65552.954679623523</v>
      </c>
      <c r="X427" s="107">
        <f>((L427+G427+H427+I427+N427+O427+P427+S427)/('Life tables'!$I$2/2))/(1+oDR)^(((cycle + 0.5)/('Life tables'!$I$2/2)))</f>
        <v>21.232095238036777</v>
      </c>
      <c r="Y427" s="31">
        <f>((uNES*L427+ uOCEX*G427+uEREX*H427+uHOEX*I427+uNES*S427+ uOCEX*N427+uEREX*O427+uHOEX*P427)/('Life tables'!$I$2/2))/(1+oDR)^(((cycle + 0.5)/('Life tables'!$I$2/2)))</f>
        <v>13.99303257036927</v>
      </c>
      <c r="Z427" s="100">
        <f t="shared" si="115"/>
        <v>168157.01089314077</v>
      </c>
      <c r="AA427" s="107">
        <f>((L427+G427+H427+I427+N427+O427+P427+S427)/('Life tables'!$I$2/2))</f>
        <v>27.010341173384216</v>
      </c>
      <c r="AB427" s="31">
        <f>((uNES*L427+ uOCEX*G427+uEREX*H427+uHOEX*I427+uNES*S427+ uOCEX*N427+uEREX*O427+uHOEX*P427)/('Life tables'!$I$2/2))</f>
        <v>17.801191052442697</v>
      </c>
    </row>
    <row r="428" spans="1:28" x14ac:dyDescent="0.25">
      <c r="A428" s="4">
        <v>422</v>
      </c>
      <c r="C428" s="105">
        <f>IF(male=0,VLOOKUP((($A$5:$A$1570/'Life tables'!$I$2)*2)+age,lifetable,13,1),IF(male=1,VLOOKUP((($A$5:$A$1570/'Life tables'!$I$2)*2)+age,lifetable,10,1),"error"))</f>
        <v>2.3219220175896282E-4</v>
      </c>
      <c r="F428" s="96">
        <f t="shared" si="103"/>
        <v>122.92874443450748</v>
      </c>
      <c r="G428" s="96">
        <f t="shared" si="104"/>
        <v>12.348449654133686</v>
      </c>
      <c r="H428" s="96">
        <f t="shared" si="105"/>
        <v>0.70523027022458906</v>
      </c>
      <c r="I428" s="96">
        <f t="shared" si="106"/>
        <v>0.28257909963883698</v>
      </c>
      <c r="J428" s="96">
        <f t="shared" si="107"/>
        <v>3.1639671175722868E-2</v>
      </c>
      <c r="K428" s="96">
        <f t="shared" si="108"/>
        <v>0.29527938451807084</v>
      </c>
      <c r="L428" s="96">
        <f t="shared" si="116"/>
        <v>109.26556635481657</v>
      </c>
      <c r="M428" s="96">
        <f t="shared" si="109"/>
        <v>581.2700149503205</v>
      </c>
      <c r="N428" s="96">
        <f t="shared" si="110"/>
        <v>55.977561835308158</v>
      </c>
      <c r="O428" s="96">
        <f t="shared" si="111"/>
        <v>1.3361785986452062</v>
      </c>
      <c r="P428" s="96">
        <f t="shared" si="112"/>
        <v>1.3361785986452062</v>
      </c>
      <c r="Q428" s="96">
        <f t="shared" si="113"/>
        <v>0.14858441842094414</v>
      </c>
      <c r="R428" s="96">
        <f t="shared" si="114"/>
        <v>0.10474186495357754</v>
      </c>
      <c r="S428" s="96">
        <f t="shared" si="102"/>
        <v>522.36676963434741</v>
      </c>
      <c r="T428" s="96">
        <f t="shared" si="117"/>
        <v>44.557960051362727</v>
      </c>
      <c r="U428" s="96">
        <f t="shared" si="117"/>
        <v>251.82352590287536</v>
      </c>
      <c r="V428" s="32">
        <f t="shared" si="118"/>
        <v>999.99999999999773</v>
      </c>
      <c r="W428" s="100">
        <f>(cNES*L428+(cNES+cOSEX)*G428+(cNES+cEREX)*H428+(cNES+cHOEX)*I428+(cNES+cNES)*S428+(cNES+cOSEX)*N428+(cNES+cEREX)*O428+(cNES+cHOEX)*P428)/(1+cDR)^((cycle + 0.5)/('Life tables'!$I$2/2))</f>
        <v>65352.717457191058</v>
      </c>
      <c r="X428" s="107">
        <f>((L428+G428+H428+I428+N428+O428+P428+S428)/('Life tables'!$I$2/2))/(1+oDR)^(((cycle + 0.5)/('Life tables'!$I$2/2)))</f>
        <v>21.202488872139984</v>
      </c>
      <c r="Y428" s="31">
        <f>((uNES*L428+ uOCEX*G428+uEREX*H428+uHOEX*I428+uNES*S428+ uOCEX*N428+uEREX*O428+uHOEX*P428)/('Life tables'!$I$2/2))/(1+oDR)^(((cycle + 0.5)/('Life tables'!$I$2/2)))</f>
        <v>13.973520468413273</v>
      </c>
      <c r="Z428" s="100">
        <f t="shared" si="115"/>
        <v>168018.45751190768</v>
      </c>
      <c r="AA428" s="107">
        <f>((L428+G428+H428+I428+N428+O428+P428+S428)/('Life tables'!$I$2/2))</f>
        <v>26.988085206068696</v>
      </c>
      <c r="AB428" s="31">
        <f>((uNES*L428+ uOCEX*G428+uEREX*H428+uHOEX*I428+uNES*S428+ uOCEX*N428+uEREX*O428+uHOEX*P428)/('Life tables'!$I$2/2))</f>
        <v>17.786523238119237</v>
      </c>
    </row>
    <row r="429" spans="1:28" x14ac:dyDescent="0.25">
      <c r="A429" s="4">
        <v>423</v>
      </c>
      <c r="C429" s="105">
        <f>IF(male=0,VLOOKUP((($A$5:$A$1570/'Life tables'!$I$2)*2)+age,lifetable,13,1),IF(male=1,VLOOKUP((($A$5:$A$1570/'Life tables'!$I$2)*2)+age,lifetable,10,1),"error"))</f>
        <v>2.3219220175896282E-4</v>
      </c>
      <c r="F429" s="96">
        <f t="shared" si="103"/>
        <v>122.82740894028112</v>
      </c>
      <c r="G429" s="96">
        <f t="shared" si="104"/>
        <v>12.338270291655144</v>
      </c>
      <c r="H429" s="96">
        <f t="shared" si="105"/>
        <v>0.70464891833406618</v>
      </c>
      <c r="I429" s="96">
        <f t="shared" si="106"/>
        <v>0.28234615743437808</v>
      </c>
      <c r="J429" s="96">
        <f t="shared" si="107"/>
        <v>3.1613589222876923E-2</v>
      </c>
      <c r="K429" s="96">
        <f t="shared" si="108"/>
        <v>0.29503597291810169</v>
      </c>
      <c r="L429" s="96">
        <f t="shared" si="116"/>
        <v>109.17549401071655</v>
      </c>
      <c r="M429" s="96">
        <f t="shared" si="109"/>
        <v>580.79110510547855</v>
      </c>
      <c r="N429" s="96">
        <f t="shared" si="110"/>
        <v>55.931441779630646</v>
      </c>
      <c r="O429" s="96">
        <f t="shared" si="111"/>
        <v>1.3350777176967661</v>
      </c>
      <c r="P429" s="96">
        <f t="shared" si="112"/>
        <v>1.3350777176967661</v>
      </c>
      <c r="Q429" s="96">
        <f t="shared" si="113"/>
        <v>0.14846199934041063</v>
      </c>
      <c r="R429" s="96">
        <f t="shared" si="114"/>
        <v>0.10465556786443961</v>
      </c>
      <c r="S429" s="96">
        <f t="shared" si="102"/>
        <v>521.9363903232495</v>
      </c>
      <c r="T429" s="96">
        <f t="shared" si="117"/>
        <v>44.738035639926018</v>
      </c>
      <c r="U429" s="96">
        <f t="shared" si="117"/>
        <v>252.22321744365792</v>
      </c>
      <c r="V429" s="32">
        <f t="shared" si="118"/>
        <v>999.99999999999773</v>
      </c>
      <c r="W429" s="100">
        <f>(cNES*L429+(cNES+cOSEX)*G429+(cNES+cEREX)*H429+(cNES+cHOEX)*I429+(cNES+cNES)*S429+(cNES+cOSEX)*N429+(cNES+cEREX)*O429+(cNES+cHOEX)*P429)/(1+cDR)^((cycle + 0.5)/('Life tables'!$I$2/2))</f>
        <v>65153.091828438686</v>
      </c>
      <c r="X429" s="107">
        <f>((L429+G429+H429+I429+N429+O429+P429+S429)/('Life tables'!$I$2/2))/(1+oDR)^(((cycle + 0.5)/('Life tables'!$I$2/2)))</f>
        <v>21.17292379281853</v>
      </c>
      <c r="Y429" s="31">
        <f>((uNES*L429+ uOCEX*G429+uEREX*H429+uHOEX*I429+uNES*S429+ uOCEX*N429+uEREX*O429+uHOEX*P429)/('Life tables'!$I$2/2))/(1+oDR)^(((cycle + 0.5)/('Life tables'!$I$2/2)))</f>
        <v>13.954035576355237</v>
      </c>
      <c r="Z429" s="100">
        <f t="shared" si="115"/>
        <v>167880.01816737241</v>
      </c>
      <c r="AA429" s="107">
        <f>((L429+G429+H429+I429+N429+O429+P429+S429)/('Life tables'!$I$2/2))</f>
        <v>26.965847581028822</v>
      </c>
      <c r="AB429" s="31">
        <f>((uNES*L429+ uOCEX*G429+uEREX*H429+uHOEX*I429+uNES*S429+ uOCEX*N429+uEREX*O429+uHOEX*P429)/('Life tables'!$I$2/2))</f>
        <v>17.771867512217518</v>
      </c>
    </row>
    <row r="430" spans="1:28" x14ac:dyDescent="0.25">
      <c r="A430" s="4">
        <v>424</v>
      </c>
      <c r="C430" s="105">
        <f>IF(male=0,VLOOKUP((($A$5:$A$1570/'Life tables'!$I$2)*2)+age,lifetable,13,1),IF(male=1,VLOOKUP((($A$5:$A$1570/'Life tables'!$I$2)*2)+age,lifetable,10,1),"error"))</f>
        <v>2.3219220175896282E-4</v>
      </c>
      <c r="F430" s="96">
        <f t="shared" si="103"/>
        <v>122.72615845867283</v>
      </c>
      <c r="G430" s="96">
        <f t="shared" si="104"/>
        <v>12.328099468872008</v>
      </c>
      <c r="H430" s="96">
        <f t="shared" si="105"/>
        <v>0.70406805415267837</v>
      </c>
      <c r="I430" s="96">
        <f t="shared" si="106"/>
        <v>0.28211341065035711</v>
      </c>
      <c r="J430" s="96">
        <f t="shared" si="107"/>
        <v>3.1587529150765993E-2</v>
      </c>
      <c r="K430" s="96">
        <f t="shared" si="108"/>
        <v>0.29479276552158123</v>
      </c>
      <c r="L430" s="96">
        <f t="shared" si="116"/>
        <v>109.08549723032544</v>
      </c>
      <c r="M430" s="96">
        <f t="shared" si="109"/>
        <v>580.31258845774096</v>
      </c>
      <c r="N430" s="96">
        <f t="shared" si="110"/>
        <v>55.885359589686189</v>
      </c>
      <c r="O430" s="96">
        <f t="shared" si="111"/>
        <v>1.3339777405994491</v>
      </c>
      <c r="P430" s="96">
        <f t="shared" si="112"/>
        <v>1.3339777405994491</v>
      </c>
      <c r="Q430" s="96">
        <f t="shared" si="113"/>
        <v>0.14833968076904083</v>
      </c>
      <c r="R430" s="96">
        <f t="shared" si="114"/>
        <v>0.10456934162739613</v>
      </c>
      <c r="S430" s="96">
        <f t="shared" si="102"/>
        <v>521.50636436445939</v>
      </c>
      <c r="T430" s="96">
        <f t="shared" si="117"/>
        <v>44.917962849845821</v>
      </c>
      <c r="U430" s="96">
        <f t="shared" si="117"/>
        <v>252.6225795508069</v>
      </c>
      <c r="V430" s="32">
        <f t="shared" si="118"/>
        <v>999.99999999999761</v>
      </c>
      <c r="W430" s="100">
        <f>(cNES*L430+(cNES+cOSEX)*G430+(cNES+cEREX)*H430+(cNES+cHOEX)*I430+(cNES+cNES)*S430+(cNES+cOSEX)*N430+(cNES+cEREX)*O430+(cNES+cHOEX)*P430)/(1+cDR)^((cycle + 0.5)/('Life tables'!$I$2/2))</f>
        <v>64954.07592707195</v>
      </c>
      <c r="X430" s="107">
        <f>((L430+G430+H430+I430+N430+O430+P430+S430)/('Life tables'!$I$2/2))/(1+oDR)^(((cycle + 0.5)/('Life tables'!$I$2/2)))</f>
        <v>21.143399942395696</v>
      </c>
      <c r="Y430" s="31">
        <f>((uNES*L430+ uOCEX*G430+uEREX*H430+uHOEX*I430+uNES*S430+ uOCEX*N430+uEREX*O430+uHOEX*P430)/('Life tables'!$I$2/2))/(1+oDR)^(((cycle + 0.5)/('Life tables'!$I$2/2)))</f>
        <v>13.934577856185262</v>
      </c>
      <c r="Z430" s="100">
        <f t="shared" si="115"/>
        <v>167741.69276985011</v>
      </c>
      <c r="AA430" s="107">
        <f>((L430+G430+H430+I430+N430+O430+P430+S430)/('Life tables'!$I$2/2))</f>
        <v>26.943628283020121</v>
      </c>
      <c r="AB430" s="31">
        <f>((uNES*L430+ uOCEX*G430+uEREX*H430+uHOEX*I430+uNES*S430+ uOCEX*N430+uEREX*O430+uHOEX*P430)/('Life tables'!$I$2/2))</f>
        <v>17.757223864693078</v>
      </c>
    </row>
    <row r="431" spans="1:28" x14ac:dyDescent="0.25">
      <c r="A431" s="4">
        <v>425</v>
      </c>
      <c r="C431" s="105">
        <f>IF(male=0,VLOOKUP((($A$5:$A$1570/'Life tables'!$I$2)*2)+age,lifetable,13,1),IF(male=1,VLOOKUP((($A$5:$A$1570/'Life tables'!$I$2)*2)+age,lifetable,10,1),"error"))</f>
        <v>2.3219220175896282E-4</v>
      </c>
      <c r="F431" s="96">
        <f t="shared" si="103"/>
        <v>122.62499286894463</v>
      </c>
      <c r="G431" s="96">
        <f t="shared" si="104"/>
        <v>12.317937173655897</v>
      </c>
      <c r="H431" s="96">
        <f t="shared" si="105"/>
        <v>0.70348767698776349</v>
      </c>
      <c r="I431" s="96">
        <f t="shared" si="106"/>
        <v>0.28188085900923088</v>
      </c>
      <c r="J431" s="96">
        <f t="shared" si="107"/>
        <v>3.1561490928314256E-2</v>
      </c>
      <c r="K431" s="96">
        <f t="shared" si="108"/>
        <v>0.29454976203849215</v>
      </c>
      <c r="L431" s="96">
        <f t="shared" si="116"/>
        <v>108.99557590632493</v>
      </c>
      <c r="M431" s="96">
        <f t="shared" si="109"/>
        <v>579.83446473040044</v>
      </c>
      <c r="N431" s="96">
        <f t="shared" si="110"/>
        <v>55.83931523882729</v>
      </c>
      <c r="O431" s="96">
        <f t="shared" si="111"/>
        <v>1.3328786667171821</v>
      </c>
      <c r="P431" s="96">
        <f t="shared" si="112"/>
        <v>1.3328786667171821</v>
      </c>
      <c r="Q431" s="96">
        <f t="shared" si="113"/>
        <v>0.14821746263610266</v>
      </c>
      <c r="R431" s="96">
        <f t="shared" si="114"/>
        <v>0.1044831861925859</v>
      </c>
      <c r="S431" s="96">
        <f t="shared" si="102"/>
        <v>521.07669150931008</v>
      </c>
      <c r="T431" s="96">
        <f t="shared" si="117"/>
        <v>45.097741803410237</v>
      </c>
      <c r="U431" s="96">
        <f t="shared" si="117"/>
        <v>253.02161249903799</v>
      </c>
      <c r="V431" s="32">
        <f t="shared" si="118"/>
        <v>999.99999999999773</v>
      </c>
      <c r="W431" s="100">
        <f>(cNES*L431+(cNES+cOSEX)*G431+(cNES+cEREX)*H431+(cNES+cHOEX)*I431+(cNES+cNES)*S431+(cNES+cOSEX)*N431+(cNES+cEREX)*O431+(cNES+cHOEX)*P431)/(1+cDR)^((cycle + 0.5)/('Life tables'!$I$2/2))</f>
        <v>64755.66789243005</v>
      </c>
      <c r="X431" s="107">
        <f>((L431+G431+H431+I431+N431+O431+P431+S431)/('Life tables'!$I$2/2))/(1+oDR)^(((cycle + 0.5)/('Life tables'!$I$2/2)))</f>
        <v>21.113917263278815</v>
      </c>
      <c r="Y431" s="31">
        <f>((uNES*L431+ uOCEX*G431+uEREX*H431+uHOEX*I431+uNES*S431+ uOCEX*N431+uEREX*O431+uHOEX*P431)/('Life tables'!$I$2/2))/(1+oDR)^(((cycle + 0.5)/('Life tables'!$I$2/2)))</f>
        <v>13.915147269948781</v>
      </c>
      <c r="Z431" s="100">
        <f t="shared" si="115"/>
        <v>167603.48122958661</v>
      </c>
      <c r="AA431" s="107">
        <f>((L431+G431+H431+I431+N431+O431+P431+S431)/('Life tables'!$I$2/2))</f>
        <v>26.921427296815082</v>
      </c>
      <c r="AB431" s="31">
        <f>((uNES*L431+ uOCEX*G431+uEREX*H431+uHOEX*I431+uNES*S431+ uOCEX*N431+uEREX*O431+uHOEX*P431)/('Life tables'!$I$2/2))</f>
        <v>17.742592285512551</v>
      </c>
    </row>
    <row r="432" spans="1:28" x14ac:dyDescent="0.25">
      <c r="A432" s="4">
        <v>426</v>
      </c>
      <c r="C432" s="105">
        <f>IF(male=0,VLOOKUP((($A$5:$A$1570/'Life tables'!$I$2)*2)+age,lifetable,13,1),IF(male=1,VLOOKUP((($A$5:$A$1570/'Life tables'!$I$2)*2)+age,lifetable,10,1),"error"))</f>
        <v>2.3219220175896282E-4</v>
      </c>
      <c r="F432" s="96">
        <f t="shared" si="103"/>
        <v>122.52391205215437</v>
      </c>
      <c r="G432" s="96">
        <f t="shared" si="104"/>
        <v>12.307783394058822</v>
      </c>
      <c r="H432" s="96">
        <f t="shared" si="105"/>
        <v>0.70290778615696192</v>
      </c>
      <c r="I432" s="96">
        <f t="shared" si="106"/>
        <v>0.28164850223758447</v>
      </c>
      <c r="J432" s="96">
        <f t="shared" si="107"/>
        <v>3.1535474524908125E-2</v>
      </c>
      <c r="K432" s="96">
        <f t="shared" si="108"/>
        <v>0.29430696218313107</v>
      </c>
      <c r="L432" s="96">
        <f t="shared" si="116"/>
        <v>108.90572993299297</v>
      </c>
      <c r="M432" s="96">
        <f t="shared" si="109"/>
        <v>579.35673364539525</v>
      </c>
      <c r="N432" s="96">
        <f t="shared" si="110"/>
        <v>55.793308700275986</v>
      </c>
      <c r="O432" s="96">
        <f t="shared" si="111"/>
        <v>1.3317804954107779</v>
      </c>
      <c r="P432" s="96">
        <f t="shared" si="112"/>
        <v>1.3317804954107779</v>
      </c>
      <c r="Q432" s="96">
        <f t="shared" si="113"/>
        <v>0.14809534487051801</v>
      </c>
      <c r="R432" s="96">
        <f t="shared" si="114"/>
        <v>0.10439710150990358</v>
      </c>
      <c r="S432" s="96">
        <f t="shared" si="102"/>
        <v>520.64737150791734</v>
      </c>
      <c r="T432" s="96">
        <f t="shared" si="117"/>
        <v>45.277372622805665</v>
      </c>
      <c r="U432" s="96">
        <f t="shared" si="117"/>
        <v>253.42031656273102</v>
      </c>
      <c r="V432" s="32">
        <f t="shared" si="118"/>
        <v>999.99999999999784</v>
      </c>
      <c r="W432" s="100">
        <f>(cNES*L432+(cNES+cOSEX)*G432+(cNES+cEREX)*H432+(cNES+cHOEX)*I432+(cNES+cNES)*S432+(cNES+cOSEX)*N432+(cNES+cEREX)*O432+(cNES+cHOEX)*P432)/(1+cDR)^((cycle + 0.5)/('Life tables'!$I$2/2))</f>
        <v>64557.865869470937</v>
      </c>
      <c r="X432" s="107">
        <f>((L432+G432+H432+I432+N432+O432+P432+S432)/('Life tables'!$I$2/2))/(1+oDR)^(((cycle + 0.5)/('Life tables'!$I$2/2)))</f>
        <v>21.084475697958997</v>
      </c>
      <c r="Y432" s="31">
        <f>((uNES*L432+ uOCEX*G432+uEREX*H432+uHOEX*I432+uNES*S432+ uOCEX*N432+uEREX*O432+uHOEX*P432)/('Life tables'!$I$2/2))/(1+oDR)^(((cycle + 0.5)/('Life tables'!$I$2/2)))</f>
        <v>13.895743779746379</v>
      </c>
      <c r="Z432" s="100">
        <f t="shared" si="115"/>
        <v>167465.38345676326</v>
      </c>
      <c r="AA432" s="107">
        <f>((L432+G432+H432+I432+N432+O432+P432+S432)/('Life tables'!$I$2/2))</f>
        <v>26.899244607202945</v>
      </c>
      <c r="AB432" s="31">
        <f>((uNES*L432+ uOCEX*G432+uEREX*H432+uHOEX*I432+uNES*S432+ uOCEX*N432+uEREX*O432+uHOEX*P432)/('Life tables'!$I$2/2))</f>
        <v>17.727972764653547</v>
      </c>
    </row>
    <row r="433" spans="1:28" x14ac:dyDescent="0.25">
      <c r="A433" s="4">
        <v>427</v>
      </c>
      <c r="C433" s="105">
        <f>IF(male=0,VLOOKUP((($A$5:$A$1570/'Life tables'!$I$2)*2)+age,lifetable,13,1),IF(male=1,VLOOKUP((($A$5:$A$1570/'Life tables'!$I$2)*2)+age,lifetable,10,1),"error"))</f>
        <v>2.3219220175896282E-4</v>
      </c>
      <c r="F433" s="96">
        <f t="shared" si="103"/>
        <v>122.42291589109752</v>
      </c>
      <c r="G433" s="96">
        <f t="shared" si="104"/>
        <v>12.297638118307342</v>
      </c>
      <c r="H433" s="96">
        <f t="shared" si="105"/>
        <v>0.70232838098788275</v>
      </c>
      <c r="I433" s="96">
        <f t="shared" si="106"/>
        <v>0.28141634006599708</v>
      </c>
      <c r="J433" s="96">
        <f t="shared" si="107"/>
        <v>3.1509479910381236E-2</v>
      </c>
      <c r="K433" s="96">
        <f t="shared" si="108"/>
        <v>0.29406436567396849</v>
      </c>
      <c r="L433" s="96">
        <f t="shared" si="116"/>
        <v>108.81595920615194</v>
      </c>
      <c r="M433" s="96">
        <f t="shared" si="109"/>
        <v>578.87939492336352</v>
      </c>
      <c r="N433" s="96">
        <f t="shared" si="110"/>
        <v>55.747339947129134</v>
      </c>
      <c r="O433" s="96">
        <f t="shared" si="111"/>
        <v>1.3306832260380614</v>
      </c>
      <c r="P433" s="96">
        <f t="shared" si="112"/>
        <v>1.3306832260380614</v>
      </c>
      <c r="Q433" s="96">
        <f t="shared" si="113"/>
        <v>0.14797332740087626</v>
      </c>
      <c r="R433" s="96">
        <f t="shared" si="114"/>
        <v>0.10431108752900964</v>
      </c>
      <c r="S433" s="96">
        <f t="shared" si="102"/>
        <v>520.21840410922835</v>
      </c>
      <c r="T433" s="96">
        <f t="shared" si="117"/>
        <v>45.456855430116924</v>
      </c>
      <c r="U433" s="96">
        <f t="shared" si="117"/>
        <v>253.818692015934</v>
      </c>
      <c r="V433" s="32">
        <f t="shared" si="118"/>
        <v>999.99999999999773</v>
      </c>
      <c r="W433" s="100">
        <f>(cNES*L433+(cNES+cOSEX)*G433+(cNES+cEREX)*H433+(cNES+cHOEX)*I433+(cNES+cNES)*S433+(cNES+cOSEX)*N433+(cNES+cEREX)*O433+(cNES+cHOEX)*P433)/(1+cDR)^((cycle + 0.5)/('Life tables'!$I$2/2))</f>
        <v>64360.668008756504</v>
      </c>
      <c r="X433" s="107">
        <f>((L433+G433+H433+I433+N433+O433+P433+S433)/('Life tables'!$I$2/2))/(1+oDR)^(((cycle + 0.5)/('Life tables'!$I$2/2)))</f>
        <v>21.055075189010918</v>
      </c>
      <c r="Y433" s="31">
        <f>((uNES*L433+ uOCEX*G433+uEREX*H433+uHOEX*I433+uNES*S433+ uOCEX*N433+uEREX*O433+uHOEX*P433)/('Life tables'!$I$2/2))/(1+oDR)^(((cycle + 0.5)/('Life tables'!$I$2/2)))</f>
        <v>13.876367347733648</v>
      </c>
      <c r="Z433" s="100">
        <f t="shared" si="115"/>
        <v>167327.39936150151</v>
      </c>
      <c r="AA433" s="107">
        <f>((L433+G433+H433+I433+N433+O433+P433+S433)/('Life tables'!$I$2/2))</f>
        <v>26.877080198989578</v>
      </c>
      <c r="AB433" s="31">
        <f>((uNES*L433+ uOCEX*G433+uEREX*H433+uHOEX*I433+uNES*S433+ uOCEX*N433+uEREX*O433+uHOEX*P433)/('Life tables'!$I$2/2))</f>
        <v>17.713365292104545</v>
      </c>
    </row>
    <row r="434" spans="1:28" x14ac:dyDescent="0.25">
      <c r="A434" s="4">
        <v>428</v>
      </c>
      <c r="C434" s="105">
        <f>IF(male=0,VLOOKUP((($A$5:$A$1570/'Life tables'!$I$2)*2)+age,lifetable,13,1),IF(male=1,VLOOKUP((($A$5:$A$1570/'Life tables'!$I$2)*2)+age,lifetable,10,1),"error"))</f>
        <v>2.3219220175896282E-4</v>
      </c>
      <c r="F434" s="96">
        <f t="shared" si="103"/>
        <v>122.32200427025082</v>
      </c>
      <c r="G434" s="96">
        <f t="shared" si="104"/>
        <v>12.287501334796904</v>
      </c>
      <c r="H434" s="96">
        <f t="shared" si="105"/>
        <v>0.70174946081778011</v>
      </c>
      <c r="I434" s="96">
        <f t="shared" si="106"/>
        <v>0.28118437222891285</v>
      </c>
      <c r="J434" s="96">
        <f t="shared" si="107"/>
        <v>3.1483507054999964E-2</v>
      </c>
      <c r="K434" s="96">
        <f t="shared" si="108"/>
        <v>0.2938219722335132</v>
      </c>
      <c r="L434" s="96">
        <f t="shared" si="116"/>
        <v>108.72626362311871</v>
      </c>
      <c r="M434" s="96">
        <f t="shared" si="109"/>
        <v>578.402448283696</v>
      </c>
      <c r="N434" s="96">
        <f t="shared" si="110"/>
        <v>55.701408952363458</v>
      </c>
      <c r="O434" s="96">
        <f t="shared" si="111"/>
        <v>1.3295868579539896</v>
      </c>
      <c r="P434" s="96">
        <f t="shared" si="112"/>
        <v>1.3295868579539896</v>
      </c>
      <c r="Q434" s="96">
        <f t="shared" si="113"/>
        <v>0.14785141015544792</v>
      </c>
      <c r="R434" s="96">
        <f t="shared" si="114"/>
        <v>0.1042251441993397</v>
      </c>
      <c r="S434" s="96">
        <f t="shared" si="102"/>
        <v>519.78978906106977</v>
      </c>
      <c r="T434" s="96">
        <f t="shared" si="117"/>
        <v>45.636190347327371</v>
      </c>
      <c r="U434" s="96">
        <f t="shared" si="117"/>
        <v>254.21673913236685</v>
      </c>
      <c r="V434" s="32">
        <f t="shared" si="118"/>
        <v>999.99999999999773</v>
      </c>
      <c r="W434" s="100">
        <f>(cNES*L434+(cNES+cOSEX)*G434+(cNES+cEREX)*H434+(cNES+cHOEX)*I434+(cNES+cNES)*S434+(cNES+cOSEX)*N434+(cNES+cEREX)*O434+(cNES+cHOEX)*P434)/(1+cDR)^((cycle + 0.5)/('Life tables'!$I$2/2))</f>
        <v>64164.072466437836</v>
      </c>
      <c r="X434" s="107">
        <f>((L434+G434+H434+I434+N434+O434+P434+S434)/('Life tables'!$I$2/2))/(1+oDR)^(((cycle + 0.5)/('Life tables'!$I$2/2)))</f>
        <v>21.025715679092613</v>
      </c>
      <c r="Y434" s="31">
        <f>((uNES*L434+ uOCEX*G434+uEREX*H434+uHOEX*I434+uNES*S434+ uOCEX*N434+uEREX*O434+uHOEX*P434)/('Life tables'!$I$2/2))/(1+oDR)^(((cycle + 0.5)/('Life tables'!$I$2/2)))</f>
        <v>13.857017936121055</v>
      </c>
      <c r="Z434" s="100">
        <f t="shared" si="115"/>
        <v>167189.52885386799</v>
      </c>
      <c r="AA434" s="107">
        <f>((L434+G434+H434+I434+N434+O434+P434+S434)/('Life tables'!$I$2/2))</f>
        <v>26.854934056997347</v>
      </c>
      <c r="AB434" s="31">
        <f>((uNES*L434+ uOCEX*G434+uEREX*H434+uHOEX*I434+uNES*S434+ uOCEX*N434+uEREX*O434+uHOEX*P434)/('Life tables'!$I$2/2))</f>
        <v>17.698769857864836</v>
      </c>
    </row>
    <row r="435" spans="1:28" x14ac:dyDescent="0.25">
      <c r="A435" s="4">
        <v>429</v>
      </c>
      <c r="C435" s="105">
        <f>IF(male=0,VLOOKUP((($A$5:$A$1570/'Life tables'!$I$2)*2)+age,lifetable,13,1),IF(male=1,VLOOKUP((($A$5:$A$1570/'Life tables'!$I$2)*2)+age,lifetable,10,1),"error"))</f>
        <v>2.3219220175896282E-4</v>
      </c>
      <c r="F435" s="96">
        <f t="shared" si="103"/>
        <v>122.22117707571786</v>
      </c>
      <c r="G435" s="96">
        <f t="shared" si="104"/>
        <v>12.277373032086377</v>
      </c>
      <c r="H435" s="96">
        <f t="shared" si="105"/>
        <v>0.70117102499324158</v>
      </c>
      <c r="I435" s="96">
        <f t="shared" si="106"/>
        <v>0.28095259846451542</v>
      </c>
      <c r="J435" s="96">
        <f t="shared" si="107"/>
        <v>3.1457555929449398E-2</v>
      </c>
      <c r="K435" s="96">
        <f t="shared" si="108"/>
        <v>0.29357978158818171</v>
      </c>
      <c r="L435" s="96">
        <f t="shared" si="116"/>
        <v>108.63664308265609</v>
      </c>
      <c r="M435" s="96">
        <f t="shared" si="109"/>
        <v>577.92589344458577</v>
      </c>
      <c r="N435" s="96">
        <f t="shared" si="110"/>
        <v>55.655515688840325</v>
      </c>
      <c r="O435" s="96">
        <f t="shared" si="111"/>
        <v>1.3284913905107665</v>
      </c>
      <c r="P435" s="96">
        <f t="shared" si="112"/>
        <v>1.3284913905107665</v>
      </c>
      <c r="Q435" s="96">
        <f t="shared" si="113"/>
        <v>0.14772959306219749</v>
      </c>
      <c r="R435" s="96">
        <f t="shared" si="114"/>
        <v>0.10413927147011365</v>
      </c>
      <c r="S435" s="96">
        <f t="shared" si="102"/>
        <v>519.36152611019156</v>
      </c>
      <c r="T435" s="96">
        <f t="shared" si="117"/>
        <v>45.815377496319016</v>
      </c>
      <c r="U435" s="96">
        <f t="shared" si="117"/>
        <v>254.61445818542515</v>
      </c>
      <c r="V435" s="32">
        <f t="shared" si="118"/>
        <v>999.99999999999784</v>
      </c>
      <c r="W435" s="100">
        <f>(cNES*L435+(cNES+cOSEX)*G435+(cNES+cEREX)*H435+(cNES+cHOEX)*I435+(cNES+cNES)*S435+(cNES+cOSEX)*N435+(cNES+cEREX)*O435+(cNES+cHOEX)*P435)/(1+cDR)^((cycle + 0.5)/('Life tables'!$I$2/2))</f>
        <v>63968.077404240074</v>
      </c>
      <c r="X435" s="107">
        <f>((L435+G435+H435+I435+N435+O435+P435+S435)/('Life tables'!$I$2/2))/(1+oDR)^(((cycle + 0.5)/('Life tables'!$I$2/2)))</f>
        <v>20.9963971109452</v>
      </c>
      <c r="Y435" s="31">
        <f>((uNES*L435+ uOCEX*G435+uEREX*H435+uHOEX*I435+uNES*S435+ uOCEX*N435+uEREX*O435+uHOEX*P435)/('Life tables'!$I$2/2))/(1+oDR)^(((cycle + 0.5)/('Life tables'!$I$2/2)))</f>
        <v>13.837695507173761</v>
      </c>
      <c r="Z435" s="100">
        <f t="shared" si="115"/>
        <v>167051.77184387817</v>
      </c>
      <c r="AA435" s="107">
        <f>((L435+G435+H435+I435+N435+O435+P435+S435)/('Life tables'!$I$2/2))</f>
        <v>26.832806166064938</v>
      </c>
      <c r="AB435" s="31">
        <f>((uNES*L435+ uOCEX*G435+uEREX*H435+uHOEX*I435+uNES*S435+ uOCEX*N435+uEREX*O435+uHOEX*P435)/('Life tables'!$I$2/2))</f>
        <v>17.684186451944377</v>
      </c>
    </row>
    <row r="436" spans="1:28" x14ac:dyDescent="0.25">
      <c r="A436" s="4">
        <v>430</v>
      </c>
      <c r="C436" s="105">
        <f>IF(male=0,VLOOKUP((($A$5:$A$1570/'Life tables'!$I$2)*2)+age,lifetable,13,1),IF(male=1,VLOOKUP((($A$5:$A$1570/'Life tables'!$I$2)*2)+age,lifetable,10,1),"error"))</f>
        <v>2.3219220175896282E-4</v>
      </c>
      <c r="F436" s="96">
        <f t="shared" si="103"/>
        <v>122.12043419517654</v>
      </c>
      <c r="G436" s="96">
        <f t="shared" si="104"/>
        <v>12.267253198892769</v>
      </c>
      <c r="H436" s="96">
        <f t="shared" si="105"/>
        <v>0.70059307286988604</v>
      </c>
      <c r="I436" s="96">
        <f t="shared" si="106"/>
        <v>0.28072101851460751</v>
      </c>
      <c r="J436" s="96">
        <f t="shared" si="107"/>
        <v>3.1431626504819829E-2</v>
      </c>
      <c r="K436" s="96">
        <f t="shared" si="108"/>
        <v>0.29333779346817235</v>
      </c>
      <c r="L436" s="96">
        <f t="shared" si="116"/>
        <v>108.54709748492628</v>
      </c>
      <c r="M436" s="96">
        <f t="shared" si="109"/>
        <v>577.44973012307707</v>
      </c>
      <c r="N436" s="96">
        <f t="shared" si="110"/>
        <v>55.609660129310498</v>
      </c>
      <c r="O436" s="96">
        <f t="shared" si="111"/>
        <v>1.3273968230579554</v>
      </c>
      <c r="P436" s="96">
        <f t="shared" si="112"/>
        <v>1.3273968230579554</v>
      </c>
      <c r="Q436" s="96">
        <f t="shared" si="113"/>
        <v>0.14760787604879572</v>
      </c>
      <c r="R436" s="96">
        <f t="shared" si="114"/>
        <v>0.10405346929034429</v>
      </c>
      <c r="S436" s="96">
        <f t="shared" si="102"/>
        <v>518.93361500231151</v>
      </c>
      <c r="T436" s="96">
        <f t="shared" si="117"/>
        <v>45.99441699887263</v>
      </c>
      <c r="U436" s="96">
        <f t="shared" si="117"/>
        <v>255.01184944818365</v>
      </c>
      <c r="V436" s="32">
        <f t="shared" si="118"/>
        <v>999.99999999999773</v>
      </c>
      <c r="W436" s="100">
        <f>(cNES*L436+(cNES+cOSEX)*G436+(cNES+cEREX)*H436+(cNES+cHOEX)*I436+(cNES+cNES)*S436+(cNES+cOSEX)*N436+(cNES+cEREX)*O436+(cNES+cHOEX)*P436)/(1+cDR)^((cycle + 0.5)/('Life tables'!$I$2/2))</f>
        <v>63772.680989447457</v>
      </c>
      <c r="X436" s="107">
        <f>((L436+G436+H436+I436+N436+O436+P436+S436)/('Life tables'!$I$2/2))/(1+oDR)^(((cycle + 0.5)/('Life tables'!$I$2/2)))</f>
        <v>20.967119427392674</v>
      </c>
      <c r="Y436" s="31">
        <f>((uNES*L436+ uOCEX*G436+uEREX*H436+uHOEX*I436+uNES*S436+ uOCEX*N436+uEREX*O436+uHOEX*P436)/('Life tables'!$I$2/2))/(1+oDR)^(((cycle + 0.5)/('Life tables'!$I$2/2)))</f>
        <v>13.818400023211501</v>
      </c>
      <c r="Z436" s="100">
        <f t="shared" si="115"/>
        <v>166914.1282415009</v>
      </c>
      <c r="AA436" s="107">
        <f>((L436+G436+H436+I436+N436+O436+P436+S436)/('Life tables'!$I$2/2))</f>
        <v>26.810696511047201</v>
      </c>
      <c r="AB436" s="31">
        <f>((uNES*L436+ uOCEX*G436+uEREX*H436+uHOEX*I436+uNES*S436+ uOCEX*N436+uEREX*O436+uHOEX*P436)/('Life tables'!$I$2/2))</f>
        <v>17.669615064363736</v>
      </c>
    </row>
    <row r="437" spans="1:28" x14ac:dyDescent="0.25">
      <c r="A437" s="4">
        <v>431</v>
      </c>
      <c r="C437" s="105">
        <f>IF(male=0,VLOOKUP((($A$5:$A$1570/'Life tables'!$I$2)*2)+age,lifetable,13,1),IF(male=1,VLOOKUP((($A$5:$A$1570/'Life tables'!$I$2)*2)+age,lifetable,10,1),"error"))</f>
        <v>2.3219220175896282E-4</v>
      </c>
      <c r="F437" s="96">
        <f t="shared" si="103"/>
        <v>122.01977551782819</v>
      </c>
      <c r="G437" s="96">
        <f t="shared" si="104"/>
        <v>12.257141824086121</v>
      </c>
      <c r="H437" s="96">
        <f t="shared" si="105"/>
        <v>0.70001560381207228</v>
      </c>
      <c r="I437" s="96">
        <f t="shared" si="106"/>
        <v>0.28048963212449363</v>
      </c>
      <c r="J437" s="96">
        <f t="shared" si="107"/>
        <v>3.1405718752593646E-2</v>
      </c>
      <c r="K437" s="96">
        <f t="shared" si="108"/>
        <v>0.29309600760734256</v>
      </c>
      <c r="L437" s="96">
        <f t="shared" si="116"/>
        <v>108.45762673144557</v>
      </c>
      <c r="M437" s="96">
        <f t="shared" si="109"/>
        <v>576.97395803511336</v>
      </c>
      <c r="N437" s="96">
        <f t="shared" si="110"/>
        <v>55.563842246418709</v>
      </c>
      <c r="O437" s="96">
        <f t="shared" si="111"/>
        <v>1.3263031549425885</v>
      </c>
      <c r="P437" s="96">
        <f t="shared" si="112"/>
        <v>1.3263031549425885</v>
      </c>
      <c r="Q437" s="96">
        <f t="shared" si="113"/>
        <v>0.14748625904263196</v>
      </c>
      <c r="R437" s="96">
        <f t="shared" si="114"/>
        <v>0.10396773760884608</v>
      </c>
      <c r="S437" s="96">
        <f t="shared" si="102"/>
        <v>518.50605548215799</v>
      </c>
      <c r="T437" s="96">
        <f t="shared" si="117"/>
        <v>46.173308976667855</v>
      </c>
      <c r="U437" s="96">
        <f t="shared" si="117"/>
        <v>255.40891319339985</v>
      </c>
      <c r="V437" s="32">
        <f t="shared" si="118"/>
        <v>999.99999999999784</v>
      </c>
      <c r="W437" s="100">
        <f>(cNES*L437+(cNES+cOSEX)*G437+(cNES+cEREX)*H437+(cNES+cHOEX)*I437+(cNES+cNES)*S437+(cNES+cOSEX)*N437+(cNES+cEREX)*O437+(cNES+cHOEX)*P437)/(1+cDR)^((cycle + 0.5)/('Life tables'!$I$2/2))</f>
        <v>63577.881394888507</v>
      </c>
      <c r="X437" s="107">
        <f>((L437+G437+H437+I437+N437+O437+P437+S437)/('Life tables'!$I$2/2))/(1+oDR)^(((cycle + 0.5)/('Life tables'!$I$2/2)))</f>
        <v>20.937882571341714</v>
      </c>
      <c r="Y437" s="31">
        <f>((uNES*L437+ uOCEX*G437+uEREX*H437+uHOEX*I437+uNES*S437+ uOCEX*N437+uEREX*O437+uHOEX*P437)/('Life tables'!$I$2/2))/(1+oDR)^(((cycle + 0.5)/('Life tables'!$I$2/2)))</f>
        <v>13.799131446608431</v>
      </c>
      <c r="Z437" s="100">
        <f t="shared" si="115"/>
        <v>166776.5979566625</v>
      </c>
      <c r="AA437" s="107">
        <f>((L437+G437+H437+I437+N437+O437+P437+S437)/('Life tables'!$I$2/2))</f>
        <v>26.788605076815067</v>
      </c>
      <c r="AB437" s="31">
        <f>((uNES*L437+ uOCEX*G437+uEREX*H437+uHOEX*I437+uNES*S437+ uOCEX*N437+uEREX*O437+uHOEX*P437)/('Life tables'!$I$2/2))</f>
        <v>17.655055685153986</v>
      </c>
    </row>
    <row r="438" spans="1:28" x14ac:dyDescent="0.25">
      <c r="A438" s="4">
        <v>432</v>
      </c>
      <c r="C438" s="105">
        <f>IF(male=0,VLOOKUP((($A$5:$A$1570/'Life tables'!$I$2)*2)+age,lifetable,13,1),IF(male=1,VLOOKUP((($A$5:$A$1570/'Life tables'!$I$2)*2)+age,lifetable,10,1),"error"))</f>
        <v>2.3219220175896282E-4</v>
      </c>
      <c r="F438" s="96">
        <f t="shared" si="103"/>
        <v>121.9192009343484</v>
      </c>
      <c r="G438" s="96">
        <f t="shared" si="104"/>
        <v>12.24703889668457</v>
      </c>
      <c r="H438" s="96">
        <f t="shared" si="105"/>
        <v>0.69943861719261669</v>
      </c>
      <c r="I438" s="96">
        <f t="shared" si="106"/>
        <v>0.28025843904286729</v>
      </c>
      <c r="J438" s="96">
        <f t="shared" si="107"/>
        <v>3.1379832644632691E-2</v>
      </c>
      <c r="K438" s="96">
        <f t="shared" si="108"/>
        <v>0.29285442374309106</v>
      </c>
      <c r="L438" s="96">
        <f t="shared" si="116"/>
        <v>108.36823072504062</v>
      </c>
      <c r="M438" s="96">
        <f t="shared" si="109"/>
        <v>576.49857689558178</v>
      </c>
      <c r="N438" s="96">
        <f t="shared" si="110"/>
        <v>55.518062012707972</v>
      </c>
      <c r="O438" s="96">
        <f t="shared" si="111"/>
        <v>1.3252103855092712</v>
      </c>
      <c r="P438" s="96">
        <f t="shared" si="112"/>
        <v>1.3252103855092712</v>
      </c>
      <c r="Q438" s="96">
        <f t="shared" si="113"/>
        <v>0.14736474197082566</v>
      </c>
      <c r="R438" s="96">
        <f t="shared" si="114"/>
        <v>0.10388207637424317</v>
      </c>
      <c r="S438" s="96">
        <f t="shared" si="102"/>
        <v>518.07884729351019</v>
      </c>
      <c r="T438" s="96">
        <f t="shared" si="117"/>
        <v>46.352053551283312</v>
      </c>
      <c r="U438" s="96">
        <f t="shared" si="117"/>
        <v>255.80564969351718</v>
      </c>
      <c r="V438" s="32">
        <f t="shared" si="118"/>
        <v>999.99999999999795</v>
      </c>
      <c r="W438" s="100">
        <f>(cNES*L438+(cNES+cOSEX)*G438+(cNES+cEREX)*H438+(cNES+cHOEX)*I438+(cNES+cNES)*S438+(cNES+cOSEX)*N438+(cNES+cEREX)*O438+(cNES+cHOEX)*P438)/(1+cDR)^((cycle + 0.5)/('Life tables'!$I$2/2))</f>
        <v>63383.676798920969</v>
      </c>
      <c r="X438" s="107">
        <f>((L438+G438+H438+I438+N438+O438+P438+S438)/('Life tables'!$I$2/2))/(1+oDR)^(((cycle + 0.5)/('Life tables'!$I$2/2)))</f>
        <v>20.908686485781423</v>
      </c>
      <c r="Y438" s="31">
        <f>((uNES*L438+ uOCEX*G438+uEREX*H438+uHOEX*I438+uNES*S438+ uOCEX*N438+uEREX*O438+uHOEX*P438)/('Life tables'!$I$2/2))/(1+oDR)^(((cycle + 0.5)/('Life tables'!$I$2/2)))</f>
        <v>13.779889739792992</v>
      </c>
      <c r="Z438" s="100">
        <f t="shared" si="115"/>
        <v>166639.18089925079</v>
      </c>
      <c r="AA438" s="107">
        <f>((L438+G438+H438+I438+N438+O438+P438+S438)/('Life tables'!$I$2/2))</f>
        <v>26.766531848255369</v>
      </c>
      <c r="AB438" s="31">
        <f>((uNES*L438+ uOCEX*G438+uEREX*H438+uHOEX*I438+uNES*S438+ uOCEX*N438+uEREX*O438+uHOEX*P438)/('Life tables'!$I$2/2))</f>
        <v>17.640508304356633</v>
      </c>
    </row>
    <row r="439" spans="1:28" x14ac:dyDescent="0.25">
      <c r="A439" s="4">
        <v>433</v>
      </c>
      <c r="C439" s="105">
        <f>IF(male=0,VLOOKUP((($A$5:$A$1570/'Life tables'!$I$2)*2)+age,lifetable,13,1),IF(male=1,VLOOKUP((($A$5:$A$1570/'Life tables'!$I$2)*2)+age,lifetable,10,1),"error"))</f>
        <v>2.3219220175896282E-4</v>
      </c>
      <c r="F439" s="96">
        <f t="shared" si="103"/>
        <v>121.81871033683954</v>
      </c>
      <c r="G439" s="96">
        <f t="shared" si="104"/>
        <v>12.236944405849572</v>
      </c>
      <c r="H439" s="96">
        <f t="shared" si="105"/>
        <v>0.69886211239252127</v>
      </c>
      <c r="I439" s="96">
        <f t="shared" si="106"/>
        <v>0.28002743902170174</v>
      </c>
      <c r="J439" s="96">
        <f t="shared" si="107"/>
        <v>3.1353968153166038E-2</v>
      </c>
      <c r="K439" s="96">
        <f t="shared" si="108"/>
        <v>0.29261304161624374</v>
      </c>
      <c r="L439" s="96">
        <f t="shared" si="116"/>
        <v>108.27890936980634</v>
      </c>
      <c r="M439" s="96">
        <f t="shared" si="109"/>
        <v>576.02358641835792</v>
      </c>
      <c r="N439" s="96">
        <f t="shared" si="110"/>
        <v>55.472319400623888</v>
      </c>
      <c r="O439" s="96">
        <f t="shared" si="111"/>
        <v>1.3241185141002823</v>
      </c>
      <c r="P439" s="96">
        <f t="shared" si="112"/>
        <v>1.3241185141002823</v>
      </c>
      <c r="Q439" s="96">
        <f t="shared" si="113"/>
        <v>0.14724332476023749</v>
      </c>
      <c r="R439" s="96">
        <f t="shared" si="114"/>
        <v>0.1037964855349774</v>
      </c>
      <c r="S439" s="96">
        <f t="shared" si="102"/>
        <v>517.65199017923828</v>
      </c>
      <c r="T439" s="96">
        <f t="shared" si="117"/>
        <v>46.530650844196714</v>
      </c>
      <c r="U439" s="96">
        <f t="shared" si="117"/>
        <v>256.20205922066839</v>
      </c>
      <c r="V439" s="32">
        <f t="shared" si="118"/>
        <v>999.99999999999795</v>
      </c>
      <c r="W439" s="100">
        <f>(cNES*L439+(cNES+cOSEX)*G439+(cNES+cEREX)*H439+(cNES+cHOEX)*I439+(cNES+cNES)*S439+(cNES+cOSEX)*N439+(cNES+cEREX)*O439+(cNES+cHOEX)*P439)/(1+cDR)^((cycle + 0.5)/('Life tables'!$I$2/2))</f>
        <v>63190.065385416703</v>
      </c>
      <c r="X439" s="107">
        <f>((L439+G439+H439+I439+N439+O439+P439+S439)/('Life tables'!$I$2/2))/(1+oDR)^(((cycle + 0.5)/('Life tables'!$I$2/2)))</f>
        <v>20.87953111378317</v>
      </c>
      <c r="Y439" s="31">
        <f>((uNES*L439+ uOCEX*G439+uEREX*H439+uHOEX*I439+uNES*S439+ uOCEX*N439+uEREX*O439+uHOEX*P439)/('Life tables'!$I$2/2))/(1+oDR)^(((cycle + 0.5)/('Life tables'!$I$2/2)))</f>
        <v>13.760674865247779</v>
      </c>
      <c r="Z439" s="100">
        <f t="shared" si="115"/>
        <v>166501.87697911874</v>
      </c>
      <c r="AA439" s="107">
        <f>((L439+G439+H439+I439+N439+O439+P439+S439)/('Life tables'!$I$2/2))</f>
        <v>26.744476810270733</v>
      </c>
      <c r="AB439" s="31">
        <f>((uNES*L439+ uOCEX*G439+uEREX*H439+uHOEX*I439+uNES*S439+ uOCEX*N439+uEREX*O439+uHOEX*P439)/('Life tables'!$I$2/2))</f>
        <v>17.625972912023528</v>
      </c>
    </row>
    <row r="440" spans="1:28" x14ac:dyDescent="0.25">
      <c r="A440" s="4">
        <v>434</v>
      </c>
      <c r="C440" s="105">
        <f>IF(male=0,VLOOKUP((($A$5:$A$1570/'Life tables'!$I$2)*2)+age,lifetable,13,1),IF(male=1,VLOOKUP((($A$5:$A$1570/'Life tables'!$I$2)*2)+age,lifetable,10,1),"error"))</f>
        <v>2.3219220175896282E-4</v>
      </c>
      <c r="F440" s="96">
        <f t="shared" si="103"/>
        <v>121.71830361878493</v>
      </c>
      <c r="G440" s="96">
        <f t="shared" si="104"/>
        <v>12.226858340881304</v>
      </c>
      <c r="H440" s="96">
        <f t="shared" si="105"/>
        <v>0.69828608880070997</v>
      </c>
      <c r="I440" s="96">
        <f t="shared" si="106"/>
        <v>0.27979663181614473</v>
      </c>
      <c r="J440" s="96">
        <f t="shared" si="107"/>
        <v>3.1328125250778202E-2</v>
      </c>
      <c r="K440" s="96">
        <f t="shared" si="108"/>
        <v>0.29237186097094364</v>
      </c>
      <c r="L440" s="96">
        <f t="shared" si="116"/>
        <v>108.18966257106504</v>
      </c>
      <c r="M440" s="96">
        <f t="shared" si="109"/>
        <v>575.54898631634785</v>
      </c>
      <c r="N440" s="96">
        <f t="shared" si="110"/>
        <v>55.426614382518693</v>
      </c>
      <c r="O440" s="96">
        <f t="shared" si="111"/>
        <v>1.3230275400556726</v>
      </c>
      <c r="P440" s="96">
        <f t="shared" si="112"/>
        <v>1.3230275400556726</v>
      </c>
      <c r="Q440" s="96">
        <f t="shared" si="113"/>
        <v>0.14712200733748054</v>
      </c>
      <c r="R440" s="96">
        <f t="shared" si="114"/>
        <v>0.10371096503931596</v>
      </c>
      <c r="S440" s="96">
        <f t="shared" si="102"/>
        <v>517.22548388134101</v>
      </c>
      <c r="T440" s="96">
        <f t="shared" si="117"/>
        <v>46.709100976784974</v>
      </c>
      <c r="U440" s="96">
        <f t="shared" si="117"/>
        <v>256.59814204667867</v>
      </c>
      <c r="V440" s="32">
        <f t="shared" si="118"/>
        <v>999.99999999999795</v>
      </c>
      <c r="W440" s="100">
        <f>(cNES*L440+(cNES+cOSEX)*G440+(cNES+cEREX)*H440+(cNES+cHOEX)*I440+(cNES+cNES)*S440+(cNES+cOSEX)*N440+(cNES+cEREX)*O440+(cNES+cHOEX)*P440)/(1+cDR)^((cycle + 0.5)/('Life tables'!$I$2/2))</f>
        <v>62997.045343746584</v>
      </c>
      <c r="X440" s="107">
        <f>((L440+G440+H440+I440+N440+O440+P440+S440)/('Life tables'!$I$2/2))/(1+oDR)^(((cycle + 0.5)/('Life tables'!$I$2/2)))</f>
        <v>20.850416398500322</v>
      </c>
      <c r="Y440" s="31">
        <f>((uNES*L440+ uOCEX*G440+uEREX*H440+uHOEX*I440+uNES*S440+ uOCEX*N440+uEREX*O440+uHOEX*P440)/('Life tables'!$I$2/2))/(1+oDR)^(((cycle + 0.5)/('Life tables'!$I$2/2)))</f>
        <v>13.74148678550938</v>
      </c>
      <c r="Z440" s="100">
        <f t="shared" si="115"/>
        <v>166364.68610608805</v>
      </c>
      <c r="AA440" s="107">
        <f>((L440+G440+H440+I440+N440+O440+P440+S440)/('Life tables'!$I$2/2))</f>
        <v>26.722439947779442</v>
      </c>
      <c r="AB440" s="31">
        <f>((uNES*L440+ uOCEX*G440+uEREX*H440+uHOEX*I440+uNES*S440+ uOCEX*N440+uEREX*O440+uHOEX*P440)/('Life tables'!$I$2/2))</f>
        <v>17.611449498216771</v>
      </c>
    </row>
    <row r="441" spans="1:28" x14ac:dyDescent="0.25">
      <c r="A441" s="4">
        <v>435</v>
      </c>
      <c r="C441" s="105">
        <f>IF(male=0,VLOOKUP((($A$5:$A$1570/'Life tables'!$I$2)*2)+age,lifetable,13,1),IF(male=1,VLOOKUP((($A$5:$A$1570/'Life tables'!$I$2)*2)+age,lifetable,10,1),"error"))</f>
        <v>2.3219220175896282E-4</v>
      </c>
      <c r="F441" s="96">
        <f t="shared" si="103"/>
        <v>121.61798067500432</v>
      </c>
      <c r="G441" s="96">
        <f t="shared" si="104"/>
        <v>12.216780691214188</v>
      </c>
      <c r="H441" s="96">
        <f t="shared" si="105"/>
        <v>0.69771054581377401</v>
      </c>
      <c r="I441" s="96">
        <f t="shared" si="106"/>
        <v>0.27956601718441598</v>
      </c>
      <c r="J441" s="96">
        <f t="shared" si="107"/>
        <v>3.1302303910397629E-2</v>
      </c>
      <c r="K441" s="96">
        <f t="shared" si="108"/>
        <v>0.29213088155454392</v>
      </c>
      <c r="L441" s="96">
        <f t="shared" si="116"/>
        <v>108.100490235327</v>
      </c>
      <c r="M441" s="96">
        <f t="shared" si="109"/>
        <v>575.07477630152994</v>
      </c>
      <c r="N441" s="96">
        <f t="shared" si="110"/>
        <v>55.380946930655277</v>
      </c>
      <c r="O441" s="96">
        <f t="shared" si="111"/>
        <v>1.3219374627133602</v>
      </c>
      <c r="P441" s="96">
        <f t="shared" si="112"/>
        <v>1.3219374627133602</v>
      </c>
      <c r="Q441" s="96">
        <f t="shared" si="113"/>
        <v>0.14700078962893048</v>
      </c>
      <c r="R441" s="96">
        <f t="shared" si="114"/>
        <v>0.10362551483535878</v>
      </c>
      <c r="S441" s="96">
        <f t="shared" si="102"/>
        <v>516.79932814098368</v>
      </c>
      <c r="T441" s="96">
        <f t="shared" si="117"/>
        <v>46.887404070324301</v>
      </c>
      <c r="U441" s="96">
        <f t="shared" si="117"/>
        <v>256.99389844306859</v>
      </c>
      <c r="V441" s="32">
        <f t="shared" si="118"/>
        <v>999.99999999999795</v>
      </c>
      <c r="W441" s="100">
        <f>(cNES*L441+(cNES+cOSEX)*G441+(cNES+cEREX)*H441+(cNES+cHOEX)*I441+(cNES+cNES)*S441+(cNES+cOSEX)*N441+(cNES+cEREX)*O441+(cNES+cHOEX)*P441)/(1+cDR)^((cycle + 0.5)/('Life tables'!$I$2/2))</f>
        <v>62804.614868765646</v>
      </c>
      <c r="X441" s="107">
        <f>((L441+G441+H441+I441+N441+O441+P441+S441)/('Life tables'!$I$2/2))/(1+oDR)^(((cycle + 0.5)/('Life tables'!$I$2/2)))</f>
        <v>20.821342283168089</v>
      </c>
      <c r="Y441" s="31">
        <f>((uNES*L441+ uOCEX*G441+uEREX*H441+uHOEX*I441+uNES*S441+ uOCEX*N441+uEREX*O441+uHOEX*P441)/('Life tables'!$I$2/2))/(1+oDR)^(((cycle + 0.5)/('Life tables'!$I$2/2)))</f>
        <v>13.722325463168286</v>
      </c>
      <c r="Z441" s="100">
        <f t="shared" si="115"/>
        <v>166227.60818995308</v>
      </c>
      <c r="AA441" s="107">
        <f>((L441+G441+H441+I441+N441+O441+P441+S441)/('Life tables'!$I$2/2))</f>
        <v>26.700421245715333</v>
      </c>
      <c r="AB441" s="31">
        <f>((uNES*L441+ uOCEX*G441+uEREX*H441+uHOEX*I441+uNES*S441+ uOCEX*N441+uEREX*O441+uHOEX*P441)/('Life tables'!$I$2/2))</f>
        <v>17.596938053008671</v>
      </c>
    </row>
    <row r="442" spans="1:28" x14ac:dyDescent="0.25">
      <c r="A442" s="4">
        <v>436</v>
      </c>
      <c r="C442" s="105">
        <f>IF(male=0,VLOOKUP((($A$5:$A$1570/'Life tables'!$I$2)*2)+age,lifetable,13,1),IF(male=1,VLOOKUP((($A$5:$A$1570/'Life tables'!$I$2)*2)+age,lifetable,10,1),"error"))</f>
        <v>2.3219220175896282E-4</v>
      </c>
      <c r="F442" s="96">
        <f t="shared" si="103"/>
        <v>121.51774140161113</v>
      </c>
      <c r="G442" s="96">
        <f t="shared" si="104"/>
        <v>12.206711446412601</v>
      </c>
      <c r="H442" s="96">
        <f t="shared" si="105"/>
        <v>0.69713548283572613</v>
      </c>
      <c r="I442" s="96">
        <f t="shared" si="106"/>
        <v>0.27933559488770904</v>
      </c>
      <c r="J442" s="96">
        <f t="shared" si="107"/>
        <v>3.1276504105285791E-2</v>
      </c>
      <c r="K442" s="96">
        <f t="shared" si="108"/>
        <v>0.29189010311750513</v>
      </c>
      <c r="L442" s="96">
        <f t="shared" si="116"/>
        <v>108.0113922702523</v>
      </c>
      <c r="M442" s="96">
        <f t="shared" si="109"/>
        <v>574.60095608499387</v>
      </c>
      <c r="N442" s="96">
        <f t="shared" si="110"/>
        <v>55.335317017210947</v>
      </c>
      <c r="O442" s="96">
        <f t="shared" si="111"/>
        <v>1.3208482814092204</v>
      </c>
      <c r="P442" s="96">
        <f t="shared" si="112"/>
        <v>1.3208482814092204</v>
      </c>
      <c r="Q442" s="96">
        <f t="shared" si="113"/>
        <v>0.14687967156073617</v>
      </c>
      <c r="R442" s="96">
        <f t="shared" si="114"/>
        <v>0.10354013487104574</v>
      </c>
      <c r="S442" s="96">
        <f t="shared" si="102"/>
        <v>516.37352269853272</v>
      </c>
      <c r="T442" s="96">
        <f t="shared" si="117"/>
        <v>47.065560245990326</v>
      </c>
      <c r="U442" s="96">
        <f t="shared" si="117"/>
        <v>257.38932868105712</v>
      </c>
      <c r="V442" s="32">
        <f t="shared" si="118"/>
        <v>999.99999999999795</v>
      </c>
      <c r="W442" s="100">
        <f>(cNES*L442+(cNES+cOSEX)*G442+(cNES+cEREX)*H442+(cNES+cHOEX)*I442+(cNES+cNES)*S442+(cNES+cOSEX)*N442+(cNES+cEREX)*O442+(cNES+cHOEX)*P442)/(1+cDR)^((cycle + 0.5)/('Life tables'!$I$2/2))</f>
        <v>62612.772160797802</v>
      </c>
      <c r="X442" s="107">
        <f>((L442+G442+H442+I442+N442+O442+P442+S442)/('Life tables'!$I$2/2))/(1+oDR)^(((cycle + 0.5)/('Life tables'!$I$2/2)))</f>
        <v>20.79230871110331</v>
      </c>
      <c r="Y442" s="31">
        <f>((uNES*L442+ uOCEX*G442+uEREX*H442+uHOEX*I442+uNES*S442+ uOCEX*N442+uEREX*O442+uHOEX*P442)/('Life tables'!$I$2/2))/(1+oDR)^(((cycle + 0.5)/('Life tables'!$I$2/2)))</f>
        <v>13.703190860868713</v>
      </c>
      <c r="Z442" s="100">
        <f t="shared" si="115"/>
        <v>166090.643140484</v>
      </c>
      <c r="AA442" s="107">
        <f>((L442+G442+H442+I442+N442+O442+P442+S442)/('Life tables'!$I$2/2))</f>
        <v>26.678420689027671</v>
      </c>
      <c r="AB442" s="31">
        <f>((uNES*L442+ uOCEX*G442+uEREX*H442+uHOEX*I442+uNES*S442+ uOCEX*N442+uEREX*O442+uHOEX*P442)/('Life tables'!$I$2/2))</f>
        <v>17.582438566481628</v>
      </c>
    </row>
    <row r="443" spans="1:28" x14ac:dyDescent="0.25">
      <c r="A443" s="4">
        <v>437</v>
      </c>
      <c r="C443" s="105">
        <f>IF(male=0,VLOOKUP((($A$5:$A$1570/'Life tables'!$I$2)*2)+age,lifetable,13,1),IF(male=1,VLOOKUP((($A$5:$A$1570/'Life tables'!$I$2)*2)+age,lifetable,10,1),"error"))</f>
        <v>2.3219220175896282E-4</v>
      </c>
      <c r="F443" s="96">
        <f t="shared" si="103"/>
        <v>121.41758569597094</v>
      </c>
      <c r="G443" s="96">
        <f t="shared" si="104"/>
        <v>12.196650596166702</v>
      </c>
      <c r="H443" s="96">
        <f t="shared" si="105"/>
        <v>0.69656089927776255</v>
      </c>
      <c r="I443" s="96">
        <f t="shared" si="106"/>
        <v>0.27910536469009584</v>
      </c>
      <c r="J443" s="96">
        <f t="shared" si="107"/>
        <v>3.1250725809026395E-2</v>
      </c>
      <c r="K443" s="96">
        <f t="shared" si="108"/>
        <v>0.29164952541329564</v>
      </c>
      <c r="L443" s="96">
        <f t="shared" si="116"/>
        <v>107.92236858461406</v>
      </c>
      <c r="M443" s="96">
        <f t="shared" si="109"/>
        <v>574.12752537697952</v>
      </c>
      <c r="N443" s="96">
        <f t="shared" si="110"/>
        <v>55.289724614281177</v>
      </c>
      <c r="O443" s="96">
        <f t="shared" si="111"/>
        <v>1.319759995477175</v>
      </c>
      <c r="P443" s="96">
        <f t="shared" si="112"/>
        <v>1.319759995477175</v>
      </c>
      <c r="Q443" s="96">
        <f t="shared" si="113"/>
        <v>0.14675865305882879</v>
      </c>
      <c r="R443" s="96">
        <f t="shared" si="114"/>
        <v>0.10345482509416357</v>
      </c>
      <c r="S443" s="96">
        <f t="shared" si="102"/>
        <v>515.94806729359095</v>
      </c>
      <c r="T443" s="96">
        <f t="shared" si="117"/>
        <v>47.243569624858182</v>
      </c>
      <c r="U443" s="96">
        <f t="shared" si="117"/>
        <v>257.78443303156456</v>
      </c>
      <c r="V443" s="32">
        <f t="shared" si="118"/>
        <v>999.99999999999795</v>
      </c>
      <c r="W443" s="100">
        <f>(cNES*L443+(cNES+cOSEX)*G443+(cNES+cEREX)*H443+(cNES+cHOEX)*I443+(cNES+cNES)*S443+(cNES+cOSEX)*N443+(cNES+cEREX)*O443+(cNES+cHOEX)*P443)/(1+cDR)^((cycle + 0.5)/('Life tables'!$I$2/2))</f>
        <v>62421.515425620782</v>
      </c>
      <c r="X443" s="107">
        <f>((L443+G443+H443+I443+N443+O443+P443+S443)/('Life tables'!$I$2/2))/(1+oDR)^(((cycle + 0.5)/('Life tables'!$I$2/2)))</f>
        <v>20.763315625704234</v>
      </c>
      <c r="Y443" s="31">
        <f>((uNES*L443+ uOCEX*G443+uEREX*H443+uHOEX*I443+uNES*S443+ uOCEX*N443+uEREX*O443+uHOEX*P443)/('Life tables'!$I$2/2))/(1+oDR)^(((cycle + 0.5)/('Life tables'!$I$2/2)))</f>
        <v>13.684082941308507</v>
      </c>
      <c r="Z443" s="100">
        <f t="shared" si="115"/>
        <v>165953.79086742998</v>
      </c>
      <c r="AA443" s="107">
        <f>((L443+G443+H443+I443+N443+O443+P443+S443)/('Life tables'!$I$2/2))</f>
        <v>26.656438262681025</v>
      </c>
      <c r="AB443" s="31">
        <f>((uNES*L443+ uOCEX*G443+uEREX*H443+uHOEX*I443+uNES*S443+ uOCEX*N443+uEREX*O443+uHOEX*P443)/('Life tables'!$I$2/2))</f>
        <v>17.567951028728093</v>
      </c>
    </row>
    <row r="444" spans="1:28" x14ac:dyDescent="0.25">
      <c r="A444" s="4">
        <v>438</v>
      </c>
      <c r="C444" s="105">
        <f>IF(male=0,VLOOKUP((($A$5:$A$1570/'Life tables'!$I$2)*2)+age,lifetable,13,1),IF(male=1,VLOOKUP((($A$5:$A$1570/'Life tables'!$I$2)*2)+age,lifetable,10,1),"error"))</f>
        <v>2.3219220175896282E-4</v>
      </c>
      <c r="F444" s="96">
        <f t="shared" si="103"/>
        <v>121.3175134566614</v>
      </c>
      <c r="G444" s="96">
        <f t="shared" si="104"/>
        <v>12.186598130288401</v>
      </c>
      <c r="H444" s="96">
        <f t="shared" si="105"/>
        <v>0.69598679455803325</v>
      </c>
      <c r="I444" s="96">
        <f t="shared" si="106"/>
        <v>0.27887532635843454</v>
      </c>
      <c r="J444" s="96">
        <f t="shared" si="107"/>
        <v>3.1224968995515141E-2</v>
      </c>
      <c r="K444" s="96">
        <f t="shared" si="108"/>
        <v>0.29140914819829528</v>
      </c>
      <c r="L444" s="96">
        <f t="shared" si="116"/>
        <v>107.83341908826273</v>
      </c>
      <c r="M444" s="96">
        <f t="shared" si="109"/>
        <v>573.65448388691379</v>
      </c>
      <c r="N444" s="96">
        <f t="shared" si="110"/>
        <v>55.244169693883158</v>
      </c>
      <c r="O444" s="96">
        <f t="shared" si="111"/>
        <v>1.3186726042492773</v>
      </c>
      <c r="P444" s="96">
        <f t="shared" si="112"/>
        <v>1.3186726042492773</v>
      </c>
      <c r="Q444" s="96">
        <f t="shared" si="113"/>
        <v>0.14663773404893221</v>
      </c>
      <c r="R444" s="96">
        <f t="shared" si="114"/>
        <v>0.10336958545235246</v>
      </c>
      <c r="S444" s="96">
        <f t="shared" si="102"/>
        <v>515.52296166503083</v>
      </c>
      <c r="T444" s="96">
        <f t="shared" si="117"/>
        <v>47.421432327902629</v>
      </c>
      <c r="U444" s="96">
        <f t="shared" si="117"/>
        <v>258.1792117652152</v>
      </c>
      <c r="V444" s="32">
        <f t="shared" si="118"/>
        <v>999.99999999999795</v>
      </c>
      <c r="W444" s="100">
        <f>(cNES*L444+(cNES+cOSEX)*G444+(cNES+cEREX)*H444+(cNES+cHOEX)*I444+(cNES+cNES)*S444+(cNES+cOSEX)*N444+(cNES+cEREX)*O444+(cNES+cHOEX)*P444)/(1+cDR)^((cycle + 0.5)/('Life tables'!$I$2/2))</f>
        <v>62230.842874451118</v>
      </c>
      <c r="X444" s="107">
        <f>((L444+G444+H444+I444+N444+O444+P444+S444)/('Life tables'!$I$2/2))/(1+oDR)^(((cycle + 0.5)/('Life tables'!$I$2/2)))</f>
        <v>20.734362970450348</v>
      </c>
      <c r="Y444" s="31">
        <f>((uNES*L444+ uOCEX*G444+uEREX*H444+uHOEX*I444+uNES*S444+ uOCEX*N444+uEREX*O444+uHOEX*P444)/('Life tables'!$I$2/2))/(1+oDR)^(((cycle + 0.5)/('Life tables'!$I$2/2)))</f>
        <v>13.665001667239014</v>
      </c>
      <c r="Z444" s="100">
        <f t="shared" si="115"/>
        <v>165817.05128052278</v>
      </c>
      <c r="AA444" s="107">
        <f>((L444+G444+H444+I444+N444+O444+P444+S444)/('Life tables'!$I$2/2))</f>
        <v>26.634473951655171</v>
      </c>
      <c r="AB444" s="31">
        <f>((uNES*L444+ uOCEX*G444+uEREX*H444+uHOEX*I444+uNES*S444+ uOCEX*N444+uEREX*O444+uHOEX*P444)/('Life tables'!$I$2/2))</f>
        <v>17.55347542985049</v>
      </c>
    </row>
    <row r="445" spans="1:28" x14ac:dyDescent="0.25">
      <c r="A445" s="4">
        <v>439</v>
      </c>
      <c r="C445" s="105">
        <f>IF(male=0,VLOOKUP((($A$5:$A$1570/'Life tables'!$I$2)*2)+age,lifetable,13,1),IF(male=1,VLOOKUP((($A$5:$A$1570/'Life tables'!$I$2)*2)+age,lifetable,10,1),"error"))</f>
        <v>2.3219220175896282E-4</v>
      </c>
      <c r="F445" s="96">
        <f t="shared" si="103"/>
        <v>121.21752458343354</v>
      </c>
      <c r="G445" s="96">
        <f t="shared" si="104"/>
        <v>12.176554038707479</v>
      </c>
      <c r="H445" s="96">
        <f t="shared" si="105"/>
        <v>0.69541316810141962</v>
      </c>
      <c r="I445" s="96">
        <f t="shared" si="106"/>
        <v>0.27864547966228059</v>
      </c>
      <c r="J445" s="96">
        <f t="shared" si="107"/>
        <v>3.119923363894973E-2</v>
      </c>
      <c r="K445" s="96">
        <f t="shared" si="108"/>
        <v>0.29116897123170216</v>
      </c>
      <c r="L445" s="96">
        <f t="shared" si="116"/>
        <v>107.74454369209171</v>
      </c>
      <c r="M445" s="96">
        <f t="shared" si="109"/>
        <v>573.18183132344654</v>
      </c>
      <c r="N445" s="96">
        <f t="shared" si="110"/>
        <v>55.198652227959222</v>
      </c>
      <c r="O445" s="96">
        <f t="shared" si="111"/>
        <v>1.3175861070557935</v>
      </c>
      <c r="P445" s="96">
        <f t="shared" si="112"/>
        <v>1.3175861070557935</v>
      </c>
      <c r="Q445" s="96">
        <f t="shared" si="113"/>
        <v>0.14651691445657122</v>
      </c>
      <c r="R445" s="96">
        <f t="shared" si="114"/>
        <v>0.10328441589311263</v>
      </c>
      <c r="S445" s="96">
        <f t="shared" si="102"/>
        <v>515.09820555102601</v>
      </c>
      <c r="T445" s="96">
        <f t="shared" si="117"/>
        <v>47.599148475998149</v>
      </c>
      <c r="U445" s="96">
        <f t="shared" si="117"/>
        <v>258.57366515234003</v>
      </c>
      <c r="V445" s="32">
        <f t="shared" si="118"/>
        <v>999.99999999999795</v>
      </c>
      <c r="W445" s="100">
        <f>(cNES*L445+(cNES+cOSEX)*G445+(cNES+cEREX)*H445+(cNES+cHOEX)*I445+(cNES+cNES)*S445+(cNES+cOSEX)*N445+(cNES+cEREX)*O445+(cNES+cHOEX)*P445)/(1+cDR)^((cycle + 0.5)/('Life tables'!$I$2/2))</f>
        <v>62040.752723928876</v>
      </c>
      <c r="X445" s="107">
        <f>((L445+G445+H445+I445+N445+O445+P445+S445)/('Life tables'!$I$2/2))/(1+oDR)^(((cycle + 0.5)/('Life tables'!$I$2/2)))</f>
        <v>20.705450688902175</v>
      </c>
      <c r="Y445" s="31">
        <f>((uNES*L445+ uOCEX*G445+uEREX*H445+uHOEX*I445+uNES*S445+ uOCEX*N445+uEREX*O445+uHOEX*P445)/('Life tables'!$I$2/2))/(1+oDR)^(((cycle + 0.5)/('Life tables'!$I$2/2)))</f>
        <v>13.64594700146492</v>
      </c>
      <c r="Z445" s="100">
        <f t="shared" si="115"/>
        <v>165680.42428947953</v>
      </c>
      <c r="AA445" s="107">
        <f>((L445+G445+H445+I445+N445+O445+P445+S445)/('Life tables'!$I$2/2))</f>
        <v>26.612527740944973</v>
      </c>
      <c r="AB445" s="31">
        <f>((uNES*L445+ uOCEX*G445+uEREX*H445+uHOEX*I445+uNES*S445+ uOCEX*N445+uEREX*O445+uHOEX*P445)/('Life tables'!$I$2/2))</f>
        <v>17.539011759961106</v>
      </c>
    </row>
    <row r="446" spans="1:28" x14ac:dyDescent="0.25">
      <c r="A446" s="4">
        <v>440</v>
      </c>
      <c r="C446" s="105">
        <f>IF(male=0,VLOOKUP((($A$5:$A$1570/'Life tables'!$I$2)*2)+age,lifetable,13,1),IF(male=1,VLOOKUP((($A$5:$A$1570/'Life tables'!$I$2)*2)+age,lifetable,10,1),"error"))</f>
        <v>2.3219220175896282E-4</v>
      </c>
      <c r="F446" s="96">
        <f t="shared" si="103"/>
        <v>121.11761897717427</v>
      </c>
      <c r="G446" s="96">
        <f t="shared" si="104"/>
        <v>12.166518311467822</v>
      </c>
      <c r="H446" s="96">
        <f t="shared" si="105"/>
        <v>0.69484001933931938</v>
      </c>
      <c r="I446" s="96">
        <f t="shared" si="106"/>
        <v>0.27841582437380036</v>
      </c>
      <c r="J446" s="96">
        <f t="shared" si="107"/>
        <v>3.1173519713820215E-2</v>
      </c>
      <c r="K446" s="96">
        <f t="shared" si="108"/>
        <v>0.29092899427544305</v>
      </c>
      <c r="L446" s="96">
        <f t="shared" si="116"/>
        <v>107.65574230800406</v>
      </c>
      <c r="M446" s="96">
        <f t="shared" si="109"/>
        <v>572.70956739448548</v>
      </c>
      <c r="N446" s="96">
        <f t="shared" si="110"/>
        <v>55.15317218838026</v>
      </c>
      <c r="O446" s="96">
        <f t="shared" si="111"/>
        <v>1.316500503225285</v>
      </c>
      <c r="P446" s="96">
        <f t="shared" si="112"/>
        <v>1.316500503225285</v>
      </c>
      <c r="Q446" s="96">
        <f t="shared" si="113"/>
        <v>0.14639619420708125</v>
      </c>
      <c r="R446" s="96">
        <f t="shared" si="114"/>
        <v>0.10319931636381055</v>
      </c>
      <c r="S446" s="96">
        <f t="shared" si="102"/>
        <v>514.6737986890837</v>
      </c>
      <c r="T446" s="96">
        <f t="shared" si="117"/>
        <v>47.776718189919052</v>
      </c>
      <c r="U446" s="96">
        <f t="shared" si="117"/>
        <v>258.96779346297927</v>
      </c>
      <c r="V446" s="32">
        <f t="shared" si="118"/>
        <v>999.99999999999795</v>
      </c>
      <c r="W446" s="100">
        <f>(cNES*L446+(cNES+cOSEX)*G446+(cNES+cEREX)*H446+(cNES+cHOEX)*I446+(cNES+cNES)*S446+(cNES+cOSEX)*N446+(cNES+cEREX)*O446+(cNES+cHOEX)*P446)/(1+cDR)^((cycle + 0.5)/('Life tables'!$I$2/2))</f>
        <v>61851.243196102623</v>
      </c>
      <c r="X446" s="107">
        <f>((L446+G446+H446+I446+N446+O446+P446+S446)/('Life tables'!$I$2/2))/(1+oDR)^(((cycle + 0.5)/('Life tables'!$I$2/2)))</f>
        <v>20.676578724701091</v>
      </c>
      <c r="Y446" s="31">
        <f>((uNES*L446+ uOCEX*G446+uEREX*H446+uHOEX*I446+uNES*S446+ uOCEX*N446+uEREX*O446+uHOEX*P446)/('Life tables'!$I$2/2))/(1+oDR)^(((cycle + 0.5)/('Life tables'!$I$2/2)))</f>
        <v>13.626918906844184</v>
      </c>
      <c r="Z446" s="100">
        <f t="shared" si="115"/>
        <v>165543.90980400579</v>
      </c>
      <c r="AA446" s="107">
        <f>((L446+G446+H446+I446+N446+O446+P446+S446)/('Life tables'!$I$2/2))</f>
        <v>26.590599615560301</v>
      </c>
      <c r="AB446" s="31">
        <f>((uNES*L446+ uOCEX*G446+uEREX*H446+uHOEX*I446+uNES*S446+ uOCEX*N446+uEREX*O446+uHOEX*P446)/('Life tables'!$I$2/2))</f>
        <v>17.524560009182107</v>
      </c>
    </row>
    <row r="447" spans="1:28" x14ac:dyDescent="0.25">
      <c r="A447" s="4">
        <v>441</v>
      </c>
      <c r="C447" s="105">
        <f>IF(male=0,VLOOKUP((($A$5:$A$1570/'Life tables'!$I$2)*2)+age,lifetable,13,1),IF(male=1,VLOOKUP((($A$5:$A$1570/'Life tables'!$I$2)*2)+age,lifetable,10,1),"error"))</f>
        <v>2.3219220175896282E-4</v>
      </c>
      <c r="F447" s="96">
        <f t="shared" si="103"/>
        <v>121.01779653987029</v>
      </c>
      <c r="G447" s="96">
        <f t="shared" si="104"/>
        <v>12.156490938723786</v>
      </c>
      <c r="H447" s="96">
        <f t="shared" si="105"/>
        <v>0.69426734770943976</v>
      </c>
      <c r="I447" s="96">
        <f t="shared" si="106"/>
        <v>0.27818636026768856</v>
      </c>
      <c r="J447" s="96">
        <f t="shared" si="107"/>
        <v>3.1147827194899707E-2</v>
      </c>
      <c r="K447" s="96">
        <f t="shared" si="108"/>
        <v>0.29068921709408646</v>
      </c>
      <c r="L447" s="96">
        <f t="shared" si="116"/>
        <v>107.56701484888039</v>
      </c>
      <c r="M447" s="96">
        <f t="shared" si="109"/>
        <v>572.23769180722923</v>
      </c>
      <c r="N447" s="96">
        <f t="shared" si="110"/>
        <v>55.107729546948867</v>
      </c>
      <c r="O447" s="96">
        <f t="shared" si="111"/>
        <v>1.3154157920846823</v>
      </c>
      <c r="P447" s="96">
        <f t="shared" si="112"/>
        <v>1.3154157920846823</v>
      </c>
      <c r="Q447" s="96">
        <f t="shared" si="113"/>
        <v>0.14627557322561618</v>
      </c>
      <c r="R447" s="96">
        <f t="shared" si="114"/>
        <v>0.10311428681168491</v>
      </c>
      <c r="S447" s="96">
        <f t="shared" si="102"/>
        <v>514.24974081607365</v>
      </c>
      <c r="T447" s="96">
        <f t="shared" si="117"/>
        <v>47.954141590339567</v>
      </c>
      <c r="U447" s="96">
        <f t="shared" si="117"/>
        <v>259.36159696688503</v>
      </c>
      <c r="V447" s="32">
        <f t="shared" si="118"/>
        <v>999.99999999999773</v>
      </c>
      <c r="W447" s="100">
        <f>(cNES*L447+(cNES+cOSEX)*G447+(cNES+cEREX)*H447+(cNES+cHOEX)*I447+(cNES+cNES)*S447+(cNES+cOSEX)*N447+(cNES+cEREX)*O447+(cNES+cHOEX)*P447)/(1+cDR)^((cycle + 0.5)/('Life tables'!$I$2/2))</f>
        <v>61662.312518414335</v>
      </c>
      <c r="X447" s="107">
        <f>((L447+G447+H447+I447+N447+O447+P447+S447)/('Life tables'!$I$2/2))/(1+oDR)^(((cycle + 0.5)/('Life tables'!$I$2/2)))</f>
        <v>20.647747021569138</v>
      </c>
      <c r="Y447" s="31">
        <f>((uNES*L447+ uOCEX*G447+uEREX*H447+uHOEX*I447+uNES*S447+ uOCEX*N447+uEREX*O447+uHOEX*P447)/('Life tables'!$I$2/2))/(1+oDR)^(((cycle + 0.5)/('Life tables'!$I$2/2)))</f>
        <v>13.607917346287865</v>
      </c>
      <c r="Z447" s="100">
        <f t="shared" si="115"/>
        <v>165407.50773379864</v>
      </c>
      <c r="AA447" s="107">
        <f>((L447+G447+H447+I447+N447+O447+P447+S447)/('Life tables'!$I$2/2))</f>
        <v>26.568689560525907</v>
      </c>
      <c r="AB447" s="31">
        <f>((uNES*L447+ uOCEX*G447+uEREX*H447+uHOEX*I447+uNES*S447+ uOCEX*N447+uEREX*O447+uHOEX*P447)/('Life tables'!$I$2/2))</f>
        <v>17.51012016764539</v>
      </c>
    </row>
    <row r="448" spans="1:28" x14ac:dyDescent="0.25">
      <c r="A448" s="4">
        <v>442</v>
      </c>
      <c r="C448" s="105">
        <f>IF(male=0,VLOOKUP((($A$5:$A$1570/'Life tables'!$I$2)*2)+age,lifetable,13,1),IF(male=1,VLOOKUP((($A$5:$A$1570/'Life tables'!$I$2)*2)+age,lifetable,10,1),"error"))</f>
        <v>2.3219220175896282E-4</v>
      </c>
      <c r="F448" s="96">
        <f t="shared" si="103"/>
        <v>120.91805717457302</v>
      </c>
      <c r="G448" s="96">
        <f t="shared" si="104"/>
        <v>12.146471910736684</v>
      </c>
      <c r="H448" s="96">
        <f t="shared" si="105"/>
        <v>0.69369515265559623</v>
      </c>
      <c r="I448" s="96">
        <f t="shared" si="106"/>
        <v>0.27795708712108719</v>
      </c>
      <c r="J448" s="96">
        <f t="shared" si="107"/>
        <v>3.1122156057235381E-2</v>
      </c>
      <c r="K448" s="96">
        <f t="shared" si="108"/>
        <v>0.29044963945475821</v>
      </c>
      <c r="L448" s="96">
        <f t="shared" si="116"/>
        <v>107.47836122854766</v>
      </c>
      <c r="M448" s="96">
        <f t="shared" si="109"/>
        <v>571.76620426820023</v>
      </c>
      <c r="N448" s="96">
        <f t="shared" si="110"/>
        <v>55.06232427540251</v>
      </c>
      <c r="O448" s="96">
        <f t="shared" si="111"/>
        <v>1.3143319729593617</v>
      </c>
      <c r="P448" s="96">
        <f t="shared" si="112"/>
        <v>1.3143319729593617</v>
      </c>
      <c r="Q448" s="96">
        <f t="shared" si="113"/>
        <v>0.14615505143715724</v>
      </c>
      <c r="R448" s="96">
        <f t="shared" si="114"/>
        <v>0.10302932718385259</v>
      </c>
      <c r="S448" s="96">
        <f t="shared" si="102"/>
        <v>513.826031668258</v>
      </c>
      <c r="T448" s="96">
        <f t="shared" si="117"/>
        <v>48.131418797833959</v>
      </c>
      <c r="U448" s="96">
        <f t="shared" si="117"/>
        <v>259.75507593352364</v>
      </c>
      <c r="V448" s="32">
        <f t="shared" si="118"/>
        <v>999.99999999999773</v>
      </c>
      <c r="W448" s="100">
        <f>(cNES*L448+(cNES+cOSEX)*G448+(cNES+cEREX)*H448+(cNES+cHOEX)*I448+(cNES+cNES)*S448+(cNES+cOSEX)*N448+(cNES+cEREX)*O448+(cNES+cHOEX)*P448)/(1+cDR)^((cycle + 0.5)/('Life tables'!$I$2/2))</f>
        <v>61473.958923684171</v>
      </c>
      <c r="X448" s="107">
        <f>((L448+G448+H448+I448+N448+O448+P448+S448)/('Life tables'!$I$2/2))/(1+oDR)^(((cycle + 0.5)/('Life tables'!$I$2/2)))</f>
        <v>20.618955523308848</v>
      </c>
      <c r="Y448" s="31">
        <f>((uNES*L448+ uOCEX*G448+uEREX*H448+uHOEX*I448+uNES*S448+ uOCEX*N448+uEREX*O448+uHOEX*P448)/('Life tables'!$I$2/2))/(1+oDR)^(((cycle + 0.5)/('Life tables'!$I$2/2)))</f>
        <v>13.588942282760053</v>
      </c>
      <c r="Z448" s="100">
        <f t="shared" si="115"/>
        <v>165271.21798854915</v>
      </c>
      <c r="AA448" s="107">
        <f>((L448+G448+H448+I448+N448+O448+P448+S448)/('Life tables'!$I$2/2))</f>
        <v>26.546797560881355</v>
      </c>
      <c r="AB448" s="31">
        <f>((uNES*L448+ uOCEX*G448+uEREX*H448+uHOEX*I448+uNES*S448+ uOCEX*N448+uEREX*O448+uHOEX*P448)/('Life tables'!$I$2/2))</f>
        <v>17.49569222549259</v>
      </c>
    </row>
    <row r="449" spans="1:28" x14ac:dyDescent="0.25">
      <c r="A449" s="4">
        <v>443</v>
      </c>
      <c r="C449" s="105">
        <f>IF(male=0,VLOOKUP((($A$5:$A$1570/'Life tables'!$I$2)*2)+age,lifetable,13,1),IF(male=1,VLOOKUP((($A$5:$A$1570/'Life tables'!$I$2)*2)+age,lifetable,10,1),"error"))</f>
        <v>2.3219220175896282E-4</v>
      </c>
      <c r="F449" s="96">
        <f t="shared" si="103"/>
        <v>120.81840078536484</v>
      </c>
      <c r="G449" s="96">
        <f t="shared" si="104"/>
        <v>12.136461217871391</v>
      </c>
      <c r="H449" s="96">
        <f t="shared" si="105"/>
        <v>0.69312343362751871</v>
      </c>
      <c r="I449" s="96">
        <f t="shared" si="106"/>
        <v>0.27772800471350834</v>
      </c>
      <c r="J449" s="96">
        <f t="shared" si="107"/>
        <v>3.1096506276139749E-2</v>
      </c>
      <c r="K449" s="96">
        <f t="shared" si="108"/>
        <v>0.29021026112706078</v>
      </c>
      <c r="L449" s="96">
        <f t="shared" si="116"/>
        <v>107.38978136174923</v>
      </c>
      <c r="M449" s="96">
        <f t="shared" si="109"/>
        <v>571.29510448327551</v>
      </c>
      <c r="N449" s="96">
        <f t="shared" si="110"/>
        <v>55.016956345416517</v>
      </c>
      <c r="O449" s="96">
        <f t="shared" si="111"/>
        <v>1.3132490451732166</v>
      </c>
      <c r="P449" s="96">
        <f t="shared" si="112"/>
        <v>1.3132490451732166</v>
      </c>
      <c r="Q449" s="96">
        <f t="shared" si="113"/>
        <v>0.14603462876652074</v>
      </c>
      <c r="R449" s="96">
        <f t="shared" si="114"/>
        <v>0.10294443742731411</v>
      </c>
      <c r="S449" s="96">
        <f t="shared" si="102"/>
        <v>513.40267098131869</v>
      </c>
      <c r="T449" s="96">
        <f t="shared" si="117"/>
        <v>48.308549932876616</v>
      </c>
      <c r="U449" s="96">
        <f t="shared" si="117"/>
        <v>260.14823063207803</v>
      </c>
      <c r="V449" s="32">
        <f t="shared" si="118"/>
        <v>999.99999999999795</v>
      </c>
      <c r="W449" s="100">
        <f>(cNES*L449+(cNES+cOSEX)*G449+(cNES+cEREX)*H449+(cNES+cHOEX)*I449+(cNES+cNES)*S449+(cNES+cOSEX)*N449+(cNES+cEREX)*O449+(cNES+cHOEX)*P449)/(1+cDR)^((cycle + 0.5)/('Life tables'!$I$2/2))</f>
        <v>61286.18065009531</v>
      </c>
      <c r="X449" s="107">
        <f>((L449+G449+H449+I449+N449+O449+P449+S449)/('Life tables'!$I$2/2))/(1+oDR)^(((cycle + 0.5)/('Life tables'!$I$2/2)))</f>
        <v>20.590204173803034</v>
      </c>
      <c r="Y449" s="31">
        <f>((uNES*L449+ uOCEX*G449+uEREX*H449+uHOEX*I449+uNES*S449+ uOCEX*N449+uEREX*O449+uHOEX*P449)/('Life tables'!$I$2/2))/(1+oDR)^(((cycle + 0.5)/('Life tables'!$I$2/2)))</f>
        <v>13.569993679277696</v>
      </c>
      <c r="Z449" s="100">
        <f t="shared" si="115"/>
        <v>165135.04047794515</v>
      </c>
      <c r="AA449" s="107">
        <f>((L449+G449+H449+I449+N449+O449+P449+S449)/('Life tables'!$I$2/2))</f>
        <v>26.524923601680893</v>
      </c>
      <c r="AB449" s="31">
        <f>((uNES*L449+ uOCEX*G449+uEREX*H449+uHOEX*I449+uNES*S449+ uOCEX*N449+uEREX*O449+uHOEX*P449)/('Life tables'!$I$2/2))</f>
        <v>17.481276172874956</v>
      </c>
    </row>
    <row r="450" spans="1:28" x14ac:dyDescent="0.25">
      <c r="A450" s="4">
        <v>444</v>
      </c>
      <c r="C450" s="105">
        <f>IF(male=0,VLOOKUP((($A$5:$A$1570/'Life tables'!$I$2)*2)+age,lifetable,13,1),IF(male=1,VLOOKUP((($A$5:$A$1570/'Life tables'!$I$2)*2)+age,lifetable,10,1),"error"))</f>
        <v>2.5345550293476293E-4</v>
      </c>
      <c r="F450" s="96">
        <f t="shared" si="103"/>
        <v>120.71882727732643</v>
      </c>
      <c r="G450" s="96">
        <f t="shared" si="104"/>
        <v>12.126458850593062</v>
      </c>
      <c r="H450" s="96">
        <f t="shared" si="105"/>
        <v>0.69255219008066415</v>
      </c>
      <c r="I450" s="96">
        <f t="shared" si="106"/>
        <v>0.27749911282675871</v>
      </c>
      <c r="J450" s="96">
        <f t="shared" si="107"/>
        <v>3.3916233648915245E-2</v>
      </c>
      <c r="K450" s="96">
        <f t="shared" si="108"/>
        <v>0.28997108188299431</v>
      </c>
      <c r="L450" s="96">
        <f t="shared" si="116"/>
        <v>107.29842980829403</v>
      </c>
      <c r="M450" s="96">
        <f t="shared" si="109"/>
        <v>570.82439215771672</v>
      </c>
      <c r="N450" s="96">
        <f t="shared" si="110"/>
        <v>54.971625728606945</v>
      </c>
      <c r="O450" s="96">
        <f t="shared" si="111"/>
        <v>1.3121670080487247</v>
      </c>
      <c r="P450" s="96">
        <f t="shared" si="112"/>
        <v>1.3121670080487247</v>
      </c>
      <c r="Q450" s="96">
        <f t="shared" si="113"/>
        <v>0.15927659634586883</v>
      </c>
      <c r="R450" s="96">
        <f t="shared" si="114"/>
        <v>0.10285961748895917</v>
      </c>
      <c r="S450" s="96">
        <f t="shared" si="102"/>
        <v>512.96629619917746</v>
      </c>
      <c r="T450" s="96">
        <f t="shared" si="117"/>
        <v>48.501742762871402</v>
      </c>
      <c r="U450" s="96">
        <f t="shared" si="117"/>
        <v>260.54106133144995</v>
      </c>
      <c r="V450" s="32">
        <f t="shared" si="118"/>
        <v>999.99999999999773</v>
      </c>
      <c r="W450" s="100">
        <f>(cNES*L450+(cNES+cOSEX)*G450+(cNES+cEREX)*H450+(cNES+cHOEX)*I450+(cNES+cNES)*S450+(cNES+cOSEX)*N450+(cNES+cEREX)*O450+(cNES+cHOEX)*P450)/(1+cDR)^((cycle + 0.5)/('Life tables'!$I$2/2))</f>
        <v>61097.739498545241</v>
      </c>
      <c r="X450" s="107">
        <f>((L450+G450+H450+I450+N450+O450+P450+S450)/('Life tables'!$I$2/2))/(1+oDR)^(((cycle + 0.5)/('Life tables'!$I$2/2)))</f>
        <v>20.561010621432953</v>
      </c>
      <c r="Y450" s="31">
        <f>((uNES*L450+ uOCEX*G450+uEREX*H450+uHOEX*I450+uNES*S450+ uOCEX*N450+uEREX*O450+uHOEX*P450)/('Life tables'!$I$2/2))/(1+oDR)^(((cycle + 0.5)/('Life tables'!$I$2/2)))</f>
        <v>13.550748360870791</v>
      </c>
      <c r="Z450" s="100">
        <f t="shared" si="115"/>
        <v>164995.63607424826</v>
      </c>
      <c r="AA450" s="107">
        <f>((L450+G450+H450+I450+N450+O450+P450+S450)/('Life tables'!$I$2/2))</f>
        <v>26.502446005330597</v>
      </c>
      <c r="AB450" s="31">
        <f>((uNES*L450+ uOCEX*G450+uEREX*H450+uHOEX*I450+uNES*S450+ uOCEX*N450+uEREX*O450+uHOEX*P450)/('Life tables'!$I$2/2))</f>
        <v>17.466455485969281</v>
      </c>
    </row>
    <row r="451" spans="1:28" x14ac:dyDescent="0.25">
      <c r="A451" s="4">
        <v>445</v>
      </c>
      <c r="C451" s="105">
        <f>IF(male=0,VLOOKUP((($A$5:$A$1570/'Life tables'!$I$2)*2)+age,lifetable,13,1),IF(male=1,VLOOKUP((($A$5:$A$1570/'Life tables'!$I$2)*2)+age,lifetable,10,1),"error"))</f>
        <v>2.5345550293476293E-4</v>
      </c>
      <c r="F451" s="96">
        <f t="shared" si="103"/>
        <v>120.61648666907081</v>
      </c>
      <c r="G451" s="96">
        <f t="shared" si="104"/>
        <v>12.116178522306694</v>
      </c>
      <c r="H451" s="96">
        <f t="shared" si="105"/>
        <v>0.69196507194855383</v>
      </c>
      <c r="I451" s="96">
        <f t="shared" si="106"/>
        <v>0.27726386014382931</v>
      </c>
      <c r="J451" s="96">
        <f t="shared" si="107"/>
        <v>3.3887480818394482E-2</v>
      </c>
      <c r="K451" s="96">
        <f t="shared" si="108"/>
        <v>0.28972525596200294</v>
      </c>
      <c r="L451" s="96">
        <f t="shared" si="116"/>
        <v>107.20746647789133</v>
      </c>
      <c r="M451" s="96">
        <f t="shared" si="109"/>
        <v>570.34070923660556</v>
      </c>
      <c r="N451" s="96">
        <f t="shared" si="110"/>
        <v>54.925046015343227</v>
      </c>
      <c r="O451" s="96">
        <f t="shared" si="111"/>
        <v>1.3110551551213478</v>
      </c>
      <c r="P451" s="96">
        <f t="shared" si="112"/>
        <v>1.3110551551213478</v>
      </c>
      <c r="Q451" s="96">
        <f t="shared" si="113"/>
        <v>0.15914163475270005</v>
      </c>
      <c r="R451" s="96">
        <f t="shared" si="114"/>
        <v>0.10277246031604409</v>
      </c>
      <c r="S451" s="96">
        <f t="shared" ref="S451:S514" si="119">M451-SUM(N451:R451)</f>
        <v>512.53163881595094</v>
      </c>
      <c r="T451" s="96">
        <f t="shared" si="117"/>
        <v>48.694771878442495</v>
      </c>
      <c r="U451" s="96">
        <f t="shared" si="117"/>
        <v>260.93355904772801</v>
      </c>
      <c r="V451" s="32">
        <f t="shared" si="118"/>
        <v>999.99999999999773</v>
      </c>
      <c r="W451" s="100">
        <f>(cNES*L451+(cNES+cOSEX)*G451+(cNES+cEREX)*H451+(cNES+cHOEX)*I451+(cNES+cNES)*S451+(cNES+cOSEX)*N451+(cNES+cEREX)*O451+(cNES+cHOEX)*P451)/(1+cDR)^((cycle + 0.5)/('Life tables'!$I$2/2))</f>
        <v>60909.682385926892</v>
      </c>
      <c r="X451" s="107">
        <f>((L451+G451+H451+I451+N451+O451+P451+S451)/('Life tables'!$I$2/2))/(1+oDR)^(((cycle + 0.5)/('Life tables'!$I$2/2)))</f>
        <v>20.531858463522223</v>
      </c>
      <c r="Y451" s="31">
        <f>((uNES*L451+ uOCEX*G451+uEREX*H451+uHOEX*I451+uNES*S451+ uOCEX*N451+uEREX*O451+uHOEX*P451)/('Life tables'!$I$2/2))/(1+oDR)^(((cycle + 0.5)/('Life tables'!$I$2/2)))</f>
        <v>13.531535612388426</v>
      </c>
      <c r="Z451" s="100">
        <f t="shared" si="115"/>
        <v>164855.8205590102</v>
      </c>
      <c r="AA451" s="107">
        <f>((L451+G451+H451+I451+N451+O451+P451+S451)/('Life tables'!$I$2/2))</f>
        <v>26.479987460376286</v>
      </c>
      <c r="AB451" s="31">
        <f>((uNES*L451+ uOCEX*G451+uEREX*H451+uHOEX*I451+uNES*S451+ uOCEX*N451+uEREX*O451+uHOEX*P451)/('Life tables'!$I$2/2))</f>
        <v>17.451654168193212</v>
      </c>
    </row>
    <row r="452" spans="1:28" x14ac:dyDescent="0.25">
      <c r="A452" s="4">
        <v>446</v>
      </c>
      <c r="C452" s="105">
        <f>IF(male=0,VLOOKUP((($A$5:$A$1570/'Life tables'!$I$2)*2)+age,lifetable,13,1),IF(male=1,VLOOKUP((($A$5:$A$1570/'Life tables'!$I$2)*2)+age,lifetable,10,1),"error"))</f>
        <v>2.5345550293476293E-4</v>
      </c>
      <c r="F452" s="96">
        <f t="shared" si="103"/>
        <v>120.51423420045874</v>
      </c>
      <c r="G452" s="96">
        <f t="shared" si="104"/>
        <v>12.105907047831984</v>
      </c>
      <c r="H452" s="96">
        <f t="shared" si="105"/>
        <v>0.69137845946501997</v>
      </c>
      <c r="I452" s="96">
        <f t="shared" si="106"/>
        <v>0.27702881006950236</v>
      </c>
      <c r="J452" s="96">
        <f t="shared" si="107"/>
        <v>3.3858752750910374E-2</v>
      </c>
      <c r="K452" s="96">
        <f t="shared" si="108"/>
        <v>0.28947964175569085</v>
      </c>
      <c r="L452" s="96">
        <f t="shared" si="116"/>
        <v>107.11658148858564</v>
      </c>
      <c r="M452" s="96">
        <f t="shared" si="109"/>
        <v>569.85743487336856</v>
      </c>
      <c r="N452" s="96">
        <f t="shared" si="110"/>
        <v>54.878505647087984</v>
      </c>
      <c r="O452" s="96">
        <f t="shared" si="111"/>
        <v>1.3099442413552449</v>
      </c>
      <c r="P452" s="96">
        <f t="shared" si="112"/>
        <v>1.3099442413552449</v>
      </c>
      <c r="Q452" s="96">
        <f t="shared" si="113"/>
        <v>0.15900678715905286</v>
      </c>
      <c r="R452" s="96">
        <f t="shared" si="114"/>
        <v>0.10268537676315515</v>
      </c>
      <c r="S452" s="96">
        <f t="shared" si="119"/>
        <v>512.09734857964793</v>
      </c>
      <c r="T452" s="96">
        <f t="shared" si="117"/>
        <v>48.887637418352455</v>
      </c>
      <c r="U452" s="96">
        <f t="shared" si="117"/>
        <v>261.32572406624683</v>
      </c>
      <c r="V452" s="32">
        <f t="shared" si="118"/>
        <v>999.99999999999784</v>
      </c>
      <c r="W452" s="100">
        <f>(cNES*L452+(cNES+cOSEX)*G452+(cNES+cEREX)*H452+(cNES+cHOEX)*I452+(cNES+cNES)*S452+(cNES+cOSEX)*N452+(cNES+cEREX)*O452+(cNES+cHOEX)*P452)/(1+cDR)^((cycle + 0.5)/('Life tables'!$I$2/2))</f>
        <v>60722.204066295577</v>
      </c>
      <c r="X452" s="107">
        <f>((L452+G452+H452+I452+N452+O452+P452+S452)/('Life tables'!$I$2/2))/(1+oDR)^(((cycle + 0.5)/('Life tables'!$I$2/2)))</f>
        <v>20.502747641282312</v>
      </c>
      <c r="Y452" s="31">
        <f>((uNES*L452+ uOCEX*G452+uEREX*H452+uHOEX*I452+uNES*S452+ uOCEX*N452+uEREX*O452+uHOEX*P452)/('Life tables'!$I$2/2))/(1+oDR)^(((cycle + 0.5)/('Life tables'!$I$2/2)))</f>
        <v>13.512350106156237</v>
      </c>
      <c r="Z452" s="100">
        <f t="shared" si="115"/>
        <v>164716.12340940064</v>
      </c>
      <c r="AA452" s="107">
        <f>((L452+G452+H452+I452+N452+O452+P452+S452)/('Life tables'!$I$2/2))</f>
        <v>26.45754795055122</v>
      </c>
      <c r="AB452" s="31">
        <f>((uNES*L452+ uOCEX*G452+uEREX*H452+uHOEX*I452+uNES*S452+ uOCEX*N452+uEREX*O452+uHOEX*P452)/('Life tables'!$I$2/2))</f>
        <v>17.436865395466821</v>
      </c>
    </row>
    <row r="453" spans="1:28" x14ac:dyDescent="0.25">
      <c r="A453" s="4">
        <v>447</v>
      </c>
      <c r="C453" s="105">
        <f>IF(male=0,VLOOKUP((($A$5:$A$1570/'Life tables'!$I$2)*2)+age,lifetable,13,1),IF(male=1,VLOOKUP((($A$5:$A$1570/'Life tables'!$I$2)*2)+age,lifetable,10,1),"error"))</f>
        <v>2.5345550293476293E-4</v>
      </c>
      <c r="F453" s="96">
        <f t="shared" si="103"/>
        <v>120.41206974940781</v>
      </c>
      <c r="G453" s="96">
        <f t="shared" si="104"/>
        <v>12.095644414905502</v>
      </c>
      <c r="H453" s="96">
        <f t="shared" si="105"/>
        <v>0.69079235192968769</v>
      </c>
      <c r="I453" s="96">
        <f t="shared" si="106"/>
        <v>0.27679396232314429</v>
      </c>
      <c r="J453" s="96">
        <f t="shared" si="107"/>
        <v>3.3830049412163582E-2</v>
      </c>
      <c r="K453" s="96">
        <f t="shared" si="108"/>
        <v>0.28923423897081146</v>
      </c>
      <c r="L453" s="96">
        <f t="shared" si="116"/>
        <v>107.02577473186651</v>
      </c>
      <c r="M453" s="96">
        <f t="shared" si="109"/>
        <v>569.3745687659906</v>
      </c>
      <c r="N453" s="96">
        <f t="shared" si="110"/>
        <v>54.832004594756505</v>
      </c>
      <c r="O453" s="96">
        <f t="shared" si="111"/>
        <v>1.3088342660561669</v>
      </c>
      <c r="P453" s="96">
        <f t="shared" si="112"/>
        <v>1.3088342660561669</v>
      </c>
      <c r="Q453" s="96">
        <f t="shared" si="113"/>
        <v>0.15887205348065619</v>
      </c>
      <c r="R453" s="96">
        <f t="shared" si="114"/>
        <v>0.10259836677587071</v>
      </c>
      <c r="S453" s="96">
        <f t="shared" si="119"/>
        <v>511.66342521886526</v>
      </c>
      <c r="T453" s="96">
        <f t="shared" si="117"/>
        <v>49.080339521245271</v>
      </c>
      <c r="U453" s="96">
        <f t="shared" si="117"/>
        <v>261.71755667199352</v>
      </c>
      <c r="V453" s="32">
        <f t="shared" si="118"/>
        <v>999.99999999999773</v>
      </c>
      <c r="W453" s="100">
        <f>(cNES*L453+(cNES+cOSEX)*G453+(cNES+cEREX)*H453+(cNES+cHOEX)*I453+(cNES+cNES)*S453+(cNES+cOSEX)*N453+(cNES+cEREX)*O453+(cNES+cHOEX)*P453)/(1+cDR)^((cycle + 0.5)/('Life tables'!$I$2/2))</f>
        <v>60535.302759749204</v>
      </c>
      <c r="X453" s="107">
        <f>((L453+G453+H453+I453+N453+O453+P453+S453)/('Life tables'!$I$2/2))/(1+oDR)^(((cycle + 0.5)/('Life tables'!$I$2/2)))</f>
        <v>20.473678096011376</v>
      </c>
      <c r="Y453" s="31">
        <f>((uNES*L453+ uOCEX*G453+uEREX*H453+uHOEX*I453+uNES*S453+ uOCEX*N453+uEREX*O453+uHOEX*P453)/('Life tables'!$I$2/2))/(1+oDR)^(((cycle + 0.5)/('Life tables'!$I$2/2)))</f>
        <v>13.493191803488529</v>
      </c>
      <c r="Z453" s="100">
        <f t="shared" si="115"/>
        <v>164576.54452898144</v>
      </c>
      <c r="AA453" s="107">
        <f>((L453+G453+H453+I453+N453+O453+P453+S453)/('Life tables'!$I$2/2))</f>
        <v>26.435127459606541</v>
      </c>
      <c r="AB453" s="31">
        <f>((uNES*L453+ uOCEX*G453+uEREX*H453+uHOEX*I453+uNES*S453+ uOCEX*N453+uEREX*O453+uHOEX*P453)/('Life tables'!$I$2/2))</f>
        <v>17.422089157083487</v>
      </c>
    </row>
    <row r="454" spans="1:28" x14ac:dyDescent="0.25">
      <c r="A454" s="4">
        <v>448</v>
      </c>
      <c r="C454" s="105">
        <f>IF(male=0,VLOOKUP((($A$5:$A$1570/'Life tables'!$I$2)*2)+age,lifetable,13,1),IF(male=1,VLOOKUP((($A$5:$A$1570/'Life tables'!$I$2)*2)+age,lifetable,10,1),"error"))</f>
        <v>2.5345550293476293E-4</v>
      </c>
      <c r="F454" s="96">
        <f t="shared" si="103"/>
        <v>120.30999319552615</v>
      </c>
      <c r="G454" s="96">
        <f t="shared" si="104"/>
        <v>12.085390611433633</v>
      </c>
      <c r="H454" s="96">
        <f t="shared" si="105"/>
        <v>0.69020674865188059</v>
      </c>
      <c r="I454" s="96">
        <f t="shared" si="106"/>
        <v>0.27655931662800765</v>
      </c>
      <c r="J454" s="96">
        <f t="shared" si="107"/>
        <v>3.3801370768329737E-2</v>
      </c>
      <c r="K454" s="96">
        <f t="shared" si="108"/>
        <v>0.28898904731817926</v>
      </c>
      <c r="L454" s="96">
        <f t="shared" si="116"/>
        <v>106.93504610072611</v>
      </c>
      <c r="M454" s="96">
        <f t="shared" si="109"/>
        <v>568.89211061123262</v>
      </c>
      <c r="N454" s="96">
        <f t="shared" si="110"/>
        <v>54.785542829146209</v>
      </c>
      <c r="O454" s="96">
        <f t="shared" si="111"/>
        <v>1.3077252285270513</v>
      </c>
      <c r="P454" s="96">
        <f t="shared" si="112"/>
        <v>1.3077252285270513</v>
      </c>
      <c r="Q454" s="96">
        <f t="shared" si="113"/>
        <v>0.15873743363289758</v>
      </c>
      <c r="R454" s="96">
        <f t="shared" si="114"/>
        <v>0.10251143029954872</v>
      </c>
      <c r="S454" s="96">
        <f t="shared" si="119"/>
        <v>511.22986846109984</v>
      </c>
      <c r="T454" s="96">
        <f t="shared" si="117"/>
        <v>49.272878325646502</v>
      </c>
      <c r="U454" s="96">
        <f t="shared" si="117"/>
        <v>262.10905714961126</v>
      </c>
      <c r="V454" s="32">
        <f t="shared" si="118"/>
        <v>999.9999999999975</v>
      </c>
      <c r="W454" s="100">
        <f>(cNES*L454+(cNES+cOSEX)*G454+(cNES+cEREX)*H454+(cNES+cHOEX)*I454+(cNES+cNES)*S454+(cNES+cOSEX)*N454+(cNES+cEREX)*O454+(cNES+cHOEX)*P454)/(1+cDR)^((cycle + 0.5)/('Life tables'!$I$2/2))</f>
        <v>60348.976691806522</v>
      </c>
      <c r="X454" s="107">
        <f>((L454+G454+H454+I454+N454+O454+P454+S454)/('Life tables'!$I$2/2))/(1+oDR)^(((cycle + 0.5)/('Life tables'!$I$2/2)))</f>
        <v>20.444649769094038</v>
      </c>
      <c r="Y454" s="31">
        <f>((uNES*L454+ uOCEX*G454+uEREX*H454+uHOEX*I454+uNES*S454+ uOCEX*N454+uEREX*O454+uHOEX*P454)/('Life tables'!$I$2/2))/(1+oDR)^(((cycle + 0.5)/('Life tables'!$I$2/2)))</f>
        <v>13.474060665756513</v>
      </c>
      <c r="Z454" s="100">
        <f t="shared" si="115"/>
        <v>164437.08382126671</v>
      </c>
      <c r="AA454" s="107">
        <f>((L454+G454+H454+I454+N454+O454+P454+S454)/('Life tables'!$I$2/2))</f>
        <v>26.41272597131114</v>
      </c>
      <c r="AB454" s="31">
        <f>((uNES*L454+ uOCEX*G454+uEREX*H454+uHOEX*I454+uNES*S454+ uOCEX*N454+uEREX*O454+uHOEX*P454)/('Life tables'!$I$2/2))</f>
        <v>17.407325442348199</v>
      </c>
    </row>
    <row r="455" spans="1:28" x14ac:dyDescent="0.25">
      <c r="A455" s="4">
        <v>449</v>
      </c>
      <c r="C455" s="105">
        <f>IF(male=0,VLOOKUP((($A$5:$A$1570/'Life tables'!$I$2)*2)+age,lifetable,13,1),IF(male=1,VLOOKUP((($A$5:$A$1570/'Life tables'!$I$2)*2)+age,lifetable,10,1),"error"))</f>
        <v>2.5345550293476293E-4</v>
      </c>
      <c r="F455" s="96">
        <f t="shared" ref="F455:F518" si="120">E454*(1-pCAUC)+(L454+G454+H454+I454 )*(1-pCAUC)+(S454+N454+O454+P454)*(pUAUC)</f>
        <v>120.2080044200578</v>
      </c>
      <c r="G455" s="96">
        <f t="shared" ref="G455:G518" si="121">F455*(rrOSEX)</f>
        <v>12.075145625487091</v>
      </c>
      <c r="H455" s="96">
        <f t="shared" ref="H455:H518" si="122">F455*rrEREX</f>
        <v>0.68962164895030731</v>
      </c>
      <c r="I455" s="96">
        <f t="shared" ref="I455:I518" si="123">F455*rrHOEX</f>
        <v>0.27632487271110528</v>
      </c>
      <c r="J455" s="96">
        <f t="shared" ref="J455:J518" si="124">F455*mr + G455*mr + H455*mr+I455*mr</f>
        <v>3.3772716786044071E-2</v>
      </c>
      <c r="K455" s="96">
        <f t="shared" ref="K455:K518" si="125">F455*amr + I455*amrHOEX</f>
        <v>0.28874406651253792</v>
      </c>
      <c r="L455" s="96">
        <f t="shared" si="116"/>
        <v>106.84439548961072</v>
      </c>
      <c r="M455" s="96">
        <f t="shared" ref="M455:M518" si="126">E454*pCAUC+(L454+G454+H454+I454)*pCAUC+(S454+N454+O454+P454)*(1-pUAUC)</f>
        <v>568.41006010468197</v>
      </c>
      <c r="N455" s="96">
        <f t="shared" ref="N455:N518" si="127">M455*rrOSEXc</f>
        <v>54.739120320941502</v>
      </c>
      <c r="O455" s="96">
        <f t="shared" ref="O455:O518" si="128">M455*rrEREXc</f>
        <v>1.3066171280681378</v>
      </c>
      <c r="P455" s="96">
        <f t="shared" ref="P455:P518" si="129">M455*rrHOEXc</f>
        <v>1.3066171280681378</v>
      </c>
      <c r="Q455" s="96">
        <f t="shared" ref="Q455:Q518" si="130">M455*mr + N455*mr + O455*mr+P455*mr</f>
        <v>0.1586029275308371</v>
      </c>
      <c r="R455" s="96">
        <f t="shared" ref="R455:R518" si="131">M455*amrc + P455*amrHOEX</f>
        <v>0.10242456727933556</v>
      </c>
      <c r="S455" s="96">
        <f t="shared" si="119"/>
        <v>510.79667803279403</v>
      </c>
      <c r="T455" s="96">
        <f t="shared" si="117"/>
        <v>49.465253969963385</v>
      </c>
      <c r="U455" s="96">
        <f t="shared" si="117"/>
        <v>262.50022578340315</v>
      </c>
      <c r="V455" s="32">
        <f t="shared" si="118"/>
        <v>999.99999999999761</v>
      </c>
      <c r="W455" s="100">
        <f>(cNES*L455+(cNES+cOSEX)*G455+(cNES+cEREX)*H455+(cNES+cHOEX)*I455+(cNES+cNES)*S455+(cNES+cOSEX)*N455+(cNES+cEREX)*O455+(cNES+cHOEX)*P455)/(1+cDR)^((cycle + 0.5)/('Life tables'!$I$2/2))</f>
        <v>60163.224093392542</v>
      </c>
      <c r="X455" s="107">
        <f>((L455+G455+H455+I455+N455+O455+P455+S455)/('Life tables'!$I$2/2))/(1+oDR)^(((cycle + 0.5)/('Life tables'!$I$2/2)))</f>
        <v>20.415662602001149</v>
      </c>
      <c r="Y455" s="31">
        <f>((uNES*L455+ uOCEX*G455+uEREX*H455+uHOEX*I455+uNES*S455+ uOCEX*N455+uEREX*O455+uHOEX*P455)/('Life tables'!$I$2/2))/(1+oDR)^(((cycle + 0.5)/('Life tables'!$I$2/2)))</f>
        <v>13.454956654388186</v>
      </c>
      <c r="Z455" s="100">
        <f t="shared" ref="Z455:Z518" si="132">(cNES*L455+(cNES+cOSEX)*G455+(cNES+cEREX)*H455+(cNES+cHOEX)*I455+(cNES+cNES)*S455+(cNES+cOSEX)*N455+(cNES+cEREX)*O455+(cNES+cHOEX)*P455)</f>
        <v>164297.7411897273</v>
      </c>
      <c r="AA455" s="107">
        <f>((L455+G455+H455+I455+N455+O455+P455+S455)/('Life tables'!$I$2/2))</f>
        <v>26.390343469451491</v>
      </c>
      <c r="AB455" s="31">
        <f>((uNES*L455+ uOCEX*G455+uEREX*H455+uHOEX*I455+uNES*S455+ uOCEX*N455+uEREX*O455+uHOEX*P455)/('Life tables'!$I$2/2))</f>
        <v>17.392574240577478</v>
      </c>
    </row>
    <row r="456" spans="1:28" x14ac:dyDescent="0.25">
      <c r="A456" s="4">
        <v>450</v>
      </c>
      <c r="C456" s="105">
        <f>IF(male=0,VLOOKUP((($A$5:$A$1570/'Life tables'!$I$2)*2)+age,lifetable,13,1),IF(male=1,VLOOKUP((($A$5:$A$1570/'Life tables'!$I$2)*2)+age,lifetable,10,1),"error"))</f>
        <v>2.5345550293476293E-4</v>
      </c>
      <c r="F456" s="96">
        <f t="shared" si="120"/>
        <v>120.10610330583005</v>
      </c>
      <c r="G456" s="96">
        <f t="shared" si="121"/>
        <v>12.06490944529563</v>
      </c>
      <c r="H456" s="96">
        <f t="shared" si="122"/>
        <v>0.68903705215275912</v>
      </c>
      <c r="I456" s="96">
        <f t="shared" si="123"/>
        <v>0.27609063030308967</v>
      </c>
      <c r="J456" s="96">
        <f t="shared" si="124"/>
        <v>3.3744087432386632E-2</v>
      </c>
      <c r="K456" s="96">
        <f t="shared" si="125"/>
        <v>0.28849929627243426</v>
      </c>
      <c r="L456" s="96">
        <f t="shared" ref="L456:L519" si="133">F456-SUM(G456:K456)</f>
        <v>106.75382279437375</v>
      </c>
      <c r="M456" s="96">
        <f t="shared" si="126"/>
        <v>567.92841694080107</v>
      </c>
      <c r="N456" s="96">
        <f t="shared" si="127"/>
        <v>54.692737040718455</v>
      </c>
      <c r="O456" s="96">
        <f t="shared" si="128"/>
        <v>1.3055099639770804</v>
      </c>
      <c r="P456" s="96">
        <f t="shared" si="129"/>
        <v>1.3055099639770804</v>
      </c>
      <c r="Q456" s="96">
        <f t="shared" si="130"/>
        <v>0.15846853508922079</v>
      </c>
      <c r="R456" s="96">
        <f t="shared" si="131"/>
        <v>0.10233777766017493</v>
      </c>
      <c r="S456" s="96">
        <f t="shared" si="119"/>
        <v>510.36385365937906</v>
      </c>
      <c r="T456" s="96">
        <f t="shared" ref="T456:U519" si="134">J456+Q456+T455</f>
        <v>49.657466592484994</v>
      </c>
      <c r="U456" s="96">
        <f t="shared" si="134"/>
        <v>262.89106285733578</v>
      </c>
      <c r="V456" s="32">
        <f t="shared" ref="V456:V519" si="135">SUM(G456:I456,L456,N456,O456,P456,S456,T456,U456)</f>
        <v>999.99999999999773</v>
      </c>
      <c r="W456" s="100">
        <f>(cNES*L456+(cNES+cOSEX)*G456+(cNES+cEREX)*H456+(cNES+cHOEX)*I456+(cNES+cNES)*S456+(cNES+cOSEX)*N456+(cNES+cEREX)*O456+(cNES+cHOEX)*P456)/(1+cDR)^((cycle + 0.5)/('Life tables'!$I$2/2))</f>
        <v>59978.043200823748</v>
      </c>
      <c r="X456" s="107">
        <f>((L456+G456+H456+I456+N456+O456+P456+S456)/('Life tables'!$I$2/2))/(1+oDR)^(((cycle + 0.5)/('Life tables'!$I$2/2)))</f>
        <v>20.386716536289534</v>
      </c>
      <c r="Y456" s="31">
        <f>((uNES*L456+ uOCEX*G456+uEREX*H456+uHOEX*I456+uNES*S456+ uOCEX*N456+uEREX*O456+uHOEX*P456)/('Life tables'!$I$2/2))/(1+oDR)^(((cycle + 0.5)/('Life tables'!$I$2/2)))</f>
        <v>13.435879730868148</v>
      </c>
      <c r="Z456" s="100">
        <f t="shared" si="132"/>
        <v>164158.51653779479</v>
      </c>
      <c r="AA456" s="107">
        <f>((L456+G456+H456+I456+N456+O456+P456+S456)/('Life tables'!$I$2/2))</f>
        <v>26.367979937831493</v>
      </c>
      <c r="AB456" s="31">
        <f>((uNES*L456+ uOCEX*G456+uEREX*H456+uHOEX*I456+uNES*S456+ uOCEX*N456+uEREX*O456+uHOEX*P456)/('Life tables'!$I$2/2))</f>
        <v>17.377835541099252</v>
      </c>
    </row>
    <row r="457" spans="1:28" x14ac:dyDescent="0.25">
      <c r="A457" s="4">
        <v>451</v>
      </c>
      <c r="C457" s="105">
        <f>IF(male=0,VLOOKUP((($A$5:$A$1570/'Life tables'!$I$2)*2)+age,lifetable,13,1),IF(male=1,VLOOKUP((($A$5:$A$1570/'Life tables'!$I$2)*2)+age,lifetable,10,1),"error"))</f>
        <v>2.5345550293476293E-4</v>
      </c>
      <c r="F457" s="96">
        <f t="shared" si="120"/>
        <v>120.00428973720234</v>
      </c>
      <c r="G457" s="96">
        <f t="shared" si="121"/>
        <v>12.054682059242918</v>
      </c>
      <c r="H457" s="96">
        <f t="shared" si="122"/>
        <v>0.68845295759581771</v>
      </c>
      <c r="I457" s="96">
        <f t="shared" si="123"/>
        <v>0.27585658913813527</v>
      </c>
      <c r="J457" s="96">
        <f t="shared" si="124"/>
        <v>3.3715482674867951E-2</v>
      </c>
      <c r="K457" s="96">
        <f t="shared" si="125"/>
        <v>0.28825473632009541</v>
      </c>
      <c r="L457" s="96">
        <f t="shared" si="133"/>
        <v>106.66332791223051</v>
      </c>
      <c r="M457" s="96">
        <f t="shared" si="126"/>
        <v>567.44718081297469</v>
      </c>
      <c r="N457" s="96">
        <f t="shared" si="127"/>
        <v>54.646392958949356</v>
      </c>
      <c r="O457" s="96">
        <f t="shared" si="128"/>
        <v>1.3044037355490556</v>
      </c>
      <c r="P457" s="96">
        <f t="shared" si="129"/>
        <v>1.3044037355490556</v>
      </c>
      <c r="Q457" s="96">
        <f t="shared" si="130"/>
        <v>0.15833425622249417</v>
      </c>
      <c r="R457" s="96">
        <f t="shared" si="131"/>
        <v>0.10225106138681636</v>
      </c>
      <c r="S457" s="96">
        <f t="shared" si="119"/>
        <v>509.93139506531793</v>
      </c>
      <c r="T457" s="96">
        <f t="shared" si="134"/>
        <v>49.849516331382354</v>
      </c>
      <c r="U457" s="96">
        <f t="shared" si="134"/>
        <v>263.28156865504269</v>
      </c>
      <c r="V457" s="32">
        <f t="shared" si="135"/>
        <v>999.99999999999773</v>
      </c>
      <c r="W457" s="100">
        <f>(cNES*L457+(cNES+cOSEX)*G457+(cNES+cEREX)*H457+(cNES+cHOEX)*I457+(cNES+cNES)*S457+(cNES+cOSEX)*N457+(cNES+cEREX)*O457+(cNES+cHOEX)*P457)/(1+cDR)^((cycle + 0.5)/('Life tables'!$I$2/2))</f>
        <v>59793.432255793537</v>
      </c>
      <c r="X457" s="107">
        <f>((L457+G457+H457+I457+N457+O457+P457+S457)/('Life tables'!$I$2/2))/(1+oDR)^(((cycle + 0.5)/('Life tables'!$I$2/2)))</f>
        <v>20.357811513601813</v>
      </c>
      <c r="Y457" s="31">
        <f>((uNES*L457+ uOCEX*G457+uEREX*H457+uHOEX*I457+uNES*S457+ uOCEX*N457+uEREX*O457+uHOEX*P457)/('Life tables'!$I$2/2))/(1+oDR)^(((cycle + 0.5)/('Life tables'!$I$2/2)))</f>
        <v>13.416829856737479</v>
      </c>
      <c r="Z457" s="100">
        <f t="shared" si="132"/>
        <v>164019.40976886571</v>
      </c>
      <c r="AA457" s="107">
        <f>((L457+G457+H457+I457+N457+O457+P457+S457)/('Life tables'!$I$2/2))</f>
        <v>26.345635360272357</v>
      </c>
      <c r="AB457" s="31">
        <f>((uNES*L457+ uOCEX*G457+uEREX*H457+uHOEX*I457+uNES*S457+ uOCEX*N457+uEREX*O457+uHOEX*P457)/('Life tables'!$I$2/2))</f>
        <v>17.363109333252794</v>
      </c>
    </row>
    <row r="458" spans="1:28" x14ac:dyDescent="0.25">
      <c r="A458" s="4">
        <v>452</v>
      </c>
      <c r="C458" s="105">
        <f>IF(male=0,VLOOKUP((($A$5:$A$1570/'Life tables'!$I$2)*2)+age,lifetable,13,1),IF(male=1,VLOOKUP((($A$5:$A$1570/'Life tables'!$I$2)*2)+age,lifetable,10,1),"error"))</f>
        <v>2.5345550293476293E-4</v>
      </c>
      <c r="F458" s="96">
        <f t="shared" si="120"/>
        <v>119.90256360001707</v>
      </c>
      <c r="G458" s="96">
        <f t="shared" si="121"/>
        <v>12.044463455861584</v>
      </c>
      <c r="H458" s="96">
        <f t="shared" si="122"/>
        <v>0.68786936462457171</v>
      </c>
      <c r="I458" s="96">
        <f t="shared" si="123"/>
        <v>0.27562274895382538</v>
      </c>
      <c r="J458" s="96">
        <f t="shared" si="124"/>
        <v>3.368690248141519E-2</v>
      </c>
      <c r="K458" s="96">
        <f t="shared" si="125"/>
        <v>0.2880103863813106</v>
      </c>
      <c r="L458" s="96">
        <f t="shared" si="133"/>
        <v>106.57291074171437</v>
      </c>
      <c r="M458" s="96">
        <f t="shared" si="126"/>
        <v>566.96635141355569</v>
      </c>
      <c r="N458" s="96">
        <f t="shared" si="127"/>
        <v>54.600088046007109</v>
      </c>
      <c r="O458" s="96">
        <f t="shared" si="128"/>
        <v>1.3032984420768676</v>
      </c>
      <c r="P458" s="96">
        <f t="shared" si="129"/>
        <v>1.3032984420768676</v>
      </c>
      <c r="Q458" s="96">
        <f t="shared" si="130"/>
        <v>0.15820009084481471</v>
      </c>
      <c r="R458" s="96">
        <f t="shared" si="131"/>
        <v>0.10216441840382341</v>
      </c>
      <c r="S458" s="96">
        <f t="shared" si="119"/>
        <v>509.49930197414619</v>
      </c>
      <c r="T458" s="96">
        <f t="shared" si="134"/>
        <v>50.041403324708583</v>
      </c>
      <c r="U458" s="96">
        <f t="shared" si="134"/>
        <v>263.67174345982784</v>
      </c>
      <c r="V458" s="32">
        <f t="shared" si="135"/>
        <v>999.99999999999773</v>
      </c>
      <c r="W458" s="100">
        <f>(cNES*L458+(cNES+cOSEX)*G458+(cNES+cEREX)*H458+(cNES+cHOEX)*I458+(cNES+cNES)*S458+(cNES+cOSEX)*N458+(cNES+cEREX)*O458+(cNES+cHOEX)*P458)/(1+cDR)^((cycle + 0.5)/('Life tables'!$I$2/2))</f>
        <v>59609.389505357394</v>
      </c>
      <c r="X458" s="107">
        <f>((L458+G458+H458+I458+N458+O458+P458+S458)/('Life tables'!$I$2/2))/(1+oDR)^(((cycle + 0.5)/('Life tables'!$I$2/2)))</f>
        <v>20.328947475666126</v>
      </c>
      <c r="Y458" s="31">
        <f>((uNES*L458+ uOCEX*G458+uEREX*H458+uHOEX*I458+uNES*S458+ uOCEX*N458+uEREX*O458+uHOEX*P458)/('Life tables'!$I$2/2))/(1+oDR)^(((cycle + 0.5)/('Life tables'!$I$2/2)))</f>
        <v>13.397806993593576</v>
      </c>
      <c r="Z458" s="100">
        <f t="shared" si="132"/>
        <v>163880.42078630542</v>
      </c>
      <c r="AA458" s="107">
        <f>((L458+G458+H458+I458+N458+O458+P458+S458)/('Life tables'!$I$2/2))</f>
        <v>26.32330972061245</v>
      </c>
      <c r="AB458" s="31">
        <f>((uNES*L458+ uOCEX*G458+uEREX*H458+uHOEX*I458+uNES*S458+ uOCEX*N458+uEREX*O458+uHOEX*P458)/('Life tables'!$I$2/2))</f>
        <v>17.348395606388618</v>
      </c>
    </row>
    <row r="459" spans="1:28" x14ac:dyDescent="0.25">
      <c r="A459" s="4">
        <v>453</v>
      </c>
      <c r="C459" s="105">
        <f>IF(male=0,VLOOKUP((($A$5:$A$1570/'Life tables'!$I$2)*2)+age,lifetable,13,1),IF(male=1,VLOOKUP((($A$5:$A$1570/'Life tables'!$I$2)*2)+age,lifetable,10,1),"error"))</f>
        <v>2.5345550293476293E-4</v>
      </c>
      <c r="F459" s="96">
        <f t="shared" si="120"/>
        <v>119.80092478155191</v>
      </c>
      <c r="G459" s="96">
        <f t="shared" si="121"/>
        <v>12.03425362382843</v>
      </c>
      <c r="H459" s="96">
        <f t="shared" si="122"/>
        <v>0.68728627259234421</v>
      </c>
      <c r="I459" s="96">
        <f t="shared" si="123"/>
        <v>0.27538910949104262</v>
      </c>
      <c r="J459" s="96">
        <f t="shared" si="124"/>
        <v>3.3658346820358731E-2</v>
      </c>
      <c r="K459" s="96">
        <f t="shared" si="125"/>
        <v>0.2877662461853166</v>
      </c>
      <c r="L459" s="96">
        <f t="shared" si="133"/>
        <v>106.48257118263442</v>
      </c>
      <c r="M459" s="96">
        <f t="shared" si="126"/>
        <v>566.48592843390952</v>
      </c>
      <c r="N459" s="96">
        <f t="shared" si="127"/>
        <v>54.553822272169548</v>
      </c>
      <c r="O459" s="96">
        <f t="shared" si="128"/>
        <v>1.3021940828510519</v>
      </c>
      <c r="P459" s="96">
        <f t="shared" si="129"/>
        <v>1.3021940828510519</v>
      </c>
      <c r="Q459" s="96">
        <f t="shared" si="130"/>
        <v>0.15806603887006443</v>
      </c>
      <c r="R459" s="96">
        <f t="shared" si="131"/>
        <v>0.10207784865558171</v>
      </c>
      <c r="S459" s="96">
        <f t="shared" si="119"/>
        <v>509.06757410851219</v>
      </c>
      <c r="T459" s="96">
        <f t="shared" si="134"/>
        <v>50.233127710399003</v>
      </c>
      <c r="U459" s="96">
        <f t="shared" si="134"/>
        <v>264.06158755466873</v>
      </c>
      <c r="V459" s="32">
        <f t="shared" si="135"/>
        <v>999.99999999999773</v>
      </c>
      <c r="W459" s="100">
        <f>(cNES*L459+(cNES+cOSEX)*G459+(cNES+cEREX)*H459+(cNES+cHOEX)*I459+(cNES+cNES)*S459+(cNES+cOSEX)*N459+(cNES+cEREX)*O459+(cNES+cHOEX)*P459)/(1+cDR)^((cycle + 0.5)/('Life tables'!$I$2/2))</f>
        <v>59425.913201918331</v>
      </c>
      <c r="X459" s="107">
        <f>((L459+G459+H459+I459+N459+O459+P459+S459)/('Life tables'!$I$2/2))/(1+oDR)^(((cycle + 0.5)/('Life tables'!$I$2/2)))</f>
        <v>20.300124364295975</v>
      </c>
      <c r="Y459" s="31">
        <f>((uNES*L459+ uOCEX*G459+uEREX*H459+uHOEX*I459+uNES*S459+ uOCEX*N459+uEREX*O459+uHOEX*P459)/('Life tables'!$I$2/2))/(1+oDR)^(((cycle + 0.5)/('Life tables'!$I$2/2)))</f>
        <v>13.378811103090035</v>
      </c>
      <c r="Z459" s="100">
        <f t="shared" si="132"/>
        <v>163741.54949345216</v>
      </c>
      <c r="AA459" s="107">
        <f>((L459+G459+H459+I459+N459+O459+P459+S459)/('Life tables'!$I$2/2))</f>
        <v>26.30100300270718</v>
      </c>
      <c r="AB459" s="31">
        <f>((uNES*L459+ uOCEX*G459+uEREX*H459+uHOEX*I459+uNES*S459+ uOCEX*N459+uEREX*O459+uHOEX*P459)/('Life tables'!$I$2/2))</f>
        <v>17.333694349868409</v>
      </c>
    </row>
    <row r="460" spans="1:28" x14ac:dyDescent="0.25">
      <c r="A460" s="4">
        <v>454</v>
      </c>
      <c r="C460" s="105">
        <f>IF(male=0,VLOOKUP((($A$5:$A$1570/'Life tables'!$I$2)*2)+age,lifetable,13,1),IF(male=1,VLOOKUP((($A$5:$A$1570/'Life tables'!$I$2)*2)+age,lifetable,10,1),"error"))</f>
        <v>2.5345550293476293E-4</v>
      </c>
      <c r="F460" s="96">
        <f t="shared" si="120"/>
        <v>119.69937317047378</v>
      </c>
      <c r="G460" s="96">
        <f t="shared" si="121"/>
        <v>12.024052551959819</v>
      </c>
      <c r="H460" s="96">
        <f t="shared" si="122"/>
        <v>0.6867036808604281</v>
      </c>
      <c r="I460" s="96">
        <f t="shared" si="123"/>
        <v>0.27515567049386302</v>
      </c>
      <c r="J460" s="96">
        <f t="shared" si="124"/>
        <v>3.3629815660419303E-2</v>
      </c>
      <c r="K460" s="96">
        <f t="shared" si="125"/>
        <v>0.28752231546468726</v>
      </c>
      <c r="L460" s="96">
        <f t="shared" si="133"/>
        <v>106.39230913603456</v>
      </c>
      <c r="M460" s="96">
        <f t="shared" si="126"/>
        <v>566.00591156445637</v>
      </c>
      <c r="N460" s="96">
        <f t="shared" si="127"/>
        <v>54.507595607623465</v>
      </c>
      <c r="O460" s="96">
        <f t="shared" si="128"/>
        <v>1.3010906571599694</v>
      </c>
      <c r="P460" s="96">
        <f t="shared" si="129"/>
        <v>1.3010906571599694</v>
      </c>
      <c r="Q460" s="96">
        <f t="shared" si="130"/>
        <v>0.15793210021186152</v>
      </c>
      <c r="R460" s="96">
        <f t="shared" si="131"/>
        <v>0.10199135208630661</v>
      </c>
      <c r="S460" s="96">
        <f t="shared" si="119"/>
        <v>508.63621119021479</v>
      </c>
      <c r="T460" s="96">
        <f t="shared" si="134"/>
        <v>50.424689626271281</v>
      </c>
      <c r="U460" s="96">
        <f t="shared" si="134"/>
        <v>264.45110122221973</v>
      </c>
      <c r="V460" s="32">
        <f t="shared" si="135"/>
        <v>999.99999999999795</v>
      </c>
      <c r="W460" s="100">
        <f>(cNES*L460+(cNES+cOSEX)*G460+(cNES+cEREX)*H460+(cNES+cHOEX)*I460+(cNES+cNES)*S460+(cNES+cOSEX)*N460+(cNES+cEREX)*O460+(cNES+cHOEX)*P460)/(1+cDR)^((cycle + 0.5)/('Life tables'!$I$2/2))</f>
        <v>59243.001603212004</v>
      </c>
      <c r="X460" s="107">
        <f>((L460+G460+H460+I460+N460+O460+P460+S460)/('Life tables'!$I$2/2))/(1+oDR)^(((cycle + 0.5)/('Life tables'!$I$2/2)))</f>
        <v>20.271342121389953</v>
      </c>
      <c r="Y460" s="31">
        <f>((uNES*L460+ uOCEX*G460+uEREX*H460+uHOEX*I460+uNES*S460+ uOCEX*N460+uEREX*O460+uHOEX*P460)/('Life tables'!$I$2/2))/(1+oDR)^(((cycle + 0.5)/('Life tables'!$I$2/2)))</f>
        <v>13.359842146936494</v>
      </c>
      <c r="Z460" s="100">
        <f t="shared" si="132"/>
        <v>163602.79579362037</v>
      </c>
      <c r="AA460" s="107">
        <f>((L460+G460+H460+I460+N460+O460+P460+S460)/('Life tables'!$I$2/2))</f>
        <v>26.278715190428876</v>
      </c>
      <c r="AB460" s="31">
        <f>((uNES*L460+ uOCEX*G460+uEREX*H460+uHOEX*I460+uNES*S460+ uOCEX*N460+uEREX*O460+uHOEX*P460)/('Life tables'!$I$2/2))</f>
        <v>17.319005553064947</v>
      </c>
    </row>
    <row r="461" spans="1:28" x14ac:dyDescent="0.25">
      <c r="A461" s="4">
        <v>455</v>
      </c>
      <c r="C461" s="105">
        <f>IF(male=0,VLOOKUP((($A$5:$A$1570/'Life tables'!$I$2)*2)+age,lifetable,13,1),IF(male=1,VLOOKUP((($A$5:$A$1570/'Life tables'!$I$2)*2)+age,lifetable,10,1),"error"))</f>
        <v>2.5345550293476293E-4</v>
      </c>
      <c r="F461" s="96">
        <f t="shared" si="120"/>
        <v>119.59790865679429</v>
      </c>
      <c r="G461" s="96">
        <f t="shared" si="121"/>
        <v>12.013860229207188</v>
      </c>
      <c r="H461" s="96">
        <f t="shared" si="122"/>
        <v>0.68612158879783058</v>
      </c>
      <c r="I461" s="96">
        <f t="shared" si="123"/>
        <v>0.27492243170945396</v>
      </c>
      <c r="J461" s="96">
        <f t="shared" si="124"/>
        <v>3.3601308970695409E-2</v>
      </c>
      <c r="K461" s="96">
        <f t="shared" si="125"/>
        <v>0.28727859395522642</v>
      </c>
      <c r="L461" s="96">
        <f t="shared" si="133"/>
        <v>106.30212450415389</v>
      </c>
      <c r="M461" s="96">
        <f t="shared" si="126"/>
        <v>565.52630049471259</v>
      </c>
      <c r="N461" s="96">
        <f t="shared" si="127"/>
        <v>54.461408022468618</v>
      </c>
      <c r="O461" s="96">
        <f t="shared" si="128"/>
        <v>1.2999881642899049</v>
      </c>
      <c r="P461" s="96">
        <f t="shared" si="129"/>
        <v>1.2999881642899049</v>
      </c>
      <c r="Q461" s="96">
        <f t="shared" si="130"/>
        <v>0.15779827478357206</v>
      </c>
      <c r="R461" s="96">
        <f t="shared" si="131"/>
        <v>0.10190492864005049</v>
      </c>
      <c r="S461" s="96">
        <f t="shared" si="119"/>
        <v>508.20521294024053</v>
      </c>
      <c r="T461" s="96">
        <f t="shared" si="134"/>
        <v>50.61608921002555</v>
      </c>
      <c r="U461" s="96">
        <f t="shared" si="134"/>
        <v>264.84028474481499</v>
      </c>
      <c r="V461" s="32">
        <f t="shared" si="135"/>
        <v>999.99999999999784</v>
      </c>
      <c r="W461" s="100">
        <f>(cNES*L461+(cNES+cOSEX)*G461+(cNES+cEREX)*H461+(cNES+cHOEX)*I461+(cNES+cNES)*S461+(cNES+cOSEX)*N461+(cNES+cEREX)*O461+(cNES+cHOEX)*P461)/(1+cDR)^((cycle + 0.5)/('Life tables'!$I$2/2))</f>
        <v>59060.652972292024</v>
      </c>
      <c r="X461" s="107">
        <f>((L461+G461+H461+I461+N461+O461+P461+S461)/('Life tables'!$I$2/2))/(1+oDR)^(((cycle + 0.5)/('Life tables'!$I$2/2)))</f>
        <v>20.242600688931592</v>
      </c>
      <c r="Y461" s="31">
        <f>((uNES*L461+ uOCEX*G461+uEREX*H461+uHOEX*I461+uNES*S461+ uOCEX*N461+uEREX*O461+uHOEX*P461)/('Life tables'!$I$2/2))/(1+oDR)^(((cycle + 0.5)/('Life tables'!$I$2/2)))</f>
        <v>13.340900086898504</v>
      </c>
      <c r="Z461" s="100">
        <f t="shared" si="132"/>
        <v>163464.15959010454</v>
      </c>
      <c r="AA461" s="107">
        <f>((L461+G461+H461+I461+N461+O461+P461+S461)/('Life tables'!$I$2/2))</f>
        <v>26.256446267666639</v>
      </c>
      <c r="AB461" s="31">
        <f>((uNES*L461+ uOCEX*G461+uEREX*H461+uHOEX*I461+uNES*S461+ uOCEX*N461+uEREX*O461+uHOEX*P461)/('Life tables'!$I$2/2))</f>
        <v>17.304329205361995</v>
      </c>
    </row>
    <row r="462" spans="1:28" x14ac:dyDescent="0.25">
      <c r="A462" s="4">
        <v>456</v>
      </c>
      <c r="C462" s="105">
        <f>IF(male=0,VLOOKUP((($A$5:$A$1570/'Life tables'!$I$2)*2)+age,lifetable,13,1),IF(male=1,VLOOKUP((($A$5:$A$1570/'Life tables'!$I$2)*2)+age,lifetable,10,1),"error"))</f>
        <v>2.5345550293476293E-4</v>
      </c>
      <c r="F462" s="96">
        <f t="shared" si="120"/>
        <v>119.49653113182686</v>
      </c>
      <c r="G462" s="96">
        <f t="shared" si="121"/>
        <v>12.003676644652739</v>
      </c>
      <c r="H462" s="96">
        <f t="shared" si="122"/>
        <v>0.68553999578102753</v>
      </c>
      <c r="I462" s="96">
        <f t="shared" si="123"/>
        <v>0.27468939288797495</v>
      </c>
      <c r="J462" s="96">
        <f t="shared" si="124"/>
        <v>3.3572826720651303E-2</v>
      </c>
      <c r="K462" s="96">
        <f t="shared" si="125"/>
        <v>0.28703508139586487</v>
      </c>
      <c r="L462" s="96">
        <f t="shared" si="133"/>
        <v>106.21201719038859</v>
      </c>
      <c r="M462" s="96">
        <f t="shared" si="126"/>
        <v>565.0470949133304</v>
      </c>
      <c r="N462" s="96">
        <f t="shared" si="127"/>
        <v>54.415259486721524</v>
      </c>
      <c r="O462" s="96">
        <f t="shared" si="128"/>
        <v>1.2988866035251563</v>
      </c>
      <c r="P462" s="96">
        <f t="shared" si="129"/>
        <v>1.2988866035251563</v>
      </c>
      <c r="Q462" s="96">
        <f t="shared" si="130"/>
        <v>0.15766456249832089</v>
      </c>
      <c r="R462" s="96">
        <f t="shared" si="131"/>
        <v>0.10181857826071014</v>
      </c>
      <c r="S462" s="96">
        <f t="shared" si="119"/>
        <v>507.77457907879955</v>
      </c>
      <c r="T462" s="96">
        <f t="shared" si="134"/>
        <v>50.807326599244519</v>
      </c>
      <c r="U462" s="96">
        <f t="shared" si="134"/>
        <v>265.22913840447154</v>
      </c>
      <c r="V462" s="32">
        <f t="shared" si="135"/>
        <v>999.99999999999773</v>
      </c>
      <c r="W462" s="100">
        <f>(cNES*L462+(cNES+cOSEX)*G462+(cNES+cEREX)*H462+(cNES+cHOEX)*I462+(cNES+cNES)*S462+(cNES+cOSEX)*N462+(cNES+cEREX)*O462+(cNES+cHOEX)*P462)/(1+cDR)^((cycle + 0.5)/('Life tables'!$I$2/2))</f>
        <v>58878.865577515127</v>
      </c>
      <c r="X462" s="107">
        <f>((L462+G462+H462+I462+N462+O462+P462+S462)/('Life tables'!$I$2/2))/(1+oDR)^(((cycle + 0.5)/('Life tables'!$I$2/2)))</f>
        <v>20.213900008989093</v>
      </c>
      <c r="Y462" s="31">
        <f>((uNES*L462+ uOCEX*G462+uEREX*H462+uHOEX*I462+uNES*S462+ uOCEX*N462+uEREX*O462+uHOEX*P462)/('Life tables'!$I$2/2))/(1+oDR)^(((cycle + 0.5)/('Life tables'!$I$2/2)))</f>
        <v>13.321984884797399</v>
      </c>
      <c r="Z462" s="100">
        <f t="shared" si="132"/>
        <v>163325.6407861824</v>
      </c>
      <c r="AA462" s="107">
        <f>((L462+G462+H462+I462+N462+O462+P462+S462)/('Life tables'!$I$2/2))</f>
        <v>26.234196218326243</v>
      </c>
      <c r="AB462" s="31">
        <f>((uNES*L462+ uOCEX*G462+uEREX*H462+uHOEX*I462+uNES*S462+ uOCEX*N462+uEREX*O462+uHOEX*P462)/('Life tables'!$I$2/2))</f>
        <v>17.289665296154272</v>
      </c>
    </row>
    <row r="463" spans="1:28" x14ac:dyDescent="0.25">
      <c r="A463" s="4">
        <v>457</v>
      </c>
      <c r="C463" s="105">
        <f>IF(male=0,VLOOKUP((($A$5:$A$1570/'Life tables'!$I$2)*2)+age,lifetable,13,1),IF(male=1,VLOOKUP((($A$5:$A$1570/'Life tables'!$I$2)*2)+age,lifetable,10,1),"error"))</f>
        <v>2.5345550293476293E-4</v>
      </c>
      <c r="F463" s="96">
        <f t="shared" si="120"/>
        <v>119.39524048814498</v>
      </c>
      <c r="G463" s="96">
        <f t="shared" si="121"/>
        <v>11.993501787505256</v>
      </c>
      <c r="H463" s="96">
        <f t="shared" si="122"/>
        <v>0.68495890119372338</v>
      </c>
      <c r="I463" s="96">
        <f t="shared" si="123"/>
        <v>0.27445655378248229</v>
      </c>
      <c r="J463" s="96">
        <f t="shared" si="124"/>
        <v>3.3544368880105264E-2</v>
      </c>
      <c r="K463" s="96">
        <f t="shared" si="125"/>
        <v>0.28679177752856017</v>
      </c>
      <c r="L463" s="96">
        <f t="shared" si="133"/>
        <v>106.12198709925485</v>
      </c>
      <c r="M463" s="96">
        <f t="shared" si="126"/>
        <v>564.56829450813666</v>
      </c>
      <c r="N463" s="96">
        <f t="shared" si="127"/>
        <v>54.369149970319249</v>
      </c>
      <c r="O463" s="96">
        <f t="shared" si="128"/>
        <v>1.2977859741481237</v>
      </c>
      <c r="P463" s="96">
        <f t="shared" si="129"/>
        <v>1.2977859741481237</v>
      </c>
      <c r="Q463" s="96">
        <f t="shared" si="130"/>
        <v>0.15753096326900271</v>
      </c>
      <c r="R463" s="96">
        <f t="shared" si="131"/>
        <v>0.10173230089203354</v>
      </c>
      <c r="S463" s="96">
        <f t="shared" si="119"/>
        <v>507.34430932536014</v>
      </c>
      <c r="T463" s="96">
        <f t="shared" si="134"/>
        <v>50.99840193139363</v>
      </c>
      <c r="U463" s="96">
        <f t="shared" si="134"/>
        <v>265.61766248289211</v>
      </c>
      <c r="V463" s="32">
        <f t="shared" si="135"/>
        <v>999.99999999999761</v>
      </c>
      <c r="W463" s="100">
        <f>(cNES*L463+(cNES+cOSEX)*G463+(cNES+cEREX)*H463+(cNES+cHOEX)*I463+(cNES+cNES)*S463+(cNES+cOSEX)*N463+(cNES+cEREX)*O463+(cNES+cHOEX)*P463)/(1+cDR)^((cycle + 0.5)/('Life tables'!$I$2/2))</f>
        <v>58697.637692526412</v>
      </c>
      <c r="X463" s="107">
        <f>((L463+G463+H463+I463+N463+O463+P463+S463)/('Life tables'!$I$2/2))/(1+oDR)^(((cycle + 0.5)/('Life tables'!$I$2/2)))</f>
        <v>20.185240023715195</v>
      </c>
      <c r="Y463" s="31">
        <f>((uNES*L463+ uOCEX*G463+uEREX*H463+uHOEX*I463+uNES*S463+ uOCEX*N463+uEREX*O463+uHOEX*P463)/('Life tables'!$I$2/2))/(1+oDR)^(((cycle + 0.5)/('Life tables'!$I$2/2)))</f>
        <v>13.303096502510149</v>
      </c>
      <c r="Z463" s="100">
        <f t="shared" si="132"/>
        <v>163187.23928511841</v>
      </c>
      <c r="AA463" s="107">
        <f>((L463+G463+H463+I463+N463+O463+P463+S463)/('Life tables'!$I$2/2))</f>
        <v>26.211965026330027</v>
      </c>
      <c r="AB463" s="31">
        <f>((uNES*L463+ uOCEX*G463+uEREX*H463+uHOEX*I463+uNES*S463+ uOCEX*N463+uEREX*O463+uHOEX*P463)/('Life tables'!$I$2/2))</f>
        <v>17.275013814847334</v>
      </c>
    </row>
    <row r="464" spans="1:28" x14ac:dyDescent="0.25">
      <c r="A464" s="4">
        <v>458</v>
      </c>
      <c r="C464" s="105">
        <f>IF(male=0,VLOOKUP((($A$5:$A$1570/'Life tables'!$I$2)*2)+age,lifetable,13,1),IF(male=1,VLOOKUP((($A$5:$A$1570/'Life tables'!$I$2)*2)+age,lifetable,10,1),"error"))</f>
        <v>2.5345550293476293E-4</v>
      </c>
      <c r="F464" s="96">
        <f t="shared" si="120"/>
        <v>119.29403661954218</v>
      </c>
      <c r="G464" s="96">
        <f t="shared" si="121"/>
        <v>11.983335647096078</v>
      </c>
      <c r="H464" s="96">
        <f t="shared" si="122"/>
        <v>0.68437830442662184</v>
      </c>
      <c r="I464" s="96">
        <f t="shared" si="123"/>
        <v>0.27422391414883679</v>
      </c>
      <c r="J464" s="96">
        <f t="shared" si="124"/>
        <v>3.3515935419218323E-2</v>
      </c>
      <c r="K464" s="96">
        <f t="shared" si="125"/>
        <v>0.2865486820982005</v>
      </c>
      <c r="L464" s="96">
        <f t="shared" si="133"/>
        <v>106.03203413635323</v>
      </c>
      <c r="M464" s="96">
        <f t="shared" si="126"/>
        <v>564.08989896616993</v>
      </c>
      <c r="N464" s="96">
        <f t="shared" si="127"/>
        <v>54.323079443122921</v>
      </c>
      <c r="O464" s="96">
        <f t="shared" si="128"/>
        <v>1.2966862754393955</v>
      </c>
      <c r="P464" s="96">
        <f t="shared" si="129"/>
        <v>1.2966862754393955</v>
      </c>
      <c r="Q464" s="96">
        <f t="shared" si="130"/>
        <v>0.15739747700829218</v>
      </c>
      <c r="R464" s="96">
        <f t="shared" si="131"/>
        <v>0.10164609647762665</v>
      </c>
      <c r="S464" s="96">
        <f t="shared" si="119"/>
        <v>506.91440339868228</v>
      </c>
      <c r="T464" s="96">
        <f t="shared" si="134"/>
        <v>51.189315343821143</v>
      </c>
      <c r="U464" s="96">
        <f t="shared" si="134"/>
        <v>266.00585726146795</v>
      </c>
      <c r="V464" s="32">
        <f t="shared" si="135"/>
        <v>999.99999999999795</v>
      </c>
      <c r="W464" s="100">
        <f>(cNES*L464+(cNES+cOSEX)*G464+(cNES+cEREX)*H464+(cNES+cHOEX)*I464+(cNES+cNES)*S464+(cNES+cOSEX)*N464+(cNES+cEREX)*O464+(cNES+cHOEX)*P464)/(1+cDR)^((cycle + 0.5)/('Life tables'!$I$2/2))</f>
        <v>58516.967596244649</v>
      </c>
      <c r="X464" s="107">
        <f>((L464+G464+H464+I464+N464+O464+P464+S464)/('Life tables'!$I$2/2))/(1+oDR)^(((cycle + 0.5)/('Life tables'!$I$2/2)))</f>
        <v>20.156620675346918</v>
      </c>
      <c r="Y464" s="31">
        <f>((uNES*L464+ uOCEX*G464+uEREX*H464+uHOEX*I464+uNES*S464+ uOCEX*N464+uEREX*O464+uHOEX*P464)/('Life tables'!$I$2/2))/(1+oDR)^(((cycle + 0.5)/('Life tables'!$I$2/2)))</f>
        <v>13.284234901969253</v>
      </c>
      <c r="Z464" s="100">
        <f t="shared" si="132"/>
        <v>163048.95499016708</v>
      </c>
      <c r="AA464" s="107">
        <f>((L464+G464+H464+I464+N464+O464+P464+S464)/('Life tables'!$I$2/2))</f>
        <v>26.18975267561677</v>
      </c>
      <c r="AB464" s="31">
        <f>((uNES*L464+ uOCEX*G464+uEREX*H464+uHOEX*I464+uNES*S464+ uOCEX*N464+uEREX*O464+uHOEX*P464)/('Life tables'!$I$2/2))</f>
        <v>17.260374750857537</v>
      </c>
    </row>
    <row r="465" spans="1:28" x14ac:dyDescent="0.25">
      <c r="A465" s="4">
        <v>459</v>
      </c>
      <c r="C465" s="105">
        <f>IF(male=0,VLOOKUP((($A$5:$A$1570/'Life tables'!$I$2)*2)+age,lifetable,13,1),IF(male=1,VLOOKUP((($A$5:$A$1570/'Life tables'!$I$2)*2)+age,lifetable,10,1),"error"))</f>
        <v>2.5345550293476293E-4</v>
      </c>
      <c r="F465" s="96">
        <f t="shared" si="120"/>
        <v>119.19291942099309</v>
      </c>
      <c r="G465" s="96">
        <f t="shared" si="121"/>
        <v>11.973178212875185</v>
      </c>
      <c r="H465" s="96">
        <f t="shared" si="122"/>
        <v>0.68379820487720255</v>
      </c>
      <c r="I465" s="96">
        <f t="shared" si="123"/>
        <v>0.27399147374561422</v>
      </c>
      <c r="J465" s="96">
        <f t="shared" si="124"/>
        <v>3.3487526308483367E-2</v>
      </c>
      <c r="K465" s="96">
        <f t="shared" si="125"/>
        <v>0.28630579485251101</v>
      </c>
      <c r="L465" s="96">
        <f t="shared" si="133"/>
        <v>105.94215820833409</v>
      </c>
      <c r="M465" s="96">
        <f t="shared" si="126"/>
        <v>563.61190797371557</v>
      </c>
      <c r="N465" s="96">
        <f t="shared" si="127"/>
        <v>54.277047874921145</v>
      </c>
      <c r="O465" s="96">
        <f t="shared" si="128"/>
        <v>1.2955875066778291</v>
      </c>
      <c r="P465" s="96">
        <f t="shared" si="129"/>
        <v>1.2955875066778291</v>
      </c>
      <c r="Q465" s="96">
        <f t="shared" si="130"/>
        <v>0.15726410362865378</v>
      </c>
      <c r="R465" s="96">
        <f t="shared" si="131"/>
        <v>0.10155996496095973</v>
      </c>
      <c r="S465" s="96">
        <f t="shared" si="119"/>
        <v>506.48486101684915</v>
      </c>
      <c r="T465" s="96">
        <f t="shared" si="134"/>
        <v>51.380066973758282</v>
      </c>
      <c r="U465" s="96">
        <f t="shared" si="134"/>
        <v>266.3937230212814</v>
      </c>
      <c r="V465" s="32">
        <f t="shared" si="135"/>
        <v>999.99999999999773</v>
      </c>
      <c r="W465" s="100">
        <f>(cNES*L465+(cNES+cOSEX)*G465+(cNES+cEREX)*H465+(cNES+cHOEX)*I465+(cNES+cNES)*S465+(cNES+cOSEX)*N465+(cNES+cEREX)*O465+(cNES+cHOEX)*P465)/(1+cDR)^((cycle + 0.5)/('Life tables'!$I$2/2))</f>
        <v>58336.853572847242</v>
      </c>
      <c r="X465" s="107">
        <f>((L465+G465+H465+I465+N465+O465+P465+S465)/('Life tables'!$I$2/2))/(1+oDR)^(((cycle + 0.5)/('Life tables'!$I$2/2)))</f>
        <v>20.128041906205365</v>
      </c>
      <c r="Y465" s="31">
        <f>((uNES*L465+ uOCEX*G465+uEREX*H465+uHOEX*I465+uNES*S465+ uOCEX*N465+uEREX*O465+uHOEX*P465)/('Life tables'!$I$2/2))/(1+oDR)^(((cycle + 0.5)/('Life tables'!$I$2/2)))</f>
        <v>13.265400045162572</v>
      </c>
      <c r="Z465" s="100">
        <f t="shared" si="132"/>
        <v>162910.78780457555</v>
      </c>
      <c r="AA465" s="107">
        <f>((L465+G465+H465+I465+N465+O465+P465+S465)/('Life tables'!$I$2/2))</f>
        <v>26.167559150141557</v>
      </c>
      <c r="AB465" s="31">
        <f>((uNES*L465+ uOCEX*G465+uEREX*H465+uHOEX*I465+uNES*S465+ uOCEX*N465+uEREX*O465+uHOEX*P465)/('Life tables'!$I$2/2))</f>
        <v>17.245748093611923</v>
      </c>
    </row>
    <row r="466" spans="1:28" x14ac:dyDescent="0.25">
      <c r="A466" s="4">
        <v>460</v>
      </c>
      <c r="C466" s="105">
        <f>IF(male=0,VLOOKUP((($A$5:$A$1570/'Life tables'!$I$2)*2)+age,lifetable,13,1),IF(male=1,VLOOKUP((($A$5:$A$1570/'Life tables'!$I$2)*2)+age,lifetable,10,1),"error"))</f>
        <v>2.5345550293476293E-4</v>
      </c>
      <c r="F466" s="96">
        <f t="shared" si="120"/>
        <v>119.0918887886159</v>
      </c>
      <c r="G466" s="96">
        <f t="shared" si="121"/>
        <v>11.963029474407433</v>
      </c>
      <c r="H466" s="96">
        <f t="shared" si="122"/>
        <v>0.6832186019495059</v>
      </c>
      <c r="I466" s="96">
        <f t="shared" si="123"/>
        <v>0.27375923233401905</v>
      </c>
      <c r="J466" s="96">
        <f t="shared" si="124"/>
        <v>3.3459141518714583E-2</v>
      </c>
      <c r="K466" s="96">
        <f t="shared" si="125"/>
        <v>0.28606311554196373</v>
      </c>
      <c r="L466" s="96">
        <f t="shared" si="133"/>
        <v>105.85235922286427</v>
      </c>
      <c r="M466" s="96">
        <f t="shared" si="126"/>
        <v>563.13432121634219</v>
      </c>
      <c r="N466" s="96">
        <f t="shared" si="127"/>
        <v>54.231055235433487</v>
      </c>
      <c r="O466" s="96">
        <f t="shared" si="128"/>
        <v>1.2944896671406336</v>
      </c>
      <c r="P466" s="96">
        <f t="shared" si="129"/>
        <v>1.2944896671406336</v>
      </c>
      <c r="Q466" s="96">
        <f t="shared" si="130"/>
        <v>0.157130843042352</v>
      </c>
      <c r="R466" s="96">
        <f t="shared" si="131"/>
        <v>0.10147390628537382</v>
      </c>
      <c r="S466" s="96">
        <f t="shared" si="119"/>
        <v>506.05568189729973</v>
      </c>
      <c r="T466" s="96">
        <f t="shared" si="134"/>
        <v>51.570656958319347</v>
      </c>
      <c r="U466" s="96">
        <f t="shared" si="134"/>
        <v>266.78126004310872</v>
      </c>
      <c r="V466" s="32">
        <f t="shared" si="135"/>
        <v>999.99999999999773</v>
      </c>
      <c r="W466" s="100">
        <f>(cNES*L466+(cNES+cOSEX)*G466+(cNES+cEREX)*H466+(cNES+cHOEX)*I466+(cNES+cNES)*S466+(cNES+cOSEX)*N466+(cNES+cEREX)*O466+(cNES+cHOEX)*P466)/(1+cDR)^((cycle + 0.5)/('Life tables'!$I$2/2))</f>
        <v>58157.293911755711</v>
      </c>
      <c r="X466" s="107">
        <f>((L466+G466+H466+I466+N466+O466+P466+S466)/('Life tables'!$I$2/2))/(1+oDR)^(((cycle + 0.5)/('Life tables'!$I$2/2)))</f>
        <v>20.099503658695578</v>
      </c>
      <c r="Y466" s="31">
        <f>((uNES*L466+ uOCEX*G466+uEREX*H466+uHOEX*I466+uNES*S466+ uOCEX*N466+uEREX*O466+uHOEX*P466)/('Life tables'!$I$2/2))/(1+oDR)^(((cycle + 0.5)/('Life tables'!$I$2/2)))</f>
        <v>13.246591894133248</v>
      </c>
      <c r="Z466" s="100">
        <f t="shared" si="132"/>
        <v>162772.73763158722</v>
      </c>
      <c r="AA466" s="107">
        <f>((L466+G466+H466+I466+N466+O466+P466+S466)/('Life tables'!$I$2/2))</f>
        <v>26.145384433875741</v>
      </c>
      <c r="AB466" s="31">
        <f>((uNES*L466+ uOCEX*G466+uEREX*H466+uHOEX*I466+uNES*S466+ uOCEX*N466+uEREX*O466+uHOEX*P466)/('Life tables'!$I$2/2))</f>
        <v>17.231133832548213</v>
      </c>
    </row>
    <row r="467" spans="1:28" x14ac:dyDescent="0.25">
      <c r="A467" s="4">
        <v>461</v>
      </c>
      <c r="C467" s="105">
        <f>IF(male=0,VLOOKUP((($A$5:$A$1570/'Life tables'!$I$2)*2)+age,lifetable,13,1),IF(male=1,VLOOKUP((($A$5:$A$1570/'Life tables'!$I$2)*2)+age,lifetable,10,1),"error"))</f>
        <v>2.5345550293476293E-4</v>
      </c>
      <c r="F467" s="96">
        <f t="shared" si="120"/>
        <v>118.99094461963617</v>
      </c>
      <c r="G467" s="96">
        <f t="shared" si="121"/>
        <v>11.952889421368912</v>
      </c>
      <c r="H467" s="96">
        <f t="shared" si="122"/>
        <v>0.68263949505392452</v>
      </c>
      <c r="I467" s="96">
        <f t="shared" si="123"/>
        <v>0.27352718967780143</v>
      </c>
      <c r="J467" s="96">
        <f t="shared" si="124"/>
        <v>3.343078102103722E-2</v>
      </c>
      <c r="K467" s="96">
        <f t="shared" si="125"/>
        <v>0.28582064391969064</v>
      </c>
      <c r="L467" s="96">
        <f t="shared" si="133"/>
        <v>105.7626370885948</v>
      </c>
      <c r="M467" s="96">
        <f t="shared" si="126"/>
        <v>562.65713837893361</v>
      </c>
      <c r="N467" s="96">
        <f t="shared" si="127"/>
        <v>54.185101494313592</v>
      </c>
      <c r="O467" s="96">
        <f t="shared" si="128"/>
        <v>1.2933927561034444</v>
      </c>
      <c r="P467" s="96">
        <f t="shared" si="129"/>
        <v>1.2933927561034444</v>
      </c>
      <c r="Q467" s="96">
        <f t="shared" si="130"/>
        <v>0.15699769516146031</v>
      </c>
      <c r="R467" s="96">
        <f t="shared" si="131"/>
        <v>0.10138792039408664</v>
      </c>
      <c r="S467" s="96">
        <f t="shared" si="119"/>
        <v>505.62686575685757</v>
      </c>
      <c r="T467" s="96">
        <f t="shared" si="134"/>
        <v>51.761085434501844</v>
      </c>
      <c r="U467" s="96">
        <f t="shared" si="134"/>
        <v>267.16846860742248</v>
      </c>
      <c r="V467" s="32">
        <f t="shared" si="135"/>
        <v>999.99999999999784</v>
      </c>
      <c r="W467" s="100">
        <f>(cNES*L467+(cNES+cOSEX)*G467+(cNES+cEREX)*H467+(cNES+cHOEX)*I467+(cNES+cNES)*S467+(cNES+cOSEX)*N467+(cNES+cEREX)*O467+(cNES+cHOEX)*P467)/(1+cDR)^((cycle + 0.5)/('Life tables'!$I$2/2))</f>
        <v>57978.286907620619</v>
      </c>
      <c r="X467" s="107">
        <f>((L467+G467+H467+I467+N467+O467+P467+S467)/('Life tables'!$I$2/2))/(1+oDR)^(((cycle + 0.5)/('Life tables'!$I$2/2)))</f>
        <v>20.071005875306302</v>
      </c>
      <c r="Y467" s="31">
        <f>((uNES*L467+ uOCEX*G467+uEREX*H467+uHOEX*I467+uNES*S467+ uOCEX*N467+uEREX*O467+uHOEX*P467)/('Life tables'!$I$2/2))/(1+oDR)^(((cycle + 0.5)/('Life tables'!$I$2/2)))</f>
        <v>13.227810410979549</v>
      </c>
      <c r="Z467" s="100">
        <f t="shared" si="132"/>
        <v>162634.80437444421</v>
      </c>
      <c r="AA467" s="107">
        <f>((L467+G467+H467+I467+N467+O467+P467+S467)/('Life tables'!$I$2/2))</f>
        <v>26.123228510806783</v>
      </c>
      <c r="AB467" s="31">
        <f>((uNES*L467+ uOCEX*G467+uEREX*H467+uHOEX*I467+uNES*S467+ uOCEX*N467+uEREX*O467+uHOEX*P467)/('Life tables'!$I$2/2))</f>
        <v>17.216531957114693</v>
      </c>
    </row>
    <row r="468" spans="1:28" x14ac:dyDescent="0.25">
      <c r="A468" s="4">
        <v>462</v>
      </c>
      <c r="C468" s="105">
        <f>IF(male=0,VLOOKUP((($A$5:$A$1570/'Life tables'!$I$2)*2)+age,lifetable,13,1),IF(male=1,VLOOKUP((($A$5:$A$1570/'Life tables'!$I$2)*2)+age,lifetable,10,1),"error"))</f>
        <v>2.5345550293476293E-4</v>
      </c>
      <c r="F468" s="96">
        <f t="shared" si="120"/>
        <v>118.89008681235161</v>
      </c>
      <c r="G468" s="96">
        <f t="shared" si="121"/>
        <v>11.942758043543417</v>
      </c>
      <c r="H468" s="96">
        <f t="shared" si="122"/>
        <v>0.68206088360700257</v>
      </c>
      <c r="I468" s="96">
        <f t="shared" si="123"/>
        <v>0.27329534554317592</v>
      </c>
      <c r="J468" s="96">
        <f t="shared" si="124"/>
        <v>3.3402444786877802E-2</v>
      </c>
      <c r="K468" s="96">
        <f t="shared" si="125"/>
        <v>0.28557837974139921</v>
      </c>
      <c r="L468" s="96">
        <f t="shared" si="133"/>
        <v>105.67299171512974</v>
      </c>
      <c r="M468" s="96">
        <f t="shared" si="126"/>
        <v>562.18035914572192</v>
      </c>
      <c r="N468" s="96">
        <f t="shared" si="127"/>
        <v>54.139186621152312</v>
      </c>
      <c r="O468" s="96">
        <f t="shared" si="128"/>
        <v>1.2922967728403985</v>
      </c>
      <c r="P468" s="96">
        <f t="shared" si="129"/>
        <v>1.2922967728403985</v>
      </c>
      <c r="Q468" s="96">
        <f t="shared" si="130"/>
        <v>0.15686465989787024</v>
      </c>
      <c r="R468" s="96">
        <f t="shared" si="131"/>
        <v>0.10130200723019844</v>
      </c>
      <c r="S468" s="96">
        <f t="shared" si="119"/>
        <v>505.19841231176076</v>
      </c>
      <c r="T468" s="96">
        <f t="shared" si="134"/>
        <v>51.951352539186594</v>
      </c>
      <c r="U468" s="96">
        <f t="shared" si="134"/>
        <v>267.55534899439408</v>
      </c>
      <c r="V468" s="32">
        <f t="shared" si="135"/>
        <v>999.99999999999784</v>
      </c>
      <c r="W468" s="100">
        <f>(cNES*L468+(cNES+cOSEX)*G468+(cNES+cEREX)*H468+(cNES+cHOEX)*I468+(cNES+cNES)*S468+(cNES+cOSEX)*N468+(cNES+cEREX)*O468+(cNES+cHOEX)*P468)/(1+cDR)^((cycle + 0.5)/('Life tables'!$I$2/2))</f>
        <v>57799.830860306894</v>
      </c>
      <c r="X468" s="107">
        <f>((L468+G468+H468+I468+N468+O468+P468+S468)/('Life tables'!$I$2/2))/(1+oDR)^(((cycle + 0.5)/('Life tables'!$I$2/2)))</f>
        <v>20.042548498609804</v>
      </c>
      <c r="Y468" s="31">
        <f>((uNES*L468+ uOCEX*G468+uEREX*H468+uHOEX*I468+uNES*S468+ uOCEX*N468+uEREX*O468+uHOEX*P468)/('Life tables'!$I$2/2))/(1+oDR)^(((cycle + 0.5)/('Life tables'!$I$2/2)))</f>
        <v>13.209055557854755</v>
      </c>
      <c r="Z468" s="100">
        <f t="shared" si="132"/>
        <v>162496.98793639021</v>
      </c>
      <c r="AA468" s="107">
        <f>((L468+G468+H468+I468+N468+O468+P468+S468)/('Life tables'!$I$2/2))</f>
        <v>26.101091364938167</v>
      </c>
      <c r="AB468" s="31">
        <f>((uNES*L468+ uOCEX*G468+uEREX*H468+uHOEX*I468+uNES*S468+ uOCEX*N468+uEREX*O468+uHOEX*P468)/('Life tables'!$I$2/2))</f>
        <v>17.201942456770173</v>
      </c>
    </row>
    <row r="469" spans="1:28" x14ac:dyDescent="0.25">
      <c r="A469" s="4">
        <v>463</v>
      </c>
      <c r="C469" s="105">
        <f>IF(male=0,VLOOKUP((($A$5:$A$1570/'Life tables'!$I$2)*2)+age,lifetable,13,1),IF(male=1,VLOOKUP((($A$5:$A$1570/'Life tables'!$I$2)*2)+age,lifetable,10,1),"error"))</f>
        <v>2.5345550293476293E-4</v>
      </c>
      <c r="F469" s="96">
        <f t="shared" si="120"/>
        <v>118.78931526609834</v>
      </c>
      <c r="G469" s="96">
        <f t="shared" si="121"/>
        <v>11.93263533081905</v>
      </c>
      <c r="H469" s="96">
        <f t="shared" si="122"/>
        <v>0.68148276703124111</v>
      </c>
      <c r="I469" s="96">
        <f t="shared" si="123"/>
        <v>0.27306369969874422</v>
      </c>
      <c r="J469" s="96">
        <f t="shared" si="124"/>
        <v>3.3374132787954584E-2</v>
      </c>
      <c r="K469" s="96">
        <f t="shared" si="125"/>
        <v>0.28533632276529097</v>
      </c>
      <c r="L469" s="96">
        <f t="shared" si="133"/>
        <v>105.58342301299606</v>
      </c>
      <c r="M469" s="96">
        <f t="shared" si="126"/>
        <v>561.70398320031882</v>
      </c>
      <c r="N469" s="96">
        <f t="shared" si="127"/>
        <v>54.093310585480779</v>
      </c>
      <c r="O469" s="96">
        <f t="shared" si="128"/>
        <v>1.2912017166242071</v>
      </c>
      <c r="P469" s="96">
        <f t="shared" si="129"/>
        <v>1.2912017166242071</v>
      </c>
      <c r="Q469" s="96">
        <f t="shared" si="130"/>
        <v>0.15673173716330022</v>
      </c>
      <c r="R469" s="96">
        <f t="shared" si="131"/>
        <v>0.10121616673669764</v>
      </c>
      <c r="S469" s="96">
        <f t="shared" si="119"/>
        <v>504.77032127768962</v>
      </c>
      <c r="T469" s="96">
        <f t="shared" si="134"/>
        <v>52.141458409137847</v>
      </c>
      <c r="U469" s="96">
        <f t="shared" si="134"/>
        <v>267.94190148389606</v>
      </c>
      <c r="V469" s="32">
        <f t="shared" si="135"/>
        <v>999.99999999999795</v>
      </c>
      <c r="W469" s="100">
        <f>(cNES*L469+(cNES+cOSEX)*G469+(cNES+cEREX)*H469+(cNES+cHOEX)*I469+(cNES+cNES)*S469+(cNES+cOSEX)*N469+(cNES+cEREX)*O469+(cNES+cHOEX)*P469)/(1+cDR)^((cycle + 0.5)/('Life tables'!$I$2/2))</f>
        <v>57621.924074879047</v>
      </c>
      <c r="X469" s="107">
        <f>((L469+G469+H469+I469+N469+O469+P469+S469)/('Life tables'!$I$2/2))/(1+oDR)^(((cycle + 0.5)/('Life tables'!$I$2/2)))</f>
        <v>20.014131471261706</v>
      </c>
      <c r="Y469" s="31">
        <f>((uNES*L469+ uOCEX*G469+uEREX*H469+uHOEX*I469+uNES*S469+ uOCEX*N469+uEREX*O469+uHOEX*P469)/('Life tables'!$I$2/2))/(1+oDR)^(((cycle + 0.5)/('Life tables'!$I$2/2)))</f>
        <v>13.190327296967025</v>
      </c>
      <c r="Z469" s="100">
        <f t="shared" si="132"/>
        <v>162359.2882206733</v>
      </c>
      <c r="AA469" s="107">
        <f>((L469+G469+H469+I469+N469+O469+P469+S469)/('Life tables'!$I$2/2))</f>
        <v>26.078972980289322</v>
      </c>
      <c r="AB469" s="31">
        <f>((uNES*L469+ uOCEX*G469+uEREX*H469+uHOEX*I469+uNES*S469+ uOCEX*N469+uEREX*O469+uHOEX*P469)/('Life tables'!$I$2/2))</f>
        <v>17.18736532098389</v>
      </c>
    </row>
    <row r="470" spans="1:28" x14ac:dyDescent="0.25">
      <c r="A470" s="4">
        <v>464</v>
      </c>
      <c r="C470" s="105">
        <f>IF(male=0,VLOOKUP((($A$5:$A$1570/'Life tables'!$I$2)*2)+age,lifetable,13,1),IF(male=1,VLOOKUP((($A$5:$A$1570/'Life tables'!$I$2)*2)+age,lifetable,10,1),"error"))</f>
        <v>2.5345550293476293E-4</v>
      </c>
      <c r="F470" s="96">
        <f t="shared" si="120"/>
        <v>118.68862988121799</v>
      </c>
      <c r="G470" s="96">
        <f t="shared" si="121"/>
        <v>11.922521273184918</v>
      </c>
      <c r="H470" s="96">
        <f t="shared" si="122"/>
        <v>0.6809051447549096</v>
      </c>
      <c r="I470" s="96">
        <f t="shared" si="123"/>
        <v>0.27283225191541932</v>
      </c>
      <c r="J470" s="96">
        <f t="shared" si="124"/>
        <v>3.3345844996268303E-2</v>
      </c>
      <c r="K470" s="96">
        <f t="shared" si="125"/>
        <v>0.28509447275198285</v>
      </c>
      <c r="L470" s="96">
        <f t="shared" si="133"/>
        <v>105.49393089361449</v>
      </c>
      <c r="M470" s="96">
        <f t="shared" si="126"/>
        <v>561.22801022574595</v>
      </c>
      <c r="N470" s="96">
        <f t="shared" si="127"/>
        <v>54.047473356773281</v>
      </c>
      <c r="O470" s="96">
        <f t="shared" si="128"/>
        <v>1.2901075867262248</v>
      </c>
      <c r="P470" s="96">
        <f t="shared" si="129"/>
        <v>1.2901075867262248</v>
      </c>
      <c r="Q470" s="96">
        <f t="shared" si="130"/>
        <v>0.15659892686930418</v>
      </c>
      <c r="R470" s="96">
        <f t="shared" si="131"/>
        <v>0.10113039885646644</v>
      </c>
      <c r="S470" s="96">
        <f t="shared" si="119"/>
        <v>504.34259236979443</v>
      </c>
      <c r="T470" s="96">
        <f t="shared" si="134"/>
        <v>52.331403181003417</v>
      </c>
      <c r="U470" s="96">
        <f t="shared" si="134"/>
        <v>268.32812635550454</v>
      </c>
      <c r="V470" s="32">
        <f t="shared" si="135"/>
        <v>999.99999999999795</v>
      </c>
      <c r="W470" s="100">
        <f>(cNES*L470+(cNES+cOSEX)*G470+(cNES+cEREX)*H470+(cNES+cHOEX)*I470+(cNES+cNES)*S470+(cNES+cOSEX)*N470+(cNES+cEREX)*O470+(cNES+cHOEX)*P470)/(1+cDR)^((cycle + 0.5)/('Life tables'!$I$2/2))</f>
        <v>57444.564861586281</v>
      </c>
      <c r="X470" s="107">
        <f>((L470+G470+H470+I470+N470+O470+P470+S470)/('Life tables'!$I$2/2))/(1+oDR)^(((cycle + 0.5)/('Life tables'!$I$2/2)))</f>
        <v>19.985754736000771</v>
      </c>
      <c r="Y470" s="31">
        <f>((uNES*L470+ uOCEX*G470+uEREX*H470+uHOEX*I470+uNES*S470+ uOCEX*N470+uEREX*O470+uHOEX*P470)/('Life tables'!$I$2/2))/(1+oDR)^(((cycle + 0.5)/('Life tables'!$I$2/2)))</f>
        <v>13.171625590579319</v>
      </c>
      <c r="Z470" s="100">
        <f t="shared" si="132"/>
        <v>162221.70513054851</v>
      </c>
      <c r="AA470" s="107">
        <f>((L470+G470+H470+I470+N470+O470+P470+S470)/('Life tables'!$I$2/2))</f>
        <v>26.0568733408955</v>
      </c>
      <c r="AB470" s="31">
        <f>((uNES*L470+ uOCEX*G470+uEREX*H470+uHOEX*I470+uNES*S470+ uOCEX*N470+uEREX*O470+uHOEX*P470)/('Life tables'!$I$2/2))</f>
        <v>17.172800539235535</v>
      </c>
    </row>
    <row r="471" spans="1:28" x14ac:dyDescent="0.25">
      <c r="A471" s="4">
        <v>465</v>
      </c>
      <c r="C471" s="105">
        <f>IF(male=0,VLOOKUP((($A$5:$A$1570/'Life tables'!$I$2)*2)+age,lifetable,13,1),IF(male=1,VLOOKUP((($A$5:$A$1570/'Life tables'!$I$2)*2)+age,lifetable,10,1),"error"))</f>
        <v>2.5345550293476293E-4</v>
      </c>
      <c r="F471" s="96">
        <f t="shared" si="120"/>
        <v>118.58803055902609</v>
      </c>
      <c r="G471" s="96">
        <f t="shared" si="121"/>
        <v>11.912415860727961</v>
      </c>
      <c r="H471" s="96">
        <f t="shared" si="122"/>
        <v>0.68032801621186489</v>
      </c>
      <c r="I471" s="96">
        <f t="shared" si="123"/>
        <v>0.27260100196635301</v>
      </c>
      <c r="J471" s="96">
        <f t="shared" si="124"/>
        <v>3.3317581384093339E-2</v>
      </c>
      <c r="K471" s="96">
        <f t="shared" si="125"/>
        <v>0.28485282946443113</v>
      </c>
      <c r="L471" s="96">
        <f t="shared" si="133"/>
        <v>105.4045152692714</v>
      </c>
      <c r="M471" s="96">
        <f t="shared" si="126"/>
        <v>560.7524399044637</v>
      </c>
      <c r="N471" s="96">
        <f t="shared" si="127"/>
        <v>54.00167490445007</v>
      </c>
      <c r="O471" s="96">
        <f t="shared" si="128"/>
        <v>1.2890143824165161</v>
      </c>
      <c r="P471" s="96">
        <f t="shared" si="129"/>
        <v>1.2890143824165161</v>
      </c>
      <c r="Q471" s="96">
        <f t="shared" si="130"/>
        <v>0.15646622892727927</v>
      </c>
      <c r="R471" s="96">
        <f t="shared" si="131"/>
        <v>0.10104470353228576</v>
      </c>
      <c r="S471" s="96">
        <f t="shared" si="119"/>
        <v>503.91522530272101</v>
      </c>
      <c r="T471" s="96">
        <f t="shared" si="134"/>
        <v>52.521186991314792</v>
      </c>
      <c r="U471" s="96">
        <f t="shared" si="134"/>
        <v>268.71402388850123</v>
      </c>
      <c r="V471" s="32">
        <f t="shared" si="135"/>
        <v>999.99999999999773</v>
      </c>
      <c r="W471" s="100">
        <f>(cNES*L471+(cNES+cOSEX)*G471+(cNES+cEREX)*H471+(cNES+cHOEX)*I471+(cNES+cNES)*S471+(cNES+cOSEX)*N471+(cNES+cEREX)*O471+(cNES+cHOEX)*P471)/(1+cDR)^((cycle + 0.5)/('Life tables'!$I$2/2))</f>
        <v>57267.751535847725</v>
      </c>
      <c r="X471" s="107">
        <f>((L471+G471+H471+I471+N471+O471+P471+S471)/('Life tables'!$I$2/2))/(1+oDR)^(((cycle + 0.5)/('Life tables'!$I$2/2)))</f>
        <v>19.957418235648756</v>
      </c>
      <c r="Y471" s="31">
        <f>((uNES*L471+ uOCEX*G471+uEREX*H471+uHOEX*I471+uNES*S471+ uOCEX*N471+uEREX*O471+uHOEX*P471)/('Life tables'!$I$2/2))/(1+oDR)^(((cycle + 0.5)/('Life tables'!$I$2/2)))</f>
        <v>13.152950401009218</v>
      </c>
      <c r="Z471" s="100">
        <f t="shared" si="132"/>
        <v>162084.23856928022</v>
      </c>
      <c r="AA471" s="107">
        <f>((L471+G471+H471+I471+N471+O471+P471+S471)/('Life tables'!$I$2/2))</f>
        <v>26.034792430807713</v>
      </c>
      <c r="AB471" s="31">
        <f>((uNES*L471+ uOCEX*G471+uEREX*H471+uHOEX*I471+uNES*S471+ uOCEX*N471+uEREX*O471+uHOEX*P471)/('Life tables'!$I$2/2))</f>
        <v>17.158248101015083</v>
      </c>
    </row>
    <row r="472" spans="1:28" x14ac:dyDescent="0.25">
      <c r="A472" s="4">
        <v>466</v>
      </c>
      <c r="C472" s="105">
        <f>IF(male=0,VLOOKUP((($A$5:$A$1570/'Life tables'!$I$2)*2)+age,lifetable,13,1),IF(male=1,VLOOKUP((($A$5:$A$1570/'Life tables'!$I$2)*2)+age,lifetable,10,1),"error"))</f>
        <v>2.5345550293476293E-4</v>
      </c>
      <c r="F472" s="96">
        <f t="shared" si="120"/>
        <v>118.4875172017815</v>
      </c>
      <c r="G472" s="96">
        <f t="shared" si="121"/>
        <v>11.902319083629875</v>
      </c>
      <c r="H472" s="96">
        <f t="shared" si="122"/>
        <v>0.67975138084137543</v>
      </c>
      <c r="I472" s="96">
        <f t="shared" si="123"/>
        <v>0.2723699496268655</v>
      </c>
      <c r="J472" s="96">
        <f t="shared" si="124"/>
        <v>3.3289341923969082E-2</v>
      </c>
      <c r="K472" s="96">
        <f t="shared" si="125"/>
        <v>0.28461139266785795</v>
      </c>
      <c r="L472" s="96">
        <f t="shared" si="133"/>
        <v>105.31517605309156</v>
      </c>
      <c r="M472" s="96">
        <f t="shared" si="126"/>
        <v>560.27727191840029</v>
      </c>
      <c r="N472" s="96">
        <f t="shared" si="127"/>
        <v>53.955915197880138</v>
      </c>
      <c r="O472" s="96">
        <f t="shared" si="128"/>
        <v>1.2879221029639221</v>
      </c>
      <c r="P472" s="96">
        <f t="shared" si="129"/>
        <v>1.2879221029639221</v>
      </c>
      <c r="Q472" s="96">
        <f t="shared" si="130"/>
        <v>0.15633364324847421</v>
      </c>
      <c r="R472" s="96">
        <f t="shared" si="131"/>
        <v>0.10095908070684073</v>
      </c>
      <c r="S472" s="96">
        <f t="shared" si="119"/>
        <v>503.488219790637</v>
      </c>
      <c r="T472" s="96">
        <f t="shared" si="134"/>
        <v>52.710809976487234</v>
      </c>
      <c r="U472" s="96">
        <f t="shared" si="134"/>
        <v>269.09959436187592</v>
      </c>
      <c r="V472" s="32">
        <f t="shared" si="135"/>
        <v>999.99999999999784</v>
      </c>
      <c r="W472" s="100">
        <f>(cNES*L472+(cNES+cOSEX)*G472+(cNES+cEREX)*H472+(cNES+cHOEX)*I472+(cNES+cNES)*S472+(cNES+cOSEX)*N472+(cNES+cEREX)*O472+(cNES+cHOEX)*P472)/(1+cDR)^((cycle + 0.5)/('Life tables'!$I$2/2))</f>
        <v>57091.482418237625</v>
      </c>
      <c r="X472" s="107">
        <f>((L472+G472+H472+I472+N472+O472+P472+S472)/('Life tables'!$I$2/2))/(1+oDR)^(((cycle + 0.5)/('Life tables'!$I$2/2)))</f>
        <v>19.929121913110215</v>
      </c>
      <c r="Y472" s="31">
        <f>((uNES*L472+ uOCEX*G472+uEREX*H472+uHOEX*I472+uNES*S472+ uOCEX*N472+uEREX*O472+uHOEX*P472)/('Life tables'!$I$2/2))/(1+oDR)^(((cycle + 0.5)/('Life tables'!$I$2/2)))</f>
        <v>13.134301690628863</v>
      </c>
      <c r="Z472" s="100">
        <f t="shared" si="132"/>
        <v>161946.88844014483</v>
      </c>
      <c r="AA472" s="107">
        <f>((L472+G472+H472+I472+N472+O472+P472+S472)/('Life tables'!$I$2/2))</f>
        <v>26.012730234092647</v>
      </c>
      <c r="AB472" s="31">
        <f>((uNES*L472+ uOCEX*G472+uEREX*H472+uHOEX*I472+uNES*S472+ uOCEX*N472+uEREX*O472+uHOEX*P472)/('Life tables'!$I$2/2))</f>
        <v>17.143707995822833</v>
      </c>
    </row>
    <row r="473" spans="1:28" x14ac:dyDescent="0.25">
      <c r="A473" s="4">
        <v>467</v>
      </c>
      <c r="C473" s="105">
        <f>IF(male=0,VLOOKUP((($A$5:$A$1570/'Life tables'!$I$2)*2)+age,lifetable,13,1),IF(male=1,VLOOKUP((($A$5:$A$1570/'Life tables'!$I$2)*2)+age,lifetable,10,1),"error"))</f>
        <v>2.5345550293476293E-4</v>
      </c>
      <c r="F473" s="96">
        <f t="shared" si="120"/>
        <v>118.38708971265673</v>
      </c>
      <c r="G473" s="96">
        <f t="shared" si="121"/>
        <v>11.892230932164136</v>
      </c>
      <c r="H473" s="96">
        <f t="shared" si="122"/>
        <v>0.67917523808795155</v>
      </c>
      <c r="I473" s="96">
        <f t="shared" si="123"/>
        <v>0.2721390946743773</v>
      </c>
      <c r="J473" s="96">
        <f t="shared" si="124"/>
        <v>3.3261126588691639E-2</v>
      </c>
      <c r="K473" s="96">
        <f t="shared" si="125"/>
        <v>0.28437016212968014</v>
      </c>
      <c r="L473" s="96">
        <f t="shared" si="133"/>
        <v>105.2259131590119</v>
      </c>
      <c r="M473" s="96">
        <f t="shared" si="126"/>
        <v>559.80250594897791</v>
      </c>
      <c r="N473" s="96">
        <f t="shared" si="127"/>
        <v>53.910194206383764</v>
      </c>
      <c r="O473" s="96">
        <f t="shared" si="128"/>
        <v>1.2868307476361207</v>
      </c>
      <c r="P473" s="96">
        <f t="shared" si="129"/>
        <v>1.2868307476361207</v>
      </c>
      <c r="Q473" s="96">
        <f t="shared" si="130"/>
        <v>0.15620116974399662</v>
      </c>
      <c r="R473" s="96">
        <f t="shared" si="131"/>
        <v>0.10087353032272528</v>
      </c>
      <c r="S473" s="96">
        <f t="shared" si="119"/>
        <v>503.06157554725519</v>
      </c>
      <c r="T473" s="96">
        <f t="shared" si="134"/>
        <v>52.900272272819919</v>
      </c>
      <c r="U473" s="96">
        <f t="shared" si="134"/>
        <v>269.48483805432829</v>
      </c>
      <c r="V473" s="32">
        <f t="shared" si="135"/>
        <v>999.99999999999784</v>
      </c>
      <c r="W473" s="100">
        <f>(cNES*L473+(cNES+cOSEX)*G473+(cNES+cEREX)*H473+(cNES+cHOEX)*I473+(cNES+cNES)*S473+(cNES+cOSEX)*N473+(cNES+cEREX)*O473+(cNES+cHOEX)*P473)/(1+cDR)^((cycle + 0.5)/('Life tables'!$I$2/2))</f>
        <v>56915.755834470488</v>
      </c>
      <c r="X473" s="107">
        <f>((L473+G473+H473+I473+N473+O473+P473+S473)/('Life tables'!$I$2/2))/(1+oDR)^(((cycle + 0.5)/('Life tables'!$I$2/2)))</f>
        <v>19.900865711372305</v>
      </c>
      <c r="Y473" s="31">
        <f>((uNES*L473+ uOCEX*G473+uEREX*H473+uHOEX*I473+uNES*S473+ uOCEX*N473+uEREX*O473+uHOEX*P473)/('Life tables'!$I$2/2))/(1+oDR)^(((cycle + 0.5)/('Life tables'!$I$2/2)))</f>
        <v>13.115679421864785</v>
      </c>
      <c r="Z473" s="100">
        <f t="shared" si="132"/>
        <v>161809.65464643258</v>
      </c>
      <c r="AA473" s="107">
        <f>((L473+G473+H473+I473+N473+O473+P473+S473)/('Life tables'!$I$2/2))</f>
        <v>25.990686734832533</v>
      </c>
      <c r="AB473" s="31">
        <f>((uNES*L473+ uOCEX*G473+uEREX*H473+uHOEX*I473+uNES*S473+ uOCEX*N473+uEREX*O473+uHOEX*P473)/('Life tables'!$I$2/2))</f>
        <v>17.12918021316926</v>
      </c>
    </row>
    <row r="474" spans="1:28" x14ac:dyDescent="0.25">
      <c r="A474" s="4">
        <v>468</v>
      </c>
      <c r="C474" s="105">
        <f>IF(male=0,VLOOKUP((($A$5:$A$1570/'Life tables'!$I$2)*2)+age,lifetable,13,1),IF(male=1,VLOOKUP((($A$5:$A$1570/'Life tables'!$I$2)*2)+age,lifetable,10,1),"error"))</f>
        <v>2.5345550293476293E-4</v>
      </c>
      <c r="F474" s="96">
        <f t="shared" si="120"/>
        <v>118.28674799570939</v>
      </c>
      <c r="G474" s="96">
        <f t="shared" si="121"/>
        <v>11.882151396693132</v>
      </c>
      <c r="H474" s="96">
        <f t="shared" si="122"/>
        <v>0.67859958740118098</v>
      </c>
      <c r="I474" s="96">
        <f t="shared" si="123"/>
        <v>0.27190843688834337</v>
      </c>
      <c r="J474" s="96">
        <f t="shared" si="124"/>
        <v>3.3232935351305767E-2</v>
      </c>
      <c r="K474" s="96">
        <f t="shared" si="125"/>
        <v>0.28412913761944059</v>
      </c>
      <c r="L474" s="96">
        <f t="shared" si="133"/>
        <v>105.13672650175599</v>
      </c>
      <c r="M474" s="96">
        <f t="shared" si="126"/>
        <v>559.32814167714014</v>
      </c>
      <c r="N474" s="96">
        <f t="shared" si="127"/>
        <v>53.864511899235119</v>
      </c>
      <c r="O474" s="96">
        <f t="shared" si="128"/>
        <v>1.2857403156996896</v>
      </c>
      <c r="P474" s="96">
        <f t="shared" si="129"/>
        <v>1.2857403156996896</v>
      </c>
      <c r="Q474" s="96">
        <f t="shared" si="130"/>
        <v>0.1560688083248204</v>
      </c>
      <c r="R474" s="96">
        <f t="shared" si="131"/>
        <v>0.10078805232244707</v>
      </c>
      <c r="S474" s="96">
        <f t="shared" si="119"/>
        <v>502.63529228585838</v>
      </c>
      <c r="T474" s="96">
        <f t="shared" si="134"/>
        <v>53.089574016496044</v>
      </c>
      <c r="U474" s="96">
        <f t="shared" si="134"/>
        <v>269.86975524427015</v>
      </c>
      <c r="V474" s="32">
        <f t="shared" si="135"/>
        <v>999.99999999999773</v>
      </c>
      <c r="W474" s="100">
        <f>(cNES*L474+(cNES+cOSEX)*G474+(cNES+cEREX)*H474+(cNES+cHOEX)*I474+(cNES+cNES)*S474+(cNES+cOSEX)*N474+(cNES+cEREX)*O474+(cNES+cHOEX)*P474)/(1+cDR)^((cycle + 0.5)/('Life tables'!$I$2/2))</f>
        <v>56740.570115386399</v>
      </c>
      <c r="X474" s="107">
        <f>((L474+G474+H474+I474+N474+O474+P474+S474)/('Life tables'!$I$2/2))/(1+oDR)^(((cycle + 0.5)/('Life tables'!$I$2/2)))</f>
        <v>19.872649573504653</v>
      </c>
      <c r="Y474" s="31">
        <f>((uNES*L474+ uOCEX*G474+uEREX*H474+uHOEX*I474+uNES*S474+ uOCEX*N474+uEREX*O474+uHOEX*P474)/('Life tables'!$I$2/2))/(1+oDR)^(((cycle + 0.5)/('Life tables'!$I$2/2)))</f>
        <v>13.097083557197854</v>
      </c>
      <c r="Z474" s="100">
        <f t="shared" si="132"/>
        <v>161672.53709145045</v>
      </c>
      <c r="AA474" s="107">
        <f>((L474+G474+H474+I474+N474+O474+P474+S474)/('Life tables'!$I$2/2))</f>
        <v>25.968661917125111</v>
      </c>
      <c r="AB474" s="31">
        <f>((uNES*L474+ uOCEX*G474+uEREX*H474+uHOEX*I474+uNES*S474+ uOCEX*N474+uEREX*O474+uHOEX*P474)/('Life tables'!$I$2/2))</f>
        <v>17.114664742575062</v>
      </c>
    </row>
    <row r="475" spans="1:28" x14ac:dyDescent="0.25">
      <c r="A475" s="4">
        <v>469</v>
      </c>
      <c r="C475" s="105">
        <f>IF(male=0,VLOOKUP((($A$5:$A$1570/'Life tables'!$I$2)*2)+age,lifetable,13,1),IF(male=1,VLOOKUP((($A$5:$A$1570/'Life tables'!$I$2)*2)+age,lifetable,10,1),"error"))</f>
        <v>2.5345550293476293E-4</v>
      </c>
      <c r="F475" s="96">
        <f t="shared" si="120"/>
        <v>118.18649195585459</v>
      </c>
      <c r="G475" s="96">
        <f t="shared" si="121"/>
        <v>11.872080467665388</v>
      </c>
      <c r="H475" s="96">
        <f t="shared" si="122"/>
        <v>0.67802442823557085</v>
      </c>
      <c r="I475" s="96">
        <f t="shared" si="123"/>
        <v>0.27167797605018995</v>
      </c>
      <c r="J475" s="96">
        <f t="shared" si="124"/>
        <v>3.3204768185097142E-2</v>
      </c>
      <c r="K475" s="96">
        <f t="shared" si="125"/>
        <v>0.28388831890874178</v>
      </c>
      <c r="L475" s="96">
        <f t="shared" si="133"/>
        <v>105.04761599680961</v>
      </c>
      <c r="M475" s="96">
        <f t="shared" si="126"/>
        <v>558.85417878337705</v>
      </c>
      <c r="N475" s="96">
        <f t="shared" si="127"/>
        <v>53.818868245664703</v>
      </c>
      <c r="O475" s="96">
        <f t="shared" si="128"/>
        <v>1.2846508064201643</v>
      </c>
      <c r="P475" s="96">
        <f t="shared" si="129"/>
        <v>1.2846508064201643</v>
      </c>
      <c r="Q475" s="96">
        <f t="shared" si="130"/>
        <v>0.155936558901793</v>
      </c>
      <c r="R475" s="96">
        <f t="shared" si="131"/>
        <v>0.10070264664843208</v>
      </c>
      <c r="S475" s="96">
        <f t="shared" si="119"/>
        <v>502.20936971932178</v>
      </c>
      <c r="T475" s="96">
        <f t="shared" si="134"/>
        <v>53.278715343582931</v>
      </c>
      <c r="U475" s="96">
        <f t="shared" si="134"/>
        <v>270.2543462098273</v>
      </c>
      <c r="V475" s="32">
        <f t="shared" si="135"/>
        <v>999.99999999999784</v>
      </c>
      <c r="W475" s="100">
        <f>(cNES*L475+(cNES+cOSEX)*G475+(cNES+cEREX)*H475+(cNES+cHOEX)*I475+(cNES+cNES)*S475+(cNES+cOSEX)*N475+(cNES+cEREX)*O475+(cNES+cHOEX)*P475)/(1+cDR)^((cycle + 0.5)/('Life tables'!$I$2/2))</f>
        <v>56565.923596936234</v>
      </c>
      <c r="X475" s="107">
        <f>((L475+G475+H475+I475+N475+O475+P475+S475)/('Life tables'!$I$2/2))/(1+oDR)^(((cycle + 0.5)/('Life tables'!$I$2/2)))</f>
        <v>19.844473442659169</v>
      </c>
      <c r="Y475" s="31">
        <f>((uNES*L475+ uOCEX*G475+uEREX*H475+uHOEX*I475+uNES*S475+ uOCEX*N475+uEREX*O475+uHOEX*P475)/('Life tables'!$I$2/2))/(1+oDR)^(((cycle + 0.5)/('Life tables'!$I$2/2)))</f>
        <v>13.078514059163128</v>
      </c>
      <c r="Z475" s="100">
        <f t="shared" si="132"/>
        <v>161535.53567852406</v>
      </c>
      <c r="AA475" s="107">
        <f>((L475+G475+H475+I475+N475+O475+P475+S475)/('Life tables'!$I$2/2))</f>
        <v>25.946655765083555</v>
      </c>
      <c r="AB475" s="31">
        <f>((uNES*L475+ uOCEX*G475+uEREX*H475+uHOEX*I475+uNES*S475+ uOCEX*N475+uEREX*O475+uHOEX*P475)/('Life tables'!$I$2/2))</f>
        <v>17.100161573571039</v>
      </c>
    </row>
    <row r="476" spans="1:28" x14ac:dyDescent="0.25">
      <c r="A476" s="4">
        <v>470</v>
      </c>
      <c r="C476" s="105">
        <f>IF(male=0,VLOOKUP((($A$5:$A$1570/'Life tables'!$I$2)*2)+age,lifetable,13,1),IF(male=1,VLOOKUP((($A$5:$A$1570/'Life tables'!$I$2)*2)+age,lifetable,10,1),"error"))</f>
        <v>2.7596604845614436E-4</v>
      </c>
      <c r="F476" s="96">
        <f t="shared" si="120"/>
        <v>118.08632149883813</v>
      </c>
      <c r="G476" s="96">
        <f t="shared" si="121"/>
        <v>11.862018135612868</v>
      </c>
      <c r="H476" s="96">
        <f t="shared" si="122"/>
        <v>0.67744976005039415</v>
      </c>
      <c r="I476" s="96">
        <f t="shared" si="123"/>
        <v>0.27144771194325273</v>
      </c>
      <c r="J476" s="96">
        <f t="shared" si="124"/>
        <v>3.6123193278092526E-2</v>
      </c>
      <c r="K476" s="96">
        <f t="shared" si="125"/>
        <v>0.28364770577118165</v>
      </c>
      <c r="L476" s="96">
        <f t="shared" si="133"/>
        <v>104.95563499218234</v>
      </c>
      <c r="M476" s="96">
        <f t="shared" si="126"/>
        <v>558.38061694774944</v>
      </c>
      <c r="N476" s="96">
        <f t="shared" si="127"/>
        <v>53.773263214861672</v>
      </c>
      <c r="O476" s="96">
        <f t="shared" si="128"/>
        <v>1.2835622190620932</v>
      </c>
      <c r="P476" s="96">
        <f t="shared" si="129"/>
        <v>1.2835622190620932</v>
      </c>
      <c r="Q476" s="96">
        <f t="shared" si="130"/>
        <v>0.16964212654265629</v>
      </c>
      <c r="R476" s="96">
        <f t="shared" si="131"/>
        <v>0.10061731324302889</v>
      </c>
      <c r="S476" s="96">
        <f t="shared" si="119"/>
        <v>501.76996985497789</v>
      </c>
      <c r="T476" s="96">
        <f t="shared" si="134"/>
        <v>53.48448066340368</v>
      </c>
      <c r="U476" s="96">
        <f t="shared" si="134"/>
        <v>270.63861122884151</v>
      </c>
      <c r="V476" s="32">
        <f t="shared" si="135"/>
        <v>999.99999999999773</v>
      </c>
      <c r="W476" s="100">
        <f>(cNES*L476+(cNES+cOSEX)*G476+(cNES+cEREX)*H476+(cNES+cHOEX)*I476+(cNES+cNES)*S476+(cNES+cOSEX)*N476+(cNES+cEREX)*O476+(cNES+cHOEX)*P476)/(1+cDR)^((cycle + 0.5)/('Life tables'!$I$2/2))</f>
        <v>56390.606471751969</v>
      </c>
      <c r="X476" s="107">
        <f>((L476+G476+H476+I476+N476+O476+P476+S476)/('Life tables'!$I$2/2))/(1+oDR)^(((cycle + 0.5)/('Life tables'!$I$2/2)))</f>
        <v>19.815845168674702</v>
      </c>
      <c r="Y476" s="31">
        <f>((uNES*L476+ uOCEX*G476+uEREX*H476+uHOEX*I476+uNES*S476+ uOCEX*N476+uEREX*O476+uHOEX*P476)/('Life tables'!$I$2/2))/(1+oDR)^(((cycle + 0.5)/('Life tables'!$I$2/2)))</f>
        <v>13.059641187774993</v>
      </c>
      <c r="Z476" s="100">
        <f t="shared" si="132"/>
        <v>161395.19247718403</v>
      </c>
      <c r="AA476" s="107">
        <f>((L476+G476+H476+I476+N476+O476+P476+S476)/('Life tables'!$I$2/2))</f>
        <v>25.924024483016964</v>
      </c>
      <c r="AB476" s="31">
        <f>((uNES*L476+ uOCEX*G476+uEREX*H476+uHOEX*I476+uNES*S476+ uOCEX*N476+uEREX*O476+uHOEX*P476)/('Life tables'!$I$2/2))</f>
        <v>17.085239363219081</v>
      </c>
    </row>
    <row r="477" spans="1:28" x14ac:dyDescent="0.25">
      <c r="A477" s="4">
        <v>471</v>
      </c>
      <c r="C477" s="105">
        <f>IF(male=0,VLOOKUP((($A$5:$A$1570/'Life tables'!$I$2)*2)+age,lifetable,13,1),IF(male=1,VLOOKUP((($A$5:$A$1570/'Life tables'!$I$2)*2)+age,lifetable,10,1),"error"))</f>
        <v>2.7596604845614436E-4</v>
      </c>
      <c r="F477" s="96">
        <f t="shared" si="120"/>
        <v>117.98328526959655</v>
      </c>
      <c r="G477" s="96">
        <f t="shared" si="121"/>
        <v>11.851667930742604</v>
      </c>
      <c r="H477" s="96">
        <f t="shared" si="122"/>
        <v>0.6768586512082333</v>
      </c>
      <c r="I477" s="96">
        <f t="shared" si="123"/>
        <v>0.2712108602205478</v>
      </c>
      <c r="J477" s="96">
        <f t="shared" si="124"/>
        <v>3.609167398291678E-2</v>
      </c>
      <c r="K477" s="96">
        <f t="shared" si="125"/>
        <v>0.28340020894288914</v>
      </c>
      <c r="L477" s="96">
        <f t="shared" si="133"/>
        <v>104.86405594449936</v>
      </c>
      <c r="M477" s="96">
        <f t="shared" si="126"/>
        <v>557.89362283815603</v>
      </c>
      <c r="N477" s="96">
        <f t="shared" si="127"/>
        <v>53.726364626973002</v>
      </c>
      <c r="O477" s="96">
        <f t="shared" si="128"/>
        <v>1.2824427546304717</v>
      </c>
      <c r="P477" s="96">
        <f t="shared" si="129"/>
        <v>1.2824427546304717</v>
      </c>
      <c r="Q477" s="96">
        <f t="shared" si="130"/>
        <v>0.16949417241628137</v>
      </c>
      <c r="R477" s="96">
        <f t="shared" si="131"/>
        <v>0.10052955941099168</v>
      </c>
      <c r="S477" s="96">
        <f t="shared" si="119"/>
        <v>501.33234897009481</v>
      </c>
      <c r="T477" s="96">
        <f t="shared" si="134"/>
        <v>53.690066509802875</v>
      </c>
      <c r="U477" s="96">
        <f t="shared" si="134"/>
        <v>271.02254099719539</v>
      </c>
      <c r="V477" s="32">
        <f t="shared" si="135"/>
        <v>999.99999999999773</v>
      </c>
      <c r="W477" s="100">
        <f>(cNES*L477+(cNES+cOSEX)*G477+(cNES+cEREX)*H477+(cNES+cHOEX)*I477+(cNES+cNES)*S477+(cNES+cOSEX)*N477+(cNES+cEREX)*O477+(cNES+cHOEX)*P477)/(1+cDR)^((cycle + 0.5)/('Life tables'!$I$2/2))</f>
        <v>56215.641815085692</v>
      </c>
      <c r="X477" s="107">
        <f>((L477+G477+H477+I477+N477+O477+P477+S477)/('Life tables'!$I$2/2))/(1+oDR)^(((cycle + 0.5)/('Life tables'!$I$2/2)))</f>
        <v>19.787258197269999</v>
      </c>
      <c r="Y477" s="31">
        <f>((uNES*L477+ uOCEX*G477+uEREX*H477+uHOEX*I477+uNES*S477+ uOCEX*N477+uEREX*O477+uHOEX*P477)/('Life tables'!$I$2/2))/(1+oDR)^(((cycle + 0.5)/('Life tables'!$I$2/2)))</f>
        <v>13.04080093345611</v>
      </c>
      <c r="Z477" s="100">
        <f t="shared" si="132"/>
        <v>161254.42361325785</v>
      </c>
      <c r="AA477" s="107">
        <f>((L477+G477+H477+I477+N477+O477+P477+S477)/('Life tables'!$I$2/2))</f>
        <v>25.901412943775647</v>
      </c>
      <c r="AB477" s="31">
        <f>((uNES*L477+ uOCEX*G477+uEREX*H477+uHOEX*I477+uNES*S477+ uOCEX*N477+uEREX*O477+uHOEX*P477)/('Life tables'!$I$2/2))</f>
        <v>17.070337220425195</v>
      </c>
    </row>
    <row r="478" spans="1:28" x14ac:dyDescent="0.25">
      <c r="A478" s="4">
        <v>472</v>
      </c>
      <c r="C478" s="105">
        <f>IF(male=0,VLOOKUP((($A$5:$A$1570/'Life tables'!$I$2)*2)+age,lifetable,13,1),IF(male=1,VLOOKUP((($A$5:$A$1570/'Life tables'!$I$2)*2)+age,lifetable,10,1),"error"))</f>
        <v>2.7596604845614436E-4</v>
      </c>
      <c r="F478" s="96">
        <f t="shared" si="120"/>
        <v>117.88034021846539</v>
      </c>
      <c r="G478" s="96">
        <f t="shared" si="121"/>
        <v>11.841326884904358</v>
      </c>
      <c r="H478" s="96">
        <f t="shared" si="122"/>
        <v>0.67626806544603846</v>
      </c>
      <c r="I478" s="96">
        <f t="shared" si="123"/>
        <v>0.27097421809103828</v>
      </c>
      <c r="J478" s="96">
        <f t="shared" si="124"/>
        <v>3.6060182579578666E-2</v>
      </c>
      <c r="K478" s="96">
        <f t="shared" si="125"/>
        <v>0.28315293112778556</v>
      </c>
      <c r="L478" s="96">
        <f t="shared" si="133"/>
        <v>104.77255793631659</v>
      </c>
      <c r="M478" s="96">
        <f t="shared" si="126"/>
        <v>557.40705227453407</v>
      </c>
      <c r="N478" s="96">
        <f t="shared" si="127"/>
        <v>53.679506827479045</v>
      </c>
      <c r="O478" s="96">
        <f t="shared" si="128"/>
        <v>1.2813242638136042</v>
      </c>
      <c r="P478" s="96">
        <f t="shared" si="129"/>
        <v>1.2813242638136042</v>
      </c>
      <c r="Q478" s="96">
        <f t="shared" si="130"/>
        <v>0.16934634696779594</v>
      </c>
      <c r="R478" s="96">
        <f t="shared" si="131"/>
        <v>0.10044188189975856</v>
      </c>
      <c r="S478" s="96">
        <f t="shared" si="119"/>
        <v>500.89510869056028</v>
      </c>
      <c r="T478" s="96">
        <f t="shared" si="134"/>
        <v>53.89547303935025</v>
      </c>
      <c r="U478" s="96">
        <f t="shared" si="134"/>
        <v>271.40613581022296</v>
      </c>
      <c r="V478" s="32">
        <f t="shared" si="135"/>
        <v>999.99999999999784</v>
      </c>
      <c r="W478" s="100">
        <f>(cNES*L478+(cNES+cOSEX)*G478+(cNES+cEREX)*H478+(cNES+cHOEX)*I478+(cNES+cNES)*S478+(cNES+cOSEX)*N478+(cNES+cEREX)*O478+(cNES+cHOEX)*P478)/(1+cDR)^((cycle + 0.5)/('Life tables'!$I$2/2))</f>
        <v>56041.219989837547</v>
      </c>
      <c r="X478" s="107">
        <f>((L478+G478+H478+I478+N478+O478+P478+S478)/('Life tables'!$I$2/2))/(1+oDR)^(((cycle + 0.5)/('Life tables'!$I$2/2)))</f>
        <v>19.758712468771396</v>
      </c>
      <c r="Y478" s="31">
        <f>((uNES*L478+ uOCEX*G478+uEREX*H478+uHOEX*I478+uNES*S478+ uOCEX*N478+uEREX*O478+uHOEX*P478)/('Life tables'!$I$2/2))/(1+oDR)^(((cycle + 0.5)/('Life tables'!$I$2/2)))</f>
        <v>13.021987860244252</v>
      </c>
      <c r="Z478" s="100">
        <f t="shared" si="132"/>
        <v>161113.77742400282</v>
      </c>
      <c r="AA478" s="107">
        <f>((L478+G478+H478+I478+N478+O478+P478+S478)/('Life tables'!$I$2/2))</f>
        <v>25.878821130026321</v>
      </c>
      <c r="AB478" s="31">
        <f>((uNES*L478+ uOCEX*G478+uEREX*H478+uHOEX*I478+uNES*S478+ uOCEX*N478+uEREX*O478+uHOEX*P478)/('Life tables'!$I$2/2))</f>
        <v>17.055448077664625</v>
      </c>
    </row>
    <row r="479" spans="1:28" x14ac:dyDescent="0.25">
      <c r="A479" s="4">
        <v>473</v>
      </c>
      <c r="C479" s="105">
        <f>IF(male=0,VLOOKUP((($A$5:$A$1570/'Life tables'!$I$2)*2)+age,lifetable,13,1),IF(male=1,VLOOKUP((($A$5:$A$1570/'Life tables'!$I$2)*2)+age,lifetable,10,1),"error"))</f>
        <v>2.7596604845614436E-4</v>
      </c>
      <c r="F479" s="96">
        <f t="shared" si="120"/>
        <v>117.77748622208669</v>
      </c>
      <c r="G479" s="96">
        <f t="shared" si="121"/>
        <v>11.830994985706562</v>
      </c>
      <c r="H479" s="96">
        <f t="shared" si="122"/>
        <v>0.67567800205611683</v>
      </c>
      <c r="I479" s="96">
        <f t="shared" si="123"/>
        <v>0.27073778527115833</v>
      </c>
      <c r="J479" s="96">
        <f t="shared" si="124"/>
        <v>3.6028719030342375E-2</v>
      </c>
      <c r="K479" s="96">
        <f t="shared" si="125"/>
        <v>0.28290587202956052</v>
      </c>
      <c r="L479" s="96">
        <f t="shared" si="133"/>
        <v>104.68114085799296</v>
      </c>
      <c r="M479" s="96">
        <f t="shared" si="126"/>
        <v>556.9209049283379</v>
      </c>
      <c r="N479" s="96">
        <f t="shared" si="127"/>
        <v>53.632689784740151</v>
      </c>
      <c r="O479" s="96">
        <f t="shared" si="128"/>
        <v>1.2802067458562552</v>
      </c>
      <c r="P479" s="96">
        <f t="shared" si="129"/>
        <v>1.2802067458562552</v>
      </c>
      <c r="Q479" s="96">
        <f t="shared" si="130"/>
        <v>0.16919865009738413</v>
      </c>
      <c r="R479" s="96">
        <f t="shared" si="131"/>
        <v>0.10035428065012732</v>
      </c>
      <c r="S479" s="96">
        <f t="shared" si="119"/>
        <v>500.45824872113775</v>
      </c>
      <c r="T479" s="96">
        <f t="shared" si="134"/>
        <v>54.100700408477977</v>
      </c>
      <c r="U479" s="96">
        <f t="shared" si="134"/>
        <v>271.78939596290263</v>
      </c>
      <c r="V479" s="32">
        <f t="shared" si="135"/>
        <v>999.99999999999784</v>
      </c>
      <c r="W479" s="100">
        <f>(cNES*L479+(cNES+cOSEX)*G479+(cNES+cEREX)*H479+(cNES+cHOEX)*I479+(cNES+cNES)*S479+(cNES+cOSEX)*N479+(cNES+cEREX)*O479+(cNES+cHOEX)*P479)/(1+cDR)^((cycle + 0.5)/('Life tables'!$I$2/2))</f>
        <v>55867.339313151257</v>
      </c>
      <c r="X479" s="107">
        <f>((L479+G479+H479+I479+N479+O479+P479+S479)/('Life tables'!$I$2/2))/(1+oDR)^(((cycle + 0.5)/('Life tables'!$I$2/2)))</f>
        <v>19.730207923594349</v>
      </c>
      <c r="Y479" s="31">
        <f>((uNES*L479+ uOCEX*G479+uEREX*H479+uHOEX*I479+uNES*S479+ uOCEX*N479+uEREX*O479+uHOEX*P479)/('Life tables'!$I$2/2))/(1+oDR)^(((cycle + 0.5)/('Life tables'!$I$2/2)))</f>
        <v>13.003201928871828</v>
      </c>
      <c r="Z479" s="100">
        <f t="shared" si="132"/>
        <v>160973.25380599502</v>
      </c>
      <c r="AA479" s="107">
        <f>((L479+G479+H479+I479+N479+O479+P479+S479)/('Life tables'!$I$2/2))</f>
        <v>25.856249024454613</v>
      </c>
      <c r="AB479" s="31">
        <f>((uNES*L479+ uOCEX*G479+uEREX*H479+uHOEX*I479+uNES*S479+ uOCEX*N479+uEREX*O479+uHOEX*P479)/('Life tables'!$I$2/2))</f>
        <v>17.040571923528354</v>
      </c>
    </row>
    <row r="480" spans="1:28" x14ac:dyDescent="0.25">
      <c r="A480" s="4">
        <v>474</v>
      </c>
      <c r="C480" s="105">
        <f>IF(male=0,VLOOKUP((($A$5:$A$1570/'Life tables'!$I$2)*2)+age,lifetable,13,1),IF(male=1,VLOOKUP((($A$5:$A$1570/'Life tables'!$I$2)*2)+age,lifetable,10,1),"error"))</f>
        <v>2.7596604845614436E-4</v>
      </c>
      <c r="F480" s="96">
        <f t="shared" si="120"/>
        <v>117.67472315867892</v>
      </c>
      <c r="G480" s="96">
        <f t="shared" si="121"/>
        <v>11.820672220916009</v>
      </c>
      <c r="H480" s="96">
        <f t="shared" si="122"/>
        <v>0.67508846033981973</v>
      </c>
      <c r="I480" s="96">
        <f t="shared" si="123"/>
        <v>0.27050156148096605</v>
      </c>
      <c r="J480" s="96">
        <f t="shared" si="124"/>
        <v>3.5997283297954312E-2</v>
      </c>
      <c r="K480" s="96">
        <f t="shared" si="125"/>
        <v>0.28265903135569026</v>
      </c>
      <c r="L480" s="96">
        <f t="shared" si="133"/>
        <v>104.58980460128848</v>
      </c>
      <c r="M480" s="96">
        <f t="shared" si="126"/>
        <v>556.43518046993836</v>
      </c>
      <c r="N480" s="96">
        <f t="shared" si="127"/>
        <v>53.585913467012311</v>
      </c>
      <c r="O480" s="96">
        <f t="shared" si="128"/>
        <v>1.2790902000006987</v>
      </c>
      <c r="P480" s="96">
        <f t="shared" si="129"/>
        <v>1.2790902000006987</v>
      </c>
      <c r="Q480" s="96">
        <f t="shared" si="130"/>
        <v>0.16905108170490105</v>
      </c>
      <c r="R480" s="96">
        <f t="shared" si="131"/>
        <v>0.10026675560270046</v>
      </c>
      <c r="S480" s="96">
        <f t="shared" si="119"/>
        <v>500.02176876561703</v>
      </c>
      <c r="T480" s="96">
        <f t="shared" si="134"/>
        <v>54.305748773480829</v>
      </c>
      <c r="U480" s="96">
        <f t="shared" si="134"/>
        <v>272.172321749861</v>
      </c>
      <c r="V480" s="32">
        <f t="shared" si="135"/>
        <v>999.99999999999773</v>
      </c>
      <c r="W480" s="100">
        <f>(cNES*L480+(cNES+cOSEX)*G480+(cNES+cEREX)*H480+(cNES+cHOEX)*I480+(cNES+cNES)*S480+(cNES+cOSEX)*N480+(cNES+cEREX)*O480+(cNES+cHOEX)*P480)/(1+cDR)^((cycle + 0.5)/('Life tables'!$I$2/2))</f>
        <v>55693.998107341649</v>
      </c>
      <c r="X480" s="107">
        <f>((L480+G480+H480+I480+N480+O480+P480+S480)/('Life tables'!$I$2/2))/(1+oDR)^(((cycle + 0.5)/('Life tables'!$I$2/2)))</f>
        <v>19.701744502243233</v>
      </c>
      <c r="Y480" s="31">
        <f>((uNES*L480+ uOCEX*G480+uEREX*H480+uHOEX*I480+uNES*S480+ uOCEX*N480+uEREX*O480+uHOEX*P480)/('Life tables'!$I$2/2))/(1+oDR)^(((cycle + 0.5)/('Life tables'!$I$2/2)))</f>
        <v>12.984443100129798</v>
      </c>
      <c r="Z480" s="100">
        <f t="shared" si="132"/>
        <v>160832.85265578103</v>
      </c>
      <c r="AA480" s="107">
        <f>((L480+G480+H480+I480+N480+O480+P480+S480)/('Life tables'!$I$2/2))</f>
        <v>25.833696609764935</v>
      </c>
      <c r="AB480" s="31">
        <f>((uNES*L480+ uOCEX*G480+uEREX*H480+uHOEX*I480+uNES*S480+ uOCEX*N480+uEREX*O480+uHOEX*P480)/('Life tables'!$I$2/2))</f>
        <v>17.025708746619681</v>
      </c>
    </row>
    <row r="481" spans="1:28" x14ac:dyDescent="0.25">
      <c r="A481" s="4">
        <v>475</v>
      </c>
      <c r="C481" s="105">
        <f>IF(male=0,VLOOKUP((($A$5:$A$1570/'Life tables'!$I$2)*2)+age,lifetable,13,1),IF(male=1,VLOOKUP((($A$5:$A$1570/'Life tables'!$I$2)*2)+age,lifetable,10,1),"error"))</f>
        <v>2.7596604845614436E-4</v>
      </c>
      <c r="F481" s="96">
        <f t="shared" si="120"/>
        <v>117.57205090798641</v>
      </c>
      <c r="G481" s="96">
        <f t="shared" si="121"/>
        <v>11.810358578452766</v>
      </c>
      <c r="H481" s="96">
        <f t="shared" si="122"/>
        <v>0.674499439607252</v>
      </c>
      <c r="I481" s="96">
        <f t="shared" si="123"/>
        <v>0.27026554644402701</v>
      </c>
      <c r="J481" s="96">
        <f t="shared" si="124"/>
        <v>3.5965875345627681E-2</v>
      </c>
      <c r="K481" s="96">
        <f t="shared" si="125"/>
        <v>0.28241240881731627</v>
      </c>
      <c r="L481" s="96">
        <f t="shared" si="133"/>
        <v>104.49854905931942</v>
      </c>
      <c r="M481" s="96">
        <f t="shared" si="126"/>
        <v>555.94987856866976</v>
      </c>
      <c r="N481" s="96">
        <f t="shared" si="127"/>
        <v>53.539177842451707</v>
      </c>
      <c r="O481" s="96">
        <f t="shared" si="128"/>
        <v>1.2779746254868261</v>
      </c>
      <c r="P481" s="96">
        <f t="shared" si="129"/>
        <v>1.2779746254868261</v>
      </c>
      <c r="Q481" s="96">
        <f t="shared" si="130"/>
        <v>0.16890364168988692</v>
      </c>
      <c r="R481" s="96">
        <f t="shared" si="131"/>
        <v>0.10017930669789374</v>
      </c>
      <c r="S481" s="96">
        <f t="shared" si="119"/>
        <v>499.58566852685664</v>
      </c>
      <c r="T481" s="96">
        <f t="shared" si="134"/>
        <v>54.510618290516341</v>
      </c>
      <c r="U481" s="96">
        <f t="shared" si="134"/>
        <v>272.55491346537622</v>
      </c>
      <c r="V481" s="32">
        <f t="shared" si="135"/>
        <v>999.99999999999807</v>
      </c>
      <c r="W481" s="100">
        <f>(cNES*L481+(cNES+cOSEX)*G481+(cNES+cEREX)*H481+(cNES+cHOEX)*I481+(cNES+cNES)*S481+(cNES+cOSEX)*N481+(cNES+cEREX)*O481+(cNES+cHOEX)*P481)/(1+cDR)^((cycle + 0.5)/('Life tables'!$I$2/2))</f>
        <v>55521.19469988042</v>
      </c>
      <c r="X481" s="107">
        <f>((L481+G481+H481+I481+N481+O481+P481+S481)/('Life tables'!$I$2/2))/(1+oDR)^(((cycle + 0.5)/('Life tables'!$I$2/2)))</f>
        <v>19.673322145311086</v>
      </c>
      <c r="Y481" s="31">
        <f>((uNES*L481+ uOCEX*G481+uEREX*H481+uHOEX*I481+uNES*S481+ uOCEX*N481+uEREX*O481+uHOEX*P481)/('Life tables'!$I$2/2))/(1+oDR)^(((cycle + 0.5)/('Life tables'!$I$2/2)))</f>
        <v>12.965711334867494</v>
      </c>
      <c r="Z481" s="100">
        <f t="shared" si="132"/>
        <v>160692.5738698818</v>
      </c>
      <c r="AA481" s="107">
        <f>((L481+G481+H481+I481+N481+O481+P481+S481)/('Life tables'!$I$2/2))</f>
        <v>25.811163868680318</v>
      </c>
      <c r="AB481" s="31">
        <f>((uNES*L481+ uOCEX*G481+uEREX*H481+uHOEX*I481+uNES*S481+ uOCEX*N481+uEREX*O481+uHOEX*P481)/('Life tables'!$I$2/2))</f>
        <v>17.010858535554107</v>
      </c>
    </row>
    <row r="482" spans="1:28" x14ac:dyDescent="0.25">
      <c r="A482" s="4">
        <v>476</v>
      </c>
      <c r="C482" s="105">
        <f>IF(male=0,VLOOKUP((($A$5:$A$1570/'Life tables'!$I$2)*2)+age,lifetable,13,1),IF(male=1,VLOOKUP((($A$5:$A$1570/'Life tables'!$I$2)*2)+age,lifetable,10,1),"error"))</f>
        <v>2.7596604845614436E-4</v>
      </c>
      <c r="F482" s="96">
        <f t="shared" si="120"/>
        <v>117.46946935123042</v>
      </c>
      <c r="G482" s="96">
        <f t="shared" si="121"/>
        <v>11.800054046385256</v>
      </c>
      <c r="H482" s="96">
        <f t="shared" si="122"/>
        <v>0.67391093917699152</v>
      </c>
      <c r="I482" s="96">
        <f t="shared" si="123"/>
        <v>0.27002973988730178</v>
      </c>
      <c r="J482" s="96">
        <f t="shared" si="124"/>
        <v>3.5934495137027476E-2</v>
      </c>
      <c r="K482" s="96">
        <f t="shared" si="125"/>
        <v>0.28216600412912757</v>
      </c>
      <c r="L482" s="96">
        <f t="shared" si="133"/>
        <v>104.40737412651471</v>
      </c>
      <c r="M482" s="96">
        <f t="shared" si="126"/>
        <v>555.46499889287509</v>
      </c>
      <c r="N482" s="96">
        <f t="shared" si="127"/>
        <v>53.492482879119045</v>
      </c>
      <c r="O482" s="96">
        <f t="shared" si="128"/>
        <v>1.2768600215522499</v>
      </c>
      <c r="P482" s="96">
        <f t="shared" si="129"/>
        <v>1.2768600215522499</v>
      </c>
      <c r="Q482" s="96">
        <f t="shared" si="130"/>
        <v>0.1687563299515806</v>
      </c>
      <c r="R482" s="96">
        <f t="shared" si="131"/>
        <v>0.10009193387594427</v>
      </c>
      <c r="S482" s="96">
        <f t="shared" si="119"/>
        <v>499.14994770682404</v>
      </c>
      <c r="T482" s="96">
        <f t="shared" si="134"/>
        <v>54.715309115604946</v>
      </c>
      <c r="U482" s="96">
        <f t="shared" si="134"/>
        <v>272.93717140338129</v>
      </c>
      <c r="V482" s="32">
        <f t="shared" si="135"/>
        <v>999.99999999999807</v>
      </c>
      <c r="W482" s="100">
        <f>(cNES*L482+(cNES+cOSEX)*G482+(cNES+cEREX)*H482+(cNES+cHOEX)*I482+(cNES+cNES)*S482+(cNES+cOSEX)*N482+(cNES+cEREX)*O482+(cNES+cHOEX)*P482)/(1+cDR)^((cycle + 0.5)/('Life tables'!$I$2/2))</f>
        <v>55348.927423381851</v>
      </c>
      <c r="X482" s="107">
        <f>((L482+G482+H482+I482+N482+O482+P482+S482)/('Life tables'!$I$2/2))/(1+oDR)^(((cycle + 0.5)/('Life tables'!$I$2/2)))</f>
        <v>19.644940793479378</v>
      </c>
      <c r="Y482" s="31">
        <f>((uNES*L482+ uOCEX*G482+uEREX*H482+uHOEX*I482+uNES*S482+ uOCEX*N482+uEREX*O482+uHOEX*P482)/('Life tables'!$I$2/2))/(1+oDR)^(((cycle + 0.5)/('Life tables'!$I$2/2)))</f>
        <v>12.947006593992489</v>
      </c>
      <c r="Z482" s="100">
        <f t="shared" si="132"/>
        <v>160552.41734479662</v>
      </c>
      <c r="AA482" s="107">
        <f>((L482+G482+H482+I482+N482+O482+P482+S482)/('Life tables'!$I$2/2))</f>
        <v>25.788650783942277</v>
      </c>
      <c r="AB482" s="31">
        <f>((uNES*L482+ uOCEX*G482+uEREX*H482+uHOEX*I482+uNES*S482+ uOCEX*N482+uEREX*O482+uHOEX*P482)/('Life tables'!$I$2/2))</f>
        <v>16.996021278959255</v>
      </c>
    </row>
    <row r="483" spans="1:28" x14ac:dyDescent="0.25">
      <c r="A483" s="4">
        <v>477</v>
      </c>
      <c r="C483" s="105">
        <f>IF(male=0,VLOOKUP((($A$5:$A$1570/'Life tables'!$I$2)*2)+age,lifetable,13,1),IF(male=1,VLOOKUP((($A$5:$A$1570/'Life tables'!$I$2)*2)+age,lifetable,10,1),"error"))</f>
        <v>2.7596604845614436E-4</v>
      </c>
      <c r="F483" s="96">
        <f t="shared" si="120"/>
        <v>117.36697837106199</v>
      </c>
      <c r="G483" s="96">
        <f t="shared" si="121"/>
        <v>11.789758612925533</v>
      </c>
      <c r="H483" s="96">
        <f t="shared" si="122"/>
        <v>0.67332295837581879</v>
      </c>
      <c r="I483" s="96">
        <f t="shared" si="123"/>
        <v>0.26979414154103765</v>
      </c>
      <c r="J483" s="96">
        <f t="shared" si="124"/>
        <v>3.5903142636256068E-2</v>
      </c>
      <c r="K483" s="96">
        <f t="shared" si="125"/>
        <v>0.28191981700924762</v>
      </c>
      <c r="L483" s="96">
        <f t="shared" si="133"/>
        <v>104.31627969857409</v>
      </c>
      <c r="M483" s="96">
        <f t="shared" si="126"/>
        <v>554.98054110994985</v>
      </c>
      <c r="N483" s="96">
        <f t="shared" si="127"/>
        <v>53.445828544983797</v>
      </c>
      <c r="O483" s="96">
        <f t="shared" si="128"/>
        <v>1.2757463874324042</v>
      </c>
      <c r="P483" s="96">
        <f t="shared" si="129"/>
        <v>1.2757463874324042</v>
      </c>
      <c r="Q483" s="96">
        <f t="shared" si="130"/>
        <v>0.16860914638893332</v>
      </c>
      <c r="R483" s="96">
        <f t="shared" si="131"/>
        <v>0.10000463707691842</v>
      </c>
      <c r="S483" s="96">
        <f t="shared" si="119"/>
        <v>498.71460600663539</v>
      </c>
      <c r="T483" s="96">
        <f t="shared" si="134"/>
        <v>54.919821404630135</v>
      </c>
      <c r="U483" s="96">
        <f t="shared" si="134"/>
        <v>273.31909585746746</v>
      </c>
      <c r="V483" s="32">
        <f t="shared" si="135"/>
        <v>999.99999999999818</v>
      </c>
      <c r="W483" s="100">
        <f>(cNES*L483+(cNES+cOSEX)*G483+(cNES+cEREX)*H483+(cNES+cHOEX)*I483+(cNES+cNES)*S483+(cNES+cOSEX)*N483+(cNES+cEREX)*O483+(cNES+cHOEX)*P483)/(1+cDR)^((cycle + 0.5)/('Life tables'!$I$2/2))</f>
        <v>55177.194615588509</v>
      </c>
      <c r="X483" s="107">
        <f>((L483+G483+H483+I483+N483+O483+P483+S483)/('Life tables'!$I$2/2))/(1+oDR)^(((cycle + 0.5)/('Life tables'!$I$2/2)))</f>
        <v>19.616600387517828</v>
      </c>
      <c r="Y483" s="31">
        <f>((uNES*L483+ uOCEX*G483+uEREX*H483+uHOEX*I483+uNES*S483+ uOCEX*N483+uEREX*O483+uHOEX*P483)/('Life tables'!$I$2/2))/(1+oDR)^(((cycle + 0.5)/('Life tables'!$I$2/2)))</f>
        <v>12.928328838470454</v>
      </c>
      <c r="Z483" s="100">
        <f t="shared" si="132"/>
        <v>160412.38297700681</v>
      </c>
      <c r="AA483" s="107">
        <f>((L483+G483+H483+I483+N483+O483+P483+S483)/('Life tables'!$I$2/2))</f>
        <v>25.766157338310702</v>
      </c>
      <c r="AB483" s="31">
        <f>((uNES*L483+ uOCEX*G483+uEREX*H483+uHOEX*I483+uNES*S483+ uOCEX*N483+uEREX*O483+uHOEX*P483)/('Life tables'!$I$2/2))</f>
        <v>16.981196965474794</v>
      </c>
    </row>
    <row r="484" spans="1:28" x14ac:dyDescent="0.25">
      <c r="A484" s="4">
        <v>478</v>
      </c>
      <c r="C484" s="105">
        <f>IF(male=0,VLOOKUP((($A$5:$A$1570/'Life tables'!$I$2)*2)+age,lifetable,13,1),IF(male=1,VLOOKUP((($A$5:$A$1570/'Life tables'!$I$2)*2)+age,lifetable,10,1),"error"))</f>
        <v>2.7596604845614436E-4</v>
      </c>
      <c r="F484" s="96">
        <f t="shared" si="120"/>
        <v>117.26457785151609</v>
      </c>
      <c r="G484" s="96">
        <f t="shared" si="121"/>
        <v>11.779472266424669</v>
      </c>
      <c r="H484" s="96">
        <f t="shared" si="122"/>
        <v>0.67273549653845355</v>
      </c>
      <c r="I484" s="96">
        <f t="shared" si="123"/>
        <v>0.26955875113866312</v>
      </c>
      <c r="J484" s="96">
        <f t="shared" si="124"/>
        <v>3.5871817807839178E-2</v>
      </c>
      <c r="K484" s="96">
        <f t="shared" si="125"/>
        <v>0.28167384717912419</v>
      </c>
      <c r="L484" s="96">
        <f t="shared" si="133"/>
        <v>104.22526567242734</v>
      </c>
      <c r="M484" s="96">
        <f t="shared" si="126"/>
        <v>554.4965048863844</v>
      </c>
      <c r="N484" s="96">
        <f t="shared" si="127"/>
        <v>53.39921480792826</v>
      </c>
      <c r="O484" s="96">
        <f t="shared" si="128"/>
        <v>1.2746337223606432</v>
      </c>
      <c r="P484" s="96">
        <f t="shared" si="129"/>
        <v>1.2746337223606432</v>
      </c>
      <c r="Q484" s="96">
        <f t="shared" si="130"/>
        <v>0.16846209090062106</v>
      </c>
      <c r="R484" s="96">
        <f t="shared" si="131"/>
        <v>9.9917416240719509E-2</v>
      </c>
      <c r="S484" s="96">
        <f t="shared" si="119"/>
        <v>498.2796431265935</v>
      </c>
      <c r="T484" s="96">
        <f t="shared" si="134"/>
        <v>55.124155313338598</v>
      </c>
      <c r="U484" s="96">
        <f t="shared" si="134"/>
        <v>273.70068712088732</v>
      </c>
      <c r="V484" s="32">
        <f t="shared" si="135"/>
        <v>999.99999999999818</v>
      </c>
      <c r="W484" s="100">
        <f>(cNES*L484+(cNES+cOSEX)*G484+(cNES+cEREX)*H484+(cNES+cHOEX)*I484+(cNES+cNES)*S484+(cNES+cOSEX)*N484+(cNES+cEREX)*O484+(cNES+cHOEX)*P484)/(1+cDR)^((cycle + 0.5)/('Life tables'!$I$2/2))</f>
        <v>55005.994619357029</v>
      </c>
      <c r="X484" s="107">
        <f>((L484+G484+H484+I484+N484+O484+P484+S484)/('Life tables'!$I$2/2))/(1+oDR)^(((cycle + 0.5)/('Life tables'!$I$2/2)))</f>
        <v>19.588300868284144</v>
      </c>
      <c r="Y484" s="31">
        <f>((uNES*L484+ uOCEX*G484+uEREX*H484+uHOEX*I484+uNES*S484+ uOCEX*N484+uEREX*O484+uHOEX*P484)/('Life tables'!$I$2/2))/(1+oDR)^(((cycle + 0.5)/('Life tables'!$I$2/2)))</f>
        <v>12.909678029325013</v>
      </c>
      <c r="Z484" s="100">
        <f t="shared" si="132"/>
        <v>160272.47066297958</v>
      </c>
      <c r="AA484" s="107">
        <f>((L484+G484+H484+I484+N484+O484+P484+S484)/('Life tables'!$I$2/2))</f>
        <v>25.743683514563717</v>
      </c>
      <c r="AB484" s="31">
        <f>((uNES*L484+ uOCEX*G484+uEREX*H484+uHOEX*I484+uNES*S484+ uOCEX*N484+uEREX*O484+uHOEX*P484)/('Life tables'!$I$2/2))</f>
        <v>16.966385583752352</v>
      </c>
    </row>
    <row r="485" spans="1:28" x14ac:dyDescent="0.25">
      <c r="A485" s="4">
        <v>479</v>
      </c>
      <c r="C485" s="105">
        <f>IF(male=0,VLOOKUP((($A$5:$A$1570/'Life tables'!$I$2)*2)+age,lifetable,13,1),IF(male=1,VLOOKUP((($A$5:$A$1570/'Life tables'!$I$2)*2)+age,lifetable,10,1),"error"))</f>
        <v>2.7596604845614436E-4</v>
      </c>
      <c r="F485" s="96">
        <f t="shared" si="120"/>
        <v>117.16226767796753</v>
      </c>
      <c r="G485" s="96">
        <f t="shared" si="121"/>
        <v>11.76919499536832</v>
      </c>
      <c r="H485" s="96">
        <f t="shared" si="122"/>
        <v>0.67214855300730236</v>
      </c>
      <c r="I485" s="96">
        <f t="shared" si="123"/>
        <v>0.26932356841668675</v>
      </c>
      <c r="J485" s="96">
        <f t="shared" si="124"/>
        <v>3.5840520616712376E-2</v>
      </c>
      <c r="K485" s="96">
        <f t="shared" si="125"/>
        <v>0.28142809436342331</v>
      </c>
      <c r="L485" s="96">
        <f t="shared" si="133"/>
        <v>104.13433194619509</v>
      </c>
      <c r="M485" s="96">
        <f t="shared" si="126"/>
        <v>554.01288988780448</v>
      </c>
      <c r="N485" s="96">
        <f t="shared" si="127"/>
        <v>53.352641635751461</v>
      </c>
      <c r="O485" s="96">
        <f t="shared" si="128"/>
        <v>1.2735220255683333</v>
      </c>
      <c r="P485" s="96">
        <f t="shared" si="129"/>
        <v>1.2735220255683333</v>
      </c>
      <c r="Q485" s="96">
        <f t="shared" si="130"/>
        <v>0.16831516338505742</v>
      </c>
      <c r="R485" s="96">
        <f t="shared" si="131"/>
        <v>9.9830271307094959E-2</v>
      </c>
      <c r="S485" s="96">
        <f t="shared" si="119"/>
        <v>497.84505876622421</v>
      </c>
      <c r="T485" s="96">
        <f t="shared" si="134"/>
        <v>55.328310997340367</v>
      </c>
      <c r="U485" s="96">
        <f t="shared" si="134"/>
        <v>274.08194548655786</v>
      </c>
      <c r="V485" s="32">
        <f t="shared" si="135"/>
        <v>999.99999999999795</v>
      </c>
      <c r="W485" s="100">
        <f>(cNES*L485+(cNES+cOSEX)*G485+(cNES+cEREX)*H485+(cNES+cHOEX)*I485+(cNES+cNES)*S485+(cNES+cOSEX)*N485+(cNES+cEREX)*O485+(cNES+cHOEX)*P485)/(1+cDR)^((cycle + 0.5)/('Life tables'!$I$2/2))</f>
        <v>54835.325782643667</v>
      </c>
      <c r="X485" s="107">
        <f>((L485+G485+H485+I485+N485+O485+P485+S485)/('Life tables'!$I$2/2))/(1+oDR)^(((cycle + 0.5)/('Life tables'!$I$2/2)))</f>
        <v>19.56004217672384</v>
      </c>
      <c r="Y485" s="31">
        <f>((uNES*L485+ uOCEX*G485+uEREX*H485+uHOEX*I485+uNES*S485+ uOCEX*N485+uEREX*O485+uHOEX*P485)/('Life tables'!$I$2/2))/(1+oDR)^(((cycle + 0.5)/('Life tables'!$I$2/2)))</f>
        <v>12.891054127637611</v>
      </c>
      <c r="Z485" s="100">
        <f t="shared" si="132"/>
        <v>160132.68029917136</v>
      </c>
      <c r="AA485" s="107">
        <f>((L485+G485+H485+I485+N485+O485+P485+S485)/('Life tables'!$I$2/2))</f>
        <v>25.721229295497555</v>
      </c>
      <c r="AB485" s="31">
        <f>((uNES*L485+ uOCEX*G485+uEREX*H485+uHOEX*I485+uNES*S485+ uOCEX*N485+uEREX*O485+uHOEX*P485)/('Life tables'!$I$2/2))</f>
        <v>16.951587122455443</v>
      </c>
    </row>
    <row r="486" spans="1:28" x14ac:dyDescent="0.25">
      <c r="A486" s="4">
        <v>480</v>
      </c>
      <c r="C486" s="105">
        <f>IF(male=0,VLOOKUP((($A$5:$A$1570/'Life tables'!$I$2)*2)+age,lifetable,13,1),IF(male=1,VLOOKUP((($A$5:$A$1570/'Life tables'!$I$2)*2)+age,lifetable,10,1),"error"))</f>
        <v>2.7596604845614436E-4</v>
      </c>
      <c r="F486" s="96">
        <f t="shared" si="120"/>
        <v>117.06004773708834</v>
      </c>
      <c r="G486" s="96">
        <f t="shared" si="121"/>
        <v>11.758926788372456</v>
      </c>
      <c r="H486" s="96">
        <f t="shared" si="122"/>
        <v>0.67156212713221353</v>
      </c>
      <c r="I486" s="96">
        <f t="shared" si="123"/>
        <v>0.26908859311459893</v>
      </c>
      <c r="J486" s="96">
        <f t="shared" si="124"/>
        <v>3.5809251028208075E-2</v>
      </c>
      <c r="K486" s="96">
        <f t="shared" si="125"/>
        <v>0.28118255828992694</v>
      </c>
      <c r="L486" s="96">
        <f t="shared" si="133"/>
        <v>104.04347841915093</v>
      </c>
      <c r="M486" s="96">
        <f t="shared" si="126"/>
        <v>553.52969577901138</v>
      </c>
      <c r="N486" s="96">
        <f t="shared" si="127"/>
        <v>53.306108996173052</v>
      </c>
      <c r="O486" s="96">
        <f t="shared" si="128"/>
        <v>1.272411296284945</v>
      </c>
      <c r="P486" s="96">
        <f t="shared" si="129"/>
        <v>1.272411296284945</v>
      </c>
      <c r="Q486" s="96">
        <f t="shared" si="130"/>
        <v>0.16816836374040531</v>
      </c>
      <c r="R486" s="96">
        <f t="shared" si="131"/>
        <v>9.9743202215643728E-2</v>
      </c>
      <c r="S486" s="96">
        <f t="shared" si="119"/>
        <v>497.41085262431238</v>
      </c>
      <c r="T486" s="96">
        <f t="shared" si="134"/>
        <v>55.532288612108978</v>
      </c>
      <c r="U486" s="96">
        <f t="shared" si="134"/>
        <v>274.46287124706345</v>
      </c>
      <c r="V486" s="32">
        <f t="shared" si="135"/>
        <v>999.99999999999795</v>
      </c>
      <c r="W486" s="100">
        <f>(cNES*L486+(cNES+cOSEX)*G486+(cNES+cEREX)*H486+(cNES+cHOEX)*I486+(cNES+cNES)*S486+(cNES+cOSEX)*N486+(cNES+cEREX)*O486+(cNES+cHOEX)*P486)/(1+cDR)^((cycle + 0.5)/('Life tables'!$I$2/2))</f>
        <v>54665.186458490083</v>
      </c>
      <c r="X486" s="107">
        <f>((L486+G486+H486+I486+N486+O486+P486+S486)/('Life tables'!$I$2/2))/(1+oDR)^(((cycle + 0.5)/('Life tables'!$I$2/2)))</f>
        <v>19.53182425387002</v>
      </c>
      <c r="Y486" s="31">
        <f>((uNES*L486+ uOCEX*G486+uEREX*H486+uHOEX*I486+uNES*S486+ uOCEX*N486+uEREX*O486+uHOEX*P486)/('Life tables'!$I$2/2))/(1+oDR)^(((cycle + 0.5)/('Life tables'!$I$2/2)))</f>
        <v>12.872457094547363</v>
      </c>
      <c r="Z486" s="100">
        <f t="shared" si="132"/>
        <v>159993.01178203116</v>
      </c>
      <c r="AA486" s="107">
        <f>((L486+G486+H486+I486+N486+O486+P486+S486)/('Life tables'!$I$2/2))</f>
        <v>25.698794663926463</v>
      </c>
      <c r="AB486" s="31">
        <f>((uNES*L486+ uOCEX*G486+uEREX*H486+uHOEX*I486+uNES*S486+ uOCEX*N486+uEREX*O486+uHOEX*P486)/('Life tables'!$I$2/2))</f>
        <v>16.936801570259387</v>
      </c>
    </row>
    <row r="487" spans="1:28" x14ac:dyDescent="0.25">
      <c r="A487" s="4">
        <v>481</v>
      </c>
      <c r="C487" s="105">
        <f>IF(male=0,VLOOKUP((($A$5:$A$1570/'Life tables'!$I$2)*2)+age,lifetable,13,1),IF(male=1,VLOOKUP((($A$5:$A$1570/'Life tables'!$I$2)*2)+age,lifetable,10,1),"error"))</f>
        <v>2.7596604845614436E-4</v>
      </c>
      <c r="F487" s="96">
        <f t="shared" si="120"/>
        <v>116.95791791680641</v>
      </c>
      <c r="G487" s="96">
        <f t="shared" si="121"/>
        <v>11.748667634179197</v>
      </c>
      <c r="H487" s="96">
        <f t="shared" si="122"/>
        <v>0.67097621827024034</v>
      </c>
      <c r="I487" s="96">
        <f t="shared" si="123"/>
        <v>0.26885382497477694</v>
      </c>
      <c r="J487" s="96">
        <f t="shared" si="124"/>
        <v>3.5778009008042871E-2</v>
      </c>
      <c r="K487" s="96">
        <f t="shared" si="125"/>
        <v>0.28093723868943382</v>
      </c>
      <c r="L487" s="96">
        <f t="shared" si="133"/>
        <v>103.95270499168471</v>
      </c>
      <c r="M487" s="96">
        <f t="shared" si="126"/>
        <v>553.04692222401923</v>
      </c>
      <c r="N487" s="96">
        <f t="shared" si="127"/>
        <v>53.25961685683685</v>
      </c>
      <c r="O487" s="96">
        <f t="shared" si="128"/>
        <v>1.2713015337381406</v>
      </c>
      <c r="P487" s="96">
        <f t="shared" si="129"/>
        <v>1.2713015337381406</v>
      </c>
      <c r="Q487" s="96">
        <f t="shared" si="130"/>
        <v>0.1680216918645886</v>
      </c>
      <c r="R487" s="96">
        <f t="shared" si="131"/>
        <v>9.9656208905822871E-2</v>
      </c>
      <c r="S487" s="96">
        <f t="shared" si="119"/>
        <v>496.97702439893567</v>
      </c>
      <c r="T487" s="96">
        <f t="shared" si="134"/>
        <v>55.736088312981607</v>
      </c>
      <c r="U487" s="96">
        <f t="shared" si="134"/>
        <v>274.84346469465868</v>
      </c>
      <c r="V487" s="32">
        <f t="shared" si="135"/>
        <v>999.99999999999795</v>
      </c>
      <c r="W487" s="100">
        <f>(cNES*L487+(cNES+cOSEX)*G487+(cNES+cEREX)*H487+(cNES+cHOEX)*I487+(cNES+cNES)*S487+(cNES+cOSEX)*N487+(cNES+cEREX)*O487+(cNES+cHOEX)*P487)/(1+cDR)^((cycle + 0.5)/('Life tables'!$I$2/2))</f>
        <v>54495.575005008985</v>
      </c>
      <c r="X487" s="107">
        <f>((L487+G487+H487+I487+N487+O487+P487+S487)/('Life tables'!$I$2/2))/(1+oDR)^(((cycle + 0.5)/('Life tables'!$I$2/2)))</f>
        <v>19.503647040843148</v>
      </c>
      <c r="Y487" s="31">
        <f>((uNES*L487+ uOCEX*G487+uEREX*H487+uHOEX*I487+uNES*S487+ uOCEX*N487+uEREX*O487+uHOEX*P487)/('Life tables'!$I$2/2))/(1+oDR)^(((cycle + 0.5)/('Life tables'!$I$2/2)))</f>
        <v>12.853886891250921</v>
      </c>
      <c r="Z487" s="100">
        <f t="shared" si="132"/>
        <v>159853.46500800402</v>
      </c>
      <c r="AA487" s="107">
        <f>((L487+G487+H487+I487+N487+O487+P487+S487)/('Life tables'!$I$2/2))</f>
        <v>25.676379602682541</v>
      </c>
      <c r="AB487" s="31">
        <f>((uNES*L487+ uOCEX*G487+uEREX*H487+uHOEX*I487+uNES*S487+ uOCEX*N487+uEREX*O487+uHOEX*P487)/('Life tables'!$I$2/2))</f>
        <v>16.922028915851211</v>
      </c>
    </row>
    <row r="488" spans="1:28" x14ac:dyDescent="0.25">
      <c r="A488" s="4">
        <v>482</v>
      </c>
      <c r="C488" s="105">
        <f>IF(male=0,VLOOKUP((($A$5:$A$1570/'Life tables'!$I$2)*2)+age,lifetable,13,1),IF(male=1,VLOOKUP((($A$5:$A$1570/'Life tables'!$I$2)*2)+age,lifetable,10,1),"error"))</f>
        <v>2.7596604845614436E-4</v>
      </c>
      <c r="F488" s="96">
        <f t="shared" si="120"/>
        <v>116.85587810626569</v>
      </c>
      <c r="G488" s="96">
        <f t="shared" si="121"/>
        <v>11.738417521652826</v>
      </c>
      <c r="H488" s="96">
        <f t="shared" si="122"/>
        <v>0.67039082578541243</v>
      </c>
      <c r="I488" s="96">
        <f t="shared" si="123"/>
        <v>0.26861926374239342</v>
      </c>
      <c r="J488" s="96">
        <f t="shared" si="124"/>
        <v>3.5746794522305357E-2</v>
      </c>
      <c r="K488" s="96">
        <f t="shared" si="125"/>
        <v>0.28069213529566373</v>
      </c>
      <c r="L488" s="96">
        <f t="shared" si="133"/>
        <v>103.8620115652671</v>
      </c>
      <c r="M488" s="96">
        <f t="shared" si="126"/>
        <v>552.56456888609193</v>
      </c>
      <c r="N488" s="96">
        <f t="shared" si="127"/>
        <v>53.213165185314452</v>
      </c>
      <c r="O488" s="96">
        <f t="shared" si="128"/>
        <v>1.2701927371538566</v>
      </c>
      <c r="P488" s="96">
        <f t="shared" si="129"/>
        <v>1.2701927371538566</v>
      </c>
      <c r="Q488" s="96">
        <f t="shared" si="130"/>
        <v>0.16787514765530318</v>
      </c>
      <c r="R488" s="96">
        <f t="shared" si="131"/>
        <v>9.9569291316954286E-2</v>
      </c>
      <c r="S488" s="96">
        <f t="shared" si="119"/>
        <v>496.54357378749751</v>
      </c>
      <c r="T488" s="96">
        <f t="shared" si="134"/>
        <v>55.939710255159213</v>
      </c>
      <c r="U488" s="96">
        <f t="shared" si="134"/>
        <v>275.22372612127128</v>
      </c>
      <c r="V488" s="32">
        <f t="shared" si="135"/>
        <v>999.99999999999784</v>
      </c>
      <c r="W488" s="100">
        <f>(cNES*L488+(cNES+cOSEX)*G488+(cNES+cEREX)*H488+(cNES+cHOEX)*I488+(cNES+cNES)*S488+(cNES+cOSEX)*N488+(cNES+cEREX)*O488+(cNES+cHOEX)*P488)/(1+cDR)^((cycle + 0.5)/('Life tables'!$I$2/2))</f>
        <v>54326.489785369718</v>
      </c>
      <c r="X488" s="107">
        <f>((L488+G488+H488+I488+N488+O488+P488+S488)/('Life tables'!$I$2/2))/(1+oDR)^(((cycle + 0.5)/('Life tables'!$I$2/2)))</f>
        <v>19.475510478850858</v>
      </c>
      <c r="Y488" s="31">
        <f>((uNES*L488+ uOCEX*G488+uEREX*H488+uHOEX*I488+uNES*S488+ uOCEX*N488+uEREX*O488+uHOEX*P488)/('Life tables'!$I$2/2))/(1+oDR)^(((cycle + 0.5)/('Life tables'!$I$2/2)))</f>
        <v>12.835343479002344</v>
      </c>
      <c r="Z488" s="100">
        <f t="shared" si="132"/>
        <v>159714.03987353394</v>
      </c>
      <c r="AA488" s="107">
        <f>((L488+G488+H488+I488+N488+O488+P488+S488)/('Life tables'!$I$2/2))</f>
        <v>25.653984094615659</v>
      </c>
      <c r="AB488" s="31">
        <f>((uNES*L488+ uOCEX*G488+uEREX*H488+uHOEX*I488+uNES*S488+ uOCEX*N488+uEREX*O488+uHOEX*P488)/('Life tables'!$I$2/2))</f>
        <v>16.907269147929611</v>
      </c>
    </row>
    <row r="489" spans="1:28" x14ac:dyDescent="0.25">
      <c r="A489" s="4">
        <v>483</v>
      </c>
      <c r="C489" s="105">
        <f>IF(male=0,VLOOKUP((($A$5:$A$1570/'Life tables'!$I$2)*2)+age,lifetable,13,1),IF(male=1,VLOOKUP((($A$5:$A$1570/'Life tables'!$I$2)*2)+age,lifetable,10,1),"error"))</f>
        <v>2.7596604845614436E-4</v>
      </c>
      <c r="F489" s="96">
        <f t="shared" si="120"/>
        <v>116.75392819578764</v>
      </c>
      <c r="G489" s="96">
        <f t="shared" si="121"/>
        <v>11.728176439775899</v>
      </c>
      <c r="H489" s="96">
        <f t="shared" si="122"/>
        <v>0.66980594904851454</v>
      </c>
      <c r="I489" s="96">
        <f t="shared" si="123"/>
        <v>0.26838490916532787</v>
      </c>
      <c r="J489" s="96">
        <f t="shared" si="124"/>
        <v>3.5715607537444294E-2</v>
      </c>
      <c r="K489" s="96">
        <f t="shared" si="125"/>
        <v>0.2804472478451645</v>
      </c>
      <c r="L489" s="96">
        <f t="shared" si="133"/>
        <v>103.77139804241529</v>
      </c>
      <c r="M489" s="96">
        <f t="shared" si="126"/>
        <v>552.08263542777968</v>
      </c>
      <c r="N489" s="96">
        <f t="shared" si="127"/>
        <v>53.166753949108703</v>
      </c>
      <c r="O489" s="96">
        <f t="shared" si="128"/>
        <v>1.26908490575639</v>
      </c>
      <c r="P489" s="96">
        <f t="shared" si="129"/>
        <v>1.26908490575639</v>
      </c>
      <c r="Q489" s="96">
        <f t="shared" si="130"/>
        <v>0.16772873101002803</v>
      </c>
      <c r="R489" s="96">
        <f t="shared" si="131"/>
        <v>9.9482449388231253E-2</v>
      </c>
      <c r="S489" s="96">
        <f t="shared" si="119"/>
        <v>496.11050048675992</v>
      </c>
      <c r="T489" s="96">
        <f t="shared" si="134"/>
        <v>56.143154593706683</v>
      </c>
      <c r="U489" s="96">
        <f t="shared" si="134"/>
        <v>275.60365581850471</v>
      </c>
      <c r="V489" s="32">
        <f t="shared" si="135"/>
        <v>999.99999999999773</v>
      </c>
      <c r="W489" s="100">
        <f>(cNES*L489+(cNES+cOSEX)*G489+(cNES+cEREX)*H489+(cNES+cHOEX)*I489+(cNES+cNES)*S489+(cNES+cOSEX)*N489+(cNES+cEREX)*O489+(cNES+cHOEX)*P489)/(1+cDR)^((cycle + 0.5)/('Life tables'!$I$2/2))</f>
        <v>54157.92916778403</v>
      </c>
      <c r="X489" s="107">
        <f>((L489+G489+H489+I489+N489+O489+P489+S489)/('Life tables'!$I$2/2))/(1+oDR)^(((cycle + 0.5)/('Life tables'!$I$2/2)))</f>
        <v>19.447414509187766</v>
      </c>
      <c r="Y489" s="31">
        <f>((uNES*L489+ uOCEX*G489+uEREX*H489+uHOEX*I489+uNES*S489+ uOCEX*N489+uEREX*O489+uHOEX*P489)/('Life tables'!$I$2/2))/(1+oDR)^(((cycle + 0.5)/('Life tables'!$I$2/2)))</f>
        <v>12.816826819112983</v>
      </c>
      <c r="Z489" s="100">
        <f t="shared" si="132"/>
        <v>159574.7362750672</v>
      </c>
      <c r="AA489" s="107">
        <f>((L489+G489+H489+I489+N489+O489+P489+S489)/('Life tables'!$I$2/2))</f>
        <v>25.631608122593352</v>
      </c>
      <c r="AB489" s="31">
        <f>((uNES*L489+ uOCEX*G489+uEREX*H489+uHOEX*I489+uNES*S489+ uOCEX*N489+uEREX*O489+uHOEX*P489)/('Life tables'!$I$2/2))</f>
        <v>16.892522255204881</v>
      </c>
    </row>
    <row r="490" spans="1:28" x14ac:dyDescent="0.25">
      <c r="A490" s="4">
        <v>484</v>
      </c>
      <c r="C490" s="105">
        <f>IF(male=0,VLOOKUP((($A$5:$A$1570/'Life tables'!$I$2)*2)+age,lifetable,13,1),IF(male=1,VLOOKUP((($A$5:$A$1570/'Life tables'!$I$2)*2)+age,lifetable,10,1),"error"))</f>
        <v>2.7596604845614436E-4</v>
      </c>
      <c r="F490" s="96">
        <f t="shared" si="120"/>
        <v>116.65206807683394</v>
      </c>
      <c r="G490" s="96">
        <f t="shared" si="121"/>
        <v>11.717944377645516</v>
      </c>
      <c r="H490" s="96">
        <f t="shared" si="122"/>
        <v>0.66922158743687299</v>
      </c>
      <c r="I490" s="96">
        <f t="shared" si="123"/>
        <v>0.26815076099408081</v>
      </c>
      <c r="J490" s="96">
        <f t="shared" si="124"/>
        <v>3.5684448020257283E-2</v>
      </c>
      <c r="K490" s="96">
        <f t="shared" si="125"/>
        <v>0.28020257607722332</v>
      </c>
      <c r="L490" s="96">
        <f t="shared" si="133"/>
        <v>103.68086432665999</v>
      </c>
      <c r="M490" s="96">
        <f t="shared" si="126"/>
        <v>551.60112151095234</v>
      </c>
      <c r="N490" s="96">
        <f t="shared" si="127"/>
        <v>53.120383115656942</v>
      </c>
      <c r="O490" s="96">
        <f t="shared" si="128"/>
        <v>1.2679780387684729</v>
      </c>
      <c r="P490" s="96">
        <f t="shared" si="129"/>
        <v>1.2679780387684729</v>
      </c>
      <c r="Q490" s="96">
        <f t="shared" si="130"/>
        <v>0.1675824418260356</v>
      </c>
      <c r="R490" s="96">
        <f t="shared" si="131"/>
        <v>9.9395683058724454E-2</v>
      </c>
      <c r="S490" s="96">
        <f t="shared" si="119"/>
        <v>495.67780419287368</v>
      </c>
      <c r="T490" s="96">
        <f t="shared" si="134"/>
        <v>56.346421483552973</v>
      </c>
      <c r="U490" s="96">
        <f t="shared" si="134"/>
        <v>275.98325407764065</v>
      </c>
      <c r="V490" s="32">
        <f t="shared" si="135"/>
        <v>999.9999999999975</v>
      </c>
      <c r="W490" s="100">
        <f>(cNES*L490+(cNES+cOSEX)*G490+(cNES+cEREX)*H490+(cNES+cHOEX)*I490+(cNES+cNES)*S490+(cNES+cOSEX)*N490+(cNES+cEREX)*O490+(cNES+cHOEX)*P490)/(1+cDR)^((cycle + 0.5)/('Life tables'!$I$2/2))</f>
        <v>53989.891525491614</v>
      </c>
      <c r="X490" s="107">
        <f>((L490+G490+H490+I490+N490+O490+P490+S490)/('Life tables'!$I$2/2))/(1+oDR)^(((cycle + 0.5)/('Life tables'!$I$2/2)))</f>
        <v>19.419359073235249</v>
      </c>
      <c r="Y490" s="31">
        <f>((uNES*L490+ uOCEX*G490+uEREX*H490+uHOEX*I490+uNES*S490+ uOCEX*N490+uEREX*O490+uHOEX*P490)/('Life tables'!$I$2/2))/(1+oDR)^(((cycle + 0.5)/('Life tables'!$I$2/2)))</f>
        <v>12.798336872951314</v>
      </c>
      <c r="Z490" s="100">
        <f t="shared" si="132"/>
        <v>159435.55410905517</v>
      </c>
      <c r="AA490" s="107">
        <f>((L490+G490+H490+I490+N490+O490+P490+S490)/('Life tables'!$I$2/2))</f>
        <v>25.609251669500704</v>
      </c>
      <c r="AB490" s="31">
        <f>((uNES*L490+ uOCEX*G490+uEREX*H490+uHOEX*I490+uNES*S490+ uOCEX*N490+uEREX*O490+uHOEX*P490)/('Life tables'!$I$2/2))</f>
        <v>16.877788226398813</v>
      </c>
    </row>
    <row r="491" spans="1:28" x14ac:dyDescent="0.25">
      <c r="A491" s="4">
        <v>485</v>
      </c>
      <c r="C491" s="105">
        <f>IF(male=0,VLOOKUP((($A$5:$A$1570/'Life tables'!$I$2)*2)+age,lifetable,13,1),IF(male=1,VLOOKUP((($A$5:$A$1570/'Life tables'!$I$2)*2)+age,lifetable,10,1),"error"))</f>
        <v>2.7596604845614436E-4</v>
      </c>
      <c r="F491" s="96">
        <f t="shared" si="120"/>
        <v>116.55029764197057</v>
      </c>
      <c r="G491" s="96">
        <f t="shared" si="121"/>
        <v>11.707721324469706</v>
      </c>
      <c r="H491" s="96">
        <f t="shared" si="122"/>
        <v>0.66863774033414913</v>
      </c>
      <c r="I491" s="96">
        <f t="shared" si="123"/>
        <v>0.26791681898169112</v>
      </c>
      <c r="J491" s="96">
        <f t="shared" si="124"/>
        <v>3.5653315937879723E-2</v>
      </c>
      <c r="K491" s="96">
        <f t="shared" si="125"/>
        <v>0.27995811973377954</v>
      </c>
      <c r="L491" s="96">
        <f t="shared" si="133"/>
        <v>103.59041032251336</v>
      </c>
      <c r="M491" s="96">
        <f t="shared" si="126"/>
        <v>551.12002679683337</v>
      </c>
      <c r="N491" s="96">
        <f t="shared" si="127"/>
        <v>53.074052652334252</v>
      </c>
      <c r="O491" s="96">
        <f t="shared" si="128"/>
        <v>1.2668721354113524</v>
      </c>
      <c r="P491" s="96">
        <f t="shared" si="129"/>
        <v>1.2668721354113524</v>
      </c>
      <c r="Q491" s="96">
        <f t="shared" si="130"/>
        <v>0.16743628000040187</v>
      </c>
      <c r="R491" s="96">
        <f t="shared" si="131"/>
        <v>9.9308992267388124E-2</v>
      </c>
      <c r="S491" s="96">
        <f t="shared" si="119"/>
        <v>495.24548460140863</v>
      </c>
      <c r="T491" s="96">
        <f t="shared" si="134"/>
        <v>56.549511079491253</v>
      </c>
      <c r="U491" s="96">
        <f t="shared" si="134"/>
        <v>276.36252118964183</v>
      </c>
      <c r="V491" s="32">
        <f t="shared" si="135"/>
        <v>999.9999999999975</v>
      </c>
      <c r="W491" s="100">
        <f>(cNES*L491+(cNES+cOSEX)*G491+(cNES+cEREX)*H491+(cNES+cHOEX)*I491+(cNES+cNES)*S491+(cNES+cOSEX)*N491+(cNES+cEREX)*O491+(cNES+cHOEX)*P491)/(1+cDR)^((cycle + 0.5)/('Life tables'!$I$2/2))</f>
        <v>53822.37523674588</v>
      </c>
      <c r="X491" s="107">
        <f>((L491+G491+H491+I491+N491+O491+P491+S491)/('Life tables'!$I$2/2))/(1+oDR)^(((cycle + 0.5)/('Life tables'!$I$2/2)))</f>
        <v>19.391344112461255</v>
      </c>
      <c r="Y491" s="31">
        <f>((uNES*L491+ uOCEX*G491+uEREX*H491+uHOEX*I491+uNES*S491+ uOCEX*N491+uEREX*O491+uHOEX*P491)/('Life tables'!$I$2/2))/(1+oDR)^(((cycle + 0.5)/('Life tables'!$I$2/2)))</f>
        <v>12.779873601942853</v>
      </c>
      <c r="Z491" s="100">
        <f t="shared" si="132"/>
        <v>159296.49327195721</v>
      </c>
      <c r="AA491" s="107">
        <f>((L491+G491+H491+I491+N491+O491+P491+S491)/('Life tables'!$I$2/2))</f>
        <v>25.586914718240237</v>
      </c>
      <c r="AB491" s="31">
        <f>((uNES*L491+ uOCEX*G491+uEREX*H491+uHOEX*I491+uNES*S491+ uOCEX*N491+uEREX*O491+uHOEX*P491)/('Life tables'!$I$2/2))</f>
        <v>16.863067050244677</v>
      </c>
    </row>
    <row r="492" spans="1:28" x14ac:dyDescent="0.25">
      <c r="A492" s="4">
        <v>486</v>
      </c>
      <c r="C492" s="105">
        <f>IF(male=0,VLOOKUP((($A$5:$A$1570/'Life tables'!$I$2)*2)+age,lifetable,13,1),IF(male=1,VLOOKUP((($A$5:$A$1570/'Life tables'!$I$2)*2)+age,lifetable,10,1),"error"))</f>
        <v>2.7596604845614436E-4</v>
      </c>
      <c r="F492" s="96">
        <f t="shared" si="120"/>
        <v>116.44861678483294</v>
      </c>
      <c r="G492" s="96">
        <f t="shared" si="121"/>
        <v>11.69750726956392</v>
      </c>
      <c r="H492" s="96">
        <f t="shared" si="122"/>
        <v>0.66805440713013964</v>
      </c>
      <c r="I492" s="96">
        <f t="shared" si="123"/>
        <v>0.26768308288365616</v>
      </c>
      <c r="J492" s="96">
        <f t="shared" si="124"/>
        <v>3.5622211257774143E-2</v>
      </c>
      <c r="K492" s="96">
        <f t="shared" si="125"/>
        <v>0.27971387855934154</v>
      </c>
      <c r="L492" s="96">
        <f t="shared" si="133"/>
        <v>103.50003593543811</v>
      </c>
      <c r="M492" s="96">
        <f t="shared" si="126"/>
        <v>550.63935094603153</v>
      </c>
      <c r="N492" s="96">
        <f t="shared" si="127"/>
        <v>53.027762526456527</v>
      </c>
      <c r="O492" s="96">
        <f t="shared" si="128"/>
        <v>1.2657671949048619</v>
      </c>
      <c r="P492" s="96">
        <f t="shared" si="129"/>
        <v>1.2657671949048619</v>
      </c>
      <c r="Q492" s="96">
        <f t="shared" si="130"/>
        <v>0.16729024543001605</v>
      </c>
      <c r="R492" s="96">
        <f t="shared" si="131"/>
        <v>9.9222376953065683E-2</v>
      </c>
      <c r="S492" s="96">
        <f t="shared" si="119"/>
        <v>494.81354140738222</v>
      </c>
      <c r="T492" s="96">
        <f t="shared" si="134"/>
        <v>56.752423536179045</v>
      </c>
      <c r="U492" s="96">
        <f t="shared" si="134"/>
        <v>276.74145744515425</v>
      </c>
      <c r="V492" s="32">
        <f t="shared" si="135"/>
        <v>999.99999999999773</v>
      </c>
      <c r="W492" s="100">
        <f>(cNES*L492+(cNES+cOSEX)*G492+(cNES+cEREX)*H492+(cNES+cHOEX)*I492+(cNES+cNES)*S492+(cNES+cOSEX)*N492+(cNES+cEREX)*O492+(cNES+cHOEX)*P492)/(1+cDR)^((cycle + 0.5)/('Life tables'!$I$2/2))</f>
        <v>53655.378684799442</v>
      </c>
      <c r="X492" s="107">
        <f>((L492+G492+H492+I492+N492+O492+P492+S492)/('Life tables'!$I$2/2))/(1+oDR)^(((cycle + 0.5)/('Life tables'!$I$2/2)))</f>
        <v>19.363369568420133</v>
      </c>
      <c r="Y492" s="31">
        <f>((uNES*L492+ uOCEX*G492+uEREX*H492+uHOEX*I492+uNES*S492+ uOCEX*N492+uEREX*O492+uHOEX*P492)/('Life tables'!$I$2/2))/(1+oDR)^(((cycle + 0.5)/('Life tables'!$I$2/2)))</f>
        <v>12.761436967569992</v>
      </c>
      <c r="Z492" s="100">
        <f t="shared" si="132"/>
        <v>159157.55366024331</v>
      </c>
      <c r="AA492" s="107">
        <f>((L492+G492+H492+I492+N492+O492+P492+S492)/('Life tables'!$I$2/2))</f>
        <v>25.56459725173185</v>
      </c>
      <c r="AB492" s="31">
        <f>((uNES*L492+ uOCEX*G492+uEREX*H492+uHOEX*I492+uNES*S492+ uOCEX*N492+uEREX*O492+uHOEX*P492)/('Life tables'!$I$2/2))</f>
        <v>16.848358715487102</v>
      </c>
    </row>
    <row r="493" spans="1:28" x14ac:dyDescent="0.25">
      <c r="A493" s="4">
        <v>487</v>
      </c>
      <c r="C493" s="105">
        <f>IF(male=0,VLOOKUP((($A$5:$A$1570/'Life tables'!$I$2)*2)+age,lifetable,13,1),IF(male=1,VLOOKUP((($A$5:$A$1570/'Life tables'!$I$2)*2)+age,lifetable,10,1),"error"))</f>
        <v>2.7596604845614436E-4</v>
      </c>
      <c r="F493" s="96">
        <f t="shared" si="120"/>
        <v>116.34702540009228</v>
      </c>
      <c r="G493" s="96">
        <f t="shared" si="121"/>
        <v>11.687302202347666</v>
      </c>
      <c r="H493" s="96">
        <f t="shared" si="122"/>
        <v>0.66747158722058364</v>
      </c>
      <c r="I493" s="96">
        <f t="shared" si="123"/>
        <v>0.26744955245785429</v>
      </c>
      <c r="J493" s="96">
        <f t="shared" si="124"/>
        <v>3.5591133947719969E-2</v>
      </c>
      <c r="K493" s="96">
        <f t="shared" si="125"/>
        <v>0.27946985230090582</v>
      </c>
      <c r="L493" s="96">
        <f t="shared" si="133"/>
        <v>103.40974107181755</v>
      </c>
      <c r="M493" s="96">
        <f t="shared" si="126"/>
        <v>550.15909361857189</v>
      </c>
      <c r="N493" s="96">
        <f t="shared" si="127"/>
        <v>52.981512705283436</v>
      </c>
      <c r="O493" s="96">
        <f t="shared" si="128"/>
        <v>1.2646632164674931</v>
      </c>
      <c r="P493" s="96">
        <f t="shared" si="129"/>
        <v>1.2646632164674931</v>
      </c>
      <c r="Q493" s="96">
        <f t="shared" si="130"/>
        <v>0.16714433801159009</v>
      </c>
      <c r="R493" s="96">
        <f t="shared" si="131"/>
        <v>9.9135837054495399E-2</v>
      </c>
      <c r="S493" s="96">
        <f t="shared" si="119"/>
        <v>494.38197430528737</v>
      </c>
      <c r="T493" s="96">
        <f t="shared" si="134"/>
        <v>56.955159008138352</v>
      </c>
      <c r="U493" s="96">
        <f t="shared" si="134"/>
        <v>277.12006313450968</v>
      </c>
      <c r="V493" s="32">
        <f t="shared" si="135"/>
        <v>999.9999999999975</v>
      </c>
      <c r="W493" s="100">
        <f>(cNES*L493+(cNES+cOSEX)*G493+(cNES+cEREX)*H493+(cNES+cHOEX)*I493+(cNES+cNES)*S493+(cNES+cOSEX)*N493+(cNES+cEREX)*O493+(cNES+cHOEX)*P493)/(1+cDR)^((cycle + 0.5)/('Life tables'!$I$2/2))</f>
        <v>53488.900257889945</v>
      </c>
      <c r="X493" s="107">
        <f>((L493+G493+H493+I493+N493+O493+P493+S493)/('Life tables'!$I$2/2))/(1+oDR)^(((cycle + 0.5)/('Life tables'!$I$2/2)))</f>
        <v>19.33543538275239</v>
      </c>
      <c r="Y493" s="31">
        <f>((uNES*L493+ uOCEX*G493+uEREX*H493+uHOEX*I493+uNES*S493+ uOCEX*N493+uEREX*O493+uHOEX*P493)/('Life tables'!$I$2/2))/(1+oDR)^(((cycle + 0.5)/('Life tables'!$I$2/2)))</f>
        <v>12.743026931371894</v>
      </c>
      <c r="Z493" s="100">
        <f t="shared" si="132"/>
        <v>159018.73517039689</v>
      </c>
      <c r="AA493" s="107">
        <f>((L493+G493+H493+I493+N493+O493+P493+S493)/('Life tables'!$I$2/2))</f>
        <v>25.542299252912649</v>
      </c>
      <c r="AB493" s="31">
        <f>((uNES*L493+ uOCEX*G493+uEREX*H493+uHOEX*I493+uNES*S493+ uOCEX*N493+uEREX*O493+uHOEX*P493)/('Life tables'!$I$2/2))</f>
        <v>16.833663210882055</v>
      </c>
    </row>
    <row r="494" spans="1:28" x14ac:dyDescent="0.25">
      <c r="A494" s="4">
        <v>488</v>
      </c>
      <c r="C494" s="105">
        <f>IF(male=0,VLOOKUP((($A$5:$A$1570/'Life tables'!$I$2)*2)+age,lifetable,13,1),IF(male=1,VLOOKUP((($A$5:$A$1570/'Life tables'!$I$2)*2)+age,lifetable,10,1),"error"))</f>
        <v>2.7596604845614436E-4</v>
      </c>
      <c r="F494" s="96">
        <f t="shared" si="120"/>
        <v>116.24552338342318</v>
      </c>
      <c r="G494" s="96">
        <f t="shared" si="121"/>
        <v>11.677106112341239</v>
      </c>
      <c r="H494" s="96">
        <f t="shared" si="122"/>
        <v>0.66688928000697645</v>
      </c>
      <c r="I494" s="96">
        <f t="shared" si="123"/>
        <v>0.26721622746447032</v>
      </c>
      <c r="J494" s="96">
        <f t="shared" si="124"/>
        <v>3.5560083975803548E-2</v>
      </c>
      <c r="K494" s="96">
        <f t="shared" si="125"/>
        <v>0.27922604070787871</v>
      </c>
      <c r="L494" s="96">
        <f t="shared" si="133"/>
        <v>103.31952563892681</v>
      </c>
      <c r="M494" s="96">
        <f t="shared" si="126"/>
        <v>549.67925447392622</v>
      </c>
      <c r="N494" s="96">
        <f t="shared" si="127"/>
        <v>52.935303156021376</v>
      </c>
      <c r="O494" s="96">
        <f t="shared" si="128"/>
        <v>1.2635601993164665</v>
      </c>
      <c r="P494" s="96">
        <f t="shared" si="129"/>
        <v>1.2635601993164665</v>
      </c>
      <c r="Q494" s="96">
        <f t="shared" si="130"/>
        <v>0.16699855764166777</v>
      </c>
      <c r="R494" s="96">
        <f t="shared" si="131"/>
        <v>9.9049372510315856E-2</v>
      </c>
      <c r="S494" s="96">
        <f t="shared" si="119"/>
        <v>493.95078298911994</v>
      </c>
      <c r="T494" s="96">
        <f t="shared" si="134"/>
        <v>57.157717649755824</v>
      </c>
      <c r="U494" s="96">
        <f t="shared" si="134"/>
        <v>277.49833854772788</v>
      </c>
      <c r="V494" s="32">
        <f t="shared" si="135"/>
        <v>999.9999999999975</v>
      </c>
      <c r="W494" s="100">
        <f>(cNES*L494+(cNES+cOSEX)*G494+(cNES+cEREX)*H494+(cNES+cHOEX)*I494+(cNES+cNES)*S494+(cNES+cOSEX)*N494+(cNES+cEREX)*O494+(cNES+cHOEX)*P494)/(1+cDR)^((cycle + 0.5)/('Life tables'!$I$2/2))</f>
        <v>53322.938349225602</v>
      </c>
      <c r="X494" s="107">
        <f>((L494+G494+H494+I494+N494+O494+P494+S494)/('Life tables'!$I$2/2))/(1+oDR)^(((cycle + 0.5)/('Life tables'!$I$2/2)))</f>
        <v>19.307541497184559</v>
      </c>
      <c r="Y494" s="31">
        <f>((uNES*L494+ uOCEX*G494+uEREX*H494+uHOEX*I494+uNES*S494+ uOCEX*N494+uEREX*O494+uHOEX*P494)/('Life tables'!$I$2/2))/(1+oDR)^(((cycle + 0.5)/('Life tables'!$I$2/2)))</f>
        <v>12.724643454944374</v>
      </c>
      <c r="Z494" s="100">
        <f t="shared" si="132"/>
        <v>158880.03769891738</v>
      </c>
      <c r="AA494" s="107">
        <f>((L494+G494+H494+I494+N494+O494+P494+S494)/('Life tables'!$I$2/2))</f>
        <v>25.520020704736933</v>
      </c>
      <c r="AB494" s="31">
        <f>((uNES*L494+ uOCEX*G494+uEREX*H494+uHOEX*I494+uNES*S494+ uOCEX*N494+uEREX*O494+uHOEX*P494)/('Life tables'!$I$2/2))</f>
        <v>16.818980525196778</v>
      </c>
    </row>
    <row r="495" spans="1:28" x14ac:dyDescent="0.25">
      <c r="A495" s="4">
        <v>489</v>
      </c>
      <c r="C495" s="105">
        <f>IF(male=0,VLOOKUP((($A$5:$A$1570/'Life tables'!$I$2)*2)+age,lifetable,13,1),IF(male=1,VLOOKUP((($A$5:$A$1570/'Life tables'!$I$2)*2)+age,lifetable,10,1),"error"))</f>
        <v>2.7596604845614436E-4</v>
      </c>
      <c r="F495" s="96">
        <f t="shared" si="120"/>
        <v>116.14411063147206</v>
      </c>
      <c r="G495" s="96">
        <f t="shared" si="121"/>
        <v>11.666918989162554</v>
      </c>
      <c r="H495" s="96">
        <f t="shared" si="122"/>
        <v>0.66630748489638858</v>
      </c>
      <c r="I495" s="96">
        <f t="shared" si="123"/>
        <v>0.26698310766592304</v>
      </c>
      <c r="J495" s="96">
        <f t="shared" si="124"/>
        <v>3.552906131040847E-2</v>
      </c>
      <c r="K495" s="96">
        <f t="shared" si="125"/>
        <v>0.27898244353200125</v>
      </c>
      <c r="L495" s="96">
        <f t="shared" si="133"/>
        <v>103.22938954490479</v>
      </c>
      <c r="M495" s="96">
        <f t="shared" si="126"/>
        <v>549.19983317104163</v>
      </c>
      <c r="N495" s="96">
        <f t="shared" si="127"/>
        <v>52.889133845826215</v>
      </c>
      <c r="O495" s="96">
        <f t="shared" si="128"/>
        <v>1.2624581426677957</v>
      </c>
      <c r="P495" s="96">
        <f t="shared" si="129"/>
        <v>1.2624581426677957</v>
      </c>
      <c r="Q495" s="96">
        <f t="shared" si="130"/>
        <v>0.16685290421663351</v>
      </c>
      <c r="R495" s="96">
        <f t="shared" si="131"/>
        <v>9.8962983259071061E-2</v>
      </c>
      <c r="S495" s="96">
        <f t="shared" si="119"/>
        <v>493.51996715240409</v>
      </c>
      <c r="T495" s="96">
        <f t="shared" si="134"/>
        <v>57.360099615282863</v>
      </c>
      <c r="U495" s="96">
        <f t="shared" si="134"/>
        <v>277.87628397451897</v>
      </c>
      <c r="V495" s="32">
        <f t="shared" si="135"/>
        <v>999.99999999999727</v>
      </c>
      <c r="W495" s="100">
        <f>(cNES*L495+(cNES+cOSEX)*G495+(cNES+cEREX)*H495+(cNES+cHOEX)*I495+(cNES+cNES)*S495+(cNES+cOSEX)*N495+(cNES+cEREX)*O495+(cNES+cHOEX)*P495)/(1+cDR)^((cycle + 0.5)/('Life tables'!$I$2/2))</f>
        <v>53157.491356970808</v>
      </c>
      <c r="X495" s="107">
        <f>((L495+G495+H495+I495+N495+O495+P495+S495)/('Life tables'!$I$2/2))/(1+oDR)^(((cycle + 0.5)/('Life tables'!$I$2/2)))</f>
        <v>19.27968785352898</v>
      </c>
      <c r="Y495" s="31">
        <f>((uNES*L495+ uOCEX*G495+uEREX*H495+uHOEX*I495+uNES*S495+ uOCEX*N495+uEREX*O495+uHOEX*P495)/('Life tables'!$I$2/2))/(1+oDR)^(((cycle + 0.5)/('Life tables'!$I$2/2)))</f>
        <v>12.706286499939772</v>
      </c>
      <c r="Z495" s="100">
        <f t="shared" si="132"/>
        <v>158741.4611423224</v>
      </c>
      <c r="AA495" s="107">
        <f>((L495+G495+H495+I495+N495+O495+P495+S495)/('Life tables'!$I$2/2))</f>
        <v>25.497761590176054</v>
      </c>
      <c r="AB495" s="31">
        <f>((uNES*L495+ uOCEX*G495+uEREX*H495+uHOEX*I495+uNES*S495+ uOCEX*N495+uEREX*O495+uHOEX*P495)/('Life tables'!$I$2/2))</f>
        <v>16.804310647209714</v>
      </c>
    </row>
    <row r="496" spans="1:28" x14ac:dyDescent="0.25">
      <c r="A496" s="4">
        <v>490</v>
      </c>
      <c r="C496" s="105">
        <f>IF(male=0,VLOOKUP((($A$5:$A$1570/'Life tables'!$I$2)*2)+age,lifetable,13,1),IF(male=1,VLOOKUP((($A$5:$A$1570/'Life tables'!$I$2)*2)+age,lifetable,10,1),"error"))</f>
        <v>2.7596604845614436E-4</v>
      </c>
      <c r="F496" s="96">
        <f t="shared" si="120"/>
        <v>116.04278704182694</v>
      </c>
      <c r="G496" s="96">
        <f t="shared" si="121"/>
        <v>11.656740822524112</v>
      </c>
      <c r="H496" s="96">
        <f t="shared" si="122"/>
        <v>0.66572620130129234</v>
      </c>
      <c r="I496" s="96">
        <f t="shared" si="123"/>
        <v>0.26675019282679568</v>
      </c>
      <c r="J496" s="96">
        <f t="shared" si="124"/>
        <v>3.549806592020642E-2</v>
      </c>
      <c r="K496" s="96">
        <f t="shared" si="125"/>
        <v>0.27873906052727604</v>
      </c>
      <c r="L496" s="96">
        <f t="shared" si="133"/>
        <v>103.13933269872726</v>
      </c>
      <c r="M496" s="96">
        <f t="shared" si="126"/>
        <v>548.72082936836864</v>
      </c>
      <c r="N496" s="96">
        <f t="shared" si="127"/>
        <v>52.843004741806006</v>
      </c>
      <c r="O496" s="96">
        <f t="shared" si="128"/>
        <v>1.2613570457363532</v>
      </c>
      <c r="P496" s="96">
        <f t="shared" si="129"/>
        <v>1.2613570457363532</v>
      </c>
      <c r="Q496" s="96">
        <f t="shared" si="130"/>
        <v>0.16670737763272078</v>
      </c>
      <c r="R496" s="96">
        <f t="shared" si="131"/>
        <v>9.8876669239215564E-2</v>
      </c>
      <c r="S496" s="96">
        <f t="shared" si="119"/>
        <v>493.08952648821798</v>
      </c>
      <c r="T496" s="96">
        <f t="shared" si="134"/>
        <v>57.56230505883579</v>
      </c>
      <c r="U496" s="96">
        <f t="shared" si="134"/>
        <v>278.25389970428546</v>
      </c>
      <c r="V496" s="32">
        <f t="shared" si="135"/>
        <v>999.9999999999975</v>
      </c>
      <c r="W496" s="100">
        <f>(cNES*L496+(cNES+cOSEX)*G496+(cNES+cEREX)*H496+(cNES+cHOEX)*I496+(cNES+cNES)*S496+(cNES+cOSEX)*N496+(cNES+cEREX)*O496+(cNES+cHOEX)*P496)/(1+cDR)^((cycle + 0.5)/('Life tables'!$I$2/2))</f>
        <v>52992.557684231993</v>
      </c>
      <c r="X496" s="107">
        <f>((L496+G496+H496+I496+N496+O496+P496+S496)/('Life tables'!$I$2/2))/(1+oDR)^(((cycle + 0.5)/('Life tables'!$I$2/2)))</f>
        <v>19.251874393683643</v>
      </c>
      <c r="Y496" s="31">
        <f>((uNES*L496+ uOCEX*G496+uEREX*H496+uHOEX*I496+uNES*S496+ uOCEX*N496+uEREX*O496+uHOEX*P496)/('Life tables'!$I$2/2))/(1+oDR)^(((cycle + 0.5)/('Life tables'!$I$2/2)))</f>
        <v>12.687956028066822</v>
      </c>
      <c r="Z496" s="100">
        <f t="shared" si="132"/>
        <v>158603.00539715061</v>
      </c>
      <c r="AA496" s="107">
        <f>((L496+G496+H496+I496+N496+O496+P496+S496)/('Life tables'!$I$2/2))</f>
        <v>25.475521892218357</v>
      </c>
      <c r="AB496" s="31">
        <f>((uNES*L496+ uOCEX*G496+uEREX*H496+uHOEX*I496+uNES*S496+ uOCEX*N496+uEREX*O496+uHOEX*P496)/('Life tables'!$I$2/2))</f>
        <v>16.789653565710445</v>
      </c>
    </row>
    <row r="497" spans="1:28" x14ac:dyDescent="0.25">
      <c r="A497" s="4">
        <v>491</v>
      </c>
      <c r="C497" s="105">
        <f>IF(male=0,VLOOKUP((($A$5:$A$1570/'Life tables'!$I$2)*2)+age,lifetable,13,1),IF(male=1,VLOOKUP((($A$5:$A$1570/'Life tables'!$I$2)*2)+age,lifetable,10,1),"error"))</f>
        <v>2.7596604845614436E-4</v>
      </c>
      <c r="F497" s="96">
        <f t="shared" si="120"/>
        <v>115.94155251298795</v>
      </c>
      <c r="G497" s="96">
        <f t="shared" si="121"/>
        <v>11.64657160223004</v>
      </c>
      <c r="H497" s="96">
        <f t="shared" si="122"/>
        <v>0.66514542863939297</v>
      </c>
      <c r="I497" s="96">
        <f t="shared" si="123"/>
        <v>0.26651748271376818</v>
      </c>
      <c r="J497" s="96">
        <f t="shared" si="124"/>
        <v>3.5467097774148089E-2</v>
      </c>
      <c r="K497" s="96">
        <f t="shared" si="125"/>
        <v>0.27849589144989656</v>
      </c>
      <c r="L497" s="96">
        <f t="shared" si="133"/>
        <v>103.0493550101807</v>
      </c>
      <c r="M497" s="96">
        <f t="shared" si="126"/>
        <v>548.24224272388813</v>
      </c>
      <c r="N497" s="96">
        <f t="shared" si="127"/>
        <v>52.796915811023553</v>
      </c>
      <c r="O497" s="96">
        <f t="shared" si="128"/>
        <v>1.2602569077359318</v>
      </c>
      <c r="P497" s="96">
        <f t="shared" si="129"/>
        <v>1.2602569077359318</v>
      </c>
      <c r="Q497" s="96">
        <f t="shared" si="130"/>
        <v>0.16656197778602053</v>
      </c>
      <c r="R497" s="96">
        <f t="shared" si="131"/>
        <v>9.8790430389119291E-2</v>
      </c>
      <c r="S497" s="96">
        <f t="shared" si="119"/>
        <v>492.65946068921755</v>
      </c>
      <c r="T497" s="96">
        <f t="shared" si="134"/>
        <v>57.764334134395959</v>
      </c>
      <c r="U497" s="96">
        <f t="shared" si="134"/>
        <v>278.63118602612445</v>
      </c>
      <c r="V497" s="32">
        <f t="shared" si="135"/>
        <v>999.99999999999727</v>
      </c>
      <c r="W497" s="100">
        <f>(cNES*L497+(cNES+cOSEX)*G497+(cNES+cEREX)*H497+(cNES+cHOEX)*I497+(cNES+cNES)*S497+(cNES+cOSEX)*N497+(cNES+cEREX)*O497+(cNES+cHOEX)*P497)/(1+cDR)^((cycle + 0.5)/('Life tables'!$I$2/2))</f>
        <v>52828.135739043122</v>
      </c>
      <c r="X497" s="107">
        <f>((L497+G497+H497+I497+N497+O497+P497+S497)/('Life tables'!$I$2/2))/(1+oDR)^(((cycle + 0.5)/('Life tables'!$I$2/2)))</f>
        <v>19.224101059631941</v>
      </c>
      <c r="Y497" s="31">
        <f>((uNES*L497+ uOCEX*G497+uEREX*H497+uHOEX*I497+uNES*S497+ uOCEX*N497+uEREX*O497+uHOEX*P497)/('Life tables'!$I$2/2))/(1+oDR)^(((cycle + 0.5)/('Life tables'!$I$2/2)))</f>
        <v>12.669652001090551</v>
      </c>
      <c r="Z497" s="100">
        <f t="shared" si="132"/>
        <v>158464.6703599637</v>
      </c>
      <c r="AA497" s="107">
        <f>((L497+G497+H497+I497+N497+O497+P497+S497)/('Life tables'!$I$2/2))</f>
        <v>25.453301593869039</v>
      </c>
      <c r="AB497" s="31">
        <f>((uNES*L497+ uOCEX*G497+uEREX*H497+uHOEX*I497+uNES*S497+ uOCEX*N497+uEREX*O497+uHOEX*P497)/('Life tables'!$I$2/2))</f>
        <v>16.775009269499666</v>
      </c>
    </row>
    <row r="498" spans="1:28" x14ac:dyDescent="0.25">
      <c r="A498" s="4">
        <v>492</v>
      </c>
      <c r="C498" s="105">
        <f>IF(male=0,VLOOKUP((($A$5:$A$1570/'Life tables'!$I$2)*2)+age,lifetable,13,1),IF(male=1,VLOOKUP((($A$5:$A$1570/'Life tables'!$I$2)*2)+age,lifetable,10,1),"error"))</f>
        <v>2.7596604845614436E-4</v>
      </c>
      <c r="F498" s="96">
        <f t="shared" si="120"/>
        <v>115.84040694433907</v>
      </c>
      <c r="G498" s="96">
        <f t="shared" si="121"/>
        <v>11.636411318173247</v>
      </c>
      <c r="H498" s="96">
        <f t="shared" si="122"/>
        <v>0.66456516633346607</v>
      </c>
      <c r="I498" s="96">
        <f t="shared" si="123"/>
        <v>0.26628497709555221</v>
      </c>
      <c r="J498" s="96">
        <f t="shared" si="124"/>
        <v>3.5436156841454521E-2</v>
      </c>
      <c r="K498" s="96">
        <f t="shared" si="125"/>
        <v>0.27825293605817947</v>
      </c>
      <c r="L498" s="96">
        <f t="shared" si="133"/>
        <v>102.95945638983717</v>
      </c>
      <c r="M498" s="96">
        <f t="shared" si="126"/>
        <v>547.7640728951377</v>
      </c>
      <c r="N498" s="96">
        <f t="shared" si="127"/>
        <v>52.750867020498987</v>
      </c>
      <c r="O498" s="96">
        <f t="shared" si="128"/>
        <v>1.2591577278793058</v>
      </c>
      <c r="P498" s="96">
        <f t="shared" si="129"/>
        <v>1.2591577278793058</v>
      </c>
      <c r="Q498" s="96">
        <f t="shared" si="130"/>
        <v>0.16641670457248897</v>
      </c>
      <c r="R498" s="96">
        <f t="shared" si="131"/>
        <v>9.870426664707227E-2</v>
      </c>
      <c r="S498" s="96">
        <f t="shared" si="119"/>
        <v>492.22976944766054</v>
      </c>
      <c r="T498" s="96">
        <f t="shared" si="134"/>
        <v>57.966186995809906</v>
      </c>
      <c r="U498" s="96">
        <f t="shared" si="134"/>
        <v>279.00814322882968</v>
      </c>
      <c r="V498" s="32">
        <f t="shared" si="135"/>
        <v>999.99999999999716</v>
      </c>
      <c r="W498" s="100">
        <f>(cNES*L498+(cNES+cOSEX)*G498+(cNES+cEREX)*H498+(cNES+cHOEX)*I498+(cNES+cNES)*S498+(cNES+cOSEX)*N498+(cNES+cEREX)*O498+(cNES+cHOEX)*P498)/(1+cDR)^((cycle + 0.5)/('Life tables'!$I$2/2))</f>
        <v>52664.223934351467</v>
      </c>
      <c r="X498" s="107">
        <f>((L498+G498+H498+I498+N498+O498+P498+S498)/('Life tables'!$I$2/2))/(1+oDR)^(((cycle + 0.5)/('Life tables'!$I$2/2)))</f>
        <v>19.196367793442597</v>
      </c>
      <c r="Y498" s="31">
        <f>((uNES*L498+ uOCEX*G498+uEREX*H498+uHOEX*I498+uNES*S498+ uOCEX*N498+uEREX*O498+uHOEX*P498)/('Life tables'!$I$2/2))/(1+oDR)^(((cycle + 0.5)/('Life tables'!$I$2/2)))</f>
        <v>12.651374380832154</v>
      </c>
      <c r="Z498" s="100">
        <f t="shared" si="132"/>
        <v>158326.45592734872</v>
      </c>
      <c r="AA498" s="107">
        <f>((L498+G498+H498+I498+N498+O498+P498+S498)/('Life tables'!$I$2/2))</f>
        <v>25.431100678150145</v>
      </c>
      <c r="AB498" s="31">
        <f>((uNES*L498+ uOCEX*G498+uEREX*H498+uHOEX*I498+uNES*S498+ uOCEX*N498+uEREX*O498+uHOEX*P498)/('Life tables'!$I$2/2))</f>
        <v>16.760377747389093</v>
      </c>
    </row>
    <row r="499" spans="1:28" x14ac:dyDescent="0.25">
      <c r="A499" s="4">
        <v>493</v>
      </c>
      <c r="C499" s="105">
        <f>IF(male=0,VLOOKUP((($A$5:$A$1570/'Life tables'!$I$2)*2)+age,lifetable,13,1),IF(male=1,VLOOKUP((($A$5:$A$1570/'Life tables'!$I$2)*2)+age,lifetable,10,1),"error"))</f>
        <v>2.7596604845614436E-4</v>
      </c>
      <c r="F499" s="96">
        <f t="shared" si="120"/>
        <v>115.73935023612063</v>
      </c>
      <c r="G499" s="96">
        <f t="shared" si="121"/>
        <v>11.626259960332666</v>
      </c>
      <c r="H499" s="96">
        <f t="shared" si="122"/>
        <v>0.66398541381120002</v>
      </c>
      <c r="I499" s="96">
        <f t="shared" si="123"/>
        <v>0.26605267574282793</v>
      </c>
      <c r="J499" s="96">
        <f t="shared" si="124"/>
        <v>3.5405243091608744E-2</v>
      </c>
      <c r="K499" s="96">
        <f t="shared" si="125"/>
        <v>0.27801019411249844</v>
      </c>
      <c r="L499" s="96">
        <f t="shared" si="133"/>
        <v>102.86963674902982</v>
      </c>
      <c r="M499" s="96">
        <f t="shared" si="126"/>
        <v>547.28631953923684</v>
      </c>
      <c r="N499" s="96">
        <f t="shared" si="127"/>
        <v>52.70485833721218</v>
      </c>
      <c r="O499" s="96">
        <f t="shared" si="128"/>
        <v>1.2580595053782875</v>
      </c>
      <c r="P499" s="96">
        <f t="shared" si="129"/>
        <v>1.2580595053782875</v>
      </c>
      <c r="Q499" s="96">
        <f t="shared" si="130"/>
        <v>0.16627155788795514</v>
      </c>
      <c r="R499" s="96">
        <f t="shared" si="131"/>
        <v>9.8618177951289174E-2</v>
      </c>
      <c r="S499" s="96">
        <f t="shared" si="119"/>
        <v>491.80045245542885</v>
      </c>
      <c r="T499" s="96">
        <f t="shared" si="134"/>
        <v>58.167863796789469</v>
      </c>
      <c r="U499" s="96">
        <f t="shared" si="134"/>
        <v>279.38477160089349</v>
      </c>
      <c r="V499" s="32">
        <f t="shared" si="135"/>
        <v>999.99999999999704</v>
      </c>
      <c r="W499" s="100">
        <f>(cNES*L499+(cNES+cOSEX)*G499+(cNES+cEREX)*H499+(cNES+cHOEX)*I499+(cNES+cNES)*S499+(cNES+cOSEX)*N499+(cNES+cEREX)*O499+(cNES+cHOEX)*P499)/(1+cDR)^((cycle + 0.5)/('Life tables'!$I$2/2))</f>
        <v>52500.820688003172</v>
      </c>
      <c r="X499" s="107">
        <f>((L499+G499+H499+I499+N499+O499+P499+S499)/('Life tables'!$I$2/2))/(1+oDR)^(((cycle + 0.5)/('Life tables'!$I$2/2)))</f>
        <v>19.168674537269396</v>
      </c>
      <c r="Y499" s="31">
        <f>((uNES*L499+ uOCEX*G499+uEREX*H499+uHOEX*I499+uNES*S499+ uOCEX*N499+uEREX*O499+uHOEX*P499)/('Life tables'!$I$2/2))/(1+oDR)^(((cycle + 0.5)/('Life tables'!$I$2/2)))</f>
        <v>12.633123129168881</v>
      </c>
      <c r="Z499" s="100">
        <f t="shared" si="132"/>
        <v>158188.36199592016</v>
      </c>
      <c r="AA499" s="107">
        <f>((L499+G499+H499+I499+N499+O499+P499+S499)/('Life tables'!$I$2/2))</f>
        <v>25.408919128100436</v>
      </c>
      <c r="AB499" s="31">
        <f>((uNES*L499+ uOCEX*G499+uEREX*H499+uHOEX*I499+uNES*S499+ uOCEX*N499+uEREX*O499+uHOEX*P499)/('Life tables'!$I$2/2))</f>
        <v>16.745758988201448</v>
      </c>
    </row>
    <row r="500" spans="1:28" x14ac:dyDescent="0.25">
      <c r="A500" s="4">
        <v>494</v>
      </c>
      <c r="C500" s="105">
        <f>IF(male=0,VLOOKUP((($A$5:$A$1570/'Life tables'!$I$2)*2)+age,lifetable,13,1),IF(male=1,VLOOKUP((($A$5:$A$1570/'Life tables'!$I$2)*2)+age,lifetable,10,1),"error"))</f>
        <v>2.7596604845614436E-4</v>
      </c>
      <c r="F500" s="96">
        <f t="shared" si="120"/>
        <v>115.63838228940287</v>
      </c>
      <c r="G500" s="96">
        <f t="shared" si="121"/>
        <v>11.616117518770597</v>
      </c>
      <c r="H500" s="96">
        <f t="shared" si="122"/>
        <v>0.66340617050504458</v>
      </c>
      <c r="I500" s="96">
        <f t="shared" si="123"/>
        <v>0.2658205784281833</v>
      </c>
      <c r="J500" s="96">
        <f t="shared" si="124"/>
        <v>3.537435649434767E-2</v>
      </c>
      <c r="K500" s="96">
        <f t="shared" si="125"/>
        <v>0.27776766537522041</v>
      </c>
      <c r="L500" s="96">
        <f t="shared" si="133"/>
        <v>102.77989599982948</v>
      </c>
      <c r="M500" s="96">
        <f t="shared" si="126"/>
        <v>546.80898231291121</v>
      </c>
      <c r="N500" s="96">
        <f t="shared" si="127"/>
        <v>52.658889728105066</v>
      </c>
      <c r="O500" s="96">
        <f t="shared" si="128"/>
        <v>1.2569622394437845</v>
      </c>
      <c r="P500" s="96">
        <f t="shared" si="129"/>
        <v>1.2569622394437845</v>
      </c>
      <c r="Q500" s="96">
        <f t="shared" si="130"/>
        <v>0.16612653762812862</v>
      </c>
      <c r="R500" s="96">
        <f t="shared" si="131"/>
        <v>9.8532164239913761E-2</v>
      </c>
      <c r="S500" s="96">
        <f t="shared" si="119"/>
        <v>491.37150940405053</v>
      </c>
      <c r="T500" s="96">
        <f t="shared" si="134"/>
        <v>58.369364690911944</v>
      </c>
      <c r="U500" s="96">
        <f t="shared" si="134"/>
        <v>279.76107143050859</v>
      </c>
      <c r="V500" s="32">
        <f t="shared" si="135"/>
        <v>999.99999999999704</v>
      </c>
      <c r="W500" s="100">
        <f>(cNES*L500+(cNES+cOSEX)*G500+(cNES+cEREX)*H500+(cNES+cHOEX)*I500+(cNES+cNES)*S500+(cNES+cOSEX)*N500+(cNES+cEREX)*O500+(cNES+cHOEX)*P500)/(1+cDR)^((cycle + 0.5)/('Life tables'!$I$2/2))</f>
        <v>52337.924422729142</v>
      </c>
      <c r="X500" s="107">
        <f>((L500+G500+H500+I500+N500+O500+P500+S500)/('Life tables'!$I$2/2))/(1+oDR)^(((cycle + 0.5)/('Life tables'!$I$2/2)))</f>
        <v>19.141021233351065</v>
      </c>
      <c r="Y500" s="31">
        <f>((uNES*L500+ uOCEX*G500+uEREX*H500+uHOEX*I500+uNES*S500+ uOCEX*N500+uEREX*O500+uHOEX*P500)/('Life tables'!$I$2/2))/(1+oDR)^(((cycle + 0.5)/('Life tables'!$I$2/2)))</f>
        <v>12.614898208033923</v>
      </c>
      <c r="Z500" s="100">
        <f t="shared" si="132"/>
        <v>158050.38846232221</v>
      </c>
      <c r="AA500" s="107">
        <f>((L500+G500+H500+I500+N500+O500+P500+S500)/('Life tables'!$I$2/2))</f>
        <v>25.386756926775323</v>
      </c>
      <c r="AB500" s="31">
        <f>((uNES*L500+ uOCEX*G500+uEREX*H500+uHOEX*I500+uNES*S500+ uOCEX*N500+uEREX*O500+uHOEX*P500)/('Life tables'!$I$2/2))</f>
        <v>16.731152980770378</v>
      </c>
    </row>
    <row r="501" spans="1:28" x14ac:dyDescent="0.25">
      <c r="A501" s="4">
        <v>495</v>
      </c>
      <c r="C501" s="105">
        <f>IF(male=0,VLOOKUP((($A$5:$A$1570/'Life tables'!$I$2)*2)+age,lifetable,13,1),IF(male=1,VLOOKUP((($A$5:$A$1570/'Life tables'!$I$2)*2)+age,lifetable,10,1),"error"))</f>
        <v>2.7596604845614436E-4</v>
      </c>
      <c r="F501" s="96">
        <f t="shared" si="120"/>
        <v>115.53750300606028</v>
      </c>
      <c r="G501" s="96">
        <f t="shared" si="121"/>
        <v>11.605983983630127</v>
      </c>
      <c r="H501" s="96">
        <f t="shared" si="122"/>
        <v>0.66282743585206305</v>
      </c>
      <c r="I501" s="96">
        <f t="shared" si="123"/>
        <v>0.26558868492605492</v>
      </c>
      <c r="J501" s="96">
        <f t="shared" si="124"/>
        <v>3.5343497019654176E-2</v>
      </c>
      <c r="K501" s="96">
        <f t="shared" si="125"/>
        <v>0.27752534961064435</v>
      </c>
      <c r="L501" s="96">
        <f t="shared" si="133"/>
        <v>102.69023405502173</v>
      </c>
      <c r="M501" s="96">
        <f t="shared" si="126"/>
        <v>546.33206087251608</v>
      </c>
      <c r="N501" s="96">
        <f t="shared" si="127"/>
        <v>52.612961160083913</v>
      </c>
      <c r="O501" s="96">
        <f t="shared" si="128"/>
        <v>1.2558659292858532</v>
      </c>
      <c r="P501" s="96">
        <f t="shared" si="129"/>
        <v>1.2558659292858532</v>
      </c>
      <c r="Q501" s="96">
        <f t="shared" si="130"/>
        <v>0.16598164368860641</v>
      </c>
      <c r="R501" s="96">
        <f t="shared" si="131"/>
        <v>9.8446225451023037E-2</v>
      </c>
      <c r="S501" s="96">
        <f t="shared" si="119"/>
        <v>490.94293998472085</v>
      </c>
      <c r="T501" s="96">
        <f t="shared" si="134"/>
        <v>58.570689831620207</v>
      </c>
      <c r="U501" s="96">
        <f t="shared" si="134"/>
        <v>280.13704300557026</v>
      </c>
      <c r="V501" s="32">
        <f t="shared" si="135"/>
        <v>999.99999999999693</v>
      </c>
      <c r="W501" s="100">
        <f>(cNES*L501+(cNES+cOSEX)*G501+(cNES+cEREX)*H501+(cNES+cHOEX)*I501+(cNES+cNES)*S501+(cNES+cOSEX)*N501+(cNES+cEREX)*O501+(cNES+cHOEX)*P501)/(1+cDR)^((cycle + 0.5)/('Life tables'!$I$2/2))</f>
        <v>52175.533566130616</v>
      </c>
      <c r="X501" s="107">
        <f>((L501+G501+H501+I501+N501+O501+P501+S501)/('Life tables'!$I$2/2))/(1+oDR)^(((cycle + 0.5)/('Life tables'!$I$2/2)))</f>
        <v>19.113407824011052</v>
      </c>
      <c r="Y501" s="31">
        <f>((uNES*L501+ uOCEX*G501+uEREX*H501+uHOEX*I501+uNES*S501+ uOCEX*N501+uEREX*O501+uHOEX*P501)/('Life tables'!$I$2/2))/(1+oDR)^(((cycle + 0.5)/('Life tables'!$I$2/2)))</f>
        <v>12.596699579416283</v>
      </c>
      <c r="Z501" s="100">
        <f t="shared" si="132"/>
        <v>157912.53522323057</v>
      </c>
      <c r="AA501" s="107">
        <f>((L501+G501+H501+I501+N501+O501+P501+S501)/('Life tables'!$I$2/2))</f>
        <v>25.364614057246776</v>
      </c>
      <c r="AB501" s="31">
        <f>((uNES*L501+ uOCEX*G501+uEREX*H501+uHOEX*I501+uNES*S501+ uOCEX*N501+uEREX*O501+uHOEX*P501)/('Life tables'!$I$2/2))</f>
        <v>16.71655971394042</v>
      </c>
    </row>
    <row r="502" spans="1:28" x14ac:dyDescent="0.25">
      <c r="A502" s="4">
        <v>496</v>
      </c>
      <c r="C502" s="105">
        <f>IF(male=0,VLOOKUP((($A$5:$A$1570/'Life tables'!$I$2)*2)+age,lifetable,13,1),IF(male=1,VLOOKUP((($A$5:$A$1570/'Life tables'!$I$2)*2)+age,lifetable,10,1),"error"))</f>
        <v>3.0034427820335718E-4</v>
      </c>
      <c r="F502" s="96">
        <f t="shared" si="120"/>
        <v>115.4367122887468</v>
      </c>
      <c r="G502" s="96">
        <f t="shared" si="121"/>
        <v>11.595859345132638</v>
      </c>
      <c r="H502" s="96">
        <f t="shared" si="122"/>
        <v>0.66224920929379061</v>
      </c>
      <c r="I502" s="96">
        <f t="shared" si="123"/>
        <v>0.26535699501267129</v>
      </c>
      <c r="J502" s="96">
        <f t="shared" si="124"/>
        <v>3.8432107251583171E-2</v>
      </c>
      <c r="K502" s="96">
        <f t="shared" si="125"/>
        <v>0.27728324658494136</v>
      </c>
      <c r="L502" s="96">
        <f t="shared" si="133"/>
        <v>102.59753138547117</v>
      </c>
      <c r="M502" s="96">
        <f t="shared" si="126"/>
        <v>545.85555487405964</v>
      </c>
      <c r="N502" s="96">
        <f t="shared" si="127"/>
        <v>52.567072600021568</v>
      </c>
      <c r="O502" s="96">
        <f t="shared" si="128"/>
        <v>1.2547705741137511</v>
      </c>
      <c r="P502" s="96">
        <f t="shared" si="129"/>
        <v>1.2547705741137511</v>
      </c>
      <c r="Q502" s="96">
        <f t="shared" si="130"/>
        <v>0.18048653843404541</v>
      </c>
      <c r="R502" s="96">
        <f t="shared" si="131"/>
        <v>9.8360361522631404E-2</v>
      </c>
      <c r="S502" s="96">
        <f t="shared" si="119"/>
        <v>490.5000942258539</v>
      </c>
      <c r="T502" s="96">
        <f t="shared" si="134"/>
        <v>58.789608477305833</v>
      </c>
      <c r="U502" s="96">
        <f t="shared" si="134"/>
        <v>280.51268661367783</v>
      </c>
      <c r="V502" s="32">
        <f t="shared" si="135"/>
        <v>999.99999999999693</v>
      </c>
      <c r="W502" s="100">
        <f>(cNES*L502+(cNES+cOSEX)*G502+(cNES+cEREX)*H502+(cNES+cHOEX)*I502+(cNES+cNES)*S502+(cNES+cOSEX)*N502+(cNES+cEREX)*O502+(cNES+cHOEX)*P502)/(1+cDR)^((cycle + 0.5)/('Life tables'!$I$2/2))</f>
        <v>52012.439718079913</v>
      </c>
      <c r="X502" s="107">
        <f>((L502+G502+H502+I502+N502+O502+P502+S502)/('Life tables'!$I$2/2))/(1+oDR)^(((cycle + 0.5)/('Life tables'!$I$2/2)))</f>
        <v>19.085320962340383</v>
      </c>
      <c r="Y502" s="31">
        <f>((uNES*L502+ uOCEX*G502+uEREX*H502+uHOEX*I502+uNES*S502+ uOCEX*N502+uEREX*O502+uHOEX*P502)/('Life tables'!$I$2/2))/(1+oDR)^(((cycle + 0.5)/('Life tables'!$I$2/2)))</f>
        <v>12.578183301518298</v>
      </c>
      <c r="Z502" s="100">
        <f t="shared" si="132"/>
        <v>157771.14144812242</v>
      </c>
      <c r="AA502" s="107">
        <f>((L502+G502+H502+I502+N502+O502+P502+S502)/('Life tables'!$I$2/2))</f>
        <v>25.341808948447952</v>
      </c>
      <c r="AB502" s="31">
        <f>((uNES*L502+ uOCEX*G502+uEREX*H502+uHOEX*I502+uNES*S502+ uOCEX*N502+uEREX*O502+uHOEX*P502)/('Life tables'!$I$2/2))</f>
        <v>16.701522535282898</v>
      </c>
    </row>
    <row r="503" spans="1:28" x14ac:dyDescent="0.25">
      <c r="A503" s="4">
        <v>497</v>
      </c>
      <c r="C503" s="105">
        <f>IF(male=0,VLOOKUP((($A$5:$A$1570/'Life tables'!$I$2)*2)+age,lifetable,13,1),IF(male=1,VLOOKUP((($A$5:$A$1570/'Life tables'!$I$2)*2)+age,lifetable,10,1),"error"))</f>
        <v>3.0034427820335718E-4</v>
      </c>
      <c r="F503" s="96">
        <f t="shared" si="120"/>
        <v>115.33288562890543</v>
      </c>
      <c r="G503" s="96">
        <f t="shared" si="121"/>
        <v>11.585429739854346</v>
      </c>
      <c r="H503" s="96">
        <f t="shared" si="122"/>
        <v>0.66165356582803103</v>
      </c>
      <c r="I503" s="96">
        <f t="shared" si="123"/>
        <v>0.26511832630917603</v>
      </c>
      <c r="J503" s="96">
        <f t="shared" si="124"/>
        <v>3.8397540455219321E-2</v>
      </c>
      <c r="K503" s="96">
        <f t="shared" si="125"/>
        <v>0.2770338511131536</v>
      </c>
      <c r="L503" s="96">
        <f t="shared" si="133"/>
        <v>102.5052526053455</v>
      </c>
      <c r="M503" s="96">
        <f t="shared" si="126"/>
        <v>545.36481928010789</v>
      </c>
      <c r="N503" s="96">
        <f t="shared" si="127"/>
        <v>52.519813699082789</v>
      </c>
      <c r="O503" s="96">
        <f t="shared" si="128"/>
        <v>1.2536425090469718</v>
      </c>
      <c r="P503" s="96">
        <f t="shared" si="129"/>
        <v>1.2536425090469718</v>
      </c>
      <c r="Q503" s="96">
        <f t="shared" si="130"/>
        <v>0.18032427725002365</v>
      </c>
      <c r="R503" s="96">
        <f t="shared" si="131"/>
        <v>9.827193349436987E-2</v>
      </c>
      <c r="S503" s="96">
        <f t="shared" si="119"/>
        <v>490.05912435218676</v>
      </c>
      <c r="T503" s="96">
        <f t="shared" si="134"/>
        <v>59.008330295011078</v>
      </c>
      <c r="U503" s="96">
        <f t="shared" si="134"/>
        <v>280.88799239828535</v>
      </c>
      <c r="V503" s="32">
        <f t="shared" si="135"/>
        <v>999.99999999999704</v>
      </c>
      <c r="W503" s="100">
        <f>(cNES*L503+(cNES+cOSEX)*G503+(cNES+cEREX)*H503+(cNES+cHOEX)*I503+(cNES+cNES)*S503+(cNES+cOSEX)*N503+(cNES+cEREX)*O503+(cNES+cHOEX)*P503)/(1+cDR)^((cycle + 0.5)/('Life tables'!$I$2/2))</f>
        <v>51849.664991353486</v>
      </c>
      <c r="X503" s="107">
        <f>((L503+G503+H503+I503+N503+O503+P503+S503)/('Life tables'!$I$2/2))/(1+oDR)^(((cycle + 0.5)/('Life tables'!$I$2/2)))</f>
        <v>19.05727537635682</v>
      </c>
      <c r="Y503" s="31">
        <f>((uNES*L503+ uOCEX*G503+uEREX*H503+uHOEX*I503+uNES*S503+ uOCEX*N503+uEREX*O503+uHOEX*P503)/('Life tables'!$I$2/2))/(1+oDR)^(((cycle + 0.5)/('Life tables'!$I$2/2)))</f>
        <v>12.559699855694278</v>
      </c>
      <c r="Z503" s="100">
        <f t="shared" si="132"/>
        <v>157629.29455953621</v>
      </c>
      <c r="AA503" s="107">
        <f>((L503+G503+H503+I503+N503+O503+P503+S503)/('Life tables'!$I$2/2))</f>
        <v>25.319024346812341</v>
      </c>
      <c r="AB503" s="31">
        <f>((uNES*L503+ uOCEX*G503+uEREX*H503+uHOEX*I503+uNES*S503+ uOCEX*N503+uEREX*O503+uHOEX*P503)/('Life tables'!$I$2/2))</f>
        <v>16.686506342323256</v>
      </c>
    </row>
    <row r="504" spans="1:28" x14ac:dyDescent="0.25">
      <c r="A504" s="4">
        <v>498</v>
      </c>
      <c r="C504" s="105">
        <f>IF(male=0,VLOOKUP((($A$5:$A$1570/'Life tables'!$I$2)*2)+age,lifetable,13,1),IF(male=1,VLOOKUP((($A$5:$A$1570/'Life tables'!$I$2)*2)+age,lifetable,10,1),"error"))</f>
        <v>3.0034427820335718E-4</v>
      </c>
      <c r="F504" s="96">
        <f t="shared" si="120"/>
        <v>115.22915362469209</v>
      </c>
      <c r="G504" s="96">
        <f t="shared" si="121"/>
        <v>11.575009642931992</v>
      </c>
      <c r="H504" s="96">
        <f t="shared" si="122"/>
        <v>0.66105846539241819</v>
      </c>
      <c r="I504" s="96">
        <f t="shared" si="123"/>
        <v>0.26487987519272493</v>
      </c>
      <c r="J504" s="96">
        <f t="shared" si="124"/>
        <v>3.836300517235907E-2</v>
      </c>
      <c r="K504" s="96">
        <f t="shared" si="125"/>
        <v>0.27678468300768039</v>
      </c>
      <c r="L504" s="96">
        <f t="shared" si="133"/>
        <v>102.41305795299492</v>
      </c>
      <c r="M504" s="96">
        <f t="shared" si="126"/>
        <v>544.87452368200843</v>
      </c>
      <c r="N504" s="96">
        <f t="shared" si="127"/>
        <v>52.472597170697888</v>
      </c>
      <c r="O504" s="96">
        <f t="shared" si="128"/>
        <v>1.2525154554086615</v>
      </c>
      <c r="P504" s="96">
        <f t="shared" si="129"/>
        <v>1.2525154554086615</v>
      </c>
      <c r="Q504" s="96">
        <f t="shared" si="130"/>
        <v>0.18016216155014617</v>
      </c>
      <c r="R504" s="96">
        <f t="shared" si="131"/>
        <v>9.8183584751096301E-2</v>
      </c>
      <c r="S504" s="96">
        <f t="shared" si="119"/>
        <v>489.618549854192</v>
      </c>
      <c r="T504" s="96">
        <f t="shared" si="134"/>
        <v>59.226855461733585</v>
      </c>
      <c r="U504" s="96">
        <f t="shared" si="134"/>
        <v>281.26296066604414</v>
      </c>
      <c r="V504" s="32">
        <f t="shared" si="135"/>
        <v>999.99999999999704</v>
      </c>
      <c r="W504" s="100">
        <f>(cNES*L504+(cNES+cOSEX)*G504+(cNES+cEREX)*H504+(cNES+cHOEX)*I504+(cNES+cNES)*S504+(cNES+cOSEX)*N504+(cNES+cEREX)*O504+(cNES+cHOEX)*P504)/(1+cDR)^((cycle + 0.5)/('Life tables'!$I$2/2))</f>
        <v>51687.399639721836</v>
      </c>
      <c r="X504" s="107">
        <f>((L504+G504+H504+I504+N504+O504+P504+S504)/('Life tables'!$I$2/2))/(1+oDR)^(((cycle + 0.5)/('Life tables'!$I$2/2)))</f>
        <v>19.029271005318478</v>
      </c>
      <c r="Y504" s="31">
        <f>((uNES*L504+ uOCEX*G504+uEREX*H504+uHOEX*I504+uNES*S504+ uOCEX*N504+uEREX*O504+uHOEX*P504)/('Life tables'!$I$2/2))/(1+oDR)^(((cycle + 0.5)/('Life tables'!$I$2/2)))</f>
        <v>12.541243572538292</v>
      </c>
      <c r="Z504" s="100">
        <f t="shared" si="132"/>
        <v>157487.57509715969</v>
      </c>
      <c r="AA504" s="107">
        <f>((L504+G504+H504+I504+N504+O504+P504+S504)/('Life tables'!$I$2/2))</f>
        <v>25.296260233789042</v>
      </c>
      <c r="AB504" s="31">
        <f>((uNES*L504+ uOCEX*G504+uEREX*H504+uHOEX*I504+uNES*S504+ uOCEX*N504+uEREX*O504+uHOEX*P504)/('Life tables'!$I$2/2))</f>
        <v>16.671503652325715</v>
      </c>
    </row>
    <row r="505" spans="1:28" x14ac:dyDescent="0.25">
      <c r="A505" s="4">
        <v>499</v>
      </c>
      <c r="C505" s="105">
        <f>IF(male=0,VLOOKUP((($A$5:$A$1570/'Life tables'!$I$2)*2)+age,lifetable,13,1),IF(male=1,VLOOKUP((($A$5:$A$1570/'Life tables'!$I$2)*2)+age,lifetable,10,1),"error"))</f>
        <v>3.0034427820335718E-4</v>
      </c>
      <c r="F505" s="96">
        <f t="shared" si="120"/>
        <v>115.12551614718917</v>
      </c>
      <c r="G505" s="96">
        <f t="shared" si="121"/>
        <v>11.564599041415534</v>
      </c>
      <c r="H505" s="96">
        <f t="shared" si="122"/>
        <v>0.66046390724736437</v>
      </c>
      <c r="I505" s="96">
        <f t="shared" si="123"/>
        <v>0.26464164136697221</v>
      </c>
      <c r="J505" s="96">
        <f t="shared" si="124"/>
        <v>3.8328501360082159E-2</v>
      </c>
      <c r="K505" s="96">
        <f t="shared" si="125"/>
        <v>0.27653574195885705</v>
      </c>
      <c r="L505" s="96">
        <f t="shared" si="133"/>
        <v>102.32094731384036</v>
      </c>
      <c r="M505" s="96">
        <f t="shared" si="126"/>
        <v>544.38466772503011</v>
      </c>
      <c r="N505" s="96">
        <f t="shared" si="127"/>
        <v>52.425422980705491</v>
      </c>
      <c r="O505" s="96">
        <f t="shared" si="128"/>
        <v>1.2513894123833917</v>
      </c>
      <c r="P505" s="96">
        <f t="shared" si="129"/>
        <v>1.2513894123833917</v>
      </c>
      <c r="Q505" s="96">
        <f t="shared" si="130"/>
        <v>0.18000019121712152</v>
      </c>
      <c r="R505" s="96">
        <f t="shared" si="131"/>
        <v>9.8095315228889979E-2</v>
      </c>
      <c r="S505" s="96">
        <f t="shared" si="119"/>
        <v>489.17837041311185</v>
      </c>
      <c r="T505" s="96">
        <f t="shared" si="134"/>
        <v>59.445184154310788</v>
      </c>
      <c r="U505" s="96">
        <f t="shared" si="134"/>
        <v>281.63759172323188</v>
      </c>
      <c r="V505" s="32">
        <f t="shared" si="135"/>
        <v>999.99999999999704</v>
      </c>
      <c r="W505" s="100">
        <f>(cNES*L505+(cNES+cOSEX)*G505+(cNES+cEREX)*H505+(cNES+cHOEX)*I505+(cNES+cNES)*S505+(cNES+cOSEX)*N505+(cNES+cEREX)*O505+(cNES+cHOEX)*P505)/(1+cDR)^((cycle + 0.5)/('Life tables'!$I$2/2))</f>
        <v>51525.642070399481</v>
      </c>
      <c r="X505" s="107">
        <f>((L505+G505+H505+I505+N505+O505+P505+S505)/('Life tables'!$I$2/2))/(1+oDR)^(((cycle + 0.5)/('Life tables'!$I$2/2)))</f>
        <v>19.00130778857574</v>
      </c>
      <c r="Y505" s="31">
        <f>((uNES*L505+ uOCEX*G505+uEREX*H505+uHOEX*I505+uNES*S505+ uOCEX*N505+uEREX*O505+uHOEX*P505)/('Life tables'!$I$2/2))/(1+oDR)^(((cycle + 0.5)/('Life tables'!$I$2/2)))</f>
        <v>12.522814412080807</v>
      </c>
      <c r="Z505" s="100">
        <f t="shared" si="132"/>
        <v>157345.98294999942</v>
      </c>
      <c r="AA505" s="107">
        <f>((L505+G505+H505+I505+N505+O505+P505+S505)/('Life tables'!$I$2/2))</f>
        <v>25.273516590847631</v>
      </c>
      <c r="AB505" s="31">
        <f>((uNES*L505+ uOCEX*G505+uEREX*H505+uHOEX*I505+uNES*S505+ uOCEX*N505+uEREX*O505+uHOEX*P505)/('Life tables'!$I$2/2))</f>
        <v>16.656514453079826</v>
      </c>
    </row>
    <row r="506" spans="1:28" x14ac:dyDescent="0.25">
      <c r="A506" s="4">
        <v>500</v>
      </c>
      <c r="C506" s="105">
        <f>IF(male=0,VLOOKUP((($A$5:$A$1570/'Life tables'!$I$2)*2)+age,lifetable,13,1),IF(male=1,VLOOKUP((($A$5:$A$1570/'Life tables'!$I$2)*2)+age,lifetable,10,1),"error"))</f>
        <v>3.0034427820335718E-4</v>
      </c>
      <c r="F506" s="96">
        <f t="shared" si="120"/>
        <v>115.02197306906452</v>
      </c>
      <c r="G506" s="96">
        <f t="shared" si="121"/>
        <v>11.554197922514188</v>
      </c>
      <c r="H506" s="96">
        <f t="shared" si="122"/>
        <v>0.65986989066237733</v>
      </c>
      <c r="I506" s="96">
        <f t="shared" si="123"/>
        <v>0.26440362453921645</v>
      </c>
      <c r="J506" s="96">
        <f t="shared" si="124"/>
        <v>3.8294028975996132E-2</v>
      </c>
      <c r="K506" s="96">
        <f t="shared" si="125"/>
        <v>0.27628702766082686</v>
      </c>
      <c r="L506" s="96">
        <f t="shared" si="133"/>
        <v>102.22892057471191</v>
      </c>
      <c r="M506" s="96">
        <f t="shared" si="126"/>
        <v>543.89525105338987</v>
      </c>
      <c r="N506" s="96">
        <f t="shared" si="127"/>
        <v>52.378291094842922</v>
      </c>
      <c r="O506" s="96">
        <f t="shared" si="128"/>
        <v>1.2502643791533159</v>
      </c>
      <c r="P506" s="96">
        <f t="shared" si="129"/>
        <v>1.2502643791533159</v>
      </c>
      <c r="Q506" s="96">
        <f t="shared" si="130"/>
        <v>0.17983836613331042</v>
      </c>
      <c r="R506" s="96">
        <f t="shared" si="131"/>
        <v>9.8007124863640618E-2</v>
      </c>
      <c r="S506" s="96">
        <f t="shared" si="119"/>
        <v>488.73858570924335</v>
      </c>
      <c r="T506" s="96">
        <f t="shared" si="134"/>
        <v>59.663316549420095</v>
      </c>
      <c r="U506" s="96">
        <f t="shared" si="134"/>
        <v>282.01188587575632</v>
      </c>
      <c r="V506" s="32">
        <f t="shared" si="135"/>
        <v>999.99999999999704</v>
      </c>
      <c r="W506" s="100">
        <f>(cNES*L506+(cNES+cOSEX)*G506+(cNES+cEREX)*H506+(cNES+cHOEX)*I506+(cNES+cNES)*S506+(cNES+cOSEX)*N506+(cNES+cEREX)*O506+(cNES+cHOEX)*P506)/(1+cDR)^((cycle + 0.5)/('Life tables'!$I$2/2))</f>
        <v>51364.390695538052</v>
      </c>
      <c r="X506" s="107">
        <f>((L506+G506+H506+I506+N506+O506+P506+S506)/('Life tables'!$I$2/2))/(1+oDR)^(((cycle + 0.5)/('Life tables'!$I$2/2)))</f>
        <v>18.973385665570998</v>
      </c>
      <c r="Y506" s="31">
        <f>((uNES*L506+ uOCEX*G506+uEREX*H506+uHOEX*I506+uNES*S506+ uOCEX*N506+uEREX*O506+uHOEX*P506)/('Life tables'!$I$2/2))/(1+oDR)^(((cycle + 0.5)/('Life tables'!$I$2/2)))</f>
        <v>12.504412334412873</v>
      </c>
      <c r="Z506" s="100">
        <f t="shared" si="132"/>
        <v>157204.51800704186</v>
      </c>
      <c r="AA506" s="107">
        <f>((L506+G506+H506+I506+N506+O506+P506+S506)/('Life tables'!$I$2/2))</f>
        <v>25.250793399477999</v>
      </c>
      <c r="AB506" s="31">
        <f>((uNES*L506+ uOCEX*G506+uEREX*H506+uHOEX*I506+uNES*S506+ uOCEX*N506+uEREX*O506+uHOEX*P506)/('Life tables'!$I$2/2))</f>
        <v>16.641538732388465</v>
      </c>
    </row>
    <row r="507" spans="1:28" x14ac:dyDescent="0.25">
      <c r="A507" s="4">
        <v>501</v>
      </c>
      <c r="C507" s="105">
        <f>IF(male=0,VLOOKUP((($A$5:$A$1570/'Life tables'!$I$2)*2)+age,lifetable,13,1),IF(male=1,VLOOKUP((($A$5:$A$1570/'Life tables'!$I$2)*2)+age,lifetable,10,1),"error"))</f>
        <v>3.0034427820335718E-4</v>
      </c>
      <c r="F507" s="96">
        <f t="shared" si="120"/>
        <v>114.91852426452057</v>
      </c>
      <c r="G507" s="96">
        <f t="shared" si="121"/>
        <v>11.543806273591331</v>
      </c>
      <c r="H507" s="96">
        <f t="shared" si="122"/>
        <v>0.6592764149157686</v>
      </c>
      <c r="I507" s="96">
        <f t="shared" si="123"/>
        <v>0.26416582442028397</v>
      </c>
      <c r="J507" s="96">
        <f t="shared" si="124"/>
        <v>3.8259587978219468E-2</v>
      </c>
      <c r="K507" s="96">
        <f t="shared" si="125"/>
        <v>0.27603853981141963</v>
      </c>
      <c r="L507" s="96">
        <f t="shared" si="133"/>
        <v>102.13697762380355</v>
      </c>
      <c r="M507" s="96">
        <f t="shared" si="126"/>
        <v>543.40627331030009</v>
      </c>
      <c r="N507" s="96">
        <f t="shared" si="127"/>
        <v>52.331201478750756</v>
      </c>
      <c r="O507" s="96">
        <f t="shared" si="128"/>
        <v>1.249140354898278</v>
      </c>
      <c r="P507" s="96">
        <f t="shared" si="129"/>
        <v>1.249140354898278</v>
      </c>
      <c r="Q507" s="96">
        <f t="shared" si="130"/>
        <v>0.1796766861807414</v>
      </c>
      <c r="R507" s="96">
        <f t="shared" si="131"/>
        <v>9.7919013591056925E-2</v>
      </c>
      <c r="S507" s="96">
        <f t="shared" si="119"/>
        <v>488.29919542198098</v>
      </c>
      <c r="T507" s="96">
        <f t="shared" si="134"/>
        <v>59.881252823579054</v>
      </c>
      <c r="U507" s="96">
        <f t="shared" si="134"/>
        <v>282.3858434291588</v>
      </c>
      <c r="V507" s="32">
        <f t="shared" si="135"/>
        <v>999.99999999999704</v>
      </c>
      <c r="W507" s="100">
        <f>(cNES*L507+(cNES+cOSEX)*G507+(cNES+cEREX)*H507+(cNES+cHOEX)*I507+(cNES+cNES)*S507+(cNES+cOSEX)*N507+(cNES+cEREX)*O507+(cNES+cHOEX)*P507)/(1+cDR)^((cycle + 0.5)/('Life tables'!$I$2/2))</f>
        <v>51203.643932212653</v>
      </c>
      <c r="X507" s="107">
        <f>((L507+G507+H507+I507+N507+O507+P507+S507)/('Life tables'!$I$2/2))/(1+oDR)^(((cycle + 0.5)/('Life tables'!$I$2/2)))</f>
        <v>18.945504575838441</v>
      </c>
      <c r="Y507" s="31">
        <f>((uNES*L507+ uOCEX*G507+uEREX*H507+uHOEX*I507+uNES*S507+ uOCEX*N507+uEREX*O507+uHOEX*P507)/('Life tables'!$I$2/2))/(1+oDR)^(((cycle + 0.5)/('Life tables'!$I$2/2)))</f>
        <v>12.486037299685998</v>
      </c>
      <c r="Z507" s="100">
        <f t="shared" si="132"/>
        <v>157063.18015725739</v>
      </c>
      <c r="AA507" s="107">
        <f>((L507+G507+H507+I507+N507+O507+P507+S507)/('Life tables'!$I$2/2))</f>
        <v>25.228090641190239</v>
      </c>
      <c r="AB507" s="31">
        <f>((uNES*L507+ uOCEX*G507+uEREX*H507+uHOEX*I507+uNES*S507+ uOCEX*N507+uEREX*O507+uHOEX*P507)/('Life tables'!$I$2/2))</f>
        <v>16.626576478067761</v>
      </c>
    </row>
    <row r="508" spans="1:28" x14ac:dyDescent="0.25">
      <c r="A508" s="4">
        <v>502</v>
      </c>
      <c r="C508" s="105">
        <f>IF(male=0,VLOOKUP((($A$5:$A$1570/'Life tables'!$I$2)*2)+age,lifetable,13,1),IF(male=1,VLOOKUP((($A$5:$A$1570/'Life tables'!$I$2)*2)+age,lifetable,10,1),"error"))</f>
        <v>3.0034427820335718E-4</v>
      </c>
      <c r="F508" s="96">
        <f t="shared" si="120"/>
        <v>114.81516960924543</v>
      </c>
      <c r="G508" s="96">
        <f t="shared" si="121"/>
        <v>11.533424082159566</v>
      </c>
      <c r="H508" s="96">
        <f t="shared" si="122"/>
        <v>0.65868347929437299</v>
      </c>
      <c r="I508" s="96">
        <f t="shared" si="123"/>
        <v>0.26392824072441623</v>
      </c>
      <c r="J508" s="96">
        <f t="shared" si="124"/>
        <v>3.8225178325365282E-2</v>
      </c>
      <c r="K508" s="96">
        <f t="shared" si="125"/>
        <v>0.27579027811203344</v>
      </c>
      <c r="L508" s="96">
        <f t="shared" si="133"/>
        <v>102.04511835062968</v>
      </c>
      <c r="M508" s="96">
        <f t="shared" si="126"/>
        <v>542.91773413801377</v>
      </c>
      <c r="N508" s="96">
        <f t="shared" si="127"/>
        <v>52.284154097977186</v>
      </c>
      <c r="O508" s="96">
        <f t="shared" si="128"/>
        <v>1.2480173387959168</v>
      </c>
      <c r="P508" s="96">
        <f t="shared" si="129"/>
        <v>1.2480173387959168</v>
      </c>
      <c r="Q508" s="96">
        <f t="shared" si="130"/>
        <v>0.17951515124112583</v>
      </c>
      <c r="R508" s="96">
        <f t="shared" si="131"/>
        <v>9.7830981346674742E-2</v>
      </c>
      <c r="S508" s="96">
        <f t="shared" si="119"/>
        <v>487.86019922985696</v>
      </c>
      <c r="T508" s="96">
        <f t="shared" si="134"/>
        <v>60.098993153145543</v>
      </c>
      <c r="U508" s="96">
        <f t="shared" si="134"/>
        <v>282.75946468861753</v>
      </c>
      <c r="V508" s="32">
        <f t="shared" si="135"/>
        <v>999.99999999999704</v>
      </c>
      <c r="W508" s="100">
        <f>(cNES*L508+(cNES+cOSEX)*G508+(cNES+cEREX)*H508+(cNES+cHOEX)*I508+(cNES+cNES)*S508+(cNES+cOSEX)*N508+(cNES+cEREX)*O508+(cNES+cHOEX)*P508)/(1+cDR)^((cycle + 0.5)/('Life tables'!$I$2/2))</f>
        <v>51043.400202407953</v>
      </c>
      <c r="X508" s="107">
        <f>((L508+G508+H508+I508+N508+O508+P508+S508)/('Life tables'!$I$2/2))/(1+oDR)^(((cycle + 0.5)/('Life tables'!$I$2/2)))</f>
        <v>18.917664459003806</v>
      </c>
      <c r="Y508" s="31">
        <f>((uNES*L508+ uOCEX*G508+uEREX*H508+uHOEX*I508+uNES*S508+ uOCEX*N508+uEREX*O508+uHOEX*P508)/('Life tables'!$I$2/2))/(1+oDR)^(((cycle + 0.5)/('Life tables'!$I$2/2)))</f>
        <v>12.46768926811195</v>
      </c>
      <c r="Z508" s="100">
        <f t="shared" si="132"/>
        <v>156921.96928960425</v>
      </c>
      <c r="AA508" s="107">
        <f>((L508+G508+H508+I508+N508+O508+P508+S508)/('Life tables'!$I$2/2))</f>
        <v>25.205408297514484</v>
      </c>
      <c r="AB508" s="31">
        <f>((uNES*L508+ uOCEX*G508+uEREX*H508+uHOEX*I508+uNES*S508+ uOCEX*N508+uEREX*O508+uHOEX*P508)/('Life tables'!$I$2/2))</f>
        <v>16.611627677946966</v>
      </c>
    </row>
    <row r="509" spans="1:28" x14ac:dyDescent="0.25">
      <c r="A509" s="4">
        <v>503</v>
      </c>
      <c r="C509" s="105">
        <f>IF(male=0,VLOOKUP((($A$5:$A$1570/'Life tables'!$I$2)*2)+age,lifetable,13,1),IF(male=1,VLOOKUP((($A$5:$A$1570/'Life tables'!$I$2)*2)+age,lifetable,10,1),"error"))</f>
        <v>3.0034427820335718E-4</v>
      </c>
      <c r="F509" s="96">
        <f t="shared" si="120"/>
        <v>114.71190898036546</v>
      </c>
      <c r="G509" s="96">
        <f t="shared" si="121"/>
        <v>11.523051335875985</v>
      </c>
      <c r="H509" s="96">
        <f t="shared" si="122"/>
        <v>0.65809108309327635</v>
      </c>
      <c r="I509" s="96">
        <f t="shared" si="123"/>
        <v>0.26369087316916079</v>
      </c>
      <c r="J509" s="96">
        <f t="shared" si="124"/>
        <v>3.8190799976525497E-2</v>
      </c>
      <c r="K509" s="96">
        <f t="shared" si="125"/>
        <v>0.27554224226752133</v>
      </c>
      <c r="L509" s="96">
        <f t="shared" si="133"/>
        <v>101.953342645983</v>
      </c>
      <c r="M509" s="96">
        <f t="shared" si="126"/>
        <v>542.42963317786837</v>
      </c>
      <c r="N509" s="96">
        <f t="shared" si="127"/>
        <v>52.237148917982225</v>
      </c>
      <c r="O509" s="96">
        <f t="shared" si="128"/>
        <v>1.2468953300217671</v>
      </c>
      <c r="P509" s="96">
        <f t="shared" si="129"/>
        <v>1.2468953300217671</v>
      </c>
      <c r="Q509" s="96">
        <f t="shared" si="130"/>
        <v>0.17935376119587237</v>
      </c>
      <c r="R509" s="96">
        <f t="shared" si="131"/>
        <v>9.7743028065864906E-2</v>
      </c>
      <c r="S509" s="96">
        <f t="shared" si="119"/>
        <v>487.42159681058087</v>
      </c>
      <c r="T509" s="96">
        <f t="shared" si="134"/>
        <v>60.316537714317938</v>
      </c>
      <c r="U509" s="96">
        <f t="shared" si="134"/>
        <v>283.13274995895091</v>
      </c>
      <c r="V509" s="32">
        <f t="shared" si="135"/>
        <v>999.99999999999682</v>
      </c>
      <c r="W509" s="100">
        <f>(cNES*L509+(cNES+cOSEX)*G509+(cNES+cEREX)*H509+(cNES+cHOEX)*I509+(cNES+cNES)*S509+(cNES+cOSEX)*N509+(cNES+cEREX)*O509+(cNES+cHOEX)*P509)/(1+cDR)^((cycle + 0.5)/('Life tables'!$I$2/2))</f>
        <v>50883.657933004572</v>
      </c>
      <c r="X509" s="107">
        <f>((L509+G509+H509+I509+N509+O509+P509+S509)/('Life tables'!$I$2/2))/(1+oDR)^(((cycle + 0.5)/('Life tables'!$I$2/2)))</f>
        <v>18.889865254784176</v>
      </c>
      <c r="Y509" s="31">
        <f>((uNES*L509+ uOCEX*G509+uEREX*H509+uHOEX*I509+uNES*S509+ uOCEX*N509+uEREX*O509+uHOEX*P509)/('Life tables'!$I$2/2))/(1+oDR)^(((cycle + 0.5)/('Life tables'!$I$2/2)))</f>
        <v>12.449368199962672</v>
      </c>
      <c r="Z509" s="100">
        <f t="shared" si="132"/>
        <v>156780.88529303242</v>
      </c>
      <c r="AA509" s="107">
        <f>((L509+G509+H509+I509+N509+O509+P509+S509)/('Life tables'!$I$2/2))</f>
        <v>25.182746350000791</v>
      </c>
      <c r="AB509" s="31">
        <f>((uNES*L509+ uOCEX*G509+uEREX*H509+uHOEX*I509+uNES*S509+ uOCEX*N509+uEREX*O509+uHOEX*P509)/('Life tables'!$I$2/2))</f>
        <v>16.596692319868424</v>
      </c>
    </row>
    <row r="510" spans="1:28" x14ac:dyDescent="0.25">
      <c r="A510" s="4">
        <v>504</v>
      </c>
      <c r="C510" s="105">
        <f>IF(male=0,VLOOKUP((($A$5:$A$1570/'Life tables'!$I$2)*2)+age,lifetable,13,1),IF(male=1,VLOOKUP((($A$5:$A$1570/'Life tables'!$I$2)*2)+age,lifetable,10,1),"error"))</f>
        <v>3.0034427820335718E-4</v>
      </c>
      <c r="F510" s="96">
        <f t="shared" si="120"/>
        <v>114.60874225639958</v>
      </c>
      <c r="G510" s="96">
        <f t="shared" si="121"/>
        <v>11.512688022537555</v>
      </c>
      <c r="H510" s="96">
        <f t="shared" si="122"/>
        <v>0.65749922561555352</v>
      </c>
      <c r="I510" s="96">
        <f t="shared" si="123"/>
        <v>0.2634537214752663</v>
      </c>
      <c r="J510" s="96">
        <f t="shared" si="124"/>
        <v>3.8156452891255667E-2</v>
      </c>
      <c r="K510" s="96">
        <f t="shared" si="125"/>
        <v>0.27529443198608122</v>
      </c>
      <c r="L510" s="96">
        <f t="shared" si="133"/>
        <v>101.86165040189387</v>
      </c>
      <c r="M510" s="96">
        <f t="shared" si="126"/>
        <v>541.94197007032835</v>
      </c>
      <c r="N510" s="96">
        <f t="shared" si="127"/>
        <v>52.190185904141828</v>
      </c>
      <c r="O510" s="96">
        <f t="shared" si="128"/>
        <v>1.2457743277493558</v>
      </c>
      <c r="P510" s="96">
        <f t="shared" si="129"/>
        <v>1.2457743277493558</v>
      </c>
      <c r="Q510" s="96">
        <f t="shared" si="130"/>
        <v>0.17919251592610097</v>
      </c>
      <c r="R510" s="96">
        <f t="shared" si="131"/>
        <v>9.7655153683840978E-2</v>
      </c>
      <c r="S510" s="96">
        <f t="shared" si="119"/>
        <v>486.98338784107784</v>
      </c>
      <c r="T510" s="96">
        <f t="shared" si="134"/>
        <v>60.533886683135293</v>
      </c>
      <c r="U510" s="96">
        <f t="shared" si="134"/>
        <v>283.50569954462082</v>
      </c>
      <c r="V510" s="32">
        <f t="shared" si="135"/>
        <v>999.9999999999967</v>
      </c>
      <c r="W510" s="100">
        <f>(cNES*L510+(cNES+cOSEX)*G510+(cNES+cEREX)*H510+(cNES+cHOEX)*I510+(cNES+cNES)*S510+(cNES+cOSEX)*N510+(cNES+cEREX)*O510+(cNES+cHOEX)*P510)/(1+cDR)^((cycle + 0.5)/('Life tables'!$I$2/2))</f>
        <v>50724.415555765147</v>
      </c>
      <c r="X510" s="107">
        <f>((L510+G510+H510+I510+N510+O510+P510+S510)/('Life tables'!$I$2/2))/(1+oDR)^(((cycle + 0.5)/('Life tables'!$I$2/2)))</f>
        <v>18.862106902987733</v>
      </c>
      <c r="Y510" s="31">
        <f>((uNES*L510+ uOCEX*G510+uEREX*H510+uHOEX*I510+uNES*S510+ uOCEX*N510+uEREX*O510+uHOEX*P510)/('Life tables'!$I$2/2))/(1+oDR)^(((cycle + 0.5)/('Life tables'!$I$2/2)))</f>
        <v>12.431074055570091</v>
      </c>
      <c r="Z510" s="100">
        <f t="shared" si="132"/>
        <v>156639.92805648709</v>
      </c>
      <c r="AA510" s="107">
        <f>((L510+G510+H510+I510+N510+O510+P510+S510)/('Life tables'!$I$2/2))</f>
        <v>25.160104780219001</v>
      </c>
      <c r="AB510" s="31">
        <f>((uNES*L510+ uOCEX*G510+uEREX*H510+uHOEX*I510+uNES*S510+ uOCEX*N510+uEREX*O510+uHOEX*P510)/('Life tables'!$I$2/2))</f>
        <v>16.581770391687449</v>
      </c>
    </row>
    <row r="511" spans="1:28" x14ac:dyDescent="0.25">
      <c r="A511" s="4">
        <v>505</v>
      </c>
      <c r="C511" s="105">
        <f>IF(male=0,VLOOKUP((($A$5:$A$1570/'Life tables'!$I$2)*2)+age,lifetable,13,1),IF(male=1,VLOOKUP((($A$5:$A$1570/'Life tables'!$I$2)*2)+age,lifetable,10,1),"error"))</f>
        <v>3.0034427820335718E-4</v>
      </c>
      <c r="F511" s="96">
        <f t="shared" si="120"/>
        <v>114.50566931721485</v>
      </c>
      <c r="G511" s="96">
        <f t="shared" si="121"/>
        <v>11.502334130076672</v>
      </c>
      <c r="H511" s="96">
        <f t="shared" si="122"/>
        <v>0.65690790617201344</v>
      </c>
      <c r="I511" s="96">
        <f t="shared" si="123"/>
        <v>0.26321678536658044</v>
      </c>
      <c r="J511" s="96">
        <f t="shared" si="124"/>
        <v>3.812213702956016E-2</v>
      </c>
      <c r="K511" s="96">
        <f t="shared" si="125"/>
        <v>0.27504684697914944</v>
      </c>
      <c r="L511" s="96">
        <f t="shared" si="133"/>
        <v>101.77004151159088</v>
      </c>
      <c r="M511" s="96">
        <f t="shared" si="126"/>
        <v>541.45474445502578</v>
      </c>
      <c r="N511" s="96">
        <f t="shared" si="127"/>
        <v>52.14326502175178</v>
      </c>
      <c r="O511" s="96">
        <f t="shared" si="128"/>
        <v>1.2446543311502973</v>
      </c>
      <c r="P511" s="96">
        <f t="shared" si="129"/>
        <v>1.2446543311502973</v>
      </c>
      <c r="Q511" s="96">
        <f t="shared" si="130"/>
        <v>0.17903141531265634</v>
      </c>
      <c r="R511" s="96">
        <f t="shared" si="131"/>
        <v>9.7567358135666499E-2</v>
      </c>
      <c r="S511" s="96">
        <f t="shared" si="119"/>
        <v>486.54557199752509</v>
      </c>
      <c r="T511" s="96">
        <f t="shared" si="134"/>
        <v>60.751040235477511</v>
      </c>
      <c r="U511" s="96">
        <f t="shared" si="134"/>
        <v>283.87831374973564</v>
      </c>
      <c r="V511" s="32">
        <f t="shared" si="135"/>
        <v>999.9999999999967</v>
      </c>
      <c r="W511" s="100">
        <f>(cNES*L511+(cNES+cOSEX)*G511+(cNES+cEREX)*H511+(cNES+cHOEX)*I511+(cNES+cNES)*S511+(cNES+cOSEX)*N511+(cNES+cEREX)*O511+(cNES+cHOEX)*P511)/(1+cDR)^((cycle + 0.5)/('Life tables'!$I$2/2))</f>
        <v>50565.671507320621</v>
      </c>
      <c r="X511" s="107">
        <f>((L511+G511+H511+I511+N511+O511+P511+S511)/('Life tables'!$I$2/2))/(1+oDR)^(((cycle + 0.5)/('Life tables'!$I$2/2)))</f>
        <v>18.834389343513564</v>
      </c>
      <c r="Y511" s="31">
        <f>((uNES*L511+ uOCEX*G511+uEREX*H511+uHOEX*I511+uNES*S511+ uOCEX*N511+uEREX*O511+uHOEX*P511)/('Life tables'!$I$2/2))/(1+oDR)^(((cycle + 0.5)/('Life tables'!$I$2/2)))</f>
        <v>12.412806795325993</v>
      </c>
      <c r="Z511" s="100">
        <f t="shared" si="132"/>
        <v>156499.09746891231</v>
      </c>
      <c r="AA511" s="107">
        <f>((L511+G511+H511+I511+N511+O511+P511+S511)/('Life tables'!$I$2/2))</f>
        <v>25.137483569758629</v>
      </c>
      <c r="AB511" s="31">
        <f>((uNES*L511+ uOCEX*G511+uEREX*H511+uHOEX*I511+uNES*S511+ uOCEX*N511+uEREX*O511+uHOEX*P511)/('Life tables'!$I$2/2))</f>
        <v>16.566861881272263</v>
      </c>
    </row>
    <row r="512" spans="1:28" x14ac:dyDescent="0.25">
      <c r="A512" s="4">
        <v>506</v>
      </c>
      <c r="C512" s="105">
        <f>IF(male=0,VLOOKUP((($A$5:$A$1570/'Life tables'!$I$2)*2)+age,lifetable,13,1),IF(male=1,VLOOKUP((($A$5:$A$1570/'Life tables'!$I$2)*2)+age,lifetable,10,1),"error"))</f>
        <v>3.0034427820335718E-4</v>
      </c>
      <c r="F512" s="96">
        <f t="shared" si="120"/>
        <v>114.40269004398385</v>
      </c>
      <c r="G512" s="96">
        <f t="shared" si="121"/>
        <v>11.491989646556874</v>
      </c>
      <c r="H512" s="96">
        <f t="shared" si="122"/>
        <v>0.65631712408095488</v>
      </c>
      <c r="I512" s="96">
        <f t="shared" si="123"/>
        <v>0.26298006456995193</v>
      </c>
      <c r="J512" s="96">
        <f t="shared" si="124"/>
        <v>3.8087852351878032E-2</v>
      </c>
      <c r="K512" s="96">
        <f t="shared" si="125"/>
        <v>0.27479948696129808</v>
      </c>
      <c r="L512" s="96">
        <f t="shared" si="133"/>
        <v>101.6785158694629</v>
      </c>
      <c r="M512" s="96">
        <f t="shared" si="126"/>
        <v>540.96795597079972</v>
      </c>
      <c r="N512" s="96">
        <f t="shared" si="127"/>
        <v>52.096386236031499</v>
      </c>
      <c r="O512" s="96">
        <f t="shared" si="128"/>
        <v>1.2435353393943827</v>
      </c>
      <c r="P512" s="96">
        <f t="shared" si="129"/>
        <v>1.2435353393943827</v>
      </c>
      <c r="Q512" s="96">
        <f t="shared" si="130"/>
        <v>0.1788704592361211</v>
      </c>
      <c r="R512" s="96">
        <f t="shared" si="131"/>
        <v>9.7479641356262164E-2</v>
      </c>
      <c r="S512" s="96">
        <f t="shared" si="119"/>
        <v>486.10814895538709</v>
      </c>
      <c r="T512" s="96">
        <f t="shared" si="134"/>
        <v>60.967998547065513</v>
      </c>
      <c r="U512" s="96">
        <f t="shared" si="134"/>
        <v>284.25059287805323</v>
      </c>
      <c r="V512" s="32">
        <f t="shared" si="135"/>
        <v>999.9999999999967</v>
      </c>
      <c r="W512" s="100">
        <f>(cNES*L512+(cNES+cOSEX)*G512+(cNES+cEREX)*H512+(cNES+cHOEX)*I512+(cNES+cNES)*S512+(cNES+cOSEX)*N512+(cNES+cEREX)*O512+(cNES+cHOEX)*P512)/(1+cDR)^((cycle + 0.5)/('Life tables'!$I$2/2))</f>
        <v>50407.42422915624</v>
      </c>
      <c r="X512" s="107">
        <f>((L512+G512+H512+I512+N512+O512+P512+S512)/('Life tables'!$I$2/2))/(1+oDR)^(((cycle + 0.5)/('Life tables'!$I$2/2)))</f>
        <v>18.8067125163514</v>
      </c>
      <c r="Y512" s="31">
        <f>((uNES*L512+ uOCEX*G512+uEREX*H512+uHOEX*I512+uNES*S512+ uOCEX*N512+uEREX*O512+uHOEX*P512)/('Life tables'!$I$2/2))/(1+oDR)^(((cycle + 0.5)/('Life tables'!$I$2/2)))</f>
        <v>12.394566379681869</v>
      </c>
      <c r="Z512" s="100">
        <f t="shared" si="132"/>
        <v>156358.39341925411</v>
      </c>
      <c r="AA512" s="107">
        <f>((L512+G512+H512+I512+N512+O512+P512+S512)/('Life tables'!$I$2/2))</f>
        <v>25.114882700228719</v>
      </c>
      <c r="AB512" s="31">
        <f>((uNES*L512+ uOCEX*G512+uEREX*H512+uHOEX*I512+uNES*S512+ uOCEX*N512+uEREX*O512+uHOEX*P512)/('Life tables'!$I$2/2))</f>
        <v>16.551966776503914</v>
      </c>
    </row>
    <row r="513" spans="1:28" x14ac:dyDescent="0.25">
      <c r="A513" s="4">
        <v>507</v>
      </c>
      <c r="C513" s="105">
        <f>IF(male=0,VLOOKUP((($A$5:$A$1570/'Life tables'!$I$2)*2)+age,lifetable,13,1),IF(male=1,VLOOKUP((($A$5:$A$1570/'Life tables'!$I$2)*2)+age,lifetable,10,1),"error"))</f>
        <v>3.0034427820335718E-4</v>
      </c>
      <c r="F513" s="96">
        <f t="shared" si="120"/>
        <v>114.29980431914335</v>
      </c>
      <c r="G513" s="96">
        <f t="shared" si="121"/>
        <v>11.481654560168685</v>
      </c>
      <c r="H513" s="96">
        <f t="shared" si="122"/>
        <v>0.65572687866792878</v>
      </c>
      <c r="I513" s="96">
        <f t="shared" si="123"/>
        <v>0.2627435588151355</v>
      </c>
      <c r="J513" s="96">
        <f t="shared" si="124"/>
        <v>3.8053598819069202E-2</v>
      </c>
      <c r="K513" s="96">
        <f t="shared" si="125"/>
        <v>0.27455235165013586</v>
      </c>
      <c r="L513" s="96">
        <f t="shared" si="133"/>
        <v>101.5870733710224</v>
      </c>
      <c r="M513" s="96">
        <f t="shared" si="126"/>
        <v>540.48160425573474</v>
      </c>
      <c r="N513" s="96">
        <f t="shared" si="127"/>
        <v>52.049549512127747</v>
      </c>
      <c r="O513" s="96">
        <f t="shared" si="128"/>
        <v>1.2424173516496686</v>
      </c>
      <c r="P513" s="96">
        <f t="shared" si="129"/>
        <v>1.2424173516496686</v>
      </c>
      <c r="Q513" s="96">
        <f t="shared" si="130"/>
        <v>0.17870964757682817</v>
      </c>
      <c r="R513" s="96">
        <f t="shared" si="131"/>
        <v>9.7392003280412615E-2</v>
      </c>
      <c r="S513" s="96">
        <f t="shared" si="119"/>
        <v>485.67111838945038</v>
      </c>
      <c r="T513" s="96">
        <f t="shared" si="134"/>
        <v>61.184761793461412</v>
      </c>
      <c r="U513" s="96">
        <f t="shared" si="134"/>
        <v>284.6225372329838</v>
      </c>
      <c r="V513" s="32">
        <f t="shared" si="135"/>
        <v>999.99999999999682</v>
      </c>
      <c r="W513" s="100">
        <f>(cNES*L513+(cNES+cOSEX)*G513+(cNES+cEREX)*H513+(cNES+cHOEX)*I513+(cNES+cNES)*S513+(cNES+cOSEX)*N513+(cNES+cEREX)*O513+(cNES+cHOEX)*P513)/(1+cDR)^((cycle + 0.5)/('Life tables'!$I$2/2))</f>
        <v>50249.672167597964</v>
      </c>
      <c r="X513" s="107">
        <f>((L513+G513+H513+I513+N513+O513+P513+S513)/('Life tables'!$I$2/2))/(1+oDR)^(((cycle + 0.5)/('Life tables'!$I$2/2)))</f>
        <v>18.779076361581456</v>
      </c>
      <c r="Y513" s="31">
        <f>((uNES*L513+ uOCEX*G513+uEREX*H513+uHOEX*I513+uNES*S513+ uOCEX*N513+uEREX*O513+uHOEX*P513)/('Life tables'!$I$2/2))/(1+oDR)^(((cycle + 0.5)/('Life tables'!$I$2/2)))</f>
        <v>12.376352769148784</v>
      </c>
      <c r="Z513" s="100">
        <f t="shared" si="132"/>
        <v>156217.81579646413</v>
      </c>
      <c r="AA513" s="107">
        <f>((L513+G513+H513+I513+N513+O513+P513+S513)/('Life tables'!$I$2/2))</f>
        <v>25.092302153257744</v>
      </c>
      <c r="AB513" s="31">
        <f>((uNES*L513+ uOCEX*G513+uEREX*H513+uHOEX*I513+uNES*S513+ uOCEX*N513+uEREX*O513+uHOEX*P513)/('Life tables'!$I$2/2))</f>
        <v>16.537085065276173</v>
      </c>
    </row>
    <row r="514" spans="1:28" x14ac:dyDescent="0.25">
      <c r="A514" s="4">
        <v>508</v>
      </c>
      <c r="C514" s="105">
        <f>IF(male=0,VLOOKUP((($A$5:$A$1570/'Life tables'!$I$2)*2)+age,lifetable,13,1),IF(male=1,VLOOKUP((($A$5:$A$1570/'Life tables'!$I$2)*2)+age,lifetable,10,1),"error"))</f>
        <v>3.0034427820335718E-4</v>
      </c>
      <c r="F514" s="96">
        <f t="shared" si="120"/>
        <v>114.19701202635423</v>
      </c>
      <c r="G514" s="96">
        <f t="shared" si="121"/>
        <v>11.471328859225602</v>
      </c>
      <c r="H514" s="96">
        <f t="shared" si="122"/>
        <v>0.65513716926550913</v>
      </c>
      <c r="I514" s="96">
        <f t="shared" si="123"/>
        <v>0.2625072678346998</v>
      </c>
      <c r="J514" s="96">
        <f t="shared" si="124"/>
        <v>3.8019376392401098E-2</v>
      </c>
      <c r="K514" s="96">
        <f t="shared" si="125"/>
        <v>0.27430544076621205</v>
      </c>
      <c r="L514" s="96">
        <f t="shared" si="133"/>
        <v>101.4957139128698</v>
      </c>
      <c r="M514" s="96">
        <f t="shared" si="126"/>
        <v>539.99568894719744</v>
      </c>
      <c r="N514" s="96">
        <f t="shared" si="127"/>
        <v>52.002754815118145</v>
      </c>
      <c r="O514" s="96">
        <f t="shared" si="128"/>
        <v>1.2413003670825615</v>
      </c>
      <c r="P514" s="96">
        <f t="shared" si="129"/>
        <v>1.2413003670825615</v>
      </c>
      <c r="Q514" s="96">
        <f t="shared" si="130"/>
        <v>0.17854898021487334</v>
      </c>
      <c r="R514" s="96">
        <f t="shared" si="131"/>
        <v>9.7304443842773231E-2</v>
      </c>
      <c r="S514" s="96">
        <f t="shared" si="119"/>
        <v>485.23447997385654</v>
      </c>
      <c r="T514" s="96">
        <f t="shared" si="134"/>
        <v>61.401330150068688</v>
      </c>
      <c r="U514" s="96">
        <f t="shared" si="134"/>
        <v>284.99414711759277</v>
      </c>
      <c r="V514" s="32">
        <f t="shared" si="135"/>
        <v>999.99999999999693</v>
      </c>
      <c r="W514" s="100">
        <f>(cNES*L514+(cNES+cOSEX)*G514+(cNES+cEREX)*H514+(cNES+cHOEX)*I514+(cNES+cNES)*S514+(cNES+cOSEX)*N514+(cNES+cEREX)*O514+(cNES+cHOEX)*P514)/(1+cDR)^((cycle + 0.5)/('Life tables'!$I$2/2))</f>
        <v>50092.413773798493</v>
      </c>
      <c r="X514" s="107">
        <f>((L514+G514+H514+I514+N514+O514+P514+S514)/('Life tables'!$I$2/2))/(1+oDR)^(((cycle + 0.5)/('Life tables'!$I$2/2)))</f>
        <v>18.751480819374176</v>
      </c>
      <c r="Y514" s="31">
        <f>((uNES*L514+ uOCEX*G514+uEREX*H514+uHOEX*I514+uNES*S514+ uOCEX*N514+uEREX*O514+uHOEX*P514)/('Life tables'!$I$2/2))/(1+oDR)^(((cycle + 0.5)/('Life tables'!$I$2/2)))</f>
        <v>12.358165924297246</v>
      </c>
      <c r="Z514" s="100">
        <f t="shared" si="132"/>
        <v>156077.36448950262</v>
      </c>
      <c r="AA514" s="107">
        <f>((L514+G514+H514+I514+N514+O514+P514+S514)/('Life tables'!$I$2/2))</f>
        <v>25.069741910493491</v>
      </c>
      <c r="AB514" s="31">
        <f>((uNES*L514+ uOCEX*G514+uEREX*H514+uHOEX*I514+uNES*S514+ uOCEX*N514+uEREX*O514+uHOEX*P514)/('Life tables'!$I$2/2))</f>
        <v>16.522216735495515</v>
      </c>
    </row>
    <row r="515" spans="1:28" x14ac:dyDescent="0.25">
      <c r="A515" s="4">
        <v>509</v>
      </c>
      <c r="C515" s="105">
        <f>IF(male=0,VLOOKUP((($A$5:$A$1570/'Life tables'!$I$2)*2)+age,lifetable,13,1),IF(male=1,VLOOKUP((($A$5:$A$1570/'Life tables'!$I$2)*2)+age,lifetable,10,1),"error"))</f>
        <v>3.0034427820335718E-4</v>
      </c>
      <c r="F515" s="96">
        <f t="shared" si="120"/>
        <v>114.094313050463</v>
      </c>
      <c r="G515" s="96">
        <f t="shared" si="121"/>
        <v>11.461012532160215</v>
      </c>
      <c r="H515" s="96">
        <f t="shared" si="122"/>
        <v>0.65454799521307139</v>
      </c>
      <c r="I515" s="96">
        <f t="shared" si="123"/>
        <v>0.26227119136393884</v>
      </c>
      <c r="J515" s="96">
        <f t="shared" si="124"/>
        <v>3.7985185033535936E-2</v>
      </c>
      <c r="K515" s="96">
        <f t="shared" si="125"/>
        <v>0.27405875403292357</v>
      </c>
      <c r="L515" s="96">
        <f t="shared" si="133"/>
        <v>101.40443739265932</v>
      </c>
      <c r="M515" s="96">
        <f t="shared" si="126"/>
        <v>539.51020968187231</v>
      </c>
      <c r="N515" s="96">
        <f t="shared" si="127"/>
        <v>51.956002110014616</v>
      </c>
      <c r="O515" s="96">
        <f t="shared" si="128"/>
        <v>1.2401843848578997</v>
      </c>
      <c r="P515" s="96">
        <f t="shared" si="129"/>
        <v>1.2401843848578997</v>
      </c>
      <c r="Q515" s="96">
        <f t="shared" si="130"/>
        <v>0.17838845703012668</v>
      </c>
      <c r="R515" s="96">
        <f t="shared" si="131"/>
        <v>9.7216962977876395E-2</v>
      </c>
      <c r="S515" s="96">
        <f t="shared" ref="S515:S578" si="136">M515-SUM(N515:R515)</f>
        <v>484.7982333821339</v>
      </c>
      <c r="T515" s="96">
        <f t="shared" si="134"/>
        <v>61.617703792132353</v>
      </c>
      <c r="U515" s="96">
        <f t="shared" si="134"/>
        <v>285.36542283460358</v>
      </c>
      <c r="V515" s="32">
        <f t="shared" si="135"/>
        <v>999.99999999999682</v>
      </c>
      <c r="W515" s="100">
        <f>(cNES*L515+(cNES+cOSEX)*G515+(cNES+cEREX)*H515+(cNES+cHOEX)*I515+(cNES+cNES)*S515+(cNES+cOSEX)*N515+(cNES+cEREX)*O515+(cNES+cHOEX)*P515)/(1+cDR)^((cycle + 0.5)/('Life tables'!$I$2/2))</f>
        <v>49935.64750372342</v>
      </c>
      <c r="X515" s="107">
        <f>((L515+G515+H515+I515+N515+O515+P515+S515)/('Life tables'!$I$2/2))/(1+oDR)^(((cycle + 0.5)/('Life tables'!$I$2/2)))</f>
        <v>18.723925829990051</v>
      </c>
      <c r="Y515" s="31">
        <f>((uNES*L515+ uOCEX*G515+uEREX*H515+uHOEX*I515+uNES*S515+ uOCEX*N515+uEREX*O515+uHOEX*P515)/('Life tables'!$I$2/2))/(1+oDR)^(((cycle + 0.5)/('Life tables'!$I$2/2)))</f>
        <v>12.340005805757064</v>
      </c>
      <c r="Z515" s="100">
        <f t="shared" si="132"/>
        <v>155937.03938734139</v>
      </c>
      <c r="AA515" s="107">
        <f>((L515+G515+H515+I515+N515+O515+P515+S515)/('Life tables'!$I$2/2))</f>
        <v>25.047201953602922</v>
      </c>
      <c r="AB515" s="31">
        <f>((uNES*L515+ uOCEX*G515+uEREX*H515+uHOEX*I515+uNES*S515+ uOCEX*N515+uEREX*O515+uHOEX*P515)/('Life tables'!$I$2/2))</f>
        <v>16.507361775081009</v>
      </c>
    </row>
    <row r="516" spans="1:28" x14ac:dyDescent="0.25">
      <c r="A516" s="4">
        <v>510</v>
      </c>
      <c r="C516" s="105">
        <f>IF(male=0,VLOOKUP((($A$5:$A$1570/'Life tables'!$I$2)*2)+age,lifetable,13,1),IF(male=1,VLOOKUP((($A$5:$A$1570/'Life tables'!$I$2)*2)+age,lifetable,10,1),"error"))</f>
        <v>3.0034427820335718E-4</v>
      </c>
      <c r="F516" s="96">
        <f t="shared" si="120"/>
        <v>113.99170727746437</v>
      </c>
      <c r="G516" s="96">
        <f t="shared" si="121"/>
        <v>11.450705567520451</v>
      </c>
      <c r="H516" s="96">
        <f t="shared" si="122"/>
        <v>0.65395935585657838</v>
      </c>
      <c r="I516" s="96">
        <f t="shared" si="123"/>
        <v>0.26203532914078609</v>
      </c>
      <c r="J516" s="96">
        <f t="shared" si="124"/>
        <v>3.7951024704518152E-2</v>
      </c>
      <c r="K516" s="96">
        <f t="shared" si="125"/>
        <v>0.27381229117642564</v>
      </c>
      <c r="L516" s="96">
        <f t="shared" si="133"/>
        <v>101.3132437090656</v>
      </c>
      <c r="M516" s="96">
        <f t="shared" si="126"/>
        <v>539.02516609579652</v>
      </c>
      <c r="N516" s="96">
        <f t="shared" si="127"/>
        <v>51.909291361766748</v>
      </c>
      <c r="O516" s="96">
        <f t="shared" si="128"/>
        <v>1.2390694041390338</v>
      </c>
      <c r="P516" s="96">
        <f t="shared" si="129"/>
        <v>1.2390694041390338</v>
      </c>
      <c r="Q516" s="96">
        <f t="shared" si="130"/>
        <v>0.17822807790224432</v>
      </c>
      <c r="R516" s="96">
        <f t="shared" si="131"/>
        <v>9.7129560620137903E-2</v>
      </c>
      <c r="S516" s="96">
        <f t="shared" si="136"/>
        <v>484.36237828722932</v>
      </c>
      <c r="T516" s="96">
        <f t="shared" si="134"/>
        <v>61.833882894739112</v>
      </c>
      <c r="U516" s="96">
        <f t="shared" si="134"/>
        <v>285.73636468640012</v>
      </c>
      <c r="V516" s="32">
        <f t="shared" si="135"/>
        <v>999.99999999999682</v>
      </c>
      <c r="W516" s="100">
        <f>(cNES*L516+(cNES+cOSEX)*G516+(cNES+cEREX)*H516+(cNES+cHOEX)*I516+(cNES+cNES)*S516+(cNES+cOSEX)*N516+(cNES+cEREX)*O516+(cNES+cHOEX)*P516)/(1+cDR)^((cycle + 0.5)/('Life tables'!$I$2/2))</f>
        <v>49779.37181813745</v>
      </c>
      <c r="X516" s="107">
        <f>((L516+G516+H516+I516+N516+O516+P516+S516)/('Life tables'!$I$2/2))/(1+oDR)^(((cycle + 0.5)/('Life tables'!$I$2/2)))</f>
        <v>18.696411333779423</v>
      </c>
      <c r="Y516" s="31">
        <f>((uNES*L516+ uOCEX*G516+uEREX*H516+uHOEX*I516+uNES*S516+ uOCEX*N516+uEREX*O516+uHOEX*P516)/('Life tables'!$I$2/2))/(1+oDR)^(((cycle + 0.5)/('Life tables'!$I$2/2)))</f>
        <v>12.321872374217204</v>
      </c>
      <c r="Z516" s="100">
        <f t="shared" si="132"/>
        <v>155796.84037896694</v>
      </c>
      <c r="AA516" s="107">
        <f>((L516+G516+H516+I516+N516+O516+P516+S516)/('Life tables'!$I$2/2))</f>
        <v>25.02468226427213</v>
      </c>
      <c r="AB516" s="31">
        <f>((uNES*L516+ uOCEX*G516+uEREX*H516+uHOEX*I516+uNES*S516+ uOCEX*N516+uEREX*O516+uHOEX*P516)/('Life tables'!$I$2/2))</f>
        <v>16.492520171964241</v>
      </c>
    </row>
    <row r="517" spans="1:28" x14ac:dyDescent="0.25">
      <c r="A517" s="4">
        <v>511</v>
      </c>
      <c r="C517" s="105">
        <f>IF(male=0,VLOOKUP((($A$5:$A$1570/'Life tables'!$I$2)*2)+age,lifetable,13,1),IF(male=1,VLOOKUP((($A$5:$A$1570/'Life tables'!$I$2)*2)+age,lifetable,10,1),"error"))</f>
        <v>3.0034427820335718E-4</v>
      </c>
      <c r="F517" s="96">
        <f t="shared" si="120"/>
        <v>113.88919459446532</v>
      </c>
      <c r="G517" s="96">
        <f t="shared" si="121"/>
        <v>11.440407953965972</v>
      </c>
      <c r="H517" s="96">
        <f t="shared" si="122"/>
        <v>0.65337125054837364</v>
      </c>
      <c r="I517" s="96">
        <f t="shared" si="123"/>
        <v>0.2617996809057318</v>
      </c>
      <c r="J517" s="96">
        <f t="shared" si="124"/>
        <v>3.7916895367762514E-2</v>
      </c>
      <c r="K517" s="96">
        <f t="shared" si="125"/>
        <v>0.27356605192554495</v>
      </c>
      <c r="L517" s="96">
        <f t="shared" si="133"/>
        <v>101.22213276175194</v>
      </c>
      <c r="M517" s="96">
        <f t="shared" si="126"/>
        <v>538.54055782439229</v>
      </c>
      <c r="N517" s="96">
        <f t="shared" si="127"/>
        <v>51.862622535264919</v>
      </c>
      <c r="O517" s="96">
        <f t="shared" si="128"/>
        <v>1.2379554240879003</v>
      </c>
      <c r="P517" s="96">
        <f t="shared" si="129"/>
        <v>1.2379554240879003</v>
      </c>
      <c r="Q517" s="96">
        <f t="shared" si="130"/>
        <v>0.17806784271067896</v>
      </c>
      <c r="R517" s="96">
        <f t="shared" si="131"/>
        <v>9.7042236703862694E-2</v>
      </c>
      <c r="S517" s="96">
        <f t="shared" si="136"/>
        <v>483.926914361537</v>
      </c>
      <c r="T517" s="96">
        <f t="shared" si="134"/>
        <v>62.049867632817552</v>
      </c>
      <c r="U517" s="96">
        <f t="shared" si="134"/>
        <v>286.10697297502952</v>
      </c>
      <c r="V517" s="32">
        <f t="shared" si="135"/>
        <v>999.99999999999682</v>
      </c>
      <c r="W517" s="100">
        <f>(cNES*L517+(cNES+cOSEX)*G517+(cNES+cEREX)*H517+(cNES+cHOEX)*I517+(cNES+cNES)*S517+(cNES+cOSEX)*N517+(cNES+cEREX)*O517+(cNES+cHOEX)*P517)/(1+cDR)^((cycle + 0.5)/('Life tables'!$I$2/2))</f>
        <v>49623.585182590556</v>
      </c>
      <c r="X517" s="107">
        <f>((L517+G517+H517+I517+N517+O517+P517+S517)/('Life tables'!$I$2/2))/(1+oDR)^(((cycle + 0.5)/('Life tables'!$I$2/2)))</f>
        <v>18.668937271182237</v>
      </c>
      <c r="Y517" s="31">
        <f>((uNES*L517+ uOCEX*G517+uEREX*H517+uHOEX*I517+uNES*S517+ uOCEX*N517+uEREX*O517+uHOEX*P517)/('Life tables'!$I$2/2))/(1+oDR)^(((cycle + 0.5)/('Life tables'!$I$2/2)))</f>
        <v>12.303765590425682</v>
      </c>
      <c r="Z517" s="100">
        <f t="shared" si="132"/>
        <v>155656.76735338318</v>
      </c>
      <c r="AA517" s="107">
        <f>((L517+G517+H517+I517+N517+O517+P517+S517)/('Life tables'!$I$2/2))</f>
        <v>25.002182824206166</v>
      </c>
      <c r="AB517" s="31">
        <f>((uNES*L517+ uOCEX*G517+uEREX*H517+uHOEX*I517+uNES*S517+ uOCEX*N517+uEREX*O517+uHOEX*P517)/('Life tables'!$I$2/2))</f>
        <v>16.477691914089295</v>
      </c>
    </row>
    <row r="518" spans="1:28" x14ac:dyDescent="0.25">
      <c r="A518" s="4">
        <v>512</v>
      </c>
      <c r="C518" s="105">
        <f>IF(male=0,VLOOKUP((($A$5:$A$1570/'Life tables'!$I$2)*2)+age,lifetable,13,1),IF(male=1,VLOOKUP((($A$5:$A$1570/'Life tables'!$I$2)*2)+age,lifetable,10,1),"error"))</f>
        <v>3.0034427820335718E-4</v>
      </c>
      <c r="F518" s="96">
        <f t="shared" si="120"/>
        <v>113.7867748896501</v>
      </c>
      <c r="G518" s="96">
        <f t="shared" si="121"/>
        <v>11.430119680264649</v>
      </c>
      <c r="H518" s="96">
        <f t="shared" si="122"/>
        <v>0.65278367864698128</v>
      </c>
      <c r="I518" s="96">
        <f t="shared" si="123"/>
        <v>0.26156424640174253</v>
      </c>
      <c r="J518" s="96">
        <f t="shared" si="124"/>
        <v>3.7882796986042411E-2</v>
      </c>
      <c r="K518" s="96">
        <f t="shared" si="125"/>
        <v>0.27332003601169597</v>
      </c>
      <c r="L518" s="96">
        <f t="shared" si="133"/>
        <v>101.13110445133898</v>
      </c>
      <c r="M518" s="96">
        <f t="shared" si="126"/>
        <v>538.05638450249967</v>
      </c>
      <c r="N518" s="96">
        <f t="shared" si="127"/>
        <v>51.815995595343431</v>
      </c>
      <c r="O518" s="96">
        <f t="shared" si="128"/>
        <v>1.2368424438650976</v>
      </c>
      <c r="P518" s="96">
        <f t="shared" si="129"/>
        <v>1.2368424438650976</v>
      </c>
      <c r="Q518" s="96">
        <f t="shared" si="130"/>
        <v>0.17790775133469092</v>
      </c>
      <c r="R518" s="96">
        <f t="shared" si="131"/>
        <v>9.6954991163250848E-2</v>
      </c>
      <c r="S518" s="96">
        <f t="shared" si="136"/>
        <v>483.49184127692808</v>
      </c>
      <c r="T518" s="96">
        <f t="shared" si="134"/>
        <v>62.265658181138285</v>
      </c>
      <c r="U518" s="96">
        <f t="shared" si="134"/>
        <v>286.47724800220448</v>
      </c>
      <c r="V518" s="32">
        <f t="shared" si="135"/>
        <v>999.99999999999682</v>
      </c>
      <c r="W518" s="100">
        <f>(cNES*L518+(cNES+cOSEX)*G518+(cNES+cEREX)*H518+(cNES+cHOEX)*I518+(cNES+cNES)*S518+(cNES+cOSEX)*N518+(cNES+cEREX)*O518+(cNES+cHOEX)*P518)/(1+cDR)^((cycle + 0.5)/('Life tables'!$I$2/2))</f>
        <v>49468.286067404093</v>
      </c>
      <c r="X518" s="107">
        <f>((L518+G518+H518+I518+N518+O518+P518+S518)/('Life tables'!$I$2/2))/(1+oDR)^(((cycle + 0.5)/('Life tables'!$I$2/2)))</f>
        <v>18.641503582727903</v>
      </c>
      <c r="Y518" s="31">
        <f>((uNES*L518+ uOCEX*G518+uEREX*H518+uHOEX*I518+uNES*S518+ uOCEX*N518+uEREX*O518+uHOEX*P518)/('Life tables'!$I$2/2))/(1+oDR)^(((cycle + 0.5)/('Life tables'!$I$2/2)))</f>
        <v>12.285685415189409</v>
      </c>
      <c r="Z518" s="100">
        <f t="shared" si="132"/>
        <v>155516.82019961422</v>
      </c>
      <c r="AA518" s="107">
        <f>((L518+G518+H518+I518+N518+O518+P518+S518)/('Life tables'!$I$2/2))</f>
        <v>24.979703615128969</v>
      </c>
      <c r="AB518" s="31">
        <f>((uNES*L518+ uOCEX*G518+uEREX*H518+uHOEX*I518+uNES*S518+ uOCEX*N518+uEREX*O518+uHOEX*P518)/('Life tables'!$I$2/2))</f>
        <v>16.462876989412621</v>
      </c>
    </row>
    <row r="519" spans="1:28" x14ac:dyDescent="0.25">
      <c r="A519" s="4">
        <v>513</v>
      </c>
      <c r="C519" s="105">
        <f>IF(male=0,VLOOKUP((($A$5:$A$1570/'Life tables'!$I$2)*2)+age,lifetable,13,1),IF(male=1,VLOOKUP((($A$5:$A$1570/'Life tables'!$I$2)*2)+age,lifetable,10,1),"error"))</f>
        <v>3.0034427820335718E-4</v>
      </c>
      <c r="F519" s="96">
        <f t="shared" ref="F519:F582" si="137">E518*(1-pCAUC)+(L518+G518+H518+I518 )*(1-pCAUC)+(S518+N518+O518+P518)*(pUAUC)</f>
        <v>113.68444805224658</v>
      </c>
      <c r="G519" s="96">
        <f t="shared" ref="G519:G582" si="138">F519*(rrOSEX)</f>
        <v>11.419840735289196</v>
      </c>
      <c r="H519" s="96">
        <f t="shared" ref="H519:H582" si="139">F519*rrEREX</f>
        <v>0.65219663951691231</v>
      </c>
      <c r="I519" s="96">
        <f t="shared" ref="I519:I582" si="140">F519*rrHOEX</f>
        <v>0.2613290253741839</v>
      </c>
      <c r="J519" s="96">
        <f t="shared" ref="J519:J582" si="141">F519*mr + G519*mr + H519*mr+I519*mr</f>
        <v>3.7848729522478738E-2</v>
      </c>
      <c r="K519" s="96">
        <f t="shared" ref="K519:K582" si="142">F519*amr + I519*amrHOEX</f>
        <v>0.27307424316880002</v>
      </c>
      <c r="L519" s="96">
        <f t="shared" si="133"/>
        <v>101.04015867937501</v>
      </c>
      <c r="M519" s="96">
        <f t="shared" ref="M519:M582" si="143">E518*pCAUC+(L518+G518+H518+I518)*pCAUC+(S518+N518+O518+P518)*(1-pUAUC)</f>
        <v>537.5726457644073</v>
      </c>
      <c r="N519" s="96">
        <f t="shared" ref="N519:N582" si="144">M519*rrOSEXc</f>
        <v>51.769410506783487</v>
      </c>
      <c r="O519" s="96">
        <f t="shared" ref="O519:O582" si="145">M519*rrEREXc</f>
        <v>1.235730462629957</v>
      </c>
      <c r="P519" s="96">
        <f t="shared" ref="P519:P582" si="146">M519*rrHOEXc</f>
        <v>1.235730462629957</v>
      </c>
      <c r="Q519" s="96">
        <f t="shared" ref="Q519:Q582" si="147">M519*mr + N519*mr + O519*mr+P519*mr</f>
        <v>0.17774780365335807</v>
      </c>
      <c r="R519" s="96">
        <f t="shared" ref="R519:R582" si="148">M519*amrc + P519*amrHOEX</f>
        <v>9.6867823932403035E-2</v>
      </c>
      <c r="S519" s="96">
        <f t="shared" si="136"/>
        <v>483.05715870477815</v>
      </c>
      <c r="T519" s="96">
        <f t="shared" si="134"/>
        <v>62.481254714314119</v>
      </c>
      <c r="U519" s="96">
        <f t="shared" si="134"/>
        <v>286.84719006930567</v>
      </c>
      <c r="V519" s="32">
        <f t="shared" si="135"/>
        <v>999.99999999999659</v>
      </c>
      <c r="W519" s="100">
        <f>(cNES*L519+(cNES+cOSEX)*G519+(cNES+cEREX)*H519+(cNES+cHOEX)*I519+(cNES+cNES)*S519+(cNES+cOSEX)*N519+(cNES+cEREX)*O519+(cNES+cHOEX)*P519)/(1+cDR)^((cycle + 0.5)/('Life tables'!$I$2/2))</f>
        <v>49313.472947657036</v>
      </c>
      <c r="X519" s="107">
        <f>((L519+G519+H519+I519+N519+O519+P519+S519)/('Life tables'!$I$2/2))/(1+oDR)^(((cycle + 0.5)/('Life tables'!$I$2/2)))</f>
        <v>18.61411020903504</v>
      </c>
      <c r="Y519" s="31">
        <f>((uNES*L519+ uOCEX*G519+uEREX*H519+uHOEX*I519+uNES*S519+ uOCEX*N519+uEREX*O519+uHOEX*P519)/('Life tables'!$I$2/2))/(1+oDR)^(((cycle + 0.5)/('Life tables'!$I$2/2)))</f>
        <v>12.267631809374073</v>
      </c>
      <c r="Z519" s="100">
        <f t="shared" ref="Z519:Z582" si="149">(cNES*L519+(cNES+cOSEX)*G519+(cNES+cEREX)*H519+(cNES+cHOEX)*I519+(cNES+cNES)*S519+(cNES+cOSEX)*N519+(cNES+cEREX)*O519+(cNES+cHOEX)*P519)</f>
        <v>155376.99880670704</v>
      </c>
      <c r="AA519" s="107">
        <f>((L519+G519+H519+I519+N519+O519+P519+S519)/('Life tables'!$I$2/2))</f>
        <v>24.957244618783264</v>
      </c>
      <c r="AB519" s="31">
        <f>((uNES*L519+ uOCEX*G519+uEREX*H519+uHOEX*I519+uNES*S519+ uOCEX*N519+uEREX*O519+uHOEX*P519)/('Life tables'!$I$2/2))</f>
        <v>16.448075385903028</v>
      </c>
    </row>
    <row r="520" spans="1:28" x14ac:dyDescent="0.25">
      <c r="A520" s="4">
        <v>514</v>
      </c>
      <c r="C520" s="105">
        <f>IF(male=0,VLOOKUP((($A$5:$A$1570/'Life tables'!$I$2)*2)+age,lifetable,13,1),IF(male=1,VLOOKUP((($A$5:$A$1570/'Life tables'!$I$2)*2)+age,lifetable,10,1),"error"))</f>
        <v>3.0034427820335718E-4</v>
      </c>
      <c r="F520" s="96">
        <f t="shared" si="137"/>
        <v>113.5822139724937</v>
      </c>
      <c r="G520" s="96">
        <f t="shared" si="138"/>
        <v>11.409571108013878</v>
      </c>
      <c r="H520" s="96">
        <f t="shared" si="139"/>
        <v>0.6516101325284781</v>
      </c>
      <c r="I520" s="96">
        <f t="shared" si="140"/>
        <v>0.26109401757074568</v>
      </c>
      <c r="J520" s="96">
        <f t="shared" si="141"/>
        <v>3.7814692940528957E-2</v>
      </c>
      <c r="K520" s="96">
        <f t="shared" si="142"/>
        <v>0.27282867313320686</v>
      </c>
      <c r="L520" s="96">
        <f t="shared" ref="L520:L583" si="150">F520-SUM(G520:K520)</f>
        <v>100.94929534830686</v>
      </c>
      <c r="M520" s="96">
        <f t="shared" si="143"/>
        <v>537.08934124388315</v>
      </c>
      <c r="N520" s="96">
        <f t="shared" si="144"/>
        <v>51.722867234316155</v>
      </c>
      <c r="O520" s="96">
        <f t="shared" si="145"/>
        <v>1.2346194795406125</v>
      </c>
      <c r="P520" s="96">
        <f t="shared" si="146"/>
        <v>1.2346194795406125</v>
      </c>
      <c r="Q520" s="96">
        <f t="shared" si="147"/>
        <v>0.17758799954558629</v>
      </c>
      <c r="R520" s="96">
        <f t="shared" si="148"/>
        <v>9.6780734945326144E-2</v>
      </c>
      <c r="S520" s="96">
        <f t="shared" si="136"/>
        <v>482.62286631599488</v>
      </c>
      <c r="T520" s="96">
        <f t="shared" ref="T520:U583" si="151">J520+Q520+T519</f>
        <v>62.696657406800234</v>
      </c>
      <c r="U520" s="96">
        <f t="shared" si="151"/>
        <v>287.2167994773842</v>
      </c>
      <c r="V520" s="32">
        <f t="shared" ref="V520:V583" si="152">SUM(G520:I520,L520,N520,O520,P520,S520,T520,U520)</f>
        <v>999.99999999999659</v>
      </c>
      <c r="W520" s="100">
        <f>(cNES*L520+(cNES+cOSEX)*G520+(cNES+cEREX)*H520+(cNES+cHOEX)*I520+(cNES+cNES)*S520+(cNES+cOSEX)*N520+(cNES+cEREX)*O520+(cNES+cHOEX)*P520)/(1+cDR)^((cycle + 0.5)/('Life tables'!$I$2/2))</f>
        <v>49159.144303172092</v>
      </c>
      <c r="X520" s="107">
        <f>((L520+G520+H520+I520+N520+O520+P520+S520)/('Life tables'!$I$2/2))/(1+oDR)^(((cycle + 0.5)/('Life tables'!$I$2/2)))</f>
        <v>18.58675709081135</v>
      </c>
      <c r="Y520" s="31">
        <f>((uNES*L520+ uOCEX*G520+uEREX*H520+uHOEX*I520+uNES*S520+ uOCEX*N520+uEREX*O520+uHOEX*P520)/('Life tables'!$I$2/2))/(1+oDR)^(((cycle + 0.5)/('Life tables'!$I$2/2)))</f>
        <v>12.249604733904032</v>
      </c>
      <c r="Z520" s="100">
        <f t="shared" si="149"/>
        <v>155237.30306373406</v>
      </c>
      <c r="AA520" s="107">
        <f>((L520+G520+H520+I520+N520+O520+P520+S520)/('Life tables'!$I$2/2))</f>
        <v>24.934805816930485</v>
      </c>
      <c r="AB520" s="31">
        <f>((uNES*L520+ uOCEX*G520+uEREX*H520+uHOEX*I520+uNES*S520+ uOCEX*N520+uEREX*O520+uHOEX*P520)/('Life tables'!$I$2/2))</f>
        <v>16.433287091541601</v>
      </c>
    </row>
    <row r="521" spans="1:28" x14ac:dyDescent="0.25">
      <c r="A521" s="4">
        <v>515</v>
      </c>
      <c r="C521" s="105">
        <f>IF(male=0,VLOOKUP((($A$5:$A$1570/'Life tables'!$I$2)*2)+age,lifetable,13,1),IF(male=1,VLOOKUP((($A$5:$A$1570/'Life tables'!$I$2)*2)+age,lifetable,10,1),"error"))</f>
        <v>3.0034427820335718E-4</v>
      </c>
      <c r="F521" s="96">
        <f t="shared" si="137"/>
        <v>113.48007254160999</v>
      </c>
      <c r="G521" s="96">
        <f t="shared" si="138"/>
        <v>11.399310787511372</v>
      </c>
      <c r="H521" s="96">
        <f t="shared" si="139"/>
        <v>0.65102415705760985</v>
      </c>
      <c r="I521" s="96">
        <f t="shared" si="140"/>
        <v>0.26085922274136936</v>
      </c>
      <c r="J521" s="96">
        <f t="shared" si="141"/>
        <v>3.7780687203976669E-2</v>
      </c>
      <c r="K521" s="96">
        <f t="shared" si="142"/>
        <v>0.27258332564361948</v>
      </c>
      <c r="L521" s="96">
        <f t="shared" si="150"/>
        <v>100.85851436145204</v>
      </c>
      <c r="M521" s="96">
        <f t="shared" si="143"/>
        <v>536.60647057420226</v>
      </c>
      <c r="N521" s="96">
        <f t="shared" si="144"/>
        <v>51.676365742625016</v>
      </c>
      <c r="O521" s="96">
        <f t="shared" si="145"/>
        <v>1.2335094937540649</v>
      </c>
      <c r="P521" s="96">
        <f t="shared" si="146"/>
        <v>1.2335094937540649</v>
      </c>
      <c r="Q521" s="96">
        <f t="shared" si="147"/>
        <v>0.17742833889011836</v>
      </c>
      <c r="R521" s="96">
        <f t="shared" si="148"/>
        <v>9.6693724135938214E-2</v>
      </c>
      <c r="S521" s="96">
        <f t="shared" si="136"/>
        <v>482.18896378104307</v>
      </c>
      <c r="T521" s="96">
        <f t="shared" si="151"/>
        <v>62.911866432894328</v>
      </c>
      <c r="U521" s="96">
        <f t="shared" si="151"/>
        <v>287.58607652716375</v>
      </c>
      <c r="V521" s="32">
        <f t="shared" si="152"/>
        <v>999.9999999999967</v>
      </c>
      <c r="W521" s="100">
        <f>(cNES*L521+(cNES+cOSEX)*G521+(cNES+cEREX)*H521+(cNES+cHOEX)*I521+(cNES+cNES)*S521+(cNES+cOSEX)*N521+(cNES+cEREX)*O521+(cNES+cHOEX)*P521)/(1+cDR)^((cycle + 0.5)/('Life tables'!$I$2/2))</f>
        <v>49005.29861850186</v>
      </c>
      <c r="X521" s="107">
        <f>((L521+G521+H521+I521+N521+O521+P521+S521)/('Life tables'!$I$2/2))/(1+oDR)^(((cycle + 0.5)/('Life tables'!$I$2/2)))</f>
        <v>18.559444168853346</v>
      </c>
      <c r="Y521" s="31">
        <f>((uNES*L521+ uOCEX*G521+uEREX*H521+uHOEX*I521+uNES*S521+ uOCEX*N521+uEREX*O521+uHOEX*P521)/('Life tables'!$I$2/2))/(1+oDR)^(((cycle + 0.5)/('Life tables'!$I$2/2)))</f>
        <v>12.231604149762145</v>
      </c>
      <c r="Z521" s="100">
        <f t="shared" si="149"/>
        <v>155097.73285979556</v>
      </c>
      <c r="AA521" s="107">
        <f>((L521+G521+H521+I521+N521+O521+P521+S521)/('Life tables'!$I$2/2))</f>
        <v>24.912387191350639</v>
      </c>
      <c r="AB521" s="31">
        <f>((uNES*L521+ uOCEX*G521+uEREX*H521+uHOEX*I521+uNES*S521+ uOCEX*N521+uEREX*O521+uHOEX*P521)/('Life tables'!$I$2/2))</f>
        <v>16.418512094321635</v>
      </c>
    </row>
    <row r="522" spans="1:28" x14ac:dyDescent="0.25">
      <c r="A522" s="4">
        <v>516</v>
      </c>
      <c r="C522" s="105">
        <f>IF(male=0,VLOOKUP((($A$5:$A$1570/'Life tables'!$I$2)*2)+age,lifetable,13,1),IF(male=1,VLOOKUP((($A$5:$A$1570/'Life tables'!$I$2)*2)+age,lifetable,10,1),"error"))</f>
        <v>3.0034427820335718E-4</v>
      </c>
      <c r="F522" s="96">
        <f t="shared" si="137"/>
        <v>113.3780236517631</v>
      </c>
      <c r="G522" s="96">
        <f t="shared" si="138"/>
        <v>11.389059762949692</v>
      </c>
      <c r="H522" s="96">
        <f t="shared" si="139"/>
        <v>0.65043871248568397</v>
      </c>
      <c r="I522" s="96">
        <f t="shared" si="140"/>
        <v>0.26062464063817836</v>
      </c>
      <c r="J522" s="96">
        <f t="shared" si="141"/>
        <v>3.7746712276921487E-2</v>
      </c>
      <c r="K522" s="96">
        <f t="shared" si="142"/>
        <v>0.27233820044102053</v>
      </c>
      <c r="L522" s="96">
        <f t="shared" si="150"/>
        <v>100.7678156229716</v>
      </c>
      <c r="M522" s="96">
        <f t="shared" si="143"/>
        <v>536.12403338817535</v>
      </c>
      <c r="N522" s="96">
        <f t="shared" si="144"/>
        <v>51.62990599634896</v>
      </c>
      <c r="O522" s="96">
        <f t="shared" si="145"/>
        <v>1.2324005044262483</v>
      </c>
      <c r="P522" s="96">
        <f t="shared" si="146"/>
        <v>1.2324005044262483</v>
      </c>
      <c r="Q522" s="96">
        <f t="shared" si="147"/>
        <v>0.17726882156554344</v>
      </c>
      <c r="R522" s="96">
        <f t="shared" si="148"/>
        <v>9.660679143807363E-2</v>
      </c>
      <c r="S522" s="96">
        <f t="shared" si="136"/>
        <v>481.75545076997031</v>
      </c>
      <c r="T522" s="96">
        <f t="shared" si="151"/>
        <v>63.126881966736796</v>
      </c>
      <c r="U522" s="96">
        <f t="shared" si="151"/>
        <v>287.95502151904287</v>
      </c>
      <c r="V522" s="32">
        <f t="shared" si="152"/>
        <v>999.99999999999659</v>
      </c>
      <c r="W522" s="100">
        <f>(cNES*L522+(cNES+cOSEX)*G522+(cNES+cEREX)*H522+(cNES+cHOEX)*I522+(cNES+cNES)*S522+(cNES+cOSEX)*N522+(cNES+cEREX)*O522+(cNES+cHOEX)*P522)/(1+cDR)^((cycle + 0.5)/('Life tables'!$I$2/2))</f>
        <v>48851.934382915075</v>
      </c>
      <c r="X522" s="107">
        <f>((L522+G522+H522+I522+N522+O522+P522+S522)/('Life tables'!$I$2/2))/(1+oDR)^(((cycle + 0.5)/('Life tables'!$I$2/2)))</f>
        <v>18.532171384046229</v>
      </c>
      <c r="Y522" s="31">
        <f>((uNES*L522+ uOCEX*G522+uEREX*H522+uHOEX*I522+uNES*S522+ uOCEX*N522+uEREX*O522+uHOEX*P522)/('Life tables'!$I$2/2))/(1+oDR)^(((cycle + 0.5)/('Life tables'!$I$2/2)))</f>
        <v>12.213630017989679</v>
      </c>
      <c r="Z522" s="100">
        <f t="shared" si="149"/>
        <v>154958.28808402203</v>
      </c>
      <c r="AA522" s="107">
        <f>((L522+G522+H522+I522+N522+O522+P522+S522)/('Life tables'!$I$2/2))</f>
        <v>24.889988723842247</v>
      </c>
      <c r="AB522" s="31">
        <f>((uNES*L522+ uOCEX*G522+uEREX*H522+uHOEX*I522+uNES*S522+ uOCEX*N522+uEREX*O522+uHOEX*P522)/('Life tables'!$I$2/2))</f>
        <v>16.403750382248568</v>
      </c>
    </row>
    <row r="523" spans="1:28" x14ac:dyDescent="0.25">
      <c r="A523" s="4">
        <v>517</v>
      </c>
      <c r="C523" s="105">
        <f>IF(male=0,VLOOKUP((($A$5:$A$1570/'Life tables'!$I$2)*2)+age,lifetable,13,1),IF(male=1,VLOOKUP((($A$5:$A$1570/'Life tables'!$I$2)*2)+age,lifetable,10,1),"error"))</f>
        <v>3.0034427820335718E-4</v>
      </c>
      <c r="F523" s="96">
        <f t="shared" si="137"/>
        <v>113.2760671960405</v>
      </c>
      <c r="G523" s="96">
        <f t="shared" si="138"/>
        <v>11.378818023589252</v>
      </c>
      <c r="H523" s="96">
        <f t="shared" si="139"/>
        <v>0.64985379819935374</v>
      </c>
      <c r="I523" s="96">
        <f t="shared" si="140"/>
        <v>0.2603902710154104</v>
      </c>
      <c r="J523" s="96">
        <f t="shared" si="141"/>
        <v>3.7712768123769232E-2</v>
      </c>
      <c r="K523" s="96">
        <f t="shared" si="142"/>
        <v>0.27209329726860221</v>
      </c>
      <c r="L523" s="96">
        <f t="shared" si="150"/>
        <v>100.6771990378441</v>
      </c>
      <c r="M523" s="96">
        <f t="shared" si="143"/>
        <v>535.64202931817647</v>
      </c>
      <c r="N523" s="96">
        <f t="shared" si="144"/>
        <v>51.583487960084796</v>
      </c>
      <c r="O523" s="96">
        <f t="shared" si="145"/>
        <v>1.2312925107120922</v>
      </c>
      <c r="P523" s="96">
        <f t="shared" si="146"/>
        <v>1.2312925107120922</v>
      </c>
      <c r="Q523" s="96">
        <f t="shared" si="147"/>
        <v>0.17710944745030646</v>
      </c>
      <c r="R523" s="96">
        <f t="shared" si="148"/>
        <v>9.6519936785488092E-2</v>
      </c>
      <c r="S523" s="96">
        <f t="shared" si="136"/>
        <v>481.32232695243169</v>
      </c>
      <c r="T523" s="96">
        <f t="shared" si="151"/>
        <v>63.34170418231087</v>
      </c>
      <c r="U523" s="96">
        <f t="shared" si="151"/>
        <v>288.32363475309694</v>
      </c>
      <c r="V523" s="32">
        <f t="shared" si="152"/>
        <v>999.99999999999659</v>
      </c>
      <c r="W523" s="100">
        <f>(cNES*L523+(cNES+cOSEX)*G523+(cNES+cEREX)*H523+(cNES+cHOEX)*I523+(cNES+cNES)*S523+(cNES+cOSEX)*N523+(cNES+cEREX)*O523+(cNES+cHOEX)*P523)/(1+cDR)^((cycle + 0.5)/('Life tables'!$I$2/2))</f>
        <v>48699.050090382734</v>
      </c>
      <c r="X523" s="107">
        <f>((L523+G523+H523+I523+N523+O523+P523+S523)/('Life tables'!$I$2/2))/(1+oDR)^(((cycle + 0.5)/('Life tables'!$I$2/2)))</f>
        <v>18.504938677363672</v>
      </c>
      <c r="Y523" s="31">
        <f>((uNES*L523+ uOCEX*G523+uEREX*H523+uHOEX*I523+uNES*S523+ uOCEX*N523+uEREX*O523+uHOEX*P523)/('Life tables'!$I$2/2))/(1+oDR)^(((cycle + 0.5)/('Life tables'!$I$2/2)))</f>
        <v>12.195682299686192</v>
      </c>
      <c r="Z523" s="100">
        <f t="shared" si="149"/>
        <v>154818.96862557656</v>
      </c>
      <c r="AA523" s="107">
        <f>((L523+G523+H523+I523+N523+O523+P523+S523)/('Life tables'!$I$2/2))</f>
        <v>24.867610396222258</v>
      </c>
      <c r="AB523" s="31">
        <f>((uNES*L523+ uOCEX*G523+uEREX*H523+uHOEX*I523+uNES*S523+ uOCEX*N523+uEREX*O523+uHOEX*P523)/('Life tables'!$I$2/2))</f>
        <v>16.389001943339967</v>
      </c>
    </row>
    <row r="524" spans="1:28" x14ac:dyDescent="0.25">
      <c r="A524" s="4">
        <v>518</v>
      </c>
      <c r="C524" s="105">
        <f>IF(male=0,VLOOKUP((($A$5:$A$1570/'Life tables'!$I$2)*2)+age,lifetable,13,1),IF(male=1,VLOOKUP((($A$5:$A$1570/'Life tables'!$I$2)*2)+age,lifetable,10,1),"error"))</f>
        <v>3.0034427820335718E-4</v>
      </c>
      <c r="F524" s="96">
        <f t="shared" si="137"/>
        <v>113.17420306842089</v>
      </c>
      <c r="G524" s="96">
        <f t="shared" si="138"/>
        <v>11.368585558779989</v>
      </c>
      <c r="H524" s="96">
        <f t="shared" si="139"/>
        <v>0.64926941359038504</v>
      </c>
      <c r="I524" s="96">
        <f t="shared" si="140"/>
        <v>0.26015611362935182</v>
      </c>
      <c r="J524" s="96">
        <f t="shared" si="141"/>
        <v>3.7678854709222449E-2</v>
      </c>
      <c r="K524" s="96">
        <f t="shared" si="142"/>
        <v>0.2718486158716974</v>
      </c>
      <c r="L524" s="96">
        <f t="shared" si="150"/>
        <v>100.58666451184025</v>
      </c>
      <c r="M524" s="96">
        <f t="shared" si="143"/>
        <v>535.16045799616802</v>
      </c>
      <c r="N524" s="96">
        <f t="shared" si="144"/>
        <v>51.537111598389721</v>
      </c>
      <c r="O524" s="96">
        <f t="shared" si="145"/>
        <v>1.2301855117655802</v>
      </c>
      <c r="P524" s="96">
        <f t="shared" si="146"/>
        <v>1.2301855117655802</v>
      </c>
      <c r="Q524" s="96">
        <f t="shared" si="147"/>
        <v>0.17695021642271627</v>
      </c>
      <c r="R524" s="96">
        <f t="shared" si="148"/>
        <v>9.6433160111863134E-2</v>
      </c>
      <c r="S524" s="96">
        <f t="shared" si="136"/>
        <v>480.88959199771256</v>
      </c>
      <c r="T524" s="96">
        <f t="shared" si="151"/>
        <v>63.556333253442808</v>
      </c>
      <c r="U524" s="96">
        <f t="shared" si="151"/>
        <v>288.69191652908052</v>
      </c>
      <c r="V524" s="32">
        <f t="shared" si="152"/>
        <v>999.99999999999682</v>
      </c>
      <c r="W524" s="100">
        <f>(cNES*L524+(cNES+cOSEX)*G524+(cNES+cEREX)*H524+(cNES+cHOEX)*I524+(cNES+cNES)*S524+(cNES+cOSEX)*N524+(cNES+cEREX)*O524+(cNES+cHOEX)*P524)/(1+cDR)^((cycle + 0.5)/('Life tables'!$I$2/2))</f>
        <v>48546.644239564383</v>
      </c>
      <c r="X524" s="107">
        <f>((L524+G524+H524+I524+N524+O524+P524+S524)/('Life tables'!$I$2/2))/(1+oDR)^(((cycle + 0.5)/('Life tables'!$I$2/2)))</f>
        <v>18.477745989867636</v>
      </c>
      <c r="Y524" s="31">
        <f>((uNES*L524+ uOCEX*G524+uEREX*H524+uHOEX*I524+uNES*S524+ uOCEX*N524+uEREX*O524+uHOEX*P524)/('Life tables'!$I$2/2))/(1+oDR)^(((cycle + 0.5)/('Life tables'!$I$2/2)))</f>
        <v>12.177760956009392</v>
      </c>
      <c r="Z524" s="100">
        <f t="shared" si="149"/>
        <v>154679.77437365707</v>
      </c>
      <c r="AA524" s="107">
        <f>((L524+G524+H524+I524+N524+O524+P524+S524)/('Life tables'!$I$2/2))</f>
        <v>24.845252190325947</v>
      </c>
      <c r="AB524" s="31">
        <f>((uNES*L524+ uOCEX*G524+uEREX*H524+uHOEX*I524+uNES*S524+ uOCEX*N524+uEREX*O524+uHOEX*P524)/('Life tables'!$I$2/2))</f>
        <v>16.374266765625428</v>
      </c>
    </row>
    <row r="525" spans="1:28" x14ac:dyDescent="0.25">
      <c r="A525" s="4">
        <v>519</v>
      </c>
      <c r="C525" s="105">
        <f>IF(male=0,VLOOKUP((($A$5:$A$1570/'Life tables'!$I$2)*2)+age,lifetable,13,1),IF(male=1,VLOOKUP((($A$5:$A$1570/'Life tables'!$I$2)*2)+age,lifetable,10,1),"error"))</f>
        <v>3.0034427820335718E-4</v>
      </c>
      <c r="F525" s="96">
        <f t="shared" si="137"/>
        <v>113.07243116374691</v>
      </c>
      <c r="G525" s="96">
        <f t="shared" si="138"/>
        <v>11.358362357958626</v>
      </c>
      <c r="H525" s="96">
        <f t="shared" si="139"/>
        <v>0.64868555805550043</v>
      </c>
      <c r="I525" s="96">
        <f t="shared" si="140"/>
        <v>0.25992216823827508</v>
      </c>
      <c r="J525" s="96">
        <f t="shared" si="141"/>
        <v>3.7644971998271319E-2</v>
      </c>
      <c r="K525" s="96">
        <f t="shared" si="142"/>
        <v>0.27160415599771426</v>
      </c>
      <c r="L525" s="96">
        <f t="shared" si="150"/>
        <v>100.49621195149852</v>
      </c>
      <c r="M525" s="96">
        <f t="shared" si="143"/>
        <v>534.67931905372654</v>
      </c>
      <c r="N525" s="96">
        <f t="shared" si="144"/>
        <v>51.490776875783752</v>
      </c>
      <c r="O525" s="96">
        <f t="shared" si="145"/>
        <v>1.229079506739809</v>
      </c>
      <c r="P525" s="96">
        <f t="shared" si="146"/>
        <v>1.229079506739809</v>
      </c>
      <c r="Q525" s="96">
        <f t="shared" si="147"/>
        <v>0.17679112836095404</v>
      </c>
      <c r="R525" s="96">
        <f t="shared" si="148"/>
        <v>9.6346461350810722E-2</v>
      </c>
      <c r="S525" s="96">
        <f t="shared" si="136"/>
        <v>480.45724557475143</v>
      </c>
      <c r="T525" s="96">
        <f t="shared" si="151"/>
        <v>63.770769353802031</v>
      </c>
      <c r="U525" s="96">
        <f t="shared" si="151"/>
        <v>289.05986714642904</v>
      </c>
      <c r="V525" s="32">
        <f t="shared" si="152"/>
        <v>999.99999999999682</v>
      </c>
      <c r="W525" s="100">
        <f>(cNES*L525+(cNES+cOSEX)*G525+(cNES+cEREX)*H525+(cNES+cHOEX)*I525+(cNES+cNES)*S525+(cNES+cOSEX)*N525+(cNES+cEREX)*O525+(cNES+cHOEX)*P525)/(1+cDR)^((cycle + 0.5)/('Life tables'!$I$2/2))</f>
        <v>48394.715333794185</v>
      </c>
      <c r="X525" s="107">
        <f>((L525+G525+H525+I525+N525+O525+P525+S525)/('Life tables'!$I$2/2))/(1+oDR)^(((cycle + 0.5)/('Life tables'!$I$2/2)))</f>
        <v>18.450593262708185</v>
      </c>
      <c r="Y525" s="31">
        <f>((uNES*L525+ uOCEX*G525+uEREX*H525+uHOEX*I525+uNES*S525+ uOCEX*N525+uEREX*O525+uHOEX*P525)/('Life tables'!$I$2/2))/(1+oDR)^(((cycle + 0.5)/('Life tables'!$I$2/2)))</f>
        <v>12.159865948175026</v>
      </c>
      <c r="Z525" s="100">
        <f t="shared" si="149"/>
        <v>154540.70521749838</v>
      </c>
      <c r="AA525" s="107">
        <f>((L525+G525+H525+I525+N525+O525+P525+S525)/('Life tables'!$I$2/2))</f>
        <v>24.822914088006833</v>
      </c>
      <c r="AB525" s="31">
        <f>((uNES*L525+ uOCEX*G525+uEREX*H525+uHOEX*I525+uNES*S525+ uOCEX*N525+uEREX*O525+uHOEX*P525)/('Life tables'!$I$2/2))</f>
        <v>16.35954483714654</v>
      </c>
    </row>
    <row r="526" spans="1:28" x14ac:dyDescent="0.25">
      <c r="A526" s="4">
        <v>520</v>
      </c>
      <c r="C526" s="105">
        <f>IF(male=0,VLOOKUP((($A$5:$A$1570/'Life tables'!$I$2)*2)+age,lifetable,13,1),IF(male=1,VLOOKUP((($A$5:$A$1570/'Life tables'!$I$2)*2)+age,lifetable,10,1),"error"))</f>
        <v>3.0034427820335718E-4</v>
      </c>
      <c r="F526" s="96">
        <f t="shared" si="137"/>
        <v>112.97075137769845</v>
      </c>
      <c r="G526" s="96">
        <f t="shared" si="138"/>
        <v>11.34814841064599</v>
      </c>
      <c r="H526" s="96">
        <f t="shared" si="139"/>
        <v>0.64810223099622555</v>
      </c>
      <c r="I526" s="96">
        <f t="shared" si="140"/>
        <v>0.25968843460237717</v>
      </c>
      <c r="J526" s="96">
        <f t="shared" si="141"/>
        <v>3.7611119956184762E-2</v>
      </c>
      <c r="K526" s="96">
        <f t="shared" si="142"/>
        <v>0.27135991739607201</v>
      </c>
      <c r="L526" s="96">
        <f t="shared" si="150"/>
        <v>100.4058412641016</v>
      </c>
      <c r="M526" s="96">
        <f t="shared" si="143"/>
        <v>534.19861212206729</v>
      </c>
      <c r="N526" s="96">
        <f t="shared" si="144"/>
        <v>51.444483756752113</v>
      </c>
      <c r="O526" s="96">
        <f t="shared" si="145"/>
        <v>1.227974494787045</v>
      </c>
      <c r="P526" s="96">
        <f t="shared" si="146"/>
        <v>1.227974494787045</v>
      </c>
      <c r="Q526" s="96">
        <f t="shared" si="147"/>
        <v>0.17663218314308143</v>
      </c>
      <c r="R526" s="96">
        <f t="shared" si="148"/>
        <v>9.6259840435877736E-2</v>
      </c>
      <c r="S526" s="96">
        <f t="shared" si="136"/>
        <v>480.02528735216214</v>
      </c>
      <c r="T526" s="96">
        <f t="shared" si="151"/>
        <v>63.985012656901297</v>
      </c>
      <c r="U526" s="96">
        <f t="shared" si="151"/>
        <v>289.427486904261</v>
      </c>
      <c r="V526" s="32">
        <f t="shared" si="152"/>
        <v>999.99999999999682</v>
      </c>
      <c r="W526" s="100">
        <f>(cNES*L526+(cNES+cOSEX)*G526+(cNES+cEREX)*H526+(cNES+cHOEX)*I526+(cNES+cNES)*S526+(cNES+cOSEX)*N526+(cNES+cEREX)*O526+(cNES+cHOEX)*P526)/(1+cDR)^((cycle + 0.5)/('Life tables'!$I$2/2))</f>
        <v>48243.261881067287</v>
      </c>
      <c r="X526" s="107">
        <f>((L526+G526+H526+I526+N526+O526+P526+S526)/('Life tables'!$I$2/2))/(1+oDR)^(((cycle + 0.5)/('Life tables'!$I$2/2)))</f>
        <v>18.42348043712332</v>
      </c>
      <c r="Y526" s="31">
        <f>((uNES*L526+ uOCEX*G526+uEREX*H526+uHOEX*I526+uNES*S526+ uOCEX*N526+uEREX*O526+uHOEX*P526)/('Life tables'!$I$2/2))/(1+oDR)^(((cycle + 0.5)/('Life tables'!$I$2/2)))</f>
        <v>12.141997237456762</v>
      </c>
      <c r="Z526" s="100">
        <f t="shared" si="149"/>
        <v>154401.76104637427</v>
      </c>
      <c r="AA526" s="107">
        <f>((L526+G526+H526+I526+N526+O526+P526+S526)/('Life tables'!$I$2/2))</f>
        <v>24.80059607113661</v>
      </c>
      <c r="AB526" s="31">
        <f>((uNES*L526+ uOCEX*G526+uEREX*H526+uHOEX*I526+uNES*S526+ uOCEX*N526+uEREX*O526+uHOEX*P526)/('Life tables'!$I$2/2))</f>
        <v>16.344836145956826</v>
      </c>
    </row>
    <row r="527" spans="1:28" x14ac:dyDescent="0.25">
      <c r="A527" s="4">
        <v>521</v>
      </c>
      <c r="C527" s="105">
        <f>IF(male=0,VLOOKUP((($A$5:$A$1570/'Life tables'!$I$2)*2)+age,lifetable,13,1),IF(male=1,VLOOKUP((($A$5:$A$1570/'Life tables'!$I$2)*2)+age,lifetable,10,1),"error"))</f>
        <v>3.0034427820335718E-4</v>
      </c>
      <c r="F527" s="96">
        <f t="shared" si="137"/>
        <v>112.86916360676705</v>
      </c>
      <c r="G527" s="96">
        <f t="shared" si="138"/>
        <v>11.33794370644444</v>
      </c>
      <c r="H527" s="96">
        <f t="shared" si="139"/>
        <v>0.64751943181874239</v>
      </c>
      <c r="I527" s="96">
        <f t="shared" si="140"/>
        <v>0.25945491248372082</v>
      </c>
      <c r="J527" s="96">
        <f t="shared" si="141"/>
        <v>3.757729854850192E-2</v>
      </c>
      <c r="K527" s="96">
        <f t="shared" si="142"/>
        <v>0.27111589981813955</v>
      </c>
      <c r="L527" s="96">
        <f t="shared" si="150"/>
        <v>100.3155523576535</v>
      </c>
      <c r="M527" s="96">
        <f t="shared" si="143"/>
        <v>533.71833683206762</v>
      </c>
      <c r="N527" s="96">
        <f t="shared" si="144"/>
        <v>51.398232205747497</v>
      </c>
      <c r="O527" s="96">
        <f t="shared" si="145"/>
        <v>1.2268704750587771</v>
      </c>
      <c r="P527" s="96">
        <f t="shared" si="146"/>
        <v>1.2268704750587771</v>
      </c>
      <c r="Q527" s="96">
        <f t="shared" si="147"/>
        <v>0.17647338064704846</v>
      </c>
      <c r="R527" s="96">
        <f t="shared" si="148"/>
        <v>9.6173297300550201E-2</v>
      </c>
      <c r="S527" s="96">
        <f t="shared" si="136"/>
        <v>479.59371699825499</v>
      </c>
      <c r="T527" s="96">
        <f t="shared" si="151"/>
        <v>64.199063336096842</v>
      </c>
      <c r="U527" s="96">
        <f t="shared" si="151"/>
        <v>289.79477610137968</v>
      </c>
      <c r="V527" s="32">
        <f t="shared" si="152"/>
        <v>999.99999999999704</v>
      </c>
      <c r="W527" s="100">
        <f>(cNES*L527+(cNES+cOSEX)*G527+(cNES+cEREX)*H527+(cNES+cHOEX)*I527+(cNES+cNES)*S527+(cNES+cOSEX)*N527+(cNES+cEREX)*O527+(cNES+cHOEX)*P527)/(1+cDR)^((cycle + 0.5)/('Life tables'!$I$2/2))</f>
        <v>48092.282394025955</v>
      </c>
      <c r="X527" s="107">
        <f>((L527+G527+H527+I527+N527+O527+P527+S527)/('Life tables'!$I$2/2))/(1+oDR)^(((cycle + 0.5)/('Life tables'!$I$2/2)))</f>
        <v>18.396407454438787</v>
      </c>
      <c r="Y527" s="31">
        <f>((uNES*L527+ uOCEX*G527+uEREX*H527+uHOEX*I527+uNES*S527+ uOCEX*N527+uEREX*O527+uHOEX*P527)/('Life tables'!$I$2/2))/(1+oDR)^(((cycle + 0.5)/('Life tables'!$I$2/2)))</f>
        <v>12.124154785186077</v>
      </c>
      <c r="Z527" s="100">
        <f t="shared" si="149"/>
        <v>154262.94174959962</v>
      </c>
      <c r="AA527" s="107">
        <f>((L527+G527+H527+I527+N527+O527+P527+S527)/('Life tables'!$I$2/2))</f>
        <v>24.778298121605069</v>
      </c>
      <c r="AB527" s="31">
        <f>((uNES*L527+ uOCEX*G527+uEREX*H527+uHOEX*I527+uNES*S527+ uOCEX*N527+uEREX*O527+uHOEX*P527)/('Life tables'!$I$2/2))</f>
        <v>16.330140680121719</v>
      </c>
    </row>
    <row r="528" spans="1:28" x14ac:dyDescent="0.25">
      <c r="A528" s="4">
        <v>522</v>
      </c>
      <c r="C528" s="105">
        <f>IF(male=0,VLOOKUP((($A$5:$A$1570/'Life tables'!$I$2)*2)+age,lifetable,13,1),IF(male=1,VLOOKUP((($A$5:$A$1570/'Life tables'!$I$2)*2)+age,lifetable,10,1),"error"))</f>
        <v>3.2605221431214471E-4</v>
      </c>
      <c r="F528" s="96">
        <f t="shared" si="137"/>
        <v>112.76766774823106</v>
      </c>
      <c r="G528" s="96">
        <f t="shared" si="138"/>
        <v>11.327748235035372</v>
      </c>
      <c r="H528" s="96">
        <f t="shared" si="139"/>
        <v>0.6469371599337469</v>
      </c>
      <c r="I528" s="96">
        <f t="shared" si="140"/>
        <v>0.25922160164617747</v>
      </c>
      <c r="J528" s="96">
        <f t="shared" si="141"/>
        <v>4.0757040238062217E-2</v>
      </c>
      <c r="K528" s="96">
        <f t="shared" si="142"/>
        <v>0.27087210301717568</v>
      </c>
      <c r="L528" s="96">
        <f t="shared" si="150"/>
        <v>100.22213160836053</v>
      </c>
      <c r="M528" s="96">
        <f t="shared" si="143"/>
        <v>533.23849281428954</v>
      </c>
      <c r="N528" s="96">
        <f t="shared" si="144"/>
        <v>51.352022187192233</v>
      </c>
      <c r="O528" s="96">
        <f t="shared" si="145"/>
        <v>1.2257674467057702</v>
      </c>
      <c r="P528" s="96">
        <f t="shared" si="146"/>
        <v>1.2257674467057702</v>
      </c>
      <c r="Q528" s="96">
        <f t="shared" si="147"/>
        <v>0.19140636026257049</v>
      </c>
      <c r="R528" s="96">
        <f t="shared" si="148"/>
        <v>9.608683187825727E-2</v>
      </c>
      <c r="S528" s="96">
        <f t="shared" si="136"/>
        <v>479.14744254154493</v>
      </c>
      <c r="T528" s="96">
        <f t="shared" si="151"/>
        <v>64.43122673659748</v>
      </c>
      <c r="U528" s="96">
        <f t="shared" si="151"/>
        <v>290.1617350362751</v>
      </c>
      <c r="V528" s="32">
        <f t="shared" si="152"/>
        <v>999.99999999999716</v>
      </c>
      <c r="W528" s="100">
        <f>(cNES*L528+(cNES+cOSEX)*G528+(cNES+cEREX)*H528+(cNES+cHOEX)*I528+(cNES+cNES)*S528+(cNES+cOSEX)*N528+(cNES+cEREX)*O528+(cNES+cHOEX)*P528)/(1+cDR)^((cycle + 0.5)/('Life tables'!$I$2/2))</f>
        <v>47940.602333204879</v>
      </c>
      <c r="X528" s="107">
        <f>((L528+G528+H528+I528+N528+O528+P528+S528)/('Life tables'!$I$2/2))/(1+oDR)^(((cycle + 0.5)/('Life tables'!$I$2/2)))</f>
        <v>18.368853274735379</v>
      </c>
      <c r="Y528" s="31">
        <f>((uNES*L528+ uOCEX*G528+uEREX*H528+uHOEX*I528+uNES*S528+ uOCEX*N528+uEREX*O528+uHOEX*P528)/('Life tables'!$I$2/2))/(1+oDR)^(((cycle + 0.5)/('Life tables'!$I$2/2)))</f>
        <v>12.105989495259342</v>
      </c>
      <c r="Z528" s="100">
        <f t="shared" si="149"/>
        <v>154120.47604857522</v>
      </c>
      <c r="AA528" s="107">
        <f>((L528+G528+H528+I528+N528+O528+P528+S528)/('Life tables'!$I$2/2))</f>
        <v>24.755318105710444</v>
      </c>
      <c r="AB528" s="31">
        <f>((uNES*L528+ uOCEX*G528+uEREX*H528+uHOEX*I528+uNES*S528+ uOCEX*N528+uEREX*O528+uHOEX*P528)/('Life tables'!$I$2/2))</f>
        <v>16.314988010260066</v>
      </c>
    </row>
    <row r="529" spans="1:28" x14ac:dyDescent="0.25">
      <c r="A529" s="4">
        <v>523</v>
      </c>
      <c r="C529" s="105">
        <f>IF(male=0,VLOOKUP((($A$5:$A$1570/'Life tables'!$I$2)*2)+age,lifetable,13,1),IF(male=1,VLOOKUP((($A$5:$A$1570/'Life tables'!$I$2)*2)+age,lifetable,10,1),"error"))</f>
        <v>3.2605221431214471E-4</v>
      </c>
      <c r="F529" s="96">
        <f t="shared" si="137"/>
        <v>112.66304504777125</v>
      </c>
      <c r="G529" s="96">
        <f t="shared" si="138"/>
        <v>11.317238665810935</v>
      </c>
      <c r="H529" s="96">
        <f t="shared" si="139"/>
        <v>0.64633694966025623</v>
      </c>
      <c r="I529" s="96">
        <f t="shared" si="140"/>
        <v>0.25898110306601446</v>
      </c>
      <c r="J529" s="96">
        <f t="shared" si="141"/>
        <v>4.0719226991609563E-2</v>
      </c>
      <c r="K529" s="96">
        <f t="shared" si="142"/>
        <v>0.27062079542642054</v>
      </c>
      <c r="L529" s="96">
        <f t="shared" si="150"/>
        <v>100.12914830681601</v>
      </c>
      <c r="M529" s="96">
        <f t="shared" si="143"/>
        <v>532.7439931793532</v>
      </c>
      <c r="N529" s="96">
        <f t="shared" si="144"/>
        <v>51.304400800951356</v>
      </c>
      <c r="O529" s="96">
        <f t="shared" si="145"/>
        <v>1.2246307291524035</v>
      </c>
      <c r="P529" s="96">
        <f t="shared" si="146"/>
        <v>1.2246307291524035</v>
      </c>
      <c r="Q529" s="96">
        <f t="shared" si="147"/>
        <v>0.19122885924463986</v>
      </c>
      <c r="R529" s="96">
        <f t="shared" si="148"/>
        <v>9.5997725589183472E-2</v>
      </c>
      <c r="S529" s="96">
        <f t="shared" si="136"/>
        <v>478.70310433526322</v>
      </c>
      <c r="T529" s="96">
        <f t="shared" si="151"/>
        <v>64.663174822833724</v>
      </c>
      <c r="U529" s="96">
        <f t="shared" si="151"/>
        <v>290.5283535572907</v>
      </c>
      <c r="V529" s="32">
        <f t="shared" si="152"/>
        <v>999.99999999999704</v>
      </c>
      <c r="W529" s="100">
        <f>(cNES*L529+(cNES+cOSEX)*G529+(cNES+cEREX)*H529+(cNES+cHOEX)*I529+(cNES+cNES)*S529+(cNES+cOSEX)*N529+(cNES+cEREX)*O529+(cNES+cHOEX)*P529)/(1+cDR)^((cycle + 0.5)/('Life tables'!$I$2/2))</f>
        <v>47789.215310979504</v>
      </c>
      <c r="X529" s="107">
        <f>((L529+G529+H529+I529+N529+O529+P529+S529)/('Life tables'!$I$2/2))/(1+oDR)^(((cycle + 0.5)/('Life tables'!$I$2/2)))</f>
        <v>18.341340368219139</v>
      </c>
      <c r="Y529" s="31">
        <f>((uNES*L529+ uOCEX*G529+uEREX*H529+uHOEX*I529+uNES*S529+ uOCEX*N529+uEREX*O529+uHOEX*P529)/('Life tables'!$I$2/2))/(1+oDR)^(((cycle + 0.5)/('Life tables'!$I$2/2)))</f>
        <v>12.08785712042147</v>
      </c>
      <c r="Z529" s="100">
        <f t="shared" si="149"/>
        <v>153977.54471504153</v>
      </c>
      <c r="AA529" s="107">
        <f>((L529+G529+H529+I529+N529+O529+P529+S529)/('Life tables'!$I$2/2))</f>
        <v>24.732359405398341</v>
      </c>
      <c r="AB529" s="31">
        <f>((uNES*L529+ uOCEX*G529+uEREX*H529+uHOEX*I529+uNES*S529+ uOCEX*N529+uEREX*O529+uHOEX*P529)/('Life tables'!$I$2/2))</f>
        <v>16.299857084675814</v>
      </c>
    </row>
    <row r="530" spans="1:28" x14ac:dyDescent="0.25">
      <c r="A530" s="4">
        <v>524</v>
      </c>
      <c r="C530" s="105">
        <f>IF(male=0,VLOOKUP((($A$5:$A$1570/'Life tables'!$I$2)*2)+age,lifetable,13,1),IF(male=1,VLOOKUP((($A$5:$A$1570/'Life tables'!$I$2)*2)+age,lifetable,10,1),"error"))</f>
        <v>3.2605221431214471E-4</v>
      </c>
      <c r="F530" s="96">
        <f t="shared" si="137"/>
        <v>112.55852070579068</v>
      </c>
      <c r="G530" s="96">
        <f t="shared" si="138"/>
        <v>11.306738976901592</v>
      </c>
      <c r="H530" s="96">
        <f t="shared" si="139"/>
        <v>0.64573730365981019</v>
      </c>
      <c r="I530" s="96">
        <f t="shared" si="140"/>
        <v>0.25874083058472391</v>
      </c>
      <c r="J530" s="96">
        <f t="shared" si="141"/>
        <v>4.0681449294357984E-2</v>
      </c>
      <c r="K530" s="96">
        <f t="shared" si="142"/>
        <v>0.27036972409636545</v>
      </c>
      <c r="L530" s="96">
        <f t="shared" si="150"/>
        <v>100.03625242125383</v>
      </c>
      <c r="M530" s="96">
        <f t="shared" si="143"/>
        <v>532.24995091408186</v>
      </c>
      <c r="N530" s="96">
        <f t="shared" si="144"/>
        <v>51.256823460400177</v>
      </c>
      <c r="O530" s="96">
        <f t="shared" si="145"/>
        <v>1.2234950629650838</v>
      </c>
      <c r="P530" s="96">
        <f t="shared" si="146"/>
        <v>1.2234950629650838</v>
      </c>
      <c r="Q530" s="96">
        <f t="shared" si="147"/>
        <v>0.19105152239989637</v>
      </c>
      <c r="R530" s="96">
        <f t="shared" si="148"/>
        <v>9.5908701715769276E-2</v>
      </c>
      <c r="S530" s="96">
        <f t="shared" si="136"/>
        <v>478.25917710363586</v>
      </c>
      <c r="T530" s="96">
        <f t="shared" si="151"/>
        <v>64.894907794527981</v>
      </c>
      <c r="U530" s="96">
        <f t="shared" si="151"/>
        <v>290.89463198310284</v>
      </c>
      <c r="V530" s="32">
        <f t="shared" si="152"/>
        <v>999.99999999999693</v>
      </c>
      <c r="W530" s="100">
        <f>(cNES*L530+(cNES+cOSEX)*G530+(cNES+cEREX)*H530+(cNES+cHOEX)*I530+(cNES+cNES)*S530+(cNES+cOSEX)*N530+(cNES+cEREX)*O530+(cNES+cHOEX)*P530)/(1+cDR)^((cycle + 0.5)/('Life tables'!$I$2/2))</f>
        <v>47638.30630664192</v>
      </c>
      <c r="X530" s="107">
        <f>((L530+G530+H530+I530+N530+O530+P530+S530)/('Life tables'!$I$2/2))/(1+oDR)^(((cycle + 0.5)/('Life tables'!$I$2/2)))</f>
        <v>18.313868672982828</v>
      </c>
      <c r="Y530" s="31">
        <f>((uNES*L530+ uOCEX*G530+uEREX*H530+uHOEX*I530+uNES*S530+ uOCEX*N530+uEREX*O530+uHOEX*P530)/('Life tables'!$I$2/2))/(1+oDR)^(((cycle + 0.5)/('Life tables'!$I$2/2)))</f>
        <v>12.069751905823116</v>
      </c>
      <c r="Z530" s="100">
        <f t="shared" si="149"/>
        <v>153834.74583061162</v>
      </c>
      <c r="AA530" s="107">
        <f>((L530+G530+H530+I530+N530+O530+P530+S530)/('Life tables'!$I$2/2))</f>
        <v>24.709422000785004</v>
      </c>
      <c r="AB530" s="31">
        <f>((uNES*L530+ uOCEX*G530+uEREX*H530+uHOEX*I530+uNES*S530+ uOCEX*N530+uEREX*O530+uHOEX*P530)/('Life tables'!$I$2/2))</f>
        <v>16.284740193956402</v>
      </c>
    </row>
    <row r="531" spans="1:28" x14ac:dyDescent="0.25">
      <c r="A531" s="4">
        <v>525</v>
      </c>
      <c r="C531" s="105">
        <f>IF(male=0,VLOOKUP((($A$5:$A$1570/'Life tables'!$I$2)*2)+age,lifetable,13,1),IF(male=1,VLOOKUP((($A$5:$A$1570/'Life tables'!$I$2)*2)+age,lifetable,10,1),"error"))</f>
        <v>3.2605221431214471E-4</v>
      </c>
      <c r="F531" s="96">
        <f t="shared" si="137"/>
        <v>112.45409458645382</v>
      </c>
      <c r="G531" s="96">
        <f t="shared" si="138"/>
        <v>11.296249154662378</v>
      </c>
      <c r="H531" s="96">
        <f t="shared" si="139"/>
        <v>0.64513822115313357</v>
      </c>
      <c r="I531" s="96">
        <f t="shared" si="140"/>
        <v>0.25850078389005754</v>
      </c>
      <c r="J531" s="96">
        <f t="shared" si="141"/>
        <v>4.0643707097213148E-2</v>
      </c>
      <c r="K531" s="96">
        <f t="shared" si="142"/>
        <v>0.27011888870072837</v>
      </c>
      <c r="L531" s="96">
        <f t="shared" si="150"/>
        <v>99.943443830950301</v>
      </c>
      <c r="M531" s="96">
        <f t="shared" si="143"/>
        <v>531.7563656359124</v>
      </c>
      <c r="N531" s="96">
        <f t="shared" si="144"/>
        <v>51.209290128697027</v>
      </c>
      <c r="O531" s="96">
        <f t="shared" si="145"/>
        <v>1.2223604472644052</v>
      </c>
      <c r="P531" s="96">
        <f t="shared" si="146"/>
        <v>1.2223604472644052</v>
      </c>
      <c r="Q531" s="96">
        <f t="shared" si="147"/>
        <v>0.19087434959101868</v>
      </c>
      <c r="R531" s="96">
        <f t="shared" si="148"/>
        <v>9.5819760189078756E-2</v>
      </c>
      <c r="S531" s="96">
        <f t="shared" si="136"/>
        <v>477.81566050290644</v>
      </c>
      <c r="T531" s="96">
        <f t="shared" si="151"/>
        <v>65.126425851216212</v>
      </c>
      <c r="U531" s="96">
        <f t="shared" si="151"/>
        <v>291.26057063199266</v>
      </c>
      <c r="V531" s="32">
        <f t="shared" si="152"/>
        <v>999.99999999999704</v>
      </c>
      <c r="W531" s="100">
        <f>(cNES*L531+(cNES+cOSEX)*G531+(cNES+cEREX)*H531+(cNES+cHOEX)*I531+(cNES+cNES)*S531+(cNES+cOSEX)*N531+(cNES+cEREX)*O531+(cNES+cHOEX)*P531)/(1+cDR)^((cycle + 0.5)/('Life tables'!$I$2/2))</f>
        <v>47487.873811974699</v>
      </c>
      <c r="X531" s="107">
        <f>((L531+G531+H531+I531+N531+O531+P531+S531)/('Life tables'!$I$2/2))/(1+oDR)^(((cycle + 0.5)/('Life tables'!$I$2/2)))</f>
        <v>18.286438127214922</v>
      </c>
      <c r="Y531" s="31">
        <f>((uNES*L531+ uOCEX*G531+uEREX*H531+uHOEX*I531+uNES*S531+ uOCEX*N531+uEREX*O531+uHOEX*P531)/('Life tables'!$I$2/2))/(1+oDR)^(((cycle + 0.5)/('Life tables'!$I$2/2)))</f>
        <v>12.051673810729023</v>
      </c>
      <c r="Z531" s="100">
        <f t="shared" si="149"/>
        <v>153692.07927608857</v>
      </c>
      <c r="AA531" s="107">
        <f>((L531+G531+H531+I531+N531+O531+P531+S531)/('Life tables'!$I$2/2))</f>
        <v>24.686505872008965</v>
      </c>
      <c r="AB531" s="31">
        <f>((uNES*L531+ uOCEX*G531+uEREX*H531+uHOEX*I531+uNES*S531+ uOCEX*N531+uEREX*O531+uHOEX*P531)/('Life tables'!$I$2/2))</f>
        <v>16.269637325014202</v>
      </c>
    </row>
    <row r="532" spans="1:28" x14ac:dyDescent="0.25">
      <c r="A532" s="4">
        <v>526</v>
      </c>
      <c r="C532" s="105">
        <f>IF(male=0,VLOOKUP((($A$5:$A$1570/'Life tables'!$I$2)*2)+age,lifetable,13,1),IF(male=1,VLOOKUP((($A$5:$A$1570/'Life tables'!$I$2)*2)+age,lifetable,10,1),"error"))</f>
        <v>3.2605221431214471E-4</v>
      </c>
      <c r="F532" s="96">
        <f t="shared" si="137"/>
        <v>112.34976655554865</v>
      </c>
      <c r="G532" s="96">
        <f t="shared" si="138"/>
        <v>11.285769185611414</v>
      </c>
      <c r="H532" s="96">
        <f t="shared" si="139"/>
        <v>0.64453970137026495</v>
      </c>
      <c r="I532" s="96">
        <f t="shared" si="140"/>
        <v>0.25826096267349918</v>
      </c>
      <c r="J532" s="96">
        <f t="shared" si="141"/>
        <v>4.060600035166749E-2</v>
      </c>
      <c r="K532" s="96">
        <f t="shared" si="142"/>
        <v>0.26986828891712711</v>
      </c>
      <c r="L532" s="96">
        <f t="shared" si="150"/>
        <v>99.850722416624677</v>
      </c>
      <c r="M532" s="96">
        <f t="shared" si="143"/>
        <v>531.26323696123939</v>
      </c>
      <c r="N532" s="96">
        <f t="shared" si="144"/>
        <v>51.161800768899873</v>
      </c>
      <c r="O532" s="96">
        <f t="shared" si="145"/>
        <v>1.2212268811685647</v>
      </c>
      <c r="P532" s="96">
        <f t="shared" si="146"/>
        <v>1.2212268811685647</v>
      </c>
      <c r="Q532" s="96">
        <f t="shared" si="147"/>
        <v>0.19069734068031138</v>
      </c>
      <c r="R532" s="96">
        <f t="shared" si="148"/>
        <v>9.5730900939988206E-2</v>
      </c>
      <c r="S532" s="96">
        <f t="shared" si="136"/>
        <v>477.37255418838208</v>
      </c>
      <c r="T532" s="96">
        <f t="shared" si="151"/>
        <v>65.357729192248186</v>
      </c>
      <c r="U532" s="96">
        <f t="shared" si="151"/>
        <v>291.62616982184977</v>
      </c>
      <c r="V532" s="32">
        <f t="shared" si="152"/>
        <v>999.99999999999682</v>
      </c>
      <c r="W532" s="100">
        <f>(cNES*L532+(cNES+cOSEX)*G532+(cNES+cEREX)*H532+(cNES+cHOEX)*I532+(cNES+cNES)*S532+(cNES+cOSEX)*N532+(cNES+cEREX)*O532+(cNES+cHOEX)*P532)/(1+cDR)^((cycle + 0.5)/('Life tables'!$I$2/2))</f>
        <v>47337.91632347733</v>
      </c>
      <c r="X532" s="107">
        <f>((L532+G532+H532+I532+N532+O532+P532+S532)/('Life tables'!$I$2/2))/(1+oDR)^(((cycle + 0.5)/('Life tables'!$I$2/2)))</f>
        <v>18.259048669199395</v>
      </c>
      <c r="Y532" s="31">
        <f>((uNES*L532+ uOCEX*G532+uEREX*H532+uHOEX*I532+uNES*S532+ uOCEX*N532+uEREX*O532+uHOEX*P532)/('Life tables'!$I$2/2))/(1+oDR)^(((cycle + 0.5)/('Life tables'!$I$2/2)))</f>
        <v>12.033622794466812</v>
      </c>
      <c r="Z532" s="100">
        <f t="shared" si="149"/>
        <v>153549.54493226361</v>
      </c>
      <c r="AA532" s="107">
        <f>((L532+G532+H532+I532+N532+O532+P532+S532)/('Life tables'!$I$2/2))</f>
        <v>24.663610999230919</v>
      </c>
      <c r="AB532" s="31">
        <f>((uNES*L532+ uOCEX*G532+uEREX*H532+uHOEX*I532+uNES*S532+ uOCEX*N532+uEREX*O532+uHOEX*P532)/('Life tables'!$I$2/2))</f>
        <v>16.254548464776125</v>
      </c>
    </row>
    <row r="533" spans="1:28" x14ac:dyDescent="0.25">
      <c r="A533" s="4">
        <v>527</v>
      </c>
      <c r="C533" s="105">
        <f>IF(male=0,VLOOKUP((($A$5:$A$1570/'Life tables'!$I$2)*2)+age,lifetable,13,1),IF(male=1,VLOOKUP((($A$5:$A$1570/'Life tables'!$I$2)*2)+age,lifetable,10,1),"error"))</f>
        <v>3.2605221431214471E-4</v>
      </c>
      <c r="F533" s="96">
        <f t="shared" si="137"/>
        <v>112.24553648043501</v>
      </c>
      <c r="G533" s="96">
        <f t="shared" si="138"/>
        <v>11.275299056424721</v>
      </c>
      <c r="H533" s="96">
        <f t="shared" si="139"/>
        <v>0.64394174355026068</v>
      </c>
      <c r="I533" s="96">
        <f t="shared" si="140"/>
        <v>0.25802136663014585</v>
      </c>
      <c r="J533" s="96">
        <f t="shared" si="141"/>
        <v>4.0568329009781551E-2</v>
      </c>
      <c r="K533" s="96">
        <f t="shared" si="142"/>
        <v>0.26961792442695509</v>
      </c>
      <c r="L533" s="96">
        <f t="shared" si="150"/>
        <v>99.758088060393135</v>
      </c>
      <c r="M533" s="96">
        <f t="shared" si="143"/>
        <v>530.77056450546399</v>
      </c>
      <c r="N533" s="96">
        <f t="shared" si="144"/>
        <v>51.11435534397102</v>
      </c>
      <c r="O533" s="96">
        <f t="shared" si="145"/>
        <v>1.2200943637934765</v>
      </c>
      <c r="P533" s="96">
        <f t="shared" si="146"/>
        <v>1.2200943637934765</v>
      </c>
      <c r="Q533" s="96">
        <f t="shared" si="147"/>
        <v>0.19052049552972239</v>
      </c>
      <c r="R533" s="96">
        <f t="shared" si="148"/>
        <v>9.5642123899194895E-2</v>
      </c>
      <c r="S533" s="96">
        <f t="shared" si="136"/>
        <v>476.92985781447709</v>
      </c>
      <c r="T533" s="96">
        <f t="shared" si="151"/>
        <v>65.588818016787684</v>
      </c>
      <c r="U533" s="96">
        <f t="shared" si="151"/>
        <v>291.99142987017592</v>
      </c>
      <c r="V533" s="32">
        <f t="shared" si="152"/>
        <v>999.99999999999693</v>
      </c>
      <c r="W533" s="100">
        <f>(cNES*L533+(cNES+cOSEX)*G533+(cNES+cEREX)*H533+(cNES+cHOEX)*I533+(cNES+cNES)*S533+(cNES+cOSEX)*N533+(cNES+cEREX)*O533+(cNES+cHOEX)*P533)/(1+cDR)^((cycle + 0.5)/('Life tables'!$I$2/2))</f>
        <v>47188.43234235308</v>
      </c>
      <c r="X533" s="107">
        <f>((L533+G533+H533+I533+N533+O533+P533+S533)/('Life tables'!$I$2/2))/(1+oDR)^(((cycle + 0.5)/('Life tables'!$I$2/2)))</f>
        <v>18.23170023731549</v>
      </c>
      <c r="Y533" s="31">
        <f>((uNES*L533+ uOCEX*G533+uEREX*H533+uHOEX*I533+uNES*S533+ uOCEX*N533+uEREX*O533+uHOEX*P533)/('Life tables'!$I$2/2))/(1+oDR)^(((cycle + 0.5)/('Life tables'!$I$2/2)))</f>
        <v>12.015598816426843</v>
      </c>
      <c r="Z533" s="100">
        <f t="shared" si="149"/>
        <v>153407.14267992068</v>
      </c>
      <c r="AA533" s="107">
        <f>((L533+G533+H533+I533+N533+O533+P533+S533)/('Life tables'!$I$2/2))</f>
        <v>24.640737362633583</v>
      </c>
      <c r="AB533" s="31">
        <f>((uNES*L533+ uOCEX*G533+uEREX*H533+uHOEX*I533+uNES*S533+ uOCEX*N533+uEREX*O533+uHOEX*P533)/('Life tables'!$I$2/2))</f>
        <v>16.239473600183533</v>
      </c>
    </row>
    <row r="534" spans="1:28" x14ac:dyDescent="0.25">
      <c r="A534" s="4">
        <v>528</v>
      </c>
      <c r="C534" s="105">
        <f>IF(male=0,VLOOKUP((($A$5:$A$1570/'Life tables'!$I$2)*2)+age,lifetable,13,1),IF(male=1,VLOOKUP((($A$5:$A$1570/'Life tables'!$I$2)*2)+age,lifetable,10,1),"error"))</f>
        <v>3.2605221431214471E-4</v>
      </c>
      <c r="F534" s="96">
        <f t="shared" si="137"/>
        <v>112.14140422999444</v>
      </c>
      <c r="G534" s="96">
        <f t="shared" si="138"/>
        <v>11.264838753931173</v>
      </c>
      <c r="H534" s="96">
        <f t="shared" si="139"/>
        <v>0.64334434694090681</v>
      </c>
      <c r="I534" s="96">
        <f t="shared" si="140"/>
        <v>0.25778199545859259</v>
      </c>
      <c r="J534" s="96">
        <f t="shared" si="141"/>
        <v>4.0530693024165877E-2</v>
      </c>
      <c r="K534" s="96">
        <f t="shared" si="142"/>
        <v>0.26936779491526097</v>
      </c>
      <c r="L534" s="96">
        <f t="shared" si="150"/>
        <v>99.665540645724334</v>
      </c>
      <c r="M534" s="96">
        <f t="shared" si="143"/>
        <v>530.27834788303892</v>
      </c>
      <c r="N534" s="96">
        <f t="shared" si="144"/>
        <v>51.066953816781421</v>
      </c>
      <c r="O534" s="96">
        <f t="shared" si="145"/>
        <v>1.2189628942528741</v>
      </c>
      <c r="P534" s="96">
        <f t="shared" si="146"/>
        <v>1.2189628942528741</v>
      </c>
      <c r="Q534" s="96">
        <f t="shared" si="147"/>
        <v>0.1903438140008592</v>
      </c>
      <c r="R534" s="96">
        <f t="shared" si="148"/>
        <v>9.5553428997225187E-2</v>
      </c>
      <c r="S534" s="96">
        <f t="shared" si="136"/>
        <v>476.48757103475367</v>
      </c>
      <c r="T534" s="96">
        <f t="shared" si="151"/>
        <v>65.819692523812705</v>
      </c>
      <c r="U534" s="96">
        <f t="shared" si="151"/>
        <v>292.35635109408838</v>
      </c>
      <c r="V534" s="32">
        <f t="shared" si="152"/>
        <v>999.99999999999693</v>
      </c>
      <c r="W534" s="100">
        <f>(cNES*L534+(cNES+cOSEX)*G534+(cNES+cEREX)*H534+(cNES+cHOEX)*I534+(cNES+cNES)*S534+(cNES+cOSEX)*N534+(cNES+cEREX)*O534+(cNES+cHOEX)*P534)/(1+cDR)^((cycle + 0.5)/('Life tables'!$I$2/2))</f>
        <v>47039.420374495596</v>
      </c>
      <c r="X534" s="107">
        <f>((L534+G534+H534+I534+N534+O534+P534+S534)/('Life tables'!$I$2/2))/(1+oDR)^(((cycle + 0.5)/('Life tables'!$I$2/2)))</f>
        <v>18.204392770037433</v>
      </c>
      <c r="Y534" s="31">
        <f>((uNES*L534+ uOCEX*G534+uEREX*H534+uHOEX*I534+uNES*S534+ uOCEX*N534+uEREX*O534+uHOEX*P534)/('Life tables'!$I$2/2))/(1+oDR)^(((cycle + 0.5)/('Life tables'!$I$2/2)))</f>
        <v>11.99760183606201</v>
      </c>
      <c r="Z534" s="100">
        <f t="shared" si="149"/>
        <v>153264.8723998401</v>
      </c>
      <c r="AA534" s="107">
        <f>((L534+G534+H534+I534+N534+O534+P534+S534)/('Life tables'!$I$2/2))</f>
        <v>24.617884942421533</v>
      </c>
      <c r="AB534" s="31">
        <f>((uNES*L534+ uOCEX*G534+uEREX*H534+uHOEX*I534+uNES*S534+ uOCEX*N534+uEREX*O534+uHOEX*P534)/('Life tables'!$I$2/2))</f>
        <v>16.224412718192113</v>
      </c>
    </row>
    <row r="535" spans="1:28" x14ac:dyDescent="0.25">
      <c r="A535" s="4">
        <v>529</v>
      </c>
      <c r="C535" s="105">
        <f>IF(male=0,VLOOKUP((($A$5:$A$1570/'Life tables'!$I$2)*2)+age,lifetable,13,1),IF(male=1,VLOOKUP((($A$5:$A$1570/'Life tables'!$I$2)*2)+age,lifetable,10,1),"error"))</f>
        <v>3.2605221431214471E-4</v>
      </c>
      <c r="F535" s="96">
        <f t="shared" si="137"/>
        <v>112.03736967458187</v>
      </c>
      <c r="G535" s="96">
        <f t="shared" si="138"/>
        <v>11.254388265107652</v>
      </c>
      <c r="H535" s="96">
        <f t="shared" si="139"/>
        <v>0.64274751079844228</v>
      </c>
      <c r="I535" s="96">
        <f t="shared" si="140"/>
        <v>0.25754284886082129</v>
      </c>
      <c r="J535" s="96">
        <f t="shared" si="141"/>
        <v>4.04930923479635E-2</v>
      </c>
      <c r="K535" s="96">
        <f t="shared" si="142"/>
        <v>0.26911790007063247</v>
      </c>
      <c r="L535" s="96">
        <f t="shared" si="150"/>
        <v>99.573080057396353</v>
      </c>
      <c r="M535" s="96">
        <f t="shared" si="143"/>
        <v>529.78658670751406</v>
      </c>
      <c r="N535" s="96">
        <f t="shared" si="144"/>
        <v>51.019596150115092</v>
      </c>
      <c r="O535" s="96">
        <f t="shared" si="145"/>
        <v>1.2178324716584159</v>
      </c>
      <c r="P535" s="96">
        <f t="shared" si="146"/>
        <v>1.2178324716584159</v>
      </c>
      <c r="Q535" s="96">
        <f t="shared" si="147"/>
        <v>0.19016729595500531</v>
      </c>
      <c r="R535" s="96">
        <f t="shared" si="148"/>
        <v>9.5464816164442745E-2</v>
      </c>
      <c r="S535" s="96">
        <f t="shared" si="136"/>
        <v>476.04569350196266</v>
      </c>
      <c r="T535" s="96">
        <f t="shared" si="151"/>
        <v>66.05035291211567</v>
      </c>
      <c r="U535" s="96">
        <f t="shared" si="151"/>
        <v>292.72093381032346</v>
      </c>
      <c r="V535" s="32">
        <f t="shared" si="152"/>
        <v>999.99999999999704</v>
      </c>
      <c r="W535" s="100">
        <f>(cNES*L535+(cNES+cOSEX)*G535+(cNES+cEREX)*H535+(cNES+cHOEX)*I535+(cNES+cNES)*S535+(cNES+cOSEX)*N535+(cNES+cEREX)*O535+(cNES+cHOEX)*P535)/(1+cDR)^((cycle + 0.5)/('Life tables'!$I$2/2))</f>
        <v>46890.878930475737</v>
      </c>
      <c r="X535" s="107">
        <f>((L535+G535+H535+I535+N535+O535+P535+S535)/('Life tables'!$I$2/2))/(1+oDR)^(((cycle + 0.5)/('Life tables'!$I$2/2)))</f>
        <v>18.177126205934247</v>
      </c>
      <c r="Y535" s="31">
        <f>((uNES*L535+ uOCEX*G535+uEREX*H535+uHOEX*I535+uNES*S535+ uOCEX*N535+uEREX*O535+uHOEX*P535)/('Life tables'!$I$2/2))/(1+oDR)^(((cycle + 0.5)/('Life tables'!$I$2/2)))</f>
        <v>11.979631812887657</v>
      </c>
      <c r="Z535" s="100">
        <f t="shared" si="149"/>
        <v>153122.73397280253</v>
      </c>
      <c r="AA535" s="107">
        <f>((L535+G535+H535+I535+N535+O535+P535+S535)/('Life tables'!$I$2/2))</f>
        <v>24.595053718821081</v>
      </c>
      <c r="AB535" s="31">
        <f>((uNES*L535+ uOCEX*G535+uEREX*H535+uHOEX*I535+uNES*S535+ uOCEX*N535+uEREX*O535+uHOEX*P535)/('Life tables'!$I$2/2))</f>
        <v>16.209365805771846</v>
      </c>
    </row>
    <row r="536" spans="1:28" x14ac:dyDescent="0.25">
      <c r="A536" s="4">
        <v>530</v>
      </c>
      <c r="C536" s="105">
        <f>IF(male=0,VLOOKUP((($A$5:$A$1570/'Life tables'!$I$2)*2)+age,lifetable,13,1),IF(male=1,VLOOKUP((($A$5:$A$1570/'Life tables'!$I$2)*2)+age,lifetable,10,1),"error"))</f>
        <v>3.2605221431214471E-4</v>
      </c>
      <c r="F536" s="96">
        <f t="shared" si="137"/>
        <v>111.93343268597887</v>
      </c>
      <c r="G536" s="96">
        <f t="shared" si="138"/>
        <v>11.243947577074348</v>
      </c>
      <c r="H536" s="96">
        <f t="shared" si="139"/>
        <v>0.64215123438729038</v>
      </c>
      <c r="I536" s="96">
        <f t="shared" si="140"/>
        <v>0.25730392654209333</v>
      </c>
      <c r="J536" s="96">
        <f t="shared" si="141"/>
        <v>4.0455526934833085E-2</v>
      </c>
      <c r="K536" s="96">
        <f t="shared" si="142"/>
        <v>0.26886823958508427</v>
      </c>
      <c r="L536" s="96">
        <f t="shared" si="150"/>
        <v>99.480706181455218</v>
      </c>
      <c r="M536" s="96">
        <f t="shared" si="143"/>
        <v>529.29528059157906</v>
      </c>
      <c r="N536" s="96">
        <f t="shared" si="144"/>
        <v>50.972282306673215</v>
      </c>
      <c r="O536" s="96">
        <f t="shared" si="145"/>
        <v>1.2167030951197826</v>
      </c>
      <c r="P536" s="96">
        <f t="shared" si="146"/>
        <v>1.2167030951197826</v>
      </c>
      <c r="Q536" s="96">
        <f t="shared" si="147"/>
        <v>0.18999094125313537</v>
      </c>
      <c r="R536" s="96">
        <f t="shared" si="148"/>
        <v>9.5376285331056243E-2</v>
      </c>
      <c r="S536" s="96">
        <f t="shared" si="136"/>
        <v>475.6042248680821</v>
      </c>
      <c r="T536" s="96">
        <f t="shared" si="151"/>
        <v>66.280799380303634</v>
      </c>
      <c r="U536" s="96">
        <f t="shared" si="151"/>
        <v>293.08517833523962</v>
      </c>
      <c r="V536" s="32">
        <f t="shared" si="152"/>
        <v>999.99999999999704</v>
      </c>
      <c r="W536" s="100">
        <f>(cNES*L536+(cNES+cOSEX)*G536+(cNES+cEREX)*H536+(cNES+cHOEX)*I536+(cNES+cNES)*S536+(cNES+cOSEX)*N536+(cNES+cEREX)*O536+(cNES+cHOEX)*P536)/(1+cDR)^((cycle + 0.5)/('Life tables'!$I$2/2))</f>
        <v>46742.806525528162</v>
      </c>
      <c r="X536" s="107">
        <f>((L536+G536+H536+I536+N536+O536+P536+S536)/('Life tables'!$I$2/2))/(1+oDR)^(((cycle + 0.5)/('Life tables'!$I$2/2)))</f>
        <v>18.149900483669491</v>
      </c>
      <c r="Y536" s="31">
        <f>((uNES*L536+ uOCEX*G536+uEREX*H536+uHOEX*I536+uNES*S536+ uOCEX*N536+uEREX*O536+uHOEX*P536)/('Life tables'!$I$2/2))/(1+oDR)^(((cycle + 0.5)/('Life tables'!$I$2/2)))</f>
        <v>11.961688706481363</v>
      </c>
      <c r="Z536" s="100">
        <f t="shared" si="149"/>
        <v>152980.7272795926</v>
      </c>
      <c r="AA536" s="107">
        <f>((L536+G536+H536+I536+N536+O536+P536+S536)/('Life tables'!$I$2/2))</f>
        <v>24.572243672080145</v>
      </c>
      <c r="AB536" s="31">
        <f>((uNES*L536+ uOCEX*G536+uEREX*H536+uHOEX*I536+uNES*S536+ uOCEX*N536+uEREX*O536+uHOEX*P536)/('Life tables'!$I$2/2))</f>
        <v>16.194332849906857</v>
      </c>
    </row>
    <row r="537" spans="1:28" x14ac:dyDescent="0.25">
      <c r="A537" s="4">
        <v>531</v>
      </c>
      <c r="C537" s="105">
        <f>IF(male=0,VLOOKUP((($A$5:$A$1570/'Life tables'!$I$2)*2)+age,lifetable,13,1),IF(male=1,VLOOKUP((($A$5:$A$1570/'Life tables'!$I$2)*2)+age,lifetable,10,1),"error"))</f>
        <v>3.2605221431214471E-4</v>
      </c>
      <c r="F537" s="96">
        <f t="shared" si="137"/>
        <v>111.82959313734851</v>
      </c>
      <c r="G537" s="96">
        <f t="shared" si="138"/>
        <v>11.233516677090227</v>
      </c>
      <c r="H537" s="96">
        <f t="shared" si="139"/>
        <v>0.64155551697979984</v>
      </c>
      <c r="I537" s="96">
        <f t="shared" si="140"/>
        <v>0.25706522821084582</v>
      </c>
      <c r="J537" s="96">
        <f t="shared" si="141"/>
        <v>4.0417996738932621E-2</v>
      </c>
      <c r="K537" s="96">
        <f t="shared" si="142"/>
        <v>0.26861881315394925</v>
      </c>
      <c r="L537" s="96">
        <f t="shared" si="150"/>
        <v>99.38841890517476</v>
      </c>
      <c r="M537" s="96">
        <f t="shared" si="143"/>
        <v>528.80442914710534</v>
      </c>
      <c r="N537" s="96">
        <f t="shared" si="144"/>
        <v>50.925012249078165</v>
      </c>
      <c r="O537" s="96">
        <f t="shared" si="145"/>
        <v>1.2155747637447745</v>
      </c>
      <c r="P537" s="96">
        <f t="shared" si="146"/>
        <v>1.2155747637447745</v>
      </c>
      <c r="Q537" s="96">
        <f t="shared" si="147"/>
        <v>0.18981474975593024</v>
      </c>
      <c r="R537" s="96">
        <f t="shared" si="148"/>
        <v>9.5287836427126946E-2</v>
      </c>
      <c r="S537" s="96">
        <f t="shared" si="136"/>
        <v>475.16316478435454</v>
      </c>
      <c r="T537" s="96">
        <f t="shared" si="151"/>
        <v>66.511032126798497</v>
      </c>
      <c r="U537" s="96">
        <f t="shared" si="151"/>
        <v>293.44908498482067</v>
      </c>
      <c r="V537" s="32">
        <f t="shared" si="152"/>
        <v>999.99999999999704</v>
      </c>
      <c r="W537" s="100">
        <f>(cNES*L537+(cNES+cOSEX)*G537+(cNES+cEREX)*H537+(cNES+cHOEX)*I537+(cNES+cNES)*S537+(cNES+cOSEX)*N537+(cNES+cEREX)*O537+(cNES+cHOEX)*P537)/(1+cDR)^((cycle + 0.5)/('Life tables'!$I$2/2))</f>
        <v>46595.201679538106</v>
      </c>
      <c r="X537" s="107">
        <f>((L537+G537+H537+I537+N537+O537+P537+S537)/('Life tables'!$I$2/2))/(1+oDR)^(((cycle + 0.5)/('Life tables'!$I$2/2)))</f>
        <v>18.122715542001036</v>
      </c>
      <c r="Y537" s="31">
        <f>((uNES*L537+ uOCEX*G537+uEREX*H537+uHOEX*I537+uNES*S537+ uOCEX*N537+uEREX*O537+uHOEX*P537)/('Life tables'!$I$2/2))/(1+oDR)^(((cycle + 0.5)/('Life tables'!$I$2/2)))</f>
        <v>11.943772476482824</v>
      </c>
      <c r="Z537" s="100">
        <f t="shared" si="149"/>
        <v>152838.85220100262</v>
      </c>
      <c r="AA537" s="107">
        <f>((L537+G537+H537+I537+N537+O537+P537+S537)/('Life tables'!$I$2/2))</f>
        <v>24.549454782468096</v>
      </c>
      <c r="AB537" s="31">
        <f>((uNES*L537+ uOCEX*G537+uEREX*H537+uHOEX*I537+uNES*S537+ uOCEX*N537+uEREX*O537+uHOEX*P537)/('Life tables'!$I$2/2))</f>
        <v>16.179313837595373</v>
      </c>
    </row>
    <row r="538" spans="1:28" x14ac:dyDescent="0.25">
      <c r="A538" s="4">
        <v>532</v>
      </c>
      <c r="C538" s="105">
        <f>IF(male=0,VLOOKUP((($A$5:$A$1570/'Life tables'!$I$2)*2)+age,lifetable,13,1),IF(male=1,VLOOKUP((($A$5:$A$1570/'Life tables'!$I$2)*2)+age,lifetable,10,1),"error"))</f>
        <v>3.2605221431214471E-4</v>
      </c>
      <c r="F538" s="96">
        <f t="shared" si="137"/>
        <v>111.72585090319163</v>
      </c>
      <c r="G538" s="96">
        <f t="shared" si="138"/>
        <v>11.223095552548633</v>
      </c>
      <c r="H538" s="96">
        <f t="shared" si="139"/>
        <v>0.64096035785599426</v>
      </c>
      <c r="I538" s="96">
        <f t="shared" si="140"/>
        <v>0.25682675357859092</v>
      </c>
      <c r="J538" s="96">
        <f t="shared" si="141"/>
        <v>4.038050171490358E-2</v>
      </c>
      <c r="K538" s="96">
        <f t="shared" si="142"/>
        <v>0.26836962047577384</v>
      </c>
      <c r="L538" s="96">
        <f t="shared" si="150"/>
        <v>99.29621811701773</v>
      </c>
      <c r="M538" s="96">
        <f t="shared" si="143"/>
        <v>528.31403198518626</v>
      </c>
      <c r="N538" s="96">
        <f t="shared" si="144"/>
        <v>50.877785939877391</v>
      </c>
      <c r="O538" s="96">
        <f t="shared" si="145"/>
        <v>1.2144474766394029</v>
      </c>
      <c r="P538" s="96">
        <f t="shared" si="146"/>
        <v>1.2144474766394029</v>
      </c>
      <c r="Q538" s="96">
        <f t="shared" si="147"/>
        <v>0.1896387213237917</v>
      </c>
      <c r="R538" s="96">
        <f t="shared" si="148"/>
        <v>9.5199469382575813E-2</v>
      </c>
      <c r="S538" s="96">
        <f t="shared" si="136"/>
        <v>474.72251290132368</v>
      </c>
      <c r="T538" s="96">
        <f t="shared" si="151"/>
        <v>66.741051349837193</v>
      </c>
      <c r="U538" s="96">
        <f t="shared" si="151"/>
        <v>293.81265407467902</v>
      </c>
      <c r="V538" s="32">
        <f t="shared" si="152"/>
        <v>999.99999999999704</v>
      </c>
      <c r="W538" s="100">
        <f>(cNES*L538+(cNES+cOSEX)*G538+(cNES+cEREX)*H538+(cNES+cHOEX)*I538+(cNES+cNES)*S538+(cNES+cOSEX)*N538+(cNES+cEREX)*O538+(cNES+cHOEX)*P538)/(1+cDR)^((cycle + 0.5)/('Life tables'!$I$2/2))</f>
        <v>46448.062917027964</v>
      </c>
      <c r="X538" s="107">
        <f>((L538+G538+H538+I538+N538+O538+P538+S538)/('Life tables'!$I$2/2))/(1+oDR)^(((cycle + 0.5)/('Life tables'!$I$2/2)))</f>
        <v>18.095571319780866</v>
      </c>
      <c r="Y538" s="31">
        <f>((uNES*L538+ uOCEX*G538+uEREX*H538+uHOEX*I538+uNES*S538+ uOCEX*N538+uEREX*O538+uHOEX*P538)/('Life tables'!$I$2/2))/(1+oDR)^(((cycle + 0.5)/('Life tables'!$I$2/2)))</f>
        <v>11.925883082593712</v>
      </c>
      <c r="Z538" s="100">
        <f t="shared" si="149"/>
        <v>152697.10861783582</v>
      </c>
      <c r="AA538" s="107">
        <f>((L538+G538+H538+I538+N538+O538+P538+S538)/('Life tables'!$I$2/2))</f>
        <v>24.526687030275678</v>
      </c>
      <c r="AB538" s="31">
        <f>((uNES*L538+ uOCEX*G538+uEREX*H538+uHOEX*I538+uNES*S538+ uOCEX*N538+uEREX*O538+uHOEX*P538)/('Life tables'!$I$2/2))</f>
        <v>16.164308755849632</v>
      </c>
    </row>
    <row r="539" spans="1:28" x14ac:dyDescent="0.25">
      <c r="A539" s="4">
        <v>533</v>
      </c>
      <c r="C539" s="105">
        <f>IF(male=0,VLOOKUP((($A$5:$A$1570/'Life tables'!$I$2)*2)+age,lifetable,13,1),IF(male=1,VLOOKUP((($A$5:$A$1570/'Life tables'!$I$2)*2)+age,lifetable,10,1),"error"))</f>
        <v>3.2605221431214471E-4</v>
      </c>
      <c r="F539" s="96">
        <f t="shared" si="137"/>
        <v>111.62220585930469</v>
      </c>
      <c r="G539" s="96">
        <f t="shared" si="138"/>
        <v>11.212684190973064</v>
      </c>
      <c r="H539" s="96">
        <f t="shared" si="139"/>
        <v>0.64036575630333004</v>
      </c>
      <c r="I539" s="96">
        <f t="shared" si="140"/>
        <v>0.25658850235981917</v>
      </c>
      <c r="J539" s="96">
        <f t="shared" si="141"/>
        <v>4.0343041817855717E-2</v>
      </c>
      <c r="K539" s="96">
        <f t="shared" si="142"/>
        <v>0.26812066125221656</v>
      </c>
      <c r="L539" s="96">
        <f t="shared" si="150"/>
        <v>99.204103706598403</v>
      </c>
      <c r="M539" s="96">
        <f t="shared" si="143"/>
        <v>527.82408871617611</v>
      </c>
      <c r="N539" s="96">
        <f t="shared" si="144"/>
        <v>50.830603341547153</v>
      </c>
      <c r="O539" s="96">
        <f t="shared" si="145"/>
        <v>1.2133212329079806</v>
      </c>
      <c r="P539" s="96">
        <f t="shared" si="146"/>
        <v>1.2133212329079806</v>
      </c>
      <c r="Q539" s="96">
        <f t="shared" si="147"/>
        <v>0.18946285581685601</v>
      </c>
      <c r="R539" s="96">
        <f t="shared" si="148"/>
        <v>9.5111184127190745E-2</v>
      </c>
      <c r="S539" s="96">
        <f t="shared" si="136"/>
        <v>474.28226886886893</v>
      </c>
      <c r="T539" s="96">
        <f t="shared" si="151"/>
        <v>66.970857247471898</v>
      </c>
      <c r="U539" s="96">
        <f t="shared" si="151"/>
        <v>294.17588592005842</v>
      </c>
      <c r="V539" s="32">
        <f t="shared" si="152"/>
        <v>999.99999999999704</v>
      </c>
      <c r="W539" s="100">
        <f>(cNES*L539+(cNES+cOSEX)*G539+(cNES+cEREX)*H539+(cNES+cHOEX)*I539+(cNES+cNES)*S539+(cNES+cOSEX)*N539+(cNES+cEREX)*O539+(cNES+cHOEX)*P539)/(1+cDR)^((cycle + 0.5)/('Life tables'!$I$2/2))</f>
        <v>46301.388767143995</v>
      </c>
      <c r="X539" s="107">
        <f>((L539+G539+H539+I539+N539+O539+P539+S539)/('Life tables'!$I$2/2))/(1+oDR)^(((cycle + 0.5)/('Life tables'!$I$2/2)))</f>
        <v>18.068467755954817</v>
      </c>
      <c r="Y539" s="31">
        <f>((uNES*L539+ uOCEX*G539+uEREX*H539+uHOEX*I539+uNES*S539+ uOCEX*N539+uEREX*O539+uHOEX*P539)/('Life tables'!$I$2/2))/(1+oDR)^(((cycle + 0.5)/('Life tables'!$I$2/2)))</f>
        <v>11.908020484577525</v>
      </c>
      <c r="Z539" s="100">
        <f t="shared" si="149"/>
        <v>152555.49641090987</v>
      </c>
      <c r="AA539" s="107">
        <f>((L539+G539+H539+I539+N539+O539+P539+S539)/('Life tables'!$I$2/2))</f>
        <v>24.503940395814833</v>
      </c>
      <c r="AB539" s="31">
        <f>((uNES*L539+ uOCEX*G539+uEREX*H539+uHOEX*I539+uNES*S539+ uOCEX*N539+uEREX*O539+uHOEX*P539)/('Life tables'!$I$2/2))</f>
        <v>16.149317591695816</v>
      </c>
    </row>
    <row r="540" spans="1:28" x14ac:dyDescent="0.25">
      <c r="A540" s="4">
        <v>534</v>
      </c>
      <c r="C540" s="105">
        <f>IF(male=0,VLOOKUP((($A$5:$A$1570/'Life tables'!$I$2)*2)+age,lifetable,13,1),IF(male=1,VLOOKUP((($A$5:$A$1570/'Life tables'!$I$2)*2)+age,lifetable,10,1),"error"))</f>
        <v>3.2605221431214471E-4</v>
      </c>
      <c r="F540" s="96">
        <f t="shared" si="137"/>
        <v>111.51865788273898</v>
      </c>
      <c r="G540" s="96">
        <f t="shared" si="138"/>
        <v>11.202282580013065</v>
      </c>
      <c r="H540" s="96">
        <f t="shared" si="139"/>
        <v>0.63977171161646218</v>
      </c>
      <c r="I540" s="96">
        <f t="shared" si="140"/>
        <v>0.25635047427190566</v>
      </c>
      <c r="J540" s="96">
        <f t="shared" si="141"/>
        <v>4.0305617003352313E-2</v>
      </c>
      <c r="K540" s="96">
        <f t="shared" si="142"/>
        <v>0.26787193518795011</v>
      </c>
      <c r="L540" s="96">
        <f t="shared" si="150"/>
        <v>99.112075564646247</v>
      </c>
      <c r="M540" s="96">
        <f t="shared" si="143"/>
        <v>527.33459894972771</v>
      </c>
      <c r="N540" s="96">
        <f t="shared" si="144"/>
        <v>50.783464416496194</v>
      </c>
      <c r="O540" s="96">
        <f t="shared" si="145"/>
        <v>1.2121960316532072</v>
      </c>
      <c r="P540" s="96">
        <f t="shared" si="146"/>
        <v>1.2121960316532072</v>
      </c>
      <c r="Q540" s="96">
        <f t="shared" si="147"/>
        <v>0.18928715309500796</v>
      </c>
      <c r="R540" s="96">
        <f t="shared" si="148"/>
        <v>9.502298059063316E-2</v>
      </c>
      <c r="S540" s="96">
        <f t="shared" si="136"/>
        <v>473.84243233623943</v>
      </c>
      <c r="T540" s="96">
        <f t="shared" si="151"/>
        <v>67.200450017570262</v>
      </c>
      <c r="U540" s="96">
        <f t="shared" si="151"/>
        <v>294.53878083583703</v>
      </c>
      <c r="V540" s="32">
        <f t="shared" si="152"/>
        <v>999.99999999999704</v>
      </c>
      <c r="W540" s="100">
        <f>(cNES*L540+(cNES+cOSEX)*G540+(cNES+cEREX)*H540+(cNES+cHOEX)*I540+(cNES+cNES)*S540+(cNES+cOSEX)*N540+(cNES+cEREX)*O540+(cNES+cHOEX)*P540)/(1+cDR)^((cycle + 0.5)/('Life tables'!$I$2/2))</f>
        <v>46155.177763643056</v>
      </c>
      <c r="X540" s="107">
        <f>((L540+G540+H540+I540+N540+O540+P540+S540)/('Life tables'!$I$2/2))/(1+oDR)^(((cycle + 0.5)/('Life tables'!$I$2/2)))</f>
        <v>18.041404789562385</v>
      </c>
      <c r="Y540" s="31">
        <f>((uNES*L540+ uOCEX*G540+uEREX*H540+uHOEX*I540+uNES*S540+ uOCEX*N540+uEREX*O540+uHOEX*P540)/('Life tables'!$I$2/2))/(1+oDR)^(((cycle + 0.5)/('Life tables'!$I$2/2)))</f>
        <v>11.890184642259426</v>
      </c>
      <c r="Z540" s="100">
        <f t="shared" si="149"/>
        <v>152414.01546106001</v>
      </c>
      <c r="AA540" s="107">
        <f>((L540+G540+H540+I540+N540+O540+P540+S540)/('Life tables'!$I$2/2))</f>
        <v>24.481214859418628</v>
      </c>
      <c r="AB540" s="31">
        <f>((uNES*L540+ uOCEX*G540+uEREX*H540+uHOEX*I540+uNES*S540+ uOCEX*N540+uEREX*O540+uHOEX*P540)/('Life tables'!$I$2/2))</f>
        <v>16.134340332173945</v>
      </c>
    </row>
    <row r="541" spans="1:28" x14ac:dyDescent="0.25">
      <c r="A541" s="4">
        <v>535</v>
      </c>
      <c r="C541" s="105">
        <f>IF(male=0,VLOOKUP((($A$5:$A$1570/'Life tables'!$I$2)*2)+age,lifetable,13,1),IF(male=1,VLOOKUP((($A$5:$A$1570/'Life tables'!$I$2)*2)+age,lifetable,10,1),"error"))</f>
        <v>3.2605221431214471E-4</v>
      </c>
      <c r="F541" s="96">
        <f t="shared" si="137"/>
        <v>111.41520685176121</v>
      </c>
      <c r="G541" s="96">
        <f t="shared" si="138"/>
        <v>11.191890707440269</v>
      </c>
      <c r="H541" s="96">
        <f t="shared" si="139"/>
        <v>0.63917822309701888</v>
      </c>
      <c r="I541" s="96">
        <f t="shared" si="140"/>
        <v>0.25611266903501917</v>
      </c>
      <c r="J541" s="96">
        <f t="shared" si="141"/>
        <v>4.0268227227395939E-2</v>
      </c>
      <c r="K541" s="96">
        <f t="shared" si="142"/>
        <v>0.26762344199056659</v>
      </c>
      <c r="L541" s="96">
        <f t="shared" si="150"/>
        <v>99.020133582970942</v>
      </c>
      <c r="M541" s="96">
        <f t="shared" si="143"/>
        <v>526.84556229482837</v>
      </c>
      <c r="N541" s="96">
        <f t="shared" si="144"/>
        <v>50.736369127069125</v>
      </c>
      <c r="O541" s="96">
        <f t="shared" si="145"/>
        <v>1.2110718719762534</v>
      </c>
      <c r="P541" s="96">
        <f t="shared" si="146"/>
        <v>1.2110718719762534</v>
      </c>
      <c r="Q541" s="96">
        <f t="shared" si="147"/>
        <v>0.18911161301789303</v>
      </c>
      <c r="R541" s="96">
        <f t="shared" si="148"/>
        <v>9.4934858702444599E-2</v>
      </c>
      <c r="S541" s="96">
        <f t="shared" si="136"/>
        <v>473.40300295208641</v>
      </c>
      <c r="T541" s="96">
        <f t="shared" si="151"/>
        <v>67.429829857815548</v>
      </c>
      <c r="U541" s="96">
        <f t="shared" si="151"/>
        <v>294.90133913653005</v>
      </c>
      <c r="V541" s="32">
        <f t="shared" si="152"/>
        <v>999.99999999999693</v>
      </c>
      <c r="W541" s="100">
        <f>(cNES*L541+(cNES+cOSEX)*G541+(cNES+cEREX)*H541+(cNES+cHOEX)*I541+(cNES+cNES)*S541+(cNES+cOSEX)*N541+(cNES+cEREX)*O541+(cNES+cHOEX)*P541)/(1+cDR)^((cycle + 0.5)/('Life tables'!$I$2/2))</f>
        <v>46009.428444879137</v>
      </c>
      <c r="X541" s="107">
        <f>((L541+G541+H541+I541+N541+O541+P541+S541)/('Life tables'!$I$2/2))/(1+oDR)^(((cycle + 0.5)/('Life tables'!$I$2/2)))</f>
        <v>18.014382359736498</v>
      </c>
      <c r="Y541" s="31">
        <f>((uNES*L541+ uOCEX*G541+uEREX*H541+uHOEX*I541+uNES*S541+ uOCEX*N541+uEREX*O541+uHOEX*P541)/('Life tables'!$I$2/2))/(1+oDR)^(((cycle + 0.5)/('Life tables'!$I$2/2)))</f>
        <v>11.872375515526121</v>
      </c>
      <c r="Z541" s="100">
        <f t="shared" si="149"/>
        <v>152272.66564914212</v>
      </c>
      <c r="AA541" s="107">
        <f>((L541+G541+H541+I541+N541+O541+P541+S541)/('Life tables'!$I$2/2))</f>
        <v>24.458510401441092</v>
      </c>
      <c r="AB541" s="31">
        <f>((uNES*L541+ uOCEX*G541+uEREX*H541+uHOEX*I541+uNES*S541+ uOCEX*N541+uEREX*O541+uHOEX*P541)/('Life tables'!$I$2/2))</f>
        <v>16.119376964337825</v>
      </c>
    </row>
    <row r="542" spans="1:28" x14ac:dyDescent="0.25">
      <c r="A542" s="4">
        <v>536</v>
      </c>
      <c r="C542" s="105">
        <f>IF(male=0,VLOOKUP((($A$5:$A$1570/'Life tables'!$I$2)*2)+age,lifetable,13,1),IF(male=1,VLOOKUP((($A$5:$A$1570/'Life tables'!$I$2)*2)+age,lifetable,10,1),"error"))</f>
        <v>3.2605221431214471E-4</v>
      </c>
      <c r="F542" s="96">
        <f t="shared" si="137"/>
        <v>111.31185264581542</v>
      </c>
      <c r="G542" s="96">
        <f t="shared" si="138"/>
        <v>11.181508561144579</v>
      </c>
      <c r="H542" s="96">
        <f t="shared" si="139"/>
        <v>0.63858529005338216</v>
      </c>
      <c r="I542" s="96">
        <f t="shared" si="140"/>
        <v>0.25587508637203499</v>
      </c>
      <c r="J542" s="96">
        <f t="shared" si="141"/>
        <v>4.0230872446414649E-2</v>
      </c>
      <c r="K542" s="96">
        <f t="shared" si="142"/>
        <v>0.2673751813704861</v>
      </c>
      <c r="L542" s="96">
        <f t="shared" si="150"/>
        <v>98.928277654428527</v>
      </c>
      <c r="M542" s="96">
        <f t="shared" si="143"/>
        <v>526.35697835983603</v>
      </c>
      <c r="N542" s="96">
        <f t="shared" si="144"/>
        <v>50.689317435549981</v>
      </c>
      <c r="O542" s="96">
        <f t="shared" si="145"/>
        <v>1.2099487529768425</v>
      </c>
      <c r="P542" s="96">
        <f t="shared" si="146"/>
        <v>1.2099487529768425</v>
      </c>
      <c r="Q542" s="96">
        <f t="shared" si="147"/>
        <v>0.1889362354449311</v>
      </c>
      <c r="R542" s="96">
        <f t="shared" si="148"/>
        <v>9.4846818392053167E-2</v>
      </c>
      <c r="S542" s="96">
        <f t="shared" si="136"/>
        <v>472.9639803644954</v>
      </c>
      <c r="T542" s="96">
        <f t="shared" si="151"/>
        <v>67.658996965706891</v>
      </c>
      <c r="U542" s="96">
        <f t="shared" si="151"/>
        <v>295.26356113629259</v>
      </c>
      <c r="V542" s="32">
        <f t="shared" si="152"/>
        <v>999.99999999999727</v>
      </c>
      <c r="W542" s="100">
        <f>(cNES*L542+(cNES+cOSEX)*G542+(cNES+cEREX)*H542+(cNES+cHOEX)*I542+(cNES+cNES)*S542+(cNES+cOSEX)*N542+(cNES+cEREX)*O542+(cNES+cHOEX)*P542)/(1+cDR)^((cycle + 0.5)/('Life tables'!$I$2/2))</f>
        <v>45864.13935379016</v>
      </c>
      <c r="X542" s="107">
        <f>((L542+G542+H542+I542+N542+O542+P542+S542)/('Life tables'!$I$2/2))/(1+oDR)^(((cycle + 0.5)/('Life tables'!$I$2/2)))</f>
        <v>17.987400405703323</v>
      </c>
      <c r="Y542" s="31">
        <f>((uNES*L542+ uOCEX*G542+uEREX*H542+uHOEX*I542+uNES*S542+ uOCEX*N542+uEREX*O542+uHOEX*P542)/('Life tables'!$I$2/2))/(1+oDR)^(((cycle + 0.5)/('Life tables'!$I$2/2)))</f>
        <v>11.854593064325732</v>
      </c>
      <c r="Z542" s="100">
        <f t="shared" si="149"/>
        <v>152131.44685603585</v>
      </c>
      <c r="AA542" s="107">
        <f>((L542+G542+H542+I542+N542+O542+P542+S542)/('Life tables'!$I$2/2))</f>
        <v>24.43582700225717</v>
      </c>
      <c r="AB542" s="31">
        <f>((uNES*L542+ uOCEX*G542+uEREX*H542+uHOEX*I542+uNES*S542+ uOCEX*N542+uEREX*O542+uHOEX*P542)/('Life tables'!$I$2/2))</f>
        <v>16.104427475254987</v>
      </c>
    </row>
    <row r="543" spans="1:28" x14ac:dyDescent="0.25">
      <c r="A543" s="4">
        <v>537</v>
      </c>
      <c r="C543" s="105">
        <f>IF(male=0,VLOOKUP((($A$5:$A$1570/'Life tables'!$I$2)*2)+age,lifetable,13,1),IF(male=1,VLOOKUP((($A$5:$A$1570/'Life tables'!$I$2)*2)+age,lifetable,10,1),"error"))</f>
        <v>3.2605221431214471E-4</v>
      </c>
      <c r="F543" s="96">
        <f t="shared" si="137"/>
        <v>111.20859514548611</v>
      </c>
      <c r="G543" s="96">
        <f t="shared" si="138"/>
        <v>11.171136129130458</v>
      </c>
      <c r="H543" s="96">
        <f t="shared" si="139"/>
        <v>0.6379929118004769</v>
      </c>
      <c r="I543" s="96">
        <f t="shared" si="140"/>
        <v>0.25563772600845008</v>
      </c>
      <c r="J543" s="96">
        <f t="shared" si="141"/>
        <v>4.0193552617248732E-2</v>
      </c>
      <c r="K543" s="96">
        <f t="shared" si="142"/>
        <v>0.2671271530408682</v>
      </c>
      <c r="L543" s="96">
        <f t="shared" si="150"/>
        <v>98.836507672888615</v>
      </c>
      <c r="M543" s="96">
        <f t="shared" si="143"/>
        <v>525.86884675251144</v>
      </c>
      <c r="N543" s="96">
        <f t="shared" si="144"/>
        <v>50.642309304165266</v>
      </c>
      <c r="O543" s="96">
        <f t="shared" si="145"/>
        <v>1.2088266737533249</v>
      </c>
      <c r="P543" s="96">
        <f t="shared" si="146"/>
        <v>1.2088266737533249</v>
      </c>
      <c r="Q543" s="96">
        <f t="shared" si="147"/>
        <v>0.18876102023532756</v>
      </c>
      <c r="R543" s="96">
        <f t="shared" si="148"/>
        <v>9.4758859588779387E-2</v>
      </c>
      <c r="S543" s="96">
        <f t="shared" si="136"/>
        <v>472.52536422101542</v>
      </c>
      <c r="T543" s="96">
        <f t="shared" si="151"/>
        <v>67.887951538559463</v>
      </c>
      <c r="U543" s="96">
        <f t="shared" si="151"/>
        <v>295.62544714892226</v>
      </c>
      <c r="V543" s="32">
        <f t="shared" si="152"/>
        <v>999.99999999999716</v>
      </c>
      <c r="W543" s="100">
        <f>(cNES*L543+(cNES+cOSEX)*G543+(cNES+cEREX)*H543+(cNES+cHOEX)*I543+(cNES+cNES)*S543+(cNES+cOSEX)*N543+(cNES+cEREX)*O543+(cNES+cHOEX)*P543)/(1+cDR)^((cycle + 0.5)/('Life tables'!$I$2/2))</f>
        <v>45719.309037884443</v>
      </c>
      <c r="X543" s="107">
        <f>((L543+G543+H543+I543+N543+O543+P543+S543)/('Life tables'!$I$2/2))/(1+oDR)^(((cycle + 0.5)/('Life tables'!$I$2/2)))</f>
        <v>17.960458866782016</v>
      </c>
      <c r="Y543" s="31">
        <f>((uNES*L543+ uOCEX*G543+uEREX*H543+uHOEX*I543+uNES*S543+ uOCEX*N543+uEREX*O543+uHOEX*P543)/('Life tables'!$I$2/2))/(1+oDR)^(((cycle + 0.5)/('Life tables'!$I$2/2)))</f>
        <v>11.836837248667623</v>
      </c>
      <c r="Z543" s="100">
        <f t="shared" si="149"/>
        <v>151990.35896264724</v>
      </c>
      <c r="AA543" s="107">
        <f>((L543+G543+H543+I543+N543+O543+P543+S543)/('Life tables'!$I$2/2))</f>
        <v>24.413164642262529</v>
      </c>
      <c r="AB543" s="31">
        <f>((uNES*L543+ uOCEX*G543+uEREX*H543+uHOEX*I543+uNES*S543+ uOCEX*N543+uEREX*O543+uHOEX*P543)/('Life tables'!$I$2/2))</f>
        <v>16.089491852006574</v>
      </c>
    </row>
    <row r="544" spans="1:28" x14ac:dyDescent="0.25">
      <c r="A544" s="4">
        <v>538</v>
      </c>
      <c r="C544" s="105">
        <f>IF(male=0,VLOOKUP((($A$5:$A$1570/'Life tables'!$I$2)*2)+age,lifetable,13,1),IF(male=1,VLOOKUP((($A$5:$A$1570/'Life tables'!$I$2)*2)+age,lifetable,10,1),"error"))</f>
        <v>3.2605221431214471E-4</v>
      </c>
      <c r="F544" s="96">
        <f t="shared" si="137"/>
        <v>111.1054342324627</v>
      </c>
      <c r="G544" s="96">
        <f t="shared" si="138"/>
        <v>11.16077339951336</v>
      </c>
      <c r="H544" s="96">
        <f t="shared" si="139"/>
        <v>0.63740108765956671</v>
      </c>
      <c r="I544" s="96">
        <f t="shared" si="140"/>
        <v>0.25540058767230112</v>
      </c>
      <c r="J544" s="96">
        <f t="shared" si="141"/>
        <v>4.0156267697137787E-2</v>
      </c>
      <c r="K544" s="96">
        <f t="shared" si="142"/>
        <v>0.26687935671752655</v>
      </c>
      <c r="L544" s="96">
        <f t="shared" si="150"/>
        <v>98.744823533202805</v>
      </c>
      <c r="M544" s="96">
        <f t="shared" si="143"/>
        <v>525.38116708005271</v>
      </c>
      <c r="N544" s="96">
        <f t="shared" si="144"/>
        <v>50.595344695087306</v>
      </c>
      <c r="O544" s="96">
        <f t="shared" si="145"/>
        <v>1.2077056334027585</v>
      </c>
      <c r="P544" s="96">
        <f t="shared" si="146"/>
        <v>1.2077056334027585</v>
      </c>
      <c r="Q544" s="96">
        <f t="shared" si="147"/>
        <v>0.18858596724808591</v>
      </c>
      <c r="R544" s="96">
        <f t="shared" si="148"/>
        <v>9.4670982221842365E-2</v>
      </c>
      <c r="S544" s="96">
        <f t="shared" si="136"/>
        <v>472.08715416868995</v>
      </c>
      <c r="T544" s="96">
        <f t="shared" si="151"/>
        <v>68.116693773504693</v>
      </c>
      <c r="U544" s="96">
        <f t="shared" si="151"/>
        <v>295.98699748786163</v>
      </c>
      <c r="V544" s="32">
        <f t="shared" si="152"/>
        <v>999.99999999999704</v>
      </c>
      <c r="W544" s="100">
        <f>(cNES*L544+(cNES+cOSEX)*G544+(cNES+cEREX)*H544+(cNES+cHOEX)*I544+(cNES+cNES)*S544+(cNES+cOSEX)*N544+(cNES+cEREX)*O544+(cNES+cHOEX)*P544)/(1+cDR)^((cycle + 0.5)/('Life tables'!$I$2/2))</f>
        <v>45574.936049227632</v>
      </c>
      <c r="X544" s="107">
        <f>((L544+G544+H544+I544+N544+O544+P544+S544)/('Life tables'!$I$2/2))/(1+oDR)^(((cycle + 0.5)/('Life tables'!$I$2/2)))</f>
        <v>17.933557682384556</v>
      </c>
      <c r="Y544" s="31">
        <f>((uNES*L544+ uOCEX*G544+uEREX*H544+uHOEX*I544+uNES*S544+ uOCEX*N544+uEREX*O544+uHOEX*P544)/('Life tables'!$I$2/2))/(1+oDR)^(((cycle + 0.5)/('Life tables'!$I$2/2)))</f>
        <v>11.819108028622303</v>
      </c>
      <c r="Z544" s="100">
        <f t="shared" si="149"/>
        <v>151849.40184991196</v>
      </c>
      <c r="AA544" s="107">
        <f>((L544+G544+H544+I544+N544+O544+P544+S544)/('Life tables'!$I$2/2))</f>
        <v>24.390523301873536</v>
      </c>
      <c r="AB544" s="31">
        <f>((uNES*L544+ uOCEX*G544+uEREX*H544+uHOEX*I544+uNES*S544+ uOCEX*N544+uEREX*O544+uHOEX*P544)/('Life tables'!$I$2/2))</f>
        <v>16.074570081687334</v>
      </c>
    </row>
    <row r="545" spans="1:28" x14ac:dyDescent="0.25">
      <c r="A545" s="4">
        <v>539</v>
      </c>
      <c r="C545" s="105">
        <f>IF(male=0,VLOOKUP((($A$5:$A$1570/'Life tables'!$I$2)*2)+age,lifetable,13,1),IF(male=1,VLOOKUP((($A$5:$A$1570/'Life tables'!$I$2)*2)+age,lifetable,10,1),"error"))</f>
        <v>3.2605221431214471E-4</v>
      </c>
      <c r="F545" s="96">
        <f t="shared" si="137"/>
        <v>111.0023697895051</v>
      </c>
      <c r="G545" s="96">
        <f t="shared" si="138"/>
        <v>11.150420360516275</v>
      </c>
      <c r="H545" s="96">
        <f t="shared" si="139"/>
        <v>0.63680981695805672</v>
      </c>
      <c r="I545" s="96">
        <f t="shared" si="140"/>
        <v>0.25516367109408572</v>
      </c>
      <c r="J545" s="96">
        <f t="shared" si="141"/>
        <v>4.0119017643708337E-2</v>
      </c>
      <c r="K545" s="96">
        <f t="shared" si="142"/>
        <v>0.26663179211884613</v>
      </c>
      <c r="L545" s="96">
        <f t="shared" si="150"/>
        <v>98.653225131174125</v>
      </c>
      <c r="M545" s="96">
        <f t="shared" si="143"/>
        <v>524.89393894912564</v>
      </c>
      <c r="N545" s="96">
        <f t="shared" si="144"/>
        <v>50.548423570437166</v>
      </c>
      <c r="O545" s="96">
        <f t="shared" si="145"/>
        <v>1.2065856310209768</v>
      </c>
      <c r="P545" s="96">
        <f t="shared" si="146"/>
        <v>1.2065856310209768</v>
      </c>
      <c r="Q545" s="96">
        <f t="shared" si="147"/>
        <v>0.18841107634201859</v>
      </c>
      <c r="R545" s="96">
        <f t="shared" si="148"/>
        <v>9.4583186220365309E-2</v>
      </c>
      <c r="S545" s="96">
        <f t="shared" si="136"/>
        <v>471.64934985408411</v>
      </c>
      <c r="T545" s="96">
        <f t="shared" si="151"/>
        <v>68.345223867490418</v>
      </c>
      <c r="U545" s="96">
        <f t="shared" si="151"/>
        <v>296.34821246620083</v>
      </c>
      <c r="V545" s="32">
        <f t="shared" si="152"/>
        <v>999.99999999999693</v>
      </c>
      <c r="W545" s="100">
        <f>(cNES*L545+(cNES+cOSEX)*G545+(cNES+cEREX)*H545+(cNES+cHOEX)*I545+(cNES+cNES)*S545+(cNES+cOSEX)*N545+(cNES+cEREX)*O545+(cNES+cHOEX)*P545)/(1+cDR)^((cycle + 0.5)/('Life tables'!$I$2/2))</f>
        <v>45431.018944429066</v>
      </c>
      <c r="X545" s="107">
        <f>((L545+G545+H545+I545+N545+O545+P545+S545)/('Life tables'!$I$2/2))/(1+oDR)^(((cycle + 0.5)/('Life tables'!$I$2/2)))</f>
        <v>17.906696792015531</v>
      </c>
      <c r="Y545" s="31">
        <f>((uNES*L545+ uOCEX*G545+uEREX*H545+uHOEX*I545+uNES*S545+ uOCEX*N545+uEREX*O545+uHOEX*P545)/('Life tables'!$I$2/2))/(1+oDR)^(((cycle + 0.5)/('Life tables'!$I$2/2)))</f>
        <v>11.80140536432126</v>
      </c>
      <c r="Z545" s="100">
        <f t="shared" si="149"/>
        <v>151708.57539879737</v>
      </c>
      <c r="AA545" s="107">
        <f>((L545+G545+H545+I545+N545+O545+P545+S545)/('Life tables'!$I$2/2))</f>
        <v>24.367902961527101</v>
      </c>
      <c r="AB545" s="31">
        <f>((uNES*L545+ uOCEX*G545+uEREX*H545+uHOEX*I545+uNES*S545+ uOCEX*N545+uEREX*O545+uHOEX*P545)/('Life tables'!$I$2/2))</f>
        <v>16.059662151405487</v>
      </c>
    </row>
    <row r="546" spans="1:28" x14ac:dyDescent="0.25">
      <c r="A546" s="4">
        <v>540</v>
      </c>
      <c r="C546" s="105">
        <f>IF(male=0,VLOOKUP((($A$5:$A$1570/'Life tables'!$I$2)*2)+age,lifetable,13,1),IF(male=1,VLOOKUP((($A$5:$A$1570/'Life tables'!$I$2)*2)+age,lifetable,10,1),"error"))</f>
        <v>3.2605221431214471E-4</v>
      </c>
      <c r="F546" s="96">
        <f t="shared" si="137"/>
        <v>110.89940170041054</v>
      </c>
      <c r="G546" s="96">
        <f t="shared" si="138"/>
        <v>11.140077000466388</v>
      </c>
      <c r="H546" s="96">
        <f t="shared" si="139"/>
        <v>0.63621909902930285</v>
      </c>
      <c r="I546" s="96">
        <f t="shared" si="140"/>
        <v>0.25492697600668596</v>
      </c>
      <c r="J546" s="96">
        <f t="shared" si="141"/>
        <v>4.0081802414961801E-2</v>
      </c>
      <c r="K546" s="96">
        <f t="shared" si="142"/>
        <v>0.26638445896570356</v>
      </c>
      <c r="L546" s="96">
        <f t="shared" si="150"/>
        <v>98.561712363527491</v>
      </c>
      <c r="M546" s="96">
        <f t="shared" si="143"/>
        <v>524.40716196589517</v>
      </c>
      <c r="N546" s="96">
        <f t="shared" si="144"/>
        <v>50.50154589228768</v>
      </c>
      <c r="O546" s="96">
        <f t="shared" si="145"/>
        <v>1.2054666657026623</v>
      </c>
      <c r="P546" s="96">
        <f t="shared" si="146"/>
        <v>1.2054666657026623</v>
      </c>
      <c r="Q546" s="96">
        <f t="shared" si="147"/>
        <v>0.18823634737575812</v>
      </c>
      <c r="R546" s="96">
        <f t="shared" si="148"/>
        <v>9.4495471513381168E-2</v>
      </c>
      <c r="S546" s="96">
        <f t="shared" si="136"/>
        <v>471.21195092331305</v>
      </c>
      <c r="T546" s="96">
        <f t="shared" si="151"/>
        <v>68.573542017281142</v>
      </c>
      <c r="U546" s="96">
        <f t="shared" si="151"/>
        <v>296.70909239667992</v>
      </c>
      <c r="V546" s="32">
        <f t="shared" si="152"/>
        <v>999.99999999999704</v>
      </c>
      <c r="W546" s="100">
        <f>(cNES*L546+(cNES+cOSEX)*G546+(cNES+cEREX)*H546+(cNES+cHOEX)*I546+(cNES+cNES)*S546+(cNES+cOSEX)*N546+(cNES+cEREX)*O546+(cNES+cHOEX)*P546)/(1+cDR)^((cycle + 0.5)/('Life tables'!$I$2/2))</f>
        <v>45287.556284628728</v>
      </c>
      <c r="X546" s="107">
        <f>((L546+G546+H546+I546+N546+O546+P546+S546)/('Life tables'!$I$2/2))/(1+oDR)^(((cycle + 0.5)/('Life tables'!$I$2/2)))</f>
        <v>17.879876135271921</v>
      </c>
      <c r="Y546" s="31">
        <f>((uNES*L546+ uOCEX*G546+uEREX*H546+uHOEX*I546+uNES*S546+ uOCEX*N546+uEREX*O546+uHOEX*P546)/('Life tables'!$I$2/2))/(1+oDR)^(((cycle + 0.5)/('Life tables'!$I$2/2)))</f>
        <v>11.783729215956859</v>
      </c>
      <c r="Z546" s="100">
        <f t="shared" si="149"/>
        <v>151567.87949030593</v>
      </c>
      <c r="AA546" s="107">
        <f>((L546+G546+H546+I546+N546+O546+P546+S546)/('Life tables'!$I$2/2))</f>
        <v>24.345303601680612</v>
      </c>
      <c r="AB546" s="31">
        <f>((uNES*L546+ uOCEX*G546+uEREX*H546+uHOEX*I546+uNES*S546+ uOCEX*N546+uEREX*O546+uHOEX*P546)/('Life tables'!$I$2/2))</f>
        <v>16.044768048282716</v>
      </c>
    </row>
    <row r="547" spans="1:28" x14ac:dyDescent="0.25">
      <c r="A547" s="4">
        <v>541</v>
      </c>
      <c r="C547" s="105">
        <f>IF(male=0,VLOOKUP((($A$5:$A$1570/'Life tables'!$I$2)*2)+age,lifetable,13,1),IF(male=1,VLOOKUP((($A$5:$A$1570/'Life tables'!$I$2)*2)+age,lifetable,10,1),"error"))</f>
        <v>3.2605221431214471E-4</v>
      </c>
      <c r="F547" s="96">
        <f t="shared" si="137"/>
        <v>110.79652984998135</v>
      </c>
      <c r="G547" s="96">
        <f t="shared" si="138"/>
        <v>11.129743307791855</v>
      </c>
      <c r="H547" s="96">
        <f t="shared" si="139"/>
        <v>0.63562893321242731</v>
      </c>
      <c r="I547" s="96">
        <f t="shared" si="140"/>
        <v>0.25469050214529426</v>
      </c>
      <c r="J547" s="96">
        <f t="shared" si="141"/>
        <v>4.0044621969262888E-2</v>
      </c>
      <c r="K547" s="96">
        <f t="shared" si="142"/>
        <v>0.26613735698138985</v>
      </c>
      <c r="L547" s="96">
        <f t="shared" si="150"/>
        <v>98.470285127881127</v>
      </c>
      <c r="M547" s="96">
        <f t="shared" si="143"/>
        <v>523.92083573605464</v>
      </c>
      <c r="N547" s="96">
        <f t="shared" si="144"/>
        <v>50.45471162266626</v>
      </c>
      <c r="O547" s="96">
        <f t="shared" si="145"/>
        <v>1.2043487365414129</v>
      </c>
      <c r="P547" s="96">
        <f t="shared" si="146"/>
        <v>1.2043487365414129</v>
      </c>
      <c r="Q547" s="96">
        <f t="shared" si="147"/>
        <v>0.18806178020776781</v>
      </c>
      <c r="R547" s="96">
        <f t="shared" si="148"/>
        <v>9.4407838029837904E-2</v>
      </c>
      <c r="S547" s="96">
        <f t="shared" si="136"/>
        <v>470.77495702206795</v>
      </c>
      <c r="T547" s="96">
        <f t="shared" si="151"/>
        <v>68.801648419458175</v>
      </c>
      <c r="U547" s="96">
        <f t="shared" si="151"/>
        <v>297.06963759169116</v>
      </c>
      <c r="V547" s="32">
        <f t="shared" si="152"/>
        <v>999.99999999999704</v>
      </c>
      <c r="W547" s="100">
        <f>(cNES*L547+(cNES+cOSEX)*G547+(cNES+cEREX)*H547+(cNES+cHOEX)*I547+(cNES+cNES)*S547+(cNES+cOSEX)*N547+(cNES+cEREX)*O547+(cNES+cHOEX)*P547)/(1+cDR)^((cycle + 0.5)/('Life tables'!$I$2/2))</f>
        <v>45144.546635483734</v>
      </c>
      <c r="X547" s="107">
        <f>((L547+G547+H547+I547+N547+O547+P547+S547)/('Life tables'!$I$2/2))/(1+oDR)^(((cycle + 0.5)/('Life tables'!$I$2/2)))</f>
        <v>17.853095651842906</v>
      </c>
      <c r="Y547" s="31">
        <f>((uNES*L547+ uOCEX*G547+uEREX*H547+uHOEX*I547+uNES*S547+ uOCEX*N547+uEREX*O547+uHOEX*P547)/('Life tables'!$I$2/2))/(1+oDR)^(((cycle + 0.5)/('Life tables'!$I$2/2)))</f>
        <v>11.766079543782197</v>
      </c>
      <c r="Z547" s="100">
        <f t="shared" si="149"/>
        <v>151427.31400547698</v>
      </c>
      <c r="AA547" s="107">
        <f>((L547+G547+H547+I547+N547+O547+P547+S547)/('Life tables'!$I$2/2))</f>
        <v>24.322725202811803</v>
      </c>
      <c r="AB547" s="31">
        <f>((uNES*L547+ uOCEX*G547+uEREX*H547+uHOEX*I547+uNES*S547+ uOCEX*N547+uEREX*O547+uHOEX*P547)/('Life tables'!$I$2/2))</f>
        <v>16.029887759454091</v>
      </c>
    </row>
    <row r="548" spans="1:28" x14ac:dyDescent="0.25">
      <c r="A548" s="4">
        <v>542</v>
      </c>
      <c r="C548" s="105">
        <f>IF(male=0,VLOOKUP((($A$5:$A$1570/'Life tables'!$I$2)*2)+age,lifetable,13,1),IF(male=1,VLOOKUP((($A$5:$A$1570/'Life tables'!$I$2)*2)+age,lifetable,10,1),"error"))</f>
        <v>3.2605221431214471E-4</v>
      </c>
      <c r="F548" s="96">
        <f t="shared" si="137"/>
        <v>110.693754123994</v>
      </c>
      <c r="G548" s="96">
        <f t="shared" si="138"/>
        <v>11.119419271018682</v>
      </c>
      <c r="H548" s="96">
        <f t="shared" si="139"/>
        <v>0.6350393188521406</v>
      </c>
      <c r="I548" s="96">
        <f t="shared" si="140"/>
        <v>0.25445424924734239</v>
      </c>
      <c r="J548" s="96">
        <f t="shared" si="141"/>
        <v>4.0007476265328357E-2</v>
      </c>
      <c r="K548" s="96">
        <f t="shared" si="142"/>
        <v>0.26589048589153574</v>
      </c>
      <c r="L548" s="96">
        <f t="shared" si="150"/>
        <v>98.378943322718968</v>
      </c>
      <c r="M548" s="96">
        <f t="shared" si="143"/>
        <v>523.43495986485379</v>
      </c>
      <c r="N548" s="96">
        <f t="shared" si="144"/>
        <v>50.407920723557602</v>
      </c>
      <c r="O548" s="96">
        <f t="shared" si="145"/>
        <v>1.2032318426298079</v>
      </c>
      <c r="P548" s="96">
        <f t="shared" si="146"/>
        <v>1.2032318426298079</v>
      </c>
      <c r="Q548" s="96">
        <f t="shared" si="147"/>
        <v>0.18788737469635183</v>
      </c>
      <c r="R548" s="96">
        <f t="shared" si="148"/>
        <v>9.4320285698603568E-2</v>
      </c>
      <c r="S548" s="96">
        <f t="shared" si="136"/>
        <v>470.3383677956416</v>
      </c>
      <c r="T548" s="96">
        <f t="shared" si="151"/>
        <v>69.02954327041985</v>
      </c>
      <c r="U548" s="96">
        <f t="shared" si="151"/>
        <v>297.42984836328128</v>
      </c>
      <c r="V548" s="32">
        <f t="shared" si="152"/>
        <v>999.99999999999704</v>
      </c>
      <c r="W548" s="100">
        <f>(cNES*L548+(cNES+cOSEX)*G548+(cNES+cEREX)*H548+(cNES+cHOEX)*I548+(cNES+cNES)*S548+(cNES+cOSEX)*N548+(cNES+cEREX)*O548+(cNES+cHOEX)*P548)/(1+cDR)^((cycle + 0.5)/('Life tables'!$I$2/2))</f>
        <v>45001.988567155036</v>
      </c>
      <c r="X548" s="107">
        <f>((L548+G548+H548+I548+N548+O548+P548+S548)/('Life tables'!$I$2/2))/(1+oDR)^(((cycle + 0.5)/('Life tables'!$I$2/2)))</f>
        <v>17.82635528150967</v>
      </c>
      <c r="Y548" s="31">
        <f>((uNES*L548+ uOCEX*G548+uEREX*H548+uHOEX*I548+uNES*S548+ uOCEX*N548+uEREX*O548+uHOEX*P548)/('Life tables'!$I$2/2))/(1+oDR)^(((cycle + 0.5)/('Life tables'!$I$2/2)))</f>
        <v>11.748456308110962</v>
      </c>
      <c r="Z548" s="100">
        <f t="shared" si="149"/>
        <v>151286.87882538946</v>
      </c>
      <c r="AA548" s="107">
        <f>((L548+G548+H548+I548+N548+O548+P548+S548)/('Life tables'!$I$2/2))</f>
        <v>24.300167745418683</v>
      </c>
      <c r="AB548" s="31">
        <f>((uNES*L548+ uOCEX*G548+uEREX*H548+uHOEX*I548+uNES*S548+ uOCEX*N548+uEREX*O548+uHOEX*P548)/('Life tables'!$I$2/2))</f>
        <v>16.015021272067976</v>
      </c>
    </row>
    <row r="549" spans="1:28" x14ac:dyDescent="0.25">
      <c r="A549" s="4">
        <v>543</v>
      </c>
      <c r="C549" s="105">
        <f>IF(male=0,VLOOKUP((($A$5:$A$1570/'Life tables'!$I$2)*2)+age,lifetable,13,1),IF(male=1,VLOOKUP((($A$5:$A$1570/'Life tables'!$I$2)*2)+age,lifetable,10,1),"error"))</f>
        <v>3.2605221431214471E-4</v>
      </c>
      <c r="F549" s="96">
        <f t="shared" si="137"/>
        <v>110.59107440916895</v>
      </c>
      <c r="G549" s="96">
        <f t="shared" si="138"/>
        <v>11.109104878767704</v>
      </c>
      <c r="H549" s="96">
        <f t="shared" si="139"/>
        <v>0.63445025529856935</v>
      </c>
      <c r="I549" s="96">
        <f t="shared" si="140"/>
        <v>0.25421821705243219</v>
      </c>
      <c r="J549" s="96">
        <f t="shared" si="141"/>
        <v>3.9970365262216194E-2</v>
      </c>
      <c r="K549" s="96">
        <f t="shared" si="142"/>
        <v>0.26564384542403968</v>
      </c>
      <c r="L549" s="96">
        <f t="shared" si="150"/>
        <v>98.287686847364</v>
      </c>
      <c r="M549" s="96">
        <f t="shared" si="143"/>
        <v>522.94953395712707</v>
      </c>
      <c r="N549" s="96">
        <f t="shared" si="144"/>
        <v>50.361173156906403</v>
      </c>
      <c r="O549" s="96">
        <f t="shared" si="145"/>
        <v>1.2021159830594705</v>
      </c>
      <c r="P549" s="96">
        <f t="shared" si="146"/>
        <v>1.2021159830594705</v>
      </c>
      <c r="Q549" s="96">
        <f t="shared" si="147"/>
        <v>0.18771313069966519</v>
      </c>
      <c r="R549" s="96">
        <f t="shared" si="148"/>
        <v>9.4232814448471341E-2</v>
      </c>
      <c r="S549" s="96">
        <f t="shared" si="136"/>
        <v>469.90218288895358</v>
      </c>
      <c r="T549" s="96">
        <f t="shared" si="151"/>
        <v>69.257226766381734</v>
      </c>
      <c r="U549" s="96">
        <f t="shared" si="151"/>
        <v>297.78972502315378</v>
      </c>
      <c r="V549" s="32">
        <f t="shared" si="152"/>
        <v>999.99999999999704</v>
      </c>
      <c r="W549" s="100">
        <f>(cNES*L549+(cNES+cOSEX)*G549+(cNES+cEREX)*H549+(cNES+cHOEX)*I549+(cNES+cNES)*S549+(cNES+cOSEX)*N549+(cNES+cEREX)*O549+(cNES+cHOEX)*P549)/(1+cDR)^((cycle + 0.5)/('Life tables'!$I$2/2))</f>
        <v>44859.880654294175</v>
      </c>
      <c r="X549" s="107">
        <f>((L549+G549+H549+I549+N549+O549+P549+S549)/('Life tables'!$I$2/2))/(1+oDR)^(((cycle + 0.5)/('Life tables'!$I$2/2)))</f>
        <v>17.799654964145212</v>
      </c>
      <c r="Y549" s="31">
        <f>((uNES*L549+ uOCEX*G549+uEREX*H549+uHOEX*I549+uNES*S549+ uOCEX*N549+uEREX*O549+uHOEX*P549)/('Life tables'!$I$2/2))/(1+oDR)^(((cycle + 0.5)/('Life tables'!$I$2/2)))</f>
        <v>11.73085946931733</v>
      </c>
      <c r="Z549" s="100">
        <f t="shared" si="149"/>
        <v>151146.57383116431</v>
      </c>
      <c r="AA549" s="107">
        <f>((L549+G549+H549+I549+N549+O549+P549+S549)/('Life tables'!$I$2/2))</f>
        <v>24.27763121001945</v>
      </c>
      <c r="AB549" s="31">
        <f>((uNES*L549+ uOCEX*G549+uEREX*H549+uHOEX*I549+uNES*S549+ uOCEX*N549+uEREX*O549+uHOEX*P549)/('Life tables'!$I$2/2))</f>
        <v>16.000168573286015</v>
      </c>
    </row>
    <row r="550" spans="1:28" x14ac:dyDescent="0.25">
      <c r="A550" s="4">
        <v>544</v>
      </c>
      <c r="C550" s="105">
        <f>IF(male=0,VLOOKUP((($A$5:$A$1570/'Life tables'!$I$2)*2)+age,lifetable,13,1),IF(male=1,VLOOKUP((($A$5:$A$1570/'Life tables'!$I$2)*2)+age,lifetable,10,1),"error"))</f>
        <v>3.2605221431214471E-4</v>
      </c>
      <c r="F550" s="96">
        <f t="shared" si="137"/>
        <v>110.48849059314179</v>
      </c>
      <c r="G550" s="96">
        <f t="shared" si="138"/>
        <v>11.098800119751676</v>
      </c>
      <c r="H550" s="96">
        <f t="shared" si="139"/>
        <v>0.63386174190708955</v>
      </c>
      <c r="I550" s="96">
        <f t="shared" si="140"/>
        <v>0.25398240530226895</v>
      </c>
      <c r="J550" s="96">
        <f t="shared" si="141"/>
        <v>3.9933288919315066E-2</v>
      </c>
      <c r="K550" s="96">
        <f t="shared" si="142"/>
        <v>0.26539743530899818</v>
      </c>
      <c r="L550" s="96">
        <f t="shared" si="150"/>
        <v>98.196515601952441</v>
      </c>
      <c r="M550" s="96">
        <f t="shared" si="143"/>
        <v>522.46455761731977</v>
      </c>
      <c r="N550" s="96">
        <f t="shared" si="144"/>
        <v>50.314468884619892</v>
      </c>
      <c r="O550" s="96">
        <f t="shared" si="145"/>
        <v>1.2010011569211307</v>
      </c>
      <c r="P550" s="96">
        <f t="shared" si="146"/>
        <v>1.2010011569211307</v>
      </c>
      <c r="Q550" s="96">
        <f t="shared" si="147"/>
        <v>0.18753904807572319</v>
      </c>
      <c r="R550" s="96">
        <f t="shared" si="148"/>
        <v>9.4145424208164311E-2</v>
      </c>
      <c r="S550" s="96">
        <f t="shared" si="136"/>
        <v>469.46640194657374</v>
      </c>
      <c r="T550" s="96">
        <f t="shared" si="151"/>
        <v>69.484699103376769</v>
      </c>
      <c r="U550" s="96">
        <f t="shared" si="151"/>
        <v>298.14926788267093</v>
      </c>
      <c r="V550" s="32">
        <f t="shared" si="152"/>
        <v>999.99999999999704</v>
      </c>
      <c r="W550" s="100">
        <f>(cNES*L550+(cNES+cOSEX)*G550+(cNES+cEREX)*H550+(cNES+cHOEX)*I550+(cNES+cNES)*S550+(cNES+cOSEX)*N550+(cNES+cEREX)*O550+(cNES+cHOEX)*P550)/(1+cDR)^((cycle + 0.5)/('Life tables'!$I$2/2))</f>
        <v>44718.221476029947</v>
      </c>
      <c r="X550" s="107">
        <f>((L550+G550+H550+I550+N550+O550+P550+S550)/('Life tables'!$I$2/2))/(1+oDR)^(((cycle + 0.5)/('Life tables'!$I$2/2)))</f>
        <v>17.772994639714145</v>
      </c>
      <c r="Y550" s="31">
        <f>((uNES*L550+ uOCEX*G550+uEREX*H550+uHOEX*I550+uNES*S550+ uOCEX*N550+uEREX*O550+uHOEX*P550)/('Life tables'!$I$2/2))/(1+oDR)^(((cycle + 0.5)/('Life tables'!$I$2/2)))</f>
        <v>11.713288987835822</v>
      </c>
      <c r="Z550" s="100">
        <f t="shared" si="149"/>
        <v>151006.39890396665</v>
      </c>
      <c r="AA550" s="107">
        <f>((L550+G550+H550+I550+N550+O550+P550+S550)/('Life tables'!$I$2/2))</f>
        <v>24.255115577152381</v>
      </c>
      <c r="AB550" s="31">
        <f>((uNES*L550+ uOCEX*G550+uEREX*H550+uHOEX*I550+uNES*S550+ uOCEX*N550+uEREX*O550+uHOEX*P550)/('Life tables'!$I$2/2))</f>
        <v>15.985329650283044</v>
      </c>
    </row>
    <row r="551" spans="1:28" x14ac:dyDescent="0.25">
      <c r="A551" s="4">
        <v>545</v>
      </c>
      <c r="C551" s="105">
        <f>IF(male=0,VLOOKUP((($A$5:$A$1570/'Life tables'!$I$2)*2)+age,lifetable,13,1),IF(male=1,VLOOKUP((($A$5:$A$1570/'Life tables'!$I$2)*2)+age,lifetable,10,1),"error"))</f>
        <v>3.2605221431214471E-4</v>
      </c>
      <c r="F551" s="96">
        <f t="shared" si="137"/>
        <v>110.38600256443509</v>
      </c>
      <c r="G551" s="96">
        <f t="shared" si="138"/>
        <v>11.088504982772463</v>
      </c>
      <c r="H551" s="96">
        <f t="shared" si="139"/>
        <v>0.63327377803816609</v>
      </c>
      <c r="I551" s="96">
        <f t="shared" si="140"/>
        <v>0.25374681374059699</v>
      </c>
      <c r="J551" s="96">
        <f t="shared" si="141"/>
        <v>3.9896247196334292E-2</v>
      </c>
      <c r="K551" s="96">
        <f t="shared" si="142"/>
        <v>0.26515125527863831</v>
      </c>
      <c r="L551" s="96">
        <f t="shared" si="150"/>
        <v>98.105429487408884</v>
      </c>
      <c r="M551" s="96">
        <f t="shared" si="143"/>
        <v>521.98003044951429</v>
      </c>
      <c r="N551" s="96">
        <f t="shared" si="144"/>
        <v>50.267807868570344</v>
      </c>
      <c r="O551" s="96">
        <f t="shared" si="145"/>
        <v>1.1998873633046836</v>
      </c>
      <c r="P551" s="96">
        <f t="shared" si="146"/>
        <v>1.1998873633046836</v>
      </c>
      <c r="Q551" s="96">
        <f t="shared" si="147"/>
        <v>0.18736512668241098</v>
      </c>
      <c r="R551" s="96">
        <f t="shared" si="148"/>
        <v>9.4058114906340182E-2</v>
      </c>
      <c r="S551" s="96">
        <f t="shared" si="136"/>
        <v>469.03102461274585</v>
      </c>
      <c r="T551" s="96">
        <f t="shared" si="151"/>
        <v>69.711960477255516</v>
      </c>
      <c r="U551" s="96">
        <f t="shared" si="151"/>
        <v>298.50847725285593</v>
      </c>
      <c r="V551" s="32">
        <f t="shared" si="152"/>
        <v>999.99999999999704</v>
      </c>
      <c r="W551" s="100">
        <f>(cNES*L551+(cNES+cOSEX)*G551+(cNES+cEREX)*H551+(cNES+cHOEX)*I551+(cNES+cNES)*S551+(cNES+cOSEX)*N551+(cNES+cEREX)*O551+(cNES+cHOEX)*P551)/(1+cDR)^((cycle + 0.5)/('Life tables'!$I$2/2))</f>
        <v>44577.009615955125</v>
      </c>
      <c r="X551" s="107">
        <f>((L551+G551+H551+I551+N551+O551+P551+S551)/('Life tables'!$I$2/2))/(1+oDR)^(((cycle + 0.5)/('Life tables'!$I$2/2)))</f>
        <v>17.746374248272506</v>
      </c>
      <c r="Y551" s="31">
        <f>((uNES*L551+ uOCEX*G551+uEREX*H551+uHOEX*I551+uNES*S551+ uOCEX*N551+uEREX*O551+uHOEX*P551)/('Life tables'!$I$2/2))/(1+oDR)^(((cycle + 0.5)/('Life tables'!$I$2/2)))</f>
        <v>11.695744824161192</v>
      </c>
      <c r="Z551" s="100">
        <f t="shared" si="149"/>
        <v>150866.35392500795</v>
      </c>
      <c r="AA551" s="107">
        <f>((L551+G551+H551+I551+N551+O551+P551+S551)/('Life tables'!$I$2/2))</f>
        <v>24.232620827375758</v>
      </c>
      <c r="AB551" s="31">
        <f>((uNES*L551+ uOCEX*G551+uEREX*H551+uHOEX*I551+uNES*S551+ uOCEX*N551+uEREX*O551+uHOEX*P551)/('Life tables'!$I$2/2))</f>
        <v>15.970504490247052</v>
      </c>
    </row>
    <row r="552" spans="1:28" x14ac:dyDescent="0.25">
      <c r="A552" s="4">
        <v>546</v>
      </c>
      <c r="C552" s="105">
        <f>IF(male=0,VLOOKUP((($A$5:$A$1570/'Life tables'!$I$2)*2)+age,lifetable,13,1),IF(male=1,VLOOKUP((($A$5:$A$1570/'Life tables'!$I$2)*2)+age,lifetable,10,1),"error"))</f>
        <v>3.2605221431214471E-4</v>
      </c>
      <c r="F552" s="96">
        <f t="shared" si="137"/>
        <v>110.28361021243138</v>
      </c>
      <c r="G552" s="96">
        <f t="shared" si="138"/>
        <v>11.078219456718305</v>
      </c>
      <c r="H552" s="96">
        <f t="shared" si="139"/>
        <v>0.63268636305719739</v>
      </c>
      <c r="I552" s="96">
        <f t="shared" si="140"/>
        <v>0.25351144211313742</v>
      </c>
      <c r="J552" s="96">
        <f t="shared" si="141"/>
        <v>3.9859240053293943E-2</v>
      </c>
      <c r="K552" s="96">
        <f t="shared" si="142"/>
        <v>0.26490530506725285</v>
      </c>
      <c r="L552" s="96">
        <f t="shared" si="150"/>
        <v>98.014428405422194</v>
      </c>
      <c r="M552" s="96">
        <f t="shared" si="143"/>
        <v>521.49595205745425</v>
      </c>
      <c r="N552" s="96">
        <f t="shared" si="144"/>
        <v>50.221190070597409</v>
      </c>
      <c r="O552" s="96">
        <f t="shared" si="145"/>
        <v>1.1987746012992453</v>
      </c>
      <c r="P552" s="96">
        <f t="shared" si="146"/>
        <v>1.1987746012992453</v>
      </c>
      <c r="Q552" s="96">
        <f t="shared" si="147"/>
        <v>0.18719136637749198</v>
      </c>
      <c r="R552" s="96">
        <f t="shared" si="148"/>
        <v>9.3970886471595544E-2</v>
      </c>
      <c r="S552" s="96">
        <f t="shared" si="136"/>
        <v>468.59605053140928</v>
      </c>
      <c r="T552" s="96">
        <f t="shared" si="151"/>
        <v>69.939011083686296</v>
      </c>
      <c r="U552" s="96">
        <f t="shared" si="151"/>
        <v>298.86735344439478</v>
      </c>
      <c r="V552" s="32">
        <f t="shared" si="152"/>
        <v>999.99999999999704</v>
      </c>
      <c r="W552" s="100">
        <f>(cNES*L552+(cNES+cOSEX)*G552+(cNES+cEREX)*H552+(cNES+cHOEX)*I552+(cNES+cNES)*S552+(cNES+cOSEX)*N552+(cNES+cEREX)*O552+(cNES+cHOEX)*P552)/(1+cDR)^((cycle + 0.5)/('Life tables'!$I$2/2))</f>
        <v>44436.243662113135</v>
      </c>
      <c r="X552" s="107">
        <f>((L552+G552+H552+I552+N552+O552+P552+S552)/('Life tables'!$I$2/2))/(1+oDR)^(((cycle + 0.5)/('Life tables'!$I$2/2)))</f>
        <v>17.71979372996757</v>
      </c>
      <c r="Y552" s="31">
        <f>((uNES*L552+ uOCEX*G552+uEREX*H552+uHOEX*I552+uNES*S552+ uOCEX*N552+uEREX*O552+uHOEX*P552)/('Life tables'!$I$2/2))/(1+oDR)^(((cycle + 0.5)/('Life tables'!$I$2/2)))</f>
        <v>11.678226938848285</v>
      </c>
      <c r="Z552" s="100">
        <f t="shared" si="149"/>
        <v>150726.4387755481</v>
      </c>
      <c r="AA552" s="107">
        <f>((L552+G552+H552+I552+N552+O552+P552+S552)/('Life tables'!$I$2/2))</f>
        <v>24.210146941267784</v>
      </c>
      <c r="AB552" s="31">
        <f>((uNES*L552+ uOCEX*G552+uEREX*H552+uHOEX*I552+uNES*S552+ uOCEX*N552+uEREX*O552+uHOEX*P552)/('Life tables'!$I$2/2))</f>
        <v>15.955693080379117</v>
      </c>
    </row>
    <row r="553" spans="1:28" x14ac:dyDescent="0.25">
      <c r="A553" s="4">
        <v>547</v>
      </c>
      <c r="C553" s="105">
        <f>IF(male=0,VLOOKUP((($A$5:$A$1570/'Life tables'!$I$2)*2)+age,lifetable,13,1),IF(male=1,VLOOKUP((($A$5:$A$1570/'Life tables'!$I$2)*2)+age,lifetable,10,1),"error"))</f>
        <v>3.2605221431214471E-4</v>
      </c>
      <c r="F553" s="96">
        <f t="shared" si="137"/>
        <v>110.18131342734695</v>
      </c>
      <c r="G553" s="96">
        <f t="shared" si="138"/>
        <v>11.067943530561196</v>
      </c>
      <c r="H553" s="96">
        <f t="shared" si="139"/>
        <v>0.6320994963343648</v>
      </c>
      <c r="I553" s="96">
        <f t="shared" si="140"/>
        <v>0.25327629016752795</v>
      </c>
      <c r="J553" s="96">
        <f t="shared" si="141"/>
        <v>3.9822267450515467E-2</v>
      </c>
      <c r="K553" s="96">
        <f t="shared" si="142"/>
        <v>0.26465958441113735</v>
      </c>
      <c r="L553" s="96">
        <f t="shared" si="150"/>
        <v>97.923512258422207</v>
      </c>
      <c r="M553" s="96">
        <f t="shared" si="143"/>
        <v>521.01232204456892</v>
      </c>
      <c r="N553" s="96">
        <f t="shared" si="144"/>
        <v>50.174615452510473</v>
      </c>
      <c r="O553" s="96">
        <f t="shared" si="145"/>
        <v>1.1976628699932099</v>
      </c>
      <c r="P553" s="96">
        <f t="shared" si="146"/>
        <v>1.1976628699932099</v>
      </c>
      <c r="Q553" s="96">
        <f t="shared" si="147"/>
        <v>0.18701776701861683</v>
      </c>
      <c r="R553" s="96">
        <f t="shared" si="148"/>
        <v>9.3883738832470448E-2</v>
      </c>
      <c r="S553" s="96">
        <f t="shared" si="136"/>
        <v>468.16147934622097</v>
      </c>
      <c r="T553" s="96">
        <f t="shared" si="151"/>
        <v>70.16585111815543</v>
      </c>
      <c r="U553" s="96">
        <f t="shared" si="151"/>
        <v>299.2258967676384</v>
      </c>
      <c r="V553" s="32">
        <f t="shared" si="152"/>
        <v>999.99999999999704</v>
      </c>
      <c r="W553" s="100">
        <f>(cNES*L553+(cNES+cOSEX)*G553+(cNES+cEREX)*H553+(cNES+cHOEX)*I553+(cNES+cNES)*S553+(cNES+cOSEX)*N553+(cNES+cEREX)*O553+(cNES+cHOEX)*P553)/(1+cDR)^((cycle + 0.5)/('Life tables'!$I$2/2))</f>
        <v>44295.922206984862</v>
      </c>
      <c r="X553" s="107">
        <f>((L553+G553+H553+I553+N553+O553+P553+S553)/('Life tables'!$I$2/2))/(1+oDR)^(((cycle + 0.5)/('Life tables'!$I$2/2)))</f>
        <v>17.693253025037674</v>
      </c>
      <c r="Y553" s="31">
        <f>((uNES*L553+ uOCEX*G553+uEREX*H553+uHOEX*I553+uNES*S553+ uOCEX*N553+uEREX*O553+uHOEX*P553)/('Life tables'!$I$2/2))/(1+oDR)^(((cycle + 0.5)/('Life tables'!$I$2/2)))</f>
        <v>11.660735292511941</v>
      </c>
      <c r="Z553" s="100">
        <f t="shared" si="149"/>
        <v>150586.65333689752</v>
      </c>
      <c r="AA553" s="107">
        <f>((L553+G553+H553+I553+N553+O553+P553+S553)/('Life tables'!$I$2/2))</f>
        <v>24.18769389942651</v>
      </c>
      <c r="AB553" s="31">
        <f>((uNES*L553+ uOCEX*G553+uEREX*H553+uHOEX*I553+uNES*S553+ uOCEX*N553+uEREX*O553+uHOEX*P553)/('Life tables'!$I$2/2))</f>
        <v>15.940895407893366</v>
      </c>
    </row>
    <row r="554" spans="1:28" x14ac:dyDescent="0.25">
      <c r="A554" s="4">
        <v>548</v>
      </c>
      <c r="C554" s="105">
        <f>IF(male=0,VLOOKUP((($A$5:$A$1570/'Life tables'!$I$2)*2)+age,lifetable,13,1),IF(male=1,VLOOKUP((($A$5:$A$1570/'Life tables'!$I$2)*2)+age,lifetable,10,1),"error"))</f>
        <v>3.518541282111487E-4</v>
      </c>
      <c r="F554" s="96">
        <f t="shared" si="137"/>
        <v>110.07911210020647</v>
      </c>
      <c r="G554" s="96">
        <f t="shared" si="138"/>
        <v>11.057677193354342</v>
      </c>
      <c r="H554" s="96">
        <f t="shared" si="139"/>
        <v>0.63151317724448763</v>
      </c>
      <c r="I554" s="96">
        <f t="shared" si="140"/>
        <v>0.25304135765326446</v>
      </c>
      <c r="J554" s="96">
        <f t="shared" si="141"/>
        <v>4.2933713555915118E-2</v>
      </c>
      <c r="K554" s="96">
        <f t="shared" si="142"/>
        <v>0.26441409304852886</v>
      </c>
      <c r="L554" s="96">
        <f t="shared" si="150"/>
        <v>97.829532565349936</v>
      </c>
      <c r="M554" s="96">
        <f t="shared" si="143"/>
        <v>520.52914001399665</v>
      </c>
      <c r="N554" s="96">
        <f t="shared" si="144"/>
        <v>50.128083976090892</v>
      </c>
      <c r="O554" s="96">
        <f t="shared" si="145"/>
        <v>1.1965521684743028</v>
      </c>
      <c r="P554" s="96">
        <f t="shared" si="146"/>
        <v>1.1965521684743028</v>
      </c>
      <c r="Q554" s="96">
        <f t="shared" si="147"/>
        <v>0.20163012369462185</v>
      </c>
      <c r="R554" s="96">
        <f t="shared" si="148"/>
        <v>9.3796671917452445E-2</v>
      </c>
      <c r="S554" s="96">
        <f t="shared" si="136"/>
        <v>467.71252490534505</v>
      </c>
      <c r="T554" s="96">
        <f t="shared" si="151"/>
        <v>70.410414955405969</v>
      </c>
      <c r="U554" s="96">
        <f t="shared" si="151"/>
        <v>299.58410753260438</v>
      </c>
      <c r="V554" s="32">
        <f t="shared" si="152"/>
        <v>999.99999999999682</v>
      </c>
      <c r="W554" s="100">
        <f>(cNES*L554+(cNES+cOSEX)*G554+(cNES+cEREX)*H554+(cNES+cHOEX)*I554+(cNES+cNES)*S554+(cNES+cOSEX)*N554+(cNES+cEREX)*O554+(cNES+cHOEX)*P554)/(1+cDR)^((cycle + 0.5)/('Life tables'!$I$2/2))</f>
        <v>44154.959445102148</v>
      </c>
      <c r="X554" s="107">
        <f>((L554+G554+H554+I554+N554+O554+P554+S554)/('Life tables'!$I$2/2))/(1+oDR)^(((cycle + 0.5)/('Life tables'!$I$2/2)))</f>
        <v>17.666249173926207</v>
      </c>
      <c r="Y554" s="31">
        <f>((uNES*L554+ uOCEX*G554+uEREX*H554+uHOEX*I554+uNES*S554+ uOCEX*N554+uEREX*O554+uHOEX*P554)/('Life tables'!$I$2/2))/(1+oDR)^(((cycle + 0.5)/('Life tables'!$I$2/2)))</f>
        <v>11.642932902903365</v>
      </c>
      <c r="Z554" s="100">
        <f t="shared" si="149"/>
        <v>150443.3027508794</v>
      </c>
      <c r="AA554" s="107">
        <f>((L554+G554+H554+I554+N554+O554+P554+S554)/('Life tables'!$I$2/2))</f>
        <v>24.164573796700473</v>
      </c>
      <c r="AB554" s="31">
        <f>((uNES*L554+ uOCEX*G554+uEREX*H554+uHOEX*I554+uNES*S554+ uOCEX*N554+uEREX*O554+uHOEX*P554)/('Life tables'!$I$2/2))</f>
        <v>15.925650576551504</v>
      </c>
    </row>
    <row r="555" spans="1:28" x14ac:dyDescent="0.25">
      <c r="A555" s="4">
        <v>549</v>
      </c>
      <c r="C555" s="105">
        <f>IF(male=0,VLOOKUP((($A$5:$A$1570/'Life tables'!$I$2)*2)+age,lifetable,13,1),IF(male=1,VLOOKUP((($A$5:$A$1570/'Life tables'!$I$2)*2)+age,lifetable,10,1),"error"))</f>
        <v>3.518541282111487E-4</v>
      </c>
      <c r="F555" s="96">
        <f t="shared" si="137"/>
        <v>109.97385272190799</v>
      </c>
      <c r="G555" s="96">
        <f t="shared" si="138"/>
        <v>11.04710366850852</v>
      </c>
      <c r="H555" s="96">
        <f t="shared" si="139"/>
        <v>0.630909314412059</v>
      </c>
      <c r="I555" s="96">
        <f t="shared" si="140"/>
        <v>0.25279939552727876</v>
      </c>
      <c r="J555" s="96">
        <f t="shared" si="141"/>
        <v>4.289265966375775E-2</v>
      </c>
      <c r="K555" s="96">
        <f t="shared" si="142"/>
        <v>0.26416125613408953</v>
      </c>
      <c r="L555" s="96">
        <f t="shared" si="150"/>
        <v>97.735986427662283</v>
      </c>
      <c r="M555" s="96">
        <f t="shared" si="143"/>
        <v>520.03162479007869</v>
      </c>
      <c r="N555" s="96">
        <f t="shared" si="144"/>
        <v>50.080172182097435</v>
      </c>
      <c r="O555" s="96">
        <f t="shared" si="145"/>
        <v>1.1954085189179839</v>
      </c>
      <c r="P555" s="96">
        <f t="shared" si="146"/>
        <v>1.1954085189179839</v>
      </c>
      <c r="Q555" s="96">
        <f t="shared" si="147"/>
        <v>0.20143740815109656</v>
      </c>
      <c r="R555" s="96">
        <f t="shared" si="148"/>
        <v>9.3707022234765097E-2</v>
      </c>
      <c r="S555" s="96">
        <f t="shared" si="136"/>
        <v>467.26549113975943</v>
      </c>
      <c r="T555" s="96">
        <f t="shared" si="151"/>
        <v>70.654745023220826</v>
      </c>
      <c r="U555" s="96">
        <f t="shared" si="151"/>
        <v>299.94197581097325</v>
      </c>
      <c r="V555" s="32">
        <f t="shared" si="152"/>
        <v>999.99999999999704</v>
      </c>
      <c r="W555" s="100">
        <f>(cNES*L555+(cNES+cOSEX)*G555+(cNES+cEREX)*H555+(cNES+cHOEX)*I555+(cNES+cNES)*S555+(cNES+cOSEX)*N555+(cNES+cEREX)*O555+(cNES+cHOEX)*P555)/(1+cDR)^((cycle + 0.5)/('Life tables'!$I$2/2))</f>
        <v>44014.273925388821</v>
      </c>
      <c r="X555" s="107">
        <f>((L555+G555+H555+I555+N555+O555+P555+S555)/('Life tables'!$I$2/2))/(1+oDR)^(((cycle + 0.5)/('Life tables'!$I$2/2)))</f>
        <v>17.639286539141562</v>
      </c>
      <c r="Y555" s="31">
        <f>((uNES*L555+ uOCEX*G555+uEREX*H555+uHOEX*I555+uNES*S555+ uOCEX*N555+uEREX*O555+uHOEX*P555)/('Life tables'!$I$2/2))/(1+oDR)^(((cycle + 0.5)/('Life tables'!$I$2/2)))</f>
        <v>11.625163192895979</v>
      </c>
      <c r="Z555" s="100">
        <f t="shared" si="149"/>
        <v>150299.50352622522</v>
      </c>
      <c r="AA555" s="107">
        <f>((L555+G555+H555+I555+N555+O555+P555+S555)/('Life tables'!$I$2/2))</f>
        <v>24.141475796927409</v>
      </c>
      <c r="AB555" s="31">
        <f>((uNES*L555+ uOCEX*G555+uEREX*H555+uHOEX*I555+uNES*S555+ uOCEX*N555+uEREX*O555+uHOEX*P555)/('Life tables'!$I$2/2))</f>
        <v>15.910427852842611</v>
      </c>
    </row>
    <row r="556" spans="1:28" x14ac:dyDescent="0.25">
      <c r="A556" s="4">
        <v>550</v>
      </c>
      <c r="C556" s="105">
        <f>IF(male=0,VLOOKUP((($A$5:$A$1570/'Life tables'!$I$2)*2)+age,lifetable,13,1),IF(male=1,VLOOKUP((($A$5:$A$1570/'Life tables'!$I$2)*2)+age,lifetable,10,1),"error"))</f>
        <v>3.518541282111487E-4</v>
      </c>
      <c r="F556" s="96">
        <f t="shared" si="137"/>
        <v>109.86869527945606</v>
      </c>
      <c r="G556" s="96">
        <f t="shared" si="138"/>
        <v>11.036540383331822</v>
      </c>
      <c r="H556" s="96">
        <f t="shared" si="139"/>
        <v>0.63030603637568394</v>
      </c>
      <c r="I556" s="96">
        <f t="shared" si="140"/>
        <v>0.25255766772354105</v>
      </c>
      <c r="J556" s="96">
        <f t="shared" si="141"/>
        <v>4.2851645529228814E-2</v>
      </c>
      <c r="K556" s="96">
        <f t="shared" si="142"/>
        <v>0.26390866407331848</v>
      </c>
      <c r="L556" s="96">
        <f t="shared" si="150"/>
        <v>97.642530882422463</v>
      </c>
      <c r="M556" s="96">
        <f t="shared" si="143"/>
        <v>519.53458388634681</v>
      </c>
      <c r="N556" s="96">
        <f t="shared" si="144"/>
        <v>50.032306066165567</v>
      </c>
      <c r="O556" s="96">
        <f t="shared" si="145"/>
        <v>1.1942659596922607</v>
      </c>
      <c r="P556" s="96">
        <f t="shared" si="146"/>
        <v>1.1942659596922607</v>
      </c>
      <c r="Q556" s="96">
        <f t="shared" si="147"/>
        <v>0.20124487633837607</v>
      </c>
      <c r="R556" s="96">
        <f t="shared" si="148"/>
        <v>9.3617458022134017E-2</v>
      </c>
      <c r="S556" s="96">
        <f t="shared" si="136"/>
        <v>466.81888356643623</v>
      </c>
      <c r="T556" s="96">
        <f t="shared" si="151"/>
        <v>70.89884154508843</v>
      </c>
      <c r="U556" s="96">
        <f t="shared" si="151"/>
        <v>300.29950193306871</v>
      </c>
      <c r="V556" s="32">
        <f t="shared" si="152"/>
        <v>999.99999999999704</v>
      </c>
      <c r="W556" s="100">
        <f>(cNES*L556+(cNES+cOSEX)*G556+(cNES+cEREX)*H556+(cNES+cHOEX)*I556+(cNES+cNES)*S556+(cNES+cOSEX)*N556+(cNES+cEREX)*O556+(cNES+cHOEX)*P556)/(1+cDR)^((cycle + 0.5)/('Life tables'!$I$2/2))</f>
        <v>43874.036624026718</v>
      </c>
      <c r="X556" s="107">
        <f>((L556+G556+H556+I556+N556+O556+P556+S556)/('Life tables'!$I$2/2))/(1+oDR)^(((cycle + 0.5)/('Life tables'!$I$2/2)))</f>
        <v>17.612365057691864</v>
      </c>
      <c r="Y556" s="31">
        <f>((uNES*L556+ uOCEX*G556+uEREX*H556+uHOEX*I556+uNES*S556+ uOCEX*N556+uEREX*O556+uHOEX*P556)/('Life tables'!$I$2/2))/(1+oDR)^(((cycle + 0.5)/('Life tables'!$I$2/2)))</f>
        <v>11.607420604927601</v>
      </c>
      <c r="Z556" s="100">
        <f t="shared" si="149"/>
        <v>150155.84164532323</v>
      </c>
      <c r="AA556" s="107">
        <f>((L556+G556+H556+I556+N556+O556+P556+S556)/('Life tables'!$I$2/2))</f>
        <v>24.118399878865191</v>
      </c>
      <c r="AB556" s="31">
        <f>((uNES*L556+ uOCEX*G556+uEREX*H556+uHOEX*I556+uNES*S556+ uOCEX*N556+uEREX*O556+uHOEX*P556)/('Life tables'!$I$2/2))</f>
        <v>15.895219682013082</v>
      </c>
    </row>
    <row r="557" spans="1:28" x14ac:dyDescent="0.25">
      <c r="A557" s="4">
        <v>551</v>
      </c>
      <c r="C557" s="105">
        <f>IF(male=0,VLOOKUP((($A$5:$A$1570/'Life tables'!$I$2)*2)+age,lifetable,13,1),IF(male=1,VLOOKUP((($A$5:$A$1570/'Life tables'!$I$2)*2)+age,lifetable,10,1),"error"))</f>
        <v>3.518541282111487E-4</v>
      </c>
      <c r="F557" s="96">
        <f t="shared" si="137"/>
        <v>109.76363963097569</v>
      </c>
      <c r="G557" s="96">
        <f t="shared" si="138"/>
        <v>11.025987323572609</v>
      </c>
      <c r="H557" s="96">
        <f t="shared" si="139"/>
        <v>0.62970334232143932</v>
      </c>
      <c r="I557" s="96">
        <f t="shared" si="140"/>
        <v>0.25231617391592004</v>
      </c>
      <c r="J557" s="96">
        <f t="shared" si="141"/>
        <v>4.2810671096993366E-2</v>
      </c>
      <c r="K557" s="96">
        <f t="shared" si="142"/>
        <v>0.26365631652542704</v>
      </c>
      <c r="L557" s="96">
        <f t="shared" si="150"/>
        <v>97.549165803543303</v>
      </c>
      <c r="M557" s="96">
        <f t="shared" si="143"/>
        <v>519.03801689086424</v>
      </c>
      <c r="N557" s="96">
        <f t="shared" si="144"/>
        <v>49.984485588624899</v>
      </c>
      <c r="O557" s="96">
        <f t="shared" si="145"/>
        <v>1.1931244898502045</v>
      </c>
      <c r="P557" s="96">
        <f t="shared" si="146"/>
        <v>1.1931244898502045</v>
      </c>
      <c r="Q557" s="96">
        <f t="shared" si="147"/>
        <v>0.20105252809689406</v>
      </c>
      <c r="R557" s="96">
        <f t="shared" si="148"/>
        <v>9.3527979205330292E-2</v>
      </c>
      <c r="S557" s="96">
        <f t="shared" si="136"/>
        <v>466.37270181523672</v>
      </c>
      <c r="T557" s="96">
        <f t="shared" si="151"/>
        <v>71.142704744282312</v>
      </c>
      <c r="U557" s="96">
        <f t="shared" si="151"/>
        <v>300.65668622879946</v>
      </c>
      <c r="V557" s="32">
        <f t="shared" si="152"/>
        <v>999.99999999999716</v>
      </c>
      <c r="W557" s="100">
        <f>(cNES*L557+(cNES+cOSEX)*G557+(cNES+cEREX)*H557+(cNES+cHOEX)*I557+(cNES+cNES)*S557+(cNES+cOSEX)*N557+(cNES+cEREX)*O557+(cNES+cHOEX)*P557)/(1+cDR)^((cycle + 0.5)/('Life tables'!$I$2/2))</f>
        <v>43734.246114105328</v>
      </c>
      <c r="X557" s="107">
        <f>((L557+G557+H557+I557+N557+O557+P557+S557)/('Life tables'!$I$2/2))/(1+oDR)^(((cycle + 0.5)/('Life tables'!$I$2/2)))</f>
        <v>17.585484666684383</v>
      </c>
      <c r="Y557" s="31">
        <f>((uNES*L557+ uOCEX*G557+uEREX*H557+uHOEX*I557+uNES*S557+ uOCEX*N557+uEREX*O557+uHOEX*P557)/('Life tables'!$I$2/2))/(1+oDR)^(((cycle + 0.5)/('Life tables'!$I$2/2)))</f>
        <v>11.589705097550382</v>
      </c>
      <c r="Z557" s="100">
        <f t="shared" si="149"/>
        <v>150012.31698051677</v>
      </c>
      <c r="AA557" s="107">
        <f>((L557+G557+H557+I557+N557+O557+P557+S557)/('Life tables'!$I$2/2))</f>
        <v>24.09534602129591</v>
      </c>
      <c r="AB557" s="31">
        <f>((uNES*L557+ uOCEX*G557+uEREX*H557+uHOEX*I557+uNES*S557+ uOCEX*N557+uEREX*O557+uHOEX*P557)/('Life tables'!$I$2/2))</f>
        <v>15.880026050081316</v>
      </c>
    </row>
    <row r="558" spans="1:28" x14ac:dyDescent="0.25">
      <c r="A558" s="4">
        <v>552</v>
      </c>
      <c r="C558" s="105">
        <f>IF(male=0,VLOOKUP((($A$5:$A$1570/'Life tables'!$I$2)*2)+age,lifetable,13,1),IF(male=1,VLOOKUP((($A$5:$A$1570/'Life tables'!$I$2)*2)+age,lifetable,10,1),"error"))</f>
        <v>3.518541282111487E-4</v>
      </c>
      <c r="F558" s="96">
        <f t="shared" si="137"/>
        <v>109.65868563622037</v>
      </c>
      <c r="G558" s="96">
        <f t="shared" si="138"/>
        <v>11.015444475142829</v>
      </c>
      <c r="H558" s="96">
        <f t="shared" si="139"/>
        <v>0.62910123144474461</v>
      </c>
      <c r="I558" s="96">
        <f t="shared" si="140"/>
        <v>0.25207491378202795</v>
      </c>
      <c r="J558" s="96">
        <f t="shared" si="141"/>
        <v>4.2769736312351654E-2</v>
      </c>
      <c r="K558" s="96">
        <f t="shared" si="142"/>
        <v>0.26340421315353763</v>
      </c>
      <c r="L558" s="96">
        <f t="shared" si="150"/>
        <v>97.455891066384879</v>
      </c>
      <c r="M558" s="96">
        <f t="shared" si="143"/>
        <v>518.54192339069493</v>
      </c>
      <c r="N558" s="96">
        <f t="shared" si="144"/>
        <v>49.936710709708777</v>
      </c>
      <c r="O558" s="96">
        <f t="shared" si="145"/>
        <v>1.1919841084425897</v>
      </c>
      <c r="P558" s="96">
        <f t="shared" si="146"/>
        <v>1.1919841084425897</v>
      </c>
      <c r="Q558" s="96">
        <f t="shared" si="147"/>
        <v>0.20086036326669734</v>
      </c>
      <c r="R558" s="96">
        <f t="shared" si="148"/>
        <v>9.3438585709944982E-2</v>
      </c>
      <c r="S558" s="96">
        <f t="shared" si="136"/>
        <v>465.92694551512432</v>
      </c>
      <c r="T558" s="96">
        <f t="shared" si="151"/>
        <v>71.386334843861363</v>
      </c>
      <c r="U558" s="96">
        <f t="shared" si="151"/>
        <v>301.01352902766297</v>
      </c>
      <c r="V558" s="32">
        <f t="shared" si="152"/>
        <v>999.99999999999704</v>
      </c>
      <c r="W558" s="100">
        <f>(cNES*L558+(cNES+cOSEX)*G558+(cNES+cEREX)*H558+(cNES+cHOEX)*I558+(cNES+cNES)*S558+(cNES+cOSEX)*N558+(cNES+cEREX)*O558+(cNES+cHOEX)*P558)/(1+cDR)^((cycle + 0.5)/('Life tables'!$I$2/2))</f>
        <v>43594.900973217584</v>
      </c>
      <c r="X558" s="107">
        <f>((L558+G558+H558+I558+N558+O558+P558+S558)/('Life tables'!$I$2/2))/(1+oDR)^(((cycle + 0.5)/('Life tables'!$I$2/2)))</f>
        <v>17.558645303325203</v>
      </c>
      <c r="Y558" s="31">
        <f>((uNES*L558+ uOCEX*G558+uEREX*H558+uHOEX*I558+uNES*S558+ uOCEX*N558+uEREX*O558+uHOEX*P558)/('Life tables'!$I$2/2))/(1+oDR)^(((cycle + 0.5)/('Life tables'!$I$2/2)))</f>
        <v>11.572016629381553</v>
      </c>
      <c r="Z558" s="100">
        <f t="shared" si="149"/>
        <v>149868.92940414927</v>
      </c>
      <c r="AA558" s="107">
        <f>((L558+G558+H558+I558+N558+O558+P558+S558)/('Life tables'!$I$2/2))</f>
        <v>24.072314203025638</v>
      </c>
      <c r="AB558" s="31">
        <f>((uNES*L558+ uOCEX*G558+uEREX*H558+uHOEX*I558+uNES*S558+ uOCEX*N558+uEREX*O558+uHOEX*P558)/('Life tables'!$I$2/2))</f>
        <v>15.864846943081455</v>
      </c>
    </row>
    <row r="559" spans="1:28" x14ac:dyDescent="0.25">
      <c r="A559" s="4">
        <v>553</v>
      </c>
      <c r="C559" s="105">
        <f>IF(male=0,VLOOKUP((($A$5:$A$1570/'Life tables'!$I$2)*2)+age,lifetable,13,1),IF(male=1,VLOOKUP((($A$5:$A$1570/'Life tables'!$I$2)*2)+age,lifetable,10,1),"error"))</f>
        <v>3.518541282111487E-4</v>
      </c>
      <c r="F559" s="96">
        <f t="shared" si="137"/>
        <v>109.55383315652041</v>
      </c>
      <c r="G559" s="96">
        <f t="shared" si="138"/>
        <v>11.004911824112819</v>
      </c>
      <c r="H559" s="96">
        <f t="shared" si="139"/>
        <v>0.62849970295006519</v>
      </c>
      <c r="I559" s="96">
        <f t="shared" si="140"/>
        <v>0.25183388700310155</v>
      </c>
      <c r="J559" s="96">
        <f t="shared" si="141"/>
        <v>4.2728841121218872E-2</v>
      </c>
      <c r="K559" s="96">
        <f t="shared" si="142"/>
        <v>0.26315235362456074</v>
      </c>
      <c r="L559" s="96">
        <f t="shared" si="150"/>
        <v>97.36270654770864</v>
      </c>
      <c r="M559" s="96">
        <f t="shared" si="143"/>
        <v>518.0463029719524</v>
      </c>
      <c r="N559" s="96">
        <f t="shared" si="144"/>
        <v>49.888981389559049</v>
      </c>
      <c r="O559" s="96">
        <f t="shared" si="145"/>
        <v>1.1908448145180064</v>
      </c>
      <c r="P559" s="96">
        <f t="shared" si="146"/>
        <v>1.1908448145180064</v>
      </c>
      <c r="Q559" s="96">
        <f t="shared" si="147"/>
        <v>0.20066838168746445</v>
      </c>
      <c r="R559" s="96">
        <f t="shared" si="148"/>
        <v>9.3349277461397859E-2</v>
      </c>
      <c r="S559" s="96">
        <f t="shared" si="136"/>
        <v>465.4816142942085</v>
      </c>
      <c r="T559" s="96">
        <f t="shared" si="151"/>
        <v>71.629732066670044</v>
      </c>
      <c r="U559" s="96">
        <f t="shared" si="151"/>
        <v>301.37003065874893</v>
      </c>
      <c r="V559" s="32">
        <f t="shared" si="152"/>
        <v>999.99999999999727</v>
      </c>
      <c r="W559" s="100">
        <f>(cNES*L559+(cNES+cOSEX)*G559+(cNES+cEREX)*H559+(cNES+cHOEX)*I559+(cNES+cNES)*S559+(cNES+cOSEX)*N559+(cNES+cEREX)*O559+(cNES+cHOEX)*P559)/(1+cDR)^((cycle + 0.5)/('Life tables'!$I$2/2))</f>
        <v>43455.999783447085</v>
      </c>
      <c r="X559" s="107">
        <f>((L559+G559+H559+I559+N559+O559+P559+S559)/('Life tables'!$I$2/2))/(1+oDR)^(((cycle + 0.5)/('Life tables'!$I$2/2)))</f>
        <v>17.531846904919039</v>
      </c>
      <c r="Y559" s="31">
        <f>((uNES*L559+ uOCEX*G559+uEREX*H559+uHOEX*I559+uNES*S559+ uOCEX*N559+uEREX*O559+uHOEX*P559)/('Life tables'!$I$2/2))/(1+oDR)^(((cycle + 0.5)/('Life tables'!$I$2/2)))</f>
        <v>11.554355159103292</v>
      </c>
      <c r="Z559" s="100">
        <f t="shared" si="149"/>
        <v>149725.67878856871</v>
      </c>
      <c r="AA559" s="107">
        <f>((L559+G559+H559+I559+N559+O559+P559+S559)/('Life tables'!$I$2/2))</f>
        <v>24.049304402884314</v>
      </c>
      <c r="AB559" s="31">
        <f>((uNES*L559+ uOCEX*G559+uEREX*H559+uHOEX*I559+uNES*S559+ uOCEX*N559+uEREX*O559+uHOEX*P559)/('Life tables'!$I$2/2))</f>
        <v>15.849682347063313</v>
      </c>
    </row>
    <row r="560" spans="1:28" x14ac:dyDescent="0.25">
      <c r="A560" s="4">
        <v>554</v>
      </c>
      <c r="C560" s="105">
        <f>IF(male=0,VLOOKUP((($A$5:$A$1570/'Life tables'!$I$2)*2)+age,lifetable,13,1),IF(male=1,VLOOKUP((($A$5:$A$1570/'Life tables'!$I$2)*2)+age,lifetable,10,1),"error"))</f>
        <v>3.518541282111487E-4</v>
      </c>
      <c r="F560" s="96">
        <f t="shared" si="137"/>
        <v>109.44908205473287</v>
      </c>
      <c r="G560" s="96">
        <f t="shared" si="138"/>
        <v>10.994389356706282</v>
      </c>
      <c r="H560" s="96">
        <f t="shared" si="139"/>
        <v>0.6278987560506254</v>
      </c>
      <c r="I560" s="96">
        <f t="shared" si="140"/>
        <v>0.25159309326388729</v>
      </c>
      <c r="J560" s="96">
        <f t="shared" si="141"/>
        <v>4.2687985470105702E-2</v>
      </c>
      <c r="K560" s="96">
        <f t="shared" si="142"/>
        <v>0.2629007376090739</v>
      </c>
      <c r="L560" s="96">
        <f t="shared" si="150"/>
        <v>97.269612125632889</v>
      </c>
      <c r="M560" s="96">
        <f t="shared" si="143"/>
        <v>517.55115521984521</v>
      </c>
      <c r="N560" s="96">
        <f t="shared" si="144"/>
        <v>49.841297588230397</v>
      </c>
      <c r="O560" s="96">
        <f t="shared" si="145"/>
        <v>1.1897066071229641</v>
      </c>
      <c r="P560" s="96">
        <f t="shared" si="146"/>
        <v>1.1897066071229641</v>
      </c>
      <c r="Q560" s="96">
        <f t="shared" si="147"/>
        <v>0.20047658319852335</v>
      </c>
      <c r="R560" s="96">
        <f t="shared" si="148"/>
        <v>9.3260054384945668E-2</v>
      </c>
      <c r="S560" s="96">
        <f t="shared" si="136"/>
        <v>465.03670777978539</v>
      </c>
      <c r="T560" s="96">
        <f t="shared" si="151"/>
        <v>71.872896635338677</v>
      </c>
      <c r="U560" s="96">
        <f t="shared" si="151"/>
        <v>301.72619145074293</v>
      </c>
      <c r="V560" s="32">
        <f t="shared" si="152"/>
        <v>999.99999999999693</v>
      </c>
      <c r="W560" s="100">
        <f>(cNES*L560+(cNES+cOSEX)*G560+(cNES+cEREX)*H560+(cNES+cHOEX)*I560+(cNES+cNES)*S560+(cNES+cOSEX)*N560+(cNES+cEREX)*O560+(cNES+cHOEX)*P560)/(1+cDR)^((cycle + 0.5)/('Life tables'!$I$2/2))</f>
        <v>43317.541131355232</v>
      </c>
      <c r="X560" s="107">
        <f>((L560+G560+H560+I560+N560+O560+P560+S560)/('Life tables'!$I$2/2))/(1+oDR)^(((cycle + 0.5)/('Life tables'!$I$2/2)))</f>
        <v>17.505089408868923</v>
      </c>
      <c r="Y560" s="31">
        <f>((uNES*L560+ uOCEX*G560+uEREX*H560+uHOEX*I560+uNES*S560+ uOCEX*N560+uEREX*O560+uHOEX*P560)/('Life tables'!$I$2/2))/(1+oDR)^(((cycle + 0.5)/('Life tables'!$I$2/2)))</f>
        <v>11.536720645462539</v>
      </c>
      <c r="Z560" s="100">
        <f t="shared" si="149"/>
        <v>149582.56500613125</v>
      </c>
      <c r="AA560" s="107">
        <f>((L560+G560+H560+I560+N560+O560+P560+S560)/('Life tables'!$I$2/2))</f>
        <v>24.026316599725575</v>
      </c>
      <c r="AB560" s="31">
        <f>((uNES*L560+ uOCEX*G560+uEREX*H560+uHOEX*I560+uNES*S560+ uOCEX*N560+uEREX*O560+uHOEX*P560)/('Life tables'!$I$2/2))</f>
        <v>15.834532248092266</v>
      </c>
    </row>
    <row r="561" spans="1:28" x14ac:dyDescent="0.25">
      <c r="A561" s="4">
        <v>555</v>
      </c>
      <c r="C561" s="105">
        <f>IF(male=0,VLOOKUP((($A$5:$A$1570/'Life tables'!$I$2)*2)+age,lifetable,13,1),IF(male=1,VLOOKUP((($A$5:$A$1570/'Life tables'!$I$2)*2)+age,lifetable,10,1),"error"))</f>
        <v>3.518541282111487E-4</v>
      </c>
      <c r="F561" s="96">
        <f t="shared" si="137"/>
        <v>109.34443219519332</v>
      </c>
      <c r="G561" s="96">
        <f t="shared" si="138"/>
        <v>10.983877059295445</v>
      </c>
      <c r="H561" s="96">
        <f t="shared" si="139"/>
        <v>0.62729838996813148</v>
      </c>
      <c r="I561" s="96">
        <f t="shared" si="140"/>
        <v>0.25135253225253024</v>
      </c>
      <c r="J561" s="96">
        <f t="shared" si="141"/>
        <v>4.2647169306099512E-2</v>
      </c>
      <c r="K561" s="96">
        <f t="shared" si="142"/>
        <v>0.2626493647812061</v>
      </c>
      <c r="L561" s="96">
        <f t="shared" si="150"/>
        <v>97.176607679589907</v>
      </c>
      <c r="M561" s="96">
        <f t="shared" si="143"/>
        <v>517.05647971872202</v>
      </c>
      <c r="N561" s="96">
        <f t="shared" si="144"/>
        <v>49.793659265694693</v>
      </c>
      <c r="O561" s="96">
        <f t="shared" si="145"/>
        <v>1.188569485301995</v>
      </c>
      <c r="P561" s="96">
        <f t="shared" si="146"/>
        <v>1.188569485301995</v>
      </c>
      <c r="Q561" s="96">
        <f t="shared" si="147"/>
        <v>0.20028496763886905</v>
      </c>
      <c r="R561" s="96">
        <f t="shared" si="148"/>
        <v>9.3170916405690168E-2</v>
      </c>
      <c r="S561" s="96">
        <f t="shared" si="136"/>
        <v>464.59222559837877</v>
      </c>
      <c r="T561" s="96">
        <f t="shared" si="151"/>
        <v>72.115828772283649</v>
      </c>
      <c r="U561" s="96">
        <f t="shared" si="151"/>
        <v>302.08201173192981</v>
      </c>
      <c r="V561" s="32">
        <f t="shared" si="152"/>
        <v>999.99999999999693</v>
      </c>
      <c r="W561" s="100">
        <f>(cNES*L561+(cNES+cOSEX)*G561+(cNES+cEREX)*H561+(cNES+cHOEX)*I561+(cNES+cNES)*S561+(cNES+cOSEX)*N561+(cNES+cEREX)*O561+(cNES+cHOEX)*P561)/(1+cDR)^((cycle + 0.5)/('Life tables'!$I$2/2))</f>
        <v>43179.523607968338</v>
      </c>
      <c r="X561" s="107">
        <f>((L561+G561+H561+I561+N561+O561+P561+S561)/('Life tables'!$I$2/2))/(1+oDR)^(((cycle + 0.5)/('Life tables'!$I$2/2)))</f>
        <v>17.478372752676037</v>
      </c>
      <c r="Y561" s="31">
        <f>((uNES*L561+ uOCEX*G561+uEREX*H561+uHOEX*I561+uNES*S561+ uOCEX*N561+uEREX*O561+uHOEX*P561)/('Life tables'!$I$2/2))/(1+oDR)^(((cycle + 0.5)/('Life tables'!$I$2/2)))</f>
        <v>11.519113047270846</v>
      </c>
      <c r="Z561" s="100">
        <f t="shared" si="149"/>
        <v>149439.58792920512</v>
      </c>
      <c r="AA561" s="107">
        <f>((L561+G561+H561+I561+N561+O561+P561+S561)/('Life tables'!$I$2/2))</f>
        <v>24.003350772426678</v>
      </c>
      <c r="AB561" s="31">
        <f>((uNES*L561+ uOCEX*G561+uEREX*H561+uHOEX*I561+uNES*S561+ uOCEX*N561+uEREX*O561+uHOEX*P561)/('Life tables'!$I$2/2))</f>
        <v>15.819396632249166</v>
      </c>
    </row>
    <row r="562" spans="1:28" x14ac:dyDescent="0.25">
      <c r="A562" s="4">
        <v>556</v>
      </c>
      <c r="C562" s="105">
        <f>IF(male=0,VLOOKUP((($A$5:$A$1570/'Life tables'!$I$2)*2)+age,lifetable,13,1),IF(male=1,VLOOKUP((($A$5:$A$1570/'Life tables'!$I$2)*2)+age,lifetable,10,1),"error"))</f>
        <v>3.518541282111487E-4</v>
      </c>
      <c r="F562" s="96">
        <f t="shared" si="137"/>
        <v>109.23988344366916</v>
      </c>
      <c r="G562" s="96">
        <f t="shared" si="138"/>
        <v>10.973374918396361</v>
      </c>
      <c r="H562" s="96">
        <f t="shared" si="139"/>
        <v>0.62669860393250398</v>
      </c>
      <c r="I562" s="96">
        <f t="shared" si="140"/>
        <v>0.25111220366046688</v>
      </c>
      <c r="J562" s="96">
        <f t="shared" si="141"/>
        <v>4.2606392576846092E-2</v>
      </c>
      <c r="K562" s="96">
        <f t="shared" si="142"/>
        <v>0.26239823481852564</v>
      </c>
      <c r="L562" s="96">
        <f t="shared" si="150"/>
        <v>97.083693090284456</v>
      </c>
      <c r="M562" s="96">
        <f t="shared" si="143"/>
        <v>516.56227605211416</v>
      </c>
      <c r="N562" s="96">
        <f t="shared" si="144"/>
        <v>49.746066381845111</v>
      </c>
      <c r="O562" s="96">
        <f t="shared" si="145"/>
        <v>1.187433448097754</v>
      </c>
      <c r="P562" s="96">
        <f t="shared" si="146"/>
        <v>1.187433448097754</v>
      </c>
      <c r="Q562" s="96">
        <f t="shared" si="147"/>
        <v>0.20009353484717979</v>
      </c>
      <c r="R562" s="96">
        <f t="shared" si="148"/>
        <v>9.3081863448585836E-2</v>
      </c>
      <c r="S562" s="96">
        <f t="shared" si="136"/>
        <v>464.14816737577775</v>
      </c>
      <c r="T562" s="96">
        <f t="shared" si="151"/>
        <v>72.358528699707676</v>
      </c>
      <c r="U562" s="96">
        <f t="shared" si="151"/>
        <v>302.4374918301969</v>
      </c>
      <c r="V562" s="32">
        <f t="shared" si="152"/>
        <v>999.9999999999967</v>
      </c>
      <c r="W562" s="100">
        <f>(cNES*L562+(cNES+cOSEX)*G562+(cNES+cEREX)*H562+(cNES+cHOEX)*I562+(cNES+cNES)*S562+(cNES+cOSEX)*N562+(cNES+cEREX)*O562+(cNES+cHOEX)*P562)/(1+cDR)^((cycle + 0.5)/('Life tables'!$I$2/2))</f>
        <v>43041.945808764882</v>
      </c>
      <c r="X562" s="107">
        <f>((L562+G562+H562+I562+N562+O562+P562+S562)/('Life tables'!$I$2/2))/(1+oDR)^(((cycle + 0.5)/('Life tables'!$I$2/2)))</f>
        <v>17.451696873939412</v>
      </c>
      <c r="Y562" s="31">
        <f>((uNES*L562+ uOCEX*G562+uEREX*H562+uHOEX*I562+uNES*S562+ uOCEX*N562+uEREX*O562+uHOEX*P562)/('Life tables'!$I$2/2))/(1+oDR)^(((cycle + 0.5)/('Life tables'!$I$2/2)))</f>
        <v>11.501532323404218</v>
      </c>
      <c r="Z562" s="100">
        <f t="shared" si="149"/>
        <v>149296.74743017452</v>
      </c>
      <c r="AA562" s="107">
        <f>((L562+G562+H562+I562+N562+O562+P562+S562)/('Life tables'!$I$2/2))</f>
        <v>23.980406899888276</v>
      </c>
      <c r="AB562" s="31">
        <f>((uNES*L562+ uOCEX*G562+uEREX*H562+uHOEX*I562+uNES*S562+ uOCEX*N562+uEREX*O562+uHOEX*P562)/('Life tables'!$I$2/2))</f>
        <v>15.804275485630241</v>
      </c>
    </row>
    <row r="563" spans="1:28" x14ac:dyDescent="0.25">
      <c r="A563" s="4">
        <v>557</v>
      </c>
      <c r="C563" s="105">
        <f>IF(male=0,VLOOKUP((($A$5:$A$1570/'Life tables'!$I$2)*2)+age,lifetable,13,1),IF(male=1,VLOOKUP((($A$5:$A$1570/'Life tables'!$I$2)*2)+age,lifetable,10,1),"error"))</f>
        <v>3.518541282111487E-4</v>
      </c>
      <c r="F563" s="96">
        <f t="shared" si="137"/>
        <v>109.13543566731452</v>
      </c>
      <c r="G563" s="96">
        <f t="shared" si="138"/>
        <v>10.962882920664386</v>
      </c>
      <c r="H563" s="96">
        <f t="shared" si="139"/>
        <v>0.62609939718161933</v>
      </c>
      <c r="I563" s="96">
        <f t="shared" si="140"/>
        <v>0.25087210718232139</v>
      </c>
      <c r="J563" s="96">
        <f t="shared" si="141"/>
        <v>4.2565655230532101E-2</v>
      </c>
      <c r="K563" s="96">
        <f t="shared" si="142"/>
        <v>0.26214734740193196</v>
      </c>
      <c r="L563" s="96">
        <f t="shared" si="150"/>
        <v>96.990868239653736</v>
      </c>
      <c r="M563" s="96">
        <f t="shared" si="143"/>
        <v>516.06854380277753</v>
      </c>
      <c r="N563" s="96">
        <f t="shared" si="144"/>
        <v>49.698518896500126</v>
      </c>
      <c r="O563" s="96">
        <f t="shared" si="145"/>
        <v>1.1862984945511117</v>
      </c>
      <c r="P563" s="96">
        <f t="shared" si="146"/>
        <v>1.1862984945511117</v>
      </c>
      <c r="Q563" s="96">
        <f t="shared" si="147"/>
        <v>0.19990228466183363</v>
      </c>
      <c r="R563" s="96">
        <f t="shared" si="148"/>
        <v>9.2992895438447437E-2</v>
      </c>
      <c r="S563" s="96">
        <f t="shared" si="136"/>
        <v>463.70453273707489</v>
      </c>
      <c r="T563" s="96">
        <f t="shared" si="151"/>
        <v>72.600996639600041</v>
      </c>
      <c r="U563" s="96">
        <f t="shared" si="151"/>
        <v>302.79263207303728</v>
      </c>
      <c r="V563" s="32">
        <f t="shared" si="152"/>
        <v>999.99999999999659</v>
      </c>
      <c r="W563" s="100">
        <f>(cNES*L563+(cNES+cOSEX)*G563+(cNES+cEREX)*H563+(cNES+cHOEX)*I563+(cNES+cNES)*S563+(cNES+cOSEX)*N563+(cNES+cEREX)*O563+(cNES+cHOEX)*P563)/(1+cDR)^((cycle + 0.5)/('Life tables'!$I$2/2))</f>
        <v>42904.806333662593</v>
      </c>
      <c r="X563" s="107">
        <f>((L563+G563+H563+I563+N563+O563+P563+S563)/('Life tables'!$I$2/2))/(1+oDR)^(((cycle + 0.5)/('Life tables'!$I$2/2)))</f>
        <v>17.425061710355738</v>
      </c>
      <c r="Y563" s="31">
        <f>((uNES*L563+ uOCEX*G563+uEREX*H563+uHOEX*I563+uNES*S563+ uOCEX*N563+uEREX*O563+uHOEX*P563)/('Life tables'!$I$2/2))/(1+oDR)^(((cycle + 0.5)/('Life tables'!$I$2/2)))</f>
        <v>11.483978432802985</v>
      </c>
      <c r="Z563" s="100">
        <f t="shared" si="149"/>
        <v>149154.04338144287</v>
      </c>
      <c r="AA563" s="107">
        <f>((L563+G563+H563+I563+N563+O563+P563+S563)/('Life tables'!$I$2/2))</f>
        <v>23.957484961034361</v>
      </c>
      <c r="AB563" s="31">
        <f>((uNES*L563+ uOCEX*G563+uEREX*H563+uHOEX*I563+uNES*S563+ uOCEX*N563+uEREX*O563+uHOEX*P563)/('Life tables'!$I$2/2))</f>
        <v>15.78916879434705</v>
      </c>
    </row>
    <row r="564" spans="1:28" x14ac:dyDescent="0.25">
      <c r="A564" s="4">
        <v>558</v>
      </c>
      <c r="C564" s="105">
        <f>IF(male=0,VLOOKUP((($A$5:$A$1570/'Life tables'!$I$2)*2)+age,lifetable,13,1),IF(male=1,VLOOKUP((($A$5:$A$1570/'Life tables'!$I$2)*2)+age,lifetable,10,1),"error"))</f>
        <v>3.518541282111487E-4</v>
      </c>
      <c r="F564" s="96">
        <f t="shared" si="137"/>
        <v>109.03108873462661</v>
      </c>
      <c r="G564" s="96">
        <f t="shared" si="138"/>
        <v>10.952401052889787</v>
      </c>
      <c r="H564" s="96">
        <f t="shared" si="139"/>
        <v>0.62550076896105844</v>
      </c>
      <c r="I564" s="96">
        <f t="shared" si="140"/>
        <v>0.25063224251580529</v>
      </c>
      <c r="J564" s="96">
        <f t="shared" si="141"/>
        <v>4.2524957215868041E-2</v>
      </c>
      <c r="K564" s="96">
        <f t="shared" si="142"/>
        <v>0.26189670221555045</v>
      </c>
      <c r="L564" s="96">
        <f t="shared" si="150"/>
        <v>96.898133010828531</v>
      </c>
      <c r="M564" s="96">
        <f t="shared" si="143"/>
        <v>515.5752825527328</v>
      </c>
      <c r="N564" s="96">
        <f t="shared" si="144"/>
        <v>49.651016769407441</v>
      </c>
      <c r="O564" s="96">
        <f t="shared" si="145"/>
        <v>1.1851646237012503</v>
      </c>
      <c r="P564" s="96">
        <f t="shared" si="146"/>
        <v>1.1851646237012503</v>
      </c>
      <c r="Q564" s="96">
        <f t="shared" si="147"/>
        <v>0.19971121692092367</v>
      </c>
      <c r="R564" s="96">
        <f t="shared" si="148"/>
        <v>9.2904012299957262E-2</v>
      </c>
      <c r="S564" s="96">
        <f t="shared" si="136"/>
        <v>463.26132130670197</v>
      </c>
      <c r="T564" s="96">
        <f t="shared" si="151"/>
        <v>72.843232813736833</v>
      </c>
      <c r="U564" s="96">
        <f t="shared" si="151"/>
        <v>303.14743278755282</v>
      </c>
      <c r="V564" s="32">
        <f t="shared" si="152"/>
        <v>999.9999999999967</v>
      </c>
      <c r="W564" s="100">
        <f>(cNES*L564+(cNES+cOSEX)*G564+(cNES+cEREX)*H564+(cNES+cHOEX)*I564+(cNES+cNES)*S564+(cNES+cOSEX)*N564+(cNES+cEREX)*O564+(cNES+cHOEX)*P564)/(1+cDR)^((cycle + 0.5)/('Life tables'!$I$2/2))</f>
        <v>42768.103787005617</v>
      </c>
      <c r="X564" s="107">
        <f>((L564+G564+H564+I564+N564+O564+P564+S564)/('Life tables'!$I$2/2))/(1+oDR)^(((cycle + 0.5)/('Life tables'!$I$2/2)))</f>
        <v>17.398467199719114</v>
      </c>
      <c r="Y564" s="31">
        <f>((uNES*L564+ uOCEX*G564+uEREX*H564+uHOEX*I564+uNES*S564+ uOCEX*N564+uEREX*O564+uHOEX*P564)/('Life tables'!$I$2/2))/(1+oDR)^(((cycle + 0.5)/('Life tables'!$I$2/2)))</f>
        <v>11.466451334471611</v>
      </c>
      <c r="Z564" s="100">
        <f t="shared" si="149"/>
        <v>149011.47565543646</v>
      </c>
      <c r="AA564" s="107">
        <f>((L564+G564+H564+I564+N564+O564+P564+S564)/('Life tables'!$I$2/2))</f>
        <v>23.934584934812108</v>
      </c>
      <c r="AB564" s="31">
        <f>((uNES*L564+ uOCEX*G564+uEREX*H564+uHOEX*I564+uNES*S564+ uOCEX*N564+uEREX*O564+uHOEX*P564)/('Life tables'!$I$2/2))</f>
        <v>15.774076544526356</v>
      </c>
    </row>
    <row r="565" spans="1:28" x14ac:dyDescent="0.25">
      <c r="A565" s="4">
        <v>559</v>
      </c>
      <c r="C565" s="105">
        <f>IF(male=0,VLOOKUP((($A$5:$A$1570/'Life tables'!$I$2)*2)+age,lifetable,13,1),IF(male=1,VLOOKUP((($A$5:$A$1570/'Life tables'!$I$2)*2)+age,lifetable,10,1),"error"))</f>
        <v>3.518541282111487E-4</v>
      </c>
      <c r="F565" s="96">
        <f t="shared" si="137"/>
        <v>108.92684251540361</v>
      </c>
      <c r="G565" s="96">
        <f t="shared" si="138"/>
        <v>10.94192930199352</v>
      </c>
      <c r="H565" s="96">
        <f t="shared" si="139"/>
        <v>0.62490271852386647</v>
      </c>
      <c r="I565" s="96">
        <f t="shared" si="140"/>
        <v>0.25039260936162072</v>
      </c>
      <c r="J565" s="96">
        <f t="shared" si="141"/>
        <v>4.2484298482071817E-2</v>
      </c>
      <c r="K565" s="96">
        <f t="shared" si="142"/>
        <v>0.26164629894663149</v>
      </c>
      <c r="L565" s="96">
        <f t="shared" si="150"/>
        <v>96.80548728809589</v>
      </c>
      <c r="M565" s="96">
        <f t="shared" si="143"/>
        <v>515.08249188330342</v>
      </c>
      <c r="N565" s="96">
        <f t="shared" si="144"/>
        <v>49.60355996024758</v>
      </c>
      <c r="O565" s="96">
        <f t="shared" si="145"/>
        <v>1.1840318345857479</v>
      </c>
      <c r="P565" s="96">
        <f t="shared" si="146"/>
        <v>1.1840318345857479</v>
      </c>
      <c r="Q565" s="96">
        <f t="shared" si="147"/>
        <v>0.19952033146227297</v>
      </c>
      <c r="R565" s="96">
        <f t="shared" si="148"/>
        <v>9.2815213957671949E-2</v>
      </c>
      <c r="S565" s="96">
        <f t="shared" si="136"/>
        <v>462.81853270846443</v>
      </c>
      <c r="T565" s="96">
        <f t="shared" si="151"/>
        <v>73.08523744368118</v>
      </c>
      <c r="U565" s="96">
        <f t="shared" si="151"/>
        <v>303.50189430045714</v>
      </c>
      <c r="V565" s="32">
        <f t="shared" si="152"/>
        <v>999.9999999999967</v>
      </c>
      <c r="W565" s="100">
        <f>(cNES*L565+(cNES+cOSEX)*G565+(cNES+cEREX)*H565+(cNES+cHOEX)*I565+(cNES+cNES)*S565+(cNES+cOSEX)*N565+(cNES+cEREX)*O565+(cNES+cHOEX)*P565)/(1+cDR)^((cycle + 0.5)/('Life tables'!$I$2/2))</f>
        <v>42631.836777551594</v>
      </c>
      <c r="X565" s="107">
        <f>((L565+G565+H565+I565+N565+O565+P565+S565)/('Life tables'!$I$2/2))/(1+oDR)^(((cycle + 0.5)/('Life tables'!$I$2/2)))</f>
        <v>17.3719132799208</v>
      </c>
      <c r="Y565" s="31">
        <f>((uNES*L565+ uOCEX*G565+uEREX*H565+uHOEX*I565+uNES*S565+ uOCEX*N565+uEREX*O565+uHOEX*P565)/('Life tables'!$I$2/2))/(1+oDR)^(((cycle + 0.5)/('Life tables'!$I$2/2)))</f>
        <v>11.448950987478565</v>
      </c>
      <c r="Z565" s="100">
        <f t="shared" si="149"/>
        <v>148869.04412460752</v>
      </c>
      <c r="AA565" s="107">
        <f>((L565+G565+H565+I565+N565+O565+P565+S565)/('Life tables'!$I$2/2))</f>
        <v>23.91170680019172</v>
      </c>
      <c r="AB565" s="31">
        <f>((uNES*L565+ uOCEX*G565+uEREX*H565+uHOEX*I565+uNES*S565+ uOCEX*N565+uEREX*O565+uHOEX*P565)/('Life tables'!$I$2/2))</f>
        <v>15.758998722310052</v>
      </c>
    </row>
    <row r="566" spans="1:28" x14ac:dyDescent="0.25">
      <c r="A566" s="4">
        <v>560</v>
      </c>
      <c r="C566" s="105">
        <f>IF(male=0,VLOOKUP((($A$5:$A$1570/'Life tables'!$I$2)*2)+age,lifetable,13,1),IF(male=1,VLOOKUP((($A$5:$A$1570/'Life tables'!$I$2)*2)+age,lifetable,10,1),"error"))</f>
        <v>3.518541282111487E-4</v>
      </c>
      <c r="F566" s="96">
        <f t="shared" si="137"/>
        <v>108.822696880704</v>
      </c>
      <c r="G566" s="96">
        <f t="shared" si="138"/>
        <v>10.931467655023141</v>
      </c>
      <c r="H566" s="96">
        <f t="shared" si="139"/>
        <v>0.62430524513031815</v>
      </c>
      <c r="I566" s="96">
        <f t="shared" si="140"/>
        <v>0.25015320742336694</v>
      </c>
      <c r="J566" s="96">
        <f t="shared" si="141"/>
        <v>4.2443678978852879E-2</v>
      </c>
      <c r="K566" s="96">
        <f t="shared" si="142"/>
        <v>0.26139613728545286</v>
      </c>
      <c r="L566" s="96">
        <f t="shared" si="150"/>
        <v>96.712930956862863</v>
      </c>
      <c r="M566" s="96">
        <f t="shared" si="143"/>
        <v>514.59017137515445</v>
      </c>
      <c r="N566" s="96">
        <f t="shared" si="144"/>
        <v>49.556148428637691</v>
      </c>
      <c r="O566" s="96">
        <f t="shared" si="145"/>
        <v>1.1829001262406702</v>
      </c>
      <c r="P566" s="96">
        <f t="shared" si="146"/>
        <v>1.1829001262406702</v>
      </c>
      <c r="Q566" s="96">
        <f t="shared" si="147"/>
        <v>0.19932962812344973</v>
      </c>
      <c r="R566" s="96">
        <f t="shared" si="148"/>
        <v>9.2726500336029472E-2</v>
      </c>
      <c r="S566" s="96">
        <f t="shared" si="136"/>
        <v>462.37616656557594</v>
      </c>
      <c r="T566" s="96">
        <f t="shared" si="151"/>
        <v>73.327010750783487</v>
      </c>
      <c r="U566" s="96">
        <f t="shared" si="151"/>
        <v>303.8560169380786</v>
      </c>
      <c r="V566" s="32">
        <f t="shared" si="152"/>
        <v>999.99999999999682</v>
      </c>
      <c r="W566" s="100">
        <f>(cNES*L566+(cNES+cOSEX)*G566+(cNES+cEREX)*H566+(cNES+cHOEX)*I566+(cNES+cNES)*S566+(cNES+cOSEX)*N566+(cNES+cEREX)*O566+(cNES+cHOEX)*P566)/(1+cDR)^((cycle + 0.5)/('Life tables'!$I$2/2))</f>
        <v>42496.003918458817</v>
      </c>
      <c r="X566" s="107">
        <f>((L566+G566+H566+I566+N566+O566+P566+S566)/('Life tables'!$I$2/2))/(1+oDR)^(((cycle + 0.5)/('Life tables'!$I$2/2)))</f>
        <v>17.345399888949039</v>
      </c>
      <c r="Y566" s="31">
        <f>((uNES*L566+ uOCEX*G566+uEREX*H566+uHOEX*I566+uNES*S566+ uOCEX*N566+uEREX*O566+uHOEX*P566)/('Life tables'!$I$2/2))/(1+oDR)^(((cycle + 0.5)/('Life tables'!$I$2/2)))</f>
        <v>11.43147735095619</v>
      </c>
      <c r="Z566" s="100">
        <f t="shared" si="149"/>
        <v>148726.74866143765</v>
      </c>
      <c r="AA566" s="107">
        <f>((L566+G566+H566+I566+N566+O566+P566+S566)/('Life tables'!$I$2/2))</f>
        <v>23.88885053616637</v>
      </c>
      <c r="AB566" s="31">
        <f>((uNES*L566+ uOCEX*G566+uEREX*H566+uHOEX*I566+uNES*S566+ uOCEX*N566+uEREX*O566+uHOEX*P566)/('Life tables'!$I$2/2))</f>
        <v>15.743935313855122</v>
      </c>
    </row>
    <row r="567" spans="1:28" x14ac:dyDescent="0.25">
      <c r="A567" s="4">
        <v>561</v>
      </c>
      <c r="C567" s="105">
        <f>IF(male=0,VLOOKUP((($A$5:$A$1570/'Life tables'!$I$2)*2)+age,lifetable,13,1),IF(male=1,VLOOKUP((($A$5:$A$1570/'Life tables'!$I$2)*2)+age,lifetable,10,1),"error"))</f>
        <v>3.518541282111487E-4</v>
      </c>
      <c r="F567" s="96">
        <f t="shared" si="137"/>
        <v>108.71865170280707</v>
      </c>
      <c r="G567" s="96">
        <f t="shared" si="138"/>
        <v>10.921016099148833</v>
      </c>
      <c r="H567" s="96">
        <f t="shared" si="139"/>
        <v>0.62370834804769226</v>
      </c>
      <c r="I567" s="96">
        <f t="shared" si="140"/>
        <v>0.2499140364074493</v>
      </c>
      <c r="J567" s="96">
        <f t="shared" si="141"/>
        <v>4.2403098656396833E-2</v>
      </c>
      <c r="K567" s="96">
        <f t="shared" si="142"/>
        <v>0.26114621692522455</v>
      </c>
      <c r="L567" s="96">
        <f t="shared" si="150"/>
        <v>96.62046390362147</v>
      </c>
      <c r="M567" s="96">
        <f t="shared" si="143"/>
        <v>514.09832060832764</v>
      </c>
      <c r="N567" s="96">
        <f t="shared" si="144"/>
        <v>49.508782134134876</v>
      </c>
      <c r="O567" s="96">
        <f t="shared" si="145"/>
        <v>1.1817694977006492</v>
      </c>
      <c r="P567" s="96">
        <f t="shared" si="146"/>
        <v>1.1817694977006492</v>
      </c>
      <c r="Q567" s="96">
        <f t="shared" si="147"/>
        <v>0.19913910674178045</v>
      </c>
      <c r="R567" s="96">
        <f t="shared" si="148"/>
        <v>9.2637871359355528E-2</v>
      </c>
      <c r="S567" s="96">
        <f t="shared" si="136"/>
        <v>461.93422250069034</v>
      </c>
      <c r="T567" s="96">
        <f t="shared" si="151"/>
        <v>73.568552956181662</v>
      </c>
      <c r="U567" s="96">
        <f t="shared" si="151"/>
        <v>304.20980102636315</v>
      </c>
      <c r="V567" s="32">
        <f t="shared" si="152"/>
        <v>999.99999999999682</v>
      </c>
      <c r="W567" s="100">
        <f>(cNES*L567+(cNES+cOSEX)*G567+(cNES+cEREX)*H567+(cNES+cHOEX)*I567+(cNES+cNES)*S567+(cNES+cOSEX)*N567+(cNES+cEREX)*O567+(cNES+cHOEX)*P567)/(1+cDR)^((cycle + 0.5)/('Life tables'!$I$2/2))</f>
        <v>42360.603827273379</v>
      </c>
      <c r="X567" s="107">
        <f>((L567+G567+H567+I567+N567+O567+P567+S567)/('Life tables'!$I$2/2))/(1+oDR)^(((cycle + 0.5)/('Life tables'!$I$2/2)))</f>
        <v>17.318926964888799</v>
      </c>
      <c r="Y567" s="31">
        <f>((uNES*L567+ uOCEX*G567+uEREX*H567+uHOEX*I567+uNES*S567+ uOCEX*N567+uEREX*O567+uHOEX*P567)/('Life tables'!$I$2/2))/(1+oDR)^(((cycle + 0.5)/('Life tables'!$I$2/2)))</f>
        <v>11.414030384100528</v>
      </c>
      <c r="Z567" s="100">
        <f t="shared" si="149"/>
        <v>148584.58913844085</v>
      </c>
      <c r="AA567" s="107">
        <f>((L567+G567+H567+I567+N567+O567+P567+S567)/('Life tables'!$I$2/2))</f>
        <v>23.866016121752033</v>
      </c>
      <c r="AB567" s="31">
        <f>((uNES*L567+ uOCEX*G567+uEREX*H567+uHOEX*I567+uNES*S567+ uOCEX*N567+uEREX*O567+uHOEX*P567)/('Life tables'!$I$2/2))</f>
        <v>15.728886305333512</v>
      </c>
    </row>
    <row r="568" spans="1:28" x14ac:dyDescent="0.25">
      <c r="A568" s="4">
        <v>562</v>
      </c>
      <c r="C568" s="105">
        <f>IF(male=0,VLOOKUP((($A$5:$A$1570/'Life tables'!$I$2)*2)+age,lifetable,13,1),IF(male=1,VLOOKUP((($A$5:$A$1570/'Life tables'!$I$2)*2)+age,lifetable,10,1),"error"))</f>
        <v>3.518541282111487E-4</v>
      </c>
      <c r="F568" s="96">
        <f t="shared" si="137"/>
        <v>108.614706855175</v>
      </c>
      <c r="G568" s="96">
        <f t="shared" si="138"/>
        <v>10.910574621659611</v>
      </c>
      <c r="H568" s="96">
        <f t="shared" si="139"/>
        <v>0.62311202655005371</v>
      </c>
      <c r="I568" s="96">
        <f t="shared" si="140"/>
        <v>0.24967509602299257</v>
      </c>
      <c r="J568" s="96">
        <f t="shared" si="141"/>
        <v>4.2362557465350656E-2</v>
      </c>
      <c r="K568" s="96">
        <f t="shared" si="142"/>
        <v>0.26089653756199821</v>
      </c>
      <c r="L568" s="96">
        <f t="shared" si="150"/>
        <v>96.528086015914994</v>
      </c>
      <c r="M568" s="96">
        <f t="shared" si="143"/>
        <v>513.60693916227694</v>
      </c>
      <c r="N568" s="96">
        <f t="shared" si="144"/>
        <v>49.461461036239641</v>
      </c>
      <c r="O568" s="96">
        <f t="shared" si="145"/>
        <v>1.1806399479989664</v>
      </c>
      <c r="P568" s="96">
        <f t="shared" si="146"/>
        <v>1.1806399479989664</v>
      </c>
      <c r="Q568" s="96">
        <f t="shared" si="147"/>
        <v>0.1989487671543641</v>
      </c>
      <c r="R568" s="96">
        <f t="shared" si="148"/>
        <v>9.2549326951869904E-2</v>
      </c>
      <c r="S568" s="96">
        <f t="shared" si="136"/>
        <v>461.49270013593315</v>
      </c>
      <c r="T568" s="96">
        <f t="shared" si="151"/>
        <v>73.809864280801378</v>
      </c>
      <c r="U568" s="96">
        <f t="shared" si="151"/>
        <v>304.563246890877</v>
      </c>
      <c r="V568" s="32">
        <f t="shared" si="152"/>
        <v>999.99999999999682</v>
      </c>
      <c r="W568" s="100">
        <f>(cNES*L568+(cNES+cOSEX)*G568+(cNES+cEREX)*H568+(cNES+cHOEX)*I568+(cNES+cNES)*S568+(cNES+cOSEX)*N568+(cNES+cEREX)*O568+(cNES+cHOEX)*P568)/(1+cDR)^((cycle + 0.5)/('Life tables'!$I$2/2))</f>
        <v>42225.635125916298</v>
      </c>
      <c r="X568" s="107">
        <f>((L568+G568+H568+I568+N568+O568+P568+S568)/('Life tables'!$I$2/2))/(1+oDR)^(((cycle + 0.5)/('Life tables'!$I$2/2)))</f>
        <v>17.292494445921562</v>
      </c>
      <c r="Y568" s="31">
        <f>((uNES*L568+ uOCEX*G568+uEREX*H568+uHOEX*I568+uNES*S568+ uOCEX*N568+uEREX*O568+uHOEX*P568)/('Life tables'!$I$2/2))/(1+oDR)^(((cycle + 0.5)/('Life tables'!$I$2/2)))</f>
        <v>11.396610046171205</v>
      </c>
      <c r="Z568" s="100">
        <f t="shared" si="149"/>
        <v>148442.56542816639</v>
      </c>
      <c r="AA568" s="107">
        <f>((L568+G568+H568+I568+N568+O568+P568+S568)/('Life tables'!$I$2/2))</f>
        <v>23.843203535987392</v>
      </c>
      <c r="AB568" s="31">
        <f>((uNES*L568+ uOCEX*G568+uEREX*H568+uHOEX*I568+uNES*S568+ uOCEX*N568+uEREX*O568+uHOEX*P568)/('Life tables'!$I$2/2))</f>
        <v>15.713851682932109</v>
      </c>
    </row>
    <row r="569" spans="1:28" x14ac:dyDescent="0.25">
      <c r="A569" s="4">
        <v>563</v>
      </c>
      <c r="C569" s="105">
        <f>IF(male=0,VLOOKUP((($A$5:$A$1570/'Life tables'!$I$2)*2)+age,lifetable,13,1),IF(male=1,VLOOKUP((($A$5:$A$1570/'Life tables'!$I$2)*2)+age,lifetable,10,1),"error"))</f>
        <v>3.518541282111487E-4</v>
      </c>
      <c r="F569" s="96">
        <f t="shared" si="137"/>
        <v>108.51086221241609</v>
      </c>
      <c r="G569" s="96">
        <f t="shared" si="138"/>
        <v>10.900143209959616</v>
      </c>
      <c r="H569" s="96">
        <f t="shared" si="139"/>
        <v>0.62251627991804226</v>
      </c>
      <c r="I569" s="96">
        <f t="shared" si="140"/>
        <v>0.24943638598175591</v>
      </c>
      <c r="J569" s="96">
        <f t="shared" si="141"/>
        <v>4.2322055356808316E-2</v>
      </c>
      <c r="K569" s="96">
        <f t="shared" si="142"/>
        <v>0.26064709889457827</v>
      </c>
      <c r="L569" s="96">
        <f t="shared" si="150"/>
        <v>96.435797182305294</v>
      </c>
      <c r="M569" s="96">
        <f t="shared" si="143"/>
        <v>513.11602661590234</v>
      </c>
      <c r="N569" s="96">
        <f t="shared" si="144"/>
        <v>49.414185094399151</v>
      </c>
      <c r="O569" s="96">
        <f t="shared" si="145"/>
        <v>1.1795114761676295</v>
      </c>
      <c r="P569" s="96">
        <f t="shared" si="146"/>
        <v>1.1795114761676295</v>
      </c>
      <c r="Q569" s="96">
        <f t="shared" si="147"/>
        <v>0.19875860919808508</v>
      </c>
      <c r="R569" s="96">
        <f t="shared" si="148"/>
        <v>9.2460867037692546E-2</v>
      </c>
      <c r="S569" s="96">
        <f t="shared" si="136"/>
        <v>461.05159909293218</v>
      </c>
      <c r="T569" s="96">
        <f t="shared" si="151"/>
        <v>74.050944945356278</v>
      </c>
      <c r="U569" s="96">
        <f t="shared" si="151"/>
        <v>304.91635485680928</v>
      </c>
      <c r="V569" s="32">
        <f t="shared" si="152"/>
        <v>999.99999999999682</v>
      </c>
      <c r="W569" s="100">
        <f>(cNES*L569+(cNES+cOSEX)*G569+(cNES+cEREX)*H569+(cNES+cHOEX)*I569+(cNES+cNES)*S569+(cNES+cOSEX)*N569+(cNES+cEREX)*O569+(cNES+cHOEX)*P569)/(1+cDR)^((cycle + 0.5)/('Life tables'!$I$2/2))</f>
        <v>42091.096440670626</v>
      </c>
      <c r="X569" s="107">
        <f>((L569+G569+H569+I569+N569+O569+P569+S569)/('Life tables'!$I$2/2))/(1+oDR)^(((cycle + 0.5)/('Life tables'!$I$2/2)))</f>
        <v>17.266102270325106</v>
      </c>
      <c r="Y569" s="31">
        <f>((uNES*L569+ uOCEX*G569+uEREX*H569+uHOEX*I569+uNES*S569+ uOCEX*N569+uEREX*O569+uHOEX*P569)/('Life tables'!$I$2/2))/(1+oDR)^(((cycle + 0.5)/('Life tables'!$I$2/2)))</f>
        <v>11.379216296491263</v>
      </c>
      <c r="Z569" s="100">
        <f t="shared" si="149"/>
        <v>148300.67740320184</v>
      </c>
      <c r="AA569" s="107">
        <f>((L569+G569+H569+I569+N569+O569+P569+S569)/('Life tables'!$I$2/2))</f>
        <v>23.820412757933727</v>
      </c>
      <c r="AB569" s="31">
        <f>((uNES*L569+ uOCEX*G569+uEREX*H569+uHOEX*I569+uNES*S569+ uOCEX*N569+uEREX*O569+uHOEX*P569)/('Life tables'!$I$2/2))</f>
        <v>15.698831432852623</v>
      </c>
    </row>
    <row r="570" spans="1:28" x14ac:dyDescent="0.25">
      <c r="A570" s="4">
        <v>564</v>
      </c>
      <c r="C570" s="105">
        <f>IF(male=0,VLOOKUP((($A$5:$A$1570/'Life tables'!$I$2)*2)+age,lifetable,13,1),IF(male=1,VLOOKUP((($A$5:$A$1570/'Life tables'!$I$2)*2)+age,lifetable,10,1),"error"))</f>
        <v>3.518541282111487E-4</v>
      </c>
      <c r="F570" s="96">
        <f t="shared" si="137"/>
        <v>108.40711765024909</v>
      </c>
      <c r="G570" s="96">
        <f t="shared" si="138"/>
        <v>10.889721851564534</v>
      </c>
      <c r="H570" s="96">
        <f t="shared" si="139"/>
        <v>0.6219211074386688</v>
      </c>
      <c r="I570" s="96">
        <f t="shared" si="140"/>
        <v>0.24919790599805128</v>
      </c>
      <c r="J570" s="96">
        <f t="shared" si="141"/>
        <v>4.2281592282296894E-2</v>
      </c>
      <c r="K570" s="96">
        <f t="shared" si="142"/>
        <v>0.26039790062443663</v>
      </c>
      <c r="L570" s="96">
        <f t="shared" si="150"/>
        <v>96.343597292341101</v>
      </c>
      <c r="M570" s="96">
        <f t="shared" si="143"/>
        <v>512.62558254758221</v>
      </c>
      <c r="N570" s="96">
        <f t="shared" si="144"/>
        <v>49.366954268010325</v>
      </c>
      <c r="O570" s="96">
        <f t="shared" si="145"/>
        <v>1.1783840812374475</v>
      </c>
      <c r="P570" s="96">
        <f t="shared" si="146"/>
        <v>1.1783840812374475</v>
      </c>
      <c r="Q570" s="96">
        <f t="shared" si="147"/>
        <v>0.1985686327096256</v>
      </c>
      <c r="R570" s="96">
        <f t="shared" si="148"/>
        <v>9.2372491540849366E-2</v>
      </c>
      <c r="S570" s="96">
        <f t="shared" si="136"/>
        <v>460.61091899284651</v>
      </c>
      <c r="T570" s="96">
        <f t="shared" si="151"/>
        <v>74.291795170348195</v>
      </c>
      <c r="U570" s="96">
        <f t="shared" si="151"/>
        <v>305.26912524897455</v>
      </c>
      <c r="V570" s="32">
        <f t="shared" si="152"/>
        <v>999.99999999999693</v>
      </c>
      <c r="W570" s="100">
        <f>(cNES*L570+(cNES+cOSEX)*G570+(cNES+cEREX)*H570+(cNES+cHOEX)*I570+(cNES+cNES)*S570+(cNES+cOSEX)*N570+(cNES+cEREX)*O570+(cNES+cHOEX)*P570)/(1+cDR)^((cycle + 0.5)/('Life tables'!$I$2/2))</f>
        <v>41956.98640216855</v>
      </c>
      <c r="X570" s="107">
        <f>((L570+G570+H570+I570+N570+O570+P570+S570)/('Life tables'!$I$2/2))/(1+oDR)^(((cycle + 0.5)/('Life tables'!$I$2/2)))</f>
        <v>17.23975037647331</v>
      </c>
      <c r="Y570" s="31">
        <f>((uNES*L570+ uOCEX*G570+uEREX*H570+uHOEX*I570+uNES*S570+ uOCEX*N570+uEREX*O570+uHOEX*P570)/('Life tables'!$I$2/2))/(1+oDR)^(((cycle + 0.5)/('Life tables'!$I$2/2)))</f>
        <v>11.361849094447038</v>
      </c>
      <c r="Z570" s="100">
        <f t="shared" si="149"/>
        <v>148158.9249361757</v>
      </c>
      <c r="AA570" s="107">
        <f>((L570+G570+H570+I570+N570+O570+P570+S570)/('Life tables'!$I$2/2))</f>
        <v>23.797643766674813</v>
      </c>
      <c r="AB570" s="31">
        <f>((uNES*L570+ uOCEX*G570+uEREX*H570+uHOEX*I570+uNES*S570+ uOCEX*N570+uEREX*O570+uHOEX*P570)/('Life tables'!$I$2/2))</f>
        <v>15.683825541311544</v>
      </c>
    </row>
    <row r="571" spans="1:28" x14ac:dyDescent="0.25">
      <c r="A571" s="4">
        <v>565</v>
      </c>
      <c r="C571" s="105">
        <f>IF(male=0,VLOOKUP((($A$5:$A$1570/'Life tables'!$I$2)*2)+age,lifetable,13,1),IF(male=1,VLOOKUP((($A$5:$A$1570/'Life tables'!$I$2)*2)+age,lifetable,10,1),"error"))</f>
        <v>3.518541282111487E-4</v>
      </c>
      <c r="F571" s="96">
        <f t="shared" si="137"/>
        <v>108.303473045469</v>
      </c>
      <c r="G571" s="96">
        <f t="shared" si="138"/>
        <v>10.879310534098169</v>
      </c>
      <c r="H571" s="96">
        <f t="shared" si="139"/>
        <v>0.62132650840511794</v>
      </c>
      <c r="I571" s="96">
        <f t="shared" si="140"/>
        <v>0.24895965578866444</v>
      </c>
      <c r="J571" s="96">
        <f t="shared" si="141"/>
        <v>4.2241168193763251E-2</v>
      </c>
      <c r="K571" s="96">
        <f t="shared" si="142"/>
        <v>0.26014894245563025</v>
      </c>
      <c r="L571" s="96">
        <f t="shared" si="150"/>
        <v>96.251486236527654</v>
      </c>
      <c r="M571" s="96">
        <f t="shared" si="143"/>
        <v>512.13560653520506</v>
      </c>
      <c r="N571" s="96">
        <f t="shared" si="144"/>
        <v>49.319768516422904</v>
      </c>
      <c r="O571" s="96">
        <f t="shared" si="145"/>
        <v>1.1772577622381029</v>
      </c>
      <c r="P571" s="96">
        <f t="shared" si="146"/>
        <v>1.1772577622381029</v>
      </c>
      <c r="Q571" s="96">
        <f t="shared" si="147"/>
        <v>0.19837883752547827</v>
      </c>
      <c r="R571" s="96">
        <f t="shared" si="148"/>
        <v>9.2284200385278084E-2</v>
      </c>
      <c r="S571" s="96">
        <f t="shared" si="136"/>
        <v>460.17065945639519</v>
      </c>
      <c r="T571" s="96">
        <f t="shared" si="151"/>
        <v>74.532415176067431</v>
      </c>
      <c r="U571" s="96">
        <f t="shared" si="151"/>
        <v>305.62155839181543</v>
      </c>
      <c r="V571" s="32">
        <f t="shared" si="152"/>
        <v>999.99999999999659</v>
      </c>
      <c r="W571" s="100">
        <f>(cNES*L571+(cNES+cOSEX)*G571+(cNES+cEREX)*H571+(cNES+cHOEX)*I571+(cNES+cNES)*S571+(cNES+cOSEX)*N571+(cNES+cEREX)*O571+(cNES+cHOEX)*P571)/(1+cDR)^((cycle + 0.5)/('Life tables'!$I$2/2))</f>
        <v>41823.303645378583</v>
      </c>
      <c r="X571" s="107">
        <f>((L571+G571+H571+I571+N571+O571+P571+S571)/('Life tables'!$I$2/2))/(1+oDR)^(((cycle + 0.5)/('Life tables'!$I$2/2)))</f>
        <v>17.213438702835919</v>
      </c>
      <c r="Y571" s="31">
        <f>((uNES*L571+ uOCEX*G571+uEREX*H571+uHOEX*I571+uNES*S571+ uOCEX*N571+uEREX*O571+uHOEX*P571)/('Life tables'!$I$2/2))/(1+oDR)^(((cycle + 0.5)/('Life tables'!$I$2/2)))</f>
        <v>11.344508399488028</v>
      </c>
      <c r="Z571" s="100">
        <f t="shared" si="149"/>
        <v>148017.30789976008</v>
      </c>
      <c r="AA571" s="107">
        <f>((L571+G571+H571+I571+N571+O571+P571+S571)/('Life tables'!$I$2/2))</f>
        <v>23.774896541316799</v>
      </c>
      <c r="AB571" s="31">
        <f>((uNES*L571+ uOCEX*G571+uEREX*H571+uHOEX*I571+uNES*S571+ uOCEX*N571+uEREX*O571+uHOEX*P571)/('Life tables'!$I$2/2))</f>
        <v>15.668833994540078</v>
      </c>
    </row>
    <row r="572" spans="1:28" x14ac:dyDescent="0.25">
      <c r="A572" s="4">
        <v>566</v>
      </c>
      <c r="C572" s="105">
        <f>IF(male=0,VLOOKUP((($A$5:$A$1570/'Life tables'!$I$2)*2)+age,lifetable,13,1),IF(male=1,VLOOKUP((($A$5:$A$1570/'Life tables'!$I$2)*2)+age,lifetable,10,1),"error"))</f>
        <v>3.518541282111487E-4</v>
      </c>
      <c r="F572" s="96">
        <f t="shared" si="137"/>
        <v>108.19992827591388</v>
      </c>
      <c r="G572" s="96">
        <f t="shared" si="138"/>
        <v>10.868909245289093</v>
      </c>
      <c r="H572" s="96">
        <f t="shared" si="139"/>
        <v>0.6207324821165584</v>
      </c>
      <c r="I572" s="96">
        <f t="shared" si="140"/>
        <v>0.248721635072779</v>
      </c>
      <c r="J572" s="96">
        <f t="shared" si="141"/>
        <v>4.2200783043561035E-2</v>
      </c>
      <c r="K572" s="96">
        <f t="shared" si="142"/>
        <v>0.25990022409472163</v>
      </c>
      <c r="L572" s="96">
        <f t="shared" si="150"/>
        <v>96.159463906297162</v>
      </c>
      <c r="M572" s="96">
        <f t="shared" si="143"/>
        <v>511.64609815620014</v>
      </c>
      <c r="N572" s="96">
        <f t="shared" si="144"/>
        <v>49.272627798942423</v>
      </c>
      <c r="O572" s="96">
        <f t="shared" si="145"/>
        <v>1.1761325181982227</v>
      </c>
      <c r="P572" s="96">
        <f t="shared" si="146"/>
        <v>1.1761325181982227</v>
      </c>
      <c r="Q572" s="96">
        <f t="shared" si="147"/>
        <v>0.19818922348195775</v>
      </c>
      <c r="R572" s="96">
        <f t="shared" si="148"/>
        <v>9.2195993494833622E-2</v>
      </c>
      <c r="S572" s="96">
        <f t="shared" si="136"/>
        <v>459.73082010388447</v>
      </c>
      <c r="T572" s="96">
        <f t="shared" si="151"/>
        <v>74.772805182592947</v>
      </c>
      <c r="U572" s="96">
        <f t="shared" si="151"/>
        <v>305.973654609405</v>
      </c>
      <c r="V572" s="32">
        <f t="shared" si="152"/>
        <v>999.99999999999682</v>
      </c>
      <c r="W572" s="100">
        <f>(cNES*L572+(cNES+cOSEX)*G572+(cNES+cEREX)*H572+(cNES+cHOEX)*I572+(cNES+cNES)*S572+(cNES+cOSEX)*N572+(cNES+cEREX)*O572+(cNES+cHOEX)*P572)/(1+cDR)^((cycle + 0.5)/('Life tables'!$I$2/2))</f>
        <v>41690.046809592721</v>
      </c>
      <c r="X572" s="107">
        <f>((L572+G572+H572+I572+N572+O572+P572+S572)/('Life tables'!$I$2/2))/(1+oDR)^(((cycle + 0.5)/('Life tables'!$I$2/2)))</f>
        <v>17.187167187978343</v>
      </c>
      <c r="Y572" s="31">
        <f>((uNES*L572+ uOCEX*G572+uEREX*H572+uHOEX*I572+uNES*S572+ uOCEX*N572+uEREX*O572+uHOEX*P572)/('Life tables'!$I$2/2))/(1+oDR)^(((cycle + 0.5)/('Life tables'!$I$2/2)))</f>
        <v>11.327194171126736</v>
      </c>
      <c r="Z572" s="100">
        <f t="shared" si="149"/>
        <v>147875.82616667351</v>
      </c>
      <c r="AA572" s="107">
        <f>((L572+G572+H572+I572+N572+O572+P572+S572)/('Life tables'!$I$2/2))</f>
        <v>23.752171060988125</v>
      </c>
      <c r="AB572" s="31">
        <f>((uNES*L572+ uOCEX*G572+uEREX*H572+uHOEX*I572+uNES*S572+ uOCEX*N572+uEREX*O572+uHOEX*P572)/('Life tables'!$I$2/2))</f>
        <v>15.653856778784066</v>
      </c>
    </row>
    <row r="573" spans="1:28" x14ac:dyDescent="0.25">
      <c r="A573" s="4">
        <v>567</v>
      </c>
      <c r="C573" s="105">
        <f>IF(male=0,VLOOKUP((($A$5:$A$1570/'Life tables'!$I$2)*2)+age,lifetable,13,1),IF(male=1,VLOOKUP((($A$5:$A$1570/'Life tables'!$I$2)*2)+age,lifetable,10,1),"error"))</f>
        <v>3.518541282111487E-4</v>
      </c>
      <c r="F573" s="96">
        <f t="shared" si="137"/>
        <v>108.09648322043265</v>
      </c>
      <c r="G573" s="96">
        <f t="shared" si="138"/>
        <v>10.85851797296743</v>
      </c>
      <c r="H573" s="96">
        <f t="shared" si="139"/>
        <v>0.62013902787795849</v>
      </c>
      <c r="I573" s="96">
        <f t="shared" si="140"/>
        <v>0.24848384357190226</v>
      </c>
      <c r="J573" s="96">
        <f t="shared" si="141"/>
        <v>4.2160436784438191E-2</v>
      </c>
      <c r="K573" s="96">
        <f t="shared" si="142"/>
        <v>0.25965174525070145</v>
      </c>
      <c r="L573" s="96">
        <f t="shared" si="150"/>
        <v>96.067530193980218</v>
      </c>
      <c r="M573" s="96">
        <f t="shared" si="143"/>
        <v>511.15705698756636</v>
      </c>
      <c r="N573" s="96">
        <f t="shared" si="144"/>
        <v>49.225532074832955</v>
      </c>
      <c r="O573" s="96">
        <f t="shared" si="145"/>
        <v>1.175008348145445</v>
      </c>
      <c r="P573" s="96">
        <f t="shared" si="146"/>
        <v>1.175008348145445</v>
      </c>
      <c r="Q573" s="96">
        <f t="shared" si="147"/>
        <v>0.19799979041521198</v>
      </c>
      <c r="R573" s="96">
        <f t="shared" si="148"/>
        <v>9.2107870793293342E-2</v>
      </c>
      <c r="S573" s="96">
        <f t="shared" si="136"/>
        <v>459.29140055523402</v>
      </c>
      <c r="T573" s="96">
        <f t="shared" si="151"/>
        <v>75.012965409792599</v>
      </c>
      <c r="U573" s="96">
        <f t="shared" si="151"/>
        <v>306.32541422544898</v>
      </c>
      <c r="V573" s="32">
        <f t="shared" si="152"/>
        <v>999.99999999999704</v>
      </c>
      <c r="W573" s="100">
        <f>(cNES*L573+(cNES+cOSEX)*G573+(cNES+cEREX)*H573+(cNES+cHOEX)*I573+(cNES+cNES)*S573+(cNES+cOSEX)*N573+(cNES+cEREX)*O573+(cNES+cHOEX)*P573)/(1+cDR)^((cycle + 0.5)/('Life tables'!$I$2/2))</f>
        <v>41557.214538413486</v>
      </c>
      <c r="X573" s="107">
        <f>((L573+G573+H573+I573+N573+O573+P573+S573)/('Life tables'!$I$2/2))/(1+oDR)^(((cycle + 0.5)/('Life tables'!$I$2/2)))</f>
        <v>17.160935770561466</v>
      </c>
      <c r="Y573" s="31">
        <f>((uNES*L573+ uOCEX*G573+uEREX*H573+uHOEX*I573+uNES*S573+ uOCEX*N573+uEREX*O573+uHOEX*P573)/('Life tables'!$I$2/2))/(1+oDR)^(((cycle + 0.5)/('Life tables'!$I$2/2)))</f>
        <v>11.309906368938554</v>
      </c>
      <c r="Z573" s="100">
        <f t="shared" si="149"/>
        <v>147734.47960968307</v>
      </c>
      <c r="AA573" s="107">
        <f>((L573+G573+H573+I573+N573+O573+P573+S573)/('Life tables'!$I$2/2))</f>
        <v>23.72946730483941</v>
      </c>
      <c r="AB573" s="31">
        <f>((uNES*L573+ uOCEX*G573+uEREX*H573+uHOEX*I573+uNES*S573+ uOCEX*N573+uEREX*O573+uHOEX*P573)/('Life tables'!$I$2/2))</f>
        <v>15.638893880303923</v>
      </c>
    </row>
    <row r="574" spans="1:28" x14ac:dyDescent="0.25">
      <c r="A574" s="4">
        <v>568</v>
      </c>
      <c r="C574" s="105">
        <f>IF(male=0,VLOOKUP((($A$5:$A$1570/'Life tables'!$I$2)*2)+age,lifetable,13,1),IF(male=1,VLOOKUP((($A$5:$A$1570/'Life tables'!$I$2)*2)+age,lifetable,10,1),"error"))</f>
        <v>3.518541282111487E-4</v>
      </c>
      <c r="F574" s="96">
        <f t="shared" si="137"/>
        <v>107.9931377588542</v>
      </c>
      <c r="G574" s="96">
        <f t="shared" si="138"/>
        <v>10.848136705061741</v>
      </c>
      <c r="H574" s="96">
        <f t="shared" si="139"/>
        <v>0.61954614499990812</v>
      </c>
      <c r="I574" s="96">
        <f t="shared" si="140"/>
        <v>0.24824628100979415</v>
      </c>
      <c r="J574" s="96">
        <f t="shared" si="141"/>
        <v>4.2120129369524875E-2</v>
      </c>
      <c r="K574" s="96">
        <f t="shared" si="142"/>
        <v>0.25940350563491427</v>
      </c>
      <c r="L574" s="96">
        <f t="shared" si="150"/>
        <v>95.975684992778326</v>
      </c>
      <c r="M574" s="96">
        <f t="shared" si="143"/>
        <v>510.66848260590126</v>
      </c>
      <c r="N574" s="96">
        <f t="shared" si="144"/>
        <v>49.17848130331992</v>
      </c>
      <c r="O574" s="96">
        <f t="shared" si="145"/>
        <v>1.1738852511064846</v>
      </c>
      <c r="P574" s="96">
        <f t="shared" si="146"/>
        <v>1.1738852511064846</v>
      </c>
      <c r="Q574" s="96">
        <f t="shared" si="147"/>
        <v>0.19781053816123345</v>
      </c>
      <c r="R574" s="96">
        <f t="shared" si="148"/>
        <v>9.2019832204362315E-2</v>
      </c>
      <c r="S574" s="96">
        <f t="shared" si="136"/>
        <v>458.85240043000277</v>
      </c>
      <c r="T574" s="96">
        <f t="shared" si="151"/>
        <v>75.252896077323356</v>
      </c>
      <c r="U574" s="96">
        <f t="shared" si="151"/>
        <v>306.67683756328825</v>
      </c>
      <c r="V574" s="32">
        <f t="shared" si="152"/>
        <v>999.99999999999704</v>
      </c>
      <c r="W574" s="100">
        <f>(cNES*L574+(cNES+cOSEX)*G574+(cNES+cEREX)*H574+(cNES+cHOEX)*I574+(cNES+cNES)*S574+(cNES+cOSEX)*N574+(cNES+cEREX)*O574+(cNES+cHOEX)*P574)/(1+cDR)^((cycle + 0.5)/('Life tables'!$I$2/2))</f>
        <v>41424.805479741211</v>
      </c>
      <c r="X574" s="107">
        <f>((L574+G574+H574+I574+N574+O574+P574+S574)/('Life tables'!$I$2/2))/(1+oDR)^(((cycle + 0.5)/('Life tables'!$I$2/2)))</f>
        <v>17.134744389341407</v>
      </c>
      <c r="Y574" s="31">
        <f>((uNES*L574+ uOCEX*G574+uEREX*H574+uHOEX*I574+uNES*S574+ uOCEX*N574+uEREX*O574+uHOEX*P574)/('Life tables'!$I$2/2))/(1+oDR)^(((cycle + 0.5)/('Life tables'!$I$2/2)))</f>
        <v>11.292644952561615</v>
      </c>
      <c r="Z574" s="100">
        <f t="shared" si="149"/>
        <v>147593.26810160707</v>
      </c>
      <c r="AA574" s="107">
        <f>((L574+G574+H574+I574+N574+O574+P574+S574)/('Life tables'!$I$2/2))</f>
        <v>23.706785252043343</v>
      </c>
      <c r="AB574" s="31">
        <f>((uNES*L574+ uOCEX*G574+uEREX*H574+uHOEX*I574+uNES*S574+ uOCEX*N574+uEREX*O574+uHOEX*P574)/('Life tables'!$I$2/2))</f>
        <v>15.623945285374591</v>
      </c>
    </row>
    <row r="575" spans="1:28" x14ac:dyDescent="0.25">
      <c r="A575" s="4">
        <v>569</v>
      </c>
      <c r="C575" s="105">
        <f>IF(male=0,VLOOKUP((($A$5:$A$1570/'Life tables'!$I$2)*2)+age,lifetable,13,1),IF(male=1,VLOOKUP((($A$5:$A$1570/'Life tables'!$I$2)*2)+age,lifetable,10,1),"error"))</f>
        <v>3.518541282111487E-4</v>
      </c>
      <c r="F575" s="96">
        <f t="shared" si="137"/>
        <v>107.88989177195737</v>
      </c>
      <c r="G575" s="96">
        <f t="shared" si="138"/>
        <v>10.837765429596008</v>
      </c>
      <c r="H575" s="96">
        <f t="shared" si="139"/>
        <v>0.61895383279844696</v>
      </c>
      <c r="I575" s="96">
        <f t="shared" si="140"/>
        <v>0.24800894711239821</v>
      </c>
      <c r="J575" s="96">
        <f t="shared" si="141"/>
        <v>4.2079860752321722E-2</v>
      </c>
      <c r="K575" s="96">
        <f t="shared" si="142"/>
        <v>0.25915550496098649</v>
      </c>
      <c r="L575" s="96">
        <f t="shared" si="150"/>
        <v>95.883928196737202</v>
      </c>
      <c r="M575" s="96">
        <f t="shared" si="143"/>
        <v>510.18037458742805</v>
      </c>
      <c r="N575" s="96">
        <f t="shared" si="144"/>
        <v>49.131475443592699</v>
      </c>
      <c r="O575" s="96">
        <f t="shared" si="145"/>
        <v>1.1727632261071961</v>
      </c>
      <c r="P575" s="96">
        <f t="shared" si="146"/>
        <v>1.1727632261071961</v>
      </c>
      <c r="Q575" s="96">
        <f t="shared" si="147"/>
        <v>0.19762146655586965</v>
      </c>
      <c r="R575" s="96">
        <f t="shared" si="148"/>
        <v>9.1931877651678151E-2</v>
      </c>
      <c r="S575" s="96">
        <f t="shared" si="136"/>
        <v>458.41381934741344</v>
      </c>
      <c r="T575" s="96">
        <f t="shared" si="151"/>
        <v>75.492597404631553</v>
      </c>
      <c r="U575" s="96">
        <f t="shared" si="151"/>
        <v>307.02792494590091</v>
      </c>
      <c r="V575" s="32">
        <f t="shared" si="152"/>
        <v>999.99999999999704</v>
      </c>
      <c r="W575" s="100">
        <f>(cNES*L575+(cNES+cOSEX)*G575+(cNES+cEREX)*H575+(cNES+cHOEX)*I575+(cNES+cNES)*S575+(cNES+cOSEX)*N575+(cNES+cEREX)*O575+(cNES+cHOEX)*P575)/(1+cDR)^((cycle + 0.5)/('Life tables'!$I$2/2))</f>
        <v>41292.818285761095</v>
      </c>
      <c r="X575" s="107">
        <f>((L575+G575+H575+I575+N575+O575+P575+S575)/('Life tables'!$I$2/2))/(1+oDR)^(((cycle + 0.5)/('Life tables'!$I$2/2)))</f>
        <v>17.108592983169356</v>
      </c>
      <c r="Y575" s="31">
        <f>((uNES*L575+ uOCEX*G575+uEREX*H575+uHOEX*I575+uNES*S575+ uOCEX*N575+uEREX*O575+uHOEX*P575)/('Life tables'!$I$2/2))/(1+oDR)^(((cycle + 0.5)/('Life tables'!$I$2/2)))</f>
        <v>11.275409881696671</v>
      </c>
      <c r="Z575" s="100">
        <f t="shared" si="149"/>
        <v>147452.1915153173</v>
      </c>
      <c r="AA575" s="107">
        <f>((L575+G575+H575+I575+N575+O575+P575+S575)/('Life tables'!$I$2/2))</f>
        <v>23.684124881794631</v>
      </c>
      <c r="AB575" s="31">
        <f>((uNES*L575+ uOCEX*G575+uEREX*H575+uHOEX*I575+uNES*S575+ uOCEX*N575+uEREX*O575+uHOEX*P575)/('Life tables'!$I$2/2))</f>
        <v>15.609010980285454</v>
      </c>
    </row>
    <row r="576" spans="1:28" x14ac:dyDescent="0.25">
      <c r="A576" s="4">
        <v>570</v>
      </c>
      <c r="C576" s="105">
        <f>IF(male=0,VLOOKUP((($A$5:$A$1570/'Life tables'!$I$2)*2)+age,lifetable,13,1),IF(male=1,VLOOKUP((($A$5:$A$1570/'Life tables'!$I$2)*2)+age,lifetable,10,1),"error"))</f>
        <v>3.518541282111487E-4</v>
      </c>
      <c r="F576" s="96">
        <f t="shared" si="137"/>
        <v>107.786745141442</v>
      </c>
      <c r="G576" s="96">
        <f t="shared" si="138"/>
        <v>10.827404134686736</v>
      </c>
      <c r="H576" s="96">
        <f t="shared" si="139"/>
        <v>0.61836209059489855</v>
      </c>
      <c r="I576" s="96">
        <f t="shared" si="140"/>
        <v>0.24777184160777521</v>
      </c>
      <c r="J576" s="96">
        <f t="shared" si="141"/>
        <v>4.2039630886688592E-2</v>
      </c>
      <c r="K576" s="96">
        <f t="shared" si="142"/>
        <v>0.25890774294475666</v>
      </c>
      <c r="L576" s="96">
        <f t="shared" si="150"/>
        <v>95.792259700721146</v>
      </c>
      <c r="M576" s="96">
        <f t="shared" si="143"/>
        <v>509.69273250802252</v>
      </c>
      <c r="N576" s="96">
        <f t="shared" si="144"/>
        <v>49.084514454807213</v>
      </c>
      <c r="O576" s="96">
        <f t="shared" si="145"/>
        <v>1.1716422721726356</v>
      </c>
      <c r="P576" s="96">
        <f t="shared" si="146"/>
        <v>1.1716422721726356</v>
      </c>
      <c r="Q576" s="96">
        <f t="shared" si="147"/>
        <v>0.19743257543483345</v>
      </c>
      <c r="R576" s="96">
        <f t="shared" si="148"/>
        <v>9.1844007058815819E-2</v>
      </c>
      <c r="S576" s="96">
        <f t="shared" si="136"/>
        <v>457.97565692637636</v>
      </c>
      <c r="T576" s="96">
        <f t="shared" si="151"/>
        <v>75.732069610953076</v>
      </c>
      <c r="U576" s="96">
        <f t="shared" si="151"/>
        <v>307.37867669590446</v>
      </c>
      <c r="V576" s="32">
        <f t="shared" si="152"/>
        <v>999.99999999999693</v>
      </c>
      <c r="W576" s="100">
        <f>(cNES*L576+(cNES+cOSEX)*G576+(cNES+cEREX)*H576+(cNES+cHOEX)*I576+(cNES+cNES)*S576+(cNES+cOSEX)*N576+(cNES+cEREX)*O576+(cNES+cHOEX)*P576)/(1+cDR)^((cycle + 0.5)/('Life tables'!$I$2/2))</f>
        <v>41161.251612930428</v>
      </c>
      <c r="X576" s="107">
        <f>((L576+G576+H576+I576+N576+O576+P576+S576)/('Life tables'!$I$2/2))/(1+oDR)^(((cycle + 0.5)/('Life tables'!$I$2/2)))</f>
        <v>17.082481490991352</v>
      </c>
      <c r="Y576" s="31">
        <f>((uNES*L576+ uOCEX*G576+uEREX*H576+uHOEX*I576+uNES*S576+ uOCEX*N576+uEREX*O576+uHOEX*P576)/('Life tables'!$I$2/2))/(1+oDR)^(((cycle + 0.5)/('Life tables'!$I$2/2)))</f>
        <v>11.258201116106953</v>
      </c>
      <c r="Z576" s="100">
        <f t="shared" si="149"/>
        <v>147311.24972374112</v>
      </c>
      <c r="AA576" s="107">
        <f>((L576+G576+H576+I576+N576+O576+P576+S576)/('Life tables'!$I$2/2))</f>
        <v>23.661486173309861</v>
      </c>
      <c r="AB576" s="31">
        <f>((uNES*L576+ uOCEX*G576+uEREX*H576+uHOEX*I576+uNES*S576+ uOCEX*N576+uEREX*O576+uHOEX*P576)/('Life tables'!$I$2/2))</f>
        <v>15.594090951340295</v>
      </c>
    </row>
    <row r="577" spans="1:28" x14ac:dyDescent="0.25">
      <c r="A577" s="4">
        <v>571</v>
      </c>
      <c r="C577" s="105">
        <f>IF(male=0,VLOOKUP((($A$5:$A$1570/'Life tables'!$I$2)*2)+age,lifetable,13,1),IF(male=1,VLOOKUP((($A$5:$A$1570/'Life tables'!$I$2)*2)+age,lifetable,10,1),"error"))</f>
        <v>3.518541282111487E-4</v>
      </c>
      <c r="F577" s="96">
        <f t="shared" si="137"/>
        <v>107.68369774990093</v>
      </c>
      <c r="G577" s="96">
        <f t="shared" si="138"/>
        <v>10.817052808540128</v>
      </c>
      <c r="H577" s="96">
        <f t="shared" si="139"/>
        <v>0.61777091771570947</v>
      </c>
      <c r="I577" s="96">
        <f t="shared" si="140"/>
        <v>0.24753496422603868</v>
      </c>
      <c r="J577" s="96">
        <f t="shared" si="141"/>
        <v>4.1999439726833669E-2</v>
      </c>
      <c r="K577" s="96">
        <f t="shared" si="142"/>
        <v>0.25866021930420857</v>
      </c>
      <c r="L577" s="96">
        <f t="shared" si="150"/>
        <v>95.700679400388012</v>
      </c>
      <c r="M577" s="96">
        <f t="shared" si="143"/>
        <v>509.20555594323838</v>
      </c>
      <c r="N577" s="96">
        <f t="shared" si="144"/>
        <v>49.037598296088362</v>
      </c>
      <c r="O577" s="96">
        <f t="shared" si="145"/>
        <v>1.1705223883271192</v>
      </c>
      <c r="P577" s="96">
        <f t="shared" si="146"/>
        <v>1.1705223883271192</v>
      </c>
      <c r="Q577" s="96">
        <f t="shared" si="147"/>
        <v>0.19724386463371305</v>
      </c>
      <c r="R577" s="96">
        <f t="shared" si="148"/>
        <v>9.1756220349292317E-2</v>
      </c>
      <c r="S577" s="96">
        <f t="shared" si="136"/>
        <v>457.53791278551279</v>
      </c>
      <c r="T577" s="96">
        <f t="shared" si="151"/>
        <v>75.971312915313618</v>
      </c>
      <c r="U577" s="96">
        <f t="shared" si="151"/>
        <v>307.72909313555795</v>
      </c>
      <c r="V577" s="32">
        <f t="shared" si="152"/>
        <v>999.99999999999693</v>
      </c>
      <c r="W577" s="100">
        <f>(cNES*L577+(cNES+cOSEX)*G577+(cNES+cEREX)*H577+(cNES+cHOEX)*I577+(cNES+cNES)*S577+(cNES+cOSEX)*N577+(cNES+cEREX)*O577+(cNES+cHOEX)*P577)/(1+cDR)^((cycle + 0.5)/('Life tables'!$I$2/2))</f>
        <v>41030.104121965829</v>
      </c>
      <c r="X577" s="107">
        <f>((L577+G577+H577+I577+N577+O577+P577+S577)/('Life tables'!$I$2/2))/(1+oDR)^(((cycle + 0.5)/('Life tables'!$I$2/2)))</f>
        <v>17.056409851848109</v>
      </c>
      <c r="Y577" s="31">
        <f>((uNES*L577+ uOCEX*G577+uEREX*H577+uHOEX*I577+uNES*S577+ uOCEX*N577+uEREX*O577+uHOEX*P577)/('Life tables'!$I$2/2))/(1+oDR)^(((cycle + 0.5)/('Life tables'!$I$2/2)))</f>
        <v>11.241018615618074</v>
      </c>
      <c r="Z577" s="100">
        <f t="shared" si="149"/>
        <v>147170.44259986392</v>
      </c>
      <c r="AA577" s="107">
        <f>((L577+G577+H577+I577+N577+O577+P577+S577)/('Life tables'!$I$2/2))</f>
        <v>23.638869105827457</v>
      </c>
      <c r="AB577" s="31">
        <f>((uNES*L577+ uOCEX*G577+uEREX*H577+uHOEX*I577+uNES*S577+ uOCEX*N577+uEREX*O577+uHOEX*P577)/('Life tables'!$I$2/2))</f>
        <v>15.579185184857256</v>
      </c>
    </row>
    <row r="578" spans="1:28" x14ac:dyDescent="0.25">
      <c r="A578" s="4">
        <v>572</v>
      </c>
      <c r="C578" s="105">
        <f>IF(male=0,VLOOKUP((($A$5:$A$1570/'Life tables'!$I$2)*2)+age,lifetable,13,1),IF(male=1,VLOOKUP((($A$5:$A$1570/'Life tables'!$I$2)*2)+age,lifetable,10,1),"error"))</f>
        <v>3.518541282111487E-4</v>
      </c>
      <c r="F578" s="96">
        <f t="shared" si="137"/>
        <v>107.58074948079297</v>
      </c>
      <c r="G578" s="96">
        <f t="shared" si="138"/>
        <v>10.806711439449376</v>
      </c>
      <c r="H578" s="96">
        <f t="shared" si="139"/>
        <v>0.61718031349229419</v>
      </c>
      <c r="I578" s="96">
        <f t="shared" si="140"/>
        <v>0.24729831469929273</v>
      </c>
      <c r="J578" s="96">
        <f t="shared" si="141"/>
        <v>4.1959287227302827E-2</v>
      </c>
      <c r="K578" s="96">
        <f t="shared" si="142"/>
        <v>0.25841293375940588</v>
      </c>
      <c r="L578" s="96">
        <f t="shared" si="150"/>
        <v>95.609187192165308</v>
      </c>
      <c r="M578" s="96">
        <f t="shared" si="143"/>
        <v>508.71884446833229</v>
      </c>
      <c r="N578" s="96">
        <f t="shared" si="144"/>
        <v>48.990726926532446</v>
      </c>
      <c r="O578" s="96">
        <f t="shared" si="145"/>
        <v>1.1694035735942792</v>
      </c>
      <c r="P578" s="96">
        <f t="shared" si="146"/>
        <v>1.1694035735942792</v>
      </c>
      <c r="Q578" s="96">
        <f t="shared" si="147"/>
        <v>0.19705533398798158</v>
      </c>
      <c r="R578" s="96">
        <f t="shared" si="148"/>
        <v>9.1668517446571063E-2</v>
      </c>
      <c r="S578" s="96">
        <f t="shared" si="136"/>
        <v>457.10058654317675</v>
      </c>
      <c r="T578" s="96">
        <f t="shared" si="151"/>
        <v>76.210327536528908</v>
      </c>
      <c r="U578" s="96">
        <f t="shared" si="151"/>
        <v>308.07917458676394</v>
      </c>
      <c r="V578" s="32">
        <f t="shared" si="152"/>
        <v>999.99999999999682</v>
      </c>
      <c r="W578" s="100">
        <f>(cNES*L578+(cNES+cOSEX)*G578+(cNES+cEREX)*H578+(cNES+cHOEX)*I578+(cNES+cNES)*S578+(cNES+cOSEX)*N578+(cNES+cEREX)*O578+(cNES+cHOEX)*P578)/(1+cDR)^((cycle + 0.5)/('Life tables'!$I$2/2))</f>
        <v>40899.374477830352</v>
      </c>
      <c r="X578" s="107">
        <f>((L578+G578+H578+I578+N578+O578+P578+S578)/('Life tables'!$I$2/2))/(1+oDR)^(((cycle + 0.5)/('Life tables'!$I$2/2)))</f>
        <v>17.030378004874802</v>
      </c>
      <c r="Y578" s="31">
        <f>((uNES*L578+ uOCEX*G578+uEREX*H578+uHOEX*I578+uNES*S578+ uOCEX*N578+uEREX*O578+uHOEX*P578)/('Life tables'!$I$2/2))/(1+oDR)^(((cycle + 0.5)/('Life tables'!$I$2/2)))</f>
        <v>11.223862340117849</v>
      </c>
      <c r="Z578" s="100">
        <f t="shared" si="149"/>
        <v>147029.77001673091</v>
      </c>
      <c r="AA578" s="107">
        <f>((L578+G578+H578+I578+N578+O578+P578+S578)/('Life tables'!$I$2/2))</f>
        <v>23.616273658607561</v>
      </c>
      <c r="AB578" s="31">
        <f>((uNES*L578+ uOCEX*G578+uEREX*H578+uHOEX*I578+uNES*S578+ uOCEX*N578+uEREX*O578+uHOEX*P578)/('Life tables'!$I$2/2))</f>
        <v>15.564293667168736</v>
      </c>
    </row>
    <row r="579" spans="1:28" x14ac:dyDescent="0.25">
      <c r="A579" s="4">
        <v>573</v>
      </c>
      <c r="C579" s="105">
        <f>IF(male=0,VLOOKUP((($A$5:$A$1570/'Life tables'!$I$2)*2)+age,lifetable,13,1),IF(male=1,VLOOKUP((($A$5:$A$1570/'Life tables'!$I$2)*2)+age,lifetable,10,1),"error"))</f>
        <v>3.518541282111487E-4</v>
      </c>
      <c r="F579" s="96">
        <f t="shared" si="137"/>
        <v>107.47790021841676</v>
      </c>
      <c r="G579" s="96">
        <f t="shared" si="138"/>
        <v>10.796380015792039</v>
      </c>
      <c r="H579" s="96">
        <f t="shared" si="139"/>
        <v>0.61659027726088522</v>
      </c>
      <c r="I579" s="96">
        <f t="shared" si="140"/>
        <v>0.24706189276157195</v>
      </c>
      <c r="J579" s="96">
        <f t="shared" si="141"/>
        <v>4.1919173342969553E-2</v>
      </c>
      <c r="K579" s="96">
        <f t="shared" si="142"/>
        <v>0.25816588603242968</v>
      </c>
      <c r="L579" s="96">
        <f t="shared" si="150"/>
        <v>95.517782973226872</v>
      </c>
      <c r="M579" s="96">
        <f t="shared" si="143"/>
        <v>508.2325976582872</v>
      </c>
      <c r="N579" s="96">
        <f t="shared" si="144"/>
        <v>48.943900305209397</v>
      </c>
      <c r="O579" s="96">
        <f t="shared" si="145"/>
        <v>1.1682858269971192</v>
      </c>
      <c r="P579" s="96">
        <f t="shared" si="146"/>
        <v>1.1682858269971192</v>
      </c>
      <c r="Q579" s="96">
        <f t="shared" si="147"/>
        <v>0.19686698333300601</v>
      </c>
      <c r="R579" s="96">
        <f t="shared" si="148"/>
        <v>9.1580898274066166E-2</v>
      </c>
      <c r="S579" s="96">
        <f t="shared" ref="S579:S642" si="153">M579-SUM(N579:R579)</f>
        <v>456.66367781747647</v>
      </c>
      <c r="T579" s="96">
        <f t="shared" si="151"/>
        <v>76.449113693204879</v>
      </c>
      <c r="U579" s="96">
        <f t="shared" si="151"/>
        <v>308.42892137107043</v>
      </c>
      <c r="V579" s="32">
        <f t="shared" si="152"/>
        <v>999.99999999999682</v>
      </c>
      <c r="W579" s="100">
        <f>(cNES*L579+(cNES+cOSEX)*G579+(cNES+cEREX)*H579+(cNES+cHOEX)*I579+(cNES+cNES)*S579+(cNES+cOSEX)*N579+(cNES+cEREX)*O579+(cNES+cHOEX)*P579)/(1+cDR)^((cycle + 0.5)/('Life tables'!$I$2/2))</f>
        <v>40769.061349720701</v>
      </c>
      <c r="X579" s="107">
        <f>((L579+G579+H579+I579+N579+O579+P579+S579)/('Life tables'!$I$2/2))/(1+oDR)^(((cycle + 0.5)/('Life tables'!$I$2/2)))</f>
        <v>17.004385889300845</v>
      </c>
      <c r="Y579" s="31">
        <f>((uNES*L579+ uOCEX*G579+uEREX*H579+uHOEX*I579+uNES*S579+ uOCEX*N579+uEREX*O579+uHOEX*P579)/('Life tables'!$I$2/2))/(1+oDR)^(((cycle + 0.5)/('Life tables'!$I$2/2)))</f>
        <v>11.206732249556214</v>
      </c>
      <c r="Z579" s="100">
        <f t="shared" si="149"/>
        <v>146889.23184744923</v>
      </c>
      <c r="AA579" s="107">
        <f>((L579+G579+H579+I579+N579+O579+P579+S579)/('Life tables'!$I$2/2))</f>
        <v>23.593699810931941</v>
      </c>
      <c r="AB579" s="31">
        <f>((uNES*L579+ uOCEX*G579+uEREX*H579+uHOEX*I579+uNES*S579+ uOCEX*N579+uEREX*O579+uHOEX*P579)/('Life tables'!$I$2/2))</f>
        <v>15.54941638462139</v>
      </c>
    </row>
    <row r="580" spans="1:28" x14ac:dyDescent="0.25">
      <c r="A580" s="4">
        <v>574</v>
      </c>
      <c r="C580" s="105">
        <f>IF(male=0,VLOOKUP((($A$5:$A$1570/'Life tables'!$I$2)*2)+age,lifetable,13,1),IF(male=1,VLOOKUP((($A$5:$A$1570/'Life tables'!$I$2)*2)+age,lifetable,10,1),"error"))</f>
        <v>3.7736298212742714E-4</v>
      </c>
      <c r="F580" s="96">
        <f t="shared" si="137"/>
        <v>107.37514984788542</v>
      </c>
      <c r="G580" s="96">
        <f t="shared" si="138"/>
        <v>10.786058526027489</v>
      </c>
      <c r="H580" s="96">
        <f t="shared" si="139"/>
        <v>0.61600080836238769</v>
      </c>
      <c r="I580" s="96">
        <f t="shared" si="140"/>
        <v>0.2468256981487833</v>
      </c>
      <c r="J580" s="96">
        <f t="shared" si="141"/>
        <v>4.491526474731574E-2</v>
      </c>
      <c r="K580" s="96">
        <f t="shared" si="142"/>
        <v>0.25791907584731744</v>
      </c>
      <c r="L580" s="96">
        <f t="shared" si="150"/>
        <v>95.423430474752138</v>
      </c>
      <c r="M580" s="96">
        <f t="shared" si="143"/>
        <v>507.74681508783607</v>
      </c>
      <c r="N580" s="96">
        <f t="shared" si="144"/>
        <v>48.897118391165087</v>
      </c>
      <c r="O580" s="96">
        <f t="shared" si="145"/>
        <v>1.1671691475580686</v>
      </c>
      <c r="P580" s="96">
        <f t="shared" si="146"/>
        <v>1.1671691475580686</v>
      </c>
      <c r="Q580" s="96">
        <f t="shared" si="147"/>
        <v>0.21093770758111632</v>
      </c>
      <c r="R580" s="96">
        <f t="shared" si="148"/>
        <v>9.1493362755146718E-2</v>
      </c>
      <c r="S580" s="96">
        <f t="shared" si="153"/>
        <v>456.21292733121857</v>
      </c>
      <c r="T580" s="96">
        <f t="shared" si="151"/>
        <v>76.704966665533306</v>
      </c>
      <c r="U580" s="96">
        <f t="shared" si="151"/>
        <v>308.77833380967292</v>
      </c>
      <c r="V580" s="32">
        <f t="shared" si="152"/>
        <v>999.99999999999682</v>
      </c>
      <c r="W580" s="100">
        <f>(cNES*L580+(cNES+cOSEX)*G580+(cNES+cEREX)*H580+(cNES+cHOEX)*I580+(cNES+cNES)*S580+(cNES+cOSEX)*N580+(cNES+cEREX)*O580+(cNES+cHOEX)*P580)/(1+cDR)^((cycle + 0.5)/('Life tables'!$I$2/2))</f>
        <v>40638.176689046748</v>
      </c>
      <c r="X580" s="107">
        <f>((L580+G580+H580+I580+N580+O580+P580+S580)/('Life tables'!$I$2/2))/(1+oDR)^(((cycle + 0.5)/('Life tables'!$I$2/2)))</f>
        <v>16.977955613999075</v>
      </c>
      <c r="Y580" s="31">
        <f>((uNES*L580+ uOCEX*G580+uEREX*H580+uHOEX*I580+uNES*S580+ uOCEX*N580+uEREX*O580+uHOEX*P580)/('Life tables'!$I$2/2))/(1+oDR)^(((cycle + 0.5)/('Life tables'!$I$2/2)))</f>
        <v>11.189308157543099</v>
      </c>
      <c r="Z580" s="100">
        <f t="shared" si="149"/>
        <v>146745.26489237996</v>
      </c>
      <c r="AA580" s="107">
        <f>((L580+G580+H580+I580+N580+O580+P580+S580)/('Life tables'!$I$2/2))</f>
        <v>23.570484170415941</v>
      </c>
      <c r="AB580" s="31">
        <f>((uNES*L580+ uOCEX*G580+uEREX*H580+uHOEX*I580+uNES*S580+ uOCEX*N580+uEREX*O580+uHOEX*P580)/('Life tables'!$I$2/2))</f>
        <v>15.534108864545059</v>
      </c>
    </row>
    <row r="581" spans="1:28" x14ac:dyDescent="0.25">
      <c r="A581" s="4">
        <v>575</v>
      </c>
      <c r="C581" s="105">
        <f>IF(male=0,VLOOKUP((($A$5:$A$1570/'Life tables'!$I$2)*2)+age,lifetable,13,1),IF(male=1,VLOOKUP((($A$5:$A$1570/'Life tables'!$I$2)*2)+age,lifetable,10,1),"error"))</f>
        <v>3.7736298212742714E-4</v>
      </c>
      <c r="F581" s="96">
        <f t="shared" si="137"/>
        <v>107.26945724986619</v>
      </c>
      <c r="G581" s="96">
        <f t="shared" si="138"/>
        <v>10.775441483354037</v>
      </c>
      <c r="H581" s="96">
        <f t="shared" si="139"/>
        <v>0.6153944601904876</v>
      </c>
      <c r="I581" s="96">
        <f t="shared" si="140"/>
        <v>0.24658274017077617</v>
      </c>
      <c r="J581" s="96">
        <f t="shared" si="141"/>
        <v>4.487105329775231E-2</v>
      </c>
      <c r="K581" s="96">
        <f t="shared" si="142"/>
        <v>0.25766519832310775</v>
      </c>
      <c r="L581" s="96">
        <f t="shared" si="150"/>
        <v>95.329502314530032</v>
      </c>
      <c r="M581" s="96">
        <f t="shared" si="143"/>
        <v>507.24724227492436</v>
      </c>
      <c r="N581" s="96">
        <f t="shared" si="144"/>
        <v>48.8490084468935</v>
      </c>
      <c r="O581" s="96">
        <f t="shared" si="145"/>
        <v>1.1660207681751502</v>
      </c>
      <c r="P581" s="96">
        <f t="shared" si="146"/>
        <v>1.1660207681751502</v>
      </c>
      <c r="Q581" s="96">
        <f t="shared" si="147"/>
        <v>0.21073016567086875</v>
      </c>
      <c r="R581" s="96">
        <f t="shared" si="148"/>
        <v>9.1403342305512919E-2</v>
      </c>
      <c r="S581" s="96">
        <f t="shared" si="153"/>
        <v>455.76405878370417</v>
      </c>
      <c r="T581" s="96">
        <f t="shared" si="151"/>
        <v>76.960567884501927</v>
      </c>
      <c r="U581" s="96">
        <f t="shared" si="151"/>
        <v>309.12740235030151</v>
      </c>
      <c r="V581" s="32">
        <f t="shared" si="152"/>
        <v>999.99999999999682</v>
      </c>
      <c r="W581" s="100">
        <f>(cNES*L581+(cNES+cOSEX)*G581+(cNES+cEREX)*H581+(cNES+cHOEX)*I581+(cNES+cNES)*S581+(cNES+cOSEX)*N581+(cNES+cEREX)*O581+(cNES+cHOEX)*P581)/(1+cDR)^((cycle + 0.5)/('Life tables'!$I$2/2))</f>
        <v>40507.556310209999</v>
      </c>
      <c r="X581" s="107">
        <f>((L581+G581+H581+I581+N581+O581+P581+S581)/('Life tables'!$I$2/2))/(1+oDR)^(((cycle + 0.5)/('Life tables'!$I$2/2)))</f>
        <v>16.951566422165424</v>
      </c>
      <c r="Y581" s="31">
        <f>((uNES*L581+ uOCEX*G581+uEREX*H581+uHOEX*I581+uNES*S581+ uOCEX*N581+uEREX*O581+uHOEX*P581)/('Life tables'!$I$2/2))/(1+oDR)^(((cycle + 0.5)/('Life tables'!$I$2/2)))</f>
        <v>11.171916382882262</v>
      </c>
      <c r="Z581" s="100">
        <f t="shared" si="149"/>
        <v>146600.87478920587</v>
      </c>
      <c r="AA581" s="107">
        <f>((L581+G581+H581+I581+N581+O581+P581+S581)/('Life tables'!$I$2/2))</f>
        <v>23.547291376781626</v>
      </c>
      <c r="AB581" s="31">
        <f>((uNES*L581+ uOCEX*G581+uEREX*H581+uHOEX*I581+uNES*S581+ uOCEX*N581+uEREX*O581+uHOEX*P581)/('Life tables'!$I$2/2))</f>
        <v>15.518823674063983</v>
      </c>
    </row>
    <row r="582" spans="1:28" x14ac:dyDescent="0.25">
      <c r="A582" s="4">
        <v>576</v>
      </c>
      <c r="C582" s="105">
        <f>IF(male=0,VLOOKUP((($A$5:$A$1570/'Life tables'!$I$2)*2)+age,lifetable,13,1),IF(male=1,VLOOKUP((($A$5:$A$1570/'Life tables'!$I$2)*2)+age,lifetable,10,1),"error"))</f>
        <v>3.7736298212742714E-4</v>
      </c>
      <c r="F582" s="96">
        <f t="shared" si="137"/>
        <v>107.16386994320139</v>
      </c>
      <c r="G582" s="96">
        <f t="shared" si="138"/>
        <v>10.7648350174175</v>
      </c>
      <c r="H582" s="96">
        <f t="shared" si="139"/>
        <v>0.61478871606486385</v>
      </c>
      <c r="I582" s="96">
        <f t="shared" si="140"/>
        <v>0.24634002422839926</v>
      </c>
      <c r="J582" s="96">
        <f t="shared" si="141"/>
        <v>4.4826885891797362E-2</v>
      </c>
      <c r="K582" s="96">
        <f t="shared" si="142"/>
        <v>0.25741157371262041</v>
      </c>
      <c r="L582" s="96">
        <f t="shared" si="150"/>
        <v>95.235667725886216</v>
      </c>
      <c r="M582" s="96">
        <f t="shared" si="143"/>
        <v>506.74815982199186</v>
      </c>
      <c r="N582" s="96">
        <f t="shared" si="144"/>
        <v>48.800945725350338</v>
      </c>
      <c r="O582" s="96">
        <f t="shared" si="145"/>
        <v>1.1648735159938646</v>
      </c>
      <c r="P582" s="96">
        <f t="shared" si="146"/>
        <v>1.1648735159938646</v>
      </c>
      <c r="Q582" s="96">
        <f t="shared" si="147"/>
        <v>0.21052282747516327</v>
      </c>
      <c r="R582" s="96">
        <f t="shared" si="148"/>
        <v>9.1313410216223523E-2</v>
      </c>
      <c r="S582" s="96">
        <f t="shared" si="153"/>
        <v>455.31563082696243</v>
      </c>
      <c r="T582" s="96">
        <f t="shared" si="151"/>
        <v>77.215917597868881</v>
      </c>
      <c r="U582" s="96">
        <f t="shared" si="151"/>
        <v>309.47612733423034</v>
      </c>
      <c r="V582" s="32">
        <f t="shared" si="152"/>
        <v>999.99999999999659</v>
      </c>
      <c r="W582" s="100">
        <f>(cNES*L582+(cNES+cOSEX)*G582+(cNES+cEREX)*H582+(cNES+cHOEX)*I582+(cNES+cNES)*S582+(cNES+cOSEX)*N582+(cNES+cEREX)*O582+(cNES+cHOEX)*P582)/(1+cDR)^((cycle + 0.5)/('Life tables'!$I$2/2))</f>
        <v>40377.355746878777</v>
      </c>
      <c r="X582" s="107">
        <f>((L582+G582+H582+I582+N582+O582+P582+S582)/('Life tables'!$I$2/2))/(1+oDR)^(((cycle + 0.5)/('Life tables'!$I$2/2)))</f>
        <v>16.925218249859608</v>
      </c>
      <c r="Y582" s="31">
        <f>((uNES*L582+ uOCEX*G582+uEREX*H582+uHOEX*I582+uNES*S582+ uOCEX*N582+uEREX*O582+uHOEX*P582)/('Life tables'!$I$2/2))/(1+oDR)^(((cycle + 0.5)/('Life tables'!$I$2/2)))</f>
        <v>11.154551642064011</v>
      </c>
      <c r="Z582" s="100">
        <f t="shared" si="149"/>
        <v>146456.62665642434</v>
      </c>
      <c r="AA582" s="107">
        <f>((L582+G582+H582+I582+N582+O582+P582+S582)/('Life tables'!$I$2/2))</f>
        <v>23.524121407436006</v>
      </c>
      <c r="AB582" s="31">
        <f>((uNES*L582+ uOCEX*G582+uEREX*H582+uHOEX*I582+uNES*S582+ uOCEX*N582+uEREX*O582+uHOEX*P582)/('Life tables'!$I$2/2))</f>
        <v>15.503553525852173</v>
      </c>
    </row>
    <row r="583" spans="1:28" x14ac:dyDescent="0.25">
      <c r="A583" s="4">
        <v>577</v>
      </c>
      <c r="C583" s="105">
        <f>IF(male=0,VLOOKUP((($A$5:$A$1570/'Life tables'!$I$2)*2)+age,lifetable,13,1),IF(male=1,VLOOKUP((($A$5:$A$1570/'Life tables'!$I$2)*2)+age,lifetable,10,1),"error"))</f>
        <v>3.7736298212742714E-4</v>
      </c>
      <c r="F583" s="96">
        <f t="shared" ref="F583:F646" si="154">E582*(1-pCAUC)+(L582+G582+H582+I582 )*(1-pCAUC)+(S582+N582+O582+P582)*(pUAUC)</f>
        <v>107.05838778082212</v>
      </c>
      <c r="G583" s="96">
        <f t="shared" ref="G583:G646" si="155">F583*(rrOSEX)</f>
        <v>10.754239113444498</v>
      </c>
      <c r="H583" s="96">
        <f t="shared" ref="H583:H646" si="156">F583*rrEREX</f>
        <v>0.61418357514179645</v>
      </c>
      <c r="I583" s="96">
        <f t="shared" ref="I583:I646" si="157">F583*rrHOEX</f>
        <v>0.24609754998358199</v>
      </c>
      <c r="J583" s="96">
        <f t="shared" ref="J583:J646" si="158">F583*mr + G583*mr + H583*mr+I583*mr</f>
        <v>4.4782762467931628E-2</v>
      </c>
      <c r="K583" s="96">
        <f t="shared" ref="K583:K646" si="159">F583*amr + I583*amrHOEX</f>
        <v>0.2571582016625904</v>
      </c>
      <c r="L583" s="96">
        <f t="shared" si="150"/>
        <v>95.141926578121712</v>
      </c>
      <c r="M583" s="96">
        <f t="shared" ref="M583:M646" si="160">E582*pCAUC+(L582+G582+H582+I582)*pCAUC+(S582+N582+O582+P582)*(1-pUAUC)</f>
        <v>506.24956728707537</v>
      </c>
      <c r="N583" s="96">
        <f t="shared" ref="N583:N646" si="161">M583*rrOSEXc</f>
        <v>48.752930183973589</v>
      </c>
      <c r="O583" s="96">
        <f t="shared" ref="O583:O646" si="162">M583*rrEREXc</f>
        <v>1.1637273899982605</v>
      </c>
      <c r="P583" s="96">
        <f t="shared" ref="P583:P646" si="163">M583*rrHOEXc</f>
        <v>1.1637273899982605</v>
      </c>
      <c r="Q583" s="96">
        <f t="shared" ref="Q583:Q646" si="164">M583*mr + N583*mr + O583*mr+P583*mr</f>
        <v>0.21031569281039109</v>
      </c>
      <c r="R583" s="96">
        <f t="shared" ref="R583:R646" si="165">M583*amrc + P583*amrHOEX</f>
        <v>9.1223566407639067E-2</v>
      </c>
      <c r="S583" s="96">
        <f t="shared" si="153"/>
        <v>454.86764306388721</v>
      </c>
      <c r="T583" s="96">
        <f t="shared" si="151"/>
        <v>77.47101605314721</v>
      </c>
      <c r="U583" s="96">
        <f t="shared" si="151"/>
        <v>309.82450910230057</v>
      </c>
      <c r="V583" s="32">
        <f t="shared" si="152"/>
        <v>999.9999999999967</v>
      </c>
      <c r="W583" s="100">
        <f>(cNES*L583+(cNES+cOSEX)*G583+(cNES+cEREX)*H583+(cNES+cHOEX)*I583+(cNES+cNES)*S583+(cNES+cOSEX)*N583+(cNES+cEREX)*O583+(cNES+cHOEX)*P583)/(1+cDR)^((cycle + 0.5)/('Life tables'!$I$2/2))</f>
        <v>40247.573650770471</v>
      </c>
      <c r="X583" s="107">
        <f>((L583+G583+H583+I583+N583+O583+P583+S583)/('Life tables'!$I$2/2))/(1+oDR)^(((cycle + 0.5)/('Life tables'!$I$2/2)))</f>
        <v>16.898911033243564</v>
      </c>
      <c r="Y583" s="31">
        <f>((uNES*L583+ uOCEX*G583+uEREX*H583+uHOEX*I583+uNES*S583+ uOCEX*N583+uEREX*O583+uHOEX*P583)/('Life tables'!$I$2/2))/(1+oDR)^(((cycle + 0.5)/('Life tables'!$I$2/2)))</f>
        <v>11.137213893017448</v>
      </c>
      <c r="Z583" s="100">
        <f t="shared" ref="Z583:Z646" si="166">(cNES*L583+(cNES+cOSEX)*G583+(cNES+cEREX)*H583+(cNES+cHOEX)*I583+(cNES+cNES)*S583+(cNES+cOSEX)*N583+(cNES+cEREX)*O583+(cNES+cHOEX)*P583)</f>
        <v>146312.52035788528</v>
      </c>
      <c r="AA583" s="107">
        <f>((L583+G583+H583+I583+N583+O583+P583+S583)/('Life tables'!$I$2/2))</f>
        <v>23.500974239812091</v>
      </c>
      <c r="AB583" s="31">
        <f>((uNES*L583+ uOCEX*G583+uEREX*H583+uHOEX*I583+uNES*S583+ uOCEX*N583+uEREX*O583+uHOEX*P583)/('Life tables'!$I$2/2))</f>
        <v>15.48829840503889</v>
      </c>
    </row>
    <row r="584" spans="1:28" x14ac:dyDescent="0.25">
      <c r="A584" s="4">
        <v>578</v>
      </c>
      <c r="C584" s="105">
        <f>IF(male=0,VLOOKUP((($A$5:$A$1570/'Life tables'!$I$2)*2)+age,lifetable,13,1),IF(male=1,VLOOKUP((($A$5:$A$1570/'Life tables'!$I$2)*2)+age,lifetable,10,1),"error"))</f>
        <v>3.7736298212742714E-4</v>
      </c>
      <c r="F584" s="96">
        <f t="shared" si="154"/>
        <v>106.95301061726546</v>
      </c>
      <c r="G584" s="96">
        <f t="shared" si="155"/>
        <v>10.74365375682298</v>
      </c>
      <c r="H584" s="96">
        <f t="shared" si="156"/>
        <v>0.61357903658677893</v>
      </c>
      <c r="I584" s="96">
        <f t="shared" si="157"/>
        <v>0.24585531710194544</v>
      </c>
      <c r="J584" s="96">
        <f t="shared" si="158"/>
        <v>4.4738682965307669E-2</v>
      </c>
      <c r="K584" s="96">
        <f t="shared" si="159"/>
        <v>0.25690508182361044</v>
      </c>
      <c r="L584" s="96">
        <f t="shared" ref="L584:L647" si="167">F584-SUM(G584:K584)</f>
        <v>95.048278741964836</v>
      </c>
      <c r="M584" s="96">
        <f t="shared" si="160"/>
        <v>505.75146422728346</v>
      </c>
      <c r="N584" s="96">
        <f t="shared" si="161"/>
        <v>48.704961780111844</v>
      </c>
      <c r="O584" s="96">
        <f t="shared" si="162"/>
        <v>1.1625823891702538</v>
      </c>
      <c r="P584" s="96">
        <f t="shared" si="163"/>
        <v>1.1625823891702538</v>
      </c>
      <c r="Q584" s="96">
        <f t="shared" si="164"/>
        <v>0.21010876149255808</v>
      </c>
      <c r="R584" s="96">
        <f t="shared" si="165"/>
        <v>9.1133810799952766E-2</v>
      </c>
      <c r="S584" s="96">
        <f t="shared" si="153"/>
        <v>454.4200950965386</v>
      </c>
      <c r="T584" s="96">
        <f t="shared" ref="T584:U647" si="168">J584+Q584+T583</f>
        <v>77.725863497605076</v>
      </c>
      <c r="U584" s="96">
        <f t="shared" si="168"/>
        <v>310.17254799492412</v>
      </c>
      <c r="V584" s="32">
        <f t="shared" ref="V584:V647" si="169">SUM(G584:I584,L584,N584,O584,P584,S584,T584,U584)</f>
        <v>999.99999999999682</v>
      </c>
      <c r="W584" s="100">
        <f>(cNES*L584+(cNES+cOSEX)*G584+(cNES+cEREX)*H584+(cNES+cHOEX)*I584+(cNES+cNES)*S584+(cNES+cOSEX)*N584+(cNES+cEREX)*O584+(cNES+cHOEX)*P584)/(1+cDR)^((cycle + 0.5)/('Life tables'!$I$2/2))</f>
        <v>40118.20867789648</v>
      </c>
      <c r="X584" s="107">
        <f>((L584+G584+H584+I584+N584+O584+P584+S584)/('Life tables'!$I$2/2))/(1+oDR)^(((cycle + 0.5)/('Life tables'!$I$2/2)))</f>
        <v>16.872644708581216</v>
      </c>
      <c r="Y584" s="31">
        <f>((uNES*L584+ uOCEX*G584+uEREX*H584+uHOEX*I584+uNES*S584+ uOCEX*N584+uEREX*O584+uHOEX*P584)/('Life tables'!$I$2/2))/(1+oDR)^(((cycle + 0.5)/('Life tables'!$I$2/2)))</f>
        <v>11.119903093738838</v>
      </c>
      <c r="Z584" s="100">
        <f t="shared" si="166"/>
        <v>146168.5557574534</v>
      </c>
      <c r="AA584" s="107">
        <f>((L584+G584+H584+I584+N584+O584+P584+S584)/('Life tables'!$I$2/2))</f>
        <v>23.477849851368742</v>
      </c>
      <c r="AB584" s="31">
        <f>((uNES*L584+ uOCEX*G584+uEREX*H584+uHOEX*I584+uNES*S584+ uOCEX*N584+uEREX*O584+uHOEX*P584)/('Life tables'!$I$2/2))</f>
        <v>15.473058296770365</v>
      </c>
    </row>
    <row r="585" spans="1:28" x14ac:dyDescent="0.25">
      <c r="A585" s="4">
        <v>579</v>
      </c>
      <c r="C585" s="105">
        <f>IF(male=0,VLOOKUP((($A$5:$A$1570/'Life tables'!$I$2)*2)+age,lifetable,13,1),IF(male=1,VLOOKUP((($A$5:$A$1570/'Life tables'!$I$2)*2)+age,lifetable,10,1),"error"))</f>
        <v>3.7736298212742714E-4</v>
      </c>
      <c r="F585" s="96">
        <f t="shared" si="154"/>
        <v>106.84773830862393</v>
      </c>
      <c r="G585" s="96">
        <f t="shared" si="155"/>
        <v>10.733078933097135</v>
      </c>
      <c r="H585" s="96">
        <f t="shared" si="156"/>
        <v>0.6129750995742278</v>
      </c>
      <c r="I585" s="96">
        <f t="shared" si="157"/>
        <v>0.2456133252526862</v>
      </c>
      <c r="J585" s="96">
        <f t="shared" si="158"/>
        <v>4.4694647323728638E-2</v>
      </c>
      <c r="K585" s="96">
        <f t="shared" si="159"/>
        <v>0.25665221385000947</v>
      </c>
      <c r="L585" s="96">
        <f t="shared" si="167"/>
        <v>94.954724089526138</v>
      </c>
      <c r="M585" s="96">
        <f t="shared" si="160"/>
        <v>505.25385019884357</v>
      </c>
      <c r="N585" s="96">
        <f t="shared" si="161"/>
        <v>48.65704047102885</v>
      </c>
      <c r="O585" s="96">
        <f t="shared" si="162"/>
        <v>1.161438512489734</v>
      </c>
      <c r="P585" s="96">
        <f t="shared" si="163"/>
        <v>1.161438512489734</v>
      </c>
      <c r="Q585" s="96">
        <f t="shared" si="164"/>
        <v>0.20990203333730384</v>
      </c>
      <c r="R585" s="96">
        <f t="shared" si="165"/>
        <v>9.10441433131991E-2</v>
      </c>
      <c r="S585" s="96">
        <f t="shared" si="153"/>
        <v>453.97298652618474</v>
      </c>
      <c r="T585" s="96">
        <f t="shared" si="168"/>
        <v>77.980460178266114</v>
      </c>
      <c r="U585" s="96">
        <f t="shared" si="168"/>
        <v>310.52024435208733</v>
      </c>
      <c r="V585" s="32">
        <f t="shared" si="169"/>
        <v>999.99999999999659</v>
      </c>
      <c r="W585" s="100">
        <f>(cNES*L585+(cNES+cOSEX)*G585+(cNES+cEREX)*H585+(cNES+cHOEX)*I585+(cNES+cNES)*S585+(cNES+cOSEX)*N585+(cNES+cEREX)*O585+(cNES+cHOEX)*P585)/(1+cDR)^((cycle + 0.5)/('Life tables'!$I$2/2))</f>
        <v>39989.259488549811</v>
      </c>
      <c r="X585" s="107">
        <f>((L585+G585+H585+I585+N585+O585+P585+S585)/('Life tables'!$I$2/2))/(1+oDR)^(((cycle + 0.5)/('Life tables'!$I$2/2)))</f>
        <v>16.846419212238214</v>
      </c>
      <c r="Y585" s="31">
        <f>((uNES*L585+ uOCEX*G585+uEREX*H585+uHOEX*I585+uNES*S585+ uOCEX*N585+uEREX*O585+uHOEX*P585)/('Life tables'!$I$2/2))/(1+oDR)^(((cycle + 0.5)/('Life tables'!$I$2/2)))</f>
        <v>11.102619202291439</v>
      </c>
      <c r="Z585" s="100">
        <f t="shared" si="166"/>
        <v>146024.73271901213</v>
      </c>
      <c r="AA585" s="107">
        <f>((L585+G585+H585+I585+N585+O585+P585+S585)/('Life tables'!$I$2/2))</f>
        <v>23.45474821959052</v>
      </c>
      <c r="AB585" s="31">
        <f>((uNES*L585+ uOCEX*G585+uEREX*H585+uHOEX*I585+uNES*S585+ uOCEX*N585+uEREX*O585+uHOEX*P585)/('Life tables'!$I$2/2))</f>
        <v>15.457833186209706</v>
      </c>
    </row>
    <row r="586" spans="1:28" x14ac:dyDescent="0.25">
      <c r="A586" s="4">
        <v>580</v>
      </c>
      <c r="C586" s="105">
        <f>IF(male=0,VLOOKUP((($A$5:$A$1570/'Life tables'!$I$2)*2)+age,lifetable,13,1),IF(male=1,VLOOKUP((($A$5:$A$1570/'Life tables'!$I$2)*2)+age,lifetable,10,1),"error"))</f>
        <v>3.7736298212742714E-4</v>
      </c>
      <c r="F586" s="96">
        <f t="shared" si="154"/>
        <v>106.74257071249632</v>
      </c>
      <c r="G586" s="96">
        <f t="shared" si="155"/>
        <v>10.722514627962465</v>
      </c>
      <c r="H586" s="96">
        <f t="shared" si="156"/>
        <v>0.61237176328720133</v>
      </c>
      <c r="I586" s="96">
        <f t="shared" si="157"/>
        <v>0.24537157410846333</v>
      </c>
      <c r="J586" s="96">
        <f t="shared" si="158"/>
        <v>4.4650655483627809E-2</v>
      </c>
      <c r="K586" s="96">
        <f t="shared" si="159"/>
        <v>0.25639959739973445</v>
      </c>
      <c r="L586" s="96">
        <f t="shared" si="167"/>
        <v>94.861262494254831</v>
      </c>
      <c r="M586" s="96">
        <f t="shared" si="160"/>
        <v>504.75672475714686</v>
      </c>
      <c r="N586" s="96">
        <f t="shared" si="161"/>
        <v>48.609166213907812</v>
      </c>
      <c r="O586" s="96">
        <f t="shared" si="162"/>
        <v>1.160295758934669</v>
      </c>
      <c r="P586" s="96">
        <f t="shared" si="163"/>
        <v>1.160295758934669</v>
      </c>
      <c r="Q586" s="96">
        <f t="shared" si="164"/>
        <v>0.20969550815992072</v>
      </c>
      <c r="R586" s="96">
        <f t="shared" si="165"/>
        <v>9.0954563867261862E-2</v>
      </c>
      <c r="S586" s="96">
        <f t="shared" si="153"/>
        <v>453.52631695334253</v>
      </c>
      <c r="T586" s="96">
        <f t="shared" si="168"/>
        <v>78.23480634190966</v>
      </c>
      <c r="U586" s="96">
        <f t="shared" si="168"/>
        <v>310.86759851335432</v>
      </c>
      <c r="V586" s="32">
        <f t="shared" si="169"/>
        <v>999.99999999999659</v>
      </c>
      <c r="W586" s="100">
        <f>(cNES*L586+(cNES+cOSEX)*G586+(cNES+cEREX)*H586+(cNES+cHOEX)*I586+(cNES+cNES)*S586+(cNES+cOSEX)*N586+(cNES+cEREX)*O586+(cNES+cHOEX)*P586)/(1+cDR)^((cycle + 0.5)/('Life tables'!$I$2/2))</f>
        <v>39860.724747292756</v>
      </c>
      <c r="X586" s="107">
        <f>((L586+G586+H586+I586+N586+O586+P586+S586)/('Life tables'!$I$2/2))/(1+oDR)^(((cycle + 0.5)/('Life tables'!$I$2/2)))</f>
        <v>16.820234480681698</v>
      </c>
      <c r="Y586" s="31">
        <f>((uNES*L586+ uOCEX*G586+uEREX*H586+uHOEX*I586+uNES*S586+ uOCEX*N586+uEREX*O586+uHOEX*P586)/('Life tables'!$I$2/2))/(1+oDR)^(((cycle + 0.5)/('Life tables'!$I$2/2)))</f>
        <v>11.085362176805354</v>
      </c>
      <c r="Z586" s="100">
        <f t="shared" si="166"/>
        <v>145881.05110646752</v>
      </c>
      <c r="AA586" s="107">
        <f>((L586+G586+H586+I586+N586+O586+P586+S586)/('Life tables'!$I$2/2))</f>
        <v>23.431669321987563</v>
      </c>
      <c r="AB586" s="31">
        <f>((uNES*L586+ uOCEX*G586+uEREX*H586+uHOEX*I586+uNES*S586+ uOCEX*N586+uEREX*O586+uHOEX*P586)/('Life tables'!$I$2/2))</f>
        <v>15.442623058536821</v>
      </c>
    </row>
    <row r="587" spans="1:28" x14ac:dyDescent="0.25">
      <c r="A587" s="4">
        <v>581</v>
      </c>
      <c r="C587" s="105">
        <f>IF(male=0,VLOOKUP((($A$5:$A$1570/'Life tables'!$I$2)*2)+age,lifetable,13,1),IF(male=1,VLOOKUP((($A$5:$A$1570/'Life tables'!$I$2)*2)+age,lifetable,10,1),"error"))</f>
        <v>3.7736298212742714E-4</v>
      </c>
      <c r="F587" s="96">
        <f t="shared" si="154"/>
        <v>106.63750768794043</v>
      </c>
      <c r="G587" s="96">
        <f t="shared" si="155"/>
        <v>10.711960827261029</v>
      </c>
      <c r="H587" s="96">
        <f t="shared" si="156"/>
        <v>0.61176902691712776</v>
      </c>
      <c r="I587" s="96">
        <f t="shared" si="157"/>
        <v>0.24513006334528983</v>
      </c>
      <c r="J587" s="96">
        <f t="shared" si="158"/>
        <v>4.4606707386048744E-2</v>
      </c>
      <c r="K587" s="96">
        <f t="shared" si="159"/>
        <v>0.25614723213423707</v>
      </c>
      <c r="L587" s="96">
        <f t="shared" si="167"/>
        <v>94.767893830896696</v>
      </c>
      <c r="M587" s="96">
        <f t="shared" si="160"/>
        <v>504.26008745679229</v>
      </c>
      <c r="N587" s="96">
        <f t="shared" si="161"/>
        <v>48.56133896585564</v>
      </c>
      <c r="O587" s="96">
        <f t="shared" si="162"/>
        <v>1.1591541274812052</v>
      </c>
      <c r="P587" s="96">
        <f t="shared" si="163"/>
        <v>1.1591541274812052</v>
      </c>
      <c r="Q587" s="96">
        <f t="shared" si="164"/>
        <v>0.20948918577537171</v>
      </c>
      <c r="R587" s="96">
        <f t="shared" si="165"/>
        <v>9.0865072381882059E-2</v>
      </c>
      <c r="S587" s="96">
        <f t="shared" si="153"/>
        <v>453.08008597781702</v>
      </c>
      <c r="T587" s="96">
        <f t="shared" si="168"/>
        <v>78.48890223507108</v>
      </c>
      <c r="U587" s="96">
        <f t="shared" si="168"/>
        <v>311.21461081787044</v>
      </c>
      <c r="V587" s="32">
        <f t="shared" si="169"/>
        <v>999.99999999999682</v>
      </c>
      <c r="W587" s="100">
        <f>(cNES*L587+(cNES+cOSEX)*G587+(cNES+cEREX)*H587+(cNES+cHOEX)*I587+(cNES+cNES)*S587+(cNES+cOSEX)*N587+(cNES+cEREX)*O587+(cNES+cHOEX)*P587)/(1+cDR)^((cycle + 0.5)/('Life tables'!$I$2/2))</f>
        <v>39732.603122944514</v>
      </c>
      <c r="X587" s="107">
        <f>((L587+G587+H587+I587+N587+O587+P587+S587)/('Life tables'!$I$2/2))/(1+oDR)^(((cycle + 0.5)/('Life tables'!$I$2/2)))</f>
        <v>16.794090450480045</v>
      </c>
      <c r="Y587" s="31">
        <f>((uNES*L587+ uOCEX*G587+uEREX*H587+uHOEX*I587+uNES*S587+ uOCEX*N587+uEREX*O587+uHOEX*P587)/('Life tables'!$I$2/2))/(1+oDR)^(((cycle + 0.5)/('Life tables'!$I$2/2)))</f>
        <v>11.068131975477339</v>
      </c>
      <c r="Z587" s="100">
        <f t="shared" si="166"/>
        <v>145737.51078375214</v>
      </c>
      <c r="AA587" s="107">
        <f>((L587+G587+H587+I587+N587+O587+P587+S587)/('Life tables'!$I$2/2))</f>
        <v>23.408613136095433</v>
      </c>
      <c r="AB587" s="31">
        <f>((uNES*L587+ uOCEX*G587+uEREX*H587+uHOEX*I587+uNES*S587+ uOCEX*N587+uEREX*O587+uHOEX*P587)/('Life tables'!$I$2/2))</f>
        <v>15.427427898948281</v>
      </c>
    </row>
    <row r="588" spans="1:28" x14ac:dyDescent="0.25">
      <c r="A588" s="4">
        <v>582</v>
      </c>
      <c r="C588" s="105">
        <f>IF(male=0,VLOOKUP((($A$5:$A$1570/'Life tables'!$I$2)*2)+age,lifetable,13,1),IF(male=1,VLOOKUP((($A$5:$A$1570/'Life tables'!$I$2)*2)+age,lifetable,10,1),"error"))</f>
        <v>3.7736298212742714E-4</v>
      </c>
      <c r="F588" s="96">
        <f t="shared" si="154"/>
        <v>106.53254909542723</v>
      </c>
      <c r="G588" s="96">
        <f t="shared" si="155"/>
        <v>10.701417516976846</v>
      </c>
      <c r="H588" s="96">
        <f t="shared" si="156"/>
        <v>0.61116688966354249</v>
      </c>
      <c r="I588" s="96">
        <f t="shared" si="157"/>
        <v>0.24488879264242716</v>
      </c>
      <c r="J588" s="96">
        <f t="shared" si="158"/>
        <v>4.4562802972626138E-2</v>
      </c>
      <c r="K588" s="96">
        <f t="shared" si="159"/>
        <v>0.25589511771836349</v>
      </c>
      <c r="L588" s="96">
        <f t="shared" si="167"/>
        <v>94.67461797545343</v>
      </c>
      <c r="M588" s="96">
        <f t="shared" si="160"/>
        <v>503.76393785162793</v>
      </c>
      <c r="N588" s="96">
        <f t="shared" si="161"/>
        <v>48.513558683906943</v>
      </c>
      <c r="O588" s="96">
        <f t="shared" si="162"/>
        <v>1.1580136171037627</v>
      </c>
      <c r="P588" s="96">
        <f t="shared" si="163"/>
        <v>1.1580136171037627</v>
      </c>
      <c r="Q588" s="96">
        <f t="shared" si="164"/>
        <v>0.20928306599830812</v>
      </c>
      <c r="R588" s="96">
        <f t="shared" si="165"/>
        <v>9.0775668776665402E-2</v>
      </c>
      <c r="S588" s="96">
        <f t="shared" si="153"/>
        <v>452.63429319873848</v>
      </c>
      <c r="T588" s="96">
        <f t="shared" si="168"/>
        <v>78.742748104042008</v>
      </c>
      <c r="U588" s="96">
        <f t="shared" si="168"/>
        <v>311.56128160436549</v>
      </c>
      <c r="V588" s="32">
        <f t="shared" si="169"/>
        <v>999.9999999999967</v>
      </c>
      <c r="W588" s="100">
        <f>(cNES*L588+(cNES+cOSEX)*G588+(cNES+cEREX)*H588+(cNES+cHOEX)*I588+(cNES+cNES)*S588+(cNES+cOSEX)*N588+(cNES+cEREX)*O588+(cNES+cHOEX)*P588)/(1+cDR)^((cycle + 0.5)/('Life tables'!$I$2/2))</f>
        <v>39604.893288568623</v>
      </c>
      <c r="X588" s="107">
        <f>((L588+G588+H588+I588+N588+O588+P588+S588)/('Life tables'!$I$2/2))/(1+oDR)^(((cycle + 0.5)/('Life tables'!$I$2/2)))</f>
        <v>16.767987058302602</v>
      </c>
      <c r="Y588" s="31">
        <f>((uNES*L588+ uOCEX*G588+uEREX*H588+uHOEX*I588+uNES*S588+ uOCEX*N588+uEREX*O588+uHOEX*P588)/('Life tables'!$I$2/2))/(1+oDR)^(((cycle + 0.5)/('Life tables'!$I$2/2)))</f>
        <v>11.050928556570677</v>
      </c>
      <c r="Z588" s="100">
        <f t="shared" si="166"/>
        <v>145594.11161482826</v>
      </c>
      <c r="AA588" s="107">
        <f>((L588+G588+H588+I588+N588+O588+P588+S588)/('Life tables'!$I$2/2))</f>
        <v>23.385579639474951</v>
      </c>
      <c r="AB588" s="31">
        <f>((uNES*L588+ uOCEX*G588+uEREX*H588+uHOEX*I588+uNES*S588+ uOCEX*N588+uEREX*O588+uHOEX*P588)/('Life tables'!$I$2/2))</f>
        <v>15.412247692657289</v>
      </c>
    </row>
    <row r="589" spans="1:28" x14ac:dyDescent="0.25">
      <c r="A589" s="4">
        <v>583</v>
      </c>
      <c r="C589" s="105">
        <f>IF(male=0,VLOOKUP((($A$5:$A$1570/'Life tables'!$I$2)*2)+age,lifetable,13,1),IF(male=1,VLOOKUP((($A$5:$A$1570/'Life tables'!$I$2)*2)+age,lifetable,10,1),"error"))</f>
        <v>3.7736298212742714E-4</v>
      </c>
      <c r="F589" s="96">
        <f t="shared" si="154"/>
        <v>106.42769479679669</v>
      </c>
      <c r="G589" s="96">
        <f t="shared" si="155"/>
        <v>10.690884683231452</v>
      </c>
      <c r="H589" s="96">
        <f t="shared" si="156"/>
        <v>0.61056535073383489</v>
      </c>
      <c r="I589" s="96">
        <f t="shared" si="157"/>
        <v>0.24464776168228369</v>
      </c>
      <c r="J589" s="96">
        <f t="shared" si="158"/>
        <v>4.4518942185567345E-2</v>
      </c>
      <c r="K589" s="96">
        <f t="shared" si="159"/>
        <v>0.25564325382024816</v>
      </c>
      <c r="L589" s="96">
        <f t="shared" si="167"/>
        <v>94.581434805143303</v>
      </c>
      <c r="M589" s="96">
        <f t="shared" si="160"/>
        <v>503.26827549479253</v>
      </c>
      <c r="N589" s="96">
        <f t="shared" si="161"/>
        <v>48.465825325028007</v>
      </c>
      <c r="O589" s="96">
        <f t="shared" si="162"/>
        <v>1.156874226775132</v>
      </c>
      <c r="P589" s="96">
        <f t="shared" si="163"/>
        <v>1.156874226775132</v>
      </c>
      <c r="Q589" s="96">
        <f t="shared" si="164"/>
        <v>0.20907714864308649</v>
      </c>
      <c r="R589" s="96">
        <f t="shared" si="165"/>
        <v>9.0686352971089818E-2</v>
      </c>
      <c r="S589" s="96">
        <f t="shared" si="153"/>
        <v>452.18893821460006</v>
      </c>
      <c r="T589" s="96">
        <f t="shared" si="168"/>
        <v>78.996344194870659</v>
      </c>
      <c r="U589" s="96">
        <f t="shared" si="168"/>
        <v>311.90761121115685</v>
      </c>
      <c r="V589" s="32">
        <f t="shared" si="169"/>
        <v>999.99999999999659</v>
      </c>
      <c r="W589" s="100">
        <f>(cNES*L589+(cNES+cOSEX)*G589+(cNES+cEREX)*H589+(cNES+cHOEX)*I589+(cNES+cNES)*S589+(cNES+cOSEX)*N589+(cNES+cEREX)*O589+(cNES+cHOEX)*P589)/(1+cDR)^((cycle + 0.5)/('Life tables'!$I$2/2))</f>
        <v>39477.593921460735</v>
      </c>
      <c r="X589" s="107">
        <f>((L589+G589+H589+I589+N589+O589+P589+S589)/('Life tables'!$I$2/2))/(1+oDR)^(((cycle + 0.5)/('Life tables'!$I$2/2)))</f>
        <v>16.741924240919499</v>
      </c>
      <c r="Y589" s="31">
        <f>((uNES*L589+ uOCEX*G589+uEREX*H589+uHOEX*I589+uNES*S589+ uOCEX*N589+uEREX*O589+uHOEX*P589)/('Life tables'!$I$2/2))/(1+oDR)^(((cycle + 0.5)/('Life tables'!$I$2/2)))</f>
        <v>11.033751878415005</v>
      </c>
      <c r="Z589" s="100">
        <f t="shared" si="166"/>
        <v>145450.85346369175</v>
      </c>
      <c r="AA589" s="107">
        <f>((L589+G589+H589+I589+N589+O589+P589+S589)/('Life tables'!$I$2/2))</f>
        <v>23.36256880971213</v>
      </c>
      <c r="AB589" s="31">
        <f>((uNES*L589+ uOCEX*G589+uEREX*H589+uHOEX*I589+uNES*S589+ uOCEX*N589+uEREX*O589+uHOEX*P589)/('Life tables'!$I$2/2))</f>
        <v>15.397082424893558</v>
      </c>
    </row>
    <row r="590" spans="1:28" x14ac:dyDescent="0.25">
      <c r="A590" s="4">
        <v>584</v>
      </c>
      <c r="C590" s="105">
        <f>IF(male=0,VLOOKUP((($A$5:$A$1570/'Life tables'!$I$2)*2)+age,lifetable,13,1),IF(male=1,VLOOKUP((($A$5:$A$1570/'Life tables'!$I$2)*2)+age,lifetable,10,1),"error"))</f>
        <v>3.7736298212742714E-4</v>
      </c>
      <c r="F590" s="96">
        <f t="shared" si="154"/>
        <v>106.32294465521493</v>
      </c>
      <c r="G590" s="96">
        <f t="shared" si="155"/>
        <v>10.680362312279597</v>
      </c>
      <c r="H590" s="96">
        <f t="shared" si="156"/>
        <v>0.60996440934300233</v>
      </c>
      <c r="I590" s="96">
        <f t="shared" si="157"/>
        <v>0.24440697015031629</v>
      </c>
      <c r="J590" s="96">
        <f t="shared" si="158"/>
        <v>4.4475124967634436E-2</v>
      </c>
      <c r="K590" s="96">
        <f t="shared" si="159"/>
        <v>0.25539164011121107</v>
      </c>
      <c r="L590" s="96">
        <f t="shared" si="167"/>
        <v>94.488344198363166</v>
      </c>
      <c r="M590" s="96">
        <f t="shared" si="160"/>
        <v>502.77309993875423</v>
      </c>
      <c r="N590" s="96">
        <f t="shared" si="161"/>
        <v>48.418138846120542</v>
      </c>
      <c r="O590" s="96">
        <f t="shared" si="162"/>
        <v>1.1557359554665609</v>
      </c>
      <c r="P590" s="96">
        <f t="shared" si="163"/>
        <v>1.1557359554665609</v>
      </c>
      <c r="Q590" s="96">
        <f t="shared" si="164"/>
        <v>0.20887143352378459</v>
      </c>
      <c r="R590" s="96">
        <f t="shared" si="165"/>
        <v>9.0597124884512339E-2</v>
      </c>
      <c r="S590" s="96">
        <f t="shared" si="153"/>
        <v>451.74402062329227</v>
      </c>
      <c r="T590" s="96">
        <f t="shared" si="168"/>
        <v>79.249690753362074</v>
      </c>
      <c r="U590" s="96">
        <f t="shared" si="168"/>
        <v>312.25359997615254</v>
      </c>
      <c r="V590" s="32">
        <f t="shared" si="169"/>
        <v>999.99999999999659</v>
      </c>
      <c r="W590" s="100">
        <f>(cNES*L590+(cNES+cOSEX)*G590+(cNES+cEREX)*H590+(cNES+cHOEX)*I590+(cNES+cNES)*S590+(cNES+cOSEX)*N590+(cNES+cEREX)*O590+(cNES+cHOEX)*P590)/(1+cDR)^((cycle + 0.5)/('Life tables'!$I$2/2))</f>
        <v>39350.703703136045</v>
      </c>
      <c r="X590" s="107">
        <f>((L590+G590+H590+I590+N590+O590+P590+S590)/('Life tables'!$I$2/2))/(1+oDR)^(((cycle + 0.5)/('Life tables'!$I$2/2)))</f>
        <v>16.715901935201362</v>
      </c>
      <c r="Y590" s="31">
        <f>((uNES*L590+ uOCEX*G590+uEREX*H590+uHOEX*I590+uNES*S590+ uOCEX*N590+uEREX*O590+uHOEX*P590)/('Life tables'!$I$2/2))/(1+oDR)^(((cycle + 0.5)/('Life tables'!$I$2/2)))</f>
        <v>11.016601899406163</v>
      </c>
      <c r="Z590" s="100">
        <f t="shared" si="166"/>
        <v>145307.73619437506</v>
      </c>
      <c r="AA590" s="107">
        <f>((L590+G590+H590+I590+N590+O590+P590+S590)/('Life tables'!$I$2/2))</f>
        <v>23.339580624417977</v>
      </c>
      <c r="AB590" s="31">
        <f>((uNES*L590+ uOCEX*G590+uEREX*H590+uHOEX*I590+uNES*S590+ uOCEX*N590+uEREX*O590+uHOEX*P590)/('Life tables'!$I$2/2))</f>
        <v>15.381932080903237</v>
      </c>
    </row>
    <row r="591" spans="1:28" x14ac:dyDescent="0.25">
      <c r="A591" s="4">
        <v>585</v>
      </c>
      <c r="C591" s="105">
        <f>IF(male=0,VLOOKUP((($A$5:$A$1570/'Life tables'!$I$2)*2)+age,lifetable,13,1),IF(male=1,VLOOKUP((($A$5:$A$1570/'Life tables'!$I$2)*2)+age,lifetable,10,1),"error"))</f>
        <v>3.7736298212742714E-4</v>
      </c>
      <c r="F591" s="96">
        <f t="shared" si="154"/>
        <v>106.21829853513294</v>
      </c>
      <c r="G591" s="96">
        <f t="shared" si="155"/>
        <v>10.669850390505099</v>
      </c>
      <c r="H591" s="96">
        <f t="shared" si="156"/>
        <v>0.60936406471341342</v>
      </c>
      <c r="I591" s="96">
        <f t="shared" si="157"/>
        <v>0.24416641773493539</v>
      </c>
      <c r="J591" s="96">
        <f t="shared" si="158"/>
        <v>4.4431351262126967E-2</v>
      </c>
      <c r="K591" s="96">
        <f t="shared" si="159"/>
        <v>0.25514027626565838</v>
      </c>
      <c r="L591" s="96">
        <f t="shared" si="167"/>
        <v>94.395346034651709</v>
      </c>
      <c r="M591" s="96">
        <f t="shared" si="160"/>
        <v>502.27841073534915</v>
      </c>
      <c r="N591" s="96">
        <f t="shared" si="161"/>
        <v>48.370499204025407</v>
      </c>
      <c r="O591" s="96">
        <f t="shared" si="162"/>
        <v>1.154598802147845</v>
      </c>
      <c r="P591" s="96">
        <f t="shared" si="163"/>
        <v>1.154598802147845</v>
      </c>
      <c r="Q591" s="96">
        <f t="shared" si="164"/>
        <v>0.20866592045421795</v>
      </c>
      <c r="R591" s="96">
        <f t="shared" si="165"/>
        <v>9.050798443617615E-2</v>
      </c>
      <c r="S591" s="96">
        <f t="shared" si="153"/>
        <v>451.29954002213765</v>
      </c>
      <c r="T591" s="96">
        <f t="shared" si="168"/>
        <v>79.502788025078416</v>
      </c>
      <c r="U591" s="96">
        <f t="shared" si="168"/>
        <v>312.59924823685435</v>
      </c>
      <c r="V591" s="32">
        <f t="shared" si="169"/>
        <v>999.9999999999967</v>
      </c>
      <c r="W591" s="100">
        <f>(cNES*L591+(cNES+cOSEX)*G591+(cNES+cEREX)*H591+(cNES+cHOEX)*I591+(cNES+cNES)*S591+(cNES+cOSEX)*N591+(cNES+cEREX)*O591+(cNES+cHOEX)*P591)/(1+cDR)^((cycle + 0.5)/('Life tables'!$I$2/2))</f>
        <v>39224.221319317032</v>
      </c>
      <c r="X591" s="107">
        <f>((L591+G591+H591+I591+N591+O591+P591+S591)/('Life tables'!$I$2/2))/(1+oDR)^(((cycle + 0.5)/('Life tables'!$I$2/2)))</f>
        <v>16.689920078119126</v>
      </c>
      <c r="Y591" s="31">
        <f>((uNES*L591+ uOCEX*G591+uEREX*H591+uHOEX*I591+uNES*S591+ uOCEX*N591+uEREX*O591+uHOEX*P591)/('Life tables'!$I$2/2))/(1+oDR)^(((cycle + 0.5)/('Life tables'!$I$2/2)))</f>
        <v>10.999478578006045</v>
      </c>
      <c r="Z591" s="100">
        <f t="shared" si="166"/>
        <v>145164.75967095088</v>
      </c>
      <c r="AA591" s="107">
        <f>((L591+G591+H591+I591+N591+O591+P591+S591)/('Life tables'!$I$2/2))</f>
        <v>23.316615061228429</v>
      </c>
      <c r="AB591" s="31">
        <f>((uNES*L591+ uOCEX*G591+uEREX*H591+uHOEX*I591+uNES*S591+ uOCEX*N591+uEREX*O591+uHOEX*P591)/('Life tables'!$I$2/2))</f>
        <v>15.36679664594884</v>
      </c>
    </row>
    <row r="592" spans="1:28" x14ac:dyDescent="0.25">
      <c r="A592" s="4">
        <v>586</v>
      </c>
      <c r="C592" s="105">
        <f>IF(male=0,VLOOKUP((($A$5:$A$1570/'Life tables'!$I$2)*2)+age,lifetable,13,1),IF(male=1,VLOOKUP((($A$5:$A$1570/'Life tables'!$I$2)*2)+age,lifetable,10,1),"error"))</f>
        <v>3.7736298212742714E-4</v>
      </c>
      <c r="F592" s="96">
        <f t="shared" si="154"/>
        <v>106.11375630224668</v>
      </c>
      <c r="G592" s="96">
        <f t="shared" si="155"/>
        <v>10.659348904416834</v>
      </c>
      <c r="H592" s="96">
        <f t="shared" si="156"/>
        <v>0.6087643160745787</v>
      </c>
      <c r="I592" s="96">
        <f t="shared" si="157"/>
        <v>0.24392610412741317</v>
      </c>
      <c r="J592" s="96">
        <f t="shared" si="158"/>
        <v>4.4387621012865246E-2</v>
      </c>
      <c r="K592" s="96">
        <f t="shared" si="159"/>
        <v>0.25488916196098704</v>
      </c>
      <c r="L592" s="96">
        <f t="shared" si="167"/>
        <v>94.302440194654011</v>
      </c>
      <c r="M592" s="96">
        <f t="shared" si="160"/>
        <v>501.78420743581728</v>
      </c>
      <c r="N592" s="96">
        <f t="shared" si="161"/>
        <v>48.322906355526037</v>
      </c>
      <c r="O592" s="96">
        <f t="shared" si="162"/>
        <v>1.1534627657874099</v>
      </c>
      <c r="P592" s="96">
        <f t="shared" si="163"/>
        <v>1.1534627657874099</v>
      </c>
      <c r="Q592" s="96">
        <f t="shared" si="164"/>
        <v>0.2084606092479542</v>
      </c>
      <c r="R592" s="96">
        <f t="shared" si="165"/>
        <v>9.0418931545217032E-2</v>
      </c>
      <c r="S592" s="96">
        <f t="shared" si="153"/>
        <v>450.85549600792325</v>
      </c>
      <c r="T592" s="96">
        <f t="shared" si="168"/>
        <v>79.75563625533924</v>
      </c>
      <c r="U592" s="96">
        <f t="shared" si="168"/>
        <v>312.94455633036057</v>
      </c>
      <c r="V592" s="32">
        <f t="shared" si="169"/>
        <v>999.99999999999682</v>
      </c>
      <c r="W592" s="100">
        <f>(cNES*L592+(cNES+cOSEX)*G592+(cNES+cEREX)*H592+(cNES+cHOEX)*I592+(cNES+cNES)*S592+(cNES+cOSEX)*N592+(cNES+cEREX)*O592+(cNES+cHOEX)*P592)/(1+cDR)^((cycle + 0.5)/('Life tables'!$I$2/2))</f>
        <v>39098.14545992083</v>
      </c>
      <c r="X592" s="107">
        <f>((L592+G592+H592+I592+N592+O592+P592+S592)/('Life tables'!$I$2/2))/(1+oDR)^(((cycle + 0.5)/('Life tables'!$I$2/2)))</f>
        <v>16.663978606743761</v>
      </c>
      <c r="Y592" s="31">
        <f>((uNES*L592+ uOCEX*G592+uEREX*H592+uHOEX*I592+uNES*S592+ uOCEX*N592+uEREX*O592+uHOEX*P592)/('Life tables'!$I$2/2))/(1+oDR)^(((cycle + 0.5)/('Life tables'!$I$2/2)))</f>
        <v>10.982381872742442</v>
      </c>
      <c r="Z592" s="100">
        <f t="shared" si="166"/>
        <v>145021.92375753477</v>
      </c>
      <c r="AA592" s="107">
        <f>((L592+G592+H592+I592+N592+O592+P592+S592)/('Life tables'!$I$2/2))</f>
        <v>23.29367209780419</v>
      </c>
      <c r="AB592" s="31">
        <f>((uNES*L592+ uOCEX*G592+uEREX*H592+uHOEX*I592+uNES*S592+ uOCEX*N592+uEREX*O592+uHOEX*P592)/('Life tables'!$I$2/2))</f>
        <v>15.351676105309156</v>
      </c>
    </row>
    <row r="593" spans="1:28" x14ac:dyDescent="0.25">
      <c r="A593" s="4">
        <v>587</v>
      </c>
      <c r="C593" s="105">
        <f>IF(male=0,VLOOKUP((($A$5:$A$1570/'Life tables'!$I$2)*2)+age,lifetable,13,1),IF(male=1,VLOOKUP((($A$5:$A$1570/'Life tables'!$I$2)*2)+age,lifetable,10,1),"error"))</f>
        <v>3.7736298212742714E-4</v>
      </c>
      <c r="F593" s="96">
        <f t="shared" si="154"/>
        <v>106.00931782345846</v>
      </c>
      <c r="G593" s="96">
        <f t="shared" si="155"/>
        <v>10.648857840644865</v>
      </c>
      <c r="H593" s="96">
        <f t="shared" si="156"/>
        <v>0.60816516266292964</v>
      </c>
      <c r="I593" s="96">
        <f t="shared" si="157"/>
        <v>0.24368602902179498</v>
      </c>
      <c r="J593" s="96">
        <f t="shared" si="158"/>
        <v>4.4343934164174231E-2</v>
      </c>
      <c r="K593" s="96">
        <f t="shared" si="159"/>
        <v>0.25463829687749123</v>
      </c>
      <c r="L593" s="96">
        <f t="shared" si="167"/>
        <v>94.209626560087202</v>
      </c>
      <c r="M593" s="96">
        <f t="shared" si="160"/>
        <v>501.29048959083849</v>
      </c>
      <c r="N593" s="96">
        <f t="shared" si="161"/>
        <v>48.275360257351927</v>
      </c>
      <c r="O593" s="96">
        <f t="shared" si="162"/>
        <v>1.1523278453523926</v>
      </c>
      <c r="P593" s="96">
        <f t="shared" si="163"/>
        <v>1.1523278453523926</v>
      </c>
      <c r="Q593" s="96">
        <f t="shared" si="164"/>
        <v>0.2082554997183283</v>
      </c>
      <c r="R593" s="96">
        <f t="shared" si="165"/>
        <v>9.0329966130669792E-2</v>
      </c>
      <c r="S593" s="96">
        <f t="shared" si="153"/>
        <v>450.41188817693279</v>
      </c>
      <c r="T593" s="96">
        <f t="shared" si="168"/>
        <v>80.008235689221749</v>
      </c>
      <c r="U593" s="96">
        <f t="shared" si="168"/>
        <v>313.28952459336875</v>
      </c>
      <c r="V593" s="32">
        <f t="shared" si="169"/>
        <v>999.99999999999682</v>
      </c>
      <c r="W593" s="100">
        <f>(cNES*L593+(cNES+cOSEX)*G593+(cNES+cEREX)*H593+(cNES+cHOEX)*I593+(cNES+cNES)*S593+(cNES+cOSEX)*N593+(cNES+cEREX)*O593+(cNES+cHOEX)*P593)/(1+cDR)^((cycle + 0.5)/('Life tables'!$I$2/2))</f>
        <v>38972.474819046969</v>
      </c>
      <c r="X593" s="107">
        <f>((L593+G593+H593+I593+N593+O593+P593+S593)/('Life tables'!$I$2/2))/(1+oDR)^(((cycle + 0.5)/('Life tables'!$I$2/2)))</f>
        <v>16.638077458246062</v>
      </c>
      <c r="Y593" s="31">
        <f>((uNES*L593+ uOCEX*G593+uEREX*H593+uHOEX*I593+uNES*S593+ uOCEX*N593+uEREX*O593+uHOEX*P593)/('Life tables'!$I$2/2))/(1+oDR)^(((cycle + 0.5)/('Life tables'!$I$2/2)))</f>
        <v>10.965311742208907</v>
      </c>
      <c r="Z593" s="100">
        <f t="shared" si="166"/>
        <v>144879.22831828843</v>
      </c>
      <c r="AA593" s="107">
        <f>((L593+G593+H593+I593+N593+O593+P593+S593)/('Life tables'!$I$2/2))</f>
        <v>23.270751711830616</v>
      </c>
      <c r="AB593" s="31">
        <f>((uNES*L593+ uOCEX*G593+uEREX*H593+uHOEX*I593+uNES*S593+ uOCEX*N593+uEREX*O593+uHOEX*P593)/('Life tables'!$I$2/2))</f>
        <v>15.336570444279184</v>
      </c>
    </row>
    <row r="594" spans="1:28" x14ac:dyDescent="0.25">
      <c r="A594" s="4">
        <v>588</v>
      </c>
      <c r="C594" s="105">
        <f>IF(male=0,VLOOKUP((($A$5:$A$1570/'Life tables'!$I$2)*2)+age,lifetable,13,1),IF(male=1,VLOOKUP((($A$5:$A$1570/'Life tables'!$I$2)*2)+age,lifetable,10,1),"error"))</f>
        <v>3.7736298212742714E-4</v>
      </c>
      <c r="F594" s="96">
        <f t="shared" si="154"/>
        <v>105.90498296683955</v>
      </c>
      <c r="G594" s="96">
        <f t="shared" si="155"/>
        <v>10.638377185936671</v>
      </c>
      <c r="H594" s="96">
        <f t="shared" si="156"/>
        <v>0.6075666037216042</v>
      </c>
      <c r="I594" s="96">
        <f t="shared" si="157"/>
        <v>0.24344619211481325</v>
      </c>
      <c r="J594" s="96">
        <f t="shared" si="158"/>
        <v>4.4300290660867832E-2</v>
      </c>
      <c r="K594" s="96">
        <f t="shared" si="159"/>
        <v>0.2543876806982735</v>
      </c>
      <c r="L594" s="96">
        <f t="shared" si="167"/>
        <v>94.116905013707324</v>
      </c>
      <c r="M594" s="96">
        <f t="shared" si="160"/>
        <v>500.79725675056665</v>
      </c>
      <c r="N594" s="96">
        <f t="shared" si="161"/>
        <v>48.227860866181921</v>
      </c>
      <c r="O594" s="96">
        <f t="shared" si="162"/>
        <v>1.1511940398087219</v>
      </c>
      <c r="P594" s="96">
        <f t="shared" si="163"/>
        <v>1.1511940398087219</v>
      </c>
      <c r="Q594" s="96">
        <f t="shared" si="164"/>
        <v>0.20805059167845677</v>
      </c>
      <c r="R594" s="96">
        <f t="shared" si="165"/>
        <v>9.0241088111474452E-2</v>
      </c>
      <c r="S594" s="96">
        <f t="shared" si="153"/>
        <v>449.96871612497733</v>
      </c>
      <c r="T594" s="96">
        <f t="shared" si="168"/>
        <v>80.260586571561078</v>
      </c>
      <c r="U594" s="96">
        <f t="shared" si="168"/>
        <v>313.63415336217849</v>
      </c>
      <c r="V594" s="32">
        <f t="shared" si="169"/>
        <v>999.99999999999682</v>
      </c>
      <c r="W594" s="100">
        <f>(cNES*L594+(cNES+cOSEX)*G594+(cNES+cEREX)*H594+(cNES+cHOEX)*I594+(cNES+cNES)*S594+(cNES+cOSEX)*N594+(cNES+cEREX)*O594+(cNES+cHOEX)*P594)/(1+cDR)^((cycle + 0.5)/('Life tables'!$I$2/2))</f>
        <v>38847.208094964888</v>
      </c>
      <c r="X594" s="107">
        <f>((L594+G594+H594+I594+N594+O594+P594+S594)/('Life tables'!$I$2/2))/(1+oDR)^(((cycle + 0.5)/('Life tables'!$I$2/2)))</f>
        <v>16.61221656989645</v>
      </c>
      <c r="Y594" s="31">
        <f>((uNES*L594+ uOCEX*G594+uEREX*H594+uHOEX*I594+uNES*S594+ uOCEX*N594+uEREX*O594+uHOEX*P594)/('Life tables'!$I$2/2))/(1+oDR)^(((cycle + 0.5)/('Life tables'!$I$2/2)))</f>
        <v>10.948268145064594</v>
      </c>
      <c r="Z594" s="100">
        <f t="shared" si="166"/>
        <v>144736.67321742256</v>
      </c>
      <c r="AA594" s="107">
        <f>((L594+G594+H594+I594+N594+O594+P594+S594)/('Life tables'!$I$2/2))</f>
        <v>23.247853881017633</v>
      </c>
      <c r="AB594" s="31">
        <f>((uNES*L594+ uOCEX*G594+uEREX*H594+uHOEX*I594+uNES*S594+ uOCEX*N594+uEREX*O594+uHOEX*P594)/('Life tables'!$I$2/2))</f>
        <v>15.321479648170042</v>
      </c>
    </row>
    <row r="595" spans="1:28" x14ac:dyDescent="0.25">
      <c r="A595" s="4">
        <v>589</v>
      </c>
      <c r="C595" s="105">
        <f>IF(male=0,VLOOKUP((($A$5:$A$1570/'Life tables'!$I$2)*2)+age,lifetable,13,1),IF(male=1,VLOOKUP((($A$5:$A$1570/'Life tables'!$I$2)*2)+age,lifetable,10,1),"error"))</f>
        <v>3.7736298212742714E-4</v>
      </c>
      <c r="F595" s="96">
        <f t="shared" si="154"/>
        <v>105.80075160159433</v>
      </c>
      <c r="G595" s="96">
        <f t="shared" si="155"/>
        <v>10.627906927153559</v>
      </c>
      <c r="H595" s="96">
        <f t="shared" si="156"/>
        <v>0.60696863850024019</v>
      </c>
      <c r="I595" s="96">
        <f t="shared" si="157"/>
        <v>0.24320659310580511</v>
      </c>
      <c r="J595" s="96">
        <f t="shared" si="158"/>
        <v>4.4256690448233937E-2</v>
      </c>
      <c r="K595" s="96">
        <f t="shared" si="159"/>
        <v>0.25413731310915777</v>
      </c>
      <c r="L595" s="96">
        <f t="shared" si="167"/>
        <v>94.024275439277332</v>
      </c>
      <c r="M595" s="96">
        <f t="shared" si="160"/>
        <v>500.30450846466277</v>
      </c>
      <c r="N595" s="96">
        <f t="shared" si="161"/>
        <v>48.180408138647394</v>
      </c>
      <c r="O595" s="96">
        <f t="shared" si="162"/>
        <v>1.1500613481211932</v>
      </c>
      <c r="P595" s="96">
        <f t="shared" si="163"/>
        <v>1.1500613481211932</v>
      </c>
      <c r="Q595" s="96">
        <f t="shared" si="164"/>
        <v>0.20784588494125128</v>
      </c>
      <c r="R595" s="96">
        <f t="shared" si="165"/>
        <v>9.0152297406482285E-2</v>
      </c>
      <c r="S595" s="96">
        <f t="shared" si="153"/>
        <v>449.52597944742524</v>
      </c>
      <c r="T595" s="96">
        <f t="shared" si="168"/>
        <v>80.512689146950564</v>
      </c>
      <c r="U595" s="96">
        <f t="shared" si="168"/>
        <v>313.97844297269415</v>
      </c>
      <c r="V595" s="32">
        <f t="shared" si="169"/>
        <v>999.99999999999682</v>
      </c>
      <c r="W595" s="100">
        <f>(cNES*L595+(cNES+cOSEX)*G595+(cNES+cEREX)*H595+(cNES+cHOEX)*I595+(cNES+cNES)*S595+(cNES+cOSEX)*N595+(cNES+cEREX)*O595+(cNES+cHOEX)*P595)/(1+cDR)^((cycle + 0.5)/('Life tables'!$I$2/2))</f>
        <v>38722.343990101581</v>
      </c>
      <c r="X595" s="107">
        <f>((L595+G595+H595+I595+N595+O595+P595+S595)/('Life tables'!$I$2/2))/(1+oDR)^(((cycle + 0.5)/('Life tables'!$I$2/2)))</f>
        <v>16.586395879064717</v>
      </c>
      <c r="Y595" s="31">
        <f>((uNES*L595+ uOCEX*G595+uEREX*H595+uHOEX*I595+uNES*S595+ uOCEX*N595+uEREX*O595+uHOEX*P595)/('Life tables'!$I$2/2))/(1+oDR)^(((cycle + 0.5)/('Life tables'!$I$2/2)))</f>
        <v>10.93125104003412</v>
      </c>
      <c r="Z595" s="100">
        <f t="shared" si="166"/>
        <v>144594.25831919981</v>
      </c>
      <c r="AA595" s="107">
        <f>((L595+G595+H595+I595+N595+O595+P595+S595)/('Life tables'!$I$2/2))</f>
        <v>23.224978583099599</v>
      </c>
      <c r="AB595" s="31">
        <f>((uNES*L595+ uOCEX*G595+uEREX*H595+uHOEX*I595+uNES*S595+ uOCEX*N595+uEREX*O595+uHOEX*P595)/('Life tables'!$I$2/2))</f>
        <v>15.306403702308922</v>
      </c>
    </row>
    <row r="596" spans="1:28" x14ac:dyDescent="0.25">
      <c r="A596" s="4">
        <v>590</v>
      </c>
      <c r="C596" s="105">
        <f>IF(male=0,VLOOKUP((($A$5:$A$1570/'Life tables'!$I$2)*2)+age,lifetable,13,1),IF(male=1,VLOOKUP((($A$5:$A$1570/'Life tables'!$I$2)*2)+age,lifetable,10,1),"error"))</f>
        <v>3.7736298212742714E-4</v>
      </c>
      <c r="F596" s="96">
        <f t="shared" si="154"/>
        <v>105.69662359802523</v>
      </c>
      <c r="G596" s="96">
        <f t="shared" si="155"/>
        <v>10.617447051267138</v>
      </c>
      <c r="H596" s="96">
        <f t="shared" si="156"/>
        <v>0.60637126625477566</v>
      </c>
      <c r="I596" s="96">
        <f t="shared" si="157"/>
        <v>0.24296723169663184</v>
      </c>
      <c r="J596" s="96">
        <f t="shared" si="158"/>
        <v>4.4213133472019786E-2</v>
      </c>
      <c r="K596" s="96">
        <f t="shared" si="159"/>
        <v>0.2538871937986058</v>
      </c>
      <c r="L596" s="96">
        <f t="shared" si="167"/>
        <v>93.931737721536052</v>
      </c>
      <c r="M596" s="96">
        <f t="shared" si="160"/>
        <v>499.81224428232679</v>
      </c>
      <c r="N596" s="96">
        <f t="shared" si="161"/>
        <v>48.13300203133533</v>
      </c>
      <c r="O596" s="96">
        <f t="shared" si="162"/>
        <v>1.1489297692535423</v>
      </c>
      <c r="P596" s="96">
        <f t="shared" si="163"/>
        <v>1.1489297692535423</v>
      </c>
      <c r="Q596" s="96">
        <f t="shared" si="164"/>
        <v>0.20764137931943216</v>
      </c>
      <c r="R596" s="96">
        <f t="shared" si="165"/>
        <v>9.0063593934461408E-2</v>
      </c>
      <c r="S596" s="96">
        <f t="shared" si="153"/>
        <v>449.0836777392305</v>
      </c>
      <c r="T596" s="96">
        <f t="shared" si="168"/>
        <v>80.764543659742017</v>
      </c>
      <c r="U596" s="96">
        <f t="shared" si="168"/>
        <v>314.32239376042725</v>
      </c>
      <c r="V596" s="32">
        <f t="shared" si="169"/>
        <v>999.99999999999682</v>
      </c>
      <c r="W596" s="100">
        <f>(cNES*L596+(cNES+cOSEX)*G596+(cNES+cEREX)*H596+(cNES+cHOEX)*I596+(cNES+cNES)*S596+(cNES+cOSEX)*N596+(cNES+cEREX)*O596+(cNES+cHOEX)*P596)/(1+cDR)^((cycle + 0.5)/('Life tables'!$I$2/2))</f>
        <v>38597.88121102906</v>
      </c>
      <c r="X596" s="107">
        <f>((L596+G596+H596+I596+N596+O596+P596+S596)/('Life tables'!$I$2/2))/(1+oDR)^(((cycle + 0.5)/('Life tables'!$I$2/2)))</f>
        <v>16.560615323219825</v>
      </c>
      <c r="Y596" s="31">
        <f>((uNES*L596+ uOCEX*G596+uEREX*H596+uHOEX*I596+uNES*S596+ uOCEX*N596+uEREX*O596+uHOEX*P596)/('Life tables'!$I$2/2))/(1+oDR)^(((cycle + 0.5)/('Life tables'!$I$2/2)))</f>
        <v>10.914260385907429</v>
      </c>
      <c r="Z596" s="100">
        <f t="shared" si="166"/>
        <v>144451.98348793713</v>
      </c>
      <c r="AA596" s="107">
        <f>((L596+G596+H596+I596+N596+O596+P596+S596)/('Life tables'!$I$2/2))</f>
        <v>23.202125795835197</v>
      </c>
      <c r="AB596" s="31">
        <f>((uNES*L596+ uOCEX*G596+uEREX*H596+uHOEX*I596+uNES*S596+ uOCEX*N596+uEREX*O596+uHOEX*P596)/('Life tables'!$I$2/2))</f>
        <v>15.291342592038999</v>
      </c>
    </row>
    <row r="597" spans="1:28" x14ac:dyDescent="0.25">
      <c r="A597" s="4">
        <v>591</v>
      </c>
      <c r="C597" s="105">
        <f>IF(male=0,VLOOKUP((($A$5:$A$1570/'Life tables'!$I$2)*2)+age,lifetable,13,1),IF(male=1,VLOOKUP((($A$5:$A$1570/'Life tables'!$I$2)*2)+age,lifetable,10,1),"error"))</f>
        <v>3.7736298212742714E-4</v>
      </c>
      <c r="F597" s="96">
        <f t="shared" si="154"/>
        <v>105.59259882749916</v>
      </c>
      <c r="G597" s="96">
        <f t="shared" si="155"/>
        <v>10.606997545355945</v>
      </c>
      <c r="H597" s="96">
        <f t="shared" si="156"/>
        <v>0.60577448624725483</v>
      </c>
      <c r="I597" s="96">
        <f t="shared" si="157"/>
        <v>0.2427281075916016</v>
      </c>
      <c r="J597" s="96">
        <f t="shared" si="158"/>
        <v>4.4169619678417864E-2</v>
      </c>
      <c r="K597" s="96">
        <f t="shared" si="159"/>
        <v>0.25363732245763615</v>
      </c>
      <c r="L597" s="96">
        <f t="shared" si="167"/>
        <v>93.8392917461683</v>
      </c>
      <c r="M597" s="96">
        <f t="shared" si="160"/>
        <v>499.32046375232829</v>
      </c>
      <c r="N597" s="96">
        <f t="shared" si="161"/>
        <v>48.085642500791259</v>
      </c>
      <c r="O597" s="96">
        <f t="shared" si="162"/>
        <v>1.1477993021685156</v>
      </c>
      <c r="P597" s="96">
        <f t="shared" si="163"/>
        <v>1.1477993021685156</v>
      </c>
      <c r="Q597" s="96">
        <f t="shared" si="164"/>
        <v>0.20743707462554062</v>
      </c>
      <c r="R597" s="96">
        <f t="shared" si="165"/>
        <v>8.9974977614102433E-2</v>
      </c>
      <c r="S597" s="96">
        <f t="shared" si="153"/>
        <v>448.64181059496036</v>
      </c>
      <c r="T597" s="96">
        <f t="shared" si="168"/>
        <v>81.016150354045976</v>
      </c>
      <c r="U597" s="96">
        <f t="shared" si="168"/>
        <v>314.666006060499</v>
      </c>
      <c r="V597" s="32">
        <f t="shared" si="169"/>
        <v>999.99999999999682</v>
      </c>
      <c r="W597" s="100">
        <f>(cNES*L597+(cNES+cOSEX)*G597+(cNES+cEREX)*H597+(cNES+cHOEX)*I597+(cNES+cNES)*S597+(cNES+cOSEX)*N597+(cNES+cEREX)*O597+(cNES+cHOEX)*P597)/(1+cDR)^((cycle + 0.5)/('Life tables'!$I$2/2))</f>
        <v>38473.818468452053</v>
      </c>
      <c r="X597" s="107">
        <f>((L597+G597+H597+I597+N597+O597+P597+S597)/('Life tables'!$I$2/2))/(1+oDR)^(((cycle + 0.5)/('Life tables'!$I$2/2)))</f>
        <v>16.534874839929664</v>
      </c>
      <c r="Y597" s="31">
        <f>((uNES*L597+ uOCEX*G597+uEREX*H597+uHOEX*I597+uNES*S597+ uOCEX*N597+uEREX*O597+uHOEX*P597)/('Life tables'!$I$2/2))/(1+oDR)^(((cycle + 0.5)/('Life tables'!$I$2/2)))</f>
        <v>10.897296141539636</v>
      </c>
      <c r="Z597" s="100">
        <f t="shared" si="166"/>
        <v>144309.8485880087</v>
      </c>
      <c r="AA597" s="107">
        <f>((L597+G597+H597+I597+N597+O597+P597+S597)/('Life tables'!$I$2/2))</f>
        <v>23.179295497007331</v>
      </c>
      <c r="AB597" s="31">
        <f>((uNES*L597+ uOCEX*G597+uEREX*H597+uHOEX*I597+uNES*S597+ uOCEX*N597+uEREX*O597+uHOEX*P597)/('Life tables'!$I$2/2))</f>
        <v>15.276296302719368</v>
      </c>
    </row>
    <row r="598" spans="1:28" x14ac:dyDescent="0.25">
      <c r="A598" s="4">
        <v>592</v>
      </c>
      <c r="C598" s="105">
        <f>IF(male=0,VLOOKUP((($A$5:$A$1570/'Life tables'!$I$2)*2)+age,lifetable,13,1),IF(male=1,VLOOKUP((($A$5:$A$1570/'Life tables'!$I$2)*2)+age,lifetable,10,1),"error"))</f>
        <v>3.7736298212742714E-4</v>
      </c>
      <c r="F598" s="96">
        <f t="shared" si="154"/>
        <v>105.488677162415</v>
      </c>
      <c r="G598" s="96">
        <f t="shared" si="155"/>
        <v>10.59655839660218</v>
      </c>
      <c r="H598" s="96">
        <f t="shared" si="156"/>
        <v>0.60517829774564258</v>
      </c>
      <c r="I598" s="96">
        <f t="shared" si="157"/>
        <v>0.2424892204973948</v>
      </c>
      <c r="J598" s="96">
        <f t="shared" si="158"/>
        <v>4.4126149014052318E-2</v>
      </c>
      <c r="K598" s="96">
        <f t="shared" si="159"/>
        <v>0.25338769877974615</v>
      </c>
      <c r="L598" s="96">
        <f t="shared" si="167"/>
        <v>93.746937399775987</v>
      </c>
      <c r="M598" s="96">
        <f t="shared" si="160"/>
        <v>498.82916642303672</v>
      </c>
      <c r="N598" s="96">
        <f t="shared" si="161"/>
        <v>48.038329503522185</v>
      </c>
      <c r="O598" s="96">
        <f t="shared" si="162"/>
        <v>1.1466699458279395</v>
      </c>
      <c r="P598" s="96">
        <f t="shared" si="163"/>
        <v>1.1466699458279395</v>
      </c>
      <c r="Q598" s="96">
        <f t="shared" si="164"/>
        <v>0.20723297067195193</v>
      </c>
      <c r="R598" s="96">
        <f t="shared" si="165"/>
        <v>8.9886448364023874E-2</v>
      </c>
      <c r="S598" s="96">
        <f t="shared" si="153"/>
        <v>448.20037760882269</v>
      </c>
      <c r="T598" s="96">
        <f t="shared" si="168"/>
        <v>81.267509473731977</v>
      </c>
      <c r="U598" s="96">
        <f t="shared" si="168"/>
        <v>315.00928020764275</v>
      </c>
      <c r="V598" s="32">
        <f t="shared" si="169"/>
        <v>999.9999999999967</v>
      </c>
      <c r="W598" s="100">
        <f>(cNES*L598+(cNES+cOSEX)*G598+(cNES+cEREX)*H598+(cNES+cHOEX)*I598+(cNES+cNES)*S598+(cNES+cOSEX)*N598+(cNES+cEREX)*O598+(cNES+cHOEX)*P598)/(1+cDR)^((cycle + 0.5)/('Life tables'!$I$2/2))</f>
        <v>38350.154477195589</v>
      </c>
      <c r="X598" s="107">
        <f>((L598+G598+H598+I598+N598+O598+P598+S598)/('Life tables'!$I$2/2))/(1+oDR)^(((cycle + 0.5)/('Life tables'!$I$2/2)))</f>
        <v>16.50917436686089</v>
      </c>
      <c r="Y598" s="31">
        <f>((uNES*L598+ uOCEX*G598+uEREX*H598+uHOEX*I598+uNES*S598+ uOCEX*N598+uEREX*O598+uHOEX*P598)/('Life tables'!$I$2/2))/(1+oDR)^(((cycle + 0.5)/('Life tables'!$I$2/2)))</f>
        <v>10.8803582658509</v>
      </c>
      <c r="Z598" s="100">
        <f t="shared" si="166"/>
        <v>144167.85348384819</v>
      </c>
      <c r="AA598" s="107">
        <f>((L598+G598+H598+I598+N598+O598+P598+S598)/('Life tables'!$I$2/2))</f>
        <v>23.156487664423036</v>
      </c>
      <c r="AB598" s="31">
        <f>((uNES*L598+ uOCEX*G598+uEREX*H598+uHOEX*I598+uNES*S598+ uOCEX*N598+uEREX*O598+uHOEX*P598)/('Life tables'!$I$2/2))</f>
        <v>15.261264819724982</v>
      </c>
    </row>
    <row r="599" spans="1:28" x14ac:dyDescent="0.25">
      <c r="A599" s="4">
        <v>593</v>
      </c>
      <c r="C599" s="105">
        <f>IF(male=0,VLOOKUP((($A$5:$A$1570/'Life tables'!$I$2)*2)+age,lifetable,13,1),IF(male=1,VLOOKUP((($A$5:$A$1570/'Life tables'!$I$2)*2)+age,lifetable,10,1),"error"))</f>
        <v>3.7736298212742714E-4</v>
      </c>
      <c r="F599" s="96">
        <f t="shared" si="154"/>
        <v>105.38485847617207</v>
      </c>
      <c r="G599" s="96">
        <f t="shared" si="155"/>
        <v>10.586129592288538</v>
      </c>
      <c r="H599" s="96">
        <f t="shared" si="156"/>
        <v>0.60458270002364289</v>
      </c>
      <c r="I599" s="96">
        <f t="shared" si="157"/>
        <v>0.24225057012299156</v>
      </c>
      <c r="J599" s="96">
        <f t="shared" si="158"/>
        <v>4.4082721425965816E-2</v>
      </c>
      <c r="K599" s="96">
        <f t="shared" si="159"/>
        <v>0.25313832246083623</v>
      </c>
      <c r="L599" s="96">
        <f t="shared" si="167"/>
        <v>93.654674569850101</v>
      </c>
      <c r="M599" s="96">
        <f t="shared" si="160"/>
        <v>498.33835184244992</v>
      </c>
      <c r="N599" s="96">
        <f t="shared" si="161"/>
        <v>47.991062995999314</v>
      </c>
      <c r="O599" s="96">
        <f t="shared" si="162"/>
        <v>1.1455416991927863</v>
      </c>
      <c r="P599" s="96">
        <f t="shared" si="163"/>
        <v>1.1455416991927863</v>
      </c>
      <c r="Q599" s="96">
        <f t="shared" si="164"/>
        <v>0.20702906727088688</v>
      </c>
      <c r="R599" s="96">
        <f t="shared" si="165"/>
        <v>8.9798006102777245E-2</v>
      </c>
      <c r="S599" s="96">
        <f t="shared" si="153"/>
        <v>447.75937837469138</v>
      </c>
      <c r="T599" s="96">
        <f t="shared" si="168"/>
        <v>81.518621262428823</v>
      </c>
      <c r="U599" s="96">
        <f t="shared" si="168"/>
        <v>315.35221653620636</v>
      </c>
      <c r="V599" s="32">
        <f t="shared" si="169"/>
        <v>999.99999999999682</v>
      </c>
      <c r="W599" s="100">
        <f>(cNES*L599+(cNES+cOSEX)*G599+(cNES+cEREX)*H599+(cNES+cHOEX)*I599+(cNES+cNES)*S599+(cNES+cOSEX)*N599+(cNES+cEREX)*O599+(cNES+cHOEX)*P599)/(1+cDR)^((cycle + 0.5)/('Life tables'!$I$2/2))</f>
        <v>38226.887956192601</v>
      </c>
      <c r="X599" s="107">
        <f>((L599+G599+H599+I599+N599+O599+P599+S599)/('Life tables'!$I$2/2))/(1+oDR)^(((cycle + 0.5)/('Life tables'!$I$2/2)))</f>
        <v>16.48351384177867</v>
      </c>
      <c r="Y599" s="31">
        <f>((uNES*L599+ uOCEX*G599+uEREX*H599+uHOEX*I599+uNES*S599+ uOCEX*N599+uEREX*O599+uHOEX*P599)/('Life tables'!$I$2/2))/(1+oDR)^(((cycle + 0.5)/('Life tables'!$I$2/2)))</f>
        <v>10.863446717826275</v>
      </c>
      <c r="Z599" s="100">
        <f t="shared" si="166"/>
        <v>144025.99803995149</v>
      </c>
      <c r="AA599" s="107">
        <f>((L599+G599+H599+I599+N599+O599+P599+S599)/('Life tables'!$I$2/2))</f>
        <v>23.133702275913372</v>
      </c>
      <c r="AB599" s="31">
        <f>((uNES*L599+ uOCEX*G599+uEREX*H599+uHOEX*I599+uNES*S599+ uOCEX*N599+uEREX*O599+uHOEX*P599)/('Life tables'!$I$2/2))</f>
        <v>15.246248128446581</v>
      </c>
    </row>
    <row r="600" spans="1:28" x14ac:dyDescent="0.25">
      <c r="A600" s="4">
        <v>594</v>
      </c>
      <c r="C600" s="105">
        <f>IF(male=0,VLOOKUP((($A$5:$A$1570/'Life tables'!$I$2)*2)+age,lifetable,13,1),IF(male=1,VLOOKUP((($A$5:$A$1570/'Life tables'!$I$2)*2)+age,lifetable,10,1),"error"))</f>
        <v>3.7736298212742714E-4</v>
      </c>
      <c r="F600" s="96">
        <f t="shared" si="154"/>
        <v>105.28114264313979</v>
      </c>
      <c r="G600" s="96">
        <f t="shared" si="155"/>
        <v>10.575711119795166</v>
      </c>
      <c r="H600" s="96">
        <f t="shared" si="156"/>
        <v>0.60398769236052563</v>
      </c>
      <c r="I600" s="96">
        <f t="shared" si="157"/>
        <v>0.24201215617960203</v>
      </c>
      <c r="J600" s="96">
        <f t="shared" si="158"/>
        <v>4.4039336861606819E-2</v>
      </c>
      <c r="K600" s="96">
        <f t="shared" si="159"/>
        <v>0.25288919319913727</v>
      </c>
      <c r="L600" s="96">
        <f t="shared" si="167"/>
        <v>93.562503144743744</v>
      </c>
      <c r="M600" s="96">
        <f t="shared" si="160"/>
        <v>497.84801955822178</v>
      </c>
      <c r="N600" s="96">
        <f t="shared" si="161"/>
        <v>47.943842934660736</v>
      </c>
      <c r="O600" s="96">
        <f t="shared" si="162"/>
        <v>1.1444145612232379</v>
      </c>
      <c r="P600" s="96">
        <f t="shared" si="163"/>
        <v>1.1444145612232379</v>
      </c>
      <c r="Q600" s="96">
        <f t="shared" si="164"/>
        <v>0.2068253642344233</v>
      </c>
      <c r="R600" s="96">
        <f t="shared" si="165"/>
        <v>8.9709650748852107E-2</v>
      </c>
      <c r="S600" s="96">
        <f t="shared" si="153"/>
        <v>447.31881248613126</v>
      </c>
      <c r="T600" s="96">
        <f t="shared" si="168"/>
        <v>81.769485963524858</v>
      </c>
      <c r="U600" s="96">
        <f t="shared" si="168"/>
        <v>315.69481538015435</v>
      </c>
      <c r="V600" s="32">
        <f t="shared" si="169"/>
        <v>999.99999999999682</v>
      </c>
      <c r="W600" s="100">
        <f>(cNES*L600+(cNES+cOSEX)*G600+(cNES+cEREX)*H600+(cNES+cHOEX)*I600+(cNES+cNES)*S600+(cNES+cOSEX)*N600+(cNES+cEREX)*O600+(cNES+cHOEX)*P600)/(1+cDR)^((cycle + 0.5)/('Life tables'!$I$2/2))</f>
        <v>38104.017628471505</v>
      </c>
      <c r="X600" s="107">
        <f>((L600+G600+H600+I600+N600+O600+P600+S600)/('Life tables'!$I$2/2))/(1+oDR)^(((cycle + 0.5)/('Life tables'!$I$2/2)))</f>
        <v>16.457893202546462</v>
      </c>
      <c r="Y600" s="31">
        <f>((uNES*L600+ uOCEX*G600+uEREX*H600+uHOEX*I600+uNES*S600+ uOCEX*N600+uEREX*O600+uHOEX*P600)/('Life tables'!$I$2/2))/(1+oDR)^(((cycle + 0.5)/('Life tables'!$I$2/2)))</f>
        <v>10.84656145651558</v>
      </c>
      <c r="Z600" s="100">
        <f t="shared" si="166"/>
        <v>143884.28212087872</v>
      </c>
      <c r="AA600" s="107">
        <f>((L600+G600+H600+I600+N600+O600+P600+S600)/('Life tables'!$I$2/2))</f>
        <v>23.110939309333293</v>
      </c>
      <c r="AB600" s="31">
        <f>((uNES*L600+ uOCEX*G600+uEREX*H600+uHOEX*I600+uNES*S600+ uOCEX*N600+uEREX*O600+uHOEX*P600)/('Life tables'!$I$2/2))</f>
        <v>15.231246214290632</v>
      </c>
    </row>
    <row r="601" spans="1:28" x14ac:dyDescent="0.25">
      <c r="A601" s="4">
        <v>595</v>
      </c>
      <c r="C601" s="105">
        <f>IF(male=0,VLOOKUP((($A$5:$A$1570/'Life tables'!$I$2)*2)+age,lifetable,13,1),IF(male=1,VLOOKUP((($A$5:$A$1570/'Life tables'!$I$2)*2)+age,lifetable,10,1),"error"))</f>
        <v>3.7736298212742714E-4</v>
      </c>
      <c r="F601" s="96">
        <f t="shared" si="154"/>
        <v>105.17752953862819</v>
      </c>
      <c r="G601" s="96">
        <f t="shared" si="155"/>
        <v>10.565302966596697</v>
      </c>
      <c r="H601" s="96">
        <f t="shared" si="156"/>
        <v>0.60339327404095633</v>
      </c>
      <c r="I601" s="96">
        <f t="shared" si="157"/>
        <v>0.24177397838059855</v>
      </c>
      <c r="J601" s="96">
        <f t="shared" si="158"/>
        <v>4.3995995268817222E-2</v>
      </c>
      <c r="K601" s="96">
        <f t="shared" si="159"/>
        <v>0.25264031069513931</v>
      </c>
      <c r="L601" s="96">
        <f t="shared" si="167"/>
        <v>93.470423013645984</v>
      </c>
      <c r="M601" s="96">
        <f t="shared" si="160"/>
        <v>497.35816911768933</v>
      </c>
      <c r="N601" s="96">
        <f t="shared" si="161"/>
        <v>47.896669275914036</v>
      </c>
      <c r="O601" s="96">
        <f t="shared" si="162"/>
        <v>1.1432885308787475</v>
      </c>
      <c r="P601" s="96">
        <f t="shared" si="163"/>
        <v>1.1432885308787475</v>
      </c>
      <c r="Q601" s="96">
        <f t="shared" si="164"/>
        <v>0.2066218613745075</v>
      </c>
      <c r="R601" s="96">
        <f t="shared" si="165"/>
        <v>8.9621382220680931E-2</v>
      </c>
      <c r="S601" s="96">
        <f t="shared" si="153"/>
        <v>446.87867953642262</v>
      </c>
      <c r="T601" s="96">
        <f t="shared" si="168"/>
        <v>82.020103820168188</v>
      </c>
      <c r="U601" s="96">
        <f t="shared" si="168"/>
        <v>316.03707707307018</v>
      </c>
      <c r="V601" s="32">
        <f t="shared" si="169"/>
        <v>999.99999999999682</v>
      </c>
      <c r="W601" s="100">
        <f>(cNES*L601+(cNES+cOSEX)*G601+(cNES+cEREX)*H601+(cNES+cHOEX)*I601+(cNES+cNES)*S601+(cNES+cOSEX)*N601+(cNES+cEREX)*O601+(cNES+cHOEX)*P601)/(1+cDR)^((cycle + 0.5)/('Life tables'!$I$2/2))</f>
        <v>37981.542221143878</v>
      </c>
      <c r="X601" s="107">
        <f>((L601+G601+H601+I601+N601+O601+P601+S601)/('Life tables'!$I$2/2))/(1+oDR)^(((cycle + 0.5)/('Life tables'!$I$2/2)))</f>
        <v>16.432312387125865</v>
      </c>
      <c r="Y601" s="31">
        <f>((uNES*L601+ uOCEX*G601+uEREX*H601+uHOEX*I601+uNES*S601+ uOCEX*N601+uEREX*O601+uHOEX*P601)/('Life tables'!$I$2/2))/(1+oDR)^(((cycle + 0.5)/('Life tables'!$I$2/2)))</f>
        <v>10.829702441033268</v>
      </c>
      <c r="Z601" s="100">
        <f t="shared" si="166"/>
        <v>143742.70559125667</v>
      </c>
      <c r="AA601" s="107">
        <f>((L601+G601+H601+I601+N601+O601+P601+S601)/('Life tables'!$I$2/2))</f>
        <v>23.08819874256163</v>
      </c>
      <c r="AB601" s="31">
        <f>((uNES*L601+ uOCEX*G601+uEREX*H601+uHOEX*I601+uNES*S601+ uOCEX*N601+uEREX*O601+uHOEX*P601)/('Life tables'!$I$2/2))</f>
        <v>15.216259062679278</v>
      </c>
    </row>
    <row r="602" spans="1:28" x14ac:dyDescent="0.25">
      <c r="A602" s="4">
        <v>596</v>
      </c>
      <c r="C602" s="105">
        <f>IF(male=0,VLOOKUP((($A$5:$A$1570/'Life tables'!$I$2)*2)+age,lifetable,13,1),IF(male=1,VLOOKUP((($A$5:$A$1570/'Life tables'!$I$2)*2)+age,lifetable,10,1),"error"))</f>
        <v>3.7736298212742714E-4</v>
      </c>
      <c r="F602" s="96">
        <f t="shared" si="154"/>
        <v>105.07401903885969</v>
      </c>
      <c r="G602" s="96">
        <f t="shared" si="155"/>
        <v>10.554905120259409</v>
      </c>
      <c r="H602" s="96">
        <f t="shared" si="156"/>
        <v>0.60279944435483501</v>
      </c>
      <c r="I602" s="96">
        <f t="shared" si="157"/>
        <v>0.24153603644145077</v>
      </c>
      <c r="J602" s="96">
        <f t="shared" si="158"/>
        <v>4.3952696595820566E-2</v>
      </c>
      <c r="K602" s="96">
        <f t="shared" si="159"/>
        <v>0.2523916746515239</v>
      </c>
      <c r="L602" s="96">
        <f t="shared" si="167"/>
        <v>93.37843406655665</v>
      </c>
      <c r="M602" s="96">
        <f t="shared" si="160"/>
        <v>496.86880006789875</v>
      </c>
      <c r="N602" s="96">
        <f t="shared" si="161"/>
        <v>47.849541976138767</v>
      </c>
      <c r="O602" s="96">
        <f t="shared" si="162"/>
        <v>1.1421636071181001</v>
      </c>
      <c r="P602" s="96">
        <f t="shared" si="163"/>
        <v>1.1421636071181001</v>
      </c>
      <c r="Q602" s="96">
        <f t="shared" si="164"/>
        <v>0.20641855850296487</v>
      </c>
      <c r="R602" s="96">
        <f t="shared" si="165"/>
        <v>8.953320043664377E-2</v>
      </c>
      <c r="S602" s="96">
        <f t="shared" si="153"/>
        <v>446.43897911858414</v>
      </c>
      <c r="T602" s="96">
        <f t="shared" si="168"/>
        <v>82.270475075266972</v>
      </c>
      <c r="U602" s="96">
        <f t="shared" si="168"/>
        <v>316.37900194815836</v>
      </c>
      <c r="V602" s="32">
        <f t="shared" si="169"/>
        <v>999.99999999999682</v>
      </c>
      <c r="W602" s="100">
        <f>(cNES*L602+(cNES+cOSEX)*G602+(cNES+cEREX)*H602+(cNES+cHOEX)*I602+(cNES+cNES)*S602+(cNES+cOSEX)*N602+(cNES+cEREX)*O602+(cNES+cHOEX)*P602)/(1+cDR)^((cycle + 0.5)/('Life tables'!$I$2/2))</f>
        <v>37859.460465392091</v>
      </c>
      <c r="X602" s="107">
        <f>((L602+G602+H602+I602+N602+O602+P602+S602)/('Life tables'!$I$2/2))/(1+oDR)^(((cycle + 0.5)/('Life tables'!$I$2/2)))</f>
        <v>16.406771333576369</v>
      </c>
      <c r="Y602" s="31">
        <f>((uNES*L602+ uOCEX*G602+uEREX*H602+uHOEX*I602+uNES*S602+ uOCEX*N602+uEREX*O602+uHOEX*P602)/('Life tables'!$I$2/2))/(1+oDR)^(((cycle + 0.5)/('Life tables'!$I$2/2)))</f>
        <v>10.812869630558279</v>
      </c>
      <c r="Z602" s="100">
        <f t="shared" si="166"/>
        <v>143601.26831578102</v>
      </c>
      <c r="AA602" s="107">
        <f>((L602+G602+H602+I602+N602+O602+P602+S602)/('Life tables'!$I$2/2))</f>
        <v>23.065480553500919</v>
      </c>
      <c r="AB602" s="31">
        <f>((uNES*L602+ uOCEX*G602+uEREX*H602+uHOEX*I602+uNES*S602+ uOCEX*N602+uEREX*O602+uHOEX*P602)/('Life tables'!$I$2/2))</f>
        <v>15.201286659050258</v>
      </c>
    </row>
    <row r="603" spans="1:28" x14ac:dyDescent="0.25">
      <c r="A603" s="4">
        <v>597</v>
      </c>
      <c r="C603" s="105">
        <f>IF(male=0,VLOOKUP((($A$5:$A$1570/'Life tables'!$I$2)*2)+age,lifetable,13,1),IF(male=1,VLOOKUP((($A$5:$A$1570/'Life tables'!$I$2)*2)+age,lifetable,10,1),"error"))</f>
        <v>3.7736298212742714E-4</v>
      </c>
      <c r="F603" s="96">
        <f t="shared" si="154"/>
        <v>104.97061102094148</v>
      </c>
      <c r="G603" s="96">
        <f t="shared" si="155"/>
        <v>10.544517568438467</v>
      </c>
      <c r="H603" s="96">
        <f t="shared" si="156"/>
        <v>0.60220620259713775</v>
      </c>
      <c r="I603" s="96">
        <f t="shared" si="157"/>
        <v>0.2412983300796622</v>
      </c>
      <c r="J603" s="96">
        <f t="shared" si="158"/>
        <v>4.3909440791210556E-2</v>
      </c>
      <c r="K603" s="96">
        <f t="shared" si="159"/>
        <v>0.25214328477309811</v>
      </c>
      <c r="L603" s="96">
        <f t="shared" si="167"/>
        <v>93.286536194261899</v>
      </c>
      <c r="M603" s="96">
        <f t="shared" si="160"/>
        <v>496.37991195562995</v>
      </c>
      <c r="N603" s="96">
        <f t="shared" si="161"/>
        <v>47.802460991688861</v>
      </c>
      <c r="O603" s="96">
        <f t="shared" si="162"/>
        <v>1.1410397888994681</v>
      </c>
      <c r="P603" s="96">
        <f t="shared" si="163"/>
        <v>1.1410397888994681</v>
      </c>
      <c r="Q603" s="96">
        <f t="shared" si="164"/>
        <v>0.20621545543151029</v>
      </c>
      <c r="R603" s="96">
        <f t="shared" si="165"/>
        <v>8.9445105315072687E-2</v>
      </c>
      <c r="S603" s="96">
        <f t="shared" si="153"/>
        <v>445.9997108253956</v>
      </c>
      <c r="T603" s="96">
        <f t="shared" si="168"/>
        <v>82.520599971489688</v>
      </c>
      <c r="U603" s="96">
        <f t="shared" si="168"/>
        <v>316.72059033824655</v>
      </c>
      <c r="V603" s="32">
        <f t="shared" si="169"/>
        <v>999.9999999999967</v>
      </c>
      <c r="W603" s="100">
        <f>(cNES*L603+(cNES+cOSEX)*G603+(cNES+cEREX)*H603+(cNES+cHOEX)*I603+(cNES+cNES)*S603+(cNES+cOSEX)*N603+(cNES+cEREX)*O603+(cNES+cHOEX)*P603)/(1+cDR)^((cycle + 0.5)/('Life tables'!$I$2/2))</f>
        <v>37737.771096456927</v>
      </c>
      <c r="X603" s="107">
        <f>((L603+G603+H603+I603+N603+O603+P603+S603)/('Life tables'!$I$2/2))/(1+oDR)^(((cycle + 0.5)/('Life tables'!$I$2/2)))</f>
        <v>16.381269980055148</v>
      </c>
      <c r="Y603" s="31">
        <f>((uNES*L603+ uOCEX*G603+uEREX*H603+uHOEX*I603+uNES*S603+ uOCEX*N603+uEREX*O603+uHOEX*P603)/('Life tables'!$I$2/2))/(1+oDR)^(((cycle + 0.5)/('Life tables'!$I$2/2)))</f>
        <v>10.796062984333924</v>
      </c>
      <c r="Z603" s="100">
        <f t="shared" si="166"/>
        <v>143459.97015921824</v>
      </c>
      <c r="AA603" s="107">
        <f>((L603+G603+H603+I603+N603+O603+P603+S603)/('Life tables'!$I$2/2))</f>
        <v>23.042784720077346</v>
      </c>
      <c r="AB603" s="31">
        <f>((uNES*L603+ uOCEX*G603+uEREX*H603+uHOEX*I603+uNES*S603+ uOCEX*N603+uEREX*O603+uHOEX*P603)/('Life tables'!$I$2/2))</f>
        <v>15.186328988856877</v>
      </c>
    </row>
    <row r="604" spans="1:28" x14ac:dyDescent="0.25">
      <c r="A604" s="4">
        <v>598</v>
      </c>
      <c r="C604" s="105">
        <f>IF(male=0,VLOOKUP((($A$5:$A$1570/'Life tables'!$I$2)*2)+age,lifetable,13,1),IF(male=1,VLOOKUP((($A$5:$A$1570/'Life tables'!$I$2)*2)+age,lifetable,10,1),"error"))</f>
        <v>3.7736298212742714E-4</v>
      </c>
      <c r="F604" s="96">
        <f t="shared" si="154"/>
        <v>104.86730536283913</v>
      </c>
      <c r="G604" s="96">
        <f t="shared" si="155"/>
        <v>10.534140298875256</v>
      </c>
      <c r="H604" s="96">
        <f t="shared" si="156"/>
        <v>0.60161354806776479</v>
      </c>
      <c r="I604" s="96">
        <f t="shared" si="157"/>
        <v>0.24106085901470953</v>
      </c>
      <c r="J604" s="96">
        <f t="shared" si="158"/>
        <v>4.3866227803939888E-2</v>
      </c>
      <c r="K604" s="96">
        <f t="shared" si="159"/>
        <v>0.2518951407667307</v>
      </c>
      <c r="L604" s="96">
        <f t="shared" si="167"/>
        <v>93.194729288310725</v>
      </c>
      <c r="M604" s="96">
        <f t="shared" si="160"/>
        <v>495.8915043274215</v>
      </c>
      <c r="N604" s="96">
        <f t="shared" si="161"/>
        <v>47.755426278894994</v>
      </c>
      <c r="O604" s="96">
        <f t="shared" si="162"/>
        <v>1.1399170751804697</v>
      </c>
      <c r="P604" s="96">
        <f t="shared" si="163"/>
        <v>1.1399170751804697</v>
      </c>
      <c r="Q604" s="96">
        <f t="shared" si="164"/>
        <v>0.20601255197175819</v>
      </c>
      <c r="R604" s="96">
        <f t="shared" si="165"/>
        <v>8.9357096774256295E-2</v>
      </c>
      <c r="S604" s="96">
        <f t="shared" si="153"/>
        <v>445.56087424941956</v>
      </c>
      <c r="T604" s="96">
        <f t="shared" si="168"/>
        <v>82.770478751265387</v>
      </c>
      <c r="U604" s="96">
        <f t="shared" si="168"/>
        <v>317.06184257578752</v>
      </c>
      <c r="V604" s="32">
        <f t="shared" si="169"/>
        <v>999.99999999999693</v>
      </c>
      <c r="W604" s="100">
        <f>(cNES*L604+(cNES+cOSEX)*G604+(cNES+cEREX)*H604+(cNES+cHOEX)*I604+(cNES+cNES)*S604+(cNES+cOSEX)*N604+(cNES+cEREX)*O604+(cNES+cHOEX)*P604)/(1+cDR)^((cycle + 0.5)/('Life tables'!$I$2/2))</f>
        <v>37616.472853625281</v>
      </c>
      <c r="X604" s="107">
        <f>((L604+G604+H604+I604+N604+O604+P604+S604)/('Life tables'!$I$2/2))/(1+oDR)^(((cycle + 0.5)/('Life tables'!$I$2/2)))</f>
        <v>16.355808264816901</v>
      </c>
      <c r="Y604" s="31">
        <f>((uNES*L604+ uOCEX*G604+uEREX*H604+uHOEX*I604+uNES*S604+ uOCEX*N604+uEREX*O604+uHOEX*P604)/('Life tables'!$I$2/2))/(1+oDR)^(((cycle + 0.5)/('Life tables'!$I$2/2)))</f>
        <v>10.779282461667732</v>
      </c>
      <c r="Z604" s="100">
        <f t="shared" si="166"/>
        <v>143318.81098640774</v>
      </c>
      <c r="AA604" s="107">
        <f>((L604+G604+H604+I604+N604+O604+P604+S604)/('Life tables'!$I$2/2))</f>
        <v>23.020111220240686</v>
      </c>
      <c r="AB604" s="31">
        <f>((uNES*L604+ uOCEX*G604+uEREX*H604+uHOEX*I604+uNES*S604+ uOCEX*N604+uEREX*O604+uHOEX*P604)/('Life tables'!$I$2/2))</f>
        <v>15.171386037567913</v>
      </c>
    </row>
    <row r="605" spans="1:28" x14ac:dyDescent="0.25">
      <c r="A605" s="4">
        <v>599</v>
      </c>
      <c r="C605" s="105">
        <f>IF(male=0,VLOOKUP((($A$5:$A$1570/'Life tables'!$I$2)*2)+age,lifetable,13,1),IF(male=1,VLOOKUP((($A$5:$A$1570/'Life tables'!$I$2)*2)+age,lifetable,10,1),"error"))</f>
        <v>3.7736298212742714E-4</v>
      </c>
      <c r="F605" s="96">
        <f t="shared" si="154"/>
        <v>104.76410194335087</v>
      </c>
      <c r="G605" s="96">
        <f t="shared" si="155"/>
        <v>10.523773299394803</v>
      </c>
      <c r="H605" s="96">
        <f t="shared" si="156"/>
        <v>0.60102148007139322</v>
      </c>
      <c r="I605" s="96">
        <f t="shared" si="157"/>
        <v>0.24082362296798343</v>
      </c>
      <c r="J605" s="96">
        <f t="shared" si="158"/>
        <v>4.3823057583309594E-2</v>
      </c>
      <c r="K605" s="96">
        <f t="shared" si="159"/>
        <v>0.25164724234129054</v>
      </c>
      <c r="L605" s="96">
        <f t="shared" si="167"/>
        <v>93.103013240992084</v>
      </c>
      <c r="M605" s="96">
        <f t="shared" si="160"/>
        <v>495.40357672959306</v>
      </c>
      <c r="N605" s="96">
        <f t="shared" si="161"/>
        <v>47.708437794066768</v>
      </c>
      <c r="O605" s="96">
        <f t="shared" si="162"/>
        <v>1.1387954649182193</v>
      </c>
      <c r="P605" s="96">
        <f t="shared" si="163"/>
        <v>1.1387954649182193</v>
      </c>
      <c r="Q605" s="96">
        <f t="shared" si="164"/>
        <v>0.20580984793523224</v>
      </c>
      <c r="R605" s="96">
        <f t="shared" si="165"/>
        <v>8.9269174732443696E-2</v>
      </c>
      <c r="S605" s="96">
        <f t="shared" si="153"/>
        <v>445.12246898302215</v>
      </c>
      <c r="T605" s="96">
        <f t="shared" si="168"/>
        <v>83.020111656783925</v>
      </c>
      <c r="U605" s="96">
        <f t="shared" si="168"/>
        <v>317.40275899286127</v>
      </c>
      <c r="V605" s="32">
        <f t="shared" si="169"/>
        <v>999.99999999999682</v>
      </c>
      <c r="W605" s="100">
        <f>(cNES*L605+(cNES+cOSEX)*G605+(cNES+cEREX)*H605+(cNES+cHOEX)*I605+(cNES+cNES)*S605+(cNES+cOSEX)*N605+(cNES+cEREX)*O605+(cNES+cHOEX)*P605)/(1+cDR)^((cycle + 0.5)/('Life tables'!$I$2/2))</f>
        <v>37495.56448021785</v>
      </c>
      <c r="X605" s="107">
        <f>((L605+G605+H605+I605+N605+O605+P605+S605)/('Life tables'!$I$2/2))/(1+oDR)^(((cycle + 0.5)/('Life tables'!$I$2/2)))</f>
        <v>16.3303861262136</v>
      </c>
      <c r="Y605" s="31">
        <f>((uNES*L605+ uOCEX*G605+uEREX*H605+uHOEX*I605+uNES*S605+ uOCEX*N605+uEREX*O605+uHOEX*P605)/('Life tables'!$I$2/2))/(1+oDR)^(((cycle + 0.5)/('Life tables'!$I$2/2)))</f>
        <v>10.762528021931345</v>
      </c>
      <c r="Z605" s="100">
        <f t="shared" si="166"/>
        <v>143177.79066226387</v>
      </c>
      <c r="AA605" s="107">
        <f>((L605+G605+H605+I605+N605+O605+P605+S605)/('Life tables'!$I$2/2))</f>
        <v>22.997460031964145</v>
      </c>
      <c r="AB605" s="31">
        <f>((uNES*L605+ uOCEX*G605+uEREX*H605+uHOEX*I605+uNES*S605+ uOCEX*N605+uEREX*O605+uHOEX*P605)/('Life tables'!$I$2/2))</f>
        <v>15.1564577906676</v>
      </c>
    </row>
    <row r="606" spans="1:28" x14ac:dyDescent="0.25">
      <c r="A606" s="4">
        <v>600</v>
      </c>
      <c r="C606" s="105">
        <f>IF(male=0,VLOOKUP((($A$5:$A$1570/'Life tables'!$I$2)*2)+age,lifetable,13,1),IF(male=1,VLOOKUP((($A$5:$A$1570/'Life tables'!$I$2)*2)+age,lifetable,10,1),"error"))</f>
        <v>4.0331437067231413E-4</v>
      </c>
      <c r="F606" s="96">
        <f t="shared" si="154"/>
        <v>104.66100064208283</v>
      </c>
      <c r="G606" s="96">
        <f t="shared" si="155"/>
        <v>10.513416557903293</v>
      </c>
      <c r="H606" s="96">
        <f t="shared" si="156"/>
        <v>0.6004299979173352</v>
      </c>
      <c r="I606" s="96">
        <f t="shared" si="157"/>
        <v>0.24058662166273187</v>
      </c>
      <c r="J606" s="96">
        <f t="shared" si="158"/>
        <v>4.6790691679213847E-2</v>
      </c>
      <c r="K606" s="96">
        <f t="shared" si="159"/>
        <v>0.25139958920758704</v>
      </c>
      <c r="L606" s="96">
        <f t="shared" si="167"/>
        <v>93.008377183712668</v>
      </c>
      <c r="M606" s="96">
        <f t="shared" si="160"/>
        <v>494.91612870826884</v>
      </c>
      <c r="N606" s="96">
        <f t="shared" si="161"/>
        <v>47.661495493494961</v>
      </c>
      <c r="O606" s="96">
        <f t="shared" si="162"/>
        <v>1.1376749570693825</v>
      </c>
      <c r="P606" s="96">
        <f t="shared" si="163"/>
        <v>1.1376749570693825</v>
      </c>
      <c r="Q606" s="96">
        <f t="shared" si="164"/>
        <v>0.21974703436449394</v>
      </c>
      <c r="R606" s="96">
        <f t="shared" si="165"/>
        <v>8.9181339107848839E-2</v>
      </c>
      <c r="S606" s="96">
        <f t="shared" si="153"/>
        <v>444.67035492716275</v>
      </c>
      <c r="T606" s="96">
        <f t="shared" si="168"/>
        <v>83.286649382827633</v>
      </c>
      <c r="U606" s="96">
        <f t="shared" si="168"/>
        <v>317.7433399211767</v>
      </c>
      <c r="V606" s="32">
        <f t="shared" si="169"/>
        <v>999.99999999999682</v>
      </c>
      <c r="W606" s="100">
        <f>(cNES*L606+(cNES+cOSEX)*G606+(cNES+cEREX)*H606+(cNES+cHOEX)*I606+(cNES+cNES)*S606+(cNES+cOSEX)*N606+(cNES+cEREX)*O606+(cNES+cHOEX)*P606)/(1+cDR)^((cycle + 0.5)/('Life tables'!$I$2/2))</f>
        <v>37374.121489052573</v>
      </c>
      <c r="X606" s="107">
        <f>((L606+G606+H606+I606+N606+O606+P606+S606)/('Life tables'!$I$2/2))/(1+oDR)^(((cycle + 0.5)/('Life tables'!$I$2/2)))</f>
        <v>16.304536650962589</v>
      </c>
      <c r="Y606" s="31">
        <f>((uNES*L606+ uOCEX*G606+uEREX*H606+uHOEX*I606+uNES*S606+ uOCEX*N606+uEREX*O606+uHOEX*P606)/('Life tables'!$I$2/2))/(1+oDR)^(((cycle + 0.5)/('Life tables'!$I$2/2)))</f>
        <v>10.745486833900088</v>
      </c>
      <c r="Z606" s="100">
        <f t="shared" si="166"/>
        <v>143033.37576871016</v>
      </c>
      <c r="AA606" s="107">
        <f>((L606+G606+H606+I606+N606+O606+P606+S606)/('Life tables'!$I$2/2))</f>
        <v>22.974173308196995</v>
      </c>
      <c r="AB606" s="31">
        <f>((uNES*L606+ uOCEX*G606+uEREX*H606+uHOEX*I606+uNES*S606+ uOCEX*N606+uEREX*O606+uHOEX*P606)/('Life tables'!$I$2/2))</f>
        <v>15.14110349087381</v>
      </c>
    </row>
    <row r="607" spans="1:28" x14ac:dyDescent="0.25">
      <c r="A607" s="4">
        <v>601</v>
      </c>
      <c r="C607" s="105">
        <f>IF(male=0,VLOOKUP((($A$5:$A$1570/'Life tables'!$I$2)*2)+age,lifetable,13,1),IF(male=1,VLOOKUP((($A$5:$A$1570/'Life tables'!$I$2)*2)+age,lifetable,10,1),"error"))</f>
        <v>4.0331437067231413E-4</v>
      </c>
      <c r="F607" s="96">
        <f t="shared" si="154"/>
        <v>104.55498577917376</v>
      </c>
      <c r="G607" s="96">
        <f t="shared" si="155"/>
        <v>10.502767143047194</v>
      </c>
      <c r="H607" s="96">
        <f t="shared" si="156"/>
        <v>0.59982180094305459</v>
      </c>
      <c r="I607" s="96">
        <f t="shared" si="157"/>
        <v>0.24034292288709572</v>
      </c>
      <c r="J607" s="96">
        <f t="shared" si="158"/>
        <v>4.6743295717648792E-2</v>
      </c>
      <c r="K607" s="96">
        <f t="shared" si="159"/>
        <v>0.25114493759120909</v>
      </c>
      <c r="L607" s="96">
        <f t="shared" si="167"/>
        <v>92.914165678987558</v>
      </c>
      <c r="M607" s="96">
        <f t="shared" si="160"/>
        <v>494.41502491681877</v>
      </c>
      <c r="N607" s="96">
        <f t="shared" si="161"/>
        <v>47.613238112673073</v>
      </c>
      <c r="O607" s="96">
        <f t="shared" si="162"/>
        <v>1.1365230583912909</v>
      </c>
      <c r="P607" s="96">
        <f t="shared" si="163"/>
        <v>1.1365230583912909</v>
      </c>
      <c r="Q607" s="96">
        <f t="shared" si="164"/>
        <v>0.21952453995444635</v>
      </c>
      <c r="R607" s="96">
        <f t="shared" si="165"/>
        <v>8.9091042783762203E-2</v>
      </c>
      <c r="S607" s="96">
        <f t="shared" si="153"/>
        <v>444.22012510462491</v>
      </c>
      <c r="T607" s="96">
        <f t="shared" si="168"/>
        <v>83.552917218499729</v>
      </c>
      <c r="U607" s="96">
        <f t="shared" si="168"/>
        <v>318.08357590155168</v>
      </c>
      <c r="V607" s="32">
        <f t="shared" si="169"/>
        <v>999.99999999999682</v>
      </c>
      <c r="W607" s="100">
        <f>(cNES*L607+(cNES+cOSEX)*G607+(cNES+cEREX)*H607+(cNES+cHOEX)*I607+(cNES+cNES)*S607+(cNES+cOSEX)*N607+(cNES+cEREX)*O607+(cNES+cHOEX)*P607)/(1+cDR)^((cycle + 0.5)/('Life tables'!$I$2/2))</f>
        <v>37252.925957759217</v>
      </c>
      <c r="X607" s="107">
        <f>((L607+G607+H607+I607+N607+O607+P607+S607)/('Life tables'!$I$2/2))/(1+oDR)^(((cycle + 0.5)/('Life tables'!$I$2/2)))</f>
        <v>16.278728095280929</v>
      </c>
      <c r="Y607" s="31">
        <f>((uNES*L607+ uOCEX*G607+uEREX*H607+uHOEX*I607+uNES*S607+ uOCEX*N607+uEREX*O607+uHOEX*P607)/('Life tables'!$I$2/2))/(1+oDR)^(((cycle + 0.5)/('Life tables'!$I$2/2)))</f>
        <v>10.728477735055732</v>
      </c>
      <c r="Z607" s="100">
        <f t="shared" si="166"/>
        <v>142888.5470059932</v>
      </c>
      <c r="AA607" s="107">
        <f>((L607+G607+H607+I607+N607+O607+P607+S607)/('Life tables'!$I$2/2))</f>
        <v>22.950910167249827</v>
      </c>
      <c r="AB607" s="31">
        <f>((uNES*L607+ uOCEX*G607+uEREX*H607+uHOEX*I607+uNES*S607+ uOCEX*N607+uEREX*O607+uHOEX*P607)/('Life tables'!$I$2/2))</f>
        <v>15.125771945289973</v>
      </c>
    </row>
    <row r="608" spans="1:28" x14ac:dyDescent="0.25">
      <c r="A608" s="4">
        <v>602</v>
      </c>
      <c r="C608" s="105">
        <f>IF(male=0,VLOOKUP((($A$5:$A$1570/'Life tables'!$I$2)*2)+age,lifetable,13,1),IF(male=1,VLOOKUP((($A$5:$A$1570/'Life tables'!$I$2)*2)+age,lifetable,10,1),"error"))</f>
        <v>4.0331437067231413E-4</v>
      </c>
      <c r="F608" s="96">
        <f t="shared" si="154"/>
        <v>104.44907953855974</v>
      </c>
      <c r="G608" s="96">
        <f t="shared" si="155"/>
        <v>10.492128639527966</v>
      </c>
      <c r="H608" s="96">
        <f t="shared" si="156"/>
        <v>0.59921422712433325</v>
      </c>
      <c r="I608" s="96">
        <f t="shared" si="157"/>
        <v>0.24009947380399874</v>
      </c>
      <c r="J608" s="96">
        <f t="shared" si="158"/>
        <v>4.6695948317747454E-2</v>
      </c>
      <c r="K608" s="96">
        <f t="shared" si="159"/>
        <v>0.25089054688959583</v>
      </c>
      <c r="L608" s="96">
        <f t="shared" si="167"/>
        <v>92.820050702896097</v>
      </c>
      <c r="M608" s="96">
        <f t="shared" si="160"/>
        <v>493.9144273413857</v>
      </c>
      <c r="N608" s="96">
        <f t="shared" si="161"/>
        <v>47.565029481550397</v>
      </c>
      <c r="O608" s="96">
        <f t="shared" si="162"/>
        <v>1.1353723233634665</v>
      </c>
      <c r="P608" s="96">
        <f t="shared" si="163"/>
        <v>1.1353723233634665</v>
      </c>
      <c r="Q608" s="96">
        <f t="shared" si="164"/>
        <v>0.21930227030868116</v>
      </c>
      <c r="R608" s="96">
        <f t="shared" si="165"/>
        <v>8.9000837677196409E-2</v>
      </c>
      <c r="S608" s="96">
        <f t="shared" si="153"/>
        <v>443.77035010512247</v>
      </c>
      <c r="T608" s="96">
        <f t="shared" si="168"/>
        <v>83.818915437126151</v>
      </c>
      <c r="U608" s="96">
        <f t="shared" si="168"/>
        <v>318.42346728611847</v>
      </c>
      <c r="V608" s="32">
        <f t="shared" si="169"/>
        <v>999.99999999999682</v>
      </c>
      <c r="W608" s="100">
        <f>(cNES*L608+(cNES+cOSEX)*G608+(cNES+cEREX)*H608+(cNES+cHOEX)*I608+(cNES+cNES)*S608+(cNES+cOSEX)*N608+(cNES+cEREX)*O608+(cNES+cHOEX)*P608)/(1+cDR)^((cycle + 0.5)/('Life tables'!$I$2/2))</f>
        <v>37132.12340899522</v>
      </c>
      <c r="X608" s="107">
        <f>((L608+G608+H608+I608+N608+O608+P608+S608)/('Life tables'!$I$2/2))/(1+oDR)^(((cycle + 0.5)/('Life tables'!$I$2/2)))</f>
        <v>16.252960394315696</v>
      </c>
      <c r="Y608" s="31">
        <f>((uNES*L608+ uOCEX*G608+uEREX*H608+uHOEX*I608+uNES*S608+ uOCEX*N608+uEREX*O608+uHOEX*P608)/('Life tables'!$I$2/2))/(1+oDR)^(((cycle + 0.5)/('Life tables'!$I$2/2)))</f>
        <v>10.711495561423625</v>
      </c>
      <c r="Z608" s="100">
        <f t="shared" si="166"/>
        <v>142743.86478916046</v>
      </c>
      <c r="AA608" s="107">
        <f>((L608+G608+H608+I608+N608+O608+P608+S608)/('Life tables'!$I$2/2))</f>
        <v>22.927670585132478</v>
      </c>
      <c r="AB608" s="31">
        <f>((uNES*L608+ uOCEX*G608+uEREX*H608+uHOEX*I608+uNES*S608+ uOCEX*N608+uEREX*O608+uHOEX*P608)/('Life tables'!$I$2/2))</f>
        <v>15.110455926067594</v>
      </c>
    </row>
    <row r="609" spans="1:28" x14ac:dyDescent="0.25">
      <c r="A609" s="4">
        <v>603</v>
      </c>
      <c r="C609" s="105">
        <f>IF(male=0,VLOOKUP((($A$5:$A$1570/'Life tables'!$I$2)*2)+age,lifetable,13,1),IF(male=1,VLOOKUP((($A$5:$A$1570/'Life tables'!$I$2)*2)+age,lifetable,10,1),"error"))</f>
        <v>4.0331437067231413E-4</v>
      </c>
      <c r="F609" s="96">
        <f t="shared" si="154"/>
        <v>104.34328176736965</v>
      </c>
      <c r="G609" s="96">
        <f t="shared" si="155"/>
        <v>10.481501031989385</v>
      </c>
      <c r="H609" s="96">
        <f t="shared" si="156"/>
        <v>0.59860727558416438</v>
      </c>
      <c r="I609" s="96">
        <f t="shared" si="157"/>
        <v>0.23985627406203261</v>
      </c>
      <c r="J609" s="96">
        <f t="shared" si="158"/>
        <v>4.6648649411165879E-2</v>
      </c>
      <c r="K609" s="96">
        <f t="shared" si="159"/>
        <v>0.25063641673554521</v>
      </c>
      <c r="L609" s="96">
        <f t="shared" si="167"/>
        <v>92.726032119587359</v>
      </c>
      <c r="M609" s="96">
        <f t="shared" si="160"/>
        <v>493.41433550938251</v>
      </c>
      <c r="N609" s="96">
        <f t="shared" si="161"/>
        <v>47.516869554615781</v>
      </c>
      <c r="O609" s="96">
        <f t="shared" si="162"/>
        <v>1.1342227508995624</v>
      </c>
      <c r="P609" s="96">
        <f t="shared" si="163"/>
        <v>1.1342227508995624</v>
      </c>
      <c r="Q609" s="96">
        <f t="shared" si="164"/>
        <v>0.2190802252173655</v>
      </c>
      <c r="R609" s="96">
        <f t="shared" si="165"/>
        <v>8.891072370299366E-2</v>
      </c>
      <c r="S609" s="96">
        <f t="shared" si="153"/>
        <v>443.32102950404726</v>
      </c>
      <c r="T609" s="96">
        <f t="shared" si="168"/>
        <v>84.084644311754687</v>
      </c>
      <c r="U609" s="96">
        <f t="shared" si="168"/>
        <v>318.76301442655699</v>
      </c>
      <c r="V609" s="32">
        <f t="shared" si="169"/>
        <v>999.99999999999682</v>
      </c>
      <c r="W609" s="100">
        <f>(cNES*L609+(cNES+cOSEX)*G609+(cNES+cEREX)*H609+(cNES+cHOEX)*I609+(cNES+cNES)*S609+(cNES+cOSEX)*N609+(cNES+cEREX)*O609+(cNES+cHOEX)*P609)/(1+cDR)^((cycle + 0.5)/('Life tables'!$I$2/2))</f>
        <v>37011.712569434116</v>
      </c>
      <c r="X609" s="107">
        <f>((L609+G609+H609+I609+N609+O609+P609+S609)/('Life tables'!$I$2/2))/(1+oDR)^(((cycle + 0.5)/('Life tables'!$I$2/2)))</f>
        <v>16.227233483319413</v>
      </c>
      <c r="Y609" s="31">
        <f>((uNES*L609+ uOCEX*G609+uEREX*H609+uHOEX*I609+uNES*S609+ uOCEX*N609+uEREX*O609+uHOEX*P609)/('Life tables'!$I$2/2))/(1+oDR)^(((cycle + 0.5)/('Life tables'!$I$2/2)))</f>
        <v>10.694540270333496</v>
      </c>
      <c r="Z609" s="100">
        <f t="shared" si="166"/>
        <v>142599.32897332046</v>
      </c>
      <c r="AA609" s="107">
        <f>((L609+G609+H609+I609+N609+O609+P609+S609)/('Life tables'!$I$2/2))</f>
        <v>22.904454537882824</v>
      </c>
      <c r="AB609" s="31">
        <f>((uNES*L609+ uOCEX*G609+uEREX*H609+uHOEX*I609+uNES*S609+ uOCEX*N609+uEREX*O609+uHOEX*P609)/('Life tables'!$I$2/2))</f>
        <v>15.095155417416448</v>
      </c>
    </row>
    <row r="610" spans="1:28" x14ac:dyDescent="0.25">
      <c r="A610" s="4">
        <v>604</v>
      </c>
      <c r="C610" s="105">
        <f>IF(male=0,VLOOKUP((($A$5:$A$1570/'Life tables'!$I$2)*2)+age,lifetable,13,1),IF(male=1,VLOOKUP((($A$5:$A$1570/'Life tables'!$I$2)*2)+age,lifetable,10,1),"error"))</f>
        <v>4.0331437067231413E-4</v>
      </c>
      <c r="F610" s="96">
        <f t="shared" si="154"/>
        <v>104.2375923143302</v>
      </c>
      <c r="G610" s="96">
        <f t="shared" si="155"/>
        <v>10.470884305235735</v>
      </c>
      <c r="H610" s="96">
        <f t="shared" si="156"/>
        <v>0.59800094545470783</v>
      </c>
      <c r="I610" s="96">
        <f t="shared" si="157"/>
        <v>0.239613323313462</v>
      </c>
      <c r="J610" s="96">
        <f t="shared" si="158"/>
        <v>4.6601398930274485E-2</v>
      </c>
      <c r="K610" s="96">
        <f t="shared" si="159"/>
        <v>0.25038254676569316</v>
      </c>
      <c r="L610" s="96">
        <f t="shared" si="167"/>
        <v>92.632109794630324</v>
      </c>
      <c r="M610" s="96">
        <f t="shared" si="160"/>
        <v>492.91474894735484</v>
      </c>
      <c r="N610" s="96">
        <f t="shared" si="161"/>
        <v>47.468758286274543</v>
      </c>
      <c r="O610" s="96">
        <f t="shared" si="162"/>
        <v>1.1330743399112386</v>
      </c>
      <c r="P610" s="96">
        <f t="shared" si="163"/>
        <v>1.1330743399112386</v>
      </c>
      <c r="Q610" s="96">
        <f t="shared" si="164"/>
        <v>0.21885840447028163</v>
      </c>
      <c r="R610" s="96">
        <f t="shared" si="165"/>
        <v>8.8820700775839923E-2</v>
      </c>
      <c r="S610" s="96">
        <f t="shared" si="153"/>
        <v>442.87216287601171</v>
      </c>
      <c r="T610" s="96">
        <f t="shared" si="168"/>
        <v>84.350104115155247</v>
      </c>
      <c r="U610" s="96">
        <f t="shared" si="168"/>
        <v>319.10221767409854</v>
      </c>
      <c r="V610" s="32">
        <f t="shared" si="169"/>
        <v>999.99999999999682</v>
      </c>
      <c r="W610" s="100">
        <f>(cNES*L610+(cNES+cOSEX)*G610+(cNES+cEREX)*H610+(cNES+cHOEX)*I610+(cNES+cNES)*S610+(cNES+cOSEX)*N610+(cNES+cEREX)*O610+(cNES+cHOEX)*P610)/(1+cDR)^((cycle + 0.5)/('Life tables'!$I$2/2))</f>
        <v>36891.692169841597</v>
      </c>
      <c r="X610" s="107">
        <f>((L610+G610+H610+I610+N610+O610+P610+S610)/('Life tables'!$I$2/2))/(1+oDR)^(((cycle + 0.5)/('Life tables'!$I$2/2)))</f>
        <v>16.201547297649757</v>
      </c>
      <c r="Y610" s="31">
        <f>((uNES*L610+ uOCEX*G610+uEREX*H610+uHOEX*I610+uNES*S610+ uOCEX*N610+uEREX*O610+uHOEX*P610)/('Life tables'!$I$2/2))/(1+oDR)^(((cycle + 0.5)/('Life tables'!$I$2/2)))</f>
        <v>10.677611819184339</v>
      </c>
      <c r="Z610" s="100">
        <f t="shared" si="166"/>
        <v>142454.93941361087</v>
      </c>
      <c r="AA610" s="107">
        <f>((L610+G610+H610+I610+N610+O610+P610+S610)/('Life tables'!$I$2/2))</f>
        <v>22.881262001566583</v>
      </c>
      <c r="AB610" s="31">
        <f>((uNES*L610+ uOCEX*G610+uEREX*H610+uHOEX*I610+uNES*S610+ uOCEX*N610+uEREX*O610+uHOEX*P610)/('Life tables'!$I$2/2))</f>
        <v>15.079870403564614</v>
      </c>
    </row>
    <row r="611" spans="1:28" x14ac:dyDescent="0.25">
      <c r="A611" s="4">
        <v>605</v>
      </c>
      <c r="C611" s="105">
        <f>IF(male=0,VLOOKUP((($A$5:$A$1570/'Life tables'!$I$2)*2)+age,lifetable,13,1),IF(male=1,VLOOKUP((($A$5:$A$1570/'Life tables'!$I$2)*2)+age,lifetable,10,1),"error"))</f>
        <v>4.0331437067231413E-4</v>
      </c>
      <c r="F611" s="96">
        <f t="shared" si="154"/>
        <v>104.13201102971568</v>
      </c>
      <c r="G611" s="96">
        <f t="shared" si="155"/>
        <v>10.460278444226752</v>
      </c>
      <c r="H611" s="96">
        <f t="shared" si="156"/>
        <v>0.59739523587700183</v>
      </c>
      <c r="I611" s="96">
        <f t="shared" si="157"/>
        <v>0.23937062121410901</v>
      </c>
      <c r="J611" s="96">
        <f t="shared" si="158"/>
        <v>4.6554196808135516E-2</v>
      </c>
      <c r="K611" s="96">
        <f t="shared" si="159"/>
        <v>0.25012893662039298</v>
      </c>
      <c r="L611" s="96">
        <f t="shared" si="167"/>
        <v>92.5382835949693</v>
      </c>
      <c r="M611" s="96">
        <f t="shared" si="160"/>
        <v>492.41566718102723</v>
      </c>
      <c r="N611" s="96">
        <f t="shared" si="161"/>
        <v>47.420695630852919</v>
      </c>
      <c r="O611" s="96">
        <f t="shared" si="162"/>
        <v>1.1319270893082671</v>
      </c>
      <c r="P611" s="96">
        <f t="shared" si="163"/>
        <v>1.1319270893082671</v>
      </c>
      <c r="Q611" s="96">
        <f t="shared" si="164"/>
        <v>0.21863680785684708</v>
      </c>
      <c r="R611" s="96">
        <f t="shared" si="165"/>
        <v>8.8730768810273197E-2</v>
      </c>
      <c r="S611" s="96">
        <f t="shared" si="153"/>
        <v>442.42374979489068</v>
      </c>
      <c r="T611" s="96">
        <f t="shared" si="168"/>
        <v>84.615295119820232</v>
      </c>
      <c r="U611" s="96">
        <f t="shared" si="168"/>
        <v>319.44107737952919</v>
      </c>
      <c r="V611" s="32">
        <f t="shared" si="169"/>
        <v>999.99999999999682</v>
      </c>
      <c r="W611" s="100">
        <f>(cNES*L611+(cNES+cOSEX)*G611+(cNES+cEREX)*H611+(cNES+cHOEX)*I611+(cNES+cNES)*S611+(cNES+cOSEX)*N611+(cNES+cEREX)*O611+(cNES+cHOEX)*P611)/(1+cDR)^((cycle + 0.5)/('Life tables'!$I$2/2))</f>
        <v>36772.060945063582</v>
      </c>
      <c r="X611" s="107">
        <f>((L611+G611+H611+I611+N611+O611+P611+S611)/('Life tables'!$I$2/2))/(1+oDR)^(((cycle + 0.5)/('Life tables'!$I$2/2)))</f>
        <v>16.175901772769322</v>
      </c>
      <c r="Y611" s="31">
        <f>((uNES*L611+ uOCEX*G611+uEREX*H611+uHOEX*I611+uNES*S611+ uOCEX*N611+uEREX*O611+uHOEX*P611)/('Life tables'!$I$2/2))/(1+oDR)^(((cycle + 0.5)/('Life tables'!$I$2/2)))</f>
        <v>10.660710165444232</v>
      </c>
      <c r="Z611" s="100">
        <f t="shared" si="166"/>
        <v>142310.69596520226</v>
      </c>
      <c r="AA611" s="107">
        <f>((L611+G611+H611+I611+N611+O611+P611+S611)/('Life tables'!$I$2/2))</f>
        <v>22.8580929522772</v>
      </c>
      <c r="AB611" s="31">
        <f>((uNES*L611+ uOCEX*G611+uEREX*H611+uHOEX*I611+uNES*S611+ uOCEX*N611+uEREX*O611+uHOEX*P611)/('Life tables'!$I$2/2))</f>
        <v>15.064600868758365</v>
      </c>
    </row>
    <row r="612" spans="1:28" x14ac:dyDescent="0.25">
      <c r="A612" s="4">
        <v>606</v>
      </c>
      <c r="C612" s="105">
        <f>IF(male=0,VLOOKUP((($A$5:$A$1570/'Life tables'!$I$2)*2)+age,lifetable,13,1),IF(male=1,VLOOKUP((($A$5:$A$1570/'Life tables'!$I$2)*2)+age,lifetable,10,1),"error"))</f>
        <v>4.0331437067231413E-4</v>
      </c>
      <c r="F612" s="96">
        <f t="shared" si="154"/>
        <v>104.02653776529947</v>
      </c>
      <c r="G612" s="96">
        <f t="shared" si="155"/>
        <v>10.449683434072762</v>
      </c>
      <c r="H612" s="96">
        <f t="shared" si="156"/>
        <v>0.59679014600068458</v>
      </c>
      <c r="I612" s="96">
        <f t="shared" si="157"/>
        <v>0.23912816742324172</v>
      </c>
      <c r="J612" s="96">
        <f t="shared" si="158"/>
        <v>4.6507042978481468E-2</v>
      </c>
      <c r="K612" s="96">
        <f t="shared" si="159"/>
        <v>0.24987558594359888</v>
      </c>
      <c r="L612" s="96">
        <f t="shared" si="167"/>
        <v>92.444553388880692</v>
      </c>
      <c r="M612" s="96">
        <f t="shared" si="160"/>
        <v>491.91708973534782</v>
      </c>
      <c r="N612" s="96">
        <f t="shared" si="161"/>
        <v>47.372681542602393</v>
      </c>
      <c r="O612" s="96">
        <f t="shared" si="162"/>
        <v>1.1307809979986354</v>
      </c>
      <c r="P612" s="96">
        <f t="shared" si="163"/>
        <v>1.1307809979986354</v>
      </c>
      <c r="Q612" s="96">
        <f t="shared" si="164"/>
        <v>0.21841543516613482</v>
      </c>
      <c r="R612" s="96">
        <f t="shared" si="165"/>
        <v>8.8640927720691598E-2</v>
      </c>
      <c r="S612" s="96">
        <f t="shared" si="153"/>
        <v>441.97578983386131</v>
      </c>
      <c r="T612" s="96">
        <f t="shared" si="168"/>
        <v>84.880217597964844</v>
      </c>
      <c r="U612" s="96">
        <f t="shared" si="168"/>
        <v>319.77959389319346</v>
      </c>
      <c r="V612" s="32">
        <f t="shared" si="169"/>
        <v>999.99999999999659</v>
      </c>
      <c r="W612" s="100">
        <f>(cNES*L612+(cNES+cOSEX)*G612+(cNES+cEREX)*H612+(cNES+cHOEX)*I612+(cNES+cNES)*S612+(cNES+cOSEX)*N612+(cNES+cEREX)*O612+(cNES+cHOEX)*P612)/(1+cDR)^((cycle + 0.5)/('Life tables'!$I$2/2))</f>
        <v>36652.81763401426</v>
      </c>
      <c r="X612" s="107">
        <f>((L612+G612+H612+I612+N612+O612+P612+S612)/('Life tables'!$I$2/2))/(1+oDR)^(((cycle + 0.5)/('Life tables'!$I$2/2)))</f>
        <v>16.150296844245364</v>
      </c>
      <c r="Y612" s="31">
        <f>((uNES*L612+ uOCEX*G612+uEREX*H612+uHOEX*I612+uNES*S612+ uOCEX*N612+uEREX*O612+uHOEX*P612)/('Life tables'!$I$2/2))/(1+oDR)^(((cycle + 0.5)/('Life tables'!$I$2/2)))</f>
        <v>10.643835266650191</v>
      </c>
      <c r="Z612" s="100">
        <f t="shared" si="166"/>
        <v>142166.59848330202</v>
      </c>
      <c r="AA612" s="107">
        <f>((L612+G612+H612+I612+N612+O612+P612+S612)/('Life tables'!$I$2/2))</f>
        <v>22.83494736613569</v>
      </c>
      <c r="AB612" s="31">
        <f>((uNES*L612+ uOCEX*G612+uEREX*H612+uHOEX*I612+uNES*S612+ uOCEX*N612+uEREX*O612+uHOEX*P612)/('Life tables'!$I$2/2))</f>
        <v>15.049346797262086</v>
      </c>
    </row>
    <row r="613" spans="1:28" x14ac:dyDescent="0.25">
      <c r="A613" s="4">
        <v>607</v>
      </c>
      <c r="C613" s="105">
        <f>IF(male=0,VLOOKUP((($A$5:$A$1570/'Life tables'!$I$2)*2)+age,lifetable,13,1),IF(male=1,VLOOKUP((($A$5:$A$1570/'Life tables'!$I$2)*2)+age,lifetable,10,1),"error"))</f>
        <v>4.0331437067231413E-4</v>
      </c>
      <c r="F613" s="96">
        <f t="shared" si="154"/>
        <v>103.92117237430713</v>
      </c>
      <c r="G613" s="96">
        <f t="shared" si="155"/>
        <v>10.43909926002997</v>
      </c>
      <c r="H613" s="96">
        <f t="shared" si="156"/>
        <v>0.59618567498372543</v>
      </c>
      <c r="I613" s="96">
        <f t="shared" si="157"/>
        <v>0.23888596160346642</v>
      </c>
      <c r="J613" s="96">
        <f t="shared" si="158"/>
        <v>4.6459937375694031E-2</v>
      </c>
      <c r="K613" s="96">
        <f t="shared" si="159"/>
        <v>0.24962249438275325</v>
      </c>
      <c r="L613" s="96">
        <f t="shared" si="167"/>
        <v>92.350919045931519</v>
      </c>
      <c r="M613" s="96">
        <f t="shared" si="160"/>
        <v>491.4190161345312</v>
      </c>
      <c r="N613" s="96">
        <f t="shared" si="161"/>
        <v>47.324715975703796</v>
      </c>
      <c r="O613" s="96">
        <f t="shared" si="162"/>
        <v>1.129636064888645</v>
      </c>
      <c r="P613" s="96">
        <f t="shared" si="163"/>
        <v>1.129636064888645</v>
      </c>
      <c r="Q613" s="96">
        <f t="shared" si="164"/>
        <v>0.21819428618689188</v>
      </c>
      <c r="R613" s="96">
        <f t="shared" si="165"/>
        <v>8.8551177421361024E-2</v>
      </c>
      <c r="S613" s="96">
        <f t="shared" si="153"/>
        <v>441.52828256544188</v>
      </c>
      <c r="T613" s="96">
        <f t="shared" si="168"/>
        <v>85.144871821527431</v>
      </c>
      <c r="U613" s="96">
        <f t="shared" si="168"/>
        <v>320.11776756499756</v>
      </c>
      <c r="V613" s="32">
        <f t="shared" si="169"/>
        <v>999.99999999999659</v>
      </c>
      <c r="W613" s="100">
        <f>(cNES*L613+(cNES+cOSEX)*G613+(cNES+cEREX)*H613+(cNES+cHOEX)*I613+(cNES+cNES)*S613+(cNES+cOSEX)*N613+(cNES+cEREX)*O613+(cNES+cHOEX)*P613)/(1+cDR)^((cycle + 0.5)/('Life tables'!$I$2/2))</f>
        <v>36533.96097966408</v>
      </c>
      <c r="X613" s="107">
        <f>((L613+G613+H613+I613+N613+O613+P613+S613)/('Life tables'!$I$2/2))/(1+oDR)^(((cycle + 0.5)/('Life tables'!$I$2/2)))</f>
        <v>16.124732447749558</v>
      </c>
      <c r="Y613" s="31">
        <f>((uNES*L613+ uOCEX*G613+uEREX*H613+uHOEX*I613+uNES*S613+ uOCEX*N613+uEREX*O613+uHOEX*P613)/('Life tables'!$I$2/2))/(1+oDR)^(((cycle + 0.5)/('Life tables'!$I$2/2)))</f>
        <v>10.626987080407989</v>
      </c>
      <c r="Z613" s="100">
        <f t="shared" si="166"/>
        <v>142022.64682315788</v>
      </c>
      <c r="AA613" s="107">
        <f>((L613+G613+H613+I613+N613+O613+P613+S613)/('Life tables'!$I$2/2))</f>
        <v>22.811825219290515</v>
      </c>
      <c r="AB613" s="31">
        <f>((uNES*L613+ uOCEX*G613+uEREX*H613+uHOEX*I613+uNES*S613+ uOCEX*N613+uEREX*O613+uHOEX*P613)/('Life tables'!$I$2/2))</f>
        <v>15.034108173358177</v>
      </c>
    </row>
    <row r="614" spans="1:28" x14ac:dyDescent="0.25">
      <c r="A614" s="4">
        <v>608</v>
      </c>
      <c r="C614" s="105">
        <f>IF(male=0,VLOOKUP((($A$5:$A$1570/'Life tables'!$I$2)*2)+age,lifetable,13,1),IF(male=1,VLOOKUP((($A$5:$A$1570/'Life tables'!$I$2)*2)+age,lifetable,10,1),"error"))</f>
        <v>4.0331437067231413E-4</v>
      </c>
      <c r="F614" s="96">
        <f t="shared" si="154"/>
        <v>103.81591471137129</v>
      </c>
      <c r="G614" s="96">
        <f t="shared" si="155"/>
        <v>10.428525907495912</v>
      </c>
      <c r="H614" s="96">
        <f t="shared" si="156"/>
        <v>0.59558182199216569</v>
      </c>
      <c r="I614" s="96">
        <f t="shared" si="157"/>
        <v>0.23864400342062381</v>
      </c>
      <c r="J614" s="96">
        <f t="shared" si="158"/>
        <v>4.6412879934783935E-2</v>
      </c>
      <c r="K614" s="96">
        <f t="shared" si="159"/>
        <v>0.24936966158867827</v>
      </c>
      <c r="L614" s="96">
        <f t="shared" si="167"/>
        <v>92.25738043693913</v>
      </c>
      <c r="M614" s="96">
        <f t="shared" si="160"/>
        <v>490.92144590210034</v>
      </c>
      <c r="N614" s="96">
        <f t="shared" si="161"/>
        <v>47.276798884271365</v>
      </c>
      <c r="O614" s="96">
        <f t="shared" si="162"/>
        <v>1.1284922888830069</v>
      </c>
      <c r="P614" s="96">
        <f t="shared" si="163"/>
        <v>1.1284922888830069</v>
      </c>
      <c r="Q614" s="96">
        <f t="shared" si="164"/>
        <v>0.21797336070755841</v>
      </c>
      <c r="R614" s="96">
        <f t="shared" si="165"/>
        <v>8.8461517826422781E-2</v>
      </c>
      <c r="S614" s="96">
        <f t="shared" si="153"/>
        <v>441.08122756152898</v>
      </c>
      <c r="T614" s="96">
        <f t="shared" si="168"/>
        <v>85.409258062169769</v>
      </c>
      <c r="U614" s="96">
        <f t="shared" si="168"/>
        <v>320.45559874441267</v>
      </c>
      <c r="V614" s="32">
        <f t="shared" si="169"/>
        <v>999.99999999999659</v>
      </c>
      <c r="W614" s="100">
        <f>(cNES*L614+(cNES+cOSEX)*G614+(cNES+cEREX)*H614+(cNES+cHOEX)*I614+(cNES+cNES)*S614+(cNES+cOSEX)*N614+(cNES+cEREX)*O614+(cNES+cHOEX)*P614)/(1+cDR)^((cycle + 0.5)/('Life tables'!$I$2/2))</f>
        <v>36415.489729027868</v>
      </c>
      <c r="X614" s="107">
        <f>((L614+G614+H614+I614+N614+O614+P614+S614)/('Life tables'!$I$2/2))/(1+oDR)^(((cycle + 0.5)/('Life tables'!$I$2/2)))</f>
        <v>16.099208519057722</v>
      </c>
      <c r="Y614" s="31">
        <f>((uNES*L614+ uOCEX*G614+uEREX*H614+uHOEX*I614+uNES*S614+ uOCEX*N614+uEREX*O614+uHOEX*P614)/('Life tables'!$I$2/2))/(1+oDR)^(((cycle + 0.5)/('Life tables'!$I$2/2)))</f>
        <v>10.610165564392009</v>
      </c>
      <c r="Z614" s="100">
        <f t="shared" si="166"/>
        <v>141878.84084006157</v>
      </c>
      <c r="AA614" s="107">
        <f>((L614+G614+H614+I614+N614+O614+P614+S614)/('Life tables'!$I$2/2))</f>
        <v>22.788726487917401</v>
      </c>
      <c r="AB614" s="31">
        <f>((uNES*L614+ uOCEX*G614+uEREX*H614+uHOEX*I614+uNES*S614+ uOCEX*N614+uEREX*O614+uHOEX*P614)/('Life tables'!$I$2/2))</f>
        <v>15.018884981346972</v>
      </c>
    </row>
    <row r="615" spans="1:28" x14ac:dyDescent="0.25">
      <c r="A615" s="4">
        <v>609</v>
      </c>
      <c r="C615" s="105">
        <f>IF(male=0,VLOOKUP((($A$5:$A$1570/'Life tables'!$I$2)*2)+age,lifetable,13,1),IF(male=1,VLOOKUP((($A$5:$A$1570/'Life tables'!$I$2)*2)+age,lifetable,10,1),"error"))</f>
        <v>4.0331437067231413E-4</v>
      </c>
      <c r="F615" s="96">
        <f t="shared" si="154"/>
        <v>103.7107646324877</v>
      </c>
      <c r="G615" s="96">
        <f t="shared" si="155"/>
        <v>10.417963362005064</v>
      </c>
      <c r="H615" s="96">
        <f t="shared" si="156"/>
        <v>0.59497858619986721</v>
      </c>
      <c r="I615" s="96">
        <f t="shared" si="157"/>
        <v>0.23840229254368803</v>
      </c>
      <c r="J615" s="96">
        <f t="shared" si="158"/>
        <v>4.6365870591371365E-2</v>
      </c>
      <c r="K615" s="96">
        <f t="shared" si="159"/>
        <v>0.24911708721547041</v>
      </c>
      <c r="L615" s="96">
        <f t="shared" si="167"/>
        <v>92.163937433932233</v>
      </c>
      <c r="M615" s="96">
        <f t="shared" si="160"/>
        <v>490.42437856092653</v>
      </c>
      <c r="N615" s="96">
        <f t="shared" si="161"/>
        <v>47.22893022235656</v>
      </c>
      <c r="O615" s="96">
        <f t="shared" si="162"/>
        <v>1.1273496688849347</v>
      </c>
      <c r="P615" s="96">
        <f t="shared" si="163"/>
        <v>1.1273496688849347</v>
      </c>
      <c r="Q615" s="96">
        <f t="shared" si="164"/>
        <v>0.21775265851628517</v>
      </c>
      <c r="R615" s="96">
        <f t="shared" si="165"/>
        <v>8.8371948849900725E-2</v>
      </c>
      <c r="S615" s="96">
        <f t="shared" si="153"/>
        <v>440.63462439343391</v>
      </c>
      <c r="T615" s="96">
        <f t="shared" si="168"/>
        <v>85.673376591277432</v>
      </c>
      <c r="U615" s="96">
        <f t="shared" si="168"/>
        <v>320.79308778047806</v>
      </c>
      <c r="V615" s="32">
        <f t="shared" si="169"/>
        <v>999.99999999999682</v>
      </c>
      <c r="W615" s="100">
        <f>(cNES*L615+(cNES+cOSEX)*G615+(cNES+cEREX)*H615+(cNES+cHOEX)*I615+(cNES+cNES)*S615+(cNES+cOSEX)*N615+(cNES+cEREX)*O615+(cNES+cHOEX)*P615)/(1+cDR)^((cycle + 0.5)/('Life tables'!$I$2/2))</f>
        <v>36297.402633152771</v>
      </c>
      <c r="X615" s="107">
        <f>((L615+G615+H615+I615+N615+O615+P615+S615)/('Life tables'!$I$2/2))/(1+oDR)^(((cycle + 0.5)/('Life tables'!$I$2/2)))</f>
        <v>16.073724994049606</v>
      </c>
      <c r="Y615" s="31">
        <f>((uNES*L615+ uOCEX*G615+uEREX*H615+uHOEX*I615+uNES*S615+ uOCEX*N615+uEREX*O615+uHOEX*P615)/('Life tables'!$I$2/2))/(1+oDR)^(((cycle + 0.5)/('Life tables'!$I$2/2)))</f>
        <v>10.593370676345065</v>
      </c>
      <c r="Z615" s="100">
        <f t="shared" si="166"/>
        <v>141735.18038935226</v>
      </c>
      <c r="AA615" s="107">
        <f>((L615+G615+H615+I615+N615+O615+P615+S615)/('Life tables'!$I$2/2))</f>
        <v>22.76565114821927</v>
      </c>
      <c r="AB615" s="31">
        <f>((uNES*L615+ uOCEX*G615+uEREX*H615+uHOEX*I615+uNES*S615+ uOCEX*N615+uEREX*O615+uHOEX*P615)/('Life tables'!$I$2/2))</f>
        <v>15.003677205546641</v>
      </c>
    </row>
    <row r="616" spans="1:28" x14ac:dyDescent="0.25">
      <c r="A616" s="4">
        <v>610</v>
      </c>
      <c r="C616" s="105">
        <f>IF(male=0,VLOOKUP((($A$5:$A$1570/'Life tables'!$I$2)*2)+age,lifetable,13,1),IF(male=1,VLOOKUP((($A$5:$A$1570/'Life tables'!$I$2)*2)+age,lifetable,10,1),"error"))</f>
        <v>4.0331437067231413E-4</v>
      </c>
      <c r="F616" s="96">
        <f t="shared" si="154"/>
        <v>103.60572199497302</v>
      </c>
      <c r="G616" s="96">
        <f t="shared" si="155"/>
        <v>10.407411609224587</v>
      </c>
      <c r="H616" s="96">
        <f t="shared" si="156"/>
        <v>0.59437596678826943</v>
      </c>
      <c r="I616" s="96">
        <f t="shared" si="157"/>
        <v>0.23816082864466967</v>
      </c>
      <c r="J616" s="96">
        <f t="shared" si="158"/>
        <v>4.6318909281667008E-2</v>
      </c>
      <c r="K616" s="96">
        <f t="shared" si="159"/>
        <v>0.24886477092039905</v>
      </c>
      <c r="L616" s="96">
        <f t="shared" si="167"/>
        <v>92.070589910113426</v>
      </c>
      <c r="M616" s="96">
        <f t="shared" si="160"/>
        <v>489.92781363326822</v>
      </c>
      <c r="N616" s="96">
        <f t="shared" si="161"/>
        <v>47.181109943951839</v>
      </c>
      <c r="O616" s="96">
        <f t="shared" si="162"/>
        <v>1.1262082037962331</v>
      </c>
      <c r="P616" s="96">
        <f t="shared" si="163"/>
        <v>1.1262082037962331</v>
      </c>
      <c r="Q616" s="96">
        <f t="shared" si="164"/>
        <v>0.21753217940095071</v>
      </c>
      <c r="R616" s="96">
        <f t="shared" si="165"/>
        <v>8.8282470405708288E-2</v>
      </c>
      <c r="S616" s="96">
        <f t="shared" si="153"/>
        <v>440.18847263191725</v>
      </c>
      <c r="T616" s="96">
        <f t="shared" si="168"/>
        <v>85.937227679960046</v>
      </c>
      <c r="U616" s="96">
        <f t="shared" si="168"/>
        <v>321.13023502180414</v>
      </c>
      <c r="V616" s="32">
        <f t="shared" si="169"/>
        <v>999.99999999999682</v>
      </c>
      <c r="W616" s="100">
        <f>(cNES*L616+(cNES+cOSEX)*G616+(cNES+cEREX)*H616+(cNES+cHOEX)*I616+(cNES+cNES)*S616+(cNES+cOSEX)*N616+(cNES+cEREX)*O616+(cNES+cHOEX)*P616)/(1+cDR)^((cycle + 0.5)/('Life tables'!$I$2/2))</f>
        <v>36179.698447106319</v>
      </c>
      <c r="X616" s="107">
        <f>((L616+G616+H616+I616+N616+O616+P616+S616)/('Life tables'!$I$2/2))/(1+oDR)^(((cycle + 0.5)/('Life tables'!$I$2/2)))</f>
        <v>16.048281808708619</v>
      </c>
      <c r="Y616" s="31">
        <f>((uNES*L616+ uOCEX*G616+uEREX*H616+uHOEX*I616+uNES*S616+ uOCEX*N616+uEREX*O616+uHOEX*P616)/('Life tables'!$I$2/2))/(1+oDR)^(((cycle + 0.5)/('Life tables'!$I$2/2)))</f>
        <v>10.576602374078275</v>
      </c>
      <c r="Z616" s="100">
        <f t="shared" si="166"/>
        <v>141591.66532641958</v>
      </c>
      <c r="AA616" s="107">
        <f>((L616+G616+H616+I616+N616+O616+P616+S616)/('Life tables'!$I$2/2))</f>
        <v>22.742599176426037</v>
      </c>
      <c r="AB616" s="31">
        <f>((uNES*L616+ uOCEX*G616+uEREX*H616+uHOEX*I616+uNES*S616+ uOCEX*N616+uEREX*O616+uHOEX*P616)/('Life tables'!$I$2/2))</f>
        <v>14.988484830293125</v>
      </c>
    </row>
    <row r="617" spans="1:28" x14ac:dyDescent="0.25">
      <c r="A617" s="4">
        <v>611</v>
      </c>
      <c r="C617" s="105">
        <f>IF(male=0,VLOOKUP((($A$5:$A$1570/'Life tables'!$I$2)*2)+age,lifetable,13,1),IF(male=1,VLOOKUP((($A$5:$A$1570/'Life tables'!$I$2)*2)+age,lifetable,10,1),"error"))</f>
        <v>4.0331437067231413E-4</v>
      </c>
      <c r="F617" s="96">
        <f t="shared" si="154"/>
        <v>103.50078665742393</v>
      </c>
      <c r="G617" s="96">
        <f t="shared" si="155"/>
        <v>10.39687063495022</v>
      </c>
      <c r="H617" s="96">
        <f t="shared" si="156"/>
        <v>0.59377396294615514</v>
      </c>
      <c r="I617" s="96">
        <f t="shared" si="157"/>
        <v>0.23791961139852169</v>
      </c>
      <c r="J617" s="96">
        <f t="shared" si="158"/>
        <v>4.6271995942453827E-2</v>
      </c>
      <c r="K617" s="96">
        <f t="shared" si="159"/>
        <v>0.24861271236380819</v>
      </c>
      <c r="L617" s="96">
        <f t="shared" si="167"/>
        <v>91.977337739822772</v>
      </c>
      <c r="M617" s="96">
        <f t="shared" si="160"/>
        <v>489.43175064080862</v>
      </c>
      <c r="N617" s="96">
        <f t="shared" si="161"/>
        <v>47.133338002994265</v>
      </c>
      <c r="O617" s="96">
        <f t="shared" si="162"/>
        <v>1.1250678925173845</v>
      </c>
      <c r="P617" s="96">
        <f t="shared" si="163"/>
        <v>1.1250678925173845</v>
      </c>
      <c r="Q617" s="96">
        <f t="shared" si="164"/>
        <v>0.21731192314917835</v>
      </c>
      <c r="R617" s="96">
        <f t="shared" si="165"/>
        <v>8.8193082407655249E-2</v>
      </c>
      <c r="S617" s="96">
        <f t="shared" si="153"/>
        <v>439.74277184722274</v>
      </c>
      <c r="T617" s="96">
        <f t="shared" si="168"/>
        <v>86.200811599051676</v>
      </c>
      <c r="U617" s="96">
        <f t="shared" si="168"/>
        <v>321.4670408165756</v>
      </c>
      <c r="V617" s="32">
        <f t="shared" si="169"/>
        <v>999.99999999999682</v>
      </c>
      <c r="W617" s="100">
        <f>(cNES*L617+(cNES+cOSEX)*G617+(cNES+cEREX)*H617+(cNES+cHOEX)*I617+(cNES+cNES)*S617+(cNES+cOSEX)*N617+(cNES+cEREX)*O617+(cNES+cHOEX)*P617)/(1+cDR)^((cycle + 0.5)/('Life tables'!$I$2/2))</f>
        <v>36062.375929964481</v>
      </c>
      <c r="X617" s="107">
        <f>((L617+G617+H617+I617+N617+O617+P617+S617)/('Life tables'!$I$2/2))/(1+oDR)^(((cycle + 0.5)/('Life tables'!$I$2/2)))</f>
        <v>16.022878899121611</v>
      </c>
      <c r="Y617" s="31">
        <f>((uNES*L617+ uOCEX*G617+uEREX*H617+uHOEX*I617+uNES*S617+ uOCEX*N617+uEREX*O617+uHOEX*P617)/('Life tables'!$I$2/2))/(1+oDR)^(((cycle + 0.5)/('Life tables'!$I$2/2)))</f>
        <v>10.559860615470862</v>
      </c>
      <c r="Z617" s="100">
        <f t="shared" si="166"/>
        <v>141448.29550670716</v>
      </c>
      <c r="AA617" s="107">
        <f>((L617+G617+H617+I617+N617+O617+P617+S617)/('Life tables'!$I$2/2))</f>
        <v>22.719570548794547</v>
      </c>
      <c r="AB617" s="31">
        <f>((uNES*L617+ uOCEX*G617+uEREX*H617+uHOEX*I617+uNES*S617+ uOCEX*N617+uEREX*O617+uHOEX*P617)/('Life tables'!$I$2/2))</f>
        <v>14.973307839940027</v>
      </c>
    </row>
    <row r="618" spans="1:28" x14ac:dyDescent="0.25">
      <c r="A618" s="4">
        <v>612</v>
      </c>
      <c r="C618" s="105">
        <f>IF(male=0,VLOOKUP((($A$5:$A$1570/'Life tables'!$I$2)*2)+age,lifetable,13,1),IF(male=1,VLOOKUP((($A$5:$A$1570/'Life tables'!$I$2)*2)+age,lifetable,10,1),"error"))</f>
        <v>4.0331437067231413E-4</v>
      </c>
      <c r="F618" s="96">
        <f t="shared" si="154"/>
        <v>103.39595847967763</v>
      </c>
      <c r="G618" s="96">
        <f t="shared" si="155"/>
        <v>10.386340425102315</v>
      </c>
      <c r="H618" s="96">
        <f t="shared" si="156"/>
        <v>0.59317257386942412</v>
      </c>
      <c r="I618" s="96">
        <f t="shared" si="157"/>
        <v>0.23767864048304871</v>
      </c>
      <c r="J618" s="96">
        <f t="shared" si="158"/>
        <v>4.622513051106935E-2</v>
      </c>
      <c r="K618" s="96">
        <f t="shared" si="159"/>
        <v>0.24836091120902157</v>
      </c>
      <c r="L618" s="96">
        <f t="shared" si="167"/>
        <v>91.884180798502754</v>
      </c>
      <c r="M618" s="96">
        <f t="shared" si="160"/>
        <v>488.93618910469183</v>
      </c>
      <c r="N618" s="96">
        <f t="shared" si="161"/>
        <v>47.085614353368975</v>
      </c>
      <c r="O618" s="96">
        <f t="shared" si="162"/>
        <v>1.1239287339476316</v>
      </c>
      <c r="P618" s="96">
        <f t="shared" si="163"/>
        <v>1.1239287339476316</v>
      </c>
      <c r="Q618" s="96">
        <f t="shared" si="164"/>
        <v>0.21709188954835187</v>
      </c>
      <c r="R618" s="96">
        <f t="shared" si="165"/>
        <v>8.8103784769454227E-2</v>
      </c>
      <c r="S618" s="96">
        <f t="shared" si="153"/>
        <v>439.29752160910982</v>
      </c>
      <c r="T618" s="96">
        <f t="shared" si="168"/>
        <v>86.464128619111094</v>
      </c>
      <c r="U618" s="96">
        <f t="shared" si="168"/>
        <v>321.80350551255407</v>
      </c>
      <c r="V618" s="32">
        <f t="shared" si="169"/>
        <v>999.99999999999682</v>
      </c>
      <c r="W618" s="100">
        <f>(cNES*L618+(cNES+cOSEX)*G618+(cNES+cEREX)*H618+(cNES+cHOEX)*I618+(cNES+cNES)*S618+(cNES+cOSEX)*N618+(cNES+cEREX)*O618+(cNES+cHOEX)*P618)/(1+cDR)^((cycle + 0.5)/('Life tables'!$I$2/2))</f>
        <v>35945.433844799678</v>
      </c>
      <c r="X618" s="107">
        <f>((L618+G618+H618+I618+N618+O618+P618+S618)/('Life tables'!$I$2/2))/(1+oDR)^(((cycle + 0.5)/('Life tables'!$I$2/2)))</f>
        <v>15.997516201478632</v>
      </c>
      <c r="Y618" s="31">
        <f>((uNES*L618+ uOCEX*G618+uEREX*H618+uHOEX*I618+uNES*S618+ uOCEX*N618+uEREX*O618+uHOEX*P618)/('Life tables'!$I$2/2))/(1+oDR)^(((cycle + 0.5)/('Life tables'!$I$2/2)))</f>
        <v>10.543145358470049</v>
      </c>
      <c r="Z618" s="100">
        <f t="shared" si="166"/>
        <v>141305.07078571548</v>
      </c>
      <c r="AA618" s="107">
        <f>((L618+G618+H618+I618+N618+O618+P618+S618)/('Life tables'!$I$2/2))</f>
        <v>22.696565241608411</v>
      </c>
      <c r="AB618" s="31">
        <f>((uNES*L618+ uOCEX*G618+uEREX*H618+uHOEX*I618+uNES*S618+ uOCEX*N618+uEREX*O618+uHOEX*P618)/('Life tables'!$I$2/2))</f>
        <v>14.958146218858573</v>
      </c>
    </row>
    <row r="619" spans="1:28" x14ac:dyDescent="0.25">
      <c r="A619" s="4">
        <v>613</v>
      </c>
      <c r="C619" s="105">
        <f>IF(male=0,VLOOKUP((($A$5:$A$1570/'Life tables'!$I$2)*2)+age,lifetable,13,1),IF(male=1,VLOOKUP((($A$5:$A$1570/'Life tables'!$I$2)*2)+age,lifetable,10,1),"error"))</f>
        <v>4.0331437067231413E-4</v>
      </c>
      <c r="F619" s="96">
        <f t="shared" si="154"/>
        <v>103.29123732277364</v>
      </c>
      <c r="G619" s="96">
        <f t="shared" si="155"/>
        <v>10.375820965722003</v>
      </c>
      <c r="H619" s="96">
        <f t="shared" si="156"/>
        <v>0.59257179876087351</v>
      </c>
      <c r="I619" s="96">
        <f t="shared" si="157"/>
        <v>0.23743791557881908</v>
      </c>
      <c r="J619" s="96">
        <f t="shared" si="158"/>
        <v>4.6178312925388688E-2</v>
      </c>
      <c r="K619" s="96">
        <f t="shared" si="159"/>
        <v>0.24810936712225098</v>
      </c>
      <c r="L619" s="96">
        <f t="shared" si="167"/>
        <v>91.791118962664299</v>
      </c>
      <c r="M619" s="96">
        <f t="shared" si="160"/>
        <v>488.441128545558</v>
      </c>
      <c r="N619" s="96">
        <f t="shared" si="161"/>
        <v>47.037938948912569</v>
      </c>
      <c r="O619" s="96">
        <f t="shared" si="162"/>
        <v>1.1227907269850594</v>
      </c>
      <c r="P619" s="96">
        <f t="shared" si="163"/>
        <v>1.1227907269850594</v>
      </c>
      <c r="Q619" s="96">
        <f t="shared" si="164"/>
        <v>0.21687207838563138</v>
      </c>
      <c r="R619" s="96">
        <f t="shared" si="165"/>
        <v>8.8014577404727068E-2</v>
      </c>
      <c r="S619" s="96">
        <f t="shared" si="153"/>
        <v>438.85272148688495</v>
      </c>
      <c r="T619" s="96">
        <f t="shared" si="168"/>
        <v>86.72717901042212</v>
      </c>
      <c r="U619" s="96">
        <f t="shared" si="168"/>
        <v>322.13962945708107</v>
      </c>
      <c r="V619" s="32">
        <f t="shared" si="169"/>
        <v>999.99999999999682</v>
      </c>
      <c r="W619" s="100">
        <f>(cNES*L619+(cNES+cOSEX)*G619+(cNES+cEREX)*H619+(cNES+cHOEX)*I619+(cNES+cNES)*S619+(cNES+cOSEX)*N619+(cNES+cEREX)*O619+(cNES+cHOEX)*P619)/(1+cDR)^((cycle + 0.5)/('Life tables'!$I$2/2))</f>
        <v>35828.870958668747</v>
      </c>
      <c r="X619" s="107">
        <f>((L619+G619+H619+I619+N619+O619+P619+S619)/('Life tables'!$I$2/2))/(1+oDR)^(((cycle + 0.5)/('Life tables'!$I$2/2)))</f>
        <v>15.972193652072702</v>
      </c>
      <c r="Y619" s="31">
        <f>((uNES*L619+ uOCEX*G619+uEREX*H619+uHOEX*I619+uNES*S619+ uOCEX*N619+uEREX*O619+uHOEX*P619)/('Life tables'!$I$2/2))/(1+oDR)^(((cycle + 0.5)/('Life tables'!$I$2/2)))</f>
        <v>10.526456561090857</v>
      </c>
      <c r="Z619" s="100">
        <f t="shared" si="166"/>
        <v>141161.99101900478</v>
      </c>
      <c r="AA619" s="107">
        <f>((L619+G619+H619+I619+N619+O619+P619+S619)/('Life tables'!$I$2/2))</f>
        <v>22.673583231177922</v>
      </c>
      <c r="AB619" s="31">
        <f>((uNES*L619+ uOCEX*G619+uEREX*H619+uHOEX*I619+uNES*S619+ uOCEX*N619+uEREX*O619+uHOEX*P619)/('Life tables'!$I$2/2))</f>
        <v>14.942999951437484</v>
      </c>
    </row>
    <row r="620" spans="1:28" x14ac:dyDescent="0.25">
      <c r="A620" s="4">
        <v>614</v>
      </c>
      <c r="C620" s="105">
        <f>IF(male=0,VLOOKUP((($A$5:$A$1570/'Life tables'!$I$2)*2)+age,lifetable,13,1),IF(male=1,VLOOKUP((($A$5:$A$1570/'Life tables'!$I$2)*2)+age,lifetable,10,1),"error"))</f>
        <v>4.0331437067231413E-4</v>
      </c>
      <c r="F620" s="96">
        <f t="shared" si="154"/>
        <v>103.18662304891686</v>
      </c>
      <c r="G620" s="96">
        <f t="shared" si="155"/>
        <v>10.365312242967477</v>
      </c>
      <c r="H620" s="96">
        <f t="shared" si="156"/>
        <v>0.5919716368299861</v>
      </c>
      <c r="I620" s="96">
        <f t="shared" si="157"/>
        <v>0.23719743636908006</v>
      </c>
      <c r="J620" s="96">
        <f t="shared" si="158"/>
        <v>4.6131543123807892E-2</v>
      </c>
      <c r="K620" s="96">
        <f t="shared" si="159"/>
        <v>0.24785807977250757</v>
      </c>
      <c r="L620" s="96">
        <f t="shared" si="167"/>
        <v>91.698152109853993</v>
      </c>
      <c r="M620" s="96">
        <f t="shared" si="160"/>
        <v>487.9465684835767</v>
      </c>
      <c r="N620" s="96">
        <f t="shared" si="161"/>
        <v>46.990311743416349</v>
      </c>
      <c r="O620" s="96">
        <f t="shared" si="162"/>
        <v>1.1216538705266705</v>
      </c>
      <c r="P620" s="96">
        <f t="shared" si="163"/>
        <v>1.1216538705266705</v>
      </c>
      <c r="Q620" s="96">
        <f t="shared" si="164"/>
        <v>0.21665248944796803</v>
      </c>
      <c r="R620" s="96">
        <f t="shared" si="165"/>
        <v>8.7925460227010768E-2</v>
      </c>
      <c r="S620" s="96">
        <f t="shared" si="153"/>
        <v>438.40837104943205</v>
      </c>
      <c r="T620" s="96">
        <f t="shared" si="168"/>
        <v>86.989963042993892</v>
      </c>
      <c r="U620" s="96">
        <f t="shared" si="168"/>
        <v>322.47541299708058</v>
      </c>
      <c r="V620" s="32">
        <f t="shared" si="169"/>
        <v>999.99999999999682</v>
      </c>
      <c r="W620" s="100">
        <f>(cNES*L620+(cNES+cOSEX)*G620+(cNES+cEREX)*H620+(cNES+cHOEX)*I620+(cNES+cNES)*S620+(cNES+cOSEX)*N620+(cNES+cEREX)*O620+(cNES+cHOEX)*P620)/(1+cDR)^((cycle + 0.5)/('Life tables'!$I$2/2))</f>
        <v>35712.686042601061</v>
      </c>
      <c r="X620" s="107">
        <f>((L620+G620+H620+I620+N620+O620+P620+S620)/('Life tables'!$I$2/2))/(1+oDR)^(((cycle + 0.5)/('Life tables'!$I$2/2)))</f>
        <v>15.946911187299575</v>
      </c>
      <c r="Y620" s="31">
        <f>((uNES*L620+ uOCEX*G620+uEREX*H620+uHOEX*I620+uNES*S620+ uOCEX*N620+uEREX*O620+uHOEX*P620)/('Life tables'!$I$2/2))/(1+oDR)^(((cycle + 0.5)/('Life tables'!$I$2/2)))</f>
        <v>10.509794181415998</v>
      </c>
      <c r="Z620" s="100">
        <f t="shared" si="166"/>
        <v>141019.05606219807</v>
      </c>
      <c r="AA620" s="107">
        <f>((L620+G620+H620+I620+N620+O620+P620+S620)/('Life tables'!$I$2/2))</f>
        <v>22.650624493839903</v>
      </c>
      <c r="AB620" s="31">
        <f>((uNES*L620+ uOCEX*G620+uEREX*H620+uHOEX*I620+uNES*S620+ uOCEX*N620+uEREX*O620+uHOEX*P620)/('Life tables'!$I$2/2))</f>
        <v>14.927869022082945</v>
      </c>
    </row>
    <row r="621" spans="1:28" x14ac:dyDescent="0.25">
      <c r="A621" s="4">
        <v>615</v>
      </c>
      <c r="C621" s="105">
        <f>IF(male=0,VLOOKUP((($A$5:$A$1570/'Life tables'!$I$2)*2)+age,lifetable,13,1),IF(male=1,VLOOKUP((($A$5:$A$1570/'Life tables'!$I$2)*2)+age,lifetable,10,1),"error"))</f>
        <v>4.0331437067231413E-4</v>
      </c>
      <c r="F621" s="96">
        <f t="shared" si="154"/>
        <v>103.08211552144203</v>
      </c>
      <c r="G621" s="96">
        <f t="shared" si="155"/>
        <v>10.354814243110427</v>
      </c>
      <c r="H621" s="96">
        <f t="shared" si="156"/>
        <v>0.59137208729272683</v>
      </c>
      <c r="I621" s="96">
        <f t="shared" si="157"/>
        <v>0.23695720253967614</v>
      </c>
      <c r="J621" s="96">
        <f t="shared" si="158"/>
        <v>4.6084821045228166E-2</v>
      </c>
      <c r="K621" s="96">
        <f t="shared" si="159"/>
        <v>0.24760704883151627</v>
      </c>
      <c r="L621" s="96">
        <f t="shared" si="167"/>
        <v>91.60528011862246</v>
      </c>
      <c r="M621" s="96">
        <f t="shared" si="160"/>
        <v>487.45250843848015</v>
      </c>
      <c r="N621" s="96">
        <f t="shared" si="161"/>
        <v>46.942732690629477</v>
      </c>
      <c r="O621" s="96">
        <f t="shared" si="162"/>
        <v>1.1205181634684627</v>
      </c>
      <c r="P621" s="96">
        <f t="shared" si="163"/>
        <v>1.1205181634684627</v>
      </c>
      <c r="Q621" s="96">
        <f t="shared" si="164"/>
        <v>0.21643312252211877</v>
      </c>
      <c r="R621" s="96">
        <f t="shared" si="165"/>
        <v>8.7836433149763582E-2</v>
      </c>
      <c r="S621" s="96">
        <f t="shared" si="153"/>
        <v>437.96446986524188</v>
      </c>
      <c r="T621" s="96">
        <f t="shared" si="168"/>
        <v>87.252480986561238</v>
      </c>
      <c r="U621" s="96">
        <f t="shared" si="168"/>
        <v>322.81085647906184</v>
      </c>
      <c r="V621" s="32">
        <f t="shared" si="169"/>
        <v>999.99999999999659</v>
      </c>
      <c r="W621" s="100">
        <f>(cNES*L621+(cNES+cOSEX)*G621+(cNES+cEREX)*H621+(cNES+cHOEX)*I621+(cNES+cNES)*S621+(cNES+cOSEX)*N621+(cNES+cEREX)*O621+(cNES+cHOEX)*P621)/(1+cDR)^((cycle + 0.5)/('Life tables'!$I$2/2))</f>
        <v>35596.877871586505</v>
      </c>
      <c r="X621" s="107">
        <f>((L621+G621+H621+I621+N621+O621+P621+S621)/('Life tables'!$I$2/2))/(1+oDR)^(((cycle + 0.5)/('Life tables'!$I$2/2)))</f>
        <v>15.921668743657511</v>
      </c>
      <c r="Y621" s="31">
        <f>((uNES*L621+ uOCEX*G621+uEREX*H621+uHOEX*I621+uNES*S621+ uOCEX*N621+uEREX*O621+uHOEX*P621)/('Life tables'!$I$2/2))/(1+oDR)^(((cycle + 0.5)/('Life tables'!$I$2/2)))</f>
        <v>10.493158177595699</v>
      </c>
      <c r="Z621" s="100">
        <f t="shared" si="166"/>
        <v>140876.26577098371</v>
      </c>
      <c r="AA621" s="107">
        <f>((L621+G621+H621+I621+N621+O621+P621+S621)/('Life tables'!$I$2/2))</f>
        <v>22.627689005957613</v>
      </c>
      <c r="AB621" s="31">
        <f>((uNES*L621+ uOCEX*G621+uEREX*H621+uHOEX*I621+uNES*S621+ uOCEX*N621+uEREX*O621+uHOEX*P621)/('Life tables'!$I$2/2))</f>
        <v>14.912753415218516</v>
      </c>
    </row>
    <row r="622" spans="1:28" x14ac:dyDescent="0.25">
      <c r="A622" s="4">
        <v>616</v>
      </c>
      <c r="C622" s="105">
        <f>IF(male=0,VLOOKUP((($A$5:$A$1570/'Life tables'!$I$2)*2)+age,lifetable,13,1),IF(male=1,VLOOKUP((($A$5:$A$1570/'Life tables'!$I$2)*2)+age,lifetable,10,1),"error"))</f>
        <v>4.0331437067231413E-4</v>
      </c>
      <c r="F622" s="96">
        <f t="shared" si="154"/>
        <v>102.97771460477917</v>
      </c>
      <c r="G622" s="96">
        <f t="shared" si="155"/>
        <v>10.344326952532562</v>
      </c>
      <c r="H622" s="96">
        <f t="shared" si="156"/>
        <v>0.59077314937134373</v>
      </c>
      <c r="I622" s="96">
        <f t="shared" si="157"/>
        <v>0.23671721377896948</v>
      </c>
      <c r="J622" s="96">
        <f t="shared" si="158"/>
        <v>4.6038146629040384E-2</v>
      </c>
      <c r="K622" s="96">
        <f t="shared" si="159"/>
        <v>0.247356273973633</v>
      </c>
      <c r="L622" s="96">
        <f t="shared" si="167"/>
        <v>91.512502868493613</v>
      </c>
      <c r="M622" s="96">
        <f t="shared" si="160"/>
        <v>486.95894792959444</v>
      </c>
      <c r="N622" s="96">
        <f t="shared" si="161"/>
        <v>46.895201744262017</v>
      </c>
      <c r="O622" s="96">
        <f t="shared" si="162"/>
        <v>1.1193836047054997</v>
      </c>
      <c r="P622" s="96">
        <f t="shared" si="163"/>
        <v>1.1193836047054997</v>
      </c>
      <c r="Q622" s="96">
        <f t="shared" si="164"/>
        <v>0.21621397739466025</v>
      </c>
      <c r="R622" s="96">
        <f t="shared" si="165"/>
        <v>8.7747496086370502E-2</v>
      </c>
      <c r="S622" s="96">
        <f t="shared" si="153"/>
        <v>437.52101750244037</v>
      </c>
      <c r="T622" s="96">
        <f t="shared" si="168"/>
        <v>87.514733110584942</v>
      </c>
      <c r="U622" s="96">
        <f t="shared" si="168"/>
        <v>323.14596024912186</v>
      </c>
      <c r="V622" s="32">
        <f t="shared" si="169"/>
        <v>999.99999999999659</v>
      </c>
      <c r="W622" s="100">
        <f>(cNES*L622+(cNES+cOSEX)*G622+(cNES+cEREX)*H622+(cNES+cHOEX)*I622+(cNES+cNES)*S622+(cNES+cOSEX)*N622+(cNES+cEREX)*O622+(cNES+cHOEX)*P622)/(1+cDR)^((cycle + 0.5)/('Life tables'!$I$2/2))</f>
        <v>35481.445224563628</v>
      </c>
      <c r="X622" s="107">
        <f>((L622+G622+H622+I622+N622+O622+P622+S622)/('Life tables'!$I$2/2))/(1+oDR)^(((cycle + 0.5)/('Life tables'!$I$2/2)))</f>
        <v>15.896466257747058</v>
      </c>
      <c r="Y622" s="31">
        <f>((uNES*L622+ uOCEX*G622+uEREX*H622+uHOEX*I622+uNES*S622+ uOCEX*N622+uEREX*O622+uHOEX*P622)/('Life tables'!$I$2/2))/(1+oDR)^(((cycle + 0.5)/('Life tables'!$I$2/2)))</f>
        <v>10.476548507847575</v>
      </c>
      <c r="Z622" s="100">
        <f t="shared" si="166"/>
        <v>140733.6200011184</v>
      </c>
      <c r="AA622" s="107">
        <f>((L622+G622+H622+I622+N622+O622+P622+S622)/('Life tables'!$I$2/2))</f>
        <v>22.604776743920642</v>
      </c>
      <c r="AB622" s="31">
        <f>((uNES*L622+ uOCEX*G622+uEREX*H622+uHOEX*I622+uNES*S622+ uOCEX*N622+uEREX*O622+uHOEX*P622)/('Life tables'!$I$2/2))</f>
        <v>14.897653115285065</v>
      </c>
    </row>
    <row r="623" spans="1:28" x14ac:dyDescent="0.25">
      <c r="A623" s="4">
        <v>617</v>
      </c>
      <c r="C623" s="105">
        <f>IF(male=0,VLOOKUP((($A$5:$A$1570/'Life tables'!$I$2)*2)+age,lifetable,13,1),IF(male=1,VLOOKUP((($A$5:$A$1570/'Life tables'!$I$2)*2)+age,lifetable,10,1),"error"))</f>
        <v>4.0331437067231413E-4</v>
      </c>
      <c r="F623" s="96">
        <f t="shared" si="154"/>
        <v>102.87342016442028</v>
      </c>
      <c r="G623" s="96">
        <f t="shared" si="155"/>
        <v>10.333850357722273</v>
      </c>
      <c r="H623" s="96">
        <f t="shared" si="156"/>
        <v>0.59017482229417739</v>
      </c>
      <c r="I623" s="96">
        <f t="shared" si="157"/>
        <v>0.23647746977776354</v>
      </c>
      <c r="J623" s="96">
        <f t="shared" si="158"/>
        <v>4.5991519815110168E-2</v>
      </c>
      <c r="K623" s="96">
        <f t="shared" si="159"/>
        <v>0.24710575487576458</v>
      </c>
      <c r="L623" s="96">
        <f t="shared" si="167"/>
        <v>91.419820239935191</v>
      </c>
      <c r="M623" s="96">
        <f t="shared" si="160"/>
        <v>486.46588647586958</v>
      </c>
      <c r="N623" s="96">
        <f t="shared" si="161"/>
        <v>46.847718857987815</v>
      </c>
      <c r="O623" s="96">
        <f t="shared" si="162"/>
        <v>1.118250193131981</v>
      </c>
      <c r="P623" s="96">
        <f t="shared" si="163"/>
        <v>1.118250193131981</v>
      </c>
      <c r="Q623" s="96">
        <f t="shared" si="164"/>
        <v>0.21599505385200204</v>
      </c>
      <c r="R623" s="96">
        <f t="shared" si="165"/>
        <v>8.765864895014884E-2</v>
      </c>
      <c r="S623" s="96">
        <f t="shared" si="153"/>
        <v>437.07801352881563</v>
      </c>
      <c r="T623" s="96">
        <f t="shared" si="168"/>
        <v>87.776719684252058</v>
      </c>
      <c r="U623" s="96">
        <f t="shared" si="168"/>
        <v>323.48072465294774</v>
      </c>
      <c r="V623" s="32">
        <f t="shared" si="169"/>
        <v>999.99999999999659</v>
      </c>
      <c r="W623" s="100">
        <f>(cNES*L623+(cNES+cOSEX)*G623+(cNES+cEREX)*H623+(cNES+cHOEX)*I623+(cNES+cNES)*S623+(cNES+cOSEX)*N623+(cNES+cEREX)*O623+(cNES+cHOEX)*P623)/(1+cDR)^((cycle + 0.5)/('Life tables'!$I$2/2))</f>
        <v>35366.386884407504</v>
      </c>
      <c r="X623" s="107">
        <f>((L623+G623+H623+I623+N623+O623+P623+S623)/('Life tables'!$I$2/2))/(1+oDR)^(((cycle + 0.5)/('Life tables'!$I$2/2)))</f>
        <v>15.871303666270835</v>
      </c>
      <c r="Y623" s="31">
        <f>((uNES*L623+ uOCEX*G623+uEREX*H623+uHOEX*I623+uNES*S623+ uOCEX*N623+uEREX*O623+uHOEX*P623)/('Life tables'!$I$2/2))/(1+oDR)^(((cycle + 0.5)/('Life tables'!$I$2/2)))</f>
        <v>10.459965130456458</v>
      </c>
      <c r="Z623" s="100">
        <f t="shared" si="166"/>
        <v>140591.11860842913</v>
      </c>
      <c r="AA623" s="107">
        <f>((L623+G623+H623+I623+N623+O623+P623+S623)/('Life tables'!$I$2/2))</f>
        <v>22.581887684144796</v>
      </c>
      <c r="AB623" s="31">
        <f>((uNES*L623+ uOCEX*G623+uEREX*H623+uHOEX*I623+uNES*S623+ uOCEX*N623+uEREX*O623+uHOEX*P623)/('Life tables'!$I$2/2))</f>
        <v>14.882568106740676</v>
      </c>
    </row>
    <row r="624" spans="1:28" x14ac:dyDescent="0.25">
      <c r="A624" s="4">
        <v>618</v>
      </c>
      <c r="C624" s="105">
        <f>IF(male=0,VLOOKUP((($A$5:$A$1570/'Life tables'!$I$2)*2)+age,lifetable,13,1),IF(male=1,VLOOKUP((($A$5:$A$1570/'Life tables'!$I$2)*2)+age,lifetable,10,1),"error"))</f>
        <v>4.0331437067231413E-4</v>
      </c>
      <c r="F624" s="96">
        <f t="shared" si="154"/>
        <v>102.76923206688721</v>
      </c>
      <c r="G624" s="96">
        <f t="shared" si="155"/>
        <v>10.323384445271403</v>
      </c>
      <c r="H624" s="96">
        <f t="shared" si="156"/>
        <v>0.5895771052954768</v>
      </c>
      <c r="I624" s="96">
        <f t="shared" si="157"/>
        <v>0.23623797022922904</v>
      </c>
      <c r="J624" s="96">
        <f t="shared" si="158"/>
        <v>4.5944940543763572E-2</v>
      </c>
      <c r="K624" s="96">
        <f t="shared" si="159"/>
        <v>0.24685549121729158</v>
      </c>
      <c r="L624" s="96">
        <f t="shared" si="167"/>
        <v>91.327232114330045</v>
      </c>
      <c r="M624" s="96">
        <f t="shared" si="160"/>
        <v>485.97332359590962</v>
      </c>
      <c r="N624" s="96">
        <f t="shared" si="161"/>
        <v>46.800283985447393</v>
      </c>
      <c r="O624" s="96">
        <f t="shared" si="162"/>
        <v>1.1171179276413108</v>
      </c>
      <c r="P624" s="96">
        <f t="shared" si="163"/>
        <v>1.1171179276413108</v>
      </c>
      <c r="Q624" s="96">
        <f t="shared" si="164"/>
        <v>0.21577635168040027</v>
      </c>
      <c r="R624" s="96">
        <f t="shared" si="165"/>
        <v>8.7569891654353485E-2</v>
      </c>
      <c r="S624" s="96">
        <f t="shared" si="153"/>
        <v>436.63545751184483</v>
      </c>
      <c r="T624" s="96">
        <f t="shared" si="168"/>
        <v>88.038440976476224</v>
      </c>
      <c r="U624" s="96">
        <f t="shared" si="168"/>
        <v>323.81515003581939</v>
      </c>
      <c r="V624" s="32">
        <f t="shared" si="169"/>
        <v>999.99999999999659</v>
      </c>
      <c r="W624" s="100">
        <f>(cNES*L624+(cNES+cOSEX)*G624+(cNES+cEREX)*H624+(cNES+cHOEX)*I624+(cNES+cNES)*S624+(cNES+cOSEX)*N624+(cNES+cEREX)*O624+(cNES+cHOEX)*P624)/(1+cDR)^((cycle + 0.5)/('Life tables'!$I$2/2))</f>
        <v>35251.70163791794</v>
      </c>
      <c r="X624" s="107">
        <f>((L624+G624+H624+I624+N624+O624+P624+S624)/('Life tables'!$I$2/2))/(1+oDR)^(((cycle + 0.5)/('Life tables'!$I$2/2)))</f>
        <v>15.846180906033288</v>
      </c>
      <c r="Y624" s="31">
        <f>((uNES*L624+ uOCEX*G624+uEREX*H624+uHOEX*I624+uNES*S624+ uOCEX*N624+uEREX*O624+uHOEX*P624)/('Life tables'!$I$2/2))/(1+oDR)^(((cycle + 0.5)/('Life tables'!$I$2/2)))</f>
        <v>10.443408003774277</v>
      </c>
      <c r="Z624" s="100">
        <f t="shared" si="166"/>
        <v>140448.76144881622</v>
      </c>
      <c r="AA624" s="107">
        <f>((L624+G624+H624+I624+N624+O624+P624+S624)/('Life tables'!$I$2/2))</f>
        <v>22.559021803071985</v>
      </c>
      <c r="AB624" s="31">
        <f>((uNES*L624+ uOCEX*G624+uEREX*H624+uHOEX*I624+uNES*S624+ uOCEX*N624+uEREX*O624+uHOEX*P624)/('Life tables'!$I$2/2))</f>
        <v>14.867498374060624</v>
      </c>
    </row>
    <row r="625" spans="1:28" x14ac:dyDescent="0.25">
      <c r="A625" s="4">
        <v>619</v>
      </c>
      <c r="C625" s="105">
        <f>IF(male=0,VLOOKUP((($A$5:$A$1570/'Life tables'!$I$2)*2)+age,lifetable,13,1),IF(male=1,VLOOKUP((($A$5:$A$1570/'Life tables'!$I$2)*2)+age,lifetable,10,1),"error"))</f>
        <v>4.0331437067231413E-4</v>
      </c>
      <c r="F625" s="96">
        <f t="shared" si="154"/>
        <v>102.66515017970043</v>
      </c>
      <c r="G625" s="96">
        <f t="shared" si="155"/>
        <v>10.312929201872102</v>
      </c>
      <c r="H625" s="96">
        <f t="shared" si="156"/>
        <v>0.58897999761521957</v>
      </c>
      <c r="I625" s="96">
        <f t="shared" si="157"/>
        <v>0.23599871482883228</v>
      </c>
      <c r="J625" s="96">
        <f t="shared" si="158"/>
        <v>4.5898408755773105E-2</v>
      </c>
      <c r="K625" s="96">
        <f t="shared" si="159"/>
        <v>0.24660548267999324</v>
      </c>
      <c r="L625" s="96">
        <f t="shared" si="167"/>
        <v>91.234738373948517</v>
      </c>
      <c r="M625" s="96">
        <f t="shared" si="160"/>
        <v>485.48125880800052</v>
      </c>
      <c r="N625" s="96">
        <f t="shared" si="161"/>
        <v>46.752897080250655</v>
      </c>
      <c r="O625" s="96">
        <f t="shared" si="162"/>
        <v>1.1159868071261623</v>
      </c>
      <c r="P625" s="96">
        <f t="shared" si="163"/>
        <v>1.1159868071261623</v>
      </c>
      <c r="Q625" s="96">
        <f t="shared" si="164"/>
        <v>0.21555787066596976</v>
      </c>
      <c r="R625" s="96">
        <f t="shared" si="165"/>
        <v>8.7481224112182079E-2</v>
      </c>
      <c r="S625" s="96">
        <f t="shared" si="153"/>
        <v>436.1933490187194</v>
      </c>
      <c r="T625" s="96">
        <f t="shared" si="168"/>
        <v>88.29989725589796</v>
      </c>
      <c r="U625" s="96">
        <f t="shared" si="168"/>
        <v>324.14923674261155</v>
      </c>
      <c r="V625" s="32">
        <f t="shared" si="169"/>
        <v>999.99999999999659</v>
      </c>
      <c r="W625" s="100">
        <f>(cNES*L625+(cNES+cOSEX)*G625+(cNES+cEREX)*H625+(cNES+cHOEX)*I625+(cNES+cNES)*S625+(cNES+cOSEX)*N625+(cNES+cEREX)*O625+(cNES+cHOEX)*P625)/(1+cDR)^((cycle + 0.5)/('Life tables'!$I$2/2))</f>
        <v>35137.388275807527</v>
      </c>
      <c r="X625" s="107">
        <f>((L625+G625+H625+I625+N625+O625+P625+S625)/('Life tables'!$I$2/2))/(1+oDR)^(((cycle + 0.5)/('Life tables'!$I$2/2)))</f>
        <v>15.821097913940488</v>
      </c>
      <c r="Y625" s="31">
        <f>((uNES*L625+ uOCEX*G625+uEREX*H625+uHOEX*I625+uNES*S625+ uOCEX*N625+uEREX*O625+uHOEX*P625)/('Life tables'!$I$2/2))/(1+oDR)^(((cycle + 0.5)/('Life tables'!$I$2/2)))</f>
        <v>10.426877086219902</v>
      </c>
      <c r="Z625" s="100">
        <f t="shared" si="166"/>
        <v>140306.54837825548</v>
      </c>
      <c r="AA625" s="107">
        <f>((L625+G625+H625+I625+N625+O625+P625+S625)/('Life tables'!$I$2/2))</f>
        <v>22.536179077170125</v>
      </c>
      <c r="AB625" s="31">
        <f>((uNES*L625+ uOCEX*G625+uEREX*H625+uHOEX*I625+uNES*S625+ uOCEX*N625+uEREX*O625+uHOEX*P625)/('Life tables'!$I$2/2))</f>
        <v>14.852443901737265</v>
      </c>
    </row>
    <row r="626" spans="1:28" x14ac:dyDescent="0.25">
      <c r="A626" s="4">
        <v>620</v>
      </c>
      <c r="C626" s="105">
        <f>IF(male=0,VLOOKUP((($A$5:$A$1570/'Life tables'!$I$2)*2)+age,lifetable,13,1),IF(male=1,VLOOKUP((($A$5:$A$1570/'Life tables'!$I$2)*2)+age,lifetable,10,1),"error"))</f>
        <v>4.0331437067231413E-4</v>
      </c>
      <c r="F626" s="96">
        <f t="shared" si="154"/>
        <v>102.56117437134913</v>
      </c>
      <c r="G626" s="96">
        <f t="shared" si="155"/>
        <v>10.302484614313835</v>
      </c>
      <c r="H626" s="96">
        <f t="shared" si="156"/>
        <v>0.588383498498941</v>
      </c>
      <c r="I626" s="96">
        <f t="shared" si="157"/>
        <v>0.23575970327426632</v>
      </c>
      <c r="J626" s="96">
        <f t="shared" si="158"/>
        <v>4.5851924392344361E-2</v>
      </c>
      <c r="K626" s="96">
        <f t="shared" si="159"/>
        <v>0.24635572894797575</v>
      </c>
      <c r="L626" s="96">
        <f t="shared" si="167"/>
        <v>91.142338901921761</v>
      </c>
      <c r="M626" s="96">
        <f t="shared" si="160"/>
        <v>484.98969163013788</v>
      </c>
      <c r="N626" s="96">
        <f t="shared" si="161"/>
        <v>46.705558095979519</v>
      </c>
      <c r="O626" s="96">
        <f t="shared" si="162"/>
        <v>1.1148568304785407</v>
      </c>
      <c r="P626" s="96">
        <f t="shared" si="163"/>
        <v>1.1148568304785407</v>
      </c>
      <c r="Q626" s="96">
        <f t="shared" si="164"/>
        <v>0.21533961059469631</v>
      </c>
      <c r="R626" s="96">
        <f t="shared" si="165"/>
        <v>8.7392646236779892E-2</v>
      </c>
      <c r="S626" s="96">
        <f t="shared" si="153"/>
        <v>435.75168761636979</v>
      </c>
      <c r="T626" s="96">
        <f t="shared" si="168"/>
        <v>88.561088790884995</v>
      </c>
      <c r="U626" s="96">
        <f t="shared" si="168"/>
        <v>324.48298511779632</v>
      </c>
      <c r="V626" s="32">
        <f t="shared" si="169"/>
        <v>999.99999999999659</v>
      </c>
      <c r="W626" s="100">
        <f>(cNES*L626+(cNES+cOSEX)*G626+(cNES+cEREX)*H626+(cNES+cHOEX)*I626+(cNES+cNES)*S626+(cNES+cOSEX)*N626+(cNES+cEREX)*O626+(cNES+cHOEX)*P626)/(1+cDR)^((cycle + 0.5)/('Life tables'!$I$2/2))</f>
        <v>35023.445592689648</v>
      </c>
      <c r="X626" s="107">
        <f>((L626+G626+H626+I626+N626+O626+P626+S626)/('Life tables'!$I$2/2))/(1+oDR)^(((cycle + 0.5)/('Life tables'!$I$2/2)))</f>
        <v>15.796054626999929</v>
      </c>
      <c r="Y626" s="31">
        <f>((uNES*L626+ uOCEX*G626+uEREX*H626+uHOEX*I626+uNES*S626+ uOCEX*N626+uEREX*O626+uHOEX*P626)/('Life tables'!$I$2/2))/(1+oDR)^(((cycle + 0.5)/('Life tables'!$I$2/2)))</f>
        <v>10.410372336279011</v>
      </c>
      <c r="Z626" s="100">
        <f t="shared" si="166"/>
        <v>140164.4792528004</v>
      </c>
      <c r="AA626" s="107">
        <f>((L626+G626+H626+I626+N626+O626+P626+S626)/('Life tables'!$I$2/2))</f>
        <v>22.513359482933062</v>
      </c>
      <c r="AB626" s="31">
        <f>((uNES*L626+ uOCEX*G626+uEREX*H626+uHOEX*I626+uNES*S626+ uOCEX*N626+uEREX*O626+uHOEX*P626)/('Life tables'!$I$2/2))</f>
        <v>14.837404674280007</v>
      </c>
    </row>
    <row r="627" spans="1:28" x14ac:dyDescent="0.25">
      <c r="A627" s="4">
        <v>621</v>
      </c>
      <c r="C627" s="105">
        <f>IF(male=0,VLOOKUP((($A$5:$A$1570/'Life tables'!$I$2)*2)+age,lifetable,13,1),IF(male=1,VLOOKUP((($A$5:$A$1570/'Life tables'!$I$2)*2)+age,lifetable,10,1),"error"))</f>
        <v>4.0331437067231413E-4</v>
      </c>
      <c r="F627" s="96">
        <f t="shared" si="154"/>
        <v>102.45730451126197</v>
      </c>
      <c r="G627" s="96">
        <f t="shared" si="155"/>
        <v>10.292050669480441</v>
      </c>
      <c r="H627" s="96">
        <f t="shared" si="156"/>
        <v>0.58778760719756618</v>
      </c>
      <c r="I627" s="96">
        <f t="shared" si="157"/>
        <v>0.2355209352653839</v>
      </c>
      <c r="J627" s="96">
        <f t="shared" si="158"/>
        <v>4.5805487395102928E-2</v>
      </c>
      <c r="K627" s="96">
        <f t="shared" si="159"/>
        <v>0.24610622970760196</v>
      </c>
      <c r="L627" s="96">
        <f t="shared" si="167"/>
        <v>91.050033582215875</v>
      </c>
      <c r="M627" s="96">
        <f t="shared" si="160"/>
        <v>484.49862158005322</v>
      </c>
      <c r="N627" s="96">
        <f t="shared" si="161"/>
        <v>46.658266986190498</v>
      </c>
      <c r="O627" s="96">
        <f t="shared" si="162"/>
        <v>1.1137279965898448</v>
      </c>
      <c r="P627" s="96">
        <f t="shared" si="163"/>
        <v>1.1137279965898448</v>
      </c>
      <c r="Q627" s="96">
        <f t="shared" si="164"/>
        <v>0.21512157125244863</v>
      </c>
      <c r="R627" s="96">
        <f t="shared" si="165"/>
        <v>8.7304157941244617E-2</v>
      </c>
      <c r="S627" s="96">
        <f t="shared" si="153"/>
        <v>435.31047287148937</v>
      </c>
      <c r="T627" s="96">
        <f t="shared" si="168"/>
        <v>88.822015849532548</v>
      </c>
      <c r="U627" s="96">
        <f t="shared" si="168"/>
        <v>324.81639550544514</v>
      </c>
      <c r="V627" s="32">
        <f t="shared" si="169"/>
        <v>999.99999999999659</v>
      </c>
      <c r="W627" s="100">
        <f>(cNES*L627+(cNES+cOSEX)*G627+(cNES+cEREX)*H627+(cNES+cHOEX)*I627+(cNES+cNES)*S627+(cNES+cOSEX)*N627+(cNES+cEREX)*O627+(cNES+cHOEX)*P627)/(1+cDR)^((cycle + 0.5)/('Life tables'!$I$2/2))</f>
        <v>34909.872387066651</v>
      </c>
      <c r="X627" s="107">
        <f>((L627+G627+H627+I627+N627+O627+P627+S627)/('Life tables'!$I$2/2))/(1+oDR)^(((cycle + 0.5)/('Life tables'!$I$2/2)))</f>
        <v>15.771050982320299</v>
      </c>
      <c r="Y627" s="31">
        <f>((uNES*L627+ uOCEX*G627+uEREX*H627+uHOEX*I627+uNES*S627+ uOCEX*N627+uEREX*O627+uHOEX*P627)/('Life tables'!$I$2/2))/(1+oDR)^(((cycle + 0.5)/('Life tables'!$I$2/2)))</f>
        <v>10.393893712503948</v>
      </c>
      <c r="Z627" s="100">
        <f t="shared" si="166"/>
        <v>140022.55392858456</v>
      </c>
      <c r="AA627" s="107">
        <f>((L627+G627+H627+I627+N627+O627+P627+S627)/('Life tables'!$I$2/2))</f>
        <v>22.490562996880453</v>
      </c>
      <c r="AB627" s="31">
        <f>((uNES*L627+ uOCEX*G627+uEREX*H627+uHOEX*I627+uNES*S627+ uOCEX*N627+uEREX*O627+uHOEX*P627)/('Life tables'!$I$2/2))</f>
        <v>14.822380676215234</v>
      </c>
    </row>
    <row r="628" spans="1:28" x14ac:dyDescent="0.25">
      <c r="A628" s="4">
        <v>622</v>
      </c>
      <c r="C628" s="105">
        <f>IF(male=0,VLOOKUP((($A$5:$A$1570/'Life tables'!$I$2)*2)+age,lifetable,13,1),IF(male=1,VLOOKUP((($A$5:$A$1570/'Life tables'!$I$2)*2)+age,lifetable,10,1),"error"))</f>
        <v>4.0331437067231413E-4</v>
      </c>
      <c r="F628" s="96">
        <f t="shared" si="154"/>
        <v>102.35354046977916</v>
      </c>
      <c r="G628" s="96">
        <f t="shared" si="155"/>
        <v>10.281627354347318</v>
      </c>
      <c r="H628" s="96">
        <f t="shared" si="156"/>
        <v>0.58719232296724932</v>
      </c>
      <c r="I628" s="96">
        <f t="shared" si="157"/>
        <v>0.23528241050413315</v>
      </c>
      <c r="J628" s="96">
        <f t="shared" si="158"/>
        <v>4.5759097706081941E-2</v>
      </c>
      <c r="K628" s="96">
        <f t="shared" si="159"/>
        <v>0.24585698464742423</v>
      </c>
      <c r="L628" s="96">
        <f t="shared" si="167"/>
        <v>90.95782229960696</v>
      </c>
      <c r="M628" s="96">
        <f t="shared" si="160"/>
        <v>484.00804817523965</v>
      </c>
      <c r="N628" s="96">
        <f t="shared" si="161"/>
        <v>46.611023704417128</v>
      </c>
      <c r="O628" s="96">
        <f t="shared" si="162"/>
        <v>1.1126003043509247</v>
      </c>
      <c r="P628" s="96">
        <f t="shared" si="163"/>
        <v>1.1126003043509247</v>
      </c>
      <c r="Q628" s="96">
        <f t="shared" si="164"/>
        <v>0.21490375242498944</v>
      </c>
      <c r="R628" s="96">
        <f t="shared" si="165"/>
        <v>8.7215759138631013E-2</v>
      </c>
      <c r="S628" s="96">
        <f t="shared" si="153"/>
        <v>434.86970435055707</v>
      </c>
      <c r="T628" s="96">
        <f t="shared" si="168"/>
        <v>89.082678699663617</v>
      </c>
      <c r="U628" s="96">
        <f t="shared" si="168"/>
        <v>325.14946824923118</v>
      </c>
      <c r="V628" s="32">
        <f t="shared" si="169"/>
        <v>999.99999999999648</v>
      </c>
      <c r="W628" s="100">
        <f>(cNES*L628+(cNES+cOSEX)*G628+(cNES+cEREX)*H628+(cNES+cHOEX)*I628+(cNES+cNES)*S628+(cNES+cOSEX)*N628+(cNES+cEREX)*O628+(cNES+cHOEX)*P628)/(1+cDR)^((cycle + 0.5)/('Life tables'!$I$2/2))</f>
        <v>34796.667461317869</v>
      </c>
      <c r="X628" s="107">
        <f>((L628+G628+H628+I628+N628+O628+P628+S628)/('Life tables'!$I$2/2))/(1+oDR)^(((cycle + 0.5)/('Life tables'!$I$2/2)))</f>
        <v>15.746086917111253</v>
      </c>
      <c r="Y628" s="31">
        <f>((uNES*L628+ uOCEX*G628+uEREX*H628+uHOEX*I628+uNES*S628+ uOCEX*N628+uEREX*O628+uHOEX*P628)/('Life tables'!$I$2/2))/(1+oDR)^(((cycle + 0.5)/('Life tables'!$I$2/2)))</f>
        <v>10.377441173513578</v>
      </c>
      <c r="Z628" s="100">
        <f t="shared" si="166"/>
        <v>139880.77226182361</v>
      </c>
      <c r="AA628" s="107">
        <f>((L628+G628+H628+I628+N628+O628+P628+S628)/('Life tables'!$I$2/2))</f>
        <v>22.467789595557662</v>
      </c>
      <c r="AB628" s="31">
        <f>((uNES*L628+ uOCEX*G628+uEREX*H628+uHOEX*I628+uNES*S628+ uOCEX*N628+uEREX*O628+uHOEX*P628)/('Life tables'!$I$2/2))</f>
        <v>14.807371892086241</v>
      </c>
    </row>
    <row r="629" spans="1:28" x14ac:dyDescent="0.25">
      <c r="A629" s="4">
        <v>623</v>
      </c>
      <c r="C629" s="105">
        <f>IF(male=0,VLOOKUP((($A$5:$A$1570/'Life tables'!$I$2)*2)+age,lifetable,13,1),IF(male=1,VLOOKUP((($A$5:$A$1570/'Life tables'!$I$2)*2)+age,lifetable,10,1),"error"))</f>
        <v>4.0331437067231413E-4</v>
      </c>
      <c r="F629" s="96">
        <f t="shared" si="154"/>
        <v>102.2498821181252</v>
      </c>
      <c r="G629" s="96">
        <f t="shared" si="155"/>
        <v>10.271214655978701</v>
      </c>
      <c r="H629" s="96">
        <f t="shared" si="156"/>
        <v>0.58659764506921785</v>
      </c>
      <c r="I629" s="96">
        <f t="shared" si="157"/>
        <v>0.23504412869449481</v>
      </c>
      <c r="J629" s="96">
        <f t="shared" si="158"/>
        <v>4.5712755267709862E-2</v>
      </c>
      <c r="K629" s="96">
        <f t="shared" si="159"/>
        <v>0.24560799345811907</v>
      </c>
      <c r="L629" s="96">
        <f t="shared" si="167"/>
        <v>90.865704939656951</v>
      </c>
      <c r="M629" s="96">
        <f t="shared" si="160"/>
        <v>483.51797093297648</v>
      </c>
      <c r="N629" s="96">
        <f t="shared" si="161"/>
        <v>46.56382820417236</v>
      </c>
      <c r="O629" s="96">
        <f t="shared" si="162"/>
        <v>1.1114737526521397</v>
      </c>
      <c r="P629" s="96">
        <f t="shared" si="163"/>
        <v>1.1114737526521397</v>
      </c>
      <c r="Q629" s="96">
        <f t="shared" si="164"/>
        <v>0.21468615389798662</v>
      </c>
      <c r="R629" s="96">
        <f t="shared" si="165"/>
        <v>8.7127449741955285E-2</v>
      </c>
      <c r="S629" s="96">
        <f t="shared" si="153"/>
        <v>434.4293816198599</v>
      </c>
      <c r="T629" s="96">
        <f t="shared" si="168"/>
        <v>89.343077608829319</v>
      </c>
      <c r="U629" s="96">
        <f t="shared" si="168"/>
        <v>325.48220369243126</v>
      </c>
      <c r="V629" s="32">
        <f t="shared" si="169"/>
        <v>999.99999999999636</v>
      </c>
      <c r="W629" s="100">
        <f>(cNES*L629+(cNES+cOSEX)*G629+(cNES+cEREX)*H629+(cNES+cHOEX)*I629+(cNES+cNES)*S629+(cNES+cOSEX)*N629+(cNES+cEREX)*O629+(cNES+cHOEX)*P629)/(1+cDR)^((cycle + 0.5)/('Life tables'!$I$2/2))</f>
        <v>34683.829621687786</v>
      </c>
      <c r="X629" s="107">
        <f>((L629+G629+H629+I629+N629+O629+P629+S629)/('Life tables'!$I$2/2))/(1+oDR)^(((cycle + 0.5)/('Life tables'!$I$2/2)))</f>
        <v>15.721162368683238</v>
      </c>
      <c r="Y629" s="31">
        <f>((uNES*L629+ uOCEX*G629+uEREX*H629+uHOEX*I629+uNES*S629+ uOCEX*N629+uEREX*O629+uHOEX*P629)/('Life tables'!$I$2/2))/(1+oDR)^(((cycle + 0.5)/('Life tables'!$I$2/2)))</f>
        <v>10.361014677993158</v>
      </c>
      <c r="Z629" s="100">
        <f t="shared" si="166"/>
        <v>139739.13410881738</v>
      </c>
      <c r="AA629" s="107">
        <f>((L629+G629+H629+I629+N629+O629+P629+S629)/('Life tables'!$I$2/2))</f>
        <v>22.44503925553569</v>
      </c>
      <c r="AB629" s="31">
        <f>((uNES*L629+ uOCEX*G629+uEREX*H629+uHOEX*I629+uNES*S629+ uOCEX*N629+uEREX*O629+uHOEX*P629)/('Life tables'!$I$2/2))</f>
        <v>14.792378306453173</v>
      </c>
    </row>
    <row r="630" spans="1:28" x14ac:dyDescent="0.25">
      <c r="A630" s="4">
        <v>624</v>
      </c>
      <c r="C630" s="105">
        <f>IF(male=0,VLOOKUP((($A$5:$A$1570/'Life tables'!$I$2)*2)+age,lifetable,13,1),IF(male=1,VLOOKUP((($A$5:$A$1570/'Life tables'!$I$2)*2)+age,lifetable,10,1),"error"))</f>
        <v>4.0331437067231413E-4</v>
      </c>
      <c r="F630" s="96">
        <f t="shared" si="154"/>
        <v>102.14632932838268</v>
      </c>
      <c r="G630" s="96">
        <f t="shared" si="155"/>
        <v>10.260812561525016</v>
      </c>
      <c r="H630" s="96">
        <f t="shared" si="156"/>
        <v>0.58600357276962212</v>
      </c>
      <c r="I630" s="96">
        <f t="shared" si="157"/>
        <v>0.23480608954242227</v>
      </c>
      <c r="J630" s="96">
        <f t="shared" si="158"/>
        <v>4.5666460022798783E-2</v>
      </c>
      <c r="K630" s="96">
        <f t="shared" si="159"/>
        <v>0.24535925583242413</v>
      </c>
      <c r="L630" s="96">
        <f t="shared" si="167"/>
        <v>90.773681388690392</v>
      </c>
      <c r="M630" s="96">
        <f t="shared" si="160"/>
        <v>483.02838937035324</v>
      </c>
      <c r="N630" s="96">
        <f t="shared" si="161"/>
        <v>46.516680438950871</v>
      </c>
      <c r="O630" s="96">
        <f t="shared" si="162"/>
        <v>1.1103483403834122</v>
      </c>
      <c r="P630" s="96">
        <f t="shared" si="163"/>
        <v>1.1103483403834122</v>
      </c>
      <c r="Q630" s="96">
        <f t="shared" si="164"/>
        <v>0.21446877545702372</v>
      </c>
      <c r="R630" s="96">
        <f t="shared" si="165"/>
        <v>8.7039229664199469E-2</v>
      </c>
      <c r="S630" s="96">
        <f t="shared" si="153"/>
        <v>433.98950424551435</v>
      </c>
      <c r="T630" s="96">
        <f t="shared" si="168"/>
        <v>89.603212844309141</v>
      </c>
      <c r="U630" s="96">
        <f t="shared" si="168"/>
        <v>325.8146021779279</v>
      </c>
      <c r="V630" s="32">
        <f t="shared" si="169"/>
        <v>999.99999999999648</v>
      </c>
      <c r="W630" s="100">
        <f>(cNES*L630+(cNES+cOSEX)*G630+(cNES+cEREX)*H630+(cNES+cHOEX)*I630+(cNES+cNES)*S630+(cNES+cOSEX)*N630+(cNES+cEREX)*O630+(cNES+cHOEX)*P630)/(1+cDR)^((cycle + 0.5)/('Life tables'!$I$2/2))</f>
        <v>34571.357678274195</v>
      </c>
      <c r="X630" s="107">
        <f>((L630+G630+H630+I630+N630+O630+P630+S630)/('Life tables'!$I$2/2))/(1+oDR)^(((cycle + 0.5)/('Life tables'!$I$2/2)))</f>
        <v>15.69627727444727</v>
      </c>
      <c r="Y630" s="31">
        <f>((uNES*L630+ uOCEX*G630+uEREX*H630+uHOEX*I630+uNES*S630+ uOCEX*N630+uEREX*O630+uHOEX*P630)/('Life tables'!$I$2/2))/(1+oDR)^(((cycle + 0.5)/('Life tables'!$I$2/2)))</f>
        <v>10.34461418469421</v>
      </c>
      <c r="Z630" s="100">
        <f t="shared" si="166"/>
        <v>139597.63932595192</v>
      </c>
      <c r="AA630" s="107">
        <f>((L630+G630+H630+I630+N630+O630+P630+S630)/('Life tables'!$I$2/2))</f>
        <v>22.422311953411086</v>
      </c>
      <c r="AB630" s="31">
        <f>((uNES*L630+ uOCEX*G630+uEREX*H630+uHOEX*I630+uNES*S630+ uOCEX*N630+uEREX*O630+uHOEX*P630)/('Life tables'!$I$2/2))</f>
        <v>14.777399903892993</v>
      </c>
    </row>
    <row r="631" spans="1:28" x14ac:dyDescent="0.25">
      <c r="A631" s="4">
        <v>625</v>
      </c>
      <c r="C631" s="105">
        <f>IF(male=0,VLOOKUP((($A$5:$A$1570/'Life tables'!$I$2)*2)+age,lifetable,13,1),IF(male=1,VLOOKUP((($A$5:$A$1570/'Life tables'!$I$2)*2)+age,lifetable,10,1),"error"))</f>
        <v>4.0331437067231413E-4</v>
      </c>
      <c r="F631" s="96">
        <f t="shared" si="154"/>
        <v>102.04288197346699</v>
      </c>
      <c r="G631" s="96">
        <f t="shared" si="155"/>
        <v>10.250421058220351</v>
      </c>
      <c r="H631" s="96">
        <f t="shared" si="156"/>
        <v>0.58541010533938997</v>
      </c>
      <c r="I631" s="96">
        <f t="shared" si="157"/>
        <v>0.23456829275578325</v>
      </c>
      <c r="J631" s="96">
        <f t="shared" si="158"/>
        <v>4.5620211914533089E-2</v>
      </c>
      <c r="K631" s="96">
        <f t="shared" si="159"/>
        <v>0.24511077146507745</v>
      </c>
      <c r="L631" s="96">
        <f t="shared" si="167"/>
        <v>90.681751533771859</v>
      </c>
      <c r="M631" s="96">
        <f t="shared" si="160"/>
        <v>482.53930300429255</v>
      </c>
      <c r="N631" s="96">
        <f t="shared" si="161"/>
        <v>46.469580362231262</v>
      </c>
      <c r="O631" s="96">
        <f t="shared" si="162"/>
        <v>1.1092240664342816</v>
      </c>
      <c r="P631" s="96">
        <f t="shared" si="163"/>
        <v>1.1092240664342816</v>
      </c>
      <c r="Q631" s="96">
        <f t="shared" si="164"/>
        <v>0.21425161688761024</v>
      </c>
      <c r="R631" s="96">
        <f t="shared" si="165"/>
        <v>8.6951098818315503E-2</v>
      </c>
      <c r="S631" s="96">
        <f t="shared" si="153"/>
        <v>433.55007179348678</v>
      </c>
      <c r="T631" s="96">
        <f t="shared" si="168"/>
        <v>89.863084673111288</v>
      </c>
      <c r="U631" s="96">
        <f t="shared" si="168"/>
        <v>326.14666404821128</v>
      </c>
      <c r="V631" s="32">
        <f t="shared" si="169"/>
        <v>999.99999999999659</v>
      </c>
      <c r="W631" s="100">
        <f>(cNES*L631+(cNES+cOSEX)*G631+(cNES+cEREX)*H631+(cNES+cHOEX)*I631+(cNES+cNES)*S631+(cNES+cOSEX)*N631+(cNES+cEREX)*O631+(cNES+cHOEX)*P631)/(1+cDR)^((cycle + 0.5)/('Life tables'!$I$2/2))</f>
        <v>34459.250445016238</v>
      </c>
      <c r="X631" s="107">
        <f>((L631+G631+H631+I631+N631+O631+P631+S631)/('Life tables'!$I$2/2))/(1+oDR)^(((cycle + 0.5)/('Life tables'!$I$2/2)))</f>
        <v>15.671431571914729</v>
      </c>
      <c r="Y631" s="31">
        <f>((uNES*L631+ uOCEX*G631+uEREX*H631+uHOEX*I631+uNES*S631+ uOCEX*N631+uEREX*O631+uHOEX*P631)/('Life tables'!$I$2/2))/(1+oDR)^(((cycle + 0.5)/('Life tables'!$I$2/2)))</f>
        <v>10.328239652434357</v>
      </c>
      <c r="Z631" s="100">
        <f t="shared" si="166"/>
        <v>139456.28776970133</v>
      </c>
      <c r="AA631" s="107">
        <f>((L631+G631+H631+I631+N631+O631+P631+S631)/('Life tables'!$I$2/2))</f>
        <v>22.399607665805853</v>
      </c>
      <c r="AB631" s="31">
        <f>((uNES*L631+ uOCEX*G631+uEREX*H631+uHOEX*I631+uNES*S631+ uOCEX*N631+uEREX*O631+uHOEX*P631)/('Life tables'!$I$2/2))</f>
        <v>14.762436668999381</v>
      </c>
    </row>
    <row r="632" spans="1:28" x14ac:dyDescent="0.25">
      <c r="A632" s="4">
        <v>626</v>
      </c>
      <c r="C632" s="105">
        <f>IF(male=0,VLOOKUP((($A$5:$A$1570/'Life tables'!$I$2)*2)+age,lifetable,13,1),IF(male=1,VLOOKUP((($A$5:$A$1570/'Life tables'!$I$2)*2)+age,lifetable,10,1),"error"))</f>
        <v>4.3180287415445218E-4</v>
      </c>
      <c r="F632" s="96">
        <f t="shared" si="154"/>
        <v>101.93953992710173</v>
      </c>
      <c r="G632" s="96">
        <f t="shared" si="155"/>
        <v>10.240040133379972</v>
      </c>
      <c r="H632" s="96">
        <f t="shared" si="156"/>
        <v>0.58481724205408603</v>
      </c>
      <c r="I632" s="96">
        <f t="shared" si="157"/>
        <v>0.23433073804430332</v>
      </c>
      <c r="J632" s="96">
        <f t="shared" si="158"/>
        <v>4.8793175543719772E-2</v>
      </c>
      <c r="K632" s="96">
        <f t="shared" si="159"/>
        <v>0.24486254005275854</v>
      </c>
      <c r="L632" s="96">
        <f t="shared" si="167"/>
        <v>90.586696098026891</v>
      </c>
      <c r="M632" s="96">
        <f t="shared" si="160"/>
        <v>482.05071135157237</v>
      </c>
      <c r="N632" s="96">
        <f t="shared" si="161"/>
        <v>46.422527927478207</v>
      </c>
      <c r="O632" s="96">
        <f t="shared" si="162"/>
        <v>1.1081009296939541</v>
      </c>
      <c r="P632" s="96">
        <f t="shared" si="163"/>
        <v>1.1081009296939541</v>
      </c>
      <c r="Q632" s="96">
        <f t="shared" si="164"/>
        <v>0.22915322596699769</v>
      </c>
      <c r="R632" s="96">
        <f t="shared" si="165"/>
        <v>8.6863057117229234E-2</v>
      </c>
      <c r="S632" s="96">
        <f t="shared" si="153"/>
        <v>433.09596528162206</v>
      </c>
      <c r="T632" s="96">
        <f t="shared" si="168"/>
        <v>90.141031074622006</v>
      </c>
      <c r="U632" s="96">
        <f t="shared" si="168"/>
        <v>326.47838964538124</v>
      </c>
      <c r="V632" s="32">
        <f t="shared" si="169"/>
        <v>999.99999999999659</v>
      </c>
      <c r="W632" s="100">
        <f>(cNES*L632+(cNES+cOSEX)*G632+(cNES+cEREX)*H632+(cNES+cHOEX)*I632+(cNES+cNES)*S632+(cNES+cOSEX)*N632+(cNES+cEREX)*O632+(cNES+cHOEX)*P632)/(1+cDR)^((cycle + 0.5)/('Life tables'!$I$2/2))</f>
        <v>34346.575320111289</v>
      </c>
      <c r="X632" s="107">
        <f>((L632+G632+H632+I632+N632+O632+P632+S632)/('Life tables'!$I$2/2))/(1+oDR)^(((cycle + 0.5)/('Life tables'!$I$2/2)))</f>
        <v>15.64613338544817</v>
      </c>
      <c r="Y632" s="31">
        <f>((uNES*L632+ uOCEX*G632+uEREX*H632+uHOEX*I632+uNES*S632+ uOCEX*N632+uEREX*O632+uHOEX*P632)/('Life tables'!$I$2/2))/(1+oDR)^(((cycle + 0.5)/('Life tables'!$I$2/2)))</f>
        <v>10.311561525220416</v>
      </c>
      <c r="Z632" s="100">
        <f t="shared" si="166"/>
        <v>139311.301415678</v>
      </c>
      <c r="AA632" s="107">
        <f>((L632+G632+H632+I632+N632+O632+P632+S632)/('Life tables'!$I$2/2))</f>
        <v>22.376223005624674</v>
      </c>
      <c r="AB632" s="31">
        <f>((uNES*L632+ uOCEX*G632+uEREX*H632+uHOEX*I632+uNES*S632+ uOCEX*N632+uEREX*O632+uHOEX*P632)/('Life tables'!$I$2/2))</f>
        <v>14.74701733267514</v>
      </c>
    </row>
    <row r="633" spans="1:28" x14ac:dyDescent="0.25">
      <c r="A633" s="4">
        <v>627</v>
      </c>
      <c r="C633" s="105">
        <f>IF(male=0,VLOOKUP((($A$5:$A$1570/'Life tables'!$I$2)*2)+age,lifetable,13,1),IF(male=1,VLOOKUP((($A$5:$A$1570/'Life tables'!$I$2)*2)+age,lifetable,10,1),"error"))</f>
        <v>4.3180287415445218E-4</v>
      </c>
      <c r="F633" s="96">
        <f t="shared" si="154"/>
        <v>101.83307876765748</v>
      </c>
      <c r="G633" s="96">
        <f t="shared" si="155"/>
        <v>10.229345887102868</v>
      </c>
      <c r="H633" s="96">
        <f t="shared" si="156"/>
        <v>0.58420648471991921</v>
      </c>
      <c r="I633" s="96">
        <f t="shared" si="157"/>
        <v>0.23408601335667512</v>
      </c>
      <c r="J633" s="96">
        <f t="shared" si="158"/>
        <v>4.8742218103210756E-2</v>
      </c>
      <c r="K633" s="96">
        <f t="shared" si="159"/>
        <v>0.24460681641561907</v>
      </c>
      <c r="L633" s="96">
        <f t="shared" si="167"/>
        <v>90.492091347959189</v>
      </c>
      <c r="M633" s="96">
        <f t="shared" si="160"/>
        <v>481.54750051233589</v>
      </c>
      <c r="N633" s="96">
        <f t="shared" si="161"/>
        <v>46.374067633389295</v>
      </c>
      <c r="O633" s="96">
        <f t="shared" si="162"/>
        <v>1.1069441874972117</v>
      </c>
      <c r="P633" s="96">
        <f t="shared" si="163"/>
        <v>1.1069441874972117</v>
      </c>
      <c r="Q633" s="96">
        <f t="shared" si="164"/>
        <v>0.22891401381682935</v>
      </c>
      <c r="R633" s="96">
        <f t="shared" si="165"/>
        <v>8.6772381113976269E-2</v>
      </c>
      <c r="S633" s="96">
        <f t="shared" si="153"/>
        <v>432.64385810902138</v>
      </c>
      <c r="T633" s="96">
        <f t="shared" si="168"/>
        <v>90.41868730654204</v>
      </c>
      <c r="U633" s="96">
        <f t="shared" si="168"/>
        <v>326.80976884291084</v>
      </c>
      <c r="V633" s="32">
        <f t="shared" si="169"/>
        <v>999.99999999999682</v>
      </c>
      <c r="W633" s="100">
        <f>(cNES*L633+(cNES+cOSEX)*G633+(cNES+cEREX)*H633+(cNES+cHOEX)*I633+(cNES+cNES)*S633+(cNES+cOSEX)*N633+(cNES+cEREX)*O633+(cNES+cHOEX)*P633)/(1+cDR)^((cycle + 0.5)/('Life tables'!$I$2/2))</f>
        <v>34234.121452015766</v>
      </c>
      <c r="X633" s="107">
        <f>((L633+G633+H633+I633+N633+O633+P633+S633)/('Life tables'!$I$2/2))/(1+oDR)^(((cycle + 0.5)/('Life tables'!$I$2/2)))</f>
        <v>15.620876039820006</v>
      </c>
      <c r="Y633" s="31">
        <f>((uNES*L633+ uOCEX*G633+uEREX*H633+uHOEX*I633+uNES*S633+ uOCEX*N633+uEREX*O633+uHOEX*P633)/('Life tables'!$I$2/2))/(1+oDR)^(((cycle + 0.5)/('Life tables'!$I$2/2)))</f>
        <v>10.294915709435292</v>
      </c>
      <c r="Z633" s="100">
        <f t="shared" si="166"/>
        <v>139165.86753671104</v>
      </c>
      <c r="AA633" s="107">
        <f>((L633+G633+H633+I633+N633+O633+P633+S633)/('Life tables'!$I$2/2))</f>
        <v>22.352862761777494</v>
      </c>
      <c r="AB633" s="31">
        <f>((uNES*L633+ uOCEX*G633+uEREX*H633+uHOEX*I633+uNES*S633+ uOCEX*N633+uEREX*O633+uHOEX*P633)/('Life tables'!$I$2/2))</f>
        <v>14.731621799600804</v>
      </c>
    </row>
    <row r="634" spans="1:28" x14ac:dyDescent="0.25">
      <c r="A634" s="4">
        <v>628</v>
      </c>
      <c r="C634" s="105">
        <f>IF(male=0,VLOOKUP((($A$5:$A$1570/'Life tables'!$I$2)*2)+age,lifetable,13,1),IF(male=1,VLOOKUP((($A$5:$A$1570/'Life tables'!$I$2)*2)+age,lifetable,10,1),"error"))</f>
        <v>4.3180287415445218E-4</v>
      </c>
      <c r="F634" s="96">
        <f t="shared" si="154"/>
        <v>101.72673006932796</v>
      </c>
      <c r="G634" s="96">
        <f t="shared" si="155"/>
        <v>10.218662937780104</v>
      </c>
      <c r="H634" s="96">
        <f t="shared" si="156"/>
        <v>0.58359637256424746</v>
      </c>
      <c r="I634" s="96">
        <f t="shared" si="157"/>
        <v>0.23384154718596814</v>
      </c>
      <c r="J634" s="96">
        <f t="shared" si="158"/>
        <v>4.8691314492009953E-2</v>
      </c>
      <c r="K634" s="96">
        <f t="shared" si="159"/>
        <v>0.24435136291423096</v>
      </c>
      <c r="L634" s="96">
        <f t="shared" si="167"/>
        <v>90.397586534391394</v>
      </c>
      <c r="M634" s="96">
        <f t="shared" si="160"/>
        <v>481.04481378121585</v>
      </c>
      <c r="N634" s="96">
        <f t="shared" si="161"/>
        <v>46.325657812047545</v>
      </c>
      <c r="O634" s="96">
        <f t="shared" si="162"/>
        <v>1.1057886500797123</v>
      </c>
      <c r="P634" s="96">
        <f t="shared" si="163"/>
        <v>1.1057886500797123</v>
      </c>
      <c r="Q634" s="96">
        <f t="shared" si="164"/>
        <v>0.22867505081278361</v>
      </c>
      <c r="R634" s="96">
        <f t="shared" si="165"/>
        <v>8.6681799552308356E-2</v>
      </c>
      <c r="S634" s="96">
        <f t="shared" si="153"/>
        <v>432.19222181864382</v>
      </c>
      <c r="T634" s="96">
        <f t="shared" si="168"/>
        <v>90.69605367184684</v>
      </c>
      <c r="U634" s="96">
        <f t="shared" si="168"/>
        <v>327.1408020053774</v>
      </c>
      <c r="V634" s="32">
        <f t="shared" si="169"/>
        <v>999.9999999999967</v>
      </c>
      <c r="W634" s="100">
        <f>(cNES*L634+(cNES+cOSEX)*G634+(cNES+cEREX)*H634+(cNES+cHOEX)*I634+(cNES+cNES)*S634+(cNES+cOSEX)*N634+(cNES+cEREX)*O634+(cNES+cHOEX)*P634)/(1+cDR)^((cycle + 0.5)/('Life tables'!$I$2/2))</f>
        <v>34122.035742722852</v>
      </c>
      <c r="X634" s="107">
        <f>((L634+G634+H634+I634+N634+O634+P634+S634)/('Life tables'!$I$2/2))/(1+oDR)^(((cycle + 0.5)/('Life tables'!$I$2/2)))</f>
        <v>15.595659469018697</v>
      </c>
      <c r="Y634" s="31">
        <f>((uNES*L634+ uOCEX*G634+uEREX*H634+uHOEX*I634+uNES*S634+ uOCEX*N634+uEREX*O634+uHOEX*P634)/('Life tables'!$I$2/2))/(1+oDR)^(((cycle + 0.5)/('Life tables'!$I$2/2)))</f>
        <v>10.278296766196426</v>
      </c>
      <c r="Z634" s="100">
        <f t="shared" si="166"/>
        <v>139020.5853790839</v>
      </c>
      <c r="AA634" s="107">
        <f>((L634+G634+H634+I634+N634+O634+P634+S634)/('Life tables'!$I$2/2))</f>
        <v>22.32952690865957</v>
      </c>
      <c r="AB634" s="31">
        <f>((uNES*L634+ uOCEX*G634+uEREX*H634+uHOEX*I634+uNES*S634+ uOCEX*N634+uEREX*O634+uHOEX*P634)/('Life tables'!$I$2/2))</f>
        <v>14.716242341139861</v>
      </c>
    </row>
    <row r="635" spans="1:28" x14ac:dyDescent="0.25">
      <c r="A635" s="4">
        <v>629</v>
      </c>
      <c r="C635" s="105">
        <f>IF(male=0,VLOOKUP((($A$5:$A$1570/'Life tables'!$I$2)*2)+age,lifetable,13,1),IF(male=1,VLOOKUP((($A$5:$A$1570/'Life tables'!$I$2)*2)+age,lifetable,10,1),"error"))</f>
        <v>4.3180287415445218E-4</v>
      </c>
      <c r="F635" s="96">
        <f t="shared" si="154"/>
        <v>101.62049367029486</v>
      </c>
      <c r="G635" s="96">
        <f t="shared" si="155"/>
        <v>10.207991269156697</v>
      </c>
      <c r="H635" s="96">
        <f t="shared" si="156"/>
        <v>0.58298690465873482</v>
      </c>
      <c r="I635" s="96">
        <f t="shared" si="157"/>
        <v>0.23359733916020703</v>
      </c>
      <c r="J635" s="96">
        <f t="shared" si="158"/>
        <v>4.8640464632663312E-2</v>
      </c>
      <c r="K635" s="96">
        <f t="shared" si="159"/>
        <v>0.24409617915990067</v>
      </c>
      <c r="L635" s="96">
        <f t="shared" si="167"/>
        <v>90.303181513526653</v>
      </c>
      <c r="M635" s="96">
        <f t="shared" si="160"/>
        <v>480.54265065247762</v>
      </c>
      <c r="N635" s="96">
        <f t="shared" si="161"/>
        <v>46.277298414749616</v>
      </c>
      <c r="O635" s="96">
        <f t="shared" si="162"/>
        <v>1.1046343162789123</v>
      </c>
      <c r="P635" s="96">
        <f t="shared" si="163"/>
        <v>1.1046343162789123</v>
      </c>
      <c r="Q635" s="96">
        <f t="shared" si="164"/>
        <v>0.22843633671444857</v>
      </c>
      <c r="R635" s="96">
        <f t="shared" si="165"/>
        <v>8.6591312341094726E-2</v>
      </c>
      <c r="S635" s="96">
        <f t="shared" si="153"/>
        <v>431.74105595611462</v>
      </c>
      <c r="T635" s="96">
        <f t="shared" si="168"/>
        <v>90.973130473193947</v>
      </c>
      <c r="U635" s="96">
        <f t="shared" si="168"/>
        <v>327.47148949687841</v>
      </c>
      <c r="V635" s="32">
        <f t="shared" si="169"/>
        <v>999.99999999999682</v>
      </c>
      <c r="W635" s="100">
        <f>(cNES*L635+(cNES+cOSEX)*G635+(cNES+cEREX)*H635+(cNES+cHOEX)*I635+(cNES+cNES)*S635+(cNES+cOSEX)*N635+(cNES+cEREX)*O635+(cNES+cHOEX)*P635)/(1+cDR)^((cycle + 0.5)/('Life tables'!$I$2/2))</f>
        <v>34010.31698784676</v>
      </c>
      <c r="X635" s="107">
        <f>((L635+G635+H635+I635+N635+O635+P635+S635)/('Life tables'!$I$2/2))/(1+oDR)^(((cycle + 0.5)/('Life tables'!$I$2/2)))</f>
        <v>15.570483607142076</v>
      </c>
      <c r="Y635" s="31">
        <f>((uNES*L635+ uOCEX*G635+uEREX*H635+uHOEX*I635+uNES*S635+ uOCEX*N635+uEREX*O635+uHOEX*P635)/('Life tables'!$I$2/2))/(1+oDR)^(((cycle + 0.5)/('Life tables'!$I$2/2)))</f>
        <v>10.261704652072602</v>
      </c>
      <c r="Z635" s="100">
        <f t="shared" si="166"/>
        <v>138875.45478802524</v>
      </c>
      <c r="AA635" s="107">
        <f>((L635+G635+H635+I635+N635+O635+P635+S635)/('Life tables'!$I$2/2))</f>
        <v>22.306215420696756</v>
      </c>
      <c r="AB635" s="31">
        <f>((uNES*L635+ uOCEX*G635+uEREX*H635+uHOEX*I635+uNES*S635+ uOCEX*N635+uEREX*O635+uHOEX*P635)/('Life tables'!$I$2/2))</f>
        <v>14.700878940439763</v>
      </c>
    </row>
    <row r="636" spans="1:28" x14ac:dyDescent="0.25">
      <c r="A636" s="4">
        <v>630</v>
      </c>
      <c r="C636" s="105">
        <f>IF(male=0,VLOOKUP((($A$5:$A$1570/'Life tables'!$I$2)*2)+age,lifetable,13,1),IF(male=1,VLOOKUP((($A$5:$A$1570/'Life tables'!$I$2)*2)+age,lifetable,10,1),"error"))</f>
        <v>4.3180287415445218E-4</v>
      </c>
      <c r="F636" s="96">
        <f t="shared" si="154"/>
        <v>101.5143694104046</v>
      </c>
      <c r="G636" s="96">
        <f t="shared" si="155"/>
        <v>10.197330865144879</v>
      </c>
      <c r="H636" s="96">
        <f t="shared" si="156"/>
        <v>0.58237808008459568</v>
      </c>
      <c r="I636" s="96">
        <f t="shared" si="157"/>
        <v>0.23335338891124305</v>
      </c>
      <c r="J636" s="96">
        <f t="shared" si="158"/>
        <v>4.8589668448513611E-2</v>
      </c>
      <c r="K636" s="96">
        <f t="shared" si="159"/>
        <v>0.2438412647679333</v>
      </c>
      <c r="L636" s="96">
        <f t="shared" si="167"/>
        <v>90.208876143047434</v>
      </c>
      <c r="M636" s="96">
        <f t="shared" si="160"/>
        <v>480.0410106195198</v>
      </c>
      <c r="N636" s="96">
        <f t="shared" si="161"/>
        <v>46.228989392708691</v>
      </c>
      <c r="O636" s="96">
        <f t="shared" si="162"/>
        <v>1.1034811849302752</v>
      </c>
      <c r="P636" s="96">
        <f t="shared" si="163"/>
        <v>1.1034811849302752</v>
      </c>
      <c r="Q636" s="96">
        <f t="shared" si="164"/>
        <v>0.22819787128100033</v>
      </c>
      <c r="R636" s="96">
        <f t="shared" si="165"/>
        <v>8.6500919389048372E-2</v>
      </c>
      <c r="S636" s="96">
        <f t="shared" si="153"/>
        <v>431.29036006628053</v>
      </c>
      <c r="T636" s="96">
        <f t="shared" si="168"/>
        <v>91.249918012923459</v>
      </c>
      <c r="U636" s="96">
        <f t="shared" si="168"/>
        <v>327.80183168103537</v>
      </c>
      <c r="V636" s="32">
        <f t="shared" si="169"/>
        <v>999.99999999999682</v>
      </c>
      <c r="W636" s="100">
        <f>(cNES*L636+(cNES+cOSEX)*G636+(cNES+cEREX)*H636+(cNES+cHOEX)*I636+(cNES+cNES)*S636+(cNES+cOSEX)*N636+(cNES+cEREX)*O636+(cNES+cHOEX)*P636)/(1+cDR)^((cycle + 0.5)/('Life tables'!$I$2/2))</f>
        <v>33898.963986908908</v>
      </c>
      <c r="X636" s="107">
        <f>((L636+G636+H636+I636+N636+O636+P636+S636)/('Life tables'!$I$2/2))/(1+oDR)^(((cycle + 0.5)/('Life tables'!$I$2/2)))</f>
        <v>15.545348388397128</v>
      </c>
      <c r="Y636" s="31">
        <f>((uNES*L636+ uOCEX*G636+uEREX*H636+uHOEX*I636+uNES*S636+ uOCEX*N636+uEREX*O636+uHOEX*P636)/('Life tables'!$I$2/2))/(1+oDR)^(((cycle + 0.5)/('Life tables'!$I$2/2)))</f>
        <v>10.2451393237045</v>
      </c>
      <c r="Z636" s="100">
        <f t="shared" si="166"/>
        <v>138730.47560880351</v>
      </c>
      <c r="AA636" s="107">
        <f>((L636+G636+H636+I636+N636+O636+P636+S636)/('Life tables'!$I$2/2))</f>
        <v>22.282928272345341</v>
      </c>
      <c r="AB636" s="31">
        <f>((uNES*L636+ uOCEX*G636+uEREX*H636+uHOEX*I636+uNES*S636+ uOCEX*N636+uEREX*O636+uHOEX*P636)/('Life tables'!$I$2/2))</f>
        <v>14.685531580667975</v>
      </c>
    </row>
    <row r="637" spans="1:28" x14ac:dyDescent="0.25">
      <c r="A637" s="4">
        <v>631</v>
      </c>
      <c r="C637" s="105">
        <f>IF(male=0,VLOOKUP((($A$5:$A$1570/'Life tables'!$I$2)*2)+age,lifetable,13,1),IF(male=1,VLOOKUP((($A$5:$A$1570/'Life tables'!$I$2)*2)+age,lifetable,10,1),"error"))</f>
        <v>4.3180287415445218E-4</v>
      </c>
      <c r="F637" s="96">
        <f t="shared" si="154"/>
        <v>101.40835713111618</v>
      </c>
      <c r="G637" s="96">
        <f t="shared" si="155"/>
        <v>10.186681709818881</v>
      </c>
      <c r="H637" s="96">
        <f t="shared" si="156"/>
        <v>0.58176989793229583</v>
      </c>
      <c r="I637" s="96">
        <f t="shared" si="157"/>
        <v>0.23310969607463441</v>
      </c>
      <c r="J637" s="96">
        <f t="shared" si="158"/>
        <v>4.8538925863675489E-2</v>
      </c>
      <c r="K637" s="96">
        <f t="shared" si="159"/>
        <v>0.24358661935750758</v>
      </c>
      <c r="L637" s="96">
        <f t="shared" si="167"/>
        <v>90.114670282069184</v>
      </c>
      <c r="M637" s="96">
        <f t="shared" si="160"/>
        <v>479.53989317492176</v>
      </c>
      <c r="N637" s="96">
        <f t="shared" si="161"/>
        <v>46.180730697059069</v>
      </c>
      <c r="O637" s="96">
        <f t="shared" si="162"/>
        <v>1.102329254867382</v>
      </c>
      <c r="P637" s="96">
        <f t="shared" si="163"/>
        <v>1.102329254867382</v>
      </c>
      <c r="Q637" s="96">
        <f t="shared" si="164"/>
        <v>0.22795965427122553</v>
      </c>
      <c r="R637" s="96">
        <f t="shared" si="165"/>
        <v>8.641062060473477E-2</v>
      </c>
      <c r="S637" s="96">
        <f t="shared" si="153"/>
        <v>430.84013369325197</v>
      </c>
      <c r="T637" s="96">
        <f t="shared" si="168"/>
        <v>91.526416593058357</v>
      </c>
      <c r="U637" s="96">
        <f t="shared" si="168"/>
        <v>328.13182892099763</v>
      </c>
      <c r="V637" s="32">
        <f t="shared" si="169"/>
        <v>999.99999999999682</v>
      </c>
      <c r="W637" s="100">
        <f>(cNES*L637+(cNES+cOSEX)*G637+(cNES+cEREX)*H637+(cNES+cHOEX)*I637+(cNES+cNES)*S637+(cNES+cOSEX)*N637+(cNES+cEREX)*O637+(cNES+cHOEX)*P637)/(1+cDR)^((cycle + 0.5)/('Life tables'!$I$2/2))</f>
        <v>33787.975543326334</v>
      </c>
      <c r="X637" s="107">
        <f>((L637+G637+H637+I637+N637+O637+P637+S637)/('Life tables'!$I$2/2))/(1+oDR)^(((cycle + 0.5)/('Life tables'!$I$2/2)))</f>
        <v>15.520253747099675</v>
      </c>
      <c r="Y637" s="31">
        <f>((uNES*L637+ uOCEX*G637+uEREX*H637+uHOEX*I637+uNES*S637+ uOCEX*N637+uEREX*O637+uHOEX*P637)/('Life tables'!$I$2/2))/(1+oDR)^(((cycle + 0.5)/('Life tables'!$I$2/2)))</f>
        <v>10.228600737804468</v>
      </c>
      <c r="Z637" s="100">
        <f t="shared" si="166"/>
        <v>138585.64768673075</v>
      </c>
      <c r="AA637" s="107">
        <f>((L637+G637+H637+I637+N637+O637+P637+S637)/('Life tables'!$I$2/2))</f>
        <v>22.25966543809189</v>
      </c>
      <c r="AB637" s="31">
        <f>((uNES*L637+ uOCEX*G637+uEREX*H637+uHOEX*I637+uNES*S637+ uOCEX*N637+uEREX*O637+uHOEX*P637)/('Life tables'!$I$2/2))</f>
        <v>14.670200245011824</v>
      </c>
    </row>
    <row r="638" spans="1:28" x14ac:dyDescent="0.25">
      <c r="A638" s="4">
        <v>632</v>
      </c>
      <c r="C638" s="105">
        <f>IF(male=0,VLOOKUP((($A$5:$A$1570/'Life tables'!$I$2)*2)+age,lifetable,13,1),IF(male=1,VLOOKUP((($A$5:$A$1570/'Life tables'!$I$2)*2)+age,lifetable,10,1),"error"))</f>
        <v>4.3180287415445218E-4</v>
      </c>
      <c r="F638" s="96">
        <f t="shared" si="154"/>
        <v>101.30245667545084</v>
      </c>
      <c r="G638" s="96">
        <f t="shared" si="155"/>
        <v>10.176043787409856</v>
      </c>
      <c r="H638" s="96">
        <f t="shared" si="156"/>
        <v>0.58116235730126331</v>
      </c>
      <c r="I638" s="96">
        <f t="shared" si="157"/>
        <v>0.23286626028953047</v>
      </c>
      <c r="J638" s="96">
        <f t="shared" si="158"/>
        <v>4.8488236803011356E-2</v>
      </c>
      <c r="K638" s="96">
        <f t="shared" si="159"/>
        <v>0.24333224255155475</v>
      </c>
      <c r="L638" s="96">
        <f t="shared" si="167"/>
        <v>90.020563791095626</v>
      </c>
      <c r="M638" s="96">
        <f t="shared" si="160"/>
        <v>479.03929781048987</v>
      </c>
      <c r="N638" s="96">
        <f t="shared" si="161"/>
        <v>46.132522278860606</v>
      </c>
      <c r="O638" s="96">
        <f t="shared" si="162"/>
        <v>1.1011785249220363</v>
      </c>
      <c r="P638" s="96">
        <f t="shared" si="163"/>
        <v>1.1011785249220363</v>
      </c>
      <c r="Q638" s="96">
        <f t="shared" si="164"/>
        <v>0.2277216854435434</v>
      </c>
      <c r="R638" s="96">
        <f t="shared" si="165"/>
        <v>8.6320415896580002E-2</v>
      </c>
      <c r="S638" s="96">
        <f t="shared" si="153"/>
        <v>430.3903763804451</v>
      </c>
      <c r="T638" s="96">
        <f t="shared" si="168"/>
        <v>91.802626515304908</v>
      </c>
      <c r="U638" s="96">
        <f t="shared" si="168"/>
        <v>328.46148157944577</v>
      </c>
      <c r="V638" s="32">
        <f t="shared" si="169"/>
        <v>999.99999999999682</v>
      </c>
      <c r="W638" s="100">
        <f>(cNES*L638+(cNES+cOSEX)*G638+(cNES+cEREX)*H638+(cNES+cHOEX)*I638+(cNES+cNES)*S638+(cNES+cOSEX)*N638+(cNES+cEREX)*O638+(cNES+cHOEX)*P638)/(1+cDR)^((cycle + 0.5)/('Life tables'!$I$2/2))</f>
        <v>33677.350464400231</v>
      </c>
      <c r="X638" s="107">
        <f>((L638+G638+H638+I638+N638+O638+P638+S638)/('Life tables'!$I$2/2))/(1+oDR)^(((cycle + 0.5)/('Life tables'!$I$2/2)))</f>
        <v>15.495199617674134</v>
      </c>
      <c r="Y638" s="31">
        <f>((uNES*L638+ uOCEX*G638+uEREX*H638+uHOEX*I638+uNES*S638+ uOCEX*N638+uEREX*O638+uHOEX*P638)/('Life tables'!$I$2/2))/(1+oDR)^(((cycle + 0.5)/('Life tables'!$I$2/2)))</f>
        <v>10.212088851156388</v>
      </c>
      <c r="Z638" s="100">
        <f t="shared" si="166"/>
        <v>138440.97086716656</v>
      </c>
      <c r="AA638" s="107">
        <f>((L638+G638+H638+I638+N638+O638+P638+S638)/('Life tables'!$I$2/2))</f>
        <v>22.236426892453089</v>
      </c>
      <c r="AB638" s="31">
        <f>((uNES*L638+ uOCEX*G638+uEREX*H638+uHOEX*I638+uNES*S638+ uOCEX*N638+uEREX*O638+uHOEX*P638)/('Life tables'!$I$2/2))</f>
        <v>14.654884916678444</v>
      </c>
    </row>
    <row r="639" spans="1:28" x14ac:dyDescent="0.25">
      <c r="A639" s="4">
        <v>633</v>
      </c>
      <c r="C639" s="105">
        <f>IF(male=0,VLOOKUP((($A$5:$A$1570/'Life tables'!$I$2)*2)+age,lifetable,13,1),IF(male=1,VLOOKUP((($A$5:$A$1570/'Life tables'!$I$2)*2)+age,lifetable,10,1),"error"))</f>
        <v>4.3180287415445218E-4</v>
      </c>
      <c r="F639" s="96">
        <f t="shared" si="154"/>
        <v>101.19666788794338</v>
      </c>
      <c r="G639" s="96">
        <f t="shared" si="155"/>
        <v>10.165417082300998</v>
      </c>
      <c r="H639" s="96">
        <f t="shared" si="156"/>
        <v>0.58055545729960933</v>
      </c>
      <c r="I639" s="96">
        <f t="shared" si="157"/>
        <v>0.23262308119855987</v>
      </c>
      <c r="J639" s="96">
        <f t="shared" si="158"/>
        <v>4.8437601192108069E-2</v>
      </c>
      <c r="K639" s="96">
        <f t="shared" si="159"/>
        <v>0.24307813397664157</v>
      </c>
      <c r="L639" s="96">
        <f t="shared" si="167"/>
        <v>89.926556531975464</v>
      </c>
      <c r="M639" s="96">
        <f t="shared" si="160"/>
        <v>478.53922401730267</v>
      </c>
      <c r="N639" s="96">
        <f t="shared" si="161"/>
        <v>46.084364089103047</v>
      </c>
      <c r="O639" s="96">
        <f t="shared" si="162"/>
        <v>1.1000289939243688</v>
      </c>
      <c r="P639" s="96">
        <f t="shared" si="163"/>
        <v>1.1000289939243688</v>
      </c>
      <c r="Q639" s="96">
        <f t="shared" si="164"/>
        <v>0.22748396455602701</v>
      </c>
      <c r="R639" s="96">
        <f t="shared" si="165"/>
        <v>8.6230305172879052E-2</v>
      </c>
      <c r="S639" s="96">
        <f t="shared" si="153"/>
        <v>429.94108767062198</v>
      </c>
      <c r="T639" s="96">
        <f t="shared" si="168"/>
        <v>92.078548081053043</v>
      </c>
      <c r="U639" s="96">
        <f t="shared" si="168"/>
        <v>328.79079001859532</v>
      </c>
      <c r="V639" s="32">
        <f t="shared" si="169"/>
        <v>999.99999999999682</v>
      </c>
      <c r="W639" s="100">
        <f>(cNES*L639+(cNES+cOSEX)*G639+(cNES+cEREX)*H639+(cNES+cHOEX)*I639+(cNES+cNES)*S639+(cNES+cOSEX)*N639+(cNES+cEREX)*O639+(cNES+cHOEX)*P639)/(1+cDR)^((cycle + 0.5)/('Life tables'!$I$2/2))</f>
        <v>33567.087561304419</v>
      </c>
      <c r="X639" s="107">
        <f>((L639+G639+H639+I639+N639+O639+P639+S639)/('Life tables'!$I$2/2))/(1+oDR)^(((cycle + 0.5)/('Life tables'!$I$2/2)))</f>
        <v>15.47018593465325</v>
      </c>
      <c r="Y639" s="31">
        <f>((uNES*L639+ uOCEX*G639+uEREX*H639+uHOEX*I639+uNES*S639+ uOCEX*N639+uEREX*O639+uHOEX*P639)/('Life tables'!$I$2/2))/(1+oDR)^(((cycle + 0.5)/('Life tables'!$I$2/2)))</f>
        <v>10.195603620615479</v>
      </c>
      <c r="Z639" s="100">
        <f t="shared" si="166"/>
        <v>138296.44499552198</v>
      </c>
      <c r="AA639" s="107">
        <f>((L639+G639+H639+I639+N639+O639+P639+S639)/('Life tables'!$I$2/2))</f>
        <v>22.213212609975603</v>
      </c>
      <c r="AB639" s="31">
        <f>((uNES*L639+ uOCEX*G639+uEREX*H639+uHOEX*I639+uNES*S639+ uOCEX*N639+uEREX*O639+uHOEX*P639)/('Life tables'!$I$2/2))</f>
        <v>14.639585578894657</v>
      </c>
    </row>
    <row r="640" spans="1:28" x14ac:dyDescent="0.25">
      <c r="A640" s="4">
        <v>634</v>
      </c>
      <c r="C640" s="105">
        <f>IF(male=0,VLOOKUP((($A$5:$A$1570/'Life tables'!$I$2)*2)+age,lifetable,13,1),IF(male=1,VLOOKUP((($A$5:$A$1570/'Life tables'!$I$2)*2)+age,lifetable,10,1),"error"))</f>
        <v>4.3180287415445218E-4</v>
      </c>
      <c r="F640" s="96">
        <f t="shared" si="154"/>
        <v>101.09099061459513</v>
      </c>
      <c r="G640" s="96">
        <f t="shared" si="155"/>
        <v>10.154801579022818</v>
      </c>
      <c r="H640" s="96">
        <f t="shared" si="156"/>
        <v>0.57994919704385861</v>
      </c>
      <c r="I640" s="96">
        <f t="shared" si="157"/>
        <v>0.23238015844772233</v>
      </c>
      <c r="J640" s="96">
        <f t="shared" si="158"/>
        <v>4.8387018957254446E-2</v>
      </c>
      <c r="K640" s="96">
        <f t="shared" si="159"/>
        <v>0.24282429326285765</v>
      </c>
      <c r="L640" s="96">
        <f t="shared" si="167"/>
        <v>89.832648367860614</v>
      </c>
      <c r="M640" s="96">
        <f t="shared" si="160"/>
        <v>478.03967128575323</v>
      </c>
      <c r="N640" s="96">
        <f t="shared" si="161"/>
        <v>46.03625607871016</v>
      </c>
      <c r="O640" s="96">
        <f t="shared" si="162"/>
        <v>1.0988806607029344</v>
      </c>
      <c r="P640" s="96">
        <f t="shared" si="163"/>
        <v>1.0988806607029344</v>
      </c>
      <c r="Q640" s="96">
        <f t="shared" si="164"/>
        <v>0.22724649136642378</v>
      </c>
      <c r="R640" s="96">
        <f t="shared" si="165"/>
        <v>8.6140288341803373E-2</v>
      </c>
      <c r="S640" s="96">
        <f t="shared" si="153"/>
        <v>429.49226710592899</v>
      </c>
      <c r="T640" s="96">
        <f t="shared" si="168"/>
        <v>92.354181591376715</v>
      </c>
      <c r="U640" s="96">
        <f t="shared" si="168"/>
        <v>329.1197546002</v>
      </c>
      <c r="V640" s="32">
        <f t="shared" si="169"/>
        <v>999.99999999999682</v>
      </c>
      <c r="W640" s="100">
        <f>(cNES*L640+(cNES+cOSEX)*G640+(cNES+cEREX)*H640+(cNES+cHOEX)*I640+(cNES+cNES)*S640+(cNES+cOSEX)*N640+(cNES+cEREX)*O640+(cNES+cHOEX)*P640)/(1+cDR)^((cycle + 0.5)/('Life tables'!$I$2/2))</f>
        <v>33457.185649073865</v>
      </c>
      <c r="X640" s="107">
        <f>((L640+G640+H640+I640+N640+O640+P640+S640)/('Life tables'!$I$2/2))/(1+oDR)^(((cycle + 0.5)/('Life tables'!$I$2/2)))</f>
        <v>15.445212632677835</v>
      </c>
      <c r="Y640" s="31">
        <f>((uNES*L640+ uOCEX*G640+uEREX*H640+uHOEX*I640+uNES*S640+ uOCEX*N640+uEREX*O640+uHOEX*P640)/('Life tables'!$I$2/2))/(1+oDR)^(((cycle + 0.5)/('Life tables'!$I$2/2)))</f>
        <v>10.179145003108136</v>
      </c>
      <c r="Z640" s="100">
        <f t="shared" si="166"/>
        <v>138152.06991726308</v>
      </c>
      <c r="AA640" s="107">
        <f>((L640+G640+H640+I640+N640+O640+P640+S640)/('Life tables'!$I$2/2))</f>
        <v>22.190022565235925</v>
      </c>
      <c r="AB640" s="31">
        <f>((uNES*L640+ uOCEX*G640+uEREX*H640+uHOEX*I640+uNES*S640+ uOCEX*N640+uEREX*O640+uHOEX*P640)/('Life tables'!$I$2/2))</f>
        <v>14.624302214906871</v>
      </c>
    </row>
    <row r="641" spans="1:28" x14ac:dyDescent="0.25">
      <c r="A641" s="4">
        <v>635</v>
      </c>
      <c r="C641" s="105">
        <f>IF(male=0,VLOOKUP((($A$5:$A$1570/'Life tables'!$I$2)*2)+age,lifetable,13,1),IF(male=1,VLOOKUP((($A$5:$A$1570/'Life tables'!$I$2)*2)+age,lifetable,10,1),"error"))</f>
        <v>4.3180287415445218E-4</v>
      </c>
      <c r="F641" s="96">
        <f t="shared" si="154"/>
        <v>100.98542470282848</v>
      </c>
      <c r="G641" s="96">
        <f t="shared" si="155"/>
        <v>10.144197262248579</v>
      </c>
      <c r="H641" s="96">
        <f t="shared" si="156"/>
        <v>0.5793435756586881</v>
      </c>
      <c r="I641" s="96">
        <f t="shared" si="157"/>
        <v>0.23213749168628425</v>
      </c>
      <c r="J641" s="96">
        <f t="shared" si="158"/>
        <v>4.8336490025419496E-2</v>
      </c>
      <c r="K641" s="96">
        <f t="shared" si="159"/>
        <v>0.24257072004370586</v>
      </c>
      <c r="L641" s="96">
        <f t="shared" si="167"/>
        <v>89.738839163165807</v>
      </c>
      <c r="M641" s="96">
        <f t="shared" si="160"/>
        <v>477.54063910559154</v>
      </c>
      <c r="N641" s="96">
        <f t="shared" si="161"/>
        <v>45.988198198543749</v>
      </c>
      <c r="O641" s="96">
        <f t="shared" si="162"/>
        <v>1.0977335240848098</v>
      </c>
      <c r="P641" s="96">
        <f t="shared" si="163"/>
        <v>1.0977335240848098</v>
      </c>
      <c r="Q641" s="96">
        <f t="shared" si="164"/>
        <v>0.22700926563217524</v>
      </c>
      <c r="R641" s="96">
        <f t="shared" si="165"/>
        <v>8.6050365311408528E-2</v>
      </c>
      <c r="S641" s="96">
        <f t="shared" si="153"/>
        <v>429.04391422793458</v>
      </c>
      <c r="T641" s="96">
        <f t="shared" si="168"/>
        <v>92.629527347034312</v>
      </c>
      <c r="U641" s="96">
        <f t="shared" si="168"/>
        <v>329.44837568555511</v>
      </c>
      <c r="V641" s="32">
        <f t="shared" si="169"/>
        <v>999.99999999999682</v>
      </c>
      <c r="W641" s="100">
        <f>(cNES*L641+(cNES+cOSEX)*G641+(cNES+cEREX)*H641+(cNES+cHOEX)*I641+(cNES+cNES)*S641+(cNES+cOSEX)*N641+(cNES+cEREX)*O641+(cNES+cHOEX)*P641)/(1+cDR)^((cycle + 0.5)/('Life tables'!$I$2/2))</f>
        <v>33347.643546593106</v>
      </c>
      <c r="X641" s="107">
        <f>((L641+G641+H641+I641+N641+O641+P641+S641)/('Life tables'!$I$2/2))/(1+oDR)^(((cycle + 0.5)/('Life tables'!$I$2/2)))</f>
        <v>15.420279646496507</v>
      </c>
      <c r="Y641" s="31">
        <f>((uNES*L641+ uOCEX*G641+uEREX*H641+uHOEX*I641+uNES*S641+ uOCEX*N641+uEREX*O641+uHOEX*P641)/('Life tables'!$I$2/2))/(1+oDR)^(((cycle + 0.5)/('Life tables'!$I$2/2)))</f>
        <v>10.16271295563177</v>
      </c>
      <c r="Z641" s="100">
        <f t="shared" si="166"/>
        <v>138007.8454779145</v>
      </c>
      <c r="AA641" s="107">
        <f>((L641+G641+H641+I641+N641+O641+P641+S641)/('Life tables'!$I$2/2))</f>
        <v>22.16685673284023</v>
      </c>
      <c r="AB641" s="31">
        <f>((uNES*L641+ uOCEX*G641+uEREX*H641+uHOEX*I641+uNES*S641+ uOCEX*N641+uEREX*O641+uHOEX*P641)/('Life tables'!$I$2/2))</f>
        <v>14.60903480798102</v>
      </c>
    </row>
    <row r="642" spans="1:28" x14ac:dyDescent="0.25">
      <c r="A642" s="4">
        <v>636</v>
      </c>
      <c r="C642" s="105">
        <f>IF(male=0,VLOOKUP((($A$5:$A$1570/'Life tables'!$I$2)*2)+age,lifetable,13,1),IF(male=1,VLOOKUP((($A$5:$A$1570/'Life tables'!$I$2)*2)+age,lifetable,10,1),"error"))</f>
        <v>4.3180287415445218E-4</v>
      </c>
      <c r="F642" s="96">
        <f t="shared" si="154"/>
        <v>100.87997000144297</v>
      </c>
      <c r="G642" s="96">
        <f t="shared" si="155"/>
        <v>10.133604116789872</v>
      </c>
      <c r="H642" s="96">
        <f t="shared" si="156"/>
        <v>0.57873859227667546</v>
      </c>
      <c r="I642" s="96">
        <f t="shared" si="157"/>
        <v>0.23189508056667765</v>
      </c>
      <c r="J642" s="96">
        <f t="shared" si="158"/>
        <v>4.8286014324231387E-2</v>
      </c>
      <c r="K642" s="96">
        <f t="shared" si="159"/>
        <v>0.24231741395599715</v>
      </c>
      <c r="L642" s="96">
        <f t="shared" si="167"/>
        <v>89.645128783529515</v>
      </c>
      <c r="M642" s="96">
        <f t="shared" si="160"/>
        <v>477.04212696596431</v>
      </c>
      <c r="N642" s="96">
        <f t="shared" si="161"/>
        <v>45.940190399407541</v>
      </c>
      <c r="O642" s="96">
        <f t="shared" si="162"/>
        <v>1.096587582895685</v>
      </c>
      <c r="P642" s="96">
        <f t="shared" si="163"/>
        <v>1.096587582895685</v>
      </c>
      <c r="Q642" s="96">
        <f t="shared" si="164"/>
        <v>0.22677228711043632</v>
      </c>
      <c r="R642" s="96">
        <f t="shared" si="165"/>
        <v>8.5960535989641401E-2</v>
      </c>
      <c r="S642" s="96">
        <f t="shared" si="153"/>
        <v>428.59602857766532</v>
      </c>
      <c r="T642" s="96">
        <f t="shared" si="168"/>
        <v>92.904585648468981</v>
      </c>
      <c r="U642" s="96">
        <f t="shared" si="168"/>
        <v>329.77665363550074</v>
      </c>
      <c r="V642" s="32">
        <f t="shared" si="169"/>
        <v>999.99999999999659</v>
      </c>
      <c r="W642" s="100">
        <f>(cNES*L642+(cNES+cOSEX)*G642+(cNES+cEREX)*H642+(cNES+cHOEX)*I642+(cNES+cNES)*S642+(cNES+cOSEX)*N642+(cNES+cEREX)*O642+(cNES+cHOEX)*P642)/(1+cDR)^((cycle + 0.5)/('Life tables'!$I$2/2))</f>
        <v>33238.460076584743</v>
      </c>
      <c r="X642" s="107">
        <f>((L642+G642+H642+I642+N642+O642+P642+S642)/('Life tables'!$I$2/2))/(1+oDR)^(((cycle + 0.5)/('Life tables'!$I$2/2)))</f>
        <v>15.395386910965444</v>
      </c>
      <c r="Y642" s="31">
        <f>((uNES*L642+ uOCEX*G642+uEREX*H642+uHOEX*I642+uNES*S642+ uOCEX*N642+uEREX*O642+uHOEX*P642)/('Life tables'!$I$2/2))/(1+oDR)^(((cycle + 0.5)/('Life tables'!$I$2/2)))</f>
        <v>10.146307435254622</v>
      </c>
      <c r="Z642" s="100">
        <f t="shared" si="166"/>
        <v>137863.77152306275</v>
      </c>
      <c r="AA642" s="107">
        <f>((L642+G642+H642+I642+N642+O642+P642+S642)/('Life tables'!$I$2/2))</f>
        <v>22.143715087424251</v>
      </c>
      <c r="AB642" s="31">
        <f>((uNES*L642+ uOCEX*G642+uEREX*H642+uHOEX*I642+uNES*S642+ uOCEX*N642+uEREX*O642+uHOEX*P642)/('Life tables'!$I$2/2))</f>
        <v>14.593783341402439</v>
      </c>
    </row>
    <row r="643" spans="1:28" x14ac:dyDescent="0.25">
      <c r="A643" s="4">
        <v>637</v>
      </c>
      <c r="C643" s="105">
        <f>IF(male=0,VLOOKUP((($A$5:$A$1570/'Life tables'!$I$2)*2)+age,lifetable,13,1),IF(male=1,VLOOKUP((($A$5:$A$1570/'Life tables'!$I$2)*2)+age,lifetable,10,1),"error"))</f>
        <v>4.3180287415445218E-4</v>
      </c>
      <c r="F643" s="96">
        <f t="shared" si="154"/>
        <v>100.7746263605728</v>
      </c>
      <c r="G643" s="96">
        <f t="shared" si="155"/>
        <v>10.123022127592371</v>
      </c>
      <c r="H643" s="96">
        <f t="shared" si="156"/>
        <v>0.57813424603805508</v>
      </c>
      <c r="I643" s="96">
        <f t="shared" si="157"/>
        <v>0.23165292474440266</v>
      </c>
      <c r="J643" s="96">
        <f t="shared" si="158"/>
        <v>4.8235591781957125E-2</v>
      </c>
      <c r="K643" s="96">
        <f t="shared" si="159"/>
        <v>0.24206437463974828</v>
      </c>
      <c r="L643" s="96">
        <f t="shared" si="167"/>
        <v>89.551517095776262</v>
      </c>
      <c r="M643" s="96">
        <f t="shared" si="160"/>
        <v>476.5441343554541</v>
      </c>
      <c r="N643" s="96">
        <f t="shared" si="161"/>
        <v>45.892232632050927</v>
      </c>
      <c r="O643" s="96">
        <f t="shared" si="162"/>
        <v>1.0954428359599533</v>
      </c>
      <c r="P643" s="96">
        <f t="shared" si="163"/>
        <v>1.0954428359599533</v>
      </c>
      <c r="Q643" s="96">
        <f t="shared" si="164"/>
        <v>0.22653555555809365</v>
      </c>
      <c r="R643" s="96">
        <f t="shared" si="165"/>
        <v>8.587080028434721E-2</v>
      </c>
      <c r="S643" s="96">
        <f t="shared" ref="S643:S706" si="170">M643-SUM(N643:R643)</f>
        <v>428.14860969564086</v>
      </c>
      <c r="T643" s="96">
        <f t="shared" si="168"/>
        <v>93.179356795809028</v>
      </c>
      <c r="U643" s="96">
        <f t="shared" si="168"/>
        <v>330.10458881042484</v>
      </c>
      <c r="V643" s="32">
        <f t="shared" si="169"/>
        <v>999.99999999999659</v>
      </c>
      <c r="W643" s="100">
        <f>(cNES*L643+(cNES+cOSEX)*G643+(cNES+cEREX)*H643+(cNES+cHOEX)*I643+(cNES+cNES)*S643+(cNES+cOSEX)*N643+(cNES+cEREX)*O643+(cNES+cHOEX)*P643)/(1+cDR)^((cycle + 0.5)/('Life tables'!$I$2/2))</f>
        <v>33129.634065597922</v>
      </c>
      <c r="X643" s="107">
        <f>((L643+G643+H643+I643+N643+O643+P643+S643)/('Life tables'!$I$2/2))/(1+oDR)^(((cycle + 0.5)/('Life tables'!$I$2/2)))</f>
        <v>15.37053436104814</v>
      </c>
      <c r="Y643" s="31">
        <f>((uNES*L643+ uOCEX*G643+uEREX*H643+uHOEX*I643+uNES*S643+ uOCEX*N643+uEREX*O643+uHOEX*P643)/('Life tables'!$I$2/2))/(1+oDR)^(((cycle + 0.5)/('Life tables'!$I$2/2)))</f>
        <v>10.129928399115631</v>
      </c>
      <c r="Z643" s="100">
        <f t="shared" si="166"/>
        <v>137719.84789835967</v>
      </c>
      <c r="AA643" s="107">
        <f>((L643+G643+H643+I643+N643+O643+P643+S643)/('Life tables'!$I$2/2))</f>
        <v>22.120597603653145</v>
      </c>
      <c r="AB643" s="31">
        <f>((uNES*L643+ uOCEX*G643+uEREX*H643+uHOEX*I643+uNES*S643+ uOCEX*N643+uEREX*O643+uHOEX*P643)/('Life tables'!$I$2/2))</f>
        <v>14.578547798475812</v>
      </c>
    </row>
    <row r="644" spans="1:28" x14ac:dyDescent="0.25">
      <c r="A644" s="4">
        <v>638</v>
      </c>
      <c r="C644" s="105">
        <f>IF(male=0,VLOOKUP((($A$5:$A$1570/'Life tables'!$I$2)*2)+age,lifetable,13,1),IF(male=1,VLOOKUP((($A$5:$A$1570/'Life tables'!$I$2)*2)+age,lifetable,10,1),"error"))</f>
        <v>4.3180287415445218E-4</v>
      </c>
      <c r="F644" s="96">
        <f t="shared" si="154"/>
        <v>100.66939363164589</v>
      </c>
      <c r="G644" s="96">
        <f t="shared" si="155"/>
        <v>10.112451279731696</v>
      </c>
      <c r="H644" s="96">
        <f t="shared" si="156"/>
        <v>0.57753053609048355</v>
      </c>
      <c r="I644" s="96">
        <f t="shared" si="157"/>
        <v>0.23141102387793328</v>
      </c>
      <c r="J644" s="96">
        <f t="shared" si="158"/>
        <v>4.8185222327482957E-2</v>
      </c>
      <c r="K644" s="96">
        <f t="shared" si="159"/>
        <v>0.24181160173808369</v>
      </c>
      <c r="L644" s="96">
        <f t="shared" si="167"/>
        <v>89.458003967880217</v>
      </c>
      <c r="M644" s="96">
        <f t="shared" si="160"/>
        <v>476.04666076211691</v>
      </c>
      <c r="N644" s="96">
        <f t="shared" si="161"/>
        <v>45.844324847172601</v>
      </c>
      <c r="O644" s="96">
        <f t="shared" si="162"/>
        <v>1.0942992821007969</v>
      </c>
      <c r="P644" s="96">
        <f t="shared" si="163"/>
        <v>1.0942992821007969</v>
      </c>
      <c r="Q644" s="96">
        <f t="shared" si="164"/>
        <v>0.22629907073178362</v>
      </c>
      <c r="R644" s="96">
        <f t="shared" si="165"/>
        <v>8.5781158103276245E-2</v>
      </c>
      <c r="S644" s="96">
        <f t="shared" si="170"/>
        <v>427.70165712190766</v>
      </c>
      <c r="T644" s="96">
        <f t="shared" si="168"/>
        <v>93.453841088868288</v>
      </c>
      <c r="U644" s="96">
        <f t="shared" si="168"/>
        <v>330.43218157026621</v>
      </c>
      <c r="V644" s="32">
        <f t="shared" si="169"/>
        <v>999.99999999999682</v>
      </c>
      <c r="W644" s="100">
        <f>(cNES*L644+(cNES+cOSEX)*G644+(cNES+cEREX)*H644+(cNES+cHOEX)*I644+(cNES+cNES)*S644+(cNES+cOSEX)*N644+(cNES+cEREX)*O644+(cNES+cHOEX)*P644)/(1+cDR)^((cycle + 0.5)/('Life tables'!$I$2/2))</f>
        <v>33021.164343996825</v>
      </c>
      <c r="X644" s="107">
        <f>((L644+G644+H644+I644+N644+O644+P644+S644)/('Life tables'!$I$2/2))/(1+oDR)^(((cycle + 0.5)/('Life tables'!$I$2/2)))</f>
        <v>15.345721931815143</v>
      </c>
      <c r="Y644" s="31">
        <f>((uNES*L644+ uOCEX*G644+uEREX*H644+uHOEX*I644+uNES*S644+ uOCEX*N644+uEREX*O644+uHOEX*P644)/('Life tables'!$I$2/2))/(1+oDR)^(((cycle + 0.5)/('Life tables'!$I$2/2)))</f>
        <v>10.113575804424244</v>
      </c>
      <c r="Z644" s="100">
        <f t="shared" si="166"/>
        <v>137576.07444952551</v>
      </c>
      <c r="AA644" s="107">
        <f>((L644+G644+H644+I644+N644+O644+P644+S644)/('Life tables'!$I$2/2))</f>
        <v>22.097504256221356</v>
      </c>
      <c r="AB644" s="31">
        <f>((uNES*L644+ uOCEX*G644+uEREX*H644+uHOEX*I644+uNES*S644+ uOCEX*N644+uEREX*O644+uHOEX*P644)/('Life tables'!$I$2/2))</f>
        <v>14.563328162525066</v>
      </c>
    </row>
    <row r="645" spans="1:28" x14ac:dyDescent="0.25">
      <c r="A645" s="4">
        <v>639</v>
      </c>
      <c r="C645" s="105">
        <f>IF(male=0,VLOOKUP((($A$5:$A$1570/'Life tables'!$I$2)*2)+age,lifetable,13,1),IF(male=1,VLOOKUP((($A$5:$A$1570/'Life tables'!$I$2)*2)+age,lifetable,10,1),"error"))</f>
        <v>4.3180287415445218E-4</v>
      </c>
      <c r="F645" s="96">
        <f t="shared" si="154"/>
        <v>100.56427166734407</v>
      </c>
      <c r="G645" s="96">
        <f t="shared" si="155"/>
        <v>10.101891558409427</v>
      </c>
      <c r="H645" s="96">
        <f t="shared" si="156"/>
        <v>0.5769274615888107</v>
      </c>
      <c r="I645" s="96">
        <f t="shared" si="157"/>
        <v>0.2311693776286258</v>
      </c>
      <c r="J645" s="96">
        <f t="shared" si="158"/>
        <v>4.8134905890295322E-2</v>
      </c>
      <c r="K645" s="96">
        <f t="shared" si="159"/>
        <v>0.2415590948971397</v>
      </c>
      <c r="L645" s="96">
        <f t="shared" si="167"/>
        <v>89.364589268929777</v>
      </c>
      <c r="M645" s="96">
        <f t="shared" si="160"/>
        <v>475.54970567351808</v>
      </c>
      <c r="N645" s="96">
        <f t="shared" si="161"/>
        <v>45.796466995423977</v>
      </c>
      <c r="O645" s="96">
        <f t="shared" si="162"/>
        <v>1.0931569201402709</v>
      </c>
      <c r="P645" s="96">
        <f t="shared" si="163"/>
        <v>1.0931569201402709</v>
      </c>
      <c r="Q645" s="96">
        <f t="shared" si="164"/>
        <v>0.22606283238790925</v>
      </c>
      <c r="R645" s="96">
        <f t="shared" si="165"/>
        <v>8.5691609354090453E-2</v>
      </c>
      <c r="S645" s="96">
        <f t="shared" si="170"/>
        <v>427.25517039607155</v>
      </c>
      <c r="T645" s="96">
        <f t="shared" si="168"/>
        <v>93.728038827146491</v>
      </c>
      <c r="U645" s="96">
        <f t="shared" si="168"/>
        <v>330.75943227451745</v>
      </c>
      <c r="V645" s="32">
        <f t="shared" si="169"/>
        <v>999.99999999999659</v>
      </c>
      <c r="W645" s="100">
        <f>(cNES*L645+(cNES+cOSEX)*G645+(cNES+cEREX)*H645+(cNES+cHOEX)*I645+(cNES+cNES)*S645+(cNES+cOSEX)*N645+(cNES+cEREX)*O645+(cNES+cHOEX)*P645)/(1+cDR)^((cycle + 0.5)/('Life tables'!$I$2/2))</f>
        <v>32913.049745949109</v>
      </c>
      <c r="X645" s="107">
        <f>((L645+G645+H645+I645+N645+O645+P645+S645)/('Life tables'!$I$2/2))/(1+oDR)^(((cycle + 0.5)/('Life tables'!$I$2/2)))</f>
        <v>15.320949558443814</v>
      </c>
      <c r="Y645" s="31">
        <f>((uNES*L645+ uOCEX*G645+uEREX*H645+uHOEX*I645+uNES*S645+ uOCEX*N645+uEREX*O645+uHOEX*P645)/('Life tables'!$I$2/2))/(1+oDR)^(((cycle + 0.5)/('Life tables'!$I$2/2)))</f>
        <v>10.09724960846027</v>
      </c>
      <c r="Z645" s="100">
        <f t="shared" si="166"/>
        <v>137432.45102235186</v>
      </c>
      <c r="AA645" s="107">
        <f>((L645+G645+H645+I645+N645+O645+P645+S645)/('Life tables'!$I$2/2))</f>
        <v>22.074435019852469</v>
      </c>
      <c r="AB645" s="31">
        <f>((uNES*L645+ uOCEX*G645+uEREX*H645+uHOEX*I645+uNES*S645+ uOCEX*N645+uEREX*O645+uHOEX*P645)/('Life tables'!$I$2/2))</f>
        <v>14.548124416893296</v>
      </c>
    </row>
    <row r="646" spans="1:28" x14ac:dyDescent="0.25">
      <c r="A646" s="4">
        <v>640</v>
      </c>
      <c r="C646" s="105">
        <f>IF(male=0,VLOOKUP((($A$5:$A$1570/'Life tables'!$I$2)*2)+age,lifetable,13,1),IF(male=1,VLOOKUP((($A$5:$A$1570/'Life tables'!$I$2)*2)+age,lifetable,10,1),"error"))</f>
        <v>4.3180287415445218E-4</v>
      </c>
      <c r="F646" s="96">
        <f t="shared" si="154"/>
        <v>100.45926032156493</v>
      </c>
      <c r="G646" s="96">
        <f t="shared" si="155"/>
        <v>10.091342948949274</v>
      </c>
      <c r="H646" s="96">
        <f t="shared" si="156"/>
        <v>0.57632502169486122</v>
      </c>
      <c r="I646" s="96">
        <f t="shared" si="157"/>
        <v>0.23092798566063136</v>
      </c>
      <c r="J646" s="96">
        <f t="shared" si="158"/>
        <v>4.8084642400462535E-2</v>
      </c>
      <c r="K646" s="96">
        <f t="shared" si="159"/>
        <v>0.24130685376597283</v>
      </c>
      <c r="L646" s="96">
        <f t="shared" si="167"/>
        <v>89.271272869093721</v>
      </c>
      <c r="M646" s="96">
        <f t="shared" si="160"/>
        <v>475.05326857676778</v>
      </c>
      <c r="N646" s="96">
        <f t="shared" si="161"/>
        <v>45.748659027412657</v>
      </c>
      <c r="O646" s="96">
        <f t="shared" si="162"/>
        <v>1.0920157488993838</v>
      </c>
      <c r="P646" s="96">
        <f t="shared" si="163"/>
        <v>1.0920157488993838</v>
      </c>
      <c r="Q646" s="96">
        <f t="shared" si="164"/>
        <v>0.2258268402826574</v>
      </c>
      <c r="R646" s="96">
        <f t="shared" si="165"/>
        <v>8.5602153944369694E-2</v>
      </c>
      <c r="S646" s="96">
        <f t="shared" si="170"/>
        <v>426.80914905732931</v>
      </c>
      <c r="T646" s="96">
        <f t="shared" si="168"/>
        <v>94.00195030982961</v>
      </c>
      <c r="U646" s="96">
        <f t="shared" si="168"/>
        <v>331.08634128222781</v>
      </c>
      <c r="V646" s="32">
        <f t="shared" si="169"/>
        <v>999.99999999999659</v>
      </c>
      <c r="W646" s="100">
        <f>(cNES*L646+(cNES+cOSEX)*G646+(cNES+cEREX)*H646+(cNES+cHOEX)*I646+(cNES+cNES)*S646+(cNES+cOSEX)*N646+(cNES+cEREX)*O646+(cNES+cHOEX)*P646)/(1+cDR)^((cycle + 0.5)/('Life tables'!$I$2/2))</f>
        <v>32805.289109414414</v>
      </c>
      <c r="X646" s="107">
        <f>((L646+G646+H646+I646+N646+O646+P646+S646)/('Life tables'!$I$2/2))/(1+oDR)^(((cycle + 0.5)/('Life tables'!$I$2/2)))</f>
        <v>15.296217176218105</v>
      </c>
      <c r="Y646" s="31">
        <f>((uNES*L646+ uOCEX*G646+uEREX*H646+uHOEX*I646+uNES*S646+ uOCEX*N646+uEREX*O646+uHOEX*P646)/('Life tables'!$I$2/2))/(1+oDR)^(((cycle + 0.5)/('Life tables'!$I$2/2)))</f>
        <v>10.080949768573722</v>
      </c>
      <c r="Z646" s="100">
        <f t="shared" si="166"/>
        <v>137288.97746270485</v>
      </c>
      <c r="AA646" s="107">
        <f>((L646+G646+H646+I646+N646+O646+P646+S646)/('Life tables'!$I$2/2))</f>
        <v>22.051389869299143</v>
      </c>
      <c r="AB646" s="31">
        <f>((uNES*L646+ uOCEX*G646+uEREX*H646+uHOEX*I646+uNES*S646+ uOCEX*N646+uEREX*O646+uHOEX*P646)/('Life tables'!$I$2/2))</f>
        <v>14.532936544942686</v>
      </c>
    </row>
    <row r="647" spans="1:28" x14ac:dyDescent="0.25">
      <c r="A647" s="4">
        <v>641</v>
      </c>
      <c r="C647" s="105">
        <f>IF(male=0,VLOOKUP((($A$5:$A$1570/'Life tables'!$I$2)*2)+age,lifetable,13,1),IF(male=1,VLOOKUP((($A$5:$A$1570/'Life tables'!$I$2)*2)+age,lifetable,10,1),"error"))</f>
        <v>4.3180287415445218E-4</v>
      </c>
      <c r="F647" s="96">
        <f t="shared" ref="F647:F710" si="171">E646*(1-pCAUC)+(L646+G646+H646+I646 )*(1-pCAUC)+(S646+N646+O646+P646)*(pUAUC)</f>
        <v>100.35435944938463</v>
      </c>
      <c r="G647" s="96">
        <f t="shared" ref="G647:G710" si="172">F647*(rrOSEX)</f>
        <v>10.080805436793334</v>
      </c>
      <c r="H647" s="96">
        <f t="shared" ref="H647:H710" si="173">F647*rrEREX</f>
        <v>0.57572321557722106</v>
      </c>
      <c r="I647" s="96">
        <f t="shared" ref="I647:I710" si="174">F647*rrHOEX</f>
        <v>0.23068684764081021</v>
      </c>
      <c r="J647" s="96">
        <f t="shared" ref="J647:J710" si="175">F647*mr + G647*mr + H647*mr+I647*mr</f>
        <v>4.8034431788617105E-2</v>
      </c>
      <c r="K647" s="96">
        <f t="shared" ref="K647:K710" si="176">F647*amr + I647*amrHOEX</f>
        <v>0.2410548779964708</v>
      </c>
      <c r="L647" s="96">
        <f t="shared" si="167"/>
        <v>89.178054639588183</v>
      </c>
      <c r="M647" s="96">
        <f t="shared" ref="M647:M710" si="177">E646*pCAUC+(L646+G646+H646+I646)*pCAUC+(S646+N646+O646+P646)*(1-pUAUC)</f>
        <v>474.55734895855454</v>
      </c>
      <c r="N647" s="96">
        <f t="shared" ref="N647:N710" si="178">M647*rrOSEXc</f>
        <v>45.700900893705651</v>
      </c>
      <c r="O647" s="96">
        <f t="shared" ref="O647:O710" si="179">M647*rrEREXc</f>
        <v>1.0908757671981748</v>
      </c>
      <c r="P647" s="96">
        <f t="shared" ref="P647:P710" si="180">M647*rrHOEXc</f>
        <v>1.0908757671981748</v>
      </c>
      <c r="Q647" s="96">
        <f t="shared" ref="Q647:Q710" si="181">M647*mr + N647*mr + O647*mr+P647*mr</f>
        <v>0.22559109417201428</v>
      </c>
      <c r="R647" s="96">
        <f t="shared" ref="R647:R710" si="182">M647*amrc + P647*amrHOEX</f>
        <v>8.5512791781617914E-2</v>
      </c>
      <c r="S647" s="96">
        <f t="shared" si="170"/>
        <v>426.36359264449891</v>
      </c>
      <c r="T647" s="96">
        <f t="shared" si="168"/>
        <v>94.275575835790235</v>
      </c>
      <c r="U647" s="96">
        <f t="shared" si="168"/>
        <v>331.41290895200592</v>
      </c>
      <c r="V647" s="32">
        <f t="shared" si="169"/>
        <v>999.99999999999659</v>
      </c>
      <c r="W647" s="100">
        <f>(cNES*L647+(cNES+cOSEX)*G647+(cNES+cEREX)*H647+(cNES+cHOEX)*I647+(cNES+cNES)*S647+(cNES+cOSEX)*N647+(cNES+cEREX)*O647+(cNES+cHOEX)*P647)/(1+cDR)^((cycle + 0.5)/('Life tables'!$I$2/2))</f>
        <v>32697.881276132859</v>
      </c>
      <c r="X647" s="107">
        <f>((L647+G647+H647+I647+N647+O647+P647+S647)/('Life tables'!$I$2/2))/(1+oDR)^(((cycle + 0.5)/('Life tables'!$I$2/2)))</f>
        <v>15.271524720528301</v>
      </c>
      <c r="Y647" s="31">
        <f>((uNES*L647+ uOCEX*G647+uEREX*H647+uHOEX*I647+uNES*S647+ uOCEX*N647+uEREX*O647+uHOEX*P647)/('Life tables'!$I$2/2))/(1+oDR)^(((cycle + 0.5)/('Life tables'!$I$2/2)))</f>
        <v>10.064676242184657</v>
      </c>
      <c r="Z647" s="100">
        <f t="shared" ref="Z647:Z710" si="183">(cNES*L647+(cNES+cOSEX)*G647+(cNES+cEREX)*H647+(cNES+cHOEX)*I647+(cNES+cNES)*S647+(cNES+cOSEX)*N647+(cNES+cEREX)*O647+(cNES+cHOEX)*P647)</f>
        <v>137145.65361652779</v>
      </c>
      <c r="AA647" s="107">
        <f>((L647+G647+H647+I647+N647+O647+P647+S647)/('Life tables'!$I$2/2))</f>
        <v>22.028368779342941</v>
      </c>
      <c r="AB647" s="31">
        <f>((uNES*L647+ uOCEX*G647+uEREX*H647+uHOEX*I647+uNES*S647+ uOCEX*N647+uEREX*O647+uHOEX*P647)/('Life tables'!$I$2/2))</f>
        <v>14.517764530054428</v>
      </c>
    </row>
    <row r="648" spans="1:28" x14ac:dyDescent="0.25">
      <c r="A648" s="4">
        <v>642</v>
      </c>
      <c r="C648" s="105">
        <f>IF(male=0,VLOOKUP((($A$5:$A$1570/'Life tables'!$I$2)*2)+age,lifetable,13,1),IF(male=1,VLOOKUP((($A$5:$A$1570/'Life tables'!$I$2)*2)+age,lifetable,10,1),"error"))</f>
        <v>4.3180287415445218E-4</v>
      </c>
      <c r="F648" s="96">
        <f t="shared" si="171"/>
        <v>100.24956890702232</v>
      </c>
      <c r="G648" s="96">
        <f t="shared" si="172"/>
        <v>10.070279007498518</v>
      </c>
      <c r="H648" s="96">
        <f t="shared" si="173"/>
        <v>0.57512204241103349</v>
      </c>
      <c r="I648" s="96">
        <f t="shared" si="174"/>
        <v>0.23044596323865005</v>
      </c>
      <c r="J648" s="96">
        <f t="shared" si="175"/>
        <v>4.7984273985938547E-2</v>
      </c>
      <c r="K648" s="96">
        <f t="shared" si="176"/>
        <v>0.24080316724326659</v>
      </c>
      <c r="L648" s="96">
        <f t="shared" ref="L648:L711" si="184">F648-SUM(G648:K648)</f>
        <v>89.084934452644916</v>
      </c>
      <c r="M648" s="96">
        <f t="shared" si="177"/>
        <v>474.06194630517808</v>
      </c>
      <c r="N648" s="96">
        <f t="shared" si="178"/>
        <v>45.653192544832493</v>
      </c>
      <c r="O648" s="96">
        <f t="shared" si="179"/>
        <v>1.0897369738557896</v>
      </c>
      <c r="P648" s="96">
        <f t="shared" si="180"/>
        <v>1.0897369738557896</v>
      </c>
      <c r="Q648" s="96">
        <f t="shared" si="181"/>
        <v>0.22535559381178133</v>
      </c>
      <c r="R648" s="96">
        <f t="shared" si="182"/>
        <v>8.5423522773268951E-2</v>
      </c>
      <c r="S648" s="96">
        <f t="shared" si="170"/>
        <v>425.91850069604897</v>
      </c>
      <c r="T648" s="96">
        <f t="shared" ref="T648:U711" si="185">J648+Q648+T647</f>
        <v>94.548915703587951</v>
      </c>
      <c r="U648" s="96">
        <f t="shared" si="185"/>
        <v>331.73913564202246</v>
      </c>
      <c r="V648" s="32">
        <f t="shared" ref="V648:V711" si="186">SUM(G648:I648,L648,N648,O648,P648,S648,T648,U648)</f>
        <v>999.99999999999648</v>
      </c>
      <c r="W648" s="100">
        <f>(cNES*L648+(cNES+cOSEX)*G648+(cNES+cEREX)*H648+(cNES+cHOEX)*I648+(cNES+cNES)*S648+(cNES+cOSEX)*N648+(cNES+cEREX)*O648+(cNES+cHOEX)*P648)/(1+cDR)^((cycle + 0.5)/('Life tables'!$I$2/2))</f>
        <v>32590.825091613468</v>
      </c>
      <c r="X648" s="107">
        <f>((L648+G648+H648+I648+N648+O648+P648+S648)/('Life tables'!$I$2/2))/(1+oDR)^(((cycle + 0.5)/('Life tables'!$I$2/2)))</f>
        <v>15.246872126870775</v>
      </c>
      <c r="Y648" s="31">
        <f>((uNES*L648+ uOCEX*G648+uEREX*H648+uHOEX*I648+uNES*S648+ uOCEX*N648+uEREX*O648+uHOEX*P648)/('Life tables'!$I$2/2))/(1+oDR)^(((cycle + 0.5)/('Life tables'!$I$2/2)))</f>
        <v>10.048428986783028</v>
      </c>
      <c r="Z648" s="100">
        <f t="shared" si="183"/>
        <v>137002.47932984389</v>
      </c>
      <c r="AA648" s="107">
        <f>((L648+G648+H648+I648+N648+O648+P648+S648)/('Life tables'!$I$2/2))</f>
        <v>22.005371724794216</v>
      </c>
      <c r="AB648" s="31">
        <f>((uNES*L648+ uOCEX*G648+uEREX*H648+uHOEX*I648+uNES*S648+ uOCEX*N648+uEREX*O648+uHOEX*P648)/('Life tables'!$I$2/2))</f>
        <v>14.502608355628661</v>
      </c>
    </row>
    <row r="649" spans="1:28" x14ac:dyDescent="0.25">
      <c r="A649" s="4">
        <v>643</v>
      </c>
      <c r="C649" s="105">
        <f>IF(male=0,VLOOKUP((($A$5:$A$1570/'Life tables'!$I$2)*2)+age,lifetable,13,1),IF(male=1,VLOOKUP((($A$5:$A$1570/'Life tables'!$I$2)*2)+age,lifetable,10,1),"error"))</f>
        <v>4.3180287415445218E-4</v>
      </c>
      <c r="F649" s="96">
        <f t="shared" si="171"/>
        <v>100.14488855180531</v>
      </c>
      <c r="G649" s="96">
        <f t="shared" si="172"/>
        <v>10.059763646733057</v>
      </c>
      <c r="H649" s="96">
        <f t="shared" si="173"/>
        <v>0.57452150137779912</v>
      </c>
      <c r="I649" s="96">
        <f t="shared" si="174"/>
        <v>0.23020533212618588</v>
      </c>
      <c r="J649" s="96">
        <f t="shared" si="175"/>
        <v>4.7934168924136857E-2</v>
      </c>
      <c r="K649" s="96">
        <f t="shared" si="176"/>
        <v>0.24055172116365514</v>
      </c>
      <c r="L649" s="96">
        <f t="shared" si="184"/>
        <v>88.991912181480473</v>
      </c>
      <c r="M649" s="96">
        <f t="shared" si="177"/>
        <v>473.56706010258085</v>
      </c>
      <c r="N649" s="96">
        <f t="shared" si="178"/>
        <v>45.605533931288328</v>
      </c>
      <c r="O649" s="96">
        <f t="shared" si="179"/>
        <v>1.0885993676905519</v>
      </c>
      <c r="P649" s="96">
        <f t="shared" si="180"/>
        <v>1.0885993676905519</v>
      </c>
      <c r="Q649" s="96">
        <f t="shared" si="181"/>
        <v>0.22512033895759029</v>
      </c>
      <c r="R649" s="96">
        <f t="shared" si="182"/>
        <v>8.5334346826692289E-2</v>
      </c>
      <c r="S649" s="96">
        <f t="shared" si="170"/>
        <v>425.47387275012716</v>
      </c>
      <c r="T649" s="96">
        <f t="shared" si="185"/>
        <v>94.821970211469676</v>
      </c>
      <c r="U649" s="96">
        <f t="shared" si="185"/>
        <v>332.06502171001279</v>
      </c>
      <c r="V649" s="32">
        <f t="shared" si="186"/>
        <v>999.99999999999659</v>
      </c>
      <c r="W649" s="100">
        <f>(cNES*L649+(cNES+cOSEX)*G649+(cNES+cEREX)*H649+(cNES+cHOEX)*I649+(cNES+cNES)*S649+(cNES+cOSEX)*N649+(cNES+cEREX)*O649+(cNES+cHOEX)*P649)/(1+cDR)^((cycle + 0.5)/('Life tables'!$I$2/2))</f>
        <v>32484.119405122743</v>
      </c>
      <c r="X649" s="107">
        <f>((L649+G649+H649+I649+N649+O649+P649+S649)/('Life tables'!$I$2/2))/(1+oDR)^(((cycle + 0.5)/('Life tables'!$I$2/2)))</f>
        <v>15.222259330847793</v>
      </c>
      <c r="Y649" s="31">
        <f>((uNES*L649+ uOCEX*G649+uEREX*H649+uHOEX*I649+uNES*S649+ uOCEX*N649+uEREX*O649+uHOEX*P649)/('Life tables'!$I$2/2))/(1+oDR)^(((cycle + 0.5)/('Life tables'!$I$2/2)))</f>
        <v>10.032207959928531</v>
      </c>
      <c r="Z649" s="100">
        <f t="shared" si="183"/>
        <v>136859.45444875909</v>
      </c>
      <c r="AA649" s="107">
        <f>((L649+G649+H649+I649+N649+O649+P649+S649)/('Life tables'!$I$2/2))</f>
        <v>21.982398680492036</v>
      </c>
      <c r="AB649" s="31">
        <f>((uNES*L649+ uOCEX*G649+uEREX*H649+uHOEX*I649+uNES*S649+ uOCEX*N649+uEREX*O649+uHOEX*P649)/('Life tables'!$I$2/2))</f>
        <v>14.487468005084384</v>
      </c>
    </row>
    <row r="650" spans="1:28" x14ac:dyDescent="0.25">
      <c r="A650" s="4">
        <v>644</v>
      </c>
      <c r="C650" s="105">
        <f>IF(male=0,VLOOKUP((($A$5:$A$1570/'Life tables'!$I$2)*2)+age,lifetable,13,1),IF(male=1,VLOOKUP((($A$5:$A$1570/'Life tables'!$I$2)*2)+age,lifetable,10,1),"error"))</f>
        <v>4.3180287415445218E-4</v>
      </c>
      <c r="F650" s="96">
        <f t="shared" si="171"/>
        <v>100.0403182421358</v>
      </c>
      <c r="G650" s="96">
        <f t="shared" si="172"/>
        <v>10.049259340273155</v>
      </c>
      <c r="H650" s="96">
        <f t="shared" si="173"/>
        <v>0.57392159166518519</v>
      </c>
      <c r="I650" s="96">
        <f t="shared" si="174"/>
        <v>0.22996495397792369</v>
      </c>
      <c r="J650" s="96">
        <f t="shared" si="175"/>
        <v>4.7884116535436519E-2</v>
      </c>
      <c r="K650" s="96">
        <f t="shared" si="176"/>
        <v>0.24030053941751336</v>
      </c>
      <c r="L650" s="96">
        <f t="shared" si="184"/>
        <v>88.898987700266588</v>
      </c>
      <c r="M650" s="96">
        <f t="shared" si="177"/>
        <v>473.07268983637834</v>
      </c>
      <c r="N650" s="96">
        <f t="shared" si="178"/>
        <v>45.557925003536816</v>
      </c>
      <c r="O650" s="96">
        <f t="shared" si="179"/>
        <v>1.0874629475200348</v>
      </c>
      <c r="P650" s="96">
        <f t="shared" si="180"/>
        <v>1.0874629475200348</v>
      </c>
      <c r="Q650" s="96">
        <f t="shared" si="181"/>
        <v>0.22488532936491726</v>
      </c>
      <c r="R650" s="96">
        <f t="shared" si="182"/>
        <v>8.5245263849198477E-2</v>
      </c>
      <c r="S650" s="96">
        <f t="shared" si="170"/>
        <v>425.02970834458733</v>
      </c>
      <c r="T650" s="96">
        <f t="shared" si="185"/>
        <v>95.094739657370027</v>
      </c>
      <c r="U650" s="96">
        <f t="shared" si="185"/>
        <v>332.39056751327951</v>
      </c>
      <c r="V650" s="32">
        <f t="shared" si="186"/>
        <v>999.99999999999659</v>
      </c>
      <c r="W650" s="100">
        <f>(cNES*L650+(cNES+cOSEX)*G650+(cNES+cEREX)*H650+(cNES+cHOEX)*I650+(cNES+cNES)*S650+(cNES+cOSEX)*N650+(cNES+cEREX)*O650+(cNES+cHOEX)*P650)/(1+cDR)^((cycle + 0.5)/('Life tables'!$I$2/2))</f>
        <v>32377.763069673139</v>
      </c>
      <c r="X650" s="107">
        <f>((L650+G650+H650+I650+N650+O650+P650+S650)/('Life tables'!$I$2/2))/(1+oDR)^(((cycle + 0.5)/('Life tables'!$I$2/2)))</f>
        <v>15.197686268167246</v>
      </c>
      <c r="Y650" s="31">
        <f>((uNES*L650+ uOCEX*G650+uEREX*H650+uHOEX*I650+uNES*S650+ uOCEX*N650+uEREX*O650+uHOEX*P650)/('Life tables'!$I$2/2))/(1+oDR)^(((cycle + 0.5)/('Life tables'!$I$2/2)))</f>
        <v>10.016013119250445</v>
      </c>
      <c r="Z650" s="100">
        <f t="shared" si="183"/>
        <v>136716.57881946446</v>
      </c>
      <c r="AA650" s="107">
        <f>((L650+G650+H650+I650+N650+O650+P650+S650)/('Life tables'!$I$2/2))</f>
        <v>21.959449621304035</v>
      </c>
      <c r="AB650" s="31">
        <f>((uNES*L650+ uOCEX*G650+uEREX*H650+uHOEX*I650+uNES*S650+ uOCEX*N650+uEREX*O650+uHOEX*P650)/('Life tables'!$I$2/2))</f>
        <v>14.472343461859388</v>
      </c>
    </row>
    <row r="651" spans="1:28" x14ac:dyDescent="0.25">
      <c r="A651" s="4">
        <v>645</v>
      </c>
      <c r="C651" s="105">
        <f>IF(male=0,VLOOKUP((($A$5:$A$1570/'Life tables'!$I$2)*2)+age,lifetable,13,1),IF(male=1,VLOOKUP((($A$5:$A$1570/'Life tables'!$I$2)*2)+age,lifetable,10,1),"error"))</f>
        <v>4.3180287415445218E-4</v>
      </c>
      <c r="F651" s="96">
        <f t="shared" si="171"/>
        <v>99.935857837458528</v>
      </c>
      <c r="G651" s="96">
        <f t="shared" si="172"/>
        <v>10.03876607399974</v>
      </c>
      <c r="H651" s="96">
        <f t="shared" si="173"/>
        <v>0.57332231246683985</v>
      </c>
      <c r="I651" s="96">
        <f t="shared" si="174"/>
        <v>0.22972482847076584</v>
      </c>
      <c r="J651" s="96">
        <f t="shared" si="175"/>
        <v>4.7834116752560996E-2</v>
      </c>
      <c r="K651" s="96">
        <f t="shared" si="176"/>
        <v>0.2400496216672223</v>
      </c>
      <c r="L651" s="96">
        <f t="shared" si="184"/>
        <v>88.806160884101402</v>
      </c>
      <c r="M651" s="96">
        <f t="shared" si="177"/>
        <v>472.57883499188847</v>
      </c>
      <c r="N651" s="96">
        <f t="shared" si="178"/>
        <v>45.510365712012963</v>
      </c>
      <c r="O651" s="96">
        <f t="shared" si="179"/>
        <v>1.0863277121611268</v>
      </c>
      <c r="P651" s="96">
        <f t="shared" si="180"/>
        <v>1.0863277121611268</v>
      </c>
      <c r="Q651" s="96">
        <f t="shared" si="181"/>
        <v>0.22465056478909709</v>
      </c>
      <c r="R651" s="96">
        <f t="shared" si="182"/>
        <v>8.515627374804445E-2</v>
      </c>
      <c r="S651" s="96">
        <f t="shared" si="170"/>
        <v>424.58600701701613</v>
      </c>
      <c r="T651" s="96">
        <f t="shared" si="185"/>
        <v>95.367224338911683</v>
      </c>
      <c r="U651" s="96">
        <f t="shared" si="185"/>
        <v>332.71577340869476</v>
      </c>
      <c r="V651" s="32">
        <f t="shared" si="186"/>
        <v>999.99999999999659</v>
      </c>
      <c r="W651" s="100">
        <f>(cNES*L651+(cNES+cOSEX)*G651+(cNES+cEREX)*H651+(cNES+cHOEX)*I651+(cNES+cNES)*S651+(cNES+cOSEX)*N651+(cNES+cEREX)*O651+(cNES+cHOEX)*P651)/(1+cDR)^((cycle + 0.5)/('Life tables'!$I$2/2))</f>
        <v>32271.754942011528</v>
      </c>
      <c r="X651" s="107">
        <f>((L651+G651+H651+I651+N651+O651+P651+S651)/('Life tables'!$I$2/2))/(1+oDR)^(((cycle + 0.5)/('Life tables'!$I$2/2)))</f>
        <v>15.17315287464244</v>
      </c>
      <c r="Y651" s="31">
        <f>((uNES*L651+ uOCEX*G651+uEREX*H651+uHOEX*I651+uNES*S651+ uOCEX*N651+uEREX*O651+uHOEX*P651)/('Life tables'!$I$2/2))/(1+oDR)^(((cycle + 0.5)/('Life tables'!$I$2/2)))</f>
        <v>9.9998444224474934</v>
      </c>
      <c r="Z651" s="100">
        <f t="shared" si="183"/>
        <v>136573.85228823859</v>
      </c>
      <c r="AA651" s="107">
        <f>((L651+G651+H651+I651+N651+O651+P651+S651)/('Life tables'!$I$2/2))</f>
        <v>21.936524522126316</v>
      </c>
      <c r="AB651" s="31">
        <f>((uNES*L651+ uOCEX*G651+uEREX*H651+uHOEX*I651+uNES*S651+ uOCEX*N651+uEREX*O651+uHOEX*P651)/('Life tables'!$I$2/2))</f>
        <v>14.457234709410178</v>
      </c>
    </row>
    <row r="652" spans="1:28" x14ac:dyDescent="0.25">
      <c r="A652" s="4">
        <v>646</v>
      </c>
      <c r="C652" s="105">
        <f>IF(male=0,VLOOKUP((($A$5:$A$1570/'Life tables'!$I$2)*2)+age,lifetable,13,1),IF(male=1,VLOOKUP((($A$5:$A$1570/'Life tables'!$I$2)*2)+age,lifetable,10,1),"error"))</f>
        <v>4.3180287415445218E-4</v>
      </c>
      <c r="F652" s="96">
        <f t="shared" si="171"/>
        <v>99.831507198229545</v>
      </c>
      <c r="G652" s="96">
        <f t="shared" si="172"/>
        <v>10.028283833895333</v>
      </c>
      <c r="H652" s="96">
        <f t="shared" si="173"/>
        <v>0.57272366298221278</v>
      </c>
      <c r="I652" s="96">
        <f t="shared" si="174"/>
        <v>0.22948495528393953</v>
      </c>
      <c r="J652" s="96">
        <f t="shared" si="175"/>
        <v>4.7784169508717833E-2</v>
      </c>
      <c r="K652" s="96">
        <f t="shared" si="176"/>
        <v>0.23979896757759217</v>
      </c>
      <c r="L652" s="96">
        <f t="shared" si="184"/>
        <v>88.71343160898175</v>
      </c>
      <c r="M652" s="96">
        <f t="shared" si="177"/>
        <v>472.0854950541605</v>
      </c>
      <c r="N652" s="96">
        <f t="shared" si="178"/>
        <v>45.462856007125886</v>
      </c>
      <c r="O652" s="96">
        <f t="shared" si="179"/>
        <v>1.0851936604300989</v>
      </c>
      <c r="P652" s="96">
        <f t="shared" si="180"/>
        <v>1.0851936604300989</v>
      </c>
      <c r="Q652" s="96">
        <f t="shared" si="181"/>
        <v>0.22441604498533665</v>
      </c>
      <c r="R652" s="96">
        <f t="shared" si="182"/>
        <v>8.5067376430438754E-2</v>
      </c>
      <c r="S652" s="96">
        <f t="shared" si="170"/>
        <v>424.14276830475865</v>
      </c>
      <c r="T652" s="96">
        <f t="shared" si="185"/>
        <v>95.639424553405732</v>
      </c>
      <c r="U652" s="96">
        <f t="shared" si="185"/>
        <v>333.04063975270282</v>
      </c>
      <c r="V652" s="32">
        <f t="shared" si="186"/>
        <v>999.99999999999659</v>
      </c>
      <c r="W652" s="100">
        <f>(cNES*L652+(cNES+cOSEX)*G652+(cNES+cEREX)*H652+(cNES+cHOEX)*I652+(cNES+cNES)*S652+(cNES+cOSEX)*N652+(cNES+cEREX)*O652+(cNES+cHOEX)*P652)/(1+cDR)^((cycle + 0.5)/('Life tables'!$I$2/2))</f>
        <v>32166.093882607802</v>
      </c>
      <c r="X652" s="107">
        <f>((L652+G652+H652+I652+N652+O652+P652+S652)/('Life tables'!$I$2/2))/(1+oDR)^(((cycle + 0.5)/('Life tables'!$I$2/2)))</f>
        <v>15.148659086191859</v>
      </c>
      <c r="Y652" s="31">
        <f>((uNES*L652+ uOCEX*G652+uEREX*H652+uHOEX*I652+uNES*S652+ uOCEX*N652+uEREX*O652+uHOEX*P652)/('Life tables'!$I$2/2))/(1+oDR)^(((cycle + 0.5)/('Life tables'!$I$2/2)))</f>
        <v>9.9837018272876872</v>
      </c>
      <c r="Z652" s="100">
        <f t="shared" si="183"/>
        <v>136431.27470145014</v>
      </c>
      <c r="AA652" s="107">
        <f>((L652+G652+H652+I652+N652+O652+P652+S652)/('Life tables'!$I$2/2))</f>
        <v>21.913623357883353</v>
      </c>
      <c r="AB652" s="31">
        <f>((uNES*L652+ uOCEX*G652+uEREX*H652+uHOEX*I652+uNES*S652+ uOCEX*N652+uEREX*O652+uHOEX*P652)/('Life tables'!$I$2/2))</f>
        <v>14.442141731211926</v>
      </c>
    </row>
    <row r="653" spans="1:28" x14ac:dyDescent="0.25">
      <c r="A653" s="4">
        <v>647</v>
      </c>
      <c r="C653" s="105">
        <f>IF(male=0,VLOOKUP((($A$5:$A$1570/'Life tables'!$I$2)*2)+age,lifetable,13,1),IF(male=1,VLOOKUP((($A$5:$A$1570/'Life tables'!$I$2)*2)+age,lifetable,10,1),"error"))</f>
        <v>4.3180287415445218E-4</v>
      </c>
      <c r="F653" s="96">
        <f t="shared" si="171"/>
        <v>99.727266185886037</v>
      </c>
      <c r="G653" s="96">
        <f t="shared" si="172"/>
        <v>10.017812606041009</v>
      </c>
      <c r="H653" s="96">
        <f t="shared" si="173"/>
        <v>0.57212564241638275</v>
      </c>
      <c r="I653" s="96">
        <f t="shared" si="174"/>
        <v>0.22924533409892725</v>
      </c>
      <c r="J653" s="96">
        <f t="shared" si="175"/>
        <v>4.7734274737584181E-2</v>
      </c>
      <c r="K653" s="96">
        <f t="shared" si="176"/>
        <v>0.23954857681579012</v>
      </c>
      <c r="L653" s="96">
        <f t="shared" si="184"/>
        <v>88.620799751776346</v>
      </c>
      <c r="M653" s="96">
        <f t="shared" si="177"/>
        <v>471.5926695080019</v>
      </c>
      <c r="N653" s="96">
        <f t="shared" si="178"/>
        <v>45.415395839261443</v>
      </c>
      <c r="O653" s="96">
        <f t="shared" si="179"/>
        <v>1.0840607911426661</v>
      </c>
      <c r="P653" s="96">
        <f t="shared" si="180"/>
        <v>1.0840607911426661</v>
      </c>
      <c r="Q653" s="96">
        <f t="shared" si="181"/>
        <v>0.22418176970872825</v>
      </c>
      <c r="R653" s="96">
        <f t="shared" si="182"/>
        <v>8.4978571803546329E-2</v>
      </c>
      <c r="S653" s="96">
        <f t="shared" si="170"/>
        <v>423.69999174494285</v>
      </c>
      <c r="T653" s="96">
        <f t="shared" si="185"/>
        <v>95.911340597852046</v>
      </c>
      <c r="U653" s="96">
        <f t="shared" si="185"/>
        <v>333.36516690132214</v>
      </c>
      <c r="V653" s="32">
        <f t="shared" si="186"/>
        <v>999.99999999999648</v>
      </c>
      <c r="W653" s="100">
        <f>(cNES*L653+(cNES+cOSEX)*G653+(cNES+cEREX)*H653+(cNES+cHOEX)*I653+(cNES+cNES)*S653+(cNES+cOSEX)*N653+(cNES+cEREX)*O653+(cNES+cHOEX)*P653)/(1+cDR)^((cycle + 0.5)/('Life tables'!$I$2/2))</f>
        <v>32060.778755643372</v>
      </c>
      <c r="X653" s="107">
        <f>((L653+G653+H653+I653+N653+O653+P653+S653)/('Life tables'!$I$2/2))/(1+oDR)^(((cycle + 0.5)/('Life tables'!$I$2/2)))</f>
        <v>15.12420483883897</v>
      </c>
      <c r="Y653" s="31">
        <f>((uNES*L653+ uOCEX*G653+uEREX*H653+uHOEX*I653+uNES*S653+ uOCEX*N653+uEREX*O653+uHOEX*P653)/('Life tables'!$I$2/2))/(1+oDR)^(((cycle + 0.5)/('Life tables'!$I$2/2)))</f>
        <v>9.9675852916081897</v>
      </c>
      <c r="Z653" s="100">
        <f t="shared" si="183"/>
        <v>136288.84590556004</v>
      </c>
      <c r="AA653" s="107">
        <f>((L653+G653+H653+I653+N653+O653+P653+S653)/('Life tables'!$I$2/2))</f>
        <v>21.890746103527896</v>
      </c>
      <c r="AB653" s="31">
        <f>((uNES*L653+ uOCEX*G653+uEREX*H653+uHOEX*I653+uNES*S653+ uOCEX*N653+uEREX*O653+uHOEX*P653)/('Life tables'!$I$2/2))</f>
        <v>14.427064510758385</v>
      </c>
    </row>
    <row r="654" spans="1:28" x14ac:dyDescent="0.25">
      <c r="A654" s="4">
        <v>648</v>
      </c>
      <c r="C654" s="105">
        <f>IF(male=0,VLOOKUP((($A$5:$A$1570/'Life tables'!$I$2)*2)+age,lifetable,13,1),IF(male=1,VLOOKUP((($A$5:$A$1570/'Life tables'!$I$2)*2)+age,lifetable,10,1),"error"))</f>
        <v>4.3180287415445218E-4</v>
      </c>
      <c r="F654" s="96">
        <f t="shared" si="171"/>
        <v>99.623134662817222</v>
      </c>
      <c r="G654" s="96">
        <f t="shared" si="172"/>
        <v>10.007352376613476</v>
      </c>
      <c r="H654" s="96">
        <f t="shared" si="173"/>
        <v>0.57152824997989005</v>
      </c>
      <c r="I654" s="96">
        <f t="shared" si="174"/>
        <v>0.22900596459939995</v>
      </c>
      <c r="J654" s="96">
        <f t="shared" si="175"/>
        <v>4.7684432373292909E-2</v>
      </c>
      <c r="K654" s="96">
        <f t="shared" si="176"/>
        <v>0.23929844905126982</v>
      </c>
      <c r="L654" s="96">
        <f t="shared" si="184"/>
        <v>88.528265190199889</v>
      </c>
      <c r="M654" s="96">
        <f t="shared" si="177"/>
        <v>471.10035783800515</v>
      </c>
      <c r="N654" s="96">
        <f t="shared" si="178"/>
        <v>45.367985158784755</v>
      </c>
      <c r="O654" s="96">
        <f t="shared" si="179"/>
        <v>1.0829291031140498</v>
      </c>
      <c r="P654" s="96">
        <f t="shared" si="180"/>
        <v>1.0829291031140498</v>
      </c>
      <c r="Q654" s="96">
        <f t="shared" si="181"/>
        <v>0.2239477387142616</v>
      </c>
      <c r="R654" s="96">
        <f t="shared" si="182"/>
        <v>8.4889859774493398E-2</v>
      </c>
      <c r="S654" s="96">
        <f t="shared" si="170"/>
        <v>423.25767687450355</v>
      </c>
      <c r="T654" s="96">
        <f t="shared" si="185"/>
        <v>96.182972768939607</v>
      </c>
      <c r="U654" s="96">
        <f t="shared" si="185"/>
        <v>333.68935521014788</v>
      </c>
      <c r="V654" s="32">
        <f t="shared" si="186"/>
        <v>999.99999999999659</v>
      </c>
      <c r="W654" s="100">
        <f>(cNES*L654+(cNES+cOSEX)*G654+(cNES+cEREX)*H654+(cNES+cHOEX)*I654+(cNES+cNES)*S654+(cNES+cOSEX)*N654+(cNES+cEREX)*O654+(cNES+cHOEX)*P654)/(1+cDR)^((cycle + 0.5)/('Life tables'!$I$2/2))</f>
        <v>31955.808428999695</v>
      </c>
      <c r="X654" s="107">
        <f>((L654+G654+H654+I654+N654+O654+P654+S654)/('Life tables'!$I$2/2))/(1+oDR)^(((cycle + 0.5)/('Life tables'!$I$2/2)))</f>
        <v>15.099790068711958</v>
      </c>
      <c r="Y654" s="31">
        <f>((uNES*L654+ uOCEX*G654+uEREX*H654+uHOEX*I654+uNES*S654+ uOCEX*N654+uEREX*O654+uHOEX*P654)/('Life tables'!$I$2/2))/(1+oDR)^(((cycle + 0.5)/('Life tables'!$I$2/2)))</f>
        <v>9.9514947733151651</v>
      </c>
      <c r="Z654" s="100">
        <f t="shared" si="183"/>
        <v>136146.56574712362</v>
      </c>
      <c r="AA654" s="107">
        <f>((L654+G654+H654+I654+N654+O654+P654+S654)/('Life tables'!$I$2/2))</f>
        <v>21.86789273404084</v>
      </c>
      <c r="AB654" s="31">
        <f>((uNES*L654+ uOCEX*G654+uEREX*H654+uHOEX*I654+uNES*S654+ uOCEX*N654+uEREX*O654+uHOEX*P654)/('Life tables'!$I$2/2))</f>
        <v>14.41200303156184</v>
      </c>
    </row>
    <row r="655" spans="1:28" x14ac:dyDescent="0.25">
      <c r="A655" s="4">
        <v>649</v>
      </c>
      <c r="C655" s="105">
        <f>IF(male=0,VLOOKUP((($A$5:$A$1570/'Life tables'!$I$2)*2)+age,lifetable,13,1),IF(male=1,VLOOKUP((($A$5:$A$1570/'Life tables'!$I$2)*2)+age,lifetable,10,1),"error"))</f>
        <v>4.3180287415445218E-4</v>
      </c>
      <c r="F655" s="96">
        <f t="shared" si="171"/>
        <v>99.519112492336021</v>
      </c>
      <c r="G655" s="96">
        <f t="shared" si="172"/>
        <v>9.996903131882231</v>
      </c>
      <c r="H655" s="96">
        <f t="shared" si="173"/>
        <v>0.57093148488857415</v>
      </c>
      <c r="I655" s="96">
        <f t="shared" si="174"/>
        <v>0.22876684647115195</v>
      </c>
      <c r="J655" s="96">
        <f t="shared" si="175"/>
        <v>4.7634642350418983E-2</v>
      </c>
      <c r="K655" s="96">
        <f t="shared" si="176"/>
        <v>0.23904858395570391</v>
      </c>
      <c r="L655" s="96">
        <f t="shared" si="184"/>
        <v>88.435827802787941</v>
      </c>
      <c r="M655" s="96">
        <f t="shared" si="177"/>
        <v>470.60855952857298</v>
      </c>
      <c r="N655" s="96">
        <f t="shared" si="178"/>
        <v>45.320623916042699</v>
      </c>
      <c r="O655" s="96">
        <f t="shared" si="179"/>
        <v>1.0817985951590345</v>
      </c>
      <c r="P655" s="96">
        <f t="shared" si="180"/>
        <v>1.0817985951590345</v>
      </c>
      <c r="Q655" s="96">
        <f t="shared" si="181"/>
        <v>0.22371395175683653</v>
      </c>
      <c r="R655" s="96">
        <f t="shared" si="182"/>
        <v>8.4801240250371987E-2</v>
      </c>
      <c r="S655" s="96">
        <f t="shared" si="170"/>
        <v>422.81582323020501</v>
      </c>
      <c r="T655" s="96">
        <f t="shared" si="185"/>
        <v>96.454321363046859</v>
      </c>
      <c r="U655" s="96">
        <f t="shared" si="185"/>
        <v>334.01320503435397</v>
      </c>
      <c r="V655" s="32">
        <f t="shared" si="186"/>
        <v>999.99999999999648</v>
      </c>
      <c r="W655" s="100">
        <f>(cNES*L655+(cNES+cOSEX)*G655+(cNES+cEREX)*H655+(cNES+cHOEX)*I655+(cNES+cNES)*S655+(cNES+cOSEX)*N655+(cNES+cEREX)*O655+(cNES+cHOEX)*P655)/(1+cDR)^((cycle + 0.5)/('Life tables'!$I$2/2))</f>
        <v>31851.181774246827</v>
      </c>
      <c r="X655" s="107">
        <f>((L655+G655+H655+I655+N655+O655+P655+S655)/('Life tables'!$I$2/2))/(1+oDR)^(((cycle + 0.5)/('Life tables'!$I$2/2)))</f>
        <v>15.075414712043534</v>
      </c>
      <c r="Y655" s="31">
        <f>((uNES*L655+ uOCEX*G655+uEREX*H655+uHOEX*I655+uNES*S655+ uOCEX*N655+uEREX*O655+uHOEX*P655)/('Life tables'!$I$2/2))/(1+oDR)^(((cycle + 0.5)/('Life tables'!$I$2/2)))</f>
        <v>9.9354302303836253</v>
      </c>
      <c r="Z655" s="100">
        <f t="shared" si="183"/>
        <v>136004.43407279282</v>
      </c>
      <c r="AA655" s="107">
        <f>((L655+G655+H655+I655+N655+O655+P655+S655)/('Life tables'!$I$2/2))</f>
        <v>21.845063224431158</v>
      </c>
      <c r="AB655" s="31">
        <f>((uNES*L655+ uOCEX*G655+uEREX*H655+uHOEX*I655+uNES*S655+ uOCEX*N655+uEREX*O655+uHOEX*P655)/('Life tables'!$I$2/2))</f>
        <v>14.396957277153025</v>
      </c>
    </row>
    <row r="656" spans="1:28" x14ac:dyDescent="0.25">
      <c r="A656" s="4">
        <v>650</v>
      </c>
      <c r="C656" s="105">
        <f>IF(male=0,VLOOKUP((($A$5:$A$1570/'Life tables'!$I$2)*2)+age,lifetable,13,1),IF(male=1,VLOOKUP((($A$5:$A$1570/'Life tables'!$I$2)*2)+age,lifetable,10,1),"error"))</f>
        <v>4.3180287415445218E-4</v>
      </c>
      <c r="F656" s="96">
        <f t="shared" si="171"/>
        <v>99.415199538652004</v>
      </c>
      <c r="G656" s="96">
        <f t="shared" si="172"/>
        <v>9.9864648582068423</v>
      </c>
      <c r="H656" s="96">
        <f t="shared" si="173"/>
        <v>0.57033534636341865</v>
      </c>
      <c r="I656" s="96">
        <f t="shared" si="174"/>
        <v>0.2285279794020387</v>
      </c>
      <c r="J656" s="96">
        <f t="shared" si="175"/>
        <v>4.7584904603966569E-2</v>
      </c>
      <c r="K656" s="96">
        <f t="shared" si="176"/>
        <v>0.23879898120291881</v>
      </c>
      <c r="L656" s="96">
        <f t="shared" si="184"/>
        <v>88.343487468872823</v>
      </c>
      <c r="M656" s="96">
        <f t="shared" si="177"/>
        <v>470.11727406394368</v>
      </c>
      <c r="N656" s="96">
        <f t="shared" si="178"/>
        <v>45.273312061366312</v>
      </c>
      <c r="O656" s="96">
        <f t="shared" si="179"/>
        <v>1.0806692660920272</v>
      </c>
      <c r="P656" s="96">
        <f t="shared" si="180"/>
        <v>1.0806692660920272</v>
      </c>
      <c r="Q656" s="96">
        <f t="shared" si="181"/>
        <v>0.22348040859127441</v>
      </c>
      <c r="R656" s="96">
        <f t="shared" si="182"/>
        <v>8.4712713138244494E-2</v>
      </c>
      <c r="S656" s="96">
        <f t="shared" si="170"/>
        <v>422.37443034866379</v>
      </c>
      <c r="T656" s="96">
        <f t="shared" si="185"/>
        <v>96.725386676242096</v>
      </c>
      <c r="U656" s="96">
        <f t="shared" si="185"/>
        <v>334.33671672869514</v>
      </c>
      <c r="V656" s="32">
        <f t="shared" si="186"/>
        <v>999.99999999999659</v>
      </c>
      <c r="W656" s="100">
        <f>(cNES*L656+(cNES+cOSEX)*G656+(cNES+cEREX)*H656+(cNES+cHOEX)*I656+(cNES+cNES)*S656+(cNES+cOSEX)*N656+(cNES+cEREX)*O656+(cNES+cHOEX)*P656)/(1+cDR)^((cycle + 0.5)/('Life tables'!$I$2/2))</f>
        <v>31746.897666632052</v>
      </c>
      <c r="X656" s="107">
        <f>((L656+G656+H656+I656+N656+O656+P656+S656)/('Life tables'!$I$2/2))/(1+oDR)^(((cycle + 0.5)/('Life tables'!$I$2/2)))</f>
        <v>15.051078705170724</v>
      </c>
      <c r="Y656" s="31">
        <f>((uNES*L656+ uOCEX*G656+uEREX*H656+uHOEX*I656+uNES*S656+ uOCEX*N656+uEREX*O656+uHOEX*P656)/('Life tables'!$I$2/2))/(1+oDR)^(((cycle + 0.5)/('Life tables'!$I$2/2)))</f>
        <v>9.9193916208573096</v>
      </c>
      <c r="Z656" s="100">
        <f t="shared" si="183"/>
        <v>135862.4507293182</v>
      </c>
      <c r="AA656" s="107">
        <f>((L656+G656+H656+I656+N656+O656+P656+S656)/('Life tables'!$I$2/2))</f>
        <v>21.822257549735799</v>
      </c>
      <c r="AB656" s="31">
        <f>((uNES*L656+ uOCEX*G656+uEREX*H656+uHOEX*I656+uNES*S656+ uOCEX*N656+uEREX*O656+uHOEX*P656)/('Life tables'!$I$2/2))</f>
        <v>14.381927231081082</v>
      </c>
    </row>
    <row r="657" spans="1:28" x14ac:dyDescent="0.25">
      <c r="A657" s="4">
        <v>651</v>
      </c>
      <c r="C657" s="105">
        <f>IF(male=0,VLOOKUP((($A$5:$A$1570/'Life tables'!$I$2)*2)+age,lifetable,13,1),IF(male=1,VLOOKUP((($A$5:$A$1570/'Life tables'!$I$2)*2)+age,lifetable,10,1),"error"))</f>
        <v>4.3180287415445218E-4</v>
      </c>
      <c r="F657" s="96">
        <f t="shared" si="171"/>
        <v>99.31139566684493</v>
      </c>
      <c r="G657" s="96">
        <f t="shared" si="172"/>
        <v>9.9760375420342875</v>
      </c>
      <c r="H657" s="96">
        <f t="shared" si="173"/>
        <v>0.56973983363039904</v>
      </c>
      <c r="I657" s="96">
        <f t="shared" si="174"/>
        <v>0.228289363081916</v>
      </c>
      <c r="J657" s="96">
        <f t="shared" si="175"/>
        <v>4.7535219069356323E-2</v>
      </c>
      <c r="K657" s="96">
        <f t="shared" si="176"/>
        <v>0.23854964046883106</v>
      </c>
      <c r="L657" s="96">
        <f t="shared" si="184"/>
        <v>88.25124406856014</v>
      </c>
      <c r="M657" s="96">
        <f t="shared" si="177"/>
        <v>469.62650092821428</v>
      </c>
      <c r="N657" s="96">
        <f t="shared" si="178"/>
        <v>45.226049545073003</v>
      </c>
      <c r="O657" s="96">
        <f t="shared" si="179"/>
        <v>1.0795411147271101</v>
      </c>
      <c r="P657" s="96">
        <f t="shared" si="180"/>
        <v>1.0795411147271101</v>
      </c>
      <c r="Q657" s="96">
        <f t="shared" si="181"/>
        <v>0.22324710897232972</v>
      </c>
      <c r="R657" s="96">
        <f t="shared" si="182"/>
        <v>8.4624278345147852E-2</v>
      </c>
      <c r="S657" s="96">
        <f t="shared" si="170"/>
        <v>421.93349776636961</v>
      </c>
      <c r="T657" s="96">
        <f t="shared" si="185"/>
        <v>96.996169004283786</v>
      </c>
      <c r="U657" s="96">
        <f t="shared" si="185"/>
        <v>334.65989064750914</v>
      </c>
      <c r="V657" s="32">
        <f t="shared" si="186"/>
        <v>999.99999999999659</v>
      </c>
      <c r="W657" s="100">
        <f>(cNES*L657+(cNES+cOSEX)*G657+(cNES+cEREX)*H657+(cNES+cHOEX)*I657+(cNES+cNES)*S657+(cNES+cOSEX)*N657+(cNES+cEREX)*O657+(cNES+cHOEX)*P657)/(1+cDR)^((cycle + 0.5)/('Life tables'!$I$2/2))</f>
        <v>31642.954985068402</v>
      </c>
      <c r="X657" s="107">
        <f>((L657+G657+H657+I657+N657+O657+P657+S657)/('Life tables'!$I$2/2))/(1+oDR)^(((cycle + 0.5)/('Life tables'!$I$2/2)))</f>
        <v>15.026781984534624</v>
      </c>
      <c r="Y657" s="31">
        <f>((uNES*L657+ uOCEX*G657+uEREX*H657+uHOEX*I657+uNES*S657+ uOCEX*N657+uEREX*O657+uHOEX*P657)/('Life tables'!$I$2/2))/(1+oDR)^(((cycle + 0.5)/('Life tables'!$I$2/2)))</f>
        <v>9.9033789028485302</v>
      </c>
      <c r="Z657" s="100">
        <f t="shared" si="183"/>
        <v>135720.61556355088</v>
      </c>
      <c r="AA657" s="107">
        <f>((L657+G657+H657+I657+N657+O657+P657+S657)/('Life tables'!$I$2/2))</f>
        <v>21.799475685019573</v>
      </c>
      <c r="AB657" s="31">
        <f>((uNES*L657+ uOCEX*G657+uEREX*H657+uHOEX*I657+uNES*S657+ uOCEX*N657+uEREX*O657+uHOEX*P657)/('Life tables'!$I$2/2))</f>
        <v>14.366912876913503</v>
      </c>
    </row>
    <row r="658" spans="1:28" x14ac:dyDescent="0.25">
      <c r="A658" s="4">
        <v>652</v>
      </c>
      <c r="C658" s="105">
        <f>IF(male=0,VLOOKUP((($A$5:$A$1570/'Life tables'!$I$2)*2)+age,lifetable,13,1),IF(male=1,VLOOKUP((($A$5:$A$1570/'Life tables'!$I$2)*2)+age,lifetable,10,1),"error"))</f>
        <v>4.6329957291590951E-4</v>
      </c>
      <c r="F658" s="96">
        <f t="shared" si="171"/>
        <v>99.207700742839322</v>
      </c>
      <c r="G658" s="96">
        <f t="shared" si="172"/>
        <v>9.965621169896405</v>
      </c>
      <c r="H658" s="96">
        <f t="shared" si="173"/>
        <v>0.56914494592033738</v>
      </c>
      <c r="I658" s="96">
        <f t="shared" si="174"/>
        <v>0.22805099720258146</v>
      </c>
      <c r="J658" s="96">
        <f t="shared" si="175"/>
        <v>5.0949293955960713E-2</v>
      </c>
      <c r="K658" s="96">
        <f t="shared" si="176"/>
        <v>0.23830056143138642</v>
      </c>
      <c r="L658" s="96">
        <f t="shared" si="184"/>
        <v>88.155633774432658</v>
      </c>
      <c r="M658" s="96">
        <f t="shared" si="177"/>
        <v>469.13623960536427</v>
      </c>
      <c r="N658" s="96">
        <f t="shared" si="178"/>
        <v>45.178836317468885</v>
      </c>
      <c r="O658" s="96">
        <f t="shared" si="179"/>
        <v>1.0784141398780949</v>
      </c>
      <c r="P658" s="96">
        <f t="shared" si="180"/>
        <v>1.0784141398780949</v>
      </c>
      <c r="Q658" s="96">
        <f t="shared" si="181"/>
        <v>0.23928121264012617</v>
      </c>
      <c r="R658" s="96">
        <f t="shared" si="182"/>
        <v>8.4535935778097829E-2</v>
      </c>
      <c r="S658" s="96">
        <f t="shared" si="170"/>
        <v>421.47675785972098</v>
      </c>
      <c r="T658" s="96">
        <f t="shared" si="185"/>
        <v>97.286399510879875</v>
      </c>
      <c r="U658" s="96">
        <f t="shared" si="185"/>
        <v>334.98272714471864</v>
      </c>
      <c r="V658" s="32">
        <f t="shared" si="186"/>
        <v>999.99999999999659</v>
      </c>
      <c r="W658" s="100">
        <f>(cNES*L658+(cNES+cOSEX)*G658+(cNES+cEREX)*H658+(cNES+cHOEX)*I658+(cNES+cNES)*S658+(cNES+cOSEX)*N658+(cNES+cEREX)*O658+(cNES+cHOEX)*P658)/(1+cDR)^((cycle + 0.5)/('Life tables'!$I$2/2))</f>
        <v>31538.407006251309</v>
      </c>
      <c r="X658" s="107">
        <f>((L658+G658+H658+I658+N658+O658+P658+S658)/('Life tables'!$I$2/2))/(1+oDR)^(((cycle + 0.5)/('Life tables'!$I$2/2)))</f>
        <v>15.002003108398991</v>
      </c>
      <c r="Y658" s="31">
        <f>((uNES*L658+ uOCEX*G658+uEREX*H658+uHOEX*I658+uNES*S658+ uOCEX*N658+uEREX*O658+uHOEX*P658)/('Life tables'!$I$2/2))/(1+oDR)^(((cycle + 0.5)/('Life tables'!$I$2/2)))</f>
        <v>9.8870427110895989</v>
      </c>
      <c r="Z658" s="100">
        <f t="shared" si="183"/>
        <v>135574.8635250951</v>
      </c>
      <c r="AA658" s="107">
        <f>((L658+G658+H658+I658+N658+O658+P658+S658)/('Life tables'!$I$2/2))</f>
        <v>21.775960805570772</v>
      </c>
      <c r="AB658" s="31">
        <f>((uNES*L658+ uOCEX*G658+uEREX*H658+uHOEX*I658+uNES*S658+ uOCEX*N658+uEREX*O658+uHOEX*P658)/('Life tables'!$I$2/2))</f>
        <v>14.351407142367139</v>
      </c>
    </row>
    <row r="659" spans="1:28" x14ac:dyDescent="0.25">
      <c r="A659" s="4">
        <v>653</v>
      </c>
      <c r="C659" s="105">
        <f>IF(male=0,VLOOKUP((($A$5:$A$1570/'Life tables'!$I$2)*2)+age,lifetable,13,1),IF(male=1,VLOOKUP((($A$5:$A$1570/'Life tables'!$I$2)*2)+age,lifetable,10,1),"error"))</f>
        <v>4.6329957291590951E-4</v>
      </c>
      <c r="F659" s="96">
        <f t="shared" si="171"/>
        <v>99.100645403048944</v>
      </c>
      <c r="G659" s="96">
        <f t="shared" si="172"/>
        <v>9.9548672369599789</v>
      </c>
      <c r="H659" s="96">
        <f t="shared" si="173"/>
        <v>0.5685307798312208</v>
      </c>
      <c r="I659" s="96">
        <f t="shared" si="174"/>
        <v>0.22780490665908279</v>
      </c>
      <c r="J659" s="96">
        <f t="shared" si="175"/>
        <v>5.0894314413690356E-2</v>
      </c>
      <c r="K659" s="96">
        <f t="shared" si="176"/>
        <v>0.23804341055110947</v>
      </c>
      <c r="L659" s="96">
        <f t="shared" si="184"/>
        <v>88.060504754633854</v>
      </c>
      <c r="M659" s="96">
        <f t="shared" si="177"/>
        <v>468.63022794134906</v>
      </c>
      <c r="N659" s="96">
        <f t="shared" si="178"/>
        <v>45.13010629788544</v>
      </c>
      <c r="O659" s="96">
        <f t="shared" si="179"/>
        <v>1.0772509593617565</v>
      </c>
      <c r="P659" s="96">
        <f t="shared" si="180"/>
        <v>1.0772509593617565</v>
      </c>
      <c r="Q659" s="96">
        <f t="shared" si="181"/>
        <v>0.2390231232529634</v>
      </c>
      <c r="R659" s="96">
        <f t="shared" si="182"/>
        <v>8.4444755080635314E-2</v>
      </c>
      <c r="S659" s="96">
        <f t="shared" si="170"/>
        <v>421.02215184640653</v>
      </c>
      <c r="T659" s="96">
        <f t="shared" si="185"/>
        <v>97.576316948546534</v>
      </c>
      <c r="U659" s="96">
        <f t="shared" si="185"/>
        <v>335.30521531035038</v>
      </c>
      <c r="V659" s="32">
        <f t="shared" si="186"/>
        <v>999.99999999999648</v>
      </c>
      <c r="W659" s="100">
        <f>(cNES*L659+(cNES+cOSEX)*G659+(cNES+cEREX)*H659+(cNES+cHOEX)*I659+(cNES+cNES)*S659+(cNES+cOSEX)*N659+(cNES+cEREX)*O659+(cNES+cHOEX)*P659)/(1+cDR)^((cycle + 0.5)/('Life tables'!$I$2/2))</f>
        <v>31434.055043145891</v>
      </c>
      <c r="X659" s="107">
        <f>((L659+G659+H659+I659+N659+O659+P659+S659)/('Life tables'!$I$2/2))/(1+oDR)^(((cycle + 0.5)/('Life tables'!$I$2/2)))</f>
        <v>14.977265094564151</v>
      </c>
      <c r="Y659" s="31">
        <f>((uNES*L659+ uOCEX*G659+uEREX*H659+uHOEX*I659+uNES*S659+ uOCEX*N659+uEREX*O659+uHOEX*P659)/('Life tables'!$I$2/2))/(1+oDR)^(((cycle + 0.5)/('Life tables'!$I$2/2)))</f>
        <v>9.8707391696042492</v>
      </c>
      <c r="Z659" s="100">
        <f t="shared" si="183"/>
        <v>135428.62430374764</v>
      </c>
      <c r="AA659" s="107">
        <f>((L659+G659+H659+I659+N659+O659+P659+S659)/('Life tables'!$I$2/2))</f>
        <v>21.752471294887687</v>
      </c>
      <c r="AB659" s="31">
        <f>((uNES*L659+ uOCEX*G659+uEREX*H659+uHOEX*I659+uNES*S659+ uOCEX*N659+uEREX*O659+uHOEX*P659)/('Life tables'!$I$2/2))</f>
        <v>14.335926425183452</v>
      </c>
    </row>
    <row r="660" spans="1:28" x14ac:dyDescent="0.25">
      <c r="A660" s="4">
        <v>654</v>
      </c>
      <c r="C660" s="105">
        <f>IF(male=0,VLOOKUP((($A$5:$A$1570/'Life tables'!$I$2)*2)+age,lifetable,13,1),IF(male=1,VLOOKUP((($A$5:$A$1570/'Life tables'!$I$2)*2)+age,lifetable,10,1),"error"))</f>
        <v>4.6329957291590951E-4</v>
      </c>
      <c r="F660" s="96">
        <f t="shared" si="171"/>
        <v>98.993706939993473</v>
      </c>
      <c r="G660" s="96">
        <f t="shared" si="172"/>
        <v>9.9441250445361842</v>
      </c>
      <c r="H660" s="96">
        <f t="shared" si="173"/>
        <v>0.56791728425258348</v>
      </c>
      <c r="I660" s="96">
        <f t="shared" si="174"/>
        <v>0.22755908478279188</v>
      </c>
      <c r="J660" s="96">
        <f t="shared" si="175"/>
        <v>5.0839394894856484E-2</v>
      </c>
      <c r="K660" s="96">
        <f t="shared" si="176"/>
        <v>0.2377865404130666</v>
      </c>
      <c r="L660" s="96">
        <f t="shared" si="184"/>
        <v>87.96547959111399</v>
      </c>
      <c r="M660" s="96">
        <f t="shared" si="177"/>
        <v>468.12476080110622</v>
      </c>
      <c r="N660" s="96">
        <f t="shared" si="178"/>
        <v>45.081428717121057</v>
      </c>
      <c r="O660" s="96">
        <f t="shared" si="179"/>
        <v>1.0760890305545934</v>
      </c>
      <c r="P660" s="96">
        <f t="shared" si="180"/>
        <v>1.0760890305545934</v>
      </c>
      <c r="Q660" s="96">
        <f t="shared" si="181"/>
        <v>0.2387653115981469</v>
      </c>
      <c r="R660" s="96">
        <f t="shared" si="182"/>
        <v>8.4353672503553967E-2</v>
      </c>
      <c r="S660" s="96">
        <f t="shared" si="170"/>
        <v>420.56803503877427</v>
      </c>
      <c r="T660" s="96">
        <f t="shared" si="185"/>
        <v>97.865921655039543</v>
      </c>
      <c r="U660" s="96">
        <f t="shared" si="185"/>
        <v>335.627355523267</v>
      </c>
      <c r="V660" s="32">
        <f t="shared" si="186"/>
        <v>999.99999999999659</v>
      </c>
      <c r="W660" s="100">
        <f>(cNES*L660+(cNES+cOSEX)*G660+(cNES+cEREX)*H660+(cNES+cHOEX)*I660+(cNES+cNES)*S660+(cNES+cOSEX)*N660+(cNES+cEREX)*O660+(cNES+cHOEX)*P660)/(1+cDR)^((cycle + 0.5)/('Life tables'!$I$2/2))</f>
        <v>31330.048326596792</v>
      </c>
      <c r="X660" s="107">
        <f>((L660+G660+H660+I660+N660+O660+P660+S660)/('Life tables'!$I$2/2))/(1+oDR)^(((cycle + 0.5)/('Life tables'!$I$2/2)))</f>
        <v>14.952567875562494</v>
      </c>
      <c r="Y660" s="31">
        <f>((uNES*L660+ uOCEX*G660+uEREX*H660+uHOEX*I660+uNES*S660+ uOCEX*N660+uEREX*O660+uHOEX*P660)/('Life tables'!$I$2/2))/(1+oDR)^(((cycle + 0.5)/('Life tables'!$I$2/2)))</f>
        <v>9.8544625138328144</v>
      </c>
      <c r="Z660" s="100">
        <f t="shared" si="183"/>
        <v>135282.5427145182</v>
      </c>
      <c r="AA660" s="107">
        <f>((L660+G660+H660+I660+N660+O660+P660+S660)/('Life tables'!$I$2/2))</f>
        <v>21.72900712548363</v>
      </c>
      <c r="AB660" s="31">
        <f>((uNES*L660+ uOCEX*G660+uEREX*H660+uHOEX*I660+uNES*S660+ uOCEX*N660+uEREX*O660+uHOEX*P660)/('Life tables'!$I$2/2))</f>
        <v>14.320462409058242</v>
      </c>
    </row>
    <row r="661" spans="1:28" x14ac:dyDescent="0.25">
      <c r="A661" s="4">
        <v>655</v>
      </c>
      <c r="C661" s="105">
        <f>IF(male=0,VLOOKUP((($A$5:$A$1570/'Life tables'!$I$2)*2)+age,lifetable,13,1),IF(male=1,VLOOKUP((($A$5:$A$1570/'Life tables'!$I$2)*2)+age,lifetable,10,1),"error"))</f>
        <v>4.6329957291590951E-4</v>
      </c>
      <c r="F661" s="96">
        <f t="shared" si="171"/>
        <v>98.886885180477847</v>
      </c>
      <c r="G661" s="96">
        <f t="shared" si="172"/>
        <v>9.933394575227215</v>
      </c>
      <c r="H661" s="96">
        <f t="shared" si="173"/>
        <v>0.56730445819082209</v>
      </c>
      <c r="I661" s="96">
        <f t="shared" si="174"/>
        <v>0.22731353117558131</v>
      </c>
      <c r="J661" s="96">
        <f t="shared" si="175"/>
        <v>5.0784535310512705E-2</v>
      </c>
      <c r="K661" s="96">
        <f t="shared" si="176"/>
        <v>0.23752995060123691</v>
      </c>
      <c r="L661" s="96">
        <f t="shared" si="184"/>
        <v>87.87055812997248</v>
      </c>
      <c r="M661" s="96">
        <f t="shared" si="177"/>
        <v>467.61983764121226</v>
      </c>
      <c r="N661" s="96">
        <f t="shared" si="178"/>
        <v>45.032803522842869</v>
      </c>
      <c r="O661" s="96">
        <f t="shared" si="179"/>
        <v>1.0749283522074258</v>
      </c>
      <c r="P661" s="96">
        <f t="shared" si="180"/>
        <v>1.0749283522074258</v>
      </c>
      <c r="Q661" s="96">
        <f t="shared" si="181"/>
        <v>0.23850777739850554</v>
      </c>
      <c r="R661" s="96">
        <f t="shared" si="182"/>
        <v>8.4262687948931686E-2</v>
      </c>
      <c r="S661" s="96">
        <f t="shared" si="170"/>
        <v>420.1144069486071</v>
      </c>
      <c r="T661" s="96">
        <f t="shared" si="185"/>
        <v>98.155213967748566</v>
      </c>
      <c r="U661" s="96">
        <f t="shared" si="185"/>
        <v>335.94914816181716</v>
      </c>
      <c r="V661" s="32">
        <f t="shared" si="186"/>
        <v>999.99999999999659</v>
      </c>
      <c r="W661" s="100">
        <f>(cNES*L661+(cNES+cOSEX)*G661+(cNES+cEREX)*H661+(cNES+cHOEX)*I661+(cNES+cNES)*S661+(cNES+cOSEX)*N661+(cNES+cEREX)*O661+(cNES+cHOEX)*P661)/(1+cDR)^((cycle + 0.5)/('Life tables'!$I$2/2))</f>
        <v>31226.385715278589</v>
      </c>
      <c r="X661" s="107">
        <f>((L661+G661+H661+I661+N661+O661+P661+S661)/('Life tables'!$I$2/2))/(1+oDR)^(((cycle + 0.5)/('Life tables'!$I$2/2)))</f>
        <v>14.927911384040593</v>
      </c>
      <c r="Y661" s="31">
        <f>((uNES*L661+ uOCEX*G661+uEREX*H661+uHOEX*I661+uNES*S661+ uOCEX*N661+uEREX*O661+uHOEX*P661)/('Life tables'!$I$2/2))/(1+oDR)^(((cycle + 0.5)/('Life tables'!$I$2/2)))</f>
        <v>9.8382126993877428</v>
      </c>
      <c r="Z661" s="100">
        <f t="shared" si="183"/>
        <v>135136.6185912136</v>
      </c>
      <c r="AA661" s="107">
        <f>((L661+G661+H661+I661+N661+O661+P661+S661)/('Life tables'!$I$2/2))</f>
        <v>21.705568269905619</v>
      </c>
      <c r="AB661" s="31">
        <f>((uNES*L661+ uOCEX*G661+uEREX*H661+uHOEX*I661+uNES*S661+ uOCEX*N661+uEREX*O661+uHOEX*P661)/('Life tables'!$I$2/2))</f>
        <v>14.305015075900885</v>
      </c>
    </row>
    <row r="662" spans="1:28" x14ac:dyDescent="0.25">
      <c r="A662" s="4">
        <v>656</v>
      </c>
      <c r="C662" s="105">
        <f>IF(male=0,VLOOKUP((($A$5:$A$1570/'Life tables'!$I$2)*2)+age,lifetable,13,1),IF(male=1,VLOOKUP((($A$5:$A$1570/'Life tables'!$I$2)*2)+age,lifetable,10,1),"error"))</f>
        <v>4.6329957291590951E-4</v>
      </c>
      <c r="F662" s="96">
        <f t="shared" si="171"/>
        <v>98.780179953082424</v>
      </c>
      <c r="G662" s="96">
        <f t="shared" si="172"/>
        <v>9.9226758118136082</v>
      </c>
      <c r="H662" s="96">
        <f t="shared" si="173"/>
        <v>0.56669230066251886</v>
      </c>
      <c r="I662" s="96">
        <f t="shared" si="174"/>
        <v>0.22706824544340481</v>
      </c>
      <c r="J662" s="96">
        <f t="shared" si="175"/>
        <v>5.0729735572624418E-2</v>
      </c>
      <c r="K662" s="96">
        <f t="shared" si="176"/>
        <v>0.23727364070386406</v>
      </c>
      <c r="L662" s="96">
        <f t="shared" si="184"/>
        <v>87.775740218886398</v>
      </c>
      <c r="M662" s="96">
        <f t="shared" si="177"/>
        <v>467.11545791734852</v>
      </c>
      <c r="N662" s="96">
        <f t="shared" si="178"/>
        <v>44.984230662631816</v>
      </c>
      <c r="O662" s="96">
        <f t="shared" si="179"/>
        <v>1.0737689230690159</v>
      </c>
      <c r="P662" s="96">
        <f t="shared" si="180"/>
        <v>1.0737689230690159</v>
      </c>
      <c r="Q662" s="96">
        <f t="shared" si="181"/>
        <v>0.23825052037641165</v>
      </c>
      <c r="R662" s="96">
        <f t="shared" si="182"/>
        <v>8.4171801318685013E-2</v>
      </c>
      <c r="S662" s="96">
        <f t="shared" si="170"/>
        <v>419.66126708688358</v>
      </c>
      <c r="T662" s="96">
        <f t="shared" si="185"/>
        <v>98.444194223697608</v>
      </c>
      <c r="U662" s="96">
        <f t="shared" si="185"/>
        <v>336.2705936038397</v>
      </c>
      <c r="V662" s="32">
        <f t="shared" si="186"/>
        <v>999.99999999999682</v>
      </c>
      <c r="W662" s="100">
        <f>(cNES*L662+(cNES+cOSEX)*G662+(cNES+cEREX)*H662+(cNES+cHOEX)*I662+(cNES+cNES)*S662+(cNES+cOSEX)*N662+(cNES+cEREX)*O662+(cNES+cHOEX)*P662)/(1+cDR)^((cycle + 0.5)/('Life tables'!$I$2/2))</f>
        <v>31123.06607160603</v>
      </c>
      <c r="X662" s="107">
        <f>((L662+G662+H662+I662+N662+O662+P662+S662)/('Life tables'!$I$2/2))/(1+oDR)^(((cycle + 0.5)/('Life tables'!$I$2/2)))</f>
        <v>14.903295552758989</v>
      </c>
      <c r="Y662" s="31">
        <f>((uNES*L662+ uOCEX*G662+uEREX*H662+uHOEX*I662+uNES*S662+ uOCEX*N662+uEREX*O662+uHOEX*P662)/('Life tables'!$I$2/2))/(1+oDR)^(((cycle + 0.5)/('Life tables'!$I$2/2)))</f>
        <v>9.8219896819565164</v>
      </c>
      <c r="Z662" s="100">
        <f t="shared" si="183"/>
        <v>134990.85176769044</v>
      </c>
      <c r="AA662" s="107">
        <f>((L662+G662+H662+I662+N662+O662+P662+S662)/('Life tables'!$I$2/2))</f>
        <v>21.682154700734305</v>
      </c>
      <c r="AB662" s="31">
        <f>((uNES*L662+ uOCEX*G662+uEREX*H662+uHOEX*I662+uNES*S662+ uOCEX*N662+uEREX*O662+uHOEX*P662)/('Life tables'!$I$2/2))</f>
        <v>14.289584407642815</v>
      </c>
    </row>
    <row r="663" spans="1:28" x14ac:dyDescent="0.25">
      <c r="A663" s="4">
        <v>657</v>
      </c>
      <c r="C663" s="105">
        <f>IF(male=0,VLOOKUP((($A$5:$A$1570/'Life tables'!$I$2)*2)+age,lifetable,13,1),IF(male=1,VLOOKUP((($A$5:$A$1570/'Life tables'!$I$2)*2)+age,lifetable,10,1),"error"))</f>
        <v>4.6329957291590951E-4</v>
      </c>
      <c r="F663" s="96">
        <f t="shared" si="171"/>
        <v>98.673591088107557</v>
      </c>
      <c r="G663" s="96">
        <f t="shared" si="172"/>
        <v>9.911968737248678</v>
      </c>
      <c r="H663" s="96">
        <f t="shared" si="173"/>
        <v>0.5660808106941233</v>
      </c>
      <c r="I663" s="96">
        <f t="shared" si="174"/>
        <v>0.22682322719616996</v>
      </c>
      <c r="J663" s="96">
        <f t="shared" si="175"/>
        <v>5.0674995594040352E-2</v>
      </c>
      <c r="K663" s="96">
        <f t="shared" si="176"/>
        <v>0.23701761031332325</v>
      </c>
      <c r="L663" s="96">
        <f t="shared" si="184"/>
        <v>87.681025707061224</v>
      </c>
      <c r="M663" s="96">
        <f t="shared" si="177"/>
        <v>466.61162108435178</v>
      </c>
      <c r="N663" s="96">
        <f t="shared" si="178"/>
        <v>44.935710083987502</v>
      </c>
      <c r="O663" s="96">
        <f t="shared" si="179"/>
        <v>1.072610741886185</v>
      </c>
      <c r="P663" s="96">
        <f t="shared" si="180"/>
        <v>1.072610741886185</v>
      </c>
      <c r="Q663" s="96">
        <f t="shared" si="181"/>
        <v>0.23799354025380667</v>
      </c>
      <c r="R663" s="96">
        <f t="shared" si="182"/>
        <v>8.408101251457839E-2</v>
      </c>
      <c r="S663" s="96">
        <f t="shared" si="170"/>
        <v>419.20861496382349</v>
      </c>
      <c r="T663" s="96">
        <f t="shared" si="185"/>
        <v>98.732862759545455</v>
      </c>
      <c r="U663" s="96">
        <f t="shared" si="185"/>
        <v>336.59169222666759</v>
      </c>
      <c r="V663" s="32">
        <f t="shared" si="186"/>
        <v>999.99999999999659</v>
      </c>
      <c r="W663" s="100">
        <f>(cNES*L663+(cNES+cOSEX)*G663+(cNES+cEREX)*H663+(cNES+cHOEX)*I663+(cNES+cNES)*S663+(cNES+cOSEX)*N663+(cNES+cEREX)*O663+(cNES+cHOEX)*P663)/(1+cDR)^((cycle + 0.5)/('Life tables'!$I$2/2))</f>
        <v>31020.088261722925</v>
      </c>
      <c r="X663" s="107">
        <f>((L663+G663+H663+I663+N663+O663+P663+S663)/('Life tables'!$I$2/2))/(1+oDR)^(((cycle + 0.5)/('Life tables'!$I$2/2)))</f>
        <v>14.87872031459184</v>
      </c>
      <c r="Y663" s="31">
        <f>((uNES*L663+ uOCEX*G663+uEREX*H663+uHOEX*I663+uNES*S663+ uOCEX*N663+uEREX*O663+uHOEX*P663)/('Life tables'!$I$2/2))/(1+oDR)^(((cycle + 0.5)/('Life tables'!$I$2/2)))</f>
        <v>9.8057934173014569</v>
      </c>
      <c r="Z663" s="100">
        <f t="shared" si="183"/>
        <v>134845.24207785935</v>
      </c>
      <c r="AA663" s="107">
        <f>((L663+G663+H663+I663+N663+O663+P663+S663)/('Life tables'!$I$2/2))</f>
        <v>21.658766390583708</v>
      </c>
      <c r="AB663" s="31">
        <f>((uNES*L663+ uOCEX*G663+uEREX*H663+uHOEX*I663+uNES*S663+ uOCEX*N663+uEREX*O663+uHOEX*P663)/('Life tables'!$I$2/2))</f>
        <v>14.274170386237406</v>
      </c>
    </row>
    <row r="664" spans="1:28" x14ac:dyDescent="0.25">
      <c r="A664" s="4">
        <v>658</v>
      </c>
      <c r="C664" s="105">
        <f>IF(male=0,VLOOKUP((($A$5:$A$1570/'Life tables'!$I$2)*2)+age,lifetable,13,1),IF(male=1,VLOOKUP((($A$5:$A$1570/'Life tables'!$I$2)*2)+age,lifetable,10,1),"error"))</f>
        <v>4.6329957291590951E-4</v>
      </c>
      <c r="F664" s="96">
        <f t="shared" si="171"/>
        <v>98.567118417519993</v>
      </c>
      <c r="G664" s="96">
        <f t="shared" si="172"/>
        <v>9.9012733346531352</v>
      </c>
      <c r="H664" s="96">
        <f t="shared" si="173"/>
        <v>0.56546998732164511</v>
      </c>
      <c r="I664" s="96">
        <f t="shared" si="174"/>
        <v>0.22657847604761491</v>
      </c>
      <c r="J664" s="96">
        <f t="shared" si="175"/>
        <v>5.062031528846505E-2</v>
      </c>
      <c r="K664" s="96">
        <f t="shared" si="176"/>
        <v>0.23676185902599237</v>
      </c>
      <c r="L664" s="96">
        <f t="shared" si="184"/>
        <v>87.586414445183138</v>
      </c>
      <c r="M664" s="96">
        <f t="shared" si="177"/>
        <v>466.10832659626357</v>
      </c>
      <c r="N664" s="96">
        <f t="shared" si="178"/>
        <v>44.887241734332932</v>
      </c>
      <c r="O664" s="96">
        <f t="shared" si="179"/>
        <v>1.0714538074039253</v>
      </c>
      <c r="P664" s="96">
        <f t="shared" si="180"/>
        <v>1.0714538074039253</v>
      </c>
      <c r="Q664" s="96">
        <f t="shared" si="181"/>
        <v>0.23773683675222654</v>
      </c>
      <c r="R664" s="96">
        <f t="shared" si="182"/>
        <v>8.3990321438232887E-2</v>
      </c>
      <c r="S664" s="96">
        <f t="shared" si="170"/>
        <v>418.7564500889323</v>
      </c>
      <c r="T664" s="96">
        <f t="shared" si="185"/>
        <v>99.021219911586144</v>
      </c>
      <c r="U664" s="96">
        <f t="shared" si="185"/>
        <v>336.91244440713183</v>
      </c>
      <c r="V664" s="32">
        <f t="shared" si="186"/>
        <v>999.99999999999659</v>
      </c>
      <c r="W664" s="100">
        <f>(cNES*L664+(cNES+cOSEX)*G664+(cNES+cEREX)*H664+(cNES+cHOEX)*I664+(cNES+cNES)*S664+(cNES+cOSEX)*N664+(cNES+cEREX)*O664+(cNES+cHOEX)*P664)/(1+cDR)^((cycle + 0.5)/('Life tables'!$I$2/2))</f>
        <v>30917.45115549102</v>
      </c>
      <c r="X664" s="107">
        <f>((L664+G664+H664+I664+N664+O664+P664+S664)/('Life tables'!$I$2/2))/(1+oDR)^(((cycle + 0.5)/('Life tables'!$I$2/2)))</f>
        <v>14.854185602526687</v>
      </c>
      <c r="Y664" s="31">
        <f>((uNES*L664+ uOCEX*G664+uEREX*H664+uHOEX*I664+uNES*S664+ uOCEX*N664+uEREX*O664+uHOEX*P664)/('Life tables'!$I$2/2))/(1+oDR)^(((cycle + 0.5)/('Life tables'!$I$2/2)))</f>
        <v>9.7896238612595621</v>
      </c>
      <c r="Z664" s="100">
        <f t="shared" si="183"/>
        <v>134699.78935568911</v>
      </c>
      <c r="AA664" s="107">
        <f>((L664+G664+H664+I664+N664+O664+P664+S664)/('Life tables'!$I$2/2))</f>
        <v>21.635403312101115</v>
      </c>
      <c r="AB664" s="31">
        <f>((uNES*L664+ uOCEX*G664+uEREX*H664+uHOEX*I664+uNES*S664+ uOCEX*N664+uEREX*O664+uHOEX*P664)/('Life tables'!$I$2/2))</f>
        <v>14.2587729936599</v>
      </c>
    </row>
    <row r="665" spans="1:28" x14ac:dyDescent="0.25">
      <c r="A665" s="4">
        <v>659</v>
      </c>
      <c r="C665" s="105">
        <f>IF(male=0,VLOOKUP((($A$5:$A$1570/'Life tables'!$I$2)*2)+age,lifetable,13,1),IF(male=1,VLOOKUP((($A$5:$A$1570/'Life tables'!$I$2)*2)+age,lifetable,10,1),"error"))</f>
        <v>4.6329957291590951E-4</v>
      </c>
      <c r="F665" s="96">
        <f t="shared" si="171"/>
        <v>98.46076177490103</v>
      </c>
      <c r="G665" s="96">
        <f t="shared" si="172"/>
        <v>9.8905895873098721</v>
      </c>
      <c r="H665" s="96">
        <f t="shared" si="173"/>
        <v>0.56485982959035619</v>
      </c>
      <c r="I665" s="96">
        <f t="shared" si="174"/>
        <v>0.22633399161518919</v>
      </c>
      <c r="J665" s="96">
        <f t="shared" si="175"/>
        <v>5.0565694570432196E-2</v>
      </c>
      <c r="K665" s="96">
        <f t="shared" si="176"/>
        <v>0.2365063864421276</v>
      </c>
      <c r="L665" s="96">
        <f t="shared" si="184"/>
        <v>87.491906285373048</v>
      </c>
      <c r="M665" s="96">
        <f t="shared" si="177"/>
        <v>465.60557390637763</v>
      </c>
      <c r="N665" s="96">
        <f t="shared" si="178"/>
        <v>44.838825561019121</v>
      </c>
      <c r="O665" s="96">
        <f t="shared" si="179"/>
        <v>1.0702981183655111</v>
      </c>
      <c r="P665" s="96">
        <f t="shared" si="180"/>
        <v>1.0702981183655111</v>
      </c>
      <c r="Q665" s="96">
        <f t="shared" si="181"/>
        <v>0.23748040959282568</v>
      </c>
      <c r="R665" s="96">
        <f t="shared" si="182"/>
        <v>8.3899727991134834E-2</v>
      </c>
      <c r="S665" s="96">
        <f t="shared" si="170"/>
        <v>418.30477197104352</v>
      </c>
      <c r="T665" s="96">
        <f t="shared" si="185"/>
        <v>99.309266015749401</v>
      </c>
      <c r="U665" s="96">
        <f t="shared" si="185"/>
        <v>337.23285052156507</v>
      </c>
      <c r="V665" s="32">
        <f t="shared" si="186"/>
        <v>999.99999999999659</v>
      </c>
      <c r="W665" s="100">
        <f>(cNES*L665+(cNES+cOSEX)*G665+(cNES+cEREX)*H665+(cNES+cHOEX)*I665+(cNES+cNES)*S665+(cNES+cOSEX)*N665+(cNES+cEREX)*O665+(cNES+cHOEX)*P665)/(1+cDR)^((cycle + 0.5)/('Life tables'!$I$2/2))</f>
        <v>30815.15362647903</v>
      </c>
      <c r="X665" s="107">
        <f>((L665+G665+H665+I665+N665+O665+P665+S665)/('Life tables'!$I$2/2))/(1+oDR)^(((cycle + 0.5)/('Life tables'!$I$2/2)))</f>
        <v>14.829691349664154</v>
      </c>
      <c r="Y665" s="31">
        <f>((uNES*L665+ uOCEX*G665+uEREX*H665+uHOEX*I665+uNES*S665+ uOCEX*N665+uEREX*O665+uHOEX*P665)/('Life tables'!$I$2/2))/(1+oDR)^(((cycle + 0.5)/('Life tables'!$I$2/2)))</f>
        <v>9.7734809697422946</v>
      </c>
      <c r="Z665" s="100">
        <f t="shared" si="183"/>
        <v>134554.49343521087</v>
      </c>
      <c r="AA665" s="107">
        <f>((L665+G665+H665+I665+N665+O665+P665+S665)/('Life tables'!$I$2/2))</f>
        <v>21.612065437966901</v>
      </c>
      <c r="AB665" s="31">
        <f>((uNES*L665+ uOCEX*G665+uEREX*H665+uHOEX*I665+uNES*S665+ uOCEX*N665+uEREX*O665+uHOEX*P665)/('Life tables'!$I$2/2))</f>
        <v>14.243392211907247</v>
      </c>
    </row>
    <row r="666" spans="1:28" x14ac:dyDescent="0.25">
      <c r="A666" s="4">
        <v>660</v>
      </c>
      <c r="C666" s="105">
        <f>IF(male=0,VLOOKUP((($A$5:$A$1570/'Life tables'!$I$2)*2)+age,lifetable,13,1),IF(male=1,VLOOKUP((($A$5:$A$1570/'Life tables'!$I$2)*2)+age,lifetable,10,1),"error"))</f>
        <v>4.6329957291590951E-4</v>
      </c>
      <c r="F666" s="96">
        <f t="shared" si="171"/>
        <v>98.354520995396456</v>
      </c>
      <c r="G666" s="96">
        <f t="shared" si="172"/>
        <v>9.8799174786589354</v>
      </c>
      <c r="H666" s="96">
        <f t="shared" si="173"/>
        <v>0.56425033655450407</v>
      </c>
      <c r="I666" s="96">
        <f t="shared" si="174"/>
        <v>0.2260897735199387</v>
      </c>
      <c r="J666" s="96">
        <f t="shared" si="175"/>
        <v>5.0511133355278952E-2</v>
      </c>
      <c r="K666" s="96">
        <f t="shared" si="176"/>
        <v>0.23625119216574303</v>
      </c>
      <c r="L666" s="96">
        <f t="shared" si="184"/>
        <v>87.397501081142053</v>
      </c>
      <c r="M666" s="96">
        <f t="shared" si="177"/>
        <v>465.10336246728559</v>
      </c>
      <c r="N666" s="96">
        <f t="shared" si="178"/>
        <v>44.790461511329447</v>
      </c>
      <c r="O666" s="96">
        <f t="shared" si="179"/>
        <v>1.0691436735126025</v>
      </c>
      <c r="P666" s="96">
        <f t="shared" si="180"/>
        <v>1.0691436735126025</v>
      </c>
      <c r="Q666" s="96">
        <f t="shared" si="181"/>
        <v>0.23722425849640055</v>
      </c>
      <c r="R666" s="96">
        <f t="shared" si="182"/>
        <v>8.3809232074644094E-2</v>
      </c>
      <c r="S666" s="96">
        <f t="shared" si="170"/>
        <v>417.8535801183599</v>
      </c>
      <c r="T666" s="96">
        <f t="shared" si="185"/>
        <v>99.597001407601084</v>
      </c>
      <c r="U666" s="96">
        <f t="shared" si="185"/>
        <v>337.55291094580548</v>
      </c>
      <c r="V666" s="32">
        <f t="shared" si="186"/>
        <v>999.99999999999648</v>
      </c>
      <c r="W666" s="100">
        <f>(cNES*L666+(cNES+cOSEX)*G666+(cNES+cEREX)*H666+(cNES+cHOEX)*I666+(cNES+cNES)*S666+(cNES+cOSEX)*N666+(cNES+cEREX)*O666+(cNES+cHOEX)*P666)/(1+cDR)^((cycle + 0.5)/('Life tables'!$I$2/2))</f>
        <v>30713.194551951408</v>
      </c>
      <c r="X666" s="107">
        <f>((L666+G666+H666+I666+N666+O666+P666+S666)/('Life tables'!$I$2/2))/(1+oDR)^(((cycle + 0.5)/('Life tables'!$I$2/2)))</f>
        <v>14.805237489217667</v>
      </c>
      <c r="Y666" s="31">
        <f>((uNES*L666+ uOCEX*G666+uEREX*H666+uHOEX*I666+uNES*S666+ uOCEX*N666+uEREX*O666+uHOEX*P666)/('Life tables'!$I$2/2))/(1+oDR)^(((cycle + 0.5)/('Life tables'!$I$2/2)))</f>
        <v>9.7573646987354259</v>
      </c>
      <c r="Z666" s="100">
        <f t="shared" si="183"/>
        <v>134409.35415052169</v>
      </c>
      <c r="AA666" s="107">
        <f>((L666+G666+H666+I666+N666+O666+P666+S666)/('Life tables'!$I$2/2))</f>
        <v>21.588752740894353</v>
      </c>
      <c r="AB666" s="31">
        <f>((uNES*L666+ uOCEX*G666+uEREX*H666+uHOEX*I666+uNES*S666+ uOCEX*N666+uEREX*O666+uHOEX*P666)/('Life tables'!$I$2/2))</f>
        <v>14.228028022998046</v>
      </c>
    </row>
    <row r="667" spans="1:28" x14ac:dyDescent="0.25">
      <c r="A667" s="4">
        <v>661</v>
      </c>
      <c r="C667" s="105">
        <f>IF(male=0,VLOOKUP((($A$5:$A$1570/'Life tables'!$I$2)*2)+age,lifetable,13,1),IF(male=1,VLOOKUP((($A$5:$A$1570/'Life tables'!$I$2)*2)+age,lifetable,10,1),"error"))</f>
        <v>4.6329957291590951E-4</v>
      </c>
      <c r="F667" s="96">
        <f t="shared" si="171"/>
        <v>98.248395915668226</v>
      </c>
      <c r="G667" s="96">
        <f t="shared" si="172"/>
        <v>9.8692569922926801</v>
      </c>
      <c r="H667" s="96">
        <f t="shared" si="173"/>
        <v>0.5636415072770341</v>
      </c>
      <c r="I667" s="96">
        <f t="shared" si="174"/>
        <v>0.22584582138639453</v>
      </c>
      <c r="J667" s="96">
        <f t="shared" si="175"/>
        <v>5.0456631559121119E-2</v>
      </c>
      <c r="K667" s="96">
        <f t="shared" si="176"/>
        <v>0.23599627580449459</v>
      </c>
      <c r="L667" s="96">
        <f t="shared" si="184"/>
        <v>87.303198687348498</v>
      </c>
      <c r="M667" s="96">
        <f t="shared" si="177"/>
        <v>464.60169173092174</v>
      </c>
      <c r="N667" s="96">
        <f t="shared" si="178"/>
        <v>44.742149532484</v>
      </c>
      <c r="O667" s="96">
        <f t="shared" si="179"/>
        <v>1.0679904715853479</v>
      </c>
      <c r="P667" s="96">
        <f t="shared" si="180"/>
        <v>1.0679904715853479</v>
      </c>
      <c r="Q667" s="96">
        <f t="shared" si="181"/>
        <v>0.23696838318341221</v>
      </c>
      <c r="R667" s="96">
        <f t="shared" si="182"/>
        <v>8.3718833590002026E-2</v>
      </c>
      <c r="S667" s="96">
        <f t="shared" si="170"/>
        <v>417.40287403849362</v>
      </c>
      <c r="T667" s="96">
        <f t="shared" si="185"/>
        <v>99.884426422343623</v>
      </c>
      <c r="U667" s="96">
        <f t="shared" si="185"/>
        <v>337.87262605519999</v>
      </c>
      <c r="V667" s="32">
        <f t="shared" si="186"/>
        <v>999.99999999999659</v>
      </c>
      <c r="W667" s="100">
        <f>(cNES*L667+(cNES+cOSEX)*G667+(cNES+cEREX)*H667+(cNES+cHOEX)*I667+(cNES+cNES)*S667+(cNES+cOSEX)*N667+(cNES+cEREX)*O667+(cNES+cHOEX)*P667)/(1+cDR)^((cycle + 0.5)/('Life tables'!$I$2/2))</f>
        <v>30611.572812857314</v>
      </c>
      <c r="X667" s="107">
        <f>((L667+G667+H667+I667+N667+O667+P667+S667)/('Life tables'!$I$2/2))/(1+oDR)^(((cycle + 0.5)/('Life tables'!$I$2/2)))</f>
        <v>14.780823954513197</v>
      </c>
      <c r="Y667" s="31">
        <f>((uNES*L667+ uOCEX*G667+uEREX*H667+uHOEX*I667+uNES*S667+ uOCEX*N667+uEREX*O667+uHOEX*P667)/('Life tables'!$I$2/2))/(1+oDR)^(((cycle + 0.5)/('Life tables'!$I$2/2)))</f>
        <v>9.7412750042988474</v>
      </c>
      <c r="Z667" s="100">
        <f t="shared" si="183"/>
        <v>134264.37133578863</v>
      </c>
      <c r="AA667" s="107">
        <f>((L667+G667+H667+I667+N667+O667+P667+S667)/('Life tables'!$I$2/2))</f>
        <v>21.565465193629542</v>
      </c>
      <c r="AB667" s="31">
        <f>((uNES*L667+ uOCEX*G667+uEREX*H667+uHOEX*I667+uNES*S667+ uOCEX*N667+uEREX*O667+uHOEX*P667)/('Life tables'!$I$2/2))</f>
        <v>14.212680408972441</v>
      </c>
    </row>
    <row r="668" spans="1:28" x14ac:dyDescent="0.25">
      <c r="A668" s="4">
        <v>662</v>
      </c>
      <c r="C668" s="105">
        <f>IF(male=0,VLOOKUP((($A$5:$A$1570/'Life tables'!$I$2)*2)+age,lifetable,13,1),IF(male=1,VLOOKUP((($A$5:$A$1570/'Life tables'!$I$2)*2)+age,lifetable,10,1),"error"))</f>
        <v>4.6329957291590951E-4</v>
      </c>
      <c r="F668" s="96">
        <f t="shared" si="171"/>
        <v>98.142386373847671</v>
      </c>
      <c r="G668" s="96">
        <f t="shared" si="172"/>
        <v>9.8586081119510585</v>
      </c>
      <c r="H668" s="96">
        <f t="shared" si="173"/>
        <v>0.56303334082932155</v>
      </c>
      <c r="I668" s="96">
        <f t="shared" si="174"/>
        <v>0.22560213484246552</v>
      </c>
      <c r="J668" s="96">
        <f t="shared" si="175"/>
        <v>5.0402189098829125E-2</v>
      </c>
      <c r="K668" s="96">
        <f t="shared" si="176"/>
        <v>0.23574163696956779</v>
      </c>
      <c r="L668" s="96">
        <f t="shared" si="184"/>
        <v>87.208998960156435</v>
      </c>
      <c r="M668" s="96">
        <f t="shared" si="177"/>
        <v>464.10056114860527</v>
      </c>
      <c r="N668" s="96">
        <f t="shared" si="178"/>
        <v>44.693889571643631</v>
      </c>
      <c r="O668" s="96">
        <f t="shared" si="179"/>
        <v>1.0668385113224828</v>
      </c>
      <c r="P668" s="96">
        <f t="shared" si="180"/>
        <v>1.0668385113224828</v>
      </c>
      <c r="Q668" s="96">
        <f t="shared" si="181"/>
        <v>0.23671278337400797</v>
      </c>
      <c r="R668" s="96">
        <f t="shared" si="182"/>
        <v>8.3628532438339162E-2</v>
      </c>
      <c r="S668" s="96">
        <f t="shared" si="170"/>
        <v>416.95265323850435</v>
      </c>
      <c r="T668" s="96">
        <f t="shared" si="185"/>
        <v>100.17154139481646</v>
      </c>
      <c r="U668" s="96">
        <f t="shared" si="185"/>
        <v>338.19199622460792</v>
      </c>
      <c r="V668" s="32">
        <f t="shared" si="186"/>
        <v>999.9999999999967</v>
      </c>
      <c r="W668" s="100">
        <f>(cNES*L668+(cNES+cOSEX)*G668+(cNES+cEREX)*H668+(cNES+cHOEX)*I668+(cNES+cNES)*S668+(cNES+cOSEX)*N668+(cNES+cEREX)*O668+(cNES+cHOEX)*P668)/(1+cDR)^((cycle + 0.5)/('Life tables'!$I$2/2))</f>
        <v>30510.287293819456</v>
      </c>
      <c r="X668" s="107">
        <f>((L668+G668+H668+I668+N668+O668+P668+S668)/('Life tables'!$I$2/2))/(1+oDR)^(((cycle + 0.5)/('Life tables'!$I$2/2)))</f>
        <v>14.756450678988987</v>
      </c>
      <c r="Y668" s="31">
        <f>((uNES*L668+ uOCEX*G668+uEREX*H668+uHOEX*I668+uNES*S668+ uOCEX*N668+uEREX*O668+uHOEX*P668)/('Life tables'!$I$2/2))/(1+oDR)^(((cycle + 0.5)/('Life tables'!$I$2/2)))</f>
        <v>9.7252118425663987</v>
      </c>
      <c r="Z668" s="100">
        <f t="shared" si="183"/>
        <v>134119.54482525209</v>
      </c>
      <c r="AA668" s="107">
        <f>((L668+G668+H668+I668+N668+O668+P668+S668)/('Life tables'!$I$2/2))</f>
        <v>21.542202768951178</v>
      </c>
      <c r="AB668" s="31">
        <f>((uNES*L668+ uOCEX*G668+uEREX*H668+uHOEX*I668+uNES*S668+ uOCEX*N668+uEREX*O668+uHOEX*P668)/('Life tables'!$I$2/2))</f>
        <v>14.197349351892006</v>
      </c>
    </row>
    <row r="669" spans="1:28" x14ac:dyDescent="0.25">
      <c r="A669" s="4">
        <v>663</v>
      </c>
      <c r="C669" s="105">
        <f>IF(male=0,VLOOKUP((($A$5:$A$1570/'Life tables'!$I$2)*2)+age,lifetable,13,1),IF(male=1,VLOOKUP((($A$5:$A$1570/'Life tables'!$I$2)*2)+age,lifetable,10,1),"error"))</f>
        <v>4.6329957291590951E-4</v>
      </c>
      <c r="F669" s="96">
        <f t="shared" si="171"/>
        <v>98.036492209490277</v>
      </c>
      <c r="G669" s="96">
        <f t="shared" si="172"/>
        <v>9.847970821517082</v>
      </c>
      <c r="H669" s="96">
        <f t="shared" si="173"/>
        <v>0.56242583629091181</v>
      </c>
      <c r="I669" s="96">
        <f t="shared" si="174"/>
        <v>0.2253587135193342</v>
      </c>
      <c r="J669" s="96">
        <f t="shared" si="175"/>
        <v>5.0347805892004778E-2</v>
      </c>
      <c r="K669" s="96">
        <f t="shared" si="176"/>
        <v>0.23548727527556901</v>
      </c>
      <c r="L669" s="96">
        <f t="shared" si="184"/>
        <v>87.11490175699538</v>
      </c>
      <c r="M669" s="96">
        <f t="shared" si="177"/>
        <v>463.59997017108202</v>
      </c>
      <c r="N669" s="96">
        <f t="shared" si="178"/>
        <v>44.645681575913969</v>
      </c>
      <c r="O669" s="96">
        <f t="shared" si="179"/>
        <v>1.0656877914614236</v>
      </c>
      <c r="P669" s="96">
        <f t="shared" si="180"/>
        <v>1.0656877914614236</v>
      </c>
      <c r="Q669" s="96">
        <f t="shared" si="181"/>
        <v>0.23645745878804289</v>
      </c>
      <c r="R669" s="96">
        <f t="shared" si="182"/>
        <v>8.3538328520682756E-2</v>
      </c>
      <c r="S669" s="96">
        <f t="shared" si="170"/>
        <v>416.50291722493648</v>
      </c>
      <c r="T669" s="96">
        <f t="shared" si="185"/>
        <v>100.4583466594965</v>
      </c>
      <c r="U669" s="96">
        <f t="shared" si="185"/>
        <v>338.51102182840418</v>
      </c>
      <c r="V669" s="32">
        <f t="shared" si="186"/>
        <v>999.99999999999659</v>
      </c>
      <c r="W669" s="100">
        <f>(cNES*L669+(cNES+cOSEX)*G669+(cNES+cEREX)*H669+(cNES+cHOEX)*I669+(cNES+cNES)*S669+(cNES+cOSEX)*N669+(cNES+cEREX)*O669+(cNES+cHOEX)*P669)/(1+cDR)^((cycle + 0.5)/('Life tables'!$I$2/2))</f>
        <v>30409.336883123029</v>
      </c>
      <c r="X669" s="107">
        <f>((L669+G669+H669+I669+N669+O669+P669+S669)/('Life tables'!$I$2/2))/(1+oDR)^(((cycle + 0.5)/('Life tables'!$I$2/2)))</f>
        <v>14.732117596195284</v>
      </c>
      <c r="Y669" s="31">
        <f>((uNES*L669+ uOCEX*G669+uEREX*H669+uHOEX*I669+uNES*S669+ uOCEX*N669+uEREX*O669+uHOEX*P669)/('Life tables'!$I$2/2))/(1+oDR)^(((cycle + 0.5)/('Life tables'!$I$2/2)))</f>
        <v>9.7091751697456932</v>
      </c>
      <c r="Z669" s="100">
        <f t="shared" si="183"/>
        <v>133974.87445322939</v>
      </c>
      <c r="AA669" s="107">
        <f>((L669+G669+H669+I669+N669+O669+P669+S669)/('Life tables'!$I$2/2))</f>
        <v>21.518965439670446</v>
      </c>
      <c r="AB669" s="31">
        <f>((uNES*L669+ uOCEX*G669+uEREX*H669+uHOEX*I669+uNES*S669+ uOCEX*N669+uEREX*O669+uHOEX*P669)/('Life tables'!$I$2/2))</f>
        <v>14.18203483383968</v>
      </c>
    </row>
    <row r="670" spans="1:28" x14ac:dyDescent="0.25">
      <c r="A670" s="4">
        <v>664</v>
      </c>
      <c r="C670" s="105">
        <f>IF(male=0,VLOOKUP((($A$5:$A$1570/'Life tables'!$I$2)*2)+age,lifetable,13,1),IF(male=1,VLOOKUP((($A$5:$A$1570/'Life tables'!$I$2)*2)+age,lifetable,10,1),"error"))</f>
        <v>4.6329957291590951E-4</v>
      </c>
      <c r="F670" s="96">
        <f t="shared" si="171"/>
        <v>97.93071326353207</v>
      </c>
      <c r="G670" s="96">
        <f t="shared" si="172"/>
        <v>9.8373451050124441</v>
      </c>
      <c r="H670" s="96">
        <f t="shared" si="173"/>
        <v>0.56181899274927039</v>
      </c>
      <c r="I670" s="96">
        <f t="shared" si="174"/>
        <v>0.22511555705135661</v>
      </c>
      <c r="J670" s="96">
        <f t="shared" si="175"/>
        <v>5.0293481856958887E-2</v>
      </c>
      <c r="K670" s="96">
        <f t="shared" si="176"/>
        <v>0.23523319034042064</v>
      </c>
      <c r="L670" s="96">
        <f t="shared" si="184"/>
        <v>87.020906936521612</v>
      </c>
      <c r="M670" s="96">
        <f t="shared" si="177"/>
        <v>463.09991824856388</v>
      </c>
      <c r="N670" s="96">
        <f t="shared" si="178"/>
        <v>44.597525492349234</v>
      </c>
      <c r="O670" s="96">
        <f t="shared" si="179"/>
        <v>1.0645383107383604</v>
      </c>
      <c r="P670" s="96">
        <f t="shared" si="180"/>
        <v>1.0645383107383604</v>
      </c>
      <c r="Q670" s="96">
        <f t="shared" si="181"/>
        <v>0.23620240914509943</v>
      </c>
      <c r="R670" s="96">
        <f t="shared" si="182"/>
        <v>8.344822173796379E-2</v>
      </c>
      <c r="S670" s="96">
        <f t="shared" si="170"/>
        <v>416.05366550385486</v>
      </c>
      <c r="T670" s="96">
        <f t="shared" si="185"/>
        <v>100.74484255049856</v>
      </c>
      <c r="U670" s="96">
        <f t="shared" si="185"/>
        <v>338.82970324048256</v>
      </c>
      <c r="V670" s="32">
        <f t="shared" si="186"/>
        <v>999.99999999999659</v>
      </c>
      <c r="W670" s="100">
        <f>(cNES*L670+(cNES+cOSEX)*G670+(cNES+cEREX)*H670+(cNES+cHOEX)*I670+(cNES+cNES)*S670+(cNES+cOSEX)*N670+(cNES+cEREX)*O670+(cNES+cHOEX)*P670)/(1+cDR)^((cycle + 0.5)/('Life tables'!$I$2/2))</f>
        <v>30308.720472704557</v>
      </c>
      <c r="X670" s="107">
        <f>((L670+G670+H670+I670+N670+O670+P670+S670)/('Life tables'!$I$2/2))/(1+oDR)^(((cycle + 0.5)/('Life tables'!$I$2/2)))</f>
        <v>14.707824639794072</v>
      </c>
      <c r="Y670" s="31">
        <f>((uNES*L670+ uOCEX*G670+uEREX*H670+uHOEX*I670+uNES*S670+ uOCEX*N670+uEREX*O670+uHOEX*P670)/('Life tables'!$I$2/2))/(1+oDR)^(((cycle + 0.5)/('Life tables'!$I$2/2)))</f>
        <v>9.6931649421179458</v>
      </c>
      <c r="Z670" s="100">
        <f t="shared" si="183"/>
        <v>133830.36005411812</v>
      </c>
      <c r="AA670" s="107">
        <f>((L670+G670+H670+I670+N670+O670+P670+S670)/('Life tables'!$I$2/2))</f>
        <v>21.49575317863086</v>
      </c>
      <c r="AB670" s="31">
        <f>((uNES*L670+ uOCEX*G670+uEREX*H670+uHOEX*I670+uNES*S670+ uOCEX*N670+uEREX*O670+uHOEX*P670)/('Life tables'!$I$2/2))</f>
        <v>14.166736836919641</v>
      </c>
    </row>
    <row r="671" spans="1:28" x14ac:dyDescent="0.25">
      <c r="A671" s="4">
        <v>665</v>
      </c>
      <c r="C671" s="105">
        <f>IF(male=0,VLOOKUP((($A$5:$A$1570/'Life tables'!$I$2)*2)+age,lifetable,13,1),IF(male=1,VLOOKUP((($A$5:$A$1570/'Life tables'!$I$2)*2)+age,lifetable,10,1),"error"))</f>
        <v>4.6329957291590951E-4</v>
      </c>
      <c r="F671" s="96">
        <f t="shared" si="171"/>
        <v>97.825049378247442</v>
      </c>
      <c r="G671" s="96">
        <f t="shared" si="172"/>
        <v>9.8267309465932744</v>
      </c>
      <c r="H671" s="96">
        <f t="shared" si="173"/>
        <v>0.56121280929954065</v>
      </c>
      <c r="I671" s="96">
        <f t="shared" si="174"/>
        <v>0.22487266507596529</v>
      </c>
      <c r="J671" s="96">
        <f t="shared" si="175"/>
        <v>5.023921691268958E-2</v>
      </c>
      <c r="K671" s="96">
        <f t="shared" si="176"/>
        <v>0.23497938178526001</v>
      </c>
      <c r="L671" s="96">
        <f t="shared" si="184"/>
        <v>86.927014358580706</v>
      </c>
      <c r="M671" s="96">
        <f t="shared" si="177"/>
        <v>462.60040483076807</v>
      </c>
      <c r="N671" s="96">
        <f t="shared" si="178"/>
        <v>44.549421267955992</v>
      </c>
      <c r="O671" s="96">
        <f t="shared" si="179"/>
        <v>1.0633900678883452</v>
      </c>
      <c r="P671" s="96">
        <f t="shared" si="180"/>
        <v>1.0633900678883452</v>
      </c>
      <c r="Q671" s="96">
        <f t="shared" si="181"/>
        <v>0.23594763416450801</v>
      </c>
      <c r="R671" s="96">
        <f t="shared" si="182"/>
        <v>8.3358211991024181E-2</v>
      </c>
      <c r="S671" s="96">
        <f t="shared" si="170"/>
        <v>415.60489758087988</v>
      </c>
      <c r="T671" s="96">
        <f t="shared" si="185"/>
        <v>101.03102940157576</v>
      </c>
      <c r="U671" s="96">
        <f t="shared" si="185"/>
        <v>339.14804083425884</v>
      </c>
      <c r="V671" s="32">
        <f t="shared" si="186"/>
        <v>999.9999999999967</v>
      </c>
      <c r="W671" s="100">
        <f>(cNES*L671+(cNES+cOSEX)*G671+(cNES+cEREX)*H671+(cNES+cHOEX)*I671+(cNES+cNES)*S671+(cNES+cOSEX)*N671+(cNES+cEREX)*O671+(cNES+cHOEX)*P671)/(1+cDR)^((cycle + 0.5)/('Life tables'!$I$2/2))</f>
        <v>30208.436958140832</v>
      </c>
      <c r="X671" s="107">
        <f>((L671+G671+H671+I671+N671+O671+P671+S671)/('Life tables'!$I$2/2))/(1+oDR)^(((cycle + 0.5)/('Life tables'!$I$2/2)))</f>
        <v>14.683571743558833</v>
      </c>
      <c r="Y671" s="31">
        <f>((uNES*L671+ uOCEX*G671+uEREX*H671+uHOEX*I671+uNES*S671+ uOCEX*N671+uEREX*O671+uHOEX*P671)/('Life tables'!$I$2/2))/(1+oDR)^(((cycle + 0.5)/('Life tables'!$I$2/2)))</f>
        <v>9.6771811160378078</v>
      </c>
      <c r="Z671" s="100">
        <f t="shared" si="183"/>
        <v>133686.00146239938</v>
      </c>
      <c r="AA671" s="107">
        <f>((L671+G671+H671+I671+N671+O671+P671+S671)/('Life tables'!$I$2/2))</f>
        <v>21.47256595870817</v>
      </c>
      <c r="AB671" s="31">
        <f>((uNES*L671+ uOCEX*G671+uEREX*H671+uHOEX*I671+uNES*S671+ uOCEX*N671+uEREX*O671+uHOEX*P671)/('Life tables'!$I$2/2))</f>
        <v>14.151455343257261</v>
      </c>
    </row>
    <row r="672" spans="1:28" x14ac:dyDescent="0.25">
      <c r="A672" s="4">
        <v>666</v>
      </c>
      <c r="C672" s="105">
        <f>IF(male=0,VLOOKUP((($A$5:$A$1570/'Life tables'!$I$2)*2)+age,lifetable,13,1),IF(male=1,VLOOKUP((($A$5:$A$1570/'Life tables'!$I$2)*2)+age,lifetable,10,1),"error"))</f>
        <v>4.6329957291590951E-4</v>
      </c>
      <c r="F672" s="96">
        <f t="shared" si="171"/>
        <v>97.719500397208307</v>
      </c>
      <c r="G672" s="96">
        <f t="shared" si="172"/>
        <v>9.8161283305460465</v>
      </c>
      <c r="H672" s="96">
        <f t="shared" si="173"/>
        <v>0.56060728504430979</v>
      </c>
      <c r="I672" s="96">
        <f t="shared" si="174"/>
        <v>0.22463003723357547</v>
      </c>
      <c r="J672" s="96">
        <f t="shared" si="175"/>
        <v>5.0185010978861376E-2</v>
      </c>
      <c r="K672" s="96">
        <f t="shared" si="176"/>
        <v>0.23472584923434106</v>
      </c>
      <c r="L672" s="96">
        <f t="shared" si="184"/>
        <v>86.833223884171176</v>
      </c>
      <c r="M672" s="96">
        <f t="shared" si="177"/>
        <v>462.10142936695377</v>
      </c>
      <c r="N672" s="96">
        <f t="shared" si="178"/>
        <v>44.501368849696718</v>
      </c>
      <c r="O672" s="96">
        <f t="shared" si="179"/>
        <v>1.0622430616453777</v>
      </c>
      <c r="P672" s="96">
        <f t="shared" si="180"/>
        <v>1.0622430616453777</v>
      </c>
      <c r="Q672" s="96">
        <f t="shared" si="181"/>
        <v>0.23569313356536523</v>
      </c>
      <c r="R672" s="96">
        <f t="shared" si="182"/>
        <v>8.3268299180623215E-2</v>
      </c>
      <c r="S672" s="96">
        <f t="shared" si="170"/>
        <v>415.15661296122033</v>
      </c>
      <c r="T672" s="96">
        <f t="shared" si="185"/>
        <v>101.31690754611999</v>
      </c>
      <c r="U672" s="96">
        <f t="shared" si="185"/>
        <v>339.46603498267382</v>
      </c>
      <c r="V672" s="32">
        <f t="shared" si="186"/>
        <v>999.9999999999967</v>
      </c>
      <c r="W672" s="100">
        <f>(cNES*L672+(cNES+cOSEX)*G672+(cNES+cEREX)*H672+(cNES+cHOEX)*I672+(cNES+cNES)*S672+(cNES+cOSEX)*N672+(cNES+cEREX)*O672+(cNES+cHOEX)*P672)/(1+cDR)^((cycle + 0.5)/('Life tables'!$I$2/2))</f>
        <v>30108.485238637753</v>
      </c>
      <c r="X672" s="107">
        <f>((L672+G672+H672+I672+N672+O672+P672+S672)/('Life tables'!$I$2/2))/(1+oDR)^(((cycle + 0.5)/('Life tables'!$I$2/2)))</f>
        <v>14.659358841374267</v>
      </c>
      <c r="Y672" s="31">
        <f>((uNES*L672+ uOCEX*G672+uEREX*H672+uHOEX*I672+uNES*S672+ uOCEX*N672+uEREX*O672+uHOEX*P672)/('Life tables'!$I$2/2))/(1+oDR)^(((cycle + 0.5)/('Life tables'!$I$2/2)))</f>
        <v>9.6612236479332054</v>
      </c>
      <c r="Z672" s="100">
        <f t="shared" si="183"/>
        <v>133541.7985126409</v>
      </c>
      <c r="AA672" s="107">
        <f>((L672+G672+H672+I672+N672+O672+P672+S672)/('Life tables'!$I$2/2))</f>
        <v>21.449403752810177</v>
      </c>
      <c r="AB672" s="31">
        <f>((uNES*L672+ uOCEX*G672+uEREX*H672+uHOEX*I672+uNES*S672+ uOCEX*N672+uEREX*O672+uHOEX*P672)/('Life tables'!$I$2/2))</f>
        <v>14.136190334998991</v>
      </c>
    </row>
    <row r="673" spans="1:28" x14ac:dyDescent="0.25">
      <c r="A673" s="4">
        <v>667</v>
      </c>
      <c r="C673" s="105">
        <f>IF(male=0,VLOOKUP((($A$5:$A$1570/'Life tables'!$I$2)*2)+age,lifetable,13,1),IF(male=1,VLOOKUP((($A$5:$A$1570/'Life tables'!$I$2)*2)+age,lifetable,10,1),"error"))</f>
        <v>4.6329957291590951E-4</v>
      </c>
      <c r="F673" s="96">
        <f t="shared" si="171"/>
        <v>97.614066165244765</v>
      </c>
      <c r="G673" s="96">
        <f t="shared" si="172"/>
        <v>9.8055372412836199</v>
      </c>
      <c r="H673" s="96">
        <f t="shared" si="173"/>
        <v>0.56000241909338344</v>
      </c>
      <c r="I673" s="96">
        <f t="shared" si="174"/>
        <v>0.22438767316749453</v>
      </c>
      <c r="J673" s="96">
        <f t="shared" si="175"/>
        <v>5.0130863975784909E-2</v>
      </c>
      <c r="K673" s="96">
        <f t="shared" si="176"/>
        <v>0.23447259231493994</v>
      </c>
      <c r="L673" s="96">
        <f t="shared" si="184"/>
        <v>86.739535375409545</v>
      </c>
      <c r="M673" s="96">
        <f t="shared" si="177"/>
        <v>461.6029913059582</v>
      </c>
      <c r="N673" s="96">
        <f t="shared" si="178"/>
        <v>44.453368184493243</v>
      </c>
      <c r="O673" s="96">
        <f t="shared" si="179"/>
        <v>1.0610972907424878</v>
      </c>
      <c r="P673" s="96">
        <f t="shared" si="180"/>
        <v>1.0610972907424878</v>
      </c>
      <c r="Q673" s="96">
        <f t="shared" si="181"/>
        <v>0.23543890706655257</v>
      </c>
      <c r="R673" s="96">
        <f t="shared" si="182"/>
        <v>8.3178483207444254E-2</v>
      </c>
      <c r="S673" s="96">
        <f t="shared" si="170"/>
        <v>414.70881114970598</v>
      </c>
      <c r="T673" s="96">
        <f t="shared" si="185"/>
        <v>101.60247731716233</v>
      </c>
      <c r="U673" s="96">
        <f t="shared" si="185"/>
        <v>339.78368605819622</v>
      </c>
      <c r="V673" s="32">
        <f t="shared" si="186"/>
        <v>999.99999999999682</v>
      </c>
      <c r="W673" s="100">
        <f>(cNES*L673+(cNES+cOSEX)*G673+(cNES+cEREX)*H673+(cNES+cHOEX)*I673+(cNES+cNES)*S673+(cNES+cOSEX)*N673+(cNES+cEREX)*O673+(cNES+cHOEX)*P673)/(1+cDR)^((cycle + 0.5)/('Life tables'!$I$2/2))</f>
        <v>30008.864217019247</v>
      </c>
      <c r="X673" s="107">
        <f>((L673+G673+H673+I673+N673+O673+P673+S673)/('Life tables'!$I$2/2))/(1+oDR)^(((cycle + 0.5)/('Life tables'!$I$2/2)))</f>
        <v>14.635185867236066</v>
      </c>
      <c r="Y673" s="31">
        <f>((uNES*L673+ uOCEX*G673+uEREX*H673+uHOEX*I673+uNES*S673+ uOCEX*N673+uEREX*O673+uHOEX*P673)/('Life tables'!$I$2/2))/(1+oDR)^(((cycle + 0.5)/('Life tables'!$I$2/2)))</f>
        <v>9.645292494305151</v>
      </c>
      <c r="Z673" s="100">
        <f t="shared" si="183"/>
        <v>133397.75103950006</v>
      </c>
      <c r="AA673" s="107">
        <f>((L673+G673+H673+I673+N673+O673+P673+S673)/('Life tables'!$I$2/2))</f>
        <v>21.426266533876646</v>
      </c>
      <c r="AB673" s="31">
        <f>((uNES*L673+ uOCEX*G673+uEREX*H673+uHOEX*I673+uNES*S673+ uOCEX*N673+uEREX*O673+uHOEX*P673)/('Life tables'!$I$2/2))</f>
        <v>14.120941794312273</v>
      </c>
    </row>
    <row r="674" spans="1:28" x14ac:dyDescent="0.25">
      <c r="A674" s="4">
        <v>668</v>
      </c>
      <c r="C674" s="105">
        <f>IF(male=0,VLOOKUP((($A$5:$A$1570/'Life tables'!$I$2)*2)+age,lifetable,13,1),IF(male=1,VLOOKUP((($A$5:$A$1570/'Life tables'!$I$2)*2)+age,lifetable,10,1),"error"))</f>
        <v>4.6329957291590951E-4</v>
      </c>
      <c r="F674" s="96">
        <f t="shared" si="171"/>
        <v>97.508746528406888</v>
      </c>
      <c r="G674" s="96">
        <f t="shared" si="172"/>
        <v>9.7949576633413997</v>
      </c>
      <c r="H674" s="96">
        <f t="shared" si="173"/>
        <v>0.55939821056356553</v>
      </c>
      <c r="I674" s="96">
        <f t="shared" si="174"/>
        <v>0.22414557252383432</v>
      </c>
      <c r="J674" s="96">
        <f t="shared" si="175"/>
        <v>5.0076775824397381E-2</v>
      </c>
      <c r="K674" s="96">
        <f t="shared" si="176"/>
        <v>0.23421961065726327</v>
      </c>
      <c r="L674" s="96">
        <f t="shared" si="184"/>
        <v>86.645948695496429</v>
      </c>
      <c r="M674" s="96">
        <f t="shared" si="177"/>
        <v>461.10509009623138</v>
      </c>
      <c r="N674" s="96">
        <f t="shared" si="178"/>
        <v>44.405419219230104</v>
      </c>
      <c r="O674" s="96">
        <f t="shared" si="179"/>
        <v>1.0599527539118148</v>
      </c>
      <c r="P674" s="96">
        <f t="shared" si="180"/>
        <v>1.0599527539118148</v>
      </c>
      <c r="Q674" s="96">
        <f t="shared" si="181"/>
        <v>0.23518495438675399</v>
      </c>
      <c r="R674" s="96">
        <f t="shared" si="182"/>
        <v>8.3088763972100771E-2</v>
      </c>
      <c r="S674" s="96">
        <f t="shared" si="170"/>
        <v>414.26149165081881</v>
      </c>
      <c r="T674" s="96">
        <f t="shared" si="185"/>
        <v>101.88773904737347</v>
      </c>
      <c r="U674" s="96">
        <f t="shared" si="185"/>
        <v>340.10099443282559</v>
      </c>
      <c r="V674" s="32">
        <f t="shared" si="186"/>
        <v>999.99999999999682</v>
      </c>
      <c r="W674" s="100">
        <f>(cNES*L674+(cNES+cOSEX)*G674+(cNES+cEREX)*H674+(cNES+cHOEX)*I674+(cNES+cNES)*S674+(cNES+cOSEX)*N674+(cNES+cEREX)*O674+(cNES+cHOEX)*P674)/(1+cDR)^((cycle + 0.5)/('Life tables'!$I$2/2))</f>
        <v>29909.572799716148</v>
      </c>
      <c r="X674" s="107">
        <f>((L674+G674+H674+I674+N674+O674+P674+S674)/('Life tables'!$I$2/2))/(1+oDR)^(((cycle + 0.5)/('Life tables'!$I$2/2)))</f>
        <v>14.611052755250633</v>
      </c>
      <c r="Y674" s="31">
        <f>((uNES*L674+ uOCEX*G674+uEREX*H674+uHOEX*I674+uNES*S674+ uOCEX*N674+uEREX*O674+uHOEX*P674)/('Life tables'!$I$2/2))/(1+oDR)^(((cycle + 0.5)/('Life tables'!$I$2/2)))</f>
        <v>9.6293876117276138</v>
      </c>
      <c r="Z674" s="100">
        <f t="shared" si="183"/>
        <v>133253.8588777266</v>
      </c>
      <c r="AA674" s="107">
        <f>((L674+G674+H674+I674+N674+O674+P674+S674)/('Life tables'!$I$2/2))</f>
        <v>21.403154274879142</v>
      </c>
      <c r="AB674" s="31">
        <f>((uNES*L674+ uOCEX*G674+uEREX*H674+uHOEX*I674+uNES*S674+ uOCEX*N674+uEREX*O674+uHOEX*P674)/('Life tables'!$I$2/2))</f>
        <v>14.105709703385489</v>
      </c>
    </row>
    <row r="675" spans="1:28" x14ac:dyDescent="0.25">
      <c r="A675" s="4">
        <v>669</v>
      </c>
      <c r="C675" s="105">
        <f>IF(male=0,VLOOKUP((($A$5:$A$1570/'Life tables'!$I$2)*2)+age,lifetable,13,1),IF(male=1,VLOOKUP((($A$5:$A$1570/'Life tables'!$I$2)*2)+age,lifetable,10,1),"error"))</f>
        <v>4.6329957291590951E-4</v>
      </c>
      <c r="F675" s="96">
        <f t="shared" si="171"/>
        <v>97.403541333928089</v>
      </c>
      <c r="G675" s="96">
        <f t="shared" si="172"/>
        <v>9.784389581373663</v>
      </c>
      <c r="H675" s="96">
        <f t="shared" si="173"/>
        <v>0.55879465857844912</v>
      </c>
      <c r="I675" s="96">
        <f t="shared" si="174"/>
        <v>0.22390373495142679</v>
      </c>
      <c r="J675" s="96">
        <f t="shared" si="175"/>
        <v>5.0022746446243674E-2</v>
      </c>
      <c r="K675" s="96">
        <f t="shared" si="176"/>
        <v>0.23396690389436001</v>
      </c>
      <c r="L675" s="96">
        <f t="shared" si="184"/>
        <v>86.552463708683945</v>
      </c>
      <c r="M675" s="96">
        <f t="shared" si="177"/>
        <v>460.6077251858697</v>
      </c>
      <c r="N675" s="96">
        <f t="shared" si="178"/>
        <v>44.357521900757789</v>
      </c>
      <c r="O675" s="96">
        <f t="shared" si="179"/>
        <v>1.0588094498846852</v>
      </c>
      <c r="P675" s="96">
        <f t="shared" si="180"/>
        <v>1.0588094498846852</v>
      </c>
      <c r="Q675" s="96">
        <f t="shared" si="181"/>
        <v>0.23493127524447302</v>
      </c>
      <c r="R675" s="96">
        <f t="shared" si="182"/>
        <v>8.2999141375142624E-2</v>
      </c>
      <c r="S675" s="96">
        <f t="shared" si="170"/>
        <v>413.81465396872295</v>
      </c>
      <c r="T675" s="96">
        <f t="shared" si="185"/>
        <v>102.1726930690642</v>
      </c>
      <c r="U675" s="96">
        <f t="shared" si="185"/>
        <v>340.4179604780951</v>
      </c>
      <c r="V675" s="32">
        <f t="shared" si="186"/>
        <v>999.99999999999682</v>
      </c>
      <c r="W675" s="100">
        <f>(cNES*L675+(cNES+cOSEX)*G675+(cNES+cEREX)*H675+(cNES+cHOEX)*I675+(cNES+cNES)*S675+(cNES+cOSEX)*N675+(cNES+cEREX)*O675+(cNES+cHOEX)*P675)/(1+cDR)^((cycle + 0.5)/('Life tables'!$I$2/2))</f>
        <v>29810.609896755152</v>
      </c>
      <c r="X675" s="107">
        <f>((L675+G675+H675+I675+N675+O675+P675+S675)/('Life tables'!$I$2/2))/(1+oDR)^(((cycle + 0.5)/('Life tables'!$I$2/2)))</f>
        <v>14.586959439634859</v>
      </c>
      <c r="Y675" s="31">
        <f>((uNES*L675+ uOCEX*G675+uEREX*H675+uHOEX*I675+uNES*S675+ uOCEX*N675+uEREX*O675+uHOEX*P675)/('Life tables'!$I$2/2))/(1+oDR)^(((cycle + 0.5)/('Life tables'!$I$2/2)))</f>
        <v>9.6135089568473244</v>
      </c>
      <c r="Z675" s="100">
        <f t="shared" si="183"/>
        <v>133110.12186216578</v>
      </c>
      <c r="AA675" s="107">
        <f>((L675+G675+H675+I675+N675+O675+P675+S675)/('Life tables'!$I$2/2))</f>
        <v>21.380066948820936</v>
      </c>
      <c r="AB675" s="31">
        <f>((uNES*L675+ uOCEX*G675+uEREX*H675+uHOEX*I675+uNES*S675+ uOCEX*N675+uEREX*O675+uHOEX*P675)/('Life tables'!$I$2/2))</f>
        <v>14.090494044427846</v>
      </c>
    </row>
    <row r="676" spans="1:28" x14ac:dyDescent="0.25">
      <c r="A676" s="4">
        <v>670</v>
      </c>
      <c r="C676" s="105">
        <f>IF(male=0,VLOOKUP((($A$5:$A$1570/'Life tables'!$I$2)*2)+age,lifetable,13,1),IF(male=1,VLOOKUP((($A$5:$A$1570/'Life tables'!$I$2)*2)+age,lifetable,10,1),"error"))</f>
        <v>4.6329957291590951E-4</v>
      </c>
      <c r="F676" s="96">
        <f t="shared" si="171"/>
        <v>97.298450430189405</v>
      </c>
      <c r="G676" s="96">
        <f t="shared" si="172"/>
        <v>9.7738329801499688</v>
      </c>
      <c r="H676" s="96">
        <f t="shared" si="173"/>
        <v>0.55819176226821088</v>
      </c>
      <c r="I676" s="96">
        <f t="shared" si="174"/>
        <v>0.22366216010174197</v>
      </c>
      <c r="J676" s="96">
        <f t="shared" si="175"/>
        <v>4.9968775763458088E-2</v>
      </c>
      <c r="K676" s="96">
        <f t="shared" si="176"/>
        <v>0.23371447166203588</v>
      </c>
      <c r="L676" s="96">
        <f t="shared" si="184"/>
        <v>86.459080280243995</v>
      </c>
      <c r="M676" s="96">
        <f t="shared" si="177"/>
        <v>460.11089602264815</v>
      </c>
      <c r="N676" s="96">
        <f t="shared" si="178"/>
        <v>44.309676175895831</v>
      </c>
      <c r="O676" s="96">
        <f t="shared" si="179"/>
        <v>1.0576673773916869</v>
      </c>
      <c r="P676" s="96">
        <f t="shared" si="180"/>
        <v>1.0576673773916869</v>
      </c>
      <c r="Q676" s="96">
        <f t="shared" si="181"/>
        <v>0.23467786935804946</v>
      </c>
      <c r="R676" s="96">
        <f t="shared" si="182"/>
        <v>8.2909615317061688E-2</v>
      </c>
      <c r="S676" s="96">
        <f t="shared" si="170"/>
        <v>413.36829760729381</v>
      </c>
      <c r="T676" s="96">
        <f t="shared" si="185"/>
        <v>102.45733971418571</v>
      </c>
      <c r="U676" s="96">
        <f t="shared" si="185"/>
        <v>340.73458456507421</v>
      </c>
      <c r="V676" s="32">
        <f t="shared" si="186"/>
        <v>999.99999999999693</v>
      </c>
      <c r="W676" s="100">
        <f>(cNES*L676+(cNES+cOSEX)*G676+(cNES+cEREX)*H676+(cNES+cHOEX)*I676+(cNES+cNES)*S676+(cNES+cOSEX)*N676+(cNES+cEREX)*O676+(cNES+cHOEX)*P676)/(1+cDR)^((cycle + 0.5)/('Life tables'!$I$2/2))</f>
        <v>29711.97442174764</v>
      </c>
      <c r="X676" s="107">
        <f>((L676+G676+H676+I676+N676+O676+P676+S676)/('Life tables'!$I$2/2))/(1+oDR)^(((cycle + 0.5)/('Life tables'!$I$2/2)))</f>
        <v>14.562905854715869</v>
      </c>
      <c r="Y676" s="31">
        <f>((uNES*L676+ uOCEX*G676+uEREX*H676+uHOEX*I676+uNES*S676+ uOCEX*N676+uEREX*O676+uHOEX*P676)/('Life tables'!$I$2/2))/(1+oDR)^(((cycle + 0.5)/('Life tables'!$I$2/2)))</f>
        <v>9.597656486383638</v>
      </c>
      <c r="Z676" s="100">
        <f t="shared" si="183"/>
        <v>132966.53982776066</v>
      </c>
      <c r="AA676" s="107">
        <f>((L676+G676+H676+I676+N676+O676+P676+S676)/('Life tables'!$I$2/2))</f>
        <v>21.357004528736873</v>
      </c>
      <c r="AB676" s="31">
        <f>((uNES*L676+ uOCEX*G676+uEREX*H676+uHOEX*I676+uNES*S676+ uOCEX*N676+uEREX*O676+uHOEX*P676)/('Life tables'!$I$2/2))</f>
        <v>14.075294799669321</v>
      </c>
    </row>
    <row r="677" spans="1:28" x14ac:dyDescent="0.25">
      <c r="A677" s="4">
        <v>671</v>
      </c>
      <c r="C677" s="105">
        <f>IF(male=0,VLOOKUP((($A$5:$A$1570/'Life tables'!$I$2)*2)+age,lifetable,13,1),IF(male=1,VLOOKUP((($A$5:$A$1570/'Life tables'!$I$2)*2)+age,lifetable,10,1),"error"))</f>
        <v>4.6329957291590951E-4</v>
      </c>
      <c r="F677" s="96">
        <f t="shared" si="171"/>
        <v>97.193473666685222</v>
      </c>
      <c r="G677" s="96">
        <f t="shared" si="172"/>
        <v>9.7632878445517122</v>
      </c>
      <c r="H677" s="96">
        <f t="shared" si="173"/>
        <v>0.55758952076941481</v>
      </c>
      <c r="I677" s="96">
        <f t="shared" si="174"/>
        <v>0.2234208476288092</v>
      </c>
      <c r="J677" s="96">
        <f t="shared" si="175"/>
        <v>4.9914863698746655E-2</v>
      </c>
      <c r="K677" s="96">
        <f t="shared" si="176"/>
        <v>0.23346231359877079</v>
      </c>
      <c r="L677" s="96">
        <f t="shared" si="184"/>
        <v>86.365798276437772</v>
      </c>
      <c r="M677" s="96">
        <f t="shared" si="177"/>
        <v>459.61460205405172</v>
      </c>
      <c r="N677" s="96">
        <f t="shared" si="178"/>
        <v>44.261881991435835</v>
      </c>
      <c r="O677" s="96">
        <f t="shared" si="179"/>
        <v>1.0565265351627413</v>
      </c>
      <c r="P677" s="96">
        <f t="shared" si="180"/>
        <v>1.0565265351627413</v>
      </c>
      <c r="Q677" s="96">
        <f t="shared" si="181"/>
        <v>0.23442473644567491</v>
      </c>
      <c r="R677" s="96">
        <f t="shared" si="182"/>
        <v>8.2820185698297605E-2</v>
      </c>
      <c r="S677" s="96">
        <f t="shared" si="170"/>
        <v>412.92242207014641</v>
      </c>
      <c r="T677" s="96">
        <f t="shared" si="185"/>
        <v>102.74167931433013</v>
      </c>
      <c r="U677" s="96">
        <f t="shared" si="185"/>
        <v>341.05086706437129</v>
      </c>
      <c r="V677" s="32">
        <f t="shared" si="186"/>
        <v>999.99999999999682</v>
      </c>
      <c r="W677" s="100">
        <f>(cNES*L677+(cNES+cOSEX)*G677+(cNES+cEREX)*H677+(cNES+cHOEX)*I677+(cNES+cNES)*S677+(cNES+cOSEX)*N677+(cNES+cEREX)*O677+(cNES+cHOEX)*P677)/(1+cDR)^((cycle + 0.5)/('Life tables'!$I$2/2))</f>
        <v>29613.665291878693</v>
      </c>
      <c r="X677" s="107">
        <f>((L677+G677+H677+I677+N677+O677+P677+S677)/('Life tables'!$I$2/2))/(1+oDR)^(((cycle + 0.5)/('Life tables'!$I$2/2)))</f>
        <v>14.538891934930781</v>
      </c>
      <c r="Y677" s="31">
        <f>((uNES*L677+ uOCEX*G677+uEREX*H677+uHOEX*I677+uNES*S677+ uOCEX*N677+uEREX*O677+uHOEX*P677)/('Life tables'!$I$2/2))/(1+oDR)^(((cycle + 0.5)/('Life tables'!$I$2/2)))</f>
        <v>9.5818301571283655</v>
      </c>
      <c r="Z677" s="100">
        <f t="shared" si="183"/>
        <v>132823.1126095551</v>
      </c>
      <c r="AA677" s="107">
        <f>((L677+G677+H677+I677+N677+O677+P677+S677)/('Life tables'!$I$2/2))</f>
        <v>21.333966987693259</v>
      </c>
      <c r="AB677" s="31">
        <f>((uNES*L677+ uOCEX*G677+uEREX*H677+uHOEX*I677+uNES*S677+ uOCEX*N677+uEREX*O677+uHOEX*P677)/('Life tables'!$I$2/2))</f>
        <v>14.060111951360582</v>
      </c>
    </row>
    <row r="678" spans="1:28" x14ac:dyDescent="0.25">
      <c r="A678" s="4">
        <v>672</v>
      </c>
      <c r="C678" s="105">
        <f>IF(male=0,VLOOKUP((($A$5:$A$1570/'Life tables'!$I$2)*2)+age,lifetable,13,1),IF(male=1,VLOOKUP((($A$5:$A$1570/'Life tables'!$I$2)*2)+age,lifetable,10,1),"error"))</f>
        <v>4.6329957291590951E-4</v>
      </c>
      <c r="F678" s="96">
        <f t="shared" si="171"/>
        <v>97.088610893990008</v>
      </c>
      <c r="G678" s="96">
        <f t="shared" si="172"/>
        <v>9.7527541595687861</v>
      </c>
      <c r="H678" s="96">
        <f t="shared" si="173"/>
        <v>0.5569879332248211</v>
      </c>
      <c r="I678" s="96">
        <f t="shared" si="174"/>
        <v>0.22317979718914061</v>
      </c>
      <c r="J678" s="96">
        <f t="shared" si="175"/>
        <v>4.9861010175370132E-2</v>
      </c>
      <c r="K678" s="96">
        <f t="shared" si="176"/>
        <v>0.2332104293456391</v>
      </c>
      <c r="L678" s="96">
        <f t="shared" si="184"/>
        <v>86.272617564486254</v>
      </c>
      <c r="M678" s="96">
        <f t="shared" si="177"/>
        <v>459.11884272730543</v>
      </c>
      <c r="N678" s="96">
        <f t="shared" si="178"/>
        <v>44.214139294144388</v>
      </c>
      <c r="O678" s="96">
        <f t="shared" si="179"/>
        <v>1.0553869219271717</v>
      </c>
      <c r="P678" s="96">
        <f t="shared" si="180"/>
        <v>1.0553869219271717</v>
      </c>
      <c r="Q678" s="96">
        <f t="shared" si="181"/>
        <v>0.23417187622540864</v>
      </c>
      <c r="R678" s="96">
        <f t="shared" si="182"/>
        <v>8.2730852419243162E-2</v>
      </c>
      <c r="S678" s="96">
        <f t="shared" si="170"/>
        <v>412.47702686066202</v>
      </c>
      <c r="T678" s="96">
        <f t="shared" si="185"/>
        <v>103.02571220073091</v>
      </c>
      <c r="U678" s="96">
        <f t="shared" si="185"/>
        <v>341.36680834613617</v>
      </c>
      <c r="V678" s="32">
        <f t="shared" si="186"/>
        <v>999.99999999999693</v>
      </c>
      <c r="W678" s="100">
        <f>(cNES*L678+(cNES+cOSEX)*G678+(cNES+cEREX)*H678+(cNES+cHOEX)*I678+(cNES+cNES)*S678+(cNES+cOSEX)*N678+(cNES+cEREX)*O678+(cNES+cHOEX)*P678)/(1+cDR)^((cycle + 0.5)/('Life tables'!$I$2/2))</f>
        <v>29515.681427895906</v>
      </c>
      <c r="X678" s="107">
        <f>((L678+G678+H678+I678+N678+O678+P678+S678)/('Life tables'!$I$2/2))/(1+oDR)^(((cycle + 0.5)/('Life tables'!$I$2/2)))</f>
        <v>14.514917614826471</v>
      </c>
      <c r="Y678" s="31">
        <f>((uNES*L678+ uOCEX*G678+uEREX*H678+uHOEX*I678+uNES*S678+ uOCEX*N678+uEREX*O678+uHOEX*P678)/('Life tables'!$I$2/2))/(1+oDR)^(((cycle + 0.5)/('Life tables'!$I$2/2)))</f>
        <v>9.5660299259456227</v>
      </c>
      <c r="Z678" s="100">
        <f t="shared" si="183"/>
        <v>132679.84004269587</v>
      </c>
      <c r="AA678" s="107">
        <f>((L678+G678+H678+I678+N678+O678+P678+S678)/('Life tables'!$I$2/2))</f>
        <v>21.310954298787749</v>
      </c>
      <c r="AB678" s="31">
        <f>((uNES*L678+ uOCEX*G678+uEREX*H678+uHOEX*I678+uNES*S678+ uOCEX*N678+uEREX*O678+uHOEX*P678)/('Life tables'!$I$2/2))</f>
        <v>14.044945481772913</v>
      </c>
    </row>
    <row r="679" spans="1:28" x14ac:dyDescent="0.25">
      <c r="A679" s="4">
        <v>673</v>
      </c>
      <c r="C679" s="105">
        <f>IF(male=0,VLOOKUP((($A$5:$A$1570/'Life tables'!$I$2)*2)+age,lifetable,13,1),IF(male=1,VLOOKUP((($A$5:$A$1570/'Life tables'!$I$2)*2)+age,lifetable,10,1),"error"))</f>
        <v>4.6329957291590951E-4</v>
      </c>
      <c r="F679" s="96">
        <f t="shared" si="171"/>
        <v>96.983861963726198</v>
      </c>
      <c r="G679" s="96">
        <f t="shared" si="172"/>
        <v>9.7422319102963542</v>
      </c>
      <c r="H679" s="96">
        <f t="shared" si="173"/>
        <v>0.55638699878320208</v>
      </c>
      <c r="I679" s="96">
        <f t="shared" si="174"/>
        <v>0.22293900844165732</v>
      </c>
      <c r="J679" s="96">
        <f t="shared" si="175"/>
        <v>4.9807215117127455E-2</v>
      </c>
      <c r="K679" s="96">
        <f t="shared" si="176"/>
        <v>0.23295881854623243</v>
      </c>
      <c r="L679" s="96">
        <f t="shared" si="184"/>
        <v>86.179538012541627</v>
      </c>
      <c r="M679" s="96">
        <f t="shared" si="177"/>
        <v>458.6236174894035</v>
      </c>
      <c r="N679" s="96">
        <f t="shared" si="178"/>
        <v>44.166448030765821</v>
      </c>
      <c r="O679" s="96">
        <f t="shared" si="179"/>
        <v>1.054248536413771</v>
      </c>
      <c r="P679" s="96">
        <f t="shared" si="180"/>
        <v>1.054248536413771</v>
      </c>
      <c r="Q679" s="96">
        <f t="shared" si="181"/>
        <v>0.23391928841519205</v>
      </c>
      <c r="R679" s="96">
        <f t="shared" si="182"/>
        <v>8.264161538024957E-2</v>
      </c>
      <c r="S679" s="96">
        <f t="shared" si="170"/>
        <v>412.03211148201467</v>
      </c>
      <c r="T679" s="96">
        <f t="shared" si="185"/>
        <v>103.30943870426323</v>
      </c>
      <c r="U679" s="96">
        <f t="shared" si="185"/>
        <v>341.68240878006264</v>
      </c>
      <c r="V679" s="32">
        <f t="shared" si="186"/>
        <v>999.99999999999682</v>
      </c>
      <c r="W679" s="100">
        <f>(cNES*L679+(cNES+cOSEX)*G679+(cNES+cEREX)*H679+(cNES+cHOEX)*I679+(cNES+cNES)*S679+(cNES+cOSEX)*N679+(cNES+cEREX)*O679+(cNES+cHOEX)*P679)/(1+cDR)^((cycle + 0.5)/('Life tables'!$I$2/2))</f>
        <v>29418.021754098478</v>
      </c>
      <c r="X679" s="107">
        <f>((L679+G679+H679+I679+N679+O679+P679+S679)/('Life tables'!$I$2/2))/(1+oDR)^(((cycle + 0.5)/('Life tables'!$I$2/2)))</f>
        <v>14.49098282905932</v>
      </c>
      <c r="Y679" s="31">
        <f>((uNES*L679+ uOCEX*G679+uEREX*H679+uHOEX*I679+uNES*S679+ uOCEX*N679+uEREX*O679+uHOEX*P679)/('Life tables'!$I$2/2))/(1+oDR)^(((cycle + 0.5)/('Life tables'!$I$2/2)))</f>
        <v>9.5502557497716722</v>
      </c>
      <c r="Z679" s="100">
        <f t="shared" si="183"/>
        <v>132536.72196243546</v>
      </c>
      <c r="AA679" s="107">
        <f>((L679+G679+H679+I679+N679+O679+P679+S679)/('Life tables'!$I$2/2))</f>
        <v>21.287966435149212</v>
      </c>
      <c r="AB679" s="31">
        <f>((uNES*L679+ uOCEX*G679+uEREX*H679+uHOEX*I679+uNES*S679+ uOCEX*N679+uEREX*O679+uHOEX*P679)/('Life tables'!$I$2/2))</f>
        <v>14.029795373198139</v>
      </c>
    </row>
    <row r="680" spans="1:28" x14ac:dyDescent="0.25">
      <c r="A680" s="4">
        <v>674</v>
      </c>
      <c r="C680" s="105">
        <f>IF(male=0,VLOOKUP((($A$5:$A$1570/'Life tables'!$I$2)*2)+age,lifetable,13,1),IF(male=1,VLOOKUP((($A$5:$A$1570/'Life tables'!$I$2)*2)+age,lifetable,10,1),"error"))</f>
        <v>4.6329957291590951E-4</v>
      </c>
      <c r="F680" s="96">
        <f t="shared" si="171"/>
        <v>96.879226728533212</v>
      </c>
      <c r="G680" s="96">
        <f t="shared" si="172"/>
        <v>9.7317210819317364</v>
      </c>
      <c r="H680" s="96">
        <f t="shared" si="173"/>
        <v>0.55578671659916434</v>
      </c>
      <c r="I680" s="96">
        <f t="shared" si="174"/>
        <v>0.22269848104761822</v>
      </c>
      <c r="J680" s="96">
        <f t="shared" si="175"/>
        <v>4.9753478448339841E-2</v>
      </c>
      <c r="K680" s="96">
        <f t="shared" si="176"/>
        <v>0.23270748084658527</v>
      </c>
      <c r="L680" s="96">
        <f t="shared" si="184"/>
        <v>86.086559489659763</v>
      </c>
      <c r="M680" s="96">
        <f t="shared" si="177"/>
        <v>458.12892578713763</v>
      </c>
      <c r="N680" s="96">
        <f t="shared" si="178"/>
        <v>44.118808148024975</v>
      </c>
      <c r="O680" s="96">
        <f t="shared" si="179"/>
        <v>1.0531113773508671</v>
      </c>
      <c r="P680" s="96">
        <f t="shared" si="180"/>
        <v>1.0531113773508671</v>
      </c>
      <c r="Q680" s="96">
        <f t="shared" si="181"/>
        <v>0.23366697273286327</v>
      </c>
      <c r="R680" s="96">
        <f t="shared" si="182"/>
        <v>8.2552474481631541E-2</v>
      </c>
      <c r="S680" s="96">
        <f t="shared" si="170"/>
        <v>411.58767543719642</v>
      </c>
      <c r="T680" s="96">
        <f t="shared" si="185"/>
        <v>103.59285915544443</v>
      </c>
      <c r="U680" s="96">
        <f t="shared" si="185"/>
        <v>341.99766873539085</v>
      </c>
      <c r="V680" s="32">
        <f t="shared" si="186"/>
        <v>999.99999999999682</v>
      </c>
      <c r="W680" s="100">
        <f>(cNES*L680+(cNES+cOSEX)*G680+(cNES+cEREX)*H680+(cNES+cHOEX)*I680+(cNES+cNES)*S680+(cNES+cOSEX)*N680+(cNES+cEREX)*O680+(cNES+cHOEX)*P680)/(1+cDR)^((cycle + 0.5)/('Life tables'!$I$2/2))</f>
        <v>29320.685198326006</v>
      </c>
      <c r="X680" s="107">
        <f>((L680+G680+H680+I680+N680+O680+P680+S680)/('Life tables'!$I$2/2))/(1+oDR)^(((cycle + 0.5)/('Life tables'!$I$2/2)))</f>
        <v>14.467087512395004</v>
      </c>
      <c r="Y680" s="31">
        <f>((uNES*L680+ uOCEX*G680+uEREX*H680+uHOEX*I680+uNES*S680+ uOCEX*N680+uEREX*O680+uHOEX*P680)/('Life tables'!$I$2/2))/(1+oDR)^(((cycle + 0.5)/('Life tables'!$I$2/2)))</f>
        <v>9.534507585614767</v>
      </c>
      <c r="Z680" s="100">
        <f t="shared" si="183"/>
        <v>132393.75820413409</v>
      </c>
      <c r="AA680" s="107">
        <f>((L680+G680+H680+I680+N680+O680+P680+S680)/('Life tables'!$I$2/2))</f>
        <v>21.265003369937666</v>
      </c>
      <c r="AB680" s="31">
        <f>((uNES*L680+ uOCEX*G680+uEREX*H680+uHOEX*I680+uNES*S680+ uOCEX*N680+uEREX*O680+uHOEX*P680)/('Life tables'!$I$2/2))</f>
        <v>14.014661607948558</v>
      </c>
    </row>
    <row r="681" spans="1:28" x14ac:dyDescent="0.25">
      <c r="A681" s="4">
        <v>675</v>
      </c>
      <c r="C681" s="105">
        <f>IF(male=0,VLOOKUP((($A$5:$A$1570/'Life tables'!$I$2)*2)+age,lifetable,13,1),IF(male=1,VLOOKUP((($A$5:$A$1570/'Life tables'!$I$2)*2)+age,lifetable,10,1),"error"))</f>
        <v>4.6329957291590951E-4</v>
      </c>
      <c r="F681" s="96">
        <f t="shared" si="171"/>
        <v>96.774705042037397</v>
      </c>
      <c r="G681" s="96">
        <f t="shared" si="172"/>
        <v>9.721221659771393</v>
      </c>
      <c r="H681" s="96">
        <f t="shared" si="173"/>
        <v>0.55518708583297649</v>
      </c>
      <c r="I681" s="96">
        <f t="shared" si="174"/>
        <v>0.22245821467055082</v>
      </c>
      <c r="J681" s="96">
        <f t="shared" si="175"/>
        <v>4.9699800093835372E-2</v>
      </c>
      <c r="K681" s="96">
        <f t="shared" si="176"/>
        <v>0.23245641589510257</v>
      </c>
      <c r="L681" s="96">
        <f t="shared" si="184"/>
        <v>85.993681865773539</v>
      </c>
      <c r="M681" s="96">
        <f t="shared" si="177"/>
        <v>457.63476706712402</v>
      </c>
      <c r="N681" s="96">
        <f t="shared" si="178"/>
        <v>44.071219592629795</v>
      </c>
      <c r="O681" s="96">
        <f t="shared" si="179"/>
        <v>1.0519754434663839</v>
      </c>
      <c r="P681" s="96">
        <f t="shared" si="180"/>
        <v>1.0519754434663839</v>
      </c>
      <c r="Q681" s="96">
        <f t="shared" si="181"/>
        <v>0.23341492889617094</v>
      </c>
      <c r="R681" s="96">
        <f t="shared" si="182"/>
        <v>8.2463429623672146E-2</v>
      </c>
      <c r="S681" s="96">
        <f t="shared" si="170"/>
        <v>411.14371822904161</v>
      </c>
      <c r="T681" s="96">
        <f t="shared" si="185"/>
        <v>103.87597388443443</v>
      </c>
      <c r="U681" s="96">
        <f t="shared" si="185"/>
        <v>342.31258858090962</v>
      </c>
      <c r="V681" s="32">
        <f t="shared" si="186"/>
        <v>999.9999999999967</v>
      </c>
      <c r="W681" s="100">
        <f>(cNES*L681+(cNES+cOSEX)*G681+(cNES+cEREX)*H681+(cNES+cHOEX)*I681+(cNES+cNES)*S681+(cNES+cOSEX)*N681+(cNES+cEREX)*O681+(cNES+cHOEX)*P681)/(1+cDR)^((cycle + 0.5)/('Life tables'!$I$2/2))</f>
        <v>29223.670691947533</v>
      </c>
      <c r="X681" s="107">
        <f>((L681+G681+H681+I681+N681+O681+P681+S681)/('Life tables'!$I$2/2))/(1+oDR)^(((cycle + 0.5)/('Life tables'!$I$2/2)))</f>
        <v>14.443231599708245</v>
      </c>
      <c r="Y681" s="31">
        <f>((uNES*L681+ uOCEX*G681+uEREX*H681+uHOEX*I681+uNES*S681+ uOCEX*N681+uEREX*O681+uHOEX*P681)/('Life tables'!$I$2/2))/(1+oDR)^(((cycle + 0.5)/('Life tables'!$I$2/2)))</f>
        <v>9.5187853905549957</v>
      </c>
      <c r="Z681" s="100">
        <f t="shared" si="183"/>
        <v>132250.94860326202</v>
      </c>
      <c r="AA681" s="107">
        <f>((L681+G681+H681+I681+N681+O681+P681+S681)/('Life tables'!$I$2/2))</f>
        <v>21.242065076344151</v>
      </c>
      <c r="AB681" s="31">
        <f>((uNES*L681+ uOCEX*G681+uEREX*H681+uHOEX*I681+uNES*S681+ uOCEX*N681+uEREX*O681+uHOEX*P681)/('Life tables'!$I$2/2))</f>
        <v>13.999544168356868</v>
      </c>
    </row>
    <row r="682" spans="1:28" x14ac:dyDescent="0.25">
      <c r="A682" s="4">
        <v>676</v>
      </c>
      <c r="C682" s="105">
        <f>IF(male=0,VLOOKUP((($A$5:$A$1570/'Life tables'!$I$2)*2)+age,lifetable,13,1),IF(male=1,VLOOKUP((($A$5:$A$1570/'Life tables'!$I$2)*2)+age,lifetable,10,1),"error"))</f>
        <v>4.6329957291590951E-4</v>
      </c>
      <c r="F682" s="96">
        <f t="shared" si="171"/>
        <v>96.670296758823156</v>
      </c>
      <c r="G682" s="96">
        <f t="shared" si="172"/>
        <v>9.7107336292080255</v>
      </c>
      <c r="H682" s="96">
        <f t="shared" si="173"/>
        <v>0.5545881056504034</v>
      </c>
      <c r="I682" s="96">
        <f t="shared" si="174"/>
        <v>0.22221820897618505</v>
      </c>
      <c r="J682" s="96">
        <f t="shared" si="175"/>
        <v>4.964617997893412E-2</v>
      </c>
      <c r="K682" s="96">
        <f t="shared" si="176"/>
        <v>0.23220562334249081</v>
      </c>
      <c r="L682" s="96">
        <f t="shared" si="184"/>
        <v>85.90090501166712</v>
      </c>
      <c r="M682" s="96">
        <f t="shared" si="177"/>
        <v>457.14114077582951</v>
      </c>
      <c r="N682" s="96">
        <f t="shared" si="178"/>
        <v>44.023682311273845</v>
      </c>
      <c r="O682" s="96">
        <f t="shared" si="179"/>
        <v>1.0508407334879024</v>
      </c>
      <c r="P682" s="96">
        <f t="shared" si="180"/>
        <v>1.0508407334879024</v>
      </c>
      <c r="Q682" s="96">
        <f t="shared" si="181"/>
        <v>0.2331631566227875</v>
      </c>
      <c r="R682" s="96">
        <f t="shared" si="182"/>
        <v>8.237448070662759E-2</v>
      </c>
      <c r="S682" s="96">
        <f t="shared" si="170"/>
        <v>410.70023936025046</v>
      </c>
      <c r="T682" s="96">
        <f t="shared" si="185"/>
        <v>104.15878322103615</v>
      </c>
      <c r="U682" s="96">
        <f t="shared" si="185"/>
        <v>342.62716868495875</v>
      </c>
      <c r="V682" s="32">
        <f t="shared" si="186"/>
        <v>999.99999999999682</v>
      </c>
      <c r="W682" s="100">
        <f>(cNES*L682+(cNES+cOSEX)*G682+(cNES+cEREX)*H682+(cNES+cHOEX)*I682+(cNES+cNES)*S682+(cNES+cOSEX)*N682+(cNES+cEREX)*O682+(cNES+cHOEX)*P682)/(1+cDR)^((cycle + 0.5)/('Life tables'!$I$2/2))</f>
        <v>29126.977169850485</v>
      </c>
      <c r="X682" s="107">
        <f>((L682+G682+H682+I682+N682+O682+P682+S682)/('Life tables'!$I$2/2))/(1+oDR)^(((cycle + 0.5)/('Life tables'!$I$2/2)))</f>
        <v>14.419415025982573</v>
      </c>
      <c r="Y682" s="31">
        <f>((uNES*L682+ uOCEX*G682+uEREX*H682+uHOEX*I682+uNES*S682+ uOCEX*N682+uEREX*O682+uHOEX*P682)/('Life tables'!$I$2/2))/(1+oDR)^(((cycle + 0.5)/('Life tables'!$I$2/2)))</f>
        <v>9.5030891217441482</v>
      </c>
      <c r="Z682" s="100">
        <f t="shared" si="183"/>
        <v>132108.2929954018</v>
      </c>
      <c r="AA682" s="107">
        <f>((L682+G682+H682+I682+N682+O682+P682+S682)/('Life tables'!$I$2/2))</f>
        <v>21.219151527590601</v>
      </c>
      <c r="AB682" s="31">
        <f>((uNES*L682+ uOCEX*G682+uEREX*H682+uHOEX*I682+uNES*S682+ uOCEX*N682+uEREX*O682+uHOEX*P682)/('Life tables'!$I$2/2))</f>
        <v>13.984443036776122</v>
      </c>
    </row>
    <row r="683" spans="1:28" x14ac:dyDescent="0.25">
      <c r="A683" s="4">
        <v>677</v>
      </c>
      <c r="C683" s="105">
        <f>IF(male=0,VLOOKUP((($A$5:$A$1570/'Life tables'!$I$2)*2)+age,lifetable,13,1),IF(male=1,VLOOKUP((($A$5:$A$1570/'Life tables'!$I$2)*2)+age,lifetable,10,1),"error"))</f>
        <v>4.6329957291590951E-4</v>
      </c>
      <c r="F683" s="96">
        <f t="shared" si="171"/>
        <v>96.566001734404821</v>
      </c>
      <c r="G683" s="96">
        <f t="shared" si="172"/>
        <v>9.7002569757277435</v>
      </c>
      <c r="H683" s="96">
        <f t="shared" si="173"/>
        <v>0.55398977522254478</v>
      </c>
      <c r="I683" s="96">
        <f t="shared" si="174"/>
        <v>0.22197846363238841</v>
      </c>
      <c r="J683" s="96">
        <f t="shared" si="175"/>
        <v>4.9592618029433766E-2</v>
      </c>
      <c r="K683" s="96">
        <f t="shared" si="176"/>
        <v>0.23195510284169002</v>
      </c>
      <c r="L683" s="96">
        <f t="shared" si="184"/>
        <v>85.808228798951021</v>
      </c>
      <c r="M683" s="96">
        <f t="shared" si="177"/>
        <v>456.64804635959706</v>
      </c>
      <c r="N683" s="96">
        <f t="shared" si="178"/>
        <v>43.976196250638743</v>
      </c>
      <c r="O683" s="96">
        <f t="shared" si="179"/>
        <v>1.0497072461427182</v>
      </c>
      <c r="P683" s="96">
        <f t="shared" si="180"/>
        <v>1.0497072461427182</v>
      </c>
      <c r="Q683" s="96">
        <f t="shared" si="181"/>
        <v>0.23291165563032223</v>
      </c>
      <c r="R683" s="96">
        <f t="shared" si="182"/>
        <v>8.2285627630731717E-2</v>
      </c>
      <c r="S683" s="96">
        <f t="shared" si="170"/>
        <v>410.25723833341181</v>
      </c>
      <c r="T683" s="96">
        <f t="shared" si="185"/>
        <v>104.4412874946959</v>
      </c>
      <c r="U683" s="96">
        <f t="shared" si="185"/>
        <v>342.94140941543117</v>
      </c>
      <c r="V683" s="32">
        <f t="shared" si="186"/>
        <v>999.9999999999967</v>
      </c>
      <c r="W683" s="100">
        <f>(cNES*L683+(cNES+cOSEX)*G683+(cNES+cEREX)*H683+(cNES+cHOEX)*I683+(cNES+cNES)*S683+(cNES+cOSEX)*N683+(cNES+cEREX)*O683+(cNES+cHOEX)*P683)/(1+cDR)^((cycle + 0.5)/('Life tables'!$I$2/2))</f>
        <v>29030.603570429663</v>
      </c>
      <c r="X683" s="107">
        <f>((L683+G683+H683+I683+N683+O683+P683+S683)/('Life tables'!$I$2/2))/(1+oDR)^(((cycle + 0.5)/('Life tables'!$I$2/2)))</f>
        <v>14.395637726310108</v>
      </c>
      <c r="Y683" s="31">
        <f>((uNES*L683+ uOCEX*G683+uEREX*H683+uHOEX*I683+uNES*S683+ uOCEX*N683+uEREX*O683+uHOEX*P683)/('Life tables'!$I$2/2))/(1+oDR)^(((cycle + 0.5)/('Life tables'!$I$2/2)))</f>
        <v>9.4874187364055427</v>
      </c>
      <c r="Z683" s="100">
        <f t="shared" si="183"/>
        <v>131965.79121625033</v>
      </c>
      <c r="AA683" s="107">
        <f>((L683+G683+H683+I683+N683+O683+P683+S683)/('Life tables'!$I$2/2))</f>
        <v>21.196262696929772</v>
      </c>
      <c r="AB683" s="31">
        <f>((uNES*L683+ uOCEX*G683+uEREX*H683+uHOEX*I683+uNES*S683+ uOCEX*N683+uEREX*O683+uHOEX*P683)/('Life tables'!$I$2/2))</f>
        <v>13.969358195579627</v>
      </c>
    </row>
    <row r="684" spans="1:28" x14ac:dyDescent="0.25">
      <c r="A684" s="4">
        <v>678</v>
      </c>
      <c r="C684" s="105">
        <f>IF(male=0,VLOOKUP((($A$5:$A$1570/'Life tables'!$I$2)*2)+age,lifetable,13,1),IF(male=1,VLOOKUP((($A$5:$A$1570/'Life tables'!$I$2)*2)+age,lifetable,10,1),"error"))</f>
        <v>4.9660762749414999E-4</v>
      </c>
      <c r="F684" s="96">
        <f t="shared" si="171"/>
        <v>96.461819825199626</v>
      </c>
      <c r="G684" s="96">
        <f t="shared" si="172"/>
        <v>9.6897916849073589</v>
      </c>
      <c r="H684" s="96">
        <f t="shared" si="173"/>
        <v>0.55339209372568021</v>
      </c>
      <c r="I684" s="96">
        <f t="shared" si="174"/>
        <v>0.22173897830910386</v>
      </c>
      <c r="J684" s="96">
        <f t="shared" si="175"/>
        <v>5.3100635949395125E-2</v>
      </c>
      <c r="K684" s="96">
        <f t="shared" si="176"/>
        <v>0.23170485404780913</v>
      </c>
      <c r="L684" s="96">
        <f t="shared" si="184"/>
        <v>85.712091578260285</v>
      </c>
      <c r="M684" s="96">
        <f t="shared" si="177"/>
        <v>456.15548326467001</v>
      </c>
      <c r="N684" s="96">
        <f t="shared" si="178"/>
        <v>43.928761357396525</v>
      </c>
      <c r="O684" s="96">
        <f t="shared" si="179"/>
        <v>1.0485749801578983</v>
      </c>
      <c r="P684" s="96">
        <f t="shared" si="180"/>
        <v>1.0485749801578983</v>
      </c>
      <c r="Q684" s="96">
        <f t="shared" si="181"/>
        <v>0.24938711093526053</v>
      </c>
      <c r="R684" s="96">
        <f t="shared" si="182"/>
        <v>8.2196870296200403E-2</v>
      </c>
      <c r="S684" s="96">
        <f t="shared" si="170"/>
        <v>409.79798796572624</v>
      </c>
      <c r="T684" s="96">
        <f t="shared" si="185"/>
        <v>104.74377524158055</v>
      </c>
      <c r="U684" s="96">
        <f t="shared" si="185"/>
        <v>343.25531113977519</v>
      </c>
      <c r="V684" s="32">
        <f t="shared" si="186"/>
        <v>999.99999999999682</v>
      </c>
      <c r="W684" s="100">
        <f>(cNES*L684+(cNES+cOSEX)*G684+(cNES+cEREX)*H684+(cNES+cHOEX)*I684+(cNES+cNES)*S684+(cNES+cOSEX)*N684+(cNES+cEREX)*O684+(cNES+cHOEX)*P684)/(1+cDR)^((cycle + 0.5)/('Life tables'!$I$2/2))</f>
        <v>28933.631408772111</v>
      </c>
      <c r="X684" s="107">
        <f>((L684+G684+H684+I684+N684+O684+P684+S684)/('Life tables'!$I$2/2))/(1+oDR)^(((cycle + 0.5)/('Life tables'!$I$2/2)))</f>
        <v>14.371371431404032</v>
      </c>
      <c r="Y684" s="31">
        <f>((uNES*L684+ uOCEX*G684+uEREX*H684+uHOEX*I684+uNES*S684+ uOCEX*N684+uEREX*O684+uHOEX*P684)/('Life tables'!$I$2/2))/(1+oDR)^(((cycle + 0.5)/('Life tables'!$I$2/2)))</f>
        <v>9.4714202948273876</v>
      </c>
      <c r="Z684" s="100">
        <f t="shared" si="183"/>
        <v>131819.26337997368</v>
      </c>
      <c r="AA684" s="107">
        <f>((L684+G684+H684+I684+N684+O684+P684+S684)/('Life tables'!$I$2/2))</f>
        <v>21.172620380479067</v>
      </c>
      <c r="AB684" s="31">
        <f>((uNES*L684+ uOCEX*G684+uEREX*H684+uHOEX*I684+uNES*S684+ uOCEX*N684+uEREX*O684+uHOEX*P684)/('Life tables'!$I$2/2))</f>
        <v>13.953768248459628</v>
      </c>
    </row>
    <row r="685" spans="1:28" x14ac:dyDescent="0.25">
      <c r="A685" s="4">
        <v>679</v>
      </c>
      <c r="C685" s="105">
        <f>IF(male=0,VLOOKUP((($A$5:$A$1570/'Life tables'!$I$2)*2)+age,lifetable,13,1),IF(male=1,VLOOKUP((($A$5:$A$1570/'Life tables'!$I$2)*2)+age,lifetable,10,1),"error"))</f>
        <v>4.9660762749414999E-4</v>
      </c>
      <c r="F685" s="96">
        <f t="shared" si="171"/>
        <v>96.354183687870531</v>
      </c>
      <c r="G685" s="96">
        <f t="shared" si="172"/>
        <v>9.6789794096426274</v>
      </c>
      <c r="H685" s="96">
        <f t="shared" si="173"/>
        <v>0.55277459565748044</v>
      </c>
      <c r="I685" s="96">
        <f t="shared" si="174"/>
        <v>0.22149155267309842</v>
      </c>
      <c r="J685" s="96">
        <f t="shared" si="175"/>
        <v>5.3041384036527757E-2</v>
      </c>
      <c r="K685" s="96">
        <f t="shared" si="176"/>
        <v>0.23144630807039238</v>
      </c>
      <c r="L685" s="96">
        <f t="shared" si="184"/>
        <v>85.616450437790405</v>
      </c>
      <c r="M685" s="96">
        <f t="shared" si="177"/>
        <v>455.6467299307705</v>
      </c>
      <c r="N685" s="96">
        <f t="shared" si="178"/>
        <v>43.879767309063048</v>
      </c>
      <c r="O685" s="96">
        <f t="shared" si="179"/>
        <v>1.0474054973026645</v>
      </c>
      <c r="P685" s="96">
        <f t="shared" si="180"/>
        <v>1.0474054973026645</v>
      </c>
      <c r="Q685" s="96">
        <f t="shared" si="181"/>
        <v>0.24910896778281644</v>
      </c>
      <c r="R685" s="96">
        <f t="shared" si="182"/>
        <v>8.2105195563935862E-2</v>
      </c>
      <c r="S685" s="96">
        <f t="shared" si="170"/>
        <v>409.34093746375538</v>
      </c>
      <c r="T685" s="96">
        <f t="shared" si="185"/>
        <v>105.0459255933999</v>
      </c>
      <c r="U685" s="96">
        <f t="shared" si="185"/>
        <v>343.56886264340949</v>
      </c>
      <c r="V685" s="32">
        <f t="shared" si="186"/>
        <v>999.99999999999682</v>
      </c>
      <c r="W685" s="100">
        <f>(cNES*L685+(cNES+cOSEX)*G685+(cNES+cEREX)*H685+(cNES+cHOEX)*I685+(cNES+cNES)*S685+(cNES+cOSEX)*N685+(cNES+cEREX)*O685+(cNES+cHOEX)*P685)/(1+cDR)^((cycle + 0.5)/('Life tables'!$I$2/2))</f>
        <v>28836.838210238297</v>
      </c>
      <c r="X685" s="107">
        <f>((L685+G685+H685+I685+N685+O685+P685+S685)/('Life tables'!$I$2/2))/(1+oDR)^(((cycle + 0.5)/('Life tables'!$I$2/2)))</f>
        <v>14.347146043930767</v>
      </c>
      <c r="Y685" s="31">
        <f>((uNES*L685+ uOCEX*G685+uEREX*H685+uHOEX*I685+uNES*S685+ uOCEX*N685+uEREX*O685+uHOEX*P685)/('Life tables'!$I$2/2))/(1+oDR)^(((cycle + 0.5)/('Life tables'!$I$2/2)))</f>
        <v>9.4554546085539499</v>
      </c>
      <c r="Z685" s="100">
        <f t="shared" si="183"/>
        <v>131672.23635000363</v>
      </c>
      <c r="AA685" s="107">
        <f>((L685+G685+H685+I685+N685+O685+P685+S685)/('Life tables'!$I$2/2))</f>
        <v>21.149004438310389</v>
      </c>
      <c r="AB685" s="31">
        <f>((uNES*L685+ uOCEX*G685+uEREX*H685+uHOEX*I685+uNES*S685+ uOCEX*N685+uEREX*O685+uHOEX*P685)/('Life tables'!$I$2/2))</f>
        <v>13.938204216381006</v>
      </c>
    </row>
    <row r="686" spans="1:28" x14ac:dyDescent="0.25">
      <c r="A686" s="4">
        <v>680</v>
      </c>
      <c r="C686" s="105">
        <f>IF(male=0,VLOOKUP((($A$5:$A$1570/'Life tables'!$I$2)*2)+age,lifetable,13,1),IF(male=1,VLOOKUP((($A$5:$A$1570/'Life tables'!$I$2)*2)+age,lifetable,10,1),"error"))</f>
        <v>4.9660762749414999E-4</v>
      </c>
      <c r="F686" s="96">
        <f t="shared" si="171"/>
        <v>96.246669062194087</v>
      </c>
      <c r="G686" s="96">
        <f t="shared" si="172"/>
        <v>9.6681793404777139</v>
      </c>
      <c r="H686" s="96">
        <f t="shared" si="173"/>
        <v>0.55215779468983295</v>
      </c>
      <c r="I686" s="96">
        <f t="shared" si="174"/>
        <v>0.22124440635869153</v>
      </c>
      <c r="J686" s="96">
        <f t="shared" si="175"/>
        <v>5.2982199013814867E-2</v>
      </c>
      <c r="K686" s="96">
        <f t="shared" si="176"/>
        <v>0.23118805396845329</v>
      </c>
      <c r="L686" s="96">
        <f t="shared" si="184"/>
        <v>85.520917267685576</v>
      </c>
      <c r="M686" s="96">
        <f t="shared" si="177"/>
        <v>455.1385427009933</v>
      </c>
      <c r="N686" s="96">
        <f t="shared" si="178"/>
        <v>43.830827777783078</v>
      </c>
      <c r="O686" s="96">
        <f t="shared" si="179"/>
        <v>1.0462373157638469</v>
      </c>
      <c r="P686" s="96">
        <f t="shared" si="180"/>
        <v>1.0462373157638469</v>
      </c>
      <c r="Q686" s="96">
        <f t="shared" si="181"/>
        <v>0.24883113412806937</v>
      </c>
      <c r="R686" s="96">
        <f t="shared" si="182"/>
        <v>8.2013622840720446E-2</v>
      </c>
      <c r="S686" s="96">
        <f t="shared" si="170"/>
        <v>408.88439553471375</v>
      </c>
      <c r="T686" s="96">
        <f t="shared" si="185"/>
        <v>105.34773892654178</v>
      </c>
      <c r="U686" s="96">
        <f t="shared" si="185"/>
        <v>343.88206432021866</v>
      </c>
      <c r="V686" s="32">
        <f t="shared" si="186"/>
        <v>999.9999999999967</v>
      </c>
      <c r="W686" s="100">
        <f>(cNES*L686+(cNES+cOSEX)*G686+(cNES+cEREX)*H686+(cNES+cHOEX)*I686+(cNES+cNES)*S686+(cNES+cOSEX)*N686+(cNES+cEREX)*O686+(cNES+cHOEX)*P686)/(1+cDR)^((cycle + 0.5)/('Life tables'!$I$2/2))</f>
        <v>28740.368794017773</v>
      </c>
      <c r="X686" s="107">
        <f>((L686+G686+H686+I686+N686+O686+P686+S686)/('Life tables'!$I$2/2))/(1+oDR)^(((cycle + 0.5)/('Life tables'!$I$2/2)))</f>
        <v>14.322961494845089</v>
      </c>
      <c r="Y686" s="31">
        <f>((uNES*L686+ uOCEX*G686+uEREX*H686+uHOEX*I686+uNES*S686+ uOCEX*N686+uEREX*O686+uHOEX*P686)/('Life tables'!$I$2/2))/(1+oDR)^(((cycle + 0.5)/('Life tables'!$I$2/2)))</f>
        <v>9.4395158366812772</v>
      </c>
      <c r="Z686" s="100">
        <f t="shared" si="183"/>
        <v>131525.37319462659</v>
      </c>
      <c r="AA686" s="107">
        <f>((L686+G686+H686+I686+N686+O686+P686+S686)/('Life tables'!$I$2/2))</f>
        <v>21.12541484087906</v>
      </c>
      <c r="AB686" s="31">
        <f>((uNES*L686+ uOCEX*G686+uEREX*H686+uHOEX*I686+uNES*S686+ uOCEX*N686+uEREX*O686+uHOEX*P686)/('Life tables'!$I$2/2))</f>
        <v>13.922657546674939</v>
      </c>
    </row>
    <row r="687" spans="1:28" x14ac:dyDescent="0.25">
      <c r="A687" s="4">
        <v>681</v>
      </c>
      <c r="C687" s="105">
        <f>IF(male=0,VLOOKUP((($A$5:$A$1570/'Life tables'!$I$2)*2)+age,lifetable,13,1),IF(male=1,VLOOKUP((($A$5:$A$1570/'Life tables'!$I$2)*2)+age,lifetable,10,1),"error"))</f>
        <v>4.9660762749414999E-4</v>
      </c>
      <c r="F687" s="96">
        <f t="shared" si="171"/>
        <v>96.139275763537142</v>
      </c>
      <c r="G687" s="96">
        <f t="shared" si="172"/>
        <v>9.6573914588658329</v>
      </c>
      <c r="H687" s="96">
        <f t="shared" si="173"/>
        <v>0.55154168976351525</v>
      </c>
      <c r="I687" s="96">
        <f t="shared" si="174"/>
        <v>0.22099753894146273</v>
      </c>
      <c r="J687" s="96">
        <f t="shared" si="175"/>
        <v>5.2923080779618985E-2</v>
      </c>
      <c r="K687" s="96">
        <f t="shared" si="176"/>
        <v>0.23093009129849629</v>
      </c>
      <c r="L687" s="96">
        <f t="shared" si="184"/>
        <v>85.425491903888215</v>
      </c>
      <c r="M687" s="96">
        <f t="shared" si="177"/>
        <v>454.63092098969923</v>
      </c>
      <c r="N687" s="96">
        <f t="shared" si="178"/>
        <v>43.781942707158308</v>
      </c>
      <c r="O687" s="96">
        <f t="shared" si="179"/>
        <v>1.0450704341952239</v>
      </c>
      <c r="P687" s="96">
        <f t="shared" si="180"/>
        <v>1.0450704341952239</v>
      </c>
      <c r="Q687" s="96">
        <f t="shared" si="181"/>
        <v>0.2485536096508415</v>
      </c>
      <c r="R687" s="96">
        <f t="shared" si="182"/>
        <v>8.1922152021025041E-2</v>
      </c>
      <c r="S687" s="96">
        <f t="shared" si="170"/>
        <v>408.4283616524786</v>
      </c>
      <c r="T687" s="96">
        <f t="shared" si="185"/>
        <v>105.64921561697224</v>
      </c>
      <c r="U687" s="96">
        <f t="shared" si="185"/>
        <v>344.19491656353819</v>
      </c>
      <c r="V687" s="32">
        <f t="shared" si="186"/>
        <v>999.99999999999682</v>
      </c>
      <c r="W687" s="100">
        <f>(cNES*L687+(cNES+cOSEX)*G687+(cNES+cEREX)*H687+(cNES+cHOEX)*I687+(cNES+cNES)*S687+(cNES+cOSEX)*N687+(cNES+cEREX)*O687+(cNES+cHOEX)*P687)/(1+cDR)^((cycle + 0.5)/('Life tables'!$I$2/2))</f>
        <v>28644.222077928334</v>
      </c>
      <c r="X687" s="107">
        <f>((L687+G687+H687+I687+N687+O687+P687+S687)/('Life tables'!$I$2/2))/(1+oDR)^(((cycle + 0.5)/('Life tables'!$I$2/2)))</f>
        <v>14.298817715221235</v>
      </c>
      <c r="Y687" s="31">
        <f>((uNES*L687+ uOCEX*G687+uEREX*H687+uHOEX*I687+uNES*S687+ uOCEX*N687+uEREX*O687+uHOEX*P687)/('Life tables'!$I$2/2))/(1+oDR)^(((cycle + 0.5)/('Life tables'!$I$2/2)))</f>
        <v>9.4236039337856372</v>
      </c>
      <c r="Z687" s="100">
        <f t="shared" si="183"/>
        <v>131378.67373506099</v>
      </c>
      <c r="AA687" s="107">
        <f>((L687+G687+H687+I687+N687+O687+P687+S687)/('Life tables'!$I$2/2))</f>
        <v>21.101851558677652</v>
      </c>
      <c r="AB687" s="31">
        <f>((uNES*L687+ uOCEX*G687+uEREX*H687+uHOEX*I687+uNES*S687+ uOCEX*N687+uEREX*O687+uHOEX*P687)/('Life tables'!$I$2/2))</f>
        <v>13.907128219896924</v>
      </c>
    </row>
    <row r="688" spans="1:28" x14ac:dyDescent="0.25">
      <c r="A688" s="4">
        <v>682</v>
      </c>
      <c r="C688" s="105">
        <f>IF(male=0,VLOOKUP((($A$5:$A$1570/'Life tables'!$I$2)*2)+age,lifetable,13,1),IF(male=1,VLOOKUP((($A$5:$A$1570/'Life tables'!$I$2)*2)+age,lifetable,10,1),"error"))</f>
        <v>4.9660762749414999E-4</v>
      </c>
      <c r="F688" s="96">
        <f t="shared" si="171"/>
        <v>96.032003609129532</v>
      </c>
      <c r="G688" s="96">
        <f t="shared" si="172"/>
        <v>9.6466157464473383</v>
      </c>
      <c r="H688" s="96">
        <f t="shared" si="173"/>
        <v>0.55092627982999276</v>
      </c>
      <c r="I688" s="96">
        <f t="shared" si="174"/>
        <v>0.22075095000127415</v>
      </c>
      <c r="J688" s="96">
        <f t="shared" si="175"/>
        <v>5.2864029233328155E-2</v>
      </c>
      <c r="K688" s="96">
        <f t="shared" si="176"/>
        <v>0.23067241962150067</v>
      </c>
      <c r="L688" s="96">
        <f t="shared" si="184"/>
        <v>85.330174183996093</v>
      </c>
      <c r="M688" s="96">
        <f t="shared" si="177"/>
        <v>454.12386421035683</v>
      </c>
      <c r="N688" s="96">
        <f t="shared" si="178"/>
        <v>43.733112040704476</v>
      </c>
      <c r="O688" s="96">
        <f t="shared" si="179"/>
        <v>1.0439048512485221</v>
      </c>
      <c r="P688" s="96">
        <f t="shared" si="180"/>
        <v>1.0439048512485221</v>
      </c>
      <c r="Q688" s="96">
        <f t="shared" si="181"/>
        <v>0.24827639403046725</v>
      </c>
      <c r="R688" s="96">
        <f t="shared" si="182"/>
        <v>8.1830782999159676E-2</v>
      </c>
      <c r="S688" s="96">
        <f t="shared" si="170"/>
        <v>407.97283529012566</v>
      </c>
      <c r="T688" s="96">
        <f t="shared" si="185"/>
        <v>105.95035604023603</v>
      </c>
      <c r="U688" s="96">
        <f t="shared" si="185"/>
        <v>344.50741976615882</v>
      </c>
      <c r="V688" s="32">
        <f t="shared" si="186"/>
        <v>999.9999999999967</v>
      </c>
      <c r="W688" s="100">
        <f>(cNES*L688+(cNES+cOSEX)*G688+(cNES+cEREX)*H688+(cNES+cHOEX)*I688+(cNES+cNES)*S688+(cNES+cOSEX)*N688+(cNES+cEREX)*O688+(cNES+cHOEX)*P688)/(1+cDR)^((cycle + 0.5)/('Life tables'!$I$2/2))</f>
        <v>28548.396983372433</v>
      </c>
      <c r="X688" s="107">
        <f>((L688+G688+H688+I688+N688+O688+P688+S688)/('Life tables'!$I$2/2))/(1+oDR)^(((cycle + 0.5)/('Life tables'!$I$2/2)))</f>
        <v>14.274714636252556</v>
      </c>
      <c r="Y688" s="31">
        <f>((uNES*L688+ uOCEX*G688+uEREX*H688+uHOEX*I688+uNES*S688+ uOCEX*N688+uEREX*O688+uHOEX*P688)/('Life tables'!$I$2/2))/(1+oDR)^(((cycle + 0.5)/('Life tables'!$I$2/2)))</f>
        <v>9.4077188545217361</v>
      </c>
      <c r="Z688" s="100">
        <f t="shared" si="183"/>
        <v>131232.13779258946</v>
      </c>
      <c r="AA688" s="107">
        <f>((L688+G688+H688+I688+N688+O688+P688+S688)/('Life tables'!$I$2/2))</f>
        <v>21.078314562235775</v>
      </c>
      <c r="AB688" s="31">
        <f>((uNES*L688+ uOCEX*G688+uEREX*H688+uHOEX*I688+uNES*S688+ uOCEX*N688+uEREX*O688+uHOEX*P688)/('Life tables'!$I$2/2))</f>
        <v>13.891616216626774</v>
      </c>
    </row>
    <row r="689" spans="1:28" x14ac:dyDescent="0.25">
      <c r="A689" s="4">
        <v>683</v>
      </c>
      <c r="C689" s="105">
        <f>IF(male=0,VLOOKUP((($A$5:$A$1570/'Life tables'!$I$2)*2)+age,lifetable,13,1),IF(male=1,VLOOKUP((($A$5:$A$1570/'Life tables'!$I$2)*2)+age,lifetable,10,1),"error"))</f>
        <v>4.9660762749414999E-4</v>
      </c>
      <c r="F689" s="96">
        <f t="shared" si="171"/>
        <v>95.924852418006068</v>
      </c>
      <c r="G689" s="96">
        <f t="shared" si="172"/>
        <v>9.6358521850439001</v>
      </c>
      <c r="H689" s="96">
        <f t="shared" si="173"/>
        <v>0.55031156385108559</v>
      </c>
      <c r="I689" s="96">
        <f t="shared" si="174"/>
        <v>0.22050463912213694</v>
      </c>
      <c r="J689" s="96">
        <f t="shared" si="175"/>
        <v>5.2805044275324023E-2</v>
      </c>
      <c r="K689" s="96">
        <f t="shared" si="176"/>
        <v>0.23041503850278133</v>
      </c>
      <c r="L689" s="96">
        <f t="shared" si="184"/>
        <v>85.234963947210844</v>
      </c>
      <c r="M689" s="96">
        <f t="shared" si="177"/>
        <v>453.61737177559576</v>
      </c>
      <c r="N689" s="96">
        <f t="shared" si="178"/>
        <v>43.684335721856556</v>
      </c>
      <c r="O689" s="96">
        <f t="shared" si="179"/>
        <v>1.0427405655735396</v>
      </c>
      <c r="P689" s="96">
        <f t="shared" si="180"/>
        <v>1.0427405655735396</v>
      </c>
      <c r="Q689" s="96">
        <f t="shared" si="181"/>
        <v>0.2479994869458223</v>
      </c>
      <c r="R689" s="96">
        <f t="shared" si="182"/>
        <v>8.1739515669283239E-2</v>
      </c>
      <c r="S689" s="96">
        <f t="shared" si="170"/>
        <v>407.51781591997701</v>
      </c>
      <c r="T689" s="96">
        <f t="shared" si="185"/>
        <v>106.25116057145718</v>
      </c>
      <c r="U689" s="96">
        <f t="shared" si="185"/>
        <v>344.8195743203309</v>
      </c>
      <c r="V689" s="32">
        <f t="shared" si="186"/>
        <v>999.99999999999682</v>
      </c>
      <c r="W689" s="100">
        <f>(cNES*L689+(cNES+cOSEX)*G689+(cNES+cEREX)*H689+(cNES+cHOEX)*I689+(cNES+cNES)*S689+(cNES+cOSEX)*N689+(cNES+cEREX)*O689+(cNES+cHOEX)*P689)/(1+cDR)^((cycle + 0.5)/('Life tables'!$I$2/2))</f>
        <v>28452.892435326485</v>
      </c>
      <c r="X689" s="107">
        <f>((L689+G689+H689+I689+N689+O689+P689+S689)/('Life tables'!$I$2/2))/(1+oDR)^(((cycle + 0.5)/('Life tables'!$I$2/2)))</f>
        <v>14.250652189251253</v>
      </c>
      <c r="Y689" s="31">
        <f>((uNES*L689+ uOCEX*G689+uEREX*H689+uHOEX*I689+uNES*S689+ uOCEX*N689+uEREX*O689+uHOEX*P689)/('Life tables'!$I$2/2))/(1+oDR)^(((cycle + 0.5)/('Life tables'!$I$2/2)))</f>
        <v>9.3918605536225552</v>
      </c>
      <c r="Z689" s="100">
        <f t="shared" si="183"/>
        <v>131085.76518856344</v>
      </c>
      <c r="AA689" s="107">
        <f>((L689+G689+H689+I689+N689+O689+P689+S689)/('Life tables'!$I$2/2))</f>
        <v>21.054803822119933</v>
      </c>
      <c r="AB689" s="31">
        <f>((uNES*L689+ uOCEX*G689+uEREX*H689+uHOEX*I689+uNES*S689+ uOCEX*N689+uEREX*O689+uHOEX*P689)/('Life tables'!$I$2/2))</f>
        <v>13.876121517468549</v>
      </c>
    </row>
    <row r="690" spans="1:28" x14ac:dyDescent="0.25">
      <c r="A690" s="4">
        <v>684</v>
      </c>
      <c r="C690" s="105">
        <f>IF(male=0,VLOOKUP((($A$5:$A$1570/'Life tables'!$I$2)*2)+age,lifetable,13,1),IF(male=1,VLOOKUP((($A$5:$A$1570/'Life tables'!$I$2)*2)+age,lifetable,10,1),"error"))</f>
        <v>4.9660762749414999E-4</v>
      </c>
      <c r="F690" s="96">
        <f t="shared" si="171"/>
        <v>95.817822010950579</v>
      </c>
      <c r="G690" s="96">
        <f t="shared" si="172"/>
        <v>9.6251007566528752</v>
      </c>
      <c r="H690" s="96">
        <f t="shared" si="173"/>
        <v>0.54969754079864808</v>
      </c>
      <c r="I690" s="96">
        <f t="shared" si="174"/>
        <v>0.22025860589208282</v>
      </c>
      <c r="J690" s="96">
        <f t="shared" si="175"/>
        <v>5.2746125806951066E-2</v>
      </c>
      <c r="K690" s="96">
        <f t="shared" si="176"/>
        <v>0.23015794751185448</v>
      </c>
      <c r="L690" s="96">
        <f t="shared" si="184"/>
        <v>85.139861034288174</v>
      </c>
      <c r="M690" s="96">
        <f t="shared" si="177"/>
        <v>453.11144309725802</v>
      </c>
      <c r="N690" s="96">
        <f t="shared" si="178"/>
        <v>43.635613693973653</v>
      </c>
      <c r="O690" s="96">
        <f t="shared" si="179"/>
        <v>1.0415775758182646</v>
      </c>
      <c r="P690" s="96">
        <f t="shared" si="180"/>
        <v>1.0415775758182646</v>
      </c>
      <c r="Q690" s="96">
        <f t="shared" si="181"/>
        <v>0.24772288807535181</v>
      </c>
      <c r="R690" s="96">
        <f t="shared" si="182"/>
        <v>8.1648349925412686E-2</v>
      </c>
      <c r="S690" s="96">
        <f t="shared" si="170"/>
        <v>407.06330301364704</v>
      </c>
      <c r="T690" s="96">
        <f t="shared" si="185"/>
        <v>106.55162958533948</v>
      </c>
      <c r="U690" s="96">
        <f t="shared" si="185"/>
        <v>345.13138061776817</v>
      </c>
      <c r="V690" s="32">
        <f t="shared" si="186"/>
        <v>999.99999999999659</v>
      </c>
      <c r="W690" s="100">
        <f>(cNES*L690+(cNES+cOSEX)*G690+(cNES+cEREX)*H690+(cNES+cHOEX)*I690+(cNES+cNES)*S690+(cNES+cOSEX)*N690+(cNES+cEREX)*O690+(cNES+cHOEX)*P690)/(1+cDR)^((cycle + 0.5)/('Life tables'!$I$2/2))</f>
        <v>28357.707362330166</v>
      </c>
      <c r="X690" s="107">
        <f>((L690+G690+H690+I690+N690+O690+P690+S690)/('Life tables'!$I$2/2))/(1+oDR)^(((cycle + 0.5)/('Life tables'!$I$2/2)))</f>
        <v>14.226630305648044</v>
      </c>
      <c r="Y690" s="31">
        <f>((uNES*L690+ uOCEX*G690+uEREX*H690+uHOEX*I690+uNES*S690+ uOCEX*N690+uEREX*O690+uHOEX*P690)/('Life tables'!$I$2/2))/(1+oDR)^(((cycle + 0.5)/('Life tables'!$I$2/2)))</f>
        <v>9.3760289858991381</v>
      </c>
      <c r="Z690" s="100">
        <f t="shared" si="183"/>
        <v>130939.55574440758</v>
      </c>
      <c r="AA690" s="107">
        <f>((L690+G690+H690+I690+N690+O690+P690+S690)/('Life tables'!$I$2/2))</f>
        <v>21.031319308933295</v>
      </c>
      <c r="AB690" s="31">
        <f>((uNES*L690+ uOCEX*G690+uEREX*H690+uHOEX*I690+uNES*S690+ uOCEX*N690+uEREX*O690+uHOEX*P690)/('Life tables'!$I$2/2))</f>
        <v>13.86064410305041</v>
      </c>
    </row>
    <row r="691" spans="1:28" x14ac:dyDescent="0.25">
      <c r="A691" s="4">
        <v>685</v>
      </c>
      <c r="C691" s="105">
        <f>IF(male=0,VLOOKUP((($A$5:$A$1570/'Life tables'!$I$2)*2)+age,lifetable,13,1),IF(male=1,VLOOKUP((($A$5:$A$1570/'Life tables'!$I$2)*2)+age,lifetable,10,1),"error"))</f>
        <v>4.9660762749414999E-4</v>
      </c>
      <c r="F691" s="96">
        <f t="shared" si="171"/>
        <v>95.710912210441606</v>
      </c>
      <c r="G691" s="96">
        <f t="shared" si="172"/>
        <v>9.6143614434418634</v>
      </c>
      <c r="H691" s="96">
        <f t="shared" si="173"/>
        <v>0.54908420965425675</v>
      </c>
      <c r="I691" s="96">
        <f t="shared" si="174"/>
        <v>0.22001284990303918</v>
      </c>
      <c r="J691" s="96">
        <f t="shared" si="175"/>
        <v>5.268727373048665E-2</v>
      </c>
      <c r="K691" s="96">
        <f t="shared" si="176"/>
        <v>0.22990114622230695</v>
      </c>
      <c r="L691" s="96">
        <f t="shared" si="184"/>
        <v>85.044865287489657</v>
      </c>
      <c r="M691" s="96">
        <f t="shared" si="177"/>
        <v>452.60607758644744</v>
      </c>
      <c r="N691" s="96">
        <f t="shared" si="178"/>
        <v>43.586945900343785</v>
      </c>
      <c r="O691" s="96">
        <f t="shared" si="179"/>
        <v>1.040415880628988</v>
      </c>
      <c r="P691" s="96">
        <f t="shared" si="180"/>
        <v>1.040415880628988</v>
      </c>
      <c r="Q691" s="96">
        <f t="shared" si="181"/>
        <v>0.24744659709709721</v>
      </c>
      <c r="R691" s="96">
        <f t="shared" si="182"/>
        <v>8.1557285661431958E-2</v>
      </c>
      <c r="S691" s="96">
        <f t="shared" si="170"/>
        <v>406.60929604208712</v>
      </c>
      <c r="T691" s="96">
        <f t="shared" si="185"/>
        <v>106.85176345616706</v>
      </c>
      <c r="U691" s="96">
        <f t="shared" si="185"/>
        <v>345.44283904965192</v>
      </c>
      <c r="V691" s="32">
        <f t="shared" si="186"/>
        <v>999.99999999999682</v>
      </c>
      <c r="W691" s="100">
        <f>(cNES*L691+(cNES+cOSEX)*G691+(cNES+cEREX)*H691+(cNES+cHOEX)*I691+(cNES+cNES)*S691+(cNES+cOSEX)*N691+(cNES+cEREX)*O691+(cNES+cHOEX)*P691)/(1+cDR)^((cycle + 0.5)/('Life tables'!$I$2/2))</f>
        <v>28262.840696475625</v>
      </c>
      <c r="X691" s="107">
        <f>((L691+G691+H691+I691+N691+O691+P691+S691)/('Life tables'!$I$2/2))/(1+oDR)^(((cycle + 0.5)/('Life tables'!$I$2/2)))</f>
        <v>14.20264891699191</v>
      </c>
      <c r="Y691" s="31">
        <f>((uNES*L691+ uOCEX*G691+uEREX*H691+uHOEX*I691+uNES*S691+ uOCEX*N691+uEREX*O691+uHOEX*P691)/('Life tables'!$I$2/2))/(1+oDR)^(((cycle + 0.5)/('Life tables'!$I$2/2)))</f>
        <v>9.3602241062404037</v>
      </c>
      <c r="Z691" s="100">
        <f t="shared" si="183"/>
        <v>130793.5092816237</v>
      </c>
      <c r="AA691" s="107">
        <f>((L691+G691+H691+I691+N691+O691+P691+S691)/('Life tables'!$I$2/2))</f>
        <v>21.007860993315592</v>
      </c>
      <c r="AB691" s="31">
        <f>((uNES*L691+ uOCEX*G691+uEREX*H691+uHOEX*I691+uNES*S691+ uOCEX*N691+uEREX*O691+uHOEX*P691)/('Life tables'!$I$2/2))</f>
        <v>13.845183954024517</v>
      </c>
    </row>
    <row r="692" spans="1:28" x14ac:dyDescent="0.25">
      <c r="A692" s="4">
        <v>686</v>
      </c>
      <c r="C692" s="105">
        <f>IF(male=0,VLOOKUP((($A$5:$A$1570/'Life tables'!$I$2)*2)+age,lifetable,13,1),IF(male=1,VLOOKUP((($A$5:$A$1570/'Life tables'!$I$2)*2)+age,lifetable,10,1),"error"))</f>
        <v>4.9660762749414999E-4</v>
      </c>
      <c r="F692" s="96">
        <f t="shared" si="171"/>
        <v>95.604122840600212</v>
      </c>
      <c r="G692" s="96">
        <f t="shared" si="172"/>
        <v>9.6036342277434592</v>
      </c>
      <c r="H692" s="96">
        <f t="shared" si="173"/>
        <v>0.54847156940891129</v>
      </c>
      <c r="I692" s="96">
        <f t="shared" si="174"/>
        <v>0.21976737075070915</v>
      </c>
      <c r="J692" s="96">
        <f t="shared" si="175"/>
        <v>5.2628487949112332E-2</v>
      </c>
      <c r="K692" s="96">
        <f t="shared" si="176"/>
        <v>0.22964463421167108</v>
      </c>
      <c r="L692" s="96">
        <f t="shared" si="184"/>
        <v>84.949976550536348</v>
      </c>
      <c r="M692" s="96">
        <f t="shared" si="177"/>
        <v>452.10127465357749</v>
      </c>
      <c r="N692" s="96">
        <f t="shared" si="178"/>
        <v>43.538332284188499</v>
      </c>
      <c r="O692" s="96">
        <f t="shared" si="179"/>
        <v>1.039255478650414</v>
      </c>
      <c r="P692" s="96">
        <f t="shared" si="180"/>
        <v>1.039255478650414</v>
      </c>
      <c r="Q692" s="96">
        <f t="shared" si="181"/>
        <v>0.24717061368872278</v>
      </c>
      <c r="R692" s="96">
        <f t="shared" si="182"/>
        <v>8.1466322771100594E-2</v>
      </c>
      <c r="S692" s="96">
        <f t="shared" si="170"/>
        <v>406.15579447562834</v>
      </c>
      <c r="T692" s="96">
        <f t="shared" si="185"/>
        <v>107.15156255780489</v>
      </c>
      <c r="U692" s="96">
        <f t="shared" si="185"/>
        <v>345.75395000663468</v>
      </c>
      <c r="V692" s="32">
        <f t="shared" si="186"/>
        <v>999.9999999999967</v>
      </c>
      <c r="W692" s="100">
        <f>(cNES*L692+(cNES+cOSEX)*G692+(cNES+cEREX)*H692+(cNES+cHOEX)*I692+(cNES+cNES)*S692+(cNES+cOSEX)*N692+(cNES+cEREX)*O692+(cNES+cHOEX)*P692)/(1+cDR)^((cycle + 0.5)/('Life tables'!$I$2/2))</f>
        <v>28168.291373396802</v>
      </c>
      <c r="X692" s="107">
        <f>((L692+G692+H692+I692+N692+O692+P692+S692)/('Life tables'!$I$2/2))/(1+oDR)^(((cycle + 0.5)/('Life tables'!$I$2/2)))</f>
        <v>14.178707954949747</v>
      </c>
      <c r="Y692" s="31">
        <f>((uNES*L692+ uOCEX*G692+uEREX*H692+uHOEX*I692+uNES*S692+ uOCEX*N692+uEREX*O692+uHOEX*P692)/('Life tables'!$I$2/2))/(1+oDR)^(((cycle + 0.5)/('Life tables'!$I$2/2)))</f>
        <v>9.3444458696129526</v>
      </c>
      <c r="Z692" s="100">
        <f t="shared" si="183"/>
        <v>130647.62562179498</v>
      </c>
      <c r="AA692" s="107">
        <f>((L692+G692+H692+I692+N692+O692+P692+S692)/('Life tables'!$I$2/2))</f>
        <v>20.984428845942865</v>
      </c>
      <c r="AB692" s="31">
        <f>((uNES*L692+ uOCEX*G692+uEREX*H692+uHOEX*I692+uNES*S692+ uOCEX*N692+uEREX*O692+uHOEX*P692)/('Life tables'!$I$2/2))</f>
        <v>13.829741051066927</v>
      </c>
    </row>
    <row r="693" spans="1:28" x14ac:dyDescent="0.25">
      <c r="A693" s="4">
        <v>687</v>
      </c>
      <c r="C693" s="105">
        <f>IF(male=0,VLOOKUP((($A$5:$A$1570/'Life tables'!$I$2)*2)+age,lifetable,13,1),IF(male=1,VLOOKUP((($A$5:$A$1570/'Life tables'!$I$2)*2)+age,lifetable,10,1),"error"))</f>
        <v>4.9660762749414999E-4</v>
      </c>
      <c r="F693" s="96">
        <f t="shared" si="171"/>
        <v>95.497453727139273</v>
      </c>
      <c r="G693" s="96">
        <f t="shared" si="172"/>
        <v>9.5929190920501526</v>
      </c>
      <c r="H693" s="96">
        <f t="shared" si="173"/>
        <v>0.5478596190627435</v>
      </c>
      <c r="I693" s="96">
        <f t="shared" si="174"/>
        <v>0.2195221680344549</v>
      </c>
      <c r="J693" s="96">
        <f t="shared" si="175"/>
        <v>5.2569768366885927E-2</v>
      </c>
      <c r="K693" s="96">
        <f t="shared" si="176"/>
        <v>0.22938841106130273</v>
      </c>
      <c r="L693" s="96">
        <f t="shared" si="184"/>
        <v>84.85519466856374</v>
      </c>
      <c r="M693" s="96">
        <f t="shared" si="177"/>
        <v>451.59703370841788</v>
      </c>
      <c r="N693" s="96">
        <f t="shared" si="178"/>
        <v>43.489772788667338</v>
      </c>
      <c r="O693" s="96">
        <f t="shared" si="179"/>
        <v>1.0380963685257665</v>
      </c>
      <c r="P693" s="96">
        <f t="shared" si="180"/>
        <v>1.0380963685257665</v>
      </c>
      <c r="Q693" s="96">
        <f t="shared" si="181"/>
        <v>0.24689493752754055</v>
      </c>
      <c r="R693" s="96">
        <f t="shared" si="182"/>
        <v>8.1375461148062142E-2</v>
      </c>
      <c r="S693" s="96">
        <f t="shared" si="170"/>
        <v>405.7027977840234</v>
      </c>
      <c r="T693" s="96">
        <f t="shared" si="185"/>
        <v>107.45102726369932</v>
      </c>
      <c r="U693" s="96">
        <f t="shared" si="185"/>
        <v>346.06471387884403</v>
      </c>
      <c r="V693" s="32">
        <f t="shared" si="186"/>
        <v>999.9999999999967</v>
      </c>
      <c r="W693" s="100">
        <f>(cNES*L693+(cNES+cOSEX)*G693+(cNES+cEREX)*H693+(cNES+cHOEX)*I693+(cNES+cNES)*S693+(cNES+cOSEX)*N693+(cNES+cEREX)*O693+(cNES+cHOEX)*P693)/(1+cDR)^((cycle + 0.5)/('Life tables'!$I$2/2))</f>
        <v>28074.05833225869</v>
      </c>
      <c r="X693" s="107">
        <f>((L693+G693+H693+I693+N693+O693+P693+S693)/('Life tables'!$I$2/2))/(1+oDR)^(((cycle + 0.5)/('Life tables'!$I$2/2)))</f>
        <v>14.154807351306145</v>
      </c>
      <c r="Y693" s="31">
        <f>((uNES*L693+ uOCEX*G693+uEREX*H693+uHOEX*I693+uNES*S693+ uOCEX*N693+uEREX*O693+uHOEX*P693)/('Life tables'!$I$2/2))/(1+oDR)^(((cycle + 0.5)/('Life tables'!$I$2/2)))</f>
        <v>9.3286942310608936</v>
      </c>
      <c r="Z693" s="100">
        <f t="shared" si="183"/>
        <v>130501.9045865899</v>
      </c>
      <c r="AA693" s="107">
        <f>((L693+G693+H693+I693+N693+O693+P693+S693)/('Life tables'!$I$2/2))</f>
        <v>20.961022837527388</v>
      </c>
      <c r="AB693" s="31">
        <f>((uNES*L693+ uOCEX*G693+uEREX*H693+uHOEX*I693+uNES*S693+ uOCEX*N693+uEREX*O693+uHOEX*P693)/('Life tables'!$I$2/2))</f>
        <v>13.814315374877488</v>
      </c>
    </row>
    <row r="694" spans="1:28" x14ac:dyDescent="0.25">
      <c r="A694" s="4">
        <v>688</v>
      </c>
      <c r="C694" s="105">
        <f>IF(male=0,VLOOKUP((($A$5:$A$1570/'Life tables'!$I$2)*2)+age,lifetable,13,1),IF(male=1,VLOOKUP((($A$5:$A$1570/'Life tables'!$I$2)*2)+age,lifetable,10,1),"error"))</f>
        <v>4.9660762749414999E-4</v>
      </c>
      <c r="F694" s="96">
        <f t="shared" si="171"/>
        <v>95.39090469731471</v>
      </c>
      <c r="G694" s="96">
        <f t="shared" si="172"/>
        <v>9.5822160190094419</v>
      </c>
      <c r="H694" s="96">
        <f t="shared" si="173"/>
        <v>0.54724835762473723</v>
      </c>
      <c r="I694" s="96">
        <f t="shared" si="174"/>
        <v>0.21927724135718571</v>
      </c>
      <c r="J694" s="96">
        <f t="shared" si="175"/>
        <v>5.251111488871469E-2</v>
      </c>
      <c r="K694" s="96">
        <f t="shared" si="176"/>
        <v>0.22913247635626427</v>
      </c>
      <c r="L694" s="96">
        <f t="shared" si="184"/>
        <v>84.760519488078373</v>
      </c>
      <c r="M694" s="96">
        <f t="shared" si="177"/>
        <v>451.09335416013869</v>
      </c>
      <c r="N694" s="96">
        <f t="shared" si="178"/>
        <v>43.441267356882094</v>
      </c>
      <c r="O694" s="96">
        <f t="shared" si="179"/>
        <v>1.0369385488968914</v>
      </c>
      <c r="P694" s="96">
        <f t="shared" si="180"/>
        <v>1.0369385488968914</v>
      </c>
      <c r="Q694" s="96">
        <f t="shared" si="181"/>
        <v>0.24661956829053494</v>
      </c>
      <c r="R694" s="96">
        <f t="shared" si="182"/>
        <v>8.1284700685852085E-2</v>
      </c>
      <c r="S694" s="96">
        <f t="shared" si="170"/>
        <v>405.25030543648643</v>
      </c>
      <c r="T694" s="96">
        <f t="shared" si="185"/>
        <v>107.75015794687856</v>
      </c>
      <c r="U694" s="96">
        <f t="shared" si="185"/>
        <v>346.37513105588613</v>
      </c>
      <c r="V694" s="32">
        <f t="shared" si="186"/>
        <v>999.99999999999682</v>
      </c>
      <c r="W694" s="100">
        <f>(cNES*L694+(cNES+cOSEX)*G694+(cNES+cEREX)*H694+(cNES+cHOEX)*I694+(cNES+cNES)*S694+(cNES+cOSEX)*N694+(cNES+cEREX)*O694+(cNES+cHOEX)*P694)/(1+cDR)^((cycle + 0.5)/('Life tables'!$I$2/2))</f>
        <v>27980.140515746534</v>
      </c>
      <c r="X694" s="107">
        <f>((L694+G694+H694+I694+N694+O694+P694+S694)/('Life tables'!$I$2/2))/(1+oDR)^(((cycle + 0.5)/('Life tables'!$I$2/2)))</f>
        <v>14.130947037963061</v>
      </c>
      <c r="Y694" s="31">
        <f>((uNES*L694+ uOCEX*G694+uEREX*H694+uHOEX*I694+uNES*S694+ uOCEX*N694+uEREX*O694+uHOEX*P694)/('Life tables'!$I$2/2))/(1+oDR)^(((cycle + 0.5)/('Life tables'!$I$2/2)))</f>
        <v>9.312969145705642</v>
      </c>
      <c r="Z694" s="100">
        <f t="shared" si="183"/>
        <v>130356.34599776578</v>
      </c>
      <c r="AA694" s="107">
        <f>((L694+G694+H694+I694+N694+O694+P694+S694)/('Life tables'!$I$2/2))</f>
        <v>20.937642938817447</v>
      </c>
      <c r="AB694" s="31">
        <f>((uNES*L694+ uOCEX*G694+uEREX*H694+uHOEX*I694+uNES*S694+ uOCEX*N694+uEREX*O694+uHOEX*P694)/('Life tables'!$I$2/2))</f>
        <v>13.798906906179731</v>
      </c>
    </row>
    <row r="695" spans="1:28" x14ac:dyDescent="0.25">
      <c r="A695" s="4">
        <v>689</v>
      </c>
      <c r="C695" s="105">
        <f>IF(male=0,VLOOKUP((($A$5:$A$1570/'Life tables'!$I$2)*2)+age,lifetable,13,1),IF(male=1,VLOOKUP((($A$5:$A$1570/'Life tables'!$I$2)*2)+age,lifetable,10,1),"error"))</f>
        <v>4.9660762749414999E-4</v>
      </c>
      <c r="F695" s="96">
        <f t="shared" si="171"/>
        <v>95.284475579878119</v>
      </c>
      <c r="G695" s="96">
        <f t="shared" si="172"/>
        <v>9.5715249914190661</v>
      </c>
      <c r="H695" s="96">
        <f t="shared" si="173"/>
        <v>0.546637784112457</v>
      </c>
      <c r="I695" s="96">
        <f t="shared" si="174"/>
        <v>0.21903259032524899</v>
      </c>
      <c r="J695" s="96">
        <f t="shared" si="175"/>
        <v>5.2452527420329201E-2</v>
      </c>
      <c r="K695" s="96">
        <f t="shared" si="176"/>
        <v>0.22887682968521067</v>
      </c>
      <c r="L695" s="96">
        <f t="shared" si="184"/>
        <v>84.665950856915813</v>
      </c>
      <c r="M695" s="96">
        <f t="shared" si="177"/>
        <v>450.59023541735394</v>
      </c>
      <c r="N695" s="96">
        <f t="shared" si="178"/>
        <v>43.392815931881024</v>
      </c>
      <c r="O695" s="96">
        <f t="shared" si="179"/>
        <v>1.0357820184043567</v>
      </c>
      <c r="P695" s="96">
        <f t="shared" si="180"/>
        <v>1.0357820184043567</v>
      </c>
      <c r="Q695" s="96">
        <f t="shared" si="181"/>
        <v>0.24634450565438623</v>
      </c>
      <c r="R695" s="96">
        <f t="shared" si="182"/>
        <v>8.1194041277905721E-2</v>
      </c>
      <c r="S695" s="96">
        <f t="shared" si="170"/>
        <v>404.79831690173194</v>
      </c>
      <c r="T695" s="96">
        <f t="shared" si="185"/>
        <v>108.04895497995328</v>
      </c>
      <c r="U695" s="96">
        <f t="shared" si="185"/>
        <v>346.68520192684923</v>
      </c>
      <c r="V695" s="32">
        <f t="shared" si="186"/>
        <v>999.9999999999967</v>
      </c>
      <c r="W695" s="100">
        <f>(cNES*L695+(cNES+cOSEX)*G695+(cNES+cEREX)*H695+(cNES+cHOEX)*I695+(cNES+cNES)*S695+(cNES+cOSEX)*N695+(cNES+cEREX)*O695+(cNES+cHOEX)*P695)/(1+cDR)^((cycle + 0.5)/('Life tables'!$I$2/2))</f>
        <v>27886.536870055112</v>
      </c>
      <c r="X695" s="107">
        <f>((L695+G695+H695+I695+N695+O695+P695+S695)/('Life tables'!$I$2/2))/(1+oDR)^(((cycle + 0.5)/('Life tables'!$I$2/2)))</f>
        <v>14.107126946939539</v>
      </c>
      <c r="Y695" s="31">
        <f>((uNES*L695+ uOCEX*G695+uEREX*H695+uHOEX*I695+uNES*S695+ uOCEX*N695+uEREX*O695+uHOEX*P695)/('Life tables'!$I$2/2))/(1+oDR)^(((cycle + 0.5)/('Life tables'!$I$2/2)))</f>
        <v>9.2972705687457342</v>
      </c>
      <c r="Z695" s="100">
        <f t="shared" si="183"/>
        <v>130210.94967717254</v>
      </c>
      <c r="AA695" s="107">
        <f>((L695+G695+H695+I695+N695+O695+P695+S695)/('Life tables'!$I$2/2))</f>
        <v>20.914289120597214</v>
      </c>
      <c r="AB695" s="31">
        <f>((uNES*L695+ uOCEX*G695+uEREX*H695+uHOEX*I695+uNES*S695+ uOCEX*N695+uEREX*O695+uHOEX*P695)/('Life tables'!$I$2/2))</f>
        <v>13.783515625720764</v>
      </c>
    </row>
    <row r="696" spans="1:28" x14ac:dyDescent="0.25">
      <c r="A696" s="4">
        <v>690</v>
      </c>
      <c r="C696" s="105">
        <f>IF(male=0,VLOOKUP((($A$5:$A$1570/'Life tables'!$I$2)*2)+age,lifetable,13,1),IF(male=1,VLOOKUP((($A$5:$A$1570/'Life tables'!$I$2)*2)+age,lifetable,10,1),"error"))</f>
        <v>4.9660762749414999E-4</v>
      </c>
      <c r="F696" s="96">
        <f t="shared" si="171"/>
        <v>95.178166205031303</v>
      </c>
      <c r="G696" s="96">
        <f t="shared" si="172"/>
        <v>9.5608459922224398</v>
      </c>
      <c r="H696" s="96">
        <f t="shared" si="173"/>
        <v>0.54602789755178716</v>
      </c>
      <c r="I696" s="96">
        <f t="shared" si="174"/>
        <v>0.21878821454832575</v>
      </c>
      <c r="J696" s="96">
        <f t="shared" si="175"/>
        <v>5.2394005868258361E-2</v>
      </c>
      <c r="K696" s="96">
        <f t="shared" si="176"/>
        <v>0.22862147064028046</v>
      </c>
      <c r="L696" s="96">
        <f t="shared" si="184"/>
        <v>84.571488624200214</v>
      </c>
      <c r="M696" s="96">
        <f t="shared" si="177"/>
        <v>450.087676888163</v>
      </c>
      <c r="N696" s="96">
        <f t="shared" si="178"/>
        <v>43.344418456662815</v>
      </c>
      <c r="O696" s="96">
        <f t="shared" si="179"/>
        <v>1.0346267756875465</v>
      </c>
      <c r="P696" s="96">
        <f t="shared" si="180"/>
        <v>1.0346267756875465</v>
      </c>
      <c r="Q696" s="96">
        <f t="shared" si="181"/>
        <v>0.24606974929549341</v>
      </c>
      <c r="R696" s="96">
        <f t="shared" si="182"/>
        <v>8.1103482817565589E-2</v>
      </c>
      <c r="S696" s="96">
        <f t="shared" si="170"/>
        <v>404.34683164801203</v>
      </c>
      <c r="T696" s="96">
        <f t="shared" si="185"/>
        <v>108.34741873511703</v>
      </c>
      <c r="U696" s="96">
        <f t="shared" si="185"/>
        <v>346.9949268803071</v>
      </c>
      <c r="V696" s="32">
        <f t="shared" si="186"/>
        <v>999.99999999999682</v>
      </c>
      <c r="W696" s="100">
        <f>(cNES*L696+(cNES+cOSEX)*G696+(cNES+cEREX)*H696+(cNES+cHOEX)*I696+(cNES+cNES)*S696+(cNES+cOSEX)*N696+(cNES+cEREX)*O696+(cNES+cHOEX)*P696)/(1+cDR)^((cycle + 0.5)/('Life tables'!$I$2/2))</f>
        <v>27793.246344877996</v>
      </c>
      <c r="X696" s="107">
        <f>((L696+G696+H696+I696+N696+O696+P696+S696)/('Life tables'!$I$2/2))/(1+oDR)^(((cycle + 0.5)/('Life tables'!$I$2/2)))</f>
        <v>14.083347010371469</v>
      </c>
      <c r="Y696" s="31">
        <f>((uNES*L696+ uOCEX*G696+uEREX*H696+uHOEX*I696+uNES*S696+ uOCEX*N696+uEREX*O696+uHOEX*P696)/('Life tables'!$I$2/2))/(1+oDR)^(((cycle + 0.5)/('Life tables'!$I$2/2)))</f>
        <v>9.2815984554566739</v>
      </c>
      <c r="Z696" s="100">
        <f t="shared" si="183"/>
        <v>130065.71544675619</v>
      </c>
      <c r="AA696" s="107">
        <f>((L696+G696+H696+I696+N696+O696+P696+S696)/('Life tables'!$I$2/2))</f>
        <v>20.890961353686606</v>
      </c>
      <c r="AB696" s="31">
        <f>((uNES*L696+ uOCEX*G696+uEREX*H696+uHOEX*I696+uNES*S696+ uOCEX*N696+uEREX*O696+uHOEX*P696)/('Life tables'!$I$2/2))</f>
        <v>13.768141514271203</v>
      </c>
    </row>
    <row r="697" spans="1:28" x14ac:dyDescent="0.25">
      <c r="A697" s="4">
        <v>691</v>
      </c>
      <c r="C697" s="105">
        <f>IF(male=0,VLOOKUP((($A$5:$A$1570/'Life tables'!$I$2)*2)+age,lifetable,13,1),IF(male=1,VLOOKUP((($A$5:$A$1570/'Life tables'!$I$2)*2)+age,lifetable,10,1),"error"))</f>
        <v>4.9660762749414999E-4</v>
      </c>
      <c r="F697" s="96">
        <f t="shared" si="171"/>
        <v>95.071976404381971</v>
      </c>
      <c r="G697" s="96">
        <f t="shared" si="172"/>
        <v>9.5501790045042068</v>
      </c>
      <c r="H697" s="96">
        <f t="shared" si="173"/>
        <v>0.54541869697667733</v>
      </c>
      <c r="I697" s="96">
        <f t="shared" si="174"/>
        <v>0.21854411363932882</v>
      </c>
      <c r="J697" s="96">
        <f t="shared" si="175"/>
        <v>5.2335550139804989E-2</v>
      </c>
      <c r="K697" s="96">
        <f t="shared" si="176"/>
        <v>0.22836639881698906</v>
      </c>
      <c r="L697" s="96">
        <f t="shared" si="184"/>
        <v>84.477132640304958</v>
      </c>
      <c r="M697" s="96">
        <f t="shared" si="177"/>
        <v>449.58567798019078</v>
      </c>
      <c r="N697" s="96">
        <f t="shared" si="178"/>
        <v>43.296074874180455</v>
      </c>
      <c r="O697" s="96">
        <f t="shared" si="179"/>
        <v>1.0334728193847547</v>
      </c>
      <c r="P697" s="96">
        <f t="shared" si="180"/>
        <v>1.0334728193847547</v>
      </c>
      <c r="Q697" s="96">
        <f t="shared" si="181"/>
        <v>0.24579529888999602</v>
      </c>
      <c r="R697" s="96">
        <f t="shared" si="182"/>
        <v>8.1013025198088756E-2</v>
      </c>
      <c r="S697" s="96">
        <f t="shared" si="170"/>
        <v>403.89584914315276</v>
      </c>
      <c r="T697" s="96">
        <f t="shared" si="185"/>
        <v>108.64554958414683</v>
      </c>
      <c r="U697" s="96">
        <f t="shared" si="185"/>
        <v>347.30430630432221</v>
      </c>
      <c r="V697" s="32">
        <f t="shared" si="186"/>
        <v>999.99999999999682</v>
      </c>
      <c r="W697" s="100">
        <f>(cNES*L697+(cNES+cOSEX)*G697+(cNES+cEREX)*H697+(cNES+cHOEX)*I697+(cNES+cNES)*S697+(cNES+cOSEX)*N697+(cNES+cEREX)*O697+(cNES+cHOEX)*P697)/(1+cDR)^((cycle + 0.5)/('Life tables'!$I$2/2))</f>
        <v>27700.267893396802</v>
      </c>
      <c r="X697" s="107">
        <f>((L697+G697+H697+I697+N697+O697+P697+S697)/('Life tables'!$I$2/2))/(1+oDR)^(((cycle + 0.5)/('Life tables'!$I$2/2)))</f>
        <v>14.059607160511277</v>
      </c>
      <c r="Y697" s="31">
        <f>((uNES*L697+ uOCEX*G697+uEREX*H697+uHOEX*I697+uNES*S697+ uOCEX*N697+uEREX*O697+uHOEX*P697)/('Life tables'!$I$2/2))/(1+oDR)^(((cycle + 0.5)/('Life tables'!$I$2/2)))</f>
        <v>9.2659527611907233</v>
      </c>
      <c r="Z697" s="100">
        <f t="shared" si="183"/>
        <v>129920.64312856214</v>
      </c>
      <c r="AA697" s="107">
        <f>((L697+G697+H697+I697+N697+O697+P697+S697)/('Life tables'!$I$2/2))</f>
        <v>20.867659608941118</v>
      </c>
      <c r="AB697" s="31">
        <f>((uNES*L697+ uOCEX*G697+uEREX*H697+uHOEX*I697+uNES*S697+ uOCEX*N697+uEREX*O697+uHOEX*P697)/('Life tables'!$I$2/2))</f>
        <v>13.752784552625052</v>
      </c>
    </row>
    <row r="698" spans="1:28" x14ac:dyDescent="0.25">
      <c r="A698" s="4">
        <v>692</v>
      </c>
      <c r="C698" s="105">
        <f>IF(male=0,VLOOKUP((($A$5:$A$1570/'Life tables'!$I$2)*2)+age,lifetable,13,1),IF(male=1,VLOOKUP((($A$5:$A$1570/'Life tables'!$I$2)*2)+age,lifetable,10,1),"error"))</f>
        <v>4.9660762749414999E-4</v>
      </c>
      <c r="F698" s="96">
        <f t="shared" si="171"/>
        <v>94.965906010901264</v>
      </c>
      <c r="G698" s="96">
        <f t="shared" si="172"/>
        <v>9.5395240114859661</v>
      </c>
      <c r="H698" s="96">
        <f t="shared" si="173"/>
        <v>0.54481018142889936</v>
      </c>
      <c r="I698" s="96">
        <f t="shared" si="174"/>
        <v>0.21830028721430514</v>
      </c>
      <c r="J698" s="96">
        <f t="shared" si="175"/>
        <v>5.2277160143022493E-2</v>
      </c>
      <c r="K698" s="96">
        <f t="shared" si="176"/>
        <v>0.22811161381412701</v>
      </c>
      <c r="L698" s="96">
        <f t="shared" si="184"/>
        <v>84.382882756814951</v>
      </c>
      <c r="M698" s="96">
        <f t="shared" si="177"/>
        <v>449.08423810062664</v>
      </c>
      <c r="N698" s="96">
        <f t="shared" si="178"/>
        <v>43.247785127345004</v>
      </c>
      <c r="O698" s="96">
        <f t="shared" si="179"/>
        <v>1.0323201481332742</v>
      </c>
      <c r="P698" s="96">
        <f t="shared" si="180"/>
        <v>1.0323201481332742</v>
      </c>
      <c r="Q698" s="96">
        <f t="shared" si="181"/>
        <v>0.24552115411379546</v>
      </c>
      <c r="R698" s="96">
        <f t="shared" si="182"/>
        <v>8.0922668312653781E-2</v>
      </c>
      <c r="S698" s="96">
        <f t="shared" si="170"/>
        <v>403.44536885458865</v>
      </c>
      <c r="T698" s="96">
        <f t="shared" si="185"/>
        <v>108.94334789840366</v>
      </c>
      <c r="U698" s="96">
        <f t="shared" si="185"/>
        <v>347.613340586449</v>
      </c>
      <c r="V698" s="32">
        <f t="shared" si="186"/>
        <v>999.99999999999693</v>
      </c>
      <c r="W698" s="100">
        <f>(cNES*L698+(cNES+cOSEX)*G698+(cNES+cEREX)*H698+(cNES+cHOEX)*I698+(cNES+cNES)*S698+(cNES+cOSEX)*N698+(cNES+cEREX)*O698+(cNES+cHOEX)*P698)/(1+cDR)^((cycle + 0.5)/('Life tables'!$I$2/2))</f>
        <v>27607.600472270395</v>
      </c>
      <c r="X698" s="107">
        <f>((L698+G698+H698+I698+N698+O698+P698+S698)/('Life tables'!$I$2/2))/(1+oDR)^(((cycle + 0.5)/('Life tables'!$I$2/2)))</f>
        <v>14.035907329727667</v>
      </c>
      <c r="Y698" s="31">
        <f>((uNES*L698+ uOCEX*G698+uEREX*H698+uHOEX*I698+uNES*S698+ uOCEX*N698+uEREX*O698+uHOEX*P698)/('Life tables'!$I$2/2))/(1+oDR)^(((cycle + 0.5)/('Life tables'!$I$2/2)))</f>
        <v>9.2503334413767444</v>
      </c>
      <c r="Z698" s="100">
        <f t="shared" si="183"/>
        <v>129775.73254473838</v>
      </c>
      <c r="AA698" s="107">
        <f>((L698+G698+H698+I698+N698+O698+P698+S698)/('Life tables'!$I$2/2))</f>
        <v>20.844383857251678</v>
      </c>
      <c r="AB698" s="31">
        <f>((uNES*L698+ uOCEX*G698+uEREX*H698+uHOEX*I698+uNES*S698+ uOCEX*N698+uEREX*O698+uHOEX*P698)/('Life tables'!$I$2/2))</f>
        <v>13.737444721599619</v>
      </c>
    </row>
    <row r="699" spans="1:28" x14ac:dyDescent="0.25">
      <c r="A699" s="4">
        <v>693</v>
      </c>
      <c r="C699" s="105">
        <f>IF(male=0,VLOOKUP((($A$5:$A$1570/'Life tables'!$I$2)*2)+age,lifetable,13,1),IF(male=1,VLOOKUP((($A$5:$A$1570/'Life tables'!$I$2)*2)+age,lifetable,10,1),"error"))</f>
        <v>4.9660762749414999E-4</v>
      </c>
      <c r="F699" s="96">
        <f t="shared" si="171"/>
        <v>94.859954858882503</v>
      </c>
      <c r="G699" s="96">
        <f t="shared" si="172"/>
        <v>9.5288809965221368</v>
      </c>
      <c r="H699" s="96">
        <f t="shared" si="173"/>
        <v>0.54420234995781003</v>
      </c>
      <c r="I699" s="96">
        <f t="shared" si="174"/>
        <v>0.21805673489234101</v>
      </c>
      <c r="J699" s="96">
        <f t="shared" si="175"/>
        <v>5.221883578669205E-2</v>
      </c>
      <c r="K699" s="96">
        <f t="shared" si="176"/>
        <v>0.22785711523366078</v>
      </c>
      <c r="L699" s="96">
        <f t="shared" si="184"/>
        <v>84.288738826489862</v>
      </c>
      <c r="M699" s="96">
        <f t="shared" si="177"/>
        <v>448.58335665626191</v>
      </c>
      <c r="N699" s="96">
        <f t="shared" si="178"/>
        <v>43.199549159029175</v>
      </c>
      <c r="O699" s="96">
        <f t="shared" si="179"/>
        <v>1.0311687605694828</v>
      </c>
      <c r="P699" s="96">
        <f t="shared" si="180"/>
        <v>1.0311687605694828</v>
      </c>
      <c r="Q699" s="96">
        <f t="shared" si="181"/>
        <v>0.24524731464257574</v>
      </c>
      <c r="R699" s="96">
        <f t="shared" si="182"/>
        <v>8.0832412054367545E-2</v>
      </c>
      <c r="S699" s="96">
        <f t="shared" si="170"/>
        <v>402.99539024939679</v>
      </c>
      <c r="T699" s="96">
        <f t="shared" si="185"/>
        <v>109.24081404883293</v>
      </c>
      <c r="U699" s="96">
        <f t="shared" si="185"/>
        <v>347.92203011373704</v>
      </c>
      <c r="V699" s="32">
        <f t="shared" si="186"/>
        <v>999.99999999999704</v>
      </c>
      <c r="W699" s="100">
        <f>(cNES*L699+(cNES+cOSEX)*G699+(cNES+cEREX)*H699+(cNES+cHOEX)*I699+(cNES+cNES)*S699+(cNES+cOSEX)*N699+(cNES+cEREX)*O699+(cNES+cHOEX)*P699)/(1+cDR)^((cycle + 0.5)/('Life tables'!$I$2/2))</f>
        <v>27515.243041624228</v>
      </c>
      <c r="X699" s="107">
        <f>((L699+G699+H699+I699+N699+O699+P699+S699)/('Life tables'!$I$2/2))/(1+oDR)^(((cycle + 0.5)/('Life tables'!$I$2/2)))</f>
        <v>14.012247450505367</v>
      </c>
      <c r="Y699" s="31">
        <f>((uNES*L699+ uOCEX*G699+uEREX*H699+uHOEX*I699+uNES*S699+ uOCEX*N699+uEREX*O699+uHOEX*P699)/('Life tables'!$I$2/2))/(1+oDR)^(((cycle + 0.5)/('Life tables'!$I$2/2)))</f>
        <v>9.23474045152002</v>
      </c>
      <c r="Z699" s="100">
        <f t="shared" si="183"/>
        <v>129630.98351753873</v>
      </c>
      <c r="AA699" s="107">
        <f>((L699+G699+H699+I699+N699+O699+P699+S699)/('Life tables'!$I$2/2))</f>
        <v>20.821134069544545</v>
      </c>
      <c r="AB699" s="31">
        <f>((uNES*L699+ uOCEX*G699+uEREX*H699+uHOEX*I699+uNES*S699+ uOCEX*N699+uEREX*O699+uHOEX*P699)/('Life tables'!$I$2/2))</f>
        <v>13.722122002035437</v>
      </c>
    </row>
    <row r="700" spans="1:28" x14ac:dyDescent="0.25">
      <c r="A700" s="4">
        <v>694</v>
      </c>
      <c r="C700" s="105">
        <f>IF(male=0,VLOOKUP((($A$5:$A$1570/'Life tables'!$I$2)*2)+age,lifetable,13,1),IF(male=1,VLOOKUP((($A$5:$A$1570/'Life tables'!$I$2)*2)+age,lifetable,10,1),"error"))</f>
        <v>4.9660762749414999E-4</v>
      </c>
      <c r="F700" s="96">
        <f t="shared" si="171"/>
        <v>94.754122783901309</v>
      </c>
      <c r="G700" s="96">
        <f t="shared" si="172"/>
        <v>9.5182499430959471</v>
      </c>
      <c r="H700" s="96">
        <f t="shared" si="173"/>
        <v>0.54359520162012254</v>
      </c>
      <c r="I700" s="96">
        <f t="shared" si="174"/>
        <v>0.21781345629547039</v>
      </c>
      <c r="J700" s="96">
        <f t="shared" si="175"/>
        <v>5.2160576980300785E-2</v>
      </c>
      <c r="K700" s="96">
        <f t="shared" si="176"/>
        <v>0.2276029026806369</v>
      </c>
      <c r="L700" s="96">
        <f t="shared" si="184"/>
        <v>84.194700703228833</v>
      </c>
      <c r="M700" s="96">
        <f t="shared" si="177"/>
        <v>448.08303305352575</v>
      </c>
      <c r="N700" s="96">
        <f t="shared" si="178"/>
        <v>43.151366912070813</v>
      </c>
      <c r="O700" s="96">
        <f t="shared" si="179"/>
        <v>1.0300186553289257</v>
      </c>
      <c r="P700" s="96">
        <f t="shared" si="180"/>
        <v>1.0300186553289257</v>
      </c>
      <c r="Q700" s="96">
        <f t="shared" si="181"/>
        <v>0.24497378015182247</v>
      </c>
      <c r="R700" s="96">
        <f t="shared" si="182"/>
        <v>8.0742256316271632E-2</v>
      </c>
      <c r="S700" s="96">
        <f t="shared" si="170"/>
        <v>402.54591279432901</v>
      </c>
      <c r="T700" s="96">
        <f t="shared" si="185"/>
        <v>109.53794840596505</v>
      </c>
      <c r="U700" s="96">
        <f t="shared" si="185"/>
        <v>348.23037527273397</v>
      </c>
      <c r="V700" s="32">
        <f t="shared" si="186"/>
        <v>999.99999999999704</v>
      </c>
      <c r="W700" s="100">
        <f>(cNES*L700+(cNES+cOSEX)*G700+(cNES+cEREX)*H700+(cNES+cHOEX)*I700+(cNES+cNES)*S700+(cNES+cOSEX)*N700+(cNES+cEREX)*O700+(cNES+cHOEX)*P700)/(1+cDR)^((cycle + 0.5)/('Life tables'!$I$2/2))</f>
        <v>27423.194565039499</v>
      </c>
      <c r="X700" s="107">
        <f>((L700+G700+H700+I700+N700+O700+P700+S700)/('Life tables'!$I$2/2))/(1+oDR)^(((cycle + 0.5)/('Life tables'!$I$2/2)))</f>
        <v>13.988627455444828</v>
      </c>
      <c r="Y700" s="31">
        <f>((uNES*L700+ uOCEX*G700+uEREX*H700+uHOEX*I700+uNES*S700+ uOCEX*N700+uEREX*O700+uHOEX*P700)/('Life tables'!$I$2/2))/(1+oDR)^(((cycle + 0.5)/('Life tables'!$I$2/2)))</f>
        <v>9.2191737472020652</v>
      </c>
      <c r="Z700" s="100">
        <f t="shared" si="183"/>
        <v>129486.39586932573</v>
      </c>
      <c r="AA700" s="107">
        <f>((L700+G700+H700+I700+N700+O700+P700+S700)/('Life tables'!$I$2/2))</f>
        <v>20.797910216781116</v>
      </c>
      <c r="AB700" s="31">
        <f>((uNES*L700+ uOCEX*G700+uEREX*H700+uHOEX*I700+uNES*S700+ uOCEX*N700+uEREX*O700+uHOEX*P700)/('Life tables'!$I$2/2))</f>
        <v>13.706816374796144</v>
      </c>
    </row>
    <row r="701" spans="1:28" x14ac:dyDescent="0.25">
      <c r="A701" s="4">
        <v>695</v>
      </c>
      <c r="C701" s="105">
        <f>IF(male=0,VLOOKUP((($A$5:$A$1570/'Life tables'!$I$2)*2)+age,lifetable,13,1),IF(male=1,VLOOKUP((($A$5:$A$1570/'Life tables'!$I$2)*2)+age,lifetable,10,1),"error"))</f>
        <v>4.9660762749414999E-4</v>
      </c>
      <c r="F701" s="96">
        <f t="shared" si="171"/>
        <v>94.64840962277728</v>
      </c>
      <c r="G701" s="96">
        <f t="shared" si="172"/>
        <v>9.5076308348155809</v>
      </c>
      <c r="H701" s="96">
        <f t="shared" si="173"/>
        <v>0.54298873547968685</v>
      </c>
      <c r="I701" s="96">
        <f t="shared" si="174"/>
        <v>0.21757045104858674</v>
      </c>
      <c r="J701" s="96">
        <f t="shared" si="175"/>
        <v>5.2102383634020581E-2</v>
      </c>
      <c r="K701" s="96">
        <f t="shared" si="176"/>
        <v>0.22734897576308999</v>
      </c>
      <c r="L701" s="96">
        <f t="shared" si="184"/>
        <v>84.10076824203631</v>
      </c>
      <c r="M701" s="96">
        <f t="shared" si="177"/>
        <v>447.58326669852084</v>
      </c>
      <c r="N701" s="96">
        <f t="shared" si="178"/>
        <v>43.103238329276316</v>
      </c>
      <c r="O701" s="96">
        <f t="shared" si="179"/>
        <v>1.0288698310463973</v>
      </c>
      <c r="P701" s="96">
        <f t="shared" si="180"/>
        <v>1.0288698310463973</v>
      </c>
      <c r="Q701" s="96">
        <f t="shared" si="181"/>
        <v>0.24470055031684318</v>
      </c>
      <c r="R701" s="96">
        <f t="shared" si="182"/>
        <v>8.065220099134876E-2</v>
      </c>
      <c r="S701" s="96">
        <f t="shared" si="170"/>
        <v>402.09693595584355</v>
      </c>
      <c r="T701" s="96">
        <f t="shared" si="185"/>
        <v>109.83475133991591</v>
      </c>
      <c r="U701" s="96">
        <f t="shared" si="185"/>
        <v>348.5383764494884</v>
      </c>
      <c r="V701" s="32">
        <f t="shared" si="186"/>
        <v>999.99999999999716</v>
      </c>
      <c r="W701" s="100">
        <f>(cNES*L701+(cNES+cOSEX)*G701+(cNES+cEREX)*H701+(cNES+cHOEX)*I701+(cNES+cNES)*S701+(cNES+cOSEX)*N701+(cNES+cEREX)*O701+(cNES+cHOEX)*P701)/(1+cDR)^((cycle + 0.5)/('Life tables'!$I$2/2))</f>
        <v>27331.454009542515</v>
      </c>
      <c r="X701" s="107">
        <f>((L701+G701+H701+I701+N701+O701+P701+S701)/('Life tables'!$I$2/2))/(1+oDR)^(((cycle + 0.5)/('Life tables'!$I$2/2)))</f>
        <v>13.965047277262016</v>
      </c>
      <c r="Y701" s="31">
        <f>((uNES*L701+ uOCEX*G701+uEREX*H701+uHOEX*I701+uNES*S701+ uOCEX*N701+uEREX*O701+uHOEX*P701)/('Life tables'!$I$2/2))/(1+oDR)^(((cycle + 0.5)/('Life tables'!$I$2/2)))</f>
        <v>9.2036332840804853</v>
      </c>
      <c r="Z701" s="100">
        <f t="shared" si="183"/>
        <v>129341.96942257367</v>
      </c>
      <c r="AA701" s="107">
        <f>((L701+G701+H701+I701+N701+O701+P701+S701)/('Life tables'!$I$2/2))</f>
        <v>20.774712269957863</v>
      </c>
      <c r="AB701" s="31">
        <f>((uNES*L701+ uOCEX*G701+uEREX*H701+uHOEX*I701+uNES*S701+ uOCEX*N701+uEREX*O701+uHOEX*P701)/('Life tables'!$I$2/2))</f>
        <v>13.691527820768439</v>
      </c>
    </row>
    <row r="702" spans="1:28" x14ac:dyDescent="0.25">
      <c r="A702" s="4">
        <v>696</v>
      </c>
      <c r="C702" s="105">
        <f>IF(male=0,VLOOKUP((($A$5:$A$1570/'Life tables'!$I$2)*2)+age,lifetable,13,1),IF(male=1,VLOOKUP((($A$5:$A$1570/'Life tables'!$I$2)*2)+age,lifetable,10,1),"error"))</f>
        <v>4.9660762749414999E-4</v>
      </c>
      <c r="F702" s="96">
        <f t="shared" si="171"/>
        <v>94.54281521353667</v>
      </c>
      <c r="G702" s="96">
        <f t="shared" si="172"/>
        <v>9.4970236554104392</v>
      </c>
      <c r="H702" s="96">
        <f t="shared" si="173"/>
        <v>0.54238295060727537</v>
      </c>
      <c r="I702" s="96">
        <f t="shared" si="174"/>
        <v>0.21732771877935736</v>
      </c>
      <c r="J702" s="96">
        <f t="shared" si="175"/>
        <v>5.204425565868756E-2</v>
      </c>
      <c r="K702" s="96">
        <f t="shared" si="176"/>
        <v>0.2270953340919532</v>
      </c>
      <c r="L702" s="96">
        <f t="shared" si="184"/>
        <v>84.006941298988963</v>
      </c>
      <c r="M702" s="96">
        <f t="shared" si="177"/>
        <v>447.08405699705617</v>
      </c>
      <c r="N702" s="96">
        <f t="shared" si="178"/>
        <v>43.055163353423808</v>
      </c>
      <c r="O702" s="96">
        <f t="shared" si="179"/>
        <v>1.0277222863560176</v>
      </c>
      <c r="P702" s="96">
        <f t="shared" si="180"/>
        <v>1.0277222863560176</v>
      </c>
      <c r="Q702" s="96">
        <f t="shared" si="181"/>
        <v>0.24442762481278452</v>
      </c>
      <c r="R702" s="96">
        <f t="shared" si="182"/>
        <v>8.0562245972528812E-2</v>
      </c>
      <c r="S702" s="96">
        <f t="shared" si="170"/>
        <v>401.64845920013499</v>
      </c>
      <c r="T702" s="96">
        <f t="shared" si="185"/>
        <v>110.13122322038738</v>
      </c>
      <c r="U702" s="96">
        <f t="shared" si="185"/>
        <v>348.84603402955287</v>
      </c>
      <c r="V702" s="32">
        <f t="shared" si="186"/>
        <v>999.99999999999704</v>
      </c>
      <c r="W702" s="100">
        <f>(cNES*L702+(cNES+cOSEX)*G702+(cNES+cEREX)*H702+(cNES+cHOEX)*I702+(cNES+cNES)*S702+(cNES+cOSEX)*N702+(cNES+cEREX)*O702+(cNES+cHOEX)*P702)/(1+cDR)^((cycle + 0.5)/('Life tables'!$I$2/2))</f>
        <v>27240.020345593886</v>
      </c>
      <c r="X702" s="107">
        <f>((L702+G702+H702+I702+N702+O702+P702+S702)/('Life tables'!$I$2/2))/(1+oDR)^(((cycle + 0.5)/('Life tables'!$I$2/2)))</f>
        <v>13.941506848788098</v>
      </c>
      <c r="Y702" s="31">
        <f>((uNES*L702+ uOCEX*G702+uEREX*H702+uHOEX*I702+uNES*S702+ uOCEX*N702+uEREX*O702+uHOEX*P702)/('Life tables'!$I$2/2))/(1+oDR)^(((cycle + 0.5)/('Life tables'!$I$2/2)))</f>
        <v>9.1881190178887859</v>
      </c>
      <c r="Z702" s="100">
        <f t="shared" si="183"/>
        <v>129197.70399987123</v>
      </c>
      <c r="AA702" s="107">
        <f>((L702+G702+H702+I702+N702+O702+P702+S702)/('Life tables'!$I$2/2))</f>
        <v>20.751540200106128</v>
      </c>
      <c r="AB702" s="31">
        <f>((uNES*L702+ uOCEX*G702+uEREX*H702+uHOEX*I702+uNES*S702+ uOCEX*N702+uEREX*O702+uHOEX*P702)/('Life tables'!$I$2/2))</f>
        <v>13.676256320861976</v>
      </c>
    </row>
    <row r="703" spans="1:28" x14ac:dyDescent="0.25">
      <c r="A703" s="4">
        <v>697</v>
      </c>
      <c r="C703" s="105">
        <f>IF(male=0,VLOOKUP((($A$5:$A$1570/'Life tables'!$I$2)*2)+age,lifetable,13,1),IF(male=1,VLOOKUP((($A$5:$A$1570/'Life tables'!$I$2)*2)+age,lifetable,10,1),"error"))</f>
        <v>4.9660762749414999E-4</v>
      </c>
      <c r="F703" s="96">
        <f t="shared" si="171"/>
        <v>94.437339395376583</v>
      </c>
      <c r="G703" s="96">
        <f t="shared" si="172"/>
        <v>9.4864283887275338</v>
      </c>
      <c r="H703" s="96">
        <f t="shared" si="173"/>
        <v>0.54177784608037749</v>
      </c>
      <c r="I703" s="96">
        <f t="shared" si="174"/>
        <v>0.21708525911814097</v>
      </c>
      <c r="J703" s="96">
        <f t="shared" si="175"/>
        <v>5.1986192965782406E-2</v>
      </c>
      <c r="K703" s="96">
        <f t="shared" si="176"/>
        <v>0.226841977280972</v>
      </c>
      <c r="L703" s="96">
        <f t="shared" si="184"/>
        <v>83.913219731203782</v>
      </c>
      <c r="M703" s="96">
        <f t="shared" si="177"/>
        <v>446.58540335468035</v>
      </c>
      <c r="N703" s="96">
        <f t="shared" si="178"/>
        <v>43.007141927266332</v>
      </c>
      <c r="O703" s="96">
        <f t="shared" si="179"/>
        <v>1.0265760198913076</v>
      </c>
      <c r="P703" s="96">
        <f t="shared" si="180"/>
        <v>1.0265760198913076</v>
      </c>
      <c r="Q703" s="96">
        <f t="shared" si="181"/>
        <v>0.24415500331465098</v>
      </c>
      <c r="R703" s="96">
        <f t="shared" si="182"/>
        <v>8.0472391152694694E-2</v>
      </c>
      <c r="S703" s="96">
        <f t="shared" si="170"/>
        <v>401.20048199316403</v>
      </c>
      <c r="T703" s="96">
        <f t="shared" si="185"/>
        <v>110.42736441666781</v>
      </c>
      <c r="U703" s="96">
        <f t="shared" si="185"/>
        <v>349.15334839798652</v>
      </c>
      <c r="V703" s="32">
        <f t="shared" si="186"/>
        <v>999.99999999999716</v>
      </c>
      <c r="W703" s="100">
        <f>(cNES*L703+(cNES+cOSEX)*G703+(cNES+cEREX)*H703+(cNES+cHOEX)*I703+(cNES+cNES)*S703+(cNES+cOSEX)*N703+(cNES+cEREX)*O703+(cNES+cHOEX)*P703)/(1+cDR)^((cycle + 0.5)/('Life tables'!$I$2/2))</f>
        <v>27148.892547077845</v>
      </c>
      <c r="X703" s="107">
        <f>((L703+G703+H703+I703+N703+O703+P703+S703)/('Life tables'!$I$2/2))/(1+oDR)^(((cycle + 0.5)/('Life tables'!$I$2/2)))</f>
        <v>13.918006102969233</v>
      </c>
      <c r="Y703" s="31">
        <f>((uNES*L703+ uOCEX*G703+uEREX*H703+uHOEX*I703+uNES*S703+ uOCEX*N703+uEREX*O703+uHOEX*P703)/('Life tables'!$I$2/2))/(1+oDR)^(((cycle + 0.5)/('Life tables'!$I$2/2)))</f>
        <v>9.1726309044362075</v>
      </c>
      <c r="Z703" s="100">
        <f t="shared" si="183"/>
        <v>129053.59942392424</v>
      </c>
      <c r="AA703" s="107">
        <f>((L703+G703+H703+I703+N703+O703+P703+S703)/('Life tables'!$I$2/2))</f>
        <v>20.728393978292072</v>
      </c>
      <c r="AB703" s="31">
        <f>((uNES*L703+ uOCEX*G703+uEREX*H703+uHOEX*I703+uNES*S703+ uOCEX*N703+uEREX*O703+uHOEX*P703)/('Life tables'!$I$2/2))</f>
        <v>13.661001856009285</v>
      </c>
    </row>
    <row r="704" spans="1:28" x14ac:dyDescent="0.25">
      <c r="A704" s="4">
        <v>698</v>
      </c>
      <c r="C704" s="105">
        <f>IF(male=0,VLOOKUP((($A$5:$A$1570/'Life tables'!$I$2)*2)+age,lifetable,13,1),IF(male=1,VLOOKUP((($A$5:$A$1570/'Life tables'!$I$2)*2)+age,lifetable,10,1),"error"))</f>
        <v>4.9660762749414999E-4</v>
      </c>
      <c r="F704" s="96">
        <f t="shared" si="171"/>
        <v>94.331982008630106</v>
      </c>
      <c r="G704" s="96">
        <f t="shared" si="172"/>
        <v>9.4758450187279877</v>
      </c>
      <c r="H704" s="96">
        <f t="shared" si="173"/>
        <v>0.54117342098299959</v>
      </c>
      <c r="I704" s="96">
        <f t="shared" si="174"/>
        <v>0.21684307169790759</v>
      </c>
      <c r="J704" s="96">
        <f t="shared" si="175"/>
        <v>5.1928195467411106E-2</v>
      </c>
      <c r="K704" s="96">
        <f t="shared" si="176"/>
        <v>0.22658890494662057</v>
      </c>
      <c r="L704" s="96">
        <f t="shared" si="184"/>
        <v>83.819603396807182</v>
      </c>
      <c r="M704" s="96">
        <f t="shared" si="177"/>
        <v>446.08730517671273</v>
      </c>
      <c r="N704" s="96">
        <f t="shared" si="178"/>
        <v>42.95917399353484</v>
      </c>
      <c r="O704" s="96">
        <f t="shared" si="179"/>
        <v>1.0254310302852614</v>
      </c>
      <c r="P704" s="96">
        <f t="shared" si="180"/>
        <v>1.0254310302852614</v>
      </c>
      <c r="Q704" s="96">
        <f t="shared" si="181"/>
        <v>0.24388268549732159</v>
      </c>
      <c r="R704" s="96">
        <f t="shared" si="182"/>
        <v>8.0382636424688E-2</v>
      </c>
      <c r="S704" s="96">
        <f t="shared" si="170"/>
        <v>400.75300380068535</v>
      </c>
      <c r="T704" s="96">
        <f t="shared" si="185"/>
        <v>110.72317529763255</v>
      </c>
      <c r="U704" s="96">
        <f t="shared" si="185"/>
        <v>349.46031993935782</v>
      </c>
      <c r="V704" s="32">
        <f t="shared" si="186"/>
        <v>999.99999999999727</v>
      </c>
      <c r="W704" s="100">
        <f>(cNES*L704+(cNES+cOSEX)*G704+(cNES+cEREX)*H704+(cNES+cHOEX)*I704+(cNES+cNES)*S704+(cNES+cOSEX)*N704+(cNES+cEREX)*O704+(cNES+cHOEX)*P704)/(1+cDR)^((cycle + 0.5)/('Life tables'!$I$2/2))</f>
        <v>27058.069591291511</v>
      </c>
      <c r="X704" s="107">
        <f>((L704+G704+H704+I704+N704+O704+P704+S704)/('Life tables'!$I$2/2))/(1+oDR)^(((cycle + 0.5)/('Life tables'!$I$2/2)))</f>
        <v>13.894544972866282</v>
      </c>
      <c r="Y704" s="31">
        <f>((uNES*L704+ uOCEX*G704+uEREX*H704+uHOEX*I704+uNES*S704+ uOCEX*N704+uEREX*O704+uHOEX*P704)/('Life tables'!$I$2/2))/(1+oDR)^(((cycle + 0.5)/('Life tables'!$I$2/2)))</f>
        <v>9.1571688996075711</v>
      </c>
      <c r="Z704" s="100">
        <f t="shared" si="183"/>
        <v>128909.65551755835</v>
      </c>
      <c r="AA704" s="107">
        <f>((L704+G704+H704+I704+N704+O704+P704+S704)/('Life tables'!$I$2/2))</f>
        <v>20.705273575616502</v>
      </c>
      <c r="AB704" s="31">
        <f>((uNES*L704+ uOCEX*G704+uEREX*H704+uHOEX*I704+uNES*S704+ uOCEX*N704+uEREX*O704+uHOEX*P704)/('Life tables'!$I$2/2))</f>
        <v>13.645764407165705</v>
      </c>
    </row>
    <row r="705" spans="1:28" x14ac:dyDescent="0.25">
      <c r="A705" s="4">
        <v>699</v>
      </c>
      <c r="C705" s="105">
        <f>IF(male=0,VLOOKUP((($A$5:$A$1570/'Life tables'!$I$2)*2)+age,lifetable,13,1),IF(male=1,VLOOKUP((($A$5:$A$1570/'Life tables'!$I$2)*2)+age,lifetable,10,1),"error"))</f>
        <v>4.9660762749414999E-4</v>
      </c>
      <c r="F705" s="96">
        <f t="shared" si="171"/>
        <v>94.226742894732894</v>
      </c>
      <c r="G705" s="96">
        <f t="shared" si="172"/>
        <v>9.4652735294836834</v>
      </c>
      <c r="H705" s="96">
        <f t="shared" si="173"/>
        <v>0.54056967440547332</v>
      </c>
      <c r="I705" s="96">
        <f t="shared" si="174"/>
        <v>0.21660115615416178</v>
      </c>
      <c r="J705" s="96">
        <f t="shared" si="175"/>
        <v>5.1870263076286623E-2</v>
      </c>
      <c r="K705" s="96">
        <f t="shared" si="176"/>
        <v>0.22633611670802148</v>
      </c>
      <c r="L705" s="96">
        <f t="shared" si="184"/>
        <v>83.726092154905274</v>
      </c>
      <c r="M705" s="96">
        <f t="shared" si="177"/>
        <v>445.5897618682738</v>
      </c>
      <c r="N705" s="96">
        <f t="shared" si="178"/>
        <v>42.911259494941163</v>
      </c>
      <c r="O705" s="96">
        <f t="shared" si="179"/>
        <v>1.0242873161704158</v>
      </c>
      <c r="P705" s="96">
        <f t="shared" si="180"/>
        <v>1.0242873161704158</v>
      </c>
      <c r="Q705" s="96">
        <f t="shared" si="181"/>
        <v>0.24361067103556672</v>
      </c>
      <c r="R705" s="96">
        <f t="shared" si="182"/>
        <v>8.0292981681314532E-2</v>
      </c>
      <c r="S705" s="96">
        <f t="shared" si="170"/>
        <v>400.30602408827491</v>
      </c>
      <c r="T705" s="96">
        <f t="shared" si="185"/>
        <v>111.0186562317444</v>
      </c>
      <c r="U705" s="96">
        <f t="shared" si="185"/>
        <v>349.76694903774717</v>
      </c>
      <c r="V705" s="32">
        <f t="shared" si="186"/>
        <v>999.99999999999716</v>
      </c>
      <c r="W705" s="100">
        <f>(cNES*L705+(cNES+cOSEX)*G705+(cNES+cEREX)*H705+(cNES+cHOEX)*I705+(cNES+cNES)*S705+(cNES+cOSEX)*N705+(cNES+cEREX)*O705+(cNES+cHOEX)*P705)/(1+cDR)^((cycle + 0.5)/('Life tables'!$I$2/2))</f>
        <v>26967.550458934205</v>
      </c>
      <c r="X705" s="107">
        <f>((L705+G705+H705+I705+N705+O705+P705+S705)/('Life tables'!$I$2/2))/(1+oDR)^(((cycle + 0.5)/('Life tables'!$I$2/2)))</f>
        <v>13.871123391654573</v>
      </c>
      <c r="Y705" s="31">
        <f>((uNES*L705+ uOCEX*G705+uEREX*H705+uHOEX*I705+uNES*S705+ uOCEX*N705+uEREX*O705+uHOEX*P705)/('Life tables'!$I$2/2))/(1+oDR)^(((cycle + 0.5)/('Life tables'!$I$2/2)))</f>
        <v>9.1417329593630932</v>
      </c>
      <c r="Z705" s="100">
        <f t="shared" si="183"/>
        <v>128765.87210372138</v>
      </c>
      <c r="AA705" s="107">
        <f>((L705+G705+H705+I705+N705+O705+P705+S705)/('Life tables'!$I$2/2))</f>
        <v>20.682178963214763</v>
      </c>
      <c r="AB705" s="31">
        <f>((uNES*L705+ uOCEX*G705+uEREX*H705+uHOEX*I705+uNES*S705+ uOCEX*N705+uEREX*O705+uHOEX*P705)/('Life tables'!$I$2/2))</f>
        <v>13.630543955309282</v>
      </c>
    </row>
    <row r="706" spans="1:28" x14ac:dyDescent="0.25">
      <c r="A706" s="4">
        <v>700</v>
      </c>
      <c r="C706" s="105">
        <f>IF(male=0,VLOOKUP((($A$5:$A$1570/'Life tables'!$I$2)*2)+age,lifetable,13,1),IF(male=1,VLOOKUP((($A$5:$A$1570/'Life tables'!$I$2)*2)+age,lifetable,10,1),"error"))</f>
        <v>4.9660762749414999E-4</v>
      </c>
      <c r="F706" s="96">
        <f t="shared" si="171"/>
        <v>94.121621896190703</v>
      </c>
      <c r="G706" s="96">
        <f t="shared" si="172"/>
        <v>9.4547139051739908</v>
      </c>
      <c r="H706" s="96">
        <f t="shared" si="173"/>
        <v>0.53996660544426966</v>
      </c>
      <c r="I706" s="96">
        <f t="shared" si="174"/>
        <v>0.21635951212486795</v>
      </c>
      <c r="J706" s="96">
        <f t="shared" si="175"/>
        <v>5.1812395705710987E-2</v>
      </c>
      <c r="K706" s="96">
        <f t="shared" si="176"/>
        <v>0.22608361218686776</v>
      </c>
      <c r="L706" s="96">
        <f t="shared" si="184"/>
        <v>83.63268586555499</v>
      </c>
      <c r="M706" s="96">
        <f t="shared" si="177"/>
        <v>445.09277283431487</v>
      </c>
      <c r="N706" s="96">
        <f t="shared" si="178"/>
        <v>42.863398374180818</v>
      </c>
      <c r="O706" s="96">
        <f t="shared" si="179"/>
        <v>1.0231448761789188</v>
      </c>
      <c r="P706" s="96">
        <f t="shared" si="180"/>
        <v>1.0231448761789188</v>
      </c>
      <c r="Q706" s="96">
        <f t="shared" si="181"/>
        <v>0.24333895960406432</v>
      </c>
      <c r="R706" s="96">
        <f t="shared" si="182"/>
        <v>8.020342681534956E-2</v>
      </c>
      <c r="S706" s="96">
        <f t="shared" si="170"/>
        <v>399.8595423213568</v>
      </c>
      <c r="T706" s="96">
        <f t="shared" si="185"/>
        <v>111.31380758705417</v>
      </c>
      <c r="U706" s="96">
        <f t="shared" si="185"/>
        <v>350.07323607674937</v>
      </c>
      <c r="V706" s="32">
        <f t="shared" si="186"/>
        <v>999.99999999999704</v>
      </c>
      <c r="W706" s="100">
        <f>(cNES*L706+(cNES+cOSEX)*G706+(cNES+cEREX)*H706+(cNES+cHOEX)*I706+(cNES+cNES)*S706+(cNES+cOSEX)*N706+(cNES+cEREX)*O706+(cNES+cHOEX)*P706)/(1+cDR)^((cycle + 0.5)/('Life tables'!$I$2/2))</f>
        <v>26877.334134096753</v>
      </c>
      <c r="X706" s="107">
        <f>((L706+G706+H706+I706+N706+O706+P706+S706)/('Life tables'!$I$2/2))/(1+oDR)^(((cycle + 0.5)/('Life tables'!$I$2/2)))</f>
        <v>13.84774129262366</v>
      </c>
      <c r="Y706" s="31">
        <f>((uNES*L706+ uOCEX*G706+uEREX*H706+uHOEX*I706+uNES*S706+ uOCEX*N706+uEREX*O706+uHOEX*P706)/('Life tables'!$I$2/2))/(1+oDR)^(((cycle + 0.5)/('Life tables'!$I$2/2)))</f>
        <v>9.1263230397382475</v>
      </c>
      <c r="Z706" s="100">
        <f t="shared" si="183"/>
        <v>128622.24900548588</v>
      </c>
      <c r="AA706" s="107">
        <f>((L706+G706+H706+I706+N706+O706+P706+S706)/('Life tables'!$I$2/2))</f>
        <v>20.659110112256645</v>
      </c>
      <c r="AB706" s="31">
        <f>((uNES*L706+ uOCEX*G706+uEREX*H706+uHOEX*I706+uNES*S706+ uOCEX*N706+uEREX*O706+uHOEX*P706)/('Life tables'!$I$2/2))</f>
        <v>13.615340481440725</v>
      </c>
    </row>
    <row r="707" spans="1:28" x14ac:dyDescent="0.25">
      <c r="A707" s="4">
        <v>701</v>
      </c>
      <c r="C707" s="105">
        <f>IF(male=0,VLOOKUP((($A$5:$A$1570/'Life tables'!$I$2)*2)+age,lifetable,13,1),IF(male=1,VLOOKUP((($A$5:$A$1570/'Life tables'!$I$2)*2)+age,lifetable,10,1),"error"))</f>
        <v>4.9660762749414999E-4</v>
      </c>
      <c r="F707" s="96">
        <f t="shared" si="171"/>
        <v>94.016618856547964</v>
      </c>
      <c r="G707" s="96">
        <f t="shared" si="172"/>
        <v>9.4441661300826247</v>
      </c>
      <c r="H707" s="96">
        <f t="shared" si="173"/>
        <v>0.53936421320181815</v>
      </c>
      <c r="I707" s="96">
        <f t="shared" si="174"/>
        <v>0.21611813925037809</v>
      </c>
      <c r="J707" s="96">
        <f t="shared" si="175"/>
        <v>5.1754593269557975E-2</v>
      </c>
      <c r="K707" s="96">
        <f t="shared" si="176"/>
        <v>0.22583139100734734</v>
      </c>
      <c r="L707" s="96">
        <f t="shared" si="184"/>
        <v>83.539384389736242</v>
      </c>
      <c r="M707" s="96">
        <f t="shared" si="177"/>
        <v>444.59633747964563</v>
      </c>
      <c r="N707" s="96">
        <f t="shared" si="178"/>
        <v>42.815590573935687</v>
      </c>
      <c r="O707" s="96">
        <f t="shared" si="179"/>
        <v>1.0220037089425931</v>
      </c>
      <c r="P707" s="96">
        <f t="shared" si="180"/>
        <v>1.0220037089425931</v>
      </c>
      <c r="Q707" s="96">
        <f t="shared" si="181"/>
        <v>0.24306755087741477</v>
      </c>
      <c r="R707" s="96">
        <f t="shared" si="182"/>
        <v>8.0113971719542848E-2</v>
      </c>
      <c r="S707" s="96">
        <f t="shared" ref="S707:S770" si="187">M707-SUM(N707:R707)</f>
        <v>399.41355796522782</v>
      </c>
      <c r="T707" s="96">
        <f t="shared" si="185"/>
        <v>111.60862973120115</v>
      </c>
      <c r="U707" s="96">
        <f t="shared" si="185"/>
        <v>350.37918143947627</v>
      </c>
      <c r="V707" s="32">
        <f t="shared" si="186"/>
        <v>999.99999999999727</v>
      </c>
      <c r="W707" s="100">
        <f>(cNES*L707+(cNES+cOSEX)*G707+(cNES+cEREX)*H707+(cNES+cHOEX)*I707+(cNES+cNES)*S707+(cNES+cOSEX)*N707+(cNES+cEREX)*O707+(cNES+cHOEX)*P707)/(1+cDR)^((cycle + 0.5)/('Life tables'!$I$2/2))</f>
        <v>26787.419604250787</v>
      </c>
      <c r="X707" s="107">
        <f>((L707+G707+H707+I707+N707+O707+P707+S707)/('Life tables'!$I$2/2))/(1+oDR)^(((cycle + 0.5)/('Life tables'!$I$2/2)))</f>
        <v>13.824398609177067</v>
      </c>
      <c r="Y707" s="31">
        <f>((uNES*L707+ uOCEX*G707+uEREX*H707+uHOEX*I707+uNES*S707+ uOCEX*N707+uEREX*O707+uHOEX*P707)/('Life tables'!$I$2/2))/(1+oDR)^(((cycle + 0.5)/('Life tables'!$I$2/2)))</f>
        <v>9.1109390968435751</v>
      </c>
      <c r="Z707" s="100">
        <f t="shared" si="183"/>
        <v>128478.78604605135</v>
      </c>
      <c r="AA707" s="107">
        <f>((L707+G707+H707+I707+N707+O707+P707+S707)/('Life tables'!$I$2/2))</f>
        <v>20.636066993946248</v>
      </c>
      <c r="AB707" s="31">
        <f>((uNES*L707+ uOCEX*G707+uEREX*H707+uHOEX*I707+uNES*S707+ uOCEX*N707+uEREX*O707+uHOEX*P707)/('Life tables'!$I$2/2))</f>
        <v>13.600153966583299</v>
      </c>
    </row>
    <row r="708" spans="1:28" x14ac:dyDescent="0.25">
      <c r="A708" s="4">
        <v>702</v>
      </c>
      <c r="C708" s="105">
        <f>IF(male=0,VLOOKUP((($A$5:$A$1570/'Life tables'!$I$2)*2)+age,lifetable,13,1),IF(male=1,VLOOKUP((($A$5:$A$1570/'Life tables'!$I$2)*2)+age,lifetable,10,1),"error"))</f>
        <v>4.9660762749414999E-4</v>
      </c>
      <c r="F708" s="96">
        <f t="shared" si="171"/>
        <v>93.911733620357651</v>
      </c>
      <c r="G708" s="96">
        <f t="shared" si="172"/>
        <v>9.4336301885946021</v>
      </c>
      <c r="H708" s="96">
        <f t="shared" si="173"/>
        <v>0.53876249678633437</v>
      </c>
      <c r="I708" s="96">
        <f t="shared" si="174"/>
        <v>0.2158770371733626</v>
      </c>
      <c r="J708" s="96">
        <f t="shared" si="175"/>
        <v>5.1696855682256584E-2</v>
      </c>
      <c r="K708" s="96">
        <f t="shared" si="176"/>
        <v>0.22557945279607075</v>
      </c>
      <c r="L708" s="96">
        <f t="shared" si="184"/>
        <v>83.446187589325021</v>
      </c>
      <c r="M708" s="96">
        <f t="shared" si="177"/>
        <v>444.1004552089621</v>
      </c>
      <c r="N708" s="96">
        <f t="shared" si="178"/>
        <v>42.767836036876702</v>
      </c>
      <c r="O708" s="96">
        <f t="shared" si="179"/>
        <v>1.0208638130929997</v>
      </c>
      <c r="P708" s="96">
        <f t="shared" si="180"/>
        <v>1.0208638130929997</v>
      </c>
      <c r="Q708" s="96">
        <f t="shared" si="181"/>
        <v>0.24279644453015634</v>
      </c>
      <c r="R708" s="96">
        <f t="shared" si="182"/>
        <v>8.002461628662369E-2</v>
      </c>
      <c r="S708" s="96">
        <f t="shared" si="187"/>
        <v>398.96807048508265</v>
      </c>
      <c r="T708" s="96">
        <f t="shared" si="185"/>
        <v>111.90312303141356</v>
      </c>
      <c r="U708" s="96">
        <f t="shared" si="185"/>
        <v>350.68478550855895</v>
      </c>
      <c r="V708" s="32">
        <f t="shared" si="186"/>
        <v>999.99999999999704</v>
      </c>
      <c r="W708" s="100">
        <f>(cNES*L708+(cNES+cOSEX)*G708+(cNES+cEREX)*H708+(cNES+cHOEX)*I708+(cNES+cNES)*S708+(cNES+cOSEX)*N708+(cNES+cEREX)*O708+(cNES+cHOEX)*P708)/(1+cDR)^((cycle + 0.5)/('Life tables'!$I$2/2))</f>
        <v>26697.805860238062</v>
      </c>
      <c r="X708" s="107">
        <f>((L708+G708+H708+I708+N708+O708+P708+S708)/('Life tables'!$I$2/2))/(1+oDR)^(((cycle + 0.5)/('Life tables'!$I$2/2)))</f>
        <v>13.801095274832022</v>
      </c>
      <c r="Y708" s="31">
        <f>((uNES*L708+ uOCEX*G708+uEREX*H708+uHOEX*I708+uNES*S708+ uOCEX*N708+uEREX*O708+uHOEX*P708)/('Life tables'!$I$2/2))/(1+oDR)^(((cycle + 0.5)/('Life tables'!$I$2/2)))</f>
        <v>9.0955810868645575</v>
      </c>
      <c r="Z708" s="100">
        <f t="shared" si="183"/>
        <v>128335.48304874644</v>
      </c>
      <c r="AA708" s="107">
        <f>((L708+G708+H708+I708+N708+O708+P708+S708)/('Life tables'!$I$2/2))</f>
        <v>20.613049579521839</v>
      </c>
      <c r="AB708" s="31">
        <f>((uNES*L708+ uOCEX*G708+uEREX*H708+uHOEX*I708+uNES*S708+ uOCEX*N708+uEREX*O708+uHOEX*P708)/('Life tables'!$I$2/2))</f>
        <v>13.584984391782791</v>
      </c>
    </row>
    <row r="709" spans="1:28" x14ac:dyDescent="0.25">
      <c r="A709" s="4">
        <v>703</v>
      </c>
      <c r="C709" s="105">
        <f>IF(male=0,VLOOKUP((($A$5:$A$1570/'Life tables'!$I$2)*2)+age,lifetable,13,1),IF(male=1,VLOOKUP((($A$5:$A$1570/'Life tables'!$I$2)*2)+age,lifetable,10,1),"error"))</f>
        <v>4.9660762749414999E-4</v>
      </c>
      <c r="F709" s="96">
        <f t="shared" si="171"/>
        <v>93.806966033151852</v>
      </c>
      <c r="G709" s="96">
        <f t="shared" si="172"/>
        <v>9.4231060651933003</v>
      </c>
      <c r="H709" s="96">
        <f t="shared" si="173"/>
        <v>0.53816145531165072</v>
      </c>
      <c r="I709" s="96">
        <f t="shared" si="174"/>
        <v>0.2156362055387426</v>
      </c>
      <c r="J709" s="96">
        <f t="shared" si="175"/>
        <v>5.1639182858774793E-2</v>
      </c>
      <c r="K709" s="96">
        <f t="shared" si="176"/>
        <v>0.22532779718200033</v>
      </c>
      <c r="L709" s="96">
        <f t="shared" si="184"/>
        <v>83.353095327067379</v>
      </c>
      <c r="M709" s="96">
        <f t="shared" si="177"/>
        <v>443.6051254268728</v>
      </c>
      <c r="N709" s="96">
        <f t="shared" si="178"/>
        <v>42.720134705666382</v>
      </c>
      <c r="O709" s="96">
        <f t="shared" si="179"/>
        <v>1.0197251872614987</v>
      </c>
      <c r="P709" s="96">
        <f t="shared" si="180"/>
        <v>1.0197251872614987</v>
      </c>
      <c r="Q709" s="96">
        <f t="shared" si="181"/>
        <v>0.24252564023677953</v>
      </c>
      <c r="R709" s="96">
        <f t="shared" si="182"/>
        <v>7.9935360409305614E-2</v>
      </c>
      <c r="S709" s="96">
        <f t="shared" si="187"/>
        <v>398.52307934603732</v>
      </c>
      <c r="T709" s="96">
        <f t="shared" si="185"/>
        <v>112.19728785450911</v>
      </c>
      <c r="U709" s="96">
        <f t="shared" si="185"/>
        <v>350.99004866615024</v>
      </c>
      <c r="V709" s="32">
        <f t="shared" si="186"/>
        <v>999.99999999999704</v>
      </c>
      <c r="W709" s="100">
        <f>(cNES*L709+(cNES+cOSEX)*G709+(cNES+cEREX)*H709+(cNES+cHOEX)*I709+(cNES+cNES)*S709+(cNES+cOSEX)*N709+(cNES+cEREX)*O709+(cNES+cHOEX)*P709)/(1+cDR)^((cycle + 0.5)/('Life tables'!$I$2/2))</f>
        <v>26608.491896259842</v>
      </c>
      <c r="X709" s="107">
        <f>((L709+G709+H709+I709+N709+O709+P709+S709)/('Life tables'!$I$2/2))/(1+oDR)^(((cycle + 0.5)/('Life tables'!$I$2/2)))</f>
        <v>13.777831223219268</v>
      </c>
      <c r="Y709" s="31">
        <f>((uNES*L709+ uOCEX*G709+uEREX*H709+uHOEX*I709+uNES*S709+ uOCEX*N709+uEREX*O709+uHOEX*P709)/('Life tables'!$I$2/2))/(1+oDR)^(((cycle + 0.5)/('Life tables'!$I$2/2)))</f>
        <v>9.0802489660614256</v>
      </c>
      <c r="Z709" s="100">
        <f t="shared" si="183"/>
        <v>128192.33983703121</v>
      </c>
      <c r="AA709" s="107">
        <f>((L709+G709+H709+I709+N709+O709+P709+S709)/('Life tables'!$I$2/2))</f>
        <v>20.590057840255827</v>
      </c>
      <c r="AB709" s="31">
        <f>((uNES*L709+ uOCEX*G709+uEREX*H709+uHOEX*I709+uNES*S709+ uOCEX*N709+uEREX*O709+uHOEX*P709)/('Life tables'!$I$2/2))</f>
        <v>13.5698317381074</v>
      </c>
    </row>
    <row r="710" spans="1:28" x14ac:dyDescent="0.25">
      <c r="A710" s="4">
        <v>704</v>
      </c>
      <c r="C710" s="105">
        <f>IF(male=0,VLOOKUP((($A$5:$A$1570/'Life tables'!$I$2)*2)+age,lifetable,13,1),IF(male=1,VLOOKUP((($A$5:$A$1570/'Life tables'!$I$2)*2)+age,lifetable,10,1),"error"))</f>
        <v>5.3177043245611344E-4</v>
      </c>
      <c r="F710" s="96">
        <f t="shared" si="171"/>
        <v>93.702315941413616</v>
      </c>
      <c r="G710" s="96">
        <f t="shared" si="172"/>
        <v>9.4125937444576184</v>
      </c>
      <c r="H710" s="96">
        <f t="shared" si="173"/>
        <v>0.53756108789705548</v>
      </c>
      <c r="I710" s="96">
        <f t="shared" si="174"/>
        <v>0.21539564399362515</v>
      </c>
      <c r="J710" s="96">
        <f t="shared" si="175"/>
        <v>5.5233860243267069E-2</v>
      </c>
      <c r="K710" s="96">
        <f t="shared" si="176"/>
        <v>0.22507642379638271</v>
      </c>
      <c r="L710" s="96">
        <f t="shared" si="184"/>
        <v>83.256455181025672</v>
      </c>
      <c r="M710" s="96">
        <f t="shared" si="177"/>
        <v>443.11034753792416</v>
      </c>
      <c r="N710" s="96">
        <f t="shared" si="178"/>
        <v>42.67248652296125</v>
      </c>
      <c r="O710" s="96">
        <f t="shared" si="179"/>
        <v>1.0185878300793079</v>
      </c>
      <c r="P710" s="96">
        <f t="shared" si="180"/>
        <v>1.0185878300793079</v>
      </c>
      <c r="Q710" s="96">
        <f t="shared" si="181"/>
        <v>0.25940825753010505</v>
      </c>
      <c r="R710" s="96">
        <f t="shared" si="182"/>
        <v>7.984620398029095E-2</v>
      </c>
      <c r="S710" s="96">
        <f t="shared" si="187"/>
        <v>398.0614308932939</v>
      </c>
      <c r="T710" s="96">
        <f t="shared" si="185"/>
        <v>112.51192997228249</v>
      </c>
      <c r="U710" s="96">
        <f t="shared" si="185"/>
        <v>351.29497129392689</v>
      </c>
      <c r="V710" s="32">
        <f t="shared" si="186"/>
        <v>999.99999999999716</v>
      </c>
      <c r="W710" s="100">
        <f>(cNES*L710+(cNES+cOSEX)*G710+(cNES+cEREX)*H710+(cNES+cHOEX)*I710+(cNES+cNES)*S710+(cNES+cOSEX)*N710+(cNES+cEREX)*O710+(cNES+cHOEX)*P710)/(1+cDR)^((cycle + 0.5)/('Life tables'!$I$2/2))</f>
        <v>26518.589006736085</v>
      </c>
      <c r="X710" s="107">
        <f>((L710+G710+H710+I710+N710+O710+P710+S710)/('Life tables'!$I$2/2))/(1+oDR)^(((cycle + 0.5)/('Life tables'!$I$2/2)))</f>
        <v>13.754072701508006</v>
      </c>
      <c r="Y710" s="31">
        <f>((uNES*L710+ uOCEX*G710+uEREX*H710+uHOEX*I710+uNES*S710+ uOCEX*N710+uEREX*O710+uHOEX*P710)/('Life tables'!$I$2/2))/(1+oDR)^(((cycle + 0.5)/('Life tables'!$I$2/2)))</f>
        <v>9.0645851207639332</v>
      </c>
      <c r="Z710" s="100">
        <f t="shared" si="183"/>
        <v>128045.06995782844</v>
      </c>
      <c r="AA710" s="107">
        <f>((L710+G710+H710+I710+N710+O710+P710+S710)/('Life tables'!$I$2/2))</f>
        <v>20.566293732561398</v>
      </c>
      <c r="AB710" s="31">
        <f>((uNES*L710+ uOCEX*G710+uEREX*H710+uHOEX*I710+uNES*S710+ uOCEX*N710+uEREX*O710+uHOEX*P710)/('Life tables'!$I$2/2))</f>
        <v>13.554161316669269</v>
      </c>
    </row>
    <row r="711" spans="1:28" x14ac:dyDescent="0.25">
      <c r="A711" s="4">
        <v>705</v>
      </c>
      <c r="C711" s="105">
        <f>IF(male=0,VLOOKUP((($A$5:$A$1570/'Life tables'!$I$2)*2)+age,lifetable,13,1),IF(male=1,VLOOKUP((($A$5:$A$1570/'Life tables'!$I$2)*2)+age,lifetable,10,1),"error"))</f>
        <v>5.3177043245611344E-4</v>
      </c>
      <c r="F711" s="96">
        <f t="shared" ref="F711:F774" si="188">E710*(1-pCAUC)+(L710+G710+H710+I710 )*(1-pCAUC)+(S710+N710+O710+P710)*(pUAUC)</f>
        <v>93.594125082506395</v>
      </c>
      <c r="G711" s="96">
        <f t="shared" ref="G711:G774" si="189">F711*(rrOSEX)</f>
        <v>9.4017257462493955</v>
      </c>
      <c r="H711" s="96">
        <f t="shared" ref="H711:H774" si="190">F711*rrEREX</f>
        <v>0.53694040744502647</v>
      </c>
      <c r="I711" s="96">
        <f t="shared" ref="I711:I774" si="191">F711*rrHOEX</f>
        <v>0.21514694320651637</v>
      </c>
      <c r="J711" s="96">
        <f t="shared" ref="J711:J774" si="192">F711*mr + G711*mr + H711*mr+I711*mr</f>
        <v>5.5170085952093564E-2</v>
      </c>
      <c r="K711" s="96">
        <f t="shared" ref="K711:K774" si="193">F711*amr + I711*amrHOEX</f>
        <v>0.22481654535724654</v>
      </c>
      <c r="L711" s="96">
        <f t="shared" si="184"/>
        <v>83.16032535429612</v>
      </c>
      <c r="M711" s="96">
        <f t="shared" ref="M711:M774" si="194">E710*pCAUC+(L710+G710+H710+I710)*pCAUC+(S710+N710+O710+P710)*(1-pUAUC)</f>
        <v>442.59897365128137</v>
      </c>
      <c r="N711" s="96">
        <f t="shared" ref="N711:N774" si="195">M711*rrOSEXc</f>
        <v>42.623240109720832</v>
      </c>
      <c r="O711" s="96">
        <f t="shared" ref="O711:O774" si="196">M711*rrEREXc</f>
        <v>1.0174123232999042</v>
      </c>
      <c r="P711" s="96">
        <f t="shared" ref="P711:P774" si="197">M711*rrHOEXc</f>
        <v>1.0174123232999042</v>
      </c>
      <c r="Q711" s="96">
        <f t="shared" ref="Q711:Q774" si="198">M711*mr + N711*mr + O711*mr+P711*mr</f>
        <v>0.25910888603129567</v>
      </c>
      <c r="R711" s="96">
        <f t="shared" ref="R711:R774" si="199">M711*amrc + P711*amrHOEX</f>
        <v>7.9754057037909776E-2</v>
      </c>
      <c r="S711" s="96">
        <f t="shared" si="187"/>
        <v>397.60204595189151</v>
      </c>
      <c r="T711" s="96">
        <f t="shared" si="185"/>
        <v>112.82620894426587</v>
      </c>
      <c r="U711" s="96">
        <f t="shared" si="185"/>
        <v>351.59954189632202</v>
      </c>
      <c r="V711" s="32">
        <f t="shared" si="186"/>
        <v>999.99999999999704</v>
      </c>
      <c r="W711" s="100">
        <f>(cNES*L711+(cNES+cOSEX)*G711+(cNES+cEREX)*H711+(cNES+cHOEX)*I711+(cNES+cNES)*S711+(cNES+cOSEX)*N711+(cNES+cEREX)*O711+(cNES+cHOEX)*P711)/(1+cDR)^((cycle + 0.5)/('Life tables'!$I$2/2))</f>
        <v>26428.849614382107</v>
      </c>
      <c r="X711" s="107">
        <f>((L711+G711+H711+I711+N711+O711+P711+S711)/('Life tables'!$I$2/2))/(1+oDR)^(((cycle + 0.5)/('Life tables'!$I$2/2)))</f>
        <v>13.730355151548235</v>
      </c>
      <c r="Y711" s="31">
        <f>((uNES*L711+ uOCEX*G711+uEREX*H711+uHOEX*I711+uNES*S711+ uOCEX*N711+uEREX*O711+uHOEX*P711)/('Life tables'!$I$2/2))/(1+oDR)^(((cycle + 0.5)/('Life tables'!$I$2/2)))</f>
        <v>9.0489541337324564</v>
      </c>
      <c r="Z711" s="100">
        <f t="shared" ref="Z711:Z774" si="200">(cNES*L711+(cNES+cOSEX)*G711+(cNES+cEREX)*H711+(cNES+cHOEX)*I711+(cNES+cNES)*S711+(cNES+cOSEX)*N711+(cNES+cEREX)*O711+(cNES+cHOEX)*P711)</f>
        <v>127897.29050239624</v>
      </c>
      <c r="AA711" s="107">
        <f>((L711+G711+H711+I711+N711+O711+P711+S711)/('Life tables'!$I$2/2))</f>
        <v>20.54255705606743</v>
      </c>
      <c r="AB711" s="31">
        <f>((uNES*L711+ uOCEX*G711+uEREX*H711+uHOEX*I711+uNES*S711+ uOCEX*N711+uEREX*O711+uHOEX*P711)/('Life tables'!$I$2/2))</f>
        <v>13.538517725011316</v>
      </c>
    </row>
    <row r="712" spans="1:28" x14ac:dyDescent="0.25">
      <c r="A712" s="4">
        <v>706</v>
      </c>
      <c r="C712" s="105">
        <f>IF(male=0,VLOOKUP((($A$5:$A$1570/'Life tables'!$I$2)*2)+age,lifetable,13,1),IF(male=1,VLOOKUP((($A$5:$A$1570/'Life tables'!$I$2)*2)+age,lifetable,10,1),"error"))</f>
        <v>5.3177043245611344E-4</v>
      </c>
      <c r="F712" s="96">
        <f t="shared" si="188"/>
        <v>93.486060593213082</v>
      </c>
      <c r="G712" s="96">
        <f t="shared" si="189"/>
        <v>9.3908704421333677</v>
      </c>
      <c r="H712" s="96">
        <f t="shared" si="190"/>
        <v>0.53632045196320166</v>
      </c>
      <c r="I712" s="96">
        <f t="shared" si="191"/>
        <v>0.21489853290811214</v>
      </c>
      <c r="J712" s="96">
        <f t="shared" si="192"/>
        <v>5.5106386150878199E-2</v>
      </c>
      <c r="K712" s="96">
        <f t="shared" si="193"/>
        <v>0.22455697046259052</v>
      </c>
      <c r="L712" s="96">
        <f t="shared" ref="L712:L775" si="201">F712-SUM(G712:K712)</f>
        <v>83.064307809594936</v>
      </c>
      <c r="M712" s="96">
        <f t="shared" si="194"/>
        <v>442.08818856619604</v>
      </c>
      <c r="N712" s="96">
        <f t="shared" si="195"/>
        <v>42.574050399346106</v>
      </c>
      <c r="O712" s="96">
        <f t="shared" si="196"/>
        <v>1.0162381700120273</v>
      </c>
      <c r="P712" s="96">
        <f t="shared" si="197"/>
        <v>1.0162381700120273</v>
      </c>
      <c r="Q712" s="96">
        <f t="shared" si="198"/>
        <v>0.25880985923214594</v>
      </c>
      <c r="R712" s="96">
        <f t="shared" si="199"/>
        <v>7.9662016194538776E-2</v>
      </c>
      <c r="S712" s="96">
        <f t="shared" si="187"/>
        <v>397.14318995139917</v>
      </c>
      <c r="T712" s="96">
        <f t="shared" ref="T712:U775" si="202">J712+Q712+T711</f>
        <v>113.1401251896489</v>
      </c>
      <c r="U712" s="96">
        <f t="shared" si="202"/>
        <v>351.90376088297916</v>
      </c>
      <c r="V712" s="32">
        <f t="shared" ref="V712:V775" si="203">SUM(G712:I712,L712,N712,O712,P712,S712,T712,U712)</f>
        <v>999.99999999999704</v>
      </c>
      <c r="W712" s="100">
        <f>(cNES*L712+(cNES+cOSEX)*G712+(cNES+cEREX)*H712+(cNES+cHOEX)*I712+(cNES+cNES)*S712+(cNES+cOSEX)*N712+(cNES+cEREX)*O712+(cNES+cHOEX)*P712)/(1+cDR)^((cycle + 0.5)/('Life tables'!$I$2/2))</f>
        <v>26339.413877407569</v>
      </c>
      <c r="X712" s="107">
        <f>((L712+G712+H712+I712+N712+O712+P712+S712)/('Life tables'!$I$2/2))/(1+oDR)^(((cycle + 0.5)/('Life tables'!$I$2/2)))</f>
        <v>13.706678502597828</v>
      </c>
      <c r="Y712" s="31">
        <f>((uNES*L712+ uOCEX*G712+uEREX*H712+uHOEX*I712+uNES*S712+ uOCEX*N712+uEREX*O712+uHOEX*P712)/('Life tables'!$I$2/2))/(1+oDR)^(((cycle + 0.5)/('Life tables'!$I$2/2)))</f>
        <v>9.0333501023543317</v>
      </c>
      <c r="Z712" s="100">
        <f t="shared" si="200"/>
        <v>127749.68148406915</v>
      </c>
      <c r="AA712" s="107">
        <f>((L712+G712+H712+I712+N712+O712+P712+S712)/('Life tables'!$I$2/2))</f>
        <v>20.518847778983101</v>
      </c>
      <c r="AB712" s="31">
        <f>((uNES*L712+ uOCEX*G712+uEREX*H712+uHOEX*I712+uNES*S712+ uOCEX*N712+uEREX*O712+uHOEX*P712)/('Life tables'!$I$2/2))</f>
        <v>13.522892190791504</v>
      </c>
    </row>
    <row r="713" spans="1:28" x14ac:dyDescent="0.25">
      <c r="A713" s="4">
        <v>707</v>
      </c>
      <c r="C713" s="105">
        <f>IF(male=0,VLOOKUP((($A$5:$A$1570/'Life tables'!$I$2)*2)+age,lifetable,13,1),IF(male=1,VLOOKUP((($A$5:$A$1570/'Life tables'!$I$2)*2)+age,lifetable,10,1),"error"))</f>
        <v>5.3177043245611344E-4</v>
      </c>
      <c r="F713" s="96">
        <f t="shared" si="188"/>
        <v>93.378122276961847</v>
      </c>
      <c r="G713" s="96">
        <f t="shared" si="189"/>
        <v>9.3800278123634815</v>
      </c>
      <c r="H713" s="96">
        <f t="shared" si="190"/>
        <v>0.53570122032386769</v>
      </c>
      <c r="I713" s="96">
        <f t="shared" si="191"/>
        <v>0.21465041264654827</v>
      </c>
      <c r="J713" s="96">
        <f t="shared" si="192"/>
        <v>5.504276072374957E-2</v>
      </c>
      <c r="K713" s="96">
        <f t="shared" si="193"/>
        <v>0.22429769864024174</v>
      </c>
      <c r="L713" s="96">
        <f t="shared" si="201"/>
        <v>82.968402372263952</v>
      </c>
      <c r="M713" s="96">
        <f t="shared" si="194"/>
        <v>441.57799165040706</v>
      </c>
      <c r="N713" s="96">
        <f t="shared" si="195"/>
        <v>42.524917330948966</v>
      </c>
      <c r="O713" s="96">
        <f t="shared" si="196"/>
        <v>1.0150653687622839</v>
      </c>
      <c r="P713" s="96">
        <f t="shared" si="197"/>
        <v>1.0150653687622839</v>
      </c>
      <c r="Q713" s="96">
        <f t="shared" si="198"/>
        <v>0.25851117676251406</v>
      </c>
      <c r="R713" s="96">
        <f t="shared" si="199"/>
        <v>7.9570081336247711E-2</v>
      </c>
      <c r="S713" s="96">
        <f t="shared" si="187"/>
        <v>396.68486232383475</v>
      </c>
      <c r="T713" s="96">
        <f t="shared" si="202"/>
        <v>113.45367912713516</v>
      </c>
      <c r="U713" s="96">
        <f t="shared" si="202"/>
        <v>352.20762866295564</v>
      </c>
      <c r="V713" s="32">
        <f t="shared" si="203"/>
        <v>999.99999999999704</v>
      </c>
      <c r="W713" s="100">
        <f>(cNES*L713+(cNES+cOSEX)*G713+(cNES+cEREX)*H713+(cNES+cHOEX)*I713+(cNES+cNES)*S713+(cNES+cOSEX)*N713+(cNES+cEREX)*O713+(cNES+cHOEX)*P713)/(1+cDR)^((cycle + 0.5)/('Life tables'!$I$2/2))</f>
        <v>26250.280769195615</v>
      </c>
      <c r="X713" s="107">
        <f>((L713+G713+H713+I713+N713+O713+P713+S713)/('Life tables'!$I$2/2))/(1+oDR)^(((cycle + 0.5)/('Life tables'!$I$2/2)))</f>
        <v>13.683042684039735</v>
      </c>
      <c r="Y713" s="31">
        <f>((uNES*L713+ uOCEX*G713+uEREX*H713+uHOEX*I713+uNES*S713+ uOCEX*N713+uEREX*O713+uHOEX*P713)/('Life tables'!$I$2/2))/(1+oDR)^(((cycle + 0.5)/('Life tables'!$I$2/2)))</f>
        <v>9.0177729800912481</v>
      </c>
      <c r="Z713" s="100">
        <f t="shared" si="200"/>
        <v>127602.24271027261</v>
      </c>
      <c r="AA713" s="107">
        <f>((L713+G713+H713+I713+N713+O713+P713+S713)/('Life tables'!$I$2/2))</f>
        <v>20.495165869558701</v>
      </c>
      <c r="AB713" s="31">
        <f>((uNES*L713+ uOCEX*G713+uEREX*H713+uHOEX*I713+uNES*S713+ uOCEX*N713+uEREX*O713+uHOEX*P713)/('Life tables'!$I$2/2))</f>
        <v>13.507284693087643</v>
      </c>
    </row>
    <row r="714" spans="1:28" x14ac:dyDescent="0.25">
      <c r="A714" s="4">
        <v>708</v>
      </c>
      <c r="C714" s="105">
        <f>IF(male=0,VLOOKUP((($A$5:$A$1570/'Life tables'!$I$2)*2)+age,lifetable,13,1),IF(male=1,VLOOKUP((($A$5:$A$1570/'Life tables'!$I$2)*2)+age,lifetable,10,1),"error"))</f>
        <v>5.3177043245611344E-4</v>
      </c>
      <c r="F714" s="96">
        <f t="shared" si="188"/>
        <v>93.270309939121461</v>
      </c>
      <c r="G714" s="96">
        <f t="shared" si="189"/>
        <v>9.3691978373886222</v>
      </c>
      <c r="H714" s="96">
        <f t="shared" si="190"/>
        <v>0.53508271141044406</v>
      </c>
      <c r="I714" s="96">
        <f t="shared" si="191"/>
        <v>0.21440258197442158</v>
      </c>
      <c r="J714" s="96">
        <f t="shared" si="192"/>
        <v>5.4979209555980159E-2</v>
      </c>
      <c r="K714" s="96">
        <f t="shared" si="193"/>
        <v>0.22403872942268885</v>
      </c>
      <c r="L714" s="96">
        <f t="shared" si="201"/>
        <v>82.872608869369301</v>
      </c>
      <c r="M714" s="96">
        <f t="shared" si="194"/>
        <v>441.0683822707847</v>
      </c>
      <c r="N714" s="96">
        <f t="shared" si="195"/>
        <v>42.475840843557648</v>
      </c>
      <c r="O714" s="96">
        <f t="shared" si="196"/>
        <v>1.0138939180952846</v>
      </c>
      <c r="P714" s="96">
        <f t="shared" si="197"/>
        <v>1.0138939180952846</v>
      </c>
      <c r="Q714" s="96">
        <f t="shared" si="198"/>
        <v>0.25821283825174957</v>
      </c>
      <c r="R714" s="96">
        <f t="shared" si="199"/>
        <v>7.9478252348949882E-2</v>
      </c>
      <c r="S714" s="96">
        <f t="shared" si="187"/>
        <v>396.22706250043575</v>
      </c>
      <c r="T714" s="96">
        <f t="shared" si="202"/>
        <v>113.76687117494289</v>
      </c>
      <c r="U714" s="96">
        <f t="shared" si="202"/>
        <v>352.51114564472726</v>
      </c>
      <c r="V714" s="32">
        <f t="shared" si="203"/>
        <v>999.99999999999704</v>
      </c>
      <c r="W714" s="100">
        <f>(cNES*L714+(cNES+cOSEX)*G714+(cNES+cEREX)*H714+(cNES+cHOEX)*I714+(cNES+cNES)*S714+(cNES+cOSEX)*N714+(cNES+cEREX)*O714+(cNES+cHOEX)*P714)/(1+cDR)^((cycle + 0.5)/('Life tables'!$I$2/2))</f>
        <v>26161.44926656875</v>
      </c>
      <c r="X714" s="107">
        <f>((L714+G714+H714+I714+N714+O714+P714+S714)/('Life tables'!$I$2/2))/(1+oDR)^(((cycle + 0.5)/('Life tables'!$I$2/2)))</f>
        <v>13.659447625381702</v>
      </c>
      <c r="Y714" s="31">
        <f>((uNES*L714+ uOCEX*G714+uEREX*H714+uHOEX*I714+uNES*S714+ uOCEX*N714+uEREX*O714+uHOEX*P714)/('Life tables'!$I$2/2))/(1+oDR)^(((cycle + 0.5)/('Life tables'!$I$2/2)))</f>
        <v>9.0022227204870759</v>
      </c>
      <c r="Z714" s="100">
        <f t="shared" si="200"/>
        <v>127454.97398851463</v>
      </c>
      <c r="AA714" s="107">
        <f>((L714+G714+H714+I714+N714+O714+P714+S714)/('Life tables'!$I$2/2))</f>
        <v>20.471511296085442</v>
      </c>
      <c r="AB714" s="31">
        <f>((uNES*L714+ uOCEX*G714+uEREX*H714+uHOEX*I714+uNES*S714+ uOCEX*N714+uEREX*O714+uHOEX*P714)/('Life tables'!$I$2/2))</f>
        <v>13.491695211004433</v>
      </c>
    </row>
    <row r="715" spans="1:28" x14ac:dyDescent="0.25">
      <c r="A715" s="4">
        <v>709</v>
      </c>
      <c r="C715" s="105">
        <f>IF(male=0,VLOOKUP((($A$5:$A$1570/'Life tables'!$I$2)*2)+age,lifetable,13,1),IF(male=1,VLOOKUP((($A$5:$A$1570/'Life tables'!$I$2)*2)+age,lifetable,10,1),"error"))</f>
        <v>5.3177043245611344E-4</v>
      </c>
      <c r="F715" s="96">
        <f t="shared" si="188"/>
        <v>93.162623386941206</v>
      </c>
      <c r="G715" s="96">
        <f t="shared" si="189"/>
        <v>9.3583804978465803</v>
      </c>
      <c r="H715" s="96">
        <f t="shared" si="190"/>
        <v>0.53446492411713864</v>
      </c>
      <c r="I715" s="96">
        <f t="shared" si="191"/>
        <v>0.21415504044865161</v>
      </c>
      <c r="J715" s="96">
        <f t="shared" si="192"/>
        <v>5.491573253395092E-2</v>
      </c>
      <c r="K715" s="96">
        <f t="shared" si="193"/>
        <v>0.22378006234693748</v>
      </c>
      <c r="L715" s="96">
        <f t="shared" si="201"/>
        <v>82.776927129647945</v>
      </c>
      <c r="M715" s="96">
        <f t="shared" si="194"/>
        <v>440.55935979338557</v>
      </c>
      <c r="N715" s="96">
        <f t="shared" si="195"/>
        <v>42.426820876122015</v>
      </c>
      <c r="O715" s="96">
        <f t="shared" si="196"/>
        <v>1.0127238165537693</v>
      </c>
      <c r="P715" s="96">
        <f t="shared" si="197"/>
        <v>1.0127238165537693</v>
      </c>
      <c r="Q715" s="96">
        <f t="shared" si="198"/>
        <v>0.25791484332872538</v>
      </c>
      <c r="R715" s="96">
        <f t="shared" si="199"/>
        <v>7.9386529118411944E-2</v>
      </c>
      <c r="S715" s="96">
        <f t="shared" si="187"/>
        <v>395.76978991170887</v>
      </c>
      <c r="T715" s="96">
        <f t="shared" si="202"/>
        <v>114.07970175080557</v>
      </c>
      <c r="U715" s="96">
        <f t="shared" si="202"/>
        <v>352.81431223619262</v>
      </c>
      <c r="V715" s="32">
        <f t="shared" si="203"/>
        <v>999.99999999999704</v>
      </c>
      <c r="W715" s="100">
        <f>(cNES*L715+(cNES+cOSEX)*G715+(cNES+cEREX)*H715+(cNES+cHOEX)*I715+(cNES+cNES)*S715+(cNES+cOSEX)*N715+(cNES+cEREX)*O715+(cNES+cHOEX)*P715)/(1+cDR)^((cycle + 0.5)/('Life tables'!$I$2/2))</f>
        <v>26072.918349778451</v>
      </c>
      <c r="X715" s="107">
        <f>((L715+G715+H715+I715+N715+O715+P715+S715)/('Life tables'!$I$2/2))/(1+oDR)^(((cycle + 0.5)/('Life tables'!$I$2/2)))</f>
        <v>13.635893256255912</v>
      </c>
      <c r="Y715" s="31">
        <f>((uNES*L715+ uOCEX*G715+uEREX*H715+uHOEX*I715+uNES*S715+ uOCEX*N715+uEREX*O715+uHOEX*P715)/('Life tables'!$I$2/2))/(1+oDR)^(((cycle + 0.5)/('Life tables'!$I$2/2)))</f>
        <v>8.9866992771676433</v>
      </c>
      <c r="Z715" s="100">
        <f t="shared" si="200"/>
        <v>127307.87512639034</v>
      </c>
      <c r="AA715" s="107">
        <f>((L715+G715+H715+I715+N715+O715+P715+S715)/('Life tables'!$I$2/2))</f>
        <v>20.447884026895274</v>
      </c>
      <c r="AB715" s="31">
        <f>((uNES*L715+ uOCEX*G715+uEREX*H715+uHOEX*I715+uNES*S715+ uOCEX*N715+uEREX*O715+uHOEX*P715)/('Life tables'!$I$2/2))</f>
        <v>13.476123723673338</v>
      </c>
    </row>
    <row r="716" spans="1:28" x14ac:dyDescent="0.25">
      <c r="A716" s="4">
        <v>710</v>
      </c>
      <c r="C716" s="105">
        <f>IF(male=0,VLOOKUP((($A$5:$A$1570/'Life tables'!$I$2)*2)+age,lifetable,13,1),IF(male=1,VLOOKUP((($A$5:$A$1570/'Life tables'!$I$2)*2)+age,lifetable,10,1),"error"))</f>
        <v>5.3177043245611344E-4</v>
      </c>
      <c r="F716" s="96">
        <f t="shared" si="188"/>
        <v>93.055062429492679</v>
      </c>
      <c r="G716" s="96">
        <f t="shared" si="189"/>
        <v>9.3475757745581944</v>
      </c>
      <c r="H716" s="96">
        <f t="shared" si="190"/>
        <v>0.53384785734861362</v>
      </c>
      <c r="I716" s="96">
        <f t="shared" si="191"/>
        <v>0.21390778763034685</v>
      </c>
      <c r="J716" s="96">
        <f t="shared" si="192"/>
        <v>5.4852329545117026E-2</v>
      </c>
      <c r="K716" s="96">
        <f t="shared" si="193"/>
        <v>0.22352169695437063</v>
      </c>
      <c r="L716" s="96">
        <f t="shared" si="201"/>
        <v>82.681356983456041</v>
      </c>
      <c r="M716" s="96">
        <f t="shared" si="194"/>
        <v>440.05092358350606</v>
      </c>
      <c r="N716" s="96">
        <f t="shared" si="195"/>
        <v>42.37785736751875</v>
      </c>
      <c r="O716" s="96">
        <f t="shared" si="196"/>
        <v>1.01155506267873</v>
      </c>
      <c r="P716" s="96">
        <f t="shared" si="197"/>
        <v>1.01155506267873</v>
      </c>
      <c r="Q716" s="96">
        <f t="shared" si="198"/>
        <v>0.25761719162186975</v>
      </c>
      <c r="R716" s="96">
        <f t="shared" si="199"/>
        <v>7.9294911530263593E-2</v>
      </c>
      <c r="S716" s="96">
        <f t="shared" si="187"/>
        <v>395.31304398747773</v>
      </c>
      <c r="T716" s="96">
        <f t="shared" si="202"/>
        <v>114.39217127197256</v>
      </c>
      <c r="U716" s="96">
        <f t="shared" si="202"/>
        <v>353.11712884467727</v>
      </c>
      <c r="V716" s="32">
        <f t="shared" si="203"/>
        <v>999.99999999999693</v>
      </c>
      <c r="W716" s="100">
        <f>(cNES*L716+(cNES+cOSEX)*G716+(cNES+cEREX)*H716+(cNES+cHOEX)*I716+(cNES+cNES)*S716+(cNES+cOSEX)*N716+(cNES+cEREX)*O716+(cNES+cHOEX)*P716)/(1+cDR)^((cycle + 0.5)/('Life tables'!$I$2/2))</f>
        <v>25984.687002494768</v>
      </c>
      <c r="X716" s="107">
        <f>((L716+G716+H716+I716+N716+O716+P716+S716)/('Life tables'!$I$2/2))/(1+oDR)^(((cycle + 0.5)/('Life tables'!$I$2/2)))</f>
        <v>13.612379506418705</v>
      </c>
      <c r="Y716" s="31">
        <f>((uNES*L716+ uOCEX*G716+uEREX*H716+uHOEX*I716+uNES*S716+ uOCEX*N716+uEREX*O716+uHOEX*P716)/('Life tables'!$I$2/2))/(1+oDR)^(((cycle + 0.5)/('Life tables'!$I$2/2)))</f>
        <v>8.9712026038405543</v>
      </c>
      <c r="Z716" s="100">
        <f t="shared" si="200"/>
        <v>127160.94593158657</v>
      </c>
      <c r="AA716" s="107">
        <f>((L716+G716+H716+I716+N716+O716+P716+S716)/('Life tables'!$I$2/2))</f>
        <v>20.424284030360688</v>
      </c>
      <c r="AB716" s="31">
        <f>((uNES*L716+ uOCEX*G716+uEREX*H716+uHOEX*I716+uNES*S716+ uOCEX*N716+uEREX*O716+uHOEX*P716)/('Life tables'!$I$2/2))</f>
        <v>13.46057021025247</v>
      </c>
    </row>
    <row r="717" spans="1:28" x14ac:dyDescent="0.25">
      <c r="A717" s="4">
        <v>711</v>
      </c>
      <c r="C717" s="105">
        <f>IF(male=0,VLOOKUP((($A$5:$A$1570/'Life tables'!$I$2)*2)+age,lifetable,13,1),IF(male=1,VLOOKUP((($A$5:$A$1570/'Life tables'!$I$2)*2)+age,lifetable,10,1),"error"))</f>
        <v>5.3177043245611344E-4</v>
      </c>
      <c r="F717" s="96">
        <f t="shared" si="188"/>
        <v>92.947626877613743</v>
      </c>
      <c r="G717" s="96">
        <f t="shared" si="189"/>
        <v>9.3367836485217328</v>
      </c>
      <c r="H717" s="96">
        <f t="shared" si="190"/>
        <v>0.53323151001966418</v>
      </c>
      <c r="I717" s="96">
        <f t="shared" si="191"/>
        <v>0.21366082308467604</v>
      </c>
      <c r="J717" s="96">
        <f t="shared" si="192"/>
        <v>5.4789000477974754E-2</v>
      </c>
      <c r="K717" s="96">
        <f t="shared" si="193"/>
        <v>0.22326363279061376</v>
      </c>
      <c r="L717" s="96">
        <f t="shared" si="201"/>
        <v>82.585898262719084</v>
      </c>
      <c r="M717" s="96">
        <f t="shared" si="194"/>
        <v>439.54307300573339</v>
      </c>
      <c r="N717" s="96">
        <f t="shared" si="195"/>
        <v>42.328950256556226</v>
      </c>
      <c r="O717" s="96">
        <f t="shared" si="196"/>
        <v>1.0103876550095292</v>
      </c>
      <c r="P717" s="96">
        <f t="shared" si="197"/>
        <v>1.0103876550095292</v>
      </c>
      <c r="Q717" s="96">
        <f t="shared" si="198"/>
        <v>0.25731988275919554</v>
      </c>
      <c r="R717" s="96">
        <f t="shared" si="199"/>
        <v>7.9203399470006694E-2</v>
      </c>
      <c r="S717" s="96">
        <f t="shared" si="187"/>
        <v>394.85682415692889</v>
      </c>
      <c r="T717" s="96">
        <f t="shared" si="202"/>
        <v>114.70428015520973</v>
      </c>
      <c r="U717" s="96">
        <f t="shared" si="202"/>
        <v>353.41959587693788</v>
      </c>
      <c r="V717" s="32">
        <f t="shared" si="203"/>
        <v>999.99999999999704</v>
      </c>
      <c r="W717" s="100">
        <f>(cNES*L717+(cNES+cOSEX)*G717+(cNES+cEREX)*H717+(cNES+cHOEX)*I717+(cNES+cNES)*S717+(cNES+cOSEX)*N717+(cNES+cEREX)*O717+(cNES+cHOEX)*P717)/(1+cDR)^((cycle + 0.5)/('Life tables'!$I$2/2))</f>
        <v>25896.754211795906</v>
      </c>
      <c r="X717" s="107">
        <f>((L717+G717+H717+I717+N717+O717+P717+S717)/('Life tables'!$I$2/2))/(1+oDR)^(((cycle + 0.5)/('Life tables'!$I$2/2)))</f>
        <v>13.588906305750248</v>
      </c>
      <c r="Y717" s="31">
        <f>((uNES*L717+ uOCEX*G717+uEREX*H717+uHOEX*I717+uNES*S717+ uOCEX*N717+uEREX*O717+uHOEX*P717)/('Life tables'!$I$2/2))/(1+oDR)^(((cycle + 0.5)/('Life tables'!$I$2/2)))</f>
        <v>8.9557326542949607</v>
      </c>
      <c r="Z717" s="100">
        <f t="shared" si="200"/>
        <v>127014.18621188596</v>
      </c>
      <c r="AA717" s="107">
        <f>((L717+G717+H717+I717+N717+O717+P717+S717)/('Life tables'!$I$2/2))</f>
        <v>20.400711274894544</v>
      </c>
      <c r="AB717" s="31">
        <f>((uNES*L717+ uOCEX*G717+uEREX*H717+uHOEX*I717+uNES*S717+ uOCEX*N717+uEREX*O717+uHOEX*P717)/('Life tables'!$I$2/2))</f>
        <v>13.445034649926475</v>
      </c>
    </row>
    <row r="718" spans="1:28" x14ac:dyDescent="0.25">
      <c r="A718" s="4">
        <v>712</v>
      </c>
      <c r="C718" s="105">
        <f>IF(male=0,VLOOKUP((($A$5:$A$1570/'Life tables'!$I$2)*2)+age,lifetable,13,1),IF(male=1,VLOOKUP((($A$5:$A$1570/'Life tables'!$I$2)*2)+age,lifetable,10,1),"error"))</f>
        <v>5.3177043245611344E-4</v>
      </c>
      <c r="F718" s="96">
        <f t="shared" si="188"/>
        <v>92.840316543854129</v>
      </c>
      <c r="G718" s="96">
        <f t="shared" si="189"/>
        <v>9.3260041009074257</v>
      </c>
      <c r="H718" s="96">
        <f t="shared" si="190"/>
        <v>0.53261588105490643</v>
      </c>
      <c r="I718" s="96">
        <f t="shared" si="191"/>
        <v>0.21341414638074296</v>
      </c>
      <c r="J718" s="96">
        <f t="shared" si="192"/>
        <v>5.4725745222029505E-2</v>
      </c>
      <c r="K718" s="96">
        <f t="shared" si="193"/>
        <v>0.22300586940540446</v>
      </c>
      <c r="L718" s="96">
        <f t="shared" si="201"/>
        <v>82.490550800883625</v>
      </c>
      <c r="M718" s="96">
        <f t="shared" si="194"/>
        <v>439.03580742399515</v>
      </c>
      <c r="N718" s="96">
        <f t="shared" si="195"/>
        <v>42.280099481979278</v>
      </c>
      <c r="O718" s="96">
        <f t="shared" si="196"/>
        <v>1.0092215920840129</v>
      </c>
      <c r="P718" s="96">
        <f t="shared" si="197"/>
        <v>1.0092215920840129</v>
      </c>
      <c r="Q718" s="96">
        <f t="shared" si="198"/>
        <v>0.25702291636832958</v>
      </c>
      <c r="R718" s="96">
        <f t="shared" si="199"/>
        <v>7.911199282302428E-2</v>
      </c>
      <c r="S718" s="96">
        <f t="shared" si="187"/>
        <v>394.40112984865652</v>
      </c>
      <c r="T718" s="96">
        <f t="shared" si="202"/>
        <v>115.01602881680009</v>
      </c>
      <c r="U718" s="96">
        <f t="shared" si="202"/>
        <v>353.72171373916632</v>
      </c>
      <c r="V718" s="32">
        <f t="shared" si="203"/>
        <v>999.99999999999682</v>
      </c>
      <c r="W718" s="100">
        <f>(cNES*L718+(cNES+cOSEX)*G718+(cNES+cEREX)*H718+(cNES+cHOEX)*I718+(cNES+cNES)*S718+(cNES+cOSEX)*N718+(cNES+cEREX)*O718+(cNES+cHOEX)*P718)/(1+cDR)^((cycle + 0.5)/('Life tables'!$I$2/2))</f>
        <v>25809.118968157811</v>
      </c>
      <c r="X718" s="107">
        <f>((L718+G718+H718+I718+N718+O718+P718+S718)/('Life tables'!$I$2/2))/(1+oDR)^(((cycle + 0.5)/('Life tables'!$I$2/2)))</f>
        <v>13.565473584254237</v>
      </c>
      <c r="Y718" s="31">
        <f>((uNES*L718+ uOCEX*G718+uEREX*H718+uHOEX*I718+uNES*S718+ uOCEX*N718+uEREX*O718+uHOEX*P718)/('Life tables'!$I$2/2))/(1+oDR)^(((cycle + 0.5)/('Life tables'!$I$2/2)))</f>
        <v>8.9402893824013887</v>
      </c>
      <c r="Z718" s="100">
        <f t="shared" si="200"/>
        <v>126867.59577517134</v>
      </c>
      <c r="AA718" s="107">
        <f>((L718+G718+H718+I718+N718+O718+P718+S718)/('Life tables'!$I$2/2))</f>
        <v>20.377165728949887</v>
      </c>
      <c r="AB718" s="31">
        <f>((uNES*L718+ uOCEX*G718+uEREX*H718+uHOEX*I718+uNES*S718+ uOCEX*N718+uEREX*O718+uHOEX*P718)/('Life tables'!$I$2/2))</f>
        <v>13.429517021906417</v>
      </c>
    </row>
    <row r="719" spans="1:28" x14ac:dyDescent="0.25">
      <c r="A719" s="4">
        <v>713</v>
      </c>
      <c r="C719" s="105">
        <f>IF(male=0,VLOOKUP((($A$5:$A$1570/'Life tables'!$I$2)*2)+age,lifetable,13,1),IF(male=1,VLOOKUP((($A$5:$A$1570/'Life tables'!$I$2)*2)+age,lifetable,10,1),"error"))</f>
        <v>5.3177043245611344E-4</v>
      </c>
      <c r="F719" s="96">
        <f t="shared" si="188"/>
        <v>92.733131242423127</v>
      </c>
      <c r="G719" s="96">
        <f t="shared" si="189"/>
        <v>9.3152371130522038</v>
      </c>
      <c r="H719" s="96">
        <f t="shared" si="190"/>
        <v>0.53200096938847719</v>
      </c>
      <c r="I719" s="96">
        <f t="shared" si="191"/>
        <v>0.21316775709146632</v>
      </c>
      <c r="J719" s="96">
        <f t="shared" si="192"/>
        <v>5.4662563667764889E-2</v>
      </c>
      <c r="K719" s="96">
        <f t="shared" si="193"/>
        <v>0.22274840635246657</v>
      </c>
      <c r="L719" s="96">
        <f t="shared" si="201"/>
        <v>82.395314432870748</v>
      </c>
      <c r="M719" s="96">
        <f t="shared" si="194"/>
        <v>438.52912620160743</v>
      </c>
      <c r="N719" s="96">
        <f t="shared" si="195"/>
        <v>42.231304982473873</v>
      </c>
      <c r="O719" s="96">
        <f t="shared" si="196"/>
        <v>1.008056872438621</v>
      </c>
      <c r="P719" s="96">
        <f t="shared" si="197"/>
        <v>1.008056872438621</v>
      </c>
      <c r="Q719" s="96">
        <f t="shared" si="198"/>
        <v>0.25672629207654057</v>
      </c>
      <c r="R719" s="96">
        <f t="shared" si="199"/>
        <v>7.9020691474589191E-2</v>
      </c>
      <c r="S719" s="96">
        <f t="shared" si="187"/>
        <v>393.94596049070515</v>
      </c>
      <c r="T719" s="96">
        <f t="shared" si="202"/>
        <v>115.3274176725444</v>
      </c>
      <c r="U719" s="96">
        <f t="shared" si="202"/>
        <v>354.02348283699337</v>
      </c>
      <c r="V719" s="32">
        <f t="shared" si="203"/>
        <v>999.99999999999693</v>
      </c>
      <c r="W719" s="100">
        <f>(cNES*L719+(cNES+cOSEX)*G719+(cNES+cEREX)*H719+(cNES+cHOEX)*I719+(cNES+cNES)*S719+(cNES+cOSEX)*N719+(cNES+cEREX)*O719+(cNES+cHOEX)*P719)/(1+cDR)^((cycle + 0.5)/('Life tables'!$I$2/2))</f>
        <v>25721.78026544378</v>
      </c>
      <c r="X719" s="107">
        <f>((L719+G719+H719+I719+N719+O719+P719+S719)/('Life tables'!$I$2/2))/(1+oDR)^(((cycle + 0.5)/('Life tables'!$I$2/2)))</f>
        <v>13.542081272057592</v>
      </c>
      <c r="Y719" s="31">
        <f>((uNES*L719+ uOCEX*G719+uEREX*H719+uHOEX*I719+uNES*S719+ uOCEX*N719+uEREX*O719+uHOEX*P719)/('Life tables'!$I$2/2))/(1+oDR)^(((cycle + 0.5)/('Life tables'!$I$2/2)))</f>
        <v>8.9248727421115106</v>
      </c>
      <c r="Z719" s="100">
        <f t="shared" si="200"/>
        <v>126721.17442942959</v>
      </c>
      <c r="AA719" s="107">
        <f>((L719+G719+H719+I719+N719+O719+P719+S719)/('Life tables'!$I$2/2))</f>
        <v>20.353647361019785</v>
      </c>
      <c r="AB719" s="31">
        <f>((uNES*L719+ uOCEX*G719+uEREX*H719+uHOEX*I719+uNES*S719+ uOCEX*N719+uEREX*O719+uHOEX*P719)/('Life tables'!$I$2/2))</f>
        <v>13.414017305429653</v>
      </c>
    </row>
    <row r="720" spans="1:28" x14ac:dyDescent="0.25">
      <c r="A720" s="4">
        <v>714</v>
      </c>
      <c r="C720" s="105">
        <f>IF(male=0,VLOOKUP((($A$5:$A$1570/'Life tables'!$I$2)*2)+age,lifetable,13,1),IF(male=1,VLOOKUP((($A$5:$A$1570/'Life tables'!$I$2)*2)+age,lifetable,10,1),"error"))</f>
        <v>5.3177043245611344E-4</v>
      </c>
      <c r="F720" s="96">
        <f t="shared" si="188"/>
        <v>92.626070789138836</v>
      </c>
      <c r="G720" s="96">
        <f t="shared" si="189"/>
        <v>9.3044826664546143</v>
      </c>
      <c r="H720" s="96">
        <f t="shared" si="190"/>
        <v>0.53138677396374245</v>
      </c>
      <c r="I720" s="96">
        <f t="shared" si="191"/>
        <v>0.21292165479346295</v>
      </c>
      <c r="J720" s="96">
        <f t="shared" si="192"/>
        <v>5.4599455706612871E-2</v>
      </c>
      <c r="K720" s="96">
        <f t="shared" si="193"/>
        <v>0.22249124318938834</v>
      </c>
      <c r="L720" s="96">
        <f t="shared" si="201"/>
        <v>82.300188995031021</v>
      </c>
      <c r="M720" s="96">
        <f t="shared" si="194"/>
        <v>438.0230287013203</v>
      </c>
      <c r="N720" s="96">
        <f t="shared" si="195"/>
        <v>42.182566696671472</v>
      </c>
      <c r="O720" s="96">
        <f t="shared" si="196"/>
        <v>1.0068934946084929</v>
      </c>
      <c r="P720" s="96">
        <f t="shared" si="197"/>
        <v>1.0068934946084929</v>
      </c>
      <c r="Q720" s="96">
        <f t="shared" si="198"/>
        <v>0.25643000951076594</v>
      </c>
      <c r="R720" s="96">
        <f t="shared" si="199"/>
        <v>7.8929495309872283E-2</v>
      </c>
      <c r="S720" s="96">
        <f t="shared" si="187"/>
        <v>393.49131551061123</v>
      </c>
      <c r="T720" s="96">
        <f t="shared" si="202"/>
        <v>115.63844713776177</v>
      </c>
      <c r="U720" s="96">
        <f t="shared" si="202"/>
        <v>354.32490357549261</v>
      </c>
      <c r="V720" s="32">
        <f t="shared" si="203"/>
        <v>999.99999999999693</v>
      </c>
      <c r="W720" s="100">
        <f>(cNES*L720+(cNES+cOSEX)*G720+(cNES+cEREX)*H720+(cNES+cHOEX)*I720+(cNES+cNES)*S720+(cNES+cOSEX)*N720+(cNES+cEREX)*O720+(cNES+cHOEX)*P720)/(1+cDR)^((cycle + 0.5)/('Life tables'!$I$2/2))</f>
        <v>25634.737100893995</v>
      </c>
      <c r="X720" s="107">
        <f>((L720+G720+H720+I720+N720+O720+P720+S720)/('Life tables'!$I$2/2))/(1+oDR)^(((cycle + 0.5)/('Life tables'!$I$2/2)))</f>
        <v>13.518729299410154</v>
      </c>
      <c r="Y720" s="31">
        <f>((uNES*L720+ uOCEX*G720+uEREX*H720+uHOEX*I720+uNES*S720+ uOCEX*N720+uEREX*O720+uHOEX*P720)/('Life tables'!$I$2/2))/(1+oDR)^(((cycle + 0.5)/('Life tables'!$I$2/2)))</f>
        <v>8.9094826874579827</v>
      </c>
      <c r="Z720" s="100">
        <f t="shared" si="200"/>
        <v>126574.92198275551</v>
      </c>
      <c r="AA720" s="107">
        <f>((L720+G720+H720+I720+N720+O720+P720+S720)/('Life tables'!$I$2/2))</f>
        <v>20.330156139637136</v>
      </c>
      <c r="AB720" s="31">
        <f>((uNES*L720+ uOCEX*G720+uEREX*H720+uHOEX*I720+uNES*S720+ uOCEX*N720+uEREX*O720+uHOEX*P720)/('Life tables'!$I$2/2))</f>
        <v>13.398535479759754</v>
      </c>
    </row>
    <row r="721" spans="1:28" x14ac:dyDescent="0.25">
      <c r="A721" s="4">
        <v>715</v>
      </c>
      <c r="C721" s="105">
        <f>IF(male=0,VLOOKUP((($A$5:$A$1570/'Life tables'!$I$2)*2)+age,lifetable,13,1),IF(male=1,VLOOKUP((($A$5:$A$1570/'Life tables'!$I$2)*2)+age,lifetable,10,1),"error"))</f>
        <v>5.3177043245611344E-4</v>
      </c>
      <c r="F721" s="96">
        <f t="shared" si="188"/>
        <v>92.519135001379198</v>
      </c>
      <c r="G721" s="96">
        <f t="shared" si="189"/>
        <v>9.2937407427698844</v>
      </c>
      <c r="H721" s="96">
        <f t="shared" si="190"/>
        <v>0.53077329373301751</v>
      </c>
      <c r="I721" s="96">
        <f t="shared" si="191"/>
        <v>0.21267583906693541</v>
      </c>
      <c r="J721" s="96">
        <f t="shared" si="192"/>
        <v>5.453642123092485E-2</v>
      </c>
      <c r="K721" s="96">
        <f t="shared" si="193"/>
        <v>0.22223437947750488</v>
      </c>
      <c r="L721" s="96">
        <f t="shared" si="201"/>
        <v>82.205174325100927</v>
      </c>
      <c r="M721" s="96">
        <f t="shared" si="194"/>
        <v>437.51751428536335</v>
      </c>
      <c r="N721" s="96">
        <f t="shared" si="195"/>
        <v>42.133884563153387</v>
      </c>
      <c r="O721" s="96">
        <f t="shared" si="196"/>
        <v>1.0057314571275708</v>
      </c>
      <c r="P721" s="96">
        <f t="shared" si="197"/>
        <v>1.0057314571275708</v>
      </c>
      <c r="Q721" s="96">
        <f t="shared" si="198"/>
        <v>0.25613406829763841</v>
      </c>
      <c r="R721" s="96">
        <f t="shared" si="199"/>
        <v>7.8838404213950566E-2</v>
      </c>
      <c r="S721" s="96">
        <f t="shared" si="187"/>
        <v>393.03719433544325</v>
      </c>
      <c r="T721" s="96">
        <f t="shared" si="202"/>
        <v>115.94911762729033</v>
      </c>
      <c r="U721" s="96">
        <f t="shared" si="202"/>
        <v>354.62597635918405</v>
      </c>
      <c r="V721" s="32">
        <f t="shared" si="203"/>
        <v>999.99999999999693</v>
      </c>
      <c r="W721" s="100">
        <f>(cNES*L721+(cNES+cOSEX)*G721+(cNES+cEREX)*H721+(cNES+cHOEX)*I721+(cNES+cNES)*S721+(cNES+cOSEX)*N721+(cNES+cEREX)*O721+(cNES+cHOEX)*P721)/(1+cDR)^((cycle + 0.5)/('Life tables'!$I$2/2))</f>
        <v>25547.98847511514</v>
      </c>
      <c r="X721" s="107">
        <f>((L721+G721+H721+I721+N721+O721+P721+S721)/('Life tables'!$I$2/2))/(1+oDR)^(((cycle + 0.5)/('Life tables'!$I$2/2)))</f>
        <v>13.495417596684398</v>
      </c>
      <c r="Y721" s="31">
        <f>((uNES*L721+ uOCEX*G721+uEREX*H721+uHOEX*I721+uNES*S721+ uOCEX*N721+uEREX*O721+uHOEX*P721)/('Life tables'!$I$2/2))/(1+oDR)^(((cycle + 0.5)/('Life tables'!$I$2/2)))</f>
        <v>8.8941191725542215</v>
      </c>
      <c r="Z721" s="100">
        <f t="shared" si="200"/>
        <v>126428.83824335552</v>
      </c>
      <c r="AA721" s="107">
        <f>((L721+G721+H721+I721+N721+O721+P721+S721)/('Life tables'!$I$2/2))</f>
        <v>20.306692033374539</v>
      </c>
      <c r="AB721" s="31">
        <f>((uNES*L721+ uOCEX*G721+uEREX*H721+uHOEX*I721+uNES*S721+ uOCEX*N721+uEREX*O721+uHOEX*P721)/('Life tables'!$I$2/2))</f>
        <v>13.383071524186365</v>
      </c>
    </row>
    <row r="722" spans="1:28" x14ac:dyDescent="0.25">
      <c r="A722" s="4">
        <v>716</v>
      </c>
      <c r="C722" s="105">
        <f>IF(male=0,VLOOKUP((($A$5:$A$1570/'Life tables'!$I$2)*2)+age,lifetable,13,1),IF(male=1,VLOOKUP((($A$5:$A$1570/'Life tables'!$I$2)*2)+age,lifetable,10,1),"error"))</f>
        <v>5.3177043245611344E-4</v>
      </c>
      <c r="F722" s="96">
        <f t="shared" si="188"/>
        <v>92.412323698034669</v>
      </c>
      <c r="G722" s="96">
        <f t="shared" si="189"/>
        <v>9.2830113238051855</v>
      </c>
      <c r="H722" s="96">
        <f t="shared" si="190"/>
        <v>0.53016052765729449</v>
      </c>
      <c r="I722" s="96">
        <f t="shared" si="191"/>
        <v>0.21243030949556305</v>
      </c>
      <c r="J722" s="96">
        <f t="shared" si="192"/>
        <v>5.4473460133943837E-2</v>
      </c>
      <c r="K722" s="96">
        <f t="shared" si="193"/>
        <v>0.22197781478178435</v>
      </c>
      <c r="L722" s="96">
        <f t="shared" si="201"/>
        <v>82.110270262160896</v>
      </c>
      <c r="M722" s="96">
        <f t="shared" si="194"/>
        <v>437.01258231548792</v>
      </c>
      <c r="N722" s="96">
        <f t="shared" si="195"/>
        <v>42.0852585204549</v>
      </c>
      <c r="O722" s="96">
        <f t="shared" si="196"/>
        <v>1.0045707585286985</v>
      </c>
      <c r="P722" s="96">
        <f t="shared" si="197"/>
        <v>1.0045707585286985</v>
      </c>
      <c r="Q722" s="96">
        <f t="shared" si="198"/>
        <v>0.25583846806351063</v>
      </c>
      <c r="R722" s="96">
        <f t="shared" si="199"/>
        <v>7.8747418071814956E-2</v>
      </c>
      <c r="S722" s="96">
        <f t="shared" si="187"/>
        <v>392.58359639184027</v>
      </c>
      <c r="T722" s="96">
        <f t="shared" si="202"/>
        <v>116.25942955548778</v>
      </c>
      <c r="U722" s="96">
        <f t="shared" si="202"/>
        <v>354.92670159203766</v>
      </c>
      <c r="V722" s="32">
        <f t="shared" si="203"/>
        <v>999.99999999999704</v>
      </c>
      <c r="W722" s="100">
        <f>(cNES*L722+(cNES+cOSEX)*G722+(cNES+cEREX)*H722+(cNES+cHOEX)*I722+(cNES+cNES)*S722+(cNES+cOSEX)*N722+(cNES+cEREX)*O722+(cNES+cHOEX)*P722)/(1+cDR)^((cycle + 0.5)/('Life tables'!$I$2/2))</f>
        <v>25461.533392069927</v>
      </c>
      <c r="X722" s="107">
        <f>((L722+G722+H722+I722+N722+O722+P722+S722)/('Life tables'!$I$2/2))/(1+oDR)^(((cycle + 0.5)/('Life tables'!$I$2/2)))</f>
        <v>13.472146094375132</v>
      </c>
      <c r="Y722" s="31">
        <f>((uNES*L722+ uOCEX*G722+uEREX*H722+uHOEX*I722+uNES*S722+ uOCEX*N722+uEREX*O722+uHOEX*P722)/('Life tables'!$I$2/2))/(1+oDR)^(((cycle + 0.5)/('Life tables'!$I$2/2)))</f>
        <v>8.8787821515942298</v>
      </c>
      <c r="Z722" s="100">
        <f t="shared" si="200"/>
        <v>126282.92301955132</v>
      </c>
      <c r="AA722" s="107">
        <f>((L722+G722+H722+I722+N722+O722+P722+S722)/('Life tables'!$I$2/2))</f>
        <v>20.283255010844105</v>
      </c>
      <c r="AB722" s="31">
        <f>((uNES*L722+ uOCEX*G722+uEREX*H722+uHOEX*I722+uNES*S722+ uOCEX*N722+uEREX*O722+uHOEX*P722)/('Life tables'!$I$2/2))</f>
        <v>13.367625418025121</v>
      </c>
    </row>
    <row r="723" spans="1:28" x14ac:dyDescent="0.25">
      <c r="A723" s="4">
        <v>717</v>
      </c>
      <c r="C723" s="105">
        <f>IF(male=0,VLOOKUP((($A$5:$A$1570/'Life tables'!$I$2)*2)+age,lifetable,13,1),IF(male=1,VLOOKUP((($A$5:$A$1570/'Life tables'!$I$2)*2)+age,lifetable,10,1),"error"))</f>
        <v>5.3177043245611344E-4</v>
      </c>
      <c r="F723" s="96">
        <f t="shared" si="188"/>
        <v>92.305636699462568</v>
      </c>
      <c r="G723" s="96">
        <f t="shared" si="189"/>
        <v>9.2722943915150307</v>
      </c>
      <c r="H723" s="96">
        <f t="shared" si="190"/>
        <v>0.52954847470598054</v>
      </c>
      <c r="I723" s="96">
        <f t="shared" si="191"/>
        <v>0.21218506566639714</v>
      </c>
      <c r="J723" s="96">
        <f t="shared" si="192"/>
        <v>5.4410572309777472E-2</v>
      </c>
      <c r="K723" s="96">
        <f t="shared" si="193"/>
        <v>0.22172154867071842</v>
      </c>
      <c r="L723" s="96">
        <f t="shared" si="201"/>
        <v>82.015476646594664</v>
      </c>
      <c r="M723" s="96">
        <f t="shared" si="194"/>
        <v>436.50823215300892</v>
      </c>
      <c r="N723" s="96">
        <f t="shared" si="195"/>
        <v>42.036688507069243</v>
      </c>
      <c r="O723" s="96">
        <f t="shared" si="196"/>
        <v>1.003411397343716</v>
      </c>
      <c r="P723" s="96">
        <f t="shared" si="197"/>
        <v>1.003411397343716</v>
      </c>
      <c r="Q723" s="96">
        <f t="shared" si="198"/>
        <v>0.25554320843447997</v>
      </c>
      <c r="R723" s="96">
        <f t="shared" si="199"/>
        <v>7.865653676837768E-2</v>
      </c>
      <c r="S723" s="96">
        <f t="shared" si="187"/>
        <v>392.1305211060494</v>
      </c>
      <c r="T723" s="96">
        <f t="shared" si="202"/>
        <v>116.56938333623204</v>
      </c>
      <c r="U723" s="96">
        <f t="shared" si="202"/>
        <v>355.22707967747675</v>
      </c>
      <c r="V723" s="32">
        <f t="shared" si="203"/>
        <v>999.99999999999682</v>
      </c>
      <c r="W723" s="100">
        <f>(cNES*L723+(cNES+cOSEX)*G723+(cNES+cEREX)*H723+(cNES+cHOEX)*I723+(cNES+cNES)*S723+(cNES+cOSEX)*N723+(cNES+cEREX)*O723+(cNES+cHOEX)*P723)/(1+cDR)^((cycle + 0.5)/('Life tables'!$I$2/2))</f>
        <v>25375.370859066727</v>
      </c>
      <c r="X723" s="107">
        <f>((L723+G723+H723+I723+N723+O723+P723+S723)/('Life tables'!$I$2/2))/(1+oDR)^(((cycle + 0.5)/('Life tables'!$I$2/2)))</f>
        <v>13.448914723099211</v>
      </c>
      <c r="Y723" s="31">
        <f>((uNES*L723+ uOCEX*G723+uEREX*H723+uHOEX*I723+uNES*S723+ uOCEX*N723+uEREX*O723+uHOEX*P723)/('Life tables'!$I$2/2))/(1+oDR)^(((cycle + 0.5)/('Life tables'!$I$2/2)))</f>
        <v>8.8634715788524048</v>
      </c>
      <c r="Z723" s="100">
        <f t="shared" si="200"/>
        <v>126137.17611978327</v>
      </c>
      <c r="AA723" s="107">
        <f>((L723+G723+H723+I723+N723+O723+P723+S723)/('Life tables'!$I$2/2))</f>
        <v>20.259845040697318</v>
      </c>
      <c r="AB723" s="31">
        <f>((uNES*L723+ uOCEX*G723+uEREX*H723+uHOEX*I723+uNES*S723+ uOCEX*N723+uEREX*O723+uHOEX*P723)/('Life tables'!$I$2/2))</f>
        <v>13.352197140617548</v>
      </c>
    </row>
    <row r="724" spans="1:28" x14ac:dyDescent="0.25">
      <c r="A724" s="4">
        <v>718</v>
      </c>
      <c r="C724" s="105">
        <f>IF(male=0,VLOOKUP((($A$5:$A$1570/'Life tables'!$I$2)*2)+age,lifetable,13,1),IF(male=1,VLOOKUP((($A$5:$A$1570/'Life tables'!$I$2)*2)+age,lifetable,10,1),"error"))</f>
        <v>5.3177043245611344E-4</v>
      </c>
      <c r="F724" s="96">
        <f t="shared" si="188"/>
        <v>92.199073827442788</v>
      </c>
      <c r="G724" s="96">
        <f t="shared" si="189"/>
        <v>9.261589927996841</v>
      </c>
      <c r="H724" s="96">
        <f t="shared" si="190"/>
        <v>0.52893713385664443</v>
      </c>
      <c r="I724" s="96">
        <f t="shared" si="191"/>
        <v>0.21194010716975911</v>
      </c>
      <c r="J724" s="96">
        <f t="shared" si="192"/>
        <v>5.4347757653371943E-2</v>
      </c>
      <c r="K724" s="96">
        <f t="shared" si="193"/>
        <v>0.2214655807162158</v>
      </c>
      <c r="L724" s="96">
        <f t="shared" si="201"/>
        <v>81.920793320049953</v>
      </c>
      <c r="M724" s="96">
        <f t="shared" si="194"/>
        <v>436.00446315884534</v>
      </c>
      <c r="N724" s="96">
        <f t="shared" si="195"/>
        <v>41.988174461451543</v>
      </c>
      <c r="O724" s="96">
        <f t="shared" si="196"/>
        <v>1.0022533721035529</v>
      </c>
      <c r="P724" s="96">
        <f t="shared" si="197"/>
        <v>1.0022533721035529</v>
      </c>
      <c r="Q724" s="96">
        <f t="shared" si="198"/>
        <v>0.25524828903641184</v>
      </c>
      <c r="R724" s="96">
        <f t="shared" si="199"/>
        <v>7.8565760188479633E-2</v>
      </c>
      <c r="S724" s="96">
        <f t="shared" si="187"/>
        <v>391.67796790396181</v>
      </c>
      <c r="T724" s="96">
        <f t="shared" si="202"/>
        <v>116.87897938292183</v>
      </c>
      <c r="U724" s="96">
        <f t="shared" si="202"/>
        <v>355.52711101838145</v>
      </c>
      <c r="V724" s="32">
        <f t="shared" si="203"/>
        <v>999.99999999999693</v>
      </c>
      <c r="W724" s="100">
        <f>(cNES*L724+(cNES+cOSEX)*G724+(cNES+cEREX)*H724+(cNES+cHOEX)*I724+(cNES+cNES)*S724+(cNES+cOSEX)*N724+(cNES+cEREX)*O724+(cNES+cHOEX)*P724)/(1+cDR)^((cycle + 0.5)/('Life tables'!$I$2/2))</f>
        <v>25289.499886749119</v>
      </c>
      <c r="X724" s="107">
        <f>((L724+G724+H724+I724+N724+O724+P724+S724)/('Life tables'!$I$2/2))/(1+oDR)^(((cycle + 0.5)/('Life tables'!$I$2/2)))</f>
        <v>13.425723413595264</v>
      </c>
      <c r="Y724" s="31">
        <f>((uNES*L724+ uOCEX*G724+uEREX*H724+uHOEX*I724+uNES*S724+ uOCEX*N724+uEREX*O724+uHOEX*P724)/('Life tables'!$I$2/2))/(1+oDR)^(((cycle + 0.5)/('Life tables'!$I$2/2)))</f>
        <v>8.8481874086833532</v>
      </c>
      <c r="Z724" s="100">
        <f t="shared" si="200"/>
        <v>125991.59735261372</v>
      </c>
      <c r="AA724" s="107">
        <f>((L724+G724+H724+I724+N724+O724+P724+S724)/('Life tables'!$I$2/2))</f>
        <v>20.23646209162489</v>
      </c>
      <c r="AB724" s="31">
        <f>((uNES*L724+ uOCEX*G724+uEREX*H724+uHOEX*I724+uNES*S724+ uOCEX*N724+uEREX*O724+uHOEX*P724)/('Life tables'!$I$2/2))</f>
        <v>13.336786671330962</v>
      </c>
    </row>
    <row r="725" spans="1:28" x14ac:dyDescent="0.25">
      <c r="A725" s="4">
        <v>719</v>
      </c>
      <c r="C725" s="105">
        <f>IF(male=0,VLOOKUP((($A$5:$A$1570/'Life tables'!$I$2)*2)+age,lifetable,13,1),IF(male=1,VLOOKUP((($A$5:$A$1570/'Life tables'!$I$2)*2)+age,lifetable,10,1),"error"))</f>
        <v>5.3177043245611344E-4</v>
      </c>
      <c r="F725" s="96">
        <f t="shared" si="188"/>
        <v>92.092634905135128</v>
      </c>
      <c r="G725" s="96">
        <f t="shared" si="189"/>
        <v>9.2508979154866449</v>
      </c>
      <c r="H725" s="96">
        <f t="shared" si="190"/>
        <v>0.528326504094771</v>
      </c>
      <c r="I725" s="96">
        <f t="shared" si="191"/>
        <v>0.21169543359914234</v>
      </c>
      <c r="J725" s="96">
        <f t="shared" si="192"/>
        <v>5.4285016060486871E-2</v>
      </c>
      <c r="K725" s="96">
        <f t="shared" si="193"/>
        <v>0.22120991049349975</v>
      </c>
      <c r="L725" s="96">
        <f t="shared" si="201"/>
        <v>81.826220125400582</v>
      </c>
      <c r="M725" s="96">
        <f t="shared" si="194"/>
        <v>435.50127469355851</v>
      </c>
      <c r="N725" s="96">
        <f t="shared" si="195"/>
        <v>41.939716322022456</v>
      </c>
      <c r="O725" s="96">
        <f t="shared" si="196"/>
        <v>1.0010966813383173</v>
      </c>
      <c r="P725" s="96">
        <f t="shared" si="197"/>
        <v>1.0010966813383173</v>
      </c>
      <c r="Q725" s="96">
        <f t="shared" si="198"/>
        <v>0.25495370949496221</v>
      </c>
      <c r="R725" s="96">
        <f t="shared" si="199"/>
        <v>7.8475088216897249E-2</v>
      </c>
      <c r="S725" s="96">
        <f t="shared" si="187"/>
        <v>391.22593621114754</v>
      </c>
      <c r="T725" s="96">
        <f t="shared" si="202"/>
        <v>117.18821810847727</v>
      </c>
      <c r="U725" s="96">
        <f t="shared" si="202"/>
        <v>355.82679601709185</v>
      </c>
      <c r="V725" s="32">
        <f t="shared" si="203"/>
        <v>999.99999999999693</v>
      </c>
      <c r="W725" s="100">
        <f>(cNES*L725+(cNES+cOSEX)*G725+(cNES+cEREX)*H725+(cNES+cHOEX)*I725+(cNES+cNES)*S725+(cNES+cOSEX)*N725+(cNES+cEREX)*O725+(cNES+cHOEX)*P725)/(1+cDR)^((cycle + 0.5)/('Life tables'!$I$2/2))</f>
        <v>25203.919489085438</v>
      </c>
      <c r="X725" s="107">
        <f>((L725+G725+H725+I725+N725+O725+P725+S725)/('Life tables'!$I$2/2))/(1+oDR)^(((cycle + 0.5)/('Life tables'!$I$2/2)))</f>
        <v>13.402572096723379</v>
      </c>
      <c r="Y725" s="31">
        <f>((uNES*L725+ uOCEX*G725+uEREX*H725+uHOEX*I725+uNES*S725+ uOCEX*N725+uEREX*O725+uHOEX*P725)/('Life tables'!$I$2/2))/(1+oDR)^(((cycle + 0.5)/('Life tables'!$I$2/2)))</f>
        <v>8.8329295955216978</v>
      </c>
      <c r="Z725" s="100">
        <f t="shared" si="200"/>
        <v>125846.18652673026</v>
      </c>
      <c r="AA725" s="107">
        <f>((L725+G725+H725+I725+N725+O725+P725+S725)/('Life tables'!$I$2/2))</f>
        <v>20.213106132356575</v>
      </c>
      <c r="AB725" s="31">
        <f>((uNES*L725+ uOCEX*G725+uEREX*H725+uHOEX*I725+uNES*S725+ uOCEX*N725+uEREX*O725+uHOEX*P725)/('Life tables'!$I$2/2))</f>
        <v>13.321393989558368</v>
      </c>
    </row>
    <row r="726" spans="1:28" x14ac:dyDescent="0.25">
      <c r="A726" s="4">
        <v>720</v>
      </c>
      <c r="C726" s="105">
        <f>IF(male=0,VLOOKUP((($A$5:$A$1570/'Life tables'!$I$2)*2)+age,lifetable,13,1),IF(male=1,VLOOKUP((($A$5:$A$1570/'Life tables'!$I$2)*2)+age,lifetable,10,1),"error"))</f>
        <v>5.3177043245611344E-4</v>
      </c>
      <c r="F726" s="96">
        <f t="shared" si="188"/>
        <v>91.986319757038089</v>
      </c>
      <c r="G726" s="96">
        <f t="shared" si="189"/>
        <v>9.2402183363549515</v>
      </c>
      <c r="H726" s="96">
        <f t="shared" si="190"/>
        <v>0.52771658441352509</v>
      </c>
      <c r="I726" s="96">
        <f t="shared" si="191"/>
        <v>0.21145104455111757</v>
      </c>
      <c r="J726" s="96">
        <f t="shared" si="192"/>
        <v>5.4222347427670944E-2</v>
      </c>
      <c r="K726" s="96">
        <f t="shared" si="193"/>
        <v>0.22095453758100925</v>
      </c>
      <c r="L726" s="96">
        <f t="shared" si="201"/>
        <v>81.731756906709819</v>
      </c>
      <c r="M726" s="96">
        <f t="shared" si="194"/>
        <v>434.99866611738969</v>
      </c>
      <c r="N726" s="96">
        <f t="shared" si="195"/>
        <v>41.891314027171845</v>
      </c>
      <c r="O726" s="96">
        <f t="shared" si="196"/>
        <v>0.99994132357738119</v>
      </c>
      <c r="P726" s="96">
        <f t="shared" si="197"/>
        <v>0.99994132357738119</v>
      </c>
      <c r="Q726" s="96">
        <f t="shared" si="198"/>
        <v>0.25465946943559986</v>
      </c>
      <c r="R726" s="96">
        <f t="shared" si="199"/>
        <v>7.8384520738349284E-2</v>
      </c>
      <c r="S726" s="96">
        <f t="shared" si="187"/>
        <v>390.77442545288915</v>
      </c>
      <c r="T726" s="96">
        <f t="shared" si="202"/>
        <v>117.49709992534055</v>
      </c>
      <c r="U726" s="96">
        <f t="shared" si="202"/>
        <v>356.12613507541118</v>
      </c>
      <c r="V726" s="32">
        <f t="shared" si="203"/>
        <v>999.99999999999693</v>
      </c>
      <c r="W726" s="100">
        <f>(cNES*L726+(cNES+cOSEX)*G726+(cNES+cEREX)*H726+(cNES+cHOEX)*I726+(cNES+cNES)*S726+(cNES+cOSEX)*N726+(cNES+cEREX)*O726+(cNES+cHOEX)*P726)/(1+cDR)^((cycle + 0.5)/('Life tables'!$I$2/2))</f>
        <v>25118.628683358445</v>
      </c>
      <c r="X726" s="107">
        <f>((L726+G726+H726+I726+N726+O726+P726+S726)/('Life tables'!$I$2/2))/(1+oDR)^(((cycle + 0.5)/('Life tables'!$I$2/2)))</f>
        <v>13.37946070346486</v>
      </c>
      <c r="Y726" s="31">
        <f>((uNES*L726+ uOCEX*G726+uEREX*H726+uHOEX*I726+uNES*S726+ uOCEX*N726+uEREX*O726+uHOEX*P726)/('Life tables'!$I$2/2))/(1+oDR)^(((cycle + 0.5)/('Life tables'!$I$2/2)))</f>
        <v>8.8176980938819085</v>
      </c>
      <c r="Z726" s="100">
        <f t="shared" si="200"/>
        <v>125700.94345094882</v>
      </c>
      <c r="AA726" s="107">
        <f>((L726+G726+H726+I726+N726+O726+P726+S726)/('Life tables'!$I$2/2))</f>
        <v>20.189777131661078</v>
      </c>
      <c r="AB726" s="31">
        <f>((uNES*L726+ uOCEX*G726+uEREX*H726+uHOEX*I726+uNES*S726+ uOCEX*N726+uEREX*O726+uHOEX*P726)/('Life tables'!$I$2/2))</f>
        <v>13.306019074718382</v>
      </c>
    </row>
    <row r="727" spans="1:28" x14ac:dyDescent="0.25">
      <c r="A727" s="4">
        <v>721</v>
      </c>
      <c r="C727" s="105">
        <f>IF(male=0,VLOOKUP((($A$5:$A$1570/'Life tables'!$I$2)*2)+age,lifetable,13,1),IF(male=1,VLOOKUP((($A$5:$A$1570/'Life tables'!$I$2)*2)+age,lifetable,10,1),"error"))</f>
        <v>5.3177043245611344E-4</v>
      </c>
      <c r="F727" s="96">
        <f t="shared" si="188"/>
        <v>91.880128208948904</v>
      </c>
      <c r="G727" s="96">
        <f t="shared" si="189"/>
        <v>9.2295511731027275</v>
      </c>
      <c r="H727" s="96">
        <f t="shared" si="190"/>
        <v>0.52710737381352257</v>
      </c>
      <c r="I727" s="96">
        <f t="shared" si="191"/>
        <v>0.2112069396252409</v>
      </c>
      <c r="J727" s="96">
        <f t="shared" si="192"/>
        <v>5.415975165223845E-2</v>
      </c>
      <c r="K727" s="96">
        <f t="shared" si="193"/>
        <v>0.22069946156030279</v>
      </c>
      <c r="L727" s="96">
        <f t="shared" si="201"/>
        <v>81.637403509194868</v>
      </c>
      <c r="M727" s="96">
        <f t="shared" si="194"/>
        <v>434.49663679029629</v>
      </c>
      <c r="N727" s="96">
        <f t="shared" si="195"/>
        <v>41.84296751526221</v>
      </c>
      <c r="O727" s="96">
        <f t="shared" si="196"/>
        <v>0.99878729734946414</v>
      </c>
      <c r="P727" s="96">
        <f t="shared" si="197"/>
        <v>0.99878729734946414</v>
      </c>
      <c r="Q727" s="96">
        <f t="shared" si="198"/>
        <v>0.25436556848362718</v>
      </c>
      <c r="R727" s="96">
        <f t="shared" si="199"/>
        <v>7.829405763750337E-2</v>
      </c>
      <c r="S727" s="96">
        <f t="shared" si="187"/>
        <v>390.32343505421403</v>
      </c>
      <c r="T727" s="96">
        <f t="shared" si="202"/>
        <v>117.80562524547642</v>
      </c>
      <c r="U727" s="96">
        <f t="shared" si="202"/>
        <v>356.42512859460896</v>
      </c>
      <c r="V727" s="32">
        <f t="shared" si="203"/>
        <v>999.99999999999693</v>
      </c>
      <c r="W727" s="100">
        <f>(cNES*L727+(cNES+cOSEX)*G727+(cNES+cEREX)*H727+(cNES+cHOEX)*I727+(cNES+cNES)*S727+(cNES+cOSEX)*N727+(cNES+cEREX)*O727+(cNES+cHOEX)*P727)/(1+cDR)^((cycle + 0.5)/('Life tables'!$I$2/2))</f>
        <v>25033.626490154813</v>
      </c>
      <c r="X727" s="107">
        <f>((L727+G727+H727+I727+N727+O727+P727+S727)/('Life tables'!$I$2/2))/(1+oDR)^(((cycle + 0.5)/('Life tables'!$I$2/2)))</f>
        <v>13.356389164921929</v>
      </c>
      <c r="Y727" s="31">
        <f>((uNES*L727+ uOCEX*G727+uEREX*H727+uHOEX*I727+uNES*S727+ uOCEX*N727+uEREX*O727+uHOEX*P727)/('Life tables'!$I$2/2))/(1+oDR)^(((cycle + 0.5)/('Life tables'!$I$2/2)))</f>
        <v>8.8024928583581001</v>
      </c>
      <c r="Z727" s="100">
        <f t="shared" si="200"/>
        <v>125555.86793421653</v>
      </c>
      <c r="AA727" s="107">
        <f>((L727+G727+H727+I727+N727+O727+P727+S727)/('Life tables'!$I$2/2))</f>
        <v>20.166475058345874</v>
      </c>
      <c r="AB727" s="31">
        <f>((uNES*L727+ uOCEX*G727+uEREX*H727+uHOEX*I727+uNES*S727+ uOCEX*N727+uEREX*O727+uHOEX*P727)/('Life tables'!$I$2/2))</f>
        <v>13.290661906255105</v>
      </c>
    </row>
    <row r="728" spans="1:28" x14ac:dyDescent="0.25">
      <c r="A728" s="4">
        <v>722</v>
      </c>
      <c r="C728" s="105">
        <f>IF(male=0,VLOOKUP((($A$5:$A$1570/'Life tables'!$I$2)*2)+age,lifetable,13,1),IF(male=1,VLOOKUP((($A$5:$A$1570/'Life tables'!$I$2)*2)+age,lifetable,10,1),"error"))</f>
        <v>5.3177043245611344E-4</v>
      </c>
      <c r="F728" s="96">
        <f t="shared" si="188"/>
        <v>91.774060087925037</v>
      </c>
      <c r="G728" s="96">
        <f t="shared" si="189"/>
        <v>9.2188964083575335</v>
      </c>
      <c r="H728" s="96">
        <f t="shared" si="190"/>
        <v>0.52649887130260886</v>
      </c>
      <c r="I728" s="96">
        <f t="shared" si="191"/>
        <v>0.21096311842396542</v>
      </c>
      <c r="J728" s="96">
        <f t="shared" si="192"/>
        <v>5.4097228632246475E-2</v>
      </c>
      <c r="K728" s="96">
        <f t="shared" si="193"/>
        <v>0.22044468201596601</v>
      </c>
      <c r="L728" s="96">
        <f t="shared" si="201"/>
        <v>81.54315977919272</v>
      </c>
      <c r="M728" s="96">
        <f t="shared" si="194"/>
        <v>433.9951860719865</v>
      </c>
      <c r="N728" s="96">
        <f t="shared" si="195"/>
        <v>41.794676724632069</v>
      </c>
      <c r="O728" s="96">
        <f t="shared" si="196"/>
        <v>0.99763460118271263</v>
      </c>
      <c r="P728" s="96">
        <f t="shared" si="197"/>
        <v>0.99763460118271263</v>
      </c>
      <c r="Q728" s="96">
        <f t="shared" si="198"/>
        <v>0.25407200626420096</v>
      </c>
      <c r="R728" s="96">
        <f t="shared" si="199"/>
        <v>7.820369879898223E-2</v>
      </c>
      <c r="S728" s="96">
        <f t="shared" si="187"/>
        <v>389.87296443992579</v>
      </c>
      <c r="T728" s="96">
        <f t="shared" si="202"/>
        <v>118.11379448037287</v>
      </c>
      <c r="U728" s="96">
        <f t="shared" si="202"/>
        <v>356.7237769754239</v>
      </c>
      <c r="V728" s="32">
        <f t="shared" si="203"/>
        <v>999.99999999999693</v>
      </c>
      <c r="W728" s="100">
        <f>(cNES*L728+(cNES+cOSEX)*G728+(cNES+cEREX)*H728+(cNES+cHOEX)*I728+(cNES+cNES)*S728+(cNES+cOSEX)*N728+(cNES+cEREX)*O728+(cNES+cHOEX)*P728)/(1+cDR)^((cycle + 0.5)/('Life tables'!$I$2/2))</f>
        <v>24948.911933354804</v>
      </c>
      <c r="X728" s="107">
        <f>((L728+G728+H728+I728+N728+O728+P728+S728)/('Life tables'!$I$2/2))/(1+oDR)^(((cycle + 0.5)/('Life tables'!$I$2/2)))</f>
        <v>13.333357412317454</v>
      </c>
      <c r="Y728" s="31">
        <f>((uNES*L728+ uOCEX*G728+uEREX*H728+uHOEX*I728+uNES*S728+ uOCEX*N728+uEREX*O728+uHOEX*P728)/('Life tables'!$I$2/2))/(1+oDR)^(((cycle + 0.5)/('Life tables'!$I$2/2)))</f>
        <v>8.7873138436238794</v>
      </c>
      <c r="Z728" s="100">
        <f t="shared" si="200"/>
        <v>125410.95978561476</v>
      </c>
      <c r="AA728" s="107">
        <f>((L728+G728+H728+I728+N728+O728+P728+S728)/('Life tables'!$I$2/2))</f>
        <v>20.14319988125709</v>
      </c>
      <c r="AB728" s="31">
        <f>((uNES*L728+ uOCEX*G728+uEREX*H728+uHOEX*I728+uNES*S728+ uOCEX*N728+uEREX*O728+uHOEX*P728)/('Life tables'!$I$2/2))</f>
        <v>13.275322463638087</v>
      </c>
    </row>
    <row r="729" spans="1:28" x14ac:dyDescent="0.25">
      <c r="A729" s="4">
        <v>723</v>
      </c>
      <c r="C729" s="105">
        <f>IF(male=0,VLOOKUP((($A$5:$A$1570/'Life tables'!$I$2)*2)+age,lifetable,13,1),IF(male=1,VLOOKUP((($A$5:$A$1570/'Life tables'!$I$2)*2)+age,lifetable,10,1),"error"))</f>
        <v>5.3177043245611344E-4</v>
      </c>
      <c r="F729" s="96">
        <f t="shared" si="188"/>
        <v>91.668115222246968</v>
      </c>
      <c r="G729" s="96">
        <f t="shared" si="189"/>
        <v>9.2082540248697846</v>
      </c>
      <c r="H729" s="96">
        <f t="shared" si="190"/>
        <v>0.52589107589564554</v>
      </c>
      <c r="I729" s="96">
        <f t="shared" si="191"/>
        <v>0.21071958055255557</v>
      </c>
      <c r="J729" s="96">
        <f t="shared" si="192"/>
        <v>5.4034778266473099E-2</v>
      </c>
      <c r="K729" s="96">
        <f t="shared" si="193"/>
        <v>0.2201901985355223</v>
      </c>
      <c r="L729" s="96">
        <f t="shared" si="201"/>
        <v>81.449025564126984</v>
      </c>
      <c r="M729" s="96">
        <f t="shared" si="194"/>
        <v>433.49431332195314</v>
      </c>
      <c r="N729" s="96">
        <f t="shared" si="195"/>
        <v>41.746441593599187</v>
      </c>
      <c r="O729" s="96">
        <f t="shared" si="196"/>
        <v>0.99648323360477842</v>
      </c>
      <c r="P729" s="96">
        <f t="shared" si="197"/>
        <v>0.99648323360477842</v>
      </c>
      <c r="Q729" s="96">
        <f t="shared" si="198"/>
        <v>0.25377878240235163</v>
      </c>
      <c r="R729" s="96">
        <f t="shared" si="199"/>
        <v>7.8113444107369756E-2</v>
      </c>
      <c r="S729" s="96">
        <f t="shared" si="187"/>
        <v>389.42301303463466</v>
      </c>
      <c r="T729" s="96">
        <f t="shared" si="202"/>
        <v>118.42160804104169</v>
      </c>
      <c r="U729" s="96">
        <f t="shared" si="202"/>
        <v>357.02208061806681</v>
      </c>
      <c r="V729" s="32">
        <f t="shared" si="203"/>
        <v>999.99999999999704</v>
      </c>
      <c r="W729" s="100">
        <f>(cNES*L729+(cNES+cOSEX)*G729+(cNES+cEREX)*H729+(cNES+cHOEX)*I729+(cNES+cNES)*S729+(cNES+cOSEX)*N729+(cNES+cEREX)*O729+(cNES+cHOEX)*P729)/(1+cDR)^((cycle + 0.5)/('Life tables'!$I$2/2))</f>
        <v>24864.484040121832</v>
      </c>
      <c r="X729" s="107">
        <f>((L729+G729+H729+I729+N729+O729+P729+S729)/('Life tables'!$I$2/2))/(1+oDR)^(((cycle + 0.5)/('Life tables'!$I$2/2)))</f>
        <v>13.310365376994691</v>
      </c>
      <c r="Y729" s="31">
        <f>((uNES*L729+ uOCEX*G729+uEREX*H729+uHOEX*I729+uNES*S729+ uOCEX*N729+uEREX*O729+uHOEX*P729)/('Life tables'!$I$2/2))/(1+oDR)^(((cycle + 0.5)/('Life tables'!$I$2/2)))</f>
        <v>8.7721610044321423</v>
      </c>
      <c r="Z729" s="100">
        <f t="shared" si="200"/>
        <v>125266.21881436172</v>
      </c>
      <c r="AA729" s="107">
        <f>((L729+G729+H729+I729+N729+O729+P729+S729)/('Life tables'!$I$2/2))</f>
        <v>20.119951569279365</v>
      </c>
      <c r="AB729" s="31">
        <f>((uNES*L729+ uOCEX*G729+uEREX*H729+uHOEX*I729+uNES*S729+ uOCEX*N729+uEREX*O729+uHOEX*P729)/('Life tables'!$I$2/2))</f>
        <v>13.260000726362192</v>
      </c>
    </row>
    <row r="730" spans="1:28" x14ac:dyDescent="0.25">
      <c r="A730" s="4">
        <v>724</v>
      </c>
      <c r="C730" s="105">
        <f>IF(male=0,VLOOKUP((($A$5:$A$1570/'Life tables'!$I$2)*2)+age,lifetable,13,1),IF(male=1,VLOOKUP((($A$5:$A$1570/'Life tables'!$I$2)*2)+age,lifetable,10,1),"error"))</f>
        <v>5.3177043245611344E-4</v>
      </c>
      <c r="F730" s="96">
        <f t="shared" si="188"/>
        <v>91.562293441382138</v>
      </c>
      <c r="G730" s="96">
        <f t="shared" si="189"/>
        <v>9.1976240055091267</v>
      </c>
      <c r="H730" s="96">
        <f t="shared" si="190"/>
        <v>0.52528398661430409</v>
      </c>
      <c r="I730" s="96">
        <f t="shared" si="191"/>
        <v>0.21047632561900426</v>
      </c>
      <c r="J730" s="96">
        <f t="shared" si="192"/>
        <v>5.3972400454396004E-2</v>
      </c>
      <c r="K730" s="96">
        <f t="shared" si="193"/>
        <v>0.21993601070934612</v>
      </c>
      <c r="L730" s="96">
        <f t="shared" si="201"/>
        <v>81.355000712475956</v>
      </c>
      <c r="M730" s="96">
        <f t="shared" si="194"/>
        <v>432.99401789950628</v>
      </c>
      <c r="N730" s="96">
        <f t="shared" si="195"/>
        <v>41.69826206046374</v>
      </c>
      <c r="O730" s="96">
        <f t="shared" si="196"/>
        <v>0.99533319314289292</v>
      </c>
      <c r="P730" s="96">
        <f t="shared" si="197"/>
        <v>0.99533319314289292</v>
      </c>
      <c r="Q730" s="96">
        <f t="shared" si="198"/>
        <v>0.2534858965230028</v>
      </c>
      <c r="R730" s="96">
        <f t="shared" si="199"/>
        <v>7.802329344721691E-2</v>
      </c>
      <c r="S730" s="96">
        <f t="shared" si="187"/>
        <v>388.97358026278653</v>
      </c>
      <c r="T730" s="96">
        <f t="shared" si="202"/>
        <v>118.72906633801909</v>
      </c>
      <c r="U730" s="96">
        <f t="shared" si="202"/>
        <v>357.32003992222337</v>
      </c>
      <c r="V730" s="32">
        <f t="shared" si="203"/>
        <v>999.99999999999693</v>
      </c>
      <c r="W730" s="100">
        <f>(cNES*L730+(cNES+cOSEX)*G730+(cNES+cEREX)*H730+(cNES+cHOEX)*I730+(cNES+cNES)*S730+(cNES+cOSEX)*N730+(cNES+cEREX)*O730+(cNES+cHOEX)*P730)/(1+cDR)^((cycle + 0.5)/('Life tables'!$I$2/2))</f>
        <v>24780.341840892081</v>
      </c>
      <c r="X730" s="107">
        <f>((L730+G730+H730+I730+N730+O730+P730+S730)/('Life tables'!$I$2/2))/(1+oDR)^(((cycle + 0.5)/('Life tables'!$I$2/2)))</f>
        <v>13.287412990416982</v>
      </c>
      <c r="Y730" s="31">
        <f>((uNES*L730+ uOCEX*G730+uEREX*H730+uHOEX*I730+uNES*S730+ uOCEX*N730+uEREX*O730+uHOEX*P730)/('Life tables'!$I$2/2))/(1+oDR)^(((cycle + 0.5)/('Life tables'!$I$2/2)))</f>
        <v>8.7570342956149219</v>
      </c>
      <c r="Z730" s="100">
        <f t="shared" si="200"/>
        <v>125121.64482981525</v>
      </c>
      <c r="AA730" s="107">
        <f>((L730+G730+H730+I730+N730+O730+P730+S730)/('Life tables'!$I$2/2))</f>
        <v>20.096730091335711</v>
      </c>
      <c r="AB730" s="31">
        <f>((uNES*L730+ uOCEX*G730+uEREX*H730+uHOEX*I730+uNES*S730+ uOCEX*N730+uEREX*O730+uHOEX*P730)/('Life tables'!$I$2/2))</f>
        <v>13.244696673947546</v>
      </c>
    </row>
    <row r="731" spans="1:28" x14ac:dyDescent="0.25">
      <c r="A731" s="4">
        <v>725</v>
      </c>
      <c r="C731" s="105">
        <f>IF(male=0,VLOOKUP((($A$5:$A$1570/'Life tables'!$I$2)*2)+age,lifetable,13,1),IF(male=1,VLOOKUP((($A$5:$A$1570/'Life tables'!$I$2)*2)+age,lifetable,10,1),"error"))</f>
        <v>5.3177043245611344E-4</v>
      </c>
      <c r="F731" s="96">
        <f t="shared" si="188"/>
        <v>91.456594575950277</v>
      </c>
      <c r="G731" s="96">
        <f t="shared" si="189"/>
        <v>9.1870063332609586</v>
      </c>
      <c r="H731" s="96">
        <f t="shared" si="190"/>
        <v>0.52467760248686635</v>
      </c>
      <c r="I731" s="96">
        <f t="shared" si="191"/>
        <v>0.21023335323395323</v>
      </c>
      <c r="J731" s="96">
        <f t="shared" si="192"/>
        <v>5.3910095096172145E-2</v>
      </c>
      <c r="K731" s="96">
        <f t="shared" si="193"/>
        <v>0.21968211813057986</v>
      </c>
      <c r="L731" s="96">
        <f t="shared" si="201"/>
        <v>81.261085073741754</v>
      </c>
      <c r="M731" s="96">
        <f t="shared" si="194"/>
        <v>432.4942991638041</v>
      </c>
      <c r="N731" s="96">
        <f t="shared" si="195"/>
        <v>41.650138063511271</v>
      </c>
      <c r="O731" s="96">
        <f t="shared" si="196"/>
        <v>0.99418447832393853</v>
      </c>
      <c r="P731" s="96">
        <f t="shared" si="197"/>
        <v>0.99418447832393853</v>
      </c>
      <c r="Q731" s="96">
        <f t="shared" si="198"/>
        <v>0.25319334825098894</v>
      </c>
      <c r="R731" s="96">
        <f t="shared" si="199"/>
        <v>7.7933246703047312E-2</v>
      </c>
      <c r="S731" s="96">
        <f t="shared" si="187"/>
        <v>388.5246655486909</v>
      </c>
      <c r="T731" s="96">
        <f t="shared" si="202"/>
        <v>119.03616978136625</v>
      </c>
      <c r="U731" s="96">
        <f t="shared" si="202"/>
        <v>357.617655287057</v>
      </c>
      <c r="V731" s="32">
        <f t="shared" si="203"/>
        <v>999.99999999999682</v>
      </c>
      <c r="W731" s="100">
        <f>(cNES*L731+(cNES+cOSEX)*G731+(cNES+cEREX)*H731+(cNES+cHOEX)*I731+(cNES+cNES)*S731+(cNES+cOSEX)*N731+(cNES+cEREX)*O731+(cNES+cHOEX)*P731)/(1+cDR)^((cycle + 0.5)/('Life tables'!$I$2/2))</f>
        <v>24696.48436936412</v>
      </c>
      <c r="X731" s="107">
        <f>((L731+G731+H731+I731+N731+O731+P731+S731)/('Life tables'!$I$2/2))/(1+oDR)^(((cycle + 0.5)/('Life tables'!$I$2/2)))</f>
        <v>13.264500184167542</v>
      </c>
      <c r="Y731" s="31">
        <f>((uNES*L731+ uOCEX*G731+uEREX*H731+uHOEX*I731+uNES*S731+ uOCEX*N731+uEREX*O731+uHOEX*P731)/('Life tables'!$I$2/2))/(1+oDR)^(((cycle + 0.5)/('Life tables'!$I$2/2)))</f>
        <v>8.7419336720831851</v>
      </c>
      <c r="Z731" s="100">
        <f t="shared" si="200"/>
        <v>124977.23764147528</v>
      </c>
      <c r="AA731" s="107">
        <f>((L731+G731+H731+I731+N731+O731+P731+S731)/('Life tables'!$I$2/2))</f>
        <v>20.073535416387415</v>
      </c>
      <c r="AB731" s="31">
        <f>((uNES*L731+ uOCEX*G731+uEREX*H731+uHOEX*I731+uNES*S731+ uOCEX*N731+uEREX*O731+uHOEX*P731)/('Life tables'!$I$2/2))</f>
        <v>13.229410285939428</v>
      </c>
    </row>
    <row r="732" spans="1:28" x14ac:dyDescent="0.25">
      <c r="A732" s="4">
        <v>726</v>
      </c>
      <c r="C732" s="105">
        <f>IF(male=0,VLOOKUP((($A$5:$A$1570/'Life tables'!$I$2)*2)+age,lifetable,13,1),IF(male=1,VLOOKUP((($A$5:$A$1570/'Life tables'!$I$2)*2)+age,lifetable,10,1),"error"))</f>
        <v>5.3177043245611344E-4</v>
      </c>
      <c r="F732" s="96">
        <f t="shared" si="188"/>
        <v>91.351018457689705</v>
      </c>
      <c r="G732" s="96">
        <f t="shared" si="189"/>
        <v>9.1764009912230424</v>
      </c>
      <c r="H732" s="96">
        <f t="shared" si="190"/>
        <v>0.52407192254803125</v>
      </c>
      <c r="I732" s="96">
        <f t="shared" si="191"/>
        <v>0.2099906630106155</v>
      </c>
      <c r="J732" s="96">
        <f t="shared" si="192"/>
        <v>5.3847862092617819E-2</v>
      </c>
      <c r="K732" s="96">
        <f t="shared" si="193"/>
        <v>0.21942852039505267</v>
      </c>
      <c r="L732" s="96">
        <f t="shared" si="201"/>
        <v>81.167278498420345</v>
      </c>
      <c r="M732" s="96">
        <f t="shared" si="194"/>
        <v>431.99515647388387</v>
      </c>
      <c r="N732" s="96">
        <f t="shared" si="195"/>
        <v>41.60206954101568</v>
      </c>
      <c r="O732" s="96">
        <f t="shared" si="196"/>
        <v>0.99303708767451948</v>
      </c>
      <c r="P732" s="96">
        <f t="shared" si="197"/>
        <v>0.99303708767451948</v>
      </c>
      <c r="Q732" s="96">
        <f t="shared" si="198"/>
        <v>0.2529011372110741</v>
      </c>
      <c r="R732" s="96">
        <f t="shared" si="199"/>
        <v>7.7843303759362784E-2</v>
      </c>
      <c r="S732" s="96">
        <f t="shared" si="187"/>
        <v>388.07626831654869</v>
      </c>
      <c r="T732" s="96">
        <f t="shared" si="202"/>
        <v>119.34291878066995</v>
      </c>
      <c r="U732" s="96">
        <f t="shared" si="202"/>
        <v>357.9149271112114</v>
      </c>
      <c r="V732" s="32">
        <f t="shared" si="203"/>
        <v>999.99999999999682</v>
      </c>
      <c r="W732" s="100">
        <f>(cNES*L732+(cNES+cOSEX)*G732+(cNES+cEREX)*H732+(cNES+cHOEX)*I732+(cNES+cNES)*S732+(cNES+cOSEX)*N732+(cNES+cEREX)*O732+(cNES+cHOEX)*P732)/(1+cDR)^((cycle + 0.5)/('Life tables'!$I$2/2))</f>
        <v>24612.910662488561</v>
      </c>
      <c r="X732" s="107">
        <f>((L732+G732+H732+I732+N732+O732+P732+S732)/('Life tables'!$I$2/2))/(1+oDR)^(((cycle + 0.5)/('Life tables'!$I$2/2)))</f>
        <v>13.241626889949139</v>
      </c>
      <c r="Y732" s="31">
        <f>((uNES*L732+ uOCEX*G732+uEREX*H732+uHOEX*I732+uNES*S732+ uOCEX*N732+uEREX*O732+uHOEX*P732)/('Life tables'!$I$2/2))/(1+oDR)^(((cycle + 0.5)/('Life tables'!$I$2/2)))</f>
        <v>8.7268590888266946</v>
      </c>
      <c r="Z732" s="100">
        <f t="shared" si="200"/>
        <v>124832.99705898642</v>
      </c>
      <c r="AA732" s="107">
        <f>((L732+G732+H732+I732+N732+O732+P732+S732)/('Life tables'!$I$2/2))</f>
        <v>20.050367513433869</v>
      </c>
      <c r="AB732" s="31">
        <f>((uNES*L732+ uOCEX*G732+uEREX*H732+uHOEX*I732+uNES*S732+ uOCEX*N732+uEREX*O732+uHOEX*P732)/('Life tables'!$I$2/2))</f>
        <v>13.214141541908219</v>
      </c>
    </row>
    <row r="733" spans="1:28" x14ac:dyDescent="0.25">
      <c r="A733" s="4">
        <v>727</v>
      </c>
      <c r="C733" s="105">
        <f>IF(male=0,VLOOKUP((($A$5:$A$1570/'Life tables'!$I$2)*2)+age,lifetable,13,1),IF(male=1,VLOOKUP((($A$5:$A$1570/'Life tables'!$I$2)*2)+age,lifetable,10,1),"error"))</f>
        <v>5.3177043245611344E-4</v>
      </c>
      <c r="F733" s="96">
        <f t="shared" si="188"/>
        <v>91.245564919424865</v>
      </c>
      <c r="G733" s="96">
        <f t="shared" si="189"/>
        <v>9.1658079626022442</v>
      </c>
      <c r="H733" s="96">
        <f t="shared" si="190"/>
        <v>0.52346694583872899</v>
      </c>
      <c r="I733" s="96">
        <f t="shared" si="191"/>
        <v>0.20974825456470086</v>
      </c>
      <c r="J733" s="96">
        <f t="shared" si="192"/>
        <v>5.3785701345189542E-2</v>
      </c>
      <c r="K733" s="96">
        <f t="shared" si="193"/>
        <v>0.21917521710120277</v>
      </c>
      <c r="L733" s="96">
        <f t="shared" si="201"/>
        <v>81.073580837972798</v>
      </c>
      <c r="M733" s="96">
        <f t="shared" si="194"/>
        <v>431.49658918869056</v>
      </c>
      <c r="N733" s="96">
        <f t="shared" si="195"/>
        <v>41.554056431241982</v>
      </c>
      <c r="O733" s="96">
        <f t="shared" si="196"/>
        <v>0.99189101972102833</v>
      </c>
      <c r="P733" s="96">
        <f t="shared" si="197"/>
        <v>0.99189101972102833</v>
      </c>
      <c r="Q733" s="96">
        <f t="shared" si="198"/>
        <v>0.25260926302796799</v>
      </c>
      <c r="R733" s="96">
        <f t="shared" si="199"/>
        <v>7.7753464500648475E-2</v>
      </c>
      <c r="S733" s="96">
        <f t="shared" si="187"/>
        <v>387.6283879904779</v>
      </c>
      <c r="T733" s="96">
        <f t="shared" si="202"/>
        <v>119.6493137450431</v>
      </c>
      <c r="U733" s="96">
        <f t="shared" si="202"/>
        <v>358.21185579281325</v>
      </c>
      <c r="V733" s="32">
        <f t="shared" si="203"/>
        <v>999.99999999999682</v>
      </c>
      <c r="W733" s="100">
        <f>(cNES*L733+(cNES+cOSEX)*G733+(cNES+cEREX)*H733+(cNES+cHOEX)*I733+(cNES+cNES)*S733+(cNES+cOSEX)*N733+(cNES+cEREX)*O733+(cNES+cHOEX)*P733)/(1+cDR)^((cycle + 0.5)/('Life tables'!$I$2/2))</f>
        <v>24529.619760457666</v>
      </c>
      <c r="X733" s="107">
        <f>((L733+G733+H733+I733+N733+O733+P733+S733)/('Life tables'!$I$2/2))/(1+oDR)^(((cycle + 0.5)/('Life tables'!$I$2/2)))</f>
        <v>13.218793039583879</v>
      </c>
      <c r="Y733" s="31">
        <f>((uNES*L733+ uOCEX*G733+uEREX*H733+uHOEX*I733+uNES*S733+ uOCEX*N733+uEREX*O733+uHOEX*P733)/('Life tables'!$I$2/2))/(1+oDR)^(((cycle + 0.5)/('Life tables'!$I$2/2)))</f>
        <v>8.7118105009138098</v>
      </c>
      <c r="Z733" s="100">
        <f t="shared" si="200"/>
        <v>124688.92289214018</v>
      </c>
      <c r="AA733" s="107">
        <f>((L733+G733+H733+I733+N733+O733+P733+S733)/('Life tables'!$I$2/2))</f>
        <v>20.0272263515125</v>
      </c>
      <c r="AB733" s="31">
        <f>((uNES*L733+ uOCEX*G733+uEREX*H733+uHOEX*I733+uNES*S733+ uOCEX*N733+uEREX*O733+uHOEX*P733)/('Life tables'!$I$2/2))</f>
        <v>13.198890421449301</v>
      </c>
    </row>
    <row r="734" spans="1:28" x14ac:dyDescent="0.25">
      <c r="A734" s="4">
        <v>728</v>
      </c>
      <c r="C734" s="105">
        <f>IF(male=0,VLOOKUP((($A$5:$A$1570/'Life tables'!$I$2)*2)+age,lifetable,13,1),IF(male=1,VLOOKUP((($A$5:$A$1570/'Life tables'!$I$2)*2)+age,lifetable,10,1),"error"))</f>
        <v>5.3177043245611344E-4</v>
      </c>
      <c r="F734" s="96">
        <f t="shared" si="188"/>
        <v>91.140233795034945</v>
      </c>
      <c r="G734" s="96">
        <f t="shared" si="189"/>
        <v>9.1552272307113789</v>
      </c>
      <c r="H734" s="96">
        <f t="shared" si="190"/>
        <v>0.52286267140594045</v>
      </c>
      <c r="I734" s="96">
        <f t="shared" si="191"/>
        <v>0.20950612751434358</v>
      </c>
      <c r="J734" s="96">
        <f t="shared" si="192"/>
        <v>5.3723612755965593E-2</v>
      </c>
      <c r="K734" s="96">
        <f t="shared" si="193"/>
        <v>0.21892220785000177</v>
      </c>
      <c r="L734" s="96">
        <f t="shared" si="201"/>
        <v>80.97999194479732</v>
      </c>
      <c r="M734" s="96">
        <f t="shared" si="194"/>
        <v>430.99859666710546</v>
      </c>
      <c r="N734" s="96">
        <f t="shared" si="195"/>
        <v>41.506098672449049</v>
      </c>
      <c r="O734" s="96">
        <f t="shared" si="196"/>
        <v>0.99074627298971052</v>
      </c>
      <c r="P734" s="96">
        <f t="shared" si="197"/>
        <v>0.99074627298971052</v>
      </c>
      <c r="Q734" s="96">
        <f t="shared" si="198"/>
        <v>0.25231772532634311</v>
      </c>
      <c r="R734" s="96">
        <f t="shared" si="199"/>
        <v>7.7663728811378119E-2</v>
      </c>
      <c r="S734" s="96">
        <f t="shared" si="187"/>
        <v>387.18102399453926</v>
      </c>
      <c r="T734" s="96">
        <f t="shared" si="202"/>
        <v>119.95535508312541</v>
      </c>
      <c r="U734" s="96">
        <f t="shared" si="202"/>
        <v>358.50844172947461</v>
      </c>
      <c r="V734" s="32">
        <f t="shared" si="203"/>
        <v>999.9999999999967</v>
      </c>
      <c r="W734" s="100">
        <f>(cNES*L734+(cNES+cOSEX)*G734+(cNES+cEREX)*H734+(cNES+cHOEX)*I734+(cNES+cNES)*S734+(cNES+cOSEX)*N734+(cNES+cEREX)*O734+(cNES+cHOEX)*P734)/(1+cDR)^((cycle + 0.5)/('Life tables'!$I$2/2))</f>
        <v>24446.610706695024</v>
      </c>
      <c r="X734" s="107">
        <f>((L734+G734+H734+I734+N734+O734+P734+S734)/('Life tables'!$I$2/2))/(1+oDR)^(((cycle + 0.5)/('Life tables'!$I$2/2)))</f>
        <v>13.195998565012912</v>
      </c>
      <c r="Y734" s="31">
        <f>((uNES*L734+ uOCEX*G734+uEREX*H734+uHOEX*I734+uNES*S734+ uOCEX*N734+uEREX*O734+uHOEX*P734)/('Life tables'!$I$2/2))/(1+oDR)^(((cycle + 0.5)/('Life tables'!$I$2/2)))</f>
        <v>8.6967878634913269</v>
      </c>
      <c r="Z734" s="100">
        <f t="shared" si="200"/>
        <v>124545.01495087739</v>
      </c>
      <c r="AA734" s="107">
        <f>((L734+G734+H734+I734+N734+O734+P734+S734)/('Life tables'!$I$2/2))</f>
        <v>20.004111899698589</v>
      </c>
      <c r="AB734" s="31">
        <f>((uNES*L734+ uOCEX*G734+uEREX*H734+uHOEX*I734+uNES*S734+ uOCEX*N734+uEREX*O734+uHOEX*P734)/('Life tables'!$I$2/2))</f>
        <v>13.183656904182977</v>
      </c>
    </row>
    <row r="735" spans="1:28" x14ac:dyDescent="0.25">
      <c r="A735" s="4">
        <v>729</v>
      </c>
      <c r="C735" s="105">
        <f>IF(male=0,VLOOKUP((($A$5:$A$1570/'Life tables'!$I$2)*2)+age,lifetable,13,1),IF(male=1,VLOOKUP((($A$5:$A$1570/'Life tables'!$I$2)*2)+age,lifetable,10,1),"error"))</f>
        <v>5.3177043245611344E-4</v>
      </c>
      <c r="F735" s="96">
        <f t="shared" si="188"/>
        <v>91.035024919423563</v>
      </c>
      <c r="G735" s="96">
        <f t="shared" si="189"/>
        <v>9.1446587789661695</v>
      </c>
      <c r="H735" s="96">
        <f t="shared" si="190"/>
        <v>0.52225909830252393</v>
      </c>
      <c r="I735" s="96">
        <f t="shared" si="191"/>
        <v>0.2092642814800329</v>
      </c>
      <c r="J735" s="96">
        <f t="shared" si="192"/>
        <v>5.3661596227628096E-2</v>
      </c>
      <c r="K735" s="96">
        <f t="shared" si="193"/>
        <v>0.21866949224488214</v>
      </c>
      <c r="L735" s="96">
        <f t="shared" si="201"/>
        <v>80.886511672202332</v>
      </c>
      <c r="M735" s="96">
        <f t="shared" si="194"/>
        <v>430.50117826797322</v>
      </c>
      <c r="N735" s="96">
        <f t="shared" si="195"/>
        <v>41.458196202892239</v>
      </c>
      <c r="O735" s="96">
        <f t="shared" si="196"/>
        <v>0.98960284600672799</v>
      </c>
      <c r="P735" s="96">
        <f t="shared" si="197"/>
        <v>0.98960284600672799</v>
      </c>
      <c r="Q735" s="96">
        <f t="shared" si="198"/>
        <v>0.25202652373085055</v>
      </c>
      <c r="R735" s="96">
        <f t="shared" si="199"/>
        <v>7.7574096576018811E-2</v>
      </c>
      <c r="S735" s="96">
        <f t="shared" si="187"/>
        <v>386.73417575276068</v>
      </c>
      <c r="T735" s="96">
        <f t="shared" si="202"/>
        <v>120.26104320308389</v>
      </c>
      <c r="U735" s="96">
        <f t="shared" si="202"/>
        <v>358.80468531829553</v>
      </c>
      <c r="V735" s="32">
        <f t="shared" si="203"/>
        <v>999.99999999999682</v>
      </c>
      <c r="W735" s="100">
        <f>(cNES*L735+(cNES+cOSEX)*G735+(cNES+cEREX)*H735+(cNES+cHOEX)*I735+(cNES+cNES)*S735+(cNES+cOSEX)*N735+(cNES+cEREX)*O735+(cNES+cHOEX)*P735)/(1+cDR)^((cycle + 0.5)/('Life tables'!$I$2/2))</f>
        <v>24363.882547845191</v>
      </c>
      <c r="X735" s="107">
        <f>((L735+G735+H735+I735+N735+O735+P735+S735)/('Life tables'!$I$2/2))/(1+oDR)^(((cycle + 0.5)/('Life tables'!$I$2/2)))</f>
        <v>13.173243398296204</v>
      </c>
      <c r="Y735" s="31">
        <f>((uNES*L735+ uOCEX*G735+uEREX*H735+uHOEX*I735+uNES*S735+ uOCEX*N735+uEREX*O735+uHOEX*P735)/('Life tables'!$I$2/2))/(1+oDR)^(((cycle + 0.5)/('Life tables'!$I$2/2)))</f>
        <v>8.6817911317843173</v>
      </c>
      <c r="Z735" s="100">
        <f t="shared" si="200"/>
        <v>124401.27304529038</v>
      </c>
      <c r="AA735" s="107">
        <f>((L735+G735+H735+I735+N735+O735+P735+S735)/('Life tables'!$I$2/2))</f>
        <v>19.981024127105226</v>
      </c>
      <c r="AB735" s="31">
        <f>((uNES*L735+ uOCEX*G735+uEREX*H735+uHOEX*I735+uNES*S735+ uOCEX*N735+uEREX*O735+uHOEX*P735)/('Life tables'!$I$2/2))</f>
        <v>13.168440969754418</v>
      </c>
    </row>
    <row r="736" spans="1:28" x14ac:dyDescent="0.25">
      <c r="A736" s="4">
        <v>730</v>
      </c>
      <c r="C736" s="105">
        <f>IF(male=0,VLOOKUP((($A$5:$A$1570/'Life tables'!$I$2)*2)+age,lifetable,13,1),IF(male=1,VLOOKUP((($A$5:$A$1570/'Life tables'!$I$2)*2)+age,lifetable,10,1),"error"))</f>
        <v>5.3177043245611344E-4</v>
      </c>
      <c r="F736" s="96">
        <f t="shared" si="188"/>
        <v>90.929938128489425</v>
      </c>
      <c r="G736" s="96">
        <f t="shared" si="189"/>
        <v>9.1341025908822999</v>
      </c>
      <c r="H736" s="96">
        <f t="shared" si="190"/>
        <v>0.52165622558704605</v>
      </c>
      <c r="I736" s="96">
        <f t="shared" si="191"/>
        <v>0.2090227160845454</v>
      </c>
      <c r="J736" s="96">
        <f t="shared" si="192"/>
        <v>5.3599651663445727E-2</v>
      </c>
      <c r="K736" s="96">
        <f t="shared" si="193"/>
        <v>0.2184170698916664</v>
      </c>
      <c r="L736" s="96">
        <f t="shared" si="201"/>
        <v>80.793139874380415</v>
      </c>
      <c r="M736" s="96">
        <f t="shared" si="194"/>
        <v>430.00433335012804</v>
      </c>
      <c r="N736" s="96">
        <f t="shared" si="195"/>
        <v>41.410348960825893</v>
      </c>
      <c r="O736" s="96">
        <f t="shared" si="196"/>
        <v>0.98846073729821826</v>
      </c>
      <c r="P736" s="96">
        <f t="shared" si="197"/>
        <v>0.98846073729821826</v>
      </c>
      <c r="Q736" s="96">
        <f t="shared" si="198"/>
        <v>0.25173565786613522</v>
      </c>
      <c r="R736" s="96">
        <f t="shared" si="199"/>
        <v>7.7484567679035776E-2</v>
      </c>
      <c r="S736" s="96">
        <f t="shared" si="187"/>
        <v>386.28784268916053</v>
      </c>
      <c r="T736" s="96">
        <f t="shared" si="202"/>
        <v>120.56637851261347</v>
      </c>
      <c r="U736" s="96">
        <f t="shared" si="202"/>
        <v>359.10058695586622</v>
      </c>
      <c r="V736" s="32">
        <f t="shared" si="203"/>
        <v>999.99999999999682</v>
      </c>
      <c r="W736" s="100">
        <f>(cNES*L736+(cNES+cOSEX)*G736+(cNES+cEREX)*H736+(cNES+cHOEX)*I736+(cNES+cNES)*S736+(cNES+cOSEX)*N736+(cNES+cEREX)*O736+(cNES+cHOEX)*P736)/(1+cDR)^((cycle + 0.5)/('Life tables'!$I$2/2))</f>
        <v>24281.434333763402</v>
      </c>
      <c r="X736" s="107">
        <f>((L736+G736+H736+I736+N736+O736+P736+S736)/('Life tables'!$I$2/2))/(1+oDR)^(((cycle + 0.5)/('Life tables'!$I$2/2)))</f>
        <v>13.150527471612254</v>
      </c>
      <c r="Y736" s="31">
        <f>((uNES*L736+ uOCEX*G736+uEREX*H736+uHOEX*I736+uNES*S736+ uOCEX*N736+uEREX*O736+uHOEX*P736)/('Life tables'!$I$2/2))/(1+oDR)^(((cycle + 0.5)/('Life tables'!$I$2/2)))</f>
        <v>8.6668202610959479</v>
      </c>
      <c r="Z736" s="100">
        <f t="shared" si="200"/>
        <v>124257.69698562493</v>
      </c>
      <c r="AA736" s="107">
        <f>((L736+G736+H736+I736+N736+O736+P736+S736)/('Life tables'!$I$2/2))</f>
        <v>19.957963002883123</v>
      </c>
      <c r="AB736" s="31">
        <f>((uNES*L736+ uOCEX*G736+uEREX*H736+uHOEX*I736+uNES*S736+ uOCEX*N736+uEREX*O736+uHOEX*P736)/('Life tables'!$I$2/2))</f>
        <v>13.153242597833563</v>
      </c>
    </row>
    <row r="737" spans="1:28" x14ac:dyDescent="0.25">
      <c r="A737" s="4">
        <v>731</v>
      </c>
      <c r="C737" s="105">
        <f>IF(male=0,VLOOKUP((($A$5:$A$1570/'Life tables'!$I$2)*2)+age,lifetable,13,1),IF(male=1,VLOOKUP((($A$5:$A$1570/'Life tables'!$I$2)*2)+age,lifetable,10,1),"error"))</f>
        <v>5.6976556749510632E-4</v>
      </c>
      <c r="F737" s="96">
        <f t="shared" si="188"/>
        <v>90.824973259097973</v>
      </c>
      <c r="G737" s="96">
        <f t="shared" si="189"/>
        <v>9.1235586500725603</v>
      </c>
      <c r="H737" s="96">
        <f t="shared" si="190"/>
        <v>0.52105405232361968</v>
      </c>
      <c r="I737" s="96">
        <f t="shared" si="191"/>
        <v>0.20878143095287999</v>
      </c>
      <c r="J737" s="96">
        <f t="shared" si="192"/>
        <v>5.7363067131838398E-2</v>
      </c>
      <c r="K737" s="96">
        <f t="shared" si="193"/>
        <v>0.2181649403984994</v>
      </c>
      <c r="L737" s="96">
        <f t="shared" si="201"/>
        <v>80.696051118218577</v>
      </c>
      <c r="M737" s="96">
        <f t="shared" si="194"/>
        <v>429.50806127241918</v>
      </c>
      <c r="N737" s="96">
        <f t="shared" si="195"/>
        <v>41.3625568845058</v>
      </c>
      <c r="O737" s="96">
        <f t="shared" si="196"/>
        <v>0.9873199453903535</v>
      </c>
      <c r="P737" s="96">
        <f t="shared" si="197"/>
        <v>0.9873199453903535</v>
      </c>
      <c r="Q737" s="96">
        <f t="shared" si="198"/>
        <v>0.26941094678892097</v>
      </c>
      <c r="R737" s="96">
        <f t="shared" si="199"/>
        <v>7.7395142004896958E-2</v>
      </c>
      <c r="S737" s="96">
        <f t="shared" si="187"/>
        <v>385.82405840833883</v>
      </c>
      <c r="T737" s="96">
        <f t="shared" si="202"/>
        <v>120.89315252653422</v>
      </c>
      <c r="U737" s="96">
        <f t="shared" si="202"/>
        <v>359.39614703826959</v>
      </c>
      <c r="V737" s="32">
        <f t="shared" si="203"/>
        <v>999.99999999999682</v>
      </c>
      <c r="W737" s="100">
        <f>(cNES*L737+(cNES+cOSEX)*G737+(cNES+cEREX)*H737+(cNES+cHOEX)*I737+(cNES+cNES)*S737+(cNES+cOSEX)*N737+(cNES+cEREX)*O737+(cNES+cHOEX)*P737)/(1+cDR)^((cycle + 0.5)/('Life tables'!$I$2/2))</f>
        <v>24198.389803090697</v>
      </c>
      <c r="X737" s="107">
        <f>((L737+G737+H737+I737+N737+O737+P737+S737)/('Life tables'!$I$2/2))/(1+oDR)^(((cycle + 0.5)/('Life tables'!$I$2/2)))</f>
        <v>13.127300298701883</v>
      </c>
      <c r="Y737" s="31">
        <f>((uNES*L737+ uOCEX*G737+uEREX*H737+uHOEX*I737+uNES*S737+ uOCEX*N737+uEREX*O737+uHOEX*P737)/('Life tables'!$I$2/2))/(1+oDR)^(((cycle + 0.5)/('Life tables'!$I$2/2)))</f>
        <v>8.6515064263748158</v>
      </c>
      <c r="Z737" s="100">
        <f t="shared" si="200"/>
        <v>124109.79723008253</v>
      </c>
      <c r="AA737" s="107">
        <f>((L737+G737+H737+I737+N737+O737+P737+S737)/('Life tables'!$I$2/2))</f>
        <v>19.934092673602464</v>
      </c>
      <c r="AB737" s="31">
        <f>((uNES*L737+ uOCEX*G737+uEREX*H737+uHOEX*I737+uNES*S737+ uOCEX*N737+uEREX*O737+uHOEX*P737)/('Life tables'!$I$2/2))</f>
        <v>13.13750176696094</v>
      </c>
    </row>
    <row r="738" spans="1:28" x14ac:dyDescent="0.25">
      <c r="A738" s="4">
        <v>732</v>
      </c>
      <c r="C738" s="105">
        <f>IF(male=0,VLOOKUP((($A$5:$A$1570/'Life tables'!$I$2)*2)+age,lifetable,13,1),IF(male=1,VLOOKUP((($A$5:$A$1570/'Life tables'!$I$2)*2)+age,lifetable,10,1),"error"))</f>
        <v>5.6976556749510632E-4</v>
      </c>
      <c r="F738" s="96">
        <f t="shared" si="188"/>
        <v>90.716298759409995</v>
      </c>
      <c r="G738" s="96">
        <f t="shared" si="189"/>
        <v>9.1126420691357062</v>
      </c>
      <c r="H738" s="96">
        <f t="shared" si="190"/>
        <v>0.52043059727139385</v>
      </c>
      <c r="I738" s="96">
        <f t="shared" si="191"/>
        <v>0.20853161840971282</v>
      </c>
      <c r="J738" s="96">
        <f t="shared" si="192"/>
        <v>5.7294430694111761E-2</v>
      </c>
      <c r="K738" s="96">
        <f t="shared" si="193"/>
        <v>0.21790390023634457</v>
      </c>
      <c r="L738" s="96">
        <f t="shared" si="201"/>
        <v>80.599496143662719</v>
      </c>
      <c r="M738" s="96">
        <f t="shared" si="194"/>
        <v>428.99440167578302</v>
      </c>
      <c r="N738" s="96">
        <f t="shared" si="195"/>
        <v>41.313090352440739</v>
      </c>
      <c r="O738" s="96">
        <f t="shared" si="196"/>
        <v>0.9861391843974221</v>
      </c>
      <c r="P738" s="96">
        <f t="shared" si="197"/>
        <v>0.9861391843974221</v>
      </c>
      <c r="Q738" s="96">
        <f t="shared" si="198"/>
        <v>0.26908875139671584</v>
      </c>
      <c r="R738" s="96">
        <f t="shared" si="199"/>
        <v>7.7302583189339316E-2</v>
      </c>
      <c r="S738" s="96">
        <f t="shared" si="187"/>
        <v>385.36264161996138</v>
      </c>
      <c r="T738" s="96">
        <f t="shared" si="202"/>
        <v>121.21953570862505</v>
      </c>
      <c r="U738" s="96">
        <f t="shared" si="202"/>
        <v>359.69135352169525</v>
      </c>
      <c r="V738" s="32">
        <f t="shared" si="203"/>
        <v>999.99999999999682</v>
      </c>
      <c r="W738" s="100">
        <f>(cNES*L738+(cNES+cOSEX)*G738+(cNES+cEREX)*H738+(cNES+cHOEX)*I738+(cNES+cNES)*S738+(cNES+cOSEX)*N738+(cNES+cEREX)*O738+(cNES+cHOEX)*P738)/(1+cDR)^((cycle + 0.5)/('Life tables'!$I$2/2))</f>
        <v>24115.490989820773</v>
      </c>
      <c r="X738" s="107">
        <f>((L738+G738+H738+I738+N738+O738+P738+S738)/('Life tables'!$I$2/2))/(1+oDR)^(((cycle + 0.5)/('Life tables'!$I$2/2)))</f>
        <v>13.104114153413827</v>
      </c>
      <c r="Y738" s="31">
        <f>((uNES*L738+ uOCEX*G738+uEREX*H738+uHOEX*I738+uNES*S738+ uOCEX*N738+uEREX*O738+uHOEX*P738)/('Life tables'!$I$2/2))/(1+oDR)^(((cycle + 0.5)/('Life tables'!$I$2/2)))</f>
        <v>8.6362256708037197</v>
      </c>
      <c r="Z738" s="100">
        <f t="shared" si="200"/>
        <v>123961.36259891212</v>
      </c>
      <c r="AA738" s="107">
        <f>((L738+G738+H738+I738+N738+O738+P738+S738)/('Life tables'!$I$2/2))</f>
        <v>19.910250897808773</v>
      </c>
      <c r="AB738" s="31">
        <f>((uNES*L738+ uOCEX*G738+uEREX*H738+uHOEX*I738+uNES*S738+ uOCEX*N738+uEREX*O738+uHOEX*P738)/('Life tables'!$I$2/2))</f>
        <v>13.12178892084845</v>
      </c>
    </row>
    <row r="739" spans="1:28" x14ac:dyDescent="0.25">
      <c r="A739" s="4">
        <v>733</v>
      </c>
      <c r="C739" s="105">
        <f>IF(male=0,VLOOKUP((($A$5:$A$1570/'Life tables'!$I$2)*2)+age,lifetable,13,1),IF(male=1,VLOOKUP((($A$5:$A$1570/'Life tables'!$I$2)*2)+age,lifetable,10,1),"error"))</f>
        <v>5.6976556749510632E-4</v>
      </c>
      <c r="F739" s="96">
        <f t="shared" si="188"/>
        <v>90.607755780047569</v>
      </c>
      <c r="G739" s="96">
        <f t="shared" si="189"/>
        <v>9.1017386996908094</v>
      </c>
      <c r="H739" s="96">
        <f t="shared" si="190"/>
        <v>0.5198078967385048</v>
      </c>
      <c r="I739" s="96">
        <f t="shared" si="191"/>
        <v>0.20828210819530815</v>
      </c>
      <c r="J739" s="96">
        <f t="shared" si="192"/>
        <v>5.7225877321746936E-2</v>
      </c>
      <c r="K739" s="96">
        <f t="shared" si="193"/>
        <v>0.21764317599086941</v>
      </c>
      <c r="L739" s="96">
        <f t="shared" si="201"/>
        <v>80.503058022110338</v>
      </c>
      <c r="M739" s="96">
        <f t="shared" si="194"/>
        <v>428.48135498962893</v>
      </c>
      <c r="N739" s="96">
        <f t="shared" si="195"/>
        <v>41.263682844983045</v>
      </c>
      <c r="O739" s="96">
        <f t="shared" si="196"/>
        <v>0.98495983231575057</v>
      </c>
      <c r="P739" s="96">
        <f t="shared" si="197"/>
        <v>0.98495983231575057</v>
      </c>
      <c r="Q739" s="96">
        <f t="shared" si="198"/>
        <v>0.26876694045548638</v>
      </c>
      <c r="R739" s="96">
        <f t="shared" si="199"/>
        <v>7.721013481709596E-2</v>
      </c>
      <c r="S739" s="96">
        <f t="shared" si="187"/>
        <v>384.90177540474178</v>
      </c>
      <c r="T739" s="96">
        <f t="shared" si="202"/>
        <v>121.54552852640228</v>
      </c>
      <c r="U739" s="96">
        <f t="shared" si="202"/>
        <v>359.98620683250323</v>
      </c>
      <c r="V739" s="32">
        <f t="shared" si="203"/>
        <v>999.99999999999682</v>
      </c>
      <c r="W739" s="100">
        <f>(cNES*L739+(cNES+cOSEX)*G739+(cNES+cEREX)*H739+(cNES+cHOEX)*I739+(cNES+cNES)*S739+(cNES+cOSEX)*N739+(cNES+cEREX)*O739+(cNES+cHOEX)*P739)/(1+cDR)^((cycle + 0.5)/('Life tables'!$I$2/2))</f>
        <v>24032.876147648822</v>
      </c>
      <c r="X739" s="107">
        <f>((L739+G739+H739+I739+N739+O739+P739+S739)/('Life tables'!$I$2/2))/(1+oDR)^(((cycle + 0.5)/('Life tables'!$I$2/2)))</f>
        <v>13.080968963191308</v>
      </c>
      <c r="Y739" s="31">
        <f>((uNES*L739+ uOCEX*G739+uEREX*H739+uHOEX*I739+uNES*S739+ uOCEX*N739+uEREX*O739+uHOEX*P739)/('Life tables'!$I$2/2))/(1+oDR)^(((cycle + 0.5)/('Life tables'!$I$2/2)))</f>
        <v>8.6209719064921817</v>
      </c>
      <c r="Z739" s="100">
        <f t="shared" si="200"/>
        <v>123813.10537340408</v>
      </c>
      <c r="AA739" s="107">
        <f>((L739+G739+H739+I739+N739+O739+P739+S739)/('Life tables'!$I$2/2))</f>
        <v>19.8864376412164</v>
      </c>
      <c r="AB739" s="31">
        <f>((uNES*L739+ uOCEX*G739+uEREX*H739+uHOEX*I739+uNES*S739+ uOCEX*N739+uEREX*O739+uHOEX*P739)/('Life tables'!$I$2/2))</f>
        <v>13.106094870154761</v>
      </c>
    </row>
    <row r="740" spans="1:28" x14ac:dyDescent="0.25">
      <c r="A740" s="4">
        <v>734</v>
      </c>
      <c r="C740" s="105">
        <f>IF(male=0,VLOOKUP((($A$5:$A$1570/'Life tables'!$I$2)*2)+age,lifetable,13,1),IF(male=1,VLOOKUP((($A$5:$A$1570/'Life tables'!$I$2)*2)+age,lifetable,10,1),"error"))</f>
        <v>5.6976556749510632E-4</v>
      </c>
      <c r="F740" s="96">
        <f t="shared" si="188"/>
        <v>90.499344111514347</v>
      </c>
      <c r="G740" s="96">
        <f t="shared" si="189"/>
        <v>9.0908485206935268</v>
      </c>
      <c r="H740" s="96">
        <f t="shared" si="190"/>
        <v>0.51918594952309249</v>
      </c>
      <c r="I740" s="96">
        <f t="shared" si="191"/>
        <v>0.20803289982809195</v>
      </c>
      <c r="J740" s="96">
        <f t="shared" si="192"/>
        <v>5.7157406882430595E-2</v>
      </c>
      <c r="K740" s="96">
        <f t="shared" si="193"/>
        <v>0.21738276715885599</v>
      </c>
      <c r="L740" s="96">
        <f t="shared" si="201"/>
        <v>80.406736567428354</v>
      </c>
      <c r="M740" s="96">
        <f t="shared" si="194"/>
        <v>427.96892052957691</v>
      </c>
      <c r="N740" s="96">
        <f t="shared" si="195"/>
        <v>41.214334296225452</v>
      </c>
      <c r="O740" s="96">
        <f t="shared" si="196"/>
        <v>0.9837818875721388</v>
      </c>
      <c r="P740" s="96">
        <f t="shared" si="197"/>
        <v>0.9837818875721388</v>
      </c>
      <c r="Q740" s="96">
        <f t="shared" si="198"/>
        <v>0.26844551353595225</v>
      </c>
      <c r="R740" s="96">
        <f t="shared" si="199"/>
        <v>7.711779676484512E-2</v>
      </c>
      <c r="S740" s="96">
        <f t="shared" si="187"/>
        <v>384.44145914790636</v>
      </c>
      <c r="T740" s="96">
        <f t="shared" si="202"/>
        <v>121.87113144682066</v>
      </c>
      <c r="U740" s="96">
        <f t="shared" si="202"/>
        <v>360.28070739642692</v>
      </c>
      <c r="V740" s="32">
        <f t="shared" si="203"/>
        <v>999.9999999999967</v>
      </c>
      <c r="W740" s="100">
        <f>(cNES*L740+(cNES+cOSEX)*G740+(cNES+cEREX)*H740+(cNES+cHOEX)*I740+(cNES+cNES)*S740+(cNES+cOSEX)*N740+(cNES+cEREX)*O740+(cNES+cHOEX)*P740)/(1+cDR)^((cycle + 0.5)/('Life tables'!$I$2/2))</f>
        <v>23950.544304675201</v>
      </c>
      <c r="X740" s="107">
        <f>((L740+G740+H740+I740+N740+O740+P740+S740)/('Life tables'!$I$2/2))/(1+oDR)^(((cycle + 0.5)/('Life tables'!$I$2/2)))</f>
        <v>13.057864655608869</v>
      </c>
      <c r="Y740" s="31">
        <f>((uNES*L740+ uOCEX*G740+uEREX*H740+uHOEX*I740+uNES*S740+ uOCEX*N740+uEREX*O740+uHOEX*P740)/('Life tables'!$I$2/2))/(1+oDR)^(((cycle + 0.5)/('Life tables'!$I$2/2)))</f>
        <v>8.6057450857101205</v>
      </c>
      <c r="Z740" s="100">
        <f t="shared" si="200"/>
        <v>123665.02534563189</v>
      </c>
      <c r="AA740" s="107">
        <f>((L740+G740+H740+I740+N740+O740+P740+S740)/('Life tables'!$I$2/2))</f>
        <v>19.862652869585279</v>
      </c>
      <c r="AB740" s="31">
        <f>((uNES*L740+ uOCEX*G740+uEREX*H740+uHOEX*I740+uNES*S740+ uOCEX*N740+uEREX*O740+uHOEX*P740)/('Life tables'!$I$2/2))</f>
        <v>13.090419592316506</v>
      </c>
    </row>
    <row r="741" spans="1:28" x14ac:dyDescent="0.25">
      <c r="A741" s="4">
        <v>735</v>
      </c>
      <c r="C741" s="105">
        <f>IF(male=0,VLOOKUP((($A$5:$A$1570/'Life tables'!$I$2)*2)+age,lifetable,13,1),IF(male=1,VLOOKUP((($A$5:$A$1570/'Life tables'!$I$2)*2)+age,lifetable,10,1),"error"))</f>
        <v>5.6976556749510632E-4</v>
      </c>
      <c r="F741" s="96">
        <f t="shared" si="188"/>
        <v>90.391063546330116</v>
      </c>
      <c r="G741" s="96">
        <f t="shared" si="189"/>
        <v>9.0799715113020323</v>
      </c>
      <c r="H741" s="96">
        <f t="shared" si="190"/>
        <v>0.51856475443486283</v>
      </c>
      <c r="I741" s="96">
        <f t="shared" si="191"/>
        <v>0.20778399283112473</v>
      </c>
      <c r="J741" s="96">
        <f t="shared" si="192"/>
        <v>5.7089019245122767E-2</v>
      </c>
      <c r="K741" s="96">
        <f t="shared" si="193"/>
        <v>0.21712267324192916</v>
      </c>
      <c r="L741" s="96">
        <f t="shared" si="201"/>
        <v>80.310531595275052</v>
      </c>
      <c r="M741" s="96">
        <f t="shared" si="194"/>
        <v>427.45709761041905</v>
      </c>
      <c r="N741" s="96">
        <f t="shared" si="195"/>
        <v>41.165044640180945</v>
      </c>
      <c r="O741" s="96">
        <f t="shared" si="196"/>
        <v>0.98260534859148407</v>
      </c>
      <c r="P741" s="96">
        <f t="shared" si="197"/>
        <v>0.98260534859148407</v>
      </c>
      <c r="Q741" s="96">
        <f t="shared" si="198"/>
        <v>0.26812447020831343</v>
      </c>
      <c r="R741" s="96">
        <f t="shared" si="199"/>
        <v>7.7025568909115869E-2</v>
      </c>
      <c r="S741" s="96">
        <f t="shared" si="187"/>
        <v>383.98169223393774</v>
      </c>
      <c r="T741" s="96">
        <f t="shared" si="202"/>
        <v>122.19634493627409</v>
      </c>
      <c r="U741" s="96">
        <f t="shared" si="202"/>
        <v>360.57485563857796</v>
      </c>
      <c r="V741" s="32">
        <f t="shared" si="203"/>
        <v>999.99999999999659</v>
      </c>
      <c r="W741" s="100">
        <f>(cNES*L741+(cNES+cOSEX)*G741+(cNES+cEREX)*H741+(cNES+cHOEX)*I741+(cNES+cNES)*S741+(cNES+cOSEX)*N741+(cNES+cEREX)*O741+(cNES+cHOEX)*P741)/(1+cDR)^((cycle + 0.5)/('Life tables'!$I$2/2))</f>
        <v>23868.494492296122</v>
      </c>
      <c r="X741" s="107">
        <f>((L741+G741+H741+I741+N741+O741+P741+S741)/('Life tables'!$I$2/2))/(1+oDR)^(((cycle + 0.5)/('Life tables'!$I$2/2)))</f>
        <v>13.034801158372021</v>
      </c>
      <c r="Y741" s="31">
        <f>((uNES*L741+ uOCEX*G741+uEREX*H741+uHOEX*I741+uNES*S741+ uOCEX*N741+uEREX*O741+uHOEX*P741)/('Life tables'!$I$2/2))/(1+oDR)^(((cycle + 0.5)/('Life tables'!$I$2/2)))</f>
        <v>8.5905451608137078</v>
      </c>
      <c r="Z741" s="100">
        <f t="shared" si="200"/>
        <v>123517.12230777368</v>
      </c>
      <c r="AA741" s="107">
        <f>((L741+G741+H741+I741+N741+O741+P741+S741)/('Life tables'!$I$2/2))</f>
        <v>19.838896548720715</v>
      </c>
      <c r="AB741" s="31">
        <f>((uNES*L741+ uOCEX*G741+uEREX*H741+uHOEX*I741+uNES*S741+ uOCEX*N741+uEREX*O741+uHOEX*P741)/('Life tables'!$I$2/2))</f>
        <v>13.074763064800134</v>
      </c>
    </row>
    <row r="742" spans="1:28" x14ac:dyDescent="0.25">
      <c r="A742" s="4">
        <v>736</v>
      </c>
      <c r="C742" s="105">
        <f>IF(male=0,VLOOKUP((($A$5:$A$1570/'Life tables'!$I$2)*2)+age,lifetable,13,1),IF(male=1,VLOOKUP((($A$5:$A$1570/'Life tables'!$I$2)*2)+age,lifetable,10,1),"error"))</f>
        <v>5.6976556749510632E-4</v>
      </c>
      <c r="F742" s="96">
        <f t="shared" si="188"/>
        <v>90.282913878968728</v>
      </c>
      <c r="G742" s="96">
        <f t="shared" si="189"/>
        <v>9.069107650870798</v>
      </c>
      <c r="H742" s="96">
        <f t="shared" si="190"/>
        <v>0.51794431029473254</v>
      </c>
      <c r="I742" s="96">
        <f t="shared" si="191"/>
        <v>0.20753538673195884</v>
      </c>
      <c r="J742" s="96">
        <f t="shared" si="192"/>
        <v>5.7020714280017634E-2</v>
      </c>
      <c r="K742" s="96">
        <f t="shared" si="193"/>
        <v>0.21686289374640752</v>
      </c>
      <c r="L742" s="96">
        <f t="shared" si="201"/>
        <v>80.214442923044814</v>
      </c>
      <c r="M742" s="96">
        <f t="shared" si="194"/>
        <v>426.94588554617604</v>
      </c>
      <c r="N742" s="96">
        <f t="shared" si="195"/>
        <v>41.115813810788232</v>
      </c>
      <c r="O742" s="96">
        <f t="shared" si="196"/>
        <v>0.98143021379690987</v>
      </c>
      <c r="P742" s="96">
        <f t="shared" si="197"/>
        <v>0.98143021379690987</v>
      </c>
      <c r="Q742" s="96">
        <f t="shared" si="198"/>
        <v>0.26780381004228632</v>
      </c>
      <c r="R742" s="96">
        <f t="shared" si="199"/>
        <v>7.6933451126298263E-2</v>
      </c>
      <c r="S742" s="96">
        <f t="shared" si="187"/>
        <v>383.5224740466254</v>
      </c>
      <c r="T742" s="96">
        <f t="shared" si="202"/>
        <v>122.5211694605964</v>
      </c>
      <c r="U742" s="96">
        <f t="shared" si="202"/>
        <v>360.86865198345066</v>
      </c>
      <c r="V742" s="32">
        <f t="shared" si="203"/>
        <v>999.99999999999682</v>
      </c>
      <c r="W742" s="100">
        <f>(cNES*L742+(cNES+cOSEX)*G742+(cNES+cEREX)*H742+(cNES+cHOEX)*I742+(cNES+cNES)*S742+(cNES+cOSEX)*N742+(cNES+cEREX)*O742+(cNES+cHOEX)*P742)/(1+cDR)^((cycle + 0.5)/('Life tables'!$I$2/2))</f>
        <v>23786.72574519358</v>
      </c>
      <c r="X742" s="107">
        <f>((L742+G742+H742+I742+N742+O742+P742+S742)/('Life tables'!$I$2/2))/(1+oDR)^(((cycle + 0.5)/('Life tables'!$I$2/2)))</f>
        <v>13.011778399316904</v>
      </c>
      <c r="Y742" s="31">
        <f>((uNES*L742+ uOCEX*G742+uEREX*H742+uHOEX*I742+uNES*S742+ uOCEX*N742+uEREX*O742+uHOEX*P742)/('Life tables'!$I$2/2))/(1+oDR)^(((cycle + 0.5)/('Life tables'!$I$2/2)))</f>
        <v>8.5753720842451475</v>
      </c>
      <c r="Z742" s="100">
        <f t="shared" si="200"/>
        <v>123369.39605211711</v>
      </c>
      <c r="AA742" s="107">
        <f>((L742+G742+H742+I742+N742+O742+P742+S742)/('Life tables'!$I$2/2))</f>
        <v>19.815168644473157</v>
      </c>
      <c r="AB742" s="31">
        <f>((uNES*L742+ uOCEX*G742+uEREX*H742+uHOEX*I742+uNES*S742+ uOCEX*N742+uEREX*O742+uHOEX*P742)/('Life tables'!$I$2/2))</f>
        <v>13.059125265101772</v>
      </c>
    </row>
    <row r="743" spans="1:28" x14ac:dyDescent="0.25">
      <c r="A743" s="4">
        <v>737</v>
      </c>
      <c r="C743" s="105">
        <f>IF(male=0,VLOOKUP((($A$5:$A$1570/'Life tables'!$I$2)*2)+age,lifetable,13,1),IF(male=1,VLOOKUP((($A$5:$A$1570/'Life tables'!$I$2)*2)+age,lifetable,10,1),"error"))</f>
        <v>5.6976556749510632E-4</v>
      </c>
      <c r="F743" s="96">
        <f t="shared" si="188"/>
        <v>90.174894905798041</v>
      </c>
      <c r="G743" s="96">
        <f t="shared" si="189"/>
        <v>9.0582569189445472</v>
      </c>
      <c r="H743" s="96">
        <f t="shared" si="190"/>
        <v>0.51732461593448364</v>
      </c>
      <c r="I743" s="96">
        <f t="shared" si="191"/>
        <v>0.20728708106250049</v>
      </c>
      <c r="J743" s="96">
        <f t="shared" si="192"/>
        <v>5.6952491858505587E-2</v>
      </c>
      <c r="K743" s="96">
        <f t="shared" si="193"/>
        <v>0.21660342818315914</v>
      </c>
      <c r="L743" s="96">
        <f t="shared" si="201"/>
        <v>80.118470369814844</v>
      </c>
      <c r="M743" s="96">
        <f t="shared" si="194"/>
        <v>426.43528365015169</v>
      </c>
      <c r="N743" s="96">
        <f t="shared" si="195"/>
        <v>41.066641741916982</v>
      </c>
      <c r="O743" s="96">
        <f t="shared" si="196"/>
        <v>0.98025648160989232</v>
      </c>
      <c r="P743" s="96">
        <f t="shared" si="197"/>
        <v>0.98025648160989232</v>
      </c>
      <c r="Q743" s="96">
        <f t="shared" si="198"/>
        <v>0.26748353260713731</v>
      </c>
      <c r="R743" s="96">
        <f t="shared" si="199"/>
        <v>7.6841443292653189E-2</v>
      </c>
      <c r="S743" s="96">
        <f t="shared" si="187"/>
        <v>383.06380396911516</v>
      </c>
      <c r="T743" s="96">
        <f t="shared" si="202"/>
        <v>122.84560548506204</v>
      </c>
      <c r="U743" s="96">
        <f t="shared" si="202"/>
        <v>361.16209685492646</v>
      </c>
      <c r="V743" s="32">
        <f t="shared" si="203"/>
        <v>999.99999999999682</v>
      </c>
      <c r="W743" s="100">
        <f>(cNES*L743+(cNES+cOSEX)*G743+(cNES+cEREX)*H743+(cNES+cHOEX)*I743+(cNES+cNES)*S743+(cNES+cOSEX)*N743+(cNES+cEREX)*O743+(cNES+cHOEX)*P743)/(1+cDR)^((cycle + 0.5)/('Life tables'!$I$2/2))</f>
        <v>23705.237101325274</v>
      </c>
      <c r="X743" s="107">
        <f>((L743+G743+H743+I743+N743+O743+P743+S743)/('Life tables'!$I$2/2))/(1+oDR)^(((cycle + 0.5)/('Life tables'!$I$2/2)))</f>
        <v>12.988796306409967</v>
      </c>
      <c r="Y743" s="31">
        <f>((uNES*L743+ uOCEX*G743+uEREX*H743+uHOEX*I743+uNES*S743+ uOCEX*N743+uEREX*O743+uHOEX*P743)/('Life tables'!$I$2/2))/(1+oDR)^(((cycle + 0.5)/('Life tables'!$I$2/2)))</f>
        <v>8.5602258085324738</v>
      </c>
      <c r="Z743" s="100">
        <f t="shared" si="200"/>
        <v>123221.8463710639</v>
      </c>
      <c r="AA743" s="107">
        <f>((L743+G743+H743+I743+N743+O743+P743+S743)/('Life tables'!$I$2/2))</f>
        <v>19.791469122738025</v>
      </c>
      <c r="AB743" s="31">
        <f>((uNES*L743+ uOCEX*G743+uEREX*H743+uHOEX*I743+uNES*S743+ uOCEX*N743+uEREX*O743+uHOEX*P743)/('Life tables'!$I$2/2))</f>
        <v>13.043506170747104</v>
      </c>
    </row>
    <row r="744" spans="1:28" x14ac:dyDescent="0.25">
      <c r="A744" s="4">
        <v>738</v>
      </c>
      <c r="C744" s="105">
        <f>IF(male=0,VLOOKUP((($A$5:$A$1570/'Life tables'!$I$2)*2)+age,lifetable,13,1),IF(male=1,VLOOKUP((($A$5:$A$1570/'Life tables'!$I$2)*2)+age,lifetable,10,1),"error"))</f>
        <v>5.6976556749510632E-4</v>
      </c>
      <c r="F744" s="96">
        <f t="shared" si="188"/>
        <v>90.067006425021887</v>
      </c>
      <c r="G744" s="96">
        <f t="shared" si="189"/>
        <v>9.0474192952524337</v>
      </c>
      <c r="H744" s="96">
        <f t="shared" si="190"/>
        <v>0.5167056701964311</v>
      </c>
      <c r="I744" s="96">
        <f t="shared" si="191"/>
        <v>0.20703907535887622</v>
      </c>
      <c r="J744" s="96">
        <f t="shared" si="192"/>
        <v>5.6884351853136575E-2</v>
      </c>
      <c r="K744" s="96">
        <f t="shared" si="193"/>
        <v>0.21634427606746218</v>
      </c>
      <c r="L744" s="96">
        <f t="shared" si="201"/>
        <v>80.022613756293552</v>
      </c>
      <c r="M744" s="96">
        <f t="shared" si="194"/>
        <v>425.92529123498645</v>
      </c>
      <c r="N744" s="96">
        <f t="shared" si="195"/>
        <v>41.017528367372982</v>
      </c>
      <c r="O744" s="96">
        <f t="shared" si="196"/>
        <v>0.97908415045038211</v>
      </c>
      <c r="P744" s="96">
        <f t="shared" si="197"/>
        <v>0.97908415045038211</v>
      </c>
      <c r="Q744" s="96">
        <f t="shared" si="198"/>
        <v>0.26716363747171706</v>
      </c>
      <c r="R744" s="96">
        <f t="shared" si="199"/>
        <v>7.6749545284321971E-2</v>
      </c>
      <c r="S744" s="96">
        <f t="shared" si="187"/>
        <v>382.60568138395666</v>
      </c>
      <c r="T744" s="96">
        <f t="shared" si="202"/>
        <v>123.16965347438689</v>
      </c>
      <c r="U744" s="96">
        <f t="shared" si="202"/>
        <v>361.45519067627822</v>
      </c>
      <c r="V744" s="32">
        <f t="shared" si="203"/>
        <v>999.99999999999682</v>
      </c>
      <c r="W744" s="100">
        <f>(cNES*L744+(cNES+cOSEX)*G744+(cNES+cEREX)*H744+(cNES+cHOEX)*I744+(cNES+cNES)*S744+(cNES+cOSEX)*N744+(cNES+cEREX)*O744+(cNES+cHOEX)*P744)/(1+cDR)^((cycle + 0.5)/('Life tables'!$I$2/2))</f>
        <v>23624.02760191448</v>
      </c>
      <c r="X744" s="107">
        <f>((L744+G744+H744+I744+N744+O744+P744+S744)/('Life tables'!$I$2/2))/(1+oDR)^(((cycle + 0.5)/('Life tables'!$I$2/2)))</f>
        <v>12.965854807747622</v>
      </c>
      <c r="Y744" s="31">
        <f>((uNES*L744+ uOCEX*G744+uEREX*H744+uHOEX*I744+uNES*S744+ uOCEX*N744+uEREX*O744+uHOEX*P744)/('Life tables'!$I$2/2))/(1+oDR)^(((cycle + 0.5)/('Life tables'!$I$2/2)))</f>
        <v>8.5451062862893146</v>
      </c>
      <c r="Z744" s="100">
        <f t="shared" si="200"/>
        <v>123074.47305713434</v>
      </c>
      <c r="AA744" s="107">
        <f>((L744+G744+H744+I744+N744+O744+P744+S744)/('Life tables'!$I$2/2))</f>
        <v>19.767797949455506</v>
      </c>
      <c r="AB744" s="31">
        <f>((uNES*L744+ uOCEX*G744+uEREX*H744+uHOEX*I744+uNES*S744+ uOCEX*N744+uEREX*O744+uHOEX*P744)/('Life tables'!$I$2/2))</f>
        <v>13.027905759291242</v>
      </c>
    </row>
    <row r="745" spans="1:28" x14ac:dyDescent="0.25">
      <c r="A745" s="4">
        <v>739</v>
      </c>
      <c r="C745" s="105">
        <f>IF(male=0,VLOOKUP((($A$5:$A$1570/'Life tables'!$I$2)*2)+age,lifetable,13,1),IF(male=1,VLOOKUP((($A$5:$A$1570/'Life tables'!$I$2)*2)+age,lifetable,10,1),"error"))</f>
        <v>5.6976556749510632E-4</v>
      </c>
      <c r="F745" s="96">
        <f t="shared" si="188"/>
        <v>89.959248236624049</v>
      </c>
      <c r="G745" s="96">
        <f t="shared" si="189"/>
        <v>9.0365947597024068</v>
      </c>
      <c r="H745" s="96">
        <f t="shared" si="190"/>
        <v>0.51608747193310134</v>
      </c>
      <c r="I745" s="96">
        <f t="shared" si="191"/>
        <v>0.20679136916130422</v>
      </c>
      <c r="J745" s="96">
        <f t="shared" si="192"/>
        <v>5.6816294137584752E-2</v>
      </c>
      <c r="K745" s="96">
        <f t="shared" si="193"/>
        <v>0.21608543691887033</v>
      </c>
      <c r="L745" s="96">
        <f t="shared" si="201"/>
        <v>79.926872904770775</v>
      </c>
      <c r="M745" s="96">
        <f t="shared" si="194"/>
        <v>425.41590761270766</v>
      </c>
      <c r="N745" s="96">
        <f t="shared" si="195"/>
        <v>40.968473620902977</v>
      </c>
      <c r="O745" s="96">
        <f t="shared" si="196"/>
        <v>0.97791321873692116</v>
      </c>
      <c r="P745" s="96">
        <f t="shared" si="197"/>
        <v>0.97791321873692116</v>
      </c>
      <c r="Q745" s="96">
        <f t="shared" si="198"/>
        <v>0.26684412420449144</v>
      </c>
      <c r="R745" s="96">
        <f t="shared" si="199"/>
        <v>7.6657756977335512E-2</v>
      </c>
      <c r="S745" s="96">
        <f t="shared" si="187"/>
        <v>382.14810567314902</v>
      </c>
      <c r="T745" s="96">
        <f t="shared" si="202"/>
        <v>123.49331389272896</v>
      </c>
      <c r="U745" s="96">
        <f t="shared" si="202"/>
        <v>361.74793387017445</v>
      </c>
      <c r="V745" s="32">
        <f t="shared" si="203"/>
        <v>999.99999999999682</v>
      </c>
      <c r="W745" s="100">
        <f>(cNES*L745+(cNES+cOSEX)*G745+(cNES+cEREX)*H745+(cNES+cHOEX)*I745+(cNES+cNES)*S745+(cNES+cOSEX)*N745+(cNES+cEREX)*O745+(cNES+cHOEX)*P745)/(1+cDR)^((cycle + 0.5)/('Life tables'!$I$2/2))</f>
        <v>23543.096291439961</v>
      </c>
      <c r="X745" s="107">
        <f>((L745+G745+H745+I745+N745+O745+P745+S745)/('Life tables'!$I$2/2))/(1+oDR)^(((cycle + 0.5)/('Life tables'!$I$2/2)))</f>
        <v>12.942953831555933</v>
      </c>
      <c r="Y745" s="31">
        <f>((uNES*L745+ uOCEX*G745+uEREX*H745+uHOEX*I745+uNES*S745+ uOCEX*N745+uEREX*O745+uHOEX*P745)/('Life tables'!$I$2/2))/(1+oDR)^(((cycle + 0.5)/('Life tables'!$I$2/2)))</f>
        <v>8.5300134702147048</v>
      </c>
      <c r="Z745" s="100">
        <f t="shared" si="200"/>
        <v>122927.27590297126</v>
      </c>
      <c r="AA745" s="107">
        <f>((L745+G745+H745+I745+N745+O745+P745+S745)/('Life tables'!$I$2/2))</f>
        <v>19.744155090610359</v>
      </c>
      <c r="AB745" s="31">
        <f>((uNES*L745+ uOCEX*G745+uEREX*H745+uHOEX*I745+uNES*S745+ uOCEX*N745+uEREX*O745+uHOEX*P745)/('Life tables'!$I$2/2))</f>
        <v>13.012324008318611</v>
      </c>
    </row>
    <row r="746" spans="1:28" x14ac:dyDescent="0.25">
      <c r="A746" s="4">
        <v>740</v>
      </c>
      <c r="C746" s="105">
        <f>IF(male=0,VLOOKUP((($A$5:$A$1570/'Life tables'!$I$2)*2)+age,lifetable,13,1),IF(male=1,VLOOKUP((($A$5:$A$1570/'Life tables'!$I$2)*2)+age,lifetable,10,1),"error"))</f>
        <v>5.6976556749510632E-4</v>
      </c>
      <c r="F746" s="96">
        <f t="shared" si="188"/>
        <v>89.851620142314033</v>
      </c>
      <c r="G746" s="96">
        <f t="shared" si="189"/>
        <v>9.0257832923757757</v>
      </c>
      <c r="H746" s="96">
        <f t="shared" si="190"/>
        <v>0.51547002000692099</v>
      </c>
      <c r="I746" s="96">
        <f t="shared" si="191"/>
        <v>0.2065439620139696</v>
      </c>
      <c r="J746" s="96">
        <f t="shared" si="192"/>
        <v>5.6748318586614145E-2</v>
      </c>
      <c r="K746" s="96">
        <f t="shared" si="193"/>
        <v>0.21582691026108244</v>
      </c>
      <c r="L746" s="96">
        <f t="shared" si="201"/>
        <v>79.831247639069673</v>
      </c>
      <c r="M746" s="96">
        <f t="shared" si="194"/>
        <v>424.90713209477946</v>
      </c>
      <c r="N746" s="96">
        <f t="shared" si="195"/>
        <v>40.919477436199472</v>
      </c>
      <c r="O746" s="96">
        <f t="shared" si="196"/>
        <v>0.97674368488675622</v>
      </c>
      <c r="P746" s="96">
        <f t="shared" si="197"/>
        <v>0.97674368488675622</v>
      </c>
      <c r="Q746" s="96">
        <f t="shared" si="198"/>
        <v>0.26652499237357302</v>
      </c>
      <c r="R746" s="96">
        <f t="shared" si="199"/>
        <v>7.6566078247623154E-2</v>
      </c>
      <c r="S746" s="96">
        <f t="shared" si="187"/>
        <v>381.69107621818529</v>
      </c>
      <c r="T746" s="96">
        <f t="shared" si="202"/>
        <v>123.81658720368915</v>
      </c>
      <c r="U746" s="96">
        <f t="shared" si="202"/>
        <v>362.04032685868316</v>
      </c>
      <c r="V746" s="32">
        <f t="shared" si="203"/>
        <v>999.99999999999682</v>
      </c>
      <c r="W746" s="100">
        <f>(cNES*L746+(cNES+cOSEX)*G746+(cNES+cEREX)*H746+(cNES+cHOEX)*I746+(cNES+cNES)*S746+(cNES+cOSEX)*N746+(cNES+cEREX)*O746+(cNES+cHOEX)*P746)/(1+cDR)^((cycle + 0.5)/('Life tables'!$I$2/2))</f>
        <v>23462.442217625903</v>
      </c>
      <c r="X746" s="107">
        <f>((L746+G746+H746+I746+N746+O746+P746+S746)/('Life tables'!$I$2/2))/(1+oDR)^(((cycle + 0.5)/('Life tables'!$I$2/2)))</f>
        <v>12.920093306190299</v>
      </c>
      <c r="Y746" s="31">
        <f>((uNES*L746+ uOCEX*G746+uEREX*H746+uHOEX*I746+uNES*S746+ uOCEX*N746+uEREX*O746+uHOEX*P746)/('Life tables'!$I$2/2))/(1+oDR)^(((cycle + 0.5)/('Life tables'!$I$2/2)))</f>
        <v>8.5149473130928577</v>
      </c>
      <c r="Z746" s="100">
        <f t="shared" si="200"/>
        <v>122780.2547013445</v>
      </c>
      <c r="AA746" s="107">
        <f>((L746+G746+H746+I746+N746+O746+P746+S746)/('Life tables'!$I$2/2))</f>
        <v>19.720540512231757</v>
      </c>
      <c r="AB746" s="31">
        <f>((uNES*L746+ uOCEX*G746+uEREX*H746+uHOEX*I746+uNES*S746+ uOCEX*N746+uEREX*O746+uHOEX*P746)/('Life tables'!$I$2/2))</f>
        <v>12.996760895442824</v>
      </c>
    </row>
    <row r="747" spans="1:28" x14ac:dyDescent="0.25">
      <c r="A747" s="4">
        <v>741</v>
      </c>
      <c r="C747" s="105">
        <f>IF(male=0,VLOOKUP((($A$5:$A$1570/'Life tables'!$I$2)*2)+age,lifetable,13,1),IF(male=1,VLOOKUP((($A$5:$A$1570/'Life tables'!$I$2)*2)+age,lifetable,10,1),"error"))</f>
        <v>5.6976556749510632E-4</v>
      </c>
      <c r="F747" s="96">
        <f t="shared" si="188"/>
        <v>89.744121945474731</v>
      </c>
      <c r="G747" s="96">
        <f t="shared" si="189"/>
        <v>9.0149848735219358</v>
      </c>
      <c r="H747" s="96">
        <f t="shared" si="190"/>
        <v>0.51485331328991701</v>
      </c>
      <c r="I747" s="96">
        <f t="shared" si="191"/>
        <v>0.20629685346490415</v>
      </c>
      <c r="J747" s="96">
        <f t="shared" si="192"/>
        <v>5.6680425076045711E-2</v>
      </c>
      <c r="K747" s="96">
        <f t="shared" si="193"/>
        <v>0.21556869562181696</v>
      </c>
      <c r="L747" s="96">
        <f t="shared" si="201"/>
        <v>79.735737784500117</v>
      </c>
      <c r="M747" s="96">
        <f t="shared" si="194"/>
        <v>424.39896399214985</v>
      </c>
      <c r="N747" s="96">
        <f t="shared" si="195"/>
        <v>40.870539746905258</v>
      </c>
      <c r="O747" s="96">
        <f t="shared" si="196"/>
        <v>0.97557554731594776</v>
      </c>
      <c r="P747" s="96">
        <f t="shared" si="197"/>
        <v>0.97557554731594776</v>
      </c>
      <c r="Q747" s="96">
        <f t="shared" si="198"/>
        <v>0.26620624154675082</v>
      </c>
      <c r="R747" s="96">
        <f t="shared" si="199"/>
        <v>7.6474508971021302E-2</v>
      </c>
      <c r="S747" s="96">
        <f t="shared" si="187"/>
        <v>381.23459240009493</v>
      </c>
      <c r="T747" s="96">
        <f t="shared" si="202"/>
        <v>124.13947387031195</v>
      </c>
      <c r="U747" s="96">
        <f t="shared" si="202"/>
        <v>362.33237006327602</v>
      </c>
      <c r="V747" s="32">
        <f t="shared" si="203"/>
        <v>999.99999999999682</v>
      </c>
      <c r="W747" s="100">
        <f>(cNES*L747+(cNES+cOSEX)*G747+(cNES+cEREX)*H747+(cNES+cHOEX)*I747+(cNES+cNES)*S747+(cNES+cOSEX)*N747+(cNES+cEREX)*O747+(cNES+cHOEX)*P747)/(1+cDR)^((cycle + 0.5)/('Life tables'!$I$2/2))</f>
        <v>23382.06443143174</v>
      </c>
      <c r="X747" s="107">
        <f>((L747+G747+H747+I747+N747+O747+P747+S747)/('Life tables'!$I$2/2))/(1+oDR)^(((cycle + 0.5)/('Life tables'!$I$2/2)))</f>
        <v>12.897273160135121</v>
      </c>
      <c r="Y747" s="31">
        <f>((uNES*L747+ uOCEX*G747+uEREX*H747+uHOEX*I747+uNES*S747+ uOCEX*N747+uEREX*O747+uHOEX*P747)/('Life tables'!$I$2/2))/(1+oDR)^(((cycle + 0.5)/('Life tables'!$I$2/2)))</f>
        <v>8.499907767792962</v>
      </c>
      <c r="Z747" s="100">
        <f t="shared" si="200"/>
        <v>122633.40924515454</v>
      </c>
      <c r="AA747" s="107">
        <f>((L747+G747+H747+I747+N747+O747+P747+S747)/('Life tables'!$I$2/2))</f>
        <v>19.696954180393071</v>
      </c>
      <c r="AB747" s="31">
        <f>((uNES*L747+ uOCEX*G747+uEREX*H747+uHOEX*I747+uNES*S747+ uOCEX*N747+uEREX*O747+uHOEX*P747)/('Life tables'!$I$2/2))</f>
        <v>12.981216398306563</v>
      </c>
    </row>
    <row r="748" spans="1:28" x14ac:dyDescent="0.25">
      <c r="A748" s="4">
        <v>742</v>
      </c>
      <c r="C748" s="105">
        <f>IF(male=0,VLOOKUP((($A$5:$A$1570/'Life tables'!$I$2)*2)+age,lifetable,13,1),IF(male=1,VLOOKUP((($A$5:$A$1570/'Life tables'!$I$2)*2)+age,lifetable,10,1),"error"))</f>
        <v>5.6976556749510632E-4</v>
      </c>
      <c r="F748" s="96">
        <f t="shared" si="188"/>
        <v>89.6367534511119</v>
      </c>
      <c r="G748" s="96">
        <f t="shared" si="189"/>
        <v>9.0041994835533128</v>
      </c>
      <c r="H748" s="96">
        <f t="shared" si="190"/>
        <v>0.51423735066342613</v>
      </c>
      <c r="I748" s="96">
        <f t="shared" si="191"/>
        <v>0.20605004306587019</v>
      </c>
      <c r="J748" s="96">
        <f t="shared" si="192"/>
        <v>5.6612613482725338E-2</v>
      </c>
      <c r="K748" s="96">
        <f t="shared" si="193"/>
        <v>0.21531079253269059</v>
      </c>
      <c r="L748" s="96">
        <f t="shared" si="201"/>
        <v>79.640343167813882</v>
      </c>
      <c r="M748" s="96">
        <f t="shared" si="194"/>
        <v>423.89140261529707</v>
      </c>
      <c r="N748" s="96">
        <f t="shared" si="195"/>
        <v>40.821660486617908</v>
      </c>
      <c r="O748" s="96">
        <f t="shared" si="196"/>
        <v>0.97440880443947664</v>
      </c>
      <c r="P748" s="96">
        <f t="shared" si="197"/>
        <v>0.97440880443947664</v>
      </c>
      <c r="Q748" s="96">
        <f t="shared" si="198"/>
        <v>0.26588787129151914</v>
      </c>
      <c r="R748" s="96">
        <f t="shared" si="199"/>
        <v>7.6383049023281677E-2</v>
      </c>
      <c r="S748" s="96">
        <f t="shared" si="187"/>
        <v>380.77865359948538</v>
      </c>
      <c r="T748" s="96">
        <f t="shared" si="202"/>
        <v>124.46197435508618</v>
      </c>
      <c r="U748" s="96">
        <f t="shared" si="202"/>
        <v>362.62406390483198</v>
      </c>
      <c r="V748" s="32">
        <f t="shared" si="203"/>
        <v>999.99999999999704</v>
      </c>
      <c r="W748" s="100">
        <f>(cNES*L748+(cNES+cOSEX)*G748+(cNES+cEREX)*H748+(cNES+cHOEX)*I748+(cNES+cNES)*S748+(cNES+cOSEX)*N748+(cNES+cEREX)*O748+(cNES+cHOEX)*P748)/(1+cDR)^((cycle + 0.5)/('Life tables'!$I$2/2))</f>
        <v>23301.961987042087</v>
      </c>
      <c r="X748" s="107">
        <f>((L748+G748+H748+I748+N748+O748+P748+S748)/('Life tables'!$I$2/2))/(1+oDR)^(((cycle + 0.5)/('Life tables'!$I$2/2)))</f>
        <v>12.874493322003516</v>
      </c>
      <c r="Y748" s="31">
        <f>((uNES*L748+ uOCEX*G748+uEREX*H748+uHOEX*I748+uNES*S748+ uOCEX*N748+uEREX*O748+uHOEX*P748)/('Life tables'!$I$2/2))/(1+oDR)^(((cycle + 0.5)/('Life tables'!$I$2/2)))</f>
        <v>8.4848947872689919</v>
      </c>
      <c r="Z748" s="100">
        <f t="shared" si="200"/>
        <v>122486.73932743649</v>
      </c>
      <c r="AA748" s="107">
        <f>((L748+G748+H748+I748+N748+O748+P748+S748)/('Life tables'!$I$2/2))</f>
        <v>19.673396061211736</v>
      </c>
      <c r="AB748" s="31">
        <f>((uNES*L748+ uOCEX*G748+uEREX*H748+uHOEX*I748+uNES*S748+ uOCEX*N748+uEREX*O748+uHOEX*P748)/('Life tables'!$I$2/2))</f>
        <v>12.965690494581482</v>
      </c>
    </row>
    <row r="749" spans="1:28" x14ac:dyDescent="0.25">
      <c r="A749" s="4">
        <v>743</v>
      </c>
      <c r="C749" s="105">
        <f>IF(male=0,VLOOKUP((($A$5:$A$1570/'Life tables'!$I$2)*2)+age,lifetable,13,1),IF(male=1,VLOOKUP((($A$5:$A$1570/'Life tables'!$I$2)*2)+age,lifetable,10,1),"error"))</f>
        <v>5.6976556749510632E-4</v>
      </c>
      <c r="F749" s="96">
        <f t="shared" si="188"/>
        <v>89.52951446580515</v>
      </c>
      <c r="G749" s="96">
        <f t="shared" si="189"/>
        <v>8.9934271030404176</v>
      </c>
      <c r="H749" s="96">
        <f t="shared" si="190"/>
        <v>0.5136221310178144</v>
      </c>
      <c r="I749" s="96">
        <f t="shared" si="191"/>
        <v>0.20580353037224783</v>
      </c>
      <c r="J749" s="96">
        <f t="shared" si="192"/>
        <v>5.6544883684492946E-2</v>
      </c>
      <c r="K749" s="96">
        <f t="shared" si="193"/>
        <v>0.21505320052910032</v>
      </c>
      <c r="L749" s="96">
        <f t="shared" si="201"/>
        <v>79.545063617161077</v>
      </c>
      <c r="M749" s="96">
        <f t="shared" si="194"/>
        <v>423.38444727427355</v>
      </c>
      <c r="N749" s="96">
        <f t="shared" si="195"/>
        <v>40.772839588893966</v>
      </c>
      <c r="O749" s="96">
        <f t="shared" si="196"/>
        <v>0.97324345467134454</v>
      </c>
      <c r="P749" s="96">
        <f t="shared" si="197"/>
        <v>0.97324345467134454</v>
      </c>
      <c r="Q749" s="96">
        <f t="shared" si="198"/>
        <v>0.26556988117510488</v>
      </c>
      <c r="R749" s="96">
        <f t="shared" si="199"/>
        <v>7.6291698280079284E-2</v>
      </c>
      <c r="S749" s="96">
        <f t="shared" si="187"/>
        <v>380.32325919658172</v>
      </c>
      <c r="T749" s="96">
        <f t="shared" si="202"/>
        <v>124.78408911994578</v>
      </c>
      <c r="U749" s="96">
        <f t="shared" si="202"/>
        <v>362.91540880364118</v>
      </c>
      <c r="V749" s="32">
        <f t="shared" si="203"/>
        <v>999.99999999999682</v>
      </c>
      <c r="W749" s="100">
        <f>(cNES*L749+(cNES+cOSEX)*G749+(cNES+cEREX)*H749+(cNES+cHOEX)*I749+(cNES+cNES)*S749+(cNES+cOSEX)*N749+(cNES+cEREX)*O749+(cNES+cHOEX)*P749)/(1+cDR)^((cycle + 0.5)/('Life tables'!$I$2/2))</f>
        <v>23222.133941856624</v>
      </c>
      <c r="X749" s="107">
        <f>((L749+G749+H749+I749+N749+O749+P749+S749)/('Life tables'!$I$2/2))/(1+oDR)^(((cycle + 0.5)/('Life tables'!$I$2/2)))</f>
        <v>12.851753720536978</v>
      </c>
      <c r="Y749" s="31">
        <f>((uNES*L749+ uOCEX*G749+uEREX*H749+uHOEX*I749+uNES*S749+ uOCEX*N749+uEREX*O749+uHOEX*P749)/('Life tables'!$I$2/2))/(1+oDR)^(((cycle + 0.5)/('Life tables'!$I$2/2)))</f>
        <v>8.4699083245594817</v>
      </c>
      <c r="Z749" s="100">
        <f t="shared" si="200"/>
        <v>122340.24474136371</v>
      </c>
      <c r="AA749" s="107">
        <f>((L749+G749+H749+I749+N749+O749+P749+S749)/('Life tables'!$I$2/2))</f>
        <v>19.649866120849047</v>
      </c>
      <c r="AB749" s="31">
        <f>((uNES*L749+ uOCEX*G749+uEREX*H749+uHOEX*I749+uNES*S749+ uOCEX*N749+uEREX*O749+uHOEX*P749)/('Life tables'!$I$2/2))</f>
        <v>12.950183161968086</v>
      </c>
    </row>
    <row r="750" spans="1:28" x14ac:dyDescent="0.25">
      <c r="A750" s="4">
        <v>744</v>
      </c>
      <c r="C750" s="105">
        <f>IF(male=0,VLOOKUP((($A$5:$A$1570/'Life tables'!$I$2)*2)+age,lifetable,13,1),IF(male=1,VLOOKUP((($A$5:$A$1570/'Life tables'!$I$2)*2)+age,lifetable,10,1),"error"))</f>
        <v>5.6976556749510632E-4</v>
      </c>
      <c r="F750" s="96">
        <f t="shared" si="188"/>
        <v>89.422404797660846</v>
      </c>
      <c r="G750" s="96">
        <f t="shared" si="189"/>
        <v>8.9826677127071388</v>
      </c>
      <c r="H750" s="96">
        <f t="shared" si="190"/>
        <v>0.51300765325220665</v>
      </c>
      <c r="I750" s="96">
        <f t="shared" si="191"/>
        <v>0.20555731494292684</v>
      </c>
      <c r="J750" s="96">
        <f t="shared" si="192"/>
        <v>5.6477235560152696E-2</v>
      </c>
      <c r="K750" s="96">
        <f t="shared" si="193"/>
        <v>0.21479591915011059</v>
      </c>
      <c r="L750" s="96">
        <f t="shared" si="201"/>
        <v>79.449898962048309</v>
      </c>
      <c r="M750" s="96">
        <f t="shared" si="194"/>
        <v>422.87809727874907</v>
      </c>
      <c r="N750" s="96">
        <f t="shared" si="195"/>
        <v>40.724076987253135</v>
      </c>
      <c r="O750" s="96">
        <f t="shared" si="196"/>
        <v>0.97207949642467362</v>
      </c>
      <c r="P750" s="96">
        <f t="shared" si="197"/>
        <v>0.97207949642467362</v>
      </c>
      <c r="Q750" s="96">
        <f t="shared" si="198"/>
        <v>0.26525227076449548</v>
      </c>
      <c r="R750" s="96">
        <f t="shared" si="199"/>
        <v>7.6200456617020157E-2</v>
      </c>
      <c r="S750" s="96">
        <f t="shared" si="187"/>
        <v>379.86840857126504</v>
      </c>
      <c r="T750" s="96">
        <f t="shared" si="202"/>
        <v>125.10581862627042</v>
      </c>
      <c r="U750" s="96">
        <f t="shared" si="202"/>
        <v>363.20640517940831</v>
      </c>
      <c r="V750" s="32">
        <f t="shared" si="203"/>
        <v>999.99999999999682</v>
      </c>
      <c r="W750" s="100">
        <f>(cNES*L750+(cNES+cOSEX)*G750+(cNES+cEREX)*H750+(cNES+cHOEX)*I750+(cNES+cNES)*S750+(cNES+cOSEX)*N750+(cNES+cEREX)*O750+(cNES+cHOEX)*P750)/(1+cDR)^((cycle + 0.5)/('Life tables'!$I$2/2))</f>
        <v>23142.579356479982</v>
      </c>
      <c r="X750" s="107">
        <f>((L750+G750+H750+I750+N750+O750+P750+S750)/('Life tables'!$I$2/2))/(1+oDR)^(((cycle + 0.5)/('Life tables'!$I$2/2)))</f>
        <v>12.829054284605089</v>
      </c>
      <c r="Y750" s="31">
        <f>((uNES*L750+ uOCEX*G750+uEREX*H750+uHOEX*I750+uNES*S750+ uOCEX*N750+uEREX*O750+uHOEX*P750)/('Life tables'!$I$2/2))/(1+oDR)^(((cycle + 0.5)/('Life tables'!$I$2/2)))</f>
        <v>8.4549483327873389</v>
      </c>
      <c r="Z750" s="100">
        <f t="shared" si="200"/>
        <v>122193.92528025131</v>
      </c>
      <c r="AA750" s="107">
        <f>((L750+G750+H750+I750+N750+O750+P750+S750)/('Life tables'!$I$2/2))</f>
        <v>19.626364325510014</v>
      </c>
      <c r="AB750" s="31">
        <f>((uNES*L750+ uOCEX*G750+uEREX*H750+uHOEX*I750+uNES*S750+ uOCEX*N750+uEREX*O750+uHOEX*P750)/('Life tables'!$I$2/2))</f>
        <v>12.934694378195614</v>
      </c>
    </row>
    <row r="751" spans="1:28" x14ac:dyDescent="0.25">
      <c r="A751" s="4">
        <v>745</v>
      </c>
      <c r="C751" s="105">
        <f>IF(male=0,VLOOKUP((($A$5:$A$1570/'Life tables'!$I$2)*2)+age,lifetable,13,1),IF(male=1,VLOOKUP((($A$5:$A$1570/'Life tables'!$I$2)*2)+age,lifetable,10,1),"error"))</f>
        <v>5.6976556749510632E-4</v>
      </c>
      <c r="F751" s="96">
        <f t="shared" si="188"/>
        <v>89.315424256266397</v>
      </c>
      <c r="G751" s="96">
        <f t="shared" si="189"/>
        <v>8.9719212934261279</v>
      </c>
      <c r="H751" s="96">
        <f t="shared" si="190"/>
        <v>0.51239391627422448</v>
      </c>
      <c r="I751" s="96">
        <f t="shared" si="191"/>
        <v>0.20531139634020146</v>
      </c>
      <c r="J751" s="96">
        <f t="shared" si="192"/>
        <v>5.6409668989444182E-2</v>
      </c>
      <c r="K751" s="96">
        <f t="shared" si="193"/>
        <v>0.21453894793834333</v>
      </c>
      <c r="L751" s="96">
        <f t="shared" si="201"/>
        <v>79.354849033298052</v>
      </c>
      <c r="M751" s="96">
        <f t="shared" si="194"/>
        <v>422.37235193805168</v>
      </c>
      <c r="N751" s="96">
        <f t="shared" si="195"/>
        <v>40.675372615182219</v>
      </c>
      <c r="O751" s="96">
        <f t="shared" si="196"/>
        <v>0.97091692811180075</v>
      </c>
      <c r="P751" s="96">
        <f t="shared" si="197"/>
        <v>0.97091692811180075</v>
      </c>
      <c r="Q751" s="96">
        <f t="shared" si="198"/>
        <v>0.26493503962646342</v>
      </c>
      <c r="R751" s="96">
        <f t="shared" si="199"/>
        <v>7.6109323909648779E-2</v>
      </c>
      <c r="S751" s="96">
        <f t="shared" si="187"/>
        <v>379.41410110310977</v>
      </c>
      <c r="T751" s="96">
        <f t="shared" si="202"/>
        <v>125.42716333488633</v>
      </c>
      <c r="U751" s="96">
        <f t="shared" si="202"/>
        <v>363.49705345125631</v>
      </c>
      <c r="V751" s="32">
        <f t="shared" si="203"/>
        <v>999.99999999999682</v>
      </c>
      <c r="W751" s="100">
        <f>(cNES*L751+(cNES+cOSEX)*G751+(cNES+cEREX)*H751+(cNES+cHOEX)*I751+(cNES+cNES)*S751+(cNES+cOSEX)*N751+(cNES+cEREX)*O751+(cNES+cHOEX)*P751)/(1+cDR)^((cycle + 0.5)/('Life tables'!$I$2/2))</f>
        <v>23063.297294711629</v>
      </c>
      <c r="X751" s="107">
        <f>((L751+G751+H751+I751+N751+O751+P751+S751)/('Life tables'!$I$2/2))/(1+oDR)^(((cycle + 0.5)/('Life tables'!$I$2/2)))</f>
        <v>12.806394943205222</v>
      </c>
      <c r="Y751" s="31">
        <f>((uNES*L751+ uOCEX*G751+uEREX*H751+uHOEX*I751+uNES*S751+ uOCEX*N751+uEREX*O751+uHOEX*P751)/('Life tables'!$I$2/2))/(1+oDR)^(((cycle + 0.5)/('Life tables'!$I$2/2)))</f>
        <v>8.4400147651596509</v>
      </c>
      <c r="Z751" s="100">
        <f t="shared" si="200"/>
        <v>122047.78073755957</v>
      </c>
      <c r="AA751" s="107">
        <f>((L751+G751+H751+I751+N751+O751+P751+S751)/('Life tables'!$I$2/2))</f>
        <v>19.602890641443196</v>
      </c>
      <c r="AB751" s="31">
        <f>((uNES*L751+ uOCEX*G751+uEREX*H751+uHOEX*I751+uNES*S751+ uOCEX*N751+uEREX*O751+uHOEX*P751)/('Life tables'!$I$2/2))</f>
        <v>12.919224121021957</v>
      </c>
    </row>
    <row r="752" spans="1:28" x14ac:dyDescent="0.25">
      <c r="A752" s="4">
        <v>746</v>
      </c>
      <c r="C752" s="105">
        <f>IF(male=0,VLOOKUP((($A$5:$A$1570/'Life tables'!$I$2)*2)+age,lifetable,13,1),IF(male=1,VLOOKUP((($A$5:$A$1570/'Life tables'!$I$2)*2)+age,lifetable,10,1),"error"))</f>
        <v>5.6976556749510632E-4</v>
      </c>
      <c r="F752" s="96">
        <f t="shared" si="188"/>
        <v>89.20857265264614</v>
      </c>
      <c r="G752" s="96">
        <f t="shared" si="189"/>
        <v>8.9611878262143883</v>
      </c>
      <c r="H752" s="96">
        <f t="shared" si="190"/>
        <v>0.51178091899973277</v>
      </c>
      <c r="I752" s="96">
        <f t="shared" si="191"/>
        <v>0.20506577412966906</v>
      </c>
      <c r="J752" s="96">
        <f t="shared" si="192"/>
        <v>5.6342183853014489E-2</v>
      </c>
      <c r="K752" s="96">
        <f t="shared" si="193"/>
        <v>0.21428228643987204</v>
      </c>
      <c r="L752" s="96">
        <f t="shared" si="201"/>
        <v>79.259913663009456</v>
      </c>
      <c r="M752" s="96">
        <f t="shared" si="194"/>
        <v>421.86721056120808</v>
      </c>
      <c r="N752" s="96">
        <f t="shared" si="195"/>
        <v>40.626726406138992</v>
      </c>
      <c r="O752" s="96">
        <f t="shared" si="196"/>
        <v>0.96975574814436982</v>
      </c>
      <c r="P752" s="96">
        <f t="shared" si="197"/>
        <v>0.96975574814436982</v>
      </c>
      <c r="Q752" s="96">
        <f t="shared" si="198"/>
        <v>0.26461818732759262</v>
      </c>
      <c r="R752" s="96">
        <f t="shared" si="199"/>
        <v>7.6018300033455305E-2</v>
      </c>
      <c r="S752" s="96">
        <f t="shared" si="187"/>
        <v>378.96033617141927</v>
      </c>
      <c r="T752" s="96">
        <f t="shared" si="202"/>
        <v>125.74812370606693</v>
      </c>
      <c r="U752" s="96">
        <f t="shared" si="202"/>
        <v>363.78735403772964</v>
      </c>
      <c r="V752" s="32">
        <f t="shared" si="203"/>
        <v>999.99999999999682</v>
      </c>
      <c r="W752" s="100">
        <f>(cNES*L752+(cNES+cOSEX)*G752+(cNES+cEREX)*H752+(cNES+cHOEX)*I752+(cNES+cNES)*S752+(cNES+cOSEX)*N752+(cNES+cEREX)*O752+(cNES+cHOEX)*P752)/(1+cDR)^((cycle + 0.5)/('Life tables'!$I$2/2))</f>
        <v>22984.286823535796</v>
      </c>
      <c r="X752" s="107">
        <f>((L752+G752+H752+I752+N752+O752+P752+S752)/('Life tables'!$I$2/2))/(1+oDR)^(((cycle + 0.5)/('Life tables'!$I$2/2)))</f>
        <v>12.783775625462216</v>
      </c>
      <c r="Y752" s="31">
        <f>((uNES*L752+ uOCEX*G752+uEREX*H752+uHOEX*I752+uNES*S752+ uOCEX*N752+uEREX*O752+uHOEX*P752)/('Life tables'!$I$2/2))/(1+oDR)^(((cycle + 0.5)/('Life tables'!$I$2/2)))</f>
        <v>8.4251075749674769</v>
      </c>
      <c r="Z752" s="100">
        <f t="shared" si="200"/>
        <v>121901.8109068973</v>
      </c>
      <c r="AA752" s="107">
        <f>((L752+G752+H752+I752+N752+O752+P752+S752)/('Life tables'!$I$2/2))</f>
        <v>19.579445034940527</v>
      </c>
      <c r="AB752" s="31">
        <f>((uNES*L752+ uOCEX*G752+uEREX*H752+uHOEX*I752+uNES*S752+ uOCEX*N752+uEREX*O752+uHOEX*P752)/('Life tables'!$I$2/2))</f>
        <v>12.903772368233541</v>
      </c>
    </row>
    <row r="753" spans="1:28" x14ac:dyDescent="0.25">
      <c r="A753" s="4">
        <v>747</v>
      </c>
      <c r="C753" s="105">
        <f>IF(male=0,VLOOKUP((($A$5:$A$1570/'Life tables'!$I$2)*2)+age,lifetable,13,1),IF(male=1,VLOOKUP((($A$5:$A$1570/'Life tables'!$I$2)*2)+age,lifetable,10,1),"error"))</f>
        <v>5.6976556749510632E-4</v>
      </c>
      <c r="F753" s="96">
        <f t="shared" si="188"/>
        <v>89.101849799218698</v>
      </c>
      <c r="G753" s="96">
        <f t="shared" si="189"/>
        <v>8.950467292228975</v>
      </c>
      <c r="H753" s="96">
        <f t="shared" si="190"/>
        <v>0.51116866035259534</v>
      </c>
      <c r="I753" s="96">
        <f t="shared" si="191"/>
        <v>0.20482044788013201</v>
      </c>
      <c r="J753" s="96">
        <f t="shared" si="192"/>
        <v>5.6274780032391329E-2</v>
      </c>
      <c r="K753" s="96">
        <f t="shared" si="193"/>
        <v>0.21402593420411925</v>
      </c>
      <c r="L753" s="96">
        <f t="shared" si="201"/>
        <v>79.165092684520488</v>
      </c>
      <c r="M753" s="96">
        <f t="shared" si="194"/>
        <v>421.36267245698156</v>
      </c>
      <c r="N753" s="96">
        <f t="shared" si="195"/>
        <v>40.578138293555853</v>
      </c>
      <c r="O753" s="96">
        <f t="shared" si="196"/>
        <v>0.96859595493341932</v>
      </c>
      <c r="P753" s="96">
        <f t="shared" si="197"/>
        <v>0.96859595493341932</v>
      </c>
      <c r="Q753" s="96">
        <f t="shared" si="198"/>
        <v>0.26430171343430164</v>
      </c>
      <c r="R753" s="96">
        <f t="shared" si="199"/>
        <v>7.5927384863882452E-2</v>
      </c>
      <c r="S753" s="96">
        <f t="shared" si="187"/>
        <v>378.5071131552607</v>
      </c>
      <c r="T753" s="96">
        <f t="shared" si="202"/>
        <v>126.06870019953362</v>
      </c>
      <c r="U753" s="96">
        <f t="shared" si="202"/>
        <v>364.07730735679763</v>
      </c>
      <c r="V753" s="32">
        <f t="shared" si="203"/>
        <v>999.99999999999682</v>
      </c>
      <c r="W753" s="100">
        <f>(cNES*L753+(cNES+cOSEX)*G753+(cNES+cEREX)*H753+(cNES+cHOEX)*I753+(cNES+cNES)*S753+(cNES+cOSEX)*N753+(cNES+cEREX)*O753+(cNES+cHOEX)*P753)/(1+cDR)^((cycle + 0.5)/('Life tables'!$I$2/2))</f>
        <v>22905.547013111311</v>
      </c>
      <c r="X753" s="107">
        <f>((L753+G753+H753+I753+N753+O753+P753+S753)/('Life tables'!$I$2/2))/(1+oDR)^(((cycle + 0.5)/('Life tables'!$I$2/2)))</f>
        <v>12.761196260628108</v>
      </c>
      <c r="Y753" s="31">
        <f>((uNES*L753+ uOCEX*G753+uEREX*H753+uHOEX*I753+uNES*S753+ uOCEX*N753+uEREX*O753+uHOEX*P753)/('Life tables'!$I$2/2))/(1+oDR)^(((cycle + 0.5)/('Life tables'!$I$2/2)))</f>
        <v>8.4102267155856669</v>
      </c>
      <c r="Z753" s="100">
        <f t="shared" si="200"/>
        <v>121756.01558202476</v>
      </c>
      <c r="AA753" s="107">
        <f>((L753+G753+H753+I753+N753+O753+P753+S753)/('Life tables'!$I$2/2))</f>
        <v>19.556027472337195</v>
      </c>
      <c r="AB753" s="31">
        <f>((uNES*L753+ uOCEX*G753+uEREX*H753+uHOEX*I753+uNES*S753+ uOCEX*N753+uEREX*O753+uHOEX*P753)/('Life tables'!$I$2/2))</f>
        <v>12.888339097645243</v>
      </c>
    </row>
    <row r="754" spans="1:28" x14ac:dyDescent="0.25">
      <c r="A754" s="4">
        <v>748</v>
      </c>
      <c r="C754" s="105">
        <f>IF(male=0,VLOOKUP((($A$5:$A$1570/'Life tables'!$I$2)*2)+age,lifetable,13,1),IF(male=1,VLOOKUP((($A$5:$A$1570/'Life tables'!$I$2)*2)+age,lifetable,10,1),"error"))</f>
        <v>5.6976556749510632E-4</v>
      </c>
      <c r="F754" s="96">
        <f t="shared" si="188"/>
        <v>88.995255509755907</v>
      </c>
      <c r="G754" s="96">
        <f t="shared" si="189"/>
        <v>8.9397596727628805</v>
      </c>
      <c r="H754" s="96">
        <f t="shared" si="190"/>
        <v>0.51055713926443935</v>
      </c>
      <c r="I754" s="96">
        <f t="shared" si="191"/>
        <v>0.20457541716350347</v>
      </c>
      <c r="J754" s="96">
        <f t="shared" si="192"/>
        <v>5.6207457409957064E-2</v>
      </c>
      <c r="K754" s="96">
        <f t="shared" si="193"/>
        <v>0.2137698907837581</v>
      </c>
      <c r="L754" s="96">
        <f t="shared" si="201"/>
        <v>79.070385932371366</v>
      </c>
      <c r="M754" s="96">
        <f t="shared" si="194"/>
        <v>420.85873693390965</v>
      </c>
      <c r="N754" s="96">
        <f t="shared" si="195"/>
        <v>40.52960821084347</v>
      </c>
      <c r="O754" s="96">
        <f t="shared" si="196"/>
        <v>0.9674375468894687</v>
      </c>
      <c r="P754" s="96">
        <f t="shared" si="197"/>
        <v>0.9674375468894687</v>
      </c>
      <c r="Q754" s="96">
        <f t="shared" si="198"/>
        <v>0.26398561751286742</v>
      </c>
      <c r="R754" s="96">
        <f t="shared" si="199"/>
        <v>7.5836578276332223E-2</v>
      </c>
      <c r="S754" s="96">
        <f t="shared" si="187"/>
        <v>378.05443143349805</v>
      </c>
      <c r="T754" s="96">
        <f t="shared" si="202"/>
        <v>126.38889327445645</v>
      </c>
      <c r="U754" s="96">
        <f t="shared" si="202"/>
        <v>364.36691382585775</v>
      </c>
      <c r="V754" s="32">
        <f t="shared" si="203"/>
        <v>999.99999999999682</v>
      </c>
      <c r="W754" s="100">
        <f>(cNES*L754+(cNES+cOSEX)*G754+(cNES+cEREX)*H754+(cNES+cHOEX)*I754+(cNES+cNES)*S754+(cNES+cOSEX)*N754+(cNES+cEREX)*O754+(cNES+cHOEX)*P754)/(1+cDR)^((cycle + 0.5)/('Life tables'!$I$2/2))</f>
        <v>22827.076936761579</v>
      </c>
      <c r="X754" s="107">
        <f>((L754+G754+H754+I754+N754+O754+P754+S754)/('Life tables'!$I$2/2))/(1+oDR)^(((cycle + 0.5)/('Life tables'!$I$2/2)))</f>
        <v>12.738656778081822</v>
      </c>
      <c r="Y754" s="31">
        <f>((uNES*L754+ uOCEX*G754+uEREX*H754+uHOEX*I754+uNES*S754+ uOCEX*N754+uEREX*O754+uHOEX*P754)/('Life tables'!$I$2/2))/(1+oDR)^(((cycle + 0.5)/('Life tables'!$I$2/2)))</f>
        <v>8.3953721404726451</v>
      </c>
      <c r="Z754" s="100">
        <f t="shared" si="200"/>
        <v>121610.39455685701</v>
      </c>
      <c r="AA754" s="107">
        <f>((L754+G754+H754+I754+N754+O754+P754+S754)/('Life tables'!$I$2/2))</f>
        <v>19.532637920011453</v>
      </c>
      <c r="AB754" s="31">
        <f>((uNES*L754+ uOCEX*G754+uEREX*H754+uHOEX*I754+uNES*S754+ uOCEX*N754+uEREX*O754+uHOEX*P754)/('Life tables'!$I$2/2))</f>
        <v>12.87292428710025</v>
      </c>
    </row>
    <row r="755" spans="1:28" x14ac:dyDescent="0.25">
      <c r="A755" s="4">
        <v>749</v>
      </c>
      <c r="C755" s="105">
        <f>IF(male=0,VLOOKUP((($A$5:$A$1570/'Life tables'!$I$2)*2)+age,lifetable,13,1),IF(male=1,VLOOKUP((($A$5:$A$1570/'Life tables'!$I$2)*2)+age,lifetable,10,1),"error"))</f>
        <v>5.6976556749510632E-4</v>
      </c>
      <c r="F755" s="96">
        <f t="shared" si="188"/>
        <v>88.888789599342829</v>
      </c>
      <c r="G755" s="96">
        <f t="shared" si="189"/>
        <v>8.9290649492410132</v>
      </c>
      <c r="H755" s="96">
        <f t="shared" si="190"/>
        <v>0.50994635467442573</v>
      </c>
      <c r="I755" s="96">
        <f t="shared" si="191"/>
        <v>0.20433068155471518</v>
      </c>
      <c r="J755" s="96">
        <f t="shared" si="192"/>
        <v>5.6140215868923454E-2</v>
      </c>
      <c r="K755" s="96">
        <f t="shared" si="193"/>
        <v>0.21351415573461602</v>
      </c>
      <c r="L755" s="96">
        <f t="shared" si="201"/>
        <v>78.975793242269134</v>
      </c>
      <c r="M755" s="96">
        <f t="shared" si="194"/>
        <v>420.35540330033984</v>
      </c>
      <c r="N755" s="96">
        <f t="shared" si="195"/>
        <v>40.481136091394212</v>
      </c>
      <c r="O755" s="96">
        <f t="shared" si="196"/>
        <v>0.96628052242260054</v>
      </c>
      <c r="P755" s="96">
        <f t="shared" si="197"/>
        <v>0.96628052242260054</v>
      </c>
      <c r="Q755" s="96">
        <f t="shared" si="198"/>
        <v>0.26366989912944744</v>
      </c>
      <c r="R755" s="96">
        <f t="shared" si="199"/>
        <v>7.5745880146172395E-2</v>
      </c>
      <c r="S755" s="96">
        <f t="shared" si="187"/>
        <v>377.60229038482481</v>
      </c>
      <c r="T755" s="96">
        <f t="shared" si="202"/>
        <v>126.70870338945483</v>
      </c>
      <c r="U755" s="96">
        <f t="shared" si="202"/>
        <v>364.65617386173852</v>
      </c>
      <c r="V755" s="32">
        <f t="shared" si="203"/>
        <v>999.99999999999682</v>
      </c>
      <c r="W755" s="100">
        <f>(cNES*L755+(cNES+cOSEX)*G755+(cNES+cEREX)*H755+(cNES+cHOEX)*I755+(cNES+cNES)*S755+(cNES+cOSEX)*N755+(cNES+cEREX)*O755+(cNES+cHOEX)*P755)/(1+cDR)^((cycle + 0.5)/('Life tables'!$I$2/2))</f>
        <v>22748.875670964455</v>
      </c>
      <c r="X755" s="107">
        <f>((L755+G755+H755+I755+N755+O755+P755+S755)/('Life tables'!$I$2/2))/(1+oDR)^(((cycle + 0.5)/('Life tables'!$I$2/2)))</f>
        <v>12.716157107328891</v>
      </c>
      <c r="Y755" s="31">
        <f>((uNES*L755+ uOCEX*G755+uEREX*H755+uHOEX*I755+uNES*S755+ uOCEX*N755+uEREX*O755+uHOEX*P755)/('Life tables'!$I$2/2))/(1+oDR)^(((cycle + 0.5)/('Life tables'!$I$2/2)))</f>
        <v>8.3805438031702533</v>
      </c>
      <c r="Z755" s="100">
        <f t="shared" si="200"/>
        <v>121464.94762546661</v>
      </c>
      <c r="AA755" s="107">
        <f>((L755+G755+H755+I755+N755+O755+P755+S755)/('Life tables'!$I$2/2))</f>
        <v>19.50927634438451</v>
      </c>
      <c r="AB755" s="31">
        <f>((uNES*L755+ uOCEX*G755+uEREX*H755+uHOEX*I755+uNES*S755+ uOCEX*N755+uEREX*O755+uHOEX*P755)/('Life tables'!$I$2/2))</f>
        <v>12.857527914470024</v>
      </c>
    </row>
    <row r="756" spans="1:28" x14ac:dyDescent="0.25">
      <c r="A756" s="4">
        <v>750</v>
      </c>
      <c r="C756" s="105">
        <f>IF(male=0,VLOOKUP((($A$5:$A$1570/'Life tables'!$I$2)*2)+age,lifetable,13,1),IF(male=1,VLOOKUP((($A$5:$A$1570/'Life tables'!$I$2)*2)+age,lifetable,10,1),"error"))</f>
        <v>5.6976556749510632E-4</v>
      </c>
      <c r="F756" s="96">
        <f t="shared" si="188"/>
        <v>88.78245188433948</v>
      </c>
      <c r="G756" s="96">
        <f t="shared" si="189"/>
        <v>8.9183831032163514</v>
      </c>
      <c r="H756" s="96">
        <f t="shared" si="190"/>
        <v>0.50933630552902964</v>
      </c>
      <c r="I756" s="96">
        <f t="shared" si="191"/>
        <v>0.20408624063162981</v>
      </c>
      <c r="J756" s="96">
        <f t="shared" si="192"/>
        <v>5.6073055293307521E-2</v>
      </c>
      <c r="K756" s="96">
        <f t="shared" si="193"/>
        <v>0.21325872861558307</v>
      </c>
      <c r="L756" s="96">
        <f t="shared" si="201"/>
        <v>78.881314451053584</v>
      </c>
      <c r="M756" s="96">
        <f t="shared" si="194"/>
        <v>419.85267086446407</v>
      </c>
      <c r="N756" s="96">
        <f t="shared" si="195"/>
        <v>40.43272186858546</v>
      </c>
      <c r="O756" s="96">
        <f t="shared" si="196"/>
        <v>0.96512487994254015</v>
      </c>
      <c r="P756" s="96">
        <f t="shared" si="197"/>
        <v>0.96512487994254015</v>
      </c>
      <c r="Q756" s="96">
        <f t="shared" si="198"/>
        <v>0.26335455785010209</v>
      </c>
      <c r="R756" s="96">
        <f t="shared" si="199"/>
        <v>7.5655290348742757E-2</v>
      </c>
      <c r="S756" s="96">
        <f t="shared" si="187"/>
        <v>377.15068938779467</v>
      </c>
      <c r="T756" s="96">
        <f t="shared" si="202"/>
        <v>127.02813100259823</v>
      </c>
      <c r="U756" s="96">
        <f t="shared" si="202"/>
        <v>364.94508788070283</v>
      </c>
      <c r="V756" s="32">
        <f t="shared" si="203"/>
        <v>999.99999999999682</v>
      </c>
      <c r="W756" s="100">
        <f>(cNES*L756+(cNES+cOSEX)*G756+(cNES+cEREX)*H756+(cNES+cHOEX)*I756+(cNES+cNES)*S756+(cNES+cOSEX)*N756+(cNES+cEREX)*O756+(cNES+cHOEX)*P756)/(1+cDR)^((cycle + 0.5)/('Life tables'!$I$2/2))</f>
        <v>22670.942295342164</v>
      </c>
      <c r="X756" s="107">
        <f>((L756+G756+H756+I756+N756+O756+P756+S756)/('Life tables'!$I$2/2))/(1+oDR)^(((cycle + 0.5)/('Life tables'!$I$2/2)))</f>
        <v>12.693697178001155</v>
      </c>
      <c r="Y756" s="31">
        <f>((uNES*L756+ uOCEX*G756+uEREX*H756+uHOEX*I756+uNES*S756+ uOCEX*N756+uEREX*O756+uHOEX*P756)/('Life tables'!$I$2/2))/(1+oDR)^(((cycle + 0.5)/('Life tables'!$I$2/2)))</f>
        <v>8.3657416573035412</v>
      </c>
      <c r="Z756" s="100">
        <f t="shared" si="200"/>
        <v>121319.67458208653</v>
      </c>
      <c r="AA756" s="107">
        <f>((L756+G756+H756+I756+N756+O756+P756+S756)/('Life tables'!$I$2/2))</f>
        <v>19.485942711920352</v>
      </c>
      <c r="AB756" s="31">
        <f>((uNES*L756+ uOCEX*G756+uEREX*H756+uHOEX*I756+uNES*S756+ uOCEX*N756+uEREX*O756+uHOEX*P756)/('Life tables'!$I$2/2))</f>
        <v>12.842149957654174</v>
      </c>
    </row>
    <row r="757" spans="1:28" x14ac:dyDescent="0.25">
      <c r="A757" s="4">
        <v>751</v>
      </c>
      <c r="C757" s="105">
        <f>IF(male=0,VLOOKUP((($A$5:$A$1570/'Life tables'!$I$2)*2)+age,lifetable,13,1),IF(male=1,VLOOKUP((($A$5:$A$1570/'Life tables'!$I$2)*2)+age,lifetable,10,1),"error"))</f>
        <v>5.6976556749510632E-4</v>
      </c>
      <c r="F757" s="96">
        <f t="shared" si="188"/>
        <v>88.676242182343543</v>
      </c>
      <c r="G757" s="96">
        <f t="shared" si="189"/>
        <v>8.9077141163662006</v>
      </c>
      <c r="H757" s="96">
        <f t="shared" si="190"/>
        <v>0.50872699078182693</v>
      </c>
      <c r="I757" s="96">
        <f t="shared" si="191"/>
        <v>0.20384209397495498</v>
      </c>
      <c r="J757" s="96">
        <f t="shared" si="192"/>
        <v>5.6005975567907929E-2</v>
      </c>
      <c r="K757" s="96">
        <f t="shared" si="193"/>
        <v>0.21300360898852208</v>
      </c>
      <c r="L757" s="96">
        <f t="shared" si="201"/>
        <v>78.786949396664127</v>
      </c>
      <c r="M757" s="96">
        <f t="shared" si="194"/>
        <v>419.3505389343523</v>
      </c>
      <c r="N757" s="96">
        <f t="shared" si="195"/>
        <v>40.384365475782857</v>
      </c>
      <c r="O757" s="96">
        <f t="shared" si="196"/>
        <v>0.96397061785873195</v>
      </c>
      <c r="P757" s="96">
        <f t="shared" si="197"/>
        <v>0.96397061785873195</v>
      </c>
      <c r="Q757" s="96">
        <f t="shared" si="198"/>
        <v>0.26303959324081488</v>
      </c>
      <c r="R757" s="96">
        <f t="shared" si="199"/>
        <v>7.5564808759361016E-2</v>
      </c>
      <c r="S757" s="96">
        <f t="shared" si="187"/>
        <v>376.69962782085179</v>
      </c>
      <c r="T757" s="96">
        <f t="shared" si="202"/>
        <v>127.34717657140695</v>
      </c>
      <c r="U757" s="96">
        <f t="shared" si="202"/>
        <v>365.23365629845074</v>
      </c>
      <c r="V757" s="32">
        <f t="shared" si="203"/>
        <v>999.99999999999682</v>
      </c>
      <c r="W757" s="100">
        <f>(cNES*L757+(cNES+cOSEX)*G757+(cNES+cEREX)*H757+(cNES+cHOEX)*I757+(cNES+cNES)*S757+(cNES+cOSEX)*N757+(cNES+cEREX)*O757+(cNES+cHOEX)*P757)/(1+cDR)^((cycle + 0.5)/('Life tables'!$I$2/2))</f>
        <v>22593.275892651243</v>
      </c>
      <c r="X757" s="107">
        <f>((L757+G757+H757+I757+N757+O757+P757+S757)/('Life tables'!$I$2/2))/(1+oDR)^(((cycle + 0.5)/('Life tables'!$I$2/2)))</f>
        <v>12.671276919856481</v>
      </c>
      <c r="Y757" s="31">
        <f>((uNES*L757+ uOCEX*G757+uEREX*H757+uHOEX*I757+uNES*S757+ uOCEX*N757+uEREX*O757+uHOEX*P757)/('Life tables'!$I$2/2))/(1+oDR)^(((cycle + 0.5)/('Life tables'!$I$2/2)))</f>
        <v>8.3509656565805841</v>
      </c>
      <c r="Z757" s="100">
        <f t="shared" si="200"/>
        <v>121174.57522111286</v>
      </c>
      <c r="AA757" s="107">
        <f>((L757+G757+H757+I757+N757+O757+P757+S757)/('Life tables'!$I$2/2))</f>
        <v>19.462636989125624</v>
      </c>
      <c r="AB757" s="31">
        <f>((uNES*L757+ uOCEX*G757+uEREX*H757+uHOEX*I757+uNES*S757+ uOCEX*N757+uEREX*O757+uHOEX*P757)/('Life tables'!$I$2/2))</f>
        <v>12.826790394580367</v>
      </c>
    </row>
    <row r="758" spans="1:28" x14ac:dyDescent="0.25">
      <c r="A758" s="4">
        <v>752</v>
      </c>
      <c r="C758" s="105">
        <f>IF(male=0,VLOOKUP((($A$5:$A$1570/'Life tables'!$I$2)*2)+age,lifetable,13,1),IF(male=1,VLOOKUP((($A$5:$A$1570/'Life tables'!$I$2)*2)+age,lifetable,10,1),"error"))</f>
        <v>5.6976556749510632E-4</v>
      </c>
      <c r="F758" s="96">
        <f t="shared" si="188"/>
        <v>88.570160312154442</v>
      </c>
      <c r="G758" s="96">
        <f t="shared" si="189"/>
        <v>8.8970579704885822</v>
      </c>
      <c r="H758" s="96">
        <f t="shared" si="190"/>
        <v>0.50811840939328723</v>
      </c>
      <c r="I758" s="96">
        <f t="shared" si="191"/>
        <v>0.20359824116816078</v>
      </c>
      <c r="J758" s="96">
        <f t="shared" si="192"/>
        <v>5.5938976578282361E-2</v>
      </c>
      <c r="K758" s="96">
        <f t="shared" si="193"/>
        <v>0.21274879641818256</v>
      </c>
      <c r="L758" s="96">
        <f t="shared" si="201"/>
        <v>78.692697918107953</v>
      </c>
      <c r="M758" s="96">
        <f t="shared" si="194"/>
        <v>418.84900681798467</v>
      </c>
      <c r="N758" s="96">
        <f t="shared" si="195"/>
        <v>40.336066846343385</v>
      </c>
      <c r="O758" s="96">
        <f t="shared" si="196"/>
        <v>0.96281773458041431</v>
      </c>
      <c r="P758" s="96">
        <f t="shared" si="197"/>
        <v>0.96281773458041431</v>
      </c>
      <c r="Q758" s="96">
        <f t="shared" si="198"/>
        <v>0.26272500486751316</v>
      </c>
      <c r="R758" s="96">
        <f t="shared" si="199"/>
        <v>7.5474435253328809E-2</v>
      </c>
      <c r="S758" s="96">
        <f t="shared" si="187"/>
        <v>376.2491050623596</v>
      </c>
      <c r="T758" s="96">
        <f t="shared" si="202"/>
        <v>127.66584055285274</v>
      </c>
      <c r="U758" s="96">
        <f t="shared" si="202"/>
        <v>365.52187953012225</v>
      </c>
      <c r="V758" s="32">
        <f t="shared" si="203"/>
        <v>999.99999999999682</v>
      </c>
      <c r="W758" s="100">
        <f>(cNES*L758+(cNES+cOSEX)*G758+(cNES+cEREX)*H758+(cNES+cHOEX)*I758+(cNES+cNES)*S758+(cNES+cOSEX)*N758+(cNES+cEREX)*O758+(cNES+cHOEX)*P758)/(1+cDR)^((cycle + 0.5)/('Life tables'!$I$2/2))</f>
        <v>22515.87554877247</v>
      </c>
      <c r="X758" s="107">
        <f>((L758+G758+H758+I758+N758+O758+P758+S758)/('Life tables'!$I$2/2))/(1+oDR)^(((cycle + 0.5)/('Life tables'!$I$2/2)))</f>
        <v>12.648896262778488</v>
      </c>
      <c r="Y758" s="31">
        <f>((uNES*L758+ uOCEX*G758+uEREX*H758+uHOEX*I758+uNES*S758+ uOCEX*N758+uEREX*O758+uHOEX*P758)/('Life tables'!$I$2/2))/(1+oDR)^(((cycle + 0.5)/('Life tables'!$I$2/2)))</f>
        <v>8.3362157547922919</v>
      </c>
      <c r="Z758" s="100">
        <f t="shared" si="200"/>
        <v>121029.64933710743</v>
      </c>
      <c r="AA758" s="107">
        <f>((L758+G758+H758+I758+N758+O758+P758+S758)/('Life tables'!$I$2/2))</f>
        <v>19.439359142549488</v>
      </c>
      <c r="AB758" s="31">
        <f>((uNES*L758+ uOCEX*G758+uEREX*H758+uHOEX*I758+uNES*S758+ uOCEX*N758+uEREX*O758+uHOEX*P758)/('Life tables'!$I$2/2))</f>
        <v>12.811449203204248</v>
      </c>
    </row>
    <row r="759" spans="1:28" x14ac:dyDescent="0.25">
      <c r="A759" s="4">
        <v>753</v>
      </c>
      <c r="C759" s="105">
        <f>IF(male=0,VLOOKUP((($A$5:$A$1570/'Life tables'!$I$2)*2)+age,lifetable,13,1),IF(male=1,VLOOKUP((($A$5:$A$1570/'Life tables'!$I$2)*2)+age,lifetable,10,1),"error"))</f>
        <v>5.6976556749510632E-4</v>
      </c>
      <c r="F759" s="96">
        <f t="shared" si="188"/>
        <v>88.464206093738724</v>
      </c>
      <c r="G759" s="96">
        <f t="shared" si="189"/>
        <v>8.8864146474987624</v>
      </c>
      <c r="H759" s="96">
        <f t="shared" si="190"/>
        <v>0.50751056033057629</v>
      </c>
      <c r="I759" s="96">
        <f t="shared" si="191"/>
        <v>0.20335468179740027</v>
      </c>
      <c r="J759" s="96">
        <f t="shared" si="192"/>
        <v>5.5872058210725641E-2</v>
      </c>
      <c r="K759" s="96">
        <f t="shared" si="193"/>
        <v>0.2124942904721176</v>
      </c>
      <c r="L759" s="96">
        <f t="shared" si="201"/>
        <v>78.598559855429144</v>
      </c>
      <c r="M759" s="96">
        <f t="shared" si="194"/>
        <v>418.34807382328313</v>
      </c>
      <c r="N759" s="96">
        <f t="shared" si="195"/>
        <v>40.287825913618427</v>
      </c>
      <c r="O759" s="96">
        <f t="shared" si="196"/>
        <v>0.9616662285166917</v>
      </c>
      <c r="P759" s="96">
        <f t="shared" si="197"/>
        <v>0.9616662285166917</v>
      </c>
      <c r="Q759" s="96">
        <f t="shared" si="198"/>
        <v>0.26241079229608777</v>
      </c>
      <c r="R759" s="96">
        <f t="shared" si="199"/>
        <v>7.5384169705937185E-2</v>
      </c>
      <c r="S759" s="96">
        <f t="shared" si="187"/>
        <v>375.79912049062932</v>
      </c>
      <c r="T759" s="96">
        <f t="shared" si="202"/>
        <v>127.98412340335956</v>
      </c>
      <c r="U759" s="96">
        <f t="shared" si="202"/>
        <v>365.80975799030028</v>
      </c>
      <c r="V759" s="32">
        <f t="shared" si="203"/>
        <v>999.99999999999682</v>
      </c>
      <c r="W759" s="100">
        <f>(cNES*L759+(cNES+cOSEX)*G759+(cNES+cEREX)*H759+(cNES+cHOEX)*I759+(cNES+cNES)*S759+(cNES+cOSEX)*N759+(cNES+cEREX)*O759+(cNES+cHOEX)*P759)/(1+cDR)^((cycle + 0.5)/('Life tables'!$I$2/2))</f>
        <v>22438.740352700817</v>
      </c>
      <c r="X759" s="107">
        <f>((L759+G759+H759+I759+N759+O759+P759+S759)/('Life tables'!$I$2/2))/(1+oDR)^(((cycle + 0.5)/('Life tables'!$I$2/2)))</f>
        <v>12.626555136776263</v>
      </c>
      <c r="Y759" s="31">
        <f>((uNES*L759+ uOCEX*G759+uEREX*H759+uHOEX*I759+uNES*S759+ uOCEX*N759+uEREX*O759+uHOEX*P759)/('Life tables'!$I$2/2))/(1+oDR)^(((cycle + 0.5)/('Life tables'!$I$2/2)))</f>
        <v>8.3214919058122465</v>
      </c>
      <c r="Z759" s="100">
        <f t="shared" si="200"/>
        <v>120884.89672480029</v>
      </c>
      <c r="AA759" s="107">
        <f>((L759+G759+H759+I759+N759+O759+P759+S759)/('Life tables'!$I$2/2))</f>
        <v>19.416109138783497</v>
      </c>
      <c r="AB759" s="31">
        <f>((uNES*L759+ uOCEX*G759+uEREX*H759+uHOEX*I759+uNES*S759+ uOCEX*N759+uEREX*O759+uHOEX*P759)/('Life tables'!$I$2/2))</f>
        <v>12.796126361509353</v>
      </c>
    </row>
    <row r="760" spans="1:28" x14ac:dyDescent="0.25">
      <c r="A760" s="4">
        <v>754</v>
      </c>
      <c r="C760" s="105">
        <f>IF(male=0,VLOOKUP((($A$5:$A$1570/'Life tables'!$I$2)*2)+age,lifetable,13,1),IF(male=1,VLOOKUP((($A$5:$A$1570/'Life tables'!$I$2)*2)+age,lifetable,10,1),"error"))</f>
        <v>5.6976556749510632E-4</v>
      </c>
      <c r="F760" s="96">
        <f t="shared" si="188"/>
        <v>88.358379348196422</v>
      </c>
      <c r="G760" s="96">
        <f t="shared" si="189"/>
        <v>8.8757841294258615</v>
      </c>
      <c r="H760" s="96">
        <f t="shared" si="190"/>
        <v>0.50690344256736219</v>
      </c>
      <c r="I760" s="96">
        <f t="shared" si="191"/>
        <v>0.20311141545143196</v>
      </c>
      <c r="J760" s="96">
        <f t="shared" si="192"/>
        <v>5.5805220352248434E-2</v>
      </c>
      <c r="K760" s="96">
        <f t="shared" si="193"/>
        <v>0.21224009072060276</v>
      </c>
      <c r="L760" s="96">
        <f t="shared" si="201"/>
        <v>78.504535049678921</v>
      </c>
      <c r="M760" s="96">
        <f t="shared" si="194"/>
        <v>417.84773925814062</v>
      </c>
      <c r="N760" s="96">
        <f t="shared" si="195"/>
        <v>40.239642610956579</v>
      </c>
      <c r="O760" s="96">
        <f t="shared" si="196"/>
        <v>0.96051609807660177</v>
      </c>
      <c r="P760" s="96">
        <f t="shared" si="197"/>
        <v>0.96051609807660177</v>
      </c>
      <c r="Q760" s="96">
        <f t="shared" si="198"/>
        <v>0.26209695509241127</v>
      </c>
      <c r="R760" s="96">
        <f t="shared" si="199"/>
        <v>7.5294011992472057E-2</v>
      </c>
      <c r="S760" s="96">
        <f t="shared" si="187"/>
        <v>375.34967348394594</v>
      </c>
      <c r="T760" s="96">
        <f t="shared" si="202"/>
        <v>128.30202557880423</v>
      </c>
      <c r="U760" s="96">
        <f t="shared" si="202"/>
        <v>366.09729209301338</v>
      </c>
      <c r="V760" s="32">
        <f t="shared" si="203"/>
        <v>999.99999999999693</v>
      </c>
      <c r="W760" s="100">
        <f>(cNES*L760+(cNES+cOSEX)*G760+(cNES+cEREX)*H760+(cNES+cHOEX)*I760+(cNES+cNES)*S760+(cNES+cOSEX)*N760+(cNES+cEREX)*O760+(cNES+cHOEX)*P760)/(1+cDR)^((cycle + 0.5)/('Life tables'!$I$2/2))</f>
        <v>22361.869396535378</v>
      </c>
      <c r="X760" s="107">
        <f>((L760+G760+H760+I760+N760+O760+P760+S760)/('Life tables'!$I$2/2))/(1+oDR)^(((cycle + 0.5)/('Life tables'!$I$2/2)))</f>
        <v>12.604253471984078</v>
      </c>
      <c r="Y760" s="31">
        <f>((uNES*L760+ uOCEX*G760+uEREX*H760+uHOEX*I760+uNES*S760+ uOCEX*N760+uEREX*O760+uHOEX*P760)/('Life tables'!$I$2/2))/(1+oDR)^(((cycle + 0.5)/('Life tables'!$I$2/2)))</f>
        <v>8.3067940635964916</v>
      </c>
      <c r="Z760" s="100">
        <f t="shared" si="200"/>
        <v>120740.3171790921</v>
      </c>
      <c r="AA760" s="107">
        <f>((L760+G760+H760+I760+N760+O760+P760+S760)/('Life tables'!$I$2/2))</f>
        <v>19.392886944461445</v>
      </c>
      <c r="AB760" s="31">
        <f>((uNES*L760+ uOCEX*G760+uEREX*H760+uHOEX*I760+uNES*S760+ uOCEX*N760+uEREX*O760+uHOEX*P760)/('Life tables'!$I$2/2))</f>
        <v>12.780821847507013</v>
      </c>
    </row>
    <row r="761" spans="1:28" x14ac:dyDescent="0.25">
      <c r="A761" s="4">
        <v>755</v>
      </c>
      <c r="C761" s="105">
        <f>IF(male=0,VLOOKUP((($A$5:$A$1570/'Life tables'!$I$2)*2)+age,lifetable,13,1),IF(male=1,VLOOKUP((($A$5:$A$1570/'Life tables'!$I$2)*2)+age,lifetable,10,1),"error"))</f>
        <v>5.6976556749510632E-4</v>
      </c>
      <c r="F761" s="96">
        <f t="shared" si="188"/>
        <v>88.252679897728683</v>
      </c>
      <c r="G761" s="96">
        <f t="shared" si="189"/>
        <v>8.865166398409615</v>
      </c>
      <c r="H761" s="96">
        <f t="shared" si="190"/>
        <v>0.50629705508363043</v>
      </c>
      <c r="I761" s="96">
        <f t="shared" si="191"/>
        <v>0.20286844172154564</v>
      </c>
      <c r="J761" s="96">
        <f t="shared" si="192"/>
        <v>5.5738462890556902E-2</v>
      </c>
      <c r="K761" s="96">
        <f t="shared" si="193"/>
        <v>0.21198619673655869</v>
      </c>
      <c r="L761" s="96">
        <f t="shared" si="201"/>
        <v>78.41062334288678</v>
      </c>
      <c r="M761" s="96">
        <f t="shared" si="194"/>
        <v>417.34800243045061</v>
      </c>
      <c r="N761" s="96">
        <f t="shared" si="195"/>
        <v>40.191516871706483</v>
      </c>
      <c r="O761" s="96">
        <f t="shared" si="196"/>
        <v>0.95936734166918358</v>
      </c>
      <c r="P761" s="96">
        <f t="shared" si="197"/>
        <v>0.95936734166918358</v>
      </c>
      <c r="Q761" s="96">
        <f t="shared" si="198"/>
        <v>0.26178349282235652</v>
      </c>
      <c r="R761" s="96">
        <f t="shared" si="199"/>
        <v>7.5203961988219367E-2</v>
      </c>
      <c r="S761" s="96">
        <f t="shared" si="187"/>
        <v>374.90076342059518</v>
      </c>
      <c r="T761" s="96">
        <f t="shared" si="202"/>
        <v>128.61954753451715</v>
      </c>
      <c r="U761" s="96">
        <f t="shared" si="202"/>
        <v>366.38448225173818</v>
      </c>
      <c r="V761" s="32">
        <f t="shared" si="203"/>
        <v>999.99999999999693</v>
      </c>
      <c r="W761" s="100">
        <f>(cNES*L761+(cNES+cOSEX)*G761+(cNES+cEREX)*H761+(cNES+cHOEX)*I761+(cNES+cNES)*S761+(cNES+cOSEX)*N761+(cNES+cEREX)*O761+(cNES+cHOEX)*P761)/(1+cDR)^((cycle + 0.5)/('Life tables'!$I$2/2))</f>
        <v>22285.261775469393</v>
      </c>
      <c r="X761" s="107">
        <f>((L761+G761+H761+I761+N761+O761+P761+S761)/('Life tables'!$I$2/2))/(1+oDR)^(((cycle + 0.5)/('Life tables'!$I$2/2)))</f>
        <v>12.58199119866112</v>
      </c>
      <c r="Y761" s="31">
        <f>((uNES*L761+ uOCEX*G761+uEREX*H761+uHOEX*I761+uNES*S761+ uOCEX*N761+uEREX*O761+uHOEX*P761)/('Life tables'!$I$2/2))/(1+oDR)^(((cycle + 0.5)/('Life tables'!$I$2/2)))</f>
        <v>8.2921221821833697</v>
      </c>
      <c r="Z761" s="100">
        <f t="shared" si="200"/>
        <v>120595.91049505658</v>
      </c>
      <c r="AA761" s="107">
        <f>((L761+G761+H761+I761+N761+O761+P761+S761)/('Life tables'!$I$2/2))</f>
        <v>19.369692526259247</v>
      </c>
      <c r="AB761" s="31">
        <f>((uNES*L761+ uOCEX*G761+uEREX*H761+uHOEX*I761+uNES*S761+ uOCEX*N761+uEREX*O761+uHOEX*P761)/('Life tables'!$I$2/2))</f>
        <v>12.76553563923628</v>
      </c>
    </row>
    <row r="762" spans="1:28" x14ac:dyDescent="0.25">
      <c r="A762" s="4">
        <v>756</v>
      </c>
      <c r="C762" s="105">
        <f>IF(male=0,VLOOKUP((($A$5:$A$1570/'Life tables'!$I$2)*2)+age,lifetable,13,1),IF(male=1,VLOOKUP((($A$5:$A$1570/'Life tables'!$I$2)*2)+age,lifetable,10,1),"error"))</f>
        <v>5.6976556749510632E-4</v>
      </c>
      <c r="F762" s="96">
        <f t="shared" si="188"/>
        <v>88.147107565606461</v>
      </c>
      <c r="G762" s="96">
        <f t="shared" si="189"/>
        <v>8.854561436697221</v>
      </c>
      <c r="H762" s="96">
        <f t="shared" si="190"/>
        <v>0.50569139686550335</v>
      </c>
      <c r="I762" s="96">
        <f t="shared" si="191"/>
        <v>0.20262576020149023</v>
      </c>
      <c r="J762" s="96">
        <f t="shared" si="192"/>
        <v>5.567178571403282E-2</v>
      </c>
      <c r="K762" s="96">
        <f t="shared" si="193"/>
        <v>0.2117326080954757</v>
      </c>
      <c r="L762" s="96">
        <f t="shared" si="201"/>
        <v>78.316824578032737</v>
      </c>
      <c r="M762" s="96">
        <f t="shared" si="194"/>
        <v>416.8488626481352</v>
      </c>
      <c r="N762" s="96">
        <f t="shared" si="195"/>
        <v>40.143448629219542</v>
      </c>
      <c r="O762" s="96">
        <f t="shared" si="196"/>
        <v>0.95821995770354196</v>
      </c>
      <c r="P762" s="96">
        <f t="shared" si="197"/>
        <v>0.95821995770354196</v>
      </c>
      <c r="Q762" s="96">
        <f t="shared" si="198"/>
        <v>0.26147040505181446</v>
      </c>
      <c r="R762" s="96">
        <f t="shared" si="199"/>
        <v>7.5114019568470247E-2</v>
      </c>
      <c r="S762" s="96">
        <f t="shared" si="187"/>
        <v>374.45238967888827</v>
      </c>
      <c r="T762" s="96">
        <f t="shared" si="202"/>
        <v>128.936689725283</v>
      </c>
      <c r="U762" s="96">
        <f t="shared" si="202"/>
        <v>366.6713288794021</v>
      </c>
      <c r="V762" s="32">
        <f t="shared" si="203"/>
        <v>999.99999999999704</v>
      </c>
      <c r="W762" s="100">
        <f>(cNES*L762+(cNES+cOSEX)*G762+(cNES+cEREX)*H762+(cNES+cHOEX)*I762+(cNES+cNES)*S762+(cNES+cOSEX)*N762+(cNES+cEREX)*O762+(cNES+cHOEX)*P762)/(1+cDR)^((cycle + 0.5)/('Life tables'!$I$2/2))</f>
        <v>22208.916587780193</v>
      </c>
      <c r="X762" s="107">
        <f>((L762+G762+H762+I762+N762+O762+P762+S762)/('Life tables'!$I$2/2))/(1+oDR)^(((cycle + 0.5)/('Life tables'!$I$2/2)))</f>
        <v>12.559768247191217</v>
      </c>
      <c r="Y762" s="31">
        <f>((uNES*L762+ uOCEX*G762+uEREX*H762+uHOEX*I762+uNES*S762+ uOCEX*N762+uEREX*O762+uHOEX*P762)/('Life tables'!$I$2/2))/(1+oDR)^(((cycle + 0.5)/('Life tables'!$I$2/2)))</f>
        <v>8.2774762156933441</v>
      </c>
      <c r="Z762" s="100">
        <f t="shared" si="200"/>
        <v>120451.67646794264</v>
      </c>
      <c r="AA762" s="107">
        <f>((L762+G762+H762+I762+N762+O762+P762+S762)/('Life tables'!$I$2/2))</f>
        <v>19.346525850894825</v>
      </c>
      <c r="AB762" s="31">
        <f>((uNES*L762+ uOCEX*G762+uEREX*H762+uHOEX*I762+uNES*S762+ uOCEX*N762+uEREX*O762+uHOEX*P762)/('Life tables'!$I$2/2))</f>
        <v>12.750267714763853</v>
      </c>
    </row>
    <row r="763" spans="1:28" x14ac:dyDescent="0.25">
      <c r="A763" s="4">
        <v>757</v>
      </c>
      <c r="C763" s="105">
        <f>IF(male=0,VLOOKUP((($A$5:$A$1570/'Life tables'!$I$2)*2)+age,lifetable,13,1),IF(male=1,VLOOKUP((($A$5:$A$1570/'Life tables'!$I$2)*2)+age,lifetable,10,1),"error"))</f>
        <v>6.1270435815030666E-4</v>
      </c>
      <c r="F763" s="96">
        <f t="shared" si="188"/>
        <v>88.04166217614015</v>
      </c>
      <c r="G763" s="96">
        <f t="shared" si="189"/>
        <v>8.8439692266402883</v>
      </c>
      <c r="H763" s="96">
        <f t="shared" si="190"/>
        <v>0.50508646690506698</v>
      </c>
      <c r="I763" s="96">
        <f t="shared" si="191"/>
        <v>0.20238337048740404</v>
      </c>
      <c r="J763" s="96">
        <f t="shared" si="192"/>
        <v>5.9795718455258037E-2</v>
      </c>
      <c r="K763" s="96">
        <f t="shared" si="193"/>
        <v>0.21147932437534081</v>
      </c>
      <c r="L763" s="96">
        <f t="shared" si="201"/>
        <v>78.218948069276792</v>
      </c>
      <c r="M763" s="96">
        <f t="shared" si="194"/>
        <v>416.35031921917169</v>
      </c>
      <c r="N763" s="96">
        <f t="shared" si="195"/>
        <v>40.09543781685246</v>
      </c>
      <c r="O763" s="96">
        <f t="shared" si="196"/>
        <v>0.95707394458890849</v>
      </c>
      <c r="P763" s="96">
        <f t="shared" si="197"/>
        <v>0.95707394458890849</v>
      </c>
      <c r="Q763" s="96">
        <f t="shared" si="198"/>
        <v>0.28083911134903145</v>
      </c>
      <c r="R763" s="96">
        <f t="shared" si="199"/>
        <v>7.5024184608525779E-2</v>
      </c>
      <c r="S763" s="96">
        <f t="shared" si="187"/>
        <v>373.98487021718387</v>
      </c>
      <c r="T763" s="96">
        <f t="shared" si="202"/>
        <v>129.27732455508729</v>
      </c>
      <c r="U763" s="96">
        <f t="shared" si="202"/>
        <v>366.95783238838595</v>
      </c>
      <c r="V763" s="32">
        <f t="shared" si="203"/>
        <v>999.99999999999682</v>
      </c>
      <c r="W763" s="100">
        <f>(cNES*L763+(cNES+cOSEX)*G763+(cNES+cEREX)*H763+(cNES+cHOEX)*I763+(cNES+cNES)*S763+(cNES+cOSEX)*N763+(cNES+cEREX)*O763+(cNES+cHOEX)*P763)/(1+cDR)^((cycle + 0.5)/('Life tables'!$I$2/2))</f>
        <v>22131.928168301205</v>
      </c>
      <c r="X763" s="107">
        <f>((L763+G763+H763+I763+N763+O763+P763+S763)/('Life tables'!$I$2/2))/(1+oDR)^(((cycle + 0.5)/('Life tables'!$I$2/2)))</f>
        <v>12.53699045659272</v>
      </c>
      <c r="Y763" s="31">
        <f>((uNES*L763+ uOCEX*G763+uEREX*H763+uHOEX*I763+uNES*S763+ uOCEX*N763+uEREX*O763+uHOEX*P763)/('Life tables'!$I$2/2))/(1+oDR)^(((cycle + 0.5)/('Life tables'!$I$2/2)))</f>
        <v>8.2624580770306171</v>
      </c>
      <c r="Z763" s="100">
        <f t="shared" si="200"/>
        <v>120302.69684666459</v>
      </c>
      <c r="AA763" s="107">
        <f>((L763+G763+H763+I763+N763+O763+P763+S763)/('Life tables'!$I$2/2))</f>
        <v>19.322471249451937</v>
      </c>
      <c r="AB763" s="31">
        <f>((uNES*L763+ uOCEX*G763+uEREX*H763+uHOEX*I763+uNES*S763+ uOCEX*N763+uEREX*O763+uHOEX*P763)/('Life tables'!$I$2/2))</f>
        <v>12.734404576281037</v>
      </c>
    </row>
    <row r="764" spans="1:28" x14ac:dyDescent="0.25">
      <c r="A764" s="4">
        <v>758</v>
      </c>
      <c r="C764" s="105">
        <f>IF(male=0,VLOOKUP((($A$5:$A$1570/'Life tables'!$I$2)*2)+age,lifetable,13,1),IF(male=1,VLOOKUP((($A$5:$A$1570/'Life tables'!$I$2)*2)+age,lifetable,10,1),"error"))</f>
        <v>6.1270435815030666E-4</v>
      </c>
      <c r="F764" s="96">
        <f t="shared" si="188"/>
        <v>87.932146339643438</v>
      </c>
      <c r="G764" s="96">
        <f t="shared" si="189"/>
        <v>8.8329681316601754</v>
      </c>
      <c r="H764" s="96">
        <f t="shared" si="190"/>
        <v>0.50445818518526464</v>
      </c>
      <c r="I764" s="96">
        <f t="shared" si="191"/>
        <v>0.20213162394418668</v>
      </c>
      <c r="J764" s="96">
        <f t="shared" si="192"/>
        <v>5.9721338008959242E-2</v>
      </c>
      <c r="K764" s="96">
        <f t="shared" si="193"/>
        <v>0.21121626329109652</v>
      </c>
      <c r="L764" s="96">
        <f t="shared" si="201"/>
        <v>78.121650797553755</v>
      </c>
      <c r="M764" s="96">
        <f t="shared" si="194"/>
        <v>415.83269671688021</v>
      </c>
      <c r="N764" s="96">
        <f t="shared" si="195"/>
        <v>40.045589648386645</v>
      </c>
      <c r="O764" s="96">
        <f t="shared" si="196"/>
        <v>0.95588407397464992</v>
      </c>
      <c r="P764" s="96">
        <f t="shared" si="197"/>
        <v>0.95588407397464992</v>
      </c>
      <c r="Q764" s="96">
        <f t="shared" si="198"/>
        <v>0.28048996151811395</v>
      </c>
      <c r="R764" s="96">
        <f t="shared" si="199"/>
        <v>7.4930911697765737E-2</v>
      </c>
      <c r="S764" s="96">
        <f t="shared" si="187"/>
        <v>373.51991804732836</v>
      </c>
      <c r="T764" s="96">
        <f t="shared" si="202"/>
        <v>129.61753585461437</v>
      </c>
      <c r="U764" s="96">
        <f t="shared" si="202"/>
        <v>367.24397956337481</v>
      </c>
      <c r="V764" s="32">
        <f t="shared" si="203"/>
        <v>999.99999999999682</v>
      </c>
      <c r="W764" s="100">
        <f>(cNES*L764+(cNES+cOSEX)*G764+(cNES+cEREX)*H764+(cNES+cHOEX)*I764+(cNES+cNES)*S764+(cNES+cOSEX)*N764+(cNES+cEREX)*O764+(cNES+cHOEX)*P764)/(1+cDR)^((cycle + 0.5)/('Life tables'!$I$2/2))</f>
        <v>22055.063679241175</v>
      </c>
      <c r="X764" s="107">
        <f>((L764+G764+H764+I764+N764+O764+P764+S764)/('Life tables'!$I$2/2))/(1+oDR)^(((cycle + 0.5)/('Life tables'!$I$2/2)))</f>
        <v>12.514253977399644</v>
      </c>
      <c r="Y764" s="31">
        <f>((uNES*L764+ uOCEX*G764+uEREX*H764+uHOEX*I764+uNES*S764+ uOCEX*N764+uEREX*O764+uHOEX*P764)/('Life tables'!$I$2/2))/(1+oDR)^(((cycle + 0.5)/('Life tables'!$I$2/2)))</f>
        <v>8.2474736843500196</v>
      </c>
      <c r="Z764" s="100">
        <f t="shared" si="200"/>
        <v>120153.12269400446</v>
      </c>
      <c r="AA764" s="107">
        <f>((L764+G764+H764+I764+N764+O764+P764+S764)/('Life tables'!$I$2/2))</f>
        <v>19.298446560586687</v>
      </c>
      <c r="AB764" s="31">
        <f>((uNES*L764+ uOCEX*G764+uEREX*H764+uHOEX*I764+uNES*S764+ uOCEX*N764+uEREX*O764+uHOEX*P764)/('Life tables'!$I$2/2))</f>
        <v>12.718571194472965</v>
      </c>
    </row>
    <row r="765" spans="1:28" x14ac:dyDescent="0.25">
      <c r="A765" s="4">
        <v>759</v>
      </c>
      <c r="C765" s="105">
        <f>IF(male=0,VLOOKUP((($A$5:$A$1570/'Life tables'!$I$2)*2)+age,lifetable,13,1),IF(male=1,VLOOKUP((($A$5:$A$1570/'Life tables'!$I$2)*2)+age,lifetable,10,1),"error"))</f>
        <v>6.1270435815030666E-4</v>
      </c>
      <c r="F765" s="96">
        <f t="shared" si="188"/>
        <v>87.822768341787238</v>
      </c>
      <c r="G765" s="96">
        <f t="shared" si="189"/>
        <v>8.8219808828599824</v>
      </c>
      <c r="H765" s="96">
        <f t="shared" si="190"/>
        <v>0.5038306942323586</v>
      </c>
      <c r="I765" s="96">
        <f t="shared" si="191"/>
        <v>0.20188019425378609</v>
      </c>
      <c r="J765" s="96">
        <f t="shared" si="192"/>
        <v>5.9647051179254409E-2</v>
      </c>
      <c r="K765" s="96">
        <f t="shared" si="193"/>
        <v>0.21095353330035785</v>
      </c>
      <c r="L765" s="96">
        <f t="shared" si="201"/>
        <v>78.024475985961502</v>
      </c>
      <c r="M765" s="96">
        <f t="shared" si="194"/>
        <v>415.31571624022041</v>
      </c>
      <c r="N765" s="96">
        <f t="shared" si="195"/>
        <v>39.995803308380196</v>
      </c>
      <c r="O765" s="96">
        <f t="shared" si="196"/>
        <v>0.95469567919930742</v>
      </c>
      <c r="P765" s="96">
        <f t="shared" si="197"/>
        <v>0.95469567919930742</v>
      </c>
      <c r="Q765" s="96">
        <f t="shared" si="198"/>
        <v>0.28014124475017155</v>
      </c>
      <c r="R765" s="96">
        <f t="shared" si="199"/>
        <v>7.4837754476720073E-2</v>
      </c>
      <c r="S765" s="96">
        <f t="shared" si="187"/>
        <v>373.05554257421471</v>
      </c>
      <c r="T765" s="96">
        <f t="shared" si="202"/>
        <v>129.9573241505438</v>
      </c>
      <c r="U765" s="96">
        <f t="shared" si="202"/>
        <v>367.52977085115191</v>
      </c>
      <c r="V765" s="32">
        <f t="shared" si="203"/>
        <v>999.99999999999682</v>
      </c>
      <c r="W765" s="100">
        <f>(cNES*L765+(cNES+cOSEX)*G765+(cNES+cEREX)*H765+(cNES+cHOEX)*I765+(cNES+cNES)*S765+(cNES+cOSEX)*N765+(cNES+cEREX)*O765+(cNES+cHOEX)*P765)/(1+cDR)^((cycle + 0.5)/('Life tables'!$I$2/2))</f>
        <v>21978.466117553377</v>
      </c>
      <c r="X765" s="107">
        <f>((L765+G765+H765+I765+N765+O765+P765+S765)/('Life tables'!$I$2/2))/(1+oDR)^(((cycle + 0.5)/('Life tables'!$I$2/2)))</f>
        <v>12.491558734593703</v>
      </c>
      <c r="Y765" s="31">
        <f>((uNES*L765+ uOCEX*G765+uEREX*H765+uHOEX*I765+uNES*S765+ uOCEX*N765+uEREX*O765+uHOEX*P765)/('Life tables'!$I$2/2))/(1+oDR)^(((cycle + 0.5)/('Life tables'!$I$2/2)))</f>
        <v>8.2325164683083933</v>
      </c>
      <c r="Z765" s="100">
        <f t="shared" si="200"/>
        <v>120003.7343778295</v>
      </c>
      <c r="AA765" s="107">
        <f>((L765+G765+H765+I765+N765+O765+P765+S765)/('Life tables'!$I$2/2))</f>
        <v>19.274451746960803</v>
      </c>
      <c r="AB765" s="31">
        <f>((uNES*L765+ uOCEX*G765+uEREX*H765+uHOEX*I765+uNES*S765+ uOCEX*N765+uEREX*O765+uHOEX*P765)/('Life tables'!$I$2/2))</f>
        <v>12.702757501754755</v>
      </c>
    </row>
    <row r="766" spans="1:28" x14ac:dyDescent="0.25">
      <c r="A766" s="4">
        <v>760</v>
      </c>
      <c r="C766" s="105">
        <f>IF(male=0,VLOOKUP((($A$5:$A$1570/'Life tables'!$I$2)*2)+age,lifetable,13,1),IF(male=1,VLOOKUP((($A$5:$A$1570/'Life tables'!$I$2)*2)+age,lifetable,10,1),"error"))</f>
        <v>6.1270435815030666E-4</v>
      </c>
      <c r="F766" s="96">
        <f t="shared" si="188"/>
        <v>87.713527954543594</v>
      </c>
      <c r="G766" s="96">
        <f t="shared" si="189"/>
        <v>8.8110074573338242</v>
      </c>
      <c r="H766" s="96">
        <f t="shared" si="190"/>
        <v>0.50320399273817462</v>
      </c>
      <c r="I766" s="96">
        <f t="shared" si="191"/>
        <v>0.20162908089202916</v>
      </c>
      <c r="J766" s="96">
        <f t="shared" si="192"/>
        <v>5.9572857811272605E-2</v>
      </c>
      <c r="K766" s="96">
        <f t="shared" si="193"/>
        <v>0.21069113385539315</v>
      </c>
      <c r="L766" s="96">
        <f t="shared" si="201"/>
        <v>77.927423431912899</v>
      </c>
      <c r="M766" s="96">
        <f t="shared" si="194"/>
        <v>414.79937704375754</v>
      </c>
      <c r="N766" s="96">
        <f t="shared" si="195"/>
        <v>39.946078725046128</v>
      </c>
      <c r="O766" s="96">
        <f t="shared" si="196"/>
        <v>0.95350875854933315</v>
      </c>
      <c r="P766" s="96">
        <f t="shared" si="197"/>
        <v>0.95350875854933315</v>
      </c>
      <c r="Q766" s="96">
        <f t="shared" si="198"/>
        <v>0.27979296054238878</v>
      </c>
      <c r="R766" s="96">
        <f t="shared" si="199"/>
        <v>7.4744712811065303E-2</v>
      </c>
      <c r="S766" s="96">
        <f t="shared" si="187"/>
        <v>372.59174312825928</v>
      </c>
      <c r="T766" s="96">
        <f t="shared" si="202"/>
        <v>130.29668996889745</v>
      </c>
      <c r="U766" s="96">
        <f t="shared" si="202"/>
        <v>367.81520669781838</v>
      </c>
      <c r="V766" s="32">
        <f t="shared" si="203"/>
        <v>999.99999999999682</v>
      </c>
      <c r="W766" s="100">
        <f>(cNES*L766+(cNES+cOSEX)*G766+(cNES+cEREX)*H766+(cNES+cHOEX)*I766+(cNES+cNES)*S766+(cNES+cOSEX)*N766+(cNES+cEREX)*O766+(cNES+cHOEX)*P766)/(1+cDR)^((cycle + 0.5)/('Life tables'!$I$2/2))</f>
        <v>21902.134557145419</v>
      </c>
      <c r="X766" s="107">
        <f>((L766+G766+H766+I766+N766+O766+P766+S766)/('Life tables'!$I$2/2))/(1+oDR)^(((cycle + 0.5)/('Life tables'!$I$2/2)))</f>
        <v>12.46890465329604</v>
      </c>
      <c r="Y766" s="31">
        <f>((uNES*L766+ uOCEX*G766+uEREX*H766+uHOEX*I766+uNES*S766+ uOCEX*N766+uEREX*O766+uHOEX*P766)/('Life tables'!$I$2/2))/(1+oDR)^(((cycle + 0.5)/('Life tables'!$I$2/2)))</f>
        <v>8.2175863795589059</v>
      </c>
      <c r="Z766" s="100">
        <f t="shared" si="200"/>
        <v>119854.53167169758</v>
      </c>
      <c r="AA766" s="107">
        <f>((L766+G766+H766+I766+N766+O766+P766+S766)/('Life tables'!$I$2/2))</f>
        <v>19.250486771287406</v>
      </c>
      <c r="AB766" s="31">
        <f>((uNES*L766+ uOCEX*G766+uEREX*H766+uHOEX*I766+uNES*S766+ uOCEX*N766+uEREX*O766+uHOEX*P766)/('Life tables'!$I$2/2))</f>
        <v>12.686963473555277</v>
      </c>
    </row>
    <row r="767" spans="1:28" x14ac:dyDescent="0.25">
      <c r="A767" s="4">
        <v>761</v>
      </c>
      <c r="C767" s="105">
        <f>IF(male=0,VLOOKUP((($A$5:$A$1570/'Life tables'!$I$2)*2)+age,lifetable,13,1),IF(male=1,VLOOKUP((($A$5:$A$1570/'Life tables'!$I$2)*2)+age,lifetable,10,1),"error"))</f>
        <v>6.1270435815030666E-4</v>
      </c>
      <c r="F767" s="96">
        <f t="shared" si="188"/>
        <v>87.604424952086859</v>
      </c>
      <c r="G767" s="96">
        <f t="shared" si="189"/>
        <v>8.800047832397043</v>
      </c>
      <c r="H767" s="96">
        <f t="shared" si="190"/>
        <v>0.50257807940717281</v>
      </c>
      <c r="I767" s="96">
        <f t="shared" si="191"/>
        <v>0.20137828333980537</v>
      </c>
      <c r="J767" s="96">
        <f t="shared" si="192"/>
        <v>5.9498757751638626E-2</v>
      </c>
      <c r="K767" s="96">
        <f t="shared" si="193"/>
        <v>0.21042906441376094</v>
      </c>
      <c r="L767" s="96">
        <f t="shared" si="201"/>
        <v>77.830492934777439</v>
      </c>
      <c r="M767" s="96">
        <f t="shared" si="194"/>
        <v>414.28367838119419</v>
      </c>
      <c r="N767" s="96">
        <f t="shared" si="195"/>
        <v>39.896415826514378</v>
      </c>
      <c r="O767" s="96">
        <f t="shared" si="196"/>
        <v>0.95232331030919648</v>
      </c>
      <c r="P767" s="96">
        <f t="shared" si="197"/>
        <v>0.95232331030919648</v>
      </c>
      <c r="Q767" s="96">
        <f t="shared" si="198"/>
        <v>0.27944510839136899</v>
      </c>
      <c r="R767" s="96">
        <f t="shared" si="199"/>
        <v>7.4651786566322459E-2</v>
      </c>
      <c r="S767" s="96">
        <f t="shared" si="187"/>
        <v>372.12851903910371</v>
      </c>
      <c r="T767" s="96">
        <f t="shared" si="202"/>
        <v>130.63563383504047</v>
      </c>
      <c r="U767" s="96">
        <f t="shared" si="202"/>
        <v>368.10028754879846</v>
      </c>
      <c r="V767" s="32">
        <f t="shared" si="203"/>
        <v>999.99999999999682</v>
      </c>
      <c r="W767" s="100">
        <f>(cNES*L767+(cNES+cOSEX)*G767+(cNES+cEREX)*H767+(cNES+cHOEX)*I767+(cNES+cNES)*S767+(cNES+cOSEX)*N767+(cNES+cEREX)*O767+(cNES+cHOEX)*P767)/(1+cDR)^((cycle + 0.5)/('Life tables'!$I$2/2))</f>
        <v>21826.068075106708</v>
      </c>
      <c r="X767" s="107">
        <f>((L767+G767+H767+I767+N767+O767+P767+S767)/('Life tables'!$I$2/2))/(1+oDR)^(((cycle + 0.5)/('Life tables'!$I$2/2)))</f>
        <v>12.446291658766865</v>
      </c>
      <c r="Y767" s="31">
        <f>((uNES*L767+ uOCEX*G767+uEREX*H767+uHOEX*I767+uNES*S767+ uOCEX*N767+uEREX*O767+uHOEX*P767)/('Life tables'!$I$2/2))/(1+oDR)^(((cycle + 0.5)/('Life tables'!$I$2/2)))</f>
        <v>8.2026833688463139</v>
      </c>
      <c r="Z767" s="100">
        <f t="shared" si="200"/>
        <v>119705.51434929171</v>
      </c>
      <c r="AA767" s="107">
        <f>((L767+G767+H767+I767+N767+O767+P767+S767)/('Life tables'!$I$2/2))</f>
        <v>19.226551596330772</v>
      </c>
      <c r="AB767" s="31">
        <f>((uNES*L767+ uOCEX*G767+uEREX*H767+uHOEX*I767+uNES*S767+ uOCEX*N767+uEREX*O767+uHOEX*P767)/('Life tables'!$I$2/2))</f>
        <v>12.671189085337025</v>
      </c>
    </row>
    <row r="768" spans="1:28" x14ac:dyDescent="0.25">
      <c r="A768" s="4">
        <v>762</v>
      </c>
      <c r="C768" s="105">
        <f>IF(male=0,VLOOKUP((($A$5:$A$1570/'Life tables'!$I$2)*2)+age,lifetable,13,1),IF(male=1,VLOOKUP((($A$5:$A$1570/'Life tables'!$I$2)*2)+age,lifetable,10,1),"error"))</f>
        <v>6.1270435815030666E-4</v>
      </c>
      <c r="F768" s="96">
        <f t="shared" si="188"/>
        <v>87.495459110725989</v>
      </c>
      <c r="G768" s="96">
        <f t="shared" si="189"/>
        <v>8.7891019855794017</v>
      </c>
      <c r="H768" s="96">
        <f t="shared" si="190"/>
        <v>0.50195295295605935</v>
      </c>
      <c r="I768" s="96">
        <f t="shared" si="191"/>
        <v>0.20112780108291103</v>
      </c>
      <c r="J768" s="96">
        <f t="shared" si="192"/>
        <v>5.9424750848427056E-2</v>
      </c>
      <c r="K768" s="96">
        <f t="shared" si="193"/>
        <v>0.21016732443814709</v>
      </c>
      <c r="L768" s="96">
        <f t="shared" si="201"/>
        <v>77.733684295821035</v>
      </c>
      <c r="M768" s="96">
        <f t="shared" si="194"/>
        <v>413.7686195054319</v>
      </c>
      <c r="N768" s="96">
        <f t="shared" si="195"/>
        <v>39.846814540837748</v>
      </c>
      <c r="O768" s="96">
        <f t="shared" si="196"/>
        <v>0.95113933276152496</v>
      </c>
      <c r="P768" s="96">
        <f t="shared" si="197"/>
        <v>0.95113933276152496</v>
      </c>
      <c r="Q768" s="96">
        <f t="shared" si="198"/>
        <v>0.27909768779317473</v>
      </c>
      <c r="R768" s="96">
        <f t="shared" si="199"/>
        <v>7.4558975607868241E-2</v>
      </c>
      <c r="S768" s="96">
        <f t="shared" si="187"/>
        <v>371.66586963567005</v>
      </c>
      <c r="T768" s="96">
        <f t="shared" si="202"/>
        <v>130.97415627368207</v>
      </c>
      <c r="U768" s="96">
        <f t="shared" si="202"/>
        <v>368.38501384884449</v>
      </c>
      <c r="V768" s="32">
        <f t="shared" si="203"/>
        <v>999.99999999999682</v>
      </c>
      <c r="W768" s="100">
        <f>(cNES*L768+(cNES+cOSEX)*G768+(cNES+cEREX)*H768+(cNES+cHOEX)*I768+(cNES+cNES)*S768+(cNES+cOSEX)*N768+(cNES+cEREX)*O768+(cNES+cHOEX)*P768)/(1+cDR)^((cycle + 0.5)/('Life tables'!$I$2/2))</f>
        <v>21750.265751698669</v>
      </c>
      <c r="X768" s="107">
        <f>((L768+G768+H768+I768+N768+O768+P768+S768)/('Life tables'!$I$2/2))/(1+oDR)^(((cycle + 0.5)/('Life tables'!$I$2/2)))</f>
        <v>12.423719676405081</v>
      </c>
      <c r="Y768" s="31">
        <f>((uNES*L768+ uOCEX*G768+uEREX*H768+uHOEX*I768+uNES*S768+ uOCEX*N768+uEREX*O768+uHOEX*P768)/('Life tables'!$I$2/2))/(1+oDR)^(((cycle + 0.5)/('Life tables'!$I$2/2)))</f>
        <v>8.1878073870067158</v>
      </c>
      <c r="Z768" s="100">
        <f t="shared" si="200"/>
        <v>119556.68218442512</v>
      </c>
      <c r="AA768" s="107">
        <f>((L768+G768+H768+I768+N768+O768+P768+S768)/('Life tables'!$I$2/2))</f>
        <v>19.202646184906104</v>
      </c>
      <c r="AB768" s="31">
        <f>((uNES*L768+ uOCEX*G768+uEREX*H768+uHOEX*I768+uNES*S768+ uOCEX*N768+uEREX*O768+uHOEX*P768)/('Life tables'!$I$2/2))</f>
        <v>12.655434312595968</v>
      </c>
    </row>
    <row r="769" spans="1:28" x14ac:dyDescent="0.25">
      <c r="A769" s="4">
        <v>763</v>
      </c>
      <c r="C769" s="105">
        <f>IF(male=0,VLOOKUP((($A$5:$A$1570/'Life tables'!$I$2)*2)+age,lifetable,13,1),IF(male=1,VLOOKUP((($A$5:$A$1570/'Life tables'!$I$2)*2)+age,lifetable,10,1),"error"))</f>
        <v>6.1270435815030666E-4</v>
      </c>
      <c r="F769" s="96">
        <f t="shared" si="188"/>
        <v>87.386630208839108</v>
      </c>
      <c r="G769" s="96">
        <f t="shared" si="189"/>
        <v>8.7781698946185216</v>
      </c>
      <c r="H769" s="96">
        <f t="shared" si="190"/>
        <v>0.50132861211341107</v>
      </c>
      <c r="I769" s="96">
        <f t="shared" si="191"/>
        <v>0.20087763361189889</v>
      </c>
      <c r="J769" s="96">
        <f t="shared" si="192"/>
        <v>5.9350836951117814E-2</v>
      </c>
      <c r="K769" s="96">
        <f t="shared" si="193"/>
        <v>0.20990591339620759</v>
      </c>
      <c r="L769" s="96">
        <f t="shared" si="201"/>
        <v>77.636997318147948</v>
      </c>
      <c r="M769" s="96">
        <f t="shared" si="194"/>
        <v>413.25419966863109</v>
      </c>
      <c r="N769" s="96">
        <f t="shared" si="195"/>
        <v>39.797274795997673</v>
      </c>
      <c r="O769" s="96">
        <f t="shared" si="196"/>
        <v>0.94995682418724292</v>
      </c>
      <c r="P769" s="96">
        <f t="shared" si="197"/>
        <v>0.94995682418724292</v>
      </c>
      <c r="Q769" s="96">
        <f t="shared" si="198"/>
        <v>0.27875069824336868</v>
      </c>
      <c r="R769" s="96">
        <f t="shared" si="199"/>
        <v>7.4466279800945806E-2</v>
      </c>
      <c r="S769" s="96">
        <f t="shared" si="187"/>
        <v>371.20379424621461</v>
      </c>
      <c r="T769" s="96">
        <f t="shared" si="202"/>
        <v>131.31225780887655</v>
      </c>
      <c r="U769" s="96">
        <f t="shared" si="202"/>
        <v>368.66938604204165</v>
      </c>
      <c r="V769" s="32">
        <f t="shared" si="203"/>
        <v>999.99999999999682</v>
      </c>
      <c r="W769" s="100">
        <f>(cNES*L769+(cNES+cOSEX)*G769+(cNES+cEREX)*H769+(cNES+cHOEX)*I769+(cNES+cNES)*S769+(cNES+cOSEX)*N769+(cNES+cEREX)*O769+(cNES+cHOEX)*P769)/(1+cDR)^((cycle + 0.5)/('Life tables'!$I$2/2))</f>
        <v>21674.726670344917</v>
      </c>
      <c r="X769" s="107">
        <f>((L769+G769+H769+I769+N769+O769+P769+S769)/('Life tables'!$I$2/2))/(1+oDR)^(((cycle + 0.5)/('Life tables'!$I$2/2)))</f>
        <v>12.401188631747919</v>
      </c>
      <c r="Y769" s="31">
        <f>((uNES*L769+ uOCEX*G769+uEREX*H769+uHOEX*I769+uNES*S769+ uOCEX*N769+uEREX*O769+uHOEX*P769)/('Life tables'!$I$2/2))/(1+oDR)^(((cycle + 0.5)/('Life tables'!$I$2/2)))</f>
        <v>8.1729583849673286</v>
      </c>
      <c r="Z769" s="100">
        <f t="shared" si="200"/>
        <v>119408.03495104641</v>
      </c>
      <c r="AA769" s="107">
        <f>((L769+G769+H769+I769+N769+O769+P769+S769)/('Life tables'!$I$2/2))</f>
        <v>19.178770499879317</v>
      </c>
      <c r="AB769" s="31">
        <f>((uNES*L769+ uOCEX*G769+uEREX*H769+uHOEX*I769+uNES*S769+ uOCEX*N769+uEREX*O769+uHOEX*P769)/('Life tables'!$I$2/2))</f>
        <v>12.63969913086142</v>
      </c>
    </row>
    <row r="770" spans="1:28" x14ac:dyDescent="0.25">
      <c r="A770" s="4">
        <v>764</v>
      </c>
      <c r="C770" s="105">
        <f>IF(male=0,VLOOKUP((($A$5:$A$1570/'Life tables'!$I$2)*2)+age,lifetable,13,1),IF(male=1,VLOOKUP((($A$5:$A$1570/'Life tables'!$I$2)*2)+age,lifetable,10,1),"error"))</f>
        <v>6.1270435815030666E-4</v>
      </c>
      <c r="F770" s="96">
        <f t="shared" si="188"/>
        <v>87.27793802681029</v>
      </c>
      <c r="G770" s="96">
        <f t="shared" si="189"/>
        <v>8.7672515374535234</v>
      </c>
      <c r="H770" s="96">
        <f t="shared" si="190"/>
        <v>0.50070505561931278</v>
      </c>
      <c r="I770" s="96">
        <f t="shared" si="191"/>
        <v>0.20062778042193283</v>
      </c>
      <c r="J770" s="96">
        <f t="shared" si="192"/>
        <v>5.9277015910553177E-2</v>
      </c>
      <c r="K770" s="96">
        <f t="shared" si="193"/>
        <v>0.20964483076041698</v>
      </c>
      <c r="L770" s="96">
        <f t="shared" si="201"/>
        <v>77.540431806644548</v>
      </c>
      <c r="M770" s="96">
        <f t="shared" si="194"/>
        <v>412.7404181222683</v>
      </c>
      <c r="N770" s="96">
        <f t="shared" si="195"/>
        <v>39.747796519909713</v>
      </c>
      <c r="O770" s="96">
        <f t="shared" si="196"/>
        <v>0.94877578286570241</v>
      </c>
      <c r="P770" s="96">
        <f t="shared" si="197"/>
        <v>0.94877578286570241</v>
      </c>
      <c r="Q770" s="96">
        <f t="shared" si="198"/>
        <v>0.27840413923705237</v>
      </c>
      <c r="R770" s="96">
        <f t="shared" si="199"/>
        <v>7.4373699010675101E-2</v>
      </c>
      <c r="S770" s="96">
        <f t="shared" si="187"/>
        <v>370.74229219837946</v>
      </c>
      <c r="T770" s="96">
        <f t="shared" si="202"/>
        <v>131.64993896402416</v>
      </c>
      <c r="U770" s="96">
        <f t="shared" si="202"/>
        <v>368.95340457181277</v>
      </c>
      <c r="V770" s="32">
        <f t="shared" si="203"/>
        <v>999.99999999999682</v>
      </c>
      <c r="W770" s="100">
        <f>(cNES*L770+(cNES+cOSEX)*G770+(cNES+cEREX)*H770+(cNES+cHOEX)*I770+(cNES+cNES)*S770+(cNES+cOSEX)*N770+(cNES+cEREX)*O770+(cNES+cHOEX)*P770)/(1+cDR)^((cycle + 0.5)/('Life tables'!$I$2/2))</f>
        <v>21599.449917621445</v>
      </c>
      <c r="X770" s="107">
        <f>((L770+G770+H770+I770+N770+O770+P770+S770)/('Life tables'!$I$2/2))/(1+oDR)^(((cycle + 0.5)/('Life tables'!$I$2/2)))</f>
        <v>12.378698450470599</v>
      </c>
      <c r="Y770" s="31">
        <f>((uNES*L770+ uOCEX*G770+uEREX*H770+uHOEX*I770+uNES*S770+ uOCEX*N770+uEREX*O770+uHOEX*P770)/('Life tables'!$I$2/2))/(1+oDR)^(((cycle + 0.5)/('Life tables'!$I$2/2)))</f>
        <v>8.1581363137462422</v>
      </c>
      <c r="Z770" s="100">
        <f t="shared" si="200"/>
        <v>119259.57242324413</v>
      </c>
      <c r="AA770" s="107">
        <f>((L770+G770+H770+I770+N770+O770+P770+S770)/('Life tables'!$I$2/2))</f>
        <v>19.154924504166814</v>
      </c>
      <c r="AB770" s="31">
        <f>((uNES*L770+ uOCEX*G770+uEREX*H770+uHOEX*I770+uNES*S770+ uOCEX*N770+uEREX*O770+uHOEX*P770)/('Life tables'!$I$2/2))</f>
        <v>12.623983515695883</v>
      </c>
    </row>
    <row r="771" spans="1:28" x14ac:dyDescent="0.25">
      <c r="A771" s="4">
        <v>765</v>
      </c>
      <c r="C771" s="105">
        <f>IF(male=0,VLOOKUP((($A$5:$A$1570/'Life tables'!$I$2)*2)+age,lifetable,13,1),IF(male=1,VLOOKUP((($A$5:$A$1570/'Life tables'!$I$2)*2)+age,lifetable,10,1),"error"))</f>
        <v>6.1270435815030666E-4</v>
      </c>
      <c r="F771" s="96">
        <f t="shared" si="188"/>
        <v>87.169382346968348</v>
      </c>
      <c r="G771" s="96">
        <f t="shared" si="189"/>
        <v>8.756346892218879</v>
      </c>
      <c r="H771" s="96">
        <f t="shared" si="190"/>
        <v>0.50008228222500606</v>
      </c>
      <c r="I771" s="96">
        <f t="shared" si="191"/>
        <v>0.20037824101264715</v>
      </c>
      <c r="J771" s="96">
        <f t="shared" si="192"/>
        <v>5.9203287578896271E-2</v>
      </c>
      <c r="K771" s="96">
        <f t="shared" si="193"/>
        <v>0.20938407600792092</v>
      </c>
      <c r="L771" s="96">
        <f t="shared" si="201"/>
        <v>77.443987567924992</v>
      </c>
      <c r="M771" s="96">
        <f t="shared" si="194"/>
        <v>412.22727411719148</v>
      </c>
      <c r="N771" s="96">
        <f t="shared" si="195"/>
        <v>39.698379640428911</v>
      </c>
      <c r="O771" s="96">
        <f t="shared" si="196"/>
        <v>0.94759620707481063</v>
      </c>
      <c r="P771" s="96">
        <f t="shared" si="197"/>
        <v>0.94759620707481063</v>
      </c>
      <c r="Q771" s="96">
        <f t="shared" si="198"/>
        <v>0.27805801026890348</v>
      </c>
      <c r="R771" s="96">
        <f t="shared" si="199"/>
        <v>7.4281233102062749E-2</v>
      </c>
      <c r="S771" s="96">
        <f t="shared" ref="S771:S834" si="204">M771-SUM(N771:R771)</f>
        <v>370.28136281924196</v>
      </c>
      <c r="T771" s="96">
        <f t="shared" si="202"/>
        <v>131.98720026187195</v>
      </c>
      <c r="U771" s="96">
        <f t="shared" si="202"/>
        <v>369.23706988092277</v>
      </c>
      <c r="V771" s="32">
        <f t="shared" si="203"/>
        <v>999.99999999999682</v>
      </c>
      <c r="W771" s="100">
        <f>(cNES*L771+(cNES+cOSEX)*G771+(cNES+cEREX)*H771+(cNES+cHOEX)*I771+(cNES+cNES)*S771+(cNES+cOSEX)*N771+(cNES+cEREX)*O771+(cNES+cHOEX)*P771)/(1+cDR)^((cycle + 0.5)/('Life tables'!$I$2/2))</f>
        <v>21524.434583246752</v>
      </c>
      <c r="X771" s="107">
        <f>((L771+G771+H771+I771+N771+O771+P771+S771)/('Life tables'!$I$2/2))/(1+oDR)^(((cycle + 0.5)/('Life tables'!$I$2/2)))</f>
        <v>12.356249058385959</v>
      </c>
      <c r="Y771" s="31">
        <f>((uNES*L771+ uOCEX*G771+uEREX*H771+uHOEX*I771+uNES*S771+ uOCEX*N771+uEREX*O771+uHOEX*P771)/('Life tables'!$I$2/2))/(1+oDR)^(((cycle + 0.5)/('Life tables'!$I$2/2)))</f>
        <v>8.1433411244521974</v>
      </c>
      <c r="Z771" s="100">
        <f t="shared" si="200"/>
        <v>119111.29437525138</v>
      </c>
      <c r="AA771" s="107">
        <f>((L771+G771+H771+I771+N771+O771+P771+S771)/('Life tables'!$I$2/2))</f>
        <v>19.131108160735288</v>
      </c>
      <c r="AB771" s="31">
        <f>((uNES*L771+ uOCEX*G771+uEREX*H771+uHOEX*I771+uNES*S771+ uOCEX*N771+uEREX*O771+uHOEX*P771)/('Life tables'!$I$2/2))</f>
        <v>12.608287442694927</v>
      </c>
    </row>
    <row r="772" spans="1:28" x14ac:dyDescent="0.25">
      <c r="A772" s="4">
        <v>766</v>
      </c>
      <c r="C772" s="105">
        <f>IF(male=0,VLOOKUP((($A$5:$A$1570/'Life tables'!$I$2)*2)+age,lifetable,13,1),IF(male=1,VLOOKUP((($A$5:$A$1570/'Life tables'!$I$2)*2)+age,lifetable,10,1),"error"))</f>
        <v>6.1270435815030666E-4</v>
      </c>
      <c r="F772" s="96">
        <f t="shared" si="188"/>
        <v>87.060962953527891</v>
      </c>
      <c r="G772" s="96">
        <f t="shared" si="189"/>
        <v>8.7454559372384963</v>
      </c>
      <c r="H772" s="96">
        <f t="shared" si="190"/>
        <v>0.49946029069255093</v>
      </c>
      <c r="I772" s="96">
        <f t="shared" si="191"/>
        <v>0.20012901488801105</v>
      </c>
      <c r="J772" s="96">
        <f t="shared" si="192"/>
        <v>5.912965180959099E-2</v>
      </c>
      <c r="K772" s="96">
        <f t="shared" si="193"/>
        <v>0.20912364862039501</v>
      </c>
      <c r="L772" s="96">
        <f t="shared" si="201"/>
        <v>77.347664410278853</v>
      </c>
      <c r="M772" s="96">
        <f t="shared" si="194"/>
        <v>411.71476690367416</v>
      </c>
      <c r="N772" s="96">
        <f t="shared" si="195"/>
        <v>39.649024085354974</v>
      </c>
      <c r="O772" s="96">
        <f t="shared" si="196"/>
        <v>0.94641809509115415</v>
      </c>
      <c r="P772" s="96">
        <f t="shared" si="197"/>
        <v>0.94641809509115415</v>
      </c>
      <c r="Q772" s="96">
        <f t="shared" si="198"/>
        <v>0.27771231083321157</v>
      </c>
      <c r="R772" s="96">
        <f t="shared" si="199"/>
        <v>7.4188881940011914E-2</v>
      </c>
      <c r="S772" s="96">
        <f t="shared" si="204"/>
        <v>369.82100543536365</v>
      </c>
      <c r="T772" s="96">
        <f t="shared" si="202"/>
        <v>132.32404222451476</v>
      </c>
      <c r="U772" s="96">
        <f t="shared" si="202"/>
        <v>369.52038241148318</v>
      </c>
      <c r="V772" s="32">
        <f t="shared" si="203"/>
        <v>999.99999999999682</v>
      </c>
      <c r="W772" s="100">
        <f>(cNES*L772+(cNES+cOSEX)*G772+(cNES+cEREX)*H772+(cNES+cHOEX)*I772+(cNES+cNES)*S772+(cNES+cOSEX)*N772+(cNES+cEREX)*O772+(cNES+cHOEX)*P772)/(1+cDR)^((cycle + 0.5)/('Life tables'!$I$2/2))</f>
        <v>21449.679760072024</v>
      </c>
      <c r="X772" s="107">
        <f>((L772+G772+H772+I772+N772+O772+P772+S772)/('Life tables'!$I$2/2))/(1+oDR)^(((cycle + 0.5)/('Life tables'!$I$2/2)))</f>
        <v>12.333840381444134</v>
      </c>
      <c r="Y772" s="31">
        <f>((uNES*L772+ uOCEX*G772+uEREX*H772+uHOEX*I772+uNES*S772+ uOCEX*N772+uEREX*O772+uHOEX*P772)/('Life tables'!$I$2/2))/(1+oDR)^(((cycle + 0.5)/('Life tables'!$I$2/2)))</f>
        <v>8.1285727682843554</v>
      </c>
      <c r="Z772" s="100">
        <f t="shared" si="200"/>
        <v>118963.20058145042</v>
      </c>
      <c r="AA772" s="107">
        <f>((L772+G772+H772+I772+N772+O772+P772+S772)/('Life tables'!$I$2/2))</f>
        <v>19.10732143260152</v>
      </c>
      <c r="AB772" s="31">
        <f>((uNES*L772+ uOCEX*G772+uEREX*H772+uHOEX*I772+uNES*S772+ uOCEX*N772+uEREX*O772+uHOEX*P772)/('Life tables'!$I$2/2))</f>
        <v>12.592610887487043</v>
      </c>
    </row>
    <row r="773" spans="1:28" x14ac:dyDescent="0.25">
      <c r="A773" s="4">
        <v>767</v>
      </c>
      <c r="C773" s="105">
        <f>IF(male=0,VLOOKUP((($A$5:$A$1570/'Life tables'!$I$2)*2)+age,lifetable,13,1),IF(male=1,VLOOKUP((($A$5:$A$1570/'Life tables'!$I$2)*2)+age,lifetable,10,1),"error"))</f>
        <v>6.1270435815030666E-4</v>
      </c>
      <c r="F773" s="96">
        <f t="shared" si="188"/>
        <v>86.952679632532266</v>
      </c>
      <c r="G773" s="96">
        <f t="shared" si="189"/>
        <v>8.7345786510199819</v>
      </c>
      <c r="H773" s="96">
        <f t="shared" si="190"/>
        <v>0.49883907979449899</v>
      </c>
      <c r="I773" s="96">
        <f t="shared" si="191"/>
        <v>0.19988010155619754</v>
      </c>
      <c r="J773" s="96">
        <f t="shared" si="192"/>
        <v>5.9056108457323273E-2</v>
      </c>
      <c r="K773" s="96">
        <f t="shared" si="193"/>
        <v>0.20886354808390742</v>
      </c>
      <c r="L773" s="96">
        <f t="shared" si="201"/>
        <v>77.251462143620358</v>
      </c>
      <c r="M773" s="96">
        <f t="shared" si="194"/>
        <v>411.20289573146658</v>
      </c>
      <c r="N773" s="96">
        <f t="shared" si="195"/>
        <v>39.599729782437237</v>
      </c>
      <c r="O773" s="96">
        <f t="shared" si="196"/>
        <v>0.94524144519011699</v>
      </c>
      <c r="P773" s="96">
        <f t="shared" si="197"/>
        <v>0.94524144519011699</v>
      </c>
      <c r="Q773" s="96">
        <f t="shared" si="198"/>
        <v>0.27736704042391408</v>
      </c>
      <c r="R773" s="96">
        <f t="shared" si="199"/>
        <v>7.4096645389331459E-2</v>
      </c>
      <c r="S773" s="96">
        <f t="shared" si="204"/>
        <v>369.36121937283588</v>
      </c>
      <c r="T773" s="96">
        <f t="shared" si="202"/>
        <v>132.66046537339599</v>
      </c>
      <c r="U773" s="96">
        <f t="shared" si="202"/>
        <v>369.80334260495641</v>
      </c>
      <c r="V773" s="32">
        <f t="shared" si="203"/>
        <v>999.99999999999682</v>
      </c>
      <c r="W773" s="100">
        <f>(cNES*L773+(cNES+cOSEX)*G773+(cNES+cEREX)*H773+(cNES+cHOEX)*I773+(cNES+cNES)*S773+(cNES+cOSEX)*N773+(cNES+cEREX)*O773+(cNES+cHOEX)*P773)/(1+cDR)^((cycle + 0.5)/('Life tables'!$I$2/2))</f>
        <v>21375.18454407133</v>
      </c>
      <c r="X773" s="107">
        <f>((L773+G773+H773+I773+N773+O773+P773+S773)/('Life tables'!$I$2/2))/(1+oDR)^(((cycle + 0.5)/('Life tables'!$I$2/2)))</f>
        <v>12.311472345732176</v>
      </c>
      <c r="Y773" s="31">
        <f>((uNES*L773+ uOCEX*G773+uEREX*H773+uHOEX*I773+uNES*S773+ uOCEX*N773+uEREX*O773+uHOEX*P773)/('Life tables'!$I$2/2))/(1+oDR)^(((cycle + 0.5)/('Life tables'!$I$2/2)))</f>
        <v>8.1138311965320824</v>
      </c>
      <c r="Z773" s="100">
        <f t="shared" si="200"/>
        <v>118815.2908163768</v>
      </c>
      <c r="AA773" s="107">
        <f>((L773+G773+H773+I773+N773+O773+P773+S773)/('Life tables'!$I$2/2))</f>
        <v>19.083564282832157</v>
      </c>
      <c r="AB773" s="31">
        <f>((uNES*L773+ uOCEX*G773+uEREX*H773+uHOEX*I773+uNES*S773+ uOCEX*N773+uEREX*O773+uHOEX*P773)/('Life tables'!$I$2/2))</f>
        <v>12.576953825733538</v>
      </c>
    </row>
    <row r="774" spans="1:28" x14ac:dyDescent="0.25">
      <c r="A774" s="4">
        <v>768</v>
      </c>
      <c r="C774" s="105">
        <f>IF(male=0,VLOOKUP((($A$5:$A$1570/'Life tables'!$I$2)*2)+age,lifetable,13,1),IF(male=1,VLOOKUP((($A$5:$A$1570/'Life tables'!$I$2)*2)+age,lifetable,10,1),"error"))</f>
        <v>6.1270435815030666E-4</v>
      </c>
      <c r="F774" s="96">
        <f t="shared" si="188"/>
        <v>86.844532171798321</v>
      </c>
      <c r="G774" s="96">
        <f t="shared" si="189"/>
        <v>8.723715012249091</v>
      </c>
      <c r="H774" s="96">
        <f t="shared" si="190"/>
        <v>0.49821864831357598</v>
      </c>
      <c r="I774" s="96">
        <f t="shared" si="191"/>
        <v>0.19963150052945633</v>
      </c>
      <c r="J774" s="96">
        <f t="shared" si="192"/>
        <v>5.898265737798359E-2</v>
      </c>
      <c r="K774" s="96">
        <f t="shared" si="193"/>
        <v>0.2086037738887864</v>
      </c>
      <c r="L774" s="96">
        <f t="shared" si="201"/>
        <v>77.155380579439424</v>
      </c>
      <c r="M774" s="96">
        <f t="shared" si="194"/>
        <v>410.69165984984602</v>
      </c>
      <c r="N774" s="96">
        <f t="shared" si="195"/>
        <v>39.550496659379462</v>
      </c>
      <c r="O774" s="96">
        <f t="shared" si="196"/>
        <v>0.94406625564599556</v>
      </c>
      <c r="P774" s="96">
        <f t="shared" si="197"/>
        <v>0.94406625564599556</v>
      </c>
      <c r="Q774" s="96">
        <f t="shared" si="198"/>
        <v>0.27702219853462878</v>
      </c>
      <c r="R774" s="96">
        <f t="shared" si="199"/>
        <v>7.400452331474501E-2</v>
      </c>
      <c r="S774" s="96">
        <f t="shared" si="204"/>
        <v>368.90200395732518</v>
      </c>
      <c r="T774" s="96">
        <f t="shared" si="202"/>
        <v>132.99647022930861</v>
      </c>
      <c r="U774" s="96">
        <f t="shared" si="202"/>
        <v>370.08595090215994</v>
      </c>
      <c r="V774" s="32">
        <f t="shared" si="203"/>
        <v>999.99999999999682</v>
      </c>
      <c r="W774" s="100">
        <f>(cNES*L774+(cNES+cOSEX)*G774+(cNES+cEREX)*H774+(cNES+cHOEX)*I774+(cNES+cNES)*S774+(cNES+cOSEX)*N774+(cNES+cEREX)*O774+(cNES+cHOEX)*P774)/(1+cDR)^((cycle + 0.5)/('Life tables'!$I$2/2))</f>
        <v>21300.948034331701</v>
      </c>
      <c r="X774" s="107">
        <f>((L774+G774+H774+I774+N774+O774+P774+S774)/('Life tables'!$I$2/2))/(1+oDR)^(((cycle + 0.5)/('Life tables'!$I$2/2)))</f>
        <v>12.289144877473747</v>
      </c>
      <c r="Y774" s="31">
        <f>((uNES*L774+ uOCEX*G774+uEREX*H774+uHOEX*I774+uNES*S774+ uOCEX*N774+uEREX*O774+uHOEX*P774)/('Life tables'!$I$2/2))/(1+oDR)^(((cycle + 0.5)/('Life tables'!$I$2/2)))</f>
        <v>8.0991163605747083</v>
      </c>
      <c r="Z774" s="100">
        <f t="shared" si="200"/>
        <v>118667.56485472347</v>
      </c>
      <c r="AA774" s="107">
        <f>((L774+G774+H774+I774+N774+O774+P774+S774)/('Life tables'!$I$2/2))</f>
        <v>19.05983667454354</v>
      </c>
      <c r="AB774" s="31">
        <f>((uNES*L774+ uOCEX*G774+uEREX*H774+uHOEX*I774+uNES*S774+ uOCEX*N774+uEREX*O774+uHOEX*P774)/('Life tables'!$I$2/2))</f>
        <v>12.561316233128379</v>
      </c>
    </row>
    <row r="775" spans="1:28" x14ac:dyDescent="0.25">
      <c r="A775" s="4">
        <v>769</v>
      </c>
      <c r="C775" s="105">
        <f>IF(male=0,VLOOKUP((($A$5:$A$1570/'Life tables'!$I$2)*2)+age,lifetable,13,1),IF(male=1,VLOOKUP((($A$5:$A$1570/'Life tables'!$I$2)*2)+age,lifetable,10,1),"error"))</f>
        <v>6.1270435815030666E-4</v>
      </c>
      <c r="F775" s="96">
        <f t="shared" ref="F775:F839" si="205">E774*(1-pCAUC)+(L774+G774+H774+I774 )*(1-pCAUC)+(S774+N774+O774+P774)*(pUAUC)</f>
        <v>86.736520360863253</v>
      </c>
      <c r="G775" s="96">
        <f t="shared" ref="G775:G838" si="206">F775*(rrOSEX)</f>
        <v>8.7128649997843972</v>
      </c>
      <c r="H775" s="96">
        <f t="shared" ref="H775:H839" si="207">F775*rrEREX</f>
        <v>0.49759899504237737</v>
      </c>
      <c r="I775" s="96">
        <f t="shared" ref="I775:I839" si="208">F775*rrHOEX</f>
        <v>0.19938321132399184</v>
      </c>
      <c r="J775" s="96">
        <f t="shared" ref="J775:J838" si="209">F775*mr + G775*mr + H775*mr+I775*mr</f>
        <v>5.8909298428630782E-2</v>
      </c>
      <c r="K775" s="96">
        <f t="shared" ref="K775:K839" si="210">F775*amr + I775*amrHOEX</f>
        <v>0.20834432552949253</v>
      </c>
      <c r="L775" s="96">
        <f t="shared" si="201"/>
        <v>77.059419530754369</v>
      </c>
      <c r="M775" s="96">
        <f t="shared" ref="M775:M839" si="211">E774*pCAUC+(L774+G774+H774+I774)*pCAUC+(S774+N774+O774+P774)*(1-pUAUC)</f>
        <v>410.181058507665</v>
      </c>
      <c r="N775" s="96">
        <f t="shared" ref="N775:N838" si="212">M775*rrOSEXc</f>
        <v>39.501324643844526</v>
      </c>
      <c r="O775" s="96">
        <f t="shared" ref="O775:O839" si="213">M775*rrEREXc</f>
        <v>0.94289252473211016</v>
      </c>
      <c r="P775" s="96">
        <f t="shared" ref="P775:P839" si="214">M775*rrHOEXc</f>
        <v>0.94289252473211016</v>
      </c>
      <c r="Q775" s="96">
        <f t="shared" ref="Q775:Q838" si="215">M775*mr + N775*mr + O775*mr+P775*mr</f>
        <v>0.27667778465868731</v>
      </c>
      <c r="R775" s="96">
        <f t="shared" ref="R775:R838" si="216">M775*amrc + P775*amrHOEX</f>
        <v>7.3912515580899646E-2</v>
      </c>
      <c r="S775" s="96">
        <f t="shared" si="204"/>
        <v>368.44335851411665</v>
      </c>
      <c r="T775" s="96">
        <f t="shared" si="202"/>
        <v>133.33205731239593</v>
      </c>
      <c r="U775" s="96">
        <f t="shared" si="202"/>
        <v>370.36820774327032</v>
      </c>
      <c r="V775" s="32">
        <f t="shared" si="203"/>
        <v>999.99999999999682</v>
      </c>
      <c r="W775" s="100">
        <f>(cNES*L775+(cNES+cOSEX)*G775+(cNES+cEREX)*H775+(cNES+cHOEX)*I775+(cNES+cNES)*S775+(cNES+cOSEX)*N775+(cNES+cEREX)*O775+(cNES+cHOEX)*P775)/(1+cDR)^((cycle + 0.5)/('Life tables'!$I$2/2))</f>
        <v>21226.969333043366</v>
      </c>
      <c r="X775" s="107">
        <f>((L775+G775+H775+I775+N775+O775+P775+S775)/('Life tables'!$I$2/2))/(1+oDR)^(((cycle + 0.5)/('Life tables'!$I$2/2)))</f>
        <v>12.266857903028779</v>
      </c>
      <c r="Y775" s="31">
        <f>((uNES*L775+ uOCEX*G775+uEREX*H775+uHOEX*I775+uNES*S775+ uOCEX*N775+uEREX*O775+uHOEX*P775)/('Life tables'!$I$2/2))/(1+oDR)^(((cycle + 0.5)/('Life tables'!$I$2/2)))</f>
        <v>8.0844282118813364</v>
      </c>
      <c r="Z775" s="100">
        <f t="shared" ref="Z775:Z838" si="217">(cNES*L775+(cNES+cOSEX)*G775+(cNES+cEREX)*H775+(cNES+cHOEX)*I775+(cNES+cNES)*S775+(cNES+cOSEX)*N775+(cNES+cEREX)*O775+(cNES+cHOEX)*P775)</f>
        <v>118520.02247134493</v>
      </c>
      <c r="AA775" s="107">
        <f>((L775+G775+H775+I775+N775+O775+P775+S775)/('Life tables'!$I$2/2))</f>
        <v>19.036138570901525</v>
      </c>
      <c r="AB775" s="31">
        <f>((uNES*L775+ uOCEX*G775+uEREX*H775+uHOEX*I775+uNES*S775+ uOCEX*N775+uEREX*O775+uHOEX*P775)/('Life tables'!$I$2/2))</f>
        <v>12.545698085398103</v>
      </c>
    </row>
    <row r="776" spans="1:28" x14ac:dyDescent="0.25">
      <c r="A776" s="4">
        <v>770</v>
      </c>
      <c r="C776" s="105">
        <f>IF(male=0,VLOOKUP((($A$5:$A$1570/'Life tables'!$I$2)*2)+age,lifetable,13,1),IF(male=1,VLOOKUP((($A$5:$A$1570/'Life tables'!$I$2)*2)+age,lifetable,10,1),"error"))</f>
        <v>6.1270435815030666E-4</v>
      </c>
      <c r="F776" s="96">
        <f t="shared" si="205"/>
        <v>86.628643990933071</v>
      </c>
      <c r="G776" s="96">
        <f t="shared" si="206"/>
        <v>8.7020285926521073</v>
      </c>
      <c r="H776" s="96">
        <f t="shared" si="207"/>
        <v>0.49698011878307219</v>
      </c>
      <c r="I776" s="96">
        <f t="shared" si="208"/>
        <v>0.19913523345984455</v>
      </c>
      <c r="J776" s="96">
        <f t="shared" si="209"/>
        <v>5.883603146745716E-2</v>
      </c>
      <c r="K776" s="96">
        <f t="shared" si="210"/>
        <v>0.20808520250449491</v>
      </c>
      <c r="L776" s="96">
        <f t="shared" ref="L776:L839" si="218">F776-SUM(G776:K776)</f>
        <v>76.963578812066089</v>
      </c>
      <c r="M776" s="96">
        <f t="shared" si="211"/>
        <v>409.67109095339742</v>
      </c>
      <c r="N776" s="96">
        <f t="shared" si="212"/>
        <v>39.452213663458835</v>
      </c>
      <c r="O776" s="96">
        <f t="shared" si="213"/>
        <v>0.9417202507209107</v>
      </c>
      <c r="P776" s="96">
        <f t="shared" si="214"/>
        <v>0.9417202507209107</v>
      </c>
      <c r="Q776" s="96">
        <f t="shared" si="215"/>
        <v>0.27633379828916571</v>
      </c>
      <c r="R776" s="96">
        <f t="shared" si="216"/>
        <v>7.3820622052374246E-2</v>
      </c>
      <c r="S776" s="96">
        <f t="shared" si="204"/>
        <v>367.98528236815525</v>
      </c>
      <c r="T776" s="96">
        <f t="shared" ref="T776:U839" si="219">J776+Q776+T775</f>
        <v>133.66722714215254</v>
      </c>
      <c r="U776" s="96">
        <f t="shared" si="219"/>
        <v>370.65011356782719</v>
      </c>
      <c r="V776" s="32">
        <f t="shared" ref="V776:V839" si="220">SUM(G776:I776,L776,N776,O776,P776,S776,T776,U776)</f>
        <v>999.99999999999682</v>
      </c>
      <c r="W776" s="100">
        <f>(cNES*L776+(cNES+cOSEX)*G776+(cNES+cEREX)*H776+(cNES+cHOEX)*I776+(cNES+cNES)*S776+(cNES+cOSEX)*N776+(cNES+cEREX)*O776+(cNES+cHOEX)*P776)/(1+cDR)^((cycle + 0.5)/('Life tables'!$I$2/2))</f>
        <v>21153.247545489794</v>
      </c>
      <c r="X776" s="107">
        <f>((L776+G776+H776+I776+N776+O776+P776+S776)/('Life tables'!$I$2/2))/(1+oDR)^(((cycle + 0.5)/('Life tables'!$I$2/2)))</f>
        <v>12.244611348893116</v>
      </c>
      <c r="Y776" s="31">
        <f>((uNES*L776+ uOCEX*G776+uEREX*H776+uHOEX*I776+uNES*S776+ uOCEX*N776+uEREX*O776+uHOEX*P776)/('Life tables'!$I$2/2))/(1+oDR)^(((cycle + 0.5)/('Life tables'!$I$2/2)))</f>
        <v>8.0697667020105897</v>
      </c>
      <c r="Z776" s="100">
        <f t="shared" si="217"/>
        <v>118372.66344126069</v>
      </c>
      <c r="AA776" s="107">
        <f>((L776+G776+H776+I776+N776+O776+P776+S776)/('Life tables'!$I$2/2))</f>
        <v>19.012469935121253</v>
      </c>
      <c r="AB776" s="31">
        <f>((uNES*L776+ uOCEX*G776+uEREX*H776+uHOEX*I776+uNES*S776+ uOCEX*N776+uEREX*O776+uHOEX*P776)/('Life tables'!$I$2/2))</f>
        <v>12.530099358301667</v>
      </c>
    </row>
    <row r="777" spans="1:28" x14ac:dyDescent="0.25">
      <c r="A777" s="4">
        <v>771</v>
      </c>
      <c r="C777" s="105">
        <f>IF(male=0,VLOOKUP((($A$5:$A$1570/'Life tables'!$I$2)*2)+age,lifetable,13,1),IF(male=1,VLOOKUP((($A$5:$A$1570/'Life tables'!$I$2)*2)+age,lifetable,10,1),"error"))</f>
        <v>6.1270435815030666E-4</v>
      </c>
      <c r="F777" s="96">
        <f t="shared" si="205"/>
        <v>86.520902854832869</v>
      </c>
      <c r="G777" s="96">
        <f t="shared" si="206"/>
        <v>8.6912057700410692</v>
      </c>
      <c r="H777" s="96">
        <f t="shared" si="207"/>
        <v>0.49636201834711818</v>
      </c>
      <c r="I777" s="96">
        <f t="shared" si="208"/>
        <v>0.19888756646077682</v>
      </c>
      <c r="J777" s="96">
        <f t="shared" si="209"/>
        <v>5.8762856353754653E-2</v>
      </c>
      <c r="K777" s="96">
        <f t="shared" si="210"/>
        <v>0.20782640431615179</v>
      </c>
      <c r="L777" s="96">
        <f t="shared" si="218"/>
        <v>76.867858239314003</v>
      </c>
      <c r="M777" s="96">
        <f t="shared" si="211"/>
        <v>409.16175643518415</v>
      </c>
      <c r="N777" s="96">
        <f t="shared" si="212"/>
        <v>39.403163645816733</v>
      </c>
      <c r="O777" s="96">
        <f t="shared" si="213"/>
        <v>0.94054943188408147</v>
      </c>
      <c r="P777" s="96">
        <f t="shared" si="214"/>
        <v>0.94054943188408147</v>
      </c>
      <c r="Q777" s="96">
        <f t="shared" si="215"/>
        <v>0.27599023891891555</v>
      </c>
      <c r="R777" s="96">
        <f t="shared" si="216"/>
        <v>7.3728842593687643E-2</v>
      </c>
      <c r="S777" s="96">
        <f t="shared" si="204"/>
        <v>367.52777484408665</v>
      </c>
      <c r="T777" s="96">
        <f t="shared" si="219"/>
        <v>134.00198023742522</v>
      </c>
      <c r="U777" s="96">
        <f t="shared" si="219"/>
        <v>370.93166881473701</v>
      </c>
      <c r="V777" s="32">
        <f t="shared" si="220"/>
        <v>999.9999999999967</v>
      </c>
      <c r="W777" s="100">
        <f>(cNES*L777+(cNES+cOSEX)*G777+(cNES+cEREX)*H777+(cNES+cHOEX)*I777+(cNES+cNES)*S777+(cNES+cOSEX)*N777+(cNES+cEREX)*O777+(cNES+cHOEX)*P777)/(1+cDR)^((cycle + 0.5)/('Life tables'!$I$2/2))</f>
        <v>21079.781780037956</v>
      </c>
      <c r="X777" s="107">
        <f>((L777+G777+H777+I777+N777+O777+P777+S777)/('Life tables'!$I$2/2))/(1+oDR)^(((cycle + 0.5)/('Life tables'!$I$2/2)))</f>
        <v>12.222405141698221</v>
      </c>
      <c r="Y777" s="31">
        <f>((uNES*L777+ uOCEX*G777+uEREX*H777+uHOEX*I777+uNES*S777+ uOCEX*N777+uEREX*O777+uHOEX*P777)/('Life tables'!$I$2/2))/(1+oDR)^(((cycle + 0.5)/('Life tables'!$I$2/2)))</f>
        <v>8.0551317826104309</v>
      </c>
      <c r="Z777" s="100">
        <f t="shared" si="217"/>
        <v>118225.48753965939</v>
      </c>
      <c r="AA777" s="107">
        <f>((L777+G777+H777+I777+N777+O777+P777+S777)/('Life tables'!$I$2/2))</f>
        <v>18.988830730467026</v>
      </c>
      <c r="AB777" s="31">
        <f>((uNES*L777+ uOCEX*G777+uEREX*H777+uHOEX*I777+uNES*S777+ uOCEX*N777+uEREX*O777+uHOEX*P777)/('Life tables'!$I$2/2))</f>
        <v>12.514520027630352</v>
      </c>
    </row>
    <row r="778" spans="1:28" x14ac:dyDescent="0.25">
      <c r="A778" s="4">
        <v>772</v>
      </c>
      <c r="C778" s="105">
        <f>IF(male=0,VLOOKUP((($A$5:$A$1570/'Life tables'!$I$2)*2)+age,lifetable,13,1),IF(male=1,VLOOKUP((($A$5:$A$1570/'Life tables'!$I$2)*2)+age,lifetable,10,1),"error"))</f>
        <v>6.1270435815030666E-4</v>
      </c>
      <c r="F778" s="96">
        <f t="shared" si="205"/>
        <v>86.413296746958792</v>
      </c>
      <c r="G778" s="96">
        <f t="shared" si="206"/>
        <v>8.6803965112979409</v>
      </c>
      <c r="H778" s="96">
        <f t="shared" si="207"/>
        <v>0.49574469255498593</v>
      </c>
      <c r="I778" s="96">
        <f t="shared" si="208"/>
        <v>0.19864020985416234</v>
      </c>
      <c r="J778" s="96">
        <f t="shared" si="209"/>
        <v>5.8689772947882204E-2</v>
      </c>
      <c r="K778" s="96">
        <f t="shared" si="210"/>
        <v>0.2075679304705951</v>
      </c>
      <c r="L778" s="96">
        <f t="shared" si="218"/>
        <v>76.77225762983322</v>
      </c>
      <c r="M778" s="96">
        <f t="shared" si="211"/>
        <v>408.65305420087577</v>
      </c>
      <c r="N778" s="96">
        <f t="shared" si="212"/>
        <v>39.354174518484591</v>
      </c>
      <c r="O778" s="96">
        <f t="shared" si="213"/>
        <v>0.9393800664926395</v>
      </c>
      <c r="P778" s="96">
        <f t="shared" si="214"/>
        <v>0.9393800664926395</v>
      </c>
      <c r="Q778" s="96">
        <f t="shared" si="215"/>
        <v>0.27564710604059239</v>
      </c>
      <c r="R778" s="96">
        <f t="shared" si="216"/>
        <v>7.3637177069306406E-2</v>
      </c>
      <c r="S778" s="96">
        <f t="shared" si="204"/>
        <v>367.070835266296</v>
      </c>
      <c r="T778" s="96">
        <f t="shared" si="219"/>
        <v>134.33631711641368</v>
      </c>
      <c r="U778" s="96">
        <f t="shared" si="219"/>
        <v>371.21287392227691</v>
      </c>
      <c r="V778" s="32">
        <f t="shared" si="220"/>
        <v>999.99999999999682</v>
      </c>
      <c r="W778" s="100">
        <f>(cNES*L778+(cNES+cOSEX)*G778+(cNES+cEREX)*H778+(cNES+cHOEX)*I778+(cNES+cNES)*S778+(cNES+cOSEX)*N778+(cNES+cEREX)*O778+(cNES+cHOEX)*P778)/(1+cDR)^((cycle + 0.5)/('Life tables'!$I$2/2))</f>
        <v>21006.571148128431</v>
      </c>
      <c r="X778" s="107">
        <f>((L778+G778+H778+I778+N778+O778+P778+S778)/('Life tables'!$I$2/2))/(1+oDR)^(((cycle + 0.5)/('Life tables'!$I$2/2)))</f>
        <v>12.200239208210824</v>
      </c>
      <c r="Y778" s="31">
        <f>((uNES*L778+ uOCEX*G778+uEREX*H778+uHOEX*I778+uNES*S778+ uOCEX*N778+uEREX*O778+uHOEX*P778)/('Life tables'!$I$2/2))/(1+oDR)^(((cycle + 0.5)/('Life tables'!$I$2/2)))</f>
        <v>8.0405234054179253</v>
      </c>
      <c r="Z778" s="100">
        <f t="shared" si="217"/>
        <v>118078.49454190205</v>
      </c>
      <c r="AA778" s="107">
        <f>((L778+G778+H778+I778+N778+O778+P778+S778)/('Life tables'!$I$2/2))</f>
        <v>18.965220920252083</v>
      </c>
      <c r="AB778" s="31">
        <f>((uNES*L778+ uOCEX*G778+uEREX*H778+uHOEX*I778+uNES*S778+ uOCEX*N778+uEREX*O778+uHOEX*P778)/('Life tables'!$I$2/2))</f>
        <v>12.498960069207644</v>
      </c>
    </row>
    <row r="779" spans="1:28" x14ac:dyDescent="0.25">
      <c r="A779" s="4">
        <v>773</v>
      </c>
      <c r="C779" s="105">
        <f>IF(male=0,VLOOKUP((($A$5:$A$1570/'Life tables'!$I$2)*2)+age,lifetable,13,1),IF(male=1,VLOOKUP((($A$5:$A$1570/'Life tables'!$I$2)*2)+age,lifetable,10,1),"error"))</f>
        <v>6.1270435815030666E-4</v>
      </c>
      <c r="F779" s="96">
        <f t="shared" si="205"/>
        <v>86.305825463231528</v>
      </c>
      <c r="G779" s="96">
        <f t="shared" si="206"/>
        <v>8.6696007959225341</v>
      </c>
      <c r="H779" s="96">
        <f t="shared" si="207"/>
        <v>0.49512814023589236</v>
      </c>
      <c r="I779" s="96">
        <f t="shared" si="208"/>
        <v>0.19839316317087941</v>
      </c>
      <c r="J779" s="96">
        <f t="shared" si="209"/>
        <v>5.8616781111234188E-2</v>
      </c>
      <c r="K779" s="96">
        <f t="shared" si="210"/>
        <v>0.2073097804776188</v>
      </c>
      <c r="L779" s="96">
        <f t="shared" si="218"/>
        <v>76.67677680231337</v>
      </c>
      <c r="M779" s="96">
        <f t="shared" si="211"/>
        <v>408.14498349807462</v>
      </c>
      <c r="N779" s="96">
        <f t="shared" si="212"/>
        <v>39.305246209004892</v>
      </c>
      <c r="O779" s="96">
        <f t="shared" si="213"/>
        <v>0.93821215281703119</v>
      </c>
      <c r="P779" s="96">
        <f t="shared" si="214"/>
        <v>0.93821215281703119</v>
      </c>
      <c r="Q779" s="96">
        <f t="shared" si="215"/>
        <v>0.27530439914668464</v>
      </c>
      <c r="R779" s="96">
        <f t="shared" si="216"/>
        <v>7.3545625343652332E-2</v>
      </c>
      <c r="S779" s="96">
        <f t="shared" si="204"/>
        <v>366.61446295894535</v>
      </c>
      <c r="T779" s="96">
        <f t="shared" si="219"/>
        <v>134.67023829667161</v>
      </c>
      <c r="U779" s="96">
        <f t="shared" si="219"/>
        <v>371.4937293280982</v>
      </c>
      <c r="V779" s="32">
        <f t="shared" si="220"/>
        <v>999.99999999999682</v>
      </c>
      <c r="W779" s="100">
        <f>(cNES*L779+(cNES+cOSEX)*G779+(cNES+cEREX)*H779+(cNES+cHOEX)*I779+(cNES+cNES)*S779+(cNES+cOSEX)*N779+(cNES+cEREX)*O779+(cNES+cHOEX)*P779)/(1+cDR)^((cycle + 0.5)/('Life tables'!$I$2/2))</f>
        <v>20933.614764265541</v>
      </c>
      <c r="X779" s="107">
        <f>((L779+G779+H779+I779+N779+O779+P779+S779)/('Life tables'!$I$2/2))/(1+oDR)^(((cycle + 0.5)/('Life tables'!$I$2/2)))</f>
        <v>12.178113475332614</v>
      </c>
      <c r="Y779" s="31">
        <f>((uNES*L779+ uOCEX*G779+uEREX*H779+uHOEX*I779+uNES*S779+ uOCEX*N779+uEREX*O779+uHOEX*P779)/('Life tables'!$I$2/2))/(1+oDR)^(((cycle + 0.5)/('Life tables'!$I$2/2)))</f>
        <v>8.0259415222590462</v>
      </c>
      <c r="Z779" s="100">
        <f t="shared" si="217"/>
        <v>117931.68422352552</v>
      </c>
      <c r="AA779" s="107">
        <f>((L779+G779+H779+I779+N779+O779+P779+S779)/('Life tables'!$I$2/2))</f>
        <v>18.941640467838461</v>
      </c>
      <c r="AB779" s="31">
        <f>((uNES*L779+ uOCEX*G779+uEREX*H779+uHOEX*I779+uNES*S779+ uOCEX*N779+uEREX*O779+uHOEX*P779)/('Life tables'!$I$2/2))</f>
        <v>12.48341945888912</v>
      </c>
    </row>
    <row r="780" spans="1:28" x14ac:dyDescent="0.25">
      <c r="A780" s="4">
        <v>774</v>
      </c>
      <c r="C780" s="105">
        <f>IF(male=0,VLOOKUP((($A$5:$A$1570/'Life tables'!$I$2)*2)+age,lifetable,13,1),IF(male=1,VLOOKUP((($A$5:$A$1570/'Life tables'!$I$2)*2)+age,lifetable,10,1),"error"))</f>
        <v>6.1270435815030666E-4</v>
      </c>
      <c r="F780" s="96">
        <f t="shared" si="205"/>
        <v>86.198488801051482</v>
      </c>
      <c r="G780" s="96">
        <f t="shared" si="206"/>
        <v>8.6588186035632901</v>
      </c>
      <c r="H780" s="96">
        <f t="shared" si="207"/>
        <v>0.49451236022754314</v>
      </c>
      <c r="I780" s="96">
        <f t="shared" si="208"/>
        <v>0.1981464259452077</v>
      </c>
      <c r="J780" s="96">
        <f t="shared" si="209"/>
        <v>5.8543880706209972E-2</v>
      </c>
      <c r="K780" s="96">
        <f t="shared" si="210"/>
        <v>0.20705195385057118</v>
      </c>
      <c r="L780" s="96">
        <f t="shared" si="218"/>
        <v>76.581415576758658</v>
      </c>
      <c r="M780" s="96">
        <f t="shared" si="211"/>
        <v>407.63754357417548</v>
      </c>
      <c r="N780" s="96">
        <f t="shared" si="212"/>
        <v>39.256378644900117</v>
      </c>
      <c r="O780" s="96">
        <f t="shared" si="213"/>
        <v>0.93704568912722586</v>
      </c>
      <c r="P780" s="96">
        <f t="shared" si="214"/>
        <v>0.93704568912722586</v>
      </c>
      <c r="Q780" s="96">
        <f t="shared" si="215"/>
        <v>0.27496211772954021</v>
      </c>
      <c r="R780" s="96">
        <f t="shared" si="216"/>
        <v>7.3454187281109848E-2</v>
      </c>
      <c r="S780" s="96">
        <f t="shared" si="204"/>
        <v>366.15865724601025</v>
      </c>
      <c r="T780" s="96">
        <f t="shared" si="219"/>
        <v>135.00374429510737</v>
      </c>
      <c r="U780" s="96">
        <f t="shared" si="219"/>
        <v>371.77423546922989</v>
      </c>
      <c r="V780" s="32">
        <f t="shared" si="220"/>
        <v>999.99999999999682</v>
      </c>
      <c r="W780" s="100">
        <f>(cNES*L780+(cNES+cOSEX)*G780+(cNES+cEREX)*H780+(cNES+cHOEX)*I780+(cNES+cNES)*S780+(cNES+cOSEX)*N780+(cNES+cEREX)*O780+(cNES+cHOEX)*P780)/(1+cDR)^((cycle + 0.5)/('Life tables'!$I$2/2))</f>
        <v>20860.911746007532</v>
      </c>
      <c r="X780" s="107">
        <f>((L780+G780+H780+I780+N780+O780+P780+S780)/('Life tables'!$I$2/2))/(1+oDR)^(((cycle + 0.5)/('Life tables'!$I$2/2)))</f>
        <v>12.156027870099917</v>
      </c>
      <c r="Y780" s="31">
        <f>((uNES*L780+ uOCEX*G780+uEREX*H780+uHOEX*I780+uNES*S780+ uOCEX*N780+uEREX*O780+uHOEX*P780)/('Life tables'!$I$2/2))/(1+oDR)^(((cycle + 0.5)/('Life tables'!$I$2/2)))</f>
        <v>8.01138608504845</v>
      </c>
      <c r="Z780" s="100">
        <f t="shared" si="217"/>
        <v>117785.05636024583</v>
      </c>
      <c r="AA780" s="107">
        <f>((L780+G780+H780+I780+N780+O780+P780+S780)/('Life tables'!$I$2/2))</f>
        <v>18.918089336636804</v>
      </c>
      <c r="AB780" s="31">
        <f>((uNES*L780+ uOCEX*G780+uEREX*H780+uHOEX*I780+uNES*S780+ uOCEX*N780+uEREX*O780+uHOEX*P780)/('Life tables'!$I$2/2))</f>
        <v>12.467898172562334</v>
      </c>
    </row>
    <row r="781" spans="1:28" x14ac:dyDescent="0.25">
      <c r="A781" s="4">
        <v>775</v>
      </c>
      <c r="C781" s="105">
        <f>IF(male=0,VLOOKUP((($A$5:$A$1570/'Life tables'!$I$2)*2)+age,lifetable,13,1),IF(male=1,VLOOKUP((($A$5:$A$1570/'Life tables'!$I$2)*2)+age,lifetable,10,1),"error"))</f>
        <v>6.1270435815030666E-4</v>
      </c>
      <c r="F781" s="96">
        <f t="shared" si="205"/>
        <v>86.091286559255423</v>
      </c>
      <c r="G781" s="96">
        <f t="shared" si="206"/>
        <v>8.6480499140129456</v>
      </c>
      <c r="H781" s="96">
        <f t="shared" si="207"/>
        <v>0.49389735137588436</v>
      </c>
      <c r="I781" s="96">
        <f t="shared" si="208"/>
        <v>0.19789999771472877</v>
      </c>
      <c r="J781" s="96">
        <f t="shared" si="209"/>
        <v>5.8471071596184483E-2</v>
      </c>
      <c r="K781" s="96">
        <f t="shared" si="210"/>
        <v>0.20679445010625072</v>
      </c>
      <c r="L781" s="96">
        <f t="shared" si="218"/>
        <v>76.486173774449426</v>
      </c>
      <c r="M781" s="96">
        <f t="shared" si="211"/>
        <v>407.13073367640408</v>
      </c>
      <c r="N781" s="96">
        <f t="shared" si="212"/>
        <v>39.207571753676469</v>
      </c>
      <c r="O781" s="96">
        <f t="shared" si="213"/>
        <v>0.93588067369280403</v>
      </c>
      <c r="P781" s="96">
        <f t="shared" si="214"/>
        <v>0.93588067369280403</v>
      </c>
      <c r="Q781" s="96">
        <f t="shared" si="215"/>
        <v>0.2746202612813935</v>
      </c>
      <c r="R781" s="96">
        <f t="shared" si="216"/>
        <v>7.3362862746032903E-2</v>
      </c>
      <c r="S781" s="96">
        <f t="shared" si="204"/>
        <v>365.70341745131458</v>
      </c>
      <c r="T781" s="96">
        <f t="shared" si="219"/>
        <v>135.33683562798495</v>
      </c>
      <c r="U781" s="96">
        <f t="shared" si="219"/>
        <v>372.05439278208218</v>
      </c>
      <c r="V781" s="32">
        <f t="shared" si="220"/>
        <v>999.99999999999682</v>
      </c>
      <c r="W781" s="100">
        <f>(cNES*L781+(cNES+cOSEX)*G781+(cNES+cEREX)*H781+(cNES+cHOEX)*I781+(cNES+cNES)*S781+(cNES+cOSEX)*N781+(cNES+cEREX)*O781+(cNES+cHOEX)*P781)/(1+cDR)^((cycle + 0.5)/('Life tables'!$I$2/2))</f>
        <v>20788.461213956765</v>
      </c>
      <c r="X781" s="107">
        <f>((L781+G781+H781+I781+N781+O781+P781+S781)/('Life tables'!$I$2/2))/(1+oDR)^(((cycle + 0.5)/('Life tables'!$I$2/2)))</f>
        <v>12.133982319683376</v>
      </c>
      <c r="Y781" s="31">
        <f>((uNES*L781+ uOCEX*G781+uEREX*H781+uHOEX*I781+uNES*S781+ uOCEX*N781+uEREX*O781+uHOEX*P781)/('Life tables'!$I$2/2))/(1+oDR)^(((cycle + 0.5)/('Life tables'!$I$2/2)))</f>
        <v>7.9968570457892838</v>
      </c>
      <c r="Z781" s="100">
        <f t="shared" si="217"/>
        <v>117638.61072796136</v>
      </c>
      <c r="AA781" s="107">
        <f>((L781+G781+H781+I781+N781+O781+P781+S781)/('Life tables'!$I$2/2))</f>
        <v>18.894567490106216</v>
      </c>
      <c r="AB781" s="31">
        <f>((uNES*L781+ uOCEX*G781+uEREX*H781+uHOEX*I781+uNES*S781+ uOCEX*N781+uEREX*O781+uHOEX*P781)/('Life tables'!$I$2/2))</f>
        <v>12.452396186146723</v>
      </c>
    </row>
    <row r="782" spans="1:28" x14ac:dyDescent="0.25">
      <c r="A782" s="4">
        <v>776</v>
      </c>
      <c r="C782" s="105">
        <f>IF(male=0,VLOOKUP((($A$5:$A$1570/'Life tables'!$I$2)*2)+age,lifetable,13,1),IF(male=1,VLOOKUP((($A$5:$A$1570/'Life tables'!$I$2)*2)+age,lifetable,10,1),"error"))</f>
        <v>6.1270435815030666E-4</v>
      </c>
      <c r="F782" s="96">
        <f t="shared" si="205"/>
        <v>85.984218538074472</v>
      </c>
      <c r="G782" s="96">
        <f t="shared" si="206"/>
        <v>8.6372947072042958</v>
      </c>
      <c r="H782" s="96">
        <f t="shared" si="207"/>
        <v>0.49328311253486146</v>
      </c>
      <c r="I782" s="96">
        <f t="shared" si="208"/>
        <v>0.1976538780202293</v>
      </c>
      <c r="J782" s="96">
        <f t="shared" si="209"/>
        <v>5.8398353645479635E-2</v>
      </c>
      <c r="K782" s="96">
        <f t="shared" si="210"/>
        <v>0.20653726876480522</v>
      </c>
      <c r="L782" s="96">
        <f t="shared" si="218"/>
        <v>76.391051217904803</v>
      </c>
      <c r="M782" s="96">
        <f t="shared" si="211"/>
        <v>406.62455305185517</v>
      </c>
      <c r="N782" s="96">
        <f t="shared" si="212"/>
        <v>39.158825462827558</v>
      </c>
      <c r="O782" s="96">
        <f t="shared" si="213"/>
        <v>0.93471710478304548</v>
      </c>
      <c r="P782" s="96">
        <f t="shared" si="214"/>
        <v>0.93471710478304548</v>
      </c>
      <c r="Q782" s="96">
        <f t="shared" si="215"/>
        <v>0.27427882929439029</v>
      </c>
      <c r="R782" s="96">
        <f t="shared" si="216"/>
        <v>7.3271651602751842E-2</v>
      </c>
      <c r="S782" s="96">
        <f t="shared" si="204"/>
        <v>365.24874289856439</v>
      </c>
      <c r="T782" s="96">
        <f t="shared" si="219"/>
        <v>135.66951281092483</v>
      </c>
      <c r="U782" s="96">
        <f t="shared" si="219"/>
        <v>372.33420170244972</v>
      </c>
      <c r="V782" s="32">
        <f t="shared" si="220"/>
        <v>999.99999999999682</v>
      </c>
      <c r="W782" s="100">
        <f>(cNES*L782+(cNES+cOSEX)*G782+(cNES+cEREX)*H782+(cNES+cHOEX)*I782+(cNES+cNES)*S782+(cNES+cOSEX)*N782+(cNES+cEREX)*O782+(cNES+cHOEX)*P782)/(1+cDR)^((cycle + 0.5)/('Life tables'!$I$2/2))</f>
        <v>20716.262291749852</v>
      </c>
      <c r="X782" s="107">
        <f>((L782+G782+H782+I782+N782+O782+P782+S782)/('Life tables'!$I$2/2))/(1+oDR)^(((cycle + 0.5)/('Life tables'!$I$2/2)))</f>
        <v>12.111976751387653</v>
      </c>
      <c r="Y782" s="31">
        <f>((uNES*L782+ uOCEX*G782+uEREX*H782+uHOEX*I782+uNES*S782+ uOCEX*N782+uEREX*O782+uHOEX*P782)/('Life tables'!$I$2/2))/(1+oDR)^(((cycle + 0.5)/('Life tables'!$I$2/2)))</f>
        <v>7.9823543565729835</v>
      </c>
      <c r="Z782" s="100">
        <f t="shared" si="217"/>
        <v>117492.34710275586</v>
      </c>
      <c r="AA782" s="107">
        <f>((L782+G782+H782+I782+N782+O782+P782+S782)/('Life tables'!$I$2/2))</f>
        <v>18.871074891754095</v>
      </c>
      <c r="AB782" s="31">
        <f>((uNES*L782+ uOCEX*G782+uEREX*H782+uHOEX*I782+uNES*S782+ uOCEX*N782+uEREX*O782+uHOEX*P782)/('Life tables'!$I$2/2))</f>
        <v>12.436913475593505</v>
      </c>
    </row>
    <row r="783" spans="1:28" x14ac:dyDescent="0.25">
      <c r="A783" s="4">
        <v>777</v>
      </c>
      <c r="C783" s="105">
        <f>IF(male=0,VLOOKUP((($A$5:$A$1570/'Life tables'!$I$2)*2)+age,lifetable,13,1),IF(male=1,VLOOKUP((($A$5:$A$1570/'Life tables'!$I$2)*2)+age,lifetable,10,1),"error"))</f>
        <v>6.1270435815030666E-4</v>
      </c>
      <c r="F783" s="96">
        <f t="shared" si="205"/>
        <v>85.877284539093765</v>
      </c>
      <c r="G783" s="96">
        <f t="shared" si="206"/>
        <v>8.6265529632061551</v>
      </c>
      <c r="H783" s="96">
        <f t="shared" si="207"/>
        <v>0.49266964256618756</v>
      </c>
      <c r="I783" s="96">
        <f t="shared" si="208"/>
        <v>0.19740806640560854</v>
      </c>
      <c r="J783" s="96">
        <f t="shared" si="209"/>
        <v>5.8325726719336952E-2</v>
      </c>
      <c r="K783" s="96">
        <f t="shared" si="210"/>
        <v>0.20628040934963482</v>
      </c>
      <c r="L783" s="96">
        <f t="shared" si="218"/>
        <v>76.296047730846837</v>
      </c>
      <c r="M783" s="96">
        <f t="shared" si="211"/>
        <v>406.11900094752843</v>
      </c>
      <c r="N783" s="96">
        <f t="shared" si="212"/>
        <v>39.110139699837809</v>
      </c>
      <c r="O783" s="96">
        <f t="shared" si="213"/>
        <v>0.93355498066701104</v>
      </c>
      <c r="P783" s="96">
        <f t="shared" si="214"/>
        <v>0.93355498066701104</v>
      </c>
      <c r="Q783" s="96">
        <f t="shared" si="215"/>
        <v>0.27393782126061234</v>
      </c>
      <c r="R783" s="96">
        <f t="shared" si="216"/>
        <v>7.3180553715579882E-2</v>
      </c>
      <c r="S783" s="96">
        <f t="shared" si="204"/>
        <v>364.7946329113804</v>
      </c>
      <c r="T783" s="96">
        <f t="shared" si="219"/>
        <v>136.00177635890478</v>
      </c>
      <c r="U783" s="96">
        <f t="shared" si="219"/>
        <v>372.61366266551494</v>
      </c>
      <c r="V783" s="32">
        <f t="shared" si="220"/>
        <v>999.99999999999682</v>
      </c>
      <c r="W783" s="100">
        <f>(cNES*L783+(cNES+cOSEX)*G783+(cNES+cEREX)*H783+(cNES+cHOEX)*I783+(cNES+cNES)*S783+(cNES+cOSEX)*N783+(cNES+cEREX)*O783+(cNES+cHOEX)*P783)/(1+cDR)^((cycle + 0.5)/('Life tables'!$I$2/2))</f>
        <v>20644.314106047841</v>
      </c>
      <c r="X783" s="107">
        <f>((L783+G783+H783+I783+N783+O783+P783+S783)/('Life tables'!$I$2/2))/(1+oDR)^(((cycle + 0.5)/('Life tables'!$I$2/2)))</f>
        <v>12.090011092651096</v>
      </c>
      <c r="Y783" s="31">
        <f>((uNES*L783+ uOCEX*G783+uEREX*H783+uHOEX*I783+uNES*S783+ uOCEX*N783+uEREX*O783+uHOEX*P783)/('Life tables'!$I$2/2))/(1+oDR)^(((cycle + 0.5)/('Life tables'!$I$2/2)))</f>
        <v>7.9678779695790478</v>
      </c>
      <c r="Z783" s="100">
        <f t="shared" si="217"/>
        <v>117346.26526090127</v>
      </c>
      <c r="AA783" s="107">
        <f>((L783+G783+H783+I783+N783+O783+P783+S783)/('Life tables'!$I$2/2))</f>
        <v>18.847611505135966</v>
      </c>
      <c r="AB783" s="31">
        <f>((uNES*L783+ uOCEX*G783+uEREX*H783+uHOEX*I783+uNES*S783+ uOCEX*N783+uEREX*O783+uHOEX*P783)/('Life tables'!$I$2/2))</f>
        <v>12.421450016885551</v>
      </c>
    </row>
    <row r="784" spans="1:28" x14ac:dyDescent="0.25">
      <c r="A784" s="4">
        <v>778</v>
      </c>
      <c r="C784" s="105">
        <f>IF(male=0,VLOOKUP((($A$5:$A$1570/'Life tables'!$I$2)*2)+age,lifetable,13,1),IF(male=1,VLOOKUP((($A$5:$A$1570/'Life tables'!$I$2)*2)+age,lifetable,10,1),"error"))</f>
        <v>6.1270435815030666E-4</v>
      </c>
      <c r="F784" s="96">
        <f t="shared" si="205"/>
        <v>85.77048436521315</v>
      </c>
      <c r="G784" s="96">
        <f t="shared" si="206"/>
        <v>8.6158246622193975</v>
      </c>
      <c r="H784" s="96">
        <f t="shared" si="207"/>
        <v>0.49205694033911823</v>
      </c>
      <c r="I784" s="96">
        <f t="shared" si="208"/>
        <v>0.1971625624177879</v>
      </c>
      <c r="J784" s="96">
        <f t="shared" si="209"/>
        <v>5.8253190683890892E-2</v>
      </c>
      <c r="K784" s="96">
        <f t="shared" si="210"/>
        <v>0.20602387138729766</v>
      </c>
      <c r="L784" s="96">
        <f t="shared" si="218"/>
        <v>76.201163138165654</v>
      </c>
      <c r="M784" s="96">
        <f t="shared" si="211"/>
        <v>405.61407661036384</v>
      </c>
      <c r="N784" s="96">
        <f t="shared" si="212"/>
        <v>39.061514392185906</v>
      </c>
      <c r="O784" s="96">
        <f t="shared" si="213"/>
        <v>0.93239429961362463</v>
      </c>
      <c r="P784" s="96">
        <f t="shared" si="214"/>
        <v>0.93239429961362463</v>
      </c>
      <c r="Q784" s="96">
        <f t="shared" si="215"/>
        <v>0.27359723667210101</v>
      </c>
      <c r="R784" s="96">
        <f t="shared" si="216"/>
        <v>7.3089568948819489E-2</v>
      </c>
      <c r="S784" s="96">
        <f t="shared" si="204"/>
        <v>364.34108681332975</v>
      </c>
      <c r="T784" s="96">
        <f t="shared" si="219"/>
        <v>136.33362678626077</v>
      </c>
      <c r="U784" s="96">
        <f t="shared" si="219"/>
        <v>372.89277610585106</v>
      </c>
      <c r="V784" s="32">
        <f t="shared" si="220"/>
        <v>999.99999999999659</v>
      </c>
      <c r="W784" s="100">
        <f>(cNES*L784+(cNES+cOSEX)*G784+(cNES+cEREX)*H784+(cNES+cHOEX)*I784+(cNES+cNES)*S784+(cNES+cOSEX)*N784+(cNES+cEREX)*O784+(cNES+cHOEX)*P784)/(1+cDR)^((cycle + 0.5)/('Life tables'!$I$2/2))</f>
        <v>20572.615786526429</v>
      </c>
      <c r="X784" s="107">
        <f>((L784+G784+H784+I784+N784+O784+P784+S784)/('Life tables'!$I$2/2))/(1+oDR)^(((cycle + 0.5)/('Life tables'!$I$2/2)))</f>
        <v>12.068085271045456</v>
      </c>
      <c r="Y784" s="31">
        <f>((uNES*L784+ uOCEX*G784+uEREX*H784+uHOEX*I784+uNES*S784+ uOCEX*N784+uEREX*O784+uHOEX*P784)/('Life tables'!$I$2/2))/(1+oDR)^(((cycle + 0.5)/('Life tables'!$I$2/2)))</f>
        <v>7.9534278370748686</v>
      </c>
      <c r="Z784" s="100">
        <f t="shared" si="217"/>
        <v>117200.36497886076</v>
      </c>
      <c r="AA784" s="107">
        <f>((L784+G784+H784+I784+N784+O784+P784+S784)/('Life tables'!$I$2/2))</f>
        <v>18.824177293855342</v>
      </c>
      <c r="AB784" s="31">
        <f>((uNES*L784+ uOCEX*G784+uEREX*H784+uHOEX*I784+uNES*S784+ uOCEX*N784+uEREX*O784+uHOEX*P784)/('Life tables'!$I$2/2))</f>
        <v>12.406005786037325</v>
      </c>
    </row>
    <row r="785" spans="1:28" x14ac:dyDescent="0.25">
      <c r="A785" s="4">
        <v>779</v>
      </c>
      <c r="C785" s="105">
        <f>IF(male=0,VLOOKUP((($A$5:$A$1570/'Life tables'!$I$2)*2)+age,lifetable,13,1),IF(male=1,VLOOKUP((($A$5:$A$1570/'Life tables'!$I$2)*2)+age,lifetable,10,1),"error"))</f>
        <v>6.1270435815030666E-4</v>
      </c>
      <c r="F785" s="96">
        <f t="shared" si="205"/>
        <v>85.663817820609538</v>
      </c>
      <c r="G785" s="96">
        <f t="shared" si="206"/>
        <v>8.6051097845731874</v>
      </c>
      <c r="H785" s="96">
        <f t="shared" si="207"/>
        <v>0.49144500473023545</v>
      </c>
      <c r="I785" s="96">
        <f t="shared" si="208"/>
        <v>0.1969173656066244</v>
      </c>
      <c r="J785" s="96">
        <f t="shared" si="209"/>
        <v>5.8180745406143285E-2</v>
      </c>
      <c r="K785" s="96">
        <f t="shared" si="210"/>
        <v>0.20576765440741951</v>
      </c>
      <c r="L785" s="96">
        <f t="shared" si="218"/>
        <v>76.106397265885931</v>
      </c>
      <c r="M785" s="96">
        <f t="shared" si="211"/>
        <v>405.10977928727539</v>
      </c>
      <c r="N785" s="96">
        <f t="shared" si="212"/>
        <v>39.012949467348051</v>
      </c>
      <c r="O785" s="96">
        <f t="shared" si="213"/>
        <v>0.93123505989175048</v>
      </c>
      <c r="P785" s="96">
        <f t="shared" si="214"/>
        <v>0.93123505989175048</v>
      </c>
      <c r="Q785" s="96">
        <f t="shared" si="215"/>
        <v>0.27325707502088031</v>
      </c>
      <c r="R785" s="96">
        <f t="shared" si="216"/>
        <v>7.299869716676842E-2</v>
      </c>
      <c r="S785" s="96">
        <f t="shared" si="204"/>
        <v>363.88810392795619</v>
      </c>
      <c r="T785" s="96">
        <f t="shared" si="219"/>
        <v>136.66506460668779</v>
      </c>
      <c r="U785" s="96">
        <f t="shared" si="219"/>
        <v>373.17154245742523</v>
      </c>
      <c r="V785" s="32">
        <f t="shared" si="220"/>
        <v>999.99999999999682</v>
      </c>
      <c r="W785" s="100">
        <f>(cNES*L785+(cNES+cOSEX)*G785+(cNES+cEREX)*H785+(cNES+cHOEX)*I785+(cNES+cNES)*S785+(cNES+cOSEX)*N785+(cNES+cEREX)*O785+(cNES+cHOEX)*P785)/(1+cDR)^((cycle + 0.5)/('Life tables'!$I$2/2))</f>
        <v>20501.166465866121</v>
      </c>
      <c r="X785" s="107">
        <f>((L785+G785+H785+I785+N785+O785+P785+S785)/('Life tables'!$I$2/2))/(1+oDR)^(((cycle + 0.5)/('Life tables'!$I$2/2)))</f>
        <v>12.04619921427558</v>
      </c>
      <c r="Y785" s="31">
        <f>((uNES*L785+ uOCEX*G785+uEREX*H785+uHOEX*I785+uNES*S785+ uOCEX*N785+uEREX*O785+uHOEX*P785)/('Life tables'!$I$2/2))/(1+oDR)^(((cycle + 0.5)/('Life tables'!$I$2/2)))</f>
        <v>7.9390039114155133</v>
      </c>
      <c r="Z785" s="100">
        <f t="shared" si="217"/>
        <v>117054.64603329125</v>
      </c>
      <c r="AA785" s="107">
        <f>((L785+G785+H785+I785+N785+O785+P785+S785)/('Life tables'!$I$2/2))</f>
        <v>18.80077222156358</v>
      </c>
      <c r="AB785" s="31">
        <f>((uNES*L785+ uOCEX*G785+uEREX*H785+uHOEX*I785+uNES*S785+ uOCEX*N785+uEREX*O785+uHOEX*P785)/('Life tables'!$I$2/2))</f>
        <v>12.390580759094759</v>
      </c>
    </row>
    <row r="786" spans="1:28" x14ac:dyDescent="0.25">
      <c r="A786" s="4">
        <v>780</v>
      </c>
      <c r="C786" s="105">
        <f>IF(male=0,VLOOKUP((($A$5:$A$1570/'Life tables'!$I$2)*2)+age,lifetable,13,1),IF(male=1,VLOOKUP((($A$5:$A$1570/'Life tables'!$I$2)*2)+age,lifetable,10,1),"error"))</f>
        <v>6.1270435815030666E-4</v>
      </c>
      <c r="F786" s="96">
        <f t="shared" si="205"/>
        <v>85.557284710700245</v>
      </c>
      <c r="G786" s="96">
        <f t="shared" si="206"/>
        <v>8.594408310721283</v>
      </c>
      <c r="H786" s="96">
        <f t="shared" si="207"/>
        <v>0.49083383462323721</v>
      </c>
      <c r="I786" s="96">
        <f t="shared" si="208"/>
        <v>0.19667247552482639</v>
      </c>
      <c r="J786" s="96">
        <f t="shared" si="209"/>
        <v>5.8108390753938338E-2</v>
      </c>
      <c r="K786" s="96">
        <f t="shared" si="210"/>
        <v>0.20551175794260554</v>
      </c>
      <c r="L786" s="96">
        <f t="shared" si="218"/>
        <v>76.011749941134354</v>
      </c>
      <c r="M786" s="96">
        <f t="shared" si="211"/>
        <v>404.6061082251835</v>
      </c>
      <c r="N786" s="96">
        <f t="shared" si="212"/>
        <v>38.96444485280103</v>
      </c>
      <c r="O786" s="96">
        <f t="shared" si="213"/>
        <v>0.93007725977026712</v>
      </c>
      <c r="P786" s="96">
        <f t="shared" si="214"/>
        <v>0.93007725977026712</v>
      </c>
      <c r="Q786" s="96">
        <f t="shared" si="215"/>
        <v>0.27291733579897853</v>
      </c>
      <c r="R786" s="96">
        <f t="shared" si="216"/>
        <v>7.2907938233725642E-2</v>
      </c>
      <c r="S786" s="96">
        <f t="shared" si="204"/>
        <v>363.43568357880923</v>
      </c>
      <c r="T786" s="96">
        <f t="shared" si="219"/>
        <v>136.99609033324072</v>
      </c>
      <c r="U786" s="96">
        <f t="shared" si="219"/>
        <v>373.44996215360158</v>
      </c>
      <c r="V786" s="32">
        <f t="shared" si="220"/>
        <v>999.99999999999682</v>
      </c>
      <c r="W786" s="100">
        <f>(cNES*L786+(cNES+cOSEX)*G786+(cNES+cEREX)*H786+(cNES+cHOEX)*I786+(cNES+cNES)*S786+(cNES+cOSEX)*N786+(cNES+cEREX)*O786+(cNES+cHOEX)*P786)/(1+cDR)^((cycle + 0.5)/('Life tables'!$I$2/2))</f>
        <v>20429.965279742486</v>
      </c>
      <c r="X786" s="107">
        <f>((L786+G786+H786+I786+N786+O786+P786+S786)/('Life tables'!$I$2/2))/(1+oDR)^(((cycle + 0.5)/('Life tables'!$I$2/2)))</f>
        <v>12.024352850179076</v>
      </c>
      <c r="Y786" s="31">
        <f>((uNES*L786+ uOCEX*G786+uEREX*H786+uHOEX*I786+uNES*S786+ uOCEX*N786+uEREX*O786+uHOEX*P786)/('Life tables'!$I$2/2))/(1+oDR)^(((cycle + 0.5)/('Life tables'!$I$2/2)))</f>
        <v>7.9246061450435139</v>
      </c>
      <c r="Z786" s="100">
        <f t="shared" si="217"/>
        <v>116909.10820104613</v>
      </c>
      <c r="AA786" s="107">
        <f>((L786+G786+H786+I786+N786+O786+P786+S786)/('Life tables'!$I$2/2))</f>
        <v>18.777396251959694</v>
      </c>
      <c r="AB786" s="31">
        <f>((uNES*L786+ uOCEX*G786+uEREX*H786+uHOEX*I786+uNES*S786+ uOCEX*N786+uEREX*O786+uHOEX*P786)/('Life tables'!$I$2/2))</f>
        <v>12.375174912135146</v>
      </c>
    </row>
    <row r="787" spans="1:28" x14ac:dyDescent="0.25">
      <c r="A787" s="4">
        <v>781</v>
      </c>
      <c r="C787" s="105">
        <f>IF(male=0,VLOOKUP((($A$5:$A$1570/'Life tables'!$I$2)*2)+age,lifetable,13,1),IF(male=1,VLOOKUP((($A$5:$A$1570/'Life tables'!$I$2)*2)+age,lifetable,10,1),"error"))</f>
        <v>6.1270435815030666E-4</v>
      </c>
      <c r="F787" s="96">
        <f t="shared" si="205"/>
        <v>85.450884842107698</v>
      </c>
      <c r="G787" s="96">
        <f t="shared" si="206"/>
        <v>8.5837202212385062</v>
      </c>
      <c r="H787" s="96">
        <f t="shared" si="207"/>
        <v>0.49022342890873516</v>
      </c>
      <c r="I787" s="96">
        <f t="shared" si="208"/>
        <v>0.19642789172787245</v>
      </c>
      <c r="J787" s="96">
        <f t="shared" si="209"/>
        <v>5.803612659593882E-2</v>
      </c>
      <c r="K787" s="96">
        <f t="shared" si="210"/>
        <v>0.20525618152835567</v>
      </c>
      <c r="L787" s="96">
        <f t="shared" si="218"/>
        <v>75.917220992108298</v>
      </c>
      <c r="M787" s="96">
        <f t="shared" si="211"/>
        <v>404.10306267104676</v>
      </c>
      <c r="N787" s="96">
        <f t="shared" si="212"/>
        <v>38.916000476025339</v>
      </c>
      <c r="O787" s="96">
        <f t="shared" si="213"/>
        <v>0.92892089751814133</v>
      </c>
      <c r="P787" s="96">
        <f t="shared" si="214"/>
        <v>0.92892089751814133</v>
      </c>
      <c r="Q787" s="96">
        <f t="shared" si="215"/>
        <v>0.27257801849844943</v>
      </c>
      <c r="R787" s="96">
        <f t="shared" si="216"/>
        <v>7.2817292013996948E-2</v>
      </c>
      <c r="S787" s="96">
        <f t="shared" si="204"/>
        <v>362.9838250894727</v>
      </c>
      <c r="T787" s="96">
        <f t="shared" si="219"/>
        <v>137.3267044783351</v>
      </c>
      <c r="U787" s="96">
        <f t="shared" si="219"/>
        <v>373.72803562714392</v>
      </c>
      <c r="V787" s="32">
        <f t="shared" si="220"/>
        <v>999.99999999999682</v>
      </c>
      <c r="W787" s="100">
        <f>(cNES*L787+(cNES+cOSEX)*G787+(cNES+cEREX)*H787+(cNES+cHOEX)*I787+(cNES+cNES)*S787+(cNES+cOSEX)*N787+(cNES+cEREX)*O787+(cNES+cHOEX)*P787)/(1+cDR)^((cycle + 0.5)/('Life tables'!$I$2/2))</f>
        <v>20359.01136681631</v>
      </c>
      <c r="X787" s="107">
        <f>((L787+G787+H787+I787+N787+O787+P787+S787)/('Life tables'!$I$2/2))/(1+oDR)^(((cycle + 0.5)/('Life tables'!$I$2/2)))</f>
        <v>12.002546106726067</v>
      </c>
      <c r="Y787" s="31">
        <f>((uNES*L787+ uOCEX*G787+uEREX*H787+uHOEX*I787+uNES*S787+ uOCEX*N787+uEREX*O787+uHOEX*P787)/('Life tables'!$I$2/2))/(1+oDR)^(((cycle + 0.5)/('Life tables'!$I$2/2)))</f>
        <v>7.9102344904887154</v>
      </c>
      <c r="Z787" s="100">
        <f t="shared" si="217"/>
        <v>116763.75125917763</v>
      </c>
      <c r="AA787" s="107">
        <f>((L787+G787+H787+I787+N787+O787+P787+S787)/('Life tables'!$I$2/2))</f>
        <v>18.754049348790257</v>
      </c>
      <c r="AB787" s="31">
        <f>((uNES*L787+ uOCEX*G787+uEREX*H787+uHOEX*I787+uNES*S787+ uOCEX*N787+uEREX*O787+uHOEX*P787)/('Life tables'!$I$2/2))</f>
        <v>12.359788221267099</v>
      </c>
    </row>
    <row r="788" spans="1:28" x14ac:dyDescent="0.25">
      <c r="A788" s="4">
        <v>782</v>
      </c>
      <c r="C788" s="105">
        <f>IF(male=0,VLOOKUP((($A$5:$A$1570/'Life tables'!$I$2)*2)+age,lifetable,13,1),IF(male=1,VLOOKUP((($A$5:$A$1570/'Life tables'!$I$2)*2)+age,lifetable,10,1),"error"))</f>
        <v>6.1270435815030666E-4</v>
      </c>
      <c r="F788" s="96">
        <f t="shared" si="205"/>
        <v>85.344618022625397</v>
      </c>
      <c r="G788" s="96">
        <f t="shared" si="206"/>
        <v>8.5730454968173095</v>
      </c>
      <c r="H788" s="96">
        <f t="shared" si="207"/>
        <v>0.48961378648405934</v>
      </c>
      <c r="I788" s="96">
        <f t="shared" si="208"/>
        <v>0.19618361377393312</v>
      </c>
      <c r="J788" s="96">
        <f t="shared" si="209"/>
        <v>5.7963952801602839E-2</v>
      </c>
      <c r="K788" s="96">
        <f t="shared" si="210"/>
        <v>0.20500092470298278</v>
      </c>
      <c r="L788" s="96">
        <f t="shared" si="218"/>
        <v>75.822810248045514</v>
      </c>
      <c r="M788" s="96">
        <f t="shared" si="211"/>
        <v>403.60064187189232</v>
      </c>
      <c r="N788" s="96">
        <f t="shared" si="212"/>
        <v>38.867616264508051</v>
      </c>
      <c r="O788" s="96">
        <f t="shared" si="213"/>
        <v>0.92776597140449735</v>
      </c>
      <c r="P788" s="96">
        <f t="shared" si="214"/>
        <v>0.92776597140449735</v>
      </c>
      <c r="Q788" s="96">
        <f t="shared" si="215"/>
        <v>0.27223912261139355</v>
      </c>
      <c r="R788" s="96">
        <f t="shared" si="216"/>
        <v>7.2726758371900513E-2</v>
      </c>
      <c r="S788" s="96">
        <f t="shared" si="204"/>
        <v>362.532527783592</v>
      </c>
      <c r="T788" s="96">
        <f t="shared" si="219"/>
        <v>137.65690755374811</v>
      </c>
      <c r="U788" s="96">
        <f t="shared" si="219"/>
        <v>374.00576331021881</v>
      </c>
      <c r="V788" s="32">
        <f t="shared" si="220"/>
        <v>999.99999999999682</v>
      </c>
      <c r="W788" s="100">
        <f>(cNES*L788+(cNES+cOSEX)*G788+(cNES+cEREX)*H788+(cNES+cHOEX)*I788+(cNES+cNES)*S788+(cNES+cOSEX)*N788+(cNES+cEREX)*O788+(cNES+cHOEX)*P788)/(1+cDR)^((cycle + 0.5)/('Life tables'!$I$2/2))</f>
        <v>20288.303868723902</v>
      </c>
      <c r="X788" s="107">
        <f>((L788+G788+H788+I788+N788+O788+P788+S788)/('Life tables'!$I$2/2))/(1+oDR)^(((cycle + 0.5)/('Life tables'!$I$2/2)))</f>
        <v>11.980778912018867</v>
      </c>
      <c r="Y788" s="31">
        <f>((uNES*L788+ uOCEX*G788+uEREX*H788+uHOEX*I788+uNES*S788+ uOCEX*N788+uEREX*O788+uHOEX*P788)/('Life tables'!$I$2/2))/(1+oDR)^(((cycle + 0.5)/('Life tables'!$I$2/2)))</f>
        <v>7.8958889003680346</v>
      </c>
      <c r="Z788" s="100">
        <f t="shared" si="217"/>
        <v>116618.57498493948</v>
      </c>
      <c r="AA788" s="107">
        <f>((L788+G788+H788+I788+N788+O788+P788+S788)/('Life tables'!$I$2/2))</f>
        <v>18.73073147584925</v>
      </c>
      <c r="AB788" s="31">
        <f>((uNES*L788+ uOCEX*G788+uEREX*H788+uHOEX*I788+uNES*S788+ uOCEX*N788+uEREX*O788+uHOEX*P788)/('Life tables'!$I$2/2))</f>
        <v>12.344420662630402</v>
      </c>
    </row>
    <row r="789" spans="1:28" x14ac:dyDescent="0.25">
      <c r="A789" s="4">
        <v>783</v>
      </c>
      <c r="C789" s="105">
        <f>IF(male=0,VLOOKUP((($A$5:$A$1570/'Life tables'!$I$2)*2)+age,lifetable,13,1),IF(male=1,VLOOKUP((($A$5:$A$1570/'Life tables'!$I$2)*2)+age,lifetable,10,1),"error"))</f>
        <v>6.6122671421597889E-4</v>
      </c>
      <c r="F789" s="96">
        <f t="shared" si="205"/>
        <v>85.238484061184764</v>
      </c>
      <c r="G789" s="96">
        <f t="shared" si="206"/>
        <v>8.562384118264454</v>
      </c>
      <c r="H789" s="96">
        <f t="shared" si="207"/>
        <v>0.48900490625306775</v>
      </c>
      <c r="I789" s="96">
        <f t="shared" si="208"/>
        <v>0.19593964122379473</v>
      </c>
      <c r="J789" s="96">
        <f t="shared" si="209"/>
        <v>6.2476543489451655E-2</v>
      </c>
      <c r="K789" s="96">
        <f t="shared" si="210"/>
        <v>0.2047459870075331</v>
      </c>
      <c r="L789" s="96">
        <f t="shared" si="218"/>
        <v>75.723932864946462</v>
      </c>
      <c r="M789" s="96">
        <f t="shared" si="211"/>
        <v>403.09884507484509</v>
      </c>
      <c r="N789" s="96">
        <f t="shared" si="212"/>
        <v>38.819292145745671</v>
      </c>
      <c r="O789" s="96">
        <f t="shared" si="213"/>
        <v>0.92661247969868388</v>
      </c>
      <c r="P789" s="96">
        <f t="shared" si="214"/>
        <v>0.92661247969868388</v>
      </c>
      <c r="Q789" s="96">
        <f t="shared" si="215"/>
        <v>0.29343347967742267</v>
      </c>
      <c r="R789" s="96">
        <f t="shared" si="216"/>
        <v>7.263633717177212E-2</v>
      </c>
      <c r="S789" s="96">
        <f t="shared" si="204"/>
        <v>362.06025815285284</v>
      </c>
      <c r="T789" s="96">
        <f t="shared" si="219"/>
        <v>138.01281757691498</v>
      </c>
      <c r="U789" s="96">
        <f t="shared" si="219"/>
        <v>374.28314563439812</v>
      </c>
      <c r="V789" s="32">
        <f t="shared" si="220"/>
        <v>999.99999999999682</v>
      </c>
      <c r="W789" s="100">
        <f>(cNES*L789+(cNES+cOSEX)*G789+(cNES+cEREX)*H789+(cNES+cHOEX)*I789+(cNES+cNES)*S789+(cNES+cOSEX)*N789+(cNES+cEREX)*O789+(cNES+cHOEX)*P789)/(1+cDR)^((cycle + 0.5)/('Life tables'!$I$2/2))</f>
        <v>20216.90793575034</v>
      </c>
      <c r="X789" s="107">
        <f>((L789+G789+H789+I789+N789+O789+P789+S789)/('Life tables'!$I$2/2))/(1+oDR)^(((cycle + 0.5)/('Life tables'!$I$2/2)))</f>
        <v>11.958410797973933</v>
      </c>
      <c r="Y789" s="31">
        <f>((uNES*L789+ uOCEX*G789+uEREX*H789+uHOEX*I789+uNES*S789+ uOCEX*N789+uEREX*O789+uHOEX*P789)/('Life tables'!$I$2/2))/(1+oDR)^(((cycle + 0.5)/('Life tables'!$I$2/2)))</f>
        <v>7.881140261852412</v>
      </c>
      <c r="Z789" s="100">
        <f t="shared" si="217"/>
        <v>116468.19847958324</v>
      </c>
      <c r="AA789" s="107">
        <f>((L789+G789+H789+I789+N789+O789+P789+S789)/('Life tables'!$I$2/2))</f>
        <v>18.706440830436499</v>
      </c>
      <c r="AB789" s="31">
        <f>((uNES*L789+ uOCEX*G789+uEREX*H789+uHOEX*I789+uNES*S789+ uOCEX*N789+uEREX*O789+uHOEX*P789)/('Life tables'!$I$2/2))</f>
        <v>12.32840102881322</v>
      </c>
    </row>
    <row r="790" spans="1:28" x14ac:dyDescent="0.25">
      <c r="A790" s="4">
        <v>784</v>
      </c>
      <c r="C790" s="105">
        <f>IF(male=0,VLOOKUP((($A$5:$A$1570/'Life tables'!$I$2)*2)+age,lifetable,13,1),IF(male=1,VLOOKUP((($A$5:$A$1570/'Life tables'!$I$2)*2)+age,lifetable,10,1),"error"))</f>
        <v>6.6122671421597889E-4</v>
      </c>
      <c r="F790" s="96">
        <f t="shared" si="205"/>
        <v>85.127890778044474</v>
      </c>
      <c r="G790" s="96">
        <f t="shared" si="206"/>
        <v>8.5512747915140235</v>
      </c>
      <c r="H790" s="96">
        <f t="shared" si="207"/>
        <v>0.48837044332649321</v>
      </c>
      <c r="I790" s="96">
        <f t="shared" si="208"/>
        <v>0.19568541792948185</v>
      </c>
      <c r="J790" s="96">
        <f t="shared" si="209"/>
        <v>6.2395482849532301E-2</v>
      </c>
      <c r="K790" s="96">
        <f t="shared" si="210"/>
        <v>0.20448033785665531</v>
      </c>
      <c r="L790" s="96">
        <f t="shared" si="218"/>
        <v>75.625684304568296</v>
      </c>
      <c r="M790" s="96">
        <f t="shared" si="211"/>
        <v>402.57614601063921</v>
      </c>
      <c r="N790" s="96">
        <f t="shared" si="212"/>
        <v>38.768955093368483</v>
      </c>
      <c r="O790" s="96">
        <f t="shared" si="213"/>
        <v>0.92541093947613617</v>
      </c>
      <c r="P790" s="96">
        <f t="shared" si="214"/>
        <v>0.92541093947613617</v>
      </c>
      <c r="Q790" s="96">
        <f t="shared" si="215"/>
        <v>0.29305298390794071</v>
      </c>
      <c r="R790" s="96">
        <f t="shared" si="216"/>
        <v>7.2542149490683674E-2</v>
      </c>
      <c r="S790" s="96">
        <f t="shared" si="204"/>
        <v>361.59077390491984</v>
      </c>
      <c r="T790" s="96">
        <f t="shared" si="219"/>
        <v>138.36826604367246</v>
      </c>
      <c r="U790" s="96">
        <f t="shared" si="219"/>
        <v>374.56016812174545</v>
      </c>
      <c r="V790" s="32">
        <f t="shared" si="220"/>
        <v>999.99999999999682</v>
      </c>
      <c r="W790" s="100">
        <f>(cNES*L790+(cNES+cOSEX)*G790+(cNES+cEREX)*H790+(cNES+cHOEX)*I790+(cNES+cNES)*S790+(cNES+cOSEX)*N790+(cNES+cEREX)*O790+(cNES+cHOEX)*P790)/(1+cDR)^((cycle + 0.5)/('Life tables'!$I$2/2))</f>
        <v>20145.615678952483</v>
      </c>
      <c r="X790" s="107">
        <f>((L790+G790+H790+I790+N790+O790+P790+S790)/('Life tables'!$I$2/2))/(1+oDR)^(((cycle + 0.5)/('Life tables'!$I$2/2)))</f>
        <v>11.936084448097331</v>
      </c>
      <c r="Y790" s="31">
        <f>((uNES*L790+ uOCEX*G790+uEREX*H790+uHOEX*I790+uNES*S790+ uOCEX*N790+uEREX*O790+uHOEX*P790)/('Life tables'!$I$2/2))/(1+oDR)^(((cycle + 0.5)/('Life tables'!$I$2/2)))</f>
        <v>7.8664261765662964</v>
      </c>
      <c r="Z790" s="100">
        <f t="shared" si="217"/>
        <v>116317.16383218748</v>
      </c>
      <c r="AA790" s="107">
        <f>((L790+G790+H790+I790+N790+O790+P790+S790)/('Life tables'!$I$2/2))</f>
        <v>18.682181690492047</v>
      </c>
      <c r="AB790" s="31">
        <f>((uNES*L790+ uOCEX*G790+uEREX*H790+uHOEX*I790+uNES*S790+ uOCEX*N790+uEREX*O790+uHOEX*P790)/('Life tables'!$I$2/2))</f>
        <v>12.312413147251206</v>
      </c>
    </row>
    <row r="791" spans="1:28" x14ac:dyDescent="0.25">
      <c r="A791" s="4">
        <v>785</v>
      </c>
      <c r="C791" s="105">
        <f>IF(male=0,VLOOKUP((($A$5:$A$1570/'Life tables'!$I$2)*2)+age,lifetable,13,1),IF(male=1,VLOOKUP((($A$5:$A$1570/'Life tables'!$I$2)*2)+age,lifetable,10,1),"error"))</f>
        <v>6.6122671421597889E-4</v>
      </c>
      <c r="F791" s="96">
        <f t="shared" si="205"/>
        <v>85.017442739376648</v>
      </c>
      <c r="G791" s="96">
        <f t="shared" si="206"/>
        <v>8.5401800548748312</v>
      </c>
      <c r="H791" s="96">
        <f t="shared" si="207"/>
        <v>0.48773681365335375</v>
      </c>
      <c r="I791" s="96">
        <f t="shared" si="208"/>
        <v>0.19543152851193998</v>
      </c>
      <c r="J791" s="96">
        <f t="shared" si="209"/>
        <v>6.2314528668247209E-2</v>
      </c>
      <c r="K791" s="96">
        <f t="shared" si="210"/>
        <v>0.20421503758836507</v>
      </c>
      <c r="L791" s="96">
        <f t="shared" si="218"/>
        <v>75.527564776079913</v>
      </c>
      <c r="M791" s="96">
        <f t="shared" si="211"/>
        <v>402.05412309520221</v>
      </c>
      <c r="N791" s="96">
        <f t="shared" si="212"/>
        <v>38.718683155582703</v>
      </c>
      <c r="O791" s="96">
        <f t="shared" si="213"/>
        <v>0.92421095353213578</v>
      </c>
      <c r="P791" s="96">
        <f t="shared" si="214"/>
        <v>0.92421095353213578</v>
      </c>
      <c r="Q791" s="96">
        <f t="shared" si="215"/>
        <v>0.29267298033705574</v>
      </c>
      <c r="R791" s="96">
        <f t="shared" si="216"/>
        <v>7.2448083648123315E-2</v>
      </c>
      <c r="S791" s="96">
        <f t="shared" si="204"/>
        <v>361.12189696857007</v>
      </c>
      <c r="T791" s="96">
        <f t="shared" si="219"/>
        <v>138.72325355267776</v>
      </c>
      <c r="U791" s="96">
        <f t="shared" si="219"/>
        <v>374.83683124298193</v>
      </c>
      <c r="V791" s="32">
        <f t="shared" si="220"/>
        <v>999.99999999999682</v>
      </c>
      <c r="W791" s="100">
        <f>(cNES*L791+(cNES+cOSEX)*G791+(cNES+cEREX)*H791+(cNES+cHOEX)*I791+(cNES+cNES)*S791+(cNES+cOSEX)*N791+(cNES+cEREX)*O791+(cNES+cHOEX)*P791)/(1+cDR)^((cycle + 0.5)/('Life tables'!$I$2/2))</f>
        <v>20074.57480017548</v>
      </c>
      <c r="X791" s="107">
        <f>((L791+G791+H791+I791+N791+O791+P791+S791)/('Life tables'!$I$2/2))/(1+oDR)^(((cycle + 0.5)/('Life tables'!$I$2/2)))</f>
        <v>11.913799784309965</v>
      </c>
      <c r="Y791" s="31">
        <f>((uNES*L791+ uOCEX*G791+uEREX*H791+uHOEX*I791+uNES*S791+ uOCEX*N791+uEREX*O791+uHOEX*P791)/('Life tables'!$I$2/2))/(1+oDR)^(((cycle + 0.5)/('Life tables'!$I$2/2)))</f>
        <v>7.8517395642653316</v>
      </c>
      <c r="Z791" s="100">
        <f t="shared" si="217"/>
        <v>116166.324901826</v>
      </c>
      <c r="AA791" s="107">
        <f>((L791+G791+H791+I791+N791+O791+P791+S791)/('Life tables'!$I$2/2))</f>
        <v>18.657954014998673</v>
      </c>
      <c r="AB791" s="31">
        <f>((uNES*L791+ uOCEX*G791+uEREX*H791+uHOEX*I791+uNES*S791+ uOCEX*N791+uEREX*O791+uHOEX*P791)/('Life tables'!$I$2/2))</f>
        <v>12.296446002117639</v>
      </c>
    </row>
    <row r="792" spans="1:28" x14ac:dyDescent="0.25">
      <c r="A792" s="4">
        <v>786</v>
      </c>
      <c r="C792" s="105">
        <f>IF(male=0,VLOOKUP((($A$5:$A$1570/'Life tables'!$I$2)*2)+age,lifetable,13,1),IF(male=1,VLOOKUP((($A$5:$A$1570/'Life tables'!$I$2)*2)+age,lifetable,10,1),"error"))</f>
        <v>6.6122671421597889E-4</v>
      </c>
      <c r="F792" s="96">
        <f t="shared" si="205"/>
        <v>84.907139694937698</v>
      </c>
      <c r="G792" s="96">
        <f t="shared" si="206"/>
        <v>8.5290998832093852</v>
      </c>
      <c r="H792" s="96">
        <f t="shared" si="207"/>
        <v>0.48710401579802609</v>
      </c>
      <c r="I792" s="96">
        <f t="shared" si="208"/>
        <v>0.19517797239592852</v>
      </c>
      <c r="J792" s="96">
        <f t="shared" si="209"/>
        <v>6.2233680762177425E-2</v>
      </c>
      <c r="K792" s="96">
        <f t="shared" si="210"/>
        <v>0.20395008560156788</v>
      </c>
      <c r="L792" s="96">
        <f t="shared" si="218"/>
        <v>75.429574057170612</v>
      </c>
      <c r="M792" s="96">
        <f t="shared" si="211"/>
        <v>401.53277550939941</v>
      </c>
      <c r="N792" s="96">
        <f t="shared" si="212"/>
        <v>38.668476253503883</v>
      </c>
      <c r="O792" s="96">
        <f t="shared" si="213"/>
        <v>0.92301251998371914</v>
      </c>
      <c r="P792" s="96">
        <f t="shared" si="214"/>
        <v>0.92301251998371914</v>
      </c>
      <c r="Q792" s="96">
        <f t="shared" si="215"/>
        <v>0.29229346836848352</v>
      </c>
      <c r="R792" s="96">
        <f t="shared" si="216"/>
        <v>7.2354139496487183E-2</v>
      </c>
      <c r="S792" s="96">
        <f t="shared" si="204"/>
        <v>360.65362660806312</v>
      </c>
      <c r="T792" s="96">
        <f t="shared" si="219"/>
        <v>139.07778070180842</v>
      </c>
      <c r="U792" s="96">
        <f t="shared" si="219"/>
        <v>375.11313546807997</v>
      </c>
      <c r="V792" s="32">
        <f t="shared" si="220"/>
        <v>999.99999999999682</v>
      </c>
      <c r="W792" s="100">
        <f>(cNES*L792+(cNES+cOSEX)*G792+(cNES+cEREX)*H792+(cNES+cHOEX)*I792+(cNES+cNES)*S792+(cNES+cOSEX)*N792+(cNES+cEREX)*O792+(cNES+cHOEX)*P792)/(1+cDR)^((cycle + 0.5)/('Life tables'!$I$2/2))</f>
        <v>20003.784413946702</v>
      </c>
      <c r="X792" s="107">
        <f>((L792+G792+H792+I792+N792+O792+P792+S792)/('Life tables'!$I$2/2))/(1+oDR)^(((cycle + 0.5)/('Life tables'!$I$2/2)))</f>
        <v>11.89155672868216</v>
      </c>
      <c r="Y792" s="31">
        <f>((uNES*L792+ uOCEX*G792+uEREX*H792+uHOEX*I792+uNES*S792+ uOCEX*N792+uEREX*O792+uHOEX*P792)/('Life tables'!$I$2/2))/(1+oDR)^(((cycle + 0.5)/('Life tables'!$I$2/2)))</f>
        <v>7.8370803735922347</v>
      </c>
      <c r="Z792" s="100">
        <f t="shared" si="217"/>
        <v>116015.68143973182</v>
      </c>
      <c r="AA792" s="107">
        <f>((L792+G792+H792+I792+N792+O792+P792+S792)/('Life tables'!$I$2/2))</f>
        <v>18.633757762997778</v>
      </c>
      <c r="AB792" s="31">
        <f>((uNES*L792+ uOCEX*G792+uEREX*H792+uHOEX*I792+uNES*S792+ uOCEX*N792+uEREX*O792+uHOEX*P792)/('Life tables'!$I$2/2))</f>
        <v>12.280499566421827</v>
      </c>
    </row>
    <row r="793" spans="1:28" x14ac:dyDescent="0.25">
      <c r="A793" s="4">
        <v>787</v>
      </c>
      <c r="C793" s="105">
        <f>IF(male=0,VLOOKUP((($A$5:$A$1570/'Life tables'!$I$2)*2)+age,lifetable,13,1),IF(male=1,VLOOKUP((($A$5:$A$1570/'Life tables'!$I$2)*2)+age,lifetable,10,1),"error"))</f>
        <v>6.6122671421597889E-4</v>
      </c>
      <c r="F793" s="96">
        <f t="shared" si="205"/>
        <v>84.796981396908009</v>
      </c>
      <c r="G793" s="96">
        <f t="shared" si="206"/>
        <v>8.5180342516236873</v>
      </c>
      <c r="H793" s="96">
        <f t="shared" si="207"/>
        <v>0.48647204833879326</v>
      </c>
      <c r="I793" s="96">
        <f t="shared" si="208"/>
        <v>0.19492474901177884</v>
      </c>
      <c r="J793" s="96">
        <f t="shared" si="209"/>
        <v>6.2152938949680679E-2</v>
      </c>
      <c r="K793" s="96">
        <f t="shared" si="210"/>
        <v>0.20368548130099201</v>
      </c>
      <c r="L793" s="96">
        <f t="shared" si="218"/>
        <v>75.331711927683074</v>
      </c>
      <c r="M793" s="96">
        <f t="shared" si="211"/>
        <v>401.01210243320043</v>
      </c>
      <c r="N793" s="96">
        <f t="shared" si="212"/>
        <v>38.618334308161323</v>
      </c>
      <c r="O793" s="96">
        <f t="shared" si="213"/>
        <v>0.92181563694586399</v>
      </c>
      <c r="P793" s="96">
        <f t="shared" si="214"/>
        <v>0.92181563694586399</v>
      </c>
      <c r="Q793" s="96">
        <f t="shared" si="215"/>
        <v>0.2919144474052876</v>
      </c>
      <c r="R793" s="96">
        <f t="shared" si="216"/>
        <v>7.2260316888010018E-2</v>
      </c>
      <c r="S793" s="96">
        <f t="shared" si="204"/>
        <v>360.18596208685409</v>
      </c>
      <c r="T793" s="96">
        <f t="shared" si="219"/>
        <v>139.43184808816338</v>
      </c>
      <c r="U793" s="96">
        <f t="shared" si="219"/>
        <v>375.38908126626899</v>
      </c>
      <c r="V793" s="32">
        <f t="shared" si="220"/>
        <v>999.99999999999682</v>
      </c>
      <c r="W793" s="100">
        <f>(cNES*L793+(cNES+cOSEX)*G793+(cNES+cEREX)*H793+(cNES+cHOEX)*I793+(cNES+cNES)*S793+(cNES+cOSEX)*N793+(cNES+cEREX)*O793+(cNES+cHOEX)*P793)/(1+cDR)^((cycle + 0.5)/('Life tables'!$I$2/2))</f>
        <v>19933.243637880394</v>
      </c>
      <c r="X793" s="107">
        <f>((L793+G793+H793+I793+N793+O793+P793+S793)/('Life tables'!$I$2/2))/(1+oDR)^(((cycle + 0.5)/('Life tables'!$I$2/2)))</f>
        <v>11.869355203433258</v>
      </c>
      <c r="Y793" s="31">
        <f>((uNES*L793+ uOCEX*G793+uEREX*H793+uHOEX*I793+uNES*S793+ uOCEX*N793+uEREX*O793+uHOEX*P793)/('Life tables'!$I$2/2))/(1+oDR)^(((cycle + 0.5)/('Life tables'!$I$2/2)))</f>
        <v>7.8224485532878791</v>
      </c>
      <c r="Z793" s="100">
        <f t="shared" si="217"/>
        <v>115865.23319728945</v>
      </c>
      <c r="AA793" s="107">
        <f>((L793+G793+H793+I793+N793+O793+P793+S793)/('Life tables'!$I$2/2))</f>
        <v>18.609592893589138</v>
      </c>
      <c r="AB793" s="31">
        <f>((uNES*L793+ uOCEX*G793+uEREX*H793+uHOEX*I793+uNES*S793+ uOCEX*N793+uEREX*O793+uHOEX*P793)/('Life tables'!$I$2/2))</f>
        <v>12.264573813211461</v>
      </c>
    </row>
    <row r="794" spans="1:28" x14ac:dyDescent="0.25">
      <c r="A794" s="4">
        <v>788</v>
      </c>
      <c r="C794" s="105">
        <f>IF(male=0,VLOOKUP((($A$5:$A$1570/'Life tables'!$I$2)*2)+age,lifetable,13,1),IF(male=1,VLOOKUP((($A$5:$A$1570/'Life tables'!$I$2)*2)+age,lifetable,10,1),"error"))</f>
        <v>6.6122671421597889E-4</v>
      </c>
      <c r="F794" s="96">
        <f t="shared" si="205"/>
        <v>84.686967599817763</v>
      </c>
      <c r="G794" s="96">
        <f t="shared" si="206"/>
        <v>8.5069831354597802</v>
      </c>
      <c r="H794" s="96">
        <f t="shared" si="207"/>
        <v>0.48584090986741868</v>
      </c>
      <c r="I794" s="96">
        <f t="shared" si="208"/>
        <v>0.19467185779522392</v>
      </c>
      <c r="J794" s="96">
        <f t="shared" si="209"/>
        <v>6.2072303050836969E-2</v>
      </c>
      <c r="K794" s="96">
        <f t="shared" si="210"/>
        <v>0.20342122409700983</v>
      </c>
      <c r="L794" s="96">
        <f t="shared" si="218"/>
        <v>75.233978169547498</v>
      </c>
      <c r="M794" s="96">
        <f t="shared" si="211"/>
        <v>400.4921030457466</v>
      </c>
      <c r="N794" s="96">
        <f t="shared" si="212"/>
        <v>38.568257240504551</v>
      </c>
      <c r="O794" s="96">
        <f t="shared" si="213"/>
        <v>0.92062030253164384</v>
      </c>
      <c r="P794" s="96">
        <f t="shared" si="214"/>
        <v>0.92062030253164384</v>
      </c>
      <c r="Q794" s="96">
        <f t="shared" si="215"/>
        <v>0.29153591684992874</v>
      </c>
      <c r="R794" s="96">
        <f t="shared" si="216"/>
        <v>7.2166615674777335E-2</v>
      </c>
      <c r="S794" s="96">
        <f t="shared" si="204"/>
        <v>359.71890266765405</v>
      </c>
      <c r="T794" s="96">
        <f t="shared" si="219"/>
        <v>139.78545630806414</v>
      </c>
      <c r="U794" s="96">
        <f t="shared" si="219"/>
        <v>375.66466910604078</v>
      </c>
      <c r="V794" s="32">
        <f t="shared" si="220"/>
        <v>999.99999999999682</v>
      </c>
      <c r="W794" s="100">
        <f>(cNES*L794+(cNES+cOSEX)*G794+(cNES+cEREX)*H794+(cNES+cHOEX)*I794+(cNES+cNES)*S794+(cNES+cOSEX)*N794+(cNES+cEREX)*O794+(cNES+cHOEX)*P794)/(1+cDR)^((cycle + 0.5)/('Life tables'!$I$2/2))</f>
        <v>19862.951592668043</v>
      </c>
      <c r="X794" s="107">
        <f>((L794+G794+H794+I794+N794+O794+P794+S794)/('Life tables'!$I$2/2))/(1+oDR)^(((cycle + 0.5)/('Life tables'!$I$2/2)))</f>
        <v>11.847195130931205</v>
      </c>
      <c r="Y794" s="31">
        <f>((uNES*L794+ uOCEX*G794+uEREX*H794+uHOEX*I794+uNES*S794+ uOCEX*N794+uEREX*O794+uHOEX*P794)/('Life tables'!$I$2/2))/(1+oDR)^(((cycle + 0.5)/('Life tables'!$I$2/2)))</f>
        <v>7.8078440521909975</v>
      </c>
      <c r="Z794" s="100">
        <f t="shared" si="217"/>
        <v>115714.97992604031</v>
      </c>
      <c r="AA794" s="107">
        <f>((L794+G794+H794+I794+N794+O794+P794+S794)/('Life tables'!$I$2/2))</f>
        <v>18.585459365930618</v>
      </c>
      <c r="AB794" s="31">
        <f>((uNES*L794+ uOCEX*G794+uEREX*H794+uHOEX*I794+uNES*S794+ uOCEX*N794+uEREX*O794+uHOEX*P794)/('Life tables'!$I$2/2))</f>
        <v>12.248668715572411</v>
      </c>
    </row>
    <row r="795" spans="1:28" x14ac:dyDescent="0.25">
      <c r="A795" s="4">
        <v>789</v>
      </c>
      <c r="C795" s="105">
        <f>IF(male=0,VLOOKUP((($A$5:$A$1570/'Life tables'!$I$2)*2)+age,lifetable,13,1),IF(male=1,VLOOKUP((($A$5:$A$1570/'Life tables'!$I$2)*2)+age,lifetable,10,1),"error"))</f>
        <v>6.6122671421597889E-4</v>
      </c>
      <c r="F795" s="96">
        <f t="shared" si="205"/>
        <v>84.577098060474952</v>
      </c>
      <c r="G795" s="96">
        <f t="shared" si="206"/>
        <v>8.4959465102885172</v>
      </c>
      <c r="H795" s="96">
        <f t="shared" si="207"/>
        <v>0.48521059898873353</v>
      </c>
      <c r="I795" s="96">
        <f t="shared" si="208"/>
        <v>0.19441929818723275</v>
      </c>
      <c r="J795" s="96">
        <f t="shared" si="209"/>
        <v>6.1991772887395893E-2</v>
      </c>
      <c r="K795" s="96">
        <f t="shared" si="210"/>
        <v>0.20315731340546514</v>
      </c>
      <c r="L795" s="96">
        <f t="shared" si="218"/>
        <v>75.136372566717611</v>
      </c>
      <c r="M795" s="96">
        <f t="shared" si="211"/>
        <v>399.97277652541686</v>
      </c>
      <c r="N795" s="96">
        <f t="shared" si="212"/>
        <v>38.518244971409679</v>
      </c>
      <c r="O795" s="96">
        <f t="shared" si="213"/>
        <v>0.91942651485237947</v>
      </c>
      <c r="P795" s="96">
        <f t="shared" si="214"/>
        <v>0.91942651485237947</v>
      </c>
      <c r="Q795" s="96">
        <f t="shared" si="215"/>
        <v>0.29115787610431254</v>
      </c>
      <c r="R795" s="96">
        <f t="shared" si="216"/>
        <v>7.2073035708737201E-2</v>
      </c>
      <c r="S795" s="96">
        <f t="shared" si="204"/>
        <v>359.25244761248939</v>
      </c>
      <c r="T795" s="96">
        <f t="shared" si="219"/>
        <v>140.13860595705586</v>
      </c>
      <c r="U795" s="96">
        <f t="shared" si="219"/>
        <v>375.939899455155</v>
      </c>
      <c r="V795" s="32">
        <f t="shared" si="220"/>
        <v>999.99999999999682</v>
      </c>
      <c r="W795" s="100">
        <f>(cNES*L795+(cNES+cOSEX)*G795+(cNES+cEREX)*H795+(cNES+cHOEX)*I795+(cNES+cNES)*S795+(cNES+cOSEX)*N795+(cNES+cEREX)*O795+(cNES+cHOEX)*P795)/(1+cDR)^((cycle + 0.5)/('Life tables'!$I$2/2))</f>
        <v>19792.907402068857</v>
      </c>
      <c r="X795" s="107">
        <f>((L795+G795+H795+I795+N795+O795+P795+S795)/('Life tables'!$I$2/2))/(1+oDR)^(((cycle + 0.5)/('Life tables'!$I$2/2)))</f>
        <v>11.825076433692184</v>
      </c>
      <c r="Y795" s="31">
        <f>((uNES*L795+ uOCEX*G795+uEREX*H795+uHOEX*I795+uNES*S795+ uOCEX*N795+uEREX*O795+uHOEX*P795)/('Life tables'!$I$2/2))/(1+oDR)^(((cycle + 0.5)/('Life tables'!$I$2/2)))</f>
        <v>7.7932668192379637</v>
      </c>
      <c r="Z795" s="100">
        <f t="shared" si="217"/>
        <v>115564.92137768859</v>
      </c>
      <c r="AA795" s="107">
        <f>((L795+G795+H795+I795+N795+O795+P795+S795)/('Life tables'!$I$2/2))</f>
        <v>18.561357139237977</v>
      </c>
      <c r="AB795" s="31">
        <f>((uNES*L795+ uOCEX*G795+uEREX*H795+uHOEX*I795+uNES*S795+ uOCEX*N795+uEREX*O795+uHOEX*P795)/('Life tables'!$I$2/2))</f>
        <v>12.232784246628615</v>
      </c>
    </row>
    <row r="796" spans="1:28" x14ac:dyDescent="0.25">
      <c r="A796" s="4">
        <v>790</v>
      </c>
      <c r="C796" s="105">
        <f>IF(male=0,VLOOKUP((($A$5:$A$1570/'Life tables'!$I$2)*2)+age,lifetable,13,1),IF(male=1,VLOOKUP((($A$5:$A$1570/'Life tables'!$I$2)*2)+age,lifetable,10,1),"error"))</f>
        <v>6.6122671421597889E-4</v>
      </c>
      <c r="F796" s="96">
        <f t="shared" si="205"/>
        <v>84.46737253789594</v>
      </c>
      <c r="G796" s="96">
        <f t="shared" si="206"/>
        <v>8.4849243519025901</v>
      </c>
      <c r="H796" s="96">
        <f t="shared" si="207"/>
        <v>0.48458111432023798</v>
      </c>
      <c r="I796" s="96">
        <f t="shared" si="208"/>
        <v>0.19416706963385078</v>
      </c>
      <c r="J796" s="96">
        <f t="shared" si="209"/>
        <v>6.191134828272566E-2</v>
      </c>
      <c r="K796" s="96">
        <f t="shared" si="210"/>
        <v>0.20289374864750639</v>
      </c>
      <c r="L796" s="96">
        <f t="shared" si="218"/>
        <v>75.038894905109032</v>
      </c>
      <c r="M796" s="96">
        <f t="shared" si="211"/>
        <v>399.45412204988992</v>
      </c>
      <c r="N796" s="96">
        <f t="shared" si="212"/>
        <v>38.468297421685392</v>
      </c>
      <c r="O796" s="96">
        <f t="shared" si="213"/>
        <v>0.9182342720177824</v>
      </c>
      <c r="P796" s="96">
        <f t="shared" si="214"/>
        <v>0.9182342720177824</v>
      </c>
      <c r="Q796" s="96">
        <f t="shared" si="215"/>
        <v>0.29078032456983494</v>
      </c>
      <c r="R796" s="96">
        <f t="shared" si="216"/>
        <v>7.1979576841711607E-2</v>
      </c>
      <c r="S796" s="96">
        <f t="shared" si="204"/>
        <v>358.78659618275742</v>
      </c>
      <c r="T796" s="96">
        <f t="shared" si="219"/>
        <v>140.49129762990842</v>
      </c>
      <c r="U796" s="96">
        <f t="shared" si="219"/>
        <v>376.21477278064424</v>
      </c>
      <c r="V796" s="32">
        <f t="shared" si="220"/>
        <v>999.9999999999967</v>
      </c>
      <c r="W796" s="100">
        <f>(cNES*L796+(cNES+cOSEX)*G796+(cNES+cEREX)*H796+(cNES+cHOEX)*I796+(cNES+cNES)*S796+(cNES+cOSEX)*N796+(cNES+cEREX)*O796+(cNES+cHOEX)*P796)/(1+cDR)^((cycle + 0.5)/('Life tables'!$I$2/2))</f>
        <v>19723.110192900065</v>
      </c>
      <c r="X796" s="107">
        <f>((L796+G796+H796+I796+N796+O796+P796+S796)/('Life tables'!$I$2/2))/(1+oDR)^(((cycle + 0.5)/('Life tables'!$I$2/2)))</f>
        <v>11.802999034380182</v>
      </c>
      <c r="Y796" s="31">
        <f>((uNES*L796+ uOCEX*G796+uEREX*H796+uHOEX*I796+uNES*S796+ uOCEX*N796+uEREX*O796+uHOEX*P796)/('Life tables'!$I$2/2))/(1+oDR)^(((cycle + 0.5)/('Life tables'!$I$2/2)))</f>
        <v>7.7787168034625003</v>
      </c>
      <c r="Z796" s="100">
        <f t="shared" si="217"/>
        <v>115415.05730410601</v>
      </c>
      <c r="AA796" s="107">
        <f>((L796+G796+H796+I796+N796+O796+P796+S796)/('Life tables'!$I$2/2))</f>
        <v>18.537286172784562</v>
      </c>
      <c r="AB796" s="31">
        <f>((uNES*L796+ uOCEX*G796+uEREX*H796+uHOEX*I796+uNES*S796+ uOCEX*N796+uEREX*O796+uHOEX*P796)/('Life tables'!$I$2/2))</f>
        <v>12.216920379541875</v>
      </c>
    </row>
    <row r="797" spans="1:28" x14ac:dyDescent="0.25">
      <c r="A797" s="4">
        <v>791</v>
      </c>
      <c r="C797" s="105">
        <f>IF(male=0,VLOOKUP((($A$5:$A$1570/'Life tables'!$I$2)*2)+age,lifetable,13,1),IF(male=1,VLOOKUP((($A$5:$A$1570/'Life tables'!$I$2)*2)+age,lifetable,10,1),"error"))</f>
        <v>6.6122671421597889E-4</v>
      </c>
      <c r="F797" s="96">
        <f t="shared" si="205"/>
        <v>84.357790793238479</v>
      </c>
      <c r="G797" s="96">
        <f t="shared" si="206"/>
        <v>8.4739166363097915</v>
      </c>
      <c r="H797" s="96">
        <f t="shared" si="207"/>
        <v>0.48395245449171725</v>
      </c>
      <c r="I797" s="96">
        <f t="shared" si="208"/>
        <v>0.1939151715860459</v>
      </c>
      <c r="J797" s="96">
        <f t="shared" si="209"/>
        <v>6.1831029061764062E-2</v>
      </c>
      <c r="K797" s="96">
        <f t="shared" si="210"/>
        <v>0.20263052924942565</v>
      </c>
      <c r="L797" s="96">
        <f t="shared" si="218"/>
        <v>74.941544972539731</v>
      </c>
      <c r="M797" s="96">
        <f t="shared" si="211"/>
        <v>398.93613879620568</v>
      </c>
      <c r="N797" s="96">
        <f t="shared" si="212"/>
        <v>38.418414512078847</v>
      </c>
      <c r="O797" s="96">
        <f t="shared" si="213"/>
        <v>0.91704357213609555</v>
      </c>
      <c r="P797" s="96">
        <f t="shared" si="214"/>
        <v>0.91704357213609555</v>
      </c>
      <c r="Q797" s="96">
        <f t="shared" si="215"/>
        <v>0.29040326164742702</v>
      </c>
      <c r="R797" s="96">
        <f t="shared" si="216"/>
        <v>7.1886238925407353E-2</v>
      </c>
      <c r="S797" s="96">
        <f t="shared" si="204"/>
        <v>358.32134763928184</v>
      </c>
      <c r="T797" s="96">
        <f t="shared" si="219"/>
        <v>140.84353192061761</v>
      </c>
      <c r="U797" s="96">
        <f t="shared" si="219"/>
        <v>376.48928954881904</v>
      </c>
      <c r="V797" s="32">
        <f t="shared" si="220"/>
        <v>999.99999999999682</v>
      </c>
      <c r="W797" s="100">
        <f>(cNES*L797+(cNES+cOSEX)*G797+(cNES+cEREX)*H797+(cNES+cHOEX)*I797+(cNES+cNES)*S797+(cNES+cOSEX)*N797+(cNES+cEREX)*O797+(cNES+cHOEX)*P797)/(1+cDR)^((cycle + 0.5)/('Life tables'!$I$2/2))</f>
        <v>19653.559095027322</v>
      </c>
      <c r="X797" s="107">
        <f>((L797+G797+H797+I797+N797+O797+P797+S797)/('Life tables'!$I$2/2))/(1+oDR)^(((cycle + 0.5)/('Life tables'!$I$2/2)))</f>
        <v>11.780962855806658</v>
      </c>
      <c r="Y797" s="31">
        <f>((uNES*L797+ uOCEX*G797+uEREX*H797+uHOEX*I797+uNES*S797+ uOCEX*N797+uEREX*O797+uHOEX*P797)/('Life tables'!$I$2/2))/(1+oDR)^(((cycle + 0.5)/('Life tables'!$I$2/2)))</f>
        <v>7.764193953995453</v>
      </c>
      <c r="Z797" s="100">
        <f t="shared" si="217"/>
        <v>115265.38745733713</v>
      </c>
      <c r="AA797" s="107">
        <f>((L797+G797+H797+I797+N797+O797+P797+S797)/('Life tables'!$I$2/2))</f>
        <v>18.513246425901137</v>
      </c>
      <c r="AB797" s="31">
        <f>((uNES*L797+ uOCEX*G797+uEREX*H797+uHOEX*I797+uNES*S797+ uOCEX*N797+uEREX*O797+uHOEX*P797)/('Life tables'!$I$2/2))</f>
        <v>12.201077087511743</v>
      </c>
    </row>
    <row r="798" spans="1:28" x14ac:dyDescent="0.25">
      <c r="A798" s="4">
        <v>792</v>
      </c>
      <c r="C798" s="105">
        <f>IF(male=0,VLOOKUP((($A$5:$A$1570/'Life tables'!$I$2)*2)+age,lifetable,13,1),IF(male=1,VLOOKUP((($A$5:$A$1570/'Life tables'!$I$2)*2)+age,lifetable,10,1),"error"))</f>
        <v>6.6122671421597889E-4</v>
      </c>
      <c r="F798" s="96">
        <f t="shared" si="205"/>
        <v>84.248352589736754</v>
      </c>
      <c r="G798" s="96">
        <f t="shared" si="206"/>
        <v>8.4629233397265029</v>
      </c>
      <c r="H798" s="96">
        <f t="shared" si="207"/>
        <v>0.48332461814486893</v>
      </c>
      <c r="I798" s="96">
        <f t="shared" si="208"/>
        <v>0.19366360349955913</v>
      </c>
      <c r="J798" s="96">
        <f t="shared" si="209"/>
        <v>6.1750815050970825E-2</v>
      </c>
      <c r="K798" s="96">
        <f t="shared" si="210"/>
        <v>0.2023676546425027</v>
      </c>
      <c r="L798" s="96">
        <f t="shared" si="218"/>
        <v>74.844322558672346</v>
      </c>
      <c r="M798" s="96">
        <f t="shared" si="211"/>
        <v>398.41882594082341</v>
      </c>
      <c r="N798" s="96">
        <f t="shared" si="212"/>
        <v>38.368596163281282</v>
      </c>
      <c r="O798" s="96">
        <f t="shared" si="213"/>
        <v>0.91585441331422701</v>
      </c>
      <c r="P798" s="96">
        <f t="shared" si="214"/>
        <v>0.91585441331422701</v>
      </c>
      <c r="Q798" s="96">
        <f t="shared" si="215"/>
        <v>0.29002668673759691</v>
      </c>
      <c r="R798" s="96">
        <f t="shared" si="216"/>
        <v>7.1793021811426619E-2</v>
      </c>
      <c r="S798" s="96">
        <f t="shared" si="204"/>
        <v>357.85670124236464</v>
      </c>
      <c r="T798" s="96">
        <f t="shared" si="219"/>
        <v>141.19530942240618</v>
      </c>
      <c r="U798" s="96">
        <f t="shared" si="219"/>
        <v>376.76345022527295</v>
      </c>
      <c r="V798" s="32">
        <f t="shared" si="220"/>
        <v>999.99999999999682</v>
      </c>
      <c r="W798" s="100">
        <f>(cNES*L798+(cNES+cOSEX)*G798+(cNES+cEREX)*H798+(cNES+cHOEX)*I798+(cNES+cNES)*S798+(cNES+cOSEX)*N798+(cNES+cEREX)*O798+(cNES+cHOEX)*P798)/(1+cDR)^((cycle + 0.5)/('Life tables'!$I$2/2))</f>
        <v>19584.253241355025</v>
      </c>
      <c r="X798" s="107">
        <f>((L798+G798+H798+I798+N798+O798+P798+S798)/('Life tables'!$I$2/2))/(1+oDR)^(((cycle + 0.5)/('Life tables'!$I$2/2)))</f>
        <v>11.758967820930103</v>
      </c>
      <c r="Y798" s="31">
        <f>((uNES*L798+ uOCEX*G798+uEREX*H798+uHOEX*I798+uNES*S798+ uOCEX*N798+uEREX*O798+uHOEX*P798)/('Life tables'!$I$2/2))/(1+oDR)^(((cycle + 0.5)/('Life tables'!$I$2/2)))</f>
        <v>7.7496982200645226</v>
      </c>
      <c r="Z798" s="100">
        <f t="shared" si="217"/>
        <v>115115.91158960387</v>
      </c>
      <c r="AA798" s="107">
        <f>((L798+G798+H798+I798+N798+O798+P798+S798)/('Life tables'!$I$2/2))</f>
        <v>18.489237857975588</v>
      </c>
      <c r="AB798" s="31">
        <f>((uNES*L798+ uOCEX*G798+uEREX*H798+uHOEX*I798+uNES*S798+ uOCEX*N798+uEREX*O798+uHOEX*P798)/('Life tables'!$I$2/2))</f>
        <v>12.185254343775343</v>
      </c>
    </row>
    <row r="799" spans="1:28" x14ac:dyDescent="0.25">
      <c r="A799" s="4">
        <v>793</v>
      </c>
      <c r="C799" s="105">
        <f>IF(male=0,VLOOKUP((($A$5:$A$1570/'Life tables'!$I$2)*2)+age,lifetable,13,1),IF(male=1,VLOOKUP((($A$5:$A$1570/'Life tables'!$I$2)*2)+age,lifetable,10,1),"error"))</f>
        <v>6.6122671421597889E-4</v>
      </c>
      <c r="F799" s="96">
        <f t="shared" si="205"/>
        <v>84.139057692638886</v>
      </c>
      <c r="G799" s="96">
        <f t="shared" si="206"/>
        <v>8.4519444385714042</v>
      </c>
      <c r="H799" s="96">
        <f t="shared" si="207"/>
        <v>0.4826976039329442</v>
      </c>
      <c r="I799" s="96">
        <f t="shared" si="208"/>
        <v>0.19341236483476101</v>
      </c>
      <c r="J799" s="96">
        <f t="shared" si="209"/>
        <v>6.1670706078281824E-2</v>
      </c>
      <c r="K799" s="96">
        <f t="shared" si="210"/>
        <v>0.20210512426285487</v>
      </c>
      <c r="L799" s="96">
        <f t="shared" si="218"/>
        <v>74.747227454958633</v>
      </c>
      <c r="M799" s="96">
        <f t="shared" si="211"/>
        <v>397.90218265967872</v>
      </c>
      <c r="N799" s="96">
        <f t="shared" si="212"/>
        <v>38.318842295933514</v>
      </c>
      <c r="O799" s="96">
        <f t="shared" si="213"/>
        <v>0.91466679365788128</v>
      </c>
      <c r="P799" s="96">
        <f t="shared" si="214"/>
        <v>0.91466679365788128</v>
      </c>
      <c r="Q799" s="96">
        <f t="shared" si="215"/>
        <v>0.28965059924047176</v>
      </c>
      <c r="R799" s="96">
        <f t="shared" si="216"/>
        <v>7.1699925351277283E-2</v>
      </c>
      <c r="S799" s="96">
        <f t="shared" si="204"/>
        <v>357.39265625183771</v>
      </c>
      <c r="T799" s="96">
        <f t="shared" si="219"/>
        <v>141.54663072772493</v>
      </c>
      <c r="U799" s="96">
        <f t="shared" si="219"/>
        <v>377.03725527488706</v>
      </c>
      <c r="V799" s="32">
        <f t="shared" si="220"/>
        <v>999.99999999999682</v>
      </c>
      <c r="W799" s="100">
        <f>(cNES*L799+(cNES+cOSEX)*G799+(cNES+cEREX)*H799+(cNES+cHOEX)*I799+(cNES+cNES)*S799+(cNES+cOSEX)*N799+(cNES+cEREX)*O799+(cNES+cHOEX)*P799)/(1+cDR)^((cycle + 0.5)/('Life tables'!$I$2/2))</f>
        <v>19515.191767816752</v>
      </c>
      <c r="X799" s="107">
        <f>((L799+G799+H799+I799+N799+O799+P799+S799)/('Life tables'!$I$2/2))/(1+oDR)^(((cycle + 0.5)/('Life tables'!$I$2/2)))</f>
        <v>11.737013852855714</v>
      </c>
      <c r="Y799" s="31">
        <f>((uNES*L799+ uOCEX*G799+uEREX*H799+uHOEX*I799+uNES*S799+ uOCEX*N799+uEREX*O799+uHOEX*P799)/('Life tables'!$I$2/2))/(1+oDR)^(((cycle + 0.5)/('Life tables'!$I$2/2)))</f>
        <v>7.7352295509940374</v>
      </c>
      <c r="Z799" s="100">
        <f t="shared" si="217"/>
        <v>114966.62945331063</v>
      </c>
      <c r="AA799" s="107">
        <f>((L799+G799+H799+I799+N799+O799+P799+S799)/('Life tables'!$I$2/2))</f>
        <v>18.465260428452762</v>
      </c>
      <c r="AB799" s="31">
        <f>((uNES*L799+ uOCEX*G799+uEREX*H799+uHOEX*I799+uNES*S799+ uOCEX*N799+uEREX*O799+uHOEX*P799)/('Life tables'!$I$2/2))</f>
        <v>12.169452121607247</v>
      </c>
    </row>
    <row r="800" spans="1:28" x14ac:dyDescent="0.25">
      <c r="A800" s="4">
        <v>794</v>
      </c>
      <c r="C800" s="105">
        <f>IF(male=0,VLOOKUP((($A$5:$A$1570/'Life tables'!$I$2)*2)+age,lifetable,13,1),IF(male=1,VLOOKUP((($A$5:$A$1570/'Life tables'!$I$2)*2)+age,lifetable,10,1),"error"))</f>
        <v>6.6122671421597889E-4</v>
      </c>
      <c r="F800" s="96">
        <f t="shared" si="205"/>
        <v>84.029905869146305</v>
      </c>
      <c r="G800" s="96">
        <f t="shared" si="206"/>
        <v>8.4409799094593936</v>
      </c>
      <c r="H800" s="96">
        <f t="shared" si="207"/>
        <v>0.48207141052040031</v>
      </c>
      <c r="I800" s="96">
        <f t="shared" si="208"/>
        <v>0.19316145505651217</v>
      </c>
      <c r="J800" s="96">
        <f t="shared" si="209"/>
        <v>6.1590701973064599E-2</v>
      </c>
      <c r="K800" s="96">
        <f t="shared" si="210"/>
        <v>0.20184293755129135</v>
      </c>
      <c r="L800" s="96">
        <f t="shared" si="218"/>
        <v>74.650259454585637</v>
      </c>
      <c r="M800" s="96">
        <f t="shared" si="211"/>
        <v>397.38620812823842</v>
      </c>
      <c r="N800" s="96">
        <f t="shared" si="212"/>
        <v>38.269152830631207</v>
      </c>
      <c r="O800" s="96">
        <f t="shared" si="213"/>
        <v>0.91348071127168518</v>
      </c>
      <c r="P800" s="96">
        <f t="shared" si="214"/>
        <v>0.91348071127168518</v>
      </c>
      <c r="Q800" s="96">
        <f t="shared" si="215"/>
        <v>0.28927499855583738</v>
      </c>
      <c r="R800" s="96">
        <f t="shared" si="216"/>
        <v>7.160694939638268E-2</v>
      </c>
      <c r="S800" s="96">
        <f t="shared" si="204"/>
        <v>356.92921192711162</v>
      </c>
      <c r="T800" s="96">
        <f t="shared" si="219"/>
        <v>141.89749642825385</v>
      </c>
      <c r="U800" s="96">
        <f t="shared" si="219"/>
        <v>377.31070516183473</v>
      </c>
      <c r="V800" s="32">
        <f t="shared" si="220"/>
        <v>999.99999999999682</v>
      </c>
      <c r="W800" s="100">
        <f>(cNES*L800+(cNES+cOSEX)*G800+(cNES+cEREX)*H800+(cNES+cHOEX)*I800+(cNES+cNES)*S800+(cNES+cOSEX)*N800+(cNES+cEREX)*O800+(cNES+cHOEX)*P800)/(1+cDR)^((cycle + 0.5)/('Life tables'!$I$2/2))</f>
        <v>19446.373813365506</v>
      </c>
      <c r="X800" s="107">
        <f>((L800+G800+H800+I800+N800+O800+P800+S800)/('Life tables'!$I$2/2))/(1+oDR)^(((cycle + 0.5)/('Life tables'!$I$2/2)))</f>
        <v>11.715100874835006</v>
      </c>
      <c r="Y800" s="31">
        <f>((uNES*L800+ uOCEX*G800+uEREX*H800+uHOEX*I800+uNES*S800+ uOCEX*N800+uEREX*O800+uHOEX*P800)/('Life tables'!$I$2/2))/(1+oDR)^(((cycle + 0.5)/('Life tables'!$I$2/2)))</f>
        <v>7.7207878962047003</v>
      </c>
      <c r="Z800" s="100">
        <f t="shared" si="217"/>
        <v>114817.54080104825</v>
      </c>
      <c r="AA800" s="107">
        <f>((L800+G800+H800+I800+N800+O800+P800+S800)/('Life tables'!$I$2/2))</f>
        <v>18.441314096834208</v>
      </c>
      <c r="AB800" s="31">
        <f>((uNES*L800+ uOCEX*G800+uEREX*H800+uHOEX*I800+uNES*S800+ uOCEX*N800+uEREX*O800+uHOEX*P800)/('Life tables'!$I$2/2))</f>
        <v>12.153670394319329</v>
      </c>
    </row>
    <row r="801" spans="1:28" x14ac:dyDescent="0.25">
      <c r="A801" s="4">
        <v>795</v>
      </c>
      <c r="C801" s="105">
        <f>IF(male=0,VLOOKUP((($A$5:$A$1570/'Life tables'!$I$2)*2)+age,lifetable,13,1),IF(male=1,VLOOKUP((($A$5:$A$1570/'Life tables'!$I$2)*2)+age,lifetable,10,1),"error"))</f>
        <v>6.6122671421597889E-4</v>
      </c>
      <c r="F801" s="96">
        <f t="shared" si="205"/>
        <v>83.920896888355344</v>
      </c>
      <c r="G801" s="96">
        <f t="shared" si="206"/>
        <v>8.4300297291957147</v>
      </c>
      <c r="H801" s="96">
        <f t="shared" si="207"/>
        <v>0.48144603658256535</v>
      </c>
      <c r="I801" s="96">
        <f t="shared" si="208"/>
        <v>0.19291087363402909</v>
      </c>
      <c r="J801" s="96">
        <f t="shared" si="209"/>
        <v>6.1510802566075627E-2</v>
      </c>
      <c r="K801" s="96">
        <f t="shared" si="210"/>
        <v>0.20158109395317306</v>
      </c>
      <c r="L801" s="96">
        <f t="shared" si="218"/>
        <v>74.55341835242379</v>
      </c>
      <c r="M801" s="96">
        <f t="shared" si="211"/>
        <v>396.87090152155281</v>
      </c>
      <c r="N801" s="96">
        <f t="shared" si="212"/>
        <v>38.219527687929926</v>
      </c>
      <c r="O801" s="96">
        <f t="shared" si="213"/>
        <v>0.91229616425930804</v>
      </c>
      <c r="P801" s="96">
        <f t="shared" si="214"/>
        <v>0.91229616425930804</v>
      </c>
      <c r="Q801" s="96">
        <f t="shared" si="215"/>
        <v>0.28889988408317635</v>
      </c>
      <c r="R801" s="96">
        <f t="shared" si="216"/>
        <v>7.1514093798091136E-2</v>
      </c>
      <c r="S801" s="96">
        <f t="shared" si="204"/>
        <v>356.46636752722299</v>
      </c>
      <c r="T801" s="96">
        <f t="shared" si="219"/>
        <v>142.24790711490309</v>
      </c>
      <c r="U801" s="96">
        <f t="shared" si="219"/>
        <v>377.583800349586</v>
      </c>
      <c r="V801" s="32">
        <f t="shared" si="220"/>
        <v>999.9999999999967</v>
      </c>
      <c r="W801" s="100">
        <f>(cNES*L801+(cNES+cOSEX)*G801+(cNES+cEREX)*H801+(cNES+cHOEX)*I801+(cNES+cNES)*S801+(cNES+cOSEX)*N801+(cNES+cEREX)*O801+(cNES+cHOEX)*P801)/(1+cDR)^((cycle + 0.5)/('Life tables'!$I$2/2))</f>
        <v>19377.798519964173</v>
      </c>
      <c r="X801" s="107">
        <f>((L801+G801+H801+I801+N801+O801+P801+S801)/('Life tables'!$I$2/2))/(1+oDR)^(((cycle + 0.5)/('Life tables'!$I$2/2)))</f>
        <v>11.693228810265419</v>
      </c>
      <c r="Y801" s="31">
        <f>((uNES*L801+ uOCEX*G801+uEREX*H801+uHOEX*I801+uNES*S801+ uOCEX*N801+uEREX*O801+uHOEX*P801)/('Life tables'!$I$2/2))/(1+oDR)^(((cycle + 0.5)/('Life tables'!$I$2/2)))</f>
        <v>7.7063732052133425</v>
      </c>
      <c r="Z801" s="100">
        <f t="shared" si="217"/>
        <v>114668.64538559882</v>
      </c>
      <c r="AA801" s="107">
        <f>((L801+G801+H801+I801+N801+O801+P801+S801)/('Life tables'!$I$2/2))</f>
        <v>18.417398822677971</v>
      </c>
      <c r="AB801" s="31">
        <f>((uNES*L801+ uOCEX*G801+uEREX*H801+uHOEX*I801+uNES*S801+ uOCEX*N801+uEREX*O801+uHOEX*P801)/('Life tables'!$I$2/2))</f>
        <v>12.137909135260617</v>
      </c>
    </row>
    <row r="802" spans="1:28" x14ac:dyDescent="0.25">
      <c r="A802" s="4">
        <v>796</v>
      </c>
      <c r="C802" s="105">
        <f>IF(male=0,VLOOKUP((($A$5:$A$1570/'Life tables'!$I$2)*2)+age,lifetable,13,1),IF(male=1,VLOOKUP((($A$5:$A$1570/'Life tables'!$I$2)*2)+age,lifetable,10,1),"error"))</f>
        <v>6.6122671421597889E-4</v>
      </c>
      <c r="F802" s="96">
        <f t="shared" si="205"/>
        <v>83.812030521200697</v>
      </c>
      <c r="G802" s="96">
        <f t="shared" si="206"/>
        <v>8.4190938747702777</v>
      </c>
      <c r="H802" s="96">
        <f t="shared" si="207"/>
        <v>0.48082148080531384</v>
      </c>
      <c r="I802" s="96">
        <f t="shared" si="208"/>
        <v>0.19266062004075415</v>
      </c>
      <c r="J802" s="96">
        <f t="shared" si="209"/>
        <v>6.1431007689418823E-2</v>
      </c>
      <c r="K802" s="96">
        <f t="shared" si="210"/>
        <v>0.20131959291827661</v>
      </c>
      <c r="L802" s="96">
        <f t="shared" si="218"/>
        <v>74.456703944976653</v>
      </c>
      <c r="M802" s="96">
        <f t="shared" si="211"/>
        <v>396.35626201430694</v>
      </c>
      <c r="N802" s="96">
        <f t="shared" si="212"/>
        <v>38.169966788350045</v>
      </c>
      <c r="O802" s="96">
        <f t="shared" si="213"/>
        <v>0.91111315072357968</v>
      </c>
      <c r="P802" s="96">
        <f t="shared" si="214"/>
        <v>0.91111315072357968</v>
      </c>
      <c r="Q802" s="96">
        <f t="shared" si="215"/>
        <v>0.28852525522170536</v>
      </c>
      <c r="R802" s="96">
        <f t="shared" si="216"/>
        <v>7.1421358407685126E-2</v>
      </c>
      <c r="S802" s="96">
        <f t="shared" si="204"/>
        <v>356.00412231088035</v>
      </c>
      <c r="T802" s="96">
        <f t="shared" si="219"/>
        <v>142.59786337781421</v>
      </c>
      <c r="U802" s="96">
        <f t="shared" si="219"/>
        <v>377.85654130091194</v>
      </c>
      <c r="V802" s="32">
        <f t="shared" si="220"/>
        <v>999.99999999999659</v>
      </c>
      <c r="W802" s="100">
        <f>(cNES*L802+(cNES+cOSEX)*G802+(cNES+cEREX)*H802+(cNES+cHOEX)*I802+(cNES+cNES)*S802+(cNES+cOSEX)*N802+(cNES+cEREX)*O802+(cNES+cHOEX)*P802)/(1+cDR)^((cycle + 0.5)/('Life tables'!$I$2/2))</f>
        <v>19309.465032575772</v>
      </c>
      <c r="X802" s="107">
        <f>((L802+G802+H802+I802+N802+O802+P802+S802)/('Life tables'!$I$2/2))/(1+oDR)^(((cycle + 0.5)/('Life tables'!$I$2/2)))</f>
        <v>11.671397582690004</v>
      </c>
      <c r="Y802" s="31">
        <f>((uNES*L802+ uOCEX*G802+uEREX*H802+uHOEX*I802+uNES*S802+ uOCEX*N802+uEREX*O802+uHOEX*P802)/('Life tables'!$I$2/2))/(1+oDR)^(((cycle + 0.5)/('Life tables'!$I$2/2)))</f>
        <v>7.6919854276327007</v>
      </c>
      <c r="Z802" s="100">
        <f t="shared" si="217"/>
        <v>114519.94295993944</v>
      </c>
      <c r="AA802" s="107">
        <f>((L802+G802+H802+I802+N802+O802+P802+S802)/('Life tables'!$I$2/2))</f>
        <v>18.393514565598405</v>
      </c>
      <c r="AB802" s="31">
        <f>((uNES*L802+ uOCEX*G802+uEREX*H802+uHOEX*I802+uNES*S802+ uOCEX*N802+uEREX*O802+uHOEX*P802)/('Life tables'!$I$2/2))</f>
        <v>12.122168317817179</v>
      </c>
    </row>
    <row r="803" spans="1:28" x14ac:dyDescent="0.25">
      <c r="A803" s="4">
        <v>797</v>
      </c>
      <c r="C803" s="105">
        <f>IF(male=0,VLOOKUP((($A$5:$A$1570/'Life tables'!$I$2)*2)+age,lifetable,13,1),IF(male=1,VLOOKUP((($A$5:$A$1570/'Life tables'!$I$2)*2)+age,lifetable,10,1),"error"))</f>
        <v>6.6122671421597889E-4</v>
      </c>
      <c r="F803" s="96">
        <f t="shared" si="205"/>
        <v>83.70330654040086</v>
      </c>
      <c r="G803" s="96">
        <f t="shared" si="206"/>
        <v>8.4081723233521792</v>
      </c>
      <c r="H803" s="96">
        <f t="shared" si="207"/>
        <v>0.48019774188475395</v>
      </c>
      <c r="I803" s="96">
        <f t="shared" si="208"/>
        <v>0.19241069375423023</v>
      </c>
      <c r="J803" s="96">
        <f t="shared" si="209"/>
        <v>6.1351317176505528E-2</v>
      </c>
      <c r="K803" s="96">
        <f t="shared" si="210"/>
        <v>0.2010584339006635</v>
      </c>
      <c r="L803" s="96">
        <f t="shared" si="218"/>
        <v>74.360116030332534</v>
      </c>
      <c r="M803" s="96">
        <f t="shared" si="211"/>
        <v>395.84228878086969</v>
      </c>
      <c r="N803" s="96">
        <f t="shared" si="212"/>
        <v>38.120470052381506</v>
      </c>
      <c r="O803" s="96">
        <f t="shared" si="213"/>
        <v>0.90993166876660314</v>
      </c>
      <c r="P803" s="96">
        <f t="shared" si="214"/>
        <v>0.90993166876660314</v>
      </c>
      <c r="Q803" s="96">
        <f t="shared" si="215"/>
        <v>0.28815111137041111</v>
      </c>
      <c r="R803" s="96">
        <f t="shared" si="216"/>
        <v>7.1328743076390186E-2</v>
      </c>
      <c r="S803" s="96">
        <f t="shared" si="204"/>
        <v>355.54247553650816</v>
      </c>
      <c r="T803" s="96">
        <f t="shared" si="219"/>
        <v>142.94736580636112</v>
      </c>
      <c r="U803" s="96">
        <f t="shared" si="219"/>
        <v>378.12892847788902</v>
      </c>
      <c r="V803" s="32">
        <f t="shared" si="220"/>
        <v>999.99999999999682</v>
      </c>
      <c r="W803" s="100">
        <f>(cNES*L803+(cNES+cOSEX)*G803+(cNES+cEREX)*H803+(cNES+cHOEX)*I803+(cNES+cNES)*S803+(cNES+cOSEX)*N803+(cNES+cEREX)*O803+(cNES+cHOEX)*P803)/(1+cDR)^((cycle + 0.5)/('Life tables'!$I$2/2))</f>
        <v>19241.37249915384</v>
      </c>
      <c r="X803" s="107">
        <f>((L803+G803+H803+I803+N803+O803+P803+S803)/('Life tables'!$I$2/2))/(1+oDR)^(((cycle + 0.5)/('Life tables'!$I$2/2)))</f>
        <v>11.649607115797007</v>
      </c>
      <c r="Y803" s="31">
        <f>((uNES*L803+ uOCEX*G803+uEREX*H803+uHOEX*I803+uNES*S803+ uOCEX*N803+uEREX*O803+uHOEX*P803)/('Life tables'!$I$2/2))/(1+oDR)^(((cycle + 0.5)/('Life tables'!$I$2/2)))</f>
        <v>7.6776245131711622</v>
      </c>
      <c r="Z803" s="100">
        <f t="shared" si="217"/>
        <v>114371.4332772464</v>
      </c>
      <c r="AA803" s="107">
        <f>((L803+G803+H803+I803+N803+O803+P803+S803)/('Life tables'!$I$2/2))</f>
        <v>18.369661285265938</v>
      </c>
      <c r="AB803" s="31">
        <f>((uNES*L803+ uOCEX*G803+uEREX*H803+uHOEX*I803+uNES*S803+ uOCEX*N803+uEREX*O803+uHOEX*P803)/('Life tables'!$I$2/2))</f>
        <v>12.106447915411962</v>
      </c>
    </row>
    <row r="804" spans="1:28" x14ac:dyDescent="0.25">
      <c r="A804" s="4">
        <v>798</v>
      </c>
      <c r="C804" s="105">
        <f>IF(male=0,VLOOKUP((($A$5:$A$1570/'Life tables'!$I$2)*2)+age,lifetable,13,1),IF(male=1,VLOOKUP((($A$5:$A$1570/'Life tables'!$I$2)*2)+age,lifetable,10,1),"error"))</f>
        <v>6.6122671421597889E-4</v>
      </c>
      <c r="F804" s="96">
        <f t="shared" si="205"/>
        <v>83.594724720405338</v>
      </c>
      <c r="G804" s="96">
        <f t="shared" si="206"/>
        <v>8.3972650522843999</v>
      </c>
      <c r="H804" s="96">
        <f t="shared" si="207"/>
        <v>0.47957481852692441</v>
      </c>
      <c r="I804" s="96">
        <f t="shared" si="208"/>
        <v>0.19216109425597919</v>
      </c>
      <c r="J804" s="96">
        <f t="shared" si="209"/>
        <v>6.1271730862015879E-2</v>
      </c>
      <c r="K804" s="96">
        <f t="shared" si="210"/>
        <v>0.20079761635855306</v>
      </c>
      <c r="L804" s="96">
        <f t="shared" si="218"/>
        <v>74.263654408117461</v>
      </c>
      <c r="M804" s="96">
        <f t="shared" si="211"/>
        <v>395.32898099534123</v>
      </c>
      <c r="N804" s="96">
        <f t="shared" si="212"/>
        <v>38.071037400488358</v>
      </c>
      <c r="O804" s="96">
        <f t="shared" si="213"/>
        <v>0.90875171648986353</v>
      </c>
      <c r="P804" s="96">
        <f t="shared" si="214"/>
        <v>0.90875171648986353</v>
      </c>
      <c r="Q804" s="96">
        <f t="shared" si="215"/>
        <v>0.28777745192808463</v>
      </c>
      <c r="R804" s="96">
        <f t="shared" si="216"/>
        <v>7.1236247655383417E-2</v>
      </c>
      <c r="S804" s="96">
        <f t="shared" si="204"/>
        <v>355.08142646228964</v>
      </c>
      <c r="T804" s="96">
        <f t="shared" si="219"/>
        <v>143.29641498915123</v>
      </c>
      <c r="U804" s="96">
        <f t="shared" si="219"/>
        <v>378.40096234190298</v>
      </c>
      <c r="V804" s="32">
        <f t="shared" si="220"/>
        <v>999.9999999999967</v>
      </c>
      <c r="W804" s="100">
        <f>(cNES*L804+(cNES+cOSEX)*G804+(cNES+cEREX)*H804+(cNES+cHOEX)*I804+(cNES+cNES)*S804+(cNES+cOSEX)*N804+(cNES+cEREX)*O804+(cNES+cHOEX)*P804)/(1+cDR)^((cycle + 0.5)/('Life tables'!$I$2/2))</f>
        <v>19173.520070632785</v>
      </c>
      <c r="X804" s="107">
        <f>((L804+G804+H804+I804+N804+O804+P804+S804)/('Life tables'!$I$2/2))/(1+oDR)^(((cycle + 0.5)/('Life tables'!$I$2/2)))</f>
        <v>11.627857333419556</v>
      </c>
      <c r="Y804" s="31">
        <f>((uNES*L804+ uOCEX*G804+uEREX*H804+uHOEX*I804+uNES*S804+ uOCEX*N804+uEREX*O804+uHOEX*P804)/('Life tables'!$I$2/2))/(1+oDR)^(((cycle + 0.5)/('Life tables'!$I$2/2)))</f>
        <v>7.6632904116325502</v>
      </c>
      <c r="Z804" s="100">
        <f t="shared" si="217"/>
        <v>114223.11609089904</v>
      </c>
      <c r="AA804" s="107">
        <f>((L804+G804+H804+I804+N804+O804+P804+S804)/('Life tables'!$I$2/2))</f>
        <v>18.345838941406885</v>
      </c>
      <c r="AB804" s="31">
        <f>((uNES*L804+ uOCEX*G804+uEREX*H804+uHOEX*I804+uNES*S804+ uOCEX*N804+uEREX*O804+uHOEX*P804)/('Life tables'!$I$2/2))</f>
        <v>12.090747901504692</v>
      </c>
    </row>
    <row r="805" spans="1:28" x14ac:dyDescent="0.25">
      <c r="A805" s="4">
        <v>799</v>
      </c>
      <c r="C805" s="105">
        <f>IF(male=0,VLOOKUP((($A$5:$A$1570/'Life tables'!$I$2)*2)+age,lifetable,13,1),IF(male=1,VLOOKUP((($A$5:$A$1570/'Life tables'!$I$2)*2)+age,lifetable,10,1),"error"))</f>
        <v>6.6122671421597889E-4</v>
      </c>
      <c r="F805" s="96">
        <f t="shared" si="205"/>
        <v>83.486284837343717</v>
      </c>
      <c r="G805" s="96">
        <f t="shared" si="206"/>
        <v>8.3863720390786884</v>
      </c>
      <c r="H805" s="96">
        <f t="shared" si="207"/>
        <v>0.47895270944750223</v>
      </c>
      <c r="I805" s="96">
        <f t="shared" si="208"/>
        <v>0.1919118210313851</v>
      </c>
      <c r="J805" s="96">
        <f t="shared" si="209"/>
        <v>6.1192248581861453E-2</v>
      </c>
      <c r="K805" s="96">
        <f t="shared" si="210"/>
        <v>0.20053713975420032</v>
      </c>
      <c r="L805" s="96">
        <f t="shared" si="218"/>
        <v>74.167318879450079</v>
      </c>
      <c r="M805" s="96">
        <f t="shared" si="211"/>
        <v>394.81633783159873</v>
      </c>
      <c r="N805" s="96">
        <f t="shared" si="212"/>
        <v>38.021668753113183</v>
      </c>
      <c r="O805" s="96">
        <f t="shared" si="213"/>
        <v>0.90757329199433356</v>
      </c>
      <c r="P805" s="96">
        <f t="shared" si="214"/>
        <v>0.90757329199433356</v>
      </c>
      <c r="Q805" s="96">
        <f t="shared" si="215"/>
        <v>0.28740427629335458</v>
      </c>
      <c r="R805" s="96">
        <f t="shared" si="216"/>
        <v>7.114387199580173E-2</v>
      </c>
      <c r="S805" s="96">
        <f t="shared" si="204"/>
        <v>354.62097434620773</v>
      </c>
      <c r="T805" s="96">
        <f t="shared" si="219"/>
        <v>143.64501151402644</v>
      </c>
      <c r="U805" s="96">
        <f t="shared" si="219"/>
        <v>378.67264335365297</v>
      </c>
      <c r="V805" s="32">
        <f t="shared" si="220"/>
        <v>999.99999999999659</v>
      </c>
      <c r="W805" s="100">
        <f>(cNES*L805+(cNES+cOSEX)*G805+(cNES+cEREX)*H805+(cNES+cHOEX)*I805+(cNES+cNES)*S805+(cNES+cOSEX)*N805+(cNES+cEREX)*O805+(cNES+cHOEX)*P805)/(1+cDR)^((cycle + 0.5)/('Life tables'!$I$2/2))</f>
        <v>19105.906900918231</v>
      </c>
      <c r="X805" s="107">
        <f>((L805+G805+H805+I805+N805+O805+P805+S805)/('Life tables'!$I$2/2))/(1+oDR)^(((cycle + 0.5)/('Life tables'!$I$2/2)))</f>
        <v>11.606148159535284</v>
      </c>
      <c r="Y805" s="31">
        <f>((uNES*L805+ uOCEX*G805+uEREX*H805+uHOEX*I805+uNES*S805+ uOCEX*N805+uEREX*O805+uHOEX*P805)/('Life tables'!$I$2/2))/(1+oDR)^(((cycle + 0.5)/('Life tables'!$I$2/2)))</f>
        <v>7.6489830729158781</v>
      </c>
      <c r="Z805" s="100">
        <f t="shared" si="217"/>
        <v>114074.99115448345</v>
      </c>
      <c r="AA805" s="107">
        <f>((L805+G805+H805+I805+N805+O805+P805+S805)/('Life tables'!$I$2/2))</f>
        <v>18.322047493803268</v>
      </c>
      <c r="AB805" s="31">
        <f>((uNES*L805+ uOCEX*G805+uEREX*H805+uHOEX*I805+uNES*S805+ uOCEX*N805+uEREX*O805+uHOEX*P805)/('Life tables'!$I$2/2))</f>
        <v>12.075068249591729</v>
      </c>
    </row>
    <row r="806" spans="1:28" x14ac:dyDescent="0.25">
      <c r="A806" s="4">
        <v>800</v>
      </c>
      <c r="C806" s="105">
        <f>IF(male=0,VLOOKUP((($A$5:$A$1570/'Life tables'!$I$2)*2)+age,lifetable,13,1),IF(male=1,VLOOKUP((($A$5:$A$1570/'Life tables'!$I$2)*2)+age,lifetable,10,1),"error"))</f>
        <v>6.6122671421597889E-4</v>
      </c>
      <c r="F806" s="96">
        <f t="shared" si="205"/>
        <v>83.377986668976419</v>
      </c>
      <c r="G806" s="96">
        <f t="shared" si="206"/>
        <v>8.3754932614106146</v>
      </c>
      <c r="H806" s="96">
        <f t="shared" si="207"/>
        <v>0.47833141337152069</v>
      </c>
      <c r="I806" s="96">
        <f t="shared" si="208"/>
        <v>0.19166287356958076</v>
      </c>
      <c r="J806" s="96">
        <f t="shared" si="209"/>
        <v>6.111287017314912E-2</v>
      </c>
      <c r="K806" s="96">
        <f t="shared" si="210"/>
        <v>0.20027700355377759</v>
      </c>
      <c r="L806" s="96">
        <f t="shared" si="218"/>
        <v>74.071109246897777</v>
      </c>
      <c r="M806" s="96">
        <f t="shared" si="211"/>
        <v>394.3043584633408</v>
      </c>
      <c r="N806" s="96">
        <f t="shared" si="212"/>
        <v>37.972364030681369</v>
      </c>
      <c r="O806" s="96">
        <f t="shared" si="213"/>
        <v>0.90639639338057554</v>
      </c>
      <c r="P806" s="96">
        <f t="shared" si="214"/>
        <v>0.90639639338057554</v>
      </c>
      <c r="Q806" s="96">
        <f t="shared" si="215"/>
        <v>0.28703158386471928</v>
      </c>
      <c r="R806" s="96">
        <f t="shared" si="216"/>
        <v>7.1051615948749869E-2</v>
      </c>
      <c r="S806" s="96">
        <f t="shared" si="204"/>
        <v>354.1611184460848</v>
      </c>
      <c r="T806" s="96">
        <f t="shared" si="219"/>
        <v>143.99315596806431</v>
      </c>
      <c r="U806" s="96">
        <f t="shared" si="219"/>
        <v>378.9439719731555</v>
      </c>
      <c r="V806" s="32">
        <f t="shared" si="220"/>
        <v>999.99999999999659</v>
      </c>
      <c r="W806" s="100">
        <f>(cNES*L806+(cNES+cOSEX)*G806+(cNES+cEREX)*H806+(cNES+cHOEX)*I806+(cNES+cNES)*S806+(cNES+cOSEX)*N806+(cNES+cEREX)*O806+(cNES+cHOEX)*P806)/(1+cDR)^((cycle + 0.5)/('Life tables'!$I$2/2))</f>
        <v>19038.532146877347</v>
      </c>
      <c r="X806" s="107">
        <f>((L806+G806+H806+I806+N806+O806+P806+S806)/('Life tables'!$I$2/2))/(1+oDR)^(((cycle + 0.5)/('Life tables'!$I$2/2)))</f>
        <v>11.584479518265995</v>
      </c>
      <c r="Y806" s="31">
        <f>((uNES*L806+ uOCEX*G806+uEREX*H806+uHOEX*I806+uNES*S806+ uOCEX*N806+uEREX*O806+uHOEX*P806)/('Life tables'!$I$2/2))/(1+oDR)^(((cycle + 0.5)/('Life tables'!$I$2/2)))</f>
        <v>7.6347024470151306</v>
      </c>
      <c r="Z806" s="100">
        <f t="shared" si="217"/>
        <v>113927.05822179602</v>
      </c>
      <c r="AA806" s="107">
        <f>((L806+G806+H806+I806+N806+O806+P806+S806)/('Life tables'!$I$2/2))</f>
        <v>18.298286902292617</v>
      </c>
      <c r="AB806" s="31">
        <f>((uNES*L806+ uOCEX*G806+uEREX*H806+uHOEX*I806+uNES*S806+ uOCEX*N806+uEREX*O806+uHOEX*P806)/('Life tables'!$I$2/2))</f>
        <v>12.059408933205955</v>
      </c>
    </row>
    <row r="807" spans="1:28" x14ac:dyDescent="0.25">
      <c r="A807" s="4">
        <v>801</v>
      </c>
      <c r="C807" s="105">
        <f>IF(male=0,VLOOKUP((($A$5:$A$1570/'Life tables'!$I$2)*2)+age,lifetable,13,1),IF(male=1,VLOOKUP((($A$5:$A$1570/'Life tables'!$I$2)*2)+age,lifetable,10,1),"error"))</f>
        <v>6.6122671421597889E-4</v>
      </c>
      <c r="F807" s="96">
        <f t="shared" si="205"/>
        <v>83.26982999464704</v>
      </c>
      <c r="G807" s="96">
        <f t="shared" si="206"/>
        <v>8.3646286971147816</v>
      </c>
      <c r="H807" s="96">
        <f t="shared" si="207"/>
        <v>0.47771092903309537</v>
      </c>
      <c r="I807" s="96">
        <f t="shared" si="208"/>
        <v>0.19141425136333826</v>
      </c>
      <c r="J807" s="96">
        <f t="shared" si="209"/>
        <v>6.1033595474146225E-2</v>
      </c>
      <c r="K807" s="96">
        <f t="shared" si="210"/>
        <v>0.20001720722726002</v>
      </c>
      <c r="L807" s="96">
        <f t="shared" si="218"/>
        <v>73.975025314434419</v>
      </c>
      <c r="M807" s="96">
        <f t="shared" si="211"/>
        <v>393.79304206412979</v>
      </c>
      <c r="N807" s="96">
        <f t="shared" si="212"/>
        <v>37.923123153605182</v>
      </c>
      <c r="O807" s="96">
        <f t="shared" si="213"/>
        <v>0.90522101874883842</v>
      </c>
      <c r="P807" s="96">
        <f t="shared" si="214"/>
        <v>0.90522101874883842</v>
      </c>
      <c r="Q807" s="96">
        <f t="shared" si="215"/>
        <v>0.28665937404057867</v>
      </c>
      <c r="R807" s="96">
        <f t="shared" si="216"/>
        <v>7.095947936530804E-2</v>
      </c>
      <c r="S807" s="96">
        <f t="shared" si="204"/>
        <v>353.70185801962106</v>
      </c>
      <c r="T807" s="96">
        <f t="shared" si="219"/>
        <v>144.34084893757904</v>
      </c>
      <c r="U807" s="96">
        <f t="shared" si="219"/>
        <v>379.21494865974807</v>
      </c>
      <c r="V807" s="32">
        <f t="shared" si="220"/>
        <v>999.9999999999967</v>
      </c>
      <c r="W807" s="100">
        <f>(cNES*L807+(cNES+cOSEX)*G807+(cNES+cEREX)*H807+(cNES+cHOEX)*I807+(cNES+cNES)*S807+(cNES+cOSEX)*N807+(cNES+cEREX)*O807+(cNES+cHOEX)*P807)/(1+cDR)^((cycle + 0.5)/('Life tables'!$I$2/2))</f>
        <v>18971.394968329212</v>
      </c>
      <c r="X807" s="107">
        <f>((L807+G807+H807+I807+N807+O807+P807+S807)/('Life tables'!$I$2/2))/(1+oDR)^(((cycle + 0.5)/('Life tables'!$I$2/2)))</f>
        <v>11.562851333877299</v>
      </c>
      <c r="Y807" s="31">
        <f>((uNES*L807+ uOCEX*G807+uEREX*H807+uHOEX*I807+uNES*S807+ uOCEX*N807+uEREX*O807+uHOEX*P807)/('Life tables'!$I$2/2))/(1+oDR)^(((cycle + 0.5)/('Life tables'!$I$2/2)))</f>
        <v>7.6204484840190325</v>
      </c>
      <c r="Z807" s="100">
        <f t="shared" si="217"/>
        <v>113779.31704684685</v>
      </c>
      <c r="AA807" s="107">
        <f>((L807+G807+H807+I807+N807+O807+P807+S807)/('Life tables'!$I$2/2))</f>
        <v>18.274557126767768</v>
      </c>
      <c r="AB807" s="31">
        <f>((uNES*L807+ uOCEX*G807+uEREX*H807+uHOEX*I807+uNES*S807+ uOCEX*N807+uEREX*O807+uHOEX*P807)/('Life tables'!$I$2/2))</f>
        <v>12.043769925916651</v>
      </c>
    </row>
    <row r="808" spans="1:28" x14ac:dyDescent="0.25">
      <c r="A808" s="4">
        <v>802</v>
      </c>
      <c r="C808" s="105">
        <f>IF(male=0,VLOOKUP((($A$5:$A$1570/'Life tables'!$I$2)*2)+age,lifetable,13,1),IF(male=1,VLOOKUP((($A$5:$A$1570/'Life tables'!$I$2)*2)+age,lifetable,10,1),"error"))</f>
        <v>6.6122671421597889E-4</v>
      </c>
      <c r="F808" s="96">
        <f t="shared" si="205"/>
        <v>83.161814595236422</v>
      </c>
      <c r="G808" s="96">
        <f t="shared" si="206"/>
        <v>8.3537783241802082</v>
      </c>
      <c r="H808" s="96">
        <f t="shared" si="207"/>
        <v>0.47709125517516093</v>
      </c>
      <c r="I808" s="96">
        <f t="shared" si="208"/>
        <v>0.19116595390896343</v>
      </c>
      <c r="J808" s="96">
        <f t="shared" si="209"/>
        <v>6.0954424324246796E-2</v>
      </c>
      <c r="K808" s="96">
        <f t="shared" si="210"/>
        <v>0.19975775024831535</v>
      </c>
      <c r="L808" s="96">
        <f t="shared" si="218"/>
        <v>73.879066887399532</v>
      </c>
      <c r="M808" s="96">
        <f t="shared" si="211"/>
        <v>393.28238780743305</v>
      </c>
      <c r="N808" s="96">
        <f t="shared" si="212"/>
        <v>37.873946042287741</v>
      </c>
      <c r="O808" s="96">
        <f t="shared" si="213"/>
        <v>0.90404716619915271</v>
      </c>
      <c r="P808" s="96">
        <f t="shared" si="214"/>
        <v>0.90404716619915271</v>
      </c>
      <c r="Q808" s="96">
        <f t="shared" si="215"/>
        <v>0.28628764621926278</v>
      </c>
      <c r="R808" s="96">
        <f t="shared" si="216"/>
        <v>7.0867462096539283E-2</v>
      </c>
      <c r="S808" s="96">
        <f t="shared" si="204"/>
        <v>353.24319232443122</v>
      </c>
      <c r="T808" s="96">
        <f t="shared" si="219"/>
        <v>144.68809100812254</v>
      </c>
      <c r="U808" s="96">
        <f t="shared" si="219"/>
        <v>379.48557387209291</v>
      </c>
      <c r="V808" s="32">
        <f t="shared" si="220"/>
        <v>999.99999999999659</v>
      </c>
      <c r="W808" s="100">
        <f>(cNES*L808+(cNES+cOSEX)*G808+(cNES+cEREX)*H808+(cNES+cHOEX)*I808+(cNES+cNES)*S808+(cNES+cOSEX)*N808+(cNES+cEREX)*O808+(cNES+cHOEX)*P808)/(1+cDR)^((cycle + 0.5)/('Life tables'!$I$2/2))</f>
        <v>18904.494528035193</v>
      </c>
      <c r="X808" s="107">
        <f>((L808+G808+H808+I808+N808+O808+P808+S808)/('Life tables'!$I$2/2))/(1+oDR)^(((cycle + 0.5)/('Life tables'!$I$2/2)))</f>
        <v>11.541263530778291</v>
      </c>
      <c r="Y808" s="31">
        <f>((uNES*L808+ uOCEX*G808+uEREX*H808+uHOEX*I808+uNES*S808+ uOCEX*N808+uEREX*O808+uHOEX*P808)/('Life tables'!$I$2/2))/(1+oDR)^(((cycle + 0.5)/('Life tables'!$I$2/2)))</f>
        <v>7.6062211341108235</v>
      </c>
      <c r="Z808" s="100">
        <f t="shared" si="217"/>
        <v>113631.76738386309</v>
      </c>
      <c r="AA808" s="107">
        <f>((L808+G808+H808+I808+N808+O808+P808+S808)/('Life tables'!$I$2/2))</f>
        <v>18.250858127176706</v>
      </c>
      <c r="AB808" s="31">
        <f>((uNES*L808+ uOCEX*G808+uEREX*H808+uHOEX*I808+uNES*S808+ uOCEX*N808+uEREX*O808+uHOEX*P808)/('Life tables'!$I$2/2))</f>
        <v>12.02815120132937</v>
      </c>
    </row>
    <row r="809" spans="1:28" x14ac:dyDescent="0.25">
      <c r="A809" s="4">
        <v>803</v>
      </c>
      <c r="C809" s="105">
        <f>IF(male=0,VLOOKUP((($A$5:$A$1570/'Life tables'!$I$2)*2)+age,lifetable,13,1),IF(male=1,VLOOKUP((($A$5:$A$1570/'Life tables'!$I$2)*2)+age,lifetable,10,1),"error"))</f>
        <v>6.6122671421597889E-4</v>
      </c>
      <c r="F809" s="96">
        <f t="shared" si="205"/>
        <v>83.053940253118213</v>
      </c>
      <c r="G809" s="96">
        <f t="shared" si="206"/>
        <v>8.3429421207458745</v>
      </c>
      <c r="H809" s="96">
        <f t="shared" si="207"/>
        <v>0.47647239054921614</v>
      </c>
      <c r="I809" s="96">
        <f t="shared" si="208"/>
        <v>0.19091798070619362</v>
      </c>
      <c r="J809" s="96">
        <f t="shared" si="209"/>
        <v>6.0875356563939061E-2</v>
      </c>
      <c r="K809" s="96">
        <f t="shared" si="210"/>
        <v>0.19949863209419696</v>
      </c>
      <c r="L809" s="96">
        <f t="shared" si="218"/>
        <v>73.7832337724588</v>
      </c>
      <c r="M809" s="96">
        <f t="shared" si="211"/>
        <v>392.77239486666298</v>
      </c>
      <c r="N809" s="96">
        <f t="shared" si="212"/>
        <v>37.824832617126859</v>
      </c>
      <c r="O809" s="96">
        <f t="shared" si="213"/>
        <v>0.90287483383142286</v>
      </c>
      <c r="P809" s="96">
        <f t="shared" si="214"/>
        <v>0.90287483383142286</v>
      </c>
      <c r="Q809" s="96">
        <f t="shared" si="215"/>
        <v>0.28591639979906203</v>
      </c>
      <c r="R809" s="96">
        <f t="shared" si="216"/>
        <v>7.0775563993496785E-2</v>
      </c>
      <c r="S809" s="96">
        <f t="shared" si="204"/>
        <v>352.78512061808073</v>
      </c>
      <c r="T809" s="96">
        <f t="shared" si="219"/>
        <v>145.03488276448553</v>
      </c>
      <c r="U809" s="96">
        <f t="shared" si="219"/>
        <v>379.75584806818063</v>
      </c>
      <c r="V809" s="32">
        <f t="shared" si="220"/>
        <v>999.9999999999967</v>
      </c>
      <c r="W809" s="100">
        <f>(cNES*L809+(cNES+cOSEX)*G809+(cNES+cEREX)*H809+(cNES+cHOEX)*I809+(cNES+cNES)*S809+(cNES+cOSEX)*N809+(cNES+cEREX)*O809+(cNES+cHOEX)*P809)/(1+cDR)^((cycle + 0.5)/('Life tables'!$I$2/2))</f>
        <v>18837.829991689279</v>
      </c>
      <c r="X809" s="107">
        <f>((L809+G809+H809+I809+N809+O809+P809+S809)/('Life tables'!$I$2/2))/(1+oDR)^(((cycle + 0.5)/('Life tables'!$I$2/2)))</f>
        <v>11.519716033521194</v>
      </c>
      <c r="Y809" s="31">
        <f>((uNES*L809+ uOCEX*G809+uEREX*H809+uHOEX*I809+uNES*S809+ uOCEX*N809+uEREX*O809+uHOEX*P809)/('Life tables'!$I$2/2))/(1+oDR)^(((cycle + 0.5)/('Life tables'!$I$2/2)))</f>
        <v>7.5920203475680372</v>
      </c>
      <c r="Z809" s="100">
        <f t="shared" si="217"/>
        <v>113484.4089872921</v>
      </c>
      <c r="AA809" s="107">
        <f>((L809+G809+H809+I809+N809+O809+P809+S809)/('Life tables'!$I$2/2))</f>
        <v>18.22718986352238</v>
      </c>
      <c r="AB809" s="31">
        <f>((uNES*L809+ uOCEX*G809+uEREX*H809+uHOEX*I809+uNES*S809+ uOCEX*N809+uEREX*O809+uHOEX*P809)/('Life tables'!$I$2/2))</f>
        <v>12.01255273308584</v>
      </c>
    </row>
    <row r="810" spans="1:28" x14ac:dyDescent="0.25">
      <c r="A810" s="4">
        <v>804</v>
      </c>
      <c r="C810" s="105">
        <f>IF(male=0,VLOOKUP((($A$5:$A$1570/'Life tables'!$I$2)*2)+age,lifetable,13,1),IF(male=1,VLOOKUP((($A$5:$A$1570/'Life tables'!$I$2)*2)+age,lifetable,10,1),"error"))</f>
        <v>6.6122671421597889E-4</v>
      </c>
      <c r="F810" s="96">
        <f t="shared" si="205"/>
        <v>82.946206752115884</v>
      </c>
      <c r="G810" s="96">
        <f t="shared" si="206"/>
        <v>8.3321200650963956</v>
      </c>
      <c r="H810" s="96">
        <f t="shared" si="207"/>
        <v>0.47585433391507725</v>
      </c>
      <c r="I810" s="96">
        <f t="shared" si="208"/>
        <v>0.19067033125809896</v>
      </c>
      <c r="J810" s="96">
        <f t="shared" si="209"/>
        <v>6.0796392034773911E-2</v>
      </c>
      <c r="K810" s="96">
        <f t="shared" si="210"/>
        <v>0.19923985224564095</v>
      </c>
      <c r="L810" s="96">
        <f t="shared" si="218"/>
        <v>73.687525777565895</v>
      </c>
      <c r="M810" s="96">
        <f t="shared" si="211"/>
        <v>392.26306241521468</v>
      </c>
      <c r="N810" s="96">
        <f t="shared" si="212"/>
        <v>37.775782798518698</v>
      </c>
      <c r="O810" s="96">
        <f t="shared" si="213"/>
        <v>0.90170401974551329</v>
      </c>
      <c r="P810" s="96">
        <f t="shared" si="214"/>
        <v>0.90170401974551329</v>
      </c>
      <c r="Q810" s="96">
        <f t="shared" si="215"/>
        <v>0.28554563417825413</v>
      </c>
      <c r="R810" s="96">
        <f t="shared" si="216"/>
        <v>7.068378490723061E-2</v>
      </c>
      <c r="S810" s="96">
        <f t="shared" si="204"/>
        <v>352.32764215811949</v>
      </c>
      <c r="T810" s="96">
        <f t="shared" si="219"/>
        <v>145.38122479069855</v>
      </c>
      <c r="U810" s="96">
        <f t="shared" si="219"/>
        <v>380.02577170533351</v>
      </c>
      <c r="V810" s="32">
        <f t="shared" si="220"/>
        <v>999.99999999999682</v>
      </c>
      <c r="W810" s="100">
        <f>(cNES*L810+(cNES+cOSEX)*G810+(cNES+cEREX)*H810+(cNES+cHOEX)*I810+(cNES+cNES)*S810+(cNES+cOSEX)*N810+(cNES+cEREX)*O810+(cNES+cHOEX)*P810)/(1+cDR)^((cycle + 0.5)/('Life tables'!$I$2/2))</f>
        <v>18771.400527908481</v>
      </c>
      <c r="X810" s="107">
        <f>((L810+G810+H810+I810+N810+O810+P810+S810)/('Life tables'!$I$2/2))/(1+oDR)^(((cycle + 0.5)/('Life tables'!$I$2/2)))</f>
        <v>11.498208766801028</v>
      </c>
      <c r="Y810" s="31">
        <f>((uNES*L810+ uOCEX*G810+uEREX*H810+uHOEX*I810+uNES*S810+ uOCEX*N810+uEREX*O810+uHOEX*P810)/('Life tables'!$I$2/2))/(1+oDR)^(((cycle + 0.5)/('Life tables'!$I$2/2)))</f>
        <v>7.5778460747622862</v>
      </c>
      <c r="Z810" s="100">
        <f t="shared" si="217"/>
        <v>113337.24161180455</v>
      </c>
      <c r="AA810" s="107">
        <f>((L810+G810+H810+I810+N810+O810+P810+S810)/('Life tables'!$I$2/2))</f>
        <v>18.203552295862512</v>
      </c>
      <c r="AB810" s="31">
        <f>((uNES*L810+ uOCEX*G810+uEREX*H810+uHOEX*I810+uNES*S810+ uOCEX*N810+uEREX*O810+uHOEX*P810)/('Life tables'!$I$2/2))</f>
        <v>11.99697449486384</v>
      </c>
    </row>
    <row r="811" spans="1:28" x14ac:dyDescent="0.25">
      <c r="A811" s="4">
        <v>805</v>
      </c>
      <c r="C811" s="105">
        <f>IF(male=0,VLOOKUP((($A$5:$A$1570/'Life tables'!$I$2)*2)+age,lifetable,13,1),IF(male=1,VLOOKUP((($A$5:$A$1570/'Life tables'!$I$2)*2)+age,lifetable,10,1),"error"))</f>
        <v>6.6122671421597889E-4</v>
      </c>
      <c r="F811" s="96">
        <f t="shared" si="205"/>
        <v>82.838613877461299</v>
      </c>
      <c r="G811" s="96">
        <f t="shared" si="206"/>
        <v>8.3213121356578625</v>
      </c>
      <c r="H811" s="96">
        <f t="shared" si="207"/>
        <v>0.4752370840406403</v>
      </c>
      <c r="I811" s="96">
        <f t="shared" si="208"/>
        <v>0.190423005070987</v>
      </c>
      <c r="J811" s="96">
        <f t="shared" si="209"/>
        <v>6.0717530579334524E-2</v>
      </c>
      <c r="K811" s="96">
        <f t="shared" si="210"/>
        <v>0.19898141018676624</v>
      </c>
      <c r="L811" s="96">
        <f t="shared" si="218"/>
        <v>73.591942711925711</v>
      </c>
      <c r="M811" s="96">
        <f t="shared" si="211"/>
        <v>391.75438962650338</v>
      </c>
      <c r="N811" s="96">
        <f t="shared" si="212"/>
        <v>37.726796506861355</v>
      </c>
      <c r="O811" s="96">
        <f t="shared" si="213"/>
        <v>0.90053472204133478</v>
      </c>
      <c r="P811" s="96">
        <f t="shared" si="214"/>
        <v>0.90053472204133478</v>
      </c>
      <c r="Q811" s="96">
        <f t="shared" si="215"/>
        <v>0.28517534875513156</v>
      </c>
      <c r="R811" s="96">
        <f t="shared" si="216"/>
        <v>7.0592124688794403E-2</v>
      </c>
      <c r="S811" s="96">
        <f t="shared" si="204"/>
        <v>351.87075620211544</v>
      </c>
      <c r="T811" s="96">
        <f t="shared" si="219"/>
        <v>145.72711767003301</v>
      </c>
      <c r="U811" s="96">
        <f t="shared" si="219"/>
        <v>380.29534524020909</v>
      </c>
      <c r="V811" s="32">
        <f t="shared" si="220"/>
        <v>999.99999999999682</v>
      </c>
      <c r="W811" s="100">
        <f>(cNES*L811+(cNES+cOSEX)*G811+(cNES+cEREX)*H811+(cNES+cHOEX)*I811+(cNES+cNES)*S811+(cNES+cOSEX)*N811+(cNES+cEREX)*O811+(cNES+cHOEX)*P811)/(1+cDR)^((cycle + 0.5)/('Life tables'!$I$2/2))</f>
        <v>18705.205308223191</v>
      </c>
      <c r="X811" s="107">
        <f>((L811+G811+H811+I811+N811+O811+P811+S811)/('Life tables'!$I$2/2))/(1+oDR)^(((cycle + 0.5)/('Life tables'!$I$2/2)))</f>
        <v>11.476741655455283</v>
      </c>
      <c r="Y811" s="31">
        <f>((uNES*L811+ uOCEX*G811+uEREX*H811+uHOEX*I811+uNES*S811+ uOCEX*N811+uEREX*O811+uHOEX*P811)/('Life tables'!$I$2/2))/(1+oDR)^(((cycle + 0.5)/('Life tables'!$I$2/2)))</f>
        <v>7.5636982661590286</v>
      </c>
      <c r="Z811" s="100">
        <f t="shared" si="217"/>
        <v>113190.26501229724</v>
      </c>
      <c r="AA811" s="107">
        <f>((L811+G811+H811+I811+N811+O811+P811+S811)/('Life tables'!$I$2/2))</f>
        <v>18.179945384309452</v>
      </c>
      <c r="AB811" s="31">
        <f>((uNES*L811+ uOCEX*G811+uEREX*H811+uHOEX*I811+uNES*S811+ uOCEX*N811+uEREX*O811+uHOEX*P811)/('Life tables'!$I$2/2))</f>
        <v>11.98141646037708</v>
      </c>
    </row>
    <row r="812" spans="1:28" x14ac:dyDescent="0.25">
      <c r="A812" s="4">
        <v>806</v>
      </c>
      <c r="C812" s="105">
        <f>IF(male=0,VLOOKUP((($A$5:$A$1570/'Life tables'!$I$2)*2)+age,lifetable,13,1),IF(male=1,VLOOKUP((($A$5:$A$1570/'Life tables'!$I$2)*2)+age,lifetable,10,1),"error"))</f>
        <v>6.6122671421597889E-4</v>
      </c>
      <c r="F812" s="96">
        <f t="shared" si="205"/>
        <v>82.73116141575457</v>
      </c>
      <c r="G812" s="96">
        <f t="shared" si="206"/>
        <v>8.3105183109938103</v>
      </c>
      <c r="H812" s="96">
        <f t="shared" si="207"/>
        <v>0.47462063970165086</v>
      </c>
      <c r="I812" s="96">
        <f t="shared" si="208"/>
        <v>0.19017600165431059</v>
      </c>
      <c r="J812" s="96">
        <f t="shared" si="209"/>
        <v>6.0638772041206955E-2</v>
      </c>
      <c r="K812" s="96">
        <f t="shared" si="210"/>
        <v>0.19872330540497846</v>
      </c>
      <c r="L812" s="96">
        <f t="shared" si="218"/>
        <v>73.49648438595861</v>
      </c>
      <c r="M812" s="96">
        <f t="shared" si="211"/>
        <v>391.24637567400021</v>
      </c>
      <c r="N812" s="96">
        <f t="shared" si="212"/>
        <v>37.677873662558305</v>
      </c>
      <c r="O812" s="96">
        <f t="shared" si="213"/>
        <v>0.8993669388189266</v>
      </c>
      <c r="P812" s="96">
        <f t="shared" si="214"/>
        <v>0.8993669388189266</v>
      </c>
      <c r="Q812" s="96">
        <f t="shared" si="215"/>
        <v>0.28480554292802734</v>
      </c>
      <c r="R812" s="96">
        <f t="shared" si="216"/>
        <v>7.0500583189251953E-2</v>
      </c>
      <c r="S812" s="96">
        <f t="shared" si="204"/>
        <v>351.41446200768678</v>
      </c>
      <c r="T812" s="96">
        <f t="shared" si="219"/>
        <v>146.07256198500224</v>
      </c>
      <c r="U812" s="96">
        <f t="shared" si="219"/>
        <v>380.56456912880333</v>
      </c>
      <c r="V812" s="32">
        <f t="shared" si="220"/>
        <v>999.99999999999693</v>
      </c>
      <c r="W812" s="100">
        <f>(cNES*L812+(cNES+cOSEX)*G812+(cNES+cEREX)*H812+(cNES+cHOEX)*I812+(cNES+cNES)*S812+(cNES+cOSEX)*N812+(cNES+cEREX)*O812+(cNES+cHOEX)*P812)/(1+cDR)^((cycle + 0.5)/('Life tables'!$I$2/2))</f>
        <v>18639.2435070676</v>
      </c>
      <c r="X812" s="107">
        <f>((L812+G812+H812+I812+N812+O812+P812+S812)/('Life tables'!$I$2/2))/(1+oDR)^(((cycle + 0.5)/('Life tables'!$I$2/2)))</f>
        <v>11.455314624463586</v>
      </c>
      <c r="Y812" s="31">
        <f>((uNES*L812+ uOCEX*G812+uEREX*H812+uHOEX*I812+uNES*S812+ uOCEX*N812+uEREX*O812+uHOEX*P812)/('Life tables'!$I$2/2))/(1+oDR)^(((cycle + 0.5)/('Life tables'!$I$2/2)))</f>
        <v>7.5495768723173695</v>
      </c>
      <c r="Z812" s="100">
        <f t="shared" si="217"/>
        <v>113043.47894389613</v>
      </c>
      <c r="AA812" s="107">
        <f>((L812+G812+H812+I812+N812+O812+P812+S812)/('Life tables'!$I$2/2))</f>
        <v>18.156369089030008</v>
      </c>
      <c r="AB812" s="31">
        <f>((uNES*L812+ uOCEX*G812+uEREX*H812+uHOEX*I812+uNES*S812+ uOCEX*N812+uEREX*O812+uHOEX*P812)/('Life tables'!$I$2/2))</f>
        <v>11.965878603375121</v>
      </c>
    </row>
    <row r="813" spans="1:28" x14ac:dyDescent="0.25">
      <c r="A813" s="4">
        <v>807</v>
      </c>
      <c r="C813" s="105">
        <f>IF(male=0,VLOOKUP((($A$5:$A$1570/'Life tables'!$I$2)*2)+age,lifetable,13,1),IF(male=1,VLOOKUP((($A$5:$A$1570/'Life tables'!$I$2)*2)+age,lifetable,10,1),"error"))</f>
        <v>6.6122671421597889E-4</v>
      </c>
      <c r="F813" s="96">
        <f t="shared" si="205"/>
        <v>82.623849154925338</v>
      </c>
      <c r="G813" s="96">
        <f t="shared" si="206"/>
        <v>8.2997385698013257</v>
      </c>
      <c r="H813" s="96">
        <f t="shared" si="207"/>
        <v>0.47400499968148185</v>
      </c>
      <c r="I813" s="96">
        <f t="shared" si="208"/>
        <v>0.18992932052057876</v>
      </c>
      <c r="J813" s="96">
        <f t="shared" si="209"/>
        <v>6.0560116264951752E-2</v>
      </c>
      <c r="K813" s="96">
        <f t="shared" si="210"/>
        <v>0.19846553739087677</v>
      </c>
      <c r="L813" s="96">
        <f t="shared" si="218"/>
        <v>73.401150611266118</v>
      </c>
      <c r="M813" s="96">
        <f t="shared" si="211"/>
        <v>390.7390197312659</v>
      </c>
      <c r="N813" s="96">
        <f t="shared" si="212"/>
        <v>37.629014186021656</v>
      </c>
      <c r="O813" s="96">
        <f t="shared" si="213"/>
        <v>0.89820066817853417</v>
      </c>
      <c r="P813" s="96">
        <f t="shared" si="214"/>
        <v>0.89820066817853417</v>
      </c>
      <c r="Q813" s="96">
        <f t="shared" si="215"/>
        <v>0.28443621609533964</v>
      </c>
      <c r="R813" s="96">
        <f t="shared" si="216"/>
        <v>7.0409160259683121E-2</v>
      </c>
      <c r="S813" s="96">
        <f t="shared" si="204"/>
        <v>350.95875883253217</v>
      </c>
      <c r="T813" s="96">
        <f t="shared" si="219"/>
        <v>146.41755831736253</v>
      </c>
      <c r="U813" s="96">
        <f t="shared" si="219"/>
        <v>380.8334438264539</v>
      </c>
      <c r="V813" s="32">
        <f t="shared" si="220"/>
        <v>999.99999999999682</v>
      </c>
      <c r="W813" s="100">
        <f>(cNES*L813+(cNES+cOSEX)*G813+(cNES+cEREX)*H813+(cNES+cHOEX)*I813+(cNES+cNES)*S813+(cNES+cOSEX)*N813+(cNES+cEREX)*O813+(cNES+cHOEX)*P813)/(1+cDR)^((cycle + 0.5)/('Life tables'!$I$2/2))</f>
        <v>18573.51430177005</v>
      </c>
      <c r="X813" s="107">
        <f>((L813+G813+H813+I813+N813+O813+P813+S813)/('Life tables'!$I$2/2))/(1+oDR)^(((cycle + 0.5)/('Life tables'!$I$2/2)))</f>
        <v>11.433927598947355</v>
      </c>
      <c r="Y813" s="31">
        <f>((uNES*L813+ uOCEX*G813+uEREX*H813+uHOEX*I813+uNES*S813+ uOCEX*N813+uEREX*O813+uHOEX*P813)/('Life tables'!$I$2/2))/(1+oDR)^(((cycle + 0.5)/('Life tables'!$I$2/2)))</f>
        <v>7.5354818438898308</v>
      </c>
      <c r="Z813" s="100">
        <f t="shared" si="217"/>
        <v>112896.88316195876</v>
      </c>
      <c r="AA813" s="107">
        <f>((L813+G813+H813+I813+N813+O813+P813+S813)/('Life tables'!$I$2/2))</f>
        <v>18.132823370245244</v>
      </c>
      <c r="AB813" s="31">
        <f>((uNES*L813+ uOCEX*G813+uEREX*H813+uHOEX*I813+uNES*S813+ uOCEX*N813+uEREX*O813+uHOEX*P813)/('Life tables'!$I$2/2))</f>
        <v>11.950360897643234</v>
      </c>
    </row>
    <row r="814" spans="1:28" x14ac:dyDescent="0.25">
      <c r="A814" s="4">
        <v>808</v>
      </c>
      <c r="C814" s="105">
        <f>IF(male=0,VLOOKUP((($A$5:$A$1570/'Life tables'!$I$2)*2)+age,lifetable,13,1),IF(male=1,VLOOKUP((($A$5:$A$1570/'Life tables'!$I$2)*2)+age,lifetable,10,1),"error"))</f>
        <v>6.6122671421597889E-4</v>
      </c>
      <c r="F814" s="96">
        <f t="shared" si="205"/>
        <v>82.51667688419532</v>
      </c>
      <c r="G814" s="96">
        <f t="shared" si="206"/>
        <v>8.2889728909072904</v>
      </c>
      <c r="H814" s="96">
        <f t="shared" si="207"/>
        <v>0.47339016277091872</v>
      </c>
      <c r="I814" s="96">
        <f t="shared" si="208"/>
        <v>0.18968296118527073</v>
      </c>
      <c r="J814" s="96">
        <f t="shared" si="209"/>
        <v>6.0481563096076517E-2</v>
      </c>
      <c r="K814" s="96">
        <f t="shared" si="210"/>
        <v>0.19820810563816393</v>
      </c>
      <c r="L814" s="96">
        <f t="shared" si="218"/>
        <v>73.305941200597601</v>
      </c>
      <c r="M814" s="96">
        <f t="shared" si="211"/>
        <v>390.23232097198513</v>
      </c>
      <c r="N814" s="96">
        <f t="shared" si="212"/>
        <v>37.580217997675462</v>
      </c>
      <c r="O814" s="96">
        <f t="shared" si="213"/>
        <v>0.89703590822068757</v>
      </c>
      <c r="P814" s="96">
        <f t="shared" si="214"/>
        <v>0.89703590822068757</v>
      </c>
      <c r="Q814" s="96">
        <f t="shared" si="215"/>
        <v>0.28406736765555707</v>
      </c>
      <c r="R814" s="96">
        <f t="shared" si="216"/>
        <v>7.0317855751190164E-2</v>
      </c>
      <c r="S814" s="96">
        <f t="shared" si="204"/>
        <v>350.50364593446153</v>
      </c>
      <c r="T814" s="96">
        <f t="shared" si="219"/>
        <v>146.76210724811418</v>
      </c>
      <c r="U814" s="96">
        <f t="shared" si="219"/>
        <v>381.10196978784325</v>
      </c>
      <c r="V814" s="32">
        <f t="shared" si="220"/>
        <v>999.99999999999682</v>
      </c>
      <c r="W814" s="100">
        <f>(cNES*L814+(cNES+cOSEX)*G814+(cNES+cEREX)*H814+(cNES+cHOEX)*I814+(cNES+cNES)*S814+(cNES+cOSEX)*N814+(cNES+cEREX)*O814+(cNES+cHOEX)*P814)/(1+cDR)^((cycle + 0.5)/('Life tables'!$I$2/2))</f>
        <v>18508.016872543521</v>
      </c>
      <c r="X814" s="107">
        <f>((L814+G814+H814+I814+N814+O814+P814+S814)/('Life tables'!$I$2/2))/(1+oDR)^(((cycle + 0.5)/('Life tables'!$I$2/2)))</f>
        <v>11.41258050416951</v>
      </c>
      <c r="Y814" s="31">
        <f>((uNES*L814+ uOCEX*G814+uEREX*H814+uHOEX*I814+uNES*S814+ uOCEX*N814+uEREX*O814+uHOEX*P814)/('Life tables'!$I$2/2))/(1+oDR)^(((cycle + 0.5)/('Life tables'!$I$2/2)))</f>
        <v>7.5214131316221513</v>
      </c>
      <c r="Z814" s="100">
        <f t="shared" si="217"/>
        <v>112750.47742207727</v>
      </c>
      <c r="AA814" s="107">
        <f>((L814+G814+H814+I814+N814+O814+P814+S814)/('Life tables'!$I$2/2))</f>
        <v>18.109308188230401</v>
      </c>
      <c r="AB814" s="31">
        <f>((uNES*L814+ uOCEX*G814+uEREX*H814+uHOEX*I814+uNES*S814+ uOCEX*N814+uEREX*O814+uHOEX*P814)/('Life tables'!$I$2/2))</f>
        <v>11.934863317002334</v>
      </c>
    </row>
    <row r="815" spans="1:28" x14ac:dyDescent="0.25">
      <c r="A815" s="4">
        <v>809</v>
      </c>
      <c r="C815" s="105">
        <f>IF(male=0,VLOOKUP((($A$5:$A$1570/'Life tables'!$I$2)*2)+age,lifetable,13,1),IF(male=1,VLOOKUP((($A$5:$A$1570/'Life tables'!$I$2)*2)+age,lifetable,10,1),"error"))</f>
        <v>7.1453294378398535E-4</v>
      </c>
      <c r="F815" s="96">
        <f t="shared" si="205"/>
        <v>82.409644394042161</v>
      </c>
      <c r="G815" s="96">
        <f t="shared" si="206"/>
        <v>8.2782212532647446</v>
      </c>
      <c r="H815" s="96">
        <f t="shared" si="207"/>
        <v>0.47277612776795214</v>
      </c>
      <c r="I815" s="96">
        <f t="shared" si="208"/>
        <v>0.18943692316675265</v>
      </c>
      <c r="J815" s="96">
        <f t="shared" si="209"/>
        <v>6.527264064715331E-2</v>
      </c>
      <c r="K815" s="96">
        <f t="shared" si="210"/>
        <v>0.19795100964355952</v>
      </c>
      <c r="L815" s="96">
        <f t="shared" si="218"/>
        <v>73.205986439551992</v>
      </c>
      <c r="M815" s="96">
        <f t="shared" si="211"/>
        <v>389.72627856999731</v>
      </c>
      <c r="N815" s="96">
        <f t="shared" si="212"/>
        <v>37.531485017958651</v>
      </c>
      <c r="O815" s="96">
        <f t="shared" si="213"/>
        <v>0.89587265704627261</v>
      </c>
      <c r="P815" s="96">
        <f t="shared" si="214"/>
        <v>0.89587265704627261</v>
      </c>
      <c r="Q815" s="96">
        <f t="shared" si="215"/>
        <v>0.30657000862485401</v>
      </c>
      <c r="R815" s="96">
        <f t="shared" si="216"/>
        <v>7.0226669514903195E-2</v>
      </c>
      <c r="S815" s="96">
        <f t="shared" si="204"/>
        <v>350.02625155980633</v>
      </c>
      <c r="T815" s="96">
        <f t="shared" si="219"/>
        <v>147.13394989738617</v>
      </c>
      <c r="U815" s="96">
        <f t="shared" si="219"/>
        <v>381.37014746700169</v>
      </c>
      <c r="V815" s="32">
        <f t="shared" si="220"/>
        <v>999.99999999999682</v>
      </c>
      <c r="W815" s="100">
        <f>(cNES*L815+(cNES+cOSEX)*G815+(cNES+cEREX)*H815+(cNES+cHOEX)*I815+(cNES+cNES)*S815+(cNES+cOSEX)*N815+(cNES+cEREX)*O815+(cNES+cHOEX)*P815)/(1+cDR)^((cycle + 0.5)/('Life tables'!$I$2/2))</f>
        <v>18441.814368996835</v>
      </c>
      <c r="X815" s="107">
        <f>((L815+G815+H815+I815+N815+O815+P815+S815)/('Life tables'!$I$2/2))/(1+oDR)^(((cycle + 0.5)/('Life tables'!$I$2/2)))</f>
        <v>11.390603097505597</v>
      </c>
      <c r="Y815" s="31">
        <f>((uNES*L815+ uOCEX*G815+uEREX*H815+uHOEX*I815+uNES*S815+ uOCEX*N815+uEREX*O815+uHOEX*P815)/('Life tables'!$I$2/2))/(1+oDR)^(((cycle + 0.5)/('Life tables'!$I$2/2)))</f>
        <v>7.5069216737739604</v>
      </c>
      <c r="Z815" s="100">
        <f t="shared" si="217"/>
        <v>112598.54642368491</v>
      </c>
      <c r="AA815" s="107">
        <f>((L815+G815+H815+I815+N815+O815+P815+S815)/('Life tables'!$I$2/2))</f>
        <v>18.084759483481317</v>
      </c>
      <c r="AB815" s="31">
        <f>((uNES*L815+ uOCEX*G815+uEREX*H815+uHOEX*I815+uNES*S815+ uOCEX*N815+uEREX*O815+uHOEX*P815)/('Life tables'!$I$2/2))</f>
        <v>11.918672942020519</v>
      </c>
    </row>
    <row r="816" spans="1:28" x14ac:dyDescent="0.25">
      <c r="A816" s="4">
        <v>810</v>
      </c>
      <c r="C816" s="105">
        <f>IF(male=0,VLOOKUP((($A$5:$A$1570/'Life tables'!$I$2)*2)+age,lifetable,13,1),IF(male=1,VLOOKUP((($A$5:$A$1570/'Life tables'!$I$2)*2)+age,lifetable,10,1),"error"))</f>
        <v>7.1453294378398535E-4</v>
      </c>
      <c r="F816" s="96">
        <f t="shared" si="205"/>
        <v>82.297874176074515</v>
      </c>
      <c r="G816" s="96">
        <f t="shared" si="206"/>
        <v>8.266993700947717</v>
      </c>
      <c r="H816" s="96">
        <f t="shared" si="207"/>
        <v>0.47213491288055548</v>
      </c>
      <c r="I816" s="96">
        <f t="shared" si="208"/>
        <v>0.1891799944255943</v>
      </c>
      <c r="J816" s="96">
        <f t="shared" si="209"/>
        <v>6.5184112935062086E-2</v>
      </c>
      <c r="K816" s="96">
        <f t="shared" si="210"/>
        <v>0.19768253345175624</v>
      </c>
      <c r="L816" s="96">
        <f t="shared" si="218"/>
        <v>73.106698921433832</v>
      </c>
      <c r="M816" s="96">
        <f t="shared" si="211"/>
        <v>389.19802845953438</v>
      </c>
      <c r="N816" s="96">
        <f t="shared" si="212"/>
        <v>37.480613387799863</v>
      </c>
      <c r="O816" s="96">
        <f t="shared" si="213"/>
        <v>0.8946583565074897</v>
      </c>
      <c r="P816" s="96">
        <f t="shared" si="214"/>
        <v>0.8946583565074897</v>
      </c>
      <c r="Q816" s="96">
        <f t="shared" si="215"/>
        <v>0.30615447174724092</v>
      </c>
      <c r="R816" s="96">
        <f t="shared" si="216"/>
        <v>7.0131481563849934E-2</v>
      </c>
      <c r="S816" s="96">
        <f t="shared" si="204"/>
        <v>349.55181240540844</v>
      </c>
      <c r="T816" s="96">
        <f t="shared" si="219"/>
        <v>147.50528848206847</v>
      </c>
      <c r="U816" s="96">
        <f t="shared" si="219"/>
        <v>381.63796148201732</v>
      </c>
      <c r="V816" s="32">
        <f t="shared" si="220"/>
        <v>999.99999999999682</v>
      </c>
      <c r="W816" s="100">
        <f>(cNES*L816+(cNES+cOSEX)*G816+(cNES+cEREX)*H816+(cNES+cHOEX)*I816+(cNES+cNES)*S816+(cNES+cOSEX)*N816+(cNES+cEREX)*O816+(cNES+cHOEX)*P816)/(1+cDR)^((cycle + 0.5)/('Life tables'!$I$2/2))</f>
        <v>18375.700776922724</v>
      </c>
      <c r="X816" s="107">
        <f>((L816+G816+H816+I816+N816+O816+P816+S816)/('Life tables'!$I$2/2))/(1+oDR)^(((cycle + 0.5)/('Life tables'!$I$2/2)))</f>
        <v>11.368668016182063</v>
      </c>
      <c r="Y816" s="31">
        <f>((uNES*L816+ uOCEX*G816+uEREX*H816+uHOEX*I816+uNES*S816+ uOCEX*N816+uEREX*O816+uHOEX*P816)/('Life tables'!$I$2/2))/(1+oDR)^(((cycle + 0.5)/('Life tables'!$I$2/2)))</f>
        <v>7.4924654665528276</v>
      </c>
      <c r="Z816" s="100">
        <f t="shared" si="217"/>
        <v>112445.91515763024</v>
      </c>
      <c r="AA816" s="107">
        <f>((L816+G816+H816+I816+N816+O816+P816+S816)/('Life tables'!$I$2/2))</f>
        <v>18.060244061450781</v>
      </c>
      <c r="AB816" s="31">
        <f>((uNES*L816+ uOCEX*G816+uEREX*H816+uHOEX*I816+uNES*S816+ uOCEX*N816+uEREX*O816+uHOEX*P816)/('Life tables'!$I$2/2))</f>
        <v>11.902516174746989</v>
      </c>
    </row>
    <row r="817" spans="1:28" x14ac:dyDescent="0.25">
      <c r="A817" s="4">
        <v>811</v>
      </c>
      <c r="C817" s="105">
        <f>IF(male=0,VLOOKUP((($A$5:$A$1570/'Life tables'!$I$2)*2)+age,lifetable,13,1),IF(male=1,VLOOKUP((($A$5:$A$1570/'Life tables'!$I$2)*2)+age,lifetable,10,1),"error"))</f>
        <v>7.1453294378398535E-4</v>
      </c>
      <c r="F817" s="96">
        <f t="shared" si="205"/>
        <v>82.186257429531011</v>
      </c>
      <c r="G817" s="96">
        <f t="shared" si="206"/>
        <v>8.2557815651564415</v>
      </c>
      <c r="H817" s="96">
        <f t="shared" si="207"/>
        <v>0.47149457844381681</v>
      </c>
      <c r="I817" s="96">
        <f t="shared" si="208"/>
        <v>0.18892341847268782</v>
      </c>
      <c r="J817" s="96">
        <f t="shared" si="209"/>
        <v>6.5095706780164686E-2</v>
      </c>
      <c r="K817" s="96">
        <f t="shared" si="210"/>
        <v>0.19741442590398223</v>
      </c>
      <c r="L817" s="96">
        <f t="shared" si="218"/>
        <v>73.007547734773922</v>
      </c>
      <c r="M817" s="96">
        <f t="shared" si="211"/>
        <v>388.67049260637998</v>
      </c>
      <c r="N817" s="96">
        <f t="shared" si="212"/>
        <v>37.429810542167417</v>
      </c>
      <c r="O817" s="96">
        <f t="shared" si="213"/>
        <v>0.8934456978482207</v>
      </c>
      <c r="P817" s="96">
        <f t="shared" si="214"/>
        <v>0.8934456978482207</v>
      </c>
      <c r="Q817" s="96">
        <f t="shared" si="215"/>
        <v>0.30573949672516937</v>
      </c>
      <c r="R817" s="96">
        <f t="shared" si="216"/>
        <v>7.0036422318287453E-2</v>
      </c>
      <c r="S817" s="96">
        <f t="shared" si="204"/>
        <v>349.07801474947269</v>
      </c>
      <c r="T817" s="96">
        <f t="shared" si="219"/>
        <v>147.87612368557379</v>
      </c>
      <c r="U817" s="96">
        <f t="shared" si="219"/>
        <v>381.90541233023959</v>
      </c>
      <c r="V817" s="32">
        <f t="shared" si="220"/>
        <v>999.99999999999682</v>
      </c>
      <c r="W817" s="100">
        <f>(cNES*L817+(cNES+cOSEX)*G817+(cNES+cEREX)*H817+(cNES+cHOEX)*I817+(cNES+cNES)*S817+(cNES+cOSEX)*N817+(cNES+cEREX)*O817+(cNES+cHOEX)*P817)/(1+cDR)^((cycle + 0.5)/('Life tables'!$I$2/2))</f>
        <v>18309.824175972182</v>
      </c>
      <c r="X817" s="107">
        <f>((L817+G817+H817+I817+N817+O817+P817+S817)/('Life tables'!$I$2/2))/(1+oDR)^(((cycle + 0.5)/('Life tables'!$I$2/2)))</f>
        <v>11.346775178580605</v>
      </c>
      <c r="Y817" s="31">
        <f>((uNES*L817+ uOCEX*G817+uEREX*H817+uHOEX*I817+uNES*S817+ uOCEX*N817+uEREX*O817+uHOEX*P817)/('Life tables'!$I$2/2))/(1+oDR)^(((cycle + 0.5)/('Life tables'!$I$2/2)))</f>
        <v>7.478037099791945</v>
      </c>
      <c r="Z817" s="100">
        <f t="shared" si="217"/>
        <v>112293.49063536707</v>
      </c>
      <c r="AA817" s="107">
        <f>((L817+G817+H817+I817+N817+O817+P817+S817)/('Life tables'!$I$2/2))</f>
        <v>18.035761876849328</v>
      </c>
      <c r="AB817" s="31">
        <f>((uNES*L817+ uOCEX*G817+uEREX*H817+uHOEX*I817+uNES*S817+ uOCEX*N817+uEREX*O817+uHOEX*P817)/('Life tables'!$I$2/2))</f>
        <v>11.886381312347808</v>
      </c>
    </row>
    <row r="818" spans="1:28" x14ac:dyDescent="0.25">
      <c r="A818" s="4">
        <v>812</v>
      </c>
      <c r="C818" s="105">
        <f>IF(male=0,VLOOKUP((($A$5:$A$1570/'Life tables'!$I$2)*2)+age,lifetable,13,1),IF(male=1,VLOOKUP((($A$5:$A$1570/'Life tables'!$I$2)*2)+age,lifetable,10,1),"error"))</f>
        <v>7.1453294378398535E-4</v>
      </c>
      <c r="F818" s="96">
        <f t="shared" si="205"/>
        <v>82.074793879819936</v>
      </c>
      <c r="G818" s="96">
        <f t="shared" si="206"/>
        <v>8.244584818307608</v>
      </c>
      <c r="H818" s="96">
        <f t="shared" si="207"/>
        <v>0.47085512288243003</v>
      </c>
      <c r="I818" s="96">
        <f t="shared" si="208"/>
        <v>0.18866719467682302</v>
      </c>
      <c r="J818" s="96">
        <f t="shared" si="209"/>
        <v>6.5007421964970502E-2</v>
      </c>
      <c r="K818" s="96">
        <f t="shared" si="210"/>
        <v>0.19714668634065802</v>
      </c>
      <c r="L818" s="96">
        <f t="shared" si="218"/>
        <v>72.908532635647447</v>
      </c>
      <c r="M818" s="96">
        <f t="shared" si="211"/>
        <v>388.14367010436342</v>
      </c>
      <c r="N818" s="96">
        <f t="shared" si="212"/>
        <v>37.37907639379511</v>
      </c>
      <c r="O818" s="96">
        <f t="shared" si="213"/>
        <v>0.8922346789854303</v>
      </c>
      <c r="P818" s="96">
        <f t="shared" si="214"/>
        <v>0.8922346789854303</v>
      </c>
      <c r="Q818" s="96">
        <f t="shared" si="215"/>
        <v>0.30532508284581894</v>
      </c>
      <c r="R818" s="96">
        <f t="shared" si="216"/>
        <v>6.9941491614928464E-2</v>
      </c>
      <c r="S818" s="96">
        <f t="shared" si="204"/>
        <v>348.6048577781367</v>
      </c>
      <c r="T818" s="96">
        <f t="shared" si="219"/>
        <v>148.24645619038458</v>
      </c>
      <c r="U818" s="96">
        <f t="shared" si="219"/>
        <v>382.17250050819518</v>
      </c>
      <c r="V818" s="32">
        <f t="shared" si="220"/>
        <v>999.99999999999682</v>
      </c>
      <c r="W818" s="100">
        <f>(cNES*L818+(cNES+cOSEX)*G818+(cNES+cEREX)*H818+(cNES+cHOEX)*I818+(cNES+cNES)*S818+(cNES+cOSEX)*N818+(cNES+cEREX)*O818+(cNES+cHOEX)*P818)/(1+cDR)^((cycle + 0.5)/('Life tables'!$I$2/2))</f>
        <v>18244.183717528518</v>
      </c>
      <c r="X818" s="107">
        <f>((L818+G818+H818+I818+N818+O818+P818+S818)/('Life tables'!$I$2/2))/(1+oDR)^(((cycle + 0.5)/('Life tables'!$I$2/2)))</f>
        <v>11.324924503243951</v>
      </c>
      <c r="Y818" s="31">
        <f>((uNES*L818+ uOCEX*G818+uEREX*H818+uHOEX*I818+uNES*S818+ uOCEX*N818+uEREX*O818+uHOEX*P818)/('Life tables'!$I$2/2))/(1+oDR)^(((cycle + 0.5)/('Life tables'!$I$2/2)))</f>
        <v>7.4636365198093593</v>
      </c>
      <c r="Z818" s="100">
        <f t="shared" si="217"/>
        <v>112141.27258206171</v>
      </c>
      <c r="AA818" s="107">
        <f>((L818+G818+H818+I818+N818+O818+P818+S818)/('Life tables'!$I$2/2))</f>
        <v>18.011312884454718</v>
      </c>
      <c r="AB818" s="31">
        <f>((uNES*L818+ uOCEX*G818+uEREX*H818+uHOEX*I818+uNES*S818+ uOCEX*N818+uEREX*O818+uHOEX*P818)/('Life tables'!$I$2/2))</f>
        <v>11.870268325022609</v>
      </c>
    </row>
    <row r="819" spans="1:28" x14ac:dyDescent="0.25">
      <c r="A819" s="4">
        <v>813</v>
      </c>
      <c r="C819" s="105">
        <f>IF(male=0,VLOOKUP((($A$5:$A$1570/'Life tables'!$I$2)*2)+age,lifetable,13,1),IF(male=1,VLOOKUP((($A$5:$A$1570/'Life tables'!$I$2)*2)+age,lifetable,10,1),"error"))</f>
        <v>7.1453294378398535E-4</v>
      </c>
      <c r="F819" s="96">
        <f t="shared" si="205"/>
        <v>81.963483254983359</v>
      </c>
      <c r="G819" s="96">
        <f t="shared" si="206"/>
        <v>8.2334034330824704</v>
      </c>
      <c r="H819" s="96">
        <f t="shared" si="207"/>
        <v>0.47021654463619905</v>
      </c>
      <c r="I819" s="96">
        <f t="shared" si="208"/>
        <v>0.188411322412844</v>
      </c>
      <c r="J819" s="96">
        <f t="shared" si="209"/>
        <v>6.4919258274074951E-2</v>
      </c>
      <c r="K819" s="96">
        <f t="shared" si="210"/>
        <v>0.19687931410853068</v>
      </c>
      <c r="L819" s="96">
        <f t="shared" si="218"/>
        <v>72.809653382469236</v>
      </c>
      <c r="M819" s="96">
        <f t="shared" si="211"/>
        <v>387.61756004643354</v>
      </c>
      <c r="N819" s="96">
        <f t="shared" si="212"/>
        <v>37.328410855331946</v>
      </c>
      <c r="O819" s="96">
        <f t="shared" si="213"/>
        <v>0.89102529783405959</v>
      </c>
      <c r="P819" s="96">
        <f t="shared" si="214"/>
        <v>0.89102529783405959</v>
      </c>
      <c r="Q819" s="96">
        <f t="shared" si="215"/>
        <v>0.304911229395677</v>
      </c>
      <c r="R819" s="96">
        <f t="shared" si="216"/>
        <v>6.9846689290327016E-2</v>
      </c>
      <c r="S819" s="96">
        <f t="shared" si="204"/>
        <v>348.13234067674745</v>
      </c>
      <c r="T819" s="96">
        <f t="shared" si="219"/>
        <v>148.61628667805434</v>
      </c>
      <c r="U819" s="96">
        <f t="shared" si="219"/>
        <v>382.43922651159403</v>
      </c>
      <c r="V819" s="32">
        <f t="shared" si="220"/>
        <v>999.9999999999967</v>
      </c>
      <c r="W819" s="100">
        <f>(cNES*L819+(cNES+cOSEX)*G819+(cNES+cEREX)*H819+(cNES+cHOEX)*I819+(cNES+cNES)*S819+(cNES+cOSEX)*N819+(cNES+cEREX)*O819+(cNES+cHOEX)*P819)/(1+cDR)^((cycle + 0.5)/('Life tables'!$I$2/2))</f>
        <v>18178.778555981131</v>
      </c>
      <c r="X819" s="107">
        <f>((L819+G819+H819+I819+N819+O819+P819+S819)/('Life tables'!$I$2/2))/(1+oDR)^(((cycle + 0.5)/('Life tables'!$I$2/2)))</f>
        <v>11.303115908875434</v>
      </c>
      <c r="Y819" s="31">
        <f>((uNES*L819+ uOCEX*G819+uEREX*H819+uHOEX*I819+uNES*S819+ uOCEX*N819+uEREX*O819+uHOEX*P819)/('Life tables'!$I$2/2))/(1+oDR)^(((cycle + 0.5)/('Life tables'!$I$2/2)))</f>
        <v>7.4492636730288933</v>
      </c>
      <c r="Z819" s="100">
        <f t="shared" si="217"/>
        <v>111989.2607230687</v>
      </c>
      <c r="AA819" s="107">
        <f>((L819+G819+H819+I819+N819+O819+P819+S819)/('Life tables'!$I$2/2))</f>
        <v>17.986897039111685</v>
      </c>
      <c r="AB819" s="31">
        <f>((uNES*L819+ uOCEX*G819+uEREX*H819+uHOEX*I819+uNES*S819+ uOCEX*N819+uEREX*O819+uHOEX*P819)/('Life tables'!$I$2/2))</f>
        <v>11.854177183015056</v>
      </c>
    </row>
    <row r="820" spans="1:28" x14ac:dyDescent="0.25">
      <c r="A820" s="4">
        <v>814</v>
      </c>
      <c r="C820" s="105">
        <f>IF(male=0,VLOOKUP((($A$5:$A$1570/'Life tables'!$I$2)*2)+age,lifetable,13,1),IF(male=1,VLOOKUP((($A$5:$A$1570/'Life tables'!$I$2)*2)+age,lifetable,10,1),"error"))</f>
        <v>7.1453294378398535E-4</v>
      </c>
      <c r="F820" s="96">
        <f t="shared" si="205"/>
        <v>81.852325285616715</v>
      </c>
      <c r="G820" s="96">
        <f t="shared" si="206"/>
        <v>8.2222373824187791</v>
      </c>
      <c r="H820" s="96">
        <f t="shared" si="207"/>
        <v>0.46957884215957596</v>
      </c>
      <c r="I820" s="96">
        <f t="shared" si="208"/>
        <v>0.18815580106146435</v>
      </c>
      <c r="J820" s="96">
        <f t="shared" si="209"/>
        <v>6.4831215494095915E-2</v>
      </c>
      <c r="K820" s="96">
        <f t="shared" si="210"/>
        <v>0.19661230856048045</v>
      </c>
      <c r="L820" s="96">
        <f t="shared" si="218"/>
        <v>72.710909735922314</v>
      </c>
      <c r="M820" s="96">
        <f t="shared" si="211"/>
        <v>387.09216152473152</v>
      </c>
      <c r="N820" s="96">
        <f t="shared" si="212"/>
        <v>37.277813839349164</v>
      </c>
      <c r="O820" s="96">
        <f t="shared" si="213"/>
        <v>0.88981755230719284</v>
      </c>
      <c r="P820" s="96">
        <f t="shared" si="214"/>
        <v>0.88981755230719284</v>
      </c>
      <c r="Q820" s="96">
        <f t="shared" si="215"/>
        <v>0.30449793566059541</v>
      </c>
      <c r="R820" s="96">
        <f t="shared" si="216"/>
        <v>6.9752015180891608E-2</v>
      </c>
      <c r="S820" s="96">
        <f t="shared" si="204"/>
        <v>347.66046262992649</v>
      </c>
      <c r="T820" s="96">
        <f t="shared" si="219"/>
        <v>148.98561582920902</v>
      </c>
      <c r="U820" s="96">
        <f t="shared" si="219"/>
        <v>382.70559083533539</v>
      </c>
      <c r="V820" s="32">
        <f t="shared" si="220"/>
        <v>999.99999999999659</v>
      </c>
      <c r="W820" s="100">
        <f>(cNES*L820+(cNES+cOSEX)*G820+(cNES+cEREX)*H820+(cNES+cHOEX)*I820+(cNES+cNES)*S820+(cNES+cOSEX)*N820+(cNES+cEREX)*O820+(cNES+cHOEX)*P820)/(1+cDR)^((cycle + 0.5)/('Life tables'!$I$2/2))</f>
        <v>18113.607848716041</v>
      </c>
      <c r="X820" s="107">
        <f>((L820+G820+H820+I820+N820+O820+P820+S820)/('Life tables'!$I$2/2))/(1+oDR)^(((cycle + 0.5)/('Life tables'!$I$2/2)))</f>
        <v>11.281349314338536</v>
      </c>
      <c r="Y820" s="31">
        <f>((uNES*L820+ uOCEX*G820+uEREX*H820+uHOEX*I820+uNES*S820+ uOCEX*N820+uEREX*O820+uHOEX*P820)/('Life tables'!$I$2/2))/(1+oDR)^(((cycle + 0.5)/('Life tables'!$I$2/2)))</f>
        <v>7.4349185059798524</v>
      </c>
      <c r="Z820" s="100">
        <f t="shared" si="217"/>
        <v>111837.4547839369</v>
      </c>
      <c r="AA820" s="107">
        <f>((L820+G820+H820+I820+N820+O820+P820+S820)/('Life tables'!$I$2/2))</f>
        <v>17.962514295731623</v>
      </c>
      <c r="AB820" s="31">
        <f>((uNES*L820+ uOCEX*G820+uEREX*H820+uHOEX*I820+uNES*S820+ uOCEX*N820+uEREX*O820+uHOEX*P820)/('Life tables'!$I$2/2))</f>
        <v>11.838107856612645</v>
      </c>
    </row>
    <row r="821" spans="1:28" x14ac:dyDescent="0.25">
      <c r="A821" s="4">
        <v>815</v>
      </c>
      <c r="C821" s="105">
        <f>IF(male=0,VLOOKUP((($A$5:$A$1570/'Life tables'!$I$2)*2)+age,lifetable,13,1),IF(male=1,VLOOKUP((($A$5:$A$1570/'Life tables'!$I$2)*2)+age,lifetable,10,1),"error"))</f>
        <v>7.1453294378398535E-4</v>
      </c>
      <c r="F821" s="96">
        <f t="shared" si="205"/>
        <v>81.741319704791053</v>
      </c>
      <c r="G821" s="96">
        <f t="shared" si="206"/>
        <v>8.2110866395029607</v>
      </c>
      <c r="H821" s="96">
        <f t="shared" si="207"/>
        <v>0.46894201392121526</v>
      </c>
      <c r="I821" s="96">
        <f t="shared" si="208"/>
        <v>0.18790063000908844</v>
      </c>
      <c r="J821" s="96">
        <f t="shared" si="209"/>
        <v>6.4743293413612013E-2</v>
      </c>
      <c r="K821" s="96">
        <f t="shared" si="210"/>
        <v>0.19634566905533415</v>
      </c>
      <c r="L821" s="96">
        <f t="shared" si="218"/>
        <v>72.612301458888837</v>
      </c>
      <c r="M821" s="96">
        <f t="shared" si="211"/>
        <v>386.56747363066114</v>
      </c>
      <c r="N821" s="96">
        <f t="shared" si="212"/>
        <v>37.227285258346974</v>
      </c>
      <c r="O821" s="96">
        <f t="shared" si="213"/>
        <v>0.88861144031621908</v>
      </c>
      <c r="P821" s="96">
        <f t="shared" si="214"/>
        <v>0.88861144031621908</v>
      </c>
      <c r="Q821" s="96">
        <f t="shared" si="215"/>
        <v>0.30408520092584579</v>
      </c>
      <c r="R821" s="96">
        <f t="shared" si="216"/>
        <v>6.96574691228979E-2</v>
      </c>
      <c r="S821" s="96">
        <f t="shared" si="204"/>
        <v>347.189222821633</v>
      </c>
      <c r="T821" s="96">
        <f t="shared" si="219"/>
        <v>149.35444432354848</v>
      </c>
      <c r="U821" s="96">
        <f t="shared" si="219"/>
        <v>382.97159397351362</v>
      </c>
      <c r="V821" s="32">
        <f t="shared" si="220"/>
        <v>999.99999999999659</v>
      </c>
      <c r="W821" s="100">
        <f>(cNES*L821+(cNES+cOSEX)*G821+(cNES+cEREX)*H821+(cNES+cHOEX)*I821+(cNES+cNES)*S821+(cNES+cOSEX)*N821+(cNES+cEREX)*O821+(cNES+cHOEX)*P821)/(1+cDR)^((cycle + 0.5)/('Life tables'!$I$2/2))</f>
        <v>18048.670756106399</v>
      </c>
      <c r="X821" s="107">
        <f>((L821+G821+H821+I821+N821+O821+P821+S821)/('Life tables'!$I$2/2))/(1+oDR)^(((cycle + 0.5)/('Life tables'!$I$2/2)))</f>
        <v>11.259624638656481</v>
      </c>
      <c r="Y821" s="31">
        <f>((uNES*L821+ uOCEX*G821+uEREX*H821+uHOEX*I821+uNES*S821+ uOCEX*N821+uEREX*O821+uHOEX*P821)/('Life tables'!$I$2/2))/(1+oDR)^(((cycle + 0.5)/('Life tables'!$I$2/2)))</f>
        <v>7.4206009652967397</v>
      </c>
      <c r="Z821" s="100">
        <f t="shared" si="217"/>
        <v>111685.85449041519</v>
      </c>
      <c r="AA821" s="107">
        <f>((L821+G821+H821+I821+N821+O821+P821+S821)/('Life tables'!$I$2/2))</f>
        <v>17.938164609292333</v>
      </c>
      <c r="AB821" s="31">
        <f>((uNES*L821+ uOCEX*G821+uEREX*H821+uHOEX*I821+uNES*S821+ uOCEX*N821+uEREX*O821+uHOEX*P821)/('Life tables'!$I$2/2))</f>
        <v>11.82206031614653</v>
      </c>
    </row>
    <row r="822" spans="1:28" x14ac:dyDescent="0.25">
      <c r="A822" s="4">
        <v>816</v>
      </c>
      <c r="C822" s="105">
        <f>IF(male=0,VLOOKUP((($A$5:$A$1570/'Life tables'!$I$2)*2)+age,lifetable,13,1),IF(male=1,VLOOKUP((($A$5:$A$1570/'Life tables'!$I$2)*2)+age,lifetable,10,1),"error"))</f>
        <v>7.1453294378398535E-4</v>
      </c>
      <c r="F822" s="96">
        <f t="shared" si="205"/>
        <v>81.630466247977964</v>
      </c>
      <c r="G822" s="96">
        <f t="shared" si="206"/>
        <v>8.199951177762582</v>
      </c>
      <c r="H822" s="96">
        <f t="shared" si="207"/>
        <v>0.46830605840354317</v>
      </c>
      <c r="I822" s="96">
        <f t="shared" si="208"/>
        <v>0.1876458086476388</v>
      </c>
      <c r="J822" s="96">
        <f t="shared" si="209"/>
        <v>6.4655491823103275E-2</v>
      </c>
      <c r="K822" s="96">
        <f t="shared" si="210"/>
        <v>0.19607939495768476</v>
      </c>
      <c r="L822" s="96">
        <f t="shared" si="218"/>
        <v>72.51382831638341</v>
      </c>
      <c r="M822" s="96">
        <f t="shared" si="211"/>
        <v>386.04349545495648</v>
      </c>
      <c r="N822" s="96">
        <f t="shared" si="212"/>
        <v>37.176825024761094</v>
      </c>
      <c r="O822" s="96">
        <f t="shared" si="213"/>
        <v>0.88740695977098816</v>
      </c>
      <c r="P822" s="96">
        <f t="shared" si="214"/>
        <v>0.88740695977098816</v>
      </c>
      <c r="Q822" s="96">
        <f t="shared" si="215"/>
        <v>0.30367302447617339</v>
      </c>
      <c r="R822" s="96">
        <f t="shared" si="216"/>
        <v>6.9563050952500843E-2</v>
      </c>
      <c r="S822" s="96">
        <f t="shared" si="204"/>
        <v>346.71862043522475</v>
      </c>
      <c r="T822" s="96">
        <f t="shared" si="219"/>
        <v>149.72277283984775</v>
      </c>
      <c r="U822" s="96">
        <f t="shared" si="219"/>
        <v>383.23723641942382</v>
      </c>
      <c r="V822" s="32">
        <f t="shared" si="220"/>
        <v>999.99999999999659</v>
      </c>
      <c r="W822" s="100">
        <f>(cNES*L822+(cNES+cOSEX)*G822+(cNES+cEREX)*H822+(cNES+cHOEX)*I822+(cNES+cNES)*S822+(cNES+cOSEX)*N822+(cNES+cEREX)*O822+(cNES+cHOEX)*P822)/(1+cDR)^((cycle + 0.5)/('Life tables'!$I$2/2))</f>
        <v>17983.966441503017</v>
      </c>
      <c r="X822" s="107">
        <f>((L822+G822+H822+I822+N822+O822+P822+S822)/('Life tables'!$I$2/2))/(1+oDR)^(((cycle + 0.5)/('Life tables'!$I$2/2)))</f>
        <v>11.237941801011774</v>
      </c>
      <c r="Y822" s="31">
        <f>((uNES*L822+ uOCEX*G822+uEREX*H822+uHOEX*I822+uNES*S822+ uOCEX*N822+uEREX*O822+uHOEX*P822)/('Life tables'!$I$2/2))/(1+oDR)^(((cycle + 0.5)/('Life tables'!$I$2/2)))</f>
        <v>7.4063109977189781</v>
      </c>
      <c r="Z822" s="100">
        <f t="shared" si="217"/>
        <v>111534.45956845807</v>
      </c>
      <c r="AA822" s="107">
        <f>((L822+G822+H822+I822+N822+O822+P822+S822)/('Life tables'!$I$2/2))</f>
        <v>17.913847934837726</v>
      </c>
      <c r="AB822" s="31">
        <f>((uNES*L822+ uOCEX*G822+uEREX*H822+uHOEX*I822+uNES*S822+ uOCEX*N822+uEREX*O822+uHOEX*P822)/('Life tables'!$I$2/2))</f>
        <v>11.806034531991349</v>
      </c>
    </row>
    <row r="823" spans="1:28" x14ac:dyDescent="0.25">
      <c r="A823" s="4">
        <v>817</v>
      </c>
      <c r="C823" s="105">
        <f>IF(male=0,VLOOKUP((($A$5:$A$1570/'Life tables'!$I$2)*2)+age,lifetable,13,1),IF(male=1,VLOOKUP((($A$5:$A$1570/'Life tables'!$I$2)*2)+age,lifetable,10,1),"error"))</f>
        <v>7.1453294378398535E-4</v>
      </c>
      <c r="F823" s="96">
        <f t="shared" si="205"/>
        <v>81.51976465297713</v>
      </c>
      <c r="G823" s="96">
        <f t="shared" si="206"/>
        <v>8.1888309708590743</v>
      </c>
      <c r="H823" s="96">
        <f t="shared" si="207"/>
        <v>0.46767097410234199</v>
      </c>
      <c r="I823" s="96">
        <f t="shared" si="208"/>
        <v>0.18739133637438962</v>
      </c>
      <c r="J823" s="96">
        <f t="shared" si="209"/>
        <v>6.4567810514893714E-2</v>
      </c>
      <c r="K823" s="96">
        <f t="shared" si="210"/>
        <v>0.19581348563771747</v>
      </c>
      <c r="L823" s="96">
        <f t="shared" si="218"/>
        <v>72.415490075488719</v>
      </c>
      <c r="M823" s="96">
        <f t="shared" si="211"/>
        <v>385.52022608774797</v>
      </c>
      <c r="N823" s="96">
        <f t="shared" si="212"/>
        <v>37.126433050969119</v>
      </c>
      <c r="O823" s="96">
        <f t="shared" si="213"/>
        <v>0.88620410857996224</v>
      </c>
      <c r="P823" s="96">
        <f t="shared" si="214"/>
        <v>0.88620410857996224</v>
      </c>
      <c r="Q823" s="96">
        <f t="shared" si="215"/>
        <v>0.30326140559584835</v>
      </c>
      <c r="R823" s="96">
        <f t="shared" si="216"/>
        <v>6.946876050574663E-2</v>
      </c>
      <c r="S823" s="96">
        <f t="shared" si="204"/>
        <v>346.24865465351735</v>
      </c>
      <c r="T823" s="96">
        <f t="shared" si="219"/>
        <v>150.0906020559585</v>
      </c>
      <c r="U823" s="96">
        <f t="shared" si="219"/>
        <v>383.50251866556727</v>
      </c>
      <c r="V823" s="32">
        <f t="shared" si="220"/>
        <v>999.99999999999659</v>
      </c>
      <c r="W823" s="100">
        <f>(cNES*L823+(cNES+cOSEX)*G823+(cNES+cEREX)*H823+(cNES+cHOEX)*I823+(cNES+cNES)*S823+(cNES+cOSEX)*N823+(cNES+cEREX)*O823+(cNES+cHOEX)*P823)/(1+cDR)^((cycle + 0.5)/('Life tables'!$I$2/2))</f>
        <v>17919.494071224839</v>
      </c>
      <c r="X823" s="107">
        <f>((L823+G823+H823+I823+N823+O823+P823+S823)/('Life tables'!$I$2/2))/(1+oDR)^(((cycle + 0.5)/('Life tables'!$I$2/2)))</f>
        <v>11.216300720745814</v>
      </c>
      <c r="Y823" s="31">
        <f>((uNES*L823+ uOCEX*G823+uEREX*H823+uHOEX*I823+uNES*S823+ uOCEX*N823+uEREX*O823+uHOEX*P823)/('Life tables'!$I$2/2))/(1+oDR)^(((cycle + 0.5)/('Life tables'!$I$2/2)))</f>
        <v>7.3920485500906423</v>
      </c>
      <c r="Z823" s="100">
        <f t="shared" si="217"/>
        <v>111383.26974423106</v>
      </c>
      <c r="AA823" s="107">
        <f>((L823+G823+H823+I823+N823+O823+P823+S823)/('Life tables'!$I$2/2))</f>
        <v>17.889564227477603</v>
      </c>
      <c r="AB823" s="31">
        <f>((uNES*L823+ uOCEX*G823+uEREX*H823+uHOEX*I823+uNES*S823+ uOCEX*N823+uEREX*O823+uHOEX*P823)/('Life tables'!$I$2/2))</f>
        <v>11.790030474565064</v>
      </c>
    </row>
    <row r="824" spans="1:28" x14ac:dyDescent="0.25">
      <c r="A824" s="4">
        <v>818</v>
      </c>
      <c r="C824" s="105">
        <f>IF(male=0,VLOOKUP((($A$5:$A$1570/'Life tables'!$I$2)*2)+age,lifetable,13,1),IF(male=1,VLOOKUP((($A$5:$A$1570/'Life tables'!$I$2)*2)+age,lifetable,10,1),"error"))</f>
        <v>7.1453294378398535E-4</v>
      </c>
      <c r="F824" s="96">
        <f t="shared" si="205"/>
        <v>81.409214659846114</v>
      </c>
      <c r="G824" s="96">
        <f t="shared" si="206"/>
        <v>8.177725992680676</v>
      </c>
      <c r="H824" s="96">
        <f t="shared" si="207"/>
        <v>0.4670367595263471</v>
      </c>
      <c r="I824" s="96">
        <f t="shared" si="208"/>
        <v>0.18713721259180527</v>
      </c>
      <c r="J824" s="96">
        <f t="shared" si="209"/>
        <v>6.4480249283095606E-2</v>
      </c>
      <c r="K824" s="96">
        <f t="shared" si="210"/>
        <v>0.19554794047104088</v>
      </c>
      <c r="L824" s="96">
        <f t="shared" si="218"/>
        <v>72.317286505293154</v>
      </c>
      <c r="M824" s="96">
        <f t="shared" si="211"/>
        <v>384.99766461862487</v>
      </c>
      <c r="N824" s="96">
        <f t="shared" si="212"/>
        <v>37.076109249296522</v>
      </c>
      <c r="O824" s="96">
        <f t="shared" si="213"/>
        <v>0.88500288465035948</v>
      </c>
      <c r="P824" s="96">
        <f t="shared" si="214"/>
        <v>0.88500288465035948</v>
      </c>
      <c r="Q824" s="96">
        <f t="shared" si="215"/>
        <v>0.3028503435687151</v>
      </c>
      <c r="R824" s="96">
        <f t="shared" si="216"/>
        <v>6.9374597618583916E-2</v>
      </c>
      <c r="S824" s="96">
        <f t="shared" si="204"/>
        <v>345.77932465884032</v>
      </c>
      <c r="T824" s="96">
        <f t="shared" si="219"/>
        <v>150.4579326488103</v>
      </c>
      <c r="U824" s="96">
        <f t="shared" si="219"/>
        <v>383.76744120365692</v>
      </c>
      <c r="V824" s="32">
        <f t="shared" si="220"/>
        <v>999.99999999999682</v>
      </c>
      <c r="W824" s="100">
        <f>(cNES*L824+(cNES+cOSEX)*G824+(cNES+cEREX)*H824+(cNES+cHOEX)*I824+(cNES+cNES)*S824+(cNES+cOSEX)*N824+(cNES+cEREX)*O824+(cNES+cHOEX)*P824)/(1+cDR)^((cycle + 0.5)/('Life tables'!$I$2/2))</f>
        <v>17855.252814549451</v>
      </c>
      <c r="X824" s="107">
        <f>((L824+G824+H824+I824+N824+O824+P824+S824)/('Life tables'!$I$2/2))/(1+oDR)^(((cycle + 0.5)/('Life tables'!$I$2/2)))</f>
        <v>11.194701317358438</v>
      </c>
      <c r="Y824" s="31">
        <f>((uNES*L824+ uOCEX*G824+uEREX*H824+uHOEX*I824+uNES*S824+ uOCEX*N824+uEREX*O824+uHOEX*P824)/('Life tables'!$I$2/2))/(1+oDR)^(((cycle + 0.5)/('Life tables'!$I$2/2)))</f>
        <v>7.3778135693601632</v>
      </c>
      <c r="Z824" s="100">
        <f t="shared" si="217"/>
        <v>111232.28474411581</v>
      </c>
      <c r="AA824" s="107">
        <f>((L824+G824+H824+I824+N824+O824+P824+S824)/('Life tables'!$I$2/2))</f>
        <v>17.865313442387347</v>
      </c>
      <c r="AB824" s="31">
        <f>((uNES*L824+ uOCEX*G824+uEREX*H824+uHOEX*I824+uNES*S824+ uOCEX*N824+uEREX*O824+uHOEX*P824)/('Life tables'!$I$2/2))</f>
        <v>11.774048114328767</v>
      </c>
    </row>
    <row r="825" spans="1:28" x14ac:dyDescent="0.25">
      <c r="A825" s="4">
        <v>819</v>
      </c>
      <c r="C825" s="105">
        <f>IF(male=0,VLOOKUP((($A$5:$A$1570/'Life tables'!$I$2)*2)+age,lifetable,13,1),IF(male=1,VLOOKUP((($A$5:$A$1570/'Life tables'!$I$2)*2)+age,lifetable,10,1),"error"))</f>
        <v>7.1453294378398535E-4</v>
      </c>
      <c r="F825" s="96">
        <f t="shared" si="205"/>
        <v>81.298816010832766</v>
      </c>
      <c r="G825" s="96">
        <f t="shared" si="206"/>
        <v>8.1666362173356433</v>
      </c>
      <c r="H825" s="96">
        <f t="shared" si="207"/>
        <v>0.46640341319685952</v>
      </c>
      <c r="I825" s="96">
        <f t="shared" si="208"/>
        <v>0.18688343670738503</v>
      </c>
      <c r="J825" s="96">
        <f t="shared" si="209"/>
        <v>6.4392807923556131E-2</v>
      </c>
      <c r="K825" s="96">
        <f t="shared" si="210"/>
        <v>0.19528275883852486</v>
      </c>
      <c r="L825" s="96">
        <f t="shared" si="218"/>
        <v>72.219217376830798</v>
      </c>
      <c r="M825" s="96">
        <f t="shared" si="211"/>
        <v>384.47581013669679</v>
      </c>
      <c r="N825" s="96">
        <f t="shared" si="212"/>
        <v>37.02585353202258</v>
      </c>
      <c r="O825" s="96">
        <f t="shared" si="213"/>
        <v>0.88380328588829538</v>
      </c>
      <c r="P825" s="96">
        <f t="shared" si="214"/>
        <v>0.88380328588829538</v>
      </c>
      <c r="Q825" s="96">
        <f t="shared" si="215"/>
        <v>0.30243983767824084</v>
      </c>
      <c r="R825" s="96">
        <f t="shared" si="216"/>
        <v>6.9280562126874959E-2</v>
      </c>
      <c r="S825" s="96">
        <f t="shared" si="204"/>
        <v>345.3106296330925</v>
      </c>
      <c r="T825" s="96">
        <f t="shared" si="219"/>
        <v>150.82476529441209</v>
      </c>
      <c r="U825" s="96">
        <f t="shared" si="219"/>
        <v>384.03200452462232</v>
      </c>
      <c r="V825" s="32">
        <f t="shared" si="220"/>
        <v>999.99999999999682</v>
      </c>
      <c r="W825" s="100">
        <f>(cNES*L825+(cNES+cOSEX)*G825+(cNES+cEREX)*H825+(cNES+cHOEX)*I825+(cNES+cNES)*S825+(cNES+cOSEX)*N825+(cNES+cEREX)*O825+(cNES+cHOEX)*P825)/(1+cDR)^((cycle + 0.5)/('Life tables'!$I$2/2))</f>
        <v>17791.241843703527</v>
      </c>
      <c r="X825" s="107">
        <f>((L825+G825+H825+I825+N825+O825+P825+S825)/('Life tables'!$I$2/2))/(1+oDR)^(((cycle + 0.5)/('Life tables'!$I$2/2)))</f>
        <v>11.173143510507542</v>
      </c>
      <c r="Y825" s="31">
        <f>((uNES*L825+ uOCEX*G825+uEREX*H825+uHOEX*I825+uNES*S825+ uOCEX*N825+uEREX*O825+uHOEX*P825)/('Life tables'!$I$2/2))/(1+oDR)^(((cycle + 0.5)/('Life tables'!$I$2/2)))</f>
        <v>7.3636060025800836</v>
      </c>
      <c r="Z825" s="100">
        <f t="shared" si="217"/>
        <v>111081.50429471507</v>
      </c>
      <c r="AA825" s="107">
        <f>((L825+G825+H825+I825+N825+O825+P825+S825)/('Life tables'!$I$2/2))</f>
        <v>17.841095534807707</v>
      </c>
      <c r="AB825" s="31">
        <f>((uNES*L825+ uOCEX*G825+uEREX*H825+uHOEX*I825+uNES*S825+ uOCEX*N825+uEREX*O825+uHOEX*P825)/('Life tables'!$I$2/2))</f>
        <v>11.758087421786552</v>
      </c>
    </row>
    <row r="826" spans="1:28" x14ac:dyDescent="0.25">
      <c r="A826" s="4">
        <v>820</v>
      </c>
      <c r="C826" s="105">
        <f>IF(male=0,VLOOKUP((($A$5:$A$1570/'Life tables'!$I$2)*2)+age,lifetable,13,1),IF(male=1,VLOOKUP((($A$5:$A$1570/'Life tables'!$I$2)*2)+age,lifetable,10,1),"error"))</f>
        <v>7.1453294378398535E-4</v>
      </c>
      <c r="F826" s="96">
        <f t="shared" si="205"/>
        <v>81.188568450309702</v>
      </c>
      <c r="G826" s="96">
        <f t="shared" si="206"/>
        <v>8.1555616191456686</v>
      </c>
      <c r="H826" s="96">
        <f t="shared" si="207"/>
        <v>0.46577093364736977</v>
      </c>
      <c r="I826" s="96">
        <f t="shared" si="208"/>
        <v>0.18663000813351244</v>
      </c>
      <c r="J826" s="96">
        <f t="shared" si="209"/>
        <v>6.4305486233805359E-2</v>
      </c>
      <c r="K826" s="96">
        <f t="shared" si="210"/>
        <v>0.19501794012614299</v>
      </c>
      <c r="L826" s="96">
        <f t="shared" si="218"/>
        <v>72.121282463023206</v>
      </c>
      <c r="M826" s="96">
        <f t="shared" si="211"/>
        <v>383.95466173065262</v>
      </c>
      <c r="N826" s="96">
        <f t="shared" si="212"/>
        <v>36.975665811386065</v>
      </c>
      <c r="O826" s="96">
        <f t="shared" si="213"/>
        <v>0.88260531019891841</v>
      </c>
      <c r="P826" s="96">
        <f t="shared" si="214"/>
        <v>0.88260531019891841</v>
      </c>
      <c r="Q826" s="96">
        <f t="shared" si="215"/>
        <v>0.30202988720756169</v>
      </c>
      <c r="R826" s="96">
        <f t="shared" si="216"/>
        <v>6.918665386640617E-2</v>
      </c>
      <c r="S826" s="96">
        <f t="shared" si="204"/>
        <v>344.84256875779477</v>
      </c>
      <c r="T826" s="96">
        <f t="shared" si="219"/>
        <v>151.19110066785345</v>
      </c>
      <c r="U826" s="96">
        <f t="shared" si="219"/>
        <v>384.29620911861485</v>
      </c>
      <c r="V826" s="32">
        <f t="shared" si="220"/>
        <v>999.99999999999659</v>
      </c>
      <c r="W826" s="100">
        <f>(cNES*L826+(cNES+cOSEX)*G826+(cNES+cEREX)*H826+(cNES+cHOEX)*I826+(cNES+cNES)*S826+(cNES+cOSEX)*N826+(cNES+cEREX)*O826+(cNES+cHOEX)*P826)/(1+cDR)^((cycle + 0.5)/('Life tables'!$I$2/2))</f>
        <v>17727.460333853367</v>
      </c>
      <c r="X826" s="107">
        <f>((L826+G826+H826+I826+N826+O826+P826+S826)/('Life tables'!$I$2/2))/(1+oDR)^(((cycle + 0.5)/('Life tables'!$I$2/2)))</f>
        <v>11.151627220008649</v>
      </c>
      <c r="Y826" s="31">
        <f>((uNES*L826+ uOCEX*G826+uEREX*H826+uHOEX*I826+uNES*S826+ uOCEX*N826+uEREX*O826+uHOEX*P826)/('Life tables'!$I$2/2))/(1+oDR)^(((cycle + 0.5)/('Life tables'!$I$2/2)))</f>
        <v>7.3494257969067789</v>
      </c>
      <c r="Z826" s="100">
        <f t="shared" si="217"/>
        <v>110930.9281228576</v>
      </c>
      <c r="AA826" s="107">
        <f>((L826+G826+H826+I826+N826+O826+P826+S826)/('Life tables'!$I$2/2))</f>
        <v>17.816910460044546</v>
      </c>
      <c r="AB826" s="31">
        <f>((uNES*L826+ uOCEX*G826+uEREX*H826+uHOEX*I826+uNES*S826+ uOCEX*N826+uEREX*O826+uHOEX*P826)/('Life tables'!$I$2/2))</f>
        <v>11.742148367485338</v>
      </c>
    </row>
    <row r="827" spans="1:28" x14ac:dyDescent="0.25">
      <c r="A827" s="4">
        <v>821</v>
      </c>
      <c r="C827" s="105">
        <f>IF(male=0,VLOOKUP((($A$5:$A$1570/'Life tables'!$I$2)*2)+age,lifetable,13,1),IF(male=1,VLOOKUP((($A$5:$A$1570/'Life tables'!$I$2)*2)+age,lifetable,10,1),"error"))</f>
        <v>7.1453294378398535E-4</v>
      </c>
      <c r="F827" s="96">
        <f t="shared" si="205"/>
        <v>81.078471724711179</v>
      </c>
      <c r="G827" s="96">
        <f t="shared" si="206"/>
        <v>8.1445021726395463</v>
      </c>
      <c r="H827" s="96">
        <f t="shared" si="207"/>
        <v>0.4651393194231957</v>
      </c>
      <c r="I827" s="96">
        <f t="shared" si="208"/>
        <v>0.18637692628731015</v>
      </c>
      <c r="J827" s="96">
        <f t="shared" si="209"/>
        <v>6.4218284013006319E-2</v>
      </c>
      <c r="K827" s="96">
        <f t="shared" si="210"/>
        <v>0.19475348372482093</v>
      </c>
      <c r="L827" s="96">
        <f t="shared" si="218"/>
        <v>72.023481538623301</v>
      </c>
      <c r="M827" s="96">
        <f t="shared" si="211"/>
        <v>383.43421848881724</v>
      </c>
      <c r="N827" s="96">
        <f t="shared" si="212"/>
        <v>36.925545999590689</v>
      </c>
      <c r="O827" s="96">
        <f t="shared" si="213"/>
        <v>0.88140895548654019</v>
      </c>
      <c r="P827" s="96">
        <f t="shared" si="214"/>
        <v>0.88140895548654019</v>
      </c>
      <c r="Q827" s="96">
        <f t="shared" si="215"/>
        <v>0.30162049143952763</v>
      </c>
      <c r="R827" s="96">
        <f t="shared" si="216"/>
        <v>6.9092872672898389E-2</v>
      </c>
      <c r="S827" s="96">
        <f t="shared" si="204"/>
        <v>344.37514121414102</v>
      </c>
      <c r="T827" s="96">
        <f t="shared" si="219"/>
        <v>151.55693944330599</v>
      </c>
      <c r="U827" s="96">
        <f t="shared" si="219"/>
        <v>384.56005547501258</v>
      </c>
      <c r="V827" s="32">
        <f t="shared" si="220"/>
        <v>999.99999999999659</v>
      </c>
      <c r="W827" s="100">
        <f>(cNES*L827+(cNES+cOSEX)*G827+(cNES+cEREX)*H827+(cNES+cHOEX)*I827+(cNES+cNES)*S827+(cNES+cOSEX)*N827+(cNES+cEREX)*O827+(cNES+cHOEX)*P827)/(1+cDR)^((cycle + 0.5)/('Life tables'!$I$2/2))</f>
        <v>17663.907463095326</v>
      </c>
      <c r="X827" s="107">
        <f>((L827+G827+H827+I827+N827+O827+P827+S827)/('Life tables'!$I$2/2))/(1+oDR)^(((cycle + 0.5)/('Life tables'!$I$2/2)))</f>
        <v>11.130152365834524</v>
      </c>
      <c r="Y827" s="31">
        <f>((uNES*L827+ uOCEX*G827+uEREX*H827+uHOEX*I827+uNES*S827+ uOCEX*N827+uEREX*O827+uHOEX*P827)/('Life tables'!$I$2/2))/(1+oDR)^(((cycle + 0.5)/('Life tables'!$I$2/2)))</f>
        <v>7.3352728996001897</v>
      </c>
      <c r="Z827" s="100">
        <f t="shared" si="217"/>
        <v>110780.55595560266</v>
      </c>
      <c r="AA827" s="107">
        <f>((L827+G827+H827+I827+N827+O827+P827+S827)/('Life tables'!$I$2/2))</f>
        <v>17.792758173468609</v>
      </c>
      <c r="AB827" s="31">
        <f>((uNES*L827+ uOCEX*G827+uEREX*H827+uHOEX*I827+uNES*S827+ uOCEX*N827+uEREX*O827+uHOEX*P827)/('Life tables'!$I$2/2))</f>
        <v>11.726230922014718</v>
      </c>
    </row>
    <row r="828" spans="1:28" x14ac:dyDescent="0.25">
      <c r="A828" s="4">
        <v>822</v>
      </c>
      <c r="C828" s="105">
        <f>IF(male=0,VLOOKUP((($A$5:$A$1570/'Life tables'!$I$2)*2)+age,lifetable,13,1),IF(male=1,VLOOKUP((($A$5:$A$1570/'Life tables'!$I$2)*2)+age,lifetable,10,1),"error"))</f>
        <v>7.1453294378398535E-4</v>
      </c>
      <c r="F828" s="96">
        <f t="shared" si="205"/>
        <v>80.968525582471955</v>
      </c>
      <c r="G828" s="96">
        <f t="shared" si="206"/>
        <v>8.1334578525470178</v>
      </c>
      <c r="H828" s="96">
        <f t="shared" si="207"/>
        <v>0.46450856908113208</v>
      </c>
      <c r="I828" s="96">
        <f t="shared" si="208"/>
        <v>0.18612419059049942</v>
      </c>
      <c r="J828" s="96">
        <f t="shared" si="209"/>
        <v>6.4131201061906479E-2</v>
      </c>
      <c r="K828" s="96">
        <f t="shared" si="210"/>
        <v>0.19448938903028973</v>
      </c>
      <c r="L828" s="96">
        <f t="shared" si="218"/>
        <v>71.925814380161114</v>
      </c>
      <c r="M828" s="96">
        <f t="shared" si="211"/>
        <v>382.91447949920621</v>
      </c>
      <c r="N828" s="96">
        <f t="shared" si="212"/>
        <v>36.875494008810364</v>
      </c>
      <c r="O828" s="96">
        <f t="shared" si="213"/>
        <v>0.88021421965476143</v>
      </c>
      <c r="P828" s="96">
        <f t="shared" si="214"/>
        <v>0.88021421965476143</v>
      </c>
      <c r="Q828" s="96">
        <f t="shared" si="215"/>
        <v>0.30121164965674518</v>
      </c>
      <c r="R828" s="96">
        <f t="shared" si="216"/>
        <v>6.8999218382016725E-2</v>
      </c>
      <c r="S828" s="96">
        <f t="shared" si="204"/>
        <v>343.90834618304757</v>
      </c>
      <c r="T828" s="96">
        <f t="shared" si="219"/>
        <v>151.92228229402465</v>
      </c>
      <c r="U828" s="96">
        <f t="shared" si="219"/>
        <v>384.82354408242486</v>
      </c>
      <c r="V828" s="32">
        <f t="shared" si="220"/>
        <v>999.9999999999967</v>
      </c>
      <c r="W828" s="100">
        <f>(cNES*L828+(cNES+cOSEX)*G828+(cNES+cEREX)*H828+(cNES+cHOEX)*I828+(cNES+cNES)*S828+(cNES+cOSEX)*N828+(cNES+cEREX)*O828+(cNES+cHOEX)*P828)/(1+cDR)^((cycle + 0.5)/('Life tables'!$I$2/2))</f>
        <v>17600.582412446292</v>
      </c>
      <c r="X828" s="107">
        <f>((L828+G828+H828+I828+N828+O828+P828+S828)/('Life tables'!$I$2/2))/(1+oDR)^(((cycle + 0.5)/('Life tables'!$I$2/2)))</f>
        <v>11.108718868114751</v>
      </c>
      <c r="Y828" s="31">
        <f>((uNES*L828+ uOCEX*G828+uEREX*H828+uHOEX*I828+uNES*S828+ uOCEX*N828+uEREX*O828+uHOEX*P828)/('Life tables'!$I$2/2))/(1+oDR)^(((cycle + 0.5)/('Life tables'!$I$2/2)))</f>
        <v>7.3211472580235641</v>
      </c>
      <c r="Z828" s="100">
        <f t="shared" si="217"/>
        <v>110630.38752024449</v>
      </c>
      <c r="AA828" s="107">
        <f>((L828+G828+H828+I828+N828+O828+P828+S828)/('Life tables'!$I$2/2))</f>
        <v>17.768638630515266</v>
      </c>
      <c r="AB828" s="31">
        <f>((uNES*L828+ uOCEX*G828+uEREX*H828+uHOEX*I828+uNES*S828+ uOCEX*N828+uEREX*O828+uHOEX*P828)/('Life tables'!$I$2/2))</f>
        <v>11.710335056006805</v>
      </c>
    </row>
    <row r="829" spans="1:28" x14ac:dyDescent="0.25">
      <c r="A829" s="4">
        <v>823</v>
      </c>
      <c r="C829" s="105">
        <f>IF(male=0,VLOOKUP((($A$5:$A$1570/'Life tables'!$I$2)*2)+age,lifetable,13,1),IF(male=1,VLOOKUP((($A$5:$A$1570/'Life tables'!$I$2)*2)+age,lifetable,10,1),"error"))</f>
        <v>7.1453294378398535E-4</v>
      </c>
      <c r="F829" s="96">
        <f t="shared" si="205"/>
        <v>80.858729773968292</v>
      </c>
      <c r="G829" s="96">
        <f t="shared" si="206"/>
        <v>8.1224286337928575</v>
      </c>
      <c r="H829" s="96">
        <f t="shared" si="207"/>
        <v>0.46387868118911169</v>
      </c>
      <c r="I829" s="96">
        <f t="shared" si="208"/>
        <v>0.18587180046926449</v>
      </c>
      <c r="J829" s="96">
        <f t="shared" si="209"/>
        <v>6.4044237182791119E-2</v>
      </c>
      <c r="K829" s="96">
        <f t="shared" si="210"/>
        <v>0.19422565544294396</v>
      </c>
      <c r="L829" s="96">
        <f t="shared" si="218"/>
        <v>71.828280765891321</v>
      </c>
      <c r="M829" s="96">
        <f t="shared" si="211"/>
        <v>382.39544384957901</v>
      </c>
      <c r="N829" s="96">
        <f t="shared" si="212"/>
        <v>36.82550975119436</v>
      </c>
      <c r="O829" s="96">
        <f t="shared" si="213"/>
        <v>0.879021100606594</v>
      </c>
      <c r="P829" s="96">
        <f t="shared" si="214"/>
        <v>0.879021100606594</v>
      </c>
      <c r="Q829" s="96">
        <f t="shared" si="215"/>
        <v>0.30080336114161937</v>
      </c>
      <c r="R829" s="96">
        <f t="shared" si="216"/>
        <v>6.8905690829380126E-2</v>
      </c>
      <c r="S829" s="96">
        <f t="shared" si="204"/>
        <v>343.44218284520048</v>
      </c>
      <c r="T829" s="96">
        <f t="shared" si="219"/>
        <v>152.28712989234907</v>
      </c>
      <c r="U829" s="96">
        <f t="shared" si="219"/>
        <v>385.08667542869716</v>
      </c>
      <c r="V829" s="32">
        <f t="shared" si="220"/>
        <v>999.99999999999682</v>
      </c>
      <c r="W829" s="100">
        <f>(cNES*L829+(cNES+cOSEX)*G829+(cNES+cEREX)*H829+(cNES+cHOEX)*I829+(cNES+cNES)*S829+(cNES+cOSEX)*N829+(cNES+cEREX)*O829+(cNES+cHOEX)*P829)/(1+cDR)^((cycle + 0.5)/('Life tables'!$I$2/2))</f>
        <v>17537.484365834152</v>
      </c>
      <c r="X829" s="107">
        <f>((L829+G829+H829+I829+N829+O829+P829+S829)/('Life tables'!$I$2/2))/(1+oDR)^(((cycle + 0.5)/('Life tables'!$I$2/2)))</f>
        <v>11.087326647135361</v>
      </c>
      <c r="Y829" s="31">
        <f>((uNES*L829+ uOCEX*G829+uEREX*H829+uHOEX*I829+uNES*S829+ uOCEX*N829+uEREX*O829+uHOEX*P829)/('Life tables'!$I$2/2))/(1+oDR)^(((cycle + 0.5)/('Life tables'!$I$2/2)))</f>
        <v>7.3070488196432004</v>
      </c>
      <c r="Z829" s="100">
        <f t="shared" si="217"/>
        <v>110480.42254431658</v>
      </c>
      <c r="AA829" s="107">
        <f>((L829+G829+H829+I829+N829+O829+P829+S829)/('Life tables'!$I$2/2))</f>
        <v>17.744551786684308</v>
      </c>
      <c r="AB829" s="31">
        <f>((uNES*L829+ uOCEX*G829+uEREX*H829+uHOEX*I829+uNES*S829+ uOCEX*N829+uEREX*O829+uHOEX*P829)/('Life tables'!$I$2/2))</f>
        <v>11.694460740136094</v>
      </c>
    </row>
    <row r="830" spans="1:28" x14ac:dyDescent="0.25">
      <c r="A830" s="4">
        <v>824</v>
      </c>
      <c r="C830" s="105">
        <f>IF(male=0,VLOOKUP((($A$5:$A$1570/'Life tables'!$I$2)*2)+age,lifetable,13,1),IF(male=1,VLOOKUP((($A$5:$A$1570/'Life tables'!$I$2)*2)+age,lifetable,10,1),"error"))</f>
        <v>7.1453294378398535E-4</v>
      </c>
      <c r="F830" s="96">
        <f t="shared" si="205"/>
        <v>80.749084051460883</v>
      </c>
      <c r="G830" s="96">
        <f t="shared" si="206"/>
        <v>8.1114144914911357</v>
      </c>
      <c r="H830" s="96">
        <f t="shared" si="207"/>
        <v>0.46324965432587817</v>
      </c>
      <c r="I830" s="96">
        <f t="shared" si="208"/>
        <v>0.18561975535412137</v>
      </c>
      <c r="J830" s="96">
        <f t="shared" si="209"/>
        <v>6.3957392179438077E-2</v>
      </c>
      <c r="K830" s="96">
        <f t="shared" si="210"/>
        <v>0.1939622823677046</v>
      </c>
      <c r="L830" s="96">
        <f t="shared" si="218"/>
        <v>71.730880475742609</v>
      </c>
      <c r="M830" s="96">
        <f t="shared" si="211"/>
        <v>381.87711062748974</v>
      </c>
      <c r="N830" s="96">
        <f t="shared" si="212"/>
        <v>36.775593138872154</v>
      </c>
      <c r="O830" s="96">
        <f t="shared" si="213"/>
        <v>0.8778295962445779</v>
      </c>
      <c r="P830" s="96">
        <f t="shared" si="214"/>
        <v>0.8778295962445779</v>
      </c>
      <c r="Q830" s="96">
        <f t="shared" si="215"/>
        <v>0.30039562517639395</v>
      </c>
      <c r="R830" s="96">
        <f t="shared" si="216"/>
        <v>6.8812289850570529E-2</v>
      </c>
      <c r="S830" s="96">
        <f t="shared" si="204"/>
        <v>342.97665038110148</v>
      </c>
      <c r="T830" s="96">
        <f t="shared" si="219"/>
        <v>152.6514829097049</v>
      </c>
      <c r="U830" s="96">
        <f t="shared" si="219"/>
        <v>385.34945000091545</v>
      </c>
      <c r="V830" s="32">
        <f t="shared" si="220"/>
        <v>999.99999999999693</v>
      </c>
      <c r="W830" s="100">
        <f>(cNES*L830+(cNES+cOSEX)*G830+(cNES+cEREX)*H830+(cNES+cHOEX)*I830+(cNES+cNES)*S830+(cNES+cOSEX)*N830+(cNES+cEREX)*O830+(cNES+cHOEX)*P830)/(1+cDR)^((cycle + 0.5)/('Life tables'!$I$2/2))</f>
        <v>17474.612510088275</v>
      </c>
      <c r="X830" s="107">
        <f>((L830+G830+H830+I830+N830+O830+P830+S830)/('Life tables'!$I$2/2))/(1+oDR)^(((cycle + 0.5)/('Life tables'!$I$2/2)))</f>
        <v>11.065975623338412</v>
      </c>
      <c r="Y830" s="31">
        <f>((uNES*L830+ uOCEX*G830+uEREX*H830+uHOEX*I830+uNES*S830+ uOCEX*N830+uEREX*O830+uHOEX*P830)/('Life tables'!$I$2/2))/(1+oDR)^(((cycle + 0.5)/('Life tables'!$I$2/2)))</f>
        <v>7.2929775320281864</v>
      </c>
      <c r="Z830" s="100">
        <f t="shared" si="217"/>
        <v>110330.66075559572</v>
      </c>
      <c r="AA830" s="107">
        <f>((L830+G830+H830+I830+N830+O830+P830+S830)/('Life tables'!$I$2/2))</f>
        <v>17.720497597539705</v>
      </c>
      <c r="AB830" s="31">
        <f>((uNES*L830+ uOCEX*G830+uEREX*H830+uHOEX*I830+uNES*S830+ uOCEX*N830+uEREX*O830+uHOEX*P830)/('Life tables'!$I$2/2))</f>
        <v>11.678607945119305</v>
      </c>
    </row>
    <row r="831" spans="1:28" x14ac:dyDescent="0.25">
      <c r="A831" s="4">
        <v>825</v>
      </c>
      <c r="C831" s="105">
        <f>IF(male=0,VLOOKUP((($A$5:$A$1570/'Life tables'!$I$2)*2)+age,lifetable,13,1),IF(male=1,VLOOKUP((($A$5:$A$1570/'Life tables'!$I$2)*2)+age,lifetable,10,1),"error"))</f>
        <v>7.1453294378398535E-4</v>
      </c>
      <c r="F831" s="96">
        <f t="shared" si="205"/>
        <v>80.639588169039911</v>
      </c>
      <c r="G831" s="96">
        <f t="shared" si="206"/>
        <v>8.100415400939692</v>
      </c>
      <c r="H831" s="96">
        <f t="shared" si="207"/>
        <v>0.46262148708067086</v>
      </c>
      <c r="I831" s="96">
        <f t="shared" si="208"/>
        <v>0.18536805467979159</v>
      </c>
      <c r="J831" s="96">
        <f t="shared" si="209"/>
        <v>6.3870665857074238E-2</v>
      </c>
      <c r="K831" s="96">
        <f t="shared" si="210"/>
        <v>0.19369926921388725</v>
      </c>
      <c r="L831" s="96">
        <f t="shared" si="218"/>
        <v>71.633613291268802</v>
      </c>
      <c r="M831" s="96">
        <f t="shared" si="211"/>
        <v>381.35947892033658</v>
      </c>
      <c r="N831" s="96">
        <f t="shared" si="212"/>
        <v>36.725744083958219</v>
      </c>
      <c r="O831" s="96">
        <f t="shared" si="213"/>
        <v>0.87663970447089445</v>
      </c>
      <c r="P831" s="96">
        <f t="shared" si="214"/>
        <v>0.87663970447089445</v>
      </c>
      <c r="Q831" s="96">
        <f t="shared" si="215"/>
        <v>0.29998844104318984</v>
      </c>
      <c r="R831" s="96">
        <f t="shared" si="216"/>
        <v>6.8719015281141799E-2</v>
      </c>
      <c r="S831" s="96">
        <f t="shared" si="204"/>
        <v>342.51174797111224</v>
      </c>
      <c r="T831" s="96">
        <f t="shared" si="219"/>
        <v>153.01534201660516</v>
      </c>
      <c r="U831" s="96">
        <f t="shared" si="219"/>
        <v>385.61186828541048</v>
      </c>
      <c r="V831" s="32">
        <f t="shared" si="220"/>
        <v>999.99999999999682</v>
      </c>
      <c r="W831" s="100">
        <f>(cNES*L831+(cNES+cOSEX)*G831+(cNES+cEREX)*H831+(cNES+cHOEX)*I831+(cNES+cNES)*S831+(cNES+cOSEX)*N831+(cNES+cEREX)*O831+(cNES+cHOEX)*P831)/(1+cDR)^((cycle + 0.5)/('Life tables'!$I$2/2))</f>
        <v>17411.966034929974</v>
      </c>
      <c r="X831" s="107">
        <f>((L831+G831+H831+I831+N831+O831+P831+S831)/('Life tables'!$I$2/2))/(1+oDR)^(((cycle + 0.5)/('Life tables'!$I$2/2)))</f>
        <v>11.044665717321626</v>
      </c>
      <c r="Y831" s="31">
        <f>((uNES*L831+ uOCEX*G831+uEREX*H831+uHOEX*I831+uNES*S831+ uOCEX*N831+uEREX*O831+uHOEX*P831)/('Life tables'!$I$2/2))/(1+oDR)^(((cycle + 0.5)/('Life tables'!$I$2/2)))</f>
        <v>7.278933342850137</v>
      </c>
      <c r="Z831" s="100">
        <f t="shared" si="217"/>
        <v>110181.10188210606</v>
      </c>
      <c r="AA831" s="107">
        <f>((L831+G831+H831+I831+N831+O831+P831+S831)/('Life tables'!$I$2/2))</f>
        <v>17.696476018709401</v>
      </c>
      <c r="AB831" s="31">
        <f>((uNES*L831+ uOCEX*G831+uEREX*H831+uHOEX*I831+uNES*S831+ uOCEX*N831+uEREX*O831+uHOEX*P831)/('Life tables'!$I$2/2))</f>
        <v>11.662776641715235</v>
      </c>
    </row>
    <row r="832" spans="1:28" x14ac:dyDescent="0.25">
      <c r="A832" s="4">
        <v>826</v>
      </c>
      <c r="C832" s="105">
        <f>IF(male=0,VLOOKUP((($A$5:$A$1570/'Life tables'!$I$2)*2)+age,lifetable,13,1),IF(male=1,VLOOKUP((($A$5:$A$1570/'Life tables'!$I$2)*2)+age,lifetable,10,1),"error"))</f>
        <v>7.1453294378398535E-4</v>
      </c>
      <c r="F832" s="96">
        <f t="shared" si="205"/>
        <v>80.53024188257163</v>
      </c>
      <c r="G832" s="96">
        <f t="shared" si="206"/>
        <v>8.0894313376147835</v>
      </c>
      <c r="H832" s="96">
        <f t="shared" si="207"/>
        <v>0.46199417805291804</v>
      </c>
      <c r="I832" s="96">
        <f t="shared" si="208"/>
        <v>0.18511669788507937</v>
      </c>
      <c r="J832" s="96">
        <f t="shared" si="209"/>
        <v>6.3784058022333237E-2</v>
      </c>
      <c r="K832" s="96">
        <f t="shared" si="210"/>
        <v>0.19343661539507362</v>
      </c>
      <c r="L832" s="96">
        <f t="shared" si="218"/>
        <v>71.536478995601442</v>
      </c>
      <c r="M832" s="96">
        <f t="shared" si="211"/>
        <v>380.8425478154096</v>
      </c>
      <c r="N832" s="96">
        <f t="shared" si="212"/>
        <v>36.675962498556608</v>
      </c>
      <c r="O832" s="96">
        <f t="shared" si="213"/>
        <v>0.8754514231874766</v>
      </c>
      <c r="P832" s="96">
        <f t="shared" si="214"/>
        <v>0.8754514231874766</v>
      </c>
      <c r="Q832" s="96">
        <f t="shared" si="215"/>
        <v>0.29958180802404255</v>
      </c>
      <c r="R832" s="96">
        <f t="shared" si="216"/>
        <v>6.8625866956628284E-2</v>
      </c>
      <c r="S832" s="96">
        <f t="shared" si="204"/>
        <v>342.04747479549735</v>
      </c>
      <c r="T832" s="96">
        <f t="shared" si="219"/>
        <v>153.37870788265153</v>
      </c>
      <c r="U832" s="96">
        <f t="shared" si="219"/>
        <v>385.8739307677622</v>
      </c>
      <c r="V832" s="32">
        <f t="shared" si="220"/>
        <v>999.99999999999682</v>
      </c>
      <c r="W832" s="100">
        <f>(cNES*L832+(cNES+cOSEX)*G832+(cNES+cEREX)*H832+(cNES+cHOEX)*I832+(cNES+cNES)*S832+(cNES+cOSEX)*N832+(cNES+cEREX)*O832+(cNES+cHOEX)*P832)/(1+cDR)^((cycle + 0.5)/('Life tables'!$I$2/2))</f>
        <v>17349.54413296299</v>
      </c>
      <c r="X832" s="107">
        <f>((L832+G832+H832+I832+N832+O832+P832+S832)/('Life tables'!$I$2/2))/(1+oDR)^(((cycle + 0.5)/('Life tables'!$I$2/2)))</f>
        <v>11.023396849838004</v>
      </c>
      <c r="Y832" s="31">
        <f>((uNES*L832+ uOCEX*G832+uEREX*H832+uHOEX*I832+uNES*S832+ uOCEX*N832+uEREX*O832+uHOEX*P832)/('Life tables'!$I$2/2))/(1+oDR)^(((cycle + 0.5)/('Life tables'!$I$2/2)))</f>
        <v>7.264916199882971</v>
      </c>
      <c r="Z832" s="100">
        <f t="shared" si="217"/>
        <v>110031.74565212282</v>
      </c>
      <c r="AA832" s="107">
        <f>((L832+G832+H832+I832+N832+O832+P832+S832)/('Life tables'!$I$2/2))</f>
        <v>17.672487005885102</v>
      </c>
      <c r="AB832" s="31">
        <f>((uNES*L832+ uOCEX*G832+uEREX*H832+uHOEX*I832+uNES*S832+ uOCEX*N832+uEREX*O832+uHOEX*P832)/('Life tables'!$I$2/2))</f>
        <v>11.646966800724655</v>
      </c>
    </row>
    <row r="833" spans="1:28" x14ac:dyDescent="0.25">
      <c r="A833" s="4">
        <v>827</v>
      </c>
      <c r="C833" s="105">
        <f>IF(male=0,VLOOKUP((($A$5:$A$1570/'Life tables'!$I$2)*2)+age,lifetable,13,1),IF(male=1,VLOOKUP((($A$5:$A$1570/'Life tables'!$I$2)*2)+age,lifetable,10,1),"error"))</f>
        <v>7.1453294378398535E-4</v>
      </c>
      <c r="F833" s="96">
        <f t="shared" si="205"/>
        <v>80.421044949647026</v>
      </c>
      <c r="G833" s="96">
        <f t="shared" si="206"/>
        <v>8.0784622771659187</v>
      </c>
      <c r="H833" s="96">
        <f t="shared" si="207"/>
        <v>0.46136772585194286</v>
      </c>
      <c r="I833" s="96">
        <f t="shared" si="208"/>
        <v>0.18486568441275356</v>
      </c>
      <c r="J833" s="96">
        <f t="shared" si="209"/>
        <v>6.3697568483214742E-2</v>
      </c>
      <c r="K833" s="96">
        <f t="shared" si="210"/>
        <v>0.19317432032898826</v>
      </c>
      <c r="L833" s="96">
        <f t="shared" si="218"/>
        <v>71.439477373404202</v>
      </c>
      <c r="M833" s="96">
        <f t="shared" si="211"/>
        <v>380.3263163999361</v>
      </c>
      <c r="N833" s="96">
        <f t="shared" si="212"/>
        <v>36.62624829476534</v>
      </c>
      <c r="O833" s="96">
        <f t="shared" si="213"/>
        <v>0.87426475029611317</v>
      </c>
      <c r="P833" s="96">
        <f t="shared" si="214"/>
        <v>0.87426475029611317</v>
      </c>
      <c r="Q833" s="96">
        <f t="shared" si="215"/>
        <v>0.2991757254009389</v>
      </c>
      <c r="R833" s="96">
        <f t="shared" si="216"/>
        <v>6.8532844712553054E-2</v>
      </c>
      <c r="S833" s="96">
        <f t="shared" si="204"/>
        <v>341.58383003446505</v>
      </c>
      <c r="T833" s="96">
        <f t="shared" si="219"/>
        <v>153.74158117653568</v>
      </c>
      <c r="U833" s="96">
        <f t="shared" si="219"/>
        <v>386.13563793280372</v>
      </c>
      <c r="V833" s="32">
        <f t="shared" si="220"/>
        <v>999.99999999999682</v>
      </c>
      <c r="W833" s="100">
        <f>(cNES*L833+(cNES+cOSEX)*G833+(cNES+cEREX)*H833+(cNES+cHOEX)*I833+(cNES+cNES)*S833+(cNES+cOSEX)*N833+(cNES+cEREX)*O833+(cNES+cHOEX)*P833)/(1+cDR)^((cycle + 0.5)/('Life tables'!$I$2/2))</f>
        <v>17287.345999663954</v>
      </c>
      <c r="X833" s="107">
        <f>((L833+G833+H833+I833+N833+O833+P833+S833)/('Life tables'!$I$2/2))/(1+oDR)^(((cycle + 0.5)/('Life tables'!$I$2/2)))</f>
        <v>11.002168941795425</v>
      </c>
      <c r="Y833" s="31">
        <f>((uNES*L833+ uOCEX*G833+uEREX*H833+uHOEX*I833+uNES*S833+ uOCEX*N833+uEREX*O833+uHOEX*P833)/('Life tables'!$I$2/2))/(1+oDR)^(((cycle + 0.5)/('Life tables'!$I$2/2)))</f>
        <v>7.2509260510026321</v>
      </c>
      <c r="Z833" s="100">
        <f t="shared" si="217"/>
        <v>109882.591794176</v>
      </c>
      <c r="AA833" s="107">
        <f>((L833+G833+H833+I833+N833+O833+P833+S833)/('Life tables'!$I$2/2))</f>
        <v>17.648530514822053</v>
      </c>
      <c r="AB833" s="31">
        <f>((uNES*L833+ uOCEX*G833+uEREX*H833+uHOEX*I833+uNES*S833+ uOCEX*N833+uEREX*O833+uHOEX*P833)/('Life tables'!$I$2/2))</f>
        <v>11.631178392990138</v>
      </c>
    </row>
    <row r="834" spans="1:28" x14ac:dyDescent="0.25">
      <c r="A834" s="4">
        <v>828</v>
      </c>
      <c r="C834" s="105">
        <f>IF(male=0,VLOOKUP((($A$5:$A$1570/'Life tables'!$I$2)*2)+age,lifetable,13,1),IF(male=1,VLOOKUP((($A$5:$A$1570/'Life tables'!$I$2)*2)+age,lifetable,10,1),"error"))</f>
        <v>7.1453294378398535E-4</v>
      </c>
      <c r="F834" s="96">
        <f t="shared" si="205"/>
        <v>80.311997129532131</v>
      </c>
      <c r="G834" s="96">
        <f t="shared" si="206"/>
        <v>8.0675081954108645</v>
      </c>
      <c r="H834" s="96">
        <f t="shared" si="207"/>
        <v>0.46074212909667783</v>
      </c>
      <c r="I834" s="96">
        <f t="shared" si="208"/>
        <v>0.18461501370943353</v>
      </c>
      <c r="J834" s="96">
        <f t="shared" si="209"/>
        <v>6.3611197049045193E-2</v>
      </c>
      <c r="K834" s="96">
        <f t="shared" si="210"/>
        <v>0.19291238343737932</v>
      </c>
      <c r="L834" s="96">
        <f t="shared" si="218"/>
        <v>71.342608210828729</v>
      </c>
      <c r="M834" s="96">
        <f t="shared" si="211"/>
        <v>379.81078376112532</v>
      </c>
      <c r="N834" s="96">
        <f t="shared" si="212"/>
        <v>36.576601384680671</v>
      </c>
      <c r="O834" s="96">
        <f t="shared" si="213"/>
        <v>0.87307968369855105</v>
      </c>
      <c r="P834" s="96">
        <f t="shared" si="214"/>
        <v>0.87307968369855105</v>
      </c>
      <c r="Q834" s="96">
        <f t="shared" si="215"/>
        <v>0.29877019245585107</v>
      </c>
      <c r="R834" s="96">
        <f t="shared" si="216"/>
        <v>6.8439948384435914E-2</v>
      </c>
      <c r="S834" s="96">
        <f t="shared" si="204"/>
        <v>341.12081286820728</v>
      </c>
      <c r="T834" s="96">
        <f t="shared" si="219"/>
        <v>154.10396256604056</v>
      </c>
      <c r="U834" s="96">
        <f t="shared" si="219"/>
        <v>386.39699026462552</v>
      </c>
      <c r="V834" s="32">
        <f t="shared" si="220"/>
        <v>999.99999999999682</v>
      </c>
      <c r="W834" s="100">
        <f>(cNES*L834+(cNES+cOSEX)*G834+(cNES+cEREX)*H834+(cNES+cHOEX)*I834+(cNES+cNES)*S834+(cNES+cOSEX)*N834+(cNES+cEREX)*O834+(cNES+cHOEX)*P834)/(1+cDR)^((cycle + 0.5)/('Life tables'!$I$2/2))</f>
        <v>17225.370833372894</v>
      </c>
      <c r="X834" s="107">
        <f>((L834+G834+H834+I834+N834+O834+P834+S834)/('Life tables'!$I$2/2))/(1+oDR)^(((cycle + 0.5)/('Life tables'!$I$2/2)))</f>
        <v>10.980981914256285</v>
      </c>
      <c r="Y834" s="31">
        <f>((uNES*L834+ uOCEX*G834+uEREX*H834+uHOEX*I834+uNES*S834+ uOCEX*N834+uEREX*O834+uHOEX*P834)/('Life tables'!$I$2/2))/(1+oDR)^(((cycle + 0.5)/('Life tables'!$I$2/2)))</f>
        <v>7.2369628441868477</v>
      </c>
      <c r="Z834" s="100">
        <f t="shared" si="217"/>
        <v>109733.64003705392</v>
      </c>
      <c r="AA834" s="107">
        <f>((L834+G834+H834+I834+N834+O834+P834+S834)/('Life tables'!$I$2/2))</f>
        <v>17.62460650133885</v>
      </c>
      <c r="AB834" s="31">
        <f>((uNES*L834+ uOCEX*G834+uEREX*H834+uHOEX*I834+uNES*S834+ uOCEX*N834+uEREX*O834+uHOEX*P834)/('Life tables'!$I$2/2))</f>
        <v>11.615411389395934</v>
      </c>
    </row>
    <row r="835" spans="1:28" x14ac:dyDescent="0.25">
      <c r="A835" s="4">
        <v>829</v>
      </c>
      <c r="C835" s="105">
        <f>IF(male=0,VLOOKUP((($A$5:$A$1570/'Life tables'!$I$2)*2)+age,lifetable,13,1),IF(male=1,VLOOKUP((($A$5:$A$1570/'Life tables'!$I$2)*2)+age,lifetable,10,1),"error"))</f>
        <v>7.1453294378398535E-4</v>
      </c>
      <c r="F835" s="96">
        <f t="shared" si="205"/>
        <v>80.203098183119891</v>
      </c>
      <c r="G835" s="96">
        <f t="shared" si="206"/>
        <v>8.0565690683308162</v>
      </c>
      <c r="H835" s="96">
        <f t="shared" si="207"/>
        <v>0.46011738641538907</v>
      </c>
      <c r="I835" s="96">
        <f t="shared" si="208"/>
        <v>0.1843646852254785</v>
      </c>
      <c r="J835" s="96">
        <f t="shared" si="209"/>
        <v>6.3524943530439637E-2</v>
      </c>
      <c r="K835" s="96">
        <f t="shared" si="210"/>
        <v>0.19265080414590285</v>
      </c>
      <c r="L835" s="96">
        <f t="shared" si="218"/>
        <v>71.245871295471872</v>
      </c>
      <c r="M835" s="96">
        <f t="shared" si="211"/>
        <v>379.29594898621087</v>
      </c>
      <c r="N835" s="96">
        <f t="shared" si="212"/>
        <v>36.527021680401234</v>
      </c>
      <c r="O835" s="96">
        <f t="shared" si="213"/>
        <v>0.8718962212965935</v>
      </c>
      <c r="P835" s="96">
        <f t="shared" si="214"/>
        <v>0.8718962212965935</v>
      </c>
      <c r="Q835" s="96">
        <f t="shared" si="215"/>
        <v>0.29836520847077053</v>
      </c>
      <c r="R835" s="96">
        <f t="shared" si="216"/>
        <v>6.8347177807801057E-2</v>
      </c>
      <c r="S835" s="96">
        <f t="shared" ref="S835:S843" si="221">M835-SUM(N835:R835)</f>
        <v>340.65842247693786</v>
      </c>
      <c r="T835" s="96">
        <f t="shared" si="219"/>
        <v>154.46585271804179</v>
      </c>
      <c r="U835" s="96">
        <f t="shared" si="219"/>
        <v>386.65798824657924</v>
      </c>
      <c r="V835" s="32">
        <f t="shared" si="220"/>
        <v>999.99999999999682</v>
      </c>
      <c r="W835" s="100">
        <f>(cNES*L835+(cNES+cOSEX)*G835+(cNES+cEREX)*H835+(cNES+cHOEX)*I835+(cNES+cNES)*S835+(cNES+cOSEX)*N835+(cNES+cEREX)*O835+(cNES+cHOEX)*P835)/(1+cDR)^((cycle + 0.5)/('Life tables'!$I$2/2))</f>
        <v>17163.617835283683</v>
      </c>
      <c r="X835" s="107">
        <f>((L835+G835+H835+I835+N835+O835+P835+S835)/('Life tables'!$I$2/2))/(1+oDR)^(((cycle + 0.5)/('Life tables'!$I$2/2)))</f>
        <v>10.959835688437115</v>
      </c>
      <c r="Y835" s="31">
        <f>((uNES*L835+ uOCEX*G835+uEREX*H835+uHOEX*I835+uNES*S835+ uOCEX*N835+uEREX*O835+uHOEX*P835)/('Life tables'!$I$2/2))/(1+oDR)^(((cycle + 0.5)/('Life tables'!$I$2/2)))</f>
        <v>7.2230265275148957</v>
      </c>
      <c r="Z835" s="100">
        <f t="shared" si="217"/>
        <v>109584.89010980644</v>
      </c>
      <c r="AA835" s="107">
        <f>((L835+G835+H835+I835+N835+O835+P835+S835)/('Life tables'!$I$2/2))</f>
        <v>17.60071492131722</v>
      </c>
      <c r="AB835" s="31">
        <f>((uNES*L835+ uOCEX*G835+uEREX*H835+uHOEX*I835+uNES*S835+ uOCEX*N835+uEREX*O835+uHOEX*P835)/('Life tables'!$I$2/2))</f>
        <v>11.59966576086785</v>
      </c>
    </row>
    <row r="836" spans="1:28" x14ac:dyDescent="0.25">
      <c r="A836" s="4">
        <v>830</v>
      </c>
      <c r="C836" s="105">
        <f>IF(male=0,VLOOKUP((($A$5:$A$1570/'Life tables'!$I$2)*2)+age,lifetable,13,1),IF(male=1,VLOOKUP((($A$5:$A$1570/'Life tables'!$I$2)*2)+age,lifetable,10,1),"error"))</f>
        <v>7.1453294378398535E-4</v>
      </c>
      <c r="F836" s="96">
        <f t="shared" si="205"/>
        <v>80.094347872883915</v>
      </c>
      <c r="G836" s="96">
        <f t="shared" si="206"/>
        <v>8.0456448720657523</v>
      </c>
      <c r="H836" s="96">
        <f t="shared" si="207"/>
        <v>0.45949349644541071</v>
      </c>
      <c r="I836" s="96">
        <f t="shared" si="208"/>
        <v>0.1841146984148811</v>
      </c>
      <c r="J836" s="96">
        <f t="shared" si="209"/>
        <v>6.343880773926501E-2</v>
      </c>
      <c r="K836" s="96">
        <f t="shared" si="210"/>
        <v>0.19238958188401162</v>
      </c>
      <c r="L836" s="96">
        <f t="shared" si="218"/>
        <v>71.149266416334598</v>
      </c>
      <c r="M836" s="96">
        <f t="shared" si="211"/>
        <v>378.78181116249186</v>
      </c>
      <c r="N836" s="96">
        <f t="shared" si="212"/>
        <v>36.477509094031952</v>
      </c>
      <c r="O836" s="96">
        <f t="shared" si="213"/>
        <v>0.87071436099219424</v>
      </c>
      <c r="P836" s="96">
        <f t="shared" si="214"/>
        <v>0.87071436099219424</v>
      </c>
      <c r="Q836" s="96">
        <f t="shared" si="215"/>
        <v>0.29796077272774013</v>
      </c>
      <c r="R836" s="96">
        <f t="shared" si="216"/>
        <v>6.8254532818184471E-2</v>
      </c>
      <c r="S836" s="96">
        <f t="shared" si="221"/>
        <v>340.19665804092961</v>
      </c>
      <c r="T836" s="96">
        <f t="shared" si="219"/>
        <v>154.8272522985088</v>
      </c>
      <c r="U836" s="96">
        <f t="shared" si="219"/>
        <v>386.91863236128142</v>
      </c>
      <c r="V836" s="32">
        <f t="shared" si="220"/>
        <v>999.99999999999682</v>
      </c>
      <c r="W836" s="100">
        <f>(cNES*L836+(cNES+cOSEX)*G836+(cNES+cEREX)*H836+(cNES+cHOEX)*I836+(cNES+cNES)*S836+(cNES+cOSEX)*N836+(cNES+cEREX)*O836+(cNES+cHOEX)*P836)/(1+cDR)^((cycle + 0.5)/('Life tables'!$I$2/2))</f>
        <v>17102.086209434576</v>
      </c>
      <c r="X836" s="107">
        <f>((L836+G836+H836+I836+N836+O836+P836+S836)/('Life tables'!$I$2/2))/(1+oDR)^(((cycle + 0.5)/('Life tables'!$I$2/2)))</f>
        <v>10.938730185708222</v>
      </c>
      <c r="Y836" s="31">
        <f>((uNES*L836+ uOCEX*G836+uEREX*H836+uHOEX*I836+uNES*S836+ uOCEX*N836+uEREX*O836+uHOEX*P836)/('Life tables'!$I$2/2))/(1+oDR)^(((cycle + 0.5)/('Life tables'!$I$2/2)))</f>
        <v>7.2091170491673608</v>
      </c>
      <c r="Z836" s="100">
        <f t="shared" si="217"/>
        <v>109436.3417417484</v>
      </c>
      <c r="AA836" s="107">
        <f>((L836+G836+H836+I836+N836+O836+P836+S836)/('Life tables'!$I$2/2))</f>
        <v>17.576855730701844</v>
      </c>
      <c r="AB836" s="31">
        <f>((uNES*L836+ uOCEX*G836+uEREX*H836+uHOEX*I836+uNES*S836+ uOCEX*N836+uEREX*O836+uHOEX*P836)/('Life tables'!$I$2/2))</f>
        <v>11.583941478373131</v>
      </c>
    </row>
    <row r="837" spans="1:28" x14ac:dyDescent="0.25">
      <c r="A837" s="4">
        <v>831</v>
      </c>
      <c r="C837" s="105">
        <f>IF(male=0,VLOOKUP((($A$5:$A$1570/'Life tables'!$I$2)*2)+age,lifetable,13,1),IF(male=1,VLOOKUP((($A$5:$A$1570/'Life tables'!$I$2)*2)+age,lifetable,10,1),"error"))</f>
        <v>7.1453294378398535E-4</v>
      </c>
      <c r="F837" s="96">
        <f t="shared" si="205"/>
        <v>79.985745962833505</v>
      </c>
      <c r="G837" s="96">
        <f t="shared" si="206"/>
        <v>8.0347355829099136</v>
      </c>
      <c r="H837" s="96">
        <f t="shared" si="207"/>
        <v>0.45887045783288699</v>
      </c>
      <c r="I837" s="96">
        <f t="shared" si="208"/>
        <v>0.18386505273516413</v>
      </c>
      <c r="J837" s="96">
        <f t="shared" si="209"/>
        <v>6.3352789488604691E-2</v>
      </c>
      <c r="K837" s="96">
        <f t="shared" si="210"/>
        <v>0.19212871608484733</v>
      </c>
      <c r="L837" s="96">
        <f t="shared" si="218"/>
        <v>71.052793363782087</v>
      </c>
      <c r="M837" s="96">
        <f t="shared" si="211"/>
        <v>378.26836937737306</v>
      </c>
      <c r="N837" s="96">
        <f t="shared" si="212"/>
        <v>36.428063537687926</v>
      </c>
      <c r="O837" s="96">
        <f t="shared" si="213"/>
        <v>0.86953410068754977</v>
      </c>
      <c r="P837" s="96">
        <f t="shared" si="214"/>
        <v>0.86953410068754977</v>
      </c>
      <c r="Q837" s="96">
        <f t="shared" si="215"/>
        <v>0.29755688450888618</v>
      </c>
      <c r="R837" s="96">
        <f t="shared" si="216"/>
        <v>6.8162013251141212E-2</v>
      </c>
      <c r="S837" s="96">
        <f t="shared" si="221"/>
        <v>339.73551874054999</v>
      </c>
      <c r="T837" s="96">
        <f t="shared" si="219"/>
        <v>155.18816197250629</v>
      </c>
      <c r="U837" s="96">
        <f t="shared" si="219"/>
        <v>387.17892309061739</v>
      </c>
      <c r="V837" s="32">
        <f t="shared" si="220"/>
        <v>999.99999999999682</v>
      </c>
      <c r="W837" s="100">
        <f>(cNES*L837+(cNES+cOSEX)*G837+(cNES+cEREX)*H837+(cNES+cHOEX)*I837+(cNES+cNES)*S837+(cNES+cOSEX)*N837+(cNES+cEREX)*O837+(cNES+cHOEX)*P837)/(1+cDR)^((cycle + 0.5)/('Life tables'!$I$2/2))</f>
        <v>17040.775162698697</v>
      </c>
      <c r="X837" s="107">
        <f>((L837+G837+H837+I837+N837+O837+P837+S837)/('Life tables'!$I$2/2))/(1+oDR)^(((cycle + 0.5)/('Life tables'!$I$2/2)))</f>
        <v>10.917665327593308</v>
      </c>
      <c r="Y837" s="31">
        <f>((uNES*L837+ uOCEX*G837+uEREX*H837+uHOEX*I837+uNES*S837+ uOCEX*N837+uEREX*O837+uHOEX*P837)/('Life tables'!$I$2/2))/(1+oDR)^(((cycle + 0.5)/('Life tables'!$I$2/2)))</f>
        <v>7.1952343574258748</v>
      </c>
      <c r="Z837" s="100">
        <f t="shared" si="217"/>
        <v>109287.99466246268</v>
      </c>
      <c r="AA837" s="107">
        <f>((L837+G837+H837+I837+N837+O837+P837+S837)/('Life tables'!$I$2/2))</f>
        <v>17.553028885500154</v>
      </c>
      <c r="AB837" s="31">
        <f>((uNES*L837+ uOCEX*G837+uEREX*H837+uHOEX*I837+uNES*S837+ uOCEX*N837+uEREX*O837+uHOEX*P837)/('Life tables'!$I$2/2))</f>
        <v>11.568238512920299</v>
      </c>
    </row>
    <row r="838" spans="1:28" x14ac:dyDescent="0.25">
      <c r="A838" s="4">
        <v>832</v>
      </c>
      <c r="C838" s="105">
        <f>IF(male=0,VLOOKUP((($A$5:$A$1570/'Life tables'!$I$2)*2)+age,lifetable,13,1),IF(male=1,VLOOKUP((($A$5:$A$1570/'Life tables'!$I$2)*2)+age,lifetable,10,1),"error"))</f>
        <v>7.1453294378398535E-4</v>
      </c>
      <c r="F838" s="96">
        <f t="shared" si="205"/>
        <v>79.877292218470373</v>
      </c>
      <c r="G838" s="96">
        <f t="shared" si="206"/>
        <v>8.0238411773074567</v>
      </c>
      <c r="H838" s="96">
        <f t="shared" si="207"/>
        <v>0.45824826923252404</v>
      </c>
      <c r="I838" s="96">
        <f t="shared" si="208"/>
        <v>0.18361574764728111</v>
      </c>
      <c r="J838" s="96">
        <f t="shared" si="209"/>
        <v>6.3266888592724058E-2</v>
      </c>
      <c r="K838" s="96">
        <f t="shared" si="210"/>
        <v>0.19186820618513639</v>
      </c>
      <c r="L838" s="96">
        <f t="shared" si="218"/>
        <v>70.956451929505249</v>
      </c>
      <c r="M838" s="96">
        <f t="shared" si="211"/>
        <v>377.75562271840266</v>
      </c>
      <c r="N838" s="96">
        <f t="shared" si="212"/>
        <v>36.378684923498071</v>
      </c>
      <c r="O838" s="96">
        <f t="shared" si="213"/>
        <v>0.86835543828518647</v>
      </c>
      <c r="P838" s="96">
        <f t="shared" si="214"/>
        <v>0.86835543828518647</v>
      </c>
      <c r="Q838" s="96">
        <f t="shared" si="215"/>
        <v>0.29715354309644743</v>
      </c>
      <c r="R838" s="96">
        <f t="shared" si="216"/>
        <v>6.8069618942252136E-2</v>
      </c>
      <c r="S838" s="96">
        <f t="shared" si="221"/>
        <v>339.27500375629552</v>
      </c>
      <c r="T838" s="96">
        <f t="shared" si="219"/>
        <v>155.54858240419546</v>
      </c>
      <c r="U838" s="96">
        <f t="shared" si="219"/>
        <v>387.43886091574478</v>
      </c>
      <c r="V838" s="32">
        <f t="shared" si="220"/>
        <v>999.99999999999682</v>
      </c>
      <c r="W838" s="100">
        <f>(cNES*L838+(cNES+cOSEX)*G838+(cNES+cEREX)*H838+(cNES+cHOEX)*I838+(cNES+cNES)*S838+(cNES+cOSEX)*N838+(cNES+cEREX)*O838+(cNES+cHOEX)*P838)/(1+cDR)^((cycle + 0.5)/('Life tables'!$I$2/2))</f>
        <v>16979.683904774534</v>
      </c>
      <c r="X838" s="107">
        <f>((L838+G838+H838+I838+N838+O838+P838+S838)/('Life tables'!$I$2/2))/(1+oDR)^(((cycle + 0.5)/('Life tables'!$I$2/2)))</f>
        <v>10.896641035769122</v>
      </c>
      <c r="Y838" s="31">
        <f>((uNES*L838+ uOCEX*G838+uEREX*H838+uHOEX*I838+uNES*S838+ uOCEX*N838+uEREX*O838+uHOEX*P838)/('Life tables'!$I$2/2))/(1+oDR)^(((cycle + 0.5)/('Life tables'!$I$2/2)))</f>
        <v>7.1813784006729042</v>
      </c>
      <c r="Z838" s="100">
        <f t="shared" si="217"/>
        <v>109139.84860180307</v>
      </c>
      <c r="AA838" s="107">
        <f>((L838+G838+H838+I838+N838+O838+P838+S838)/('Life tables'!$I$2/2))</f>
        <v>17.529234341782161</v>
      </c>
      <c r="AB838" s="31">
        <f>((uNES*L838+ uOCEX*G838+uEREX*H838+uHOEX*I838+uNES*S838+ uOCEX*N838+uEREX*O838+uHOEX*P838)/('Life tables'!$I$2/2))</f>
        <v>11.552556835559079</v>
      </c>
    </row>
    <row r="839" spans="1:28" x14ac:dyDescent="0.25">
      <c r="A839" s="4">
        <v>833</v>
      </c>
      <c r="C839" s="105">
        <f>IF(male=0,VLOOKUP((($A$5:$A$1570/'Life tables'!$I$2)*2)+age,lifetable,13,1),IF(male=1,VLOOKUP((($A$5:$A$1570/'Life tables'!$I$2)*2)+age,lifetable,10,1),"error"))</f>
        <v>7.1453294378398535E-4</v>
      </c>
      <c r="F839" s="96">
        <f t="shared" si="205"/>
        <v>79.768986406746805</v>
      </c>
      <c r="G839" s="96">
        <f t="shared" ref="G839:G847" si="222">F839*(rrOSEX)</f>
        <v>8.0129616318482491</v>
      </c>
      <c r="H839" s="96">
        <f t="shared" si="207"/>
        <v>0.45762692930734977</v>
      </c>
      <c r="I839" s="96">
        <f t="shared" si="208"/>
        <v>0.18336678261551995</v>
      </c>
      <c r="J839" s="96">
        <f t="shared" ref="J839:J847" si="223">F839*mr + G839*mr + H839*mr+I839*mr</f>
        <v>6.318110486703743E-2</v>
      </c>
      <c r="K839" s="96">
        <f t="shared" si="210"/>
        <v>0.19160805162508959</v>
      </c>
      <c r="L839" s="96">
        <f t="shared" si="218"/>
        <v>70.860241906483552</v>
      </c>
      <c r="M839" s="96">
        <f t="shared" si="211"/>
        <v>377.24357027330967</v>
      </c>
      <c r="N839" s="96">
        <f t="shared" ref="N839:N847" si="224">M839*rrOSEXc</f>
        <v>36.329373163608714</v>
      </c>
      <c r="O839" s="96">
        <f t="shared" si="213"/>
        <v>0.86717837168804635</v>
      </c>
      <c r="P839" s="96">
        <f t="shared" si="214"/>
        <v>0.86717837168804635</v>
      </c>
      <c r="Q839" s="96">
        <f t="shared" ref="Q839:Q847" si="225">M839*mr + N839*mr + O839*mr+P839*mr</f>
        <v>0.29675074777280508</v>
      </c>
      <c r="R839" s="96">
        <f t="shared" ref="R839:R902" si="226">M839*amrc + P839*amrHOEX</f>
        <v>6.7977349727130723E-2</v>
      </c>
      <c r="S839" s="96">
        <f t="shared" si="221"/>
        <v>338.81511226882492</v>
      </c>
      <c r="T839" s="96">
        <f t="shared" si="219"/>
        <v>155.9085142568353</v>
      </c>
      <c r="U839" s="96">
        <f t="shared" si="219"/>
        <v>387.69844631709702</v>
      </c>
      <c r="V839" s="32">
        <f t="shared" si="220"/>
        <v>999.9999999999967</v>
      </c>
      <c r="W839" s="100">
        <f>(cNES*L839+(cNES+cOSEX)*G839+(cNES+cEREX)*H839+(cNES+cHOEX)*I839+(cNES+cNES)*S839+(cNES+cOSEX)*N839+(cNES+cEREX)*O839+(cNES+cHOEX)*P839)/(1+cDR)^((cycle + 0.5)/('Life tables'!$I$2/2))</f>
        <v>16918.811648176506</v>
      </c>
      <c r="X839" s="107">
        <f>((L839+G839+H839+I839+N839+O839+P839+S839)/('Life tables'!$I$2/2))/(1+oDR)^(((cycle + 0.5)/('Life tables'!$I$2/2)))</f>
        <v>10.875657232065077</v>
      </c>
      <c r="Y839" s="31">
        <f>((uNES*L839+ uOCEX*G839+uEREX*H839+uHOEX*I839+uNES*S839+ uOCEX*N839+uEREX*O839+uHOEX*P839)/('Life tables'!$I$2/2))/(1+oDR)^(((cycle + 0.5)/('Life tables'!$I$2/2)))</f>
        <v>7.1675491273914957</v>
      </c>
      <c r="Z839" s="100">
        <f t="shared" ref="Z839:Z902" si="227">(cNES*L839+(cNES+cOSEX)*G839+(cNES+cEREX)*H839+(cNES+cHOEX)*I839+(cNES+cNES)*S839+(cNES+cOSEX)*N839+(cNES+cEREX)*O839+(cNES+cHOEX)*P839)</f>
        <v>108991.90328989744</v>
      </c>
      <c r="AA839" s="107">
        <f>((L839+G839+H839+I839+N839+O839+P839+S839)/('Life tables'!$I$2/2))</f>
        <v>17.505472055680233</v>
      </c>
      <c r="AB839" s="31">
        <f>((uNES*L839+ uOCEX*G839+uEREX*H839+uHOEX*I839+uNES*S839+ uOCEX*N839+uEREX*O839+uHOEX*P839)/('Life tables'!$I$2/2))</f>
        <v>11.536896417380238</v>
      </c>
    </row>
    <row r="840" spans="1:28" x14ac:dyDescent="0.25">
      <c r="A840" s="4">
        <v>834</v>
      </c>
      <c r="C840" s="105">
        <f>IF(male=0,VLOOKUP((($A$5:$A$1570/'Life tables'!$I$2)*2)+age,lifetable,13,1),IF(male=1,VLOOKUP((($A$5:$A$1570/'Life tables'!$I$2)*2)+age,lifetable,10,1),"error"))</f>
        <v>7.1453294378398535E-4</v>
      </c>
      <c r="F840" s="96">
        <f t="shared" ref="F840:F903" si="228">E839*(1-pCAUC)+(L839+G839+H839+I839 )*(1-pCAUC)+(S839+N839+O839+P839)*(pUAUC)</f>
        <v>79.66082829602513</v>
      </c>
      <c r="G840" s="96">
        <f t="shared" si="222"/>
        <v>8.0020969232638031</v>
      </c>
      <c r="H840" s="96">
        <f t="shared" ref="H840:H903" si="229">F840*rrEREX</f>
        <v>0.45700643672848129</v>
      </c>
      <c r="I840" s="96">
        <f t="shared" ref="I840:I903" si="230">F840*rrHOEX</f>
        <v>0.18311815710740981</v>
      </c>
      <c r="J840" s="96">
        <f t="shared" si="223"/>
        <v>6.3095438128075984E-2</v>
      </c>
      <c r="K840" s="96">
        <f t="shared" ref="K840:K903" si="231">F840*amr + I840*amrHOEX</f>
        <v>0.1913482518483047</v>
      </c>
      <c r="L840" s="96">
        <f t="shared" ref="L840:L903" si="232">F840-SUM(G840:K840)</f>
        <v>70.764163088949061</v>
      </c>
      <c r="M840" s="96">
        <f t="shared" ref="M840:M903" si="233">E839*pCAUC+(L839+G839+H839+I839)*pCAUC+(S839+N839+O839+P839)*(1-pUAUC)</f>
        <v>376.73221113003927</v>
      </c>
      <c r="N840" s="96">
        <f t="shared" si="224"/>
        <v>36.280128170186998</v>
      </c>
      <c r="O840" s="96">
        <f t="shared" ref="O840:O903" si="234">M840*rrEREXc</f>
        <v>0.86600289879956804</v>
      </c>
      <c r="P840" s="96">
        <f t="shared" ref="P840:P903" si="235">M840*rrHOEXc</f>
        <v>0.86600289879956804</v>
      </c>
      <c r="Q840" s="96">
        <f t="shared" si="225"/>
        <v>0.29634849782051037</v>
      </c>
      <c r="R840" s="96">
        <f t="shared" si="226"/>
        <v>6.7885205441429383E-2</v>
      </c>
      <c r="S840" s="96">
        <f t="shared" si="221"/>
        <v>338.35584345899122</v>
      </c>
      <c r="T840" s="96">
        <f t="shared" ref="T840:T903" si="236">J840+Q840+T839</f>
        <v>156.26795819278388</v>
      </c>
      <c r="U840" s="96">
        <f t="shared" ref="U840:U903" si="237">K840+R840+U839</f>
        <v>387.95767977438675</v>
      </c>
      <c r="V840" s="32">
        <f t="shared" ref="V840:V903" si="238">SUM(G840:I840,L840,N840,O840,P840,S840,T840,U840)</f>
        <v>999.9999999999967</v>
      </c>
      <c r="W840" s="100">
        <f>(cNES*L840+(cNES+cOSEX)*G840+(cNES+cEREX)*H840+(cNES+cHOEX)*I840+(cNES+cNES)*S840+(cNES+cOSEX)*N840+(cNES+cEREX)*O840+(cNES+cHOEX)*P840)/(1+cDR)^((cycle + 0.5)/('Life tables'!$I$2/2))</f>
        <v>16858.157608225429</v>
      </c>
      <c r="X840" s="107">
        <f>((L840+G840+H840+I840+N840+O840+P840+S840)/('Life tables'!$I$2/2))/(1+oDR)^(((cycle + 0.5)/('Life tables'!$I$2/2)))</f>
        <v>10.854713838462919</v>
      </c>
      <c r="Y840" s="31">
        <f>((uNES*L840+ uOCEX*G840+uEREX*H840+uHOEX*I840+uNES*S840+ uOCEX*N840+uEREX*O840+uHOEX*P840)/('Life tables'!$I$2/2))/(1+oDR)^(((cycle + 0.5)/('Life tables'!$I$2/2)))</f>
        <v>7.153746486165045</v>
      </c>
      <c r="Z840" s="100">
        <f t="shared" si="227"/>
        <v>108844.15845715016</v>
      </c>
      <c r="AA840" s="107">
        <f>((L840+G840+H840+I840+N840+O840+P840+S840)/('Life tables'!$I$2/2))</f>
        <v>17.481741983388961</v>
      </c>
      <c r="AB840" s="31">
        <f>((uNES*L840+ uOCEX*G840+uEREX*H840+uHOEX*I840+uNES*S840+ uOCEX*N840+uEREX*O840+uHOEX*P840)/('Life tables'!$I$2/2))</f>
        <v>11.52125722951549</v>
      </c>
    </row>
    <row r="841" spans="1:28" x14ac:dyDescent="0.25">
      <c r="A841" s="4">
        <v>835</v>
      </c>
      <c r="C841" s="105">
        <f>IF(male=0,VLOOKUP((($A$5:$A$1570/'Life tables'!$I$2)*2)+age,lifetable,13,1),IF(male=1,VLOOKUP((($A$5:$A$1570/'Life tables'!$I$2)*2)+age,lifetable,10,1),"error"))</f>
        <v>7.7299415014675521E-4</v>
      </c>
      <c r="F841" s="96">
        <f t="shared" si="228"/>
        <v>79.552817656038712</v>
      </c>
      <c r="G841" s="96">
        <f t="shared" si="222"/>
        <v>7.9912470284233512</v>
      </c>
      <c r="H841" s="96">
        <f t="shared" si="229"/>
        <v>0.45638679017490136</v>
      </c>
      <c r="I841" s="96">
        <f t="shared" si="230"/>
        <v>0.18286987059363161</v>
      </c>
      <c r="J841" s="96">
        <f t="shared" si="223"/>
        <v>6.8165191540374745E-2</v>
      </c>
      <c r="K841" s="96">
        <f t="shared" si="231"/>
        <v>0.19108880630167271</v>
      </c>
      <c r="L841" s="96">
        <f t="shared" si="232"/>
        <v>70.663059969004777</v>
      </c>
      <c r="M841" s="96">
        <f t="shared" si="233"/>
        <v>376.22154437678745</v>
      </c>
      <c r="N841" s="96">
        <f t="shared" si="224"/>
        <v>36.230949855424228</v>
      </c>
      <c r="O841" s="96">
        <f t="shared" si="234"/>
        <v>0.86482901752376706</v>
      </c>
      <c r="P841" s="96">
        <f t="shared" si="235"/>
        <v>0.86482901752376706</v>
      </c>
      <c r="Q841" s="96">
        <f t="shared" si="225"/>
        <v>0.32016038079778392</v>
      </c>
      <c r="R841" s="96">
        <f t="shared" si="226"/>
        <v>6.7793185920845711E-2</v>
      </c>
      <c r="S841" s="96">
        <f t="shared" si="221"/>
        <v>337.87298291959706</v>
      </c>
      <c r="T841" s="96">
        <f t="shared" si="236"/>
        <v>156.65628376512203</v>
      </c>
      <c r="U841" s="96">
        <f t="shared" si="237"/>
        <v>388.21656176660929</v>
      </c>
      <c r="V841" s="32">
        <f t="shared" si="238"/>
        <v>999.99999999999682</v>
      </c>
      <c r="W841" s="100">
        <f>(cNES*L841+(cNES+cOSEX)*G841+(cNES+cEREX)*H841+(cNES+cHOEX)*I841+(cNES+cNES)*S841+(cNES+cOSEX)*N841+(cNES+cEREX)*O841+(cNES+cHOEX)*P841)/(1+cDR)^((cycle + 0.5)/('Life tables'!$I$2/2))</f>
        <v>16796.785967693941</v>
      </c>
      <c r="X841" s="107">
        <f>((L841+G841+H841+I841+N841+O841+P841+S841)/('Life tables'!$I$2/2))/(1+oDR)^(((cycle + 0.5)/('Life tables'!$I$2/2)))</f>
        <v>10.83311172743268</v>
      </c>
      <c r="Y841" s="31">
        <f>((uNES*L841+ uOCEX*G841+uEREX*H841+uHOEX*I841+uNES*S841+ uOCEX*N841+uEREX*O841+uHOEX*P841)/('Life tables'!$I$2/2))/(1+oDR)^(((cycle + 0.5)/('Life tables'!$I$2/2)))</f>
        <v>7.1395020624024168</v>
      </c>
      <c r="Z841" s="100">
        <f t="shared" si="227"/>
        <v>108690.56330061491</v>
      </c>
      <c r="AA841" s="107">
        <f>((L841+G841+H841+I841+N841+O841+P841+S841)/('Life tables'!$I$2/2))</f>
        <v>17.456917604055988</v>
      </c>
      <c r="AB841" s="31">
        <f>((uNES*L841+ uOCEX*G841+uEREX*H841+uHOEX*I841+uNES*S841+ uOCEX*N841+uEREX*O841+uHOEX*P841)/('Life tables'!$I$2/2))</f>
        <v>11.504884503474377</v>
      </c>
    </row>
    <row r="842" spans="1:28" x14ac:dyDescent="0.25">
      <c r="A842" s="4">
        <v>836</v>
      </c>
      <c r="C842" s="105">
        <f>IF(male=0,VLOOKUP((($A$5:$A$1570/'Life tables'!$I$2)*2)+age,lifetable,13,1),IF(male=1,VLOOKUP((($A$5:$A$1570/'Life tables'!$I$2)*2)+age,lifetable,10,1),"error"))</f>
        <v>7.7299415014675521E-4</v>
      </c>
      <c r="F842" s="96">
        <f t="shared" si="228"/>
        <v>79.439790724510331</v>
      </c>
      <c r="G842" s="96">
        <f t="shared" si="222"/>
        <v>7.9798932365989907</v>
      </c>
      <c r="H842" s="96">
        <f t="shared" si="229"/>
        <v>0.45573836564383585</v>
      </c>
      <c r="I842" s="96">
        <f t="shared" si="230"/>
        <v>0.18261005301643959</v>
      </c>
      <c r="J842" s="96">
        <f t="shared" si="223"/>
        <v>6.806834390299546E-2</v>
      </c>
      <c r="K842" s="96">
        <f t="shared" si="231"/>
        <v>0.19081731143747968</v>
      </c>
      <c r="L842" s="96">
        <f t="shared" si="232"/>
        <v>70.562663413910585</v>
      </c>
      <c r="M842" s="96">
        <f t="shared" si="233"/>
        <v>375.68736374375521</v>
      </c>
      <c r="N842" s="96">
        <f t="shared" si="224"/>
        <v>36.179507103092774</v>
      </c>
      <c r="O842" s="96">
        <f t="shared" si="234"/>
        <v>0.8636010843579226</v>
      </c>
      <c r="P842" s="96">
        <f t="shared" si="235"/>
        <v>0.8636010843579226</v>
      </c>
      <c r="Q842" s="96">
        <f t="shared" si="225"/>
        <v>0.31970579897640072</v>
      </c>
      <c r="R842" s="96">
        <f t="shared" si="226"/>
        <v>6.7696929320149299E-2</v>
      </c>
      <c r="S842" s="96">
        <f t="shared" si="221"/>
        <v>337.39325174365001</v>
      </c>
      <c r="T842" s="96">
        <f t="shared" si="236"/>
        <v>157.04405790800143</v>
      </c>
      <c r="U842" s="96">
        <f t="shared" si="237"/>
        <v>388.47507600736691</v>
      </c>
      <c r="V842" s="32">
        <f t="shared" si="238"/>
        <v>999.99999999999682</v>
      </c>
      <c r="W842" s="100">
        <f>(cNES*L842+(cNES+cOSEX)*G842+(cNES+cEREX)*H842+(cNES+cHOEX)*I842+(cNES+cNES)*S842+(cNES+cOSEX)*N842+(cNES+cEREX)*O842+(cNES+cHOEX)*P842)/(1+cDR)^((cycle + 0.5)/('Life tables'!$I$2/2))</f>
        <v>16735.490015020609</v>
      </c>
      <c r="X842" s="107">
        <f>((L842+G842+H842+I842+N842+O842+P842+S842)/('Life tables'!$I$2/2))/(1+oDR)^(((cycle + 0.5)/('Life tables'!$I$2/2)))</f>
        <v>10.811552610260454</v>
      </c>
      <c r="Y842" s="31">
        <f>((uNES*L842+ uOCEX*G842+uEREX*H842+uHOEX*I842+uNES*S842+ uOCEX*N842+uEREX*O842+uHOEX*P842)/('Life tables'!$I$2/2))/(1+oDR)^(((cycle + 0.5)/('Life tables'!$I$2/2)))</f>
        <v>7.1252936477929136</v>
      </c>
      <c r="Z842" s="100">
        <f t="shared" si="227"/>
        <v>108536.22677748447</v>
      </c>
      <c r="AA842" s="107">
        <f>((L842+G842+H842+I842+N842+O842+P842+S842)/('Life tables'!$I$2/2))</f>
        <v>17.432128480948641</v>
      </c>
      <c r="AB842" s="31">
        <f>((uNES*L842+ uOCEX*G842+uEREX*H842+uHOEX*I842+uNES*S842+ uOCEX*N842+uEREX*O842+uHOEX*P842)/('Life tables'!$I$2/2))</f>
        <v>11.488547372459305</v>
      </c>
    </row>
    <row r="843" spans="1:28" x14ac:dyDescent="0.25">
      <c r="A843" s="4">
        <v>837</v>
      </c>
      <c r="C843" s="105">
        <f>IF(male=0,VLOOKUP((($A$5:$A$1570/'Life tables'!$I$2)*2)+age,lifetable,13,1),IF(male=1,VLOOKUP((($A$5:$A$1570/'Life tables'!$I$2)*2)+age,lifetable,10,1),"error"))</f>
        <v>7.7299415014675521E-4</v>
      </c>
      <c r="F843" s="96">
        <f t="shared" si="228"/>
        <v>79.326926377832308</v>
      </c>
      <c r="G843" s="96">
        <f t="shared" si="222"/>
        <v>7.9685557767631199</v>
      </c>
      <c r="H843" s="96">
        <f t="shared" si="229"/>
        <v>0.45509087384626962</v>
      </c>
      <c r="I843" s="96">
        <f t="shared" si="230"/>
        <v>0.18235060917673948</v>
      </c>
      <c r="J843" s="96">
        <f t="shared" si="223"/>
        <v>6.7971635577180375E-2</v>
      </c>
      <c r="K843" s="96">
        <f t="shared" si="231"/>
        <v>0.1905462071081023</v>
      </c>
      <c r="L843" s="96">
        <f t="shared" si="232"/>
        <v>70.462411275360893</v>
      </c>
      <c r="M843" s="96">
        <f t="shared" si="233"/>
        <v>375.15393970679617</v>
      </c>
      <c r="N843" s="96">
        <f t="shared" si="224"/>
        <v>36.128137212602439</v>
      </c>
      <c r="O843" s="96">
        <f t="shared" si="234"/>
        <v>0.86237489039667292</v>
      </c>
      <c r="P843" s="96">
        <f t="shared" si="235"/>
        <v>0.86237489039667292</v>
      </c>
      <c r="Q843" s="96">
        <f t="shared" si="225"/>
        <v>0.31925186100992303</v>
      </c>
      <c r="R843" s="96">
        <f t="shared" si="226"/>
        <v>6.7600809054171124E-2</v>
      </c>
      <c r="S843" s="96">
        <f t="shared" si="221"/>
        <v>336.91420004333628</v>
      </c>
      <c r="T843" s="96">
        <f t="shared" si="236"/>
        <v>157.43128140458853</v>
      </c>
      <c r="U843" s="96">
        <f t="shared" si="237"/>
        <v>388.73322302352921</v>
      </c>
      <c r="V843" s="32">
        <f t="shared" si="238"/>
        <v>999.99999999999682</v>
      </c>
      <c r="W843" s="100">
        <f>(cNES*L843+(cNES+cOSEX)*G843+(cNES+cEREX)*H843+(cNES+cHOEX)*I843+(cNES+cNES)*S843+(cNES+cOSEX)*N843+(cNES+cEREX)*O843+(cNES+cHOEX)*P843)/(1+cDR)^((cycle + 0.5)/('Life tables'!$I$2/2))</f>
        <v>16674.417722574301</v>
      </c>
      <c r="X843" s="107">
        <f>((L843+G843+H843+I843+N843+O843+P843+S843)/('Life tables'!$I$2/2))/(1+oDR)^(((cycle + 0.5)/('Life tables'!$I$2/2)))</f>
        <v>10.790036401266216</v>
      </c>
      <c r="Y843" s="31">
        <f>((uNES*L843+ uOCEX*G843+uEREX*H843+uHOEX*I843+uNES*S843+ uOCEX*N843+uEREX*O843+uHOEX*P843)/('Life tables'!$I$2/2))/(1+oDR)^(((cycle + 0.5)/('Life tables'!$I$2/2)))</f>
        <v>7.1111135115168311</v>
      </c>
      <c r="Z843" s="100">
        <f t="shared" si="227"/>
        <v>108382.10924356985</v>
      </c>
      <c r="AA843" s="107">
        <f>((L843+G843+H843+I843+N843+O843+P843+S843)/('Life tables'!$I$2/2))</f>
        <v>17.407374563819012</v>
      </c>
      <c r="AB843" s="31">
        <f>((uNES*L843+ uOCEX*G843+uEREX*H843+uHOEX*I843+uNES*S843+ uOCEX*N843+uEREX*O843+uHOEX*P843)/('Life tables'!$I$2/2))</f>
        <v>11.472233443650056</v>
      </c>
    </row>
    <row r="844" spans="1:28" x14ac:dyDescent="0.25">
      <c r="A844" s="4">
        <v>838</v>
      </c>
      <c r="C844" s="105">
        <f>IF(male=0,VLOOKUP((($A$5:$A$1570/'Life tables'!$I$2)*2)+age,lifetable,13,1),IF(male=1,VLOOKUP((($A$5:$A$1570/'Life tables'!$I$2)*2)+age,lifetable,10,1),"error"))</f>
        <v>7.7299415014675521E-4</v>
      </c>
      <c r="F844" s="96">
        <f t="shared" si="228"/>
        <v>79.214224314125488</v>
      </c>
      <c r="G844" s="96">
        <f t="shared" si="222"/>
        <v>7.9572346185913458</v>
      </c>
      <c r="H844" s="96">
        <f t="shared" si="229"/>
        <v>0.45444431305035116</v>
      </c>
      <c r="I844" s="96">
        <f t="shared" si="230"/>
        <v>0.18209153838059483</v>
      </c>
      <c r="J844" s="96">
        <f t="shared" si="223"/>
        <v>6.7875066304263029E-2</v>
      </c>
      <c r="K844" s="96">
        <f t="shared" si="231"/>
        <v>0.19027549258841567</v>
      </c>
      <c r="L844" s="96">
        <f t="shared" si="232"/>
        <v>70.362303285210515</v>
      </c>
      <c r="M844" s="96">
        <f t="shared" si="233"/>
        <v>374.62127125775362</v>
      </c>
      <c r="N844" s="96">
        <f t="shared" si="224"/>
        <v>36.076840086865538</v>
      </c>
      <c r="O844" s="96">
        <f t="shared" si="234"/>
        <v>0.86115043332254526</v>
      </c>
      <c r="P844" s="96">
        <f t="shared" si="235"/>
        <v>0.86115043332254526</v>
      </c>
      <c r="Q844" s="96">
        <f t="shared" si="225"/>
        <v>0.31879856604042062</v>
      </c>
      <c r="R844" s="96">
        <f t="shared" si="226"/>
        <v>6.7504824941246572E-2</v>
      </c>
      <c r="S844" s="96">
        <f t="shared" ref="S844:S907" si="239">M844-SUM(N844:R844)</f>
        <v>336.43582691326134</v>
      </c>
      <c r="T844" s="96">
        <f t="shared" si="236"/>
        <v>157.81795503693323</v>
      </c>
      <c r="U844" s="96">
        <f t="shared" si="237"/>
        <v>388.99100334105884</v>
      </c>
      <c r="V844" s="32">
        <f t="shared" si="238"/>
        <v>999.99999999999682</v>
      </c>
      <c r="W844" s="100">
        <f>(cNES*L844+(cNES+cOSEX)*G844+(cNES+cEREX)*H844+(cNES+cHOEX)*I844+(cNES+cNES)*S844+(cNES+cOSEX)*N844+(cNES+cEREX)*O844+(cNES+cHOEX)*P844)/(1+cDR)^((cycle + 0.5)/('Life tables'!$I$2/2))</f>
        <v>16613.568275157679</v>
      </c>
      <c r="X844" s="107">
        <f>((L844+G844+H844+I844+N844+O844+P844+S844)/('Life tables'!$I$2/2))/(1+oDR)^(((cycle + 0.5)/('Life tables'!$I$2/2)))</f>
        <v>10.768563014944512</v>
      </c>
      <c r="Y844" s="31">
        <f>((uNES*L844+ uOCEX*G844+uEREX*H844+uHOEX*I844+uNES*S844+ uOCEX*N844+uEREX*O844+uHOEX*P844)/('Life tables'!$I$2/2))/(1+oDR)^(((cycle + 0.5)/('Life tables'!$I$2/2)))</f>
        <v>7.0969615972244586</v>
      </c>
      <c r="Z844" s="100">
        <f t="shared" si="227"/>
        <v>108228.2103936905</v>
      </c>
      <c r="AA844" s="107">
        <f>((L844+G844+H844+I844+N844+O844+P844+S844)/('Life tables'!$I$2/2))</f>
        <v>17.382655802496785</v>
      </c>
      <c r="AB844" s="31">
        <f>((uNES*L844+ uOCEX*G844+uEREX*H844+uHOEX*I844+uNES*S844+ uOCEX*N844+uEREX*O844+uHOEX*P844)/('Life tables'!$I$2/2))</f>
        <v>11.455942683985516</v>
      </c>
    </row>
    <row r="845" spans="1:28" x14ac:dyDescent="0.25">
      <c r="A845" s="4">
        <v>839</v>
      </c>
      <c r="C845" s="105">
        <f>IF(male=0,VLOOKUP((($A$5:$A$1570/'Life tables'!$I$2)*2)+age,lifetable,13,1),IF(male=1,VLOOKUP((($A$5:$A$1570/'Life tables'!$I$2)*2)+age,lifetable,10,1),"error"))</f>
        <v>7.7299415014675521E-4</v>
      </c>
      <c r="F845" s="96">
        <f t="shared" si="228"/>
        <v>79.101684234356853</v>
      </c>
      <c r="G845" s="96">
        <f t="shared" si="222"/>
        <v>7.9459297320451769</v>
      </c>
      <c r="H845" s="96">
        <f t="shared" si="229"/>
        <v>0.45379868154055714</v>
      </c>
      <c r="I845" s="96">
        <f t="shared" si="230"/>
        <v>0.18183283994061158</v>
      </c>
      <c r="J845" s="96">
        <f t="shared" si="223"/>
        <v>6.7778635828015577E-2</v>
      </c>
      <c r="K845" s="96">
        <f t="shared" si="231"/>
        <v>0.19000516716013149</v>
      </c>
      <c r="L845" s="96">
        <f t="shared" si="232"/>
        <v>70.262339177842364</v>
      </c>
      <c r="M845" s="96">
        <f t="shared" si="233"/>
        <v>374.08935738764796</v>
      </c>
      <c r="N845" s="96">
        <f t="shared" si="224"/>
        <v>36.025615628715151</v>
      </c>
      <c r="O845" s="96">
        <f t="shared" si="234"/>
        <v>0.85992771081617536</v>
      </c>
      <c r="P845" s="96">
        <f t="shared" si="235"/>
        <v>0.85992771081617536</v>
      </c>
      <c r="Q845" s="96">
        <f t="shared" si="225"/>
        <v>0.31834591320926303</v>
      </c>
      <c r="R845" s="96">
        <f t="shared" si="226"/>
        <v>6.7408976799562717E-2</v>
      </c>
      <c r="S845" s="96">
        <f t="shared" si="239"/>
        <v>335.95813144729163</v>
      </c>
      <c r="T845" s="96">
        <f t="shared" si="236"/>
        <v>158.2040795859705</v>
      </c>
      <c r="U845" s="96">
        <f t="shared" si="237"/>
        <v>389.24841748501854</v>
      </c>
      <c r="V845" s="32">
        <f t="shared" si="238"/>
        <v>999.99999999999693</v>
      </c>
      <c r="W845" s="100">
        <f>(cNES*L845+(cNES+cOSEX)*G845+(cNES+cEREX)*H845+(cNES+cHOEX)*I845+(cNES+cNES)*S845+(cNES+cOSEX)*N845+(cNES+cEREX)*O845+(cNES+cHOEX)*P845)/(1+cDR)^((cycle + 0.5)/('Life tables'!$I$2/2))</f>
        <v>16552.94086051179</v>
      </c>
      <c r="X845" s="107">
        <f>((L845+G845+H845+I845+N845+O845+P845+S845)/('Life tables'!$I$2/2))/(1+oDR)^(((cycle + 0.5)/('Life tables'!$I$2/2)))</f>
        <v>10.747132365963999</v>
      </c>
      <c r="Y845" s="31">
        <f>((uNES*L845+ uOCEX*G845+uEREX*H845+uHOEX*I845+uNES*S845+ uOCEX*N845+uEREX*O845+uHOEX*P845)/('Life tables'!$I$2/2))/(1+oDR)^(((cycle + 0.5)/('Life tables'!$I$2/2)))</f>
        <v>7.0828378486807475</v>
      </c>
      <c r="Z845" s="100">
        <f t="shared" si="227"/>
        <v>108074.52992290215</v>
      </c>
      <c r="AA845" s="107">
        <f>((L845+G845+H845+I845+N845+O845+P845+S845)/('Life tables'!$I$2/2))</f>
        <v>17.357972146888947</v>
      </c>
      <c r="AB845" s="31">
        <f>((uNES*L845+ uOCEX*G845+uEREX*H845+uHOEX*I845+uNES*S845+ uOCEX*N845+uEREX*O845+uHOEX*P845)/('Life tables'!$I$2/2))</f>
        <v>11.439675060455386</v>
      </c>
    </row>
    <row r="846" spans="1:28" x14ac:dyDescent="0.25">
      <c r="A846" s="4">
        <v>840</v>
      </c>
      <c r="C846" s="105">
        <f>IF(male=0,VLOOKUP((($A$5:$A$1570/'Life tables'!$I$2)*2)+age,lifetable,13,1),IF(male=1,VLOOKUP((($A$5:$A$1570/'Life tables'!$I$2)*2)+age,lifetable,10,1),"error"))</f>
        <v>7.7299415014675521E-4</v>
      </c>
      <c r="F846" s="96">
        <f t="shared" si="228"/>
        <v>78.989305842253245</v>
      </c>
      <c r="G846" s="96">
        <f t="shared" si="222"/>
        <v>7.9346410873633522</v>
      </c>
      <c r="H846" s="96">
        <f t="shared" si="229"/>
        <v>0.45315397761719728</v>
      </c>
      <c r="I846" s="96">
        <f t="shared" si="230"/>
        <v>0.18157451317573997</v>
      </c>
      <c r="J846" s="96">
        <f t="shared" si="223"/>
        <v>6.7682343894575059E-2</v>
      </c>
      <c r="K846" s="96">
        <f t="shared" si="231"/>
        <v>0.18973523011159063</v>
      </c>
      <c r="L846" s="96">
        <f t="shared" si="232"/>
        <v>70.162518690090792</v>
      </c>
      <c r="M846" s="96">
        <f t="shared" si="233"/>
        <v>373.55819708675466</v>
      </c>
      <c r="N846" s="96">
        <f t="shared" si="224"/>
        <v>35.974463740912618</v>
      </c>
      <c r="O846" s="96">
        <f t="shared" si="234"/>
        <v>0.85870672055648645</v>
      </c>
      <c r="P846" s="96">
        <f t="shared" si="235"/>
        <v>0.85870672055648645</v>
      </c>
      <c r="Q846" s="96">
        <f t="shared" si="225"/>
        <v>0.31789390165718578</v>
      </c>
      <c r="R846" s="96">
        <f t="shared" si="226"/>
        <v>6.7313264447172366E-2</v>
      </c>
      <c r="S846" s="96">
        <f t="shared" si="239"/>
        <v>335.48111273862469</v>
      </c>
      <c r="T846" s="96">
        <f t="shared" si="236"/>
        <v>158.58965583152226</v>
      </c>
      <c r="U846" s="96">
        <f t="shared" si="237"/>
        <v>389.50546597957731</v>
      </c>
      <c r="V846" s="32">
        <f t="shared" si="238"/>
        <v>999.99999999999682</v>
      </c>
      <c r="W846" s="100">
        <f>(cNES*L846+(cNES+cOSEX)*G846+(cNES+cEREX)*H846+(cNES+cHOEX)*I846+(cNES+cNES)*S846+(cNES+cOSEX)*N846+(cNES+cEREX)*O846+(cNES+cHOEX)*P846)/(1+cDR)^((cycle + 0.5)/('Life tables'!$I$2/2))</f>
        <v>16492.534669306679</v>
      </c>
      <c r="X846" s="107">
        <f>((L846+G846+H846+I846+N846+O846+P846+S846)/('Life tables'!$I$2/2))/(1+oDR)^(((cycle + 0.5)/('Life tables'!$I$2/2)))</f>
        <v>10.725744369166948</v>
      </c>
      <c r="Y846" s="31">
        <f>((uNES*L846+ uOCEX*G846+uEREX*H846+uHOEX*I846+uNES*S846+ uOCEX*N846+uEREX*O846+uHOEX*P846)/('Life tables'!$I$2/2))/(1+oDR)^(((cycle + 0.5)/('Life tables'!$I$2/2)))</f>
        <v>7.0687422097650021</v>
      </c>
      <c r="Z846" s="100">
        <f t="shared" si="227"/>
        <v>107921.06752650326</v>
      </c>
      <c r="AA846" s="107">
        <f>((L846+G846+H846+I846+N846+O846+P846+S846)/('Life tables'!$I$2/2))</f>
        <v>17.33332354697945</v>
      </c>
      <c r="AB846" s="31">
        <f>((uNES*L846+ uOCEX*G846+uEREX*H846+uHOEX*I846+uNES*S846+ uOCEX*N846+uEREX*O846+uHOEX*P846)/('Life tables'!$I$2/2))</f>
        <v>11.423430540099993</v>
      </c>
    </row>
    <row r="847" spans="1:28" x14ac:dyDescent="0.25">
      <c r="A847" s="4">
        <v>841</v>
      </c>
      <c r="C847" s="105">
        <f>IF(male=0,VLOOKUP((($A$5:$A$1570/'Life tables'!$I$2)*2)+age,lifetable,13,1),IF(male=1,VLOOKUP((($A$5:$A$1570/'Life tables'!$I$2)*2)+age,lifetable,10,1),"error"))</f>
        <v>7.7299415014675521E-4</v>
      </c>
      <c r="F847" s="96">
        <f t="shared" si="228"/>
        <v>78.877088844217838</v>
      </c>
      <c r="G847" s="96">
        <f t="shared" si="222"/>
        <v>7.9233686550534586</v>
      </c>
      <c r="H847" s="96">
        <f t="shared" si="229"/>
        <v>0.45251019959593497</v>
      </c>
      <c r="I847" s="96">
        <f t="shared" si="230"/>
        <v>0.18131655741108224</v>
      </c>
      <c r="J847" s="96">
        <f t="shared" si="223"/>
        <v>6.7586190252371683E-2</v>
      </c>
      <c r="K847" s="96">
        <f t="shared" si="231"/>
        <v>0.1894656807375627</v>
      </c>
      <c r="L847" s="96">
        <f t="shared" si="232"/>
        <v>70.062841561167431</v>
      </c>
      <c r="M847" s="96">
        <f t="shared" si="233"/>
        <v>373.02778934467949</v>
      </c>
      <c r="N847" s="96">
        <f t="shared" si="224"/>
        <v>35.923384326154789</v>
      </c>
      <c r="O847" s="96">
        <f t="shared" si="234"/>
        <v>0.85748746022086231</v>
      </c>
      <c r="P847" s="96">
        <f t="shared" si="235"/>
        <v>0.85748746022086231</v>
      </c>
      <c r="Q847" s="96">
        <f t="shared" si="225"/>
        <v>0.31744253052435456</v>
      </c>
      <c r="R847" s="96">
        <f t="shared" si="226"/>
        <v>6.72176877020077E-2</v>
      </c>
      <c r="S847" s="96">
        <f t="shared" si="239"/>
        <v>335.00476987985661</v>
      </c>
      <c r="T847" s="96">
        <f t="shared" si="236"/>
        <v>158.97468455229898</v>
      </c>
      <c r="U847" s="96">
        <f t="shared" si="237"/>
        <v>389.76214934801686</v>
      </c>
      <c r="V847" s="32">
        <f t="shared" si="238"/>
        <v>999.99999999999682</v>
      </c>
      <c r="W847" s="100">
        <f>(cNES*L847+(cNES+cOSEX)*G847+(cNES+cEREX)*H847+(cNES+cHOEX)*I847+(cNES+cNES)*S847+(cNES+cOSEX)*N847+(cNES+cEREX)*O847+(cNES+cHOEX)*P847)/(1+cDR)^((cycle + 0.5)/('Life tables'!$I$2/2))</f>
        <v>16432.34889513196</v>
      </c>
      <c r="X847" s="107">
        <f>((L847+G847+H847+I847+N847+O847+P847+S847)/('Life tables'!$I$2/2))/(1+oDR)^(((cycle + 0.5)/('Life tables'!$I$2/2)))</f>
        <v>10.704398939568764</v>
      </c>
      <c r="Y847" s="31">
        <f>((uNES*L847+ uOCEX*G847+uEREX*H847+uHOEX*I847+uNES*S847+ uOCEX*N847+uEREX*O847+uHOEX*P847)/('Life tables'!$I$2/2))/(1+oDR)^(((cycle + 0.5)/('Life tables'!$I$2/2)))</f>
        <v>7.0546746244705529</v>
      </c>
      <c r="Z847" s="100">
        <f t="shared" si="227"/>
        <v>107767.82290004124</v>
      </c>
      <c r="AA847" s="107">
        <f>((L847+G847+H847+I847+N847+O847+P847+S847)/('Life tables'!$I$2/2))</f>
        <v>17.308709952828902</v>
      </c>
      <c r="AB847" s="31">
        <f>((uNES*L847+ uOCEX*G847+uEREX*H847+uHOEX*I847+uNES*S847+ uOCEX*N847+uEREX*O847+uHOEX*P847)/('Life tables'!$I$2/2))</f>
        <v>11.40720909001007</v>
      </c>
    </row>
    <row r="848" spans="1:28" x14ac:dyDescent="0.25">
      <c r="A848" s="4">
        <v>842</v>
      </c>
      <c r="C848" s="105">
        <f>IF(male=0,VLOOKUP((($A$5:$A$1570/'Life tables'!$I$2)*2)+age,lifetable,13,1),IF(male=1,VLOOKUP((($A$5:$A$1570/'Life tables'!$I$2)*2)+age,lifetable,10,1),"error"))</f>
        <v>7.7299415014675521E-4</v>
      </c>
      <c r="F848" s="96">
        <f t="shared" si="228"/>
        <v>78.765032949249616</v>
      </c>
      <c r="G848" s="96">
        <f t="shared" ref="G848:G911" si="240">F848*(rrOSEX)</f>
        <v>7.9121124058838337</v>
      </c>
      <c r="H848" s="96">
        <f t="shared" si="229"/>
        <v>0.45186734580732579</v>
      </c>
      <c r="I848" s="96">
        <f t="shared" si="230"/>
        <v>0.18105897197770773</v>
      </c>
      <c r="J848" s="96">
        <f t="shared" ref="J848:J911" si="241">F848*mr + G848*mr + H848*mr+I848*mr</f>
        <v>6.7490174652059906E-2</v>
      </c>
      <c r="K848" s="96">
        <f t="shared" si="231"/>
        <v>0.18919651833905254</v>
      </c>
      <c r="L848" s="96">
        <f t="shared" si="232"/>
        <v>69.963307532589639</v>
      </c>
      <c r="M848" s="96">
        <f t="shared" si="233"/>
        <v>372.49813315043139</v>
      </c>
      <c r="N848" s="96">
        <f t="shared" ref="N848:N911" si="242">M848*rrOSEXc</f>
        <v>35.872377287081022</v>
      </c>
      <c r="O848" s="96">
        <f t="shared" si="234"/>
        <v>0.85626992748531483</v>
      </c>
      <c r="P848" s="96">
        <f t="shared" si="235"/>
        <v>0.85626992748531483</v>
      </c>
      <c r="Q848" s="96">
        <f t="shared" ref="Q848:Q911" si="243">M848*mr + N848*mr + O848*mr+P848*mr</f>
        <v>0.31699179895042695</v>
      </c>
      <c r="R848" s="96">
        <f t="shared" si="226"/>
        <v>6.7122246381893319E-2</v>
      </c>
      <c r="S848" s="96">
        <f t="shared" si="239"/>
        <v>334.52910196304742</v>
      </c>
      <c r="T848" s="96">
        <f t="shared" si="236"/>
        <v>159.35916652590146</v>
      </c>
      <c r="U848" s="96">
        <f t="shared" si="237"/>
        <v>390.01846811273782</v>
      </c>
      <c r="V848" s="32">
        <f t="shared" si="238"/>
        <v>999.99999999999682</v>
      </c>
      <c r="W848" s="100">
        <f>(cNES*L848+(cNES+cOSEX)*G848+(cNES+cEREX)*H848+(cNES+cHOEX)*I848+(cNES+cNES)*S848+(cNES+cOSEX)*N848+(cNES+cEREX)*O848+(cNES+cHOEX)*P848)/(1+cDR)^((cycle + 0.5)/('Life tables'!$I$2/2))</f>
        <v>16372.382734487417</v>
      </c>
      <c r="X848" s="107">
        <f>((L848+G848+H848+I848+N848+O848+P848+S848)/('Life tables'!$I$2/2))/(1+oDR)^(((cycle + 0.5)/('Life tables'!$I$2/2)))</f>
        <v>10.683095992357522</v>
      </c>
      <c r="Y848" s="31">
        <f>((uNES*L848+ uOCEX*G848+uEREX*H848+uHOEX*I848+uNES*S848+ uOCEX*N848+uEREX*O848+uHOEX*P848)/('Life tables'!$I$2/2))/(1+oDR)^(((cycle + 0.5)/('Life tables'!$I$2/2)))</f>
        <v>7.0406350369044688</v>
      </c>
      <c r="Z848" s="100">
        <f t="shared" si="227"/>
        <v>107614.79573931824</v>
      </c>
      <c r="AA848" s="107">
        <f>((L848+G848+H848+I848+N848+O848+P848+S848)/('Life tables'!$I$2/2))</f>
        <v>17.284131314574282</v>
      </c>
      <c r="AB848" s="31">
        <f>((uNES*L848+ uOCEX*G848+uEREX*H848+uHOEX*I848+uNES*S848+ uOCEX*N848+uEREX*O848+uHOEX*P848)/('Life tables'!$I$2/2))</f>
        <v>11.391010677326584</v>
      </c>
    </row>
    <row r="849" spans="1:28" x14ac:dyDescent="0.25">
      <c r="A849" s="4">
        <v>843</v>
      </c>
      <c r="C849" s="105">
        <f>IF(male=0,VLOOKUP((($A$5:$A$1570/'Life tables'!$I$2)*2)+age,lifetable,13,1),IF(male=1,VLOOKUP((($A$5:$A$1570/'Life tables'!$I$2)*2)+age,lifetable,10,1),"error"))</f>
        <v>7.7299415014675521E-4</v>
      </c>
      <c r="F849" s="96">
        <f t="shared" si="228"/>
        <v>78.6531378688655</v>
      </c>
      <c r="G849" s="96">
        <f t="shared" si="240"/>
        <v>7.9008723108757479</v>
      </c>
      <c r="H849" s="96">
        <f t="shared" si="229"/>
        <v>0.45122541459637022</v>
      </c>
      <c r="I849" s="96">
        <f t="shared" si="230"/>
        <v>0.18080175621247388</v>
      </c>
      <c r="J849" s="96">
        <f t="shared" si="241"/>
        <v>6.7394296846451721E-2</v>
      </c>
      <c r="K849" s="96">
        <f t="shared" si="231"/>
        <v>0.18892774222311307</v>
      </c>
      <c r="L849" s="96">
        <f t="shared" si="232"/>
        <v>69.863916348111346</v>
      </c>
      <c r="M849" s="96">
        <f t="shared" si="233"/>
        <v>371.96922749249205</v>
      </c>
      <c r="N849" s="96">
        <f t="shared" si="242"/>
        <v>35.821442526279931</v>
      </c>
      <c r="O849" s="96">
        <f t="shared" si="234"/>
        <v>0.85505412002464387</v>
      </c>
      <c r="P849" s="96">
        <f t="shared" si="235"/>
        <v>0.85505412002464387</v>
      </c>
      <c r="Q849" s="96">
        <f t="shared" si="243"/>
        <v>0.31654170607461241</v>
      </c>
      <c r="R849" s="96">
        <f t="shared" si="226"/>
        <v>6.7026940304558857E-2</v>
      </c>
      <c r="S849" s="96">
        <f t="shared" si="239"/>
        <v>334.05410807978365</v>
      </c>
      <c r="T849" s="96">
        <f t="shared" si="236"/>
        <v>159.74310252882253</v>
      </c>
      <c r="U849" s="96">
        <f t="shared" si="237"/>
        <v>390.27442279526548</v>
      </c>
      <c r="V849" s="32">
        <f t="shared" si="238"/>
        <v>999.99999999999682</v>
      </c>
      <c r="W849" s="100">
        <f>(cNES*L849+(cNES+cOSEX)*G849+(cNES+cEREX)*H849+(cNES+cHOEX)*I849+(cNES+cNES)*S849+(cNES+cOSEX)*N849+(cNES+cEREX)*O849+(cNES+cHOEX)*P849)/(1+cDR)^((cycle + 0.5)/('Life tables'!$I$2/2))</f>
        <v>16312.635386773525</v>
      </c>
      <c r="X849" s="107">
        <f>((L849+G849+H849+I849+N849+O849+P849+S849)/('Life tables'!$I$2/2))/(1+oDR)^(((cycle + 0.5)/('Life tables'!$I$2/2)))</f>
        <v>10.6618354428935</v>
      </c>
      <c r="Y849" s="31">
        <f>((uNES*L849+ uOCEX*G849+uEREX*H849+uHOEX*I849+uNES*S849+ uOCEX*N849+uEREX*O849+uHOEX*P849)/('Life tables'!$I$2/2))/(1+oDR)^(((cycle + 0.5)/('Life tables'!$I$2/2)))</f>
        <v>7.0266233912872336</v>
      </c>
      <c r="Z849" s="100">
        <f t="shared" si="227"/>
        <v>107461.98574039694</v>
      </c>
      <c r="AA849" s="107">
        <f>((L849+G849+H849+I849+N849+O849+P849+S849)/('Life tables'!$I$2/2))</f>
        <v>17.259587582428626</v>
      </c>
      <c r="AB849" s="31">
        <f>((uNES*L849+ uOCEX*G849+uEREX*H849+uHOEX*I849+uNES*S849+ uOCEX*N849+uEREX*O849+uHOEX*P849)/('Life tables'!$I$2/2))</f>
        <v>11.374835269240526</v>
      </c>
    </row>
    <row r="850" spans="1:28" x14ac:dyDescent="0.25">
      <c r="A850" s="4">
        <v>844</v>
      </c>
      <c r="C850" s="105">
        <f>IF(male=0,VLOOKUP((($A$5:$A$1570/'Life tables'!$I$2)*2)+age,lifetable,13,1),IF(male=1,VLOOKUP((($A$5:$A$1570/'Life tables'!$I$2)*2)+age,lifetable,10,1),"error"))</f>
        <v>7.7299415014675521E-4</v>
      </c>
      <c r="F850" s="96">
        <f t="shared" si="228"/>
        <v>78.541403317025086</v>
      </c>
      <c r="G850" s="96">
        <f t="shared" si="240"/>
        <v>7.8896483412958451</v>
      </c>
      <c r="H850" s="96">
        <f t="shared" si="229"/>
        <v>0.45058440432208224</v>
      </c>
      <c r="I850" s="96">
        <f t="shared" si="230"/>
        <v>0.18054490945785309</v>
      </c>
      <c r="J850" s="96">
        <f t="shared" si="241"/>
        <v>6.7298556590452113E-2</v>
      </c>
      <c r="K850" s="96">
        <f t="shared" si="231"/>
        <v>0.18865935170266471</v>
      </c>
      <c r="L850" s="96">
        <f t="shared" si="232"/>
        <v>69.764667753656184</v>
      </c>
      <c r="M850" s="96">
        <f t="shared" si="233"/>
        <v>371.44107135888379</v>
      </c>
      <c r="N850" s="96">
        <f t="shared" si="242"/>
        <v>35.770579946295854</v>
      </c>
      <c r="O850" s="96">
        <f t="shared" si="234"/>
        <v>0.85384003551259335</v>
      </c>
      <c r="P850" s="96">
        <f t="shared" si="235"/>
        <v>0.85384003551259335</v>
      </c>
      <c r="Q850" s="96">
        <f t="shared" si="243"/>
        <v>0.31609225103572886</v>
      </c>
      <c r="R850" s="96">
        <f t="shared" si="226"/>
        <v>6.6931769287651113E-2</v>
      </c>
      <c r="S850" s="96">
        <f t="shared" si="239"/>
        <v>333.57978732123939</v>
      </c>
      <c r="T850" s="96">
        <f t="shared" si="236"/>
        <v>160.1264933364487</v>
      </c>
      <c r="U850" s="96">
        <f t="shared" si="237"/>
        <v>390.53001391625577</v>
      </c>
      <c r="V850" s="32">
        <f t="shared" si="238"/>
        <v>999.99999999999682</v>
      </c>
      <c r="W850" s="100">
        <f>(cNES*L850+(cNES+cOSEX)*G850+(cNES+cEREX)*H850+(cNES+cHOEX)*I850+(cNES+cNES)*S850+(cNES+cOSEX)*N850+(cNES+cEREX)*O850+(cNES+cHOEX)*P850)/(1+cDR)^((cycle + 0.5)/('Life tables'!$I$2/2))</f>
        <v>16253.106054282027</v>
      </c>
      <c r="X850" s="107">
        <f>((L850+G850+H850+I850+N850+O850+P850+S850)/('Life tables'!$I$2/2))/(1+oDR)^(((cycle + 0.5)/('Life tables'!$I$2/2)))</f>
        <v>10.640617206708715</v>
      </c>
      <c r="Y850" s="31">
        <f>((uNES*L850+ uOCEX*G850+uEREX*H850+uHOEX*I850+uNES*S850+ uOCEX*N850+uEREX*O850+uHOEX*P850)/('Life tables'!$I$2/2))/(1+oDR)^(((cycle + 0.5)/('Life tables'!$I$2/2)))</f>
        <v>7.0126396319524593</v>
      </c>
      <c r="Z850" s="100">
        <f t="shared" si="227"/>
        <v>107309.39259960585</v>
      </c>
      <c r="AA850" s="107">
        <f>((L850+G850+H850+I850+N850+O850+P850+S850)/('Life tables'!$I$2/2))</f>
        <v>17.23507870668077</v>
      </c>
      <c r="AB850" s="31">
        <f>((uNES*L850+ uOCEX*G850+uEREX*H850+uHOEX*I850+uNES*S850+ uOCEX*N850+uEREX*O850+uHOEX*P850)/('Life tables'!$I$2/2))</f>
        <v>11.358682832992745</v>
      </c>
    </row>
    <row r="851" spans="1:28" x14ac:dyDescent="0.25">
      <c r="A851" s="4">
        <v>845</v>
      </c>
      <c r="C851" s="105">
        <f>IF(male=0,VLOOKUP((($A$5:$A$1570/'Life tables'!$I$2)*2)+age,lifetable,13,1),IF(male=1,VLOOKUP((($A$5:$A$1570/'Life tables'!$I$2)*2)+age,lifetable,10,1),"error"))</f>
        <v>7.7299415014675521E-4</v>
      </c>
      <c r="F851" s="96">
        <f t="shared" si="228"/>
        <v>78.429829010057944</v>
      </c>
      <c r="G851" s="96">
        <f t="shared" si="240"/>
        <v>7.8784404686488374</v>
      </c>
      <c r="H851" s="96">
        <f t="shared" si="229"/>
        <v>0.44994431335707219</v>
      </c>
      <c r="I851" s="96">
        <f t="shared" si="230"/>
        <v>0.18028843106176567</v>
      </c>
      <c r="J851" s="96">
        <f t="shared" si="241"/>
        <v>6.7202953640996779E-2</v>
      </c>
      <c r="K851" s="96">
        <f t="shared" si="231"/>
        <v>0.18839134609632061</v>
      </c>
      <c r="L851" s="96">
        <f t="shared" si="232"/>
        <v>69.665561497252952</v>
      </c>
      <c r="M851" s="96">
        <f t="shared" si="233"/>
        <v>370.91366373723446</v>
      </c>
      <c r="N851" s="96">
        <f t="shared" si="242"/>
        <v>35.719789449635172</v>
      </c>
      <c r="O851" s="96">
        <f t="shared" si="234"/>
        <v>0.85262767162200048</v>
      </c>
      <c r="P851" s="96">
        <f t="shared" si="235"/>
        <v>0.85262767162200048</v>
      </c>
      <c r="Q851" s="96">
        <f t="shared" si="243"/>
        <v>0.31564343297225883</v>
      </c>
      <c r="R851" s="96">
        <f t="shared" si="226"/>
        <v>6.6836733148745858E-2</v>
      </c>
      <c r="S851" s="96">
        <f t="shared" si="239"/>
        <v>333.10613877823425</v>
      </c>
      <c r="T851" s="96">
        <f t="shared" si="236"/>
        <v>160.50933972306197</v>
      </c>
      <c r="U851" s="96">
        <f t="shared" si="237"/>
        <v>390.78524199550083</v>
      </c>
      <c r="V851" s="32">
        <f t="shared" si="238"/>
        <v>999.99999999999682</v>
      </c>
      <c r="W851" s="100">
        <f>(cNES*L851+(cNES+cOSEX)*G851+(cNES+cEREX)*H851+(cNES+cHOEX)*I851+(cNES+cNES)*S851+(cNES+cOSEX)*N851+(cNES+cEREX)*O851+(cNES+cHOEX)*P851)/(1+cDR)^((cycle + 0.5)/('Life tables'!$I$2/2))</f>
        <v>16193.793942186503</v>
      </c>
      <c r="X851" s="107">
        <f>((L851+G851+H851+I851+N851+O851+P851+S851)/('Life tables'!$I$2/2))/(1+oDR)^(((cycle + 0.5)/('Life tables'!$I$2/2)))</f>
        <v>10.61944119950647</v>
      </c>
      <c r="Y851" s="31">
        <f>((uNES*L851+ uOCEX*G851+uEREX*H851+uHOEX*I851+uNES*S851+ uOCEX*N851+uEREX*O851+uHOEX*P851)/('Life tables'!$I$2/2))/(1+oDR)^(((cycle + 0.5)/('Life tables'!$I$2/2)))</f>
        <v>6.998683703346571</v>
      </c>
      <c r="Z851" s="100">
        <f t="shared" si="227"/>
        <v>107157.01601354475</v>
      </c>
      <c r="AA851" s="107">
        <f>((L851+G851+H851+I851+N851+O851+P851+S851)/('Life tables'!$I$2/2))</f>
        <v>17.210604637695031</v>
      </c>
      <c r="AB851" s="31">
        <f>((uNES*L851+ uOCEX*G851+uEREX*H851+uHOEX*I851+uNES*S851+ uOCEX*N851+uEREX*O851+uHOEX*P851)/('Life tables'!$I$2/2))</f>
        <v>11.342553335873738</v>
      </c>
    </row>
    <row r="852" spans="1:28" x14ac:dyDescent="0.25">
      <c r="A852" s="4">
        <v>846</v>
      </c>
      <c r="C852" s="105">
        <f>IF(male=0,VLOOKUP((($A$5:$A$1570/'Life tables'!$I$2)*2)+age,lifetable,13,1),IF(male=1,VLOOKUP((($A$5:$A$1570/'Life tables'!$I$2)*2)+age,lifetable,10,1),"error"))</f>
        <v>7.7299415014675521E-4</v>
      </c>
      <c r="F852" s="96">
        <f t="shared" si="228"/>
        <v>78.318414666593497</v>
      </c>
      <c r="G852" s="96">
        <f t="shared" si="240"/>
        <v>7.8672486646704591</v>
      </c>
      <c r="H852" s="96">
        <f t="shared" si="229"/>
        <v>0.44930514008714434</v>
      </c>
      <c r="I852" s="96">
        <f t="shared" si="230"/>
        <v>0.1800323203774187</v>
      </c>
      <c r="J852" s="96">
        <f t="shared" si="241"/>
        <v>6.710748775699206E-2</v>
      </c>
      <c r="K852" s="96">
        <f t="shared" si="231"/>
        <v>0.18812372472821826</v>
      </c>
      <c r="L852" s="96">
        <f t="shared" si="232"/>
        <v>69.566597328973259</v>
      </c>
      <c r="M852" s="96">
        <f t="shared" si="233"/>
        <v>370.38700361484052</v>
      </c>
      <c r="N852" s="96">
        <f t="shared" si="242"/>
        <v>35.669070938772343</v>
      </c>
      <c r="O852" s="96">
        <f t="shared" si="234"/>
        <v>0.8514170260249404</v>
      </c>
      <c r="P852" s="96">
        <f t="shared" si="235"/>
        <v>0.8514170260249404</v>
      </c>
      <c r="Q852" s="96">
        <f t="shared" si="243"/>
        <v>0.31519525102240276</v>
      </c>
      <c r="R852" s="96">
        <f t="shared" si="226"/>
        <v>6.6741831705359106E-2</v>
      </c>
      <c r="S852" s="96">
        <f t="shared" si="239"/>
        <v>332.63316154129052</v>
      </c>
      <c r="T852" s="96">
        <f t="shared" si="236"/>
        <v>160.89164246184137</v>
      </c>
      <c r="U852" s="96">
        <f t="shared" si="237"/>
        <v>391.0401075519344</v>
      </c>
      <c r="V852" s="32">
        <f t="shared" si="238"/>
        <v>999.99999999999682</v>
      </c>
      <c r="W852" s="100">
        <f>(cNES*L852+(cNES+cOSEX)*G852+(cNES+cEREX)*H852+(cNES+cHOEX)*I852+(cNES+cNES)*S852+(cNES+cOSEX)*N852+(cNES+cEREX)*O852+(cNES+cHOEX)*P852)/(1+cDR)^((cycle + 0.5)/('Life tables'!$I$2/2))</f>
        <v>16134.698258532859</v>
      </c>
      <c r="X852" s="107">
        <f>((L852+G852+H852+I852+N852+O852+P852+S852)/('Life tables'!$I$2/2))/(1+oDR)^(((cycle + 0.5)/('Life tables'!$I$2/2)))</f>
        <v>10.598307337160897</v>
      </c>
      <c r="Y852" s="31">
        <f>((uNES*L852+ uOCEX*G852+uEREX*H852+uHOEX*I852+uNES*S852+ uOCEX*N852+uEREX*O852+uHOEX*P852)/('Life tables'!$I$2/2))/(1+oDR)^(((cycle + 0.5)/('Life tables'!$I$2/2)))</f>
        <v>6.9847555500285354</v>
      </c>
      <c r="Z852" s="100">
        <f t="shared" si="227"/>
        <v>107004.85567908963</v>
      </c>
      <c r="AA852" s="107">
        <f>((L852+G852+H852+I852+N852+O852+P852+S852)/('Life tables'!$I$2/2))</f>
        <v>17.186165325910952</v>
      </c>
      <c r="AB852" s="31">
        <f>((uNES*L852+ uOCEX*G852+uEREX*H852+uHOEX*I852+uNES*S852+ uOCEX*N852+uEREX*O852+uHOEX*P852)/('Life tables'!$I$2/2))</f>
        <v>11.326446745223512</v>
      </c>
    </row>
    <row r="853" spans="1:28" x14ac:dyDescent="0.25">
      <c r="A853" s="4">
        <v>847</v>
      </c>
      <c r="C853" s="105">
        <f>IF(male=0,VLOOKUP((($A$5:$A$1570/'Life tables'!$I$2)*2)+age,lifetable,13,1),IF(male=1,VLOOKUP((($A$5:$A$1570/'Life tables'!$I$2)*2)+age,lifetable,10,1),"error"))</f>
        <v>7.7299415014675521E-4</v>
      </c>
      <c r="F853" s="96">
        <f t="shared" si="228"/>
        <v>78.207160007493044</v>
      </c>
      <c r="G853" s="96">
        <f t="shared" si="240"/>
        <v>7.8560729013206458</v>
      </c>
      <c r="H853" s="96">
        <f t="shared" si="229"/>
        <v>0.44866688291090712</v>
      </c>
      <c r="I853" s="96">
        <f t="shared" si="230"/>
        <v>0.1797765767631497</v>
      </c>
      <c r="J853" s="96">
        <f t="shared" si="241"/>
        <v>6.7012158699256724E-2</v>
      </c>
      <c r="K853" s="96">
        <f t="shared" si="231"/>
        <v>0.18785648692785617</v>
      </c>
      <c r="L853" s="96">
        <f t="shared" si="232"/>
        <v>69.467775000871228</v>
      </c>
      <c r="M853" s="96">
        <f t="shared" si="233"/>
        <v>369.86108997872793</v>
      </c>
      <c r="N853" s="96">
        <f t="shared" si="242"/>
        <v>35.61842431615576</v>
      </c>
      <c r="O853" s="96">
        <f t="shared" si="234"/>
        <v>0.85020809639286676</v>
      </c>
      <c r="P853" s="96">
        <f t="shared" si="235"/>
        <v>0.85020809639286676</v>
      </c>
      <c r="Q853" s="96">
        <f t="shared" si="243"/>
        <v>0.31474770432413085</v>
      </c>
      <c r="R853" s="96">
        <f t="shared" si="226"/>
        <v>6.6647064774958159E-2</v>
      </c>
      <c r="S853" s="96">
        <f t="shared" si="239"/>
        <v>332.16085470068737</v>
      </c>
      <c r="T853" s="96">
        <f t="shared" si="236"/>
        <v>161.27340232486475</v>
      </c>
      <c r="U853" s="96">
        <f t="shared" si="237"/>
        <v>391.29461110363724</v>
      </c>
      <c r="V853" s="32">
        <f t="shared" si="238"/>
        <v>999.99999999999682</v>
      </c>
      <c r="W853" s="100">
        <f>(cNES*L853+(cNES+cOSEX)*G853+(cNES+cEREX)*H853+(cNES+cHOEX)*I853+(cNES+cNES)*S853+(cNES+cOSEX)*N853+(cNES+cEREX)*O853+(cNES+cHOEX)*P853)/(1+cDR)^((cycle + 0.5)/('Life tables'!$I$2/2))</f>
        <v>16075.818214229937</v>
      </c>
      <c r="X853" s="107">
        <f>((L853+G853+H853+I853+N853+O853+P853+S853)/('Life tables'!$I$2/2))/(1+oDR)^(((cycle + 0.5)/('Life tables'!$I$2/2)))</f>
        <v>10.577215535716519</v>
      </c>
      <c r="Y853" s="31">
        <f>((uNES*L853+ uOCEX*G853+uEREX*H853+uHOEX*I853+uNES*S853+ uOCEX*N853+uEREX*O853+uHOEX*P853)/('Life tables'!$I$2/2))/(1+oDR)^(((cycle + 0.5)/('Life tables'!$I$2/2)))</f>
        <v>6.9708551166695445</v>
      </c>
      <c r="Z853" s="100">
        <f t="shared" si="227"/>
        <v>106852.91129339769</v>
      </c>
      <c r="AA853" s="107">
        <f>((L853+G853+H853+I853+N853+O853+P853+S853)/('Life tables'!$I$2/2))</f>
        <v>17.161760721843045</v>
      </c>
      <c r="AB853" s="31">
        <f>((uNES*L853+ uOCEX*G853+uEREX*H853+uHOEX*I853+uNES*S853+ uOCEX*N853+uEREX*O853+uHOEX*P853)/('Life tables'!$I$2/2))</f>
        <v>11.310363028431368</v>
      </c>
    </row>
    <row r="854" spans="1:28" x14ac:dyDescent="0.25">
      <c r="A854" s="4">
        <v>848</v>
      </c>
      <c r="C854" s="105">
        <f>IF(male=0,VLOOKUP((($A$5:$A$1570/'Life tables'!$I$2)*2)+age,lifetable,13,1),IF(male=1,VLOOKUP((($A$5:$A$1570/'Life tables'!$I$2)*2)+age,lifetable,10,1),"error"))</f>
        <v>7.7299415014675521E-4</v>
      </c>
      <c r="F854" s="96">
        <f t="shared" si="228"/>
        <v>78.096064755784283</v>
      </c>
      <c r="G854" s="96">
        <f t="shared" si="240"/>
        <v>7.8449131507769492</v>
      </c>
      <c r="H854" s="96">
        <f t="shared" si="229"/>
        <v>0.44802954023939728</v>
      </c>
      <c r="I854" s="96">
        <f t="shared" si="230"/>
        <v>0.17952119958227614</v>
      </c>
      <c r="J854" s="96">
        <f t="shared" si="241"/>
        <v>6.6916966230465794E-2</v>
      </c>
      <c r="K854" s="96">
        <f t="shared" si="231"/>
        <v>0.18758963202993667</v>
      </c>
      <c r="L854" s="96">
        <f t="shared" si="232"/>
        <v>69.369094266925259</v>
      </c>
      <c r="M854" s="96">
        <f t="shared" si="233"/>
        <v>369.33592181571049</v>
      </c>
      <c r="N854" s="96">
        <f t="shared" si="242"/>
        <v>35.567849484213404</v>
      </c>
      <c r="O854" s="96">
        <f t="shared" si="234"/>
        <v>0.84900088039674537</v>
      </c>
      <c r="P854" s="96">
        <f t="shared" si="235"/>
        <v>0.84900088039674537</v>
      </c>
      <c r="Q854" s="96">
        <f t="shared" si="243"/>
        <v>0.31430079201523303</v>
      </c>
      <c r="R854" s="96">
        <f t="shared" si="226"/>
        <v>6.6552432174972087E-2</v>
      </c>
      <c r="S854" s="96">
        <f t="shared" si="239"/>
        <v>331.68921734651337</v>
      </c>
      <c r="T854" s="96">
        <f t="shared" si="236"/>
        <v>161.65462008311044</v>
      </c>
      <c r="U854" s="96">
        <f t="shared" si="237"/>
        <v>391.54875316784216</v>
      </c>
      <c r="V854" s="32">
        <f t="shared" si="238"/>
        <v>999.9999999999967</v>
      </c>
      <c r="W854" s="100">
        <f>(cNES*L854+(cNES+cOSEX)*G854+(cNES+cEREX)*H854+(cNES+cHOEX)*I854+(cNES+cNES)*S854+(cNES+cOSEX)*N854+(cNES+cEREX)*O854+(cNES+cHOEX)*P854)/(1+cDR)^((cycle + 0.5)/('Life tables'!$I$2/2))</f>
        <v>16017.153023039995</v>
      </c>
      <c r="X854" s="107">
        <f>((L854+G854+H854+I854+N854+O854+P854+S854)/('Life tables'!$I$2/2))/(1+oDR)^(((cycle + 0.5)/('Life tables'!$I$2/2)))</f>
        <v>10.556165711387804</v>
      </c>
      <c r="Y854" s="31">
        <f>((uNES*L854+ uOCEX*G854+uEREX*H854+uHOEX*I854+uNES*S854+ uOCEX*N854+uEREX*O854+uHOEX*P854)/('Life tables'!$I$2/2))/(1+oDR)^(((cycle + 0.5)/('Life tables'!$I$2/2)))</f>
        <v>6.9569823480527431</v>
      </c>
      <c r="Z854" s="100">
        <f t="shared" si="227"/>
        <v>106701.18255391189</v>
      </c>
      <c r="AA854" s="107">
        <f>((L854+G854+H854+I854+N854+O854+P854+S854)/('Life tables'!$I$2/2))</f>
        <v>17.137390776080508</v>
      </c>
      <c r="AB854" s="31">
        <f>((uNES*L854+ uOCEX*G854+uEREX*H854+uHOEX*I854+uNES*S854+ uOCEX*N854+uEREX*O854+uHOEX*P854)/('Life tables'!$I$2/2))</f>
        <v>11.294302152935767</v>
      </c>
    </row>
    <row r="855" spans="1:28" x14ac:dyDescent="0.25">
      <c r="A855" s="4">
        <v>849</v>
      </c>
      <c r="C855" s="105">
        <f>IF(male=0,VLOOKUP((($A$5:$A$1570/'Life tables'!$I$2)*2)+age,lifetable,13,1),IF(male=1,VLOOKUP((($A$5:$A$1570/'Life tables'!$I$2)*2)+age,lifetable,10,1),"error"))</f>
        <v>7.7299415014675521E-4</v>
      </c>
      <c r="F855" s="96">
        <f t="shared" si="228"/>
        <v>77.985128636597963</v>
      </c>
      <c r="G855" s="96">
        <f t="shared" si="240"/>
        <v>7.8337693854281776</v>
      </c>
      <c r="H855" s="96">
        <f t="shared" si="229"/>
        <v>0.44739311049571667</v>
      </c>
      <c r="I855" s="96">
        <f t="shared" si="230"/>
        <v>0.17926618820294982</v>
      </c>
      <c r="J855" s="96">
        <f t="shared" si="241"/>
        <v>6.6821910115096278E-2</v>
      </c>
      <c r="K855" s="96">
        <f t="shared" si="231"/>
        <v>0.18732315937421368</v>
      </c>
      <c r="L855" s="96">
        <f t="shared" si="232"/>
        <v>69.270554882981813</v>
      </c>
      <c r="M855" s="96">
        <f t="shared" si="233"/>
        <v>368.81149811244626</v>
      </c>
      <c r="N855" s="96">
        <f t="shared" si="242"/>
        <v>35.517346345358249</v>
      </c>
      <c r="O855" s="96">
        <f t="shared" si="234"/>
        <v>0.84779537570718422</v>
      </c>
      <c r="P855" s="96">
        <f t="shared" si="235"/>
        <v>0.84779537570718422</v>
      </c>
      <c r="Q855" s="96">
        <f t="shared" si="243"/>
        <v>0.31385451323336638</v>
      </c>
      <c r="R855" s="96">
        <f t="shared" si="226"/>
        <v>6.6457933722801885E-2</v>
      </c>
      <c r="S855" s="96">
        <f t="shared" si="239"/>
        <v>331.21824856871746</v>
      </c>
      <c r="T855" s="96">
        <f t="shared" si="236"/>
        <v>162.03529650645891</v>
      </c>
      <c r="U855" s="96">
        <f t="shared" si="237"/>
        <v>391.80253426093918</v>
      </c>
      <c r="V855" s="32">
        <f t="shared" si="238"/>
        <v>999.99999999999682</v>
      </c>
      <c r="W855" s="100">
        <f>(cNES*L855+(cNES+cOSEX)*G855+(cNES+cEREX)*H855+(cNES+cHOEX)*I855+(cNES+cNES)*S855+(cNES+cOSEX)*N855+(cNES+cEREX)*O855+(cNES+cHOEX)*P855)/(1+cDR)^((cycle + 0.5)/('Life tables'!$I$2/2))</f>
        <v>15958.701901569244</v>
      </c>
      <c r="X855" s="107">
        <f>((L855+G855+H855+I855+N855+O855+P855+S855)/('Life tables'!$I$2/2))/(1+oDR)^(((cycle + 0.5)/('Life tables'!$I$2/2)))</f>
        <v>10.53515778055873</v>
      </c>
      <c r="Y855" s="31">
        <f>((uNES*L855+ uOCEX*G855+uEREX*H855+uHOEX*I855+uNES*S855+ uOCEX*N855+uEREX*O855+uHOEX*P855)/('Life tables'!$I$2/2))/(1+oDR)^(((cycle + 0.5)/('Life tables'!$I$2/2)))</f>
        <v>6.9431371890729316</v>
      </c>
      <c r="Z855" s="100">
        <f t="shared" si="227"/>
        <v>106549.66915836546</v>
      </c>
      <c r="AA855" s="107">
        <f>((L855+G855+H855+I855+N855+O855+P855+S855)/('Life tables'!$I$2/2))</f>
        <v>17.113055439286988</v>
      </c>
      <c r="AB855" s="31">
        <f>((uNES*L855+ uOCEX*G855+uEREX*H855+uHOEX*I855+uNES*S855+ uOCEX*N855+uEREX*O855+uHOEX*P855)/('Life tables'!$I$2/2))</f>
        <v>11.278264086224135</v>
      </c>
    </row>
    <row r="856" spans="1:28" x14ac:dyDescent="0.25">
      <c r="A856" s="4">
        <v>850</v>
      </c>
      <c r="C856" s="105">
        <f>IF(male=0,VLOOKUP((($A$5:$A$1570/'Life tables'!$I$2)*2)+age,lifetable,13,1),IF(male=1,VLOOKUP((($A$5:$A$1570/'Life tables'!$I$2)*2)+age,lifetable,10,1),"error"))</f>
        <v>7.7299415014675521E-4</v>
      </c>
      <c r="F856" s="96">
        <f t="shared" si="228"/>
        <v>77.874351377106649</v>
      </c>
      <c r="G856" s="96">
        <f t="shared" si="240"/>
        <v>7.8226415778682448</v>
      </c>
      <c r="H856" s="96">
        <f t="shared" si="229"/>
        <v>0.44675759211468069</v>
      </c>
      <c r="I856" s="96">
        <f t="shared" si="230"/>
        <v>0.17901154199801608</v>
      </c>
      <c r="J856" s="96">
        <f t="shared" si="241"/>
        <v>6.6726990119374802E-2</v>
      </c>
      <c r="K856" s="96">
        <f t="shared" si="231"/>
        <v>0.18705706830534555</v>
      </c>
      <c r="L856" s="96">
        <f t="shared" si="232"/>
        <v>69.172156606700995</v>
      </c>
      <c r="M856" s="96">
        <f t="shared" si="233"/>
        <v>368.28781785549205</v>
      </c>
      <c r="N856" s="96">
        <f t="shared" si="242"/>
        <v>35.466914801993518</v>
      </c>
      <c r="O856" s="96">
        <f t="shared" si="234"/>
        <v>0.84659157999455814</v>
      </c>
      <c r="P856" s="96">
        <f t="shared" si="235"/>
        <v>0.84659157999455814</v>
      </c>
      <c r="Q856" s="96">
        <f t="shared" si="243"/>
        <v>0.313408867116102</v>
      </c>
      <c r="R856" s="96">
        <f t="shared" si="226"/>
        <v>6.6363569235830311E-2</v>
      </c>
      <c r="S856" s="96">
        <f t="shared" si="239"/>
        <v>330.74794745715747</v>
      </c>
      <c r="T856" s="96">
        <f t="shared" si="236"/>
        <v>162.41543236369438</v>
      </c>
      <c r="U856" s="96">
        <f t="shared" si="237"/>
        <v>392.05595489848037</v>
      </c>
      <c r="V856" s="32">
        <f t="shared" si="238"/>
        <v>999.99999999999682</v>
      </c>
      <c r="W856" s="100">
        <f>(cNES*L856+(cNES+cOSEX)*G856+(cNES+cEREX)*H856+(cNES+cHOEX)*I856+(cNES+cNES)*S856+(cNES+cOSEX)*N856+(cNES+cEREX)*O856+(cNES+cHOEX)*P856)/(1+cDR)^((cycle + 0.5)/('Life tables'!$I$2/2))</f>
        <v>15900.464069258438</v>
      </c>
      <c r="X856" s="107">
        <f>((L856+G856+H856+I856+N856+O856+P856+S856)/('Life tables'!$I$2/2))/(1+oDR)^(((cycle + 0.5)/('Life tables'!$I$2/2)))</f>
        <v>10.514191659782345</v>
      </c>
      <c r="Y856" s="31">
        <f>((uNES*L856+ uOCEX*G856+uEREX*H856+uHOEX*I856+uNES*S856+ uOCEX*N856+uEREX*O856+uHOEX*P856)/('Life tables'!$I$2/2))/(1+oDR)^(((cycle + 0.5)/('Life tables'!$I$2/2)))</f>
        <v>6.9293195847362874</v>
      </c>
      <c r="Z856" s="100">
        <f t="shared" si="227"/>
        <v>106398.37080478636</v>
      </c>
      <c r="AA856" s="107">
        <f>((L856+G856+H856+I856+N856+O856+P856+S856)/('Life tables'!$I$2/2))</f>
        <v>17.088754662200301</v>
      </c>
      <c r="AB856" s="31">
        <f>((uNES*L856+ uOCEX*G856+uEREX*H856+uHOEX*I856+uNES*S856+ uOCEX*N856+uEREX*O856+uHOEX*P856)/('Life tables'!$I$2/2))</f>
        <v>11.262248795832715</v>
      </c>
    </row>
    <row r="857" spans="1:28" x14ac:dyDescent="0.25">
      <c r="A857" s="4">
        <v>851</v>
      </c>
      <c r="C857" s="105">
        <f>IF(male=0,VLOOKUP((($A$5:$A$1570/'Life tables'!$I$2)*2)+age,lifetable,13,1),IF(male=1,VLOOKUP((($A$5:$A$1570/'Life tables'!$I$2)*2)+age,lifetable,10,1),"error"))</f>
        <v>7.7299415014675521E-4</v>
      </c>
      <c r="F857" s="96">
        <f t="shared" si="228"/>
        <v>77.76373270646566</v>
      </c>
      <c r="G857" s="96">
        <f t="shared" si="240"/>
        <v>7.8115297008902349</v>
      </c>
      <c r="H857" s="96">
        <f t="shared" si="229"/>
        <v>0.44612298354247981</v>
      </c>
      <c r="I857" s="96">
        <f t="shared" si="230"/>
        <v>0.17875726034487818</v>
      </c>
      <c r="J857" s="96">
        <f t="shared" si="241"/>
        <v>6.6632206011226852E-2</v>
      </c>
      <c r="K857" s="96">
        <f t="shared" si="231"/>
        <v>0.18679135817275339</v>
      </c>
      <c r="L857" s="96">
        <f t="shared" si="232"/>
        <v>69.07389919750409</v>
      </c>
      <c r="M857" s="96">
        <f t="shared" si="233"/>
        <v>367.76488003135637</v>
      </c>
      <c r="N857" s="96">
        <f t="shared" si="242"/>
        <v>35.416554756517783</v>
      </c>
      <c r="O857" s="96">
        <f t="shared" si="234"/>
        <v>0.84538949092913152</v>
      </c>
      <c r="P857" s="96">
        <f t="shared" si="235"/>
        <v>0.84538949092913152</v>
      </c>
      <c r="Q857" s="96">
        <f t="shared" si="243"/>
        <v>0.31296385280096972</v>
      </c>
      <c r="R857" s="96">
        <f t="shared" si="226"/>
        <v>6.6269338531431382E-2</v>
      </c>
      <c r="S857" s="96">
        <f t="shared" si="239"/>
        <v>330.27831310164794</v>
      </c>
      <c r="T857" s="96">
        <f t="shared" si="236"/>
        <v>162.79502842250656</v>
      </c>
      <c r="U857" s="96">
        <f t="shared" si="237"/>
        <v>392.30901559518458</v>
      </c>
      <c r="V857" s="32">
        <f t="shared" si="238"/>
        <v>999.99999999999682</v>
      </c>
      <c r="W857" s="100">
        <f>(cNES*L857+(cNES+cOSEX)*G857+(cNES+cEREX)*H857+(cNES+cHOEX)*I857+(cNES+cNES)*S857+(cNES+cOSEX)*N857+(cNES+cEREX)*O857+(cNES+cHOEX)*P857)/(1+cDR)^((cycle + 0.5)/('Life tables'!$I$2/2))</f>
        <v>15842.438748373355</v>
      </c>
      <c r="X857" s="107">
        <f>((L857+G857+H857+I857+N857+O857+P857+S857)/('Life tables'!$I$2/2))/(1+oDR)^(((cycle + 0.5)/('Life tables'!$I$2/2)))</f>
        <v>10.493267265780347</v>
      </c>
      <c r="Y857" s="31">
        <f>((uNES*L857+ uOCEX*G857+uEREX*H857+uHOEX*I857+uNES*S857+ uOCEX*N857+uEREX*O857+uHOEX*P857)/('Life tables'!$I$2/2))/(1+oDR)^(((cycle + 0.5)/('Life tables'!$I$2/2)))</f>
        <v>6.9155294801600862</v>
      </c>
      <c r="Z857" s="100">
        <f t="shared" si="227"/>
        <v>106247.28719150134</v>
      </c>
      <c r="AA857" s="107">
        <f>((L857+G857+H857+I857+N857+O857+P857+S857)/('Life tables'!$I$2/2))</f>
        <v>17.064488395632221</v>
      </c>
      <c r="AB857" s="31">
        <f>((uNES*L857+ uOCEX*G857+uEREX*H857+uHOEX*I857+uNES*S857+ uOCEX*N857+uEREX*O857+uHOEX*P857)/('Life tables'!$I$2/2))</f>
        <v>11.246256249346407</v>
      </c>
    </row>
    <row r="858" spans="1:28" x14ac:dyDescent="0.25">
      <c r="A858" s="4">
        <v>852</v>
      </c>
      <c r="C858" s="105">
        <f>IF(male=0,VLOOKUP((($A$5:$A$1570/'Life tables'!$I$2)*2)+age,lifetable,13,1),IF(male=1,VLOOKUP((($A$5:$A$1570/'Life tables'!$I$2)*2)+age,lifetable,10,1),"error"))</f>
        <v>7.7299415014675521E-4</v>
      </c>
      <c r="F858" s="96">
        <f t="shared" si="228"/>
        <v>77.653272355755874</v>
      </c>
      <c r="G858" s="96">
        <f t="shared" si="240"/>
        <v>7.8004337274806597</v>
      </c>
      <c r="H858" s="96">
        <f t="shared" si="229"/>
        <v>0.44548928323635112</v>
      </c>
      <c r="I858" s="96">
        <f t="shared" si="230"/>
        <v>0.17850334262536555</v>
      </c>
      <c r="J858" s="96">
        <f t="shared" si="241"/>
        <v>6.6537557560227847E-2</v>
      </c>
      <c r="K858" s="96">
        <f t="shared" si="231"/>
        <v>0.1865260283304836</v>
      </c>
      <c r="L858" s="96">
        <f t="shared" si="232"/>
        <v>68.97578241652279</v>
      </c>
      <c r="M858" s="96">
        <f t="shared" si="233"/>
        <v>367.24268362654971</v>
      </c>
      <c r="N858" s="96">
        <f t="shared" si="242"/>
        <v>35.366266111329821</v>
      </c>
      <c r="O858" s="96">
        <f t="shared" si="234"/>
        <v>0.84418910618117271</v>
      </c>
      <c r="P858" s="96">
        <f t="shared" si="235"/>
        <v>0.84418910618117271</v>
      </c>
      <c r="Q858" s="96">
        <f t="shared" si="243"/>
        <v>0.31251946942550124</v>
      </c>
      <c r="R858" s="96">
        <f t="shared" si="226"/>
        <v>6.6175241426979545E-2</v>
      </c>
      <c r="S858" s="96">
        <f t="shared" si="239"/>
        <v>329.80934459200506</v>
      </c>
      <c r="T858" s="96">
        <f t="shared" si="236"/>
        <v>163.17408544949228</v>
      </c>
      <c r="U858" s="96">
        <f t="shared" si="237"/>
        <v>392.56171686494201</v>
      </c>
      <c r="V858" s="32">
        <f t="shared" si="238"/>
        <v>999.9999999999967</v>
      </c>
      <c r="W858" s="100">
        <f>(cNES*L858+(cNES+cOSEX)*G858+(cNES+cEREX)*H858+(cNES+cHOEX)*I858+(cNES+cNES)*S858+(cNES+cOSEX)*N858+(cNES+cEREX)*O858+(cNES+cHOEX)*P858)/(1+cDR)^((cycle + 0.5)/('Life tables'!$I$2/2))</f>
        <v>15784.62516399535</v>
      </c>
      <c r="X858" s="107">
        <f>((L858+G858+H858+I858+N858+O858+P858+S858)/('Life tables'!$I$2/2))/(1+oDR)^(((cycle + 0.5)/('Life tables'!$I$2/2)))</f>
        <v>10.472384515442652</v>
      </c>
      <c r="Y858" s="31">
        <f>((uNES*L858+ uOCEX*G858+uEREX*H858+uHOEX*I858+uNES*S858+ uOCEX*N858+uEREX*O858+uHOEX*P858)/('Life tables'!$I$2/2))/(1+oDR)^(((cycle + 0.5)/('Life tables'!$I$2/2)))</f>
        <v>6.9017668205724192</v>
      </c>
      <c r="Z858" s="100">
        <f t="shared" si="227"/>
        <v>106096.41801713996</v>
      </c>
      <c r="AA858" s="107">
        <f>((L858+G858+H858+I858+N858+O858+P858+S858)/('Life tables'!$I$2/2))</f>
        <v>17.040256590468211</v>
      </c>
      <c r="AB858" s="31">
        <f>((uNES*L858+ uOCEX*G858+uEREX*H858+uHOEX*I858+uNES*S858+ uOCEX*N858+uEREX*O858+uHOEX*P858)/('Life tables'!$I$2/2))</f>
        <v>11.230286414398611</v>
      </c>
    </row>
    <row r="859" spans="1:28" x14ac:dyDescent="0.25">
      <c r="A859" s="4">
        <v>853</v>
      </c>
      <c r="C859" s="105">
        <f>IF(male=0,VLOOKUP((($A$5:$A$1570/'Life tables'!$I$2)*2)+age,lifetable,13,1),IF(male=1,VLOOKUP((($A$5:$A$1570/'Life tables'!$I$2)*2)+age,lifetable,10,1),"error"))</f>
        <v>7.7299415014675521E-4</v>
      </c>
      <c r="F859" s="96">
        <f t="shared" si="228"/>
        <v>77.542970057928599</v>
      </c>
      <c r="G859" s="96">
        <f t="shared" si="240"/>
        <v>7.7893536308139195</v>
      </c>
      <c r="H859" s="96">
        <f t="shared" si="229"/>
        <v>0.44485648966426217</v>
      </c>
      <c r="I859" s="96">
        <f t="shared" si="230"/>
        <v>0.1782497882256073</v>
      </c>
      <c r="J859" s="96">
        <f t="shared" si="241"/>
        <v>6.6443044537555951E-2</v>
      </c>
      <c r="K859" s="96">
        <f t="shared" si="231"/>
        <v>0.18626107813707524</v>
      </c>
      <c r="L859" s="96">
        <f t="shared" si="232"/>
        <v>68.877806026550175</v>
      </c>
      <c r="M859" s="96">
        <f t="shared" si="233"/>
        <v>366.72122762763377</v>
      </c>
      <c r="N859" s="96">
        <f t="shared" si="242"/>
        <v>35.316048768833312</v>
      </c>
      <c r="O859" s="96">
        <f t="shared" si="234"/>
        <v>0.84299042342106822</v>
      </c>
      <c r="P859" s="96">
        <f t="shared" si="235"/>
        <v>0.84299042342106822</v>
      </c>
      <c r="Q859" s="96">
        <f t="shared" si="243"/>
        <v>0.31207571612727159</v>
      </c>
      <c r="R859" s="96">
        <f t="shared" si="226"/>
        <v>6.6081277739858418E-2</v>
      </c>
      <c r="S859" s="96">
        <f t="shared" si="239"/>
        <v>329.34104101809118</v>
      </c>
      <c r="T859" s="96">
        <f t="shared" si="236"/>
        <v>163.55260421015711</v>
      </c>
      <c r="U859" s="96">
        <f t="shared" si="237"/>
        <v>392.81405922081893</v>
      </c>
      <c r="V859" s="32">
        <f t="shared" si="238"/>
        <v>999.99999999999659</v>
      </c>
      <c r="W859" s="100">
        <f>(cNES*L859+(cNES+cOSEX)*G859+(cNES+cEREX)*H859+(cNES+cHOEX)*I859+(cNES+cNES)*S859+(cNES+cOSEX)*N859+(cNES+cEREX)*O859+(cNES+cHOEX)*P859)/(1+cDR)^((cycle + 0.5)/('Life tables'!$I$2/2))</f>
        <v>15727.022544011927</v>
      </c>
      <c r="X859" s="107">
        <f>((L859+G859+H859+I859+N859+O859+P859+S859)/('Life tables'!$I$2/2))/(1+oDR)^(((cycle + 0.5)/('Life tables'!$I$2/2)))</f>
        <v>10.451543325826982</v>
      </c>
      <c r="Y859" s="31">
        <f>((uNES*L859+ uOCEX*G859+uEREX*H859+uHOEX*I859+uNES*S859+ uOCEX*N859+uEREX*O859+uHOEX*P859)/('Life tables'!$I$2/2))/(1+oDR)^(((cycle + 0.5)/('Life tables'!$I$2/2)))</f>
        <v>6.8880315513119283</v>
      </c>
      <c r="Z859" s="100">
        <f t="shared" si="227"/>
        <v>105945.76298063842</v>
      </c>
      <c r="AA859" s="107">
        <f>((L859+G859+H859+I859+N859+O859+P859+S859)/('Life tables'!$I$2/2))</f>
        <v>17.016059197667204</v>
      </c>
      <c r="AB859" s="31">
        <f>((uNES*L859+ uOCEX*G859+uEREX*H859+uHOEX*I859+uNES*S859+ uOCEX*N859+uEREX*O859+uHOEX*P859)/('Life tables'!$I$2/2))</f>
        <v>11.21433925867108</v>
      </c>
    </row>
    <row r="860" spans="1:28" x14ac:dyDescent="0.25">
      <c r="A860" s="4">
        <v>854</v>
      </c>
      <c r="C860" s="105">
        <f>IF(male=0,VLOOKUP((($A$5:$A$1570/'Life tables'!$I$2)*2)+age,lifetable,13,1),IF(male=1,VLOOKUP((($A$5:$A$1570/'Life tables'!$I$2)*2)+age,lifetable,10,1),"error"))</f>
        <v>7.7299415014675521E-4</v>
      </c>
      <c r="F860" s="96">
        <f t="shared" si="228"/>
        <v>77.432825547752159</v>
      </c>
      <c r="G860" s="96">
        <f t="shared" si="240"/>
        <v>7.7782893842469374</v>
      </c>
      <c r="H860" s="96">
        <f t="shared" si="229"/>
        <v>0.44422460130460462</v>
      </c>
      <c r="I860" s="96">
        <f t="shared" si="230"/>
        <v>0.17799659653590935</v>
      </c>
      <c r="J860" s="96">
        <f t="shared" si="241"/>
        <v>6.6348666715946164E-2</v>
      </c>
      <c r="K860" s="96">
        <f t="shared" si="231"/>
        <v>0.18599650695543213</v>
      </c>
      <c r="L860" s="96">
        <f t="shared" si="232"/>
        <v>68.779969791993324</v>
      </c>
      <c r="M860" s="96">
        <f t="shared" si="233"/>
        <v>366.20051102126837</v>
      </c>
      <c r="N860" s="96">
        <f t="shared" si="242"/>
        <v>35.265902631441413</v>
      </c>
      <c r="O860" s="96">
        <f t="shared" si="234"/>
        <v>0.84179344031942982</v>
      </c>
      <c r="P860" s="96">
        <f t="shared" si="235"/>
        <v>0.84179344031942982</v>
      </c>
      <c r="Q860" s="96">
        <f t="shared" si="243"/>
        <v>0.31163259204393973</v>
      </c>
      <c r="R860" s="96">
        <f t="shared" si="226"/>
        <v>6.5987447287469317E-2</v>
      </c>
      <c r="S860" s="96">
        <f t="shared" si="239"/>
        <v>328.87340146985667</v>
      </c>
      <c r="T860" s="96">
        <f t="shared" si="236"/>
        <v>163.930585468917</v>
      </c>
      <c r="U860" s="96">
        <f t="shared" si="237"/>
        <v>393.06604317506185</v>
      </c>
      <c r="V860" s="32">
        <f t="shared" si="238"/>
        <v>999.99999999999659</v>
      </c>
      <c r="W860" s="100">
        <f>(cNES*L860+(cNES+cOSEX)*G860+(cNES+cEREX)*H860+(cNES+cHOEX)*I860+(cNES+cNES)*S860+(cNES+cOSEX)*N860+(cNES+cEREX)*O860+(cNES+cHOEX)*P860)/(1+cDR)^((cycle + 0.5)/('Life tables'!$I$2/2))</f>
        <v>15669.63011910724</v>
      </c>
      <c r="X860" s="107">
        <f>((L860+G860+H860+I860+N860+O860+P860+S860)/('Life tables'!$I$2/2))/(1+oDR)^(((cycle + 0.5)/('Life tables'!$I$2/2)))</f>
        <v>10.430743614158438</v>
      </c>
      <c r="Y860" s="31">
        <f>((uNES*L860+ uOCEX*G860+uEREX*H860+uHOEX*I860+uNES*S860+ uOCEX*N860+uEREX*O860+uHOEX*P860)/('Life tables'!$I$2/2))/(1+oDR)^(((cycle + 0.5)/('Life tables'!$I$2/2)))</f>
        <v>6.8743236178275069</v>
      </c>
      <c r="Z860" s="100">
        <f t="shared" si="227"/>
        <v>105795.3217812433</v>
      </c>
      <c r="AA860" s="107">
        <f>((L860+G860+H860+I860+N860+O860+P860+S860)/('Life tables'!$I$2/2))</f>
        <v>16.991896168261366</v>
      </c>
      <c r="AB860" s="31">
        <f>((uNES*L860+ uOCEX*G860+uEREX*H860+uHOEX*I860+uNES*S860+ uOCEX*N860+uEREX*O860+uHOEX*P860)/('Life tables'!$I$2/2))</f>
        <v>11.198414749893745</v>
      </c>
    </row>
    <row r="861" spans="1:28" x14ac:dyDescent="0.25">
      <c r="A861" s="4">
        <v>855</v>
      </c>
      <c r="C861" s="105">
        <f>IF(male=0,VLOOKUP((($A$5:$A$1570/'Life tables'!$I$2)*2)+age,lifetable,13,1),IF(male=1,VLOOKUP((($A$5:$A$1570/'Life tables'!$I$2)*2)+age,lifetable,10,1),"error"))</f>
        <v>7.7299415014675521E-4</v>
      </c>
      <c r="F861" s="96">
        <f t="shared" si="228"/>
        <v>77.32283856176042</v>
      </c>
      <c r="G861" s="96">
        <f t="shared" si="240"/>
        <v>7.7672409613139877</v>
      </c>
      <c r="H861" s="96">
        <f t="shared" si="229"/>
        <v>0.4435936166458988</v>
      </c>
      <c r="I861" s="96">
        <f t="shared" si="230"/>
        <v>0.17774376695063612</v>
      </c>
      <c r="J861" s="96">
        <f t="shared" si="241"/>
        <v>6.6254423869646348E-2</v>
      </c>
      <c r="K861" s="96">
        <f t="shared" si="231"/>
        <v>0.18573231415269881</v>
      </c>
      <c r="L861" s="96">
        <f t="shared" si="232"/>
        <v>68.682273478827554</v>
      </c>
      <c r="M861" s="96">
        <f t="shared" si="233"/>
        <v>365.6805327942572</v>
      </c>
      <c r="N861" s="96">
        <f t="shared" si="242"/>
        <v>35.215827601581118</v>
      </c>
      <c r="O861" s="96">
        <f t="shared" si="234"/>
        <v>0.84059815454720033</v>
      </c>
      <c r="P861" s="96">
        <f t="shared" si="235"/>
        <v>0.84059815454720033</v>
      </c>
      <c r="Q861" s="96">
        <f t="shared" si="243"/>
        <v>0.31119009631328659</v>
      </c>
      <c r="R861" s="96">
        <f t="shared" si="226"/>
        <v>6.5893749887239478E-2</v>
      </c>
      <c r="S861" s="96">
        <f t="shared" si="239"/>
        <v>328.40642503738115</v>
      </c>
      <c r="T861" s="96">
        <f t="shared" si="236"/>
        <v>164.30802998909994</v>
      </c>
      <c r="U861" s="96">
        <f t="shared" si="237"/>
        <v>393.3176692391018</v>
      </c>
      <c r="V861" s="32">
        <f t="shared" si="238"/>
        <v>999.99999999999659</v>
      </c>
      <c r="W861" s="100">
        <f>(cNES*L861+(cNES+cOSEX)*G861+(cNES+cEREX)*H861+(cNES+cHOEX)*I861+(cNES+cNES)*S861+(cNES+cOSEX)*N861+(cNES+cEREX)*O861+(cNES+cHOEX)*P861)/(1+cDR)^((cycle + 0.5)/('Life tables'!$I$2/2))</f>
        <v>15612.447122752694</v>
      </c>
      <c r="X861" s="107">
        <f>((L861+G861+H861+I861+N861+O861+P861+S861)/('Life tables'!$I$2/2))/(1+oDR)^(((cycle + 0.5)/('Life tables'!$I$2/2)))</f>
        <v>10.409985297829087</v>
      </c>
      <c r="Y861" s="31">
        <f>((uNES*L861+ uOCEX*G861+uEREX*H861+uHOEX*I861+uNES*S861+ uOCEX*N861+uEREX*O861+uHOEX*P861)/('Life tables'!$I$2/2))/(1+oDR)^(((cycle + 0.5)/('Life tables'!$I$2/2)))</f>
        <v>6.8606429656780641</v>
      </c>
      <c r="Z861" s="100">
        <f t="shared" si="227"/>
        <v>105645.09411851503</v>
      </c>
      <c r="AA861" s="107">
        <f>((L861+G861+H861+I861+N861+O861+P861+S861)/('Life tables'!$I$2/2))</f>
        <v>16.967767453355865</v>
      </c>
      <c r="AB861" s="31">
        <f>((uNES*L861+ uOCEX*G861+uEREX*H861+uHOEX*I861+uNES*S861+ uOCEX*N861+uEREX*O861+uHOEX*P861)/('Life tables'!$I$2/2))</f>
        <v>11.182512855844607</v>
      </c>
    </row>
    <row r="862" spans="1:28" x14ac:dyDescent="0.25">
      <c r="A862" s="4">
        <v>856</v>
      </c>
      <c r="C862" s="105">
        <f>IF(male=0,VLOOKUP((($A$5:$A$1570/'Life tables'!$I$2)*2)+age,lifetable,13,1),IF(male=1,VLOOKUP((($A$5:$A$1570/'Life tables'!$I$2)*2)+age,lifetable,10,1),"error"))</f>
        <v>7.7299415014675521E-4</v>
      </c>
      <c r="F862" s="96">
        <f t="shared" si="228"/>
        <v>77.213008838203038</v>
      </c>
      <c r="G862" s="96">
        <f t="shared" si="240"/>
        <v>7.7562083357217011</v>
      </c>
      <c r="H862" s="96">
        <f t="shared" si="229"/>
        <v>0.44296353418650841</v>
      </c>
      <c r="I862" s="96">
        <f t="shared" si="230"/>
        <v>0.17749129886809614</v>
      </c>
      <c r="J862" s="96">
        <f t="shared" si="241"/>
        <v>6.616031577437452E-2</v>
      </c>
      <c r="K862" s="96">
        <f t="shared" si="231"/>
        <v>0.18546849910014132</v>
      </c>
      <c r="L862" s="96">
        <f t="shared" si="232"/>
        <v>68.584716854552212</v>
      </c>
      <c r="M862" s="96">
        <f t="shared" si="233"/>
        <v>365.16129193359171</v>
      </c>
      <c r="N862" s="96">
        <f t="shared" si="242"/>
        <v>35.165823581697509</v>
      </c>
      <c r="O862" s="96">
        <f t="shared" si="234"/>
        <v>0.83940456377575368</v>
      </c>
      <c r="P862" s="96">
        <f t="shared" si="235"/>
        <v>0.83940456377575368</v>
      </c>
      <c r="Q862" s="96">
        <f t="shared" si="243"/>
        <v>0.31074822807325309</v>
      </c>
      <c r="R862" s="96">
        <f t="shared" si="226"/>
        <v>6.5800185356629973E-2</v>
      </c>
      <c r="S862" s="96">
        <f t="shared" si="239"/>
        <v>327.94011081091281</v>
      </c>
      <c r="T862" s="96">
        <f t="shared" si="236"/>
        <v>164.68493853294757</v>
      </c>
      <c r="U862" s="96">
        <f t="shared" si="237"/>
        <v>393.56893792355856</v>
      </c>
      <c r="V862" s="32">
        <f t="shared" si="238"/>
        <v>999.99999999999648</v>
      </c>
      <c r="W862" s="100">
        <f>(cNES*L862+(cNES+cOSEX)*G862+(cNES+cEREX)*H862+(cNES+cHOEX)*I862+(cNES+cNES)*S862+(cNES+cOSEX)*N862+(cNES+cEREX)*O862+(cNES+cHOEX)*P862)/(1+cDR)^((cycle + 0.5)/('Life tables'!$I$2/2))</f>
        <v>15555.472791197484</v>
      </c>
      <c r="X862" s="107">
        <f>((L862+G862+H862+I862+N862+O862+P862+S862)/('Life tables'!$I$2/2))/(1+oDR)^(((cycle + 0.5)/('Life tables'!$I$2/2)))</f>
        <v>10.389268294397572</v>
      </c>
      <c r="Y862" s="31">
        <f>((uNES*L862+ uOCEX*G862+uEREX*H862+uHOEX*I862+uNES*S862+ uOCEX*N862+uEREX*O862+uHOEX*P862)/('Life tables'!$I$2/2))/(1+oDR)^(((cycle + 0.5)/('Life tables'!$I$2/2)))</f>
        <v>6.8469895405322276</v>
      </c>
      <c r="Z862" s="100">
        <f t="shared" si="227"/>
        <v>105495.07969233146</v>
      </c>
      <c r="AA862" s="107">
        <f>((L862+G862+H862+I862+N862+O862+P862+S862)/('Life tables'!$I$2/2))</f>
        <v>16.943673004128669</v>
      </c>
      <c r="AB862" s="31">
        <f>((uNES*L862+ uOCEX*G862+uEREX*H862+uHOEX*I862+uNES*S862+ uOCEX*N862+uEREX*O862+uHOEX*P862)/('Life tables'!$I$2/2))</f>
        <v>11.16663354434956</v>
      </c>
    </row>
    <row r="863" spans="1:28" x14ac:dyDescent="0.25">
      <c r="A863" s="4">
        <v>857</v>
      </c>
      <c r="C863" s="105">
        <f>IF(male=0,VLOOKUP((($A$5:$A$1570/'Life tables'!$I$2)*2)+age,lifetable,13,1),IF(male=1,VLOOKUP((($A$5:$A$1570/'Life tables'!$I$2)*2)+age,lifetable,10,1),"error"))</f>
        <v>7.7299415014675521E-4</v>
      </c>
      <c r="F863" s="96">
        <f t="shared" si="228"/>
        <v>77.103336116997198</v>
      </c>
      <c r="G863" s="96">
        <f t="shared" si="240"/>
        <v>7.7451914813442153</v>
      </c>
      <c r="H863" s="96">
        <f t="shared" si="229"/>
        <v>0.44233435243436364</v>
      </c>
      <c r="I863" s="96">
        <f t="shared" si="230"/>
        <v>0.17723919169043112</v>
      </c>
      <c r="J863" s="96">
        <f t="shared" si="241"/>
        <v>6.6066342207277584E-2</v>
      </c>
      <c r="K863" s="96">
        <f t="shared" si="231"/>
        <v>0.18520506117303118</v>
      </c>
      <c r="L863" s="96">
        <f t="shared" si="232"/>
        <v>68.487299688147885</v>
      </c>
      <c r="M863" s="96">
        <f t="shared" si="233"/>
        <v>364.64278742649316</v>
      </c>
      <c r="N863" s="96">
        <f t="shared" si="242"/>
        <v>35.115890474257803</v>
      </c>
      <c r="O863" s="96">
        <f t="shared" si="234"/>
        <v>0.83821266567699249</v>
      </c>
      <c r="P863" s="96">
        <f t="shared" si="235"/>
        <v>0.83821266567699249</v>
      </c>
      <c r="Q863" s="96">
        <f t="shared" si="243"/>
        <v>0.31030698646197591</v>
      </c>
      <c r="R863" s="96">
        <f t="shared" si="226"/>
        <v>6.5706753513143298E-2</v>
      </c>
      <c r="S863" s="96">
        <f t="shared" si="239"/>
        <v>327.47445788090624</v>
      </c>
      <c r="T863" s="96">
        <f t="shared" si="236"/>
        <v>165.06131186161682</v>
      </c>
      <c r="U863" s="96">
        <f t="shared" si="237"/>
        <v>393.81984973824473</v>
      </c>
      <c r="V863" s="32">
        <f t="shared" si="238"/>
        <v>999.99999999999636</v>
      </c>
      <c r="W863" s="100">
        <f>(cNES*L863+(cNES+cOSEX)*G863+(cNES+cEREX)*H863+(cNES+cHOEX)*I863+(cNES+cNES)*S863+(cNES+cOSEX)*N863+(cNES+cEREX)*O863+(cNES+cHOEX)*P863)/(1+cDR)^((cycle + 0.5)/('Life tables'!$I$2/2))</f>
        <v>15498.706363459145</v>
      </c>
      <c r="X863" s="107">
        <f>((L863+G863+H863+I863+N863+O863+P863+S863)/('Life tables'!$I$2/2))/(1+oDR)^(((cycle + 0.5)/('Life tables'!$I$2/2)))</f>
        <v>10.368592521588671</v>
      </c>
      <c r="Y863" s="31">
        <f>((uNES*L863+ uOCEX*G863+uEREX*H863+uHOEX*I863+uNES*S863+ uOCEX*N863+uEREX*O863+uHOEX*P863)/('Life tables'!$I$2/2))/(1+oDR)^(((cycle + 0.5)/('Life tables'!$I$2/2)))</f>
        <v>6.8333632881680897</v>
      </c>
      <c r="Z863" s="100">
        <f t="shared" si="227"/>
        <v>105345.27820289091</v>
      </c>
      <c r="AA863" s="107">
        <f>((L863+G863+H863+I863+N863+O863+P863+S863)/('Life tables'!$I$2/2))</f>
        <v>16.919612771830295</v>
      </c>
      <c r="AB863" s="31">
        <f>((uNES*L863+ uOCEX*G863+uEREX*H863+uHOEX*I863+uNES*S863+ uOCEX*N863+uEREX*O863+uHOEX*P863)/('Life tables'!$I$2/2))</f>
        <v>11.150776783282266</v>
      </c>
    </row>
    <row r="864" spans="1:28" x14ac:dyDescent="0.25">
      <c r="A864" s="4">
        <v>858</v>
      </c>
      <c r="C864" s="105">
        <f>IF(male=0,VLOOKUP((($A$5:$A$1570/'Life tables'!$I$2)*2)+age,lifetable,13,1),IF(male=1,VLOOKUP((($A$5:$A$1570/'Life tables'!$I$2)*2)+age,lifetable,10,1),"error"))</f>
        <v>7.7299415014675521E-4</v>
      </c>
      <c r="F864" s="96">
        <f t="shared" si="228"/>
        <v>76.993820139681304</v>
      </c>
      <c r="G864" s="96">
        <f t="shared" si="240"/>
        <v>7.7341903722185217</v>
      </c>
      <c r="H864" s="96">
        <f t="shared" si="229"/>
        <v>0.44170606990669536</v>
      </c>
      <c r="I864" s="96">
        <f t="shared" si="230"/>
        <v>0.17698744482350953</v>
      </c>
      <c r="J864" s="96">
        <f t="shared" si="241"/>
        <v>6.5972502946891526E-2</v>
      </c>
      <c r="K864" s="96">
        <f t="shared" si="231"/>
        <v>0.18494199975053399</v>
      </c>
      <c r="L864" s="96">
        <f t="shared" si="232"/>
        <v>68.390021750035146</v>
      </c>
      <c r="M864" s="96">
        <f t="shared" si="233"/>
        <v>364.12501826045371</v>
      </c>
      <c r="N864" s="96">
        <f t="shared" si="242"/>
        <v>35.066028181755293</v>
      </c>
      <c r="O864" s="96">
        <f t="shared" si="234"/>
        <v>0.83702245792344199</v>
      </c>
      <c r="P864" s="96">
        <f t="shared" si="235"/>
        <v>0.83702245792344199</v>
      </c>
      <c r="Q864" s="96">
        <f t="shared" si="243"/>
        <v>0.3098663706178218</v>
      </c>
      <c r="R864" s="96">
        <f t="shared" si="226"/>
        <v>6.5613454174330746E-2</v>
      </c>
      <c r="S864" s="96">
        <f t="shared" si="239"/>
        <v>327.00946533805939</v>
      </c>
      <c r="T864" s="96">
        <f t="shared" si="236"/>
        <v>165.43715073518152</v>
      </c>
      <c r="U864" s="96">
        <f t="shared" si="237"/>
        <v>394.07040519216957</v>
      </c>
      <c r="V864" s="32">
        <f t="shared" si="238"/>
        <v>999.99999999999648</v>
      </c>
      <c r="W864" s="100">
        <f>(cNES*L864+(cNES+cOSEX)*G864+(cNES+cEREX)*H864+(cNES+cHOEX)*I864+(cNES+cNES)*S864+(cNES+cOSEX)*N864+(cNES+cEREX)*O864+(cNES+cHOEX)*P864)/(1+cDR)^((cycle + 0.5)/('Life tables'!$I$2/2))</f>
        <v>15442.147081314188</v>
      </c>
      <c r="X864" s="107">
        <f>((L864+G864+H864+I864+N864+O864+P864+S864)/('Life tables'!$I$2/2))/(1+oDR)^(((cycle + 0.5)/('Life tables'!$I$2/2)))</f>
        <v>10.347957897292925</v>
      </c>
      <c r="Y864" s="31">
        <f>((uNES*L864+ uOCEX*G864+uEREX*H864+uHOEX*I864+uNES*S864+ uOCEX*N864+uEREX*O864+uHOEX*P864)/('Life tables'!$I$2/2))/(1+oDR)^(((cycle + 0.5)/('Life tables'!$I$2/2)))</f>
        <v>6.8197641544729439</v>
      </c>
      <c r="Z864" s="100">
        <f t="shared" si="227"/>
        <v>105195.68935071547</v>
      </c>
      <c r="AA864" s="107">
        <f>((L864+G864+H864+I864+N864+O864+P864+S864)/('Life tables'!$I$2/2))</f>
        <v>16.895586707783625</v>
      </c>
      <c r="AB864" s="31">
        <f>((uNES*L864+ uOCEX*G864+uEREX*H864+uHOEX*I864+uNES*S864+ uOCEX*N864+uEREX*O864+uHOEX*P864)/('Life tables'!$I$2/2))</f>
        <v>11.134942540564012</v>
      </c>
    </row>
    <row r="865" spans="1:28" x14ac:dyDescent="0.25">
      <c r="A865" s="4">
        <v>859</v>
      </c>
      <c r="C865" s="105">
        <f>IF(male=0,VLOOKUP((($A$5:$A$1570/'Life tables'!$I$2)*2)+age,lifetable,13,1),IF(male=1,VLOOKUP((($A$5:$A$1570/'Life tables'!$I$2)*2)+age,lifetable,10,1),"error"))</f>
        <v>7.7299415014675521E-4</v>
      </c>
      <c r="F865" s="96">
        <f t="shared" si="228"/>
        <v>76.884460649369899</v>
      </c>
      <c r="G865" s="96">
        <f t="shared" si="240"/>
        <v>7.7232049825399374</v>
      </c>
      <c r="H865" s="96">
        <f t="shared" si="229"/>
        <v>0.44107868512977672</v>
      </c>
      <c r="I865" s="96">
        <f t="shared" si="230"/>
        <v>0.17673605767682293</v>
      </c>
      <c r="J865" s="96">
        <f t="shared" si="241"/>
        <v>6.5878797773102904E-2</v>
      </c>
      <c r="K865" s="96">
        <f t="shared" si="231"/>
        <v>0.18467931421560149</v>
      </c>
      <c r="L865" s="96">
        <f t="shared" si="232"/>
        <v>68.292882812034662</v>
      </c>
      <c r="M865" s="96">
        <f t="shared" si="233"/>
        <v>363.60798342327564</v>
      </c>
      <c r="N865" s="96">
        <f t="shared" si="242"/>
        <v>35.016236606713157</v>
      </c>
      <c r="O865" s="96">
        <f t="shared" si="234"/>
        <v>0.83583393818834018</v>
      </c>
      <c r="P865" s="96">
        <f t="shared" si="235"/>
        <v>0.83583393818834018</v>
      </c>
      <c r="Q865" s="96">
        <f t="shared" si="243"/>
        <v>0.30942637967942183</v>
      </c>
      <c r="R865" s="96">
        <f t="shared" si="226"/>
        <v>6.5520287157799478E-2</v>
      </c>
      <c r="S865" s="96">
        <f t="shared" si="239"/>
        <v>326.5451322733486</v>
      </c>
      <c r="T865" s="96">
        <f t="shared" si="236"/>
        <v>165.81245591263405</v>
      </c>
      <c r="U865" s="96">
        <f t="shared" si="237"/>
        <v>394.320604793543</v>
      </c>
      <c r="V865" s="32">
        <f t="shared" si="238"/>
        <v>999.9999999999967</v>
      </c>
      <c r="W865" s="100">
        <f>(cNES*L865+(cNES+cOSEX)*G865+(cNES+cEREX)*H865+(cNES+cHOEX)*I865+(cNES+cNES)*S865+(cNES+cOSEX)*N865+(cNES+cEREX)*O865+(cNES+cHOEX)*P865)/(1+cDR)^((cycle + 0.5)/('Life tables'!$I$2/2))</f>
        <v>15385.794189288605</v>
      </c>
      <c r="X865" s="107">
        <f>((L865+G865+H865+I865+N865+O865+P865+S865)/('Life tables'!$I$2/2))/(1+oDR)^(((cycle + 0.5)/('Life tables'!$I$2/2)))</f>
        <v>10.327364339566227</v>
      </c>
      <c r="Y865" s="31">
        <f>((uNES*L865+ uOCEX*G865+uEREX*H865+uHOEX*I865+uNES*S865+ uOCEX*N865+uEREX*O865+uHOEX*P865)/('Life tables'!$I$2/2))/(1+oDR)^(((cycle + 0.5)/('Life tables'!$I$2/2)))</f>
        <v>6.80619208544302</v>
      </c>
      <c r="Z865" s="100">
        <f t="shared" si="227"/>
        <v>105046.31283665393</v>
      </c>
      <c r="AA865" s="107">
        <f>((L865+G865+H865+I865+N865+O865+P865+S865)/('Life tables'!$I$2/2))</f>
        <v>16.87159476338369</v>
      </c>
      <c r="AB865" s="31">
        <f>((uNES*L865+ uOCEX*G865+uEREX*H865+uHOEX*I865+uNES*S865+ uOCEX*N865+uEREX*O865+uHOEX*P865)/('Life tables'!$I$2/2))</f>
        <v>11.119130784163577</v>
      </c>
    </row>
    <row r="866" spans="1:28" x14ac:dyDescent="0.25">
      <c r="A866" s="4">
        <v>860</v>
      </c>
      <c r="C866" s="105">
        <f>IF(male=0,VLOOKUP((($A$5:$A$1570/'Life tables'!$I$2)*2)+age,lifetable,13,1),IF(male=1,VLOOKUP((($A$5:$A$1570/'Life tables'!$I$2)*2)+age,lifetable,10,1),"error"))</f>
        <v>7.7299415014675521E-4</v>
      </c>
      <c r="F866" s="96">
        <f t="shared" si="228"/>
        <v>76.775257390710394</v>
      </c>
      <c r="G866" s="96">
        <f t="shared" si="240"/>
        <v>7.7122352866577621</v>
      </c>
      <c r="H866" s="96">
        <f t="shared" si="229"/>
        <v>0.44045219663867463</v>
      </c>
      <c r="I866" s="96">
        <f t="shared" si="230"/>
        <v>0.17648502966338647</v>
      </c>
      <c r="J866" s="96">
        <f t="shared" si="241"/>
        <v>6.5785226467111657E-2</v>
      </c>
      <c r="K866" s="96">
        <f t="shared" si="231"/>
        <v>0.18441700395486726</v>
      </c>
      <c r="L866" s="96">
        <f t="shared" si="232"/>
        <v>68.195882647328588</v>
      </c>
      <c r="M866" s="96">
        <f t="shared" si="233"/>
        <v>363.09168190310925</v>
      </c>
      <c r="N866" s="96">
        <f t="shared" si="242"/>
        <v>34.966515651688063</v>
      </c>
      <c r="O866" s="96">
        <f t="shared" si="234"/>
        <v>0.83464710414572529</v>
      </c>
      <c r="P866" s="96">
        <f t="shared" si="235"/>
        <v>0.83464710414572529</v>
      </c>
      <c r="Q866" s="96">
        <f t="shared" si="243"/>
        <v>0.3089870127857029</v>
      </c>
      <c r="R866" s="96">
        <f t="shared" si="226"/>
        <v>6.5427252281219414E-2</v>
      </c>
      <c r="S866" s="96">
        <f t="shared" si="239"/>
        <v>326.08145777806283</v>
      </c>
      <c r="T866" s="96">
        <f t="shared" si="236"/>
        <v>166.18722815188687</v>
      </c>
      <c r="U866" s="96">
        <f t="shared" si="237"/>
        <v>394.57044904977909</v>
      </c>
      <c r="V866" s="32">
        <f t="shared" si="238"/>
        <v>999.9999999999967</v>
      </c>
      <c r="W866" s="100">
        <f>(cNES*L866+(cNES+cOSEX)*G866+(cNES+cEREX)*H866+(cNES+cHOEX)*I866+(cNES+cNES)*S866+(cNES+cOSEX)*N866+(cNES+cEREX)*O866+(cNES+cHOEX)*P866)/(1+cDR)^((cycle + 0.5)/('Life tables'!$I$2/2))</f>
        <v>15329.646934648552</v>
      </c>
      <c r="X866" s="107">
        <f>((L866+G866+H866+I866+N866+O866+P866+S866)/('Life tables'!$I$2/2))/(1+oDR)^(((cycle + 0.5)/('Life tables'!$I$2/2)))</f>
        <v>10.306811766629409</v>
      </c>
      <c r="Y866" s="31">
        <f>((uNES*L866+ uOCEX*G866+uEREX*H866+uHOEX*I866+uNES*S866+ uOCEX*N866+uEREX*O866+uHOEX*P866)/('Life tables'!$I$2/2))/(1+oDR)^(((cycle + 0.5)/('Life tables'!$I$2/2)))</f>
        <v>6.7926470271832207</v>
      </c>
      <c r="Z866" s="100">
        <f t="shared" si="227"/>
        <v>104897.1483618847</v>
      </c>
      <c r="AA866" s="107">
        <f>((L866+G866+H866+I866+N866+O866+P866+S866)/('Life tables'!$I$2/2))</f>
        <v>16.847636890097434</v>
      </c>
      <c r="AB866" s="31">
        <f>((uNES*L866+ uOCEX*G866+uEREX*H866+uHOEX*I866+uNES*S866+ uOCEX*N866+uEREX*O866+uHOEX*P866)/('Life tables'!$I$2/2))</f>
        <v>11.103341482097088</v>
      </c>
    </row>
    <row r="867" spans="1:28" x14ac:dyDescent="0.25">
      <c r="A867" s="4">
        <v>861</v>
      </c>
      <c r="C867" s="105">
        <f>IF(male=0,VLOOKUP((($A$5:$A$1570/'Life tables'!$I$2)*2)+age,lifetable,13,1),IF(male=1,VLOOKUP((($A$5:$A$1570/'Life tables'!$I$2)*2)+age,lifetable,10,1),"error"))</f>
        <v>8.3784722123148025E-4</v>
      </c>
      <c r="F867" s="96">
        <f t="shared" si="228"/>
        <v>76.666210109840989</v>
      </c>
      <c r="G867" s="96">
        <f t="shared" si="240"/>
        <v>7.7012812590710453</v>
      </c>
      <c r="H867" s="96">
        <f t="shared" si="229"/>
        <v>0.43982660297700865</v>
      </c>
      <c r="I867" s="96">
        <f t="shared" si="230"/>
        <v>0.17623436019964234</v>
      </c>
      <c r="J867" s="96">
        <f t="shared" si="241"/>
        <v>7.120323317182059E-2</v>
      </c>
      <c r="K867" s="96">
        <f t="shared" si="231"/>
        <v>0.18415506835854592</v>
      </c>
      <c r="L867" s="96">
        <f t="shared" si="232"/>
        <v>68.093509586062922</v>
      </c>
      <c r="M867" s="96">
        <f t="shared" si="233"/>
        <v>362.57611268848979</v>
      </c>
      <c r="N867" s="96">
        <f t="shared" si="242"/>
        <v>34.916865219273781</v>
      </c>
      <c r="O867" s="96">
        <f t="shared" si="234"/>
        <v>0.83346195347052021</v>
      </c>
      <c r="P867" s="96">
        <f t="shared" si="235"/>
        <v>0.83346195347052021</v>
      </c>
      <c r="Q867" s="96">
        <f t="shared" si="243"/>
        <v>0.3344350145624807</v>
      </c>
      <c r="R867" s="96">
        <f t="shared" si="226"/>
        <v>6.5334349362329805E-2</v>
      </c>
      <c r="S867" s="96">
        <f t="shared" si="239"/>
        <v>325.59255419835017</v>
      </c>
      <c r="T867" s="96">
        <f t="shared" si="236"/>
        <v>166.59286639962116</v>
      </c>
      <c r="U867" s="96">
        <f t="shared" si="237"/>
        <v>394.81993846749998</v>
      </c>
      <c r="V867" s="32">
        <f t="shared" si="238"/>
        <v>999.99999999999682</v>
      </c>
      <c r="W867" s="100">
        <f>(cNES*L867+(cNES+cOSEX)*G867+(cNES+cEREX)*H867+(cNES+cHOEX)*I867+(cNES+cNES)*S867+(cNES+cOSEX)*N867+(cNES+cEREX)*O867+(cNES+cHOEX)*P867)/(1+cDR)^((cycle + 0.5)/('Life tables'!$I$2/2))</f>
        <v>15272.761355793622</v>
      </c>
      <c r="X867" s="107">
        <f>((L867+G867+H867+I867+N867+O867+P867+S867)/('Life tables'!$I$2/2))/(1+oDR)^(((cycle + 0.5)/('Life tables'!$I$2/2)))</f>
        <v>10.285563759630522</v>
      </c>
      <c r="Y867" s="31">
        <f>((uNES*L867+ uOCEX*G867+uEREX*H867+uHOEX*I867+uNES*S867+ uOCEX*N867+uEREX*O867+uHOEX*P867)/('Life tables'!$I$2/2))/(1+oDR)^(((cycle + 0.5)/('Life tables'!$I$2/2)))</f>
        <v>6.7786355799578315</v>
      </c>
      <c r="Z867" s="100">
        <f t="shared" si="227"/>
        <v>104741.72701302075</v>
      </c>
      <c r="AA867" s="107">
        <f>((L867+G867+H867+I867+N867+O867+P867+S867)/('Life tables'!$I$2/2))</f>
        <v>16.822508726322305</v>
      </c>
      <c r="AB867" s="31">
        <f>((uNES*L867+ uOCEX*G867+uEREX*H867+uHOEX*I867+uNES*S867+ uOCEX*N867+uEREX*O867+uHOEX*P867)/('Life tables'!$I$2/2))</f>
        <v>11.086767712623251</v>
      </c>
    </row>
    <row r="868" spans="1:28" x14ac:dyDescent="0.25">
      <c r="A868" s="4">
        <v>862</v>
      </c>
      <c r="C868" s="105">
        <f>IF(male=0,VLOOKUP((($A$5:$A$1570/'Life tables'!$I$2)*2)+age,lifetable,13,1),IF(male=1,VLOOKUP((($A$5:$A$1570/'Life tables'!$I$2)*2)+age,lifetable,10,1),"error"))</f>
        <v>8.3784722123148025E-4</v>
      </c>
      <c r="F868" s="96">
        <f t="shared" si="228"/>
        <v>76.551798309004212</v>
      </c>
      <c r="G868" s="96">
        <f t="shared" si="240"/>
        <v>7.6897883542262848</v>
      </c>
      <c r="H868" s="96">
        <f t="shared" si="229"/>
        <v>0.43917023358519408</v>
      </c>
      <c r="I868" s="96">
        <f t="shared" si="230"/>
        <v>0.17597135919188586</v>
      </c>
      <c r="J868" s="96">
        <f t="shared" si="241"/>
        <v>7.1096973972090791E-2</v>
      </c>
      <c r="K868" s="96">
        <f t="shared" si="231"/>
        <v>0.18388024698712382</v>
      </c>
      <c r="L868" s="96">
        <f t="shared" si="232"/>
        <v>67.991891141041634</v>
      </c>
      <c r="M868" s="96">
        <f t="shared" si="233"/>
        <v>362.03539682387145</v>
      </c>
      <c r="N868" s="96">
        <f t="shared" si="242"/>
        <v>34.864793109981179</v>
      </c>
      <c r="O868" s="96">
        <f t="shared" si="234"/>
        <v>0.83221899761924911</v>
      </c>
      <c r="P868" s="96">
        <f t="shared" si="235"/>
        <v>0.83221899761924911</v>
      </c>
      <c r="Q868" s="96">
        <f t="shared" si="243"/>
        <v>0.3339362659915478</v>
      </c>
      <c r="R868" s="96">
        <f t="shared" si="226"/>
        <v>6.5236915146537761E-2</v>
      </c>
      <c r="S868" s="96">
        <f t="shared" si="239"/>
        <v>325.10699253751369</v>
      </c>
      <c r="T868" s="96">
        <f t="shared" si="236"/>
        <v>166.9978996395848</v>
      </c>
      <c r="U868" s="96">
        <f t="shared" si="237"/>
        <v>395.06905562963362</v>
      </c>
      <c r="V868" s="32">
        <f t="shared" si="238"/>
        <v>999.99999999999682</v>
      </c>
      <c r="W868" s="100">
        <f>(cNES*L868+(cNES+cOSEX)*G868+(cNES+cEREX)*H868+(cNES+cHOEX)*I868+(cNES+cNES)*S868+(cNES+cOSEX)*N868+(cNES+cEREX)*O868+(cNES+cHOEX)*P868)/(1+cDR)^((cycle + 0.5)/('Life tables'!$I$2/2))</f>
        <v>15215.937844798191</v>
      </c>
      <c r="X868" s="107">
        <f>((L868+G868+H868+I868+N868+O868+P868+S868)/('Life tables'!$I$2/2))/(1+oDR)^(((cycle + 0.5)/('Life tables'!$I$2/2)))</f>
        <v>10.264359559829558</v>
      </c>
      <c r="Y868" s="31">
        <f>((uNES*L868+ uOCEX*G868+uEREX*H868+uHOEX*I868+uNES*S868+ uOCEX*N868+uEREX*O868+uHOEX*P868)/('Life tables'!$I$2/2))/(1+oDR)^(((cycle + 0.5)/('Life tables'!$I$2/2)))</f>
        <v>6.7646610883262861</v>
      </c>
      <c r="Z868" s="100">
        <f t="shared" si="227"/>
        <v>104585.51163815201</v>
      </c>
      <c r="AA868" s="107">
        <f>((L868+G868+H868+I868+N868+O868+P868+S868)/('Life tables'!$I$2/2))</f>
        <v>16.797418046590366</v>
      </c>
      <c r="AB868" s="31">
        <f>((uNES*L868+ uOCEX*G868+uEREX*H868+uHOEX*I868+uNES*S868+ uOCEX*N868+uEREX*O868+uHOEX*P868)/('Life tables'!$I$2/2))</f>
        <v>11.070231862182196</v>
      </c>
    </row>
    <row r="869" spans="1:28" x14ac:dyDescent="0.25">
      <c r="A869" s="4">
        <v>863</v>
      </c>
      <c r="C869" s="105">
        <f>IF(male=0,VLOOKUP((($A$5:$A$1570/'Life tables'!$I$2)*2)+age,lifetable,13,1),IF(male=1,VLOOKUP((($A$5:$A$1570/'Life tables'!$I$2)*2)+age,lifetable,10,1),"error"))</f>
        <v>8.3784722123148025E-4</v>
      </c>
      <c r="F869" s="96">
        <f t="shared" si="228"/>
        <v>76.437559379763698</v>
      </c>
      <c r="G869" s="96">
        <f t="shared" si="240"/>
        <v>7.6783128146951691</v>
      </c>
      <c r="H869" s="96">
        <f t="shared" si="229"/>
        <v>0.4385148559409412</v>
      </c>
      <c r="I869" s="96">
        <f t="shared" si="230"/>
        <v>0.17570875556799798</v>
      </c>
      <c r="J869" s="96">
        <f t="shared" si="241"/>
        <v>7.099087532570722E-2</v>
      </c>
      <c r="K869" s="96">
        <f t="shared" si="231"/>
        <v>0.18360584085966097</v>
      </c>
      <c r="L869" s="96">
        <f t="shared" si="232"/>
        <v>67.890426237374214</v>
      </c>
      <c r="M869" s="96">
        <f t="shared" si="233"/>
        <v>361.49548535101468</v>
      </c>
      <c r="N869" s="96">
        <f t="shared" si="242"/>
        <v>34.812798465358036</v>
      </c>
      <c r="O869" s="96">
        <f t="shared" si="234"/>
        <v>0.83097789084160822</v>
      </c>
      <c r="P869" s="96">
        <f t="shared" si="235"/>
        <v>0.83097789084160822</v>
      </c>
      <c r="Q869" s="96">
        <f t="shared" si="243"/>
        <v>0.33343825938005761</v>
      </c>
      <c r="R869" s="96">
        <f t="shared" si="226"/>
        <v>6.513962587800104E-2</v>
      </c>
      <c r="S869" s="96">
        <f t="shared" si="239"/>
        <v>324.62215321871537</v>
      </c>
      <c r="T869" s="96">
        <f t="shared" si="236"/>
        <v>167.40232877429057</v>
      </c>
      <c r="U869" s="96">
        <f t="shared" si="237"/>
        <v>395.31780109637128</v>
      </c>
      <c r="V869" s="32">
        <f t="shared" si="238"/>
        <v>999.99999999999682</v>
      </c>
      <c r="W869" s="100">
        <f>(cNES*L869+(cNES+cOSEX)*G869+(cNES+cEREX)*H869+(cNES+cHOEX)*I869+(cNES+cNES)*S869+(cNES+cOSEX)*N869+(cNES+cEREX)*O869+(cNES+cHOEX)*P869)/(1+cDR)^((cycle + 0.5)/('Life tables'!$I$2/2))</f>
        <v>15159.325724949542</v>
      </c>
      <c r="X869" s="107">
        <f>((L869+G869+H869+I869+N869+O869+P869+S869)/('Life tables'!$I$2/2))/(1+oDR)^(((cycle + 0.5)/('Life tables'!$I$2/2)))</f>
        <v>10.243199076791994</v>
      </c>
      <c r="Y869" s="31">
        <f>((uNES*L869+ uOCEX*G869+uEREX*H869+uHOEX*I869+uNES*S869+ uOCEX*N869+uEREX*O869+uHOEX*P869)/('Life tables'!$I$2/2))/(1+oDR)^(((cycle + 0.5)/('Life tables'!$I$2/2)))</f>
        <v>6.7507154078843019</v>
      </c>
      <c r="Z869" s="100">
        <f t="shared" si="227"/>
        <v>104429.52907461405</v>
      </c>
      <c r="AA869" s="107">
        <f>((L869+G869+H869+I869+N869+O869+P869+S869)/('Life tables'!$I$2/2))</f>
        <v>16.772364794797948</v>
      </c>
      <c r="AB869" s="31">
        <f>((uNES*L869+ uOCEX*G869+uEREX*H869+uHOEX*I869+uNES*S869+ uOCEX*N869+uEREX*O869+uHOEX*P869)/('Life tables'!$I$2/2))</f>
        <v>11.053720678282389</v>
      </c>
    </row>
    <row r="870" spans="1:28" x14ac:dyDescent="0.25">
      <c r="A870" s="4">
        <v>864</v>
      </c>
      <c r="C870" s="105">
        <f>IF(male=0,VLOOKUP((($A$5:$A$1570/'Life tables'!$I$2)*2)+age,lifetable,13,1),IF(male=1,VLOOKUP((($A$5:$A$1570/'Life tables'!$I$2)*2)+age,lifetable,10,1),"error"))</f>
        <v>8.3784722123148025E-4</v>
      </c>
      <c r="F870" s="96">
        <f t="shared" si="228"/>
        <v>76.323492988271113</v>
      </c>
      <c r="G870" s="96">
        <f t="shared" si="240"/>
        <v>7.6668546069419339</v>
      </c>
      <c r="H870" s="96">
        <f t="shared" si="229"/>
        <v>0.43786046812899443</v>
      </c>
      <c r="I870" s="96">
        <f t="shared" si="230"/>
        <v>0.17544654856055392</v>
      </c>
      <c r="J870" s="96">
        <f t="shared" si="241"/>
        <v>7.0884936922610511E-2</v>
      </c>
      <c r="K870" s="96">
        <f t="shared" si="231"/>
        <v>0.18333184917424136</v>
      </c>
      <c r="L870" s="96">
        <f t="shared" si="232"/>
        <v>67.78911457854278</v>
      </c>
      <c r="M870" s="96">
        <f t="shared" si="233"/>
        <v>360.9563771410638</v>
      </c>
      <c r="N870" s="96">
        <f t="shared" si="242"/>
        <v>34.760881176693097</v>
      </c>
      <c r="O870" s="96">
        <f t="shared" si="234"/>
        <v>0.8297386305426715</v>
      </c>
      <c r="P870" s="96">
        <f t="shared" si="235"/>
        <v>0.8297386305426715</v>
      </c>
      <c r="Q870" s="96">
        <f t="shared" si="243"/>
        <v>0.33294099368676966</v>
      </c>
      <c r="R870" s="96">
        <f t="shared" si="226"/>
        <v>6.504248135330562E-2</v>
      </c>
      <c r="S870" s="96">
        <f t="shared" si="239"/>
        <v>324.13803522824526</v>
      </c>
      <c r="T870" s="96">
        <f t="shared" si="236"/>
        <v>167.80615470489994</v>
      </c>
      <c r="U870" s="96">
        <f t="shared" si="237"/>
        <v>395.56617542689884</v>
      </c>
      <c r="V870" s="32">
        <f t="shared" si="238"/>
        <v>999.99999999999682</v>
      </c>
      <c r="W870" s="100">
        <f>(cNES*L870+(cNES+cOSEX)*G870+(cNES+cEREX)*H870+(cNES+cHOEX)*I870+(cNES+cNES)*S870+(cNES+cOSEX)*N870+(cNES+cEREX)*O870+(cNES+cHOEX)*P870)/(1+cDR)^((cycle + 0.5)/('Life tables'!$I$2/2))</f>
        <v>15102.924210758039</v>
      </c>
      <c r="X870" s="107">
        <f>((L870+G870+H870+I870+N870+O870+P870+S870)/('Life tables'!$I$2/2))/(1+oDR)^(((cycle + 0.5)/('Life tables'!$I$2/2)))</f>
        <v>10.222082220274043</v>
      </c>
      <c r="Y870" s="31">
        <f>((uNES*L870+ uOCEX*G870+uEREX*H870+uHOEX*I870+uNES*S870+ uOCEX*N870+uEREX*O870+uHOEX*P870)/('Life tables'!$I$2/2))/(1+oDR)^(((cycle + 0.5)/('Life tables'!$I$2/2)))</f>
        <v>6.7367984791595852</v>
      </c>
      <c r="Z870" s="100">
        <f t="shared" si="227"/>
        <v>104273.77898136526</v>
      </c>
      <c r="AA870" s="107">
        <f>((L870+G870+H870+I870+N870+O870+P870+S870)/('Life tables'!$I$2/2))</f>
        <v>16.747348914931774</v>
      </c>
      <c r="AB870" s="31">
        <f>((uNES*L870+ uOCEX*G870+uEREX*H870+uHOEX*I870+uNES*S870+ uOCEX*N870+uEREX*O870+uHOEX*P870)/('Life tables'!$I$2/2))</f>
        <v>11.037234124012224</v>
      </c>
    </row>
    <row r="871" spans="1:28" x14ac:dyDescent="0.25">
      <c r="A871" s="4">
        <v>865</v>
      </c>
      <c r="C871" s="105">
        <f>IF(male=0,VLOOKUP((($A$5:$A$1570/'Life tables'!$I$2)*2)+age,lifetable,13,1),IF(male=1,VLOOKUP((($A$5:$A$1570/'Life tables'!$I$2)*2)+age,lifetable,10,1),"error"))</f>
        <v>8.3784722123148025E-4</v>
      </c>
      <c r="F871" s="96">
        <f t="shared" si="228"/>
        <v>76.209598803769268</v>
      </c>
      <c r="G871" s="96">
        <f t="shared" si="240"/>
        <v>7.655413697741329</v>
      </c>
      <c r="H871" s="96">
        <f t="shared" si="229"/>
        <v>0.43720706825183192</v>
      </c>
      <c r="I871" s="96">
        <f t="shared" si="230"/>
        <v>0.17518473740923465</v>
      </c>
      <c r="J871" s="96">
        <f t="shared" si="241"/>
        <v>7.0779158455612071E-2</v>
      </c>
      <c r="K871" s="96">
        <f t="shared" si="231"/>
        <v>0.18305827113637399</v>
      </c>
      <c r="L871" s="96">
        <f t="shared" si="232"/>
        <v>67.687955870774886</v>
      </c>
      <c r="M871" s="96">
        <f t="shared" si="233"/>
        <v>360.41807106442872</v>
      </c>
      <c r="N871" s="96">
        <f t="shared" si="242"/>
        <v>34.709041135204394</v>
      </c>
      <c r="O871" s="96">
        <f t="shared" si="234"/>
        <v>0.82850121412582445</v>
      </c>
      <c r="P871" s="96">
        <f t="shared" si="235"/>
        <v>0.82850121412582445</v>
      </c>
      <c r="Q871" s="96">
        <f t="shared" si="243"/>
        <v>0.33244446786976645</v>
      </c>
      <c r="R871" s="96">
        <f t="shared" si="226"/>
        <v>6.4945481368905225E-2</v>
      </c>
      <c r="S871" s="96">
        <f t="shared" si="239"/>
        <v>323.65463755173403</v>
      </c>
      <c r="T871" s="96">
        <f t="shared" si="236"/>
        <v>168.20937833122531</v>
      </c>
      <c r="U871" s="96">
        <f t="shared" si="237"/>
        <v>395.81417917940411</v>
      </c>
      <c r="V871" s="32">
        <f t="shared" si="238"/>
        <v>999.99999999999682</v>
      </c>
      <c r="W871" s="100">
        <f>(cNES*L871+(cNES+cOSEX)*G871+(cNES+cEREX)*H871+(cNES+cHOEX)*I871+(cNES+cNES)*S871+(cNES+cOSEX)*N871+(cNES+cEREX)*O871+(cNES+cHOEX)*P871)/(1+cDR)^((cycle + 0.5)/('Life tables'!$I$2/2))</f>
        <v>15046.732519619647</v>
      </c>
      <c r="X871" s="107">
        <f>((L871+G871+H871+I871+N871+O871+P871+S871)/('Life tables'!$I$2/2))/(1+oDR)^(((cycle + 0.5)/('Life tables'!$I$2/2)))</f>
        <v>10.201008900222122</v>
      </c>
      <c r="Y871" s="31">
        <f>((uNES*L871+ uOCEX*G871+uEREX*H871+uHOEX*I871+uNES*S871+ uOCEX*N871+uEREX*O871+uHOEX*P871)/('Life tables'!$I$2/2))/(1+oDR)^(((cycle + 0.5)/('Life tables'!$I$2/2)))</f>
        <v>6.7229102428051153</v>
      </c>
      <c r="Z871" s="100">
        <f t="shared" si="227"/>
        <v>104118.2610176614</v>
      </c>
      <c r="AA871" s="107">
        <f>((L871+G871+H871+I871+N871+O871+P871+S871)/('Life tables'!$I$2/2))</f>
        <v>16.722370351068598</v>
      </c>
      <c r="AB871" s="31">
        <f>((uNES*L871+ uOCEX*G871+uEREX*H871+uHOEX*I871+uNES*S871+ uOCEX*N871+uEREX*O871+uHOEX*P871)/('Life tables'!$I$2/2))</f>
        <v>11.020772162519306</v>
      </c>
    </row>
    <row r="872" spans="1:28" x14ac:dyDescent="0.25">
      <c r="A872" s="4">
        <v>866</v>
      </c>
      <c r="C872" s="105">
        <f>IF(male=0,VLOOKUP((($A$5:$A$1570/'Life tables'!$I$2)*2)+age,lifetable,13,1),IF(male=1,VLOOKUP((($A$5:$A$1570/'Life tables'!$I$2)*2)+age,lifetable,10,1),"error"))</f>
        <v>8.3784722123148025E-4</v>
      </c>
      <c r="F872" s="96">
        <f t="shared" si="228"/>
        <v>76.09587649849901</v>
      </c>
      <c r="G872" s="96">
        <f t="shared" si="240"/>
        <v>7.6439900541692589</v>
      </c>
      <c r="H872" s="96">
        <f t="shared" si="229"/>
        <v>0.43655465442913133</v>
      </c>
      <c r="I872" s="96">
        <f t="shared" si="230"/>
        <v>0.17492332136061273</v>
      </c>
      <c r="J872" s="96">
        <f t="shared" si="241"/>
        <v>7.0673539620307771E-2</v>
      </c>
      <c r="K872" s="96">
        <f t="shared" si="231"/>
        <v>0.18278510595876929</v>
      </c>
      <c r="L872" s="96">
        <f t="shared" si="232"/>
        <v>67.586949822960932</v>
      </c>
      <c r="M872" s="96">
        <f t="shared" si="233"/>
        <v>359.88056599086832</v>
      </c>
      <c r="N872" s="96">
        <f t="shared" si="242"/>
        <v>34.657278232047261</v>
      </c>
      <c r="O872" s="96">
        <f t="shared" si="234"/>
        <v>0.82726563899295613</v>
      </c>
      <c r="P872" s="96">
        <f t="shared" si="235"/>
        <v>0.82726563899295613</v>
      </c>
      <c r="Q872" s="96">
        <f t="shared" si="243"/>
        <v>0.33194868088652951</v>
      </c>
      <c r="R872" s="96">
        <f t="shared" si="226"/>
        <v>6.4848625721136199E-2</v>
      </c>
      <c r="S872" s="96">
        <f t="shared" si="239"/>
        <v>323.17195917422748</v>
      </c>
      <c r="T872" s="96">
        <f t="shared" si="236"/>
        <v>168.61200055173214</v>
      </c>
      <c r="U872" s="96">
        <f t="shared" si="237"/>
        <v>396.06181291108402</v>
      </c>
      <c r="V872" s="32">
        <f t="shared" si="238"/>
        <v>999.99999999999682</v>
      </c>
      <c r="W872" s="100">
        <f>(cNES*L872+(cNES+cOSEX)*G872+(cNES+cEREX)*H872+(cNES+cHOEX)*I872+(cNES+cNES)*S872+(cNES+cOSEX)*N872+(cNES+cEREX)*O872+(cNES+cHOEX)*P872)/(1+cDR)^((cycle + 0.5)/('Life tables'!$I$2/2))</f>
        <v>14990.749871806465</v>
      </c>
      <c r="X872" s="107">
        <f>((L872+G872+H872+I872+N872+O872+P872+S872)/('Life tables'!$I$2/2))/(1+oDR)^(((cycle + 0.5)/('Life tables'!$I$2/2)))</f>
        <v>10.179979026772306</v>
      </c>
      <c r="Y872" s="31">
        <f>((uNES*L872+ uOCEX*G872+uEREX*H872+uHOEX*I872+uNES*S872+ uOCEX*N872+uEREX*O872+uHOEX*P872)/('Life tables'!$I$2/2))/(1+oDR)^(((cycle + 0.5)/('Life tables'!$I$2/2)))</f>
        <v>6.7090506395987841</v>
      </c>
      <c r="Z872" s="100">
        <f t="shared" si="227"/>
        <v>103962.97484306221</v>
      </c>
      <c r="AA872" s="107">
        <f>((L872+G872+H872+I872+N872+O872+P872+S872)/('Life tables'!$I$2/2))</f>
        <v>16.697429047374836</v>
      </c>
      <c r="AB872" s="31">
        <f>((uNES*L872+ uOCEX*G872+uEREX*H872+uHOEX*I872+uNES*S872+ uOCEX*N872+uEREX*O872+uHOEX*P872)/('Life tables'!$I$2/2))</f>
        <v>11.004334757010209</v>
      </c>
    </row>
    <row r="873" spans="1:28" x14ac:dyDescent="0.25">
      <c r="A873" s="4">
        <v>867</v>
      </c>
      <c r="C873" s="105">
        <f>IF(male=0,VLOOKUP((($A$5:$A$1570/'Life tables'!$I$2)*2)+age,lifetable,13,1),IF(male=1,VLOOKUP((($A$5:$A$1570/'Life tables'!$I$2)*2)+age,lifetable,10,1),"error"))</f>
        <v>8.3784722123148025E-4</v>
      </c>
      <c r="F873" s="96">
        <f t="shared" si="228"/>
        <v>75.982325747609281</v>
      </c>
      <c r="G873" s="96">
        <f t="shared" si="240"/>
        <v>7.6325836435937573</v>
      </c>
      <c r="H873" s="96">
        <f t="shared" si="229"/>
        <v>0.43590322479725352</v>
      </c>
      <c r="I873" s="96">
        <f t="shared" si="230"/>
        <v>0.17466229966794566</v>
      </c>
      <c r="J873" s="96">
        <f t="shared" si="241"/>
        <v>7.056808011499438E-2</v>
      </c>
      <c r="K873" s="96">
        <f t="shared" si="231"/>
        <v>0.18251235286112297</v>
      </c>
      <c r="L873" s="96">
        <f t="shared" si="232"/>
        <v>67.486096146574212</v>
      </c>
      <c r="M873" s="96">
        <f t="shared" si="233"/>
        <v>359.34386078957129</v>
      </c>
      <c r="N873" s="96">
        <f t="shared" si="242"/>
        <v>34.60559235832212</v>
      </c>
      <c r="O873" s="96">
        <f t="shared" si="234"/>
        <v>0.82603190254464487</v>
      </c>
      <c r="P873" s="96">
        <f t="shared" si="235"/>
        <v>0.82603190254464487</v>
      </c>
      <c r="Q873" s="96">
        <f t="shared" si="243"/>
        <v>0.33145363169401487</v>
      </c>
      <c r="R873" s="96">
        <f t="shared" si="226"/>
        <v>6.4751914206232164E-2</v>
      </c>
      <c r="S873" s="96">
        <f t="shared" si="239"/>
        <v>322.68999908025967</v>
      </c>
      <c r="T873" s="96">
        <f t="shared" si="236"/>
        <v>169.01402226354114</v>
      </c>
      <c r="U873" s="96">
        <f t="shared" si="237"/>
        <v>396.30907717815137</v>
      </c>
      <c r="V873" s="32">
        <f t="shared" si="238"/>
        <v>999.99999999999682</v>
      </c>
      <c r="W873" s="100">
        <f>(cNES*L873+(cNES+cOSEX)*G873+(cNES+cEREX)*H873+(cNES+cHOEX)*I873+(cNES+cNES)*S873+(cNES+cOSEX)*N873+(cNES+cEREX)*O873+(cNES+cHOEX)*P873)/(1+cDR)^((cycle + 0.5)/('Life tables'!$I$2/2))</f>
        <v>14934.975490457395</v>
      </c>
      <c r="X873" s="107">
        <f>((L873+G873+H873+I873+N873+O873+P873+S873)/('Life tables'!$I$2/2))/(1+oDR)^(((cycle + 0.5)/('Life tables'!$I$2/2)))</f>
        <v>10.158992510249803</v>
      </c>
      <c r="Y873" s="31">
        <f>((uNES*L873+ uOCEX*G873+uEREX*H873+uHOEX*I873+uNES*S873+ uOCEX*N873+uEREX*O873+uHOEX*P873)/('Life tables'!$I$2/2))/(1+oDR)^(((cycle + 0.5)/('Life tables'!$I$2/2)))</f>
        <v>6.6952196104430639</v>
      </c>
      <c r="Z873" s="100">
        <f t="shared" si="227"/>
        <v>103807.92011743836</v>
      </c>
      <c r="AA873" s="107">
        <f>((L873+G873+H873+I873+N873+O873+P873+S873)/('Life tables'!$I$2/2))</f>
        <v>16.672524948106236</v>
      </c>
      <c r="AB873" s="31">
        <f>((uNES*L873+ uOCEX*G873+uEREX*H873+uHOEX*I873+uNES*S873+ uOCEX*N873+uEREX*O873+uHOEX*P873)/('Life tables'!$I$2/2))</f>
        <v>10.987921870750281</v>
      </c>
    </row>
    <row r="874" spans="1:28" x14ac:dyDescent="0.25">
      <c r="A874" s="4">
        <v>868</v>
      </c>
      <c r="C874" s="105">
        <f>IF(male=0,VLOOKUP((($A$5:$A$1570/'Life tables'!$I$2)*2)+age,lifetable,13,1),IF(male=1,VLOOKUP((($A$5:$A$1570/'Life tables'!$I$2)*2)+age,lifetable,10,1),"error"))</f>
        <v>8.3784722123148025E-4</v>
      </c>
      <c r="F874" s="96">
        <f t="shared" si="228"/>
        <v>75.868946229070318</v>
      </c>
      <c r="G874" s="96">
        <f t="shared" si="240"/>
        <v>7.6211944336662603</v>
      </c>
      <c r="H874" s="96">
        <f t="shared" si="229"/>
        <v>0.43525277750874514</v>
      </c>
      <c r="I874" s="96">
        <f t="shared" si="230"/>
        <v>0.17440167159097628</v>
      </c>
      <c r="J874" s="96">
        <f t="shared" si="241"/>
        <v>7.0462779640588863E-2</v>
      </c>
      <c r="K874" s="96">
        <f t="shared" si="231"/>
        <v>0.18224001106990767</v>
      </c>
      <c r="L874" s="96">
        <f t="shared" si="232"/>
        <v>67.385394555593834</v>
      </c>
      <c r="M874" s="96">
        <f t="shared" si="233"/>
        <v>358.80795432923389</v>
      </c>
      <c r="N874" s="96">
        <f t="shared" si="242"/>
        <v>34.553983405081958</v>
      </c>
      <c r="O874" s="96">
        <f t="shared" si="234"/>
        <v>0.824800002180337</v>
      </c>
      <c r="P874" s="96">
        <f t="shared" si="235"/>
        <v>0.824800002180337</v>
      </c>
      <c r="Q874" s="96">
        <f t="shared" si="243"/>
        <v>0.33095931924872413</v>
      </c>
      <c r="R874" s="96">
        <f t="shared" si="226"/>
        <v>6.4655346620338019E-2</v>
      </c>
      <c r="S874" s="96">
        <f t="shared" si="239"/>
        <v>322.20875625392216</v>
      </c>
      <c r="T874" s="96">
        <f t="shared" si="236"/>
        <v>169.41544436243046</v>
      </c>
      <c r="U874" s="96">
        <f t="shared" si="237"/>
        <v>396.55597253584159</v>
      </c>
      <c r="V874" s="32">
        <f t="shared" si="238"/>
        <v>999.99999999999659</v>
      </c>
      <c r="W874" s="100">
        <f>(cNES*L874+(cNES+cOSEX)*G874+(cNES+cEREX)*H874+(cNES+cHOEX)*I874+(cNES+cNES)*S874+(cNES+cOSEX)*N874+(cNES+cEREX)*O874+(cNES+cHOEX)*P874)/(1+cDR)^((cycle + 0.5)/('Life tables'!$I$2/2))</f>
        <v>14879.408601568675</v>
      </c>
      <c r="X874" s="107">
        <f>((L874+G874+H874+I874+N874+O874+P874+S874)/('Life tables'!$I$2/2))/(1+oDR)^(((cycle + 0.5)/('Life tables'!$I$2/2)))</f>
        <v>10.138049261168428</v>
      </c>
      <c r="Y874" s="31">
        <f>((uNES*L874+ uOCEX*G874+uEREX*H874+uHOEX*I874+uNES*S874+ uOCEX*N874+uEREX*O874+uHOEX*P874)/('Life tables'!$I$2/2))/(1+oDR)^(((cycle + 0.5)/('Life tables'!$I$2/2)))</f>
        <v>6.6814170963646484</v>
      </c>
      <c r="Z874" s="100">
        <f t="shared" si="227"/>
        <v>103653.09650097725</v>
      </c>
      <c r="AA874" s="107">
        <f>((L874+G874+H874+I874+N874+O874+P874+S874)/('Life tables'!$I$2/2))</f>
        <v>16.647657997607524</v>
      </c>
      <c r="AB874" s="31">
        <f>((uNES*L874+ uOCEX*G874+uEREX*H874+uHOEX*I874+uNES*S874+ uOCEX*N874+uEREX*O874+uHOEX*P874)/('Life tables'!$I$2/2))</f>
        <v>10.971533467063381</v>
      </c>
    </row>
    <row r="875" spans="1:28" x14ac:dyDescent="0.25">
      <c r="A875" s="4">
        <v>869</v>
      </c>
      <c r="C875" s="105">
        <f>IF(male=0,VLOOKUP((($A$5:$A$1570/'Life tables'!$I$2)*2)+age,lifetable,13,1),IF(male=1,VLOOKUP((($A$5:$A$1570/'Life tables'!$I$2)*2)+age,lifetable,10,1),"error"))</f>
        <v>8.3784722123148025E-4</v>
      </c>
      <c r="F875" s="96">
        <f t="shared" si="228"/>
        <v>75.755737623589624</v>
      </c>
      <c r="G875" s="96">
        <f t="shared" si="240"/>
        <v>7.6098223923131671</v>
      </c>
      <c r="H875" s="96">
        <f t="shared" si="229"/>
        <v>0.4346033107318561</v>
      </c>
      <c r="I875" s="96">
        <f t="shared" si="230"/>
        <v>0.1741414363957397</v>
      </c>
      <c r="J875" s="96">
        <f t="shared" si="241"/>
        <v>7.0357637900550468E-2</v>
      </c>
      <c r="K875" s="96">
        <f t="shared" si="231"/>
        <v>0.18196807981817104</v>
      </c>
      <c r="L875" s="96">
        <f t="shared" si="232"/>
        <v>67.28484476643014</v>
      </c>
      <c r="M875" s="96">
        <f t="shared" si="233"/>
        <v>358.27284547813503</v>
      </c>
      <c r="N875" s="96">
        <f t="shared" si="242"/>
        <v>34.502451263339587</v>
      </c>
      <c r="O875" s="96">
        <f t="shared" si="234"/>
        <v>0.82356993529851952</v>
      </c>
      <c r="P875" s="96">
        <f t="shared" si="235"/>
        <v>0.82356993529851952</v>
      </c>
      <c r="Q875" s="96">
        <f t="shared" si="243"/>
        <v>0.33046574250677391</v>
      </c>
      <c r="R875" s="96">
        <f t="shared" si="226"/>
        <v>6.4558922759523435E-2</v>
      </c>
      <c r="S875" s="96">
        <f t="shared" si="239"/>
        <v>321.72822967893211</v>
      </c>
      <c r="T875" s="96">
        <f t="shared" si="236"/>
        <v>169.81626774283779</v>
      </c>
      <c r="U875" s="96">
        <f t="shared" si="237"/>
        <v>396.80249953841928</v>
      </c>
      <c r="V875" s="32">
        <f t="shared" si="238"/>
        <v>999.9999999999967</v>
      </c>
      <c r="W875" s="100">
        <f>(cNES*L875+(cNES+cOSEX)*G875+(cNES+cEREX)*H875+(cNES+cHOEX)*I875+(cNES+cNES)*S875+(cNES+cOSEX)*N875+(cNES+cEREX)*O875+(cNES+cHOEX)*P875)/(1+cDR)^((cycle + 0.5)/('Life tables'!$I$2/2))</f>
        <v>14824.048433984455</v>
      </c>
      <c r="X875" s="107">
        <f>((L875+G875+H875+I875+N875+O875+P875+S875)/('Life tables'!$I$2/2))/(1+oDR)^(((cycle + 0.5)/('Life tables'!$I$2/2)))</f>
        <v>10.117149190230091</v>
      </c>
      <c r="Y875" s="31">
        <f>((uNES*L875+ uOCEX*G875+uEREX*H875+uHOEX*I875+uNES*S875+ uOCEX*N875+uEREX*O875+uHOEX*P875)/('Life tables'!$I$2/2))/(1+oDR)^(((cycle + 0.5)/('Life tables'!$I$2/2)))</f>
        <v>6.667643038514127</v>
      </c>
      <c r="Z875" s="100">
        <f t="shared" si="227"/>
        <v>103498.50365418925</v>
      </c>
      <c r="AA875" s="107">
        <f>((L875+G875+H875+I875+N875+O875+P875+S875)/('Life tables'!$I$2/2))</f>
        <v>16.622828140312091</v>
      </c>
      <c r="AB875" s="31">
        <f>((uNES*L875+ uOCEX*G875+uEREX*H875+uHOEX*I875+uNES*S875+ uOCEX*N875+uEREX*O875+uHOEX*P875)/('Life tables'!$I$2/2))</f>
        <v>10.955169509331705</v>
      </c>
    </row>
    <row r="876" spans="1:28" x14ac:dyDescent="0.25">
      <c r="A876" s="4">
        <v>870</v>
      </c>
      <c r="C876" s="105">
        <f>IF(male=0,VLOOKUP((($A$5:$A$1570/'Life tables'!$I$2)*2)+age,lifetable,13,1),IF(male=1,VLOOKUP((($A$5:$A$1570/'Life tables'!$I$2)*2)+age,lifetable,10,1),"error"))</f>
        <v>8.3784722123148025E-4</v>
      </c>
      <c r="F876" s="96">
        <f t="shared" si="228"/>
        <v>75.642699614530997</v>
      </c>
      <c r="G876" s="96">
        <f t="shared" si="240"/>
        <v>7.5984674877277092</v>
      </c>
      <c r="H876" s="96">
        <f t="shared" si="229"/>
        <v>0.43395482265007518</v>
      </c>
      <c r="I876" s="96">
        <f t="shared" si="230"/>
        <v>0.17388159335437706</v>
      </c>
      <c r="J876" s="96">
        <f t="shared" si="241"/>
        <v>7.0252654600805403E-2</v>
      </c>
      <c r="K876" s="96">
        <f t="shared" si="231"/>
        <v>0.18169655834534121</v>
      </c>
      <c r="L876" s="96">
        <f t="shared" si="232"/>
        <v>67.18444649785269</v>
      </c>
      <c r="M876" s="96">
        <f t="shared" si="233"/>
        <v>357.73853310420861</v>
      </c>
      <c r="N876" s="96">
        <f t="shared" si="242"/>
        <v>34.450995824074603</v>
      </c>
      <c r="O876" s="96">
        <f t="shared" si="234"/>
        <v>0.82234169929688639</v>
      </c>
      <c r="P876" s="96">
        <f t="shared" si="235"/>
        <v>0.82234169929688639</v>
      </c>
      <c r="Q876" s="96">
        <f t="shared" si="243"/>
        <v>0.32997290042396266</v>
      </c>
      <c r="R876" s="96">
        <f t="shared" si="226"/>
        <v>6.4462642419795935E-2</v>
      </c>
      <c r="S876" s="96">
        <f t="shared" si="239"/>
        <v>321.24841833869647</v>
      </c>
      <c r="T876" s="96">
        <f t="shared" si="236"/>
        <v>170.21649329786257</v>
      </c>
      <c r="U876" s="96">
        <f t="shared" si="237"/>
        <v>397.04865873918442</v>
      </c>
      <c r="V876" s="32">
        <f t="shared" si="238"/>
        <v>999.99999999999659</v>
      </c>
      <c r="W876" s="100">
        <f>(cNES*L876+(cNES+cOSEX)*G876+(cNES+cEREX)*H876+(cNES+cHOEX)*I876+(cNES+cNES)*S876+(cNES+cOSEX)*N876+(cNES+cEREX)*O876+(cNES+cHOEX)*P876)/(1+cDR)^((cycle + 0.5)/('Life tables'!$I$2/2))</f>
        <v>14768.894219387355</v>
      </c>
      <c r="X876" s="107">
        <f>((L876+G876+H876+I876+N876+O876+P876+S876)/('Life tables'!$I$2/2))/(1+oDR)^(((cycle + 0.5)/('Life tables'!$I$2/2)))</f>
        <v>10.096292208324275</v>
      </c>
      <c r="Y876" s="31">
        <f>((uNES*L876+ uOCEX*G876+uEREX*H876+uHOEX*I876+uNES*S876+ uOCEX*N876+uEREX*O876+uHOEX*P876)/('Life tables'!$I$2/2))/(1+oDR)^(((cycle + 0.5)/('Life tables'!$I$2/2)))</f>
        <v>6.6538973781656381</v>
      </c>
      <c r="Z876" s="100">
        <f t="shared" si="227"/>
        <v>103344.14123791351</v>
      </c>
      <c r="AA876" s="107">
        <f>((L876+G876+H876+I876+N876+O876+P876+S876)/('Life tables'!$I$2/2))</f>
        <v>16.598035320741644</v>
      </c>
      <c r="AB876" s="31">
        <f>((uNES*L876+ uOCEX*G876+uEREX*H876+uHOEX*I876+uNES*S876+ uOCEX*N876+uEREX*O876+uHOEX*P876)/('Life tables'!$I$2/2))</f>
        <v>10.938829960995548</v>
      </c>
    </row>
    <row r="877" spans="1:28" x14ac:dyDescent="0.25">
      <c r="A877" s="4">
        <v>871</v>
      </c>
      <c r="C877" s="105">
        <f>IF(male=0,VLOOKUP((($A$5:$A$1570/'Life tables'!$I$2)*2)+age,lifetable,13,1),IF(male=1,VLOOKUP((($A$5:$A$1570/'Life tables'!$I$2)*2)+age,lifetable,10,1),"error"))</f>
        <v>8.3784722123148025E-4</v>
      </c>
      <c r="F877" s="96">
        <f t="shared" si="228"/>
        <v>75.529831887836139</v>
      </c>
      <c r="G877" s="96">
        <f t="shared" si="240"/>
        <v>7.5871296883620731</v>
      </c>
      <c r="H877" s="96">
        <f t="shared" si="229"/>
        <v>0.43330731146168056</v>
      </c>
      <c r="I877" s="96">
        <f t="shared" si="230"/>
        <v>0.17362214174495541</v>
      </c>
      <c r="J877" s="96">
        <f t="shared" si="241"/>
        <v>7.0147829449674112E-2</v>
      </c>
      <c r="K877" s="96">
        <f t="shared" si="231"/>
        <v>0.18142544589703855</v>
      </c>
      <c r="L877" s="96">
        <f t="shared" si="232"/>
        <v>67.084199470920709</v>
      </c>
      <c r="M877" s="96">
        <f t="shared" si="233"/>
        <v>357.20501607511358</v>
      </c>
      <c r="N877" s="96">
        <f t="shared" si="242"/>
        <v>34.39961697824009</v>
      </c>
      <c r="O877" s="96">
        <f t="shared" si="234"/>
        <v>0.82111529157249952</v>
      </c>
      <c r="P877" s="96">
        <f t="shared" si="235"/>
        <v>0.82111529157249952</v>
      </c>
      <c r="Q877" s="96">
        <f t="shared" si="243"/>
        <v>0.32948079195583518</v>
      </c>
      <c r="R877" s="96">
        <f t="shared" si="226"/>
        <v>6.4366505397113485E-2</v>
      </c>
      <c r="S877" s="96">
        <f t="shared" si="239"/>
        <v>320.76932121637554</v>
      </c>
      <c r="T877" s="96">
        <f t="shared" si="236"/>
        <v>170.61612191926807</v>
      </c>
      <c r="U877" s="96">
        <f t="shared" si="237"/>
        <v>397.29445069047858</v>
      </c>
      <c r="V877" s="32">
        <f t="shared" si="238"/>
        <v>999.9999999999967</v>
      </c>
      <c r="W877" s="100">
        <f>(cNES*L877+(cNES+cOSEX)*G877+(cNES+cEREX)*H877+(cNES+cHOEX)*I877+(cNES+cNES)*S877+(cNES+cOSEX)*N877+(cNES+cEREX)*O877+(cNES+cHOEX)*P877)/(1+cDR)^((cycle + 0.5)/('Life tables'!$I$2/2))</f>
        <v>14713.945192289038</v>
      </c>
      <c r="X877" s="107">
        <f>((L877+G877+H877+I877+N877+O877+P877+S877)/('Life tables'!$I$2/2))/(1+oDR)^(((cycle + 0.5)/('Life tables'!$I$2/2)))</f>
        <v>10.075478226527533</v>
      </c>
      <c r="Y877" s="31">
        <f>((uNES*L877+ uOCEX*G877+uEREX*H877+uHOEX*I877+uNES*S877+ uOCEX*N877+uEREX*O877+uHOEX*P877)/('Life tables'!$I$2/2))/(1+oDR)^(((cycle + 0.5)/('Life tables'!$I$2/2)))</f>
        <v>6.6401800567165497</v>
      </c>
      <c r="Z877" s="100">
        <f t="shared" si="227"/>
        <v>103190.00891332352</v>
      </c>
      <c r="AA877" s="107">
        <f>((L877+G877+H877+I877+N877+O877+P877+S877)/('Life tables'!$I$2/2))</f>
        <v>16.573279483505907</v>
      </c>
      <c r="AB877" s="31">
        <f>((uNES*L877+ uOCEX*G877+uEREX*H877+uHOEX*I877+uNES*S877+ uOCEX*N877+uEREX*O877+uHOEX*P877)/('Life tables'!$I$2/2))</f>
        <v>10.922514785553117</v>
      </c>
    </row>
    <row r="878" spans="1:28" x14ac:dyDescent="0.25">
      <c r="A878" s="4">
        <v>872</v>
      </c>
      <c r="C878" s="105">
        <f>IF(male=0,VLOOKUP((($A$5:$A$1570/'Life tables'!$I$2)*2)+age,lifetable,13,1),IF(male=1,VLOOKUP((($A$5:$A$1570/'Life tables'!$I$2)*2)+age,lifetable,10,1),"error"))</f>
        <v>8.3784722123148025E-4</v>
      </c>
      <c r="F878" s="96">
        <f t="shared" si="228"/>
        <v>75.417134131948927</v>
      </c>
      <c r="G878" s="96">
        <f t="shared" si="240"/>
        <v>7.5758089629197949</v>
      </c>
      <c r="H878" s="96">
        <f t="shared" si="229"/>
        <v>0.43266077537930492</v>
      </c>
      <c r="I878" s="96">
        <f t="shared" si="230"/>
        <v>0.17336308085129362</v>
      </c>
      <c r="J878" s="96">
        <f t="shared" si="241"/>
        <v>7.0043162157800917E-2</v>
      </c>
      <c r="K878" s="96">
        <f t="shared" si="231"/>
        <v>0.18115474172489371</v>
      </c>
      <c r="L878" s="96">
        <f t="shared" si="232"/>
        <v>66.984103408915843</v>
      </c>
      <c r="M878" s="96">
        <f t="shared" si="233"/>
        <v>356.67229325830107</v>
      </c>
      <c r="N878" s="96">
        <f t="shared" si="242"/>
        <v>34.348314616769144</v>
      </c>
      <c r="O878" s="96">
        <f t="shared" si="234"/>
        <v>0.8198907095219431</v>
      </c>
      <c r="P878" s="96">
        <f t="shared" si="235"/>
        <v>0.8198907095219431</v>
      </c>
      <c r="Q878" s="96">
        <f t="shared" si="243"/>
        <v>0.32898941605774479</v>
      </c>
      <c r="R878" s="96">
        <f t="shared" si="226"/>
        <v>6.4270511487396612E-2</v>
      </c>
      <c r="S878" s="96">
        <f t="shared" si="239"/>
        <v>320.29093729494292</v>
      </c>
      <c r="T878" s="96">
        <f t="shared" si="236"/>
        <v>171.01515449748362</v>
      </c>
      <c r="U878" s="96">
        <f t="shared" si="237"/>
        <v>397.5398759436909</v>
      </c>
      <c r="V878" s="32">
        <f t="shared" si="238"/>
        <v>999.99999999999682</v>
      </c>
      <c r="W878" s="100">
        <f>(cNES*L878+(cNES+cOSEX)*G878+(cNES+cEREX)*H878+(cNES+cHOEX)*I878+(cNES+cNES)*S878+(cNES+cOSEX)*N878+(cNES+cEREX)*O878+(cNES+cHOEX)*P878)/(1+cDR)^((cycle + 0.5)/('Life tables'!$I$2/2))</f>
        <v>14659.20059002071</v>
      </c>
      <c r="X878" s="107">
        <f>((L878+G878+H878+I878+N878+O878+P878+S878)/('Life tables'!$I$2/2))/(1+oDR)^(((cycle + 0.5)/('Life tables'!$I$2/2)))</f>
        <v>10.054707156102987</v>
      </c>
      <c r="Y878" s="31">
        <f>((uNES*L878+ uOCEX*G878+uEREX*H878+uHOEX*I878+uNES*S878+ uOCEX*N878+uEREX*O878+uHOEX*P878)/('Life tables'!$I$2/2))/(1+oDR)^(((cycle + 0.5)/('Life tables'!$I$2/2)))</f>
        <v>6.6264910156871144</v>
      </c>
      <c r="Z878" s="100">
        <f t="shared" si="227"/>
        <v>103036.10634193223</v>
      </c>
      <c r="AA878" s="107">
        <f>((L878+G878+H878+I878+N878+O878+P878+S878)/('Life tables'!$I$2/2))</f>
        <v>16.5485605733023</v>
      </c>
      <c r="AB878" s="31">
        <f>((uNES*L878+ uOCEX*G878+uEREX*H878+uHOEX*I878+uNES*S878+ uOCEX*N878+uEREX*O878+uHOEX*P878)/('Life tables'!$I$2/2))</f>
        <v>10.906223946560308</v>
      </c>
    </row>
    <row r="879" spans="1:28" x14ac:dyDescent="0.25">
      <c r="A879" s="4">
        <v>873</v>
      </c>
      <c r="C879" s="105">
        <f>IF(male=0,VLOOKUP((($A$5:$A$1570/'Life tables'!$I$2)*2)+age,lifetable,13,1),IF(male=1,VLOOKUP((($A$5:$A$1570/'Life tables'!$I$2)*2)+age,lifetable,10,1),"error"))</f>
        <v>8.3784722123148025E-4</v>
      </c>
      <c r="F879" s="96">
        <f t="shared" si="228"/>
        <v>75.30460603774246</v>
      </c>
      <c r="G879" s="96">
        <f t="shared" si="240"/>
        <v>7.5645052803484294</v>
      </c>
      <c r="H879" s="96">
        <f t="shared" si="229"/>
        <v>0.43201521262951725</v>
      </c>
      <c r="I879" s="96">
        <f t="shared" si="230"/>
        <v>0.17310440996279464</v>
      </c>
      <c r="J879" s="96">
        <f t="shared" si="241"/>
        <v>6.9938652438086266E-2</v>
      </c>
      <c r="K879" s="96">
        <f t="shared" si="231"/>
        <v>0.18088444508637255</v>
      </c>
      <c r="L879" s="96">
        <f t="shared" si="232"/>
        <v>66.88415803727726</v>
      </c>
      <c r="M879" s="96">
        <f t="shared" si="233"/>
        <v>356.14036352107968</v>
      </c>
      <c r="N879" s="96">
        <f t="shared" si="242"/>
        <v>34.297088630581136</v>
      </c>
      <c r="O879" s="96">
        <f t="shared" si="234"/>
        <v>0.81866795054147345</v>
      </c>
      <c r="P879" s="96">
        <f t="shared" si="235"/>
        <v>0.81866795054147345</v>
      </c>
      <c r="Q879" s="96">
        <f t="shared" si="243"/>
        <v>0.32849877168491287</v>
      </c>
      <c r="R879" s="96">
        <f t="shared" si="226"/>
        <v>6.4174660486540164E-2</v>
      </c>
      <c r="S879" s="96">
        <f t="shared" si="239"/>
        <v>319.81326555724411</v>
      </c>
      <c r="T879" s="96">
        <f t="shared" si="236"/>
        <v>171.41359192160661</v>
      </c>
      <c r="U879" s="96">
        <f t="shared" si="237"/>
        <v>397.78493504926382</v>
      </c>
      <c r="V879" s="32">
        <f t="shared" si="238"/>
        <v>999.99999999999659</v>
      </c>
      <c r="W879" s="100">
        <f>(cNES*L879+(cNES+cOSEX)*G879+(cNES+cEREX)*H879+(cNES+cHOEX)*I879+(cNES+cNES)*S879+(cNES+cOSEX)*N879+(cNES+cEREX)*O879+(cNES+cHOEX)*P879)/(1+cDR)^((cycle + 0.5)/('Life tables'!$I$2/2))</f>
        <v>14604.659652723742</v>
      </c>
      <c r="X879" s="107">
        <f>((L879+G879+H879+I879+N879+O879+P879+S879)/('Life tables'!$I$2/2))/(1+oDR)^(((cycle + 0.5)/('Life tables'!$I$2/2)))</f>
        <v>10.033978908499822</v>
      </c>
      <c r="Y879" s="31">
        <f>((uNES*L879+ uOCEX*G879+uEREX*H879+uHOEX*I879+uNES*S879+ uOCEX*N879+uEREX*O879+uHOEX*P879)/('Life tables'!$I$2/2))/(1+oDR)^(((cycle + 0.5)/('Life tables'!$I$2/2)))</f>
        <v>6.6128301967201626</v>
      </c>
      <c r="Z879" s="100">
        <f t="shared" si="227"/>
        <v>102882.43318559765</v>
      </c>
      <c r="AA879" s="107">
        <f>((L879+G879+H879+I879+N879+O879+P879+S879)/('Life tables'!$I$2/2))</f>
        <v>16.523878534915635</v>
      </c>
      <c r="AB879" s="31">
        <f>((uNES*L879+ uOCEX*G879+uEREX*H879+uHOEX*I879+uNES*S879+ uOCEX*N879+uEREX*O879+uHOEX*P879)/('Life tables'!$I$2/2))</f>
        <v>10.88995740763054</v>
      </c>
    </row>
    <row r="880" spans="1:28" x14ac:dyDescent="0.25">
      <c r="A880" s="4">
        <v>874</v>
      </c>
      <c r="C880" s="105">
        <f>IF(male=0,VLOOKUP((($A$5:$A$1570/'Life tables'!$I$2)*2)+age,lifetable,13,1),IF(male=1,VLOOKUP((($A$5:$A$1570/'Life tables'!$I$2)*2)+age,lifetable,10,1),"error"))</f>
        <v>8.3784722123148025E-4</v>
      </c>
      <c r="F880" s="96">
        <f t="shared" si="228"/>
        <v>75.192247298448237</v>
      </c>
      <c r="G880" s="96">
        <f t="shared" si="240"/>
        <v>7.553218609832439</v>
      </c>
      <c r="H880" s="96">
        <f t="shared" si="229"/>
        <v>0.4313706214524165</v>
      </c>
      <c r="I880" s="96">
        <f t="shared" si="230"/>
        <v>0.17284612837428276</v>
      </c>
      <c r="J880" s="96">
        <f t="shared" si="241"/>
        <v>6.9834300005620964E-2</v>
      </c>
      <c r="K880" s="96">
        <f t="shared" si="231"/>
        <v>0.18061455524460571</v>
      </c>
      <c r="L880" s="96">
        <f t="shared" si="232"/>
        <v>66.784363083538864</v>
      </c>
      <c r="M880" s="96">
        <f t="shared" si="233"/>
        <v>355.60922573067791</v>
      </c>
      <c r="N880" s="96">
        <f t="shared" si="242"/>
        <v>34.245938910587711</v>
      </c>
      <c r="O880" s="96">
        <f t="shared" si="234"/>
        <v>0.81744701202716319</v>
      </c>
      <c r="P880" s="96">
        <f t="shared" si="235"/>
        <v>0.81744701202716319</v>
      </c>
      <c r="Q880" s="96">
        <f t="shared" si="243"/>
        <v>0.32800885779248751</v>
      </c>
      <c r="R880" s="96">
        <f t="shared" si="226"/>
        <v>6.4078952190424518E-2</v>
      </c>
      <c r="S880" s="96">
        <f t="shared" si="239"/>
        <v>319.33630498605294</v>
      </c>
      <c r="T880" s="96">
        <f t="shared" si="236"/>
        <v>171.81143507940473</v>
      </c>
      <c r="U880" s="96">
        <f t="shared" si="237"/>
        <v>398.02962855669887</v>
      </c>
      <c r="V880" s="32">
        <f t="shared" si="238"/>
        <v>999.99999999999659</v>
      </c>
      <c r="W880" s="100">
        <f>(cNES*L880+(cNES+cOSEX)*G880+(cNES+cEREX)*H880+(cNES+cHOEX)*I880+(cNES+cNES)*S880+(cNES+cOSEX)*N880+(cNES+cEREX)*O880+(cNES+cHOEX)*P880)/(1+cDR)^((cycle + 0.5)/('Life tables'!$I$2/2))</f>
        <v>14550.321623340122</v>
      </c>
      <c r="X880" s="107">
        <f>((L880+G880+H880+I880+N880+O880+P880+S880)/('Life tables'!$I$2/2))/(1+oDR)^(((cycle + 0.5)/('Life tables'!$I$2/2)))</f>
        <v>10.013293395352807</v>
      </c>
      <c r="Y880" s="31">
        <f>((uNES*L880+ uOCEX*G880+uEREX*H880+uHOEX*I880+uNES*S880+ uOCEX*N880+uEREX*O880+uHOEX*P880)/('Life tables'!$I$2/2))/(1+oDR)^(((cycle + 0.5)/('Life tables'!$I$2/2)))</f>
        <v>6.5991975415807618</v>
      </c>
      <c r="Z880" s="100">
        <f t="shared" si="227"/>
        <v>102728.98910652733</v>
      </c>
      <c r="AA880" s="107">
        <f>((L880+G880+H880+I880+N880+O880+P880+S880)/('Life tables'!$I$2/2))</f>
        <v>16.499233313217829</v>
      </c>
      <c r="AB880" s="31">
        <f>((uNES*L880+ uOCEX*G880+uEREX*H880+uHOEX*I880+uNES*S880+ uOCEX*N880+uEREX*O880+uHOEX*P880)/('Life tables'!$I$2/2))</f>
        <v>10.873715132434524</v>
      </c>
    </row>
    <row r="881" spans="1:28" x14ac:dyDescent="0.25">
      <c r="A881" s="4">
        <v>875</v>
      </c>
      <c r="C881" s="105">
        <f>IF(male=0,VLOOKUP((($A$5:$A$1570/'Life tables'!$I$2)*2)+age,lifetable,13,1),IF(male=1,VLOOKUP((($A$5:$A$1570/'Life tables'!$I$2)*2)+age,lifetable,10,1),"error"))</f>
        <v>8.3784722123148025E-4</v>
      </c>
      <c r="F881" s="96">
        <f t="shared" si="228"/>
        <v>75.080057609587982</v>
      </c>
      <c r="G881" s="96">
        <f t="shared" si="240"/>
        <v>7.5419489207863446</v>
      </c>
      <c r="H881" s="96">
        <f t="shared" si="229"/>
        <v>0.43072700010124026</v>
      </c>
      <c r="I881" s="96">
        <f t="shared" si="230"/>
        <v>0.17258823538584681</v>
      </c>
      <c r="J881" s="96">
        <f t="shared" si="241"/>
        <v>6.9730104577622812E-2</v>
      </c>
      <c r="K881" s="96">
        <f t="shared" si="231"/>
        <v>0.18034507146822518</v>
      </c>
      <c r="L881" s="96">
        <f t="shared" si="232"/>
        <v>66.684718277268701</v>
      </c>
      <c r="M881" s="96">
        <f t="shared" si="233"/>
        <v>355.07887875430498</v>
      </c>
      <c r="N881" s="96">
        <f t="shared" si="242"/>
        <v>34.194865347698659</v>
      </c>
      <c r="O881" s="96">
        <f t="shared" si="234"/>
        <v>0.81622789137504037</v>
      </c>
      <c r="P881" s="96">
        <f t="shared" si="235"/>
        <v>0.81622789137504037</v>
      </c>
      <c r="Q881" s="96">
        <f t="shared" si="243"/>
        <v>0.3275196733355985</v>
      </c>
      <c r="R881" s="96">
        <f t="shared" si="226"/>
        <v>6.398338639492665E-2</v>
      </c>
      <c r="S881" s="96">
        <f t="shared" si="239"/>
        <v>318.86005456412573</v>
      </c>
      <c r="T881" s="96">
        <f t="shared" si="236"/>
        <v>172.20868485731796</v>
      </c>
      <c r="U881" s="96">
        <f t="shared" si="237"/>
        <v>398.27395701456203</v>
      </c>
      <c r="V881" s="32">
        <f t="shared" si="238"/>
        <v>999.99999999999659</v>
      </c>
      <c r="W881" s="100">
        <f>(cNES*L881+(cNES+cOSEX)*G881+(cNES+cEREX)*H881+(cNES+cHOEX)*I881+(cNES+cNES)*S881+(cNES+cOSEX)*N881+(cNES+cEREX)*O881+(cNES+cHOEX)*P881)/(1+cDR)^((cycle + 0.5)/('Life tables'!$I$2/2))</f>
        <v>14496.185747603062</v>
      </c>
      <c r="X881" s="107">
        <f>((L881+G881+H881+I881+N881+O881+P881+S881)/('Life tables'!$I$2/2))/(1+oDR)^(((cycle + 0.5)/('Life tables'!$I$2/2)))</f>
        <v>9.992650528481807</v>
      </c>
      <c r="Y881" s="31">
        <f>((uNES*L881+ uOCEX*G881+uEREX*H881+uHOEX*I881+uNES*S881+ uOCEX*N881+uEREX*O881+uHOEX*P881)/('Life tables'!$I$2/2))/(1+oDR)^(((cycle + 0.5)/('Life tables'!$I$2/2)))</f>
        <v>6.5855929921559113</v>
      </c>
      <c r="Z881" s="100">
        <f t="shared" si="227"/>
        <v>102575.77376728349</v>
      </c>
      <c r="AA881" s="107">
        <f>((L881+G881+H881+I881+N881+O881+P881+S881)/('Life tables'!$I$2/2))</f>
        <v>16.474624853167608</v>
      </c>
      <c r="AB881" s="31">
        <f>((uNES*L881+ uOCEX*G881+uEREX*H881+uHOEX*I881+uNES*S881+ uOCEX*N881+uEREX*O881+uHOEX*P881)/('Life tables'!$I$2/2))</f>
        <v>10.857497084700107</v>
      </c>
    </row>
    <row r="882" spans="1:28" x14ac:dyDescent="0.25">
      <c r="A882" s="4">
        <v>876</v>
      </c>
      <c r="C882" s="105">
        <f>IF(male=0,VLOOKUP((($A$5:$A$1570/'Life tables'!$I$2)*2)+age,lifetable,13,1),IF(male=1,VLOOKUP((($A$5:$A$1570/'Life tables'!$I$2)*2)+age,lifetable,10,1),"error"))</f>
        <v>8.3784722123148025E-4</v>
      </c>
      <c r="F882" s="96">
        <f t="shared" si="228"/>
        <v>74.968036668907715</v>
      </c>
      <c r="G882" s="96">
        <f t="shared" si="240"/>
        <v>7.5306961828480992</v>
      </c>
      <c r="H882" s="96">
        <f t="shared" si="229"/>
        <v>0.43008434684198693</v>
      </c>
      <c r="I882" s="96">
        <f t="shared" si="230"/>
        <v>0.17233073030268875</v>
      </c>
      <c r="J882" s="96">
        <f t="shared" si="241"/>
        <v>6.962606587337547E-2</v>
      </c>
      <c r="K882" s="96">
        <f t="shared" si="231"/>
        <v>0.18007599303120569</v>
      </c>
      <c r="L882" s="96">
        <f t="shared" si="232"/>
        <v>66.585223350010352</v>
      </c>
      <c r="M882" s="96">
        <f t="shared" si="233"/>
        <v>354.5493214592089</v>
      </c>
      <c r="N882" s="96">
        <f t="shared" si="242"/>
        <v>34.14386783282751</v>
      </c>
      <c r="O882" s="96">
        <f t="shared" si="234"/>
        <v>0.81501058598122211</v>
      </c>
      <c r="P882" s="96">
        <f t="shared" si="235"/>
        <v>0.81501058598122211</v>
      </c>
      <c r="Q882" s="96">
        <f t="shared" si="243"/>
        <v>0.32703121726941159</v>
      </c>
      <c r="R882" s="96">
        <f t="shared" si="226"/>
        <v>6.3887962895930434E-2</v>
      </c>
      <c r="S882" s="96">
        <f t="shared" si="239"/>
        <v>318.38451327425361</v>
      </c>
      <c r="T882" s="96">
        <f t="shared" si="236"/>
        <v>172.60534214046075</v>
      </c>
      <c r="U882" s="96">
        <f t="shared" si="237"/>
        <v>398.51792097048917</v>
      </c>
      <c r="V882" s="32">
        <f t="shared" si="238"/>
        <v>999.99999999999659</v>
      </c>
      <c r="W882" s="100">
        <f>(cNES*L882+(cNES+cOSEX)*G882+(cNES+cEREX)*H882+(cNES+cHOEX)*I882+(cNES+cNES)*S882+(cNES+cOSEX)*N882+(cNES+cEREX)*O882+(cNES+cHOEX)*P882)/(1+cDR)^((cycle + 0.5)/('Life tables'!$I$2/2))</f>
        <v>14442.25127402752</v>
      </c>
      <c r="X882" s="107">
        <f>((L882+G882+H882+I882+N882+O882+P882+S882)/('Life tables'!$I$2/2))/(1+oDR)^(((cycle + 0.5)/('Life tables'!$I$2/2)))</f>
        <v>9.9720502198912797</v>
      </c>
      <c r="Y882" s="31">
        <f>((uNES*L882+ uOCEX*G882+uEREX*H882+uHOEX*I882+uNES*S882+ uOCEX*N882+uEREX*O882+uHOEX*P882)/('Life tables'!$I$2/2))/(1+oDR)^(((cycle + 0.5)/('Life tables'!$I$2/2)))</f>
        <v>6.57201649045422</v>
      </c>
      <c r="Z882" s="100">
        <f t="shared" si="227"/>
        <v>102422.7868307873</v>
      </c>
      <c r="AA882" s="107">
        <f>((L882+G882+H882+I882+N882+O882+P882+S882)/('Life tables'!$I$2/2))</f>
        <v>16.450053099810201</v>
      </c>
      <c r="AB882" s="31">
        <f>((uNES*L882+ uOCEX*G882+uEREX*H882+uHOEX*I882+uNES*S882+ uOCEX*N882+uEREX*O882+uHOEX*P882)/('Life tables'!$I$2/2))</f>
        <v>10.84130322821207</v>
      </c>
    </row>
    <row r="883" spans="1:28" x14ac:dyDescent="0.25">
      <c r="A883" s="4">
        <v>877</v>
      </c>
      <c r="C883" s="105">
        <f>IF(male=0,VLOOKUP((($A$5:$A$1570/'Life tables'!$I$2)*2)+age,lifetable,13,1),IF(male=1,VLOOKUP((($A$5:$A$1570/'Life tables'!$I$2)*2)+age,lifetable,10,1),"error"))</f>
        <v>8.3784722123148025E-4</v>
      </c>
      <c r="F883" s="96">
        <f t="shared" si="228"/>
        <v>74.856184176314059</v>
      </c>
      <c r="G883" s="96">
        <f t="shared" si="240"/>
        <v>7.5194603658726971</v>
      </c>
      <c r="H883" s="96">
        <f t="shared" si="229"/>
        <v>0.42944265995304987</v>
      </c>
      <c r="I883" s="96">
        <f t="shared" si="230"/>
        <v>0.17207361243497707</v>
      </c>
      <c r="J883" s="96">
        <f t="shared" si="241"/>
        <v>6.9522183614169161E-2</v>
      </c>
      <c r="K883" s="96">
        <f t="shared" si="231"/>
        <v>0.1798073192127119</v>
      </c>
      <c r="L883" s="96">
        <f t="shared" si="232"/>
        <v>66.485878035226449</v>
      </c>
      <c r="M883" s="96">
        <f t="shared" si="233"/>
        <v>354.02055271273264</v>
      </c>
      <c r="N883" s="96">
        <f t="shared" si="242"/>
        <v>34.092946256896951</v>
      </c>
      <c r="O883" s="96">
        <f t="shared" si="234"/>
        <v>0.81379509324204402</v>
      </c>
      <c r="P883" s="96">
        <f t="shared" si="235"/>
        <v>0.81379509324204402</v>
      </c>
      <c r="Q883" s="96">
        <f t="shared" si="243"/>
        <v>0.32654348854918042</v>
      </c>
      <c r="R883" s="96">
        <f t="shared" si="226"/>
        <v>6.3792681489336936E-2</v>
      </c>
      <c r="S883" s="96">
        <f t="shared" si="239"/>
        <v>317.90968009931311</v>
      </c>
      <c r="T883" s="96">
        <f t="shared" si="236"/>
        <v>173.00140781262411</v>
      </c>
      <c r="U883" s="96">
        <f t="shared" si="237"/>
        <v>398.7615209711912</v>
      </c>
      <c r="V883" s="32">
        <f t="shared" si="238"/>
        <v>999.99999999999659</v>
      </c>
      <c r="W883" s="100">
        <f>(cNES*L883+(cNES+cOSEX)*G883+(cNES+cEREX)*H883+(cNES+cHOEX)*I883+(cNES+cNES)*S883+(cNES+cOSEX)*N883+(cNES+cEREX)*O883+(cNES+cHOEX)*P883)/(1+cDR)^((cycle + 0.5)/('Life tables'!$I$2/2))</f>
        <v>14388.517453900717</v>
      </c>
      <c r="X883" s="107">
        <f>((L883+G883+H883+I883+N883+O883+P883+S883)/('Life tables'!$I$2/2))/(1+oDR)^(((cycle + 0.5)/('Life tables'!$I$2/2)))</f>
        <v>9.9514923817698211</v>
      </c>
      <c r="Y883" s="31">
        <f>((uNES*L883+ uOCEX*G883+uEREX*H883+uHOEX*I883+uNES*S883+ uOCEX*N883+uEREX*O883+uHOEX*P883)/('Life tables'!$I$2/2))/(1+oDR)^(((cycle + 0.5)/('Life tables'!$I$2/2)))</f>
        <v>6.5584679786055862</v>
      </c>
      <c r="Z883" s="100">
        <f t="shared" si="227"/>
        <v>102270.02796032339</v>
      </c>
      <c r="AA883" s="107">
        <f>((L883+G883+H883+I883+N883+O883+P883+S883)/('Life tables'!$I$2/2))</f>
        <v>16.425517998277094</v>
      </c>
      <c r="AB883" s="31">
        <f>((uNES*L883+ uOCEX*G883+uEREX*H883+uHOEX*I883+uNES*S883+ uOCEX*N883+uEREX*O883+uHOEX*P883)/('Life tables'!$I$2/2))</f>
        <v>10.825133526811936</v>
      </c>
    </row>
    <row r="884" spans="1:28" x14ac:dyDescent="0.25">
      <c r="A884" s="4">
        <v>878</v>
      </c>
      <c r="C884" s="105">
        <f>IF(male=0,VLOOKUP((($A$5:$A$1570/'Life tables'!$I$2)*2)+age,lifetable,13,1),IF(male=1,VLOOKUP((($A$5:$A$1570/'Life tables'!$I$2)*2)+age,lifetable,10,1),"error"))</f>
        <v>8.3784722123148025E-4</v>
      </c>
      <c r="F884" s="96">
        <f t="shared" si="228"/>
        <v>74.744499833812668</v>
      </c>
      <c r="G884" s="96">
        <f t="shared" si="240"/>
        <v>7.5082414399259818</v>
      </c>
      <c r="H884" s="96">
        <f t="shared" si="229"/>
        <v>0.42880193772486447</v>
      </c>
      <c r="I884" s="96">
        <f t="shared" si="230"/>
        <v>0.1718168810977054</v>
      </c>
      <c r="J884" s="96">
        <f t="shared" si="241"/>
        <v>6.9418457523243646E-2</v>
      </c>
      <c r="K884" s="96">
        <f t="shared" si="231"/>
        <v>0.17953904929695039</v>
      </c>
      <c r="L884" s="96">
        <f t="shared" si="232"/>
        <v>66.386682068243928</v>
      </c>
      <c r="M884" s="96">
        <f t="shared" si="233"/>
        <v>353.49257138236868</v>
      </c>
      <c r="N884" s="96">
        <f t="shared" si="242"/>
        <v>34.042100510844037</v>
      </c>
      <c r="O884" s="96">
        <f t="shared" si="234"/>
        <v>0.81258141055418542</v>
      </c>
      <c r="P884" s="96">
        <f t="shared" si="235"/>
        <v>0.81258141055418542</v>
      </c>
      <c r="Q884" s="96">
        <f t="shared" si="243"/>
        <v>0.32605648613029609</v>
      </c>
      <c r="R884" s="96">
        <f t="shared" si="226"/>
        <v>6.3697541971074134E-2</v>
      </c>
      <c r="S884" s="96">
        <f t="shared" si="239"/>
        <v>317.43555402231488</v>
      </c>
      <c r="T884" s="96">
        <f t="shared" si="236"/>
        <v>173.39688275627765</v>
      </c>
      <c r="U884" s="96">
        <f t="shared" si="237"/>
        <v>399.00475756245925</v>
      </c>
      <c r="V884" s="32">
        <f t="shared" si="238"/>
        <v>999.99999999999659</v>
      </c>
      <c r="W884" s="100">
        <f>(cNES*L884+(cNES+cOSEX)*G884+(cNES+cEREX)*H884+(cNES+cHOEX)*I884+(cNES+cNES)*S884+(cNES+cOSEX)*N884+(cNES+cEREX)*O884+(cNES+cHOEX)*P884)/(1+cDR)^((cycle + 0.5)/('Life tables'!$I$2/2))</f>
        <v>14334.983541272728</v>
      </c>
      <c r="X884" s="107">
        <f>((L884+G884+H884+I884+N884+O884+P884+S884)/('Life tables'!$I$2/2))/(1+oDR)^(((cycle + 0.5)/('Life tables'!$I$2/2)))</f>
        <v>9.930976926489679</v>
      </c>
      <c r="Y884" s="31">
        <f>((uNES*L884+ uOCEX*G884+uEREX*H884+uHOEX*I884+uNES*S884+ uOCEX*N884+uEREX*O884+uHOEX*P884)/('Life tables'!$I$2/2))/(1+oDR)^(((cycle + 0.5)/('Life tables'!$I$2/2)))</f>
        <v>6.5449473988609075</v>
      </c>
      <c r="Z884" s="100">
        <f t="shared" si="227"/>
        <v>102117.49681954407</v>
      </c>
      <c r="AA884" s="107">
        <f>((L884+G884+H884+I884+N884+O884+P884+S884)/('Life tables'!$I$2/2))</f>
        <v>16.401019493785725</v>
      </c>
      <c r="AB884" s="31">
        <f>((uNES*L884+ uOCEX*G884+uEREX*H884+uHOEX*I884+uNES*S884+ uOCEX*N884+uEREX*O884+uHOEX*P884)/('Life tables'!$I$2/2))</f>
        <v>10.808987944397826</v>
      </c>
    </row>
    <row r="885" spans="1:28" x14ac:dyDescent="0.25">
      <c r="A885" s="4">
        <v>879</v>
      </c>
      <c r="C885" s="105">
        <f>IF(male=0,VLOOKUP((($A$5:$A$1570/'Life tables'!$I$2)*2)+age,lifetable,13,1),IF(male=1,VLOOKUP((($A$5:$A$1570/'Life tables'!$I$2)*2)+age,lifetable,10,1),"error"))</f>
        <v>8.3784722123148025E-4</v>
      </c>
      <c r="F885" s="96">
        <f t="shared" si="228"/>
        <v>74.63298334544875</v>
      </c>
      <c r="G885" s="96">
        <f t="shared" si="240"/>
        <v>7.4970393752786748</v>
      </c>
      <c r="H885" s="96">
        <f t="shared" si="229"/>
        <v>0.42816217845956683</v>
      </c>
      <c r="I885" s="96">
        <f t="shared" si="230"/>
        <v>0.17156053561055573</v>
      </c>
      <c r="J885" s="96">
        <f t="shared" si="241"/>
        <v>6.9314887325732863E-2</v>
      </c>
      <c r="K885" s="96">
        <f t="shared" si="231"/>
        <v>0.17927118257302674</v>
      </c>
      <c r="L885" s="96">
        <f t="shared" si="232"/>
        <v>66.287635186201186</v>
      </c>
      <c r="M885" s="96">
        <f t="shared" si="233"/>
        <v>352.96537633581096</v>
      </c>
      <c r="N885" s="96">
        <f t="shared" si="242"/>
        <v>33.991330485625248</v>
      </c>
      <c r="O885" s="96">
        <f t="shared" si="234"/>
        <v>0.8113695353147885</v>
      </c>
      <c r="P885" s="96">
        <f t="shared" si="235"/>
        <v>0.8113695353147885</v>
      </c>
      <c r="Q885" s="96">
        <f t="shared" si="243"/>
        <v>0.32557020896833561</v>
      </c>
      <c r="R885" s="96">
        <f t="shared" si="226"/>
        <v>6.3602544137106268E-2</v>
      </c>
      <c r="S885" s="96">
        <f t="shared" si="239"/>
        <v>316.96213402645071</v>
      </c>
      <c r="T885" s="96">
        <f t="shared" si="236"/>
        <v>173.79176785257172</v>
      </c>
      <c r="U885" s="96">
        <f t="shared" si="237"/>
        <v>399.24763128916936</v>
      </c>
      <c r="V885" s="32">
        <f t="shared" si="238"/>
        <v>999.99999999999659</v>
      </c>
      <c r="W885" s="100">
        <f>(cNES*L885+(cNES+cOSEX)*G885+(cNES+cEREX)*H885+(cNES+cHOEX)*I885+(cNES+cNES)*S885+(cNES+cOSEX)*N885+(cNES+cEREX)*O885+(cNES+cHOEX)*P885)/(1+cDR)^((cycle + 0.5)/('Life tables'!$I$2/2))</f>
        <v>14281.648792946991</v>
      </c>
      <c r="X885" s="107">
        <f>((L885+G885+H885+I885+N885+O885+P885+S885)/('Life tables'!$I$2/2))/(1+oDR)^(((cycle + 0.5)/('Life tables'!$I$2/2)))</f>
        <v>9.9105037666062845</v>
      </c>
      <c r="Y885" s="31">
        <f>((uNES*L885+ uOCEX*G885+uEREX*H885+uHOEX*I885+uNES*S885+ uOCEX*N885+uEREX*O885+uHOEX*P885)/('Life tables'!$I$2/2))/(1+oDR)^(((cycle + 0.5)/('Life tables'!$I$2/2)))</f>
        <v>6.5314546935917459</v>
      </c>
      <c r="Z885" s="100">
        <f t="shared" si="227"/>
        <v>101965.19307247337</v>
      </c>
      <c r="AA885" s="107">
        <f>((L885+G885+H885+I885+N885+O885+P885+S885)/('Life tables'!$I$2/2))</f>
        <v>16.376557531639225</v>
      </c>
      <c r="AB885" s="31">
        <f>((uNES*L885+ uOCEX*G885+uEREX*H885+uHOEX*I885+uNES*S885+ uOCEX*N885+uEREX*O885+uHOEX*P885)/('Life tables'!$I$2/2))</f>
        <v>10.792866444924242</v>
      </c>
    </row>
    <row r="886" spans="1:28" x14ac:dyDescent="0.25">
      <c r="A886" s="4">
        <v>880</v>
      </c>
      <c r="C886" s="105">
        <f>IF(male=0,VLOOKUP((($A$5:$A$1570/'Life tables'!$I$2)*2)+age,lifetable,13,1),IF(male=1,VLOOKUP((($A$5:$A$1570/'Life tables'!$I$2)*2)+age,lifetable,10,1),"error"))</f>
        <v>8.3784722123148025E-4</v>
      </c>
      <c r="F886" s="96">
        <f t="shared" si="228"/>
        <v>74.521634417249558</v>
      </c>
      <c r="G886" s="96">
        <f t="shared" si="240"/>
        <v>7.4858541424005987</v>
      </c>
      <c r="H886" s="96">
        <f t="shared" si="229"/>
        <v>0.42752338047066385</v>
      </c>
      <c r="I886" s="96">
        <f t="shared" si="230"/>
        <v>0.17130457529776622</v>
      </c>
      <c r="J886" s="96">
        <f t="shared" si="241"/>
        <v>6.9211472748611585E-2</v>
      </c>
      <c r="K886" s="96">
        <f t="shared" si="231"/>
        <v>0.17900371833480766</v>
      </c>
      <c r="L886" s="96">
        <f t="shared" si="232"/>
        <v>66.188737127997115</v>
      </c>
      <c r="M886" s="96">
        <f t="shared" si="233"/>
        <v>352.43896644100596</v>
      </c>
      <c r="N886" s="96">
        <f t="shared" si="242"/>
        <v>33.94063607222138</v>
      </c>
      <c r="O886" s="96">
        <f t="shared" si="234"/>
        <v>0.81015946492157609</v>
      </c>
      <c r="P886" s="96">
        <f t="shared" si="235"/>
        <v>0.81015946492157609</v>
      </c>
      <c r="Q886" s="96">
        <f t="shared" si="243"/>
        <v>0.32508465601910924</v>
      </c>
      <c r="R886" s="96">
        <f t="shared" si="226"/>
        <v>6.3507687783443151E-2</v>
      </c>
      <c r="S886" s="96">
        <f t="shared" si="239"/>
        <v>316.48941909513889</v>
      </c>
      <c r="T886" s="96">
        <f t="shared" si="236"/>
        <v>174.18606398133946</v>
      </c>
      <c r="U886" s="96">
        <f t="shared" si="237"/>
        <v>399.4901426952876</v>
      </c>
      <c r="V886" s="32">
        <f t="shared" si="238"/>
        <v>999.99999999999659</v>
      </c>
      <c r="W886" s="100">
        <f>(cNES*L886+(cNES+cOSEX)*G886+(cNES+cEREX)*H886+(cNES+cHOEX)*I886+(cNES+cNES)*S886+(cNES+cOSEX)*N886+(cNES+cEREX)*O886+(cNES+cHOEX)*P886)/(1+cDR)^((cycle + 0.5)/('Life tables'!$I$2/2))</f>
        <v>14228.512468470886</v>
      </c>
      <c r="X886" s="107">
        <f>((L886+G886+H886+I886+N886+O886+P886+S886)/('Life tables'!$I$2/2))/(1+oDR)^(((cycle + 0.5)/('Life tables'!$I$2/2)))</f>
        <v>9.8900728148577954</v>
      </c>
      <c r="Y886" s="31">
        <f>((uNES*L886+ uOCEX*G886+uEREX*H886+uHOEX*I886+uNES*S886+ uOCEX*N886+uEREX*O886+uHOEX*P886)/('Life tables'!$I$2/2))/(1+oDR)^(((cycle + 0.5)/('Life tables'!$I$2/2)))</f>
        <v>6.5179898052900498</v>
      </c>
      <c r="Z886" s="100">
        <f t="shared" si="227"/>
        <v>101813.1163835109</v>
      </c>
      <c r="AA886" s="107">
        <f>((L886+G886+H886+I886+N886+O886+P886+S886)/('Life tables'!$I$2/2))</f>
        <v>16.352132057226182</v>
      </c>
      <c r="AB886" s="31">
        <f>((uNES*L886+ uOCEX*G886+uEREX*H886+uHOEX*I886+uNES*S886+ uOCEX*N886+uEREX*O886+uHOEX*P886)/('Life tables'!$I$2/2))</f>
        <v>10.776768992401941</v>
      </c>
    </row>
    <row r="887" spans="1:28" x14ac:dyDescent="0.25">
      <c r="A887" s="4">
        <v>881</v>
      </c>
      <c r="C887" s="105">
        <f>IF(male=0,VLOOKUP((($A$5:$A$1570/'Life tables'!$I$2)*2)+age,lifetable,13,1),IF(male=1,VLOOKUP((($A$5:$A$1570/'Life tables'!$I$2)*2)+age,lifetable,10,1),"error"))</f>
        <v>8.3784722123148025E-4</v>
      </c>
      <c r="F887" s="96">
        <f t="shared" si="228"/>
        <v>74.410452757169011</v>
      </c>
      <c r="G887" s="96">
        <f t="shared" si="240"/>
        <v>7.4746857119551136</v>
      </c>
      <c r="H887" s="96">
        <f t="shared" si="229"/>
        <v>0.42688554208271545</v>
      </c>
      <c r="I887" s="96">
        <f t="shared" si="230"/>
        <v>0.17104899948800392</v>
      </c>
      <c r="J887" s="96">
        <f t="shared" si="241"/>
        <v>6.9108213520643974E-2</v>
      </c>
      <c r="K887" s="96">
        <f t="shared" si="231"/>
        <v>0.17873665588078763</v>
      </c>
      <c r="L887" s="96">
        <f t="shared" si="232"/>
        <v>66.089987634241751</v>
      </c>
      <c r="M887" s="96">
        <f t="shared" si="233"/>
        <v>351.91334056620053</v>
      </c>
      <c r="N887" s="96">
        <f t="shared" si="242"/>
        <v>33.890017161642149</v>
      </c>
      <c r="O887" s="96">
        <f t="shared" si="234"/>
        <v>0.80895119677296146</v>
      </c>
      <c r="P887" s="96">
        <f t="shared" si="235"/>
        <v>0.80895119677296146</v>
      </c>
      <c r="Q887" s="96">
        <f t="shared" si="243"/>
        <v>0.32459982623870393</v>
      </c>
      <c r="R887" s="96">
        <f t="shared" si="226"/>
        <v>6.3412972706148693E-2</v>
      </c>
      <c r="S887" s="96">
        <f t="shared" si="239"/>
        <v>316.01740821206761</v>
      </c>
      <c r="T887" s="96">
        <f t="shared" si="236"/>
        <v>174.57977202109882</v>
      </c>
      <c r="U887" s="96">
        <f t="shared" si="237"/>
        <v>399.73229232387456</v>
      </c>
      <c r="V887" s="32">
        <f t="shared" si="238"/>
        <v>999.99999999999659</v>
      </c>
      <c r="W887" s="100">
        <f>(cNES*L887+(cNES+cOSEX)*G887+(cNES+cEREX)*H887+(cNES+cHOEX)*I887+(cNES+cNES)*S887+(cNES+cOSEX)*N887+(cNES+cEREX)*O887+(cNES+cHOEX)*P887)/(1+cDR)^((cycle + 0.5)/('Life tables'!$I$2/2))</f>
        <v>14175.573830126288</v>
      </c>
      <c r="X887" s="107">
        <f>((L887+G887+H887+I887+N887+O887+P887+S887)/('Life tables'!$I$2/2))/(1+oDR)^(((cycle + 0.5)/('Life tables'!$I$2/2)))</f>
        <v>9.869683984164622</v>
      </c>
      <c r="Y887" s="31">
        <f>((uNES*L887+ uOCEX*G887+uEREX*H887+uHOEX*I887+uNES*S887+ uOCEX*N887+uEREX*O887+uHOEX*P887)/('Life tables'!$I$2/2))/(1+oDR)^(((cycle + 0.5)/('Life tables'!$I$2/2)))</f>
        <v>6.5045526765678261</v>
      </c>
      <c r="Z887" s="100">
        <f t="shared" si="227"/>
        <v>101661.26641743553</v>
      </c>
      <c r="AA887" s="107">
        <f>((L887+G887+H887+I887+N887+O887+P887+S887)/('Life tables'!$I$2/2))</f>
        <v>16.327743016020332</v>
      </c>
      <c r="AB887" s="31">
        <f>((uNES*L887+ uOCEX*G887+uEREX*H887+uHOEX*I887+uNES*S887+ uOCEX*N887+uEREX*O887+uHOEX*P887)/('Life tables'!$I$2/2))</f>
        <v>10.760695550897713</v>
      </c>
    </row>
    <row r="888" spans="1:28" x14ac:dyDescent="0.25">
      <c r="A888" s="4">
        <v>882</v>
      </c>
      <c r="C888" s="105">
        <f>IF(male=0,VLOOKUP((($A$5:$A$1570/'Life tables'!$I$2)*2)+age,lifetable,13,1),IF(male=1,VLOOKUP((($A$5:$A$1570/'Life tables'!$I$2)*2)+age,lifetable,10,1),"error"))</f>
        <v>8.3784722123148025E-4</v>
      </c>
      <c r="F888" s="96">
        <f t="shared" si="228"/>
        <v>74.299438075033947</v>
      </c>
      <c r="G888" s="96">
        <f t="shared" si="240"/>
        <v>7.4635340547937172</v>
      </c>
      <c r="H888" s="96">
        <f t="shared" si="229"/>
        <v>0.42624866163102648</v>
      </c>
      <c r="I888" s="96">
        <f t="shared" si="230"/>
        <v>0.17079380751424117</v>
      </c>
      <c r="J888" s="96">
        <f t="shared" si="241"/>
        <v>6.9005109372333631E-2</v>
      </c>
      <c r="K888" s="96">
        <f t="shared" si="231"/>
        <v>0.17846999451396001</v>
      </c>
      <c r="L888" s="96">
        <f t="shared" si="232"/>
        <v>65.991386447208669</v>
      </c>
      <c r="M888" s="96">
        <f t="shared" si="233"/>
        <v>351.38849757998935</v>
      </c>
      <c r="N888" s="96">
        <f t="shared" si="242"/>
        <v>33.83947364493077</v>
      </c>
      <c r="O888" s="96">
        <f t="shared" si="234"/>
        <v>0.80774472826815769</v>
      </c>
      <c r="P888" s="96">
        <f t="shared" si="235"/>
        <v>0.80774472826815769</v>
      </c>
      <c r="Q888" s="96">
        <f t="shared" si="243"/>
        <v>0.32411571858352761</v>
      </c>
      <c r="R888" s="96">
        <f t="shared" si="226"/>
        <v>6.3318398701349449E-2</v>
      </c>
      <c r="S888" s="96">
        <f t="shared" si="239"/>
        <v>315.54610036123739</v>
      </c>
      <c r="T888" s="96">
        <f t="shared" si="236"/>
        <v>174.97289284905469</v>
      </c>
      <c r="U888" s="96">
        <f t="shared" si="237"/>
        <v>399.97408071708986</v>
      </c>
      <c r="V888" s="32">
        <f t="shared" si="238"/>
        <v>999.99999999999682</v>
      </c>
      <c r="W888" s="100">
        <f>(cNES*L888+(cNES+cOSEX)*G888+(cNES+cEREX)*H888+(cNES+cHOEX)*I888+(cNES+cNES)*S888+(cNES+cOSEX)*N888+(cNES+cEREX)*O888+(cNES+cHOEX)*P888)/(1+cDR)^((cycle + 0.5)/('Life tables'!$I$2/2))</f>
        <v>14122.832142920137</v>
      </c>
      <c r="X888" s="107">
        <f>((L888+G888+H888+I888+N888+O888+P888+S888)/('Life tables'!$I$2/2))/(1+oDR)^(((cycle + 0.5)/('Life tables'!$I$2/2)))</f>
        <v>9.8493371876289757</v>
      </c>
      <c r="Y888" s="31">
        <f>((uNES*L888+ uOCEX*G888+uEREX*H888+uHOEX*I888+uNES*S888+ uOCEX*N888+uEREX*O888+uHOEX*P888)/('Life tables'!$I$2/2))/(1+oDR)^(((cycle + 0.5)/('Life tables'!$I$2/2)))</f>
        <v>6.4911432501568607</v>
      </c>
      <c r="Z888" s="100">
        <f t="shared" si="227"/>
        <v>101509.64283940906</v>
      </c>
      <c r="AA888" s="107">
        <f>((L888+G888+H888+I888+N888+O888+P888+S888)/('Life tables'!$I$2/2))</f>
        <v>16.303390353580337</v>
      </c>
      <c r="AB888" s="31">
        <f>((uNES*L888+ uOCEX*G888+uEREX*H888+uHOEX*I888+uNES*S888+ uOCEX*N888+uEREX*O888+uHOEX*P888)/('Life tables'!$I$2/2))</f>
        <v>10.744646084534272</v>
      </c>
    </row>
    <row r="889" spans="1:28" x14ac:dyDescent="0.25">
      <c r="A889" s="4">
        <v>883</v>
      </c>
      <c r="C889" s="105">
        <f>IF(male=0,VLOOKUP((($A$5:$A$1570/'Life tables'!$I$2)*2)+age,lifetable,13,1),IF(male=1,VLOOKUP((($A$5:$A$1570/'Life tables'!$I$2)*2)+age,lifetable,10,1),"error"))</f>
        <v>8.3784722123148025E-4</v>
      </c>
      <c r="F889" s="96">
        <f t="shared" si="228"/>
        <v>74.188590082492269</v>
      </c>
      <c r="G889" s="96">
        <f t="shared" si="240"/>
        <v>7.4523991419508393</v>
      </c>
      <c r="H889" s="96">
        <f t="shared" si="229"/>
        <v>0.42561273746134892</v>
      </c>
      <c r="I889" s="96">
        <f t="shared" si="230"/>
        <v>0.17053899871363645</v>
      </c>
      <c r="J889" s="96">
        <f t="shared" si="241"/>
        <v>6.8902160035875404E-2</v>
      </c>
      <c r="K889" s="96">
        <f t="shared" si="231"/>
        <v>0.17820373354169236</v>
      </c>
      <c r="L889" s="96">
        <f t="shared" si="232"/>
        <v>65.892933310788877</v>
      </c>
      <c r="M889" s="96">
        <f t="shared" si="233"/>
        <v>350.86443635135987</v>
      </c>
      <c r="N889" s="96">
        <f t="shared" si="242"/>
        <v>33.78900541316829</v>
      </c>
      <c r="O889" s="96">
        <f t="shared" si="234"/>
        <v>0.80654005680728025</v>
      </c>
      <c r="P889" s="96">
        <f t="shared" si="235"/>
        <v>0.80654005680728025</v>
      </c>
      <c r="Q889" s="96">
        <f t="shared" si="243"/>
        <v>0.32363233201035069</v>
      </c>
      <c r="R889" s="96">
        <f t="shared" si="226"/>
        <v>6.3223965565242804E-2</v>
      </c>
      <c r="S889" s="96">
        <f t="shared" si="239"/>
        <v>315.07549452700141</v>
      </c>
      <c r="T889" s="96">
        <f t="shared" si="236"/>
        <v>175.36542734110091</v>
      </c>
      <c r="U889" s="96">
        <f t="shared" si="237"/>
        <v>400.21550841619677</v>
      </c>
      <c r="V889" s="32">
        <f t="shared" si="238"/>
        <v>999.99999999999659</v>
      </c>
      <c r="W889" s="100">
        <f>(cNES*L889+(cNES+cOSEX)*G889+(cNES+cEREX)*H889+(cNES+cHOEX)*I889+(cNES+cNES)*S889+(cNES+cOSEX)*N889+(cNES+cEREX)*O889+(cNES+cHOEX)*P889)/(1+cDR)^((cycle + 0.5)/('Life tables'!$I$2/2))</f>
        <v>14070.286674575</v>
      </c>
      <c r="X889" s="107">
        <f>((L889+G889+H889+I889+N889+O889+P889+S889)/('Life tables'!$I$2/2))/(1+oDR)^(((cycle + 0.5)/('Life tables'!$I$2/2)))</f>
        <v>9.8290323385344145</v>
      </c>
      <c r="Y889" s="31">
        <f>((uNES*L889+ uOCEX*G889+uEREX*H889+uHOEX*I889+uNES*S889+ uOCEX*N889+uEREX*O889+uHOEX*P889)/('Life tables'!$I$2/2))/(1+oDR)^(((cycle + 0.5)/('Life tables'!$I$2/2)))</f>
        <v>6.47776146890841</v>
      </c>
      <c r="Z889" s="100">
        <f t="shared" si="227"/>
        <v>101358.2453149795</v>
      </c>
      <c r="AA889" s="107">
        <f>((L889+G889+H889+I889+N889+O889+P889+S889)/('Life tables'!$I$2/2))</f>
        <v>16.279074015549536</v>
      </c>
      <c r="AB889" s="31">
        <f>((uNES*L889+ uOCEX*G889+uEREX*H889+uHOEX*I889+uNES*S889+ uOCEX*N889+uEREX*O889+uHOEX*P889)/('Life tables'!$I$2/2))</f>
        <v>10.728620557490057</v>
      </c>
    </row>
    <row r="890" spans="1:28" x14ac:dyDescent="0.25">
      <c r="A890" s="4">
        <v>884</v>
      </c>
      <c r="C890" s="105">
        <f>IF(male=0,VLOOKUP((($A$5:$A$1570/'Life tables'!$I$2)*2)+age,lifetable,13,1),IF(male=1,VLOOKUP((($A$5:$A$1570/'Life tables'!$I$2)*2)+age,lifetable,10,1),"error"))</f>
        <v>8.3784722123148025E-4</v>
      </c>
      <c r="F890" s="96">
        <f t="shared" si="228"/>
        <v>74.07790849296299</v>
      </c>
      <c r="G890" s="96">
        <f t="shared" si="240"/>
        <v>7.4412809446388186</v>
      </c>
      <c r="H890" s="96">
        <f t="shared" si="229"/>
        <v>0.42497776792959546</v>
      </c>
      <c r="I890" s="96">
        <f t="shared" si="230"/>
        <v>0.17028457242741957</v>
      </c>
      <c r="J890" s="96">
        <f t="shared" si="241"/>
        <v>6.8799365245109184E-2</v>
      </c>
      <c r="K890" s="96">
        <f t="shared" si="231"/>
        <v>0.17793787227560665</v>
      </c>
      <c r="L890" s="96">
        <f t="shared" si="232"/>
        <v>65.794627970446442</v>
      </c>
      <c r="M890" s="96">
        <f t="shared" si="233"/>
        <v>350.34115574973606</v>
      </c>
      <c r="N890" s="96">
        <f t="shared" si="242"/>
        <v>33.738612357477777</v>
      </c>
      <c r="O890" s="96">
        <f t="shared" si="234"/>
        <v>0.80533717979144848</v>
      </c>
      <c r="P890" s="96">
        <f t="shared" si="235"/>
        <v>0.80533717979144848</v>
      </c>
      <c r="Q890" s="96">
        <f t="shared" si="243"/>
        <v>0.32314966547634572</v>
      </c>
      <c r="R890" s="96">
        <f t="shared" si="226"/>
        <v>6.3129673094104777E-2</v>
      </c>
      <c r="S890" s="96">
        <f t="shared" si="239"/>
        <v>314.60558969410494</v>
      </c>
      <c r="T890" s="96">
        <f t="shared" si="236"/>
        <v>175.75737637182237</v>
      </c>
      <c r="U890" s="96">
        <f t="shared" si="237"/>
        <v>400.4565759615665</v>
      </c>
      <c r="V890" s="32">
        <f t="shared" si="238"/>
        <v>999.9999999999967</v>
      </c>
      <c r="W890" s="100">
        <f>(cNES*L890+(cNES+cOSEX)*G890+(cNES+cEREX)*H890+(cNES+cHOEX)*I890+(cNES+cNES)*S890+(cNES+cOSEX)*N890+(cNES+cEREX)*O890+(cNES+cHOEX)*P890)/(1+cDR)^((cycle + 0.5)/('Life tables'!$I$2/2))</f>
        <v>14017.936695519682</v>
      </c>
      <c r="X890" s="107">
        <f>((L890+G890+H890+I890+N890+O890+P890+S890)/('Life tables'!$I$2/2))/(1+oDR)^(((cycle + 0.5)/('Life tables'!$I$2/2)))</f>
        <v>9.8087693503453952</v>
      </c>
      <c r="Y890" s="31">
        <f>((uNES*L890+ uOCEX*G890+uEREX*H890+uHOEX*I890+uNES*S890+ uOCEX*N890+uEREX*O890+uHOEX*P890)/('Life tables'!$I$2/2))/(1+oDR)^(((cycle + 0.5)/('Life tables'!$I$2/2)))</f>
        <v>6.4644072757929063</v>
      </c>
      <c r="Z890" s="100">
        <f t="shared" si="227"/>
        <v>101207.07351008456</v>
      </c>
      <c r="AA890" s="107">
        <f>((L890+G890+H890+I890+N890+O890+P890+S890)/('Life tables'!$I$2/2))</f>
        <v>16.254793947655688</v>
      </c>
      <c r="AB890" s="31">
        <f>((uNES*L890+ uOCEX*G890+uEREX*H890+uHOEX*I890+uNES*S890+ uOCEX*N890+uEREX*O890+uHOEX*P890)/('Life tables'!$I$2/2))</f>
        <v>10.712618933999078</v>
      </c>
    </row>
    <row r="891" spans="1:28" x14ac:dyDescent="0.25">
      <c r="A891" s="4">
        <v>885</v>
      </c>
      <c r="C891" s="105">
        <f>IF(male=0,VLOOKUP((($A$5:$A$1570/'Life tables'!$I$2)*2)+age,lifetable,13,1),IF(male=1,VLOOKUP((($A$5:$A$1570/'Life tables'!$I$2)*2)+age,lifetable,10,1),"error"))</f>
        <v>8.3784722123148025E-4</v>
      </c>
      <c r="F891" s="96">
        <f t="shared" si="228"/>
        <v>73.967393021587725</v>
      </c>
      <c r="G891" s="96">
        <f t="shared" si="240"/>
        <v>7.4301794342430352</v>
      </c>
      <c r="H891" s="96">
        <f t="shared" si="229"/>
        <v>0.42434375140156122</v>
      </c>
      <c r="I891" s="96">
        <f t="shared" si="230"/>
        <v>0.17003052800078</v>
      </c>
      <c r="J891" s="96">
        <f t="shared" si="241"/>
        <v>6.8696724735474585E-2</v>
      </c>
      <c r="K891" s="96">
        <f t="shared" si="231"/>
        <v>0.17767241003146245</v>
      </c>
      <c r="L891" s="96">
        <f t="shared" si="232"/>
        <v>65.696470173175413</v>
      </c>
      <c r="M891" s="96">
        <f t="shared" si="233"/>
        <v>349.8186546450201</v>
      </c>
      <c r="N891" s="96">
        <f t="shared" si="242"/>
        <v>33.688294369028377</v>
      </c>
      <c r="O891" s="96">
        <f t="shared" si="234"/>
        <v>0.80413609462288083</v>
      </c>
      <c r="P891" s="96">
        <f t="shared" si="235"/>
        <v>0.80413609462288083</v>
      </c>
      <c r="Q891" s="96">
        <f t="shared" si="243"/>
        <v>0.32266771793912696</v>
      </c>
      <c r="R891" s="96">
        <f t="shared" si="226"/>
        <v>6.3035521084297538E-2</v>
      </c>
      <c r="S891" s="96">
        <f t="shared" si="239"/>
        <v>314.13638484772252</v>
      </c>
      <c r="T891" s="96">
        <f t="shared" si="236"/>
        <v>176.14874081449699</v>
      </c>
      <c r="U891" s="96">
        <f t="shared" si="237"/>
        <v>400.69728389268226</v>
      </c>
      <c r="V891" s="32">
        <f t="shared" si="238"/>
        <v>999.99999999999659</v>
      </c>
      <c r="W891" s="100">
        <f>(cNES*L891+(cNES+cOSEX)*G891+(cNES+cEREX)*H891+(cNES+cHOEX)*I891+(cNES+cNES)*S891+(cNES+cOSEX)*N891+(cNES+cEREX)*O891+(cNES+cHOEX)*P891)/(1+cDR)^((cycle + 0.5)/('Life tables'!$I$2/2))</f>
        <v>13965.78147887979</v>
      </c>
      <c r="X891" s="107">
        <f>((L891+G891+H891+I891+N891+O891+P891+S891)/('Life tables'!$I$2/2))/(1+oDR)^(((cycle + 0.5)/('Life tables'!$I$2/2)))</f>
        <v>9.7885481367068152</v>
      </c>
      <c r="Y891" s="31">
        <f>((uNES*L891+ uOCEX*G891+uEREX*H891+uHOEX*I891+uNES*S891+ uOCEX*N891+uEREX*O891+uHOEX*P891)/('Life tables'!$I$2/2))/(1+oDR)^(((cycle + 0.5)/('Life tables'!$I$2/2)))</f>
        <v>6.4510806138996619</v>
      </c>
      <c r="Z891" s="100">
        <f t="shared" si="227"/>
        <v>101056.12709105456</v>
      </c>
      <c r="AA891" s="107">
        <f>((L891+G891+H891+I891+N891+O891+P891+S891)/('Life tables'!$I$2/2))</f>
        <v>16.230550095710729</v>
      </c>
      <c r="AB891" s="31">
        <f>((uNES*L891+ uOCEX*G891+uEREX*H891+uHOEX*I891+uNES*S891+ uOCEX*N891+uEREX*O891+uHOEX*P891)/('Life tables'!$I$2/2))</f>
        <v>10.696641178350767</v>
      </c>
    </row>
    <row r="892" spans="1:28" x14ac:dyDescent="0.25">
      <c r="A892" s="4">
        <v>886</v>
      </c>
      <c r="C892" s="105">
        <f>IF(male=0,VLOOKUP((($A$5:$A$1570/'Life tables'!$I$2)*2)+age,lifetable,13,1),IF(male=1,VLOOKUP((($A$5:$A$1570/'Life tables'!$I$2)*2)+age,lifetable,10,1),"error"))</f>
        <v>8.3784722123148025E-4</v>
      </c>
      <c r="F892" s="96">
        <f t="shared" si="228"/>
        <v>73.857043385183971</v>
      </c>
      <c r="G892" s="96">
        <f t="shared" si="240"/>
        <v>7.4190945823172134</v>
      </c>
      <c r="H892" s="96">
        <f t="shared" si="229"/>
        <v>0.42371068625265568</v>
      </c>
      <c r="I892" s="96">
        <f t="shared" si="230"/>
        <v>0.16977686478275977</v>
      </c>
      <c r="J892" s="96">
        <f t="shared" si="241"/>
        <v>6.8594238243967778E-2</v>
      </c>
      <c r="K892" s="96">
        <f t="shared" si="231"/>
        <v>0.17740734612904496</v>
      </c>
      <c r="L892" s="96">
        <f t="shared" si="232"/>
        <v>65.598459667458329</v>
      </c>
      <c r="M892" s="96">
        <f t="shared" si="233"/>
        <v>349.29693190763351</v>
      </c>
      <c r="N892" s="96">
        <f t="shared" si="242"/>
        <v>33.638051339039222</v>
      </c>
      <c r="O892" s="96">
        <f t="shared" si="234"/>
        <v>0.80293679870498946</v>
      </c>
      <c r="P892" s="96">
        <f t="shared" si="235"/>
        <v>0.80293679870498946</v>
      </c>
      <c r="Q892" s="96">
        <f t="shared" si="243"/>
        <v>0.32218648835678715</v>
      </c>
      <c r="R892" s="96">
        <f t="shared" si="226"/>
        <v>6.2941509332276879E-2</v>
      </c>
      <c r="S892" s="96">
        <f t="shared" si="239"/>
        <v>313.66787897349525</v>
      </c>
      <c r="T892" s="96">
        <f t="shared" si="236"/>
        <v>176.53952154109774</v>
      </c>
      <c r="U892" s="96">
        <f t="shared" si="237"/>
        <v>400.93763274814359</v>
      </c>
      <c r="V892" s="32">
        <f t="shared" si="238"/>
        <v>999.99999999999682</v>
      </c>
      <c r="W892" s="100">
        <f>(cNES*L892+(cNES+cOSEX)*G892+(cNES+cEREX)*H892+(cNES+cHOEX)*I892+(cNES+cNES)*S892+(cNES+cOSEX)*N892+(cNES+cEREX)*O892+(cNES+cHOEX)*P892)/(1+cDR)^((cycle + 0.5)/('Life tables'!$I$2/2))</f>
        <v>13913.820300468386</v>
      </c>
      <c r="X892" s="107">
        <f>((L892+G892+H892+I892+N892+O892+P892+S892)/('Life tables'!$I$2/2))/(1+oDR)^(((cycle + 0.5)/('Life tables'!$I$2/2)))</f>
        <v>9.7683686114435879</v>
      </c>
      <c r="Y892" s="31">
        <f>((uNES*L892+ uOCEX*G892+uEREX*H892+uHOEX*I892+uNES*S892+ uOCEX*N892+uEREX*O892+uHOEX*P892)/('Life tables'!$I$2/2))/(1+oDR)^(((cycle + 0.5)/('Life tables'!$I$2/2)))</f>
        <v>6.4377814264366018</v>
      </c>
      <c r="Z892" s="100">
        <f t="shared" si="227"/>
        <v>100905.40572461564</v>
      </c>
      <c r="AA892" s="107">
        <f>((L892+G892+H892+I892+N892+O892+P892+S892)/('Life tables'!$I$2/2))</f>
        <v>16.20634240561056</v>
      </c>
      <c r="AB892" s="31">
        <f>((uNES*L892+ uOCEX*G892+uEREX*H892+uHOEX*I892+uNES*S892+ uOCEX*N892+uEREX*O892+uHOEX*P892)/('Life tables'!$I$2/2))</f>
        <v>10.680687254889843</v>
      </c>
    </row>
    <row r="893" spans="1:28" x14ac:dyDescent="0.25">
      <c r="A893" s="4">
        <v>887</v>
      </c>
      <c r="C893" s="105">
        <f>IF(male=0,VLOOKUP((($A$5:$A$1570/'Life tables'!$I$2)*2)+age,lifetable,13,1),IF(male=1,VLOOKUP((($A$5:$A$1570/'Life tables'!$I$2)*2)+age,lifetable,10,1),"error"))</f>
        <v>9.128120834711595E-4</v>
      </c>
      <c r="F893" s="96">
        <f t="shared" si="228"/>
        <v>73.746859302199994</v>
      </c>
      <c r="G893" s="96">
        <f t="shared" si="240"/>
        <v>7.4080263605788925</v>
      </c>
      <c r="H893" s="96">
        <f t="shared" si="229"/>
        <v>0.42307857086764383</v>
      </c>
      <c r="I893" s="96">
        <f t="shared" si="230"/>
        <v>0.16952358212614943</v>
      </c>
      <c r="J893" s="96">
        <f t="shared" si="241"/>
        <v>7.4620094671648707E-2</v>
      </c>
      <c r="K893" s="96">
        <f t="shared" si="231"/>
        <v>0.17714267989205651</v>
      </c>
      <c r="L893" s="96">
        <f t="shared" si="232"/>
        <v>65.4944680140636</v>
      </c>
      <c r="M893" s="96">
        <f t="shared" si="233"/>
        <v>348.77598640855547</v>
      </c>
      <c r="N893" s="96">
        <f t="shared" si="242"/>
        <v>33.587883158783171</v>
      </c>
      <c r="O893" s="96">
        <f t="shared" si="234"/>
        <v>0.80173928944246864</v>
      </c>
      <c r="P893" s="96">
        <f t="shared" si="235"/>
        <v>0.80173928944246864</v>
      </c>
      <c r="Q893" s="96">
        <f t="shared" si="243"/>
        <v>0.35049003504625043</v>
      </c>
      <c r="R893" s="96">
        <f t="shared" si="226"/>
        <v>6.2847637634599052E-2</v>
      </c>
      <c r="S893" s="96">
        <f t="shared" si="239"/>
        <v>313.17128699820654</v>
      </c>
      <c r="T893" s="96">
        <f t="shared" si="236"/>
        <v>176.96463167081563</v>
      </c>
      <c r="U893" s="96">
        <f t="shared" si="237"/>
        <v>401.17762306567022</v>
      </c>
      <c r="V893" s="32">
        <f t="shared" si="238"/>
        <v>999.99999999999682</v>
      </c>
      <c r="W893" s="100">
        <f>(cNES*L893+(cNES+cOSEX)*G893+(cNES+cEREX)*H893+(cNES+cHOEX)*I893+(cNES+cNES)*S893+(cNES+cOSEX)*N893+(cNES+cEREX)*O893+(cNES+cHOEX)*P893)/(1+cDR)^((cycle + 0.5)/('Life tables'!$I$2/2))</f>
        <v>13861.062868935584</v>
      </c>
      <c r="X893" s="107">
        <f>((L893+G893+H893+I893+N893+O893+P893+S893)/('Life tables'!$I$2/2))/(1+oDR)^(((cycle + 0.5)/('Life tables'!$I$2/2)))</f>
        <v>9.7474240078882808</v>
      </c>
      <c r="Y893" s="31">
        <f>((uNES*L893+ uOCEX*G893+uEREX*H893+uHOEX*I893+uNES*S893+ uOCEX*N893+uEREX*O893+uHOEX*P893)/('Life tables'!$I$2/2))/(1+oDR)^(((cycle + 0.5)/('Life tables'!$I$2/2)))</f>
        <v>6.4239691806797499</v>
      </c>
      <c r="Z893" s="100">
        <f t="shared" si="227"/>
        <v>100747.71649080684</v>
      </c>
      <c r="AA893" s="107">
        <f>((L893+G893+H893+I893+N893+O893+P893+S893)/('Life tables'!$I$2/2))</f>
        <v>16.180831724492155</v>
      </c>
      <c r="AB893" s="31">
        <f>((uNES*L893+ uOCEX*G893+uEREX*H893+uHOEX*I893+uNES*S893+ uOCEX*N893+uEREX*O893+uHOEX*P893)/('Life tables'!$I$2/2))</f>
        <v>10.663859931791544</v>
      </c>
    </row>
    <row r="894" spans="1:28" x14ac:dyDescent="0.25">
      <c r="A894" s="4">
        <v>888</v>
      </c>
      <c r="C894" s="105">
        <f>IF(male=0,VLOOKUP((($A$5:$A$1570/'Life tables'!$I$2)*2)+age,lifetable,13,1),IF(male=1,VLOOKUP((($A$5:$A$1570/'Life tables'!$I$2)*2)+age,lifetable,10,1),"error"))</f>
        <v>9.128120834711595E-4</v>
      </c>
      <c r="F894" s="96">
        <f t="shared" si="228"/>
        <v>73.630702514667732</v>
      </c>
      <c r="G894" s="96">
        <f t="shared" si="240"/>
        <v>7.396358168168514</v>
      </c>
      <c r="H894" s="96">
        <f t="shared" si="229"/>
        <v>0.42241219065659857</v>
      </c>
      <c r="I894" s="96">
        <f t="shared" si="230"/>
        <v>0.16925656987780346</v>
      </c>
      <c r="J894" s="96">
        <f t="shared" si="241"/>
        <v>7.4502562473472034E-2</v>
      </c>
      <c r="K894" s="96">
        <f t="shared" si="231"/>
        <v>0.17686366699814057</v>
      </c>
      <c r="L894" s="96">
        <f t="shared" si="232"/>
        <v>65.391309356493196</v>
      </c>
      <c r="M894" s="96">
        <f t="shared" si="233"/>
        <v>348.22704274884325</v>
      </c>
      <c r="N894" s="96">
        <f t="shared" si="242"/>
        <v>33.535018694996459</v>
      </c>
      <c r="O894" s="96">
        <f t="shared" si="234"/>
        <v>0.80047742017155488</v>
      </c>
      <c r="P894" s="96">
        <f t="shared" si="235"/>
        <v>0.80047742017155488</v>
      </c>
      <c r="Q894" s="96">
        <f t="shared" si="243"/>
        <v>0.349938393620153</v>
      </c>
      <c r="R894" s="96">
        <f t="shared" si="226"/>
        <v>6.2748720812478759E-2</v>
      </c>
      <c r="S894" s="96">
        <f t="shared" si="239"/>
        <v>312.67838209907103</v>
      </c>
      <c r="T894" s="96">
        <f t="shared" si="236"/>
        <v>177.38907262690927</v>
      </c>
      <c r="U894" s="96">
        <f t="shared" si="237"/>
        <v>401.41723545348083</v>
      </c>
      <c r="V894" s="32">
        <f t="shared" si="238"/>
        <v>999.99999999999682</v>
      </c>
      <c r="W894" s="100">
        <f>(cNES*L894+(cNES+cOSEX)*G894+(cNES+cEREX)*H894+(cNES+cHOEX)*I894+(cNES+cNES)*S894+(cNES+cOSEX)*N894+(cNES+cEREX)*O894+(cNES+cHOEX)*P894)/(1+cDR)^((cycle + 0.5)/('Life tables'!$I$2/2))</f>
        <v>13808.349132817921</v>
      </c>
      <c r="X894" s="107">
        <f>((L894+G894+H894+I894+N894+O894+P894+S894)/('Life tables'!$I$2/2))/(1+oDR)^(((cycle + 0.5)/('Life tables'!$I$2/2)))</f>
        <v>9.7265243158148387</v>
      </c>
      <c r="Y894" s="31">
        <f>((uNES*L894+ uOCEX*G894+uEREX*H894+uHOEX*I894+uNES*S894+ uOCEX*N894+uEREX*O894+uHOEX*P894)/('Life tables'!$I$2/2))/(1+oDR)^(((cycle + 0.5)/('Life tables'!$I$2/2)))</f>
        <v>6.4101953919605617</v>
      </c>
      <c r="Z894" s="100">
        <f t="shared" si="227"/>
        <v>100589.13475396199</v>
      </c>
      <c r="AA894" s="107">
        <f>((L894+G894+H894+I894+N894+O894+P894+S894)/('Life tables'!$I$2/2))</f>
        <v>16.155361206208582</v>
      </c>
      <c r="AB894" s="31">
        <f>((uNES*L894+ uOCEX*G894+uEREX*H894+uHOEX*I894+uNES*S894+ uOCEX*N894+uEREX*O894+uHOEX*P894)/('Life tables'!$I$2/2))</f>
        <v>10.647073774453524</v>
      </c>
    </row>
    <row r="895" spans="1:28" x14ac:dyDescent="0.25">
      <c r="A895" s="4">
        <v>889</v>
      </c>
      <c r="C895" s="105">
        <f>IF(male=0,VLOOKUP((($A$5:$A$1570/'Life tables'!$I$2)*2)+age,lifetable,13,1),IF(male=1,VLOOKUP((($A$5:$A$1570/'Life tables'!$I$2)*2)+age,lifetable,10,1),"error"))</f>
        <v>9.128120834711595E-4</v>
      </c>
      <c r="F895" s="96">
        <f t="shared" si="228"/>
        <v>73.514731012961406</v>
      </c>
      <c r="G895" s="96">
        <f t="shared" si="240"/>
        <v>7.3847085881071326</v>
      </c>
      <c r="H895" s="96">
        <f t="shared" si="229"/>
        <v>0.42174687341234512</v>
      </c>
      <c r="I895" s="96">
        <f t="shared" si="230"/>
        <v>0.16898998355019806</v>
      </c>
      <c r="J895" s="96">
        <f t="shared" si="241"/>
        <v>7.4385217755087787E-2</v>
      </c>
      <c r="K895" s="96">
        <f t="shared" si="231"/>
        <v>0.17658509916762208</v>
      </c>
      <c r="L895" s="96">
        <f t="shared" si="232"/>
        <v>65.288315250969021</v>
      </c>
      <c r="M895" s="96">
        <f t="shared" si="233"/>
        <v>347.67896090664527</v>
      </c>
      <c r="N895" s="96">
        <f t="shared" si="242"/>
        <v>33.482237226103614</v>
      </c>
      <c r="O895" s="96">
        <f t="shared" si="234"/>
        <v>0.79921753198015455</v>
      </c>
      <c r="P895" s="96">
        <f t="shared" si="235"/>
        <v>0.79921753198015455</v>
      </c>
      <c r="Q895" s="96">
        <f t="shared" si="243"/>
        <v>0.34938761824694486</v>
      </c>
      <c r="R895" s="96">
        <f t="shared" si="226"/>
        <v>6.264995928543883E-2</v>
      </c>
      <c r="S895" s="96">
        <f t="shared" si="239"/>
        <v>312.18625103904895</v>
      </c>
      <c r="T895" s="96">
        <f t="shared" si="236"/>
        <v>177.8128454629113</v>
      </c>
      <c r="U895" s="96">
        <f t="shared" si="237"/>
        <v>401.65647051193389</v>
      </c>
      <c r="V895" s="32">
        <f t="shared" si="238"/>
        <v>999.9999999999967</v>
      </c>
      <c r="W895" s="100">
        <f>(cNES*L895+(cNES+cOSEX)*G895+(cNES+cEREX)*H895+(cNES+cHOEX)*I895+(cNES+cNES)*S895+(cNES+cOSEX)*N895+(cNES+cEREX)*O895+(cNES+cHOEX)*P895)/(1+cDR)^((cycle + 0.5)/('Life tables'!$I$2/2))</f>
        <v>13755.835841472548</v>
      </c>
      <c r="X895" s="107">
        <f>((L895+G895+H895+I895+N895+O895+P895+S895)/('Life tables'!$I$2/2))/(1+oDR)^(((cycle + 0.5)/('Life tables'!$I$2/2)))</f>
        <v>9.7056694387933948</v>
      </c>
      <c r="Y895" s="31">
        <f>((uNES*L895+ uOCEX*G895+uEREX*H895+uHOEX*I895+uNES*S895+ uOCEX*N895+uEREX*O895+uHOEX*P895)/('Life tables'!$I$2/2))/(1+oDR)^(((cycle + 0.5)/('Life tables'!$I$2/2)))</f>
        <v>6.3964511382051219</v>
      </c>
      <c r="Z895" s="100">
        <f t="shared" si="227"/>
        <v>100430.80244255165</v>
      </c>
      <c r="AA895" s="107">
        <f>((L895+G895+H895+I895+N895+O895+P895+S895)/('Life tables'!$I$2/2))</f>
        <v>16.129930787322976</v>
      </c>
      <c r="AB895" s="31">
        <f>((uNES*L895+ uOCEX*G895+uEREX*H895+uHOEX*I895+uNES*S895+ uOCEX*N895+uEREX*O895+uHOEX*P895)/('Life tables'!$I$2/2))</f>
        <v>10.630314044217901</v>
      </c>
    </row>
    <row r="896" spans="1:28" x14ac:dyDescent="0.25">
      <c r="A896" s="4">
        <v>890</v>
      </c>
      <c r="C896" s="105">
        <f>IF(male=0,VLOOKUP((($A$5:$A$1570/'Life tables'!$I$2)*2)+age,lifetable,13,1),IF(male=1,VLOOKUP((($A$5:$A$1570/'Life tables'!$I$2)*2)+age,lifetable,10,1),"error"))</f>
        <v>9.128120834711595E-4</v>
      </c>
      <c r="F896" s="96">
        <f t="shared" si="228"/>
        <v>73.398944421889993</v>
      </c>
      <c r="G896" s="96">
        <f t="shared" si="240"/>
        <v>7.373077582706026</v>
      </c>
      <c r="H896" s="96">
        <f t="shared" si="229"/>
        <v>0.42108261698244898</v>
      </c>
      <c r="I896" s="96">
        <f t="shared" si="230"/>
        <v>0.16872382228087313</v>
      </c>
      <c r="J896" s="96">
        <f t="shared" si="241"/>
        <v>7.4268060136862296E-2</v>
      </c>
      <c r="K896" s="96">
        <f t="shared" si="231"/>
        <v>0.17630697549927837</v>
      </c>
      <c r="L896" s="96">
        <f t="shared" si="232"/>
        <v>65.185485364284503</v>
      </c>
      <c r="M896" s="96">
        <f t="shared" si="233"/>
        <v>347.13173960326162</v>
      </c>
      <c r="N896" s="96">
        <f t="shared" si="242"/>
        <v>33.429538628963044</v>
      </c>
      <c r="O896" s="96">
        <f t="shared" si="234"/>
        <v>0.79795962192889125</v>
      </c>
      <c r="P896" s="96">
        <f t="shared" si="235"/>
        <v>0.79795962192889125</v>
      </c>
      <c r="Q896" s="96">
        <f t="shared" si="243"/>
        <v>0.34883770764164218</v>
      </c>
      <c r="R896" s="96">
        <f t="shared" si="226"/>
        <v>6.2551352823064149E-2</v>
      </c>
      <c r="S896" s="96">
        <f t="shared" si="239"/>
        <v>311.69489266997607</v>
      </c>
      <c r="T896" s="96">
        <f t="shared" si="236"/>
        <v>178.23595123068981</v>
      </c>
      <c r="U896" s="96">
        <f t="shared" si="237"/>
        <v>401.89532884025624</v>
      </c>
      <c r="V896" s="32">
        <f t="shared" si="238"/>
        <v>999.99999999999682</v>
      </c>
      <c r="W896" s="100">
        <f>(cNES*L896+(cNES+cOSEX)*G896+(cNES+cEREX)*H896+(cNES+cHOEX)*I896+(cNES+cNES)*S896+(cNES+cOSEX)*N896+(cNES+cEREX)*O896+(cNES+cHOEX)*P896)/(1+cDR)^((cycle + 0.5)/('Life tables'!$I$2/2))</f>
        <v>13703.522233650358</v>
      </c>
      <c r="X896" s="107">
        <f>((L896+G896+H896+I896+N896+O896+P896+S896)/('Life tables'!$I$2/2))/(1+oDR)^(((cycle + 0.5)/('Life tables'!$I$2/2)))</f>
        <v>9.6848592806055169</v>
      </c>
      <c r="Y896" s="31">
        <f>((uNES*L896+ uOCEX*G896+uEREX*H896+uHOEX*I896+uNES*S896+ uOCEX*N896+uEREX*O896+uHOEX*P896)/('Life tables'!$I$2/2))/(1+oDR)^(((cycle + 0.5)/('Life tables'!$I$2/2)))</f>
        <v>6.3827363560038659</v>
      </c>
      <c r="Z896" s="100">
        <f t="shared" si="227"/>
        <v>100272.71917075824</v>
      </c>
      <c r="AA896" s="107">
        <f>((L896+G896+H896+I896+N896+O896+P896+S896)/('Life tables'!$I$2/2))</f>
        <v>16.104540404505727</v>
      </c>
      <c r="AB896" s="31">
        <f>((uNES*L896+ uOCEX*G896+uEREX*H896+uHOEX*I896+uNES*S896+ uOCEX*N896+uEREX*O896+uHOEX*P896)/('Life tables'!$I$2/2))</f>
        <v>10.613580699351701</v>
      </c>
    </row>
    <row r="897" spans="1:28" x14ac:dyDescent="0.25">
      <c r="A897" s="4">
        <v>891</v>
      </c>
      <c r="C897" s="105">
        <f>IF(male=0,VLOOKUP((($A$5:$A$1570/'Life tables'!$I$2)*2)+age,lifetable,13,1),IF(male=1,VLOOKUP((($A$5:$A$1570/'Life tables'!$I$2)*2)+age,lifetable,10,1),"error"))</f>
        <v>9.128120834711595E-4</v>
      </c>
      <c r="F897" s="96">
        <f t="shared" si="228"/>
        <v>73.283342369709416</v>
      </c>
      <c r="G897" s="96">
        <f t="shared" si="240"/>
        <v>7.361465114622721</v>
      </c>
      <c r="H897" s="96">
        <f t="shared" si="229"/>
        <v>0.42041941923425058</v>
      </c>
      <c r="I897" s="96">
        <f t="shared" si="230"/>
        <v>0.16845808521529207</v>
      </c>
      <c r="J897" s="96">
        <f t="shared" si="241"/>
        <v>7.4151089242649668E-2</v>
      </c>
      <c r="K897" s="96">
        <f t="shared" si="231"/>
        <v>0.17602929510016643</v>
      </c>
      <c r="L897" s="96">
        <f t="shared" si="232"/>
        <v>65.082819366294331</v>
      </c>
      <c r="M897" s="96">
        <f t="shared" si="233"/>
        <v>346.58537755934134</v>
      </c>
      <c r="N897" s="96">
        <f t="shared" si="242"/>
        <v>33.376922780370499</v>
      </c>
      <c r="O897" s="96">
        <f t="shared" si="234"/>
        <v>0.79670368707689188</v>
      </c>
      <c r="P897" s="96">
        <f t="shared" si="235"/>
        <v>0.79670368707689188</v>
      </c>
      <c r="Q897" s="96">
        <f t="shared" si="243"/>
        <v>0.34828866051860641</v>
      </c>
      <c r="R897" s="96">
        <f t="shared" si="226"/>
        <v>6.245290119482224E-2</v>
      </c>
      <c r="S897" s="96">
        <f t="shared" si="239"/>
        <v>311.20430584310361</v>
      </c>
      <c r="T897" s="96">
        <f t="shared" si="236"/>
        <v>178.65839098045106</v>
      </c>
      <c r="U897" s="96">
        <f t="shared" si="237"/>
        <v>402.13381103655121</v>
      </c>
      <c r="V897" s="32">
        <f t="shared" si="238"/>
        <v>999.99999999999682</v>
      </c>
      <c r="W897" s="100">
        <f>(cNES*L897+(cNES+cOSEX)*G897+(cNES+cEREX)*H897+(cNES+cHOEX)*I897+(cNES+cNES)*S897+(cNES+cOSEX)*N897+(cNES+cEREX)*O897+(cNES+cHOEX)*P897)/(1+cDR)^((cycle + 0.5)/('Life tables'!$I$2/2))</f>
        <v>13651.407550958953</v>
      </c>
      <c r="X897" s="107">
        <f>((L897+G897+H897+I897+N897+O897+P897+S897)/('Life tables'!$I$2/2))/(1+oDR)^(((cycle + 0.5)/('Life tables'!$I$2/2)))</f>
        <v>9.6640937452435782</v>
      </c>
      <c r="Y897" s="31">
        <f>((uNES*L897+ uOCEX*G897+uEREX*H897+uHOEX*I897+uNES*S897+ uOCEX*N897+uEREX*O897+uHOEX*P897)/('Life tables'!$I$2/2))/(1+oDR)^(((cycle + 0.5)/('Life tables'!$I$2/2)))</f>
        <v>6.3690509820860788</v>
      </c>
      <c r="Z897" s="100">
        <f t="shared" si="227"/>
        <v>100114.8845531386</v>
      </c>
      <c r="AA897" s="107">
        <f>((L897+G897+H897+I897+N897+O897+P897+S897)/('Life tables'!$I$2/2))</f>
        <v>16.07918999453404</v>
      </c>
      <c r="AB897" s="31">
        <f>((uNES*L897+ uOCEX*G897+uEREX*H897+uHOEX*I897+uNES*S897+ uOCEX*N897+uEREX*O897+uHOEX*P897)/('Life tables'!$I$2/2))</f>
        <v>10.596873698192226</v>
      </c>
    </row>
    <row r="898" spans="1:28" x14ac:dyDescent="0.25">
      <c r="A898" s="4">
        <v>892</v>
      </c>
      <c r="C898" s="105">
        <f>IF(male=0,VLOOKUP((($A$5:$A$1570/'Life tables'!$I$2)*2)+age,lifetable,13,1),IF(male=1,VLOOKUP((($A$5:$A$1570/'Life tables'!$I$2)*2)+age,lifetable,10,1),"error"))</f>
        <v>9.128120834711595E-4</v>
      </c>
      <c r="F898" s="96">
        <f t="shared" si="228"/>
        <v>73.167924488019551</v>
      </c>
      <c r="G898" s="96">
        <f t="shared" si="240"/>
        <v>7.3498711468506563</v>
      </c>
      <c r="H898" s="96">
        <f t="shared" si="229"/>
        <v>0.4197572780542741</v>
      </c>
      <c r="I898" s="96">
        <f t="shared" si="230"/>
        <v>0.16819277150660517</v>
      </c>
      <c r="J898" s="96">
        <f t="shared" si="241"/>
        <v>7.4034304699687539E-2</v>
      </c>
      <c r="K898" s="96">
        <f t="shared" si="231"/>
        <v>0.1757520570853755</v>
      </c>
      <c r="L898" s="96">
        <f t="shared" si="232"/>
        <v>64.980316929822948</v>
      </c>
      <c r="M898" s="96">
        <f t="shared" si="233"/>
        <v>346.03987349497493</v>
      </c>
      <c r="N898" s="96">
        <f t="shared" si="242"/>
        <v>33.324389557067917</v>
      </c>
      <c r="O898" s="96">
        <f t="shared" si="234"/>
        <v>0.79544972448199924</v>
      </c>
      <c r="P898" s="96">
        <f t="shared" si="235"/>
        <v>0.79544972448199924</v>
      </c>
      <c r="Q898" s="96">
        <f t="shared" si="243"/>
        <v>0.34774047559163823</v>
      </c>
      <c r="R898" s="96">
        <f t="shared" si="226"/>
        <v>6.235460417008E-2</v>
      </c>
      <c r="S898" s="96">
        <f t="shared" si="239"/>
        <v>310.71448940918128</v>
      </c>
      <c r="T898" s="96">
        <f t="shared" si="236"/>
        <v>179.08016576074237</v>
      </c>
      <c r="U898" s="96">
        <f t="shared" si="237"/>
        <v>402.37191769780668</v>
      </c>
      <c r="V898" s="32">
        <f t="shared" si="238"/>
        <v>999.9999999999967</v>
      </c>
      <c r="W898" s="100">
        <f>(cNES*L898+(cNES+cOSEX)*G898+(cNES+cEREX)*H898+(cNES+cHOEX)*I898+(cNES+cNES)*S898+(cNES+cOSEX)*N898+(cNES+cEREX)*O898+(cNES+cHOEX)*P898)/(1+cDR)^((cycle + 0.5)/('Life tables'!$I$2/2))</f>
        <v>13599.491037853186</v>
      </c>
      <c r="X898" s="107">
        <f>((L898+G898+H898+I898+N898+O898+P898+S898)/('Life tables'!$I$2/2))/(1+oDR)^(((cycle + 0.5)/('Life tables'!$I$2/2)))</f>
        <v>9.6433727369101661</v>
      </c>
      <c r="Y898" s="31">
        <f>((uNES*L898+ uOCEX*G898+uEREX*H898+uHOEX*I898+uNES*S898+ uOCEX*N898+uEREX*O898+uHOEX*P898)/('Life tables'!$I$2/2))/(1+oDR)^(((cycle + 0.5)/('Life tables'!$I$2/2)))</f>
        <v>6.3553949533194931</v>
      </c>
      <c r="Z898" s="100">
        <f t="shared" si="227"/>
        <v>99957.298204631792</v>
      </c>
      <c r="AA898" s="107">
        <f>((L898+G898+H898+I898+N898+O898+P898+S898)/('Life tables'!$I$2/2))</f>
        <v>16.053879494291561</v>
      </c>
      <c r="AB898" s="31">
        <f>((uNES*L898+ uOCEX*G898+uEREX*H898+uHOEX*I898+uNES*S898+ uOCEX*N898+uEREX*O898+uHOEX*P898)/('Life tables'!$I$2/2))</f>
        <v>10.580192999146782</v>
      </c>
    </row>
    <row r="899" spans="1:28" x14ac:dyDescent="0.25">
      <c r="A899" s="4">
        <v>893</v>
      </c>
      <c r="C899" s="105">
        <f>IF(male=0,VLOOKUP((($A$5:$A$1570/'Life tables'!$I$2)*2)+age,lifetable,13,1),IF(male=1,VLOOKUP((($A$5:$A$1570/'Life tables'!$I$2)*2)+age,lifetable,10,1),"error"))</f>
        <v>9.128120834711595E-4</v>
      </c>
      <c r="F899" s="96">
        <f t="shared" si="228"/>
        <v>73.052690411664557</v>
      </c>
      <c r="G899" s="96">
        <f t="shared" si="240"/>
        <v>7.3382956427091628</v>
      </c>
      <c r="H899" s="96">
        <f t="shared" si="229"/>
        <v>0.41909619134765591</v>
      </c>
      <c r="I899" s="96">
        <f t="shared" si="230"/>
        <v>0.16792788031542039</v>
      </c>
      <c r="J899" s="96">
        <f t="shared" si="241"/>
        <v>7.3917706138496297E-2</v>
      </c>
      <c r="K899" s="96">
        <f t="shared" si="231"/>
        <v>0.17547526057778781</v>
      </c>
      <c r="L899" s="96">
        <f t="shared" si="232"/>
        <v>64.877977730576035</v>
      </c>
      <c r="M899" s="96">
        <f t="shared" si="233"/>
        <v>345.49522612978319</v>
      </c>
      <c r="N899" s="96">
        <f t="shared" si="242"/>
        <v>33.271938835751996</v>
      </c>
      <c r="O899" s="96">
        <f t="shared" si="234"/>
        <v>0.79419773120097659</v>
      </c>
      <c r="P899" s="96">
        <f t="shared" si="235"/>
        <v>0.79419773120097659</v>
      </c>
      <c r="Q899" s="96">
        <f t="shared" si="243"/>
        <v>0.34719315157406588</v>
      </c>
      <c r="R899" s="96">
        <f t="shared" si="226"/>
        <v>6.2256461518119685E-2</v>
      </c>
      <c r="S899" s="96">
        <f t="shared" si="239"/>
        <v>310.22544221853707</v>
      </c>
      <c r="T899" s="96">
        <f t="shared" si="236"/>
        <v>179.50127661845494</v>
      </c>
      <c r="U899" s="96">
        <f t="shared" si="237"/>
        <v>402.60964941990261</v>
      </c>
      <c r="V899" s="32">
        <f t="shared" si="238"/>
        <v>999.99999999999682</v>
      </c>
      <c r="W899" s="100">
        <f>(cNES*L899+(cNES+cOSEX)*G899+(cNES+cEREX)*H899+(cNES+cHOEX)*I899+(cNES+cNES)*S899+(cNES+cOSEX)*N899+(cNES+cEREX)*O899+(cNES+cHOEX)*P899)/(1+cDR)^((cycle + 0.5)/('Life tables'!$I$2/2))</f>
        <v>13547.771941625651</v>
      </c>
      <c r="X899" s="107">
        <f>((L899+G899+H899+I899+N899+O899+P899+S899)/('Life tables'!$I$2/2))/(1+oDR)^(((cycle + 0.5)/('Life tables'!$I$2/2)))</f>
        <v>9.6226961600174761</v>
      </c>
      <c r="Y899" s="31">
        <f>((uNES*L899+ uOCEX*G899+uEREX*H899+uHOEX*I899+uNES*S899+ uOCEX*N899+uEREX*O899+uHOEX*P899)/('Life tables'!$I$2/2))/(1+oDR)^(((cycle + 0.5)/('Life tables'!$I$2/2)))</f>
        <v>6.3417682067099044</v>
      </c>
      <c r="Z899" s="100">
        <f t="shared" si="227"/>
        <v>99799.959740565871</v>
      </c>
      <c r="AA899" s="107">
        <f>((L899+G899+H899+I899+N899+O899+P899+S899)/('Life tables'!$I$2/2))</f>
        <v>16.028608840767941</v>
      </c>
      <c r="AB899" s="31">
        <f>((uNES*L899+ uOCEX*G899+uEREX*H899+uHOEX*I899+uNES*S899+ uOCEX*N899+uEREX*O899+uHOEX*P899)/('Life tables'!$I$2/2))</f>
        <v>10.563538560692415</v>
      </c>
    </row>
    <row r="900" spans="1:28" x14ac:dyDescent="0.25">
      <c r="A900" s="4">
        <v>894</v>
      </c>
      <c r="C900" s="105">
        <f>IF(male=0,VLOOKUP((($A$5:$A$1570/'Life tables'!$I$2)*2)+age,lifetable,13,1),IF(male=1,VLOOKUP((($A$5:$A$1570/'Life tables'!$I$2)*2)+age,lifetable,10,1),"error"))</f>
        <v>9.128120834711595E-4</v>
      </c>
      <c r="F900" s="96">
        <f t="shared" si="228"/>
        <v>72.937639778636623</v>
      </c>
      <c r="G900" s="96">
        <f t="shared" si="240"/>
        <v>7.3267385658337982</v>
      </c>
      <c r="H900" s="96">
        <f t="shared" si="229"/>
        <v>0.41843615703759246</v>
      </c>
      <c r="I900" s="96">
        <f t="shared" si="230"/>
        <v>0.16766341080958211</v>
      </c>
      <c r="J900" s="96">
        <f t="shared" si="241"/>
        <v>7.38012931927816E-2</v>
      </c>
      <c r="K900" s="96">
        <f t="shared" si="231"/>
        <v>0.17519890470784721</v>
      </c>
      <c r="L900" s="96">
        <f t="shared" si="232"/>
        <v>64.775801447055017</v>
      </c>
      <c r="M900" s="96">
        <f t="shared" si="233"/>
        <v>344.95143418300273</v>
      </c>
      <c r="N900" s="96">
        <f t="shared" si="242"/>
        <v>33.219570493082458</v>
      </c>
      <c r="O900" s="96">
        <f t="shared" si="234"/>
        <v>0.79294770428970418</v>
      </c>
      <c r="P900" s="96">
        <f t="shared" si="235"/>
        <v>0.79294770428970418</v>
      </c>
      <c r="Q900" s="96">
        <f t="shared" si="243"/>
        <v>0.34664668717883163</v>
      </c>
      <c r="R900" s="96">
        <f t="shared" si="226"/>
        <v>6.215847300815433E-2</v>
      </c>
      <c r="S900" s="96">
        <f t="shared" si="239"/>
        <v>309.73716312115391</v>
      </c>
      <c r="T900" s="96">
        <f t="shared" si="236"/>
        <v>179.92172459882656</v>
      </c>
      <c r="U900" s="96">
        <f t="shared" si="237"/>
        <v>402.84700679761863</v>
      </c>
      <c r="V900" s="32">
        <f t="shared" si="238"/>
        <v>999.99999999999693</v>
      </c>
      <c r="W900" s="100">
        <f>(cNES*L900+(cNES+cOSEX)*G900+(cNES+cEREX)*H900+(cNES+cHOEX)*I900+(cNES+cNES)*S900+(cNES+cOSEX)*N900+(cNES+cEREX)*O900+(cNES+cHOEX)*P900)/(1+cDR)^((cycle + 0.5)/('Life tables'!$I$2/2))</f>
        <v>13496.249512397213</v>
      </c>
      <c r="X900" s="107">
        <f>((L900+G900+H900+I900+N900+O900+P900+S900)/('Life tables'!$I$2/2))/(1+oDR)^(((cycle + 0.5)/('Life tables'!$I$2/2)))</f>
        <v>9.6020639191867012</v>
      </c>
      <c r="Y900" s="31">
        <f>((uNES*L900+ uOCEX*G900+uEREX*H900+uHOEX*I900+uNES*S900+ uOCEX*N900+uEREX*O900+uHOEX*P900)/('Life tables'!$I$2/2))/(1+oDR)^(((cycle + 0.5)/('Life tables'!$I$2/2)))</f>
        <v>6.3281706794007722</v>
      </c>
      <c r="Z900" s="100">
        <f t="shared" si="227"/>
        <v>99642.868776664764</v>
      </c>
      <c r="AA900" s="107">
        <f>((L900+G900+H900+I900+N900+O900+P900+S900)/('Life tables'!$I$2/2))</f>
        <v>16.003377971058448</v>
      </c>
      <c r="AB900" s="31">
        <f>((uNES*L900+ uOCEX*G900+uEREX*H900+uHOEX*I900+uNES*S900+ uOCEX*N900+uEREX*O900+uHOEX*P900)/('Life tables'!$I$2/2))</f>
        <v>10.546910341375657</v>
      </c>
    </row>
    <row r="901" spans="1:28" x14ac:dyDescent="0.25">
      <c r="A901" s="4">
        <v>895</v>
      </c>
      <c r="C901" s="105">
        <f>IF(male=0,VLOOKUP((($A$5:$A$1570/'Life tables'!$I$2)*2)+age,lifetable,13,1),IF(male=1,VLOOKUP((($A$5:$A$1570/'Life tables'!$I$2)*2)+age,lifetable,10,1),"error"))</f>
        <v>9.128120834711595E-4</v>
      </c>
      <c r="F901" s="96">
        <f t="shared" si="228"/>
        <v>72.822772229983087</v>
      </c>
      <c r="G901" s="96">
        <f t="shared" si="240"/>
        <v>7.3151998801670164</v>
      </c>
      <c r="H901" s="96">
        <f t="shared" si="229"/>
        <v>0.41777717306480705</v>
      </c>
      <c r="I901" s="96">
        <f t="shared" si="230"/>
        <v>0.16739936216395773</v>
      </c>
      <c r="J901" s="96">
        <f t="shared" si="241"/>
        <v>7.3685065499340383E-2</v>
      </c>
      <c r="K901" s="96">
        <f t="shared" si="231"/>
        <v>0.17492298861333619</v>
      </c>
      <c r="L901" s="96">
        <f t="shared" si="232"/>
        <v>64.673787760474625</v>
      </c>
      <c r="M901" s="96">
        <f t="shared" si="233"/>
        <v>344.40849637356865</v>
      </c>
      <c r="N901" s="96">
        <f t="shared" si="242"/>
        <v>33.167284405689976</v>
      </c>
      <c r="O901" s="96">
        <f t="shared" si="234"/>
        <v>0.79169964080336874</v>
      </c>
      <c r="P901" s="96">
        <f t="shared" si="235"/>
        <v>0.79169964080336874</v>
      </c>
      <c r="Q901" s="96">
        <f t="shared" si="243"/>
        <v>0.34610108111857496</v>
      </c>
      <c r="R901" s="96">
        <f t="shared" si="226"/>
        <v>6.2060638409342631E-2</v>
      </c>
      <c r="S901" s="96">
        <f t="shared" si="239"/>
        <v>309.24965096674401</v>
      </c>
      <c r="T901" s="96">
        <f t="shared" si="236"/>
        <v>180.34151074544448</v>
      </c>
      <c r="U901" s="96">
        <f t="shared" si="237"/>
        <v>403.08399042464129</v>
      </c>
      <c r="V901" s="32">
        <f t="shared" si="238"/>
        <v>999.99999999999682</v>
      </c>
      <c r="W901" s="100">
        <f>(cNES*L901+(cNES+cOSEX)*G901+(cNES+cEREX)*H901+(cNES+cHOEX)*I901+(cNES+cNES)*S901+(cNES+cOSEX)*N901+(cNES+cEREX)*O901+(cNES+cHOEX)*P901)/(1+cDR)^((cycle + 0.5)/('Life tables'!$I$2/2))</f>
        <v>13444.923003107473</v>
      </c>
      <c r="X901" s="107">
        <f>((L901+G901+H901+I901+N901+O901+P901+S901)/('Life tables'!$I$2/2))/(1+oDR)^(((cycle + 0.5)/('Life tables'!$I$2/2)))</f>
        <v>9.581475919247465</v>
      </c>
      <c r="Y901" s="31">
        <f>((uNES*L901+ uOCEX*G901+uEREX*H901+uHOEX*I901+uNES*S901+ uOCEX*N901+uEREX*O901+uHOEX*P901)/('Life tables'!$I$2/2))/(1+oDR)^(((cycle + 0.5)/('Life tables'!$I$2/2)))</f>
        <v>6.3146023086728391</v>
      </c>
      <c r="Z901" s="100">
        <f t="shared" si="227"/>
        <v>99486.024929054896</v>
      </c>
      <c r="AA901" s="107">
        <f>((L901+G901+H901+I901+N901+O901+P901+S901)/('Life tables'!$I$2/2))</f>
        <v>15.978186822363588</v>
      </c>
      <c r="AB901" s="31">
        <f>((uNES*L901+ uOCEX*G901+uEREX*H901+uHOEX*I901+uNES*S901+ uOCEX*N901+uEREX*O901+uHOEX*P901)/('Life tables'!$I$2/2))</f>
        <v>10.530308299812278</v>
      </c>
    </row>
    <row r="902" spans="1:28" x14ac:dyDescent="0.25">
      <c r="A902" s="4">
        <v>896</v>
      </c>
      <c r="C902" s="105">
        <f>IF(male=0,VLOOKUP((($A$5:$A$1570/'Life tables'!$I$2)*2)+age,lifetable,13,1),IF(male=1,VLOOKUP((($A$5:$A$1570/'Life tables'!$I$2)*2)+age,lifetable,10,1),"error"))</f>
        <v>9.128120834711595E-4</v>
      </c>
      <c r="F902" s="96">
        <f t="shared" si="228"/>
        <v>72.708087409716669</v>
      </c>
      <c r="G902" s="96">
        <f t="shared" si="240"/>
        <v>7.30367954994915</v>
      </c>
      <c r="H902" s="96">
        <f t="shared" si="229"/>
        <v>0.41711923738703532</v>
      </c>
      <c r="I902" s="96">
        <f t="shared" si="230"/>
        <v>0.1671357335602312</v>
      </c>
      <c r="J902" s="96">
        <f t="shared" si="241"/>
        <v>7.3569022697970193E-2</v>
      </c>
      <c r="K902" s="96">
        <f t="shared" si="231"/>
        <v>0.17464751143916007</v>
      </c>
      <c r="L902" s="96">
        <f t="shared" si="232"/>
        <v>64.571936354683118</v>
      </c>
      <c r="M902" s="96">
        <f t="shared" si="233"/>
        <v>343.86641142019448</v>
      </c>
      <c r="N902" s="96">
        <f t="shared" si="242"/>
        <v>33.115080450183882</v>
      </c>
      <c r="O902" s="96">
        <f t="shared" si="234"/>
        <v>0.79045353779664806</v>
      </c>
      <c r="P902" s="96">
        <f t="shared" si="235"/>
        <v>0.79045353779664806</v>
      </c>
      <c r="Q902" s="96">
        <f t="shared" si="243"/>
        <v>0.34555633210571268</v>
      </c>
      <c r="R902" s="96">
        <f t="shared" si="226"/>
        <v>6.1962957490803362E-2</v>
      </c>
      <c r="S902" s="96">
        <f t="shared" si="239"/>
        <v>308.76290460482079</v>
      </c>
      <c r="T902" s="96">
        <f t="shared" si="236"/>
        <v>180.76063610024818</v>
      </c>
      <c r="U902" s="96">
        <f t="shared" si="237"/>
        <v>403.32060089357122</v>
      </c>
      <c r="V902" s="32">
        <f t="shared" si="238"/>
        <v>999.99999999999704</v>
      </c>
      <c r="W902" s="100">
        <f>(cNES*L902+(cNES+cOSEX)*G902+(cNES+cEREX)*H902+(cNES+cHOEX)*I902+(cNES+cNES)*S902+(cNES+cOSEX)*N902+(cNES+cEREX)*O902+(cNES+cHOEX)*P902)/(1+cDR)^((cycle + 0.5)/('Life tables'!$I$2/2))</f>
        <v>13393.791669505286</v>
      </c>
      <c r="X902" s="107">
        <f>((L902+G902+H902+I902+N902+O902+P902+S902)/('Life tables'!$I$2/2))/(1+oDR)^(((cycle + 0.5)/('Life tables'!$I$2/2)))</f>
        <v>9.5609320652372283</v>
      </c>
      <c r="Y902" s="31">
        <f>((uNES*L902+ uOCEX*G902+uEREX*H902+uHOEX*I902+uNES*S902+ uOCEX*N902+uEREX*O902+uHOEX*P902)/('Life tables'!$I$2/2))/(1+oDR)^(((cycle + 0.5)/('Life tables'!$I$2/2)))</f>
        <v>6.3010630319437553</v>
      </c>
      <c r="Z902" s="100">
        <f t="shared" si="227"/>
        <v>99329.427814271388</v>
      </c>
      <c r="AA902" s="107">
        <f>((L902+G902+H902+I902+N902+O902+P902+S902)/('Life tables'!$I$2/2))</f>
        <v>15.95303533198873</v>
      </c>
      <c r="AB902" s="31">
        <f>((uNES*L902+ uOCEX*G902+uEREX*H902+uHOEX*I902+uNES*S902+ uOCEX*N902+uEREX*O902+uHOEX*P902)/('Life tables'!$I$2/2))</f>
        <v>10.513732394687045</v>
      </c>
    </row>
    <row r="903" spans="1:28" x14ac:dyDescent="0.25">
      <c r="A903" s="4">
        <v>897</v>
      </c>
      <c r="C903" s="105">
        <f>IF(male=0,VLOOKUP((($A$5:$A$1570/'Life tables'!$I$2)*2)+age,lifetable,13,1),IF(male=1,VLOOKUP((($A$5:$A$1570/'Life tables'!$I$2)*2)+age,lifetable,10,1),"error"))</f>
        <v>9.128120834711595E-4</v>
      </c>
      <c r="F903" s="96">
        <f t="shared" si="228"/>
        <v>72.59358496472862</v>
      </c>
      <c r="G903" s="96">
        <f t="shared" si="240"/>
        <v>7.2921775397096864</v>
      </c>
      <c r="H903" s="96">
        <f t="shared" si="229"/>
        <v>0.41646234797852666</v>
      </c>
      <c r="I903" s="96">
        <f t="shared" si="230"/>
        <v>0.16687252418670337</v>
      </c>
      <c r="J903" s="96">
        <f t="shared" si="241"/>
        <v>7.3453164431381085E-2</v>
      </c>
      <c r="K903" s="96">
        <f t="shared" si="231"/>
        <v>0.17437247233713868</v>
      </c>
      <c r="L903" s="96">
        <f t="shared" si="232"/>
        <v>64.470246916085188</v>
      </c>
      <c r="M903" s="96">
        <f t="shared" si="233"/>
        <v>343.32517804144879</v>
      </c>
      <c r="N903" s="96">
        <f t="shared" si="242"/>
        <v>33.062958503159557</v>
      </c>
      <c r="O903" s="96">
        <f t="shared" si="234"/>
        <v>0.78920939232388665</v>
      </c>
      <c r="P903" s="96">
        <f t="shared" si="235"/>
        <v>0.78920939232388665</v>
      </c>
      <c r="Q903" s="96">
        <f t="shared" si="243"/>
        <v>0.34501243885251559</v>
      </c>
      <c r="R903" s="96">
        <f t="shared" ref="R903:R966" si="244">M903*amrc + P903*amrHOEX</f>
        <v>6.186543002162917E-2</v>
      </c>
      <c r="S903" s="96">
        <f t="shared" si="239"/>
        <v>308.27692288476732</v>
      </c>
      <c r="T903" s="96">
        <f t="shared" si="236"/>
        <v>181.17910170353207</v>
      </c>
      <c r="U903" s="96">
        <f t="shared" si="237"/>
        <v>403.55683879592999</v>
      </c>
      <c r="V903" s="32">
        <f t="shared" si="238"/>
        <v>999.99999999999682</v>
      </c>
      <c r="W903" s="100">
        <f>(cNES*L903+(cNES+cOSEX)*G903+(cNES+cEREX)*H903+(cNES+cHOEX)*I903+(cNES+cNES)*S903+(cNES+cOSEX)*N903+(cNES+cEREX)*O903+(cNES+cHOEX)*P903)/(1+cDR)^((cycle + 0.5)/('Life tables'!$I$2/2))</f>
        <v>13342.854770139202</v>
      </c>
      <c r="X903" s="107">
        <f>((L903+G903+H903+I903+N903+O903+P903+S903)/('Life tables'!$I$2/2))/(1+oDR)^(((cycle + 0.5)/('Life tables'!$I$2/2)))</f>
        <v>9.5404322624007012</v>
      </c>
      <c r="Y903" s="31">
        <f>((uNES*L903+ uOCEX*G903+uEREX*H903+uHOEX*I903+uNES*S903+ uOCEX*N903+uEREX*O903+uHOEX*P903)/('Life tables'!$I$2/2))/(1+oDR)^(((cycle + 0.5)/('Life tables'!$I$2/2)))</f>
        <v>6.287552786767681</v>
      </c>
      <c r="Z903" s="100">
        <f t="shared" ref="Z903:Z966" si="245">(cNES*L903+(cNES+cOSEX)*G903+(cNES+cEREX)*H903+(cNES+cHOEX)*I903+(cNES+cNES)*S903+(cNES+cOSEX)*N903+(cNES+cEREX)*O903+(cNES+cHOEX)*P903)</f>
        <v>99173.07704926416</v>
      </c>
      <c r="AA903" s="107">
        <f>((L903+G903+H903+I903+N903+O903+P903+S903)/('Life tables'!$I$2/2))</f>
        <v>15.927923437343711</v>
      </c>
      <c r="AB903" s="31">
        <f>((uNES*L903+ uOCEX*G903+uEREX*H903+uHOEX*I903+uNES*S903+ uOCEX*N903+uEREX*O903+uHOEX*P903)/('Life tables'!$I$2/2))</f>
        <v>10.497182584753462</v>
      </c>
    </row>
    <row r="904" spans="1:28" x14ac:dyDescent="0.25">
      <c r="A904" s="4">
        <v>898</v>
      </c>
      <c r="C904" s="105">
        <f>IF(male=0,VLOOKUP((($A$5:$A$1570/'Life tables'!$I$2)*2)+age,lifetable,13,1),IF(male=1,VLOOKUP((($A$5:$A$1570/'Life tables'!$I$2)*2)+age,lifetable,10,1),"error"))</f>
        <v>9.128120834711595E-4</v>
      </c>
      <c r="F904" s="96">
        <f t="shared" ref="F904:F967" si="246">E903*(1-pCAUC)+(L903+G903+H903+I903 )*(1-pCAUC)+(S903+N903+O903+P903)*(pUAUC)</f>
        <v>72.479264544704961</v>
      </c>
      <c r="G904" s="96">
        <f t="shared" si="240"/>
        <v>7.2806938142588526</v>
      </c>
      <c r="H904" s="96">
        <f t="shared" ref="H904:H967" si="247">F904*rrEREX</f>
        <v>0.41580650282956377</v>
      </c>
      <c r="I904" s="96">
        <f t="shared" ref="I904:I967" si="248">F904*rrHOEX</f>
        <v>0.16660973323809958</v>
      </c>
      <c r="J904" s="96">
        <f t="shared" si="241"/>
        <v>7.3337490345111028E-2</v>
      </c>
      <c r="K904" s="96">
        <f t="shared" ref="K904:K967" si="249">F904*amr + I904*amrHOEX</f>
        <v>0.17409787046580485</v>
      </c>
      <c r="L904" s="96">
        <f t="shared" ref="L904:L967" si="250">F904-SUM(G904:K904)</f>
        <v>64.368719133567524</v>
      </c>
      <c r="M904" s="96">
        <f t="shared" ref="M904:M967" si="251">E903*pCAUC+(L903+G903+H903+I903)*pCAUC+(S903+N903+O903+P903)*(1-pUAUC)</f>
        <v>342.78479495582974</v>
      </c>
      <c r="N904" s="96">
        <f t="shared" si="242"/>
        <v>33.010918441205597</v>
      </c>
      <c r="O904" s="96">
        <f t="shared" ref="O904:O967" si="252">M904*rrEREXc</f>
        <v>0.78796720143926691</v>
      </c>
      <c r="P904" s="96">
        <f t="shared" ref="P904:P967" si="253">M904*rrHOEXc</f>
        <v>0.78796720143926691</v>
      </c>
      <c r="Q904" s="96">
        <f t="shared" si="243"/>
        <v>0.34446940007118398</v>
      </c>
      <c r="R904" s="96">
        <f t="shared" si="244"/>
        <v>6.176805577090002E-2</v>
      </c>
      <c r="S904" s="96">
        <f t="shared" si="239"/>
        <v>307.79170465590352</v>
      </c>
      <c r="T904" s="96">
        <f t="shared" ref="T904:T967" si="254">J904+Q904+T903</f>
        <v>181.59690859394837</v>
      </c>
      <c r="U904" s="96">
        <f t="shared" ref="U904:U967" si="255">K904+R904+U903</f>
        <v>403.79270472216672</v>
      </c>
      <c r="V904" s="32">
        <f t="shared" ref="V904:V967" si="256">SUM(G904:I904,L904,N904,O904,P904,S904,T904,U904)</f>
        <v>999.99999999999682</v>
      </c>
      <c r="W904" s="100">
        <f>(cNES*L904+(cNES+cOSEX)*G904+(cNES+cEREX)*H904+(cNES+cHOEX)*I904+(cNES+cNES)*S904+(cNES+cOSEX)*N904+(cNES+cEREX)*O904+(cNES+cHOEX)*P904)/(1+cDR)^((cycle + 0.5)/('Life tables'!$I$2/2))</f>
        <v>13292.111566347952</v>
      </c>
      <c r="X904" s="107">
        <f>((L904+G904+H904+I904+N904+O904+P904+S904)/('Life tables'!$I$2/2))/(1+oDR)^(((cycle + 0.5)/('Life tables'!$I$2/2)))</f>
        <v>9.5199764161893032</v>
      </c>
      <c r="Y904" s="31">
        <f>((uNES*L904+ uOCEX*G904+uEREX*H904+uHOEX*I904+uNES*S904+ uOCEX*N904+uEREX*O904+uHOEX*P904)/('Life tables'!$I$2/2))/(1+oDR)^(((cycle + 0.5)/('Life tables'!$I$2/2)))</f>
        <v>6.274071510834939</v>
      </c>
      <c r="Z904" s="100">
        <f t="shared" si="245"/>
        <v>99016.972251403728</v>
      </c>
      <c r="AA904" s="107">
        <f>((L904+G904+H904+I904+N904+O904+P904+S904)/('Life tables'!$I$2/2))</f>
        <v>15.902851075942523</v>
      </c>
      <c r="AB904" s="31">
        <f>((uNES*L904+ uOCEX*G904+uEREX*H904+uHOEX*I904+uNES*S904+ uOCEX*N904+uEREX*O904+uHOEX*P904)/('Life tables'!$I$2/2))</f>
        <v>10.480658828833564</v>
      </c>
    </row>
    <row r="905" spans="1:28" x14ac:dyDescent="0.25">
      <c r="A905" s="4">
        <v>899</v>
      </c>
      <c r="C905" s="105">
        <f>IF(male=0,VLOOKUP((($A$5:$A$1570/'Life tables'!$I$2)*2)+age,lifetable,13,1),IF(male=1,VLOOKUP((($A$5:$A$1570/'Life tables'!$I$2)*2)+age,lifetable,10,1),"error"))</f>
        <v>9.128120834711595E-4</v>
      </c>
      <c r="F905" s="96">
        <f t="shared" si="246"/>
        <v>72.365125802045583</v>
      </c>
      <c r="G905" s="96">
        <f t="shared" si="240"/>
        <v>7.2692283386794907</v>
      </c>
      <c r="H905" s="96">
        <f t="shared" si="247"/>
        <v>0.41515169994599854</v>
      </c>
      <c r="I905" s="96">
        <f t="shared" si="248"/>
        <v>0.16634735991538349</v>
      </c>
      <c r="J905" s="96">
        <f t="shared" si="241"/>
        <v>7.3222000087443992E-2</v>
      </c>
      <c r="K905" s="96">
        <f t="shared" si="249"/>
        <v>0.1738237049902103</v>
      </c>
      <c r="L905" s="96">
        <f t="shared" si="250"/>
        <v>64.267352698427061</v>
      </c>
      <c r="M905" s="96">
        <f t="shared" si="251"/>
        <v>342.24526088183603</v>
      </c>
      <c r="N905" s="96">
        <f t="shared" si="242"/>
        <v>32.958960140910648</v>
      </c>
      <c r="O905" s="96">
        <f t="shared" si="252"/>
        <v>0.78672696219697291</v>
      </c>
      <c r="P905" s="96">
        <f t="shared" si="253"/>
        <v>0.78672696219697291</v>
      </c>
      <c r="Q905" s="96">
        <f t="shared" si="243"/>
        <v>0.34392721447391877</v>
      </c>
      <c r="R905" s="96">
        <f t="shared" si="244"/>
        <v>6.1670834507695976E-2</v>
      </c>
      <c r="S905" s="96">
        <f t="shared" si="239"/>
        <v>307.30724876754982</v>
      </c>
      <c r="T905" s="96">
        <f t="shared" si="254"/>
        <v>182.01405780850973</v>
      </c>
      <c r="U905" s="96">
        <f t="shared" si="255"/>
        <v>404.02819926166461</v>
      </c>
      <c r="V905" s="32">
        <f t="shared" si="256"/>
        <v>999.99999999999682</v>
      </c>
      <c r="W905" s="100">
        <f>(cNES*L905+(cNES+cOSEX)*G905+(cNES+cEREX)*H905+(cNES+cHOEX)*I905+(cNES+cNES)*S905+(cNES+cOSEX)*N905+(cNES+cEREX)*O905+(cNES+cHOEX)*P905)/(1+cDR)^((cycle + 0.5)/('Life tables'!$I$2/2))</f>
        <v>13241.561322250907</v>
      </c>
      <c r="X905" s="107">
        <f>((L905+G905+H905+I905+N905+O905+P905+S905)/('Life tables'!$I$2/2))/(1+oDR)^(((cycle + 0.5)/('Life tables'!$I$2/2)))</f>
        <v>9.499564432260561</v>
      </c>
      <c r="Y905" s="31">
        <f>((uNES*L905+ uOCEX*G905+uEREX*H905+uHOEX*I905+uNES*S905+ uOCEX*N905+uEREX*O905+uHOEX*P905)/('Life tables'!$I$2/2))/(1+oDR)^(((cycle + 0.5)/('Life tables'!$I$2/2)))</f>
        <v>6.2606191419716248</v>
      </c>
      <c r="Z905" s="100">
        <f t="shared" si="245"/>
        <v>98861.113038486714</v>
      </c>
      <c r="AA905" s="107">
        <f>((L905+G905+H905+I905+N905+O905+P905+S905)/('Life tables'!$I$2/2))</f>
        <v>15.877818185402898</v>
      </c>
      <c r="AB905" s="31">
        <f>((uNES*L905+ uOCEX*G905+uEREX*H905+uHOEX*I905+uNES*S905+ uOCEX*N905+uEREX*O905+uHOEX*P905)/('Life tables'!$I$2/2))</f>
        <v>10.464161085817665</v>
      </c>
    </row>
    <row r="906" spans="1:28" x14ac:dyDescent="0.25">
      <c r="A906" s="4">
        <v>900</v>
      </c>
      <c r="C906" s="105">
        <f>IF(male=0,VLOOKUP((($A$5:$A$1570/'Life tables'!$I$2)*2)+age,lifetable,13,1),IF(male=1,VLOOKUP((($A$5:$A$1570/'Life tables'!$I$2)*2)+age,lifetable,10,1),"error"))</f>
        <v>9.128120834711595E-4</v>
      </c>
      <c r="F906" s="96">
        <f t="shared" si="246"/>
        <v>72.251168391785939</v>
      </c>
      <c r="G906" s="96">
        <f t="shared" si="240"/>
        <v>7.2577810783191907</v>
      </c>
      <c r="H906" s="96">
        <f t="shared" si="247"/>
        <v>0.41449793734880291</v>
      </c>
      <c r="I906" s="96">
        <f t="shared" si="248"/>
        <v>0.16608540342557734</v>
      </c>
      <c r="J906" s="96">
        <f t="shared" si="241"/>
        <v>7.3106693309330714E-2</v>
      </c>
      <c r="K906" s="96">
        <f t="shared" si="249"/>
        <v>0.17354997508173745</v>
      </c>
      <c r="L906" s="96">
        <f t="shared" si="250"/>
        <v>64.166147304301305</v>
      </c>
      <c r="M906" s="96">
        <f t="shared" si="251"/>
        <v>341.70657453803636</v>
      </c>
      <c r="N906" s="96">
        <f t="shared" si="242"/>
        <v>32.907083478870099</v>
      </c>
      <c r="O906" s="96">
        <f t="shared" si="252"/>
        <v>0.78548867165134917</v>
      </c>
      <c r="P906" s="96">
        <f t="shared" si="253"/>
        <v>0.78548867165134917</v>
      </c>
      <c r="Q906" s="96">
        <f t="shared" si="243"/>
        <v>0.34338588077299104</v>
      </c>
      <c r="R906" s="96">
        <f t="shared" si="244"/>
        <v>6.1573766001109718E-2</v>
      </c>
      <c r="S906" s="96">
        <f t="shared" si="239"/>
        <v>306.82355406908948</v>
      </c>
      <c r="T906" s="96">
        <f t="shared" si="254"/>
        <v>182.43055038259206</v>
      </c>
      <c r="U906" s="96">
        <f t="shared" si="255"/>
        <v>404.26332300274748</v>
      </c>
      <c r="V906" s="32">
        <f t="shared" si="256"/>
        <v>999.9999999999967</v>
      </c>
      <c r="W906" s="100">
        <f>(cNES*L906+(cNES+cOSEX)*G906+(cNES+cEREX)*H906+(cNES+cHOEX)*I906+(cNES+cNES)*S906+(cNES+cOSEX)*N906+(cNES+cEREX)*O906+(cNES+cHOEX)*P906)/(1+cDR)^((cycle + 0.5)/('Life tables'!$I$2/2))</f>
        <v>13191.203304738554</v>
      </c>
      <c r="X906" s="107">
        <f>((L906+G906+H906+I906+N906+O906+P906+S906)/('Life tables'!$I$2/2))/(1+oDR)^(((cycle + 0.5)/('Life tables'!$I$2/2)))</f>
        <v>9.4791962164775683</v>
      </c>
      <c r="Y906" s="31">
        <f>((uNES*L906+ uOCEX*G906+uEREX*H906+uHOEX*I906+uNES*S906+ uOCEX*N906+uEREX*O906+uHOEX*P906)/('Life tables'!$I$2/2))/(1+oDR)^(((cycle + 0.5)/('Life tables'!$I$2/2)))</f>
        <v>6.2471956181392443</v>
      </c>
      <c r="Z906" s="100">
        <f t="shared" si="245"/>
        <v>98705.499028741338</v>
      </c>
      <c r="AA906" s="107">
        <f>((L906+G906+H906+I906+N906+O906+P906+S906)/('Life tables'!$I$2/2))</f>
        <v>15.852824703445998</v>
      </c>
      <c r="AB906" s="31">
        <f>((uNES*L906+ uOCEX*G906+uEREX*H906+uHOEX*I906+uNES*S906+ uOCEX*N906+uEREX*O906+uHOEX*P906)/('Life tables'!$I$2/2))</f>
        <v>10.447689314664137</v>
      </c>
    </row>
    <row r="907" spans="1:28" x14ac:dyDescent="0.25">
      <c r="A907" s="4">
        <v>901</v>
      </c>
      <c r="C907" s="105">
        <f>IF(male=0,VLOOKUP((($A$5:$A$1570/'Life tables'!$I$2)*2)+age,lifetable,13,1),IF(male=1,VLOOKUP((($A$5:$A$1570/'Life tables'!$I$2)*2)+age,lifetable,10,1),"error"))</f>
        <v>9.128120834711595E-4</v>
      </c>
      <c r="F907" s="96">
        <f t="shared" si="246"/>
        <v>72.137391971521524</v>
      </c>
      <c r="G907" s="96">
        <f t="shared" si="240"/>
        <v>7.2463519987827016</v>
      </c>
      <c r="H907" s="96">
        <f t="shared" si="247"/>
        <v>0.41384521307363542</v>
      </c>
      <c r="I907" s="96">
        <f t="shared" si="248"/>
        <v>0.16582386298158802</v>
      </c>
      <c r="J907" s="96">
        <f t="shared" si="241"/>
        <v>7.2991569664312264E-2</v>
      </c>
      <c r="K907" s="96">
        <f t="shared" si="249"/>
        <v>0.17327667991791804</v>
      </c>
      <c r="L907" s="96">
        <f t="shared" si="250"/>
        <v>64.065102647101369</v>
      </c>
      <c r="M907" s="96">
        <f t="shared" si="251"/>
        <v>341.16873464313568</v>
      </c>
      <c r="N907" s="96">
        <f t="shared" si="242"/>
        <v>32.855288331692464</v>
      </c>
      <c r="O907" s="96">
        <f t="shared" si="252"/>
        <v>0.78425232685705371</v>
      </c>
      <c r="P907" s="96">
        <f t="shared" si="253"/>
        <v>0.78425232685705371</v>
      </c>
      <c r="Q907" s="96">
        <f t="shared" si="243"/>
        <v>0.34284539768080868</v>
      </c>
      <c r="R907" s="96">
        <f t="shared" si="244"/>
        <v>6.1476850020258461E-2</v>
      </c>
      <c r="S907" s="96">
        <f t="shared" si="239"/>
        <v>306.34061941002807</v>
      </c>
      <c r="T907" s="96">
        <f t="shared" si="254"/>
        <v>182.84638734993717</v>
      </c>
      <c r="U907" s="96">
        <f t="shared" si="255"/>
        <v>404.49807653268567</v>
      </c>
      <c r="V907" s="32">
        <f t="shared" si="256"/>
        <v>999.99999999999682</v>
      </c>
      <c r="W907" s="100">
        <f>(cNES*L907+(cNES+cOSEX)*G907+(cNES+cEREX)*H907+(cNES+cHOEX)*I907+(cNES+cNES)*S907+(cNES+cOSEX)*N907+(cNES+cEREX)*O907+(cNES+cHOEX)*P907)/(1+cDR)^((cycle + 0.5)/('Life tables'!$I$2/2))</f>
        <v>13141.036783462949</v>
      </c>
      <c r="X907" s="107">
        <f>((L907+G907+H907+I907+N907+O907+P907+S907)/('Life tables'!$I$2/2))/(1+oDR)^(((cycle + 0.5)/('Life tables'!$I$2/2)))</f>
        <v>9.4588716749084334</v>
      </c>
      <c r="Y907" s="31">
        <f>((uNES*L907+ uOCEX*G907+uEREX*H907+uHOEX*I907+uNES*S907+ uOCEX*N907+uEREX*O907+uHOEX*P907)/('Life tables'!$I$2/2))/(1+oDR)^(((cycle + 0.5)/('Life tables'!$I$2/2)))</f>
        <v>6.2338008774343585</v>
      </c>
      <c r="Z907" s="100">
        <f t="shared" si="245"/>
        <v>98550.129840832393</v>
      </c>
      <c r="AA907" s="107">
        <f>((L907+G907+H907+I907+N907+O907+P907+S907)/('Life tables'!$I$2/2))</f>
        <v>15.827870567896067</v>
      </c>
      <c r="AB907" s="31">
        <f>((uNES*L907+ uOCEX*G907+uEREX*H907+uHOEX*I907+uNES*S907+ uOCEX*N907+uEREX*O907+uHOEX*P907)/('Life tables'!$I$2/2))</f>
        <v>10.431243474399192</v>
      </c>
    </row>
    <row r="908" spans="1:28" x14ac:dyDescent="0.25">
      <c r="A908" s="4">
        <v>902</v>
      </c>
      <c r="C908" s="105">
        <f>IF(male=0,VLOOKUP((($A$5:$A$1570/'Life tables'!$I$2)*2)+age,lifetable,13,1),IF(male=1,VLOOKUP((($A$5:$A$1570/'Life tables'!$I$2)*2)+age,lifetable,10,1),"error"))</f>
        <v>9.128120834711595E-4</v>
      </c>
      <c r="F908" s="96">
        <f t="shared" si="246"/>
        <v>72.023796201334875</v>
      </c>
      <c r="G908" s="96">
        <f t="shared" si="240"/>
        <v>7.2349410659246045</v>
      </c>
      <c r="H908" s="96">
        <f t="shared" si="247"/>
        <v>0.41319352517042268</v>
      </c>
      <c r="I908" s="96">
        <f t="shared" si="248"/>
        <v>0.16556273780203962</v>
      </c>
      <c r="J908" s="96">
        <f t="shared" si="241"/>
        <v>7.2876628808446225E-2</v>
      </c>
      <c r="K908" s="96">
        <f t="shared" si="249"/>
        <v>0.17300381868225773</v>
      </c>
      <c r="L908" s="96">
        <f t="shared" si="250"/>
        <v>63.964218424947106</v>
      </c>
      <c r="M908" s="96">
        <f t="shared" si="251"/>
        <v>340.63173991603901</v>
      </c>
      <c r="N908" s="96">
        <f t="shared" si="242"/>
        <v>32.803574576005516</v>
      </c>
      <c r="O908" s="96">
        <f t="shared" si="252"/>
        <v>0.7830179248692043</v>
      </c>
      <c r="P908" s="96">
        <f t="shared" si="253"/>
        <v>0.7830179248692043</v>
      </c>
      <c r="Q908" s="96">
        <f t="shared" si="243"/>
        <v>0.34230576390998113</v>
      </c>
      <c r="R908" s="96">
        <f t="shared" si="244"/>
        <v>6.1380086334295494E-2</v>
      </c>
      <c r="S908" s="96">
        <f t="shared" ref="S908:S971" si="257">M908-SUM(N908:R908)</f>
        <v>305.85844364005078</v>
      </c>
      <c r="T908" s="96">
        <f t="shared" si="254"/>
        <v>183.26156974265561</v>
      </c>
      <c r="U908" s="96">
        <f t="shared" si="255"/>
        <v>404.73246043770223</v>
      </c>
      <c r="V908" s="32">
        <f t="shared" si="256"/>
        <v>999.9999999999967</v>
      </c>
      <c r="W908" s="100">
        <f>(cNES*L908+(cNES+cOSEX)*G908+(cNES+cEREX)*H908+(cNES+cHOEX)*I908+(cNES+cNES)*S908+(cNES+cOSEX)*N908+(cNES+cEREX)*O908+(cNES+cHOEX)*P908)/(1+cDR)^((cycle + 0.5)/('Life tables'!$I$2/2))</f>
        <v>13091.061030828156</v>
      </c>
      <c r="X908" s="107">
        <f>((L908+G908+H908+I908+N908+O908+P908+S908)/('Life tables'!$I$2/2))/(1+oDR)^(((cycle + 0.5)/('Life tables'!$I$2/2)))</f>
        <v>9.4385907138257146</v>
      </c>
      <c r="Y908" s="31">
        <f>((uNES*L908+ uOCEX*G908+uEREX*H908+uHOEX*I908+uNES*S908+ uOCEX*N908+uEREX*O908+uHOEX*P908)/('Life tables'!$I$2/2))/(1+oDR)^(((cycle + 0.5)/('Life tables'!$I$2/2)))</f>
        <v>6.2204348580882094</v>
      </c>
      <c r="Z908" s="100">
        <f t="shared" si="245"/>
        <v>98395.005093866203</v>
      </c>
      <c r="AA908" s="107">
        <f>((L908+G908+H908+I908+N908+O908+P908+S908)/('Life tables'!$I$2/2))</f>
        <v>15.80295571668008</v>
      </c>
      <c r="AB908" s="31">
        <f>((uNES*L908+ uOCEX*G908+uEREX*H908+uHOEX*I908+uNES*S908+ uOCEX*N908+uEREX*O908+uHOEX*P908)/('Life tables'!$I$2/2))</f>
        <v>10.41482352411666</v>
      </c>
    </row>
    <row r="909" spans="1:28" x14ac:dyDescent="0.25">
      <c r="A909" s="4">
        <v>903</v>
      </c>
      <c r="C909" s="105">
        <f>IF(male=0,VLOOKUP((($A$5:$A$1570/'Life tables'!$I$2)*2)+age,lifetable,13,1),IF(male=1,VLOOKUP((($A$5:$A$1570/'Life tables'!$I$2)*2)+age,lifetable,10,1),"error"))</f>
        <v>9.128120834711595E-4</v>
      </c>
      <c r="F909" s="96">
        <f t="shared" si="246"/>
        <v>71.910380743725057</v>
      </c>
      <c r="G909" s="96">
        <f t="shared" si="240"/>
        <v>7.2235482458422231</v>
      </c>
      <c r="H909" s="96">
        <f t="shared" si="247"/>
        <v>0.41254287170295456</v>
      </c>
      <c r="I909" s="96">
        <f t="shared" si="248"/>
        <v>0.16530202711111097</v>
      </c>
      <c r="J909" s="96">
        <f t="shared" si="241"/>
        <v>7.2761870400235351E-2</v>
      </c>
      <c r="K909" s="96">
        <f t="shared" si="249"/>
        <v>0.17273139056406681</v>
      </c>
      <c r="L909" s="96">
        <f t="shared" si="250"/>
        <v>63.863494338104466</v>
      </c>
      <c r="M909" s="96">
        <f t="shared" si="251"/>
        <v>340.09558907591389</v>
      </c>
      <c r="N909" s="96">
        <f t="shared" si="242"/>
        <v>32.751942088462322</v>
      </c>
      <c r="O909" s="96">
        <f t="shared" si="252"/>
        <v>0.78178546274352245</v>
      </c>
      <c r="P909" s="96">
        <f t="shared" si="253"/>
        <v>0.78178546274352245</v>
      </c>
      <c r="Q909" s="96">
        <f t="shared" si="243"/>
        <v>0.34176697817338103</v>
      </c>
      <c r="R909" s="96">
        <f t="shared" si="244"/>
        <v>6.1283474712421397E-2</v>
      </c>
      <c r="S909" s="96">
        <f t="shared" si="257"/>
        <v>305.37702560907871</v>
      </c>
      <c r="T909" s="96">
        <f t="shared" si="254"/>
        <v>183.67609859122922</v>
      </c>
      <c r="U909" s="96">
        <f t="shared" si="255"/>
        <v>404.96647530297872</v>
      </c>
      <c r="V909" s="32">
        <f t="shared" si="256"/>
        <v>999.99999999999682</v>
      </c>
      <c r="W909" s="100">
        <f>(cNES*L909+(cNES+cOSEX)*G909+(cNES+cEREX)*H909+(cNES+cHOEX)*I909+(cNES+cNES)*S909+(cNES+cOSEX)*N909+(cNES+cEREX)*O909+(cNES+cHOEX)*P909)/(1+cDR)^((cycle + 0.5)/('Life tables'!$I$2/2))</f>
        <v>13041.275321980736</v>
      </c>
      <c r="X909" s="107">
        <f>((L909+G909+H909+I909+N909+O909+P909+S909)/('Life tables'!$I$2/2))/(1+oDR)^(((cycle + 0.5)/('Life tables'!$I$2/2)))</f>
        <v>9.4183532397058922</v>
      </c>
      <c r="Y909" s="31">
        <f>((uNES*L909+ uOCEX*G909+uEREX*H909+uHOEX*I909+uNES*S909+ uOCEX*N909+uEREX*O909+uHOEX*P909)/('Life tables'!$I$2/2))/(1+oDR)^(((cycle + 0.5)/('Life tables'!$I$2/2)))</f>
        <v>6.207097498466374</v>
      </c>
      <c r="Z909" s="100">
        <f t="shared" si="245"/>
        <v>98240.124407395502</v>
      </c>
      <c r="AA909" s="107">
        <f>((L909+G909+H909+I909+N909+O909+P909+S909)/('Life tables'!$I$2/2))</f>
        <v>15.778080087827444</v>
      </c>
      <c r="AB909" s="31">
        <f>((uNES*L909+ uOCEX*G909+uEREX*H909+uHOEX*I909+uNES*S909+ uOCEX*N909+uEREX*O909+uHOEX*P909)/('Life tables'!$I$2/2))</f>
        <v>10.398429422977779</v>
      </c>
    </row>
    <row r="910" spans="1:28" x14ac:dyDescent="0.25">
      <c r="A910" s="4">
        <v>904</v>
      </c>
      <c r="C910" s="105">
        <f>IF(male=0,VLOOKUP((($A$5:$A$1570/'Life tables'!$I$2)*2)+age,lifetable,13,1),IF(male=1,VLOOKUP((($A$5:$A$1570/'Life tables'!$I$2)*2)+age,lifetable,10,1),"error"))</f>
        <v>9.128120834711595E-4</v>
      </c>
      <c r="F910" s="96">
        <f t="shared" si="246"/>
        <v>71.797145263539463</v>
      </c>
      <c r="G910" s="96">
        <f t="shared" si="240"/>
        <v>7.212173504868777</v>
      </c>
      <c r="H910" s="96">
        <f t="shared" si="247"/>
        <v>0.41189325074849303</v>
      </c>
      <c r="I910" s="96">
        <f t="shared" si="248"/>
        <v>0.16504173013837922</v>
      </c>
      <c r="J910" s="96">
        <f t="shared" si="241"/>
        <v>7.2647294100558438E-2</v>
      </c>
      <c r="K910" s="96">
        <f t="shared" si="249"/>
        <v>0.17245939475829639</v>
      </c>
      <c r="L910" s="96">
        <f t="shared" si="250"/>
        <v>63.762930088924961</v>
      </c>
      <c r="M910" s="96">
        <f t="shared" si="251"/>
        <v>339.56028084224943</v>
      </c>
      <c r="N910" s="96">
        <f t="shared" si="242"/>
        <v>32.700390745746894</v>
      </c>
      <c r="O910" s="96">
        <f t="shared" si="252"/>
        <v>0.78055493753646843</v>
      </c>
      <c r="P910" s="96">
        <f t="shared" si="253"/>
        <v>0.78055493753646843</v>
      </c>
      <c r="Q910" s="96">
        <f t="shared" si="243"/>
        <v>0.34122903918420466</v>
      </c>
      <c r="R910" s="96">
        <f t="shared" si="244"/>
        <v>6.1187014923894695E-2</v>
      </c>
      <c r="S910" s="96">
        <f t="shared" si="257"/>
        <v>304.89636416732151</v>
      </c>
      <c r="T910" s="96">
        <f t="shared" si="254"/>
        <v>184.089974924514</v>
      </c>
      <c r="U910" s="96">
        <f t="shared" si="255"/>
        <v>405.20012171266092</v>
      </c>
      <c r="V910" s="32">
        <f t="shared" si="256"/>
        <v>999.99999999999682</v>
      </c>
      <c r="W910" s="100">
        <f>(cNES*L910+(cNES+cOSEX)*G910+(cNES+cEREX)*H910+(cNES+cHOEX)*I910+(cNES+cNES)*S910+(cNES+cOSEX)*N910+(cNES+cEREX)*O910+(cNES+cHOEX)*P910)/(1+cDR)^((cycle + 0.5)/('Life tables'!$I$2/2))</f>
        <v>12991.678934800222</v>
      </c>
      <c r="X910" s="107">
        <f>((L910+G910+H910+I910+N910+O910+P910+S910)/('Life tables'!$I$2/2))/(1+oDR)^(((cycle + 0.5)/('Life tables'!$I$2/2)))</f>
        <v>9.3981591592288183</v>
      </c>
      <c r="Y910" s="31">
        <f>((uNES*L910+ uOCEX*G910+uEREX*H910+uHOEX*I910+uNES*S910+ uOCEX*N910+uEREX*O910+uHOEX*P910)/('Life tables'!$I$2/2))/(1+oDR)^(((cycle + 0.5)/('Life tables'!$I$2/2)))</f>
        <v>6.1937887370684095</v>
      </c>
      <c r="Z910" s="100">
        <f t="shared" si="245"/>
        <v>98085.487401423801</v>
      </c>
      <c r="AA910" s="107">
        <f>((L910+G910+H910+I910+N910+O910+P910+S910)/('Life tables'!$I$2/2))</f>
        <v>15.753243619469648</v>
      </c>
      <c r="AB910" s="31">
        <f>((uNES*L910+ uOCEX*G910+uEREX*H910+uHOEX*I910+uNES*S910+ uOCEX*N910+uEREX*O910+uHOEX*P910)/('Life tables'!$I$2/2))</f>
        <v>10.382061130210987</v>
      </c>
    </row>
    <row r="911" spans="1:28" x14ac:dyDescent="0.25">
      <c r="A911" s="4">
        <v>905</v>
      </c>
      <c r="C911" s="105">
        <f>IF(male=0,VLOOKUP((($A$5:$A$1570/'Life tables'!$I$2)*2)+age,lifetable,13,1),IF(male=1,VLOOKUP((($A$5:$A$1570/'Life tables'!$I$2)*2)+age,lifetable,10,1),"error"))</f>
        <v>9.128120834711595E-4</v>
      </c>
      <c r="F911" s="96">
        <f t="shared" si="246"/>
        <v>71.684089427908035</v>
      </c>
      <c r="G911" s="96">
        <f t="shared" si="240"/>
        <v>7.2008168095667724</v>
      </c>
      <c r="H911" s="96">
        <f t="shared" si="247"/>
        <v>0.41124466039739499</v>
      </c>
      <c r="I911" s="96">
        <f t="shared" si="248"/>
        <v>0.16478184611866839</v>
      </c>
      <c r="J911" s="96">
        <f t="shared" si="241"/>
        <v>7.2532899572604004E-2</v>
      </c>
      <c r="K911" s="96">
        <f t="shared" si="249"/>
        <v>0.17218783046538025</v>
      </c>
      <c r="L911" s="96">
        <f t="shared" si="250"/>
        <v>63.662525381787212</v>
      </c>
      <c r="M911" s="96">
        <f t="shared" si="251"/>
        <v>339.02581393491391</v>
      </c>
      <c r="N911" s="96">
        <f t="shared" si="242"/>
        <v>32.648920424579792</v>
      </c>
      <c r="O911" s="96">
        <f t="shared" si="252"/>
        <v>0.77932634630537445</v>
      </c>
      <c r="P911" s="96">
        <f t="shared" si="253"/>
        <v>0.77932634630537445</v>
      </c>
      <c r="Q911" s="96">
        <f t="shared" si="243"/>
        <v>0.34069194565602923</v>
      </c>
      <c r="R911" s="96">
        <f t="shared" si="244"/>
        <v>6.109070673804224E-2</v>
      </c>
      <c r="S911" s="96">
        <f t="shared" si="257"/>
        <v>304.41645816532929</v>
      </c>
      <c r="T911" s="96">
        <f t="shared" si="254"/>
        <v>184.50319976974262</v>
      </c>
      <c r="U911" s="96">
        <f t="shared" si="255"/>
        <v>405.43340024986435</v>
      </c>
      <c r="V911" s="32">
        <f t="shared" si="256"/>
        <v>999.99999999999682</v>
      </c>
      <c r="W911" s="100">
        <f>(cNES*L911+(cNES+cOSEX)*G911+(cNES+cEREX)*H911+(cNES+cHOEX)*I911+(cNES+cNES)*S911+(cNES+cOSEX)*N911+(cNES+cEREX)*O911+(cNES+cHOEX)*P911)/(1+cDR)^((cycle + 0.5)/('Life tables'!$I$2/2))</f>
        <v>12942.271149889557</v>
      </c>
      <c r="X911" s="107">
        <f>((L911+G911+H911+I911+N911+O911+P911+S911)/('Life tables'!$I$2/2))/(1+oDR)^(((cycle + 0.5)/('Life tables'!$I$2/2)))</f>
        <v>9.3780083792771816</v>
      </c>
      <c r="Y911" s="31">
        <f>((uNES*L911+ uOCEX*G911+uEREX*H911+uHOEX*I911+uNES*S911+ uOCEX*N911+uEREX*O911+uHOEX*P911)/('Life tables'!$I$2/2))/(1+oDR)^(((cycle + 0.5)/('Life tables'!$I$2/2)))</f>
        <v>6.1805085125274948</v>
      </c>
      <c r="Z911" s="100">
        <f t="shared" si="245"/>
        <v>97931.093696409895</v>
      </c>
      <c r="AA911" s="107">
        <f>((L911+G911+H911+I911+N911+O911+P911+S911)/('Life tables'!$I$2/2))</f>
        <v>15.728446249839955</v>
      </c>
      <c r="AB911" s="31">
        <f>((uNES*L911+ uOCEX*G911+uEREX*H911+uHOEX*I911+uNES*S911+ uOCEX*N911+uEREX*O911+uHOEX*P911)/('Life tables'!$I$2/2))</f>
        <v>10.365718605111711</v>
      </c>
    </row>
    <row r="912" spans="1:28" x14ac:dyDescent="0.25">
      <c r="A912" s="4">
        <v>906</v>
      </c>
      <c r="C912" s="105">
        <f>IF(male=0,VLOOKUP((($A$5:$A$1570/'Life tables'!$I$2)*2)+age,lifetable,13,1),IF(male=1,VLOOKUP((($A$5:$A$1570/'Life tables'!$I$2)*2)+age,lifetable,10,1),"error"))</f>
        <v>9.128120834711595E-4</v>
      </c>
      <c r="F912" s="96">
        <f t="shared" si="246"/>
        <v>71.571212906179653</v>
      </c>
      <c r="G912" s="96">
        <f t="shared" ref="G912:G975" si="258">F912*(rrOSEX)</f>
        <v>7.1894781267216121</v>
      </c>
      <c r="H912" s="96">
        <f t="shared" si="247"/>
        <v>0.41059709875274703</v>
      </c>
      <c r="I912" s="96">
        <f t="shared" si="248"/>
        <v>0.16452237429190325</v>
      </c>
      <c r="J912" s="96">
        <f t="shared" ref="J912:J975" si="259">F912*mr + G912*mr + H912*mr+I912*mr</f>
        <v>7.2418686481805605E-2</v>
      </c>
      <c r="K912" s="96">
        <f t="shared" si="249"/>
        <v>0.17191669689108222</v>
      </c>
      <c r="L912" s="96">
        <f t="shared" si="250"/>
        <v>63.562279923040506</v>
      </c>
      <c r="M912" s="96">
        <f t="shared" si="251"/>
        <v>338.49218707421022</v>
      </c>
      <c r="N912" s="96">
        <f t="shared" ref="N912:N975" si="260">M912*rrOSEXc</f>
        <v>32.597531001723404</v>
      </c>
      <c r="O912" s="96">
        <f t="shared" si="252"/>
        <v>0.77809968610857172</v>
      </c>
      <c r="P912" s="96">
        <f t="shared" si="253"/>
        <v>0.77809968610857172</v>
      </c>
      <c r="Q912" s="96">
        <f t="shared" ref="Q912:Q975" si="261">M912*mr + N912*mr + O912*mr+P912*mr</f>
        <v>0.34015569630286824</v>
      </c>
      <c r="R912" s="96">
        <f t="shared" si="244"/>
        <v>6.0994549924269205E-2</v>
      </c>
      <c r="S912" s="96">
        <f t="shared" si="257"/>
        <v>303.93730645404253</v>
      </c>
      <c r="T912" s="96">
        <f t="shared" si="254"/>
        <v>184.91577415252729</v>
      </c>
      <c r="U912" s="96">
        <f t="shared" si="255"/>
        <v>405.66631149667973</v>
      </c>
      <c r="V912" s="32">
        <f t="shared" si="256"/>
        <v>999.99999999999682</v>
      </c>
      <c r="W912" s="100">
        <f>(cNES*L912+(cNES+cOSEX)*G912+(cNES+cEREX)*H912+(cNES+cHOEX)*I912+(cNES+cNES)*S912+(cNES+cOSEX)*N912+(cNES+cEREX)*O912+(cNES+cHOEX)*P912)/(1+cDR)^((cycle + 0.5)/('Life tables'!$I$2/2))</f>
        <v>12893.051250565561</v>
      </c>
      <c r="X912" s="107">
        <f>((L912+G912+H912+I912+N912+O912+P912+S912)/('Life tables'!$I$2/2))/(1+oDR)^(((cycle + 0.5)/('Life tables'!$I$2/2)))</f>
        <v>9.3579008069359801</v>
      </c>
      <c r="Y912" s="31">
        <f>((uNES*L912+ uOCEX*G912+uEREX*H912+uHOEX*I912+uNES*S912+ uOCEX*N912+uEREX*O912+uHOEX*P912)/('Life tables'!$I$2/2))/(1+oDR)^(((cycle + 0.5)/('Life tables'!$I$2/2)))</f>
        <v>6.167256763610089</v>
      </c>
      <c r="Z912" s="100">
        <f t="shared" si="245"/>
        <v>97776.942913271792</v>
      </c>
      <c r="AA912" s="107">
        <f>((L912+G912+H912+I912+N912+O912+P912+S912)/('Life tables'!$I$2/2))</f>
        <v>15.703687917273104</v>
      </c>
      <c r="AB912" s="31">
        <f>((uNES*L912+ uOCEX*G912+uEREX*H912+uHOEX*I912+uNES*S912+ uOCEX*N912+uEREX*O912+uHOEX*P912)/('Life tables'!$I$2/2))</f>
        <v>10.349401807042167</v>
      </c>
    </row>
    <row r="913" spans="1:28" x14ac:dyDescent="0.25">
      <c r="A913" s="4">
        <v>907</v>
      </c>
      <c r="C913" s="105">
        <f>IF(male=0,VLOOKUP((($A$5:$A$1570/'Life tables'!$I$2)*2)+age,lifetable,13,1),IF(male=1,VLOOKUP((($A$5:$A$1570/'Life tables'!$I$2)*2)+age,lifetable,10,1),"error"))</f>
        <v>9.128120834711595E-4</v>
      </c>
      <c r="F913" s="96">
        <f t="shared" si="246"/>
        <v>71.458515369860649</v>
      </c>
      <c r="G913" s="96">
        <f t="shared" si="258"/>
        <v>7.1781574233354197</v>
      </c>
      <c r="H913" s="96">
        <f t="shared" si="247"/>
        <v>0.40995056393001289</v>
      </c>
      <c r="I913" s="96">
        <f t="shared" si="248"/>
        <v>0.16426331390296786</v>
      </c>
      <c r="J913" s="96">
        <f t="shared" si="259"/>
        <v>7.2304654495779927E-2</v>
      </c>
      <c r="K913" s="96">
        <f t="shared" si="249"/>
        <v>0.17164599324634838</v>
      </c>
      <c r="L913" s="96">
        <f t="shared" si="250"/>
        <v>63.462193420950122</v>
      </c>
      <c r="M913" s="96">
        <f t="shared" si="251"/>
        <v>337.95939898092922</v>
      </c>
      <c r="N913" s="96">
        <f t="shared" si="260"/>
        <v>32.546222353987119</v>
      </c>
      <c r="O913" s="96">
        <f t="shared" si="252"/>
        <v>0.77687495400551299</v>
      </c>
      <c r="P913" s="96">
        <f t="shared" si="253"/>
        <v>0.77687495400551299</v>
      </c>
      <c r="Q913" s="96">
        <f t="shared" si="261"/>
        <v>0.33962028983922615</v>
      </c>
      <c r="R913" s="96">
        <f t="shared" si="244"/>
        <v>6.0898544252068684E-2</v>
      </c>
      <c r="S913" s="96">
        <f t="shared" si="257"/>
        <v>303.45890788483979</v>
      </c>
      <c r="T913" s="96">
        <f t="shared" si="254"/>
        <v>185.32769909686229</v>
      </c>
      <c r="U913" s="96">
        <f t="shared" si="255"/>
        <v>405.89885603417815</v>
      </c>
      <c r="V913" s="32">
        <f t="shared" si="256"/>
        <v>999.99999999999693</v>
      </c>
      <c r="W913" s="100">
        <f>(cNES*L913+(cNES+cOSEX)*G913+(cNES+cEREX)*H913+(cNES+cHOEX)*I913+(cNES+cNES)*S913+(cNES+cOSEX)*N913+(cNES+cEREX)*O913+(cNES+cHOEX)*P913)/(1+cDR)^((cycle + 0.5)/('Life tables'!$I$2/2))</f>
        <v>12844.01852284947</v>
      </c>
      <c r="X913" s="107">
        <f>((L913+G913+H913+I913+N913+O913+P913+S913)/('Life tables'!$I$2/2))/(1+oDR)^(((cycle + 0.5)/('Life tables'!$I$2/2)))</f>
        <v>9.3378363494920027</v>
      </c>
      <c r="Y913" s="31">
        <f>((uNES*L913+ uOCEX*G913+uEREX*H913+uHOEX*I913+uNES*S913+ uOCEX*N913+uEREX*O913+uHOEX*P913)/('Life tables'!$I$2/2))/(1+oDR)^(((cycle + 0.5)/('Life tables'!$I$2/2)))</f>
        <v>6.1540334292155912</v>
      </c>
      <c r="Z913" s="100">
        <f t="shared" si="245"/>
        <v>97623.03467339107</v>
      </c>
      <c r="AA913" s="107">
        <f>((L913+G913+H913+I913+N913+O913+P913+S913)/('Life tables'!$I$2/2))</f>
        <v>15.678968560204991</v>
      </c>
      <c r="AB913" s="31">
        <f>((uNES*L913+ uOCEX*G913+uEREX*H913+uHOEX*I913+uNES*S913+ uOCEX*N913+uEREX*O913+uHOEX*P913)/('Life tables'!$I$2/2))</f>
        <v>10.33311069543117</v>
      </c>
    </row>
    <row r="914" spans="1:28" x14ac:dyDescent="0.25">
      <c r="A914" s="4">
        <v>908</v>
      </c>
      <c r="C914" s="105">
        <f>IF(male=0,VLOOKUP((($A$5:$A$1570/'Life tables'!$I$2)*2)+age,lifetable,13,1),IF(male=1,VLOOKUP((($A$5:$A$1570/'Life tables'!$I$2)*2)+age,lifetable,10,1),"error"))</f>
        <v>9.128120834711595E-4</v>
      </c>
      <c r="F914" s="96">
        <f t="shared" si="246"/>
        <v>71.345996492555457</v>
      </c>
      <c r="G914" s="96">
        <f t="shared" si="258"/>
        <v>7.1668546666210773</v>
      </c>
      <c r="H914" s="96">
        <f t="shared" si="247"/>
        <v>0.40930505405669287</v>
      </c>
      <c r="I914" s="96">
        <f t="shared" si="248"/>
        <v>0.16400466420156939</v>
      </c>
      <c r="J914" s="96">
        <f t="shared" si="259"/>
        <v>7.2190803284266553E-2</v>
      </c>
      <c r="K914" s="96">
        <f t="shared" si="249"/>
        <v>0.17137571874716448</v>
      </c>
      <c r="L914" s="96">
        <f t="shared" si="250"/>
        <v>63.362265585644685</v>
      </c>
      <c r="M914" s="96">
        <f t="shared" si="251"/>
        <v>337.42744837640095</v>
      </c>
      <c r="N914" s="96">
        <f t="shared" si="260"/>
        <v>32.49499435823224</v>
      </c>
      <c r="O914" s="96">
        <f t="shared" si="252"/>
        <v>0.77565214705689067</v>
      </c>
      <c r="P914" s="96">
        <f t="shared" si="253"/>
        <v>0.77565214705689067</v>
      </c>
      <c r="Q914" s="96">
        <f t="shared" si="261"/>
        <v>0.33908572498014899</v>
      </c>
      <c r="R914" s="96">
        <f t="shared" si="244"/>
        <v>6.0802689491030931E-2</v>
      </c>
      <c r="S914" s="96">
        <f t="shared" si="257"/>
        <v>302.98126130958372</v>
      </c>
      <c r="T914" s="96">
        <f t="shared" si="254"/>
        <v>185.7389756251267</v>
      </c>
      <c r="U914" s="96">
        <f t="shared" si="255"/>
        <v>406.13103444241636</v>
      </c>
      <c r="V914" s="32">
        <f t="shared" si="256"/>
        <v>999.99999999999682</v>
      </c>
      <c r="W914" s="100">
        <f>(cNES*L914+(cNES+cOSEX)*G914+(cNES+cEREX)*H914+(cNES+cHOEX)*I914+(cNES+cNES)*S914+(cNES+cOSEX)*N914+(cNES+cEREX)*O914+(cNES+cHOEX)*P914)/(1+cDR)^((cycle + 0.5)/('Life tables'!$I$2/2))</f>
        <v>12795.172255457339</v>
      </c>
      <c r="X914" s="107">
        <f>((L914+G914+H914+I914+N914+O914+P914+S914)/('Life tables'!$I$2/2))/(1+oDR)^(((cycle + 0.5)/('Life tables'!$I$2/2)))</f>
        <v>9.317814914433292</v>
      </c>
      <c r="Y914" s="31">
        <f>((uNES*L914+ uOCEX*G914+uEREX*H914+uHOEX*I914+uNES*S914+ uOCEX*N914+uEREX*O914+uHOEX*P914)/('Life tables'!$I$2/2))/(1+oDR)^(((cycle + 0.5)/('Life tables'!$I$2/2)))</f>
        <v>6.1408384483759848</v>
      </c>
      <c r="Z914" s="100">
        <f t="shared" si="245"/>
        <v>97469.368598616304</v>
      </c>
      <c r="AA914" s="107">
        <f>((L914+G914+H914+I914+N914+O914+P914+S914)/('Life tables'!$I$2/2))</f>
        <v>15.654288117172378</v>
      </c>
      <c r="AB914" s="31">
        <f>((uNES*L914+ uOCEX*G914+uEREX*H914+uHOEX*I914+uNES*S914+ uOCEX*N914+uEREX*O914+uHOEX*P914)/('Life tables'!$I$2/2))</f>
        <v>10.316845229773925</v>
      </c>
    </row>
    <row r="915" spans="1:28" x14ac:dyDescent="0.25">
      <c r="A915" s="4">
        <v>909</v>
      </c>
      <c r="C915" s="105">
        <f>IF(male=0,VLOOKUP((($A$5:$A$1570/'Life tables'!$I$2)*2)+age,lifetable,13,1),IF(male=1,VLOOKUP((($A$5:$A$1570/'Life tables'!$I$2)*2)+age,lifetable,10,1),"error"))</f>
        <v>9.128120834711595E-4</v>
      </c>
      <c r="F915" s="96">
        <f t="shared" si="246"/>
        <v>71.233655949909263</v>
      </c>
      <c r="G915" s="96">
        <f t="shared" si="258"/>
        <v>7.1555698239964647</v>
      </c>
      <c r="H915" s="96">
        <f t="shared" si="247"/>
        <v>0.4086605672719949</v>
      </c>
      <c r="I915" s="96">
        <f t="shared" si="248"/>
        <v>0.16374642444210605</v>
      </c>
      <c r="J915" s="96">
        <f t="shared" si="259"/>
        <v>7.2077132519070011E-2</v>
      </c>
      <c r="K915" s="96">
        <f t="shared" si="249"/>
        <v>0.17110587261441831</v>
      </c>
      <c r="L915" s="96">
        <f t="shared" si="250"/>
        <v>63.262496129065212</v>
      </c>
      <c r="M915" s="96">
        <f t="shared" si="251"/>
        <v>336.89633398254455</v>
      </c>
      <c r="N915" s="96">
        <f t="shared" si="260"/>
        <v>32.443846891376822</v>
      </c>
      <c r="O915" s="96">
        <f t="shared" si="252"/>
        <v>0.77443126232475124</v>
      </c>
      <c r="P915" s="96">
        <f t="shared" si="253"/>
        <v>0.77443126232475124</v>
      </c>
      <c r="Q915" s="96">
        <f t="shared" si="261"/>
        <v>0.33855200044127481</v>
      </c>
      <c r="R915" s="96">
        <f t="shared" si="244"/>
        <v>6.0706985410852357E-2</v>
      </c>
      <c r="S915" s="96">
        <f t="shared" si="257"/>
        <v>302.5043655806661</v>
      </c>
      <c r="T915" s="96">
        <f t="shared" si="254"/>
        <v>186.14960475808704</v>
      </c>
      <c r="U915" s="96">
        <f t="shared" si="255"/>
        <v>406.36284730044162</v>
      </c>
      <c r="V915" s="32">
        <f t="shared" si="256"/>
        <v>999.99999999999682</v>
      </c>
      <c r="W915" s="100">
        <f>(cNES*L915+(cNES+cOSEX)*G915+(cNES+cEREX)*H915+(cNES+cHOEX)*I915+(cNES+cNES)*S915+(cNES+cOSEX)*N915+(cNES+cEREX)*O915+(cNES+cHOEX)*P915)/(1+cDR)^((cycle + 0.5)/('Life tables'!$I$2/2))</f>
        <v>12746.51173979062</v>
      </c>
      <c r="X915" s="107">
        <f>((L915+G915+H915+I915+N915+O915+P915+S915)/('Life tables'!$I$2/2))/(1+oDR)^(((cycle + 0.5)/('Life tables'!$I$2/2)))</f>
        <v>9.2978364094486388</v>
      </c>
      <c r="Y915" s="31">
        <f>((uNES*L915+ uOCEX*G915+uEREX*H915+uHOEX*I915+uNES*S915+ uOCEX*N915+uEREX*O915+uHOEX*P915)/('Life tables'!$I$2/2))/(1+oDR)^(((cycle + 0.5)/('Life tables'!$I$2/2)))</f>
        <v>6.1276717602555157</v>
      </c>
      <c r="Z915" s="100">
        <f t="shared" si="245"/>
        <v>97315.944311267129</v>
      </c>
      <c r="AA915" s="107">
        <f>((L915+G915+H915+I915+N915+O915+P915+S915)/('Life tables'!$I$2/2))</f>
        <v>15.629646526812596</v>
      </c>
      <c r="AB915" s="31">
        <f>((uNES*L915+ uOCEX*G915+uEREX*H915+uHOEX*I915+uNES*S915+ uOCEX*N915+uEREX*O915+uHOEX*P915)/('Life tables'!$I$2/2))</f>
        <v>10.300605369631858</v>
      </c>
    </row>
    <row r="916" spans="1:28" x14ac:dyDescent="0.25">
      <c r="A916" s="4">
        <v>910</v>
      </c>
      <c r="C916" s="105">
        <f>IF(male=0,VLOOKUP((($A$5:$A$1570/'Life tables'!$I$2)*2)+age,lifetable,13,1),IF(male=1,VLOOKUP((($A$5:$A$1570/'Life tables'!$I$2)*2)+age,lifetable,10,1),"error"))</f>
        <v>9.128120834711595E-4</v>
      </c>
      <c r="F916" s="96">
        <f t="shared" si="246"/>
        <v>71.121493419552579</v>
      </c>
      <c r="G916" s="96">
        <f t="shared" si="258"/>
        <v>7.1443028630788934</v>
      </c>
      <c r="H916" s="96">
        <f t="shared" si="247"/>
        <v>0.40801710172651656</v>
      </c>
      <c r="I916" s="96">
        <f t="shared" si="248"/>
        <v>0.16348859388353973</v>
      </c>
      <c r="J916" s="96">
        <f t="shared" si="259"/>
        <v>7.1963641874003614E-2</v>
      </c>
      <c r="K916" s="96">
        <f t="shared" si="249"/>
        <v>0.17083645407376644</v>
      </c>
      <c r="L916" s="96">
        <f t="shared" si="250"/>
        <v>63.162884764915859</v>
      </c>
      <c r="M916" s="96">
        <f t="shared" si="251"/>
        <v>336.3660545219156</v>
      </c>
      <c r="N916" s="96">
        <f t="shared" si="260"/>
        <v>32.392779830400201</v>
      </c>
      <c r="O916" s="96">
        <f t="shared" si="252"/>
        <v>0.77321229687260407</v>
      </c>
      <c r="P916" s="96">
        <f t="shared" si="253"/>
        <v>0.77321229687260407</v>
      </c>
      <c r="Q916" s="96">
        <f t="shared" si="261"/>
        <v>0.33801911493888115</v>
      </c>
      <c r="R916" s="96">
        <f t="shared" si="244"/>
        <v>6.0611431781344045E-2</v>
      </c>
      <c r="S916" s="96">
        <f t="shared" si="257"/>
        <v>302.02821955104997</v>
      </c>
      <c r="T916" s="96">
        <f t="shared" si="254"/>
        <v>186.55958751489993</v>
      </c>
      <c r="U916" s="96">
        <f t="shared" si="255"/>
        <v>406.59429518629673</v>
      </c>
      <c r="V916" s="32">
        <f t="shared" si="256"/>
        <v>999.99999999999682</v>
      </c>
      <c r="W916" s="100">
        <f>(cNES*L916+(cNES+cOSEX)*G916+(cNES+cEREX)*H916+(cNES+cHOEX)*I916+(cNES+cNES)*S916+(cNES+cOSEX)*N916+(cNES+cEREX)*O916+(cNES+cHOEX)*P916)/(1+cDR)^((cycle + 0.5)/('Life tables'!$I$2/2))</f>
        <v>12698.036269926586</v>
      </c>
      <c r="X916" s="107">
        <f>((L916+G916+H916+I916+N916+O916+P916+S916)/('Life tables'!$I$2/2))/(1+oDR)^(((cycle + 0.5)/('Life tables'!$I$2/2)))</f>
        <v>9.2779007424270592</v>
      </c>
      <c r="Y916" s="31">
        <f>((uNES*L916+ uOCEX*G916+uEREX*H916+uHOEX*I916+uNES*S916+ uOCEX*N916+uEREX*O916+uHOEX*P916)/('Life tables'!$I$2/2))/(1+oDR)^(((cycle + 0.5)/('Life tables'!$I$2/2)))</f>
        <v>6.1145333041503322</v>
      </c>
      <c r="Z916" s="100">
        <f t="shared" si="245"/>
        <v>97162.761434137385</v>
      </c>
      <c r="AA916" s="107">
        <f>((L916+G916+H916+I916+N916+O916+P916+S916)/('Life tables'!$I$2/2))</f>
        <v>15.605043727863245</v>
      </c>
      <c r="AB916" s="31">
        <f>((uNES*L916+ uOCEX*G916+uEREX*H916+uHOEX*I916+uNES*S916+ uOCEX*N916+uEREX*O916+uHOEX*P916)/('Life tables'!$I$2/2))</f>
        <v>10.28439107463239</v>
      </c>
    </row>
    <row r="917" spans="1:28" x14ac:dyDescent="0.25">
      <c r="A917" s="4">
        <v>911</v>
      </c>
      <c r="C917" s="105">
        <f>IF(male=0,VLOOKUP((($A$5:$A$1570/'Life tables'!$I$2)*2)+age,lifetable,13,1),IF(male=1,VLOOKUP((($A$5:$A$1570/'Life tables'!$I$2)*2)+age,lifetable,10,1),"error"))</f>
        <v>9.128120834711595E-4</v>
      </c>
      <c r="F917" s="96">
        <f t="shared" si="246"/>
        <v>71.009508581047612</v>
      </c>
      <c r="G917" s="96">
        <f t="shared" si="258"/>
        <v>7.1330537516797152</v>
      </c>
      <c r="H917" s="96">
        <f t="shared" si="247"/>
        <v>0.40737465558193736</v>
      </c>
      <c r="I917" s="96">
        <f t="shared" si="248"/>
        <v>0.16323117178927279</v>
      </c>
      <c r="J917" s="96">
        <f t="shared" si="259"/>
        <v>7.1850331024835276E-2</v>
      </c>
      <c r="K917" s="96">
        <f t="shared" si="249"/>
        <v>0.17056746235550549</v>
      </c>
      <c r="L917" s="96">
        <f t="shared" si="250"/>
        <v>63.063431208616343</v>
      </c>
      <c r="M917" s="96">
        <f t="shared" si="251"/>
        <v>335.8366087177526</v>
      </c>
      <c r="N917" s="96">
        <f t="shared" si="260"/>
        <v>32.341793052347469</v>
      </c>
      <c r="O917" s="96">
        <f t="shared" si="252"/>
        <v>0.77199524776552841</v>
      </c>
      <c r="P917" s="96">
        <f t="shared" si="253"/>
        <v>0.77199524776552841</v>
      </c>
      <c r="Q917" s="96">
        <f t="shared" si="261"/>
        <v>0.33748706718993204</v>
      </c>
      <c r="R917" s="96">
        <f t="shared" si="244"/>
        <v>6.0516028372440148E-2</v>
      </c>
      <c r="S917" s="96">
        <f t="shared" si="257"/>
        <v>301.55282207431168</v>
      </c>
      <c r="T917" s="96">
        <f t="shared" si="254"/>
        <v>186.96892491311471</v>
      </c>
      <c r="U917" s="96">
        <f t="shared" si="255"/>
        <v>406.82537867702467</v>
      </c>
      <c r="V917" s="32">
        <f t="shared" si="256"/>
        <v>999.99999999999682</v>
      </c>
      <c r="W917" s="100">
        <f>(cNES*L917+(cNES+cOSEX)*G917+(cNES+cEREX)*H917+(cNES+cHOEX)*I917+(cNES+cNES)*S917+(cNES+cOSEX)*N917+(cNES+cEREX)*O917+(cNES+cHOEX)*P917)/(1+cDR)^((cycle + 0.5)/('Life tables'!$I$2/2))</f>
        <v>12649.745142608905</v>
      </c>
      <c r="X917" s="107">
        <f>((L917+G917+H917+I917+N917+O917+P917+S917)/('Life tables'!$I$2/2))/(1+oDR)^(((cycle + 0.5)/('Life tables'!$I$2/2)))</f>
        <v>9.2580078214572925</v>
      </c>
      <c r="Y917" s="31">
        <f>((uNES*L917+ uOCEX*G917+uEREX*H917+uHOEX*I917+uNES*S917+ uOCEX*N917+uEREX*O917+uHOEX*P917)/('Life tables'!$I$2/2))/(1+oDR)^(((cycle + 0.5)/('Life tables'!$I$2/2)))</f>
        <v>6.1014230194881787</v>
      </c>
      <c r="Z917" s="100">
        <f t="shared" si="245"/>
        <v>97009.819590498766</v>
      </c>
      <c r="AA917" s="107">
        <f>((L917+G917+H917+I917+N917+O917+P917+S917)/('Life tables'!$I$2/2))</f>
        <v>15.580479659161938</v>
      </c>
      <c r="AB917" s="31">
        <f>((uNES*L917+ uOCEX*G917+uEREX*H917+uHOEX*I917+uNES*S917+ uOCEX*N917+uEREX*O917+uHOEX*P917)/('Life tables'!$I$2/2))</f>
        <v>10.268202304468803</v>
      </c>
    </row>
    <row r="918" spans="1:28" x14ac:dyDescent="0.25">
      <c r="A918" s="4">
        <v>912</v>
      </c>
      <c r="C918" s="105">
        <f>IF(male=0,VLOOKUP((($A$5:$A$1570/'Life tables'!$I$2)*2)+age,lifetable,13,1),IF(male=1,VLOOKUP((($A$5:$A$1570/'Life tables'!$I$2)*2)+age,lifetable,10,1),"error"))</f>
        <v>9.128120834711595E-4</v>
      </c>
      <c r="F918" s="96">
        <f t="shared" si="246"/>
        <v>70.897701115836611</v>
      </c>
      <c r="G918" s="96">
        <f t="shared" si="258"/>
        <v>7.121822457799138</v>
      </c>
      <c r="H918" s="96">
        <f t="shared" si="247"/>
        <v>0.40673322701072234</v>
      </c>
      <c r="I918" s="96">
        <f t="shared" si="248"/>
        <v>0.16297415742702934</v>
      </c>
      <c r="J918" s="96">
        <f t="shared" si="259"/>
        <v>7.1737199649235223E-2</v>
      </c>
      <c r="K918" s="96">
        <f t="shared" si="249"/>
        <v>0.17029889669444789</v>
      </c>
      <c r="L918" s="96">
        <f t="shared" si="250"/>
        <v>62.96413517725604</v>
      </c>
      <c r="M918" s="96">
        <f t="shared" si="251"/>
        <v>335.30799529402083</v>
      </c>
      <c r="N918" s="96">
        <f t="shared" si="260"/>
        <v>32.290886434333729</v>
      </c>
      <c r="O918" s="96">
        <f t="shared" si="252"/>
        <v>0.77078011207027441</v>
      </c>
      <c r="P918" s="96">
        <f t="shared" si="253"/>
        <v>0.77078011207027441</v>
      </c>
      <c r="Q918" s="96">
        <f t="shared" si="261"/>
        <v>0.33695585591212163</v>
      </c>
      <c r="R918" s="96">
        <f t="shared" si="244"/>
        <v>6.0420774954205773E-2</v>
      </c>
      <c r="S918" s="96">
        <f t="shared" si="257"/>
        <v>301.0781720046802</v>
      </c>
      <c r="T918" s="96">
        <f t="shared" si="254"/>
        <v>187.37761796867605</v>
      </c>
      <c r="U918" s="96">
        <f t="shared" si="255"/>
        <v>407.05609834867334</v>
      </c>
      <c r="V918" s="32">
        <f t="shared" si="256"/>
        <v>999.99999999999682</v>
      </c>
      <c r="W918" s="100">
        <f>(cNES*L918+(cNES+cOSEX)*G918+(cNES+cEREX)*H918+(cNES+cHOEX)*I918+(cNES+cNES)*S918+(cNES+cOSEX)*N918+(cNES+cEREX)*O918+(cNES+cHOEX)*P918)/(1+cDR)^((cycle + 0.5)/('Life tables'!$I$2/2))</f>
        <v>12601.637657238145</v>
      </c>
      <c r="X918" s="107">
        <f>((L918+G918+H918+I918+N918+O918+P918+S918)/('Life tables'!$I$2/2))/(1+oDR)^(((cycle + 0.5)/('Life tables'!$I$2/2)))</f>
        <v>9.2381575548272963</v>
      </c>
      <c r="Y918" s="31">
        <f>((uNES*L918+ uOCEX*G918+uEREX*H918+uHOEX*I918+uNES*S918+ uOCEX*N918+uEREX*O918+uHOEX*P918)/('Life tables'!$I$2/2))/(1+oDR)^(((cycle + 0.5)/('Life tables'!$I$2/2)))</f>
        <v>6.0883408458280437</v>
      </c>
      <c r="Z918" s="100">
        <f t="shared" si="245"/>
        <v>96857.11840410388</v>
      </c>
      <c r="AA918" s="107">
        <f>((L918+G918+H918+I918+N918+O918+P918+S918)/('Life tables'!$I$2/2))</f>
        <v>15.555954259645988</v>
      </c>
      <c r="AB918" s="31">
        <f>((uNES*L918+ uOCEX*G918+uEREX*H918+uHOEX*I918+uNES*S918+ uOCEX*N918+uEREX*O918+uHOEX*P918)/('Life tables'!$I$2/2))</f>
        <v>10.252039018900016</v>
      </c>
    </row>
    <row r="919" spans="1:28" x14ac:dyDescent="0.25">
      <c r="A919" s="4">
        <v>913</v>
      </c>
      <c r="C919" s="105">
        <f>IF(male=0,VLOOKUP((($A$5:$A$1570/'Life tables'!$I$2)*2)+age,lifetable,13,1),IF(male=1,VLOOKUP((($A$5:$A$1570/'Life tables'!$I$2)*2)+age,lifetable,10,1),"error"))</f>
        <v>9.9786705819526755E-4</v>
      </c>
      <c r="F919" s="96">
        <f t="shared" si="246"/>
        <v>70.78607070719184</v>
      </c>
      <c r="G919" s="96">
        <f t="shared" si="258"/>
        <v>7.1106089496211968</v>
      </c>
      <c r="H919" s="96">
        <f t="shared" si="247"/>
        <v>0.40609281419583532</v>
      </c>
      <c r="I919" s="96">
        <f t="shared" si="248"/>
        <v>0.16271755006874009</v>
      </c>
      <c r="J919" s="96">
        <f t="shared" si="259"/>
        <v>7.8298127697182848E-2</v>
      </c>
      <c r="K919" s="96">
        <f t="shared" si="249"/>
        <v>0.17003075632980202</v>
      </c>
      <c r="L919" s="96">
        <f t="shared" si="250"/>
        <v>62.858322509279084</v>
      </c>
      <c r="M919" s="96">
        <f t="shared" si="251"/>
        <v>334.78021297545558</v>
      </c>
      <c r="N919" s="96">
        <f t="shared" si="260"/>
        <v>32.240059853548217</v>
      </c>
      <c r="O919" s="96">
        <f t="shared" si="252"/>
        <v>0.76956688685536201</v>
      </c>
      <c r="P919" s="96">
        <f t="shared" si="253"/>
        <v>0.76956688685536201</v>
      </c>
      <c r="Q919" s="96">
        <f t="shared" si="261"/>
        <v>0.36777329083684418</v>
      </c>
      <c r="R919" s="96">
        <f t="shared" si="244"/>
        <v>6.0325671296844796E-2</v>
      </c>
      <c r="S919" s="96">
        <f t="shared" si="257"/>
        <v>300.57292038606295</v>
      </c>
      <c r="T919" s="96">
        <f t="shared" si="254"/>
        <v>187.82368938721007</v>
      </c>
      <c r="U919" s="96">
        <f t="shared" si="255"/>
        <v>407.28645477629999</v>
      </c>
      <c r="V919" s="32">
        <f t="shared" si="256"/>
        <v>999.99999999999682</v>
      </c>
      <c r="W919" s="100">
        <f>(cNES*L919+(cNES+cOSEX)*G919+(cNES+cEREX)*H919+(cNES+cHOEX)*I919+(cNES+cNES)*S919+(cNES+cOSEX)*N919+(cNES+cEREX)*O919+(cNES+cHOEX)*P919)/(1+cDR)^((cycle + 0.5)/('Life tables'!$I$2/2))</f>
        <v>12552.696248620961</v>
      </c>
      <c r="X919" s="107">
        <f>((L919+G919+H919+I919+N919+O919+P919+S919)/('Life tables'!$I$2/2))/(1+oDR)^(((cycle + 0.5)/('Life tables'!$I$2/2)))</f>
        <v>9.2174842715671783</v>
      </c>
      <c r="Y919" s="31">
        <f>((uNES*L919+ uOCEX*G919+uEREX*H919+uHOEX*I919+uNES*S919+ uOCEX*N919+uEREX*O919+uHOEX*P919)/('Life tables'!$I$2/2))/(1+oDR)^(((cycle + 0.5)/('Life tables'!$I$2/2)))</f>
        <v>6.0747067846239355</v>
      </c>
      <c r="Z919" s="100">
        <f t="shared" si="245"/>
        <v>96696.824294990118</v>
      </c>
      <c r="AA919" s="107">
        <f>((L919+G919+H919+I919+N919+O919+P919+S919)/('Life tables'!$I$2/2))</f>
        <v>15.530009103309817</v>
      </c>
      <c r="AB919" s="31">
        <f>((uNES*L919+ uOCEX*G919+uEREX*H919+uHOEX*I919+uNES*S919+ uOCEX*N919+uEREX*O919+uHOEX*P919)/('Life tables'!$I$2/2))</f>
        <v>10.234924073172047</v>
      </c>
    </row>
    <row r="920" spans="1:28" x14ac:dyDescent="0.25">
      <c r="A920" s="4">
        <v>914</v>
      </c>
      <c r="C920" s="105">
        <f>IF(male=0,VLOOKUP((($A$5:$A$1570/'Life tables'!$I$2)*2)+age,lifetable,13,1),IF(male=1,VLOOKUP((($A$5:$A$1570/'Life tables'!$I$2)*2)+age,lifetable,10,1),"error"))</f>
        <v>9.9786705819526755E-4</v>
      </c>
      <c r="F920" s="96">
        <f t="shared" si="246"/>
        <v>70.667932495680432</v>
      </c>
      <c r="G920" s="96">
        <f t="shared" si="258"/>
        <v>7.098741719025222</v>
      </c>
      <c r="H920" s="96">
        <f t="shared" si="247"/>
        <v>0.40541506674782141</v>
      </c>
      <c r="I920" s="96">
        <f t="shared" si="248"/>
        <v>0.16244598307604519</v>
      </c>
      <c r="J920" s="96">
        <f t="shared" si="259"/>
        <v>7.8167452259509509E-2</v>
      </c>
      <c r="K920" s="96">
        <f t="shared" si="249"/>
        <v>0.16974698398230409</v>
      </c>
      <c r="L920" s="96">
        <f t="shared" si="250"/>
        <v>62.75341529058953</v>
      </c>
      <c r="M920" s="96">
        <f t="shared" si="251"/>
        <v>334.22192334080637</v>
      </c>
      <c r="N920" s="96">
        <f t="shared" si="260"/>
        <v>32.186295352125825</v>
      </c>
      <c r="O920" s="96">
        <f t="shared" si="252"/>
        <v>0.76828353377937808</v>
      </c>
      <c r="P920" s="96">
        <f t="shared" si="253"/>
        <v>0.76828353377937808</v>
      </c>
      <c r="Q920" s="96">
        <f t="shared" si="261"/>
        <v>0.36715998094510904</v>
      </c>
      <c r="R920" s="96">
        <f t="shared" si="244"/>
        <v>6.0225070378143689E-2</v>
      </c>
      <c r="S920" s="96">
        <f t="shared" si="257"/>
        <v>300.07167586979853</v>
      </c>
      <c r="T920" s="96">
        <f t="shared" si="254"/>
        <v>188.26901682041469</v>
      </c>
      <c r="U920" s="96">
        <f t="shared" si="255"/>
        <v>407.51642683066046</v>
      </c>
      <c r="V920" s="32">
        <f t="shared" si="256"/>
        <v>999.99999999999682</v>
      </c>
      <c r="W920" s="100">
        <f>(cNES*L920+(cNES+cOSEX)*G920+(cNES+cEREX)*H920+(cNES+cHOEX)*I920+(cNES+cNES)*S920+(cNES+cOSEX)*N920+(cNES+cEREX)*O920+(cNES+cHOEX)*P920)/(1+cDR)^((cycle + 0.5)/('Life tables'!$I$2/2))</f>
        <v>12503.784258116393</v>
      </c>
      <c r="X920" s="107">
        <f>((L920+G920+H920+I920+N920+O920+P920+S920)/('Life tables'!$I$2/2))/(1+oDR)^(((cycle + 0.5)/('Life tables'!$I$2/2)))</f>
        <v>9.1968572551838168</v>
      </c>
      <c r="Y920" s="31">
        <f>((uNES*L920+ uOCEX*G920+uEREX*H920+uHOEX*I920+uNES*S920+ uOCEX*N920+uEREX*O920+uHOEX*P920)/('Life tables'!$I$2/2))/(1+oDR)^(((cycle + 0.5)/('Life tables'!$I$2/2)))</f>
        <v>6.0611127221378389</v>
      </c>
      <c r="Z920" s="100">
        <f t="shared" si="245"/>
        <v>96535.55510948399</v>
      </c>
      <c r="AA920" s="107">
        <f>((L920+G920+H920+I920+N920+O920+P920+S920)/('Life tables'!$I$2/2))</f>
        <v>15.504107226445853</v>
      </c>
      <c r="AB920" s="31">
        <f>((uNES*L920+ uOCEX*G920+uEREX*H920+uHOEX*I920+uNES*S920+ uOCEX*N920+uEREX*O920+uHOEX*P920)/('Life tables'!$I$2/2))</f>
        <v>10.217853658936882</v>
      </c>
    </row>
    <row r="921" spans="1:28" x14ac:dyDescent="0.25">
      <c r="A921" s="4">
        <v>915</v>
      </c>
      <c r="C921" s="105">
        <f>IF(male=0,VLOOKUP((($A$5:$A$1570/'Life tables'!$I$2)*2)+age,lifetable,13,1),IF(male=1,VLOOKUP((($A$5:$A$1570/'Life tables'!$I$2)*2)+age,lifetable,10,1),"error"))</f>
        <v>9.9786705819526755E-4</v>
      </c>
      <c r="F921" s="96">
        <f t="shared" si="246"/>
        <v>70.549993990298105</v>
      </c>
      <c r="G921" s="96">
        <f t="shared" si="258"/>
        <v>7.0868945493278748</v>
      </c>
      <c r="H921" s="96">
        <f t="shared" si="247"/>
        <v>0.40473846499447824</v>
      </c>
      <c r="I921" s="96">
        <f t="shared" si="248"/>
        <v>0.16217487515236959</v>
      </c>
      <c r="J921" s="96">
        <f t="shared" si="259"/>
        <v>7.8036997721454435E-2</v>
      </c>
      <c r="K921" s="96">
        <f t="shared" si="249"/>
        <v>0.16946369133630437</v>
      </c>
      <c r="L921" s="96">
        <f t="shared" si="250"/>
        <v>62.648685411765626</v>
      </c>
      <c r="M921" s="96">
        <f t="shared" si="251"/>
        <v>333.66456235862353</v>
      </c>
      <c r="N921" s="96">
        <f t="shared" si="260"/>
        <v>32.132620281947993</v>
      </c>
      <c r="O921" s="96">
        <f t="shared" si="252"/>
        <v>0.76700231541793162</v>
      </c>
      <c r="P921" s="96">
        <f t="shared" si="253"/>
        <v>0.76700231541793162</v>
      </c>
      <c r="Q921" s="96">
        <f t="shared" si="261"/>
        <v>0.3665476912258942</v>
      </c>
      <c r="R921" s="96">
        <f t="shared" si="244"/>
        <v>6.0124636797837333E-2</v>
      </c>
      <c r="S921" s="96">
        <f t="shared" si="257"/>
        <v>299.57126511781593</v>
      </c>
      <c r="T921" s="96">
        <f t="shared" si="254"/>
        <v>188.71360150936204</v>
      </c>
      <c r="U921" s="96">
        <f t="shared" si="255"/>
        <v>407.74601515879459</v>
      </c>
      <c r="V921" s="32">
        <f t="shared" si="256"/>
        <v>999.99999999999682</v>
      </c>
      <c r="W921" s="100">
        <f>(cNES*L921+(cNES+cOSEX)*G921+(cNES+cEREX)*H921+(cNES+cHOEX)*I921+(cNES+cNES)*S921+(cNES+cOSEX)*N921+(cNES+cEREX)*O921+(cNES+cHOEX)*P921)/(1+cDR)^((cycle + 0.5)/('Life tables'!$I$2/2))</f>
        <v>12455.062828046593</v>
      </c>
      <c r="X921" s="107">
        <f>((L921+G921+H921+I921+N921+O921+P921+S921)/('Life tables'!$I$2/2))/(1+oDR)^(((cycle + 0.5)/('Life tables'!$I$2/2)))</f>
        <v>9.176276401995807</v>
      </c>
      <c r="Y921" s="31">
        <f>((uNES*L921+ uOCEX*G921+uEREX*H921+uHOEX*I921+uNES*S921+ uOCEX*N921+uEREX*O921+uHOEX*P921)/('Life tables'!$I$2/2))/(1+oDR)^(((cycle + 0.5)/('Life tables'!$I$2/2)))</f>
        <v>6.0475490830465892</v>
      </c>
      <c r="Z921" s="100">
        <f t="shared" si="245"/>
        <v>96374.55467891258</v>
      </c>
      <c r="AA921" s="107">
        <f>((L921+G921+H921+I921+N921+O921+P921+S921)/('Life tables'!$I$2/2))</f>
        <v>15.478248556633412</v>
      </c>
      <c r="AB921" s="31">
        <f>((uNES*L921+ uOCEX*G921+uEREX*H921+uHOEX*I921+uNES*S921+ uOCEX*N921+uEREX*O921+uHOEX*P921)/('Life tables'!$I$2/2))</f>
        <v>10.200811719825346</v>
      </c>
    </row>
    <row r="922" spans="1:28" x14ac:dyDescent="0.25">
      <c r="A922" s="4">
        <v>916</v>
      </c>
      <c r="C922" s="105">
        <f>IF(male=0,VLOOKUP((($A$5:$A$1570/'Life tables'!$I$2)*2)+age,lifetable,13,1),IF(male=1,VLOOKUP((($A$5:$A$1570/'Life tables'!$I$2)*2)+age,lifetable,10,1),"error"))</f>
        <v>9.9786705819526755E-4</v>
      </c>
      <c r="F922" s="96">
        <f t="shared" si="246"/>
        <v>70.432254766432138</v>
      </c>
      <c r="G922" s="96">
        <f t="shared" si="258"/>
        <v>7.0750673978759187</v>
      </c>
      <c r="H922" s="96">
        <f t="shared" si="247"/>
        <v>0.40406300649984384</v>
      </c>
      <c r="I922" s="96">
        <f t="shared" si="248"/>
        <v>0.16190422532164636</v>
      </c>
      <c r="J922" s="96">
        <f t="shared" si="259"/>
        <v>7.7906763613343574E-2</v>
      </c>
      <c r="K922" s="96">
        <f t="shared" si="249"/>
        <v>0.16918087737186743</v>
      </c>
      <c r="L922" s="96">
        <f t="shared" si="250"/>
        <v>62.544132495749515</v>
      </c>
      <c r="M922" s="96">
        <f t="shared" si="251"/>
        <v>333.10812856540798</v>
      </c>
      <c r="N922" s="96">
        <f t="shared" si="260"/>
        <v>32.079034502076588</v>
      </c>
      <c r="O922" s="96">
        <f t="shared" si="252"/>
        <v>0.76572322840684415</v>
      </c>
      <c r="P922" s="96">
        <f t="shared" si="253"/>
        <v>0.76572322840684415</v>
      </c>
      <c r="Q922" s="96">
        <f t="shared" si="261"/>
        <v>0.36593642007147054</v>
      </c>
      <c r="R922" s="96">
        <f t="shared" si="244"/>
        <v>6.0024370292210735E-2</v>
      </c>
      <c r="S922" s="96">
        <f t="shared" si="257"/>
        <v>299.07168681615406</v>
      </c>
      <c r="T922" s="96">
        <f t="shared" si="254"/>
        <v>189.15744469304684</v>
      </c>
      <c r="U922" s="96">
        <f t="shared" si="255"/>
        <v>407.97522040645867</v>
      </c>
      <c r="V922" s="32">
        <f t="shared" si="256"/>
        <v>999.99999999999682</v>
      </c>
      <c r="W922" s="100">
        <f>(cNES*L922+(cNES+cOSEX)*G922+(cNES+cEREX)*H922+(cNES+cHOEX)*I922+(cNES+cNES)*S922+(cNES+cOSEX)*N922+(cNES+cEREX)*O922+(cNES+cHOEX)*P922)/(1+cDR)^((cycle + 0.5)/('Life tables'!$I$2/2))</f>
        <v>12406.531216964966</v>
      </c>
      <c r="X922" s="107">
        <f>((L922+G922+H922+I922+N922+O922+P922+S922)/('Life tables'!$I$2/2))/(1+oDR)^(((cycle + 0.5)/('Life tables'!$I$2/2)))</f>
        <v>9.1557416085588414</v>
      </c>
      <c r="Y922" s="31">
        <f>((uNES*L922+ uOCEX*G922+uEREX*H922+uHOEX*I922+uNES*S922+ uOCEX*N922+uEREX*O922+uHOEX*P922)/('Life tables'!$I$2/2))/(1+oDR)^(((cycle + 0.5)/('Life tables'!$I$2/2)))</f>
        <v>6.0340157991787731</v>
      </c>
      <c r="Z922" s="100">
        <f t="shared" si="245"/>
        <v>96213.82256248848</v>
      </c>
      <c r="AA922" s="107">
        <f>((L922+G922+H922+I922+N922+O922+P922+S922)/('Life tables'!$I$2/2))</f>
        <v>15.452433021580743</v>
      </c>
      <c r="AB922" s="31">
        <f>((uNES*L922+ uOCEX*G922+uEREX*H922+uHOEX*I922+uNES*S922+ uOCEX*N922+uEREX*O922+uHOEX*P922)/('Life tables'!$I$2/2))</f>
        <v>10.183798208198501</v>
      </c>
    </row>
    <row r="923" spans="1:28" x14ac:dyDescent="0.25">
      <c r="A923" s="4">
        <v>917</v>
      </c>
      <c r="C923" s="105">
        <f>IF(male=0,VLOOKUP((($A$5:$A$1570/'Life tables'!$I$2)*2)+age,lifetable,13,1),IF(male=1,VLOOKUP((($A$5:$A$1570/'Life tables'!$I$2)*2)+age,lifetable,10,1),"error"))</f>
        <v>9.9786705819526755E-4</v>
      </c>
      <c r="F923" s="96">
        <f t="shared" si="246"/>
        <v>70.314714403316316</v>
      </c>
      <c r="G923" s="96">
        <f t="shared" si="258"/>
        <v>7.0632602224025076</v>
      </c>
      <c r="H923" s="96">
        <f t="shared" si="247"/>
        <v>0.40338868885002327</v>
      </c>
      <c r="I923" s="96">
        <f t="shared" si="248"/>
        <v>0.1616340326166506</v>
      </c>
      <c r="J923" s="96">
        <f t="shared" si="259"/>
        <v>7.7776749469757545E-2</v>
      </c>
      <c r="K923" s="96">
        <f t="shared" si="249"/>
        <v>0.16889854107829727</v>
      </c>
      <c r="L923" s="96">
        <f t="shared" si="250"/>
        <v>62.439756168899081</v>
      </c>
      <c r="M923" s="96">
        <f t="shared" si="251"/>
        <v>332.55262049717493</v>
      </c>
      <c r="N923" s="96">
        <f t="shared" si="260"/>
        <v>32.025537871526694</v>
      </c>
      <c r="O923" s="96">
        <f t="shared" si="252"/>
        <v>0.7644462693808205</v>
      </c>
      <c r="P923" s="96">
        <f t="shared" si="253"/>
        <v>0.7644462693808205</v>
      </c>
      <c r="Q923" s="96">
        <f t="shared" si="261"/>
        <v>0.36532616587357547</v>
      </c>
      <c r="R923" s="96">
        <f t="shared" si="244"/>
        <v>5.9924270597461367E-2</v>
      </c>
      <c r="S923" s="96">
        <f t="shared" si="257"/>
        <v>298.57293965041555</v>
      </c>
      <c r="T923" s="96">
        <f t="shared" si="254"/>
        <v>189.60054760839017</v>
      </c>
      <c r="U923" s="96">
        <f t="shared" si="255"/>
        <v>408.20404321813442</v>
      </c>
      <c r="V923" s="32">
        <f t="shared" si="256"/>
        <v>999.9999999999967</v>
      </c>
      <c r="W923" s="100">
        <f>(cNES*L923+(cNES+cOSEX)*G923+(cNES+cEREX)*H923+(cNES+cHOEX)*I923+(cNES+cNES)*S923+(cNES+cOSEX)*N923+(cNES+cEREX)*O923+(cNES+cHOEX)*P923)/(1+cDR)^((cycle + 0.5)/('Life tables'!$I$2/2))</f>
        <v>12358.188686274294</v>
      </c>
      <c r="X923" s="107">
        <f>((L923+G923+H923+I923+N923+O923+P923+S923)/('Life tables'!$I$2/2))/(1+oDR)^(((cycle + 0.5)/('Life tables'!$I$2/2)))</f>
        <v>9.1352527716649767</v>
      </c>
      <c r="Y923" s="31">
        <f>((uNES*L923+ uOCEX*G923+uEREX*H923+uHOEX*I923+uNES*S923+ uOCEX*N923+uEREX*O923+uHOEX*P923)/('Life tables'!$I$2/2))/(1+oDR)^(((cycle + 0.5)/('Life tables'!$I$2/2)))</f>
        <v>6.0205128025186561</v>
      </c>
      <c r="Z923" s="100">
        <f t="shared" si="245"/>
        <v>96053.358319903869</v>
      </c>
      <c r="AA923" s="107">
        <f>((L923+G923+H923+I923+N923+O923+P923+S923)/('Life tables'!$I$2/2))</f>
        <v>15.426660549124509</v>
      </c>
      <c r="AB923" s="31">
        <f>((uNES*L923+ uOCEX*G923+uEREX*H923+uHOEX*I923+uNES*S923+ uOCEX*N923+uEREX*O923+uHOEX*P923)/('Life tables'!$I$2/2))</f>
        <v>10.166813076501887</v>
      </c>
    </row>
    <row r="924" spans="1:28" x14ac:dyDescent="0.25">
      <c r="A924" s="4">
        <v>918</v>
      </c>
      <c r="C924" s="105">
        <f>IF(male=0,VLOOKUP((($A$5:$A$1570/'Life tables'!$I$2)*2)+age,lifetable,13,1),IF(male=1,VLOOKUP((($A$5:$A$1570/'Life tables'!$I$2)*2)+age,lifetable,10,1),"error"))</f>
        <v>9.9786705819526755E-4</v>
      </c>
      <c r="F924" s="96">
        <f t="shared" si="246"/>
        <v>70.197372483917022</v>
      </c>
      <c r="G924" s="96">
        <f t="shared" si="258"/>
        <v>7.0514729810157419</v>
      </c>
      <c r="H924" s="96">
        <f t="shared" si="247"/>
        <v>0.40271550965253522</v>
      </c>
      <c r="I924" s="96">
        <f t="shared" si="248"/>
        <v>0.16136429607873767</v>
      </c>
      <c r="J924" s="96">
        <f t="shared" si="259"/>
        <v>7.7646954829405715E-2</v>
      </c>
      <c r="K924" s="96">
        <f t="shared" si="249"/>
        <v>0.1686166814538638</v>
      </c>
      <c r="L924" s="96">
        <f t="shared" si="250"/>
        <v>62.335556060886738</v>
      </c>
      <c r="M924" s="96">
        <f t="shared" si="251"/>
        <v>331.99803668955514</v>
      </c>
      <c r="N924" s="96">
        <f t="shared" si="260"/>
        <v>31.972130249276386</v>
      </c>
      <c r="O924" s="96">
        <f t="shared" si="252"/>
        <v>0.76317143497368167</v>
      </c>
      <c r="P924" s="96">
        <f t="shared" si="253"/>
        <v>0.76317143497368167</v>
      </c>
      <c r="Q924" s="96">
        <f t="shared" si="261"/>
        <v>0.36471692702352398</v>
      </c>
      <c r="R924" s="96">
        <f t="shared" si="244"/>
        <v>5.9824337449717421E-2</v>
      </c>
      <c r="S924" s="96">
        <f t="shared" si="257"/>
        <v>298.07502230585817</v>
      </c>
      <c r="T924" s="96">
        <f t="shared" si="254"/>
        <v>190.04291149024311</v>
      </c>
      <c r="U924" s="96">
        <f t="shared" si="255"/>
        <v>408.43248423703801</v>
      </c>
      <c r="V924" s="32">
        <f t="shared" si="256"/>
        <v>999.99999999999682</v>
      </c>
      <c r="W924" s="100">
        <f>(cNES*L924+(cNES+cOSEX)*G924+(cNES+cEREX)*H924+(cNES+cHOEX)*I924+(cNES+cNES)*S924+(cNES+cOSEX)*N924+(cNES+cEREX)*O924+(cNES+cHOEX)*P924)/(1+cDR)^((cycle + 0.5)/('Life tables'!$I$2/2))</f>
        <v>12310.034500217051</v>
      </c>
      <c r="X924" s="107">
        <f>((L924+G924+H924+I924+N924+O924+P924+S924)/('Life tables'!$I$2/2))/(1+oDR)^(((cycle + 0.5)/('Life tables'!$I$2/2)))</f>
        <v>9.1148097883419474</v>
      </c>
      <c r="Y924" s="31">
        <f>((uNES*L924+ uOCEX*G924+uEREX*H924+uHOEX*I924+uNES*S924+ uOCEX*N924+uEREX*O924+uHOEX*P924)/('Life tables'!$I$2/2))/(1+oDR)^(((cycle + 0.5)/('Life tables'!$I$2/2)))</f>
        <v>6.0070400252057397</v>
      </c>
      <c r="Z924" s="100">
        <f t="shared" si="245"/>
        <v>95893.161511338403</v>
      </c>
      <c r="AA924" s="107">
        <f>((L924+G924+H924+I924+N924+O924+P924+S924)/('Life tables'!$I$2/2))</f>
        <v>15.400931067229315</v>
      </c>
      <c r="AB924" s="31">
        <f>((uNES*L924+ uOCEX*G924+uEREX*H924+uHOEX*I924+uNES*S924+ uOCEX*N924+uEREX*O924+uHOEX*P924)/('Life tables'!$I$2/2))</f>
        <v>10.149856277265226</v>
      </c>
    </row>
    <row r="925" spans="1:28" x14ac:dyDescent="0.25">
      <c r="A925" s="4">
        <v>919</v>
      </c>
      <c r="C925" s="105">
        <f>IF(male=0,VLOOKUP((($A$5:$A$1570/'Life tables'!$I$2)*2)+age,lifetable,13,1),IF(male=1,VLOOKUP((($A$5:$A$1570/'Life tables'!$I$2)*2)+age,lifetable,10,1),"error"))</f>
        <v>9.9786705819526755E-4</v>
      </c>
      <c r="F925" s="96">
        <f t="shared" si="246"/>
        <v>70.080228594823041</v>
      </c>
      <c r="G925" s="96">
        <f t="shared" si="258"/>
        <v>7.0397056321875997</v>
      </c>
      <c r="H925" s="96">
        <f t="shared" si="247"/>
        <v>0.40204346653567963</v>
      </c>
      <c r="I925" s="96">
        <f t="shared" si="248"/>
        <v>0.16109501475758986</v>
      </c>
      <c r="J925" s="96">
        <f t="shared" si="259"/>
        <v>7.7517379235004305E-2</v>
      </c>
      <c r="K925" s="96">
        <f t="shared" si="249"/>
        <v>0.16833529750553791</v>
      </c>
      <c r="L925" s="96">
        <f t="shared" si="250"/>
        <v>62.23153180460163</v>
      </c>
      <c r="M925" s="96">
        <f t="shared" si="251"/>
        <v>331.44437567789271</v>
      </c>
      <c r="N925" s="96">
        <f t="shared" si="260"/>
        <v>31.918811494276127</v>
      </c>
      <c r="O925" s="96">
        <f t="shared" si="252"/>
        <v>0.76189872181859009</v>
      </c>
      <c r="P925" s="96">
        <f t="shared" si="253"/>
        <v>0.76189872181859009</v>
      </c>
      <c r="Q925" s="96">
        <f t="shared" si="261"/>
        <v>0.36410870191231626</v>
      </c>
      <c r="R925" s="96">
        <f t="shared" si="244"/>
        <v>5.972457058505546E-2</v>
      </c>
      <c r="S925" s="96">
        <f t="shared" si="257"/>
        <v>297.57793346748201</v>
      </c>
      <c r="T925" s="96">
        <f t="shared" si="254"/>
        <v>190.48453757139043</v>
      </c>
      <c r="U925" s="96">
        <f t="shared" si="255"/>
        <v>408.66054410512862</v>
      </c>
      <c r="V925" s="32">
        <f t="shared" si="256"/>
        <v>999.99999999999682</v>
      </c>
      <c r="W925" s="100">
        <f>(cNES*L925+(cNES+cOSEX)*G925+(cNES+cEREX)*H925+(cNES+cHOEX)*I925+(cNES+cNES)*S925+(cNES+cOSEX)*N925+(cNES+cEREX)*O925+(cNES+cHOEX)*P925)/(1+cDR)^((cycle + 0.5)/('Life tables'!$I$2/2))</f>
        <v>12262.067925865766</v>
      </c>
      <c r="X925" s="107">
        <f>((L925+G925+H925+I925+N925+O925+P925+S925)/('Life tables'!$I$2/2))/(1+oDR)^(((cycle + 0.5)/('Life tables'!$I$2/2)))</f>
        <v>9.09441255585247</v>
      </c>
      <c r="Y925" s="31">
        <f>((uNES*L925+ uOCEX*G925+uEREX*H925+uHOEX*I925+uNES*S925+ uOCEX*N925+uEREX*O925+uHOEX*P925)/('Life tables'!$I$2/2))/(1+oDR)^(((cycle + 0.5)/('Life tables'!$I$2/2)))</f>
        <v>5.9935973995342957</v>
      </c>
      <c r="Z925" s="100">
        <f t="shared" si="245"/>
        <v>95733.231697466981</v>
      </c>
      <c r="AA925" s="107">
        <f>((L925+G925+H925+I925+N925+O925+P925+S925)/('Life tables'!$I$2/2))</f>
        <v>15.375244503987229</v>
      </c>
      <c r="AB925" s="31">
        <f>((uNES*L925+ uOCEX*G925+uEREX*H925+uHOEX*I925+uNES*S925+ uOCEX*N925+uEREX*O925+uHOEX*P925)/('Life tables'!$I$2/2))</f>
        <v>10.132927763102101</v>
      </c>
    </row>
    <row r="926" spans="1:28" x14ac:dyDescent="0.25">
      <c r="A926" s="4">
        <v>920</v>
      </c>
      <c r="C926" s="105">
        <f>IF(male=0,VLOOKUP((($A$5:$A$1570/'Life tables'!$I$2)*2)+age,lifetable,13,1),IF(male=1,VLOOKUP((($A$5:$A$1570/'Life tables'!$I$2)*2)+age,lifetable,10,1),"error"))</f>
        <v>9.9786705819526755E-4</v>
      </c>
      <c r="F926" s="96">
        <f t="shared" si="246"/>
        <v>69.963282326139165</v>
      </c>
      <c r="G926" s="96">
        <f t="shared" si="258"/>
        <v>7.0279581347432485</v>
      </c>
      <c r="H926" s="96">
        <f t="shared" si="247"/>
        <v>0.40137255714792758</v>
      </c>
      <c r="I926" s="96">
        <f t="shared" si="248"/>
        <v>0.16082618771097165</v>
      </c>
      <c r="J926" s="96">
        <f t="shared" si="259"/>
        <v>7.7388022233158604E-2</v>
      </c>
      <c r="K926" s="96">
        <f t="shared" si="249"/>
        <v>0.16805438824873623</v>
      </c>
      <c r="L926" s="96">
        <f t="shared" si="250"/>
        <v>62.127683036055124</v>
      </c>
      <c r="M926" s="96">
        <f t="shared" si="251"/>
        <v>330.89163599733865</v>
      </c>
      <c r="N926" s="96">
        <f t="shared" si="260"/>
        <v>31.865581465457787</v>
      </c>
      <c r="O926" s="96">
        <f t="shared" si="252"/>
        <v>0.76062812654826384</v>
      </c>
      <c r="P926" s="96">
        <f t="shared" si="253"/>
        <v>0.76062812654826384</v>
      </c>
      <c r="Q926" s="96">
        <f t="shared" si="261"/>
        <v>0.36350148893074019</v>
      </c>
      <c r="R926" s="96">
        <f t="shared" si="244"/>
        <v>5.9624969739517218E-2</v>
      </c>
      <c r="S926" s="96">
        <f t="shared" si="257"/>
        <v>297.08167182011408</v>
      </c>
      <c r="T926" s="96">
        <f t="shared" si="254"/>
        <v>190.92542708255434</v>
      </c>
      <c r="U926" s="96">
        <f t="shared" si="255"/>
        <v>408.8882234631169</v>
      </c>
      <c r="V926" s="32">
        <f t="shared" si="256"/>
        <v>999.99999999999682</v>
      </c>
      <c r="W926" s="100">
        <f>(cNES*L926+(cNES+cOSEX)*G926+(cNES+cEREX)*H926+(cNES+cHOEX)*I926+(cNES+cNES)*S926+(cNES+cOSEX)*N926+(cNES+cEREX)*O926+(cNES+cHOEX)*P926)/(1+cDR)^((cycle + 0.5)/('Life tables'!$I$2/2))</f>
        <v>12214.288233113319</v>
      </c>
      <c r="X926" s="107">
        <f>((L926+G926+H926+I926+N926+O926+P926+S926)/('Life tables'!$I$2/2))/(1+oDR)^(((cycle + 0.5)/('Life tables'!$I$2/2)))</f>
        <v>9.0740609716935552</v>
      </c>
      <c r="Y926" s="31">
        <f>((uNES*L926+ uOCEX*G926+uEREX*H926+uHOEX*I926+uNES*S926+ uOCEX*N926+uEREX*O926+uHOEX*P926)/('Life tables'!$I$2/2))/(1+oDR)^(((cycle + 0.5)/('Life tables'!$I$2/2)))</f>
        <v>5.9801848579529198</v>
      </c>
      <c r="Z926" s="100">
        <f t="shared" si="245"/>
        <v>95573.568439466879</v>
      </c>
      <c r="AA926" s="107">
        <f>((L926+G926+H926+I926+N926+O926+P926+S926)/('Life tables'!$I$2/2))</f>
        <v>15.349600787617323</v>
      </c>
      <c r="AB926" s="31">
        <f>((uNES*L926+ uOCEX*G926+uEREX*H926+uHOEX*I926+uNES*S926+ uOCEX*N926+uEREX*O926+uHOEX*P926)/('Life tables'!$I$2/2))</f>
        <v>10.116027486709656</v>
      </c>
    </row>
    <row r="927" spans="1:28" x14ac:dyDescent="0.25">
      <c r="A927" s="4">
        <v>921</v>
      </c>
      <c r="C927" s="105">
        <f>IF(male=0,VLOOKUP((($A$5:$A$1570/'Life tables'!$I$2)*2)+age,lifetable,13,1),IF(male=1,VLOOKUP((($A$5:$A$1570/'Life tables'!$I$2)*2)+age,lifetable,10,1),"error"))</f>
        <v>9.9786705819526755E-4</v>
      </c>
      <c r="F927" s="96">
        <f t="shared" si="246"/>
        <v>69.846533271383436</v>
      </c>
      <c r="G927" s="96">
        <f t="shared" si="258"/>
        <v>7.0162304478507256</v>
      </c>
      <c r="H927" s="96">
        <f t="shared" si="247"/>
        <v>0.40070277915733143</v>
      </c>
      <c r="I927" s="96">
        <f t="shared" si="248"/>
        <v>0.16055781400449379</v>
      </c>
      <c r="J927" s="96">
        <f t="shared" si="259"/>
        <v>7.7258883374249465E-2</v>
      </c>
      <c r="K927" s="96">
        <f t="shared" si="249"/>
        <v>0.1677739527070741</v>
      </c>
      <c r="L927" s="96">
        <f t="shared" si="250"/>
        <v>62.024009394289564</v>
      </c>
      <c r="M927" s="96">
        <f t="shared" si="251"/>
        <v>330.33981618294229</v>
      </c>
      <c r="N927" s="96">
        <f t="shared" si="260"/>
        <v>31.812440021743438</v>
      </c>
      <c r="O927" s="96">
        <f t="shared" si="252"/>
        <v>0.75935964579518767</v>
      </c>
      <c r="P927" s="96">
        <f t="shared" si="253"/>
        <v>0.75935964579518767</v>
      </c>
      <c r="Q927" s="96">
        <f t="shared" si="261"/>
        <v>0.36289528646947233</v>
      </c>
      <c r="R927" s="96">
        <f t="shared" si="244"/>
        <v>5.9525534649126133E-2</v>
      </c>
      <c r="S927" s="96">
        <f t="shared" si="257"/>
        <v>296.58623604848987</v>
      </c>
      <c r="T927" s="96">
        <f t="shared" si="254"/>
        <v>191.36558125239804</v>
      </c>
      <c r="U927" s="96">
        <f t="shared" si="255"/>
        <v>409.11552295047312</v>
      </c>
      <c r="V927" s="32">
        <f t="shared" si="256"/>
        <v>999.99999999999704</v>
      </c>
      <c r="W927" s="100">
        <f>(cNES*L927+(cNES+cOSEX)*G927+(cNES+cEREX)*H927+(cNES+cHOEX)*I927+(cNES+cNES)*S927+(cNES+cOSEX)*N927+(cNES+cEREX)*O927+(cNES+cHOEX)*P927)/(1+cDR)^((cycle + 0.5)/('Life tables'!$I$2/2))</f>
        <v>12166.694694663269</v>
      </c>
      <c r="X927" s="107">
        <f>((L927+G927+H927+I927+N927+O927+P927+S927)/('Life tables'!$I$2/2))/(1+oDR)^(((cycle + 0.5)/('Life tables'!$I$2/2)))</f>
        <v>9.053754933595842</v>
      </c>
      <c r="Y927" s="31">
        <f>((uNES*L927+ uOCEX*G927+uEREX*H927+uHOEX*I927+uNES*S927+ uOCEX*N927+uEREX*O927+uHOEX*P927)/('Life tables'!$I$2/2))/(1+oDR)^(((cycle + 0.5)/('Life tables'!$I$2/2)))</f>
        <v>5.9668023330641038</v>
      </c>
      <c r="Z927" s="100">
        <f t="shared" si="245"/>
        <v>95414.171299025169</v>
      </c>
      <c r="AA927" s="107">
        <f>((L927+G927+H927+I927+N927+O927+P927+S927)/('Life tables'!$I$2/2))</f>
        <v>15.323999846465226</v>
      </c>
      <c r="AB927" s="31">
        <f>((uNES*L927+ uOCEX*G927+uEREX*H927+uHOEX*I927+uNES*S927+ uOCEX*N927+uEREX*O927+uHOEX*P927)/('Life tables'!$I$2/2))</f>
        <v>10.099155400868323</v>
      </c>
    </row>
    <row r="928" spans="1:28" x14ac:dyDescent="0.25">
      <c r="A928" s="4">
        <v>922</v>
      </c>
      <c r="C928" s="105">
        <f>IF(male=0,VLOOKUP((($A$5:$A$1570/'Life tables'!$I$2)*2)+age,lifetable,13,1),IF(male=1,VLOOKUP((($A$5:$A$1570/'Life tables'!$I$2)*2)+age,lifetable,10,1),"error"))</f>
        <v>9.9786705819526755E-4</v>
      </c>
      <c r="F928" s="96">
        <f t="shared" si="246"/>
        <v>69.729981027387865</v>
      </c>
      <c r="G928" s="96">
        <f t="shared" si="258"/>
        <v>7.0045225310109638</v>
      </c>
      <c r="H928" s="96">
        <f t="shared" si="247"/>
        <v>0.40003413025095569</v>
      </c>
      <c r="I928" s="96">
        <f t="shared" si="248"/>
        <v>0.16028989271138483</v>
      </c>
      <c r="J928" s="96">
        <f t="shared" si="259"/>
        <v>7.7129962212323294E-2</v>
      </c>
      <c r="K928" s="96">
        <f t="shared" si="249"/>
        <v>0.16749398991212708</v>
      </c>
      <c r="L928" s="96">
        <f t="shared" si="250"/>
        <v>61.920510521290112</v>
      </c>
      <c r="M928" s="96">
        <f t="shared" si="251"/>
        <v>329.78891476973797</v>
      </c>
      <c r="N928" s="96">
        <f t="shared" si="260"/>
        <v>31.759387022053716</v>
      </c>
      <c r="O928" s="96">
        <f t="shared" si="252"/>
        <v>0.75809327619181166</v>
      </c>
      <c r="P928" s="96">
        <f t="shared" si="253"/>
        <v>0.75809327619181166</v>
      </c>
      <c r="Q928" s="96">
        <f t="shared" si="261"/>
        <v>0.36229009291917225</v>
      </c>
      <c r="R928" s="96">
        <f t="shared" si="244"/>
        <v>5.9426265049902935E-2</v>
      </c>
      <c r="S928" s="96">
        <f t="shared" si="257"/>
        <v>296.09162483733155</v>
      </c>
      <c r="T928" s="96">
        <f t="shared" si="254"/>
        <v>191.80500130752955</v>
      </c>
      <c r="U928" s="96">
        <f t="shared" si="255"/>
        <v>409.34244320543513</v>
      </c>
      <c r="V928" s="32">
        <f t="shared" si="256"/>
        <v>999.99999999999704</v>
      </c>
      <c r="W928" s="100">
        <f>(cNES*L928+(cNES+cOSEX)*G928+(cNES+cEREX)*H928+(cNES+cHOEX)*I928+(cNES+cNES)*S928+(cNES+cOSEX)*N928+(cNES+cEREX)*O928+(cNES+cHOEX)*P928)/(1+cDR)^((cycle + 0.5)/('Life tables'!$I$2/2))</f>
        <v>12119.286586020144</v>
      </c>
      <c r="X928" s="107">
        <f>((L928+G928+H928+I928+N928+O928+P928+S928)/('Life tables'!$I$2/2))/(1+oDR)^(((cycle + 0.5)/('Life tables'!$I$2/2)))</f>
        <v>9.0334943395229175</v>
      </c>
      <c r="Y928" s="31">
        <f>((uNES*L928+ uOCEX*G928+uEREX*H928+uHOEX*I928+uNES*S928+ uOCEX*N928+uEREX*O928+uHOEX*P928)/('Life tables'!$I$2/2))/(1+oDR)^(((cycle + 0.5)/('Life tables'!$I$2/2)))</f>
        <v>5.9534497576237788</v>
      </c>
      <c r="Z928" s="100">
        <f t="shared" si="245"/>
        <v>95255.03983834511</v>
      </c>
      <c r="AA928" s="107">
        <f>((L928+G928+H928+I928+N928+O928+P928+S928)/('Life tables'!$I$2/2))</f>
        <v>15.298441609002657</v>
      </c>
      <c r="AB928" s="31">
        <f>((uNES*L928+ uOCEX*G928+uEREX*H928+uHOEX*I928+uNES*S928+ uOCEX*N928+uEREX*O928+uHOEX*P928)/('Life tables'!$I$2/2))</f>
        <v>10.082311458441506</v>
      </c>
    </row>
    <row r="929" spans="1:28" x14ac:dyDescent="0.25">
      <c r="A929" s="4">
        <v>923</v>
      </c>
      <c r="C929" s="105">
        <f>IF(male=0,VLOOKUP((($A$5:$A$1570/'Life tables'!$I$2)*2)+age,lifetable,13,1),IF(male=1,VLOOKUP((($A$5:$A$1570/'Life tables'!$I$2)*2)+age,lifetable,10,1),"error"))</f>
        <v>9.9786705819526755E-4</v>
      </c>
      <c r="F929" s="96">
        <f t="shared" si="246"/>
        <v>69.613625194202527</v>
      </c>
      <c r="G929" s="96">
        <f t="shared" si="258"/>
        <v>6.9928343440481546</v>
      </c>
      <c r="H929" s="96">
        <f t="shared" si="247"/>
        <v>0.3993666081343264</v>
      </c>
      <c r="I929" s="96">
        <f t="shared" si="248"/>
        <v>0.16002242291227078</v>
      </c>
      <c r="J929" s="96">
        <f t="shared" si="259"/>
        <v>7.7001258304986164E-2</v>
      </c>
      <c r="K929" s="96">
        <f t="shared" si="249"/>
        <v>0.1672144989032007</v>
      </c>
      <c r="L929" s="96">
        <f t="shared" si="250"/>
        <v>61.817186061899591</v>
      </c>
      <c r="M929" s="96">
        <f t="shared" si="251"/>
        <v>329.23893029282976</v>
      </c>
      <c r="N929" s="96">
        <f t="shared" si="260"/>
        <v>31.70642232531597</v>
      </c>
      <c r="O929" s="96">
        <f t="shared" si="252"/>
        <v>0.75682901437074623</v>
      </c>
      <c r="P929" s="96">
        <f t="shared" si="253"/>
        <v>0.75682901437074623</v>
      </c>
      <c r="Q929" s="96">
        <f t="shared" si="261"/>
        <v>0.36168590667057654</v>
      </c>
      <c r="R929" s="96">
        <f t="shared" si="244"/>
        <v>5.9327160677880908E-2</v>
      </c>
      <c r="S929" s="96">
        <f t="shared" si="257"/>
        <v>295.59783687142385</v>
      </c>
      <c r="T929" s="96">
        <f t="shared" si="254"/>
        <v>192.24368847250511</v>
      </c>
      <c r="U929" s="96">
        <f t="shared" si="255"/>
        <v>409.5689848650162</v>
      </c>
      <c r="V929" s="32">
        <f t="shared" si="256"/>
        <v>999.99999999999704</v>
      </c>
      <c r="W929" s="100">
        <f>(cNES*L929+(cNES+cOSEX)*G929+(cNES+cEREX)*H929+(cNES+cHOEX)*I929+(cNES+cNES)*S929+(cNES+cOSEX)*N929+(cNES+cEREX)*O929+(cNES+cHOEX)*P929)/(1+cDR)^((cycle + 0.5)/('Life tables'!$I$2/2))</f>
        <v>12072.063185479699</v>
      </c>
      <c r="X929" s="107">
        <f>((L929+G929+H929+I929+N929+O929+P929+S929)/('Life tables'!$I$2/2))/(1+oDR)^(((cycle + 0.5)/('Life tables'!$I$2/2)))</f>
        <v>9.0132790876706501</v>
      </c>
      <c r="Y929" s="31">
        <f>((uNES*L929+ uOCEX*G929+uEREX*H929+uHOEX*I929+uNES*S929+ uOCEX*N929+uEREX*O929+uHOEX*P929)/('Life tables'!$I$2/2))/(1+oDR)^(((cycle + 0.5)/('Life tables'!$I$2/2)))</f>
        <v>5.9401270645408797</v>
      </c>
      <c r="Z929" s="100">
        <f t="shared" si="245"/>
        <v>95096.173620152927</v>
      </c>
      <c r="AA929" s="107">
        <f>((L929+G929+H929+I929+N929+O929+P929+S929)/('Life tables'!$I$2/2))</f>
        <v>15.27292600382701</v>
      </c>
      <c r="AB929" s="31">
        <f>((uNES*L929+ uOCEX*G929+uEREX*H929+uHOEX*I929+uNES*S929+ uOCEX*N929+uEREX*O929+uHOEX*P929)/('Life tables'!$I$2/2))</f>
        <v>10.065495612375303</v>
      </c>
    </row>
    <row r="930" spans="1:28" x14ac:dyDescent="0.25">
      <c r="A930" s="4">
        <v>924</v>
      </c>
      <c r="C930" s="105">
        <f>IF(male=0,VLOOKUP((($A$5:$A$1570/'Life tables'!$I$2)*2)+age,lifetable,13,1),IF(male=1,VLOOKUP((($A$5:$A$1570/'Life tables'!$I$2)*2)+age,lifetable,10,1),"error"))</f>
        <v>9.9786705819526755E-4</v>
      </c>
      <c r="F930" s="96">
        <f t="shared" si="246"/>
        <v>69.497465375002847</v>
      </c>
      <c r="G930" s="96">
        <f t="shared" si="258"/>
        <v>6.9811658471004394</v>
      </c>
      <c r="H930" s="96">
        <f t="shared" si="247"/>
        <v>0.39870021053089955</v>
      </c>
      <c r="I930" s="96">
        <f t="shared" si="248"/>
        <v>0.15975540369496199</v>
      </c>
      <c r="J930" s="96">
        <f t="shared" si="259"/>
        <v>7.6872771213301133E-2</v>
      </c>
      <c r="K930" s="96">
        <f t="shared" si="249"/>
        <v>0.16693547872710768</v>
      </c>
      <c r="L930" s="96">
        <f t="shared" si="250"/>
        <v>61.714035663736141</v>
      </c>
      <c r="M930" s="96">
        <f t="shared" si="251"/>
        <v>328.68986128747281</v>
      </c>
      <c r="N930" s="96">
        <f t="shared" si="260"/>
        <v>31.653545790472098</v>
      </c>
      <c r="O930" s="96">
        <f t="shared" si="252"/>
        <v>0.75556685696494907</v>
      </c>
      <c r="P930" s="96">
        <f t="shared" si="253"/>
        <v>0.75556685696494907</v>
      </c>
      <c r="Q930" s="96">
        <f t="shared" si="261"/>
        <v>0.36108272611458758</v>
      </c>
      <c r="R930" s="96">
        <f t="shared" si="244"/>
        <v>5.9228221269120584E-2</v>
      </c>
      <c r="S930" s="96">
        <f t="shared" si="257"/>
        <v>295.10487083568711</v>
      </c>
      <c r="T930" s="96">
        <f t="shared" si="254"/>
        <v>192.681643969833</v>
      </c>
      <c r="U930" s="96">
        <f t="shared" si="255"/>
        <v>409.79514856501243</v>
      </c>
      <c r="V930" s="32">
        <f t="shared" si="256"/>
        <v>999.99999999999704</v>
      </c>
      <c r="W930" s="100">
        <f>(cNES*L930+(cNES+cOSEX)*G930+(cNES+cEREX)*H930+(cNES+cHOEX)*I930+(cNES+cNES)*S930+(cNES+cOSEX)*N930+(cNES+cEREX)*O930+(cNES+cHOEX)*P930)/(1+cDR)^((cycle + 0.5)/('Life tables'!$I$2/2))</f>
        <v>12025.023774119241</v>
      </c>
      <c r="X930" s="107">
        <f>((L930+G930+H930+I930+N930+O930+P930+S930)/('Life tables'!$I$2/2))/(1+oDR)^(((cycle + 0.5)/('Life tables'!$I$2/2)))</f>
        <v>8.9931090764665456</v>
      </c>
      <c r="Y930" s="31">
        <f>((uNES*L930+ uOCEX*G930+uEREX*H930+uHOEX*I930+uNES*S930+ uOCEX*N930+uEREX*O930+uHOEX*P930)/('Life tables'!$I$2/2))/(1+oDR)^(((cycle + 0.5)/('Life tables'!$I$2/2)))</f>
        <v>5.9268341868769303</v>
      </c>
      <c r="Z930" s="100">
        <f t="shared" si="245"/>
        <v>94937.572207703866</v>
      </c>
      <c r="AA930" s="107">
        <f>((L930+G930+H930+I930+N930+O930+P930+S930)/('Life tables'!$I$2/2))</f>
        <v>15.247452959660915</v>
      </c>
      <c r="AB930" s="31">
        <f>((uNES*L930+ uOCEX*G930+uEREX*H930+uHOEX*I930+uNES*S930+ uOCEX*N930+uEREX*O930+uHOEX*P930)/('Life tables'!$I$2/2))</f>
        <v>10.048707815698238</v>
      </c>
    </row>
    <row r="931" spans="1:28" x14ac:dyDescent="0.25">
      <c r="A931" s="4">
        <v>925</v>
      </c>
      <c r="C931" s="105">
        <f>IF(male=0,VLOOKUP((($A$5:$A$1570/'Life tables'!$I$2)*2)+age,lifetable,13,1),IF(male=1,VLOOKUP((($A$5:$A$1570/'Life tables'!$I$2)*2)+age,lifetable,10,1),"error"))</f>
        <v>9.9786705819526755E-4</v>
      </c>
      <c r="F931" s="96">
        <f t="shared" si="246"/>
        <v>69.381501176000214</v>
      </c>
      <c r="G931" s="96">
        <f t="shared" si="258"/>
        <v>6.9695170006109279</v>
      </c>
      <c r="H931" s="96">
        <f t="shared" si="247"/>
        <v>0.39803493518154809</v>
      </c>
      <c r="I931" s="96">
        <f t="shared" si="248"/>
        <v>0.15948883415424758</v>
      </c>
      <c r="J931" s="96">
        <f t="shared" si="259"/>
        <v>7.6744500501689406E-2</v>
      </c>
      <c r="K931" s="96">
        <f t="shared" si="249"/>
        <v>0.16665692843795318</v>
      </c>
      <c r="L931" s="96">
        <f t="shared" si="250"/>
        <v>61.611058977113849</v>
      </c>
      <c r="M931" s="96">
        <f t="shared" si="251"/>
        <v>328.14170628915133</v>
      </c>
      <c r="N931" s="96">
        <f t="shared" si="260"/>
        <v>31.60075727648605</v>
      </c>
      <c r="O931" s="96">
        <f t="shared" si="252"/>
        <v>0.75430680060790445</v>
      </c>
      <c r="P931" s="96">
        <f t="shared" si="253"/>
        <v>0.75430680060790445</v>
      </c>
      <c r="Q931" s="96">
        <f t="shared" si="261"/>
        <v>0.36048054964235937</v>
      </c>
      <c r="R931" s="96">
        <f t="shared" si="244"/>
        <v>5.9129446559723735E-2</v>
      </c>
      <c r="S931" s="96">
        <f t="shared" si="257"/>
        <v>294.61272541524738</v>
      </c>
      <c r="T931" s="96">
        <f t="shared" si="254"/>
        <v>193.11886901997704</v>
      </c>
      <c r="U931" s="96">
        <f t="shared" si="255"/>
        <v>410.02093494001008</v>
      </c>
      <c r="V931" s="32">
        <f t="shared" si="256"/>
        <v>999.99999999999693</v>
      </c>
      <c r="W931" s="100">
        <f>(cNES*L931+(cNES+cOSEX)*G931+(cNES+cEREX)*H931+(cNES+cHOEX)*I931+(cNES+cNES)*S931+(cNES+cOSEX)*N931+(cNES+cEREX)*O931+(cNES+cHOEX)*P931)/(1+cDR)^((cycle + 0.5)/('Life tables'!$I$2/2))</f>
        <v>11978.167635787902</v>
      </c>
      <c r="X931" s="107">
        <f>((L931+G931+H931+I931+N931+O931+P931+S931)/('Life tables'!$I$2/2))/(1+oDR)^(((cycle + 0.5)/('Life tables'!$I$2/2)))</f>
        <v>8.9729842045690837</v>
      </c>
      <c r="Y931" s="31">
        <f>((uNES*L931+ uOCEX*G931+uEREX*H931+uHOEX*I931+uNES*S931+ uOCEX*N931+uEREX*O931+uHOEX*P931)/('Life tables'!$I$2/2))/(1+oDR)^(((cycle + 0.5)/('Life tables'!$I$2/2)))</f>
        <v>5.9135710578456067</v>
      </c>
      <c r="Z931" s="100">
        <f t="shared" si="245"/>
        <v>94779.235164788275</v>
      </c>
      <c r="AA931" s="107">
        <f>((L931+G931+H931+I931+N931+O931+P931+S931)/('Life tables'!$I$2/2))</f>
        <v>15.222022405351824</v>
      </c>
      <c r="AB931" s="31">
        <f>((uNES*L931+ uOCEX*G931+uEREX*H931+uHOEX*I931+uNES*S931+ uOCEX*N931+uEREX*O931+uHOEX*P931)/('Life tables'!$I$2/2))</f>
        <v>10.031948021520991</v>
      </c>
    </row>
    <row r="932" spans="1:28" x14ac:dyDescent="0.25">
      <c r="A932" s="4">
        <v>926</v>
      </c>
      <c r="C932" s="105">
        <f>IF(male=0,VLOOKUP((($A$5:$A$1570/'Life tables'!$I$2)*2)+age,lifetable,13,1),IF(male=1,VLOOKUP((($A$5:$A$1570/'Life tables'!$I$2)*2)+age,lifetable,10,1),"error"))</f>
        <v>9.9786705819526755E-4</v>
      </c>
      <c r="F932" s="96">
        <f t="shared" si="246"/>
        <v>69.265732206355409</v>
      </c>
      <c r="G932" s="96">
        <f t="shared" si="258"/>
        <v>6.9578877653190023</v>
      </c>
      <c r="H932" s="96">
        <f t="shared" si="247"/>
        <v>0.39737077984406532</v>
      </c>
      <c r="I932" s="96">
        <f t="shared" si="248"/>
        <v>0.15922271339169664</v>
      </c>
      <c r="J932" s="96">
        <f t="shared" si="259"/>
        <v>7.6616445737834604E-2</v>
      </c>
      <c r="K932" s="96">
        <f t="shared" si="249"/>
        <v>0.16637884709692705</v>
      </c>
      <c r="L932" s="96">
        <f t="shared" si="250"/>
        <v>61.508255654965886</v>
      </c>
      <c r="M932" s="96">
        <f t="shared" si="251"/>
        <v>327.59446383365434</v>
      </c>
      <c r="N932" s="96">
        <f t="shared" si="260"/>
        <v>31.548056642351145</v>
      </c>
      <c r="O932" s="96">
        <f t="shared" si="252"/>
        <v>0.7530488419337974</v>
      </c>
      <c r="P932" s="96">
        <f t="shared" si="253"/>
        <v>0.7530488419337974</v>
      </c>
      <c r="Q932" s="96">
        <f t="shared" si="261"/>
        <v>0.35987937564538086</v>
      </c>
      <c r="R932" s="96">
        <f t="shared" si="244"/>
        <v>5.9030836285847099E-2</v>
      </c>
      <c r="S932" s="96">
        <f t="shared" si="257"/>
        <v>294.12139929550438</v>
      </c>
      <c r="T932" s="96">
        <f t="shared" si="254"/>
        <v>193.55536484136024</v>
      </c>
      <c r="U932" s="96">
        <f t="shared" si="255"/>
        <v>410.24634462339287</v>
      </c>
      <c r="V932" s="32">
        <f t="shared" si="256"/>
        <v>999.99999999999682</v>
      </c>
      <c r="W932" s="100">
        <f>(cNES*L932+(cNES+cOSEX)*G932+(cNES+cEREX)*H932+(cNES+cHOEX)*I932+(cNES+cNES)*S932+(cNES+cOSEX)*N932+(cNES+cEREX)*O932+(cNES+cHOEX)*P932)/(1+cDR)^((cycle + 0.5)/('Life tables'!$I$2/2))</f>
        <v>11931.494057096881</v>
      </c>
      <c r="X932" s="107">
        <f>((L932+G932+H932+I932+N932+O932+P932+S932)/('Life tables'!$I$2/2))/(1+oDR)^(((cycle + 0.5)/('Life tables'!$I$2/2)))</f>
        <v>8.9529043708670759</v>
      </c>
      <c r="Y932" s="31">
        <f>((uNES*L932+ uOCEX*G932+uEREX*H932+uHOEX*I932+uNES*S932+ uOCEX*N932+uEREX*O932+uHOEX*P932)/('Life tables'!$I$2/2))/(1+oDR)^(((cycle + 0.5)/('Life tables'!$I$2/2)))</f>
        <v>5.9003376108123113</v>
      </c>
      <c r="Z932" s="100">
        <f t="shared" si="245"/>
        <v>94621.162055737281</v>
      </c>
      <c r="AA932" s="107">
        <f>((L932+G932+H932+I932+N932+O932+P932+S932)/('Life tables'!$I$2/2))</f>
        <v>15.196634269871597</v>
      </c>
      <c r="AB932" s="31">
        <f>((uNES*L932+ uOCEX*G932+uEREX*H932+uHOEX*I932+uNES*S932+ uOCEX*N932+uEREX*O932+uHOEX*P932)/('Life tables'!$I$2/2))</f>
        <v>10.015216183036111</v>
      </c>
    </row>
    <row r="933" spans="1:28" x14ac:dyDescent="0.25">
      <c r="A933" s="4">
        <v>927</v>
      </c>
      <c r="C933" s="105">
        <f>IF(male=0,VLOOKUP((($A$5:$A$1570/'Life tables'!$I$2)*2)+age,lifetable,13,1),IF(male=1,VLOOKUP((($A$5:$A$1570/'Life tables'!$I$2)*2)+age,lifetable,10,1),"error"))</f>
        <v>9.9786705819526755E-4</v>
      </c>
      <c r="F933" s="96">
        <f t="shared" si="246"/>
        <v>69.150158078095174</v>
      </c>
      <c r="G933" s="96">
        <f t="shared" si="258"/>
        <v>6.946278102251938</v>
      </c>
      <c r="H933" s="96">
        <f t="shared" si="247"/>
        <v>0.39670774229268646</v>
      </c>
      <c r="I933" s="96">
        <f t="shared" si="248"/>
        <v>0.15895704051546611</v>
      </c>
      <c r="J933" s="96">
        <f t="shared" si="259"/>
        <v>7.6488606492590372E-2</v>
      </c>
      <c r="K933" s="96">
        <f t="shared" si="249"/>
        <v>0.16610123377210309</v>
      </c>
      <c r="L933" s="96">
        <f t="shared" si="250"/>
        <v>61.405625352770386</v>
      </c>
      <c r="M933" s="96">
        <f t="shared" si="251"/>
        <v>327.04813245714854</v>
      </c>
      <c r="N933" s="96">
        <f t="shared" si="260"/>
        <v>31.49544374709706</v>
      </c>
      <c r="O933" s="96">
        <f t="shared" si="252"/>
        <v>0.75179297757768082</v>
      </c>
      <c r="P933" s="96">
        <f t="shared" si="253"/>
        <v>0.75179297757768082</v>
      </c>
      <c r="Q933" s="96">
        <f t="shared" si="261"/>
        <v>0.3592792025155559</v>
      </c>
      <c r="R933" s="96">
        <f t="shared" si="244"/>
        <v>5.8932390183715433E-2</v>
      </c>
      <c r="S933" s="96">
        <f t="shared" si="257"/>
        <v>293.63089116219686</v>
      </c>
      <c r="T933" s="96">
        <f t="shared" si="254"/>
        <v>193.9911326503684</v>
      </c>
      <c r="U933" s="96">
        <f t="shared" si="255"/>
        <v>410.4713782473487</v>
      </c>
      <c r="V933" s="32">
        <f t="shared" si="256"/>
        <v>999.99999999999682</v>
      </c>
      <c r="W933" s="100">
        <f>(cNES*L933+(cNES+cOSEX)*G933+(cNES+cEREX)*H933+(cNES+cHOEX)*I933+(cNES+cNES)*S933+(cNES+cOSEX)*N933+(cNES+cEREX)*O933+(cNES+cHOEX)*P933)/(1+cDR)^((cycle + 0.5)/('Life tables'!$I$2/2))</f>
        <v>11885.002327409764</v>
      </c>
      <c r="X933" s="107">
        <f>((L933+G933+H933+I933+N933+O933+P933+S933)/('Life tables'!$I$2/2))/(1+oDR)^(((cycle + 0.5)/('Life tables'!$I$2/2)))</f>
        <v>8.9328694744790322</v>
      </c>
      <c r="Y933" s="31">
        <f>((uNES*L933+ uOCEX*G933+uEREX*H933+uHOEX*I933+uNES*S933+ uOCEX*N933+uEREX*O933+uHOEX*P933)/('Life tables'!$I$2/2))/(1+oDR)^(((cycle + 0.5)/('Life tables'!$I$2/2)))</f>
        <v>5.8871337792937632</v>
      </c>
      <c r="Z933" s="100">
        <f t="shared" si="245"/>
        <v>94463.352445428376</v>
      </c>
      <c r="AA933" s="107">
        <f>((L933+G933+H933+I933+N933+O933+P933+S933)/('Life tables'!$I$2/2))</f>
        <v>15.17128848231609</v>
      </c>
      <c r="AB933" s="31">
        <f>((uNES*L933+ uOCEX*G933+uEREX*H933+uHOEX*I933+uNES*S933+ uOCEX*N933+uEREX*O933+uHOEX*P933)/('Life tables'!$I$2/2))</f>
        <v>9.998512253517772</v>
      </c>
    </row>
    <row r="934" spans="1:28" x14ac:dyDescent="0.25">
      <c r="A934" s="4">
        <v>928</v>
      </c>
      <c r="C934" s="105">
        <f>IF(male=0,VLOOKUP((($A$5:$A$1570/'Life tables'!$I$2)*2)+age,lifetable,13,1),IF(male=1,VLOOKUP((($A$5:$A$1570/'Life tables'!$I$2)*2)+age,lifetable,10,1),"error"))</f>
        <v>9.9786705819526755E-4</v>
      </c>
      <c r="F934" s="96">
        <f t="shared" si="246"/>
        <v>69.034778406031421</v>
      </c>
      <c r="G934" s="96">
        <f t="shared" si="258"/>
        <v>6.9346879727167847</v>
      </c>
      <c r="H934" s="96">
        <f t="shared" si="247"/>
        <v>0.39604582031762475</v>
      </c>
      <c r="I934" s="96">
        <f t="shared" si="248"/>
        <v>0.15869181464011545</v>
      </c>
      <c r="J934" s="96">
        <f t="shared" si="259"/>
        <v>7.6360982339891234E-2</v>
      </c>
      <c r="K934" s="96">
        <f t="shared" si="249"/>
        <v>0.1658240875382454</v>
      </c>
      <c r="L934" s="96">
        <f t="shared" si="250"/>
        <v>61.303167728478762</v>
      </c>
      <c r="M934" s="96">
        <f t="shared" si="251"/>
        <v>326.5027106962483</v>
      </c>
      <c r="N934" s="96">
        <f t="shared" si="260"/>
        <v>31.442918449796586</v>
      </c>
      <c r="O934" s="96">
        <f t="shared" si="252"/>
        <v>0.75053920417563702</v>
      </c>
      <c r="P934" s="96">
        <f t="shared" si="253"/>
        <v>0.75053920417563702</v>
      </c>
      <c r="Q934" s="96">
        <f t="shared" si="261"/>
        <v>0.35868002864527998</v>
      </c>
      <c r="R934" s="96">
        <f t="shared" si="244"/>
        <v>5.8834107989634191E-2</v>
      </c>
      <c r="S934" s="96">
        <f t="shared" si="257"/>
        <v>293.14119970146555</v>
      </c>
      <c r="T934" s="96">
        <f t="shared" si="254"/>
        <v>194.42617366135357</v>
      </c>
      <c r="U934" s="96">
        <f t="shared" si="255"/>
        <v>410.69603644287656</v>
      </c>
      <c r="V934" s="32">
        <f t="shared" si="256"/>
        <v>999.99999999999682</v>
      </c>
      <c r="W934" s="100">
        <f>(cNES*L934+(cNES+cOSEX)*G934+(cNES+cEREX)*H934+(cNES+cHOEX)*I934+(cNES+cNES)*S934+(cNES+cOSEX)*N934+(cNES+cEREX)*O934+(cNES+cHOEX)*P934)/(1+cDR)^((cycle + 0.5)/('Life tables'!$I$2/2))</f>
        <v>11838.691738832771</v>
      </c>
      <c r="X934" s="107">
        <f>((L934+G934+H934+I934+N934+O934+P934+S934)/('Life tables'!$I$2/2))/(1+oDR)^(((cycle + 0.5)/('Life tables'!$I$2/2)))</f>
        <v>8.9128794147525188</v>
      </c>
      <c r="Y934" s="31">
        <f>((uNES*L934+ uOCEX*G934+uEREX*H934+uHOEX*I934+uNES*S934+ uOCEX*N934+uEREX*O934+uHOEX*P934)/('Life tables'!$I$2/2))/(1+oDR)^(((cycle + 0.5)/('Life tables'!$I$2/2)))</f>
        <v>5.873959496957573</v>
      </c>
      <c r="Z934" s="100">
        <f t="shared" si="245"/>
        <v>94305.805899290644</v>
      </c>
      <c r="AA934" s="107">
        <f>((L934+G934+H934+I934+N934+O934+P934+S934)/('Life tables'!$I$2/2))</f>
        <v>15.145984971904774</v>
      </c>
      <c r="AB934" s="31">
        <f>((uNES*L934+ uOCEX*G934+uEREX*H934+uHOEX*I934+uNES*S934+ uOCEX*N934+uEREX*O934+uHOEX*P934)/('Life tables'!$I$2/2))</f>
        <v>9.9818361863215035</v>
      </c>
    </row>
    <row r="935" spans="1:28" x14ac:dyDescent="0.25">
      <c r="A935" s="4">
        <v>929</v>
      </c>
      <c r="C935" s="105">
        <f>IF(male=0,VLOOKUP((($A$5:$A$1570/'Life tables'!$I$2)*2)+age,lifetable,13,1),IF(male=1,VLOOKUP((($A$5:$A$1570/'Life tables'!$I$2)*2)+age,lifetable,10,1),"error"))</f>
        <v>9.9786705819526755E-4</v>
      </c>
      <c r="F935" s="96">
        <f t="shared" si="246"/>
        <v>68.919592807683387</v>
      </c>
      <c r="G935" s="96">
        <f t="shared" si="258"/>
        <v>6.9231173382925491</v>
      </c>
      <c r="H935" s="96">
        <f t="shared" si="247"/>
        <v>0.3953850117246252</v>
      </c>
      <c r="I935" s="96">
        <f t="shared" si="248"/>
        <v>0.15842703488642743</v>
      </c>
      <c r="J935" s="96">
        <f t="shared" si="259"/>
        <v>7.6233572856666251E-2</v>
      </c>
      <c r="K935" s="96">
        <f t="shared" si="249"/>
        <v>0.16554740747662097</v>
      </c>
      <c r="L935" s="96">
        <f t="shared" si="250"/>
        <v>61.200882442446499</v>
      </c>
      <c r="M935" s="96">
        <f t="shared" si="251"/>
        <v>325.95819708808335</v>
      </c>
      <c r="N935" s="96">
        <f t="shared" si="260"/>
        <v>31.390480609572151</v>
      </c>
      <c r="O935" s="96">
        <f t="shared" si="252"/>
        <v>0.7492875183649329</v>
      </c>
      <c r="P935" s="96">
        <f t="shared" si="253"/>
        <v>0.7492875183649329</v>
      </c>
      <c r="Q935" s="96">
        <f t="shared" si="261"/>
        <v>0.35808185242751478</v>
      </c>
      <c r="R935" s="96">
        <f t="shared" si="244"/>
        <v>5.8735989440001662E-2</v>
      </c>
      <c r="S935" s="96">
        <f t="shared" si="257"/>
        <v>292.65232359991381</v>
      </c>
      <c r="T935" s="96">
        <f t="shared" si="254"/>
        <v>194.86048908663776</v>
      </c>
      <c r="U935" s="96">
        <f t="shared" si="255"/>
        <v>410.92031983979319</v>
      </c>
      <c r="V935" s="32">
        <f t="shared" si="256"/>
        <v>999.99999999999682</v>
      </c>
      <c r="W935" s="100">
        <f>(cNES*L935+(cNES+cOSEX)*G935+(cNES+cEREX)*H935+(cNES+cHOEX)*I935+(cNES+cNES)*S935+(cNES+cOSEX)*N935+(cNES+cEREX)*O935+(cNES+cHOEX)*P935)/(1+cDR)^((cycle + 0.5)/('Life tables'!$I$2/2))</f>
        <v>11792.561586205018</v>
      </c>
      <c r="X935" s="107">
        <f>((L935+G935+H935+I935+N935+O935+P935+S935)/('Life tables'!$I$2/2))/(1+oDR)^(((cycle + 0.5)/('Life tables'!$I$2/2)))</f>
        <v>8.8929340912635393</v>
      </c>
      <c r="Y935" s="31">
        <f>((uNES*L935+ uOCEX*G935+uEREX*H935+uHOEX*I935+uNES*S935+ uOCEX*N935+uEREX*O935+uHOEX*P935)/('Life tables'!$I$2/2))/(1+oDR)^(((cycle + 0.5)/('Life tables'!$I$2/2)))</f>
        <v>5.8608146976218425</v>
      </c>
      <c r="Z935" s="100">
        <f t="shared" si="245"/>
        <v>94148.521983309722</v>
      </c>
      <c r="AA935" s="107">
        <f>((L935+G935+H935+I935+N935+O935+P935+S935)/('Life tables'!$I$2/2))</f>
        <v>15.120723667980336</v>
      </c>
      <c r="AB935" s="31">
        <f>((uNES*L935+ uOCEX*G935+uEREX*H935+uHOEX*I935+uNES*S935+ uOCEX*N935+uEREX*O935+uHOEX*P935)/('Life tables'!$I$2/2))</f>
        <v>9.9651879348839518</v>
      </c>
    </row>
    <row r="936" spans="1:28" x14ac:dyDescent="0.25">
      <c r="A936" s="4">
        <v>930</v>
      </c>
      <c r="C936" s="105">
        <f>IF(male=0,VLOOKUP((($A$5:$A$1570/'Life tables'!$I$2)*2)+age,lifetable,13,1),IF(male=1,VLOOKUP((($A$5:$A$1570/'Life tables'!$I$2)*2)+age,lifetable,10,1),"error"))</f>
        <v>9.9786705819526755E-4</v>
      </c>
      <c r="F936" s="96">
        <f t="shared" si="246"/>
        <v>68.804600903202214</v>
      </c>
      <c r="G936" s="96">
        <f t="shared" si="258"/>
        <v>6.9115661608226189</v>
      </c>
      <c r="H936" s="96">
        <f t="shared" si="247"/>
        <v>0.3947253143345319</v>
      </c>
      <c r="I936" s="96">
        <f t="shared" si="248"/>
        <v>0.15816270038123481</v>
      </c>
      <c r="J936" s="96">
        <f t="shared" si="259"/>
        <v>7.6106377622755711E-2</v>
      </c>
      <c r="K936" s="96">
        <f t="shared" si="249"/>
        <v>0.16527119267481885</v>
      </c>
      <c r="L936" s="96">
        <f t="shared" si="250"/>
        <v>61.098769157366256</v>
      </c>
      <c r="M936" s="96">
        <f t="shared" si="251"/>
        <v>325.41459017036374</v>
      </c>
      <c r="N936" s="96">
        <f t="shared" si="260"/>
        <v>31.33813008560206</v>
      </c>
      <c r="O936" s="96">
        <f t="shared" si="252"/>
        <v>0.74803791678416931</v>
      </c>
      <c r="P936" s="96">
        <f t="shared" si="253"/>
        <v>0.74803791678416931</v>
      </c>
      <c r="Q936" s="96">
        <f t="shared" si="261"/>
        <v>0.35748467225585967</v>
      </c>
      <c r="R936" s="96">
        <f t="shared" si="244"/>
        <v>5.8638034271320749E-2</v>
      </c>
      <c r="S936" s="96">
        <f t="shared" si="257"/>
        <v>292.16426154466615</v>
      </c>
      <c r="T936" s="96">
        <f t="shared" si="254"/>
        <v>195.29408013651638</v>
      </c>
      <c r="U936" s="96">
        <f t="shared" si="255"/>
        <v>411.14422906673934</v>
      </c>
      <c r="V936" s="32">
        <f t="shared" si="256"/>
        <v>999.99999999999682</v>
      </c>
      <c r="W936" s="100">
        <f>(cNES*L936+(cNES+cOSEX)*G936+(cNES+cEREX)*H936+(cNES+cHOEX)*I936+(cNES+cNES)*S936+(cNES+cOSEX)*N936+(cNES+cEREX)*O936+(cNES+cHOEX)*P936)/(1+cDR)^((cycle + 0.5)/('Life tables'!$I$2/2))</f>
        <v>11746.61116708884</v>
      </c>
      <c r="X936" s="107">
        <f>((L936+G936+H936+I936+N936+O936+P936+S936)/('Life tables'!$I$2/2))/(1+oDR)^(((cycle + 0.5)/('Life tables'!$I$2/2)))</f>
        <v>8.8730334038159047</v>
      </c>
      <c r="Y936" s="31">
        <f>((uNES*L936+ uOCEX*G936+uEREX*H936+uHOEX*I936+uNES*S936+ uOCEX*N936+uEREX*O936+uHOEX*P936)/('Life tables'!$I$2/2))/(1+oDR)^(((cycle + 0.5)/('Life tables'!$I$2/2)))</f>
        <v>5.8476993152547445</v>
      </c>
      <c r="Z936" s="100">
        <f t="shared" si="245"/>
        <v>93991.500264032729</v>
      </c>
      <c r="AA936" s="107">
        <f>((L936+G936+H936+I936+N936+O936+P936+S936)/('Life tables'!$I$2/2))</f>
        <v>15.095504500008294</v>
      </c>
      <c r="AB936" s="31">
        <f>((uNES*L936+ uOCEX*G936+uEREX*H936+uHOEX*I936+uNES*S936+ uOCEX*N936+uEREX*O936+uHOEX*P936)/('Life tables'!$I$2/2))</f>
        <v>9.9485674527226085</v>
      </c>
    </row>
    <row r="937" spans="1:28" x14ac:dyDescent="0.25">
      <c r="A937" s="4">
        <v>931</v>
      </c>
      <c r="C937" s="105">
        <f>IF(male=0,VLOOKUP((($A$5:$A$1570/'Life tables'!$I$2)*2)+age,lifetable,13,1),IF(male=1,VLOOKUP((($A$5:$A$1570/'Life tables'!$I$2)*2)+age,lifetable,10,1),"error"))</f>
        <v>9.9786705819526755E-4</v>
      </c>
      <c r="F937" s="96">
        <f t="shared" si="246"/>
        <v>68.689802315298266</v>
      </c>
      <c r="G937" s="96">
        <f t="shared" si="258"/>
        <v>6.90003440240746</v>
      </c>
      <c r="H937" s="96">
        <f t="shared" si="247"/>
        <v>0.39406672598287068</v>
      </c>
      <c r="I937" s="96">
        <f t="shared" si="248"/>
        <v>0.15789881025725336</v>
      </c>
      <c r="J937" s="96">
        <f t="shared" si="259"/>
        <v>7.5979396220830733E-2</v>
      </c>
      <c r="K937" s="96">
        <f t="shared" si="249"/>
        <v>0.16499544222657536</v>
      </c>
      <c r="L937" s="96">
        <f t="shared" si="250"/>
        <v>60.996827538203277</v>
      </c>
      <c r="M937" s="96">
        <f t="shared" si="251"/>
        <v>324.87188848144291</v>
      </c>
      <c r="N937" s="96">
        <f t="shared" si="260"/>
        <v>31.285866737126586</v>
      </c>
      <c r="O937" s="96">
        <f t="shared" si="252"/>
        <v>0.7467903960734259</v>
      </c>
      <c r="P937" s="96">
        <f t="shared" si="253"/>
        <v>0.7467903960734259</v>
      </c>
      <c r="Q937" s="96">
        <f t="shared" si="261"/>
        <v>0.35688848652462063</v>
      </c>
      <c r="R937" s="96">
        <f t="shared" si="244"/>
        <v>5.8540242220210252E-2</v>
      </c>
      <c r="S937" s="96">
        <f t="shared" si="257"/>
        <v>291.67701222342464</v>
      </c>
      <c r="T937" s="96">
        <f t="shared" si="254"/>
        <v>195.72694801926184</v>
      </c>
      <c r="U937" s="96">
        <f t="shared" si="255"/>
        <v>411.36776475118614</v>
      </c>
      <c r="V937" s="32">
        <f t="shared" si="256"/>
        <v>999.99999999999682</v>
      </c>
      <c r="W937" s="100">
        <f>(cNES*L937+(cNES+cOSEX)*G937+(cNES+cEREX)*H937+(cNES+cHOEX)*I937+(cNES+cNES)*S937+(cNES+cOSEX)*N937+(cNES+cEREX)*O937+(cNES+cHOEX)*P937)/(1+cDR)^((cycle + 0.5)/('Life tables'!$I$2/2))</f>
        <v>11700.839781760031</v>
      </c>
      <c r="X937" s="107">
        <f>((L937+G937+H937+I937+N937+O937+P937+S937)/('Life tables'!$I$2/2))/(1+oDR)^(((cycle + 0.5)/('Life tables'!$I$2/2)))</f>
        <v>8.8531772524406129</v>
      </c>
      <c r="Y937" s="31">
        <f>((uNES*L937+ uOCEX*G937+uEREX*H937+uHOEX*I937+uNES*S937+ uOCEX*N937+uEREX*O937+uHOEX*P937)/('Life tables'!$I$2/2))/(1+oDR)^(((cycle + 0.5)/('Life tables'!$I$2/2)))</f>
        <v>5.8346132839741287</v>
      </c>
      <c r="Z937" s="100">
        <f t="shared" si="245"/>
        <v>93834.740308572946</v>
      </c>
      <c r="AA937" s="107">
        <f>((L937+G937+H937+I937+N937+O937+P937+S937)/('Life tables'!$I$2/2))</f>
        <v>15.070327397576618</v>
      </c>
      <c r="AB937" s="31">
        <f>((uNES*L937+ uOCEX*G937+uEREX*H937+uHOEX*I937+uNES*S937+ uOCEX*N937+uEREX*O937+uHOEX*P937)/('Life tables'!$I$2/2))</f>
        <v>9.9319746934355901</v>
      </c>
    </row>
    <row r="938" spans="1:28" x14ac:dyDescent="0.25">
      <c r="A938" s="4">
        <v>932</v>
      </c>
      <c r="C938" s="105">
        <f>IF(male=0,VLOOKUP((($A$5:$A$1570/'Life tables'!$I$2)*2)+age,lifetable,13,1),IF(male=1,VLOOKUP((($A$5:$A$1570/'Life tables'!$I$2)*2)+age,lifetable,10,1),"error"))</f>
        <v>9.9786705819526755E-4</v>
      </c>
      <c r="F938" s="96">
        <f t="shared" si="246"/>
        <v>68.575196669170751</v>
      </c>
      <c r="G938" s="96">
        <f t="shared" si="258"/>
        <v>6.888522025397549</v>
      </c>
      <c r="H938" s="96">
        <f t="shared" si="247"/>
        <v>0.39340924451944592</v>
      </c>
      <c r="I938" s="96">
        <f t="shared" si="248"/>
        <v>0.15763536365291994</v>
      </c>
      <c r="J938" s="96">
        <f t="shared" si="259"/>
        <v>7.5852628236315417E-2</v>
      </c>
      <c r="K938" s="96">
        <f t="shared" si="249"/>
        <v>0.16472015523160521</v>
      </c>
      <c r="L938" s="96">
        <f t="shared" si="250"/>
        <v>60.895057252132915</v>
      </c>
      <c r="M938" s="96">
        <f t="shared" si="251"/>
        <v>324.33009056037821</v>
      </c>
      <c r="N938" s="96">
        <f t="shared" si="260"/>
        <v>31.233690423453787</v>
      </c>
      <c r="O938" s="96">
        <f t="shared" si="252"/>
        <v>0.74554495287440081</v>
      </c>
      <c r="P938" s="96">
        <f t="shared" si="253"/>
        <v>0.74554495287440081</v>
      </c>
      <c r="Q938" s="96">
        <f t="shared" si="261"/>
        <v>0.35629329362887707</v>
      </c>
      <c r="R938" s="96">
        <f t="shared" si="244"/>
        <v>5.8442613023415815E-2</v>
      </c>
      <c r="S938" s="96">
        <f t="shared" si="257"/>
        <v>291.19057432452331</v>
      </c>
      <c r="T938" s="96">
        <f t="shared" si="254"/>
        <v>196.15909394112703</v>
      </c>
      <c r="U938" s="96">
        <f t="shared" si="255"/>
        <v>411.59092751944115</v>
      </c>
      <c r="V938" s="32">
        <f t="shared" si="256"/>
        <v>999.99999999999693</v>
      </c>
      <c r="W938" s="100">
        <f>(cNES*L938+(cNES+cOSEX)*G938+(cNES+cEREX)*H938+(cNES+cHOEX)*I938+(cNES+cNES)*S938+(cNES+cOSEX)*N938+(cNES+cEREX)*O938+(cNES+cHOEX)*P938)/(1+cDR)^((cycle + 0.5)/('Life tables'!$I$2/2))</f>
        <v>11655.246733198166</v>
      </c>
      <c r="X938" s="107">
        <f>((L938+G938+H938+I938+N938+O938+P938+S938)/('Life tables'!$I$2/2))/(1+oDR)^(((cycle + 0.5)/('Life tables'!$I$2/2)))</f>
        <v>8.8333655373952578</v>
      </c>
      <c r="Y938" s="31">
        <f>((uNES*L938+ uOCEX*G938+uEREX*H938+uHOEX*I938+uNES*S938+ uOCEX*N938+uEREX*O938+uHOEX*P938)/('Life tables'!$I$2/2))/(1+oDR)^(((cycle + 0.5)/('Life tables'!$I$2/2)))</f>
        <v>5.8215565380471128</v>
      </c>
      <c r="Z938" s="100">
        <f t="shared" si="245"/>
        <v>93678.241684614157</v>
      </c>
      <c r="AA938" s="107">
        <f>((L938+G938+H938+I938+N938+O938+P938+S938)/('Life tables'!$I$2/2))</f>
        <v>15.045192290395386</v>
      </c>
      <c r="AB938" s="31">
        <f>((uNES*L938+ uOCEX*G938+uEREX*H938+uHOEX*I938+uNES*S938+ uOCEX*N938+uEREX*O938+uHOEX*P938)/('Life tables'!$I$2/2))</f>
        <v>9.9154096107013761</v>
      </c>
    </row>
    <row r="939" spans="1:28" x14ac:dyDescent="0.25">
      <c r="A939" s="4">
        <v>933</v>
      </c>
      <c r="C939" s="105">
        <f>IF(male=0,VLOOKUP((($A$5:$A$1570/'Life tables'!$I$2)*2)+age,lifetable,13,1),IF(male=1,VLOOKUP((($A$5:$A$1570/'Life tables'!$I$2)*2)+age,lifetable,10,1),"error"))</f>
        <v>9.9786705819526755E-4</v>
      </c>
      <c r="F939" s="96">
        <f t="shared" si="246"/>
        <v>68.460783592439952</v>
      </c>
      <c r="G939" s="96">
        <f t="shared" si="258"/>
        <v>6.8770289923865633</v>
      </c>
      <c r="H939" s="96">
        <f t="shared" si="247"/>
        <v>0.39275286780795127</v>
      </c>
      <c r="I939" s="96">
        <f t="shared" si="248"/>
        <v>0.15737235971223687</v>
      </c>
      <c r="J939" s="96">
        <f t="shared" si="259"/>
        <v>7.5726073257311816E-2</v>
      </c>
      <c r="K939" s="96">
        <f t="shared" si="249"/>
        <v>0.16444533079543855</v>
      </c>
      <c r="L939" s="96">
        <f t="shared" si="250"/>
        <v>60.793457968480453</v>
      </c>
      <c r="M939" s="96">
        <f t="shared" si="251"/>
        <v>323.7891949469888</v>
      </c>
      <c r="N939" s="96">
        <f t="shared" si="260"/>
        <v>31.181601003965085</v>
      </c>
      <c r="O939" s="96">
        <f t="shared" si="252"/>
        <v>0.74430158383054301</v>
      </c>
      <c r="P939" s="96">
        <f t="shared" si="253"/>
        <v>0.74430158383054301</v>
      </c>
      <c r="Q939" s="96">
        <f t="shared" si="261"/>
        <v>0.35569909196454502</v>
      </c>
      <c r="R939" s="96">
        <f t="shared" si="244"/>
        <v>5.8345146417820383E-2</v>
      </c>
      <c r="S939" s="96">
        <f t="shared" si="257"/>
        <v>290.70494653698029</v>
      </c>
      <c r="T939" s="96">
        <f t="shared" si="254"/>
        <v>196.59051910634889</v>
      </c>
      <c r="U939" s="96">
        <f t="shared" si="255"/>
        <v>411.81371799665442</v>
      </c>
      <c r="V939" s="32">
        <f t="shared" si="256"/>
        <v>999.99999999999693</v>
      </c>
      <c r="W939" s="100">
        <f>(cNES*L939+(cNES+cOSEX)*G939+(cNES+cEREX)*H939+(cNES+cHOEX)*I939+(cNES+cNES)*S939+(cNES+cOSEX)*N939+(cNES+cEREX)*O939+(cNES+cHOEX)*P939)/(1+cDR)^((cycle + 0.5)/('Life tables'!$I$2/2))</f>
        <v>11609.831327076872</v>
      </c>
      <c r="X939" s="107">
        <f>((L939+G939+H939+I939+N939+O939+P939+S939)/('Life tables'!$I$2/2))/(1+oDR)^(((cycle + 0.5)/('Life tables'!$I$2/2)))</f>
        <v>8.8135981591633961</v>
      </c>
      <c r="Y939" s="31">
        <f>((uNES*L939+ uOCEX*G939+uEREX*H939+uHOEX*I939+uNES*S939+ uOCEX*N939+uEREX*O939+uHOEX*P939)/('Life tables'!$I$2/2))/(1+oDR)^(((cycle + 0.5)/('Life tables'!$I$2/2)))</f>
        <v>5.808529011889692</v>
      </c>
      <c r="Z939" s="100">
        <f t="shared" si="245"/>
        <v>93522.003960414921</v>
      </c>
      <c r="AA939" s="107">
        <f>((L939+G939+H939+I939+N939+O939+P939+S939)/('Life tables'!$I$2/2))</f>
        <v>15.020099108296382</v>
      </c>
      <c r="AB939" s="31">
        <f>((uNES*L939+ uOCEX*G939+uEREX*H939+uHOEX*I939+uNES*S939+ uOCEX*N939+uEREX*O939+uHOEX*P939)/('Life tables'!$I$2/2))</f>
        <v>9.8988721582785963</v>
      </c>
    </row>
    <row r="940" spans="1:28" x14ac:dyDescent="0.25">
      <c r="A940" s="4">
        <v>934</v>
      </c>
      <c r="C940" s="105">
        <f>IF(male=0,VLOOKUP((($A$5:$A$1570/'Life tables'!$I$2)*2)+age,lifetable,13,1),IF(male=1,VLOOKUP((($A$5:$A$1570/'Life tables'!$I$2)*2)+age,lifetable,10,1),"error"))</f>
        <v>9.9786705819526755E-4</v>
      </c>
      <c r="F940" s="96">
        <f t="shared" si="246"/>
        <v>68.346562715081504</v>
      </c>
      <c r="G940" s="96">
        <f t="shared" si="258"/>
        <v>6.8655552662047814</v>
      </c>
      <c r="H940" s="96">
        <f t="shared" si="247"/>
        <v>0.39209759372559289</v>
      </c>
      <c r="I940" s="96">
        <f t="shared" si="248"/>
        <v>0.15710979758462068</v>
      </c>
      <c r="J940" s="96">
        <f t="shared" si="259"/>
        <v>7.5599730874527343E-2</v>
      </c>
      <c r="K940" s="96">
        <f t="shared" si="249"/>
        <v>0.16417096802926318</v>
      </c>
      <c r="L940" s="96">
        <f t="shared" si="250"/>
        <v>60.692029358662715</v>
      </c>
      <c r="M940" s="96">
        <f t="shared" si="251"/>
        <v>323.2492001819121</v>
      </c>
      <c r="N940" s="96">
        <f t="shared" si="260"/>
        <v>31.129598338120697</v>
      </c>
      <c r="O940" s="96">
        <f t="shared" si="252"/>
        <v>0.74306028558718251</v>
      </c>
      <c r="P940" s="96">
        <f t="shared" si="253"/>
        <v>0.74306028558718251</v>
      </c>
      <c r="Q940" s="96">
        <f t="shared" si="261"/>
        <v>0.35510587992843984</v>
      </c>
      <c r="R940" s="96">
        <f t="shared" si="244"/>
        <v>5.8247842140454316E-2</v>
      </c>
      <c r="S940" s="96">
        <f t="shared" si="257"/>
        <v>290.22012755054817</v>
      </c>
      <c r="T940" s="96">
        <f t="shared" si="254"/>
        <v>197.02122471715185</v>
      </c>
      <c r="U940" s="96">
        <f t="shared" si="255"/>
        <v>412.03613680682412</v>
      </c>
      <c r="V940" s="32">
        <f t="shared" si="256"/>
        <v>999.99999999999682</v>
      </c>
      <c r="W940" s="100">
        <f>(cNES*L940+(cNES+cOSEX)*G940+(cNES+cEREX)*H940+(cNES+cHOEX)*I940+(cNES+cNES)*S940+(cNES+cOSEX)*N940+(cNES+cEREX)*O940+(cNES+cHOEX)*P940)/(1+cDR)^((cycle + 0.5)/('Life tables'!$I$2/2))</f>
        <v>11564.59287175413</v>
      </c>
      <c r="X940" s="107">
        <f>((L940+G940+H940+I940+N940+O940+P940+S940)/('Life tables'!$I$2/2))/(1+oDR)^(((cycle + 0.5)/('Life tables'!$I$2/2)))</f>
        <v>8.7938750184539529</v>
      </c>
      <c r="Y940" s="31">
        <f>((uNES*L940+ uOCEX*G940+uEREX*H940+uHOEX*I940+uNES*S940+ uOCEX*N940+uEREX*O940+uHOEX*P940)/('Life tables'!$I$2/2))/(1+oDR)^(((cycle + 0.5)/('Life tables'!$I$2/2)))</f>
        <v>5.7955306400663318</v>
      </c>
      <c r="Z940" s="100">
        <f t="shared" si="245"/>
        <v>93366.026704812612</v>
      </c>
      <c r="AA940" s="107">
        <f>((L940+G940+H940+I940+N940+O940+P940+S940)/('Life tables'!$I$2/2))</f>
        <v>14.995047781232763</v>
      </c>
      <c r="AB940" s="31">
        <f>((uNES*L940+ uOCEX*G940+uEREX*H940+uHOEX*I940+uNES*S940+ uOCEX*N940+uEREX*O940+uHOEX*P940)/('Life tables'!$I$2/2))</f>
        <v>9.882362290005771</v>
      </c>
    </row>
    <row r="941" spans="1:28" x14ac:dyDescent="0.25">
      <c r="A941" s="4">
        <v>935</v>
      </c>
      <c r="C941" s="105">
        <f>IF(male=0,VLOOKUP((($A$5:$A$1570/'Life tables'!$I$2)*2)+age,lifetable,13,1),IF(male=1,VLOOKUP((($A$5:$A$1570/'Life tables'!$I$2)*2)+age,lifetable,10,1),"error"))</f>
        <v>9.9786705819526755E-4</v>
      </c>
      <c r="F941" s="96">
        <f t="shared" si="246"/>
        <v>68.232533669362994</v>
      </c>
      <c r="G941" s="96">
        <f t="shared" si="258"/>
        <v>6.8541008099127128</v>
      </c>
      <c r="H941" s="96">
        <f t="shared" si="247"/>
        <v>0.39144342016272565</v>
      </c>
      <c r="I941" s="96">
        <f t="shared" si="248"/>
        <v>0.15684767642475658</v>
      </c>
      <c r="J941" s="96">
        <f t="shared" si="259"/>
        <v>7.5473600681204595E-2</v>
      </c>
      <c r="K941" s="96">
        <f t="shared" si="249"/>
        <v>0.16389706604977228</v>
      </c>
      <c r="L941" s="96">
        <f t="shared" si="250"/>
        <v>60.590771096131824</v>
      </c>
      <c r="M941" s="96">
        <f t="shared" si="251"/>
        <v>322.71010480665797</v>
      </c>
      <c r="N941" s="96">
        <f t="shared" si="260"/>
        <v>31.077682285464864</v>
      </c>
      <c r="O941" s="96">
        <f t="shared" si="252"/>
        <v>0.74182105479165505</v>
      </c>
      <c r="P941" s="96">
        <f t="shared" si="253"/>
        <v>0.74182105479165505</v>
      </c>
      <c r="Q941" s="96">
        <f t="shared" si="261"/>
        <v>0.35451365591833478</v>
      </c>
      <c r="R941" s="96">
        <f t="shared" si="244"/>
        <v>5.8150699928505203E-2</v>
      </c>
      <c r="S941" s="96">
        <f t="shared" si="257"/>
        <v>289.73611605576298</v>
      </c>
      <c r="T941" s="96">
        <f t="shared" si="254"/>
        <v>197.45121197375138</v>
      </c>
      <c r="U941" s="96">
        <f t="shared" si="255"/>
        <v>412.25818457280241</v>
      </c>
      <c r="V941" s="32">
        <f t="shared" si="256"/>
        <v>999.99999999999693</v>
      </c>
      <c r="W941" s="100">
        <f>(cNES*L941+(cNES+cOSEX)*G941+(cNES+cEREX)*H941+(cNES+cHOEX)*I941+(cNES+cNES)*S941+(cNES+cOSEX)*N941+(cNES+cEREX)*O941+(cNES+cHOEX)*P941)/(1+cDR)^((cycle + 0.5)/('Life tables'!$I$2/2))</f>
        <v>11519.530678262612</v>
      </c>
      <c r="X941" s="107">
        <f>((L941+G941+H941+I941+N941+O941+P941+S941)/('Life tables'!$I$2/2))/(1+oDR)^(((cycle + 0.5)/('Life tables'!$I$2/2)))</f>
        <v>8.7741960162006443</v>
      </c>
      <c r="Y941" s="31">
        <f>((uNES*L941+ uOCEX*G941+uEREX*H941+uHOEX*I941+uNES*S941+ uOCEX*N941+uEREX*O941+uHOEX*P941)/('Life tables'!$I$2/2))/(1+oDR)^(((cycle + 0.5)/('Life tables'!$I$2/2)))</f>
        <v>5.7825613572895911</v>
      </c>
      <c r="Z941" s="100">
        <f t="shared" si="245"/>
        <v>93210.30948722735</v>
      </c>
      <c r="AA941" s="107">
        <f>((L941+G941+H941+I941+N941+O941+P941+S941)/('Life tables'!$I$2/2))</f>
        <v>14.97003823927872</v>
      </c>
      <c r="AB941" s="31">
        <f>((uNES*L941+ uOCEX*G941+uEREX*H941+uHOEX*I941+uNES*S941+ uOCEX*N941+uEREX*O941+uHOEX*P941)/('Life tables'!$I$2/2))</f>
        <v>9.8658799598011058</v>
      </c>
    </row>
    <row r="942" spans="1:28" x14ac:dyDescent="0.25">
      <c r="A942" s="4">
        <v>936</v>
      </c>
      <c r="C942" s="105">
        <f>IF(male=0,VLOOKUP((($A$5:$A$1570/'Life tables'!$I$2)*2)+age,lifetable,13,1),IF(male=1,VLOOKUP((($A$5:$A$1570/'Life tables'!$I$2)*2)+age,lifetable,10,1),"error"))</f>
        <v>9.9786705819526755E-4</v>
      </c>
      <c r="F942" s="96">
        <f t="shared" si="246"/>
        <v>68.118696089782773</v>
      </c>
      <c r="G942" s="96">
        <f t="shared" si="258"/>
        <v>6.8426655867949524</v>
      </c>
      <c r="H942" s="96">
        <f t="shared" si="247"/>
        <v>0.39079034502250209</v>
      </c>
      <c r="I942" s="96">
        <f t="shared" si="248"/>
        <v>0.15658599539245757</v>
      </c>
      <c r="J942" s="96">
        <f t="shared" si="259"/>
        <v>7.5347682273053648E-2</v>
      </c>
      <c r="K942" s="96">
        <f t="shared" si="249"/>
        <v>0.16362362397901736</v>
      </c>
      <c r="L942" s="96">
        <f t="shared" si="250"/>
        <v>60.48968285632079</v>
      </c>
      <c r="M942" s="96">
        <f t="shared" si="251"/>
        <v>322.17190736366041</v>
      </c>
      <c r="N942" s="96">
        <f t="shared" si="260"/>
        <v>31.025852705630825</v>
      </c>
      <c r="O942" s="96">
        <f t="shared" si="252"/>
        <v>0.74058388809342035</v>
      </c>
      <c r="P942" s="96">
        <f t="shared" si="253"/>
        <v>0.74058388809342035</v>
      </c>
      <c r="Q942" s="96">
        <f t="shared" si="261"/>
        <v>0.35392241833301874</v>
      </c>
      <c r="R942" s="96">
        <f t="shared" si="244"/>
        <v>5.8053719519327161E-2</v>
      </c>
      <c r="S942" s="96">
        <f t="shared" si="257"/>
        <v>289.25291074399041</v>
      </c>
      <c r="T942" s="96">
        <f t="shared" si="254"/>
        <v>197.88048207435745</v>
      </c>
      <c r="U942" s="96">
        <f t="shared" si="255"/>
        <v>412.47986191630076</v>
      </c>
      <c r="V942" s="32">
        <f t="shared" si="256"/>
        <v>999.99999999999704</v>
      </c>
      <c r="W942" s="100">
        <f>(cNES*L942+(cNES+cOSEX)*G942+(cNES+cEREX)*H942+(cNES+cHOEX)*I942+(cNES+cNES)*S942+(cNES+cOSEX)*N942+(cNES+cEREX)*O942+(cNES+cHOEX)*P942)/(1+cDR)^((cycle + 0.5)/('Life tables'!$I$2/2))</f>
        <v>11474.64406029997</v>
      </c>
      <c r="X942" s="107">
        <f>((L942+G942+H942+I942+N942+O942+P942+S942)/('Life tables'!$I$2/2))/(1+oDR)^(((cycle + 0.5)/('Life tables'!$I$2/2)))</f>
        <v>8.7545610535613516</v>
      </c>
      <c r="Y942" s="31">
        <f>((uNES*L942+ uOCEX*G942+uEREX*H942+uHOEX*I942+uNES*S942+ uOCEX*N942+uEREX*O942+uHOEX*P942)/('Life tables'!$I$2/2))/(1+oDR)^(((cycle + 0.5)/('Life tables'!$I$2/2)))</f>
        <v>5.7696210984197265</v>
      </c>
      <c r="Z942" s="100">
        <f t="shared" si="245"/>
        <v>93054.851877665642</v>
      </c>
      <c r="AA942" s="107">
        <f>((L942+G942+H942+I942+N942+O942+P942+S942)/('Life tables'!$I$2/2))</f>
        <v>14.945070412629095</v>
      </c>
      <c r="AB942" s="31">
        <f>((uNES*L942+ uOCEX*G942+uEREX*H942+uHOEX*I942+uNES*S942+ uOCEX*N942+uEREX*O942+uHOEX*P942)/('Life tables'!$I$2/2))</f>
        <v>9.8494251216622626</v>
      </c>
    </row>
    <row r="943" spans="1:28" x14ac:dyDescent="0.25">
      <c r="A943" s="4">
        <v>937</v>
      </c>
      <c r="C943" s="105">
        <f>IF(male=0,VLOOKUP((($A$5:$A$1570/'Life tables'!$I$2)*2)+age,lifetable,13,1),IF(male=1,VLOOKUP((($A$5:$A$1570/'Life tables'!$I$2)*2)+age,lifetable,10,1),"error"))</f>
        <v>9.9786705819526755E-4</v>
      </c>
      <c r="F943" s="96">
        <f t="shared" si="246"/>
        <v>68.00504961301074</v>
      </c>
      <c r="G943" s="96">
        <f t="shared" si="258"/>
        <v>6.8312495603542303</v>
      </c>
      <c r="H943" s="96">
        <f t="shared" si="247"/>
        <v>0.39013836622053266</v>
      </c>
      <c r="I943" s="96">
        <f t="shared" si="248"/>
        <v>0.15632475365252849</v>
      </c>
      <c r="J943" s="96">
        <f t="shared" si="259"/>
        <v>7.5221975248186579E-2</v>
      </c>
      <c r="K943" s="96">
        <f t="shared" si="249"/>
        <v>0.1633506409442661</v>
      </c>
      <c r="L943" s="96">
        <f t="shared" si="250"/>
        <v>60.388764316590994</v>
      </c>
      <c r="M943" s="96">
        <f t="shared" si="251"/>
        <v>321.63460639632797</v>
      </c>
      <c r="N943" s="96">
        <f t="shared" si="260"/>
        <v>30.974109458345666</v>
      </c>
      <c r="O943" s="96">
        <f t="shared" si="252"/>
        <v>0.73934878214417865</v>
      </c>
      <c r="P943" s="96">
        <f t="shared" si="253"/>
        <v>0.73934878214417865</v>
      </c>
      <c r="Q943" s="96">
        <f t="shared" si="261"/>
        <v>0.35333216557235109</v>
      </c>
      <c r="R943" s="96">
        <f t="shared" si="244"/>
        <v>5.7956900650449894E-2</v>
      </c>
      <c r="S943" s="96">
        <f t="shared" si="257"/>
        <v>288.77051030747111</v>
      </c>
      <c r="T943" s="96">
        <f t="shared" si="254"/>
        <v>198.309036215178</v>
      </c>
      <c r="U943" s="96">
        <f t="shared" si="255"/>
        <v>412.7011694578955</v>
      </c>
      <c r="V943" s="32">
        <f t="shared" si="256"/>
        <v>999.99999999999693</v>
      </c>
      <c r="W943" s="100">
        <f>(cNES*L943+(cNES+cOSEX)*G943+(cNES+cEREX)*H943+(cNES+cHOEX)*I943+(cNES+cNES)*S943+(cNES+cOSEX)*N943+(cNES+cEREX)*O943+(cNES+cHOEX)*P943)/(1+cDR)^((cycle + 0.5)/('Life tables'!$I$2/2))</f>
        <v>11429.932334219178</v>
      </c>
      <c r="X943" s="107">
        <f>((L943+G943+H943+I943+N943+O943+P943+S943)/('Life tables'!$I$2/2))/(1+oDR)^(((cycle + 0.5)/('Life tables'!$I$2/2)))</f>
        <v>8.7349700319175518</v>
      </c>
      <c r="Y943" s="31">
        <f>((uNES*L943+ uOCEX*G943+uEREX*H943+uHOEX*I943+uNES*S943+ uOCEX*N943+uEREX*O943+uHOEX*P943)/('Life tables'!$I$2/2))/(1+oDR)^(((cycle + 0.5)/('Life tables'!$I$2/2)))</f>
        <v>5.7567097984642901</v>
      </c>
      <c r="Z943" s="100">
        <f t="shared" si="245"/>
        <v>92899.65344672394</v>
      </c>
      <c r="AA943" s="107">
        <f>((L943+G943+H943+I943+N943+O943+P943+S943)/('Life tables'!$I$2/2))</f>
        <v>14.920144231599064</v>
      </c>
      <c r="AB943" s="31">
        <f>((uNES*L943+ uOCEX*G943+uEREX*H943+uHOEX*I943+uNES*S943+ uOCEX*N943+uEREX*O943+uHOEX*P943)/('Life tables'!$I$2/2))</f>
        <v>9.8329977296661095</v>
      </c>
    </row>
    <row r="944" spans="1:28" x14ac:dyDescent="0.25">
      <c r="A944" s="4">
        <v>938</v>
      </c>
      <c r="C944" s="105">
        <f>IF(male=0,VLOOKUP((($A$5:$A$1570/'Life tables'!$I$2)*2)+age,lifetable,13,1),IF(male=1,VLOOKUP((($A$5:$A$1570/'Life tables'!$I$2)*2)+age,lifetable,10,1),"error"))</f>
        <v>9.9786705819526755E-4</v>
      </c>
      <c r="F944" s="96">
        <f t="shared" si="246"/>
        <v>67.891593877831156</v>
      </c>
      <c r="G944" s="96">
        <f t="shared" si="258"/>
        <v>6.819852694305669</v>
      </c>
      <c r="H944" s="96">
        <f t="shared" si="247"/>
        <v>0.38948748168455782</v>
      </c>
      <c r="I944" s="96">
        <f t="shared" si="248"/>
        <v>0.15606395037463452</v>
      </c>
      <c r="J944" s="96">
        <f t="shared" si="259"/>
        <v>7.5096479207054187E-2</v>
      </c>
      <c r="K944" s="96">
        <f t="shared" si="249"/>
        <v>0.16307811607786496</v>
      </c>
      <c r="L944" s="96">
        <f t="shared" si="250"/>
        <v>60.288015156181373</v>
      </c>
      <c r="M944" s="96">
        <f t="shared" si="251"/>
        <v>321.09820044909225</v>
      </c>
      <c r="N944" s="96">
        <f t="shared" si="260"/>
        <v>30.922452403434995</v>
      </c>
      <c r="O944" s="96">
        <f t="shared" si="252"/>
        <v>0.73811573359798166</v>
      </c>
      <c r="P944" s="96">
        <f t="shared" si="253"/>
        <v>0.73811573359798166</v>
      </c>
      <c r="Q944" s="96">
        <f t="shared" si="261"/>
        <v>0.35274289603731501</v>
      </c>
      <c r="R944" s="96">
        <f t="shared" si="244"/>
        <v>5.7860243059587479E-2</v>
      </c>
      <c r="S944" s="96">
        <f t="shared" si="257"/>
        <v>288.28891343936436</v>
      </c>
      <c r="T944" s="96">
        <f t="shared" si="254"/>
        <v>198.73687559042236</v>
      </c>
      <c r="U944" s="96">
        <f t="shared" si="255"/>
        <v>412.92210781703295</v>
      </c>
      <c r="V944" s="32">
        <f t="shared" si="256"/>
        <v>999.99999999999693</v>
      </c>
      <c r="W944" s="100">
        <f>(cNES*L944+(cNES+cOSEX)*G944+(cNES+cEREX)*H944+(cNES+cHOEX)*I944+(cNES+cNES)*S944+(cNES+cOSEX)*N944+(cNES+cEREX)*O944+(cNES+cHOEX)*P944)/(1+cDR)^((cycle + 0.5)/('Life tables'!$I$2/2))</f>
        <v>11385.394819018893</v>
      </c>
      <c r="X944" s="107">
        <f>((L944+G944+H944+I944+N944+O944+P944+S944)/('Life tables'!$I$2/2))/(1+oDR)^(((cycle + 0.5)/('Life tables'!$I$2/2)))</f>
        <v>8.7154228528737434</v>
      </c>
      <c r="Y944" s="31">
        <f>((uNES*L944+ uOCEX*G944+uEREX*H944+uHOEX*I944+uNES*S944+ uOCEX*N944+uEREX*O944+uHOEX*P944)/('Life tables'!$I$2/2))/(1+oDR)^(((cycle + 0.5)/('Life tables'!$I$2/2)))</f>
        <v>5.7438273925777841</v>
      </c>
      <c r="Z944" s="100">
        <f t="shared" si="245"/>
        <v>92744.713765592067</v>
      </c>
      <c r="AA944" s="107">
        <f>((L944+G944+H944+I944+N944+O944+P944+S944)/('Life tables'!$I$2/2))</f>
        <v>14.895259626623819</v>
      </c>
      <c r="AB944" s="31">
        <f>((uNES*L944+ uOCEX*G944+uEREX*H944+uHOEX*I944+uNES*S944+ uOCEX*N944+uEREX*O944+uHOEX*P944)/('Life tables'!$I$2/2))</f>
        <v>9.8165977379685536</v>
      </c>
    </row>
    <row r="945" spans="1:28" x14ac:dyDescent="0.25">
      <c r="A945" s="4">
        <v>939</v>
      </c>
      <c r="C945" s="105">
        <f>IF(male=0,VLOOKUP((($A$5:$A$1570/'Life tables'!$I$2)*2)+age,lifetable,13,1),IF(male=1,VLOOKUP((($A$5:$A$1570/'Life tables'!$I$2)*2)+age,lifetable,10,1),"error"))</f>
        <v>1.0903171265725931E-3</v>
      </c>
      <c r="F945" s="96">
        <f t="shared" si="246"/>
        <v>67.778328525087488</v>
      </c>
      <c r="G945" s="96">
        <f t="shared" si="258"/>
        <v>6.8084749525712454</v>
      </c>
      <c r="H945" s="96">
        <f t="shared" si="247"/>
        <v>0.38883768935413132</v>
      </c>
      <c r="I945" s="96">
        <f t="shared" si="248"/>
        <v>0.15580358473317438</v>
      </c>
      <c r="J945" s="96">
        <f t="shared" si="259"/>
        <v>8.1917100956971273E-2</v>
      </c>
      <c r="K945" s="96">
        <f t="shared" si="249"/>
        <v>0.1628060485171067</v>
      </c>
      <c r="L945" s="96">
        <f t="shared" si="250"/>
        <v>60.180489148954862</v>
      </c>
      <c r="M945" s="96">
        <f t="shared" si="251"/>
        <v>320.56268806745402</v>
      </c>
      <c r="N945" s="96">
        <f t="shared" si="260"/>
        <v>30.87088140082739</v>
      </c>
      <c r="O945" s="96">
        <f t="shared" si="252"/>
        <v>0.736884739111339</v>
      </c>
      <c r="P945" s="96">
        <f t="shared" si="253"/>
        <v>0.736884739111339</v>
      </c>
      <c r="Q945" s="96">
        <f t="shared" si="261"/>
        <v>0.3847809157465325</v>
      </c>
      <c r="R945" s="96">
        <f t="shared" si="244"/>
        <v>5.7763746484646633E-2</v>
      </c>
      <c r="S945" s="96">
        <f t="shared" si="257"/>
        <v>287.7754925261728</v>
      </c>
      <c r="T945" s="96">
        <f t="shared" si="254"/>
        <v>199.20357360712586</v>
      </c>
      <c r="U945" s="96">
        <f t="shared" si="255"/>
        <v>413.14267761203473</v>
      </c>
      <c r="V945" s="32">
        <f t="shared" si="256"/>
        <v>999.99999999999682</v>
      </c>
      <c r="W945" s="100">
        <f>(cNES*L945+(cNES+cOSEX)*G945+(cNES+cEREX)*H945+(cNES+cHOEX)*I945+(cNES+cNES)*S945+(cNES+cOSEX)*N945+(cNES+cEREX)*O945+(cNES+cHOEX)*P945)/(1+cDR)^((cycle + 0.5)/('Life tables'!$I$2/2))</f>
        <v>11340.03224573202</v>
      </c>
      <c r="X945" s="107">
        <f>((L945+G945+H945+I945+N945+O945+P945+S945)/('Life tables'!$I$2/2))/(1+oDR)^(((cycle + 0.5)/('Life tables'!$I$2/2)))</f>
        <v>8.6950318177420769</v>
      </c>
      <c r="Y945" s="31">
        <f>((uNES*L945+ uOCEX*G945+uEREX*H945+uHOEX*I945+uNES*S945+ uOCEX*N945+uEREX*O945+uHOEX*P945)/('Life tables'!$I$2/2))/(1+oDR)^(((cycle + 0.5)/('Life tables'!$I$2/2)))</f>
        <v>5.7303791237163528</v>
      </c>
      <c r="Z945" s="100">
        <f t="shared" si="245"/>
        <v>92581.879748902749</v>
      </c>
      <c r="AA945" s="107">
        <f>((L945+G945+H945+I945+N945+O945+P945+S945)/('Life tables'!$I$2/2))</f>
        <v>14.868898691129043</v>
      </c>
      <c r="AB945" s="31">
        <f>((uNES*L945+ uOCEX*G945+uEREX*H945+uHOEX*I945+uNES*S945+ uOCEX*N945+uEREX*O945+uHOEX*P945)/('Life tables'!$I$2/2))</f>
        <v>9.7992081499277521</v>
      </c>
    </row>
    <row r="946" spans="1:28" x14ac:dyDescent="0.25">
      <c r="A946" s="4">
        <v>940</v>
      </c>
      <c r="C946" s="105">
        <f>IF(male=0,VLOOKUP((($A$5:$A$1570/'Life tables'!$I$2)*2)+age,lifetable,13,1),IF(male=1,VLOOKUP((($A$5:$A$1570/'Life tables'!$I$2)*2)+age,lifetable,10,1),"error"))</f>
        <v>1.0903171265725931E-3</v>
      </c>
      <c r="F946" s="96">
        <f t="shared" si="246"/>
        <v>67.658296187140792</v>
      </c>
      <c r="G946" s="96">
        <f t="shared" si="258"/>
        <v>6.7964174530106565</v>
      </c>
      <c r="H946" s="96">
        <f t="shared" si="247"/>
        <v>0.38814907548668121</v>
      </c>
      <c r="I946" s="96">
        <f t="shared" si="248"/>
        <v>0.15552766366897941</v>
      </c>
      <c r="J946" s="96">
        <f t="shared" si="259"/>
        <v>8.1772029495935733E-2</v>
      </c>
      <c r="K946" s="96">
        <f t="shared" si="249"/>
        <v>0.16251772640795145</v>
      </c>
      <c r="L946" s="96">
        <f t="shared" si="250"/>
        <v>60.073912239070587</v>
      </c>
      <c r="M946" s="96">
        <f t="shared" si="251"/>
        <v>319.99545259369552</v>
      </c>
      <c r="N946" s="96">
        <f t="shared" si="260"/>
        <v>30.816255395716475</v>
      </c>
      <c r="O946" s="96">
        <f t="shared" si="252"/>
        <v>0.73558082203160924</v>
      </c>
      <c r="P946" s="96">
        <f t="shared" si="253"/>
        <v>0.73558082203160924</v>
      </c>
      <c r="Q946" s="96">
        <f t="shared" si="261"/>
        <v>0.38410004615951809</v>
      </c>
      <c r="R946" s="96">
        <f t="shared" si="244"/>
        <v>5.7661533571781394E-2</v>
      </c>
      <c r="S946" s="96">
        <f t="shared" si="257"/>
        <v>287.26627397418451</v>
      </c>
      <c r="T946" s="96">
        <f t="shared" si="254"/>
        <v>199.66944568278132</v>
      </c>
      <c r="U946" s="96">
        <f t="shared" si="255"/>
        <v>413.36285687201445</v>
      </c>
      <c r="V946" s="32">
        <f t="shared" si="256"/>
        <v>999.99999999999682</v>
      </c>
      <c r="W946" s="100">
        <f>(cNES*L946+(cNES+cOSEX)*G946+(cNES+cEREX)*H946+(cNES+cHOEX)*I946+(cNES+cNES)*S946+(cNES+cOSEX)*N946+(cNES+cEREX)*O946+(cNES+cHOEX)*P946)/(1+cDR)^((cycle + 0.5)/('Life tables'!$I$2/2))</f>
        <v>11294.692640977069</v>
      </c>
      <c r="X946" s="107">
        <f>((L946+G946+H946+I946+N946+O946+P946+S946)/('Life tables'!$I$2/2))/(1+oDR)^(((cycle + 0.5)/('Life tables'!$I$2/2)))</f>
        <v>8.6746884945566549</v>
      </c>
      <c r="Y946" s="31">
        <f>((uNES*L946+ uOCEX*G946+uEREX*H946+uHOEX*I946+uNES*S946+ uOCEX*N946+uEREX*O946+uHOEX*P946)/('Life tables'!$I$2/2))/(1+oDR)^(((cycle + 0.5)/('Life tables'!$I$2/2)))</f>
        <v>5.7169720496500753</v>
      </c>
      <c r="Z946" s="100">
        <f t="shared" si="245"/>
        <v>92418.040693370393</v>
      </c>
      <c r="AA946" s="107">
        <f>((L946+G946+H946+I946+N946+O946+P946+S946)/('Life tables'!$I$2/2))</f>
        <v>14.842584414952031</v>
      </c>
      <c r="AB946" s="31">
        <f>((uNES*L946+ uOCEX*G946+uEREX*H946+uHOEX*I946+uNES*S946+ uOCEX*N946+uEREX*O946+uHOEX*P946)/('Life tables'!$I$2/2))</f>
        <v>9.7818659768703675</v>
      </c>
    </row>
    <row r="947" spans="1:28" x14ac:dyDescent="0.25">
      <c r="A947" s="4">
        <v>941</v>
      </c>
      <c r="C947" s="105">
        <f>IF(male=0,VLOOKUP((($A$5:$A$1570/'Life tables'!$I$2)*2)+age,lifetable,13,1),IF(male=1,VLOOKUP((($A$5:$A$1570/'Life tables'!$I$2)*2)+age,lifetable,10,1),"error"))</f>
        <v>1.0903171265725931E-3</v>
      </c>
      <c r="F947" s="96">
        <f t="shared" si="246"/>
        <v>67.53847910802763</v>
      </c>
      <c r="G947" s="96">
        <f t="shared" si="258"/>
        <v>6.784381576650409</v>
      </c>
      <c r="H947" s="96">
        <f t="shared" si="247"/>
        <v>0.38746169653825702</v>
      </c>
      <c r="I947" s="96">
        <f t="shared" si="248"/>
        <v>0.15525223742515901</v>
      </c>
      <c r="J947" s="96">
        <f t="shared" si="259"/>
        <v>8.162721819740322E-2</v>
      </c>
      <c r="K947" s="96">
        <f t="shared" si="249"/>
        <v>0.16222992135846495</v>
      </c>
      <c r="L947" s="96">
        <f t="shared" si="250"/>
        <v>59.967526457857936</v>
      </c>
      <c r="M947" s="96">
        <f t="shared" si="251"/>
        <v>319.42921833717361</v>
      </c>
      <c r="N947" s="96">
        <f t="shared" si="260"/>
        <v>30.761725809994712</v>
      </c>
      <c r="O947" s="96">
        <f t="shared" si="252"/>
        <v>0.73427920647270417</v>
      </c>
      <c r="P947" s="96">
        <f t="shared" si="253"/>
        <v>0.73427920647270417</v>
      </c>
      <c r="Q947" s="96">
        <f t="shared" si="261"/>
        <v>0.38342037836329063</v>
      </c>
      <c r="R947" s="96">
        <f t="shared" si="244"/>
        <v>5.7559501073109025E-2</v>
      </c>
      <c r="S947" s="96">
        <f t="shared" si="257"/>
        <v>286.75795423479707</v>
      </c>
      <c r="T947" s="96">
        <f t="shared" si="254"/>
        <v>200.134493279342</v>
      </c>
      <c r="U947" s="96">
        <f t="shared" si="255"/>
        <v>413.58264629444602</v>
      </c>
      <c r="V947" s="32">
        <f t="shared" si="256"/>
        <v>999.99999999999704</v>
      </c>
      <c r="W947" s="100">
        <f>(cNES*L947+(cNES+cOSEX)*G947+(cNES+cEREX)*H947+(cNES+cHOEX)*I947+(cNES+cNES)*S947+(cNES+cOSEX)*N947+(cNES+cEREX)*O947+(cNES+cHOEX)*P947)/(1+cDR)^((cycle + 0.5)/('Life tables'!$I$2/2))</f>
        <v>11249.534285900556</v>
      </c>
      <c r="X947" s="107">
        <f>((L947+G947+H947+I947+N947+O947+P947+S947)/('Life tables'!$I$2/2))/(1+oDR)^(((cycle + 0.5)/('Life tables'!$I$2/2)))</f>
        <v>8.6543927715365321</v>
      </c>
      <c r="Y947" s="31">
        <f>((uNES*L947+ uOCEX*G947+uEREX*H947+uHOEX*I947+uNES*S947+ uOCEX*N947+uEREX*O947+uHOEX*P947)/('Life tables'!$I$2/2))/(1+oDR)^(((cycle + 0.5)/('Life tables'!$I$2/2)))</f>
        <v>5.7035963459450247</v>
      </c>
      <c r="Z947" s="100">
        <f t="shared" si="245"/>
        <v>92254.491359531443</v>
      </c>
      <c r="AA947" s="107">
        <f>((L947+G947+H947+I947+N947+O947+P947+S947)/('Life tables'!$I$2/2))</f>
        <v>14.81631671526551</v>
      </c>
      <c r="AB947" s="31">
        <f>((uNES*L947+ uOCEX*G947+uEREX*H947+uHOEX*I947+uNES*S947+ uOCEX*N947+uEREX*O947+uHOEX*P947)/('Life tables'!$I$2/2))</f>
        <v>9.7645544994774944</v>
      </c>
    </row>
    <row r="948" spans="1:28" x14ac:dyDescent="0.25">
      <c r="A948" s="4">
        <v>942</v>
      </c>
      <c r="C948" s="105">
        <f>IF(male=0,VLOOKUP((($A$5:$A$1570/'Life tables'!$I$2)*2)+age,lifetable,13,1),IF(male=1,VLOOKUP((($A$5:$A$1570/'Life tables'!$I$2)*2)+age,lifetable,10,1),"error"))</f>
        <v>1.0903171265725931E-3</v>
      </c>
      <c r="F948" s="96">
        <f t="shared" si="246"/>
        <v>67.418876809383391</v>
      </c>
      <c r="G948" s="96">
        <f t="shared" si="258"/>
        <v>6.7723672754377748</v>
      </c>
      <c r="H948" s="96">
        <f t="shared" si="247"/>
        <v>0.38677554976452749</v>
      </c>
      <c r="I948" s="96">
        <f t="shared" si="248"/>
        <v>0.15497730490208561</v>
      </c>
      <c r="J948" s="96">
        <f t="shared" si="259"/>
        <v>8.1482666483220709E-2</v>
      </c>
      <c r="K948" s="96">
        <f t="shared" si="249"/>
        <v>0.16194263221959773</v>
      </c>
      <c r="L948" s="96">
        <f t="shared" si="250"/>
        <v>59.861331380576189</v>
      </c>
      <c r="M948" s="96">
        <f t="shared" si="251"/>
        <v>318.86398361682558</v>
      </c>
      <c r="N948" s="96">
        <f t="shared" si="260"/>
        <v>30.707292481772114</v>
      </c>
      <c r="O948" s="96">
        <f t="shared" si="252"/>
        <v>0.73297988857032659</v>
      </c>
      <c r="P948" s="96">
        <f t="shared" si="253"/>
        <v>0.73297988857032659</v>
      </c>
      <c r="Q948" s="96">
        <f t="shared" si="261"/>
        <v>0.38274191034002064</v>
      </c>
      <c r="R948" s="96">
        <f t="shared" si="244"/>
        <v>5.7457648685710669E-2</v>
      </c>
      <c r="S948" s="96">
        <f t="shared" si="257"/>
        <v>286.2505317988871</v>
      </c>
      <c r="T948" s="96">
        <f t="shared" si="254"/>
        <v>200.59871785616525</v>
      </c>
      <c r="U948" s="96">
        <f t="shared" si="255"/>
        <v>413.80204657535131</v>
      </c>
      <c r="V948" s="32">
        <f t="shared" si="256"/>
        <v>999.99999999999704</v>
      </c>
      <c r="W948" s="100">
        <f>(cNES*L948+(cNES+cOSEX)*G948+(cNES+cEREX)*H948+(cNES+cHOEX)*I948+(cNES+cNES)*S948+(cNES+cOSEX)*N948+(cNES+cEREX)*O948+(cNES+cHOEX)*P948)/(1+cDR)^((cycle + 0.5)/('Life tables'!$I$2/2))</f>
        <v>11204.556456913437</v>
      </c>
      <c r="X948" s="107">
        <f>((L948+G948+H948+I948+N948+O948+P948+S948)/('Life tables'!$I$2/2))/(1+oDR)^(((cycle + 0.5)/('Life tables'!$I$2/2)))</f>
        <v>8.6341445371675913</v>
      </c>
      <c r="Y948" s="31">
        <f>((uNES*L948+ uOCEX*G948+uEREX*H948+uHOEX*I948+uNES*S948+ uOCEX*N948+uEREX*O948+uHOEX*P948)/('Life tables'!$I$2/2))/(1+oDR)^(((cycle + 0.5)/('Life tables'!$I$2/2)))</f>
        <v>5.6902519391117101</v>
      </c>
      <c r="Z948" s="100">
        <f t="shared" si="245"/>
        <v>92091.231242586029</v>
      </c>
      <c r="AA948" s="107">
        <f>((L948+G948+H948+I948+N948+O948+P948+S948)/('Life tables'!$I$2/2))</f>
        <v>14.790095509397462</v>
      </c>
      <c r="AB948" s="31">
        <f>((uNES*L948+ uOCEX*G948+uEREX*H948+uHOEX*I948+uNES*S948+ uOCEX*N948+uEREX*O948+uHOEX*P948)/('Life tables'!$I$2/2))</f>
        <v>9.7472736632695476</v>
      </c>
    </row>
    <row r="949" spans="1:28" x14ac:dyDescent="0.25">
      <c r="A949" s="4">
        <v>943</v>
      </c>
      <c r="C949" s="105">
        <f>IF(male=0,VLOOKUP((($A$5:$A$1570/'Life tables'!$I$2)*2)+age,lifetable,13,1),IF(male=1,VLOOKUP((($A$5:$A$1570/'Life tables'!$I$2)*2)+age,lifetable,10,1),"error"))</f>
        <v>1.0903171265725931E-3</v>
      </c>
      <c r="F949" s="96">
        <f t="shared" si="246"/>
        <v>67.299488817039673</v>
      </c>
      <c r="G949" s="96">
        <f t="shared" si="258"/>
        <v>6.7603745017415475</v>
      </c>
      <c r="H949" s="96">
        <f t="shared" si="247"/>
        <v>0.38609063244523451</v>
      </c>
      <c r="I949" s="96">
        <f t="shared" si="248"/>
        <v>0.15470286500977751</v>
      </c>
      <c r="J949" s="96">
        <f t="shared" si="259"/>
        <v>8.1338373780306825E-2</v>
      </c>
      <c r="K949" s="96">
        <f t="shared" si="249"/>
        <v>0.16165585785237979</v>
      </c>
      <c r="L949" s="96">
        <f t="shared" si="250"/>
        <v>59.75532658621043</v>
      </c>
      <c r="M949" s="96">
        <f t="shared" si="251"/>
        <v>318.29974675144075</v>
      </c>
      <c r="N949" s="96">
        <f t="shared" si="260"/>
        <v>30.652955249144455</v>
      </c>
      <c r="O949" s="96">
        <f t="shared" si="252"/>
        <v>0.73168286445983932</v>
      </c>
      <c r="P949" s="96">
        <f t="shared" si="253"/>
        <v>0.73168286445983932</v>
      </c>
      <c r="Q949" s="96">
        <f t="shared" si="261"/>
        <v>0.38206464007170099</v>
      </c>
      <c r="R949" s="96">
        <f t="shared" si="244"/>
        <v>5.7355976106640824E-2</v>
      </c>
      <c r="S949" s="96">
        <f t="shared" si="257"/>
        <v>285.74400515719827</v>
      </c>
      <c r="T949" s="96">
        <f t="shared" si="254"/>
        <v>201.06212087001725</v>
      </c>
      <c r="U949" s="96">
        <f t="shared" si="255"/>
        <v>414.02105840931034</v>
      </c>
      <c r="V949" s="32">
        <f t="shared" si="256"/>
        <v>999.99999999999704</v>
      </c>
      <c r="W949" s="100">
        <f>(cNES*L949+(cNES+cOSEX)*G949+(cNES+cEREX)*H949+(cNES+cHOEX)*I949+(cNES+cNES)*S949+(cNES+cOSEX)*N949+(cNES+cEREX)*O949+(cNES+cHOEX)*P949)/(1+cDR)^((cycle + 0.5)/('Life tables'!$I$2/2))</f>
        <v>11159.758433279789</v>
      </c>
      <c r="X949" s="107">
        <f>((L949+G949+H949+I949+N949+O949+P949+S949)/('Life tables'!$I$2/2))/(1+oDR)^(((cycle + 0.5)/('Life tables'!$I$2/2)))</f>
        <v>8.6139436802017766</v>
      </c>
      <c r="Y949" s="31">
        <f>((uNES*L949+ uOCEX*G949+uEREX*H949+uHOEX*I949+uNES*S949+ uOCEX*N949+uEREX*O949+uHOEX*P949)/('Life tables'!$I$2/2))/(1+oDR)^(((cycle + 0.5)/('Life tables'!$I$2/2)))</f>
        <v>5.6769387558358879</v>
      </c>
      <c r="Z949" s="100">
        <f t="shared" si="245"/>
        <v>91928.259838354963</v>
      </c>
      <c r="AA949" s="107">
        <f>((L949+G949+H949+I949+N949+O949+P949+S949)/('Life tables'!$I$2/2))</f>
        <v>14.763920714830569</v>
      </c>
      <c r="AB949" s="31">
        <f>((uNES*L949+ uOCEX*G949+uEREX*H949+uHOEX*I949+uNES*S949+ uOCEX*N949+uEREX*O949+uHOEX*P949)/('Life tables'!$I$2/2))</f>
        <v>9.7300234138687394</v>
      </c>
    </row>
    <row r="950" spans="1:28" x14ac:dyDescent="0.25">
      <c r="A950" s="4">
        <v>944</v>
      </c>
      <c r="C950" s="105">
        <f>IF(male=0,VLOOKUP((($A$5:$A$1570/'Life tables'!$I$2)*2)+age,lifetable,13,1),IF(male=1,VLOOKUP((($A$5:$A$1570/'Life tables'!$I$2)*2)+age,lifetable,10,1),"error"))</f>
        <v>1.0903171265725931E-3</v>
      </c>
      <c r="F950" s="96">
        <f t="shared" si="246"/>
        <v>67.180314660901658</v>
      </c>
      <c r="G950" s="96">
        <f t="shared" si="258"/>
        <v>6.7484032083397167</v>
      </c>
      <c r="H950" s="96">
        <f t="shared" si="247"/>
        <v>0.38540694188348984</v>
      </c>
      <c r="I950" s="96">
        <f t="shared" si="248"/>
        <v>0.15442891666761707</v>
      </c>
      <c r="J950" s="96">
        <f t="shared" si="259"/>
        <v>8.1194339520503464E-2</v>
      </c>
      <c r="K950" s="96">
        <f t="shared" si="249"/>
        <v>0.16136959712762602</v>
      </c>
      <c r="L950" s="96">
        <f t="shared" si="250"/>
        <v>59.649511657362709</v>
      </c>
      <c r="M950" s="96">
        <f t="shared" si="251"/>
        <v>317.73650605976775</v>
      </c>
      <c r="N950" s="96">
        <f t="shared" si="260"/>
        <v>30.598713950203578</v>
      </c>
      <c r="O950" s="96">
        <f t="shared" si="252"/>
        <v>0.73038813027651162</v>
      </c>
      <c r="P950" s="96">
        <f t="shared" si="253"/>
        <v>0.73038813027651162</v>
      </c>
      <c r="Q950" s="96">
        <f t="shared" si="261"/>
        <v>0.38138856554027556</v>
      </c>
      <c r="R950" s="96">
        <f t="shared" si="244"/>
        <v>5.725448303294664E-2</v>
      </c>
      <c r="S950" s="96">
        <f t="shared" si="257"/>
        <v>285.2383728004379</v>
      </c>
      <c r="T950" s="96">
        <f t="shared" si="254"/>
        <v>201.52470377507802</v>
      </c>
      <c r="U950" s="96">
        <f t="shared" si="255"/>
        <v>414.23968248947091</v>
      </c>
      <c r="V950" s="32">
        <f t="shared" si="256"/>
        <v>999.99999999999704</v>
      </c>
      <c r="W950" s="100">
        <f>(cNES*L950+(cNES+cOSEX)*G950+(cNES+cEREX)*H950+(cNES+cHOEX)*I950+(cNES+cNES)*S950+(cNES+cOSEX)*N950+(cNES+cEREX)*O950+(cNES+cHOEX)*P950)/(1+cDR)^((cycle + 0.5)/('Life tables'!$I$2/2))</f>
        <v>11115.139497106809</v>
      </c>
      <c r="X950" s="107">
        <f>((L950+G950+H950+I950+N950+O950+P950+S950)/('Life tables'!$I$2/2))/(1+oDR)^(((cycle + 0.5)/('Life tables'!$I$2/2)))</f>
        <v>8.5937900896562631</v>
      </c>
      <c r="Y950" s="31">
        <f>((uNES*L950+ uOCEX*G950+uEREX*H950+uHOEX*I950+uNES*S950+ uOCEX*N950+uEREX*O950+uHOEX*P950)/('Life tables'!$I$2/2))/(1+oDR)^(((cycle + 0.5)/('Life tables'!$I$2/2)))</f>
        <v>5.6636567229780166</v>
      </c>
      <c r="Z950" s="100">
        <f t="shared" si="245"/>
        <v>91765.576643287874</v>
      </c>
      <c r="AA950" s="107">
        <f>((L950+G950+H950+I950+N950+O950+P950+S950)/('Life tables'!$I$2/2))</f>
        <v>14.73779224920164</v>
      </c>
      <c r="AB950" s="31">
        <f>((uNES*L950+ uOCEX*G950+uEREX*H950+uHOEX*I950+uNES*S950+ uOCEX*N950+uEREX*O950+uHOEX*P950)/('Life tables'!$I$2/2))</f>
        <v>9.7128036969987033</v>
      </c>
    </row>
    <row r="951" spans="1:28" x14ac:dyDescent="0.25">
      <c r="A951" s="4">
        <v>945</v>
      </c>
      <c r="C951" s="105">
        <f>IF(male=0,VLOOKUP((($A$5:$A$1570/'Life tables'!$I$2)*2)+age,lifetable,13,1),IF(male=1,VLOOKUP((($A$5:$A$1570/'Life tables'!$I$2)*2)+age,lifetable,10,1),"error"))</f>
        <v>1.0903171265725931E-3</v>
      </c>
      <c r="F951" s="96">
        <f t="shared" si="246"/>
        <v>67.061353874829706</v>
      </c>
      <c r="G951" s="96">
        <f t="shared" si="258"/>
        <v>6.736453348407581</v>
      </c>
      <c r="H951" s="96">
        <f t="shared" si="247"/>
        <v>0.38472447540509552</v>
      </c>
      <c r="I951" s="96">
        <f t="shared" si="248"/>
        <v>0.15415545880407849</v>
      </c>
      <c r="J951" s="96">
        <f t="shared" si="259"/>
        <v>8.105056314043281E-2</v>
      </c>
      <c r="K951" s="96">
        <f t="shared" si="249"/>
        <v>0.16108384892565178</v>
      </c>
      <c r="L951" s="96">
        <f t="shared" si="250"/>
        <v>59.543886180146863</v>
      </c>
      <c r="M951" s="96">
        <f t="shared" si="251"/>
        <v>317.17425986061841</v>
      </c>
      <c r="N951" s="96">
        <f t="shared" si="260"/>
        <v>30.544568423047426</v>
      </c>
      <c r="O951" s="96">
        <f t="shared" si="252"/>
        <v>0.72909568215575793</v>
      </c>
      <c r="P951" s="96">
        <f t="shared" si="253"/>
        <v>0.72909568215575793</v>
      </c>
      <c r="Q951" s="96">
        <f t="shared" si="261"/>
        <v>0.38071368472776446</v>
      </c>
      <c r="R951" s="96">
        <f t="shared" si="244"/>
        <v>5.7153169161686654E-2</v>
      </c>
      <c r="S951" s="96">
        <f t="shared" si="257"/>
        <v>284.73363321937001</v>
      </c>
      <c r="T951" s="96">
        <f t="shared" si="254"/>
        <v>201.98646802294621</v>
      </c>
      <c r="U951" s="96">
        <f t="shared" si="255"/>
        <v>414.45791950755824</v>
      </c>
      <c r="V951" s="32">
        <f t="shared" si="256"/>
        <v>999.99999999999704</v>
      </c>
      <c r="W951" s="100">
        <f>(cNES*L951+(cNES+cOSEX)*G951+(cNES+cEREX)*H951+(cNES+cHOEX)*I951+(cNES+cNES)*S951+(cNES+cOSEX)*N951+(cNES+cEREX)*O951+(cNES+cHOEX)*P951)/(1+cDR)^((cycle + 0.5)/('Life tables'!$I$2/2))</f>
        <v>11070.698933334914</v>
      </c>
      <c r="X951" s="107">
        <f>((L951+G951+H951+I951+N951+O951+P951+S951)/('Life tables'!$I$2/2))/(1+oDR)^(((cycle + 0.5)/('Life tables'!$I$2/2)))</f>
        <v>8.5736836548126742</v>
      </c>
      <c r="Y951" s="31">
        <f>((uNES*L951+ uOCEX*G951+uEREX*H951+uHOEX*I951+uNES*S951+ uOCEX*N951+uEREX*O951+uHOEX*P951)/('Life tables'!$I$2/2))/(1+oDR)^(((cycle + 0.5)/('Life tables'!$I$2/2)))</f>
        <v>5.6504057675727442</v>
      </c>
      <c r="Z951" s="100">
        <f t="shared" si="245"/>
        <v>91603.181154471313</v>
      </c>
      <c r="AA951" s="107">
        <f>((L951+G951+H951+I951+N951+O951+P951+S951)/('Life tables'!$I$2/2))</f>
        <v>14.711710030301061</v>
      </c>
      <c r="AB951" s="31">
        <f>((uNES*L951+ uOCEX*G951+uEREX*H951+uHOEX*I951+uNES*S951+ uOCEX*N951+uEREX*O951+uHOEX*P951)/('Life tables'!$I$2/2))</f>
        <v>9.6956144584841404</v>
      </c>
    </row>
    <row r="952" spans="1:28" x14ac:dyDescent="0.25">
      <c r="A952" s="4">
        <v>946</v>
      </c>
      <c r="C952" s="105">
        <f>IF(male=0,VLOOKUP((($A$5:$A$1570/'Life tables'!$I$2)*2)+age,lifetable,13,1),IF(male=1,VLOOKUP((($A$5:$A$1570/'Life tables'!$I$2)*2)+age,lifetable,10,1),"error"))</f>
        <v>1.0903171265725931E-3</v>
      </c>
      <c r="F952" s="96">
        <f t="shared" si="246"/>
        <v>66.942605996524946</v>
      </c>
      <c r="G952" s="96">
        <f t="shared" si="258"/>
        <v>6.7245248755062512</v>
      </c>
      <c r="H952" s="96">
        <f t="shared" si="247"/>
        <v>0.38404323035788784</v>
      </c>
      <c r="I952" s="96">
        <f t="shared" si="248"/>
        <v>0.15388249035646484</v>
      </c>
      <c r="J952" s="96">
        <f t="shared" si="259"/>
        <v>8.0907044081358973E-2</v>
      </c>
      <c r="K952" s="96">
        <f t="shared" si="249"/>
        <v>0.16079861213599808</v>
      </c>
      <c r="L952" s="96">
        <f t="shared" si="250"/>
        <v>59.438449744086988</v>
      </c>
      <c r="M952" s="96">
        <f t="shared" si="251"/>
        <v>316.61300647296764</v>
      </c>
      <c r="N952" s="96">
        <f t="shared" si="260"/>
        <v>30.490518505789641</v>
      </c>
      <c r="O952" s="96">
        <f t="shared" si="252"/>
        <v>0.72780551623336787</v>
      </c>
      <c r="P952" s="96">
        <f t="shared" si="253"/>
        <v>0.72780551623336787</v>
      </c>
      <c r="Q952" s="96">
        <f t="shared" si="261"/>
        <v>0.38003999561638346</v>
      </c>
      <c r="R952" s="96">
        <f t="shared" si="244"/>
        <v>5.7052034189948815E-2</v>
      </c>
      <c r="S952" s="96">
        <f t="shared" si="257"/>
        <v>284.22978490490493</v>
      </c>
      <c r="T952" s="96">
        <f t="shared" si="254"/>
        <v>202.44741506264396</v>
      </c>
      <c r="U952" s="96">
        <f t="shared" si="255"/>
        <v>414.67577015388417</v>
      </c>
      <c r="V952" s="32">
        <f t="shared" si="256"/>
        <v>999.99999999999704</v>
      </c>
      <c r="W952" s="100">
        <f>(cNES*L952+(cNES+cOSEX)*G952+(cNES+cEREX)*H952+(cNES+cHOEX)*I952+(cNES+cNES)*S952+(cNES+cOSEX)*N952+(cNES+cEREX)*O952+(cNES+cHOEX)*P952)/(1+cDR)^((cycle + 0.5)/('Life tables'!$I$2/2))</f>
        <v>11026.436029727716</v>
      </c>
      <c r="X952" s="107">
        <f>((L952+G952+H952+I952+N952+O952+P952+S952)/('Life tables'!$I$2/2))/(1+oDR)^(((cycle + 0.5)/('Life tables'!$I$2/2)))</f>
        <v>8.5536242652162855</v>
      </c>
      <c r="Y952" s="31">
        <f>((uNES*L952+ uOCEX*G952+uEREX*H952+uHOEX*I952+uNES*S952+ uOCEX*N952+uEREX*O952+uHOEX*P952)/('Life tables'!$I$2/2))/(1+oDR)^(((cycle + 0.5)/('Life tables'!$I$2/2)))</f>
        <v>5.6371858168283859</v>
      </c>
      <c r="Z952" s="100">
        <f t="shared" si="245"/>
        <v>91441.072869636235</v>
      </c>
      <c r="AA952" s="107">
        <f>((L952+G952+H952+I952+N952+O952+P952+S952)/('Life tables'!$I$2/2))</f>
        <v>14.685673976072254</v>
      </c>
      <c r="AB952" s="31">
        <f>((uNES*L952+ uOCEX*G952+uEREX*H952+uHOEX*I952+uNES*S952+ uOCEX*N952+uEREX*O952+uHOEX*P952)/('Life tables'!$I$2/2))</f>
        <v>9.6784556442504588</v>
      </c>
    </row>
    <row r="953" spans="1:28" x14ac:dyDescent="0.25">
      <c r="A953" s="4">
        <v>947</v>
      </c>
      <c r="C953" s="105">
        <f>IF(male=0,VLOOKUP((($A$5:$A$1570/'Life tables'!$I$2)*2)+age,lifetable,13,1),IF(male=1,VLOOKUP((($A$5:$A$1570/'Life tables'!$I$2)*2)+age,lifetable,10,1),"error"))</f>
        <v>1.0903171265725931E-3</v>
      </c>
      <c r="F953" s="96">
        <f t="shared" si="246"/>
        <v>66.824070567418786</v>
      </c>
      <c r="G953" s="96">
        <f t="shared" si="258"/>
        <v>6.7126177435715526</v>
      </c>
      <c r="H953" s="96">
        <f t="shared" si="247"/>
        <v>0.38336320411110342</v>
      </c>
      <c r="I953" s="96">
        <f t="shared" si="248"/>
        <v>0.1536100102706541</v>
      </c>
      <c r="J953" s="96">
        <f t="shared" si="259"/>
        <v>8.0763781789054551E-2</v>
      </c>
      <c r="K953" s="96">
        <f t="shared" si="249"/>
        <v>0.16051388565716629</v>
      </c>
      <c r="L953" s="96">
        <f t="shared" si="250"/>
        <v>59.333201942019258</v>
      </c>
      <c r="M953" s="96">
        <f t="shared" si="251"/>
        <v>316.05274421605009</v>
      </c>
      <c r="N953" s="96">
        <f t="shared" si="260"/>
        <v>30.436564036568875</v>
      </c>
      <c r="O953" s="96">
        <f t="shared" si="252"/>
        <v>0.72651762864572778</v>
      </c>
      <c r="P953" s="96">
        <f t="shared" si="253"/>
        <v>0.72651762864572778</v>
      </c>
      <c r="Q953" s="96">
        <f t="shared" si="261"/>
        <v>0.37936749618865956</v>
      </c>
      <c r="R953" s="96">
        <f t="shared" si="244"/>
        <v>5.6951077814867856E-2</v>
      </c>
      <c r="S953" s="96">
        <f t="shared" si="257"/>
        <v>283.72682634818625</v>
      </c>
      <c r="T953" s="96">
        <f t="shared" si="254"/>
        <v>202.90754634062168</v>
      </c>
      <c r="U953" s="96">
        <f t="shared" si="255"/>
        <v>414.8932351173562</v>
      </c>
      <c r="V953" s="32">
        <f t="shared" si="256"/>
        <v>999.99999999999704</v>
      </c>
      <c r="W953" s="100">
        <f>(cNES*L953+(cNES+cOSEX)*G953+(cNES+cEREX)*H953+(cNES+cHOEX)*I953+(cNES+cNES)*S953+(cNES+cOSEX)*N953+(cNES+cEREX)*O953+(cNES+cHOEX)*P953)/(1+cDR)^((cycle + 0.5)/('Life tables'!$I$2/2))</f>
        <v>10982.350076862065</v>
      </c>
      <c r="X953" s="107">
        <f>((L953+G953+H953+I953+N953+O953+P953+S953)/('Life tables'!$I$2/2))/(1+oDR)^(((cycle + 0.5)/('Life tables'!$I$2/2)))</f>
        <v>8.533611810675259</v>
      </c>
      <c r="Y953" s="31">
        <f>((uNES*L953+ uOCEX*G953+uEREX*H953+uHOEX*I953+uNES*S953+ uOCEX*N953+uEREX*O953+uHOEX*P953)/('Life tables'!$I$2/2))/(1+oDR)^(((cycle + 0.5)/('Life tables'!$I$2/2)))</f>
        <v>5.6239967981264272</v>
      </c>
      <c r="Z953" s="100">
        <f t="shared" si="245"/>
        <v>91279.25128716536</v>
      </c>
      <c r="AA953" s="107">
        <f>((L953+G953+H953+I953+N953+O953+P953+S953)/('Life tables'!$I$2/2))</f>
        <v>14.659684004611142</v>
      </c>
      <c r="AB953" s="31">
        <f>((uNES*L953+ uOCEX*G953+uEREX*H953+uHOEX*I953+uNES*S953+ uOCEX*N953+uEREX*O953+uHOEX*P953)/('Life tables'!$I$2/2))</f>
        <v>9.6613272003234432</v>
      </c>
    </row>
    <row r="954" spans="1:28" x14ac:dyDescent="0.25">
      <c r="A954" s="4">
        <v>948</v>
      </c>
      <c r="C954" s="105">
        <f>IF(male=0,VLOOKUP((($A$5:$A$1570/'Life tables'!$I$2)*2)+age,lifetable,13,1),IF(male=1,VLOOKUP((($A$5:$A$1570/'Life tables'!$I$2)*2)+age,lifetable,10,1),"error"))</f>
        <v>1.0903171265725931E-3</v>
      </c>
      <c r="F954" s="96">
        <f t="shared" si="246"/>
        <v>66.705747132566188</v>
      </c>
      <c r="G954" s="96">
        <f t="shared" si="258"/>
        <v>6.7007319069033029</v>
      </c>
      <c r="H954" s="96">
        <f t="shared" si="247"/>
        <v>0.38268439405476662</v>
      </c>
      <c r="I954" s="96">
        <f t="shared" si="248"/>
        <v>0.15333801750085374</v>
      </c>
      <c r="J954" s="96">
        <f t="shared" si="259"/>
        <v>8.0620775713671489E-2</v>
      </c>
      <c r="K954" s="96">
        <f t="shared" si="249"/>
        <v>0.16022966839636157</v>
      </c>
      <c r="L954" s="96">
        <f t="shared" si="250"/>
        <v>59.228142369997229</v>
      </c>
      <c r="M954" s="96">
        <f t="shared" si="251"/>
        <v>315.49347140945304</v>
      </c>
      <c r="N954" s="96">
        <f t="shared" si="260"/>
        <v>30.38270485355774</v>
      </c>
      <c r="O954" s="96">
        <f t="shared" si="252"/>
        <v>0.72523201553003469</v>
      </c>
      <c r="P954" s="96">
        <f t="shared" si="253"/>
        <v>0.72523201553003469</v>
      </c>
      <c r="Q954" s="96">
        <f t="shared" si="261"/>
        <v>0.37869618442754394</v>
      </c>
      <c r="R954" s="96">
        <f t="shared" si="244"/>
        <v>5.6850299733642029E-2</v>
      </c>
      <c r="S954" s="96">
        <f t="shared" si="257"/>
        <v>283.22475604067404</v>
      </c>
      <c r="T954" s="96">
        <f t="shared" si="254"/>
        <v>203.3668633007629</v>
      </c>
      <c r="U954" s="96">
        <f t="shared" si="255"/>
        <v>415.11031508548621</v>
      </c>
      <c r="V954" s="32">
        <f t="shared" si="256"/>
        <v>999.99999999999704</v>
      </c>
      <c r="W954" s="100">
        <f>(cNES*L954+(cNES+cOSEX)*G954+(cNES+cEREX)*H954+(cNES+cHOEX)*I954+(cNES+cNES)*S954+(cNES+cOSEX)*N954+(cNES+cEREX)*O954+(cNES+cHOEX)*P954)/(1+cDR)^((cycle + 0.5)/('Life tables'!$I$2/2))</f>
        <v>10938.440368118085</v>
      </c>
      <c r="X954" s="107">
        <f>((L954+G954+H954+I954+N954+O954+P954+S954)/('Life tables'!$I$2/2))/(1+oDR)^(((cycle + 0.5)/('Life tables'!$I$2/2)))</f>
        <v>8.5136461812598725</v>
      </c>
      <c r="Y954" s="31">
        <f>((uNES*L954+ uOCEX*G954+uEREX*H954+uHOEX*I954+uNES*S954+ uOCEX*N954+uEREX*O954+uHOEX*P954)/('Life tables'!$I$2/2))/(1+oDR)^(((cycle + 0.5)/('Life tables'!$I$2/2)))</f>
        <v>5.6108386390210088</v>
      </c>
      <c r="Z954" s="100">
        <f t="shared" si="245"/>
        <v>91117.715906100217</v>
      </c>
      <c r="AA954" s="107">
        <f>((L954+G954+H954+I954+N954+O954+P954+S954)/('Life tables'!$I$2/2))</f>
        <v>14.633740034165649</v>
      </c>
      <c r="AB954" s="31">
        <f>((uNES*L954+ uOCEX*G954+uEREX*H954+uHOEX*I954+uNES*S954+ uOCEX*N954+uEREX*O954+uHOEX*P954)/('Life tables'!$I$2/2))</f>
        <v>9.6442290728289048</v>
      </c>
    </row>
    <row r="955" spans="1:28" x14ac:dyDescent="0.25">
      <c r="A955" s="4">
        <v>949</v>
      </c>
      <c r="C955" s="105">
        <f>IF(male=0,VLOOKUP((($A$5:$A$1570/'Life tables'!$I$2)*2)+age,lifetable,13,1),IF(male=1,VLOOKUP((($A$5:$A$1570/'Life tables'!$I$2)*2)+age,lifetable,10,1),"error"))</f>
        <v>1.0903171265725931E-3</v>
      </c>
      <c r="F955" s="96">
        <f t="shared" si="246"/>
        <v>66.587635240542511</v>
      </c>
      <c r="G955" s="96">
        <f t="shared" si="258"/>
        <v>6.6888673201549542</v>
      </c>
      <c r="H955" s="96">
        <f t="shared" si="247"/>
        <v>0.38200679759909817</v>
      </c>
      <c r="I955" s="96">
        <f t="shared" si="248"/>
        <v>0.15306651100936369</v>
      </c>
      <c r="J955" s="96">
        <f t="shared" si="259"/>
        <v>8.0478025309616591E-2</v>
      </c>
      <c r="K955" s="96">
        <f t="shared" si="249"/>
        <v>0.15994595926924526</v>
      </c>
      <c r="L955" s="96">
        <f t="shared" si="250"/>
        <v>59.123270627200235</v>
      </c>
      <c r="M955" s="96">
        <f t="shared" si="251"/>
        <v>314.93518637320545</v>
      </c>
      <c r="N955" s="96">
        <f t="shared" si="260"/>
        <v>30.328940794971395</v>
      </c>
      <c r="O955" s="96">
        <f t="shared" si="252"/>
        <v>0.72394867302450117</v>
      </c>
      <c r="P955" s="96">
        <f t="shared" si="253"/>
        <v>0.72394867302450117</v>
      </c>
      <c r="Q955" s="96">
        <f t="shared" si="261"/>
        <v>0.37802605831651714</v>
      </c>
      <c r="R955" s="96">
        <f t="shared" si="244"/>
        <v>5.6749699643549228E-2</v>
      </c>
      <c r="S955" s="96">
        <f t="shared" si="257"/>
        <v>282.72357247422497</v>
      </c>
      <c r="T955" s="96">
        <f t="shared" si="254"/>
        <v>203.82536738438904</v>
      </c>
      <c r="U955" s="96">
        <f t="shared" si="255"/>
        <v>415.32701074439899</v>
      </c>
      <c r="V955" s="32">
        <f t="shared" si="256"/>
        <v>999.99999999999704</v>
      </c>
      <c r="W955" s="100">
        <f>(cNES*L955+(cNES+cOSEX)*G955+(cNES+cEREX)*H955+(cNES+cHOEX)*I955+(cNES+cNES)*S955+(cNES+cOSEX)*N955+(cNES+cEREX)*O955+(cNES+cHOEX)*P955)/(1+cDR)^((cycle + 0.5)/('Life tables'!$I$2/2))</f>
        <v>10894.706199669128</v>
      </c>
      <c r="X955" s="107">
        <f>((L955+G955+H955+I955+N955+O955+P955+S955)/('Life tables'!$I$2/2))/(1+oDR)^(((cycle + 0.5)/('Life tables'!$I$2/2)))</f>
        <v>8.4937272673017326</v>
      </c>
      <c r="Y955" s="31">
        <f>((uNES*L955+ uOCEX*G955+uEREX*H955+uHOEX*I955+uNES*S955+ uOCEX*N955+uEREX*O955+uHOEX*P955)/('Life tables'!$I$2/2))/(1+oDR)^(((cycle + 0.5)/('Life tables'!$I$2/2)))</f>
        <v>5.5977112672384237</v>
      </c>
      <c r="Z955" s="100">
        <f t="shared" si="245"/>
        <v>90956.466226147691</v>
      </c>
      <c r="AA955" s="107">
        <f>((L955+G955+H955+I955+N955+O955+P955+S955)/('Life tables'!$I$2/2))</f>
        <v>14.607841983135154</v>
      </c>
      <c r="AB955" s="31">
        <f>((uNES*L955+ uOCEX*G955+uEREX*H955+uHOEX*I955+uNES*S955+ uOCEX*N955+uEREX*O955+uHOEX*P955)/('Life tables'!$I$2/2))</f>
        <v>9.6271612079923532</v>
      </c>
    </row>
    <row r="956" spans="1:28" x14ac:dyDescent="0.25">
      <c r="A956" s="4">
        <v>950</v>
      </c>
      <c r="C956" s="105">
        <f>IF(male=0,VLOOKUP((($A$5:$A$1570/'Life tables'!$I$2)*2)+age,lifetable,13,1),IF(male=1,VLOOKUP((($A$5:$A$1570/'Life tables'!$I$2)*2)+age,lifetable,10,1),"error"))</f>
        <v>1.0903171265725931E-3</v>
      </c>
      <c r="F956" s="96">
        <f t="shared" si="246"/>
        <v>66.469734443343995</v>
      </c>
      <c r="G956" s="96">
        <f t="shared" si="258"/>
        <v>6.6770239383235896</v>
      </c>
      <c r="H956" s="96">
        <f t="shared" si="247"/>
        <v>0.38133041217394398</v>
      </c>
      <c r="I956" s="96">
        <f t="shared" si="248"/>
        <v>0.15279548976634752</v>
      </c>
      <c r="J956" s="96">
        <f t="shared" si="259"/>
        <v>8.0335530035431077E-2</v>
      </c>
      <c r="K956" s="96">
        <f t="shared" si="249"/>
        <v>0.15966275719969583</v>
      </c>
      <c r="L956" s="96">
        <f t="shared" si="250"/>
        <v>59.018586315844985</v>
      </c>
      <c r="M956" s="96">
        <f t="shared" si="251"/>
        <v>314.37788742786501</v>
      </c>
      <c r="N956" s="96">
        <f t="shared" si="260"/>
        <v>30.275271699075894</v>
      </c>
      <c r="O956" s="96">
        <f t="shared" si="252"/>
        <v>0.72266759726855478</v>
      </c>
      <c r="P956" s="96">
        <f t="shared" si="253"/>
        <v>0.72266759726855478</v>
      </c>
      <c r="Q956" s="96">
        <f t="shared" si="261"/>
        <v>0.37735711583969478</v>
      </c>
      <c r="R956" s="96">
        <f t="shared" si="244"/>
        <v>5.6649277241962573E-2</v>
      </c>
      <c r="S956" s="96">
        <f t="shared" si="257"/>
        <v>282.22327414117035</v>
      </c>
      <c r="T956" s="96">
        <f t="shared" si="254"/>
        <v>204.28306003026415</v>
      </c>
      <c r="U956" s="96">
        <f t="shared" si="255"/>
        <v>415.54332277884066</v>
      </c>
      <c r="V956" s="32">
        <f t="shared" si="256"/>
        <v>999.99999999999704</v>
      </c>
      <c r="W956" s="100">
        <f>(cNES*L956+(cNES+cOSEX)*G956+(cNES+cEREX)*H956+(cNES+cHOEX)*I956+(cNES+cNES)*S956+(cNES+cOSEX)*N956+(cNES+cEREX)*O956+(cNES+cHOEX)*P956)/(1+cDR)^((cycle + 0.5)/('Life tables'!$I$2/2))</f>
        <v>10851.146870471826</v>
      </c>
      <c r="X956" s="107">
        <f>((L956+G956+H956+I956+N956+O956+P956+S956)/('Life tables'!$I$2/2))/(1+oDR)^(((cycle + 0.5)/('Life tables'!$I$2/2)))</f>
        <v>8.4738549593930586</v>
      </c>
      <c r="Y956" s="31">
        <f>((uNES*L956+ uOCEX*G956+uEREX*H956+uHOEX*I956+uNES*S956+ uOCEX*N956+uEREX*O956+uHOEX*P956)/('Life tables'!$I$2/2))/(1+oDR)^(((cycle + 0.5)/('Life tables'!$I$2/2)))</f>
        <v>5.5846146106766383</v>
      </c>
      <c r="Z956" s="100">
        <f t="shared" si="245"/>
        <v>90795.501747686707</v>
      </c>
      <c r="AA956" s="107">
        <f>((L956+G956+H956+I956+N956+O956+P956+S956)/('Life tables'!$I$2/2))</f>
        <v>14.581989770070027</v>
      </c>
      <c r="AB956" s="31">
        <f>((uNES*L956+ uOCEX*G956+uEREX*H956+uHOEX*I956+uNES*S956+ uOCEX*N956+uEREX*O956+uHOEX*P956)/('Life tables'!$I$2/2))</f>
        <v>9.6101235521386759</v>
      </c>
    </row>
    <row r="957" spans="1:28" x14ac:dyDescent="0.25">
      <c r="A957" s="4">
        <v>951</v>
      </c>
      <c r="C957" s="105">
        <f>IF(male=0,VLOOKUP((($A$5:$A$1570/'Life tables'!$I$2)*2)+age,lifetable,13,1),IF(male=1,VLOOKUP((($A$5:$A$1570/'Life tables'!$I$2)*2)+age,lifetable,10,1),"error"))</f>
        <v>1.0903171265725931E-3</v>
      </c>
      <c r="F957" s="96">
        <f t="shared" si="246"/>
        <v>66.352044296291453</v>
      </c>
      <c r="G957" s="96">
        <f t="shared" si="258"/>
        <v>6.6652017167402544</v>
      </c>
      <c r="H957" s="96">
        <f t="shared" si="247"/>
        <v>0.38065523522822275</v>
      </c>
      <c r="I957" s="96">
        <f t="shared" si="248"/>
        <v>0.15252495274961106</v>
      </c>
      <c r="J957" s="96">
        <f t="shared" si="259"/>
        <v>8.0193289353674285E-2</v>
      </c>
      <c r="K957" s="96">
        <f t="shared" si="249"/>
        <v>0.15938006111957739</v>
      </c>
      <c r="L957" s="96">
        <f t="shared" si="250"/>
        <v>58.914089041100112</v>
      </c>
      <c r="M957" s="96">
        <f t="shared" si="251"/>
        <v>313.82157289460082</v>
      </c>
      <c r="N957" s="96">
        <f t="shared" si="260"/>
        <v>30.221697404196195</v>
      </c>
      <c r="O957" s="96">
        <f t="shared" si="252"/>
        <v>0.72138878440302889</v>
      </c>
      <c r="P957" s="96">
        <f t="shared" si="253"/>
        <v>0.72138878440302889</v>
      </c>
      <c r="Q957" s="96">
        <f t="shared" si="261"/>
        <v>0.37668935498192635</v>
      </c>
      <c r="R957" s="96">
        <f t="shared" si="244"/>
        <v>5.6549032226365398E-2</v>
      </c>
      <c r="S957" s="96">
        <f t="shared" si="257"/>
        <v>281.72385953439027</v>
      </c>
      <c r="T957" s="96">
        <f t="shared" si="254"/>
        <v>204.73994267459975</v>
      </c>
      <c r="U957" s="96">
        <f t="shared" si="255"/>
        <v>415.75925187218661</v>
      </c>
      <c r="V957" s="32">
        <f t="shared" si="256"/>
        <v>999.99999999999704</v>
      </c>
      <c r="W957" s="100">
        <f>(cNES*L957+(cNES+cOSEX)*G957+(cNES+cEREX)*H957+(cNES+cHOEX)*I957+(cNES+cNES)*S957+(cNES+cOSEX)*N957+(cNES+cEREX)*O957+(cNES+cHOEX)*P957)/(1+cDR)^((cycle + 0.5)/('Life tables'!$I$2/2))</f>
        <v>10807.761682256054</v>
      </c>
      <c r="X957" s="107">
        <f>((L957+G957+H957+I957+N957+O957+P957+S957)/('Life tables'!$I$2/2))/(1+oDR)^(((cycle + 0.5)/('Life tables'!$I$2/2)))</f>
        <v>8.4540291483858976</v>
      </c>
      <c r="Y957" s="31">
        <f>((uNES*L957+ uOCEX*G957+uEREX*H957+uHOEX*I957+uNES*S957+ uOCEX*N957+uEREX*O957+uHOEX*P957)/('Life tables'!$I$2/2))/(1+oDR)^(((cycle + 0.5)/('Life tables'!$I$2/2)))</f>
        <v>5.5715485974047834</v>
      </c>
      <c r="Z957" s="100">
        <f t="shared" si="245"/>
        <v>90634.821971774174</v>
      </c>
      <c r="AA957" s="107">
        <f>((L957+G957+H957+I957+N957+O957+P957+S957)/('Life tables'!$I$2/2))</f>
        <v>14.556183313671113</v>
      </c>
      <c r="AB957" s="31">
        <f>((uNES*L957+ uOCEX*G957+uEREX*H957+uHOEX*I957+uNES*S957+ uOCEX*N957+uEREX*O957+uHOEX*P957)/('Life tables'!$I$2/2))</f>
        <v>9.5931160516918101</v>
      </c>
    </row>
    <row r="958" spans="1:28" x14ac:dyDescent="0.25">
      <c r="A958" s="4">
        <v>952</v>
      </c>
      <c r="C958" s="105">
        <f>IF(male=0,VLOOKUP((($A$5:$A$1570/'Life tables'!$I$2)*2)+age,lifetable,13,1),IF(male=1,VLOOKUP((($A$5:$A$1570/'Life tables'!$I$2)*2)+age,lifetable,10,1),"error"))</f>
        <v>1.0903171265725931E-3</v>
      </c>
      <c r="F958" s="96">
        <f t="shared" si="246"/>
        <v>66.23456435793743</v>
      </c>
      <c r="G958" s="96">
        <f t="shared" si="258"/>
        <v>6.6534006110606283</v>
      </c>
      <c r="H958" s="96">
        <f t="shared" si="247"/>
        <v>0.37998126422939332</v>
      </c>
      <c r="I958" s="96">
        <f t="shared" si="248"/>
        <v>0.15225489894438904</v>
      </c>
      <c r="J958" s="96">
        <f t="shared" si="259"/>
        <v>8.0051302730811444E-2</v>
      </c>
      <c r="K958" s="96">
        <f t="shared" si="249"/>
        <v>0.15909786996851688</v>
      </c>
      <c r="L958" s="96">
        <f t="shared" si="250"/>
        <v>58.809778411003691</v>
      </c>
      <c r="M958" s="96">
        <f t="shared" si="251"/>
        <v>313.2662410952733</v>
      </c>
      <c r="N958" s="96">
        <f t="shared" si="260"/>
        <v>30.168217748723812</v>
      </c>
      <c r="O958" s="96">
        <f t="shared" si="252"/>
        <v>0.72011223057034579</v>
      </c>
      <c r="P958" s="96">
        <f t="shared" si="253"/>
        <v>0.72011223057034579</v>
      </c>
      <c r="Q958" s="96">
        <f t="shared" si="261"/>
        <v>0.37602277372889087</v>
      </c>
      <c r="R958" s="96">
        <f t="shared" si="244"/>
        <v>5.6448964294365557E-2</v>
      </c>
      <c r="S958" s="96">
        <f t="shared" si="257"/>
        <v>281.22532714738554</v>
      </c>
      <c r="T958" s="96">
        <f t="shared" si="254"/>
        <v>205.19601675105946</v>
      </c>
      <c r="U958" s="96">
        <f t="shared" si="255"/>
        <v>415.97479870644952</v>
      </c>
      <c r="V958" s="32">
        <f t="shared" si="256"/>
        <v>999.99999999999716</v>
      </c>
      <c r="W958" s="100">
        <f>(cNES*L958+(cNES+cOSEX)*G958+(cNES+cEREX)*H958+(cNES+cHOEX)*I958+(cNES+cNES)*S958+(cNES+cOSEX)*N958+(cNES+cEREX)*O958+(cNES+cHOEX)*P958)/(1+cDR)^((cycle + 0.5)/('Life tables'!$I$2/2))</f>
        <v>10764.549939514935</v>
      </c>
      <c r="X958" s="107">
        <f>((L958+G958+H958+I958+N958+O958+P958+S958)/('Life tables'!$I$2/2))/(1+oDR)^(((cycle + 0.5)/('Life tables'!$I$2/2)))</f>
        <v>8.4342497253913944</v>
      </c>
      <c r="Y958" s="31">
        <f>((uNES*L958+ uOCEX*G958+uEREX*H958+uHOEX*I958+uNES*S958+ uOCEX*N958+uEREX*O958+uHOEX*P958)/('Life tables'!$I$2/2))/(1+oDR)^(((cycle + 0.5)/('Life tables'!$I$2/2)))</f>
        <v>5.5585131556626699</v>
      </c>
      <c r="Z958" s="100">
        <f t="shared" si="245"/>
        <v>90474.426400150885</v>
      </c>
      <c r="AA958" s="107">
        <f>((L958+G958+H958+I958+N958+O958+P958+S958)/('Life tables'!$I$2/2))</f>
        <v>14.530422532789247</v>
      </c>
      <c r="AB958" s="31">
        <f>((uNES*L958+ uOCEX*G958+uEREX*H958+uHOEX*I958+uNES*S958+ uOCEX*N958+uEREX*O958+uHOEX*P958)/('Life tables'!$I$2/2))</f>
        <v>9.5761386531744268</v>
      </c>
    </row>
    <row r="959" spans="1:28" x14ac:dyDescent="0.25">
      <c r="A959" s="4">
        <v>953</v>
      </c>
      <c r="C959" s="105">
        <f>IF(male=0,VLOOKUP((($A$5:$A$1570/'Life tables'!$I$2)*2)+age,lifetable,13,1),IF(male=1,VLOOKUP((($A$5:$A$1570/'Life tables'!$I$2)*2)+age,lifetable,10,1),"error"))</f>
        <v>1.0903171265725931E-3</v>
      </c>
      <c r="F959" s="96">
        <f t="shared" si="246"/>
        <v>66.117294189976334</v>
      </c>
      <c r="G959" s="96">
        <f t="shared" si="258"/>
        <v>6.6416205772559973</v>
      </c>
      <c r="H959" s="96">
        <f t="shared" si="247"/>
        <v>0.37930849666293898</v>
      </c>
      <c r="I959" s="96">
        <f t="shared" si="248"/>
        <v>0.15198532734313838</v>
      </c>
      <c r="J959" s="96">
        <f t="shared" si="259"/>
        <v>7.9909569637105035E-2</v>
      </c>
      <c r="K959" s="96">
        <f t="shared" si="249"/>
        <v>0.15881618269368808</v>
      </c>
      <c r="L959" s="96">
        <f t="shared" si="250"/>
        <v>58.705654036383464</v>
      </c>
      <c r="M959" s="96">
        <f t="shared" si="251"/>
        <v>312.71189035251183</v>
      </c>
      <c r="N959" s="96">
        <f t="shared" si="260"/>
        <v>30.114832571124325</v>
      </c>
      <c r="O959" s="96">
        <f t="shared" si="252"/>
        <v>0.71883793191469569</v>
      </c>
      <c r="P959" s="96">
        <f t="shared" si="253"/>
        <v>0.71883793191469569</v>
      </c>
      <c r="Q959" s="96">
        <f t="shared" si="261"/>
        <v>0.37535737006719078</v>
      </c>
      <c r="R959" s="96">
        <f t="shared" si="244"/>
        <v>5.634907314370953E-2</v>
      </c>
      <c r="S959" s="96">
        <f t="shared" si="257"/>
        <v>280.72767547434722</v>
      </c>
      <c r="T959" s="96">
        <f t="shared" si="254"/>
        <v>205.65128369076376</v>
      </c>
      <c r="U959" s="96">
        <f t="shared" si="255"/>
        <v>416.18996396228692</v>
      </c>
      <c r="V959" s="32">
        <f t="shared" si="256"/>
        <v>999.99999999999716</v>
      </c>
      <c r="W959" s="100">
        <f>(cNES*L959+(cNES+cOSEX)*G959+(cNES+cEREX)*H959+(cNES+cHOEX)*I959+(cNES+cNES)*S959+(cNES+cOSEX)*N959+(cNES+cEREX)*O959+(cNES+cHOEX)*P959)/(1+cDR)^((cycle + 0.5)/('Life tables'!$I$2/2))</f>
        <v>10721.510949494846</v>
      </c>
      <c r="X959" s="107">
        <f>((L959+G959+H959+I959+N959+O959+P959+S959)/('Life tables'!$I$2/2))/(1+oDR)^(((cycle + 0.5)/('Life tables'!$I$2/2)))</f>
        <v>8.4145165817790541</v>
      </c>
      <c r="Y959" s="31">
        <f>((uNES*L959+ uOCEX*G959+uEREX*H959+uHOEX*I959+uNES*S959+ uOCEX*N959+uEREX*O959+uHOEX*P959)/('Life tables'!$I$2/2))/(1+oDR)^(((cycle + 0.5)/('Life tables'!$I$2/2)))</f>
        <v>5.545508213860316</v>
      </c>
      <c r="Z959" s="100">
        <f t="shared" si="245"/>
        <v>90314.314535247249</v>
      </c>
      <c r="AA959" s="107">
        <f>((L959+G959+H959+I959+N959+O959+P959+S959)/('Life tables'!$I$2/2))</f>
        <v>14.504707346424786</v>
      </c>
      <c r="AB959" s="31">
        <f>((uNES*L959+ uOCEX*G959+uEREX*H959+uHOEX*I959+uNES*S959+ uOCEX*N959+uEREX*O959+uHOEX*P959)/('Life tables'!$I$2/2))</f>
        <v>9.5591913032076281</v>
      </c>
    </row>
    <row r="960" spans="1:28" x14ac:dyDescent="0.25">
      <c r="A960" s="4">
        <v>954</v>
      </c>
      <c r="C960" s="105">
        <f>IF(male=0,VLOOKUP((($A$5:$A$1570/'Life tables'!$I$2)*2)+age,lifetable,13,1),IF(male=1,VLOOKUP((($A$5:$A$1570/'Life tables'!$I$2)*2)+age,lifetable,10,1),"error"))</f>
        <v>1.0903171265725931E-3</v>
      </c>
      <c r="F960" s="96">
        <f t="shared" si="246"/>
        <v>66.000233357157725</v>
      </c>
      <c r="G960" s="96">
        <f t="shared" si="258"/>
        <v>6.6298615716045424</v>
      </c>
      <c r="H960" s="96">
        <f t="shared" si="247"/>
        <v>0.37863693003187032</v>
      </c>
      <c r="I960" s="96">
        <f t="shared" si="248"/>
        <v>0.15171623694533906</v>
      </c>
      <c r="J960" s="96">
        <f t="shared" si="259"/>
        <v>7.976808954650999E-2</v>
      </c>
      <c r="K960" s="96">
        <f t="shared" si="249"/>
        <v>0.15853499824960335</v>
      </c>
      <c r="L960" s="96">
        <f t="shared" si="250"/>
        <v>58.601715530779856</v>
      </c>
      <c r="M960" s="96">
        <f t="shared" si="251"/>
        <v>312.15851898978883</v>
      </c>
      <c r="N960" s="96">
        <f t="shared" si="260"/>
        <v>30.061541709944496</v>
      </c>
      <c r="O960" s="96">
        <f t="shared" si="252"/>
        <v>0.71756588458220627</v>
      </c>
      <c r="P960" s="96">
        <f t="shared" si="253"/>
        <v>0.71756588458220627</v>
      </c>
      <c r="Q960" s="96">
        <f t="shared" si="261"/>
        <v>0.37469314198443993</v>
      </c>
      <c r="R960" s="96">
        <f t="shared" si="244"/>
        <v>5.6249358472295653E-2</v>
      </c>
      <c r="S960" s="96">
        <f t="shared" si="257"/>
        <v>280.23090301022319</v>
      </c>
      <c r="T960" s="96">
        <f t="shared" si="254"/>
        <v>206.10574492229472</v>
      </c>
      <c r="U960" s="96">
        <f t="shared" si="255"/>
        <v>416.40474831900883</v>
      </c>
      <c r="V960" s="32">
        <f t="shared" si="256"/>
        <v>999.99999999999727</v>
      </c>
      <c r="W960" s="100">
        <f>(cNES*L960+(cNES+cOSEX)*G960+(cNES+cEREX)*H960+(cNES+cHOEX)*I960+(cNES+cNES)*S960+(cNES+cOSEX)*N960+(cNES+cEREX)*O960+(cNES+cHOEX)*P960)/(1+cDR)^((cycle + 0.5)/('Life tables'!$I$2/2))</f>
        <v>10678.644022185432</v>
      </c>
      <c r="X960" s="107">
        <f>((L960+G960+H960+I960+N960+O960+P960+S960)/('Life tables'!$I$2/2))/(1+oDR)^(((cycle + 0.5)/('Life tables'!$I$2/2)))</f>
        <v>8.3948296091760195</v>
      </c>
      <c r="Y960" s="31">
        <f>((uNES*L960+ uOCEX*G960+uEREX*H960+uHOEX*I960+uNES*S960+ uOCEX*N960+uEREX*O960+uHOEX*P960)/('Life tables'!$I$2/2))/(1+oDR)^(((cycle + 0.5)/('Life tables'!$I$2/2)))</f>
        <v>5.53253370057746</v>
      </c>
      <c r="Z960" s="100">
        <f t="shared" si="245"/>
        <v>90154.485880188717</v>
      </c>
      <c r="AA960" s="107">
        <f>((L960+G960+H960+I960+N960+O960+P960+S960)/('Life tables'!$I$2/2))</f>
        <v>14.479037673727149</v>
      </c>
      <c r="AB960" s="31">
        <f>((uNES*L960+ uOCEX*G960+uEREX*H960+uHOEX*I960+uNES*S960+ uOCEX*N960+uEREX*O960+uHOEX*P960)/('Life tables'!$I$2/2))</f>
        <v>9.542273948510644</v>
      </c>
    </row>
    <row r="961" spans="1:28" x14ac:dyDescent="0.25">
      <c r="A961" s="4">
        <v>955</v>
      </c>
      <c r="C961" s="105">
        <f>IF(male=0,VLOOKUP((($A$5:$A$1570/'Life tables'!$I$2)*2)+age,lifetable,13,1),IF(male=1,VLOOKUP((($A$5:$A$1570/'Life tables'!$I$2)*2)+age,lifetable,10,1),"error"))</f>
        <v>1.0903171265725931E-3</v>
      </c>
      <c r="F961" s="96">
        <f t="shared" si="246"/>
        <v>65.883381427202593</v>
      </c>
      <c r="G961" s="96">
        <f t="shared" si="258"/>
        <v>6.6181235506829346</v>
      </c>
      <c r="H961" s="96">
        <f t="shared" si="247"/>
        <v>0.37796656185624461</v>
      </c>
      <c r="I961" s="96">
        <f t="shared" si="248"/>
        <v>0.15144762675730142</v>
      </c>
      <c r="J961" s="96">
        <f t="shared" si="259"/>
        <v>7.962686193657259E-2</v>
      </c>
      <c r="K961" s="96">
        <f t="shared" si="249"/>
        <v>0.15825431559791253</v>
      </c>
      <c r="L961" s="96">
        <f t="shared" si="250"/>
        <v>58.497962510371629</v>
      </c>
      <c r="M961" s="96">
        <f t="shared" si="251"/>
        <v>311.60612533149106</v>
      </c>
      <c r="N961" s="96">
        <f t="shared" si="260"/>
        <v>30.008345003819134</v>
      </c>
      <c r="O961" s="96">
        <f t="shared" si="252"/>
        <v>0.71629608472110751</v>
      </c>
      <c r="P961" s="96">
        <f t="shared" si="253"/>
        <v>0.71629608472110751</v>
      </c>
      <c r="Q961" s="96">
        <f t="shared" si="261"/>
        <v>0.37403008746935035</v>
      </c>
      <c r="R961" s="96">
        <f t="shared" si="244"/>
        <v>5.6149819978187056E-2</v>
      </c>
      <c r="S961" s="96">
        <f t="shared" si="257"/>
        <v>279.73500825078219</v>
      </c>
      <c r="T961" s="96">
        <f t="shared" si="254"/>
        <v>206.55940187170063</v>
      </c>
      <c r="U961" s="96">
        <f t="shared" si="255"/>
        <v>416.61915245458493</v>
      </c>
      <c r="V961" s="32">
        <f t="shared" si="256"/>
        <v>999.99999999999727</v>
      </c>
      <c r="W961" s="100">
        <f>(cNES*L961+(cNES+cOSEX)*G961+(cNES+cEREX)*H961+(cNES+cHOEX)*I961+(cNES+cNES)*S961+(cNES+cOSEX)*N961+(cNES+cEREX)*O961+(cNES+cHOEX)*P961)/(1+cDR)^((cycle + 0.5)/('Life tables'!$I$2/2))</f>
        <v>10635.948470309544</v>
      </c>
      <c r="X961" s="107">
        <f>((L961+G961+H961+I961+N961+O961+P961+S961)/('Life tables'!$I$2/2))/(1+oDR)^(((cycle + 0.5)/('Life tables'!$I$2/2)))</f>
        <v>8.3751886994663316</v>
      </c>
      <c r="Y961" s="31">
        <f>((uNES*L961+ uOCEX*G961+uEREX*H961+uHOEX*I961+uNES*S961+ uOCEX*N961+uEREX*O961+uHOEX*P961)/('Life tables'!$I$2/2))/(1+oDR)^(((cycle + 0.5)/('Life tables'!$I$2/2)))</f>
        <v>5.5195895445630816</v>
      </c>
      <c r="Z961" s="100">
        <f t="shared" si="245"/>
        <v>89994.939938800657</v>
      </c>
      <c r="AA961" s="107">
        <f>((L961+G961+H961+I961+N961+O961+P961+S961)/('Life tables'!$I$2/2))</f>
        <v>14.453413433994337</v>
      </c>
      <c r="AB961" s="31">
        <f>((uNES*L961+ uOCEX*G961+uEREX*H961+uHOEX*I961+uNES*S961+ uOCEX*N961+uEREX*O961+uHOEX*P961)/('Life tables'!$I$2/2))</f>
        <v>9.5253865359005143</v>
      </c>
    </row>
    <row r="962" spans="1:28" x14ac:dyDescent="0.25">
      <c r="A962" s="4">
        <v>956</v>
      </c>
      <c r="C962" s="105">
        <f>IF(male=0,VLOOKUP((($A$5:$A$1570/'Life tables'!$I$2)*2)+age,lifetable,13,1),IF(male=1,VLOOKUP((($A$5:$A$1570/'Life tables'!$I$2)*2)+age,lifetable,10,1),"error"))</f>
        <v>1.0903171265725931E-3</v>
      </c>
      <c r="F962" s="96">
        <f t="shared" si="246"/>
        <v>65.766737970722318</v>
      </c>
      <c r="G962" s="96">
        <f t="shared" si="258"/>
        <v>6.606406471358186</v>
      </c>
      <c r="H962" s="96">
        <f t="shared" si="247"/>
        <v>0.37729738967270099</v>
      </c>
      <c r="I962" s="96">
        <f t="shared" si="248"/>
        <v>0.15117949579198015</v>
      </c>
      <c r="J962" s="96">
        <f t="shared" si="259"/>
        <v>7.9485886288332322E-2</v>
      </c>
      <c r="K962" s="96">
        <f t="shared" si="249"/>
        <v>0.15797413370720831</v>
      </c>
      <c r="L962" s="96">
        <f t="shared" si="250"/>
        <v>58.394394593903911</v>
      </c>
      <c r="M962" s="96">
        <f t="shared" si="251"/>
        <v>311.05470770298933</v>
      </c>
      <c r="N962" s="96">
        <f t="shared" si="260"/>
        <v>29.955242291477827</v>
      </c>
      <c r="O962" s="96">
        <f t="shared" si="252"/>
        <v>0.71502852848189102</v>
      </c>
      <c r="P962" s="96">
        <f t="shared" si="253"/>
        <v>0.71502852848189102</v>
      </c>
      <c r="Q962" s="96">
        <f t="shared" si="261"/>
        <v>0.37336820451181463</v>
      </c>
      <c r="R962" s="96">
        <f t="shared" si="244"/>
        <v>5.6050457359624169E-2</v>
      </c>
      <c r="S962" s="96">
        <f t="shared" si="257"/>
        <v>279.23998969267626</v>
      </c>
      <c r="T962" s="96">
        <f t="shared" si="254"/>
        <v>207.01225596250077</v>
      </c>
      <c r="U962" s="96">
        <f t="shared" si="255"/>
        <v>416.83317704565178</v>
      </c>
      <c r="V962" s="32">
        <f t="shared" si="256"/>
        <v>999.99999999999727</v>
      </c>
      <c r="W962" s="100">
        <f>(cNES*L962+(cNES+cOSEX)*G962+(cNES+cEREX)*H962+(cNES+cHOEX)*I962+(cNES+cNES)*S962+(cNES+cOSEX)*N962+(cNES+cEREX)*O962+(cNES+cHOEX)*P962)/(1+cDR)^((cycle + 0.5)/('Life tables'!$I$2/2))</f>
        <v>10593.423609313335</v>
      </c>
      <c r="X962" s="107">
        <f>((L962+G962+H962+I962+N962+O962+P962+S962)/('Life tables'!$I$2/2))/(1+oDR)^(((cycle + 0.5)/('Life tables'!$I$2/2)))</f>
        <v>8.3555937447902267</v>
      </c>
      <c r="Y962" s="31">
        <f>((uNES*L962+ uOCEX*G962+uEREX*H962+uHOEX*I962+uNES*S962+ uOCEX*N962+uEREX*O962+uHOEX*P962)/('Life tables'!$I$2/2))/(1+oDR)^(((cycle + 0.5)/('Life tables'!$I$2/2)))</f>
        <v>5.5066756747349457</v>
      </c>
      <c r="Z962" s="100">
        <f t="shared" si="245"/>
        <v>89835.67621561361</v>
      </c>
      <c r="AA962" s="107">
        <f>((L962+G962+H962+I962+N962+O962+P962+S962)/('Life tables'!$I$2/2))</f>
        <v>14.427834546672496</v>
      </c>
      <c r="AB962" s="31">
        <f>((uNES*L962+ uOCEX*G962+uEREX*H962+uHOEX*I962+uNES*S962+ uOCEX*N962+uEREX*O962+uHOEX*P962)/('Life tables'!$I$2/2))</f>
        <v>9.5085290122918202</v>
      </c>
    </row>
    <row r="963" spans="1:28" x14ac:dyDescent="0.25">
      <c r="A963" s="4">
        <v>957</v>
      </c>
      <c r="C963" s="105">
        <f>IF(male=0,VLOOKUP((($A$5:$A$1570/'Life tables'!$I$2)*2)+age,lifetable,13,1),IF(male=1,VLOOKUP((($A$5:$A$1570/'Life tables'!$I$2)*2)+age,lifetable,10,1),"error"))</f>
        <v>1.0903171265725931E-3</v>
      </c>
      <c r="F963" s="96">
        <f t="shared" si="246"/>
        <v>65.650302561140521</v>
      </c>
      <c r="G963" s="96">
        <f t="shared" si="258"/>
        <v>6.5947102907798083</v>
      </c>
      <c r="H963" s="96">
        <f t="shared" si="247"/>
        <v>0.37662941103401221</v>
      </c>
      <c r="I963" s="96">
        <f t="shared" si="248"/>
        <v>0.15091184306879438</v>
      </c>
      <c r="J963" s="96">
        <f t="shared" si="259"/>
        <v>7.9345162086227716E-2</v>
      </c>
      <c r="K963" s="96">
        <f t="shared" si="249"/>
        <v>0.15769445155283848</v>
      </c>
      <c r="L963" s="96">
        <f t="shared" si="250"/>
        <v>58.291011402618835</v>
      </c>
      <c r="M963" s="96">
        <f t="shared" si="251"/>
        <v>310.5042644307041</v>
      </c>
      <c r="N963" s="96">
        <f t="shared" si="260"/>
        <v>29.902233411751237</v>
      </c>
      <c r="O963" s="96">
        <f t="shared" si="252"/>
        <v>0.71376321201746162</v>
      </c>
      <c r="P963" s="96">
        <f t="shared" si="253"/>
        <v>0.71376321201746162</v>
      </c>
      <c r="Q963" s="96">
        <f t="shared" si="261"/>
        <v>0.37270749110298573</v>
      </c>
      <c r="R963" s="96">
        <f t="shared" si="244"/>
        <v>5.5951270315036584E-2</v>
      </c>
      <c r="S963" s="96">
        <f t="shared" si="257"/>
        <v>278.74584583349991</v>
      </c>
      <c r="T963" s="96">
        <f t="shared" si="254"/>
        <v>207.46430861568999</v>
      </c>
      <c r="U963" s="96">
        <f t="shared" si="255"/>
        <v>417.04682276751964</v>
      </c>
      <c r="V963" s="32">
        <f t="shared" si="256"/>
        <v>999.99999999999716</v>
      </c>
      <c r="W963" s="100">
        <f>(cNES*L963+(cNES+cOSEX)*G963+(cNES+cEREX)*H963+(cNES+cHOEX)*I963+(cNES+cNES)*S963+(cNES+cOSEX)*N963+(cNES+cEREX)*O963+(cNES+cHOEX)*P963)/(1+cDR)^((cycle + 0.5)/('Life tables'!$I$2/2))</f>
        <v>10551.068757356208</v>
      </c>
      <c r="X963" s="107">
        <f>((L963+G963+H963+I963+N963+O963+P963+S963)/('Life tables'!$I$2/2))/(1+oDR)^(((cycle + 0.5)/('Life tables'!$I$2/2)))</f>
        <v>8.3360446375434094</v>
      </c>
      <c r="Y963" s="31">
        <f>((uNES*L963+ uOCEX*G963+uEREX*H963+uHOEX*I963+uNES*S963+ uOCEX*N963+uEREX*O963+uHOEX*P963)/('Life tables'!$I$2/2))/(1+oDR)^(((cycle + 0.5)/('Life tables'!$I$2/2)))</f>
        <v>5.4937920201791188</v>
      </c>
      <c r="Z963" s="100">
        <f t="shared" si="245"/>
        <v>89676.694215867901</v>
      </c>
      <c r="AA963" s="107">
        <f>((L963+G963+H963+I963+N963+O963+P963+S963)/('Life tables'!$I$2/2))</f>
        <v>14.40230093135547</v>
      </c>
      <c r="AB963" s="31">
        <f>((uNES*L963+ uOCEX*G963+uEREX*H963+uHOEX*I963+uNES*S963+ uOCEX*N963+uEREX*O963+uHOEX*P963)/('Life tables'!$I$2/2))</f>
        <v>9.4917013246963844</v>
      </c>
    </row>
    <row r="964" spans="1:28" x14ac:dyDescent="0.25">
      <c r="A964" s="4">
        <v>958</v>
      </c>
      <c r="C964" s="105">
        <f>IF(male=0,VLOOKUP((($A$5:$A$1570/'Life tables'!$I$2)*2)+age,lifetable,13,1),IF(male=1,VLOOKUP((($A$5:$A$1570/'Life tables'!$I$2)*2)+age,lifetable,10,1),"error"))</f>
        <v>1.0903171265725931E-3</v>
      </c>
      <c r="F964" s="96">
        <f t="shared" si="246"/>
        <v>65.534074774617508</v>
      </c>
      <c r="G964" s="96">
        <f t="shared" si="258"/>
        <v>6.5830349663722165</v>
      </c>
      <c r="H964" s="96">
        <f t="shared" si="247"/>
        <v>0.37596262350865112</v>
      </c>
      <c r="I964" s="96">
        <f t="shared" si="248"/>
        <v>0.15064466761345419</v>
      </c>
      <c r="J964" s="96">
        <f t="shared" si="259"/>
        <v>7.9204688818004701E-2</v>
      </c>
      <c r="K964" s="96">
        <f t="shared" si="249"/>
        <v>0.15741526811672441</v>
      </c>
      <c r="L964" s="96">
        <f t="shared" si="250"/>
        <v>58.187812560188455</v>
      </c>
      <c r="M964" s="96">
        <f t="shared" si="251"/>
        <v>309.95479384217003</v>
      </c>
      <c r="N964" s="96">
        <f t="shared" si="260"/>
        <v>29.849318203577326</v>
      </c>
      <c r="O964" s="96">
        <f t="shared" si="252"/>
        <v>0.71250013148328517</v>
      </c>
      <c r="P964" s="96">
        <f t="shared" si="253"/>
        <v>0.71250013148328517</v>
      </c>
      <c r="Q964" s="96">
        <f t="shared" si="261"/>
        <v>0.37204794523535367</v>
      </c>
      <c r="R964" s="96">
        <f t="shared" si="244"/>
        <v>5.5852258543054645E-2</v>
      </c>
      <c r="S964" s="96">
        <f t="shared" si="257"/>
        <v>278.25257517184775</v>
      </c>
      <c r="T964" s="96">
        <f t="shared" si="254"/>
        <v>207.91556124974335</v>
      </c>
      <c r="U964" s="96">
        <f t="shared" si="255"/>
        <v>417.26009029417941</v>
      </c>
      <c r="V964" s="32">
        <f t="shared" si="256"/>
        <v>999.99999999999727</v>
      </c>
      <c r="W964" s="100">
        <f>(cNES*L964+(cNES+cOSEX)*G964+(cNES+cEREX)*H964+(cNES+cHOEX)*I964+(cNES+cNES)*S964+(cNES+cOSEX)*N964+(cNES+cEREX)*O964+(cNES+cHOEX)*P964)/(1+cDR)^((cycle + 0.5)/('Life tables'!$I$2/2))</f>
        <v>10508.88323530086</v>
      </c>
      <c r="X964" s="107">
        <f>((L964+G964+H964+I964+N964+O964+P964+S964)/('Life tables'!$I$2/2))/(1+oDR)^(((cycle + 0.5)/('Life tables'!$I$2/2)))</f>
        <v>8.3165412703763639</v>
      </c>
      <c r="Y964" s="31">
        <f>((uNES*L964+ uOCEX*G964+uEREX*H964+uHOEX*I964+uNES*S964+ uOCEX*N964+uEREX*O964+uHOEX*P964)/('Life tables'!$I$2/2))/(1+oDR)^(((cycle + 0.5)/('Life tables'!$I$2/2)))</f>
        <v>5.48093851014952</v>
      </c>
      <c r="Z964" s="100">
        <f t="shared" si="245"/>
        <v>89517.993445517932</v>
      </c>
      <c r="AA964" s="107">
        <f>((L964+G964+H964+I964+N964+O964+P964+S964)/('Life tables'!$I$2/2))</f>
        <v>14.376812507784354</v>
      </c>
      <c r="AB964" s="31">
        <f>((uNES*L964+ uOCEX*G964+uEREX*H964+uHOEX*I964+uNES*S964+ uOCEX*N964+uEREX*O964+uHOEX*P964)/('Life tables'!$I$2/2))</f>
        <v>9.4749034202229776</v>
      </c>
    </row>
    <row r="965" spans="1:28" x14ac:dyDescent="0.25">
      <c r="A965" s="4">
        <v>959</v>
      </c>
      <c r="C965" s="105">
        <f>IF(male=0,VLOOKUP((($A$5:$A$1570/'Life tables'!$I$2)*2)+age,lifetable,13,1),IF(male=1,VLOOKUP((($A$5:$A$1570/'Life tables'!$I$2)*2)+age,lifetable,10,1),"error"))</f>
        <v>1.0903171265725931E-3</v>
      </c>
      <c r="F965" s="96">
        <f t="shared" si="246"/>
        <v>65.418054189977269</v>
      </c>
      <c r="G965" s="96">
        <f t="shared" si="258"/>
        <v>6.5713804558273994</v>
      </c>
      <c r="H965" s="96">
        <f t="shared" si="247"/>
        <v>0.37529702468037185</v>
      </c>
      <c r="I965" s="96">
        <f t="shared" si="248"/>
        <v>0.15037796845779269</v>
      </c>
      <c r="J965" s="96">
        <f t="shared" si="259"/>
        <v>7.9064465974628684E-2</v>
      </c>
      <c r="K965" s="96">
        <f t="shared" si="249"/>
        <v>0.15713658238718578</v>
      </c>
      <c r="L965" s="96">
        <f t="shared" si="250"/>
        <v>58.084797692649893</v>
      </c>
      <c r="M965" s="96">
        <f t="shared" si="251"/>
        <v>309.40629426609718</v>
      </c>
      <c r="N965" s="96">
        <f t="shared" si="260"/>
        <v>29.796496506007248</v>
      </c>
      <c r="O965" s="96">
        <f t="shared" si="252"/>
        <v>0.71123928303752948</v>
      </c>
      <c r="P965" s="96">
        <f t="shared" si="253"/>
        <v>0.71123928303752948</v>
      </c>
      <c r="Q965" s="96">
        <f t="shared" si="261"/>
        <v>0.37138956490281944</v>
      </c>
      <c r="R965" s="96">
        <f t="shared" si="244"/>
        <v>5.5753421742520508E-2</v>
      </c>
      <c r="S965" s="96">
        <f t="shared" si="257"/>
        <v>277.76017620736951</v>
      </c>
      <c r="T965" s="96">
        <f t="shared" si="254"/>
        <v>208.36601528062079</v>
      </c>
      <c r="U965" s="96">
        <f t="shared" si="255"/>
        <v>417.4729802983091</v>
      </c>
      <c r="V965" s="32">
        <f t="shared" si="256"/>
        <v>999.99999999999704</v>
      </c>
      <c r="W965" s="100">
        <f>(cNES*L965+(cNES+cOSEX)*G965+(cNES+cEREX)*H965+(cNES+cHOEX)*I965+(cNES+cNES)*S965+(cNES+cOSEX)*N965+(cNES+cEREX)*O965+(cNES+cHOEX)*P965)/(1+cDR)^((cycle + 0.5)/('Life tables'!$I$2/2))</f>
        <v>10466.866366703307</v>
      </c>
      <c r="X965" s="107">
        <f>((L965+G965+H965+I965+N965+O965+P965+S965)/('Life tables'!$I$2/2))/(1+oDR)^(((cycle + 0.5)/('Life tables'!$I$2/2)))</f>
        <v>8.2970835361936341</v>
      </c>
      <c r="Y965" s="31">
        <f>((uNES*L965+ uOCEX*G965+uEREX*H965+uHOEX*I965+uNES*S965+ uOCEX*N965+uEREX*O965+uHOEX*P965)/('Life tables'!$I$2/2))/(1+oDR)^(((cycle + 0.5)/('Life tables'!$I$2/2)))</f>
        <v>5.4681150740674411</v>
      </c>
      <c r="Z965" s="100">
        <f t="shared" si="245"/>
        <v>89359.57341123675</v>
      </c>
      <c r="AA965" s="107">
        <f>((L965+G965+H965+I965+N965+O965+P965+S965)/('Life tables'!$I$2/2))</f>
        <v>14.351369195847077</v>
      </c>
      <c r="AB965" s="31">
        <f>((uNES*L965+ uOCEX*G965+uEREX*H965+uHOEX*I965+uNES*S965+ uOCEX*N965+uEREX*O965+uHOEX*P965)/('Life tables'!$I$2/2))</f>
        <v>9.45813524607704</v>
      </c>
    </row>
    <row r="966" spans="1:28" x14ac:dyDescent="0.25">
      <c r="A966" s="4">
        <v>960</v>
      </c>
      <c r="C966" s="105">
        <f>IF(male=0,VLOOKUP((($A$5:$A$1570/'Life tables'!$I$2)*2)+age,lifetable,13,1),IF(male=1,VLOOKUP((($A$5:$A$1570/'Life tables'!$I$2)*2)+age,lifetable,10,1),"error"))</f>
        <v>1.0903171265725931E-3</v>
      </c>
      <c r="F966" s="96">
        <f t="shared" si="246"/>
        <v>65.302240388637003</v>
      </c>
      <c r="G966" s="96">
        <f t="shared" si="258"/>
        <v>6.5597467170978376</v>
      </c>
      <c r="H966" s="96">
        <f t="shared" si="247"/>
        <v>0.37463261214780552</v>
      </c>
      <c r="I966" s="96">
        <f t="shared" si="248"/>
        <v>0.15011174463960411</v>
      </c>
      <c r="J966" s="96">
        <f t="shared" si="259"/>
        <v>7.8924493050199176E-2</v>
      </c>
      <c r="K966" s="96">
        <f t="shared" si="249"/>
        <v>0.15685839335877128</v>
      </c>
      <c r="L966" s="96">
        <f t="shared" si="250"/>
        <v>57.981966428342787</v>
      </c>
      <c r="M966" s="96">
        <f t="shared" si="251"/>
        <v>308.85876403243026</v>
      </c>
      <c r="N966" s="96">
        <f t="shared" si="260"/>
        <v>29.743768158211072</v>
      </c>
      <c r="O966" s="96">
        <f t="shared" si="252"/>
        <v>0.70998066284120043</v>
      </c>
      <c r="P966" s="96">
        <f t="shared" si="253"/>
        <v>0.70998066284120043</v>
      </c>
      <c r="Q966" s="96">
        <f t="shared" si="261"/>
        <v>0.37073234810076622</v>
      </c>
      <c r="R966" s="96">
        <f t="shared" si="244"/>
        <v>5.5654759612498814E-2</v>
      </c>
      <c r="S966" s="96">
        <f t="shared" si="257"/>
        <v>277.26864744082354</v>
      </c>
      <c r="T966" s="96">
        <f t="shared" si="254"/>
        <v>208.81567212177174</v>
      </c>
      <c r="U966" s="96">
        <f t="shared" si="255"/>
        <v>417.68549345128037</v>
      </c>
      <c r="V966" s="32">
        <f t="shared" si="256"/>
        <v>999.99999999999704</v>
      </c>
      <c r="W966" s="100">
        <f>(cNES*L966+(cNES+cOSEX)*G966+(cNES+cEREX)*H966+(cNES+cHOEX)*I966+(cNES+cNES)*S966+(cNES+cOSEX)*N966+(cNES+cEREX)*O966+(cNES+cHOEX)*P966)/(1+cDR)^((cycle + 0.5)/('Life tables'!$I$2/2))</f>
        <v>10425.017477802914</v>
      </c>
      <c r="X966" s="107">
        <f>((L966+G966+H966+I966+N966+O966+P966+S966)/('Life tables'!$I$2/2))/(1+oDR)^(((cycle + 0.5)/('Life tables'!$I$2/2)))</f>
        <v>8.2776713281531329</v>
      </c>
      <c r="Y966" s="31">
        <f>((uNES*L966+ uOCEX*G966+uEREX*H966+uHOEX*I966+uNES*S966+ uOCEX*N966+uEREX*O966+uHOEX*P966)/('Life tables'!$I$2/2))/(1+oDR)^(((cycle + 0.5)/('Life tables'!$I$2/2)))</f>
        <v>5.4553216415211097</v>
      </c>
      <c r="Z966" s="100">
        <f t="shared" si="245"/>
        <v>89201.433620419935</v>
      </c>
      <c r="AA966" s="107">
        <f>((L966+G966+H966+I966+N966+O966+P966+S966)/('Life tables'!$I$2/2))</f>
        <v>14.325970915577962</v>
      </c>
      <c r="AB966" s="31">
        <f>((uNES*L966+ uOCEX*G966+uEREX*H966+uHOEX*I966+uNES*S966+ uOCEX*N966+uEREX*O966+uHOEX*P966)/('Life tables'!$I$2/2))</f>
        <v>9.4413967495604165</v>
      </c>
    </row>
    <row r="967" spans="1:28" x14ac:dyDescent="0.25">
      <c r="A967" s="4">
        <v>961</v>
      </c>
      <c r="C967" s="105">
        <f>IF(male=0,VLOOKUP((($A$5:$A$1570/'Life tables'!$I$2)*2)+age,lifetable,13,1),IF(male=1,VLOOKUP((($A$5:$A$1570/'Life tables'!$I$2)*2)+age,lifetable,10,1),"error"))</f>
        <v>1.0903171265725931E-3</v>
      </c>
      <c r="F967" s="96">
        <f t="shared" si="246"/>
        <v>65.186632954538936</v>
      </c>
      <c r="G967" s="96">
        <f t="shared" si="258"/>
        <v>6.5481337083896571</v>
      </c>
      <c r="H967" s="96">
        <f t="shared" si="247"/>
        <v>0.37396938352406905</v>
      </c>
      <c r="I967" s="96">
        <f t="shared" si="248"/>
        <v>0.14984599520248695</v>
      </c>
      <c r="J967" s="96">
        <f t="shared" si="259"/>
        <v>7.8784769541867417E-2</v>
      </c>
      <c r="K967" s="96">
        <f t="shared" si="249"/>
        <v>0.15658070003209471</v>
      </c>
      <c r="L967" s="96">
        <f t="shared" si="250"/>
        <v>57.879318397848763</v>
      </c>
      <c r="M967" s="96">
        <f t="shared" si="251"/>
        <v>308.31220147240612</v>
      </c>
      <c r="N967" s="96">
        <f t="shared" si="260"/>
        <v>29.69113299948328</v>
      </c>
      <c r="O967" s="96">
        <f t="shared" si="252"/>
        <v>0.70872426705827429</v>
      </c>
      <c r="P967" s="96">
        <f t="shared" si="253"/>
        <v>0.70872426705827429</v>
      </c>
      <c r="Q967" s="96">
        <f t="shared" si="261"/>
        <v>0.37007629282612797</v>
      </c>
      <c r="R967" s="96">
        <f t="shared" ref="R967:R1030" si="262">M967*amrc + P967*amrHOEX</f>
        <v>5.555627185228703E-2</v>
      </c>
      <c r="S967" s="96">
        <f t="shared" si="257"/>
        <v>276.77798737412786</v>
      </c>
      <c r="T967" s="96">
        <f t="shared" si="254"/>
        <v>209.26453318413974</v>
      </c>
      <c r="U967" s="96">
        <f t="shared" si="255"/>
        <v>417.89763042316474</v>
      </c>
      <c r="V967" s="32">
        <f t="shared" si="256"/>
        <v>999.99999999999716</v>
      </c>
      <c r="W967" s="100">
        <f>(cNES*L967+(cNES+cOSEX)*G967+(cNES+cEREX)*H967+(cNES+cHOEX)*I967+(cNES+cNES)*S967+(cNES+cOSEX)*N967+(cNES+cEREX)*O967+(cNES+cHOEX)*P967)/(1+cDR)^((cycle + 0.5)/('Life tables'!$I$2/2))</f>
        <v>10383.335897512461</v>
      </c>
      <c r="X967" s="107">
        <f>((L967+G967+H967+I967+N967+O967+P967+S967)/('Life tables'!$I$2/2))/(1+oDR)^(((cycle + 0.5)/('Life tables'!$I$2/2)))</f>
        <v>8.2583045396654633</v>
      </c>
      <c r="Y967" s="31">
        <f>((uNES*L967+ uOCEX*G967+uEREX*H967+uHOEX*I967+uNES*S967+ uOCEX*N967+uEREX*O967+uHOEX*P967)/('Life tables'!$I$2/2))/(1+oDR)^(((cycle + 0.5)/('Life tables'!$I$2/2)))</f>
        <v>5.4425581422652325</v>
      </c>
      <c r="Z967" s="100">
        <f t="shared" ref="Z967:Z1030" si="263">(cNES*L967+(cNES+cOSEX)*G967+(cNES+cEREX)*H967+(cNES+cHOEX)*I967+(cNES+cNES)*S967+(cNES+cOSEX)*N967+(cNES+cEREX)*O967+(cNES+cHOEX)*P967)</f>
        <v>89043.573581189543</v>
      </c>
      <c r="AA967" s="107">
        <f>((L967+G967+H967+I967+N967+O967+P967+S967)/('Life tables'!$I$2/2))</f>
        <v>14.300617587157319</v>
      </c>
      <c r="AB967" s="31">
        <f>((uNES*L967+ uOCEX*G967+uEREX*H967+uHOEX*I967+uNES*S967+ uOCEX*N967+uEREX*O967+uHOEX*P967)/('Life tables'!$I$2/2))</f>
        <v>9.4246878780710777</v>
      </c>
    </row>
    <row r="968" spans="1:28" x14ac:dyDescent="0.25">
      <c r="A968" s="4">
        <v>962</v>
      </c>
      <c r="C968" s="105">
        <f>IF(male=0,VLOOKUP((($A$5:$A$1570/'Life tables'!$I$2)*2)+age,lifetable,13,1),IF(male=1,VLOOKUP((($A$5:$A$1570/'Life tables'!$I$2)*2)+age,lifetable,10,1),"error"))</f>
        <v>1.0903171265725931E-3</v>
      </c>
      <c r="F968" s="96">
        <f t="shared" ref="F968:F1031" si="264">E967*(1-pCAUC)+(L967+G967+H967+I967 )*(1-pCAUC)+(S967+N967+O967+P967)*(pUAUC)</f>
        <v>65.071231474084527</v>
      </c>
      <c r="G968" s="96">
        <f t="shared" si="258"/>
        <v>6.5365413881560199</v>
      </c>
      <c r="H968" s="96">
        <f t="shared" ref="H968:H1031" si="265">F968*rrEREX</f>
        <v>0.37330733643638775</v>
      </c>
      <c r="I968" s="96">
        <f t="shared" ref="I968:I1031" si="266">F968*rrHOEX</f>
        <v>0.14958071919569288</v>
      </c>
      <c r="J968" s="96">
        <f t="shared" si="259"/>
        <v>7.8645294949756916E-2</v>
      </c>
      <c r="K968" s="96">
        <f t="shared" ref="K968:K1031" si="267">F968*amr + I968*amrHOEX</f>
        <v>0.15630350141367716</v>
      </c>
      <c r="L968" s="96">
        <f t="shared" ref="L968:L1031" si="268">F968-SUM(G968:K968)</f>
        <v>57.776853233932997</v>
      </c>
      <c r="M968" s="96">
        <f t="shared" ref="M968:M1031" si="269">E967*pCAUC+(L967+G967+H967+I967)*pCAUC+(S967+N967+O967+P967)*(1-pUAUC)</f>
        <v>307.76660491860815</v>
      </c>
      <c r="N968" s="96">
        <f t="shared" si="260"/>
        <v>29.638590869248045</v>
      </c>
      <c r="O968" s="96">
        <f t="shared" ref="O968:O1031" si="270">M968*rrEREXc</f>
        <v>0.70747009185582266</v>
      </c>
      <c r="P968" s="96">
        <f t="shared" ref="P968:P1031" si="271">M968*rrHOEXc</f>
        <v>0.70747009185582266</v>
      </c>
      <c r="Q968" s="96">
        <f t="shared" si="261"/>
        <v>0.36942139707745514</v>
      </c>
      <c r="R968" s="96">
        <f t="shared" si="262"/>
        <v>5.5457958161425257E-2</v>
      </c>
      <c r="S968" s="96">
        <f t="shared" si="257"/>
        <v>276.2881945104096</v>
      </c>
      <c r="T968" s="96">
        <f t="shared" ref="T968:T1031" si="272">J968+Q968+T967</f>
        <v>209.71259987616696</v>
      </c>
      <c r="U968" s="96">
        <f t="shared" ref="U968:U1031" si="273">K968+R968+U967</f>
        <v>418.10939188273983</v>
      </c>
      <c r="V968" s="32">
        <f t="shared" ref="V968:V1031" si="274">SUM(G968:I968,L968,N968,O968,P968,S968,T968,U968)</f>
        <v>999.99999999999727</v>
      </c>
      <c r="W968" s="100">
        <f>(cNES*L968+(cNES+cOSEX)*G968+(cNES+cEREX)*H968+(cNES+cHOEX)*I968+(cNES+cNES)*S968+(cNES+cOSEX)*N968+(cNES+cEREX)*O968+(cNES+cHOEX)*P968)/(1+cDR)^((cycle + 0.5)/('Life tables'!$I$2/2))</f>
        <v>10341.820957408183</v>
      </c>
      <c r="X968" s="107">
        <f>((L968+G968+H968+I968+N968+O968+P968+S968)/('Life tables'!$I$2/2))/(1+oDR)^(((cycle + 0.5)/('Life tables'!$I$2/2)))</f>
        <v>8.2389830643932171</v>
      </c>
      <c r="Y968" s="31">
        <f>((uNES*L968+ uOCEX*G968+uEREX*H968+uHOEX*I968+uNES*S968+ uOCEX*N968+uEREX*O968+uHOEX*P968)/('Life tables'!$I$2/2))/(1+oDR)^(((cycle + 0.5)/('Life tables'!$I$2/2)))</f>
        <v>5.4298245062205268</v>
      </c>
      <c r="Z968" s="100">
        <f t="shared" si="263"/>
        <v>88885.992802397945</v>
      </c>
      <c r="AA968" s="107">
        <f>((L968+G968+H968+I968+N968+O968+P968+S968)/('Life tables'!$I$2/2))</f>
        <v>14.275309130911033</v>
      </c>
      <c r="AB968" s="31">
        <f>((uNES*L968+ uOCEX*G968+uEREX*H968+uHOEX*I968+uNES*S968+ uOCEX*N968+uEREX*O968+uHOEX*P968)/('Life tables'!$I$2/2))</f>
        <v>9.4080085791028374</v>
      </c>
    </row>
    <row r="969" spans="1:28" x14ac:dyDescent="0.25">
      <c r="A969" s="4">
        <v>963</v>
      </c>
      <c r="C969" s="105">
        <f>IF(male=0,VLOOKUP((($A$5:$A$1570/'Life tables'!$I$2)*2)+age,lifetable,13,1),IF(male=1,VLOOKUP((($A$5:$A$1570/'Life tables'!$I$2)*2)+age,lifetable,10,1),"error"))</f>
        <v>1.0903171265725931E-3</v>
      </c>
      <c r="F969" s="96">
        <f t="shared" si="264"/>
        <v>64.956035536070885</v>
      </c>
      <c r="G969" s="96">
        <f t="shared" si="258"/>
        <v>6.5249697150907346</v>
      </c>
      <c r="H969" s="96">
        <f t="shared" si="265"/>
        <v>0.37264646852573063</v>
      </c>
      <c r="I969" s="96">
        <f t="shared" si="266"/>
        <v>0.14931591567398045</v>
      </c>
      <c r="J969" s="96">
        <f t="shared" si="259"/>
        <v>7.8506068776886581E-2</v>
      </c>
      <c r="K969" s="96">
        <f t="shared" si="267"/>
        <v>0.15602679651579404</v>
      </c>
      <c r="L969" s="96">
        <f t="shared" si="268"/>
        <v>57.674570571487756</v>
      </c>
      <c r="M969" s="96">
        <f t="shared" si="269"/>
        <v>307.22197270501954</v>
      </c>
      <c r="N969" s="96">
        <f t="shared" si="260"/>
        <v>29.586141607064338</v>
      </c>
      <c r="O969" s="96">
        <f t="shared" si="270"/>
        <v>0.70621813340413464</v>
      </c>
      <c r="P969" s="96">
        <f t="shared" si="271"/>
        <v>0.70621813340413464</v>
      </c>
      <c r="Q969" s="96">
        <f t="shared" si="261"/>
        <v>0.36876765885497809</v>
      </c>
      <c r="R969" s="96">
        <f t="shared" si="262"/>
        <v>5.5359818239705844E-2</v>
      </c>
      <c r="S969" s="96">
        <f t="shared" si="257"/>
        <v>275.79926735405223</v>
      </c>
      <c r="T969" s="96">
        <f t="shared" si="272"/>
        <v>210.15987360379881</v>
      </c>
      <c r="U969" s="96">
        <f t="shared" si="273"/>
        <v>418.32077849749533</v>
      </c>
      <c r="V969" s="32">
        <f t="shared" si="274"/>
        <v>999.99999999999716</v>
      </c>
      <c r="W969" s="100">
        <f>(cNES*L969+(cNES+cOSEX)*G969+(cNES+cEREX)*H969+(cNES+cHOEX)*I969+(cNES+cNES)*S969+(cNES+cOSEX)*N969+(cNES+cEREX)*O969+(cNES+cHOEX)*P969)/(1+cDR)^((cycle + 0.5)/('Life tables'!$I$2/2))</f>
        <v>10300.471991719844</v>
      </c>
      <c r="X969" s="107">
        <f>((L969+G969+H969+I969+N969+O969+P969+S969)/('Life tables'!$I$2/2))/(1+oDR)^(((cycle + 0.5)/('Life tables'!$I$2/2)))</f>
        <v>8.2197067962502999</v>
      </c>
      <c r="Y969" s="31">
        <f>((uNES*L969+ uOCEX*G969+uEREX*H969+uHOEX*I969+uNES*S969+ uOCEX*N969+uEREX*O969+uHOEX*P969)/('Life tables'!$I$2/2))/(1+oDR)^(((cycle + 0.5)/('Life tables'!$I$2/2)))</f>
        <v>5.4171206634733</v>
      </c>
      <c r="Z969" s="100">
        <f t="shared" si="263"/>
        <v>88728.690793631074</v>
      </c>
      <c r="AA969" s="107">
        <f>((L969+G969+H969+I969+N969+O969+P969+S969)/('Life tables'!$I$2/2))</f>
        <v>14.250045467310143</v>
      </c>
      <c r="AB969" s="31">
        <f>((uNES*L969+ uOCEX*G969+uEREX*H969+uHOEX*I969+uNES*S969+ uOCEX*N969+uEREX*O969+uHOEX*P969)/('Life tables'!$I$2/2))</f>
        <v>9.3913588002451132</v>
      </c>
    </row>
    <row r="970" spans="1:28" x14ac:dyDescent="0.25">
      <c r="A970" s="4">
        <v>964</v>
      </c>
      <c r="C970" s="105">
        <f>IF(male=0,VLOOKUP((($A$5:$A$1570/'Life tables'!$I$2)*2)+age,lifetable,13,1),IF(male=1,VLOOKUP((($A$5:$A$1570/'Life tables'!$I$2)*2)+age,lifetable,10,1),"error"))</f>
        <v>1.0903171265725931E-3</v>
      </c>
      <c r="F970" s="96">
        <f t="shared" si="264"/>
        <v>64.841044731629296</v>
      </c>
      <c r="G970" s="96">
        <f t="shared" si="258"/>
        <v>6.5134186481220828</v>
      </c>
      <c r="H970" s="96">
        <f t="shared" si="265"/>
        <v>0.37198677744645758</v>
      </c>
      <c r="I970" s="96">
        <f t="shared" si="266"/>
        <v>0.14905158369747382</v>
      </c>
      <c r="J970" s="96">
        <f t="shared" si="259"/>
        <v>7.8367090529096392E-2</v>
      </c>
      <c r="K970" s="96">
        <f t="shared" si="267"/>
        <v>0.15575058435632763</v>
      </c>
      <c r="L970" s="96">
        <f t="shared" si="268"/>
        <v>57.572470047477857</v>
      </c>
      <c r="M970" s="96">
        <f t="shared" si="269"/>
        <v>306.67830316707381</v>
      </c>
      <c r="N970" s="96">
        <f t="shared" si="260"/>
        <v>29.533785052630797</v>
      </c>
      <c r="O970" s="96">
        <f t="shared" si="270"/>
        <v>0.70496838787683347</v>
      </c>
      <c r="P970" s="96">
        <f t="shared" si="271"/>
        <v>0.70496838787683347</v>
      </c>
      <c r="Q970" s="96">
        <f t="shared" si="261"/>
        <v>0.36811507616066824</v>
      </c>
      <c r="R970" s="96">
        <f t="shared" si="262"/>
        <v>5.526185178718248E-2</v>
      </c>
      <c r="S970" s="96">
        <f t="shared" si="257"/>
        <v>275.31120441074148</v>
      </c>
      <c r="T970" s="96">
        <f t="shared" si="272"/>
        <v>210.60635577048859</v>
      </c>
      <c r="U970" s="96">
        <f t="shared" si="273"/>
        <v>418.53179093363883</v>
      </c>
      <c r="V970" s="32">
        <f t="shared" si="274"/>
        <v>999.99999999999727</v>
      </c>
      <c r="W970" s="100">
        <f>(cNES*L970+(cNES+cOSEX)*G970+(cNES+cEREX)*H970+(cNES+cHOEX)*I970+(cNES+cNES)*S970+(cNES+cOSEX)*N970+(cNES+cEREX)*O970+(cNES+cHOEX)*P970)/(1+cDR)^((cycle + 0.5)/('Life tables'!$I$2/2))</f>
        <v>10259.288337320841</v>
      </c>
      <c r="X970" s="107">
        <f>((L970+G970+H970+I970+N970+O970+P970+S970)/('Life tables'!$I$2/2))/(1+oDR)^(((cycle + 0.5)/('Life tables'!$I$2/2)))</f>
        <v>8.2004756294012573</v>
      </c>
      <c r="Y970" s="31">
        <f>((uNES*L970+ uOCEX*G970+uEREX*H970+uHOEX*I970+uNES*S970+ uOCEX*N970+uEREX*O970+uHOEX*P970)/('Life tables'!$I$2/2))/(1+oDR)^(((cycle + 0.5)/('Life tables'!$I$2/2)))</f>
        <v>5.4044465442749887</v>
      </c>
      <c r="Z970" s="100">
        <f t="shared" si="263"/>
        <v>88571.667065212168</v>
      </c>
      <c r="AA970" s="107">
        <f>((L970+G970+H970+I970+N970+O970+P970+S970)/('Life tables'!$I$2/2))</f>
        <v>14.22482651697047</v>
      </c>
      <c r="AB970" s="31">
        <f>((uNES*L970+ uOCEX*G970+uEREX*H970+uHOEX*I970+uNES*S970+ uOCEX*N970+uEREX*O970+uHOEX*P970)/('Life tables'!$I$2/2))</f>
        <v>9.3747384891826506</v>
      </c>
    </row>
    <row r="971" spans="1:28" x14ac:dyDescent="0.25">
      <c r="A971" s="4">
        <v>965</v>
      </c>
      <c r="C971" s="105">
        <f>IF(male=0,VLOOKUP((($A$5:$A$1570/'Life tables'!$I$2)*2)+age,lifetable,13,1),IF(male=1,VLOOKUP((($A$5:$A$1570/'Life tables'!$I$2)*2)+age,lifetable,10,1),"error"))</f>
        <v>1.1900158768971547E-3</v>
      </c>
      <c r="F971" s="96">
        <f t="shared" si="264"/>
        <v>64.726258654165832</v>
      </c>
      <c r="G971" s="96">
        <f t="shared" si="258"/>
        <v>6.5018881464068539</v>
      </c>
      <c r="H971" s="96">
        <f t="shared" si="265"/>
        <v>0.37132826086597864</v>
      </c>
      <c r="I971" s="96">
        <f t="shared" si="266"/>
        <v>0.14878772233152635</v>
      </c>
      <c r="J971" s="96">
        <f t="shared" si="259"/>
        <v>8.5381571852475774E-2</v>
      </c>
      <c r="K971" s="96">
        <f t="shared" si="267"/>
        <v>0.15547486395862428</v>
      </c>
      <c r="L971" s="96">
        <f t="shared" si="268"/>
        <v>57.463398088750374</v>
      </c>
      <c r="M971" s="96">
        <f t="shared" si="269"/>
        <v>306.1355946417039</v>
      </c>
      <c r="N971" s="96">
        <f t="shared" si="260"/>
        <v>29.481521045790466</v>
      </c>
      <c r="O971" s="96">
        <f t="shared" si="270"/>
        <v>0.70372085145098928</v>
      </c>
      <c r="P971" s="96">
        <f t="shared" si="271"/>
        <v>0.70372085145098928</v>
      </c>
      <c r="Q971" s="96">
        <f t="shared" si="261"/>
        <v>0.40106457419880792</v>
      </c>
      <c r="R971" s="96">
        <f t="shared" si="262"/>
        <v>5.5164058504179041E-2</v>
      </c>
      <c r="S971" s="96">
        <f t="shared" si="257"/>
        <v>274.79040326030849</v>
      </c>
      <c r="T971" s="96">
        <f t="shared" si="272"/>
        <v>211.09280191653988</v>
      </c>
      <c r="U971" s="96">
        <f t="shared" si="273"/>
        <v>418.74242985610164</v>
      </c>
      <c r="V971" s="32">
        <f t="shared" si="274"/>
        <v>999.99999999999727</v>
      </c>
      <c r="W971" s="100">
        <f>(cNES*L971+(cNES+cOSEX)*G971+(cNES+cEREX)*H971+(cNES+cHOEX)*I971+(cNES+cNES)*S971+(cNES+cOSEX)*N971+(cNES+cEREX)*O971+(cNES+cHOEX)*P971)/(1+cDR)^((cycle + 0.5)/('Life tables'!$I$2/2))</f>
        <v>10217.298972976318</v>
      </c>
      <c r="X971" s="107">
        <f>((L971+G971+H971+I971+N971+O971+P971+S971)/('Life tables'!$I$2/2))/(1+oDR)^(((cycle + 0.5)/('Life tables'!$I$2/2)))</f>
        <v>8.1803888195872076</v>
      </c>
      <c r="Y971" s="31">
        <f>((uNES*L971+ uOCEX*G971+uEREX*H971+uHOEX*I971+uNES*S971+ uOCEX*N971+uEREX*O971+uHOEX*P971)/('Life tables'!$I$2/2))/(1+oDR)^(((cycle + 0.5)/('Life tables'!$I$2/2)))</f>
        <v>5.3911986511305443</v>
      </c>
      <c r="Z971" s="100">
        <f t="shared" si="263"/>
        <v>88406.52495409103</v>
      </c>
      <c r="AA971" s="107">
        <f>((L971+G971+H971+I971+N971+O971+P971+S971)/('Life tables'!$I$2/2))</f>
        <v>14.198089029469235</v>
      </c>
      <c r="AB971" s="31">
        <f>((uNES*L971+ uOCEX*G971+uEREX*H971+uHOEX*I971+uNES*S971+ uOCEX*N971+uEREX*O971+uHOEX*P971)/('Life tables'!$I$2/2))</f>
        <v>9.3571002690026734</v>
      </c>
    </row>
    <row r="972" spans="1:28" x14ac:dyDescent="0.25">
      <c r="A972" s="4">
        <v>966</v>
      </c>
      <c r="C972" s="105">
        <f>IF(male=0,VLOOKUP((($A$5:$A$1570/'Life tables'!$I$2)*2)+age,lifetable,13,1),IF(male=1,VLOOKUP((($A$5:$A$1570/'Life tables'!$I$2)*2)+age,lifetable,10,1),"error"))</f>
        <v>1.1900158768971547E-3</v>
      </c>
      <c r="F972" s="96">
        <f t="shared" si="264"/>
        <v>64.604512247497013</v>
      </c>
      <c r="G972" s="96">
        <f t="shared" si="258"/>
        <v>6.48965846505578</v>
      </c>
      <c r="H972" s="96">
        <f t="shared" si="265"/>
        <v>0.37062981355270874</v>
      </c>
      <c r="I972" s="96">
        <f t="shared" si="266"/>
        <v>0.14850786109859015</v>
      </c>
      <c r="J972" s="96">
        <f t="shared" si="259"/>
        <v>8.5220973977905026E-2</v>
      </c>
      <c r="K972" s="96">
        <f t="shared" si="267"/>
        <v>0.15518242459308915</v>
      </c>
      <c r="L972" s="96">
        <f t="shared" si="268"/>
        <v>57.355312709218936</v>
      </c>
      <c r="M972" s="96">
        <f t="shared" si="269"/>
        <v>305.56025597985871</v>
      </c>
      <c r="N972" s="96">
        <f t="shared" si="260"/>
        <v>29.426114686110214</v>
      </c>
      <c r="O972" s="96">
        <f t="shared" si="270"/>
        <v>0.70239830738857723</v>
      </c>
      <c r="P972" s="96">
        <f t="shared" si="271"/>
        <v>0.70239830738857723</v>
      </c>
      <c r="Q972" s="96">
        <f t="shared" si="261"/>
        <v>0.40031082991205458</v>
      </c>
      <c r="R972" s="96">
        <f t="shared" si="262"/>
        <v>5.5060385438526906E-2</v>
      </c>
      <c r="S972" s="96">
        <f t="shared" ref="S972:S1035" si="275">M972-SUM(N972:R972)</f>
        <v>274.27397346362073</v>
      </c>
      <c r="T972" s="96">
        <f t="shared" si="272"/>
        <v>211.57833372042984</v>
      </c>
      <c r="U972" s="96">
        <f t="shared" si="273"/>
        <v>418.95267266613325</v>
      </c>
      <c r="V972" s="32">
        <f t="shared" si="274"/>
        <v>999.99999999999716</v>
      </c>
      <c r="W972" s="100">
        <f>(cNES*L972+(cNES+cOSEX)*G972+(cNES+cEREX)*H972+(cNES+cHOEX)*I972+(cNES+cNES)*S972+(cNES+cOSEX)*N972+(cNES+cEREX)*O972+(cNES+cHOEX)*P972)/(1+cDR)^((cycle + 0.5)/('Life tables'!$I$2/2))</f>
        <v>10175.328156193904</v>
      </c>
      <c r="X972" s="107">
        <f>((L972+G972+H972+I972+N972+O972+P972+S972)/('Life tables'!$I$2/2))/(1+oDR)^(((cycle + 0.5)/('Life tables'!$I$2/2)))</f>
        <v>8.1603512159590021</v>
      </c>
      <c r="Y972" s="31">
        <f>((uNES*L972+ uOCEX*G972+uEREX*H972+uHOEX*I972+uNES*S972+ uOCEX*N972+uEREX*O972+uHOEX*P972)/('Life tables'!$I$2/2))/(1+oDR)^(((cycle + 0.5)/('Life tables'!$I$2/2)))</f>
        <v>5.377993082810792</v>
      </c>
      <c r="Z972" s="100">
        <f t="shared" si="263"/>
        <v>88240.361272823066</v>
      </c>
      <c r="AA972" s="107">
        <f>((L972+G972+H972+I972+N972+O972+P972+S972)/('Life tables'!$I$2/2))</f>
        <v>14.171401805938455</v>
      </c>
      <c r="AB972" s="31">
        <f>((uNES*L972+ uOCEX*G972+uEREX*H972+uHOEX*I972+uNES*S972+ uOCEX*N972+uEREX*O972+uHOEX*P972)/('Life tables'!$I$2/2))</f>
        <v>9.3395123407213259</v>
      </c>
    </row>
    <row r="973" spans="1:28" x14ac:dyDescent="0.25">
      <c r="A973" s="4">
        <v>967</v>
      </c>
      <c r="C973" s="105">
        <f>IF(male=0,VLOOKUP((($A$5:$A$1570/'Life tables'!$I$2)*2)+age,lifetable,13,1),IF(male=1,VLOOKUP((($A$5:$A$1570/'Life tables'!$I$2)*2)+age,lifetable,10,1),"error"))</f>
        <v>1.1900158768971547E-3</v>
      </c>
      <c r="F973" s="96">
        <f t="shared" si="264"/>
        <v>64.482997632095774</v>
      </c>
      <c r="G973" s="96">
        <f t="shared" si="258"/>
        <v>6.4774520676226466</v>
      </c>
      <c r="H973" s="96">
        <f t="shared" si="265"/>
        <v>0.36993269600343359</v>
      </c>
      <c r="I973" s="96">
        <f t="shared" si="266"/>
        <v>0.14822853268951056</v>
      </c>
      <c r="J973" s="96">
        <f t="shared" si="259"/>
        <v>8.5060681863364004E-2</v>
      </c>
      <c r="K973" s="96">
        <f t="shared" si="267"/>
        <v>0.15489054199874</v>
      </c>
      <c r="L973" s="96">
        <f t="shared" si="268"/>
        <v>57.247433111918077</v>
      </c>
      <c r="M973" s="96">
        <f t="shared" si="269"/>
        <v>304.98599598133842</v>
      </c>
      <c r="N973" s="96">
        <f t="shared" si="260"/>
        <v>29.370812204045212</v>
      </c>
      <c r="O973" s="96">
        <f t="shared" si="270"/>
        <v>0.70107824287407372</v>
      </c>
      <c r="P973" s="96">
        <f t="shared" si="271"/>
        <v>0.70107824287407372</v>
      </c>
      <c r="Q973" s="96">
        <f t="shared" si="261"/>
        <v>0.39955849876919758</v>
      </c>
      <c r="R973" s="96">
        <f t="shared" si="262"/>
        <v>5.4956906742454147E-2</v>
      </c>
      <c r="S973" s="96">
        <f t="shared" si="275"/>
        <v>273.75851188603338</v>
      </c>
      <c r="T973" s="96">
        <f t="shared" si="272"/>
        <v>212.0629529010624</v>
      </c>
      <c r="U973" s="96">
        <f t="shared" si="273"/>
        <v>419.16252011487444</v>
      </c>
      <c r="V973" s="32">
        <f t="shared" si="274"/>
        <v>999.99999999999727</v>
      </c>
      <c r="W973" s="100">
        <f>(cNES*L973+(cNES+cOSEX)*G973+(cNES+cEREX)*H973+(cNES+cHOEX)*I973+(cNES+cNES)*S973+(cNES+cOSEX)*N973+(cNES+cEREX)*O973+(cNES+cHOEX)*P973)/(1+cDR)^((cycle + 0.5)/('Life tables'!$I$2/2))</f>
        <v>10133.529721774255</v>
      </c>
      <c r="X973" s="107">
        <f>((L973+G973+H973+I973+N973+O973+P973+S973)/('Life tables'!$I$2/2))/(1+oDR)^(((cycle + 0.5)/('Life tables'!$I$2/2)))</f>
        <v>8.1403626978312591</v>
      </c>
      <c r="Y973" s="31">
        <f>((uNES*L973+ uOCEX*G973+uEREX*H973+uHOEX*I973+uNES*S973+ uOCEX*N973+uEREX*O973+uHOEX*P973)/('Life tables'!$I$2/2))/(1+oDR)^(((cycle + 0.5)/('Life tables'!$I$2/2)))</f>
        <v>5.3648198636870061</v>
      </c>
      <c r="Z973" s="100">
        <f t="shared" si="263"/>
        <v>88074.509675593654</v>
      </c>
      <c r="AA973" s="107">
        <f>((L973+G973+H973+I973+N973+O973+P973+S973)/('Life tables'!$I$2/2))</f>
        <v>14.144764751636767</v>
      </c>
      <c r="AB973" s="31">
        <f>((uNES*L973+ uOCEX*G973+uEREX*H973+uHOEX*I973+uNES*S973+ uOCEX*N973+uEREX*O973+uHOEX*P973)/('Life tables'!$I$2/2))</f>
        <v>9.3219574757986692</v>
      </c>
    </row>
    <row r="974" spans="1:28" x14ac:dyDescent="0.25">
      <c r="A974" s="4">
        <v>968</v>
      </c>
      <c r="C974" s="105">
        <f>IF(male=0,VLOOKUP((($A$5:$A$1570/'Life tables'!$I$2)*2)+age,lifetable,13,1),IF(male=1,VLOOKUP((($A$5:$A$1570/'Life tables'!$I$2)*2)+age,lifetable,10,1),"error"))</f>
        <v>1.1900158768971547E-3</v>
      </c>
      <c r="F974" s="96">
        <f t="shared" si="264"/>
        <v>64.361714270379963</v>
      </c>
      <c r="G974" s="96">
        <f t="shared" si="258"/>
        <v>6.4652689001062029</v>
      </c>
      <c r="H974" s="96">
        <f t="shared" si="265"/>
        <v>0.36923690513409663</v>
      </c>
      <c r="I974" s="96">
        <f t="shared" si="266"/>
        <v>0.14794973586853527</v>
      </c>
      <c r="J974" s="96">
        <f t="shared" si="259"/>
        <v>8.490069479971836E-2</v>
      </c>
      <c r="K974" s="96">
        <f t="shared" si="267"/>
        <v>0.15459921488428463</v>
      </c>
      <c r="L974" s="96">
        <f t="shared" si="268"/>
        <v>57.139758819587122</v>
      </c>
      <c r="M974" s="96">
        <f t="shared" si="269"/>
        <v>304.41281271368047</v>
      </c>
      <c r="N974" s="96">
        <f t="shared" si="260"/>
        <v>29.315613413495129</v>
      </c>
      <c r="O974" s="96">
        <f t="shared" si="270"/>
        <v>0.69976065346528316</v>
      </c>
      <c r="P974" s="96">
        <f t="shared" si="271"/>
        <v>0.69976065346528316</v>
      </c>
      <c r="Q974" s="96">
        <f t="shared" si="261"/>
        <v>0.39880757823854146</v>
      </c>
      <c r="R974" s="96">
        <f t="shared" si="262"/>
        <v>5.4853622067740943E-2</v>
      </c>
      <c r="S974" s="96">
        <f t="shared" si="275"/>
        <v>273.24401679294851</v>
      </c>
      <c r="T974" s="96">
        <f t="shared" si="272"/>
        <v>212.54666117410065</v>
      </c>
      <c r="U974" s="96">
        <f t="shared" si="273"/>
        <v>419.37197295182648</v>
      </c>
      <c r="V974" s="32">
        <f t="shared" si="274"/>
        <v>999.99999999999727</v>
      </c>
      <c r="W974" s="100">
        <f>(cNES*L974+(cNES+cOSEX)*G974+(cNES+cEREX)*H974+(cNES+cHOEX)*I974+(cNES+cNES)*S974+(cNES+cOSEX)*N974+(cNES+cEREX)*O974+(cNES+cHOEX)*P974)/(1+cDR)^((cycle + 0.5)/('Life tables'!$I$2/2))</f>
        <v>10091.902962668137</v>
      </c>
      <c r="X974" s="107">
        <f>((L974+G974+H974+I974+N974+O974+P974+S974)/('Life tables'!$I$2/2))/(1+oDR)^(((cycle + 0.5)/('Life tables'!$I$2/2)))</f>
        <v>8.1204231448197159</v>
      </c>
      <c r="Y974" s="31">
        <f>((uNES*L974+ uOCEX*G974+uEREX*H974+uHOEX*I974+uNES*S974+ uOCEX*N974+uEREX*O974+uHOEX*P974)/('Life tables'!$I$2/2))/(1+oDR)^(((cycle + 0.5)/('Life tables'!$I$2/2)))</f>
        <v>5.3516789144241521</v>
      </c>
      <c r="Z974" s="100">
        <f t="shared" si="263"/>
        <v>87908.96958409909</v>
      </c>
      <c r="AA974" s="107">
        <f>((L974+G974+H974+I974+N974+O974+P974+S974)/('Life tables'!$I$2/2))</f>
        <v>14.118177772010004</v>
      </c>
      <c r="AB974" s="31">
        <f>((uNES*L974+ uOCEX*G974+uEREX*H974+uHOEX*I974+uNES*S974+ uOCEX*N974+uEREX*O974+uHOEX*P974)/('Life tables'!$I$2/2))</f>
        <v>9.3044356119246459</v>
      </c>
    </row>
    <row r="975" spans="1:28" x14ac:dyDescent="0.25">
      <c r="A975" s="4">
        <v>969</v>
      </c>
      <c r="C975" s="105">
        <f>IF(male=0,VLOOKUP((($A$5:$A$1570/'Life tables'!$I$2)*2)+age,lifetable,13,1),IF(male=1,VLOOKUP((($A$5:$A$1570/'Life tables'!$I$2)*2)+age,lifetable,10,1),"error"))</f>
        <v>1.1900158768971547E-3</v>
      </c>
      <c r="F975" s="96">
        <f t="shared" si="264"/>
        <v>64.240661629292816</v>
      </c>
      <c r="G975" s="96">
        <f t="shared" si="258"/>
        <v>6.4531089089597788</v>
      </c>
      <c r="H975" s="96">
        <f t="shared" si="265"/>
        <v>0.36854243788660296</v>
      </c>
      <c r="I975" s="96">
        <f t="shared" si="266"/>
        <v>0.14767146941031456</v>
      </c>
      <c r="J975" s="96">
        <f t="shared" si="259"/>
        <v>8.4741012083803358E-2</v>
      </c>
      <c r="K975" s="96">
        <f t="shared" si="267"/>
        <v>0.15430844196930099</v>
      </c>
      <c r="L975" s="96">
        <f t="shared" si="268"/>
        <v>57.032289358983014</v>
      </c>
      <c r="M975" s="96">
        <f t="shared" si="269"/>
        <v>303.84070424477733</v>
      </c>
      <c r="N975" s="96">
        <f t="shared" si="260"/>
        <v>29.260518128393823</v>
      </c>
      <c r="O975" s="96">
        <f t="shared" si="270"/>
        <v>0.69844553472082593</v>
      </c>
      <c r="P975" s="96">
        <f t="shared" si="271"/>
        <v>0.69844553472082593</v>
      </c>
      <c r="Q975" s="96">
        <f t="shared" si="261"/>
        <v>0.39805806578885483</v>
      </c>
      <c r="R975" s="96">
        <f t="shared" si="262"/>
        <v>5.4750531066231484E-2</v>
      </c>
      <c r="S975" s="96">
        <f t="shared" si="275"/>
        <v>272.73048645008674</v>
      </c>
      <c r="T975" s="96">
        <f t="shared" si="272"/>
        <v>213.02946025197332</v>
      </c>
      <c r="U975" s="96">
        <f t="shared" si="273"/>
        <v>419.58103192486203</v>
      </c>
      <c r="V975" s="32">
        <f t="shared" si="274"/>
        <v>999.99999999999727</v>
      </c>
      <c r="W975" s="100">
        <f>(cNES*L975+(cNES+cOSEX)*G975+(cNES+cEREX)*H975+(cNES+cHOEX)*I975+(cNES+cNES)*S975+(cNES+cOSEX)*N975+(cNES+cEREX)*O975+(cNES+cHOEX)*P975)/(1+cDR)^((cycle + 0.5)/('Life tables'!$I$2/2))</f>
        <v>10050.447174691213</v>
      </c>
      <c r="X975" s="107">
        <f>((L975+G975+H975+I975+N975+O975+P975+S975)/('Life tables'!$I$2/2))/(1+oDR)^(((cycle + 0.5)/('Life tables'!$I$2/2)))</f>
        <v>8.1005324368402878</v>
      </c>
      <c r="Y975" s="31">
        <f>((uNES*L975+ uOCEX*G975+uEREX*H975+uHOEX*I975+uNES*S975+ uOCEX*N975+uEREX*O975+uHOEX*P975)/('Life tables'!$I$2/2))/(1+oDR)^(((cycle + 0.5)/('Life tables'!$I$2/2)))</f>
        <v>5.3385701558849226</v>
      </c>
      <c r="Z975" s="100">
        <f t="shared" si="263"/>
        <v>87743.740420836606</v>
      </c>
      <c r="AA975" s="107">
        <f>((L975+G975+H975+I975+N975+O975+P975+S975)/('Life tables'!$I$2/2))</f>
        <v>14.091640772690507</v>
      </c>
      <c r="AB975" s="31">
        <f>((uNES*L975+ uOCEX*G975+uEREX*H975+uHOEX*I975+uNES*S975+ uOCEX*N975+uEREX*O975+uHOEX*P975)/('Life tables'!$I$2/2))</f>
        <v>9.2869466869119481</v>
      </c>
    </row>
    <row r="976" spans="1:28" x14ac:dyDescent="0.25">
      <c r="A976" s="4">
        <v>970</v>
      </c>
      <c r="C976" s="105">
        <f>IF(male=0,VLOOKUP((($A$5:$A$1570/'Life tables'!$I$2)*2)+age,lifetable,13,1),IF(male=1,VLOOKUP((($A$5:$A$1570/'Life tables'!$I$2)*2)+age,lifetable,10,1),"error"))</f>
        <v>1.1900158768971547E-3</v>
      </c>
      <c r="F976" s="96">
        <f t="shared" si="264"/>
        <v>64.119839180173216</v>
      </c>
      <c r="G976" s="96">
        <f t="shared" ref="G976:G1039" si="276">F976*(rrOSEX)</f>
        <v>6.4409720410782612</v>
      </c>
      <c r="H976" s="96">
        <f t="shared" si="265"/>
        <v>0.36784929122807503</v>
      </c>
      <c r="I976" s="96">
        <f t="shared" si="266"/>
        <v>0.1473937320996031</v>
      </c>
      <c r="J976" s="96">
        <f t="shared" ref="J976:J1039" si="277">F976*mr + G976*mr + H976*mr+I976*mr</f>
        <v>8.4581633018252597E-2</v>
      </c>
      <c r="K976" s="96">
        <f t="shared" si="267"/>
        <v>0.15401822198392559</v>
      </c>
      <c r="L976" s="96">
        <f t="shared" si="268"/>
        <v>56.925024260765099</v>
      </c>
      <c r="M976" s="96">
        <f t="shared" si="269"/>
        <v>303.26966864298862</v>
      </c>
      <c r="N976" s="96">
        <f t="shared" ref="N976:N1039" si="278">M976*rrOSEXc</f>
        <v>29.205526162720137</v>
      </c>
      <c r="O976" s="96">
        <f t="shared" si="270"/>
        <v>0.6971328822003966</v>
      </c>
      <c r="P976" s="96">
        <f t="shared" si="271"/>
        <v>0.6971328822003966</v>
      </c>
      <c r="Q976" s="96">
        <f t="shared" ref="Q976:Q1039" si="279">M976*mr + N976*mr + O976*mr+P976*mr</f>
        <v>0.39730995888951892</v>
      </c>
      <c r="R976" s="96">
        <f t="shared" si="262"/>
        <v>5.4647633389854094E-2</v>
      </c>
      <c r="S976" s="96">
        <f t="shared" si="275"/>
        <v>272.21791912358833</v>
      </c>
      <c r="T976" s="96">
        <f t="shared" si="272"/>
        <v>213.5113518438811</v>
      </c>
      <c r="U976" s="96">
        <f t="shared" si="273"/>
        <v>419.78969778023583</v>
      </c>
      <c r="V976" s="32">
        <f t="shared" si="274"/>
        <v>999.99999999999727</v>
      </c>
      <c r="W976" s="100">
        <f>(cNES*L976+(cNES+cOSEX)*G976+(cNES+cEREX)*H976+(cNES+cHOEX)*I976+(cNES+cNES)*S976+(cNES+cOSEX)*N976+(cNES+cEREX)*O976+(cNES+cHOEX)*P976)/(1+cDR)^((cycle + 0.5)/('Life tables'!$I$2/2))</f>
        <v>10009.161656513736</v>
      </c>
      <c r="X976" s="107">
        <f>((L976+G976+H976+I976+N976+O976+P976+S976)/('Life tables'!$I$2/2))/(1+oDR)^(((cycle + 0.5)/('Life tables'!$I$2/2)))</f>
        <v>8.0806904541081757</v>
      </c>
      <c r="Y976" s="31">
        <f>((uNES*L976+ uOCEX*G976+uEREX*H976+uHOEX*I976+uNES*S976+ uOCEX*N976+uEREX*O976+uHOEX*P976)/('Life tables'!$I$2/2))/(1+oDR)^(((cycle + 0.5)/('Life tables'!$I$2/2)))</f>
        <v>5.3254935091291467</v>
      </c>
      <c r="Z976" s="100">
        <f t="shared" si="263"/>
        <v>87578.821609112696</v>
      </c>
      <c r="AA976" s="107">
        <f>((L976+G976+H976+I976+N976+O976+P976+S976)/('Life tables'!$I$2/2))</f>
        <v>14.065153659496509</v>
      </c>
      <c r="AB976" s="31">
        <f>((uNES*L976+ uOCEX*G976+uEREX*H976+uHOEX*I976+uNES*S976+ uOCEX*N976+uEREX*O976+uHOEX*P976)/('Life tables'!$I$2/2))</f>
        <v>9.2694906386956113</v>
      </c>
    </row>
    <row r="977" spans="1:28" x14ac:dyDescent="0.25">
      <c r="A977" s="4">
        <v>971</v>
      </c>
      <c r="C977" s="105">
        <f>IF(male=0,VLOOKUP((($A$5:$A$1570/'Life tables'!$I$2)*2)+age,lifetable,13,1),IF(male=1,VLOOKUP((($A$5:$A$1570/'Life tables'!$I$2)*2)+age,lifetable,10,1),"error"))</f>
        <v>1.1900158768971547E-3</v>
      </c>
      <c r="F977" s="96">
        <f t="shared" si="264"/>
        <v>63.999246398630284</v>
      </c>
      <c r="G977" s="96">
        <f t="shared" si="276"/>
        <v>6.4288582437854869</v>
      </c>
      <c r="H977" s="96">
        <f t="shared" si="265"/>
        <v>0.36715746215013334</v>
      </c>
      <c r="I977" s="96">
        <f t="shared" si="266"/>
        <v>0.14711652273097167</v>
      </c>
      <c r="J977" s="96">
        <f t="shared" si="277"/>
        <v>8.4422556911332658E-2</v>
      </c>
      <c r="K977" s="96">
        <f t="shared" si="267"/>
        <v>0.15372855366855212</v>
      </c>
      <c r="L977" s="96">
        <f t="shared" si="268"/>
        <v>56.817963059383807</v>
      </c>
      <c r="M977" s="96">
        <f t="shared" si="269"/>
        <v>302.69970397725001</v>
      </c>
      <c r="N977" s="96">
        <f t="shared" si="278"/>
        <v>29.150637330508399</v>
      </c>
      <c r="O977" s="96">
        <f t="shared" si="270"/>
        <v>0.69582269146501352</v>
      </c>
      <c r="P977" s="96">
        <f t="shared" si="271"/>
        <v>0.69582269146501352</v>
      </c>
      <c r="Q977" s="96">
        <f t="shared" si="279"/>
        <v>0.39656325501066958</v>
      </c>
      <c r="R977" s="96">
        <f t="shared" si="262"/>
        <v>5.4544928690640926E-2</v>
      </c>
      <c r="S977" s="96">
        <f t="shared" si="275"/>
        <v>271.70631308011025</v>
      </c>
      <c r="T977" s="96">
        <f t="shared" si="272"/>
        <v>213.99233765580311</v>
      </c>
      <c r="U977" s="96">
        <f t="shared" si="273"/>
        <v>419.997971262595</v>
      </c>
      <c r="V977" s="32">
        <f t="shared" si="274"/>
        <v>999.99999999999716</v>
      </c>
      <c r="W977" s="100">
        <f>(cNES*L977+(cNES+cOSEX)*G977+(cNES+cEREX)*H977+(cNES+cHOEX)*I977+(cNES+cNES)*S977+(cNES+cOSEX)*N977+(cNES+cEREX)*O977+(cNES+cHOEX)*P977)/(1+cDR)^((cycle + 0.5)/('Life tables'!$I$2/2))</f>
        <v>9968.0457096502432</v>
      </c>
      <c r="X977" s="107">
        <f>((L977+G977+H977+I977+N977+O977+P977+S977)/('Life tables'!$I$2/2))/(1+oDR)^(((cycle + 0.5)/('Life tables'!$I$2/2)))</f>
        <v>8.0608970771369268</v>
      </c>
      <c r="Y977" s="31">
        <f>((uNES*L977+ uOCEX*G977+uEREX*H977+uHOEX*I977+uNES*S977+ uOCEX*N977+uEREX*O977+uHOEX*P977)/('Life tables'!$I$2/2))/(1+oDR)^(((cycle + 0.5)/('Life tables'!$I$2/2)))</f>
        <v>5.3124488954131852</v>
      </c>
      <c r="Z977" s="100">
        <f t="shared" si="263"/>
        <v>87414.212573050987</v>
      </c>
      <c r="AA977" s="107">
        <f>((L977+G977+H977+I977+N977+O977+P977+S977)/('Life tables'!$I$2/2))</f>
        <v>14.038716338431467</v>
      </c>
      <c r="AB977" s="31">
        <f>((uNES*L977+ uOCEX*G977+uEREX*H977+uHOEX*I977+uNES*S977+ uOCEX*N977+uEREX*O977+uHOEX*P977)/('Life tables'!$I$2/2))</f>
        <v>9.2520674053325873</v>
      </c>
    </row>
    <row r="978" spans="1:28" x14ac:dyDescent="0.25">
      <c r="A978" s="4">
        <v>972</v>
      </c>
      <c r="C978" s="105">
        <f>IF(male=0,VLOOKUP((($A$5:$A$1570/'Life tables'!$I$2)*2)+age,lifetable,13,1),IF(male=1,VLOOKUP((($A$5:$A$1570/'Life tables'!$I$2)*2)+age,lifetable,10,1),"error"))</f>
        <v>1.1900158768971547E-3</v>
      </c>
      <c r="F978" s="96">
        <f t="shared" si="264"/>
        <v>63.878882764422428</v>
      </c>
      <c r="G978" s="96">
        <f t="shared" si="276"/>
        <v>6.4167674648221009</v>
      </c>
      <c r="H978" s="96">
        <f t="shared" si="265"/>
        <v>0.36646694766820231</v>
      </c>
      <c r="I978" s="96">
        <f t="shared" si="266"/>
        <v>0.14683984010852907</v>
      </c>
      <c r="J978" s="96">
        <f t="shared" si="277"/>
        <v>8.4263783076783491E-2</v>
      </c>
      <c r="K978" s="96">
        <f t="shared" si="267"/>
        <v>0.15343943577354108</v>
      </c>
      <c r="L978" s="96">
        <f t="shared" si="268"/>
        <v>56.711105292973272</v>
      </c>
      <c r="M978" s="96">
        <f t="shared" si="269"/>
        <v>302.13080831717667</v>
      </c>
      <c r="N978" s="96">
        <f t="shared" si="278"/>
        <v>29.095851445858361</v>
      </c>
      <c r="O978" s="96">
        <f t="shared" si="270"/>
        <v>0.69451495807725716</v>
      </c>
      <c r="P978" s="96">
        <f t="shared" si="271"/>
        <v>0.69451495807725716</v>
      </c>
      <c r="Q978" s="96">
        <f t="shared" si="279"/>
        <v>0.39581795162333266</v>
      </c>
      <c r="R978" s="96">
        <f t="shared" si="262"/>
        <v>5.4442416620746573E-2</v>
      </c>
      <c r="S978" s="96">
        <f t="shared" si="275"/>
        <v>271.19566658691974</v>
      </c>
      <c r="T978" s="96">
        <f t="shared" si="272"/>
        <v>214.47241939050323</v>
      </c>
      <c r="U978" s="96">
        <f t="shared" si="273"/>
        <v>420.20585311498928</v>
      </c>
      <c r="V978" s="32">
        <f t="shared" si="274"/>
        <v>999.99999999999727</v>
      </c>
      <c r="W978" s="100">
        <f>(cNES*L978+(cNES+cOSEX)*G978+(cNES+cEREX)*H978+(cNES+cHOEX)*I978+(cNES+cNES)*S978+(cNES+cOSEX)*N978+(cNES+cEREX)*O978+(cNES+cHOEX)*P978)/(1+cDR)^((cycle + 0.5)/('Life tables'!$I$2/2))</f>
        <v>9927.0986384491789</v>
      </c>
      <c r="X978" s="107">
        <f>((L978+G978+H978+I978+N978+O978+P978+S978)/('Life tables'!$I$2/2))/(1+oDR)^(((cycle + 0.5)/('Life tables'!$I$2/2)))</f>
        <v>8.0411521867375395</v>
      </c>
      <c r="Y978" s="31">
        <f>((uNES*L978+ uOCEX*G978+uEREX*H978+uHOEX*I978+uNES*S978+ uOCEX*N978+uEREX*O978+uHOEX*P978)/('Life tables'!$I$2/2))/(1+oDR)^(((cycle + 0.5)/('Life tables'!$I$2/2)))</f>
        <v>5.2994362361893348</v>
      </c>
      <c r="Z978" s="100">
        <f t="shared" si="263"/>
        <v>87249.912737600054</v>
      </c>
      <c r="AA978" s="107">
        <f>((L978+G978+H978+I978+N978+O978+P978+S978)/('Life tables'!$I$2/2))</f>
        <v>14.012328715683429</v>
      </c>
      <c r="AB978" s="31">
        <f>((uNES*L978+ uOCEX*G978+uEREX*H978+uHOEX*I978+uNES*S978+ uOCEX*N978+uEREX*O978+uHOEX*P978)/('Life tables'!$I$2/2))</f>
        <v>9.2346769250013274</v>
      </c>
    </row>
    <row r="979" spans="1:28" x14ac:dyDescent="0.25">
      <c r="A979" s="4">
        <v>973</v>
      </c>
      <c r="C979" s="105">
        <f>IF(male=0,VLOOKUP((($A$5:$A$1570/'Life tables'!$I$2)*2)+age,lifetable,13,1),IF(male=1,VLOOKUP((($A$5:$A$1570/'Life tables'!$I$2)*2)+age,lifetable,10,1),"error"))</f>
        <v>1.1900158768971547E-3</v>
      </c>
      <c r="F979" s="96">
        <f t="shared" si="264"/>
        <v>63.758747761340402</v>
      </c>
      <c r="G979" s="96">
        <f t="shared" si="276"/>
        <v>6.404699652333802</v>
      </c>
      <c r="H979" s="96">
        <f t="shared" si="265"/>
        <v>0.36577774482083975</v>
      </c>
      <c r="I979" s="96">
        <f t="shared" si="266"/>
        <v>0.1465636830456534</v>
      </c>
      <c r="J979" s="96">
        <f t="shared" si="277"/>
        <v>8.4105310833664196E-2</v>
      </c>
      <c r="K979" s="96">
        <f t="shared" si="267"/>
        <v>0.15315086705893879</v>
      </c>
      <c r="L979" s="96">
        <f t="shared" si="268"/>
        <v>56.604450503247506</v>
      </c>
      <c r="M979" s="96">
        <f t="shared" si="269"/>
        <v>301.56297973316435</v>
      </c>
      <c r="N979" s="96">
        <f t="shared" si="278"/>
        <v>29.041168322944955</v>
      </c>
      <c r="O979" s="96">
        <f t="shared" si="270"/>
        <v>0.69320967760150254</v>
      </c>
      <c r="P979" s="96">
        <f t="shared" si="271"/>
        <v>0.69320967760150254</v>
      </c>
      <c r="Q979" s="96">
        <f t="shared" si="279"/>
        <v>0.39507404619955677</v>
      </c>
      <c r="R979" s="96">
        <f t="shared" si="262"/>
        <v>5.4340096832466281E-2</v>
      </c>
      <c r="S979" s="96">
        <f t="shared" si="275"/>
        <v>270.68597791198437</v>
      </c>
      <c r="T979" s="96">
        <f t="shared" si="272"/>
        <v>214.95159874753645</v>
      </c>
      <c r="U979" s="96">
        <f t="shared" si="273"/>
        <v>420.4133440788807</v>
      </c>
      <c r="V979" s="32">
        <f t="shared" si="274"/>
        <v>999.99999999999727</v>
      </c>
      <c r="W979" s="100">
        <f>(cNES*L979+(cNES+cOSEX)*G979+(cNES+cEREX)*H979+(cNES+cHOEX)*I979+(cNES+cNES)*S979+(cNES+cOSEX)*N979+(cNES+cEREX)*O979+(cNES+cHOEX)*P979)/(1+cDR)^((cycle + 0.5)/('Life tables'!$I$2/2))</f>
        <v>9886.3197500825627</v>
      </c>
      <c r="X979" s="107">
        <f>((L979+G979+H979+I979+N979+O979+P979+S979)/('Life tables'!$I$2/2))/(1+oDR)^(((cycle + 0.5)/('Life tables'!$I$2/2)))</f>
        <v>8.021455664017564</v>
      </c>
      <c r="Y979" s="31">
        <f>((uNES*L979+ uOCEX*G979+uEREX*H979+uHOEX*I979+uNES*S979+ uOCEX*N979+uEREX*O979+uHOEX*P979)/('Life tables'!$I$2/2))/(1+oDR)^(((cycle + 0.5)/('Life tables'!$I$2/2)))</f>
        <v>5.2864554531052441</v>
      </c>
      <c r="Z979" s="100">
        <f t="shared" si="263"/>
        <v>87085.921528540639</v>
      </c>
      <c r="AA979" s="107">
        <f>((L979+G979+H979+I979+N979+O979+P979+S979)/('Life tables'!$I$2/2))</f>
        <v>13.985990697624418</v>
      </c>
      <c r="AB979" s="31">
        <f>((uNES*L979+ uOCEX*G979+uEREX*H979+uHOEX*I979+uNES*S979+ uOCEX*N979+uEREX*O979+uHOEX*P979)/('Life tables'!$I$2/2))</f>
        <v>9.2173191360013877</v>
      </c>
    </row>
    <row r="980" spans="1:28" x14ac:dyDescent="0.25">
      <c r="A980" s="4">
        <v>974</v>
      </c>
      <c r="C980" s="105">
        <f>IF(male=0,VLOOKUP((($A$5:$A$1570/'Life tables'!$I$2)*2)+age,lifetable,13,1),IF(male=1,VLOOKUP((($A$5:$A$1570/'Life tables'!$I$2)*2)+age,lifetable,10,1),"error"))</f>
        <v>1.1900158768971547E-3</v>
      </c>
      <c r="F980" s="96">
        <f t="shared" si="264"/>
        <v>63.638840877094346</v>
      </c>
      <c r="G980" s="96">
        <f t="shared" si="276"/>
        <v>6.3926547548600032</v>
      </c>
      <c r="H980" s="96">
        <f t="shared" si="265"/>
        <v>0.36508985066908839</v>
      </c>
      <c r="I980" s="96">
        <f t="shared" si="266"/>
        <v>0.1462880503647323</v>
      </c>
      <c r="J980" s="96">
        <f t="shared" si="277"/>
        <v>8.3947139506203999E-2</v>
      </c>
      <c r="K980" s="96">
        <f t="shared" si="267"/>
        <v>0.15286284629420613</v>
      </c>
      <c r="L980" s="96">
        <f t="shared" si="268"/>
        <v>56.497998235400111</v>
      </c>
      <c r="M980" s="96">
        <f t="shared" si="269"/>
        <v>300.99621629648573</v>
      </c>
      <c r="N980" s="96">
        <f t="shared" si="278"/>
        <v>28.986587776027562</v>
      </c>
      <c r="O980" s="96">
        <f t="shared" si="270"/>
        <v>0.69190684560414017</v>
      </c>
      <c r="P980" s="96">
        <f t="shared" si="271"/>
        <v>0.69190684560414017</v>
      </c>
      <c r="Q980" s="96">
        <f t="shared" si="279"/>
        <v>0.39433153621253947</v>
      </c>
      <c r="R980" s="96">
        <f t="shared" si="262"/>
        <v>5.4237968978253309E-2</v>
      </c>
      <c r="S980" s="96">
        <f t="shared" si="275"/>
        <v>270.17724532405907</v>
      </c>
      <c r="T980" s="96">
        <f t="shared" si="272"/>
        <v>215.42987742325519</v>
      </c>
      <c r="U980" s="96">
        <f t="shared" si="273"/>
        <v>420.62044489415314</v>
      </c>
      <c r="V980" s="32">
        <f t="shared" si="274"/>
        <v>999.99999999999716</v>
      </c>
      <c r="W980" s="100">
        <f>(cNES*L980+(cNES+cOSEX)*G980+(cNES+cEREX)*H980+(cNES+cHOEX)*I980+(cNES+cNES)*S980+(cNES+cOSEX)*N980+(cNES+cEREX)*O980+(cNES+cHOEX)*P980)/(1+cDR)^((cycle + 0.5)/('Life tables'!$I$2/2))</f>
        <v>9845.7083545356509</v>
      </c>
      <c r="X980" s="107">
        <f>((L980+G980+H980+I980+N980+O980+P980+S980)/('Life tables'!$I$2/2))/(1+oDR)^(((cycle + 0.5)/('Life tables'!$I$2/2)))</f>
        <v>8.00180739038022</v>
      </c>
      <c r="Y980" s="31">
        <f>((uNES*L980+ uOCEX*G980+uEREX*H980+uHOEX*I980+uNES*S980+ uOCEX*N980+uEREX*O980+uHOEX*P980)/('Life tables'!$I$2/2))/(1+oDR)^(((cycle + 0.5)/('Life tables'!$I$2/2)))</f>
        <v>5.2735064680033341</v>
      </c>
      <c r="Z980" s="100">
        <f t="shared" si="263"/>
        <v>86922.238372492677</v>
      </c>
      <c r="AA980" s="107">
        <f>((L980+G980+H980+I980+N980+O980+P980+S980)/('Life tables'!$I$2/2))</f>
        <v>13.959702190809827</v>
      </c>
      <c r="AB980" s="31">
        <f>((uNES*L980+ uOCEX*G980+uEREX*H980+uHOEX*I980+uNES*S980+ uOCEX*N980+uEREX*O980+uHOEX*P980)/('Life tables'!$I$2/2))</f>
        <v>9.1999939767530332</v>
      </c>
    </row>
    <row r="981" spans="1:28" x14ac:dyDescent="0.25">
      <c r="A981" s="4">
        <v>975</v>
      </c>
      <c r="C981" s="105">
        <f>IF(male=0,VLOOKUP((($A$5:$A$1570/'Life tables'!$I$2)*2)+age,lifetable,13,1),IF(male=1,VLOOKUP((($A$5:$A$1570/'Life tables'!$I$2)*2)+age,lifetable,10,1),"error"))</f>
        <v>1.1900158768971547E-3</v>
      </c>
      <c r="F981" s="96">
        <f t="shared" si="264"/>
        <v>63.519161603204672</v>
      </c>
      <c r="G981" s="96">
        <f t="shared" si="276"/>
        <v>6.3806327213228657</v>
      </c>
      <c r="H981" s="96">
        <f t="shared" si="265"/>
        <v>0.36440326229585024</v>
      </c>
      <c r="I981" s="96">
        <f t="shared" si="266"/>
        <v>0.14601294089691216</v>
      </c>
      <c r="J981" s="96">
        <f t="shared" si="277"/>
        <v>8.3789268423658358E-2</v>
      </c>
      <c r="K981" s="96">
        <f t="shared" si="267"/>
        <v>0.15257537225795628</v>
      </c>
      <c r="L981" s="96">
        <f t="shared" si="268"/>
        <v>56.391748038007428</v>
      </c>
      <c r="M981" s="96">
        <f t="shared" si="269"/>
        <v>300.43051607938418</v>
      </c>
      <c r="N981" s="96">
        <f t="shared" si="278"/>
        <v>28.932109619459045</v>
      </c>
      <c r="O981" s="96">
        <f t="shared" si="270"/>
        <v>0.69060645765379214</v>
      </c>
      <c r="P981" s="96">
        <f t="shared" si="271"/>
        <v>0.69060645765379214</v>
      </c>
      <c r="Q981" s="96">
        <f t="shared" si="279"/>
        <v>0.39359041913674964</v>
      </c>
      <c r="R981" s="96">
        <f t="shared" si="262"/>
        <v>5.4136032710735846E-2</v>
      </c>
      <c r="S981" s="96">
        <f t="shared" si="275"/>
        <v>269.66946709277005</v>
      </c>
      <c r="T981" s="96">
        <f t="shared" si="272"/>
        <v>215.90725711081561</v>
      </c>
      <c r="U981" s="96">
        <f t="shared" si="273"/>
        <v>420.82715629912184</v>
      </c>
      <c r="V981" s="32">
        <f t="shared" si="274"/>
        <v>999.99999999999716</v>
      </c>
      <c r="W981" s="100">
        <f>(cNES*L981+(cNES+cOSEX)*G981+(cNES+cEREX)*H981+(cNES+cHOEX)*I981+(cNES+cNES)*S981+(cNES+cOSEX)*N981+(cNES+cEREX)*O981+(cNES+cHOEX)*P981)/(1+cDR)^((cycle + 0.5)/('Life tables'!$I$2/2))</f>
        <v>9805.2637645965751</v>
      </c>
      <c r="X981" s="107">
        <f>((L981+G981+H981+I981+N981+O981+P981+S981)/('Life tables'!$I$2/2))/(1+oDR)^(((cycle + 0.5)/('Life tables'!$I$2/2)))</f>
        <v>7.9822072475235171</v>
      </c>
      <c r="Y981" s="31">
        <f>((uNES*L981+ uOCEX*G981+uEREX*H981+uHOEX*I981+uNES*S981+ uOCEX*N981+uEREX*O981+uHOEX*P981)/('Life tables'!$I$2/2))/(1+oDR)^(((cycle + 0.5)/('Life tables'!$I$2/2)))</f>
        <v>5.2605892029202188</v>
      </c>
      <c r="Z981" s="100">
        <f t="shared" si="263"/>
        <v>86758.862696922195</v>
      </c>
      <c r="AA981" s="107">
        <f>((L981+G981+H981+I981+N981+O981+P981+S981)/('Life tables'!$I$2/2))</f>
        <v>13.933463101977825</v>
      </c>
      <c r="AB981" s="31">
        <f>((uNES*L981+ uOCEX*G981+uEREX*H981+uHOEX*I981+uNES*S981+ uOCEX*N981+uEREX*O981+uHOEX*P981)/('Life tables'!$I$2/2))</f>
        <v>9.1827013857968431</v>
      </c>
    </row>
    <row r="982" spans="1:28" x14ac:dyDescent="0.25">
      <c r="A982" s="4">
        <v>976</v>
      </c>
      <c r="C982" s="105">
        <f>IF(male=0,VLOOKUP((($A$5:$A$1570/'Life tables'!$I$2)*2)+age,lifetable,13,1),IF(male=1,VLOOKUP((($A$5:$A$1570/'Life tables'!$I$2)*2)+age,lifetable,10,1),"error"))</f>
        <v>1.1900158768971547E-3</v>
      </c>
      <c r="F982" s="96">
        <f t="shared" si="264"/>
        <v>63.399709434896771</v>
      </c>
      <c r="G982" s="96">
        <f t="shared" si="276"/>
        <v>6.3686335010167223</v>
      </c>
      <c r="H982" s="96">
        <f t="shared" si="265"/>
        <v>0.36371797680528239</v>
      </c>
      <c r="I982" s="96">
        <f t="shared" si="266"/>
        <v>0.14573835348185615</v>
      </c>
      <c r="J982" s="96">
        <f t="shared" si="277"/>
        <v>8.3631696920169959E-2</v>
      </c>
      <c r="K982" s="96">
        <f t="shared" si="267"/>
        <v>0.15228844373770203</v>
      </c>
      <c r="L982" s="96">
        <f t="shared" si="268"/>
        <v>56.285699462935035</v>
      </c>
      <c r="M982" s="96">
        <f t="shared" si="269"/>
        <v>299.86587715516299</v>
      </c>
      <c r="N982" s="96">
        <f t="shared" si="278"/>
        <v>28.877733667694329</v>
      </c>
      <c r="O982" s="96">
        <f t="shared" si="270"/>
        <v>0.68930850932151677</v>
      </c>
      <c r="P982" s="96">
        <f t="shared" si="271"/>
        <v>0.68930850932151677</v>
      </c>
      <c r="Q982" s="96">
        <f t="shared" si="279"/>
        <v>0.39285069244804538</v>
      </c>
      <c r="R982" s="96">
        <f t="shared" si="262"/>
        <v>5.4034287682733037E-2</v>
      </c>
      <c r="S982" s="96">
        <f t="shared" si="275"/>
        <v>269.16264148869487</v>
      </c>
      <c r="T982" s="96">
        <f t="shared" si="272"/>
        <v>216.38373950018382</v>
      </c>
      <c r="U982" s="96">
        <f t="shared" si="273"/>
        <v>421.03347903054225</v>
      </c>
      <c r="V982" s="32">
        <f t="shared" si="274"/>
        <v>999.99999999999716</v>
      </c>
      <c r="W982" s="100">
        <f>(cNES*L982+(cNES+cOSEX)*G982+(cNES+cEREX)*H982+(cNES+cHOEX)*I982+(cNES+cNES)*S982+(cNES+cOSEX)*N982+(cNES+cEREX)*O982+(cNES+cHOEX)*P982)/(1+cDR)^((cycle + 0.5)/('Life tables'!$I$2/2))</f>
        <v>9764.985295845996</v>
      </c>
      <c r="X982" s="107">
        <f>((L982+G982+H982+I982+N982+O982+P982+S982)/('Life tables'!$I$2/2))/(1+oDR)^(((cycle + 0.5)/('Life tables'!$I$2/2)))</f>
        <v>7.9626551174393789</v>
      </c>
      <c r="Y982" s="31">
        <f>((uNES*L982+ uOCEX*G982+uEREX*H982+uHOEX*I982+uNES*S982+ uOCEX*N982+uEREX*O982+uHOEX*P982)/('Life tables'!$I$2/2))/(1+oDR)^(((cycle + 0.5)/('Life tables'!$I$2/2)))</f>
        <v>5.2477035800861325</v>
      </c>
      <c r="Z982" s="100">
        <f t="shared" si="263"/>
        <v>86595.793930147411</v>
      </c>
      <c r="AA982" s="107">
        <f>((L982+G982+H982+I982+N982+O982+P982+S982)/('Life tables'!$I$2/2))</f>
        <v>13.907273338048753</v>
      </c>
      <c r="AB982" s="31">
        <f>((uNES*L982+ uOCEX*G982+uEREX*H982+uHOEX*I982+uNES*S982+ uOCEX*N982+uEREX*O982+uHOEX*P982)/('Life tables'!$I$2/2))</f>
        <v>9.1654413017933258</v>
      </c>
    </row>
    <row r="983" spans="1:28" x14ac:dyDescent="0.25">
      <c r="A983" s="4">
        <v>977</v>
      </c>
      <c r="C983" s="105">
        <f>IF(male=0,VLOOKUP((($A$5:$A$1570/'Life tables'!$I$2)*2)+age,lifetable,13,1),IF(male=1,VLOOKUP((($A$5:$A$1570/'Life tables'!$I$2)*2)+age,lifetable,10,1),"error"))</f>
        <v>1.1900158768971547E-3</v>
      </c>
      <c r="F983" s="96">
        <f t="shared" si="264"/>
        <v>63.280483870999134</v>
      </c>
      <c r="G983" s="96">
        <f t="shared" si="276"/>
        <v>6.3566570435978473</v>
      </c>
      <c r="H983" s="96">
        <f t="shared" si="265"/>
        <v>0.36303399132221253</v>
      </c>
      <c r="I983" s="96">
        <f t="shared" si="266"/>
        <v>0.1454642869675099</v>
      </c>
      <c r="J983" s="96">
        <f t="shared" si="277"/>
        <v>8.3474424334634492E-2</v>
      </c>
      <c r="K983" s="96">
        <f t="shared" si="267"/>
        <v>0.15200205952961091</v>
      </c>
      <c r="L983" s="96">
        <f t="shared" si="268"/>
        <v>56.179852065247317</v>
      </c>
      <c r="M983" s="96">
        <f t="shared" si="269"/>
        <v>299.30229759827193</v>
      </c>
      <c r="N983" s="96">
        <f t="shared" si="278"/>
        <v>28.823459735298762</v>
      </c>
      <c r="O983" s="96">
        <f t="shared" si="270"/>
        <v>0.6880129961810082</v>
      </c>
      <c r="P983" s="96">
        <f t="shared" si="271"/>
        <v>0.6880129961810082</v>
      </c>
      <c r="Q983" s="96">
        <f t="shared" si="279"/>
        <v>0.39211235362378616</v>
      </c>
      <c r="R983" s="96">
        <f t="shared" si="262"/>
        <v>5.393273354727067E-2</v>
      </c>
      <c r="S983" s="96">
        <f t="shared" si="275"/>
        <v>268.6567667834401</v>
      </c>
      <c r="T983" s="96">
        <f t="shared" si="272"/>
        <v>216.85932627814225</v>
      </c>
      <c r="U983" s="96">
        <f t="shared" si="273"/>
        <v>421.23941382361915</v>
      </c>
      <c r="V983" s="32">
        <f t="shared" si="274"/>
        <v>999.99999999999704</v>
      </c>
      <c r="W983" s="100">
        <f>(cNES*L983+(cNES+cOSEX)*G983+(cNES+cEREX)*H983+(cNES+cHOEX)*I983+(cNES+cNES)*S983+(cNES+cOSEX)*N983+(cNES+cEREX)*O983+(cNES+cHOEX)*P983)/(1+cDR)^((cycle + 0.5)/('Life tables'!$I$2/2))</f>
        <v>9724.8722666467347</v>
      </c>
      <c r="X983" s="107">
        <f>((L983+G983+H983+I983+N983+O983+P983+S983)/('Life tables'!$I$2/2))/(1+oDR)^(((cycle + 0.5)/('Life tables'!$I$2/2)))</f>
        <v>7.9431508824127688</v>
      </c>
      <c r="Y983" s="31">
        <f>((uNES*L983+ uOCEX*G983+uEREX*H983+uHOEX*I983+uNES*S983+ uOCEX*N983+uEREX*O983+uHOEX*P983)/('Life tables'!$I$2/2))/(1+oDR)^(((cycle + 0.5)/('Life tables'!$I$2/2)))</f>
        <v>5.2348495219243611</v>
      </c>
      <c r="Z983" s="100">
        <f t="shared" si="263"/>
        <v>86433.031501345075</v>
      </c>
      <c r="AA983" s="107">
        <f>((L983+G983+H983+I983+N983+O983+P983+S983)/('Life tables'!$I$2/2))</f>
        <v>13.881132806124546</v>
      </c>
      <c r="AB983" s="31">
        <f>((uNES*L983+ uOCEX*G983+uEREX*H983+uHOEX*I983+uNES*S983+ uOCEX*N983+uEREX*O983+uHOEX*P983)/('Life tables'!$I$2/2))</f>
        <v>9.1482136635225437</v>
      </c>
    </row>
    <row r="984" spans="1:28" x14ac:dyDescent="0.25">
      <c r="A984" s="4">
        <v>978</v>
      </c>
      <c r="C984" s="105">
        <f>IF(male=0,VLOOKUP((($A$5:$A$1570/'Life tables'!$I$2)*2)+age,lifetable,13,1),IF(male=1,VLOOKUP((($A$5:$A$1570/'Life tables'!$I$2)*2)+age,lifetable,10,1),"error"))</f>
        <v>1.1900158768971547E-3</v>
      </c>
      <c r="F984" s="96">
        <f t="shared" si="264"/>
        <v>63.161484413845081</v>
      </c>
      <c r="G984" s="96">
        <f t="shared" si="276"/>
        <v>6.3447032990745802</v>
      </c>
      <c r="H984" s="96">
        <f t="shared" si="265"/>
        <v>0.3623513029915752</v>
      </c>
      <c r="I984" s="96">
        <f t="shared" si="266"/>
        <v>0.14519074020987571</v>
      </c>
      <c r="J984" s="96">
        <f t="shared" si="277"/>
        <v>8.3317450010570893E-2</v>
      </c>
      <c r="K984" s="96">
        <f t="shared" si="267"/>
        <v>0.15171621843826916</v>
      </c>
      <c r="L984" s="96">
        <f t="shared" si="268"/>
        <v>56.07420540312021</v>
      </c>
      <c r="M984" s="96">
        <f t="shared" si="269"/>
        <v>298.73977548439063</v>
      </c>
      <c r="N984" s="96">
        <f t="shared" si="278"/>
        <v>28.769287636956118</v>
      </c>
      <c r="O984" s="96">
        <f t="shared" si="270"/>
        <v>0.68671991380878727</v>
      </c>
      <c r="P984" s="96">
        <f t="shared" si="271"/>
        <v>0.68671991380878727</v>
      </c>
      <c r="Q984" s="96">
        <f t="shared" si="279"/>
        <v>0.39137540014294286</v>
      </c>
      <c r="R984" s="96">
        <f t="shared" si="262"/>
        <v>5.3831369957596097E-2</v>
      </c>
      <c r="S984" s="96">
        <f t="shared" si="275"/>
        <v>268.15184124971643</v>
      </c>
      <c r="T984" s="96">
        <f t="shared" si="272"/>
        <v>217.33401912829575</v>
      </c>
      <c r="U984" s="96">
        <f t="shared" si="273"/>
        <v>421.444961412015</v>
      </c>
      <c r="V984" s="32">
        <f t="shared" si="274"/>
        <v>999.99999999999716</v>
      </c>
      <c r="W984" s="100">
        <f>(cNES*L984+(cNES+cOSEX)*G984+(cNES+cEREX)*H984+(cNES+cHOEX)*I984+(cNES+cNES)*S984+(cNES+cOSEX)*N984+(cNES+cEREX)*O984+(cNES+cHOEX)*P984)/(1+cDR)^((cycle + 0.5)/('Life tables'!$I$2/2))</f>
        <v>9684.9239981334176</v>
      </c>
      <c r="X984" s="107">
        <f>((L984+G984+H984+I984+N984+O984+P984+S984)/('Life tables'!$I$2/2))/(1+oDR)^(((cycle + 0.5)/('Life tables'!$I$2/2)))</f>
        <v>7.923694425020857</v>
      </c>
      <c r="Y984" s="31">
        <f>((uNES*L984+ uOCEX*G984+uEREX*H984+uHOEX*I984+uNES*S984+ uOCEX*N984+uEREX*O984+uHOEX*P984)/('Life tables'!$I$2/2))/(1+oDR)^(((cycle + 0.5)/('Life tables'!$I$2/2)))</f>
        <v>5.2220269510506849</v>
      </c>
      <c r="Z984" s="100">
        <f t="shared" si="263"/>
        <v>86270.574840556204</v>
      </c>
      <c r="AA984" s="107">
        <f>((L984+G984+H984+I984+N984+O984+P984+S984)/('Life tables'!$I$2/2))</f>
        <v>13.855041413488179</v>
      </c>
      <c r="AB984" s="31">
        <f>((uNES*L984+ uOCEX*G984+uEREX*H984+uHOEX*I984+uNES*S984+ uOCEX*N984+uEREX*O984+uHOEX*P984)/('Life tables'!$I$2/2))</f>
        <v>9.1310184098837457</v>
      </c>
    </row>
    <row r="985" spans="1:28" x14ac:dyDescent="0.25">
      <c r="A985" s="4">
        <v>979</v>
      </c>
      <c r="C985" s="105">
        <f>IF(male=0,VLOOKUP((($A$5:$A$1570/'Life tables'!$I$2)*2)+age,lifetable,13,1),IF(male=1,VLOOKUP((($A$5:$A$1570/'Life tables'!$I$2)*2)+age,lifetable,10,1),"error"))</f>
        <v>1.1900158768971547E-3</v>
      </c>
      <c r="F985" s="96">
        <f t="shared" si="264"/>
        <v>63.042710569177764</v>
      </c>
      <c r="G985" s="96">
        <f t="shared" si="276"/>
        <v>6.3327722177977872</v>
      </c>
      <c r="H985" s="96">
        <f t="shared" si="265"/>
        <v>0.36166990897786694</v>
      </c>
      <c r="I985" s="96">
        <f t="shared" si="266"/>
        <v>0.14491771207279411</v>
      </c>
      <c r="J985" s="96">
        <f t="shared" si="277"/>
        <v>8.3160773295996027E-2</v>
      </c>
      <c r="K985" s="96">
        <f t="shared" si="267"/>
        <v>0.15143091927645352</v>
      </c>
      <c r="L985" s="96">
        <f t="shared" si="268"/>
        <v>55.968759037756868</v>
      </c>
      <c r="M985" s="96">
        <f t="shared" si="269"/>
        <v>298.17830889050862</v>
      </c>
      <c r="N985" s="96">
        <f t="shared" si="278"/>
        <v>28.715217187476323</v>
      </c>
      <c r="O985" s="96">
        <f t="shared" si="270"/>
        <v>0.68542925778438613</v>
      </c>
      <c r="P985" s="96">
        <f t="shared" si="271"/>
        <v>0.68542925778438613</v>
      </c>
      <c r="Q985" s="96">
        <f t="shared" si="279"/>
        <v>0.39063982948620257</v>
      </c>
      <c r="R985" s="96">
        <f t="shared" si="262"/>
        <v>5.3730196567192731E-2</v>
      </c>
      <c r="S985" s="96">
        <f t="shared" si="275"/>
        <v>267.6478631614101</v>
      </c>
      <c r="T985" s="96">
        <f t="shared" si="272"/>
        <v>217.80781973107796</v>
      </c>
      <c r="U985" s="96">
        <f t="shared" si="273"/>
        <v>421.65012252785863</v>
      </c>
      <c r="V985" s="32">
        <f t="shared" si="274"/>
        <v>999.99999999999704</v>
      </c>
      <c r="W985" s="100">
        <f>(cNES*L985+(cNES+cOSEX)*G985+(cNES+cEREX)*H985+(cNES+cHOEX)*I985+(cNES+cNES)*S985+(cNES+cOSEX)*N985+(cNES+cEREX)*O985+(cNES+cHOEX)*P985)/(1+cDR)^((cycle + 0.5)/('Life tables'!$I$2/2))</f>
        <v>9645.1398142021535</v>
      </c>
      <c r="X985" s="107">
        <f>((L985+G985+H985+I985+N985+O985+P985+S985)/('Life tables'!$I$2/2))/(1+oDR)^(((cycle + 0.5)/('Life tables'!$I$2/2)))</f>
        <v>7.9042856281321479</v>
      </c>
      <c r="Y985" s="31">
        <f>((uNES*L985+ uOCEX*G985+uEREX*H985+uHOEX*I985+uNES*S985+ uOCEX*N985+uEREX*O985+uHOEX*P985)/('Life tables'!$I$2/2))/(1+oDR)^(((cycle + 0.5)/('Life tables'!$I$2/2)))</f>
        <v>5.2092357902728175</v>
      </c>
      <c r="Z985" s="100">
        <f t="shared" si="263"/>
        <v>86108.423378691688</v>
      </c>
      <c r="AA985" s="107">
        <f>((L985+G985+H985+I985+N985+O985+P985+S985)/('Life tables'!$I$2/2))</f>
        <v>13.828999067603089</v>
      </c>
      <c r="AB985" s="31">
        <f>((uNES*L985+ uOCEX*G985+uEREX*H985+uHOEX*I985+uNES*S985+ uOCEX*N985+uEREX*O985+uHOEX*P985)/('Life tables'!$I$2/2))</f>
        <v>9.1138554798949958</v>
      </c>
    </row>
    <row r="986" spans="1:28" x14ac:dyDescent="0.25">
      <c r="A986" s="4">
        <v>980</v>
      </c>
      <c r="C986" s="105">
        <f>IF(male=0,VLOOKUP((($A$5:$A$1570/'Life tables'!$I$2)*2)+age,lifetable,13,1),IF(male=1,VLOOKUP((($A$5:$A$1570/'Life tables'!$I$2)*2)+age,lifetable,10,1),"error"))</f>
        <v>1.1900158768971547E-3</v>
      </c>
      <c r="F986" s="96">
        <f t="shared" si="264"/>
        <v>62.924161846058368</v>
      </c>
      <c r="G986" s="96">
        <f t="shared" si="276"/>
        <v>6.3208637504516361</v>
      </c>
      <c r="H986" s="96">
        <f t="shared" si="265"/>
        <v>0.36098980646461942</v>
      </c>
      <c r="I986" s="96">
        <f t="shared" si="266"/>
        <v>0.14464520142773288</v>
      </c>
      <c r="J986" s="96">
        <f t="shared" si="277"/>
        <v>8.3004393543303689E-2</v>
      </c>
      <c r="K986" s="96">
        <f t="shared" si="267"/>
        <v>0.15114616086491092</v>
      </c>
      <c r="L986" s="96">
        <f t="shared" si="268"/>
        <v>55.863512533306164</v>
      </c>
      <c r="M986" s="96">
        <f t="shared" si="269"/>
        <v>297.61789589500216</v>
      </c>
      <c r="N986" s="96">
        <f t="shared" si="278"/>
        <v>28.661248201802852</v>
      </c>
      <c r="O986" s="96">
        <f t="shared" si="270"/>
        <v>0.68414102369052465</v>
      </c>
      <c r="P986" s="96">
        <f t="shared" si="271"/>
        <v>0.68414102369052465</v>
      </c>
      <c r="Q986" s="96">
        <f t="shared" si="279"/>
        <v>0.38990563913606935</v>
      </c>
      <c r="R986" s="96">
        <f t="shared" si="262"/>
        <v>5.3629213029793885E-2</v>
      </c>
      <c r="S986" s="96">
        <f t="shared" si="275"/>
        <v>267.14483079365237</v>
      </c>
      <c r="T986" s="96">
        <f t="shared" si="272"/>
        <v>218.28072976375734</v>
      </c>
      <c r="U986" s="96">
        <f t="shared" si="273"/>
        <v>421.8548979017533</v>
      </c>
      <c r="V986" s="32">
        <f t="shared" si="274"/>
        <v>999.99999999999704</v>
      </c>
      <c r="W986" s="100">
        <f>(cNES*L986+(cNES+cOSEX)*G986+(cNES+cEREX)*H986+(cNES+cHOEX)*I986+(cNES+cNES)*S986+(cNES+cOSEX)*N986+(cNES+cEREX)*O986+(cNES+cHOEX)*P986)/(1+cDR)^((cycle + 0.5)/('Life tables'!$I$2/2))</f>
        <v>9605.519041500158</v>
      </c>
      <c r="X986" s="107">
        <f>((L986+G986+H986+I986+N986+O986+P986+S986)/('Life tables'!$I$2/2))/(1+oDR)^(((cycle + 0.5)/('Life tables'!$I$2/2)))</f>
        <v>7.884924374905637</v>
      </c>
      <c r="Y986" s="31">
        <f>((uNES*L986+ uOCEX*G986+uEREX*H986+uHOEX*I986+uNES*S986+ uOCEX*N986+uEREX*O986+uHOEX*P986)/('Life tables'!$I$2/2))/(1+oDR)^(((cycle + 0.5)/('Life tables'!$I$2/2)))</f>
        <v>5.1964759625898465</v>
      </c>
      <c r="Z986" s="100">
        <f t="shared" si="263"/>
        <v>85946.576547537625</v>
      </c>
      <c r="AA986" s="107">
        <f>((L986+G986+H986+I986+N986+O986+P986+S986)/('Life tables'!$I$2/2))</f>
        <v>13.803005676112624</v>
      </c>
      <c r="AB986" s="31">
        <f>((uNES*L986+ uOCEX*G986+uEREX*H986+uHOEX*I986+uNES*S986+ uOCEX*N986+uEREX*O986+uHOEX*P986)/('Life tables'!$I$2/2))</f>
        <v>9.0967248126928109</v>
      </c>
    </row>
    <row r="987" spans="1:28" x14ac:dyDescent="0.25">
      <c r="A987" s="4">
        <v>981</v>
      </c>
      <c r="C987" s="105">
        <f>IF(male=0,VLOOKUP((($A$5:$A$1570/'Life tables'!$I$2)*2)+age,lifetable,13,1),IF(male=1,VLOOKUP((($A$5:$A$1570/'Life tables'!$I$2)*2)+age,lifetable,10,1),"error"))</f>
        <v>1.1900158768971547E-3</v>
      </c>
      <c r="F987" s="96">
        <f t="shared" si="264"/>
        <v>62.805837756777514</v>
      </c>
      <c r="G987" s="96">
        <f t="shared" si="276"/>
        <v>6.308977848044699</v>
      </c>
      <c r="H987" s="96">
        <f t="shared" si="265"/>
        <v>0.36031099265389127</v>
      </c>
      <c r="I987" s="96">
        <f t="shared" si="266"/>
        <v>0.14437320715358343</v>
      </c>
      <c r="J987" s="96">
        <f t="shared" si="277"/>
        <v>8.2848310109147699E-2</v>
      </c>
      <c r="K987" s="96">
        <f t="shared" si="267"/>
        <v>0.15086194203214534</v>
      </c>
      <c r="L987" s="96">
        <f t="shared" si="268"/>
        <v>55.758465456784045</v>
      </c>
      <c r="M987" s="96">
        <f t="shared" si="269"/>
        <v>297.05853457770888</v>
      </c>
      <c r="N987" s="96">
        <f t="shared" si="278"/>
        <v>28.607380495019903</v>
      </c>
      <c r="O987" s="96">
        <f t="shared" si="270"/>
        <v>0.68285520711328185</v>
      </c>
      <c r="P987" s="96">
        <f t="shared" si="271"/>
        <v>0.68285520711328185</v>
      </c>
      <c r="Q987" s="96">
        <f t="shared" si="279"/>
        <v>0.38917282657696101</v>
      </c>
      <c r="R987" s="96">
        <f t="shared" si="262"/>
        <v>5.3528418999396164E-2</v>
      </c>
      <c r="S987" s="96">
        <f t="shared" si="275"/>
        <v>266.64274242288604</v>
      </c>
      <c r="T987" s="96">
        <f t="shared" si="272"/>
        <v>218.75275090044343</v>
      </c>
      <c r="U987" s="96">
        <f t="shared" si="273"/>
        <v>422.05928826278483</v>
      </c>
      <c r="V987" s="32">
        <f t="shared" si="274"/>
        <v>999.99999999999704</v>
      </c>
      <c r="W987" s="100">
        <f>(cNES*L987+(cNES+cOSEX)*G987+(cNES+cEREX)*H987+(cNES+cHOEX)*I987+(cNES+cNES)*S987+(cNES+cOSEX)*N987+(cNES+cEREX)*O987+(cNES+cHOEX)*P987)/(1+cDR)^((cycle + 0.5)/('Life tables'!$I$2/2))</f>
        <v>9566.0610094154345</v>
      </c>
      <c r="X987" s="107">
        <f>((L987+G987+H987+I987+N987+O987+P987+S987)/('Life tables'!$I$2/2))/(1+oDR)^(((cycle + 0.5)/('Life tables'!$I$2/2)))</f>
        <v>7.8656105487899897</v>
      </c>
      <c r="Y987" s="31">
        <f>((uNES*L987+ uOCEX*G987+uEREX*H987+uHOEX*I987+uNES*S987+ uOCEX*N987+uEREX*O987+uHOEX*P987)/('Life tables'!$I$2/2))/(1+oDR)^(((cycle + 0.5)/('Life tables'!$I$2/2)))</f>
        <v>5.1837473911916989</v>
      </c>
      <c r="Z987" s="100">
        <f t="shared" si="263"/>
        <v>85785.033779760328</v>
      </c>
      <c r="AA987" s="107">
        <f>((L987+G987+H987+I987+N987+O987+P987+S987)/('Life tables'!$I$2/2))</f>
        <v>13.777061146839504</v>
      </c>
      <c r="AB987" s="31">
        <f>((uNES*L987+ uOCEX*G987+uEREX*H987+uHOEX*I987+uNES*S987+ uOCEX*N987+uEREX*O987+uHOEX*P987)/('Life tables'!$I$2/2))</f>
        <v>9.0796263475318177</v>
      </c>
    </row>
    <row r="988" spans="1:28" x14ac:dyDescent="0.25">
      <c r="A988" s="4">
        <v>982</v>
      </c>
      <c r="C988" s="105">
        <f>IF(male=0,VLOOKUP((($A$5:$A$1570/'Life tables'!$I$2)*2)+age,lifetable,13,1),IF(male=1,VLOOKUP((($A$5:$A$1570/'Life tables'!$I$2)*2)+age,lifetable,10,1),"error"))</f>
        <v>1.1900158768971547E-3</v>
      </c>
      <c r="F988" s="96">
        <f t="shared" si="264"/>
        <v>62.687737816769626</v>
      </c>
      <c r="G988" s="96">
        <f t="shared" si="276"/>
        <v>6.2971144619013497</v>
      </c>
      <c r="H988" s="96">
        <f t="shared" si="265"/>
        <v>0.35963346476577684</v>
      </c>
      <c r="I988" s="96">
        <f t="shared" si="266"/>
        <v>0.1441017281364638</v>
      </c>
      <c r="J988" s="96">
        <f t="shared" si="277"/>
        <v>8.2692522354328835E-2</v>
      </c>
      <c r="K988" s="96">
        <f t="shared" si="267"/>
        <v>0.15057826161421242</v>
      </c>
      <c r="L988" s="96">
        <f t="shared" si="268"/>
        <v>55.653617377997492</v>
      </c>
      <c r="M988" s="96">
        <f t="shared" si="269"/>
        <v>296.50022301999917</v>
      </c>
      <c r="N988" s="96">
        <f t="shared" si="278"/>
        <v>28.55361388235929</v>
      </c>
      <c r="O988" s="96">
        <f t="shared" si="270"/>
        <v>0.68157180364226033</v>
      </c>
      <c r="P988" s="96">
        <f t="shared" si="271"/>
        <v>0.68157180364226033</v>
      </c>
      <c r="Q988" s="96">
        <f t="shared" si="279"/>
        <v>0.38844138929530425</v>
      </c>
      <c r="R988" s="96">
        <f t="shared" si="262"/>
        <v>5.342781413027238E-2</v>
      </c>
      <c r="S988" s="96">
        <f t="shared" si="275"/>
        <v>266.1415963269298</v>
      </c>
      <c r="T988" s="96">
        <f t="shared" si="272"/>
        <v>219.22388481209308</v>
      </c>
      <c r="U988" s="96">
        <f t="shared" si="273"/>
        <v>422.26329433852931</v>
      </c>
      <c r="V988" s="32">
        <f t="shared" si="274"/>
        <v>999.99999999999704</v>
      </c>
      <c r="W988" s="100">
        <f>(cNES*L988+(cNES+cOSEX)*G988+(cNES+cEREX)*H988+(cNES+cHOEX)*I988+(cNES+cNES)*S988+(cNES+cOSEX)*N988+(cNES+cEREX)*O988+(cNES+cHOEX)*P988)/(1+cDR)^((cycle + 0.5)/('Life tables'!$I$2/2))</f>
        <v>9526.7650500664313</v>
      </c>
      <c r="X988" s="107">
        <f>((L988+G988+H988+I988+N988+O988+P988+S988)/('Life tables'!$I$2/2))/(1+oDR)^(((cycle + 0.5)/('Life tables'!$I$2/2)))</f>
        <v>7.8463440335226977</v>
      </c>
      <c r="Y988" s="31">
        <f>((uNES*L988+ uOCEX*G988+uEREX*H988+uHOEX*I988+uNES*S988+ uOCEX*N988+uEREX*O988+uHOEX*P988)/('Life tables'!$I$2/2))/(1+oDR)^(((cycle + 0.5)/('Life tables'!$I$2/2)))</f>
        <v>5.1710499994585781</v>
      </c>
      <c r="Z988" s="100">
        <f t="shared" si="263"/>
        <v>85623.794508911218</v>
      </c>
      <c r="AA988" s="107">
        <f>((L988+G988+H988+I988+N988+O988+P988+S988)/('Life tables'!$I$2/2))</f>
        <v>13.751165387785287</v>
      </c>
      <c r="AB988" s="31">
        <f>((uNES*L988+ uOCEX*G988+uEREX*H988+uHOEX*I988+uNES*S988+ uOCEX*N988+uEREX*O988+uHOEX*P988)/('Life tables'!$I$2/2))</f>
        <v>9.0625600237843855</v>
      </c>
    </row>
    <row r="989" spans="1:28" x14ac:dyDescent="0.25">
      <c r="A989" s="4">
        <v>983</v>
      </c>
      <c r="C989" s="105">
        <f>IF(male=0,VLOOKUP((($A$5:$A$1570/'Life tables'!$I$2)*2)+age,lifetable,13,1),IF(male=1,VLOOKUP((($A$5:$A$1570/'Life tables'!$I$2)*2)+age,lifetable,10,1),"error"))</f>
        <v>1.1900158768971547E-3</v>
      </c>
      <c r="F989" s="96">
        <f t="shared" si="264"/>
        <v>62.569861544530184</v>
      </c>
      <c r="G989" s="96">
        <f t="shared" si="276"/>
        <v>6.2852735436534521</v>
      </c>
      <c r="H989" s="96">
        <f t="shared" si="265"/>
        <v>0.35895722003793146</v>
      </c>
      <c r="I989" s="96">
        <f t="shared" si="266"/>
        <v>0.14383076326952862</v>
      </c>
      <c r="J989" s="96">
        <f t="shared" si="277"/>
        <v>8.253702964368588E-2</v>
      </c>
      <c r="K989" s="96">
        <f t="shared" si="267"/>
        <v>0.15029511845452051</v>
      </c>
      <c r="L989" s="96">
        <f t="shared" si="268"/>
        <v>55.548967869471063</v>
      </c>
      <c r="M989" s="96">
        <f t="shared" si="269"/>
        <v>295.94295930484452</v>
      </c>
      <c r="N989" s="96">
        <f t="shared" si="278"/>
        <v>28.499948179207014</v>
      </c>
      <c r="O989" s="96">
        <f t="shared" si="270"/>
        <v>0.680290808870743</v>
      </c>
      <c r="P989" s="96">
        <f t="shared" si="271"/>
        <v>0.680290808870743</v>
      </c>
      <c r="Q989" s="96">
        <f t="shared" si="279"/>
        <v>0.38771132477962283</v>
      </c>
      <c r="R989" s="96">
        <f t="shared" si="262"/>
        <v>5.332739807698389E-2</v>
      </c>
      <c r="S989" s="96">
        <f t="shared" si="275"/>
        <v>265.64139078503939</v>
      </c>
      <c r="T989" s="96">
        <f t="shared" si="272"/>
        <v>219.69413316651639</v>
      </c>
      <c r="U989" s="96">
        <f t="shared" si="273"/>
        <v>422.46691685506079</v>
      </c>
      <c r="V989" s="32">
        <f t="shared" si="274"/>
        <v>999.99999999999704</v>
      </c>
      <c r="W989" s="100">
        <f>(cNES*L989+(cNES+cOSEX)*G989+(cNES+cEREX)*H989+(cNES+cHOEX)*I989+(cNES+cNES)*S989+(cNES+cOSEX)*N989+(cNES+cEREX)*O989+(cNES+cHOEX)*P989)/(1+cDR)^((cycle + 0.5)/('Life tables'!$I$2/2))</f>
        <v>9487.6304982917081</v>
      </c>
      <c r="X989" s="107">
        <f>((L989+G989+H989+I989+N989+O989+P989+S989)/('Life tables'!$I$2/2))/(1+oDR)^(((cycle + 0.5)/('Life tables'!$I$2/2)))</f>
        <v>7.8271247131292485</v>
      </c>
      <c r="Y989" s="31">
        <f>((uNES*L989+ uOCEX*G989+uEREX*H989+uHOEX*I989+uNES*S989+ uOCEX*N989+uEREX*O989+uHOEX*P989)/('Life tables'!$I$2/2))/(1+oDR)^(((cycle + 0.5)/('Life tables'!$I$2/2)))</f>
        <v>5.158383710960436</v>
      </c>
      <c r="Z989" s="100">
        <f t="shared" si="263"/>
        <v>85462.858169431303</v>
      </c>
      <c r="AA989" s="107">
        <f>((L989+G989+H989+I989+N989+O989+P989+S989)/('Life tables'!$I$2/2))</f>
        <v>13.725318307129825</v>
      </c>
      <c r="AB989" s="31">
        <f>((uNES*L989+ uOCEX*G989+uEREX*H989+uHOEX*I989+uNES*S989+ uOCEX*N989+uEREX*O989+uHOEX*P989)/('Life tables'!$I$2/2))</f>
        <v>9.0455257809402987</v>
      </c>
    </row>
    <row r="990" spans="1:28" x14ac:dyDescent="0.25">
      <c r="A990" s="4">
        <v>984</v>
      </c>
      <c r="C990" s="105">
        <f>IF(male=0,VLOOKUP((($A$5:$A$1570/'Life tables'!$I$2)*2)+age,lifetable,13,1),IF(male=1,VLOOKUP((($A$5:$A$1570/'Life tables'!$I$2)*2)+age,lifetable,10,1),"error"))</f>
        <v>1.1900158768971547E-3</v>
      </c>
      <c r="F990" s="96">
        <f t="shared" si="264"/>
        <v>62.45220846153579</v>
      </c>
      <c r="G990" s="96">
        <f t="shared" si="276"/>
        <v>6.2734550452323292</v>
      </c>
      <c r="H990" s="96">
        <f t="shared" si="265"/>
        <v>0.35828225572511285</v>
      </c>
      <c r="I990" s="96">
        <f t="shared" si="266"/>
        <v>0.14356031145278531</v>
      </c>
      <c r="J990" s="96">
        <f t="shared" si="277"/>
        <v>8.2381831345989975E-2</v>
      </c>
      <c r="K990" s="96">
        <f t="shared" si="267"/>
        <v>0.15001251140363872</v>
      </c>
      <c r="L990" s="96">
        <f t="shared" si="268"/>
        <v>55.444516506375933</v>
      </c>
      <c r="M990" s="96">
        <f t="shared" si="269"/>
        <v>295.38674151688406</v>
      </c>
      <c r="N990" s="96">
        <f t="shared" si="278"/>
        <v>28.446383201109672</v>
      </c>
      <c r="O990" s="96">
        <f t="shared" si="270"/>
        <v>0.67901221839584636</v>
      </c>
      <c r="P990" s="96">
        <f t="shared" si="271"/>
        <v>0.67901221839584636</v>
      </c>
      <c r="Q990" s="96">
        <f t="shared" si="279"/>
        <v>0.38698263052062543</v>
      </c>
      <c r="R990" s="96">
        <f t="shared" si="262"/>
        <v>5.3227170494392503E-2</v>
      </c>
      <c r="S990" s="96">
        <f t="shared" si="275"/>
        <v>265.14212407796765</v>
      </c>
      <c r="T990" s="96">
        <f t="shared" si="272"/>
        <v>220.163497628383</v>
      </c>
      <c r="U990" s="96">
        <f t="shared" si="273"/>
        <v>422.67015653695881</v>
      </c>
      <c r="V990" s="32">
        <f t="shared" si="274"/>
        <v>999.99999999999704</v>
      </c>
      <c r="W990" s="100">
        <f>(cNES*L990+(cNES+cOSEX)*G990+(cNES+cEREX)*H990+(cNES+cHOEX)*I990+(cNES+cNES)*S990+(cNES+cOSEX)*N990+(cNES+cEREX)*O990+(cNES+cHOEX)*P990)/(1+cDR)^((cycle + 0.5)/('Life tables'!$I$2/2))</f>
        <v>9448.6566916396587</v>
      </c>
      <c r="X990" s="107">
        <f>((L990+G990+H990+I990+N990+O990+P990+S990)/('Life tables'!$I$2/2))/(1+oDR)^(((cycle + 0.5)/('Life tables'!$I$2/2)))</f>
        <v>7.8079524719223263</v>
      </c>
      <c r="Y990" s="31">
        <f>((uNES*L990+ uOCEX*G990+uEREX*H990+uHOEX*I990+uNES*S990+ uOCEX*N990+uEREX*O990+uHOEX*P990)/('Life tables'!$I$2/2))/(1+oDR)^(((cycle + 0.5)/('Life tables'!$I$2/2)))</f>
        <v>5.1457484494564252</v>
      </c>
      <c r="Z990" s="100">
        <f t="shared" si="263"/>
        <v>85302.22419665569</v>
      </c>
      <c r="AA990" s="107">
        <f>((L990+G990+H990+I990+N990+O990+P990+S990)/('Life tables'!$I$2/2))</f>
        <v>13.699519813230765</v>
      </c>
      <c r="AB990" s="31">
        <f>((uNES*L990+ uOCEX*G990+uEREX*H990+uHOEX*I990+uNES*S990+ uOCEX*N990+uEREX*O990+uHOEX*P990)/('Life tables'!$I$2/2))</f>
        <v>9.0285235586063983</v>
      </c>
    </row>
    <row r="991" spans="1:28" x14ac:dyDescent="0.25">
      <c r="A991" s="4">
        <v>985</v>
      </c>
      <c r="C991" s="105">
        <f>IF(male=0,VLOOKUP((($A$5:$A$1570/'Life tables'!$I$2)*2)+age,lifetable,13,1),IF(male=1,VLOOKUP((($A$5:$A$1570/'Life tables'!$I$2)*2)+age,lifetable,10,1),"error"))</f>
        <v>1.1900158768971547E-3</v>
      </c>
      <c r="F991" s="96">
        <f t="shared" si="264"/>
        <v>62.334778092167021</v>
      </c>
      <c r="G991" s="96">
        <f t="shared" si="276"/>
        <v>6.2616589188610137</v>
      </c>
      <c r="H991" s="96">
        <f t="shared" si="265"/>
        <v>0.35760856909873856</v>
      </c>
      <c r="I991" s="96">
        <f t="shared" si="266"/>
        <v>0.14329037159291663</v>
      </c>
      <c r="J991" s="96">
        <f t="shared" si="277"/>
        <v>8.2226926833843E-2</v>
      </c>
      <c r="K991" s="96">
        <f t="shared" si="267"/>
        <v>0.14973043931911162</v>
      </c>
      <c r="L991" s="96">
        <f t="shared" si="268"/>
        <v>55.340262866461394</v>
      </c>
      <c r="M991" s="96">
        <f t="shared" si="269"/>
        <v>294.83156774248812</v>
      </c>
      <c r="N991" s="96">
        <f t="shared" si="278"/>
        <v>28.392918763780582</v>
      </c>
      <c r="O991" s="96">
        <f t="shared" si="270"/>
        <v>0.67773602781866615</v>
      </c>
      <c r="P991" s="96">
        <f t="shared" si="271"/>
        <v>0.67773602781866615</v>
      </c>
      <c r="Q991" s="96">
        <f t="shared" si="279"/>
        <v>0.38625530401128877</v>
      </c>
      <c r="R991" s="96">
        <f t="shared" si="262"/>
        <v>5.3127131037671999E-2</v>
      </c>
      <c r="S991" s="96">
        <f t="shared" si="275"/>
        <v>264.64379448802123</v>
      </c>
      <c r="T991" s="96">
        <f t="shared" si="272"/>
        <v>220.63197985922812</v>
      </c>
      <c r="U991" s="96">
        <f t="shared" si="273"/>
        <v>422.87301410731561</v>
      </c>
      <c r="V991" s="32">
        <f t="shared" si="274"/>
        <v>999.99999999999693</v>
      </c>
      <c r="W991" s="100">
        <f>(cNES*L991+(cNES+cOSEX)*G991+(cNES+cEREX)*H991+(cNES+cHOEX)*I991+(cNES+cNES)*S991+(cNES+cOSEX)*N991+(cNES+cEREX)*O991+(cNES+cHOEX)*P991)/(1+cDR)^((cycle + 0.5)/('Life tables'!$I$2/2))</f>
        <v>9409.8429703581605</v>
      </c>
      <c r="X991" s="107">
        <f>((L991+G991+H991+I991+N991+O991+P991+S991)/('Life tables'!$I$2/2))/(1+oDR)^(((cycle + 0.5)/('Life tables'!$I$2/2)))</f>
        <v>7.788827194500981</v>
      </c>
      <c r="Y991" s="31">
        <f>((uNES*L991+ uOCEX*G991+uEREX*H991+uHOEX*I991+uNES*S991+ uOCEX*N991+uEREX*O991+uHOEX*P991)/('Life tables'!$I$2/2))/(1+oDR)^(((cycle + 0.5)/('Life tables'!$I$2/2)))</f>
        <v>5.1331441388943801</v>
      </c>
      <c r="Z991" s="100">
        <f t="shared" si="263"/>
        <v>85141.892026817601</v>
      </c>
      <c r="AA991" s="107">
        <f>((L991+G991+H991+I991+N991+O991+P991+S991)/('Life tables'!$I$2/2))</f>
        <v>13.673769814623014</v>
      </c>
      <c r="AB991" s="31">
        <f>((uNES*L991+ uOCEX*G991+uEREX*H991+uHOEX*I991+uNES*S991+ uOCEX*N991+uEREX*O991+uHOEX*P991)/('Life tables'!$I$2/2))</f>
        <v>9.011553296506273</v>
      </c>
    </row>
    <row r="992" spans="1:28" x14ac:dyDescent="0.25">
      <c r="A992" s="4">
        <v>986</v>
      </c>
      <c r="C992" s="105">
        <f>IF(male=0,VLOOKUP((($A$5:$A$1570/'Life tables'!$I$2)*2)+age,lifetable,13,1),IF(male=1,VLOOKUP((($A$5:$A$1570/'Life tables'!$I$2)*2)+age,lifetable,10,1),"error"))</f>
        <v>1.1900158768971547E-3</v>
      </c>
      <c r="F992" s="96">
        <f t="shared" si="264"/>
        <v>62.217569963633714</v>
      </c>
      <c r="G992" s="96">
        <f t="shared" si="276"/>
        <v>6.2498851170467455</v>
      </c>
      <c r="H992" s="96">
        <f t="shared" si="265"/>
        <v>0.35693615744645735</v>
      </c>
      <c r="I992" s="96">
        <f t="shared" si="266"/>
        <v>0.1430209426031091</v>
      </c>
      <c r="J992" s="96">
        <f t="shared" si="277"/>
        <v>8.2072315483578961E-2</v>
      </c>
      <c r="K992" s="96">
        <f t="shared" si="267"/>
        <v>0.1494489010652798</v>
      </c>
      <c r="L992" s="96">
        <f t="shared" si="268"/>
        <v>55.236206529988543</v>
      </c>
      <c r="M992" s="96">
        <f t="shared" si="269"/>
        <v>294.27743606981943</v>
      </c>
      <c r="N992" s="96">
        <f t="shared" si="278"/>
        <v>28.339554683105675</v>
      </c>
      <c r="O992" s="96">
        <f t="shared" si="270"/>
        <v>0.67646223274441886</v>
      </c>
      <c r="P992" s="96">
        <f t="shared" si="271"/>
        <v>0.67646223274441886</v>
      </c>
      <c r="Q992" s="96">
        <f t="shared" si="279"/>
        <v>0.38552934274693779</v>
      </c>
      <c r="R992" s="96">
        <f t="shared" si="262"/>
        <v>5.302727936231915E-2</v>
      </c>
      <c r="S992" s="96">
        <f t="shared" si="275"/>
        <v>264.14640029911567</v>
      </c>
      <c r="T992" s="96">
        <f t="shared" si="272"/>
        <v>221.09958151745863</v>
      </c>
      <c r="U992" s="96">
        <f t="shared" si="273"/>
        <v>423.07549028774321</v>
      </c>
      <c r="V992" s="32">
        <f t="shared" si="274"/>
        <v>999.99999999999682</v>
      </c>
      <c r="W992" s="100">
        <f>(cNES*L992+(cNES+cOSEX)*G992+(cNES+cEREX)*H992+(cNES+cHOEX)*I992+(cNES+cNES)*S992+(cNES+cOSEX)*N992+(cNES+cEREX)*O992+(cNES+cHOEX)*P992)/(1+cDR)^((cycle + 0.5)/('Life tables'!$I$2/2))</f>
        <v>9371.1886773843216</v>
      </c>
      <c r="X992" s="107">
        <f>((L992+G992+H992+I992+N992+O992+P992+S992)/('Life tables'!$I$2/2))/(1+oDR)^(((cycle + 0.5)/('Life tables'!$I$2/2)))</f>
        <v>7.7697487657498367</v>
      </c>
      <c r="Y992" s="31">
        <f>((uNES*L992+ uOCEX*G992+uEREX*H992+uHOEX*I992+uNES*S992+ uOCEX*N992+uEREX*O992+uHOEX*P992)/('Life tables'!$I$2/2))/(1+oDR)^(((cycle + 0.5)/('Life tables'!$I$2/2)))</f>
        <v>5.1205707034102712</v>
      </c>
      <c r="Z992" s="100">
        <f t="shared" si="263"/>
        <v>84981.861097052461</v>
      </c>
      <c r="AA992" s="107">
        <f>((L992+G992+H992+I992+N992+O992+P992+S992)/('Life tables'!$I$2/2))</f>
        <v>13.648068220018258</v>
      </c>
      <c r="AB992" s="31">
        <f>((uNES*L992+ uOCEX*G992+uEREX*H992+uHOEX*I992+uNES*S992+ uOCEX*N992+uEREX*O992+uHOEX*P992)/('Life tables'!$I$2/2))</f>
        <v>8.9946149344799</v>
      </c>
    </row>
    <row r="993" spans="1:28" x14ac:dyDescent="0.25">
      <c r="A993" s="4">
        <v>987</v>
      </c>
      <c r="C993" s="105">
        <f>IF(male=0,VLOOKUP((($A$5:$A$1570/'Life tables'!$I$2)*2)+age,lifetable,13,1),IF(male=1,VLOOKUP((($A$5:$A$1570/'Life tables'!$I$2)*2)+age,lifetable,10,1),"error"))</f>
        <v>1.1900158768971547E-3</v>
      </c>
      <c r="F993" s="96">
        <f t="shared" si="264"/>
        <v>62.100583605903005</v>
      </c>
      <c r="G993" s="96">
        <f t="shared" si="276"/>
        <v>6.238133592573738</v>
      </c>
      <c r="H993" s="96">
        <f t="shared" si="265"/>
        <v>0.35626501807173627</v>
      </c>
      <c r="I993" s="96">
        <f t="shared" si="266"/>
        <v>0.14275202340288753</v>
      </c>
      <c r="J993" s="96">
        <f t="shared" si="277"/>
        <v>8.1917996675169011E-2</v>
      </c>
      <c r="K993" s="96">
        <f t="shared" si="267"/>
        <v>0.14916789551310691</v>
      </c>
      <c r="L993" s="96">
        <f t="shared" si="268"/>
        <v>55.132347079666367</v>
      </c>
      <c r="M993" s="96">
        <f t="shared" si="269"/>
        <v>293.72434458889205</v>
      </c>
      <c r="N993" s="96">
        <f t="shared" si="278"/>
        <v>28.286290775149162</v>
      </c>
      <c r="O993" s="96">
        <f t="shared" si="270"/>
        <v>0.6751908287825763</v>
      </c>
      <c r="P993" s="96">
        <f t="shared" si="271"/>
        <v>0.6751908287825763</v>
      </c>
      <c r="Q993" s="96">
        <f t="shared" si="279"/>
        <v>0.38480474422532268</v>
      </c>
      <c r="R993" s="96">
        <f t="shared" si="262"/>
        <v>5.2927615124164322E-2</v>
      </c>
      <c r="S993" s="96">
        <f t="shared" si="275"/>
        <v>263.64993979682822</v>
      </c>
      <c r="T993" s="96">
        <f t="shared" si="272"/>
        <v>221.56630425835911</v>
      </c>
      <c r="U993" s="96">
        <f t="shared" si="273"/>
        <v>423.27758579838047</v>
      </c>
      <c r="V993" s="32">
        <f t="shared" si="274"/>
        <v>999.99999999999682</v>
      </c>
      <c r="W993" s="100">
        <f>(cNES*L993+(cNES+cOSEX)*G993+(cNES+cEREX)*H993+(cNES+cHOEX)*I993+(cNES+cNES)*S993+(cNES+cOSEX)*N993+(cNES+cEREX)*O993+(cNES+cHOEX)*P993)/(1+cDR)^((cycle + 0.5)/('Life tables'!$I$2/2))</f>
        <v>9332.693158334183</v>
      </c>
      <c r="X993" s="107">
        <f>((L993+G993+H993+I993+N993+O993+P993+S993)/('Life tables'!$I$2/2))/(1+oDR)^(((cycle + 0.5)/('Life tables'!$I$2/2)))</f>
        <v>7.75071707083828</v>
      </c>
      <c r="Y993" s="31">
        <f>((uNES*L993+ uOCEX*G993+uEREX*H993+uHOEX*I993+uNES*S993+ uOCEX*N993+uEREX*O993+uHOEX*P993)/('Life tables'!$I$2/2))/(1+oDR)^(((cycle + 0.5)/('Life tables'!$I$2/2)))</f>
        <v>5.1080280673276928</v>
      </c>
      <c r="Z993" s="100">
        <f t="shared" si="263"/>
        <v>84822.130845401451</v>
      </c>
      <c r="AA993" s="107">
        <f>((L993+G993+H993+I993+N993+O993+P993+S993)/('Life tables'!$I$2/2))</f>
        <v>13.62241493830444</v>
      </c>
      <c r="AB993" s="31">
        <f>((uNES*L993+ uOCEX*G993+uEREX*H993+uHOEX*I993+uNES*S993+ uOCEX*N993+uEREX*O993+uHOEX*P993)/('Life tables'!$I$2/2))</f>
        <v>8.9777084124833468</v>
      </c>
    </row>
    <row r="994" spans="1:28" x14ac:dyDescent="0.25">
      <c r="A994" s="4">
        <v>988</v>
      </c>
      <c r="C994" s="105">
        <f>IF(male=0,VLOOKUP((($A$5:$A$1570/'Life tables'!$I$2)*2)+age,lifetable,13,1),IF(male=1,VLOOKUP((($A$5:$A$1570/'Life tables'!$I$2)*2)+age,lifetable,10,1),"error"))</f>
        <v>1.1900158768971547E-3</v>
      </c>
      <c r="F994" s="96">
        <f t="shared" si="264"/>
        <v>61.983818551629646</v>
      </c>
      <c r="G994" s="96">
        <f t="shared" si="276"/>
        <v>6.2264042984961847</v>
      </c>
      <c r="H994" s="96">
        <f t="shared" si="265"/>
        <v>0.35559514829346112</v>
      </c>
      <c r="I994" s="96">
        <f t="shared" si="266"/>
        <v>0.14248361291795475</v>
      </c>
      <c r="J994" s="96">
        <f t="shared" si="277"/>
        <v>8.1763969792129673E-2</v>
      </c>
      <c r="K994" s="96">
        <f t="shared" si="267"/>
        <v>0.14888742154001253</v>
      </c>
      <c r="L994" s="96">
        <f t="shared" si="268"/>
        <v>55.028684100589899</v>
      </c>
      <c r="M994" s="96">
        <f t="shared" si="269"/>
        <v>293.17229139162771</v>
      </c>
      <c r="N994" s="96">
        <f t="shared" si="278"/>
        <v>28.233126856158972</v>
      </c>
      <c r="O994" s="96">
        <f t="shared" si="270"/>
        <v>0.67392181154699549</v>
      </c>
      <c r="P994" s="96">
        <f t="shared" si="271"/>
        <v>0.67392181154699549</v>
      </c>
      <c r="Q994" s="96">
        <f t="shared" si="279"/>
        <v>0.38408150594669305</v>
      </c>
      <c r="R994" s="96">
        <f t="shared" si="262"/>
        <v>5.2828137979381629E-2</v>
      </c>
      <c r="S994" s="96">
        <f t="shared" si="275"/>
        <v>263.15441126844865</v>
      </c>
      <c r="T994" s="96">
        <f t="shared" si="272"/>
        <v>222.03214973409794</v>
      </c>
      <c r="U994" s="96">
        <f t="shared" si="273"/>
        <v>423.47930135789989</v>
      </c>
      <c r="V994" s="32">
        <f t="shared" si="274"/>
        <v>999.99999999999693</v>
      </c>
      <c r="W994" s="100">
        <f>(cNES*L994+(cNES+cOSEX)*G994+(cNES+cEREX)*H994+(cNES+cHOEX)*I994+(cNES+cNES)*S994+(cNES+cOSEX)*N994+(cNES+cEREX)*O994+(cNES+cHOEX)*P994)/(1+cDR)^((cycle + 0.5)/('Life tables'!$I$2/2))</f>
        <v>9294.3557614924539</v>
      </c>
      <c r="X994" s="107">
        <f>((L994+G994+H994+I994+N994+O994+P994+S994)/('Life tables'!$I$2/2))/(1+oDR)^(((cycle + 0.5)/('Life tables'!$I$2/2)))</f>
        <v>7.7317319952196621</v>
      </c>
      <c r="Y994" s="31">
        <f>((uNES*L994+ uOCEX*G994+uEREX*H994+uHOEX*I994+uNES*S994+ uOCEX*N994+uEREX*O994+uHOEX*P994)/('Life tables'!$I$2/2))/(1+oDR)^(((cycle + 0.5)/('Life tables'!$I$2/2)))</f>
        <v>5.0955161551573269</v>
      </c>
      <c r="Z994" s="100">
        <f t="shared" si="263"/>
        <v>84662.700710815217</v>
      </c>
      <c r="AA994" s="107">
        <f>((L994+G994+H994+I994+N994+O994+P994+S994)/('Life tables'!$I$2/2))</f>
        <v>13.596809878545271</v>
      </c>
      <c r="AB994" s="31">
        <f>((uNES*L994+ uOCEX*G994+uEREX*H994+uHOEX*I994+uNES*S994+ uOCEX*N994+uEREX*O994+uHOEX*P994)/('Life tables'!$I$2/2))</f>
        <v>8.9608336705884231</v>
      </c>
    </row>
    <row r="995" spans="1:28" x14ac:dyDescent="0.25">
      <c r="A995" s="4">
        <v>989</v>
      </c>
      <c r="C995" s="105">
        <f>IF(male=0,VLOOKUP((($A$5:$A$1570/'Life tables'!$I$2)*2)+age,lifetable,13,1),IF(male=1,VLOOKUP((($A$5:$A$1570/'Life tables'!$I$2)*2)+age,lifetable,10,1),"error"))</f>
        <v>1.1900158768971547E-3</v>
      </c>
      <c r="F995" s="96">
        <f t="shared" si="264"/>
        <v>61.867274336088713</v>
      </c>
      <c r="G995" s="96">
        <f t="shared" si="276"/>
        <v>6.2146971881314936</v>
      </c>
      <c r="H995" s="96">
        <f t="shared" si="265"/>
        <v>0.35492654544555002</v>
      </c>
      <c r="I995" s="96">
        <f t="shared" si="266"/>
        <v>0.14221571008003697</v>
      </c>
      <c r="J995" s="96">
        <f t="shared" si="277"/>
        <v>8.1610234221433944E-2</v>
      </c>
      <c r="K995" s="96">
        <f t="shared" si="267"/>
        <v>0.14860747802971006</v>
      </c>
      <c r="L995" s="96">
        <f t="shared" si="268"/>
        <v>54.925217180180489</v>
      </c>
      <c r="M995" s="96">
        <f t="shared" si="269"/>
        <v>292.62127457191042</v>
      </c>
      <c r="N995" s="96">
        <f t="shared" si="278"/>
        <v>28.180062742572009</v>
      </c>
      <c r="O995" s="96">
        <f t="shared" si="270"/>
        <v>0.67265517665604435</v>
      </c>
      <c r="P995" s="96">
        <f t="shared" si="271"/>
        <v>0.67265517665604435</v>
      </c>
      <c r="Q995" s="96">
        <f t="shared" si="279"/>
        <v>0.38335962541386925</v>
      </c>
      <c r="R995" s="96">
        <f t="shared" si="262"/>
        <v>5.2728847584498771E-2</v>
      </c>
      <c r="S995" s="96">
        <f t="shared" si="275"/>
        <v>262.65981300302798</v>
      </c>
      <c r="T995" s="96">
        <f t="shared" si="272"/>
        <v>222.49711959373323</v>
      </c>
      <c r="U995" s="96">
        <f t="shared" si="273"/>
        <v>423.68063768351408</v>
      </c>
      <c r="V995" s="32">
        <f t="shared" si="274"/>
        <v>999.99999999999693</v>
      </c>
      <c r="W995" s="100">
        <f>(cNES*L995+(cNES+cOSEX)*G995+(cNES+cEREX)*H995+(cNES+cHOEX)*I995+(cNES+cNES)*S995+(cNES+cOSEX)*N995+(cNES+cEREX)*O995+(cNES+cHOEX)*P995)/(1+cDR)^((cycle + 0.5)/('Life tables'!$I$2/2))</f>
        <v>9256.1758378022769</v>
      </c>
      <c r="X995" s="107">
        <f>((L995+G995+H995+I995+N995+O995+P995+S995)/('Life tables'!$I$2/2))/(1+oDR)^(((cycle + 0.5)/('Life tables'!$I$2/2)))</f>
        <v>7.7127934246305232</v>
      </c>
      <c r="Y995" s="31">
        <f>((uNES*L995+ uOCEX*G995+uEREX*H995+uHOEX*I995+uNES*S995+ uOCEX*N995+uEREX*O995+uHOEX*P995)/('Life tables'!$I$2/2))/(1+oDR)^(((cycle + 0.5)/('Life tables'!$I$2/2)))</f>
        <v>5.0830348915964372</v>
      </c>
      <c r="Z995" s="100">
        <f t="shared" si="263"/>
        <v>84503.570133157089</v>
      </c>
      <c r="AA995" s="107">
        <f>((L995+G995+H995+I995+N995+O995+P995+S995)/('Life tables'!$I$2/2))</f>
        <v>13.571252949979755</v>
      </c>
      <c r="AB995" s="31">
        <f>((uNES*L995+ uOCEX*G995+uEREX*H995+uHOEX*I995+uNES*S995+ uOCEX*N995+uEREX*O995+uHOEX*P995)/('Life tables'!$I$2/2))</f>
        <v>8.9439906489823784</v>
      </c>
    </row>
    <row r="996" spans="1:28" x14ac:dyDescent="0.25">
      <c r="A996" s="4">
        <v>990</v>
      </c>
      <c r="C996" s="105">
        <f>IF(male=0,VLOOKUP((($A$5:$A$1570/'Life tables'!$I$2)*2)+age,lifetable,13,1),IF(male=1,VLOOKUP((($A$5:$A$1570/'Life tables'!$I$2)*2)+age,lifetable,10,1),"error"))</f>
        <v>1.1900158768971547E-3</v>
      </c>
      <c r="F996" s="96">
        <f t="shared" si="264"/>
        <v>61.750950497110622</v>
      </c>
      <c r="G996" s="96">
        <f t="shared" si="276"/>
        <v>6.2030122150537625</v>
      </c>
      <c r="H996" s="96">
        <f t="shared" si="265"/>
        <v>0.35425920687658102</v>
      </c>
      <c r="I996" s="96">
        <f t="shared" si="266"/>
        <v>0.14194831382673453</v>
      </c>
      <c r="J996" s="96">
        <f t="shared" si="277"/>
        <v>8.1456789353425568E-2</v>
      </c>
      <c r="K996" s="96">
        <f t="shared" si="267"/>
        <v>0.14832806387205119</v>
      </c>
      <c r="L996" s="96">
        <f t="shared" si="268"/>
        <v>54.821945908128072</v>
      </c>
      <c r="M996" s="96">
        <f t="shared" si="269"/>
        <v>292.07129222563907</v>
      </c>
      <c r="N996" s="96">
        <f t="shared" si="278"/>
        <v>28.127098251019209</v>
      </c>
      <c r="O996" s="96">
        <f t="shared" si="270"/>
        <v>0.67139091973272225</v>
      </c>
      <c r="P996" s="96">
        <f t="shared" si="271"/>
        <v>0.67139091973272225</v>
      </c>
      <c r="Q996" s="96">
        <f t="shared" si="279"/>
        <v>0.38263910013231106</v>
      </c>
      <c r="R996" s="96">
        <f t="shared" si="262"/>
        <v>5.2629743596406549E-2</v>
      </c>
      <c r="S996" s="96">
        <f t="shared" si="275"/>
        <v>262.16614329142567</v>
      </c>
      <c r="T996" s="96">
        <f t="shared" si="272"/>
        <v>222.96121548321898</v>
      </c>
      <c r="U996" s="96">
        <f t="shared" si="273"/>
        <v>423.88159549098253</v>
      </c>
      <c r="V996" s="32">
        <f t="shared" si="274"/>
        <v>999.99999999999704</v>
      </c>
      <c r="W996" s="100">
        <f>(cNES*L996+(cNES+cOSEX)*G996+(cNES+cEREX)*H996+(cNES+cHOEX)*I996+(cNES+cNES)*S996+(cNES+cOSEX)*N996+(cNES+cEREX)*O996+(cNES+cHOEX)*P996)/(1+cDR)^((cycle + 0.5)/('Life tables'!$I$2/2))</f>
        <v>9218.1527408549791</v>
      </c>
      <c r="X996" s="107">
        <f>((L996+G996+H996+I996+N996+O996+P996+S996)/('Life tables'!$I$2/2))/(1+oDR)^(((cycle + 0.5)/('Life tables'!$I$2/2)))</f>
        <v>7.6939012450897897</v>
      </c>
      <c r="Y996" s="31">
        <f>((uNES*L996+ uOCEX*G996+uEREX*H996+uHOEX*I996+uNES*S996+ uOCEX*N996+uEREX*O996+uHOEX*P996)/('Life tables'!$I$2/2))/(1+oDR)^(((cycle + 0.5)/('Life tables'!$I$2/2)))</f>
        <v>5.0705842015283498</v>
      </c>
      <c r="Z996" s="100">
        <f t="shared" si="263"/>
        <v>84344.738553206393</v>
      </c>
      <c r="AA996" s="107">
        <f>((L996+G996+H996+I996+N996+O996+P996+S996)/('Life tables'!$I$2/2))</f>
        <v>13.545744062021694</v>
      </c>
      <c r="AB996" s="31">
        <f>((uNES*L996+ uOCEX*G996+uEREX*H996+uHOEX*I996+uNES*S996+ uOCEX*N996+uEREX*O996+uHOEX*P996)/('Life tables'!$I$2/2))</f>
        <v>8.9271792879675935</v>
      </c>
    </row>
    <row r="997" spans="1:28" x14ac:dyDescent="0.25">
      <c r="A997" s="4">
        <v>991</v>
      </c>
      <c r="C997" s="105">
        <f>IF(male=0,VLOOKUP((($A$5:$A$1570/'Life tables'!$I$2)*2)+age,lifetable,13,1),IF(male=1,VLOOKUP((($A$5:$A$1570/'Life tables'!$I$2)*2)+age,lifetable,10,1),"error"))</f>
        <v>1.3000289296523082E-3</v>
      </c>
      <c r="F997" s="96">
        <f t="shared" si="264"/>
        <v>61.63484657501828</v>
      </c>
      <c r="G997" s="96">
        <f t="shared" si="276"/>
        <v>6.1913493330874649</v>
      </c>
      <c r="H997" s="96">
        <f t="shared" si="265"/>
        <v>0.35359312994943126</v>
      </c>
      <c r="I997" s="96">
        <f t="shared" si="266"/>
        <v>0.14168142310137719</v>
      </c>
      <c r="J997" s="96">
        <f t="shared" si="277"/>
        <v>8.8819888115889145E-2</v>
      </c>
      <c r="K997" s="96">
        <f t="shared" si="267"/>
        <v>0.14804917796287456</v>
      </c>
      <c r="L997" s="96">
        <f t="shared" si="268"/>
        <v>54.711353622801241</v>
      </c>
      <c r="M997" s="96">
        <f t="shared" si="269"/>
        <v>291.52234245077722</v>
      </c>
      <c r="N997" s="96">
        <f t="shared" si="278"/>
        <v>28.07423319833034</v>
      </c>
      <c r="O997" s="96">
        <f t="shared" si="270"/>
        <v>0.67012903640477495</v>
      </c>
      <c r="P997" s="96">
        <f t="shared" si="271"/>
        <v>0.67012903640477495</v>
      </c>
      <c r="Q997" s="96">
        <f t="shared" si="279"/>
        <v>0.4172271684295048</v>
      </c>
      <c r="R997" s="96">
        <f t="shared" si="262"/>
        <v>5.2530825672367762E-2</v>
      </c>
      <c r="S997" s="96">
        <f t="shared" si="275"/>
        <v>261.63809318553547</v>
      </c>
      <c r="T997" s="96">
        <f t="shared" si="272"/>
        <v>223.46726253976436</v>
      </c>
      <c r="U997" s="96">
        <f t="shared" si="273"/>
        <v>424.08217549461779</v>
      </c>
      <c r="V997" s="32">
        <f t="shared" si="274"/>
        <v>999.99999999999704</v>
      </c>
      <c r="W997" s="100">
        <f>(cNES*L997+(cNES+cOSEX)*G997+(cNES+cEREX)*H997+(cNES+cHOEX)*I997+(cNES+cNES)*S997+(cNES+cOSEX)*N997+(cNES+cEREX)*O997+(cNES+cHOEX)*P997)/(1+cDR)^((cycle + 0.5)/('Life tables'!$I$2/2))</f>
        <v>9179.3237538308404</v>
      </c>
      <c r="X997" s="107">
        <f>((L997+G997+H997+I997+N997+O997+P997+S997)/('Life tables'!$I$2/2))/(1+oDR)^(((cycle + 0.5)/('Life tables'!$I$2/2)))</f>
        <v>7.6741229206095438</v>
      </c>
      <c r="Y997" s="31">
        <f>((uNES*L997+ uOCEX*G997+uEREX*H997+uHOEX*I997+uNES*S997+ uOCEX*N997+uEREX*O997+uHOEX*P997)/('Life tables'!$I$2/2))/(1+oDR)^(((cycle + 0.5)/('Life tables'!$I$2/2)))</f>
        <v>5.0575392870886589</v>
      </c>
      <c r="Z997" s="100">
        <f t="shared" si="263"/>
        <v>84177.382890045643</v>
      </c>
      <c r="AA997" s="107">
        <f>((L997+G997+H997+I997+N997+O997+P997+S997)/('Life tables'!$I$2/2))</f>
        <v>13.518640580620367</v>
      </c>
      <c r="AB997" s="31">
        <f>((uNES*L997+ uOCEX*G997+uEREX*H997+uHOEX*I997+uNES*S997+ uOCEX*N997+uEREX*O997+uHOEX*P997)/('Life tables'!$I$2/2))</f>
        <v>8.9092990237232144</v>
      </c>
    </row>
    <row r="998" spans="1:28" x14ac:dyDescent="0.25">
      <c r="A998" s="4">
        <v>992</v>
      </c>
      <c r="C998" s="105">
        <f>IF(male=0,VLOOKUP((($A$5:$A$1570/'Life tables'!$I$2)*2)+age,lifetable,13,1),IF(male=1,VLOOKUP((($A$5:$A$1570/'Life tables'!$I$2)*2)+age,lifetable,10,1),"error"))</f>
        <v>1.3000289296523082E-3</v>
      </c>
      <c r="F998" s="96">
        <f t="shared" si="264"/>
        <v>61.511433833052145</v>
      </c>
      <c r="G998" s="96">
        <f t="shared" si="276"/>
        <v>6.1789522648683288</v>
      </c>
      <c r="H998" s="96">
        <f t="shared" si="265"/>
        <v>0.35288512303236474</v>
      </c>
      <c r="I998" s="96">
        <f t="shared" si="266"/>
        <v>0.14139773142560863</v>
      </c>
      <c r="J998" s="96">
        <f t="shared" si="277"/>
        <v>8.8642042196857521E-2</v>
      </c>
      <c r="K998" s="96">
        <f t="shared" si="267"/>
        <v>0.14775273599840899</v>
      </c>
      <c r="L998" s="96">
        <f t="shared" si="268"/>
        <v>54.601803935530576</v>
      </c>
      <c r="M998" s="96">
        <f t="shared" si="269"/>
        <v>290.9391281325627</v>
      </c>
      <c r="N998" s="96">
        <f t="shared" si="278"/>
        <v>28.01806839587811</v>
      </c>
      <c r="O998" s="96">
        <f t="shared" si="270"/>
        <v>0.66878838839201227</v>
      </c>
      <c r="P998" s="96">
        <f t="shared" si="271"/>
        <v>0.66878838839201227</v>
      </c>
      <c r="Q998" s="96">
        <f t="shared" si="279"/>
        <v>0.41639247131322016</v>
      </c>
      <c r="R998" s="96">
        <f t="shared" si="262"/>
        <v>5.2425733453973125E-2</v>
      </c>
      <c r="S998" s="96">
        <f t="shared" si="275"/>
        <v>261.11466475513339</v>
      </c>
      <c r="T998" s="96">
        <f t="shared" si="272"/>
        <v>223.97229705327445</v>
      </c>
      <c r="U998" s="96">
        <f t="shared" si="273"/>
        <v>424.28235396407018</v>
      </c>
      <c r="V998" s="32">
        <f t="shared" si="274"/>
        <v>999.99999999999704</v>
      </c>
      <c r="W998" s="100">
        <f>(cNES*L998+(cNES+cOSEX)*G998+(cNES+cEREX)*H998+(cNES+cHOEX)*I998+(cNES+cNES)*S998+(cNES+cOSEX)*N998+(cNES+cEREX)*O998+(cNES+cHOEX)*P998)/(1+cDR)^((cycle + 0.5)/('Life tables'!$I$2/2))</f>
        <v>9140.5063279514852</v>
      </c>
      <c r="X998" s="107">
        <f>((L998+G998+H998+I998+N998+O998+P998+S998)/('Life tables'!$I$2/2))/(1+oDR)^(((cycle + 0.5)/('Life tables'!$I$2/2)))</f>
        <v>7.6543954435689319</v>
      </c>
      <c r="Y998" s="31">
        <f>((uNES*L998+ uOCEX*G998+uEREX*H998+uHOEX*I998+uNES*S998+ uOCEX*N998+uEREX*O998+uHOEX*P998)/('Life tables'!$I$2/2))/(1+oDR)^(((cycle + 0.5)/('Life tables'!$I$2/2)))</f>
        <v>5.044538130656516</v>
      </c>
      <c r="Z998" s="100">
        <f t="shared" si="263"/>
        <v>84008.962324737236</v>
      </c>
      <c r="AA998" s="107">
        <f>((L998+G998+H998+I998+N998+O998+P998+S998)/('Life tables'!$I$2/2))</f>
        <v>13.491591337752693</v>
      </c>
      <c r="AB998" s="31">
        <f>((uNES*L998+ uOCEX*G998+uEREX*H998+uHOEX*I998+uNES*S998+ uOCEX*N998+uEREX*O998+uHOEX*P998)/('Life tables'!$I$2/2))</f>
        <v>8.8914725464974875</v>
      </c>
    </row>
    <row r="999" spans="1:28" x14ac:dyDescent="0.25">
      <c r="A999" s="4">
        <v>993</v>
      </c>
      <c r="C999" s="105">
        <f>IF(male=0,VLOOKUP((($A$5:$A$1570/'Life tables'!$I$2)*2)+age,lifetable,13,1),IF(male=1,VLOOKUP((($A$5:$A$1570/'Life tables'!$I$2)*2)+age,lifetable,10,1),"error"))</f>
        <v>1.3000289296523082E-3</v>
      </c>
      <c r="F999" s="96">
        <f t="shared" si="264"/>
        <v>61.388271122594411</v>
      </c>
      <c r="G999" s="96">
        <f t="shared" si="276"/>
        <v>6.1665803128374979</v>
      </c>
      <c r="H999" s="96">
        <f t="shared" si="265"/>
        <v>0.35217855052178337</v>
      </c>
      <c r="I999" s="96">
        <f t="shared" si="266"/>
        <v>0.14111461450295296</v>
      </c>
      <c r="J999" s="96">
        <f t="shared" si="277"/>
        <v>8.8464556589757146E-2</v>
      </c>
      <c r="K999" s="96">
        <f t="shared" si="267"/>
        <v>0.14745689461886161</v>
      </c>
      <c r="L999" s="96">
        <f t="shared" si="268"/>
        <v>54.492476193523558</v>
      </c>
      <c r="M999" s="96">
        <f t="shared" si="269"/>
        <v>290.35707786005793</v>
      </c>
      <c r="N999" s="96">
        <f t="shared" si="278"/>
        <v>27.96201569354978</v>
      </c>
      <c r="O999" s="96">
        <f t="shared" si="270"/>
        <v>0.66745041619758727</v>
      </c>
      <c r="P999" s="96">
        <f t="shared" si="271"/>
        <v>0.66745041619758727</v>
      </c>
      <c r="Q999" s="96">
        <f t="shared" si="279"/>
        <v>0.41555944018072027</v>
      </c>
      <c r="R999" s="96">
        <f t="shared" si="262"/>
        <v>5.232085099062414E-2</v>
      </c>
      <c r="S999" s="96">
        <f t="shared" si="275"/>
        <v>260.59228104294164</v>
      </c>
      <c r="T999" s="96">
        <f t="shared" si="272"/>
        <v>224.47632105004493</v>
      </c>
      <c r="U999" s="96">
        <f t="shared" si="273"/>
        <v>424.48213170967966</v>
      </c>
      <c r="V999" s="32">
        <f t="shared" si="274"/>
        <v>999.99999999999704</v>
      </c>
      <c r="W999" s="100">
        <f>(cNES*L999+(cNES+cOSEX)*G999+(cNES+cEREX)*H999+(cNES+cHOEX)*I999+(cNES+cNES)*S999+(cNES+cOSEX)*N999+(cNES+cEREX)*O999+(cNES+cHOEX)*P999)/(1+cDR)^((cycle + 0.5)/('Life tables'!$I$2/2))</f>
        <v>9101.8530269889252</v>
      </c>
      <c r="X999" s="107">
        <f>((L999+G999+H999+I999+N999+O999+P999+S999)/('Life tables'!$I$2/2))/(1+oDR)^(((cycle + 0.5)/('Life tables'!$I$2/2)))</f>
        <v>7.6347186830948672</v>
      </c>
      <c r="Y999" s="31">
        <f>((uNES*L999+ uOCEX*G999+uEREX*H999+uHOEX*I999+uNES*S999+ uOCEX*N999+uEREX*O999+uHOEX*P999)/('Life tables'!$I$2/2))/(1+oDR)^(((cycle + 0.5)/('Life tables'!$I$2/2)))</f>
        <v>5.0315703982868305</v>
      </c>
      <c r="Z999" s="100">
        <f t="shared" si="263"/>
        <v>83840.878494577672</v>
      </c>
      <c r="AA999" s="107">
        <f>((L999+G999+H999+I999+N999+O999+P999+S999)/('Life tables'!$I$2/2))</f>
        <v>13.464596224616292</v>
      </c>
      <c r="AB999" s="31">
        <f>((uNES*L999+ uOCEX*G999+uEREX*H999+uHOEX*I999+uNES*S999+ uOCEX*N999+uEREX*O999+uHOEX*P999)/('Life tables'!$I$2/2))</f>
        <v>8.8736817426783148</v>
      </c>
    </row>
    <row r="1000" spans="1:28" x14ac:dyDescent="0.25">
      <c r="A1000" s="4">
        <v>994</v>
      </c>
      <c r="C1000" s="105">
        <f>IF(male=0,VLOOKUP((($A$5:$A$1570/'Life tables'!$I$2)*2)+age,lifetable,13,1),IF(male=1,VLOOKUP((($A$5:$A$1570/'Life tables'!$I$2)*2)+age,lifetable,10,1),"error"))</f>
        <v>1.3000289296523082E-3</v>
      </c>
      <c r="F1000" s="96">
        <f t="shared" si="264"/>
        <v>61.265357836110333</v>
      </c>
      <c r="G1000" s="96">
        <f t="shared" si="276"/>
        <v>6.1542334159668366</v>
      </c>
      <c r="H1000" s="96">
        <f t="shared" si="265"/>
        <v>0.35147340893231943</v>
      </c>
      <c r="I1000" s="96">
        <f t="shared" si="266"/>
        <v>0.14083207093685621</v>
      </c>
      <c r="J1000" s="96">
        <f t="shared" si="277"/>
        <v>8.828743041909029E-2</v>
      </c>
      <c r="K1000" s="96">
        <f t="shared" si="267"/>
        <v>0.14716165236491138</v>
      </c>
      <c r="L1000" s="96">
        <f t="shared" si="268"/>
        <v>54.383369857490322</v>
      </c>
      <c r="M1000" s="96">
        <f t="shared" si="269"/>
        <v>289.7761894041621</v>
      </c>
      <c r="N1000" s="96">
        <f t="shared" si="278"/>
        <v>27.906074876678115</v>
      </c>
      <c r="O1000" s="96">
        <f t="shared" si="270"/>
        <v>0.66611511469741547</v>
      </c>
      <c r="P1000" s="96">
        <f t="shared" si="271"/>
        <v>0.66611511469741547</v>
      </c>
      <c r="Q1000" s="96">
        <f t="shared" si="279"/>
        <v>0.41472807184171301</v>
      </c>
      <c r="R1000" s="96">
        <f t="shared" si="262"/>
        <v>5.2216177880648335E-2</v>
      </c>
      <c r="S1000" s="96">
        <f t="shared" si="275"/>
        <v>260.07094004836677</v>
      </c>
      <c r="T1000" s="96">
        <f t="shared" si="272"/>
        <v>224.97933655230574</v>
      </c>
      <c r="U1000" s="96">
        <f t="shared" si="273"/>
        <v>424.68150953992523</v>
      </c>
      <c r="V1000" s="32">
        <f t="shared" si="274"/>
        <v>999.99999999999704</v>
      </c>
      <c r="W1000" s="100">
        <f>(cNES*L1000+(cNES+cOSEX)*G1000+(cNES+cEREX)*H1000+(cNES+cHOEX)*I1000+(cNES+cNES)*S1000+(cNES+cOSEX)*N1000+(cNES+cEREX)*O1000+(cNES+cHOEX)*P1000)/(1+cDR)^((cycle + 0.5)/('Life tables'!$I$2/2))</f>
        <v>9063.363157951042</v>
      </c>
      <c r="X1000" s="107">
        <f>((L1000+G1000+H1000+I1000+N1000+O1000+P1000+S1000)/('Life tables'!$I$2/2))/(1+oDR)^(((cycle + 0.5)/('Life tables'!$I$2/2)))</f>
        <v>7.6150925086564243</v>
      </c>
      <c r="Y1000" s="31">
        <f>((uNES*L1000+ uOCEX*G1000+uEREX*H1000+uHOEX*I1000+uNES*S1000+ uOCEX*N1000+uEREX*O1000+uHOEX*P1000)/('Life tables'!$I$2/2))/(1+oDR)^(((cycle + 0.5)/('Life tables'!$I$2/2)))</f>
        <v>5.0186360039578117</v>
      </c>
      <c r="Z1000" s="100">
        <f t="shared" si="263"/>
        <v>83673.130734533581</v>
      </c>
      <c r="AA1000" s="107">
        <f>((L1000+G1000+H1000+I1000+N1000+O1000+P1000+S1000)/('Life tables'!$I$2/2))</f>
        <v>13.437655132636124</v>
      </c>
      <c r="AB1000" s="31">
        <f>((uNES*L1000+ uOCEX*G1000+uEREX*H1000+uHOEX*I1000+uNES*S1000+ uOCEX*N1000+uEREX*O1000+uHOEX*P1000)/('Life tables'!$I$2/2))</f>
        <v>8.8559265407157532</v>
      </c>
    </row>
    <row r="1001" spans="1:28" x14ac:dyDescent="0.25">
      <c r="A1001" s="4">
        <v>995</v>
      </c>
      <c r="C1001" s="105">
        <f>IF(male=0,VLOOKUP((($A$5:$A$1570/'Life tables'!$I$2)*2)+age,lifetable,13,1),IF(male=1,VLOOKUP((($A$5:$A$1570/'Life tables'!$I$2)*2)+age,lifetable,10,1),"error"))</f>
        <v>1.3000289296523082E-3</v>
      </c>
      <c r="F1001" s="96">
        <f t="shared" si="264"/>
        <v>61.142693370992944</v>
      </c>
      <c r="G1001" s="96">
        <f t="shared" si="276"/>
        <v>6.1419115137232136</v>
      </c>
      <c r="H1001" s="96">
        <f t="shared" si="265"/>
        <v>0.35076969480687514</v>
      </c>
      <c r="I1001" s="96">
        <f t="shared" si="266"/>
        <v>0.14055009934209206</v>
      </c>
      <c r="J1001" s="96">
        <f t="shared" si="277"/>
        <v>8.8110662816460475E-2</v>
      </c>
      <c r="K1001" s="96">
        <f t="shared" si="267"/>
        <v>0.14686700778907422</v>
      </c>
      <c r="L1001" s="96">
        <f t="shared" si="268"/>
        <v>54.274484392515227</v>
      </c>
      <c r="M1001" s="96">
        <f t="shared" si="269"/>
        <v>289.19646053677309</v>
      </c>
      <c r="N1001" s="96">
        <f t="shared" si="278"/>
        <v>27.850245730692055</v>
      </c>
      <c r="O1001" s="96">
        <f t="shared" si="270"/>
        <v>0.66478247876970775</v>
      </c>
      <c r="P1001" s="96">
        <f t="shared" si="271"/>
        <v>0.66478247876970775</v>
      </c>
      <c r="Q1001" s="96">
        <f t="shared" si="279"/>
        <v>0.41389836310733563</v>
      </c>
      <c r="R1001" s="96">
        <f t="shared" si="262"/>
        <v>5.2111713722553174E-2</v>
      </c>
      <c r="S1001" s="96">
        <f t="shared" si="275"/>
        <v>259.5506397717117</v>
      </c>
      <c r="T1001" s="96">
        <f t="shared" si="272"/>
        <v>225.48134557822954</v>
      </c>
      <c r="U1001" s="96">
        <f t="shared" si="273"/>
        <v>424.88048826143688</v>
      </c>
      <c r="V1001" s="32">
        <f t="shared" si="274"/>
        <v>999.99999999999693</v>
      </c>
      <c r="W1001" s="100">
        <f>(cNES*L1001+(cNES+cOSEX)*G1001+(cNES+cEREX)*H1001+(cNES+cHOEX)*I1001+(cNES+cNES)*S1001+(cNES+cOSEX)*N1001+(cNES+cEREX)*O1001+(cNES+cHOEX)*P1001)/(1+cDR)^((cycle + 0.5)/('Life tables'!$I$2/2))</f>
        <v>9025.0360307368937</v>
      </c>
      <c r="X1001" s="107">
        <f>((L1001+G1001+H1001+I1001+N1001+O1001+P1001+S1001)/('Life tables'!$I$2/2))/(1+oDR)^(((cycle + 0.5)/('Life tables'!$I$2/2)))</f>
        <v>7.5955167900637512</v>
      </c>
      <c r="Y1001" s="31">
        <f>((uNES*L1001+ uOCEX*G1001+uEREX*H1001+uHOEX*I1001+uNES*S1001+ uOCEX*N1001+uEREX*O1001+uHOEX*P1001)/('Life tables'!$I$2/2))/(1+oDR)^(((cycle + 0.5)/('Life tables'!$I$2/2)))</f>
        <v>5.0057348618723339</v>
      </c>
      <c r="Z1001" s="100">
        <f t="shared" si="263"/>
        <v>83505.718380600083</v>
      </c>
      <c r="AA1001" s="107">
        <f>((L1001+G1001+H1001+I1001+N1001+O1001+P1001+S1001)/('Life tables'!$I$2/2))</f>
        <v>13.410767953463678</v>
      </c>
      <c r="AB1001" s="31">
        <f>((uNES*L1001+ uOCEX*G1001+uEREX*H1001+uHOEX*I1001+uNES*S1001+ uOCEX*N1001+uEREX*O1001+uHOEX*P1001)/('Life tables'!$I$2/2))</f>
        <v>8.8382068692089586</v>
      </c>
    </row>
    <row r="1002" spans="1:28" x14ac:dyDescent="0.25">
      <c r="A1002" s="4">
        <v>996</v>
      </c>
      <c r="C1002" s="105">
        <f>IF(male=0,VLOOKUP((($A$5:$A$1570/'Life tables'!$I$2)*2)+age,lifetable,13,1),IF(male=1,VLOOKUP((($A$5:$A$1570/'Life tables'!$I$2)*2)+age,lifetable,10,1),"error"))</f>
        <v>1.3000289296523082E-3</v>
      </c>
      <c r="F1002" s="96">
        <f t="shared" si="264"/>
        <v>61.020277129424692</v>
      </c>
      <c r="G1002" s="96">
        <f t="shared" si="276"/>
        <v>6.1296145460546043</v>
      </c>
      <c r="H1002" s="96">
        <f t="shared" si="265"/>
        <v>0.35006740471582937</v>
      </c>
      <c r="I1002" s="96">
        <f t="shared" si="266"/>
        <v>0.14026869834444372</v>
      </c>
      <c r="J1002" s="96">
        <f t="shared" si="277"/>
        <v>8.7934252920373129E-2</v>
      </c>
      <c r="K1002" s="96">
        <f t="shared" si="267"/>
        <v>0.14657295945537024</v>
      </c>
      <c r="L1002" s="96">
        <f t="shared" si="268"/>
        <v>54.165819267934069</v>
      </c>
      <c r="M1002" s="96">
        <f t="shared" si="269"/>
        <v>288.61788903090593</v>
      </c>
      <c r="N1002" s="96">
        <f t="shared" si="278"/>
        <v>27.794528041128121</v>
      </c>
      <c r="O1002" s="96">
        <f t="shared" si="270"/>
        <v>0.66345250329524308</v>
      </c>
      <c r="P1002" s="96">
        <f t="shared" si="271"/>
        <v>0.66345250329524308</v>
      </c>
      <c r="Q1002" s="96">
        <f t="shared" si="279"/>
        <v>0.4130703107903243</v>
      </c>
      <c r="R1002" s="96">
        <f t="shared" si="262"/>
        <v>5.2007458115047416E-2</v>
      </c>
      <c r="S1002" s="96">
        <f t="shared" si="275"/>
        <v>259.03137821428197</v>
      </c>
      <c r="T1002" s="96">
        <f t="shared" si="272"/>
        <v>225.98235014194023</v>
      </c>
      <c r="U1002" s="96">
        <f t="shared" si="273"/>
        <v>425.07906867900732</v>
      </c>
      <c r="V1002" s="32">
        <f t="shared" si="274"/>
        <v>999.99999999999704</v>
      </c>
      <c r="W1002" s="100">
        <f>(cNES*L1002+(cNES+cOSEX)*G1002+(cNES+cEREX)*H1002+(cNES+cHOEX)*I1002+(cNES+cNES)*S1002+(cNES+cOSEX)*N1002+(cNES+cEREX)*O1002+(cNES+cHOEX)*P1002)/(1+cDR)^((cycle + 0.5)/('Life tables'!$I$2/2))</f>
        <v>8986.87095812593</v>
      </c>
      <c r="X1002" s="107">
        <f>((L1002+G1002+H1002+I1002+N1002+O1002+P1002+S1002)/('Life tables'!$I$2/2))/(1+oDR)^(((cycle + 0.5)/('Life tables'!$I$2/2)))</f>
        <v>7.5759913974670061</v>
      </c>
      <c r="Y1002" s="31">
        <f>((uNES*L1002+ uOCEX*G1002+uEREX*H1002+uHOEX*I1002+uNES*S1002+ uOCEX*N1002+uEREX*O1002+uHOEX*P1002)/('Life tables'!$I$2/2))/(1+oDR)^(((cycle + 0.5)/('Life tables'!$I$2/2)))</f>
        <v>4.9928668864572545</v>
      </c>
      <c r="Z1002" s="100">
        <f t="shared" si="263"/>
        <v>83338.640769809252</v>
      </c>
      <c r="AA1002" s="107">
        <f>((L1002+G1002+H1002+I1002+N1002+O1002+P1002+S1002)/('Life tables'!$I$2/2))</f>
        <v>13.38393457897622</v>
      </c>
      <c r="AB1002" s="31">
        <f>((uNES*L1002+ uOCEX*G1002+uEREX*H1002+uHOEX*I1002+uNES*S1002+ uOCEX*N1002+uEREX*O1002+uHOEX*P1002)/('Life tables'!$I$2/2))</f>
        <v>8.8205226569057249</v>
      </c>
    </row>
    <row r="1003" spans="1:28" x14ac:dyDescent="0.25">
      <c r="A1003" s="4">
        <v>997</v>
      </c>
      <c r="C1003" s="105">
        <f>IF(male=0,VLOOKUP((($A$5:$A$1570/'Life tables'!$I$2)*2)+age,lifetable,13,1),IF(male=1,VLOOKUP((($A$5:$A$1570/'Life tables'!$I$2)*2)+age,lifetable,10,1),"error"))</f>
        <v>1.3000289296523082E-3</v>
      </c>
      <c r="F1003" s="96">
        <f t="shared" si="264"/>
        <v>60.898108518243852</v>
      </c>
      <c r="G1003" s="96">
        <f t="shared" si="276"/>
        <v>6.1173424533766729</v>
      </c>
      <c r="H1003" s="96">
        <f t="shared" si="265"/>
        <v>0.34936653525627082</v>
      </c>
      <c r="I1003" s="96">
        <f t="shared" si="266"/>
        <v>0.13998786658039686</v>
      </c>
      <c r="J1003" s="96">
        <f t="shared" si="277"/>
        <v>8.7758199876042928E-2</v>
      </c>
      <c r="K1003" s="96">
        <f t="shared" si="267"/>
        <v>0.1462795059390031</v>
      </c>
      <c r="L1003" s="96">
        <f t="shared" si="268"/>
        <v>54.057373957215461</v>
      </c>
      <c r="M1003" s="96">
        <f t="shared" si="269"/>
        <v>288.04047266080562</v>
      </c>
      <c r="N1003" s="96">
        <f t="shared" si="278"/>
        <v>27.73892159364128</v>
      </c>
      <c r="O1003" s="96">
        <f t="shared" si="270"/>
        <v>0.66212518315762792</v>
      </c>
      <c r="P1003" s="96">
        <f t="shared" si="271"/>
        <v>0.66212518315762792</v>
      </c>
      <c r="Q1003" s="96">
        <f t="shared" si="279"/>
        <v>0.41224391170517538</v>
      </c>
      <c r="R1003" s="96">
        <f t="shared" si="262"/>
        <v>5.1903410657061465E-2</v>
      </c>
      <c r="S1003" s="96">
        <f t="shared" si="275"/>
        <v>258.51315337848683</v>
      </c>
      <c r="T1003" s="96">
        <f t="shared" si="272"/>
        <v>226.48235225352144</v>
      </c>
      <c r="U1003" s="96">
        <f t="shared" si="273"/>
        <v>425.27725159560339</v>
      </c>
      <c r="V1003" s="32">
        <f t="shared" si="274"/>
        <v>999.99999999999704</v>
      </c>
      <c r="W1003" s="100">
        <f>(cNES*L1003+(cNES+cOSEX)*G1003+(cNES+cEREX)*H1003+(cNES+cHOEX)*I1003+(cNES+cNES)*S1003+(cNES+cOSEX)*N1003+(cNES+cEREX)*O1003+(cNES+cHOEX)*P1003)/(1+cDR)^((cycle + 0.5)/('Life tables'!$I$2/2))</f>
        <v>8948.8672557672162</v>
      </c>
      <c r="X1003" s="107">
        <f>((L1003+G1003+H1003+I1003+N1003+O1003+P1003+S1003)/('Life tables'!$I$2/2))/(1+oDR)^(((cycle + 0.5)/('Life tables'!$I$2/2)))</f>
        <v>7.5565162013552829</v>
      </c>
      <c r="Y1003" s="31">
        <f>((uNES*L1003+ uOCEX*G1003+uEREX*H1003+uHOEX*I1003+uNES*S1003+ uOCEX*N1003+uEREX*O1003+uHOEX*P1003)/('Life tables'!$I$2/2))/(1+oDR)^(((cycle + 0.5)/('Life tables'!$I$2/2)))</f>
        <v>4.9800319923627026</v>
      </c>
      <c r="Z1003" s="100">
        <f t="shared" si="263"/>
        <v>83171.897240238002</v>
      </c>
      <c r="AA1003" s="107">
        <f>((L1003+G1003+H1003+I1003+N1003+O1003+P1003+S1003)/('Life tables'!$I$2/2))</f>
        <v>13.357154901276001</v>
      </c>
      <c r="AB1003" s="31">
        <f>((uNES*L1003+ uOCEX*G1003+uEREX*H1003+uHOEX*I1003+uNES*S1003+ uOCEX*N1003+uEREX*O1003+uHOEX*P1003)/('Life tables'!$I$2/2))</f>
        <v>8.80287383270195</v>
      </c>
    </row>
    <row r="1004" spans="1:28" x14ac:dyDescent="0.25">
      <c r="A1004" s="4">
        <v>998</v>
      </c>
      <c r="C1004" s="105">
        <f>IF(male=0,VLOOKUP((($A$5:$A$1570/'Life tables'!$I$2)*2)+age,lifetable,13,1),IF(male=1,VLOOKUP((($A$5:$A$1570/'Life tables'!$I$2)*2)+age,lifetable,10,1),"error"))</f>
        <v>1.3000289296523082E-3</v>
      </c>
      <c r="F1004" s="96">
        <f t="shared" si="264"/>
        <v>60.776186948815457</v>
      </c>
      <c r="G1004" s="96">
        <f t="shared" si="276"/>
        <v>6.1050951765598045</v>
      </c>
      <c r="H1004" s="96">
        <f t="shared" si="265"/>
        <v>0.34866708305125782</v>
      </c>
      <c r="I1004" s="96">
        <f t="shared" si="266"/>
        <v>0.1397076026968429</v>
      </c>
      <c r="J1004" s="96">
        <f t="shared" si="277"/>
        <v>8.7582502835208034E-2</v>
      </c>
      <c r="K1004" s="96">
        <f t="shared" si="267"/>
        <v>0.14598664582604981</v>
      </c>
      <c r="L1004" s="96">
        <f t="shared" si="268"/>
        <v>53.949147937846291</v>
      </c>
      <c r="M1004" s="96">
        <f t="shared" si="269"/>
        <v>287.46420920205674</v>
      </c>
      <c r="N1004" s="96">
        <f t="shared" si="278"/>
        <v>27.683426174015512</v>
      </c>
      <c r="O1004" s="96">
        <f t="shared" si="270"/>
        <v>0.66080051324354794</v>
      </c>
      <c r="P1004" s="96">
        <f t="shared" si="271"/>
        <v>0.66080051324354794</v>
      </c>
      <c r="Q1004" s="96">
        <f t="shared" si="279"/>
        <v>0.41141916266830247</v>
      </c>
      <c r="R1004" s="96">
        <f t="shared" si="262"/>
        <v>5.1799570947767132E-2</v>
      </c>
      <c r="S1004" s="96">
        <f t="shared" si="275"/>
        <v>257.99596326793807</v>
      </c>
      <c r="T1004" s="96">
        <f t="shared" si="272"/>
        <v>226.98135391902494</v>
      </c>
      <c r="U1004" s="96">
        <f t="shared" si="273"/>
        <v>425.4750378123772</v>
      </c>
      <c r="V1004" s="32">
        <f t="shared" si="274"/>
        <v>999.99999999999704</v>
      </c>
      <c r="W1004" s="100">
        <f>(cNES*L1004+(cNES+cOSEX)*G1004+(cNES+cEREX)*H1004+(cNES+cHOEX)*I1004+(cNES+cNES)*S1004+(cNES+cOSEX)*N1004+(cNES+cEREX)*O1004+(cNES+cHOEX)*P1004)/(1+cDR)^((cycle + 0.5)/('Life tables'!$I$2/2))</f>
        <v>8911.0242421686344</v>
      </c>
      <c r="X1004" s="107">
        <f>((L1004+G1004+H1004+I1004+N1004+O1004+P1004+S1004)/('Life tables'!$I$2/2))/(1+oDR)^(((cycle + 0.5)/('Life tables'!$I$2/2)))</f>
        <v>7.5370910725555795</v>
      </c>
      <c r="Y1004" s="31">
        <f>((uNES*L1004+ uOCEX*G1004+uEREX*H1004+uHOEX*I1004+uNES*S1004+ uOCEX*N1004+uEREX*O1004+uHOEX*P1004)/('Life tables'!$I$2/2))/(1+oDR)^(((cycle + 0.5)/('Life tables'!$I$2/2)))</f>
        <v>4.9672300944613959</v>
      </c>
      <c r="Z1004" s="100">
        <f t="shared" si="263"/>
        <v>83005.48713101598</v>
      </c>
      <c r="AA1004" s="107">
        <f>((L1004+G1004+H1004+I1004+N1004+O1004+P1004+S1004)/('Life tables'!$I$2/2))</f>
        <v>13.330428812689547</v>
      </c>
      <c r="AB1004" s="31">
        <f>((uNES*L1004+ uOCEX*G1004+uEREX*H1004+uHOEX*I1004+uNES*S1004+ uOCEX*N1004+uEREX*O1004+uHOEX*P1004)/('Life tables'!$I$2/2))</f>
        <v>8.7852603256411737</v>
      </c>
    </row>
    <row r="1005" spans="1:28" x14ac:dyDescent="0.25">
      <c r="A1005" s="4">
        <v>999</v>
      </c>
      <c r="C1005" s="105">
        <f>IF(male=0,VLOOKUP((($A$5:$A$1570/'Life tables'!$I$2)*2)+age,lifetable,13,1),IF(male=1,VLOOKUP((($A$5:$A$1570/'Life tables'!$I$2)*2)+age,lifetable,10,1),"error"))</f>
        <v>1.3000289296523082E-3</v>
      </c>
      <c r="F1005" s="96">
        <f t="shared" si="264"/>
        <v>60.654511836906643</v>
      </c>
      <c r="G1005" s="96">
        <f t="shared" si="276"/>
        <v>6.092872656916585</v>
      </c>
      <c r="H1005" s="96">
        <f t="shared" si="265"/>
        <v>0.34796904474910323</v>
      </c>
      <c r="I1005" s="96">
        <f t="shared" si="266"/>
        <v>0.13942790535079241</v>
      </c>
      <c r="J1005" s="96">
        <f t="shared" si="277"/>
        <v>8.7407160955950247E-2</v>
      </c>
      <c r="K1005" s="96">
        <f t="shared" si="267"/>
        <v>0.14569437771316152</v>
      </c>
      <c r="L1005" s="96">
        <f t="shared" si="268"/>
        <v>53.84114069122105</v>
      </c>
      <c r="M1005" s="96">
        <f t="shared" si="269"/>
        <v>286.88909643168824</v>
      </c>
      <c r="N1005" s="96">
        <f t="shared" si="278"/>
        <v>27.628041568173892</v>
      </c>
      <c r="O1005" s="96">
        <f t="shared" si="270"/>
        <v>0.65947848844300905</v>
      </c>
      <c r="P1005" s="96">
        <f t="shared" si="271"/>
        <v>0.65947848844300905</v>
      </c>
      <c r="Q1005" s="96">
        <f t="shared" si="279"/>
        <v>0.4105960604981867</v>
      </c>
      <c r="R1005" s="96">
        <f t="shared" si="262"/>
        <v>5.1695938586596456E-2</v>
      </c>
      <c r="S1005" s="96">
        <f t="shared" si="275"/>
        <v>257.47980588754353</v>
      </c>
      <c r="T1005" s="96">
        <f t="shared" si="272"/>
        <v>227.47935714047907</v>
      </c>
      <c r="U1005" s="96">
        <f t="shared" si="273"/>
        <v>425.67242812867693</v>
      </c>
      <c r="V1005" s="32">
        <f t="shared" si="274"/>
        <v>999.99999999999704</v>
      </c>
      <c r="W1005" s="100">
        <f>(cNES*L1005+(cNES+cOSEX)*G1005+(cNES+cEREX)*H1005+(cNES+cHOEX)*I1005+(cNES+cNES)*S1005+(cNES+cOSEX)*N1005+(cNES+cEREX)*O1005+(cNES+cHOEX)*P1005)/(1+cDR)^((cycle + 0.5)/('Life tables'!$I$2/2))</f>
        <v>8873.3412386860928</v>
      </c>
      <c r="X1005" s="107">
        <f>((L1005+G1005+H1005+I1005+N1005+O1005+P1005+S1005)/('Life tables'!$I$2/2))/(1+oDR)^(((cycle + 0.5)/('Life tables'!$I$2/2)))</f>
        <v>7.5177158822317338</v>
      </c>
      <c r="Y1005" s="31">
        <f>((uNES*L1005+ uOCEX*G1005+uEREX*H1005+uHOEX*I1005+uNES*S1005+ uOCEX*N1005+uEREX*O1005+uHOEX*P1005)/('Life tables'!$I$2/2))/(1+oDR)^(((cycle + 0.5)/('Life tables'!$I$2/2)))</f>
        <v>4.954461107847953</v>
      </c>
      <c r="Z1005" s="100">
        <f t="shared" si="263"/>
        <v>82839.409782332601</v>
      </c>
      <c r="AA1005" s="107">
        <f>((L1005+G1005+H1005+I1005+N1005+O1005+P1005+S1005)/('Life tables'!$I$2/2))</f>
        <v>13.303756205766883</v>
      </c>
      <c r="AB1005" s="31">
        <f>((uNES*L1005+ uOCEX*G1005+uEREX*H1005+uHOEX*I1005+uNES*S1005+ uOCEX*N1005+uEREX*O1005+uHOEX*P1005)/('Life tables'!$I$2/2))</f>
        <v>8.7676820649140765</v>
      </c>
    </row>
    <row r="1006" spans="1:28" x14ac:dyDescent="0.25">
      <c r="A1006" s="4">
        <v>1000</v>
      </c>
      <c r="C1006" s="105">
        <f>IF(male=0,VLOOKUP((($A$5:$A$1570/'Life tables'!$I$2)*2)+age,lifetable,13,1),IF(male=1,VLOOKUP((($A$5:$A$1570/'Life tables'!$I$2)*2)+age,lifetable,10,1),"error"))</f>
        <v>1.3000289296523082E-3</v>
      </c>
      <c r="F1006" s="96">
        <f t="shared" si="264"/>
        <v>60.533082602566232</v>
      </c>
      <c r="G1006" s="96">
        <f t="shared" si="276"/>
        <v>6.0806748361897052</v>
      </c>
      <c r="H1006" s="96">
        <f t="shared" si="265"/>
        <v>0.34727241702268341</v>
      </c>
      <c r="I1006" s="96">
        <f t="shared" si="266"/>
        <v>0.13914877320909852</v>
      </c>
      <c r="J1006" s="96">
        <f t="shared" si="277"/>
        <v>8.7232173402521582E-2</v>
      </c>
      <c r="K1006" s="96">
        <f t="shared" si="267"/>
        <v>0.14540270020727403</v>
      </c>
      <c r="L1006" s="96">
        <f t="shared" si="268"/>
        <v>53.733351702534947</v>
      </c>
      <c r="M1006" s="96">
        <f t="shared" si="269"/>
        <v>286.3151321282748</v>
      </c>
      <c r="N1006" s="96">
        <f t="shared" si="278"/>
        <v>27.572767562188339</v>
      </c>
      <c r="O1006" s="96">
        <f t="shared" si="270"/>
        <v>0.65815910364957031</v>
      </c>
      <c r="P1006" s="96">
        <f t="shared" si="271"/>
        <v>0.65815910364957031</v>
      </c>
      <c r="Q1006" s="96">
        <f t="shared" si="279"/>
        <v>0.40977460201552085</v>
      </c>
      <c r="R1006" s="96">
        <f t="shared" si="262"/>
        <v>5.1592513173260038E-2</v>
      </c>
      <c r="S1006" s="96">
        <f t="shared" si="275"/>
        <v>256.96467924359854</v>
      </c>
      <c r="T1006" s="96">
        <f t="shared" si="272"/>
        <v>227.97636391589711</v>
      </c>
      <c r="U1006" s="96">
        <f t="shared" si="273"/>
        <v>425.86942334205747</v>
      </c>
      <c r="V1006" s="32">
        <f t="shared" si="274"/>
        <v>999.99999999999704</v>
      </c>
      <c r="W1006" s="100">
        <f>(cNES*L1006+(cNES+cOSEX)*G1006+(cNES+cEREX)*H1006+(cNES+cHOEX)*I1006+(cNES+cNES)*S1006+(cNES+cOSEX)*N1006+(cNES+cEREX)*O1006+(cNES+cHOEX)*P1006)/(1+cDR)^((cycle + 0.5)/('Life tables'!$I$2/2))</f>
        <v>8835.8175695127265</v>
      </c>
      <c r="X1006" s="107">
        <f>((L1006+G1006+H1006+I1006+N1006+O1006+P1006+S1006)/('Life tables'!$I$2/2))/(1+oDR)^(((cycle + 0.5)/('Life tables'!$I$2/2)))</f>
        <v>7.4983905018833994</v>
      </c>
      <c r="Y1006" s="31">
        <f>((uNES*L1006+ uOCEX*G1006+uEREX*H1006+uHOEX*I1006+uNES*S1006+ uOCEX*N1006+uEREX*O1006+uHOEX*P1006)/('Life tables'!$I$2/2))/(1+oDR)^(((cycle + 0.5)/('Life tables'!$I$2/2)))</f>
        <v>4.9417249478382201</v>
      </c>
      <c r="Z1006" s="100">
        <f t="shared" si="263"/>
        <v>82673.664535444201</v>
      </c>
      <c r="AA1006" s="107">
        <f>((L1006+G1006+H1006+I1006+N1006+O1006+P1006+S1006)/('Life tables'!$I$2/2))</f>
        <v>13.277136973280829</v>
      </c>
      <c r="AB1006" s="31">
        <f>((uNES*L1006+ uOCEX*G1006+uEREX*H1006+uHOEX*I1006+uNES*S1006+ uOCEX*N1006+uEREX*O1006+uHOEX*P1006)/('Life tables'!$I$2/2))</f>
        <v>8.7501389798580238</v>
      </c>
    </row>
    <row r="1007" spans="1:28" x14ac:dyDescent="0.25">
      <c r="A1007" s="4">
        <v>1001</v>
      </c>
      <c r="C1007" s="105">
        <f>IF(male=0,VLOOKUP((($A$5:$A$1570/'Life tables'!$I$2)*2)+age,lifetable,13,1),IF(male=1,VLOOKUP((($A$5:$A$1570/'Life tables'!$I$2)*2)+age,lifetable,10,1),"error"))</f>
        <v>1.3000289296523082E-3</v>
      </c>
      <c r="F1007" s="96">
        <f t="shared" si="264"/>
        <v>60.411898670008455</v>
      </c>
      <c r="G1007" s="96">
        <f t="shared" si="276"/>
        <v>6.0685016565402794</v>
      </c>
      <c r="H1007" s="96">
        <f t="shared" si="265"/>
        <v>0.34657719656877134</v>
      </c>
      <c r="I1007" s="96">
        <f t="shared" si="266"/>
        <v>0.13887020494818933</v>
      </c>
      <c r="J1007" s="96">
        <f t="shared" si="277"/>
        <v>8.7057539345176696E-2</v>
      </c>
      <c r="K1007" s="96">
        <f t="shared" si="267"/>
        <v>0.1451116119253287</v>
      </c>
      <c r="L1007" s="96">
        <f t="shared" si="268"/>
        <v>53.625780460680708</v>
      </c>
      <c r="M1007" s="96">
        <f t="shared" si="269"/>
        <v>285.74231407203393</v>
      </c>
      <c r="N1007" s="96">
        <f t="shared" si="278"/>
        <v>27.517603942288996</v>
      </c>
      <c r="O1007" s="96">
        <f t="shared" si="270"/>
        <v>0.65684235376056732</v>
      </c>
      <c r="P1007" s="96">
        <f t="shared" si="271"/>
        <v>0.65684235376056732</v>
      </c>
      <c r="Q1007" s="96">
        <f t="shared" si="279"/>
        <v>0.4089547840433494</v>
      </c>
      <c r="R1007" s="96">
        <f t="shared" si="262"/>
        <v>5.1489294307764485E-2</v>
      </c>
      <c r="S1007" s="96">
        <f t="shared" si="275"/>
        <v>256.45058134387267</v>
      </c>
      <c r="T1007" s="96">
        <f t="shared" si="272"/>
        <v>228.47237623928564</v>
      </c>
      <c r="U1007" s="96">
        <f t="shared" si="273"/>
        <v>426.06602424829055</v>
      </c>
      <c r="V1007" s="32">
        <f t="shared" si="274"/>
        <v>999.99999999999693</v>
      </c>
      <c r="W1007" s="100">
        <f>(cNES*L1007+(cNES+cOSEX)*G1007+(cNES+cEREX)*H1007+(cNES+cHOEX)*I1007+(cNES+cNES)*S1007+(cNES+cOSEX)*N1007+(cNES+cEREX)*O1007+(cNES+cHOEX)*P1007)/(1+cDR)^((cycle + 0.5)/('Life tables'!$I$2/2))</f>
        <v>8798.4525616680912</v>
      </c>
      <c r="X1007" s="107">
        <f>((L1007+G1007+H1007+I1007+N1007+O1007+P1007+S1007)/('Life tables'!$I$2/2))/(1+oDR)^(((cycle + 0.5)/('Life tables'!$I$2/2)))</f>
        <v>7.479114803345019</v>
      </c>
      <c r="Y1007" s="31">
        <f>((uNES*L1007+ uOCEX*G1007+uEREX*H1007+uHOEX*I1007+uNES*S1007+ uOCEX*N1007+uEREX*O1007+uHOEX*P1007)/('Life tables'!$I$2/2))/(1+oDR)^(((cycle + 0.5)/('Life tables'!$I$2/2)))</f>
        <v>4.9290215299685904</v>
      </c>
      <c r="Z1007" s="100">
        <f t="shared" si="263"/>
        <v>82508.250732680564</v>
      </c>
      <c r="AA1007" s="107">
        <f>((L1007+G1007+H1007+I1007+N1007+O1007+P1007+S1007)/('Life tables'!$I$2/2))</f>
        <v>13.25057100822627</v>
      </c>
      <c r="AB1007" s="31">
        <f>((uNES*L1007+ uOCEX*G1007+uEREX*H1007+uHOEX*I1007+uNES*S1007+ uOCEX*N1007+uEREX*O1007+uHOEX*P1007)/('Life tables'!$I$2/2))</f>
        <v>8.7326309999565837</v>
      </c>
    </row>
    <row r="1008" spans="1:28" x14ac:dyDescent="0.25">
      <c r="A1008" s="4">
        <v>1002</v>
      </c>
      <c r="C1008" s="105">
        <f>IF(male=0,VLOOKUP((($A$5:$A$1570/'Life tables'!$I$2)*2)+age,lifetable,13,1),IF(male=1,VLOOKUP((($A$5:$A$1570/'Life tables'!$I$2)*2)+age,lifetable,10,1),"error"))</f>
        <v>1.3000289296523082E-3</v>
      </c>
      <c r="F1008" s="96">
        <f t="shared" si="264"/>
        <v>60.290959467500578</v>
      </c>
      <c r="G1008" s="96">
        <f t="shared" si="276"/>
        <v>6.0563530605365576</v>
      </c>
      <c r="H1008" s="96">
        <f t="shared" si="265"/>
        <v>0.34588338010739184</v>
      </c>
      <c r="I1008" s="96">
        <f t="shared" si="266"/>
        <v>0.13859219925380983</v>
      </c>
      <c r="J1008" s="96">
        <f t="shared" si="277"/>
        <v>8.6883257960010923E-2</v>
      </c>
      <c r="K1008" s="96">
        <f t="shared" si="267"/>
        <v>0.14482111149400234</v>
      </c>
      <c r="L1008" s="96">
        <f t="shared" si="268"/>
        <v>53.518426458148809</v>
      </c>
      <c r="M1008" s="96">
        <f t="shared" si="269"/>
        <v>285.17064004492016</v>
      </c>
      <c r="N1008" s="96">
        <f t="shared" si="278"/>
        <v>27.46255049487328</v>
      </c>
      <c r="O1008" s="96">
        <f t="shared" si="270"/>
        <v>0.65552823367732849</v>
      </c>
      <c r="P1008" s="96">
        <f t="shared" si="271"/>
        <v>0.65552823367732849</v>
      </c>
      <c r="Q1008" s="96">
        <f t="shared" si="279"/>
        <v>0.40813660340720254</v>
      </c>
      <c r="R1008" s="96">
        <f t="shared" si="262"/>
        <v>5.1386281590429433E-2</v>
      </c>
      <c r="S1008" s="96">
        <f t="shared" si="275"/>
        <v>255.93751019769459</v>
      </c>
      <c r="T1008" s="96">
        <f t="shared" si="272"/>
        <v>228.96739610065285</v>
      </c>
      <c r="U1008" s="96">
        <f t="shared" si="273"/>
        <v>426.26223164137497</v>
      </c>
      <c r="V1008" s="32">
        <f t="shared" si="274"/>
        <v>999.99999999999682</v>
      </c>
      <c r="W1008" s="100">
        <f>(cNES*L1008+(cNES+cOSEX)*G1008+(cNES+cEREX)*H1008+(cNES+cHOEX)*I1008+(cNES+cNES)*S1008+(cNES+cOSEX)*N1008+(cNES+cEREX)*O1008+(cNES+cHOEX)*P1008)/(1+cDR)^((cycle + 0.5)/('Life tables'!$I$2/2))</f>
        <v>8761.2455449874033</v>
      </c>
      <c r="X1008" s="107">
        <f>((L1008+G1008+H1008+I1008+N1008+O1008+P1008+S1008)/('Life tables'!$I$2/2))/(1+oDR)^(((cycle + 0.5)/('Life tables'!$I$2/2)))</f>
        <v>7.4598886587848083</v>
      </c>
      <c r="Y1008" s="31">
        <f>((uNES*L1008+ uOCEX*G1008+uEREX*H1008+uHOEX*I1008+uNES*S1008+ uOCEX*N1008+uEREX*O1008+uHOEX*P1008)/('Life tables'!$I$2/2))/(1+oDR)^(((cycle + 0.5)/('Life tables'!$I$2/2)))</f>
        <v>4.9163507699953479</v>
      </c>
      <c r="Z1008" s="100">
        <f t="shared" si="263"/>
        <v>82343.167717451332</v>
      </c>
      <c r="AA1008" s="107">
        <f>((L1008+G1008+H1008+I1008+N1008+O1008+P1008+S1008)/('Life tables'!$I$2/2))</f>
        <v>13.224058203819469</v>
      </c>
      <c r="AB1008" s="31">
        <f>((uNES*L1008+ uOCEX*G1008+uEREX*H1008+uHOEX*I1008+uNES*S1008+ uOCEX*N1008+uEREX*O1008+uHOEX*P1008)/('Life tables'!$I$2/2))</f>
        <v>8.7151580548390832</v>
      </c>
    </row>
    <row r="1009" spans="1:28" x14ac:dyDescent="0.25">
      <c r="A1009" s="4">
        <v>1003</v>
      </c>
      <c r="C1009" s="105">
        <f>IF(male=0,VLOOKUP((($A$5:$A$1570/'Life tables'!$I$2)*2)+age,lifetable,13,1),IF(male=1,VLOOKUP((($A$5:$A$1570/'Life tables'!$I$2)*2)+age,lifetable,10,1),"error"))</f>
        <v>1.3000289296523082E-3</v>
      </c>
      <c r="F1009" s="96">
        <f t="shared" si="264"/>
        <v>60.17026442725443</v>
      </c>
      <c r="G1009" s="96">
        <f t="shared" si="276"/>
        <v>6.0442289911430294</v>
      </c>
      <c r="H1009" s="96">
        <f t="shared" si="265"/>
        <v>0.34519096438119928</v>
      </c>
      <c r="I1009" s="96">
        <f t="shared" si="266"/>
        <v>0.13831475482077246</v>
      </c>
      <c r="J1009" s="96">
        <f t="shared" si="277"/>
        <v>8.6709328428803967E-2</v>
      </c>
      <c r="K1009" s="96">
        <f t="shared" si="267"/>
        <v>0.14453119754944682</v>
      </c>
      <c r="L1009" s="96">
        <f t="shared" si="268"/>
        <v>53.411289190931178</v>
      </c>
      <c r="M1009" s="96">
        <f t="shared" si="269"/>
        <v>284.60010783071471</v>
      </c>
      <c r="N1009" s="96">
        <f t="shared" si="278"/>
        <v>27.407607006514517</v>
      </c>
      <c r="O1009" s="96">
        <f t="shared" si="270"/>
        <v>0.6542167383053813</v>
      </c>
      <c r="P1009" s="96">
        <f t="shared" si="271"/>
        <v>0.6542167383053813</v>
      </c>
      <c r="Q1009" s="96">
        <f t="shared" si="279"/>
        <v>0.40732005693522527</v>
      </c>
      <c r="R1009" s="96">
        <f t="shared" si="262"/>
        <v>5.1283474621903663E-2</v>
      </c>
      <c r="S1009" s="96">
        <f t="shared" si="275"/>
        <v>255.42546381603228</v>
      </c>
      <c r="T1009" s="96">
        <f t="shared" si="272"/>
        <v>229.46142548601688</v>
      </c>
      <c r="U1009" s="96">
        <f t="shared" si="273"/>
        <v>426.45804631354633</v>
      </c>
      <c r="V1009" s="32">
        <f t="shared" si="274"/>
        <v>999.99999999999693</v>
      </c>
      <c r="W1009" s="100">
        <f>(cNES*L1009+(cNES+cOSEX)*G1009+(cNES+cEREX)*H1009+(cNES+cHOEX)*I1009+(cNES+cNES)*S1009+(cNES+cOSEX)*N1009+(cNES+cEREX)*O1009+(cNES+cHOEX)*P1009)/(1+cDR)^((cycle + 0.5)/('Life tables'!$I$2/2))</f>
        <v>8724.1958521106935</v>
      </c>
      <c r="X1009" s="107">
        <f>((L1009+G1009+H1009+I1009+N1009+O1009+P1009+S1009)/('Life tables'!$I$2/2))/(1+oDR)^(((cycle + 0.5)/('Life tables'!$I$2/2)))</f>
        <v>7.4407119407037419</v>
      </c>
      <c r="Y1009" s="31">
        <f>((uNES*L1009+ uOCEX*G1009+uEREX*H1009+uHOEX*I1009+uNES*S1009+ uOCEX*N1009+uEREX*O1009+uHOEX*P1009)/('Life tables'!$I$2/2))/(1+oDR)^(((cycle + 0.5)/('Life tables'!$I$2/2)))</f>
        <v>4.9037125838939923</v>
      </c>
      <c r="Z1009" s="100">
        <f t="shared" si="263"/>
        <v>82178.414834251904</v>
      </c>
      <c r="AA1009" s="107">
        <f>((L1009+G1009+H1009+I1009+N1009+O1009+P1009+S1009)/('Life tables'!$I$2/2))</f>
        <v>13.19759845349736</v>
      </c>
      <c r="AB1009" s="31">
        <f>((uNES*L1009+ uOCEX*G1009+uEREX*H1009+uHOEX*I1009+uNES*S1009+ uOCEX*N1009+uEREX*O1009+uHOEX*P1009)/('Life tables'!$I$2/2))</f>
        <v>8.6977200742801433</v>
      </c>
    </row>
    <row r="1010" spans="1:28" x14ac:dyDescent="0.25">
      <c r="A1010" s="4">
        <v>1004</v>
      </c>
      <c r="C1010" s="105">
        <f>IF(male=0,VLOOKUP((($A$5:$A$1570/'Life tables'!$I$2)*2)+age,lifetable,13,1),IF(male=1,VLOOKUP((($A$5:$A$1570/'Life tables'!$I$2)*2)+age,lifetable,10,1),"error"))</f>
        <v>1.3000289296523082E-3</v>
      </c>
      <c r="F1010" s="96">
        <f t="shared" si="264"/>
        <v>60.049812985321537</v>
      </c>
      <c r="G1010" s="96">
        <f t="shared" si="276"/>
        <v>6.0321293917098915</v>
      </c>
      <c r="H1010" s="96">
        <f t="shared" si="265"/>
        <v>0.34449994615487606</v>
      </c>
      <c r="I1010" s="96">
        <f t="shared" si="266"/>
        <v>0.138037870352716</v>
      </c>
      <c r="J1010" s="96">
        <f t="shared" si="277"/>
        <v>8.6535749938868811E-2</v>
      </c>
      <c r="K1010" s="96">
        <f t="shared" si="267"/>
        <v>0.14424186873703704</v>
      </c>
      <c r="L1010" s="96">
        <f t="shared" si="268"/>
        <v>53.304368158428147</v>
      </c>
      <c r="M1010" s="96">
        <f t="shared" si="269"/>
        <v>284.03071521511214</v>
      </c>
      <c r="N1010" s="96">
        <f t="shared" si="278"/>
        <v>27.352773263970295</v>
      </c>
      <c r="O1010" s="96">
        <f t="shared" si="270"/>
        <v>0.65290786255465161</v>
      </c>
      <c r="P1010" s="96">
        <f t="shared" si="271"/>
        <v>0.65290786255465161</v>
      </c>
      <c r="Q1010" s="96">
        <f t="shared" si="279"/>
        <v>0.40650514145830041</v>
      </c>
      <c r="R1010" s="96">
        <f t="shared" si="262"/>
        <v>5.1180873003180721E-2</v>
      </c>
      <c r="S1010" s="96">
        <f t="shared" si="275"/>
        <v>254.91444021157105</v>
      </c>
      <c r="T1010" s="96">
        <f t="shared" si="272"/>
        <v>229.95446637741404</v>
      </c>
      <c r="U1010" s="96">
        <f t="shared" si="273"/>
        <v>426.65346905528656</v>
      </c>
      <c r="V1010" s="32">
        <f t="shared" si="274"/>
        <v>999.99999999999693</v>
      </c>
      <c r="W1010" s="100">
        <f>(cNES*L1010+(cNES+cOSEX)*G1010+(cNES+cEREX)*H1010+(cNES+cHOEX)*I1010+(cNES+cNES)*S1010+(cNES+cOSEX)*N1010+(cNES+cEREX)*O1010+(cNES+cHOEX)*P1010)/(1+cDR)^((cycle + 0.5)/('Life tables'!$I$2/2))</f>
        <v>8687.302818472057</v>
      </c>
      <c r="X1010" s="107">
        <f>((L1010+G1010+H1010+I1010+N1010+O1010+P1010+S1010)/('Life tables'!$I$2/2))/(1+oDR)^(((cycle + 0.5)/('Life tables'!$I$2/2)))</f>
        <v>7.4215845219345526</v>
      </c>
      <c r="Y1010" s="31">
        <f>((uNES*L1010+ uOCEX*G1010+uEREX*H1010+uHOEX*I1010+uNES*S1010+ uOCEX*N1010+uEREX*O1010+uHOEX*P1010)/('Life tables'!$I$2/2))/(1+oDR)^(((cycle + 0.5)/('Life tables'!$I$2/2)))</f>
        <v>4.891106887858589</v>
      </c>
      <c r="Z1010" s="100">
        <f t="shared" si="263"/>
        <v>82013.991428669222</v>
      </c>
      <c r="AA1010" s="107">
        <f>((L1010+G1010+H1010+I1010+N1010+O1010+P1010+S1010)/('Life tables'!$I$2/2))</f>
        <v>13.171191650916859</v>
      </c>
      <c r="AB1010" s="31">
        <f>((uNES*L1010+ uOCEX*G1010+uEREX*H1010+uHOEX*I1010+uNES*S1010+ uOCEX*N1010+uEREX*O1010+uHOEX*P1010)/('Life tables'!$I$2/2))</f>
        <v>8.6803169881992339</v>
      </c>
    </row>
    <row r="1011" spans="1:28" x14ac:dyDescent="0.25">
      <c r="A1011" s="4">
        <v>1005</v>
      </c>
      <c r="C1011" s="105">
        <f>IF(male=0,VLOOKUP((($A$5:$A$1570/'Life tables'!$I$2)*2)+age,lifetable,13,1),IF(male=1,VLOOKUP((($A$5:$A$1570/'Life tables'!$I$2)*2)+age,lifetable,10,1),"error"))</f>
        <v>1.3000289296523082E-3</v>
      </c>
      <c r="F1011" s="96">
        <f t="shared" si="264"/>
        <v>59.929604581491908</v>
      </c>
      <c r="G1011" s="96">
        <f t="shared" si="276"/>
        <v>6.020054205962877</v>
      </c>
      <c r="H1011" s="96">
        <f t="shared" si="265"/>
        <v>0.34381032221455182</v>
      </c>
      <c r="I1011" s="96">
        <f t="shared" si="266"/>
        <v>0.13776154456187303</v>
      </c>
      <c r="J1011" s="96">
        <f t="shared" si="277"/>
        <v>8.6362521682905799E-2</v>
      </c>
      <c r="K1011" s="96">
        <f t="shared" si="267"/>
        <v>0.14395312371112795</v>
      </c>
      <c r="L1011" s="96">
        <f t="shared" si="268"/>
        <v>53.197662863358573</v>
      </c>
      <c r="M1011" s="96">
        <f t="shared" si="269"/>
        <v>283.46245998580434</v>
      </c>
      <c r="N1011" s="96">
        <f t="shared" si="278"/>
        <v>27.298049054190557</v>
      </c>
      <c r="O1011" s="96">
        <f t="shared" si="270"/>
        <v>0.65160160133965639</v>
      </c>
      <c r="P1011" s="96">
        <f t="shared" si="271"/>
        <v>0.65160160133965639</v>
      </c>
      <c r="Q1011" s="96">
        <f t="shared" si="279"/>
        <v>0.40569185381016959</v>
      </c>
      <c r="R1011" s="96">
        <f t="shared" si="262"/>
        <v>5.107847633561409E-2</v>
      </c>
      <c r="S1011" s="96">
        <f t="shared" si="275"/>
        <v>254.4044373987887</v>
      </c>
      <c r="T1011" s="96">
        <f t="shared" si="272"/>
        <v>230.44652075290711</v>
      </c>
      <c r="U1011" s="96">
        <f t="shared" si="273"/>
        <v>426.84850065533328</v>
      </c>
      <c r="V1011" s="32">
        <f t="shared" si="274"/>
        <v>999.99999999999682</v>
      </c>
      <c r="W1011" s="100">
        <f>(cNES*L1011+(cNES+cOSEX)*G1011+(cNES+cEREX)*H1011+(cNES+cHOEX)*I1011+(cNES+cNES)*S1011+(cNES+cOSEX)*N1011+(cNES+cEREX)*O1011+(cNES+cHOEX)*P1011)/(1+cDR)^((cycle + 0.5)/('Life tables'!$I$2/2))</f>
        <v>8650.5657822888825</v>
      </c>
      <c r="X1011" s="107">
        <f>((L1011+G1011+H1011+I1011+N1011+O1011+P1011+S1011)/('Life tables'!$I$2/2))/(1+oDR)^(((cycle + 0.5)/('Life tables'!$I$2/2)))</f>
        <v>7.4025062756407456</v>
      </c>
      <c r="Y1011" s="31">
        <f>((uNES*L1011+ uOCEX*G1011+uEREX*H1011+uHOEX*I1011+uNES*S1011+ uOCEX*N1011+uEREX*O1011+uHOEX*P1011)/('Life tables'!$I$2/2))/(1+oDR)^(((cycle + 0.5)/('Life tables'!$I$2/2)))</f>
        <v>4.8785335983011215</v>
      </c>
      <c r="Z1011" s="100">
        <f t="shared" si="263"/>
        <v>81849.896847387266</v>
      </c>
      <c r="AA1011" s="107">
        <f>((L1011+G1011+H1011+I1011+N1011+O1011+P1011+S1011)/('Life tables'!$I$2/2))</f>
        <v>13.144837689954201</v>
      </c>
      <c r="AB1011" s="31">
        <f>((uNES*L1011+ uOCEX*G1011+uEREX*H1011+uHOEX*I1011+uNES*S1011+ uOCEX*N1011+uEREX*O1011+uHOEX*P1011)/('Life tables'!$I$2/2))</f>
        <v>8.662948726660245</v>
      </c>
    </row>
    <row r="1012" spans="1:28" x14ac:dyDescent="0.25">
      <c r="A1012" s="4">
        <v>1006</v>
      </c>
      <c r="C1012" s="105">
        <f>IF(male=0,VLOOKUP((($A$5:$A$1570/'Life tables'!$I$2)*2)+age,lifetable,13,1),IF(male=1,VLOOKUP((($A$5:$A$1570/'Life tables'!$I$2)*2)+age,lifetable,10,1),"error"))</f>
        <v>1.3000289296523082E-3</v>
      </c>
      <c r="F1012" s="96">
        <f t="shared" si="264"/>
        <v>59.809638659196175</v>
      </c>
      <c r="G1012" s="96">
        <f t="shared" si="276"/>
        <v>6.0080033779934281</v>
      </c>
      <c r="H1012" s="96">
        <f t="shared" si="265"/>
        <v>0.34312208936724214</v>
      </c>
      <c r="I1012" s="96">
        <f t="shared" si="266"/>
        <v>0.13748577616884489</v>
      </c>
      <c r="J1012" s="96">
        <f t="shared" si="277"/>
        <v>8.6189642858861729E-2</v>
      </c>
      <c r="K1012" s="96">
        <f t="shared" si="267"/>
        <v>0.14366496113481939</v>
      </c>
      <c r="L1012" s="96">
        <f t="shared" si="268"/>
        <v>53.091172811672976</v>
      </c>
      <c r="M1012" s="96">
        <f t="shared" si="269"/>
        <v>282.89533993256032</v>
      </c>
      <c r="N1012" s="96">
        <f t="shared" si="278"/>
        <v>27.243434164325262</v>
      </c>
      <c r="O1012" s="96">
        <f t="shared" si="270"/>
        <v>0.65029794957968745</v>
      </c>
      <c r="P1012" s="96">
        <f t="shared" si="271"/>
        <v>0.65029794957968745</v>
      </c>
      <c r="Q1012" s="96">
        <f t="shared" si="279"/>
        <v>0.40488019082754756</v>
      </c>
      <c r="R1012" s="96">
        <f t="shared" si="262"/>
        <v>5.0976284220931506E-2</v>
      </c>
      <c r="S1012" s="96">
        <f t="shared" si="275"/>
        <v>253.89545339402721</v>
      </c>
      <c r="T1012" s="96">
        <f t="shared" si="272"/>
        <v>230.9375905865935</v>
      </c>
      <c r="U1012" s="96">
        <f t="shared" si="273"/>
        <v>427.04314190068902</v>
      </c>
      <c r="V1012" s="32">
        <f t="shared" si="274"/>
        <v>999.99999999999682</v>
      </c>
      <c r="W1012" s="100">
        <f>(cNES*L1012+(cNES+cOSEX)*G1012+(cNES+cEREX)*H1012+(cNES+cHOEX)*I1012+(cNES+cNES)*S1012+(cNES+cOSEX)*N1012+(cNES+cEREX)*O1012+(cNES+cHOEX)*P1012)/(1+cDR)^((cycle + 0.5)/('Life tables'!$I$2/2))</f>
        <v>8613.9840845510298</v>
      </c>
      <c r="X1012" s="107">
        <f>((L1012+G1012+H1012+I1012+N1012+O1012+P1012+S1012)/('Life tables'!$I$2/2))/(1+oDR)^(((cycle + 0.5)/('Life tables'!$I$2/2)))</f>
        <v>7.3834770753156045</v>
      </c>
      <c r="Y1012" s="31">
        <f>((uNES*L1012+ uOCEX*G1012+uEREX*H1012+uHOEX*I1012+uNES*S1012+ uOCEX*N1012+uEREX*O1012+uHOEX*P1012)/('Life tables'!$I$2/2))/(1+oDR)^(((cycle + 0.5)/('Life tables'!$I$2/2)))</f>
        <v>4.8659926318508306</v>
      </c>
      <c r="Z1012" s="100">
        <f t="shared" si="263"/>
        <v>81686.130438192078</v>
      </c>
      <c r="AA1012" s="107">
        <f>((L1012+G1012+H1012+I1012+N1012+O1012+P1012+S1012)/('Life tables'!$I$2/2))</f>
        <v>13.118536464704279</v>
      </c>
      <c r="AB1012" s="31">
        <f>((uNES*L1012+ uOCEX*G1012+uEREX*H1012+uHOEX*I1012+uNES*S1012+ uOCEX*N1012+uEREX*O1012+uHOEX*P1012)/('Life tables'!$I$2/2))</f>
        <v>8.6456152198710345</v>
      </c>
    </row>
    <row r="1013" spans="1:28" x14ac:dyDescent="0.25">
      <c r="A1013" s="4">
        <v>1007</v>
      </c>
      <c r="C1013" s="105">
        <f>IF(male=0,VLOOKUP((($A$5:$A$1570/'Life tables'!$I$2)*2)+age,lifetable,13,1),IF(male=1,VLOOKUP((($A$5:$A$1570/'Life tables'!$I$2)*2)+age,lifetable,10,1),"error"))</f>
        <v>1.3000289296523082E-3</v>
      </c>
      <c r="F1013" s="96">
        <f t="shared" si="264"/>
        <v>59.689914665411116</v>
      </c>
      <c r="G1013" s="96">
        <f t="shared" si="276"/>
        <v>5.9959768522492052</v>
      </c>
      <c r="H1013" s="96">
        <f t="shared" si="265"/>
        <v>0.34243524444030654</v>
      </c>
      <c r="I1013" s="96">
        <f t="shared" si="266"/>
        <v>0.13721056390238454</v>
      </c>
      <c r="J1013" s="96">
        <f t="shared" si="277"/>
        <v>8.6017112669793533E-2</v>
      </c>
      <c r="K1013" s="96">
        <f t="shared" si="267"/>
        <v>0.14337737967972908</v>
      </c>
      <c r="L1013" s="96">
        <f t="shared" si="268"/>
        <v>52.984897512469701</v>
      </c>
      <c r="M1013" s="96">
        <f t="shared" si="269"/>
        <v>282.32935284730314</v>
      </c>
      <c r="N1013" s="96">
        <f t="shared" si="278"/>
        <v>27.188928381731817</v>
      </c>
      <c r="O1013" s="96">
        <f t="shared" si="270"/>
        <v>0.64899690219898798</v>
      </c>
      <c r="P1013" s="96">
        <f t="shared" si="271"/>
        <v>0.64899690219898798</v>
      </c>
      <c r="Q1013" s="96">
        <f t="shared" si="279"/>
        <v>0.40407014935023122</v>
      </c>
      <c r="R1013" s="96">
        <f t="shared" si="262"/>
        <v>5.0874296261248876E-2</v>
      </c>
      <c r="S1013" s="96">
        <f t="shared" si="275"/>
        <v>253.38748621556186</v>
      </c>
      <c r="T1013" s="96">
        <f t="shared" si="272"/>
        <v>231.42767784861351</v>
      </c>
      <c r="U1013" s="96">
        <f t="shared" si="273"/>
        <v>427.23739357662998</v>
      </c>
      <c r="V1013" s="32">
        <f t="shared" si="274"/>
        <v>999.9999999999967</v>
      </c>
      <c r="W1013" s="100">
        <f>(cNES*L1013+(cNES+cOSEX)*G1013+(cNES+cEREX)*H1013+(cNES+cHOEX)*I1013+(cNES+cNES)*S1013+(cNES+cOSEX)*N1013+(cNES+cEREX)*O1013+(cNES+cHOEX)*P1013)/(1+cDR)^((cycle + 0.5)/('Life tables'!$I$2/2))</f>
        <v>8577.5570690101031</v>
      </c>
      <c r="X1013" s="107">
        <f>((L1013+G1013+H1013+I1013+N1013+O1013+P1013+S1013)/('Life tables'!$I$2/2))/(1+oDR)^(((cycle + 0.5)/('Life tables'!$I$2/2)))</f>
        <v>7.364496794781207</v>
      </c>
      <c r="Y1013" s="31">
        <f>((uNES*L1013+ uOCEX*G1013+uEREX*H1013+uHOEX*I1013+uNES*S1013+ uOCEX*N1013+uEREX*O1013+uHOEX*P1013)/('Life tables'!$I$2/2))/(1+oDR)^(((cycle + 0.5)/('Life tables'!$I$2/2)))</f>
        <v>4.8534839053535803</v>
      </c>
      <c r="Z1013" s="100">
        <f t="shared" si="263"/>
        <v>81522.691549976633</v>
      </c>
      <c r="AA1013" s="107">
        <f>((L1013+G1013+H1013+I1013+N1013+O1013+P1013+S1013)/('Life tables'!$I$2/2))</f>
        <v>13.092287869479959</v>
      </c>
      <c r="AB1013" s="31">
        <f>((uNES*L1013+ uOCEX*G1013+uEREX*H1013+uHOEX*I1013+uNES*S1013+ uOCEX*N1013+uEREX*O1013+uHOEX*P1013)/('Life tables'!$I$2/2))</f>
        <v>8.6283163981830082</v>
      </c>
    </row>
    <row r="1014" spans="1:28" x14ac:dyDescent="0.25">
      <c r="A1014" s="4">
        <v>1008</v>
      </c>
      <c r="C1014" s="105">
        <f>IF(male=0,VLOOKUP((($A$5:$A$1570/'Life tables'!$I$2)*2)+age,lifetable,13,1),IF(male=1,VLOOKUP((($A$5:$A$1570/'Life tables'!$I$2)*2)+age,lifetable,10,1),"error"))</f>
        <v>1.3000289296523082E-3</v>
      </c>
      <c r="F1014" s="96">
        <f t="shared" si="264"/>
        <v>59.5704320505684</v>
      </c>
      <c r="G1014" s="96">
        <f t="shared" si="276"/>
        <v>5.983974573524919</v>
      </c>
      <c r="H1014" s="96">
        <f t="shared" si="265"/>
        <v>0.34174978428092484</v>
      </c>
      <c r="I1014" s="96">
        <f t="shared" si="266"/>
        <v>0.13693590649918672</v>
      </c>
      <c r="J1014" s="96">
        <f t="shared" si="277"/>
        <v>8.5844930323736968E-2</v>
      </c>
      <c r="K1014" s="96">
        <f t="shared" si="267"/>
        <v>0.14309037802577368</v>
      </c>
      <c r="L1014" s="96">
        <f t="shared" si="268"/>
        <v>52.878836477913858</v>
      </c>
      <c r="M1014" s="96">
        <f t="shared" si="269"/>
        <v>281.76449652418484</v>
      </c>
      <c r="N1014" s="96">
        <f t="shared" si="278"/>
        <v>27.134531493982287</v>
      </c>
      <c r="O1014" s="96">
        <f t="shared" si="270"/>
        <v>0.64769845412692528</v>
      </c>
      <c r="P1014" s="96">
        <f t="shared" si="271"/>
        <v>0.64769845412692528</v>
      </c>
      <c r="Q1014" s="96">
        <f t="shared" si="279"/>
        <v>0.40326172622120826</v>
      </c>
      <c r="R1014" s="96">
        <f t="shared" si="262"/>
        <v>5.0772512059083744E-2</v>
      </c>
      <c r="S1014" s="96">
        <f t="shared" si="275"/>
        <v>252.88053388366842</v>
      </c>
      <c r="T1014" s="96">
        <f t="shared" si="272"/>
        <v>231.91678450515846</v>
      </c>
      <c r="U1014" s="96">
        <f t="shared" si="273"/>
        <v>427.43125646671484</v>
      </c>
      <c r="V1014" s="32">
        <f t="shared" si="274"/>
        <v>999.99999999999682</v>
      </c>
      <c r="W1014" s="100">
        <f>(cNES*L1014+(cNES+cOSEX)*G1014+(cNES+cEREX)*H1014+(cNES+cHOEX)*I1014+(cNES+cNES)*S1014+(cNES+cOSEX)*N1014+(cNES+cEREX)*O1014+(cNES+cHOEX)*P1014)/(1+cDR)^((cycle + 0.5)/('Life tables'!$I$2/2))</f>
        <v>8541.2840821687005</v>
      </c>
      <c r="X1014" s="107">
        <f>((L1014+G1014+H1014+I1014+N1014+O1014+P1014+S1014)/('Life tables'!$I$2/2))/(1+oDR)^(((cycle + 0.5)/('Life tables'!$I$2/2)))</f>
        <v>7.345565308187469</v>
      </c>
      <c r="Y1014" s="31">
        <f>((uNES*L1014+ uOCEX*G1014+uEREX*H1014+uHOEX*I1014+uNES*S1014+ uOCEX*N1014+uEREX*O1014+uHOEX*P1014)/('Life tables'!$I$2/2))/(1+oDR)^(((cycle + 0.5)/('Life tables'!$I$2/2)))</f>
        <v>4.8410073358712271</v>
      </c>
      <c r="Z1014" s="100">
        <f t="shared" si="263"/>
        <v>81359.579532745774</v>
      </c>
      <c r="AA1014" s="107">
        <f>((L1014+G1014+H1014+I1014+N1014+O1014+P1014+S1014)/('Life tables'!$I$2/2))</f>
        <v>13.066091798811476</v>
      </c>
      <c r="AB1014" s="31">
        <f>((uNES*L1014+ uOCEX*G1014+uEREX*H1014+uHOEX*I1014+uNES*S1014+ uOCEX*N1014+uEREX*O1014+uHOEX*P1014)/('Life tables'!$I$2/2))</f>
        <v>8.6110521920907175</v>
      </c>
    </row>
    <row r="1015" spans="1:28" x14ac:dyDescent="0.25">
      <c r="A1015" s="4">
        <v>1009</v>
      </c>
      <c r="C1015" s="105">
        <f>IF(male=0,VLOOKUP((($A$5:$A$1570/'Life tables'!$I$2)*2)+age,lifetable,13,1),IF(male=1,VLOOKUP((($A$5:$A$1570/'Life tables'!$I$2)*2)+age,lifetable,10,1),"error"))</f>
        <v>1.3000289296523082E-3</v>
      </c>
      <c r="F1015" s="96">
        <f t="shared" si="264"/>
        <v>59.451190268466327</v>
      </c>
      <c r="G1015" s="96">
        <f t="shared" si="276"/>
        <v>5.9719964869534659</v>
      </c>
      <c r="H1015" s="96">
        <f t="shared" si="265"/>
        <v>0.34106570575559092</v>
      </c>
      <c r="I1015" s="96">
        <f t="shared" si="266"/>
        <v>0.13666180270368522</v>
      </c>
      <c r="J1015" s="96">
        <f t="shared" si="277"/>
        <v>8.5673095033579241E-2</v>
      </c>
      <c r="K1015" s="96">
        <f t="shared" si="267"/>
        <v>0.14280395486095646</v>
      </c>
      <c r="L1015" s="96">
        <f t="shared" si="268"/>
        <v>52.772989223159051</v>
      </c>
      <c r="M1015" s="96">
        <f t="shared" si="269"/>
        <v>281.20076875965719</v>
      </c>
      <c r="N1015" s="96">
        <f t="shared" si="278"/>
        <v>27.080243288870207</v>
      </c>
      <c r="O1015" s="96">
        <f t="shared" si="270"/>
        <v>0.646402600298153</v>
      </c>
      <c r="P1015" s="96">
        <f t="shared" si="271"/>
        <v>0.646402600298153</v>
      </c>
      <c r="Q1015" s="96">
        <f t="shared" si="279"/>
        <v>0.40245491828675756</v>
      </c>
      <c r="R1015" s="96">
        <f t="shared" si="262"/>
        <v>5.067093121736807E-2</v>
      </c>
      <c r="S1015" s="96">
        <f t="shared" si="275"/>
        <v>252.37459442068655</v>
      </c>
      <c r="T1015" s="96">
        <f t="shared" si="272"/>
        <v>232.4049125184788</v>
      </c>
      <c r="U1015" s="96">
        <f t="shared" si="273"/>
        <v>427.62473135279316</v>
      </c>
      <c r="V1015" s="32">
        <f t="shared" si="274"/>
        <v>999.99999999999682</v>
      </c>
      <c r="W1015" s="100">
        <f>(cNES*L1015+(cNES+cOSEX)*G1015+(cNES+cEREX)*H1015+(cNES+cHOEX)*I1015+(cNES+cNES)*S1015+(cNES+cOSEX)*N1015+(cNES+cEREX)*O1015+(cNES+cHOEX)*P1015)/(1+cDR)^((cycle + 0.5)/('Life tables'!$I$2/2))</f>
        <v>8505.1644732696277</v>
      </c>
      <c r="X1015" s="107">
        <f>((L1015+G1015+H1015+I1015+N1015+O1015+P1015+S1015)/('Life tables'!$I$2/2))/(1+oDR)^(((cycle + 0.5)/('Life tables'!$I$2/2)))</f>
        <v>7.3266824900111702</v>
      </c>
      <c r="Y1015" s="31">
        <f>((uNES*L1015+ uOCEX*G1015+uEREX*H1015+uHOEX*I1015+uNES*S1015+ uOCEX*N1015+uEREX*O1015+uHOEX*P1015)/('Life tables'!$I$2/2))/(1+oDR)^(((cycle + 0.5)/('Life tables'!$I$2/2)))</f>
        <v>4.82856284068097</v>
      </c>
      <c r="Z1015" s="100">
        <f t="shared" si="263"/>
        <v>81196.793737620159</v>
      </c>
      <c r="AA1015" s="107">
        <f>((L1015+G1015+H1015+I1015+N1015+O1015+P1015+S1015)/('Life tables'!$I$2/2))</f>
        <v>13.039948147445765</v>
      </c>
      <c r="AB1015" s="31">
        <f>((uNES*L1015+ uOCEX*G1015+uEREX*H1015+uHOEX*I1015+uNES*S1015+ uOCEX*N1015+uEREX*O1015+uHOEX*P1015)/('Life tables'!$I$2/2))</f>
        <v>8.5938225322314032</v>
      </c>
    </row>
    <row r="1016" spans="1:28" x14ac:dyDescent="0.25">
      <c r="A1016" s="4">
        <v>1010</v>
      </c>
      <c r="C1016" s="105">
        <f>IF(male=0,VLOOKUP((($A$5:$A$1570/'Life tables'!$I$2)*2)+age,lifetable,13,1),IF(male=1,VLOOKUP((($A$5:$A$1570/'Life tables'!$I$2)*2)+age,lifetable,10,1),"error"))</f>
        <v>1.3000289296523082E-3</v>
      </c>
      <c r="F1016" s="96">
        <f t="shared" si="264"/>
        <v>59.33218877618468</v>
      </c>
      <c r="G1016" s="96">
        <f t="shared" si="276"/>
        <v>5.9600425379973725</v>
      </c>
      <c r="H1016" s="96">
        <f t="shared" si="265"/>
        <v>0.34038300574962427</v>
      </c>
      <c r="I1016" s="96">
        <f t="shared" si="266"/>
        <v>0.13638825126785695</v>
      </c>
      <c r="J1016" s="96">
        <f t="shared" si="277"/>
        <v>8.5501606016936418E-2</v>
      </c>
      <c r="K1016" s="96">
        <f t="shared" si="267"/>
        <v>0.14251810888116304</v>
      </c>
      <c r="L1016" s="96">
        <f t="shared" si="268"/>
        <v>52.667355266271727</v>
      </c>
      <c r="M1016" s="96">
        <f t="shared" si="269"/>
        <v>280.63816735254011</v>
      </c>
      <c r="N1016" s="96">
        <f t="shared" si="278"/>
        <v>27.026063554417156</v>
      </c>
      <c r="O1016" s="96">
        <f t="shared" si="270"/>
        <v>0.64510933565276818</v>
      </c>
      <c r="P1016" s="96">
        <f t="shared" si="271"/>
        <v>0.64510933565276818</v>
      </c>
      <c r="Q1016" s="96">
        <f t="shared" si="279"/>
        <v>0.40164972239654695</v>
      </c>
      <c r="R1016" s="96">
        <f t="shared" si="262"/>
        <v>5.0569553339460525E-2</v>
      </c>
      <c r="S1016" s="96">
        <f t="shared" si="275"/>
        <v>251.86966585108141</v>
      </c>
      <c r="T1016" s="96">
        <f t="shared" si="272"/>
        <v>232.89206384689228</v>
      </c>
      <c r="U1016" s="96">
        <f t="shared" si="273"/>
        <v>427.81781901501381</v>
      </c>
      <c r="V1016" s="32">
        <f t="shared" si="274"/>
        <v>999.9999999999967</v>
      </c>
      <c r="W1016" s="100">
        <f>(cNES*L1016+(cNES+cOSEX)*G1016+(cNES+cEREX)*H1016+(cNES+cHOEX)*I1016+(cNES+cNES)*S1016+(cNES+cOSEX)*N1016+(cNES+cEREX)*O1016+(cNES+cHOEX)*P1016)/(1+cDR)^((cycle + 0.5)/('Life tables'!$I$2/2))</f>
        <v>8469.1975942852278</v>
      </c>
      <c r="X1016" s="107">
        <f>((L1016+G1016+H1016+I1016+N1016+O1016+P1016+S1016)/('Life tables'!$I$2/2))/(1+oDR)^(((cycle + 0.5)/('Life tables'!$I$2/2)))</f>
        <v>7.3078482150549879</v>
      </c>
      <c r="Y1016" s="31">
        <f>((uNES*L1016+ uOCEX*G1016+uEREX*H1016+uHOEX*I1016+uNES*S1016+ uOCEX*N1016+uEREX*O1016+uHOEX*P1016)/('Life tables'!$I$2/2))/(1+oDR)^(((cycle + 0.5)/('Life tables'!$I$2/2)))</f>
        <v>4.8161503372747356</v>
      </c>
      <c r="Z1016" s="100">
        <f t="shared" si="263"/>
        <v>81034.333516840794</v>
      </c>
      <c r="AA1016" s="107">
        <f>((L1016+G1016+H1016+I1016+N1016+O1016+P1016+S1016)/('Life tables'!$I$2/2))</f>
        <v>13.013856810345825</v>
      </c>
      <c r="AB1016" s="31">
        <f>((uNES*L1016+ uOCEX*G1016+uEREX*H1016+uHOEX*I1016+uNES*S1016+ uOCEX*N1016+uEREX*O1016+uHOEX*P1016)/('Life tables'!$I$2/2))</f>
        <v>8.5766273493846157</v>
      </c>
    </row>
    <row r="1017" spans="1:28" x14ac:dyDescent="0.25">
      <c r="A1017" s="4">
        <v>1011</v>
      </c>
      <c r="C1017" s="105">
        <f>IF(male=0,VLOOKUP((($A$5:$A$1570/'Life tables'!$I$2)*2)+age,lifetable,13,1),IF(male=1,VLOOKUP((($A$5:$A$1570/'Life tables'!$I$2)*2)+age,lifetable,10,1),"error"))</f>
        <v>1.3000289296523082E-3</v>
      </c>
      <c r="F1017" s="96">
        <f t="shared" si="264"/>
        <v>59.213427034002414</v>
      </c>
      <c r="G1017" s="96">
        <f t="shared" si="276"/>
        <v>5.9481126724405318</v>
      </c>
      <c r="H1017" s="96">
        <f t="shared" si="265"/>
        <v>0.33970168116669758</v>
      </c>
      <c r="I1017" s="96">
        <f t="shared" si="266"/>
        <v>0.13611525095103288</v>
      </c>
      <c r="J1017" s="96">
        <f t="shared" si="277"/>
        <v>8.5330462496034862E-2</v>
      </c>
      <c r="K1017" s="96">
        <f t="shared" si="267"/>
        <v>0.14223283878996351</v>
      </c>
      <c r="L1017" s="96">
        <f t="shared" si="268"/>
        <v>52.561934128158157</v>
      </c>
      <c r="M1017" s="96">
        <f t="shared" si="269"/>
        <v>280.0766901040883</v>
      </c>
      <c r="N1017" s="96">
        <f t="shared" si="278"/>
        <v>26.971992078879207</v>
      </c>
      <c r="O1017" s="96">
        <f t="shared" si="270"/>
        <v>0.64381865513646519</v>
      </c>
      <c r="P1017" s="96">
        <f t="shared" si="271"/>
        <v>0.64381865513646519</v>
      </c>
      <c r="Q1017" s="96">
        <f t="shared" si="279"/>
        <v>0.40084613540372949</v>
      </c>
      <c r="R1017" s="96">
        <f t="shared" si="262"/>
        <v>5.0468378029158524E-2</v>
      </c>
      <c r="S1017" s="96">
        <f t="shared" si="275"/>
        <v>251.36574620150327</v>
      </c>
      <c r="T1017" s="96">
        <f t="shared" si="272"/>
        <v>233.37824044479206</v>
      </c>
      <c r="U1017" s="96">
        <f t="shared" si="273"/>
        <v>428.01052023183291</v>
      </c>
      <c r="V1017" s="32">
        <f t="shared" si="274"/>
        <v>999.99999999999682</v>
      </c>
      <c r="W1017" s="100">
        <f>(cNES*L1017+(cNES+cOSEX)*G1017+(cNES+cEREX)*H1017+(cNES+cHOEX)*I1017+(cNES+cNES)*S1017+(cNES+cOSEX)*N1017+(cNES+cEREX)*O1017+(cNES+cHOEX)*P1017)/(1+cDR)^((cycle + 0.5)/('Life tables'!$I$2/2))</f>
        <v>8433.3827999065998</v>
      </c>
      <c r="X1017" s="107">
        <f>((L1017+G1017+H1017+I1017+N1017+O1017+P1017+S1017)/('Life tables'!$I$2/2))/(1+oDR)^(((cycle + 0.5)/('Life tables'!$I$2/2)))</f>
        <v>7.2890623584465679</v>
      </c>
      <c r="Y1017" s="31">
        <f>((uNES*L1017+ uOCEX*G1017+uEREX*H1017+uHOEX*I1017+uNES*S1017+ uOCEX*N1017+uEREX*O1017+uHOEX*P1017)/('Life tables'!$I$2/2))/(1+oDR)^(((cycle + 0.5)/('Life tables'!$I$2/2)))</f>
        <v>4.8037697433585427</v>
      </c>
      <c r="Z1017" s="100">
        <f t="shared" si="263"/>
        <v>80872.198223772706</v>
      </c>
      <c r="AA1017" s="107">
        <f>((L1017+G1017+H1017+I1017+N1017+O1017+P1017+S1017)/('Life tables'!$I$2/2))</f>
        <v>12.987817682690139</v>
      </c>
      <c r="AB1017" s="31">
        <f>((uNES*L1017+ uOCEX*G1017+uEREX*H1017+uHOEX*I1017+uNES*S1017+ uOCEX*N1017+uEREX*O1017+uHOEX*P1017)/('Life tables'!$I$2/2))</f>
        <v>8.559466574471795</v>
      </c>
    </row>
    <row r="1018" spans="1:28" x14ac:dyDescent="0.25">
      <c r="A1018" s="4">
        <v>1012</v>
      </c>
      <c r="C1018" s="105">
        <f>IF(male=0,VLOOKUP((($A$5:$A$1570/'Life tables'!$I$2)*2)+age,lifetable,13,1),IF(male=1,VLOOKUP((($A$5:$A$1570/'Life tables'!$I$2)*2)+age,lifetable,10,1),"error"))</f>
        <v>1.3000289296523082E-3</v>
      </c>
      <c r="F1018" s="96">
        <f t="shared" si="264"/>
        <v>59.094904505318077</v>
      </c>
      <c r="G1018" s="96">
        <f t="shared" si="276"/>
        <v>5.9362068363802045</v>
      </c>
      <c r="H1018" s="96">
        <f t="shared" si="265"/>
        <v>0.33902172892838045</v>
      </c>
      <c r="I1018" s="96">
        <f t="shared" si="266"/>
        <v>0.13584280051971506</v>
      </c>
      <c r="J1018" s="96">
        <f t="shared" si="277"/>
        <v>8.5159663697596352E-2</v>
      </c>
      <c r="K1018" s="96">
        <f t="shared" si="267"/>
        <v>0.1419481432984214</v>
      </c>
      <c r="L1018" s="96">
        <f t="shared" si="268"/>
        <v>52.456725332493761</v>
      </c>
      <c r="M1018" s="96">
        <f t="shared" si="269"/>
        <v>279.51633481805368</v>
      </c>
      <c r="N1018" s="96">
        <f t="shared" si="278"/>
        <v>26.918028650752909</v>
      </c>
      <c r="O1018" s="96">
        <f t="shared" si="270"/>
        <v>0.64253055370067869</v>
      </c>
      <c r="P1018" s="96">
        <f t="shared" si="271"/>
        <v>0.64253055370067869</v>
      </c>
      <c r="Q1018" s="96">
        <f t="shared" si="279"/>
        <v>0.40004415416503181</v>
      </c>
      <c r="R1018" s="96">
        <f t="shared" si="262"/>
        <v>5.0367404890709476E-2</v>
      </c>
      <c r="S1018" s="96">
        <f t="shared" si="275"/>
        <v>250.86283350084366</v>
      </c>
      <c r="T1018" s="96">
        <f t="shared" si="272"/>
        <v>233.8634442626547</v>
      </c>
      <c r="U1018" s="96">
        <f t="shared" si="273"/>
        <v>428.20283578002204</v>
      </c>
      <c r="V1018" s="32">
        <f t="shared" si="274"/>
        <v>999.99999999999682</v>
      </c>
      <c r="W1018" s="100">
        <f>(cNES*L1018+(cNES+cOSEX)*G1018+(cNES+cEREX)*H1018+(cNES+cHOEX)*I1018+(cNES+cNES)*S1018+(cNES+cOSEX)*N1018+(cNES+cEREX)*O1018+(cNES+cHOEX)*P1018)/(1+cDR)^((cycle + 0.5)/('Life tables'!$I$2/2))</f>
        <v>8397.7194475329634</v>
      </c>
      <c r="X1018" s="107">
        <f>((L1018+G1018+H1018+I1018+N1018+O1018+P1018+S1018)/('Life tables'!$I$2/2))/(1+oDR)^(((cycle + 0.5)/('Life tables'!$I$2/2)))</f>
        <v>7.2703247956375563</v>
      </c>
      <c r="Y1018" s="31">
        <f>((uNES*L1018+ uOCEX*G1018+uEREX*H1018+uHOEX*I1018+uNES*S1018+ uOCEX*N1018+uEREX*O1018+uHOEX*P1018)/('Life tables'!$I$2/2))/(1+oDR)^(((cycle + 0.5)/('Life tables'!$I$2/2)))</f>
        <v>4.7914209768518914</v>
      </c>
      <c r="Z1018" s="100">
        <f t="shared" si="263"/>
        <v>80710.387212908812</v>
      </c>
      <c r="AA1018" s="107">
        <f>((L1018+G1018+H1018+I1018+N1018+O1018+P1018+S1018)/('Life tables'!$I$2/2))</f>
        <v>12.961830659872007</v>
      </c>
      <c r="AB1018" s="31">
        <f>((uNES*L1018+ uOCEX*G1018+uEREX*H1018+uHOEX*I1018+uNES*S1018+ uOCEX*N1018+uEREX*O1018+uHOEX*P1018)/('Life tables'!$I$2/2))</f>
        <v>8.5423401385558737</v>
      </c>
    </row>
    <row r="1019" spans="1:28" x14ac:dyDescent="0.25">
      <c r="A1019" s="4">
        <v>1013</v>
      </c>
      <c r="C1019" s="105">
        <f>IF(male=0,VLOOKUP((($A$5:$A$1570/'Life tables'!$I$2)*2)+age,lifetable,13,1),IF(male=1,VLOOKUP((($A$5:$A$1570/'Life tables'!$I$2)*2)+age,lifetable,10,1),"error"))</f>
        <v>1.3000289296523082E-3</v>
      </c>
      <c r="F1019" s="96">
        <f t="shared" si="264"/>
        <v>58.97662065657304</v>
      </c>
      <c r="G1019" s="96">
        <f t="shared" si="276"/>
        <v>5.9243249762193084</v>
      </c>
      <c r="H1019" s="96">
        <f t="shared" si="265"/>
        <v>0.33834314597369886</v>
      </c>
      <c r="I1019" s="96">
        <f t="shared" si="266"/>
        <v>0.13557089874740016</v>
      </c>
      <c r="J1019" s="96">
        <f t="shared" si="277"/>
        <v>8.4989208852727649E-2</v>
      </c>
      <c r="K1019" s="96">
        <f t="shared" si="267"/>
        <v>0.14166402112490917</v>
      </c>
      <c r="L1019" s="96">
        <f t="shared" si="268"/>
        <v>52.351728405654995</v>
      </c>
      <c r="M1019" s="96">
        <f t="shared" si="269"/>
        <v>278.95709930074696</v>
      </c>
      <c r="N1019" s="96">
        <f t="shared" si="278"/>
        <v>26.864173058781226</v>
      </c>
      <c r="O1019" s="96">
        <f t="shared" si="270"/>
        <v>0.64124502630272506</v>
      </c>
      <c r="P1019" s="96">
        <f t="shared" si="271"/>
        <v>0.64124502630272506</v>
      </c>
      <c r="Q1019" s="96">
        <f t="shared" si="279"/>
        <v>0.39924377554084284</v>
      </c>
      <c r="R1019" s="96">
        <f t="shared" si="262"/>
        <v>5.0266633528821845E-2</v>
      </c>
      <c r="S1019" s="96">
        <f t="shared" si="275"/>
        <v>250.36092578029061</v>
      </c>
      <c r="T1019" s="96">
        <f t="shared" si="272"/>
        <v>234.34767724704827</v>
      </c>
      <c r="U1019" s="96">
        <f t="shared" si="273"/>
        <v>428.39476643467577</v>
      </c>
      <c r="V1019" s="32">
        <f t="shared" si="274"/>
        <v>999.99999999999682</v>
      </c>
      <c r="W1019" s="100">
        <f>(cNES*L1019+(cNES+cOSEX)*G1019+(cNES+cEREX)*H1019+(cNES+cHOEX)*I1019+(cNES+cNES)*S1019+(cNES+cOSEX)*N1019+(cNES+cEREX)*O1019+(cNES+cHOEX)*P1019)/(1+cDR)^((cycle + 0.5)/('Life tables'!$I$2/2))</f>
        <v>8362.2068972609177</v>
      </c>
      <c r="X1019" s="107">
        <f>((L1019+G1019+H1019+I1019+N1019+O1019+P1019+S1019)/('Life tables'!$I$2/2))/(1+oDR)^(((cycle + 0.5)/('Life tables'!$I$2/2)))</f>
        <v>7.2516354024026759</v>
      </c>
      <c r="Y1019" s="31">
        <f>((uNES*L1019+ uOCEX*G1019+uEREX*H1019+uHOEX*I1019+uNES*S1019+ uOCEX*N1019+uEREX*O1019+uHOEX*P1019)/('Life tables'!$I$2/2))/(1+oDR)^(((cycle + 0.5)/('Life tables'!$I$2/2)))</f>
        <v>4.7791039558871411</v>
      </c>
      <c r="Z1019" s="100">
        <f t="shared" si="263"/>
        <v>80548.899839873338</v>
      </c>
      <c r="AA1019" s="107">
        <f>((L1019+G1019+H1019+I1019+N1019+O1019+P1019+S1019)/('Life tables'!$I$2/2))</f>
        <v>12.935895637498977</v>
      </c>
      <c r="AB1019" s="31">
        <f>((uNES*L1019+ uOCEX*G1019+uEREX*H1019+uHOEX*I1019+uNES*S1019+ uOCEX*N1019+uEREX*O1019+uHOEX*P1019)/('Life tables'!$I$2/2))</f>
        <v>8.5252479728408801</v>
      </c>
    </row>
    <row r="1020" spans="1:28" x14ac:dyDescent="0.25">
      <c r="A1020" s="4">
        <v>1014</v>
      </c>
      <c r="C1020" s="105">
        <f>IF(male=0,VLOOKUP((($A$5:$A$1570/'Life tables'!$I$2)*2)+age,lifetable,13,1),IF(male=1,VLOOKUP((($A$5:$A$1570/'Life tables'!$I$2)*2)+age,lifetable,10,1),"error"))</f>
        <v>1.3000289296523082E-3</v>
      </c>
      <c r="F1020" s="96">
        <f t="shared" si="264"/>
        <v>58.858574957177176</v>
      </c>
      <c r="G1020" s="96">
        <f t="shared" si="276"/>
        <v>5.9124670386589573</v>
      </c>
      <c r="H1020" s="96">
        <f t="shared" si="265"/>
        <v>0.33766592925870875</v>
      </c>
      <c r="I1020" s="96">
        <f t="shared" si="266"/>
        <v>0.13529954441440856</v>
      </c>
      <c r="J1020" s="96">
        <f t="shared" si="277"/>
        <v>8.4819097196813312E-2</v>
      </c>
      <c r="K1020" s="96">
        <f t="shared" si="267"/>
        <v>0.14138047099492973</v>
      </c>
      <c r="L1020" s="96">
        <f t="shared" si="268"/>
        <v>52.246942876653357</v>
      </c>
      <c r="M1020" s="96">
        <f t="shared" si="269"/>
        <v>278.39898136109548</v>
      </c>
      <c r="N1020" s="96">
        <f t="shared" si="278"/>
        <v>26.810425091959122</v>
      </c>
      <c r="O1020" s="96">
        <f t="shared" si="270"/>
        <v>0.63996206790593591</v>
      </c>
      <c r="P1020" s="96">
        <f t="shared" si="271"/>
        <v>0.63996206790593591</v>
      </c>
      <c r="Q1020" s="96">
        <f t="shared" si="279"/>
        <v>0.39844499639529657</v>
      </c>
      <c r="R1020" s="96">
        <f t="shared" si="262"/>
        <v>5.016606354867563E-2</v>
      </c>
      <c r="S1020" s="96">
        <f t="shared" si="275"/>
        <v>249.86002107338049</v>
      </c>
      <c r="T1020" s="96">
        <f t="shared" si="272"/>
        <v>234.83094134064038</v>
      </c>
      <c r="U1020" s="96">
        <f t="shared" si="273"/>
        <v>428.58631296921936</v>
      </c>
      <c r="V1020" s="32">
        <f t="shared" si="274"/>
        <v>999.99999999999659</v>
      </c>
      <c r="W1020" s="100">
        <f>(cNES*L1020+(cNES+cOSEX)*G1020+(cNES+cEREX)*H1020+(cNES+cHOEX)*I1020+(cNES+cNES)*S1020+(cNES+cOSEX)*N1020+(cNES+cEREX)*O1020+(cNES+cHOEX)*P1020)/(1+cDR)^((cycle + 0.5)/('Life tables'!$I$2/2))</f>
        <v>8326.8445118737927</v>
      </c>
      <c r="X1020" s="107">
        <f>((L1020+G1020+H1020+I1020+N1020+O1020+P1020+S1020)/('Life tables'!$I$2/2))/(1+oDR)^(((cycle + 0.5)/('Life tables'!$I$2/2)))</f>
        <v>7.232994054838783</v>
      </c>
      <c r="Y1020" s="31">
        <f>((uNES*L1020+ uOCEX*G1020+uEREX*H1020+uHOEX*I1020+uNES*S1020+ uOCEX*N1020+uEREX*O1020+uHOEX*P1020)/('Life tables'!$I$2/2))/(1+oDR)^(((cycle + 0.5)/('Life tables'!$I$2/2)))</f>
        <v>4.766818598808892</v>
      </c>
      <c r="Z1020" s="100">
        <f t="shared" si="263"/>
        <v>80387.735461425036</v>
      </c>
      <c r="AA1020" s="107">
        <f>((L1020+G1020+H1020+I1020+N1020+O1020+P1020+S1020)/('Life tables'!$I$2/2))</f>
        <v>12.910012511392228</v>
      </c>
      <c r="AB1020" s="31">
        <f>((uNES*L1020+ uOCEX*G1020+uEREX*H1020+uHOEX*I1020+uNES*S1020+ uOCEX*N1020+uEREX*O1020+uHOEX*P1020)/('Life tables'!$I$2/2))</f>
        <v>8.508190008671539</v>
      </c>
    </row>
    <row r="1021" spans="1:28" x14ac:dyDescent="0.25">
      <c r="A1021" s="4">
        <v>1015</v>
      </c>
      <c r="C1021" s="105">
        <f>IF(male=0,VLOOKUP((($A$5:$A$1570/'Life tables'!$I$2)*2)+age,lifetable,13,1),IF(male=1,VLOOKUP((($A$5:$A$1570/'Life tables'!$I$2)*2)+age,lifetable,10,1),"error"))</f>
        <v>1.3000289296523082E-3</v>
      </c>
      <c r="F1021" s="96">
        <f t="shared" si="264"/>
        <v>58.74076687943721</v>
      </c>
      <c r="G1021" s="96">
        <f t="shared" si="276"/>
        <v>5.9006329706912553</v>
      </c>
      <c r="H1021" s="96">
        <f t="shared" si="265"/>
        <v>0.33699007575608503</v>
      </c>
      <c r="I1021" s="96">
        <f t="shared" si="266"/>
        <v>0.13502873630771975</v>
      </c>
      <c r="J1021" s="96">
        <f t="shared" si="277"/>
        <v>8.464932796941245E-2</v>
      </c>
      <c r="K1021" s="96">
        <f t="shared" si="267"/>
        <v>0.14109749164094429</v>
      </c>
      <c r="L1021" s="96">
        <f t="shared" si="268"/>
        <v>52.142368277071796</v>
      </c>
      <c r="M1021" s="96">
        <f t="shared" si="269"/>
        <v>277.84197881069969</v>
      </c>
      <c r="N1021" s="96">
        <f t="shared" si="278"/>
        <v>26.75678453953897</v>
      </c>
      <c r="O1021" s="96">
        <f t="shared" si="270"/>
        <v>0.63868167347978744</v>
      </c>
      <c r="P1021" s="96">
        <f t="shared" si="271"/>
        <v>0.63868167347978744</v>
      </c>
      <c r="Q1021" s="96">
        <f t="shared" si="279"/>
        <v>0.39764781359635237</v>
      </c>
      <c r="R1021" s="96">
        <f t="shared" si="262"/>
        <v>5.0065694555932495E-2</v>
      </c>
      <c r="S1021" s="96">
        <f t="shared" si="275"/>
        <v>249.36011741604887</v>
      </c>
      <c r="T1021" s="96">
        <f t="shared" si="272"/>
        <v>235.31323848220615</v>
      </c>
      <c r="U1021" s="96">
        <f t="shared" si="273"/>
        <v>428.77747615541625</v>
      </c>
      <c r="V1021" s="32">
        <f t="shared" si="274"/>
        <v>999.99999999999659</v>
      </c>
      <c r="W1021" s="100">
        <f>(cNES*L1021+(cNES+cOSEX)*G1021+(cNES+cEREX)*H1021+(cNES+cHOEX)*I1021+(cNES+cNES)*S1021+(cNES+cOSEX)*N1021+(cNES+cEREX)*O1021+(cNES+cHOEX)*P1021)/(1+cDR)^((cycle + 0.5)/('Life tables'!$I$2/2))</f>
        <v>8291.6316568310194</v>
      </c>
      <c r="X1021" s="107">
        <f>((L1021+G1021+H1021+I1021+N1021+O1021+P1021+S1021)/('Life tables'!$I$2/2))/(1+oDR)^(((cycle + 0.5)/('Life tables'!$I$2/2)))</f>
        <v>7.2144006293639524</v>
      </c>
      <c r="Y1021" s="31">
        <f>((uNES*L1021+ uOCEX*G1021+uEREX*H1021+uHOEX*I1021+uNES*S1021+ uOCEX*N1021+uEREX*O1021+uHOEX*P1021)/('Life tables'!$I$2/2))/(1+oDR)^(((cycle + 0.5)/('Life tables'!$I$2/2)))</f>
        <v>4.7545648241733929</v>
      </c>
      <c r="Z1021" s="100">
        <f t="shared" si="263"/>
        <v>80226.893435460428</v>
      </c>
      <c r="AA1021" s="107">
        <f>((L1021+G1021+H1021+I1021+N1021+O1021+P1021+S1021)/('Life tables'!$I$2/2))</f>
        <v>12.88418117758599</v>
      </c>
      <c r="AB1021" s="31">
        <f>((uNES*L1021+ uOCEX*G1021+uEREX*H1021+uHOEX*I1021+uNES*S1021+ uOCEX*N1021+uEREX*O1021+uHOEX*P1021)/('Life tables'!$I$2/2))</f>
        <v>8.4911661775329019</v>
      </c>
    </row>
    <row r="1022" spans="1:28" x14ac:dyDescent="0.25">
      <c r="A1022" s="4">
        <v>1016</v>
      </c>
      <c r="C1022" s="105">
        <f>IF(male=0,VLOOKUP((($A$5:$A$1570/'Life tables'!$I$2)*2)+age,lifetable,13,1),IF(male=1,VLOOKUP((($A$5:$A$1570/'Life tables'!$I$2)*2)+age,lifetable,10,1),"error"))</f>
        <v>1.3000289296523082E-3</v>
      </c>
      <c r="F1022" s="96">
        <f t="shared" si="264"/>
        <v>58.623195898487353</v>
      </c>
      <c r="G1022" s="96">
        <f t="shared" si="276"/>
        <v>5.8888227195923353</v>
      </c>
      <c r="H1022" s="96">
        <f t="shared" si="265"/>
        <v>0.3363155824547237</v>
      </c>
      <c r="I1022" s="96">
        <f t="shared" si="266"/>
        <v>0.1347584732208128</v>
      </c>
      <c r="J1022" s="96">
        <f t="shared" si="277"/>
        <v>8.4479900414158746E-2</v>
      </c>
      <c r="K1022" s="96">
        <f t="shared" si="267"/>
        <v>0.14081508180220592</v>
      </c>
      <c r="L1022" s="96">
        <f t="shared" si="268"/>
        <v>52.038004141003114</v>
      </c>
      <c r="M1022" s="96">
        <f t="shared" si="269"/>
        <v>277.28608946388687</v>
      </c>
      <c r="N1022" s="96">
        <f t="shared" si="278"/>
        <v>26.703251191035754</v>
      </c>
      <c r="O1022" s="96">
        <f t="shared" si="270"/>
        <v>0.63740383800002398</v>
      </c>
      <c r="P1022" s="96">
        <f t="shared" si="271"/>
        <v>0.63740383800002398</v>
      </c>
      <c r="Q1022" s="96">
        <f t="shared" si="279"/>
        <v>0.39685222401587289</v>
      </c>
      <c r="R1022" s="96">
        <f t="shared" si="262"/>
        <v>4.9965526156745446E-2</v>
      </c>
      <c r="S1022" s="96">
        <f t="shared" si="275"/>
        <v>248.86121284667843</v>
      </c>
      <c r="T1022" s="96">
        <f t="shared" si="272"/>
        <v>235.79457060663617</v>
      </c>
      <c r="U1022" s="96">
        <f t="shared" si="273"/>
        <v>428.96825676337522</v>
      </c>
      <c r="V1022" s="32">
        <f t="shared" si="274"/>
        <v>999.99999999999659</v>
      </c>
      <c r="W1022" s="100">
        <f>(cNES*L1022+(cNES+cOSEX)*G1022+(cNES+cEREX)*H1022+(cNES+cHOEX)*I1022+(cNES+cNES)*S1022+(cNES+cOSEX)*N1022+(cNES+cEREX)*O1022+(cNES+cHOEX)*P1022)/(1+cDR)^((cycle + 0.5)/('Life tables'!$I$2/2))</f>
        <v>8256.5677002574612</v>
      </c>
      <c r="X1022" s="107">
        <f>((L1022+G1022+H1022+I1022+N1022+O1022+P1022+S1022)/('Life tables'!$I$2/2))/(1+oDR)^(((cycle + 0.5)/('Life tables'!$I$2/2)))</f>
        <v>7.1958550027165478</v>
      </c>
      <c r="Y1022" s="31">
        <f>((uNES*L1022+ uOCEX*G1022+uEREX*H1022+uHOEX*I1022+uNES*S1022+ uOCEX*N1022+uEREX*O1022+uHOEX*P1022)/('Life tables'!$I$2/2))/(1+oDR)^(((cycle + 0.5)/('Life tables'!$I$2/2)))</f>
        <v>4.7423425507479191</v>
      </c>
      <c r="Z1022" s="100">
        <f t="shared" si="263"/>
        <v>80066.373121016557</v>
      </c>
      <c r="AA1022" s="107">
        <f>((L1022+G1022+H1022+I1022+N1022+O1022+P1022+S1022)/('Life tables'!$I$2/2))</f>
        <v>12.858401532326942</v>
      </c>
      <c r="AB1022" s="31">
        <f>((uNES*L1022+ uOCEX*G1022+uEREX*H1022+uHOEX*I1022+uNES*S1022+ uOCEX*N1022+uEREX*O1022+uHOEX*P1022)/('Life tables'!$I$2/2))</f>
        <v>8.4741764110499442</v>
      </c>
    </row>
    <row r="1023" spans="1:28" x14ac:dyDescent="0.25">
      <c r="A1023" s="4">
        <v>1017</v>
      </c>
      <c r="C1023" s="105">
        <f>IF(male=0,VLOOKUP((($A$5:$A$1570/'Life tables'!$I$2)*2)+age,lifetable,13,1),IF(male=1,VLOOKUP((($A$5:$A$1570/'Life tables'!$I$2)*2)+age,lifetable,10,1),"error"))</f>
        <v>1.4280338316089436E-3</v>
      </c>
      <c r="F1023" s="96">
        <f t="shared" si="264"/>
        <v>58.50586149222233</v>
      </c>
      <c r="G1023" s="96">
        <f t="shared" si="276"/>
        <v>5.8770362329156312</v>
      </c>
      <c r="H1023" s="96">
        <f t="shared" si="265"/>
        <v>0.33564244635935742</v>
      </c>
      <c r="I1023" s="96">
        <f t="shared" si="266"/>
        <v>0.13448875395351245</v>
      </c>
      <c r="J1023" s="96">
        <f t="shared" si="277"/>
        <v>9.2612319387857189E-2</v>
      </c>
      <c r="K1023" s="96">
        <f t="shared" si="267"/>
        <v>0.14053324022459845</v>
      </c>
      <c r="L1023" s="96">
        <f t="shared" si="268"/>
        <v>51.925548499381371</v>
      </c>
      <c r="M1023" s="96">
        <f t="shared" si="269"/>
        <v>276.73131113776282</v>
      </c>
      <c r="N1023" s="96">
        <f t="shared" si="278"/>
        <v>26.649824836232039</v>
      </c>
      <c r="O1023" s="96">
        <f t="shared" si="270"/>
        <v>0.63612855644877708</v>
      </c>
      <c r="P1023" s="96">
        <f t="shared" si="271"/>
        <v>0.63612855644877708</v>
      </c>
      <c r="Q1023" s="96">
        <f t="shared" si="279"/>
        <v>0.43505535224254061</v>
      </c>
      <c r="R1023" s="96">
        <f t="shared" si="262"/>
        <v>4.986555795776821E-2</v>
      </c>
      <c r="S1023" s="96">
        <f t="shared" si="275"/>
        <v>248.32430827843291</v>
      </c>
      <c r="T1023" s="96">
        <f t="shared" si="272"/>
        <v>236.32223827826658</v>
      </c>
      <c r="U1023" s="96">
        <f t="shared" si="273"/>
        <v>429.15865556155757</v>
      </c>
      <c r="V1023" s="32">
        <f t="shared" si="274"/>
        <v>999.99999999999648</v>
      </c>
      <c r="W1023" s="100">
        <f>(cNES*L1023+(cNES+cOSEX)*G1023+(cNES+cEREX)*H1023+(cNES+cHOEX)*I1023+(cNES+cNES)*S1023+(cNES+cOSEX)*N1023+(cNES+cEREX)*O1023+(cNES+cHOEX)*P1023)/(1+cDR)^((cycle + 0.5)/('Life tables'!$I$2/2))</f>
        <v>8220.6493866439796</v>
      </c>
      <c r="X1023" s="107">
        <f>((L1023+G1023+H1023+I1023+N1023+O1023+P1023+S1023)/('Life tables'!$I$2/2))/(1+oDR)^(((cycle + 0.5)/('Life tables'!$I$2/2)))</f>
        <v>7.1763423679497018</v>
      </c>
      <c r="Y1023" s="31">
        <f>((uNES*L1023+ uOCEX*G1023+uEREX*H1023+uHOEX*I1023+uNES*S1023+ uOCEX*N1023+uEREX*O1023+uHOEX*P1023)/('Life tables'!$I$2/2))/(1+oDR)^(((cycle + 0.5)/('Life tables'!$I$2/2)))</f>
        <v>4.7294718592270959</v>
      </c>
      <c r="Z1023" s="100">
        <f t="shared" si="263"/>
        <v>79896.429360937676</v>
      </c>
      <c r="AA1023" s="107">
        <f>((L1023+G1023+H1023+I1023+N1023+O1023+P1023+S1023)/('Life tables'!$I$2/2))</f>
        <v>12.830859279409944</v>
      </c>
      <c r="AB1023" s="31">
        <f>((uNES*L1023+ uOCEX*G1023+uEREX*H1023+uHOEX*I1023+uNES*S1023+ uOCEX*N1023+uEREX*O1023+uHOEX*P1023)/('Life tables'!$I$2/2))</f>
        <v>8.4560051319025238</v>
      </c>
    </row>
    <row r="1024" spans="1:28" x14ac:dyDescent="0.25">
      <c r="A1024" s="4">
        <v>1018</v>
      </c>
      <c r="C1024" s="105">
        <f>IF(male=0,VLOOKUP((($A$5:$A$1570/'Life tables'!$I$2)*2)+age,lifetable,13,1),IF(male=1,VLOOKUP((($A$5:$A$1570/'Life tables'!$I$2)*2)+age,lifetable,10,1),"error"))</f>
        <v>1.4280338316089436E-3</v>
      </c>
      <c r="F1024" s="96">
        <f t="shared" si="264"/>
        <v>58.380448346304043</v>
      </c>
      <c r="G1024" s="96">
        <f t="shared" si="276"/>
        <v>5.8644382199328859</v>
      </c>
      <c r="H1024" s="96">
        <f t="shared" si="265"/>
        <v>0.33492296331906007</v>
      </c>
      <c r="I1024" s="96">
        <f t="shared" si="266"/>
        <v>0.13420046390369955</v>
      </c>
      <c r="J1024" s="96">
        <f t="shared" si="277"/>
        <v>9.2413795649739713E-2</v>
      </c>
      <c r="K1024" s="96">
        <f t="shared" si="267"/>
        <v>0.14023199321595473</v>
      </c>
      <c r="L1024" s="96">
        <f t="shared" si="268"/>
        <v>51.814240910282706</v>
      </c>
      <c r="M1024" s="96">
        <f t="shared" si="269"/>
        <v>276.13865781386835</v>
      </c>
      <c r="N1024" s="96">
        <f t="shared" si="278"/>
        <v>26.592751037082017</v>
      </c>
      <c r="O1024" s="96">
        <f t="shared" si="270"/>
        <v>0.63476621077906037</v>
      </c>
      <c r="P1024" s="96">
        <f t="shared" si="271"/>
        <v>0.63476621077906037</v>
      </c>
      <c r="Q1024" s="96">
        <f t="shared" si="279"/>
        <v>0.43412362897810569</v>
      </c>
      <c r="R1024" s="96">
        <f t="shared" si="262"/>
        <v>4.9758764879131688E-2</v>
      </c>
      <c r="S1024" s="96">
        <f t="shared" si="275"/>
        <v>247.79249196137098</v>
      </c>
      <c r="T1024" s="96">
        <f t="shared" si="272"/>
        <v>236.84877570289441</v>
      </c>
      <c r="U1024" s="96">
        <f t="shared" si="273"/>
        <v>429.34864631965263</v>
      </c>
      <c r="V1024" s="32">
        <f t="shared" si="274"/>
        <v>999.99999999999648</v>
      </c>
      <c r="W1024" s="100">
        <f>(cNES*L1024+(cNES+cOSEX)*G1024+(cNES+cEREX)*H1024+(cNES+cHOEX)*I1024+(cNES+cNES)*S1024+(cNES+cOSEX)*N1024+(cNES+cEREX)*O1024+(cNES+cHOEX)*P1024)/(1+cDR)^((cycle + 0.5)/('Life tables'!$I$2/2))</f>
        <v>8184.7289290510562</v>
      </c>
      <c r="X1024" s="107">
        <f>((L1024+G1024+H1024+I1024+N1024+O1024+P1024+S1024)/('Life tables'!$I$2/2))/(1+oDR)^(((cycle + 0.5)/('Life tables'!$I$2/2)))</f>
        <v>7.1568826491808171</v>
      </c>
      <c r="Y1024" s="31">
        <f>((uNES*L1024+ uOCEX*G1024+uEREX*H1024+uHOEX*I1024+uNES*S1024+ uOCEX*N1024+uEREX*O1024+uHOEX*P1024)/('Life tables'!$I$2/2))/(1+oDR)^(((cycle + 0.5)/('Life tables'!$I$2/2)))</f>
        <v>4.7166471959004648</v>
      </c>
      <c r="Z1024" s="100">
        <f t="shared" si="263"/>
        <v>79725.303395171068</v>
      </c>
      <c r="AA1024" s="107">
        <f>((L1024+G1024+H1024+I1024+N1024+O1024+P1024+S1024)/('Life tables'!$I$2/2))</f>
        <v>12.803376029236942</v>
      </c>
      <c r="AB1024" s="31">
        <f>((uNES*L1024+ uOCEX*G1024+uEREX*H1024+uHOEX*I1024+uNES*S1024+ uOCEX*N1024+uEREX*O1024+uHOEX*P1024)/('Life tables'!$I$2/2))</f>
        <v>8.4378926701099157</v>
      </c>
    </row>
    <row r="1025" spans="1:28" x14ac:dyDescent="0.25">
      <c r="A1025" s="4">
        <v>1019</v>
      </c>
      <c r="C1025" s="105">
        <f>IF(male=0,VLOOKUP((($A$5:$A$1570/'Life tables'!$I$2)*2)+age,lifetable,13,1),IF(male=1,VLOOKUP((($A$5:$A$1570/'Life tables'!$I$2)*2)+age,lifetable,10,1),"error"))</f>
        <v>1.4280338316089436E-3</v>
      </c>
      <c r="F1025" s="96">
        <f t="shared" si="264"/>
        <v>58.255307190441741</v>
      </c>
      <c r="G1025" s="96">
        <f t="shared" si="276"/>
        <v>5.8518675289205087</v>
      </c>
      <c r="H1025" s="96">
        <f t="shared" si="265"/>
        <v>0.33420504065930329</v>
      </c>
      <c r="I1025" s="96">
        <f t="shared" si="266"/>
        <v>0.13391279908361206</v>
      </c>
      <c r="J1025" s="96">
        <f t="shared" si="277"/>
        <v>9.2215702460447455E-2</v>
      </c>
      <c r="K1025" s="96">
        <f t="shared" si="267"/>
        <v>0.13993139953747141</v>
      </c>
      <c r="L1025" s="96">
        <f t="shared" si="268"/>
        <v>51.703174719780399</v>
      </c>
      <c r="M1025" s="96">
        <f t="shared" si="269"/>
        <v>275.54727078700773</v>
      </c>
      <c r="N1025" s="96">
        <f t="shared" si="278"/>
        <v>26.535799185079952</v>
      </c>
      <c r="O1025" s="96">
        <f t="shared" si="270"/>
        <v>0.63340677597512485</v>
      </c>
      <c r="P1025" s="96">
        <f t="shared" si="271"/>
        <v>0.63340677597512485</v>
      </c>
      <c r="Q1025" s="96">
        <f t="shared" si="279"/>
        <v>0.43319389648695866</v>
      </c>
      <c r="R1025" s="96">
        <f t="shared" si="262"/>
        <v>4.9652199980703152E-2</v>
      </c>
      <c r="S1025" s="96">
        <f t="shared" si="275"/>
        <v>247.26181195350986</v>
      </c>
      <c r="T1025" s="96">
        <f t="shared" si="272"/>
        <v>237.37418530184183</v>
      </c>
      <c r="U1025" s="96">
        <f t="shared" si="273"/>
        <v>429.53822991917082</v>
      </c>
      <c r="V1025" s="32">
        <f t="shared" si="274"/>
        <v>999.99999999999659</v>
      </c>
      <c r="W1025" s="100">
        <f>(cNES*L1025+(cNES+cOSEX)*G1025+(cNES+cEREX)*H1025+(cNES+cHOEX)*I1025+(cNES+cNES)*S1025+(cNES+cOSEX)*N1025+(cNES+cEREX)*O1025+(cNES+cHOEX)*P1025)/(1+cDR)^((cycle + 0.5)/('Life tables'!$I$2/2))</f>
        <v>8148.9654010477325</v>
      </c>
      <c r="X1025" s="107">
        <f>((L1025+G1025+H1025+I1025+N1025+O1025+P1025+S1025)/('Life tables'!$I$2/2))/(1+oDR)^(((cycle + 0.5)/('Life tables'!$I$2/2)))</f>
        <v>7.1374757027463014</v>
      </c>
      <c r="Y1025" s="31">
        <f>((uNES*L1025+ uOCEX*G1025+uEREX*H1025+uHOEX*I1025+uNES*S1025+ uOCEX*N1025+uEREX*O1025+uHOEX*P1025)/('Life tables'!$I$2/2))/(1+oDR)^(((cycle + 0.5)/('Life tables'!$I$2/2)))</f>
        <v>4.7038573113777966</v>
      </c>
      <c r="Z1025" s="100">
        <f t="shared" si="263"/>
        <v>79554.543698444031</v>
      </c>
      <c r="AA1025" s="107">
        <f>((L1025+G1025+H1025+I1025+N1025+O1025+P1025+S1025)/('Life tables'!$I$2/2))</f>
        <v>12.77595165512405</v>
      </c>
      <c r="AB1025" s="31">
        <f>((uNES*L1025+ uOCEX*G1025+uEREX*H1025+uHOEX*I1025+uNES*S1025+ uOCEX*N1025+uEREX*O1025+uHOEX*P1025)/('Life tables'!$I$2/2))</f>
        <v>8.4198190096312562</v>
      </c>
    </row>
    <row r="1026" spans="1:28" x14ac:dyDescent="0.25">
      <c r="A1026" s="4">
        <v>1020</v>
      </c>
      <c r="C1026" s="105">
        <f>IF(male=0,VLOOKUP((($A$5:$A$1570/'Life tables'!$I$2)*2)+age,lifetable,13,1),IF(male=1,VLOOKUP((($A$5:$A$1570/'Life tables'!$I$2)*2)+age,lifetable,10,1),"error"))</f>
        <v>1.4280338316089436E-3</v>
      </c>
      <c r="F1026" s="96">
        <f t="shared" si="264"/>
        <v>58.130437325228613</v>
      </c>
      <c r="G1026" s="96">
        <f t="shared" si="276"/>
        <v>5.8393240896216208</v>
      </c>
      <c r="H1026" s="96">
        <f t="shared" si="265"/>
        <v>0.33348867436765794</v>
      </c>
      <c r="I1026" s="96">
        <f t="shared" si="266"/>
        <v>0.13362575788550768</v>
      </c>
      <c r="J1026" s="96">
        <f t="shared" si="277"/>
        <v>9.2018038712848874E-2</v>
      </c>
      <c r="K1026" s="96">
        <f t="shared" si="267"/>
        <v>0.1396314575091476</v>
      </c>
      <c r="L1026" s="96">
        <f t="shared" si="268"/>
        <v>51.592349307131826</v>
      </c>
      <c r="M1026" s="96">
        <f t="shared" si="269"/>
        <v>274.95714745375528</v>
      </c>
      <c r="N1026" s="96">
        <f t="shared" si="278"/>
        <v>26.478969029510306</v>
      </c>
      <c r="O1026" s="96">
        <f t="shared" si="270"/>
        <v>0.63205024605241678</v>
      </c>
      <c r="P1026" s="96">
        <f t="shared" si="271"/>
        <v>0.63205024605241678</v>
      </c>
      <c r="Q1026" s="96">
        <f t="shared" si="279"/>
        <v>0.43226615067619678</v>
      </c>
      <c r="R1026" s="96">
        <f t="shared" si="262"/>
        <v>4.9545862793358708E-2</v>
      </c>
      <c r="S1026" s="96">
        <f t="shared" si="275"/>
        <v>246.73226591867058</v>
      </c>
      <c r="T1026" s="96">
        <f t="shared" si="272"/>
        <v>237.89846949123088</v>
      </c>
      <c r="U1026" s="96">
        <f t="shared" si="273"/>
        <v>429.72740723947334</v>
      </c>
      <c r="V1026" s="32">
        <f t="shared" si="274"/>
        <v>999.99999999999659</v>
      </c>
      <c r="W1026" s="100">
        <f>(cNES*L1026+(cNES+cOSEX)*G1026+(cNES+cEREX)*H1026+(cNES+cHOEX)*I1026+(cNES+cNES)*S1026+(cNES+cOSEX)*N1026+(cNES+cEREX)*O1026+(cNES+cHOEX)*P1026)/(1+cDR)^((cycle + 0.5)/('Life tables'!$I$2/2))</f>
        <v>8113.3581180090232</v>
      </c>
      <c r="X1026" s="107">
        <f>((L1026+G1026+H1026+I1026+N1026+O1026+P1026+S1026)/('Life tables'!$I$2/2))/(1+oDR)^(((cycle + 0.5)/('Life tables'!$I$2/2)))</f>
        <v>7.1181213853783047</v>
      </c>
      <c r="Y1026" s="31">
        <f>((uNES*L1026+ uOCEX*G1026+uEREX*H1026+uHOEX*I1026+uNES*S1026+ uOCEX*N1026+uEREX*O1026+uHOEX*P1026)/('Life tables'!$I$2/2))/(1+oDR)^(((cycle + 0.5)/('Life tables'!$I$2/2)))</f>
        <v>4.6911021112436329</v>
      </c>
      <c r="Z1026" s="100">
        <f t="shared" si="263"/>
        <v>79384.149495733043</v>
      </c>
      <c r="AA1026" s="107">
        <f>((L1026+G1026+H1026+I1026+N1026+O1026+P1026+S1026)/('Life tables'!$I$2/2))</f>
        <v>12.748586030669271</v>
      </c>
      <c r="AB1026" s="31">
        <f>((uNES*L1026+ uOCEX*G1026+uEREX*H1026+uHOEX*I1026+uNES*S1026+ uOCEX*N1026+uEREX*O1026+uHOEX*P1026)/('Life tables'!$I$2/2))</f>
        <v>8.4017840671686255</v>
      </c>
    </row>
    <row r="1027" spans="1:28" x14ac:dyDescent="0.25">
      <c r="A1027" s="4">
        <v>1021</v>
      </c>
      <c r="C1027" s="105">
        <f>IF(male=0,VLOOKUP((($A$5:$A$1570/'Life tables'!$I$2)*2)+age,lifetable,13,1),IF(male=1,VLOOKUP((($A$5:$A$1570/'Life tables'!$I$2)*2)+age,lifetable,10,1),"error"))</f>
        <v>1.4280338316089436E-3</v>
      </c>
      <c r="F1027" s="96">
        <f t="shared" si="264"/>
        <v>58.005838056815179</v>
      </c>
      <c r="G1027" s="96">
        <f t="shared" si="276"/>
        <v>5.8268078323375896</v>
      </c>
      <c r="H1027" s="96">
        <f t="shared" si="265"/>
        <v>0.3327738604635771</v>
      </c>
      <c r="I1027" s="96">
        <f t="shared" si="266"/>
        <v>0.1333393387144188</v>
      </c>
      <c r="J1027" s="96">
        <f t="shared" si="277"/>
        <v>9.1820803308609367E-2</v>
      </c>
      <c r="K1027" s="96">
        <f t="shared" si="267"/>
        <v>0.13933216546433116</v>
      </c>
      <c r="L1027" s="96">
        <f t="shared" si="268"/>
        <v>51.48176405652665</v>
      </c>
      <c r="M1027" s="96">
        <f t="shared" si="269"/>
        <v>274.36828521247719</v>
      </c>
      <c r="N1027" s="96">
        <f t="shared" si="278"/>
        <v>26.422260319830109</v>
      </c>
      <c r="O1027" s="96">
        <f t="shared" si="270"/>
        <v>0.63069661503050123</v>
      </c>
      <c r="P1027" s="96">
        <f t="shared" si="271"/>
        <v>0.63069661503050123</v>
      </c>
      <c r="Q1027" s="96">
        <f t="shared" si="279"/>
        <v>0.43134038745573478</v>
      </c>
      <c r="R1027" s="96">
        <f t="shared" si="262"/>
        <v>4.9439752848297318E-2</v>
      </c>
      <c r="S1027" s="96">
        <f t="shared" si="275"/>
        <v>246.20385152228204</v>
      </c>
      <c r="T1027" s="96">
        <f t="shared" si="272"/>
        <v>238.42163068199523</v>
      </c>
      <c r="U1027" s="96">
        <f t="shared" si="273"/>
        <v>429.91617915778596</v>
      </c>
      <c r="V1027" s="32">
        <f t="shared" si="274"/>
        <v>999.99999999999659</v>
      </c>
      <c r="W1027" s="100">
        <f>(cNES*L1027+(cNES+cOSEX)*G1027+(cNES+cEREX)*H1027+(cNES+cHOEX)*I1027+(cNES+cNES)*S1027+(cNES+cOSEX)*N1027+(cNES+cEREX)*O1027+(cNES+cHOEX)*P1027)/(1+cDR)^((cycle + 0.5)/('Life tables'!$I$2/2))</f>
        <v>8077.9063982608859</v>
      </c>
      <c r="X1027" s="107">
        <f>((L1027+G1027+H1027+I1027+N1027+O1027+P1027+S1027)/('Life tables'!$I$2/2))/(1+oDR)^(((cycle + 0.5)/('Life tables'!$I$2/2)))</f>
        <v>7.0988195542034269</v>
      </c>
      <c r="Y1027" s="31">
        <f>((uNES*L1027+ uOCEX*G1027+uEREX*H1027+uHOEX*I1027+uNES*S1027+ uOCEX*N1027+uEREX*O1027+uHOEX*P1027)/('Life tables'!$I$2/2))/(1+oDR)^(((cycle + 0.5)/('Life tables'!$I$2/2)))</f>
        <v>4.6783815013423649</v>
      </c>
      <c r="Z1027" s="100">
        <f t="shared" si="263"/>
        <v>79214.120013344407</v>
      </c>
      <c r="AA1027" s="107">
        <f>((L1027+G1027+H1027+I1027+N1027+O1027+P1027+S1027)/('Life tables'!$I$2/2))</f>
        <v>12.721279029751523</v>
      </c>
      <c r="AB1027" s="31">
        <f>((uNES*L1027+ uOCEX*G1027+uEREX*H1027+uHOEX*I1027+uNES*S1027+ uOCEX*N1027+uEREX*O1027+uHOEX*P1027)/('Life tables'!$I$2/2))</f>
        <v>8.3837877596090511</v>
      </c>
    </row>
    <row r="1028" spans="1:28" x14ac:dyDescent="0.25">
      <c r="A1028" s="4">
        <v>1022</v>
      </c>
      <c r="C1028" s="105">
        <f>IF(male=0,VLOOKUP((($A$5:$A$1570/'Life tables'!$I$2)*2)+age,lifetable,13,1),IF(male=1,VLOOKUP((($A$5:$A$1570/'Life tables'!$I$2)*2)+age,lifetable,10,1),"error"))</f>
        <v>1.4280338316089436E-3</v>
      </c>
      <c r="F1028" s="96">
        <f t="shared" si="264"/>
        <v>57.881508696756349</v>
      </c>
      <c r="G1028" s="96">
        <f t="shared" si="276"/>
        <v>5.8143186879126656</v>
      </c>
      <c r="H1028" s="96">
        <f t="shared" si="265"/>
        <v>0.332060594997518</v>
      </c>
      <c r="I1028" s="96">
        <f t="shared" si="266"/>
        <v>0.13305353998780109</v>
      </c>
      <c r="J1028" s="96">
        <f t="shared" si="277"/>
        <v>9.1623995157949334E-2</v>
      </c>
      <c r="K1028" s="96">
        <f t="shared" si="267"/>
        <v>0.1390335217493516</v>
      </c>
      <c r="L1028" s="96">
        <f t="shared" si="268"/>
        <v>51.371418356951061</v>
      </c>
      <c r="M1028" s="96">
        <f t="shared" si="269"/>
        <v>273.78068146345902</v>
      </c>
      <c r="N1028" s="96">
        <f t="shared" si="278"/>
        <v>26.365672805681221</v>
      </c>
      <c r="O1028" s="96">
        <f t="shared" si="270"/>
        <v>0.62934587693335575</v>
      </c>
      <c r="P1028" s="96">
        <f t="shared" si="271"/>
        <v>0.62934587693335575</v>
      </c>
      <c r="Q1028" s="96">
        <f t="shared" si="279"/>
        <v>0.43041660273850463</v>
      </c>
      <c r="R1028" s="96">
        <f t="shared" si="262"/>
        <v>4.9333869677063824E-2</v>
      </c>
      <c r="S1028" s="96">
        <f t="shared" si="275"/>
        <v>245.67656643149553</v>
      </c>
      <c r="T1028" s="96">
        <f t="shared" si="272"/>
        <v>238.94367127989167</v>
      </c>
      <c r="U1028" s="96">
        <f t="shared" si="273"/>
        <v>430.10454654921239</v>
      </c>
      <c r="V1028" s="32">
        <f t="shared" si="274"/>
        <v>999.99999999999659</v>
      </c>
      <c r="W1028" s="100">
        <f>(cNES*L1028+(cNES+cOSEX)*G1028+(cNES+cEREX)*H1028+(cNES+cHOEX)*I1028+(cNES+cNES)*S1028+(cNES+cOSEX)*N1028+(cNES+cEREX)*O1028+(cNES+cHOEX)*P1028)/(1+cDR)^((cycle + 0.5)/('Life tables'!$I$2/2))</f>
        <v>8042.6095630688224</v>
      </c>
      <c r="X1028" s="107">
        <f>((L1028+G1028+H1028+I1028+N1028+O1028+P1028+S1028)/('Life tables'!$I$2/2))/(1+oDR)^(((cycle + 0.5)/('Life tables'!$I$2/2)))</f>
        <v>7.0795700667414367</v>
      </c>
      <c r="Y1028" s="31">
        <f>((uNES*L1028+ uOCEX*G1028+uEREX*H1028+uHOEX*I1028+uNES*S1028+ uOCEX*N1028+uEREX*O1028+uHOEX*P1028)/('Life tables'!$I$2/2))/(1+oDR)^(((cycle + 0.5)/('Life tables'!$I$2/2)))</f>
        <v>4.6656953877773777</v>
      </c>
      <c r="Z1028" s="100">
        <f t="shared" si="263"/>
        <v>79044.454478922737</v>
      </c>
      <c r="AA1028" s="107">
        <f>((L1028+G1028+H1028+I1028+N1028+O1028+P1028+S1028)/('Life tables'!$I$2/2))</f>
        <v>12.694030526529691</v>
      </c>
      <c r="AB1028" s="31">
        <f>((uNES*L1028+ uOCEX*G1028+uEREX*H1028+uHOEX*I1028+uNES*S1028+ uOCEX*N1028+uEREX*O1028+uHOEX*P1028)/('Life tables'!$I$2/2))</f>
        <v>8.3658300040238736</v>
      </c>
    </row>
    <row r="1029" spans="1:28" x14ac:dyDescent="0.25">
      <c r="A1029" s="4">
        <v>1023</v>
      </c>
      <c r="C1029" s="105">
        <f>IF(male=0,VLOOKUP((($A$5:$A$1570/'Life tables'!$I$2)*2)+age,lifetable,13,1),IF(male=1,VLOOKUP((($A$5:$A$1570/'Life tables'!$I$2)*2)+age,lifetable,10,1),"error"))</f>
        <v>1.4280338316089436E-3</v>
      </c>
      <c r="F1029" s="96">
        <f t="shared" si="264"/>
        <v>57.757448561863683</v>
      </c>
      <c r="G1029" s="96">
        <f t="shared" si="276"/>
        <v>5.8018565877191399</v>
      </c>
      <c r="H1029" s="96">
        <f t="shared" si="265"/>
        <v>0.33134887405009494</v>
      </c>
      <c r="I1029" s="96">
        <f t="shared" si="266"/>
        <v>0.13276836013519372</v>
      </c>
      <c r="J1029" s="96">
        <f t="shared" si="277"/>
        <v>9.1427613179410172E-2</v>
      </c>
      <c r="K1029" s="96">
        <f t="shared" si="267"/>
        <v>0.13873552472316497</v>
      </c>
      <c r="L1029" s="96">
        <f t="shared" si="268"/>
        <v>51.261311602056679</v>
      </c>
      <c r="M1029" s="96">
        <f t="shared" si="269"/>
        <v>273.19433360902883</v>
      </c>
      <c r="N1029" s="96">
        <f t="shared" si="278"/>
        <v>26.309206236902217</v>
      </c>
      <c r="O1029" s="96">
        <f t="shared" si="270"/>
        <v>0.62799802578965247</v>
      </c>
      <c r="P1029" s="96">
        <f t="shared" si="271"/>
        <v>0.62799802578965247</v>
      </c>
      <c r="Q1029" s="96">
        <f t="shared" si="279"/>
        <v>0.42949479244064931</v>
      </c>
      <c r="R1029" s="96">
        <f t="shared" si="262"/>
        <v>4.9228212811571123E-2</v>
      </c>
      <c r="S1029" s="96">
        <f t="shared" si="275"/>
        <v>245.1504083152951</v>
      </c>
      <c r="T1029" s="96">
        <f t="shared" si="272"/>
        <v>239.46459368551174</v>
      </c>
      <c r="U1029" s="96">
        <f t="shared" si="273"/>
        <v>430.29251028674713</v>
      </c>
      <c r="V1029" s="32">
        <f t="shared" si="274"/>
        <v>999.99999999999659</v>
      </c>
      <c r="W1029" s="100">
        <f>(cNES*L1029+(cNES+cOSEX)*G1029+(cNES+cEREX)*H1029+(cNES+cHOEX)*I1029+(cNES+cNES)*S1029+(cNES+cOSEX)*N1029+(cNES+cEREX)*O1029+(cNES+cHOEX)*P1029)/(1+cDR)^((cycle + 0.5)/('Life tables'!$I$2/2))</f>
        <v>8007.4669366265061</v>
      </c>
      <c r="X1029" s="107">
        <f>((L1029+G1029+H1029+I1029+N1029+O1029+P1029+S1029)/('Life tables'!$I$2/2))/(1+oDR)^(((cycle + 0.5)/('Life tables'!$I$2/2)))</f>
        <v>7.0603727809040002</v>
      </c>
      <c r="Y1029" s="31">
        <f>((uNES*L1029+ uOCEX*G1029+uEREX*H1029+uHOEX*I1029+uNES*S1029+ uOCEX*N1029+uEREX*O1029+uHOEX*P1029)/('Life tables'!$I$2/2))/(1+oDR)^(((cycle + 0.5)/('Life tables'!$I$2/2)))</f>
        <v>4.6530436769102197</v>
      </c>
      <c r="Z1029" s="100">
        <f t="shared" si="263"/>
        <v>78875.152121459381</v>
      </c>
      <c r="AA1029" s="107">
        <f>((L1029+G1029+H1029+I1029+N1029+O1029+P1029+S1029)/('Life tables'!$I$2/2))</f>
        <v>12.666840395441671</v>
      </c>
      <c r="AB1029" s="31">
        <f>((uNES*L1029+ uOCEX*G1029+uEREX*H1029+uHOEX*I1029+uNES*S1029+ uOCEX*N1029+uEREX*O1029+uHOEX*P1029)/('Life tables'!$I$2/2))</f>
        <v>8.3479107176681264</v>
      </c>
    </row>
    <row r="1030" spans="1:28" x14ac:dyDescent="0.25">
      <c r="A1030" s="4">
        <v>1024</v>
      </c>
      <c r="C1030" s="105">
        <f>IF(male=0,VLOOKUP((($A$5:$A$1570/'Life tables'!$I$2)*2)+age,lifetable,13,1),IF(male=1,VLOOKUP((($A$5:$A$1570/'Life tables'!$I$2)*2)+age,lifetable,10,1),"error"))</f>
        <v>1.4280338316089436E-3</v>
      </c>
      <c r="F1030" s="96">
        <f t="shared" si="264"/>
        <v>57.63365697406271</v>
      </c>
      <c r="G1030" s="96">
        <f t="shared" si="276"/>
        <v>5.7894214636430137</v>
      </c>
      <c r="H1030" s="96">
        <f t="shared" si="265"/>
        <v>0.33063869373126054</v>
      </c>
      <c r="I1030" s="96">
        <f t="shared" si="266"/>
        <v>0.1324837975978915</v>
      </c>
      <c r="J1030" s="96">
        <f t="shared" si="277"/>
        <v>9.1231656299628539E-2</v>
      </c>
      <c r="K1030" s="96">
        <f t="shared" si="267"/>
        <v>0.13843817275701145</v>
      </c>
      <c r="L1030" s="96">
        <f t="shared" si="268"/>
        <v>51.151443190033902</v>
      </c>
      <c r="M1030" s="96">
        <f t="shared" si="269"/>
        <v>272.60923905367508</v>
      </c>
      <c r="N1030" s="96">
        <f t="shared" si="278"/>
        <v>26.252860363539703</v>
      </c>
      <c r="O1030" s="96">
        <f t="shared" si="270"/>
        <v>0.62665305563303031</v>
      </c>
      <c r="P1030" s="96">
        <f t="shared" si="271"/>
        <v>0.62665305563303031</v>
      </c>
      <c r="Q1030" s="96">
        <f t="shared" si="279"/>
        <v>0.42857495248170846</v>
      </c>
      <c r="R1030" s="96">
        <f t="shared" si="262"/>
        <v>4.9122781784121383E-2</v>
      </c>
      <c r="S1030" s="96">
        <f t="shared" si="275"/>
        <v>244.6253748446035</v>
      </c>
      <c r="T1030" s="96">
        <f t="shared" si="272"/>
        <v>239.98440029429307</v>
      </c>
      <c r="U1030" s="96">
        <f t="shared" si="273"/>
        <v>430.48007124128827</v>
      </c>
      <c r="V1030" s="32">
        <f t="shared" si="274"/>
        <v>999.99999999999659</v>
      </c>
      <c r="W1030" s="100">
        <f>(cNES*L1030+(cNES+cOSEX)*G1030+(cNES+cEREX)*H1030+(cNES+cHOEX)*I1030+(cNES+cNES)*S1030+(cNES+cOSEX)*N1030+(cNES+cEREX)*O1030+(cNES+cHOEX)*P1030)/(1+cDR)^((cycle + 0.5)/('Life tables'!$I$2/2))</f>
        <v>7972.4778460443385</v>
      </c>
      <c r="X1030" s="107">
        <f>((L1030+G1030+H1030+I1030+N1030+O1030+P1030+S1030)/('Life tables'!$I$2/2))/(1+oDR)^(((cycle + 0.5)/('Life tables'!$I$2/2)))</f>
        <v>7.0412275549934273</v>
      </c>
      <c r="Y1030" s="31">
        <f>((uNES*L1030+ uOCEX*G1030+uEREX*H1030+uHOEX*I1030+uNES*S1030+ uOCEX*N1030+uEREX*O1030+uHOEX*P1030)/('Life tables'!$I$2/2))/(1+oDR)^(((cycle + 0.5)/('Life tables'!$I$2/2)))</f>
        <v>4.6404262753597925</v>
      </c>
      <c r="Z1030" s="100">
        <f t="shared" si="263"/>
        <v>78706.212171300038</v>
      </c>
      <c r="AA1030" s="107">
        <f>((L1030+G1030+H1030+I1030+N1030+O1030+P1030+S1030)/('Life tables'!$I$2/2))</f>
        <v>12.639708511203457</v>
      </c>
      <c r="AB1030" s="31">
        <f>((uNES*L1030+ uOCEX*G1030+uEREX*H1030+uHOEX*I1030+uNES*S1030+ uOCEX*N1030+uEREX*O1030+uHOEX*P1030)/('Life tables'!$I$2/2))</f>
        <v>8.3300298179799519</v>
      </c>
    </row>
    <row r="1031" spans="1:28" x14ac:dyDescent="0.25">
      <c r="A1031" s="4">
        <v>1025</v>
      </c>
      <c r="C1031" s="105">
        <f>IF(male=0,VLOOKUP((($A$5:$A$1570/'Life tables'!$I$2)*2)+age,lifetable,13,1),IF(male=1,VLOOKUP((($A$5:$A$1570/'Life tables'!$I$2)*2)+age,lifetable,10,1),"error"))</f>
        <v>1.4280338316089436E-3</v>
      </c>
      <c r="F1031" s="96">
        <f t="shared" si="264"/>
        <v>57.51013326025511</v>
      </c>
      <c r="G1031" s="96">
        <f t="shared" si="276"/>
        <v>5.7770132480701504</v>
      </c>
      <c r="H1031" s="96">
        <f t="shared" si="265"/>
        <v>0.32993005017951504</v>
      </c>
      <c r="I1031" s="96">
        <f t="shared" si="266"/>
        <v>0.13219985082862798</v>
      </c>
      <c r="J1031" s="96">
        <f t="shared" si="277"/>
        <v>9.1036123453118026E-2</v>
      </c>
      <c r="K1031" s="96">
        <f t="shared" si="267"/>
        <v>0.13814146423408394</v>
      </c>
      <c r="L1031" s="96">
        <f t="shared" si="268"/>
        <v>51.041812523489611</v>
      </c>
      <c r="M1031" s="96">
        <f t="shared" si="269"/>
        <v>272.02539520416019</v>
      </c>
      <c r="N1031" s="96">
        <f t="shared" si="278"/>
        <v>26.196634935859286</v>
      </c>
      <c r="O1031" s="96">
        <f t="shared" si="270"/>
        <v>0.62531096050235491</v>
      </c>
      <c r="P1031" s="96">
        <f t="shared" si="271"/>
        <v>0.62531096050235491</v>
      </c>
      <c r="Q1031" s="96">
        <f t="shared" si="279"/>
        <v>0.42765707878479642</v>
      </c>
      <c r="R1031" s="96">
        <f t="shared" ref="R1031:R1094" si="280">M1031*amrc + P1031*amrHOEX</f>
        <v>4.9017576127426556E-2</v>
      </c>
      <c r="S1031" s="96">
        <f t="shared" si="275"/>
        <v>244.10146369238396</v>
      </c>
      <c r="T1031" s="96">
        <f t="shared" si="272"/>
        <v>240.50309349653099</v>
      </c>
      <c r="U1031" s="96">
        <f t="shared" si="273"/>
        <v>430.66723028164978</v>
      </c>
      <c r="V1031" s="32">
        <f t="shared" si="274"/>
        <v>999.99999999999659</v>
      </c>
      <c r="W1031" s="100">
        <f>(cNES*L1031+(cNES+cOSEX)*G1031+(cNES+cEREX)*H1031+(cNES+cHOEX)*I1031+(cNES+cNES)*S1031+(cNES+cOSEX)*N1031+(cNES+cEREX)*O1031+(cNES+cHOEX)*P1031)/(1+cDR)^((cycle + 0.5)/('Life tables'!$I$2/2))</f>
        <v>7937.6416213380708</v>
      </c>
      <c r="X1031" s="107">
        <f>((L1031+G1031+H1031+I1031+N1031+O1031+P1031+S1031)/('Life tables'!$I$2/2))/(1+oDR)^(((cycle + 0.5)/('Life tables'!$I$2/2)))</f>
        <v>7.0221342477014144</v>
      </c>
      <c r="Y1031" s="31">
        <f>((uNES*L1031+ uOCEX*G1031+uEREX*H1031+uHOEX*I1031+uNES*S1031+ uOCEX*N1031+uEREX*O1031+uHOEX*P1031)/('Life tables'!$I$2/2))/(1+oDR)^(((cycle + 0.5)/('Life tables'!$I$2/2)))</f>
        <v>4.6278430900015097</v>
      </c>
      <c r="Z1031" s="100">
        <f t="shared" ref="Z1031:Z1094" si="281">(cNES*L1031+(cNES+cOSEX)*G1031+(cNES+cEREX)*H1031+(cNES+cHOEX)*I1031+(cNES+cNES)*S1031+(cNES+cOSEX)*N1031+(cNES+cEREX)*O1031+(cNES+cHOEX)*P1031)</f>
        <v>78537.6338601522</v>
      </c>
      <c r="AA1031" s="107">
        <f>((L1031+G1031+H1031+I1031+N1031+O1031+P1031+S1031)/('Life tables'!$I$2/2))</f>
        <v>12.612634748808214</v>
      </c>
      <c r="AB1031" s="31">
        <f>((uNES*L1031+ uOCEX*G1031+uEREX*H1031+uHOEX*I1031+uNES*S1031+ uOCEX*N1031+uEREX*O1031+uHOEX*P1031)/('Life tables'!$I$2/2))</f>
        <v>8.3121872225799862</v>
      </c>
    </row>
    <row r="1032" spans="1:28" x14ac:dyDescent="0.25">
      <c r="A1032" s="4">
        <v>1026</v>
      </c>
      <c r="C1032" s="105">
        <f>IF(male=0,VLOOKUP((($A$5:$A$1570/'Life tables'!$I$2)*2)+age,lifetable,13,1),IF(male=1,VLOOKUP((($A$5:$A$1570/'Life tables'!$I$2)*2)+age,lifetable,10,1),"error"))</f>
        <v>1.4280338316089436E-3</v>
      </c>
      <c r="F1032" s="96">
        <f t="shared" ref="F1032:F1095" si="282">E1031*(1-pCAUC)+(L1031+G1031+H1031+I1031 )*(1-pCAUC)+(S1031+N1031+O1031+P1031)*(pUAUC)</f>
        <v>57.386876752185636</v>
      </c>
      <c r="G1032" s="96">
        <f t="shared" si="276"/>
        <v>5.7646318738729123</v>
      </c>
      <c r="H1032" s="96">
        <f t="shared" ref="H1032:H1095" si="283">F1032*rrEREX</f>
        <v>0.32922293956114312</v>
      </c>
      <c r="I1032" s="96">
        <f t="shared" ref="I1032:I1095" si="284">F1032*rrHOEX</f>
        <v>0.13191651829126969</v>
      </c>
      <c r="J1032" s="96">
        <f t="shared" si="277"/>
        <v>9.0841013582058691E-2</v>
      </c>
      <c r="K1032" s="96">
        <f t="shared" ref="K1032:K1095" si="285">F1032*amr + I1032*amrHOEX</f>
        <v>0.13784539754920871</v>
      </c>
      <c r="L1032" s="96">
        <f t="shared" ref="L1032:L1095" si="286">F1032-SUM(G1032:K1032)</f>
        <v>50.932419009329045</v>
      </c>
      <c r="M1032" s="96">
        <f t="shared" ref="M1032:M1095" si="287">E1031*pCAUC+(L1031+G1031+H1031+I1031)*pCAUC+(S1031+N1031+O1031+P1031)*(1-pUAUC)</f>
        <v>271.44279946963019</v>
      </c>
      <c r="N1032" s="96">
        <f t="shared" si="278"/>
        <v>26.140529704356116</v>
      </c>
      <c r="O1032" s="96">
        <f t="shared" ref="O1032:O1095" si="288">M1032*rrEREXc</f>
        <v>0.62397173444197152</v>
      </c>
      <c r="P1032" s="96">
        <f t="shared" ref="P1032:P1095" si="289">M1032*rrHOEXc</f>
        <v>0.62397173444197152</v>
      </c>
      <c r="Q1032" s="96">
        <f t="shared" si="279"/>
        <v>0.42674116727677486</v>
      </c>
      <c r="R1032" s="96">
        <f t="shared" si="280"/>
        <v>4.8912595374628061E-2</v>
      </c>
      <c r="S1032" s="96">
        <f t="shared" si="275"/>
        <v>243.57867253373871</v>
      </c>
      <c r="T1032" s="96">
        <f t="shared" ref="T1032:T1095" si="290">J1032+Q1032+T1031</f>
        <v>241.02067567738982</v>
      </c>
      <c r="U1032" s="96">
        <f t="shared" ref="U1032:U1095" si="291">K1032+R1032+U1031</f>
        <v>430.85398827457362</v>
      </c>
      <c r="V1032" s="32">
        <f t="shared" ref="V1032:V1095" si="292">SUM(G1032:I1032,L1032,N1032,O1032,P1032,S1032,T1032,U1032)</f>
        <v>999.99999999999659</v>
      </c>
      <c r="W1032" s="100">
        <f>(cNES*L1032+(cNES+cOSEX)*G1032+(cNES+cEREX)*H1032+(cNES+cHOEX)*I1032+(cNES+cNES)*S1032+(cNES+cOSEX)*N1032+(cNES+cEREX)*O1032+(cNES+cHOEX)*P1032)/(1+cDR)^((cycle + 0.5)/('Life tables'!$I$2/2))</f>
        <v>7902.9575954173933</v>
      </c>
      <c r="X1032" s="107">
        <f>((L1032+G1032+H1032+I1032+N1032+O1032+P1032+S1032)/('Life tables'!$I$2/2))/(1+oDR)^(((cycle + 0.5)/('Life tables'!$I$2/2)))</f>
        <v>7.0030927181078209</v>
      </c>
      <c r="Y1032" s="31">
        <f>((uNES*L1032+ uOCEX*G1032+uEREX*H1032+uHOEX*I1032+uNES*S1032+ uOCEX*N1032+uEREX*O1032+uHOEX*P1032)/('Life tables'!$I$2/2))/(1+oDR)^(((cycle + 0.5)/('Life tables'!$I$2/2)))</f>
        <v>4.6152940279665069</v>
      </c>
      <c r="Z1032" s="100">
        <f t="shared" si="281"/>
        <v>78369.416421092406</v>
      </c>
      <c r="AA1032" s="107">
        <f>((L1032+G1032+H1032+I1032+N1032+O1032+P1032+S1032)/('Life tables'!$I$2/2))</f>
        <v>12.585618983525395</v>
      </c>
      <c r="AB1032" s="31">
        <f>((uNES*L1032+ uOCEX*G1032+uEREX*H1032+uHOEX*I1032+uNES*S1032+ uOCEX*N1032+uEREX*O1032+uHOEX*P1032)/('Life tables'!$I$2/2))</f>
        <v>8.2943828492707876</v>
      </c>
    </row>
    <row r="1033" spans="1:28" x14ac:dyDescent="0.25">
      <c r="A1033" s="4">
        <v>1027</v>
      </c>
      <c r="C1033" s="105">
        <f>IF(male=0,VLOOKUP((($A$5:$A$1570/'Life tables'!$I$2)*2)+age,lifetable,13,1),IF(male=1,VLOOKUP((($A$5:$A$1570/'Life tables'!$I$2)*2)+age,lifetable,10,1),"error"))</f>
        <v>1.4280338316089436E-3</v>
      </c>
      <c r="F1033" s="96">
        <f t="shared" si="282"/>
        <v>57.263886786313556</v>
      </c>
      <c r="G1033" s="96">
        <f t="shared" si="276"/>
        <v>5.7522772743972457</v>
      </c>
      <c r="H1033" s="96">
        <f t="shared" si="283"/>
        <v>0.32851735806947585</v>
      </c>
      <c r="I1033" s="96">
        <f t="shared" si="284"/>
        <v>0.13163379846052042</v>
      </c>
      <c r="J1033" s="96">
        <f t="shared" si="277"/>
        <v>9.0646325636093469E-2</v>
      </c>
      <c r="K1033" s="96">
        <f t="shared" si="285"/>
        <v>0.13754997110853637</v>
      </c>
      <c r="L1033" s="96">
        <f t="shared" si="286"/>
        <v>50.823262058641681</v>
      </c>
      <c r="M1033" s="96">
        <f t="shared" si="287"/>
        <v>270.8614492617196</v>
      </c>
      <c r="N1033" s="96">
        <f t="shared" si="278"/>
        <v>26.084544419764985</v>
      </c>
      <c r="O1033" s="96">
        <f t="shared" si="288"/>
        <v>0.62263537150194526</v>
      </c>
      <c r="P1033" s="96">
        <f t="shared" si="289"/>
        <v>0.62263537150194526</v>
      </c>
      <c r="Q1033" s="96">
        <f t="shared" si="279"/>
        <v>0.42582721388841788</v>
      </c>
      <c r="R1033" s="96">
        <f t="shared" si="280"/>
        <v>4.8807839059315794E-2</v>
      </c>
      <c r="S1033" s="96">
        <f t="shared" si="275"/>
        <v>243.056999046003</v>
      </c>
      <c r="T1033" s="96">
        <f t="shared" si="290"/>
        <v>241.53714921691432</v>
      </c>
      <c r="U1033" s="96">
        <f t="shared" si="291"/>
        <v>431.04034608474149</v>
      </c>
      <c r="V1033" s="32">
        <f t="shared" si="292"/>
        <v>999.99999999999659</v>
      </c>
      <c r="W1033" s="100">
        <f>(cNES*L1033+(cNES+cOSEX)*G1033+(cNES+cEREX)*H1033+(cNES+cHOEX)*I1033+(cNES+cNES)*S1033+(cNES+cOSEX)*N1033+(cNES+cEREX)*O1033+(cNES+cHOEX)*P1033)/(1+cDR)^((cycle + 0.5)/('Life tables'!$I$2/2))</f>
        <v>7868.4251040745139</v>
      </c>
      <c r="X1033" s="107">
        <f>((L1033+G1033+H1033+I1033+N1033+O1033+P1033+S1033)/('Life tables'!$I$2/2))/(1+oDR)^(((cycle + 0.5)/('Life tables'!$I$2/2)))</f>
        <v>6.9841028256794306</v>
      </c>
      <c r="Y1033" s="31">
        <f>((uNES*L1033+ uOCEX*G1033+uEREX*H1033+uHOEX*I1033+uNES*S1033+ uOCEX*N1033+uEREX*O1033+uHOEX*P1033)/('Life tables'!$I$2/2))/(1+oDR)^(((cycle + 0.5)/('Life tables'!$I$2/2)))</f>
        <v>4.6027789966408159</v>
      </c>
      <c r="Z1033" s="100">
        <f t="shared" si="281"/>
        <v>78201.559088572627</v>
      </c>
      <c r="AA1033" s="107">
        <f>((L1033+G1033+H1033+I1033+N1033+O1033+P1033+S1033)/('Life tables'!$I$2/2))</f>
        <v>12.558661090899847</v>
      </c>
      <c r="AB1033" s="31">
        <f>((uNES*L1033+ uOCEX*G1033+uEREX*H1033+uHOEX*I1033+uNES*S1033+ uOCEX*N1033+uEREX*O1033+uHOEX*P1033)/('Life tables'!$I$2/2))</f>
        <v>8.2766166160362431</v>
      </c>
    </row>
    <row r="1034" spans="1:28" x14ac:dyDescent="0.25">
      <c r="A1034" s="4">
        <v>1028</v>
      </c>
      <c r="C1034" s="105">
        <f>IF(male=0,VLOOKUP((($A$5:$A$1570/'Life tables'!$I$2)*2)+age,lifetable,13,1),IF(male=1,VLOOKUP((($A$5:$A$1570/'Life tables'!$I$2)*2)+age,lifetable,10,1),"error"))</f>
        <v>1.4280338316089436E-3</v>
      </c>
      <c r="F1034" s="96">
        <f t="shared" si="282"/>
        <v>57.141162703688423</v>
      </c>
      <c r="G1034" s="96">
        <f t="shared" si="276"/>
        <v>5.7399493834501971</v>
      </c>
      <c r="H1034" s="96">
        <f t="shared" si="283"/>
        <v>0.32781330192417862</v>
      </c>
      <c r="I1034" s="96">
        <f t="shared" si="284"/>
        <v>0.13135168982163581</v>
      </c>
      <c r="J1034" s="96">
        <f t="shared" si="277"/>
        <v>9.0452058572131497E-2</v>
      </c>
      <c r="K1034" s="96">
        <f t="shared" si="285"/>
        <v>0.13725518332924361</v>
      </c>
      <c r="L1034" s="96">
        <f t="shared" si="286"/>
        <v>50.714341086591034</v>
      </c>
      <c r="M1034" s="96">
        <f t="shared" si="287"/>
        <v>270.28134199465234</v>
      </c>
      <c r="N1034" s="96">
        <f t="shared" si="278"/>
        <v>26.028678833070057</v>
      </c>
      <c r="O1034" s="96">
        <f t="shared" si="288"/>
        <v>0.62130186573829416</v>
      </c>
      <c r="P1034" s="96">
        <f t="shared" si="289"/>
        <v>0.62130186573829416</v>
      </c>
      <c r="Q1034" s="96">
        <f t="shared" si="279"/>
        <v>0.42491521455457038</v>
      </c>
      <c r="R1034" s="96">
        <f t="shared" si="280"/>
        <v>4.8703306715546187E-2</v>
      </c>
      <c r="S1034" s="96">
        <f t="shared" si="275"/>
        <v>242.53644090883557</v>
      </c>
      <c r="T1034" s="96">
        <f t="shared" si="290"/>
        <v>242.05251649004103</v>
      </c>
      <c r="U1034" s="96">
        <f t="shared" si="291"/>
        <v>431.2263045747863</v>
      </c>
      <c r="V1034" s="32">
        <f t="shared" si="292"/>
        <v>999.99999999999659</v>
      </c>
      <c r="W1034" s="100">
        <f>(cNES*L1034+(cNES+cOSEX)*G1034+(cNES+cEREX)*H1034+(cNES+cHOEX)*I1034+(cNES+cNES)*S1034+(cNES+cOSEX)*N1034+(cNES+cEREX)*O1034+(cNES+cHOEX)*P1034)/(1+cDR)^((cycle + 0.5)/('Life tables'!$I$2/2))</f>
        <v>7834.0434859727939</v>
      </c>
      <c r="X1034" s="107">
        <f>((L1034+G1034+H1034+I1034+N1034+O1034+P1034+S1034)/('Life tables'!$I$2/2))/(1+oDR)^(((cycle + 0.5)/('Life tables'!$I$2/2)))</f>
        <v>6.9651644302687306</v>
      </c>
      <c r="Y1034" s="31">
        <f>((uNES*L1034+ uOCEX*G1034+uEREX*H1034+uHOEX*I1034+uNES*S1034+ uOCEX*N1034+uEREX*O1034+uHOEX*P1034)/('Life tables'!$I$2/2))/(1+oDR)^(((cycle + 0.5)/('Life tables'!$I$2/2)))</f>
        <v>4.5902979036645766</v>
      </c>
      <c r="Z1034" s="100">
        <f t="shared" si="281"/>
        <v>78034.061098426842</v>
      </c>
      <c r="AA1034" s="107">
        <f>((L1034+G1034+H1034+I1034+N1034+O1034+P1034+S1034)/('Life tables'!$I$2/2))</f>
        <v>12.53176094675092</v>
      </c>
      <c r="AB1034" s="31">
        <f>((uNES*L1034+ uOCEX*G1034+uEREX*H1034+uHOEX*I1034+uNES*S1034+ uOCEX*N1034+uEREX*O1034+uHOEX*P1034)/('Life tables'!$I$2/2))</f>
        <v>8.2588884410410017</v>
      </c>
    </row>
    <row r="1035" spans="1:28" x14ac:dyDescent="0.25">
      <c r="A1035" s="4">
        <v>1029</v>
      </c>
      <c r="C1035" s="105">
        <f>IF(male=0,VLOOKUP((($A$5:$A$1570/'Life tables'!$I$2)*2)+age,lifetable,13,1),IF(male=1,VLOOKUP((($A$5:$A$1570/'Life tables'!$I$2)*2)+age,lifetable,10,1),"error"))</f>
        <v>1.4280338316089436E-3</v>
      </c>
      <c r="F1035" s="96">
        <f t="shared" si="282"/>
        <v>57.018703849830189</v>
      </c>
      <c r="G1035" s="96">
        <f t="shared" si="276"/>
        <v>5.7276481352878772</v>
      </c>
      <c r="H1035" s="96">
        <f t="shared" si="283"/>
        <v>0.32711076737056294</v>
      </c>
      <c r="I1035" s="96">
        <f t="shared" si="284"/>
        <v>0.13107019087014771</v>
      </c>
      <c r="J1035" s="96">
        <f t="shared" si="277"/>
        <v>9.0258211354158333E-2</v>
      </c>
      <c r="K1035" s="96">
        <f t="shared" si="285"/>
        <v>0.13696103263924522</v>
      </c>
      <c r="L1035" s="96">
        <f t="shared" si="286"/>
        <v>50.605655512308196</v>
      </c>
      <c r="M1035" s="96">
        <f t="shared" si="287"/>
        <v>269.70247508533907</v>
      </c>
      <c r="N1035" s="96">
        <f t="shared" si="278"/>
        <v>25.972932695514231</v>
      </c>
      <c r="O1035" s="96">
        <f t="shared" si="288"/>
        <v>0.61997121121321186</v>
      </c>
      <c r="P1035" s="96">
        <f t="shared" si="289"/>
        <v>0.61997121121321186</v>
      </c>
      <c r="Q1035" s="96">
        <f t="shared" si="279"/>
        <v>0.42400516521430087</v>
      </c>
      <c r="R1035" s="96">
        <f t="shared" si="280"/>
        <v>4.8598997877859859E-2</v>
      </c>
      <c r="S1035" s="96">
        <f t="shared" si="275"/>
        <v>242.01699580430625</v>
      </c>
      <c r="T1035" s="96">
        <f t="shared" si="290"/>
        <v>242.56677986660949</v>
      </c>
      <c r="U1035" s="96">
        <f t="shared" si="291"/>
        <v>431.41186460530338</v>
      </c>
      <c r="V1035" s="32">
        <f t="shared" si="292"/>
        <v>999.99999999999659</v>
      </c>
      <c r="W1035" s="100">
        <f>(cNES*L1035+(cNES+cOSEX)*G1035+(cNES+cEREX)*H1035+(cNES+cHOEX)*I1035+(cNES+cNES)*S1035+(cNES+cOSEX)*N1035+(cNES+cEREX)*O1035+(cNES+cHOEX)*P1035)/(1+cDR)^((cycle + 0.5)/('Life tables'!$I$2/2))</f>
        <v>7799.8120826353079</v>
      </c>
      <c r="X1035" s="107">
        <f>((L1035+G1035+H1035+I1035+N1035+O1035+P1035+S1035)/('Life tables'!$I$2/2))/(1+oDR)^(((cycle + 0.5)/('Life tables'!$I$2/2)))</f>
        <v>6.9462773921127141</v>
      </c>
      <c r="Y1035" s="31">
        <f>((uNES*L1035+ uOCEX*G1035+uEREX*H1035+uHOEX*I1035+uNES*S1035+ uOCEX*N1035+uEREX*O1035+uHOEX*P1035)/('Life tables'!$I$2/2))/(1+oDR)^(((cycle + 0.5)/('Life tables'!$I$2/2)))</f>
        <v>4.5778506569312425</v>
      </c>
      <c r="Z1035" s="100">
        <f t="shared" si="281"/>
        <v>77866.921687876864</v>
      </c>
      <c r="AA1035" s="107">
        <f>((L1035+G1035+H1035+I1035+N1035+O1035+P1035+S1035)/('Life tables'!$I$2/2))</f>
        <v>12.504918427171626</v>
      </c>
      <c r="AB1035" s="31">
        <f>((uNES*L1035+ uOCEX*G1035+uEREX*H1035+uHOEX*I1035+uNES*S1035+ uOCEX*N1035+uEREX*O1035+uHOEX*P1035)/('Life tables'!$I$2/2))</f>
        <v>8.2411982426299186</v>
      </c>
    </row>
    <row r="1036" spans="1:28" x14ac:dyDescent="0.25">
      <c r="A1036" s="4">
        <v>1030</v>
      </c>
      <c r="C1036" s="105">
        <f>IF(male=0,VLOOKUP((($A$5:$A$1570/'Life tables'!$I$2)*2)+age,lifetable,13,1),IF(male=1,VLOOKUP((($A$5:$A$1570/'Life tables'!$I$2)*2)+age,lifetable,10,1),"error"))</f>
        <v>1.4280338316089436E-3</v>
      </c>
      <c r="F1036" s="96">
        <f t="shared" si="282"/>
        <v>56.896509574613297</v>
      </c>
      <c r="G1036" s="96">
        <f t="shared" si="276"/>
        <v>5.7153734646038119</v>
      </c>
      <c r="H1036" s="96">
        <f t="shared" si="283"/>
        <v>0.32640975067892158</v>
      </c>
      <c r="I1036" s="96">
        <f t="shared" si="284"/>
        <v>0.1307893001115977</v>
      </c>
      <c r="J1036" s="96">
        <f t="shared" si="277"/>
        <v>9.0064782953052605E-2</v>
      </c>
      <c r="K1036" s="96">
        <f t="shared" si="285"/>
        <v>0.13666751747691558</v>
      </c>
      <c r="L1036" s="96">
        <f t="shared" si="286"/>
        <v>50.497204758788996</v>
      </c>
      <c r="M1036" s="96">
        <f t="shared" si="287"/>
        <v>269.12484595347047</v>
      </c>
      <c r="N1036" s="96">
        <f t="shared" si="278"/>
        <v>25.91730575860813</v>
      </c>
      <c r="O1036" s="96">
        <f t="shared" si="288"/>
        <v>0.61864340199528278</v>
      </c>
      <c r="P1036" s="96">
        <f t="shared" si="289"/>
        <v>0.61864340199528278</v>
      </c>
      <c r="Q1036" s="96">
        <f t="shared" si="279"/>
        <v>0.42309706181104867</v>
      </c>
      <c r="R1036" s="96">
        <f t="shared" si="280"/>
        <v>4.8494912081298337E-2</v>
      </c>
      <c r="S1036" s="96">
        <f t="shared" ref="S1036:S1099" si="293">M1036-SUM(N1036:R1036)</f>
        <v>241.49866141697942</v>
      </c>
      <c r="T1036" s="96">
        <f t="shared" si="290"/>
        <v>243.07994171137361</v>
      </c>
      <c r="U1036" s="96">
        <f t="shared" si="291"/>
        <v>431.59702703486158</v>
      </c>
      <c r="V1036" s="32">
        <f t="shared" si="292"/>
        <v>999.99999999999659</v>
      </c>
      <c r="W1036" s="100">
        <f>(cNES*L1036+(cNES+cOSEX)*G1036+(cNES+cEREX)*H1036+(cNES+cHOEX)*I1036+(cNES+cNES)*S1036+(cNES+cOSEX)*N1036+(cNES+cEREX)*O1036+(cNES+cHOEX)*P1036)/(1+cDR)^((cycle + 0.5)/('Life tables'!$I$2/2))</f>
        <v>7765.730238433508</v>
      </c>
      <c r="X1036" s="107">
        <f>((L1036+G1036+H1036+I1036+N1036+O1036+P1036+S1036)/('Life tables'!$I$2/2))/(1+oDR)^(((cycle + 0.5)/('Life tables'!$I$2/2)))</f>
        <v>6.9274415718316673</v>
      </c>
      <c r="Y1036" s="31">
        <f>((uNES*L1036+ uOCEX*G1036+uEREX*H1036+uHOEX*I1036+uNES*S1036+ uOCEX*N1036+uEREX*O1036+uHOEX*P1036)/('Life tables'!$I$2/2))/(1+oDR)^(((cycle + 0.5)/('Life tables'!$I$2/2)))</f>
        <v>4.5654371645867897</v>
      </c>
      <c r="Z1036" s="100">
        <f t="shared" si="281"/>
        <v>77700.140095538169</v>
      </c>
      <c r="AA1036" s="107">
        <f>((L1036+G1036+H1036+I1036+N1036+O1036+P1036+S1036)/('Life tables'!$I$2/2))</f>
        <v>12.478133408527775</v>
      </c>
      <c r="AB1036" s="31">
        <f>((uNES*L1036+ uOCEX*G1036+uEREX*H1036+uHOEX*I1036+uNES*S1036+ uOCEX*N1036+uEREX*O1036+uHOEX*P1036)/('Life tables'!$I$2/2))</f>
        <v>8.2235459393274883</v>
      </c>
    </row>
    <row r="1037" spans="1:28" x14ac:dyDescent="0.25">
      <c r="A1037" s="4">
        <v>1031</v>
      </c>
      <c r="C1037" s="105">
        <f>IF(male=0,VLOOKUP((($A$5:$A$1570/'Life tables'!$I$2)*2)+age,lifetable,13,1),IF(male=1,VLOOKUP((($A$5:$A$1570/'Life tables'!$I$2)*2)+age,lifetable,10,1),"error"))</f>
        <v>1.4280338316089436E-3</v>
      </c>
      <c r="F1037" s="96">
        <f t="shared" si="282"/>
        <v>56.774579232154743</v>
      </c>
      <c r="G1037" s="96">
        <f t="shared" si="276"/>
        <v>5.7031253065177028</v>
      </c>
      <c r="H1037" s="96">
        <f t="shared" si="283"/>
        <v>0.32571024814388644</v>
      </c>
      <c r="I1037" s="96">
        <f t="shared" si="284"/>
        <v>0.13050901606127982</v>
      </c>
      <c r="J1037" s="96">
        <f t="shared" si="277"/>
        <v>8.9871772346408599E-2</v>
      </c>
      <c r="K1037" s="96">
        <f t="shared" si="285"/>
        <v>0.13637463629081983</v>
      </c>
      <c r="L1037" s="96">
        <f t="shared" si="286"/>
        <v>50.388988252794647</v>
      </c>
      <c r="M1037" s="96">
        <f t="shared" si="287"/>
        <v>268.54845202160658</v>
      </c>
      <c r="N1037" s="96">
        <f t="shared" si="278"/>
        <v>25.861797774138701</v>
      </c>
      <c r="O1037" s="96">
        <f t="shared" si="288"/>
        <v>0.61731843215968696</v>
      </c>
      <c r="P1037" s="96">
        <f t="shared" si="289"/>
        <v>0.61731843215968696</v>
      </c>
      <c r="Q1037" s="96">
        <f t="shared" si="279"/>
        <v>0.42219090029276402</v>
      </c>
      <c r="R1037" s="96">
        <f t="shared" si="280"/>
        <v>4.8391048861420205E-2</v>
      </c>
      <c r="S1037" s="96">
        <f t="shared" si="293"/>
        <v>240.98143543399431</v>
      </c>
      <c r="T1037" s="96">
        <f t="shared" si="290"/>
        <v>243.59200438401277</v>
      </c>
      <c r="U1037" s="96">
        <f t="shared" si="291"/>
        <v>431.78179272001381</v>
      </c>
      <c r="V1037" s="32">
        <f t="shared" si="292"/>
        <v>999.99999999999636</v>
      </c>
      <c r="W1037" s="100">
        <f>(cNES*L1037+(cNES+cOSEX)*G1037+(cNES+cEREX)*H1037+(cNES+cHOEX)*I1037+(cNES+cNES)*S1037+(cNES+cOSEX)*N1037+(cNES+cEREX)*O1037+(cNES+cHOEX)*P1037)/(1+cDR)^((cycle + 0.5)/('Life tables'!$I$2/2))</f>
        <v>7731.7973005757976</v>
      </c>
      <c r="X1037" s="107">
        <f>((L1037+G1037+H1037+I1037+N1037+O1037+P1037+S1037)/('Life tables'!$I$2/2))/(1+oDR)^(((cycle + 0.5)/('Life tables'!$I$2/2)))</f>
        <v>6.9086568304279767</v>
      </c>
      <c r="Y1037" s="31">
        <f>((uNES*L1037+ uOCEX*G1037+uEREX*H1037+uHOEX*I1037+uNES*S1037+ uOCEX*N1037+uEREX*O1037+uHOEX*P1037)/('Life tables'!$I$2/2))/(1+oDR)^(((cycle + 0.5)/('Life tables'!$I$2/2)))</f>
        <v>4.5530573350289281</v>
      </c>
      <c r="Z1037" s="100">
        <f t="shared" si="281"/>
        <v>77533.715561425095</v>
      </c>
      <c r="AA1037" s="107">
        <f>((L1037+G1037+H1037+I1037+N1037+O1037+P1037+S1037)/('Life tables'!$I$2/2))</f>
        <v>12.451405767457121</v>
      </c>
      <c r="AB1037" s="31">
        <f>((uNES*L1037+ uOCEX*G1037+uEREX*H1037+uHOEX*I1037+uNES*S1037+ uOCEX*N1037+uEREX*O1037+uHOEX*P1037)/('Life tables'!$I$2/2))</f>
        <v>8.2059314498372906</v>
      </c>
    </row>
    <row r="1038" spans="1:28" x14ac:dyDescent="0.25">
      <c r="A1038" s="4">
        <v>1032</v>
      </c>
      <c r="C1038" s="105">
        <f>IF(male=0,VLOOKUP((($A$5:$A$1570/'Life tables'!$I$2)*2)+age,lifetable,13,1),IF(male=1,VLOOKUP((($A$5:$A$1570/'Life tables'!$I$2)*2)+age,lifetable,10,1),"error"))</f>
        <v>1.4280338316089436E-3</v>
      </c>
      <c r="F1038" s="96">
        <f t="shared" si="282"/>
        <v>56.652912180706011</v>
      </c>
      <c r="G1038" s="96">
        <f t="shared" si="276"/>
        <v>5.690903596564568</v>
      </c>
      <c r="H1038" s="96">
        <f t="shared" si="283"/>
        <v>0.32501225608380863</v>
      </c>
      <c r="I1038" s="96">
        <f t="shared" si="284"/>
        <v>0.13022933724399222</v>
      </c>
      <c r="J1038" s="96">
        <f t="shared" si="277"/>
        <v>8.9679178518365488E-2</v>
      </c>
      <c r="K1038" s="96">
        <f t="shared" si="285"/>
        <v>0.13608238753945434</v>
      </c>
      <c r="L1038" s="96">
        <f t="shared" si="286"/>
        <v>50.281005424755818</v>
      </c>
      <c r="M1038" s="96">
        <f t="shared" si="287"/>
        <v>267.97329071526383</v>
      </c>
      <c r="N1038" s="96">
        <f t="shared" si="278"/>
        <v>25.8064084941776</v>
      </c>
      <c r="O1038" s="96">
        <f t="shared" si="288"/>
        <v>0.61599629578840054</v>
      </c>
      <c r="P1038" s="96">
        <f t="shared" si="289"/>
        <v>0.61599629578840054</v>
      </c>
      <c r="Q1038" s="96">
        <f t="shared" si="279"/>
        <v>0.42128667661204489</v>
      </c>
      <c r="R1038" s="96">
        <f t="shared" si="280"/>
        <v>4.828740775431678E-2</v>
      </c>
      <c r="S1038" s="96">
        <f t="shared" si="293"/>
        <v>240.46531554514308</v>
      </c>
      <c r="T1038" s="96">
        <f t="shared" si="290"/>
        <v>244.10297023914319</v>
      </c>
      <c r="U1038" s="96">
        <f t="shared" si="291"/>
        <v>431.96616251530759</v>
      </c>
      <c r="V1038" s="32">
        <f t="shared" si="292"/>
        <v>999.99999999999648</v>
      </c>
      <c r="W1038" s="100">
        <f>(cNES*L1038+(cNES+cOSEX)*G1038+(cNES+cEREX)*H1038+(cNES+cHOEX)*I1038+(cNES+cNES)*S1038+(cNES+cOSEX)*N1038+(cNES+cEREX)*O1038+(cNES+cHOEX)*P1038)/(1+cDR)^((cycle + 0.5)/('Life tables'!$I$2/2))</f>
        <v>7698.0126190961955</v>
      </c>
      <c r="X1038" s="107">
        <f>((L1038+G1038+H1038+I1038+N1038+O1038+P1038+S1038)/('Life tables'!$I$2/2))/(1+oDR)^(((cycle + 0.5)/('Life tables'!$I$2/2)))</f>
        <v>6.8899230292849651</v>
      </c>
      <c r="Y1038" s="31">
        <f>((uNES*L1038+ uOCEX*G1038+uEREX*H1038+uHOEX*I1038+uNES*S1038+ uOCEX*N1038+uEREX*O1038+uHOEX*P1038)/('Life tables'!$I$2/2))/(1+oDR)^(((cycle + 0.5)/('Life tables'!$I$2/2)))</f>
        <v>4.5407110769063426</v>
      </c>
      <c r="Z1038" s="100">
        <f t="shared" si="281"/>
        <v>77367.647326956037</v>
      </c>
      <c r="AA1038" s="107">
        <f>((L1038+G1038+H1038+I1038+N1038+O1038+P1038+S1038)/('Life tables'!$I$2/2))</f>
        <v>12.424735380868563</v>
      </c>
      <c r="AB1038" s="31">
        <f>((uNES*L1038+ uOCEX*G1038+uEREX*H1038+uHOEX*I1038+uNES*S1038+ uOCEX*N1038+uEREX*O1038+uHOEX*P1038)/('Life tables'!$I$2/2))</f>
        <v>8.1883546930414681</v>
      </c>
    </row>
    <row r="1039" spans="1:28" x14ac:dyDescent="0.25">
      <c r="A1039" s="4">
        <v>1033</v>
      </c>
      <c r="C1039" s="105">
        <f>IF(male=0,VLOOKUP((($A$5:$A$1570/'Life tables'!$I$2)*2)+age,lifetable,13,1),IF(male=1,VLOOKUP((($A$5:$A$1570/'Life tables'!$I$2)*2)+age,lifetable,10,1),"error"))</f>
        <v>1.4280338316089436E-3</v>
      </c>
      <c r="F1039" s="96">
        <f t="shared" si="282"/>
        <v>56.531507782548552</v>
      </c>
      <c r="G1039" s="96">
        <f t="shared" si="276"/>
        <v>5.6787082706842451</v>
      </c>
      <c r="H1039" s="96">
        <f t="shared" si="283"/>
        <v>0.32431577084015878</v>
      </c>
      <c r="I1039" s="96">
        <f t="shared" si="284"/>
        <v>0.12995026219379671</v>
      </c>
      <c r="J1039" s="96">
        <f t="shared" si="277"/>
        <v>8.948700045944151E-2</v>
      </c>
      <c r="K1039" s="96">
        <f t="shared" si="285"/>
        <v>0.13579076969099563</v>
      </c>
      <c r="L1039" s="96">
        <f t="shared" si="286"/>
        <v>50.173255708679918</v>
      </c>
      <c r="M1039" s="96">
        <f t="shared" si="287"/>
        <v>267.39935946299715</v>
      </c>
      <c r="N1039" s="96">
        <f t="shared" si="278"/>
        <v>25.75113767108909</v>
      </c>
      <c r="O1039" s="96">
        <f t="shared" si="288"/>
        <v>0.61467698697038431</v>
      </c>
      <c r="P1039" s="96">
        <f t="shared" si="289"/>
        <v>0.61467698697038431</v>
      </c>
      <c r="Q1039" s="96">
        <f t="shared" si="279"/>
        <v>0.4203843867262661</v>
      </c>
      <c r="R1039" s="96">
        <f t="shared" si="280"/>
        <v>4.8183988296626894E-2</v>
      </c>
      <c r="S1039" s="96">
        <f t="shared" si="293"/>
        <v>239.95029944294441</v>
      </c>
      <c r="T1039" s="96">
        <f t="shared" si="290"/>
        <v>244.6128416263289</v>
      </c>
      <c r="U1039" s="96">
        <f t="shared" si="291"/>
        <v>432.15013727329523</v>
      </c>
      <c r="V1039" s="32">
        <f t="shared" si="292"/>
        <v>999.99999999999659</v>
      </c>
      <c r="W1039" s="100">
        <f>(cNES*L1039+(cNES+cOSEX)*G1039+(cNES+cEREX)*H1039+(cNES+cHOEX)*I1039+(cNES+cNES)*S1039+(cNES+cOSEX)*N1039+(cNES+cEREX)*O1039+(cNES+cHOEX)*P1039)/(1+cDR)^((cycle + 0.5)/('Life tables'!$I$2/2))</f>
        <v>7664.3755468429836</v>
      </c>
      <c r="X1039" s="107">
        <f>((L1039+G1039+H1039+I1039+N1039+O1039+P1039+S1039)/('Life tables'!$I$2/2))/(1+oDR)^(((cycle + 0.5)/('Life tables'!$I$2/2)))</f>
        <v>6.8712400301656986</v>
      </c>
      <c r="Y1039" s="31">
        <f>((uNES*L1039+ uOCEX*G1039+uEREX*H1039+uHOEX*I1039+uNES*S1039+ uOCEX*N1039+uEREX*O1039+uHOEX*P1039)/('Life tables'!$I$2/2))/(1+oDR)^(((cycle + 0.5)/('Life tables'!$I$2/2)))</f>
        <v>4.5283982991179066</v>
      </c>
      <c r="Z1039" s="100">
        <f t="shared" si="281"/>
        <v>77201.934634958263</v>
      </c>
      <c r="AA1039" s="107">
        <f>((L1039+G1039+H1039+I1039+N1039+O1039+P1039+S1039)/('Life tables'!$I$2/2))</f>
        <v>12.398122125941303</v>
      </c>
      <c r="AB1039" s="31">
        <f>((uNES*L1039+ uOCEX*G1039+uEREX*H1039+uHOEX*I1039+uNES*S1039+ uOCEX*N1039+uEREX*O1039+uHOEX*P1039)/('Life tables'!$I$2/2))</f>
        <v>8.170815588000174</v>
      </c>
    </row>
    <row r="1040" spans="1:28" x14ac:dyDescent="0.25">
      <c r="A1040" s="4">
        <v>1034</v>
      </c>
      <c r="C1040" s="105">
        <f>IF(male=0,VLOOKUP((($A$5:$A$1570/'Life tables'!$I$2)*2)+age,lifetable,13,1),IF(male=1,VLOOKUP((($A$5:$A$1570/'Life tables'!$I$2)*2)+age,lifetable,10,1),"error"))</f>
        <v>1.4280338316089436E-3</v>
      </c>
      <c r="F1040" s="96">
        <f t="shared" si="282"/>
        <v>56.410365403892953</v>
      </c>
      <c r="G1040" s="96">
        <f t="shared" ref="G1040:G1103" si="294">F1040*(rrOSEX)</f>
        <v>5.6665392652112603</v>
      </c>
      <c r="H1040" s="96">
        <f t="shared" si="283"/>
        <v>0.32362078877694855</v>
      </c>
      <c r="I1040" s="96">
        <f t="shared" si="284"/>
        <v>0.12967178945378721</v>
      </c>
      <c r="J1040" s="96">
        <f t="shared" ref="J1040:J1103" si="295">F1040*mr + G1040*mr + H1040*mr+I1040*mr</f>
        <v>8.9295237166374733E-2</v>
      </c>
      <c r="K1040" s="96">
        <f t="shared" si="285"/>
        <v>0.13549978122305811</v>
      </c>
      <c r="L1040" s="96">
        <f t="shared" si="286"/>
        <v>50.065738542061524</v>
      </c>
      <c r="M1040" s="96">
        <f t="shared" si="287"/>
        <v>266.82665569647941</v>
      </c>
      <c r="N1040" s="96">
        <f t="shared" ref="N1040:N1103" si="296">M1040*rrOSEXc</f>
        <v>25.695985057537708</v>
      </c>
      <c r="O1040" s="96">
        <f t="shared" si="288"/>
        <v>0.61336049980176632</v>
      </c>
      <c r="P1040" s="96">
        <f t="shared" si="289"/>
        <v>0.61336049980176632</v>
      </c>
      <c r="Q1040" s="96">
        <f t="shared" ref="Q1040:Q1103" si="297">M1040*mr + N1040*mr + O1040*mr+P1040*mr</f>
        <v>0.41948402659770451</v>
      </c>
      <c r="R1040" s="96">
        <f t="shared" si="280"/>
        <v>4.8080790025551212E-2</v>
      </c>
      <c r="S1040" s="96">
        <f t="shared" si="293"/>
        <v>239.4363848227149</v>
      </c>
      <c r="T1040" s="96">
        <f t="shared" si="290"/>
        <v>245.12162089009297</v>
      </c>
      <c r="U1040" s="96">
        <f t="shared" si="291"/>
        <v>432.33371784454386</v>
      </c>
      <c r="V1040" s="32">
        <f t="shared" si="292"/>
        <v>999.99999999999636</v>
      </c>
      <c r="W1040" s="100">
        <f>(cNES*L1040+(cNES+cOSEX)*G1040+(cNES+cEREX)*H1040+(cNES+cHOEX)*I1040+(cNES+cNES)*S1040+(cNES+cOSEX)*N1040+(cNES+cEREX)*O1040+(cNES+cHOEX)*P1040)/(1+cDR)^((cycle + 0.5)/('Life tables'!$I$2/2))</f>
        <v>7630.8854394673272</v>
      </c>
      <c r="X1040" s="107">
        <f>((L1040+G1040+H1040+I1040+N1040+O1040+P1040+S1040)/('Life tables'!$I$2/2))/(1+oDR)^(((cycle + 0.5)/('Life tables'!$I$2/2)))</f>
        <v>6.8526076952118213</v>
      </c>
      <c r="Y1040" s="31">
        <f>((uNES*L1040+ uOCEX*G1040+uEREX*H1040+uHOEX*I1040+uNES*S1040+ uOCEX*N1040+uEREX*O1040+uHOEX*P1040)/('Life tables'!$I$2/2))/(1+oDR)^(((cycle + 0.5)/('Life tables'!$I$2/2)))</f>
        <v>4.5161189108119135</v>
      </c>
      <c r="Z1040" s="100">
        <f t="shared" si="281"/>
        <v>77036.576729672146</v>
      </c>
      <c r="AA1040" s="107">
        <f>((L1040+G1040+H1040+I1040+N1040+O1040+P1040+S1040)/('Life tables'!$I$2/2))</f>
        <v>12.371565880124031</v>
      </c>
      <c r="AB1040" s="31">
        <f>((uNES*L1040+ uOCEX*G1040+uEREX*H1040+uHOEX*I1040+uNES*S1040+ uOCEX*N1040+uEREX*O1040+uHOEX*P1040)/('Life tables'!$I$2/2))</f>
        <v>8.1533140539510374</v>
      </c>
    </row>
    <row r="1041" spans="1:28" x14ac:dyDescent="0.25">
      <c r="A1041" s="4">
        <v>1035</v>
      </c>
      <c r="C1041" s="105">
        <f>IF(male=0,VLOOKUP((($A$5:$A$1570/'Life tables'!$I$2)*2)+age,lifetable,13,1),IF(male=1,VLOOKUP((($A$5:$A$1570/'Life tables'!$I$2)*2)+age,lifetable,10,1),"error"))</f>
        <v>1.4280338316089436E-3</v>
      </c>
      <c r="F1041" s="96">
        <f t="shared" si="282"/>
        <v>56.289484414781406</v>
      </c>
      <c r="G1041" s="96">
        <f t="shared" si="294"/>
        <v>5.6543965168650336</v>
      </c>
      <c r="H1041" s="96">
        <f t="shared" si="283"/>
        <v>0.32292730628017119</v>
      </c>
      <c r="I1041" s="96">
        <f t="shared" si="284"/>
        <v>0.12939391757586535</v>
      </c>
      <c r="J1041" s="96">
        <f t="shared" si="295"/>
        <v>8.9103887641968429E-2</v>
      </c>
      <c r="K1041" s="96">
        <f t="shared" si="285"/>
        <v>0.13520942062245986</v>
      </c>
      <c r="L1041" s="96">
        <f t="shared" si="286"/>
        <v>49.958453365795904</v>
      </c>
      <c r="M1041" s="96">
        <f t="shared" si="287"/>
        <v>266.25517685057832</v>
      </c>
      <c r="N1041" s="96">
        <f t="shared" si="296"/>
        <v>25.640950406495659</v>
      </c>
      <c r="O1041" s="96">
        <f t="shared" si="288"/>
        <v>0.61204682838601854</v>
      </c>
      <c r="P1041" s="96">
        <f t="shared" si="289"/>
        <v>0.61204682838601854</v>
      </c>
      <c r="Q1041" s="96">
        <f t="shared" si="297"/>
        <v>0.41858559219365954</v>
      </c>
      <c r="R1041" s="96">
        <f t="shared" si="280"/>
        <v>4.7977812478866115E-2</v>
      </c>
      <c r="S1041" s="96">
        <f t="shared" si="293"/>
        <v>238.92356938263811</v>
      </c>
      <c r="T1041" s="96">
        <f t="shared" si="290"/>
        <v>245.62931036992859</v>
      </c>
      <c r="U1041" s="96">
        <f t="shared" si="291"/>
        <v>432.51690507764516</v>
      </c>
      <c r="V1041" s="32">
        <f t="shared" si="292"/>
        <v>999.99999999999659</v>
      </c>
      <c r="W1041" s="100">
        <f>(cNES*L1041+(cNES+cOSEX)*G1041+(cNES+cEREX)*H1041+(cNES+cHOEX)*I1041+(cNES+cNES)*S1041+(cNES+cOSEX)*N1041+(cNES+cEREX)*O1041+(cNES+cHOEX)*P1041)/(1+cDR)^((cycle + 0.5)/('Life tables'!$I$2/2))</f>
        <v>7597.5416554119947</v>
      </c>
      <c r="X1041" s="107">
        <f>((L1041+G1041+H1041+I1041+N1041+O1041+P1041+S1041)/('Life tables'!$I$2/2))/(1+oDR)^(((cycle + 0.5)/('Life tables'!$I$2/2)))</f>
        <v>6.8340258869424098</v>
      </c>
      <c r="Y1041" s="31">
        <f>((uNES*L1041+ uOCEX*G1041+uEREX*H1041+uHOEX*I1041+uNES*S1041+ uOCEX*N1041+uEREX*O1041+uHOEX*P1041)/('Life tables'!$I$2/2))/(1+oDR)^(((cycle + 0.5)/('Life tables'!$I$2/2)))</f>
        <v>4.5038728213853352</v>
      </c>
      <c r="Z1041" s="100">
        <f t="shared" si="281"/>
        <v>76871.572856755665</v>
      </c>
      <c r="AA1041" s="107">
        <f>((L1041+G1041+H1041+I1041+N1041+O1041+P1041+S1041)/('Life tables'!$I$2/2))</f>
        <v>12.345066521134145</v>
      </c>
      <c r="AB1041" s="31">
        <f>((uNES*L1041+ uOCEX*G1041+uEREX*H1041+uHOEX*I1041+uNES*S1041+ uOCEX*N1041+uEREX*O1041+uHOEX*P1041)/('Life tables'!$I$2/2))</f>
        <v>8.1358500103086655</v>
      </c>
    </row>
    <row r="1042" spans="1:28" x14ac:dyDescent="0.25">
      <c r="A1042" s="4">
        <v>1036</v>
      </c>
      <c r="C1042" s="105">
        <f>IF(male=0,VLOOKUP((($A$5:$A$1570/'Life tables'!$I$2)*2)+age,lifetable,13,1),IF(male=1,VLOOKUP((($A$5:$A$1570/'Life tables'!$I$2)*2)+age,lifetable,10,1),"error"))</f>
        <v>1.4280338316089436E-3</v>
      </c>
      <c r="F1042" s="96">
        <f t="shared" si="282"/>
        <v>56.168864188993538</v>
      </c>
      <c r="G1042" s="96">
        <f t="shared" si="294"/>
        <v>5.6422799627404183</v>
      </c>
      <c r="H1042" s="96">
        <f t="shared" si="283"/>
        <v>0.32223531975726116</v>
      </c>
      <c r="I1042" s="96">
        <f t="shared" si="284"/>
        <v>0.12911664512052412</v>
      </c>
      <c r="J1042" s="96">
        <f t="shared" si="295"/>
        <v>8.8912950894942042E-2</v>
      </c>
      <c r="K1042" s="96">
        <f t="shared" si="285"/>
        <v>0.13491968638499641</v>
      </c>
      <c r="L1042" s="96">
        <f t="shared" si="286"/>
        <v>49.851399624095393</v>
      </c>
      <c r="M1042" s="96">
        <f t="shared" si="287"/>
        <v>265.68492036342928</v>
      </c>
      <c r="N1042" s="96">
        <f t="shared" si="296"/>
        <v>25.586033471249824</v>
      </c>
      <c r="O1042" s="96">
        <f t="shared" si="288"/>
        <v>0.61073596683412479</v>
      </c>
      <c r="P1042" s="96">
        <f t="shared" si="289"/>
        <v>0.61073596683412479</v>
      </c>
      <c r="Q1042" s="96">
        <f t="shared" si="297"/>
        <v>0.41768907948656753</v>
      </c>
      <c r="R1042" s="96">
        <f t="shared" si="280"/>
        <v>4.7875055194936761E-2</v>
      </c>
      <c r="S1042" s="96">
        <f t="shared" si="293"/>
        <v>238.4118508238297</v>
      </c>
      <c r="T1042" s="96">
        <f t="shared" si="290"/>
        <v>246.1359124003101</v>
      </c>
      <c r="U1042" s="96">
        <f t="shared" si="291"/>
        <v>432.69969981922509</v>
      </c>
      <c r="V1042" s="32">
        <f t="shared" si="292"/>
        <v>999.99999999999659</v>
      </c>
      <c r="W1042" s="100">
        <f>(cNES*L1042+(cNES+cOSEX)*G1042+(cNES+cEREX)*H1042+(cNES+cHOEX)*I1042+(cNES+cNES)*S1042+(cNES+cOSEX)*N1042+(cNES+cEREX)*O1042+(cNES+cHOEX)*P1042)/(1+cDR)^((cycle + 0.5)/('Life tables'!$I$2/2))</f>
        <v>7564.3435559000081</v>
      </c>
      <c r="X1042" s="107">
        <f>((L1042+G1042+H1042+I1042+N1042+O1042+P1042+S1042)/('Life tables'!$I$2/2))/(1+oDR)^(((cycle + 0.5)/('Life tables'!$I$2/2)))</f>
        <v>6.8154944682528038</v>
      </c>
      <c r="Y1042" s="31">
        <f>((uNES*L1042+ uOCEX*G1042+uEREX*H1042+uHOEX*I1042+uNES*S1042+ uOCEX*N1042+uEREX*O1042+uHOEX*P1042)/('Life tables'!$I$2/2))/(1+oDR)^(((cycle + 0.5)/('Life tables'!$I$2/2)))</f>
        <v>4.491659940483042</v>
      </c>
      <c r="Z1042" s="100">
        <f t="shared" si="281"/>
        <v>76706.922263288216</v>
      </c>
      <c r="AA1042" s="107">
        <f>((L1042+G1042+H1042+I1042+N1042+O1042+P1042+S1042)/('Life tables'!$I$2/2))</f>
        <v>12.318623926956935</v>
      </c>
      <c r="AB1042" s="31">
        <f>((uNES*L1042+ uOCEX*G1042+uEREX*H1042+uHOEX*I1042+uNES*S1042+ uOCEX*N1042+uEREX*O1042+uHOEX*P1042)/('Life tables'!$I$2/2))</f>
        <v>8.1184233766640919</v>
      </c>
    </row>
    <row r="1043" spans="1:28" x14ac:dyDescent="0.25">
      <c r="A1043" s="4">
        <v>1037</v>
      </c>
      <c r="C1043" s="105">
        <f>IF(male=0,VLOOKUP((($A$5:$A$1570/'Life tables'!$I$2)*2)+age,lifetable,13,1),IF(male=1,VLOOKUP((($A$5:$A$1570/'Life tables'!$I$2)*2)+age,lifetable,10,1),"error"))</f>
        <v>1.4280338316089436E-3</v>
      </c>
      <c r="F1043" s="96">
        <f t="shared" si="282"/>
        <v>56.048504103955459</v>
      </c>
      <c r="G1043" s="96">
        <f t="shared" si="294"/>
        <v>5.6301895402985638</v>
      </c>
      <c r="H1043" s="96">
        <f t="shared" si="283"/>
        <v>0.32154482563657255</v>
      </c>
      <c r="I1043" s="96">
        <f t="shared" si="284"/>
        <v>0.1288399706566388</v>
      </c>
      <c r="J1043" s="96">
        <f t="shared" si="295"/>
        <v>8.8722425939787269E-2</v>
      </c>
      <c r="K1043" s="96">
        <f t="shared" si="285"/>
        <v>0.13463057701522224</v>
      </c>
      <c r="L1043" s="96">
        <f t="shared" si="286"/>
        <v>49.744576764408677</v>
      </c>
      <c r="M1043" s="96">
        <f t="shared" si="287"/>
        <v>265.11588367650592</v>
      </c>
      <c r="N1043" s="96">
        <f t="shared" si="296"/>
        <v>25.531234005408578</v>
      </c>
      <c r="O1043" s="96">
        <f t="shared" si="288"/>
        <v>0.609427909264742</v>
      </c>
      <c r="P1043" s="96">
        <f t="shared" si="289"/>
        <v>0.609427909264742</v>
      </c>
      <c r="Q1043" s="96">
        <f t="shared" si="297"/>
        <v>0.41679448445411338</v>
      </c>
      <c r="R1043" s="96">
        <f t="shared" si="280"/>
        <v>4.7772517712729889E-2</v>
      </c>
      <c r="S1043" s="96">
        <f t="shared" si="293"/>
        <v>237.901226850401</v>
      </c>
      <c r="T1043" s="96">
        <f t="shared" si="290"/>
        <v>246.64142931070401</v>
      </c>
      <c r="U1043" s="96">
        <f t="shared" si="291"/>
        <v>432.88210291395302</v>
      </c>
      <c r="V1043" s="32">
        <f t="shared" si="292"/>
        <v>999.99999999999659</v>
      </c>
      <c r="W1043" s="100">
        <f>(cNES*L1043+(cNES+cOSEX)*G1043+(cNES+cEREX)*H1043+(cNES+cHOEX)*I1043+(cNES+cNES)*S1043+(cNES+cOSEX)*N1043+(cNES+cEREX)*O1043+(cNES+cHOEX)*P1043)/(1+cDR)^((cycle + 0.5)/('Life tables'!$I$2/2))</f>
        <v>7531.2905049233541</v>
      </c>
      <c r="X1043" s="107">
        <f>((L1043+G1043+H1043+I1043+N1043+O1043+P1043+S1043)/('Life tables'!$I$2/2))/(1+oDR)^(((cycle + 0.5)/('Life tables'!$I$2/2)))</f>
        <v>6.797013302413478</v>
      </c>
      <c r="Y1043" s="31">
        <f>((uNES*L1043+ uOCEX*G1043+uEREX*H1043+uHOEX*I1043+uNES*S1043+ uOCEX*N1043+uEREX*O1043+uHOEX*P1043)/('Life tables'!$I$2/2))/(1+oDR)^(((cycle + 0.5)/('Life tables'!$I$2/2)))</f>
        <v>4.4794801779970665</v>
      </c>
      <c r="Z1043" s="100">
        <f t="shared" si="281"/>
        <v>76542.624197774334</v>
      </c>
      <c r="AA1043" s="107">
        <f>((L1043+G1043+H1043+I1043+N1043+O1043+P1043+S1043)/('Life tables'!$I$2/2))</f>
        <v>12.292237975844824</v>
      </c>
      <c r="AB1043" s="31">
        <f>((uNES*L1043+ uOCEX*G1043+uEREX*H1043+uHOEX*I1043+uNES*S1043+ uOCEX*N1043+uEREX*O1043+uHOEX*P1043)/('Life tables'!$I$2/2))</f>
        <v>8.1010340727842927</v>
      </c>
    </row>
    <row r="1044" spans="1:28" x14ac:dyDescent="0.25">
      <c r="A1044" s="4">
        <v>1038</v>
      </c>
      <c r="C1044" s="105">
        <f>IF(male=0,VLOOKUP((($A$5:$A$1570/'Life tables'!$I$2)*2)+age,lifetable,13,1),IF(male=1,VLOOKUP((($A$5:$A$1570/'Life tables'!$I$2)*2)+age,lifetable,10,1),"error"))</f>
        <v>1.4280338316089436E-3</v>
      </c>
      <c r="F1044" s="96">
        <f t="shared" si="282"/>
        <v>55.928403540651807</v>
      </c>
      <c r="G1044" s="96">
        <f t="shared" si="294"/>
        <v>5.618125187358082</v>
      </c>
      <c r="H1044" s="96">
        <f t="shared" si="283"/>
        <v>0.32085582036687432</v>
      </c>
      <c r="I1044" s="96">
        <f t="shared" si="284"/>
        <v>0.12856389276126468</v>
      </c>
      <c r="J1044" s="96">
        <f t="shared" si="295"/>
        <v>8.8532311796628863E-2</v>
      </c>
      <c r="K1044" s="96">
        <f t="shared" si="285"/>
        <v>0.1343420910262397</v>
      </c>
      <c r="L1044" s="96">
        <f t="shared" si="286"/>
        <v>49.637984237342714</v>
      </c>
      <c r="M1044" s="96">
        <f t="shared" si="287"/>
        <v>264.54806423468779</v>
      </c>
      <c r="N1044" s="96">
        <f t="shared" si="296"/>
        <v>25.476551762908279</v>
      </c>
      <c r="O1044" s="96">
        <f t="shared" si="288"/>
        <v>0.60812264980435693</v>
      </c>
      <c r="P1044" s="96">
        <f t="shared" si="289"/>
        <v>0.60812264980435693</v>
      </c>
      <c r="Q1044" s="96">
        <f t="shared" si="297"/>
        <v>0.41590180307933622</v>
      </c>
      <c r="R1044" s="96">
        <f t="shared" si="280"/>
        <v>4.767019957182593E-2</v>
      </c>
      <c r="S1044" s="96">
        <f t="shared" si="293"/>
        <v>237.39169516951964</v>
      </c>
      <c r="T1044" s="96">
        <f t="shared" si="290"/>
        <v>247.14586342557999</v>
      </c>
      <c r="U1044" s="96">
        <f t="shared" si="291"/>
        <v>433.06411520455106</v>
      </c>
      <c r="V1044" s="32">
        <f t="shared" si="292"/>
        <v>999.9999999999967</v>
      </c>
      <c r="W1044" s="100">
        <f>(cNES*L1044+(cNES+cOSEX)*G1044+(cNES+cEREX)*H1044+(cNES+cHOEX)*I1044+(cNES+cNES)*S1044+(cNES+cOSEX)*N1044+(cNES+cEREX)*O1044+(cNES+cHOEX)*P1044)/(1+cDR)^((cycle + 0.5)/('Life tables'!$I$2/2))</f>
        <v>7498.38186923173</v>
      </c>
      <c r="X1044" s="107">
        <f>((L1044+G1044+H1044+I1044+N1044+O1044+P1044+S1044)/('Life tables'!$I$2/2))/(1+oDR)^(((cycle + 0.5)/('Life tables'!$I$2/2)))</f>
        <v>6.778582253068909</v>
      </c>
      <c r="Y1044" s="31">
        <f>((uNES*L1044+ uOCEX*G1044+uEREX*H1044+uHOEX*I1044+uNES*S1044+ uOCEX*N1044+uEREX*O1044+uHOEX*P1044)/('Life tables'!$I$2/2))/(1+oDR)^(((cycle + 0.5)/('Life tables'!$I$2/2)))</f>
        <v>4.4673334440658614</v>
      </c>
      <c r="Z1044" s="100">
        <f t="shared" si="281"/>
        <v>76378.677910147206</v>
      </c>
      <c r="AA1044" s="107">
        <f>((L1044+G1044+H1044+I1044+N1044+O1044+P1044+S1044)/('Life tables'!$I$2/2))</f>
        <v>12.265908546316588</v>
      </c>
      <c r="AB1044" s="31">
        <f>((uNES*L1044+ uOCEX*G1044+uEREX*H1044+uHOEX*I1044+uNES*S1044+ uOCEX*N1044+uEREX*O1044+uHOEX*P1044)/('Life tables'!$I$2/2))</f>
        <v>8.0836820186116771</v>
      </c>
    </row>
    <row r="1045" spans="1:28" x14ac:dyDescent="0.25">
      <c r="A1045" s="4">
        <v>1039</v>
      </c>
      <c r="C1045" s="105">
        <f>IF(male=0,VLOOKUP((($A$5:$A$1570/'Life tables'!$I$2)*2)+age,lifetable,13,1),IF(male=1,VLOOKUP((($A$5:$A$1570/'Life tables'!$I$2)*2)+age,lifetable,10,1),"error"))</f>
        <v>1.4280338316089436E-3</v>
      </c>
      <c r="F1045" s="96">
        <f t="shared" si="282"/>
        <v>55.808561883540818</v>
      </c>
      <c r="G1045" s="96">
        <f t="shared" si="294"/>
        <v>5.6060868420865138</v>
      </c>
      <c r="H1045" s="96">
        <f t="shared" si="283"/>
        <v>0.32016830041686323</v>
      </c>
      <c r="I1045" s="96">
        <f t="shared" si="284"/>
        <v>0.12828841001944188</v>
      </c>
      <c r="J1045" s="96">
        <f t="shared" si="295"/>
        <v>8.8342607491090033E-2</v>
      </c>
      <c r="K1045" s="96">
        <f t="shared" si="285"/>
        <v>0.13405422693949462</v>
      </c>
      <c r="L1045" s="96">
        <f t="shared" si="286"/>
        <v>49.531621496587412</v>
      </c>
      <c r="M1045" s="96">
        <f t="shared" si="287"/>
        <v>263.9814594863247</v>
      </c>
      <c r="N1045" s="96">
        <f t="shared" si="296"/>
        <v>25.421986498019493</v>
      </c>
      <c r="O1045" s="96">
        <f t="shared" si="288"/>
        <v>0.60682018258743331</v>
      </c>
      <c r="P1045" s="96">
        <f t="shared" si="289"/>
        <v>0.60682018258743331</v>
      </c>
      <c r="Q1045" s="96">
        <f t="shared" si="297"/>
        <v>0.41501103135073092</v>
      </c>
      <c r="R1045" s="96">
        <f t="shared" si="280"/>
        <v>4.7568100312430667E-2</v>
      </c>
      <c r="S1045" s="96">
        <f t="shared" si="293"/>
        <v>236.88325349146717</v>
      </c>
      <c r="T1045" s="96">
        <f t="shared" si="290"/>
        <v>247.6492170644218</v>
      </c>
      <c r="U1045" s="96">
        <f t="shared" si="291"/>
        <v>433.245737531803</v>
      </c>
      <c r="V1045" s="32">
        <f t="shared" si="292"/>
        <v>999.99999999999659</v>
      </c>
      <c r="W1045" s="100">
        <f>(cNES*L1045+(cNES+cOSEX)*G1045+(cNES+cEREX)*H1045+(cNES+cHOEX)*I1045+(cNES+cNES)*S1045+(cNES+cOSEX)*N1045+(cNES+cEREX)*O1045+(cNES+cHOEX)*P1045)/(1+cDR)^((cycle + 0.5)/('Life tables'!$I$2/2))</f>
        <v>7465.6170183212516</v>
      </c>
      <c r="X1045" s="107">
        <f>((L1045+G1045+H1045+I1045+N1045+O1045+P1045+S1045)/('Life tables'!$I$2/2))/(1+oDR)^(((cycle + 0.5)/('Life tables'!$I$2/2)))</f>
        <v>6.7602011842364256</v>
      </c>
      <c r="Y1045" s="31">
        <f>((uNES*L1045+ uOCEX*G1045+uEREX*H1045+uHOEX*I1045+uNES*S1045+ uOCEX*N1045+uEREX*O1045+uHOEX*P1045)/('Life tables'!$I$2/2))/(1+oDR)^(((cycle + 0.5)/('Life tables'!$I$2/2)))</f>
        <v>4.455219649073543</v>
      </c>
      <c r="Z1045" s="100">
        <f t="shared" si="281"/>
        <v>76215.082651771838</v>
      </c>
      <c r="AA1045" s="107">
        <f>((L1045+G1045+H1045+I1045+N1045+O1045+P1045+S1045)/('Life tables'!$I$2/2))</f>
        <v>12.239635517156575</v>
      </c>
      <c r="AB1045" s="31">
        <f>((uNES*L1045+ uOCEX*G1045+uEREX*H1045+uHOEX*I1045+uNES*S1045+ uOCEX*N1045+uEREX*O1045+uHOEX*P1045)/('Life tables'!$I$2/2))</f>
        <v>8.0663671342635723</v>
      </c>
    </row>
    <row r="1046" spans="1:28" x14ac:dyDescent="0.25">
      <c r="A1046" s="4">
        <v>1040</v>
      </c>
      <c r="C1046" s="105">
        <f>IF(male=0,VLOOKUP((($A$5:$A$1570/'Life tables'!$I$2)*2)+age,lifetable,13,1),IF(male=1,VLOOKUP((($A$5:$A$1570/'Life tables'!$I$2)*2)+age,lifetable,10,1),"error"))</f>
        <v>1.4280338316089436E-3</v>
      </c>
      <c r="F1046" s="96">
        <f t="shared" si="282"/>
        <v>55.688978520472304</v>
      </c>
      <c r="G1046" s="96">
        <f t="shared" si="294"/>
        <v>5.594074442992091</v>
      </c>
      <c r="H1046" s="96">
        <f t="shared" si="283"/>
        <v>0.31948226227469295</v>
      </c>
      <c r="I1046" s="96">
        <f t="shared" si="284"/>
        <v>0.12801352102400693</v>
      </c>
      <c r="J1046" s="96">
        <f t="shared" si="295"/>
        <v>8.8153312054162783E-2</v>
      </c>
      <c r="K1046" s="96">
        <f t="shared" si="285"/>
        <v>0.13376698328457967</v>
      </c>
      <c r="L1046" s="96">
        <f t="shared" si="286"/>
        <v>49.425487998842769</v>
      </c>
      <c r="M1046" s="96">
        <f t="shared" si="287"/>
        <v>263.41606688329949</v>
      </c>
      <c r="N1046" s="96">
        <f t="shared" si="296"/>
        <v>25.367537965353009</v>
      </c>
      <c r="O1046" s="96">
        <f t="shared" si="288"/>
        <v>0.60552050175655625</v>
      </c>
      <c r="P1046" s="96">
        <f t="shared" si="289"/>
        <v>0.60552050175655625</v>
      </c>
      <c r="Q1046" s="96">
        <f t="shared" si="297"/>
        <v>0.41412216526234669</v>
      </c>
      <c r="R1046" s="96">
        <f t="shared" si="280"/>
        <v>4.7466219475386498E-2</v>
      </c>
      <c r="S1046" s="96">
        <f t="shared" si="293"/>
        <v>236.37589952969563</v>
      </c>
      <c r="T1046" s="96">
        <f t="shared" si="290"/>
        <v>248.15149254173832</v>
      </c>
      <c r="U1046" s="96">
        <f t="shared" si="291"/>
        <v>433.42697073456299</v>
      </c>
      <c r="V1046" s="32">
        <f t="shared" si="292"/>
        <v>999.99999999999659</v>
      </c>
      <c r="W1046" s="100">
        <f>(cNES*L1046+(cNES+cOSEX)*G1046+(cNES+cEREX)*H1046+(cNES+cHOEX)*I1046+(cNES+cNES)*S1046+(cNES+cOSEX)*N1046+(cNES+cEREX)*O1046+(cNES+cHOEX)*P1046)/(1+cDR)^((cycle + 0.5)/('Life tables'!$I$2/2))</f>
        <v>7432.9953244232365</v>
      </c>
      <c r="X1046" s="107">
        <f>((L1046+G1046+H1046+I1046+N1046+O1046+P1046+S1046)/('Life tables'!$I$2/2))/(1+oDR)^(((cycle + 0.5)/('Life tables'!$I$2/2)))</f>
        <v>6.741869960305114</v>
      </c>
      <c r="Y1046" s="31">
        <f>((uNES*L1046+ uOCEX*G1046+uEREX*H1046+uHOEX*I1046+uNES*S1046+ uOCEX*N1046+uEREX*O1046+uHOEX*P1046)/('Life tables'!$I$2/2))/(1+oDR)^(((cycle + 0.5)/('Life tables'!$I$2/2)))</f>
        <v>4.4431387036491623</v>
      </c>
      <c r="Z1046" s="100">
        <f t="shared" si="281"/>
        <v>76051.837675448158</v>
      </c>
      <c r="AA1046" s="107">
        <f>((L1046+G1046+H1046+I1046+N1046+O1046+P1046+S1046)/('Life tables'!$I$2/2))</f>
        <v>12.213418767413986</v>
      </c>
      <c r="AB1046" s="31">
        <f>((uNES*L1046+ uOCEX*G1046+uEREX*H1046+uHOEX*I1046+uNES*S1046+ uOCEX*N1046+uEREX*O1046+uHOEX*P1046)/('Life tables'!$I$2/2))</f>
        <v>8.0490893400317436</v>
      </c>
    </row>
    <row r="1047" spans="1:28" x14ac:dyDescent="0.25">
      <c r="A1047" s="4">
        <v>1041</v>
      </c>
      <c r="C1047" s="105">
        <f>IF(male=0,VLOOKUP((($A$5:$A$1570/'Life tables'!$I$2)*2)+age,lifetable,13,1),IF(male=1,VLOOKUP((($A$5:$A$1570/'Life tables'!$I$2)*2)+age,lifetable,10,1),"error"))</f>
        <v>1.4280338316089436E-3</v>
      </c>
      <c r="F1047" s="96">
        <f t="shared" si="282"/>
        <v>55.569652842608285</v>
      </c>
      <c r="G1047" s="96">
        <f t="shared" si="294"/>
        <v>5.5820879289157661</v>
      </c>
      <c r="H1047" s="96">
        <f t="shared" si="283"/>
        <v>0.31879770244751915</v>
      </c>
      <c r="I1047" s="96">
        <f t="shared" si="284"/>
        <v>0.12773922437541002</v>
      </c>
      <c r="J1047" s="96">
        <f t="shared" si="295"/>
        <v>8.7964424522082169E-2</v>
      </c>
      <c r="K1047" s="96">
        <f t="shared" si="285"/>
        <v>0.13348035859904356</v>
      </c>
      <c r="L1047" s="96">
        <f t="shared" si="286"/>
        <v>49.319583203748465</v>
      </c>
      <c r="M1047" s="96">
        <f t="shared" si="287"/>
        <v>262.85188388108696</v>
      </c>
      <c r="N1047" s="96">
        <f t="shared" si="296"/>
        <v>25.313205919865542</v>
      </c>
      <c r="O1047" s="96">
        <f t="shared" si="288"/>
        <v>0.60422360146256771</v>
      </c>
      <c r="P1047" s="96">
        <f t="shared" si="289"/>
        <v>0.60422360146256771</v>
      </c>
      <c r="Q1047" s="96">
        <f t="shared" si="297"/>
        <v>0.41323520081387982</v>
      </c>
      <c r="R1047" s="96">
        <f t="shared" si="280"/>
        <v>4.7364556602183069E-2</v>
      </c>
      <c r="S1047" s="96">
        <f t="shared" si="293"/>
        <v>235.86963100088022</v>
      </c>
      <c r="T1047" s="96">
        <f t="shared" si="290"/>
        <v>248.65269216707429</v>
      </c>
      <c r="U1047" s="96">
        <f t="shared" si="291"/>
        <v>433.60781564976423</v>
      </c>
      <c r="V1047" s="32">
        <f t="shared" si="292"/>
        <v>999.99999999999659</v>
      </c>
      <c r="W1047" s="100">
        <f>(cNES*L1047+(cNES+cOSEX)*G1047+(cNES+cEREX)*H1047+(cNES+cHOEX)*I1047+(cNES+cNES)*S1047+(cNES+cOSEX)*N1047+(cNES+cEREX)*O1047+(cNES+cHOEX)*P1047)/(1+cDR)^((cycle + 0.5)/('Life tables'!$I$2/2))</f>
        <v>7400.5161624929733</v>
      </c>
      <c r="X1047" s="107">
        <f>((L1047+G1047+H1047+I1047+N1047+O1047+P1047+S1047)/('Life tables'!$I$2/2))/(1+oDR)^(((cycle + 0.5)/('Life tables'!$I$2/2)))</f>
        <v>6.7235884460346842</v>
      </c>
      <c r="Y1047" s="31">
        <f>((uNES*L1047+ uOCEX*G1047+uEREX*H1047+uHOEX*I1047+uNES*S1047+ uOCEX*N1047+uEREX*O1047+uHOEX*P1047)/('Life tables'!$I$2/2))/(1+oDR)^(((cycle + 0.5)/('Life tables'!$I$2/2)))</f>
        <v>4.4310905186659806</v>
      </c>
      <c r="Z1047" s="100">
        <f t="shared" si="281"/>
        <v>75888.942235413662</v>
      </c>
      <c r="AA1047" s="107">
        <f>((L1047+G1047+H1047+I1047+N1047+O1047+P1047+S1047)/('Life tables'!$I$2/2))</f>
        <v>12.187258176402082</v>
      </c>
      <c r="AB1047" s="31">
        <f>((uNES*L1047+ uOCEX*G1047+uEREX*H1047+uHOEX*I1047+uNES*S1047+ uOCEX*N1047+uEREX*O1047+uHOEX*P1047)/('Life tables'!$I$2/2))</f>
        <v>8.0318485563819024</v>
      </c>
    </row>
    <row r="1048" spans="1:28" x14ac:dyDescent="0.25">
      <c r="A1048" s="4">
        <v>1042</v>
      </c>
      <c r="C1048" s="105">
        <f>IF(male=0,VLOOKUP((($A$5:$A$1570/'Life tables'!$I$2)*2)+age,lifetable,13,1),IF(male=1,VLOOKUP((($A$5:$A$1570/'Life tables'!$I$2)*2)+age,lifetable,10,1),"error"))</f>
        <v>1.4280338316089436E-3</v>
      </c>
      <c r="F1048" s="96">
        <f t="shared" si="282"/>
        <v>55.450584244346423</v>
      </c>
      <c r="G1048" s="96">
        <f t="shared" si="294"/>
        <v>5.570127239023515</v>
      </c>
      <c r="H1048" s="96">
        <f t="shared" si="283"/>
        <v>0.31811461746106012</v>
      </c>
      <c r="I1048" s="96">
        <f t="shared" si="284"/>
        <v>0.12746551868153938</v>
      </c>
      <c r="J1048" s="96">
        <f t="shared" si="295"/>
        <v>8.7775943936205192E-2</v>
      </c>
      <c r="K1048" s="96">
        <f t="shared" si="285"/>
        <v>0.1331943514282071</v>
      </c>
      <c r="L1048" s="96">
        <f t="shared" si="286"/>
        <v>49.213906573815898</v>
      </c>
      <c r="M1048" s="96">
        <f t="shared" si="287"/>
        <v>262.28890793881169</v>
      </c>
      <c r="N1048" s="96">
        <f t="shared" si="296"/>
        <v>25.258990116865281</v>
      </c>
      <c r="O1048" s="96">
        <f t="shared" si="288"/>
        <v>0.60292947586469969</v>
      </c>
      <c r="P1048" s="96">
        <f t="shared" si="289"/>
        <v>0.60292947586469969</v>
      </c>
      <c r="Q1048" s="96">
        <f t="shared" si="297"/>
        <v>0.41235013401076442</v>
      </c>
      <c r="R1048" s="96">
        <f t="shared" si="280"/>
        <v>4.7263111234967715E-2</v>
      </c>
      <c r="S1048" s="96">
        <f t="shared" si="293"/>
        <v>235.36444562497127</v>
      </c>
      <c r="T1048" s="96">
        <f t="shared" si="290"/>
        <v>249.15281824502125</v>
      </c>
      <c r="U1048" s="96">
        <f t="shared" si="291"/>
        <v>433.78827311242742</v>
      </c>
      <c r="V1048" s="32">
        <f t="shared" si="292"/>
        <v>999.9999999999967</v>
      </c>
      <c r="W1048" s="100">
        <f>(cNES*L1048+(cNES+cOSEX)*G1048+(cNES+cEREX)*H1048+(cNES+cHOEX)*I1048+(cNES+cNES)*S1048+(cNES+cOSEX)*N1048+(cNES+cEREX)*O1048+(cNES+cHOEX)*P1048)/(1+cDR)^((cycle + 0.5)/('Life tables'!$I$2/2))</f>
        <v>7368.1789101985341</v>
      </c>
      <c r="X1048" s="107">
        <f>((L1048+G1048+H1048+I1048+N1048+O1048+P1048+S1048)/('Life tables'!$I$2/2))/(1+oDR)^(((cycle + 0.5)/('Life tables'!$I$2/2)))</f>
        <v>6.7053565065543754</v>
      </c>
      <c r="Y1048" s="31">
        <f>((uNES*L1048+ uOCEX*G1048+uEREX*H1048+uHOEX*I1048+uNES*S1048+ uOCEX*N1048+uEREX*O1048+uHOEX*P1048)/('Life tables'!$I$2/2))/(1+oDR)^(((cycle + 0.5)/('Life tables'!$I$2/2)))</f>
        <v>4.4190750052407264</v>
      </c>
      <c r="Z1048" s="100">
        <f t="shared" si="281"/>
        <v>75726.395587346167</v>
      </c>
      <c r="AA1048" s="107">
        <f>((L1048+G1048+H1048+I1048+N1048+O1048+P1048+S1048)/('Life tables'!$I$2/2))</f>
        <v>12.161153623697492</v>
      </c>
      <c r="AB1048" s="31">
        <f>((uNES*L1048+ uOCEX*G1048+uEREX*H1048+uHOEX*I1048+uNES*S1048+ uOCEX*N1048+uEREX*O1048+uHOEX*P1048)/('Life tables'!$I$2/2))</f>
        <v>8.014644703953218</v>
      </c>
    </row>
    <row r="1049" spans="1:28" x14ac:dyDescent="0.25">
      <c r="A1049" s="4">
        <v>1043</v>
      </c>
      <c r="C1049" s="105">
        <f>IF(male=0,VLOOKUP((($A$5:$A$1570/'Life tables'!$I$2)*2)+age,lifetable,13,1),IF(male=1,VLOOKUP((($A$5:$A$1570/'Life tables'!$I$2)*2)+age,lifetable,10,1),"error"))</f>
        <v>1.5755603186140554E-3</v>
      </c>
      <c r="F1049" s="96">
        <f t="shared" si="282"/>
        <v>55.331772123245912</v>
      </c>
      <c r="G1049" s="96">
        <f t="shared" si="294"/>
        <v>5.5581923127988997</v>
      </c>
      <c r="H1049" s="96">
        <f t="shared" si="283"/>
        <v>0.31743300385917134</v>
      </c>
      <c r="I1049" s="96">
        <f t="shared" si="284"/>
        <v>0.12719240255755057</v>
      </c>
      <c r="J1049" s="96">
        <f t="shared" si="295"/>
        <v>9.6636345914251104E-2</v>
      </c>
      <c r="K1049" s="96">
        <f t="shared" si="285"/>
        <v>0.1329089603249852</v>
      </c>
      <c r="L1049" s="96">
        <f t="shared" si="286"/>
        <v>49.099409097791053</v>
      </c>
      <c r="M1049" s="96">
        <f t="shared" si="287"/>
        <v>261.72713651930206</v>
      </c>
      <c r="N1049" s="96">
        <f t="shared" si="296"/>
        <v>25.204890312017106</v>
      </c>
      <c r="O1049" s="96">
        <f t="shared" si="288"/>
        <v>0.60163811913069809</v>
      </c>
      <c r="P1049" s="96">
        <f t="shared" si="289"/>
        <v>0.60163811913069809</v>
      </c>
      <c r="Q1049" s="96">
        <f t="shared" si="297"/>
        <v>0.45397454990826575</v>
      </c>
      <c r="R1049" s="96">
        <f t="shared" si="280"/>
        <v>4.7161882916555167E-2</v>
      </c>
      <c r="S1049" s="96">
        <f t="shared" si="293"/>
        <v>234.81783353619875</v>
      </c>
      <c r="T1049" s="96">
        <f t="shared" si="290"/>
        <v>249.70342914084378</v>
      </c>
      <c r="U1049" s="96">
        <f t="shared" si="291"/>
        <v>433.96834395566896</v>
      </c>
      <c r="V1049" s="32">
        <f t="shared" si="292"/>
        <v>999.9999999999967</v>
      </c>
      <c r="W1049" s="100">
        <f>(cNES*L1049+(cNES+cOSEX)*G1049+(cNES+cEREX)*H1049+(cNES+cHOEX)*I1049+(cNES+cNES)*S1049+(cNES+cOSEX)*N1049+(cNES+cEREX)*O1049+(cNES+cHOEX)*P1049)/(1+cDR)^((cycle + 0.5)/('Life tables'!$I$2/2))</f>
        <v>7334.9517667737964</v>
      </c>
      <c r="X1049" s="107">
        <f>((L1049+G1049+H1049+I1049+N1049+O1049+P1049+S1049)/('Life tables'!$I$2/2))/(1+oDR)^(((cycle + 0.5)/('Life tables'!$I$2/2)))</f>
        <v>6.6860842905074049</v>
      </c>
      <c r="Y1049" s="31">
        <f>((uNES*L1049+ uOCEX*G1049+uEREX*H1049+uHOEX*I1049+uNES*S1049+ uOCEX*N1049+uEREX*O1049+uHOEX*P1049)/('Life tables'!$I$2/2))/(1+oDR)^(((cycle + 0.5)/('Life tables'!$I$2/2)))</f>
        <v>4.4063619644404088</v>
      </c>
      <c r="Z1049" s="100">
        <f t="shared" si="281"/>
        <v>75553.575320481847</v>
      </c>
      <c r="AA1049" s="107">
        <f>((L1049+G1049+H1049+I1049+N1049+O1049+P1049+S1049)/('Life tables'!$I$2/2))</f>
        <v>12.133127497837057</v>
      </c>
      <c r="AB1049" s="31">
        <f>((uNES*L1049+ uOCEX*G1049+uEREX*H1049+uHOEX*I1049+uNES*S1049+ uOCEX*N1049+uEREX*O1049+uHOEX*P1049)/('Life tables'!$I$2/2))</f>
        <v>7.996152784385246</v>
      </c>
    </row>
    <row r="1050" spans="1:28" x14ac:dyDescent="0.25">
      <c r="A1050" s="4">
        <v>1044</v>
      </c>
      <c r="C1050" s="105">
        <f>IF(male=0,VLOOKUP((($A$5:$A$1570/'Life tables'!$I$2)*2)+age,lifetable,13,1),IF(male=1,VLOOKUP((($A$5:$A$1570/'Life tables'!$I$2)*2)+age,lifetable,10,1),"error"))</f>
        <v>1.5755603186140554E-3</v>
      </c>
      <c r="F1050" s="96">
        <f t="shared" si="282"/>
        <v>55.204152909678967</v>
      </c>
      <c r="G1050" s="96">
        <f t="shared" si="294"/>
        <v>5.5453726957038016</v>
      </c>
      <c r="H1050" s="96">
        <f t="shared" si="283"/>
        <v>0.31670086482298671</v>
      </c>
      <c r="I1050" s="96">
        <f t="shared" si="284"/>
        <v>0.12689904136987834</v>
      </c>
      <c r="J1050" s="96">
        <f t="shared" si="295"/>
        <v>9.6413460328008002E-2</v>
      </c>
      <c r="K1050" s="96">
        <f t="shared" si="285"/>
        <v>0.13260241426036806</v>
      </c>
      <c r="L1050" s="96">
        <f t="shared" si="286"/>
        <v>48.986164433193927</v>
      </c>
      <c r="M1050" s="96">
        <f t="shared" si="287"/>
        <v>261.12407399380498</v>
      </c>
      <c r="N1050" s="96">
        <f t="shared" si="296"/>
        <v>25.146814084199892</v>
      </c>
      <c r="O1050" s="96">
        <f t="shared" si="288"/>
        <v>0.60025184559260236</v>
      </c>
      <c r="P1050" s="96">
        <f t="shared" si="289"/>
        <v>0.60025184559260236</v>
      </c>
      <c r="Q1050" s="96">
        <f t="shared" si="297"/>
        <v>0.45292851760829111</v>
      </c>
      <c r="R1050" s="96">
        <f t="shared" si="280"/>
        <v>4.7053214153365004E-2</v>
      </c>
      <c r="S1050" s="96">
        <f t="shared" si="293"/>
        <v>234.27677448665824</v>
      </c>
      <c r="T1050" s="96">
        <f t="shared" si="290"/>
        <v>250.25277111878009</v>
      </c>
      <c r="U1050" s="96">
        <f t="shared" si="291"/>
        <v>434.1479995840827</v>
      </c>
      <c r="V1050" s="32">
        <f t="shared" si="292"/>
        <v>999.99999999999682</v>
      </c>
      <c r="W1050" s="100">
        <f>(cNES*L1050+(cNES+cOSEX)*G1050+(cNES+cEREX)*H1050+(cNES+cHOEX)*I1050+(cNES+cNES)*S1050+(cNES+cOSEX)*N1050+(cNES+cEREX)*O1050+(cNES+cHOEX)*P1050)/(1+cDR)^((cycle + 0.5)/('Life tables'!$I$2/2))</f>
        <v>7301.7115570511278</v>
      </c>
      <c r="X1050" s="107">
        <f>((L1050+G1050+H1050+I1050+N1050+O1050+P1050+S1050)/('Life tables'!$I$2/2))/(1+oDR)^(((cycle + 0.5)/('Life tables'!$I$2/2)))</f>
        <v>6.6668674706406215</v>
      </c>
      <c r="Y1050" s="31">
        <f>((uNES*L1050+ uOCEX*G1050+uEREX*H1050+uHOEX*I1050+uNES*S1050+ uOCEX*N1050+uEREX*O1050+uHOEX*P1050)/('Life tables'!$I$2/2))/(1+oDR)^(((cycle + 0.5)/('Life tables'!$I$2/2)))</f>
        <v>4.3936974147567032</v>
      </c>
      <c r="Z1050" s="100">
        <f t="shared" si="281"/>
        <v>75379.467696405802</v>
      </c>
      <c r="AA1050" s="107">
        <f>((L1050+G1050+H1050+I1050+N1050+O1050+P1050+S1050)/('Life tables'!$I$2/2))</f>
        <v>12.105165968794752</v>
      </c>
      <c r="AB1050" s="31">
        <f>((uNES*L1050+ uOCEX*G1050+uEREX*H1050+uHOEX*I1050+uNES*S1050+ uOCEX*N1050+uEREX*O1050+uHOEX*P1050)/('Life tables'!$I$2/2))</f>
        <v>7.9777251695065763</v>
      </c>
    </row>
    <row r="1051" spans="1:28" x14ac:dyDescent="0.25">
      <c r="A1051" s="4">
        <v>1045</v>
      </c>
      <c r="C1051" s="105">
        <f>IF(male=0,VLOOKUP((($A$5:$A$1570/'Life tables'!$I$2)*2)+age,lifetable,13,1),IF(male=1,VLOOKUP((($A$5:$A$1570/'Life tables'!$I$2)*2)+age,lifetable,10,1),"error"))</f>
        <v>1.5755603186140554E-3</v>
      </c>
      <c r="F1051" s="96">
        <f t="shared" si="282"/>
        <v>55.076831464218706</v>
      </c>
      <c r="G1051" s="96">
        <f t="shared" si="294"/>
        <v>5.5325829900382137</v>
      </c>
      <c r="H1051" s="96">
        <f t="shared" si="283"/>
        <v>0.31597043405351632</v>
      </c>
      <c r="I1051" s="96">
        <f t="shared" si="284"/>
        <v>0.12660636466852274</v>
      </c>
      <c r="J1051" s="96">
        <f t="shared" si="295"/>
        <v>9.6191094790566062E-2</v>
      </c>
      <c r="K1051" s="96">
        <f t="shared" si="285"/>
        <v>0.13229658344574124</v>
      </c>
      <c r="L1051" s="96">
        <f t="shared" si="286"/>
        <v>48.873183997222149</v>
      </c>
      <c r="M1051" s="96">
        <f t="shared" si="287"/>
        <v>260.52239783291526</v>
      </c>
      <c r="N1051" s="96">
        <f t="shared" si="296"/>
        <v>25.088871366298104</v>
      </c>
      <c r="O1051" s="96">
        <f t="shared" si="288"/>
        <v>0.59886875892234881</v>
      </c>
      <c r="P1051" s="96">
        <f t="shared" si="289"/>
        <v>0.59886875892234881</v>
      </c>
      <c r="Q1051" s="96">
        <f t="shared" si="297"/>
        <v>0.45188489000450871</v>
      </c>
      <c r="R1051" s="96">
        <f t="shared" si="280"/>
        <v>4.6944795205941608E-2</v>
      </c>
      <c r="S1051" s="96">
        <f t="shared" si="293"/>
        <v>233.736959263562</v>
      </c>
      <c r="T1051" s="96">
        <f t="shared" si="290"/>
        <v>250.80084710357517</v>
      </c>
      <c r="U1051" s="96">
        <f t="shared" si="291"/>
        <v>434.32724096273438</v>
      </c>
      <c r="V1051" s="32">
        <f t="shared" si="292"/>
        <v>999.99999999999682</v>
      </c>
      <c r="W1051" s="100">
        <f>(cNES*L1051+(cNES+cOSEX)*G1051+(cNES+cEREX)*H1051+(cNES+cHOEX)*I1051+(cNES+cNES)*S1051+(cNES+cOSEX)*N1051+(cNES+cEREX)*O1051+(cNES+cHOEX)*P1051)/(1+cDR)^((cycle + 0.5)/('Life tables'!$I$2/2))</f>
        <v>7268.6219569321902</v>
      </c>
      <c r="X1051" s="107">
        <f>((L1051+G1051+H1051+I1051+N1051+O1051+P1051+S1051)/('Life tables'!$I$2/2))/(1+oDR)^(((cycle + 0.5)/('Life tables'!$I$2/2)))</f>
        <v>6.6477058875493098</v>
      </c>
      <c r="Y1051" s="31">
        <f>((uNES*L1051+ uOCEX*G1051+uEREX*H1051+uHOEX*I1051+uNES*S1051+ uOCEX*N1051+uEREX*O1051+uHOEX*P1051)/('Life tables'!$I$2/2))/(1+oDR)^(((cycle + 0.5)/('Life tables'!$I$2/2)))</f>
        <v>4.3810692679280834</v>
      </c>
      <c r="Z1051" s="100">
        <f t="shared" si="281"/>
        <v>75205.761012067684</v>
      </c>
      <c r="AA1051" s="107">
        <f>((L1051+G1051+H1051+I1051+N1051+O1051+P1051+S1051)/('Life tables'!$I$2/2))</f>
        <v>12.07726888737248</v>
      </c>
      <c r="AB1051" s="31">
        <f>((uNES*L1051+ uOCEX*G1051+uEREX*H1051+uHOEX*I1051+uNES*S1051+ uOCEX*N1051+uEREX*O1051+uHOEX*P1051)/('Life tables'!$I$2/2))</f>
        <v>7.9593400276734325</v>
      </c>
    </row>
    <row r="1052" spans="1:28" x14ac:dyDescent="0.25">
      <c r="A1052" s="4">
        <v>1046</v>
      </c>
      <c r="C1052" s="105">
        <f>IF(male=0,VLOOKUP((($A$5:$A$1570/'Life tables'!$I$2)*2)+age,lifetable,13,1),IF(male=1,VLOOKUP((($A$5:$A$1570/'Life tables'!$I$2)*2)+age,lifetable,10,1),"error"))</f>
        <v>1.5755603186140554E-3</v>
      </c>
      <c r="F1052" s="96">
        <f t="shared" si="282"/>
        <v>54.949806972727202</v>
      </c>
      <c r="G1052" s="96">
        <f t="shared" si="294"/>
        <v>5.5198231140202791</v>
      </c>
      <c r="H1052" s="96">
        <f t="shared" si="283"/>
        <v>0.31524170688012992</v>
      </c>
      <c r="I1052" s="96">
        <f t="shared" si="284"/>
        <v>0.12631437058200645</v>
      </c>
      <c r="J1052" s="96">
        <f t="shared" si="295"/>
        <v>9.5969247880042144E-2</v>
      </c>
      <c r="K1052" s="96">
        <f t="shared" si="285"/>
        <v>0.13199146592551539</v>
      </c>
      <c r="L1052" s="96">
        <f t="shared" si="286"/>
        <v>48.76046706743923</v>
      </c>
      <c r="M1052" s="96">
        <f t="shared" si="287"/>
        <v>259.92210496095993</v>
      </c>
      <c r="N1052" s="96">
        <f t="shared" si="296"/>
        <v>25.031061862117767</v>
      </c>
      <c r="O1052" s="96">
        <f t="shared" si="288"/>
        <v>0.59748885204981816</v>
      </c>
      <c r="P1052" s="96">
        <f t="shared" si="289"/>
        <v>0.59748885204981816</v>
      </c>
      <c r="Q1052" s="96">
        <f t="shared" si="297"/>
        <v>0.45084366176206037</v>
      </c>
      <c r="R1052" s="96">
        <f t="shared" si="280"/>
        <v>4.6836625520064533E-2</v>
      </c>
      <c r="S1052" s="96">
        <f t="shared" si="293"/>
        <v>233.19838510746041</v>
      </c>
      <c r="T1052" s="96">
        <f t="shared" si="290"/>
        <v>251.34766001321728</v>
      </c>
      <c r="U1052" s="96">
        <f t="shared" si="291"/>
        <v>434.50606905417993</v>
      </c>
      <c r="V1052" s="32">
        <f t="shared" si="292"/>
        <v>999.99999999999659</v>
      </c>
      <c r="W1052" s="100">
        <f>(cNES*L1052+(cNES+cOSEX)*G1052+(cNES+cEREX)*H1052+(cNES+cHOEX)*I1052+(cNES+cNES)*S1052+(cNES+cOSEX)*N1052+(cNES+cEREX)*O1052+(cNES+cHOEX)*P1052)/(1+cDR)^((cycle + 0.5)/('Life tables'!$I$2/2))</f>
        <v>7235.6822850102053</v>
      </c>
      <c r="X1052" s="107">
        <f>((L1052+G1052+H1052+I1052+N1052+O1052+P1052+S1052)/('Life tables'!$I$2/2))/(1+oDR)^(((cycle + 0.5)/('Life tables'!$I$2/2)))</f>
        <v>6.628599382293606</v>
      </c>
      <c r="Y1052" s="31">
        <f>((uNES*L1052+ uOCEX*G1052+uEREX*H1052+uHOEX*I1052+uNES*S1052+ uOCEX*N1052+uEREX*O1052+uHOEX*P1052)/('Life tables'!$I$2/2))/(1+oDR)^(((cycle + 0.5)/('Life tables'!$I$2/2)))</f>
        <v>4.3684774192112243</v>
      </c>
      <c r="Z1052" s="100">
        <f t="shared" si="281"/>
        <v>75032.454353891022</v>
      </c>
      <c r="AA1052" s="107">
        <f>((L1052+G1052+H1052+I1052+N1052+O1052+P1052+S1052)/('Life tables'!$I$2/2))</f>
        <v>12.049436104727565</v>
      </c>
      <c r="AB1052" s="31">
        <f>((uNES*L1052+ uOCEX*G1052+uEREX*H1052+uHOEX*I1052+uNES*S1052+ uOCEX*N1052+uEREX*O1052+uHOEX*P1052)/('Life tables'!$I$2/2))</f>
        <v>7.9409972607995059</v>
      </c>
    </row>
    <row r="1053" spans="1:28" x14ac:dyDescent="0.25">
      <c r="A1053" s="4">
        <v>1047</v>
      </c>
      <c r="C1053" s="105">
        <f>IF(male=0,VLOOKUP((($A$5:$A$1570/'Life tables'!$I$2)*2)+age,lifetable,13,1),IF(male=1,VLOOKUP((($A$5:$A$1570/'Life tables'!$I$2)*2)+age,lifetable,10,1),"error"))</f>
        <v>1.5755603186140554E-3</v>
      </c>
      <c r="F1053" s="96">
        <f t="shared" si="282"/>
        <v>54.823078627407938</v>
      </c>
      <c r="G1053" s="96">
        <f t="shared" si="294"/>
        <v>5.5070929865051443</v>
      </c>
      <c r="H1053" s="96">
        <f t="shared" si="283"/>
        <v>0.31451467866857741</v>
      </c>
      <c r="I1053" s="96">
        <f t="shared" si="284"/>
        <v>0.12602305725342922</v>
      </c>
      <c r="J1053" s="96">
        <f t="shared" si="295"/>
        <v>9.5747918185628347E-2</v>
      </c>
      <c r="K1053" s="96">
        <f t="shared" si="285"/>
        <v>0.13168705975933348</v>
      </c>
      <c r="L1053" s="96">
        <f t="shared" si="286"/>
        <v>48.648012927035822</v>
      </c>
      <c r="M1053" s="96">
        <f t="shared" si="287"/>
        <v>259.32319230519153</v>
      </c>
      <c r="N1053" s="96">
        <f t="shared" si="296"/>
        <v>24.973385275746647</v>
      </c>
      <c r="O1053" s="96">
        <f t="shared" si="288"/>
        <v>0.59611211791161578</v>
      </c>
      <c r="P1053" s="96">
        <f t="shared" si="289"/>
        <v>0.59611211791161578</v>
      </c>
      <c r="Q1053" s="96">
        <f t="shared" si="297"/>
        <v>0.44980482755116147</v>
      </c>
      <c r="R1053" s="96">
        <f t="shared" si="280"/>
        <v>4.6728704542040499E-2</v>
      </c>
      <c r="S1053" s="96">
        <f t="shared" si="293"/>
        <v>232.66104926152843</v>
      </c>
      <c r="T1053" s="96">
        <f t="shared" si="290"/>
        <v>251.89321275895406</v>
      </c>
      <c r="U1053" s="96">
        <f t="shared" si="291"/>
        <v>434.68448481848128</v>
      </c>
      <c r="V1053" s="32">
        <f t="shared" si="292"/>
        <v>999.99999999999659</v>
      </c>
      <c r="W1053" s="100">
        <f>(cNES*L1053+(cNES+cOSEX)*G1053+(cNES+cEREX)*H1053+(cNES+cHOEX)*I1053+(cNES+cNES)*S1053+(cNES+cOSEX)*N1053+(cNES+cEREX)*O1053+(cNES+cHOEX)*P1053)/(1+cDR)^((cycle + 0.5)/('Life tables'!$I$2/2))</f>
        <v>7202.8918629243226</v>
      </c>
      <c r="X1053" s="107">
        <f>((L1053+G1053+H1053+I1053+N1053+O1053+P1053+S1053)/('Life tables'!$I$2/2))/(1+oDR)^(((cycle + 0.5)/('Life tables'!$I$2/2)))</f>
        <v>6.6095477963969227</v>
      </c>
      <c r="Y1053" s="31">
        <f>((uNES*L1053+ uOCEX*G1053+uEREX*H1053+uHOEX*I1053+uNES*S1053+ uOCEX*N1053+uEREX*O1053+uHOEX*P1053)/('Life tables'!$I$2/2))/(1+oDR)^(((cycle + 0.5)/('Life tables'!$I$2/2)))</f>
        <v>4.3559217641679862</v>
      </c>
      <c r="Z1053" s="100">
        <f t="shared" si="281"/>
        <v>74859.546810041589</v>
      </c>
      <c r="AA1053" s="107">
        <f>((L1053+G1053+H1053+I1053+N1053+O1053+P1053+S1053)/('Life tables'!$I$2/2))</f>
        <v>12.021667472371552</v>
      </c>
      <c r="AB1053" s="31">
        <f>((uNES*L1053+ uOCEX*G1053+uEREX*H1053+uHOEX*I1053+uNES*S1053+ uOCEX*N1053+uEREX*O1053+uHOEX*P1053)/('Life tables'!$I$2/2))</f>
        <v>7.9226967710317</v>
      </c>
    </row>
    <row r="1054" spans="1:28" x14ac:dyDescent="0.25">
      <c r="A1054" s="4">
        <v>1048</v>
      </c>
      <c r="C1054" s="105">
        <f>IF(male=0,VLOOKUP((($A$5:$A$1570/'Life tables'!$I$2)*2)+age,lifetable,13,1),IF(male=1,VLOOKUP((($A$5:$A$1570/'Life tables'!$I$2)*2)+age,lifetable,10,1),"error"))</f>
        <v>1.5755603186140554E-3</v>
      </c>
      <c r="F1054" s="96">
        <f t="shared" si="282"/>
        <v>54.696645626635373</v>
      </c>
      <c r="G1054" s="96">
        <f t="shared" si="294"/>
        <v>5.4943925269678484</v>
      </c>
      <c r="H1054" s="96">
        <f t="shared" si="283"/>
        <v>0.31378934482001081</v>
      </c>
      <c r="I1054" s="96">
        <f t="shared" si="284"/>
        <v>0.12573242284007619</v>
      </c>
      <c r="J1054" s="96">
        <f t="shared" si="295"/>
        <v>9.5527104307294192E-2</v>
      </c>
      <c r="K1054" s="96">
        <f t="shared" si="285"/>
        <v>0.13138336302166131</v>
      </c>
      <c r="L1054" s="96">
        <f t="shared" si="286"/>
        <v>48.535820864678485</v>
      </c>
      <c r="M1054" s="96">
        <f t="shared" si="287"/>
        <v>258.72565679592589</v>
      </c>
      <c r="N1054" s="96">
        <f t="shared" si="296"/>
        <v>24.915841311567505</v>
      </c>
      <c r="O1054" s="96">
        <f t="shared" si="288"/>
        <v>0.59473854945138893</v>
      </c>
      <c r="P1054" s="96">
        <f t="shared" si="289"/>
        <v>0.59473854945138893</v>
      </c>
      <c r="Q1054" s="96">
        <f t="shared" si="297"/>
        <v>0.44876838204734171</v>
      </c>
      <c r="R1054" s="96">
        <f t="shared" si="280"/>
        <v>4.6621031718728216E-2</v>
      </c>
      <c r="S1054" s="96">
        <f t="shared" si="293"/>
        <v>232.12494897168955</v>
      </c>
      <c r="T1054" s="96">
        <f t="shared" si="290"/>
        <v>252.43750824530869</v>
      </c>
      <c r="U1054" s="96">
        <f t="shared" si="291"/>
        <v>434.86248921322169</v>
      </c>
      <c r="V1054" s="32">
        <f t="shared" si="292"/>
        <v>999.99999999999659</v>
      </c>
      <c r="W1054" s="100">
        <f>(cNES*L1054+(cNES+cOSEX)*G1054+(cNES+cEREX)*H1054+(cNES+cHOEX)*I1054+(cNES+cNES)*S1054+(cNES+cOSEX)*N1054+(cNES+cEREX)*O1054+(cNES+cHOEX)*P1054)/(1+cDR)^((cycle + 0.5)/('Life tables'!$I$2/2))</f>
        <v>7170.2500153473966</v>
      </c>
      <c r="X1054" s="107">
        <f>((L1054+G1054+H1054+I1054+N1054+O1054+P1054+S1054)/('Life tables'!$I$2/2))/(1+oDR)^(((cycle + 0.5)/('Life tables'!$I$2/2)))</f>
        <v>6.5905509718443822</v>
      </c>
      <c r="Y1054" s="31">
        <f>((uNES*L1054+ uOCEX*G1054+uEREX*H1054+uHOEX*I1054+uNES*S1054+ uOCEX*N1054+uEREX*O1054+uHOEX*P1054)/('Life tables'!$I$2/2))/(1+oDR)^(((cycle + 0.5)/('Life tables'!$I$2/2)))</f>
        <v>4.3434021986643936</v>
      </c>
      <c r="Z1054" s="100">
        <f t="shared" si="281"/>
        <v>74687.037470435927</v>
      </c>
      <c r="AA1054" s="107">
        <f>((L1054+G1054+H1054+I1054+N1054+O1054+P1054+S1054)/('Life tables'!$I$2/2))</f>
        <v>11.993962842168973</v>
      </c>
      <c r="AB1054" s="31">
        <f>((uNES*L1054+ uOCEX*G1054+uEREX*H1054+uHOEX*I1054+uNES*S1054+ uOCEX*N1054+uEREX*O1054+uHOEX*P1054)/('Life tables'!$I$2/2))</f>
        <v>7.9044384607493523</v>
      </c>
    </row>
    <row r="1055" spans="1:28" x14ac:dyDescent="0.25">
      <c r="A1055" s="4">
        <v>1049</v>
      </c>
      <c r="C1055" s="105">
        <f>IF(male=0,VLOOKUP((($A$5:$A$1570/'Life tables'!$I$2)*2)+age,lifetable,13,1),IF(male=1,VLOOKUP((($A$5:$A$1570/'Life tables'!$I$2)*2)+age,lifetable,10,1),"error"))</f>
        <v>1.5755603186140554E-3</v>
      </c>
      <c r="F1055" s="96">
        <f t="shared" si="282"/>
        <v>54.570507174790279</v>
      </c>
      <c r="G1055" s="96">
        <f t="shared" si="294"/>
        <v>5.4817216554867745</v>
      </c>
      <c r="H1055" s="96">
        <f t="shared" si="283"/>
        <v>0.31306570077003987</v>
      </c>
      <c r="I1055" s="96">
        <f t="shared" si="284"/>
        <v>0.12544246551303934</v>
      </c>
      <c r="J1055" s="96">
        <f t="shared" si="295"/>
        <v>9.5306804855499319E-2</v>
      </c>
      <c r="K1055" s="96">
        <f t="shared" si="285"/>
        <v>0.13108037380139212</v>
      </c>
      <c r="L1055" s="96">
        <f t="shared" si="286"/>
        <v>48.423890174363535</v>
      </c>
      <c r="M1055" s="96">
        <f t="shared" si="287"/>
        <v>258.12949536667594</v>
      </c>
      <c r="N1055" s="96">
        <f t="shared" si="296"/>
        <v>24.858429674270997</v>
      </c>
      <c r="O1055" s="96">
        <f t="shared" si="288"/>
        <v>0.59336813962013424</v>
      </c>
      <c r="P1055" s="96">
        <f t="shared" si="289"/>
        <v>0.59336813962013424</v>
      </c>
      <c r="Q1055" s="96">
        <f t="shared" si="297"/>
        <v>0.44773431993167545</v>
      </c>
      <c r="R1055" s="96">
        <f t="shared" si="280"/>
        <v>4.6513606497562518E-2</v>
      </c>
      <c r="S1055" s="96">
        <f t="shared" si="293"/>
        <v>231.59008148673544</v>
      </c>
      <c r="T1055" s="96">
        <f t="shared" si="290"/>
        <v>252.98054937009587</v>
      </c>
      <c r="U1055" s="96">
        <f t="shared" si="291"/>
        <v>435.04008319352067</v>
      </c>
      <c r="V1055" s="32">
        <f t="shared" si="292"/>
        <v>999.9999999999967</v>
      </c>
      <c r="W1055" s="100">
        <f>(cNES*L1055+(cNES+cOSEX)*G1055+(cNES+cEREX)*H1055+(cNES+cHOEX)*I1055+(cNES+cNES)*S1055+(cNES+cOSEX)*N1055+(cNES+cEREX)*O1055+(cNES+cHOEX)*P1055)/(1+cDR)^((cycle + 0.5)/('Life tables'!$I$2/2))</f>
        <v>7137.7560699737269</v>
      </c>
      <c r="X1055" s="107">
        <f>((L1055+G1055+H1055+I1055+N1055+O1055+P1055+S1055)/('Life tables'!$I$2/2))/(1+oDR)^(((cycle + 0.5)/('Life tables'!$I$2/2)))</f>
        <v>6.5716087510812748</v>
      </c>
      <c r="Y1055" s="31">
        <f>((uNES*L1055+ uOCEX*G1055+uEREX*H1055+uHOEX*I1055+uNES*S1055+ uOCEX*N1055+uEREX*O1055+uHOEX*P1055)/('Life tables'!$I$2/2))/(1+oDR)^(((cycle + 0.5)/('Life tables'!$I$2/2)))</f>
        <v>4.3309186188696183</v>
      </c>
      <c r="Z1055" s="100">
        <f t="shared" si="281"/>
        <v>74514.925426749658</v>
      </c>
      <c r="AA1055" s="107">
        <f>((L1055+G1055+H1055+I1055+N1055+O1055+P1055+S1055)/('Life tables'!$I$2/2))</f>
        <v>11.96632206633617</v>
      </c>
      <c r="AB1055" s="31">
        <f>((uNES*L1055+ uOCEX*G1055+uEREX*H1055+uHOEX*I1055+uNES*S1055+ uOCEX*N1055+uEREX*O1055+uHOEX*P1055)/('Life tables'!$I$2/2))</f>
        <v>7.8862222325634512</v>
      </c>
    </row>
    <row r="1056" spans="1:28" x14ac:dyDescent="0.25">
      <c r="A1056" s="4">
        <v>1050</v>
      </c>
      <c r="C1056" s="105">
        <f>IF(male=0,VLOOKUP((($A$5:$A$1570/'Life tables'!$I$2)*2)+age,lifetable,13,1),IF(male=1,VLOOKUP((($A$5:$A$1570/'Life tables'!$I$2)*2)+age,lifetable,10,1),"error"))</f>
        <v>1.5755603186140554E-3</v>
      </c>
      <c r="F1056" s="96">
        <f t="shared" si="282"/>
        <v>54.444662482100703</v>
      </c>
      <c r="G1056" s="96">
        <f t="shared" si="294"/>
        <v>5.4690802927276749</v>
      </c>
      <c r="H1056" s="96">
        <f t="shared" si="283"/>
        <v>0.31234374198781961</v>
      </c>
      <c r="I1056" s="96">
        <f t="shared" si="284"/>
        <v>0.12515318345685197</v>
      </c>
      <c r="J1056" s="96">
        <f t="shared" si="295"/>
        <v>9.5087018450915439E-2</v>
      </c>
      <c r="K1056" s="96">
        <f t="shared" si="285"/>
        <v>0.13077809020146453</v>
      </c>
      <c r="L1056" s="96">
        <f t="shared" si="286"/>
        <v>48.31222015527598</v>
      </c>
      <c r="M1056" s="96">
        <f t="shared" si="287"/>
        <v>257.53470495427933</v>
      </c>
      <c r="N1056" s="96">
        <f t="shared" si="296"/>
        <v>24.801150068867948</v>
      </c>
      <c r="O1056" s="96">
        <f t="shared" si="288"/>
        <v>0.59200088137649054</v>
      </c>
      <c r="P1056" s="96">
        <f t="shared" si="289"/>
        <v>0.59200088137649054</v>
      </c>
      <c r="Q1056" s="96">
        <f t="shared" si="297"/>
        <v>0.44670263589100445</v>
      </c>
      <c r="R1056" s="96">
        <f t="shared" si="280"/>
        <v>4.6406428326577293E-2</v>
      </c>
      <c r="S1056" s="96">
        <f t="shared" si="293"/>
        <v>231.05644405844083</v>
      </c>
      <c r="T1056" s="96">
        <f t="shared" si="290"/>
        <v>253.5223390244378</v>
      </c>
      <c r="U1056" s="96">
        <f t="shared" si="291"/>
        <v>435.21726771204874</v>
      </c>
      <c r="V1056" s="32">
        <f t="shared" si="292"/>
        <v>999.99999999999659</v>
      </c>
      <c r="W1056" s="100">
        <f>(cNES*L1056+(cNES+cOSEX)*G1056+(cNES+cEREX)*H1056+(cNES+cHOEX)*I1056+(cNES+cNES)*S1056+(cNES+cOSEX)*N1056+(cNES+cEREX)*O1056+(cNES+cHOEX)*P1056)/(1+cDR)^((cycle + 0.5)/('Life tables'!$I$2/2))</f>
        <v>7105.4093575068109</v>
      </c>
      <c r="X1056" s="107">
        <f>((L1056+G1056+H1056+I1056+N1056+O1056+P1056+S1056)/('Life tables'!$I$2/2))/(1+oDR)^(((cycle + 0.5)/('Life tables'!$I$2/2)))</f>
        <v>6.5527209770115151</v>
      </c>
      <c r="Y1056" s="31">
        <f>((uNES*L1056+ uOCEX*G1056+uEREX*H1056+uHOEX*I1056+uNES*S1056+ uOCEX*N1056+uEREX*O1056+uHOEX*P1056)/('Life tables'!$I$2/2))/(1+oDR)^(((cycle + 0.5)/('Life tables'!$I$2/2)))</f>
        <v>4.3184709212549688</v>
      </c>
      <c r="Z1056" s="100">
        <f t="shared" si="281"/>
        <v>74343.209772425165</v>
      </c>
      <c r="AA1056" s="107">
        <f>((L1056+G1056+H1056+I1056+N1056+O1056+P1056+S1056)/('Life tables'!$I$2/2))</f>
        <v>11.938744997440116</v>
      </c>
      <c r="AB1056" s="31">
        <f>((uNES*L1056+ uOCEX*G1056+uEREX*H1056+uHOEX*I1056+uNES*S1056+ uOCEX*N1056+uEREX*O1056+uHOEX*P1056)/('Life tables'!$I$2/2))</f>
        <v>7.8680479893158699</v>
      </c>
    </row>
    <row r="1057" spans="1:28" x14ac:dyDescent="0.25">
      <c r="A1057" s="4">
        <v>1051</v>
      </c>
      <c r="C1057" s="105">
        <f>IF(male=0,VLOOKUP((($A$5:$A$1570/'Life tables'!$I$2)*2)+age,lifetable,13,1),IF(male=1,VLOOKUP((($A$5:$A$1570/'Life tables'!$I$2)*2)+age,lifetable,10,1),"error"))</f>
        <v>1.5755603186140554E-3</v>
      </c>
      <c r="F1057" s="96">
        <f t="shared" si="282"/>
        <v>54.319110764488414</v>
      </c>
      <c r="G1057" s="96">
        <f t="shared" si="294"/>
        <v>5.4564683599282526</v>
      </c>
      <c r="H1057" s="96">
        <f t="shared" si="283"/>
        <v>0.31162346397516938</v>
      </c>
      <c r="I1057" s="96">
        <f t="shared" si="284"/>
        <v>0.12486457486913559</v>
      </c>
      <c r="J1057" s="96">
        <f t="shared" si="295"/>
        <v>9.4867743724158363E-2</v>
      </c>
      <c r="K1057" s="96">
        <f t="shared" si="285"/>
        <v>0.13047651033849361</v>
      </c>
      <c r="L1057" s="96">
        <f t="shared" si="286"/>
        <v>48.200810111653205</v>
      </c>
      <c r="M1057" s="96">
        <f t="shared" si="287"/>
        <v>256.94128249902167</v>
      </c>
      <c r="N1057" s="96">
        <f t="shared" si="296"/>
        <v>24.744002200701228</v>
      </c>
      <c r="O1057" s="96">
        <f t="shared" si="288"/>
        <v>0.59063676768702289</v>
      </c>
      <c r="P1057" s="96">
        <f t="shared" si="289"/>
        <v>0.59063676768702289</v>
      </c>
      <c r="Q1057" s="96">
        <f t="shared" si="297"/>
        <v>0.44567332461815057</v>
      </c>
      <c r="R1057" s="96">
        <f t="shared" si="280"/>
        <v>4.6299496654427771E-2</v>
      </c>
      <c r="S1057" s="96">
        <f t="shared" si="293"/>
        <v>230.52403394167382</v>
      </c>
      <c r="T1057" s="96">
        <f t="shared" si="290"/>
        <v>254.06288009278012</v>
      </c>
      <c r="U1057" s="96">
        <f t="shared" si="291"/>
        <v>435.39404371904163</v>
      </c>
      <c r="V1057" s="32">
        <f t="shared" si="292"/>
        <v>999.99999999999659</v>
      </c>
      <c r="W1057" s="100">
        <f>(cNES*L1057+(cNES+cOSEX)*G1057+(cNES+cEREX)*H1057+(cNES+cHOEX)*I1057+(cNES+cNES)*S1057+(cNES+cOSEX)*N1057+(cNES+cEREX)*O1057+(cNES+cHOEX)*P1057)/(1+cDR)^((cycle + 0.5)/('Life tables'!$I$2/2))</f>
        <v>7073.2092116471258</v>
      </c>
      <c r="X1057" s="107">
        <f>((L1057+G1057+H1057+I1057+N1057+O1057+P1057+S1057)/('Life tables'!$I$2/2))/(1+oDR)^(((cycle + 0.5)/('Life tables'!$I$2/2)))</f>
        <v>6.5338874929961319</v>
      </c>
      <c r="Y1057" s="31">
        <f>((uNES*L1057+ uOCEX*G1057+uEREX*H1057+uHOEX*I1057+uNES*S1057+ uOCEX*N1057+uEREX*O1057+uHOEX*P1057)/('Life tables'!$I$2/2))/(1+oDR)^(((cycle + 0.5)/('Life tables'!$I$2/2)))</f>
        <v>4.3060590025928978</v>
      </c>
      <c r="Z1057" s="100">
        <f t="shared" si="281"/>
        <v>74171.889602678988</v>
      </c>
      <c r="AA1057" s="107">
        <f>((L1057+G1057+H1057+I1057+N1057+O1057+P1057+S1057)/('Life tables'!$I$2/2))</f>
        <v>11.911231488397265</v>
      </c>
      <c r="AB1057" s="31">
        <f>((uNES*L1057+ uOCEX*G1057+uEREX*H1057+uHOEX*I1057+uNES*S1057+ uOCEX*N1057+uEREX*O1057+uHOEX*P1057)/('Life tables'!$I$2/2))</f>
        <v>7.849915634078612</v>
      </c>
    </row>
    <row r="1058" spans="1:28" x14ac:dyDescent="0.25">
      <c r="A1058" s="4">
        <v>1052</v>
      </c>
      <c r="C1058" s="105">
        <f>IF(male=0,VLOOKUP((($A$5:$A$1570/'Life tables'!$I$2)*2)+age,lifetable,13,1),IF(male=1,VLOOKUP((($A$5:$A$1570/'Life tables'!$I$2)*2)+age,lifetable,10,1),"error"))</f>
        <v>1.5755603186140554E-3</v>
      </c>
      <c r="F1058" s="96">
        <f t="shared" si="282"/>
        <v>54.193851243420532</v>
      </c>
      <c r="G1058" s="96">
        <f t="shared" si="294"/>
        <v>5.4438857788832502</v>
      </c>
      <c r="H1058" s="96">
        <f t="shared" si="283"/>
        <v>0.31090486226572162</v>
      </c>
      <c r="I1058" s="96">
        <f t="shared" si="284"/>
        <v>0.12457663796025899</v>
      </c>
      <c r="J1058" s="96">
        <f t="shared" si="295"/>
        <v>9.4648979315528764E-2</v>
      </c>
      <c r="K1058" s="96">
        <f t="shared" si="285"/>
        <v>0.13017563234241467</v>
      </c>
      <c r="L1058" s="96">
        <f t="shared" si="286"/>
        <v>48.089659352653356</v>
      </c>
      <c r="M1058" s="96">
        <f t="shared" si="287"/>
        <v>256.34922494475433</v>
      </c>
      <c r="N1058" s="96">
        <f t="shared" si="296"/>
        <v>24.686985775457114</v>
      </c>
      <c r="O1058" s="96">
        <f t="shared" si="288"/>
        <v>0.58927579152649301</v>
      </c>
      <c r="P1058" s="96">
        <f t="shared" si="289"/>
        <v>0.58927579152649301</v>
      </c>
      <c r="Q1058" s="96">
        <f t="shared" si="297"/>
        <v>0.44464638081212121</v>
      </c>
      <c r="R1058" s="96">
        <f t="shared" si="280"/>
        <v>4.6192810930411679E-2</v>
      </c>
      <c r="S1058" s="96">
        <f t="shared" si="293"/>
        <v>229.99284839450169</v>
      </c>
      <c r="T1058" s="96">
        <f t="shared" si="290"/>
        <v>254.60217545290777</v>
      </c>
      <c r="U1058" s="96">
        <f t="shared" si="291"/>
        <v>435.57041216231448</v>
      </c>
      <c r="V1058" s="32">
        <f t="shared" si="292"/>
        <v>999.9999999999967</v>
      </c>
      <c r="W1058" s="100">
        <f>(cNES*L1058+(cNES+cOSEX)*G1058+(cNES+cEREX)*H1058+(cNES+cHOEX)*I1058+(cNES+cNES)*S1058+(cNES+cOSEX)*N1058+(cNES+cEREX)*O1058+(cNES+cHOEX)*P1058)/(1+cDR)^((cycle + 0.5)/('Life tables'!$I$2/2))</f>
        <v>7041.1549690798565</v>
      </c>
      <c r="X1058" s="107">
        <f>((L1058+G1058+H1058+I1058+N1058+O1058+P1058+S1058)/('Life tables'!$I$2/2))/(1+oDR)^(((cycle + 0.5)/('Life tables'!$I$2/2)))</f>
        <v>6.5151081428517443</v>
      </c>
      <c r="Y1058" s="31">
        <f>((uNES*L1058+ uOCEX*G1058+uEREX*H1058+uHOEX*I1058+uNES*S1058+ uOCEX*N1058+uEREX*O1058+uHOEX*P1058)/('Life tables'!$I$2/2))/(1+oDR)^(((cycle + 0.5)/('Life tables'!$I$2/2)))</f>
        <v>4.2936827599559999</v>
      </c>
      <c r="Z1058" s="100">
        <f t="shared" si="281"/>
        <v>74000.964014508689</v>
      </c>
      <c r="AA1058" s="107">
        <f>((L1058+G1058+H1058+I1058+N1058+O1058+P1058+S1058)/('Life tables'!$I$2/2))</f>
        <v>11.883781392472395</v>
      </c>
      <c r="AB1058" s="31">
        <f>((uNES*L1058+ uOCEX*G1058+uEREX*H1058+uHOEX*I1058+uNES*S1058+ uOCEX*N1058+uEREX*O1058+uHOEX*P1058)/('Life tables'!$I$2/2))</f>
        <v>7.8318250701530596</v>
      </c>
    </row>
    <row r="1059" spans="1:28" x14ac:dyDescent="0.25">
      <c r="A1059" s="4">
        <v>1053</v>
      </c>
      <c r="C1059" s="105">
        <f>IF(male=0,VLOOKUP((($A$5:$A$1570/'Life tables'!$I$2)*2)+age,lifetable,13,1),IF(male=1,VLOOKUP((($A$5:$A$1570/'Life tables'!$I$2)*2)+age,lifetable,10,1),"error"))</f>
        <v>1.5755603186140554E-3</v>
      </c>
      <c r="F1059" s="96">
        <f t="shared" si="282"/>
        <v>54.0688831457663</v>
      </c>
      <c r="G1059" s="96">
        <f t="shared" si="294"/>
        <v>5.4313324719300642</v>
      </c>
      <c r="H1059" s="96">
        <f t="shared" si="283"/>
        <v>0.31018793242410025</v>
      </c>
      <c r="I1059" s="96">
        <f t="shared" si="284"/>
        <v>0.1242893709530089</v>
      </c>
      <c r="J1059" s="96">
        <f t="shared" si="295"/>
        <v>9.443072387476209E-2</v>
      </c>
      <c r="K1059" s="96">
        <f t="shared" si="285"/>
        <v>0.12987545435613912</v>
      </c>
      <c r="L1059" s="96">
        <f t="shared" si="286"/>
        <v>47.978767192228226</v>
      </c>
      <c r="M1059" s="96">
        <f t="shared" si="287"/>
        <v>255.75852923900808</v>
      </c>
      <c r="N1059" s="96">
        <f t="shared" si="296"/>
        <v>24.630100499176198</v>
      </c>
      <c r="O1059" s="96">
        <f t="shared" si="288"/>
        <v>0.58791794587812041</v>
      </c>
      <c r="P1059" s="96">
        <f t="shared" si="289"/>
        <v>0.58791794587812041</v>
      </c>
      <c r="Q1059" s="96">
        <f t="shared" si="297"/>
        <v>0.44362179917830541</v>
      </c>
      <c r="R1059" s="96">
        <f t="shared" si="280"/>
        <v>4.6086370604489793E-2</v>
      </c>
      <c r="S1059" s="96">
        <f t="shared" si="293"/>
        <v>229.46288467829285</v>
      </c>
      <c r="T1059" s="96">
        <f t="shared" si="290"/>
        <v>255.14022797596084</v>
      </c>
      <c r="U1059" s="96">
        <f t="shared" si="291"/>
        <v>435.74637398727509</v>
      </c>
      <c r="V1059" s="32">
        <f t="shared" si="292"/>
        <v>999.99999999999659</v>
      </c>
      <c r="W1059" s="100">
        <f>(cNES*L1059+(cNES+cOSEX)*G1059+(cNES+cEREX)*H1059+(cNES+cHOEX)*I1059+(cNES+cNES)*S1059+(cNES+cOSEX)*N1059+(cNES+cEREX)*O1059+(cNES+cHOEX)*P1059)/(1+cDR)^((cycle + 0.5)/('Life tables'!$I$2/2))</f>
        <v>7009.2459694626677</v>
      </c>
      <c r="X1059" s="107">
        <f>((L1059+G1059+H1059+I1059+N1059+O1059+P1059+S1059)/('Life tables'!$I$2/2))/(1+oDR)^(((cycle + 0.5)/('Life tables'!$I$2/2)))</f>
        <v>6.4963827708490607</v>
      </c>
      <c r="Y1059" s="31">
        <f>((uNES*L1059+ uOCEX*G1059+uEREX*H1059+uHOEX*I1059+uNES*S1059+ uOCEX*N1059+uEREX*O1059+uHOEX*P1059)/('Life tables'!$I$2/2))/(1+oDR)^(((cycle + 0.5)/('Life tables'!$I$2/2)))</f>
        <v>4.2813420907160324</v>
      </c>
      <c r="Z1059" s="100">
        <f t="shared" si="281"/>
        <v>73830.4321066993</v>
      </c>
      <c r="AA1059" s="107">
        <f>((L1059+G1059+H1059+I1059+N1059+O1059+P1059+S1059)/('Life tables'!$I$2/2))</f>
        <v>11.856394563277483</v>
      </c>
      <c r="AB1059" s="31">
        <f>((uNES*L1059+ uOCEX*G1059+uEREX*H1059+uHOEX*I1059+uNES*S1059+ uOCEX*N1059+uEREX*O1059+uHOEX*P1059)/('Life tables'!$I$2/2))</f>
        <v>7.8137762010692375</v>
      </c>
    </row>
    <row r="1060" spans="1:28" x14ac:dyDescent="0.25">
      <c r="A1060" s="4">
        <v>1054</v>
      </c>
      <c r="C1060" s="105">
        <f>IF(male=0,VLOOKUP((($A$5:$A$1570/'Life tables'!$I$2)*2)+age,lifetable,13,1),IF(male=1,VLOOKUP((($A$5:$A$1570/'Life tables'!$I$2)*2)+age,lifetable,10,1),"error"))</f>
        <v>1.5755603186140554E-3</v>
      </c>
      <c r="F1060" s="96">
        <f t="shared" si="282"/>
        <v>53.944205703658668</v>
      </c>
      <c r="G1060" s="96">
        <f t="shared" si="294"/>
        <v>5.4188083619348424</v>
      </c>
      <c r="H1060" s="96">
        <f t="shared" si="283"/>
        <v>0.30947267004512652</v>
      </c>
      <c r="I1060" s="96">
        <f t="shared" si="284"/>
        <v>0.12400277208227189</v>
      </c>
      <c r="J1060" s="96">
        <f t="shared" si="295"/>
        <v>9.4212976060786768E-2</v>
      </c>
      <c r="K1060" s="96">
        <f t="shared" si="285"/>
        <v>0.12957597453522185</v>
      </c>
      <c r="L1060" s="96">
        <f t="shared" si="286"/>
        <v>47.868132949000419</v>
      </c>
      <c r="M1060" s="96">
        <f t="shared" si="287"/>
        <v>255.16919233310205</v>
      </c>
      <c r="N1060" s="96">
        <f t="shared" si="296"/>
        <v>24.573346078263906</v>
      </c>
      <c r="O1060" s="96">
        <f t="shared" si="288"/>
        <v>0.58656322373383307</v>
      </c>
      <c r="P1060" s="96">
        <f t="shared" si="289"/>
        <v>0.58656322373383307</v>
      </c>
      <c r="Q1060" s="96">
        <f t="shared" si="297"/>
        <v>0.4425995744286631</v>
      </c>
      <c r="R1060" s="96">
        <f t="shared" si="280"/>
        <v>4.5980175127305505E-2</v>
      </c>
      <c r="S1060" s="96">
        <f t="shared" si="293"/>
        <v>228.93414005781452</v>
      </c>
      <c r="T1060" s="96">
        <f t="shared" si="290"/>
        <v>255.6770405264503</v>
      </c>
      <c r="U1060" s="96">
        <f t="shared" si="291"/>
        <v>435.92193013693765</v>
      </c>
      <c r="V1060" s="32">
        <f t="shared" si="292"/>
        <v>999.99999999999659</v>
      </c>
      <c r="W1060" s="100">
        <f>(cNES*L1060+(cNES+cOSEX)*G1060+(cNES+cEREX)*H1060+(cNES+cHOEX)*I1060+(cNES+cNES)*S1060+(cNES+cOSEX)*N1060+(cNES+cEREX)*O1060+(cNES+cHOEX)*P1060)/(1+cDR)^((cycle + 0.5)/('Life tables'!$I$2/2))</f>
        <v>6977.4815554135084</v>
      </c>
      <c r="X1060" s="107">
        <f>((L1060+G1060+H1060+I1060+N1060+O1060+P1060+S1060)/('Life tables'!$I$2/2))/(1+oDR)^(((cycle + 0.5)/('Life tables'!$I$2/2)))</f>
        <v>6.4777112217113997</v>
      </c>
      <c r="Y1060" s="31">
        <f>((uNES*L1060+ uOCEX*G1060+uEREX*H1060+uHOEX*I1060+uNES*S1060+ uOCEX*N1060+uEREX*O1060+uHOEX*P1060)/('Life tables'!$I$2/2))/(1+oDR)^(((cycle + 0.5)/('Life tables'!$I$2/2)))</f>
        <v>4.2690368925429372</v>
      </c>
      <c r="Z1060" s="100">
        <f t="shared" si="281"/>
        <v>73660.292979829654</v>
      </c>
      <c r="AA1060" s="107">
        <f>((L1060+G1060+H1060+I1060+N1060+O1060+P1060+S1060)/('Life tables'!$I$2/2))</f>
        <v>11.829070854770594</v>
      </c>
      <c r="AB1060" s="31">
        <f>((uNES*L1060+ uOCEX*G1060+uEREX*H1060+uHOEX*I1060+uNES*S1060+ uOCEX*N1060+uEREX*O1060+uHOEX*P1060)/('Life tables'!$I$2/2))</f>
        <v>7.7957689305850852</v>
      </c>
    </row>
    <row r="1061" spans="1:28" x14ac:dyDescent="0.25">
      <c r="A1061" s="4">
        <v>1055</v>
      </c>
      <c r="C1061" s="105">
        <f>IF(male=0,VLOOKUP((($A$5:$A$1570/'Life tables'!$I$2)*2)+age,lifetable,13,1),IF(male=1,VLOOKUP((($A$5:$A$1570/'Life tables'!$I$2)*2)+age,lifetable,10,1),"error"))</f>
        <v>1.5755603186140554E-3</v>
      </c>
      <c r="F1061" s="96">
        <f t="shared" si="282"/>
        <v>53.819818154360604</v>
      </c>
      <c r="G1061" s="96">
        <f t="shared" si="294"/>
        <v>5.4063133722790537</v>
      </c>
      <c r="H1061" s="96">
        <f t="shared" si="283"/>
        <v>0.30875907075305226</v>
      </c>
      <c r="I1061" s="96">
        <f t="shared" si="284"/>
        <v>0.12371683959472701</v>
      </c>
      <c r="J1061" s="96">
        <f t="shared" si="295"/>
        <v>9.3995734541490794E-2</v>
      </c>
      <c r="K1061" s="96">
        <f t="shared" si="285"/>
        <v>0.1292771910475404</v>
      </c>
      <c r="L1061" s="96">
        <f t="shared" si="286"/>
        <v>47.757755946144741</v>
      </c>
      <c r="M1061" s="96">
        <f t="shared" si="287"/>
        <v>254.58121118224815</v>
      </c>
      <c r="N1061" s="96">
        <f t="shared" si="296"/>
        <v>24.516722219500551</v>
      </c>
      <c r="O1061" s="96">
        <f t="shared" si="288"/>
        <v>0.5852116180945075</v>
      </c>
      <c r="P1061" s="96">
        <f t="shared" si="289"/>
        <v>0.5852116180945075</v>
      </c>
      <c r="Q1061" s="96">
        <f t="shared" si="297"/>
        <v>0.44157970128190693</v>
      </c>
      <c r="R1061" s="96">
        <f t="shared" si="280"/>
        <v>4.5874223950203671E-2</v>
      </c>
      <c r="S1061" s="96">
        <f t="shared" si="293"/>
        <v>228.40661180132648</v>
      </c>
      <c r="T1061" s="96">
        <f t="shared" si="290"/>
        <v>256.21261596227367</v>
      </c>
      <c r="U1061" s="96">
        <f t="shared" si="291"/>
        <v>436.09708155193539</v>
      </c>
      <c r="V1061" s="32">
        <f t="shared" si="292"/>
        <v>999.99999999999659</v>
      </c>
      <c r="W1061" s="100">
        <f>(cNES*L1061+(cNES+cOSEX)*G1061+(cNES+cEREX)*H1061+(cNES+cHOEX)*I1061+(cNES+cNES)*S1061+(cNES+cOSEX)*N1061+(cNES+cEREX)*O1061+(cNES+cHOEX)*P1061)/(1+cDR)^((cycle + 0.5)/('Life tables'!$I$2/2))</f>
        <v>6945.8610724983382</v>
      </c>
      <c r="X1061" s="107">
        <f>((L1061+G1061+H1061+I1061+N1061+O1061+P1061+S1061)/('Life tables'!$I$2/2))/(1+oDR)^(((cycle + 0.5)/('Life tables'!$I$2/2)))</f>
        <v>6.4590933406131992</v>
      </c>
      <c r="Y1061" s="31">
        <f>((uNES*L1061+ uOCEX*G1061+uEREX*H1061+uHOEX*I1061+uNES*S1061+ uOCEX*N1061+uEREX*O1061+uHOEX*P1061)/('Life tables'!$I$2/2))/(1+oDR)^(((cycle + 0.5)/('Life tables'!$I$2/2)))</f>
        <v>4.256767063403867</v>
      </c>
      <c r="Z1061" s="100">
        <f t="shared" si="281"/>
        <v>73490.545736277854</v>
      </c>
      <c r="AA1061" s="107">
        <f>((L1061+G1061+H1061+I1061+N1061+O1061+P1061+S1061)/('Life tables'!$I$2/2))</f>
        <v>11.801810121254768</v>
      </c>
      <c r="AB1061" s="31">
        <f>((uNES*L1061+ uOCEX*G1061+uEREX*H1061+uHOEX*I1061+uNES*S1061+ uOCEX*N1061+uEREX*O1061+uHOEX*P1061)/('Life tables'!$I$2/2))</f>
        <v>7.7778031626857311</v>
      </c>
    </row>
    <row r="1062" spans="1:28" x14ac:dyDescent="0.25">
      <c r="A1062" s="4">
        <v>1056</v>
      </c>
      <c r="C1062" s="105">
        <f>IF(male=0,VLOOKUP((($A$5:$A$1570/'Life tables'!$I$2)*2)+age,lifetable,13,1),IF(male=1,VLOOKUP((($A$5:$A$1570/'Life tables'!$I$2)*2)+age,lifetable,10,1),"error"))</f>
        <v>1.5755603186140554E-3</v>
      </c>
      <c r="F1062" s="96">
        <f t="shared" si="282"/>
        <v>53.695719740136013</v>
      </c>
      <c r="G1062" s="96">
        <f t="shared" si="294"/>
        <v>5.3938474268465226</v>
      </c>
      <c r="H1062" s="96">
        <f t="shared" si="283"/>
        <v>0.30804713020081892</v>
      </c>
      <c r="I1062" s="96">
        <f t="shared" si="284"/>
        <v>0.12343157174854906</v>
      </c>
      <c r="J1062" s="96">
        <f t="shared" si="295"/>
        <v>9.3778997993496177E-2</v>
      </c>
      <c r="K1062" s="96">
        <f t="shared" si="285"/>
        <v>0.12897910207298469</v>
      </c>
      <c r="L1062" s="96">
        <f t="shared" si="286"/>
        <v>47.647635511273641</v>
      </c>
      <c r="M1062" s="96">
        <f t="shared" si="287"/>
        <v>253.99458274565163</v>
      </c>
      <c r="N1062" s="96">
        <f t="shared" si="296"/>
        <v>24.460228630051009</v>
      </c>
      <c r="O1062" s="96">
        <f t="shared" si="288"/>
        <v>0.58386312197019941</v>
      </c>
      <c r="P1062" s="96">
        <f t="shared" si="289"/>
        <v>0.58386312197019941</v>
      </c>
      <c r="Q1062" s="96">
        <f t="shared" si="297"/>
        <v>0.44056217446367546</v>
      </c>
      <c r="R1062" s="96">
        <f t="shared" si="280"/>
        <v>4.5768516525248729E-2</v>
      </c>
      <c r="S1062" s="96">
        <f t="shared" si="293"/>
        <v>227.88029718067128</v>
      </c>
      <c r="T1062" s="96">
        <f t="shared" si="290"/>
        <v>256.74695713473085</v>
      </c>
      <c r="U1062" s="96">
        <f t="shared" si="291"/>
        <v>436.27182917053364</v>
      </c>
      <c r="V1062" s="32">
        <f t="shared" si="292"/>
        <v>999.99999999999682</v>
      </c>
      <c r="W1062" s="100">
        <f>(cNES*L1062+(cNES+cOSEX)*G1062+(cNES+cEREX)*H1062+(cNES+cHOEX)*I1062+(cNES+cNES)*S1062+(cNES+cOSEX)*N1062+(cNES+cEREX)*O1062+(cNES+cHOEX)*P1062)/(1+cDR)^((cycle + 0.5)/('Life tables'!$I$2/2))</f>
        <v>6914.3838692189775</v>
      </c>
      <c r="X1062" s="107">
        <f>((L1062+G1062+H1062+I1062+N1062+O1062+P1062+S1062)/('Life tables'!$I$2/2))/(1+oDR)^(((cycle + 0.5)/('Life tables'!$I$2/2)))</f>
        <v>6.4405289731785613</v>
      </c>
      <c r="Y1062" s="31">
        <f>((uNES*L1062+ uOCEX*G1062+uEREX*H1062+uHOEX*I1062+uNES*S1062+ uOCEX*N1062+uEREX*O1062+uHOEX*P1062)/('Life tables'!$I$2/2))/(1+oDR)^(((cycle + 0.5)/('Life tables'!$I$2/2)))</f>
        <v>4.2445325015622224</v>
      </c>
      <c r="Z1062" s="100">
        <f t="shared" si="281"/>
        <v>73321.189480226894</v>
      </c>
      <c r="AA1062" s="107">
        <f>((L1062+G1062+H1062+I1062+N1062+O1062+P1062+S1062)/('Life tables'!$I$2/2))</f>
        <v>11.774612217376948</v>
      </c>
      <c r="AB1062" s="31">
        <f>((uNES*L1062+ uOCEX*G1062+uEREX*H1062+uHOEX*I1062+uNES*S1062+ uOCEX*N1062+uEREX*O1062+uHOEX*P1062)/('Life tables'!$I$2/2))</f>
        <v>7.7598788015827891</v>
      </c>
    </row>
    <row r="1063" spans="1:28" x14ac:dyDescent="0.25">
      <c r="A1063" s="4">
        <v>1057</v>
      </c>
      <c r="C1063" s="105">
        <f>IF(male=0,VLOOKUP((($A$5:$A$1570/'Life tables'!$I$2)*2)+age,lifetable,13,1),IF(male=1,VLOOKUP((($A$5:$A$1570/'Life tables'!$I$2)*2)+age,lifetable,10,1),"error"))</f>
        <v>1.5755603186140554E-3</v>
      </c>
      <c r="F1063" s="96">
        <f t="shared" si="282"/>
        <v>53.571909708124949</v>
      </c>
      <c r="G1063" s="96">
        <f t="shared" si="294"/>
        <v>5.3814104500108906</v>
      </c>
      <c r="H1063" s="96">
        <f t="shared" si="283"/>
        <v>0.3073368440693422</v>
      </c>
      <c r="I1063" s="96">
        <f t="shared" si="284"/>
        <v>0.12314696681312176</v>
      </c>
      <c r="J1063" s="96">
        <f t="shared" si="295"/>
        <v>9.3562765101941073E-2</v>
      </c>
      <c r="K1063" s="96">
        <f t="shared" si="285"/>
        <v>0.12868170580315727</v>
      </c>
      <c r="L1063" s="96">
        <f t="shared" si="286"/>
        <v>47.537770976326499</v>
      </c>
      <c r="M1063" s="96">
        <f t="shared" si="287"/>
        <v>253.40930398660728</v>
      </c>
      <c r="N1063" s="96">
        <f t="shared" si="296"/>
        <v>24.403865017473994</v>
      </c>
      <c r="O1063" s="96">
        <f t="shared" si="288"/>
        <v>0.58251772838036575</v>
      </c>
      <c r="P1063" s="96">
        <f t="shared" si="289"/>
        <v>0.58251772838036575</v>
      </c>
      <c r="Q1063" s="96">
        <f t="shared" si="297"/>
        <v>0.43954698870670128</v>
      </c>
      <c r="R1063" s="96">
        <f t="shared" si="280"/>
        <v>4.5663052305242029E-2</v>
      </c>
      <c r="S1063" s="96">
        <f t="shared" si="293"/>
        <v>227.35519347136062</v>
      </c>
      <c r="T1063" s="96">
        <f t="shared" si="290"/>
        <v>257.28006688853947</v>
      </c>
      <c r="U1063" s="96">
        <f t="shared" si="291"/>
        <v>436.44617392864205</v>
      </c>
      <c r="V1063" s="32">
        <f t="shared" si="292"/>
        <v>999.99999999999682</v>
      </c>
      <c r="W1063" s="100">
        <f>(cNES*L1063+(cNES+cOSEX)*G1063+(cNES+cEREX)*H1063+(cNES+cHOEX)*I1063+(cNES+cNES)*S1063+(cNES+cOSEX)*N1063+(cNES+cEREX)*O1063+(cNES+cHOEX)*P1063)/(1+cDR)^((cycle + 0.5)/('Life tables'!$I$2/2))</f>
        <v>6883.0492970008781</v>
      </c>
      <c r="X1063" s="107">
        <f>((L1063+G1063+H1063+I1063+N1063+O1063+P1063+S1063)/('Life tables'!$I$2/2))/(1+oDR)^(((cycle + 0.5)/('Life tables'!$I$2/2)))</f>
        <v>6.4220179654797791</v>
      </c>
      <c r="Y1063" s="31">
        <f>((uNES*L1063+ uOCEX*G1063+uEREX*H1063+uHOEX*I1063+uNES*S1063+ uOCEX*N1063+uEREX*O1063+uHOEX*P1063)/('Life tables'!$I$2/2))/(1+oDR)^(((cycle + 0.5)/('Life tables'!$I$2/2)))</f>
        <v>4.2323331055766946</v>
      </c>
      <c r="Z1063" s="100">
        <f t="shared" si="281"/>
        <v>73152.223317669632</v>
      </c>
      <c r="AA1063" s="107">
        <f>((L1063+G1063+H1063+I1063+N1063+O1063+P1063+S1063)/('Life tables'!$I$2/2))</f>
        <v>11.747476998126887</v>
      </c>
      <c r="AB1063" s="31">
        <f>((uNES*L1063+ uOCEX*G1063+uEREX*H1063+uHOEX*I1063+uNES*S1063+ uOCEX*N1063+uEREX*O1063+uHOEX*P1063)/('Life tables'!$I$2/2))</f>
        <v>7.7419957517136453</v>
      </c>
    </row>
    <row r="1064" spans="1:28" x14ac:dyDescent="0.25">
      <c r="A1064" s="4">
        <v>1058</v>
      </c>
      <c r="C1064" s="105">
        <f>IF(male=0,VLOOKUP((($A$5:$A$1570/'Life tables'!$I$2)*2)+age,lifetable,13,1),IF(male=1,VLOOKUP((($A$5:$A$1570/'Life tables'!$I$2)*2)+age,lifetable,10,1),"error"))</f>
        <v>1.5755603186140554E-3</v>
      </c>
      <c r="F1064" s="96">
        <f t="shared" si="282"/>
        <v>53.448387310223183</v>
      </c>
      <c r="G1064" s="96">
        <f t="shared" si="294"/>
        <v>5.3690023666235227</v>
      </c>
      <c r="H1064" s="96">
        <f t="shared" si="283"/>
        <v>0.30662820806682073</v>
      </c>
      <c r="I1064" s="96">
        <f t="shared" si="284"/>
        <v>0.12286302306876092</v>
      </c>
      <c r="J1064" s="96">
        <f t="shared" si="295"/>
        <v>9.3347034560269562E-2</v>
      </c>
      <c r="K1064" s="96">
        <f t="shared" si="285"/>
        <v>0.1283850004410842</v>
      </c>
      <c r="L1064" s="96">
        <f t="shared" si="286"/>
        <v>47.428161677462725</v>
      </c>
      <c r="M1064" s="96">
        <f t="shared" si="287"/>
        <v>252.82537187259203</v>
      </c>
      <c r="N1064" s="96">
        <f t="shared" si="296"/>
        <v>24.347631089730953</v>
      </c>
      <c r="O1064" s="96">
        <f t="shared" si="288"/>
        <v>0.58117543035407671</v>
      </c>
      <c r="P1064" s="96">
        <f t="shared" si="289"/>
        <v>0.58117543035407671</v>
      </c>
      <c r="Q1064" s="96">
        <f t="shared" si="297"/>
        <v>0.43853413875097086</v>
      </c>
      <c r="R1064" s="96">
        <f t="shared" si="280"/>
        <v>4.5557830743738509E-2</v>
      </c>
      <c r="S1064" s="96">
        <f t="shared" si="293"/>
        <v>226.83129795265822</v>
      </c>
      <c r="T1064" s="96">
        <f t="shared" si="290"/>
        <v>257.81194806185073</v>
      </c>
      <c r="U1064" s="96">
        <f t="shared" si="291"/>
        <v>436.62011675982689</v>
      </c>
      <c r="V1064" s="32">
        <f t="shared" si="292"/>
        <v>999.99999999999682</v>
      </c>
      <c r="W1064" s="100">
        <f>(cNES*L1064+(cNES+cOSEX)*G1064+(cNES+cEREX)*H1064+(cNES+cHOEX)*I1064+(cNES+cNES)*S1064+(cNES+cOSEX)*N1064+(cNES+cEREX)*O1064+(cNES+cHOEX)*P1064)/(1+cDR)^((cycle + 0.5)/('Life tables'!$I$2/2))</f>
        <v>6851.8567101809531</v>
      </c>
      <c r="X1064" s="107">
        <f>((L1064+G1064+H1064+I1064+N1064+O1064+P1064+S1064)/('Life tables'!$I$2/2))/(1+oDR)^(((cycle + 0.5)/('Life tables'!$I$2/2)))</f>
        <v>6.4035601640359001</v>
      </c>
      <c r="Y1064" s="31">
        <f>((uNES*L1064+ uOCEX*G1064+uEREX*H1064+uHOEX*I1064+uNES*S1064+ uOCEX*N1064+uEREX*O1064+uHOEX*P1064)/('Life tables'!$I$2/2))/(1+oDR)^(((cycle + 0.5)/('Life tables'!$I$2/2)))</f>
        <v>4.2201687743003164</v>
      </c>
      <c r="Z1064" s="100">
        <f t="shared" si="281"/>
        <v>72983.64635641349</v>
      </c>
      <c r="AA1064" s="107">
        <f>((L1064+G1064+H1064+I1064+N1064+O1064+P1064+S1064)/('Life tables'!$I$2/2))</f>
        <v>11.72040431883609</v>
      </c>
      <c r="AB1064" s="31">
        <f>((uNES*L1064+ uOCEX*G1064+uEREX*H1064+uHOEX*I1064+uNES*S1064+ uOCEX*N1064+uEREX*O1064+uHOEX*P1064)/('Life tables'!$I$2/2))</f>
        <v>7.7241539177407725</v>
      </c>
    </row>
    <row r="1065" spans="1:28" x14ac:dyDescent="0.25">
      <c r="A1065" s="4">
        <v>1059</v>
      </c>
      <c r="C1065" s="105">
        <f>IF(male=0,VLOOKUP((($A$5:$A$1570/'Life tables'!$I$2)*2)+age,lifetable,13,1),IF(male=1,VLOOKUP((($A$5:$A$1570/'Life tables'!$I$2)*2)+age,lifetable,10,1),"error"))</f>
        <v>1.5755603186140554E-3</v>
      </c>
      <c r="F1065" s="96">
        <f t="shared" si="282"/>
        <v>53.325151802965735</v>
      </c>
      <c r="G1065" s="96">
        <f t="shared" si="294"/>
        <v>5.3566231020018051</v>
      </c>
      <c r="H1065" s="96">
        <f t="shared" si="283"/>
        <v>0.30592121792806815</v>
      </c>
      <c r="I1065" s="96">
        <f t="shared" si="284"/>
        <v>0.12257973880644668</v>
      </c>
      <c r="J1065" s="96">
        <f t="shared" si="295"/>
        <v>9.3131805070028009E-2</v>
      </c>
      <c r="K1065" s="96">
        <f t="shared" si="285"/>
        <v>0.12808898420093512</v>
      </c>
      <c r="L1065" s="96">
        <f t="shared" si="286"/>
        <v>47.318806954958454</v>
      </c>
      <c r="M1065" s="96">
        <f t="shared" si="287"/>
        <v>252.24278337535341</v>
      </c>
      <c r="N1065" s="96">
        <f t="shared" si="296"/>
        <v>24.291526555194622</v>
      </c>
      <c r="O1065" s="96">
        <f t="shared" si="288"/>
        <v>0.57983622093021947</v>
      </c>
      <c r="P1065" s="96">
        <f t="shared" si="289"/>
        <v>0.57983622093021947</v>
      </c>
      <c r="Q1065" s="96">
        <f t="shared" si="297"/>
        <v>0.43752361934387773</v>
      </c>
      <c r="R1065" s="96">
        <f t="shared" si="280"/>
        <v>4.5452851295062685E-2</v>
      </c>
      <c r="S1065" s="96">
        <f t="shared" si="293"/>
        <v>226.30860790765942</v>
      </c>
      <c r="T1065" s="96">
        <f t="shared" si="290"/>
        <v>258.34260348626464</v>
      </c>
      <c r="U1065" s="96">
        <f t="shared" si="291"/>
        <v>436.79365859532288</v>
      </c>
      <c r="V1065" s="32">
        <f t="shared" si="292"/>
        <v>999.9999999999967</v>
      </c>
      <c r="W1065" s="100">
        <f>(cNES*L1065+(cNES+cOSEX)*G1065+(cNES+cEREX)*H1065+(cNES+cHOEX)*I1065+(cNES+cNES)*S1065+(cNES+cOSEX)*N1065+(cNES+cEREX)*O1065+(cNES+cHOEX)*P1065)/(1+cDR)^((cycle + 0.5)/('Life tables'!$I$2/2))</f>
        <v>6820.805465995415</v>
      </c>
      <c r="X1065" s="107">
        <f>((L1065+G1065+H1065+I1065+N1065+O1065+P1065+S1065)/('Life tables'!$I$2/2))/(1+oDR)^(((cycle + 0.5)/('Life tables'!$I$2/2)))</f>
        <v>6.385155415811286</v>
      </c>
      <c r="Y1065" s="31">
        <f>((uNES*L1065+ uOCEX*G1065+uEREX*H1065+uHOEX*I1065+uNES*S1065+ uOCEX*N1065+uEREX*O1065+uHOEX*P1065)/('Life tables'!$I$2/2))/(1+oDR)^(((cycle + 0.5)/('Life tables'!$I$2/2)))</f>
        <v>4.2080394068795117</v>
      </c>
      <c r="Z1065" s="100">
        <f t="shared" si="281"/>
        <v>72815.457706084824</v>
      </c>
      <c r="AA1065" s="107">
        <f>((L1065+G1065+H1065+I1065+N1065+O1065+P1065+S1065)/('Life tables'!$I$2/2))</f>
        <v>11.693394035176764</v>
      </c>
      <c r="AB1065" s="31">
        <f>((uNES*L1065+ uOCEX*G1065+uEREX*H1065+uHOEX*I1065+uNES*S1065+ uOCEX*N1065+uEREX*O1065+uHOEX*P1065)/('Life tables'!$I$2/2))</f>
        <v>7.7063532045510277</v>
      </c>
    </row>
    <row r="1066" spans="1:28" x14ac:dyDescent="0.25">
      <c r="A1066" s="4">
        <v>1060</v>
      </c>
      <c r="C1066" s="105">
        <f>IF(male=0,VLOOKUP((($A$5:$A$1570/'Life tables'!$I$2)*2)+age,lifetable,13,1),IF(male=1,VLOOKUP((($A$5:$A$1570/'Life tables'!$I$2)*2)+age,lifetable,10,1),"error"))</f>
        <v>1.5755603186140554E-3</v>
      </c>
      <c r="F1066" s="96">
        <f t="shared" si="282"/>
        <v>53.2022024474145</v>
      </c>
      <c r="G1066" s="96">
        <f t="shared" si="294"/>
        <v>5.3442725819178598</v>
      </c>
      <c r="H1066" s="96">
        <f t="shared" si="283"/>
        <v>0.30521586941386825</v>
      </c>
      <c r="I1066" s="96">
        <f t="shared" si="284"/>
        <v>0.12229711232756522</v>
      </c>
      <c r="J1066" s="96">
        <f t="shared" si="295"/>
        <v>9.2917075340668911E-2</v>
      </c>
      <c r="K1066" s="96">
        <f t="shared" si="285"/>
        <v>0.12779365530775336</v>
      </c>
      <c r="L1066" s="96">
        <f t="shared" si="286"/>
        <v>47.209706153106787</v>
      </c>
      <c r="M1066" s="96">
        <f t="shared" si="287"/>
        <v>251.66153547099475</v>
      </c>
      <c r="N1066" s="96">
        <f t="shared" si="296"/>
        <v>24.235551122657196</v>
      </c>
      <c r="O1066" s="96">
        <f t="shared" si="288"/>
        <v>0.57850009315769402</v>
      </c>
      <c r="P1066" s="96">
        <f t="shared" si="289"/>
        <v>0.57850009315769402</v>
      </c>
      <c r="Q1066" s="96">
        <f t="shared" si="297"/>
        <v>0.43651542524037151</v>
      </c>
      <c r="R1066" s="96">
        <f t="shared" si="280"/>
        <v>4.5348113414323925E-2</v>
      </c>
      <c r="S1066" s="96">
        <f t="shared" si="293"/>
        <v>225.78712062336746</v>
      </c>
      <c r="T1066" s="96">
        <f t="shared" si="290"/>
        <v>258.87203598684567</v>
      </c>
      <c r="U1066" s="96">
        <f t="shared" si="291"/>
        <v>436.96680036404496</v>
      </c>
      <c r="V1066" s="32">
        <f t="shared" si="292"/>
        <v>999.99999999999682</v>
      </c>
      <c r="W1066" s="100">
        <f>(cNES*L1066+(cNES+cOSEX)*G1066+(cNES+cEREX)*H1066+(cNES+cHOEX)*I1066+(cNES+cNES)*S1066+(cNES+cOSEX)*N1066+(cNES+cEREX)*O1066+(cNES+cHOEX)*P1066)/(1+cDR)^((cycle + 0.5)/('Life tables'!$I$2/2))</f>
        <v>6789.894924567624</v>
      </c>
      <c r="X1066" s="107">
        <f>((L1066+G1066+H1066+I1066+N1066+O1066+P1066+S1066)/('Life tables'!$I$2/2))/(1+oDR)^(((cycle + 0.5)/('Life tables'!$I$2/2)))</f>
        <v>6.3668035682141815</v>
      </c>
      <c r="Y1066" s="31">
        <f>((uNES*L1066+ uOCEX*G1066+uEREX*H1066+uHOEX*I1066+uNES*S1066+ uOCEX*N1066+uEREX*O1066+uHOEX*P1066)/('Life tables'!$I$2/2))/(1+oDR)^(((cycle + 0.5)/('Life tables'!$I$2/2)))</f>
        <v>4.195944902753161</v>
      </c>
      <c r="Z1066" s="100">
        <f t="shared" si="281"/>
        <v>72647.656478133082</v>
      </c>
      <c r="AA1066" s="107">
        <f>((L1066+G1066+H1066+I1066+N1066+O1066+P1066+S1066)/('Life tables'!$I$2/2))</f>
        <v>11.666446003160781</v>
      </c>
      <c r="AB1066" s="31">
        <f>((uNES*L1066+ uOCEX*G1066+uEREX*H1066+uHOEX*I1066+uNES*S1066+ uOCEX*N1066+uEREX*O1066+uHOEX*P1066)/('Life tables'!$I$2/2))</f>
        <v>7.6885935172549855</v>
      </c>
    </row>
    <row r="1067" spans="1:28" x14ac:dyDescent="0.25">
      <c r="A1067" s="4">
        <v>1061</v>
      </c>
      <c r="C1067" s="105">
        <f>IF(male=0,VLOOKUP((($A$5:$A$1570/'Life tables'!$I$2)*2)+age,lifetable,13,1),IF(male=1,VLOOKUP((($A$5:$A$1570/'Life tables'!$I$2)*2)+age,lifetable,10,1),"error"))</f>
        <v>1.5755603186140554E-3</v>
      </c>
      <c r="F1067" s="96">
        <f t="shared" si="282"/>
        <v>53.079538509049542</v>
      </c>
      <c r="G1067" s="96">
        <f t="shared" si="294"/>
        <v>5.3319507325876208</v>
      </c>
      <c r="H1067" s="96">
        <f t="shared" si="283"/>
        <v>0.30451215831035156</v>
      </c>
      <c r="I1067" s="96">
        <f t="shared" si="284"/>
        <v>0.12201514194365887</v>
      </c>
      <c r="J1067" s="96">
        <f t="shared" si="295"/>
        <v>9.2702844089361122E-2</v>
      </c>
      <c r="K1067" s="96">
        <f t="shared" si="285"/>
        <v>0.12749901199719502</v>
      </c>
      <c r="L1067" s="96">
        <f t="shared" si="286"/>
        <v>47.100858620121357</v>
      </c>
      <c r="M1067" s="96">
        <f t="shared" si="287"/>
        <v>251.08162514005656</v>
      </c>
      <c r="N1067" s="96">
        <f t="shared" si="296"/>
        <v>24.179704501338186</v>
      </c>
      <c r="O1067" s="96">
        <f t="shared" si="288"/>
        <v>0.57716704009560016</v>
      </c>
      <c r="P1067" s="96">
        <f t="shared" si="289"/>
        <v>0.57716704009560016</v>
      </c>
      <c r="Q1067" s="96">
        <f t="shared" si="297"/>
        <v>0.43550955120309759</v>
      </c>
      <c r="R1067" s="96">
        <f t="shared" si="280"/>
        <v>4.5243616557431171E-2</v>
      </c>
      <c r="S1067" s="96">
        <f t="shared" si="293"/>
        <v>225.26683339076664</v>
      </c>
      <c r="T1067" s="96">
        <f t="shared" si="290"/>
        <v>259.40024838213816</v>
      </c>
      <c r="U1067" s="96">
        <f t="shared" si="291"/>
        <v>437.13954299259956</v>
      </c>
      <c r="V1067" s="32">
        <f t="shared" si="292"/>
        <v>999.9999999999967</v>
      </c>
      <c r="W1067" s="100">
        <f>(cNES*L1067+(cNES+cOSEX)*G1067+(cNES+cEREX)*H1067+(cNES+cHOEX)*I1067+(cNES+cNES)*S1067+(cNES+cOSEX)*N1067+(cNES+cEREX)*O1067+(cNES+cHOEX)*P1067)/(1+cDR)^((cycle + 0.5)/('Life tables'!$I$2/2))</f>
        <v>6759.1244488959683</v>
      </c>
      <c r="X1067" s="107">
        <f>((L1067+G1067+H1067+I1067+N1067+O1067+P1067+S1067)/('Life tables'!$I$2/2))/(1+oDR)^(((cycle + 0.5)/('Life tables'!$I$2/2)))</f>
        <v>6.3485044690952988</v>
      </c>
      <c r="Y1067" s="31">
        <f>((uNES*L1067+ uOCEX*G1067+uEREX*H1067+uHOEX*I1067+uNES*S1067+ uOCEX*N1067+uEREX*O1067+uHOEX*P1067)/('Life tables'!$I$2/2))/(1+oDR)^(((cycle + 0.5)/('Life tables'!$I$2/2)))</f>
        <v>4.1838851616516726</v>
      </c>
      <c r="Z1067" s="100">
        <f t="shared" si="281"/>
        <v>72480.241785834558</v>
      </c>
      <c r="AA1067" s="107">
        <f>((L1067+G1067+H1067+I1067+N1067+O1067+P1067+S1067)/('Life tables'!$I$2/2))</f>
        <v>11.639560079138638</v>
      </c>
      <c r="AB1067" s="31">
        <f>((uNES*L1067+ uOCEX*G1067+uEREX*H1067+uHOEX*I1067+uNES*S1067+ uOCEX*N1067+uEREX*O1067+uHOEX*P1067)/('Life tables'!$I$2/2))</f>
        <v>7.6708747611862629</v>
      </c>
    </row>
    <row r="1068" spans="1:28" x14ac:dyDescent="0.25">
      <c r="A1068" s="4">
        <v>1062</v>
      </c>
      <c r="C1068" s="105">
        <f>IF(male=0,VLOOKUP((($A$5:$A$1570/'Life tables'!$I$2)*2)+age,lifetable,13,1),IF(male=1,VLOOKUP((($A$5:$A$1570/'Life tables'!$I$2)*2)+age,lifetable,10,1),"error"))</f>
        <v>1.5755603186140554E-3</v>
      </c>
      <c r="F1068" s="96">
        <f t="shared" si="282"/>
        <v>52.957159257664145</v>
      </c>
      <c r="G1068" s="96">
        <f t="shared" si="294"/>
        <v>5.3196574806602959</v>
      </c>
      <c r="H1068" s="96">
        <f t="shared" si="283"/>
        <v>0.30381008042839297</v>
      </c>
      <c r="I1068" s="96">
        <f t="shared" si="284"/>
        <v>0.12173382597618485</v>
      </c>
      <c r="J1068" s="96">
        <f t="shared" si="295"/>
        <v>9.2489110040806441E-2</v>
      </c>
      <c r="K1068" s="96">
        <f t="shared" si="285"/>
        <v>0.12720505251527647</v>
      </c>
      <c r="L1068" s="96">
        <f t="shared" si="286"/>
        <v>46.99226370804319</v>
      </c>
      <c r="M1068" s="96">
        <f t="shared" si="287"/>
        <v>250.50304936759483</v>
      </c>
      <c r="N1068" s="96">
        <f t="shared" si="296"/>
        <v>24.123986400891948</v>
      </c>
      <c r="O1068" s="96">
        <f t="shared" si="288"/>
        <v>0.57583705481341751</v>
      </c>
      <c r="P1068" s="96">
        <f t="shared" si="289"/>
        <v>0.57583705481341751</v>
      </c>
      <c r="Q1068" s="96">
        <f t="shared" si="297"/>
        <v>0.43450599200253387</v>
      </c>
      <c r="R1068" s="96">
        <f t="shared" si="280"/>
        <v>4.5139360181107029E-2</v>
      </c>
      <c r="S1068" s="96">
        <f t="shared" si="293"/>
        <v>224.74774350489241</v>
      </c>
      <c r="T1068" s="96">
        <f t="shared" si="290"/>
        <v>259.92724348418147</v>
      </c>
      <c r="U1068" s="96">
        <f t="shared" si="291"/>
        <v>437.31188740529592</v>
      </c>
      <c r="V1068" s="32">
        <f t="shared" si="292"/>
        <v>999.99999999999659</v>
      </c>
      <c r="W1068" s="100">
        <f>(cNES*L1068+(cNES+cOSEX)*G1068+(cNES+cEREX)*H1068+(cNES+cHOEX)*I1068+(cNES+cNES)*S1068+(cNES+cOSEX)*N1068+(cNES+cEREX)*O1068+(cNES+cHOEX)*P1068)/(1+cDR)^((cycle + 0.5)/('Life tables'!$I$2/2))</f>
        <v>6728.4934048417381</v>
      </c>
      <c r="X1068" s="107">
        <f>((L1068+G1068+H1068+I1068+N1068+O1068+P1068+S1068)/('Life tables'!$I$2/2))/(1+oDR)^(((cycle + 0.5)/('Life tables'!$I$2/2)))</f>
        <v>6.3302579667464016</v>
      </c>
      <c r="Y1068" s="31">
        <f>((uNES*L1068+ uOCEX*G1068+uEREX*H1068+uHOEX*I1068+uNES*S1068+ uOCEX*N1068+uEREX*O1068+uHOEX*P1068)/('Life tables'!$I$2/2))/(1+oDR)^(((cycle + 0.5)/('Life tables'!$I$2/2)))</f>
        <v>4.1718600835960498</v>
      </c>
      <c r="Z1068" s="100">
        <f t="shared" si="281"/>
        <v>72313.212744295874</v>
      </c>
      <c r="AA1068" s="107">
        <f>((L1068+G1068+H1068+I1068+N1068+O1068+P1068+S1068)/('Life tables'!$I$2/2))</f>
        <v>11.612736119798448</v>
      </c>
      <c r="AB1068" s="31">
        <f>((uNES*L1068+ uOCEX*G1068+uEREX*H1068+uHOEX*I1068+uNES*S1068+ uOCEX*N1068+uEREX*O1068+uHOEX*P1068)/('Life tables'!$I$2/2))</f>
        <v>7.6531968419008436</v>
      </c>
    </row>
    <row r="1069" spans="1:28" x14ac:dyDescent="0.25">
      <c r="A1069" s="4">
        <v>1063</v>
      </c>
      <c r="C1069" s="105">
        <f>IF(male=0,VLOOKUP((($A$5:$A$1570/'Life tables'!$I$2)*2)+age,lifetable,13,1),IF(male=1,VLOOKUP((($A$5:$A$1570/'Life tables'!$I$2)*2)+age,lifetable,10,1),"error"))</f>
        <v>1.5755603186140554E-3</v>
      </c>
      <c r="F1069" s="96">
        <f t="shared" si="282"/>
        <v>52.835063967263437</v>
      </c>
      <c r="G1069" s="96">
        <f t="shared" si="294"/>
        <v>5.3073927532081804</v>
      </c>
      <c r="H1069" s="96">
        <f t="shared" si="283"/>
        <v>0.30310963160303045</v>
      </c>
      <c r="I1069" s="96">
        <f t="shared" si="284"/>
        <v>0.12145316275628223</v>
      </c>
      <c r="J1069" s="96">
        <f t="shared" si="295"/>
        <v>9.227587192706263E-2</v>
      </c>
      <c r="K1069" s="96">
        <f t="shared" si="285"/>
        <v>0.12691177511813131</v>
      </c>
      <c r="L1069" s="96">
        <f t="shared" si="286"/>
        <v>46.883920772650754</v>
      </c>
      <c r="M1069" s="96">
        <f t="shared" si="287"/>
        <v>249.92580514325579</v>
      </c>
      <c r="N1069" s="96">
        <f t="shared" si="296"/>
        <v>24.068396531414894</v>
      </c>
      <c r="O1069" s="96">
        <f t="shared" si="288"/>
        <v>0.5745101303911776</v>
      </c>
      <c r="P1069" s="96">
        <f t="shared" si="289"/>
        <v>0.5745101303911776</v>
      </c>
      <c r="Q1069" s="96">
        <f t="shared" si="297"/>
        <v>0.43350474241712017</v>
      </c>
      <c r="R1069" s="96">
        <f t="shared" si="280"/>
        <v>4.5035343742901253E-2</v>
      </c>
      <c r="S1069" s="96">
        <f t="shared" si="293"/>
        <v>224.22984826489852</v>
      </c>
      <c r="T1069" s="96">
        <f t="shared" si="290"/>
        <v>260.45302409852565</v>
      </c>
      <c r="U1069" s="96">
        <f t="shared" si="291"/>
        <v>437.48383452415698</v>
      </c>
      <c r="V1069" s="32">
        <f t="shared" si="292"/>
        <v>999.99999999999659</v>
      </c>
      <c r="W1069" s="100">
        <f>(cNES*L1069+(cNES+cOSEX)*G1069+(cNES+cEREX)*H1069+(cNES+cHOEX)*I1069+(cNES+cNES)*S1069+(cNES+cOSEX)*N1069+(cNES+cEREX)*O1069+(cNES+cHOEX)*P1069)/(1+cDR)^((cycle + 0.5)/('Life tables'!$I$2/2))</f>
        <v>6698.0011611170503</v>
      </c>
      <c r="X1069" s="107">
        <f>((L1069+G1069+H1069+I1069+N1069+O1069+P1069+S1069)/('Life tables'!$I$2/2))/(1+oDR)^(((cycle + 0.5)/('Life tables'!$I$2/2)))</f>
        <v>6.3120639098989164</v>
      </c>
      <c r="Y1069" s="31">
        <f>((uNES*L1069+ uOCEX*G1069+uEREX*H1069+uHOEX*I1069+uNES*S1069+ uOCEX*N1069+uEREX*O1069+uHOEX*P1069)/('Life tables'!$I$2/2))/(1+oDR)^(((cycle + 0.5)/('Life tables'!$I$2/2)))</f>
        <v>4.1598695688969691</v>
      </c>
      <c r="Z1069" s="100">
        <f t="shared" si="281"/>
        <v>72146.56847045719</v>
      </c>
      <c r="AA1069" s="107">
        <f>((L1069+G1069+H1069+I1069+N1069+O1069+P1069+S1069)/('Life tables'!$I$2/2))</f>
        <v>11.585973982164937</v>
      </c>
      <c r="AB1069" s="31">
        <f>((uNES*L1069+ uOCEX*G1069+uEREX*H1069+uHOEX*I1069+uNES*S1069+ uOCEX*N1069+uEREX*O1069+uHOEX*P1069)/('Life tables'!$I$2/2))</f>
        <v>7.6355596651764239</v>
      </c>
    </row>
    <row r="1070" spans="1:28" x14ac:dyDescent="0.25">
      <c r="A1070" s="4">
        <v>1064</v>
      </c>
      <c r="C1070" s="105">
        <f>IF(male=0,VLOOKUP((($A$5:$A$1570/'Life tables'!$I$2)*2)+age,lifetable,13,1),IF(male=1,VLOOKUP((($A$5:$A$1570/'Life tables'!$I$2)*2)+age,lifetable,10,1),"error"))</f>
        <v>1.5755603186140554E-3</v>
      </c>
      <c r="F1070" s="96">
        <f t="shared" si="282"/>
        <v>52.713251915966353</v>
      </c>
      <c r="G1070" s="96">
        <f t="shared" si="294"/>
        <v>5.2951564777168105</v>
      </c>
      <c r="H1070" s="96">
        <f t="shared" si="283"/>
        <v>0.30241080769290241</v>
      </c>
      <c r="I1070" s="96">
        <f t="shared" si="284"/>
        <v>0.12117315062454662</v>
      </c>
      <c r="J1070" s="96">
        <f t="shared" si="295"/>
        <v>9.2063128487372151E-2</v>
      </c>
      <c r="K1070" s="96">
        <f t="shared" si="285"/>
        <v>0.1266191780717745</v>
      </c>
      <c r="L1070" s="96">
        <f t="shared" si="286"/>
        <v>46.775829173372948</v>
      </c>
      <c r="M1070" s="96">
        <f t="shared" si="287"/>
        <v>249.34988946134769</v>
      </c>
      <c r="N1070" s="96">
        <f t="shared" si="296"/>
        <v>24.012934603452397</v>
      </c>
      <c r="O1070" s="96">
        <f t="shared" si="288"/>
        <v>0.57318625991962824</v>
      </c>
      <c r="P1070" s="96">
        <f t="shared" si="289"/>
        <v>0.57318625991962824</v>
      </c>
      <c r="Q1070" s="96">
        <f t="shared" si="297"/>
        <v>0.43250579723338278</v>
      </c>
      <c r="R1070" s="96">
        <f t="shared" si="280"/>
        <v>4.493156670120365E-2</v>
      </c>
      <c r="S1070" s="96">
        <f t="shared" si="293"/>
        <v>223.71314497412146</v>
      </c>
      <c r="T1070" s="96">
        <f t="shared" si="290"/>
        <v>260.9775930242464</v>
      </c>
      <c r="U1070" s="96">
        <f t="shared" si="291"/>
        <v>437.65538526892993</v>
      </c>
      <c r="V1070" s="32">
        <f t="shared" si="292"/>
        <v>999.99999999999659</v>
      </c>
      <c r="W1070" s="100">
        <f>(cNES*L1070+(cNES+cOSEX)*G1070+(cNES+cEREX)*H1070+(cNES+cHOEX)*I1070+(cNES+cNES)*S1070+(cNES+cOSEX)*N1070+(cNES+cEREX)*O1070+(cNES+cHOEX)*P1070)/(1+cDR)^((cycle + 0.5)/('Life tables'!$I$2/2))</f>
        <v>6667.647089272783</v>
      </c>
      <c r="X1070" s="107">
        <f>((L1070+G1070+H1070+I1070+N1070+O1070+P1070+S1070)/('Life tables'!$I$2/2))/(1+oDR)^(((cycle + 0.5)/('Life tables'!$I$2/2)))</f>
        <v>6.2939221477225251</v>
      </c>
      <c r="Y1070" s="31">
        <f>((uNES*L1070+ uOCEX*G1070+uEREX*H1070+uHOEX*I1070+uNES*S1070+ uOCEX*N1070+uEREX*O1070+uHOEX*P1070)/('Life tables'!$I$2/2))/(1+oDR)^(((cycle + 0.5)/('Life tables'!$I$2/2)))</f>
        <v>4.1479135181538771</v>
      </c>
      <c r="Z1070" s="100">
        <f t="shared" si="281"/>
        <v>71980.308083095268</v>
      </c>
      <c r="AA1070" s="107">
        <f>((L1070+G1070+H1070+I1070+N1070+O1070+P1070+S1070)/('Life tables'!$I$2/2))</f>
        <v>11.559273523598431</v>
      </c>
      <c r="AB1070" s="31">
        <f>((uNES*L1070+ uOCEX*G1070+uEREX*H1070+uHOEX*I1070+uNES*S1070+ uOCEX*N1070+uEREX*O1070+uHOEX*P1070)/('Life tables'!$I$2/2))</f>
        <v>7.6179631370117686</v>
      </c>
    </row>
    <row r="1071" spans="1:28" x14ac:dyDescent="0.25">
      <c r="A1071" s="4">
        <v>1065</v>
      </c>
      <c r="C1071" s="105">
        <f>IF(male=0,VLOOKUP((($A$5:$A$1570/'Life tables'!$I$2)*2)+age,lifetable,13,1),IF(male=1,VLOOKUP((($A$5:$A$1570/'Life tables'!$I$2)*2)+age,lifetable,10,1),"error"))</f>
        <v>1.5755603186140554E-3</v>
      </c>
      <c r="F1071" s="96">
        <f t="shared" si="282"/>
        <v>52.591722385910998</v>
      </c>
      <c r="G1071" s="96">
        <f t="shared" si="294"/>
        <v>5.2829485820754574</v>
      </c>
      <c r="H1071" s="96">
        <f t="shared" si="283"/>
        <v>0.30171360457970486</v>
      </c>
      <c r="I1071" s="96">
        <f t="shared" si="284"/>
        <v>0.12089378793081253</v>
      </c>
      <c r="J1071" s="96">
        <f t="shared" si="295"/>
        <v>9.1850878467996902E-2</v>
      </c>
      <c r="K1071" s="96">
        <f t="shared" si="285"/>
        <v>0.1263272596518753</v>
      </c>
      <c r="L1071" s="96">
        <f t="shared" si="286"/>
        <v>46.667988273205154</v>
      </c>
      <c r="M1071" s="96">
        <f t="shared" si="287"/>
        <v>248.77529932090934</v>
      </c>
      <c r="N1071" s="96">
        <f t="shared" si="296"/>
        <v>23.957600328005395</v>
      </c>
      <c r="O1071" s="96">
        <f t="shared" si="288"/>
        <v>0.5718654365003919</v>
      </c>
      <c r="P1071" s="96">
        <f t="shared" si="289"/>
        <v>0.5718654365003919</v>
      </c>
      <c r="Q1071" s="96">
        <f t="shared" si="297"/>
        <v>0.43150915124605321</v>
      </c>
      <c r="R1071" s="96">
        <f t="shared" si="280"/>
        <v>4.4828028515256461E-2</v>
      </c>
      <c r="S1071" s="96">
        <f t="shared" si="293"/>
        <v>223.19763094014186</v>
      </c>
      <c r="T1071" s="96">
        <f t="shared" si="290"/>
        <v>261.50095305396047</v>
      </c>
      <c r="U1071" s="96">
        <f t="shared" si="291"/>
        <v>437.82654055709708</v>
      </c>
      <c r="V1071" s="32">
        <f t="shared" si="292"/>
        <v>999.99999999999682</v>
      </c>
      <c r="W1071" s="100">
        <f>(cNES*L1071+(cNES+cOSEX)*G1071+(cNES+cEREX)*H1071+(cNES+cHOEX)*I1071+(cNES+cNES)*S1071+(cNES+cOSEX)*N1071+(cNES+cEREX)*O1071+(cNES+cHOEX)*P1071)/(1+cDR)^((cycle + 0.5)/('Life tables'!$I$2/2))</f>
        <v>6637.4305636865138</v>
      </c>
      <c r="X1071" s="107">
        <f>((L1071+G1071+H1071+I1071+N1071+O1071+P1071+S1071)/('Life tables'!$I$2/2))/(1+oDR)^(((cycle + 0.5)/('Life tables'!$I$2/2)))</f>
        <v>6.2758325298237887</v>
      </c>
      <c r="Y1071" s="31">
        <f>((uNES*L1071+ uOCEX*G1071+uEREX*H1071+uHOEX*I1071+uNES*S1071+ uOCEX*N1071+uEREX*O1071+uHOEX*P1071)/('Life tables'!$I$2/2))/(1+oDR)^(((cycle + 0.5)/('Life tables'!$I$2/2)))</f>
        <v>4.1359918322540645</v>
      </c>
      <c r="Z1071" s="100">
        <f t="shared" si="281"/>
        <v>71814.430702826008</v>
      </c>
      <c r="AA1071" s="107">
        <f>((L1071+G1071+H1071+I1071+N1071+O1071+P1071+S1071)/('Life tables'!$I$2/2))</f>
        <v>11.532634601793884</v>
      </c>
      <c r="AB1071" s="31">
        <f>((uNES*L1071+ uOCEX*G1071+uEREX*H1071+uHOEX*I1071+uNES*S1071+ uOCEX*N1071+uEREX*O1071+uHOEX*P1071)/('Life tables'!$I$2/2))</f>
        <v>7.6004071636260475</v>
      </c>
    </row>
    <row r="1072" spans="1:28" x14ac:dyDescent="0.25">
      <c r="A1072" s="4">
        <v>1066</v>
      </c>
      <c r="C1072" s="105">
        <f>IF(male=0,VLOOKUP((($A$5:$A$1570/'Life tables'!$I$2)*2)+age,lifetable,13,1),IF(male=1,VLOOKUP((($A$5:$A$1570/'Life tables'!$I$2)*2)+age,lifetable,10,1),"error"))</f>
        <v>1.5755603186140554E-3</v>
      </c>
      <c r="F1072" s="96">
        <f t="shared" si="282"/>
        <v>52.470474663163131</v>
      </c>
      <c r="G1072" s="96">
        <f t="shared" si="294"/>
        <v>5.2707689945679315</v>
      </c>
      <c r="H1072" s="96">
        <f t="shared" si="283"/>
        <v>0.30101801816766638</v>
      </c>
      <c r="I1072" s="96">
        <f t="shared" si="284"/>
        <v>0.1206150730339431</v>
      </c>
      <c r="J1072" s="96">
        <f t="shared" si="295"/>
        <v>9.1639120622058409E-2</v>
      </c>
      <c r="K1072" s="96">
        <f t="shared" si="285"/>
        <v>0.12603601814353724</v>
      </c>
      <c r="L1072" s="96">
        <f t="shared" si="286"/>
        <v>46.560397438627994</v>
      </c>
      <c r="M1072" s="96">
        <f t="shared" si="287"/>
        <v>248.20203172577601</v>
      </c>
      <c r="N1072" s="96">
        <f t="shared" si="296"/>
        <v>23.902393416536725</v>
      </c>
      <c r="O1072" s="96">
        <f t="shared" si="288"/>
        <v>0.57054765324611645</v>
      </c>
      <c r="P1072" s="96">
        <f t="shared" si="289"/>
        <v>0.57054765324611645</v>
      </c>
      <c r="Q1072" s="96">
        <f t="shared" si="297"/>
        <v>0.43051479925818253</v>
      </c>
      <c r="R1072" s="96">
        <f t="shared" si="280"/>
        <v>4.4724728645166224E-2</v>
      </c>
      <c r="S1072" s="96">
        <f t="shared" si="293"/>
        <v>222.68330347484371</v>
      </c>
      <c r="T1072" s="96">
        <f t="shared" si="290"/>
        <v>262.0231069738407</v>
      </c>
      <c r="U1072" s="96">
        <f t="shared" si="291"/>
        <v>437.99730130388576</v>
      </c>
      <c r="V1072" s="32">
        <f t="shared" si="292"/>
        <v>999.99999999999659</v>
      </c>
      <c r="W1072" s="100">
        <f>(cNES*L1072+(cNES+cOSEX)*G1072+(cNES+cEREX)*H1072+(cNES+cHOEX)*I1072+(cNES+cNES)*S1072+(cNES+cOSEX)*N1072+(cNES+cEREX)*O1072+(cNES+cHOEX)*P1072)/(1+cDR)^((cycle + 0.5)/('Life tables'!$I$2/2))</f>
        <v>6607.3509615505254</v>
      </c>
      <c r="X1072" s="107">
        <f>((L1072+G1072+H1072+I1072+N1072+O1072+P1072+S1072)/('Life tables'!$I$2/2))/(1+oDR)^(((cycle + 0.5)/('Life tables'!$I$2/2)))</f>
        <v>6.2577949062447793</v>
      </c>
      <c r="Y1072" s="31">
        <f>((uNES*L1072+ uOCEX*G1072+uEREX*H1072+uHOEX*I1072+uNES*S1072+ uOCEX*N1072+uEREX*O1072+uHOEX*P1072)/('Life tables'!$I$2/2))/(1+oDR)^(((cycle + 0.5)/('Life tables'!$I$2/2)))</f>
        <v>4.1241044123717732</v>
      </c>
      <c r="Z1072" s="100">
        <f t="shared" si="281"/>
        <v>71648.935452106962</v>
      </c>
      <c r="AA1072" s="107">
        <f>((L1072+G1072+H1072+I1072+N1072+O1072+P1072+S1072)/('Life tables'!$I$2/2))</f>
        <v>11.506057074779894</v>
      </c>
      <c r="AB1072" s="31">
        <f>((uNES*L1072+ uOCEX*G1072+uEREX*H1072+uHOEX*I1072+uNES*S1072+ uOCEX*N1072+uEREX*O1072+uHOEX*P1072)/('Life tables'!$I$2/2))</f>
        <v>7.5828916514582048</v>
      </c>
    </row>
    <row r="1073" spans="1:28" x14ac:dyDescent="0.25">
      <c r="A1073" s="4">
        <v>1067</v>
      </c>
      <c r="C1073" s="105">
        <f>IF(male=0,VLOOKUP((($A$5:$A$1570/'Life tables'!$I$2)*2)+age,lifetable,13,1),IF(male=1,VLOOKUP((($A$5:$A$1570/'Life tables'!$I$2)*2)+age,lifetable,10,1),"error"))</f>
        <v>1.5755603186140554E-3</v>
      </c>
      <c r="F1073" s="96">
        <f t="shared" si="282"/>
        <v>52.3495080376278</v>
      </c>
      <c r="G1073" s="96">
        <f t="shared" si="294"/>
        <v>5.2586176438637082</v>
      </c>
      <c r="H1073" s="96">
        <f t="shared" si="283"/>
        <v>0.30032404438304117</v>
      </c>
      <c r="I1073" s="96">
        <f t="shared" si="284"/>
        <v>0.12033700430162693</v>
      </c>
      <c r="J1073" s="96">
        <f t="shared" si="295"/>
        <v>9.1427853709383444E-2</v>
      </c>
      <c r="K1073" s="96">
        <f t="shared" si="285"/>
        <v>0.12574545184108607</v>
      </c>
      <c r="L1073" s="96">
        <f t="shared" si="286"/>
        <v>46.453056039528953</v>
      </c>
      <c r="M1073" s="96">
        <f t="shared" si="287"/>
        <v>247.63008368464239</v>
      </c>
      <c r="N1073" s="96">
        <f t="shared" si="296"/>
        <v>23.847313580977207</v>
      </c>
      <c r="O1073" s="96">
        <f t="shared" si="288"/>
        <v>0.56923290328062048</v>
      </c>
      <c r="P1073" s="96">
        <f t="shared" si="289"/>
        <v>0.56923290328062048</v>
      </c>
      <c r="Q1073" s="96">
        <f t="shared" si="297"/>
        <v>0.42952273608125097</v>
      </c>
      <c r="R1073" s="96">
        <f t="shared" si="280"/>
        <v>4.4621666551915122E-2</v>
      </c>
      <c r="S1073" s="96">
        <f t="shared" si="293"/>
        <v>222.17015989447077</v>
      </c>
      <c r="T1073" s="96">
        <f t="shared" si="290"/>
        <v>262.54405756363133</v>
      </c>
      <c r="U1073" s="96">
        <f t="shared" si="291"/>
        <v>438.16766842227878</v>
      </c>
      <c r="V1073" s="32">
        <f t="shared" si="292"/>
        <v>999.9999999999967</v>
      </c>
      <c r="W1073" s="100">
        <f>(cNES*L1073+(cNES+cOSEX)*G1073+(cNES+cEREX)*H1073+(cNES+cHOEX)*I1073+(cNES+cNES)*S1073+(cNES+cOSEX)*N1073+(cNES+cEREX)*O1073+(cNES+cHOEX)*P1073)/(1+cDR)^((cycle + 0.5)/('Life tables'!$I$2/2))</f>
        <v>6577.4076628597941</v>
      </c>
      <c r="X1073" s="107">
        <f>((L1073+G1073+H1073+I1073+N1073+O1073+P1073+S1073)/('Life tables'!$I$2/2))/(1+oDR)^(((cycle + 0.5)/('Life tables'!$I$2/2)))</f>
        <v>6.2398091274616947</v>
      </c>
      <c r="Y1073" s="31">
        <f>((uNES*L1073+ uOCEX*G1073+uEREX*H1073+uHOEX*I1073+uNES*S1073+ uOCEX*N1073+uEREX*O1073+uHOEX*P1073)/('Life tables'!$I$2/2))/(1+oDR)^(((cycle + 0.5)/('Life tables'!$I$2/2)))</f>
        <v>4.112251159967296</v>
      </c>
      <c r="Z1073" s="100">
        <f t="shared" si="281"/>
        <v>71483.821455239609</v>
      </c>
      <c r="AA1073" s="107">
        <f>((L1073+G1073+H1073+I1073+N1073+O1073+P1073+S1073)/('Life tables'!$I$2/2))</f>
        <v>11.47954080091773</v>
      </c>
      <c r="AB1073" s="31">
        <f>((uNES*L1073+ uOCEX*G1073+uEREX*H1073+uHOEX*I1073+uNES*S1073+ uOCEX*N1073+uEREX*O1073+uHOEX*P1073)/('Life tables'!$I$2/2))</f>
        <v>7.5654165071663311</v>
      </c>
    </row>
    <row r="1074" spans="1:28" x14ac:dyDescent="0.25">
      <c r="A1074" s="4">
        <v>1068</v>
      </c>
      <c r="C1074" s="105">
        <f>IF(male=0,VLOOKUP((($A$5:$A$1570/'Life tables'!$I$2)*2)+age,lifetable,13,1),IF(male=1,VLOOKUP((($A$5:$A$1570/'Life tables'!$I$2)*2)+age,lifetable,10,1),"error"))</f>
        <v>1.5755603186140554E-3</v>
      </c>
      <c r="F1074" s="96">
        <f t="shared" si="282"/>
        <v>52.228821802963843</v>
      </c>
      <c r="G1074" s="96">
        <f t="shared" si="294"/>
        <v>5.246494459009341</v>
      </c>
      <c r="H1074" s="96">
        <f t="shared" si="283"/>
        <v>0.2996316791736186</v>
      </c>
      <c r="I1074" s="96">
        <f t="shared" si="284"/>
        <v>0.12005958011018153</v>
      </c>
      <c r="J1074" s="96">
        <f t="shared" si="295"/>
        <v>9.1217076496354785E-2</v>
      </c>
      <c r="K1074" s="96">
        <f t="shared" si="285"/>
        <v>0.12545555904786421</v>
      </c>
      <c r="L1074" s="96">
        <f t="shared" si="286"/>
        <v>46.345963449126486</v>
      </c>
      <c r="M1074" s="96">
        <f t="shared" si="287"/>
        <v>247.0594522111227</v>
      </c>
      <c r="N1074" s="96">
        <f t="shared" si="296"/>
        <v>23.792360533731426</v>
      </c>
      <c r="O1074" s="96">
        <f t="shared" si="288"/>
        <v>0.567921179739031</v>
      </c>
      <c r="P1074" s="96">
        <f t="shared" si="289"/>
        <v>0.567921179739031</v>
      </c>
      <c r="Q1074" s="96">
        <f t="shared" si="297"/>
        <v>0.4285329565352714</v>
      </c>
      <c r="R1074" s="96">
        <f t="shared" si="280"/>
        <v>4.4518841697371803E-2</v>
      </c>
      <c r="S1074" s="96">
        <f t="shared" si="293"/>
        <v>221.65819751968058</v>
      </c>
      <c r="T1074" s="96">
        <f t="shared" si="290"/>
        <v>263.06380759666297</v>
      </c>
      <c r="U1074" s="96">
        <f t="shared" si="291"/>
        <v>438.337642823024</v>
      </c>
      <c r="V1074" s="32">
        <f t="shared" si="292"/>
        <v>999.9999999999967</v>
      </c>
      <c r="W1074" s="100">
        <f>(cNES*L1074+(cNES+cOSEX)*G1074+(cNES+cEREX)*H1074+(cNES+cHOEX)*I1074+(cNES+cNES)*S1074+(cNES+cOSEX)*N1074+(cNES+cEREX)*O1074+(cNES+cHOEX)*P1074)/(1+cDR)^((cycle + 0.5)/('Life tables'!$I$2/2))</f>
        <v>6547.6000504000222</v>
      </c>
      <c r="X1074" s="107">
        <f>((L1074+G1074+H1074+I1074+N1074+O1074+P1074+S1074)/('Life tables'!$I$2/2))/(1+oDR)^(((cycle + 0.5)/('Life tables'!$I$2/2)))</f>
        <v>6.2218750443835189</v>
      </c>
      <c r="Y1074" s="31">
        <f>((uNES*L1074+ uOCEX*G1074+uEREX*H1074+uHOEX*I1074+uNES*S1074+ uOCEX*N1074+uEREX*O1074+uHOEX*P1074)/('Life tables'!$I$2/2))/(1+oDR)^(((cycle + 0.5)/('Life tables'!$I$2/2)))</f>
        <v>4.1004319767860817</v>
      </c>
      <c r="Z1074" s="100">
        <f t="shared" si="281"/>
        <v>71319.087838371284</v>
      </c>
      <c r="AA1074" s="107">
        <f>((L1074+G1074+H1074+I1074+N1074+O1074+P1074+S1074)/('Life tables'!$I$2/2))</f>
        <v>11.453085638900397</v>
      </c>
      <c r="AB1074" s="31">
        <f>((uNES*L1074+ uOCEX*G1074+uEREX*H1074+uHOEX*I1074+uNES*S1074+ uOCEX*N1074+uEREX*O1074+uHOEX*P1074)/('Life tables'!$I$2/2))</f>
        <v>7.547981637627025</v>
      </c>
    </row>
    <row r="1075" spans="1:28" x14ac:dyDescent="0.25">
      <c r="A1075" s="4">
        <v>1069</v>
      </c>
      <c r="C1075" s="105">
        <f>IF(male=0,VLOOKUP((($A$5:$A$1570/'Life tables'!$I$2)*2)+age,lifetable,13,1),IF(male=1,VLOOKUP((($A$5:$A$1570/'Life tables'!$I$2)*2)+age,lifetable,10,1),"error"))</f>
        <v>1.7383770313330604E-3</v>
      </c>
      <c r="F1075" s="96">
        <f t="shared" si="282"/>
        <v>52.108415256501402</v>
      </c>
      <c r="G1075" s="96">
        <f t="shared" si="294"/>
        <v>5.2343993694201707</v>
      </c>
      <c r="H1075" s="96">
        <f t="shared" si="283"/>
        <v>0.29894091850824994</v>
      </c>
      <c r="I1075" s="96">
        <f t="shared" si="284"/>
        <v>0.1197827988443637</v>
      </c>
      <c r="J1075" s="96">
        <f t="shared" si="295"/>
        <v>0.10041133155041172</v>
      </c>
      <c r="K1075" s="96">
        <f t="shared" si="285"/>
        <v>0.1251663380760327</v>
      </c>
      <c r="L1075" s="96">
        <f t="shared" si="286"/>
        <v>46.229714500102176</v>
      </c>
      <c r="M1075" s="96">
        <f t="shared" si="287"/>
        <v>246.49013432380832</v>
      </c>
      <c r="N1075" s="96">
        <f t="shared" si="296"/>
        <v>23.737533987683268</v>
      </c>
      <c r="O1075" s="96">
        <f t="shared" si="288"/>
        <v>0.56661247576791629</v>
      </c>
      <c r="P1075" s="96">
        <f t="shared" si="289"/>
        <v>0.56661247576791629</v>
      </c>
      <c r="Q1075" s="96">
        <f t="shared" si="297"/>
        <v>0.47172754405046907</v>
      </c>
      <c r="R1075" s="96">
        <f t="shared" si="280"/>
        <v>4.4416253544301773E-2</v>
      </c>
      <c r="S1075" s="96">
        <f t="shared" si="293"/>
        <v>221.10323158699444</v>
      </c>
      <c r="T1075" s="96">
        <f t="shared" si="290"/>
        <v>263.63594647226387</v>
      </c>
      <c r="U1075" s="96">
        <f t="shared" si="291"/>
        <v>438.50722541464432</v>
      </c>
      <c r="V1075" s="32">
        <f t="shared" si="292"/>
        <v>999.99999999999682</v>
      </c>
      <c r="W1075" s="100">
        <f>(cNES*L1075+(cNES+cOSEX)*G1075+(cNES+cEREX)*H1075+(cNES+cHOEX)*I1075+(cNES+cNES)*S1075+(cNES+cOSEX)*N1075+(cNES+cEREX)*O1075+(cNES+cHOEX)*P1075)/(1+cDR)^((cycle + 0.5)/('Life tables'!$I$2/2))</f>
        <v>6516.9162178291554</v>
      </c>
      <c r="X1075" s="107">
        <f>((L1075+G1075+H1075+I1075+N1075+O1075+P1075+S1075)/('Life tables'!$I$2/2))/(1+oDR)^(((cycle + 0.5)/('Life tables'!$I$2/2)))</f>
        <v>6.2028765652701949</v>
      </c>
      <c r="Y1075" s="31">
        <f>((uNES*L1075+ uOCEX*G1075+uEREX*H1075+uHOEX*I1075+uNES*S1075+ uOCEX*N1075+uEREX*O1075+uHOEX*P1075)/('Life tables'!$I$2/2))/(1+oDR)^(((cycle + 0.5)/('Life tables'!$I$2/2)))</f>
        <v>4.0878990829939337</v>
      </c>
      <c r="Z1075" s="100">
        <f t="shared" si="281"/>
        <v>71143.693685521837</v>
      </c>
      <c r="AA1075" s="107">
        <f>((L1075+G1075+H1075+I1075+N1075+O1075+P1075+S1075)/('Life tables'!$I$2/2))</f>
        <v>11.424636071760048</v>
      </c>
      <c r="AB1075" s="31">
        <f>((uNES*L1075+ uOCEX*G1075+uEREX*H1075+uHOEX*I1075+uNES*S1075+ uOCEX*N1075+uEREX*O1075+uHOEX*P1075)/('Life tables'!$I$2/2))</f>
        <v>7.5292098480204022</v>
      </c>
    </row>
    <row r="1076" spans="1:28" x14ac:dyDescent="0.25">
      <c r="A1076" s="4">
        <v>1070</v>
      </c>
      <c r="C1076" s="105">
        <f>IF(male=0,VLOOKUP((($A$5:$A$1570/'Life tables'!$I$2)*2)+age,lifetable,13,1),IF(male=1,VLOOKUP((($A$5:$A$1570/'Life tables'!$I$2)*2)+age,lifetable,10,1),"error"))</f>
        <v>1.7383770313330604E-3</v>
      </c>
      <c r="F1076" s="96">
        <f t="shared" si="282"/>
        <v>51.97886808104856</v>
      </c>
      <c r="G1076" s="96">
        <f t="shared" si="294"/>
        <v>5.2213860845186328</v>
      </c>
      <c r="H1076" s="96">
        <f t="shared" si="283"/>
        <v>0.29819771894193436</v>
      </c>
      <c r="I1076" s="96">
        <f t="shared" si="284"/>
        <v>0.1194850058068718</v>
      </c>
      <c r="J1076" s="96">
        <f t="shared" si="295"/>
        <v>0.10016169808292316</v>
      </c>
      <c r="K1076" s="96">
        <f t="shared" si="285"/>
        <v>0.12485516097575612</v>
      </c>
      <c r="L1076" s="96">
        <f t="shared" si="286"/>
        <v>46.114782412722441</v>
      </c>
      <c r="M1076" s="96">
        <f t="shared" si="287"/>
        <v>245.87796003203997</v>
      </c>
      <c r="N1076" s="96">
        <f t="shared" si="296"/>
        <v>23.678580277032328</v>
      </c>
      <c r="O1076" s="96">
        <f t="shared" si="288"/>
        <v>0.56520525680553513</v>
      </c>
      <c r="P1076" s="96">
        <f t="shared" si="289"/>
        <v>0.56520525680553513</v>
      </c>
      <c r="Q1076" s="96">
        <f t="shared" si="297"/>
        <v>0.47055597799173443</v>
      </c>
      <c r="R1076" s="96">
        <f t="shared" si="280"/>
        <v>4.4305942887726907E-2</v>
      </c>
      <c r="S1076" s="96">
        <f t="shared" si="293"/>
        <v>220.55410732051712</v>
      </c>
      <c r="T1076" s="96">
        <f t="shared" si="290"/>
        <v>264.20666414833852</v>
      </c>
      <c r="U1076" s="96">
        <f t="shared" si="291"/>
        <v>438.6763865185078</v>
      </c>
      <c r="V1076" s="32">
        <f t="shared" si="292"/>
        <v>999.9999999999967</v>
      </c>
      <c r="W1076" s="100">
        <f>(cNES*L1076+(cNES+cOSEX)*G1076+(cNES+cEREX)*H1076+(cNES+cHOEX)*I1076+(cNES+cNES)*S1076+(cNES+cOSEX)*N1076+(cNES+cEREX)*O1076+(cNES+cHOEX)*P1076)/(1+cDR)^((cycle + 0.5)/('Life tables'!$I$2/2))</f>
        <v>6486.2164173267665</v>
      </c>
      <c r="X1076" s="107">
        <f>((L1076+G1076+H1076+I1076+N1076+O1076+P1076+S1076)/('Life tables'!$I$2/2))/(1+oDR)^(((cycle + 0.5)/('Life tables'!$I$2/2)))</f>
        <v>6.1839361030523206</v>
      </c>
      <c r="Y1076" s="31">
        <f>((uNES*L1076+ uOCEX*G1076+uEREX*H1076+uHOEX*I1076+uNES*S1076+ uOCEX*N1076+uEREX*O1076+uHOEX*P1076)/('Life tables'!$I$2/2))/(1+oDR)^(((cycle + 0.5)/('Life tables'!$I$2/2)))</f>
        <v>4.075416699942398</v>
      </c>
      <c r="Z1076" s="100">
        <f t="shared" si="281"/>
        <v>70966.982903706798</v>
      </c>
      <c r="AA1076" s="107">
        <f>((L1076+G1076+H1076+I1076+N1076+O1076+P1076+S1076)/('Life tables'!$I$2/2))</f>
        <v>11.396257182977948</v>
      </c>
      <c r="AB1076" s="31">
        <f>((uNES*L1076+ uOCEX*G1076+uEREX*H1076+uHOEX*I1076+uNES*S1076+ uOCEX*N1076+uEREX*O1076+uHOEX*P1076)/('Life tables'!$I$2/2))</f>
        <v>7.5105072346110378</v>
      </c>
    </row>
    <row r="1077" spans="1:28" x14ac:dyDescent="0.25">
      <c r="A1077" s="4">
        <v>1071</v>
      </c>
      <c r="C1077" s="105">
        <f>IF(male=0,VLOOKUP((($A$5:$A$1570/'Life tables'!$I$2)*2)+age,lifetable,13,1),IF(male=1,VLOOKUP((($A$5:$A$1570/'Life tables'!$I$2)*2)+age,lifetable,10,1),"error"))</f>
        <v>1.7383770313330604E-3</v>
      </c>
      <c r="F1077" s="96">
        <f t="shared" si="282"/>
        <v>51.849646582685757</v>
      </c>
      <c r="G1077" s="96">
        <f t="shared" si="294"/>
        <v>5.2084055145623935</v>
      </c>
      <c r="H1077" s="96">
        <f t="shared" si="283"/>
        <v>0.29745638775346056</v>
      </c>
      <c r="I1077" s="96">
        <f t="shared" si="284"/>
        <v>0.11918796141071109</v>
      </c>
      <c r="J1077" s="96">
        <f t="shared" si="295"/>
        <v>9.991269218528305E-2</v>
      </c>
      <c r="K1077" s="96">
        <f t="shared" si="285"/>
        <v>0.12454476616387875</v>
      </c>
      <c r="L1077" s="96">
        <f t="shared" si="286"/>
        <v>46.000139260610027</v>
      </c>
      <c r="M1077" s="96">
        <f t="shared" si="287"/>
        <v>245.26730275046467</v>
      </c>
      <c r="N1077" s="96">
        <f t="shared" si="296"/>
        <v>23.619772657749774</v>
      </c>
      <c r="O1077" s="96">
        <f t="shared" si="288"/>
        <v>0.56380152502897429</v>
      </c>
      <c r="P1077" s="96">
        <f t="shared" si="289"/>
        <v>0.56380152502897429</v>
      </c>
      <c r="Q1077" s="96">
        <f t="shared" si="297"/>
        <v>0.46938731515464244</v>
      </c>
      <c r="R1077" s="96">
        <f t="shared" si="280"/>
        <v>4.4195905588580921E-2</v>
      </c>
      <c r="S1077" s="96">
        <f t="shared" si="293"/>
        <v>220.00634382191373</v>
      </c>
      <c r="T1077" s="96">
        <f t="shared" si="290"/>
        <v>264.77596415567842</v>
      </c>
      <c r="U1077" s="96">
        <f t="shared" si="291"/>
        <v>438.84512719026026</v>
      </c>
      <c r="V1077" s="32">
        <f t="shared" si="292"/>
        <v>999.99999999999659</v>
      </c>
      <c r="W1077" s="100">
        <f>(cNES*L1077+(cNES+cOSEX)*G1077+(cNES+cEREX)*H1077+(cNES+cHOEX)*I1077+(cNES+cNES)*S1077+(cNES+cOSEX)*N1077+(cNES+cEREX)*O1077+(cNES+cHOEX)*P1077)/(1+cDR)^((cycle + 0.5)/('Life tables'!$I$2/2))</f>
        <v>6455.6612102676982</v>
      </c>
      <c r="X1077" s="107">
        <f>((L1077+G1077+H1077+I1077+N1077+O1077+P1077+S1077)/('Life tables'!$I$2/2))/(1+oDR)^(((cycle + 0.5)/('Life tables'!$I$2/2)))</f>
        <v>6.1650534803785719</v>
      </c>
      <c r="Y1077" s="31">
        <f>((uNES*L1077+ uOCEX*G1077+uEREX*H1077+uHOEX*I1077+uNES*S1077+ uOCEX*N1077+uEREX*O1077+uHOEX*P1077)/('Life tables'!$I$2/2))/(1+oDR)^(((cycle + 0.5)/('Life tables'!$I$2/2)))</f>
        <v>4.0629724349423997</v>
      </c>
      <c r="Z1077" s="100">
        <f t="shared" si="281"/>
        <v>70790.71075280878</v>
      </c>
      <c r="AA1077" s="107">
        <f>((L1077+G1077+H1077+I1077+N1077+O1077+P1077+S1077)/('Life tables'!$I$2/2))</f>
        <v>11.367948796636092</v>
      </c>
      <c r="AB1077" s="31">
        <f>((uNES*L1077+ uOCEX*G1077+uEREX*H1077+uHOEX*I1077+uNES*S1077+ uOCEX*N1077+uEREX*O1077+uHOEX*P1077)/('Life tables'!$I$2/2))</f>
        <v>7.4918510844342041</v>
      </c>
    </row>
    <row r="1078" spans="1:28" x14ac:dyDescent="0.25">
      <c r="A1078" s="4">
        <v>1072</v>
      </c>
      <c r="C1078" s="105">
        <f>IF(male=0,VLOOKUP((($A$5:$A$1570/'Life tables'!$I$2)*2)+age,lifetable,13,1),IF(male=1,VLOOKUP((($A$5:$A$1570/'Life tables'!$I$2)*2)+age,lifetable,10,1),"error"))</f>
        <v>1.7383770313330604E-3</v>
      </c>
      <c r="F1078" s="96">
        <f t="shared" si="282"/>
        <v>51.720749816181453</v>
      </c>
      <c r="G1078" s="96">
        <f t="shared" si="294"/>
        <v>5.1954575646009662</v>
      </c>
      <c r="H1078" s="96">
        <f t="shared" si="283"/>
        <v>0.29671691952012696</v>
      </c>
      <c r="I1078" s="96">
        <f t="shared" si="284"/>
        <v>0.11889166348305634</v>
      </c>
      <c r="J1078" s="96">
        <f t="shared" si="295"/>
        <v>9.9664312036058966E-2</v>
      </c>
      <c r="K1078" s="96">
        <f t="shared" si="285"/>
        <v>0.12423515136991947</v>
      </c>
      <c r="L1078" s="96">
        <f t="shared" si="286"/>
        <v>45.885784205171326</v>
      </c>
      <c r="M1078" s="96">
        <f t="shared" si="287"/>
        <v>244.65815883787658</v>
      </c>
      <c r="N1078" s="96">
        <f t="shared" si="296"/>
        <v>23.561110779179597</v>
      </c>
      <c r="O1078" s="96">
        <f t="shared" si="288"/>
        <v>0.56240127206811108</v>
      </c>
      <c r="P1078" s="96">
        <f t="shared" si="289"/>
        <v>0.56240127206811108</v>
      </c>
      <c r="Q1078" s="96">
        <f t="shared" si="297"/>
        <v>0.46822154857073134</v>
      </c>
      <c r="R1078" s="96">
        <f t="shared" si="280"/>
        <v>4.4086140990737266E-2</v>
      </c>
      <c r="S1078" s="96">
        <f t="shared" si="293"/>
        <v>219.45993782499929</v>
      </c>
      <c r="T1078" s="96">
        <f t="shared" si="290"/>
        <v>265.34385001628522</v>
      </c>
      <c r="U1078" s="96">
        <f t="shared" si="291"/>
        <v>439.0134484826209</v>
      </c>
      <c r="V1078" s="32">
        <f t="shared" si="292"/>
        <v>999.9999999999967</v>
      </c>
      <c r="W1078" s="100">
        <f>(cNES*L1078+(cNES+cOSEX)*G1078+(cNES+cEREX)*H1078+(cNES+cHOEX)*I1078+(cNES+cNES)*S1078+(cNES+cOSEX)*N1078+(cNES+cEREX)*O1078+(cNES+cHOEX)*P1078)/(1+cDR)^((cycle + 0.5)/('Life tables'!$I$2/2))</f>
        <v>6425.2499166256166</v>
      </c>
      <c r="X1078" s="107">
        <f>((L1078+G1078+H1078+I1078+N1078+O1078+P1078+S1078)/('Life tables'!$I$2/2))/(1+oDR)^(((cycle + 0.5)/('Life tables'!$I$2/2)))</f>
        <v>6.1462285204462335</v>
      </c>
      <c r="Y1078" s="31">
        <f>((uNES*L1078+ uOCEX*G1078+uEREX*H1078+uHOEX*I1078+uNES*S1078+ uOCEX*N1078+uEREX*O1078+uHOEX*P1078)/('Life tables'!$I$2/2))/(1+oDR)^(((cycle + 0.5)/('Life tables'!$I$2/2)))</f>
        <v>4.0505661714789145</v>
      </c>
      <c r="Z1078" s="100">
        <f t="shared" si="281"/>
        <v>70614.876154354468</v>
      </c>
      <c r="AA1078" s="107">
        <f>((L1078+G1078+H1078+I1078+N1078+O1078+P1078+S1078)/('Life tables'!$I$2/2))</f>
        <v>11.339710737265882</v>
      </c>
      <c r="AB1078" s="31">
        <f>((uNES*L1078+ uOCEX*G1078+uEREX*H1078+uHOEX*I1078+uNES*S1078+ uOCEX*N1078+uEREX*O1078+uHOEX*P1078)/('Life tables'!$I$2/2))</f>
        <v>7.4732412818569589</v>
      </c>
    </row>
    <row r="1079" spans="1:28" x14ac:dyDescent="0.25">
      <c r="A1079" s="4">
        <v>1073</v>
      </c>
      <c r="C1079" s="105">
        <f>IF(male=0,VLOOKUP((($A$5:$A$1570/'Life tables'!$I$2)*2)+age,lifetable,13,1),IF(male=1,VLOOKUP((($A$5:$A$1570/'Life tables'!$I$2)*2)+age,lifetable,10,1),"error"))</f>
        <v>1.7383770313330604E-3</v>
      </c>
      <c r="F1079" s="96">
        <f t="shared" si="282"/>
        <v>51.592176843432021</v>
      </c>
      <c r="G1079" s="96">
        <f t="shared" si="294"/>
        <v>5.182542140399879</v>
      </c>
      <c r="H1079" s="96">
        <f t="shared" si="283"/>
        <v>0.29597930886012408</v>
      </c>
      <c r="I1079" s="96">
        <f t="shared" si="284"/>
        <v>0.11859610986746744</v>
      </c>
      <c r="J1079" s="96">
        <f t="shared" si="295"/>
        <v>9.9416555827553779E-2</v>
      </c>
      <c r="K1079" s="96">
        <f t="shared" si="285"/>
        <v>0.12392631434051879</v>
      </c>
      <c r="L1079" s="96">
        <f t="shared" si="286"/>
        <v>45.771716414136478</v>
      </c>
      <c r="M1079" s="96">
        <f t="shared" si="287"/>
        <v>244.05052465765857</v>
      </c>
      <c r="N1079" s="96">
        <f t="shared" si="296"/>
        <v>23.502594291107684</v>
      </c>
      <c r="O1079" s="96">
        <f t="shared" si="288"/>
        <v>0.5610044895633709</v>
      </c>
      <c r="P1079" s="96">
        <f t="shared" si="289"/>
        <v>0.5610044895633709</v>
      </c>
      <c r="Q1079" s="96">
        <f t="shared" si="297"/>
        <v>0.46705867128032086</v>
      </c>
      <c r="R1079" s="96">
        <f t="shared" si="280"/>
        <v>4.3976648438896267E-2</v>
      </c>
      <c r="S1079" s="96">
        <f t="shared" si="293"/>
        <v>218.91488606770494</v>
      </c>
      <c r="T1079" s="96">
        <f t="shared" si="290"/>
        <v>265.91032524339312</v>
      </c>
      <c r="U1079" s="96">
        <f t="shared" si="291"/>
        <v>439.18135144540031</v>
      </c>
      <c r="V1079" s="32">
        <f t="shared" si="292"/>
        <v>999.9999999999967</v>
      </c>
      <c r="W1079" s="100">
        <f>(cNES*L1079+(cNES+cOSEX)*G1079+(cNES+cEREX)*H1079+(cNES+cHOEX)*I1079+(cNES+cNES)*S1079+(cNES+cOSEX)*N1079+(cNES+cEREX)*O1079+(cNES+cHOEX)*P1079)/(1+cDR)^((cycle + 0.5)/('Life tables'!$I$2/2))</f>
        <v>6394.9818595352526</v>
      </c>
      <c r="X1079" s="107">
        <f>((L1079+G1079+H1079+I1079+N1079+O1079+P1079+S1079)/('Life tables'!$I$2/2))/(1+oDR)^(((cycle + 0.5)/('Life tables'!$I$2/2)))</f>
        <v>6.1274610469992661</v>
      </c>
      <c r="Y1079" s="31">
        <f>((uNES*L1079+ uOCEX*G1079+uEREX*H1079+uHOEX*I1079+uNES*S1079+ uOCEX*N1079+uEREX*O1079+uHOEX*P1079)/('Life tables'!$I$2/2))/(1+oDR)^(((cycle + 0.5)/('Life tables'!$I$2/2)))</f>
        <v>4.0381977933970621</v>
      </c>
      <c r="Z1079" s="100">
        <f t="shared" si="281"/>
        <v>70439.478032160856</v>
      </c>
      <c r="AA1079" s="107">
        <f>((L1079+G1079+H1079+I1079+N1079+O1079+P1079+S1079)/('Life tables'!$I$2/2))</f>
        <v>11.311542829846569</v>
      </c>
      <c r="AB1079" s="31">
        <f>((uNES*L1079+ uOCEX*G1079+uEREX*H1079+uHOEX*I1079+uNES*S1079+ uOCEX*N1079+uEREX*O1079+uHOEX*P1079)/('Life tables'!$I$2/2))</f>
        <v>7.4546777115412732</v>
      </c>
    </row>
    <row r="1080" spans="1:28" x14ac:dyDescent="0.25">
      <c r="A1080" s="4">
        <v>1074</v>
      </c>
      <c r="C1080" s="105">
        <f>IF(male=0,VLOOKUP((($A$5:$A$1570/'Life tables'!$I$2)*2)+age,lifetable,13,1),IF(male=1,VLOOKUP((($A$5:$A$1570/'Life tables'!$I$2)*2)+age,lifetable,10,1),"error"))</f>
        <v>1.7383770313330604E-3</v>
      </c>
      <c r="F1080" s="96">
        <f t="shared" si="282"/>
        <v>51.463926733276359</v>
      </c>
      <c r="G1080" s="96">
        <f t="shared" si="294"/>
        <v>5.1696591484220509</v>
      </c>
      <c r="H1080" s="96">
        <f t="shared" si="283"/>
        <v>0.29524355043147116</v>
      </c>
      <c r="I1080" s="96">
        <f t="shared" si="284"/>
        <v>0.11830129842346318</v>
      </c>
      <c r="J1080" s="96">
        <f t="shared" si="295"/>
        <v>9.9169421765448323E-2</v>
      </c>
      <c r="K1080" s="96">
        <f t="shared" si="285"/>
        <v>0.12361825283899329</v>
      </c>
      <c r="L1080" s="96">
        <f t="shared" si="286"/>
        <v>45.65793506139493</v>
      </c>
      <c r="M1080" s="96">
        <f t="shared" si="287"/>
        <v>243.44439657792697</v>
      </c>
      <c r="N1080" s="96">
        <f t="shared" si="296"/>
        <v>23.444222843775773</v>
      </c>
      <c r="O1080" s="96">
        <f t="shared" si="288"/>
        <v>0.55961116916606046</v>
      </c>
      <c r="P1080" s="96">
        <f t="shared" si="289"/>
        <v>0.55961116916606046</v>
      </c>
      <c r="Q1080" s="96">
        <f t="shared" si="297"/>
        <v>0.46589867633279003</v>
      </c>
      <c r="R1080" s="96">
        <f t="shared" si="280"/>
        <v>4.3867427278611149E-2</v>
      </c>
      <c r="S1080" s="96">
        <f t="shared" si="293"/>
        <v>218.37118529220766</v>
      </c>
      <c r="T1080" s="96">
        <f t="shared" si="290"/>
        <v>266.47539334149138</v>
      </c>
      <c r="U1080" s="96">
        <f t="shared" si="291"/>
        <v>439.34883712551789</v>
      </c>
      <c r="V1080" s="32">
        <f t="shared" si="292"/>
        <v>999.9999999999967</v>
      </c>
      <c r="W1080" s="100">
        <f>(cNES*L1080+(cNES+cOSEX)*G1080+(cNES+cEREX)*H1080+(cNES+cHOEX)*I1080+(cNES+cNES)*S1080+(cNES+cOSEX)*N1080+(cNES+cEREX)*O1080+(cNES+cHOEX)*P1080)/(1+cDR)^((cycle + 0.5)/('Life tables'!$I$2/2))</f>
        <v>6364.856365279099</v>
      </c>
      <c r="X1080" s="107">
        <f>((L1080+G1080+H1080+I1080+N1080+O1080+P1080+S1080)/('Life tables'!$I$2/2))/(1+oDR)^(((cycle + 0.5)/('Life tables'!$I$2/2)))</f>
        <v>6.108750884326394</v>
      </c>
      <c r="Y1080" s="31">
        <f>((uNES*L1080+ uOCEX*G1080+uEREX*H1080+uHOEX*I1080+uNES*S1080+ uOCEX*N1080+uEREX*O1080+uHOEX*P1080)/('Life tables'!$I$2/2))/(1+oDR)^(((cycle + 0.5)/('Life tables'!$I$2/2)))</f>
        <v>4.0258671849008492</v>
      </c>
      <c r="Z1080" s="100">
        <f t="shared" si="281"/>
        <v>70264.515312343065</v>
      </c>
      <c r="AA1080" s="107">
        <f>((L1080+G1080+H1080+I1080+N1080+O1080+P1080+S1080)/('Life tables'!$I$2/2))</f>
        <v>11.283444899803712</v>
      </c>
      <c r="AB1080" s="31">
        <f>((uNES*L1080+ uOCEX*G1080+uEREX*H1080+uHOEX*I1080+uNES*S1080+ uOCEX*N1080+uEREX*O1080+uHOEX*P1080)/('Life tables'!$I$2/2))</f>
        <v>7.4361602584430244</v>
      </c>
    </row>
    <row r="1081" spans="1:28" x14ac:dyDescent="0.25">
      <c r="A1081" s="4">
        <v>1075</v>
      </c>
      <c r="C1081" s="105">
        <f>IF(male=0,VLOOKUP((($A$5:$A$1570/'Life tables'!$I$2)*2)+age,lifetable,13,1),IF(male=1,VLOOKUP((($A$5:$A$1570/'Life tables'!$I$2)*2)+age,lifetable,10,1),"error"))</f>
        <v>1.7383770313330604E-3</v>
      </c>
      <c r="F1081" s="96">
        <f t="shared" si="282"/>
        <v>51.335998561316799</v>
      </c>
      <c r="G1081" s="96">
        <f t="shared" si="294"/>
        <v>5.1568084958098002</v>
      </c>
      <c r="H1081" s="96">
        <f t="shared" si="283"/>
        <v>0.29450963893098853</v>
      </c>
      <c r="I1081" s="96">
        <f t="shared" si="284"/>
        <v>0.11800722702610961</v>
      </c>
      <c r="J1081" s="96">
        <f t="shared" si="295"/>
        <v>9.8922908068456411E-2</v>
      </c>
      <c r="K1081" s="96">
        <f t="shared" si="285"/>
        <v>0.12331096464490565</v>
      </c>
      <c r="L1081" s="96">
        <f t="shared" si="286"/>
        <v>45.544439326836539</v>
      </c>
      <c r="M1081" s="96">
        <f t="shared" si="287"/>
        <v>242.83977097167065</v>
      </c>
      <c r="N1081" s="96">
        <f t="shared" si="296"/>
        <v>23.385996087894831</v>
      </c>
      <c r="O1081" s="96">
        <f t="shared" si="288"/>
        <v>0.55822130253868651</v>
      </c>
      <c r="P1081" s="96">
        <f t="shared" si="289"/>
        <v>0.55822130253868651</v>
      </c>
      <c r="Q1081" s="96">
        <f t="shared" si="297"/>
        <v>0.46474155678684248</v>
      </c>
      <c r="R1081" s="96">
        <f t="shared" si="280"/>
        <v>4.3758476856313198E-2</v>
      </c>
      <c r="S1081" s="96">
        <f t="shared" si="293"/>
        <v>217.82883224505528</v>
      </c>
      <c r="T1081" s="96">
        <f t="shared" si="290"/>
        <v>267.0390578063467</v>
      </c>
      <c r="U1081" s="96">
        <f t="shared" si="291"/>
        <v>439.5159065670191</v>
      </c>
      <c r="V1081" s="32">
        <f t="shared" si="292"/>
        <v>999.9999999999967</v>
      </c>
      <c r="W1081" s="100">
        <f>(cNES*L1081+(cNES+cOSEX)*G1081+(cNES+cEREX)*H1081+(cNES+cHOEX)*I1081+(cNES+cNES)*S1081+(cNES+cOSEX)*N1081+(cNES+cEREX)*O1081+(cNES+cHOEX)*P1081)/(1+cDR)^((cycle + 0.5)/('Life tables'!$I$2/2))</f>
        <v>6334.8727632740947</v>
      </c>
      <c r="X1081" s="107">
        <f>((L1081+G1081+H1081+I1081+N1081+O1081+P1081+S1081)/('Life tables'!$I$2/2))/(1+oDR)^(((cycle + 0.5)/('Life tables'!$I$2/2)))</f>
        <v>6.0900978572592122</v>
      </c>
      <c r="Y1081" s="31">
        <f>((uNES*L1081+ uOCEX*G1081+uEREX*H1081+uHOEX*I1081+uNES*S1081+ uOCEX*N1081+uEREX*O1081+uHOEX*P1081)/('Life tables'!$I$2/2))/(1+oDR)^(((cycle + 0.5)/('Life tables'!$I$2/2)))</f>
        <v>4.0135742305519271</v>
      </c>
      <c r="Z1081" s="100">
        <f t="shared" si="281"/>
        <v>70089.986923321907</v>
      </c>
      <c r="AA1081" s="107">
        <f>((L1081+G1081+H1081+I1081+N1081+O1081+P1081+S1081)/('Life tables'!$I$2/2))</f>
        <v>11.255416773007674</v>
      </c>
      <c r="AB1081" s="31">
        <f>((uNES*L1081+ uOCEX*G1081+uEREX*H1081+uHOEX*I1081+uNES*S1081+ uOCEX*N1081+uEREX*O1081+uHOEX*P1081)/('Life tables'!$I$2/2))</f>
        <v>7.417688807811019</v>
      </c>
    </row>
    <row r="1082" spans="1:28" x14ac:dyDescent="0.25">
      <c r="A1082" s="4">
        <v>1076</v>
      </c>
      <c r="C1082" s="105">
        <f>IF(male=0,VLOOKUP((($A$5:$A$1570/'Life tables'!$I$2)*2)+age,lifetable,13,1),IF(male=1,VLOOKUP((($A$5:$A$1570/'Life tables'!$I$2)*2)+age,lifetable,10,1),"error"))</f>
        <v>1.7383770313330604E-3</v>
      </c>
      <c r="F1082" s="96">
        <f t="shared" si="282"/>
        <v>51.208391409746255</v>
      </c>
      <c r="G1082" s="96">
        <f t="shared" si="294"/>
        <v>5.1439900903674856</v>
      </c>
      <c r="H1082" s="96">
        <f t="shared" si="283"/>
        <v>0.29377756909330599</v>
      </c>
      <c r="I1082" s="96">
        <f t="shared" si="284"/>
        <v>0.11771389356562273</v>
      </c>
      <c r="J1082" s="96">
        <f t="shared" si="295"/>
        <v>9.8677012967991737E-2</v>
      </c>
      <c r="K1082" s="96">
        <f t="shared" si="285"/>
        <v>0.12300444755364934</v>
      </c>
      <c r="L1082" s="96">
        <f t="shared" si="286"/>
        <v>45.4312283961982</v>
      </c>
      <c r="M1082" s="96">
        <f t="shared" si="287"/>
        <v>242.23664421688468</v>
      </c>
      <c r="N1082" s="96">
        <f t="shared" si="296"/>
        <v>23.327913674657935</v>
      </c>
      <c r="O1082" s="96">
        <f t="shared" si="288"/>
        <v>0.55683488135526416</v>
      </c>
      <c r="P1082" s="96">
        <f t="shared" si="289"/>
        <v>0.55683488135526416</v>
      </c>
      <c r="Q1082" s="96">
        <f t="shared" si="297"/>
        <v>0.46358730571076268</v>
      </c>
      <c r="R1082" s="96">
        <f t="shared" si="280"/>
        <v>4.364979651933576E-2</v>
      </c>
      <c r="S1082" s="96">
        <f t="shared" si="293"/>
        <v>217.28782367728613</v>
      </c>
      <c r="T1082" s="96">
        <f t="shared" si="290"/>
        <v>267.60132212502543</v>
      </c>
      <c r="U1082" s="96">
        <f t="shared" si="291"/>
        <v>439.68256081109206</v>
      </c>
      <c r="V1082" s="32">
        <f t="shared" si="292"/>
        <v>999.99999999999682</v>
      </c>
      <c r="W1082" s="100">
        <f>(cNES*L1082+(cNES+cOSEX)*G1082+(cNES+cEREX)*H1082+(cNES+cHOEX)*I1082+(cNES+cNES)*S1082+(cNES+cOSEX)*N1082+(cNES+cEREX)*O1082+(cNES+cHOEX)*P1082)/(1+cDR)^((cycle + 0.5)/('Life tables'!$I$2/2))</f>
        <v>6305.0303860583354</v>
      </c>
      <c r="X1082" s="107">
        <f>((L1082+G1082+H1082+I1082+N1082+O1082+P1082+S1082)/('Life tables'!$I$2/2))/(1+oDR)^(((cycle + 0.5)/('Life tables'!$I$2/2)))</f>
        <v>6.0715017911703004</v>
      </c>
      <c r="Y1082" s="31">
        <f>((uNES*L1082+ uOCEX*G1082+uEREX*H1082+uHOEX*I1082+uNES*S1082+ uOCEX*N1082+uEREX*O1082+uHOEX*P1082)/('Life tables'!$I$2/2))/(1+oDR)^(((cycle + 0.5)/('Life tables'!$I$2/2)))</f>
        <v>4.0013188152683536</v>
      </c>
      <c r="Z1082" s="100">
        <f t="shared" si="281"/>
        <v>69915.891795830801</v>
      </c>
      <c r="AA1082" s="107">
        <f>((L1082+G1082+H1082+I1082+N1082+O1082+P1082+S1082)/('Life tables'!$I$2/2))</f>
        <v>11.227458275772127</v>
      </c>
      <c r="AB1082" s="31">
        <f>((uNES*L1082+ uOCEX*G1082+uEREX*H1082+uHOEX*I1082+uNES*S1082+ uOCEX*N1082+uEREX*O1082+uHOEX*P1082)/('Life tables'!$I$2/2))</f>
        <v>7.3992632451860043</v>
      </c>
    </row>
    <row r="1083" spans="1:28" x14ac:dyDescent="0.25">
      <c r="A1083" s="4">
        <v>1077</v>
      </c>
      <c r="C1083" s="105">
        <f>IF(male=0,VLOOKUP((($A$5:$A$1570/'Life tables'!$I$2)*2)+age,lifetable,13,1),IF(male=1,VLOOKUP((($A$5:$A$1570/'Life tables'!$I$2)*2)+age,lifetable,10,1),"error"))</f>
        <v>1.7383770313330604E-3</v>
      </c>
      <c r="F1083" s="96">
        <f t="shared" si="282"/>
        <v>51.08110436718114</v>
      </c>
      <c r="G1083" s="96">
        <f t="shared" si="294"/>
        <v>5.1312038405447167</v>
      </c>
      <c r="H1083" s="96">
        <f t="shared" si="283"/>
        <v>0.29304733568990449</v>
      </c>
      <c r="I1083" s="96">
        <f t="shared" si="284"/>
        <v>0.11742129594698437</v>
      </c>
      <c r="J1083" s="96">
        <f t="shared" si="295"/>
        <v>9.8431734707845789E-2</v>
      </c>
      <c r="K1083" s="96">
        <f t="shared" si="285"/>
        <v>0.12269869937604734</v>
      </c>
      <c r="L1083" s="96">
        <f t="shared" si="286"/>
        <v>45.318301460915642</v>
      </c>
      <c r="M1083" s="96">
        <f t="shared" si="287"/>
        <v>241.63501269669806</v>
      </c>
      <c r="N1083" s="96">
        <f t="shared" si="296"/>
        <v>23.269975255752573</v>
      </c>
      <c r="O1083" s="96">
        <f t="shared" si="288"/>
        <v>0.55545189730160982</v>
      </c>
      <c r="P1083" s="96">
        <f t="shared" si="289"/>
        <v>0.55545189730160982</v>
      </c>
      <c r="Q1083" s="96">
        <f t="shared" si="297"/>
        <v>0.46243591618266022</v>
      </c>
      <c r="R1083" s="96">
        <f t="shared" si="280"/>
        <v>4.3541385615937296E-2</v>
      </c>
      <c r="S1083" s="96">
        <f t="shared" si="293"/>
        <v>216.74815634454367</v>
      </c>
      <c r="T1083" s="96">
        <f t="shared" si="290"/>
        <v>268.16218977591592</v>
      </c>
      <c r="U1083" s="96">
        <f t="shared" si="291"/>
        <v>439.84880089608407</v>
      </c>
      <c r="V1083" s="32">
        <f t="shared" si="292"/>
        <v>999.9999999999967</v>
      </c>
      <c r="W1083" s="100">
        <f>(cNES*L1083+(cNES+cOSEX)*G1083+(cNES+cEREX)*H1083+(cNES+cHOEX)*I1083+(cNES+cNES)*S1083+(cNES+cOSEX)*N1083+(cNES+cEREX)*O1083+(cNES+cHOEX)*P1083)/(1+cDR)^((cycle + 0.5)/('Life tables'!$I$2/2))</f>
        <v>6275.3285692777799</v>
      </c>
      <c r="X1083" s="107">
        <f>((L1083+G1083+H1083+I1083+N1083+O1083+P1083+S1083)/('Life tables'!$I$2/2))/(1+oDR)^(((cycle + 0.5)/('Life tables'!$I$2/2)))</f>
        <v>6.0529625119713497</v>
      </c>
      <c r="Y1083" s="31">
        <f>((uNES*L1083+ uOCEX*G1083+uEREX*H1083+uHOEX*I1083+uNES*S1083+ uOCEX*N1083+uEREX*O1083+uHOEX*P1083)/('Life tables'!$I$2/2))/(1+oDR)^(((cycle + 0.5)/('Life tables'!$I$2/2)))</f>
        <v>3.9891008243233639</v>
      </c>
      <c r="Z1083" s="100">
        <f t="shared" si="281"/>
        <v>69742.228862922275</v>
      </c>
      <c r="AA1083" s="107">
        <f>((L1083+G1083+H1083+I1083+N1083+O1083+P1083+S1083)/('Life tables'!$I$2/2))</f>
        <v>11.199569234852557</v>
      </c>
      <c r="AB1083" s="31">
        <f>((uNES*L1083+ uOCEX*G1083+uEREX*H1083+uHOEX*I1083+uNES*S1083+ uOCEX*N1083+uEREX*O1083+uHOEX*P1083)/('Life tables'!$I$2/2))</f>
        <v>7.3808834563997028</v>
      </c>
    </row>
    <row r="1084" spans="1:28" x14ac:dyDescent="0.25">
      <c r="A1084" s="4">
        <v>1078</v>
      </c>
      <c r="C1084" s="105">
        <f>IF(male=0,VLOOKUP((($A$5:$A$1570/'Life tables'!$I$2)*2)+age,lifetable,13,1),IF(male=1,VLOOKUP((($A$5:$A$1570/'Life tables'!$I$2)*2)+age,lifetable,10,1),"error"))</f>
        <v>1.7383770313330604E-3</v>
      </c>
      <c r="F1084" s="96">
        <f t="shared" si="282"/>
        <v>50.954136528500044</v>
      </c>
      <c r="G1084" s="96">
        <f t="shared" si="294"/>
        <v>5.1184496554201546</v>
      </c>
      <c r="H1084" s="96">
        <f t="shared" si="283"/>
        <v>0.29231893352819033</v>
      </c>
      <c r="I1084" s="96">
        <f t="shared" si="284"/>
        <v>0.11712943208957137</v>
      </c>
      <c r="J1084" s="96">
        <f t="shared" si="295"/>
        <v>9.8187071543877152E-2</v>
      </c>
      <c r="K1084" s="96">
        <f t="shared" si="285"/>
        <v>0.12239371793796459</v>
      </c>
      <c r="L1084" s="96">
        <f t="shared" si="286"/>
        <v>45.205657717980287</v>
      </c>
      <c r="M1084" s="96">
        <f t="shared" si="287"/>
        <v>241.0348727994967</v>
      </c>
      <c r="N1084" s="96">
        <f t="shared" si="296"/>
        <v>23.212180483372485</v>
      </c>
      <c r="O1084" s="96">
        <f t="shared" si="288"/>
        <v>0.55407234207562395</v>
      </c>
      <c r="P1084" s="96">
        <f t="shared" si="289"/>
        <v>0.55407234207562395</v>
      </c>
      <c r="Q1084" s="96">
        <f t="shared" si="297"/>
        <v>0.46128738129070557</v>
      </c>
      <c r="R1084" s="96">
        <f t="shared" si="280"/>
        <v>4.3433243495323536E-2</v>
      </c>
      <c r="S1084" s="96">
        <f t="shared" si="293"/>
        <v>216.20982700718693</v>
      </c>
      <c r="T1084" s="96">
        <f t="shared" si="290"/>
        <v>268.72166422875051</v>
      </c>
      <c r="U1084" s="96">
        <f t="shared" si="291"/>
        <v>440.01462785751738</v>
      </c>
      <c r="V1084" s="32">
        <f t="shared" si="292"/>
        <v>999.99999999999682</v>
      </c>
      <c r="W1084" s="100">
        <f>(cNES*L1084+(cNES+cOSEX)*G1084+(cNES+cEREX)*H1084+(cNES+cHOEX)*I1084+(cNES+cNES)*S1084+(cNES+cOSEX)*N1084+(cNES+cEREX)*O1084+(cNES+cHOEX)*P1084)/(1+cDR)^((cycle + 0.5)/('Life tables'!$I$2/2))</f>
        <v>6245.7666516729596</v>
      </c>
      <c r="X1084" s="107">
        <f>((L1084+G1084+H1084+I1084+N1084+O1084+P1084+S1084)/('Life tables'!$I$2/2))/(1+oDR)^(((cycle + 0.5)/('Life tables'!$I$2/2)))</f>
        <v>6.0344798461113136</v>
      </c>
      <c r="Y1084" s="31">
        <f>((uNES*L1084+ uOCEX*G1084+uEREX*H1084+uHOEX*I1084+uNES*S1084+ uOCEX*N1084+uEREX*O1084+uHOEX*P1084)/('Life tables'!$I$2/2))/(1+oDR)^(((cycle + 0.5)/('Life tables'!$I$2/2)))</f>
        <v>3.9769201433441532</v>
      </c>
      <c r="Z1084" s="100">
        <f t="shared" si="281"/>
        <v>69568.997059974048</v>
      </c>
      <c r="AA1084" s="107">
        <f>((L1084+G1084+H1084+I1084+N1084+O1084+P1084+S1084)/('Life tables'!$I$2/2))</f>
        <v>11.171749477444825</v>
      </c>
      <c r="AB1084" s="31">
        <f>((uNES*L1084+ uOCEX*G1084+uEREX*H1084+uHOEX*I1084+uNES*S1084+ uOCEX*N1084+uEREX*O1084+uHOEX*P1084)/('Life tables'!$I$2/2))</f>
        <v>7.3625493275738574</v>
      </c>
    </row>
    <row r="1085" spans="1:28" x14ac:dyDescent="0.25">
      <c r="A1085" s="4">
        <v>1079</v>
      </c>
      <c r="C1085" s="105">
        <f>IF(male=0,VLOOKUP((($A$5:$A$1570/'Life tables'!$I$2)*2)+age,lifetable,13,1),IF(male=1,VLOOKUP((($A$5:$A$1570/'Life tables'!$I$2)*2)+age,lifetable,10,1),"error"))</f>
        <v>1.7383770313330604E-3</v>
      </c>
      <c r="F1085" s="96">
        <f t="shared" si="282"/>
        <v>50.827486994687952</v>
      </c>
      <c r="G1085" s="96">
        <f t="shared" si="294"/>
        <v>5.1057274446858596</v>
      </c>
      <c r="H1085" s="96">
        <f t="shared" si="283"/>
        <v>0.29159235745060169</v>
      </c>
      <c r="I1085" s="96">
        <f t="shared" si="284"/>
        <v>0.11683829992679745</v>
      </c>
      <c r="J1085" s="96">
        <f t="shared" si="295"/>
        <v>9.794302174371125E-2</v>
      </c>
      <c r="K1085" s="96">
        <f t="shared" si="285"/>
        <v>0.1220895010799338</v>
      </c>
      <c r="L1085" s="96">
        <f t="shared" si="286"/>
        <v>45.093296369801045</v>
      </c>
      <c r="M1085" s="96">
        <f t="shared" si="287"/>
        <v>240.43622091904089</v>
      </c>
      <c r="N1085" s="96">
        <f t="shared" si="296"/>
        <v>23.154529010228973</v>
      </c>
      <c r="O1085" s="96">
        <f t="shared" si="288"/>
        <v>0.55269620738756142</v>
      </c>
      <c r="P1085" s="96">
        <f t="shared" si="289"/>
        <v>0.55269620738756142</v>
      </c>
      <c r="Q1085" s="96">
        <f t="shared" si="297"/>
        <v>0.46014169413335404</v>
      </c>
      <c r="R1085" s="96">
        <f t="shared" si="280"/>
        <v>4.3325369507668646E-2</v>
      </c>
      <c r="S1085" s="96">
        <f t="shared" si="293"/>
        <v>215.67283243039577</v>
      </c>
      <c r="T1085" s="96">
        <f t="shared" si="290"/>
        <v>269.27974894462756</v>
      </c>
      <c r="U1085" s="96">
        <f t="shared" si="291"/>
        <v>440.18004272810498</v>
      </c>
      <c r="V1085" s="32">
        <f t="shared" si="292"/>
        <v>999.99999999999682</v>
      </c>
      <c r="W1085" s="100">
        <f>(cNES*L1085+(cNES+cOSEX)*G1085+(cNES+cEREX)*H1085+(cNES+cHOEX)*I1085+(cNES+cNES)*S1085+(cNES+cOSEX)*N1085+(cNES+cEREX)*O1085+(cNES+cHOEX)*P1085)/(1+cDR)^((cycle + 0.5)/('Life tables'!$I$2/2))</f>
        <v>6216.3439750657208</v>
      </c>
      <c r="X1085" s="107">
        <f>((L1085+G1085+H1085+I1085+N1085+O1085+P1085+S1085)/('Life tables'!$I$2/2))/(1+oDR)^(((cycle + 0.5)/('Life tables'!$I$2/2)))</f>
        <v>6.0160536205745574</v>
      </c>
      <c r="Y1085" s="31">
        <f>((uNES*L1085+ uOCEX*G1085+uEREX*H1085+uHOEX*I1085+uNES*S1085+ uOCEX*N1085+uEREX*O1085+uHOEX*P1085)/('Life tables'!$I$2/2))/(1+oDR)^(((cycle + 0.5)/('Life tables'!$I$2/2)))</f>
        <v>3.9647766583106625</v>
      </c>
      <c r="Z1085" s="100">
        <f t="shared" si="281"/>
        <v>69396.195324694621</v>
      </c>
      <c r="AA1085" s="107">
        <f>((L1085+G1085+H1085+I1085+N1085+O1085+P1085+S1085)/('Life tables'!$I$2/2))</f>
        <v>11.143998831183696</v>
      </c>
      <c r="AB1085" s="31">
        <f>((uNES*L1085+ uOCEX*G1085+uEREX*H1085+uHOEX*I1085+uNES*S1085+ uOCEX*N1085+uEREX*O1085+uHOEX*P1085)/('Life tables'!$I$2/2))</f>
        <v>7.3442607451192776</v>
      </c>
    </row>
    <row r="1086" spans="1:28" x14ac:dyDescent="0.25">
      <c r="A1086" s="4">
        <v>1080</v>
      </c>
      <c r="C1086" s="105">
        <f>IF(male=0,VLOOKUP((($A$5:$A$1570/'Life tables'!$I$2)*2)+age,lifetable,13,1),IF(male=1,VLOOKUP((($A$5:$A$1570/'Life tables'!$I$2)*2)+age,lifetable,10,1),"error"))</f>
        <v>1.7383770313330604E-3</v>
      </c>
      <c r="F1086" s="96">
        <f t="shared" si="282"/>
        <v>50.701154872685692</v>
      </c>
      <c r="G1086" s="96">
        <f t="shared" si="294"/>
        <v>5.0930371186321679</v>
      </c>
      <c r="H1086" s="96">
        <f t="shared" si="283"/>
        <v>0.29086760233374481</v>
      </c>
      <c r="I1086" s="96">
        <f t="shared" si="284"/>
        <v>0.11654789740576722</v>
      </c>
      <c r="J1086" s="96">
        <f t="shared" si="295"/>
        <v>9.76995835864502E-2</v>
      </c>
      <c r="K1086" s="96">
        <f t="shared" si="285"/>
        <v>0.12178604665679386</v>
      </c>
      <c r="L1086" s="96">
        <f t="shared" si="286"/>
        <v>44.981216624070768</v>
      </c>
      <c r="M1086" s="96">
        <f t="shared" si="287"/>
        <v>239.83905345457845</v>
      </c>
      <c r="N1086" s="96">
        <f t="shared" si="296"/>
        <v>23.097020489561796</v>
      </c>
      <c r="O1086" s="96">
        <f t="shared" si="288"/>
        <v>0.55132348496029127</v>
      </c>
      <c r="P1086" s="96">
        <f t="shared" si="289"/>
        <v>0.55132348496029127</v>
      </c>
      <c r="Q1086" s="96">
        <f t="shared" si="297"/>
        <v>0.45899884781956346</v>
      </c>
      <c r="R1086" s="96">
        <f t="shared" si="280"/>
        <v>4.3217763004135622E-2</v>
      </c>
      <c r="S1086" s="96">
        <f t="shared" si="293"/>
        <v>215.13716938427237</v>
      </c>
      <c r="T1086" s="96">
        <f t="shared" si="290"/>
        <v>269.83644737603356</v>
      </c>
      <c r="U1086" s="96">
        <f t="shared" si="291"/>
        <v>440.34504653776588</v>
      </c>
      <c r="V1086" s="32">
        <f t="shared" si="292"/>
        <v>999.99999999999659</v>
      </c>
      <c r="W1086" s="100">
        <f>(cNES*L1086+(cNES+cOSEX)*G1086+(cNES+cEREX)*H1086+(cNES+cHOEX)*I1086+(cNES+cNES)*S1086+(cNES+cOSEX)*N1086+(cNES+cEREX)*O1086+(cNES+cHOEX)*P1086)/(1+cDR)^((cycle + 0.5)/('Life tables'!$I$2/2))</f>
        <v>6187.0598843459575</v>
      </c>
      <c r="X1086" s="107">
        <f>((L1086+G1086+H1086+I1086+N1086+O1086+P1086+S1086)/('Life tables'!$I$2/2))/(1+oDR)^(((cycle + 0.5)/('Life tables'!$I$2/2)))</f>
        <v>5.9976836628790329</v>
      </c>
      <c r="Y1086" s="31">
        <f>((uNES*L1086+ uOCEX*G1086+uEREX*H1086+uHOEX*I1086+uNES*S1086+ uOCEX*N1086+uEREX*O1086+uHOEX*P1086)/('Life tables'!$I$2/2))/(1+oDR)^(((cycle + 0.5)/('Life tables'!$I$2/2)))</f>
        <v>3.9526702555543807</v>
      </c>
      <c r="Z1086" s="100">
        <f t="shared" si="281"/>
        <v>69223.822597128572</v>
      </c>
      <c r="AA1086" s="107">
        <f>((L1086+G1086+H1086+I1086+N1086+O1086+P1086+S1086)/('Life tables'!$I$2/2))</f>
        <v>11.116317124141435</v>
      </c>
      <c r="AB1086" s="31">
        <f>((uNES*L1086+ uOCEX*G1086+uEREX*H1086+uHOEX*I1086+uNES*S1086+ uOCEX*N1086+uEREX*O1086+uHOEX*P1086)/('Life tables'!$I$2/2))</f>
        <v>7.3260175957349203</v>
      </c>
    </row>
    <row r="1087" spans="1:28" x14ac:dyDescent="0.25">
      <c r="A1087" s="4">
        <v>1081</v>
      </c>
      <c r="C1087" s="105">
        <f>IF(male=0,VLOOKUP((($A$5:$A$1570/'Life tables'!$I$2)*2)+age,lifetable,13,1),IF(male=1,VLOOKUP((($A$5:$A$1570/'Life tables'!$I$2)*2)+age,lifetable,10,1),"error"))</f>
        <v>1.7383770313330604E-3</v>
      </c>
      <c r="F1087" s="96">
        <f t="shared" si="282"/>
        <v>50.575139275244581</v>
      </c>
      <c r="G1087" s="96">
        <f t="shared" si="294"/>
        <v>5.0803785881330938</v>
      </c>
      <c r="H1087" s="96">
        <f t="shared" si="283"/>
        <v>0.29014466308756021</v>
      </c>
      <c r="I1087" s="96">
        <f t="shared" si="284"/>
        <v>0.11625822248694194</v>
      </c>
      <c r="J1087" s="96">
        <f t="shared" si="295"/>
        <v>9.7456755362392788E-2</v>
      </c>
      <c r="K1087" s="96">
        <f t="shared" si="285"/>
        <v>0.12148335253734069</v>
      </c>
      <c r="L1087" s="96">
        <f t="shared" si="286"/>
        <v>44.869417693637253</v>
      </c>
      <c r="M1087" s="96">
        <f t="shared" si="287"/>
        <v>239.24336681095258</v>
      </c>
      <c r="N1087" s="96">
        <f t="shared" si="296"/>
        <v>23.039654575149569</v>
      </c>
      <c r="O1087" s="96">
        <f t="shared" si="288"/>
        <v>0.54995416652954499</v>
      </c>
      <c r="P1087" s="96">
        <f t="shared" si="289"/>
        <v>0.54995416652954499</v>
      </c>
      <c r="Q1087" s="96">
        <f t="shared" si="297"/>
        <v>0.45785883546899964</v>
      </c>
      <c r="R1087" s="96">
        <f t="shared" si="280"/>
        <v>4.3110423336895701E-2</v>
      </c>
      <c r="S1087" s="96">
        <f t="shared" si="293"/>
        <v>214.60283464393802</v>
      </c>
      <c r="T1087" s="96">
        <f t="shared" si="290"/>
        <v>270.39176296686497</v>
      </c>
      <c r="U1087" s="96">
        <f t="shared" si="291"/>
        <v>440.50964031364009</v>
      </c>
      <c r="V1087" s="32">
        <f t="shared" si="292"/>
        <v>999.99999999999659</v>
      </c>
      <c r="W1087" s="100">
        <f>(cNES*L1087+(cNES+cOSEX)*G1087+(cNES+cEREX)*H1087+(cNES+cHOEX)*I1087+(cNES+cNES)*S1087+(cNES+cOSEX)*N1087+(cNES+cEREX)*O1087+(cNES+cHOEX)*P1087)/(1+cDR)^((cycle + 0.5)/('Life tables'!$I$2/2))</f>
        <v>6157.9137274583709</v>
      </c>
      <c r="X1087" s="107">
        <f>((L1087+G1087+H1087+I1087+N1087+O1087+P1087+S1087)/('Life tables'!$I$2/2))/(1+oDR)^(((cycle + 0.5)/('Life tables'!$I$2/2)))</f>
        <v>5.979369801074462</v>
      </c>
      <c r="Y1087" s="31">
        <f>((uNES*L1087+ uOCEX*G1087+uEREX*H1087+uHOEX*I1087+uNES*S1087+ uOCEX*N1087+uEREX*O1087+uHOEX*P1087)/('Life tables'!$I$2/2))/(1+oDR)^(((cycle + 0.5)/('Life tables'!$I$2/2)))</f>
        <v>3.9406008217571515</v>
      </c>
      <c r="Z1087" s="100">
        <f t="shared" si="281"/>
        <v>69051.877819661255</v>
      </c>
      <c r="AA1087" s="107">
        <f>((L1087+G1087+H1087+I1087+N1087+O1087+P1087+S1087)/('Life tables'!$I$2/2))</f>
        <v>11.088704184826373</v>
      </c>
      <c r="AB1087" s="31">
        <f>((uNES*L1087+ uOCEX*G1087+uEREX*H1087+uHOEX*I1087+uNES*S1087+ uOCEX*N1087+uEREX*O1087+uHOEX*P1087)/('Life tables'!$I$2/2))</f>
        <v>7.3078197664069542</v>
      </c>
    </row>
    <row r="1088" spans="1:28" x14ac:dyDescent="0.25">
      <c r="A1088" s="4">
        <v>1082</v>
      </c>
      <c r="C1088" s="105">
        <f>IF(male=0,VLOOKUP((($A$5:$A$1570/'Life tables'!$I$2)*2)+age,lifetable,13,1),IF(male=1,VLOOKUP((($A$5:$A$1570/'Life tables'!$I$2)*2)+age,lifetable,10,1),"error"))</f>
        <v>1.7383770313330604E-3</v>
      </c>
      <c r="F1088" s="96">
        <f t="shared" si="282"/>
        <v>50.449439320785949</v>
      </c>
      <c r="G1088" s="96">
        <f t="shared" si="294"/>
        <v>5.0677517646322139</v>
      </c>
      <c r="H1088" s="96">
        <f t="shared" si="283"/>
        <v>0.28942353465451653</v>
      </c>
      <c r="I1088" s="96">
        <f t="shared" si="284"/>
        <v>0.11596927314381669</v>
      </c>
      <c r="J1088" s="96">
        <f t="shared" si="295"/>
        <v>9.7214535372763727E-2</v>
      </c>
      <c r="K1088" s="96">
        <f t="shared" si="285"/>
        <v>0.12118141660398973</v>
      </c>
      <c r="L1088" s="96">
        <f t="shared" si="286"/>
        <v>44.757898796378647</v>
      </c>
      <c r="M1088" s="96">
        <f t="shared" si="287"/>
        <v>238.6491573987056</v>
      </c>
      <c r="N1088" s="96">
        <f t="shared" si="296"/>
        <v>22.982430921319736</v>
      </c>
      <c r="O1088" s="96">
        <f t="shared" si="288"/>
        <v>0.54858824384415439</v>
      </c>
      <c r="P1088" s="96">
        <f t="shared" si="289"/>
        <v>0.54858824384415439</v>
      </c>
      <c r="Q1088" s="96">
        <f t="shared" si="297"/>
        <v>0.4567216502122351</v>
      </c>
      <c r="R1088" s="96">
        <f t="shared" si="280"/>
        <v>4.300334985914709E-2</v>
      </c>
      <c r="S1088" s="96">
        <f t="shared" si="293"/>
        <v>214.06982498962617</v>
      </c>
      <c r="T1088" s="96">
        <f t="shared" si="290"/>
        <v>270.94569915244995</v>
      </c>
      <c r="U1088" s="96">
        <f t="shared" si="291"/>
        <v>440.6738250801032</v>
      </c>
      <c r="V1088" s="32">
        <f t="shared" si="292"/>
        <v>999.99999999999659</v>
      </c>
      <c r="W1088" s="100">
        <f>(cNES*L1088+(cNES+cOSEX)*G1088+(cNES+cEREX)*H1088+(cNES+cHOEX)*I1088+(cNES+cNES)*S1088+(cNES+cOSEX)*N1088+(cNES+cEREX)*O1088+(cNES+cHOEX)*P1088)/(1+cDR)^((cycle + 0.5)/('Life tables'!$I$2/2))</f>
        <v>6128.9048553892653</v>
      </c>
      <c r="X1088" s="107">
        <f>((L1088+G1088+H1088+I1088+N1088+O1088+P1088+S1088)/('Life tables'!$I$2/2))/(1+oDR)^(((cycle + 0.5)/('Life tables'!$I$2/2)))</f>
        <v>5.961111863740526</v>
      </c>
      <c r="Y1088" s="31">
        <f>((uNES*L1088+ uOCEX*G1088+uEREX*H1088+uHOEX*I1088+uNES*S1088+ uOCEX*N1088+uEREX*O1088+uHOEX*P1088)/('Life tables'!$I$2/2))/(1+oDR)^(((cycle + 0.5)/('Life tables'!$I$2/2)))</f>
        <v>3.9285682439499792</v>
      </c>
      <c r="Z1088" s="100">
        <f t="shared" si="281"/>
        <v>68880.359937023342</v>
      </c>
      <c r="AA1088" s="107">
        <f>((L1088+G1088+H1088+I1088+N1088+O1088+P1088+S1088)/('Life tables'!$I$2/2))</f>
        <v>11.061159842181521</v>
      </c>
      <c r="AB1088" s="31">
        <f>((uNES*L1088+ uOCEX*G1088+uEREX*H1088+uHOEX*I1088+uNES*S1088+ uOCEX*N1088+uEREX*O1088+uHOEX*P1088)/('Life tables'!$I$2/2))</f>
        <v>7.2896671444078374</v>
      </c>
    </row>
    <row r="1089" spans="1:28" x14ac:dyDescent="0.25">
      <c r="A1089" s="4">
        <v>1083</v>
      </c>
      <c r="C1089" s="105">
        <f>IF(male=0,VLOOKUP((($A$5:$A$1570/'Life tables'!$I$2)*2)+age,lifetable,13,1),IF(male=1,VLOOKUP((($A$5:$A$1570/'Life tables'!$I$2)*2)+age,lifetable,10,1),"error"))</f>
        <v>1.7383770313330604E-3</v>
      </c>
      <c r="F1089" s="96">
        <f t="shared" si="282"/>
        <v>50.32405413326547</v>
      </c>
      <c r="G1089" s="96">
        <f t="shared" si="294"/>
        <v>5.055156560129042</v>
      </c>
      <c r="H1089" s="96">
        <f t="shared" si="283"/>
        <v>0.28870421200883267</v>
      </c>
      <c r="I1089" s="96">
        <f t="shared" si="284"/>
        <v>0.11568104736260845</v>
      </c>
      <c r="J1089" s="96">
        <f t="shared" si="295"/>
        <v>9.6972921929452213E-2</v>
      </c>
      <c r="K1089" s="96">
        <f t="shared" si="285"/>
        <v>0.12088023675245017</v>
      </c>
      <c r="L1089" s="96">
        <f t="shared" si="286"/>
        <v>44.646659155083086</v>
      </c>
      <c r="M1089" s="96">
        <f t="shared" si="287"/>
        <v>238.05642163417795</v>
      </c>
      <c r="N1089" s="96">
        <f t="shared" si="296"/>
        <v>22.925349182958126</v>
      </c>
      <c r="O1089" s="96">
        <f t="shared" si="288"/>
        <v>0.54722570866627984</v>
      </c>
      <c r="P1089" s="96">
        <f t="shared" si="289"/>
        <v>0.54722570866627984</v>
      </c>
      <c r="Q1089" s="96">
        <f t="shared" si="297"/>
        <v>0.45558728519093894</v>
      </c>
      <c r="R1089" s="96">
        <f t="shared" si="280"/>
        <v>4.2896541925132779E-2</v>
      </c>
      <c r="S1089" s="96">
        <f t="shared" si="293"/>
        <v>213.53813720677118</v>
      </c>
      <c r="T1089" s="96">
        <f t="shared" si="290"/>
        <v>271.49825935957034</v>
      </c>
      <c r="U1089" s="96">
        <f t="shared" si="291"/>
        <v>440.83760185878077</v>
      </c>
      <c r="V1089" s="32">
        <f t="shared" si="292"/>
        <v>999.99999999999659</v>
      </c>
      <c r="W1089" s="100">
        <f>(cNES*L1089+(cNES+cOSEX)*G1089+(cNES+cEREX)*H1089+(cNES+cHOEX)*I1089+(cNES+cNES)*S1089+(cNES+cOSEX)*N1089+(cNES+cEREX)*O1089+(cNES+cHOEX)*P1089)/(1+cDR)^((cycle + 0.5)/('Life tables'!$I$2/2))</f>
        <v>6100.0326221533105</v>
      </c>
      <c r="X1089" s="107">
        <f>((L1089+G1089+H1089+I1089+N1089+O1089+P1089+S1089)/('Life tables'!$I$2/2))/(1+oDR)^(((cycle + 0.5)/('Life tables'!$I$2/2)))</f>
        <v>5.9429096799850765</v>
      </c>
      <c r="Y1089" s="31">
        <f>((uNES*L1089+ uOCEX*G1089+uEREX*H1089+uHOEX*I1089+uNES*S1089+ uOCEX*N1089+uEREX*O1089+uHOEX*P1089)/('Life tables'!$I$2/2))/(1+oDR)^(((cycle + 0.5)/('Life tables'!$I$2/2)))</f>
        <v>3.9165724095118586</v>
      </c>
      <c r="Z1089" s="100">
        <f t="shared" si="281"/>
        <v>68709.267896294798</v>
      </c>
      <c r="AA1089" s="107">
        <f>((L1089+G1089+H1089+I1089+N1089+O1089+P1089+S1089)/('Life tables'!$I$2/2))</f>
        <v>11.033683925583174</v>
      </c>
      <c r="AB1089" s="31">
        <f>((uNES*L1089+ uOCEX*G1089+uEREX*H1089+uHOEX*I1089+uNES*S1089+ uOCEX*N1089+uEREX*O1089+uHOEX*P1089)/('Life tables'!$I$2/2))</f>
        <v>7.2715596172954244</v>
      </c>
    </row>
    <row r="1090" spans="1:28" x14ac:dyDescent="0.25">
      <c r="A1090" s="4">
        <v>1084</v>
      </c>
      <c r="C1090" s="105">
        <f>IF(male=0,VLOOKUP((($A$5:$A$1570/'Life tables'!$I$2)*2)+age,lifetable,13,1),IF(male=1,VLOOKUP((($A$5:$A$1570/'Life tables'!$I$2)*2)+age,lifetable,10,1),"error"))</f>
        <v>1.7383770313330604E-3</v>
      </c>
      <c r="F1090" s="96">
        <f t="shared" si="282"/>
        <v>50.198982842042085</v>
      </c>
      <c r="G1090" s="96">
        <f t="shared" si="294"/>
        <v>5.0425928871658625</v>
      </c>
      <c r="H1090" s="96">
        <f t="shared" si="283"/>
        <v>0.28798669015572531</v>
      </c>
      <c r="I1090" s="96">
        <f t="shared" si="284"/>
        <v>0.11539354314195484</v>
      </c>
      <c r="J1090" s="96">
        <f t="shared" si="295"/>
        <v>9.6731913354759405E-2</v>
      </c>
      <c r="K1090" s="96">
        <f t="shared" si="285"/>
        <v>0.12057981089141002</v>
      </c>
      <c r="L1090" s="96">
        <f t="shared" si="286"/>
        <v>44.53569799733237</v>
      </c>
      <c r="M1090" s="96">
        <f t="shared" si="287"/>
        <v>237.46515593960331</v>
      </c>
      <c r="N1090" s="96">
        <f t="shared" si="296"/>
        <v>22.868409015518079</v>
      </c>
      <c r="O1090" s="96">
        <f t="shared" si="288"/>
        <v>0.54586655277162865</v>
      </c>
      <c r="P1090" s="96">
        <f t="shared" si="289"/>
        <v>0.54586655277162865</v>
      </c>
      <c r="Q1090" s="96">
        <f t="shared" si="297"/>
        <v>0.45445573355805868</v>
      </c>
      <c r="R1090" s="96">
        <f t="shared" si="280"/>
        <v>4.2789998890157693E-2</v>
      </c>
      <c r="S1090" s="96">
        <f t="shared" si="293"/>
        <v>213.00776808609376</v>
      </c>
      <c r="T1090" s="96">
        <f t="shared" si="290"/>
        <v>272.04944700648315</v>
      </c>
      <c r="U1090" s="96">
        <f t="shared" si="291"/>
        <v>441.00097166856233</v>
      </c>
      <c r="V1090" s="32">
        <f t="shared" si="292"/>
        <v>999.99999999999648</v>
      </c>
      <c r="W1090" s="100">
        <f>(cNES*L1090+(cNES+cOSEX)*G1090+(cNES+cEREX)*H1090+(cNES+cHOEX)*I1090+(cNES+cNES)*S1090+(cNES+cOSEX)*N1090+(cNES+cEREX)*O1090+(cNES+cHOEX)*P1090)/(1+cDR)^((cycle + 0.5)/('Life tables'!$I$2/2))</f>
        <v>6071.2963847803903</v>
      </c>
      <c r="X1090" s="107">
        <f>((L1090+G1090+H1090+I1090+N1090+O1090+P1090+S1090)/('Life tables'!$I$2/2))/(1+oDR)^(((cycle + 0.5)/('Life tables'!$I$2/2)))</f>
        <v>5.92476307944235</v>
      </c>
      <c r="Y1090" s="31">
        <f>((uNES*L1090+ uOCEX*G1090+uEREX*H1090+uHOEX*I1090+uNES*S1090+ uOCEX*N1090+uEREX*O1090+uHOEX*P1090)/('Life tables'!$I$2/2))/(1+oDR)^(((cycle + 0.5)/('Life tables'!$I$2/2)))</f>
        <v>3.9046132061685981</v>
      </c>
      <c r="Z1090" s="100">
        <f t="shared" si="281"/>
        <v>68538.600646908657</v>
      </c>
      <c r="AA1090" s="107">
        <f>((L1090+G1090+H1090+I1090+N1090+O1090+P1090+S1090)/('Life tables'!$I$2/2))</f>
        <v>11.006276264839547</v>
      </c>
      <c r="AB1090" s="31">
        <f>((uNES*L1090+ uOCEX*G1090+uEREX*H1090+uHOEX*I1090+uNES*S1090+ uOCEX*N1090+uEREX*O1090+uHOEX*P1090)/('Life tables'!$I$2/2))</f>
        <v>7.2534970729120536</v>
      </c>
    </row>
    <row r="1091" spans="1:28" x14ac:dyDescent="0.25">
      <c r="A1091" s="4">
        <v>1085</v>
      </c>
      <c r="C1091" s="105">
        <f>IF(male=0,VLOOKUP((($A$5:$A$1570/'Life tables'!$I$2)*2)+age,lifetable,13,1),IF(male=1,VLOOKUP((($A$5:$A$1570/'Life tables'!$I$2)*2)+age,lifetable,10,1),"error"))</f>
        <v>1.7383770313330604E-3</v>
      </c>
      <c r="F1091" s="96">
        <f t="shared" si="282"/>
        <v>50.074224581751359</v>
      </c>
      <c r="G1091" s="96">
        <f t="shared" si="294"/>
        <v>5.0300606588150059</v>
      </c>
      <c r="H1091" s="96">
        <f t="shared" si="283"/>
        <v>0.28727096413068282</v>
      </c>
      <c r="I1091" s="96">
        <f t="shared" si="284"/>
        <v>0.11510675849262293</v>
      </c>
      <c r="J1091" s="96">
        <f t="shared" si="295"/>
        <v>9.6491507981154398E-2</v>
      </c>
      <c r="K1091" s="96">
        <f t="shared" si="285"/>
        <v>0.12028013694223195</v>
      </c>
      <c r="L1091" s="96">
        <f t="shared" si="286"/>
        <v>44.425014555389659</v>
      </c>
      <c r="M1091" s="96">
        <f t="shared" si="287"/>
        <v>236.87535674319963</v>
      </c>
      <c r="N1091" s="96">
        <f t="shared" si="296"/>
        <v>22.811610075029254</v>
      </c>
      <c r="O1091" s="96">
        <f t="shared" si="288"/>
        <v>0.54451076794966413</v>
      </c>
      <c r="P1091" s="96">
        <f t="shared" si="289"/>
        <v>0.54451076794966413</v>
      </c>
      <c r="Q1091" s="96">
        <f t="shared" si="297"/>
        <v>0.45332698847799413</v>
      </c>
      <c r="R1091" s="96">
        <f t="shared" si="280"/>
        <v>4.2683720110605089E-2</v>
      </c>
      <c r="S1091" s="96">
        <f t="shared" si="293"/>
        <v>212.47871442368245</v>
      </c>
      <c r="T1091" s="96">
        <f t="shared" si="290"/>
        <v>272.59926550294227</v>
      </c>
      <c r="U1091" s="96">
        <f t="shared" si="291"/>
        <v>441.16393552561516</v>
      </c>
      <c r="V1091" s="32">
        <f t="shared" si="292"/>
        <v>999.99999999999636</v>
      </c>
      <c r="W1091" s="100">
        <f>(cNES*L1091+(cNES+cOSEX)*G1091+(cNES+cEREX)*H1091+(cNES+cHOEX)*I1091+(cNES+cNES)*S1091+(cNES+cOSEX)*N1091+(cNES+cEREX)*O1091+(cNES+cHOEX)*P1091)/(1+cDR)^((cycle + 0.5)/('Life tables'!$I$2/2))</f>
        <v>6042.6955033024178</v>
      </c>
      <c r="X1091" s="107">
        <f>((L1091+G1091+H1091+I1091+N1091+O1091+P1091+S1091)/('Life tables'!$I$2/2))/(1+oDR)^(((cycle + 0.5)/('Life tables'!$I$2/2)))</f>
        <v>5.9066718922712003</v>
      </c>
      <c r="Y1091" s="31">
        <f>((uNES*L1091+ uOCEX*G1091+uEREX*H1091+uHOEX*I1091+uNES*S1091+ uOCEX*N1091+uEREX*O1091+uHOEX*P1091)/('Life tables'!$I$2/2))/(1+oDR)^(((cycle + 0.5)/('Life tables'!$I$2/2)))</f>
        <v>3.8926905219916614</v>
      </c>
      <c r="Z1091" s="100">
        <f t="shared" si="281"/>
        <v>68368.357140654334</v>
      </c>
      <c r="AA1091" s="107">
        <f>((L1091+G1091+H1091+I1091+N1091+O1091+P1091+S1091)/('Life tables'!$I$2/2))</f>
        <v>10.978936690189421</v>
      </c>
      <c r="AB1091" s="31">
        <f>((uNES*L1091+ uOCEX*G1091+uEREX*H1091+uHOEX*I1091+uNES*S1091+ uOCEX*N1091+uEREX*O1091+uHOEX*P1091)/('Life tables'!$I$2/2))</f>
        <v>7.2354793993836752</v>
      </c>
    </row>
    <row r="1092" spans="1:28" x14ac:dyDescent="0.25">
      <c r="A1092" s="4">
        <v>1086</v>
      </c>
      <c r="C1092" s="105">
        <f>IF(male=0,VLOOKUP((($A$5:$A$1570/'Life tables'!$I$2)*2)+age,lifetable,13,1),IF(male=1,VLOOKUP((($A$5:$A$1570/'Life tables'!$I$2)*2)+age,lifetable,10,1),"error"))</f>
        <v>1.7383770313330604E-3</v>
      </c>
      <c r="F1092" s="96">
        <f t="shared" si="282"/>
        <v>49.94977849218315</v>
      </c>
      <c r="G1092" s="96">
        <f t="shared" si="294"/>
        <v>5.0175597886665635</v>
      </c>
      <c r="H1092" s="96">
        <f t="shared" si="283"/>
        <v>0.28655702899876301</v>
      </c>
      <c r="I1092" s="96">
        <f t="shared" si="284"/>
        <v>0.11482069143722815</v>
      </c>
      <c r="J1092" s="96">
        <f t="shared" si="295"/>
        <v>9.6251704151038356E-2</v>
      </c>
      <c r="K1092" s="96">
        <f t="shared" si="285"/>
        <v>0.11998121283865941</v>
      </c>
      <c r="L1092" s="96">
        <f t="shared" si="286"/>
        <v>44.314608066090898</v>
      </c>
      <c r="M1092" s="96">
        <f t="shared" si="287"/>
        <v>236.28702047925586</v>
      </c>
      <c r="N1092" s="96">
        <f t="shared" si="296"/>
        <v>22.754952018105946</v>
      </c>
      <c r="O1092" s="96">
        <f t="shared" si="288"/>
        <v>0.54315834600380519</v>
      </c>
      <c r="P1092" s="96">
        <f t="shared" si="289"/>
        <v>0.54315834600380519</v>
      </c>
      <c r="Q1092" s="96">
        <f t="shared" si="297"/>
        <v>0.45220104312676385</v>
      </c>
      <c r="R1092" s="96">
        <f t="shared" si="280"/>
        <v>4.2577704943952188E-2</v>
      </c>
      <c r="S1092" s="96">
        <f t="shared" si="293"/>
        <v>211.95097302107158</v>
      </c>
      <c r="T1092" s="96">
        <f t="shared" si="290"/>
        <v>273.14771825022007</v>
      </c>
      <c r="U1092" s="96">
        <f t="shared" si="291"/>
        <v>441.32649444339779</v>
      </c>
      <c r="V1092" s="32">
        <f t="shared" si="292"/>
        <v>999.99999999999648</v>
      </c>
      <c r="W1092" s="100">
        <f>(cNES*L1092+(cNES+cOSEX)*G1092+(cNES+cEREX)*H1092+(cNES+cHOEX)*I1092+(cNES+cNES)*S1092+(cNES+cOSEX)*N1092+(cNES+cEREX)*O1092+(cNES+cHOEX)*P1092)/(1+cDR)^((cycle + 0.5)/('Life tables'!$I$2/2))</f>
        <v>6014.229340740204</v>
      </c>
      <c r="X1092" s="107">
        <f>((L1092+G1092+H1092+I1092+N1092+O1092+P1092+S1092)/('Life tables'!$I$2/2))/(1+oDR)^(((cycle + 0.5)/('Life tables'!$I$2/2)))</f>
        <v>5.8886359491533424</v>
      </c>
      <c r="Y1092" s="31">
        <f>((uNES*L1092+ uOCEX*G1092+uEREX*H1092+uHOEX*I1092+uNES*S1092+ uOCEX*N1092+uEREX*O1092+uHOEX*P1092)/('Life tables'!$I$2/2))/(1+oDR)^(((cycle + 0.5)/('Life tables'!$I$2/2)))</f>
        <v>3.880804245397008</v>
      </c>
      <c r="Z1092" s="100">
        <f t="shared" si="281"/>
        <v>68198.536331680662</v>
      </c>
      <c r="AA1092" s="107">
        <f>((L1092+G1092+H1092+I1092+N1092+O1092+P1092+S1092)/('Life tables'!$I$2/2))</f>
        <v>10.951665032300795</v>
      </c>
      <c r="AB1092" s="31">
        <f>((uNES*L1092+ uOCEX*G1092+uEREX*H1092+uHOEX*I1092+uNES*S1092+ uOCEX*N1092+uEREX*O1092+uHOEX*P1092)/('Life tables'!$I$2/2))</f>
        <v>7.2175064851189594</v>
      </c>
    </row>
    <row r="1093" spans="1:28" x14ac:dyDescent="0.25">
      <c r="A1093" s="4">
        <v>1087</v>
      </c>
      <c r="C1093" s="105">
        <f>IF(male=0,VLOOKUP((($A$5:$A$1570/'Life tables'!$I$2)*2)+age,lifetable,13,1),IF(male=1,VLOOKUP((($A$5:$A$1570/'Life tables'!$I$2)*2)+age,lifetable,10,1),"error"))</f>
        <v>1.7383770313330604E-3</v>
      </c>
      <c r="F1093" s="96">
        <f t="shared" si="282"/>
        <v>49.825643718163384</v>
      </c>
      <c r="G1093" s="96">
        <f t="shared" si="294"/>
        <v>5.0050901908165093</v>
      </c>
      <c r="H1093" s="96">
        <f t="shared" si="283"/>
        <v>0.28584487985391538</v>
      </c>
      <c r="I1093" s="96">
        <f t="shared" si="284"/>
        <v>0.11453534000996236</v>
      </c>
      <c r="J1093" s="96">
        <f t="shared" si="295"/>
        <v>9.6012500216516874E-2</v>
      </c>
      <c r="K1093" s="96">
        <f t="shared" si="285"/>
        <v>0.11968303652653273</v>
      </c>
      <c r="L1093" s="96">
        <f t="shared" si="286"/>
        <v>44.204477770739949</v>
      </c>
      <c r="M1093" s="96">
        <f t="shared" si="287"/>
        <v>235.70014358821516</v>
      </c>
      <c r="N1093" s="96">
        <f t="shared" si="296"/>
        <v>22.698434501955123</v>
      </c>
      <c r="O1093" s="96">
        <f t="shared" si="288"/>
        <v>0.54180927875161766</v>
      </c>
      <c r="P1093" s="96">
        <f t="shared" si="289"/>
        <v>0.54180927875161766</v>
      </c>
      <c r="Q1093" s="96">
        <f t="shared" si="297"/>
        <v>0.45107789069216403</v>
      </c>
      <c r="R1093" s="96">
        <f t="shared" si="280"/>
        <v>4.2471952748785173E-2</v>
      </c>
      <c r="S1093" s="96">
        <f t="shared" si="293"/>
        <v>211.42454068531583</v>
      </c>
      <c r="T1093" s="96">
        <f t="shared" si="290"/>
        <v>273.69480864112876</v>
      </c>
      <c r="U1093" s="96">
        <f t="shared" si="291"/>
        <v>441.48864943267313</v>
      </c>
      <c r="V1093" s="32">
        <f t="shared" si="292"/>
        <v>999.99999999999636</v>
      </c>
      <c r="W1093" s="100">
        <f>(cNES*L1093+(cNES+cOSEX)*G1093+(cNES+cEREX)*H1093+(cNES+cHOEX)*I1093+(cNES+cNES)*S1093+(cNES+cOSEX)*N1093+(cNES+cEREX)*O1093+(cNES+cHOEX)*P1093)/(1+cDR)^((cycle + 0.5)/('Life tables'!$I$2/2))</f>
        <v>5985.8972630903427</v>
      </c>
      <c r="X1093" s="107">
        <f>((L1093+G1093+H1093+I1093+N1093+O1093+P1093+S1093)/('Life tables'!$I$2/2))/(1+oDR)^(((cycle + 0.5)/('Life tables'!$I$2/2)))</f>
        <v>5.8706550812915985</v>
      </c>
      <c r="Y1093" s="31">
        <f>((uNES*L1093+ uOCEX*G1093+uEREX*H1093+uHOEX*I1093+uNES*S1093+ uOCEX*N1093+uEREX*O1093+uHOEX*P1093)/('Life tables'!$I$2/2))/(1+oDR)^(((cycle + 0.5)/('Life tables'!$I$2/2)))</f>
        <v>3.8689542651439455</v>
      </c>
      <c r="Z1093" s="100">
        <f t="shared" si="281"/>
        <v>68029.137176498625</v>
      </c>
      <c r="AA1093" s="107">
        <f>((L1093+G1093+H1093+I1093+N1093+O1093+P1093+S1093)/('Life tables'!$I$2/2))</f>
        <v>10.924461122269554</v>
      </c>
      <c r="AB1093" s="31">
        <f>((uNES*L1093+ uOCEX*G1093+uEREX*H1093+uHOEX*I1093+uNES*S1093+ uOCEX*N1093+uEREX*O1093+uHOEX*P1093)/('Life tables'!$I$2/2))</f>
        <v>7.1995782188084263</v>
      </c>
    </row>
    <row r="1094" spans="1:28" x14ac:dyDescent="0.25">
      <c r="A1094" s="4">
        <v>1088</v>
      </c>
      <c r="C1094" s="105">
        <f>IF(male=0,VLOOKUP((($A$5:$A$1570/'Life tables'!$I$2)*2)+age,lifetable,13,1),IF(male=1,VLOOKUP((($A$5:$A$1570/'Life tables'!$I$2)*2)+age,lifetable,10,1),"error"))</f>
        <v>1.7383770313330604E-3</v>
      </c>
      <c r="F1094" s="96">
        <f t="shared" si="282"/>
        <v>49.701819409439842</v>
      </c>
      <c r="G1094" s="96">
        <f t="shared" si="294"/>
        <v>4.9926517798552297</v>
      </c>
      <c r="H1094" s="96">
        <f t="shared" si="283"/>
        <v>0.2851345118183255</v>
      </c>
      <c r="I1094" s="96">
        <f t="shared" si="284"/>
        <v>0.11425070225633151</v>
      </c>
      <c r="J1094" s="96">
        <f t="shared" si="295"/>
        <v>9.5773894539179796E-2</v>
      </c>
      <c r="K1094" s="96">
        <f t="shared" si="285"/>
        <v>0.11938560596351463</v>
      </c>
      <c r="L1094" s="96">
        <f t="shared" si="286"/>
        <v>44.094622915007264</v>
      </c>
      <c r="M1094" s="96">
        <f t="shared" si="287"/>
        <v>235.11472251675471</v>
      </c>
      <c r="N1094" s="96">
        <f t="shared" si="296"/>
        <v>22.642057184384097</v>
      </c>
      <c r="O1094" s="96">
        <f t="shared" si="288"/>
        <v>0.54046355802499768</v>
      </c>
      <c r="P1094" s="96">
        <f t="shared" si="289"/>
        <v>0.54046355802499768</v>
      </c>
      <c r="Q1094" s="96">
        <f t="shared" si="297"/>
        <v>0.44995752437392172</v>
      </c>
      <c r="R1094" s="96">
        <f t="shared" si="280"/>
        <v>4.2366462884813563E-2</v>
      </c>
      <c r="S1094" s="96">
        <f t="shared" si="293"/>
        <v>210.89941422906188</v>
      </c>
      <c r="T1094" s="96">
        <f t="shared" si="290"/>
        <v>274.24054006004184</v>
      </c>
      <c r="U1094" s="96">
        <f t="shared" si="291"/>
        <v>441.65040150152146</v>
      </c>
      <c r="V1094" s="32">
        <f t="shared" si="292"/>
        <v>999.99999999999636</v>
      </c>
      <c r="W1094" s="100">
        <f>(cNES*L1094+(cNES+cOSEX)*G1094+(cNES+cEREX)*H1094+(cNES+cHOEX)*I1094+(cNES+cNES)*S1094+(cNES+cOSEX)*N1094+(cNES+cEREX)*O1094+(cNES+cHOEX)*P1094)/(1+cDR)^((cycle + 0.5)/('Life tables'!$I$2/2))</f>
        <v>5957.6986393121242</v>
      </c>
      <c r="X1094" s="107">
        <f>((L1094+G1094+H1094+I1094+N1094+O1094+P1094+S1094)/('Life tables'!$I$2/2))/(1+oDR)^(((cycle + 0.5)/('Life tables'!$I$2/2)))</f>
        <v>5.8527291204081617</v>
      </c>
      <c r="Y1094" s="31">
        <f>((uNES*L1094+ uOCEX*G1094+uEREX*H1094+uHOEX*I1094+uNES*S1094+ uOCEX*N1094+uEREX*O1094+uHOEX*P1094)/('Life tables'!$I$2/2))/(1+oDR)^(((cycle + 0.5)/('Life tables'!$I$2/2)))</f>
        <v>3.8571404703339862</v>
      </c>
      <c r="Z1094" s="100">
        <f t="shared" si="281"/>
        <v>67860.158633983723</v>
      </c>
      <c r="AA1094" s="107">
        <f>((L1094+G1094+H1094+I1094+N1094+O1094+P1094+S1094)/('Life tables'!$I$2/2))</f>
        <v>10.897324791618155</v>
      </c>
      <c r="AB1094" s="31">
        <f>((uNES*L1094+ uOCEX*G1094+uEREX*H1094+uHOEX*I1094+uNES*S1094+ uOCEX*N1094+uEREX*O1094+uHOEX*P1094)/('Life tables'!$I$2/2))</f>
        <v>7.1816944894235881</v>
      </c>
    </row>
    <row r="1095" spans="1:28" x14ac:dyDescent="0.25">
      <c r="A1095" s="4">
        <v>1089</v>
      </c>
      <c r="C1095" s="105">
        <f>IF(male=0,VLOOKUP((($A$5:$A$1570/'Life tables'!$I$2)*2)+age,lifetable,13,1),IF(male=1,VLOOKUP((($A$5:$A$1570/'Life tables'!$I$2)*2)+age,lifetable,10,1),"error"))</f>
        <v>1.7383770313330604E-3</v>
      </c>
      <c r="F1095" s="96">
        <f t="shared" si="282"/>
        <v>49.578304720571765</v>
      </c>
      <c r="G1095" s="96">
        <f t="shared" si="294"/>
        <v>4.9802444708564293</v>
      </c>
      <c r="H1095" s="96">
        <f t="shared" si="283"/>
        <v>0.28442592004178174</v>
      </c>
      <c r="I1095" s="96">
        <f t="shared" si="284"/>
        <v>0.11396677623290168</v>
      </c>
      <c r="J1095" s="96">
        <f t="shared" si="295"/>
        <v>9.553588548988845E-2</v>
      </c>
      <c r="K1095" s="96">
        <f t="shared" si="285"/>
        <v>0.1190889191188252</v>
      </c>
      <c r="L1095" s="96">
        <f t="shared" si="286"/>
        <v>43.985042748831937</v>
      </c>
      <c r="M1095" s="96">
        <f t="shared" si="287"/>
        <v>234.53075371786139</v>
      </c>
      <c r="N1095" s="96">
        <f t="shared" si="296"/>
        <v>22.58581972380782</v>
      </c>
      <c r="O1095" s="96">
        <f t="shared" si="288"/>
        <v>0.53912117567034534</v>
      </c>
      <c r="P1095" s="96">
        <f t="shared" si="289"/>
        <v>0.53912117567034534</v>
      </c>
      <c r="Q1095" s="96">
        <f t="shared" si="297"/>
        <v>0.44883993738383898</v>
      </c>
      <c r="R1095" s="96">
        <f t="shared" ref="R1095:R1158" si="298">M1095*amrc + P1095*amrHOEX</f>
        <v>4.2261234712883837E-2</v>
      </c>
      <c r="S1095" s="96">
        <f t="shared" si="293"/>
        <v>210.37559047061615</v>
      </c>
      <c r="T1095" s="96">
        <f t="shared" si="290"/>
        <v>274.78491588291558</v>
      </c>
      <c r="U1095" s="96">
        <f t="shared" si="291"/>
        <v>441.81175165535319</v>
      </c>
      <c r="V1095" s="32">
        <f t="shared" si="292"/>
        <v>999.99999999999648</v>
      </c>
      <c r="W1095" s="100">
        <f>(cNES*L1095+(cNES+cOSEX)*G1095+(cNES+cEREX)*H1095+(cNES+cHOEX)*I1095+(cNES+cNES)*S1095+(cNES+cOSEX)*N1095+(cNES+cEREX)*O1095+(cNES+cHOEX)*P1095)/(1+cDR)^((cycle + 0.5)/('Life tables'!$I$2/2))</f>
        <v>5929.6328413144684</v>
      </c>
      <c r="X1095" s="107">
        <f>((L1095+G1095+H1095+I1095+N1095+O1095+P1095+S1095)/('Life tables'!$I$2/2))/(1+oDR)^(((cycle + 0.5)/('Life tables'!$I$2/2)))</f>
        <v>5.8348578987428716</v>
      </c>
      <c r="Y1095" s="31">
        <f>((uNES*L1095+ uOCEX*G1095+uEREX*H1095+uHOEX*I1095+uNES*S1095+ uOCEX*N1095+uEREX*O1095+uHOEX*P1095)/('Life tables'!$I$2/2))/(1+oDR)^(((cycle + 0.5)/('Life tables'!$I$2/2)))</f>
        <v>3.8453627504097128</v>
      </c>
      <c r="Z1095" s="100">
        <f t="shared" ref="Z1095:Z1158" si="299">(cNES*L1095+(cNES+cOSEX)*G1095+(cNES+cEREX)*H1095+(cNES+cHOEX)*I1095+(cNES+cNES)*S1095+(cNES+cOSEX)*N1095+(cNES+cEREX)*O1095+(cNES+cHOEX)*P1095)</f>
        <v>67691.599665378162</v>
      </c>
      <c r="AA1095" s="107">
        <f>((L1095+G1095+H1095+I1095+N1095+O1095+P1095+S1095)/('Life tables'!$I$2/2))</f>
        <v>10.870255872294319</v>
      </c>
      <c r="AB1095" s="31">
        <f>((uNES*L1095+ uOCEX*G1095+uEREX*H1095+uHOEX*I1095+uNES*S1095+ uOCEX*N1095+uEREX*O1095+uHOEX*P1095)/('Life tables'!$I$2/2))</f>
        <v>7.163855186216086</v>
      </c>
    </row>
    <row r="1096" spans="1:28" x14ac:dyDescent="0.25">
      <c r="A1096" s="4">
        <v>1090</v>
      </c>
      <c r="C1096" s="105">
        <f>IF(male=0,VLOOKUP((($A$5:$A$1570/'Life tables'!$I$2)*2)+age,lifetable,13,1),IF(male=1,VLOOKUP((($A$5:$A$1570/'Life tables'!$I$2)*2)+age,lifetable,10,1),"error"))</f>
        <v>1.7383770313330604E-3</v>
      </c>
      <c r="F1096" s="96">
        <f t="shared" ref="F1096:F1159" si="300">E1095*(1-pCAUC)+(L1095+G1095+H1095+I1095 )*(1-pCAUC)+(S1095+N1095+O1095+P1095)*(pUAUC)</f>
        <v>49.455098810823223</v>
      </c>
      <c r="G1096" s="96">
        <f t="shared" si="294"/>
        <v>4.9678681793664259</v>
      </c>
      <c r="H1096" s="96">
        <f t="shared" ref="H1096:H1159" si="301">F1096*rrEREX</f>
        <v>0.28371909970106374</v>
      </c>
      <c r="I1096" s="96">
        <f t="shared" ref="I1096:I1159" si="302">F1096*rrHOEX</f>
        <v>0.11368356000705407</v>
      </c>
      <c r="J1096" s="96">
        <f t="shared" si="295"/>
        <v>9.5298471448570288E-2</v>
      </c>
      <c r="K1096" s="96">
        <f t="shared" ref="K1096:K1159" si="303">F1096*amr + I1096*amrHOEX</f>
        <v>0.11879297397298569</v>
      </c>
      <c r="L1096" s="96">
        <f t="shared" ref="L1096:L1159" si="304">F1096-SUM(G1096:K1096)</f>
        <v>43.875736526327124</v>
      </c>
      <c r="M1096" s="96">
        <f t="shared" ref="M1096:M1159" si="305">E1095*pCAUC+(L1095+G1095+H1095+I1095)*pCAUC+(S1095+N1095+O1095+P1095)*(1-pUAUC)</f>
        <v>233.94823365090446</v>
      </c>
      <c r="N1096" s="96">
        <f t="shared" si="296"/>
        <v>22.529721779255876</v>
      </c>
      <c r="O1096" s="96">
        <f t="shared" ref="O1096:O1159" si="306">M1096*rrEREXc</f>
        <v>0.53778212354873234</v>
      </c>
      <c r="P1096" s="96">
        <f t="shared" ref="P1096:P1159" si="307">M1096*rrHOEXc</f>
        <v>0.53778212354873234</v>
      </c>
      <c r="Q1096" s="96">
        <f t="shared" si="297"/>
        <v>0.44772512294593231</v>
      </c>
      <c r="R1096" s="96">
        <f t="shared" si="298"/>
        <v>4.2156267594992566E-2</v>
      </c>
      <c r="S1096" s="96">
        <f t="shared" si="293"/>
        <v>209.85306623401019</v>
      </c>
      <c r="T1096" s="96">
        <f t="shared" ref="T1096:T1159" si="308">J1096+Q1096+T1095</f>
        <v>275.32793947731011</v>
      </c>
      <c r="U1096" s="96">
        <f t="shared" ref="U1096:U1159" si="309">K1096+R1096+U1095</f>
        <v>441.9727008969212</v>
      </c>
      <c r="V1096" s="32">
        <f t="shared" ref="V1096:V1159" si="310">SUM(G1096:I1096,L1096,N1096,O1096,P1096,S1096,T1096,U1096)</f>
        <v>999.99999999999659</v>
      </c>
      <c r="W1096" s="100">
        <f>(cNES*L1096+(cNES+cOSEX)*G1096+(cNES+cEREX)*H1096+(cNES+cHOEX)*I1096+(cNES+cNES)*S1096+(cNES+cOSEX)*N1096+(cNES+cEREX)*O1096+(cNES+cHOEX)*P1096)/(1+cDR)^((cycle + 0.5)/('Life tables'!$I$2/2))</f>
        <v>5901.699243942895</v>
      </c>
      <c r="X1096" s="107">
        <f>((L1096+G1096+H1096+I1096+N1096+O1096+P1096+S1096)/('Life tables'!$I$2/2))/(1+oDR)^(((cycle + 0.5)/('Life tables'!$I$2/2)))</f>
        <v>5.8170412490514991</v>
      </c>
      <c r="Y1096" s="31">
        <f>((uNES*L1096+ uOCEX*G1096+uEREX*H1096+uHOEX*I1096+uNES*S1096+ uOCEX*N1096+uEREX*O1096+uHOEX*P1096)/('Life tables'!$I$2/2))/(1+oDR)^(((cycle + 0.5)/('Life tables'!$I$2/2)))</f>
        <v>3.8336209951536508</v>
      </c>
      <c r="Z1096" s="100">
        <f t="shared" si="299"/>
        <v>67523.459234292503</v>
      </c>
      <c r="AA1096" s="107">
        <f>((L1096+G1096+H1096+I1096+N1096+O1096+P1096+S1096)/('Life tables'!$I$2/2))</f>
        <v>10.843254196669738</v>
      </c>
      <c r="AB1096" s="31">
        <f>((uNES*L1096+ uOCEX*G1096+uEREX*H1096+uHOEX*I1096+uNES*S1096+ uOCEX*N1096+uEREX*O1096+uHOEX*P1096)/('Life tables'!$I$2/2))</f>
        <v>7.1460601987168451</v>
      </c>
    </row>
    <row r="1097" spans="1:28" x14ac:dyDescent="0.25">
      <c r="A1097" s="4">
        <v>1091</v>
      </c>
      <c r="C1097" s="105">
        <f>IF(male=0,VLOOKUP((($A$5:$A$1570/'Life tables'!$I$2)*2)+age,lifetable,13,1),IF(male=1,VLOOKUP((($A$5:$A$1570/'Life tables'!$I$2)*2)+age,lifetable,10,1),"error"))</f>
        <v>1.7383770313330604E-3</v>
      </c>
      <c r="F1097" s="96">
        <f t="shared" si="300"/>
        <v>49.332200844060083</v>
      </c>
      <c r="G1097" s="96">
        <f t="shared" si="294"/>
        <v>4.955522821393795</v>
      </c>
      <c r="H1097" s="96">
        <f t="shared" si="301"/>
        <v>0.2830140459993512</v>
      </c>
      <c r="I1097" s="96">
        <f t="shared" si="302"/>
        <v>0.11340105165674813</v>
      </c>
      <c r="J1097" s="96">
        <f t="shared" si="295"/>
        <v>9.5061650804020265E-2</v>
      </c>
      <c r="K1097" s="96">
        <f t="shared" si="303"/>
        <v>0.11849776851757103</v>
      </c>
      <c r="L1097" s="96">
        <f t="shared" si="304"/>
        <v>43.766703505688596</v>
      </c>
      <c r="M1097" s="96">
        <f t="shared" si="305"/>
        <v>233.36715878170514</v>
      </c>
      <c r="N1097" s="96">
        <f t="shared" si="296"/>
        <v>22.473763010379198</v>
      </c>
      <c r="O1097" s="96">
        <f t="shared" si="306"/>
        <v>0.53644639353606172</v>
      </c>
      <c r="P1097" s="96">
        <f t="shared" si="307"/>
        <v>0.53644639353606172</v>
      </c>
      <c r="Q1097" s="96">
        <f t="shared" si="297"/>
        <v>0.44661307429656638</v>
      </c>
      <c r="R1097" s="96">
        <f t="shared" si="298"/>
        <v>4.2051560894298921E-2</v>
      </c>
      <c r="S1097" s="96">
        <f t="shared" si="293"/>
        <v>209.33183834906296</v>
      </c>
      <c r="T1097" s="96">
        <f t="shared" si="308"/>
        <v>275.86961420241067</v>
      </c>
      <c r="U1097" s="96">
        <f t="shared" si="309"/>
        <v>442.13325022633308</v>
      </c>
      <c r="V1097" s="32">
        <f t="shared" si="310"/>
        <v>999.99999999999659</v>
      </c>
      <c r="W1097" s="100">
        <f>(cNES*L1097+(cNES+cOSEX)*G1097+(cNES+cEREX)*H1097+(cNES+cHOEX)*I1097+(cNES+cNES)*S1097+(cNES+cOSEX)*N1097+(cNES+cEREX)*O1097+(cNES+cHOEX)*P1097)/(1+cDR)^((cycle + 0.5)/('Life tables'!$I$2/2))</f>
        <v>5873.8972249665185</v>
      </c>
      <c r="X1097" s="107">
        <f>((L1097+G1097+H1097+I1097+N1097+O1097+P1097+S1097)/('Life tables'!$I$2/2))/(1+oDR)^(((cycle + 0.5)/('Life tables'!$I$2/2)))</f>
        <v>5.7992790046040348</v>
      </c>
      <c r="Y1097" s="31">
        <f>((uNES*L1097+ uOCEX*G1097+uEREX*H1097+uHOEX*I1097+uNES*S1097+ uOCEX*N1097+uEREX*O1097+uHOEX*P1097)/('Life tables'!$I$2/2))/(1+oDR)^(((cycle + 0.5)/('Life tables'!$I$2/2)))</f>
        <v>3.8219150946871459</v>
      </c>
      <c r="Z1097" s="100">
        <f t="shared" si="299"/>
        <v>67355.736306707433</v>
      </c>
      <c r="AA1097" s="107">
        <f>((L1097+G1097+H1097+I1097+N1097+O1097+P1097+S1097)/('Life tables'!$I$2/2))</f>
        <v>10.816319597538794</v>
      </c>
      <c r="AB1097" s="31">
        <f>((uNES*L1097+ uOCEX*G1097+uEREX*H1097+uHOEX*I1097+uNES*S1097+ uOCEX*N1097+uEREX*O1097+uHOEX*P1097)/('Life tables'!$I$2/2))</f>
        <v>7.1283094167352399</v>
      </c>
    </row>
    <row r="1098" spans="1:28" x14ac:dyDescent="0.25">
      <c r="A1098" s="4">
        <v>1092</v>
      </c>
      <c r="C1098" s="105">
        <f>IF(male=0,VLOOKUP((($A$5:$A$1570/'Life tables'!$I$2)*2)+age,lifetable,13,1),IF(male=1,VLOOKUP((($A$5:$A$1570/'Life tables'!$I$2)*2)+age,lifetable,10,1),"error"))</f>
        <v>1.7383770313330604E-3</v>
      </c>
      <c r="F1098" s="96">
        <f t="shared" si="300"/>
        <v>49.209609988650342</v>
      </c>
      <c r="G1098" s="96">
        <f t="shared" si="294"/>
        <v>4.9432083133993618</v>
      </c>
      <c r="H1098" s="96">
        <f t="shared" si="301"/>
        <v>0.2823107541656521</v>
      </c>
      <c r="I1098" s="96">
        <f t="shared" si="302"/>
        <v>0.1131192492702925</v>
      </c>
      <c r="J1098" s="96">
        <f t="shared" si="295"/>
        <v>9.4825421953708786E-2</v>
      </c>
      <c r="K1098" s="96">
        <f t="shared" si="303"/>
        <v>0.1182033007549704</v>
      </c>
      <c r="L1098" s="96">
        <f t="shared" si="304"/>
        <v>43.657942949106356</v>
      </c>
      <c r="M1098" s="96">
        <f t="shared" si="305"/>
        <v>232.78752558260246</v>
      </c>
      <c r="N1098" s="96">
        <f t="shared" si="296"/>
        <v>22.417943077456389</v>
      </c>
      <c r="O1098" s="96">
        <f t="shared" si="306"/>
        <v>0.53511397752321876</v>
      </c>
      <c r="P1098" s="96">
        <f t="shared" si="307"/>
        <v>0.53511397752321876</v>
      </c>
      <c r="Q1098" s="96">
        <f t="shared" si="297"/>
        <v>0.4455037846845788</v>
      </c>
      <c r="R1098" s="96">
        <f t="shared" si="298"/>
        <v>4.1947113975136556E-2</v>
      </c>
      <c r="S1098" s="96">
        <f t="shared" si="293"/>
        <v>208.81190365143991</v>
      </c>
      <c r="T1098" s="96">
        <f t="shared" si="308"/>
        <v>276.40994340904894</v>
      </c>
      <c r="U1098" s="96">
        <f t="shared" si="309"/>
        <v>442.29340064106316</v>
      </c>
      <c r="V1098" s="32">
        <f t="shared" si="310"/>
        <v>999.99999999999648</v>
      </c>
      <c r="W1098" s="100">
        <f>(cNES*L1098+(cNES+cOSEX)*G1098+(cNES+cEREX)*H1098+(cNES+cHOEX)*I1098+(cNES+cNES)*S1098+(cNES+cOSEX)*N1098+(cNES+cEREX)*O1098+(cNES+cHOEX)*P1098)/(1+cDR)^((cycle + 0.5)/('Life tables'!$I$2/2))</f>
        <v>5846.2261650650735</v>
      </c>
      <c r="X1098" s="107">
        <f>((L1098+G1098+H1098+I1098+N1098+O1098+P1098+S1098)/('Life tables'!$I$2/2))/(1+oDR)^(((cycle + 0.5)/('Life tables'!$I$2/2)))</f>
        <v>5.781570999182998</v>
      </c>
      <c r="Y1098" s="31">
        <f>((uNES*L1098+ uOCEX*G1098+uEREX*H1098+uHOEX*I1098+uNES*S1098+ uOCEX*N1098+uEREX*O1098+uHOEX*P1098)/('Life tables'!$I$2/2))/(1+oDR)^(((cycle + 0.5)/('Life tables'!$I$2/2)))</f>
        <v>3.8102449394692455</v>
      </c>
      <c r="Z1098" s="100">
        <f t="shared" si="299"/>
        <v>67188.429850974848</v>
      </c>
      <c r="AA1098" s="107">
        <f>((L1098+G1098+H1098+I1098+N1098+O1098+P1098+S1098)/('Life tables'!$I$2/2))</f>
        <v>10.789451908117286</v>
      </c>
      <c r="AB1098" s="31">
        <f>((uNES*L1098+ uOCEX*G1098+uEREX*H1098+uHOEX*I1098+uNES*S1098+ uOCEX*N1098+uEREX*O1098+uHOEX*P1098)/('Life tables'!$I$2/2))</f>
        <v>7.110602730358246</v>
      </c>
    </row>
    <row r="1099" spans="1:28" x14ac:dyDescent="0.25">
      <c r="A1099" s="4">
        <v>1093</v>
      </c>
      <c r="C1099" s="105">
        <f>IF(male=0,VLOOKUP((($A$5:$A$1570/'Life tables'!$I$2)*2)+age,lifetable,13,1),IF(male=1,VLOOKUP((($A$5:$A$1570/'Life tables'!$I$2)*2)+age,lifetable,10,1),"error"))</f>
        <v>1.7383770313330604E-3</v>
      </c>
      <c r="F1099" s="96">
        <f t="shared" si="300"/>
        <v>49.0873254173679</v>
      </c>
      <c r="G1099" s="96">
        <f t="shared" si="294"/>
        <v>4.9309245722865338</v>
      </c>
      <c r="H1099" s="96">
        <f t="shared" si="301"/>
        <v>0.2816092194542506</v>
      </c>
      <c r="I1099" s="96">
        <f t="shared" si="302"/>
        <v>0.11283815094612371</v>
      </c>
      <c r="J1099" s="96">
        <f t="shared" si="295"/>
        <v>9.4589783303596311E-2</v>
      </c>
      <c r="K1099" s="96">
        <f t="shared" si="303"/>
        <v>0.11790956869815621</v>
      </c>
      <c r="L1099" s="96">
        <f t="shared" si="304"/>
        <v>43.549454122679236</v>
      </c>
      <c r="M1099" s="96">
        <f t="shared" si="305"/>
        <v>232.20933053251647</v>
      </c>
      <c r="N1099" s="96">
        <f t="shared" si="296"/>
        <v>22.362261641399819</v>
      </c>
      <c r="O1099" s="96">
        <f t="shared" si="306"/>
        <v>0.53378486741621711</v>
      </c>
      <c r="P1099" s="96">
        <f t="shared" si="307"/>
        <v>0.53378486741621711</v>
      </c>
      <c r="Q1099" s="96">
        <f t="shared" si="297"/>
        <v>0.44439724737140224</v>
      </c>
      <c r="R1099" s="96">
        <f t="shared" si="298"/>
        <v>4.1842926203024981E-2</v>
      </c>
      <c r="S1099" s="96">
        <f t="shared" si="293"/>
        <v>208.2932589827098</v>
      </c>
      <c r="T1099" s="96">
        <f t="shared" si="308"/>
        <v>276.94893043972394</v>
      </c>
      <c r="U1099" s="96">
        <f t="shared" si="309"/>
        <v>442.45315313596433</v>
      </c>
      <c r="V1099" s="32">
        <f t="shared" si="310"/>
        <v>999.99999999999659</v>
      </c>
      <c r="W1099" s="100">
        <f>(cNES*L1099+(cNES+cOSEX)*G1099+(cNES+cEREX)*H1099+(cNES+cHOEX)*I1099+(cNES+cNES)*S1099+(cNES+cOSEX)*N1099+(cNES+cEREX)*O1099+(cNES+cHOEX)*P1099)/(1+cDR)^((cycle + 0.5)/('Life tables'!$I$2/2))</f>
        <v>5818.6854478159703</v>
      </c>
      <c r="X1099" s="107">
        <f>((L1099+G1099+H1099+I1099+N1099+O1099+P1099+S1099)/('Life tables'!$I$2/2))/(1+oDR)^(((cycle + 0.5)/('Life tables'!$I$2/2)))</f>
        <v>5.7639170670817457</v>
      </c>
      <c r="Y1099" s="31">
        <f>((uNES*L1099+ uOCEX*G1099+uEREX*H1099+uHOEX*I1099+uNES*S1099+ uOCEX*N1099+uEREX*O1099+uHOEX*P1099)/('Life tables'!$I$2/2))/(1+oDR)^(((cycle + 0.5)/('Life tables'!$I$2/2)))</f>
        <v>3.7986104202955926</v>
      </c>
      <c r="Z1099" s="100">
        <f t="shared" si="299"/>
        <v>67021.538837819011</v>
      </c>
      <c r="AA1099" s="107">
        <f>((L1099+G1099+H1099+I1099+N1099+O1099+P1099+S1099)/('Life tables'!$I$2/2))</f>
        <v>10.762650962041169</v>
      </c>
      <c r="AB1099" s="31">
        <f>((uNES*L1099+ uOCEX*G1099+uEREX*H1099+uHOEX*I1099+uNES*S1099+ uOCEX*N1099+uEREX*O1099+uHOEX*P1099)/('Life tables'!$I$2/2))</f>
        <v>7.0929400299496281</v>
      </c>
    </row>
    <row r="1100" spans="1:28" x14ac:dyDescent="0.25">
      <c r="A1100" s="4">
        <v>1094</v>
      </c>
      <c r="C1100" s="105">
        <f>IF(male=0,VLOOKUP((($A$5:$A$1570/'Life tables'!$I$2)*2)+age,lifetable,13,1),IF(male=1,VLOOKUP((($A$5:$A$1570/'Life tables'!$I$2)*2)+age,lifetable,10,1),"error"))</f>
        <v>1.7383770313330604E-3</v>
      </c>
      <c r="F1100" s="96">
        <f t="shared" si="300"/>
        <v>48.965346307299541</v>
      </c>
      <c r="G1100" s="96">
        <f t="shared" si="294"/>
        <v>4.9186715153919547</v>
      </c>
      <c r="H1100" s="96">
        <f t="shared" si="301"/>
        <v>0.28090943714417344</v>
      </c>
      <c r="I1100" s="96">
        <f t="shared" si="302"/>
        <v>0.11255775479259245</v>
      </c>
      <c r="J1100" s="96">
        <f t="shared" si="295"/>
        <v>9.4354733267954155E-2</v>
      </c>
      <c r="K1100" s="96">
        <f t="shared" si="303"/>
        <v>0.11761657037046047</v>
      </c>
      <c r="L1100" s="96">
        <f t="shared" si="304"/>
        <v>43.441236296332406</v>
      </c>
      <c r="M1100" s="96">
        <f t="shared" si="305"/>
        <v>231.63257011700864</v>
      </c>
      <c r="N1100" s="96">
        <f t="shared" si="296"/>
        <v>22.306718363761444</v>
      </c>
      <c r="O1100" s="96">
        <f t="shared" si="306"/>
        <v>0.53245905513633685</v>
      </c>
      <c r="P1100" s="96">
        <f t="shared" si="307"/>
        <v>0.53245905513633685</v>
      </c>
      <c r="Q1100" s="96">
        <f t="shared" si="297"/>
        <v>0.44329345563117933</v>
      </c>
      <c r="R1100" s="96">
        <f t="shared" si="298"/>
        <v>4.1738996944680473E-2</v>
      </c>
      <c r="S1100" s="96">
        <f t="shared" ref="S1100:S1163" si="311">M1100-SUM(N1100:R1100)</f>
        <v>207.77590119039866</v>
      </c>
      <c r="T1100" s="96">
        <f t="shared" si="308"/>
        <v>277.48657862862308</v>
      </c>
      <c r="U1100" s="96">
        <f t="shared" si="309"/>
        <v>442.61250870327945</v>
      </c>
      <c r="V1100" s="32">
        <f t="shared" si="310"/>
        <v>999.99999999999636</v>
      </c>
      <c r="W1100" s="100">
        <f>(cNES*L1100+(cNES+cOSEX)*G1100+(cNES+cEREX)*H1100+(cNES+cHOEX)*I1100+(cNES+cNES)*S1100+(cNES+cOSEX)*N1100+(cNES+cEREX)*O1100+(cNES+cHOEX)*P1100)/(1+cDR)^((cycle + 0.5)/('Life tables'!$I$2/2))</f>
        <v>5791.2744596813845</v>
      </c>
      <c r="X1100" s="107">
        <f>((L1100+G1100+H1100+I1100+N1100+O1100+P1100+S1100)/('Life tables'!$I$2/2))/(1+oDR)^(((cycle + 0.5)/('Life tables'!$I$2/2)))</f>
        <v>5.7463170431027937</v>
      </c>
      <c r="Y1100" s="31">
        <f>((uNES*L1100+ uOCEX*G1100+uEREX*H1100+uHOEX*I1100+uNES*S1100+ uOCEX*N1100+uEREX*O1100+uHOEX*P1100)/('Life tables'!$I$2/2))/(1+oDR)^(((cycle + 0.5)/('Life tables'!$I$2/2)))</f>
        <v>3.7870114282973226</v>
      </c>
      <c r="Z1100" s="100">
        <f t="shared" si="299"/>
        <v>66855.062240337269</v>
      </c>
      <c r="AA1100" s="107">
        <f>((L1100+G1100+H1100+I1100+N1100+O1100+P1100+S1100)/('Life tables'!$I$2/2))</f>
        <v>10.735916593365307</v>
      </c>
      <c r="AB1100" s="31">
        <f>((uNES*L1100+ uOCEX*G1100+uEREX*H1100+uHOEX*I1100+uNES*S1100+ uOCEX*N1100+uEREX*O1100+uHOEX*P1100)/('Life tables'!$I$2/2))</f>
        <v>7.0753212061491153</v>
      </c>
    </row>
    <row r="1101" spans="1:28" x14ac:dyDescent="0.25">
      <c r="A1101" s="4">
        <v>1095</v>
      </c>
      <c r="C1101" s="105">
        <f>IF(male=0,VLOOKUP((($A$5:$A$1570/'Life tables'!$I$2)*2)+age,lifetable,13,1),IF(male=1,VLOOKUP((($A$5:$A$1570/'Life tables'!$I$2)*2)+age,lifetable,10,1),"error"))</f>
        <v>1.7383770313330604E-3</v>
      </c>
      <c r="F1101" s="96">
        <f t="shared" si="300"/>
        <v>48.843671839754947</v>
      </c>
      <c r="G1101" s="96">
        <f t="shared" si="294"/>
        <v>4.9064490604764694</v>
      </c>
      <c r="H1101" s="96">
        <f t="shared" si="301"/>
        <v>0.28021140253867377</v>
      </c>
      <c r="I1101" s="96">
        <f t="shared" si="302"/>
        <v>0.11227805892775666</v>
      </c>
      <c r="J1101" s="96">
        <f t="shared" si="295"/>
        <v>9.4120270269190898E-2</v>
      </c>
      <c r="K1101" s="96">
        <f t="shared" si="303"/>
        <v>0.11732430380535883</v>
      </c>
      <c r="L1101" s="96">
        <f t="shared" si="304"/>
        <v>43.333288743737498</v>
      </c>
      <c r="M1101" s="96">
        <f t="shared" si="305"/>
        <v>231.05724082833893</v>
      </c>
      <c r="N1101" s="96">
        <f t="shared" si="296"/>
        <v>22.251312906738299</v>
      </c>
      <c r="O1101" s="96">
        <f t="shared" si="306"/>
        <v>0.5311365326202564</v>
      </c>
      <c r="P1101" s="96">
        <f t="shared" si="307"/>
        <v>0.5311365326202564</v>
      </c>
      <c r="Q1101" s="96">
        <f t="shared" si="297"/>
        <v>0.4421924027508724</v>
      </c>
      <c r="R1101" s="96">
        <f t="shared" si="298"/>
        <v>4.1635325568026314E-2</v>
      </c>
      <c r="S1101" s="96">
        <f t="shared" si="311"/>
        <v>207.25982712804122</v>
      </c>
      <c r="T1101" s="96">
        <f t="shared" si="308"/>
        <v>278.02289130164314</v>
      </c>
      <c r="U1101" s="96">
        <f t="shared" si="309"/>
        <v>442.77146833265283</v>
      </c>
      <c r="V1101" s="32">
        <f t="shared" si="310"/>
        <v>999.99999999999636</v>
      </c>
      <c r="W1101" s="100">
        <f>(cNES*L1101+(cNES+cOSEX)*G1101+(cNES+cEREX)*H1101+(cNES+cHOEX)*I1101+(cNES+cNES)*S1101+(cNES+cOSEX)*N1101+(cNES+cEREX)*O1101+(cNES+cHOEX)*P1101)/(1+cDR)^((cycle + 0.5)/('Life tables'!$I$2/2))</f>
        <v>5763.9925899953942</v>
      </c>
      <c r="X1101" s="107">
        <f>((L1101+G1101+H1101+I1101+N1101+O1101+P1101+S1101)/('Life tables'!$I$2/2))/(1+oDR)^(((cycle + 0.5)/('Life tables'!$I$2/2)))</f>
        <v>5.7287707625561595</v>
      </c>
      <c r="Y1101" s="31">
        <f>((uNES*L1101+ uOCEX*G1101+uEREX*H1101+uHOEX*I1101+uNES*S1101+ uOCEX*N1101+uEREX*O1101+uHOEX*P1101)/('Life tables'!$I$2/2))/(1+oDR)^(((cycle + 0.5)/('Life tables'!$I$2/2)))</f>
        <v>3.7754478549399684</v>
      </c>
      <c r="Z1101" s="100">
        <f t="shared" si="299"/>
        <v>66688.999034000677</v>
      </c>
      <c r="AA1101" s="107">
        <f>((L1101+G1101+H1101+I1101+N1101+O1101+P1101+S1101)/('Life tables'!$I$2/2))</f>
        <v>10.709248636562235</v>
      </c>
      <c r="AB1101" s="31">
        <f>((uNES*L1101+ uOCEX*G1101+uEREX*H1101+uHOEX*I1101+uNES*S1101+ uOCEX*N1101+uEREX*O1101+uHOEX*P1101)/('Life tables'!$I$2/2))</f>
        <v>7.0577461498715897</v>
      </c>
    </row>
    <row r="1102" spans="1:28" x14ac:dyDescent="0.25">
      <c r="A1102" s="4">
        <v>1096</v>
      </c>
      <c r="C1102" s="105">
        <f>IF(male=0,VLOOKUP((($A$5:$A$1570/'Life tables'!$I$2)*2)+age,lifetable,13,1),IF(male=1,VLOOKUP((($A$5:$A$1570/'Life tables'!$I$2)*2)+age,lifetable,10,1),"error"))</f>
        <v>1.9170323065640371E-3</v>
      </c>
      <c r="F1102" s="96">
        <f t="shared" si="300"/>
        <v>48.722301200179828</v>
      </c>
      <c r="G1102" s="96">
        <f t="shared" si="294"/>
        <v>4.8942571257163952</v>
      </c>
      <c r="H1102" s="96">
        <f t="shared" si="301"/>
        <v>0.2795151109647328</v>
      </c>
      <c r="I1102" s="96">
        <f t="shared" si="302"/>
        <v>0.1119990614791819</v>
      </c>
      <c r="J1102" s="96">
        <f t="shared" si="295"/>
        <v>0.10353521979457073</v>
      </c>
      <c r="K1102" s="96">
        <f t="shared" si="303"/>
        <v>0.11703276704626177</v>
      </c>
      <c r="L1102" s="96">
        <f t="shared" si="304"/>
        <v>43.215961915178688</v>
      </c>
      <c r="M1102" s="96">
        <f t="shared" si="305"/>
        <v>230.48333916552059</v>
      </c>
      <c r="N1102" s="96">
        <f t="shared" si="296"/>
        <v>22.196044933177777</v>
      </c>
      <c r="O1102" s="96">
        <f t="shared" si="306"/>
        <v>0.52981729182017778</v>
      </c>
      <c r="P1102" s="96">
        <f t="shared" si="307"/>
        <v>0.52981729182017778</v>
      </c>
      <c r="Q1102" s="96">
        <f t="shared" si="297"/>
        <v>0.48642589624989907</v>
      </c>
      <c r="R1102" s="96">
        <f t="shared" si="298"/>
        <v>4.1531911442202724E-2</v>
      </c>
      <c r="S1102" s="96">
        <f t="shared" si="311"/>
        <v>206.69970184101035</v>
      </c>
      <c r="T1102" s="96">
        <f t="shared" si="308"/>
        <v>278.61285241768763</v>
      </c>
      <c r="U1102" s="96">
        <f t="shared" si="309"/>
        <v>442.93003301114129</v>
      </c>
      <c r="V1102" s="32">
        <f t="shared" si="310"/>
        <v>999.99999999999648</v>
      </c>
      <c r="W1102" s="100">
        <f>(cNES*L1102+(cNES+cOSEX)*G1102+(cNES+cEREX)*H1102+(cNES+cHOEX)*I1102+(cNES+cNES)*S1102+(cNES+cOSEX)*N1102+(cNES+cEREX)*O1102+(cNES+cHOEX)*P1102)/(1+cDR)^((cycle + 0.5)/('Life tables'!$I$2/2))</f>
        <v>5735.8623889814535</v>
      </c>
      <c r="X1102" s="107">
        <f>((L1102+G1102+H1102+I1102+N1102+O1102+P1102+S1102)/('Life tables'!$I$2/2))/(1+oDR)^(((cycle + 0.5)/('Life tables'!$I$2/2)))</f>
        <v>5.7101506067028822</v>
      </c>
      <c r="Y1102" s="31">
        <f>((uNES*L1102+ uOCEX*G1102+uEREX*H1102+uHOEX*I1102+uNES*S1102+ uOCEX*N1102+uEREX*O1102+uHOEX*P1102)/('Life tables'!$I$2/2))/(1+oDR)^(((cycle + 0.5)/('Life tables'!$I$2/2)))</f>
        <v>3.7631641974706387</v>
      </c>
      <c r="Z1102" s="100">
        <f t="shared" si="299"/>
        <v>66512.020914179549</v>
      </c>
      <c r="AA1102" s="107">
        <f>((L1102+G1102+H1102+I1102+N1102+O1102+P1102+S1102)/('Life tables'!$I$2/2))</f>
        <v>10.680538081739508</v>
      </c>
      <c r="AB1102" s="31">
        <f>((uNES*L1102+ uOCEX*G1102+uEREX*H1102+uHOEX*I1102+uNES*S1102+ uOCEX*N1102+uEREX*O1102+uHOEX*P1102)/('Life tables'!$I$2/2))</f>
        <v>7.0388018263027234</v>
      </c>
    </row>
    <row r="1103" spans="1:28" x14ac:dyDescent="0.25">
      <c r="A1103" s="4">
        <v>1097</v>
      </c>
      <c r="C1103" s="105">
        <f>IF(male=0,VLOOKUP((($A$5:$A$1570/'Life tables'!$I$2)*2)+age,lifetable,13,1),IF(male=1,VLOOKUP((($A$5:$A$1570/'Life tables'!$I$2)*2)+age,lifetable,10,1),"error"))</f>
        <v>1.9170323065640371E-3</v>
      </c>
      <c r="F1103" s="96">
        <f t="shared" si="300"/>
        <v>48.591569273057175</v>
      </c>
      <c r="G1103" s="96">
        <f t="shared" si="294"/>
        <v>4.8811248300300756</v>
      </c>
      <c r="H1103" s="96">
        <f t="shared" si="301"/>
        <v>0.27876511459312903</v>
      </c>
      <c r="I1103" s="96">
        <f t="shared" si="302"/>
        <v>0.11169854502609106</v>
      </c>
      <c r="J1103" s="96">
        <f t="shared" si="295"/>
        <v>0.10325741356466381</v>
      </c>
      <c r="K1103" s="96">
        <f t="shared" si="303"/>
        <v>0.1167187441287154</v>
      </c>
      <c r="L1103" s="96">
        <f t="shared" si="304"/>
        <v>43.100004625714497</v>
      </c>
      <c r="M1103" s="96">
        <f t="shared" si="305"/>
        <v>229.86554529811028</v>
      </c>
      <c r="N1103" s="96">
        <f t="shared" si="296"/>
        <v>22.136550045216989</v>
      </c>
      <c r="O1103" s="96">
        <f t="shared" si="306"/>
        <v>0.52839715501150641</v>
      </c>
      <c r="P1103" s="96">
        <f t="shared" si="307"/>
        <v>0.52839715501150641</v>
      </c>
      <c r="Q1103" s="96">
        <f t="shared" si="297"/>
        <v>0.48512206692869619</v>
      </c>
      <c r="R1103" s="96">
        <f t="shared" si="298"/>
        <v>4.1420588167020586E-2</v>
      </c>
      <c r="S1103" s="96">
        <f t="shared" si="311"/>
        <v>206.14565828777455</v>
      </c>
      <c r="T1103" s="96">
        <f t="shared" si="308"/>
        <v>279.20123189818099</v>
      </c>
      <c r="U1103" s="96">
        <f t="shared" si="309"/>
        <v>443.08817234343701</v>
      </c>
      <c r="V1103" s="32">
        <f t="shared" si="310"/>
        <v>999.99999999999636</v>
      </c>
      <c r="W1103" s="100">
        <f>(cNES*L1103+(cNES+cOSEX)*G1103+(cNES+cEREX)*H1103+(cNES+cHOEX)*I1103+(cNES+cNES)*S1103+(cNES+cOSEX)*N1103+(cNES+cEREX)*O1103+(cNES+cHOEX)*P1103)/(1+cDR)^((cycle + 0.5)/('Life tables'!$I$2/2))</f>
        <v>5707.7151577582035</v>
      </c>
      <c r="X1103" s="107">
        <f>((L1103+G1103+H1103+I1103+N1103+O1103+P1103+S1103)/('Life tables'!$I$2/2))/(1+oDR)^(((cycle + 0.5)/('Life tables'!$I$2/2)))</f>
        <v>5.6915909768424244</v>
      </c>
      <c r="Y1103" s="31">
        <f>((uNES*L1103+ uOCEX*G1103+uEREX*H1103+uHOEX*I1103+uNES*S1103+ uOCEX*N1103+uEREX*O1103+uHOEX*P1103)/('Life tables'!$I$2/2))/(1+oDR)^(((cycle + 0.5)/('Life tables'!$I$2/2)))</f>
        <v>3.7509328354895448</v>
      </c>
      <c r="Z1103" s="100">
        <f t="shared" si="299"/>
        <v>66333.719043946156</v>
      </c>
      <c r="AA1103" s="107">
        <f>((L1103+G1103+H1103+I1103+N1103+O1103+P1103+S1103)/('Life tables'!$I$2/2))</f>
        <v>10.651904506975193</v>
      </c>
      <c r="AB1103" s="31">
        <f>((uNES*L1103+ uOCEX*G1103+uEREX*H1103+uHOEX*I1103+uNES*S1103+ uOCEX*N1103+uEREX*O1103+uHOEX*P1103)/('Life tables'!$I$2/2))</f>
        <v>7.0199314283610521</v>
      </c>
    </row>
    <row r="1104" spans="1:28" x14ac:dyDescent="0.25">
      <c r="A1104" s="4">
        <v>1098</v>
      </c>
      <c r="C1104" s="105">
        <f>IF(male=0,VLOOKUP((($A$5:$A$1570/'Life tables'!$I$2)*2)+age,lifetable,13,1),IF(male=1,VLOOKUP((($A$5:$A$1570/'Life tables'!$I$2)*2)+age,lifetable,10,1),"error"))</f>
        <v>1.9170323065640371E-3</v>
      </c>
      <c r="F1104" s="96">
        <f t="shared" si="300"/>
        <v>48.461191810926266</v>
      </c>
      <c r="G1104" s="96">
        <f t="shared" ref="G1104:G1167" si="312">F1104*(rrOSEX)</f>
        <v>4.8680281410940314</v>
      </c>
      <c r="H1104" s="96">
        <f t="shared" si="301"/>
        <v>0.2780171517527637</v>
      </c>
      <c r="I1104" s="96">
        <f t="shared" si="302"/>
        <v>0.11139884338973555</v>
      </c>
      <c r="J1104" s="96">
        <f t="shared" ref="J1104:J1167" si="313">F1104*mr + G1104*mr + H1104*mr+I1104*mr</f>
        <v>0.10298036057526329</v>
      </c>
      <c r="K1104" s="96">
        <f t="shared" si="303"/>
        <v>0.11640557264917137</v>
      </c>
      <c r="L1104" s="96">
        <f t="shared" si="304"/>
        <v>42.9843617414653</v>
      </c>
      <c r="M1104" s="96">
        <f t="shared" si="305"/>
        <v>229.24940394745207</v>
      </c>
      <c r="N1104" s="96">
        <f t="shared" ref="N1104:N1167" si="314">M1104*rrOSEXc</f>
        <v>22.077214298199817</v>
      </c>
      <c r="O1104" s="96">
        <f t="shared" si="306"/>
        <v>0.52698081688066334</v>
      </c>
      <c r="P1104" s="96">
        <f t="shared" si="307"/>
        <v>0.52698081688066334</v>
      </c>
      <c r="Q1104" s="96">
        <f t="shared" ref="Q1104:Q1167" si="315">M1104*mr + N1104*mr + O1104*mr+P1104*mr</f>
        <v>0.48382172517820066</v>
      </c>
      <c r="R1104" s="96">
        <f t="shared" si="298"/>
        <v>4.1309562666851839E-2</v>
      </c>
      <c r="S1104" s="96">
        <f t="shared" si="311"/>
        <v>205.59309672764587</v>
      </c>
      <c r="T1104" s="96">
        <f t="shared" si="308"/>
        <v>279.78803398393444</v>
      </c>
      <c r="U1104" s="96">
        <f t="shared" si="309"/>
        <v>443.24588747875305</v>
      </c>
      <c r="V1104" s="32">
        <f t="shared" si="310"/>
        <v>999.99999999999636</v>
      </c>
      <c r="W1104" s="100">
        <f>(cNES*L1104+(cNES+cOSEX)*G1104+(cNES+cEREX)*H1104+(cNES+cHOEX)*I1104+(cNES+cNES)*S1104+(cNES+cOSEX)*N1104+(cNES+cEREX)*O1104+(cNES+cHOEX)*P1104)/(1+cDR)^((cycle + 0.5)/('Life tables'!$I$2/2))</f>
        <v>5679.7060259338132</v>
      </c>
      <c r="X1104" s="107">
        <f>((L1104+G1104+H1104+I1104+N1104+O1104+P1104+S1104)/('Life tables'!$I$2/2))/(1+oDR)^(((cycle + 0.5)/('Life tables'!$I$2/2)))</f>
        <v>5.6730916760477941</v>
      </c>
      <c r="Y1104" s="31">
        <f>((uNES*L1104+ uOCEX*G1104+uEREX*H1104+uHOEX*I1104+uNES*S1104+ uOCEX*N1104+uEREX*O1104+uHOEX*P1104)/('Life tables'!$I$2/2))/(1+oDR)^(((cycle + 0.5)/('Life tables'!$I$2/2)))</f>
        <v>3.738741232104636</v>
      </c>
      <c r="Z1104" s="100">
        <f t="shared" si="299"/>
        <v>66155.894856353611</v>
      </c>
      <c r="AA1104" s="107">
        <f>((L1104+G1104+H1104+I1104+N1104+O1104+P1104+S1104)/('Life tables'!$I$2/2))</f>
        <v>10.623347705528801</v>
      </c>
      <c r="AB1104" s="31">
        <f>((uNES*L1104+ uOCEX*G1104+uEREX*H1104+uHOEX*I1104+uNES*S1104+ uOCEX*N1104+uEREX*O1104+uHOEX*P1104)/('Life tables'!$I$2/2))</f>
        <v>7.0011116261943682</v>
      </c>
    </row>
    <row r="1105" spans="1:28" x14ac:dyDescent="0.25">
      <c r="A1105" s="4">
        <v>1099</v>
      </c>
      <c r="C1105" s="105">
        <f>IF(male=0,VLOOKUP((($A$5:$A$1570/'Life tables'!$I$2)*2)+age,lifetable,13,1),IF(male=1,VLOOKUP((($A$5:$A$1570/'Life tables'!$I$2)*2)+age,lifetable,10,1),"error"))</f>
        <v>1.9170323065640371E-3</v>
      </c>
      <c r="F1105" s="96">
        <f t="shared" si="300"/>
        <v>48.331167722847979</v>
      </c>
      <c r="G1105" s="96">
        <f t="shared" si="312"/>
        <v>4.8549669493211445</v>
      </c>
      <c r="H1105" s="96">
        <f t="shared" si="301"/>
        <v>0.27727121618502504</v>
      </c>
      <c r="I1105" s="96">
        <f t="shared" si="302"/>
        <v>0.11109995406234884</v>
      </c>
      <c r="J1105" s="96">
        <f t="shared" si="313"/>
        <v>0.10270405850811617</v>
      </c>
      <c r="K1105" s="96">
        <f t="shared" si="303"/>
        <v>0.11609324998715366</v>
      </c>
      <c r="L1105" s="96">
        <f t="shared" si="304"/>
        <v>42.869032294784191</v>
      </c>
      <c r="M1105" s="96">
        <f t="shared" si="305"/>
        <v>228.63491081446085</v>
      </c>
      <c r="N1105" s="96">
        <f t="shared" si="314"/>
        <v>22.018037278115049</v>
      </c>
      <c r="O1105" s="96">
        <f t="shared" si="306"/>
        <v>0.52556826754524388</v>
      </c>
      <c r="P1105" s="96">
        <f t="shared" si="307"/>
        <v>0.52556826754524388</v>
      </c>
      <c r="Q1105" s="96">
        <f t="shared" si="315"/>
        <v>0.48252486192536492</v>
      </c>
      <c r="R1105" s="96">
        <f t="shared" si="298"/>
        <v>4.1198834167023461E-2</v>
      </c>
      <c r="S1105" s="96">
        <f t="shared" si="311"/>
        <v>205.04201330516293</v>
      </c>
      <c r="T1105" s="96">
        <f t="shared" si="308"/>
        <v>280.37326290436795</v>
      </c>
      <c r="U1105" s="96">
        <f t="shared" si="309"/>
        <v>443.40317956290721</v>
      </c>
      <c r="V1105" s="32">
        <f t="shared" si="310"/>
        <v>999.99999999999625</v>
      </c>
      <c r="W1105" s="100">
        <f>(cNES*L1105+(cNES+cOSEX)*G1105+(cNES+cEREX)*H1105+(cNES+cHOEX)*I1105+(cNES+cNES)*S1105+(cNES+cOSEX)*N1105+(cNES+cEREX)*O1105+(cNES+cHOEX)*P1105)/(1+cDR)^((cycle + 0.5)/('Life tables'!$I$2/2))</f>
        <v>5651.8343169103873</v>
      </c>
      <c r="X1105" s="107">
        <f>((L1105+G1105+H1105+I1105+N1105+O1105+P1105+S1105)/('Life tables'!$I$2/2))/(1+oDR)^(((cycle + 0.5)/('Life tables'!$I$2/2)))</f>
        <v>5.6546525080392849</v>
      </c>
      <c r="Y1105" s="31">
        <f>((uNES*L1105+ uOCEX*G1105+uEREX*H1105+uHOEX*I1105+uNES*S1105+ uOCEX*N1105+uEREX*O1105+uHOEX*P1105)/('Life tables'!$I$2/2))/(1+oDR)^(((cycle + 0.5)/('Life tables'!$I$2/2)))</f>
        <v>3.7265892579654181</v>
      </c>
      <c r="Z1105" s="100">
        <f t="shared" si="299"/>
        <v>65978.547082222227</v>
      </c>
      <c r="AA1105" s="107">
        <f>((L1105+G1105+H1105+I1105+N1105+O1105+P1105+S1105)/('Life tables'!$I$2/2))</f>
        <v>10.594867471226999</v>
      </c>
      <c r="AB1105" s="31">
        <f>((uNES*L1105+ uOCEX*G1105+uEREX*H1105+uHOEX*I1105+uNES*S1105+ uOCEX*N1105+uEREX*O1105+uHOEX*P1105)/('Life tables'!$I$2/2))</f>
        <v>6.9823422839349956</v>
      </c>
    </row>
    <row r="1106" spans="1:28" x14ac:dyDescent="0.25">
      <c r="A1106" s="4">
        <v>1100</v>
      </c>
      <c r="C1106" s="105">
        <f>IF(male=0,VLOOKUP((($A$5:$A$1570/'Life tables'!$I$2)*2)+age,lifetable,13,1),IF(male=1,VLOOKUP((($A$5:$A$1570/'Life tables'!$I$2)*2)+age,lifetable,10,1),"error"))</f>
        <v>1.9170323065640371E-3</v>
      </c>
      <c r="F1106" s="96">
        <f t="shared" si="300"/>
        <v>48.201495925769322</v>
      </c>
      <c r="G1106" s="96">
        <f t="shared" si="312"/>
        <v>4.8419411459164738</v>
      </c>
      <c r="H1106" s="96">
        <f t="shared" si="301"/>
        <v>0.27652730167654316</v>
      </c>
      <c r="I1106" s="96">
        <f t="shared" si="302"/>
        <v>0.11080187455429237</v>
      </c>
      <c r="J1106" s="96">
        <f t="shared" si="313"/>
        <v>0.1024285050617275</v>
      </c>
      <c r="K1106" s="96">
        <f t="shared" si="303"/>
        <v>0.11578177354112898</v>
      </c>
      <c r="L1106" s="96">
        <f t="shared" si="304"/>
        <v>42.754015325019154</v>
      </c>
      <c r="M1106" s="96">
        <f t="shared" si="305"/>
        <v>228.02206160695189</v>
      </c>
      <c r="N1106" s="96">
        <f t="shared" si="314"/>
        <v>21.959018571615996</v>
      </c>
      <c r="O1106" s="96">
        <f t="shared" si="306"/>
        <v>0.52415949713870558</v>
      </c>
      <c r="P1106" s="96">
        <f t="shared" si="307"/>
        <v>0.52415949713870558</v>
      </c>
      <c r="Q1106" s="96">
        <f t="shared" si="315"/>
        <v>0.48123146811170409</v>
      </c>
      <c r="R1106" s="96">
        <f t="shared" si="298"/>
        <v>4.1088401894105869E-2</v>
      </c>
      <c r="S1106" s="96">
        <f t="shared" si="311"/>
        <v>204.49240417105267</v>
      </c>
      <c r="T1106" s="96">
        <f t="shared" si="308"/>
        <v>280.95692287754139</v>
      </c>
      <c r="U1106" s="96">
        <f t="shared" si="309"/>
        <v>443.56004973834246</v>
      </c>
      <c r="V1106" s="32">
        <f t="shared" si="310"/>
        <v>999.99999999999636</v>
      </c>
      <c r="W1106" s="100">
        <f>(cNES*L1106+(cNES+cOSEX)*G1106+(cNES+cEREX)*H1106+(cNES+cHOEX)*I1106+(cNES+cNES)*S1106+(cNES+cOSEX)*N1106+(cNES+cEREX)*O1106+(cNES+cHOEX)*P1106)/(1+cDR)^((cycle + 0.5)/('Life tables'!$I$2/2))</f>
        <v>5624.0993573688993</v>
      </c>
      <c r="X1106" s="107">
        <f>((L1106+G1106+H1106+I1106+N1106+O1106+P1106+S1106)/('Life tables'!$I$2/2))/(1+oDR)^(((cycle + 0.5)/('Life tables'!$I$2/2)))</f>
        <v>5.6362732771821245</v>
      </c>
      <c r="Y1106" s="31">
        <f>((uNES*L1106+ uOCEX*G1106+uEREX*H1106+uHOEX*I1106+uNES*S1106+ uOCEX*N1106+uEREX*O1106+uHOEX*P1106)/('Life tables'!$I$2/2))/(1+oDR)^(((cycle + 0.5)/('Life tables'!$I$2/2)))</f>
        <v>3.7144767841462913</v>
      </c>
      <c r="Z1106" s="100">
        <f t="shared" si="299"/>
        <v>65801.674455371569</v>
      </c>
      <c r="AA1106" s="107">
        <f>((L1106+G1106+H1106+I1106+N1106+O1106+P1106+S1106)/('Life tables'!$I$2/2))</f>
        <v>10.566463598461635</v>
      </c>
      <c r="AB1106" s="31">
        <f>((uNES*L1106+ uOCEX*G1106+uEREX*H1106+uHOEX*I1106+uNES*S1106+ uOCEX*N1106+uEREX*O1106+uHOEX*P1106)/('Life tables'!$I$2/2))</f>
        <v>6.9636232660874899</v>
      </c>
    </row>
    <row r="1107" spans="1:28" x14ac:dyDescent="0.25">
      <c r="A1107" s="4">
        <v>1101</v>
      </c>
      <c r="C1107" s="105">
        <f>IF(male=0,VLOOKUP((($A$5:$A$1570/'Life tables'!$I$2)*2)+age,lifetable,13,1),IF(male=1,VLOOKUP((($A$5:$A$1570/'Life tables'!$I$2)*2)+age,lifetable,10,1),"error"))</f>
        <v>1.9170323065640371E-3</v>
      </c>
      <c r="F1107" s="96">
        <f t="shared" si="300"/>
        <v>48.072175344327249</v>
      </c>
      <c r="G1107" s="96">
        <f t="shared" si="312"/>
        <v>4.8289506228575521</v>
      </c>
      <c r="H1107" s="96">
        <f t="shared" si="301"/>
        <v>0.27578540205806473</v>
      </c>
      <c r="I1107" s="96">
        <f t="shared" si="302"/>
        <v>0.11050460239360467</v>
      </c>
      <c r="J1107" s="96">
        <f t="shared" si="313"/>
        <v>0.10215369795094358</v>
      </c>
      <c r="K1107" s="96">
        <f t="shared" si="303"/>
        <v>0.11547114072803553</v>
      </c>
      <c r="L1107" s="96">
        <f t="shared" si="304"/>
        <v>42.639309878339049</v>
      </c>
      <c r="M1107" s="96">
        <f t="shared" si="305"/>
        <v>227.41085203978525</v>
      </c>
      <c r="N1107" s="96">
        <f t="shared" si="314"/>
        <v>21.9001577660344</v>
      </c>
      <c r="O1107" s="96">
        <f t="shared" si="306"/>
        <v>0.52275449581069955</v>
      </c>
      <c r="P1107" s="96">
        <f t="shared" si="307"/>
        <v>0.52275449581069955</v>
      </c>
      <c r="Q1107" s="96">
        <f t="shared" si="315"/>
        <v>0.47994153469360118</v>
      </c>
      <c r="R1107" s="96">
        <f t="shared" si="298"/>
        <v>4.097826507593888E-2</v>
      </c>
      <c r="S1107" s="96">
        <f t="shared" si="311"/>
        <v>203.94426548235992</v>
      </c>
      <c r="T1107" s="96">
        <f t="shared" si="308"/>
        <v>281.53901811018591</v>
      </c>
      <c r="U1107" s="96">
        <f t="shared" si="309"/>
        <v>443.71649914414644</v>
      </c>
      <c r="V1107" s="32">
        <f t="shared" si="310"/>
        <v>999.99999999999636</v>
      </c>
      <c r="W1107" s="100">
        <f>(cNES*L1107+(cNES+cOSEX)*G1107+(cNES+cEREX)*H1107+(cNES+cHOEX)*I1107+(cNES+cNES)*S1107+(cNES+cOSEX)*N1107+(cNES+cEREX)*O1107+(cNES+cHOEX)*P1107)/(1+cDR)^((cycle + 0.5)/('Life tables'!$I$2/2))</f>
        <v>5596.5004772546499</v>
      </c>
      <c r="X1107" s="107">
        <f>((L1107+G1107+H1107+I1107+N1107+O1107+P1107+S1107)/('Life tables'!$I$2/2))/(1+oDR)^(((cycle + 0.5)/('Life tables'!$I$2/2)))</f>
        <v>5.6179537884841144</v>
      </c>
      <c r="Y1107" s="31">
        <f>((uNES*L1107+ uOCEX*G1107+uEREX*H1107+uHOEX*I1107+uNES*S1107+ uOCEX*N1107+uEREX*O1107+uHOEX*P1107)/('Life tables'!$I$2/2))/(1+oDR)^(((cycle + 0.5)/('Life tables'!$I$2/2)))</f>
        <v>3.7024036821449982</v>
      </c>
      <c r="Z1107" s="100">
        <f t="shared" si="299"/>
        <v>65625.275712626666</v>
      </c>
      <c r="AA1107" s="107">
        <f>((L1107+G1107+H1107+I1107+N1107+O1107+P1107+S1107)/('Life tables'!$I$2/2))</f>
        <v>10.538135882187758</v>
      </c>
      <c r="AB1107" s="31">
        <f>((uNES*L1107+ uOCEX*G1107+uEREX*H1107+uHOEX*I1107+uNES*S1107+ uOCEX*N1107+uEREX*O1107+uHOEX*P1107)/('Life tables'!$I$2/2))</f>
        <v>6.9449544375273407</v>
      </c>
    </row>
    <row r="1108" spans="1:28" x14ac:dyDescent="0.25">
      <c r="A1108" s="4">
        <v>1102</v>
      </c>
      <c r="C1108" s="105">
        <f>IF(male=0,VLOOKUP((($A$5:$A$1570/'Life tables'!$I$2)*2)+age,lifetable,13,1),IF(male=1,VLOOKUP((($A$5:$A$1570/'Life tables'!$I$2)*2)+age,lifetable,10,1),"error"))</f>
        <v>1.9170323065640371E-3</v>
      </c>
      <c r="F1108" s="96">
        <f t="shared" si="300"/>
        <v>47.943204910659283</v>
      </c>
      <c r="G1108" s="96">
        <f t="shared" si="312"/>
        <v>4.8159952728753588</v>
      </c>
      <c r="H1108" s="96">
        <f t="shared" si="301"/>
        <v>0.2750455112033664</v>
      </c>
      <c r="I1108" s="96">
        <f t="shared" si="302"/>
        <v>0.11020813512556599</v>
      </c>
      <c r="J1108" s="96">
        <f t="shared" si="313"/>
        <v>0.10187963490654935</v>
      </c>
      <c r="K1108" s="96">
        <f t="shared" si="303"/>
        <v>0.11516134898282826</v>
      </c>
      <c r="L1108" s="96">
        <f t="shared" si="304"/>
        <v>42.524915007565617</v>
      </c>
      <c r="M1108" s="96">
        <f t="shared" si="305"/>
        <v>226.8012778350047</v>
      </c>
      <c r="N1108" s="96">
        <f t="shared" si="314"/>
        <v>21.841454449393805</v>
      </c>
      <c r="O1108" s="96">
        <f t="shared" si="306"/>
        <v>0.52135325372739072</v>
      </c>
      <c r="P1108" s="96">
        <f t="shared" si="307"/>
        <v>0.52135325372739072</v>
      </c>
      <c r="Q1108" s="96">
        <f t="shared" si="315"/>
        <v>0.47865505264260017</v>
      </c>
      <c r="R1108" s="96">
        <f t="shared" si="298"/>
        <v>4.0868422941656816E-2</v>
      </c>
      <c r="S1108" s="96">
        <f t="shared" si="311"/>
        <v>203.39759340257186</v>
      </c>
      <c r="T1108" s="96">
        <f t="shared" si="308"/>
        <v>282.11955279773508</v>
      </c>
      <c r="U1108" s="96">
        <f t="shared" si="309"/>
        <v>443.87252891607091</v>
      </c>
      <c r="V1108" s="32">
        <f t="shared" si="310"/>
        <v>999.99999999999636</v>
      </c>
      <c r="W1108" s="100">
        <f>(cNES*L1108+(cNES+cOSEX)*G1108+(cNES+cEREX)*H1108+(cNES+cHOEX)*I1108+(cNES+cNES)*S1108+(cNES+cOSEX)*N1108+(cNES+cEREX)*O1108+(cNES+cHOEX)*P1108)/(1+cDR)^((cycle + 0.5)/('Life tables'!$I$2/2))</f>
        <v>5569.037009762751</v>
      </c>
      <c r="X1108" s="107">
        <f>((L1108+G1108+H1108+I1108+N1108+O1108+P1108+S1108)/('Life tables'!$I$2/2))/(1+oDR)^(((cycle + 0.5)/('Life tables'!$I$2/2)))</f>
        <v>5.5996938475933202</v>
      </c>
      <c r="Y1108" s="31">
        <f>((uNES*L1108+ uOCEX*G1108+uEREX*H1108+uHOEX*I1108+uNES*S1108+ uOCEX*N1108+uEREX*O1108+uHOEX*P1108)/('Life tables'!$I$2/2))/(1+oDR)^(((cycle + 0.5)/('Life tables'!$I$2/2)))</f>
        <v>3.690369823881106</v>
      </c>
      <c r="Z1108" s="100">
        <f t="shared" si="299"/>
        <v>65449.34959382371</v>
      </c>
      <c r="AA1108" s="107">
        <f>((L1108+G1108+H1108+I1108+N1108+O1108+P1108+S1108)/('Life tables'!$I$2/2))</f>
        <v>10.509884117921727</v>
      </c>
      <c r="AB1108" s="31">
        <f>((uNES*L1108+ uOCEX*G1108+uEREX*H1108+uHOEX*I1108+uNES*S1108+ uOCEX*N1108+uEREX*O1108+uHOEX*P1108)/('Life tables'!$I$2/2))</f>
        <v>6.9263356634997306</v>
      </c>
    </row>
    <row r="1109" spans="1:28" x14ac:dyDescent="0.25">
      <c r="A1109" s="4">
        <v>1103</v>
      </c>
      <c r="C1109" s="105">
        <f>IF(male=0,VLOOKUP((($A$5:$A$1570/'Life tables'!$I$2)*2)+age,lifetable,13,1),IF(male=1,VLOOKUP((($A$5:$A$1570/'Life tables'!$I$2)*2)+age,lifetable,10,1),"error"))</f>
        <v>1.9170323065640371E-3</v>
      </c>
      <c r="F1109" s="96">
        <f t="shared" si="300"/>
        <v>47.814583564220456</v>
      </c>
      <c r="G1109" s="96">
        <f t="shared" si="312"/>
        <v>4.8030749894359319</v>
      </c>
      <c r="H1109" s="96">
        <f t="shared" si="301"/>
        <v>0.27430762302820461</v>
      </c>
      <c r="I1109" s="96">
        <f t="shared" si="302"/>
        <v>0.10991247031227749</v>
      </c>
      <c r="J1109" s="96">
        <f t="shared" si="313"/>
        <v>0.10160631367487959</v>
      </c>
      <c r="K1109" s="96">
        <f t="shared" si="303"/>
        <v>0.11485239575803895</v>
      </c>
      <c r="L1109" s="96">
        <f t="shared" si="304"/>
        <v>42.410829772011127</v>
      </c>
      <c r="M1109" s="96">
        <f t="shared" si="305"/>
        <v>226.19333472196993</v>
      </c>
      <c r="N1109" s="96">
        <f t="shared" si="314"/>
        <v>21.782908210422296</v>
      </c>
      <c r="O1109" s="96">
        <f t="shared" si="306"/>
        <v>0.51995576107176111</v>
      </c>
      <c r="P1109" s="96">
        <f t="shared" si="307"/>
        <v>0.51995576107176111</v>
      </c>
      <c r="Q1109" s="96">
        <f t="shared" si="315"/>
        <v>0.47737201294568515</v>
      </c>
      <c r="R1109" s="96">
        <f t="shared" si="298"/>
        <v>4.0758874721712274E-2</v>
      </c>
      <c r="S1109" s="96">
        <f t="shared" si="311"/>
        <v>202.85238410173673</v>
      </c>
      <c r="T1109" s="96">
        <f t="shared" si="308"/>
        <v>282.69853112435567</v>
      </c>
      <c r="U1109" s="96">
        <f t="shared" si="309"/>
        <v>444.02814018655067</v>
      </c>
      <c r="V1109" s="32">
        <f t="shared" si="310"/>
        <v>999.99999999999636</v>
      </c>
      <c r="W1109" s="100">
        <f>(cNES*L1109+(cNES+cOSEX)*G1109+(cNES+cEREX)*H1109+(cNES+cHOEX)*I1109+(cNES+cNES)*S1109+(cNES+cOSEX)*N1109+(cNES+cEREX)*O1109+(cNES+cHOEX)*P1109)/(1+cDR)^((cycle + 0.5)/('Life tables'!$I$2/2))</f>
        <v>5541.7082913236018</v>
      </c>
      <c r="X1109" s="107">
        <f>((L1109+G1109+H1109+I1109+N1109+O1109+P1109+S1109)/('Life tables'!$I$2/2))/(1+oDR)^(((cycle + 0.5)/('Life tables'!$I$2/2)))</f>
        <v>5.5814932607957388</v>
      </c>
      <c r="Y1109" s="31">
        <f>((uNES*L1109+ uOCEX*G1109+uEREX*H1109+uHOEX*I1109+uNES*S1109+ uOCEX*N1109+uEREX*O1109+uHOEX*P1109)/('Life tables'!$I$2/2))/(1+oDR)^(((cycle + 0.5)/('Life tables'!$I$2/2)))</f>
        <v>3.6783750816944769</v>
      </c>
      <c r="Z1109" s="100">
        <f t="shared" si="299"/>
        <v>65273.894841815156</v>
      </c>
      <c r="AA1109" s="107">
        <f>((L1109+G1109+H1109+I1109+N1109+O1109+P1109+S1109)/('Life tables'!$I$2/2))</f>
        <v>10.481708101739262</v>
      </c>
      <c r="AB1109" s="31">
        <f>((uNES*L1109+ uOCEX*G1109+uEREX*H1109+uHOEX*I1109+uNES*S1109+ uOCEX*N1109+uEREX*O1109+uHOEX*P1109)/('Life tables'!$I$2/2))</f>
        <v>6.9077668096182627</v>
      </c>
    </row>
    <row r="1110" spans="1:28" x14ac:dyDescent="0.25">
      <c r="A1110" s="4">
        <v>1104</v>
      </c>
      <c r="C1110" s="105">
        <f>IF(male=0,VLOOKUP((($A$5:$A$1570/'Life tables'!$I$2)*2)+age,lifetable,13,1),IF(male=1,VLOOKUP((($A$5:$A$1570/'Life tables'!$I$2)*2)+age,lifetable,10,1),"error"))</f>
        <v>1.9170323065640371E-3</v>
      </c>
      <c r="F1110" s="96">
        <f t="shared" si="300"/>
        <v>47.686310251606585</v>
      </c>
      <c r="G1110" s="96">
        <f t="shared" si="312"/>
        <v>4.7901896667226165</v>
      </c>
      <c r="H1110" s="96">
        <f t="shared" si="301"/>
        <v>0.27357173148930197</v>
      </c>
      <c r="I1110" s="96">
        <f t="shared" si="302"/>
        <v>0.10961760553225502</v>
      </c>
      <c r="J1110" s="96">
        <f t="shared" si="313"/>
        <v>0.10133373201744332</v>
      </c>
      <c r="K1110" s="96">
        <f t="shared" si="303"/>
        <v>0.11454427852335185</v>
      </c>
      <c r="L1110" s="96">
        <f t="shared" si="304"/>
        <v>42.29705323732162</v>
      </c>
      <c r="M1110" s="96">
        <f t="shared" si="305"/>
        <v>225.58701843748352</v>
      </c>
      <c r="N1110" s="96">
        <f t="shared" si="314"/>
        <v>21.724518638564728</v>
      </c>
      <c r="O1110" s="96">
        <f t="shared" si="306"/>
        <v>0.51856200804390173</v>
      </c>
      <c r="P1110" s="96">
        <f t="shared" si="307"/>
        <v>0.51856200804390173</v>
      </c>
      <c r="Q1110" s="96">
        <f t="shared" si="315"/>
        <v>0.47609240660554797</v>
      </c>
      <c r="R1110" s="96">
        <f t="shared" si="298"/>
        <v>4.0649619647899024E-2</v>
      </c>
      <c r="S1110" s="96">
        <f t="shared" si="311"/>
        <v>202.30863375657754</v>
      </c>
      <c r="T1110" s="96">
        <f t="shared" si="308"/>
        <v>283.27595726297864</v>
      </c>
      <c r="U1110" s="96">
        <f t="shared" si="309"/>
        <v>444.18333408472193</v>
      </c>
      <c r="V1110" s="32">
        <f t="shared" si="310"/>
        <v>999.99999999999636</v>
      </c>
      <c r="W1110" s="100">
        <f>(cNES*L1110+(cNES+cOSEX)*G1110+(cNES+cEREX)*H1110+(cNES+cHOEX)*I1110+(cNES+cNES)*S1110+(cNES+cOSEX)*N1110+(cNES+cEREX)*O1110+(cNES+cHOEX)*P1110)/(1+cDR)^((cycle + 0.5)/('Life tables'!$I$2/2))</f>
        <v>5514.5136615883966</v>
      </c>
      <c r="X1110" s="107">
        <f>((L1110+G1110+H1110+I1110+N1110+O1110+P1110+S1110)/('Life tables'!$I$2/2))/(1+oDR)^(((cycle + 0.5)/('Life tables'!$I$2/2)))</f>
        <v>5.5633518350130151</v>
      </c>
      <c r="Y1110" s="31">
        <f>((uNES*L1110+ uOCEX*G1110+uEREX*H1110+uHOEX*I1110+uNES*S1110+ uOCEX*N1110+uEREX*O1110+uHOEX*P1110)/('Life tables'!$I$2/2))/(1+oDR)^(((cycle + 0.5)/('Life tables'!$I$2/2)))</f>
        <v>3.6664193283437609</v>
      </c>
      <c r="Z1110" s="100">
        <f t="shared" si="299"/>
        <v>65098.910202474392</v>
      </c>
      <c r="AA1110" s="107">
        <f>((L1110+G1110+H1110+I1110+N1110+O1110+P1110+S1110)/('Life tables'!$I$2/2))</f>
        <v>10.45360763027357</v>
      </c>
      <c r="AB1110" s="31">
        <f>((uNES*L1110+ uOCEX*G1110+uEREX*H1110+uHOEX*I1110+uNES*S1110+ uOCEX*N1110+uEREX*O1110+uHOEX*P1110)/('Life tables'!$I$2/2))</f>
        <v>6.889247741863727</v>
      </c>
    </row>
    <row r="1111" spans="1:28" x14ac:dyDescent="0.25">
      <c r="A1111" s="4">
        <v>1105</v>
      </c>
      <c r="C1111" s="105">
        <f>IF(male=0,VLOOKUP((($A$5:$A$1570/'Life tables'!$I$2)*2)+age,lifetable,13,1),IF(male=1,VLOOKUP((($A$5:$A$1570/'Life tables'!$I$2)*2)+age,lifetable,10,1),"error"))</f>
        <v>1.9170323065640371E-3</v>
      </c>
      <c r="F1111" s="96">
        <f t="shared" si="300"/>
        <v>47.55838392638357</v>
      </c>
      <c r="G1111" s="96">
        <f t="shared" si="312"/>
        <v>4.7773391996189165</v>
      </c>
      <c r="H1111" s="96">
        <f t="shared" si="301"/>
        <v>0.27283783058336752</v>
      </c>
      <c r="I1111" s="96">
        <f t="shared" si="302"/>
        <v>0.10932353838003674</v>
      </c>
      <c r="J1111" s="96">
        <f t="shared" si="313"/>
        <v>0.10106188771056095</v>
      </c>
      <c r="K1111" s="96">
        <f t="shared" si="303"/>
        <v>0.1142369947651936</v>
      </c>
      <c r="L1111" s="96">
        <f t="shared" si="304"/>
        <v>42.183584475325496</v>
      </c>
      <c r="M1111" s="96">
        <f t="shared" si="305"/>
        <v>224.98232472591232</v>
      </c>
      <c r="N1111" s="96">
        <f t="shared" si="314"/>
        <v>21.666285323994405</v>
      </c>
      <c r="O1111" s="96">
        <f t="shared" si="306"/>
        <v>0.51717198486129223</v>
      </c>
      <c r="P1111" s="96">
        <f t="shared" si="307"/>
        <v>0.51717198486129223</v>
      </c>
      <c r="Q1111" s="96">
        <f t="shared" si="315"/>
        <v>0.47481622464084433</v>
      </c>
      <c r="R1111" s="96">
        <f t="shared" si="298"/>
        <v>4.054065695337386E-2</v>
      </c>
      <c r="S1111" s="96">
        <f t="shared" si="311"/>
        <v>201.76633855060112</v>
      </c>
      <c r="T1111" s="96">
        <f t="shared" si="308"/>
        <v>283.85183537533004</v>
      </c>
      <c r="U1111" s="96">
        <f t="shared" si="309"/>
        <v>444.33811173644051</v>
      </c>
      <c r="V1111" s="32">
        <f t="shared" si="310"/>
        <v>999.99999999999648</v>
      </c>
      <c r="W1111" s="100">
        <f>(cNES*L1111+(cNES+cOSEX)*G1111+(cNES+cEREX)*H1111+(cNES+cHOEX)*I1111+(cNES+cNES)*S1111+(cNES+cOSEX)*N1111+(cNES+cEREX)*O1111+(cNES+cHOEX)*P1111)/(1+cDR)^((cycle + 0.5)/('Life tables'!$I$2/2))</f>
        <v>5487.4524634146674</v>
      </c>
      <c r="X1111" s="107">
        <f>((L1111+G1111+H1111+I1111+N1111+O1111+P1111+S1111)/('Life tables'!$I$2/2))/(1+oDR)^(((cycle + 0.5)/('Life tables'!$I$2/2)))</f>
        <v>5.5452693778001541</v>
      </c>
      <c r="Y1111" s="31">
        <f>((uNES*L1111+ uOCEX*G1111+uEREX*H1111+uHOEX*I1111+uNES*S1111+ uOCEX*N1111+uEREX*O1111+uHOEX*P1111)/('Life tables'!$I$2/2))/(1+oDR)^(((cycle + 0.5)/('Life tables'!$I$2/2)))</f>
        <v>3.6545024370048997</v>
      </c>
      <c r="Z1111" s="100">
        <f t="shared" si="299"/>
        <v>64924.39442470004</v>
      </c>
      <c r="AA1111" s="107">
        <f>((L1111+G1111+H1111+I1111+N1111+O1111+P1111+S1111)/('Life tables'!$I$2/2))</f>
        <v>10.42558250071346</v>
      </c>
      <c r="AB1111" s="31">
        <f>((uNES*L1111+ uOCEX*G1111+uEREX*H1111+uHOEX*I1111+uNES*S1111+ uOCEX*N1111+uEREX*O1111+uHOEX*P1111)/('Life tables'!$I$2/2))</f>
        <v>6.8707783265828706</v>
      </c>
    </row>
    <row r="1112" spans="1:28" x14ac:dyDescent="0.25">
      <c r="A1112" s="4">
        <v>1106</v>
      </c>
      <c r="C1112" s="105">
        <f>IF(male=0,VLOOKUP((($A$5:$A$1570/'Life tables'!$I$2)*2)+age,lifetable,13,1),IF(male=1,VLOOKUP((($A$5:$A$1570/'Life tables'!$I$2)*2)+age,lifetable,10,1),"error"))</f>
        <v>1.9170323065640371E-3</v>
      </c>
      <c r="F1112" s="96">
        <f t="shared" si="300"/>
        <v>47.430803548922434</v>
      </c>
      <c r="G1112" s="96">
        <f t="shared" si="312"/>
        <v>4.7645234836919261</v>
      </c>
      <c r="H1112" s="96">
        <f t="shared" si="301"/>
        <v>0.27210591434615089</v>
      </c>
      <c r="I1112" s="96">
        <f t="shared" si="302"/>
        <v>0.10903026646580388</v>
      </c>
      <c r="J1112" s="96">
        <f t="shared" si="313"/>
        <v>0.10079077854501391</v>
      </c>
      <c r="K1112" s="96">
        <f t="shared" si="303"/>
        <v>0.11393054198633699</v>
      </c>
      <c r="L1112" s="96">
        <f t="shared" si="304"/>
        <v>42.070422563887206</v>
      </c>
      <c r="M1112" s="96">
        <f t="shared" si="305"/>
        <v>224.37924933930347</v>
      </c>
      <c r="N1112" s="96">
        <f t="shared" si="314"/>
        <v>21.608207857624262</v>
      </c>
      <c r="O1112" s="96">
        <f t="shared" si="306"/>
        <v>0.51578568175906647</v>
      </c>
      <c r="P1112" s="96">
        <f t="shared" si="307"/>
        <v>0.51578568175906647</v>
      </c>
      <c r="Q1112" s="96">
        <f t="shared" si="315"/>
        <v>0.47354345808643933</v>
      </c>
      <c r="R1112" s="96">
        <f t="shared" si="298"/>
        <v>4.0431985872677545E-2</v>
      </c>
      <c r="S1112" s="96">
        <f t="shared" si="311"/>
        <v>201.22549467420197</v>
      </c>
      <c r="T1112" s="96">
        <f t="shared" si="308"/>
        <v>284.42616961196148</v>
      </c>
      <c r="U1112" s="96">
        <f t="shared" si="309"/>
        <v>444.49247426429952</v>
      </c>
      <c r="V1112" s="32">
        <f t="shared" si="310"/>
        <v>999.99999999999648</v>
      </c>
      <c r="W1112" s="100">
        <f>(cNES*L1112+(cNES+cOSEX)*G1112+(cNES+cEREX)*H1112+(cNES+cHOEX)*I1112+(cNES+cNES)*S1112+(cNES+cOSEX)*N1112+(cNES+cEREX)*O1112+(cNES+cHOEX)*P1112)/(1+cDR)^((cycle + 0.5)/('Life tables'!$I$2/2))</f>
        <v>5460.5240428518109</v>
      </c>
      <c r="X1112" s="107">
        <f>((L1112+G1112+H1112+I1112+N1112+O1112+P1112+S1112)/('Life tables'!$I$2/2))/(1+oDR)^(((cycle + 0.5)/('Life tables'!$I$2/2)))</f>
        <v>5.5272456973432522</v>
      </c>
      <c r="Y1112" s="31">
        <f>((uNES*L1112+ uOCEX*G1112+uEREX*H1112+uHOEX*I1112+uNES*S1112+ uOCEX*N1112+uEREX*O1112+uHOEX*P1112)/('Life tables'!$I$2/2))/(1+oDR)^(((cycle + 0.5)/('Life tables'!$I$2/2)))</f>
        <v>3.6426242812696357</v>
      </c>
      <c r="Z1112" s="100">
        <f t="shared" si="299"/>
        <v>64750.346260419676</v>
      </c>
      <c r="AA1112" s="107">
        <f>((L1112+G1112+H1112+I1112+N1112+O1112+P1112+S1112)/('Life tables'!$I$2/2))</f>
        <v>10.397632510801488</v>
      </c>
      <c r="AB1112" s="31">
        <f>((uNES*L1112+ uOCEX*G1112+uEREX*H1112+uHOEX*I1112+uNES*S1112+ uOCEX*N1112+uEREX*O1112+uHOEX*P1112)/('Life tables'!$I$2/2))</f>
        <v>6.8523584304871878</v>
      </c>
    </row>
    <row r="1113" spans="1:28" x14ac:dyDescent="0.25">
      <c r="A1113" s="4">
        <v>1107</v>
      </c>
      <c r="C1113" s="105">
        <f>IF(male=0,VLOOKUP((($A$5:$A$1570/'Life tables'!$I$2)*2)+age,lifetable,13,1),IF(male=1,VLOOKUP((($A$5:$A$1570/'Life tables'!$I$2)*2)+age,lifetable,10,1),"error"))</f>
        <v>1.9170323065640371E-3</v>
      </c>
      <c r="F1113" s="96">
        <f t="shared" si="300"/>
        <v>47.303568086240013</v>
      </c>
      <c r="G1113" s="96">
        <f t="shared" si="312"/>
        <v>4.7517424151763255</v>
      </c>
      <c r="H1113" s="96">
        <f t="shared" si="301"/>
        <v>0.27137597685152787</v>
      </c>
      <c r="I1113" s="96">
        <f t="shared" si="302"/>
        <v>0.10873778741501454</v>
      </c>
      <c r="J1113" s="96">
        <f t="shared" si="313"/>
        <v>0.10052040232570594</v>
      </c>
      <c r="K1113" s="96">
        <f t="shared" si="303"/>
        <v>0.11362491770551834</v>
      </c>
      <c r="L1113" s="96">
        <f t="shared" si="304"/>
        <v>41.957566586765921</v>
      </c>
      <c r="M1113" s="96">
        <f t="shared" si="305"/>
        <v>223.77778803749544</v>
      </c>
      <c r="N1113" s="96">
        <f t="shared" si="314"/>
        <v>21.550285831117559</v>
      </c>
      <c r="O1113" s="96">
        <f t="shared" si="306"/>
        <v>0.51440308899026888</v>
      </c>
      <c r="P1113" s="96">
        <f t="shared" si="307"/>
        <v>0.51440308899026888</v>
      </c>
      <c r="Q1113" s="96">
        <f t="shared" si="315"/>
        <v>0.47227409799364095</v>
      </c>
      <c r="R1113" s="96">
        <f t="shared" si="298"/>
        <v>4.0323605641754807E-2</v>
      </c>
      <c r="S1113" s="96">
        <f t="shared" si="311"/>
        <v>200.68609832476196</v>
      </c>
      <c r="T1113" s="96">
        <f t="shared" si="308"/>
        <v>284.99896411228082</v>
      </c>
      <c r="U1113" s="96">
        <f t="shared" si="309"/>
        <v>444.64642278764677</v>
      </c>
      <c r="V1113" s="32">
        <f t="shared" si="310"/>
        <v>999.99999999999636</v>
      </c>
      <c r="W1113" s="100">
        <f>(cNES*L1113+(cNES+cOSEX)*G1113+(cNES+cEREX)*H1113+(cNES+cHOEX)*I1113+(cNES+cNES)*S1113+(cNES+cOSEX)*N1113+(cNES+cEREX)*O1113+(cNES+cHOEX)*P1113)/(1+cDR)^((cycle + 0.5)/('Life tables'!$I$2/2))</f>
        <v>5433.7277491266686</v>
      </c>
      <c r="X1113" s="107">
        <f>((L1113+G1113+H1113+I1113+N1113+O1113+P1113+S1113)/('Life tables'!$I$2/2))/(1+oDR)^(((cycle + 0.5)/('Life tables'!$I$2/2)))</f>
        <v>5.5092806024572525</v>
      </c>
      <c r="Y1113" s="31">
        <f>((uNES*L1113+ uOCEX*G1113+uEREX*H1113+uHOEX*I1113+uNES*S1113+ uOCEX*N1113+uEREX*O1113+uHOEX*P1113)/('Life tables'!$I$2/2))/(1+oDR)^(((cycle + 0.5)/('Life tables'!$I$2/2)))</f>
        <v>3.6307847351440281</v>
      </c>
      <c r="Z1113" s="100">
        <f t="shared" si="299"/>
        <v>64576.764464593223</v>
      </c>
      <c r="AA1113" s="107">
        <f>((L1113+G1113+H1113+I1113+N1113+O1113+P1113+S1113)/('Life tables'!$I$2/2))</f>
        <v>10.369757458832126</v>
      </c>
      <c r="AB1113" s="31">
        <f>((uNES*L1113+ uOCEX*G1113+uEREX*H1113+uHOEX*I1113+uNES*S1113+ uOCEX*N1113+uEREX*O1113+uHOEX*P1113)/('Life tables'!$I$2/2))</f>
        <v>6.8339879206517056</v>
      </c>
    </row>
    <row r="1114" spans="1:28" x14ac:dyDescent="0.25">
      <c r="A1114" s="4">
        <v>1108</v>
      </c>
      <c r="C1114" s="105">
        <f>IF(male=0,VLOOKUP((($A$5:$A$1570/'Life tables'!$I$2)*2)+age,lifetable,13,1),IF(male=1,VLOOKUP((($A$5:$A$1570/'Life tables'!$I$2)*2)+age,lifetable,10,1),"error"))</f>
        <v>1.9170323065640371E-3</v>
      </c>
      <c r="F1114" s="96">
        <f t="shared" si="300"/>
        <v>47.176676511845045</v>
      </c>
      <c r="G1114" s="96">
        <f t="shared" si="312"/>
        <v>4.7389958909589174</v>
      </c>
      <c r="H1114" s="96">
        <f t="shared" si="301"/>
        <v>0.27064801221061785</v>
      </c>
      <c r="I1114" s="96">
        <f t="shared" si="302"/>
        <v>0.10844609886804994</v>
      </c>
      <c r="J1114" s="96">
        <f t="shared" si="313"/>
        <v>0.10025075687133619</v>
      </c>
      <c r="K1114" s="96">
        <f t="shared" si="303"/>
        <v>0.1133201194570677</v>
      </c>
      <c r="L1114" s="96">
        <f t="shared" si="304"/>
        <v>41.845015633479058</v>
      </c>
      <c r="M1114" s="96">
        <f t="shared" si="305"/>
        <v>223.17793658822379</v>
      </c>
      <c r="N1114" s="96">
        <f t="shared" si="314"/>
        <v>21.492518836898061</v>
      </c>
      <c r="O1114" s="96">
        <f t="shared" si="306"/>
        <v>0.5130241968260969</v>
      </c>
      <c r="P1114" s="96">
        <f t="shared" si="307"/>
        <v>0.5130241968260969</v>
      </c>
      <c r="Q1114" s="96">
        <f t="shared" si="315"/>
        <v>0.47100813543042414</v>
      </c>
      <c r="R1114" s="96">
        <f t="shared" si="298"/>
        <v>4.0215515497973371E-2</v>
      </c>
      <c r="S1114" s="96">
        <f t="shared" si="311"/>
        <v>200.14814570674514</v>
      </c>
      <c r="T1114" s="96">
        <f t="shared" si="308"/>
        <v>285.5702230045826</v>
      </c>
      <c r="U1114" s="96">
        <f t="shared" si="309"/>
        <v>444.79995842260183</v>
      </c>
      <c r="V1114" s="32">
        <f t="shared" si="310"/>
        <v>999.99999999999636</v>
      </c>
      <c r="W1114" s="100">
        <f>(cNES*L1114+(cNES+cOSEX)*G1114+(cNES+cEREX)*H1114+(cNES+cHOEX)*I1114+(cNES+cNES)*S1114+(cNES+cOSEX)*N1114+(cNES+cEREX)*O1114+(cNES+cHOEX)*P1114)/(1+cDR)^((cycle + 0.5)/('Life tables'!$I$2/2))</f>
        <v>5407.0629346291253</v>
      </c>
      <c r="X1114" s="107">
        <f>((L1114+G1114+H1114+I1114+N1114+O1114+P1114+S1114)/('Life tables'!$I$2/2))/(1+oDR)^(((cycle + 0.5)/('Life tables'!$I$2/2)))</f>
        <v>5.4913739025837032</v>
      </c>
      <c r="Y1114" s="31">
        <f>((uNES*L1114+ uOCEX*G1114+uEREX*H1114+uHOEX*I1114+uNES*S1114+ uOCEX*N1114+uEREX*O1114+uHOEX*P1114)/('Life tables'!$I$2/2))/(1+oDR)^(((cycle + 0.5)/('Life tables'!$I$2/2)))</f>
        <v>3.618983673046988</v>
      </c>
      <c r="Z1114" s="100">
        <f t="shared" si="299"/>
        <v>64403.647795215795</v>
      </c>
      <c r="AA1114" s="107">
        <f>((L1114+G1114+H1114+I1114+N1114+O1114+P1114+S1114)/('Life tables'!$I$2/2))</f>
        <v>10.341957143649934</v>
      </c>
      <c r="AB1114" s="31">
        <f>((uNES*L1114+ uOCEX*G1114+uEREX*H1114+uHOEX*I1114+uNES*S1114+ uOCEX*N1114+uEREX*O1114+uHOEX*P1114)/('Life tables'!$I$2/2))</f>
        <v>6.8156666645137962</v>
      </c>
    </row>
    <row r="1115" spans="1:28" x14ac:dyDescent="0.25">
      <c r="A1115" s="4">
        <v>1109</v>
      </c>
      <c r="C1115" s="105">
        <f>IF(male=0,VLOOKUP((($A$5:$A$1570/'Life tables'!$I$2)*2)+age,lifetable,13,1),IF(male=1,VLOOKUP((($A$5:$A$1570/'Life tables'!$I$2)*2)+age,lifetable,10,1),"error"))</f>
        <v>1.9170323065640371E-3</v>
      </c>
      <c r="F1115" s="96">
        <f t="shared" si="300"/>
        <v>47.050127805589426</v>
      </c>
      <c r="G1115" s="96">
        <f t="shared" si="312"/>
        <v>4.7262838085636902</v>
      </c>
      <c r="H1115" s="96">
        <f t="shared" si="301"/>
        <v>0.26992201457093018</v>
      </c>
      <c r="I1115" s="96">
        <f t="shared" si="302"/>
        <v>0.10815519847987243</v>
      </c>
      <c r="J1115" s="96">
        <f t="shared" si="313"/>
        <v>9.9981840014083029E-2</v>
      </c>
      <c r="K1115" s="96">
        <f t="shared" si="303"/>
        <v>0.11301614479055164</v>
      </c>
      <c r="L1115" s="96">
        <f t="shared" si="304"/>
        <v>41.732768799170302</v>
      </c>
      <c r="M1115" s="96">
        <f t="shared" si="305"/>
        <v>222.57969076722262</v>
      </c>
      <c r="N1115" s="96">
        <f t="shared" si="314"/>
        <v>21.434906468159806</v>
      </c>
      <c r="O1115" s="96">
        <f t="shared" si="306"/>
        <v>0.51164899555613463</v>
      </c>
      <c r="P1115" s="96">
        <f t="shared" si="307"/>
        <v>0.51164899555613463</v>
      </c>
      <c r="Q1115" s="96">
        <f t="shared" si="315"/>
        <v>0.46974556148164404</v>
      </c>
      <c r="R1115" s="96">
        <f t="shared" si="298"/>
        <v>4.0107714680142258E-2</v>
      </c>
      <c r="S1115" s="96">
        <f t="shared" si="311"/>
        <v>199.61163303178876</v>
      </c>
      <c r="T1115" s="96">
        <f t="shared" si="308"/>
        <v>286.13995040607836</v>
      </c>
      <c r="U1115" s="96">
        <f t="shared" si="309"/>
        <v>444.9530822820725</v>
      </c>
      <c r="V1115" s="32">
        <f t="shared" si="310"/>
        <v>999.99999999999648</v>
      </c>
      <c r="W1115" s="100">
        <f>(cNES*L1115+(cNES+cOSEX)*G1115+(cNES+cEREX)*H1115+(cNES+cHOEX)*I1115+(cNES+cNES)*S1115+(cNES+cOSEX)*N1115+(cNES+cEREX)*O1115+(cNES+cHOEX)*P1115)/(1+cDR)^((cycle + 0.5)/('Life tables'!$I$2/2))</f>
        <v>5380.5289548977207</v>
      </c>
      <c r="X1115" s="107">
        <f>((L1115+G1115+H1115+I1115+N1115+O1115+P1115+S1115)/('Life tables'!$I$2/2))/(1+oDR)^(((cycle + 0.5)/('Life tables'!$I$2/2)))</f>
        <v>5.4735254077885322</v>
      </c>
      <c r="Y1115" s="31">
        <f>((uNES*L1115+ uOCEX*G1115+uEREX*H1115+uHOEX*I1115+uNES*S1115+ uOCEX*N1115+uEREX*O1115+uHOEX*P1115)/('Life tables'!$I$2/2))/(1+oDR)^(((cycle + 0.5)/('Life tables'!$I$2/2)))</f>
        <v>3.6072209698088145</v>
      </c>
      <c r="Z1115" s="100">
        <f t="shared" si="299"/>
        <v>64230.995013320353</v>
      </c>
      <c r="AA1115" s="107">
        <f>((L1115+G1115+H1115+I1115+N1115+O1115+P1115+S1115)/('Life tables'!$I$2/2))</f>
        <v>10.314231364647751</v>
      </c>
      <c r="AB1115" s="31">
        <f>((uNES*L1115+ uOCEX*G1115+uEREX*H1115+uHOEX*I1115+uNES*S1115+ uOCEX*N1115+uEREX*O1115+uHOEX*P1115)/('Life tables'!$I$2/2))</f>
        <v>6.7973945298719949</v>
      </c>
    </row>
    <row r="1116" spans="1:28" x14ac:dyDescent="0.25">
      <c r="A1116" s="4">
        <v>1110</v>
      </c>
      <c r="C1116" s="105">
        <f>IF(male=0,VLOOKUP((($A$5:$A$1570/'Life tables'!$I$2)*2)+age,lifetable,13,1),IF(male=1,VLOOKUP((($A$5:$A$1570/'Life tables'!$I$2)*2)+age,lifetable,10,1),"error"))</f>
        <v>1.9170323065640371E-3</v>
      </c>
      <c r="F1116" s="96">
        <f t="shared" si="300"/>
        <v>46.923920953524551</v>
      </c>
      <c r="G1116" s="96">
        <f t="shared" si="312"/>
        <v>4.7136060661373849</v>
      </c>
      <c r="H1116" s="96">
        <f t="shared" si="301"/>
        <v>0.26919797811554019</v>
      </c>
      <c r="I1116" s="96">
        <f t="shared" si="302"/>
        <v>0.10786508391969529</v>
      </c>
      <c r="J1116" s="96">
        <f t="shared" si="313"/>
        <v>9.971364959929882E-2</v>
      </c>
      <c r="K1116" s="96">
        <f t="shared" si="303"/>
        <v>0.11271299127042816</v>
      </c>
      <c r="L1116" s="96">
        <f t="shared" si="304"/>
        <v>41.6208251844822</v>
      </c>
      <c r="M1116" s="96">
        <f t="shared" si="305"/>
        <v>221.98304635832105</v>
      </c>
      <c r="N1116" s="96">
        <f t="shared" si="314"/>
        <v>21.377448318876407</v>
      </c>
      <c r="O1116" s="96">
        <f t="shared" si="306"/>
        <v>0.51027747548857405</v>
      </c>
      <c r="P1116" s="96">
        <f t="shared" si="307"/>
        <v>0.51027747548857405</v>
      </c>
      <c r="Q1116" s="96">
        <f t="shared" si="315"/>
        <v>0.46848636724923998</v>
      </c>
      <c r="R1116" s="96">
        <f t="shared" si="298"/>
        <v>4.0000202428529183E-2</v>
      </c>
      <c r="S1116" s="96">
        <f t="shared" si="311"/>
        <v>199.07655651878972</v>
      </c>
      <c r="T1116" s="96">
        <f t="shared" si="308"/>
        <v>286.70815042292691</v>
      </c>
      <c r="U1116" s="96">
        <f t="shared" si="309"/>
        <v>445.10579547577146</v>
      </c>
      <c r="V1116" s="32">
        <f t="shared" si="310"/>
        <v>999.99999999999636</v>
      </c>
      <c r="W1116" s="100">
        <f>(cNES*L1116+(cNES+cOSEX)*G1116+(cNES+cEREX)*H1116+(cNES+cHOEX)*I1116+(cNES+cNES)*S1116+(cNES+cOSEX)*N1116+(cNES+cEREX)*O1116+(cNES+cHOEX)*P1116)/(1+cDR)^((cycle + 0.5)/('Life tables'!$I$2/2))</f>
        <v>5354.125168605302</v>
      </c>
      <c r="X1116" s="107">
        <f>((L1116+G1116+H1116+I1116+N1116+O1116+P1116+S1116)/('Life tables'!$I$2/2))/(1+oDR)^(((cycle + 0.5)/('Life tables'!$I$2/2)))</f>
        <v>5.4557349287598473</v>
      </c>
      <c r="Y1116" s="31">
        <f>((uNES*L1116+ uOCEX*G1116+uEREX*H1116+uHOEX*I1116+uNES*S1116+ uOCEX*N1116+uEREX*O1116+uHOEX*P1116)/('Life tables'!$I$2/2))/(1+oDR)^(((cycle + 0.5)/('Life tables'!$I$2/2)))</f>
        <v>3.595496500669741</v>
      </c>
      <c r="Z1116" s="100">
        <f t="shared" si="299"/>
        <v>64058.804882979712</v>
      </c>
      <c r="AA1116" s="107">
        <f>((L1116+G1116+H1116+I1116+N1116+O1116+P1116+S1116)/('Life tables'!$I$2/2))</f>
        <v>10.286579921764924</v>
      </c>
      <c r="AB1116" s="31">
        <f>((uNES*L1116+ uOCEX*G1116+uEREX*H1116+uHOEX*I1116+uNES*S1116+ uOCEX*N1116+uEREX*O1116+uHOEX*P1116)/('Life tables'!$I$2/2))</f>
        <v>6.7791713848848243</v>
      </c>
    </row>
    <row r="1117" spans="1:28" x14ac:dyDescent="0.25">
      <c r="A1117" s="4">
        <v>1111</v>
      </c>
      <c r="C1117" s="105">
        <f>IF(male=0,VLOOKUP((($A$5:$A$1570/'Life tables'!$I$2)*2)+age,lifetable,13,1),IF(male=1,VLOOKUP((($A$5:$A$1570/'Life tables'!$I$2)*2)+age,lifetable,10,1),"error"))</f>
        <v>1.9170323065640371E-3</v>
      </c>
      <c r="F1117" s="96">
        <f t="shared" si="300"/>
        <v>46.798054947762495</v>
      </c>
      <c r="G1117" s="96">
        <f t="shared" si="312"/>
        <v>4.7009625624355493</v>
      </c>
      <c r="H1117" s="96">
        <f t="shared" si="301"/>
        <v>0.26847589706229263</v>
      </c>
      <c r="I1117" s="96">
        <f t="shared" si="302"/>
        <v>0.10757575287066365</v>
      </c>
      <c r="J1117" s="96">
        <f t="shared" si="313"/>
        <v>9.9446183485214876E-2</v>
      </c>
      <c r="K1117" s="96">
        <f t="shared" si="303"/>
        <v>0.11241065647571326</v>
      </c>
      <c r="L1117" s="96">
        <f t="shared" si="304"/>
        <v>41.509183895433061</v>
      </c>
      <c r="M1117" s="96">
        <f t="shared" si="305"/>
        <v>221.38799915353562</v>
      </c>
      <c r="N1117" s="96">
        <f t="shared" si="314"/>
        <v>21.320143983809942</v>
      </c>
      <c r="O1117" s="96">
        <f t="shared" si="306"/>
        <v>0.50890962695042796</v>
      </c>
      <c r="P1117" s="96">
        <f t="shared" si="307"/>
        <v>0.50890962695042796</v>
      </c>
      <c r="Q1117" s="96">
        <f t="shared" si="315"/>
        <v>0.4672305438524309</v>
      </c>
      <c r="R1117" s="96">
        <f t="shared" si="298"/>
        <v>3.9892977984877183E-2</v>
      </c>
      <c r="S1117" s="96">
        <f t="shared" si="311"/>
        <v>198.54291239398751</v>
      </c>
      <c r="T1117" s="96">
        <f t="shared" si="308"/>
        <v>287.27482715026457</v>
      </c>
      <c r="U1117" s="96">
        <f t="shared" si="309"/>
        <v>445.25809911023202</v>
      </c>
      <c r="V1117" s="32">
        <f t="shared" si="310"/>
        <v>999.99999999999648</v>
      </c>
      <c r="W1117" s="100">
        <f>(cNES*L1117+(cNES+cOSEX)*G1117+(cNES+cEREX)*H1117+(cNES+cHOEX)*I1117+(cNES+cNES)*S1117+(cNES+cOSEX)*N1117+(cNES+cEREX)*O1117+(cNES+cHOEX)*P1117)/(1+cDR)^((cycle + 0.5)/('Life tables'!$I$2/2))</f>
        <v>5327.8509375447074</v>
      </c>
      <c r="X1117" s="107">
        <f>((L1117+G1117+H1117+I1117+N1117+O1117+P1117+S1117)/('Life tables'!$I$2/2))/(1+oDR)^(((cycle + 0.5)/('Life tables'!$I$2/2)))</f>
        <v>5.438002276805725</v>
      </c>
      <c r="Y1117" s="31">
        <f>((uNES*L1117+ uOCEX*G1117+uEREX*H1117+uHOEX*I1117+uNES*S1117+ uOCEX*N1117+uEREX*O1117+uHOEX*P1117)/('Life tables'!$I$2/2))/(1+oDR)^(((cycle + 0.5)/('Life tables'!$I$2/2)))</f>
        <v>3.5838101412784926</v>
      </c>
      <c r="Z1117" s="100">
        <f t="shared" si="299"/>
        <v>63887.076171308501</v>
      </c>
      <c r="AA1117" s="107">
        <f>((L1117+G1117+H1117+I1117+N1117+O1117+P1117+S1117)/('Life tables'!$I$2/2))</f>
        <v>10.259002615485517</v>
      </c>
      <c r="AB1117" s="31">
        <f>((uNES*L1117+ uOCEX*G1117+uEREX*H1117+uHOEX*I1117+uNES*S1117+ uOCEX*N1117+uEREX*O1117+uHOEX*P1117)/('Life tables'!$I$2/2))</f>
        <v>6.7609970980696357</v>
      </c>
    </row>
    <row r="1118" spans="1:28" x14ac:dyDescent="0.25">
      <c r="A1118" s="4">
        <v>1112</v>
      </c>
      <c r="C1118" s="105">
        <f>IF(male=0,VLOOKUP((($A$5:$A$1570/'Life tables'!$I$2)*2)+age,lifetable,13,1),IF(male=1,VLOOKUP((($A$5:$A$1570/'Life tables'!$I$2)*2)+age,lifetable,10,1),"error"))</f>
        <v>1.9170323065640371E-3</v>
      </c>
      <c r="F1118" s="96">
        <f t="shared" si="300"/>
        <v>46.672528786341857</v>
      </c>
      <c r="G1118" s="96">
        <f t="shared" si="312"/>
        <v>4.6883531968090644</v>
      </c>
      <c r="H1118" s="96">
        <f t="shared" si="301"/>
        <v>0.26775576566303239</v>
      </c>
      <c r="I1118" s="96">
        <f t="shared" si="302"/>
        <v>0.10728720302954606</v>
      </c>
      <c r="J1118" s="96">
        <f t="shared" si="313"/>
        <v>9.9179439542656456E-2</v>
      </c>
      <c r="K1118" s="96">
        <f t="shared" si="303"/>
        <v>0.11210913799965862</v>
      </c>
      <c r="L1118" s="96">
        <f t="shared" si="304"/>
        <v>41.397844043297894</v>
      </c>
      <c r="M1118" s="96">
        <f t="shared" si="305"/>
        <v>220.79454495315804</v>
      </c>
      <c r="N1118" s="96">
        <f t="shared" si="314"/>
        <v>21.262993058519395</v>
      </c>
      <c r="O1118" s="96">
        <f t="shared" si="306"/>
        <v>0.50754544028773152</v>
      </c>
      <c r="P1118" s="96">
        <f t="shared" si="307"/>
        <v>0.50754544028773152</v>
      </c>
      <c r="Q1118" s="96">
        <f t="shared" si="315"/>
        <v>0.46597808242789979</v>
      </c>
      <c r="R1118" s="96">
        <f t="shared" si="298"/>
        <v>3.9786040592420434E-2</v>
      </c>
      <c r="S1118" s="96">
        <f t="shared" si="311"/>
        <v>198.01069689104287</v>
      </c>
      <c r="T1118" s="96">
        <f t="shared" si="308"/>
        <v>287.83998467223512</v>
      </c>
      <c r="U1118" s="96">
        <f t="shared" si="309"/>
        <v>445.40999428882412</v>
      </c>
      <c r="V1118" s="32">
        <f t="shared" si="310"/>
        <v>999.99999999999648</v>
      </c>
      <c r="W1118" s="100">
        <f>(cNES*L1118+(cNES+cOSEX)*G1118+(cNES+cEREX)*H1118+(cNES+cHOEX)*I1118+(cNES+cNES)*S1118+(cNES+cOSEX)*N1118+(cNES+cEREX)*O1118+(cNES+cHOEX)*P1118)/(1+cDR)^((cycle + 0.5)/('Life tables'!$I$2/2))</f>
        <v>5301.7056266144664</v>
      </c>
      <c r="X1118" s="107">
        <f>((L1118+G1118+H1118+I1118+N1118+O1118+P1118+S1118)/('Life tables'!$I$2/2))/(1+oDR)^(((cycle + 0.5)/('Life tables'!$I$2/2)))</f>
        <v>5.4203272638520437</v>
      </c>
      <c r="Y1118" s="31">
        <f>((uNES*L1118+ uOCEX*G1118+uEREX*H1118+uHOEX*I1118+uNES*S1118+ uOCEX*N1118+uEREX*O1118+uHOEX*P1118)/('Life tables'!$I$2/2))/(1+oDR)^(((cycle + 0.5)/('Life tables'!$I$2/2)))</f>
        <v>3.5721617676908539</v>
      </c>
      <c r="Z1118" s="100">
        <f t="shared" si="299"/>
        <v>63715.807648464441</v>
      </c>
      <c r="AA1118" s="107">
        <f>((L1118+G1118+H1118+I1118+N1118+O1118+P1118+S1118)/('Life tables'!$I$2/2))</f>
        <v>10.231499246836568</v>
      </c>
      <c r="AB1118" s="31">
        <f>((uNES*L1118+ uOCEX*G1118+uEREX*H1118+uHOEX*I1118+uNES*S1118+ uOCEX*N1118+uEREX*O1118+uHOEX*P1118)/('Life tables'!$I$2/2))</f>
        <v>6.7428715383014568</v>
      </c>
    </row>
    <row r="1119" spans="1:28" x14ac:dyDescent="0.25">
      <c r="A1119" s="4">
        <v>1113</v>
      </c>
      <c r="C1119" s="105">
        <f>IF(male=0,VLOOKUP((($A$5:$A$1570/'Life tables'!$I$2)*2)+age,lifetable,13,1),IF(male=1,VLOOKUP((($A$5:$A$1570/'Life tables'!$I$2)*2)+age,lifetable,10,1),"error"))</f>
        <v>1.9170323065640371E-3</v>
      </c>
      <c r="F1119" s="96">
        <f t="shared" si="300"/>
        <v>46.547341473098129</v>
      </c>
      <c r="G1119" s="96">
        <f t="shared" si="312"/>
        <v>4.6757778691911209</v>
      </c>
      <c r="H1119" s="96">
        <f t="shared" si="301"/>
        <v>0.26703757820286028</v>
      </c>
      <c r="I1119" s="96">
        <f t="shared" si="302"/>
        <v>0.10699943210643649</v>
      </c>
      <c r="J1119" s="96">
        <f t="shared" si="313"/>
        <v>9.8913415654767245E-2</v>
      </c>
      <c r="K1119" s="96">
        <f t="shared" si="303"/>
        <v>0.11180843344944032</v>
      </c>
      <c r="L1119" s="96">
        <f t="shared" si="304"/>
        <v>41.286804744493502</v>
      </c>
      <c r="M1119" s="96">
        <f t="shared" si="305"/>
        <v>220.20267956583913</v>
      </c>
      <c r="N1119" s="96">
        <f t="shared" si="314"/>
        <v>21.20599513936877</v>
      </c>
      <c r="O1119" s="96">
        <f t="shared" si="306"/>
        <v>0.50618490586573495</v>
      </c>
      <c r="P1119" s="96">
        <f t="shared" si="307"/>
        <v>0.50618490586573495</v>
      </c>
      <c r="Q1119" s="96">
        <f t="shared" si="315"/>
        <v>0.46472897412997138</v>
      </c>
      <c r="R1119" s="96">
        <f t="shared" si="298"/>
        <v>3.9679389495899393E-2</v>
      </c>
      <c r="S1119" s="96">
        <f t="shared" si="311"/>
        <v>197.47990625111302</v>
      </c>
      <c r="T1119" s="96">
        <f t="shared" si="308"/>
        <v>288.40362706201984</v>
      </c>
      <c r="U1119" s="96">
        <f t="shared" si="309"/>
        <v>445.56148211176946</v>
      </c>
      <c r="V1119" s="32">
        <f t="shared" si="310"/>
        <v>999.99999999999648</v>
      </c>
      <c r="W1119" s="100">
        <f>(cNES*L1119+(cNES+cOSEX)*G1119+(cNES+cEREX)*H1119+(cNES+cHOEX)*I1119+(cNES+cNES)*S1119+(cNES+cOSEX)*N1119+(cNES+cEREX)*O1119+(cNES+cHOEX)*P1119)/(1+cDR)^((cycle + 0.5)/('Life tables'!$I$2/2))</f>
        <v>5275.6886038045486</v>
      </c>
      <c r="X1119" s="107">
        <f>((L1119+G1119+H1119+I1119+N1119+O1119+P1119+S1119)/('Life tables'!$I$2/2))/(1+oDR)^(((cycle + 0.5)/('Life tables'!$I$2/2)))</f>
        <v>5.4027097024403092</v>
      </c>
      <c r="Y1119" s="31">
        <f>((uNES*L1119+ uOCEX*G1119+uEREX*H1119+uHOEX*I1119+uNES*S1119+ uOCEX*N1119+uEREX*O1119+uHOEX*P1119)/('Life tables'!$I$2/2))/(1+oDR)^(((cycle + 0.5)/('Life tables'!$I$2/2)))</f>
        <v>3.5605512563682393</v>
      </c>
      <c r="Z1119" s="100">
        <f t="shared" si="299"/>
        <v>63544.998087649474</v>
      </c>
      <c r="AA1119" s="107">
        <f>((L1119+G1119+H1119+I1119+N1119+O1119+P1119+S1119)/('Life tables'!$I$2/2))</f>
        <v>10.204069617386343</v>
      </c>
      <c r="AB1119" s="31">
        <f>((uNES*L1119+ uOCEX*G1119+uEREX*H1119+uHOEX*I1119+uNES*S1119+ uOCEX*N1119+uEREX*O1119+uHOEX*P1119)/('Life tables'!$I$2/2))</f>
        <v>6.7247945748118481</v>
      </c>
    </row>
    <row r="1120" spans="1:28" x14ac:dyDescent="0.25">
      <c r="A1120" s="4">
        <v>1114</v>
      </c>
      <c r="C1120" s="105">
        <f>IF(male=0,VLOOKUP((($A$5:$A$1570/'Life tables'!$I$2)*2)+age,lifetable,13,1),IF(male=1,VLOOKUP((($A$5:$A$1570/'Life tables'!$I$2)*2)+age,lifetable,10,1),"error"))</f>
        <v>1.9170323065640371E-3</v>
      </c>
      <c r="F1120" s="96">
        <f t="shared" si="300"/>
        <v>46.422492017538474</v>
      </c>
      <c r="G1120" s="96">
        <f t="shared" si="312"/>
        <v>4.6632364800846391</v>
      </c>
      <c r="H1120" s="96">
        <f t="shared" si="301"/>
        <v>0.26632132899941513</v>
      </c>
      <c r="I1120" s="96">
        <f t="shared" si="302"/>
        <v>0.10671243782446656</v>
      </c>
      <c r="J1120" s="96">
        <f t="shared" si="313"/>
        <v>9.864810971674326E-2</v>
      </c>
      <c r="K1120" s="96">
        <f t="shared" si="303"/>
        <v>0.11150854044585798</v>
      </c>
      <c r="L1120" s="96">
        <f t="shared" si="304"/>
        <v>41.176065120467356</v>
      </c>
      <c r="M1120" s="96">
        <f t="shared" si="305"/>
        <v>219.61239880866867</v>
      </c>
      <c r="N1120" s="96">
        <f t="shared" si="314"/>
        <v>21.149149823534739</v>
      </c>
      <c r="O1120" s="96">
        <f t="shared" si="306"/>
        <v>0.50482801406908739</v>
      </c>
      <c r="P1120" s="96">
        <f t="shared" si="307"/>
        <v>0.50482801406908739</v>
      </c>
      <c r="Q1120" s="96">
        <f t="shared" si="315"/>
        <v>0.46348321013078053</v>
      </c>
      <c r="R1120" s="96">
        <f t="shared" si="298"/>
        <v>3.9573023941575164E-2</v>
      </c>
      <c r="S1120" s="96">
        <f t="shared" si="311"/>
        <v>196.9505367229234</v>
      </c>
      <c r="T1120" s="96">
        <f t="shared" si="308"/>
        <v>288.96575838186737</v>
      </c>
      <c r="U1120" s="96">
        <f t="shared" si="309"/>
        <v>445.71256367615689</v>
      </c>
      <c r="V1120" s="32">
        <f t="shared" si="310"/>
        <v>999.99999999999636</v>
      </c>
      <c r="W1120" s="100">
        <f>(cNES*L1120+(cNES+cOSEX)*G1120+(cNES+cEREX)*H1120+(cNES+cHOEX)*I1120+(cNES+cNES)*S1120+(cNES+cOSEX)*N1120+(cNES+cEREX)*O1120+(cNES+cHOEX)*P1120)/(1+cDR)^((cycle + 0.5)/('Life tables'!$I$2/2))</f>
        <v>5249.7992401821266</v>
      </c>
      <c r="X1120" s="107">
        <f>((L1120+G1120+H1120+I1120+N1120+O1120+P1120+S1120)/('Life tables'!$I$2/2))/(1+oDR)^(((cycle + 0.5)/('Life tables'!$I$2/2)))</f>
        <v>5.3851494057254907</v>
      </c>
      <c r="Y1120" s="31">
        <f>((uNES*L1120+ uOCEX*G1120+uEREX*H1120+uHOEX*I1120+uNES*S1120+ uOCEX*N1120+uEREX*O1120+uHOEX*P1120)/('Life tables'!$I$2/2))/(1+oDR)^(((cycle + 0.5)/('Life tables'!$I$2/2)))</f>
        <v>3.5489784841762737</v>
      </c>
      <c r="Z1120" s="100">
        <f t="shared" si="299"/>
        <v>63374.646265110539</v>
      </c>
      <c r="AA1120" s="107">
        <f>((L1120+G1120+H1120+I1120+N1120+O1120+P1120+S1120)/('Life tables'!$I$2/2))</f>
        <v>10.17671352924261</v>
      </c>
      <c r="AB1120" s="31">
        <f>((uNES*L1120+ uOCEX*G1120+uEREX*H1120+uHOEX*I1120+uNES*S1120+ uOCEX*N1120+uEREX*O1120+uHOEX*P1120)/('Life tables'!$I$2/2))</f>
        <v>6.7067660771877735</v>
      </c>
    </row>
    <row r="1121" spans="1:28" x14ac:dyDescent="0.25">
      <c r="A1121" s="4">
        <v>1115</v>
      </c>
      <c r="C1121" s="105">
        <f>IF(male=0,VLOOKUP((($A$5:$A$1570/'Life tables'!$I$2)*2)+age,lifetable,13,1),IF(male=1,VLOOKUP((($A$5:$A$1570/'Life tables'!$I$2)*2)+age,lifetable,10,1),"error"))</f>
        <v>1.9170323065640371E-3</v>
      </c>
      <c r="F1121" s="96">
        <f t="shared" si="300"/>
        <v>46.297979434720624</v>
      </c>
      <c r="G1121" s="96">
        <f t="shared" si="312"/>
        <v>4.6507289305501072</v>
      </c>
      <c r="H1121" s="96">
        <f t="shared" si="301"/>
        <v>0.26560701240217877</v>
      </c>
      <c r="I1121" s="96">
        <f t="shared" si="302"/>
        <v>0.10642621791952708</v>
      </c>
      <c r="J1121" s="96">
        <f t="shared" si="313"/>
        <v>9.8383519635575484E-2</v>
      </c>
      <c r="K1121" s="96">
        <f t="shared" si="303"/>
        <v>0.11120945662304388</v>
      </c>
      <c r="L1121" s="96">
        <f t="shared" si="304"/>
        <v>41.06562429759019</v>
      </c>
      <c r="M1121" s="96">
        <f t="shared" si="305"/>
        <v>219.02369850725159</v>
      </c>
      <c r="N1121" s="96">
        <f t="shared" si="314"/>
        <v>21.092456709014019</v>
      </c>
      <c r="O1121" s="96">
        <f t="shared" si="306"/>
        <v>0.50347475530201213</v>
      </c>
      <c r="P1121" s="96">
        <f t="shared" si="307"/>
        <v>0.50347475530201213</v>
      </c>
      <c r="Q1121" s="96">
        <f t="shared" si="315"/>
        <v>0.46224078162043281</v>
      </c>
      <c r="R1121" s="96">
        <f t="shared" si="298"/>
        <v>3.9466943177243245E-2</v>
      </c>
      <c r="S1121" s="96">
        <f t="shared" si="311"/>
        <v>196.42258456283588</v>
      </c>
      <c r="T1121" s="96">
        <f t="shared" si="308"/>
        <v>289.52638268312336</v>
      </c>
      <c r="U1121" s="96">
        <f t="shared" si="309"/>
        <v>445.86324007595715</v>
      </c>
      <c r="V1121" s="32">
        <f t="shared" si="310"/>
        <v>999.99999999999648</v>
      </c>
      <c r="W1121" s="100">
        <f>(cNES*L1121+(cNES+cOSEX)*G1121+(cNES+cEREX)*H1121+(cNES+cHOEX)*I1121+(cNES+cNES)*S1121+(cNES+cOSEX)*N1121+(cNES+cEREX)*O1121+(cNES+cHOEX)*P1121)/(1+cDR)^((cycle + 0.5)/('Life tables'!$I$2/2))</f>
        <v>5224.0369098774036</v>
      </c>
      <c r="X1121" s="107">
        <f>((L1121+G1121+H1121+I1121+N1121+O1121+P1121+S1121)/('Life tables'!$I$2/2))/(1+oDR)^(((cycle + 0.5)/('Life tables'!$I$2/2)))</f>
        <v>5.3676461874738894</v>
      </c>
      <c r="Y1121" s="31">
        <f>((uNES*L1121+ uOCEX*G1121+uEREX*H1121+uHOEX*I1121+uNES*S1121+ uOCEX*N1121+uEREX*O1121+uHOEX*P1121)/('Life tables'!$I$2/2))/(1+oDR)^(((cycle + 0.5)/('Life tables'!$I$2/2)))</f>
        <v>3.5374433283833895</v>
      </c>
      <c r="Z1121" s="100">
        <f t="shared" si="299"/>
        <v>63204.750960140045</v>
      </c>
      <c r="AA1121" s="107">
        <f>((L1121+G1121+H1121+I1121+N1121+O1121+P1121+S1121)/('Life tables'!$I$2/2))</f>
        <v>10.149430785050924</v>
      </c>
      <c r="AB1121" s="31">
        <f>((uNES*L1121+ uOCEX*G1121+uEREX*H1121+uHOEX*I1121+uNES*S1121+ uOCEX*N1121+uEREX*O1121+uHOEX*P1121)/('Life tables'!$I$2/2))</f>
        <v>6.6887859153704747</v>
      </c>
    </row>
    <row r="1122" spans="1:28" x14ac:dyDescent="0.25">
      <c r="A1122" s="4">
        <v>1116</v>
      </c>
      <c r="C1122" s="105">
        <f>IF(male=0,VLOOKUP((($A$5:$A$1570/'Life tables'!$I$2)*2)+age,lifetable,13,1),IF(male=1,VLOOKUP((($A$5:$A$1570/'Life tables'!$I$2)*2)+age,lifetable,10,1),"error"))</f>
        <v>1.9170323065640371E-3</v>
      </c>
      <c r="F1122" s="96">
        <f t="shared" si="300"/>
        <v>46.173802745135845</v>
      </c>
      <c r="G1122" s="96">
        <f t="shared" si="312"/>
        <v>4.638255122193824</v>
      </c>
      <c r="H1122" s="96">
        <f t="shared" si="301"/>
        <v>0.2648946227918047</v>
      </c>
      <c r="I1122" s="96">
        <f t="shared" si="302"/>
        <v>0.10614077013999906</v>
      </c>
      <c r="J1122" s="96">
        <f t="shared" si="313"/>
        <v>9.8119643329801262E-2</v>
      </c>
      <c r="K1122" s="96">
        <f t="shared" si="303"/>
        <v>0.11091117962818187</v>
      </c>
      <c r="L1122" s="96">
        <f t="shared" si="304"/>
        <v>40.955481407052233</v>
      </c>
      <c r="M1122" s="96">
        <f t="shared" si="305"/>
        <v>218.43657449578009</v>
      </c>
      <c r="N1122" s="96">
        <f t="shared" si="314"/>
        <v>21.03591539463029</v>
      </c>
      <c r="O1122" s="96">
        <f t="shared" si="306"/>
        <v>0.50212511998847209</v>
      </c>
      <c r="P1122" s="96">
        <f t="shared" si="307"/>
        <v>0.50212511998847209</v>
      </c>
      <c r="Q1122" s="96">
        <f t="shared" si="315"/>
        <v>0.46100167980715701</v>
      </c>
      <c r="R1122" s="96">
        <f t="shared" si="298"/>
        <v>3.9361146452246497E-2</v>
      </c>
      <c r="S1122" s="96">
        <f t="shared" si="311"/>
        <v>195.89604603491344</v>
      </c>
      <c r="T1122" s="96">
        <f t="shared" si="308"/>
        <v>290.08550400626029</v>
      </c>
      <c r="U1122" s="96">
        <f t="shared" si="309"/>
        <v>446.01351240203758</v>
      </c>
      <c r="V1122" s="32">
        <f t="shared" si="310"/>
        <v>999.99999999999636</v>
      </c>
      <c r="W1122" s="100">
        <f>(cNES*L1122+(cNES+cOSEX)*G1122+(cNES+cEREX)*H1122+(cNES+cHOEX)*I1122+(cNES+cNES)*S1122+(cNES+cOSEX)*N1122+(cNES+cEREX)*O1122+(cNES+cHOEX)*P1122)/(1+cDR)^((cycle + 0.5)/('Life tables'!$I$2/2))</f>
        <v>5198.4009900694346</v>
      </c>
      <c r="X1122" s="107">
        <f>((L1122+G1122+H1122+I1122+N1122+O1122+P1122+S1122)/('Life tables'!$I$2/2))/(1+oDR)^(((cycle + 0.5)/('Life tables'!$I$2/2)))</f>
        <v>5.3501998620610038</v>
      </c>
      <c r="Y1122" s="31">
        <f>((uNES*L1122+ uOCEX*G1122+uEREX*H1122+uHOEX*I1122+uNES*S1122+ uOCEX*N1122+uEREX*O1122+uHOEX*P1122)/('Life tables'!$I$2/2))/(1+oDR)^(((cycle + 0.5)/('Life tables'!$I$2/2)))</f>
        <v>3.525945666659418</v>
      </c>
      <c r="Z1122" s="100">
        <f t="shared" si="299"/>
        <v>63035.310955075904</v>
      </c>
      <c r="AA1122" s="107">
        <f>((L1122+G1122+H1122+I1122+N1122+O1122+P1122+S1122)/('Life tables'!$I$2/2))</f>
        <v>10.122221187992942</v>
      </c>
      <c r="AB1122" s="31">
        <f>((uNES*L1122+ uOCEX*G1122+uEREX*H1122+uHOEX*I1122+uNES*S1122+ uOCEX*N1122+uEREX*O1122+uHOEX*P1122)/('Life tables'!$I$2/2))</f>
        <v>6.6708539596543597</v>
      </c>
    </row>
    <row r="1123" spans="1:28" x14ac:dyDescent="0.25">
      <c r="A1123" s="4">
        <v>1117</v>
      </c>
      <c r="C1123" s="105">
        <f>IF(male=0,VLOOKUP((($A$5:$A$1570/'Life tables'!$I$2)*2)+age,lifetable,13,1),IF(male=1,VLOOKUP((($A$5:$A$1570/'Life tables'!$I$2)*2)+age,lifetable,10,1),"error"))</f>
        <v>1.9170323065640371E-3</v>
      </c>
      <c r="F1123" s="96">
        <f t="shared" si="300"/>
        <v>46.049960974595948</v>
      </c>
      <c r="G1123" s="96">
        <f t="shared" si="312"/>
        <v>4.6258149571565452</v>
      </c>
      <c r="H1123" s="96">
        <f t="shared" si="301"/>
        <v>0.26418415457946992</v>
      </c>
      <c r="I1123" s="96">
        <f t="shared" si="302"/>
        <v>0.10585609224649395</v>
      </c>
      <c r="J1123" s="96">
        <f t="shared" si="313"/>
        <v>9.7856478729264104E-2</v>
      </c>
      <c r="K1123" s="96">
        <f t="shared" si="303"/>
        <v>0.11061370712123593</v>
      </c>
      <c r="L1123" s="96">
        <f t="shared" si="304"/>
        <v>40.845635584762938</v>
      </c>
      <c r="M1123" s="96">
        <f t="shared" si="305"/>
        <v>217.85102261710259</v>
      </c>
      <c r="N1123" s="96">
        <f t="shared" si="314"/>
        <v>20.979525480040852</v>
      </c>
      <c r="O1123" s="96">
        <f t="shared" si="306"/>
        <v>0.50077909857232816</v>
      </c>
      <c r="P1123" s="96">
        <f t="shared" si="307"/>
        <v>0.50077909857232816</v>
      </c>
      <c r="Q1123" s="96">
        <f t="shared" si="315"/>
        <v>0.45976589591745037</v>
      </c>
      <c r="R1123" s="96">
        <f t="shared" si="298"/>
        <v>3.9255633017487621E-2</v>
      </c>
      <c r="S1123" s="96">
        <f t="shared" si="311"/>
        <v>195.37091741098214</v>
      </c>
      <c r="T1123" s="96">
        <f t="shared" si="308"/>
        <v>290.64312638090701</v>
      </c>
      <c r="U1123" s="96">
        <f t="shared" si="309"/>
        <v>446.16338174217628</v>
      </c>
      <c r="V1123" s="32">
        <f t="shared" si="310"/>
        <v>999.99999999999636</v>
      </c>
      <c r="W1123" s="100">
        <f>(cNES*L1123+(cNES+cOSEX)*G1123+(cNES+cEREX)*H1123+(cNES+cHOEX)*I1123+(cNES+cNES)*S1123+(cNES+cOSEX)*N1123+(cNES+cEREX)*O1123+(cNES+cHOEX)*P1123)/(1+cDR)^((cycle + 0.5)/('Life tables'!$I$2/2))</f>
        <v>5172.8908609720174</v>
      </c>
      <c r="X1123" s="107">
        <f>((L1123+G1123+H1123+I1123+N1123+O1123+P1123+S1123)/('Life tables'!$I$2/2))/(1+oDR)^(((cycle + 0.5)/('Life tables'!$I$2/2)))</f>
        <v>5.3328102444693997</v>
      </c>
      <c r="Y1123" s="31">
        <f>((uNES*L1123+ uOCEX*G1123+uEREX*H1123+uHOEX*I1123+uNES*S1123+ uOCEX*N1123+uEREX*O1123+uHOEX*P1123)/('Life tables'!$I$2/2))/(1+oDR)^(((cycle + 0.5)/('Life tables'!$I$2/2)))</f>
        <v>3.5144853770741959</v>
      </c>
      <c r="Z1123" s="100">
        <f t="shared" si="299"/>
        <v>62866.325035301466</v>
      </c>
      <c r="AA1123" s="107">
        <f>((L1123+G1123+H1123+I1123+N1123+O1123+P1123+S1123)/('Life tables'!$I$2/2))</f>
        <v>10.095084541784715</v>
      </c>
      <c r="AB1123" s="31">
        <f>((uNES*L1123+ uOCEX*G1123+uEREX*H1123+uHOEX*I1123+uNES*S1123+ uOCEX*N1123+uEREX*O1123+uHOEX*P1123)/('Life tables'!$I$2/2))</f>
        <v>6.6529700806858934</v>
      </c>
    </row>
    <row r="1124" spans="1:28" x14ac:dyDescent="0.25">
      <c r="A1124" s="4">
        <v>1118</v>
      </c>
      <c r="C1124" s="105">
        <f>IF(male=0,VLOOKUP((($A$5:$A$1570/'Life tables'!$I$2)*2)+age,lifetable,13,1),IF(male=1,VLOOKUP((($A$5:$A$1570/'Life tables'!$I$2)*2)+age,lifetable,10,1),"error"))</f>
        <v>1.9170323065640371E-3</v>
      </c>
      <c r="F1124" s="96">
        <f t="shared" si="300"/>
        <v>45.926453154123884</v>
      </c>
      <c r="G1124" s="96">
        <f t="shared" si="312"/>
        <v>4.6134083381024995</v>
      </c>
      <c r="H1124" s="96">
        <f t="shared" si="301"/>
        <v>0.26347560220624722</v>
      </c>
      <c r="I1124" s="96">
        <f t="shared" si="302"/>
        <v>0.10557218201160218</v>
      </c>
      <c r="J1124" s="96">
        <f t="shared" si="313"/>
        <v>9.7594023774881189E-2</v>
      </c>
      <c r="K1124" s="96">
        <f t="shared" si="303"/>
        <v>0.1103170367746874</v>
      </c>
      <c r="L1124" s="96">
        <f t="shared" si="304"/>
        <v>40.736085971253964</v>
      </c>
      <c r="M1124" s="96">
        <f t="shared" si="305"/>
        <v>217.26703872278924</v>
      </c>
      <c r="N1124" s="96">
        <f t="shared" si="314"/>
        <v>20.92328656574292</v>
      </c>
      <c r="O1124" s="96">
        <f t="shared" si="306"/>
        <v>0.49943668151749065</v>
      </c>
      <c r="P1124" s="96">
        <f t="shared" si="307"/>
        <v>0.49943668151749065</v>
      </c>
      <c r="Q1124" s="96">
        <f t="shared" si="315"/>
        <v>0.45853342119621743</v>
      </c>
      <c r="R1124" s="96">
        <f t="shared" si="298"/>
        <v>3.9150402125440902E-2</v>
      </c>
      <c r="S1124" s="96">
        <f t="shared" si="311"/>
        <v>194.84719497068969</v>
      </c>
      <c r="T1124" s="96">
        <f t="shared" si="308"/>
        <v>291.19925382587809</v>
      </c>
      <c r="U1124" s="96">
        <f t="shared" si="309"/>
        <v>446.31284918107639</v>
      </c>
      <c r="V1124" s="32">
        <f t="shared" si="310"/>
        <v>999.99999999999636</v>
      </c>
      <c r="W1124" s="100">
        <f>(cNES*L1124+(cNES+cOSEX)*G1124+(cNES+cEREX)*H1124+(cNES+cHOEX)*I1124+(cNES+cNES)*S1124+(cNES+cOSEX)*N1124+(cNES+cEREX)*O1124+(cNES+cHOEX)*P1124)/(1+cDR)^((cycle + 0.5)/('Life tables'!$I$2/2))</f>
        <v>5147.5059058196239</v>
      </c>
      <c r="X1124" s="107">
        <f>((L1124+G1124+H1124+I1124+N1124+O1124+P1124+S1124)/('Life tables'!$I$2/2))/(1+oDR)^(((cycle + 0.5)/('Life tables'!$I$2/2)))</f>
        <v>5.31547715028662</v>
      </c>
      <c r="Y1124" s="31">
        <f>((uNES*L1124+ uOCEX*G1124+uEREX*H1124+uHOEX*I1124+uNES*S1124+ uOCEX*N1124+uEREX*O1124+uHOEX*P1124)/('Life tables'!$I$2/2))/(1+oDR)^(((cycle + 0.5)/('Life tables'!$I$2/2)))</f>
        <v>3.5030623380961856</v>
      </c>
      <c r="Z1124" s="100">
        <f t="shared" si="299"/>
        <v>62697.791989245081</v>
      </c>
      <c r="AA1124" s="107">
        <f>((L1124+G1124+H1124+I1124+N1124+O1124+P1124+S1124)/('Life tables'!$I$2/2))</f>
        <v>10.068020650675045</v>
      </c>
      <c r="AB1124" s="31">
        <f>((uNES*L1124+ uOCEX*G1124+uEREX*H1124+uHOEX*I1124+uNES*S1124+ uOCEX*N1124+uEREX*O1124+uHOEX*P1124)/('Life tables'!$I$2/2))</f>
        <v>6.6351341494625071</v>
      </c>
    </row>
    <row r="1125" spans="1:28" x14ac:dyDescent="0.25">
      <c r="A1125" s="4">
        <v>1119</v>
      </c>
      <c r="C1125" s="105">
        <f>IF(male=0,VLOOKUP((($A$5:$A$1570/'Life tables'!$I$2)*2)+age,lifetable,13,1),IF(male=1,VLOOKUP((($A$5:$A$1570/'Life tables'!$I$2)*2)+age,lifetable,10,1),"error"))</f>
        <v>1.9170323065640371E-3</v>
      </c>
      <c r="F1125" s="96">
        <f t="shared" si="300"/>
        <v>45.803278319848168</v>
      </c>
      <c r="G1125" s="96">
        <f t="shared" si="312"/>
        <v>4.6010351682087789</v>
      </c>
      <c r="H1125" s="96">
        <f t="shared" si="301"/>
        <v>0.26276896014249934</v>
      </c>
      <c r="I1125" s="96">
        <f t="shared" si="302"/>
        <v>0.10528903721965047</v>
      </c>
      <c r="J1125" s="96">
        <f t="shared" si="313"/>
        <v>9.7332276418419128E-2</v>
      </c>
      <c r="K1125" s="96">
        <f t="shared" si="303"/>
        <v>0.1100211662732814</v>
      </c>
      <c r="L1125" s="96">
        <f t="shared" si="304"/>
        <v>40.626831711585538</v>
      </c>
      <c r="M1125" s="96">
        <f t="shared" si="305"/>
        <v>216.68461867319374</v>
      </c>
      <c r="N1125" s="96">
        <f t="shared" si="314"/>
        <v>20.867198253079582</v>
      </c>
      <c r="O1125" s="96">
        <f t="shared" si="306"/>
        <v>0.49809785930806033</v>
      </c>
      <c r="P1125" s="96">
        <f t="shared" si="307"/>
        <v>0.49809785930806033</v>
      </c>
      <c r="Q1125" s="96">
        <f t="shared" si="315"/>
        <v>0.45730424690689947</v>
      </c>
      <c r="R1125" s="96">
        <f t="shared" si="298"/>
        <v>3.904545303016338E-2</v>
      </c>
      <c r="S1125" s="96">
        <f t="shared" si="311"/>
        <v>194.32487500156097</v>
      </c>
      <c r="T1125" s="96">
        <f t="shared" si="308"/>
        <v>291.7538903492034</v>
      </c>
      <c r="U1125" s="96">
        <f t="shared" si="309"/>
        <v>446.46191580037981</v>
      </c>
      <c r="V1125" s="32">
        <f t="shared" si="310"/>
        <v>999.99999999999636</v>
      </c>
      <c r="W1125" s="100">
        <f>(cNES*L1125+(cNES+cOSEX)*G1125+(cNES+cEREX)*H1125+(cNES+cHOEX)*I1125+(cNES+cNES)*S1125+(cNES+cOSEX)*N1125+(cNES+cEREX)*O1125+(cNES+cHOEX)*P1125)/(1+cDR)^((cycle + 0.5)/('Life tables'!$I$2/2))</f>
        <v>5122.2455108533295</v>
      </c>
      <c r="X1125" s="107">
        <f>((L1125+G1125+H1125+I1125+N1125+O1125+P1125+S1125)/('Life tables'!$I$2/2))/(1+oDR)^(((cycle + 0.5)/('Life tables'!$I$2/2)))</f>
        <v>5.2982003957030743</v>
      </c>
      <c r="Y1125" s="31">
        <f>((uNES*L1125+ uOCEX*G1125+uEREX*H1125+uHOEX*I1125+uNES*S1125+ uOCEX*N1125+uEREX*O1125+uHOEX*P1125)/('Life tables'!$I$2/2))/(1+oDR)^(((cycle + 0.5)/('Life tables'!$I$2/2)))</f>
        <v>3.4916764285910884</v>
      </c>
      <c r="Z1125" s="100">
        <f t="shared" si="299"/>
        <v>62529.710608379268</v>
      </c>
      <c r="AA1125" s="107">
        <f>((L1125+G1125+H1125+I1125+N1125+O1125+P1125+S1125)/('Life tables'!$I$2/2))</f>
        <v>10.041029319443805</v>
      </c>
      <c r="AB1125" s="31">
        <f>((uNES*L1125+ uOCEX*G1125+uEREX*H1125+uHOEX*I1125+uNES*S1125+ uOCEX*N1125+uEREX*O1125+uHOEX*P1125)/('Life tables'!$I$2/2))</f>
        <v>6.6173460373315054</v>
      </c>
    </row>
    <row r="1126" spans="1:28" x14ac:dyDescent="0.25">
      <c r="A1126" s="4">
        <v>1120</v>
      </c>
      <c r="C1126" s="105">
        <f>IF(male=0,VLOOKUP((($A$5:$A$1570/'Life tables'!$I$2)*2)+age,lifetable,13,1),IF(male=1,VLOOKUP((($A$5:$A$1570/'Life tables'!$I$2)*2)+age,lifetable,10,1),"error"))</f>
        <v>1.9170323065640371E-3</v>
      </c>
      <c r="F1126" s="96">
        <f t="shared" si="300"/>
        <v>45.680435512900679</v>
      </c>
      <c r="G1126" s="96">
        <f t="shared" si="312"/>
        <v>4.5886953511550734</v>
      </c>
      <c r="H1126" s="96">
        <f t="shared" si="301"/>
        <v>0.26206422288729309</v>
      </c>
      <c r="I1126" s="96">
        <f t="shared" si="302"/>
        <v>0.10500665566646684</v>
      </c>
      <c r="J1126" s="96">
        <f t="shared" si="313"/>
        <v>9.7071234622276625E-2</v>
      </c>
      <c r="K1126" s="96">
        <f t="shared" si="303"/>
        <v>0.10972609331378126</v>
      </c>
      <c r="L1126" s="96">
        <f t="shared" si="304"/>
        <v>40.517871955255785</v>
      </c>
      <c r="M1126" s="96">
        <f t="shared" si="305"/>
        <v>216.10375833751243</v>
      </c>
      <c r="N1126" s="96">
        <f t="shared" si="314"/>
        <v>20.811260144245505</v>
      </c>
      <c r="O1126" s="96">
        <f t="shared" si="306"/>
        <v>0.49676262244846497</v>
      </c>
      <c r="P1126" s="96">
        <f t="shared" si="307"/>
        <v>0.49676262244846497</v>
      </c>
      <c r="Q1126" s="96">
        <f t="shared" si="315"/>
        <v>0.45607836433160021</v>
      </c>
      <c r="R1126" s="96">
        <f t="shared" si="298"/>
        <v>3.89407849873055E-2</v>
      </c>
      <c r="S1126" s="96">
        <f t="shared" si="311"/>
        <v>193.8039537990511</v>
      </c>
      <c r="T1126" s="96">
        <f t="shared" si="308"/>
        <v>292.3070399481573</v>
      </c>
      <c r="U1126" s="96">
        <f t="shared" si="309"/>
        <v>446.61058267868088</v>
      </c>
      <c r="V1126" s="32">
        <f t="shared" si="310"/>
        <v>999.99999999999636</v>
      </c>
      <c r="W1126" s="100">
        <f>(cNES*L1126+(cNES+cOSEX)*G1126+(cNES+cEREX)*H1126+(cNES+cHOEX)*I1126+(cNES+cNES)*S1126+(cNES+cOSEX)*N1126+(cNES+cEREX)*O1126+(cNES+cHOEX)*P1126)/(1+cDR)^((cycle + 0.5)/('Life tables'!$I$2/2))</f>
        <v>5097.1090653068331</v>
      </c>
      <c r="X1126" s="107">
        <f>((L1126+G1126+H1126+I1126+N1126+O1126+P1126+S1126)/('Life tables'!$I$2/2))/(1+oDR)^(((cycle + 0.5)/('Life tables'!$I$2/2)))</f>
        <v>5.2809797975099633</v>
      </c>
      <c r="Y1126" s="31">
        <f>((uNES*L1126+ uOCEX*G1126+uEREX*H1126+uHOEX*I1126+uNES*S1126+ uOCEX*N1126+uEREX*O1126+uHOEX*P1126)/('Life tables'!$I$2/2))/(1+oDR)^(((cycle + 0.5)/('Life tables'!$I$2/2)))</f>
        <v>3.4803275278204797</v>
      </c>
      <c r="Z1126" s="100">
        <f t="shared" si="299"/>
        <v>62362.079687219906</v>
      </c>
      <c r="AA1126" s="107">
        <f>((L1126+G1126+H1126+I1126+N1126+O1126+P1126+S1126)/('Life tables'!$I$2/2))</f>
        <v>10.014110353400298</v>
      </c>
      <c r="AB1126" s="31">
        <f>((uNES*L1126+ uOCEX*G1126+uEREX*H1126+uHOEX*I1126+uNES*S1126+ uOCEX*N1126+uEREX*O1126+uHOEX*P1126)/('Life tables'!$I$2/2))</f>
        <v>6.5996056159889855</v>
      </c>
    </row>
    <row r="1127" spans="1:28" x14ac:dyDescent="0.25">
      <c r="A1127" s="4">
        <v>1121</v>
      </c>
      <c r="C1127" s="105">
        <f>IF(male=0,VLOOKUP((($A$5:$A$1570/'Life tables'!$I$2)*2)+age,lifetable,13,1),IF(male=1,VLOOKUP((($A$5:$A$1570/'Life tables'!$I$2)*2)+age,lifetable,10,1),"error"))</f>
        <v>1.9170323065640371E-3</v>
      </c>
      <c r="F1127" s="96">
        <f t="shared" si="300"/>
        <v>45.557923779317896</v>
      </c>
      <c r="G1127" s="96">
        <f t="shared" si="312"/>
        <v>4.5763887911137511</v>
      </c>
      <c r="H1127" s="96">
        <f t="shared" si="301"/>
        <v>0.26136138496783234</v>
      </c>
      <c r="I1127" s="96">
        <f t="shared" si="302"/>
        <v>0.10472503515915368</v>
      </c>
      <c r="J1127" s="96">
        <f t="shared" si="313"/>
        <v>9.6810896359274784E-2</v>
      </c>
      <c r="K1127" s="96">
        <f t="shared" si="303"/>
        <v>0.10943181560473138</v>
      </c>
      <c r="L1127" s="96">
        <f t="shared" si="304"/>
        <v>40.409205856113154</v>
      </c>
      <c r="M1127" s="96">
        <f t="shared" si="305"/>
        <v>215.52445359384024</v>
      </c>
      <c r="N1127" s="96">
        <f t="shared" si="314"/>
        <v>20.755471842292291</v>
      </c>
      <c r="O1127" s="96">
        <f t="shared" si="306"/>
        <v>0.49543096146358756</v>
      </c>
      <c r="P1127" s="96">
        <f t="shared" si="307"/>
        <v>0.49543096146358756</v>
      </c>
      <c r="Q1127" s="96">
        <f t="shared" si="315"/>
        <v>0.45485576477120343</v>
      </c>
      <c r="R1127" s="96">
        <f t="shared" si="298"/>
        <v>3.8836397254121177E-2</v>
      </c>
      <c r="S1127" s="96">
        <f t="shared" si="311"/>
        <v>193.28442766659543</v>
      </c>
      <c r="T1127" s="96">
        <f t="shared" si="308"/>
        <v>292.85870660928776</v>
      </c>
      <c r="U1127" s="96">
        <f t="shared" si="309"/>
        <v>446.75885089153974</v>
      </c>
      <c r="V1127" s="32">
        <f t="shared" si="310"/>
        <v>999.99999999999625</v>
      </c>
      <c r="W1127" s="100">
        <f>(cNES*L1127+(cNES+cOSEX)*G1127+(cNES+cEREX)*H1127+(cNES+cHOEX)*I1127+(cNES+cNES)*S1127+(cNES+cOSEX)*N1127+(cNES+cEREX)*O1127+(cNES+cHOEX)*P1127)/(1+cDR)^((cycle + 0.5)/('Life tables'!$I$2/2))</f>
        <v>5072.0959613924888</v>
      </c>
      <c r="X1127" s="107">
        <f>((L1127+G1127+H1127+I1127+N1127+O1127+P1127+S1127)/('Life tables'!$I$2/2))/(1+oDR)^(((cycle + 0.5)/('Life tables'!$I$2/2)))</f>
        <v>5.2638151730972025</v>
      </c>
      <c r="Y1127" s="31">
        <f>((uNES*L1127+ uOCEX*G1127+uEREX*H1127+uHOEX*I1127+uNES*S1127+ uOCEX*N1127+uEREX*O1127+uHOEX*P1127)/('Life tables'!$I$2/2))/(1+oDR)^(((cycle + 0.5)/('Life tables'!$I$2/2)))</f>
        <v>3.4690155154404385</v>
      </c>
      <c r="Z1127" s="100">
        <f t="shared" si="299"/>
        <v>62194.898023324895</v>
      </c>
      <c r="AA1127" s="107">
        <f>((L1127+G1127+H1127+I1127+N1127+O1127+P1127+S1127)/('Life tables'!$I$2/2))</f>
        <v>9.9872635583816329</v>
      </c>
      <c r="AB1127" s="31">
        <f>((uNES*L1127+ uOCEX*G1127+uEREX*H1127+uHOEX*I1127+uNES*S1127+ uOCEX*N1127+uEREX*O1127+uHOEX*P1127)/('Life tables'!$I$2/2))</f>
        <v>6.581912757478765</v>
      </c>
    </row>
    <row r="1128" spans="1:28" x14ac:dyDescent="0.25">
      <c r="A1128" s="4">
        <v>1122</v>
      </c>
      <c r="C1128" s="105">
        <f>IF(male=0,VLOOKUP((($A$5:$A$1570/'Life tables'!$I$2)*2)+age,lifetable,13,1),IF(male=1,VLOOKUP((($A$5:$A$1570/'Life tables'!$I$2)*2)+age,lifetable,10,1),"error"))</f>
        <v>2.1164291354772713E-3</v>
      </c>
      <c r="F1128" s="96">
        <f t="shared" si="300"/>
        <v>45.435742169945499</v>
      </c>
      <c r="G1128" s="96">
        <f t="shared" si="312"/>
        <v>4.5641153927402742</v>
      </c>
      <c r="H1128" s="96">
        <f t="shared" si="301"/>
        <v>0.260660440938911</v>
      </c>
      <c r="I1128" s="96">
        <f t="shared" si="302"/>
        <v>0.10444417351586836</v>
      </c>
      <c r="J1128" s="96">
        <f t="shared" si="313"/>
        <v>0.10659387335891105</v>
      </c>
      <c r="K1128" s="96">
        <f t="shared" si="303"/>
        <v>0.10913833086622801</v>
      </c>
      <c r="L1128" s="96">
        <f t="shared" si="304"/>
        <v>40.290789958525309</v>
      </c>
      <c r="M1128" s="96">
        <f t="shared" si="305"/>
        <v>214.94670032922329</v>
      </c>
      <c r="N1128" s="96">
        <f t="shared" si="314"/>
        <v>20.699832951133573</v>
      </c>
      <c r="O1128" s="96">
        <f t="shared" si="306"/>
        <v>0.49410286689888766</v>
      </c>
      <c r="P1128" s="96">
        <f t="shared" si="307"/>
        <v>0.49410286689888766</v>
      </c>
      <c r="Q1128" s="96">
        <f t="shared" si="315"/>
        <v>0.50082065611561699</v>
      </c>
      <c r="R1128" s="96">
        <f t="shared" si="298"/>
        <v>3.8732289089477297E-2</v>
      </c>
      <c r="S1128" s="96">
        <f t="shared" si="311"/>
        <v>192.71910869908686</v>
      </c>
      <c r="T1128" s="96">
        <f t="shared" si="308"/>
        <v>293.46612113876228</v>
      </c>
      <c r="U1128" s="96">
        <f t="shared" si="309"/>
        <v>446.90672151149545</v>
      </c>
      <c r="V1128" s="32">
        <f t="shared" si="310"/>
        <v>999.99999999999625</v>
      </c>
      <c r="W1128" s="100">
        <f>(cNES*L1128+(cNES+cOSEX)*G1128+(cNES+cEREX)*H1128+(cNES+cHOEX)*I1128+(cNES+cNES)*S1128+(cNES+cOSEX)*N1128+(cNES+cEREX)*O1128+(cNES+cHOEX)*P1128)/(1+cDR)^((cycle + 0.5)/('Life tables'!$I$2/2))</f>
        <v>5046.2462391929312</v>
      </c>
      <c r="X1128" s="107">
        <f>((L1128+G1128+H1128+I1128+N1128+O1128+P1128+S1128)/('Life tables'!$I$2/2))/(1+oDR)^(((cycle + 0.5)/('Life tables'!$I$2/2)))</f>
        <v>5.2455501200863424</v>
      </c>
      <c r="Y1128" s="31">
        <f>((uNES*L1128+ uOCEX*G1128+uEREX*H1128+uHOEX*I1128+uNES*S1128+ uOCEX*N1128+uEREX*O1128+uHOEX*P1128)/('Life tables'!$I$2/2))/(1+oDR)^(((cycle + 0.5)/('Life tables'!$I$2/2)))</f>
        <v>3.4569656038556391</v>
      </c>
      <c r="Z1128" s="100">
        <f t="shared" si="299"/>
        <v>62016.374321878342</v>
      </c>
      <c r="AA1128" s="107">
        <f>((L1128+G1128+H1128+I1128+N1128+O1128+P1128+S1128)/('Life tables'!$I$2/2))</f>
        <v>9.9582937408444323</v>
      </c>
      <c r="AB1128" s="31">
        <f>((uNES*L1128+ uOCEX*G1128+uEREX*H1128+uHOEX*I1128+uNES*S1128+ uOCEX*N1128+uEREX*O1128+uHOEX*P1128)/('Life tables'!$I$2/2))</f>
        <v>6.5627966842538639</v>
      </c>
    </row>
    <row r="1129" spans="1:28" x14ac:dyDescent="0.25">
      <c r="A1129" s="4">
        <v>1123</v>
      </c>
      <c r="C1129" s="105">
        <f>IF(male=0,VLOOKUP((($A$5:$A$1570/'Life tables'!$I$2)*2)+age,lifetable,13,1),IF(male=1,VLOOKUP((($A$5:$A$1570/'Life tables'!$I$2)*2)+age,lifetable,10,1),"error"))</f>
        <v>2.1164291354772713E-3</v>
      </c>
      <c r="F1129" s="96">
        <f t="shared" si="300"/>
        <v>45.303831003539237</v>
      </c>
      <c r="G1129" s="96">
        <f t="shared" si="312"/>
        <v>4.5508646399999044</v>
      </c>
      <c r="H1129" s="96">
        <f t="shared" si="301"/>
        <v>0.25990367938604331</v>
      </c>
      <c r="I1129" s="96">
        <f t="shared" si="302"/>
        <v>0.10414094631862607</v>
      </c>
      <c r="J1129" s="96">
        <f t="shared" si="313"/>
        <v>0.10628440505279331</v>
      </c>
      <c r="K1129" s="96">
        <f t="shared" si="303"/>
        <v>0.10882147537236707</v>
      </c>
      <c r="L1129" s="96">
        <f t="shared" si="304"/>
        <v>40.173815857409501</v>
      </c>
      <c r="M1129" s="96">
        <f t="shared" si="305"/>
        <v>214.32332634619931</v>
      </c>
      <c r="N1129" s="96">
        <f t="shared" si="314"/>
        <v>20.639800685949158</v>
      </c>
      <c r="O1129" s="96">
        <f t="shared" si="306"/>
        <v>0.49266990295159019</v>
      </c>
      <c r="P1129" s="96">
        <f t="shared" si="307"/>
        <v>0.49266990295159019</v>
      </c>
      <c r="Q1129" s="96">
        <f t="shared" si="315"/>
        <v>0.49936820968724527</v>
      </c>
      <c r="R1129" s="96">
        <f t="shared" si="298"/>
        <v>3.8619960306181894E-2</v>
      </c>
      <c r="S1129" s="96">
        <f t="shared" si="311"/>
        <v>192.16019768435353</v>
      </c>
      <c r="T1129" s="96">
        <f t="shared" si="308"/>
        <v>294.07177375350233</v>
      </c>
      <c r="U1129" s="96">
        <f t="shared" si="309"/>
        <v>447.05416294717401</v>
      </c>
      <c r="V1129" s="32">
        <f t="shared" si="310"/>
        <v>999.99999999999636</v>
      </c>
      <c r="W1129" s="100">
        <f>(cNES*L1129+(cNES+cOSEX)*G1129+(cNES+cEREX)*H1129+(cNES+cHOEX)*I1129+(cNES+cNES)*S1129+(cNES+cOSEX)*N1129+(cNES+cEREX)*O1129+(cNES+cHOEX)*P1129)/(1+cDR)^((cycle + 0.5)/('Life tables'!$I$2/2))</f>
        <v>5020.376710458414</v>
      </c>
      <c r="X1129" s="107">
        <f>((L1129+G1129+H1129+I1129+N1129+O1129+P1129+S1129)/('Life tables'!$I$2/2))/(1+oDR)^(((cycle + 0.5)/('Life tables'!$I$2/2)))</f>
        <v>5.2273484507489822</v>
      </c>
      <c r="Y1129" s="31">
        <f>((uNES*L1129+ uOCEX*G1129+uEREX*H1129+uHOEX*I1129+uNES*S1129+ uOCEX*N1129+uEREX*O1129+uHOEX*P1129)/('Life tables'!$I$2/2))/(1+oDR)^(((cycle + 0.5)/('Life tables'!$I$2/2)))</f>
        <v>3.4449701927630034</v>
      </c>
      <c r="Z1129" s="100">
        <f t="shared" si="299"/>
        <v>61836.496414262423</v>
      </c>
      <c r="AA1129" s="107">
        <f>((L1129+G1129+H1129+I1129+N1129+O1129+P1129+S1129)/('Life tables'!$I$2/2))</f>
        <v>9.9294079653920253</v>
      </c>
      <c r="AB1129" s="31">
        <f>((uNES*L1129+ uOCEX*G1129+uEREX*H1129+uHOEX*I1129+uNES*S1129+ uOCEX*N1129+uEREX*O1129+uHOEX*P1129)/('Life tables'!$I$2/2))</f>
        <v>6.5437601481603753</v>
      </c>
    </row>
    <row r="1130" spans="1:28" x14ac:dyDescent="0.25">
      <c r="A1130" s="4">
        <v>1124</v>
      </c>
      <c r="C1130" s="105">
        <f>IF(male=0,VLOOKUP((($A$5:$A$1570/'Life tables'!$I$2)*2)+age,lifetable,13,1),IF(male=1,VLOOKUP((($A$5:$A$1570/'Life tables'!$I$2)*2)+age,lifetable,10,1),"error"))</f>
        <v>2.1164291354772713E-3</v>
      </c>
      <c r="F1130" s="96">
        <f t="shared" si="300"/>
        <v>45.172306658836568</v>
      </c>
      <c r="G1130" s="96">
        <f t="shared" si="312"/>
        <v>4.5376527443092334</v>
      </c>
      <c r="H1130" s="96">
        <f t="shared" si="301"/>
        <v>0.25914913699172815</v>
      </c>
      <c r="I1130" s="96">
        <f t="shared" si="302"/>
        <v>0.10383860831722828</v>
      </c>
      <c r="J1130" s="96">
        <f t="shared" si="313"/>
        <v>0.1059758442442032</v>
      </c>
      <c r="K1130" s="96">
        <f t="shared" si="303"/>
        <v>0.10850554903852544</v>
      </c>
      <c r="L1130" s="96">
        <f t="shared" si="304"/>
        <v>40.057184775935653</v>
      </c>
      <c r="M1130" s="96">
        <f t="shared" si="305"/>
        <v>213.70175664048338</v>
      </c>
      <c r="N1130" s="96">
        <f t="shared" si="314"/>
        <v>20.579942176578705</v>
      </c>
      <c r="O1130" s="96">
        <f t="shared" si="306"/>
        <v>0.49124108653756132</v>
      </c>
      <c r="P1130" s="96">
        <f t="shared" si="307"/>
        <v>0.49124108653756132</v>
      </c>
      <c r="Q1130" s="96">
        <f t="shared" si="315"/>
        <v>0.49791996718172438</v>
      </c>
      <c r="R1130" s="96">
        <f t="shared" si="298"/>
        <v>3.8507956644370962E-2</v>
      </c>
      <c r="S1130" s="96">
        <f t="shared" si="311"/>
        <v>191.60290436700348</v>
      </c>
      <c r="T1130" s="96">
        <f t="shared" si="308"/>
        <v>294.67566956492823</v>
      </c>
      <c r="U1130" s="96">
        <f t="shared" si="309"/>
        <v>447.20117645285688</v>
      </c>
      <c r="V1130" s="32">
        <f t="shared" si="310"/>
        <v>999.99999999999625</v>
      </c>
      <c r="W1130" s="100">
        <f>(cNES*L1130+(cNES+cOSEX)*G1130+(cNES+cEREX)*H1130+(cNES+cHOEX)*I1130+(cNES+cNES)*S1130+(cNES+cOSEX)*N1130+(cNES+cEREX)*O1130+(cNES+cHOEX)*P1130)/(1+cDR)^((cycle + 0.5)/('Life tables'!$I$2/2))</f>
        <v>4994.6397762470178</v>
      </c>
      <c r="X1130" s="107">
        <f>((L1130+G1130+H1130+I1130+N1130+O1130+P1130+S1130)/('Life tables'!$I$2/2))/(1+oDR)^(((cycle + 0.5)/('Life tables'!$I$2/2)))</f>
        <v>5.2092099449399134</v>
      </c>
      <c r="Y1130" s="31">
        <f>((uNES*L1130+ uOCEX*G1130+uEREX*H1130+uHOEX*I1130+uNES*S1130+ uOCEX*N1130+uEREX*O1130+uHOEX*P1130)/('Life tables'!$I$2/2))/(1+oDR)^(((cycle + 0.5)/('Life tables'!$I$2/2)))</f>
        <v>3.4330164081075569</v>
      </c>
      <c r="Z1130" s="100">
        <f t="shared" si="299"/>
        <v>61657.139927926917</v>
      </c>
      <c r="AA1130" s="107">
        <f>((L1130+G1130+H1130+I1130+N1130+O1130+P1130+S1130)/('Life tables'!$I$2/2))</f>
        <v>9.9006059878607111</v>
      </c>
      <c r="AB1130" s="31">
        <f>((uNES*L1130+ uOCEX*G1130+uEREX*H1130+uHOEX*I1130+uNES*S1130+ uOCEX*N1130+uEREX*O1130+uHOEX*P1130)/('Life tables'!$I$2/2))</f>
        <v>6.5247788370575641</v>
      </c>
    </row>
    <row r="1131" spans="1:28" x14ac:dyDescent="0.25">
      <c r="A1131" s="4">
        <v>1125</v>
      </c>
      <c r="C1131" s="105">
        <f>IF(male=0,VLOOKUP((($A$5:$A$1570/'Life tables'!$I$2)*2)+age,lifetable,13,1),IF(male=1,VLOOKUP((($A$5:$A$1570/'Life tables'!$I$2)*2)+age,lifetable,10,1),"error"))</f>
        <v>2.1164291354772713E-3</v>
      </c>
      <c r="F1131" s="96">
        <f t="shared" si="300"/>
        <v>45.041167864967527</v>
      </c>
      <c r="G1131" s="96">
        <f t="shared" si="312"/>
        <v>4.524479578006714</v>
      </c>
      <c r="H1131" s="96">
        <f t="shared" si="301"/>
        <v>0.25839680646510776</v>
      </c>
      <c r="I1131" s="96">
        <f t="shared" si="302"/>
        <v>0.10353715659029733</v>
      </c>
      <c r="J1131" s="96">
        <f t="shared" si="313"/>
        <v>0.10566818795163441</v>
      </c>
      <c r="K1131" s="96">
        <f t="shared" si="303"/>
        <v>0.10819054881202657</v>
      </c>
      <c r="L1131" s="96">
        <f t="shared" si="304"/>
        <v>39.940895587141746</v>
      </c>
      <c r="M1131" s="96">
        <f t="shared" si="305"/>
        <v>213.08198611724362</v>
      </c>
      <c r="N1131" s="96">
        <f t="shared" si="314"/>
        <v>20.52025693237886</v>
      </c>
      <c r="O1131" s="96">
        <f t="shared" si="306"/>
        <v>0.48981640594519515</v>
      </c>
      <c r="P1131" s="96">
        <f t="shared" si="307"/>
        <v>0.48981640594519515</v>
      </c>
      <c r="Q1131" s="96">
        <f t="shared" si="315"/>
        <v>0.49647591672821823</v>
      </c>
      <c r="R1131" s="96">
        <f t="shared" si="298"/>
        <v>3.8396277185982014E-2</v>
      </c>
      <c r="S1131" s="96">
        <f t="shared" si="311"/>
        <v>191.04722417906015</v>
      </c>
      <c r="T1131" s="96">
        <f t="shared" si="308"/>
        <v>295.27781366960807</v>
      </c>
      <c r="U1131" s="96">
        <f t="shared" si="309"/>
        <v>447.34776327885487</v>
      </c>
      <c r="V1131" s="32">
        <f t="shared" si="310"/>
        <v>999.99999999999613</v>
      </c>
      <c r="W1131" s="100">
        <f>(cNES*L1131+(cNES+cOSEX)*G1131+(cNES+cEREX)*H1131+(cNES+cHOEX)*I1131+(cNES+cNES)*S1131+(cNES+cOSEX)*N1131+(cNES+cEREX)*O1131+(cNES+cHOEX)*P1131)/(1+cDR)^((cycle + 0.5)/('Life tables'!$I$2/2))</f>
        <v>4969.0347578982664</v>
      </c>
      <c r="X1131" s="107">
        <f>((L1131+G1131+H1131+I1131+N1131+O1131+P1131+S1131)/('Life tables'!$I$2/2))/(1+oDR)^(((cycle + 0.5)/('Life tables'!$I$2/2)))</f>
        <v>5.1911343832853891</v>
      </c>
      <c r="Y1131" s="31">
        <f>((uNES*L1131+ uOCEX*G1131+uEREX*H1131+uHOEX*I1131+uNES*S1131+ uOCEX*N1131+uEREX*O1131+uHOEX*P1131)/('Life tables'!$I$2/2))/(1+oDR)^(((cycle + 0.5)/('Life tables'!$I$2/2)))</f>
        <v>3.4211041053198419</v>
      </c>
      <c r="Z1131" s="100">
        <f t="shared" si="299"/>
        <v>61478.303362505314</v>
      </c>
      <c r="AA1131" s="107">
        <f>((L1131+G1131+H1131+I1131+N1131+O1131+P1131+S1131)/('Life tables'!$I$2/2))</f>
        <v>9.8718875648087572</v>
      </c>
      <c r="AB1131" s="31">
        <f>((uNES*L1131+ uOCEX*G1131+uEREX*H1131+uHOEX*I1131+uNES*S1131+ uOCEX*N1131+uEREX*O1131+uHOEX*P1131)/('Life tables'!$I$2/2))</f>
        <v>6.5058525905177742</v>
      </c>
    </row>
    <row r="1132" spans="1:28" x14ac:dyDescent="0.25">
      <c r="A1132" s="4">
        <v>1126</v>
      </c>
      <c r="C1132" s="105">
        <f>IF(male=0,VLOOKUP((($A$5:$A$1570/'Life tables'!$I$2)*2)+age,lifetable,13,1),IF(male=1,VLOOKUP((($A$5:$A$1570/'Life tables'!$I$2)*2)+age,lifetable,10,1),"error"))</f>
        <v>2.1164291354772713E-3</v>
      </c>
      <c r="F1132" s="96">
        <f t="shared" si="300"/>
        <v>44.910413360030219</v>
      </c>
      <c r="G1132" s="96">
        <f t="shared" si="312"/>
        <v>4.5113450143316598</v>
      </c>
      <c r="H1132" s="96">
        <f t="shared" si="301"/>
        <v>0.25764668056677364</v>
      </c>
      <c r="I1132" s="96">
        <f t="shared" si="302"/>
        <v>0.10323658823707062</v>
      </c>
      <c r="J1132" s="96">
        <f t="shared" si="313"/>
        <v>0.10536143321462002</v>
      </c>
      <c r="K1132" s="96">
        <f t="shared" si="303"/>
        <v>0.10787647166173546</v>
      </c>
      <c r="L1132" s="96">
        <f t="shared" si="304"/>
        <v>39.824947172018362</v>
      </c>
      <c r="M1132" s="96">
        <f t="shared" si="305"/>
        <v>212.46400969150304</v>
      </c>
      <c r="N1132" s="96">
        <f t="shared" si="314"/>
        <v>20.460744463655335</v>
      </c>
      <c r="O1132" s="96">
        <f t="shared" si="306"/>
        <v>0.48839584948553949</v>
      </c>
      <c r="P1132" s="96">
        <f t="shared" si="307"/>
        <v>0.48839584948553949</v>
      </c>
      <c r="Q1132" s="96">
        <f t="shared" si="315"/>
        <v>0.49503604647885252</v>
      </c>
      <c r="R1132" s="96">
        <f t="shared" si="298"/>
        <v>3.8284921014728371E-2</v>
      </c>
      <c r="S1132" s="96">
        <f t="shared" si="311"/>
        <v>190.49315256138306</v>
      </c>
      <c r="T1132" s="96">
        <f t="shared" si="308"/>
        <v>295.87821114930153</v>
      </c>
      <c r="U1132" s="96">
        <f t="shared" si="309"/>
        <v>447.49392467153132</v>
      </c>
      <c r="V1132" s="32">
        <f t="shared" si="310"/>
        <v>999.99999999999625</v>
      </c>
      <c r="W1132" s="100">
        <f>(cNES*L1132+(cNES+cOSEX)*G1132+(cNES+cEREX)*H1132+(cNES+cHOEX)*I1132+(cNES+cNES)*S1132+(cNES+cOSEX)*N1132+(cNES+cEREX)*O1132+(cNES+cHOEX)*P1132)/(1+cDR)^((cycle + 0.5)/('Life tables'!$I$2/2))</f>
        <v>4943.5609801893715</v>
      </c>
      <c r="X1132" s="107">
        <f>((L1132+G1132+H1132+I1132+N1132+O1132+P1132+S1132)/('Life tables'!$I$2/2))/(1+oDR)^(((cycle + 0.5)/('Life tables'!$I$2/2)))</f>
        <v>5.1731215471801804</v>
      </c>
      <c r="Y1132" s="31">
        <f>((uNES*L1132+ uOCEX*G1132+uEREX*H1132+uHOEX*I1132+uNES*S1132+ uOCEX*N1132+uEREX*O1132+uHOEX*P1132)/('Life tables'!$I$2/2))/(1+oDR)^(((cycle + 0.5)/('Life tables'!$I$2/2)))</f>
        <v>3.4092331403367298</v>
      </c>
      <c r="Z1132" s="100">
        <f t="shared" si="299"/>
        <v>61299.98522155406</v>
      </c>
      <c r="AA1132" s="107">
        <f>((L1132+G1132+H1132+I1132+N1132+O1132+P1132+S1132)/('Life tables'!$I$2/2))</f>
        <v>9.8432524535138377</v>
      </c>
      <c r="AB1132" s="31">
        <f>((uNES*L1132+ uOCEX*G1132+uEREX*H1132+uHOEX*I1132+uNES*S1132+ uOCEX*N1132+uEREX*O1132+uHOEX*P1132)/('Life tables'!$I$2/2))</f>
        <v>6.4869812485871936</v>
      </c>
    </row>
    <row r="1133" spans="1:28" x14ac:dyDescent="0.25">
      <c r="A1133" s="4">
        <v>1127</v>
      </c>
      <c r="C1133" s="105">
        <f>IF(male=0,VLOOKUP((($A$5:$A$1570/'Life tables'!$I$2)*2)+age,lifetable,13,1),IF(male=1,VLOOKUP((($A$5:$A$1570/'Life tables'!$I$2)*2)+age,lifetable,10,1),"error"))</f>
        <v>2.1164291354772713E-3</v>
      </c>
      <c r="F1133" s="96">
        <f t="shared" si="300"/>
        <v>44.780041890877392</v>
      </c>
      <c r="G1133" s="96">
        <f t="shared" si="312"/>
        <v>4.4982489274028064</v>
      </c>
      <c r="H1133" s="96">
        <f t="shared" si="301"/>
        <v>0.25689875210754165</v>
      </c>
      <c r="I1133" s="96">
        <f t="shared" si="302"/>
        <v>0.10293690037691008</v>
      </c>
      <c r="J1133" s="96">
        <f t="shared" si="313"/>
        <v>0.10505557709323188</v>
      </c>
      <c r="K1133" s="96">
        <f t="shared" si="303"/>
        <v>0.10756331457754616</v>
      </c>
      <c r="L1133" s="96">
        <f t="shared" si="304"/>
        <v>39.709338419319359</v>
      </c>
      <c r="M1133" s="96">
        <f t="shared" si="305"/>
        <v>211.84782228828593</v>
      </c>
      <c r="N1133" s="96">
        <f t="shared" si="314"/>
        <v>20.40140428167696</v>
      </c>
      <c r="O1133" s="96">
        <f t="shared" si="306"/>
        <v>0.4869794054926323</v>
      </c>
      <c r="P1133" s="96">
        <f t="shared" si="307"/>
        <v>0.4869794054926323</v>
      </c>
      <c r="Q1133" s="96">
        <f t="shared" si="315"/>
        <v>0.49360034460905544</v>
      </c>
      <c r="R1133" s="96">
        <f t="shared" si="298"/>
        <v>3.8173887216125531E-2</v>
      </c>
      <c r="S1133" s="96">
        <f t="shared" si="311"/>
        <v>189.9406849637985</v>
      </c>
      <c r="T1133" s="96">
        <f t="shared" si="308"/>
        <v>296.47686707100382</v>
      </c>
      <c r="U1133" s="96">
        <f t="shared" si="309"/>
        <v>447.639661873325</v>
      </c>
      <c r="V1133" s="32">
        <f t="shared" si="310"/>
        <v>999.99999999999613</v>
      </c>
      <c r="W1133" s="100">
        <f>(cNES*L1133+(cNES+cOSEX)*G1133+(cNES+cEREX)*H1133+(cNES+cHOEX)*I1133+(cNES+cNES)*S1133+(cNES+cOSEX)*N1133+(cNES+cEREX)*O1133+(cNES+cHOEX)*P1133)/(1+cDR)^((cycle + 0.5)/('Life tables'!$I$2/2))</f>
        <v>4918.2177713191577</v>
      </c>
      <c r="X1133" s="107">
        <f>((L1133+G1133+H1133+I1133+N1133+O1133+P1133+S1133)/('Life tables'!$I$2/2))/(1+oDR)^(((cycle + 0.5)/('Life tables'!$I$2/2)))</f>
        <v>5.1551712187846412</v>
      </c>
      <c r="Y1133" s="31">
        <f>((uNES*L1133+ uOCEX*G1133+uEREX*H1133+uHOEX*I1133+uNES*S1133+ uOCEX*N1133+uEREX*O1133+uHOEX*P1133)/('Life tables'!$I$2/2))/(1+oDR)^(((cycle + 0.5)/('Life tables'!$I$2/2)))</f>
        <v>3.3974033695994907</v>
      </c>
      <c r="Z1133" s="100">
        <f t="shared" si="299"/>
        <v>61122.18401255639</v>
      </c>
      <c r="AA1133" s="107">
        <f>((L1133+G1133+H1133+I1133+N1133+O1133+P1133+S1133)/('Life tables'!$I$2/2))</f>
        <v>9.8147004119704633</v>
      </c>
      <c r="AB1133" s="31">
        <f>((uNES*L1133+ uOCEX*G1133+uEREX*H1133+uHOEX*I1133+uNES*S1133+ uOCEX*N1133+uEREX*O1133+uHOEX*P1133)/('Life tables'!$I$2/2))</f>
        <v>6.4681646517841749</v>
      </c>
    </row>
    <row r="1134" spans="1:28" x14ac:dyDescent="0.25">
      <c r="A1134" s="4">
        <v>1128</v>
      </c>
      <c r="C1134" s="105">
        <f>IF(male=0,VLOOKUP((($A$5:$A$1570/'Life tables'!$I$2)*2)+age,lifetable,13,1),IF(male=1,VLOOKUP((($A$5:$A$1570/'Life tables'!$I$2)*2)+age,lifetable,10,1),"error"))</f>
        <v>2.1164291354772713E-3</v>
      </c>
      <c r="F1134" s="96">
        <f t="shared" si="300"/>
        <v>44.650052212910218</v>
      </c>
      <c r="G1134" s="96">
        <f t="shared" si="312"/>
        <v>4.485191192197596</v>
      </c>
      <c r="H1134" s="96">
        <f t="shared" si="301"/>
        <v>0.25615301394726919</v>
      </c>
      <c r="I1134" s="96">
        <f t="shared" si="302"/>
        <v>0.10263809014882812</v>
      </c>
      <c r="J1134" s="96">
        <f t="shared" si="313"/>
        <v>0.10475061666759666</v>
      </c>
      <c r="K1134" s="96">
        <f t="shared" si="303"/>
        <v>0.10725107456988629</v>
      </c>
      <c r="L1134" s="96">
        <f t="shared" si="304"/>
        <v>39.59406822537904</v>
      </c>
      <c r="M1134" s="96">
        <f t="shared" si="305"/>
        <v>211.23341884275712</v>
      </c>
      <c r="N1134" s="96">
        <f t="shared" si="314"/>
        <v>20.342235898689143</v>
      </c>
      <c r="O1134" s="96">
        <f t="shared" si="306"/>
        <v>0.48556706232382174</v>
      </c>
      <c r="P1134" s="96">
        <f t="shared" si="307"/>
        <v>0.48556706232382174</v>
      </c>
      <c r="Q1134" s="96">
        <f t="shared" si="315"/>
        <v>0.49216879931788271</v>
      </c>
      <c r="R1134" s="96">
        <f t="shared" si="298"/>
        <v>3.8063174877516273E-2</v>
      </c>
      <c r="S1134" s="96">
        <f t="shared" si="311"/>
        <v>189.38981684522494</v>
      </c>
      <c r="T1134" s="96">
        <f t="shared" si="308"/>
        <v>297.07378648698932</v>
      </c>
      <c r="U1134" s="96">
        <f t="shared" si="309"/>
        <v>447.78497612277238</v>
      </c>
      <c r="V1134" s="32">
        <f t="shared" si="310"/>
        <v>999.99999999999613</v>
      </c>
      <c r="W1134" s="100">
        <f>(cNES*L1134+(cNES+cOSEX)*G1134+(cNES+cEREX)*H1134+(cNES+cHOEX)*I1134+(cNES+cNES)*S1134+(cNES+cOSEX)*N1134+(cNES+cEREX)*O1134+(cNES+cHOEX)*P1134)/(1+cDR)^((cycle + 0.5)/('Life tables'!$I$2/2))</f>
        <v>4893.0044628920432</v>
      </c>
      <c r="X1134" s="107">
        <f>((L1134+G1134+H1134+I1134+N1134+O1134+P1134+S1134)/('Life tables'!$I$2/2))/(1+oDR)^(((cycle + 0.5)/('Life tables'!$I$2/2)))</f>
        <v>5.1372831810218056</v>
      </c>
      <c r="Y1134" s="31">
        <f>((uNES*L1134+ uOCEX*G1134+uEREX*H1134+uHOEX*I1134+uNES*S1134+ uOCEX*N1134+uEREX*O1134+uHOEX*P1134)/('Life tables'!$I$2/2))/(1+oDR)^(((cycle + 0.5)/('Life tables'!$I$2/2)))</f>
        <v>3.3856146500518891</v>
      </c>
      <c r="Z1134" s="100">
        <f t="shared" si="299"/>
        <v>60944.898246925615</v>
      </c>
      <c r="AA1134" s="107">
        <f>((L1134+G1134+H1134+I1134+N1134+O1134+P1134+S1134)/('Life tables'!$I$2/2))</f>
        <v>9.7862311988874602</v>
      </c>
      <c r="AB1134" s="31">
        <f>((uNES*L1134+ uOCEX*G1134+uEREX*H1134+uHOEX*I1134+uNES*S1134+ uOCEX*N1134+uEREX*O1134+uHOEX*P1134)/('Life tables'!$I$2/2))</f>
        <v>6.4494026410975875</v>
      </c>
    </row>
    <row r="1135" spans="1:28" x14ac:dyDescent="0.25">
      <c r="A1135" s="4">
        <v>1129</v>
      </c>
      <c r="C1135" s="105">
        <f>IF(male=0,VLOOKUP((($A$5:$A$1570/'Life tables'!$I$2)*2)+age,lifetable,13,1),IF(male=1,VLOOKUP((($A$5:$A$1570/'Life tables'!$I$2)*2)+age,lifetable,10,1),"error"))</f>
        <v>2.1164291354772713E-3</v>
      </c>
      <c r="F1135" s="96">
        <f t="shared" si="300"/>
        <v>44.520443089879187</v>
      </c>
      <c r="G1135" s="96">
        <f t="shared" si="312"/>
        <v>4.4721716845321797</v>
      </c>
      <c r="H1135" s="96">
        <f t="shared" si="301"/>
        <v>0.25540945899371276</v>
      </c>
      <c r="I1135" s="96">
        <f t="shared" si="302"/>
        <v>0.10234015471102983</v>
      </c>
      <c r="J1135" s="96">
        <f t="shared" si="313"/>
        <v>0.10444654903742891</v>
      </c>
      <c r="K1135" s="96">
        <f t="shared" si="303"/>
        <v>0.10693974866923886</v>
      </c>
      <c r="L1135" s="96">
        <f t="shared" si="304"/>
        <v>39.479135493935594</v>
      </c>
      <c r="M1135" s="96">
        <f t="shared" si="305"/>
        <v>210.62079430035527</v>
      </c>
      <c r="N1135" s="96">
        <f t="shared" si="314"/>
        <v>20.28323882792667</v>
      </c>
      <c r="O1135" s="96">
        <f t="shared" si="306"/>
        <v>0.48415880836007291</v>
      </c>
      <c r="P1135" s="96">
        <f t="shared" si="307"/>
        <v>0.48415880836007291</v>
      </c>
      <c r="Q1135" s="96">
        <f t="shared" si="315"/>
        <v>0.49074139882832735</v>
      </c>
      <c r="R1135" s="96">
        <f t="shared" si="298"/>
        <v>3.7952783088094647E-2</v>
      </c>
      <c r="S1135" s="96">
        <f t="shared" si="311"/>
        <v>188.84054367379204</v>
      </c>
      <c r="T1135" s="96">
        <f t="shared" si="308"/>
        <v>297.6689744348551</v>
      </c>
      <c r="U1135" s="96">
        <f t="shared" si="309"/>
        <v>447.92986865452968</v>
      </c>
      <c r="V1135" s="32">
        <f t="shared" si="310"/>
        <v>999.99999999999613</v>
      </c>
      <c r="W1135" s="100">
        <f>(cNES*L1135+(cNES+cOSEX)*G1135+(cNES+cEREX)*H1135+(cNES+cHOEX)*I1135+(cNES+cNES)*S1135+(cNES+cOSEX)*N1135+(cNES+cEREX)*O1135+(cNES+cHOEX)*P1135)/(1+cDR)^((cycle + 0.5)/('Life tables'!$I$2/2))</f>
        <v>4867.9203899020104</v>
      </c>
      <c r="X1135" s="107">
        <f>((L1135+G1135+H1135+I1135+N1135+O1135+P1135+S1135)/('Life tables'!$I$2/2))/(1+oDR)^(((cycle + 0.5)/('Life tables'!$I$2/2)))</f>
        <v>5.1194572175744835</v>
      </c>
      <c r="Y1135" s="31">
        <f>((uNES*L1135+ uOCEX*G1135+uEREX*H1135+uHOEX*I1135+uNES*S1135+ uOCEX*N1135+uEREX*O1135+uHOEX*P1135)/('Life tables'!$I$2/2))/(1+oDR)^(((cycle + 0.5)/('Life tables'!$I$2/2)))</f>
        <v>3.3738668391382713</v>
      </c>
      <c r="Z1135" s="100">
        <f t="shared" si="299"/>
        <v>60768.126440007887</v>
      </c>
      <c r="AA1135" s="107">
        <f>((L1135+G1135+H1135+I1135+N1135+O1135+P1135+S1135)/('Life tables'!$I$2/2))</f>
        <v>9.7578445736854444</v>
      </c>
      <c r="AB1135" s="31">
        <f>((uNES*L1135+ uOCEX*G1135+uEREX*H1135+uHOEX*I1135+uNES*S1135+ uOCEX*N1135+uEREX*O1135+uHOEX*P1135)/('Life tables'!$I$2/2))</f>
        <v>6.4306950579851518</v>
      </c>
    </row>
    <row r="1136" spans="1:28" x14ac:dyDescent="0.25">
      <c r="A1136" s="4">
        <v>1130</v>
      </c>
      <c r="C1136" s="105">
        <f>IF(male=0,VLOOKUP((($A$5:$A$1570/'Life tables'!$I$2)*2)+age,lifetable,13,1),IF(male=1,VLOOKUP((($A$5:$A$1570/'Life tables'!$I$2)*2)+age,lifetable,10,1),"error"))</f>
        <v>2.1164291354772713E-3</v>
      </c>
      <c r="F1136" s="96">
        <f t="shared" si="300"/>
        <v>44.391213293691685</v>
      </c>
      <c r="G1136" s="96">
        <f t="shared" si="312"/>
        <v>4.4591902810420834</v>
      </c>
      <c r="H1136" s="96">
        <f t="shared" si="301"/>
        <v>0.2546680802014244</v>
      </c>
      <c r="I1136" s="96">
        <f t="shared" si="302"/>
        <v>0.10204309124047084</v>
      </c>
      <c r="J1136" s="96">
        <f t="shared" si="313"/>
        <v>0.10414337132157944</v>
      </c>
      <c r="K1136" s="96">
        <f t="shared" si="303"/>
        <v>0.10662933392568007</v>
      </c>
      <c r="L1136" s="96">
        <f t="shared" si="304"/>
        <v>39.364539135960449</v>
      </c>
      <c r="M1136" s="96">
        <f t="shared" si="305"/>
        <v>210.00994361691968</v>
      </c>
      <c r="N1136" s="96">
        <f t="shared" si="314"/>
        <v>20.224412583625941</v>
      </c>
      <c r="O1136" s="96">
        <f t="shared" si="306"/>
        <v>0.48275463200625873</v>
      </c>
      <c r="P1136" s="96">
        <f t="shared" si="307"/>
        <v>0.48275463200625873</v>
      </c>
      <c r="Q1136" s="96">
        <f t="shared" si="315"/>
        <v>0.48931813138761626</v>
      </c>
      <c r="R1136" s="96">
        <f t="shared" si="298"/>
        <v>3.7842710938928853E-2</v>
      </c>
      <c r="S1136" s="96">
        <f t="shared" si="311"/>
        <v>188.29286092695469</v>
      </c>
      <c r="T1136" s="96">
        <f t="shared" si="308"/>
        <v>298.26243593756431</v>
      </c>
      <c r="U1136" s="96">
        <f t="shared" si="309"/>
        <v>448.07434069939427</v>
      </c>
      <c r="V1136" s="32">
        <f t="shared" si="310"/>
        <v>999.99999999999613</v>
      </c>
      <c r="W1136" s="100">
        <f>(cNES*L1136+(cNES+cOSEX)*G1136+(cNES+cEREX)*H1136+(cNES+cHOEX)*I1136+(cNES+cNES)*S1136+(cNES+cOSEX)*N1136+(cNES+cEREX)*O1136+(cNES+cHOEX)*P1136)/(1+cDR)^((cycle + 0.5)/('Life tables'!$I$2/2))</f>
        <v>4842.9648907166384</v>
      </c>
      <c r="X1136" s="107">
        <f>((L1136+G1136+H1136+I1136+N1136+O1136+P1136+S1136)/('Life tables'!$I$2/2))/(1+oDR)^(((cycle + 0.5)/('Life tables'!$I$2/2)))</f>
        <v>5.1016931128823986</v>
      </c>
      <c r="Y1136" s="31">
        <f>((uNES*L1136+ uOCEX*G1136+uEREX*H1136+uHOEX*I1136+uNES*S1136+ uOCEX*N1136+uEREX*O1136+uHOEX*P1136)/('Life tables'!$I$2/2))/(1+oDR)^(((cycle + 0.5)/('Life tables'!$I$2/2)))</f>
        <v>3.3621597948016899</v>
      </c>
      <c r="Z1136" s="100">
        <f t="shared" si="299"/>
        <v>60591.867111084466</v>
      </c>
      <c r="AA1136" s="107">
        <f>((L1136+G1136+H1136+I1136+N1136+O1136+P1136+S1136)/('Life tables'!$I$2/2))</f>
        <v>9.7295402964943491</v>
      </c>
      <c r="AB1136" s="31">
        <f>((uNES*L1136+ uOCEX*G1136+uEREX*H1136+uHOEX*I1136+uNES*S1136+ uOCEX*N1136+uEREX*O1136+uHOEX*P1136)/('Life tables'!$I$2/2))</f>
        <v>6.4120417443718312</v>
      </c>
    </row>
    <row r="1137" spans="1:28" x14ac:dyDescent="0.25">
      <c r="A1137" s="4">
        <v>1131</v>
      </c>
      <c r="C1137" s="105">
        <f>IF(male=0,VLOOKUP((($A$5:$A$1570/'Life tables'!$I$2)*2)+age,lifetable,13,1),IF(male=1,VLOOKUP((($A$5:$A$1570/'Life tables'!$I$2)*2)+age,lifetable,10,1),"error"))</f>
        <v>2.1164291354772713E-3</v>
      </c>
      <c r="F1137" s="96">
        <f t="shared" si="300"/>
        <v>44.262361604226143</v>
      </c>
      <c r="G1137" s="96">
        <f t="shared" si="312"/>
        <v>4.4462468591635407</v>
      </c>
      <c r="H1137" s="96">
        <f t="shared" si="301"/>
        <v>0.25392887057068508</v>
      </c>
      <c r="I1137" s="96">
        <f t="shared" si="302"/>
        <v>0.10174689693242993</v>
      </c>
      <c r="J1137" s="96">
        <f t="shared" si="313"/>
        <v>0.10384108065759956</v>
      </c>
      <c r="K1137" s="96">
        <f t="shared" si="303"/>
        <v>0.10631982740843285</v>
      </c>
      <c r="L1137" s="96">
        <f t="shared" si="304"/>
        <v>39.250278069493454</v>
      </c>
      <c r="M1137" s="96">
        <f t="shared" si="305"/>
        <v>209.4008617588114</v>
      </c>
      <c r="N1137" s="96">
        <f t="shared" si="314"/>
        <v>20.165756681036619</v>
      </c>
      <c r="O1137" s="96">
        <f t="shared" si="306"/>
        <v>0.48135452169143905</v>
      </c>
      <c r="P1137" s="96">
        <f t="shared" si="307"/>
        <v>0.48135452169143905</v>
      </c>
      <c r="Q1137" s="96">
        <f t="shared" si="315"/>
        <v>0.48789898526749115</v>
      </c>
      <c r="R1137" s="96">
        <f t="shared" si="298"/>
        <v>3.7732957522983078E-2</v>
      </c>
      <c r="S1137" s="96">
        <f t="shared" si="311"/>
        <v>187.74676409160142</v>
      </c>
      <c r="T1137" s="96">
        <f t="shared" si="308"/>
        <v>298.85417600348939</v>
      </c>
      <c r="U1137" s="96">
        <f t="shared" si="309"/>
        <v>448.2183934843257</v>
      </c>
      <c r="V1137" s="32">
        <f t="shared" si="310"/>
        <v>999.99999999999613</v>
      </c>
      <c r="W1137" s="100">
        <f>(cNES*L1137+(cNES+cOSEX)*G1137+(cNES+cEREX)*H1137+(cNES+cHOEX)*I1137+(cNES+cNES)*S1137+(cNES+cOSEX)*N1137+(cNES+cEREX)*O1137+(cNES+cHOEX)*P1137)/(1+cDR)^((cycle + 0.5)/('Life tables'!$I$2/2))</f>
        <v>4818.1373070611471</v>
      </c>
      <c r="X1137" s="107">
        <f>((L1137+G1137+H1137+I1137+N1137+O1137+P1137+S1137)/('Life tables'!$I$2/2))/(1+oDR)^(((cycle + 0.5)/('Life tables'!$I$2/2)))</f>
        <v>5.0839906521393319</v>
      </c>
      <c r="Y1137" s="31">
        <f>((uNES*L1137+ uOCEX*G1137+uEREX*H1137+uHOEX*I1137+uNES*S1137+ uOCEX*N1137+uEREX*O1137+uHOEX*P1137)/('Life tables'!$I$2/2))/(1+oDR)^(((cycle + 0.5)/('Life tables'!$I$2/2)))</f>
        <v>3.3504933754820136</v>
      </c>
      <c r="Z1137" s="100">
        <f t="shared" si="299"/>
        <v>60416.118783373451</v>
      </c>
      <c r="AA1137" s="107">
        <f>((L1137+G1137+H1137+I1137+N1137+O1137+P1137+S1137)/('Life tables'!$I$2/2))</f>
        <v>9.7013181281509482</v>
      </c>
      <c r="AB1137" s="31">
        <f>((uNES*L1137+ uOCEX*G1137+uEREX*H1137+uHOEX*I1137+uNES*S1137+ uOCEX*N1137+uEREX*O1137+uHOEX*P1137)/('Life tables'!$I$2/2))</f>
        <v>6.3934425426481898</v>
      </c>
    </row>
    <row r="1138" spans="1:28" x14ac:dyDescent="0.25">
      <c r="A1138" s="4">
        <v>1132</v>
      </c>
      <c r="C1138" s="105">
        <f>IF(male=0,VLOOKUP((($A$5:$A$1570/'Life tables'!$I$2)*2)+age,lifetable,13,1),IF(male=1,VLOOKUP((($A$5:$A$1570/'Life tables'!$I$2)*2)+age,lifetable,10,1),"error"))</f>
        <v>2.1164291354772713E-3</v>
      </c>
      <c r="F1138" s="96">
        <f t="shared" si="300"/>
        <v>44.133886809152429</v>
      </c>
      <c r="G1138" s="96">
        <f t="shared" si="312"/>
        <v>4.4333412971154544</v>
      </c>
      <c r="H1138" s="96">
        <f t="shared" si="301"/>
        <v>0.25319182314647459</v>
      </c>
      <c r="I1138" s="96">
        <f t="shared" si="302"/>
        <v>0.10145156900009629</v>
      </c>
      <c r="J1138" s="96">
        <f t="shared" si="313"/>
        <v>0.10353967420131947</v>
      </c>
      <c r="K1138" s="96">
        <f t="shared" si="303"/>
        <v>0.10601122620543542</v>
      </c>
      <c r="L1138" s="96">
        <f t="shared" si="304"/>
        <v>39.13635121948365</v>
      </c>
      <c r="M1138" s="96">
        <f t="shared" si="305"/>
        <v>208.7935437030286</v>
      </c>
      <c r="N1138" s="96">
        <f t="shared" si="314"/>
        <v>20.107270636432741</v>
      </c>
      <c r="O1138" s="96">
        <f t="shared" si="306"/>
        <v>0.47995846586912533</v>
      </c>
      <c r="P1138" s="96">
        <f t="shared" si="307"/>
        <v>0.47995846586912533</v>
      </c>
      <c r="Q1138" s="96">
        <f t="shared" si="315"/>
        <v>0.48648394876447831</v>
      </c>
      <c r="R1138" s="96">
        <f t="shared" si="298"/>
        <v>3.7623521935138231E-2</v>
      </c>
      <c r="S1138" s="96">
        <f t="shared" si="311"/>
        <v>187.20224866415799</v>
      </c>
      <c r="T1138" s="96">
        <f t="shared" si="308"/>
        <v>299.4441996264552</v>
      </c>
      <c r="U1138" s="96">
        <f t="shared" si="309"/>
        <v>448.36202823246629</v>
      </c>
      <c r="V1138" s="32">
        <f t="shared" si="310"/>
        <v>999.99999999999613</v>
      </c>
      <c r="W1138" s="100">
        <f>(cNES*L1138+(cNES+cOSEX)*G1138+(cNES+cEREX)*H1138+(cNES+cHOEX)*I1138+(cNES+cNES)*S1138+(cNES+cOSEX)*N1138+(cNES+cEREX)*O1138+(cNES+cHOEX)*P1138)/(1+cDR)^((cycle + 0.5)/('Life tables'!$I$2/2))</f>
        <v>4793.4369840024747</v>
      </c>
      <c r="X1138" s="107">
        <f>((L1138+G1138+H1138+I1138+N1138+O1138+P1138+S1138)/('Life tables'!$I$2/2))/(1+oDR)^(((cycle + 0.5)/('Life tables'!$I$2/2)))</f>
        <v>5.0663496212902883</v>
      </c>
      <c r="Y1138" s="31">
        <f>((uNES*L1138+ uOCEX*G1138+uEREX*H1138+uHOEX*I1138+uNES*S1138+ uOCEX*N1138+uEREX*O1138+uHOEX*P1138)/('Life tables'!$I$2/2))/(1+oDR)^(((cycle + 0.5)/('Life tables'!$I$2/2)))</f>
        <v>3.338867440114079</v>
      </c>
      <c r="Z1138" s="100">
        <f t="shared" si="299"/>
        <v>60240.879984031184</v>
      </c>
      <c r="AA1138" s="107">
        <f>((L1138+G1138+H1138+I1138+N1138+O1138+P1138+S1138)/('Life tables'!$I$2/2))</f>
        <v>9.6731778301964297</v>
      </c>
      <c r="AB1138" s="31">
        <f>((uNES*L1138+ uOCEX*G1138+uEREX*H1138+uHOEX*I1138+uNES*S1138+ uOCEX*N1138+uEREX*O1138+uHOEX*P1138)/('Life tables'!$I$2/2))</f>
        <v>6.3748972956688208</v>
      </c>
    </row>
    <row r="1139" spans="1:28" x14ac:dyDescent="0.25">
      <c r="A1139" s="4">
        <v>1133</v>
      </c>
      <c r="C1139" s="105">
        <f>IF(male=0,VLOOKUP((($A$5:$A$1570/'Life tables'!$I$2)*2)+age,lifetable,13,1),IF(male=1,VLOOKUP((($A$5:$A$1570/'Life tables'!$I$2)*2)+age,lifetable,10,1),"error"))</f>
        <v>2.1164291354772713E-3</v>
      </c>
      <c r="F1139" s="96">
        <f t="shared" si="300"/>
        <v>44.005787703758365</v>
      </c>
      <c r="G1139" s="96">
        <f t="shared" si="312"/>
        <v>4.4204734738819642</v>
      </c>
      <c r="H1139" s="96">
        <f t="shared" si="301"/>
        <v>0.25245693101747613</v>
      </c>
      <c r="I1139" s="96">
        <f t="shared" si="302"/>
        <v>0.10115710467417062</v>
      </c>
      <c r="J1139" s="96">
        <f t="shared" si="313"/>
        <v>0.10323914912644139</v>
      </c>
      <c r="K1139" s="96">
        <f t="shared" si="303"/>
        <v>0.10570352742292467</v>
      </c>
      <c r="L1139" s="96">
        <f t="shared" si="304"/>
        <v>39.022757517635391</v>
      </c>
      <c r="M1139" s="96">
        <f t="shared" si="305"/>
        <v>208.18798443731629</v>
      </c>
      <c r="N1139" s="96">
        <f t="shared" si="314"/>
        <v>20.048953967123296</v>
      </c>
      <c r="O1139" s="96">
        <f t="shared" si="306"/>
        <v>0.47856645301753298</v>
      </c>
      <c r="P1139" s="96">
        <f t="shared" si="307"/>
        <v>0.47856645301753298</v>
      </c>
      <c r="Q1139" s="96">
        <f t="shared" si="315"/>
        <v>0.48507301020014387</v>
      </c>
      <c r="R1139" s="96">
        <f t="shared" si="298"/>
        <v>3.7514403272211762E-2</v>
      </c>
      <c r="S1139" s="96">
        <f t="shared" si="311"/>
        <v>186.65931015068557</v>
      </c>
      <c r="T1139" s="96">
        <f t="shared" si="308"/>
        <v>300.03251178578176</v>
      </c>
      <c r="U1139" s="96">
        <f t="shared" si="309"/>
        <v>448.50524616316142</v>
      </c>
      <c r="V1139" s="32">
        <f t="shared" si="310"/>
        <v>999.99999999999613</v>
      </c>
      <c r="W1139" s="100">
        <f>(cNES*L1139+(cNES+cOSEX)*G1139+(cNES+cEREX)*H1139+(cNES+cHOEX)*I1139+(cNES+cNES)*S1139+(cNES+cOSEX)*N1139+(cNES+cEREX)*O1139+(cNES+cHOEX)*P1139)/(1+cDR)^((cycle + 0.5)/('Life tables'!$I$2/2))</f>
        <v>4768.8632699333812</v>
      </c>
      <c r="X1139" s="107">
        <f>((L1139+G1139+H1139+I1139+N1139+O1139+P1139+S1139)/('Life tables'!$I$2/2))/(1+oDR)^(((cycle + 0.5)/('Life tables'!$I$2/2)))</f>
        <v>5.0487698070286697</v>
      </c>
      <c r="Y1139" s="31">
        <f>((uNES*L1139+ uOCEX*G1139+uEREX*H1139+uHOEX*I1139+uNES*S1139+ uOCEX*N1139+uEREX*O1139+uHOEX*P1139)/('Life tables'!$I$2/2))/(1+oDR)^(((cycle + 0.5)/('Life tables'!$I$2/2)))</f>
        <v>3.3272818481258222</v>
      </c>
      <c r="Z1139" s="100">
        <f t="shared" si="299"/>
        <v>60066.14924415289</v>
      </c>
      <c r="AA1139" s="107">
        <f>((L1139+G1139+H1139+I1139+N1139+O1139+P1139+S1139)/('Life tables'!$I$2/2))</f>
        <v>9.6451191648739503</v>
      </c>
      <c r="AB1139" s="31">
        <f>((uNES*L1139+ uOCEX*G1139+uEREX*H1139+uHOEX*I1139+uNES*S1139+ uOCEX*N1139+uEREX*O1139+uHOEX*P1139)/('Life tables'!$I$2/2))</f>
        <v>6.3564058467507287</v>
      </c>
    </row>
    <row r="1140" spans="1:28" x14ac:dyDescent="0.25">
      <c r="A1140" s="4">
        <v>1134</v>
      </c>
      <c r="C1140" s="105">
        <f>IF(male=0,VLOOKUP((($A$5:$A$1570/'Life tables'!$I$2)*2)+age,lifetable,13,1),IF(male=1,VLOOKUP((($A$5:$A$1570/'Life tables'!$I$2)*2)+age,lifetable,10,1),"error"))</f>
        <v>2.1164291354772713E-3</v>
      </c>
      <c r="F1140" s="96">
        <f t="shared" si="300"/>
        <v>43.878063090782113</v>
      </c>
      <c r="G1140" s="96">
        <f t="shared" si="312"/>
        <v>4.4076432691956127</v>
      </c>
      <c r="H1140" s="96">
        <f t="shared" si="301"/>
        <v>0.25172418731511481</v>
      </c>
      <c r="I1140" s="96">
        <f t="shared" si="302"/>
        <v>0.10086350120247994</v>
      </c>
      <c r="J1140" s="96">
        <f t="shared" si="313"/>
        <v>0.10293950262414626</v>
      </c>
      <c r="K1140" s="96">
        <f t="shared" si="303"/>
        <v>0.1053967281850334</v>
      </c>
      <c r="L1140" s="96">
        <f t="shared" si="304"/>
        <v>38.909495902259728</v>
      </c>
      <c r="M1140" s="96">
        <f t="shared" si="305"/>
        <v>207.5841789602708</v>
      </c>
      <c r="N1140" s="96">
        <f t="shared" si="314"/>
        <v>19.990806191462269</v>
      </c>
      <c r="O1140" s="96">
        <f t="shared" si="306"/>
        <v>0.47717847163982186</v>
      </c>
      <c r="P1140" s="96">
        <f t="shared" si="307"/>
        <v>0.47717847163982186</v>
      </c>
      <c r="Q1140" s="96">
        <f t="shared" si="315"/>
        <v>0.48366615792133738</v>
      </c>
      <c r="R1140" s="96">
        <f t="shared" si="298"/>
        <v>3.7405600632976474E-2</v>
      </c>
      <c r="S1140" s="96">
        <f t="shared" si="311"/>
        <v>186.11794406697459</v>
      </c>
      <c r="T1140" s="96">
        <f t="shared" si="308"/>
        <v>300.61911744632727</v>
      </c>
      <c r="U1140" s="96">
        <f t="shared" si="309"/>
        <v>448.64804849197941</v>
      </c>
      <c r="V1140" s="32">
        <f t="shared" si="310"/>
        <v>999.99999999999613</v>
      </c>
      <c r="W1140" s="100">
        <f>(cNES*L1140+(cNES+cOSEX)*G1140+(cNES+cEREX)*H1140+(cNES+cHOEX)*I1140+(cNES+cNES)*S1140+(cNES+cOSEX)*N1140+(cNES+cEREX)*O1140+(cNES+cHOEX)*P1140)/(1+cDR)^((cycle + 0.5)/('Life tables'!$I$2/2))</f>
        <v>4744.4155165566062</v>
      </c>
      <c r="X1140" s="107">
        <f>((L1140+G1140+H1140+I1140+N1140+O1140+P1140+S1140)/('Life tables'!$I$2/2))/(1+oDR)^(((cycle + 0.5)/('Life tables'!$I$2/2)))</f>
        <v>5.0312509967934851</v>
      </c>
      <c r="Y1140" s="31">
        <f>((uNES*L1140+ uOCEX*G1140+uEREX*H1140+uHOEX*I1140+uNES*S1140+ uOCEX*N1140+uEREX*O1140+uHOEX*P1140)/('Life tables'!$I$2/2))/(1+oDR)^(((cycle + 0.5)/('Life tables'!$I$2/2)))</f>
        <v>3.3157364594364482</v>
      </c>
      <c r="Z1140" s="100">
        <f t="shared" si="299"/>
        <v>59891.925098773252</v>
      </c>
      <c r="AA1140" s="107">
        <f>((L1140+G1140+H1140+I1140+N1140+O1140+P1140+S1140)/('Life tables'!$I$2/2))</f>
        <v>9.6171418951262559</v>
      </c>
      <c r="AB1140" s="31">
        <f>((uNES*L1140+ uOCEX*G1140+uEREX*H1140+uHOEX*I1140+uNES*S1140+ uOCEX*N1140+uEREX*O1140+uHOEX*P1140)/('Life tables'!$I$2/2))</f>
        <v>6.3379680396717744</v>
      </c>
    </row>
    <row r="1141" spans="1:28" x14ac:dyDescent="0.25">
      <c r="A1141" s="4">
        <v>1135</v>
      </c>
      <c r="C1141" s="105">
        <f>IF(male=0,VLOOKUP((($A$5:$A$1570/'Life tables'!$I$2)*2)+age,lifetable,13,1),IF(male=1,VLOOKUP((($A$5:$A$1570/'Life tables'!$I$2)*2)+age,lifetable,10,1),"error"))</f>
        <v>2.1164291354772713E-3</v>
      </c>
      <c r="F1141" s="96">
        <f t="shared" si="300"/>
        <v>43.750711780250136</v>
      </c>
      <c r="G1141" s="96">
        <f t="shared" si="312"/>
        <v>4.3948505635210671</v>
      </c>
      <c r="H1141" s="96">
        <f t="shared" si="301"/>
        <v>0.25099358521262793</v>
      </c>
      <c r="I1141" s="96">
        <f t="shared" si="302"/>
        <v>0.10057075584960501</v>
      </c>
      <c r="J1141" s="96">
        <f t="shared" si="313"/>
        <v>0.10264073190271374</v>
      </c>
      <c r="K1141" s="96">
        <f t="shared" si="303"/>
        <v>0.10509082563340125</v>
      </c>
      <c r="L1141" s="96">
        <f t="shared" si="304"/>
        <v>38.796565318130718</v>
      </c>
      <c r="M1141" s="96">
        <f t="shared" si="305"/>
        <v>206.98212228143933</v>
      </c>
      <c r="N1141" s="96">
        <f t="shared" si="314"/>
        <v>19.93282682885825</v>
      </c>
      <c r="O1141" s="96">
        <f t="shared" si="306"/>
        <v>0.47579451026432446</v>
      </c>
      <c r="P1141" s="96">
        <f t="shared" si="307"/>
        <v>0.47579451026432446</v>
      </c>
      <c r="Q1141" s="96">
        <f t="shared" si="315"/>
        <v>0.48226338030042326</v>
      </c>
      <c r="R1141" s="96">
        <f t="shared" si="298"/>
        <v>3.7297113118178467E-2</v>
      </c>
      <c r="S1141" s="96">
        <f t="shared" si="311"/>
        <v>185.57814593863384</v>
      </c>
      <c r="T1141" s="96">
        <f t="shared" si="308"/>
        <v>301.20402155853043</v>
      </c>
      <c r="U1141" s="96">
        <f t="shared" si="309"/>
        <v>448.79043643073101</v>
      </c>
      <c r="V1141" s="32">
        <f t="shared" si="310"/>
        <v>999.99999999999613</v>
      </c>
      <c r="W1141" s="100">
        <f>(cNES*L1141+(cNES+cOSEX)*G1141+(cNES+cEREX)*H1141+(cNES+cHOEX)*I1141+(cNES+cNES)*S1141+(cNES+cOSEX)*N1141+(cNES+cEREX)*O1141+(cNES+cHOEX)*P1141)/(1+cDR)^((cycle + 0.5)/('Life tables'!$I$2/2))</f>
        <v>4720.093078869043</v>
      </c>
      <c r="X1141" s="107">
        <f>((L1141+G1141+H1141+I1141+N1141+O1141+P1141+S1141)/('Life tables'!$I$2/2))/(1+oDR)^(((cycle + 0.5)/('Life tables'!$I$2/2)))</f>
        <v>5.0137929787665625</v>
      </c>
      <c r="Y1141" s="31">
        <f>((uNES*L1141+ uOCEX*G1141+uEREX*H1141+uHOEX*I1141+uNES*S1141+ uOCEX*N1141+uEREX*O1141+uHOEX*P1141)/('Life tables'!$I$2/2))/(1+oDR)^(((cycle + 0.5)/('Life tables'!$I$2/2)))</f>
        <v>3.3042311344545938</v>
      </c>
      <c r="Z1141" s="100">
        <f t="shared" si="299"/>
        <v>59718.206086866317</v>
      </c>
      <c r="AA1141" s="107">
        <f>((L1141+G1141+H1141+I1141+N1141+O1141+P1141+S1141)/('Life tables'!$I$2/2))</f>
        <v>9.5892457845932917</v>
      </c>
      <c r="AB1141" s="31">
        <f>((uNES*L1141+ uOCEX*G1141+uEREX*H1141+uHOEX*I1141+uNES*S1141+ uOCEX*N1141+uEREX*O1141+uHOEX*P1141)/('Life tables'!$I$2/2))</f>
        <v>6.3195837186691008</v>
      </c>
    </row>
    <row r="1142" spans="1:28" x14ac:dyDescent="0.25">
      <c r="A1142" s="4">
        <v>1136</v>
      </c>
      <c r="C1142" s="105">
        <f>IF(male=0,VLOOKUP((($A$5:$A$1570/'Life tables'!$I$2)*2)+age,lifetable,13,1),IF(male=1,VLOOKUP((($A$5:$A$1570/'Life tables'!$I$2)*2)+age,lifetable,10,1),"error"))</f>
        <v>2.1164291354772713E-3</v>
      </c>
      <c r="F1142" s="96">
        <f t="shared" si="300"/>
        <v>43.623732589320689</v>
      </c>
      <c r="G1142" s="96">
        <f t="shared" si="312"/>
        <v>4.3820952380393994</v>
      </c>
      <c r="H1142" s="96">
        <f t="shared" si="301"/>
        <v>0.25026511792416734</v>
      </c>
      <c r="I1142" s="96">
        <f t="shared" si="302"/>
        <v>0.10027886589652062</v>
      </c>
      <c r="J1142" s="96">
        <f t="shared" si="313"/>
        <v>0.10234283418715483</v>
      </c>
      <c r="K1142" s="96">
        <f t="shared" si="303"/>
        <v>0.10478581692679867</v>
      </c>
      <c r="L1142" s="96">
        <f t="shared" si="304"/>
        <v>38.683964716346651</v>
      </c>
      <c r="M1142" s="96">
        <f t="shared" si="305"/>
        <v>206.38180942141409</v>
      </c>
      <c r="N1142" s="96">
        <f t="shared" si="314"/>
        <v>19.875015399783475</v>
      </c>
      <c r="O1142" s="96">
        <f t="shared" si="306"/>
        <v>0.47441455744476302</v>
      </c>
      <c r="P1142" s="96">
        <f t="shared" si="307"/>
        <v>0.47441455744476302</v>
      </c>
      <c r="Q1142" s="96">
        <f t="shared" si="315"/>
        <v>0.48086466573550085</v>
      </c>
      <c r="R1142" s="96">
        <f t="shared" si="298"/>
        <v>3.7188939830554067E-2</v>
      </c>
      <c r="S1142" s="96">
        <f t="shared" si="311"/>
        <v>185.03991130117504</v>
      </c>
      <c r="T1142" s="96">
        <f t="shared" si="308"/>
        <v>301.78722905845308</v>
      </c>
      <c r="U1142" s="96">
        <f t="shared" si="309"/>
        <v>448.93241118748836</v>
      </c>
      <c r="V1142" s="32">
        <f t="shared" si="310"/>
        <v>999.99999999999625</v>
      </c>
      <c r="W1142" s="100">
        <f>(cNES*L1142+(cNES+cOSEX)*G1142+(cNES+cEREX)*H1142+(cNES+cHOEX)*I1142+(cNES+cNES)*S1142+(cNES+cOSEX)*N1142+(cNES+cEREX)*O1142+(cNES+cHOEX)*P1142)/(1+cDR)^((cycle + 0.5)/('Life tables'!$I$2/2))</f>
        <v>4695.8953151459646</v>
      </c>
      <c r="X1142" s="107">
        <f>((L1142+G1142+H1142+I1142+N1142+O1142+P1142+S1142)/('Life tables'!$I$2/2))/(1+oDR)^(((cycle + 0.5)/('Life tables'!$I$2/2)))</f>
        <v>4.996395541869779</v>
      </c>
      <c r="Y1142" s="31">
        <f>((uNES*L1142+ uOCEX*G1142+uEREX*H1142+uHOEX*I1142+uNES*S1142+ uOCEX*N1142+uEREX*O1142+uHOEX*P1142)/('Life tables'!$I$2/2))/(1+oDR)^(((cycle + 0.5)/('Life tables'!$I$2/2)))</f>
        <v>3.2927657340765113</v>
      </c>
      <c r="Z1142" s="100">
        <f t="shared" si="299"/>
        <v>59544.990751345045</v>
      </c>
      <c r="AA1142" s="107">
        <f>((L1142+G1142+H1142+I1142+N1142+O1142+P1142+S1142)/('Life tables'!$I$2/2))</f>
        <v>9.5614305976098279</v>
      </c>
      <c r="AB1142" s="31">
        <f>((uNES*L1142+ uOCEX*G1142+uEREX*H1142+uHOEX*I1142+uNES*S1142+ uOCEX*N1142+uEREX*O1142+uHOEX*P1142)/('Life tables'!$I$2/2))</f>
        <v>6.3012527284375865</v>
      </c>
    </row>
    <row r="1143" spans="1:28" x14ac:dyDescent="0.25">
      <c r="A1143" s="4">
        <v>1137</v>
      </c>
      <c r="C1143" s="105">
        <f>IF(male=0,VLOOKUP((($A$5:$A$1570/'Life tables'!$I$2)*2)+age,lifetable,13,1),IF(male=1,VLOOKUP((($A$5:$A$1570/'Life tables'!$I$2)*2)+age,lifetable,10,1),"error"))</f>
        <v>2.1164291354772713E-3</v>
      </c>
      <c r="F1143" s="96">
        <f t="shared" si="300"/>
        <v>43.497124342132544</v>
      </c>
      <c r="G1143" s="96">
        <f t="shared" si="312"/>
        <v>4.3693771746328878</v>
      </c>
      <c r="H1143" s="96">
        <f t="shared" si="301"/>
        <v>0.24953877870393126</v>
      </c>
      <c r="I1143" s="96">
        <f t="shared" si="302"/>
        <v>9.9987828640247842E-2</v>
      </c>
      <c r="J1143" s="96">
        <f t="shared" si="313"/>
        <v>0.10204580671885712</v>
      </c>
      <c r="K1143" s="96">
        <f t="shared" si="303"/>
        <v>0.10448169924076353</v>
      </c>
      <c r="L1143" s="96">
        <f t="shared" si="304"/>
        <v>38.571693054195855</v>
      </c>
      <c r="M1143" s="96">
        <f t="shared" si="305"/>
        <v>205.78323541192222</v>
      </c>
      <c r="N1143" s="96">
        <f t="shared" si="314"/>
        <v>19.817371425782508</v>
      </c>
      <c r="O1143" s="96">
        <f t="shared" si="306"/>
        <v>0.4730386017604557</v>
      </c>
      <c r="P1143" s="96">
        <f t="shared" si="307"/>
        <v>0.4730386017604557</v>
      </c>
      <c r="Q1143" s="96">
        <f t="shared" si="315"/>
        <v>0.47947000265061374</v>
      </c>
      <c r="R1143" s="96">
        <f t="shared" si="298"/>
        <v>3.708107987484608E-2</v>
      </c>
      <c r="S1143" s="96">
        <f t="shared" si="311"/>
        <v>184.50323570009334</v>
      </c>
      <c r="T1143" s="96">
        <f t="shared" si="308"/>
        <v>302.36874486782256</v>
      </c>
      <c r="U1143" s="96">
        <f t="shared" si="309"/>
        <v>449.07397396660394</v>
      </c>
      <c r="V1143" s="32">
        <f t="shared" si="310"/>
        <v>999.99999999999613</v>
      </c>
      <c r="W1143" s="100">
        <f>(cNES*L1143+(cNES+cOSEX)*G1143+(cNES+cEREX)*H1143+(cNES+cHOEX)*I1143+(cNES+cNES)*S1143+(cNES+cOSEX)*N1143+(cNES+cEREX)*O1143+(cNES+cHOEX)*P1143)/(1+cDR)^((cycle + 0.5)/('Life tables'!$I$2/2))</f>
        <v>4671.8215869252754</v>
      </c>
      <c r="X1143" s="107">
        <f>((L1143+G1143+H1143+I1143+N1143+O1143+P1143+S1143)/('Life tables'!$I$2/2))/(1+oDR)^(((cycle + 0.5)/('Life tables'!$I$2/2)))</f>
        <v>4.9790584757623151</v>
      </c>
      <c r="Y1143" s="31">
        <f>((uNES*L1143+ uOCEX*G1143+uEREX*H1143+uHOEX*I1143+uNES*S1143+ uOCEX*N1143+uEREX*O1143+uHOEX*P1143)/('Life tables'!$I$2/2))/(1+oDR)^(((cycle + 0.5)/('Life tables'!$I$2/2)))</f>
        <v>3.2813401196842564</v>
      </c>
      <c r="Z1143" s="100">
        <f t="shared" si="299"/>
        <v>59372.277639060543</v>
      </c>
      <c r="AA1143" s="107">
        <f>((L1143+G1143+H1143+I1143+N1143+O1143+P1143+S1143)/('Life tables'!$I$2/2))</f>
        <v>9.5336960992031408</v>
      </c>
      <c r="AB1143" s="31">
        <f>((uNES*L1143+ uOCEX*G1143+uEREX*H1143+uHOEX*I1143+uNES*S1143+ uOCEX*N1143+uEREX*O1143+uHOEX*P1143)/('Life tables'!$I$2/2))</f>
        <v>6.2829749141283093</v>
      </c>
    </row>
    <row r="1144" spans="1:28" x14ac:dyDescent="0.25">
      <c r="A1144" s="4">
        <v>1138</v>
      </c>
      <c r="C1144" s="105">
        <f>IF(male=0,VLOOKUP((($A$5:$A$1570/'Life tables'!$I$2)*2)+age,lifetable,13,1),IF(male=1,VLOOKUP((($A$5:$A$1570/'Life tables'!$I$2)*2)+age,lifetable,10,1),"error"))</f>
        <v>2.1164291354772713E-3</v>
      </c>
      <c r="F1144" s="96">
        <f t="shared" si="300"/>
        <v>43.370885869658757</v>
      </c>
      <c r="G1144" s="96">
        <f t="shared" si="312"/>
        <v>4.3566962558703288</v>
      </c>
      <c r="H1144" s="96">
        <f t="shared" si="301"/>
        <v>0.24881456084532572</v>
      </c>
      <c r="I1144" s="96">
        <f t="shared" si="302"/>
        <v>9.9697641393517847E-2</v>
      </c>
      <c r="J1144" s="96">
        <f t="shared" si="313"/>
        <v>0.10174964675524162</v>
      </c>
      <c r="K1144" s="96">
        <f t="shared" si="303"/>
        <v>0.10417846976724995</v>
      </c>
      <c r="L1144" s="96">
        <f t="shared" si="304"/>
        <v>38.459749295027095</v>
      </c>
      <c r="M1144" s="96">
        <f t="shared" si="305"/>
        <v>205.18639529591096</v>
      </c>
      <c r="N1144" s="96">
        <f t="shared" si="314"/>
        <v>19.759894429480418</v>
      </c>
      <c r="O1144" s="96">
        <f t="shared" si="306"/>
        <v>0.47166663181651264</v>
      </c>
      <c r="P1144" s="96">
        <f t="shared" si="307"/>
        <v>0.47166663181651264</v>
      </c>
      <c r="Q1144" s="96">
        <f t="shared" si="315"/>
        <v>0.47807937949594764</v>
      </c>
      <c r="R1144" s="96">
        <f t="shared" si="298"/>
        <v>3.6973532357819132E-2</v>
      </c>
      <c r="S1144" s="96">
        <f t="shared" si="311"/>
        <v>183.96811469094374</v>
      </c>
      <c r="T1144" s="96">
        <f t="shared" si="308"/>
        <v>302.94857389407372</v>
      </c>
      <c r="U1144" s="96">
        <f t="shared" si="309"/>
        <v>449.21512596872901</v>
      </c>
      <c r="V1144" s="32">
        <f t="shared" si="310"/>
        <v>999.99999999999613</v>
      </c>
      <c r="W1144" s="100">
        <f>(cNES*L1144+(cNES+cOSEX)*G1144+(cNES+cEREX)*H1144+(cNES+cHOEX)*I1144+(cNES+cNES)*S1144+(cNES+cOSEX)*N1144+(cNES+cEREX)*O1144+(cNES+cHOEX)*P1144)/(1+cDR)^((cycle + 0.5)/('Life tables'!$I$2/2))</f>
        <v>4647.8712589918159</v>
      </c>
      <c r="X1144" s="107">
        <f>((L1144+G1144+H1144+I1144+N1144+O1144+P1144+S1144)/('Life tables'!$I$2/2))/(1+oDR)^(((cycle + 0.5)/('Life tables'!$I$2/2)))</f>
        <v>4.9617815708379185</v>
      </c>
      <c r="Y1144" s="31">
        <f>((uNES*L1144+ uOCEX*G1144+uEREX*H1144+uHOEX*I1144+uNES*S1144+ uOCEX*N1144+uEREX*O1144+uHOEX*P1144)/('Life tables'!$I$2/2))/(1+oDR)^(((cycle + 0.5)/('Life tables'!$I$2/2)))</f>
        <v>3.269954153143896</v>
      </c>
      <c r="Z1144" s="100">
        <f t="shared" si="299"/>
        <v>59200.065300800867</v>
      </c>
      <c r="AA1144" s="107">
        <f>((L1144+G1144+H1144+I1144+N1144+O1144+P1144+S1144)/('Life tables'!$I$2/2))</f>
        <v>9.5060420550906635</v>
      </c>
      <c r="AB1144" s="31">
        <f>((uNES*L1144+ uOCEX*G1144+uEREX*H1144+uHOEX*I1144+uNES*S1144+ uOCEX*N1144+uEREX*O1144+uHOEX*P1144)/('Life tables'!$I$2/2))</f>
        <v>6.2647501213470189</v>
      </c>
    </row>
    <row r="1145" spans="1:28" x14ac:dyDescent="0.25">
      <c r="A1145" s="4">
        <v>1139</v>
      </c>
      <c r="C1145" s="105">
        <f>IF(male=0,VLOOKUP((($A$5:$A$1570/'Life tables'!$I$2)*2)+age,lifetable,13,1),IF(male=1,VLOOKUP((($A$5:$A$1570/'Life tables'!$I$2)*2)+age,lifetable,10,1),"error"))</f>
        <v>2.1164291354772713E-3</v>
      </c>
      <c r="F1145" s="96">
        <f t="shared" si="300"/>
        <v>43.245016009565376</v>
      </c>
      <c r="G1145" s="96">
        <f t="shared" si="312"/>
        <v>4.3440523649928453</v>
      </c>
      <c r="H1145" s="96">
        <f t="shared" si="301"/>
        <v>0.24809245768015364</v>
      </c>
      <c r="I1145" s="96">
        <f t="shared" si="302"/>
        <v>9.9408301484447154E-2</v>
      </c>
      <c r="J1145" s="96">
        <f t="shared" si="313"/>
        <v>0.10145435156943144</v>
      </c>
      <c r="K1145" s="96">
        <f t="shared" si="303"/>
        <v>0.10387612571428884</v>
      </c>
      <c r="L1145" s="96">
        <f t="shared" si="304"/>
        <v>38.348132408124208</v>
      </c>
      <c r="M1145" s="96">
        <f t="shared" si="305"/>
        <v>204.59128412762806</v>
      </c>
      <c r="N1145" s="96">
        <f t="shared" si="314"/>
        <v>19.70258393459056</v>
      </c>
      <c r="O1145" s="96">
        <f t="shared" si="306"/>
        <v>0.47029863624402068</v>
      </c>
      <c r="P1145" s="96">
        <f t="shared" si="307"/>
        <v>0.47029863624402068</v>
      </c>
      <c r="Q1145" s="96">
        <f t="shared" si="315"/>
        <v>0.47669278474801863</v>
      </c>
      <c r="R1145" s="96">
        <f t="shared" si="298"/>
        <v>3.6866296388274093E-2</v>
      </c>
      <c r="S1145" s="96">
        <f t="shared" si="311"/>
        <v>183.43454383941315</v>
      </c>
      <c r="T1145" s="96">
        <f t="shared" si="308"/>
        <v>303.52672103039117</v>
      </c>
      <c r="U1145" s="96">
        <f t="shared" si="309"/>
        <v>449.35586839083157</v>
      </c>
      <c r="V1145" s="32">
        <f t="shared" si="310"/>
        <v>999.99999999999613</v>
      </c>
      <c r="W1145" s="100">
        <f>(cNES*L1145+(cNES+cOSEX)*G1145+(cNES+cEREX)*H1145+(cNES+cHOEX)*I1145+(cNES+cNES)*S1145+(cNES+cOSEX)*N1145+(cNES+cEREX)*O1145+(cNES+cHOEX)*P1145)/(1+cDR)^((cycle + 0.5)/('Life tables'!$I$2/2))</f>
        <v>4624.043699361705</v>
      </c>
      <c r="X1145" s="107">
        <f>((L1145+G1145+H1145+I1145+N1145+O1145+P1145+S1145)/('Life tables'!$I$2/2))/(1+oDR)^(((cycle + 0.5)/('Life tables'!$I$2/2)))</f>
        <v>4.9445646182221834</v>
      </c>
      <c r="Y1145" s="31">
        <f>((uNES*L1145+ uOCEX*G1145+uEREX*H1145+uHOEX*I1145+uNES*S1145+ uOCEX*N1145+uEREX*O1145+uHOEX*P1145)/('Life tables'!$I$2/2))/(1+oDR)^(((cycle + 0.5)/('Life tables'!$I$2/2)))</f>
        <v>3.2586076968037094</v>
      </c>
      <c r="Z1145" s="100">
        <f t="shared" si="299"/>
        <v>59028.352291289419</v>
      </c>
      <c r="AA1145" s="107">
        <f>((L1145+G1145+H1145+I1145+N1145+O1145+P1145+S1145)/('Life tables'!$I$2/2))</f>
        <v>9.4784682316776951</v>
      </c>
      <c r="AB1145" s="31">
        <f>((uNES*L1145+ uOCEX*G1145+uEREX*H1145+uHOEX*I1145+uNES*S1145+ uOCEX*N1145+uEREX*O1145+uHOEX*P1145)/('Life tables'!$I$2/2))</f>
        <v>6.2465781961526172</v>
      </c>
    </row>
    <row r="1146" spans="1:28" x14ac:dyDescent="0.25">
      <c r="A1146" s="4">
        <v>1140</v>
      </c>
      <c r="C1146" s="105">
        <f>IF(male=0,VLOOKUP((($A$5:$A$1570/'Life tables'!$I$2)*2)+age,lifetable,13,1),IF(male=1,VLOOKUP((($A$5:$A$1570/'Life tables'!$I$2)*2)+age,lifetable,10,1),"error"))</f>
        <v>2.1164291354772713E-3</v>
      </c>
      <c r="F1146" s="96">
        <f t="shared" si="300"/>
        <v>43.119513606074818</v>
      </c>
      <c r="G1146" s="96">
        <f t="shared" si="312"/>
        <v>4.3314453859001603</v>
      </c>
      <c r="H1146" s="96">
        <f t="shared" si="301"/>
        <v>0.2473724625778313</v>
      </c>
      <c r="I1146" s="96">
        <f t="shared" si="302"/>
        <v>9.9119806256223575E-2</v>
      </c>
      <c r="J1146" s="96">
        <f t="shared" si="313"/>
        <v>0.10115991844993107</v>
      </c>
      <c r="K1146" s="96">
        <f t="shared" si="303"/>
        <v>0.10357466430565976</v>
      </c>
      <c r="L1146" s="96">
        <f t="shared" si="304"/>
        <v>38.236841368585011</v>
      </c>
      <c r="M1146" s="96">
        <f t="shared" si="305"/>
        <v>203.99789697269861</v>
      </c>
      <c r="N1146" s="96">
        <f t="shared" si="314"/>
        <v>19.645439465921935</v>
      </c>
      <c r="O1146" s="96">
        <f t="shared" si="306"/>
        <v>0.46893460370022011</v>
      </c>
      <c r="P1146" s="96">
        <f t="shared" si="307"/>
        <v>0.46893460370022011</v>
      </c>
      <c r="Q1146" s="96">
        <f t="shared" si="315"/>
        <v>0.47531020690985148</v>
      </c>
      <c r="R1146" s="96">
        <f t="shared" si="298"/>
        <v>3.6759371077062022E-2</v>
      </c>
      <c r="S1146" s="96">
        <f t="shared" si="311"/>
        <v>182.90251872138933</v>
      </c>
      <c r="T1146" s="96">
        <f t="shared" si="308"/>
        <v>304.10319115575095</v>
      </c>
      <c r="U1146" s="96">
        <f t="shared" si="309"/>
        <v>449.49620242621427</v>
      </c>
      <c r="V1146" s="32">
        <f t="shared" si="310"/>
        <v>999.99999999999613</v>
      </c>
      <c r="W1146" s="100">
        <f>(cNES*L1146+(cNES+cOSEX)*G1146+(cNES+cEREX)*H1146+(cNES+cHOEX)*I1146+(cNES+cNES)*S1146+(cNES+cOSEX)*N1146+(cNES+cEREX)*O1146+(cNES+cHOEX)*P1146)/(1+cDR)^((cycle + 0.5)/('Life tables'!$I$2/2))</f>
        <v>4600.3382792667217</v>
      </c>
      <c r="X1146" s="107">
        <f>((L1146+G1146+H1146+I1146+N1146+O1146+P1146+S1146)/('Life tables'!$I$2/2))/(1+oDR)^(((cycle + 0.5)/('Life tables'!$I$2/2)))</f>
        <v>4.9274074097698541</v>
      </c>
      <c r="Y1146" s="31">
        <f>((uNES*L1146+ uOCEX*G1146+uEREX*H1146+uHOEX*I1146+uNES*S1146+ uOCEX*N1146+uEREX*O1146+uHOEX*P1146)/('Life tables'!$I$2/2))/(1+oDR)^(((cycle + 0.5)/('Life tables'!$I$2/2)))</f>
        <v>3.2473006134924245</v>
      </c>
      <c r="Z1146" s="100">
        <f t="shared" si="299"/>
        <v>58857.137169183159</v>
      </c>
      <c r="AA1146" s="107">
        <f>((L1146+G1146+H1146+I1146+N1146+O1146+P1146+S1146)/('Life tables'!$I$2/2))</f>
        <v>9.4509743960551074</v>
      </c>
      <c r="AB1146" s="31">
        <f>((uNES*L1146+ uOCEX*G1146+uEREX*H1146+uHOEX*I1146+uNES*S1146+ uOCEX*N1146+uEREX*O1146+uHOEX*P1146)/('Life tables'!$I$2/2))</f>
        <v>6.2284589850556724</v>
      </c>
    </row>
    <row r="1147" spans="1:28" x14ac:dyDescent="0.25">
      <c r="A1147" s="4">
        <v>1141</v>
      </c>
      <c r="C1147" s="105">
        <f>IF(male=0,VLOOKUP((($A$5:$A$1570/'Life tables'!$I$2)*2)+age,lifetable,13,1),IF(male=1,VLOOKUP((($A$5:$A$1570/'Life tables'!$I$2)*2)+age,lifetable,10,1),"error"))</f>
        <v>2.1164291354772713E-3</v>
      </c>
      <c r="F1147" s="96">
        <f t="shared" si="300"/>
        <v>42.994377509833875</v>
      </c>
      <c r="G1147" s="96">
        <f t="shared" si="312"/>
        <v>4.3188752031373374</v>
      </c>
      <c r="H1147" s="96">
        <f t="shared" si="301"/>
        <v>0.24665456894463089</v>
      </c>
      <c r="I1147" s="96">
        <f t="shared" si="302"/>
        <v>9.8832153066802736E-2</v>
      </c>
      <c r="J1147" s="96">
        <f t="shared" si="313"/>
        <v>0.10086634470031686</v>
      </c>
      <c r="K1147" s="96">
        <f t="shared" si="303"/>
        <v>0.10327408278057384</v>
      </c>
      <c r="L1147" s="96">
        <f t="shared" si="304"/>
        <v>38.125875157204213</v>
      </c>
      <c r="M1147" s="96">
        <f t="shared" si="305"/>
        <v>203.40622890819705</v>
      </c>
      <c r="N1147" s="96">
        <f t="shared" si="314"/>
        <v>19.588460549386141</v>
      </c>
      <c r="O1147" s="96">
        <f t="shared" si="306"/>
        <v>0.46757452286866996</v>
      </c>
      <c r="P1147" s="96">
        <f t="shared" si="307"/>
        <v>0.46757452286866996</v>
      </c>
      <c r="Q1147" s="96">
        <f t="shared" si="315"/>
        <v>0.47393163451114761</v>
      </c>
      <c r="R1147" s="96">
        <f t="shared" si="298"/>
        <v>3.665275553709707E-2</v>
      </c>
      <c r="S1147" s="96">
        <f t="shared" si="311"/>
        <v>182.37203492302532</v>
      </c>
      <c r="T1147" s="96">
        <f t="shared" si="308"/>
        <v>304.67798913496239</v>
      </c>
      <c r="U1147" s="96">
        <f t="shared" si="309"/>
        <v>449.63612926453192</v>
      </c>
      <c r="V1147" s="32">
        <f t="shared" si="310"/>
        <v>999.99999999999613</v>
      </c>
      <c r="W1147" s="100">
        <f>(cNES*L1147+(cNES+cOSEX)*G1147+(cNES+cEREX)*H1147+(cNES+cHOEX)*I1147+(cNES+cNES)*S1147+(cNES+cOSEX)*N1147+(cNES+cEREX)*O1147+(cNES+cHOEX)*P1147)/(1+cDR)^((cycle + 0.5)/('Life tables'!$I$2/2))</f>
        <v>4576.7543731387368</v>
      </c>
      <c r="X1147" s="107">
        <f>((L1147+G1147+H1147+I1147+N1147+O1147+P1147+S1147)/('Life tables'!$I$2/2))/(1+oDR)^(((cycle + 0.5)/('Life tables'!$I$2/2)))</f>
        <v>4.9103097380621312</v>
      </c>
      <c r="Y1147" s="31">
        <f>((uNES*L1147+ uOCEX*G1147+uEREX*H1147+uHOEX*I1147+uNES*S1147+ uOCEX*N1147+uEREX*O1147+uHOEX*P1147)/('Life tables'!$I$2/2))/(1+oDR)^(((cycle + 0.5)/('Life tables'!$I$2/2)))</f>
        <v>3.2360327665174342</v>
      </c>
      <c r="Z1147" s="100">
        <f t="shared" si="299"/>
        <v>58686.418497070263</v>
      </c>
      <c r="AA1147" s="107">
        <f>((L1147+G1147+H1147+I1147+N1147+O1147+P1147+S1147)/('Life tables'!$I$2/2))</f>
        <v>9.4235603159970687</v>
      </c>
      <c r="AB1147" s="31">
        <f>((uNES*L1147+ uOCEX*G1147+uEREX*H1147+uHOEX*I1147+uNES*S1147+ uOCEX*N1147+uEREX*O1147+uHOEX*P1147)/('Life tables'!$I$2/2))</f>
        <v>6.2103923350169001</v>
      </c>
    </row>
    <row r="1148" spans="1:28" x14ac:dyDescent="0.25">
      <c r="A1148" s="4">
        <v>1142</v>
      </c>
      <c r="C1148" s="105">
        <f>IF(male=0,VLOOKUP((($A$5:$A$1570/'Life tables'!$I$2)*2)+age,lifetable,13,1),IF(male=1,VLOOKUP((($A$5:$A$1570/'Life tables'!$I$2)*2)+age,lifetable,10,1),"error"))</f>
        <v>2.1164291354772713E-3</v>
      </c>
      <c r="F1148" s="96">
        <f t="shared" si="300"/>
        <v>42.86960657778603</v>
      </c>
      <c r="G1148" s="96">
        <f t="shared" si="312"/>
        <v>4.3063417018819576</v>
      </c>
      <c r="H1148" s="96">
        <f t="shared" si="301"/>
        <v>0.24593877022294824</v>
      </c>
      <c r="I1148" s="96">
        <f t="shared" si="302"/>
        <v>9.8545339288614656E-2</v>
      </c>
      <c r="J1148" s="96">
        <f t="shared" si="313"/>
        <v>0.1005736276389374</v>
      </c>
      <c r="K1148" s="96">
        <f t="shared" si="303"/>
        <v>0.10297437839336715</v>
      </c>
      <c r="L1148" s="96">
        <f t="shared" si="304"/>
        <v>38.015232760360206</v>
      </c>
      <c r="M1148" s="96">
        <f t="shared" si="305"/>
        <v>202.81627502271573</v>
      </c>
      <c r="N1148" s="96">
        <f t="shared" si="314"/>
        <v>19.531646712003987</v>
      </c>
      <c r="O1148" s="96">
        <f t="shared" si="306"/>
        <v>0.46621838245940578</v>
      </c>
      <c r="P1148" s="96">
        <f t="shared" si="307"/>
        <v>0.46621838245940578</v>
      </c>
      <c r="Q1148" s="96">
        <f t="shared" si="315"/>
        <v>0.47255705610844517</v>
      </c>
      <c r="R1148" s="96">
        <f t="shared" si="298"/>
        <v>3.6546448883368846E-2</v>
      </c>
      <c r="S1148" s="96">
        <f t="shared" si="311"/>
        <v>181.84308804080112</v>
      </c>
      <c r="T1148" s="96">
        <f t="shared" si="308"/>
        <v>305.25111981870975</v>
      </c>
      <c r="U1148" s="96">
        <f t="shared" si="309"/>
        <v>449.77565009180864</v>
      </c>
      <c r="V1148" s="32">
        <f t="shared" si="310"/>
        <v>999.99999999999602</v>
      </c>
      <c r="W1148" s="100">
        <f>(cNES*L1148+(cNES+cOSEX)*G1148+(cNES+cEREX)*H1148+(cNES+cHOEX)*I1148+(cNES+cNES)*S1148+(cNES+cOSEX)*N1148+(cNES+cEREX)*O1148+(cNES+cHOEX)*P1148)/(1+cDR)^((cycle + 0.5)/('Life tables'!$I$2/2))</f>
        <v>4553.2913585941797</v>
      </c>
      <c r="X1148" s="107">
        <f>((L1148+G1148+H1148+I1148+N1148+O1148+P1148+S1148)/('Life tables'!$I$2/2))/(1+oDR)^(((cycle + 0.5)/('Life tables'!$I$2/2)))</f>
        <v>4.8932713964039998</v>
      </c>
      <c r="Y1148" s="31">
        <f>((uNES*L1148+ uOCEX*G1148+uEREX*H1148+uHOEX*I1148+uNES*S1148+ uOCEX*N1148+uEREX*O1148+uHOEX*P1148)/('Life tables'!$I$2/2))/(1+oDR)^(((cycle + 0.5)/('Life tables'!$I$2/2)))</f>
        <v>3.2248040196630505</v>
      </c>
      <c r="Z1148" s="100">
        <f t="shared" si="299"/>
        <v>58516.194841467615</v>
      </c>
      <c r="AA1148" s="107">
        <f>((L1148+G1148+H1148+I1148+N1148+O1148+P1148+S1148)/('Life tables'!$I$2/2))</f>
        <v>9.3962257599587922</v>
      </c>
      <c r="AB1148" s="31">
        <f>((uNES*L1148+ uOCEX*G1148+uEREX*H1148+uHOEX*I1148+uNES*S1148+ uOCEX*N1148+uEREX*O1148+uHOEX*P1148)/('Life tables'!$I$2/2))</f>
        <v>6.1923780934457078</v>
      </c>
    </row>
    <row r="1149" spans="1:28" x14ac:dyDescent="0.25">
      <c r="A1149" s="4">
        <v>1143</v>
      </c>
      <c r="C1149" s="105">
        <f>IF(male=0,VLOOKUP((($A$5:$A$1570/'Life tables'!$I$2)*2)+age,lifetable,13,1),IF(male=1,VLOOKUP((($A$5:$A$1570/'Life tables'!$I$2)*2)+age,lifetable,10,1),"error"))</f>
        <v>2.1164291354772713E-3</v>
      </c>
      <c r="F1149" s="96">
        <f t="shared" si="300"/>
        <v>42.745199673048091</v>
      </c>
      <c r="G1149" s="96">
        <f t="shared" si="312"/>
        <v>4.2938447679317253</v>
      </c>
      <c r="H1149" s="96">
        <f t="shared" si="301"/>
        <v>0.24522505989059482</v>
      </c>
      <c r="I1149" s="96">
        <f t="shared" si="302"/>
        <v>9.8259362308280085E-2</v>
      </c>
      <c r="J1149" s="96">
        <f t="shared" si="313"/>
        <v>0.10028176459862413</v>
      </c>
      <c r="K1149" s="96">
        <f t="shared" si="303"/>
        <v>0.10267554841320423</v>
      </c>
      <c r="L1149" s="96">
        <f t="shared" si="304"/>
        <v>37.904913169905662</v>
      </c>
      <c r="M1149" s="96">
        <f t="shared" si="305"/>
        <v>202.22803041642953</v>
      </c>
      <c r="N1149" s="96">
        <f t="shared" si="314"/>
        <v>19.474997481911693</v>
      </c>
      <c r="O1149" s="96">
        <f t="shared" si="306"/>
        <v>0.46486617120908819</v>
      </c>
      <c r="P1149" s="96">
        <f t="shared" si="307"/>
        <v>0.46486617120908819</v>
      </c>
      <c r="Q1149" s="96">
        <f t="shared" si="315"/>
        <v>0.47118646028526906</v>
      </c>
      <c r="R1149" s="96">
        <f t="shared" si="298"/>
        <v>3.6440450232954086E-2</v>
      </c>
      <c r="S1149" s="96">
        <f t="shared" si="311"/>
        <v>181.31567368158144</v>
      </c>
      <c r="T1149" s="96">
        <f t="shared" si="308"/>
        <v>305.82258804359367</v>
      </c>
      <c r="U1149" s="96">
        <f t="shared" si="309"/>
        <v>449.9147660904548</v>
      </c>
      <c r="V1149" s="32">
        <f t="shared" si="310"/>
        <v>999.99999999999602</v>
      </c>
      <c r="W1149" s="100">
        <f>(cNES*L1149+(cNES+cOSEX)*G1149+(cNES+cEREX)*H1149+(cNES+cHOEX)*I1149+(cNES+cNES)*S1149+(cNES+cOSEX)*N1149+(cNES+cEREX)*O1149+(cNES+cHOEX)*P1149)/(1+cDR)^((cycle + 0.5)/('Life tables'!$I$2/2))</f>
        <v>4529.9486164185682</v>
      </c>
      <c r="X1149" s="107">
        <f>((L1149+G1149+H1149+I1149+N1149+O1149+P1149+S1149)/('Life tables'!$I$2/2))/(1+oDR)^(((cycle + 0.5)/('Life tables'!$I$2/2)))</f>
        <v>4.876292178821573</v>
      </c>
      <c r="Y1149" s="31">
        <f>((uNES*L1149+ uOCEX*G1149+uEREX*H1149+uHOEX*I1149+uNES*S1149+ uOCEX*N1149+uEREX*O1149+uHOEX*P1149)/('Life tables'!$I$2/2))/(1+oDR)^(((cycle + 0.5)/('Life tables'!$I$2/2)))</f>
        <v>3.2136142371887488</v>
      </c>
      <c r="Z1149" s="100">
        <f t="shared" si="299"/>
        <v>58346.464772817984</v>
      </c>
      <c r="AA1149" s="107">
        <f>((L1149+G1149+H1149+I1149+N1149+O1149+P1149+S1149)/('Life tables'!$I$2/2))</f>
        <v>9.3689704970742937</v>
      </c>
      <c r="AB1149" s="31">
        <f>((uNES*L1149+ uOCEX*G1149+uEREX*H1149+uHOEX*I1149+uNES*S1149+ uOCEX*N1149+uEREX*O1149+uHOEX*P1149)/('Life tables'!$I$2/2))</f>
        <v>6.1744161081987086</v>
      </c>
    </row>
    <row r="1150" spans="1:28" x14ac:dyDescent="0.25">
      <c r="A1150" s="4">
        <v>1144</v>
      </c>
      <c r="C1150" s="105">
        <f>IF(male=0,VLOOKUP((($A$5:$A$1570/'Life tables'!$I$2)*2)+age,lifetable,13,1),IF(male=1,VLOOKUP((($A$5:$A$1570/'Life tables'!$I$2)*2)+age,lifetable,10,1),"error"))</f>
        <v>2.1164291354772713E-3</v>
      </c>
      <c r="F1150" s="96">
        <f t="shared" si="300"/>
        <v>42.621155664790841</v>
      </c>
      <c r="G1150" s="96">
        <f t="shared" si="312"/>
        <v>4.2813842876924779</v>
      </c>
      <c r="H1150" s="96">
        <f t="shared" si="301"/>
        <v>0.24451343146011323</v>
      </c>
      <c r="I1150" s="96">
        <f t="shared" si="302"/>
        <v>9.7974219526336184E-2</v>
      </c>
      <c r="J1150" s="96">
        <f t="shared" si="313"/>
        <v>9.9990752926411339E-2</v>
      </c>
      <c r="K1150" s="96">
        <f t="shared" si="303"/>
        <v>0.10237759012379154</v>
      </c>
      <c r="L1150" s="96">
        <f t="shared" si="304"/>
        <v>37.794915383061713</v>
      </c>
      <c r="M1150" s="96">
        <f t="shared" si="305"/>
        <v>201.64149020115673</v>
      </c>
      <c r="N1150" s="96">
        <f t="shared" si="314"/>
        <v>19.418512388366768</v>
      </c>
      <c r="O1150" s="96">
        <f t="shared" si="306"/>
        <v>0.46351787788114274</v>
      </c>
      <c r="P1150" s="96">
        <f t="shared" si="307"/>
        <v>0.46351787788114274</v>
      </c>
      <c r="Q1150" s="96">
        <f t="shared" si="315"/>
        <v>0.46981983565227309</v>
      </c>
      <c r="R1150" s="96">
        <f t="shared" si="298"/>
        <v>3.6334758705027607E-2</v>
      </c>
      <c r="S1150" s="96">
        <f t="shared" si="311"/>
        <v>180.78978746267038</v>
      </c>
      <c r="T1150" s="96">
        <f t="shared" si="308"/>
        <v>306.39239863217233</v>
      </c>
      <c r="U1150" s="96">
        <f t="shared" si="309"/>
        <v>450.05347843928365</v>
      </c>
      <c r="V1150" s="32">
        <f t="shared" si="310"/>
        <v>999.99999999999613</v>
      </c>
      <c r="W1150" s="100">
        <f>(cNES*L1150+(cNES+cOSEX)*G1150+(cNES+cEREX)*H1150+(cNES+cHOEX)*I1150+(cNES+cNES)*S1150+(cNES+cOSEX)*N1150+(cNES+cEREX)*O1150+(cNES+cHOEX)*P1150)/(1+cDR)^((cycle + 0.5)/('Life tables'!$I$2/2))</f>
        <v>4506.7255305510798</v>
      </c>
      <c r="X1150" s="107">
        <f>((L1150+G1150+H1150+I1150+N1150+O1150+P1150+S1150)/('Life tables'!$I$2/2))/(1+oDR)^(((cycle + 0.5)/('Life tables'!$I$2/2)))</f>
        <v>4.8593718800594505</v>
      </c>
      <c r="Y1150" s="31">
        <f>((uNES*L1150+ uOCEX*G1150+uEREX*H1150+uHOEX*I1150+uNES*S1150+ uOCEX*N1150+uEREX*O1150+uHOEX*P1150)/('Life tables'!$I$2/2))/(1+oDR)^(((cycle + 0.5)/('Life tables'!$I$2/2)))</f>
        <v>3.2024632838274325</v>
      </c>
      <c r="Z1150" s="100">
        <f t="shared" si="299"/>
        <v>58177.226865486868</v>
      </c>
      <c r="AA1150" s="107">
        <f>((L1150+G1150+H1150+I1150+N1150+O1150+P1150+S1150)/('Life tables'!$I$2/2))</f>
        <v>9.3417942971541699</v>
      </c>
      <c r="AB1150" s="31">
        <f>((uNES*L1150+ uOCEX*G1150+uEREX*H1150+uHOEX*I1150+uNES*S1150+ uOCEX*N1150+uEREX*O1150+uHOEX*P1150)/('Life tables'!$I$2/2))</f>
        <v>6.1565062275782685</v>
      </c>
    </row>
    <row r="1151" spans="1:28" x14ac:dyDescent="0.25">
      <c r="A1151" s="4">
        <v>1145</v>
      </c>
      <c r="C1151" s="105">
        <f>IF(male=0,VLOOKUP((($A$5:$A$1570/'Life tables'!$I$2)*2)+age,lifetable,13,1),IF(male=1,VLOOKUP((($A$5:$A$1570/'Life tables'!$I$2)*2)+age,lifetable,10,1),"error"))</f>
        <v>2.1164291354772713E-3</v>
      </c>
      <c r="F1151" s="96">
        <f t="shared" si="300"/>
        <v>42.497473428123669</v>
      </c>
      <c r="G1151" s="96">
        <f t="shared" si="312"/>
        <v>4.2689601481666006</v>
      </c>
      <c r="H1151" s="96">
        <f t="shared" si="301"/>
        <v>0.24380387847811524</v>
      </c>
      <c r="I1151" s="96">
        <f t="shared" si="302"/>
        <v>9.7689908356971333E-2</v>
      </c>
      <c r="J1151" s="96">
        <f t="shared" si="313"/>
        <v>9.9700589983265489E-2</v>
      </c>
      <c r="K1151" s="96">
        <f t="shared" si="303"/>
        <v>0.1020805008231003</v>
      </c>
      <c r="L1151" s="96">
        <f t="shared" si="304"/>
        <v>37.685238402315619</v>
      </c>
      <c r="M1151" s="96">
        <f t="shared" si="305"/>
        <v>201.0566495004164</v>
      </c>
      <c r="N1151" s="96">
        <f t="shared" si="314"/>
        <v>19.362190961753534</v>
      </c>
      <c r="O1151" s="96">
        <f t="shared" si="306"/>
        <v>0.46217349126589186</v>
      </c>
      <c r="P1151" s="96">
        <f t="shared" si="307"/>
        <v>0.46217349126589186</v>
      </c>
      <c r="Q1151" s="96">
        <f t="shared" si="315"/>
        <v>0.46845717084737359</v>
      </c>
      <c r="R1151" s="96">
        <f t="shared" si="298"/>
        <v>3.6229373420872645E-2</v>
      </c>
      <c r="S1151" s="96">
        <f t="shared" si="311"/>
        <v>180.26542501186285</v>
      </c>
      <c r="T1151" s="96">
        <f t="shared" si="308"/>
        <v>306.96055639300295</v>
      </c>
      <c r="U1151" s="96">
        <f t="shared" si="309"/>
        <v>450.19178831352764</v>
      </c>
      <c r="V1151" s="32">
        <f t="shared" si="310"/>
        <v>999.99999999999613</v>
      </c>
      <c r="W1151" s="100">
        <f>(cNES*L1151+(cNES+cOSEX)*G1151+(cNES+cEREX)*H1151+(cNES+cHOEX)*I1151+(cNES+cNES)*S1151+(cNES+cOSEX)*N1151+(cNES+cEREX)*O1151+(cNES+cHOEX)*P1151)/(1+cDR)^((cycle + 0.5)/('Life tables'!$I$2/2))</f>
        <v>4483.6214880691523</v>
      </c>
      <c r="X1151" s="107">
        <f>((L1151+G1151+H1151+I1151+N1151+O1151+P1151+S1151)/('Life tables'!$I$2/2))/(1+oDR)^(((cycle + 0.5)/('Life tables'!$I$2/2)))</f>
        <v>4.8425102955780819</v>
      </c>
      <c r="Y1151" s="31">
        <f>((uNES*L1151+ uOCEX*G1151+uEREX*H1151+uHOEX*I1151+uNES*S1151+ uOCEX*N1151+uEREX*O1151+uHOEX*P1151)/('Life tables'!$I$2/2))/(1+oDR)^(((cycle + 0.5)/('Life tables'!$I$2/2)))</f>
        <v>3.1913510247836996</v>
      </c>
      <c r="Z1151" s="100">
        <f t="shared" si="299"/>
        <v>58008.479697759038</v>
      </c>
      <c r="AA1151" s="107">
        <f>((L1151+G1151+H1151+I1151+N1151+O1151+P1151+S1151)/('Life tables'!$I$2/2))</f>
        <v>9.3146969306833896</v>
      </c>
      <c r="AB1151" s="31">
        <f>((uNES*L1151+ uOCEX*G1151+uEREX*H1151+uHOEX*I1151+uNES*S1151+ uOCEX*N1151+uEREX*O1151+uHOEX*P1151)/('Life tables'!$I$2/2))</f>
        <v>6.1386483003310532</v>
      </c>
    </row>
    <row r="1152" spans="1:28" x14ac:dyDescent="0.25">
      <c r="A1152" s="4">
        <v>1146</v>
      </c>
      <c r="C1152" s="105">
        <f>IF(male=0,VLOOKUP((($A$5:$A$1570/'Life tables'!$I$2)*2)+age,lifetable,13,1),IF(male=1,VLOOKUP((($A$5:$A$1570/'Life tables'!$I$2)*2)+age,lifetable,10,1),"error"))</f>
        <v>2.1164291354772713E-3</v>
      </c>
      <c r="F1152" s="96">
        <f t="shared" si="300"/>
        <v>42.374151843983014</v>
      </c>
      <c r="G1152" s="96">
        <f t="shared" si="312"/>
        <v>4.2565722369418166</v>
      </c>
      <c r="H1152" s="96">
        <f t="shared" si="301"/>
        <v>0.24309639452464191</v>
      </c>
      <c r="I1152" s="96">
        <f t="shared" si="302"/>
        <v>9.7406426227768697E-2</v>
      </c>
      <c r="J1152" s="96">
        <f t="shared" si="313"/>
        <v>9.9411273143823517E-2</v>
      </c>
      <c r="K1152" s="96">
        <f t="shared" si="303"/>
        <v>0.10178427782309848</v>
      </c>
      <c r="L1152" s="96">
        <f t="shared" si="304"/>
        <v>37.575881235321866</v>
      </c>
      <c r="M1152" s="96">
        <f t="shared" si="305"/>
        <v>200.47350344948245</v>
      </c>
      <c r="N1152" s="96">
        <f t="shared" si="314"/>
        <v>19.306032733588331</v>
      </c>
      <c r="O1152" s="96">
        <f t="shared" si="306"/>
        <v>0.46083300018067902</v>
      </c>
      <c r="P1152" s="96">
        <f t="shared" si="307"/>
        <v>0.46083300018067902</v>
      </c>
      <c r="Q1152" s="96">
        <f t="shared" si="315"/>
        <v>0.46709845453587573</v>
      </c>
      <c r="R1152" s="96">
        <f t="shared" si="298"/>
        <v>3.6124293503890591E-2</v>
      </c>
      <c r="S1152" s="96">
        <f t="shared" si="311"/>
        <v>179.74258196749298</v>
      </c>
      <c r="T1152" s="96">
        <f t="shared" si="308"/>
        <v>307.52706612068266</v>
      </c>
      <c r="U1152" s="96">
        <f t="shared" si="309"/>
        <v>450.32969688485463</v>
      </c>
      <c r="V1152" s="32">
        <f t="shared" si="310"/>
        <v>999.99999999999613</v>
      </c>
      <c r="W1152" s="100">
        <f>(cNES*L1152+(cNES+cOSEX)*G1152+(cNES+cEREX)*H1152+(cNES+cHOEX)*I1152+(cNES+cNES)*S1152+(cNES+cOSEX)*N1152+(cNES+cEREX)*O1152+(cNES+cHOEX)*P1152)/(1+cDR)^((cycle + 0.5)/('Life tables'!$I$2/2))</f>
        <v>4460.6358791731673</v>
      </c>
      <c r="X1152" s="107">
        <f>((L1152+G1152+H1152+I1152+N1152+O1152+P1152+S1152)/('Life tables'!$I$2/2))/(1+oDR)^(((cycle + 0.5)/('Life tables'!$I$2/2)))</f>
        <v>4.8257072215511627</v>
      </c>
      <c r="Y1152" s="31">
        <f>((uNES*L1152+ uOCEX*G1152+uEREX*H1152+uHOEX*I1152+uNES*S1152+ uOCEX*N1152+uEREX*O1152+uHOEX*P1152)/('Life tables'!$I$2/2))/(1+oDR)^(((cycle + 0.5)/('Life tables'!$I$2/2)))</f>
        <v>3.1802773257321229</v>
      </c>
      <c r="Z1152" s="100">
        <f t="shared" si="299"/>
        <v>57840.221851834802</v>
      </c>
      <c r="AA1152" s="107">
        <f>((L1152+G1152+H1152+I1152+N1152+O1152+P1152+S1152)/('Life tables'!$I$2/2))</f>
        <v>9.2876781688191024</v>
      </c>
      <c r="AB1152" s="31">
        <f>((uNES*L1152+ uOCEX*G1152+uEREX*H1152+uHOEX*I1152+uNES*S1152+ uOCEX*N1152+uEREX*O1152+uHOEX*P1152)/('Life tables'!$I$2/2))</f>
        <v>6.1208421756465805</v>
      </c>
    </row>
    <row r="1153" spans="1:28" x14ac:dyDescent="0.25">
      <c r="A1153" s="4">
        <v>1147</v>
      </c>
      <c r="C1153" s="105">
        <f>IF(male=0,VLOOKUP((($A$5:$A$1570/'Life tables'!$I$2)*2)+age,lifetable,13,1),IF(male=1,VLOOKUP((($A$5:$A$1570/'Life tables'!$I$2)*2)+age,lifetable,10,1),"error"))</f>
        <v>2.1164291354772713E-3</v>
      </c>
      <c r="F1153" s="96">
        <f t="shared" si="300"/>
        <v>42.25118979902448</v>
      </c>
      <c r="G1153" s="96">
        <f t="shared" si="312"/>
        <v>4.2442204421803504</v>
      </c>
      <c r="H1153" s="96">
        <f t="shared" si="301"/>
        <v>0.24239097321254452</v>
      </c>
      <c r="I1153" s="96">
        <f t="shared" si="302"/>
        <v>9.7123770579458188E-2</v>
      </c>
      <c r="J1153" s="96">
        <f t="shared" si="313"/>
        <v>9.9122799796139707E-2</v>
      </c>
      <c r="K1153" s="96">
        <f t="shared" si="303"/>
        <v>0.10148891844949175</v>
      </c>
      <c r="L1153" s="96">
        <f t="shared" si="304"/>
        <v>37.466842894806497</v>
      </c>
      <c r="M1153" s="96">
        <f t="shared" si="305"/>
        <v>199.89204719543429</v>
      </c>
      <c r="N1153" s="96">
        <f t="shared" si="314"/>
        <v>19.250037236524392</v>
      </c>
      <c r="O1153" s="96">
        <f t="shared" si="306"/>
        <v>0.45949639346998544</v>
      </c>
      <c r="P1153" s="96">
        <f t="shared" si="307"/>
        <v>0.45949639346998544</v>
      </c>
      <c r="Q1153" s="96">
        <f t="shared" si="315"/>
        <v>0.46574367541059075</v>
      </c>
      <c r="R1153" s="96">
        <f t="shared" si="298"/>
        <v>3.6019518079610138E-2</v>
      </c>
      <c r="S1153" s="96">
        <f t="shared" si="311"/>
        <v>179.22125397847972</v>
      </c>
      <c r="T1153" s="96">
        <f t="shared" si="308"/>
        <v>308.09193259588938</v>
      </c>
      <c r="U1153" s="96">
        <f t="shared" si="309"/>
        <v>450.46720532138374</v>
      </c>
      <c r="V1153" s="32">
        <f t="shared" si="310"/>
        <v>999.99999999999602</v>
      </c>
      <c r="W1153" s="100">
        <f>(cNES*L1153+(cNES+cOSEX)*G1153+(cNES+cEREX)*H1153+(cNES+cHOEX)*I1153+(cNES+cNES)*S1153+(cNES+cOSEX)*N1153+(cNES+cEREX)*O1153+(cNES+cHOEX)*P1153)/(1+cDR)^((cycle + 0.5)/('Life tables'!$I$2/2))</f>
        <v>4437.7680971711525</v>
      </c>
      <c r="X1153" s="107">
        <f>((L1153+G1153+H1153+I1153+N1153+O1153+P1153+S1153)/('Life tables'!$I$2/2))/(1+oDR)^(((cycle + 0.5)/('Life tables'!$I$2/2)))</f>
        <v>4.808962454863023</v>
      </c>
      <c r="Y1153" s="31">
        <f>((uNES*L1153+ uOCEX*G1153+uEREX*H1153+uHOEX*I1153+uNES*S1153+ uOCEX*N1153+uEREX*O1153+uHOEX*P1153)/('Life tables'!$I$2/2))/(1+oDR)^(((cycle + 0.5)/('Life tables'!$I$2/2)))</f>
        <v>3.1692420528155423</v>
      </c>
      <c r="Z1153" s="100">
        <f t="shared" si="299"/>
        <v>57672.451913826124</v>
      </c>
      <c r="AA1153" s="107">
        <f>((L1153+G1153+H1153+I1153+N1153+O1153+P1153+S1153)/('Life tables'!$I$2/2))</f>
        <v>9.2607377833884552</v>
      </c>
      <c r="AB1153" s="31">
        <f>((uNES*L1153+ uOCEX*G1153+uEREX*H1153+uHOEX*I1153+uNES*S1153+ uOCEX*N1153+uEREX*O1153+uHOEX*P1153)/('Life tables'!$I$2/2))</f>
        <v>6.1030877031558077</v>
      </c>
    </row>
    <row r="1154" spans="1:28" x14ac:dyDescent="0.25">
      <c r="A1154" s="4">
        <v>1148</v>
      </c>
      <c r="C1154" s="105">
        <f>IF(male=0,VLOOKUP((($A$5:$A$1570/'Life tables'!$I$2)*2)+age,lifetable,13,1),IF(male=1,VLOOKUP((($A$5:$A$1570/'Life tables'!$I$2)*2)+age,lifetable,10,1),"error"))</f>
        <v>2.3461920920215817E-3</v>
      </c>
      <c r="F1154" s="96">
        <f t="shared" si="300"/>
        <v>42.128586185518458</v>
      </c>
      <c r="G1154" s="96">
        <f t="shared" si="312"/>
        <v>4.2319046526084447</v>
      </c>
      <c r="H1154" s="96">
        <f t="shared" si="301"/>
        <v>0.24168760818688587</v>
      </c>
      <c r="I1154" s="96">
        <f t="shared" si="302"/>
        <v>9.6841938865676574E-2</v>
      </c>
      <c r="J1154" s="96">
        <f t="shared" si="313"/>
        <v>0.1095648723328627</v>
      </c>
      <c r="K1154" s="96">
        <f t="shared" si="303"/>
        <v>0.10119442004147264</v>
      </c>
      <c r="L1154" s="96">
        <f t="shared" si="304"/>
        <v>37.347392693483116</v>
      </c>
      <c r="M1154" s="96">
        <f t="shared" si="305"/>
        <v>199.31227589720444</v>
      </c>
      <c r="N1154" s="96">
        <f t="shared" si="314"/>
        <v>19.194204004356425</v>
      </c>
      <c r="O1154" s="96">
        <f t="shared" si="306"/>
        <v>0.45816366000553921</v>
      </c>
      <c r="P1154" s="96">
        <f t="shared" si="307"/>
        <v>0.45816366000553921</v>
      </c>
      <c r="Q1154" s="96">
        <f t="shared" si="315"/>
        <v>0.51480805511242811</v>
      </c>
      <c r="R1154" s="96">
        <f t="shared" si="298"/>
        <v>3.591504627569584E-2</v>
      </c>
      <c r="S1154" s="96">
        <f t="shared" si="311"/>
        <v>178.65102147144881</v>
      </c>
      <c r="T1154" s="96">
        <f t="shared" si="308"/>
        <v>308.71630552333465</v>
      </c>
      <c r="U1154" s="96">
        <f t="shared" si="309"/>
        <v>450.6043147877009</v>
      </c>
      <c r="V1154" s="32">
        <f t="shared" si="310"/>
        <v>999.99999999999602</v>
      </c>
      <c r="W1154" s="100">
        <f>(cNES*L1154+(cNES+cOSEX)*G1154+(cNES+cEREX)*H1154+(cNES+cHOEX)*I1154+(cNES+cNES)*S1154+(cNES+cOSEX)*N1154+(cNES+cEREX)*O1154+(cNES+cHOEX)*P1154)/(1+cDR)^((cycle + 0.5)/('Life tables'!$I$2/2))</f>
        <v>4414.0503622811411</v>
      </c>
      <c r="X1154" s="107">
        <f>((L1154+G1154+H1154+I1154+N1154+O1154+P1154+S1154)/('Life tables'!$I$2/2))/(1+oDR)^(((cycle + 0.5)/('Life tables'!$I$2/2)))</f>
        <v>4.7910586178661028</v>
      </c>
      <c r="Y1154" s="31">
        <f>((uNES*L1154+ uOCEX*G1154+uEREX*H1154+uHOEX*I1154+uNES*S1154+ uOCEX*N1154+uEREX*O1154+uHOEX*P1154)/('Life tables'!$I$2/2))/(1+oDR)^(((cycle + 0.5)/('Life tables'!$I$2/2)))</f>
        <v>3.1574295652325919</v>
      </c>
      <c r="Z1154" s="100">
        <f t="shared" si="299"/>
        <v>57492.571099261972</v>
      </c>
      <c r="AA1154" s="107">
        <f>((L1154+G1154+H1154+I1154+N1154+O1154+P1154+S1154)/('Life tables'!$I$2/2))</f>
        <v>9.2315302635242933</v>
      </c>
      <c r="AB1154" s="31">
        <f>((uNES*L1154+ uOCEX*G1154+uEREX*H1154+uHOEX*I1154+uNES*S1154+ uOCEX*N1154+uEREX*O1154+uHOEX*P1154)/('Life tables'!$I$2/2))</f>
        <v>6.0838133930770519</v>
      </c>
    </row>
    <row r="1155" spans="1:28" x14ac:dyDescent="0.25">
      <c r="A1155" s="4">
        <v>1149</v>
      </c>
      <c r="C1155" s="105">
        <f>IF(male=0,VLOOKUP((($A$5:$A$1570/'Life tables'!$I$2)*2)+age,lifetable,13,1),IF(male=1,VLOOKUP((($A$5:$A$1570/'Life tables'!$I$2)*2)+age,lifetable,10,1),"error"))</f>
        <v>2.3461920920215817E-3</v>
      </c>
      <c r="F1155" s="96">
        <f t="shared" si="300"/>
        <v>41.995592954021646</v>
      </c>
      <c r="G1155" s="96">
        <f t="shared" si="312"/>
        <v>4.2185452041650917</v>
      </c>
      <c r="H1155" s="96">
        <f t="shared" si="301"/>
        <v>0.24092463893166413</v>
      </c>
      <c r="I1155" s="96">
        <f t="shared" si="302"/>
        <v>9.6536224300809673E-2</v>
      </c>
      <c r="J1155" s="96">
        <f t="shared" si="313"/>
        <v>0.10921899349501336</v>
      </c>
      <c r="K1155" s="96">
        <f t="shared" si="303"/>
        <v>0.100874965387298</v>
      </c>
      <c r="L1155" s="96">
        <f t="shared" si="304"/>
        <v>37.229492927741767</v>
      </c>
      <c r="M1155" s="96">
        <f t="shared" si="305"/>
        <v>198.68378673493882</v>
      </c>
      <c r="N1155" s="96">
        <f t="shared" si="314"/>
        <v>19.13367913632835</v>
      </c>
      <c r="O1155" s="96">
        <f t="shared" si="306"/>
        <v>0.45671893767942445</v>
      </c>
      <c r="P1155" s="96">
        <f t="shared" si="307"/>
        <v>0.45671893767942445</v>
      </c>
      <c r="Q1155" s="96">
        <f t="shared" si="315"/>
        <v>0.51318471665106768</v>
      </c>
      <c r="R1155" s="96">
        <f t="shared" si="298"/>
        <v>3.5801795763428422E-2</v>
      </c>
      <c r="S1155" s="96">
        <f t="shared" si="311"/>
        <v>178.08768321083713</v>
      </c>
      <c r="T1155" s="96">
        <f t="shared" si="308"/>
        <v>309.33870923348076</v>
      </c>
      <c r="U1155" s="96">
        <f t="shared" si="309"/>
        <v>450.74099154885164</v>
      </c>
      <c r="V1155" s="32">
        <f t="shared" si="310"/>
        <v>999.99999999999602</v>
      </c>
      <c r="W1155" s="100">
        <f>(cNES*L1155+(cNES+cOSEX)*G1155+(cNES+cEREX)*H1155+(cNES+cHOEX)*I1155+(cNES+cNES)*S1155+(cNES+cOSEX)*N1155+(cNES+cEREX)*O1155+(cNES+cHOEX)*P1155)/(1+cDR)^((cycle + 0.5)/('Life tables'!$I$2/2))</f>
        <v>4390.3066091168303</v>
      </c>
      <c r="X1155" s="107">
        <f>((L1155+G1155+H1155+I1155+N1155+O1155+P1155+S1155)/('Life tables'!$I$2/2))/(1+oDR)^(((cycle + 0.5)/('Life tables'!$I$2/2)))</f>
        <v>4.7732214426180795</v>
      </c>
      <c r="Y1155" s="31">
        <f>((uNES*L1155+ uOCEX*G1155+uEREX*H1155+uHOEX*I1155+uNES*S1155+ uOCEX*N1155+uEREX*O1155+uHOEX*P1155)/('Life tables'!$I$2/2))/(1+oDR)^(((cycle + 0.5)/('Life tables'!$I$2/2)))</f>
        <v>3.1456744157017433</v>
      </c>
      <c r="Z1155" s="100">
        <f t="shared" si="299"/>
        <v>57311.256961536696</v>
      </c>
      <c r="AA1155" s="107">
        <f>((L1155+G1155+H1155+I1155+N1155+O1155+P1155+S1155)/('Life tables'!$I$2/2))</f>
        <v>9.2024148721173429</v>
      </c>
      <c r="AB1155" s="31">
        <f>((uNES*L1155+ uOCEX*G1155+uEREX*H1155+uHOEX*I1155+uNES*S1155+ uOCEX*N1155+uEREX*O1155+uHOEX*P1155)/('Life tables'!$I$2/2))</f>
        <v>6.0646256147745552</v>
      </c>
    </row>
    <row r="1156" spans="1:28" x14ac:dyDescent="0.25">
      <c r="A1156" s="4">
        <v>1150</v>
      </c>
      <c r="C1156" s="105">
        <f>IF(male=0,VLOOKUP((($A$5:$A$1570/'Life tables'!$I$2)*2)+age,lifetable,13,1),IF(male=1,VLOOKUP((($A$5:$A$1570/'Life tables'!$I$2)*2)+age,lifetable,10,1),"error"))</f>
        <v>2.3461920920215817E-3</v>
      </c>
      <c r="F1156" s="96">
        <f t="shared" si="300"/>
        <v>41.863023633176461</v>
      </c>
      <c r="G1156" s="96">
        <f t="shared" si="312"/>
        <v>4.2052283384338907</v>
      </c>
      <c r="H1156" s="96">
        <f t="shared" si="301"/>
        <v>0.24016410161068832</v>
      </c>
      <c r="I1156" s="96">
        <f t="shared" si="302"/>
        <v>9.6231484188995367E-2</v>
      </c>
      <c r="J1156" s="96">
        <f t="shared" si="313"/>
        <v>0.10887421713224403</v>
      </c>
      <c r="K1156" s="96">
        <f t="shared" si="303"/>
        <v>0.10055652898216574</v>
      </c>
      <c r="L1156" s="96">
        <f t="shared" si="304"/>
        <v>37.111968962828477</v>
      </c>
      <c r="M1156" s="96">
        <f t="shared" si="305"/>
        <v>198.0572755844872</v>
      </c>
      <c r="N1156" s="96">
        <f t="shared" si="314"/>
        <v>19.073344755123582</v>
      </c>
      <c r="O1156" s="96">
        <f t="shared" si="306"/>
        <v>0.45527876225403702</v>
      </c>
      <c r="P1156" s="96">
        <f t="shared" si="307"/>
        <v>0.45527876225403702</v>
      </c>
      <c r="Q1156" s="96">
        <f t="shared" si="315"/>
        <v>0.51156648723986686</v>
      </c>
      <c r="R1156" s="96">
        <f t="shared" si="298"/>
        <v>3.5688901678709258E-2</v>
      </c>
      <c r="S1156" s="96">
        <f t="shared" si="311"/>
        <v>177.52611791593696</v>
      </c>
      <c r="T1156" s="96">
        <f t="shared" si="308"/>
        <v>309.95914993785289</v>
      </c>
      <c r="U1156" s="96">
        <f t="shared" si="309"/>
        <v>450.87723697951253</v>
      </c>
      <c r="V1156" s="32">
        <f t="shared" si="310"/>
        <v>999.99999999999602</v>
      </c>
      <c r="W1156" s="100">
        <f>(cNES*L1156+(cNES+cOSEX)*G1156+(cNES+cEREX)*H1156+(cNES+cHOEX)*I1156+(cNES+cNES)*S1156+(cNES+cOSEX)*N1156+(cNES+cEREX)*O1156+(cNES+cHOEX)*P1156)/(1+cDR)^((cycle + 0.5)/('Life tables'!$I$2/2))</f>
        <v>4366.6905514243599</v>
      </c>
      <c r="X1156" s="107">
        <f>((L1156+G1156+H1156+I1156+N1156+O1156+P1156+S1156)/('Life tables'!$I$2/2))/(1+oDR)^(((cycle + 0.5)/('Life tables'!$I$2/2)))</f>
        <v>4.755450680716093</v>
      </c>
      <c r="Y1156" s="31">
        <f>((uNES*L1156+ uOCEX*G1156+uEREX*H1156+uHOEX*I1156+uNES*S1156+ uOCEX*N1156+uEREX*O1156+uHOEX*P1156)/('Life tables'!$I$2/2))/(1+oDR)^(((cycle + 0.5)/('Life tables'!$I$2/2)))</f>
        <v>3.1339630341390974</v>
      </c>
      <c r="Z1156" s="100">
        <f t="shared" si="299"/>
        <v>57130.514302932694</v>
      </c>
      <c r="AA1156" s="107">
        <f>((L1156+G1156+H1156+I1156+N1156+O1156+P1156+S1156)/('Life tables'!$I$2/2))</f>
        <v>9.1733913181902302</v>
      </c>
      <c r="AB1156" s="31">
        <f>((uNES*L1156+ uOCEX*G1156+uEREX*H1156+uHOEX*I1156+uNES*S1156+ uOCEX*N1156+uEREX*O1156+uHOEX*P1156)/('Life tables'!$I$2/2))</f>
        <v>6.0454983594891516</v>
      </c>
    </row>
    <row r="1157" spans="1:28" x14ac:dyDescent="0.25">
      <c r="A1157" s="4">
        <v>1151</v>
      </c>
      <c r="C1157" s="105">
        <f>IF(male=0,VLOOKUP((($A$5:$A$1570/'Life tables'!$I$2)*2)+age,lifetable,13,1),IF(male=1,VLOOKUP((($A$5:$A$1570/'Life tables'!$I$2)*2)+age,lifetable,10,1),"error"))</f>
        <v>2.3461920920215817E-3</v>
      </c>
      <c r="F1157" s="96">
        <f t="shared" si="300"/>
        <v>41.730876726408589</v>
      </c>
      <c r="G1157" s="96">
        <f t="shared" si="312"/>
        <v>4.191953905080819</v>
      </c>
      <c r="H1157" s="96">
        <f t="shared" si="301"/>
        <v>0.23940598763825693</v>
      </c>
      <c r="I1157" s="96">
        <f t="shared" si="302"/>
        <v>9.5927715090024235E-2</v>
      </c>
      <c r="J1157" s="96">
        <f t="shared" si="313"/>
        <v>0.10853053935237632</v>
      </c>
      <c r="K1157" s="96">
        <f t="shared" si="303"/>
        <v>0.10023910723124912</v>
      </c>
      <c r="L1157" s="96">
        <f t="shared" si="304"/>
        <v>36.994819472015863</v>
      </c>
      <c r="M1157" s="96">
        <f t="shared" si="305"/>
        <v>197.43273635622208</v>
      </c>
      <c r="N1157" s="96">
        <f t="shared" si="314"/>
        <v>19.013200274297791</v>
      </c>
      <c r="O1157" s="96">
        <f t="shared" si="306"/>
        <v>0.45384311973101166</v>
      </c>
      <c r="P1157" s="96">
        <f t="shared" si="307"/>
        <v>0.45384311973101166</v>
      </c>
      <c r="Q1157" s="96">
        <f t="shared" si="315"/>
        <v>0.50995335114979268</v>
      </c>
      <c r="R1157" s="96">
        <f t="shared" si="298"/>
        <v>3.5576362924218799E-2</v>
      </c>
      <c r="S1157" s="96">
        <f t="shared" si="311"/>
        <v>176.96632012838825</v>
      </c>
      <c r="T1157" s="96">
        <f t="shared" si="308"/>
        <v>310.57763382835503</v>
      </c>
      <c r="U1157" s="96">
        <f t="shared" si="309"/>
        <v>451.01305244966801</v>
      </c>
      <c r="V1157" s="32">
        <f t="shared" si="310"/>
        <v>999.99999999999613</v>
      </c>
      <c r="W1157" s="100">
        <f>(cNES*L1157+(cNES+cOSEX)*G1157+(cNES+cEREX)*H1157+(cNES+cHOEX)*I1157+(cNES+cNES)*S1157+(cNES+cOSEX)*N1157+(cNES+cEREX)*O1157+(cNES+cHOEX)*P1157)/(1+cDR)^((cycle + 0.5)/('Life tables'!$I$2/2))</f>
        <v>4343.2015034066953</v>
      </c>
      <c r="X1157" s="107">
        <f>((L1157+G1157+H1157+I1157+N1157+O1157+P1157+S1157)/('Life tables'!$I$2/2))/(1+oDR)^(((cycle + 0.5)/('Life tables'!$I$2/2)))</f>
        <v>4.7377460846901673</v>
      </c>
      <c r="Y1157" s="31">
        <f>((uNES*L1157+ uOCEX*G1157+uEREX*H1157+uHOEX*I1157+uNES*S1157+ uOCEX*N1157+uEREX*O1157+uHOEX*P1157)/('Life tables'!$I$2/2))/(1+oDR)^(((cycle + 0.5)/('Life tables'!$I$2/2)))</f>
        <v>3.1222952574599301</v>
      </c>
      <c r="Z1157" s="100">
        <f t="shared" si="299"/>
        <v>56950.341334037774</v>
      </c>
      <c r="AA1157" s="107">
        <f>((L1157+G1157+H1157+I1157+N1157+O1157+P1157+S1157)/('Life tables'!$I$2/2))</f>
        <v>9.1444593116981618</v>
      </c>
      <c r="AB1157" s="31">
        <f>((uNES*L1157+ uOCEX*G1157+uEREX*H1157+uHOEX*I1157+uNES*S1157+ uOCEX*N1157+uEREX*O1157+uHOEX*P1157)/('Life tables'!$I$2/2))</f>
        <v>6.026431436081837</v>
      </c>
    </row>
    <row r="1158" spans="1:28" x14ac:dyDescent="0.25">
      <c r="A1158" s="4">
        <v>1152</v>
      </c>
      <c r="C1158" s="105">
        <f>IF(male=0,VLOOKUP((($A$5:$A$1570/'Life tables'!$I$2)*2)+age,lifetable,13,1),IF(male=1,VLOOKUP((($A$5:$A$1570/'Life tables'!$I$2)*2)+age,lifetable,10,1),"error"))</f>
        <v>2.3461920920215817E-3</v>
      </c>
      <c r="F1158" s="96">
        <f t="shared" si="300"/>
        <v>41.599150747567215</v>
      </c>
      <c r="G1158" s="96">
        <f t="shared" si="312"/>
        <v>4.1787217548189188</v>
      </c>
      <c r="H1158" s="96">
        <f t="shared" si="301"/>
        <v>0.23865028848846701</v>
      </c>
      <c r="I1158" s="96">
        <f t="shared" si="302"/>
        <v>9.5624913587647631E-2</v>
      </c>
      <c r="J1158" s="96">
        <f t="shared" si="313"/>
        <v>0.10818795629034046</v>
      </c>
      <c r="K1158" s="96">
        <f t="shared" si="303"/>
        <v>9.9922696564758953E-2</v>
      </c>
      <c r="L1158" s="96">
        <f t="shared" si="304"/>
        <v>36.87804313781708</v>
      </c>
      <c r="M1158" s="96">
        <f t="shared" si="305"/>
        <v>196.81016297440578</v>
      </c>
      <c r="N1158" s="96">
        <f t="shared" si="314"/>
        <v>18.95324510874428</v>
      </c>
      <c r="O1158" s="96">
        <f t="shared" si="306"/>
        <v>0.45241199614391214</v>
      </c>
      <c r="P1158" s="96">
        <f t="shared" si="307"/>
        <v>0.45241199614391214</v>
      </c>
      <c r="Q1158" s="96">
        <f t="shared" si="315"/>
        <v>0.50834529268768913</v>
      </c>
      <c r="R1158" s="96">
        <f t="shared" si="298"/>
        <v>3.5464178405140406E-2</v>
      </c>
      <c r="S1158" s="96">
        <f t="shared" si="311"/>
        <v>176.40828440228086</v>
      </c>
      <c r="T1158" s="96">
        <f t="shared" si="308"/>
        <v>311.19416707733308</v>
      </c>
      <c r="U1158" s="96">
        <f t="shared" si="309"/>
        <v>451.14843932463793</v>
      </c>
      <c r="V1158" s="32">
        <f t="shared" si="310"/>
        <v>999.99999999999602</v>
      </c>
      <c r="W1158" s="100">
        <f>(cNES*L1158+(cNES+cOSEX)*G1158+(cNES+cEREX)*H1158+(cNES+cHOEX)*I1158+(cNES+cNES)*S1158+(cNES+cOSEX)*N1158+(cNES+cEREX)*O1158+(cNES+cHOEX)*P1158)/(1+cDR)^((cycle + 0.5)/('Life tables'!$I$2/2))</f>
        <v>4319.83878291363</v>
      </c>
      <c r="X1158" s="107">
        <f>((L1158+G1158+H1158+I1158+N1158+O1158+P1158+S1158)/('Life tables'!$I$2/2))/(1+oDR)^(((cycle + 0.5)/('Life tables'!$I$2/2)))</f>
        <v>4.7201074079994294</v>
      </c>
      <c r="Y1158" s="31">
        <f>((uNES*L1158+ uOCEX*G1158+uEREX*H1158+uHOEX*I1158+uNES*S1158+ uOCEX*N1158+uEREX*O1158+uHOEX*P1158)/('Life tables'!$I$2/2))/(1+oDR)^(((cycle + 0.5)/('Life tables'!$I$2/2)))</f>
        <v>3.1106709231916656</v>
      </c>
      <c r="Z1158" s="100">
        <f t="shared" si="299"/>
        <v>56770.736270620269</v>
      </c>
      <c r="AA1158" s="107">
        <f>((L1158+G1158+H1158+I1158+N1158+O1158+P1158+S1158)/('Life tables'!$I$2/2))</f>
        <v>9.1156185635254303</v>
      </c>
      <c r="AB1158" s="31">
        <f>((uNES*L1158+ uOCEX*G1158+uEREX*H1158+uHOEX*I1158+uNES*S1158+ uOCEX*N1158+uEREX*O1158+uHOEX*P1158)/('Life tables'!$I$2/2))</f>
        <v>6.0074246540256189</v>
      </c>
    </row>
    <row r="1159" spans="1:28" x14ac:dyDescent="0.25">
      <c r="A1159" s="4">
        <v>1153</v>
      </c>
      <c r="C1159" s="105">
        <f>IF(male=0,VLOOKUP((($A$5:$A$1570/'Life tables'!$I$2)*2)+age,lifetable,13,1),IF(male=1,VLOOKUP((($A$5:$A$1570/'Life tables'!$I$2)*2)+age,lifetable,10,1),"error"))</f>
        <v>2.3461920920215817E-3</v>
      </c>
      <c r="F1159" s="96">
        <f t="shared" si="300"/>
        <v>41.467844220688313</v>
      </c>
      <c r="G1159" s="96">
        <f t="shared" si="312"/>
        <v>4.1655317393845133</v>
      </c>
      <c r="H1159" s="96">
        <f t="shared" si="301"/>
        <v>0.23789699569385625</v>
      </c>
      <c r="I1159" s="96">
        <f t="shared" si="302"/>
        <v>9.5323076289033457E-2</v>
      </c>
      <c r="J1159" s="96">
        <f t="shared" si="313"/>
        <v>0.10784646410755973</v>
      </c>
      <c r="K1159" s="96">
        <f t="shared" si="303"/>
        <v>9.9607293437375163E-2</v>
      </c>
      <c r="L1159" s="96">
        <f t="shared" si="304"/>
        <v>36.761638651775975</v>
      </c>
      <c r="M1159" s="96">
        <f t="shared" si="305"/>
        <v>196.18954937733679</v>
      </c>
      <c r="N1159" s="96">
        <f t="shared" si="314"/>
        <v>18.893478674708057</v>
      </c>
      <c r="O1159" s="96">
        <f t="shared" si="306"/>
        <v>0.45098537755856727</v>
      </c>
      <c r="P1159" s="96">
        <f t="shared" si="307"/>
        <v>0.45098537755856727</v>
      </c>
      <c r="Q1159" s="96">
        <f t="shared" si="315"/>
        <v>0.50674229619665434</v>
      </c>
      <c r="R1159" s="96">
        <f t="shared" ref="R1159:R1222" si="316">M1159*amrc + P1159*amrHOEX</f>
        <v>3.5352347029186645E-2</v>
      </c>
      <c r="S1159" s="96">
        <f t="shared" si="311"/>
        <v>175.85200530428577</v>
      </c>
      <c r="T1159" s="96">
        <f t="shared" si="308"/>
        <v>311.80875583763731</v>
      </c>
      <c r="U1159" s="96">
        <f t="shared" si="309"/>
        <v>451.28339896510448</v>
      </c>
      <c r="V1159" s="32">
        <f t="shared" si="310"/>
        <v>999.99999999999613</v>
      </c>
      <c r="W1159" s="100">
        <f>(cNES*L1159+(cNES+cOSEX)*G1159+(cNES+cEREX)*H1159+(cNES+cHOEX)*I1159+(cNES+cNES)*S1159+(cNES+cOSEX)*N1159+(cNES+cEREX)*O1159+(cNES+cHOEX)*P1159)/(1+cDR)^((cycle + 0.5)/('Life tables'!$I$2/2))</f>
        <v>4296.6017114237666</v>
      </c>
      <c r="X1159" s="107">
        <f>((L1159+G1159+H1159+I1159+N1159+O1159+P1159+S1159)/('Life tables'!$I$2/2))/(1+oDR)^(((cycle + 0.5)/('Life tables'!$I$2/2)))</f>
        <v>4.7025344050283744</v>
      </c>
      <c r="Y1159" s="31">
        <f>((uNES*L1159+ uOCEX*G1159+uEREX*H1159+uHOEX*I1159+uNES*S1159+ uOCEX*N1159+uEREX*O1159+uHOEX*P1159)/('Life tables'!$I$2/2))/(1+oDR)^(((cycle + 0.5)/('Life tables'!$I$2/2)))</f>
        <v>3.0990898694714186</v>
      </c>
      <c r="Z1159" s="100">
        <f t="shared" ref="Z1159:Z1222" si="317">(cNES*L1159+(cNES+cOSEX)*G1159+(cNES+cEREX)*H1159+(cNES+cHOEX)*I1159+(cNES+cNES)*S1159+(cNES+cOSEX)*N1159+(cNES+cEREX)*O1159+(cNES+cHOEX)*P1159)</f>
        <v>56591.697333629141</v>
      </c>
      <c r="AA1159" s="107">
        <f>((L1159+G1159+H1159+I1159+N1159+O1159+P1159+S1159)/('Life tables'!$I$2/2))</f>
        <v>9.0868687854819878</v>
      </c>
      <c r="AB1159" s="31">
        <f>((uNES*L1159+ uOCEX*G1159+uEREX*H1159+uHOEX*I1159+uNES*S1159+ uOCEX*N1159+uEREX*O1159+uHOEX*P1159)/('Life tables'!$I$2/2))</f>
        <v>5.9884778234032634</v>
      </c>
    </row>
    <row r="1160" spans="1:28" x14ac:dyDescent="0.25">
      <c r="A1160" s="4">
        <v>1154</v>
      </c>
      <c r="C1160" s="105">
        <f>IF(male=0,VLOOKUP((($A$5:$A$1570/'Life tables'!$I$2)*2)+age,lifetable,13,1),IF(male=1,VLOOKUP((($A$5:$A$1570/'Life tables'!$I$2)*2)+age,lifetable,10,1),"error"))</f>
        <v>2.3461920920215817E-3</v>
      </c>
      <c r="F1160" s="96">
        <f t="shared" ref="F1160:F1223" si="318">E1159*(1-pCAUC)+(L1159+G1159+H1159+I1159 )*(1-pCAUC)+(S1159+N1159+O1159+P1159)*(pUAUC)</f>
        <v>41.336955679766056</v>
      </c>
      <c r="G1160" s="96">
        <f t="shared" si="312"/>
        <v>4.1523837115142488</v>
      </c>
      <c r="H1160" s="96">
        <f t="shared" ref="H1160:H1223" si="319">F1160*rrEREX</f>
        <v>0.2371461008440916</v>
      </c>
      <c r="I1160" s="96">
        <f t="shared" ref="I1160:I1223" si="320">F1160*rrHOEX</f>
        <v>9.5022199824240816E-2</v>
      </c>
      <c r="J1160" s="96">
        <f t="shared" si="313"/>
        <v>0.10750605899135597</v>
      </c>
      <c r="K1160" s="96">
        <f t="shared" ref="K1160:K1223" si="321">F1160*amr + I1160*amrHOEX</f>
        <v>9.9292894327697584E-2</v>
      </c>
      <c r="L1160" s="96">
        <f t="shared" ref="L1160:L1223" si="322">F1160-SUM(G1160:K1160)</f>
        <v>36.645604714264422</v>
      </c>
      <c r="M1160" s="96">
        <f t="shared" ref="M1160:M1223" si="323">E1159*pCAUC+(L1159+G1159+H1159+I1159)*pCAUC+(S1159+N1159+O1159+P1159)*(1-pUAUC)</f>
        <v>195.5708895174883</v>
      </c>
      <c r="N1160" s="96">
        <f t="shared" si="314"/>
        <v>18.833900389799187</v>
      </c>
      <c r="O1160" s="96">
        <f t="shared" ref="O1160:O1223" si="324">M1160*rrEREXc</f>
        <v>0.44956325007338976</v>
      </c>
      <c r="P1160" s="96">
        <f t="shared" ref="P1160:P1223" si="325">M1160*rrHOEXc</f>
        <v>0.44956325007338976</v>
      </c>
      <c r="Q1160" s="96">
        <f t="shared" si="315"/>
        <v>0.5051443460563978</v>
      </c>
      <c r="R1160" s="96">
        <f t="shared" si="316"/>
        <v>3.5240867706624331E-2</v>
      </c>
      <c r="S1160" s="96">
        <f t="shared" si="311"/>
        <v>175.29747741377932</v>
      </c>
      <c r="T1160" s="96">
        <f t="shared" ref="T1160:T1223" si="326">J1160+Q1160+T1159</f>
        <v>312.42140624268507</v>
      </c>
      <c r="U1160" s="96">
        <f t="shared" ref="U1160:U1223" si="327">K1160+R1160+U1159</f>
        <v>451.4179327271388</v>
      </c>
      <c r="V1160" s="32">
        <f t="shared" ref="V1160:V1223" si="328">SUM(G1160:I1160,L1160,N1160,O1160,P1160,S1160,T1160,U1160)</f>
        <v>999.99999999999613</v>
      </c>
      <c r="W1160" s="100">
        <f>(cNES*L1160+(cNES+cOSEX)*G1160+(cNES+cEREX)*H1160+(cNES+cHOEX)*I1160+(cNES+cNES)*S1160+(cNES+cOSEX)*N1160+(cNES+cEREX)*O1160+(cNES+cHOEX)*P1160)/(1+cDR)^((cycle + 0.5)/('Life tables'!$I$2/2))</f>
        <v>4273.48961402655</v>
      </c>
      <c r="X1160" s="107">
        <f>((L1160+G1160+H1160+I1160+N1160+O1160+P1160+S1160)/('Life tables'!$I$2/2))/(1+oDR)^(((cycle + 0.5)/('Life tables'!$I$2/2)))</f>
        <v>4.6850268310831389</v>
      </c>
      <c r="Y1160" s="31">
        <f>((uNES*L1160+ uOCEX*G1160+uEREX*H1160+uHOEX*I1160+uNES*S1160+ uOCEX*N1160+uEREX*O1160+uHOEX*P1160)/('Life tables'!$I$2/2))/(1+oDR)^(((cycle + 0.5)/('Life tables'!$I$2/2)))</f>
        <v>3.0875519350435443</v>
      </c>
      <c r="Z1160" s="100">
        <f t="shared" si="317"/>
        <v>56413.222749193636</v>
      </c>
      <c r="AA1160" s="107">
        <f>((L1160+G1160+H1160+I1160+N1160+O1160+P1160+S1160)/('Life tables'!$I$2/2))</f>
        <v>9.0582096903000142</v>
      </c>
      <c r="AB1160" s="31">
        <f>((uNES*L1160+ uOCEX*G1160+uEREX*H1160+uHOEX*I1160+uNES*S1160+ uOCEX*N1160+uEREX*O1160+uHOEX*P1160)/('Life tables'!$I$2/2))</f>
        <v>5.9695907549050462</v>
      </c>
    </row>
    <row r="1161" spans="1:28" x14ac:dyDescent="0.25">
      <c r="A1161" s="4">
        <v>1155</v>
      </c>
      <c r="C1161" s="105">
        <f>IF(male=0,VLOOKUP((($A$5:$A$1570/'Life tables'!$I$2)*2)+age,lifetable,13,1),IF(male=1,VLOOKUP((($A$5:$A$1570/'Life tables'!$I$2)*2)+age,lifetable,10,1),"error"))</f>
        <v>2.3461920920215817E-3</v>
      </c>
      <c r="F1161" s="96">
        <f t="shared" si="318"/>
        <v>41.206483668531853</v>
      </c>
      <c r="G1161" s="96">
        <f t="shared" si="312"/>
        <v>4.1392775249228979</v>
      </c>
      <c r="H1161" s="96">
        <f t="shared" si="319"/>
        <v>0.23639759558470158</v>
      </c>
      <c r="I1161" s="96">
        <f t="shared" si="320"/>
        <v>9.4722280845711992E-2</v>
      </c>
      <c r="J1161" s="96">
        <f t="shared" si="313"/>
        <v>0.10716673715437486</v>
      </c>
      <c r="K1161" s="96">
        <f t="shared" si="321"/>
        <v>9.8979495737715265E-2</v>
      </c>
      <c r="L1161" s="96">
        <f t="shared" si="322"/>
        <v>36.529940034286447</v>
      </c>
      <c r="M1161" s="96">
        <f t="shared" si="323"/>
        <v>194.95417736164046</v>
      </c>
      <c r="N1161" s="96">
        <f t="shared" si="314"/>
        <v>18.774509673005532</v>
      </c>
      <c r="O1161" s="96">
        <f t="shared" si="324"/>
        <v>0.44814559981967994</v>
      </c>
      <c r="P1161" s="96">
        <f t="shared" si="325"/>
        <v>0.44814559981967994</v>
      </c>
      <c r="Q1161" s="96">
        <f t="shared" si="315"/>
        <v>0.50355142668358444</v>
      </c>
      <c r="R1161" s="96">
        <f t="shared" si="316"/>
        <v>3.512973935029829E-2</v>
      </c>
      <c r="S1161" s="96">
        <f t="shared" si="311"/>
        <v>174.74469532296169</v>
      </c>
      <c r="T1161" s="96">
        <f t="shared" si="326"/>
        <v>313.03212440652305</v>
      </c>
      <c r="U1161" s="96">
        <f t="shared" si="327"/>
        <v>451.55204196222684</v>
      </c>
      <c r="V1161" s="32">
        <f t="shared" si="328"/>
        <v>999.99999999999636</v>
      </c>
      <c r="W1161" s="100">
        <f>(cNES*L1161+(cNES+cOSEX)*G1161+(cNES+cEREX)*H1161+(cNES+cHOEX)*I1161+(cNES+cNES)*S1161+(cNES+cOSEX)*N1161+(cNES+cEREX)*O1161+(cNES+cHOEX)*P1161)/(1+cDR)^((cycle + 0.5)/('Life tables'!$I$2/2))</f>
        <v>4250.5018194043168</v>
      </c>
      <c r="X1161" s="107">
        <f>((L1161+G1161+H1161+I1161+N1161+O1161+P1161+S1161)/('Life tables'!$I$2/2))/(1+oDR)^(((cycle + 0.5)/('Life tables'!$I$2/2)))</f>
        <v>4.6675844423878221</v>
      </c>
      <c r="Y1161" s="31">
        <f>((uNES*L1161+ uOCEX*G1161+uEREX*H1161+uHOEX*I1161+uNES*S1161+ uOCEX*N1161+uEREX*O1161+uHOEX*P1161)/('Life tables'!$I$2/2))/(1+oDR)^(((cycle + 0.5)/('Life tables'!$I$2/2)))</f>
        <v>3.0760569592572211</v>
      </c>
      <c r="Z1161" s="100">
        <f t="shared" si="317"/>
        <v>56235.310748622345</v>
      </c>
      <c r="AA1161" s="107">
        <f>((L1161+G1161+H1161+I1161+N1161+O1161+P1161+S1161)/('Life tables'!$I$2/2))</f>
        <v>9.0296409916305507</v>
      </c>
      <c r="AB1161" s="31">
        <f>((uNES*L1161+ uOCEX*G1161+uEREX*H1161+uHOEX*I1161+uNES*S1161+ uOCEX*N1161+uEREX*O1161+uHOEX*P1161)/('Life tables'!$I$2/2))</f>
        <v>5.9507632598265463</v>
      </c>
    </row>
    <row r="1162" spans="1:28" x14ac:dyDescent="0.25">
      <c r="A1162" s="4">
        <v>1156</v>
      </c>
      <c r="C1162" s="105">
        <f>IF(male=0,VLOOKUP((($A$5:$A$1570/'Life tables'!$I$2)*2)+age,lifetable,13,1),IF(male=1,VLOOKUP((($A$5:$A$1570/'Life tables'!$I$2)*2)+age,lifetable,10,1),"error"))</f>
        <v>2.3461920920215817E-3</v>
      </c>
      <c r="F1162" s="96">
        <f t="shared" si="318"/>
        <v>41.076426740240933</v>
      </c>
      <c r="G1162" s="96">
        <f t="shared" si="312"/>
        <v>4.1262130342819203</v>
      </c>
      <c r="H1162" s="96">
        <f t="shared" si="319"/>
        <v>0.23565147161585187</v>
      </c>
      <c r="I1162" s="96">
        <f t="shared" si="320"/>
        <v>9.4423316027781867E-2</v>
      </c>
      <c r="J1162" s="96">
        <f t="shared" si="313"/>
        <v>0.10682849483403094</v>
      </c>
      <c r="K1162" s="96">
        <f t="shared" si="321"/>
        <v>9.8667094192293858E-2</v>
      </c>
      <c r="L1162" s="96">
        <f t="shared" si="322"/>
        <v>36.414643329289056</v>
      </c>
      <c r="M1162" s="96">
        <f t="shared" si="323"/>
        <v>194.33940689100535</v>
      </c>
      <c r="N1162" s="96">
        <f t="shared" si="314"/>
        <v>18.71530594470477</v>
      </c>
      <c r="O1162" s="96">
        <f t="shared" si="324"/>
        <v>0.44673241296191324</v>
      </c>
      <c r="P1162" s="96">
        <f t="shared" si="325"/>
        <v>0.44673241296191324</v>
      </c>
      <c r="Q1162" s="96">
        <f t="shared" si="315"/>
        <v>0.50196352253215393</v>
      </c>
      <c r="R1162" s="96">
        <f t="shared" si="316"/>
        <v>3.5018960875653912E-2</v>
      </c>
      <c r="S1162" s="96">
        <f t="shared" si="311"/>
        <v>174.19365363696895</v>
      </c>
      <c r="T1162" s="96">
        <f t="shared" si="326"/>
        <v>313.64091642388922</v>
      </c>
      <c r="U1162" s="96">
        <f t="shared" si="327"/>
        <v>451.68572801729476</v>
      </c>
      <c r="V1162" s="32">
        <f t="shared" si="328"/>
        <v>999.99999999999613</v>
      </c>
      <c r="W1162" s="100">
        <f>(cNES*L1162+(cNES+cOSEX)*G1162+(cNES+cEREX)*H1162+(cNES+cHOEX)*I1162+(cNES+cNES)*S1162+(cNES+cOSEX)*N1162+(cNES+cEREX)*O1162+(cNES+cHOEX)*P1162)/(1+cDR)^((cycle + 0.5)/('Life tables'!$I$2/2))</f>
        <v>4227.6376598143888</v>
      </c>
      <c r="X1162" s="107">
        <f>((L1162+G1162+H1162+I1162+N1162+O1162+P1162+S1162)/('Life tables'!$I$2/2))/(1+oDR)^(((cycle + 0.5)/('Life tables'!$I$2/2)))</f>
        <v>4.6502069960808035</v>
      </c>
      <c r="Y1162" s="31">
        <f>((uNES*L1162+ uOCEX*G1162+uEREX*H1162+uHOEX*I1162+uNES*S1162+ uOCEX*N1162+uEREX*O1162+uHOEX*P1162)/('Life tables'!$I$2/2))/(1+oDR)^(((cycle + 0.5)/('Life tables'!$I$2/2)))</f>
        <v>3.064604782064023</v>
      </c>
      <c r="Z1162" s="100">
        <f t="shared" si="317"/>
        <v>56057.959568401668</v>
      </c>
      <c r="AA1162" s="107">
        <f>((L1162+G1162+H1162+I1162+N1162+O1162+P1162+S1162)/('Life tables'!$I$2/2))</f>
        <v>9.0011624040401337</v>
      </c>
      <c r="AB1162" s="31">
        <f>((uNES*L1162+ uOCEX*G1162+uEREX*H1162+uHOEX*I1162+uNES*S1162+ uOCEX*N1162+uEREX*O1162+uHOEX*P1162)/('Life tables'!$I$2/2))</f>
        <v>5.9319951500664256</v>
      </c>
    </row>
    <row r="1163" spans="1:28" x14ac:dyDescent="0.25">
      <c r="A1163" s="4">
        <v>1157</v>
      </c>
      <c r="C1163" s="105">
        <f>IF(male=0,VLOOKUP((($A$5:$A$1570/'Life tables'!$I$2)*2)+age,lifetable,13,1),IF(male=1,VLOOKUP((($A$5:$A$1570/'Life tables'!$I$2)*2)+age,lifetable,10,1),"error"))</f>
        <v>2.3461920920215817E-3</v>
      </c>
      <c r="F1163" s="96">
        <f t="shared" si="318"/>
        <v>40.946783457466147</v>
      </c>
      <c r="G1163" s="96">
        <f t="shared" si="312"/>
        <v>4.1131900951987515</v>
      </c>
      <c r="H1163" s="96">
        <f t="shared" si="319"/>
        <v>0.23490772069116253</v>
      </c>
      <c r="I1163" s="96">
        <f t="shared" si="320"/>
        <v>9.4125302066203981E-2</v>
      </c>
      <c r="J1163" s="96">
        <f t="shared" si="313"/>
        <v>0.10649132829197129</v>
      </c>
      <c r="K1163" s="96">
        <f t="shared" si="321"/>
        <v>9.835568623868024E-2</v>
      </c>
      <c r="L1163" s="96">
        <f t="shared" si="322"/>
        <v>36.299713324979379</v>
      </c>
      <c r="M1163" s="96">
        <f t="shared" si="323"/>
        <v>193.72657210134599</v>
      </c>
      <c r="N1163" s="96">
        <f t="shared" si="314"/>
        <v>18.656288626675874</v>
      </c>
      <c r="O1163" s="96">
        <f t="shared" si="324"/>
        <v>0.44532367569801351</v>
      </c>
      <c r="P1163" s="96">
        <f t="shared" si="325"/>
        <v>0.44532367569801351</v>
      </c>
      <c r="Q1163" s="96">
        <f t="shared" si="315"/>
        <v>0.50038061809363121</v>
      </c>
      <c r="R1163" s="96">
        <f t="shared" si="316"/>
        <v>3.4908531200758604E-2</v>
      </c>
      <c r="S1163" s="96">
        <f t="shared" si="311"/>
        <v>173.64434697397971</v>
      </c>
      <c r="T1163" s="96">
        <f t="shared" si="326"/>
        <v>314.2477883702748</v>
      </c>
      <c r="U1163" s="96">
        <f t="shared" si="327"/>
        <v>451.8189922347342</v>
      </c>
      <c r="V1163" s="32">
        <f t="shared" si="328"/>
        <v>999.99999999999613</v>
      </c>
      <c r="W1163" s="100">
        <f>(cNES*L1163+(cNES+cOSEX)*G1163+(cNES+cEREX)*H1163+(cNES+cHOEX)*I1163+(cNES+cNES)*S1163+(cNES+cOSEX)*N1163+(cNES+cEREX)*O1163+(cNES+cHOEX)*P1163)/(1+cDR)^((cycle + 0.5)/('Life tables'!$I$2/2))</f>
        <v>4204.8964710712344</v>
      </c>
      <c r="X1163" s="107">
        <f>((L1163+G1163+H1163+I1163+N1163+O1163+P1163+S1163)/('Life tables'!$I$2/2))/(1+oDR)^(((cycle + 0.5)/('Life tables'!$I$2/2)))</f>
        <v>4.6328942502111055</v>
      </c>
      <c r="Y1163" s="31">
        <f>((uNES*L1163+ uOCEX*G1163+uEREX*H1163+uHOEX*I1163+uNES*S1163+ uOCEX*N1163+uEREX*O1163+uHOEX*P1163)/('Life tables'!$I$2/2))/(1+oDR)^(((cycle + 0.5)/('Life tables'!$I$2/2)))</f>
        <v>3.0531952440155341</v>
      </c>
      <c r="Z1163" s="100">
        <f t="shared" si="317"/>
        <v>55881.167450193869</v>
      </c>
      <c r="AA1163" s="107">
        <f>((L1163+G1163+H1163+I1163+N1163+O1163+P1163+S1163)/('Life tables'!$I$2/2))</f>
        <v>8.9727736430074714</v>
      </c>
      <c r="AB1163" s="31">
        <f>((uNES*L1163+ uOCEX*G1163+uEREX*H1163+uHOEX*I1163+uNES*S1163+ uOCEX*N1163+uEREX*O1163+uHOEX*P1163)/('Life tables'!$I$2/2))</f>
        <v>5.913286238124261</v>
      </c>
    </row>
    <row r="1164" spans="1:28" x14ac:dyDescent="0.25">
      <c r="A1164" s="4">
        <v>1158</v>
      </c>
      <c r="C1164" s="105">
        <f>IF(male=0,VLOOKUP((($A$5:$A$1570/'Life tables'!$I$2)*2)+age,lifetable,13,1),IF(male=1,VLOOKUP((($A$5:$A$1570/'Life tables'!$I$2)*2)+age,lifetable,10,1),"error"))</f>
        <v>2.3461920920215817E-3</v>
      </c>
      <c r="F1164" s="96">
        <f t="shared" si="318"/>
        <v>40.817552391898623</v>
      </c>
      <c r="G1164" s="96">
        <f t="shared" si="312"/>
        <v>4.1002085641967749</v>
      </c>
      <c r="H1164" s="96">
        <f t="shared" si="319"/>
        <v>0.23416633461656422</v>
      </c>
      <c r="I1164" s="96">
        <f t="shared" si="320"/>
        <v>9.3828235677692273E-2</v>
      </c>
      <c r="J1164" s="96">
        <f t="shared" si="313"/>
        <v>0.1061552338135572</v>
      </c>
      <c r="K1164" s="96">
        <f t="shared" si="321"/>
        <v>9.8045268446023751E-2</v>
      </c>
      <c r="L1164" s="96">
        <f t="shared" si="322"/>
        <v>36.185148755148013</v>
      </c>
      <c r="M1164" s="96">
        <f t="shared" si="323"/>
        <v>193.1156670030885</v>
      </c>
      <c r="N1164" s="96">
        <f t="shared" si="314"/>
        <v>18.597457142109899</v>
      </c>
      <c r="O1164" s="96">
        <f t="shared" si="324"/>
        <v>0.44391937425961109</v>
      </c>
      <c r="P1164" s="96">
        <f t="shared" si="325"/>
        <v>0.44391937425961109</v>
      </c>
      <c r="Q1164" s="96">
        <f t="shared" si="315"/>
        <v>0.49880269789741399</v>
      </c>
      <c r="R1164" s="96">
        <f t="shared" si="316"/>
        <v>3.4798449246321979E-2</v>
      </c>
      <c r="S1164" s="96">
        <f t="shared" ref="S1164:S1227" si="329">M1164-SUM(N1164:R1164)</f>
        <v>173.09676996531564</v>
      </c>
      <c r="T1164" s="96">
        <f t="shared" si="326"/>
        <v>314.8527463019858</v>
      </c>
      <c r="U1164" s="96">
        <f t="shared" si="327"/>
        <v>451.95183595242656</v>
      </c>
      <c r="V1164" s="32">
        <f t="shared" si="328"/>
        <v>999.99999999999613</v>
      </c>
      <c r="W1164" s="100">
        <f>(cNES*L1164+(cNES+cOSEX)*G1164+(cNES+cEREX)*H1164+(cNES+cHOEX)*I1164+(cNES+cNES)*S1164+(cNES+cOSEX)*N1164+(cNES+cEREX)*O1164+(cNES+cHOEX)*P1164)/(1+cDR)^((cycle + 0.5)/('Life tables'!$I$2/2))</f>
        <v>4182.2775925286342</v>
      </c>
      <c r="X1164" s="107">
        <f>((L1164+G1164+H1164+I1164+N1164+O1164+P1164+S1164)/('Life tables'!$I$2/2))/(1+oDR)^(((cycle + 0.5)/('Life tables'!$I$2/2)))</f>
        <v>4.6156459637347558</v>
      </c>
      <c r="Y1164" s="31">
        <f>((uNES*L1164+ uOCEX*G1164+uEREX*H1164+uHOEX*I1164+uNES*S1164+ uOCEX*N1164+uEREX*O1164+uHOEX*P1164)/('Life tables'!$I$2/2))/(1+oDR)^(((cycle + 0.5)/('Life tables'!$I$2/2)))</f>
        <v>3.0418281862609535</v>
      </c>
      <c r="Z1164" s="100">
        <f t="shared" si="317"/>
        <v>55704.932640834479</v>
      </c>
      <c r="AA1164" s="107">
        <f>((L1164+G1164+H1164+I1164+N1164+O1164+P1164+S1164)/('Life tables'!$I$2/2))</f>
        <v>8.9444744249201271</v>
      </c>
      <c r="AB1164" s="31">
        <f>((uNES*L1164+ uOCEX*G1164+uEREX*H1164+uHOEX*I1164+uNES*S1164+ uOCEX*N1164+uEREX*O1164+uHOEX*P1164)/('Life tables'!$I$2/2))</f>
        <v>5.894636337098361</v>
      </c>
    </row>
    <row r="1165" spans="1:28" x14ac:dyDescent="0.25">
      <c r="A1165" s="4">
        <v>1159</v>
      </c>
      <c r="C1165" s="105">
        <f>IF(male=0,VLOOKUP((($A$5:$A$1570/'Life tables'!$I$2)*2)+age,lifetable,13,1),IF(male=1,VLOOKUP((($A$5:$A$1570/'Life tables'!$I$2)*2)+age,lifetable,10,1),"error"))</f>
        <v>2.3461920920215817E-3</v>
      </c>
      <c r="F1165" s="96">
        <f t="shared" si="318"/>
        <v>40.688732124155202</v>
      </c>
      <c r="G1165" s="96">
        <f t="shared" si="312"/>
        <v>4.0872682986959816</v>
      </c>
      <c r="H1165" s="96">
        <f t="shared" si="319"/>
        <v>0.23342730524919361</v>
      </c>
      <c r="I1165" s="96">
        <f t="shared" si="320"/>
        <v>9.3532113599478384E-2</v>
      </c>
      <c r="J1165" s="96">
        <f t="shared" si="313"/>
        <v>0.10582020770736318</v>
      </c>
      <c r="K1165" s="96">
        <f t="shared" si="321"/>
        <v>9.7735837404913636E-2</v>
      </c>
      <c r="L1165" s="96">
        <f t="shared" si="322"/>
        <v>36.070948361498274</v>
      </c>
      <c r="M1165" s="96">
        <f t="shared" si="323"/>
        <v>192.50668562142863</v>
      </c>
      <c r="N1165" s="96">
        <f t="shared" si="314"/>
        <v>18.538810915620253</v>
      </c>
      <c r="O1165" s="96">
        <f t="shared" si="324"/>
        <v>0.4425194949122877</v>
      </c>
      <c r="P1165" s="96">
        <f t="shared" si="325"/>
        <v>0.4425194949122877</v>
      </c>
      <c r="Q1165" s="96">
        <f t="shared" si="315"/>
        <v>0.49722974651104945</v>
      </c>
      <c r="R1165" s="96">
        <f t="shared" si="316"/>
        <v>3.4688713935715057E-2</v>
      </c>
      <c r="S1165" s="96">
        <f t="shared" si="329"/>
        <v>172.55091725553703</v>
      </c>
      <c r="T1165" s="96">
        <f t="shared" si="326"/>
        <v>315.45579625620422</v>
      </c>
      <c r="U1165" s="96">
        <f t="shared" si="327"/>
        <v>452.08426050376721</v>
      </c>
      <c r="V1165" s="32">
        <f t="shared" si="328"/>
        <v>999.99999999999613</v>
      </c>
      <c r="W1165" s="100">
        <f>(cNES*L1165+(cNES+cOSEX)*G1165+(cNES+cEREX)*H1165+(cNES+cHOEX)*I1165+(cNES+cNES)*S1165+(cNES+cOSEX)*N1165+(cNES+cEREX)*O1165+(cNES+cHOEX)*P1165)/(1+cDR)^((cycle + 0.5)/('Life tables'!$I$2/2))</f>
        <v>4159.7803670619251</v>
      </c>
      <c r="X1165" s="107">
        <f>((L1165+G1165+H1165+I1165+N1165+O1165+P1165+S1165)/('Life tables'!$I$2/2))/(1+oDR)^(((cycle + 0.5)/('Life tables'!$I$2/2)))</f>
        <v>4.5984618965111954</v>
      </c>
      <c r="Y1165" s="31">
        <f>((uNES*L1165+ uOCEX*G1165+uEREX*H1165+uHOEX*I1165+uNES*S1165+ uOCEX*N1165+uEREX*O1165+uHOEX*P1165)/('Life tables'!$I$2/2))/(1+oDR)^(((cycle + 0.5)/('Life tables'!$I$2/2)))</f>
        <v>3.0305034505447317</v>
      </c>
      <c r="Z1165" s="100">
        <f t="shared" si="317"/>
        <v>55529.253392329265</v>
      </c>
      <c r="AA1165" s="107">
        <f>((L1165+G1165+H1165+I1165+N1165+O1165+P1165+S1165)/('Life tables'!$I$2/2))</f>
        <v>8.9162644670712528</v>
      </c>
      <c r="AB1165" s="31">
        <f>((uNES*L1165+ uOCEX*G1165+uEREX*H1165+uHOEX*I1165+uNES*S1165+ uOCEX*N1165+uEREX*O1165+uHOEX*P1165)/('Life tables'!$I$2/2))</f>
        <v>5.8760452606836182</v>
      </c>
    </row>
    <row r="1166" spans="1:28" x14ac:dyDescent="0.25">
      <c r="A1166" s="4">
        <v>1160</v>
      </c>
      <c r="C1166" s="105">
        <f>IF(male=0,VLOOKUP((($A$5:$A$1570/'Life tables'!$I$2)*2)+age,lifetable,13,1),IF(male=1,VLOOKUP((($A$5:$A$1570/'Life tables'!$I$2)*2)+age,lifetable,10,1),"error"))</f>
        <v>2.3461920920215817E-3</v>
      </c>
      <c r="F1166" s="96">
        <f t="shared" si="318"/>
        <v>40.560321243592313</v>
      </c>
      <c r="G1166" s="96">
        <f t="shared" si="312"/>
        <v>4.0743691569942735</v>
      </c>
      <c r="H1166" s="96">
        <f t="shared" si="319"/>
        <v>0.23269062449632552</v>
      </c>
      <c r="I1166" s="96">
        <f t="shared" si="320"/>
        <v>9.3236932588883881E-2</v>
      </c>
      <c r="J1166" s="96">
        <f t="shared" si="313"/>
        <v>0.10548624630469308</v>
      </c>
      <c r="K1166" s="96">
        <f t="shared" si="321"/>
        <v>9.7427389726931893E-2</v>
      </c>
      <c r="L1166" s="96">
        <f t="shared" si="322"/>
        <v>35.957110893481207</v>
      </c>
      <c r="M1166" s="96">
        <f t="shared" si="323"/>
        <v>191.89962199643247</v>
      </c>
      <c r="N1166" s="96">
        <f t="shared" si="314"/>
        <v>18.480349373252384</v>
      </c>
      <c r="O1166" s="96">
        <f t="shared" si="324"/>
        <v>0.44112402395580774</v>
      </c>
      <c r="P1166" s="96">
        <f t="shared" si="325"/>
        <v>0.44112402395580774</v>
      </c>
      <c r="Q1166" s="96">
        <f t="shared" si="315"/>
        <v>0.49566174854049305</v>
      </c>
      <c r="R1166" s="96">
        <f t="shared" si="316"/>
        <v>3.4579324194988437E-2</v>
      </c>
      <c r="S1166" s="96">
        <f t="shared" si="329"/>
        <v>172.00678350253298</v>
      </c>
      <c r="T1166" s="96">
        <f t="shared" si="326"/>
        <v>316.0569442510494</v>
      </c>
      <c r="U1166" s="96">
        <f t="shared" si="327"/>
        <v>452.21626721768911</v>
      </c>
      <c r="V1166" s="32">
        <f t="shared" si="328"/>
        <v>999.99999999999613</v>
      </c>
      <c r="W1166" s="100">
        <f>(cNES*L1166+(cNES+cOSEX)*G1166+(cNES+cEREX)*H1166+(cNES+cHOEX)*I1166+(cNES+cNES)*S1166+(cNES+cOSEX)*N1166+(cNES+cEREX)*O1166+(cNES+cHOEX)*P1166)/(1+cDR)^((cycle + 0.5)/('Life tables'!$I$2/2))</f>
        <v>4137.4041410502714</v>
      </c>
      <c r="X1166" s="107">
        <f>((L1166+G1166+H1166+I1166+N1166+O1166+P1166+S1166)/('Life tables'!$I$2/2))/(1+oDR)^(((cycle + 0.5)/('Life tables'!$I$2/2)))</f>
        <v>4.5813418092996931</v>
      </c>
      <c r="Y1166" s="31">
        <f>((uNES*L1166+ uOCEX*G1166+uEREX*H1166+uHOEX*I1166+uNES*S1166+ uOCEX*N1166+uEREX*O1166+uHOEX*P1166)/('Life tables'!$I$2/2))/(1+oDR)^(((cycle + 0.5)/('Life tables'!$I$2/2)))</f>
        <v>3.0192208792042114</v>
      </c>
      <c r="Z1166" s="100">
        <f t="shared" si="317"/>
        <v>55354.127961850842</v>
      </c>
      <c r="AA1166" s="107">
        <f>((L1166+G1166+H1166+I1166+N1166+O1166+P1166+S1166)/('Life tables'!$I$2/2))</f>
        <v>8.8881434876563326</v>
      </c>
      <c r="AB1166" s="31">
        <f>((uNES*L1166+ uOCEX*G1166+uEREX*H1166+uHOEX*I1166+uNES*S1166+ uOCEX*N1166+uEREX*O1166+uHOEX*P1166)/('Life tables'!$I$2/2))</f>
        <v>5.8575128231693752</v>
      </c>
    </row>
    <row r="1167" spans="1:28" x14ac:dyDescent="0.25">
      <c r="A1167" s="4">
        <v>1161</v>
      </c>
      <c r="C1167" s="105">
        <f>IF(male=0,VLOOKUP((($A$5:$A$1570/'Life tables'!$I$2)*2)+age,lifetable,13,1),IF(male=1,VLOOKUP((($A$5:$A$1570/'Life tables'!$I$2)*2)+age,lifetable,10,1),"error"))</f>
        <v>2.3461920920215817E-3</v>
      </c>
      <c r="F1167" s="96">
        <f t="shared" si="318"/>
        <v>40.432318348126088</v>
      </c>
      <c r="G1167" s="96">
        <f t="shared" si="312"/>
        <v>4.0615109982493909</v>
      </c>
      <c r="H1167" s="96">
        <f t="shared" si="319"/>
        <v>0.23195628431434093</v>
      </c>
      <c r="I1167" s="96">
        <f t="shared" si="320"/>
        <v>9.2942689422906705E-2</v>
      </c>
      <c r="J1167" s="96">
        <f t="shared" si="313"/>
        <v>0.10515334595911219</v>
      </c>
      <c r="K1167" s="96">
        <f t="shared" si="321"/>
        <v>9.7119922044221332E-2</v>
      </c>
      <c r="L1167" s="96">
        <f t="shared" si="322"/>
        <v>35.843635108136112</v>
      </c>
      <c r="M1167" s="96">
        <f t="shared" si="323"/>
        <v>191.29447018313158</v>
      </c>
      <c r="N1167" s="96">
        <f t="shared" si="314"/>
        <v>18.422071942492956</v>
      </c>
      <c r="O1167" s="96">
        <f t="shared" si="324"/>
        <v>0.43973294772433708</v>
      </c>
      <c r="P1167" s="96">
        <f t="shared" si="325"/>
        <v>0.43973294772433708</v>
      </c>
      <c r="Q1167" s="96">
        <f t="shared" si="315"/>
        <v>0.49409868863035555</v>
      </c>
      <c r="R1167" s="96">
        <f t="shared" si="316"/>
        <v>3.4470278952889385E-2</v>
      </c>
      <c r="S1167" s="96">
        <f t="shared" si="329"/>
        <v>171.4643633776067</v>
      </c>
      <c r="T1167" s="96">
        <f t="shared" si="326"/>
        <v>316.65619628563888</v>
      </c>
      <c r="U1167" s="96">
        <f t="shared" si="327"/>
        <v>452.3478574186862</v>
      </c>
      <c r="V1167" s="32">
        <f t="shared" si="328"/>
        <v>999.99999999999613</v>
      </c>
      <c r="W1167" s="100">
        <f>(cNES*L1167+(cNES+cOSEX)*G1167+(cNES+cEREX)*H1167+(cNES+cHOEX)*I1167+(cNES+cNES)*S1167+(cNES+cOSEX)*N1167+(cNES+cEREX)*O1167+(cNES+cHOEX)*P1167)/(1+cDR)^((cycle + 0.5)/('Life tables'!$I$2/2))</f>
        <v>4115.1482643589979</v>
      </c>
      <c r="X1167" s="107">
        <f>((L1167+G1167+H1167+I1167+N1167+O1167+P1167+S1167)/('Life tables'!$I$2/2))/(1+oDR)^(((cycle + 0.5)/('Life tables'!$I$2/2)))</f>
        <v>4.5642854637557848</v>
      </c>
      <c r="Y1167" s="31">
        <f>((uNES*L1167+ uOCEX*G1167+uEREX*H1167+uHOEX*I1167+uNES*S1167+ uOCEX*N1167+uEREX*O1167+uHOEX*P1167)/('Life tables'!$I$2/2))/(1+oDR)^(((cycle + 0.5)/('Life tables'!$I$2/2)))</f>
        <v>3.0079803151672881</v>
      </c>
      <c r="Z1167" s="100">
        <f t="shared" si="317"/>
        <v>55179.554611734675</v>
      </c>
      <c r="AA1167" s="107">
        <f>((L1167+G1167+H1167+I1167+N1167+O1167+P1167+S1167)/('Life tables'!$I$2/2))</f>
        <v>8.8601112057699556</v>
      </c>
      <c r="AB1167" s="31">
        <f>((uNES*L1167+ uOCEX*G1167+uEREX*H1167+uHOEX*I1167+uNES*S1167+ uOCEX*N1167+uEREX*O1167+uHOEX*P1167)/('Life tables'!$I$2/2))</f>
        <v>5.8390388394373032</v>
      </c>
    </row>
    <row r="1168" spans="1:28" x14ac:dyDescent="0.25">
      <c r="A1168" s="4">
        <v>1162</v>
      </c>
      <c r="C1168" s="105">
        <f>IF(male=0,VLOOKUP((($A$5:$A$1570/'Life tables'!$I$2)*2)+age,lifetable,13,1),IF(male=1,VLOOKUP((($A$5:$A$1570/'Life tables'!$I$2)*2)+age,lifetable,10,1),"error"))</f>
        <v>2.3461920920215817E-3</v>
      </c>
      <c r="F1168" s="96">
        <f t="shared" si="318"/>
        <v>40.304722044058437</v>
      </c>
      <c r="G1168" s="96">
        <f t="shared" ref="G1168:G1231" si="330">F1168*(rrOSEX)</f>
        <v>4.0486936824614439</v>
      </c>
      <c r="H1168" s="96">
        <f t="shared" si="319"/>
        <v>0.23122427670772919</v>
      </c>
      <c r="I1168" s="96">
        <f t="shared" si="320"/>
        <v>9.2649380897821348E-2</v>
      </c>
      <c r="J1168" s="96">
        <f t="shared" ref="J1168:J1231" si="331">F1168*mr + G1168*mr + H1168*mr+I1168*mr</f>
        <v>0.10482150304599484</v>
      </c>
      <c r="K1168" s="96">
        <f t="shared" si="321"/>
        <v>9.6813431009067627E-2</v>
      </c>
      <c r="L1168" s="96">
        <f t="shared" si="322"/>
        <v>35.730519769936379</v>
      </c>
      <c r="M1168" s="96">
        <f t="shared" si="323"/>
        <v>190.69122425161265</v>
      </c>
      <c r="N1168" s="96">
        <f t="shared" ref="N1168:N1231" si="332">M1168*rrOSEXc</f>
        <v>18.363978052278465</v>
      </c>
      <c r="O1168" s="96">
        <f t="shared" si="324"/>
        <v>0.43834625258664917</v>
      </c>
      <c r="P1168" s="96">
        <f t="shared" si="325"/>
        <v>0.43834625258664917</v>
      </c>
      <c r="Q1168" s="96">
        <f t="shared" ref="Q1168:Q1231" si="333">M1168*mr + N1168*mr + O1168*mr+P1168*mr</f>
        <v>0.49254055146413356</v>
      </c>
      <c r="R1168" s="96">
        <f t="shared" si="316"/>
        <v>3.4361577140878063E-2</v>
      </c>
      <c r="S1168" s="96">
        <f t="shared" si="329"/>
        <v>170.92365156555587</v>
      </c>
      <c r="T1168" s="96">
        <f t="shared" si="326"/>
        <v>317.25355834014903</v>
      </c>
      <c r="U1168" s="96">
        <f t="shared" si="327"/>
        <v>452.47903242683617</v>
      </c>
      <c r="V1168" s="32">
        <f t="shared" si="328"/>
        <v>999.99999999999625</v>
      </c>
      <c r="W1168" s="100">
        <f>(cNES*L1168+(cNES+cOSEX)*G1168+(cNES+cEREX)*H1168+(cNES+cHOEX)*I1168+(cNES+cNES)*S1168+(cNES+cOSEX)*N1168+(cNES+cEREX)*O1168+(cNES+cHOEX)*P1168)/(1+cDR)^((cycle + 0.5)/('Life tables'!$I$2/2))</f>
        <v>4093.0120903219704</v>
      </c>
      <c r="X1168" s="107">
        <f>((L1168+G1168+H1168+I1168+N1168+O1168+P1168+S1168)/('Life tables'!$I$2/2))/(1+oDR)^(((cycle + 0.5)/('Life tables'!$I$2/2)))</f>
        <v>4.5472926224277366</v>
      </c>
      <c r="Y1168" s="31">
        <f>((uNES*L1168+ uOCEX*G1168+uEREX*H1168+uHOEX*I1168+uNES*S1168+ uOCEX*N1168+uEREX*O1168+uHOEX*P1168)/('Life tables'!$I$2/2))/(1+oDR)^(((cycle + 0.5)/('Life tables'!$I$2/2)))</f>
        <v>2.9967816019500821</v>
      </c>
      <c r="Z1168" s="100">
        <f t="shared" si="317"/>
        <v>55005.531609474732</v>
      </c>
      <c r="AA1168" s="107">
        <f>((L1168+G1168+H1168+I1168+N1168+O1168+P1168+S1168)/('Life tables'!$I$2/2))</f>
        <v>8.8321673414026076</v>
      </c>
      <c r="AB1168" s="31">
        <f>((uNES*L1168+ uOCEX*G1168+uEREX*H1168+uHOEX*I1168+uNES*S1168+ uOCEX*N1168+uEREX*O1168+uHOEX*P1168)/('Life tables'!$I$2/2))</f>
        <v>5.820623124959301</v>
      </c>
    </row>
    <row r="1169" spans="1:28" x14ac:dyDescent="0.25">
      <c r="A1169" s="4">
        <v>1163</v>
      </c>
      <c r="C1169" s="105">
        <f>IF(male=0,VLOOKUP((($A$5:$A$1570/'Life tables'!$I$2)*2)+age,lifetable,13,1),IF(male=1,VLOOKUP((($A$5:$A$1570/'Life tables'!$I$2)*2)+age,lifetable,10,1),"error"))</f>
        <v>2.3461920920215817E-3</v>
      </c>
      <c r="F1169" s="96">
        <f t="shared" si="318"/>
        <v>40.177530945909034</v>
      </c>
      <c r="G1169" s="96">
        <f t="shared" si="330"/>
        <v>4.0359170704560343</v>
      </c>
      <c r="H1169" s="96">
        <f t="shared" si="319"/>
        <v>0.23049459372812425</v>
      </c>
      <c r="I1169" s="96">
        <f t="shared" si="320"/>
        <v>9.2357003828792694E-2</v>
      </c>
      <c r="J1169" s="96">
        <f t="shared" si="331"/>
        <v>0.10449071396208759</v>
      </c>
      <c r="K1169" s="96">
        <f t="shared" si="321"/>
        <v>9.6507913293495881E-2</v>
      </c>
      <c r="L1169" s="96">
        <f t="shared" si="322"/>
        <v>35.617763650640498</v>
      </c>
      <c r="M1169" s="96">
        <f t="shared" si="323"/>
        <v>190.08987828710198</v>
      </c>
      <c r="N1169" s="96">
        <f t="shared" si="332"/>
        <v>18.306067133003392</v>
      </c>
      <c r="O1169" s="96">
        <f t="shared" si="324"/>
        <v>0.43696392494631925</v>
      </c>
      <c r="P1169" s="96">
        <f t="shared" si="325"/>
        <v>0.43696392494631925</v>
      </c>
      <c r="Q1169" s="96">
        <f t="shared" si="333"/>
        <v>0.49098732176442794</v>
      </c>
      <c r="R1169" s="96">
        <f t="shared" si="316"/>
        <v>3.4253217693142678E-2</v>
      </c>
      <c r="S1169" s="96">
        <f t="shared" si="329"/>
        <v>170.38464276474838</v>
      </c>
      <c r="T1169" s="96">
        <f t="shared" si="326"/>
        <v>317.84903637587553</v>
      </c>
      <c r="U1169" s="96">
        <f t="shared" si="327"/>
        <v>452.6097935578228</v>
      </c>
      <c r="V1169" s="32">
        <f t="shared" si="328"/>
        <v>999.99999999999613</v>
      </c>
      <c r="W1169" s="100">
        <f>(cNES*L1169+(cNES+cOSEX)*G1169+(cNES+cEREX)*H1169+(cNES+cHOEX)*I1169+(cNES+cNES)*S1169+(cNES+cOSEX)*N1169+(cNES+cEREX)*O1169+(cNES+cHOEX)*P1169)/(1+cDR)^((cycle + 0.5)/('Life tables'!$I$2/2))</f>
        <v>4070.9949757240138</v>
      </c>
      <c r="X1169" s="107">
        <f>((L1169+G1169+H1169+I1169+N1169+O1169+P1169+S1169)/('Life tables'!$I$2/2))/(1+oDR)^(((cycle + 0.5)/('Life tables'!$I$2/2)))</f>
        <v>4.5303630487530233</v>
      </c>
      <c r="Y1169" s="31">
        <f>((uNES*L1169+ uOCEX*G1169+uEREX*H1169+uHOEX*I1169+uNES*S1169+ uOCEX*N1169+uEREX*O1169+uHOEX*P1169)/('Life tables'!$I$2/2))/(1+oDR)^(((cycle + 0.5)/('Life tables'!$I$2/2)))</f>
        <v>2.9856245836546198</v>
      </c>
      <c r="Z1169" s="100">
        <f t="shared" si="317"/>
        <v>54832.057227718731</v>
      </c>
      <c r="AA1169" s="107">
        <f>((L1169+G1169+H1169+I1169+N1169+O1169+P1169+S1169)/('Life tables'!$I$2/2))</f>
        <v>8.804311615437495</v>
      </c>
      <c r="AB1169" s="31">
        <f>((uNES*L1169+ uOCEX*G1169+uEREX*H1169+uHOEX*I1169+uNES*S1169+ uOCEX*N1169+uEREX*O1169+uHOEX*P1169)/('Life tables'!$I$2/2))</f>
        <v>5.8022654957953961</v>
      </c>
    </row>
    <row r="1170" spans="1:28" x14ac:dyDescent="0.25">
      <c r="A1170" s="4">
        <v>1164</v>
      </c>
      <c r="C1170" s="105">
        <f>IF(male=0,VLOOKUP((($A$5:$A$1570/'Life tables'!$I$2)*2)+age,lifetable,13,1),IF(male=1,VLOOKUP((($A$5:$A$1570/'Life tables'!$I$2)*2)+age,lifetable,10,1),"error"))</f>
        <v>2.3461920920215817E-3</v>
      </c>
      <c r="F1170" s="96">
        <f t="shared" si="318"/>
        <v>40.050743676252758</v>
      </c>
      <c r="G1170" s="96">
        <f t="shared" si="330"/>
        <v>4.0231810238679255</v>
      </c>
      <c r="H1170" s="96">
        <f t="shared" si="319"/>
        <v>0.22976722747337192</v>
      </c>
      <c r="I1170" s="96">
        <f t="shared" si="320"/>
        <v>9.2065555049502312E-2</v>
      </c>
      <c r="J1170" s="96">
        <f t="shared" si="331"/>
        <v>0.10416097512508628</v>
      </c>
      <c r="K1170" s="96">
        <f t="shared" si="321"/>
        <v>9.6203365588880083E-2</v>
      </c>
      <c r="L1170" s="96">
        <f t="shared" si="322"/>
        <v>35.505365529147994</v>
      </c>
      <c r="M1170" s="96">
        <f t="shared" si="323"/>
        <v>189.49042639004512</v>
      </c>
      <c r="N1170" s="96">
        <f t="shared" si="332"/>
        <v>18.248338616527857</v>
      </c>
      <c r="O1170" s="96">
        <f t="shared" si="324"/>
        <v>0.43558595124190735</v>
      </c>
      <c r="P1170" s="96">
        <f t="shared" si="325"/>
        <v>0.43558595124190735</v>
      </c>
      <c r="Q1170" s="96">
        <f t="shared" si="333"/>
        <v>0.48943898429315014</v>
      </c>
      <c r="R1170" s="96">
        <f t="shared" si="316"/>
        <v>3.4145199546613887E-2</v>
      </c>
      <c r="S1170" s="96">
        <f t="shared" si="329"/>
        <v>169.84733168719367</v>
      </c>
      <c r="T1170" s="96">
        <f t="shared" si="326"/>
        <v>318.44263633529374</v>
      </c>
      <c r="U1170" s="96">
        <f t="shared" si="327"/>
        <v>452.74014212295828</v>
      </c>
      <c r="V1170" s="32">
        <f t="shared" si="328"/>
        <v>999.99999999999613</v>
      </c>
      <c r="W1170" s="100">
        <f>(cNES*L1170+(cNES+cOSEX)*G1170+(cNES+cEREX)*H1170+(cNES+cHOEX)*I1170+(cNES+cNES)*S1170+(cNES+cOSEX)*N1170+(cNES+cEREX)*O1170+(cNES+cHOEX)*P1170)/(1+cDR)^((cycle + 0.5)/('Life tables'!$I$2/2))</f>
        <v>4049.0962807834144</v>
      </c>
      <c r="X1170" s="107">
        <f>((L1170+G1170+H1170+I1170+N1170+O1170+P1170+S1170)/('Life tables'!$I$2/2))/(1+oDR)^(((cycle + 0.5)/('Life tables'!$I$2/2)))</f>
        <v>4.513496507054831</v>
      </c>
      <c r="Y1170" s="31">
        <f>((uNES*L1170+ uOCEX*G1170+uEREX*H1170+uHOEX*I1170+uNES*S1170+ uOCEX*N1170+uEREX*O1170+uHOEX*P1170)/('Life tables'!$I$2/2))/(1+oDR)^(((cycle + 0.5)/('Life tables'!$I$2/2)))</f>
        <v>2.9745091049665331</v>
      </c>
      <c r="Z1170" s="100">
        <f t="shared" si="317"/>
        <v>54659.12974426298</v>
      </c>
      <c r="AA1170" s="107">
        <f>((L1170+G1170+H1170+I1170+N1170+O1170+P1170+S1170)/('Life tables'!$I$2/2))</f>
        <v>8.7765437496473773</v>
      </c>
      <c r="AB1170" s="31">
        <f>((uNES*L1170+ uOCEX*G1170+uEREX*H1170+uHOEX*I1170+uNES*S1170+ uOCEX*N1170+uEREX*O1170+uHOEX*P1170)/('Life tables'!$I$2/2))</f>
        <v>5.7839657685916759</v>
      </c>
    </row>
    <row r="1171" spans="1:28" x14ac:dyDescent="0.25">
      <c r="A1171" s="4">
        <v>1165</v>
      </c>
      <c r="C1171" s="105">
        <f>IF(male=0,VLOOKUP((($A$5:$A$1570/'Life tables'!$I$2)*2)+age,lifetable,13,1),IF(male=1,VLOOKUP((($A$5:$A$1570/'Life tables'!$I$2)*2)+age,lifetable,10,1),"error"))</f>
        <v>2.3461920920215817E-3</v>
      </c>
      <c r="F1171" s="96">
        <f t="shared" si="318"/>
        <v>39.92435886556261</v>
      </c>
      <c r="G1171" s="96">
        <f t="shared" si="330"/>
        <v>4.0104854051252641</v>
      </c>
      <c r="H1171" s="96">
        <f t="shared" si="319"/>
        <v>0.2290421700866288</v>
      </c>
      <c r="I1171" s="96">
        <f t="shared" si="320"/>
        <v>9.1775031411787333E-2</v>
      </c>
      <c r="J1171" s="96">
        <f t="shared" si="331"/>
        <v>0.10383228297322766</v>
      </c>
      <c r="K1171" s="96">
        <f t="shared" si="321"/>
        <v>9.5899784605565794E-2</v>
      </c>
      <c r="L1171" s="96">
        <f t="shared" si="322"/>
        <v>35.393324191360136</v>
      </c>
      <c r="M1171" s="96">
        <f t="shared" si="323"/>
        <v>188.89286267618155</v>
      </c>
      <c r="N1171" s="96">
        <f t="shared" si="332"/>
        <v>18.19079193618483</v>
      </c>
      <c r="O1171" s="96">
        <f t="shared" si="324"/>
        <v>0.43421231794713011</v>
      </c>
      <c r="P1171" s="96">
        <f t="shared" si="325"/>
        <v>0.43421231794713011</v>
      </c>
      <c r="Q1171" s="96">
        <f t="shared" si="333"/>
        <v>0.48789552385171436</v>
      </c>
      <c r="R1171" s="96">
        <f t="shared" si="316"/>
        <v>3.403752164097823E-2</v>
      </c>
      <c r="S1171" s="96">
        <f t="shared" si="329"/>
        <v>169.31171305860977</v>
      </c>
      <c r="T1171" s="96">
        <f t="shared" si="326"/>
        <v>319.0343641421187</v>
      </c>
      <c r="U1171" s="96">
        <f t="shared" si="327"/>
        <v>452.87007942920479</v>
      </c>
      <c r="V1171" s="32">
        <f t="shared" si="328"/>
        <v>999.99999999999613</v>
      </c>
      <c r="W1171" s="100">
        <f>(cNES*L1171+(cNES+cOSEX)*G1171+(cNES+cEREX)*H1171+(cNES+cHOEX)*I1171+(cNES+cNES)*S1171+(cNES+cOSEX)*N1171+(cNES+cEREX)*O1171+(cNES+cHOEX)*P1171)/(1+cDR)^((cycle + 0.5)/('Life tables'!$I$2/2))</f>
        <v>4027.3153691344401</v>
      </c>
      <c r="X1171" s="107">
        <f>((L1171+G1171+H1171+I1171+N1171+O1171+P1171+S1171)/('Life tables'!$I$2/2))/(1+oDR)^(((cycle + 0.5)/('Life tables'!$I$2/2)))</f>
        <v>4.4966927625385802</v>
      </c>
      <c r="Y1171" s="31">
        <f>((uNES*L1171+ uOCEX*G1171+uEREX*H1171+uHOEX*I1171+uNES*S1171+ uOCEX*N1171+uEREX*O1171+uHOEX*P1171)/('Life tables'!$I$2/2))/(1+oDR)^(((cycle + 0.5)/('Life tables'!$I$2/2)))</f>
        <v>2.9634350111527752</v>
      </c>
      <c r="Z1171" s="100">
        <f t="shared" si="317"/>
        <v>54486.747442046813</v>
      </c>
      <c r="AA1171" s="107">
        <f>((L1171+G1171+H1171+I1171+N1171+O1171+P1171+S1171)/('Life tables'!$I$2/2))</f>
        <v>8.7488634666914447</v>
      </c>
      <c r="AB1171" s="31">
        <f>((uNES*L1171+ uOCEX*G1171+uEREX*H1171+uHOEX*I1171+uNES*S1171+ uOCEX*N1171+uEREX*O1171+uHOEX*P1171)/('Life tables'!$I$2/2))</f>
        <v>5.7657237605782337</v>
      </c>
    </row>
    <row r="1172" spans="1:28" x14ac:dyDescent="0.25">
      <c r="A1172" s="4">
        <v>1166</v>
      </c>
      <c r="C1172" s="105">
        <f>IF(male=0,VLOOKUP((($A$5:$A$1570/'Life tables'!$I$2)*2)+age,lifetable,13,1),IF(male=1,VLOOKUP((($A$5:$A$1570/'Life tables'!$I$2)*2)+age,lifetable,10,1),"error"))</f>
        <v>2.3461920920215817E-3</v>
      </c>
      <c r="F1172" s="96">
        <f t="shared" si="318"/>
        <v>39.798375152057808</v>
      </c>
      <c r="G1172" s="96">
        <f t="shared" si="330"/>
        <v>3.9978300774343216</v>
      </c>
      <c r="H1172" s="96">
        <f t="shared" si="319"/>
        <v>0.22831941375549078</v>
      </c>
      <c r="I1172" s="96">
        <f t="shared" si="320"/>
        <v>9.1485429785291339E-2</v>
      </c>
      <c r="J1172" s="96">
        <f t="shared" si="331"/>
        <v>0.10350463396489425</v>
      </c>
      <c r="K1172" s="96">
        <f t="shared" si="321"/>
        <v>9.5597167072505262E-2</v>
      </c>
      <c r="L1172" s="96">
        <f t="shared" si="322"/>
        <v>35.281638430045305</v>
      </c>
      <c r="M1172" s="96">
        <f t="shared" si="323"/>
        <v>188.29718127661488</v>
      </c>
      <c r="N1172" s="96">
        <f t="shared" si="332"/>
        <v>18.133426526786863</v>
      </c>
      <c r="O1172" s="96">
        <f t="shared" si="324"/>
        <v>0.43284301157102184</v>
      </c>
      <c r="P1172" s="96">
        <f t="shared" si="325"/>
        <v>0.43284301157102184</v>
      </c>
      <c r="Q1172" s="96">
        <f t="shared" si="333"/>
        <v>0.48635692528121921</v>
      </c>
      <c r="R1172" s="96">
        <f t="shared" si="316"/>
        <v>3.3930182918690793E-2</v>
      </c>
      <c r="S1172" s="96">
        <f t="shared" si="329"/>
        <v>168.77778161848607</v>
      </c>
      <c r="T1172" s="96">
        <f t="shared" si="326"/>
        <v>319.62422570136482</v>
      </c>
      <c r="U1172" s="96">
        <f t="shared" si="327"/>
        <v>452.99960677919597</v>
      </c>
      <c r="V1172" s="32">
        <f t="shared" si="328"/>
        <v>999.99999999999613</v>
      </c>
      <c r="W1172" s="100">
        <f>(cNES*L1172+(cNES+cOSEX)*G1172+(cNES+cEREX)*H1172+(cNES+cHOEX)*I1172+(cNES+cNES)*S1172+(cNES+cOSEX)*N1172+(cNES+cEREX)*O1172+(cNES+cHOEX)*P1172)/(1+cDR)^((cycle + 0.5)/('Life tables'!$I$2/2))</f>
        <v>4005.651607809943</v>
      </c>
      <c r="X1172" s="107">
        <f>((L1172+G1172+H1172+I1172+N1172+O1172+P1172+S1172)/('Life tables'!$I$2/2))/(1+oDR)^(((cycle + 0.5)/('Life tables'!$I$2/2)))</f>
        <v>4.4799515812884625</v>
      </c>
      <c r="Y1172" s="31">
        <f>((uNES*L1172+ uOCEX*G1172+uEREX*H1172+uHOEX*I1172+uNES*S1172+ uOCEX*N1172+uEREX*O1172+uHOEX*P1172)/('Life tables'!$I$2/2))/(1+oDR)^(((cycle + 0.5)/('Life tables'!$I$2/2)))</f>
        <v>2.9524021480593357</v>
      </c>
      <c r="Z1172" s="100">
        <f t="shared" si="317"/>
        <v>54314.908609146682</v>
      </c>
      <c r="AA1172" s="107">
        <f>((L1172+G1172+H1172+I1172+N1172+O1172+P1172+S1172)/('Life tables'!$I$2/2))</f>
        <v>8.7212704901121878</v>
      </c>
      <c r="AB1172" s="31">
        <f>((uNES*L1172+ uOCEX*G1172+uEREX*H1172+uHOEX*I1172+uNES*S1172+ uOCEX*N1172+uEREX*O1172+uHOEX*P1172)/('Life tables'!$I$2/2))</f>
        <v>5.7475392895671042</v>
      </c>
    </row>
    <row r="1173" spans="1:28" x14ac:dyDescent="0.25">
      <c r="A1173" s="4">
        <v>1167</v>
      </c>
      <c r="C1173" s="105">
        <f>IF(male=0,VLOOKUP((($A$5:$A$1570/'Life tables'!$I$2)*2)+age,lifetable,13,1),IF(male=1,VLOOKUP((($A$5:$A$1570/'Life tables'!$I$2)*2)+age,lifetable,10,1),"error"))</f>
        <v>2.3461920920215817E-3</v>
      </c>
      <c r="F1173" s="96">
        <f t="shared" si="318"/>
        <v>39.672791181556917</v>
      </c>
      <c r="G1173" s="96">
        <f t="shared" si="330"/>
        <v>3.9852149047647378</v>
      </c>
      <c r="H1173" s="96">
        <f t="shared" si="319"/>
        <v>0.22759895071115044</v>
      </c>
      <c r="I1173" s="96">
        <f t="shared" si="320"/>
        <v>9.1196747057126659E-2</v>
      </c>
      <c r="J1173" s="96">
        <f t="shared" si="331"/>
        <v>0.10317802457823239</v>
      </c>
      <c r="K1173" s="96">
        <f t="shared" si="321"/>
        <v>9.5295509736904677E-2</v>
      </c>
      <c r="L1173" s="96">
        <f t="shared" si="322"/>
        <v>35.170307044708764</v>
      </c>
      <c r="M1173" s="96">
        <f t="shared" si="323"/>
        <v>187.70337633787847</v>
      </c>
      <c r="N1173" s="96">
        <f t="shared" si="332"/>
        <v>18.076241824632444</v>
      </c>
      <c r="O1173" s="96">
        <f t="shared" si="324"/>
        <v>0.43147801865808577</v>
      </c>
      <c r="P1173" s="96">
        <f t="shared" si="325"/>
        <v>0.43147801865808577</v>
      </c>
      <c r="Q1173" s="96">
        <f t="shared" si="333"/>
        <v>0.48482317346261716</v>
      </c>
      <c r="R1173" s="96">
        <f t="shared" si="316"/>
        <v>3.3823182324986996E-2</v>
      </c>
      <c r="S1173" s="96">
        <f t="shared" si="329"/>
        <v>168.24553212014223</v>
      </c>
      <c r="T1173" s="96">
        <f t="shared" si="326"/>
        <v>320.21222689940566</v>
      </c>
      <c r="U1173" s="96">
        <f t="shared" si="327"/>
        <v>453.12872547125784</v>
      </c>
      <c r="V1173" s="32">
        <f t="shared" si="328"/>
        <v>999.99999999999613</v>
      </c>
      <c r="W1173" s="100">
        <f>(cNES*L1173+(cNES+cOSEX)*G1173+(cNES+cEREX)*H1173+(cNES+cHOEX)*I1173+(cNES+cNES)*S1173+(cNES+cOSEX)*N1173+(cNES+cEREX)*O1173+(cNES+cHOEX)*P1173)/(1+cDR)^((cycle + 0.5)/('Life tables'!$I$2/2))</f>
        <v>3984.1043672240148</v>
      </c>
      <c r="X1173" s="107">
        <f>((L1173+G1173+H1173+I1173+N1173+O1173+P1173+S1173)/('Life tables'!$I$2/2))/(1+oDR)^(((cycle + 0.5)/('Life tables'!$I$2/2)))</f>
        <v>4.4632727302640065</v>
      </c>
      <c r="Y1173" s="31">
        <f>((uNES*L1173+ uOCEX*G1173+uEREX*H1173+uHOEX*I1173+uNES*S1173+ uOCEX*N1173+uEREX*O1173+uHOEX*P1173)/('Life tables'!$I$2/2))/(1+oDR)^(((cycle + 0.5)/('Life tables'!$I$2/2)))</f>
        <v>2.9414103621089867</v>
      </c>
      <c r="Z1173" s="100">
        <f t="shared" si="317"/>
        <v>54143.611538769925</v>
      </c>
      <c r="AA1173" s="107">
        <f>((L1173+G1173+H1173+I1173+N1173+O1173+P1173+S1173)/('Life tables'!$I$2/2))</f>
        <v>8.6937645443323124</v>
      </c>
      <c r="AB1173" s="31">
        <f>((uNES*L1173+ uOCEX*G1173+uEREX*H1173+uHOEX*I1173+uNES*S1173+ uOCEX*N1173+uEREX*O1173+uHOEX*P1173)/('Life tables'!$I$2/2))</f>
        <v>5.7294121739502524</v>
      </c>
    </row>
    <row r="1174" spans="1:28" x14ac:dyDescent="0.25">
      <c r="A1174" s="4">
        <v>1168</v>
      </c>
      <c r="C1174" s="105">
        <f>IF(male=0,VLOOKUP((($A$5:$A$1570/'Life tables'!$I$2)*2)+age,lifetable,13,1),IF(male=1,VLOOKUP((($A$5:$A$1570/'Life tables'!$I$2)*2)+age,lifetable,10,1),"error"))</f>
        <v>2.3461920920215817E-3</v>
      </c>
      <c r="F1174" s="96">
        <f t="shared" si="318"/>
        <v>39.547605607335782</v>
      </c>
      <c r="G1174" s="96">
        <f t="shared" si="330"/>
        <v>3.9726397518352528</v>
      </c>
      <c r="H1174" s="96">
        <f t="shared" si="319"/>
        <v>0.2268807732275821</v>
      </c>
      <c r="I1174" s="96">
        <f t="shared" si="320"/>
        <v>9.090898013154787E-2</v>
      </c>
      <c r="J1174" s="96">
        <f t="shared" si="331"/>
        <v>0.10285245131078272</v>
      </c>
      <c r="K1174" s="96">
        <f t="shared" si="321"/>
        <v>9.4994809363882882E-2</v>
      </c>
      <c r="L1174" s="96">
        <f t="shared" si="322"/>
        <v>35.059328841466737</v>
      </c>
      <c r="M1174" s="96">
        <f t="shared" si="323"/>
        <v>187.11144202199682</v>
      </c>
      <c r="N1174" s="96">
        <f t="shared" si="332"/>
        <v>18.019237267511883</v>
      </c>
      <c r="O1174" s="96">
        <f t="shared" si="324"/>
        <v>0.43011732578843492</v>
      </c>
      <c r="P1174" s="96">
        <f t="shared" si="325"/>
        <v>0.43011732578843492</v>
      </c>
      <c r="Q1174" s="96">
        <f t="shared" si="333"/>
        <v>0.48329425331687315</v>
      </c>
      <c r="R1174" s="96">
        <f t="shared" si="316"/>
        <v>3.3716518807893718E-2</v>
      </c>
      <c r="S1174" s="96">
        <f t="shared" si="329"/>
        <v>167.7149593307833</v>
      </c>
      <c r="T1174" s="96">
        <f t="shared" si="326"/>
        <v>320.79837360403332</v>
      </c>
      <c r="U1174" s="96">
        <f t="shared" si="327"/>
        <v>453.25743679942963</v>
      </c>
      <c r="V1174" s="32">
        <f t="shared" si="328"/>
        <v>999.99999999999613</v>
      </c>
      <c r="W1174" s="100">
        <f>(cNES*L1174+(cNES+cOSEX)*G1174+(cNES+cEREX)*H1174+(cNES+cHOEX)*I1174+(cNES+cNES)*S1174+(cNES+cOSEX)*N1174+(cNES+cEREX)*O1174+(cNES+cHOEX)*P1174)/(1+cDR)^((cycle + 0.5)/('Life tables'!$I$2/2))</f>
        <v>3962.6730211546842</v>
      </c>
      <c r="X1174" s="107">
        <f>((L1174+G1174+H1174+I1174+N1174+O1174+P1174+S1174)/('Life tables'!$I$2/2))/(1+oDR)^(((cycle + 0.5)/('Life tables'!$I$2/2)))</f>
        <v>4.4466559772966479</v>
      </c>
      <c r="Y1174" s="31">
        <f>((uNES*L1174+ uOCEX*G1174+uEREX*H1174+uHOEX*I1174+uNES*S1174+ uOCEX*N1174+uEREX*O1174+uHOEX*P1174)/('Life tables'!$I$2/2))/(1+oDR)^(((cycle + 0.5)/('Life tables'!$I$2/2)))</f>
        <v>2.930459500299023</v>
      </c>
      <c r="Z1174" s="100">
        <f t="shared" si="317"/>
        <v>53972.854529248143</v>
      </c>
      <c r="AA1174" s="107">
        <f>((L1174+G1174+H1174+I1174+N1174+O1174+P1174+S1174)/('Life tables'!$I$2/2))</f>
        <v>8.6663453546516678</v>
      </c>
      <c r="AB1174" s="31">
        <f>((uNES*L1174+ uOCEX*G1174+uEREX*H1174+uHOEX*I1174+uNES*S1174+ uOCEX*N1174+uEREX*O1174+uHOEX*P1174)/('Life tables'!$I$2/2))</f>
        <v>5.7113422326975369</v>
      </c>
    </row>
    <row r="1175" spans="1:28" x14ac:dyDescent="0.25">
      <c r="A1175" s="4">
        <v>1169</v>
      </c>
      <c r="C1175" s="105">
        <f>IF(male=0,VLOOKUP((($A$5:$A$1570/'Life tables'!$I$2)*2)+age,lifetable,13,1),IF(male=1,VLOOKUP((($A$5:$A$1570/'Life tables'!$I$2)*2)+age,lifetable,10,1),"error"))</f>
        <v>2.3461920920215817E-3</v>
      </c>
      <c r="F1175" s="96">
        <f t="shared" si="318"/>
        <v>39.42281708999019</v>
      </c>
      <c r="G1175" s="96">
        <f t="shared" si="330"/>
        <v>3.9601044840999102</v>
      </c>
      <c r="H1175" s="96">
        <f t="shared" si="319"/>
        <v>0.22616487362075383</v>
      </c>
      <c r="I1175" s="96">
        <f t="shared" si="320"/>
        <v>9.0622125929636047E-2</v>
      </c>
      <c r="J1175" s="96">
        <f t="shared" si="331"/>
        <v>0.10252791067912304</v>
      </c>
      <c r="K1175" s="96">
        <f t="shared" si="321"/>
        <v>9.4695062736141464E-2</v>
      </c>
      <c r="L1175" s="96">
        <f t="shared" si="322"/>
        <v>34.948702632924622</v>
      </c>
      <c r="M1175" s="96">
        <f t="shared" si="323"/>
        <v>186.52137250654297</v>
      </c>
      <c r="N1175" s="96">
        <f t="shared" si="332"/>
        <v>17.962412294712845</v>
      </c>
      <c r="O1175" s="96">
        <f t="shared" si="324"/>
        <v>0.42876091957792406</v>
      </c>
      <c r="P1175" s="96">
        <f t="shared" si="325"/>
        <v>0.42876091957792406</v>
      </c>
      <c r="Q1175" s="96">
        <f t="shared" si="333"/>
        <v>0.48177014980511251</v>
      </c>
      <c r="R1175" s="96">
        <f t="shared" si="316"/>
        <v>3.3610191318239585E-2</v>
      </c>
      <c r="S1175" s="96">
        <f t="shared" si="329"/>
        <v>167.18605803155094</v>
      </c>
      <c r="T1175" s="96">
        <f t="shared" si="326"/>
        <v>321.38267166451755</v>
      </c>
      <c r="U1175" s="96">
        <f t="shared" si="327"/>
        <v>453.38574205348402</v>
      </c>
      <c r="V1175" s="32">
        <f t="shared" si="328"/>
        <v>999.99999999999613</v>
      </c>
      <c r="W1175" s="100">
        <f>(cNES*L1175+(cNES+cOSEX)*G1175+(cNES+cEREX)*H1175+(cNES+cHOEX)*I1175+(cNES+cNES)*S1175+(cNES+cOSEX)*N1175+(cNES+cEREX)*O1175+(cNES+cHOEX)*P1175)/(1+cDR)^((cycle + 0.5)/('Life tables'!$I$2/2))</f>
        <v>3941.3569467266971</v>
      </c>
      <c r="X1175" s="107">
        <f>((L1175+G1175+H1175+I1175+N1175+O1175+P1175+S1175)/('Life tables'!$I$2/2))/(1+oDR)^(((cycle + 0.5)/('Life tables'!$I$2/2)))</f>
        <v>4.4301010910863399</v>
      </c>
      <c r="Y1175" s="31">
        <f>((uNES*L1175+ uOCEX*G1175+uEREX*H1175+uHOEX*I1175+uNES*S1175+ uOCEX*N1175+uEREX*O1175+uHOEX*P1175)/('Life tables'!$I$2/2))/(1+oDR)^(((cycle + 0.5)/('Life tables'!$I$2/2)))</f>
        <v>2.9195494101990294</v>
      </c>
      <c r="Z1175" s="100">
        <f t="shared" si="317"/>
        <v>53802.635884030322</v>
      </c>
      <c r="AA1175" s="107">
        <f>((L1175+G1175+H1175+I1175+N1175+O1175+P1175+S1175)/('Life tables'!$I$2/2))</f>
        <v>8.6390126472441917</v>
      </c>
      <c r="AB1175" s="31">
        <f>((uNES*L1175+ uOCEX*G1175+uEREX*H1175+uHOEX*I1175+uNES*S1175+ uOCEX*N1175+uEREX*O1175+uHOEX*P1175)/('Life tables'!$I$2/2))</f>
        <v>5.6933292853547153</v>
      </c>
    </row>
    <row r="1176" spans="1:28" x14ac:dyDescent="0.25">
      <c r="A1176" s="4">
        <v>1170</v>
      </c>
      <c r="C1176" s="105">
        <f>IF(male=0,VLOOKUP((($A$5:$A$1570/'Life tables'!$I$2)*2)+age,lifetable,13,1),IF(male=1,VLOOKUP((($A$5:$A$1570/'Life tables'!$I$2)*2)+age,lifetable,10,1),"error"))</f>
        <v>2.3461920920215817E-3</v>
      </c>
      <c r="F1176" s="96">
        <f t="shared" si="318"/>
        <v>39.29842429730293</v>
      </c>
      <c r="G1176" s="96">
        <f t="shared" si="330"/>
        <v>3.9476089677347033</v>
      </c>
      <c r="H1176" s="96">
        <f t="shared" si="319"/>
        <v>0.22545124424786483</v>
      </c>
      <c r="I1176" s="96">
        <f t="shared" si="320"/>
        <v>9.0336181388993214E-2</v>
      </c>
      <c r="J1176" s="96">
        <f t="shared" si="331"/>
        <v>0.10220439921852262</v>
      </c>
      <c r="K1176" s="96">
        <f t="shared" si="321"/>
        <v>9.4396266653645505E-2</v>
      </c>
      <c r="L1176" s="96">
        <f t="shared" si="322"/>
        <v>34.838427238059197</v>
      </c>
      <c r="M1176" s="96">
        <f t="shared" si="323"/>
        <v>185.93316198469159</v>
      </c>
      <c r="N1176" s="96">
        <f t="shared" si="332"/>
        <v>17.905766347025473</v>
      </c>
      <c r="O1176" s="96">
        <f t="shared" si="324"/>
        <v>0.4274087866782717</v>
      </c>
      <c r="P1176" s="96">
        <f t="shared" si="325"/>
        <v>0.4274087866782717</v>
      </c>
      <c r="Q1176" s="96">
        <f t="shared" si="333"/>
        <v>0.48025084792875877</v>
      </c>
      <c r="R1176" s="96">
        <f t="shared" si="316"/>
        <v>3.350419880966455E-2</v>
      </c>
      <c r="S1176" s="96">
        <f t="shared" si="329"/>
        <v>166.65882301757117</v>
      </c>
      <c r="T1176" s="96">
        <f t="shared" si="326"/>
        <v>321.96512691166481</v>
      </c>
      <c r="U1176" s="96">
        <f t="shared" si="327"/>
        <v>453.51364251894734</v>
      </c>
      <c r="V1176" s="32">
        <f t="shared" si="328"/>
        <v>999.99999999999613</v>
      </c>
      <c r="W1176" s="100">
        <f>(cNES*L1176+(cNES+cOSEX)*G1176+(cNES+cEREX)*H1176+(cNES+cHOEX)*I1176+(cNES+cNES)*S1176+(cNES+cOSEX)*N1176+(cNES+cEREX)*O1176+(cNES+cHOEX)*P1176)/(1+cDR)^((cycle + 0.5)/('Life tables'!$I$2/2))</f>
        <v>3920.1555243943321</v>
      </c>
      <c r="X1176" s="107">
        <f>((L1176+G1176+H1176+I1176+N1176+O1176+P1176+S1176)/('Life tables'!$I$2/2))/(1+oDR)^(((cycle + 0.5)/('Life tables'!$I$2/2)))</f>
        <v>4.4136078411981554</v>
      </c>
      <c r="Y1176" s="31">
        <f>((uNES*L1176+ uOCEX*G1176+uEREX*H1176+uHOEX*I1176+uNES*S1176+ uOCEX*N1176+uEREX*O1176+uHOEX*P1176)/('Life tables'!$I$2/2))/(1+oDR)^(((cycle + 0.5)/('Life tables'!$I$2/2)))</f>
        <v>2.908679939948648</v>
      </c>
      <c r="Z1176" s="100">
        <f t="shared" si="317"/>
        <v>53632.953911675548</v>
      </c>
      <c r="AA1176" s="107">
        <f>((L1176+G1176+H1176+I1176+N1176+O1176+P1176+S1176)/('Life tables'!$I$2/2))</f>
        <v>8.611766149154878</v>
      </c>
      <c r="AB1176" s="31">
        <f>((uNES*L1176+ uOCEX*G1176+uEREX*H1176+uHOEX*I1176+uNES*S1176+ uOCEX*N1176+uEREX*O1176+uHOEX*P1176)/('Life tables'!$I$2/2))</f>
        <v>5.6753731520414448</v>
      </c>
    </row>
    <row r="1177" spans="1:28" x14ac:dyDescent="0.25">
      <c r="A1177" s="4">
        <v>1171</v>
      </c>
      <c r="C1177" s="105">
        <f>IF(male=0,VLOOKUP((($A$5:$A$1570/'Life tables'!$I$2)*2)+age,lifetable,13,1),IF(male=1,VLOOKUP((($A$5:$A$1570/'Life tables'!$I$2)*2)+age,lifetable,10,1),"error"))</f>
        <v>2.3461920920215817E-3</v>
      </c>
      <c r="F1177" s="96">
        <f t="shared" si="318"/>
        <v>39.174425904115317</v>
      </c>
      <c r="G1177" s="96">
        <f t="shared" si="330"/>
        <v>3.9351530696246688</v>
      </c>
      <c r="H1177" s="96">
        <f t="shared" si="319"/>
        <v>0.22473987750660845</v>
      </c>
      <c r="I1177" s="96">
        <f t="shared" si="320"/>
        <v>9.0051143463446948E-2</v>
      </c>
      <c r="J1177" s="96">
        <f t="shared" si="331"/>
        <v>0.10188191348260796</v>
      </c>
      <c r="K1177" s="96">
        <f t="shared" si="321"/>
        <v>9.4098417933314887E-2</v>
      </c>
      <c r="L1177" s="96">
        <f t="shared" si="322"/>
        <v>34.728501482104669</v>
      </c>
      <c r="M1177" s="96">
        <f t="shared" si="323"/>
        <v>185.34680466526865</v>
      </c>
      <c r="N1177" s="96">
        <f t="shared" si="332"/>
        <v>17.849298866747155</v>
      </c>
      <c r="O1177" s="96">
        <f t="shared" si="324"/>
        <v>0.42606091377717448</v>
      </c>
      <c r="P1177" s="96">
        <f t="shared" si="325"/>
        <v>0.42606091377717448</v>
      </c>
      <c r="Q1177" s="96">
        <f t="shared" si="333"/>
        <v>0.47873633272966115</v>
      </c>
      <c r="R1177" s="96">
        <f t="shared" si="316"/>
        <v>3.3398540238628871E-2</v>
      </c>
      <c r="S1177" s="96">
        <f t="shared" si="329"/>
        <v>166.13324909799886</v>
      </c>
      <c r="T1177" s="96">
        <f t="shared" si="326"/>
        <v>322.54574515787709</v>
      </c>
      <c r="U1177" s="96">
        <f t="shared" si="327"/>
        <v>453.64113947711928</v>
      </c>
      <c r="V1177" s="32">
        <f t="shared" si="328"/>
        <v>999.99999999999613</v>
      </c>
      <c r="W1177" s="100">
        <f>(cNES*L1177+(cNES+cOSEX)*G1177+(cNES+cEREX)*H1177+(cNES+cHOEX)*I1177+(cNES+cNES)*S1177+(cNES+cOSEX)*N1177+(cNES+cEREX)*O1177+(cNES+cHOEX)*P1177)/(1+cDR)^((cycle + 0.5)/('Life tables'!$I$2/2))</f>
        <v>3899.0681379242978</v>
      </c>
      <c r="X1177" s="107">
        <f>((L1177+G1177+H1177+I1177+N1177+O1177+P1177+S1177)/('Life tables'!$I$2/2))/(1+oDR)^(((cycle + 0.5)/('Life tables'!$I$2/2)))</f>
        <v>4.3971759980589331</v>
      </c>
      <c r="Y1177" s="31">
        <f>((uNES*L1177+ uOCEX*G1177+uEREX*H1177+uHOEX*I1177+uNES*S1177+ uOCEX*N1177+uEREX*O1177+uHOEX*P1177)/('Life tables'!$I$2/2))/(1+oDR)^(((cycle + 0.5)/('Life tables'!$I$2/2)))</f>
        <v>2.8978509382553685</v>
      </c>
      <c r="Z1177" s="100">
        <f t="shared" si="317"/>
        <v>53463.806925845551</v>
      </c>
      <c r="AA1177" s="107">
        <f>((L1177+G1177+H1177+I1177+N1177+O1177+P1177+S1177)/('Life tables'!$I$2/2))</f>
        <v>8.5846055882967676</v>
      </c>
      <c r="AB1177" s="31">
        <f>((uNES*L1177+ uOCEX*G1177+uEREX*H1177+uHOEX*I1177+uNES*S1177+ uOCEX*N1177+uEREX*O1177+uHOEX*P1177)/('Life tables'!$I$2/2))</f>
        <v>5.6574736534493058</v>
      </c>
    </row>
    <row r="1178" spans="1:28" x14ac:dyDescent="0.25">
      <c r="A1178" s="4">
        <v>1172</v>
      </c>
      <c r="C1178" s="105">
        <f>IF(male=0,VLOOKUP((($A$5:$A$1570/'Life tables'!$I$2)*2)+age,lifetable,13,1),IF(male=1,VLOOKUP((($A$5:$A$1570/'Life tables'!$I$2)*2)+age,lifetable,10,1),"error"))</f>
        <v>2.3461920920215817E-3</v>
      </c>
      <c r="F1178" s="96">
        <f t="shared" si="318"/>
        <v>39.050820592202825</v>
      </c>
      <c r="G1178" s="96">
        <f t="shared" si="330"/>
        <v>3.9227366573513938</v>
      </c>
      <c r="H1178" s="96">
        <f t="shared" si="319"/>
        <v>0.22403076583445855</v>
      </c>
      <c r="I1178" s="96">
        <f t="shared" si="320"/>
        <v>8.9767009122764585E-2</v>
      </c>
      <c r="J1178" s="96">
        <f t="shared" si="331"/>
        <v>0.10156045004303944</v>
      </c>
      <c r="K1178" s="96">
        <f t="shared" si="321"/>
        <v>9.3801513408725598E-2</v>
      </c>
      <c r="L1178" s="96">
        <f t="shared" si="322"/>
        <v>34.618924196442443</v>
      </c>
      <c r="M1178" s="96">
        <f t="shared" si="323"/>
        <v>184.76229477279693</v>
      </c>
      <c r="N1178" s="96">
        <f t="shared" si="332"/>
        <v>17.793009297686929</v>
      </c>
      <c r="O1178" s="96">
        <f t="shared" si="324"/>
        <v>0.42471728759841165</v>
      </c>
      <c r="P1178" s="96">
        <f t="shared" si="325"/>
        <v>0.42471728759841165</v>
      </c>
      <c r="Q1178" s="96">
        <f t="shared" si="333"/>
        <v>0.47722658929021267</v>
      </c>
      <c r="R1178" s="96">
        <f t="shared" si="316"/>
        <v>3.3293214564421275E-2</v>
      </c>
      <c r="S1178" s="96">
        <f t="shared" si="329"/>
        <v>165.60933109605855</v>
      </c>
      <c r="T1178" s="96">
        <f t="shared" si="326"/>
        <v>323.12453219721033</v>
      </c>
      <c r="U1178" s="96">
        <f t="shared" si="327"/>
        <v>453.76823420509243</v>
      </c>
      <c r="V1178" s="32">
        <f t="shared" si="328"/>
        <v>999.99999999999613</v>
      </c>
      <c r="W1178" s="100">
        <f>(cNES*L1178+(cNES+cOSEX)*G1178+(cNES+cEREX)*H1178+(cNES+cHOEX)*I1178+(cNES+cNES)*S1178+(cNES+cOSEX)*N1178+(cNES+cEREX)*O1178+(cNES+cHOEX)*P1178)/(1+cDR)^((cycle + 0.5)/('Life tables'!$I$2/2))</f>
        <v>3878.0941743786834</v>
      </c>
      <c r="X1178" s="107">
        <f>((L1178+G1178+H1178+I1178+N1178+O1178+P1178+S1178)/('Life tables'!$I$2/2))/(1+oDR)^(((cycle + 0.5)/('Life tables'!$I$2/2)))</f>
        <v>4.3808053329539192</v>
      </c>
      <c r="Y1178" s="31">
        <f>((uNES*L1178+ uOCEX*G1178+uEREX*H1178+uHOEX*I1178+uNES*S1178+ uOCEX*N1178+uEREX*O1178+uHOEX*P1178)/('Life tables'!$I$2/2))/(1+oDR)^(((cycle + 0.5)/('Life tables'!$I$2/2)))</f>
        <v>2.8870622543923194</v>
      </c>
      <c r="Z1178" s="100">
        <f t="shared" si="317"/>
        <v>53295.193245296839</v>
      </c>
      <c r="AA1178" s="107">
        <f>((L1178+G1178+H1178+I1178+N1178+O1178+P1178+S1178)/('Life tables'!$I$2/2))</f>
        <v>8.5575306934479443</v>
      </c>
      <c r="AB1178" s="31">
        <f>((uNES*L1178+ uOCEX*G1178+uEREX*H1178+uHOEX*I1178+uNES*S1178+ uOCEX*N1178+uEREX*O1178+uHOEX*P1178)/('Life tables'!$I$2/2))</f>
        <v>5.6396306108398289</v>
      </c>
    </row>
    <row r="1179" spans="1:28" x14ac:dyDescent="0.25">
      <c r="A1179" s="4">
        <v>1173</v>
      </c>
      <c r="C1179" s="105">
        <f>IF(male=0,VLOOKUP((($A$5:$A$1570/'Life tables'!$I$2)*2)+age,lifetable,13,1),IF(male=1,VLOOKUP((($A$5:$A$1570/'Life tables'!$I$2)*2)+age,lifetable,10,1),"error"))</f>
        <v>2.3461920920215817E-3</v>
      </c>
      <c r="F1179" s="96">
        <f t="shared" si="318"/>
        <v>38.927607050154769</v>
      </c>
      <c r="G1179" s="96">
        <f t="shared" si="330"/>
        <v>3.9103595991809308</v>
      </c>
      <c r="H1179" s="96">
        <f t="shared" si="319"/>
        <v>0.22332390170797939</v>
      </c>
      <c r="I1179" s="96">
        <f t="shared" si="320"/>
        <v>8.948377535237656E-2</v>
      </c>
      <c r="J1179" s="96">
        <f t="shared" si="331"/>
        <v>0.10124000548919833</v>
      </c>
      <c r="K1179" s="96">
        <f t="shared" si="321"/>
        <v>9.3505549929820755E-2</v>
      </c>
      <c r="L1179" s="96">
        <f t="shared" si="322"/>
        <v>34.50969421849446</v>
      </c>
      <c r="M1179" s="96">
        <f t="shared" si="323"/>
        <v>184.17962654753859</v>
      </c>
      <c r="N1179" s="96">
        <f t="shared" si="332"/>
        <v>17.736897085169559</v>
      </c>
      <c r="O1179" s="96">
        <f t="shared" si="324"/>
        <v>0.42337789490194283</v>
      </c>
      <c r="P1179" s="96">
        <f t="shared" si="325"/>
        <v>0.42337789490194283</v>
      </c>
      <c r="Q1179" s="96">
        <f t="shared" si="333"/>
        <v>0.47572160273346004</v>
      </c>
      <c r="R1179" s="96">
        <f t="shared" si="316"/>
        <v>3.3188220749166643E-2</v>
      </c>
      <c r="S1179" s="96">
        <f t="shared" si="329"/>
        <v>165.08706384908251</v>
      </c>
      <c r="T1179" s="96">
        <f t="shared" si="326"/>
        <v>323.70149380543296</v>
      </c>
      <c r="U1179" s="96">
        <f t="shared" si="327"/>
        <v>453.8949279757714</v>
      </c>
      <c r="V1179" s="32">
        <f t="shared" si="328"/>
        <v>999.99999999999613</v>
      </c>
      <c r="W1179" s="100">
        <f>(cNES*L1179+(cNES+cOSEX)*G1179+(cNES+cEREX)*H1179+(cNES+cHOEX)*I1179+(cNES+cNES)*S1179+(cNES+cOSEX)*N1179+(cNES+cEREX)*O1179+(cNES+cHOEX)*P1179)/(1+cDR)^((cycle + 0.5)/('Life tables'!$I$2/2))</f>
        <v>3857.2330240979636</v>
      </c>
      <c r="X1179" s="107">
        <f>((L1179+G1179+H1179+I1179+N1179+O1179+P1179+S1179)/('Life tables'!$I$2/2))/(1+oDR)^(((cycle + 0.5)/('Life tables'!$I$2/2)))</f>
        <v>4.3644956180234411</v>
      </c>
      <c r="Y1179" s="31">
        <f>((uNES*L1179+ uOCEX*G1179+uEREX*H1179+uHOEX*I1179+uNES*S1179+ uOCEX*N1179+uEREX*O1179+uHOEX*P1179)/('Life tables'!$I$2/2))/(1+oDR)^(((cycle + 0.5)/('Life tables'!$I$2/2)))</f>
        <v>2.8763137381960782</v>
      </c>
      <c r="Z1179" s="100">
        <f t="shared" si="317"/>
        <v>53127.111193872675</v>
      </c>
      <c r="AA1179" s="107">
        <f>((L1179+G1179+H1179+I1179+N1179+O1179+P1179+S1179)/('Life tables'!$I$2/2))</f>
        <v>8.5305411942485634</v>
      </c>
      <c r="AB1179" s="31">
        <f>((uNES*L1179+ uOCEX*G1179+uEREX*H1179+uHOEX*I1179+uNES*S1179+ uOCEX*N1179+uEREX*O1179+uHOEX*P1179)/('Life tables'!$I$2/2))</f>
        <v>5.6218438460425419</v>
      </c>
    </row>
    <row r="1180" spans="1:28" x14ac:dyDescent="0.25">
      <c r="A1180" s="4">
        <v>1174</v>
      </c>
      <c r="C1180" s="105">
        <f>IF(male=0,VLOOKUP((($A$5:$A$1570/'Life tables'!$I$2)*2)+age,lifetable,13,1),IF(male=1,VLOOKUP((($A$5:$A$1570/'Life tables'!$I$2)*2)+age,lifetable,10,1),"error"))</f>
        <v>2.610284460822232E-3</v>
      </c>
      <c r="F1180" s="96">
        <f t="shared" si="318"/>
        <v>38.804783973257905</v>
      </c>
      <c r="G1180" s="96">
        <f t="shared" si="330"/>
        <v>3.8980217640521033</v>
      </c>
      <c r="H1180" s="96">
        <f t="shared" si="319"/>
        <v>0.22261927764215775</v>
      </c>
      <c r="I1180" s="96">
        <f t="shared" si="320"/>
        <v>8.920143915310888E-2</v>
      </c>
      <c r="J1180" s="96">
        <f t="shared" si="331"/>
        <v>0.11228041102122389</v>
      </c>
      <c r="K1180" s="96">
        <f t="shared" si="321"/>
        <v>9.3210524362630942E-2</v>
      </c>
      <c r="L1180" s="96">
        <f t="shared" si="322"/>
        <v>34.389450557026677</v>
      </c>
      <c r="M1180" s="96">
        <f t="shared" si="323"/>
        <v>183.59879424553378</v>
      </c>
      <c r="N1180" s="96">
        <f t="shared" si="332"/>
        <v>17.680961676039264</v>
      </c>
      <c r="O1180" s="96">
        <f t="shared" si="324"/>
        <v>0.42204272248399693</v>
      </c>
      <c r="P1180" s="96">
        <f t="shared" si="325"/>
        <v>0.42204272248399693</v>
      </c>
      <c r="Q1180" s="96">
        <f t="shared" si="333"/>
        <v>0.52760072228077992</v>
      </c>
      <c r="R1180" s="96">
        <f t="shared" si="316"/>
        <v>3.3083557757832976E-2</v>
      </c>
      <c r="S1180" s="96">
        <f t="shared" si="329"/>
        <v>164.51306284448791</v>
      </c>
      <c r="T1180" s="96">
        <f t="shared" si="326"/>
        <v>324.34137493873499</v>
      </c>
      <c r="U1180" s="96">
        <f t="shared" si="327"/>
        <v>454.02122205789186</v>
      </c>
      <c r="V1180" s="32">
        <f t="shared" si="328"/>
        <v>999.99999999999613</v>
      </c>
      <c r="W1180" s="100">
        <f>(cNES*L1180+(cNES+cOSEX)*G1180+(cNES+cEREX)*H1180+(cNES+cHOEX)*I1180+(cNES+cNES)*S1180+(cNES+cOSEX)*N1180+(cNES+cEREX)*O1180+(cNES+cHOEX)*P1180)/(1+cDR)^((cycle + 0.5)/('Life tables'!$I$2/2))</f>
        <v>3835.5178561454377</v>
      </c>
      <c r="X1180" s="107">
        <f>((L1180+G1180+H1180+I1180+N1180+O1180+P1180+S1180)/('Life tables'!$I$2/2))/(1+oDR)^(((cycle + 0.5)/('Life tables'!$I$2/2)))</f>
        <v>4.3469768956231469</v>
      </c>
      <c r="Y1180" s="31">
        <f>((uNES*L1180+ uOCEX*G1180+uEREX*H1180+uHOEX*I1180+uNES*S1180+ uOCEX*N1180+uEREX*O1180+uHOEX*P1180)/('Life tables'!$I$2/2))/(1+oDR)^(((cycle + 0.5)/('Life tables'!$I$2/2)))</f>
        <v>2.8647545205380678</v>
      </c>
      <c r="Z1180" s="100">
        <f t="shared" si="317"/>
        <v>52946.221152393657</v>
      </c>
      <c r="AA1180" s="107">
        <f>((L1180+G1180+H1180+I1180+N1180+O1180+P1180+S1180)/('Life tables'!$I$2/2))</f>
        <v>8.5011536758933328</v>
      </c>
      <c r="AB1180" s="31">
        <f>((uNES*L1180+ uOCEX*G1180+uEREX*H1180+uHOEX*I1180+uNES*S1180+ uOCEX*N1180+uEREX*O1180+uHOEX*P1180)/('Life tables'!$I$2/2))</f>
        <v>5.6024494740989619</v>
      </c>
    </row>
    <row r="1181" spans="1:28" x14ac:dyDescent="0.25">
      <c r="A1181" s="4">
        <v>1175</v>
      </c>
      <c r="C1181" s="105">
        <f>IF(male=0,VLOOKUP((($A$5:$A$1570/'Life tables'!$I$2)*2)+age,lifetable,13,1),IF(male=1,VLOOKUP((($A$5:$A$1570/'Life tables'!$I$2)*2)+age,lifetable,10,1),"error"))</f>
        <v>2.610284460822232E-3</v>
      </c>
      <c r="F1181" s="96">
        <f t="shared" si="318"/>
        <v>38.670971954540342</v>
      </c>
      <c r="G1181" s="96">
        <f t="shared" si="330"/>
        <v>3.8845800667187986</v>
      </c>
      <c r="H1181" s="96">
        <f t="shared" si="319"/>
        <v>0.22185161108415624</v>
      </c>
      <c r="I1181" s="96">
        <f t="shared" si="320"/>
        <v>8.8893842423442365E-2</v>
      </c>
      <c r="J1181" s="96">
        <f t="shared" si="331"/>
        <v>0.11189323019136689</v>
      </c>
      <c r="K1181" s="96">
        <f t="shared" si="321"/>
        <v>9.288910295131006E-2</v>
      </c>
      <c r="L1181" s="96">
        <f t="shared" si="322"/>
        <v>34.27086410117127</v>
      </c>
      <c r="M1181" s="96">
        <f t="shared" si="323"/>
        <v>182.96643104882889</v>
      </c>
      <c r="N1181" s="96">
        <f t="shared" si="332"/>
        <v>17.620063730101098</v>
      </c>
      <c r="O1181" s="96">
        <f t="shared" si="324"/>
        <v>0.42058909482683976</v>
      </c>
      <c r="P1181" s="96">
        <f t="shared" si="325"/>
        <v>0.42058909482683976</v>
      </c>
      <c r="Q1181" s="96">
        <f t="shared" si="333"/>
        <v>0.5257835247294762</v>
      </c>
      <c r="R1181" s="96">
        <f t="shared" si="316"/>
        <v>3.2969609164498884E-2</v>
      </c>
      <c r="S1181" s="96">
        <f t="shared" si="329"/>
        <v>163.94643599518014</v>
      </c>
      <c r="T1181" s="96">
        <f t="shared" si="326"/>
        <v>324.97905169365583</v>
      </c>
      <c r="U1181" s="96">
        <f t="shared" si="327"/>
        <v>454.14708077000768</v>
      </c>
      <c r="V1181" s="32">
        <f t="shared" si="328"/>
        <v>999.99999999999613</v>
      </c>
      <c r="W1181" s="100">
        <f>(cNES*L1181+(cNES+cOSEX)*G1181+(cNES+cEREX)*H1181+(cNES+cHOEX)*I1181+(cNES+cNES)*S1181+(cNES+cOSEX)*N1181+(cNES+cEREX)*O1181+(cNES+cHOEX)*P1181)/(1+cDR)^((cycle + 0.5)/('Life tables'!$I$2/2))</f>
        <v>3813.7723172555202</v>
      </c>
      <c r="X1181" s="107">
        <f>((L1181+G1181+H1181+I1181+N1181+O1181+P1181+S1181)/('Life tables'!$I$2/2))/(1+oDR)^(((cycle + 0.5)/('Life tables'!$I$2/2)))</f>
        <v>4.3295284976486101</v>
      </c>
      <c r="Y1181" s="31">
        <f>((uNES*L1181+ uOCEX*G1181+uEREX*H1181+uHOEX*I1181+uNES*S1181+ uOCEX*N1181+uEREX*O1181+uHOEX*P1181)/('Life tables'!$I$2/2))/(1+oDR)^(((cycle + 0.5)/('Life tables'!$I$2/2)))</f>
        <v>2.8532556409866223</v>
      </c>
      <c r="Z1181" s="100">
        <f t="shared" si="317"/>
        <v>52763.835486157855</v>
      </c>
      <c r="AA1181" s="107">
        <f>((L1181+G1181+H1181+I1181+N1181+O1181+P1181+S1181)/('Life tables'!$I$2/2))</f>
        <v>8.4718674080779</v>
      </c>
      <c r="AB1181" s="31">
        <f>((uNES*L1181+ uOCEX*G1181+uEREX*H1181+uHOEX*I1181+uNES*S1181+ uOCEX*N1181+uEREX*O1181+uHOEX*P1181)/('Life tables'!$I$2/2))</f>
        <v>5.5831491777723938</v>
      </c>
    </row>
    <row r="1182" spans="1:28" x14ac:dyDescent="0.25">
      <c r="A1182" s="4">
        <v>1176</v>
      </c>
      <c r="C1182" s="105">
        <f>IF(male=0,VLOOKUP((($A$5:$A$1570/'Life tables'!$I$2)*2)+age,lifetable,13,1),IF(male=1,VLOOKUP((($A$5:$A$1570/'Life tables'!$I$2)*2)+age,lifetable,10,1),"error"))</f>
        <v>2.610284460822232E-3</v>
      </c>
      <c r="F1182" s="96">
        <f t="shared" si="318"/>
        <v>38.537625663759698</v>
      </c>
      <c r="G1182" s="96">
        <f t="shared" si="330"/>
        <v>3.871185152731472</v>
      </c>
      <c r="H1182" s="96">
        <f t="shared" si="319"/>
        <v>0.22108661636210586</v>
      </c>
      <c r="I1182" s="96">
        <f t="shared" si="320"/>
        <v>8.8587316273172872E-2</v>
      </c>
      <c r="J1182" s="96">
        <f t="shared" si="331"/>
        <v>0.11150739693051627</v>
      </c>
      <c r="K1182" s="96">
        <f t="shared" si="321"/>
        <v>9.2568800235695387E-2</v>
      </c>
      <c r="L1182" s="96">
        <f t="shared" si="322"/>
        <v>34.152690381226734</v>
      </c>
      <c r="M1182" s="96">
        <f t="shared" si="323"/>
        <v>182.33624187257291</v>
      </c>
      <c r="N1182" s="96">
        <f t="shared" si="332"/>
        <v>17.559375147042456</v>
      </c>
      <c r="O1182" s="96">
        <f t="shared" si="324"/>
        <v>0.41914046463991528</v>
      </c>
      <c r="P1182" s="96">
        <f t="shared" si="325"/>
        <v>0.41914046463991528</v>
      </c>
      <c r="Q1182" s="96">
        <f t="shared" si="333"/>
        <v>0.52397257457627677</v>
      </c>
      <c r="R1182" s="96">
        <f t="shared" si="316"/>
        <v>3.2856052318460213E-2</v>
      </c>
      <c r="S1182" s="96">
        <f t="shared" si="329"/>
        <v>163.38175716935589</v>
      </c>
      <c r="T1182" s="96">
        <f t="shared" si="326"/>
        <v>325.61453166516264</v>
      </c>
      <c r="U1182" s="96">
        <f t="shared" si="327"/>
        <v>454.27250562256182</v>
      </c>
      <c r="V1182" s="32">
        <f t="shared" si="328"/>
        <v>999.99999999999613</v>
      </c>
      <c r="W1182" s="100">
        <f>(cNES*L1182+(cNES+cOSEX)*G1182+(cNES+cEREX)*H1182+(cNES+cHOEX)*I1182+(cNES+cNES)*S1182+(cNES+cOSEX)*N1182+(cNES+cEREX)*O1182+(cNES+cHOEX)*P1182)/(1+cDR)^((cycle + 0.5)/('Life tables'!$I$2/2))</f>
        <v>3792.1500399353381</v>
      </c>
      <c r="X1182" s="107">
        <f>((L1182+G1182+H1182+I1182+N1182+O1182+P1182+S1182)/('Life tables'!$I$2/2))/(1+oDR)^(((cycle + 0.5)/('Life tables'!$I$2/2)))</f>
        <v>4.3121501415908616</v>
      </c>
      <c r="Y1182" s="31">
        <f>((uNES*L1182+ uOCEX*G1182+uEREX*H1182+uHOEX*I1182+uNES*S1182+ uOCEX*N1182+uEREX*O1182+uHOEX*P1182)/('Life tables'!$I$2/2))/(1+oDR)^(((cycle + 0.5)/('Life tables'!$I$2/2)))</f>
        <v>2.8418029204936115</v>
      </c>
      <c r="Z1182" s="100">
        <f t="shared" si="317"/>
        <v>52582.077741190529</v>
      </c>
      <c r="AA1182" s="107">
        <f>((L1182+G1182+H1182+I1182+N1182+O1182+P1182+S1182)/('Life tables'!$I$2/2))</f>
        <v>8.4426820415539474</v>
      </c>
      <c r="AB1182" s="31">
        <f>((uNES*L1182+ uOCEX*G1182+uEREX*H1182+uHOEX*I1182+uNES*S1182+ uOCEX*N1182+uEREX*O1182+uHOEX*P1182)/('Life tables'!$I$2/2))</f>
        <v>5.5639153774074188</v>
      </c>
    </row>
    <row r="1183" spans="1:28" x14ac:dyDescent="0.25">
      <c r="A1183" s="4">
        <v>1177</v>
      </c>
      <c r="C1183" s="105">
        <f>IF(male=0,VLOOKUP((($A$5:$A$1570/'Life tables'!$I$2)*2)+age,lifetable,13,1),IF(male=1,VLOOKUP((($A$5:$A$1570/'Life tables'!$I$2)*2)+age,lifetable,10,1),"error"))</f>
        <v>2.610284460822232E-3</v>
      </c>
      <c r="F1183" s="96">
        <f t="shared" si="318"/>
        <v>38.40474332529088</v>
      </c>
      <c r="G1183" s="96">
        <f t="shared" si="330"/>
        <v>3.8578368437248676</v>
      </c>
      <c r="H1183" s="96">
        <f t="shared" si="319"/>
        <v>0.2203242832894178</v>
      </c>
      <c r="I1183" s="96">
        <f t="shared" si="320"/>
        <v>8.8281856620630608E-2</v>
      </c>
      <c r="J1183" s="96">
        <f t="shared" si="331"/>
        <v>0.11112290610095717</v>
      </c>
      <c r="K1183" s="96">
        <f t="shared" si="321"/>
        <v>9.2249611950669844E-2</v>
      </c>
      <c r="L1183" s="96">
        <f t="shared" si="322"/>
        <v>34.034927823604335</v>
      </c>
      <c r="M1183" s="96">
        <f t="shared" si="323"/>
        <v>181.7082193869808</v>
      </c>
      <c r="N1183" s="96">
        <f t="shared" si="332"/>
        <v>17.498895220989155</v>
      </c>
      <c r="O1183" s="96">
        <f t="shared" si="324"/>
        <v>0.41769681507407991</v>
      </c>
      <c r="P1183" s="96">
        <f t="shared" si="325"/>
        <v>0.41769681507407991</v>
      </c>
      <c r="Q1183" s="96">
        <f t="shared" si="333"/>
        <v>0.52216785075786298</v>
      </c>
      <c r="R1183" s="96">
        <f t="shared" si="316"/>
        <v>3.2742885898927425E-2</v>
      </c>
      <c r="S1183" s="96">
        <f t="shared" si="329"/>
        <v>162.81901979918669</v>
      </c>
      <c r="T1183" s="96">
        <f t="shared" si="326"/>
        <v>326.24782242202144</v>
      </c>
      <c r="U1183" s="96">
        <f t="shared" si="327"/>
        <v>454.3974981204114</v>
      </c>
      <c r="V1183" s="32">
        <f t="shared" si="328"/>
        <v>999.99999999999613</v>
      </c>
      <c r="W1183" s="100">
        <f>(cNES*L1183+(cNES+cOSEX)*G1183+(cNES+cEREX)*H1183+(cNES+cHOEX)*I1183+(cNES+cNES)*S1183+(cNES+cOSEX)*N1183+(cNES+cEREX)*O1183+(cNES+cHOEX)*P1183)/(1+cDR)^((cycle + 0.5)/('Life tables'!$I$2/2))</f>
        <v>3770.6503264542248</v>
      </c>
      <c r="X1183" s="107">
        <f>((L1183+G1183+H1183+I1183+N1183+O1183+P1183+S1183)/('Life tables'!$I$2/2))/(1+oDR)^(((cycle + 0.5)/('Life tables'!$I$2/2)))</f>
        <v>4.2948415460834992</v>
      </c>
      <c r="Y1183" s="31">
        <f>((uNES*L1183+ uOCEX*G1183+uEREX*H1183+uHOEX*I1183+uNES*S1183+ uOCEX*N1183+uEREX*O1183+uHOEX*P1183)/('Life tables'!$I$2/2))/(1+oDR)^(((cycle + 0.5)/('Life tables'!$I$2/2)))</f>
        <v>2.8303961736368812</v>
      </c>
      <c r="Z1183" s="100">
        <f t="shared" si="317"/>
        <v>52400.945768237754</v>
      </c>
      <c r="AA1183" s="107">
        <f>((L1183+G1183+H1183+I1183+N1183+O1183+P1183+S1183)/('Life tables'!$I$2/2))</f>
        <v>8.4135972282923763</v>
      </c>
      <c r="AB1183" s="31">
        <f>((uNES*L1183+ uOCEX*G1183+uEREX*H1183+uHOEX*I1183+uNES*S1183+ uOCEX*N1183+uEREX*O1183+uHOEX*P1183)/('Life tables'!$I$2/2))</f>
        <v>5.5447478436536555</v>
      </c>
    </row>
    <row r="1184" spans="1:28" x14ac:dyDescent="0.25">
      <c r="A1184" s="4">
        <v>1178</v>
      </c>
      <c r="C1184" s="105">
        <f>IF(male=0,VLOOKUP((($A$5:$A$1570/'Life tables'!$I$2)*2)+age,lifetable,13,1),IF(male=1,VLOOKUP((($A$5:$A$1570/'Life tables'!$I$2)*2)+age,lifetable,10,1),"error"))</f>
        <v>2.610284460822232E-3</v>
      </c>
      <c r="F1184" s="96">
        <f t="shared" si="318"/>
        <v>38.272323175792515</v>
      </c>
      <c r="G1184" s="96">
        <f t="shared" si="330"/>
        <v>3.844534962567653</v>
      </c>
      <c r="H1184" s="96">
        <f t="shared" si="319"/>
        <v>0.21956460174997391</v>
      </c>
      <c r="I1184" s="96">
        <f t="shared" si="320"/>
        <v>8.7977459412382664E-2</v>
      </c>
      <c r="J1184" s="96">
        <f t="shared" si="331"/>
        <v>0.11073975260051724</v>
      </c>
      <c r="K1184" s="96">
        <f t="shared" si="321"/>
        <v>9.1931533860622319E-2</v>
      </c>
      <c r="L1184" s="96">
        <f t="shared" si="322"/>
        <v>33.917574865601367</v>
      </c>
      <c r="M1184" s="96">
        <f t="shared" si="323"/>
        <v>181.08235628177073</v>
      </c>
      <c r="N1184" s="96">
        <f t="shared" si="332"/>
        <v>17.43862324794522</v>
      </c>
      <c r="O1184" s="96">
        <f t="shared" si="324"/>
        <v>0.41625812932502265</v>
      </c>
      <c r="P1184" s="96">
        <f t="shared" si="325"/>
        <v>0.41625812932502265</v>
      </c>
      <c r="Q1184" s="96">
        <f t="shared" si="333"/>
        <v>0.52036933226696214</v>
      </c>
      <c r="R1184" s="96">
        <f t="shared" si="316"/>
        <v>3.2630108588625362E-2</v>
      </c>
      <c r="S1184" s="96">
        <f t="shared" si="329"/>
        <v>162.25821733431988</v>
      </c>
      <c r="T1184" s="96">
        <f t="shared" si="326"/>
        <v>326.87893150688893</v>
      </c>
      <c r="U1184" s="96">
        <f t="shared" si="327"/>
        <v>454.52205976286064</v>
      </c>
      <c r="V1184" s="32">
        <f t="shared" si="328"/>
        <v>999.99999999999613</v>
      </c>
      <c r="W1184" s="100">
        <f>(cNES*L1184+(cNES+cOSEX)*G1184+(cNES+cEREX)*H1184+(cNES+cHOEX)*I1184+(cNES+cNES)*S1184+(cNES+cOSEX)*N1184+(cNES+cEREX)*O1184+(cNES+cHOEX)*P1184)/(1+cDR)^((cycle + 0.5)/('Life tables'!$I$2/2))</f>
        <v>3749.2724829943941</v>
      </c>
      <c r="X1184" s="107">
        <f>((L1184+G1184+H1184+I1184+N1184+O1184+P1184+S1184)/('Life tables'!$I$2/2))/(1+oDR)^(((cycle + 0.5)/('Life tables'!$I$2/2)))</f>
        <v>4.2776024308977778</v>
      </c>
      <c r="Y1184" s="31">
        <f>((uNES*L1184+ uOCEX*G1184+uEREX*H1184+uHOEX*I1184+uNES*S1184+ uOCEX*N1184+uEREX*O1184+uHOEX*P1184)/('Life tables'!$I$2/2))/(1+oDR)^(((cycle + 0.5)/('Life tables'!$I$2/2)))</f>
        <v>2.8190352157438561</v>
      </c>
      <c r="Z1184" s="100">
        <f t="shared" si="317"/>
        <v>52220.437424949167</v>
      </c>
      <c r="AA1184" s="107">
        <f>((L1184+G1184+H1184+I1184+N1184+O1184+P1184+S1184)/('Life tables'!$I$2/2))</f>
        <v>8.3846126214785333</v>
      </c>
      <c r="AB1184" s="31">
        <f>((uNES*L1184+ uOCEX*G1184+uEREX*H1184+uHOEX*I1184+uNES*S1184+ uOCEX*N1184+uEREX*O1184+uHOEX*P1184)/('Life tables'!$I$2/2))</f>
        <v>5.5256463479607651</v>
      </c>
    </row>
    <row r="1185" spans="1:28" x14ac:dyDescent="0.25">
      <c r="A1185" s="4">
        <v>1179</v>
      </c>
      <c r="C1185" s="105">
        <f>IF(male=0,VLOOKUP((($A$5:$A$1570/'Life tables'!$I$2)*2)+age,lifetable,13,1),IF(male=1,VLOOKUP((($A$5:$A$1570/'Life tables'!$I$2)*2)+age,lifetable,10,1),"error"))</f>
        <v>2.610284460822232E-3</v>
      </c>
      <c r="F1185" s="96">
        <f t="shared" si="318"/>
        <v>38.140363463942492</v>
      </c>
      <c r="G1185" s="96">
        <f t="shared" si="330"/>
        <v>3.831279333335857</v>
      </c>
      <c r="H1185" s="96">
        <f t="shared" si="319"/>
        <v>0.21880756169660925</v>
      </c>
      <c r="I1185" s="96">
        <f t="shared" si="320"/>
        <v>8.7674120622625112E-2</v>
      </c>
      <c r="J1185" s="96">
        <f t="shared" si="331"/>
        <v>0.11035793136180158</v>
      </c>
      <c r="K1185" s="96">
        <f t="shared" si="321"/>
        <v>9.1614561758812413E-2</v>
      </c>
      <c r="L1185" s="96">
        <f t="shared" si="322"/>
        <v>33.800629955166784</v>
      </c>
      <c r="M1185" s="96">
        <f t="shared" si="323"/>
        <v>180.45864526630405</v>
      </c>
      <c r="N1185" s="96">
        <f t="shared" si="332"/>
        <v>17.378558525806344</v>
      </c>
      <c r="O1185" s="96">
        <f t="shared" si="324"/>
        <v>0.41482439063358667</v>
      </c>
      <c r="P1185" s="96">
        <f t="shared" si="325"/>
        <v>0.41482439063358667</v>
      </c>
      <c r="Q1185" s="96">
        <f t="shared" si="333"/>
        <v>0.51857699815274882</v>
      </c>
      <c r="R1185" s="96">
        <f t="shared" si="316"/>
        <v>3.2517719073818452E-2</v>
      </c>
      <c r="S1185" s="96">
        <f t="shared" si="329"/>
        <v>161.69934324200395</v>
      </c>
      <c r="T1185" s="96">
        <f t="shared" si="326"/>
        <v>327.5078664364035</v>
      </c>
      <c r="U1185" s="96">
        <f t="shared" si="327"/>
        <v>454.64619204369325</v>
      </c>
      <c r="V1185" s="32">
        <f t="shared" si="328"/>
        <v>999.99999999999613</v>
      </c>
      <c r="W1185" s="100">
        <f>(cNES*L1185+(cNES+cOSEX)*G1185+(cNES+cEREX)*H1185+(cNES+cHOEX)*I1185+(cNES+cNES)*S1185+(cNES+cOSEX)*N1185+(cNES+cEREX)*O1185+(cNES+cHOEX)*P1185)/(1+cDR)^((cycle + 0.5)/('Life tables'!$I$2/2))</f>
        <v>3728.0158196304023</v>
      </c>
      <c r="X1185" s="107">
        <f>((L1185+G1185+H1185+I1185+N1185+O1185+P1185+S1185)/('Life tables'!$I$2/2))/(1+oDR)^(((cycle + 0.5)/('Life tables'!$I$2/2)))</f>
        <v>4.2604325169377537</v>
      </c>
      <c r="Y1185" s="31">
        <f>((uNES*L1185+ uOCEX*G1185+uEREX*H1185+uHOEX*I1185+uNES*S1185+ uOCEX*N1185+uEREX*O1185+uHOEX*P1185)/('Life tables'!$I$2/2))/(1+oDR)^(((cycle + 0.5)/('Life tables'!$I$2/2)))</f>
        <v>2.8077198628883329</v>
      </c>
      <c r="Z1185" s="100">
        <f t="shared" si="317"/>
        <v>52040.550575872214</v>
      </c>
      <c r="AA1185" s="107">
        <f>((L1185+G1185+H1185+I1185+N1185+O1185+P1185+S1185)/('Life tables'!$I$2/2))</f>
        <v>8.3557278755074744</v>
      </c>
      <c r="AB1185" s="31">
        <f>((uNES*L1185+ uOCEX*G1185+uEREX*H1185+uHOEX*I1185+uNES*S1185+ uOCEX*N1185+uEREX*O1185+uHOEX*P1185)/('Life tables'!$I$2/2))</f>
        <v>5.5066106625753264</v>
      </c>
    </row>
    <row r="1186" spans="1:28" x14ac:dyDescent="0.25">
      <c r="A1186" s="4">
        <v>1180</v>
      </c>
      <c r="C1186" s="105">
        <f>IF(male=0,VLOOKUP((($A$5:$A$1570/'Life tables'!$I$2)*2)+age,lifetable,13,1),IF(male=1,VLOOKUP((($A$5:$A$1570/'Life tables'!$I$2)*2)+age,lifetable,10,1),"error"))</f>
        <v>2.610284460822232E-3</v>
      </c>
      <c r="F1186" s="96">
        <f t="shared" si="318"/>
        <v>38.008862450182455</v>
      </c>
      <c r="G1186" s="96">
        <f t="shared" si="330"/>
        <v>3.8180697812872029</v>
      </c>
      <c r="H1186" s="96">
        <f t="shared" si="319"/>
        <v>0.21805315314964646</v>
      </c>
      <c r="I1186" s="96">
        <f t="shared" si="320"/>
        <v>8.7371836252595578E-2</v>
      </c>
      <c r="J1186" s="96">
        <f t="shared" si="331"/>
        <v>0.10997743735145328</v>
      </c>
      <c r="K1186" s="96">
        <f t="shared" si="321"/>
        <v>9.1298691466756746E-2</v>
      </c>
      <c r="L1186" s="96">
        <f t="shared" si="322"/>
        <v>33.6840915506748</v>
      </c>
      <c r="M1186" s="96">
        <f t="shared" si="323"/>
        <v>179.83707906971688</v>
      </c>
      <c r="N1186" s="96">
        <f t="shared" si="332"/>
        <v>17.318700354372595</v>
      </c>
      <c r="O1186" s="96">
        <f t="shared" si="324"/>
        <v>0.41339558228607182</v>
      </c>
      <c r="P1186" s="96">
        <f t="shared" si="325"/>
        <v>0.41339558228607182</v>
      </c>
      <c r="Q1186" s="96">
        <f t="shared" si="333"/>
        <v>0.51679082752122407</v>
      </c>
      <c r="R1186" s="96">
        <f t="shared" si="316"/>
        <v>3.2405716044334454E-2</v>
      </c>
      <c r="S1186" s="96">
        <f t="shared" si="329"/>
        <v>161.14239100720658</v>
      </c>
      <c r="T1186" s="96">
        <f t="shared" si="326"/>
        <v>328.13463470127618</v>
      </c>
      <c r="U1186" s="96">
        <f t="shared" si="327"/>
        <v>454.76989645120432</v>
      </c>
      <c r="V1186" s="32">
        <f t="shared" si="328"/>
        <v>999.99999999999602</v>
      </c>
      <c r="W1186" s="100">
        <f>(cNES*L1186+(cNES+cOSEX)*G1186+(cNES+cEREX)*H1186+(cNES+cHOEX)*I1186+(cNES+cNES)*S1186+(cNES+cOSEX)*N1186+(cNES+cEREX)*O1186+(cNES+cHOEX)*P1186)/(1+cDR)^((cycle + 0.5)/('Life tables'!$I$2/2))</f>
        <v>3706.8796503086687</v>
      </c>
      <c r="X1186" s="107">
        <f>((L1186+G1186+H1186+I1186+N1186+O1186+P1186+S1186)/('Life tables'!$I$2/2))/(1+oDR)^(((cycle + 0.5)/('Life tables'!$I$2/2)))</f>
        <v>4.2433315262354325</v>
      </c>
      <c r="Y1186" s="31">
        <f>((uNES*L1186+ uOCEX*G1186+uEREX*H1186+uHOEX*I1186+uNES*S1186+ uOCEX*N1186+uEREX*O1186+uHOEX*P1186)/('Life tables'!$I$2/2))/(1+oDR)^(((cycle + 0.5)/('Life tables'!$I$2/2)))</f>
        <v>2.7964499318873068</v>
      </c>
      <c r="Z1186" s="100">
        <f t="shared" si="317"/>
        <v>51861.283092445861</v>
      </c>
      <c r="AA1186" s="107">
        <f>((L1186+G1186+H1186+I1186+N1186+O1186+P1186+S1186)/('Life tables'!$I$2/2))</f>
        <v>8.3269426459792442</v>
      </c>
      <c r="AB1186" s="31">
        <f>((uNES*L1186+ uOCEX*G1186+uEREX*H1186+uHOEX*I1186+uNES*S1186+ uOCEX*N1186+uEREX*O1186+uHOEX*P1186)/('Life tables'!$I$2/2))</f>
        <v>5.4876405605377618</v>
      </c>
    </row>
    <row r="1187" spans="1:28" x14ac:dyDescent="0.25">
      <c r="A1187" s="4">
        <v>1181</v>
      </c>
      <c r="C1187" s="105">
        <f>IF(male=0,VLOOKUP((($A$5:$A$1570/'Life tables'!$I$2)*2)+age,lifetable,13,1),IF(male=1,VLOOKUP((($A$5:$A$1570/'Life tables'!$I$2)*2)+age,lifetable,10,1),"error"))</f>
        <v>2.610284460822232E-3</v>
      </c>
      <c r="F1187" s="96">
        <f t="shared" si="318"/>
        <v>37.877818406470894</v>
      </c>
      <c r="G1187" s="96">
        <f t="shared" si="330"/>
        <v>3.8049061328363036</v>
      </c>
      <c r="H1187" s="96">
        <f t="shared" si="319"/>
        <v>0.21730136619547916</v>
      </c>
      <c r="I1187" s="96">
        <f t="shared" si="320"/>
        <v>8.7070602330005784E-2</v>
      </c>
      <c r="J1187" s="96">
        <f t="shared" si="331"/>
        <v>0.10959826556943905</v>
      </c>
      <c r="K1187" s="96">
        <f t="shared" si="321"/>
        <v>9.0983918833635741E-2</v>
      </c>
      <c r="L1187" s="96">
        <f t="shared" si="322"/>
        <v>33.567958120706031</v>
      </c>
      <c r="M1187" s="96">
        <f t="shared" si="323"/>
        <v>179.2176504410447</v>
      </c>
      <c r="N1187" s="96">
        <f t="shared" si="332"/>
        <v>17.259048035360369</v>
      </c>
      <c r="O1187" s="96">
        <f t="shared" si="324"/>
        <v>0.41197168761452119</v>
      </c>
      <c r="P1187" s="96">
        <f t="shared" si="325"/>
        <v>0.41197168761452119</v>
      </c>
      <c r="Q1187" s="96">
        <f t="shared" si="333"/>
        <v>0.51501079953557305</v>
      </c>
      <c r="R1187" s="96">
        <f t="shared" si="316"/>
        <v>3.229409819358689E-2</v>
      </c>
      <c r="S1187" s="96">
        <f t="shared" si="329"/>
        <v>160.58735413272612</v>
      </c>
      <c r="T1187" s="96">
        <f t="shared" si="326"/>
        <v>328.75924376638119</v>
      </c>
      <c r="U1187" s="96">
        <f t="shared" si="327"/>
        <v>454.89317446823156</v>
      </c>
      <c r="V1187" s="32">
        <f t="shared" si="328"/>
        <v>999.99999999999613</v>
      </c>
      <c r="W1187" s="100">
        <f>(cNES*L1187+(cNES+cOSEX)*G1187+(cNES+cEREX)*H1187+(cNES+cHOEX)*I1187+(cNES+cNES)*S1187+(cNES+cOSEX)*N1187+(cNES+cEREX)*O1187+(cNES+cHOEX)*P1187)/(1+cDR)^((cycle + 0.5)/('Life tables'!$I$2/2))</f>
        <v>3685.8632928270285</v>
      </c>
      <c r="X1187" s="107">
        <f>((L1187+G1187+H1187+I1187+N1187+O1187+P1187+S1187)/('Life tables'!$I$2/2))/(1+oDR)^(((cycle + 0.5)/('Life tables'!$I$2/2)))</f>
        <v>4.2262991819459694</v>
      </c>
      <c r="Y1187" s="31">
        <f>((uNES*L1187+ uOCEX*G1187+uEREX*H1187+uHOEX*I1187+uNES*S1187+ uOCEX*N1187+uEREX*O1187+uHOEX*P1187)/('Life tables'!$I$2/2))/(1+oDR)^(((cycle + 0.5)/('Life tables'!$I$2/2)))</f>
        <v>2.7852252402977919</v>
      </c>
      <c r="Z1187" s="100">
        <f t="shared" si="317"/>
        <v>51682.632852993491</v>
      </c>
      <c r="AA1187" s="107">
        <f>((L1187+G1187+H1187+I1187+N1187+O1187+P1187+S1187)/('Life tables'!$I$2/2))</f>
        <v>8.2982565896942191</v>
      </c>
      <c r="AB1187" s="31">
        <f>((uNES*L1187+ uOCEX*G1187+uEREX*H1187+uHOEX*I1187+uNES*S1187+ uOCEX*N1187+uEREX*O1187+uHOEX*P1187)/('Life tables'!$I$2/2))</f>
        <v>5.4687358156792447</v>
      </c>
    </row>
    <row r="1188" spans="1:28" x14ac:dyDescent="0.25">
      <c r="A1188" s="4">
        <v>1182</v>
      </c>
      <c r="C1188" s="105">
        <f>IF(male=0,VLOOKUP((($A$5:$A$1570/'Life tables'!$I$2)*2)+age,lifetable,13,1),IF(male=1,VLOOKUP((($A$5:$A$1570/'Life tables'!$I$2)*2)+age,lifetable,10,1),"error"))</f>
        <v>2.610284460822232E-3</v>
      </c>
      <c r="F1188" s="96">
        <f t="shared" si="318"/>
        <v>37.747229616044514</v>
      </c>
      <c r="G1188" s="96">
        <f t="shared" si="330"/>
        <v>3.7917882155306932</v>
      </c>
      <c r="H1188" s="96">
        <f t="shared" si="319"/>
        <v>0.21655219098520306</v>
      </c>
      <c r="I1188" s="96">
        <f t="shared" si="320"/>
        <v>8.6770414908492896E-2</v>
      </c>
      <c r="J1188" s="96">
        <f t="shared" si="331"/>
        <v>0.10922041104835881</v>
      </c>
      <c r="K1188" s="96">
        <f t="shared" si="321"/>
        <v>9.0670239735720567E-2</v>
      </c>
      <c r="L1188" s="96">
        <f t="shared" si="322"/>
        <v>33.452228143836045</v>
      </c>
      <c r="M1188" s="96">
        <f t="shared" si="323"/>
        <v>178.60035214933882</v>
      </c>
      <c r="N1188" s="96">
        <f t="shared" si="332"/>
        <v>17.199600872413647</v>
      </c>
      <c r="O1188" s="96">
        <f t="shared" si="324"/>
        <v>0.41055268999698863</v>
      </c>
      <c r="P1188" s="96">
        <f t="shared" si="325"/>
        <v>0.41055268999698863</v>
      </c>
      <c r="Q1188" s="96">
        <f t="shared" si="333"/>
        <v>0.51323689341649925</v>
      </c>
      <c r="R1188" s="96">
        <f t="shared" si="316"/>
        <v>3.2182864218596015E-2</v>
      </c>
      <c r="S1188" s="96">
        <f t="shared" si="329"/>
        <v>160.03422613929609</v>
      </c>
      <c r="T1188" s="96">
        <f t="shared" si="326"/>
        <v>329.38170107084602</v>
      </c>
      <c r="U1188" s="96">
        <f t="shared" si="327"/>
        <v>455.01602757218586</v>
      </c>
      <c r="V1188" s="32">
        <f t="shared" si="328"/>
        <v>999.99999999999602</v>
      </c>
      <c r="W1188" s="100">
        <f>(cNES*L1188+(cNES+cOSEX)*G1188+(cNES+cEREX)*H1188+(cNES+cHOEX)*I1188+(cNES+cNES)*S1188+(cNES+cOSEX)*N1188+(cNES+cEREX)*O1188+(cNES+cHOEX)*P1188)/(1+cDR)^((cycle + 0.5)/('Life tables'!$I$2/2))</f>
        <v>3664.966068814374</v>
      </c>
      <c r="X1188" s="107">
        <f>((L1188+G1188+H1188+I1188+N1188+O1188+P1188+S1188)/('Life tables'!$I$2/2))/(1+oDR)^(((cycle + 0.5)/('Life tables'!$I$2/2)))</f>
        <v>4.2093352083428828</v>
      </c>
      <c r="Y1188" s="31">
        <f>((uNES*L1188+ uOCEX*G1188+uEREX*H1188+uHOEX*I1188+uNES*S1188+ uOCEX*N1188+uEREX*O1188+uHOEX*P1188)/('Life tables'!$I$2/2))/(1+oDR)^(((cycle + 0.5)/('Life tables'!$I$2/2)))</f>
        <v>2.7740456064136958</v>
      </c>
      <c r="Z1188" s="100">
        <f t="shared" si="317"/>
        <v>51504.597742715356</v>
      </c>
      <c r="AA1188" s="107">
        <f>((L1188+G1188+H1188+I1188+N1188+O1188+P1188+S1188)/('Life tables'!$I$2/2))</f>
        <v>8.2696693646484629</v>
      </c>
      <c r="AB1188" s="31">
        <f>((uNES*L1188+ uOCEX*G1188+uEREX*H1188+uHOEX*I1188+uNES*S1188+ uOCEX*N1188+uEREX*O1188+uHOEX*P1188)/('Life tables'!$I$2/2))</f>
        <v>5.4498962026186852</v>
      </c>
    </row>
    <row r="1189" spans="1:28" x14ac:dyDescent="0.25">
      <c r="A1189" s="4">
        <v>1183</v>
      </c>
      <c r="C1189" s="105">
        <f>IF(male=0,VLOOKUP((($A$5:$A$1570/'Life tables'!$I$2)*2)+age,lifetable,13,1),IF(male=1,VLOOKUP((($A$5:$A$1570/'Life tables'!$I$2)*2)+age,lifetable,10,1),"error"))</f>
        <v>2.610284460822232E-3</v>
      </c>
      <c r="F1189" s="96">
        <f t="shared" si="318"/>
        <v>37.617094373187577</v>
      </c>
      <c r="G1189" s="96">
        <f t="shared" si="330"/>
        <v>3.7787158580276561</v>
      </c>
      <c r="H1189" s="96">
        <f t="shared" si="319"/>
        <v>0.2158056177332926</v>
      </c>
      <c r="I1189" s="96">
        <f t="shared" si="320"/>
        <v>8.6471270067089379E-2</v>
      </c>
      <c r="J1189" s="96">
        <f t="shared" si="331"/>
        <v>0.10884386885277812</v>
      </c>
      <c r="K1189" s="96">
        <f t="shared" si="321"/>
        <v>9.0357650075819029E-2</v>
      </c>
      <c r="L1189" s="96">
        <f t="shared" si="322"/>
        <v>33.336900108430939</v>
      </c>
      <c r="M1189" s="96">
        <f t="shared" si="323"/>
        <v>177.98517698377657</v>
      </c>
      <c r="N1189" s="96">
        <f t="shared" si="332"/>
        <v>17.140358171114578</v>
      </c>
      <c r="O1189" s="96">
        <f t="shared" si="324"/>
        <v>0.40913857285779204</v>
      </c>
      <c r="P1189" s="96">
        <f t="shared" si="325"/>
        <v>0.40913857285779204</v>
      </c>
      <c r="Q1189" s="96">
        <f t="shared" si="333"/>
        <v>0.5114690884425418</v>
      </c>
      <c r="R1189" s="96">
        <f t="shared" si="316"/>
        <v>3.207201282000869E-2</v>
      </c>
      <c r="S1189" s="96">
        <f t="shared" si="329"/>
        <v>159.48300056568385</v>
      </c>
      <c r="T1189" s="96">
        <f t="shared" si="326"/>
        <v>330.00201402814133</v>
      </c>
      <c r="U1189" s="96">
        <f t="shared" si="327"/>
        <v>455.13845723508172</v>
      </c>
      <c r="V1189" s="32">
        <f t="shared" si="328"/>
        <v>999.99999999999613</v>
      </c>
      <c r="W1189" s="100">
        <f>(cNES*L1189+(cNES+cOSEX)*G1189+(cNES+cEREX)*H1189+(cNES+cHOEX)*I1189+(cNES+cNES)*S1189+(cNES+cOSEX)*N1189+(cNES+cEREX)*O1189+(cNES+cHOEX)*P1189)/(1+cDR)^((cycle + 0.5)/('Life tables'!$I$2/2))</f>
        <v>3644.1873037103278</v>
      </c>
      <c r="X1189" s="107">
        <f>((L1189+G1189+H1189+I1189+N1189+O1189+P1189+S1189)/('Life tables'!$I$2/2))/(1+oDR)^(((cycle + 0.5)/('Life tables'!$I$2/2)))</f>
        <v>4.1924393308133068</v>
      </c>
      <c r="Y1189" s="31">
        <f>((uNES*L1189+ uOCEX*G1189+uEREX*H1189+uHOEX*I1189+uNES*S1189+ uOCEX*N1189+uEREX*O1189+uHOEX*P1189)/('Life tables'!$I$2/2))/(1+oDR)^(((cycle + 0.5)/('Life tables'!$I$2/2)))</f>
        <v>2.7629108492626795</v>
      </c>
      <c r="Z1189" s="100">
        <f t="shared" si="317"/>
        <v>51327.175653680511</v>
      </c>
      <c r="AA1189" s="107">
        <f>((L1189+G1189+H1189+I1189+N1189+O1189+P1189+S1189)/('Life tables'!$I$2/2))</f>
        <v>8.241180630029131</v>
      </c>
      <c r="AB1189" s="31">
        <f>((uNES*L1189+ uOCEX*G1189+uEREX*H1189+uHOEX*I1189+uNES*S1189+ uOCEX*N1189+uEREX*O1189+uHOEX*P1189)/('Life tables'!$I$2/2))</f>
        <v>5.4311214967596824</v>
      </c>
    </row>
    <row r="1190" spans="1:28" x14ac:dyDescent="0.25">
      <c r="A1190" s="4">
        <v>1184</v>
      </c>
      <c r="C1190" s="105">
        <f>IF(male=0,VLOOKUP((($A$5:$A$1570/'Life tables'!$I$2)*2)+age,lifetable,13,1),IF(male=1,VLOOKUP((($A$5:$A$1570/'Life tables'!$I$2)*2)+age,lifetable,10,1),"error"))</f>
        <v>2.610284460822232E-3</v>
      </c>
      <c r="F1190" s="96">
        <f t="shared" si="318"/>
        <v>37.487410983008957</v>
      </c>
      <c r="G1190" s="96">
        <f t="shared" si="330"/>
        <v>3.7656888900718317</v>
      </c>
      <c r="H1190" s="96">
        <f t="shared" si="319"/>
        <v>0.21506163671632197</v>
      </c>
      <c r="I1190" s="96">
        <f t="shared" si="320"/>
        <v>8.6173163909710457E-2</v>
      </c>
      <c r="J1190" s="96">
        <f t="shared" si="331"/>
        <v>0.1084686340785834</v>
      </c>
      <c r="K1190" s="96">
        <f t="shared" si="321"/>
        <v>9.0046145782740034E-2</v>
      </c>
      <c r="L1190" s="96">
        <f t="shared" si="322"/>
        <v>33.221972512449767</v>
      </c>
      <c r="M1190" s="96">
        <f t="shared" si="323"/>
        <v>177.37211775376403</v>
      </c>
      <c r="N1190" s="96">
        <f t="shared" si="332"/>
        <v>17.081319238993391</v>
      </c>
      <c r="O1190" s="96">
        <f t="shared" si="324"/>
        <v>0.40772931966774978</v>
      </c>
      <c r="P1190" s="96">
        <f t="shared" si="325"/>
        <v>0.40772931966774978</v>
      </c>
      <c r="Q1190" s="96">
        <f t="shared" si="333"/>
        <v>0.50970736395037042</v>
      </c>
      <c r="R1190" s="96">
        <f t="shared" si="316"/>
        <v>3.1961542702116916E-2</v>
      </c>
      <c r="S1190" s="96">
        <f t="shared" si="329"/>
        <v>158.93367096878265</v>
      </c>
      <c r="T1190" s="96">
        <f t="shared" si="326"/>
        <v>330.62019002617029</v>
      </c>
      <c r="U1190" s="96">
        <f t="shared" si="327"/>
        <v>455.26046492356659</v>
      </c>
      <c r="V1190" s="32">
        <f t="shared" si="328"/>
        <v>999.99999999999602</v>
      </c>
      <c r="W1190" s="100">
        <f>(cNES*L1190+(cNES+cOSEX)*G1190+(cNES+cEREX)*H1190+(cNES+cHOEX)*I1190+(cNES+cNES)*S1190+(cNES+cOSEX)*N1190+(cNES+cEREX)*O1190+(cNES+cHOEX)*P1190)/(1+cDR)^((cycle + 0.5)/('Life tables'!$I$2/2))</f>
        <v>3623.5263267449936</v>
      </c>
      <c r="X1190" s="107">
        <f>((L1190+G1190+H1190+I1190+N1190+O1190+P1190+S1190)/('Life tables'!$I$2/2))/(1+oDR)^(((cycle + 0.5)/('Life tables'!$I$2/2)))</f>
        <v>4.1756112758532726</v>
      </c>
      <c r="Y1190" s="31">
        <f>((uNES*L1190+ uOCEX*G1190+uEREX*H1190+uHOEX*I1190+uNES*S1190+ uOCEX*N1190+uEREX*O1190+uHOEX*P1190)/('Life tables'!$I$2/2))/(1+oDR)^(((cycle + 0.5)/('Life tables'!$I$2/2)))</f>
        <v>2.7518207886030566</v>
      </c>
      <c r="Z1190" s="100">
        <f t="shared" si="317"/>
        <v>51150.364484818085</v>
      </c>
      <c r="AA1190" s="107">
        <f>((L1190+G1190+H1190+I1190+N1190+O1190+P1190+S1190)/('Life tables'!$I$2/2))</f>
        <v>8.2127900462099035</v>
      </c>
      <c r="AB1190" s="31">
        <f>((uNES*L1190+ uOCEX*G1190+uEREX*H1190+uHOEX*I1190+uNES*S1190+ uOCEX*N1190+uEREX*O1190+uHOEX*P1190)/('Life tables'!$I$2/2))</f>
        <v>5.412411474287536</v>
      </c>
    </row>
    <row r="1191" spans="1:28" x14ac:dyDescent="0.25">
      <c r="A1191" s="4">
        <v>1185</v>
      </c>
      <c r="C1191" s="105">
        <f>IF(male=0,VLOOKUP((($A$5:$A$1570/'Life tables'!$I$2)*2)+age,lifetable,13,1),IF(male=1,VLOOKUP((($A$5:$A$1570/'Life tables'!$I$2)*2)+age,lifetable,10,1),"error"))</f>
        <v>2.610284460822232E-3</v>
      </c>
      <c r="F1191" s="96">
        <f t="shared" si="318"/>
        <v>37.358177761226628</v>
      </c>
      <c r="G1191" s="96">
        <f t="shared" si="330"/>
        <v>3.7527071424735654</v>
      </c>
      <c r="H1191" s="96">
        <f t="shared" si="319"/>
        <v>0.21432023827172872</v>
      </c>
      <c r="I1191" s="96">
        <f t="shared" si="320"/>
        <v>8.5876092564658751E-2</v>
      </c>
      <c r="J1191" s="96">
        <f t="shared" si="331"/>
        <v>0.10809470185235796</v>
      </c>
      <c r="K1191" s="96">
        <f t="shared" si="321"/>
        <v>8.973572281077595E-2</v>
      </c>
      <c r="L1191" s="96">
        <f t="shared" si="322"/>
        <v>33.107443863253543</v>
      </c>
      <c r="M1191" s="96">
        <f t="shared" si="323"/>
        <v>176.76116728903253</v>
      </c>
      <c r="N1191" s="96">
        <f t="shared" si="332"/>
        <v>17.022483385537676</v>
      </c>
      <c r="O1191" s="96">
        <f t="shared" si="324"/>
        <v>0.40632491394440218</v>
      </c>
      <c r="P1191" s="96">
        <f t="shared" si="325"/>
        <v>0.40632491394440218</v>
      </c>
      <c r="Q1191" s="96">
        <f t="shared" si="333"/>
        <v>0.50795169933506223</v>
      </c>
      <c r="R1191" s="96">
        <f t="shared" si="316"/>
        <v>3.1851452572875166E-2</v>
      </c>
      <c r="S1191" s="96">
        <f t="shared" si="329"/>
        <v>158.38623092369812</v>
      </c>
      <c r="T1191" s="96">
        <f t="shared" si="326"/>
        <v>331.23623642735771</v>
      </c>
      <c r="U1191" s="96">
        <f t="shared" si="327"/>
        <v>455.38205209895023</v>
      </c>
      <c r="V1191" s="32">
        <f t="shared" si="328"/>
        <v>999.99999999999602</v>
      </c>
      <c r="W1191" s="100">
        <f>(cNES*L1191+(cNES+cOSEX)*G1191+(cNES+cEREX)*H1191+(cNES+cHOEX)*I1191+(cNES+cNES)*S1191+(cNES+cOSEX)*N1191+(cNES+cEREX)*O1191+(cNES+cHOEX)*P1191)/(1+cDR)^((cycle + 0.5)/('Life tables'!$I$2/2))</f>
        <v>3602.9824709187733</v>
      </c>
      <c r="X1191" s="107">
        <f>((L1191+G1191+H1191+I1191+N1191+O1191+P1191+S1191)/('Life tables'!$I$2/2))/(1+oDR)^(((cycle + 0.5)/('Life tables'!$I$2/2)))</f>
        <v>4.1588507710630109</v>
      </c>
      <c r="Y1191" s="31">
        <f>((uNES*L1191+ uOCEX*G1191+uEREX*H1191+uHOEX*I1191+uNES*S1191+ uOCEX*N1191+uEREX*O1191+uHOEX*P1191)/('Life tables'!$I$2/2))/(1+oDR)^(((cycle + 0.5)/('Life tables'!$I$2/2)))</f>
        <v>2.740775244920707</v>
      </c>
      <c r="Z1191" s="100">
        <f t="shared" si="317"/>
        <v>50974.162141908164</v>
      </c>
      <c r="AA1191" s="107">
        <f>((L1191+G1191+H1191+I1191+N1191+O1191+P1191+S1191)/('Life tables'!$I$2/2))</f>
        <v>8.1844972747464428</v>
      </c>
      <c r="AB1191" s="31">
        <f>((uNES*L1191+ uOCEX*G1191+uEREX*H1191+uHOEX*I1191+uNES*S1191+ uOCEX*N1191+uEREX*O1191+uHOEX*P1191)/('Life tables'!$I$2/2))</f>
        <v>5.3937659121662609</v>
      </c>
    </row>
    <row r="1192" spans="1:28" x14ac:dyDescent="0.25">
      <c r="A1192" s="4">
        <v>1186</v>
      </c>
      <c r="C1192" s="105">
        <f>IF(male=0,VLOOKUP((($A$5:$A$1570/'Life tables'!$I$2)*2)+age,lifetable,13,1),IF(male=1,VLOOKUP((($A$5:$A$1570/'Life tables'!$I$2)*2)+age,lifetable,10,1),"error"))</f>
        <v>2.610284460822232E-3</v>
      </c>
      <c r="F1192" s="96">
        <f t="shared" si="318"/>
        <v>37.229393033959319</v>
      </c>
      <c r="G1192" s="96">
        <f t="shared" si="330"/>
        <v>3.73977044708798</v>
      </c>
      <c r="H1192" s="96">
        <f t="shared" si="319"/>
        <v>0.21358141279661852</v>
      </c>
      <c r="I1192" s="96">
        <f t="shared" si="320"/>
        <v>8.5580052184145328E-2</v>
      </c>
      <c r="J1192" s="96">
        <f t="shared" si="331"/>
        <v>0.10772206733077952</v>
      </c>
      <c r="K1192" s="96">
        <f t="shared" si="321"/>
        <v>8.9426377139202137E-2</v>
      </c>
      <c r="L1192" s="96">
        <f t="shared" si="322"/>
        <v>32.99331267742059</v>
      </c>
      <c r="M1192" s="96">
        <f t="shared" si="323"/>
        <v>176.15231843972876</v>
      </c>
      <c r="N1192" s="96">
        <f t="shared" si="332"/>
        <v>16.963849922201071</v>
      </c>
      <c r="O1192" s="96">
        <f t="shared" si="324"/>
        <v>0.40492533925221891</v>
      </c>
      <c r="P1192" s="96">
        <f t="shared" si="325"/>
        <v>0.40492533925221891</v>
      </c>
      <c r="Q1192" s="96">
        <f t="shared" si="333"/>
        <v>0.50620207405036188</v>
      </c>
      <c r="R1192" s="96">
        <f t="shared" si="316"/>
        <v>3.1741741143916688E-2</v>
      </c>
      <c r="S1192" s="96">
        <f t="shared" si="329"/>
        <v>157.84067402382897</v>
      </c>
      <c r="T1192" s="96">
        <f t="shared" si="326"/>
        <v>331.85016056873883</v>
      </c>
      <c r="U1192" s="96">
        <f t="shared" si="327"/>
        <v>455.50322021723332</v>
      </c>
      <c r="V1192" s="32">
        <f t="shared" si="328"/>
        <v>999.99999999999591</v>
      </c>
      <c r="W1192" s="100">
        <f>(cNES*L1192+(cNES+cOSEX)*G1192+(cNES+cEREX)*H1192+(cNES+cHOEX)*I1192+(cNES+cNES)*S1192+(cNES+cOSEX)*N1192+(cNES+cEREX)*O1192+(cNES+cHOEX)*P1192)/(1+cDR)^((cycle + 0.5)/('Life tables'!$I$2/2))</f>
        <v>3582.5550729822262</v>
      </c>
      <c r="X1192" s="107">
        <f>((L1192+G1192+H1192+I1192+N1192+O1192+P1192+S1192)/('Life tables'!$I$2/2))/(1+oDR)^(((cycle + 0.5)/('Life tables'!$I$2/2)))</f>
        <v>4.1421575451422852</v>
      </c>
      <c r="Y1192" s="31">
        <f>((uNES*L1192+ uOCEX*G1192+uEREX*H1192+uHOEX*I1192+uNES*S1192+ uOCEX*N1192+uEREX*O1192+uHOEX*P1192)/('Life tables'!$I$2/2))/(1+oDR)^(((cycle + 0.5)/('Life tables'!$I$2/2)))</f>
        <v>2.7297740394260037</v>
      </c>
      <c r="Z1192" s="100">
        <f t="shared" si="317"/>
        <v>50798.566537572078</v>
      </c>
      <c r="AA1192" s="107">
        <f>((L1192+G1192+H1192+I1192+N1192+O1192+P1192+S1192)/('Life tables'!$I$2/2))</f>
        <v>8.1563019783718911</v>
      </c>
      <c r="AB1192" s="31">
        <f>((uNES*L1192+ uOCEX*G1192+uEREX*H1192+uHOEX*I1192+uNES*S1192+ uOCEX*N1192+uEREX*O1192+uHOEX*P1192)/('Life tables'!$I$2/2))</f>
        <v>5.3751845881356335</v>
      </c>
    </row>
    <row r="1193" spans="1:28" x14ac:dyDescent="0.25">
      <c r="A1193" s="4">
        <v>1187</v>
      </c>
      <c r="C1193" s="105">
        <f>IF(male=0,VLOOKUP((($A$5:$A$1570/'Life tables'!$I$2)*2)+age,lifetable,13,1),IF(male=1,VLOOKUP((($A$5:$A$1570/'Life tables'!$I$2)*2)+age,lifetable,10,1),"error"))</f>
        <v>2.610284460822232E-3</v>
      </c>
      <c r="F1193" s="96">
        <f t="shared" si="318"/>
        <v>37.101055137525016</v>
      </c>
      <c r="G1193" s="96">
        <f t="shared" si="330"/>
        <v>3.7268786367947353</v>
      </c>
      <c r="H1193" s="96">
        <f t="shared" si="319"/>
        <v>0.21284515074660923</v>
      </c>
      <c r="I1193" s="96">
        <f t="shared" si="320"/>
        <v>8.5285038943826511E-2</v>
      </c>
      <c r="J1193" s="96">
        <f t="shared" si="331"/>
        <v>0.10735072570003695</v>
      </c>
      <c r="K1193" s="96">
        <f t="shared" si="321"/>
        <v>8.9118104771792939E-2</v>
      </c>
      <c r="L1193" s="96">
        <f t="shared" si="322"/>
        <v>32.879577480568017</v>
      </c>
      <c r="M1193" s="96">
        <f t="shared" si="323"/>
        <v>175.54556407649881</v>
      </c>
      <c r="N1193" s="96">
        <f t="shared" si="332"/>
        <v>16.905418162411344</v>
      </c>
      <c r="O1193" s="96">
        <f t="shared" si="324"/>
        <v>0.40353057920279201</v>
      </c>
      <c r="P1193" s="96">
        <f t="shared" si="325"/>
        <v>0.40353057920279201</v>
      </c>
      <c r="Q1193" s="96">
        <f t="shared" si="333"/>
        <v>0.50445846760892177</v>
      </c>
      <c r="R1193" s="96">
        <f t="shared" si="316"/>
        <v>3.1632407130568592E-2</v>
      </c>
      <c r="S1193" s="96">
        <f t="shared" si="329"/>
        <v>157.29699388094238</v>
      </c>
      <c r="T1193" s="96">
        <f t="shared" si="326"/>
        <v>332.46196976204777</v>
      </c>
      <c r="U1193" s="96">
        <f t="shared" si="327"/>
        <v>455.62397072913569</v>
      </c>
      <c r="V1193" s="32">
        <f t="shared" si="328"/>
        <v>999.99999999999591</v>
      </c>
      <c r="W1193" s="100">
        <f>(cNES*L1193+(cNES+cOSEX)*G1193+(cNES+cEREX)*H1193+(cNES+cHOEX)*I1193+(cNES+cNES)*S1193+(cNES+cOSEX)*N1193+(cNES+cEREX)*O1193+(cNES+cHOEX)*P1193)/(1+cDR)^((cycle + 0.5)/('Life tables'!$I$2/2))</f>
        <v>3562.2434734160315</v>
      </c>
      <c r="X1193" s="107">
        <f>((L1193+G1193+H1193+I1193+N1193+O1193+P1193+S1193)/('Life tables'!$I$2/2))/(1+oDR)^(((cycle + 0.5)/('Life tables'!$I$2/2)))</f>
        <v>4.1255313278857608</v>
      </c>
      <c r="Y1193" s="31">
        <f>((uNES*L1193+ uOCEX*G1193+uEREX*H1193+uHOEX*I1193+uNES*S1193+ uOCEX*N1193+uEREX*O1193+uHOEX*P1193)/('Life tables'!$I$2/2))/(1+oDR)^(((cycle + 0.5)/('Life tables'!$I$2/2)))</f>
        <v>2.7188169940507607</v>
      </c>
      <c r="Z1193" s="100">
        <f t="shared" si="317"/>
        <v>50623.575591262372</v>
      </c>
      <c r="AA1193" s="107">
        <f>((L1193+G1193+H1193+I1193+N1193+O1193+P1193+S1193)/('Life tables'!$I$2/2))</f>
        <v>8.1282038209924075</v>
      </c>
      <c r="AB1193" s="31">
        <f>((uNES*L1193+ uOCEX*G1193+uEREX*H1193+uHOEX*I1193+uNES*S1193+ uOCEX*N1193+uEREX*O1193+uHOEX*P1193)/('Life tables'!$I$2/2))</f>
        <v>5.3566672807082432</v>
      </c>
    </row>
    <row r="1194" spans="1:28" x14ac:dyDescent="0.25">
      <c r="A1194" s="4">
        <v>1188</v>
      </c>
      <c r="C1194" s="105">
        <f>IF(male=0,VLOOKUP((($A$5:$A$1570/'Life tables'!$I$2)*2)+age,lifetable,13,1),IF(male=1,VLOOKUP((($A$5:$A$1570/'Life tables'!$I$2)*2)+age,lifetable,10,1),"error"))</f>
        <v>2.610284460822232E-3</v>
      </c>
      <c r="F1194" s="96">
        <f t="shared" si="318"/>
        <v>36.973162418246226</v>
      </c>
      <c r="G1194" s="96">
        <f t="shared" si="330"/>
        <v>3.7140315454784663</v>
      </c>
      <c r="H1194" s="96">
        <f t="shared" si="319"/>
        <v>0.21211144263471363</v>
      </c>
      <c r="I1194" s="96">
        <f t="shared" si="320"/>
        <v>8.4991049042356256E-2</v>
      </c>
      <c r="J1194" s="96">
        <f t="shared" si="331"/>
        <v>0.1069806721752669</v>
      </c>
      <c r="K1194" s="96">
        <f t="shared" si="321"/>
        <v>8.8810901736353962E-2</v>
      </c>
      <c r="L1194" s="96">
        <f t="shared" si="322"/>
        <v>32.76623680717907</v>
      </c>
      <c r="M1194" s="96">
        <f t="shared" si="323"/>
        <v>174.94089709056624</v>
      </c>
      <c r="N1194" s="96">
        <f t="shared" si="332"/>
        <v>16.847187421577924</v>
      </c>
      <c r="O1194" s="96">
        <f t="shared" si="324"/>
        <v>0.40214061745501556</v>
      </c>
      <c r="P1194" s="96">
        <f t="shared" si="325"/>
        <v>0.40214061745501556</v>
      </c>
      <c r="Q1194" s="96">
        <f t="shared" si="333"/>
        <v>0.50272085958252755</v>
      </c>
      <c r="R1194" s="96">
        <f t="shared" si="316"/>
        <v>3.1523449251865954E-2</v>
      </c>
      <c r="S1194" s="96">
        <f t="shared" si="329"/>
        <v>156.75518412524389</v>
      </c>
      <c r="T1194" s="96">
        <f t="shared" si="326"/>
        <v>333.07167129380559</v>
      </c>
      <c r="U1194" s="96">
        <f t="shared" si="327"/>
        <v>455.74430508012392</v>
      </c>
      <c r="V1194" s="32">
        <f t="shared" si="328"/>
        <v>999.99999999999591</v>
      </c>
      <c r="W1194" s="100">
        <f>(cNES*L1194+(cNES+cOSEX)*G1194+(cNES+cEREX)*H1194+(cNES+cHOEX)*I1194+(cNES+cNES)*S1194+(cNES+cOSEX)*N1194+(cNES+cEREX)*O1194+(cNES+cHOEX)*P1194)/(1+cDR)^((cycle + 0.5)/('Life tables'!$I$2/2))</f>
        <v>3542.0470164109743</v>
      </c>
      <c r="X1194" s="107">
        <f>((L1194+G1194+H1194+I1194+N1194+O1194+P1194+S1194)/('Life tables'!$I$2/2))/(1+oDR)^(((cycle + 0.5)/('Life tables'!$I$2/2)))</f>
        <v>4.1089718501783832</v>
      </c>
      <c r="Y1194" s="31">
        <f>((uNES*L1194+ uOCEX*G1194+uEREX*H1194+uHOEX*I1194+uNES*S1194+ uOCEX*N1194+uEREX*O1194+uHOEX*P1194)/('Life tables'!$I$2/2))/(1+oDR)^(((cycle + 0.5)/('Life tables'!$I$2/2)))</f>
        <v>2.7079039314452005</v>
      </c>
      <c r="Z1194" s="100">
        <f t="shared" si="317"/>
        <v>50449.187229252086</v>
      </c>
      <c r="AA1194" s="107">
        <f>((L1194+G1194+H1194+I1194+N1194+O1194+P1194+S1194)/('Life tables'!$I$2/2))</f>
        <v>8.1002024676827133</v>
      </c>
      <c r="AB1194" s="31">
        <f>((uNES*L1194+ uOCEX*G1194+uEREX*H1194+uHOEX*I1194+uNES*S1194+ uOCEX*N1194+uEREX*O1194+uHOEX*P1194)/('Life tables'!$I$2/2))</f>
        <v>5.3382137691665825</v>
      </c>
    </row>
    <row r="1195" spans="1:28" x14ac:dyDescent="0.25">
      <c r="A1195" s="4">
        <v>1189</v>
      </c>
      <c r="C1195" s="105">
        <f>IF(male=0,VLOOKUP((($A$5:$A$1570/'Life tables'!$I$2)*2)+age,lifetable,13,1),IF(male=1,VLOOKUP((($A$5:$A$1570/'Life tables'!$I$2)*2)+age,lifetable,10,1),"error"))</f>
        <v>2.610284460822232E-3</v>
      </c>
      <c r="F1195" s="96">
        <f t="shared" si="318"/>
        <v>36.845713232261588</v>
      </c>
      <c r="G1195" s="96">
        <f t="shared" si="330"/>
        <v>3.7012290080098591</v>
      </c>
      <c r="H1195" s="96">
        <f t="shared" si="319"/>
        <v>0.21138027903025872</v>
      </c>
      <c r="I1195" s="96">
        <f t="shared" si="320"/>
        <v>8.4698078700953069E-2</v>
      </c>
      <c r="J1195" s="96">
        <f t="shared" si="331"/>
        <v>0.1066119020000087</v>
      </c>
      <c r="K1195" s="96">
        <f t="shared" si="321"/>
        <v>8.850476408426948E-2</v>
      </c>
      <c r="L1195" s="96">
        <f t="shared" si="322"/>
        <v>32.653289200436241</v>
      </c>
      <c r="M1195" s="96">
        <f t="shared" si="323"/>
        <v>174.33831039380485</v>
      </c>
      <c r="N1195" s="96">
        <f t="shared" si="332"/>
        <v>16.789157017098901</v>
      </c>
      <c r="O1195" s="96">
        <f t="shared" si="324"/>
        <v>0.40075543771525263</v>
      </c>
      <c r="P1195" s="96">
        <f t="shared" si="325"/>
        <v>0.40075543771525263</v>
      </c>
      <c r="Q1195" s="96">
        <f t="shared" si="333"/>
        <v>0.50098922960230585</v>
      </c>
      <c r="R1195" s="96">
        <f t="shared" si="316"/>
        <v>3.1414866230564921E-2</v>
      </c>
      <c r="S1195" s="96">
        <f t="shared" si="329"/>
        <v>156.21523840544256</v>
      </c>
      <c r="T1195" s="96">
        <f t="shared" si="326"/>
        <v>333.67927242540793</v>
      </c>
      <c r="U1195" s="96">
        <f t="shared" si="327"/>
        <v>455.86422471043875</v>
      </c>
      <c r="V1195" s="32">
        <f t="shared" si="328"/>
        <v>999.99999999999591</v>
      </c>
      <c r="W1195" s="100">
        <f>(cNES*L1195+(cNES+cOSEX)*G1195+(cNES+cEREX)*H1195+(cNES+cHOEX)*I1195+(cNES+cNES)*S1195+(cNES+cOSEX)*N1195+(cNES+cEREX)*O1195+(cNES+cHOEX)*P1195)/(1+cDR)^((cycle + 0.5)/('Life tables'!$I$2/2))</f>
        <v>3521.9650498480387</v>
      </c>
      <c r="X1195" s="107">
        <f>((L1195+G1195+H1195+I1195+N1195+O1195+P1195+S1195)/('Life tables'!$I$2/2))/(1+oDR)^(((cycle + 0.5)/('Life tables'!$I$2/2)))</f>
        <v>4.0924788439907998</v>
      </c>
      <c r="Y1195" s="31">
        <f>((uNES*L1195+ uOCEX*G1195+uEREX*H1195+uHOEX*I1195+uNES*S1195+ uOCEX*N1195+uEREX*O1195+uHOEX*P1195)/('Life tables'!$I$2/2))/(1+oDR)^(((cycle + 0.5)/('Life tables'!$I$2/2)))</f>
        <v>2.6970346749749319</v>
      </c>
      <c r="Z1195" s="100">
        <f t="shared" si="317"/>
        <v>50275.399384623874</v>
      </c>
      <c r="AA1195" s="107">
        <f>((L1195+G1195+H1195+I1195+N1195+O1195+P1195+S1195)/('Life tables'!$I$2/2))</f>
        <v>8.0722975846816851</v>
      </c>
      <c r="AB1195" s="31">
        <f>((uNES*L1195+ uOCEX*G1195+uEREX*H1195+uHOEX*I1195+uNES*S1195+ uOCEX*N1195+uEREX*O1195+uHOEX*P1195)/('Life tables'!$I$2/2))</f>
        <v>5.3198238335601369</v>
      </c>
    </row>
    <row r="1196" spans="1:28" x14ac:dyDescent="0.25">
      <c r="A1196" s="4">
        <v>1190</v>
      </c>
      <c r="C1196" s="105">
        <f>IF(male=0,VLOOKUP((($A$5:$A$1570/'Life tables'!$I$2)*2)+age,lifetable,13,1),IF(male=1,VLOOKUP((($A$5:$A$1570/'Life tables'!$I$2)*2)+age,lifetable,10,1),"error"))</f>
        <v>2.610284460822232E-3</v>
      </c>
      <c r="F1196" s="96">
        <f t="shared" si="318"/>
        <v>36.718705945343686</v>
      </c>
      <c r="G1196" s="96">
        <f t="shared" si="330"/>
        <v>3.6884708602273495</v>
      </c>
      <c r="H1196" s="96">
        <f t="shared" si="319"/>
        <v>0.21065165055784052</v>
      </c>
      <c r="I1196" s="96">
        <f t="shared" si="320"/>
        <v>8.4406124162981253E-2</v>
      </c>
      <c r="J1196" s="96">
        <f t="shared" si="331"/>
        <v>0.10624441044567713</v>
      </c>
      <c r="K1196" s="96">
        <f t="shared" si="321"/>
        <v>8.8199687890064896E-2</v>
      </c>
      <c r="L1196" s="96">
        <f t="shared" si="322"/>
        <v>32.54073321205977</v>
      </c>
      <c r="M1196" s="96">
        <f t="shared" si="323"/>
        <v>173.73779691880557</v>
      </c>
      <c r="N1196" s="96">
        <f t="shared" si="332"/>
        <v>16.731326268367471</v>
      </c>
      <c r="O1196" s="96">
        <f t="shared" si="324"/>
        <v>0.39937502373748934</v>
      </c>
      <c r="P1196" s="96">
        <f t="shared" si="325"/>
        <v>0.39937502373748934</v>
      </c>
      <c r="Q1196" s="96">
        <f t="shared" si="333"/>
        <v>0.4992635573589182</v>
      </c>
      <c r="R1196" s="96">
        <f t="shared" si="316"/>
        <v>3.1306656793154745E-2</v>
      </c>
      <c r="S1196" s="96">
        <f t="shared" si="329"/>
        <v>155.67715038881104</v>
      </c>
      <c r="T1196" s="96">
        <f t="shared" si="326"/>
        <v>334.28478039321254</v>
      </c>
      <c r="U1196" s="96">
        <f t="shared" si="327"/>
        <v>455.98373105512195</v>
      </c>
      <c r="V1196" s="32">
        <f t="shared" si="328"/>
        <v>999.99999999999591</v>
      </c>
      <c r="W1196" s="100">
        <f>(cNES*L1196+(cNES+cOSEX)*G1196+(cNES+cEREX)*H1196+(cNES+cHOEX)*I1196+(cNES+cNES)*S1196+(cNES+cOSEX)*N1196+(cNES+cEREX)*O1196+(cNES+cHOEX)*P1196)/(1+cDR)^((cycle + 0.5)/('Life tables'!$I$2/2))</f>
        <v>3501.9969252785559</v>
      </c>
      <c r="X1196" s="107">
        <f>((L1196+G1196+H1196+I1196+N1196+O1196+P1196+S1196)/('Life tables'!$I$2/2))/(1+oDR)^(((cycle + 0.5)/('Life tables'!$I$2/2)))</f>
        <v>4.0760520423747977</v>
      </c>
      <c r="Y1196" s="31">
        <f>((uNES*L1196+ uOCEX*G1196+uEREX*H1196+uHOEX*I1196+uNES*S1196+ uOCEX*N1196+uEREX*O1196+uHOEX*P1196)/('Life tables'!$I$2/2))/(1+oDR)^(((cycle + 0.5)/('Life tables'!$I$2/2)))</f>
        <v>2.6862090487179553</v>
      </c>
      <c r="Z1196" s="100">
        <f t="shared" si="317"/>
        <v>50102.209997258506</v>
      </c>
      <c r="AA1196" s="107">
        <f>((L1196+G1196+H1196+I1196+N1196+O1196+P1196+S1196)/('Life tables'!$I$2/2))</f>
        <v>8.0444888393879683</v>
      </c>
      <c r="AB1196" s="31">
        <f>((uNES*L1196+ uOCEX*G1196+uEREX*H1196+uHOEX*I1196+uNES*S1196+ uOCEX*N1196+uEREX*O1196+uHOEX*P1196)/('Life tables'!$I$2/2))</f>
        <v>5.3014972547025137</v>
      </c>
    </row>
    <row r="1197" spans="1:28" x14ac:dyDescent="0.25">
      <c r="A1197" s="4">
        <v>1191</v>
      </c>
      <c r="C1197" s="105">
        <f>IF(male=0,VLOOKUP((($A$5:$A$1570/'Life tables'!$I$2)*2)+age,lifetable,13,1),IF(male=1,VLOOKUP((($A$5:$A$1570/'Life tables'!$I$2)*2)+age,lifetable,10,1),"error"))</f>
        <v>2.610284460822232E-3</v>
      </c>
      <c r="F1197" s="96">
        <f t="shared" si="318"/>
        <v>36.59213893272284</v>
      </c>
      <c r="G1197" s="96">
        <f t="shared" si="330"/>
        <v>3.675756938919422</v>
      </c>
      <c r="H1197" s="96">
        <f t="shared" si="319"/>
        <v>0.2099255478963131</v>
      </c>
      <c r="I1197" s="96">
        <f t="shared" si="320"/>
        <v>8.4115181693545801E-2</v>
      </c>
      <c r="J1197" s="96">
        <f t="shared" si="331"/>
        <v>0.10587819281105275</v>
      </c>
      <c r="K1197" s="96">
        <f t="shared" si="321"/>
        <v>8.789566925098341E-2</v>
      </c>
      <c r="L1197" s="96">
        <f t="shared" si="322"/>
        <v>32.428567402151522</v>
      </c>
      <c r="M1197" s="96">
        <f t="shared" si="323"/>
        <v>173.13934961893858</v>
      </c>
      <c r="N1197" s="96">
        <f t="shared" si="332"/>
        <v>16.673694496777909</v>
      </c>
      <c r="O1197" s="96">
        <f t="shared" si="324"/>
        <v>0.39799935932347752</v>
      </c>
      <c r="P1197" s="96">
        <f t="shared" si="325"/>
        <v>0.39799935932347752</v>
      </c>
      <c r="Q1197" s="96">
        <f t="shared" si="333"/>
        <v>0.49754382260273805</v>
      </c>
      <c r="R1197" s="96">
        <f t="shared" si="316"/>
        <v>3.119881966986901E-2</v>
      </c>
      <c r="S1197" s="96">
        <f t="shared" si="329"/>
        <v>155.14091376124111</v>
      </c>
      <c r="T1197" s="96">
        <f t="shared" si="326"/>
        <v>334.88820240862634</v>
      </c>
      <c r="U1197" s="96">
        <f t="shared" si="327"/>
        <v>456.10282554404279</v>
      </c>
      <c r="V1197" s="32">
        <f t="shared" si="328"/>
        <v>999.99999999999591</v>
      </c>
      <c r="W1197" s="100">
        <f>(cNES*L1197+(cNES+cOSEX)*G1197+(cNES+cEREX)*H1197+(cNES+cHOEX)*I1197+(cNES+cNES)*S1197+(cNES+cOSEX)*N1197+(cNES+cEREX)*O1197+(cNES+cHOEX)*P1197)/(1+cDR)^((cycle + 0.5)/('Life tables'!$I$2/2))</f>
        <v>3482.1419979044194</v>
      </c>
      <c r="X1197" s="107">
        <f>((L1197+G1197+H1197+I1197+N1197+O1197+P1197+S1197)/('Life tables'!$I$2/2))/(1+oDR)^(((cycle + 0.5)/('Life tables'!$I$2/2)))</f>
        <v>4.0596911794587722</v>
      </c>
      <c r="Y1197" s="31">
        <f>((uNES*L1197+ uOCEX*G1197+uEREX*H1197+uHOEX*I1197+uNES*S1197+ uOCEX*N1197+uEREX*O1197+uHOEX*P1197)/('Life tables'!$I$2/2))/(1+oDR)^(((cycle + 0.5)/('Life tables'!$I$2/2)))</f>
        <v>2.6754268774616756</v>
      </c>
      <c r="Z1197" s="100">
        <f t="shared" si="317"/>
        <v>49929.617013823139</v>
      </c>
      <c r="AA1197" s="107">
        <f>((L1197+G1197+H1197+I1197+N1197+O1197+P1197+S1197)/('Life tables'!$I$2/2))</f>
        <v>8.0167759003556291</v>
      </c>
      <c r="AB1197" s="31">
        <f>((uNES*L1197+ uOCEX*G1197+uEREX*H1197+uHOEX*I1197+uNES*S1197+ uOCEX*N1197+uEREX*O1197+uHOEX*P1197)/('Life tables'!$I$2/2))</f>
        <v>5.2832338141685717</v>
      </c>
    </row>
    <row r="1198" spans="1:28" x14ac:dyDescent="0.25">
      <c r="A1198" s="4">
        <v>1192</v>
      </c>
      <c r="C1198" s="105">
        <f>IF(male=0,VLOOKUP((($A$5:$A$1570/'Life tables'!$I$2)*2)+age,lifetable,13,1),IF(male=1,VLOOKUP((($A$5:$A$1570/'Life tables'!$I$2)*2)+age,lifetable,10,1),"error"))</f>
        <v>2.610284460822232E-3</v>
      </c>
      <c r="F1198" s="96">
        <f t="shared" si="318"/>
        <v>36.466010578916666</v>
      </c>
      <c r="G1198" s="96">
        <f t="shared" si="330"/>
        <v>3.6630870818074914</v>
      </c>
      <c r="H1198" s="96">
        <f t="shared" si="319"/>
        <v>0.20920196177781095</v>
      </c>
      <c r="I1198" s="96">
        <f t="shared" si="320"/>
        <v>8.382524757910062E-2</v>
      </c>
      <c r="J1198" s="96">
        <f t="shared" si="331"/>
        <v>0.10551324442178849</v>
      </c>
      <c r="K1198" s="96">
        <f t="shared" si="321"/>
        <v>8.7592704286576686E-2</v>
      </c>
      <c r="L1198" s="96">
        <f t="shared" si="322"/>
        <v>32.316790339043898</v>
      </c>
      <c r="M1198" s="96">
        <f t="shared" si="323"/>
        <v>172.54296146841011</v>
      </c>
      <c r="N1198" s="96">
        <f t="shared" si="332"/>
        <v>16.61626102573106</v>
      </c>
      <c r="O1198" s="96">
        <f t="shared" si="324"/>
        <v>0.39662842832286527</v>
      </c>
      <c r="P1198" s="96">
        <f t="shared" si="325"/>
        <v>0.39662842832286527</v>
      </c>
      <c r="Q1198" s="96">
        <f t="shared" si="333"/>
        <v>0.49583000514401487</v>
      </c>
      <c r="R1198" s="96">
        <f t="shared" si="316"/>
        <v>3.1091353594695826E-2</v>
      </c>
      <c r="S1198" s="96">
        <f t="shared" si="329"/>
        <v>154.60652222729462</v>
      </c>
      <c r="T1198" s="96">
        <f t="shared" si="326"/>
        <v>335.48954565819213</v>
      </c>
      <c r="U1198" s="96">
        <f t="shared" si="327"/>
        <v>456.22150960192408</v>
      </c>
      <c r="V1198" s="32">
        <f t="shared" si="328"/>
        <v>999.99999999999591</v>
      </c>
      <c r="W1198" s="100">
        <f>(cNES*L1198+(cNES+cOSEX)*G1198+(cNES+cEREX)*H1198+(cNES+cHOEX)*I1198+(cNES+cNES)*S1198+(cNES+cOSEX)*N1198+(cNES+cEREX)*O1198+(cNES+cHOEX)*P1198)/(1+cDR)^((cycle + 0.5)/('Life tables'!$I$2/2))</f>
        <v>3462.3996265583764</v>
      </c>
      <c r="X1198" s="107">
        <f>((L1198+G1198+H1198+I1198+N1198+O1198+P1198+S1198)/('Life tables'!$I$2/2))/(1+oDR)^(((cycle + 0.5)/('Life tables'!$I$2/2)))</f>
        <v>4.0433959904432166</v>
      </c>
      <c r="Y1198" s="31">
        <f>((uNES*L1198+ uOCEX*G1198+uEREX*H1198+uHOEX*I1198+uNES*S1198+ uOCEX*N1198+uEREX*O1198+uHOEX*P1198)/('Life tables'!$I$2/2))/(1+oDR)^(((cycle + 0.5)/('Life tables'!$I$2/2)))</f>
        <v>2.6646879866999336</v>
      </c>
      <c r="Z1198" s="100">
        <f t="shared" si="317"/>
        <v>49757.61838775903</v>
      </c>
      <c r="AA1198" s="107">
        <f>((L1198+G1198+H1198+I1198+N1198+O1198+P1198+S1198)/('Life tables'!$I$2/2))</f>
        <v>7.989158437289821</v>
      </c>
      <c r="AB1198" s="31">
        <f>((uNES*L1198+ uOCEX*G1198+uEREX*H1198+uHOEX*I1198+uNES*S1198+ uOCEX*N1198+uEREX*O1198+uHOEX*P1198)/('Life tables'!$I$2/2))</f>
        <v>5.2650332942915758</v>
      </c>
    </row>
    <row r="1199" spans="1:28" x14ac:dyDescent="0.25">
      <c r="A1199" s="4">
        <v>1193</v>
      </c>
      <c r="C1199" s="105">
        <f>IF(male=0,VLOOKUP((($A$5:$A$1570/'Life tables'!$I$2)*2)+age,lifetable,13,1),IF(male=1,VLOOKUP((($A$5:$A$1570/'Life tables'!$I$2)*2)+age,lifetable,10,1),"error"))</f>
        <v>2.610284460822232E-3</v>
      </c>
      <c r="F1199" s="96">
        <f t="shared" si="318"/>
        <v>36.340319277565179</v>
      </c>
      <c r="G1199" s="96">
        <f t="shared" si="330"/>
        <v>3.6504611275293337</v>
      </c>
      <c r="H1199" s="96">
        <f t="shared" si="319"/>
        <v>0.20848088298680276</v>
      </c>
      <c r="I1199" s="96">
        <f t="shared" si="320"/>
        <v>8.3536318127069492E-2</v>
      </c>
      <c r="J1199" s="96">
        <f t="shared" si="331"/>
        <v>0.10514956062993275</v>
      </c>
      <c r="K1199" s="96">
        <f t="shared" si="321"/>
        <v>8.7290789138308691E-2</v>
      </c>
      <c r="L1199" s="96">
        <f t="shared" si="322"/>
        <v>32.205400599153734</v>
      </c>
      <c r="M1199" s="96">
        <f t="shared" si="323"/>
        <v>171.94862546231451</v>
      </c>
      <c r="N1199" s="96">
        <f t="shared" si="332"/>
        <v>16.559025180639324</v>
      </c>
      <c r="O1199" s="96">
        <f t="shared" si="324"/>
        <v>0.39526221463331673</v>
      </c>
      <c r="P1199" s="96">
        <f t="shared" si="325"/>
        <v>0.39526221463331673</v>
      </c>
      <c r="Q1199" s="96">
        <f t="shared" si="333"/>
        <v>0.49412208485302345</v>
      </c>
      <c r="R1199" s="96">
        <f t="shared" si="316"/>
        <v>3.0984257305387262E-2</v>
      </c>
      <c r="S1199" s="96">
        <f t="shared" si="329"/>
        <v>154.07396951025015</v>
      </c>
      <c r="T1199" s="96">
        <f t="shared" si="326"/>
        <v>336.08881730367506</v>
      </c>
      <c r="U1199" s="96">
        <f t="shared" si="327"/>
        <v>456.33978464836775</v>
      </c>
      <c r="V1199" s="32">
        <f t="shared" si="328"/>
        <v>999.99999999999579</v>
      </c>
      <c r="W1199" s="100">
        <f>(cNES*L1199+(cNES+cOSEX)*G1199+(cNES+cEREX)*H1199+(cNES+cHOEX)*I1199+(cNES+cNES)*S1199+(cNES+cOSEX)*N1199+(cNES+cEREX)*O1199+(cNES+cHOEX)*P1199)/(1+cDR)^((cycle + 0.5)/('Life tables'!$I$2/2))</f>
        <v>3442.769173684404</v>
      </c>
      <c r="X1199" s="107">
        <f>((L1199+G1199+H1199+I1199+N1199+O1199+P1199+S1199)/('Life tables'!$I$2/2))/(1+oDR)^(((cycle + 0.5)/('Life tables'!$I$2/2)))</f>
        <v>4.0271662115962403</v>
      </c>
      <c r="Y1199" s="31">
        <f>((uNES*L1199+ uOCEX*G1199+uEREX*H1199+uHOEX*I1199+uNES*S1199+ uOCEX*N1199+uEREX*O1199+uHOEX*P1199)/('Life tables'!$I$2/2))/(1+oDR)^(((cycle + 0.5)/('Life tables'!$I$2/2)))</f>
        <v>2.6539922026300578</v>
      </c>
      <c r="Z1199" s="100">
        <f t="shared" si="317"/>
        <v>49586.212079269033</v>
      </c>
      <c r="AA1199" s="107">
        <f>((L1199+G1199+H1199+I1199+N1199+O1199+P1199+S1199)/('Life tables'!$I$2/2))</f>
        <v>7.9616361210424831</v>
      </c>
      <c r="AB1199" s="31">
        <f>((uNES*L1199+ uOCEX*G1199+uEREX*H1199+uHOEX*I1199+uNES*S1199+ uOCEX*N1199+uEREX*O1199+uHOEX*P1199)/('Life tables'!$I$2/2))</f>
        <v>5.2468954781603774</v>
      </c>
    </row>
    <row r="1200" spans="1:28" x14ac:dyDescent="0.25">
      <c r="A1200" s="4">
        <v>1194</v>
      </c>
      <c r="C1200" s="105">
        <f>IF(male=0,VLOOKUP((($A$5:$A$1570/'Life tables'!$I$2)*2)+age,lifetable,13,1),IF(male=1,VLOOKUP((($A$5:$A$1570/'Life tables'!$I$2)*2)+age,lifetable,10,1),"error"))</f>
        <v>2.610284460822232E-3</v>
      </c>
      <c r="F1200" s="96">
        <f t="shared" si="318"/>
        <v>36.215063431271261</v>
      </c>
      <c r="G1200" s="96">
        <f t="shared" si="330"/>
        <v>3.6378789156230664</v>
      </c>
      <c r="H1200" s="96">
        <f t="shared" si="319"/>
        <v>0.20776230235917639</v>
      </c>
      <c r="I1200" s="96">
        <f t="shared" si="320"/>
        <v>8.3248389665479344E-2</v>
      </c>
      <c r="J1200" s="96">
        <f t="shared" si="331"/>
        <v>0.10478713681346764</v>
      </c>
      <c r="K1200" s="96">
        <f t="shared" si="321"/>
        <v>8.6989919969172561E-2</v>
      </c>
      <c r="L1200" s="96">
        <f t="shared" si="322"/>
        <v>32.094396766840902</v>
      </c>
      <c r="M1200" s="96">
        <f t="shared" si="323"/>
        <v>171.35633461668175</v>
      </c>
      <c r="N1200" s="96">
        <f t="shared" si="332"/>
        <v>16.501986288931263</v>
      </c>
      <c r="O1200" s="96">
        <f t="shared" si="324"/>
        <v>0.39390070220062123</v>
      </c>
      <c r="P1200" s="96">
        <f t="shared" si="325"/>
        <v>0.39390070220062123</v>
      </c>
      <c r="Q1200" s="96">
        <f t="shared" si="333"/>
        <v>0.49242004166020037</v>
      </c>
      <c r="R1200" s="96">
        <f t="shared" si="316"/>
        <v>3.0877529543467855E-2</v>
      </c>
      <c r="S1200" s="96">
        <f t="shared" si="329"/>
        <v>153.54324935214558</v>
      </c>
      <c r="T1200" s="96">
        <f t="shared" si="326"/>
        <v>336.68602448214875</v>
      </c>
      <c r="U1200" s="96">
        <f t="shared" si="327"/>
        <v>456.45765209788038</v>
      </c>
      <c r="V1200" s="32">
        <f t="shared" si="328"/>
        <v>999.99999999999591</v>
      </c>
      <c r="W1200" s="100">
        <f>(cNES*L1200+(cNES+cOSEX)*G1200+(cNES+cEREX)*H1200+(cNES+cHOEX)*I1200+(cNES+cNES)*S1200+(cNES+cOSEX)*N1200+(cNES+cEREX)*O1200+(cNES+cHOEX)*P1200)/(1+cDR)^((cycle + 0.5)/('Life tables'!$I$2/2))</f>
        <v>3423.2500053181384</v>
      </c>
      <c r="X1200" s="107">
        <f>((L1200+G1200+H1200+I1200+N1200+O1200+P1200+S1200)/('Life tables'!$I$2/2))/(1+oDR)^(((cycle + 0.5)/('Life tables'!$I$2/2)))</f>
        <v>4.0110015802491077</v>
      </c>
      <c r="Y1200" s="31">
        <f>((uNES*L1200+ uOCEX*G1200+uEREX*H1200+uHOEX*I1200+uNES*S1200+ uOCEX*N1200+uEREX*O1200+uHOEX*P1200)/('Life tables'!$I$2/2))/(1+oDR)^(((cycle + 0.5)/('Life tables'!$I$2/2)))</f>
        <v>2.6433393521499311</v>
      </c>
      <c r="Z1200" s="100">
        <f t="shared" si="317"/>
        <v>49415.396055304685</v>
      </c>
      <c r="AA1200" s="107">
        <f>((L1200+G1200+H1200+I1200+N1200+O1200+P1200+S1200)/('Life tables'!$I$2/2))</f>
        <v>7.9342086236080744</v>
      </c>
      <c r="AB1200" s="31">
        <f>((uNES*L1200+ uOCEX*G1200+uEREX*H1200+uHOEX*I1200+uNES*S1200+ uOCEX*N1200+uEREX*O1200+uHOEX*P1200)/('Life tables'!$I$2/2))</f>
        <v>5.2288201496166007</v>
      </c>
    </row>
    <row r="1201" spans="1:28" x14ac:dyDescent="0.25">
      <c r="A1201" s="4">
        <v>1195</v>
      </c>
      <c r="C1201" s="105">
        <f>IF(male=0,VLOOKUP((($A$5:$A$1570/'Life tables'!$I$2)*2)+age,lifetable,13,1),IF(male=1,VLOOKUP((($A$5:$A$1570/'Life tables'!$I$2)*2)+age,lifetable,10,1),"error"))</f>
        <v>2.610284460822232E-3</v>
      </c>
      <c r="F1201" s="96">
        <f t="shared" si="318"/>
        <v>36.090241451446254</v>
      </c>
      <c r="G1201" s="96">
        <f t="shared" si="330"/>
        <v>3.6253402865116335</v>
      </c>
      <c r="H1201" s="96">
        <f t="shared" si="319"/>
        <v>0.20704621078135296</v>
      </c>
      <c r="I1201" s="96">
        <f t="shared" si="320"/>
        <v>8.296145854260531E-2</v>
      </c>
      <c r="J1201" s="96">
        <f t="shared" si="331"/>
        <v>0.10442596837586228</v>
      </c>
      <c r="K1201" s="96">
        <f t="shared" si="321"/>
        <v>8.6690092963319657E-2</v>
      </c>
      <c r="L1201" s="96">
        <f t="shared" si="322"/>
        <v>31.983777434271481</v>
      </c>
      <c r="M1201" s="96">
        <f t="shared" si="323"/>
        <v>170.76608196852044</v>
      </c>
      <c r="N1201" s="96">
        <f t="shared" si="332"/>
        <v>16.445143680055715</v>
      </c>
      <c r="O1201" s="96">
        <f t="shared" si="324"/>
        <v>0.39254387501879212</v>
      </c>
      <c r="P1201" s="96">
        <f t="shared" si="325"/>
        <v>0.39254387501879212</v>
      </c>
      <c r="Q1201" s="96">
        <f t="shared" si="333"/>
        <v>0.49072385555626785</v>
      </c>
      <c r="R1201" s="96">
        <f t="shared" si="316"/>
        <v>3.0771169054242403E-2</v>
      </c>
      <c r="S1201" s="96">
        <f t="shared" si="329"/>
        <v>153.01435551381664</v>
      </c>
      <c r="T1201" s="96">
        <f t="shared" si="326"/>
        <v>337.28117430608086</v>
      </c>
      <c r="U1201" s="96">
        <f t="shared" si="327"/>
        <v>456.57511335989795</v>
      </c>
      <c r="V1201" s="32">
        <f t="shared" si="328"/>
        <v>999.99999999999579</v>
      </c>
      <c r="W1201" s="100">
        <f>(cNES*L1201+(cNES+cOSEX)*G1201+(cNES+cEREX)*H1201+(cNES+cHOEX)*I1201+(cNES+cNES)*S1201+(cNES+cOSEX)*N1201+(cNES+cEREX)*O1201+(cNES+cHOEX)*P1201)/(1+cDR)^((cycle + 0.5)/('Life tables'!$I$2/2))</f>
        <v>3403.8414910674096</v>
      </c>
      <c r="X1201" s="107">
        <f>((L1201+G1201+H1201+I1201+N1201+O1201+P1201+S1201)/('Life tables'!$I$2/2))/(1+oDR)^(((cycle + 0.5)/('Life tables'!$I$2/2)))</f>
        <v>3.994901834791809</v>
      </c>
      <c r="Y1201" s="31">
        <f>((uNES*L1201+ uOCEX*G1201+uEREX*H1201+uHOEX*I1201+uNES*S1201+ uOCEX*N1201+uEREX*O1201+uHOEX*P1201)/('Life tables'!$I$2/2))/(1+oDR)^(((cycle + 0.5)/('Life tables'!$I$2/2)))</f>
        <v>2.6327292628550651</v>
      </c>
      <c r="Z1201" s="100">
        <f t="shared" si="317"/>
        <v>49245.168289553068</v>
      </c>
      <c r="AA1201" s="107">
        <f>((L1201+G1201+H1201+I1201+N1201+O1201+P1201+S1201)/('Life tables'!$I$2/2))</f>
        <v>7.9068756181193232</v>
      </c>
      <c r="AB1201" s="31">
        <f>((uNES*L1201+ uOCEX*G1201+uEREX*H1201+uHOEX*I1201+uNES*S1201+ uOCEX*N1201+uEREX*O1201+uHOEX*P1201)/('Life tables'!$I$2/2))</f>
        <v>5.2108070932518462</v>
      </c>
    </row>
    <row r="1202" spans="1:28" x14ac:dyDescent="0.25">
      <c r="A1202" s="4">
        <v>1196</v>
      </c>
      <c r="C1202" s="105">
        <f>IF(male=0,VLOOKUP((($A$5:$A$1570/'Life tables'!$I$2)*2)+age,lifetable,13,1),IF(male=1,VLOOKUP((($A$5:$A$1570/'Life tables'!$I$2)*2)+age,lifetable,10,1),"error"))</f>
        <v>2.610284460822232E-3</v>
      </c>
      <c r="F1202" s="96">
        <f t="shared" si="318"/>
        <v>35.965851758160568</v>
      </c>
      <c r="G1202" s="96">
        <f t="shared" si="330"/>
        <v>3.6128450814878019</v>
      </c>
      <c r="H1202" s="96">
        <f t="shared" si="319"/>
        <v>0.20633259918942987</v>
      </c>
      <c r="I1202" s="96">
        <f t="shared" si="320"/>
        <v>8.2675521126627335E-2</v>
      </c>
      <c r="J1202" s="96">
        <f t="shared" si="331"/>
        <v>0.10406605074564057</v>
      </c>
      <c r="K1202" s="96">
        <f t="shared" si="321"/>
        <v>8.6391304325700746E-2</v>
      </c>
      <c r="L1202" s="96">
        <f t="shared" si="322"/>
        <v>31.873541201285366</v>
      </c>
      <c r="M1202" s="96">
        <f t="shared" si="323"/>
        <v>170.17786057585644</v>
      </c>
      <c r="N1202" s="96">
        <f t="shared" si="332"/>
        <v>16.388496685485535</v>
      </c>
      <c r="O1202" s="96">
        <f t="shared" si="324"/>
        <v>0.39119171713015566</v>
      </c>
      <c r="P1202" s="96">
        <f t="shared" si="325"/>
        <v>0.39119171713015566</v>
      </c>
      <c r="Q1202" s="96">
        <f t="shared" si="333"/>
        <v>0.4890335065923444</v>
      </c>
      <c r="R1202" s="96">
        <f t="shared" si="316"/>
        <v>3.0665174586802887E-2</v>
      </c>
      <c r="S1202" s="96">
        <f t="shared" si="329"/>
        <v>152.48728177493143</v>
      </c>
      <c r="T1202" s="96">
        <f t="shared" si="326"/>
        <v>337.87427386341886</v>
      </c>
      <c r="U1202" s="96">
        <f t="shared" si="327"/>
        <v>456.69216983881046</v>
      </c>
      <c r="V1202" s="32">
        <f t="shared" si="328"/>
        <v>999.99999999999591</v>
      </c>
      <c r="W1202" s="100">
        <f>(cNES*L1202+(cNES+cOSEX)*G1202+(cNES+cEREX)*H1202+(cNES+cHOEX)*I1202+(cNES+cNES)*S1202+(cNES+cOSEX)*N1202+(cNES+cEREX)*O1202+(cNES+cHOEX)*P1202)/(1+cDR)^((cycle + 0.5)/('Life tables'!$I$2/2))</f>
        <v>3384.5430040928181</v>
      </c>
      <c r="X1202" s="107">
        <f>((L1202+G1202+H1202+I1202+N1202+O1202+P1202+S1202)/('Life tables'!$I$2/2))/(1+oDR)^(((cycle + 0.5)/('Life tables'!$I$2/2)))</f>
        <v>3.9788667146686412</v>
      </c>
      <c r="Y1202" s="31">
        <f>((uNES*L1202+ uOCEX*G1202+uEREX*H1202+uHOEX*I1202+uNES*S1202+ uOCEX*N1202+uEREX*O1202+uHOEX*P1202)/('Life tables'!$I$2/2))/(1+oDR)^(((cycle + 0.5)/('Life tables'!$I$2/2)))</f>
        <v>2.6221617630357033</v>
      </c>
      <c r="Z1202" s="100">
        <f t="shared" si="317"/>
        <v>49075.526762423106</v>
      </c>
      <c r="AA1202" s="107">
        <f>((L1202+G1202+H1202+I1202+N1202+O1202+P1202+S1202)/('Life tables'!$I$2/2))</f>
        <v>7.8796367788430066</v>
      </c>
      <c r="AB1202" s="31">
        <f>((uNES*L1202+ uOCEX*G1202+uEREX*H1202+uHOEX*I1202+uNES*S1202+ uOCEX*N1202+uEREX*O1202+uHOEX*P1202)/('Life tables'!$I$2/2))</f>
        <v>5.1928560944049229</v>
      </c>
    </row>
    <row r="1203" spans="1:28" x14ac:dyDescent="0.25">
      <c r="A1203" s="4">
        <v>1197</v>
      </c>
      <c r="C1203" s="105">
        <f>IF(male=0,VLOOKUP((($A$5:$A$1570/'Life tables'!$I$2)*2)+age,lifetable,13,1),IF(male=1,VLOOKUP((($A$5:$A$1570/'Life tables'!$I$2)*2)+age,lifetable,10,1),"error"))</f>
        <v>2.610284460822232E-3</v>
      </c>
      <c r="F1203" s="96">
        <f t="shared" si="318"/>
        <v>35.841892779999114</v>
      </c>
      <c r="G1203" s="96">
        <f t="shared" si="330"/>
        <v>3.6003931426996356</v>
      </c>
      <c r="H1203" s="96">
        <f t="shared" si="319"/>
        <v>0.20562145856835126</v>
      </c>
      <c r="I1203" s="96">
        <f t="shared" si="320"/>
        <v>8.2390573805297823E-2</v>
      </c>
      <c r="J1203" s="96">
        <f t="shared" si="331"/>
        <v>0.10370737937596278</v>
      </c>
      <c r="K1203" s="96">
        <f t="shared" si="321"/>
        <v>8.6093550281718764E-2</v>
      </c>
      <c r="L1203" s="96">
        <f t="shared" si="322"/>
        <v>31.763686675268147</v>
      </c>
      <c r="M1203" s="96">
        <f t="shared" si="323"/>
        <v>169.59166351776742</v>
      </c>
      <c r="N1203" s="96">
        <f t="shared" si="332"/>
        <v>16.332044638720902</v>
      </c>
      <c r="O1203" s="96">
        <f t="shared" si="324"/>
        <v>0.38984421262543029</v>
      </c>
      <c r="P1203" s="96">
        <f t="shared" si="325"/>
        <v>0.38984421262543029</v>
      </c>
      <c r="Q1203" s="96">
        <f t="shared" si="333"/>
        <v>0.48734897488004442</v>
      </c>
      <c r="R1203" s="96">
        <f t="shared" si="316"/>
        <v>3.0559544894034729E-2</v>
      </c>
      <c r="S1203" s="96">
        <f t="shared" si="329"/>
        <v>151.96202193402158</v>
      </c>
      <c r="T1203" s="96">
        <f t="shared" si="326"/>
        <v>338.46533021767488</v>
      </c>
      <c r="U1203" s="96">
        <f t="shared" si="327"/>
        <v>456.80882293398622</v>
      </c>
      <c r="V1203" s="32">
        <f t="shared" si="328"/>
        <v>999.99999999999591</v>
      </c>
      <c r="W1203" s="100">
        <f>(cNES*L1203+(cNES+cOSEX)*G1203+(cNES+cEREX)*H1203+(cNES+cHOEX)*I1203+(cNES+cNES)*S1203+(cNES+cOSEX)*N1203+(cNES+cEREX)*O1203+(cNES+cHOEX)*P1203)/(1+cDR)^((cycle + 0.5)/('Life tables'!$I$2/2))</f>
        <v>3365.3539210884182</v>
      </c>
      <c r="X1203" s="107">
        <f>((L1203+G1203+H1203+I1203+N1203+O1203+P1203+S1203)/('Life tables'!$I$2/2))/(1+oDR)^(((cycle + 0.5)/('Life tables'!$I$2/2)))</f>
        <v>3.9628959603738325</v>
      </c>
      <c r="Y1203" s="31">
        <f>((uNES*L1203+ uOCEX*G1203+uEREX*H1203+uHOEX*I1203+uNES*S1203+ uOCEX*N1203+uEREX*O1203+uHOEX*P1203)/('Life tables'!$I$2/2))/(1+oDR)^(((cycle + 0.5)/('Life tables'!$I$2/2)))</f>
        <v>2.61163668167393</v>
      </c>
      <c r="Z1203" s="100">
        <f t="shared" si="317"/>
        <v>48906.469461031862</v>
      </c>
      <c r="AA1203" s="107">
        <f>((L1203+G1203+H1203+I1203+N1203+O1203+P1203+S1203)/('Life tables'!$I$2/2))</f>
        <v>7.8524917811757611</v>
      </c>
      <c r="AB1203" s="31">
        <f>((uNES*L1203+ uOCEX*G1203+uEREX*H1203+uHOEX*I1203+uNES*S1203+ uOCEX*N1203+uEREX*O1203+uHOEX*P1203)/('Life tables'!$I$2/2))</f>
        <v>5.1749669391590842</v>
      </c>
    </row>
    <row r="1204" spans="1:28" x14ac:dyDescent="0.25">
      <c r="A1204" s="4">
        <v>1198</v>
      </c>
      <c r="C1204" s="105">
        <f>IF(male=0,VLOOKUP((($A$5:$A$1570/'Life tables'!$I$2)*2)+age,lifetable,13,1),IF(male=1,VLOOKUP((($A$5:$A$1570/'Life tables'!$I$2)*2)+age,lifetable,10,1),"error"))</f>
        <v>2.610284460822232E-3</v>
      </c>
      <c r="F1204" s="96">
        <f t="shared" si="318"/>
        <v>35.718362953921329</v>
      </c>
      <c r="G1204" s="96">
        <f t="shared" si="330"/>
        <v>3.5879843131364404</v>
      </c>
      <c r="H1204" s="96">
        <f t="shared" si="319"/>
        <v>0.20491277995110527</v>
      </c>
      <c r="I1204" s="96">
        <f t="shared" si="320"/>
        <v>8.2106612985619873E-2</v>
      </c>
      <c r="J1204" s="96">
        <f t="shared" si="331"/>
        <v>0.10334994974422065</v>
      </c>
      <c r="K1204" s="96">
        <f t="shared" si="321"/>
        <v>8.5796827076892512E-2</v>
      </c>
      <c r="L1204" s="96">
        <f t="shared" si="322"/>
        <v>31.654212471027051</v>
      </c>
      <c r="M1204" s="96">
        <f t="shared" si="323"/>
        <v>169.00748389441347</v>
      </c>
      <c r="N1204" s="96">
        <f t="shared" si="332"/>
        <v>16.275786875292287</v>
      </c>
      <c r="O1204" s="96">
        <f t="shared" si="324"/>
        <v>0.38850134564379718</v>
      </c>
      <c r="P1204" s="96">
        <f t="shared" si="325"/>
        <v>0.38850134564379718</v>
      </c>
      <c r="Q1204" s="96">
        <f t="shared" si="333"/>
        <v>0.48567024059156599</v>
      </c>
      <c r="R1204" s="96">
        <f t="shared" si="316"/>
        <v>3.0454278732622291E-2</v>
      </c>
      <c r="S1204" s="96">
        <f t="shared" si="329"/>
        <v>151.43856980850938</v>
      </c>
      <c r="T1204" s="96">
        <f t="shared" si="326"/>
        <v>339.05435040801063</v>
      </c>
      <c r="U1204" s="96">
        <f t="shared" si="327"/>
        <v>456.92507403979573</v>
      </c>
      <c r="V1204" s="32">
        <f t="shared" si="328"/>
        <v>999.99999999999579</v>
      </c>
      <c r="W1204" s="100">
        <f>(cNES*L1204+(cNES+cOSEX)*G1204+(cNES+cEREX)*H1204+(cNES+cHOEX)*I1204+(cNES+cNES)*S1204+(cNES+cOSEX)*N1204+(cNES+cEREX)*O1204+(cNES+cHOEX)*P1204)/(1+cDR)^((cycle + 0.5)/('Life tables'!$I$2/2))</f>
        <v>3346.2736222624676</v>
      </c>
      <c r="X1204" s="107">
        <f>((L1204+G1204+H1204+I1204+N1204+O1204+P1204+S1204)/('Life tables'!$I$2/2))/(1+oDR)^(((cycle + 0.5)/('Life tables'!$I$2/2)))</f>
        <v>3.9469893134471667</v>
      </c>
      <c r="Y1204" s="31">
        <f>((uNES*L1204+ uOCEX*G1204+uEREX*H1204+uHOEX*I1204+uNES*S1204+ uOCEX*N1204+uEREX*O1204+uHOEX*P1204)/('Life tables'!$I$2/2))/(1+oDR)^(((cycle + 0.5)/('Life tables'!$I$2/2)))</f>
        <v>2.6011538484407977</v>
      </c>
      <c r="Z1204" s="100">
        <f t="shared" si="317"/>
        <v>48737.994379190313</v>
      </c>
      <c r="AA1204" s="107">
        <f>((L1204+G1204+H1204+I1204+N1204+O1204+P1204+S1204)/('Life tables'!$I$2/2))</f>
        <v>7.8254403016398975</v>
      </c>
      <c r="AB1204" s="31">
        <f>((uNES*L1204+ uOCEX*G1204+uEREX*H1204+uHOEX*I1204+uNES*S1204+ uOCEX*N1204+uEREX*O1204+uHOEX*P1204)/('Life tables'!$I$2/2))</f>
        <v>5.1571394143392846</v>
      </c>
    </row>
    <row r="1205" spans="1:28" x14ac:dyDescent="0.25">
      <c r="A1205" s="4">
        <v>1199</v>
      </c>
      <c r="C1205" s="105">
        <f>IF(male=0,VLOOKUP((($A$5:$A$1570/'Life tables'!$I$2)*2)+age,lifetable,13,1),IF(male=1,VLOOKUP((($A$5:$A$1570/'Life tables'!$I$2)*2)+age,lifetable,10,1),"error"))</f>
        <v>2.610284460822232E-3</v>
      </c>
      <c r="F1205" s="96">
        <f t="shared" si="318"/>
        <v>35.595260725125655</v>
      </c>
      <c r="G1205" s="96">
        <f t="shared" si="330"/>
        <v>3.5756184366151449</v>
      </c>
      <c r="H1205" s="96">
        <f t="shared" si="319"/>
        <v>0.20420655441794633</v>
      </c>
      <c r="I1205" s="96">
        <f t="shared" si="320"/>
        <v>8.1823635093535838E-2</v>
      </c>
      <c r="J1205" s="96">
        <f t="shared" si="331"/>
        <v>0.10299375735164525</v>
      </c>
      <c r="K1205" s="96">
        <f t="shared" si="321"/>
        <v>8.5501130976531253E-2</v>
      </c>
      <c r="L1205" s="96">
        <f t="shared" si="322"/>
        <v>31.545117210670853</v>
      </c>
      <c r="M1205" s="96">
        <f t="shared" si="323"/>
        <v>168.42531482706383</v>
      </c>
      <c r="N1205" s="96">
        <f t="shared" si="332"/>
        <v>16.219722732763014</v>
      </c>
      <c r="O1205" s="96">
        <f t="shared" si="324"/>
        <v>0.38716310037296159</v>
      </c>
      <c r="P1205" s="96">
        <f t="shared" si="325"/>
        <v>0.38716310037296159</v>
      </c>
      <c r="Q1205" s="96">
        <f t="shared" si="333"/>
        <v>0.48399728395976799</v>
      </c>
      <c r="R1205" s="96">
        <f t="shared" si="316"/>
        <v>3.0349374863053693E-2</v>
      </c>
      <c r="S1205" s="96">
        <f t="shared" si="329"/>
        <v>150.91691923473206</v>
      </c>
      <c r="T1205" s="96">
        <f t="shared" si="326"/>
        <v>339.64134144932206</v>
      </c>
      <c r="U1205" s="96">
        <f t="shared" si="327"/>
        <v>457.04092454563533</v>
      </c>
      <c r="V1205" s="32">
        <f t="shared" si="328"/>
        <v>999.99999999999591</v>
      </c>
      <c r="W1205" s="100">
        <f>(cNES*L1205+(cNES+cOSEX)*G1205+(cNES+cEREX)*H1205+(cNES+cHOEX)*I1205+(cNES+cNES)*S1205+(cNES+cOSEX)*N1205+(cNES+cEREX)*O1205+(cNES+cHOEX)*P1205)/(1+cDR)^((cycle + 0.5)/('Life tables'!$I$2/2))</f>
        <v>3327.3014913182519</v>
      </c>
      <c r="X1205" s="107">
        <f>((L1205+G1205+H1205+I1205+N1205+O1205+P1205+S1205)/('Life tables'!$I$2/2))/(1+oDR)^(((cycle + 0.5)/('Life tables'!$I$2/2)))</f>
        <v>3.9311465164696489</v>
      </c>
      <c r="Y1205" s="31">
        <f>((uNES*L1205+ uOCEX*G1205+uEREX*H1205+uHOEX*I1205+uNES*S1205+ uOCEX*N1205+uEREX*O1205+uHOEX*P1205)/('Life tables'!$I$2/2))/(1+oDR)^(((cycle + 0.5)/('Life tables'!$I$2/2)))</f>
        <v>2.5907130936934712</v>
      </c>
      <c r="Z1205" s="100">
        <f t="shared" si="317"/>
        <v>48570.099517389026</v>
      </c>
      <c r="AA1205" s="107">
        <f>((L1205+G1205+H1205+I1205+N1205+O1205+P1205+S1205)/('Life tables'!$I$2/2))</f>
        <v>7.7984820178792695</v>
      </c>
      <c r="AB1205" s="31">
        <f>((uNES*L1205+ uOCEX*G1205+uEREX*H1205+uHOEX*I1205+uNES*S1205+ uOCEX*N1205+uEREX*O1205+uHOEX*P1205)/('Life tables'!$I$2/2))</f>
        <v>5.1393733075094588</v>
      </c>
    </row>
    <row r="1206" spans="1:28" x14ac:dyDescent="0.25">
      <c r="A1206" s="4">
        <v>1200</v>
      </c>
      <c r="C1206" s="105">
        <f>IF(male=0,VLOOKUP((($A$5:$A$1570/'Life tables'!$I$2)*2)+age,lifetable,13,1),IF(male=1,VLOOKUP((($A$5:$A$1570/'Life tables'!$I$2)*2)+age,lifetable,10,1),"error"))</f>
        <v>2.9066211973534095E-3</v>
      </c>
      <c r="F1206" s="96">
        <f t="shared" si="318"/>
        <v>35.472584546918362</v>
      </c>
      <c r="G1206" s="96">
        <f t="shared" si="330"/>
        <v>3.5632953577671267</v>
      </c>
      <c r="H1206" s="96">
        <f t="shared" si="319"/>
        <v>0.20350277309564263</v>
      </c>
      <c r="I1206" s="96">
        <f t="shared" si="320"/>
        <v>8.1541636573625634E-2</v>
      </c>
      <c r="J1206" s="96">
        <f t="shared" si="331"/>
        <v>0.11429103211163262</v>
      </c>
      <c r="K1206" s="96">
        <f t="shared" si="321"/>
        <v>8.5206458265419519E-2</v>
      </c>
      <c r="L1206" s="96">
        <f t="shared" si="322"/>
        <v>31.424747289104914</v>
      </c>
      <c r="M1206" s="96">
        <f t="shared" si="323"/>
        <v>167.84514945812012</v>
      </c>
      <c r="N1206" s="96">
        <f t="shared" si="332"/>
        <v>16.163851550731497</v>
      </c>
      <c r="O1206" s="96">
        <f t="shared" si="324"/>
        <v>0.38582946104920607</v>
      </c>
      <c r="P1206" s="96">
        <f t="shared" si="325"/>
        <v>0.38582946104920607</v>
      </c>
      <c r="Q1206" s="96">
        <f t="shared" si="333"/>
        <v>0.53708738301625125</v>
      </c>
      <c r="R1206" s="96">
        <f t="shared" si="316"/>
        <v>3.0244832049624998E-2</v>
      </c>
      <c r="S1206" s="96">
        <f t="shared" si="329"/>
        <v>150.34230677022433</v>
      </c>
      <c r="T1206" s="96">
        <f t="shared" si="326"/>
        <v>340.29271986444996</v>
      </c>
      <c r="U1206" s="96">
        <f t="shared" si="327"/>
        <v>457.15637583595037</v>
      </c>
      <c r="V1206" s="32">
        <f t="shared" si="328"/>
        <v>999.99999999999591</v>
      </c>
      <c r="W1206" s="100">
        <f>(cNES*L1206+(cNES+cOSEX)*G1206+(cNES+cEREX)*H1206+(cNES+cHOEX)*I1206+(cNES+cNES)*S1206+(cNES+cOSEX)*N1206+(cNES+cEREX)*O1206+(cNES+cHOEX)*P1206)/(1+cDR)^((cycle + 0.5)/('Life tables'!$I$2/2))</f>
        <v>3307.5017097436962</v>
      </c>
      <c r="X1206" s="107">
        <f>((L1206+G1206+H1206+I1206+N1206+O1206+P1206+S1206)/('Life tables'!$I$2/2))/(1+oDR)^(((cycle + 0.5)/('Life tables'!$I$2/2)))</f>
        <v>3.9140840184263315</v>
      </c>
      <c r="Y1206" s="31">
        <f>((uNES*L1206+ uOCEX*G1206+uEREX*H1206+uHOEX*I1206+uNES*S1206+ uOCEX*N1206+uEREX*O1206+uHOEX*P1206)/('Life tables'!$I$2/2))/(1+oDR)^(((cycle + 0.5)/('Life tables'!$I$2/2)))</f>
        <v>2.5794544410683664</v>
      </c>
      <c r="Z1206" s="100">
        <f t="shared" si="317"/>
        <v>48389.100724355078</v>
      </c>
      <c r="AA1206" s="107">
        <f>((L1206+G1206+H1206+I1206+N1206+O1206+P1206+S1206)/('Life tables'!$I$2/2))</f>
        <v>7.7690693958178603</v>
      </c>
      <c r="AB1206" s="31">
        <f>((uNES*L1206+ uOCEX*G1206+uEREX*H1206+uHOEX*I1206+uNES*S1206+ uOCEX*N1206+uEREX*O1206+uHOEX*P1206)/('Life tables'!$I$2/2))</f>
        <v>5.1199617743688171</v>
      </c>
    </row>
    <row r="1207" spans="1:28" x14ac:dyDescent="0.25">
      <c r="A1207" s="4">
        <v>1201</v>
      </c>
      <c r="C1207" s="105">
        <f>IF(male=0,VLOOKUP((($A$5:$A$1570/'Life tables'!$I$2)*2)+age,lifetable,13,1),IF(male=1,VLOOKUP((($A$5:$A$1570/'Life tables'!$I$2)*2)+age,lifetable,10,1),"error"))</f>
        <v>2.9066211973534095E-3</v>
      </c>
      <c r="F1207" s="96">
        <f t="shared" si="318"/>
        <v>35.338661878730598</v>
      </c>
      <c r="G1207" s="96">
        <f t="shared" si="330"/>
        <v>3.5498425454629636</v>
      </c>
      <c r="H1207" s="96">
        <f t="shared" si="319"/>
        <v>0.20273447175237483</v>
      </c>
      <c r="I1207" s="96">
        <f t="shared" si="320"/>
        <v>8.1233785491506338E-2</v>
      </c>
      <c r="J1207" s="96">
        <f t="shared" si="331"/>
        <v>0.11385953944861342</v>
      </c>
      <c r="K1207" s="96">
        <f t="shared" si="321"/>
        <v>8.4884771069984363E-2</v>
      </c>
      <c r="L1207" s="96">
        <f t="shared" si="322"/>
        <v>31.306106765505156</v>
      </c>
      <c r="M1207" s="96">
        <f t="shared" si="323"/>
        <v>167.21224242086495</v>
      </c>
      <c r="N1207" s="96">
        <f t="shared" si="332"/>
        <v>16.102901231770041</v>
      </c>
      <c r="O1207" s="96">
        <f t="shared" si="324"/>
        <v>0.38437458325341167</v>
      </c>
      <c r="P1207" s="96">
        <f t="shared" si="325"/>
        <v>0.38437458325341167</v>
      </c>
      <c r="Q1207" s="96">
        <f t="shared" si="333"/>
        <v>0.5350621449594507</v>
      </c>
      <c r="R1207" s="96">
        <f t="shared" si="316"/>
        <v>3.0130785459022837E-2</v>
      </c>
      <c r="S1207" s="96">
        <f t="shared" si="329"/>
        <v>149.77539909216961</v>
      </c>
      <c r="T1207" s="96">
        <f t="shared" si="326"/>
        <v>340.941641548858</v>
      </c>
      <c r="U1207" s="96">
        <f t="shared" si="327"/>
        <v>457.27139139247936</v>
      </c>
      <c r="V1207" s="32">
        <f t="shared" si="328"/>
        <v>999.99999999999579</v>
      </c>
      <c r="W1207" s="100">
        <f>(cNES*L1207+(cNES+cOSEX)*G1207+(cNES+cEREX)*H1207+(cNES+cHOEX)*I1207+(cNES+cNES)*S1207+(cNES+cOSEX)*N1207+(cNES+cEREX)*O1207+(cNES+cHOEX)*P1207)/(1+cDR)^((cycle + 0.5)/('Life tables'!$I$2/2))</f>
        <v>3287.6720348609647</v>
      </c>
      <c r="X1207" s="107">
        <f>((L1207+G1207+H1207+I1207+N1207+O1207+P1207+S1207)/('Life tables'!$I$2/2))/(1+oDR)^(((cycle + 0.5)/('Life tables'!$I$2/2)))</f>
        <v>3.8970955832079919</v>
      </c>
      <c r="Y1207" s="31">
        <f>((uNES*L1207+ uOCEX*G1207+uEREX*H1207+uHOEX*I1207+uNES*S1207+ uOCEX*N1207+uEREX*O1207+uHOEX*P1207)/('Life tables'!$I$2/2))/(1+oDR)^(((cycle + 0.5)/('Life tables'!$I$2/2)))</f>
        <v>2.5682587482012473</v>
      </c>
      <c r="Z1207" s="100">
        <f t="shared" si="317"/>
        <v>48206.610496998866</v>
      </c>
      <c r="AA1207" s="107">
        <f>((L1207+G1207+H1207+I1207+N1207+O1207+P1207+S1207)/('Life tables'!$I$2/2))</f>
        <v>7.7397677175093245</v>
      </c>
      <c r="AB1207" s="31">
        <f>((uNES*L1207+ uOCEX*G1207+uEREX*H1207+uHOEX*I1207+uNES*S1207+ uOCEX*N1207+uEREX*O1207+uHOEX*P1207)/('Life tables'!$I$2/2))</f>
        <v>5.1006514274859214</v>
      </c>
    </row>
    <row r="1208" spans="1:28" x14ac:dyDescent="0.25">
      <c r="A1208" s="4">
        <v>1202</v>
      </c>
      <c r="C1208" s="105">
        <f>IF(male=0,VLOOKUP((($A$5:$A$1570/'Life tables'!$I$2)*2)+age,lifetable,13,1),IF(male=1,VLOOKUP((($A$5:$A$1570/'Life tables'!$I$2)*2)+age,lifetable,10,1),"error"))</f>
        <v>2.9066211973534095E-3</v>
      </c>
      <c r="F1208" s="96">
        <f t="shared" si="318"/>
        <v>35.205249264256224</v>
      </c>
      <c r="G1208" s="96">
        <f t="shared" si="330"/>
        <v>3.5364409691217942</v>
      </c>
      <c r="H1208" s="96">
        <f t="shared" si="319"/>
        <v>0.20196909653773368</v>
      </c>
      <c r="I1208" s="96">
        <f t="shared" si="320"/>
        <v>8.0927106881454186E-2</v>
      </c>
      <c r="J1208" s="96">
        <f t="shared" si="331"/>
        <v>0.11342969015514512</v>
      </c>
      <c r="K1208" s="96">
        <f t="shared" si="321"/>
        <v>8.4564309042407679E-2</v>
      </c>
      <c r="L1208" s="96">
        <f t="shared" si="322"/>
        <v>31.187918092517691</v>
      </c>
      <c r="M1208" s="96">
        <f t="shared" si="323"/>
        <v>166.58171779440227</v>
      </c>
      <c r="N1208" s="96">
        <f t="shared" si="332"/>
        <v>16.042180344129697</v>
      </c>
      <c r="O1208" s="96">
        <f t="shared" si="324"/>
        <v>0.38292518195947051</v>
      </c>
      <c r="P1208" s="96">
        <f t="shared" si="325"/>
        <v>0.38292518195947051</v>
      </c>
      <c r="Q1208" s="96">
        <f t="shared" si="333"/>
        <v>0.53304453037453459</v>
      </c>
      <c r="R1208" s="96">
        <f t="shared" si="316"/>
        <v>3.0017168166583449E-2</v>
      </c>
      <c r="S1208" s="96">
        <f t="shared" si="329"/>
        <v>149.21062538781251</v>
      </c>
      <c r="T1208" s="96">
        <f t="shared" si="326"/>
        <v>341.58811576938768</v>
      </c>
      <c r="U1208" s="96">
        <f t="shared" si="327"/>
        <v>457.38597286968837</v>
      </c>
      <c r="V1208" s="32">
        <f t="shared" si="328"/>
        <v>999.99999999999591</v>
      </c>
      <c r="W1208" s="100">
        <f>(cNES*L1208+(cNES+cOSEX)*G1208+(cNES+cEREX)*H1208+(cNES+cHOEX)*I1208+(cNES+cNES)*S1208+(cNES+cOSEX)*N1208+(cNES+cEREX)*O1208+(cNES+cHOEX)*P1208)/(1+cDR)^((cycle + 0.5)/('Life tables'!$I$2/2))</f>
        <v>3267.961221558463</v>
      </c>
      <c r="X1208" s="107">
        <f>((L1208+G1208+H1208+I1208+N1208+O1208+P1208+S1208)/('Life tables'!$I$2/2))/(1+oDR)^(((cycle + 0.5)/('Life tables'!$I$2/2)))</f>
        <v>3.880180889116108</v>
      </c>
      <c r="Y1208" s="31">
        <f>((uNES*L1208+ uOCEX*G1208+uEREX*H1208+uHOEX*I1208+uNES*S1208+ uOCEX*N1208+uEREX*O1208+uHOEX*P1208)/('Life tables'!$I$2/2))/(1+oDR)^(((cycle + 0.5)/('Life tables'!$I$2/2)))</f>
        <v>2.5571116519852435</v>
      </c>
      <c r="Z1208" s="100">
        <f t="shared" si="317"/>
        <v>48024.808136136482</v>
      </c>
      <c r="AA1208" s="107">
        <f>((L1208+G1208+H1208+I1208+N1208+O1208+P1208+S1208)/('Life tables'!$I$2/2))</f>
        <v>7.7105765640545441</v>
      </c>
      <c r="AB1208" s="31">
        <f>((uNES*L1208+ uOCEX*G1208+uEREX*H1208+uHOEX*I1208+uNES*S1208+ uOCEX*N1208+uEREX*O1208+uHOEX*P1208)/('Life tables'!$I$2/2))</f>
        <v>5.081413918297927</v>
      </c>
    </row>
    <row r="1209" spans="1:28" x14ac:dyDescent="0.25">
      <c r="A1209" s="4">
        <v>1203</v>
      </c>
      <c r="C1209" s="105">
        <f>IF(male=0,VLOOKUP((($A$5:$A$1570/'Life tables'!$I$2)*2)+age,lifetable,13,1),IF(male=1,VLOOKUP((($A$5:$A$1570/'Life tables'!$I$2)*2)+age,lifetable,10,1),"error"))</f>
        <v>2.9066211973534095E-3</v>
      </c>
      <c r="F1209" s="96">
        <f t="shared" si="318"/>
        <v>35.0723445996137</v>
      </c>
      <c r="G1209" s="96">
        <f t="shared" si="330"/>
        <v>3.5230904174043145</v>
      </c>
      <c r="H1209" s="96">
        <f t="shared" si="319"/>
        <v>0.20120663538195499</v>
      </c>
      <c r="I1209" s="96">
        <f t="shared" si="320"/>
        <v>8.0621595907228824E-2</v>
      </c>
      <c r="J1209" s="96">
        <f t="shared" si="331"/>
        <v>0.11300147745261839</v>
      </c>
      <c r="K1209" s="96">
        <f t="shared" si="321"/>
        <v>8.4245067129088261E-2</v>
      </c>
      <c r="L1209" s="96">
        <f t="shared" si="322"/>
        <v>31.070179406338497</v>
      </c>
      <c r="M1209" s="96">
        <f t="shared" si="323"/>
        <v>165.95356676130612</v>
      </c>
      <c r="N1209" s="96">
        <f t="shared" si="332"/>
        <v>15.981688038673243</v>
      </c>
      <c r="O1209" s="96">
        <f t="shared" si="324"/>
        <v>0.38148123689856506</v>
      </c>
      <c r="P1209" s="96">
        <f t="shared" si="325"/>
        <v>0.38148123689856506</v>
      </c>
      <c r="Q1209" s="96">
        <f t="shared" si="333"/>
        <v>0.53103451104663757</v>
      </c>
      <c r="R1209" s="96">
        <f t="shared" si="316"/>
        <v>2.9903978583452055E-2</v>
      </c>
      <c r="S1209" s="96">
        <f t="shared" si="329"/>
        <v>148.64797775920567</v>
      </c>
      <c r="T1209" s="96">
        <f t="shared" si="326"/>
        <v>342.23215175788692</v>
      </c>
      <c r="U1209" s="96">
        <f t="shared" si="327"/>
        <v>457.50012191540094</v>
      </c>
      <c r="V1209" s="32">
        <f t="shared" si="328"/>
        <v>999.99999999999591</v>
      </c>
      <c r="W1209" s="100">
        <f>(cNES*L1209+(cNES+cOSEX)*G1209+(cNES+cEREX)*H1209+(cNES+cHOEX)*I1209+(cNES+cNES)*S1209+(cNES+cOSEX)*N1209+(cNES+cEREX)*O1209+(cNES+cHOEX)*P1209)/(1+cDR)^((cycle + 0.5)/('Life tables'!$I$2/2))</f>
        <v>3248.3685583088468</v>
      </c>
      <c r="X1209" s="107">
        <f>((L1209+G1209+H1209+I1209+N1209+O1209+P1209+S1209)/('Life tables'!$I$2/2))/(1+oDR)^(((cycle + 0.5)/('Life tables'!$I$2/2)))</f>
        <v>3.8633396158574369</v>
      </c>
      <c r="Y1209" s="31">
        <f>((uNES*L1209+ uOCEX*G1209+uEREX*H1209+uHOEX*I1209+uNES*S1209+ uOCEX*N1209+uEREX*O1209+uHOEX*P1209)/('Life tables'!$I$2/2))/(1+oDR)^(((cycle + 0.5)/('Life tables'!$I$2/2)))</f>
        <v>2.5460129413459041</v>
      </c>
      <c r="Z1209" s="100">
        <f t="shared" si="317"/>
        <v>47843.691062067417</v>
      </c>
      <c r="AA1209" s="107">
        <f>((L1209+G1209+H1209+I1209+N1209+O1209+P1209+S1209)/('Life tables'!$I$2/2))</f>
        <v>7.6814955181513902</v>
      </c>
      <c r="AB1209" s="31">
        <f>((uNES*L1209+ uOCEX*G1209+uEREX*H1209+uHOEX*I1209+uNES*S1209+ uOCEX*N1209+uEREX*O1209+uHOEX*P1209)/('Life tables'!$I$2/2))</f>
        <v>5.0622489718040082</v>
      </c>
    </row>
    <row r="1210" spans="1:28" x14ac:dyDescent="0.25">
      <c r="A1210" s="4">
        <v>1204</v>
      </c>
      <c r="C1210" s="105">
        <f>IF(male=0,VLOOKUP((($A$5:$A$1570/'Life tables'!$I$2)*2)+age,lifetable,13,1),IF(male=1,VLOOKUP((($A$5:$A$1570/'Life tables'!$I$2)*2)+age,lifetable,10,1),"error"))</f>
        <v>2.9066211973534095E-3</v>
      </c>
      <c r="F1210" s="96">
        <f t="shared" si="318"/>
        <v>34.939945795403631</v>
      </c>
      <c r="G1210" s="96">
        <f t="shared" si="330"/>
        <v>3.5097906804259829</v>
      </c>
      <c r="H1210" s="96">
        <f t="shared" si="319"/>
        <v>0.20044707629835737</v>
      </c>
      <c r="I1210" s="96">
        <f t="shared" si="320"/>
        <v>8.0317247765880381E-2</v>
      </c>
      <c r="J1210" s="96">
        <f t="shared" si="331"/>
        <v>0.11257489460908465</v>
      </c>
      <c r="K1210" s="96">
        <f t="shared" si="321"/>
        <v>8.392704031121162E-2</v>
      </c>
      <c r="L1210" s="96">
        <f t="shared" si="322"/>
        <v>30.952888855993113</v>
      </c>
      <c r="M1210" s="96">
        <f t="shared" si="323"/>
        <v>165.3277805313044</v>
      </c>
      <c r="N1210" s="96">
        <f t="shared" si="332"/>
        <v>15.921423468878428</v>
      </c>
      <c r="O1210" s="96">
        <f t="shared" si="324"/>
        <v>0.38004272786429699</v>
      </c>
      <c r="P1210" s="96">
        <f t="shared" si="325"/>
        <v>0.38004272786429699</v>
      </c>
      <c r="Q1210" s="96">
        <f t="shared" si="333"/>
        <v>0.52903205884778459</v>
      </c>
      <c r="R1210" s="96">
        <f t="shared" si="316"/>
        <v>2.9791215125666862E-2</v>
      </c>
      <c r="S1210" s="96">
        <f t="shared" si="329"/>
        <v>148.08744833272391</v>
      </c>
      <c r="T1210" s="96">
        <f t="shared" si="326"/>
        <v>342.87375871134378</v>
      </c>
      <c r="U1210" s="96">
        <f t="shared" si="327"/>
        <v>457.61384017083782</v>
      </c>
      <c r="V1210" s="32">
        <f t="shared" si="328"/>
        <v>999.99999999999591</v>
      </c>
      <c r="W1210" s="100">
        <f>(cNES*L1210+(cNES+cOSEX)*G1210+(cNES+cEREX)*H1210+(cNES+cHOEX)*I1210+(cNES+cNES)*S1210+(cNES+cOSEX)*N1210+(cNES+cEREX)*O1210+(cNES+cHOEX)*P1210)/(1+cDR)^((cycle + 0.5)/('Life tables'!$I$2/2))</f>
        <v>3228.8933378077645</v>
      </c>
      <c r="X1210" s="107">
        <f>((L1210+G1210+H1210+I1210+N1210+O1210+P1210+S1210)/('Life tables'!$I$2/2))/(1+oDR)^(((cycle + 0.5)/('Life tables'!$I$2/2)))</f>
        <v>3.8465714445375774</v>
      </c>
      <c r="Y1210" s="31">
        <f>((uNES*L1210+ uOCEX*G1210+uEREX*H1210+uHOEX*I1210+uNES*S1210+ uOCEX*N1210+uEREX*O1210+uHOEX*P1210)/('Life tables'!$I$2/2))/(1+oDR)^(((cycle + 0.5)/('Life tables'!$I$2/2)))</f>
        <v>2.5349624061304663</v>
      </c>
      <c r="Z1210" s="100">
        <f t="shared" si="317"/>
        <v>47663.256704289604</v>
      </c>
      <c r="AA1210" s="107">
        <f>((L1210+G1210+H1210+I1210+N1210+O1210+P1210+S1210)/('Life tables'!$I$2/2))</f>
        <v>7.6525241640880841</v>
      </c>
      <c r="AB1210" s="31">
        <f>((uNES*L1210+ uOCEX*G1210+uEREX*H1210+uHOEX*I1210+uNES*S1210+ uOCEX*N1210+uEREX*O1210+uHOEX*P1210)/('Life tables'!$I$2/2))</f>
        <v>5.0431563140510791</v>
      </c>
    </row>
    <row r="1211" spans="1:28" x14ac:dyDescent="0.25">
      <c r="A1211" s="4">
        <v>1205</v>
      </c>
      <c r="C1211" s="105">
        <f>IF(male=0,VLOOKUP((($A$5:$A$1570/'Life tables'!$I$2)*2)+age,lifetable,13,1),IF(male=1,VLOOKUP((($A$5:$A$1570/'Life tables'!$I$2)*2)+age,lifetable,10,1),"error"))</f>
        <v>2.9066211973534095E-3</v>
      </c>
      <c r="F1211" s="96">
        <f t="shared" si="318"/>
        <v>34.808050776416174</v>
      </c>
      <c r="G1211" s="96">
        <f t="shared" si="330"/>
        <v>3.4965415497276267</v>
      </c>
      <c r="H1211" s="96">
        <f t="shared" si="319"/>
        <v>0.19969040738166347</v>
      </c>
      <c r="I1211" s="96">
        <f t="shared" si="320"/>
        <v>8.0014057687076812E-2</v>
      </c>
      <c r="J1211" s="96">
        <f t="shared" si="331"/>
        <v>0.11214993493831352</v>
      </c>
      <c r="K1211" s="96">
        <f t="shared" si="321"/>
        <v>8.3610223604047046E-2</v>
      </c>
      <c r="L1211" s="96">
        <f t="shared" si="322"/>
        <v>30.836044603077447</v>
      </c>
      <c r="M1211" s="96">
        <f t="shared" si="323"/>
        <v>164.70435034139808</v>
      </c>
      <c r="N1211" s="96">
        <f t="shared" si="332"/>
        <v>15.861385790849464</v>
      </c>
      <c r="O1211" s="96">
        <f t="shared" si="324"/>
        <v>0.37860963471296127</v>
      </c>
      <c r="P1211" s="96">
        <f t="shared" si="325"/>
        <v>0.37860963471296127</v>
      </c>
      <c r="Q1211" s="96">
        <f t="shared" si="333"/>
        <v>0.52703714573727101</v>
      </c>
      <c r="R1211" s="96">
        <f t="shared" si="316"/>
        <v>2.9678876214180548E-2</v>
      </c>
      <c r="S1211" s="96">
        <f t="shared" si="329"/>
        <v>147.52902925917124</v>
      </c>
      <c r="T1211" s="96">
        <f t="shared" si="326"/>
        <v>343.51294579201937</v>
      </c>
      <c r="U1211" s="96">
        <f t="shared" si="327"/>
        <v>457.72712927065606</v>
      </c>
      <c r="V1211" s="32">
        <f t="shared" si="328"/>
        <v>999.99999999999579</v>
      </c>
      <c r="W1211" s="100">
        <f>(cNES*L1211+(cNES+cOSEX)*G1211+(cNES+cEREX)*H1211+(cNES+cHOEX)*I1211+(cNES+cNES)*S1211+(cNES+cOSEX)*N1211+(cNES+cEREX)*O1211+(cNES+cHOEX)*P1211)/(1+cDR)^((cycle + 0.5)/('Life tables'!$I$2/2))</f>
        <v>3209.5348569501953</v>
      </c>
      <c r="X1211" s="107">
        <f>((L1211+G1211+H1211+I1211+N1211+O1211+P1211+S1211)/('Life tables'!$I$2/2))/(1+oDR)^(((cycle + 0.5)/('Life tables'!$I$2/2)))</f>
        <v>3.8298760576545865</v>
      </c>
      <c r="Y1211" s="31">
        <f>((uNES*L1211+ uOCEX*G1211+uEREX*H1211+uHOEX*I1211+uNES*S1211+ uOCEX*N1211+uEREX*O1211+uHOEX*P1211)/('Life tables'!$I$2/2))/(1+oDR)^(((cycle + 0.5)/('Life tables'!$I$2/2)))</f>
        <v>2.5239598371036509</v>
      </c>
      <c r="Z1211" s="100">
        <f t="shared" si="317"/>
        <v>47483.502501484065</v>
      </c>
      <c r="AA1211" s="107">
        <f>((L1211+G1211+H1211+I1211+N1211+O1211+P1211+S1211)/('Life tables'!$I$2/2))</f>
        <v>7.6236620877366024</v>
      </c>
      <c r="AB1211" s="31">
        <f>((uNES*L1211+ uOCEX*G1211+uEREX*H1211+uHOEX*I1211+uNES*S1211+ uOCEX*N1211+uEREX*O1211+uHOEX*P1211)/('Life tables'!$I$2/2))</f>
        <v>5.0241356721294608</v>
      </c>
    </row>
    <row r="1212" spans="1:28" x14ac:dyDescent="0.25">
      <c r="A1212" s="4">
        <v>1206</v>
      </c>
      <c r="C1212" s="105">
        <f>IF(male=0,VLOOKUP((($A$5:$A$1570/'Life tables'!$I$2)*2)+age,lifetable,13,1),IF(male=1,VLOOKUP((($A$5:$A$1570/'Life tables'!$I$2)*2)+age,lifetable,10,1),"error"))</f>
        <v>2.9066211973534095E-3</v>
      </c>
      <c r="F1212" s="96">
        <f t="shared" si="318"/>
        <v>34.676657481348322</v>
      </c>
      <c r="G1212" s="96">
        <f t="shared" si="330"/>
        <v>3.4833428182470447</v>
      </c>
      <c r="H1212" s="96">
        <f t="shared" si="319"/>
        <v>0.19893661680637806</v>
      </c>
      <c r="I1212" s="96">
        <f t="shared" si="320"/>
        <v>7.9712020932454011E-2</v>
      </c>
      <c r="J1212" s="96">
        <f t="shared" si="331"/>
        <v>0.11172659179888168</v>
      </c>
      <c r="K1212" s="96">
        <f t="shared" si="321"/>
        <v>8.3294612056268591E-2</v>
      </c>
      <c r="L1212" s="96">
        <f t="shared" si="322"/>
        <v>30.719644821507295</v>
      </c>
      <c r="M1212" s="96">
        <f t="shared" si="323"/>
        <v>164.08326745597213</v>
      </c>
      <c r="N1212" s="96">
        <f t="shared" si="332"/>
        <v>15.801574163327693</v>
      </c>
      <c r="O1212" s="96">
        <f t="shared" si="324"/>
        <v>0.3771819373638009</v>
      </c>
      <c r="P1212" s="96">
        <f t="shared" si="325"/>
        <v>0.3771819373638009</v>
      </c>
      <c r="Q1212" s="96">
        <f t="shared" si="333"/>
        <v>0.52504974376201863</v>
      </c>
      <c r="R1212" s="96">
        <f t="shared" si="316"/>
        <v>2.9566960274880254E-2</v>
      </c>
      <c r="S1212" s="96">
        <f t="shared" si="329"/>
        <v>146.97271271387993</v>
      </c>
      <c r="T1212" s="96">
        <f t="shared" si="326"/>
        <v>344.14972212758028</v>
      </c>
      <c r="U1212" s="96">
        <f t="shared" si="327"/>
        <v>457.83999084298722</v>
      </c>
      <c r="V1212" s="32">
        <f t="shared" si="328"/>
        <v>999.99999999999591</v>
      </c>
      <c r="W1212" s="100">
        <f>(cNES*L1212+(cNES+cOSEX)*G1212+(cNES+cEREX)*H1212+(cNES+cHOEX)*I1212+(cNES+cNES)*S1212+(cNES+cOSEX)*N1212+(cNES+cEREX)*O1212+(cNES+cHOEX)*P1212)/(1+cDR)^((cycle + 0.5)/('Life tables'!$I$2/2))</f>
        <v>3190.2924168068694</v>
      </c>
      <c r="X1212" s="107">
        <f>((L1212+G1212+H1212+I1212+N1212+O1212+P1212+S1212)/('Life tables'!$I$2/2))/(1+oDR)^(((cycle + 0.5)/('Life tables'!$I$2/2)))</f>
        <v>3.8132531390926228</v>
      </c>
      <c r="Y1212" s="31">
        <f>((uNES*L1212+ uOCEX*G1212+uEREX*H1212+uHOEX*I1212+uNES*S1212+ uOCEX*N1212+uEREX*O1212+uHOEX*P1212)/('Life tables'!$I$2/2))/(1+oDR)^(((cycle + 0.5)/('Life tables'!$I$2/2)))</f>
        <v>2.513005025943484</v>
      </c>
      <c r="Z1212" s="100">
        <f t="shared" si="317"/>
        <v>47304.425901498842</v>
      </c>
      <c r="AA1212" s="107">
        <f>((L1212+G1212+H1212+I1212+N1212+O1212+P1212+S1212)/('Life tables'!$I$2/2))</f>
        <v>7.594908876546123</v>
      </c>
      <c r="AB1212" s="31">
        <f>((uNES*L1212+ uOCEX*G1212+uEREX*H1212+uHOEX*I1212+uNES*S1212+ uOCEX*N1212+uEREX*O1212+uHOEX*P1212)/('Life tables'!$I$2/2))</f>
        <v>5.0051867741685721</v>
      </c>
    </row>
    <row r="1213" spans="1:28" x14ac:dyDescent="0.25">
      <c r="A1213" s="4">
        <v>1207</v>
      </c>
      <c r="C1213" s="105">
        <f>IF(male=0,VLOOKUP((($A$5:$A$1570/'Life tables'!$I$2)*2)+age,lifetable,13,1),IF(male=1,VLOOKUP((($A$5:$A$1570/'Life tables'!$I$2)*2)+age,lifetable,10,1),"error"))</f>
        <v>2.9066211973534095E-3</v>
      </c>
      <c r="F1213" s="96">
        <f t="shared" si="318"/>
        <v>34.545763862530549</v>
      </c>
      <c r="G1213" s="96">
        <f t="shared" si="330"/>
        <v>3.4701942802915484</v>
      </c>
      <c r="H1213" s="96">
        <f t="shared" si="319"/>
        <v>0.19818569282521992</v>
      </c>
      <c r="I1213" s="96">
        <f t="shared" si="320"/>
        <v>7.9411132794987502E-2</v>
      </c>
      <c r="J1213" s="96">
        <f t="shared" si="331"/>
        <v>0.11130485859329238</v>
      </c>
      <c r="K1213" s="96">
        <f t="shared" si="321"/>
        <v>8.2980200749298433E-2</v>
      </c>
      <c r="L1213" s="96">
        <f t="shared" si="322"/>
        <v>30.603687697276204</v>
      </c>
      <c r="M1213" s="96">
        <f t="shared" si="323"/>
        <v>163.46452316689783</v>
      </c>
      <c r="N1213" s="96">
        <f t="shared" si="332"/>
        <v>15.741987747701454</v>
      </c>
      <c r="O1213" s="96">
        <f t="shared" si="324"/>
        <v>0.3757596157992425</v>
      </c>
      <c r="P1213" s="96">
        <f t="shared" si="325"/>
        <v>0.3757596157992425</v>
      </c>
      <c r="Q1213" s="96">
        <f t="shared" si="333"/>
        <v>0.52306982505690236</v>
      </c>
      <c r="R1213" s="96">
        <f t="shared" si="316"/>
        <v>2.9455465738605992E-2</v>
      </c>
      <c r="S1213" s="96">
        <f t="shared" si="329"/>
        <v>146.41849089680238</v>
      </c>
      <c r="T1213" s="96">
        <f t="shared" si="326"/>
        <v>344.78409681123048</v>
      </c>
      <c r="U1213" s="96">
        <f t="shared" si="327"/>
        <v>457.95242650947512</v>
      </c>
      <c r="V1213" s="32">
        <f t="shared" si="328"/>
        <v>999.99999999999591</v>
      </c>
      <c r="W1213" s="100">
        <f>(cNES*L1213+(cNES+cOSEX)*G1213+(cNES+cEREX)*H1213+(cNES+cHOEX)*I1213+(cNES+cNES)*S1213+(cNES+cOSEX)*N1213+(cNES+cEREX)*O1213+(cNES+cHOEX)*P1213)/(1+cDR)^((cycle + 0.5)/('Life tables'!$I$2/2))</f>
        <v>3171.165322600752</v>
      </c>
      <c r="X1213" s="107">
        <f>((L1213+G1213+H1213+I1213+N1213+O1213+P1213+S1213)/('Life tables'!$I$2/2))/(1+oDR)^(((cycle + 0.5)/('Life tables'!$I$2/2)))</f>
        <v>3.7967023741156294</v>
      </c>
      <c r="Y1213" s="31">
        <f>((uNES*L1213+ uOCEX*G1213+uEREX*H1213+uHOEX*I1213+uNES*S1213+ uOCEX*N1213+uEREX*O1213+uHOEX*P1213)/('Life tables'!$I$2/2))/(1+oDR)^(((cycle + 0.5)/('Life tables'!$I$2/2)))</f>
        <v>2.502097765237135</v>
      </c>
      <c r="Z1213" s="100">
        <f t="shared" si="317"/>
        <v>47126.024361332325</v>
      </c>
      <c r="AA1213" s="107">
        <f>((L1213+G1213+H1213+I1213+N1213+O1213+P1213+S1213)/('Life tables'!$I$2/2))</f>
        <v>7.5662641195365152</v>
      </c>
      <c r="AB1213" s="31">
        <f>((uNES*L1213+ uOCEX*G1213+uEREX*H1213+uHOEX*I1213+uNES*S1213+ uOCEX*N1213+uEREX*O1213+uHOEX*P1213)/('Life tables'!$I$2/2))</f>
        <v>4.9863093493326502</v>
      </c>
    </row>
    <row r="1214" spans="1:28" x14ac:dyDescent="0.25">
      <c r="A1214" s="4">
        <v>1208</v>
      </c>
      <c r="C1214" s="105">
        <f>IF(male=0,VLOOKUP((($A$5:$A$1570/'Life tables'!$I$2)*2)+age,lifetable,13,1),IF(male=1,VLOOKUP((($A$5:$A$1570/'Life tables'!$I$2)*2)+age,lifetable,10,1),"error"))</f>
        <v>2.9066211973534095E-3</v>
      </c>
      <c r="F1214" s="96">
        <f t="shared" si="318"/>
        <v>34.415367885662491</v>
      </c>
      <c r="G1214" s="96">
        <f t="shared" si="330"/>
        <v>3.4570957315114081</v>
      </c>
      <c r="H1214" s="96">
        <f t="shared" si="319"/>
        <v>0.19743762376760537</v>
      </c>
      <c r="I1214" s="96">
        <f t="shared" si="320"/>
        <v>7.9111388598384777E-2</v>
      </c>
      <c r="J1214" s="96">
        <f t="shared" si="331"/>
        <v>0.11088472876712356</v>
      </c>
      <c r="K1214" s="96">
        <f t="shared" si="321"/>
        <v>8.266698479667195E-2</v>
      </c>
      <c r="L1214" s="96">
        <f t="shared" si="322"/>
        <v>30.488171428221296</v>
      </c>
      <c r="M1214" s="96">
        <f t="shared" si="323"/>
        <v>162.84810879362777</v>
      </c>
      <c r="N1214" s="96">
        <f t="shared" si="332"/>
        <v>15.682625708015221</v>
      </c>
      <c r="O1214" s="96">
        <f t="shared" si="324"/>
        <v>0.37434265006511436</v>
      </c>
      <c r="P1214" s="96">
        <f t="shared" si="325"/>
        <v>0.37434265006511436</v>
      </c>
      <c r="Q1214" s="96">
        <f t="shared" si="333"/>
        <v>0.52109736184505451</v>
      </c>
      <c r="R1214" s="96">
        <f t="shared" si="316"/>
        <v>2.934439104116781E-2</v>
      </c>
      <c r="S1214" s="96">
        <f t="shared" si="329"/>
        <v>145.86635603259612</v>
      </c>
      <c r="T1214" s="96">
        <f t="shared" si="326"/>
        <v>345.41607890184264</v>
      </c>
      <c r="U1214" s="96">
        <f t="shared" si="327"/>
        <v>458.06443788531294</v>
      </c>
      <c r="V1214" s="32">
        <f t="shared" si="328"/>
        <v>999.99999999999579</v>
      </c>
      <c r="W1214" s="100">
        <f>(cNES*L1214+(cNES+cOSEX)*G1214+(cNES+cEREX)*H1214+(cNES+cHOEX)*I1214+(cNES+cNES)*S1214+(cNES+cOSEX)*N1214+(cNES+cEREX)*O1214+(cNES+cHOEX)*P1214)/(1+cDR)^((cycle + 0.5)/('Life tables'!$I$2/2))</f>
        <v>3152.1528836836314</v>
      </c>
      <c r="X1214" s="107">
        <f>((L1214+G1214+H1214+I1214+N1214+O1214+P1214+S1214)/('Life tables'!$I$2/2))/(1+oDR)^(((cycle + 0.5)/('Life tables'!$I$2/2)))</f>
        <v>3.78022344936107</v>
      </c>
      <c r="Y1214" s="31">
        <f>((uNES*L1214+ uOCEX*G1214+uEREX*H1214+uHOEX*I1214+uNES*S1214+ uOCEX*N1214+uEREX*O1214+uHOEX*P1214)/('Life tables'!$I$2/2))/(1+oDR)^(((cycle + 0.5)/('Life tables'!$I$2/2)))</f>
        <v>2.4912378484768016</v>
      </c>
      <c r="Z1214" s="100">
        <f t="shared" si="317"/>
        <v>46948.295347116029</v>
      </c>
      <c r="AA1214" s="107">
        <f>((L1214+G1214+H1214+I1214+N1214+O1214+P1214+S1214)/('Life tables'!$I$2/2))</f>
        <v>7.5377274072918956</v>
      </c>
      <c r="AB1214" s="31">
        <f>((uNES*L1214+ uOCEX*G1214+uEREX*H1214+uHOEX*I1214+uNES*S1214+ uOCEX*N1214+uEREX*O1214+uHOEX*P1214)/('Life tables'!$I$2/2))</f>
        <v>4.9675031278165234</v>
      </c>
    </row>
    <row r="1215" spans="1:28" x14ac:dyDescent="0.25">
      <c r="A1215" s="4">
        <v>1209</v>
      </c>
      <c r="C1215" s="105">
        <f>IF(male=0,VLOOKUP((($A$5:$A$1570/'Life tables'!$I$2)*2)+age,lifetable,13,1),IF(male=1,VLOOKUP((($A$5:$A$1570/'Life tables'!$I$2)*2)+age,lifetable,10,1),"error"))</f>
        <v>2.9066211973534095E-3</v>
      </c>
      <c r="F1215" s="96">
        <f t="shared" si="318"/>
        <v>34.285467529557351</v>
      </c>
      <c r="G1215" s="96">
        <f t="shared" si="330"/>
        <v>3.4440469688741802</v>
      </c>
      <c r="H1215" s="96">
        <f t="shared" si="319"/>
        <v>0.19669239803818206</v>
      </c>
      <c r="I1215" s="96">
        <f t="shared" si="320"/>
        <v>7.8812783696497815E-2</v>
      </c>
      <c r="J1215" s="96">
        <f t="shared" si="331"/>
        <v>0.1104661958082046</v>
      </c>
      <c r="K1215" s="96">
        <f t="shared" si="321"/>
        <v>8.2354959343423781E-2</v>
      </c>
      <c r="L1215" s="96">
        <f t="shared" si="322"/>
        <v>30.373094223796862</v>
      </c>
      <c r="M1215" s="96">
        <f t="shared" si="323"/>
        <v>162.23401568328291</v>
      </c>
      <c r="N1215" s="96">
        <f t="shared" si="332"/>
        <v>15.623487210977999</v>
      </c>
      <c r="O1215" s="96">
        <f t="shared" si="324"/>
        <v>0.37293102027084674</v>
      </c>
      <c r="P1215" s="96">
        <f t="shared" si="325"/>
        <v>0.37293102027084674</v>
      </c>
      <c r="Q1215" s="96">
        <f t="shared" si="333"/>
        <v>0.519132326438144</v>
      </c>
      <c r="R1215" s="96">
        <f t="shared" si="316"/>
        <v>2.9233734623361426E-2</v>
      </c>
      <c r="S1215" s="96">
        <f t="shared" si="329"/>
        <v>145.3163003707017</v>
      </c>
      <c r="T1215" s="96">
        <f t="shared" si="326"/>
        <v>346.04567742408898</v>
      </c>
      <c r="U1215" s="96">
        <f t="shared" si="327"/>
        <v>458.17602657927972</v>
      </c>
      <c r="V1215" s="32">
        <f t="shared" si="328"/>
        <v>999.99999999999591</v>
      </c>
      <c r="W1215" s="100">
        <f>(cNES*L1215+(cNES+cOSEX)*G1215+(cNES+cEREX)*H1215+(cNES+cHOEX)*I1215+(cNES+cNES)*S1215+(cNES+cOSEX)*N1215+(cNES+cEREX)*O1215+(cNES+cHOEX)*P1215)/(1+cDR)^((cycle + 0.5)/('Life tables'!$I$2/2))</f>
        <v>3133.2544135127719</v>
      </c>
      <c r="X1215" s="107">
        <f>((L1215+G1215+H1215+I1215+N1215+O1215+P1215+S1215)/('Life tables'!$I$2/2))/(1+oDR)^(((cycle + 0.5)/('Life tables'!$I$2/2)))</f>
        <v>3.7638160528336804</v>
      </c>
      <c r="Y1215" s="31">
        <f>((uNES*L1215+ uOCEX*G1215+uEREX*H1215+uHOEX*I1215+uNES*S1215+ uOCEX*N1215+uEREX*O1215+uHOEX*P1215)/('Life tables'!$I$2/2))/(1+oDR)^(((cycle + 0.5)/('Life tables'!$I$2/2)))</f>
        <v>2.4804250700555897</v>
      </c>
      <c r="Z1215" s="100">
        <f t="shared" si="317"/>
        <v>46771.236334096764</v>
      </c>
      <c r="AA1215" s="107">
        <f>((L1215+G1215+H1215+I1215+N1215+O1215+P1215+S1215)/('Life tables'!$I$2/2))</f>
        <v>7.5092983319541924</v>
      </c>
      <c r="AB1215" s="31">
        <f>((uNES*L1215+ uOCEX*G1215+uEREX*H1215+uHOEX*I1215+uNES*S1215+ uOCEX*N1215+uEREX*O1215+uHOEX*P1215)/('Life tables'!$I$2/2))</f>
        <v>4.9487678408413647</v>
      </c>
    </row>
    <row r="1216" spans="1:28" x14ac:dyDescent="0.25">
      <c r="A1216" s="4">
        <v>1210</v>
      </c>
      <c r="C1216" s="105">
        <f>IF(male=0,VLOOKUP((($A$5:$A$1570/'Life tables'!$I$2)*2)+age,lifetable,13,1),IF(male=1,VLOOKUP((($A$5:$A$1570/'Life tables'!$I$2)*2)+age,lifetable,10,1),"error"))</f>
        <v>2.9066211973534095E-3</v>
      </c>
      <c r="F1216" s="96">
        <f t="shared" si="318"/>
        <v>34.156060785894773</v>
      </c>
      <c r="G1216" s="96">
        <f t="shared" si="330"/>
        <v>3.4310477906398815</v>
      </c>
      <c r="H1216" s="96">
        <f t="shared" si="319"/>
        <v>0.19595000411541111</v>
      </c>
      <c r="I1216" s="96">
        <f t="shared" si="320"/>
        <v>7.8515313472754922E-2</v>
      </c>
      <c r="J1216" s="96">
        <f t="shared" si="331"/>
        <v>0.11004925324581988</v>
      </c>
      <c r="K1216" s="96">
        <f t="shared" si="321"/>
        <v>8.2044119565494289E-2</v>
      </c>
      <c r="L1216" s="96">
        <f t="shared" si="322"/>
        <v>30.258454304855412</v>
      </c>
      <c r="M1216" s="96">
        <f t="shared" si="323"/>
        <v>161.62223521073233</v>
      </c>
      <c r="N1216" s="96">
        <f t="shared" si="332"/>
        <v>15.564571425970989</v>
      </c>
      <c r="O1216" s="96">
        <f t="shared" si="324"/>
        <v>0.37152470658965503</v>
      </c>
      <c r="P1216" s="96">
        <f t="shared" si="325"/>
        <v>0.37152470658965503</v>
      </c>
      <c r="Q1216" s="96">
        <f t="shared" si="333"/>
        <v>0.51717469123662974</v>
      </c>
      <c r="R1216" s="96">
        <f t="shared" si="316"/>
        <v>2.9123494930982652E-2</v>
      </c>
      <c r="S1216" s="96">
        <f t="shared" si="329"/>
        <v>144.76831618541442</v>
      </c>
      <c r="T1216" s="96">
        <f t="shared" si="326"/>
        <v>346.67290136857144</v>
      </c>
      <c r="U1216" s="96">
        <f t="shared" si="327"/>
        <v>458.2871941937762</v>
      </c>
      <c r="V1216" s="32">
        <f t="shared" si="328"/>
        <v>999.99999999999591</v>
      </c>
      <c r="W1216" s="100">
        <f>(cNES*L1216+(cNES+cOSEX)*G1216+(cNES+cEREX)*H1216+(cNES+cHOEX)*I1216+(cNES+cNES)*S1216+(cNES+cOSEX)*N1216+(cNES+cEREX)*O1216+(cNES+cHOEX)*P1216)/(1+cDR)^((cycle + 0.5)/('Life tables'!$I$2/2))</f>
        <v>3114.4692296276639</v>
      </c>
      <c r="X1216" s="107">
        <f>((L1216+G1216+H1216+I1216+N1216+O1216+P1216+S1216)/('Life tables'!$I$2/2))/(1+oDR)^(((cycle + 0.5)/('Life tables'!$I$2/2)))</f>
        <v>3.7474798738992754</v>
      </c>
      <c r="Y1216" s="31">
        <f>((uNES*L1216+ uOCEX*G1216+uEREX*H1216+uHOEX*I1216+uNES*S1216+ uOCEX*N1216+uEREX*O1216+uHOEX*P1216)/('Life tables'!$I$2/2))/(1+oDR)^(((cycle + 0.5)/('Life tables'!$I$2/2)))</f>
        <v>2.4696592252634417</v>
      </c>
      <c r="Z1216" s="100">
        <f t="shared" si="317"/>
        <v>46594.844806618334</v>
      </c>
      <c r="AA1216" s="107">
        <f>((L1216+G1216+H1216+I1216+N1216+O1216+P1216+S1216)/('Life tables'!$I$2/2))</f>
        <v>7.4809764872167905</v>
      </c>
      <c r="AB1216" s="31">
        <f>((uNES*L1216+ uOCEX*G1216+uEREX*H1216+uHOEX*I1216+uNES*S1216+ uOCEX*N1216+uEREX*O1216+uHOEX*P1216)/('Life tables'!$I$2/2))</f>
        <v>4.9301032206505253</v>
      </c>
    </row>
    <row r="1217" spans="1:28" x14ac:dyDescent="0.25">
      <c r="A1217" s="4">
        <v>1211</v>
      </c>
      <c r="C1217" s="105">
        <f>IF(male=0,VLOOKUP((($A$5:$A$1570/'Life tables'!$I$2)*2)+age,lifetable,13,1),IF(male=1,VLOOKUP((($A$5:$A$1570/'Life tables'!$I$2)*2)+age,lifetable,10,1),"error"))</f>
        <v>2.9066211973534095E-3</v>
      </c>
      <c r="F1217" s="96">
        <f t="shared" si="318"/>
        <v>34.027145658981766</v>
      </c>
      <c r="G1217" s="96">
        <f t="shared" si="330"/>
        <v>3.4180979963369742</v>
      </c>
      <c r="H1217" s="96">
        <f t="shared" si="319"/>
        <v>0.19521043055019557</v>
      </c>
      <c r="I1217" s="96">
        <f t="shared" si="320"/>
        <v>7.8218973339611267E-2</v>
      </c>
      <c r="J1217" s="96">
        <f t="shared" si="331"/>
        <v>0.10963389464993854</v>
      </c>
      <c r="K1217" s="96">
        <f t="shared" si="321"/>
        <v>8.1734460669155184E-2</v>
      </c>
      <c r="L1217" s="96">
        <f t="shared" si="322"/>
        <v>30.144249903435892</v>
      </c>
      <c r="M1217" s="96">
        <f t="shared" si="323"/>
        <v>161.01275877866647</v>
      </c>
      <c r="N1217" s="96">
        <f t="shared" si="332"/>
        <v>15.505877525054656</v>
      </c>
      <c r="O1217" s="96">
        <f t="shared" si="324"/>
        <v>0.37012368925870831</v>
      </c>
      <c r="P1217" s="96">
        <f t="shared" si="325"/>
        <v>0.37012368925870831</v>
      </c>
      <c r="Q1217" s="96">
        <f t="shared" si="333"/>
        <v>0.51522442872999696</v>
      </c>
      <c r="R1217" s="96">
        <f t="shared" si="316"/>
        <v>2.9013670414840553E-2</v>
      </c>
      <c r="S1217" s="96">
        <f t="shared" si="329"/>
        <v>144.22239577594956</v>
      </c>
      <c r="T1217" s="96">
        <f t="shared" si="326"/>
        <v>347.2977596919514</v>
      </c>
      <c r="U1217" s="96">
        <f t="shared" si="327"/>
        <v>458.3979423248602</v>
      </c>
      <c r="V1217" s="32">
        <f t="shared" si="328"/>
        <v>999.99999999999591</v>
      </c>
      <c r="W1217" s="100">
        <f>(cNES*L1217+(cNES+cOSEX)*G1217+(cNES+cEREX)*H1217+(cNES+cHOEX)*I1217+(cNES+cNES)*S1217+(cNES+cOSEX)*N1217+(cNES+cEREX)*O1217+(cNES+cHOEX)*P1217)/(1+cDR)^((cycle + 0.5)/('Life tables'!$I$2/2))</f>
        <v>3095.7966536268605</v>
      </c>
      <c r="X1217" s="107">
        <f>((L1217+G1217+H1217+I1217+N1217+O1217+P1217+S1217)/('Life tables'!$I$2/2))/(1+oDR)^(((cycle + 0.5)/('Life tables'!$I$2/2)))</f>
        <v>3.7312146032785871</v>
      </c>
      <c r="Y1217" s="31">
        <f>((uNES*L1217+ uOCEX*G1217+uEREX*H1217+uHOEX*I1217+uNES*S1217+ uOCEX*N1217+uEREX*O1217+uHOEX*P1217)/('Life tables'!$I$2/2))/(1+oDR)^(((cycle + 0.5)/('Life tables'!$I$2/2)))</f>
        <v>2.4589401102830801</v>
      </c>
      <c r="Z1217" s="100">
        <f t="shared" si="317"/>
        <v>46419.118258102644</v>
      </c>
      <c r="AA1217" s="107">
        <f>((L1217+G1217+H1217+I1217+N1217+O1217+P1217+S1217)/('Life tables'!$I$2/2))</f>
        <v>7.452761468318192</v>
      </c>
      <c r="AB1217" s="31">
        <f>((uNES*L1217+ uOCEX*G1217+uEREX*H1217+uHOEX*I1217+uNES*S1217+ uOCEX*N1217+uEREX*O1217+uHOEX*P1217)/('Life tables'!$I$2/2))</f>
        <v>4.9115090005053625</v>
      </c>
    </row>
    <row r="1218" spans="1:28" x14ac:dyDescent="0.25">
      <c r="A1218" s="4">
        <v>1212</v>
      </c>
      <c r="C1218" s="105">
        <f>IF(male=0,VLOOKUP((($A$5:$A$1570/'Life tables'!$I$2)*2)+age,lifetable,13,1),IF(male=1,VLOOKUP((($A$5:$A$1570/'Life tables'!$I$2)*2)+age,lifetable,10,1),"error"))</f>
        <v>2.9066211973534095E-3</v>
      </c>
      <c r="F1218" s="96">
        <f t="shared" si="318"/>
        <v>33.898720165521517</v>
      </c>
      <c r="G1218" s="96">
        <f t="shared" si="330"/>
        <v>3.4051973867391427</v>
      </c>
      <c r="H1218" s="96">
        <f t="shared" si="319"/>
        <v>0.19447366596455426</v>
      </c>
      <c r="I1218" s="96">
        <f t="shared" si="320"/>
        <v>7.7923758738017379E-2</v>
      </c>
      <c r="J1218" s="96">
        <f t="shared" si="331"/>
        <v>0.10922011363046971</v>
      </c>
      <c r="K1218" s="96">
        <f t="shared" si="321"/>
        <v>8.1425977890454262E-2</v>
      </c>
      <c r="L1218" s="96">
        <f t="shared" si="322"/>
        <v>30.030479262558877</v>
      </c>
      <c r="M1218" s="96">
        <f t="shared" si="323"/>
        <v>160.40557781766279</v>
      </c>
      <c r="N1218" s="96">
        <f t="shared" si="332"/>
        <v>15.447404682975041</v>
      </c>
      <c r="O1218" s="96">
        <f t="shared" si="324"/>
        <v>0.36872794857928021</v>
      </c>
      <c r="P1218" s="96">
        <f t="shared" si="325"/>
        <v>0.36872794857928021</v>
      </c>
      <c r="Q1218" s="96">
        <f t="shared" si="333"/>
        <v>0.51328151149696633</v>
      </c>
      <c r="R1218" s="96">
        <f t="shared" si="316"/>
        <v>2.8904259530769291E-2</v>
      </c>
      <c r="S1218" s="96">
        <f t="shared" si="329"/>
        <v>143.67853146650145</v>
      </c>
      <c r="T1218" s="96">
        <f t="shared" si="326"/>
        <v>347.92026131707883</v>
      </c>
      <c r="U1218" s="96">
        <f t="shared" si="327"/>
        <v>458.50827256228143</v>
      </c>
      <c r="V1218" s="32">
        <f t="shared" si="328"/>
        <v>999.99999999999591</v>
      </c>
      <c r="W1218" s="100">
        <f>(cNES*L1218+(cNES+cOSEX)*G1218+(cNES+cEREX)*H1218+(cNES+cHOEX)*I1218+(cNES+cNES)*S1218+(cNES+cOSEX)*N1218+(cNES+cEREX)*O1218+(cNES+cHOEX)*P1218)/(1+cDR)^((cycle + 0.5)/('Life tables'!$I$2/2))</f>
        <v>3077.2360111448879</v>
      </c>
      <c r="X1218" s="107">
        <f>((L1218+G1218+H1218+I1218+N1218+O1218+P1218+S1218)/('Life tables'!$I$2/2))/(1+oDR)^(((cycle + 0.5)/('Life tables'!$I$2/2)))</f>
        <v>3.7150199330411309</v>
      </c>
      <c r="Y1218" s="31">
        <f>((uNES*L1218+ uOCEX*G1218+uEREX*H1218+uHOEX*I1218+uNES*S1218+ uOCEX*N1218+uEREX*O1218+uHOEX*P1218)/('Life tables'!$I$2/2))/(1+oDR)^(((cycle + 0.5)/('Life tables'!$I$2/2)))</f>
        <v>2.4482675221859709</v>
      </c>
      <c r="Z1218" s="100">
        <f t="shared" si="317"/>
        <v>46244.054191030307</v>
      </c>
      <c r="AA1218" s="107">
        <f>((L1218+G1218+H1218+I1218+N1218+O1218+P1218+S1218)/('Life tables'!$I$2/2))</f>
        <v>7.4246528720357192</v>
      </c>
      <c r="AB1218" s="31">
        <f>((uNES*L1218+ uOCEX*G1218+uEREX*H1218+uHOEX*I1218+uNES*S1218+ uOCEX*N1218+uEREX*O1218+uHOEX*P1218)/('Life tables'!$I$2/2))</f>
        <v>4.8929849146811</v>
      </c>
    </row>
    <row r="1219" spans="1:28" x14ac:dyDescent="0.25">
      <c r="A1219" s="4">
        <v>1213</v>
      </c>
      <c r="C1219" s="105">
        <f>IF(male=0,VLOOKUP((($A$5:$A$1570/'Life tables'!$I$2)*2)+age,lifetable,13,1),IF(male=1,VLOOKUP((($A$5:$A$1570/'Life tables'!$I$2)*2)+age,lifetable,10,1),"error"))</f>
        <v>2.9066211973534095E-3</v>
      </c>
      <c r="F1219" s="96">
        <f t="shared" si="318"/>
        <v>33.770782334389679</v>
      </c>
      <c r="G1219" s="96">
        <f t="shared" si="330"/>
        <v>3.3923457638428216</v>
      </c>
      <c r="H1219" s="96">
        <f t="shared" si="319"/>
        <v>0.19373969905033817</v>
      </c>
      <c r="I1219" s="96">
        <f t="shared" si="320"/>
        <v>7.7629665136904905E-2</v>
      </c>
      <c r="J1219" s="96">
        <f t="shared" si="331"/>
        <v>0.10880790383654164</v>
      </c>
      <c r="K1219" s="96">
        <f t="shared" si="321"/>
        <v>8.1118666494678054E-2</v>
      </c>
      <c r="L1219" s="96">
        <f t="shared" si="322"/>
        <v>29.917140636028392</v>
      </c>
      <c r="M1219" s="96">
        <f t="shared" si="323"/>
        <v>159.80068378624597</v>
      </c>
      <c r="N1219" s="96">
        <f t="shared" si="332"/>
        <v>15.389152077169566</v>
      </c>
      <c r="O1219" s="96">
        <f t="shared" si="324"/>
        <v>0.36733746491688718</v>
      </c>
      <c r="P1219" s="96">
        <f t="shared" si="325"/>
        <v>0.36733746491688718</v>
      </c>
      <c r="Q1219" s="96">
        <f t="shared" si="333"/>
        <v>0.51134591220568704</v>
      </c>
      <c r="R1219" s="96">
        <f t="shared" si="316"/>
        <v>2.8795260739638975E-2</v>
      </c>
      <c r="S1219" s="96">
        <f t="shared" si="329"/>
        <v>143.13671560629732</v>
      </c>
      <c r="T1219" s="96">
        <f t="shared" si="326"/>
        <v>348.54041513312103</v>
      </c>
      <c r="U1219" s="96">
        <f t="shared" si="327"/>
        <v>458.61818648951578</v>
      </c>
      <c r="V1219" s="32">
        <f t="shared" si="328"/>
        <v>999.99999999999591</v>
      </c>
      <c r="W1219" s="100">
        <f>(cNES*L1219+(cNES+cOSEX)*G1219+(cNES+cEREX)*H1219+(cNES+cHOEX)*I1219+(cNES+cNES)*S1219+(cNES+cOSEX)*N1219+(cNES+cEREX)*O1219+(cNES+cHOEX)*P1219)/(1+cDR)^((cycle + 0.5)/('Life tables'!$I$2/2))</f>
        <v>3058.7866318292718</v>
      </c>
      <c r="X1219" s="107">
        <f>((L1219+G1219+H1219+I1219+N1219+O1219+P1219+S1219)/('Life tables'!$I$2/2))/(1+oDR)^(((cycle + 0.5)/('Life tables'!$I$2/2)))</f>
        <v>3.6988955565991226</v>
      </c>
      <c r="Y1219" s="31">
        <f>((uNES*L1219+ uOCEX*G1219+uEREX*H1219+uHOEX*I1219+uNES*S1219+ uOCEX*N1219+uEREX*O1219+uHOEX*P1219)/('Life tables'!$I$2/2))/(1+oDR)^(((cycle + 0.5)/('Life tables'!$I$2/2)))</f>
        <v>2.4376412589283181</v>
      </c>
      <c r="Z1219" s="100">
        <f t="shared" si="317"/>
        <v>46069.650116920915</v>
      </c>
      <c r="AA1219" s="107">
        <f>((L1219+G1219+H1219+I1219+N1219+O1219+P1219+S1219)/('Life tables'!$I$2/2))</f>
        <v>7.396650296679284</v>
      </c>
      <c r="AB1219" s="31">
        <f>((uNES*L1219+ uOCEX*G1219+uEREX*H1219+uHOEX*I1219+uNES*S1219+ uOCEX*N1219+uEREX*O1219+uHOEX*P1219)/('Life tables'!$I$2/2))</f>
        <v>4.8745306984627295</v>
      </c>
    </row>
    <row r="1220" spans="1:28" x14ac:dyDescent="0.25">
      <c r="A1220" s="4">
        <v>1214</v>
      </c>
      <c r="C1220" s="105">
        <f>IF(male=0,VLOOKUP((($A$5:$A$1570/'Life tables'!$I$2)*2)+age,lifetable,13,1),IF(male=1,VLOOKUP((($A$5:$A$1570/'Life tables'!$I$2)*2)+age,lifetable,10,1),"error"))</f>
        <v>2.9066211973534095E-3</v>
      </c>
      <c r="F1220" s="96">
        <f t="shared" si="318"/>
        <v>33.643330206418028</v>
      </c>
      <c r="G1220" s="96">
        <f t="shared" si="330"/>
        <v>3.3795429308454614</v>
      </c>
      <c r="H1220" s="96">
        <f t="shared" si="319"/>
        <v>0.19300851856798942</v>
      </c>
      <c r="I1220" s="96">
        <f t="shared" si="320"/>
        <v>7.7336688032689282E-2</v>
      </c>
      <c r="J1220" s="96">
        <f t="shared" si="331"/>
        <v>0.1083972589558046</v>
      </c>
      <c r="K1220" s="96">
        <f t="shared" si="321"/>
        <v>8.0812521775832119E-2</v>
      </c>
      <c r="L1220" s="96">
        <f t="shared" si="322"/>
        <v>29.80423228824025</v>
      </c>
      <c r="M1220" s="96">
        <f t="shared" si="323"/>
        <v>159.19806817094107</v>
      </c>
      <c r="N1220" s="96">
        <f t="shared" si="332"/>
        <v>15.331118887772147</v>
      </c>
      <c r="O1220" s="96">
        <f t="shared" si="324"/>
        <v>0.36595221870141081</v>
      </c>
      <c r="P1220" s="96">
        <f t="shared" si="325"/>
        <v>0.36595221870141081</v>
      </c>
      <c r="Q1220" s="96">
        <f t="shared" si="333"/>
        <v>0.50941760361390631</v>
      </c>
      <c r="R1220" s="96">
        <f t="shared" si="316"/>
        <v>2.8686672507365236E-2</v>
      </c>
      <c r="S1220" s="96">
        <f t="shared" si="329"/>
        <v>142.59694056964483</v>
      </c>
      <c r="T1220" s="96">
        <f t="shared" si="326"/>
        <v>349.15822999569076</v>
      </c>
      <c r="U1220" s="96">
        <f t="shared" si="327"/>
        <v>458.727685683799</v>
      </c>
      <c r="V1220" s="32">
        <f t="shared" si="328"/>
        <v>999.99999999999591</v>
      </c>
      <c r="W1220" s="100">
        <f>(cNES*L1220+(cNES+cOSEX)*G1220+(cNES+cEREX)*H1220+(cNES+cHOEX)*I1220+(cNES+cNES)*S1220+(cNES+cOSEX)*N1220+(cNES+cEREX)*O1220+(cNES+cHOEX)*P1220)/(1+cDR)^((cycle + 0.5)/('Life tables'!$I$2/2))</f>
        <v>3040.4478493176284</v>
      </c>
      <c r="X1220" s="107">
        <f>((L1220+G1220+H1220+I1220+N1220+O1220+P1220+S1220)/('Life tables'!$I$2/2))/(1+oDR)^(((cycle + 0.5)/('Life tables'!$I$2/2)))</f>
        <v>3.682841168701418</v>
      </c>
      <c r="Y1220" s="31">
        <f>((uNES*L1220+ uOCEX*G1220+uEREX*H1220+uHOEX*I1220+uNES*S1220+ uOCEX*N1220+uEREX*O1220+uHOEX*P1220)/('Life tables'!$I$2/2))/(1+oDR)^(((cycle + 0.5)/('Life tables'!$I$2/2)))</f>
        <v>2.4270611193470764</v>
      </c>
      <c r="Z1220" s="100">
        <f t="shared" si="317"/>
        <v>45895.903556312725</v>
      </c>
      <c r="AA1220" s="107">
        <f>((L1220+G1220+H1220+I1220+N1220+O1220+P1220+S1220)/('Life tables'!$I$2/2))</f>
        <v>7.3687533420851619</v>
      </c>
      <c r="AB1220" s="31">
        <f>((uNES*L1220+ uOCEX*G1220+uEREX*H1220+uHOEX*I1220+uNES*S1220+ uOCEX*N1220+uEREX*O1220+uHOEX*P1220)/('Life tables'!$I$2/2))</f>
        <v>4.8561460881409193</v>
      </c>
    </row>
    <row r="1221" spans="1:28" x14ac:dyDescent="0.25">
      <c r="A1221" s="4">
        <v>1215</v>
      </c>
      <c r="C1221" s="105">
        <f>IF(male=0,VLOOKUP((($A$5:$A$1570/'Life tables'!$I$2)*2)+age,lifetable,13,1),IF(male=1,VLOOKUP((($A$5:$A$1570/'Life tables'!$I$2)*2)+age,lifetable,10,1),"error"))</f>
        <v>2.9066211973534095E-3</v>
      </c>
      <c r="F1221" s="96">
        <f t="shared" si="318"/>
        <v>33.516361834185005</v>
      </c>
      <c r="G1221" s="96">
        <f t="shared" si="330"/>
        <v>3.3667886921244916</v>
      </c>
      <c r="H1221" s="96">
        <f t="shared" si="319"/>
        <v>0.1922801133453397</v>
      </c>
      <c r="I1221" s="96">
        <f t="shared" si="320"/>
        <v>7.7044822948788338E-2</v>
      </c>
      <c r="J1221" s="96">
        <f t="shared" si="331"/>
        <v>0.1079881727137561</v>
      </c>
      <c r="K1221" s="96">
        <f t="shared" si="321"/>
        <v>8.0507539056137917E-2</v>
      </c>
      <c r="L1221" s="96">
        <f t="shared" si="322"/>
        <v>29.691752493996493</v>
      </c>
      <c r="M1221" s="96">
        <f t="shared" si="323"/>
        <v>158.59772248632117</v>
      </c>
      <c r="N1221" s="96">
        <f t="shared" si="332"/>
        <v>15.27330429761779</v>
      </c>
      <c r="O1221" s="96">
        <f t="shared" si="324"/>
        <v>0.3645721904272074</v>
      </c>
      <c r="P1221" s="96">
        <f t="shared" si="325"/>
        <v>0.3645721904272074</v>
      </c>
      <c r="Q1221" s="96">
        <f t="shared" si="333"/>
        <v>0.50749655856912179</v>
      </c>
      <c r="R1221" s="96">
        <f t="shared" si="316"/>
        <v>2.8578493304917827E-2</v>
      </c>
      <c r="S1221" s="96">
        <f t="shared" si="329"/>
        <v>142.05919875597493</v>
      </c>
      <c r="T1221" s="96">
        <f t="shared" si="326"/>
        <v>349.77371472697365</v>
      </c>
      <c r="U1221" s="96">
        <f t="shared" si="327"/>
        <v>458.83677171616006</v>
      </c>
      <c r="V1221" s="32">
        <f t="shared" si="328"/>
        <v>999.99999999999591</v>
      </c>
      <c r="W1221" s="100">
        <f>(cNES*L1221+(cNES+cOSEX)*G1221+(cNES+cEREX)*H1221+(cNES+cHOEX)*I1221+(cNES+cNES)*S1221+(cNES+cOSEX)*N1221+(cNES+cEREX)*O1221+(cNES+cHOEX)*P1221)/(1+cDR)^((cycle + 0.5)/('Life tables'!$I$2/2))</f>
        <v>3022.2190012148671</v>
      </c>
      <c r="X1221" s="107">
        <f>((L1221+G1221+H1221+I1221+N1221+O1221+P1221+S1221)/('Life tables'!$I$2/2))/(1+oDR)^(((cycle + 0.5)/('Life tables'!$I$2/2)))</f>
        <v>3.6668564654274891</v>
      </c>
      <c r="Y1221" s="31">
        <f>((uNES*L1221+ uOCEX*G1221+uEREX*H1221+uHOEX*I1221+uNES*S1221+ uOCEX*N1221+uEREX*O1221+uHOEX*P1221)/('Life tables'!$I$2/2))/(1+oDR)^(((cycle + 0.5)/('Life tables'!$I$2/2)))</f>
        <v>2.4165269031559826</v>
      </c>
      <c r="Z1221" s="100">
        <f t="shared" si="317"/>
        <v>45722.812038741991</v>
      </c>
      <c r="AA1221" s="107">
        <f>((L1221+G1221+H1221+I1221+N1221+O1221+P1221+S1221)/('Life tables'!$I$2/2))</f>
        <v>7.340961609609832</v>
      </c>
      <c r="AB1221" s="31">
        <f>((uNES*L1221+ uOCEX*G1221+uEREX*H1221+uHOEX*I1221+uNES*S1221+ uOCEX*N1221+uEREX*O1221+uHOEX*P1221)/('Life tables'!$I$2/2))</f>
        <v>4.837830821007957</v>
      </c>
    </row>
    <row r="1222" spans="1:28" x14ac:dyDescent="0.25">
      <c r="A1222" s="4">
        <v>1216</v>
      </c>
      <c r="C1222" s="105">
        <f>IF(male=0,VLOOKUP((($A$5:$A$1570/'Life tables'!$I$2)*2)+age,lifetable,13,1),IF(male=1,VLOOKUP((($A$5:$A$1570/'Life tables'!$I$2)*2)+age,lifetable,10,1),"error"))</f>
        <v>2.9066211973534095E-3</v>
      </c>
      <c r="F1222" s="96">
        <f t="shared" si="318"/>
        <v>33.389875281813111</v>
      </c>
      <c r="G1222" s="96">
        <f t="shared" si="330"/>
        <v>3.354082853216966</v>
      </c>
      <c r="H1222" s="96">
        <f t="shared" si="319"/>
        <v>0.1915544722764477</v>
      </c>
      <c r="I1222" s="96">
        <f t="shared" si="320"/>
        <v>7.6754065435156421E-2</v>
      </c>
      <c r="J1222" s="96">
        <f t="shared" si="331"/>
        <v>0.10758063887308812</v>
      </c>
      <c r="K1222" s="96">
        <f t="shared" si="321"/>
        <v>8.0203713685546227E-2</v>
      </c>
      <c r="L1222" s="96">
        <f t="shared" si="322"/>
        <v>29.579699538325908</v>
      </c>
      <c r="M1222" s="96">
        <f t="shared" si="323"/>
        <v>157.99963827504911</v>
      </c>
      <c r="N1222" s="96">
        <f t="shared" si="332"/>
        <v>15.215707492246597</v>
      </c>
      <c r="O1222" s="96">
        <f t="shared" si="324"/>
        <v>0.36319736065320357</v>
      </c>
      <c r="P1222" s="96">
        <f t="shared" si="325"/>
        <v>0.36319736065320357</v>
      </c>
      <c r="Q1222" s="96">
        <f t="shared" si="333"/>
        <v>0.50558275000871666</v>
      </c>
      <c r="R1222" s="96">
        <f t="shared" si="316"/>
        <v>2.8470721608328111E-2</v>
      </c>
      <c r="S1222" s="96">
        <f t="shared" si="329"/>
        <v>141.52348258987905</v>
      </c>
      <c r="T1222" s="96">
        <f t="shared" si="326"/>
        <v>350.38687811585544</v>
      </c>
      <c r="U1222" s="96">
        <f t="shared" si="327"/>
        <v>458.94544615145395</v>
      </c>
      <c r="V1222" s="32">
        <f t="shared" si="328"/>
        <v>999.99999999999591</v>
      </c>
      <c r="W1222" s="100">
        <f>(cNES*L1222+(cNES+cOSEX)*G1222+(cNES+cEREX)*H1222+(cNES+cHOEX)*I1222+(cNES+cNES)*S1222+(cNES+cOSEX)*N1222+(cNES+cEREX)*O1222+(cNES+cHOEX)*P1222)/(1+cDR)^((cycle + 0.5)/('Life tables'!$I$2/2))</f>
        <v>3004.0994290704784</v>
      </c>
      <c r="X1222" s="107">
        <f>((L1222+G1222+H1222+I1222+N1222+O1222+P1222+S1222)/('Life tables'!$I$2/2))/(1+oDR)^(((cycle + 0.5)/('Life tables'!$I$2/2)))</f>
        <v>3.650941144181445</v>
      </c>
      <c r="Y1222" s="31">
        <f>((uNES*L1222+ uOCEX*G1222+uEREX*H1222+uHOEX*I1222+uNES*S1222+ uOCEX*N1222+uEREX*O1222+uHOEX*P1222)/('Life tables'!$I$2/2))/(1+oDR)^(((cycle + 0.5)/('Life tables'!$I$2/2)))</f>
        <v>2.4060384109416244</v>
      </c>
      <c r="Z1222" s="100">
        <f t="shared" si="317"/>
        <v>45550.373102721824</v>
      </c>
      <c r="AA1222" s="107">
        <f>((L1222+G1222+H1222+I1222+N1222+O1222+P1222+S1222)/('Life tables'!$I$2/2))</f>
        <v>7.313274702123838</v>
      </c>
      <c r="AB1222" s="31">
        <f>((uNES*L1222+ uOCEX*G1222+uEREX*H1222+uHOEX*I1222+uNES*S1222+ uOCEX*N1222+uEREX*O1222+uHOEX*P1222)/('Life tables'!$I$2/2))</f>
        <v>4.8195846353537197</v>
      </c>
    </row>
    <row r="1223" spans="1:28" x14ac:dyDescent="0.25">
      <c r="A1223" s="4">
        <v>1217</v>
      </c>
      <c r="C1223" s="105">
        <f>IF(male=0,VLOOKUP((($A$5:$A$1570/'Life tables'!$I$2)*2)+age,lifetable,13,1),IF(male=1,VLOOKUP((($A$5:$A$1570/'Life tables'!$I$2)*2)+age,lifetable,10,1),"error"))</f>
        <v>2.9066211973534095E-3</v>
      </c>
      <c r="F1223" s="96">
        <f t="shared" si="318"/>
        <v>33.263868624772797</v>
      </c>
      <c r="G1223" s="96">
        <f t="shared" si="330"/>
        <v>3.3414252207998629</v>
      </c>
      <c r="H1223" s="96">
        <f t="shared" si="319"/>
        <v>0.19083158432047428</v>
      </c>
      <c r="I1223" s="96">
        <f t="shared" si="320"/>
        <v>7.6464411067833721E-2</v>
      </c>
      <c r="J1223" s="96">
        <f t="shared" si="331"/>
        <v>0.10717465123305515</v>
      </c>
      <c r="K1223" s="96">
        <f t="shared" si="321"/>
        <v>7.9901041041265969E-2</v>
      </c>
      <c r="L1223" s="96">
        <f t="shared" si="322"/>
        <v>29.468071716310305</v>
      </c>
      <c r="M1223" s="96">
        <f t="shared" si="323"/>
        <v>157.40380710791371</v>
      </c>
      <c r="N1223" s="96">
        <f t="shared" si="332"/>
        <v>15.158327659907274</v>
      </c>
      <c r="O1223" s="96">
        <f t="shared" si="324"/>
        <v>0.36182771000298009</v>
      </c>
      <c r="P1223" s="96">
        <f t="shared" si="325"/>
        <v>0.36182771000298009</v>
      </c>
      <c r="Q1223" s="96">
        <f t="shared" si="333"/>
        <v>0.50367615096007334</v>
      </c>
      <c r="R1223" s="96">
        <f t="shared" ref="R1223:R1286" si="334">M1223*amrc + P1223*amrHOEX</f>
        <v>2.8363355898695625E-2</v>
      </c>
      <c r="S1223" s="96">
        <f t="shared" si="329"/>
        <v>140.9897845211417</v>
      </c>
      <c r="T1223" s="96">
        <f t="shared" si="326"/>
        <v>350.99772891804855</v>
      </c>
      <c r="U1223" s="96">
        <f t="shared" si="327"/>
        <v>459.05371054839389</v>
      </c>
      <c r="V1223" s="32">
        <f t="shared" si="328"/>
        <v>999.99999999999591</v>
      </c>
      <c r="W1223" s="100">
        <f>(cNES*L1223+(cNES+cOSEX)*G1223+(cNES+cEREX)*H1223+(cNES+cHOEX)*I1223+(cNES+cNES)*S1223+(cNES+cOSEX)*N1223+(cNES+cEREX)*O1223+(cNES+cHOEX)*P1223)/(1+cDR)^((cycle + 0.5)/('Life tables'!$I$2/2))</f>
        <v>2986.088478355915</v>
      </c>
      <c r="X1223" s="107">
        <f>((L1223+G1223+H1223+I1223+N1223+O1223+P1223+S1223)/('Life tables'!$I$2/2))/(1+oDR)^(((cycle + 0.5)/('Life tables'!$I$2/2)))</f>
        <v>3.6350949036860714</v>
      </c>
      <c r="Y1223" s="31">
        <f>((uNES*L1223+ uOCEX*G1223+uEREX*H1223+uHOEX*I1223+uNES*S1223+ uOCEX*N1223+uEREX*O1223+uHOEX*P1223)/('Life tables'!$I$2/2))/(1+oDR)^(((cycle + 0.5)/('Life tables'!$I$2/2)))</f>
        <v>2.3955954441595115</v>
      </c>
      <c r="Z1223" s="100">
        <f t="shared" ref="Z1223:Z1286" si="335">(cNES*L1223+(cNES+cOSEX)*G1223+(cNES+cEREX)*H1223+(cNES+cHOEX)*I1223+(cNES+cNES)*S1223+(cNES+cOSEX)*N1223+(cNES+cEREX)*O1223+(cNES+cHOEX)*P1223)</f>
        <v>45378.584295720779</v>
      </c>
      <c r="AA1223" s="107">
        <f>((L1223+G1223+H1223+I1223+N1223+O1223+P1223+S1223)/('Life tables'!$I$2/2))</f>
        <v>7.2856922240057003</v>
      </c>
      <c r="AB1223" s="31">
        <f>((uNES*L1223+ uOCEX*G1223+uEREX*H1223+uHOEX*I1223+uNES*S1223+ uOCEX*N1223+uEREX*O1223+uHOEX*P1223)/('Life tables'!$I$2/2))</f>
        <v>4.8014072704616613</v>
      </c>
    </row>
    <row r="1224" spans="1:28" x14ac:dyDescent="0.25">
      <c r="A1224" s="4">
        <v>1218</v>
      </c>
      <c r="C1224" s="105">
        <f>IF(male=0,VLOOKUP((($A$5:$A$1570/'Life tables'!$I$2)*2)+age,lifetable,13,1),IF(male=1,VLOOKUP((($A$5:$A$1570/'Life tables'!$I$2)*2)+age,lifetable,10,1),"error"))</f>
        <v>2.9066211973534095E-3</v>
      </c>
      <c r="F1224" s="96">
        <f t="shared" ref="F1224:F1287" si="336">E1223*(1-pCAUC)+(L1223+G1223+H1223+I1223 )*(1-pCAUC)+(S1223+N1223+O1223+P1223)*(pUAUC)</f>
        <v>33.138339949692607</v>
      </c>
      <c r="G1224" s="96">
        <f t="shared" si="330"/>
        <v>3.3288156026710154</v>
      </c>
      <c r="H1224" s="96">
        <f t="shared" ref="H1224:H1287" si="337">F1224*rrEREX</f>
        <v>0.19011143850059323</v>
      </c>
      <c r="I1224" s="96">
        <f t="shared" ref="I1224:I1287" si="338">F1224*rrHOEX</f>
        <v>7.6175855448509758E-2</v>
      </c>
      <c r="J1224" s="96">
        <f t="shared" si="331"/>
        <v>0.10677020362886254</v>
      </c>
      <c r="K1224" s="96">
        <f t="shared" ref="K1224:K1287" si="339">F1224*amr + I1224*amrHOEX</f>
        <v>7.9599516527308262E-2</v>
      </c>
      <c r="L1224" s="96">
        <f t="shared" ref="L1224:L1287" si="340">F1224-SUM(G1224:K1224)</f>
        <v>29.356867332916316</v>
      </c>
      <c r="M1224" s="96">
        <f t="shared" ref="M1224:M1287" si="341">E1223*pCAUC+(L1223+G1223+H1223+I1223)*pCAUC+(S1223+N1223+O1223+P1223)*(1-pUAUC)</f>
        <v>156.8102205838608</v>
      </c>
      <c r="N1224" s="96">
        <f t="shared" si="332"/>
        <v>15.101163991560098</v>
      </c>
      <c r="O1224" s="96">
        <f t="shared" ref="O1224:O1287" si="342">M1224*rrEREXc</f>
        <v>0.3604632191648427</v>
      </c>
      <c r="P1224" s="96">
        <f t="shared" ref="P1224:P1287" si="343">M1224*rrHOEXc</f>
        <v>0.3604632191648427</v>
      </c>
      <c r="Q1224" s="96">
        <f t="shared" si="333"/>
        <v>0.50177673454067384</v>
      </c>
      <c r="R1224" s="96">
        <f t="shared" si="334"/>
        <v>2.8256394662193637E-2</v>
      </c>
      <c r="S1224" s="96">
        <f t="shared" si="329"/>
        <v>140.45809702476814</v>
      </c>
      <c r="T1224" s="96">
        <f t="shared" ref="T1224:T1287" si="344">J1224+Q1224+T1223</f>
        <v>351.60627585621808</v>
      </c>
      <c r="U1224" s="96">
        <f t="shared" ref="U1224:U1287" si="345">K1224+R1224+U1223</f>
        <v>459.16156645958341</v>
      </c>
      <c r="V1224" s="32">
        <f t="shared" ref="V1224:V1287" si="346">SUM(G1224:I1224,L1224,N1224,O1224,P1224,S1224,T1224,U1224)</f>
        <v>999.99999999999591</v>
      </c>
      <c r="W1224" s="100">
        <f>(cNES*L1224+(cNES+cOSEX)*G1224+(cNES+cEREX)*H1224+(cNES+cHOEX)*I1224+(cNES+cNES)*S1224+(cNES+cOSEX)*N1224+(cNES+cEREX)*O1224+(cNES+cHOEX)*P1224)/(1+cDR)^((cycle + 0.5)/('Life tables'!$I$2/2))</f>
        <v>2968.1854984420784</v>
      </c>
      <c r="X1224" s="107">
        <f>((L1224+G1224+H1224+I1224+N1224+O1224+P1224+S1224)/('Life tables'!$I$2/2))/(1+oDR)^(((cycle + 0.5)/('Life tables'!$I$2/2)))</f>
        <v>3.6193174439769149</v>
      </c>
      <c r="Y1224" s="31">
        <f>((uNES*L1224+ uOCEX*G1224+uEREX*H1224+uHOEX*I1224+uNES*S1224+ uOCEX*N1224+uEREX*O1224+uHOEX*P1224)/('Life tables'!$I$2/2))/(1+oDR)^(((cycle + 0.5)/('Life tables'!$I$2/2)))</f>
        <v>2.3851978051301841</v>
      </c>
      <c r="Z1224" s="100">
        <f t="shared" si="335"/>
        <v>45207.443174140957</v>
      </c>
      <c r="AA1224" s="107">
        <f>((L1224+G1224+H1224+I1224+N1224+O1224+P1224+S1224)/('Life tables'!$I$2/2))</f>
        <v>7.2582137811358542</v>
      </c>
      <c r="AB1224" s="31">
        <f>((uNES*L1224+ uOCEX*G1224+uEREX*H1224+uHOEX*I1224+uNES*S1224+ uOCEX*N1224+uEREX*O1224+uHOEX*P1224)/('Life tables'!$I$2/2))</f>
        <v>4.7832984666048306</v>
      </c>
    </row>
    <row r="1225" spans="1:28" x14ac:dyDescent="0.25">
      <c r="A1225" s="4">
        <v>1219</v>
      </c>
      <c r="C1225" s="105">
        <f>IF(male=0,VLOOKUP((($A$5:$A$1570/'Life tables'!$I$2)*2)+age,lifetable,13,1),IF(male=1,VLOOKUP((($A$5:$A$1570/'Life tables'!$I$2)*2)+age,lifetable,10,1),"error"))</f>
        <v>2.9066211973534095E-3</v>
      </c>
      <c r="F1225" s="96">
        <f t="shared" si="336"/>
        <v>33.013287354175439</v>
      </c>
      <c r="G1225" s="96">
        <f t="shared" si="330"/>
        <v>3.3162538077306527</v>
      </c>
      <c r="H1225" s="96">
        <f t="shared" si="337"/>
        <v>0.18939402390293708</v>
      </c>
      <c r="I1225" s="96">
        <f t="shared" si="338"/>
        <v>7.5888394204101067E-2</v>
      </c>
      <c r="J1225" s="96">
        <f t="shared" si="331"/>
        <v>0.10636728993107454</v>
      </c>
      <c r="K1225" s="96">
        <f t="shared" si="339"/>
        <v>7.9299135574044957E-2</v>
      </c>
      <c r="L1225" s="96">
        <f t="shared" si="340"/>
        <v>29.246084702832629</v>
      </c>
      <c r="M1225" s="96">
        <f t="shared" si="341"/>
        <v>156.21887033001892</v>
      </c>
      <c r="N1225" s="96">
        <f t="shared" si="332"/>
        <v>15.044215680879409</v>
      </c>
      <c r="O1225" s="96">
        <f t="shared" si="342"/>
        <v>0.35910386889188139</v>
      </c>
      <c r="P1225" s="96">
        <f t="shared" si="343"/>
        <v>0.35910386889188139</v>
      </c>
      <c r="Q1225" s="96">
        <f t="shared" si="333"/>
        <v>0.49988447395818286</v>
      </c>
      <c r="R1225" s="96">
        <f t="shared" si="334"/>
        <v>2.8149836390073815E-2</v>
      </c>
      <c r="S1225" s="96">
        <f t="shared" si="329"/>
        <v>139.92841260100749</v>
      </c>
      <c r="T1225" s="96">
        <f t="shared" si="344"/>
        <v>352.21252762010732</v>
      </c>
      <c r="U1225" s="96">
        <f t="shared" si="345"/>
        <v>459.26901543154753</v>
      </c>
      <c r="V1225" s="32">
        <f t="shared" si="346"/>
        <v>999.99999999999591</v>
      </c>
      <c r="W1225" s="100">
        <f>(cNES*L1225+(cNES+cOSEX)*G1225+(cNES+cEREX)*H1225+(cNES+cHOEX)*I1225+(cNES+cNES)*S1225+(cNES+cOSEX)*N1225+(cNES+cEREX)*O1225+(cNES+cHOEX)*P1225)/(1+cDR)^((cycle + 0.5)/('Life tables'!$I$2/2))</f>
        <v>2950.3898425768843</v>
      </c>
      <c r="X1225" s="107">
        <f>((L1225+G1225+H1225+I1225+N1225+O1225+P1225+S1225)/('Life tables'!$I$2/2))/(1+oDR)^(((cycle + 0.5)/('Life tables'!$I$2/2)))</f>
        <v>3.6036084663963925</v>
      </c>
      <c r="Y1225" s="31">
        <f>((uNES*L1225+ uOCEX*G1225+uEREX*H1225+uHOEX*I1225+uNES*S1225+ uOCEX*N1225+uEREX*O1225+uHOEX*P1225)/('Life tables'!$I$2/2))/(1+oDR)^(((cycle + 0.5)/('Life tables'!$I$2/2)))</f>
        <v>2.3748452970353351</v>
      </c>
      <c r="Z1225" s="100">
        <f t="shared" si="335"/>
        <v>45036.94730329579</v>
      </c>
      <c r="AA1225" s="107">
        <f>((L1225+G1225+H1225+I1225+N1225+O1225+P1225+S1225)/('Life tables'!$I$2/2))</f>
        <v>7.2308389808906286</v>
      </c>
      <c r="AB1225" s="31">
        <f>((uNES*L1225+ uOCEX*G1225+uEREX*H1225+uHOEX*I1225+uNES*S1225+ uOCEX*N1225+uEREX*O1225+uHOEX*P1225)/('Life tables'!$I$2/2))</f>
        <v>4.765257965041914</v>
      </c>
    </row>
    <row r="1226" spans="1:28" x14ac:dyDescent="0.25">
      <c r="A1226" s="4">
        <v>1220</v>
      </c>
      <c r="C1226" s="105">
        <f>IF(male=0,VLOOKUP((($A$5:$A$1570/'Life tables'!$I$2)*2)+age,lifetable,13,1),IF(male=1,VLOOKUP((($A$5:$A$1570/'Life tables'!$I$2)*2)+age,lifetable,10,1),"error"))</f>
        <v>2.9066211973534095E-3</v>
      </c>
      <c r="F1226" s="96">
        <f t="shared" si="336"/>
        <v>32.888708946620575</v>
      </c>
      <c r="G1226" s="96">
        <f t="shared" si="330"/>
        <v>3.3037396459635247</v>
      </c>
      <c r="H1226" s="96">
        <f t="shared" si="337"/>
        <v>0.18867932967557619</v>
      </c>
      <c r="I1226" s="96">
        <f t="shared" si="338"/>
        <v>7.5602022986342082E-2</v>
      </c>
      <c r="J1226" s="96">
        <f t="shared" si="331"/>
        <v>0.10596590404504089</v>
      </c>
      <c r="K1226" s="96">
        <f t="shared" si="339"/>
        <v>7.8999893637781315E-2</v>
      </c>
      <c r="L1226" s="96">
        <f t="shared" si="340"/>
        <v>29.135722150312311</v>
      </c>
      <c r="M1226" s="96">
        <f t="shared" si="341"/>
        <v>155.6297480017204</v>
      </c>
      <c r="N1226" s="96">
        <f t="shared" si="332"/>
        <v>14.987481924255633</v>
      </c>
      <c r="O1226" s="96">
        <f t="shared" si="342"/>
        <v>0.35774964000201898</v>
      </c>
      <c r="P1226" s="96">
        <f t="shared" si="343"/>
        <v>0.35774964000201898</v>
      </c>
      <c r="Q1226" s="96">
        <f t="shared" si="333"/>
        <v>0.49799934251051331</v>
      </c>
      <c r="R1226" s="96">
        <f t="shared" si="334"/>
        <v>2.8043679578669989E-2</v>
      </c>
      <c r="S1226" s="96">
        <f t="shared" si="329"/>
        <v>139.40072377537155</v>
      </c>
      <c r="T1226" s="96">
        <f t="shared" si="344"/>
        <v>352.81649286666288</v>
      </c>
      <c r="U1226" s="96">
        <f t="shared" si="345"/>
        <v>459.37605900476399</v>
      </c>
      <c r="V1226" s="32">
        <f t="shared" si="346"/>
        <v>999.99999999999579</v>
      </c>
      <c r="W1226" s="100">
        <f>(cNES*L1226+(cNES+cOSEX)*G1226+(cNES+cEREX)*H1226+(cNES+cHOEX)*I1226+(cNES+cNES)*S1226+(cNES+cOSEX)*N1226+(cNES+cEREX)*O1226+(cNES+cHOEX)*P1226)/(1+cDR)^((cycle + 0.5)/('Life tables'!$I$2/2))</f>
        <v>2932.7008678629468</v>
      </c>
      <c r="X1226" s="107">
        <f>((L1226+G1226+H1226+I1226+N1226+O1226+P1226+S1226)/('Life tables'!$I$2/2))/(1+oDR)^(((cycle + 0.5)/('Life tables'!$I$2/2)))</f>
        <v>3.5879676735879404</v>
      </c>
      <c r="Y1226" s="31">
        <f>((uNES*L1226+ uOCEX*G1226+uEREX*H1226+uHOEX*I1226+uNES*S1226+ uOCEX*N1226+uEREX*O1226+uHOEX*P1226)/('Life tables'!$I$2/2))/(1+oDR)^(((cycle + 0.5)/('Life tables'!$I$2/2)))</f>
        <v>2.3645377239139553</v>
      </c>
      <c r="Z1226" s="100">
        <f t="shared" si="335"/>
        <v>44867.094257387551</v>
      </c>
      <c r="AA1226" s="107">
        <f>((L1226+G1226+H1226+I1226+N1226+O1226+P1226+S1226)/('Life tables'!$I$2/2))</f>
        <v>7.2035674321362633</v>
      </c>
      <c r="AB1226" s="31">
        <f>((uNES*L1226+ uOCEX*G1226+uEREX*H1226+uHOEX*I1226+uNES*S1226+ uOCEX*N1226+uEREX*O1226+uHOEX*P1226)/('Life tables'!$I$2/2))</f>
        <v>4.7472855080132863</v>
      </c>
    </row>
    <row r="1227" spans="1:28" x14ac:dyDescent="0.25">
      <c r="A1227" s="4">
        <v>1221</v>
      </c>
      <c r="C1227" s="105">
        <f>IF(male=0,VLOOKUP((($A$5:$A$1570/'Life tables'!$I$2)*2)+age,lifetable,13,1),IF(male=1,VLOOKUP((($A$5:$A$1570/'Life tables'!$I$2)*2)+age,lifetable,10,1),"error"))</f>
        <v>2.9066211973534095E-3</v>
      </c>
      <c r="F1227" s="96">
        <f t="shared" si="336"/>
        <v>32.76460284605141</v>
      </c>
      <c r="G1227" s="96">
        <f t="shared" si="330"/>
        <v>3.291272928421594</v>
      </c>
      <c r="H1227" s="96">
        <f t="shared" si="337"/>
        <v>0.1879673450275304</v>
      </c>
      <c r="I1227" s="96">
        <f t="shared" si="338"/>
        <v>7.5316737471389103E-2</v>
      </c>
      <c r="J1227" s="96">
        <f t="shared" si="331"/>
        <v>0.10556603991034162</v>
      </c>
      <c r="K1227" s="96">
        <f t="shared" si="339"/>
        <v>7.870178620034203E-2</v>
      </c>
      <c r="L1227" s="96">
        <f t="shared" si="340"/>
        <v>29.025778009020215</v>
      </c>
      <c r="M1227" s="96">
        <f t="shared" si="341"/>
        <v>155.04284528251759</v>
      </c>
      <c r="N1227" s="96">
        <f t="shared" si="332"/>
        <v>14.930961920796838</v>
      </c>
      <c r="O1227" s="96">
        <f t="shared" si="342"/>
        <v>0.35640051337804801</v>
      </c>
      <c r="P1227" s="96">
        <f t="shared" si="343"/>
        <v>0.35640051337804801</v>
      </c>
      <c r="Q1227" s="96">
        <f t="shared" si="333"/>
        <v>0.49612131358587985</v>
      </c>
      <c r="R1227" s="96">
        <f t="shared" si="334"/>
        <v>2.7937922729401092E-2</v>
      </c>
      <c r="S1227" s="96">
        <f t="shared" si="329"/>
        <v>138.87502309864936</v>
      </c>
      <c r="T1227" s="96">
        <f t="shared" si="344"/>
        <v>353.41818022015912</v>
      </c>
      <c r="U1227" s="96">
        <f t="shared" si="345"/>
        <v>459.48269871369371</v>
      </c>
      <c r="V1227" s="32">
        <f t="shared" si="346"/>
        <v>999.99999999999591</v>
      </c>
      <c r="W1227" s="100">
        <f>(cNES*L1227+(cNES+cOSEX)*G1227+(cNES+cEREX)*H1227+(cNES+cHOEX)*I1227+(cNES+cNES)*S1227+(cNES+cOSEX)*N1227+(cNES+cEREX)*O1227+(cNES+cHOEX)*P1227)/(1+cDR)^((cycle + 0.5)/('Life tables'!$I$2/2))</f>
        <v>2915.1179352353493</v>
      </c>
      <c r="X1227" s="107">
        <f>((L1227+G1227+H1227+I1227+N1227+O1227+P1227+S1227)/('Life tables'!$I$2/2))/(1+oDR)^(((cycle + 0.5)/('Life tables'!$I$2/2)))</f>
        <v>3.5723947694901903</v>
      </c>
      <c r="Y1227" s="31">
        <f>((uNES*L1227+ uOCEX*G1227+uEREX*H1227+uHOEX*I1227+uNES*S1227+ uOCEX*N1227+uEREX*O1227+uHOEX*P1227)/('Life tables'!$I$2/2))/(1+oDR)^(((cycle + 0.5)/('Life tables'!$I$2/2)))</f>
        <v>2.3542748906585009</v>
      </c>
      <c r="Z1227" s="100">
        <f t="shared" si="335"/>
        <v>44697.881619484462</v>
      </c>
      <c r="AA1227" s="107">
        <f>((L1227+G1227+H1227+I1227+N1227+O1227+P1227+S1227)/('Life tables'!$I$2/2))</f>
        <v>7.1763987452229561</v>
      </c>
      <c r="AB1227" s="31">
        <f>((uNES*L1227+ uOCEX*G1227+uEREX*H1227+uHOEX*I1227+uNES*S1227+ uOCEX*N1227+uEREX*O1227+uHOEX*P1227)/('Life tables'!$I$2/2))</f>
        <v>4.729380838737109</v>
      </c>
    </row>
    <row r="1228" spans="1:28" x14ac:dyDescent="0.25">
      <c r="A1228" s="4">
        <v>1222</v>
      </c>
      <c r="C1228" s="105">
        <f>IF(male=0,VLOOKUP((($A$5:$A$1570/'Life tables'!$I$2)*2)+age,lifetable,13,1),IF(male=1,VLOOKUP((($A$5:$A$1570/'Life tables'!$I$2)*2)+age,lifetable,10,1),"error"))</f>
        <v>2.9066211973534095E-3</v>
      </c>
      <c r="F1228" s="96">
        <f t="shared" si="336"/>
        <v>32.640967181948554</v>
      </c>
      <c r="G1228" s="96">
        <f t="shared" si="330"/>
        <v>3.2788534672072731</v>
      </c>
      <c r="H1228" s="96">
        <f t="shared" si="337"/>
        <v>0.18725805922781164</v>
      </c>
      <c r="I1228" s="96">
        <f t="shared" si="338"/>
        <v>7.5032533359436687E-2</v>
      </c>
      <c r="J1228" s="96">
        <f t="shared" si="331"/>
        <v>0.1051676915002495</v>
      </c>
      <c r="K1228" s="96">
        <f t="shared" si="339"/>
        <v>7.8404808768670425E-2</v>
      </c>
      <c r="L1228" s="96">
        <f t="shared" si="340"/>
        <v>28.916250621885112</v>
      </c>
      <c r="M1228" s="96">
        <f t="shared" si="341"/>
        <v>154.4581538841945</v>
      </c>
      <c r="N1228" s="96">
        <f t="shared" si="332"/>
        <v>14.874654872329868</v>
      </c>
      <c r="O1228" s="96">
        <f t="shared" si="342"/>
        <v>0.35505646996765805</v>
      </c>
      <c r="P1228" s="96">
        <f t="shared" si="343"/>
        <v>0.35505646996765805</v>
      </c>
      <c r="Q1228" s="96">
        <f t="shared" si="333"/>
        <v>0.49425036066283573</v>
      </c>
      <c r="R1228" s="96">
        <f t="shared" si="334"/>
        <v>2.7832564348773275E-2</v>
      </c>
      <c r="S1228" s="96">
        <f t="shared" ref="S1228:S1291" si="347">M1228-SUM(N1228:R1228)</f>
        <v>138.3513031469177</v>
      </c>
      <c r="T1228" s="96">
        <f t="shared" si="344"/>
        <v>354.01759827232218</v>
      </c>
      <c r="U1228" s="96">
        <f t="shared" si="345"/>
        <v>459.58893608681115</v>
      </c>
      <c r="V1228" s="32">
        <f t="shared" si="346"/>
        <v>999.99999999999591</v>
      </c>
      <c r="W1228" s="100">
        <f>(cNES*L1228+(cNES+cOSEX)*G1228+(cNES+cEREX)*H1228+(cNES+cHOEX)*I1228+(cNES+cNES)*S1228+(cNES+cOSEX)*N1228+(cNES+cEREX)*O1228+(cNES+cHOEX)*P1228)/(1+cDR)^((cycle + 0.5)/('Life tables'!$I$2/2))</f>
        <v>2897.6404094395107</v>
      </c>
      <c r="X1228" s="107">
        <f>((L1228+G1228+H1228+I1228+N1228+O1228+P1228+S1228)/('Life tables'!$I$2/2))/(1+oDR)^(((cycle + 0.5)/('Life tables'!$I$2/2)))</f>
        <v>3.5568894593311797</v>
      </c>
      <c r="Y1228" s="31">
        <f>((uNES*L1228+ uOCEX*G1228+uEREX*H1228+uHOEX*I1228+uNES*S1228+ uOCEX*N1228+uEREX*O1228+uHOEX*P1228)/('Life tables'!$I$2/2))/(1+oDR)^(((cycle + 0.5)/('Life tables'!$I$2/2)))</f>
        <v>2.3440566030110812</v>
      </c>
      <c r="Z1228" s="100">
        <f t="shared" si="335"/>
        <v>44529.306981497546</v>
      </c>
      <c r="AA1228" s="107">
        <f>((L1228+G1228+H1228+I1228+N1228+O1228+P1228+S1228)/('Life tables'!$I$2/2))</f>
        <v>7.1493325319789465</v>
      </c>
      <c r="AB1228" s="31">
        <f>((uNES*L1228+ uOCEX*G1228+uEREX*H1228+uHOEX*I1228+uNES*S1228+ uOCEX*N1228+uEREX*O1228+uHOEX*P1228)/('Life tables'!$I$2/2))</f>
        <v>4.7115437014054287</v>
      </c>
    </row>
    <row r="1229" spans="1:28" x14ac:dyDescent="0.25">
      <c r="A1229" s="4">
        <v>1223</v>
      </c>
      <c r="C1229" s="105">
        <f>IF(male=0,VLOOKUP((($A$5:$A$1570/'Life tables'!$I$2)*2)+age,lifetable,13,1),IF(male=1,VLOOKUP((($A$5:$A$1570/'Life tables'!$I$2)*2)+age,lifetable,10,1),"error"))</f>
        <v>2.9066211973534095E-3</v>
      </c>
      <c r="F1229" s="96">
        <f t="shared" si="336"/>
        <v>32.517800094088216</v>
      </c>
      <c r="G1229" s="96">
        <f t="shared" si="330"/>
        <v>3.2664810754571896</v>
      </c>
      <c r="H1229" s="96">
        <f t="shared" si="337"/>
        <v>0.18655146160449662</v>
      </c>
      <c r="I1229" s="96">
        <f t="shared" si="338"/>
        <v>7.47494063743461E-2</v>
      </c>
      <c r="J1229" s="96">
        <f t="shared" si="331"/>
        <v>0.10477085282120929</v>
      </c>
      <c r="K1229" s="96">
        <f t="shared" si="339"/>
        <v>7.8108956874440263E-2</v>
      </c>
      <c r="L1229" s="96">
        <f t="shared" si="340"/>
        <v>28.807138340956534</v>
      </c>
      <c r="M1229" s="96">
        <f t="shared" si="341"/>
        <v>153.87566554677429</v>
      </c>
      <c r="N1229" s="96">
        <f t="shared" si="332"/>
        <v>14.818559983401059</v>
      </c>
      <c r="O1229" s="96">
        <f t="shared" si="342"/>
        <v>0.35371749078345249</v>
      </c>
      <c r="P1229" s="96">
        <f t="shared" si="343"/>
        <v>0.35371749078345249</v>
      </c>
      <c r="Q1229" s="96">
        <f t="shared" si="333"/>
        <v>0.49238645731029612</v>
      </c>
      <c r="R1229" s="96">
        <f t="shared" si="334"/>
        <v>2.7727602948381211E-2</v>
      </c>
      <c r="S1229" s="96">
        <f t="shared" si="347"/>
        <v>137.82955652154766</v>
      </c>
      <c r="T1229" s="96">
        <f t="shared" si="344"/>
        <v>354.61475558245365</v>
      </c>
      <c r="U1229" s="96">
        <f t="shared" si="345"/>
        <v>459.69477264663396</v>
      </c>
      <c r="V1229" s="32">
        <f t="shared" si="346"/>
        <v>999.99999999999579</v>
      </c>
      <c r="W1229" s="100">
        <f>(cNES*L1229+(cNES+cOSEX)*G1229+(cNES+cEREX)*H1229+(cNES+cHOEX)*I1229+(cNES+cNES)*S1229+(cNES+cOSEX)*N1229+(cNES+cEREX)*O1229+(cNES+cHOEX)*P1229)/(1+cDR)^((cycle + 0.5)/('Life tables'!$I$2/2))</f>
        <v>2880.2676590091619</v>
      </c>
      <c r="X1229" s="107">
        <f>((L1229+G1229+H1229+I1229+N1229+O1229+P1229+S1229)/('Life tables'!$I$2/2))/(1+oDR)^(((cycle + 0.5)/('Life tables'!$I$2/2)))</f>
        <v>3.5414514496225906</v>
      </c>
      <c r="Y1229" s="31">
        <f>((uNES*L1229+ uOCEX*G1229+uEREX*H1229+uHOEX*I1229+uNES*S1229+ uOCEX*N1229+uEREX*O1229+uHOEX*P1229)/('Life tables'!$I$2/2))/(1+oDR)^(((cycle + 0.5)/('Life tables'!$I$2/2)))</f>
        <v>2.3338826675596627</v>
      </c>
      <c r="Z1229" s="100">
        <f t="shared" si="335"/>
        <v>44361.367944157202</v>
      </c>
      <c r="AA1229" s="107">
        <f>((L1229+G1229+H1229+I1229+N1229+O1229+P1229+S1229)/('Life tables'!$I$2/2))</f>
        <v>7.1223684057046377</v>
      </c>
      <c r="AB1229" s="31">
        <f>((uNES*L1229+ uOCEX*G1229+uEREX*H1229+uHOEX*I1229+uNES*S1229+ uOCEX*N1229+uEREX*O1229+uHOEX*P1229)/('Life tables'!$I$2/2))</f>
        <v>4.6937738411803096</v>
      </c>
    </row>
    <row r="1230" spans="1:28" x14ac:dyDescent="0.25">
      <c r="A1230" s="4">
        <v>1224</v>
      </c>
      <c r="C1230" s="105">
        <f>IF(male=0,VLOOKUP((($A$5:$A$1570/'Life tables'!$I$2)*2)+age,lifetable,13,1),IF(male=1,VLOOKUP((($A$5:$A$1570/'Life tables'!$I$2)*2)+age,lifetable,10,1),"error"))</f>
        <v>2.9066211973534095E-3</v>
      </c>
      <c r="F1230" s="96">
        <f t="shared" si="336"/>
        <v>32.395099732385631</v>
      </c>
      <c r="G1230" s="96">
        <f t="shared" si="330"/>
        <v>3.2541555673264564</v>
      </c>
      <c r="H1230" s="96">
        <f t="shared" si="337"/>
        <v>0.18584754154382871</v>
      </c>
      <c r="I1230" s="96">
        <f t="shared" si="338"/>
        <v>7.4467352263285463E-2</v>
      </c>
      <c r="J1230" s="96">
        <f t="shared" si="331"/>
        <v>0.10437551791233309</v>
      </c>
      <c r="K1230" s="96">
        <f t="shared" si="339"/>
        <v>7.7814226073679604E-2</v>
      </c>
      <c r="L1230" s="96">
        <f t="shared" si="340"/>
        <v>28.698439527266046</v>
      </c>
      <c r="M1230" s="96">
        <f t="shared" si="341"/>
        <v>153.29537203852257</v>
      </c>
      <c r="N1230" s="96">
        <f t="shared" si="332"/>
        <v>14.762676461276554</v>
      </c>
      <c r="O1230" s="96">
        <f t="shared" si="342"/>
        <v>0.35238355690295642</v>
      </c>
      <c r="P1230" s="96">
        <f t="shared" si="343"/>
        <v>0.35238355690295642</v>
      </c>
      <c r="Q1230" s="96">
        <f t="shared" si="333"/>
        <v>0.4905295771875493</v>
      </c>
      <c r="R1230" s="96">
        <f t="shared" si="334"/>
        <v>2.7623037044908736E-2</v>
      </c>
      <c r="S1230" s="96">
        <f t="shared" si="347"/>
        <v>137.30977584920765</v>
      </c>
      <c r="T1230" s="96">
        <f t="shared" si="344"/>
        <v>355.20966067755353</v>
      </c>
      <c r="U1230" s="96">
        <f t="shared" si="345"/>
        <v>459.80020990975254</v>
      </c>
      <c r="V1230" s="32">
        <f t="shared" si="346"/>
        <v>999.99999999999579</v>
      </c>
      <c r="W1230" s="100">
        <f>(cNES*L1230+(cNES+cOSEX)*G1230+(cNES+cEREX)*H1230+(cNES+cHOEX)*I1230+(cNES+cNES)*S1230+(cNES+cOSEX)*N1230+(cNES+cEREX)*O1230+(cNES+cHOEX)*P1230)/(1+cDR)^((cycle + 0.5)/('Life tables'!$I$2/2))</f>
        <v>2862.9990562444241</v>
      </c>
      <c r="X1230" s="107">
        <f>((L1230+G1230+H1230+I1230+N1230+O1230+P1230+S1230)/('Life tables'!$I$2/2))/(1+oDR)^(((cycle + 0.5)/('Life tables'!$I$2/2)))</f>
        <v>3.5260804481540253</v>
      </c>
      <c r="Y1230" s="31">
        <f>((uNES*L1230+ uOCEX*G1230+uEREX*H1230+uHOEX*I1230+uNES*S1230+ uOCEX*N1230+uEREX*O1230+uHOEX*P1230)/('Life tables'!$I$2/2))/(1+oDR)^(((cycle + 0.5)/('Life tables'!$I$2/2)))</f>
        <v>2.3237528917343053</v>
      </c>
      <c r="Z1230" s="100">
        <f t="shared" si="335"/>
        <v>44194.062116989502</v>
      </c>
      <c r="AA1230" s="107">
        <f>((L1230+G1230+H1230+I1230+N1230+O1230+P1230+S1230)/('Life tables'!$I$2/2))</f>
        <v>7.0955059811667454</v>
      </c>
      <c r="AB1230" s="31">
        <f>((uNES*L1230+ uOCEX*G1230+uEREX*H1230+uHOEX*I1230+uNES*S1230+ uOCEX*N1230+uEREX*O1230+uHOEX*P1230)/('Life tables'!$I$2/2))</f>
        <v>4.67607100418999</v>
      </c>
    </row>
    <row r="1231" spans="1:28" x14ac:dyDescent="0.25">
      <c r="A1231" s="4">
        <v>1225</v>
      </c>
      <c r="C1231" s="105">
        <f>IF(male=0,VLOOKUP((($A$5:$A$1570/'Life tables'!$I$2)*2)+age,lifetable,13,1),IF(male=1,VLOOKUP((($A$5:$A$1570/'Life tables'!$I$2)*2)+age,lifetable,10,1),"error"))</f>
        <v>2.9066211973534095E-3</v>
      </c>
      <c r="F1231" s="96">
        <f t="shared" si="336"/>
        <v>32.272864256743325</v>
      </c>
      <c r="G1231" s="96">
        <f t="shared" si="330"/>
        <v>3.2418767579734311</v>
      </c>
      <c r="H1231" s="96">
        <f t="shared" si="337"/>
        <v>0.18514628848934736</v>
      </c>
      <c r="I1231" s="96">
        <f t="shared" si="338"/>
        <v>7.4186366796380854E-2</v>
      </c>
      <c r="J1231" s="96">
        <f t="shared" si="331"/>
        <v>0.10398168084491169</v>
      </c>
      <c r="K1231" s="96">
        <f t="shared" si="339"/>
        <v>7.7520611946406373E-2</v>
      </c>
      <c r="L1231" s="96">
        <f t="shared" si="340"/>
        <v>28.590152550692849</v>
      </c>
      <c r="M1231" s="96">
        <f t="shared" si="341"/>
        <v>152.71726515594642</v>
      </c>
      <c r="N1231" s="96">
        <f t="shared" si="332"/>
        <v>14.707003515942207</v>
      </c>
      <c r="O1231" s="96">
        <f t="shared" si="342"/>
        <v>0.35105464946861414</v>
      </c>
      <c r="P1231" s="96">
        <f t="shared" si="343"/>
        <v>0.35105464946861414</v>
      </c>
      <c r="Q1231" s="96">
        <f t="shared" si="333"/>
        <v>0.48867969404425371</v>
      </c>
      <c r="R1231" s="96">
        <f t="shared" si="334"/>
        <v>2.7518865160128646E-2</v>
      </c>
      <c r="S1231" s="96">
        <f t="shared" si="347"/>
        <v>136.79195378186262</v>
      </c>
      <c r="T1231" s="96">
        <f t="shared" si="344"/>
        <v>355.80232205244272</v>
      </c>
      <c r="U1231" s="96">
        <f t="shared" si="345"/>
        <v>459.90524938685905</v>
      </c>
      <c r="V1231" s="32">
        <f t="shared" si="346"/>
        <v>999.99999999999579</v>
      </c>
      <c r="W1231" s="100">
        <f>(cNES*L1231+(cNES+cOSEX)*G1231+(cNES+cEREX)*H1231+(cNES+cHOEX)*I1231+(cNES+cNES)*S1231+(cNES+cOSEX)*N1231+(cNES+cEREX)*O1231+(cNES+cHOEX)*P1231)/(1+cDR)^((cycle + 0.5)/('Life tables'!$I$2/2))</f>
        <v>2845.8339771899687</v>
      </c>
      <c r="X1231" s="107">
        <f>((L1231+G1231+H1231+I1231+N1231+O1231+P1231+S1231)/('Life tables'!$I$2/2))/(1+oDR)^(((cycle + 0.5)/('Life tables'!$I$2/2)))</f>
        <v>3.5107761639873041</v>
      </c>
      <c r="Y1231" s="31">
        <f>((uNES*L1231+ uOCEX*G1231+uEREX*H1231+uHOEX*I1231+uNES*S1231+ uOCEX*N1231+uEREX*O1231+uHOEX*P1231)/('Life tables'!$I$2/2))/(1+oDR)^(((cycle + 0.5)/('Life tables'!$I$2/2)))</f>
        <v>2.3136670838034026</v>
      </c>
      <c r="Z1231" s="100">
        <f t="shared" si="335"/>
        <v>44027.387118292172</v>
      </c>
      <c r="AA1231" s="107">
        <f>((L1231+G1231+H1231+I1231+N1231+O1231+P1231+S1231)/('Life tables'!$I$2/2))</f>
        <v>7.068744874592479</v>
      </c>
      <c r="AB1231" s="31">
        <f>((uNES*L1231+ uOCEX*G1231+uEREX*H1231+uHOEX*I1231+uNES*S1231+ uOCEX*N1231+uEREX*O1231+uHOEX*P1231)/('Life tables'!$I$2/2))</f>
        <v>4.6584349375250493</v>
      </c>
    </row>
    <row r="1232" spans="1:28" x14ac:dyDescent="0.25">
      <c r="A1232" s="4">
        <v>1226</v>
      </c>
      <c r="C1232" s="105">
        <f>IF(male=0,VLOOKUP((($A$5:$A$1570/'Life tables'!$I$2)*2)+age,lifetable,13,1),IF(male=1,VLOOKUP((($A$5:$A$1570/'Life tables'!$I$2)*2)+age,lifetable,10,1),"error"))</f>
        <v>3.2375795819468145E-3</v>
      </c>
      <c r="F1232" s="96">
        <f t="shared" si="336"/>
        <v>32.151091836904101</v>
      </c>
      <c r="G1232" s="96">
        <f t="shared" ref="G1232:G1295" si="348">F1232*(rrOSEX)</f>
        <v>3.2296444635449473</v>
      </c>
      <c r="H1232" s="96">
        <f t="shared" si="337"/>
        <v>0.18444769194104477</v>
      </c>
      <c r="I1232" s="96">
        <f t="shared" si="338"/>
        <v>7.3906445766378434E-2</v>
      </c>
      <c r="J1232" s="96">
        <f t="shared" ref="J1232:J1295" si="349">F1232*mr + G1232*mr + H1232*mr+I1232*mr</f>
        <v>0.11538439152173134</v>
      </c>
      <c r="K1232" s="96">
        <f t="shared" si="339"/>
        <v>7.7228110096275143E-2</v>
      </c>
      <c r="L1232" s="96">
        <f t="shared" si="340"/>
        <v>28.470480734033725</v>
      </c>
      <c r="M1232" s="96">
        <f t="shared" si="341"/>
        <v>152.14133672378995</v>
      </c>
      <c r="N1232" s="96">
        <f t="shared" ref="N1232:N1295" si="350">M1232*rrOSEXc</f>
        <v>14.651540360103166</v>
      </c>
      <c r="O1232" s="96">
        <f t="shared" si="342"/>
        <v>0.34973074968777901</v>
      </c>
      <c r="P1232" s="96">
        <f t="shared" si="343"/>
        <v>0.34973074968777901</v>
      </c>
      <c r="Q1232" s="96">
        <f t="shared" ref="Q1232:Q1295" si="351">M1232*mr + N1232*mr + O1232*mr+P1232*mr</f>
        <v>0.54226977552971334</v>
      </c>
      <c r="R1232" s="96">
        <f t="shared" si="334"/>
        <v>2.7415085820901911E-2</v>
      </c>
      <c r="S1232" s="96">
        <f t="shared" si="347"/>
        <v>136.22065000296061</v>
      </c>
      <c r="T1232" s="96">
        <f t="shared" si="344"/>
        <v>356.45997621949414</v>
      </c>
      <c r="U1232" s="96">
        <f t="shared" si="345"/>
        <v>460.00989258277622</v>
      </c>
      <c r="V1232" s="32">
        <f t="shared" si="346"/>
        <v>999.99999999999591</v>
      </c>
      <c r="W1232" s="100">
        <f>(cNES*L1232+(cNES+cOSEX)*G1232+(cNES+cEREX)*H1232+(cNES+cHOEX)*I1232+(cNES+cNES)*S1232+(cNES+cOSEX)*N1232+(cNES+cEREX)*O1232+(cNES+cHOEX)*P1232)/(1+cDR)^((cycle + 0.5)/('Life tables'!$I$2/2))</f>
        <v>2827.8785094232753</v>
      </c>
      <c r="X1232" s="107">
        <f>((L1232+G1232+H1232+I1232+N1232+O1232+P1232+S1232)/('Life tables'!$I$2/2))/(1+oDR)^(((cycle + 0.5)/('Life tables'!$I$2/2)))</f>
        <v>3.4942583422938562</v>
      </c>
      <c r="Y1232" s="31">
        <f>((uNES*L1232+ uOCEX*G1232+uEREX*H1232+uHOEX*I1232+uNES*S1232+ uOCEX*N1232+uEREX*O1232+uHOEX*P1232)/('Life tables'!$I$2/2))/(1+oDR)^(((cycle + 0.5)/('Life tables'!$I$2/2)))</f>
        <v>2.3027674762147998</v>
      </c>
      <c r="Z1232" s="100">
        <f t="shared" si="335"/>
        <v>43847.489690087612</v>
      </c>
      <c r="AA1232" s="107">
        <f>((L1232+G1232+H1232+I1232+N1232+O1232+P1232+S1232)/('Life tables'!$I$2/2))</f>
        <v>7.0395060956611717</v>
      </c>
      <c r="AB1232" s="31">
        <f>((uNES*L1232+ uOCEX*G1232+uEREX*H1232+uHOEX*I1232+uNES*S1232+ uOCEX*N1232+uEREX*O1232+uHOEX*P1232)/('Life tables'!$I$2/2))</f>
        <v>4.6391377218728653</v>
      </c>
    </row>
    <row r="1233" spans="1:28" x14ac:dyDescent="0.25">
      <c r="A1233" s="4">
        <v>1227</v>
      </c>
      <c r="C1233" s="105">
        <f>IF(male=0,VLOOKUP((($A$5:$A$1570/'Life tables'!$I$2)*2)+age,lifetable,13,1),IF(male=1,VLOOKUP((($A$5:$A$1570/'Life tables'!$I$2)*2)+age,lifetable,10,1),"error"))</f>
        <v>3.2375795819468145E-3</v>
      </c>
      <c r="F1233" s="96">
        <f t="shared" si="336"/>
        <v>32.017966572843811</v>
      </c>
      <c r="G1233" s="96">
        <f t="shared" si="348"/>
        <v>3.2162717521542641</v>
      </c>
      <c r="H1233" s="96">
        <f t="shared" si="337"/>
        <v>0.18368396522782696</v>
      </c>
      <c r="I1233" s="96">
        <f t="shared" si="338"/>
        <v>7.3600427695256099E-2</v>
      </c>
      <c r="J1233" s="96">
        <f t="shared" si="349"/>
        <v>0.11490662928374305</v>
      </c>
      <c r="K1233" s="96">
        <f t="shared" si="339"/>
        <v>7.6908338295006387E-2</v>
      </c>
      <c r="L1233" s="96">
        <f t="shared" si="340"/>
        <v>28.352595460187715</v>
      </c>
      <c r="M1233" s="96">
        <f t="shared" si="341"/>
        <v>151.51216462488162</v>
      </c>
      <c r="N1233" s="96">
        <f t="shared" si="350"/>
        <v>14.590949723796729</v>
      </c>
      <c r="O1233" s="96">
        <f t="shared" si="342"/>
        <v>0.34828445747967696</v>
      </c>
      <c r="P1233" s="96">
        <f t="shared" si="343"/>
        <v>0.34828445747967696</v>
      </c>
      <c r="Q1233" s="96">
        <f t="shared" si="351"/>
        <v>0.54002724880954922</v>
      </c>
      <c r="R1233" s="96">
        <f t="shared" si="334"/>
        <v>2.7301712246966488E-2</v>
      </c>
      <c r="S1233" s="96">
        <f t="shared" si="347"/>
        <v>135.65731702506903</v>
      </c>
      <c r="T1233" s="96">
        <f t="shared" si="344"/>
        <v>357.11491009758743</v>
      </c>
      <c r="U1233" s="96">
        <f t="shared" si="345"/>
        <v>460.11410263331817</v>
      </c>
      <c r="V1233" s="32">
        <f t="shared" si="346"/>
        <v>999.99999999999591</v>
      </c>
      <c r="W1233" s="100">
        <f>(cNES*L1233+(cNES+cOSEX)*G1233+(cNES+cEREX)*H1233+(cNES+cHOEX)*I1233+(cNES+cNES)*S1233+(cNES+cOSEX)*N1233+(cNES+cEREX)*O1233+(cNES+cHOEX)*P1233)/(1+cDR)^((cycle + 0.5)/('Life tables'!$I$2/2))</f>
        <v>2809.8952401557672</v>
      </c>
      <c r="X1233" s="107">
        <f>((L1233+G1233+H1233+I1233+N1233+O1233+P1233+S1233)/('Life tables'!$I$2/2))/(1+oDR)^(((cycle + 0.5)/('Life tables'!$I$2/2)))</f>
        <v>3.4778182410277094</v>
      </c>
      <c r="Y1233" s="31">
        <f>((uNES*L1233+ uOCEX*G1233+uEREX*H1233+uHOEX*I1233+uNES*S1233+ uOCEX*N1233+uEREX*O1233+uHOEX*P1233)/('Life tables'!$I$2/2))/(1+oDR)^(((cycle + 0.5)/('Life tables'!$I$2/2)))</f>
        <v>2.2919332115652349</v>
      </c>
      <c r="Z1233" s="100">
        <f t="shared" si="335"/>
        <v>43666.134780038978</v>
      </c>
      <c r="AA1233" s="107">
        <f>((L1233+G1233+H1233+I1233+N1233+O1233+P1233+S1233)/('Life tables'!$I$2/2))</f>
        <v>7.0103882702761142</v>
      </c>
      <c r="AB1233" s="31">
        <f>((uNES*L1233+ uOCEX*G1233+uEREX*H1233+uHOEX*I1233+uNES*S1233+ uOCEX*N1233+uEREX*O1233+uHOEX*P1233)/('Life tables'!$I$2/2))</f>
        <v>4.6199486543222061</v>
      </c>
    </row>
    <row r="1234" spans="1:28" x14ac:dyDescent="0.25">
      <c r="A1234" s="4">
        <v>1228</v>
      </c>
      <c r="C1234" s="105">
        <f>IF(male=0,VLOOKUP((($A$5:$A$1570/'Life tables'!$I$2)*2)+age,lifetable,13,1),IF(male=1,VLOOKUP((($A$5:$A$1570/'Life tables'!$I$2)*2)+age,lifetable,10,1),"error"))</f>
        <v>3.2375795819468145E-3</v>
      </c>
      <c r="F1234" s="96">
        <f t="shared" si="336"/>
        <v>31.885397048690628</v>
      </c>
      <c r="G1234" s="96">
        <f t="shared" si="348"/>
        <v>3.2029548660003493</v>
      </c>
      <c r="H1234" s="96">
        <f t="shared" si="337"/>
        <v>0.18292342674049292</v>
      </c>
      <c r="I1234" s="96">
        <f t="shared" si="338"/>
        <v>7.3295687116093078E-2</v>
      </c>
      <c r="J1234" s="96">
        <f t="shared" si="349"/>
        <v>0.11443086149469452</v>
      </c>
      <c r="K1234" s="96">
        <f t="shared" si="339"/>
        <v>7.6589901401520832E-2</v>
      </c>
      <c r="L1234" s="96">
        <f t="shared" si="340"/>
        <v>28.235202305937477</v>
      </c>
      <c r="M1234" s="96">
        <f t="shared" si="341"/>
        <v>150.88559022039959</v>
      </c>
      <c r="N1234" s="96">
        <f t="shared" si="350"/>
        <v>14.530609251091782</v>
      </c>
      <c r="O1234" s="96">
        <f t="shared" si="342"/>
        <v>0.34684413665081176</v>
      </c>
      <c r="P1234" s="96">
        <f t="shared" si="343"/>
        <v>0.34684413665081176</v>
      </c>
      <c r="Q1234" s="96">
        <f t="shared" si="351"/>
        <v>0.53779398092201935</v>
      </c>
      <c r="R1234" s="96">
        <f t="shared" si="334"/>
        <v>2.7188806764196601E-2</v>
      </c>
      <c r="S1234" s="96">
        <f t="shared" si="347"/>
        <v>135.09630990831997</v>
      </c>
      <c r="T1234" s="96">
        <f t="shared" si="344"/>
        <v>357.76713494000415</v>
      </c>
      <c r="U1234" s="96">
        <f t="shared" si="345"/>
        <v>460.21788134148386</v>
      </c>
      <c r="V1234" s="32">
        <f t="shared" si="346"/>
        <v>999.99999999999591</v>
      </c>
      <c r="W1234" s="100">
        <f>(cNES*L1234+(cNES+cOSEX)*G1234+(cNES+cEREX)*H1234+(cNES+cHOEX)*I1234+(cNES+cNES)*S1234+(cNES+cOSEX)*N1234+(cNES+cEREX)*O1234+(cNES+cHOEX)*P1234)/(1+cDR)^((cycle + 0.5)/('Life tables'!$I$2/2))</f>
        <v>2792.0263080007885</v>
      </c>
      <c r="X1234" s="107">
        <f>((L1234+G1234+H1234+I1234+N1234+O1234+P1234+S1234)/('Life tables'!$I$2/2))/(1+oDR)^(((cycle + 0.5)/('Life tables'!$I$2/2)))</f>
        <v>3.4614554942766733</v>
      </c>
      <c r="Y1234" s="31">
        <f>((uNES*L1234+ uOCEX*G1234+uEREX*H1234+uHOEX*I1234+uNES*S1234+ uOCEX*N1234+uEREX*O1234+uHOEX*P1234)/('Life tables'!$I$2/2))/(1+oDR)^(((cycle + 0.5)/('Life tables'!$I$2/2)))</f>
        <v>2.2811499245447635</v>
      </c>
      <c r="Z1234" s="100">
        <f t="shared" si="335"/>
        <v>43485.52959458602</v>
      </c>
      <c r="AA1234" s="107">
        <f>((L1234+G1234+H1234+I1234+N1234+O1234+P1234+S1234)/('Life tables'!$I$2/2))</f>
        <v>6.9813908976488763</v>
      </c>
      <c r="AB1234" s="31">
        <f>((uNES*L1234+ uOCEX*G1234+uEREX*H1234+uHOEX*I1234+uNES*S1234+ uOCEX*N1234+uEREX*O1234+uHOEX*P1234)/('Life tables'!$I$2/2))</f>
        <v>4.6008389666489542</v>
      </c>
    </row>
    <row r="1235" spans="1:28" x14ac:dyDescent="0.25">
      <c r="A1235" s="4">
        <v>1229</v>
      </c>
      <c r="C1235" s="105">
        <f>IF(male=0,VLOOKUP((($A$5:$A$1570/'Life tables'!$I$2)*2)+age,lifetable,13,1),IF(male=1,VLOOKUP((($A$5:$A$1570/'Life tables'!$I$2)*2)+age,lifetable,10,1),"error"))</f>
        <v>3.2375795819468145E-3</v>
      </c>
      <c r="F1235" s="96">
        <f t="shared" si="336"/>
        <v>31.753380778826809</v>
      </c>
      <c r="G1235" s="96">
        <f t="shared" si="348"/>
        <v>3.1896935553976982</v>
      </c>
      <c r="H1235" s="96">
        <f t="shared" si="337"/>
        <v>0.18216606221929499</v>
      </c>
      <c r="I1235" s="96">
        <f t="shared" si="338"/>
        <v>7.299221831514334E-2</v>
      </c>
      <c r="J1235" s="96">
        <f t="shared" si="349"/>
        <v>0.11395707923415799</v>
      </c>
      <c r="K1235" s="96">
        <f t="shared" si="339"/>
        <v>7.6272793445272824E-2</v>
      </c>
      <c r="L1235" s="96">
        <f t="shared" si="340"/>
        <v>28.11829907021524</v>
      </c>
      <c r="M1235" s="96">
        <f t="shared" si="341"/>
        <v>150.26160293968101</v>
      </c>
      <c r="N1235" s="96">
        <f t="shared" si="350"/>
        <v>14.47051792401059</v>
      </c>
      <c r="O1235" s="96">
        <f t="shared" si="342"/>
        <v>0.34540976290216024</v>
      </c>
      <c r="P1235" s="96">
        <f t="shared" si="343"/>
        <v>0.34540976290216024</v>
      </c>
      <c r="Q1235" s="96">
        <f t="shared" si="351"/>
        <v>0.53556993419063703</v>
      </c>
      <c r="R1235" s="96">
        <f t="shared" si="334"/>
        <v>2.7076367467813212E-2</v>
      </c>
      <c r="S1235" s="96">
        <f t="shared" si="347"/>
        <v>134.53761918820766</v>
      </c>
      <c r="T1235" s="96">
        <f t="shared" si="344"/>
        <v>358.41666195342896</v>
      </c>
      <c r="U1235" s="96">
        <f t="shared" si="345"/>
        <v>460.32123050239693</v>
      </c>
      <c r="V1235" s="32">
        <f t="shared" si="346"/>
        <v>999.99999999999579</v>
      </c>
      <c r="W1235" s="100">
        <f>(cNES*L1235+(cNES+cOSEX)*G1235+(cNES+cEREX)*H1235+(cNES+cHOEX)*I1235+(cNES+cNES)*S1235+(cNES+cOSEX)*N1235+(cNES+cEREX)*O1235+(cNES+cHOEX)*P1235)/(1+cDR)^((cycle + 0.5)/('Life tables'!$I$2/2))</f>
        <v>2774.2709869197729</v>
      </c>
      <c r="X1235" s="107">
        <f>((L1235+G1235+H1235+I1235+N1235+O1235+P1235+S1235)/('Life tables'!$I$2/2))/(1+oDR)^(((cycle + 0.5)/('Life tables'!$I$2/2)))</f>
        <v>3.4451697378594281</v>
      </c>
      <c r="Y1235" s="31">
        <f>((uNES*L1235+ uOCEX*G1235+uEREX*H1235+uHOEX*I1235+uNES*S1235+ uOCEX*N1235+uEREX*O1235+uHOEX*P1235)/('Life tables'!$I$2/2))/(1+oDR)^(((cycle + 0.5)/('Life tables'!$I$2/2)))</f>
        <v>2.2704173751574839</v>
      </c>
      <c r="Z1235" s="100">
        <f t="shared" si="335"/>
        <v>43305.671047793789</v>
      </c>
      <c r="AA1235" s="107">
        <f>((L1235+G1235+H1235+I1235+N1235+O1235+P1235+S1235)/('Life tables'!$I$2/2))</f>
        <v>6.9525134790803715</v>
      </c>
      <c r="AB1235" s="31">
        <f>((uNES*L1235+ uOCEX*G1235+uEREX*H1235+uHOEX*I1235+uNES*S1235+ uOCEX*N1235+uEREX*O1235+uHOEX*P1235)/('Life tables'!$I$2/2))</f>
        <v>4.5818083302125991</v>
      </c>
    </row>
    <row r="1236" spans="1:28" x14ac:dyDescent="0.25">
      <c r="A1236" s="4">
        <v>1230</v>
      </c>
      <c r="C1236" s="105">
        <f>IF(male=0,VLOOKUP((($A$5:$A$1570/'Life tables'!$I$2)*2)+age,lifetable,13,1),IF(male=1,VLOOKUP((($A$5:$A$1570/'Life tables'!$I$2)*2)+age,lifetable,10,1),"error"))</f>
        <v>3.2375795819468145E-3</v>
      </c>
      <c r="F1236" s="96">
        <f t="shared" si="336"/>
        <v>31.621915294773554</v>
      </c>
      <c r="G1236" s="96">
        <f t="shared" si="348"/>
        <v>3.1764875723824497</v>
      </c>
      <c r="H1236" s="96">
        <f t="shared" si="337"/>
        <v>0.18141185750281</v>
      </c>
      <c r="I1236" s="96">
        <f t="shared" si="338"/>
        <v>7.2690015618058573E-2</v>
      </c>
      <c r="J1236" s="96">
        <f t="shared" si="349"/>
        <v>0.11348527364321433</v>
      </c>
      <c r="K1236" s="96">
        <f t="shared" si="339"/>
        <v>7.5957008496885123E-2</v>
      </c>
      <c r="L1236" s="96">
        <f t="shared" si="340"/>
        <v>28.001883567130136</v>
      </c>
      <c r="M1236" s="96">
        <f t="shared" si="341"/>
        <v>149.64019224939639</v>
      </c>
      <c r="N1236" s="96">
        <f t="shared" si="350"/>
        <v>14.410674728170697</v>
      </c>
      <c r="O1236" s="96">
        <f t="shared" si="342"/>
        <v>0.34398131202051863</v>
      </c>
      <c r="P1236" s="96">
        <f t="shared" si="343"/>
        <v>0.34398131202051863</v>
      </c>
      <c r="Q1236" s="96">
        <f t="shared" si="351"/>
        <v>0.53335507107198199</v>
      </c>
      <c r="R1236" s="96">
        <f t="shared" si="334"/>
        <v>2.6964392459764563E-2</v>
      </c>
      <c r="S1236" s="96">
        <f t="shared" si="347"/>
        <v>133.9812354336529</v>
      </c>
      <c r="T1236" s="96">
        <f t="shared" si="344"/>
        <v>359.06350229814416</v>
      </c>
      <c r="U1236" s="96">
        <f t="shared" si="345"/>
        <v>460.42415190335356</v>
      </c>
      <c r="V1236" s="32">
        <f t="shared" si="346"/>
        <v>999.99999999999568</v>
      </c>
      <c r="W1236" s="100">
        <f>(cNES*L1236+(cNES+cOSEX)*G1236+(cNES+cEREX)*H1236+(cNES+cHOEX)*I1236+(cNES+cNES)*S1236+(cNES+cOSEX)*N1236+(cNES+cEREX)*O1236+(cNES+cHOEX)*P1236)/(1+cDR)^((cycle + 0.5)/('Life tables'!$I$2/2))</f>
        <v>2756.6285554489878</v>
      </c>
      <c r="X1236" s="107">
        <f>((L1236+G1236+H1236+I1236+N1236+O1236+P1236+S1236)/('Life tables'!$I$2/2))/(1+oDR)^(((cycle + 0.5)/('Life tables'!$I$2/2)))</f>
        <v>3.428960609317028</v>
      </c>
      <c r="Y1236" s="31">
        <f>((uNES*L1236+ uOCEX*G1236+uEREX*H1236+uHOEX*I1236+uNES*S1236+ uOCEX*N1236+uEREX*O1236+uHOEX*P1236)/('Life tables'!$I$2/2))/(1+oDR)^(((cycle + 0.5)/('Life tables'!$I$2/2)))</f>
        <v>2.2597353245423784</v>
      </c>
      <c r="Z1236" s="100">
        <f t="shared" si="335"/>
        <v>43126.556065935903</v>
      </c>
      <c r="AA1236" s="107">
        <f>((L1236+G1236+H1236+I1236+N1236+O1236+P1236+S1236)/('Life tables'!$I$2/2))</f>
        <v>6.9237555179515553</v>
      </c>
      <c r="AB1236" s="31">
        <f>((uNES*L1236+ uOCEX*G1236+uEREX*H1236+uHOEX*I1236+uNES*S1236+ uOCEX*N1236+uEREX*O1236+uHOEX*P1236)/('Life tables'!$I$2/2))</f>
        <v>4.5628564177430562</v>
      </c>
    </row>
    <row r="1237" spans="1:28" x14ac:dyDescent="0.25">
      <c r="A1237" s="4">
        <v>1231</v>
      </c>
      <c r="C1237" s="105">
        <f>IF(male=0,VLOOKUP((($A$5:$A$1570/'Life tables'!$I$2)*2)+age,lifetable,13,1),IF(male=1,VLOOKUP((($A$5:$A$1570/'Life tables'!$I$2)*2)+age,lifetable,10,1),"error"))</f>
        <v>3.2375795819468145E-3</v>
      </c>
      <c r="F1237" s="96">
        <f t="shared" si="336"/>
        <v>31.49099814486852</v>
      </c>
      <c r="G1237" s="96">
        <f t="shared" si="348"/>
        <v>3.1633366706799904</v>
      </c>
      <c r="H1237" s="96">
        <f t="shared" si="337"/>
        <v>0.18066079852608916</v>
      </c>
      <c r="I1237" s="96">
        <f t="shared" si="338"/>
        <v>7.2389073389146796E-2</v>
      </c>
      <c r="J1237" s="96">
        <f t="shared" si="349"/>
        <v>0.11301543592329551</v>
      </c>
      <c r="K1237" s="96">
        <f t="shared" si="339"/>
        <v>7.5642540667374247E-2</v>
      </c>
      <c r="L1237" s="96">
        <f t="shared" si="340"/>
        <v>27.885953625682625</v>
      </c>
      <c r="M1237" s="96">
        <f t="shared" si="341"/>
        <v>149.02134765362962</v>
      </c>
      <c r="N1237" s="96">
        <f t="shared" si="350"/>
        <v>14.351078652792646</v>
      </c>
      <c r="O1237" s="96">
        <f t="shared" si="342"/>
        <v>0.34255875987868573</v>
      </c>
      <c r="P1237" s="96">
        <f t="shared" si="343"/>
        <v>0.34255875987868573</v>
      </c>
      <c r="Q1237" s="96">
        <f t="shared" si="351"/>
        <v>0.53114935415598385</v>
      </c>
      <c r="R1237" s="96">
        <f t="shared" si="334"/>
        <v>2.6852879848740591E-2</v>
      </c>
      <c r="S1237" s="96">
        <f t="shared" si="347"/>
        <v>133.42714924707488</v>
      </c>
      <c r="T1237" s="96">
        <f t="shared" si="344"/>
        <v>359.70766708822345</v>
      </c>
      <c r="U1237" s="96">
        <f t="shared" si="345"/>
        <v>460.52664732386967</v>
      </c>
      <c r="V1237" s="32">
        <f t="shared" si="346"/>
        <v>999.99999999999591</v>
      </c>
      <c r="W1237" s="100">
        <f>(cNES*L1237+(cNES+cOSEX)*G1237+(cNES+cEREX)*H1237+(cNES+cHOEX)*I1237+(cNES+cNES)*S1237+(cNES+cOSEX)*N1237+(cNES+cEREX)*O1237+(cNES+cHOEX)*P1237)/(1+cDR)^((cycle + 0.5)/('Life tables'!$I$2/2))</f>
        <v>2739.0982966721049</v>
      </c>
      <c r="X1237" s="107">
        <f>((L1237+G1237+H1237+I1237+N1237+O1237+P1237+S1237)/('Life tables'!$I$2/2))/(1+oDR)^(((cycle + 0.5)/('Life tables'!$I$2/2)))</f>
        <v>3.4128277479044713</v>
      </c>
      <c r="Y1237" s="31">
        <f>((uNES*L1237+ uOCEX*G1237+uEREX*H1237+uHOEX*I1237+uNES*S1237+ uOCEX*N1237+uEREX*O1237+uHOEX*P1237)/('Life tables'!$I$2/2))/(1+oDR)^(((cycle + 0.5)/('Life tables'!$I$2/2)))</f>
        <v>2.2491035349677677</v>
      </c>
      <c r="Z1237" s="100">
        <f t="shared" si="335"/>
        <v>42948.181587464518</v>
      </c>
      <c r="AA1237" s="107">
        <f>((L1237+G1237+H1237+I1237+N1237+O1237+P1237+S1237)/('Life tables'!$I$2/2))</f>
        <v>6.8951165197141986</v>
      </c>
      <c r="AB1237" s="31">
        <f>((uNES*L1237+ uOCEX*G1237+uEREX*H1237+uHOEX*I1237+uNES*S1237+ uOCEX*N1237+uEREX*O1237+uHOEX*P1237)/('Life tables'!$I$2/2))</f>
        <v>4.5439829033346033</v>
      </c>
    </row>
    <row r="1238" spans="1:28" x14ac:dyDescent="0.25">
      <c r="A1238" s="4">
        <v>1232</v>
      </c>
      <c r="C1238" s="105">
        <f>IF(male=0,VLOOKUP((($A$5:$A$1570/'Life tables'!$I$2)*2)+age,lifetable,13,1),IF(male=1,VLOOKUP((($A$5:$A$1570/'Life tables'!$I$2)*2)+age,lifetable,10,1),"error"))</f>
        <v>3.2375795819468145E-3</v>
      </c>
      <c r="F1238" s="96">
        <f t="shared" si="336"/>
        <v>31.360626893953892</v>
      </c>
      <c r="G1238" s="96">
        <f t="shared" si="348"/>
        <v>3.1502406056736203</v>
      </c>
      <c r="H1238" s="96">
        <f t="shared" si="337"/>
        <v>0.17991287131886852</v>
      </c>
      <c r="I1238" s="96">
        <f t="shared" si="338"/>
        <v>7.2089386030655372E-2</v>
      </c>
      <c r="J1238" s="96">
        <f t="shared" si="349"/>
        <v>0.11254755733506527</v>
      </c>
      <c r="K1238" s="96">
        <f t="shared" si="339"/>
        <v>7.5329384107401143E-2</v>
      </c>
      <c r="L1238" s="96">
        <f t="shared" si="340"/>
        <v>27.77050708948828</v>
      </c>
      <c r="M1238" s="96">
        <f t="shared" si="341"/>
        <v>148.40505869394886</v>
      </c>
      <c r="N1238" s="96">
        <f t="shared" si="350"/>
        <v>14.291728690706787</v>
      </c>
      <c r="O1238" s="96">
        <f t="shared" si="342"/>
        <v>0.3411420824356266</v>
      </c>
      <c r="P1238" s="96">
        <f t="shared" si="343"/>
        <v>0.3411420824356266</v>
      </c>
      <c r="Q1238" s="96">
        <f t="shared" si="351"/>
        <v>0.52895274616617616</v>
      </c>
      <c r="R1238" s="96">
        <f t="shared" si="334"/>
        <v>2.6741827750185701E-2</v>
      </c>
      <c r="S1238" s="96">
        <f t="shared" si="347"/>
        <v>132.87535126445445</v>
      </c>
      <c r="T1238" s="96">
        <f t="shared" si="344"/>
        <v>360.34916739172468</v>
      </c>
      <c r="U1238" s="96">
        <f t="shared" si="345"/>
        <v>460.62871853572727</v>
      </c>
      <c r="V1238" s="32">
        <f t="shared" si="346"/>
        <v>999.99999999999591</v>
      </c>
      <c r="W1238" s="100">
        <f>(cNES*L1238+(cNES+cOSEX)*G1238+(cNES+cEREX)*H1238+(cNES+cHOEX)*I1238+(cNES+cNES)*S1238+(cNES+cOSEX)*N1238+(cNES+cEREX)*O1238+(cNES+cHOEX)*P1238)/(1+cDR)^((cycle + 0.5)/('Life tables'!$I$2/2))</f>
        <v>2721.6794981928488</v>
      </c>
      <c r="X1238" s="107">
        <f>((L1238+G1238+H1238+I1238+N1238+O1238+P1238+S1238)/('Life tables'!$I$2/2))/(1+oDR)^(((cycle + 0.5)/('Life tables'!$I$2/2)))</f>
        <v>3.396770794582308</v>
      </c>
      <c r="Y1238" s="31">
        <f>((uNES*L1238+ uOCEX*G1238+uEREX*H1238+uHOEX*I1238+uNES*S1238+ uOCEX*N1238+uEREX*O1238+uHOEX*P1238)/('Life tables'!$I$2/2))/(1+oDR)^(((cycle + 0.5)/('Life tables'!$I$2/2)))</f>
        <v>2.2385217698257867</v>
      </c>
      <c r="Z1238" s="100">
        <f t="shared" si="335"/>
        <v>42770.544562979478</v>
      </c>
      <c r="AA1238" s="107">
        <f>((L1238+G1238+H1238+I1238+N1238+O1238+P1238+S1238)/('Life tables'!$I$2/2))</f>
        <v>6.8665959918816908</v>
      </c>
      <c r="AB1238" s="31">
        <f>((uNES*L1238+ uOCEX*G1238+uEREX*H1238+uHOEX*I1238+uNES*S1238+ uOCEX*N1238+uEREX*O1238+uHOEX*P1238)/('Life tables'!$I$2/2))</f>
        <v>4.5251874624398347</v>
      </c>
    </row>
    <row r="1239" spans="1:28" x14ac:dyDescent="0.25">
      <c r="A1239" s="4">
        <v>1233</v>
      </c>
      <c r="C1239" s="105">
        <f>IF(male=0,VLOOKUP((($A$5:$A$1570/'Life tables'!$I$2)*2)+age,lifetable,13,1),IF(male=1,VLOOKUP((($A$5:$A$1570/'Life tables'!$I$2)*2)+age,lifetable,10,1),"error"))</f>
        <v>3.2375795819468145E-3</v>
      </c>
      <c r="F1239" s="96">
        <f t="shared" si="336"/>
        <v>31.230799123074625</v>
      </c>
      <c r="G1239" s="96">
        <f t="shared" si="348"/>
        <v>3.137199134374244</v>
      </c>
      <c r="H1239" s="96">
        <f t="shared" si="337"/>
        <v>0.17916806200383786</v>
      </c>
      <c r="I1239" s="96">
        <f t="shared" si="338"/>
        <v>7.1790947982077358E-2</v>
      </c>
      <c r="J1239" s="96">
        <f t="shared" si="349"/>
        <v>0.11208162919733614</v>
      </c>
      <c r="K1239" s="96">
        <f t="shared" si="339"/>
        <v>7.5017533006546469E-2</v>
      </c>
      <c r="L1239" s="96">
        <f t="shared" si="340"/>
        <v>27.655541816510585</v>
      </c>
      <c r="M1239" s="96">
        <f t="shared" si="341"/>
        <v>147.7913149494693</v>
      </c>
      <c r="N1239" s="96">
        <f t="shared" si="350"/>
        <v>14.232623838359338</v>
      </c>
      <c r="O1239" s="96">
        <f t="shared" si="342"/>
        <v>0.33973125573661644</v>
      </c>
      <c r="P1239" s="96">
        <f t="shared" si="343"/>
        <v>0.33973125573661644</v>
      </c>
      <c r="Q1239" s="96">
        <f t="shared" si="351"/>
        <v>0.52676520995991838</v>
      </c>
      <c r="R1239" s="96">
        <f t="shared" si="334"/>
        <v>2.6631234286310097E-2</v>
      </c>
      <c r="S1239" s="96">
        <f t="shared" si="347"/>
        <v>132.32583215539049</v>
      </c>
      <c r="T1239" s="96">
        <f t="shared" si="344"/>
        <v>360.98801423088196</v>
      </c>
      <c r="U1239" s="96">
        <f t="shared" si="345"/>
        <v>460.7303673030201</v>
      </c>
      <c r="V1239" s="32">
        <f t="shared" si="346"/>
        <v>999.99999999999591</v>
      </c>
      <c r="W1239" s="100">
        <f>(cNES*L1239+(cNES+cOSEX)*G1239+(cNES+cEREX)*H1239+(cNES+cHOEX)*I1239+(cNES+cNES)*S1239+(cNES+cOSEX)*N1239+(cNES+cEREX)*O1239+(cNES+cHOEX)*P1239)/(1+cDR)^((cycle + 0.5)/('Life tables'!$I$2/2))</f>
        <v>2704.3714521077832</v>
      </c>
      <c r="X1239" s="107">
        <f>((L1239+G1239+H1239+I1239+N1239+O1239+P1239+S1239)/('Life tables'!$I$2/2))/(1+oDR)^(((cycle + 0.5)/('Life tables'!$I$2/2)))</f>
        <v>3.3807893920083103</v>
      </c>
      <c r="Y1239" s="31">
        <f>((uNES*L1239+ uOCEX*G1239+uEREX*H1239+uHOEX*I1239+uNES*S1239+ uOCEX*N1239+uEREX*O1239+uHOEX*P1239)/('Life tables'!$I$2/2))/(1+oDR)^(((cycle + 0.5)/('Life tables'!$I$2/2)))</f>
        <v>2.2279897936268989</v>
      </c>
      <c r="Z1239" s="100">
        <f t="shared" si="335"/>
        <v>42593.641955197112</v>
      </c>
      <c r="AA1239" s="107">
        <f>((L1239+G1239+H1239+I1239+N1239+O1239+P1239+S1239)/('Life tables'!$I$2/2))</f>
        <v>6.8381934440199448</v>
      </c>
      <c r="AB1239" s="31">
        <f>((uNES*L1239+ uOCEX*G1239+uEREX*H1239+uHOEX*I1239+uNES*S1239+ uOCEX*N1239+uEREX*O1239+uHOEX*P1239)/('Life tables'!$I$2/2))</f>
        <v>4.5064697718636708</v>
      </c>
    </row>
    <row r="1240" spans="1:28" x14ac:dyDescent="0.25">
      <c r="A1240" s="4">
        <v>1234</v>
      </c>
      <c r="C1240" s="105">
        <f>IF(male=0,VLOOKUP((($A$5:$A$1570/'Life tables'!$I$2)*2)+age,lifetable,13,1),IF(male=1,VLOOKUP((($A$5:$A$1570/'Life tables'!$I$2)*2)+age,lifetable,10,1),"error"))</f>
        <v>3.2375795819468145E-3</v>
      </c>
      <c r="F1240" s="96">
        <f t="shared" si="336"/>
        <v>31.101512429186521</v>
      </c>
      <c r="G1240" s="96">
        <f t="shared" si="348"/>
        <v>3.1242120153910413</v>
      </c>
      <c r="H1240" s="96">
        <f t="shared" si="337"/>
        <v>0.17842635679496602</v>
      </c>
      <c r="I1240" s="96">
        <f t="shared" si="338"/>
        <v>7.1493753719480399E-2</v>
      </c>
      <c r="J1240" s="96">
        <f t="shared" si="349"/>
        <v>0.11161764288602177</v>
      </c>
      <c r="K1240" s="96">
        <f t="shared" si="339"/>
        <v>7.4706981592609328E-2</v>
      </c>
      <c r="L1240" s="96">
        <f t="shared" si="340"/>
        <v>27.541055678802401</v>
      </c>
      <c r="M1240" s="96">
        <f t="shared" si="341"/>
        <v>147.18010603690726</v>
      </c>
      <c r="N1240" s="96">
        <f t="shared" si="350"/>
        <v>14.173763095817584</v>
      </c>
      <c r="O1240" s="96">
        <f t="shared" si="342"/>
        <v>0.3383262559133649</v>
      </c>
      <c r="P1240" s="96">
        <f t="shared" si="343"/>
        <v>0.3383262559133649</v>
      </c>
      <c r="Q1240" s="96">
        <f t="shared" si="351"/>
        <v>0.52458670852859157</v>
      </c>
      <c r="R1240" s="96">
        <f t="shared" si="334"/>
        <v>2.6521097586099496E-2</v>
      </c>
      <c r="S1240" s="96">
        <f t="shared" si="347"/>
        <v>131.77858262314825</v>
      </c>
      <c r="T1240" s="96">
        <f t="shared" si="344"/>
        <v>361.62421858229658</v>
      </c>
      <c r="U1240" s="96">
        <f t="shared" si="345"/>
        <v>460.83159538219883</v>
      </c>
      <c r="V1240" s="32">
        <f t="shared" si="346"/>
        <v>999.99999999999591</v>
      </c>
      <c r="W1240" s="100">
        <f>(cNES*L1240+(cNES+cOSEX)*G1240+(cNES+cEREX)*H1240+(cNES+cHOEX)*I1240+(cNES+cNES)*S1240+(cNES+cOSEX)*N1240+(cNES+cEREX)*O1240+(cNES+cHOEX)*P1240)/(1+cDR)^((cycle + 0.5)/('Life tables'!$I$2/2))</f>
        <v>2687.1734549792045</v>
      </c>
      <c r="X1240" s="107">
        <f>((L1240+G1240+H1240+I1240+N1240+O1240+P1240+S1240)/('Life tables'!$I$2/2))/(1+oDR)^(((cycle + 0.5)/('Life tables'!$I$2/2)))</f>
        <v>3.3648831845291913</v>
      </c>
      <c r="Y1240" s="31">
        <f>((uNES*L1240+ uOCEX*G1240+uEREX*H1240+uHOEX*I1240+uNES*S1240+ uOCEX*N1240+uEREX*O1240+uHOEX*P1240)/('Life tables'!$I$2/2))/(1+oDR)^(((cycle + 0.5)/('Life tables'!$I$2/2)))</f>
        <v>2.217507371994448</v>
      </c>
      <c r="Z1240" s="100">
        <f t="shared" si="335"/>
        <v>42417.470738918273</v>
      </c>
      <c r="AA1240" s="107">
        <f>((L1240+G1240+H1240+I1240+N1240+O1240+P1240+S1240)/('Life tables'!$I$2/2))</f>
        <v>6.8099083877383286</v>
      </c>
      <c r="AB1240" s="31">
        <f>((uNES*L1240+ uOCEX*G1240+uEREX*H1240+uHOEX*I1240+uNES*S1240+ uOCEX*N1240+uEREX*O1240+uHOEX*P1240)/('Life tables'!$I$2/2))</f>
        <v>4.487829509757403</v>
      </c>
    </row>
    <row r="1241" spans="1:28" x14ac:dyDescent="0.25">
      <c r="A1241" s="4">
        <v>1235</v>
      </c>
      <c r="C1241" s="105">
        <f>IF(male=0,VLOOKUP((($A$5:$A$1570/'Life tables'!$I$2)*2)+age,lifetable,13,1),IF(male=1,VLOOKUP((($A$5:$A$1570/'Life tables'!$I$2)*2)+age,lifetable,10,1),"error"))</f>
        <v>3.2375795819468145E-3</v>
      </c>
      <c r="F1241" s="96">
        <f t="shared" si="336"/>
        <v>30.972764424873734</v>
      </c>
      <c r="G1241" s="96">
        <f t="shared" si="348"/>
        <v>3.1112790089030944</v>
      </c>
      <c r="H1241" s="96">
        <f t="shared" si="337"/>
        <v>0.17768774199588006</v>
      </c>
      <c r="I1241" s="96">
        <f t="shared" si="338"/>
        <v>7.1197797754857434E-2</v>
      </c>
      <c r="J1241" s="96">
        <f t="shared" si="349"/>
        <v>0.11115558983312306</v>
      </c>
      <c r="K1241" s="96">
        <f t="shared" si="339"/>
        <v>7.4397724130928627E-2</v>
      </c>
      <c r="L1241" s="96">
        <f t="shared" si="340"/>
        <v>27.42704656225585</v>
      </c>
      <c r="M1241" s="96">
        <f t="shared" si="341"/>
        <v>146.57142161062669</v>
      </c>
      <c r="N1241" s="96">
        <f t="shared" si="350"/>
        <v>14.115145466774354</v>
      </c>
      <c r="O1241" s="96">
        <f t="shared" si="342"/>
        <v>0.33692705918412325</v>
      </c>
      <c r="P1241" s="96">
        <f t="shared" si="343"/>
        <v>0.33692705918412325</v>
      </c>
      <c r="Q1241" s="96">
        <f t="shared" si="351"/>
        <v>0.52241720499776068</v>
      </c>
      <c r="R1241" s="96">
        <f t="shared" si="334"/>
        <v>2.6411415785323526E-2</v>
      </c>
      <c r="S1241" s="96">
        <f t="shared" si="347"/>
        <v>131.233593404701</v>
      </c>
      <c r="T1241" s="96">
        <f t="shared" si="344"/>
        <v>362.25779137712749</v>
      </c>
      <c r="U1241" s="96">
        <f t="shared" si="345"/>
        <v>460.93240452211506</v>
      </c>
      <c r="V1241" s="32">
        <f t="shared" si="346"/>
        <v>999.99999999999591</v>
      </c>
      <c r="W1241" s="100">
        <f>(cNES*L1241+(cNES+cOSEX)*G1241+(cNES+cEREX)*H1241+(cNES+cHOEX)*I1241+(cNES+cNES)*S1241+(cNES+cOSEX)*N1241+(cNES+cEREX)*O1241+(cNES+cHOEX)*P1241)/(1+cDR)^((cycle + 0.5)/('Life tables'!$I$2/2))</f>
        <v>2670.084807808134</v>
      </c>
      <c r="X1241" s="107">
        <f>((L1241+G1241+H1241+I1241+N1241+O1241+P1241+S1241)/('Life tables'!$I$2/2))/(1+oDR)^(((cycle + 0.5)/('Life tables'!$I$2/2)))</f>
        <v>3.3490518181723665</v>
      </c>
      <c r="Y1241" s="31">
        <f>((uNES*L1241+ uOCEX*G1241+uEREX*H1241+uHOEX*I1241+uNES*S1241+ uOCEX*N1241+uEREX*O1241+uHOEX*P1241)/('Life tables'!$I$2/2))/(1+oDR)^(((cycle + 0.5)/('Life tables'!$I$2/2)))</f>
        <v>2.2070742716592329</v>
      </c>
      <c r="Z1241" s="100">
        <f t="shared" si="335"/>
        <v>42242.02790099589</v>
      </c>
      <c r="AA1241" s="107">
        <f>((L1241+G1241+H1241+I1241+N1241+O1241+P1241+S1241)/('Life tables'!$I$2/2))</f>
        <v>6.781740336680671</v>
      </c>
      <c r="AB1241" s="31">
        <f>((uNES*L1241+ uOCEX*G1241+uEREX*H1241+uHOEX*I1241+uNES*S1241+ uOCEX*N1241+uEREX*O1241+uHOEX*P1241)/('Life tables'!$I$2/2))</f>
        <v>4.4692663556127696</v>
      </c>
    </row>
    <row r="1242" spans="1:28" x14ac:dyDescent="0.25">
      <c r="A1242" s="4">
        <v>1236</v>
      </c>
      <c r="C1242" s="105">
        <f>IF(male=0,VLOOKUP((($A$5:$A$1570/'Life tables'!$I$2)*2)+age,lifetable,13,1),IF(male=1,VLOOKUP((($A$5:$A$1570/'Life tables'!$I$2)*2)+age,lifetable,10,1),"error"))</f>
        <v>3.2375795819468145E-3</v>
      </c>
      <c r="F1242" s="96">
        <f t="shared" si="336"/>
        <v>30.844552738075446</v>
      </c>
      <c r="G1242" s="96">
        <f t="shared" si="348"/>
        <v>3.0983998766319298</v>
      </c>
      <c r="H1242" s="96">
        <f t="shared" si="337"/>
        <v>0.17695220399829742</v>
      </c>
      <c r="I1242" s="96">
        <f t="shared" si="338"/>
        <v>7.0903074635498331E-2</v>
      </c>
      <c r="J1242" s="96">
        <f t="shared" si="349"/>
        <v>0.11069546152574737</v>
      </c>
      <c r="K1242" s="96">
        <f t="shared" si="339"/>
        <v>7.4089754923726714E-2</v>
      </c>
      <c r="L1242" s="96">
        <f t="shared" si="340"/>
        <v>27.313512366360246</v>
      </c>
      <c r="M1242" s="96">
        <f t="shared" si="341"/>
        <v>145.9652513626778</v>
      </c>
      <c r="N1242" s="96">
        <f t="shared" si="350"/>
        <v>14.056769958551756</v>
      </c>
      <c r="O1242" s="96">
        <f t="shared" si="342"/>
        <v>0.33553364185377293</v>
      </c>
      <c r="P1242" s="96">
        <f t="shared" si="343"/>
        <v>0.33553364185377293</v>
      </c>
      <c r="Q1242" s="96">
        <f t="shared" si="351"/>
        <v>0.52025666262731474</v>
      </c>
      <c r="R1242" s="96">
        <f t="shared" si="334"/>
        <v>2.6302187026542696E-2</v>
      </c>
      <c r="S1242" s="96">
        <f t="shared" si="347"/>
        <v>130.69085527076464</v>
      </c>
      <c r="T1242" s="96">
        <f t="shared" si="344"/>
        <v>362.88874350128054</v>
      </c>
      <c r="U1242" s="96">
        <f t="shared" si="345"/>
        <v>461.03279646406531</v>
      </c>
      <c r="V1242" s="32">
        <f t="shared" si="346"/>
        <v>999.99999999999579</v>
      </c>
      <c r="W1242" s="100">
        <f>(cNES*L1242+(cNES+cOSEX)*G1242+(cNES+cEREX)*H1242+(cNES+cHOEX)*I1242+(cNES+cNES)*S1242+(cNES+cOSEX)*N1242+(cNES+cEREX)*O1242+(cNES+cHOEX)*P1242)/(1+cDR)^((cycle + 0.5)/('Life tables'!$I$2/2))</f>
        <v>2653.104816007462</v>
      </c>
      <c r="X1242" s="107">
        <f>((L1242+G1242+H1242+I1242+N1242+O1242+P1242+S1242)/('Life tables'!$I$2/2))/(1+oDR)^(((cycle + 0.5)/('Life tables'!$I$2/2)))</f>
        <v>3.3332949406377752</v>
      </c>
      <c r="Y1242" s="31">
        <f>((uNES*L1242+ uOCEX*G1242+uEREX*H1242+uHOEX*I1242+uNES*S1242+ uOCEX*N1242+uEREX*O1242+uHOEX*P1242)/('Life tables'!$I$2/2))/(1+oDR)^(((cycle + 0.5)/('Life tables'!$I$2/2)))</f>
        <v>2.1966902604541234</v>
      </c>
      <c r="Z1242" s="100">
        <f t="shared" si="335"/>
        <v>42067.310440302143</v>
      </c>
      <c r="AA1242" s="107">
        <f>((L1242+G1242+H1242+I1242+N1242+O1242+P1242+S1242)/('Life tables'!$I$2/2))</f>
        <v>6.7536888065163199</v>
      </c>
      <c r="AB1242" s="31">
        <f>((uNES*L1242+ uOCEX*G1242+uEREX*H1242+uHOEX*I1242+uNES*S1242+ uOCEX*N1242+uEREX*O1242+uHOEX*P1242)/('Life tables'!$I$2/2))</f>
        <v>4.4507799902560787</v>
      </c>
    </row>
    <row r="1243" spans="1:28" x14ac:dyDescent="0.25">
      <c r="A1243" s="4">
        <v>1237</v>
      </c>
      <c r="C1243" s="105">
        <f>IF(male=0,VLOOKUP((($A$5:$A$1570/'Life tables'!$I$2)*2)+age,lifetable,13,1),IF(male=1,VLOOKUP((($A$5:$A$1570/'Life tables'!$I$2)*2)+age,lifetable,10,1),"error"))</f>
        <v>3.2375795819468145E-3</v>
      </c>
      <c r="F1243" s="96">
        <f t="shared" si="336"/>
        <v>30.716875011821291</v>
      </c>
      <c r="G1243" s="96">
        <f t="shared" si="348"/>
        <v>3.0855743818149413</v>
      </c>
      <c r="H1243" s="96">
        <f t="shared" si="337"/>
        <v>0.17621972928050794</v>
      </c>
      <c r="I1243" s="96">
        <f t="shared" si="338"/>
        <v>7.0609578943381712E-2</v>
      </c>
      <c r="J1243" s="96">
        <f t="shared" si="349"/>
        <v>0.11023724950515887</v>
      </c>
      <c r="K1243" s="96">
        <f t="shared" si="339"/>
        <v>7.378306830947369E-2</v>
      </c>
      <c r="L1243" s="96">
        <f t="shared" si="340"/>
        <v>27.200451003967828</v>
      </c>
      <c r="M1243" s="96">
        <f t="shared" si="341"/>
        <v>145.36158502282862</v>
      </c>
      <c r="N1243" s="96">
        <f t="shared" si="350"/>
        <v>13.998635582104194</v>
      </c>
      <c r="O1243" s="96">
        <f t="shared" si="342"/>
        <v>0.33414598031389825</v>
      </c>
      <c r="P1243" s="96">
        <f t="shared" si="343"/>
        <v>0.33414598031389825</v>
      </c>
      <c r="Q1243" s="96">
        <f t="shared" si="351"/>
        <v>0.51810504481157826</v>
      </c>
      <c r="R1243" s="96">
        <f t="shared" si="334"/>
        <v>2.6193409459114057E-2</v>
      </c>
      <c r="S1243" s="96">
        <f t="shared" si="347"/>
        <v>130.15035902582594</v>
      </c>
      <c r="T1243" s="96">
        <f t="shared" si="344"/>
        <v>363.51708579559727</v>
      </c>
      <c r="U1243" s="96">
        <f t="shared" si="345"/>
        <v>461.13277294183388</v>
      </c>
      <c r="V1243" s="32">
        <f t="shared" si="346"/>
        <v>999.99999999999579</v>
      </c>
      <c r="W1243" s="100">
        <f>(cNES*L1243+(cNES+cOSEX)*G1243+(cNES+cEREX)*H1243+(cNES+cHOEX)*I1243+(cNES+cNES)*S1243+(cNES+cOSEX)*N1243+(cNES+cEREX)*O1243+(cNES+cHOEX)*P1243)/(1+cDR)^((cycle + 0.5)/('Life tables'!$I$2/2))</f>
        <v>2636.232789375169</v>
      </c>
      <c r="X1243" s="107">
        <f>((L1243+G1243+H1243+I1243+N1243+O1243+P1243+S1243)/('Life tables'!$I$2/2))/(1+oDR)^(((cycle + 0.5)/('Life tables'!$I$2/2)))</f>
        <v>3.3176122012897444</v>
      </c>
      <c r="Y1243" s="31">
        <f>((uNES*L1243+ uOCEX*G1243+uEREX*H1243+uHOEX*I1243+uNES*S1243+ uOCEX*N1243+uEREX*O1243+uHOEX*P1243)/('Life tables'!$I$2/2))/(1+oDR)^(((cycle + 0.5)/('Life tables'!$I$2/2)))</f>
        <v>2.1863551073087049</v>
      </c>
      <c r="Z1243" s="100">
        <f t="shared" si="335"/>
        <v>41893.315367694886</v>
      </c>
      <c r="AA1243" s="107">
        <f>((L1243+G1243+H1243+I1243+N1243+O1243+P1243+S1243)/('Life tables'!$I$2/2))</f>
        <v>6.7257533149312598</v>
      </c>
      <c r="AB1243" s="31">
        <f>((uNES*L1243+ uOCEX*G1243+uEREX*H1243+uHOEX*I1243+uNES*S1243+ uOCEX*N1243+uEREX*O1243+uHOEX*P1243)/('Life tables'!$I$2/2))</f>
        <v>4.4323700958423613</v>
      </c>
    </row>
    <row r="1244" spans="1:28" x14ac:dyDescent="0.25">
      <c r="A1244" s="4">
        <v>1238</v>
      </c>
      <c r="C1244" s="105">
        <f>IF(male=0,VLOOKUP((($A$5:$A$1570/'Life tables'!$I$2)*2)+age,lifetable,13,1),IF(male=1,VLOOKUP((($A$5:$A$1570/'Life tables'!$I$2)*2)+age,lifetable,10,1),"error"))</f>
        <v>3.2375795819468145E-3</v>
      </c>
      <c r="F1244" s="96">
        <f t="shared" si="336"/>
        <v>30.589728903975228</v>
      </c>
      <c r="G1244" s="96">
        <f t="shared" si="348"/>
        <v>3.0728022891796614</v>
      </c>
      <c r="H1244" s="96">
        <f t="shared" si="337"/>
        <v>0.17549030440590463</v>
      </c>
      <c r="I1244" s="96">
        <f t="shared" si="338"/>
        <v>7.0317305294586213E-2</v>
      </c>
      <c r="J1244" s="96">
        <f t="shared" si="349"/>
        <v>0.10978094536585947</v>
      </c>
      <c r="K1244" s="96">
        <f t="shared" si="339"/>
        <v>7.3477658662272294E-2</v>
      </c>
      <c r="L1244" s="96">
        <f t="shared" si="340"/>
        <v>27.087860401066944</v>
      </c>
      <c r="M1244" s="96">
        <f t="shared" si="341"/>
        <v>144.76041235858938</v>
      </c>
      <c r="N1244" s="96">
        <f t="shared" si="350"/>
        <v>13.940741352020735</v>
      </c>
      <c r="O1244" s="96">
        <f t="shared" si="342"/>
        <v>0.33276405104284223</v>
      </c>
      <c r="P1244" s="96">
        <f t="shared" si="343"/>
        <v>0.33276405104284223</v>
      </c>
      <c r="Q1244" s="96">
        <f t="shared" si="351"/>
        <v>0.5159623150793986</v>
      </c>
      <c r="R1244" s="96">
        <f t="shared" si="334"/>
        <v>2.6085081239195625E-2</v>
      </c>
      <c r="S1244" s="96">
        <f t="shared" si="347"/>
        <v>129.61209550816437</v>
      </c>
      <c r="T1244" s="96">
        <f t="shared" si="344"/>
        <v>364.1428290560425</v>
      </c>
      <c r="U1244" s="96">
        <f t="shared" si="345"/>
        <v>461.23233568173532</v>
      </c>
      <c r="V1244" s="32">
        <f t="shared" si="346"/>
        <v>999.99999999999568</v>
      </c>
      <c r="W1244" s="100">
        <f>(cNES*L1244+(cNES+cOSEX)*G1244+(cNES+cEREX)*H1244+(cNES+cHOEX)*I1244+(cNES+cNES)*S1244+(cNES+cOSEX)*N1244+(cNES+cEREX)*O1244+(cNES+cHOEX)*P1244)/(1+cDR)^((cycle + 0.5)/('Life tables'!$I$2/2))</f>
        <v>2619.4680420677</v>
      </c>
      <c r="X1244" s="107">
        <f>((L1244+G1244+H1244+I1244+N1244+O1244+P1244+S1244)/('Life tables'!$I$2/2))/(1+oDR)^(((cycle + 0.5)/('Life tables'!$I$2/2)))</f>
        <v>3.3020032511488999</v>
      </c>
      <c r="Y1244" s="31">
        <f>((uNES*L1244+ uOCEX*G1244+uEREX*H1244+uHOEX*I1244+uNES*S1244+ uOCEX*N1244+uEREX*O1244+uHOEX*P1244)/('Life tables'!$I$2/2))/(1+oDR)^(((cycle + 0.5)/('Life tables'!$I$2/2)))</f>
        <v>2.1760685822439525</v>
      </c>
      <c r="Z1244" s="100">
        <f t="shared" si="335"/>
        <v>41720.039705983894</v>
      </c>
      <c r="AA1244" s="107">
        <f>((L1244+G1244+H1244+I1244+N1244+O1244+P1244+S1244)/('Life tables'!$I$2/2))</f>
        <v>6.6979333816192765</v>
      </c>
      <c r="AB1244" s="31">
        <f>((uNES*L1244+ uOCEX*G1244+uEREX*H1244+uHOEX*I1244+uNES*S1244+ uOCEX*N1244+uEREX*O1244+uHOEX*P1244)/('Life tables'!$I$2/2))</f>
        <v>4.4140363558495634</v>
      </c>
    </row>
    <row r="1245" spans="1:28" x14ac:dyDescent="0.25">
      <c r="A1245" s="4">
        <v>1239</v>
      </c>
      <c r="C1245" s="105">
        <f>IF(male=0,VLOOKUP((($A$5:$A$1570/'Life tables'!$I$2)*2)+age,lifetable,13,1),IF(male=1,VLOOKUP((($A$5:$A$1570/'Life tables'!$I$2)*2)+age,lifetable,10,1),"error"))</f>
        <v>3.2375795819468145E-3</v>
      </c>
      <c r="F1245" s="96">
        <f t="shared" si="336"/>
        <v>30.46311208698765</v>
      </c>
      <c r="G1245" s="96">
        <f t="shared" si="348"/>
        <v>3.0600833649188615</v>
      </c>
      <c r="H1245" s="96">
        <f t="shared" si="337"/>
        <v>0.17476391602156136</v>
      </c>
      <c r="I1245" s="96">
        <f t="shared" si="338"/>
        <v>7.0026248338720634E-2</v>
      </c>
      <c r="J1245" s="96">
        <f t="shared" si="349"/>
        <v>0.10932654075469909</v>
      </c>
      <c r="K1245" s="96">
        <f t="shared" si="339"/>
        <v>7.3173520391262389E-2</v>
      </c>
      <c r="L1245" s="96">
        <f t="shared" si="340"/>
        <v>26.975738496562546</v>
      </c>
      <c r="M1245" s="96">
        <f t="shared" si="341"/>
        <v>144.16172317523021</v>
      </c>
      <c r="N1245" s="96">
        <f t="shared" si="350"/>
        <v>13.883086286526806</v>
      </c>
      <c r="O1245" s="96">
        <f t="shared" si="342"/>
        <v>0.33138783060574767</v>
      </c>
      <c r="P1245" s="96">
        <f t="shared" si="343"/>
        <v>0.33138783060574767</v>
      </c>
      <c r="Q1245" s="96">
        <f t="shared" si="351"/>
        <v>0.51382843709420878</v>
      </c>
      <c r="R1245" s="96">
        <f t="shared" si="334"/>
        <v>2.5977200529749545E-2</v>
      </c>
      <c r="S1245" s="96">
        <f t="shared" si="347"/>
        <v>129.07605558986796</v>
      </c>
      <c r="T1245" s="96">
        <f t="shared" si="344"/>
        <v>364.76598403389141</v>
      </c>
      <c r="U1245" s="96">
        <f t="shared" si="345"/>
        <v>461.33148640265631</v>
      </c>
      <c r="V1245" s="32">
        <f t="shared" si="346"/>
        <v>999.99999999999568</v>
      </c>
      <c r="W1245" s="100">
        <f>(cNES*L1245+(cNES+cOSEX)*G1245+(cNES+cEREX)*H1245+(cNES+cHOEX)*I1245+(cNES+cNES)*S1245+(cNES+cOSEX)*N1245+(cNES+cEREX)*O1245+(cNES+cHOEX)*P1245)/(1+cDR)^((cycle + 0.5)/('Life tables'!$I$2/2))</f>
        <v>2602.8098925734448</v>
      </c>
      <c r="X1245" s="107">
        <f>((L1245+G1245+H1245+I1245+N1245+O1245+P1245+S1245)/('Life tables'!$I$2/2))/(1+oDR)^(((cycle + 0.5)/('Life tables'!$I$2/2)))</f>
        <v>3.2864677428841289</v>
      </c>
      <c r="Y1245" s="31">
        <f>((uNES*L1245+ uOCEX*G1245+uEREX*H1245+uHOEX*I1245+uNES*S1245+ uOCEX*N1245+uEREX*O1245+uHOEX*P1245)/('Life tables'!$I$2/2))/(1+oDR)^(((cycle + 0.5)/('Life tables'!$I$2/2)))</f>
        <v>2.1658304563669382</v>
      </c>
      <c r="Z1245" s="100">
        <f t="shared" si="335"/>
        <v>41547.480489896465</v>
      </c>
      <c r="AA1245" s="107">
        <f>((L1245+G1245+H1245+I1245+N1245+O1245+P1245+S1245)/('Life tables'!$I$2/2))</f>
        <v>6.6702285282731868</v>
      </c>
      <c r="AB1245" s="31">
        <f>((uNES*L1245+ uOCEX*G1245+uEREX*H1245+uHOEX*I1245+uNES*S1245+ uOCEX*N1245+uEREX*O1245+uHOEX*P1245)/('Life tables'!$I$2/2))</f>
        <v>4.3957784550727688</v>
      </c>
    </row>
    <row r="1246" spans="1:28" x14ac:dyDescent="0.25">
      <c r="A1246" s="4">
        <v>1240</v>
      </c>
      <c r="C1246" s="105">
        <f>IF(male=0,VLOOKUP((($A$5:$A$1570/'Life tables'!$I$2)*2)+age,lifetable,13,1),IF(male=1,VLOOKUP((($A$5:$A$1570/'Life tables'!$I$2)*2)+age,lifetable,10,1),"error"))</f>
        <v>3.2375795819468145E-3</v>
      </c>
      <c r="F1246" s="96">
        <f t="shared" si="336"/>
        <v>30.337022247655288</v>
      </c>
      <c r="G1246" s="96">
        <f t="shared" si="348"/>
        <v>3.0474173766664308</v>
      </c>
      <c r="H1246" s="96">
        <f t="shared" si="337"/>
        <v>0.17404055085685563</v>
      </c>
      <c r="I1246" s="96">
        <f t="shared" si="338"/>
        <v>6.9736402758372035E-2</v>
      </c>
      <c r="J1246" s="96">
        <f t="shared" si="349"/>
        <v>0.10887402737001402</v>
      </c>
      <c r="K1246" s="96">
        <f t="shared" si="339"/>
        <v>7.2870647940044289E-2</v>
      </c>
      <c r="L1246" s="96">
        <f t="shared" si="340"/>
        <v>26.864083242063572</v>
      </c>
      <c r="M1246" s="96">
        <f t="shared" si="341"/>
        <v>143.56550731579262</v>
      </c>
      <c r="N1246" s="96">
        <f t="shared" si="350"/>
        <v>13.825669407485297</v>
      </c>
      <c r="O1246" s="96">
        <f t="shared" si="342"/>
        <v>0.3300172956545831</v>
      </c>
      <c r="P1246" s="96">
        <f t="shared" si="343"/>
        <v>0.3300172956545831</v>
      </c>
      <c r="Q1246" s="96">
        <f t="shared" si="351"/>
        <v>0.51170337465406845</v>
      </c>
      <c r="R1246" s="96">
        <f t="shared" si="334"/>
        <v>2.5869765500544175E-2</v>
      </c>
      <c r="S1246" s="96">
        <f t="shared" si="347"/>
        <v>128.54223017684353</v>
      </c>
      <c r="T1246" s="96">
        <f t="shared" si="344"/>
        <v>365.3865614359155</v>
      </c>
      <c r="U1246" s="96">
        <f t="shared" si="345"/>
        <v>461.43022681609688</v>
      </c>
      <c r="V1246" s="32">
        <f t="shared" si="346"/>
        <v>999.99999999999568</v>
      </c>
      <c r="W1246" s="100">
        <f>(cNES*L1246+(cNES+cOSEX)*G1246+(cNES+cEREX)*H1246+(cNES+cHOEX)*I1246+(cNES+cNES)*S1246+(cNES+cOSEX)*N1246+(cNES+cEREX)*O1246+(cNES+cHOEX)*P1246)/(1+cDR)^((cycle + 0.5)/('Life tables'!$I$2/2))</f>
        <v>2586.2576636863396</v>
      </c>
      <c r="X1246" s="107">
        <f>((L1246+G1246+H1246+I1246+N1246+O1246+P1246+S1246)/('Life tables'!$I$2/2))/(1+oDR)^(((cycle + 0.5)/('Life tables'!$I$2/2)))</f>
        <v>3.2710053308045883</v>
      </c>
      <c r="Y1246" s="31">
        <f>((uNES*L1246+ uOCEX*G1246+uEREX*H1246+uHOEX*I1246+uNES*S1246+ uOCEX*N1246+uEREX*O1246+uHOEX*P1246)/('Life tables'!$I$2/2))/(1+oDR)^(((cycle + 0.5)/('Life tables'!$I$2/2)))</f>
        <v>2.1556405018655709</v>
      </c>
      <c r="Z1246" s="100">
        <f t="shared" si="335"/>
        <v>41375.634766042749</v>
      </c>
      <c r="AA1246" s="107">
        <f>((L1246+G1246+H1246+I1246+N1246+O1246+P1246+S1246)/('Life tables'!$I$2/2))</f>
        <v>6.642638278576114</v>
      </c>
      <c r="AB1246" s="31">
        <f>((uNES*L1246+ uOCEX*G1246+uEREX*H1246+uHOEX*I1246+uNES*S1246+ uOCEX*N1246+uEREX*O1246+uHOEX*P1246)/('Life tables'!$I$2/2))</f>
        <v>4.3775960796184652</v>
      </c>
    </row>
    <row r="1247" spans="1:28" x14ac:dyDescent="0.25">
      <c r="A1247" s="4">
        <v>1241</v>
      </c>
      <c r="C1247" s="105">
        <f>IF(male=0,VLOOKUP((($A$5:$A$1570/'Life tables'!$I$2)*2)+age,lifetable,13,1),IF(male=1,VLOOKUP((($A$5:$A$1570/'Life tables'!$I$2)*2)+age,lifetable,10,1),"error"))</f>
        <v>3.2375795819468145E-3</v>
      </c>
      <c r="F1247" s="96">
        <f t="shared" si="336"/>
        <v>30.211457086888771</v>
      </c>
      <c r="G1247" s="96">
        <f t="shared" si="348"/>
        <v>3.0348040934740315</v>
      </c>
      <c r="H1247" s="96">
        <f t="shared" si="337"/>
        <v>0.17332019572213495</v>
      </c>
      <c r="I1247" s="96">
        <f t="shared" si="338"/>
        <v>6.9447763268571411E-2</v>
      </c>
      <c r="J1247" s="96">
        <f t="shared" si="349"/>
        <v>0.10842339696079283</v>
      </c>
      <c r="K1247" s="96">
        <f t="shared" si="339"/>
        <v>7.2569035786120423E-2</v>
      </c>
      <c r="L1247" s="96">
        <f t="shared" si="340"/>
        <v>26.752892601677122</v>
      </c>
      <c r="M1247" s="96">
        <f t="shared" si="341"/>
        <v>142.97175466109445</v>
      </c>
      <c r="N1247" s="96">
        <f t="shared" si="350"/>
        <v>13.76848974039704</v>
      </c>
      <c r="O1247" s="96">
        <f t="shared" si="342"/>
        <v>0.32865242292815444</v>
      </c>
      <c r="P1247" s="96">
        <f t="shared" si="343"/>
        <v>0.32865242292815444</v>
      </c>
      <c r="Q1247" s="96">
        <f t="shared" si="351"/>
        <v>0.50958709169168148</v>
      </c>
      <c r="R1247" s="96">
        <f t="shared" si="334"/>
        <v>2.5762774328154974E-2</v>
      </c>
      <c r="S1247" s="96">
        <f t="shared" si="347"/>
        <v>128.01061020882128</v>
      </c>
      <c r="T1247" s="96">
        <f t="shared" si="344"/>
        <v>366.00457192456798</v>
      </c>
      <c r="U1247" s="96">
        <f t="shared" si="345"/>
        <v>461.52855862621118</v>
      </c>
      <c r="V1247" s="32">
        <f t="shared" si="346"/>
        <v>999.99999999999568</v>
      </c>
      <c r="W1247" s="100">
        <f>(cNES*L1247+(cNES+cOSEX)*G1247+(cNES+cEREX)*H1247+(cNES+cHOEX)*I1247+(cNES+cNES)*S1247+(cNES+cOSEX)*N1247+(cNES+cEREX)*O1247+(cNES+cHOEX)*P1247)/(1+cDR)^((cycle + 0.5)/('Life tables'!$I$2/2))</f>
        <v>2569.8106824795968</v>
      </c>
      <c r="X1247" s="107">
        <f>((L1247+G1247+H1247+I1247+N1247+O1247+P1247+S1247)/('Life tables'!$I$2/2))/(1+oDR)^(((cycle + 0.5)/('Life tables'!$I$2/2)))</f>
        <v>3.2556156708517627</v>
      </c>
      <c r="Y1247" s="31">
        <f>((uNES*L1247+ uOCEX*G1247+uEREX*H1247+uHOEX*I1247+uNES*S1247+ uOCEX*N1247+uEREX*O1247+uHOEX*P1247)/('Life tables'!$I$2/2))/(1+oDR)^(((cycle + 0.5)/('Life tables'!$I$2/2)))</f>
        <v>2.145498492003366</v>
      </c>
      <c r="Z1247" s="100">
        <f t="shared" si="335"/>
        <v>41204.499592880595</v>
      </c>
      <c r="AA1247" s="107">
        <f>((L1247+G1247+H1247+I1247+N1247+O1247+P1247+S1247)/('Life tables'!$I$2/2))</f>
        <v>6.6151621581928302</v>
      </c>
      <c r="AB1247" s="31">
        <f>((uNES*L1247+ uOCEX*G1247+uEREX*H1247+uHOEX*I1247+uNES*S1247+ uOCEX*N1247+uEREX*O1247+uHOEX*P1247)/('Life tables'!$I$2/2))</f>
        <v>4.359488916898842</v>
      </c>
    </row>
    <row r="1248" spans="1:28" x14ac:dyDescent="0.25">
      <c r="A1248" s="4">
        <v>1242</v>
      </c>
      <c r="C1248" s="105">
        <f>IF(male=0,VLOOKUP((($A$5:$A$1570/'Life tables'!$I$2)*2)+age,lifetable,13,1),IF(male=1,VLOOKUP((($A$5:$A$1570/'Life tables'!$I$2)*2)+age,lifetable,10,1),"error"))</f>
        <v>3.2375795819468145E-3</v>
      </c>
      <c r="F1248" s="96">
        <f t="shared" si="336"/>
        <v>30.086414319487435</v>
      </c>
      <c r="G1248" s="96">
        <f t="shared" si="348"/>
        <v>3.0222432857884738</v>
      </c>
      <c r="H1248" s="96">
        <f t="shared" si="337"/>
        <v>0.172602837507425</v>
      </c>
      <c r="I1248" s="96">
        <f t="shared" si="338"/>
        <v>6.9160324616276025E-2</v>
      </c>
      <c r="J1248" s="96">
        <f t="shared" si="349"/>
        <v>0.107974641325868</v>
      </c>
      <c r="K1248" s="96">
        <f t="shared" si="339"/>
        <v>7.2268678440354367E-2</v>
      </c>
      <c r="L1248" s="96">
        <f t="shared" si="340"/>
        <v>26.642164551809039</v>
      </c>
      <c r="M1248" s="96">
        <f t="shared" si="341"/>
        <v>142.380455129729</v>
      </c>
      <c r="N1248" s="96">
        <f t="shared" si="350"/>
        <v>13.71154631440073</v>
      </c>
      <c r="O1248" s="96">
        <f t="shared" si="342"/>
        <v>0.32729318925210293</v>
      </c>
      <c r="P1248" s="96">
        <f t="shared" si="343"/>
        <v>0.32729318925210293</v>
      </c>
      <c r="Q1248" s="96">
        <f t="shared" si="351"/>
        <v>0.50747955227439268</v>
      </c>
      <c r="R1248" s="96">
        <f t="shared" si="334"/>
        <v>2.565622519596434E-2</v>
      </c>
      <c r="S1248" s="96">
        <f t="shared" si="347"/>
        <v>127.48118665935371</v>
      </c>
      <c r="T1248" s="96">
        <f t="shared" si="344"/>
        <v>366.62002611816825</v>
      </c>
      <c r="U1248" s="96">
        <f t="shared" si="345"/>
        <v>461.62648352984752</v>
      </c>
      <c r="V1248" s="32">
        <f t="shared" si="346"/>
        <v>999.99999999999568</v>
      </c>
      <c r="W1248" s="100">
        <f>(cNES*L1248+(cNES+cOSEX)*G1248+(cNES+cEREX)*H1248+(cNES+cHOEX)*I1248+(cNES+cNES)*S1248+(cNES+cOSEX)*N1248+(cNES+cEREX)*O1248+(cNES+cHOEX)*P1248)/(1+cDR)^((cycle + 0.5)/('Life tables'!$I$2/2))</f>
        <v>2553.4682802795573</v>
      </c>
      <c r="X1248" s="107">
        <f>((L1248+G1248+H1248+I1248+N1248+O1248+P1248+S1248)/('Life tables'!$I$2/2))/(1+oDR)^(((cycle + 0.5)/('Life tables'!$I$2/2)))</f>
        <v>3.2402984205915577</v>
      </c>
      <c r="Y1248" s="31">
        <f>((uNES*L1248+ uOCEX*G1248+uEREX*H1248+uHOEX*I1248+uNES*S1248+ uOCEX*N1248+uEREX*O1248+uHOEX*P1248)/('Life tables'!$I$2/2))/(1+oDR)^(((cycle + 0.5)/('Life tables'!$I$2/2)))</f>
        <v>2.1354042011142385</v>
      </c>
      <c r="Z1248" s="100">
        <f t="shared" si="335"/>
        <v>41034.072040680054</v>
      </c>
      <c r="AA1248" s="107">
        <f>((L1248+G1248+H1248+I1248+N1248+O1248+P1248+S1248)/('Life tables'!$I$2/2))</f>
        <v>6.5877996947611219</v>
      </c>
      <c r="AB1248" s="31">
        <f>((uNES*L1248+ uOCEX*G1248+uEREX*H1248+uHOEX*I1248+uNES*S1248+ uOCEX*N1248+uEREX*O1248+uHOEX*P1248)/('Life tables'!$I$2/2))</f>
        <v>4.3414566556261116</v>
      </c>
    </row>
    <row r="1249" spans="1:28" x14ac:dyDescent="0.25">
      <c r="A1249" s="4">
        <v>1243</v>
      </c>
      <c r="C1249" s="105">
        <f>IF(male=0,VLOOKUP((($A$5:$A$1570/'Life tables'!$I$2)*2)+age,lifetable,13,1),IF(male=1,VLOOKUP((($A$5:$A$1570/'Life tables'!$I$2)*2)+age,lifetable,10,1),"error"))</f>
        <v>3.2375795819468145E-3</v>
      </c>
      <c r="F1249" s="96">
        <f t="shared" si="336"/>
        <v>29.961891673921237</v>
      </c>
      <c r="G1249" s="96">
        <f t="shared" si="348"/>
        <v>3.0097347254298104</v>
      </c>
      <c r="H1249" s="96">
        <f t="shared" si="337"/>
        <v>0.17188846318117848</v>
      </c>
      <c r="I1249" s="96">
        <f t="shared" si="338"/>
        <v>6.8874081579868143E-2</v>
      </c>
      <c r="J1249" s="96">
        <f t="shared" si="349"/>
        <v>0.10752775231313344</v>
      </c>
      <c r="K1249" s="96">
        <f t="shared" si="339"/>
        <v>7.1969570446447056E-2</v>
      </c>
      <c r="L1249" s="96">
        <f t="shared" si="340"/>
        <v>26.531897080970801</v>
      </c>
      <c r="M1249" s="96">
        <f t="shared" si="341"/>
        <v>141.79159867805862</v>
      </c>
      <c r="N1249" s="96">
        <f t="shared" si="350"/>
        <v>13.654838162272297</v>
      </c>
      <c r="O1249" s="96">
        <f t="shared" si="342"/>
        <v>0.3259395715388903</v>
      </c>
      <c r="P1249" s="96">
        <f t="shared" si="343"/>
        <v>0.3259395715388903</v>
      </c>
      <c r="Q1249" s="96">
        <f t="shared" si="351"/>
        <v>0.50538072060416594</v>
      </c>
      <c r="R1249" s="96">
        <f t="shared" si="334"/>
        <v>2.5550116294160461E-2</v>
      </c>
      <c r="S1249" s="96">
        <f t="shared" si="347"/>
        <v>126.95395053581021</v>
      </c>
      <c r="T1249" s="96">
        <f t="shared" si="344"/>
        <v>367.23293459108555</v>
      </c>
      <c r="U1249" s="96">
        <f t="shared" si="345"/>
        <v>461.72400321658813</v>
      </c>
      <c r="V1249" s="32">
        <f t="shared" si="346"/>
        <v>999.99999999999557</v>
      </c>
      <c r="W1249" s="100">
        <f>(cNES*L1249+(cNES+cOSEX)*G1249+(cNES+cEREX)*H1249+(cNES+cHOEX)*I1249+(cNES+cNES)*S1249+(cNES+cOSEX)*N1249+(cNES+cEREX)*O1249+(cNES+cHOEX)*P1249)/(1+cDR)^((cycle + 0.5)/('Life tables'!$I$2/2))</f>
        <v>2537.2297926396618</v>
      </c>
      <c r="X1249" s="107">
        <f>((L1249+G1249+H1249+I1249+N1249+O1249+P1249+S1249)/('Life tables'!$I$2/2))/(1+oDR)^(((cycle + 0.5)/('Life tables'!$I$2/2)))</f>
        <v>3.2250532392064497</v>
      </c>
      <c r="Y1249" s="31">
        <f>((uNES*L1249+ uOCEX*G1249+uEREX*H1249+uHOEX*I1249+uNES*S1249+ uOCEX*N1249+uEREX*O1249+uHOEX*P1249)/('Life tables'!$I$2/2))/(1+oDR)^(((cycle + 0.5)/('Life tables'!$I$2/2)))</f>
        <v>2.1253574045973371</v>
      </c>
      <c r="Z1249" s="100">
        <f t="shared" si="335"/>
        <v>40864.349191487556</v>
      </c>
      <c r="AA1249" s="107">
        <f>((L1249+G1249+H1249+I1249+N1249+O1249+P1249+S1249)/('Life tables'!$I$2/2))</f>
        <v>6.5605504178832383</v>
      </c>
      <c r="AB1249" s="31">
        <f>((uNES*L1249+ uOCEX*G1249+uEREX*H1249+uHOEX*I1249+uNES*S1249+ uOCEX*N1249+uEREX*O1249+uHOEX*P1249)/('Life tables'!$I$2/2))</f>
        <v>4.3234989858068857</v>
      </c>
    </row>
    <row r="1250" spans="1:28" x14ac:dyDescent="0.25">
      <c r="A1250" s="4">
        <v>1244</v>
      </c>
      <c r="C1250" s="105">
        <f>IF(male=0,VLOOKUP((($A$5:$A$1570/'Life tables'!$I$2)*2)+age,lifetable,13,1),IF(male=1,VLOOKUP((($A$5:$A$1570/'Life tables'!$I$2)*2)+age,lifetable,10,1),"error"))</f>
        <v>3.2375795819468145E-3</v>
      </c>
      <c r="F1250" s="96">
        <f t="shared" si="336"/>
        <v>29.837886892119418</v>
      </c>
      <c r="G1250" s="96">
        <f t="shared" si="348"/>
        <v>2.9972781855701078</v>
      </c>
      <c r="H1250" s="96">
        <f t="shared" si="337"/>
        <v>0.17117705978906272</v>
      </c>
      <c r="I1250" s="96">
        <f t="shared" si="338"/>
        <v>6.8589028968669155E-2</v>
      </c>
      <c r="J1250" s="96">
        <f t="shared" si="349"/>
        <v>0.10708272181878599</v>
      </c>
      <c r="K1250" s="96">
        <f t="shared" si="339"/>
        <v>7.1671706380429162E-2</v>
      </c>
      <c r="L1250" s="96">
        <f t="shared" si="340"/>
        <v>26.422088189592362</v>
      </c>
      <c r="M1250" s="96">
        <f t="shared" si="341"/>
        <v>141.20517530020254</v>
      </c>
      <c r="N1250" s="96">
        <f t="shared" si="350"/>
        <v>13.598364320423746</v>
      </c>
      <c r="O1250" s="96">
        <f t="shared" si="342"/>
        <v>0.32459154678777102</v>
      </c>
      <c r="P1250" s="96">
        <f t="shared" si="343"/>
        <v>0.32459154678777102</v>
      </c>
      <c r="Q1250" s="96">
        <f t="shared" si="351"/>
        <v>0.50329056101753966</v>
      </c>
      <c r="R1250" s="96">
        <f t="shared" si="334"/>
        <v>2.5444445819735127E-2</v>
      </c>
      <c r="S1250" s="96">
        <f t="shared" si="347"/>
        <v>126.42889287936597</v>
      </c>
      <c r="T1250" s="96">
        <f t="shared" si="344"/>
        <v>367.8433078739219</v>
      </c>
      <c r="U1250" s="96">
        <f t="shared" si="345"/>
        <v>461.82111936878829</v>
      </c>
      <c r="V1250" s="32">
        <f t="shared" si="346"/>
        <v>999.99999999999568</v>
      </c>
      <c r="W1250" s="100">
        <f>(cNES*L1250+(cNES+cOSEX)*G1250+(cNES+cEREX)*H1250+(cNES+cHOEX)*I1250+(cNES+cNES)*S1250+(cNES+cOSEX)*N1250+(cNES+cEREX)*O1250+(cNES+cHOEX)*P1250)/(1+cDR)^((cycle + 0.5)/('Life tables'!$I$2/2))</f>
        <v>2521.0945593145625</v>
      </c>
      <c r="X1250" s="107">
        <f>((L1250+G1250+H1250+I1250+N1250+O1250+P1250+S1250)/('Life tables'!$I$2/2))/(1+oDR)^(((cycle + 0.5)/('Life tables'!$I$2/2)))</f>
        <v>3.2098797874876754</v>
      </c>
      <c r="Y1250" s="31">
        <f>((uNES*L1250+ uOCEX*G1250+uEREX*H1250+uHOEX*I1250+uNES*S1250+ uOCEX*N1250+uEREX*O1250+uHOEX*P1250)/('Life tables'!$I$2/2))/(1+oDR)^(((cycle + 0.5)/('Life tables'!$I$2/2)))</f>
        <v>2.1153578789118987</v>
      </c>
      <c r="Z1250" s="100">
        <f t="shared" si="335"/>
        <v>40695.328139089768</v>
      </c>
      <c r="AA1250" s="107">
        <f>((L1250+G1250+H1250+I1250+N1250+O1250+P1250+S1250)/('Life tables'!$I$2/2))</f>
        <v>6.5334138591173669</v>
      </c>
      <c r="AB1250" s="31">
        <f>((uNES*L1250+ uOCEX*G1250+uEREX*H1250+uHOEX*I1250+uNES*S1250+ uOCEX*N1250+uEREX*O1250+uHOEX*P1250)/('Life tables'!$I$2/2))</f>
        <v>4.3056155987365559</v>
      </c>
    </row>
    <row r="1251" spans="1:28" x14ac:dyDescent="0.25">
      <c r="A1251" s="4">
        <v>1245</v>
      </c>
      <c r="C1251" s="105">
        <f>IF(male=0,VLOOKUP((($A$5:$A$1570/'Life tables'!$I$2)*2)+age,lifetable,13,1),IF(male=1,VLOOKUP((($A$5:$A$1570/'Life tables'!$I$2)*2)+age,lifetable,10,1),"error"))</f>
        <v>3.2375795819468145E-3</v>
      </c>
      <c r="F1251" s="96">
        <f t="shared" si="336"/>
        <v>29.714397729265759</v>
      </c>
      <c r="G1251" s="96">
        <f t="shared" si="348"/>
        <v>2.9848734407128794</v>
      </c>
      <c r="H1251" s="96">
        <f t="shared" si="337"/>
        <v>0.17046861445278508</v>
      </c>
      <c r="I1251" s="96">
        <f t="shared" si="338"/>
        <v>6.830516162246901E-2</v>
      </c>
      <c r="J1251" s="96">
        <f t="shared" si="349"/>
        <v>0.10663954178659055</v>
      </c>
      <c r="K1251" s="96">
        <f t="shared" si="339"/>
        <v>7.1375080850169165E-2</v>
      </c>
      <c r="L1251" s="96">
        <f t="shared" si="340"/>
        <v>26.312735889840866</v>
      </c>
      <c r="M1251" s="96">
        <f t="shared" si="341"/>
        <v>140.62117502801968</v>
      </c>
      <c r="N1251" s="96">
        <f t="shared" si="350"/>
        <v>13.542123828901493</v>
      </c>
      <c r="O1251" s="96">
        <f t="shared" si="342"/>
        <v>0.32324909208475244</v>
      </c>
      <c r="P1251" s="96">
        <f t="shared" si="343"/>
        <v>0.32324909208475244</v>
      </c>
      <c r="Q1251" s="96">
        <f t="shared" si="351"/>
        <v>0.5012090379855656</v>
      </c>
      <c r="R1251" s="96">
        <f t="shared" si="334"/>
        <v>2.5339211976480615E-2</v>
      </c>
      <c r="S1251" s="96">
        <f t="shared" si="347"/>
        <v>125.90600476498663</v>
      </c>
      <c r="T1251" s="96">
        <f t="shared" si="344"/>
        <v>368.45115645369407</v>
      </c>
      <c r="U1251" s="96">
        <f t="shared" si="345"/>
        <v>461.91783366161496</v>
      </c>
      <c r="V1251" s="32">
        <f t="shared" si="346"/>
        <v>999.99999999999568</v>
      </c>
      <c r="W1251" s="100">
        <f>(cNES*L1251+(cNES+cOSEX)*G1251+(cNES+cEREX)*H1251+(cNES+cHOEX)*I1251+(cNES+cNES)*S1251+(cNES+cOSEX)*N1251+(cNES+cEREX)*O1251+(cNES+cHOEX)*P1251)/(1+cDR)^((cycle + 0.5)/('Life tables'!$I$2/2))</f>
        <v>2505.0619242343419</v>
      </c>
      <c r="X1251" s="107">
        <f>((L1251+G1251+H1251+I1251+N1251+O1251+P1251+S1251)/('Life tables'!$I$2/2))/(1+oDR)^(((cycle + 0.5)/('Life tables'!$I$2/2)))</f>
        <v>3.1947777278274656</v>
      </c>
      <c r="Y1251" s="31">
        <f>((uNES*L1251+ uOCEX*G1251+uEREX*H1251+uHOEX*I1251+uNES*S1251+ uOCEX*N1251+uEREX*O1251+uHOEX*P1251)/('Life tables'!$I$2/2))/(1+oDR)^(((cycle + 0.5)/('Life tables'!$I$2/2)))</f>
        <v>2.105405401572134</v>
      </c>
      <c r="Z1251" s="100">
        <f t="shared" si="335"/>
        <v>40527.005988977042</v>
      </c>
      <c r="AA1251" s="107">
        <f>((L1251+G1251+H1251+I1251+N1251+O1251+P1251+S1251)/('Life tables'!$I$2/2))</f>
        <v>6.5063895519691703</v>
      </c>
      <c r="AB1251" s="31">
        <f>((uNES*L1251+ uOCEX*G1251+uEREX*H1251+uHOEX*I1251+uNES*S1251+ uOCEX*N1251+uEREX*O1251+uHOEX*P1251)/('Life tables'!$I$2/2))</f>
        <v>4.2878061869937332</v>
      </c>
    </row>
    <row r="1252" spans="1:28" x14ac:dyDescent="0.25">
      <c r="A1252" s="4">
        <v>1246</v>
      </c>
      <c r="C1252" s="105">
        <f>IF(male=0,VLOOKUP((($A$5:$A$1570/'Life tables'!$I$2)*2)+age,lifetable,13,1),IF(male=1,VLOOKUP((($A$5:$A$1570/'Life tables'!$I$2)*2)+age,lifetable,10,1),"error"))</f>
        <v>3.2375795819468145E-3</v>
      </c>
      <c r="F1252" s="96">
        <f t="shared" si="336"/>
        <v>29.591421953600136</v>
      </c>
      <c r="G1252" s="96">
        <f t="shared" si="348"/>
        <v>2.9725202666731492</v>
      </c>
      <c r="H1252" s="96">
        <f t="shared" si="337"/>
        <v>0.16976311436895442</v>
      </c>
      <c r="I1252" s="96">
        <f t="shared" si="338"/>
        <v>6.8022474411069941E-2</v>
      </c>
      <c r="J1252" s="96">
        <f t="shared" si="349"/>
        <v>0.10619820420716802</v>
      </c>
      <c r="K1252" s="96">
        <f t="shared" si="339"/>
        <v>7.1079688494896848E-2</v>
      </c>
      <c r="L1252" s="96">
        <f t="shared" si="340"/>
        <v>26.203838205444896</v>
      </c>
      <c r="M1252" s="96">
        <f t="shared" si="341"/>
        <v>140.03958793108649</v>
      </c>
      <c r="N1252" s="96">
        <f t="shared" si="350"/>
        <v>13.486115731384237</v>
      </c>
      <c r="O1252" s="96">
        <f t="shared" si="342"/>
        <v>0.32191218460254428</v>
      </c>
      <c r="P1252" s="96">
        <f t="shared" si="343"/>
        <v>0.32191218460254428</v>
      </c>
      <c r="Q1252" s="96">
        <f t="shared" si="351"/>
        <v>0.49913611611373071</v>
      </c>
      <c r="R1252" s="96">
        <f t="shared" si="334"/>
        <v>2.5234412974985715E-2</v>
      </c>
      <c r="S1252" s="96">
        <f t="shared" si="347"/>
        <v>125.38527730140845</v>
      </c>
      <c r="T1252" s="96">
        <f t="shared" si="344"/>
        <v>369.05649077401495</v>
      </c>
      <c r="U1252" s="96">
        <f t="shared" si="345"/>
        <v>462.01414776308485</v>
      </c>
      <c r="V1252" s="32">
        <f t="shared" si="346"/>
        <v>999.99999999999568</v>
      </c>
      <c r="W1252" s="100">
        <f>(cNES*L1252+(cNES+cOSEX)*G1252+(cNES+cEREX)*H1252+(cNES+cHOEX)*I1252+(cNES+cNES)*S1252+(cNES+cOSEX)*N1252+(cNES+cEREX)*O1252+(cNES+cHOEX)*P1252)/(1+cDR)^((cycle + 0.5)/('Life tables'!$I$2/2))</f>
        <v>2489.1312354788715</v>
      </c>
      <c r="X1252" s="107">
        <f>((L1252+G1252+H1252+I1252+N1252+O1252+P1252+S1252)/('Life tables'!$I$2/2))/(1+oDR)^(((cycle + 0.5)/('Life tables'!$I$2/2)))</f>
        <v>3.1797467242113293</v>
      </c>
      <c r="Y1252" s="31">
        <f>((uNES*L1252+ uOCEX*G1252+uEREX*H1252+uHOEX*I1252+uNES*S1252+ uOCEX*N1252+uEREX*O1252+uHOEX*P1252)/('Life tables'!$I$2/2))/(1+oDR)^(((cycle + 0.5)/('Life tables'!$I$2/2)))</f>
        <v>2.0954997511421469</v>
      </c>
      <c r="Z1252" s="100">
        <f t="shared" si="335"/>
        <v>40359.379858306711</v>
      </c>
      <c r="AA1252" s="107">
        <f>((L1252+G1252+H1252+I1252+N1252+O1252+P1252+S1252)/('Life tables'!$I$2/2))</f>
        <v>6.479477031883377</v>
      </c>
      <c r="AB1252" s="31">
        <f>((uNES*L1252+ uOCEX*G1252+uEREX*H1252+uHOEX*I1252+uNES*S1252+ uOCEX*N1252+uEREX*O1252+uHOEX*P1252)/('Life tables'!$I$2/2))</f>
        <v>4.2700704444347064</v>
      </c>
    </row>
    <row r="1253" spans="1:28" x14ac:dyDescent="0.25">
      <c r="A1253" s="4">
        <v>1247</v>
      </c>
      <c r="C1253" s="105">
        <f>IF(male=0,VLOOKUP((($A$5:$A$1570/'Life tables'!$I$2)*2)+age,lifetable,13,1),IF(male=1,VLOOKUP((($A$5:$A$1570/'Life tables'!$I$2)*2)+age,lifetable,10,1),"error"))</f>
        <v>3.2375795819468145E-3</v>
      </c>
      <c r="F1253" s="96">
        <f t="shared" si="336"/>
        <v>29.468957346226169</v>
      </c>
      <c r="G1253" s="96">
        <f t="shared" si="348"/>
        <v>2.9602184405581324</v>
      </c>
      <c r="H1253" s="96">
        <f t="shared" si="337"/>
        <v>0.16906054680797761</v>
      </c>
      <c r="I1253" s="96">
        <f t="shared" si="338"/>
        <v>6.7740962233844404E-2</v>
      </c>
      <c r="J1253" s="96">
        <f t="shared" si="349"/>
        <v>0.10575870111730487</v>
      </c>
      <c r="K1253" s="96">
        <f t="shared" si="339"/>
        <v>7.0785523984741153E-2</v>
      </c>
      <c r="L1253" s="96">
        <f t="shared" si="340"/>
        <v>26.095393171524169</v>
      </c>
      <c r="M1253" s="96">
        <f t="shared" si="341"/>
        <v>139.46040411666971</v>
      </c>
      <c r="N1253" s="96">
        <f t="shared" si="350"/>
        <v>13.430339075180328</v>
      </c>
      <c r="O1253" s="96">
        <f t="shared" si="342"/>
        <v>0.32058080160049568</v>
      </c>
      <c r="P1253" s="96">
        <f t="shared" si="343"/>
        <v>0.32058080160049568</v>
      </c>
      <c r="Q1253" s="96">
        <f t="shared" si="351"/>
        <v>0.49707176014185944</v>
      </c>
      <c r="R1253" s="96">
        <f t="shared" si="334"/>
        <v>2.5130047032630807E-2</v>
      </c>
      <c r="S1253" s="96">
        <f t="shared" si="347"/>
        <v>124.8667016311139</v>
      </c>
      <c r="T1253" s="96">
        <f t="shared" si="344"/>
        <v>369.65932123527409</v>
      </c>
      <c r="U1253" s="96">
        <f t="shared" si="345"/>
        <v>462.11006333410222</v>
      </c>
      <c r="V1253" s="32">
        <f t="shared" si="346"/>
        <v>999.99999999999568</v>
      </c>
      <c r="W1253" s="100">
        <f>(cNES*L1253+(cNES+cOSEX)*G1253+(cNES+cEREX)*H1253+(cNES+cHOEX)*I1253+(cNES+cNES)*S1253+(cNES+cOSEX)*N1253+(cNES+cEREX)*O1253+(cNES+cHOEX)*P1253)/(1+cDR)^((cycle + 0.5)/('Life tables'!$I$2/2))</f>
        <v>2473.3018452523033</v>
      </c>
      <c r="X1253" s="107">
        <f>((L1253+G1253+H1253+I1253+N1253+O1253+P1253+S1253)/('Life tables'!$I$2/2))/(1+oDR)^(((cycle + 0.5)/('Life tables'!$I$2/2)))</f>
        <v>3.1647864422103686</v>
      </c>
      <c r="Y1253" s="31">
        <f>((uNES*L1253+ uOCEX*G1253+uEREX*H1253+uHOEX*I1253+uNES*S1253+ uOCEX*N1253+uEREX*O1253+uHOEX*P1253)/('Life tables'!$I$2/2))/(1+oDR)^(((cycle + 0.5)/('Life tables'!$I$2/2)))</f>
        <v>2.0856407072308754</v>
      </c>
      <c r="Z1253" s="100">
        <f t="shared" si="335"/>
        <v>40192.446875866037</v>
      </c>
      <c r="AA1253" s="107">
        <f>((L1253+G1253+H1253+I1253+N1253+O1253+P1253+S1253)/('Life tables'!$I$2/2))</f>
        <v>6.4526758362353975</v>
      </c>
      <c r="AB1253" s="31">
        <f>((uNES*L1253+ uOCEX*G1253+uEREX*H1253+uHOEX*I1253+uNES*S1253+ uOCEX*N1253+uEREX*O1253+uHOEX*P1253)/('Life tables'!$I$2/2))</f>
        <v>4.2524080661879307</v>
      </c>
    </row>
    <row r="1254" spans="1:28" x14ac:dyDescent="0.25">
      <c r="A1254" s="4">
        <v>1248</v>
      </c>
      <c r="C1254" s="105">
        <f>IF(male=0,VLOOKUP((($A$5:$A$1570/'Life tables'!$I$2)*2)+age,lifetable,13,1),IF(male=1,VLOOKUP((($A$5:$A$1570/'Life tables'!$I$2)*2)+age,lifetable,10,1),"error"))</f>
        <v>3.2375795819468145E-3</v>
      </c>
      <c r="F1254" s="96">
        <f t="shared" si="336"/>
        <v>29.347001700924725</v>
      </c>
      <c r="G1254" s="96">
        <f t="shared" si="348"/>
        <v>2.9479677407484992</v>
      </c>
      <c r="H1254" s="96">
        <f t="shared" si="337"/>
        <v>0.16836089911298979</v>
      </c>
      <c r="I1254" s="96">
        <f t="shared" si="338"/>
        <v>6.7460620019306333E-2</v>
      </c>
      <c r="J1254" s="96">
        <f t="shared" si="349"/>
        <v>0.10532102459928395</v>
      </c>
      <c r="K1254" s="96">
        <f t="shared" si="339"/>
        <v>7.0492582020282218E-2</v>
      </c>
      <c r="L1254" s="96">
        <f t="shared" si="340"/>
        <v>25.987398834424365</v>
      </c>
      <c r="M1254" s="96">
        <f t="shared" si="341"/>
        <v>138.88361372969464</v>
      </c>
      <c r="N1254" s="96">
        <f t="shared" si="350"/>
        <v>13.374792911224722</v>
      </c>
      <c r="O1254" s="96">
        <f t="shared" si="342"/>
        <v>0.31925492042452236</v>
      </c>
      <c r="P1254" s="96">
        <f t="shared" si="343"/>
        <v>0.31925492042452236</v>
      </c>
      <c r="Q1254" s="96">
        <f t="shared" si="351"/>
        <v>0.49501593494400087</v>
      </c>
      <c r="R1254" s="96">
        <f t="shared" si="334"/>
        <v>2.5026112373582161E-2</v>
      </c>
      <c r="S1254" s="96">
        <f t="shared" si="347"/>
        <v>124.35026893030329</v>
      </c>
      <c r="T1254" s="96">
        <f t="shared" si="344"/>
        <v>370.2596581948174</v>
      </c>
      <c r="U1254" s="96">
        <f t="shared" si="345"/>
        <v>462.20558202849611</v>
      </c>
      <c r="V1254" s="32">
        <f t="shared" si="346"/>
        <v>999.99999999999568</v>
      </c>
      <c r="W1254" s="100">
        <f>(cNES*L1254+(cNES+cOSEX)*G1254+(cNES+cEREX)*H1254+(cNES+cHOEX)*I1254+(cNES+cNES)*S1254+(cNES+cOSEX)*N1254+(cNES+cEREX)*O1254+(cNES+cHOEX)*P1254)/(1+cDR)^((cycle + 0.5)/('Life tables'!$I$2/2))</f>
        <v>2457.5731098576694</v>
      </c>
      <c r="X1254" s="107">
        <f>((L1254+G1254+H1254+I1254+N1254+O1254+P1254+S1254)/('Life tables'!$I$2/2))/(1+oDR)^(((cycle + 0.5)/('Life tables'!$I$2/2)))</f>
        <v>3.1498965489736466</v>
      </c>
      <c r="Y1254" s="31">
        <f>((uNES*L1254+ uOCEX*G1254+uEREX*H1254+uHOEX*I1254+uNES*S1254+ uOCEX*N1254+uEREX*O1254+uHOEX*P1254)/('Life tables'!$I$2/2))/(1+oDR)^(((cycle + 0.5)/('Life tables'!$I$2/2)))</f>
        <v>2.0758280504870625</v>
      </c>
      <c r="Z1254" s="100">
        <f t="shared" si="335"/>
        <v>40026.204182034868</v>
      </c>
      <c r="AA1254" s="107">
        <f>((L1254+G1254+H1254+I1254+N1254+O1254+P1254+S1254)/('Life tables'!$I$2/2))</f>
        <v>6.4259855043230134</v>
      </c>
      <c r="AB1254" s="31">
        <f>((uNES*L1254+ uOCEX*G1254+uEREX*H1254+uHOEX*I1254+uNES*S1254+ uOCEX*N1254+uEREX*O1254+uHOEX*P1254)/('Life tables'!$I$2/2))</f>
        <v>4.23481874864855</v>
      </c>
    </row>
    <row r="1255" spans="1:28" x14ac:dyDescent="0.25">
      <c r="A1255" s="4">
        <v>1249</v>
      </c>
      <c r="C1255" s="105">
        <f>IF(male=0,VLOOKUP((($A$5:$A$1570/'Life tables'!$I$2)*2)+age,lifetable,13,1),IF(male=1,VLOOKUP((($A$5:$A$1570/'Life tables'!$I$2)*2)+age,lifetable,10,1),"error"))</f>
        <v>3.2375795819468145E-3</v>
      </c>
      <c r="F1255" s="96">
        <f t="shared" si="336"/>
        <v>29.225552823973104</v>
      </c>
      <c r="G1255" s="96">
        <f t="shared" si="348"/>
        <v>2.9357679468802131</v>
      </c>
      <c r="H1255" s="96">
        <f t="shared" si="337"/>
        <v>0.16766415869881679</v>
      </c>
      <c r="I1255" s="96">
        <f t="shared" si="338"/>
        <v>6.718144272469545E-2</v>
      </c>
      <c r="J1255" s="96">
        <f t="shared" si="349"/>
        <v>0.10488516678023546</v>
      </c>
      <c r="K1255" s="96">
        <f t="shared" si="339"/>
        <v>7.0200857332117103E-2</v>
      </c>
      <c r="L1255" s="96">
        <f t="shared" si="340"/>
        <v>25.879853251557027</v>
      </c>
      <c r="M1255" s="96">
        <f t="shared" si="341"/>
        <v>138.3092069527091</v>
      </c>
      <c r="N1255" s="96">
        <f t="shared" si="350"/>
        <v>13.319476294075503</v>
      </c>
      <c r="O1255" s="96">
        <f t="shared" si="342"/>
        <v>0.31793451850702376</v>
      </c>
      <c r="P1255" s="96">
        <f t="shared" si="343"/>
        <v>0.31793451850702376</v>
      </c>
      <c r="Q1255" s="96">
        <f t="shared" si="351"/>
        <v>0.49296860552829974</v>
      </c>
      <c r="R1255" s="96">
        <f t="shared" si="334"/>
        <v>2.4922607228785417E-2</v>
      </c>
      <c r="S1255" s="96">
        <f t="shared" si="347"/>
        <v>123.83597040886247</v>
      </c>
      <c r="T1255" s="96">
        <f t="shared" si="344"/>
        <v>370.85751196712596</v>
      </c>
      <c r="U1255" s="96">
        <f t="shared" si="345"/>
        <v>462.30070549305702</v>
      </c>
      <c r="V1255" s="32">
        <f t="shared" si="346"/>
        <v>999.99999999999568</v>
      </c>
      <c r="W1255" s="100">
        <f>(cNES*L1255+(cNES+cOSEX)*G1255+(cNES+cEREX)*H1255+(cNES+cHOEX)*I1255+(cNES+cNES)*S1255+(cNES+cOSEX)*N1255+(cNES+cEREX)*O1255+(cNES+cHOEX)*P1255)/(1+cDR)^((cycle + 0.5)/('Life tables'!$I$2/2))</f>
        <v>2441.9443896716271</v>
      </c>
      <c r="X1255" s="107">
        <f>((L1255+G1255+H1255+I1255+N1255+O1255+P1255+S1255)/('Life tables'!$I$2/2))/(1+oDR)^(((cycle + 0.5)/('Life tables'!$I$2/2)))</f>
        <v>3.1350767132205943</v>
      </c>
      <c r="Y1255" s="31">
        <f>((uNES*L1255+ uOCEX*G1255+uEREX*H1255+uHOEX*I1255+uNES*S1255+ uOCEX*N1255+uEREX*O1255+uHOEX*P1255)/('Life tables'!$I$2/2))/(1+oDR)^(((cycle + 0.5)/('Life tables'!$I$2/2)))</f>
        <v>2.0660615625942595</v>
      </c>
      <c r="Z1255" s="100">
        <f t="shared" si="335"/>
        <v>39860.648928748087</v>
      </c>
      <c r="AA1255" s="107">
        <f>((L1255+G1255+H1255+I1255+N1255+O1255+P1255+S1255)/('Life tables'!$I$2/2))</f>
        <v>6.3994055773580971</v>
      </c>
      <c r="AB1255" s="31">
        <f>((uNES*L1255+ uOCEX*G1255+uEREX*H1255+uHOEX*I1255+uNES*S1255+ uOCEX*N1255+uEREX*O1255+uHOEX*P1255)/('Life tables'!$I$2/2))</f>
        <v>4.2173021894729557</v>
      </c>
    </row>
    <row r="1256" spans="1:28" x14ac:dyDescent="0.25">
      <c r="A1256" s="4">
        <v>1250</v>
      </c>
      <c r="C1256" s="105">
        <f>IF(male=0,VLOOKUP((($A$5:$A$1570/'Life tables'!$I$2)*2)+age,lifetable,13,1),IF(male=1,VLOOKUP((($A$5:$A$1570/'Life tables'!$I$2)*2)+age,lifetable,10,1),"error"))</f>
        <v>3.2375795819468145E-3</v>
      </c>
      <c r="F1256" s="96">
        <f t="shared" si="336"/>
        <v>29.104608533969675</v>
      </c>
      <c r="G1256" s="96">
        <f t="shared" si="348"/>
        <v>2.9236188398269158</v>
      </c>
      <c r="H1256" s="96">
        <f t="shared" si="337"/>
        <v>0.16697031305096929</v>
      </c>
      <c r="I1256" s="96">
        <f t="shared" si="338"/>
        <v>6.6903425335574265E-2</v>
      </c>
      <c r="J1256" s="96">
        <f t="shared" si="349"/>
        <v>0.10445111983150773</v>
      </c>
      <c r="K1256" s="96">
        <f t="shared" si="339"/>
        <v>6.9910344680438524E-2</v>
      </c>
      <c r="L1256" s="96">
        <f t="shared" si="340"/>
        <v>25.772754491244267</v>
      </c>
      <c r="M1256" s="96">
        <f t="shared" si="341"/>
        <v>137.73717400584312</v>
      </c>
      <c r="N1256" s="96">
        <f t="shared" si="350"/>
        <v>13.264388281910001</v>
      </c>
      <c r="O1256" s="96">
        <f t="shared" si="342"/>
        <v>0.31661957336679042</v>
      </c>
      <c r="P1256" s="96">
        <f t="shared" si="343"/>
        <v>0.31661957336679042</v>
      </c>
      <c r="Q1256" s="96">
        <f t="shared" si="351"/>
        <v>0.49092973703685366</v>
      </c>
      <c r="R1256" s="96">
        <f t="shared" si="334"/>
        <v>2.4819529835958341E-2</v>
      </c>
      <c r="S1256" s="96">
        <f t="shared" si="347"/>
        <v>123.32379731032673</v>
      </c>
      <c r="T1256" s="96">
        <f t="shared" si="344"/>
        <v>371.45289282399432</v>
      </c>
      <c r="U1256" s="96">
        <f t="shared" si="345"/>
        <v>462.39543536757344</v>
      </c>
      <c r="V1256" s="32">
        <f t="shared" si="346"/>
        <v>999.99999999999579</v>
      </c>
      <c r="W1256" s="100">
        <f>(cNES*L1256+(cNES+cOSEX)*G1256+(cNES+cEREX)*H1256+(cNES+cHOEX)*I1256+(cNES+cNES)*S1256+(cNES+cOSEX)*N1256+(cNES+cEREX)*O1256+(cNES+cHOEX)*P1256)/(1+cDR)^((cycle + 0.5)/('Life tables'!$I$2/2))</f>
        <v>2426.415049119335</v>
      </c>
      <c r="X1256" s="107">
        <f>((L1256+G1256+H1256+I1256+N1256+O1256+P1256+S1256)/('Life tables'!$I$2/2))/(1+oDR)^(((cycle + 0.5)/('Life tables'!$I$2/2)))</f>
        <v>3.1203266052334651</v>
      </c>
      <c r="Y1256" s="31">
        <f>((uNES*L1256+ uOCEX*G1256+uEREX*H1256+uHOEX*I1256+uNES*S1256+ uOCEX*N1256+uEREX*O1256+uHOEX*P1256)/('Life tables'!$I$2/2))/(1+oDR)^(((cycle + 0.5)/('Life tables'!$I$2/2)))</f>
        <v>2.0563410262658524</v>
      </c>
      <c r="Z1256" s="100">
        <f t="shared" si="335"/>
        <v>39695.778279457925</v>
      </c>
      <c r="AA1256" s="107">
        <f>((L1256+G1256+H1256+I1256+N1256+O1256+P1256+S1256)/('Life tables'!$I$2/2))</f>
        <v>6.3729355984583922</v>
      </c>
      <c r="AB1256" s="31">
        <f>((uNES*L1256+ uOCEX*G1256+uEREX*H1256+uHOEX*I1256+uNES*S1256+ uOCEX*N1256+uEREX*O1256+uHOEX*P1256)/('Life tables'!$I$2/2))</f>
        <v>4.1998580875733662</v>
      </c>
    </row>
    <row r="1257" spans="1:28" x14ac:dyDescent="0.25">
      <c r="A1257" s="4">
        <v>1251</v>
      </c>
      <c r="C1257" s="105">
        <f>IF(male=0,VLOOKUP((($A$5:$A$1570/'Life tables'!$I$2)*2)+age,lifetable,13,1),IF(male=1,VLOOKUP((($A$5:$A$1570/'Life tables'!$I$2)*2)+age,lifetable,10,1),"error"))</f>
        <v>3.2375795819468145E-3</v>
      </c>
      <c r="F1257" s="96">
        <f t="shared" si="336"/>
        <v>28.984166661663789</v>
      </c>
      <c r="G1257" s="96">
        <f t="shared" si="348"/>
        <v>2.9115202016828388</v>
      </c>
      <c r="H1257" s="96">
        <f t="shared" si="337"/>
        <v>0.16627934972466699</v>
      </c>
      <c r="I1257" s="96">
        <f t="shared" si="338"/>
        <v>6.6626562865436986E-2</v>
      </c>
      <c r="J1257" s="96">
        <f t="shared" si="349"/>
        <v>0.10401887596805669</v>
      </c>
      <c r="K1257" s="96">
        <f t="shared" si="339"/>
        <v>6.9621038854626283E-2</v>
      </c>
      <c r="L1257" s="96">
        <f t="shared" si="340"/>
        <v>25.666100632568163</v>
      </c>
      <c r="M1257" s="96">
        <f t="shared" si="341"/>
        <v>137.16750514676423</v>
      </c>
      <c r="N1257" s="96">
        <f t="shared" si="350"/>
        <v>13.209527936520495</v>
      </c>
      <c r="O1257" s="96">
        <f t="shared" si="342"/>
        <v>0.31531006260890126</v>
      </c>
      <c r="P1257" s="96">
        <f t="shared" si="343"/>
        <v>0.31531006260890126</v>
      </c>
      <c r="Q1257" s="96">
        <f t="shared" si="351"/>
        <v>0.4888992947455531</v>
      </c>
      <c r="R1257" s="96">
        <f t="shared" si="334"/>
        <v>2.4716878439582767E-2</v>
      </c>
      <c r="S1257" s="96">
        <f t="shared" si="347"/>
        <v>122.8137409118408</v>
      </c>
      <c r="T1257" s="96">
        <f t="shared" si="344"/>
        <v>372.04581099470795</v>
      </c>
      <c r="U1257" s="96">
        <f t="shared" si="345"/>
        <v>462.48977328486762</v>
      </c>
      <c r="V1257" s="32">
        <f t="shared" si="346"/>
        <v>999.99999999999579</v>
      </c>
      <c r="W1257" s="100">
        <f>(cNES*L1257+(cNES+cOSEX)*G1257+(cNES+cEREX)*H1257+(cNES+cHOEX)*I1257+(cNES+cNES)*S1257+(cNES+cOSEX)*N1257+(cNES+cEREX)*O1257+(cNES+cHOEX)*P1257)/(1+cDR)^((cycle + 0.5)/('Life tables'!$I$2/2))</f>
        <v>2410.9844566494421</v>
      </c>
      <c r="X1257" s="107">
        <f>((L1257+G1257+H1257+I1257+N1257+O1257+P1257+S1257)/('Life tables'!$I$2/2))/(1+oDR)^(((cycle + 0.5)/('Life tables'!$I$2/2)))</f>
        <v>3.105645896849814</v>
      </c>
      <c r="Y1257" s="31">
        <f>((uNES*L1257+ uOCEX*G1257+uEREX*H1257+uHOEX*I1257+uNES*S1257+ uOCEX*N1257+uEREX*O1257+uHOEX*P1257)/('Life tables'!$I$2/2))/(1+oDR)^(((cycle + 0.5)/('Life tables'!$I$2/2)))</f>
        <v>2.046666225240112</v>
      </c>
      <c r="Z1257" s="100">
        <f t="shared" si="335"/>
        <v>39531.589409095868</v>
      </c>
      <c r="AA1257" s="107">
        <f>((L1257+G1257+H1257+I1257+N1257+O1257+P1257+S1257)/('Life tables'!$I$2/2))</f>
        <v>6.3465751126393126</v>
      </c>
      <c r="AB1257" s="31">
        <f>((uNES*L1257+ uOCEX*G1257+uEREX*H1257+uHOEX*I1257+uNES*S1257+ uOCEX*N1257+uEREX*O1257+uHOEX*P1257)/('Life tables'!$I$2/2))</f>
        <v>4.1824861431124365</v>
      </c>
    </row>
    <row r="1258" spans="1:28" x14ac:dyDescent="0.25">
      <c r="A1258" s="4">
        <v>1252</v>
      </c>
      <c r="C1258" s="105">
        <f>IF(male=0,VLOOKUP((($A$5:$A$1570/'Life tables'!$I$2)*2)+age,lifetable,13,1),IF(male=1,VLOOKUP((($A$5:$A$1570/'Life tables'!$I$2)*2)+age,lifetable,10,1),"error"))</f>
        <v>3.6086322680759508E-3</v>
      </c>
      <c r="F1258" s="96">
        <f t="shared" si="336"/>
        <v>28.864225049790733</v>
      </c>
      <c r="G1258" s="96">
        <f t="shared" si="348"/>
        <v>2.8994718157462267</v>
      </c>
      <c r="H1258" s="96">
        <f t="shared" si="337"/>
        <v>0.16559125634389163</v>
      </c>
      <c r="I1258" s="96">
        <f t="shared" si="338"/>
        <v>6.6350850355330157E-2</v>
      </c>
      <c r="J1258" s="96">
        <f t="shared" si="349"/>
        <v>0.11546049523291992</v>
      </c>
      <c r="K1258" s="96">
        <f t="shared" si="339"/>
        <v>6.9332934672850885E-2</v>
      </c>
      <c r="L1258" s="96">
        <f t="shared" si="340"/>
        <v>25.548017697439512</v>
      </c>
      <c r="M1258" s="96">
        <f t="shared" si="341"/>
        <v>136.60019067062942</v>
      </c>
      <c r="N1258" s="96">
        <f t="shared" si="350"/>
        <v>13.154894323309575</v>
      </c>
      <c r="O1258" s="96">
        <f t="shared" si="342"/>
        <v>0.31400596392461294</v>
      </c>
      <c r="P1258" s="96">
        <f t="shared" si="343"/>
        <v>0.31400596392461294</v>
      </c>
      <c r="Q1258" s="96">
        <f t="shared" si="351"/>
        <v>0.54267729612515814</v>
      </c>
      <c r="R1258" s="96">
        <f t="shared" si="334"/>
        <v>2.4614651290895941E-2</v>
      </c>
      <c r="S1258" s="96">
        <f t="shared" si="347"/>
        <v>122.24999247205456</v>
      </c>
      <c r="T1258" s="96">
        <f t="shared" si="344"/>
        <v>372.70394878606601</v>
      </c>
      <c r="U1258" s="96">
        <f t="shared" si="345"/>
        <v>462.58372087083137</v>
      </c>
      <c r="V1258" s="32">
        <f t="shared" si="346"/>
        <v>999.99999999999568</v>
      </c>
      <c r="W1258" s="100">
        <f>(cNES*L1258+(cNES+cOSEX)*G1258+(cNES+cEREX)*H1258+(cNES+cHOEX)*I1258+(cNES+cNES)*S1258+(cNES+cOSEX)*N1258+(cNES+cEREX)*O1258+(cNES+cHOEX)*P1258)/(1+cDR)^((cycle + 0.5)/('Life tables'!$I$2/2))</f>
        <v>2394.8035479889436</v>
      </c>
      <c r="X1258" s="107">
        <f>((L1258+G1258+H1258+I1258+N1258+O1258+P1258+S1258)/('Life tables'!$I$2/2))/(1+oDR)^(((cycle + 0.5)/('Life tables'!$I$2/2)))</f>
        <v>3.0897648304690994</v>
      </c>
      <c r="Y1258" s="31">
        <f>((uNES*L1258+ uOCEX*G1258+uEREX*H1258+uHOEX*I1258+uNES*S1258+ uOCEX*N1258+uEREX*O1258+uHOEX*P1258)/('Life tables'!$I$2/2))/(1+oDR)^(((cycle + 0.5)/('Life tables'!$I$2/2)))</f>
        <v>2.0361864255147015</v>
      </c>
      <c r="Z1258" s="100">
        <f t="shared" si="335"/>
        <v>39354.137026382748</v>
      </c>
      <c r="AA1258" s="107">
        <f>((L1258+G1258+H1258+I1258+N1258+O1258+P1258+S1258)/('Life tables'!$I$2/2))</f>
        <v>6.3177280259862165</v>
      </c>
      <c r="AB1258" s="31">
        <f>((uNES*L1258+ uOCEX*G1258+uEREX*H1258+uHOEX*I1258+uNES*S1258+ uOCEX*N1258+uEREX*O1258+uHOEX*P1258)/('Life tables'!$I$2/2))</f>
        <v>4.1634469781487722</v>
      </c>
    </row>
    <row r="1259" spans="1:28" x14ac:dyDescent="0.25">
      <c r="A1259" s="4">
        <v>1253</v>
      </c>
      <c r="C1259" s="105">
        <f>IF(male=0,VLOOKUP((($A$5:$A$1570/'Life tables'!$I$2)*2)+age,lifetable,13,1),IF(male=1,VLOOKUP((($A$5:$A$1570/'Life tables'!$I$2)*2)+age,lifetable,10,1),"error"))</f>
        <v>3.6086322680759508E-3</v>
      </c>
      <c r="F1259" s="96">
        <f t="shared" si="336"/>
        <v>28.732890307681526</v>
      </c>
      <c r="G1259" s="96">
        <f t="shared" si="348"/>
        <v>2.8862789660328856</v>
      </c>
      <c r="H1259" s="96">
        <f t="shared" si="337"/>
        <v>0.16483780168124437</v>
      </c>
      <c r="I1259" s="96">
        <f t="shared" si="338"/>
        <v>6.6048948197724611E-2</v>
      </c>
      <c r="J1259" s="96">
        <f t="shared" si="349"/>
        <v>0.11493513990676589</v>
      </c>
      <c r="K1259" s="96">
        <f t="shared" si="339"/>
        <v>6.9017463771441773E-2</v>
      </c>
      <c r="L1259" s="96">
        <f t="shared" si="340"/>
        <v>25.431771988091462</v>
      </c>
      <c r="M1259" s="96">
        <f t="shared" si="341"/>
        <v>135.97944003541676</v>
      </c>
      <c r="N1259" s="96">
        <f t="shared" si="350"/>
        <v>13.095114692203206</v>
      </c>
      <c r="O1259" s="96">
        <f t="shared" si="342"/>
        <v>0.31257903032657169</v>
      </c>
      <c r="P1259" s="96">
        <f t="shared" si="343"/>
        <v>0.31257903032657169</v>
      </c>
      <c r="Q1259" s="96">
        <f t="shared" si="351"/>
        <v>0.54021121408946438</v>
      </c>
      <c r="R1259" s="96">
        <f t="shared" si="334"/>
        <v>2.4502795221374017E-2</v>
      </c>
      <c r="S1259" s="96">
        <f t="shared" si="347"/>
        <v>121.69445327324958</v>
      </c>
      <c r="T1259" s="96">
        <f t="shared" si="344"/>
        <v>373.35909514006227</v>
      </c>
      <c r="U1259" s="96">
        <f t="shared" si="345"/>
        <v>462.67724112982421</v>
      </c>
      <c r="V1259" s="32">
        <f t="shared" si="346"/>
        <v>999.99999999999579</v>
      </c>
      <c r="W1259" s="100">
        <f>(cNES*L1259+(cNES+cOSEX)*G1259+(cNES+cEREX)*H1259+(cNES+cHOEX)*I1259+(cNES+cNES)*S1259+(cNES+cOSEX)*N1259+(cNES+cEREX)*O1259+(cNES+cHOEX)*P1259)/(1+cDR)^((cycle + 0.5)/('Life tables'!$I$2/2))</f>
        <v>2378.5972367100067</v>
      </c>
      <c r="X1259" s="107">
        <f>((L1259+G1259+H1259+I1259+N1259+O1259+P1259+S1259)/('Life tables'!$I$2/2))/(1+oDR)^(((cycle + 0.5)/('Life tables'!$I$2/2)))</f>
        <v>3.0739649795180988</v>
      </c>
      <c r="Y1259" s="31">
        <f>((uNES*L1259+ uOCEX*G1259+uEREX*H1259+uHOEX*I1259+uNES*S1259+ uOCEX*N1259+uEREX*O1259+uHOEX*P1259)/('Life tables'!$I$2/2))/(1+oDR)^(((cycle + 0.5)/('Life tables'!$I$2/2)))</f>
        <v>2.0257741662453639</v>
      </c>
      <c r="Z1259" s="100">
        <f t="shared" si="335"/>
        <v>39175.27427058763</v>
      </c>
      <c r="AA1259" s="107">
        <f>((L1259+G1259+H1259+I1259+N1259+O1259+P1259+S1259)/('Life tables'!$I$2/2))</f>
        <v>6.2890120699120793</v>
      </c>
      <c r="AB1259" s="31">
        <f>((uNES*L1259+ uOCEX*G1259+uEREX*H1259+uHOEX*I1259+uNES*S1259+ uOCEX*N1259+uEREX*O1259+uHOEX*P1259)/('Life tables'!$I$2/2))</f>
        <v>4.1445228775607017</v>
      </c>
    </row>
    <row r="1260" spans="1:28" x14ac:dyDescent="0.25">
      <c r="A1260" s="4">
        <v>1254</v>
      </c>
      <c r="C1260" s="105">
        <f>IF(male=0,VLOOKUP((($A$5:$A$1570/'Life tables'!$I$2)*2)+age,lifetable,13,1),IF(male=1,VLOOKUP((($A$5:$A$1570/'Life tables'!$I$2)*2)+age,lifetable,10,1),"error"))</f>
        <v>3.6086322680759508E-3</v>
      </c>
      <c r="F1260" s="96">
        <f t="shared" si="336"/>
        <v>28.602157700471714</v>
      </c>
      <c r="G1260" s="96">
        <f t="shared" si="348"/>
        <v>2.873146602030388</v>
      </c>
      <c r="H1260" s="96">
        <f t="shared" si="337"/>
        <v>0.1640878014080466</v>
      </c>
      <c r="I1260" s="96">
        <f t="shared" si="338"/>
        <v>6.5748430181301942E-2</v>
      </c>
      <c r="J1260" s="96">
        <f t="shared" si="349"/>
        <v>0.11441219319520518</v>
      </c>
      <c r="K1260" s="96">
        <f t="shared" si="339"/>
        <v>6.8703439220300908E-2</v>
      </c>
      <c r="L1260" s="96">
        <f t="shared" si="340"/>
        <v>25.316059234436473</v>
      </c>
      <c r="M1260" s="96">
        <f t="shared" si="341"/>
        <v>135.36150602963752</v>
      </c>
      <c r="N1260" s="96">
        <f t="shared" si="350"/>
        <v>13.035606308613863</v>
      </c>
      <c r="O1260" s="96">
        <f t="shared" si="342"/>
        <v>0.31115857137864561</v>
      </c>
      <c r="P1260" s="96">
        <f t="shared" si="343"/>
        <v>0.31115857137864561</v>
      </c>
      <c r="Q1260" s="96">
        <f t="shared" si="351"/>
        <v>0.53775632179543664</v>
      </c>
      <c r="R1260" s="96">
        <f t="shared" si="334"/>
        <v>2.439144669397908E-2</v>
      </c>
      <c r="S1260" s="96">
        <f t="shared" si="347"/>
        <v>121.14143480977695</v>
      </c>
      <c r="T1260" s="96">
        <f t="shared" si="344"/>
        <v>374.01126365505291</v>
      </c>
      <c r="U1260" s="96">
        <f t="shared" si="345"/>
        <v>462.77033601573851</v>
      </c>
      <c r="V1260" s="32">
        <f t="shared" si="346"/>
        <v>999.99999999999579</v>
      </c>
      <c r="W1260" s="100">
        <f>(cNES*L1260+(cNES+cOSEX)*G1260+(cNES+cEREX)*H1260+(cNES+cHOEX)*I1260+(cNES+cNES)*S1260+(cNES+cOSEX)*N1260+(cNES+cEREX)*O1260+(cNES+cHOEX)*P1260)/(1+cDR)^((cycle + 0.5)/('Life tables'!$I$2/2))</f>
        <v>2362.5005757870276</v>
      </c>
      <c r="X1260" s="107">
        <f>((L1260+G1260+H1260+I1260+N1260+O1260+P1260+S1260)/('Life tables'!$I$2/2))/(1+oDR)^(((cycle + 0.5)/('Life tables'!$I$2/2)))</f>
        <v>3.0582459284435544</v>
      </c>
      <c r="Y1260" s="31">
        <f>((uNES*L1260+ uOCEX*G1260+uEREX*H1260+uHOEX*I1260+uNES*S1260+ uOCEX*N1260+uEREX*O1260+uHOEX*P1260)/('Life tables'!$I$2/2))/(1+oDR)^(((cycle + 0.5)/('Life tables'!$I$2/2)))</f>
        <v>2.0154151547838732</v>
      </c>
      <c r="Z1260" s="100">
        <f t="shared" si="335"/>
        <v>38997.224069338401</v>
      </c>
      <c r="AA1260" s="107">
        <f>((L1260+G1260+H1260+I1260+N1260+O1260+P1260+S1260)/('Life tables'!$I$2/2))</f>
        <v>6.2604266478927837</v>
      </c>
      <c r="AB1260" s="31">
        <f>((uNES*L1260+ uOCEX*G1260+uEREX*H1260+uHOEX*I1260+uNES*S1260+ uOCEX*N1260+uEREX*O1260+uHOEX*P1260)/('Life tables'!$I$2/2))</f>
        <v>4.1256847999785693</v>
      </c>
    </row>
    <row r="1261" spans="1:28" x14ac:dyDescent="0.25">
      <c r="A1261" s="4">
        <v>1255</v>
      </c>
      <c r="C1261" s="105">
        <f>IF(male=0,VLOOKUP((($A$5:$A$1570/'Life tables'!$I$2)*2)+age,lifetable,13,1),IF(male=1,VLOOKUP((($A$5:$A$1570/'Life tables'!$I$2)*2)+age,lifetable,10,1),"error"))</f>
        <v>3.6086322680759508E-3</v>
      </c>
      <c r="F1261" s="96">
        <f t="shared" si="336"/>
        <v>28.472024298952245</v>
      </c>
      <c r="G1261" s="96">
        <f t="shared" si="348"/>
        <v>2.8600744294935532</v>
      </c>
      <c r="H1261" s="96">
        <f t="shared" si="337"/>
        <v>0.1633412387197104</v>
      </c>
      <c r="I1261" s="96">
        <f t="shared" si="338"/>
        <v>6.5449289572622735E-2</v>
      </c>
      <c r="J1261" s="96">
        <f t="shared" si="349"/>
        <v>0.11389164338103684</v>
      </c>
      <c r="K1261" s="96">
        <f t="shared" si="339"/>
        <v>6.8390853983359964E-2</v>
      </c>
      <c r="L1261" s="96">
        <f t="shared" si="340"/>
        <v>25.200876843801964</v>
      </c>
      <c r="M1261" s="96">
        <f t="shared" si="341"/>
        <v>134.74637603025209</v>
      </c>
      <c r="N1261" s="96">
        <f t="shared" si="350"/>
        <v>12.976367956915482</v>
      </c>
      <c r="O1261" s="96">
        <f t="shared" si="342"/>
        <v>0.3097445580639665</v>
      </c>
      <c r="P1261" s="96">
        <f t="shared" si="343"/>
        <v>0.3097445580639665</v>
      </c>
      <c r="Q1261" s="96">
        <f t="shared" si="351"/>
        <v>0.53531256909499669</v>
      </c>
      <c r="R1261" s="96">
        <f t="shared" si="334"/>
        <v>2.4280603434104354E-2</v>
      </c>
      <c r="S1261" s="96">
        <f t="shared" si="347"/>
        <v>120.59092578467958</v>
      </c>
      <c r="T1261" s="96">
        <f t="shared" si="344"/>
        <v>374.66046786752895</v>
      </c>
      <c r="U1261" s="96">
        <f t="shared" si="345"/>
        <v>462.86300747315596</v>
      </c>
      <c r="V1261" s="32">
        <f t="shared" si="346"/>
        <v>999.99999999999568</v>
      </c>
      <c r="W1261" s="100">
        <f>(cNES*L1261+(cNES+cOSEX)*G1261+(cNES+cEREX)*H1261+(cNES+cHOEX)*I1261+(cNES+cNES)*S1261+(cNES+cOSEX)*N1261+(cNES+cEREX)*O1261+(cNES+cHOEX)*P1261)/(1+cDR)^((cycle + 0.5)/('Life tables'!$I$2/2))</f>
        <v>2346.5128242121536</v>
      </c>
      <c r="X1261" s="107">
        <f>((L1261+G1261+H1261+I1261+N1261+O1261+P1261+S1261)/('Life tables'!$I$2/2))/(1+oDR)^(((cycle + 0.5)/('Life tables'!$I$2/2)))</f>
        <v>3.0426072638267141</v>
      </c>
      <c r="Y1261" s="31">
        <f>((uNES*L1261+ uOCEX*G1261+uEREX*H1261+uHOEX*I1261+uNES*S1261+ uOCEX*N1261+uEREX*O1261+uHOEX*P1261)/('Life tables'!$I$2/2))/(1+oDR)^(((cycle + 0.5)/('Life tables'!$I$2/2)))</f>
        <v>2.0051091186881131</v>
      </c>
      <c r="Z1261" s="100">
        <f t="shared" si="335"/>
        <v>38819.982744953777</v>
      </c>
      <c r="AA1261" s="107">
        <f>((L1261+G1261+H1261+I1261+N1261+O1261+P1261+S1261)/('Life tables'!$I$2/2))</f>
        <v>6.2319711661342527</v>
      </c>
      <c r="AB1261" s="31">
        <f>((uNES*L1261+ uOCEX*G1261+uEREX*H1261+uHOEX*I1261+uNES*S1261+ uOCEX*N1261+uEREX*O1261+uHOEX*P1261)/('Life tables'!$I$2/2))</f>
        <v>4.1069323540959175</v>
      </c>
    </row>
    <row r="1262" spans="1:28" x14ac:dyDescent="0.25">
      <c r="A1262" s="4">
        <v>1256</v>
      </c>
      <c r="C1262" s="105">
        <f>IF(male=0,VLOOKUP((($A$5:$A$1570/'Life tables'!$I$2)*2)+age,lifetable,13,1),IF(male=1,VLOOKUP((($A$5:$A$1570/'Life tables'!$I$2)*2)+age,lifetable,10,1),"error"))</f>
        <v>3.6086322680759508E-3</v>
      </c>
      <c r="F1262" s="96">
        <f t="shared" si="336"/>
        <v>28.342487194362114</v>
      </c>
      <c r="G1262" s="96">
        <f t="shared" si="348"/>
        <v>2.8470621562312513</v>
      </c>
      <c r="H1262" s="96">
        <f t="shared" si="337"/>
        <v>0.16259809692895633</v>
      </c>
      <c r="I1262" s="96">
        <f t="shared" si="338"/>
        <v>6.5151519685251902E-2</v>
      </c>
      <c r="J1262" s="96">
        <f t="shared" si="349"/>
        <v>0.11337347882885448</v>
      </c>
      <c r="K1262" s="96">
        <f t="shared" si="339"/>
        <v>6.8079701073667592E-2</v>
      </c>
      <c r="L1262" s="96">
        <f t="shared" si="340"/>
        <v>25.086222241614131</v>
      </c>
      <c r="M1262" s="96">
        <f t="shared" si="341"/>
        <v>134.13403746494868</v>
      </c>
      <c r="N1262" s="96">
        <f t="shared" si="350"/>
        <v>12.917398426367194</v>
      </c>
      <c r="O1262" s="96">
        <f t="shared" si="342"/>
        <v>0.30833696148227552</v>
      </c>
      <c r="P1262" s="96">
        <f t="shared" si="343"/>
        <v>0.30833696148227552</v>
      </c>
      <c r="Q1262" s="96">
        <f t="shared" si="351"/>
        <v>0.5328799060415953</v>
      </c>
      <c r="R1262" s="96">
        <f t="shared" si="334"/>
        <v>2.4170263176283971E-2</v>
      </c>
      <c r="S1262" s="96">
        <f t="shared" si="347"/>
        <v>120.04291494639905</v>
      </c>
      <c r="T1262" s="96">
        <f t="shared" si="344"/>
        <v>375.30672125239943</v>
      </c>
      <c r="U1262" s="96">
        <f t="shared" si="345"/>
        <v>462.95525743740592</v>
      </c>
      <c r="V1262" s="32">
        <f t="shared" si="346"/>
        <v>999.99999999999568</v>
      </c>
      <c r="W1262" s="100">
        <f>(cNES*L1262+(cNES+cOSEX)*G1262+(cNES+cEREX)*H1262+(cNES+cHOEX)*I1262+(cNES+cNES)*S1262+(cNES+cOSEX)*N1262+(cNES+cEREX)*O1262+(cNES+cHOEX)*P1262)/(1+cDR)^((cycle + 0.5)/('Life tables'!$I$2/2))</f>
        <v>2330.6332459508194</v>
      </c>
      <c r="X1262" s="107">
        <f>((L1262+G1262+H1262+I1262+N1262+O1262+P1262+S1262)/('Life tables'!$I$2/2))/(1+oDR)^(((cycle + 0.5)/('Life tables'!$I$2/2)))</f>
        <v>3.0270485743720537</v>
      </c>
      <c r="Y1262" s="31">
        <f>((uNES*L1262+ uOCEX*G1262+uEREX*H1262+uHOEX*I1262+uNES*S1262+ uOCEX*N1262+uEREX*O1262+uHOEX*P1262)/('Life tables'!$I$2/2))/(1+oDR)^(((cycle + 0.5)/('Life tables'!$I$2/2)))</f>
        <v>1.9948557869150105</v>
      </c>
      <c r="Z1262" s="100">
        <f t="shared" si="335"/>
        <v>38643.546635890751</v>
      </c>
      <c r="AA1262" s="107">
        <f>((L1262+G1262+H1262+I1262+N1262+O1262+P1262+S1262)/('Life tables'!$I$2/2))</f>
        <v>6.2036450335593303</v>
      </c>
      <c r="AB1262" s="31">
        <f>((uNES*L1262+ uOCEX*G1262+uEREX*H1262+uHOEX*I1262+uNES*S1262+ uOCEX*N1262+uEREX*O1262+uHOEX*P1262)/('Life tables'!$I$2/2))</f>
        <v>4.0882651503964071</v>
      </c>
    </row>
    <row r="1263" spans="1:28" x14ac:dyDescent="0.25">
      <c r="A1263" s="4">
        <v>1257</v>
      </c>
      <c r="C1263" s="105">
        <f>IF(male=0,VLOOKUP((($A$5:$A$1570/'Life tables'!$I$2)*2)+age,lifetable,13,1),IF(male=1,VLOOKUP((($A$5:$A$1570/'Life tables'!$I$2)*2)+age,lifetable,10,1),"error"))</f>
        <v>3.6086322680759508E-3</v>
      </c>
      <c r="F1263" s="96">
        <f t="shared" si="336"/>
        <v>28.213543498030859</v>
      </c>
      <c r="G1263" s="96">
        <f t="shared" si="348"/>
        <v>2.8341094920704886</v>
      </c>
      <c r="H1263" s="96">
        <f t="shared" si="337"/>
        <v>0.16185835946376245</v>
      </c>
      <c r="I1263" s="96">
        <f t="shared" si="338"/>
        <v>6.4855113878936985E-2</v>
      </c>
      <c r="J1263" s="96">
        <f t="shared" si="349"/>
        <v>0.11285768798361655</v>
      </c>
      <c r="K1263" s="96">
        <f t="shared" si="339"/>
        <v>6.7769973552530643E-2</v>
      </c>
      <c r="L1263" s="96">
        <f t="shared" si="340"/>
        <v>24.972092871081522</v>
      </c>
      <c r="M1263" s="96">
        <f t="shared" si="341"/>
        <v>133.52447781215952</v>
      </c>
      <c r="N1263" s="96">
        <f t="shared" si="350"/>
        <v>12.8586965111149</v>
      </c>
      <c r="O1263" s="96">
        <f t="shared" si="342"/>
        <v>0.30693575284996016</v>
      </c>
      <c r="P1263" s="96">
        <f t="shared" si="343"/>
        <v>0.30693575284996016</v>
      </c>
      <c r="Q1263" s="96">
        <f t="shared" si="351"/>
        <v>0.53045828289027619</v>
      </c>
      <c r="R1263" s="96">
        <f t="shared" si="334"/>
        <v>2.4060423664195862E-2</v>
      </c>
      <c r="S1263" s="96">
        <f t="shared" si="347"/>
        <v>119.49739108879022</v>
      </c>
      <c r="T1263" s="96">
        <f t="shared" si="344"/>
        <v>375.95003722327334</v>
      </c>
      <c r="U1263" s="96">
        <f t="shared" si="345"/>
        <v>463.04708783462263</v>
      </c>
      <c r="V1263" s="32">
        <f t="shared" si="346"/>
        <v>999.99999999999579</v>
      </c>
      <c r="W1263" s="100">
        <f>(cNES*L1263+(cNES+cOSEX)*G1263+(cNES+cEREX)*H1263+(cNES+cHOEX)*I1263+(cNES+cNES)*S1263+(cNES+cOSEX)*N1263+(cNES+cEREX)*O1263+(cNES+cHOEX)*P1263)/(1+cDR)^((cycle + 0.5)/('Life tables'!$I$2/2))</f>
        <v>2314.8611099097311</v>
      </c>
      <c r="X1263" s="107">
        <f>((L1263+G1263+H1263+I1263+N1263+O1263+P1263+S1263)/('Life tables'!$I$2/2))/(1+oDR)^(((cycle + 0.5)/('Life tables'!$I$2/2)))</f>
        <v>3.0115694508960851</v>
      </c>
      <c r="Y1263" s="31">
        <f>((uNES*L1263+ uOCEX*G1263+uEREX*H1263+uHOEX*I1263+uNES*S1263+ uOCEX*N1263+uEREX*O1263+uHOEX*P1263)/('Life tables'!$I$2/2))/(1+oDR)^(((cycle + 0.5)/('Life tables'!$I$2/2)))</f>
        <v>1.9846548898131597</v>
      </c>
      <c r="Z1263" s="100">
        <f t="shared" si="335"/>
        <v>38467.912096692766</v>
      </c>
      <c r="AA1263" s="107">
        <f>((L1263+G1263+H1263+I1263+N1263+O1263+P1263+S1263)/('Life tables'!$I$2/2))</f>
        <v>6.1754476617947898</v>
      </c>
      <c r="AB1263" s="31">
        <f>((uNES*L1263+ uOCEX*G1263+uEREX*H1263+uHOEX*I1263+uNES*S1263+ uOCEX*N1263+uEREX*O1263+uHOEX*P1263)/('Life tables'!$I$2/2))</f>
        <v>4.0696828011452606</v>
      </c>
    </row>
    <row r="1264" spans="1:28" x14ac:dyDescent="0.25">
      <c r="A1264" s="4">
        <v>1258</v>
      </c>
      <c r="C1264" s="105">
        <f>IF(male=0,VLOOKUP((($A$5:$A$1570/'Life tables'!$I$2)*2)+age,lifetable,13,1),IF(male=1,VLOOKUP((($A$5:$A$1570/'Life tables'!$I$2)*2)+age,lifetable,10,1),"error"))</f>
        <v>3.6086322680759508E-3</v>
      </c>
      <c r="F1264" s="96">
        <f t="shared" si="336"/>
        <v>28.085190341032476</v>
      </c>
      <c r="G1264" s="96">
        <f t="shared" si="348"/>
        <v>2.8212161488216436</v>
      </c>
      <c r="H1264" s="96">
        <f t="shared" si="337"/>
        <v>0.16112200986537886</v>
      </c>
      <c r="I1264" s="96">
        <f t="shared" si="338"/>
        <v>6.4560065558812565E-2</v>
      </c>
      <c r="J1264" s="96">
        <f t="shared" si="349"/>
        <v>0.11234425936926165</v>
      </c>
      <c r="K1264" s="96">
        <f t="shared" si="339"/>
        <v>6.7461664528682894E-2</v>
      </c>
      <c r="L1264" s="96">
        <f t="shared" si="340"/>
        <v>24.858486192888694</v>
      </c>
      <c r="M1264" s="96">
        <f t="shared" si="341"/>
        <v>132.91768460106729</v>
      </c>
      <c r="N1264" s="96">
        <f t="shared" si="350"/>
        <v>12.800261010191868</v>
      </c>
      <c r="O1264" s="96">
        <f t="shared" si="342"/>
        <v>0.30554090350006907</v>
      </c>
      <c r="P1264" s="96">
        <f t="shared" si="343"/>
        <v>0.30554090350006907</v>
      </c>
      <c r="Q1264" s="96">
        <f t="shared" si="351"/>
        <v>0.52804765009770094</v>
      </c>
      <c r="R1264" s="96">
        <f t="shared" si="334"/>
        <v>2.3951082650662928E-2</v>
      </c>
      <c r="S1264" s="96">
        <f t="shared" si="347"/>
        <v>118.95434305112693</v>
      </c>
      <c r="T1264" s="96">
        <f t="shared" si="344"/>
        <v>376.59042913274033</v>
      </c>
      <c r="U1264" s="96">
        <f t="shared" si="345"/>
        <v>463.13850058180196</v>
      </c>
      <c r="V1264" s="32">
        <f t="shared" si="346"/>
        <v>999.99999999999568</v>
      </c>
      <c r="W1264" s="100">
        <f>(cNES*L1264+(cNES+cOSEX)*G1264+(cNES+cEREX)*H1264+(cNES+cHOEX)*I1264+(cNES+cNES)*S1264+(cNES+cOSEX)*N1264+(cNES+cEREX)*O1264+(cNES+cHOEX)*P1264)/(1+cDR)^((cycle + 0.5)/('Life tables'!$I$2/2))</f>
        <v>2299.1956899049701</v>
      </c>
      <c r="X1264" s="107">
        <f>((L1264+G1264+H1264+I1264+N1264+O1264+P1264+S1264)/('Life tables'!$I$2/2))/(1+oDR)^(((cycle + 0.5)/('Life tables'!$I$2/2)))</f>
        <v>2.9961694863162092</v>
      </c>
      <c r="Y1264" s="31">
        <f>((uNES*L1264+ uOCEX*G1264+uEREX*H1264+uHOEX*I1264+uNES*S1264+ uOCEX*N1264+uEREX*O1264+uHOEX*P1264)/('Life tables'!$I$2/2))/(1+oDR)^(((cycle + 0.5)/('Life tables'!$I$2/2)))</f>
        <v>1.9745061591154884</v>
      </c>
      <c r="Z1264" s="100">
        <f t="shared" si="335"/>
        <v>38293.075497937047</v>
      </c>
      <c r="AA1264" s="107">
        <f>((L1264+G1264+H1264+I1264+N1264+O1264+P1264+S1264)/('Life tables'!$I$2/2))</f>
        <v>6.14737846515838</v>
      </c>
      <c r="AB1264" s="31">
        <f>((uNES*L1264+ uOCEX*G1264+uEREX*H1264+uHOEX*I1264+uNES*S1264+ uOCEX*N1264+uEREX*O1264+uHOEX*P1264)/('Life tables'!$I$2/2))</f>
        <v>4.0511849203807415</v>
      </c>
    </row>
    <row r="1265" spans="1:28" x14ac:dyDescent="0.25">
      <c r="A1265" s="4">
        <v>1259</v>
      </c>
      <c r="C1265" s="105">
        <f>IF(male=0,VLOOKUP((($A$5:$A$1570/'Life tables'!$I$2)*2)+age,lifetable,13,1),IF(male=1,VLOOKUP((($A$5:$A$1570/'Life tables'!$I$2)*2)+age,lifetable,10,1),"error"))</f>
        <v>3.6086322680759508E-3</v>
      </c>
      <c r="F1265" s="96">
        <f t="shared" si="336"/>
        <v>27.957424873850329</v>
      </c>
      <c r="G1265" s="96">
        <f t="shared" si="348"/>
        <v>2.8083818402448064</v>
      </c>
      <c r="H1265" s="96">
        <f t="shared" si="337"/>
        <v>0.16038903178640532</v>
      </c>
      <c r="I1265" s="96">
        <f t="shared" si="338"/>
        <v>6.4266368174629968E-2</v>
      </c>
      <c r="J1265" s="96">
        <f t="shared" si="349"/>
        <v>0.11183318158736834</v>
      </c>
      <c r="K1265" s="96">
        <f t="shared" si="339"/>
        <v>6.7154767157480116E-2</v>
      </c>
      <c r="L1265" s="96">
        <f t="shared" si="340"/>
        <v>24.745399684899638</v>
      </c>
      <c r="M1265" s="96">
        <f t="shared" si="341"/>
        <v>132.31364541160309</v>
      </c>
      <c r="N1265" s="96">
        <f t="shared" si="350"/>
        <v>12.742090727518553</v>
      </c>
      <c r="O1265" s="96">
        <f t="shared" si="342"/>
        <v>0.3041523848823075</v>
      </c>
      <c r="P1265" s="96">
        <f t="shared" si="343"/>
        <v>0.3041523848823075</v>
      </c>
      <c r="Q1265" s="96">
        <f t="shared" si="351"/>
        <v>0.52564795832214239</v>
      </c>
      <c r="R1265" s="96">
        <f t="shared" si="334"/>
        <v>2.3842237897652687E-2</v>
      </c>
      <c r="S1265" s="96">
        <f t="shared" si="347"/>
        <v>118.41375971810012</v>
      </c>
      <c r="T1265" s="96">
        <f t="shared" si="344"/>
        <v>377.22791027264981</v>
      </c>
      <c r="U1265" s="96">
        <f t="shared" si="345"/>
        <v>463.22949758685712</v>
      </c>
      <c r="V1265" s="32">
        <f t="shared" si="346"/>
        <v>999.99999999999568</v>
      </c>
      <c r="W1265" s="100">
        <f>(cNES*L1265+(cNES+cOSEX)*G1265+(cNES+cEREX)*H1265+(cNES+cHOEX)*I1265+(cNES+cNES)*S1265+(cNES+cOSEX)*N1265+(cNES+cEREX)*O1265+(cNES+cHOEX)*P1265)/(1+cDR)^((cycle + 0.5)/('Life tables'!$I$2/2))</f>
        <v>2283.6362646302887</v>
      </c>
      <c r="X1265" s="107">
        <f>((L1265+G1265+H1265+I1265+N1265+O1265+P1265+S1265)/('Life tables'!$I$2/2))/(1+oDR)^(((cycle + 0.5)/('Life tables'!$I$2/2)))</f>
        <v>2.9808482756396604</v>
      </c>
      <c r="Y1265" s="31">
        <f>((uNES*L1265+ uOCEX*G1265+uEREX*H1265+uHOEX*I1265+uNES*S1265+ uOCEX*N1265+uEREX*O1265+uHOEX*P1265)/('Life tables'!$I$2/2))/(1+oDR)^(((cycle + 0.5)/('Life tables'!$I$2/2)))</f>
        <v>1.9644093279319734</v>
      </c>
      <c r="Z1265" s="100">
        <f t="shared" si="335"/>
        <v>38119.033226181702</v>
      </c>
      <c r="AA1265" s="107">
        <f>((L1265+G1265+H1265+I1265+N1265+O1265+P1265+S1265)/('Life tables'!$I$2/2))</f>
        <v>6.1194368606459859</v>
      </c>
      <c r="AB1265" s="31">
        <f>((uNES*L1265+ uOCEX*G1265+uEREX*H1265+uHOEX*I1265+uNES*S1265+ uOCEX*N1265+uEREX*O1265+uHOEX*P1265)/('Life tables'!$I$2/2))</f>
        <v>4.032771123905702</v>
      </c>
    </row>
    <row r="1266" spans="1:28" x14ac:dyDescent="0.25">
      <c r="A1266" s="4">
        <v>1260</v>
      </c>
      <c r="C1266" s="105">
        <f>IF(male=0,VLOOKUP((($A$5:$A$1570/'Life tables'!$I$2)*2)+age,lifetable,13,1),IF(male=1,VLOOKUP((($A$5:$A$1570/'Life tables'!$I$2)*2)+age,lifetable,10,1),"error"))</f>
        <v>3.6086322680759508E-3</v>
      </c>
      <c r="F1266" s="96">
        <f t="shared" si="336"/>
        <v>27.83024426605273</v>
      </c>
      <c r="G1266" s="96">
        <f t="shared" si="348"/>
        <v>2.7956062820171907</v>
      </c>
      <c r="H1266" s="96">
        <f t="shared" si="337"/>
        <v>0.15965940898893002</v>
      </c>
      <c r="I1266" s="96">
        <f t="shared" si="338"/>
        <v>6.3974015220011504E-2</v>
      </c>
      <c r="J1266" s="96">
        <f t="shared" si="349"/>
        <v>0.11132444331585736</v>
      </c>
      <c r="K1266" s="96">
        <f t="shared" si="339"/>
        <v>6.6849274640120859E-2</v>
      </c>
      <c r="L1266" s="96">
        <f t="shared" si="340"/>
        <v>24.632830841870621</v>
      </c>
      <c r="M1266" s="96">
        <f t="shared" si="341"/>
        <v>131.71234787443606</v>
      </c>
      <c r="N1266" s="96">
        <f t="shared" si="350"/>
        <v>12.684184471901595</v>
      </c>
      <c r="O1266" s="96">
        <f t="shared" si="342"/>
        <v>0.30277016856301342</v>
      </c>
      <c r="P1266" s="96">
        <f t="shared" si="343"/>
        <v>0.30277016856301342</v>
      </c>
      <c r="Q1266" s="96">
        <f t="shared" si="351"/>
        <v>0.5232591584234414</v>
      </c>
      <c r="R1266" s="96">
        <f t="shared" si="334"/>
        <v>2.3733887176275375E-2</v>
      </c>
      <c r="S1266" s="96">
        <f t="shared" si="347"/>
        <v>117.87563001980872</v>
      </c>
      <c r="T1266" s="96">
        <f t="shared" si="344"/>
        <v>377.86249387438909</v>
      </c>
      <c r="U1266" s="96">
        <f t="shared" si="345"/>
        <v>463.32008074867349</v>
      </c>
      <c r="V1266" s="32">
        <f t="shared" si="346"/>
        <v>999.99999999999568</v>
      </c>
      <c r="W1266" s="100">
        <f>(cNES*L1266+(cNES+cOSEX)*G1266+(cNES+cEREX)*H1266+(cNES+cHOEX)*I1266+(cNES+cNES)*S1266+(cNES+cOSEX)*N1266+(cNES+cEREX)*O1266+(cNES+cHOEX)*P1266)/(1+cDR)^((cycle + 0.5)/('Life tables'!$I$2/2))</f>
        <v>2268.1821176255444</v>
      </c>
      <c r="X1266" s="107">
        <f>((L1266+G1266+H1266+I1266+N1266+O1266+P1266+S1266)/('Life tables'!$I$2/2))/(1+oDR)^(((cycle + 0.5)/('Life tables'!$I$2/2)))</f>
        <v>2.9656054159525116</v>
      </c>
      <c r="Y1266" s="31">
        <f>((uNES*L1266+ uOCEX*G1266+uEREX*H1266+uHOEX*I1266+uNES*S1266+ uOCEX*N1266+uEREX*O1266+uHOEX*P1266)/('Life tables'!$I$2/2))/(1+oDR)^(((cycle + 0.5)/('Life tables'!$I$2/2)))</f>
        <v>1.9543641307424067</v>
      </c>
      <c r="Z1266" s="100">
        <f t="shared" si="335"/>
        <v>37945.781683912217</v>
      </c>
      <c r="AA1266" s="107">
        <f>((L1266+G1266+H1266+I1266+N1266+O1266+P1266+S1266)/('Life tables'!$I$2/2))</f>
        <v>6.0916222679188579</v>
      </c>
      <c r="AB1266" s="31">
        <f>((uNES*L1266+ uOCEX*G1266+uEREX*H1266+uHOEX*I1266+uNES*S1266+ uOCEX*N1266+uEREX*O1266+uHOEX*P1266)/('Life tables'!$I$2/2))</f>
        <v>4.014441029279185</v>
      </c>
    </row>
    <row r="1267" spans="1:28" x14ac:dyDescent="0.25">
      <c r="A1267" s="4">
        <v>1261</v>
      </c>
      <c r="C1267" s="105">
        <f>IF(male=0,VLOOKUP((($A$5:$A$1570/'Life tables'!$I$2)*2)+age,lifetable,13,1),IF(male=1,VLOOKUP((($A$5:$A$1570/'Life tables'!$I$2)*2)+age,lifetable,10,1),"error"))</f>
        <v>3.6086322680759508E-3</v>
      </c>
      <c r="F1267" s="96">
        <f t="shared" si="336"/>
        <v>27.703645705978726</v>
      </c>
      <c r="G1267" s="96">
        <f t="shared" si="348"/>
        <v>2.7828891917015683</v>
      </c>
      <c r="H1267" s="96">
        <f t="shared" si="337"/>
        <v>0.15893312534272716</v>
      </c>
      <c r="I1267" s="96">
        <f t="shared" si="338"/>
        <v>6.3683000231728237E-2</v>
      </c>
      <c r="J1267" s="96">
        <f t="shared" si="349"/>
        <v>0.11081803330773468</v>
      </c>
      <c r="K1267" s="96">
        <f t="shared" si="339"/>
        <v>6.6545180222891687E-2</v>
      </c>
      <c r="L1267" s="96">
        <f t="shared" si="340"/>
        <v>24.520777175172075</v>
      </c>
      <c r="M1267" s="96">
        <f t="shared" si="341"/>
        <v>131.11377967095433</v>
      </c>
      <c r="N1267" s="96">
        <f t="shared" si="350"/>
        <v>12.626541057031982</v>
      </c>
      <c r="O1267" s="96">
        <f t="shared" si="342"/>
        <v>0.30139422622511364</v>
      </c>
      <c r="P1267" s="96">
        <f t="shared" si="343"/>
        <v>0.30139422622511364</v>
      </c>
      <c r="Q1267" s="96">
        <f t="shared" si="351"/>
        <v>0.52088120146293326</v>
      </c>
      <c r="R1267" s="96">
        <f t="shared" si="334"/>
        <v>2.3626028266780535E-2</v>
      </c>
      <c r="S1267" s="96">
        <f t="shared" si="347"/>
        <v>117.3399429317424</v>
      </c>
      <c r="T1267" s="96">
        <f t="shared" si="344"/>
        <v>378.49419310915977</v>
      </c>
      <c r="U1267" s="96">
        <f t="shared" si="345"/>
        <v>463.41025195716315</v>
      </c>
      <c r="V1267" s="32">
        <f t="shared" si="346"/>
        <v>999.99999999999568</v>
      </c>
      <c r="W1267" s="100">
        <f>(cNES*L1267+(cNES+cOSEX)*G1267+(cNES+cEREX)*H1267+(cNES+cHOEX)*I1267+(cNES+cNES)*S1267+(cNES+cOSEX)*N1267+(cNES+cEREX)*O1267+(cNES+cHOEX)*P1267)/(1+cDR)^((cycle + 0.5)/('Life tables'!$I$2/2))</f>
        <v>2252.8325372452814</v>
      </c>
      <c r="X1267" s="107">
        <f>((L1267+G1267+H1267+I1267+N1267+O1267+P1267+S1267)/('Life tables'!$I$2/2))/(1+oDR)^(((cycle + 0.5)/('Life tables'!$I$2/2)))</f>
        <v>2.950440506408742</v>
      </c>
      <c r="Y1267" s="31">
        <f>((uNES*L1267+ uOCEX*G1267+uEREX*H1267+uHOEX*I1267+uNES*S1267+ uOCEX*N1267+uEREX*O1267+uHOEX*P1267)/('Life tables'!$I$2/2))/(1+oDR)^(((cycle + 0.5)/('Life tables'!$I$2/2)))</f>
        <v>1.9443703033891921</v>
      </c>
      <c r="Z1267" s="100">
        <f t="shared" si="335"/>
        <v>37773.317289487415</v>
      </c>
      <c r="AA1267" s="107">
        <f>((L1267+G1267+H1267+I1267+N1267+O1267+P1267+S1267)/('Life tables'!$I$2/2))</f>
        <v>6.0639341092909183</v>
      </c>
      <c r="AB1267" s="31">
        <f>((uNES*L1267+ uOCEX*G1267+uEREX*H1267+uHOEX*I1267+uNES*S1267+ uOCEX*N1267+uEREX*O1267+uHOEX*P1267)/('Life tables'!$I$2/2))</f>
        <v>3.996194255808065</v>
      </c>
    </row>
    <row r="1268" spans="1:28" x14ac:dyDescent="0.25">
      <c r="A1268" s="4">
        <v>1262</v>
      </c>
      <c r="C1268" s="105">
        <f>IF(male=0,VLOOKUP((($A$5:$A$1570/'Life tables'!$I$2)*2)+age,lifetable,13,1),IF(male=1,VLOOKUP((($A$5:$A$1570/'Life tables'!$I$2)*2)+age,lifetable,10,1),"error"))</f>
        <v>3.6086322680759508E-3</v>
      </c>
      <c r="F1268" s="96">
        <f t="shared" si="336"/>
        <v>27.577626400433743</v>
      </c>
      <c r="G1268" s="96">
        <f t="shared" si="348"/>
        <v>2.7702302887156995</v>
      </c>
      <c r="H1268" s="96">
        <f t="shared" si="337"/>
        <v>0.15821016482351069</v>
      </c>
      <c r="I1268" s="96">
        <f t="shared" si="338"/>
        <v>6.3393316789000287E-2</v>
      </c>
      <c r="J1268" s="96">
        <f t="shared" si="349"/>
        <v>0.11031394038987415</v>
      </c>
      <c r="K1268" s="96">
        <f t="shared" si="339"/>
        <v>6.6242477196436042E-2</v>
      </c>
      <c r="L1268" s="96">
        <f t="shared" si="340"/>
        <v>24.409236212519222</v>
      </c>
      <c r="M1268" s="96">
        <f t="shared" si="341"/>
        <v>130.51792853323894</v>
      </c>
      <c r="N1268" s="96">
        <f t="shared" si="350"/>
        <v>12.569159301482536</v>
      </c>
      <c r="O1268" s="96">
        <f t="shared" si="342"/>
        <v>0.30002452966806387</v>
      </c>
      <c r="P1268" s="96">
        <f t="shared" si="343"/>
        <v>0.30002452966806387</v>
      </c>
      <c r="Q1268" s="96">
        <f t="shared" si="351"/>
        <v>0.51851403870334267</v>
      </c>
      <c r="R1268" s="96">
        <f t="shared" si="334"/>
        <v>2.3518658958552322E-2</v>
      </c>
      <c r="S1268" s="96">
        <f t="shared" si="347"/>
        <v>116.80668747475838</v>
      </c>
      <c r="T1268" s="96">
        <f t="shared" si="344"/>
        <v>379.12302108825298</v>
      </c>
      <c r="U1268" s="96">
        <f t="shared" si="345"/>
        <v>463.50001309331816</v>
      </c>
      <c r="V1268" s="32">
        <f t="shared" si="346"/>
        <v>999.99999999999568</v>
      </c>
      <c r="W1268" s="100">
        <f>(cNES*L1268+(cNES+cOSEX)*G1268+(cNES+cEREX)*H1268+(cNES+cHOEX)*I1268+(cNES+cNES)*S1268+(cNES+cOSEX)*N1268+(cNES+cEREX)*O1268+(cNES+cHOEX)*P1268)/(1+cDR)^((cycle + 0.5)/('Life tables'!$I$2/2))</f>
        <v>2237.586816627494</v>
      </c>
      <c r="X1268" s="107">
        <f>((L1268+G1268+H1268+I1268+N1268+O1268+P1268+S1268)/('Life tables'!$I$2/2))/(1+oDR)^(((cycle + 0.5)/('Life tables'!$I$2/2)))</f>
        <v>2.9353531482193858</v>
      </c>
      <c r="Y1268" s="31">
        <f>((uNES*L1268+ uOCEX*G1268+uEREX*H1268+uHOEX*I1268+uNES*S1268+ uOCEX*N1268+uEREX*O1268+uHOEX*P1268)/('Life tables'!$I$2/2))/(1+oDR)^(((cycle + 0.5)/('Life tables'!$I$2/2)))</f>
        <v>1.9344275830702042</v>
      </c>
      <c r="Z1268" s="100">
        <f t="shared" si="335"/>
        <v>37601.636477085092</v>
      </c>
      <c r="AA1268" s="107">
        <f>((L1268+G1268+H1268+I1268+N1268+O1268+P1268+S1268)/('Life tables'!$I$2/2))</f>
        <v>6.0363718097161643</v>
      </c>
      <c r="AB1268" s="31">
        <f>((uNES*L1268+ uOCEX*G1268+uEREX*H1268+uHOEX*I1268+uNES*S1268+ uOCEX*N1268+uEREX*O1268+uHOEX*P1268)/('Life tables'!$I$2/2))</f>
        <v>3.9780304245387619</v>
      </c>
    </row>
    <row r="1269" spans="1:28" x14ac:dyDescent="0.25">
      <c r="A1269" s="4">
        <v>1263</v>
      </c>
      <c r="C1269" s="105">
        <f>IF(male=0,VLOOKUP((($A$5:$A$1570/'Life tables'!$I$2)*2)+age,lifetable,13,1),IF(male=1,VLOOKUP((($A$5:$A$1570/'Life tables'!$I$2)*2)+age,lifetable,10,1),"error"))</f>
        <v>3.6086322680759508E-3</v>
      </c>
      <c r="F1269" s="96">
        <f t="shared" si="336"/>
        <v>27.452183574394759</v>
      </c>
      <c r="G1269" s="96">
        <f t="shared" si="348"/>
        <v>2.7576292943027134</v>
      </c>
      <c r="H1269" s="96">
        <f t="shared" si="337"/>
        <v>0.15749051151124294</v>
      </c>
      <c r="I1269" s="96">
        <f t="shared" si="338"/>
        <v>6.3104958512819137E-2</v>
      </c>
      <c r="J1269" s="96">
        <f t="shared" si="349"/>
        <v>0.10981215346183801</v>
      </c>
      <c r="K1269" s="96">
        <f t="shared" si="339"/>
        <v>6.5941158895046148E-2</v>
      </c>
      <c r="L1269" s="96">
        <f t="shared" si="340"/>
        <v>24.298205497711098</v>
      </c>
      <c r="M1269" s="96">
        <f t="shared" si="341"/>
        <v>129.9247822440297</v>
      </c>
      <c r="N1269" s="96">
        <f t="shared" si="350"/>
        <v>12.512038028704632</v>
      </c>
      <c r="O1269" s="96">
        <f t="shared" si="342"/>
        <v>0.29866105080777045</v>
      </c>
      <c r="P1269" s="96">
        <f t="shared" si="343"/>
        <v>0.29866105080777045</v>
      </c>
      <c r="Q1269" s="96">
        <f t="shared" si="351"/>
        <v>0.51615762160864864</v>
      </c>
      <c r="R1269" s="96">
        <f t="shared" si="334"/>
        <v>2.3411777050103319E-2</v>
      </c>
      <c r="S1269" s="96">
        <f t="shared" si="347"/>
        <v>116.27585271505077</v>
      </c>
      <c r="T1269" s="96">
        <f t="shared" si="344"/>
        <v>379.74899086332346</v>
      </c>
      <c r="U1269" s="96">
        <f t="shared" si="345"/>
        <v>463.58936602926332</v>
      </c>
      <c r="V1269" s="32">
        <f t="shared" si="346"/>
        <v>999.99999999999568</v>
      </c>
      <c r="W1269" s="100">
        <f>(cNES*L1269+(cNES+cOSEX)*G1269+(cNES+cEREX)*H1269+(cNES+cHOEX)*I1269+(cNES+cNES)*S1269+(cNES+cOSEX)*N1269+(cNES+cEREX)*O1269+(cNES+cHOEX)*P1269)/(1+cDR)^((cycle + 0.5)/('Life tables'!$I$2/2))</f>
        <v>2222.4442536625252</v>
      </c>
      <c r="X1269" s="107">
        <f>((L1269+G1269+H1269+I1269+N1269+O1269+P1269+S1269)/('Life tables'!$I$2/2))/(1+oDR)^(((cycle + 0.5)/('Life tables'!$I$2/2)))</f>
        <v>2.9203429446417308</v>
      </c>
      <c r="Y1269" s="31">
        <f>((uNES*L1269+ uOCEX*G1269+uEREX*H1269+uHOEX*I1269+uNES*S1269+ uOCEX*N1269+uEREX*O1269+uHOEX*P1269)/('Life tables'!$I$2/2))/(1+oDR)^(((cycle + 0.5)/('Life tables'!$I$2/2)))</f>
        <v>1.9245357083316739</v>
      </c>
      <c r="Z1269" s="100">
        <f t="shared" si="335"/>
        <v>37430.735696647178</v>
      </c>
      <c r="AA1269" s="107">
        <f>((L1269+G1269+H1269+I1269+N1269+O1269+P1269+S1269)/('Life tables'!$I$2/2))</f>
        <v>6.0089347967761224</v>
      </c>
      <c r="AB1269" s="31">
        <f>((uNES*L1269+ uOCEX*G1269+uEREX*H1269+uHOEX*I1269+uNES*S1269+ uOCEX*N1269+uEREX*O1269+uHOEX*P1269)/('Life tables'!$I$2/2))</f>
        <v>3.9599491582489823</v>
      </c>
    </row>
    <row r="1270" spans="1:28" x14ac:dyDescent="0.25">
      <c r="A1270" s="4">
        <v>1264</v>
      </c>
      <c r="C1270" s="105">
        <f>IF(male=0,VLOOKUP((($A$5:$A$1570/'Life tables'!$I$2)*2)+age,lifetable,13,1),IF(male=1,VLOOKUP((($A$5:$A$1570/'Life tables'!$I$2)*2)+age,lifetable,10,1),"error"))</f>
        <v>3.6086322680759508E-3</v>
      </c>
      <c r="F1270" s="96">
        <f t="shared" si="336"/>
        <v>27.32731447072462</v>
      </c>
      <c r="G1270" s="96">
        <f t="shared" si="348"/>
        <v>2.7450859315024121</v>
      </c>
      <c r="H1270" s="96">
        <f t="shared" si="337"/>
        <v>0.15677414958849581</v>
      </c>
      <c r="I1270" s="96">
        <f t="shared" si="338"/>
        <v>6.2817919065290939E-2</v>
      </c>
      <c r="J1270" s="96">
        <f t="shared" si="349"/>
        <v>0.10931266149473427</v>
      </c>
      <c r="K1270" s="96">
        <f t="shared" si="339"/>
        <v>6.5641218695976708E-2</v>
      </c>
      <c r="L1270" s="96">
        <f t="shared" si="340"/>
        <v>24.187682590377712</v>
      </c>
      <c r="M1270" s="96">
        <f t="shared" si="341"/>
        <v>129.33432863668418</v>
      </c>
      <c r="N1270" s="96">
        <f t="shared" si="350"/>
        <v>12.455176067024242</v>
      </c>
      <c r="O1270" s="96">
        <f t="shared" si="342"/>
        <v>0.29730376167649575</v>
      </c>
      <c r="P1270" s="96">
        <f t="shared" si="343"/>
        <v>0.29730376167649575</v>
      </c>
      <c r="Q1270" s="96">
        <f t="shared" si="351"/>
        <v>0.51381190184392134</v>
      </c>
      <c r="R1270" s="96">
        <f t="shared" si="334"/>
        <v>2.3305380349067185E-2</v>
      </c>
      <c r="S1270" s="96">
        <f t="shared" si="347"/>
        <v>115.74742776411395</v>
      </c>
      <c r="T1270" s="96">
        <f t="shared" si="344"/>
        <v>380.37211542666211</v>
      </c>
      <c r="U1270" s="96">
        <f t="shared" si="345"/>
        <v>463.67831262830833</v>
      </c>
      <c r="V1270" s="32">
        <f t="shared" si="346"/>
        <v>999.99999999999545</v>
      </c>
      <c r="W1270" s="100">
        <f>(cNES*L1270+(cNES+cOSEX)*G1270+(cNES+cEREX)*H1270+(cNES+cHOEX)*I1270+(cNES+cNES)*S1270+(cNES+cOSEX)*N1270+(cNES+cEREX)*O1270+(cNES+cHOEX)*P1270)/(1+cDR)^((cycle + 0.5)/('Life tables'!$I$2/2))</f>
        <v>2207.4041509621447</v>
      </c>
      <c r="X1270" s="107">
        <f>((L1270+G1270+H1270+I1270+N1270+O1270+P1270+S1270)/('Life tables'!$I$2/2))/(1+oDR)^(((cycle + 0.5)/('Life tables'!$I$2/2)))</f>
        <v>2.905409500968593</v>
      </c>
      <c r="Y1270" s="31">
        <f>((uNES*L1270+ uOCEX*G1270+uEREX*H1270+uHOEX*I1270+uNES*S1270+ uOCEX*N1270+uEREX*O1270+uHOEX*P1270)/('Life tables'!$I$2/2))/(1+oDR)^(((cycle + 0.5)/('Life tables'!$I$2/2)))</f>
        <v>1.9146944190611228</v>
      </c>
      <c r="Z1270" s="100">
        <f t="shared" si="335"/>
        <v>37260.611413824561</v>
      </c>
      <c r="AA1270" s="107">
        <f>((L1270+G1270+H1270+I1270+N1270+O1270+P1270+S1270)/('Life tables'!$I$2/2))</f>
        <v>5.9816225006674006</v>
      </c>
      <c r="AB1270" s="31">
        <f>((uNES*L1270+ uOCEX*G1270+uEREX*H1270+uHOEX*I1270+uNES*S1270+ uOCEX*N1270+uEREX*O1270+uHOEX*P1270)/('Life tables'!$I$2/2))</f>
        <v>3.9419500814395234</v>
      </c>
    </row>
    <row r="1271" spans="1:28" x14ac:dyDescent="0.25">
      <c r="A1271" s="4">
        <v>1265</v>
      </c>
      <c r="C1271" s="105">
        <f>IF(male=0,VLOOKUP((($A$5:$A$1570/'Life tables'!$I$2)*2)+age,lifetable,13,1),IF(male=1,VLOOKUP((($A$5:$A$1570/'Life tables'!$I$2)*2)+age,lifetable,10,1),"error"))</f>
        <v>3.6086322680759508E-3</v>
      </c>
      <c r="F1271" s="96">
        <f t="shared" si="336"/>
        <v>27.203016349895208</v>
      </c>
      <c r="G1271" s="96">
        <f t="shared" si="348"/>
        <v>2.7325999251234636</v>
      </c>
      <c r="H1271" s="96">
        <f t="shared" si="337"/>
        <v>0.15606106333886249</v>
      </c>
      <c r="I1271" s="96">
        <f t="shared" si="338"/>
        <v>6.2532192149000118E-2</v>
      </c>
      <c r="J1271" s="96">
        <f t="shared" si="349"/>
        <v>0.10881545353010924</v>
      </c>
      <c r="K1271" s="96">
        <f t="shared" si="339"/>
        <v>6.5342650018780021E-2</v>
      </c>
      <c r="L1271" s="96">
        <f t="shared" si="340"/>
        <v>24.07766506573499</v>
      </c>
      <c r="M1271" s="96">
        <f t="shared" si="341"/>
        <v>128.74655559512988</v>
      </c>
      <c r="N1271" s="96">
        <f t="shared" si="350"/>
        <v>12.398572249637335</v>
      </c>
      <c r="O1271" s="96">
        <f t="shared" si="342"/>
        <v>0.2959526344227485</v>
      </c>
      <c r="P1271" s="96">
        <f t="shared" si="343"/>
        <v>0.2959526344227485</v>
      </c>
      <c r="Q1271" s="96">
        <f t="shared" si="351"/>
        <v>0.51147683127513233</v>
      </c>
      <c r="R1271" s="96">
        <f t="shared" si="334"/>
        <v>2.3199466672190021E-2</v>
      </c>
      <c r="S1271" s="96">
        <f t="shared" si="347"/>
        <v>115.22140177869971</v>
      </c>
      <c r="T1271" s="96">
        <f t="shared" si="344"/>
        <v>380.99240771146737</v>
      </c>
      <c r="U1271" s="96">
        <f t="shared" si="345"/>
        <v>463.76685474499931</v>
      </c>
      <c r="V1271" s="32">
        <f t="shared" si="346"/>
        <v>999.99999999999545</v>
      </c>
      <c r="W1271" s="100">
        <f>(cNES*L1271+(cNES+cOSEX)*G1271+(cNES+cEREX)*H1271+(cNES+cHOEX)*I1271+(cNES+cNES)*S1271+(cNES+cOSEX)*N1271+(cNES+cEREX)*O1271+(cNES+cHOEX)*P1271)/(1+cDR)^((cycle + 0.5)/('Life tables'!$I$2/2))</f>
        <v>2192.465815828773</v>
      </c>
      <c r="X1271" s="107">
        <f>((L1271+G1271+H1271+I1271+N1271+O1271+P1271+S1271)/('Life tables'!$I$2/2))/(1+oDR)^(((cycle + 0.5)/('Life tables'!$I$2/2)))</f>
        <v>2.8905524245176539</v>
      </c>
      <c r="Y1271" s="31">
        <f>((uNES*L1271+ uOCEX*G1271+uEREX*H1271+uHOEX*I1271+uNES*S1271+ uOCEX*N1271+uEREX*O1271+uHOEX*P1271)/('Life tables'!$I$2/2))/(1+oDR)^(((cycle + 0.5)/('Life tables'!$I$2/2)))</f>
        <v>1.90490345648035</v>
      </c>
      <c r="Z1271" s="100">
        <f t="shared" si="335"/>
        <v>37091.260109921423</v>
      </c>
      <c r="AA1271" s="107">
        <f>((L1271+G1271+H1271+I1271+N1271+O1271+P1271+S1271)/('Life tables'!$I$2/2))</f>
        <v>5.9544343541893099</v>
      </c>
      <c r="AB1271" s="31">
        <f>((uNES*L1271+ uOCEX*G1271+uEREX*H1271+uHOEX*I1271+uNES*S1271+ uOCEX*N1271+uEREX*O1271+uHOEX*P1271)/('Life tables'!$I$2/2))</f>
        <v>3.924032820326135</v>
      </c>
    </row>
    <row r="1272" spans="1:28" x14ac:dyDescent="0.25">
      <c r="A1272" s="4">
        <v>1266</v>
      </c>
      <c r="C1272" s="105">
        <f>IF(male=0,VLOOKUP((($A$5:$A$1570/'Life tables'!$I$2)*2)+age,lifetable,13,1),IF(male=1,VLOOKUP((($A$5:$A$1570/'Life tables'!$I$2)*2)+age,lifetable,10,1),"error"))</f>
        <v>3.6086322680759508E-3</v>
      </c>
      <c r="F1272" s="96">
        <f t="shared" si="336"/>
        <v>27.079286489719074</v>
      </c>
      <c r="G1272" s="96">
        <f t="shared" si="348"/>
        <v>2.7201710017164404</v>
      </c>
      <c r="H1272" s="96">
        <f t="shared" si="337"/>
        <v>0.15535123714541793</v>
      </c>
      <c r="I1272" s="96">
        <f t="shared" si="338"/>
        <v>6.2247771506392484E-2</v>
      </c>
      <c r="J1272" s="96">
        <f t="shared" si="349"/>
        <v>0.10832051867887407</v>
      </c>
      <c r="K1272" s="96">
        <f t="shared" si="339"/>
        <v>6.5045446324661263E-2</v>
      </c>
      <c r="L1272" s="96">
        <f t="shared" si="340"/>
        <v>23.968150514347286</v>
      </c>
      <c r="M1272" s="96">
        <f t="shared" si="341"/>
        <v>128.1614510538098</v>
      </c>
      <c r="N1272" s="96">
        <f t="shared" si="350"/>
        <v>12.342225414604629</v>
      </c>
      <c r="O1272" s="96">
        <f t="shared" si="342"/>
        <v>0.29460764131115846</v>
      </c>
      <c r="P1272" s="96">
        <f t="shared" si="343"/>
        <v>0.29460764131115846</v>
      </c>
      <c r="Q1272" s="96">
        <f t="shared" si="351"/>
        <v>0.50915236196893832</v>
      </c>
      <c r="R1272" s="96">
        <f t="shared" si="334"/>
        <v>2.309403384532055E-2</v>
      </c>
      <c r="S1272" s="96">
        <f t="shared" si="347"/>
        <v>114.6977639607686</v>
      </c>
      <c r="T1272" s="96">
        <f t="shared" si="344"/>
        <v>381.60988059211519</v>
      </c>
      <c r="U1272" s="96">
        <f t="shared" si="345"/>
        <v>463.85499422516926</v>
      </c>
      <c r="V1272" s="32">
        <f t="shared" si="346"/>
        <v>999.99999999999545</v>
      </c>
      <c r="W1272" s="100">
        <f>(cNES*L1272+(cNES+cOSEX)*G1272+(cNES+cEREX)*H1272+(cNES+cHOEX)*I1272+(cNES+cNES)*S1272+(cNES+cOSEX)*N1272+(cNES+cEREX)*O1272+(cNES+cHOEX)*P1272)/(1+cDR)^((cycle + 0.5)/('Life tables'!$I$2/2))</f>
        <v>2177.628560224879</v>
      </c>
      <c r="X1272" s="107">
        <f>((L1272+G1272+H1272+I1272+N1272+O1272+P1272+S1272)/('Life tables'!$I$2/2))/(1+oDR)^(((cycle + 0.5)/('Life tables'!$I$2/2)))</f>
        <v>2.8757713246208612</v>
      </c>
      <c r="Y1272" s="31">
        <f>((uNES*L1272+ uOCEX*G1272+uEREX*H1272+uHOEX*I1272+uNES*S1272+ uOCEX*N1272+uEREX*O1272+uHOEX*P1272)/('Life tables'!$I$2/2))/(1+oDR)^(((cycle + 0.5)/('Life tables'!$I$2/2)))</f>
        <v>1.8951625631384414</v>
      </c>
      <c r="Z1272" s="100">
        <f t="shared" si="335"/>
        <v>36922.678281839486</v>
      </c>
      <c r="AA1272" s="107">
        <f>((L1272+G1272+H1272+I1272+N1272+O1272+P1272+S1272)/('Life tables'!$I$2/2))</f>
        <v>5.9273697927315547</v>
      </c>
      <c r="AB1272" s="31">
        <f>((uNES*L1272+ uOCEX*G1272+uEREX*H1272+uHOEX*I1272+uNES*S1272+ uOCEX*N1272+uEREX*O1272+uHOEX*P1272)/('Life tables'!$I$2/2))</f>
        <v>3.9061970028314041</v>
      </c>
    </row>
    <row r="1273" spans="1:28" x14ac:dyDescent="0.25">
      <c r="A1273" s="4">
        <v>1267</v>
      </c>
      <c r="C1273" s="105">
        <f>IF(male=0,VLOOKUP((($A$5:$A$1570/'Life tables'!$I$2)*2)+age,lifetable,13,1),IF(male=1,VLOOKUP((($A$5:$A$1570/'Life tables'!$I$2)*2)+age,lifetable,10,1),"error"))</f>
        <v>3.6086322680759508E-3</v>
      </c>
      <c r="F1273" s="96">
        <f t="shared" si="336"/>
        <v>26.956122185089349</v>
      </c>
      <c r="G1273" s="96">
        <f t="shared" si="348"/>
        <v>2.7077988895476968</v>
      </c>
      <c r="H1273" s="96">
        <f t="shared" si="337"/>
        <v>0.15464465548922668</v>
      </c>
      <c r="I1273" s="96">
        <f t="shared" si="338"/>
        <v>6.1964650919177397E-2</v>
      </c>
      <c r="J1273" s="96">
        <f t="shared" si="349"/>
        <v>0.1078278461202644</v>
      </c>
      <c r="K1273" s="96">
        <f t="shared" si="339"/>
        <v>6.4749601115853844E-2</v>
      </c>
      <c r="L1273" s="96">
        <f t="shared" si="340"/>
        <v>23.859136541897129</v>
      </c>
      <c r="M1273" s="96">
        <f t="shared" si="341"/>
        <v>127.57900299762173</v>
      </c>
      <c r="N1273" s="96">
        <f t="shared" si="350"/>
        <v>12.286134404845749</v>
      </c>
      <c r="O1273" s="96">
        <f t="shared" si="342"/>
        <v>0.2932687547223371</v>
      </c>
      <c r="P1273" s="96">
        <f t="shared" si="343"/>
        <v>0.2932687547223371</v>
      </c>
      <c r="Q1273" s="96">
        <f t="shared" si="351"/>
        <v>0.50683844619243967</v>
      </c>
      <c r="R1273" s="96">
        <f t="shared" si="334"/>
        <v>2.2989079703399192E-2</v>
      </c>
      <c r="S1273" s="96">
        <f t="shared" si="347"/>
        <v>114.17650355743547</v>
      </c>
      <c r="T1273" s="96">
        <f t="shared" si="344"/>
        <v>382.22454688442787</v>
      </c>
      <c r="U1273" s="96">
        <f t="shared" si="345"/>
        <v>463.94273290598852</v>
      </c>
      <c r="V1273" s="32">
        <f t="shared" si="346"/>
        <v>999.99999999999545</v>
      </c>
      <c r="W1273" s="100">
        <f>(cNES*L1273+(cNES+cOSEX)*G1273+(cNES+cEREX)*H1273+(cNES+cHOEX)*I1273+(cNES+cNES)*S1273+(cNES+cOSEX)*N1273+(cNES+cEREX)*O1273+(cNES+cHOEX)*P1273)/(1+cDR)^((cycle + 0.5)/('Life tables'!$I$2/2))</f>
        <v>2162.8917007425302</v>
      </c>
      <c r="X1273" s="107">
        <f>((L1273+G1273+H1273+I1273+N1273+O1273+P1273+S1273)/('Life tables'!$I$2/2))/(1+oDR)^(((cycle + 0.5)/('Life tables'!$I$2/2)))</f>
        <v>2.8610658126138921</v>
      </c>
      <c r="Y1273" s="31">
        <f>((uNES*L1273+ uOCEX*G1273+uEREX*H1273+uHOEX*I1273+uNES*S1273+ uOCEX*N1273+uEREX*O1273+uHOEX*P1273)/('Life tables'!$I$2/2))/(1+oDR)^(((cycle + 0.5)/('Life tables'!$I$2/2)))</f>
        <v>1.8854714829048409</v>
      </c>
      <c r="Z1273" s="100">
        <f t="shared" si="335"/>
        <v>36754.862442021658</v>
      </c>
      <c r="AA1273" s="107">
        <f>((L1273+G1273+H1273+I1273+N1273+O1273+P1273+S1273)/('Life tables'!$I$2/2))</f>
        <v>5.9004282542620041</v>
      </c>
      <c r="AB1273" s="31">
        <f>((uNES*L1273+ uOCEX*G1273+uEREX*H1273+uHOEX*I1273+uNES*S1273+ uOCEX*N1273+uEREX*O1273+uHOEX*P1273)/('Life tables'!$I$2/2))</f>
        <v>3.8884422585767204</v>
      </c>
    </row>
    <row r="1274" spans="1:28" x14ac:dyDescent="0.25">
      <c r="A1274" s="4">
        <v>1268</v>
      </c>
      <c r="C1274" s="105">
        <f>IF(male=0,VLOOKUP((($A$5:$A$1570/'Life tables'!$I$2)*2)+age,lifetable,13,1),IF(male=1,VLOOKUP((($A$5:$A$1570/'Life tables'!$I$2)*2)+age,lifetable,10,1),"error"))</f>
        <v>3.6086322680759508E-3</v>
      </c>
      <c r="F1274" s="96">
        <f t="shared" si="336"/>
        <v>26.833520747727487</v>
      </c>
      <c r="G1274" s="96">
        <f t="shared" si="348"/>
        <v>2.6954833185740266</v>
      </c>
      <c r="H1274" s="96">
        <f t="shared" si="337"/>
        <v>0.15394130294789576</v>
      </c>
      <c r="I1274" s="96">
        <f t="shared" si="338"/>
        <v>6.1682824207747837E-2</v>
      </c>
      <c r="J1274" s="96">
        <f t="shared" si="349"/>
        <v>0.10733742510083116</v>
      </c>
      <c r="K1274" s="96">
        <f t="shared" si="339"/>
        <v>6.4455107935013384E-2</v>
      </c>
      <c r="L1274" s="96">
        <f t="shared" si="340"/>
        <v>23.750620768961973</v>
      </c>
      <c r="M1274" s="96">
        <f t="shared" si="341"/>
        <v>126.99919946185163</v>
      </c>
      <c r="N1274" s="96">
        <f t="shared" si="350"/>
        <v>12.230298068132809</v>
      </c>
      <c r="O1274" s="96">
        <f t="shared" si="342"/>
        <v>0.29193594715272414</v>
      </c>
      <c r="P1274" s="96">
        <f t="shared" si="343"/>
        <v>0.29193594715272414</v>
      </c>
      <c r="Q1274" s="96">
        <f t="shared" si="351"/>
        <v>0.50453503641291608</v>
      </c>
      <c r="R1274" s="96">
        <f t="shared" si="334"/>
        <v>2.2884602090446068E-2</v>
      </c>
      <c r="S1274" s="96">
        <f t="shared" si="347"/>
        <v>113.65760986091001</v>
      </c>
      <c r="T1274" s="96">
        <f t="shared" si="344"/>
        <v>382.83641934594164</v>
      </c>
      <c r="U1274" s="96">
        <f t="shared" si="345"/>
        <v>464.03007261601397</v>
      </c>
      <c r="V1274" s="32">
        <f t="shared" si="346"/>
        <v>999.99999999999545</v>
      </c>
      <c r="W1274" s="100">
        <f>(cNES*L1274+(cNES+cOSEX)*G1274+(cNES+cEREX)*H1274+(cNES+cHOEX)*I1274+(cNES+cNES)*S1274+(cNES+cOSEX)*N1274+(cNES+cEREX)*O1274+(cNES+cHOEX)*P1274)/(1+cDR)^((cycle + 0.5)/('Life tables'!$I$2/2))</f>
        <v>2148.2545585731145</v>
      </c>
      <c r="X1274" s="107">
        <f>((L1274+G1274+H1274+I1274+N1274+O1274+P1274+S1274)/('Life tables'!$I$2/2))/(1+oDR)^(((cycle + 0.5)/('Life tables'!$I$2/2)))</f>
        <v>2.8464355018256784</v>
      </c>
      <c r="Y1274" s="31">
        <f>((uNES*L1274+ uOCEX*G1274+uEREX*H1274+uHOEX*I1274+uNES*S1274+ uOCEX*N1274+uEREX*O1274+uHOEX*P1274)/('Life tables'!$I$2/2))/(1+oDR)^(((cycle + 0.5)/('Life tables'!$I$2/2)))</f>
        <v>1.8758299609624434</v>
      </c>
      <c r="Z1274" s="100">
        <f t="shared" si="335"/>
        <v>36587.809118395635</v>
      </c>
      <c r="AA1274" s="107">
        <f>((L1274+G1274+H1274+I1274+N1274+O1274+P1274+S1274)/('Life tables'!$I$2/2))</f>
        <v>5.873609179314534</v>
      </c>
      <c r="AB1274" s="31">
        <f>((uNES*L1274+ uOCEX*G1274+uEREX*H1274+uHOEX*I1274+uNES*S1274+ uOCEX*N1274+uEREX*O1274+uHOEX*P1274)/('Life tables'!$I$2/2))</f>
        <v>3.8707682188742565</v>
      </c>
    </row>
    <row r="1275" spans="1:28" x14ac:dyDescent="0.25">
      <c r="A1275" s="4">
        <v>1269</v>
      </c>
      <c r="C1275" s="105">
        <f>IF(male=0,VLOOKUP((($A$5:$A$1570/'Life tables'!$I$2)*2)+age,lifetable,13,1),IF(male=1,VLOOKUP((($A$5:$A$1570/'Life tables'!$I$2)*2)+age,lifetable,10,1),"error"))</f>
        <v>3.6086322680759508E-3</v>
      </c>
      <c r="F1275" s="96">
        <f t="shared" si="336"/>
        <v>26.71147950593868</v>
      </c>
      <c r="G1275" s="96">
        <f t="shared" si="348"/>
        <v>2.6832240204180939</v>
      </c>
      <c r="H1275" s="96">
        <f t="shared" si="337"/>
        <v>0.1532411641941715</v>
      </c>
      <c r="I1275" s="96">
        <f t="shared" si="338"/>
        <v>6.1402285230618206E-2</v>
      </c>
      <c r="J1275" s="96">
        <f t="shared" si="349"/>
        <v>0.10684924493346243</v>
      </c>
      <c r="K1275" s="96">
        <f t="shared" si="339"/>
        <v>6.4161960364630288E-2</v>
      </c>
      <c r="L1275" s="96">
        <f t="shared" si="340"/>
        <v>23.642600830797704</v>
      </c>
      <c r="M1275" s="96">
        <f t="shared" si="341"/>
        <v>126.42202853210124</v>
      </c>
      <c r="N1275" s="96">
        <f t="shared" si="350"/>
        <v>12.174715257083445</v>
      </c>
      <c r="O1275" s="96">
        <f t="shared" si="342"/>
        <v>0.29060919121442141</v>
      </c>
      <c r="P1275" s="96">
        <f t="shared" si="343"/>
        <v>0.29060919121442141</v>
      </c>
      <c r="Q1275" s="96">
        <f t="shared" si="351"/>
        <v>0.50224208529753867</v>
      </c>
      <c r="R1275" s="96">
        <f t="shared" si="334"/>
        <v>2.2780598859547922E-2</v>
      </c>
      <c r="S1275" s="96">
        <f t="shared" si="347"/>
        <v>113.14107220843186</v>
      </c>
      <c r="T1275" s="96">
        <f t="shared" si="344"/>
        <v>383.44551067617266</v>
      </c>
      <c r="U1275" s="96">
        <f t="shared" si="345"/>
        <v>464.11701517523812</v>
      </c>
      <c r="V1275" s="32">
        <f t="shared" si="346"/>
        <v>999.99999999999545</v>
      </c>
      <c r="W1275" s="100">
        <f>(cNES*L1275+(cNES+cOSEX)*G1275+(cNES+cEREX)*H1275+(cNES+cHOEX)*I1275+(cNES+cNES)*S1275+(cNES+cOSEX)*N1275+(cNES+cEREX)*O1275+(cNES+cHOEX)*P1275)/(1+cDR)^((cycle + 0.5)/('Life tables'!$I$2/2))</f>
        <v>2133.7164594772171</v>
      </c>
      <c r="X1275" s="107">
        <f>((L1275+G1275+H1275+I1275+N1275+O1275+P1275+S1275)/('Life tables'!$I$2/2))/(1+oDR)^(((cycle + 0.5)/('Life tables'!$I$2/2)))</f>
        <v>2.8318800075680031</v>
      </c>
      <c r="Y1275" s="31">
        <f>((uNES*L1275+ uOCEX*G1275+uEREX*H1275+uHOEX*I1275+uNES*S1275+ uOCEX*N1275+uEREX*O1275+uHOEX*P1275)/('Life tables'!$I$2/2))/(1+oDR)^(((cycle + 0.5)/('Life tables'!$I$2/2)))</f>
        <v>1.8662377438007502</v>
      </c>
      <c r="Z1275" s="100">
        <f t="shared" si="335"/>
        <v>36421.514854317044</v>
      </c>
      <c r="AA1275" s="107">
        <f>((L1275+G1275+H1275+I1275+N1275+O1275+P1275+S1275)/('Life tables'!$I$2/2))</f>
        <v>5.8469120109769399</v>
      </c>
      <c r="AB1275" s="31">
        <f>((uNES*L1275+ uOCEX*G1275+uEREX*H1275+uHOEX*I1275+uNES*S1275+ uOCEX*N1275+uEREX*O1275+uHOEX*P1275)/('Life tables'!$I$2/2))</f>
        <v>3.8531745167190259</v>
      </c>
    </row>
    <row r="1276" spans="1:28" x14ac:dyDescent="0.25">
      <c r="A1276" s="4">
        <v>1270</v>
      </c>
      <c r="C1276" s="105">
        <f>IF(male=0,VLOOKUP((($A$5:$A$1570/'Life tables'!$I$2)*2)+age,lifetable,13,1),IF(male=1,VLOOKUP((($A$5:$A$1570/'Life tables'!$I$2)*2)+age,lifetable,10,1),"error"))</f>
        <v>3.6086322680759508E-3</v>
      </c>
      <c r="F1276" s="96">
        <f t="shared" si="336"/>
        <v>26.589995804374581</v>
      </c>
      <c r="G1276" s="96">
        <f t="shared" si="348"/>
        <v>2.671020728344601</v>
      </c>
      <c r="H1276" s="96">
        <f t="shared" si="337"/>
        <v>0.15254422399457826</v>
      </c>
      <c r="I1276" s="96">
        <f t="shared" si="338"/>
        <v>6.112302788387889E-2</v>
      </c>
      <c r="J1276" s="96">
        <f t="shared" si="349"/>
        <v>0.10636329499643402</v>
      </c>
      <c r="K1276" s="96">
        <f t="shared" si="339"/>
        <v>6.3870152026459751E-2</v>
      </c>
      <c r="L1276" s="96">
        <f t="shared" si="340"/>
        <v>23.53507437712863</v>
      </c>
      <c r="M1276" s="96">
        <f t="shared" si="341"/>
        <v>125.84747834421015</v>
      </c>
      <c r="N1276" s="96">
        <f t="shared" si="350"/>
        <v>12.119384829153303</v>
      </c>
      <c r="O1276" s="96">
        <f t="shared" si="342"/>
        <v>0.28928845963501376</v>
      </c>
      <c r="P1276" s="96">
        <f t="shared" si="343"/>
        <v>0.28928845963501376</v>
      </c>
      <c r="Q1276" s="96">
        <f t="shared" si="351"/>
        <v>0.49995954571306067</v>
      </c>
      <c r="R1276" s="96">
        <f t="shared" si="334"/>
        <v>2.2677067872844119E-2</v>
      </c>
      <c r="S1276" s="96">
        <f t="shared" si="347"/>
        <v>112.6268799822009</v>
      </c>
      <c r="T1276" s="96">
        <f t="shared" si="344"/>
        <v>384.05183351688214</v>
      </c>
      <c r="U1276" s="96">
        <f t="shared" si="345"/>
        <v>464.20356239513745</v>
      </c>
      <c r="V1276" s="32">
        <f t="shared" si="346"/>
        <v>999.99999999999545</v>
      </c>
      <c r="W1276" s="100">
        <f>(cNES*L1276+(cNES+cOSEX)*G1276+(cNES+cEREX)*H1276+(cNES+cHOEX)*I1276+(cNES+cNES)*S1276+(cNES+cOSEX)*N1276+(cNES+cEREX)*O1276+(cNES+cHOEX)*P1276)/(1+cDR)^((cycle + 0.5)/('Life tables'!$I$2/2))</f>
        <v>2119.2767337546761</v>
      </c>
      <c r="X1276" s="107">
        <f>((L1276+G1276+H1276+I1276+N1276+O1276+P1276+S1276)/('Life tables'!$I$2/2))/(1+oDR)^(((cycle + 0.5)/('Life tables'!$I$2/2)))</f>
        <v>2.8173989471251395</v>
      </c>
      <c r="Y1276" s="31">
        <f>((uNES*L1276+ uOCEX*G1276+uEREX*H1276+uHOEX*I1276+uNES*S1276+ uOCEX*N1276+uEREX*O1276+uHOEX*P1276)/('Life tables'!$I$2/2))/(1+oDR)^(((cycle + 0.5)/('Life tables'!$I$2/2)))</f>
        <v>1.8566945792090408</v>
      </c>
      <c r="Z1276" s="100">
        <f t="shared" si="335"/>
        <v>36255.976208512518</v>
      </c>
      <c r="AA1276" s="107">
        <f>((L1276+G1276+H1276+I1276+N1276+O1276+P1276+S1276)/('Life tables'!$I$2/2))</f>
        <v>5.8203361948789167</v>
      </c>
      <c r="AB1276" s="31">
        <f>((uNES*L1276+ uOCEX*G1276+uEREX*H1276+uHOEX*I1276+uNES*S1276+ uOCEX*N1276+uEREX*O1276+uHOEX*P1276)/('Life tables'!$I$2/2))</f>
        <v>3.8356607867809593</v>
      </c>
    </row>
    <row r="1277" spans="1:28" x14ac:dyDescent="0.25">
      <c r="A1277" s="4">
        <v>1271</v>
      </c>
      <c r="C1277" s="105">
        <f>IF(male=0,VLOOKUP((($A$5:$A$1570/'Life tables'!$I$2)*2)+age,lifetable,13,1),IF(male=1,VLOOKUP((($A$5:$A$1570/'Life tables'!$I$2)*2)+age,lifetable,10,1),"error"))</f>
        <v>3.6086322680759508E-3</v>
      </c>
      <c r="F1277" s="96">
        <f t="shared" si="336"/>
        <v>26.469067003803151</v>
      </c>
      <c r="G1277" s="96">
        <f t="shared" si="348"/>
        <v>2.6588731772371652</v>
      </c>
      <c r="H1277" s="96">
        <f t="shared" si="337"/>
        <v>0.15185046720809808</v>
      </c>
      <c r="I1277" s="96">
        <f t="shared" si="338"/>
        <v>6.084504610066719E-2</v>
      </c>
      <c r="J1277" s="96">
        <f t="shared" si="349"/>
        <v>0.10587956473248911</v>
      </c>
      <c r="K1277" s="96">
        <f t="shared" si="339"/>
        <v>6.3579676580968941E-2</v>
      </c>
      <c r="L1277" s="96">
        <f t="shared" si="340"/>
        <v>23.428039071943761</v>
      </c>
      <c r="M1277" s="96">
        <f t="shared" si="341"/>
        <v>125.27553708417278</v>
      </c>
      <c r="N1277" s="96">
        <f t="shared" si="350"/>
        <v>12.06430564662805</v>
      </c>
      <c r="O1277" s="96">
        <f t="shared" si="342"/>
        <v>0.28797372525737791</v>
      </c>
      <c r="P1277" s="96">
        <f t="shared" si="343"/>
        <v>0.28797372525737791</v>
      </c>
      <c r="Q1277" s="96">
        <f t="shared" si="351"/>
        <v>0.49768737072548785</v>
      </c>
      <c r="R1277" s="96">
        <f t="shared" si="334"/>
        <v>2.2574007001511659E-2</v>
      </c>
      <c r="S1277" s="96">
        <f t="shared" si="347"/>
        <v>112.11502260930297</v>
      </c>
      <c r="T1277" s="96">
        <f t="shared" si="344"/>
        <v>384.65540045234013</v>
      </c>
      <c r="U1277" s="96">
        <f t="shared" si="345"/>
        <v>464.28971607871995</v>
      </c>
      <c r="V1277" s="32">
        <f t="shared" si="346"/>
        <v>999.99999999999557</v>
      </c>
      <c r="W1277" s="100">
        <f>(cNES*L1277+(cNES+cOSEX)*G1277+(cNES+cEREX)*H1277+(cNES+cHOEX)*I1277+(cNES+cNES)*S1277+(cNES+cOSEX)*N1277+(cNES+cEREX)*O1277+(cNES+cHOEX)*P1277)/(1+cDR)^((cycle + 0.5)/('Life tables'!$I$2/2))</f>
        <v>2104.9347162147824</v>
      </c>
      <c r="X1277" s="107">
        <f>((L1277+G1277+H1277+I1277+N1277+O1277+P1277+S1277)/('Life tables'!$I$2/2))/(1+oDR)^(((cycle + 0.5)/('Life tables'!$I$2/2)))</f>
        <v>2.8029919397435745</v>
      </c>
      <c r="Y1277" s="31">
        <f>((uNES*L1277+ uOCEX*G1277+uEREX*H1277+uHOEX*I1277+uNES*S1277+ uOCEX*N1277+uEREX*O1277+uHOEX*P1277)/('Life tables'!$I$2/2))/(1+oDR)^(((cycle + 0.5)/('Life tables'!$I$2/2)))</f>
        <v>1.8472002162696071</v>
      </c>
      <c r="Z1277" s="100">
        <f t="shared" si="335"/>
        <v>36091.189755022395</v>
      </c>
      <c r="AA1277" s="107">
        <f>((L1277+G1277+H1277+I1277+N1277+O1277+P1277+S1277)/('Life tables'!$I$2/2))</f>
        <v>5.7938811791801186</v>
      </c>
      <c r="AB1277" s="31">
        <f>((uNES*L1277+ uOCEX*G1277+uEREX*H1277+uHOEX*I1277+uNES*S1277+ uOCEX*N1277+uEREX*O1277+uHOEX*P1277)/('Life tables'!$I$2/2))</f>
        <v>3.8182266653970509</v>
      </c>
    </row>
    <row r="1278" spans="1:28" x14ac:dyDescent="0.25">
      <c r="A1278" s="4">
        <v>1272</v>
      </c>
      <c r="C1278" s="105">
        <f>IF(male=0,VLOOKUP((($A$5:$A$1570/'Life tables'!$I$2)*2)+age,lifetable,13,1),IF(male=1,VLOOKUP((($A$5:$A$1570/'Life tables'!$I$2)*2)+age,lifetable,10,1),"error"))</f>
        <v>3.6086322680759508E-3</v>
      </c>
      <c r="F1278" s="96">
        <f t="shared" si="336"/>
        <v>26.348690480885285</v>
      </c>
      <c r="G1278" s="96">
        <f t="shared" si="348"/>
        <v>2.6467811035758837</v>
      </c>
      <c r="H1278" s="96">
        <f t="shared" si="337"/>
        <v>0.15115987878488932</v>
      </c>
      <c r="I1278" s="96">
        <f t="shared" si="338"/>
        <v>6.0568333850653876E-2</v>
      </c>
      <c r="J1278" s="96">
        <f t="shared" si="349"/>
        <v>0.10539804364794456</v>
      </c>
      <c r="K1278" s="96">
        <f t="shared" si="339"/>
        <v>6.3290527726800425E-2</v>
      </c>
      <c r="L1278" s="96">
        <f t="shared" si="340"/>
        <v>23.321492593299112</v>
      </c>
      <c r="M1278" s="96">
        <f t="shared" si="341"/>
        <v>124.70619298805016</v>
      </c>
      <c r="N1278" s="96">
        <f t="shared" si="350"/>
        <v>12.009476576614873</v>
      </c>
      <c r="O1278" s="96">
        <f t="shared" si="342"/>
        <v>0.28666496103947986</v>
      </c>
      <c r="P1278" s="96">
        <f t="shared" si="343"/>
        <v>0.28666496103947986</v>
      </c>
      <c r="Q1278" s="96">
        <f t="shared" si="351"/>
        <v>0.49542551359972709</v>
      </c>
      <c r="R1278" s="96">
        <f t="shared" si="334"/>
        <v>2.2471414125749281E-2</v>
      </c>
      <c r="S1278" s="96">
        <f t="shared" si="347"/>
        <v>111.60548956163086</v>
      </c>
      <c r="T1278" s="96">
        <f t="shared" si="344"/>
        <v>385.25622400958781</v>
      </c>
      <c r="U1278" s="96">
        <f t="shared" si="345"/>
        <v>464.37547802057247</v>
      </c>
      <c r="V1278" s="32">
        <f t="shared" si="346"/>
        <v>999.99999999999545</v>
      </c>
      <c r="W1278" s="100">
        <f>(cNES*L1278+(cNES+cOSEX)*G1278+(cNES+cEREX)*H1278+(cNES+cHOEX)*I1278+(cNES+cNES)*S1278+(cNES+cOSEX)*N1278+(cNES+cEREX)*O1278+(cNES+cHOEX)*P1278)/(1+cDR)^((cycle + 0.5)/('Life tables'!$I$2/2))</f>
        <v>2090.6897461466619</v>
      </c>
      <c r="X1278" s="107">
        <f>((L1278+G1278+H1278+I1278+N1278+O1278+P1278+S1278)/('Life tables'!$I$2/2))/(1+oDR)^(((cycle + 0.5)/('Life tables'!$I$2/2)))</f>
        <v>2.7886586066217682</v>
      </c>
      <c r="Y1278" s="31">
        <f>((uNES*L1278+ uOCEX*G1278+uEREX*H1278+uHOEX*I1278+uNES*S1278+ uOCEX*N1278+uEREX*O1278+uHOEX*P1278)/('Life tables'!$I$2/2))/(1+oDR)^(((cycle + 0.5)/('Life tables'!$I$2/2)))</f>
        <v>1.8377544053510086</v>
      </c>
      <c r="Z1278" s="100">
        <f t="shared" si="335"/>
        <v>35927.152083143264</v>
      </c>
      <c r="AA1278" s="107">
        <f>((L1278+G1278+H1278+I1278+N1278+O1278+P1278+S1278)/('Life tables'!$I$2/2))</f>
        <v>5.7675464145582707</v>
      </c>
      <c r="AB1278" s="31">
        <f>((uNES*L1278+ uOCEX*G1278+uEREX*H1278+uHOEX*I1278+uNES*S1278+ uOCEX*N1278+uEREX*O1278+uHOEX*P1278)/('Life tables'!$I$2/2))</f>
        <v>3.8008717905635292</v>
      </c>
    </row>
    <row r="1279" spans="1:28" x14ac:dyDescent="0.25">
      <c r="A1279" s="4">
        <v>1273</v>
      </c>
      <c r="C1279" s="105">
        <f>IF(male=0,VLOOKUP((($A$5:$A$1570/'Life tables'!$I$2)*2)+age,lifetable,13,1),IF(male=1,VLOOKUP((($A$5:$A$1570/'Life tables'!$I$2)*2)+age,lifetable,10,1),"error"))</f>
        <v>3.6086322680759508E-3</v>
      </c>
      <c r="F1279" s="96">
        <f t="shared" si="336"/>
        <v>26.228863627958074</v>
      </c>
      <c r="G1279" s="96">
        <f t="shared" si="348"/>
        <v>2.634744245415559</v>
      </c>
      <c r="H1279" s="96">
        <f t="shared" si="337"/>
        <v>0.15047244376504298</v>
      </c>
      <c r="I1279" s="96">
        <f t="shared" si="338"/>
        <v>6.0292885139544929E-2</v>
      </c>
      <c r="J1279" s="96">
        <f t="shared" si="349"/>
        <v>0.10491872131182391</v>
      </c>
      <c r="K1279" s="96">
        <f t="shared" si="339"/>
        <v>6.3002699200251561E-2</v>
      </c>
      <c r="L1279" s="96">
        <f t="shared" si="340"/>
        <v>23.21543263312585</v>
      </c>
      <c r="M1279" s="96">
        <f t="shared" si="341"/>
        <v>124.13943434187715</v>
      </c>
      <c r="N1279" s="96">
        <f t="shared" si="350"/>
        <v>11.95489649103355</v>
      </c>
      <c r="O1279" s="96">
        <f t="shared" si="342"/>
        <v>0.28536214005416161</v>
      </c>
      <c r="P1279" s="96">
        <f t="shared" si="343"/>
        <v>0.28536214005416161</v>
      </c>
      <c r="Q1279" s="96">
        <f t="shared" si="351"/>
        <v>0.49317392779921865</v>
      </c>
      <c r="R1279" s="96">
        <f t="shared" si="334"/>
        <v>2.2369287134760763E-2</v>
      </c>
      <c r="S1279" s="96">
        <f t="shared" si="347"/>
        <v>111.09827035580129</v>
      </c>
      <c r="T1279" s="96">
        <f t="shared" si="344"/>
        <v>385.85431665869885</v>
      </c>
      <c r="U1279" s="96">
        <f t="shared" si="345"/>
        <v>464.46085000690749</v>
      </c>
      <c r="V1279" s="32">
        <f t="shared" si="346"/>
        <v>999.99999999999545</v>
      </c>
      <c r="W1279" s="100">
        <f>(cNES*L1279+(cNES+cOSEX)*G1279+(cNES+cEREX)*H1279+(cNES+cHOEX)*I1279+(cNES+cNES)*S1279+(cNES+cOSEX)*N1279+(cNES+cEREX)*O1279+(cNES+cHOEX)*P1279)/(1+cDR)^((cycle + 0.5)/('Life tables'!$I$2/2))</f>
        <v>2076.5411672898158</v>
      </c>
      <c r="X1279" s="107">
        <f>((L1279+G1279+H1279+I1279+N1279+O1279+P1279+S1279)/('Life tables'!$I$2/2))/(1+oDR)^(((cycle + 0.5)/('Life tables'!$I$2/2)))</f>
        <v>2.7743985708999968</v>
      </c>
      <c r="Y1279" s="31">
        <f>((uNES*L1279+ uOCEX*G1279+uEREX*H1279+uHOEX*I1279+uNES*S1279+ uOCEX*N1279+uEREX*O1279+uHOEX*P1279)/('Life tables'!$I$2/2))/(1+oDR)^(((cycle + 0.5)/('Life tables'!$I$2/2)))</f>
        <v>1.8283568981013809</v>
      </c>
      <c r="Z1279" s="100">
        <f t="shared" si="335"/>
        <v>35763.859797370351</v>
      </c>
      <c r="AA1279" s="107">
        <f>((L1279+G1279+H1279+I1279+N1279+O1279+P1279+S1279)/('Life tables'!$I$2/2))</f>
        <v>5.7413313541973761</v>
      </c>
      <c r="AB1279" s="31">
        <f>((uNES*L1279+ uOCEX*G1279+uEREX*H1279+uHOEX*I1279+uNES*S1279+ uOCEX*N1279+uEREX*O1279+uHOEX*P1279)/('Life tables'!$I$2/2))</f>
        <v>3.783595801928088</v>
      </c>
    </row>
    <row r="1280" spans="1:28" x14ac:dyDescent="0.25">
      <c r="A1280" s="4">
        <v>1274</v>
      </c>
      <c r="C1280" s="105">
        <f>IF(male=0,VLOOKUP((($A$5:$A$1570/'Life tables'!$I$2)*2)+age,lifetable,13,1),IF(male=1,VLOOKUP((($A$5:$A$1570/'Life tables'!$I$2)*2)+age,lifetable,10,1),"error"))</f>
        <v>3.6086322680759508E-3</v>
      </c>
      <c r="F1280" s="96">
        <f t="shared" si="336"/>
        <v>26.109583852824372</v>
      </c>
      <c r="G1280" s="96">
        <f t="shared" si="348"/>
        <v>2.6227623423645632</v>
      </c>
      <c r="H1280" s="96">
        <f t="shared" si="337"/>
        <v>0.1497881472773758</v>
      </c>
      <c r="I1280" s="96">
        <f t="shared" si="338"/>
        <v>6.0018694008597828E-2</v>
      </c>
      <c r="J1280" s="96">
        <f t="shared" si="349"/>
        <v>0.10444158735501571</v>
      </c>
      <c r="K1280" s="96">
        <f t="shared" si="339"/>
        <v>6.2716184774769104E-2</v>
      </c>
      <c r="L1280" s="96">
        <f t="shared" si="340"/>
        <v>23.10985689704405</v>
      </c>
      <c r="M1280" s="96">
        <f t="shared" si="341"/>
        <v>123.57524948156478</v>
      </c>
      <c r="N1280" s="96">
        <f t="shared" si="350"/>
        <v>11.900564266607041</v>
      </c>
      <c r="O1280" s="96">
        <f t="shared" si="342"/>
        <v>0.28406523548891677</v>
      </c>
      <c r="P1280" s="96">
        <f t="shared" si="343"/>
        <v>0.28406523548891677</v>
      </c>
      <c r="Q1280" s="96">
        <f t="shared" si="351"/>
        <v>0.49093256698554821</v>
      </c>
      <c r="R1280" s="96">
        <f t="shared" si="334"/>
        <v>2.2267623926737312E-2</v>
      </c>
      <c r="S1280" s="96">
        <f t="shared" si="347"/>
        <v>110.59335455306763</v>
      </c>
      <c r="T1280" s="96">
        <f t="shared" si="344"/>
        <v>386.44969081303941</v>
      </c>
      <c r="U1280" s="96">
        <f t="shared" si="345"/>
        <v>464.545833815609</v>
      </c>
      <c r="V1280" s="32">
        <f t="shared" si="346"/>
        <v>999.99999999999545</v>
      </c>
      <c r="W1280" s="100">
        <f>(cNES*L1280+(cNES+cOSEX)*G1280+(cNES+cEREX)*H1280+(cNES+cHOEX)*I1280+(cNES+cNES)*S1280+(cNES+cOSEX)*N1280+(cNES+cEREX)*O1280+(cNES+cHOEX)*P1280)/(1+cDR)^((cycle + 0.5)/('Life tables'!$I$2/2))</f>
        <v>2062.4883278048251</v>
      </c>
      <c r="X1280" s="107">
        <f>((L1280+G1280+H1280+I1280+N1280+O1280+P1280+S1280)/('Life tables'!$I$2/2))/(1+oDR)^(((cycle + 0.5)/('Life tables'!$I$2/2)))</f>
        <v>2.7602114576502341</v>
      </c>
      <c r="Y1280" s="31">
        <f>((uNES*L1280+ uOCEX*G1280+uEREX*H1280+uHOEX*I1280+uNES*S1280+ uOCEX*N1280+uEREX*O1280+uHOEX*P1280)/('Life tables'!$I$2/2))/(1+oDR)^(((cycle + 0.5)/('Life tables'!$I$2/2)))</f>
        <v>1.8190074474417737</v>
      </c>
      <c r="Z1280" s="100">
        <f t="shared" si="335"/>
        <v>35601.309517339701</v>
      </c>
      <c r="AA1280" s="107">
        <f>((L1280+G1280+H1280+I1280+N1280+O1280+P1280+S1280)/('Life tables'!$I$2/2))</f>
        <v>5.7152354537759544</v>
      </c>
      <c r="AB1280" s="31">
        <f>((uNES*L1280+ uOCEX*G1280+uEREX*H1280+uHOEX*I1280+uNES*S1280+ uOCEX*N1280+uEREX*O1280+uHOEX*P1280)/('Life tables'!$I$2/2))</f>
        <v>3.7663983407821515</v>
      </c>
    </row>
    <row r="1281" spans="1:28" x14ac:dyDescent="0.25">
      <c r="A1281" s="4">
        <v>1275</v>
      </c>
      <c r="C1281" s="105">
        <f>IF(male=0,VLOOKUP((($A$5:$A$1570/'Life tables'!$I$2)*2)+age,lifetable,13,1),IF(male=1,VLOOKUP((($A$5:$A$1570/'Life tables'!$I$2)*2)+age,lifetable,10,1),"error"))</f>
        <v>3.6086322680759508E-3</v>
      </c>
      <c r="F1281" s="96">
        <f t="shared" si="336"/>
        <v>25.990848578548491</v>
      </c>
      <c r="G1281" s="96">
        <f t="shared" si="348"/>
        <v>2.6108351355643133</v>
      </c>
      <c r="H1281" s="96">
        <f t="shared" si="337"/>
        <v>0.14910697453825797</v>
      </c>
      <c r="I1281" s="96">
        <f t="shared" si="338"/>
        <v>5.9745754534151929E-2</v>
      </c>
      <c r="J1281" s="96">
        <f t="shared" si="349"/>
        <v>0.10396663146945631</v>
      </c>
      <c r="K1281" s="96">
        <f t="shared" si="339"/>
        <v>6.2430978260458327E-2</v>
      </c>
      <c r="L1281" s="96">
        <f t="shared" si="340"/>
        <v>23.004763104181851</v>
      </c>
      <c r="M1281" s="96">
        <f t="shared" si="341"/>
        <v>123.01362679279859</v>
      </c>
      <c r="N1281" s="96">
        <f t="shared" si="350"/>
        <v>11.846478784851701</v>
      </c>
      <c r="O1281" s="96">
        <f t="shared" si="342"/>
        <v>0.28277422064565655</v>
      </c>
      <c r="P1281" s="96">
        <f t="shared" si="343"/>
        <v>0.28277422064565655</v>
      </c>
      <c r="Q1281" s="96">
        <f t="shared" si="351"/>
        <v>0.48870138501804222</v>
      </c>
      <c r="R1281" s="96">
        <f t="shared" si="334"/>
        <v>2.2166422408839228E-2</v>
      </c>
      <c r="S1281" s="96">
        <f t="shared" si="347"/>
        <v>110.09073175922869</v>
      </c>
      <c r="T1281" s="96">
        <f t="shared" si="344"/>
        <v>387.0423588295269</v>
      </c>
      <c r="U1281" s="96">
        <f t="shared" si="345"/>
        <v>464.63043121627828</v>
      </c>
      <c r="V1281" s="32">
        <f t="shared" si="346"/>
        <v>999.99999999999545</v>
      </c>
      <c r="W1281" s="100">
        <f>(cNES*L1281+(cNES+cOSEX)*G1281+(cNES+cEREX)*H1281+(cNES+cHOEX)*I1281+(cNES+cNES)*S1281+(cNES+cOSEX)*N1281+(cNES+cEREX)*O1281+(cNES+cHOEX)*P1281)/(1+cDR)^((cycle + 0.5)/('Life tables'!$I$2/2))</f>
        <v>2048.5305802442308</v>
      </c>
      <c r="X1281" s="107">
        <f>((L1281+G1281+H1281+I1281+N1281+O1281+P1281+S1281)/('Life tables'!$I$2/2))/(1+oDR)^(((cycle + 0.5)/('Life tables'!$I$2/2)))</f>
        <v>2.7460968938661034</v>
      </c>
      <c r="Y1281" s="31">
        <f>((uNES*L1281+ uOCEX*G1281+uEREX*H1281+uHOEX*I1281+uNES*S1281+ uOCEX*N1281+uEREX*O1281+uHOEX*P1281)/('Life tables'!$I$2/2))/(1+oDR)^(((cycle + 0.5)/('Life tables'!$I$2/2)))</f>
        <v>1.809705807559532</v>
      </c>
      <c r="Z1281" s="100">
        <f t="shared" si="335"/>
        <v>35439.497877770205</v>
      </c>
      <c r="AA1281" s="107">
        <f>((L1281+G1281+H1281+I1281+N1281+O1281+P1281+S1281)/('Life tables'!$I$2/2))</f>
        <v>5.6892581714553767</v>
      </c>
      <c r="AB1281" s="31">
        <f>((uNES*L1281+ uOCEX*G1281+uEREX*H1281+uHOEX*I1281+uNES*S1281+ uOCEX*N1281+uEREX*O1281+uHOEX*P1281)/('Life tables'!$I$2/2))</f>
        <v>3.7492790500531896</v>
      </c>
    </row>
    <row r="1282" spans="1:28" x14ac:dyDescent="0.25">
      <c r="A1282" s="4">
        <v>1276</v>
      </c>
      <c r="C1282" s="105">
        <f>IF(male=0,VLOOKUP((($A$5:$A$1570/'Life tables'!$I$2)*2)+age,lifetable,13,1),IF(male=1,VLOOKUP((($A$5:$A$1570/'Life tables'!$I$2)*2)+age,lifetable,10,1),"error"))</f>
        <v>3.6086322680759508E-3</v>
      </c>
      <c r="F1282" s="96">
        <f t="shared" si="336"/>
        <v>25.872655243257789</v>
      </c>
      <c r="G1282" s="96">
        <f t="shared" si="348"/>
        <v>2.5989623676693401</v>
      </c>
      <c r="H1282" s="96">
        <f t="shared" si="337"/>
        <v>0.14842891085047488</v>
      </c>
      <c r="I1282" s="96">
        <f t="shared" si="338"/>
        <v>5.947406082717234E-2</v>
      </c>
      <c r="J1282" s="96">
        <f t="shared" si="349"/>
        <v>0.103493843407336</v>
      </c>
      <c r="K1282" s="96">
        <f t="shared" si="339"/>
        <v>6.2147073503606529E-2</v>
      </c>
      <c r="L1282" s="96">
        <f t="shared" si="340"/>
        <v>22.900148986999859</v>
      </c>
      <c r="M1282" s="96">
        <f t="shared" si="341"/>
        <v>122.4545547109325</v>
      </c>
      <c r="N1282" s="96">
        <f t="shared" si="350"/>
        <v>11.792638932067057</v>
      </c>
      <c r="O1282" s="96">
        <f t="shared" si="342"/>
        <v>0.28148906894046605</v>
      </c>
      <c r="P1282" s="96">
        <f t="shared" si="343"/>
        <v>0.28148906894046605</v>
      </c>
      <c r="Q1282" s="96">
        <f t="shared" si="351"/>
        <v>0.48648033595334733</v>
      </c>
      <c r="R1282" s="96">
        <f t="shared" si="334"/>
        <v>2.2065680497176818E-2</v>
      </c>
      <c r="S1282" s="96">
        <f t="shared" si="347"/>
        <v>109.59039162453399</v>
      </c>
      <c r="T1282" s="96">
        <f t="shared" si="344"/>
        <v>387.6323330088876</v>
      </c>
      <c r="U1282" s="96">
        <f t="shared" si="345"/>
        <v>464.71464397027904</v>
      </c>
      <c r="V1282" s="32">
        <f t="shared" si="346"/>
        <v>999.99999999999545</v>
      </c>
      <c r="W1282" s="100">
        <f>(cNES*L1282+(cNES+cOSEX)*G1282+(cNES+cEREX)*H1282+(cNES+cHOEX)*I1282+(cNES+cNES)*S1282+(cNES+cOSEX)*N1282+(cNES+cEREX)*O1282+(cNES+cHOEX)*P1282)/(1+cDR)^((cycle + 0.5)/('Life tables'!$I$2/2))</f>
        <v>2034.6672815235622</v>
      </c>
      <c r="X1282" s="107">
        <f>((L1282+G1282+H1282+I1282+N1282+O1282+P1282+S1282)/('Life tables'!$I$2/2))/(1+oDR)^(((cycle + 0.5)/('Life tables'!$I$2/2)))</f>
        <v>2.7320545084528858</v>
      </c>
      <c r="Y1282" s="31">
        <f>((uNES*L1282+ uOCEX*G1282+uEREX*H1282+uHOEX*I1282+uNES*S1282+ uOCEX*N1282+uEREX*O1282+uHOEX*P1282)/('Life tables'!$I$2/2))/(1+oDR)^(((cycle + 0.5)/('Life tables'!$I$2/2)))</f>
        <v>1.8004517339017121</v>
      </c>
      <c r="Z1282" s="100">
        <f t="shared" si="335"/>
        <v>35278.421528405474</v>
      </c>
      <c r="AA1282" s="107">
        <f>((L1282+G1282+H1282+I1282+N1282+O1282+P1282+S1282)/('Life tables'!$I$2/2))</f>
        <v>5.6633989678682548</v>
      </c>
      <c r="AB1282" s="31">
        <f>((uNES*L1282+ uOCEX*G1282+uEREX*H1282+uHOEX*I1282+uNES*S1282+ uOCEX*N1282+uEREX*O1282+uHOEX*P1282)/('Life tables'!$I$2/2))</f>
        <v>3.7322375742970682</v>
      </c>
    </row>
    <row r="1283" spans="1:28" x14ac:dyDescent="0.25">
      <c r="A1283" s="4">
        <v>1277</v>
      </c>
      <c r="C1283" s="105">
        <f>IF(male=0,VLOOKUP((($A$5:$A$1570/'Life tables'!$I$2)*2)+age,lifetable,13,1),IF(male=1,VLOOKUP((($A$5:$A$1570/'Life tables'!$I$2)*2)+age,lifetable,10,1),"error"))</f>
        <v>3.6086322680759508E-3</v>
      </c>
      <c r="F1283" s="96">
        <f t="shared" si="336"/>
        <v>25.755001299949974</v>
      </c>
      <c r="G1283" s="96">
        <f t="shared" si="348"/>
        <v>2.5871437828279333</v>
      </c>
      <c r="H1283" s="96">
        <f t="shared" si="337"/>
        <v>0.14775394160212171</v>
      </c>
      <c r="I1283" s="96">
        <f t="shared" si="338"/>
        <v>5.9203607032806992E-2</v>
      </c>
      <c r="J1283" s="96">
        <f t="shared" si="349"/>
        <v>0.10302321298032839</v>
      </c>
      <c r="K1283" s="96">
        <f t="shared" si="339"/>
        <v>6.1864464386220119E-2</v>
      </c>
      <c r="L1283" s="96">
        <f t="shared" si="340"/>
        <v>22.796012291120565</v>
      </c>
      <c r="M1283" s="96">
        <f t="shared" si="341"/>
        <v>121.89802172087884</v>
      </c>
      <c r="N1283" s="96">
        <f t="shared" si="350"/>
        <v>11.739043599325216</v>
      </c>
      <c r="O1283" s="96">
        <f t="shared" si="342"/>
        <v>0.28020975390335157</v>
      </c>
      <c r="P1283" s="96">
        <f t="shared" si="343"/>
        <v>0.28020975390335157</v>
      </c>
      <c r="Q1283" s="96">
        <f t="shared" si="351"/>
        <v>0.48426937404499248</v>
      </c>
      <c r="R1283" s="96">
        <f t="shared" si="334"/>
        <v>2.1965396116790548E-2</v>
      </c>
      <c r="S1283" s="96">
        <f t="shared" si="347"/>
        <v>109.09232384358515</v>
      </c>
      <c r="T1283" s="96">
        <f t="shared" si="344"/>
        <v>388.21962559591293</v>
      </c>
      <c r="U1283" s="96">
        <f t="shared" si="345"/>
        <v>464.79847383078203</v>
      </c>
      <c r="V1283" s="32">
        <f t="shared" si="346"/>
        <v>999.99999999999545</v>
      </c>
      <c r="W1283" s="100">
        <f>(cNES*L1283+(cNES+cOSEX)*G1283+(cNES+cEREX)*H1283+(cNES+cHOEX)*I1283+(cNES+cNES)*S1283+(cNES+cOSEX)*N1283+(cNES+cEREX)*O1283+(cNES+cHOEX)*P1283)/(1+cDR)^((cycle + 0.5)/('Life tables'!$I$2/2))</f>
        <v>2020.8977928925483</v>
      </c>
      <c r="X1283" s="107">
        <f>((L1283+G1283+H1283+I1283+N1283+O1283+P1283+S1283)/('Life tables'!$I$2/2))/(1+oDR)^(((cycle + 0.5)/('Life tables'!$I$2/2)))</f>
        <v>2.7180839322175805</v>
      </c>
      <c r="Y1283" s="31">
        <f>((uNES*L1283+ uOCEX*G1283+uEREX*H1283+uHOEX*I1283+uNES*S1283+ uOCEX*N1283+uEREX*O1283+uHOEX*P1283)/('Life tables'!$I$2/2))/(1+oDR)^(((cycle + 0.5)/('Life tables'!$I$2/2)))</f>
        <v>1.7912449831685386</v>
      </c>
      <c r="Z1283" s="100">
        <f t="shared" si="335"/>
        <v>35118.077133955645</v>
      </c>
      <c r="AA1283" s="107">
        <f>((L1283+G1283+H1283+I1283+N1283+O1283+P1283+S1283)/('Life tables'!$I$2/2))</f>
        <v>5.6376573061068909</v>
      </c>
      <c r="AB1283" s="31">
        <f>((uNES*L1283+ uOCEX*G1283+uEREX*H1283+uHOEX*I1283+uNES*S1283+ uOCEX*N1283+uEREX*O1283+uHOEX*P1283)/('Life tables'!$I$2/2))</f>
        <v>3.7152735596904503</v>
      </c>
    </row>
    <row r="1284" spans="1:28" x14ac:dyDescent="0.25">
      <c r="A1284" s="4">
        <v>1278</v>
      </c>
      <c r="C1284" s="105">
        <f>IF(male=0,VLOOKUP((($A$5:$A$1570/'Life tables'!$I$2)*2)+age,lifetable,13,1),IF(male=1,VLOOKUP((($A$5:$A$1570/'Life tables'!$I$2)*2)+age,lifetable,10,1),"error"))</f>
        <v>4.026361278947288E-3</v>
      </c>
      <c r="F1284" s="96">
        <f t="shared" si="336"/>
        <v>25.63788421630586</v>
      </c>
      <c r="G1284" s="96">
        <f t="shared" si="348"/>
        <v>2.5753791266633304</v>
      </c>
      <c r="H1284" s="96">
        <f t="shared" si="337"/>
        <v>0.14708205226552917</v>
      </c>
      <c r="I1284" s="96">
        <f t="shared" si="338"/>
        <v>5.8934387329956185E-2</v>
      </c>
      <c r="J1284" s="96">
        <f t="shared" si="349"/>
        <v>0.1144262876920879</v>
      </c>
      <c r="K1284" s="96">
        <f t="shared" si="339"/>
        <v>6.1583144825574879E-2</v>
      </c>
      <c r="L1284" s="96">
        <f t="shared" si="340"/>
        <v>22.680479217529381</v>
      </c>
      <c r="M1284" s="96">
        <f t="shared" si="341"/>
        <v>121.34401635699463</v>
      </c>
      <c r="N1284" s="96">
        <f t="shared" si="350"/>
        <v>11.685691682459916</v>
      </c>
      <c r="O1284" s="96">
        <f t="shared" si="342"/>
        <v>0.27893624917797877</v>
      </c>
      <c r="P1284" s="96">
        <f t="shared" si="343"/>
        <v>0.27893624917797877</v>
      </c>
      <c r="Q1284" s="96">
        <f t="shared" si="351"/>
        <v>0.53787186162569256</v>
      </c>
      <c r="R1284" s="96">
        <f t="shared" si="334"/>
        <v>2.1865567201630562E-2</v>
      </c>
      <c r="S1284" s="96">
        <f t="shared" si="347"/>
        <v>108.54071474735143</v>
      </c>
      <c r="T1284" s="96">
        <f t="shared" si="344"/>
        <v>388.87192374523073</v>
      </c>
      <c r="U1284" s="96">
        <f t="shared" si="345"/>
        <v>464.88192254280921</v>
      </c>
      <c r="V1284" s="32">
        <f t="shared" si="346"/>
        <v>999.99999999999545</v>
      </c>
      <c r="W1284" s="100">
        <f>(cNES*L1284+(cNES+cOSEX)*G1284+(cNES+cEREX)*H1284+(cNES+cHOEX)*I1284+(cNES+cNES)*S1284+(cNES+cOSEX)*N1284+(cNES+cEREX)*O1284+(cNES+cHOEX)*P1284)/(1+cDR)^((cycle + 0.5)/('Life tables'!$I$2/2))</f>
        <v>2006.4208998715701</v>
      </c>
      <c r="X1284" s="107">
        <f>((L1284+G1284+H1284+I1284+N1284+O1284+P1284+S1284)/('Life tables'!$I$2/2))/(1+oDR)^(((cycle + 0.5)/('Life tables'!$I$2/2)))</f>
        <v>2.702934023310934</v>
      </c>
      <c r="Y1284" s="31">
        <f>((uNES*L1284+ uOCEX*G1284+uEREX*H1284+uHOEX*I1284+uNES*S1284+ uOCEX*N1284+uEREX*O1284+uHOEX*P1284)/('Life tables'!$I$2/2))/(1+oDR)^(((cycle + 0.5)/('Life tables'!$I$2/2)))</f>
        <v>1.781247294359674</v>
      </c>
      <c r="Z1284" s="100">
        <f t="shared" si="335"/>
        <v>34944.518196114826</v>
      </c>
      <c r="AA1284" s="107">
        <f>((L1284+G1284+H1284+I1284+N1284+O1284+P1284+S1284)/('Life tables'!$I$2/2))</f>
        <v>5.6094369017433063</v>
      </c>
      <c r="AB1284" s="31">
        <f>((uNES*L1284+ uOCEX*G1284+uEREX*H1284+uHOEX*I1284+uNES*S1284+ uOCEX*N1284+uEREX*O1284+uHOEX*P1284)/('Life tables'!$I$2/2))</f>
        <v>3.6966475015443478</v>
      </c>
    </row>
    <row r="1285" spans="1:28" x14ac:dyDescent="0.25">
      <c r="A1285" s="4">
        <v>1279</v>
      </c>
      <c r="C1285" s="105">
        <f>IF(male=0,VLOOKUP((($A$5:$A$1570/'Life tables'!$I$2)*2)+age,lifetable,13,1),IF(male=1,VLOOKUP((($A$5:$A$1570/'Life tables'!$I$2)*2)+age,lifetable,10,1),"error"))</f>
        <v>4.026361278947288E-3</v>
      </c>
      <c r="F1285" s="96">
        <f t="shared" si="336"/>
        <v>25.509410707064873</v>
      </c>
      <c r="G1285" s="96">
        <f t="shared" si="348"/>
        <v>2.5624736937798325</v>
      </c>
      <c r="H1285" s="96">
        <f t="shared" si="337"/>
        <v>0.14634501221801618</v>
      </c>
      <c r="I1285" s="96">
        <f t="shared" si="338"/>
        <v>5.8639062353395464E-2</v>
      </c>
      <c r="J1285" s="96">
        <f t="shared" si="349"/>
        <v>0.1138528883193007</v>
      </c>
      <c r="K1285" s="96">
        <f t="shared" si="339"/>
        <v>6.1274546711195171E-2</v>
      </c>
      <c r="L1285" s="96">
        <f t="shared" si="340"/>
        <v>22.566825503683134</v>
      </c>
      <c r="M1285" s="96">
        <f t="shared" si="341"/>
        <v>120.73674300489063</v>
      </c>
      <c r="N1285" s="96">
        <f t="shared" si="350"/>
        <v>11.627209942917164</v>
      </c>
      <c r="O1285" s="96">
        <f t="shared" si="342"/>
        <v>0.27754029611702785</v>
      </c>
      <c r="P1285" s="96">
        <f t="shared" si="343"/>
        <v>0.27754029611702785</v>
      </c>
      <c r="Q1285" s="96">
        <f t="shared" si="351"/>
        <v>0.53518004988072032</v>
      </c>
      <c r="R1285" s="96">
        <f t="shared" si="334"/>
        <v>2.1756139669158549E-2</v>
      </c>
      <c r="S1285" s="96">
        <f t="shared" si="347"/>
        <v>107.99751628018953</v>
      </c>
      <c r="T1285" s="96">
        <f t="shared" si="344"/>
        <v>389.52095668343077</v>
      </c>
      <c r="U1285" s="96">
        <f t="shared" si="345"/>
        <v>464.96495322918958</v>
      </c>
      <c r="V1285" s="32">
        <f t="shared" si="346"/>
        <v>999.99999999999545</v>
      </c>
      <c r="W1285" s="100">
        <f>(cNES*L1285+(cNES+cOSEX)*G1285+(cNES+cEREX)*H1285+(cNES+cHOEX)*I1285+(cNES+cNES)*S1285+(cNES+cOSEX)*N1285+(cNES+cEREX)*O1285+(cNES+cHOEX)*P1285)/(1+cDR)^((cycle + 0.5)/('Life tables'!$I$2/2))</f>
        <v>1991.9212812029975</v>
      </c>
      <c r="X1285" s="107">
        <f>((L1285+G1285+H1285+I1285+N1285+O1285+P1285+S1285)/('Life tables'!$I$2/2))/(1+oDR)^(((cycle + 0.5)/('Life tables'!$I$2/2)))</f>
        <v>2.6878685618881639</v>
      </c>
      <c r="Y1285" s="31">
        <f>((uNES*L1285+ uOCEX*G1285+uEREX*H1285+uHOEX*I1285+uNES*S1285+ uOCEX*N1285+uEREX*O1285+uHOEX*P1285)/('Life tables'!$I$2/2))/(1+oDR)^(((cycle + 0.5)/('Life tables'!$I$2/2)))</f>
        <v>1.7713190815522382</v>
      </c>
      <c r="Z1285" s="100">
        <f t="shared" si="335"/>
        <v>34769.610098803299</v>
      </c>
      <c r="AA1285" s="107">
        <f>((L1285+G1285+H1285+I1285+N1285+O1285+P1285+S1285)/('Life tables'!$I$2/2))</f>
        <v>5.5813577720984107</v>
      </c>
      <c r="AB1285" s="31">
        <f>((uNES*L1285+ uOCEX*G1285+uEREX*H1285+uHOEX*I1285+uNES*S1285+ uOCEX*N1285+uEREX*O1285+uHOEX*P1285)/('Life tables'!$I$2/2))</f>
        <v>3.6781432183361176</v>
      </c>
    </row>
    <row r="1286" spans="1:28" x14ac:dyDescent="0.25">
      <c r="A1286" s="4">
        <v>1280</v>
      </c>
      <c r="C1286" s="105">
        <f>IF(male=0,VLOOKUP((($A$5:$A$1570/'Life tables'!$I$2)*2)+age,lifetable,13,1),IF(male=1,VLOOKUP((($A$5:$A$1570/'Life tables'!$I$2)*2)+age,lifetable,10,1),"error"))</f>
        <v>4.026361278947288E-3</v>
      </c>
      <c r="F1286" s="96">
        <f t="shared" si="336"/>
        <v>25.381585532448486</v>
      </c>
      <c r="G1286" s="96">
        <f t="shared" si="348"/>
        <v>2.5496333874662653</v>
      </c>
      <c r="H1286" s="96">
        <f t="shared" si="337"/>
        <v>0.1456116916032901</v>
      </c>
      <c r="I1286" s="96">
        <f t="shared" si="338"/>
        <v>5.8345227718376316E-2</v>
      </c>
      <c r="J1286" s="96">
        <f t="shared" si="349"/>
        <v>0.11328238257547479</v>
      </c>
      <c r="K1286" s="96">
        <f t="shared" si="339"/>
        <v>6.0967505920530046E-2</v>
      </c>
      <c r="L1286" s="96">
        <f t="shared" si="340"/>
        <v>22.453745337164548</v>
      </c>
      <c r="M1286" s="96">
        <f t="shared" si="341"/>
        <v>120.13250455492664</v>
      </c>
      <c r="N1286" s="96">
        <f t="shared" si="350"/>
        <v>11.569020471025997</v>
      </c>
      <c r="O1286" s="96">
        <f t="shared" si="342"/>
        <v>0.27615131945462518</v>
      </c>
      <c r="P1286" s="96">
        <f t="shared" si="343"/>
        <v>0.27615131945462518</v>
      </c>
      <c r="Q1286" s="96">
        <f t="shared" si="351"/>
        <v>0.53250169070236752</v>
      </c>
      <c r="R1286" s="96">
        <f t="shared" si="334"/>
        <v>2.1647259010431821E-2</v>
      </c>
      <c r="S1286" s="96">
        <f t="shared" si="347"/>
        <v>107.4570324952786</v>
      </c>
      <c r="T1286" s="96">
        <f t="shared" si="344"/>
        <v>390.16674075670863</v>
      </c>
      <c r="U1286" s="96">
        <f t="shared" si="345"/>
        <v>465.04756799412053</v>
      </c>
      <c r="V1286" s="32">
        <f t="shared" si="346"/>
        <v>999.99999999999545</v>
      </c>
      <c r="W1286" s="100">
        <f>(cNES*L1286+(cNES+cOSEX)*G1286+(cNES+cEREX)*H1286+(cNES+cHOEX)*I1286+(cNES+cNES)*S1286+(cNES+cOSEX)*N1286+(cNES+cEREX)*O1286+(cNES+cHOEX)*P1286)/(1+cDR)^((cycle + 0.5)/('Life tables'!$I$2/2))</f>
        <v>1977.5264245907485</v>
      </c>
      <c r="X1286" s="107">
        <f>((L1286+G1286+H1286+I1286+N1286+O1286+P1286+S1286)/('Life tables'!$I$2/2))/(1+oDR)^(((cycle + 0.5)/('Life tables'!$I$2/2)))</f>
        <v>2.6728870770097468</v>
      </c>
      <c r="Y1286" s="31">
        <f>((uNES*L1286+ uOCEX*G1286+uEREX*H1286+uHOEX*I1286+uNES*S1286+ uOCEX*N1286+uEREX*O1286+uHOEX*P1286)/('Life tables'!$I$2/2))/(1+oDR)^(((cycle + 0.5)/('Life tables'!$I$2/2)))</f>
        <v>1.7614462095828343</v>
      </c>
      <c r="Z1286" s="100">
        <f t="shared" si="335"/>
        <v>34595.577102874318</v>
      </c>
      <c r="AA1286" s="107">
        <f>((L1286+G1286+H1286+I1286+N1286+O1286+P1286+S1286)/('Life tables'!$I$2/2))</f>
        <v>5.5534192094864814</v>
      </c>
      <c r="AB1286" s="31">
        <f>((uNES*L1286+ uOCEX*G1286+uEREX*H1286+uHOEX*I1286+uNES*S1286+ uOCEX*N1286+uEREX*O1286+uHOEX*P1286)/('Life tables'!$I$2/2))</f>
        <v>3.659731569250575</v>
      </c>
    </row>
    <row r="1287" spans="1:28" x14ac:dyDescent="0.25">
      <c r="A1287" s="4">
        <v>1281</v>
      </c>
      <c r="C1287" s="105">
        <f>IF(male=0,VLOOKUP((($A$5:$A$1570/'Life tables'!$I$2)*2)+age,lifetable,13,1),IF(male=1,VLOOKUP((($A$5:$A$1570/'Life tables'!$I$2)*2)+age,lifetable,10,1),"error"))</f>
        <v>4.026361278947288E-3</v>
      </c>
      <c r="F1287" s="96">
        <f t="shared" si="336"/>
        <v>25.254405250315401</v>
      </c>
      <c r="G1287" s="96">
        <f t="shared" si="348"/>
        <v>2.5368578619523312</v>
      </c>
      <c r="H1287" s="96">
        <f t="shared" si="337"/>
        <v>0.14488207067412051</v>
      </c>
      <c r="I1287" s="96">
        <f t="shared" si="338"/>
        <v>5.8052875512370282E-2</v>
      </c>
      <c r="J1287" s="96">
        <f t="shared" si="349"/>
        <v>0.11271475509774144</v>
      </c>
      <c r="K1287" s="96">
        <f t="shared" si="339"/>
        <v>6.0662014185428985E-2</v>
      </c>
      <c r="L1287" s="96">
        <f t="shared" si="340"/>
        <v>22.341235672893408</v>
      </c>
      <c r="M1287" s="96">
        <f t="shared" si="341"/>
        <v>119.53128599885092</v>
      </c>
      <c r="N1287" s="96">
        <f t="shared" si="350"/>
        <v>11.511121821459255</v>
      </c>
      <c r="O1287" s="96">
        <f t="shared" si="342"/>
        <v>0.27476928469096135</v>
      </c>
      <c r="P1287" s="96">
        <f t="shared" si="343"/>
        <v>0.27476928469096135</v>
      </c>
      <c r="Q1287" s="96">
        <f t="shared" si="351"/>
        <v>0.52983671756476369</v>
      </c>
      <c r="R1287" s="96">
        <f t="shared" ref="R1287:R1350" si="352">M1287*amrc + P1287*amrHOEX</f>
        <v>2.1538922521040654E-2</v>
      </c>
      <c r="S1287" s="96">
        <f t="shared" si="347"/>
        <v>106.91924996792393</v>
      </c>
      <c r="T1287" s="96">
        <f t="shared" si="344"/>
        <v>390.80929222937112</v>
      </c>
      <c r="U1287" s="96">
        <f t="shared" si="345"/>
        <v>465.12976893082697</v>
      </c>
      <c r="V1287" s="32">
        <f t="shared" si="346"/>
        <v>999.99999999999545</v>
      </c>
      <c r="W1287" s="100">
        <f>(cNES*L1287+(cNES+cOSEX)*G1287+(cNES+cEREX)*H1287+(cNES+cHOEX)*I1287+(cNES+cNES)*S1287+(cNES+cOSEX)*N1287+(cNES+cEREX)*O1287+(cNES+cHOEX)*P1287)/(1+cDR)^((cycle + 0.5)/('Life tables'!$I$2/2))</f>
        <v>1963.2355739462071</v>
      </c>
      <c r="X1287" s="107">
        <f>((L1287+G1287+H1287+I1287+N1287+O1287+P1287+S1287)/('Life tables'!$I$2/2))/(1+oDR)^(((cycle + 0.5)/('Life tables'!$I$2/2)))</f>
        <v>2.6579891003707776</v>
      </c>
      <c r="Y1287" s="31">
        <f>((uNES*L1287+ uOCEX*G1287+uEREX*H1287+uHOEX*I1287+uNES*S1287+ uOCEX*N1287+uEREX*O1287+uHOEX*P1287)/('Life tables'!$I$2/2))/(1+oDR)^(((cycle + 0.5)/('Life tables'!$I$2/2)))</f>
        <v>1.7516283698412884</v>
      </c>
      <c r="Z1287" s="100">
        <f t="shared" ref="Z1287:Z1350" si="353">(cNES*L1287+(cNES+cOSEX)*G1287+(cNES+cEREX)*H1287+(cNES+cHOEX)*I1287+(cNES+cNES)*S1287+(cNES+cOSEX)*N1287+(cNES+cEREX)*O1287+(cNES+cHOEX)*P1287)</f>
        <v>34422.414843814324</v>
      </c>
      <c r="AA1287" s="107">
        <f>((L1287+G1287+H1287+I1287+N1287+O1287+P1287+S1287)/('Life tables'!$I$2/2))</f>
        <v>5.5256205097835895</v>
      </c>
      <c r="AB1287" s="31">
        <f>((uNES*L1287+ uOCEX*G1287+uEREX*H1287+uHOEX*I1287+uNES*S1287+ uOCEX*N1287+uEREX*O1287+uHOEX*P1287)/('Life tables'!$I$2/2))</f>
        <v>3.6414120902766922</v>
      </c>
    </row>
    <row r="1288" spans="1:28" x14ac:dyDescent="0.25">
      <c r="A1288" s="4">
        <v>1282</v>
      </c>
      <c r="C1288" s="105">
        <f>IF(male=0,VLOOKUP((($A$5:$A$1570/'Life tables'!$I$2)*2)+age,lifetable,13,1),IF(male=1,VLOOKUP((($A$5:$A$1570/'Life tables'!$I$2)*2)+age,lifetable,10,1),"error"))</f>
        <v>4.026361278947288E-3</v>
      </c>
      <c r="F1288" s="96">
        <f t="shared" ref="F1288:F1351" si="354">E1287*(1-pCAUC)+(L1287+G1287+H1287+I1287 )*(1-pCAUC)+(S1287+N1287+O1287+P1287)*(pUAUC)</f>
        <v>25.127866443141993</v>
      </c>
      <c r="G1288" s="96">
        <f t="shared" si="348"/>
        <v>2.5241467739406298</v>
      </c>
      <c r="H1288" s="96">
        <f t="shared" ref="H1288:H1351" si="355">F1288*rrEREX</f>
        <v>0.14415612982450626</v>
      </c>
      <c r="I1288" s="96">
        <f t="shared" ref="I1288:I1351" si="356">F1288*rrHOEX</f>
        <v>5.7761997879438108E-2</v>
      </c>
      <c r="J1288" s="96">
        <f t="shared" si="349"/>
        <v>0.1121499906331048</v>
      </c>
      <c r="K1288" s="96">
        <f t="shared" ref="K1288:K1351" si="357">F1288*amr + I1288*amrHOEX</f>
        <v>6.0358063296874029E-2</v>
      </c>
      <c r="L1288" s="96">
        <f t="shared" ref="L1288:L1351" si="358">F1288-SUM(G1288:K1288)</f>
        <v>22.229293487567439</v>
      </c>
      <c r="M1288" s="96">
        <f t="shared" ref="M1288:M1351" si="359">E1287*pCAUC+(L1287+G1287+H1287+I1287)*pCAUC+(S1287+N1287+O1287+P1287)*(1-pUAUC)</f>
        <v>118.93307239665536</v>
      </c>
      <c r="N1288" s="96">
        <f t="shared" si="350"/>
        <v>11.453512555461788</v>
      </c>
      <c r="O1288" s="96">
        <f t="shared" ref="O1288:O1351" si="360">M1288*rrEREXc</f>
        <v>0.27339415748309998</v>
      </c>
      <c r="P1288" s="96">
        <f t="shared" ref="P1288:P1351" si="361">M1288*rrHOEXc</f>
        <v>0.27339415748309998</v>
      </c>
      <c r="Q1288" s="96">
        <f t="shared" si="351"/>
        <v>0.52718506424453626</v>
      </c>
      <c r="R1288" s="96">
        <f t="shared" si="352"/>
        <v>2.1431127508872487E-2</v>
      </c>
      <c r="S1288" s="96">
        <f t="shared" si="347"/>
        <v>106.38415533447396</v>
      </c>
      <c r="T1288" s="96">
        <f t="shared" ref="T1288:T1351" si="362">J1288+Q1288+T1287</f>
        <v>391.44862728424874</v>
      </c>
      <c r="U1288" s="96">
        <f t="shared" ref="U1288:U1351" si="363">K1288+R1288+U1287</f>
        <v>465.21155812163272</v>
      </c>
      <c r="V1288" s="32">
        <f t="shared" ref="V1288:V1351" si="364">SUM(G1288:I1288,L1288,N1288,O1288,P1288,S1288,T1288,U1288)</f>
        <v>999.99999999999545</v>
      </c>
      <c r="W1288" s="100">
        <f>(cNES*L1288+(cNES+cOSEX)*G1288+(cNES+cEREX)*H1288+(cNES+cHOEX)*I1288+(cNES+cNES)*S1288+(cNES+cOSEX)*N1288+(cNES+cEREX)*O1288+(cNES+cHOEX)*P1288)/(1+cDR)^((cycle + 0.5)/('Life tables'!$I$2/2))</f>
        <v>1949.0479786044957</v>
      </c>
      <c r="X1288" s="107">
        <f>((L1288+G1288+H1288+I1288+N1288+O1288+P1288+S1288)/('Life tables'!$I$2/2))/(1+oDR)^(((cycle + 0.5)/('Life tables'!$I$2/2)))</f>
        <v>2.6431741662859234</v>
      </c>
      <c r="Y1288" s="31">
        <f>((uNES*L1288+ uOCEX*G1288+uEREX*H1288+uHOEX*I1288+uNES*S1288+ uOCEX*N1288+uEREX*O1288+uHOEX*P1288)/('Life tables'!$I$2/2))/(1+oDR)^(((cycle + 0.5)/('Life tables'!$I$2/2)))</f>
        <v>1.7418652554435416</v>
      </c>
      <c r="Z1288" s="100">
        <f t="shared" si="353"/>
        <v>34250.118978359264</v>
      </c>
      <c r="AA1288" s="107">
        <f>((L1288+G1288+H1288+I1288+N1288+O1288+P1288+S1288)/('Life tables'!$I$2/2))</f>
        <v>5.4979609724090519</v>
      </c>
      <c r="AB1288" s="31">
        <f>((uNES*L1288+ uOCEX*G1288+uEREX*H1288+uHOEX*I1288+uNES*S1288+ uOCEX*N1288+uEREX*O1288+uHOEX*P1288)/('Life tables'!$I$2/2))</f>
        <v>3.6231843197380744</v>
      </c>
    </row>
    <row r="1289" spans="1:28" x14ac:dyDescent="0.25">
      <c r="A1289" s="4">
        <v>1283</v>
      </c>
      <c r="C1289" s="105">
        <f>IF(male=0,VLOOKUP((($A$5:$A$1570/'Life tables'!$I$2)*2)+age,lifetable,13,1),IF(male=1,VLOOKUP((($A$5:$A$1570/'Life tables'!$I$2)*2)+age,lifetable,10,1),"error"))</f>
        <v>4.026361278947288E-3</v>
      </c>
      <c r="F1289" s="96">
        <f t="shared" si="354"/>
        <v>25.001965717621765</v>
      </c>
      <c r="G1289" s="96">
        <f t="shared" si="348"/>
        <v>2.511499782566422</v>
      </c>
      <c r="H1289" s="96">
        <f t="shared" si="355"/>
        <v>0.14343384958737745</v>
      </c>
      <c r="I1289" s="96">
        <f t="shared" si="356"/>
        <v>5.7472587019308997E-2</v>
      </c>
      <c r="J1289" s="96">
        <f t="shared" si="349"/>
        <v>0.11158807403665422</v>
      </c>
      <c r="K1289" s="96">
        <f t="shared" si="357"/>
        <v>6.0055645104017612E-2</v>
      </c>
      <c r="L1289" s="96">
        <f t="shared" si="358"/>
        <v>22.117915779307985</v>
      </c>
      <c r="M1289" s="96">
        <f t="shared" si="359"/>
        <v>118.33784887649219</v>
      </c>
      <c r="N1289" s="96">
        <f t="shared" si="350"/>
        <v>11.396191240842434</v>
      </c>
      <c r="O1289" s="96">
        <f t="shared" si="360"/>
        <v>0.27202590364478652</v>
      </c>
      <c r="P1289" s="96">
        <f t="shared" si="361"/>
        <v>0.27202590364478652</v>
      </c>
      <c r="Q1289" s="96">
        <f t="shared" si="351"/>
        <v>0.52454666482044221</v>
      </c>
      <c r="R1289" s="96">
        <f t="shared" si="352"/>
        <v>2.1323871294096894E-2</v>
      </c>
      <c r="S1289" s="96">
        <f t="shared" si="347"/>
        <v>105.85173529224565</v>
      </c>
      <c r="T1289" s="96">
        <f t="shared" si="362"/>
        <v>392.08476202310584</v>
      </c>
      <c r="U1289" s="96">
        <f t="shared" si="363"/>
        <v>465.29293763803082</v>
      </c>
      <c r="V1289" s="32">
        <f t="shared" si="364"/>
        <v>999.99999999999534</v>
      </c>
      <c r="W1289" s="100">
        <f>(cNES*L1289+(cNES+cOSEX)*G1289+(cNES+cEREX)*H1289+(cNES+cHOEX)*I1289+(cNES+cNES)*S1289+(cNES+cOSEX)*N1289+(cNES+cEREX)*O1289+(cNES+cHOEX)*P1289)/(1+cDR)^((cycle + 0.5)/('Life tables'!$I$2/2))</f>
        <v>1934.9628932868889</v>
      </c>
      <c r="X1289" s="107">
        <f>((L1289+G1289+H1289+I1289+N1289+O1289+P1289+S1289)/('Life tables'!$I$2/2))/(1+oDR)^(((cycle + 0.5)/('Life tables'!$I$2/2)))</f>
        <v>2.6284418116744592</v>
      </c>
      <c r="Y1289" s="31">
        <f>((uNES*L1289+ uOCEX*G1289+uEREX*H1289+uHOEX*I1289+uNES*S1289+ uOCEX*N1289+uEREX*O1289+uHOEX*P1289)/('Life tables'!$I$2/2))/(1+oDR)^(((cycle + 0.5)/('Life tables'!$I$2/2)))</f>
        <v>1.7321565612217962</v>
      </c>
      <c r="Z1289" s="100">
        <f t="shared" si="353"/>
        <v>34078.685184410664</v>
      </c>
      <c r="AA1289" s="107">
        <f>((L1289+G1289+H1289+I1289+N1289+O1289+P1289+S1289)/('Life tables'!$I$2/2))</f>
        <v>5.4704399003069923</v>
      </c>
      <c r="AB1289" s="31">
        <f>((uNES*L1289+ uOCEX*G1289+uEREX*H1289+uHOEX*I1289+uNES*S1289+ uOCEX*N1289+uEREX*O1289+uHOEX*P1289)/('Life tables'!$I$2/2))</f>
        <v>3.6050477982808222</v>
      </c>
    </row>
    <row r="1290" spans="1:28" x14ac:dyDescent="0.25">
      <c r="A1290" s="4">
        <v>1284</v>
      </c>
      <c r="C1290" s="105">
        <f>IF(male=0,VLOOKUP((($A$5:$A$1570/'Life tables'!$I$2)*2)+age,lifetable,13,1),IF(male=1,VLOOKUP((($A$5:$A$1570/'Life tables'!$I$2)*2)+age,lifetable,10,1),"error"))</f>
        <v>4.026361278947288E-3</v>
      </c>
      <c r="F1290" s="96">
        <f t="shared" si="354"/>
        <v>24.876699704277264</v>
      </c>
      <c r="G1290" s="96">
        <f t="shared" si="348"/>
        <v>2.4989165493586452</v>
      </c>
      <c r="H1290" s="96">
        <f t="shared" si="355"/>
        <v>0.14271521063236914</v>
      </c>
      <c r="I1290" s="96">
        <f t="shared" si="356"/>
        <v>5.7184635186488524E-2</v>
      </c>
      <c r="J1290" s="96">
        <f t="shared" si="349"/>
        <v>0.11102899026983223</v>
      </c>
      <c r="K1290" s="96">
        <f t="shared" si="357"/>
        <v>5.9754751513250465E-2</v>
      </c>
      <c r="L1290" s="96">
        <f t="shared" si="358"/>
        <v>22.007099567316679</v>
      </c>
      <c r="M1290" s="96">
        <f t="shared" si="359"/>
        <v>117.74560063458148</v>
      </c>
      <c r="N1290" s="96">
        <f t="shared" si="350"/>
        <v>11.339156451965113</v>
      </c>
      <c r="O1290" s="96">
        <f t="shared" si="360"/>
        <v>0.27066448914623553</v>
      </c>
      <c r="P1290" s="96">
        <f t="shared" si="361"/>
        <v>0.27066448914623553</v>
      </c>
      <c r="Q1290" s="96">
        <f t="shared" si="351"/>
        <v>0.52192145367295673</v>
      </c>
      <c r="R1290" s="96">
        <f t="shared" si="352"/>
        <v>2.1217151209148924E-2</v>
      </c>
      <c r="S1290" s="96">
        <f t="shared" si="347"/>
        <v>105.3219765994418</v>
      </c>
      <c r="T1290" s="96">
        <f t="shared" si="362"/>
        <v>392.71771246704861</v>
      </c>
      <c r="U1290" s="96">
        <f t="shared" si="363"/>
        <v>465.37390954075323</v>
      </c>
      <c r="V1290" s="32">
        <f t="shared" si="364"/>
        <v>999.99999999999545</v>
      </c>
      <c r="W1290" s="100">
        <f>(cNES*L1290+(cNES+cOSEX)*G1290+(cNES+cEREX)*H1290+(cNES+cHOEX)*I1290+(cNES+cNES)*S1290+(cNES+cOSEX)*N1290+(cNES+cEREX)*O1290+(cNES+cHOEX)*P1290)/(1+cDR)^((cycle + 0.5)/('Life tables'!$I$2/2))</f>
        <v>1920.9795780634215</v>
      </c>
      <c r="X1290" s="107">
        <f>((L1290+G1290+H1290+I1290+N1290+O1290+P1290+S1290)/('Life tables'!$I$2/2))/(1+oDR)^(((cycle + 0.5)/('Life tables'!$I$2/2)))</f>
        <v>2.6137915760454105</v>
      </c>
      <c r="Y1290" s="31">
        <f>((uNES*L1290+ uOCEX*G1290+uEREX*H1290+uHOEX*I1290+uNES*S1290+ uOCEX*N1290+uEREX*O1290+uHOEX*P1290)/('Life tables'!$I$2/2))/(1+oDR)^(((cycle + 0.5)/('Life tables'!$I$2/2)))</f>
        <v>1.7225019837147291</v>
      </c>
      <c r="Z1290" s="100">
        <f t="shared" si="353"/>
        <v>33908.109160951266</v>
      </c>
      <c r="AA1290" s="107">
        <f>((L1290+G1290+H1290+I1290+N1290+O1290+P1290+S1290)/('Life tables'!$I$2/2))</f>
        <v>5.4430565999280267</v>
      </c>
      <c r="AB1290" s="31">
        <f>((uNES*L1290+ uOCEX*G1290+uEREX*H1290+uHOEX*I1290+uNES*S1290+ uOCEX*N1290+uEREX*O1290+uHOEX*P1290)/('Life tables'!$I$2/2))</f>
        <v>3.5870020688614721</v>
      </c>
    </row>
    <row r="1291" spans="1:28" x14ac:dyDescent="0.25">
      <c r="A1291" s="4">
        <v>1285</v>
      </c>
      <c r="C1291" s="105">
        <f>IF(male=0,VLOOKUP((($A$5:$A$1570/'Life tables'!$I$2)*2)+age,lifetable,13,1),IF(male=1,VLOOKUP((($A$5:$A$1570/'Life tables'!$I$2)*2)+age,lifetable,10,1),"error"))</f>
        <v>4.026361278947288E-3</v>
      </c>
      <c r="F1291" s="96">
        <f t="shared" si="354"/>
        <v>24.752065057083911</v>
      </c>
      <c r="G1291" s="96">
        <f t="shared" si="348"/>
        <v>2.4863967382021275</v>
      </c>
      <c r="H1291" s="96">
        <f t="shared" si="355"/>
        <v>0.14200019376366319</v>
      </c>
      <c r="I1291" s="96">
        <f t="shared" si="356"/>
        <v>5.689813468939392E-2</v>
      </c>
      <c r="J1291" s="96">
        <f t="shared" si="349"/>
        <v>0.11047272439875547</v>
      </c>
      <c r="K1291" s="96">
        <f t="shared" si="357"/>
        <v>5.9455374487297936E-2</v>
      </c>
      <c r="L1291" s="96">
        <f t="shared" si="358"/>
        <v>21.896841891542675</v>
      </c>
      <c r="M1291" s="96">
        <f t="shared" si="359"/>
        <v>117.15631293510965</v>
      </c>
      <c r="N1291" s="96">
        <f t="shared" si="350"/>
        <v>11.282406769739048</v>
      </c>
      <c r="O1291" s="96">
        <f t="shared" si="360"/>
        <v>0.26930988011389723</v>
      </c>
      <c r="P1291" s="96">
        <f t="shared" si="361"/>
        <v>0.26930988011389723</v>
      </c>
      <c r="Q1291" s="96">
        <f t="shared" si="351"/>
        <v>0.51930936548382378</v>
      </c>
      <c r="R1291" s="96">
        <f t="shared" si="352"/>
        <v>2.111096459871082E-2</v>
      </c>
      <c r="S1291" s="96">
        <f t="shared" si="347"/>
        <v>104.79486607506027</v>
      </c>
      <c r="T1291" s="96">
        <f t="shared" si="362"/>
        <v>393.34749455693117</v>
      </c>
      <c r="U1291" s="96">
        <f t="shared" si="363"/>
        <v>465.45447587983926</v>
      </c>
      <c r="V1291" s="32">
        <f t="shared" si="364"/>
        <v>999.99999999999545</v>
      </c>
      <c r="W1291" s="100">
        <f>(cNES*L1291+(cNES+cOSEX)*G1291+(cNES+cEREX)*H1291+(cNES+cHOEX)*I1291+(cNES+cNES)*S1291+(cNES+cOSEX)*N1291+(cNES+cEREX)*O1291+(cNES+cHOEX)*P1291)/(1+cDR)^((cycle + 0.5)/('Life tables'!$I$2/2))</f>
        <v>1907.0972983157226</v>
      </c>
      <c r="X1291" s="107">
        <f>((L1291+G1291+H1291+I1291+N1291+O1291+P1291+S1291)/('Life tables'!$I$2/2))/(1+oDR)^(((cycle + 0.5)/('Life tables'!$I$2/2)))</f>
        <v>2.5992230014827844</v>
      </c>
      <c r="Y1291" s="31">
        <f>((uNES*L1291+ uOCEX*G1291+uEREX*H1291+uHOEX*I1291+uNES*S1291+ uOCEX*N1291+uEREX*O1291+uHOEX*P1291)/('Life tables'!$I$2/2))/(1+oDR)^(((cycle + 0.5)/('Life tables'!$I$2/2)))</f>
        <v>1.7129012211577717</v>
      </c>
      <c r="Z1291" s="100">
        <f t="shared" si="353"/>
        <v>33738.386627960288</v>
      </c>
      <c r="AA1291" s="107">
        <f>((L1291+G1291+H1291+I1291+N1291+O1291+P1291+S1291)/('Life tables'!$I$2/2))</f>
        <v>5.4158103812110552</v>
      </c>
      <c r="AB1291" s="31">
        <f>((uNES*L1291+ uOCEX*G1291+uEREX*H1291+uHOEX*I1291+uNES*S1291+ uOCEX*N1291+uEREX*O1291+uHOEX*P1291)/('Life tables'!$I$2/2))</f>
        <v>3.5690466767350193</v>
      </c>
    </row>
    <row r="1292" spans="1:28" x14ac:dyDescent="0.25">
      <c r="A1292" s="4">
        <v>1286</v>
      </c>
      <c r="C1292" s="105">
        <f>IF(male=0,VLOOKUP((($A$5:$A$1570/'Life tables'!$I$2)*2)+age,lifetable,13,1),IF(male=1,VLOOKUP((($A$5:$A$1570/'Life tables'!$I$2)*2)+age,lifetable,10,1),"error"))</f>
        <v>4.026361278947288E-3</v>
      </c>
      <c r="F1292" s="96">
        <f t="shared" si="354"/>
        <v>24.628058453105396</v>
      </c>
      <c r="G1292" s="96">
        <f t="shared" si="348"/>
        <v>2.4739400153009625</v>
      </c>
      <c r="H1292" s="96">
        <f t="shared" si="355"/>
        <v>0.14128877991789668</v>
      </c>
      <c r="I1292" s="96">
        <f t="shared" si="356"/>
        <v>5.6613077889515945E-2</v>
      </c>
      <c r="J1292" s="96">
        <f t="shared" si="349"/>
        <v>0.10991926159258758</v>
      </c>
      <c r="K1292" s="96">
        <f t="shared" si="357"/>
        <v>5.9157506044344305E-2</v>
      </c>
      <c r="L1292" s="96">
        <f t="shared" si="358"/>
        <v>21.787139812360088</v>
      </c>
      <c r="M1292" s="96">
        <f t="shared" si="359"/>
        <v>116.56997111011958</v>
      </c>
      <c r="N1292" s="96">
        <f t="shared" si="350"/>
        <v>11.225940781608189</v>
      </c>
      <c r="O1292" s="96">
        <f t="shared" si="360"/>
        <v>0.26796204283020508</v>
      </c>
      <c r="P1292" s="96">
        <f t="shared" si="361"/>
        <v>0.26796204283020508</v>
      </c>
      <c r="Q1292" s="96">
        <f t="shared" si="351"/>
        <v>0.51671033523557031</v>
      </c>
      <c r="R1292" s="96">
        <f t="shared" si="352"/>
        <v>2.1005308819692193E-2</v>
      </c>
      <c r="S1292" s="96">
        <f t="shared" ref="S1292:S1355" si="365">M1292-SUM(N1292:R1292)</f>
        <v>104.27039059879571</v>
      </c>
      <c r="T1292" s="96">
        <f t="shared" si="362"/>
        <v>393.97412415375931</v>
      </c>
      <c r="U1292" s="96">
        <f t="shared" si="363"/>
        <v>465.53463869470329</v>
      </c>
      <c r="V1292" s="32">
        <f t="shared" si="364"/>
        <v>999.99999999999534</v>
      </c>
      <c r="W1292" s="100">
        <f>(cNES*L1292+(cNES+cOSEX)*G1292+(cNES+cEREX)*H1292+(cNES+cHOEX)*I1292+(cNES+cNES)*S1292+(cNES+cOSEX)*N1292+(cNES+cEREX)*O1292+(cNES+cHOEX)*P1292)/(1+cDR)^((cycle + 0.5)/('Life tables'!$I$2/2))</f>
        <v>1893.3153247000475</v>
      </c>
      <c r="X1292" s="107">
        <f>((L1292+G1292+H1292+I1292+N1292+O1292+P1292+S1292)/('Life tables'!$I$2/2))/(1+oDR)^(((cycle + 0.5)/('Life tables'!$I$2/2)))</f>
        <v>2.5847356326309021</v>
      </c>
      <c r="Y1292" s="31">
        <f>((uNES*L1292+ uOCEX*G1292+uEREX*H1292+uHOEX*I1292+uNES*S1292+ uOCEX*N1292+uEREX*O1292+uHOEX*P1292)/('Life tables'!$I$2/2))/(1+oDR)^(((cycle + 0.5)/('Life tables'!$I$2/2)))</f>
        <v>1.7033539734734455</v>
      </c>
      <c r="Z1292" s="100">
        <f t="shared" si="353"/>
        <v>33569.513326328364</v>
      </c>
      <c r="AA1292" s="107">
        <f>((L1292+G1292+H1292+I1292+N1292+O1292+P1292+S1292)/('Life tables'!$I$2/2))</f>
        <v>5.3887005575651825</v>
      </c>
      <c r="AB1292" s="31">
        <f>((uNES*L1292+ uOCEX*G1292+uEREX*H1292+uHOEX*I1292+uNES*S1292+ uOCEX*N1292+uEREX*O1292+uHOEX*P1292)/('Life tables'!$I$2/2))</f>
        <v>3.55118116944301</v>
      </c>
    </row>
    <row r="1293" spans="1:28" x14ac:dyDescent="0.25">
      <c r="A1293" s="4">
        <v>1287</v>
      </c>
      <c r="C1293" s="105">
        <f>IF(male=0,VLOOKUP((($A$5:$A$1570/'Life tables'!$I$2)*2)+age,lifetable,13,1),IF(male=1,VLOOKUP((($A$5:$A$1570/'Life tables'!$I$2)*2)+age,lifetable,10,1),"error"))</f>
        <v>4.026361278947288E-3</v>
      </c>
      <c r="F1293" s="96">
        <f t="shared" si="354"/>
        <v>24.504676592140136</v>
      </c>
      <c r="G1293" s="96">
        <f t="shared" si="348"/>
        <v>2.4615460491429944</v>
      </c>
      <c r="H1293" s="96">
        <f t="shared" si="355"/>
        <v>0.14058095016213357</v>
      </c>
      <c r="I1293" s="96">
        <f t="shared" si="356"/>
        <v>5.6329457200606177E-2</v>
      </c>
      <c r="J1293" s="96">
        <f t="shared" si="349"/>
        <v>0.10936858712196112</v>
      </c>
      <c r="K1293" s="96">
        <f t="shared" si="357"/>
        <v>5.8861138257183455E-2</v>
      </c>
      <c r="L1293" s="96">
        <f t="shared" si="358"/>
        <v>21.677990410255259</v>
      </c>
      <c r="M1293" s="96">
        <f t="shared" si="359"/>
        <v>115.98656055939264</v>
      </c>
      <c r="N1293" s="96">
        <f t="shared" si="350"/>
        <v>11.169757081539849</v>
      </c>
      <c r="O1293" s="96">
        <f t="shared" si="360"/>
        <v>0.26662094373330475</v>
      </c>
      <c r="P1293" s="96">
        <f t="shared" si="361"/>
        <v>0.26662094373330475</v>
      </c>
      <c r="Q1293" s="96">
        <f t="shared" si="351"/>
        <v>0.51412429821098093</v>
      </c>
      <c r="R1293" s="96">
        <f t="shared" si="352"/>
        <v>2.09001812412088E-2</v>
      </c>
      <c r="S1293" s="96">
        <f t="shared" si="365"/>
        <v>103.748537110934</v>
      </c>
      <c r="T1293" s="96">
        <f t="shared" si="362"/>
        <v>394.59761703909226</v>
      </c>
      <c r="U1293" s="96">
        <f t="shared" si="363"/>
        <v>465.61440001420169</v>
      </c>
      <c r="V1293" s="32">
        <f t="shared" si="364"/>
        <v>999.99999999999545</v>
      </c>
      <c r="W1293" s="100">
        <f>(cNES*L1293+(cNES+cOSEX)*G1293+(cNES+cEREX)*H1293+(cNES+cHOEX)*I1293+(cNES+cNES)*S1293+(cNES+cOSEX)*N1293+(cNES+cEREX)*O1293+(cNES+cHOEX)*P1293)/(1+cDR)^((cycle + 0.5)/('Life tables'!$I$2/2))</f>
        <v>1879.632933110521</v>
      </c>
      <c r="X1293" s="107">
        <f>((L1293+G1293+H1293+I1293+N1293+O1293+P1293+S1293)/('Life tables'!$I$2/2))/(1+oDR)^(((cycle + 0.5)/('Life tables'!$I$2/2)))</f>
        <v>2.5703290166798221</v>
      </c>
      <c r="Y1293" s="31">
        <f>((uNES*L1293+ uOCEX*G1293+uEREX*H1293+uHOEX*I1293+uNES*S1293+ uOCEX*N1293+uEREX*O1293+uHOEX*P1293)/('Life tables'!$I$2/2))/(1+oDR)^(((cycle + 0.5)/('Life tables'!$I$2/2)))</f>
        <v>1.6938599422617633</v>
      </c>
      <c r="Z1293" s="100">
        <f t="shared" si="353"/>
        <v>33401.485017772044</v>
      </c>
      <c r="AA1293" s="107">
        <f>((L1293+G1293+H1293+I1293+N1293+O1293+P1293+S1293)/('Life tables'!$I$2/2))</f>
        <v>5.361726445851744</v>
      </c>
      <c r="AB1293" s="31">
        <f>((uNES*L1293+ uOCEX*G1293+uEREX*H1293+uHOEX*I1293+uNES*S1293+ uOCEX*N1293+uEREX*O1293+uHOEX*P1293)/('Life tables'!$I$2/2))</f>
        <v>3.5334050968017077</v>
      </c>
    </row>
    <row r="1294" spans="1:28" x14ac:dyDescent="0.25">
      <c r="A1294" s="4">
        <v>1288</v>
      </c>
      <c r="C1294" s="105">
        <f>IF(male=0,VLOOKUP((($A$5:$A$1570/'Life tables'!$I$2)*2)+age,lifetable,13,1),IF(male=1,VLOOKUP((($A$5:$A$1570/'Life tables'!$I$2)*2)+age,lifetable,10,1),"error"))</f>
        <v>4.026361278947288E-3</v>
      </c>
      <c r="F1294" s="96">
        <f t="shared" si="354"/>
        <v>24.381916196378491</v>
      </c>
      <c r="G1294" s="96">
        <f t="shared" si="348"/>
        <v>2.4492145104653837</v>
      </c>
      <c r="H1294" s="96">
        <f t="shared" si="355"/>
        <v>0.13987668569189823</v>
      </c>
      <c r="I1294" s="96">
        <f t="shared" si="356"/>
        <v>5.6047265087889091E-2</v>
      </c>
      <c r="J1294" s="96">
        <f t="shared" si="349"/>
        <v>0.10882068635744786</v>
      </c>
      <c r="K1294" s="96">
        <f t="shared" si="357"/>
        <v>5.8566263252395577E-2</v>
      </c>
      <c r="L1294" s="96">
        <f t="shared" si="358"/>
        <v>21.569390785523478</v>
      </c>
      <c r="M1294" s="96">
        <f t="shared" si="359"/>
        <v>115.40606675032295</v>
      </c>
      <c r="N1294" s="96">
        <f t="shared" si="350"/>
        <v>11.113854270012594</v>
      </c>
      <c r="O1294" s="96">
        <f t="shared" si="360"/>
        <v>0.26528654941676449</v>
      </c>
      <c r="P1294" s="96">
        <f t="shared" si="361"/>
        <v>0.26528654941676449</v>
      </c>
      <c r="Q1294" s="96">
        <f t="shared" si="351"/>
        <v>0.51155118999254245</v>
      </c>
      <c r="R1294" s="96">
        <f t="shared" si="352"/>
        <v>2.0795579244559853E-2</v>
      </c>
      <c r="S1294" s="96">
        <f t="shared" si="365"/>
        <v>103.22929261223973</v>
      </c>
      <c r="T1294" s="96">
        <f t="shared" si="362"/>
        <v>395.21798891544222</v>
      </c>
      <c r="U1294" s="96">
        <f t="shared" si="363"/>
        <v>465.69376185669864</v>
      </c>
      <c r="V1294" s="32">
        <f t="shared" si="364"/>
        <v>999.99999999999534</v>
      </c>
      <c r="W1294" s="100">
        <f>(cNES*L1294+(cNES+cOSEX)*G1294+(cNES+cEREX)*H1294+(cNES+cHOEX)*I1294+(cNES+cNES)*S1294+(cNES+cOSEX)*N1294+(cNES+cEREX)*O1294+(cNES+cHOEX)*P1294)/(1+cDR)^((cycle + 0.5)/('Life tables'!$I$2/2))</f>
        <v>1866.0494046426008</v>
      </c>
      <c r="X1294" s="107">
        <f>((L1294+G1294+H1294+I1294+N1294+O1294+P1294+S1294)/('Life tables'!$I$2/2))/(1+oDR)^(((cycle + 0.5)/('Life tables'!$I$2/2)))</f>
        <v>2.5560027033508552</v>
      </c>
      <c r="Y1294" s="31">
        <f>((uNES*L1294+ uOCEX*G1294+uEREX*H1294+uHOEX*I1294+uNES*S1294+ uOCEX*N1294+uEREX*O1294+uHOEX*P1294)/('Life tables'!$I$2/2))/(1+oDR)^(((cycle + 0.5)/('Life tables'!$I$2/2)))</f>
        <v>1.6844188307906931</v>
      </c>
      <c r="Z1294" s="100">
        <f t="shared" si="353"/>
        <v>33234.297484748116</v>
      </c>
      <c r="AA1294" s="107">
        <f>((L1294+G1294+H1294+I1294+N1294+O1294+P1294+S1294)/('Life tables'!$I$2/2))</f>
        <v>5.3348873663664476</v>
      </c>
      <c r="AB1294" s="31">
        <f>((uNES*L1294+ uOCEX*G1294+uEREX*H1294+uHOEX*I1294+uNES*S1294+ uOCEX*N1294+uEREX*O1294+uHOEX*P1294)/('Life tables'!$I$2/2))</f>
        <v>3.5157180108903443</v>
      </c>
    </row>
    <row r="1295" spans="1:28" x14ac:dyDescent="0.25">
      <c r="A1295" s="4">
        <v>1289</v>
      </c>
      <c r="C1295" s="105">
        <f>IF(male=0,VLOOKUP((($A$5:$A$1570/'Life tables'!$I$2)*2)+age,lifetable,13,1),IF(male=1,VLOOKUP((($A$5:$A$1570/'Life tables'!$I$2)*2)+age,lifetable,10,1),"error"))</f>
        <v>4.026361278947288E-3</v>
      </c>
      <c r="F1295" s="96">
        <f t="shared" si="354"/>
        <v>24.259774010070227</v>
      </c>
      <c r="G1295" s="96">
        <f t="shared" si="348"/>
        <v>2.4369450722212069</v>
      </c>
      <c r="H1295" s="96">
        <f t="shared" si="355"/>
        <v>0.13917596782926775</v>
      </c>
      <c r="I1295" s="96">
        <f t="shared" si="356"/>
        <v>5.5766494067297591E-2</v>
      </c>
      <c r="J1295" s="96">
        <f t="shared" si="349"/>
        <v>0.1082755447680744</v>
      </c>
      <c r="K1295" s="96">
        <f t="shared" si="357"/>
        <v>5.8272873209548361E-2</v>
      </c>
      <c r="L1295" s="96">
        <f t="shared" si="358"/>
        <v>21.461338057974832</v>
      </c>
      <c r="M1295" s="96">
        <f t="shared" si="359"/>
        <v>114.8284752177843</v>
      </c>
      <c r="N1295" s="96">
        <f t="shared" si="350"/>
        <v>11.058230954003431</v>
      </c>
      <c r="O1295" s="96">
        <f t="shared" si="360"/>
        <v>0.26395882662926995</v>
      </c>
      <c r="P1295" s="96">
        <f t="shared" si="361"/>
        <v>0.26395882662926995</v>
      </c>
      <c r="Q1295" s="96">
        <f t="shared" si="351"/>
        <v>0.50899094646185361</v>
      </c>
      <c r="R1295" s="96">
        <f t="shared" si="352"/>
        <v>2.0691500223204068E-2</v>
      </c>
      <c r="S1295" s="96">
        <f t="shared" si="365"/>
        <v>102.71264416383727</v>
      </c>
      <c r="T1295" s="96">
        <f t="shared" si="362"/>
        <v>395.83525540667216</v>
      </c>
      <c r="U1295" s="96">
        <f t="shared" si="363"/>
        <v>465.77272623013141</v>
      </c>
      <c r="V1295" s="32">
        <f t="shared" si="364"/>
        <v>999.99999999999545</v>
      </c>
      <c r="W1295" s="100">
        <f>(cNES*L1295+(cNES+cOSEX)*G1295+(cNES+cEREX)*H1295+(cNES+cHOEX)*I1295+(cNES+cNES)*S1295+(cNES+cOSEX)*N1295+(cNES+cEREX)*O1295+(cNES+cHOEX)*P1295)/(1+cDR)^((cycle + 0.5)/('Life tables'!$I$2/2))</f>
        <v>1852.5640255567428</v>
      </c>
      <c r="X1295" s="107">
        <f>((L1295+G1295+H1295+I1295+N1295+O1295+P1295+S1295)/('Life tables'!$I$2/2))/(1+oDR)^(((cycle + 0.5)/('Life tables'!$I$2/2)))</f>
        <v>2.5417562448821758</v>
      </c>
      <c r="Y1295" s="31">
        <f>((uNES*L1295+ uOCEX*G1295+uEREX*H1295+uHOEX*I1295+uNES*S1295+ uOCEX*N1295+uEREX*O1295+uHOEX*P1295)/('Life tables'!$I$2/2))/(1+oDR)^(((cycle + 0.5)/('Life tables'!$I$2/2)))</f>
        <v>1.6750303439866763</v>
      </c>
      <c r="Z1295" s="100">
        <f t="shared" si="353"/>
        <v>33067.946530367626</v>
      </c>
      <c r="AA1295" s="107">
        <f>((L1295+G1295+H1295+I1295+N1295+O1295+P1295+S1295)/('Life tables'!$I$2/2))</f>
        <v>5.3081826428216248</v>
      </c>
      <c r="AB1295" s="31">
        <f>((uNES*L1295+ uOCEX*G1295+uEREX*H1295+uHOEX*I1295+uNES*S1295+ uOCEX*N1295+uEREX*O1295+uHOEX*P1295)/('Life tables'!$I$2/2))</f>
        <v>3.4981194660394253</v>
      </c>
    </row>
    <row r="1296" spans="1:28" x14ac:dyDescent="0.25">
      <c r="A1296" s="4">
        <v>1290</v>
      </c>
      <c r="C1296" s="105">
        <f>IF(male=0,VLOOKUP((($A$5:$A$1570/'Life tables'!$I$2)*2)+age,lifetable,13,1),IF(male=1,VLOOKUP((($A$5:$A$1570/'Life tables'!$I$2)*2)+age,lifetable,10,1),"error"))</f>
        <v>4.026361278947288E-3</v>
      </c>
      <c r="F1296" s="96">
        <f t="shared" si="354"/>
        <v>24.138246799201962</v>
      </c>
      <c r="G1296" s="96">
        <f t="shared" ref="G1296:G1359" si="366">F1296*(rrOSEX)</f>
        <v>2.4247374095470504</v>
      </c>
      <c r="H1296" s="96">
        <f t="shared" si="355"/>
        <v>0.13847877802102132</v>
      </c>
      <c r="I1296" s="96">
        <f t="shared" si="356"/>
        <v>5.5487136704731592E-2</v>
      </c>
      <c r="J1296" s="96">
        <f t="shared" ref="J1296:J1359" si="367">F1296*mr + G1296*mr + H1296*mr+I1296*mr</f>
        <v>0.10773314791988266</v>
      </c>
      <c r="K1296" s="96">
        <f t="shared" si="357"/>
        <v>5.798096036042219E-2</v>
      </c>
      <c r="L1296" s="96">
        <f t="shared" si="358"/>
        <v>21.353829366648853</v>
      </c>
      <c r="M1296" s="96">
        <f t="shared" si="359"/>
        <v>114.25377156398987</v>
      </c>
      <c r="N1296" s="96">
        <f t="shared" ref="N1296:N1359" si="368">M1296*rrOSEXc</f>
        <v>11.002885746974293</v>
      </c>
      <c r="O1296" s="96">
        <f t="shared" si="360"/>
        <v>0.2626377422743012</v>
      </c>
      <c r="P1296" s="96">
        <f t="shared" si="361"/>
        <v>0.2626377422743012</v>
      </c>
      <c r="Q1296" s="96">
        <f t="shared" ref="Q1296:Q1359" si="369">M1296*mr + N1296*mr + O1296*mr+P1296*mr</f>
        <v>0.50644350379900249</v>
      </c>
      <c r="R1296" s="96">
        <f t="shared" si="352"/>
        <v>2.0587941582734356E-2</v>
      </c>
      <c r="S1296" s="96">
        <f t="shared" si="365"/>
        <v>102.19857888708525</v>
      </c>
      <c r="T1296" s="96">
        <f t="shared" si="362"/>
        <v>396.44943205839104</v>
      </c>
      <c r="U1296" s="96">
        <f t="shared" si="363"/>
        <v>465.85129513207454</v>
      </c>
      <c r="V1296" s="32">
        <f t="shared" si="364"/>
        <v>999.99999999999545</v>
      </c>
      <c r="W1296" s="100">
        <f>(cNES*L1296+(cNES+cOSEX)*G1296+(cNES+cEREX)*H1296+(cNES+cHOEX)*I1296+(cNES+cNES)*S1296+(cNES+cOSEX)*N1296+(cNES+cEREX)*O1296+(cNES+cHOEX)*P1296)/(1+cDR)^((cycle + 0.5)/('Life tables'!$I$2/2))</f>
        <v>1839.1760872422828</v>
      </c>
      <c r="X1296" s="107">
        <f>((L1296+G1296+H1296+I1296+N1296+O1296+P1296+S1296)/('Life tables'!$I$2/2))/(1+oDR)^(((cycle + 0.5)/('Life tables'!$I$2/2)))</f>
        <v>2.527589196014516</v>
      </c>
      <c r="Y1296" s="31">
        <f>((uNES*L1296+ uOCEX*G1296+uEREX*H1296+uHOEX*I1296+uNES*S1296+ uOCEX*N1296+uEREX*O1296+uHOEX*P1296)/('Life tables'!$I$2/2))/(1+oDR)^(((cycle + 0.5)/('Life tables'!$I$2/2)))</f>
        <v>1.6656941884252103</v>
      </c>
      <c r="Z1296" s="100">
        <f t="shared" si="353"/>
        <v>32902.427978309621</v>
      </c>
      <c r="AA1296" s="107">
        <f>((L1296+G1296+H1296+I1296+N1296+O1296+P1296+S1296)/('Life tables'!$I$2/2))</f>
        <v>5.2816116023285931</v>
      </c>
      <c r="AB1296" s="31">
        <f>((uNES*L1296+ uOCEX*G1296+uEREX*H1296+uHOEX*I1296+uNES*S1296+ uOCEX*N1296+uEREX*O1296+uHOEX*P1296)/('Life tables'!$I$2/2))</f>
        <v>3.480609018819123</v>
      </c>
    </row>
    <row r="1297" spans="1:28" x14ac:dyDescent="0.25">
      <c r="A1297" s="4">
        <v>1291</v>
      </c>
      <c r="C1297" s="105">
        <f>IF(male=0,VLOOKUP((($A$5:$A$1570/'Life tables'!$I$2)*2)+age,lifetable,13,1),IF(male=1,VLOOKUP((($A$5:$A$1570/'Life tables'!$I$2)*2)+age,lifetable,10,1),"error"))</f>
        <v>4.026361278947288E-3</v>
      </c>
      <c r="F1297" s="96">
        <f t="shared" si="354"/>
        <v>24.017331351184179</v>
      </c>
      <c r="G1297" s="96">
        <f t="shared" si="366"/>
        <v>2.4125911997315739</v>
      </c>
      <c r="H1297" s="96">
        <f t="shared" si="355"/>
        <v>0.13778509783684487</v>
      </c>
      <c r="I1297" s="96">
        <f t="shared" si="356"/>
        <v>5.5209185615338538E-2</v>
      </c>
      <c r="J1297" s="96">
        <f t="shared" si="367"/>
        <v>0.10719348147453298</v>
      </c>
      <c r="K1297" s="96">
        <f t="shared" si="357"/>
        <v>5.769051698825841E-2</v>
      </c>
      <c r="L1297" s="96">
        <f t="shared" si="358"/>
        <v>21.246861869537632</v>
      </c>
      <c r="M1297" s="96">
        <f t="shared" si="359"/>
        <v>113.68194145834562</v>
      </c>
      <c r="N1297" s="96">
        <f t="shared" si="368"/>
        <v>10.947817268857927</v>
      </c>
      <c r="O1297" s="96">
        <f t="shared" si="360"/>
        <v>0.26132326340979589</v>
      </c>
      <c r="P1297" s="96">
        <f t="shared" si="361"/>
        <v>0.26132326340979589</v>
      </c>
      <c r="Q1297" s="96">
        <f t="shared" si="369"/>
        <v>0.50390879848191772</v>
      </c>
      <c r="R1297" s="96">
        <f t="shared" si="352"/>
        <v>2.0484900740851436E-2</v>
      </c>
      <c r="S1297" s="96">
        <f t="shared" si="365"/>
        <v>101.68708396344533</v>
      </c>
      <c r="T1297" s="96">
        <f t="shared" si="362"/>
        <v>397.06053433834751</v>
      </c>
      <c r="U1297" s="96">
        <f t="shared" si="363"/>
        <v>465.92947054980363</v>
      </c>
      <c r="V1297" s="32">
        <f t="shared" si="364"/>
        <v>999.99999999999545</v>
      </c>
      <c r="W1297" s="100">
        <f>(cNES*L1297+(cNES+cOSEX)*G1297+(cNES+cEREX)*H1297+(cNES+cHOEX)*I1297+(cNES+cNES)*S1297+(cNES+cOSEX)*N1297+(cNES+cEREX)*O1297+(cNES+cHOEX)*P1297)/(1+cDR)^((cycle + 0.5)/('Life tables'!$I$2/2))</f>
        <v>1825.8848861815388</v>
      </c>
      <c r="X1297" s="107">
        <f>((L1297+G1297+H1297+I1297+N1297+O1297+P1297+S1297)/('Life tables'!$I$2/2))/(1+oDR)^(((cycle + 0.5)/('Life tables'!$I$2/2)))</f>
        <v>2.5135011139769636</v>
      </c>
      <c r="Y1297" s="31">
        <f>((uNES*L1297+ uOCEX*G1297+uEREX*H1297+uHOEX*I1297+uNES*S1297+ uOCEX*N1297+uEREX*O1297+uHOEX*P1297)/('Life tables'!$I$2/2))/(1+oDR)^(((cycle + 0.5)/('Life tables'!$I$2/2)))</f>
        <v>1.6564100723214923</v>
      </c>
      <c r="Z1297" s="100">
        <f t="shared" si="353"/>
        <v>32737.737672734747</v>
      </c>
      <c r="AA1297" s="107">
        <f>((L1297+G1297+H1297+I1297+N1297+O1297+P1297+S1297)/('Life tables'!$I$2/2))</f>
        <v>5.2551735753801285</v>
      </c>
      <c r="AB1297" s="31">
        <f>((uNES*L1297+ uOCEX*G1297+uEREX*H1297+uHOEX*I1297+uNES*S1297+ uOCEX*N1297+uEREX*O1297+uHOEX*P1297)/('Life tables'!$I$2/2))</f>
        <v>3.4631862280277361</v>
      </c>
    </row>
    <row r="1298" spans="1:28" x14ac:dyDescent="0.25">
      <c r="A1298" s="4">
        <v>1292</v>
      </c>
      <c r="C1298" s="105">
        <f>IF(male=0,VLOOKUP((($A$5:$A$1570/'Life tables'!$I$2)*2)+age,lifetable,13,1),IF(male=1,VLOOKUP((($A$5:$A$1570/'Life tables'!$I$2)*2)+age,lifetable,10,1),"error"))</f>
        <v>4.026361278947288E-3</v>
      </c>
      <c r="F1298" s="96">
        <f t="shared" si="354"/>
        <v>23.897024474547479</v>
      </c>
      <c r="G1298" s="96">
        <f t="shared" si="366"/>
        <v>2.4005061221849968</v>
      </c>
      <c r="H1298" s="96">
        <f t="shared" si="355"/>
        <v>0.13709490896758836</v>
      </c>
      <c r="I1298" s="96">
        <f t="shared" si="356"/>
        <v>5.4932633462815156E-2</v>
      </c>
      <c r="J1298" s="96">
        <f t="shared" si="367"/>
        <v>0.10665653118794838</v>
      </c>
      <c r="K1298" s="96">
        <f t="shared" si="357"/>
        <v>5.7401535427029644E-2</v>
      </c>
      <c r="L1298" s="96">
        <f t="shared" si="358"/>
        <v>21.140432743317099</v>
      </c>
      <c r="M1298" s="96">
        <f t="shared" si="359"/>
        <v>113.11297063729675</v>
      </c>
      <c r="N1298" s="96">
        <f t="shared" si="368"/>
        <v>10.8930241460431</v>
      </c>
      <c r="O1298" s="96">
        <f t="shared" si="360"/>
        <v>0.2600153572477964</v>
      </c>
      <c r="P1298" s="96">
        <f t="shared" si="361"/>
        <v>0.2600153572477964</v>
      </c>
      <c r="Q1298" s="96">
        <f t="shared" si="369"/>
        <v>0.50138676728568732</v>
      </c>
      <c r="R1298" s="96">
        <f t="shared" si="352"/>
        <v>2.0382375127336139E-2</v>
      </c>
      <c r="S1298" s="96">
        <f t="shared" si="365"/>
        <v>101.17814663434504</v>
      </c>
      <c r="T1298" s="96">
        <f t="shared" si="362"/>
        <v>397.66857763682117</v>
      </c>
      <c r="U1298" s="96">
        <f t="shared" si="363"/>
        <v>466.00725446035801</v>
      </c>
      <c r="V1298" s="32">
        <f t="shared" si="364"/>
        <v>999.99999999999534</v>
      </c>
      <c r="W1298" s="100">
        <f>(cNES*L1298+(cNES+cOSEX)*G1298+(cNES+cEREX)*H1298+(cNES+cHOEX)*I1298+(cNES+cNES)*S1298+(cNES+cOSEX)*N1298+(cNES+cEREX)*O1298+(cNES+cHOEX)*P1298)/(1+cDR)^((cycle + 0.5)/('Life tables'!$I$2/2))</f>
        <v>1812.689723914109</v>
      </c>
      <c r="X1298" s="107">
        <f>((L1298+G1298+H1298+I1298+N1298+O1298+P1298+S1298)/('Life tables'!$I$2/2))/(1+oDR)^(((cycle + 0.5)/('Life tables'!$I$2/2)))</f>
        <v>2.499491558472831</v>
      </c>
      <c r="Y1298" s="31">
        <f>((uNES*L1298+ uOCEX*G1298+uEREX*H1298+uHOEX*I1298+uNES*S1298+ uOCEX*N1298+uEREX*O1298+uHOEX*P1298)/('Life tables'!$I$2/2))/(1+oDR)^(((cycle + 0.5)/('Life tables'!$I$2/2)))</f>
        <v>1.6471777055211141</v>
      </c>
      <c r="Z1298" s="100">
        <f t="shared" si="353"/>
        <v>32573.871478198605</v>
      </c>
      <c r="AA1298" s="107">
        <f>((L1298+G1298+H1298+I1298+N1298+O1298+P1298+S1298)/('Life tables'!$I$2/2))</f>
        <v>5.2288678958330363</v>
      </c>
      <c r="AB1298" s="31">
        <f>((uNES*L1298+ uOCEX*G1298+uEREX*H1298+uHOEX*I1298+uNES*S1298+ uOCEX*N1298+uEREX*O1298+uHOEX*P1298)/('Life tables'!$I$2/2))</f>
        <v>3.4458506546802155</v>
      </c>
    </row>
    <row r="1299" spans="1:28" x14ac:dyDescent="0.25">
      <c r="A1299" s="4">
        <v>1293</v>
      </c>
      <c r="C1299" s="105">
        <f>IF(male=0,VLOOKUP((($A$5:$A$1570/'Life tables'!$I$2)*2)+age,lifetable,13,1),IF(male=1,VLOOKUP((($A$5:$A$1570/'Life tables'!$I$2)*2)+age,lifetable,10,1),"error"))</f>
        <v>4.026361278947288E-3</v>
      </c>
      <c r="F1299" s="96">
        <f t="shared" si="354"/>
        <v>23.777322998647684</v>
      </c>
      <c r="G1299" s="96">
        <f t="shared" si="366"/>
        <v>2.388481858409476</v>
      </c>
      <c r="H1299" s="96">
        <f t="shared" si="355"/>
        <v>0.13640819322357398</v>
      </c>
      <c r="I1299" s="96">
        <f t="shared" si="356"/>
        <v>5.4657472958729601E-2</v>
      </c>
      <c r="J1299" s="96">
        <f t="shared" si="367"/>
        <v>0.10612228290899851</v>
      </c>
      <c r="K1299" s="96">
        <f t="shared" si="357"/>
        <v>5.7114008060731462E-2</v>
      </c>
      <c r="L1299" s="96">
        <f t="shared" si="358"/>
        <v>21.034539183086174</v>
      </c>
      <c r="M1299" s="96">
        <f t="shared" si="359"/>
        <v>112.54684490416855</v>
      </c>
      <c r="N1299" s="96">
        <f t="shared" si="368"/>
        <v>10.838505011359279</v>
      </c>
      <c r="O1299" s="96">
        <f t="shared" si="360"/>
        <v>0.25871399115408367</v>
      </c>
      <c r="P1299" s="96">
        <f t="shared" si="361"/>
        <v>0.25871399115408367</v>
      </c>
      <c r="Q1299" s="96">
        <f t="shared" si="369"/>
        <v>0.49887734728185273</v>
      </c>
      <c r="R1299" s="96">
        <f t="shared" si="352"/>
        <v>2.0280362184020753E-2</v>
      </c>
      <c r="S1299" s="96">
        <f t="shared" si="365"/>
        <v>100.67175420103523</v>
      </c>
      <c r="T1299" s="96">
        <f t="shared" si="362"/>
        <v>398.273577267012</v>
      </c>
      <c r="U1299" s="96">
        <f t="shared" si="363"/>
        <v>466.08464883060276</v>
      </c>
      <c r="V1299" s="32">
        <f t="shared" si="364"/>
        <v>999.99999999999534</v>
      </c>
      <c r="W1299" s="100">
        <f>(cNES*L1299+(cNES+cOSEX)*G1299+(cNES+cEREX)*H1299+(cNES+cHOEX)*I1299+(cNES+cNES)*S1299+(cNES+cOSEX)*N1299+(cNES+cEREX)*O1299+(cNES+cHOEX)*P1299)/(1+cDR)^((cycle + 0.5)/('Life tables'!$I$2/2))</f>
        <v>1799.5899070014036</v>
      </c>
      <c r="X1299" s="107">
        <f>((L1299+G1299+H1299+I1299+N1299+O1299+P1299+S1299)/('Life tables'!$I$2/2))/(1+oDR)^(((cycle + 0.5)/('Life tables'!$I$2/2)))</f>
        <v>2.485560091665632</v>
      </c>
      <c r="Y1299" s="31">
        <f>((uNES*L1299+ uOCEX*G1299+uEREX*H1299+uHOEX*I1299+uNES*S1299+ uOCEX*N1299+uEREX*O1299+uHOEX*P1299)/('Life tables'!$I$2/2))/(1+oDR)^(((cycle + 0.5)/('Life tables'!$I$2/2)))</f>
        <v>1.6379967994908216</v>
      </c>
      <c r="Z1299" s="100">
        <f t="shared" si="353"/>
        <v>32410.825279564957</v>
      </c>
      <c r="AA1299" s="107">
        <f>((L1299+G1299+H1299+I1299+N1299+O1299+P1299+S1299)/('Life tables'!$I$2/2))</f>
        <v>5.2026939008908455</v>
      </c>
      <c r="AB1299" s="31">
        <f>((uNES*L1299+ uOCEX*G1299+uEREX*H1299+uHOEX*I1299+uNES*S1299+ uOCEX*N1299+uEREX*O1299+uHOEX*P1299)/('Life tables'!$I$2/2))</f>
        <v>3.4286018619967598</v>
      </c>
    </row>
    <row r="1300" spans="1:28" x14ac:dyDescent="0.25">
      <c r="A1300" s="4">
        <v>1294</v>
      </c>
      <c r="C1300" s="105">
        <f>IF(male=0,VLOOKUP((($A$5:$A$1570/'Life tables'!$I$2)*2)+age,lifetable,13,1),IF(male=1,VLOOKUP((($A$5:$A$1570/'Life tables'!$I$2)*2)+age,lifetable,10,1),"error"))</f>
        <v>4.026361278947288E-3</v>
      </c>
      <c r="F1300" s="96">
        <f t="shared" si="354"/>
        <v>23.658223773379586</v>
      </c>
      <c r="G1300" s="96">
        <f t="shared" si="366"/>
        <v>2.3765180919703504</v>
      </c>
      <c r="H1300" s="96">
        <f t="shared" si="355"/>
        <v>0.13572493253295409</v>
      </c>
      <c r="I1300" s="96">
        <f t="shared" si="356"/>
        <v>5.4383696861863395E-2</v>
      </c>
      <c r="J1300" s="96">
        <f t="shared" si="367"/>
        <v>0.10559072257822193</v>
      </c>
      <c r="K1300" s="96">
        <f t="shared" si="357"/>
        <v>5.6827927322694809E-2</v>
      </c>
      <c r="L1300" s="96">
        <f t="shared" si="358"/>
        <v>20.9291784021135</v>
      </c>
      <c r="M1300" s="96">
        <f t="shared" si="359"/>
        <v>111.98355012900105</v>
      </c>
      <c r="N1300" s="96">
        <f t="shared" si="368"/>
        <v>10.784258504060706</v>
      </c>
      <c r="O1300" s="96">
        <f t="shared" si="360"/>
        <v>0.25741913264779753</v>
      </c>
      <c r="P1300" s="96">
        <f t="shared" si="361"/>
        <v>0.25741913264779753</v>
      </c>
      <c r="Q1300" s="96">
        <f t="shared" si="369"/>
        <v>0.49638047583767703</v>
      </c>
      <c r="R1300" s="96">
        <f t="shared" si="352"/>
        <v>2.0178859364759223E-2</v>
      </c>
      <c r="S1300" s="96">
        <f t="shared" si="365"/>
        <v>100.1678940244423</v>
      </c>
      <c r="T1300" s="96">
        <f t="shared" si="362"/>
        <v>398.87554846542793</v>
      </c>
      <c r="U1300" s="96">
        <f t="shared" si="363"/>
        <v>466.16165561729019</v>
      </c>
      <c r="V1300" s="32">
        <f t="shared" si="364"/>
        <v>999.99999999999534</v>
      </c>
      <c r="W1300" s="100">
        <f>(cNES*L1300+(cNES+cOSEX)*G1300+(cNES+cEREX)*H1300+(cNES+cHOEX)*I1300+(cNES+cNES)*S1300+(cNES+cOSEX)*N1300+(cNES+cEREX)*O1300+(cNES+cHOEX)*P1300)/(1+cDR)^((cycle + 0.5)/('Life tables'!$I$2/2))</f>
        <v>1786.5847469913763</v>
      </c>
      <c r="X1300" s="107">
        <f>((L1300+G1300+H1300+I1300+N1300+O1300+P1300+S1300)/('Life tables'!$I$2/2))/(1+oDR)^(((cycle + 0.5)/('Life tables'!$I$2/2)))</f>
        <v>2.4717062781651262</v>
      </c>
      <c r="Y1300" s="31">
        <f>((uNES*L1300+ uOCEX*G1300+uEREX*H1300+uHOEX*I1300+uNES*S1300+ uOCEX*N1300+uEREX*O1300+uHOEX*P1300)/('Life tables'!$I$2/2))/(1+oDR)^(((cycle + 0.5)/('Life tables'!$I$2/2)))</f>
        <v>1.62886706730933</v>
      </c>
      <c r="Z1300" s="100">
        <f t="shared" si="353"/>
        <v>32248.594981918821</v>
      </c>
      <c r="AA1300" s="107">
        <f>((L1300+G1300+H1300+I1300+N1300+O1300+P1300+S1300)/('Life tables'!$I$2/2))</f>
        <v>5.1766509310865825</v>
      </c>
      <c r="AB1300" s="31">
        <f>((uNES*L1300+ uOCEX*G1300+uEREX*H1300+uHOEX*I1300+uNES*S1300+ uOCEX*N1300+uEREX*O1300+uHOEX*P1300)/('Life tables'!$I$2/2))</f>
        <v>3.4114394153914902</v>
      </c>
    </row>
    <row r="1301" spans="1:28" x14ac:dyDescent="0.25">
      <c r="A1301" s="4">
        <v>1295</v>
      </c>
      <c r="C1301" s="105">
        <f>IF(male=0,VLOOKUP((($A$5:$A$1570/'Life tables'!$I$2)*2)+age,lifetable,13,1),IF(male=1,VLOOKUP((($A$5:$A$1570/'Life tables'!$I$2)*2)+age,lifetable,10,1),"error"))</f>
        <v>4.026361278947288E-3</v>
      </c>
      <c r="F1301" s="96">
        <f t="shared" si="354"/>
        <v>23.539723668898898</v>
      </c>
      <c r="G1301" s="96">
        <f t="shared" si="366"/>
        <v>2.3646145084682102</v>
      </c>
      <c r="H1301" s="96">
        <f t="shared" si="355"/>
        <v>0.13504510894011587</v>
      </c>
      <c r="I1301" s="96">
        <f t="shared" si="356"/>
        <v>5.4111297977572338E-2</v>
      </c>
      <c r="J1301" s="96">
        <f t="shared" si="367"/>
        <v>0.10506183622658508</v>
      </c>
      <c r="K1301" s="96">
        <f t="shared" si="357"/>
        <v>5.6543285694918108E-2</v>
      </c>
      <c r="L1301" s="96">
        <f t="shared" si="358"/>
        <v>20.824347631591497</v>
      </c>
      <c r="M1301" s="96">
        <f t="shared" si="359"/>
        <v>111.42307224837838</v>
      </c>
      <c r="N1301" s="96">
        <f t="shared" si="368"/>
        <v>10.730283269809959</v>
      </c>
      <c r="O1301" s="96">
        <f t="shared" si="360"/>
        <v>0.25613074940104424</v>
      </c>
      <c r="P1301" s="96">
        <f t="shared" si="361"/>
        <v>0.25613074940104424</v>
      </c>
      <c r="Q1301" s="96">
        <f t="shared" si="369"/>
        <v>0.49389609061538775</v>
      </c>
      <c r="R1301" s="96">
        <f t="shared" si="352"/>
        <v>2.0077864135396386E-2</v>
      </c>
      <c r="S1301" s="96">
        <f t="shared" si="365"/>
        <v>99.666553525015544</v>
      </c>
      <c r="T1301" s="96">
        <f t="shared" si="362"/>
        <v>399.47450639226992</v>
      </c>
      <c r="U1301" s="96">
        <f t="shared" si="363"/>
        <v>466.23827676712051</v>
      </c>
      <c r="V1301" s="32">
        <f t="shared" si="364"/>
        <v>999.99999999999534</v>
      </c>
      <c r="W1301" s="100">
        <f>(cNES*L1301+(cNES+cOSEX)*G1301+(cNES+cEREX)*H1301+(cNES+cHOEX)*I1301+(cNES+cNES)*S1301+(cNES+cOSEX)*N1301+(cNES+cEREX)*O1301+(cNES+cHOEX)*P1301)/(1+cDR)^((cycle + 0.5)/('Life tables'!$I$2/2))</f>
        <v>1773.6735603834727</v>
      </c>
      <c r="X1301" s="107">
        <f>((L1301+G1301+H1301+I1301+N1301+O1301+P1301+S1301)/('Life tables'!$I$2/2))/(1+oDR)^(((cycle + 0.5)/('Life tables'!$I$2/2)))</f>
        <v>2.4579296850134682</v>
      </c>
      <c r="Y1301" s="31">
        <f>((uNES*L1301+ uOCEX*G1301+uEREX*H1301+uHOEX*I1301+uNES*S1301+ uOCEX*N1301+uEREX*O1301+uHOEX*P1301)/('Life tables'!$I$2/2))/(1+oDR)^(((cycle + 0.5)/('Life tables'!$I$2/2)))</f>
        <v>1.6197882236581937</v>
      </c>
      <c r="Z1301" s="100">
        <f t="shared" si="353"/>
        <v>32087.176510479385</v>
      </c>
      <c r="AA1301" s="107">
        <f>((L1301+G1301+H1301+I1301+N1301+O1301+P1301+S1301)/('Life tables'!$I$2/2))</f>
        <v>5.150738330265674</v>
      </c>
      <c r="AB1301" s="31">
        <f>((uNES*L1301+ uOCEX*G1301+uEREX*H1301+uHOEX*I1301+uNES*S1301+ uOCEX*N1301+uEREX*O1301+uHOEX*P1301)/('Life tables'!$I$2/2))</f>
        <v>3.3943628824611767</v>
      </c>
    </row>
    <row r="1302" spans="1:28" x14ac:dyDescent="0.25">
      <c r="A1302" s="4">
        <v>1296</v>
      </c>
      <c r="C1302" s="105">
        <f>IF(male=0,VLOOKUP((($A$5:$A$1570/'Life tables'!$I$2)*2)+age,lifetable,13,1),IF(male=1,VLOOKUP((($A$5:$A$1570/'Life tables'!$I$2)*2)+age,lifetable,10,1),"error"))</f>
        <v>4.026361278947288E-3</v>
      </c>
      <c r="F1302" s="96">
        <f t="shared" si="354"/>
        <v>23.421819575352231</v>
      </c>
      <c r="G1302" s="96">
        <f t="shared" si="366"/>
        <v>2.3527707955117751</v>
      </c>
      <c r="H1302" s="96">
        <f t="shared" si="355"/>
        <v>0.13436870460413242</v>
      </c>
      <c r="I1302" s="96">
        <f t="shared" si="356"/>
        <v>5.3840269157165728E-2</v>
      </c>
      <c r="J1302" s="96">
        <f t="shared" si="367"/>
        <v>0.10453560997427737</v>
      </c>
      <c r="K1302" s="96">
        <f t="shared" si="357"/>
        <v>5.6260075707418651E-2</v>
      </c>
      <c r="L1302" s="96">
        <f t="shared" si="358"/>
        <v>20.720044120397461</v>
      </c>
      <c r="M1302" s="96">
        <f t="shared" si="359"/>
        <v>110.86539726525274</v>
      </c>
      <c r="N1302" s="96">
        <f t="shared" si="368"/>
        <v>10.676577960661012</v>
      </c>
      <c r="O1302" s="96">
        <f t="shared" si="360"/>
        <v>0.25484880923849174</v>
      </c>
      <c r="P1302" s="96">
        <f t="shared" si="361"/>
        <v>0.25484880923849174</v>
      </c>
      <c r="Q1302" s="96">
        <f t="shared" si="369"/>
        <v>0.49142412957139708</v>
      </c>
      <c r="R1302" s="96">
        <f t="shared" si="352"/>
        <v>1.9977373973736272E-2</v>
      </c>
      <c r="S1302" s="96">
        <f t="shared" si="365"/>
        <v>99.16772018256961</v>
      </c>
      <c r="T1302" s="96">
        <f t="shared" si="362"/>
        <v>400.07046613181558</v>
      </c>
      <c r="U1302" s="96">
        <f t="shared" si="363"/>
        <v>466.31451421680168</v>
      </c>
      <c r="V1302" s="32">
        <f t="shared" si="364"/>
        <v>999.99999999999545</v>
      </c>
      <c r="W1302" s="100">
        <f>(cNES*L1302+(cNES+cOSEX)*G1302+(cNES+cEREX)*H1302+(cNES+cHOEX)*I1302+(cNES+cNES)*S1302+(cNES+cOSEX)*N1302+(cNES+cEREX)*O1302+(cNES+cHOEX)*P1302)/(1+cDR)^((cycle + 0.5)/('Life tables'!$I$2/2))</f>
        <v>1760.8556685938022</v>
      </c>
      <c r="X1302" s="107">
        <f>((L1302+G1302+H1302+I1302+N1302+O1302+P1302+S1302)/('Life tables'!$I$2/2))/(1+oDR)^(((cycle + 0.5)/('Life tables'!$I$2/2)))</f>
        <v>2.4442298816714296</v>
      </c>
      <c r="Y1302" s="31">
        <f>((uNES*L1302+ uOCEX*G1302+uEREX*H1302+uHOEX*I1302+uNES*S1302+ uOCEX*N1302+uEREX*O1302+uHOEX*P1302)/('Life tables'!$I$2/2))/(1+oDR)^(((cycle + 0.5)/('Life tables'!$I$2/2)))</f>
        <v>1.6107599848127363</v>
      </c>
      <c r="Z1302" s="100">
        <f t="shared" si="353"/>
        <v>31926.565810512897</v>
      </c>
      <c r="AA1302" s="107">
        <f>((L1302+G1302+H1302+I1302+N1302+O1302+P1302+S1302)/('Life tables'!$I$2/2))</f>
        <v>5.1249554455689319</v>
      </c>
      <c r="AB1302" s="31">
        <f>((uNES*L1302+ uOCEX*G1302+uEREX*H1302+uHOEX*I1302+uNES*S1302+ uOCEX*N1302+uEREX*O1302+uHOEX*P1302)/('Life tables'!$I$2/2))</f>
        <v>3.3773718329740423</v>
      </c>
    </row>
    <row r="1303" spans="1:28" x14ac:dyDescent="0.25">
      <c r="A1303" s="4">
        <v>1297</v>
      </c>
      <c r="C1303" s="105">
        <f>IF(male=0,VLOOKUP((($A$5:$A$1570/'Life tables'!$I$2)*2)+age,lifetable,13,1),IF(male=1,VLOOKUP((($A$5:$A$1570/'Life tables'!$I$2)*2)+age,lifetable,10,1),"error"))</f>
        <v>4.026361278947288E-3</v>
      </c>
      <c r="F1303" s="96">
        <f t="shared" si="354"/>
        <v>23.304508402614687</v>
      </c>
      <c r="G1303" s="96">
        <f t="shared" si="366"/>
        <v>2.3409866426915311</v>
      </c>
      <c r="H1303" s="96">
        <f t="shared" si="355"/>
        <v>0.13369570179725726</v>
      </c>
      <c r="I1303" s="96">
        <f t="shared" si="356"/>
        <v>5.3570603297303204E-2</v>
      </c>
      <c r="J1303" s="96">
        <f t="shared" si="367"/>
        <v>0.10401203002953975</v>
      </c>
      <c r="K1303" s="96">
        <f t="shared" si="357"/>
        <v>5.5978289937602295E-2</v>
      </c>
      <c r="L1303" s="96">
        <f t="shared" si="358"/>
        <v>20.616265134861454</v>
      </c>
      <c r="M1303" s="96">
        <f t="shared" si="359"/>
        <v>110.31051124876346</v>
      </c>
      <c r="N1303" s="96">
        <f t="shared" si="368"/>
        <v>10.6231412350418</v>
      </c>
      <c r="O1303" s="96">
        <f t="shared" si="360"/>
        <v>0.2535732801369539</v>
      </c>
      <c r="P1303" s="96">
        <f t="shared" si="361"/>
        <v>0.2535732801369539</v>
      </c>
      <c r="Q1303" s="96">
        <f t="shared" si="369"/>
        <v>0.48896453095549919</v>
      </c>
      <c r="R1303" s="96">
        <f t="shared" si="352"/>
        <v>1.9877386369509493E-2</v>
      </c>
      <c r="S1303" s="96">
        <f t="shared" si="365"/>
        <v>98.671381536122738</v>
      </c>
      <c r="T1303" s="96">
        <f t="shared" si="362"/>
        <v>400.66344269280063</v>
      </c>
      <c r="U1303" s="96">
        <f t="shared" si="363"/>
        <v>466.39036989310881</v>
      </c>
      <c r="V1303" s="32">
        <f t="shared" si="364"/>
        <v>999.99999999999545</v>
      </c>
      <c r="W1303" s="100">
        <f>(cNES*L1303+(cNES+cOSEX)*G1303+(cNES+cEREX)*H1303+(cNES+cHOEX)*I1303+(cNES+cNES)*S1303+(cNES+cOSEX)*N1303+(cNES+cEREX)*O1303+(cNES+cHOEX)*P1303)/(1+cDR)^((cycle + 0.5)/('Life tables'!$I$2/2))</f>
        <v>1748.1303979205061</v>
      </c>
      <c r="X1303" s="107">
        <f>((L1303+G1303+H1303+I1303+N1303+O1303+P1303+S1303)/('Life tables'!$I$2/2))/(1+oDR)^(((cycle + 0.5)/('Life tables'!$I$2/2)))</f>
        <v>2.4306064400047163</v>
      </c>
      <c r="Y1303" s="31">
        <f>((uNES*L1303+ uOCEX*G1303+uEREX*H1303+uHOEX*I1303+uNES*S1303+ uOCEX*N1303+uEREX*O1303+uHOEX*P1303)/('Life tables'!$I$2/2))/(1+oDR)^(((cycle + 0.5)/('Life tables'!$I$2/2)))</f>
        <v>1.6017820686330326</v>
      </c>
      <c r="Z1303" s="100">
        <f t="shared" si="353"/>
        <v>31766.758847245455</v>
      </c>
      <c r="AA1303" s="107">
        <f>((L1303+G1303+H1303+I1303+N1303+O1303+P1303+S1303)/('Life tables'!$I$2/2))</f>
        <v>5.0993016274156595</v>
      </c>
      <c r="AB1303" s="31">
        <f>((uNES*L1303+ uOCEX*G1303+uEREX*H1303+uHOEX*I1303+uNES*S1303+ uOCEX*N1303+uEREX*O1303+uHOEX*P1303)/('Life tables'!$I$2/2))</f>
        <v>3.3604658388586333</v>
      </c>
    </row>
    <row r="1304" spans="1:28" x14ac:dyDescent="0.25">
      <c r="A1304" s="4">
        <v>1298</v>
      </c>
      <c r="C1304" s="105">
        <f>IF(male=0,VLOOKUP((($A$5:$A$1570/'Life tables'!$I$2)*2)+age,lifetable,13,1),IF(male=1,VLOOKUP((($A$5:$A$1570/'Life tables'!$I$2)*2)+age,lifetable,10,1),"error"))</f>
        <v>4.026361278947288E-3</v>
      </c>
      <c r="F1304" s="96">
        <f t="shared" si="354"/>
        <v>23.187787080034933</v>
      </c>
      <c r="G1304" s="96">
        <f t="shared" si="366"/>
        <v>2.3292617415541259</v>
      </c>
      <c r="H1304" s="96">
        <f t="shared" si="355"/>
        <v>0.13302608290346188</v>
      </c>
      <c r="I1304" s="96">
        <f t="shared" si="356"/>
        <v>5.3302293339408752E-2</v>
      </c>
      <c r="J1304" s="96">
        <f t="shared" si="367"/>
        <v>0.10349108268752714</v>
      </c>
      <c r="K1304" s="96">
        <f t="shared" si="357"/>
        <v>5.5697921009651138E-2</v>
      </c>
      <c r="L1304" s="96">
        <f t="shared" si="358"/>
        <v>20.513007958540758</v>
      </c>
      <c r="M1304" s="96">
        <f t="shared" si="359"/>
        <v>109.75840033405103</v>
      </c>
      <c r="N1304" s="96">
        <f t="shared" si="368"/>
        <v>10.569971757736308</v>
      </c>
      <c r="O1304" s="96">
        <f t="shared" si="360"/>
        <v>0.25230413022496295</v>
      </c>
      <c r="P1304" s="96">
        <f t="shared" si="361"/>
        <v>0.25230413022496295</v>
      </c>
      <c r="Q1304" s="96">
        <f t="shared" si="369"/>
        <v>0.48651723331004648</v>
      </c>
      <c r="R1304" s="96">
        <f t="shared" si="352"/>
        <v>1.9777898824339717E-2</v>
      </c>
      <c r="S1304" s="96">
        <f t="shared" si="365"/>
        <v>98.17752518373041</v>
      </c>
      <c r="T1304" s="96">
        <f t="shared" si="362"/>
        <v>401.25345100879821</v>
      </c>
      <c r="U1304" s="96">
        <f t="shared" si="363"/>
        <v>466.46584571294278</v>
      </c>
      <c r="V1304" s="32">
        <f t="shared" si="364"/>
        <v>999.99999999999545</v>
      </c>
      <c r="W1304" s="100">
        <f>(cNES*L1304+(cNES+cOSEX)*G1304+(cNES+cEREX)*H1304+(cNES+cHOEX)*I1304+(cNES+cNES)*S1304+(cNES+cOSEX)*N1304+(cNES+cEREX)*O1304+(cNES+cHOEX)*P1304)/(1+cDR)^((cycle + 0.5)/('Life tables'!$I$2/2))</f>
        <v>1735.4970795093609</v>
      </c>
      <c r="X1304" s="107">
        <f>((L1304+G1304+H1304+I1304+N1304+O1304+P1304+S1304)/('Life tables'!$I$2/2))/(1+oDR)^(((cycle + 0.5)/('Life tables'!$I$2/2)))</f>
        <v>2.4170589342703557</v>
      </c>
      <c r="Y1304" s="31">
        <f>((uNES*L1304+ uOCEX*G1304+uEREX*H1304+uHOEX*I1304+uNES*S1304+ uOCEX*N1304+uEREX*O1304+uHOEX*P1304)/('Life tables'!$I$2/2))/(1+oDR)^(((cycle + 0.5)/('Life tables'!$I$2/2)))</f>
        <v>1.5928541945549479</v>
      </c>
      <c r="Z1304" s="100">
        <f t="shared" si="353"/>
        <v>31607.751605775691</v>
      </c>
      <c r="AA1304" s="107">
        <f>((L1304+G1304+H1304+I1304+N1304+O1304+P1304+S1304)/('Life tables'!$I$2/2))</f>
        <v>5.07377622948683</v>
      </c>
      <c r="AB1304" s="31">
        <f>((uNES*L1304+ uOCEX*G1304+uEREX*H1304+uHOEX*I1304+uNES*S1304+ uOCEX*N1304+uEREX*O1304+uHOEX*P1304)/('Life tables'!$I$2/2))</f>
        <v>3.3436444741927467</v>
      </c>
    </row>
    <row r="1305" spans="1:28" x14ac:dyDescent="0.25">
      <c r="A1305" s="4">
        <v>1299</v>
      </c>
      <c r="C1305" s="105">
        <f>IF(male=0,VLOOKUP((($A$5:$A$1570/'Life tables'!$I$2)*2)+age,lifetable,13,1),IF(male=1,VLOOKUP((($A$5:$A$1570/'Life tables'!$I$2)*2)+age,lifetable,10,1),"error"))</f>
        <v>4.026361278947288E-3</v>
      </c>
      <c r="F1305" s="96">
        <f t="shared" si="354"/>
        <v>23.07165255618736</v>
      </c>
      <c r="G1305" s="96">
        <f t="shared" si="366"/>
        <v>2.31759578557747</v>
      </c>
      <c r="H1305" s="96">
        <f t="shared" si="355"/>
        <v>0.13235983041701382</v>
      </c>
      <c r="I1305" s="96">
        <f t="shared" si="356"/>
        <v>5.3035332269100934E-2</v>
      </c>
      <c r="J1305" s="96">
        <f t="shared" si="367"/>
        <v>0.10297275432920205</v>
      </c>
      <c r="K1305" s="96">
        <f t="shared" si="357"/>
        <v>5.5418961593928152E-2</v>
      </c>
      <c r="L1305" s="96">
        <f t="shared" si="358"/>
        <v>20.410269892000645</v>
      </c>
      <c r="M1305" s="96">
        <f t="shared" si="359"/>
        <v>109.20905072206703</v>
      </c>
      <c r="N1305" s="96">
        <f t="shared" si="368"/>
        <v>10.517068199866278</v>
      </c>
      <c r="O1305" s="96">
        <f t="shared" si="360"/>
        <v>0.25104132778233257</v>
      </c>
      <c r="P1305" s="96">
        <f t="shared" si="361"/>
        <v>0.25104132778233257</v>
      </c>
      <c r="Q1305" s="96">
        <f t="shared" si="369"/>
        <v>0.48408217546910709</v>
      </c>
      <c r="R1305" s="96">
        <f t="shared" si="352"/>
        <v>1.9678908851709448E-2</v>
      </c>
      <c r="S1305" s="96">
        <f t="shared" si="365"/>
        <v>97.686138782315282</v>
      </c>
      <c r="T1305" s="96">
        <f t="shared" si="362"/>
        <v>401.84050593859649</v>
      </c>
      <c r="U1305" s="96">
        <f t="shared" si="363"/>
        <v>466.54094358338841</v>
      </c>
      <c r="V1305" s="32">
        <f t="shared" si="364"/>
        <v>999.99999999999534</v>
      </c>
      <c r="W1305" s="100">
        <f>(cNES*L1305+(cNES+cOSEX)*G1305+(cNES+cEREX)*H1305+(cNES+cHOEX)*I1305+(cNES+cNES)*S1305+(cNES+cOSEX)*N1305+(cNES+cEREX)*O1305+(cNES+cHOEX)*P1305)/(1+cDR)^((cycle + 0.5)/('Life tables'!$I$2/2))</f>
        <v>1722.9550493195766</v>
      </c>
      <c r="X1305" s="107">
        <f>((L1305+G1305+H1305+I1305+N1305+O1305+P1305+S1305)/('Life tables'!$I$2/2))/(1+oDR)^(((cycle + 0.5)/('Life tables'!$I$2/2)))</f>
        <v>2.4035869411031854</v>
      </c>
      <c r="Y1305" s="31">
        <f>((uNES*L1305+ uOCEX*G1305+uEREX*H1305+uHOEX*I1305+uNES*S1305+ uOCEX*N1305+uEREX*O1305+uHOEX*P1305)/('Life tables'!$I$2/2))/(1+oDR)^(((cycle + 0.5)/('Life tables'!$I$2/2)))</f>
        <v>1.5839760835812322</v>
      </c>
      <c r="Z1305" s="100">
        <f t="shared" si="353"/>
        <v>31449.540090987502</v>
      </c>
      <c r="AA1305" s="107">
        <f>((L1305+G1305+H1305+I1305+N1305+O1305+P1305+S1305)/('Life tables'!$I$2/2))</f>
        <v>5.0483786087083944</v>
      </c>
      <c r="AB1305" s="31">
        <f>((uNES*L1305+ uOCEX*G1305+uEREX*H1305+uHOEX*I1305+uNES*S1305+ uOCEX*N1305+uEREX*O1305+uHOEX*P1305)/('Life tables'!$I$2/2))</f>
        <v>3.3269073151924338</v>
      </c>
    </row>
    <row r="1306" spans="1:28" x14ac:dyDescent="0.25">
      <c r="A1306" s="4">
        <v>1300</v>
      </c>
      <c r="C1306" s="105">
        <f>IF(male=0,VLOOKUP((($A$5:$A$1570/'Life tables'!$I$2)*2)+age,lifetable,13,1),IF(male=1,VLOOKUP((($A$5:$A$1570/'Life tables'!$I$2)*2)+age,lifetable,10,1),"error"))</f>
        <v>4.026361278947288E-3</v>
      </c>
      <c r="F1306" s="96">
        <f t="shared" si="354"/>
        <v>22.956101798631114</v>
      </c>
      <c r="G1306" s="96">
        <f t="shared" si="366"/>
        <v>2.3059884701465334</v>
      </c>
      <c r="H1306" s="96">
        <f t="shared" si="355"/>
        <v>0.13169692694109439</v>
      </c>
      <c r="I1306" s="96">
        <f t="shared" si="356"/>
        <v>5.2769713115639022E-2</v>
      </c>
      <c r="J1306" s="96">
        <f t="shared" si="367"/>
        <v>0.10245703142025933</v>
      </c>
      <c r="K1306" s="96">
        <f t="shared" si="357"/>
        <v>5.5141404406398399E-2</v>
      </c>
      <c r="L1306" s="96">
        <f t="shared" si="358"/>
        <v>20.308048252601189</v>
      </c>
      <c r="M1306" s="96">
        <f t="shared" si="359"/>
        <v>108.66244867937932</v>
      </c>
      <c r="N1306" s="96">
        <f t="shared" si="368"/>
        <v>10.464429238872443</v>
      </c>
      <c r="O1306" s="96">
        <f t="shared" si="360"/>
        <v>0.24978484123971006</v>
      </c>
      <c r="P1306" s="96">
        <f t="shared" si="361"/>
        <v>0.24978484123971006</v>
      </c>
      <c r="Q1306" s="96">
        <f t="shared" si="369"/>
        <v>0.4816592965576007</v>
      </c>
      <c r="R1306" s="96">
        <f t="shared" si="352"/>
        <v>1.9580413976924897E-2</v>
      </c>
      <c r="S1306" s="96">
        <f t="shared" si="365"/>
        <v>97.197210047492931</v>
      </c>
      <c r="T1306" s="96">
        <f t="shared" si="362"/>
        <v>402.42462226657437</v>
      </c>
      <c r="U1306" s="96">
        <f t="shared" si="363"/>
        <v>466.61566540177171</v>
      </c>
      <c r="V1306" s="32">
        <f t="shared" si="364"/>
        <v>999.99999999999534</v>
      </c>
      <c r="W1306" s="100">
        <f>(cNES*L1306+(cNES+cOSEX)*G1306+(cNES+cEREX)*H1306+(cNES+cHOEX)*I1306+(cNES+cNES)*S1306+(cNES+cOSEX)*N1306+(cNES+cEREX)*O1306+(cNES+cHOEX)*P1306)/(1+cDR)^((cycle + 0.5)/('Life tables'!$I$2/2))</f>
        <v>1710.5036480898195</v>
      </c>
      <c r="X1306" s="107">
        <f>((L1306+G1306+H1306+I1306+N1306+O1306+P1306+S1306)/('Life tables'!$I$2/2))/(1+oDR)^(((cycle + 0.5)/('Life tables'!$I$2/2)))</f>
        <v>2.3901900395024076</v>
      </c>
      <c r="Y1306" s="31">
        <f>((uNES*L1306+ uOCEX*G1306+uEREX*H1306+uHOEX*I1306+uNES*S1306+ uOCEX*N1306+uEREX*O1306+uHOEX*P1306)/('Life tables'!$I$2/2))/(1+oDR)^(((cycle + 0.5)/('Life tables'!$I$2/2)))</f>
        <v>1.5751474582726697</v>
      </c>
      <c r="Z1306" s="100">
        <f t="shared" si="353"/>
        <v>31292.120327462679</v>
      </c>
      <c r="AA1306" s="107">
        <f>((L1306+G1306+H1306+I1306+N1306+O1306+P1306+S1306)/('Life tables'!$I$2/2))</f>
        <v>5.0231081252346632</v>
      </c>
      <c r="AB1306" s="31">
        <f>((uNES*L1306+ uOCEX*G1306+uEREX*H1306+uHOEX*I1306+uNES*S1306+ uOCEX*N1306+uEREX*O1306+uHOEX*P1306)/('Life tables'!$I$2/2))</f>
        <v>3.3102539402010609</v>
      </c>
    </row>
    <row r="1307" spans="1:28" x14ac:dyDescent="0.25">
      <c r="A1307" s="4">
        <v>1301</v>
      </c>
      <c r="C1307" s="105">
        <f>IF(male=0,VLOOKUP((($A$5:$A$1570/'Life tables'!$I$2)*2)+age,lifetable,13,1),IF(male=1,VLOOKUP((($A$5:$A$1570/'Life tables'!$I$2)*2)+age,lifetable,10,1),"error"))</f>
        <v>4.026361278947288E-3</v>
      </c>
      <c r="F1307" s="96">
        <f t="shared" si="354"/>
        <v>22.841131793675839</v>
      </c>
      <c r="G1307" s="96">
        <f t="shared" si="366"/>
        <v>2.2944394925298126</v>
      </c>
      <c r="H1307" s="96">
        <f t="shared" si="355"/>
        <v>0.13103735518645462</v>
      </c>
      <c r="I1307" s="96">
        <f t="shared" si="356"/>
        <v>5.2505428951384478E-2</v>
      </c>
      <c r="J1307" s="96">
        <f t="shared" si="367"/>
        <v>0.10194390051008048</v>
      </c>
      <c r="K1307" s="96">
        <f t="shared" si="357"/>
        <v>5.4865242208066343E-2</v>
      </c>
      <c r="L1307" s="96">
        <f t="shared" si="358"/>
        <v>20.20634037429004</v>
      </c>
      <c r="M1307" s="96">
        <f t="shared" si="359"/>
        <v>108.11858053797341</v>
      </c>
      <c r="N1307" s="96">
        <f t="shared" si="368"/>
        <v>10.412053558495389</v>
      </c>
      <c r="O1307" s="96">
        <f t="shared" si="360"/>
        <v>0.24853463917811974</v>
      </c>
      <c r="P1307" s="96">
        <f t="shared" si="361"/>
        <v>0.24853463917811974</v>
      </c>
      <c r="Q1307" s="96">
        <f t="shared" si="369"/>
        <v>0.47924853599041894</v>
      </c>
      <c r="R1307" s="96">
        <f t="shared" si="352"/>
        <v>1.9482411737080201E-2</v>
      </c>
      <c r="S1307" s="96">
        <f t="shared" si="365"/>
        <v>96.710726753394283</v>
      </c>
      <c r="T1307" s="96">
        <f t="shared" si="362"/>
        <v>403.00581470307486</v>
      </c>
      <c r="U1307" s="96">
        <f t="shared" si="363"/>
        <v>466.69001305571686</v>
      </c>
      <c r="V1307" s="32">
        <f t="shared" si="364"/>
        <v>999.99999999999545</v>
      </c>
      <c r="W1307" s="100">
        <f>(cNES*L1307+(cNES+cOSEX)*G1307+(cNES+cEREX)*H1307+(cNES+cHOEX)*I1307+(cNES+cNES)*S1307+(cNES+cOSEX)*N1307+(cNES+cEREX)*O1307+(cNES+cHOEX)*P1307)/(1+cDR)^((cycle + 0.5)/('Life tables'!$I$2/2))</f>
        <v>1698.1422213044505</v>
      </c>
      <c r="X1307" s="107">
        <f>((L1307+G1307+H1307+I1307+N1307+O1307+P1307+S1307)/('Life tables'!$I$2/2))/(1+oDR)^(((cycle + 0.5)/('Life tables'!$I$2/2)))</f>
        <v>2.3768678108182413</v>
      </c>
      <c r="Y1307" s="31">
        <f>((uNES*L1307+ uOCEX*G1307+uEREX*H1307+uHOEX*I1307+uNES*S1307+ uOCEX*N1307+uEREX*O1307+uHOEX*P1307)/('Life tables'!$I$2/2))/(1+oDR)^(((cycle + 0.5)/('Life tables'!$I$2/2)))</f>
        <v>1.5663680427392797</v>
      </c>
      <c r="Z1307" s="100">
        <f t="shared" si="353"/>
        <v>31135.488359393625</v>
      </c>
      <c r="AA1307" s="107">
        <f>((L1307+G1307+H1307+I1307+N1307+O1307+P1307+S1307)/('Life tables'!$I$2/2))</f>
        <v>4.997964142431802</v>
      </c>
      <c r="AB1307" s="31">
        <f>((uNES*L1307+ uOCEX*G1307+uEREX*H1307+uHOEX*I1307+uNES*S1307+ uOCEX*N1307+uEREX*O1307+uHOEX*P1307)/('Life tables'!$I$2/2))</f>
        <v>3.2936839296784353</v>
      </c>
    </row>
    <row r="1308" spans="1:28" x14ac:dyDescent="0.25">
      <c r="A1308" s="4">
        <v>1302</v>
      </c>
      <c r="C1308" s="105">
        <f>IF(male=0,VLOOKUP((($A$5:$A$1570/'Life tables'!$I$2)*2)+age,lifetable,13,1),IF(male=1,VLOOKUP((($A$5:$A$1570/'Life tables'!$I$2)*2)+age,lifetable,10,1),"error"))</f>
        <v>4.026361278947288E-3</v>
      </c>
      <c r="F1308" s="96">
        <f t="shared" si="354"/>
        <v>22.726739546153734</v>
      </c>
      <c r="G1308" s="96">
        <f t="shared" si="366"/>
        <v>2.2829485518564336</v>
      </c>
      <c r="H1308" s="96">
        <f t="shared" si="355"/>
        <v>0.13038109797010772</v>
      </c>
      <c r="I1308" s="96">
        <f t="shared" si="356"/>
        <v>5.2242472891276981E-2</v>
      </c>
      <c r="J1308" s="96">
        <f t="shared" si="367"/>
        <v>0.10143334823071636</v>
      </c>
      <c r="K1308" s="96">
        <f t="shared" si="357"/>
        <v>5.4590467804428298E-2</v>
      </c>
      <c r="L1308" s="96">
        <f t="shared" si="358"/>
        <v>20.10514360740077</v>
      </c>
      <c r="M1308" s="96">
        <f t="shared" si="359"/>
        <v>107.57743269504985</v>
      </c>
      <c r="N1308" s="96">
        <f t="shared" si="368"/>
        <v>10.359939848756058</v>
      </c>
      <c r="O1308" s="96">
        <f t="shared" si="360"/>
        <v>0.24729069032849726</v>
      </c>
      <c r="P1308" s="96">
        <f t="shared" si="361"/>
        <v>0.24729069032849726</v>
      </c>
      <c r="Q1308" s="96">
        <f t="shared" si="369"/>
        <v>0.47684983347152676</v>
      </c>
      <c r="R1308" s="96">
        <f t="shared" si="352"/>
        <v>1.938489968102091E-2</v>
      </c>
      <c r="S1308" s="96">
        <f t="shared" si="365"/>
        <v>96.22667673248425</v>
      </c>
      <c r="T1308" s="96">
        <f t="shared" si="362"/>
        <v>403.58409788477712</v>
      </c>
      <c r="U1308" s="96">
        <f t="shared" si="363"/>
        <v>466.76398842320231</v>
      </c>
      <c r="V1308" s="32">
        <f t="shared" si="364"/>
        <v>999.99999999999545</v>
      </c>
      <c r="W1308" s="100">
        <f>(cNES*L1308+(cNES+cOSEX)*G1308+(cNES+cEREX)*H1308+(cNES+cHOEX)*I1308+(cNES+cNES)*S1308+(cNES+cOSEX)*N1308+(cNES+cEREX)*O1308+(cNES+cHOEX)*P1308)/(1+cDR)^((cycle + 0.5)/('Life tables'!$I$2/2))</f>
        <v>1685.8701191599628</v>
      </c>
      <c r="X1308" s="107">
        <f>((L1308+G1308+H1308+I1308+N1308+O1308+P1308+S1308)/('Life tables'!$I$2/2))/(1+oDR)^(((cycle + 0.5)/('Life tables'!$I$2/2)))</f>
        <v>2.3636198387386389</v>
      </c>
      <c r="Y1308" s="31">
        <f>((uNES*L1308+ uOCEX*G1308+uEREX*H1308+uHOEX*I1308+uNES*S1308+ uOCEX*N1308+uEREX*O1308+uHOEX*P1308)/('Life tables'!$I$2/2))/(1+oDR)^(((cycle + 0.5)/('Life tables'!$I$2/2)))</f>
        <v>1.5576375626315704</v>
      </c>
      <c r="Z1308" s="100">
        <f t="shared" si="353"/>
        <v>30979.640250495977</v>
      </c>
      <c r="AA1308" s="107">
        <f>((L1308+G1308+H1308+I1308+N1308+O1308+P1308+S1308)/('Life tables'!$I$2/2))</f>
        <v>4.9729460268614103</v>
      </c>
      <c r="AB1308" s="31">
        <f>((uNES*L1308+ uOCEX*G1308+uEREX*H1308+uHOEX*I1308+uNES*S1308+ uOCEX*N1308+uEREX*O1308+uHOEX*P1308)/('Life tables'!$I$2/2))</f>
        <v>3.2771968661899908</v>
      </c>
    </row>
    <row r="1309" spans="1:28" x14ac:dyDescent="0.25">
      <c r="A1309" s="4">
        <v>1303</v>
      </c>
      <c r="C1309" s="105">
        <f>IF(male=0,VLOOKUP((($A$5:$A$1570/'Life tables'!$I$2)*2)+age,lifetable,13,1),IF(male=1,VLOOKUP((($A$5:$A$1570/'Life tables'!$I$2)*2)+age,lifetable,10,1),"error"))</f>
        <v>4.026361278947288E-3</v>
      </c>
      <c r="F1309" s="96">
        <f t="shared" si="354"/>
        <v>22.612922079197855</v>
      </c>
      <c r="G1309" s="96">
        <f t="shared" si="366"/>
        <v>2.2715153490938813</v>
      </c>
      <c r="H1309" s="96">
        <f t="shared" si="355"/>
        <v>0.12972813821405701</v>
      </c>
      <c r="I1309" s="96">
        <f t="shared" si="356"/>
        <v>5.1980838092324809E-2</v>
      </c>
      <c r="J1309" s="96">
        <f t="shared" si="367"/>
        <v>0.10092536129589764</v>
      </c>
      <c r="K1309" s="96">
        <f t="shared" si="357"/>
        <v>5.4317074044939906E-2</v>
      </c>
      <c r="L1309" s="96">
        <f t="shared" si="358"/>
        <v>20.004455318456753</v>
      </c>
      <c r="M1309" s="96">
        <f t="shared" si="359"/>
        <v>107.03899161281804</v>
      </c>
      <c r="N1309" s="96">
        <f t="shared" si="368"/>
        <v>10.308086805935885</v>
      </c>
      <c r="O1309" s="96">
        <f t="shared" si="360"/>
        <v>0.24605296357121564</v>
      </c>
      <c r="P1309" s="96">
        <f t="shared" si="361"/>
        <v>0.24605296357121564</v>
      </c>
      <c r="Q1309" s="96">
        <f t="shared" si="369"/>
        <v>0.47446312899304849</v>
      </c>
      <c r="R1309" s="96">
        <f t="shared" si="352"/>
        <v>1.9287875369306838E-2</v>
      </c>
      <c r="S1309" s="96">
        <f t="shared" si="365"/>
        <v>95.745047875377367</v>
      </c>
      <c r="T1309" s="96">
        <f t="shared" si="362"/>
        <v>404.15948637506608</v>
      </c>
      <c r="U1309" s="96">
        <f t="shared" si="363"/>
        <v>466.83759337261654</v>
      </c>
      <c r="V1309" s="32">
        <f t="shared" si="364"/>
        <v>999.99999999999534</v>
      </c>
      <c r="W1309" s="100">
        <f>(cNES*L1309+(cNES+cOSEX)*G1309+(cNES+cEREX)*H1309+(cNES+cHOEX)*I1309+(cNES+cNES)*S1309+(cNES+cOSEX)*N1309+(cNES+cEREX)*O1309+(cNES+cHOEX)*P1309)/(1+cDR)^((cycle + 0.5)/('Life tables'!$I$2/2))</f>
        <v>1673.6866965316528</v>
      </c>
      <c r="X1309" s="107">
        <f>((L1309+G1309+H1309+I1309+N1309+O1309+P1309+S1309)/('Life tables'!$I$2/2))/(1+oDR)^(((cycle + 0.5)/('Life tables'!$I$2/2)))</f>
        <v>2.3504457092760984</v>
      </c>
      <c r="Y1309" s="31">
        <f>((uNES*L1309+ uOCEX*G1309+uEREX*H1309+uHOEX*I1309+uNES*S1309+ uOCEX*N1309+uEREX*O1309+uHOEX*P1309)/('Life tables'!$I$2/2))/(1+oDR)^(((cycle + 0.5)/('Life tables'!$I$2/2)))</f>
        <v>1.5489557451318516</v>
      </c>
      <c r="Z1309" s="100">
        <f t="shared" si="353"/>
        <v>30824.572083921361</v>
      </c>
      <c r="AA1309" s="107">
        <f>((L1309+G1309+H1309+I1309+N1309+O1309+P1309+S1309)/('Life tables'!$I$2/2))</f>
        <v>4.9480531482642007</v>
      </c>
      <c r="AB1309" s="31">
        <f>((uNES*L1309+ uOCEX*G1309+uEREX*H1309+uHOEX*I1309+uNES*S1309+ uOCEX*N1309+uEREX*O1309+uHOEX*P1309)/('Life tables'!$I$2/2))</f>
        <v>3.2607923343960459</v>
      </c>
    </row>
    <row r="1310" spans="1:28" x14ac:dyDescent="0.25">
      <c r="A1310" s="4">
        <v>1304</v>
      </c>
      <c r="C1310" s="105">
        <f>IF(male=0,VLOOKUP((($A$5:$A$1570/'Life tables'!$I$2)*2)+age,lifetable,13,1),IF(male=1,VLOOKUP((($A$5:$A$1570/'Life tables'!$I$2)*2)+age,lifetable,10,1),"error"))</f>
        <v>4.4968558322060481E-3</v>
      </c>
      <c r="F1310" s="96">
        <f t="shared" si="354"/>
        <v>22.499676434026309</v>
      </c>
      <c r="G1310" s="96">
        <f t="shared" si="366"/>
        <v>2.2601395870263223</v>
      </c>
      <c r="H1310" s="96">
        <f t="shared" si="355"/>
        <v>0.12907845894405817</v>
      </c>
      <c r="I1310" s="96">
        <f t="shared" si="356"/>
        <v>5.1720517753108756E-2</v>
      </c>
      <c r="J1310" s="96">
        <f t="shared" si="367"/>
        <v>0.11215435001143681</v>
      </c>
      <c r="K1310" s="96">
        <f t="shared" si="357"/>
        <v>5.4045053822497781E-2</v>
      </c>
      <c r="L1310" s="96">
        <f t="shared" si="358"/>
        <v>19.892538466468885</v>
      </c>
      <c r="M1310" s="96">
        <f t="shared" si="359"/>
        <v>106.50324381828641</v>
      </c>
      <c r="N1310" s="96">
        <f t="shared" si="368"/>
        <v>10.25649313255659</v>
      </c>
      <c r="O1310" s="96">
        <f t="shared" si="360"/>
        <v>0.2448214279356028</v>
      </c>
      <c r="P1310" s="96">
        <f t="shared" si="361"/>
        <v>0.2448214279356028</v>
      </c>
      <c r="Q1310" s="96">
        <f t="shared" si="369"/>
        <v>0.52725355740636481</v>
      </c>
      <c r="R1310" s="96">
        <f t="shared" si="352"/>
        <v>1.919133637417425E-2</v>
      </c>
      <c r="S1310" s="96">
        <f t="shared" si="365"/>
        <v>95.210662936078066</v>
      </c>
      <c r="T1310" s="96">
        <f t="shared" si="362"/>
        <v>404.7988942824839</v>
      </c>
      <c r="U1310" s="96">
        <f t="shared" si="363"/>
        <v>466.91082976281319</v>
      </c>
      <c r="V1310" s="32">
        <f t="shared" si="364"/>
        <v>999.99999999999523</v>
      </c>
      <c r="W1310" s="100">
        <f>(cNES*L1310+(cNES+cOSEX)*G1310+(cNES+cEREX)*H1310+(cNES+cHOEX)*I1310+(cNES+cNES)*S1310+(cNES+cOSEX)*N1310+(cNES+cEREX)*O1310+(cNES+cHOEX)*P1310)/(1+cDR)^((cycle + 0.5)/('Life tables'!$I$2/2))</f>
        <v>1660.8445756647152</v>
      </c>
      <c r="X1310" s="107">
        <f>((L1310+G1310+H1310+I1310+N1310+O1310+P1310+S1310)/('Life tables'!$I$2/2))/(1+oDR)^(((cycle + 0.5)/('Life tables'!$I$2/2)))</f>
        <v>2.3361267891175346</v>
      </c>
      <c r="Y1310" s="31">
        <f>((uNES*L1310+ uOCEX*G1310+uEREX*H1310+uHOEX*I1310+uNES*S1310+ uOCEX*N1310+uEREX*O1310+uHOEX*P1310)/('Life tables'!$I$2/2))/(1+oDR)^(((cycle + 0.5)/('Life tables'!$I$2/2)))</f>
        <v>1.5395061104487928</v>
      </c>
      <c r="Z1310" s="100">
        <f t="shared" si="353"/>
        <v>30656.496403525081</v>
      </c>
      <c r="AA1310" s="107">
        <f>((L1310+G1310+H1310+I1310+N1310+O1310+P1310+S1310)/('Life tables'!$I$2/2))</f>
        <v>4.9207188689044239</v>
      </c>
      <c r="AB1310" s="31">
        <f>((uNES*L1310+ uOCEX*G1310+uEREX*H1310+uHOEX*I1310+uNES*S1310+ uOCEX*N1310+uEREX*O1310+uHOEX*P1310)/('Life tables'!$I$2/2))</f>
        <v>3.2427506939127424</v>
      </c>
    </row>
    <row r="1311" spans="1:28" x14ac:dyDescent="0.25">
      <c r="A1311" s="4">
        <v>1305</v>
      </c>
      <c r="C1311" s="105">
        <f>IF(male=0,VLOOKUP((($A$5:$A$1570/'Life tables'!$I$2)*2)+age,lifetable,13,1),IF(male=1,VLOOKUP((($A$5:$A$1570/'Life tables'!$I$2)*2)+age,lifetable,10,1),"error"))</f>
        <v>4.4968558322060481E-3</v>
      </c>
      <c r="F1311" s="96">
        <f t="shared" si="354"/>
        <v>22.37524622140258</v>
      </c>
      <c r="G1311" s="96">
        <f t="shared" si="366"/>
        <v>2.2476403117501813</v>
      </c>
      <c r="H1311" s="96">
        <f t="shared" si="355"/>
        <v>0.1283646148966272</v>
      </c>
      <c r="I1311" s="96">
        <f t="shared" si="356"/>
        <v>5.1434487194407207E-2</v>
      </c>
      <c r="J1311" s="96">
        <f t="shared" si="367"/>
        <v>0.11153410155321923</v>
      </c>
      <c r="K1311" s="96">
        <f t="shared" si="357"/>
        <v>5.3746167855932309E-2</v>
      </c>
      <c r="L1311" s="96">
        <f t="shared" si="358"/>
        <v>19.782526538152212</v>
      </c>
      <c r="M1311" s="96">
        <f t="shared" si="359"/>
        <v>105.91502973329565</v>
      </c>
      <c r="N1311" s="96">
        <f t="shared" si="368"/>
        <v>10.199846841731175</v>
      </c>
      <c r="O1311" s="96">
        <f t="shared" si="360"/>
        <v>0.24346928684528094</v>
      </c>
      <c r="P1311" s="96">
        <f t="shared" si="361"/>
        <v>0.24346928684528094</v>
      </c>
      <c r="Q1311" s="96">
        <f t="shared" si="369"/>
        <v>0.52434155249732128</v>
      </c>
      <c r="R1311" s="96">
        <f t="shared" si="352"/>
        <v>1.9085343223539844E-2</v>
      </c>
      <c r="S1311" s="96">
        <f t="shared" si="365"/>
        <v>94.68481742215306</v>
      </c>
      <c r="T1311" s="96">
        <f t="shared" si="362"/>
        <v>405.43476993653445</v>
      </c>
      <c r="U1311" s="96">
        <f t="shared" si="363"/>
        <v>466.98366127389266</v>
      </c>
      <c r="V1311" s="32">
        <f t="shared" si="364"/>
        <v>999.99999999999545</v>
      </c>
      <c r="W1311" s="100">
        <f>(cNES*L1311+(cNES+cOSEX)*G1311+(cNES+cEREX)*H1311+(cNES+cHOEX)*I1311+(cNES+cNES)*S1311+(cNES+cOSEX)*N1311+(cNES+cEREX)*O1311+(cNES+cHOEX)*P1311)/(1+cDR)^((cycle + 0.5)/('Life tables'!$I$2/2))</f>
        <v>1647.9830706143462</v>
      </c>
      <c r="X1311" s="107">
        <f>((L1311+G1311+H1311+I1311+N1311+O1311+P1311+S1311)/('Life tables'!$I$2/2))/(1+oDR)^(((cycle + 0.5)/('Life tables'!$I$2/2)))</f>
        <v>2.3218951054501664</v>
      </c>
      <c r="Y1311" s="31">
        <f>((uNES*L1311+ uOCEX*G1311+uEREX*H1311+uHOEX*I1311+uNES*S1311+ uOCEX*N1311+uEREX*O1311+uHOEX*P1311)/('Life tables'!$I$2/2))/(1+oDR)^(((cycle + 0.5)/('Life tables'!$I$2/2)))</f>
        <v>1.5301274426634466</v>
      </c>
      <c r="Z1311" s="100">
        <f t="shared" si="353"/>
        <v>30487.155677495135</v>
      </c>
      <c r="AA1311" s="107">
        <f>((L1311+G1311+H1311+I1311+N1311+O1311+P1311+S1311)/('Life tables'!$I$2/2))</f>
        <v>4.8935356027212995</v>
      </c>
      <c r="AB1311" s="31">
        <f>((uNES*L1311+ uOCEX*G1311+uEREX*H1311+uHOEX*I1311+uNES*S1311+ uOCEX*N1311+uEREX*O1311+uHOEX*P1311)/('Life tables'!$I$2/2))</f>
        <v>3.2248369445280156</v>
      </c>
    </row>
    <row r="1312" spans="1:28" x14ac:dyDescent="0.25">
      <c r="A1312" s="4">
        <v>1306</v>
      </c>
      <c r="C1312" s="105">
        <f>IF(male=0,VLOOKUP((($A$5:$A$1570/'Life tables'!$I$2)*2)+age,lifetable,13,1),IF(male=1,VLOOKUP((($A$5:$A$1570/'Life tables'!$I$2)*2)+age,lifetable,10,1),"error"))</f>
        <v>4.4968558322060481E-3</v>
      </c>
      <c r="F1312" s="96">
        <f t="shared" si="354"/>
        <v>22.251508634214954</v>
      </c>
      <c r="G1312" s="96">
        <f t="shared" si="366"/>
        <v>2.2352106121486823</v>
      </c>
      <c r="H1312" s="96">
        <f t="shared" si="355"/>
        <v>0.12765474437406801</v>
      </c>
      <c r="I1312" s="96">
        <f t="shared" si="356"/>
        <v>5.1150048789542588E-2</v>
      </c>
      <c r="J1312" s="96">
        <f t="shared" si="367"/>
        <v>0.11091730563156657</v>
      </c>
      <c r="K1312" s="96">
        <f t="shared" si="357"/>
        <v>5.344894560124655E-2</v>
      </c>
      <c r="L1312" s="96">
        <f t="shared" si="358"/>
        <v>19.673126977669849</v>
      </c>
      <c r="M1312" s="96">
        <f t="shared" si="359"/>
        <v>105.33006015535328</v>
      </c>
      <c r="N1312" s="96">
        <f t="shared" si="368"/>
        <v>10.143513003964157</v>
      </c>
      <c r="O1312" s="96">
        <f t="shared" si="360"/>
        <v>0.24212460397707566</v>
      </c>
      <c r="P1312" s="96">
        <f t="shared" si="361"/>
        <v>0.24212460397707566</v>
      </c>
      <c r="Q1312" s="96">
        <f t="shared" si="369"/>
        <v>0.52144560980217824</v>
      </c>
      <c r="R1312" s="96">
        <f t="shared" si="352"/>
        <v>1.8979934716376389E-2</v>
      </c>
      <c r="S1312" s="96">
        <f t="shared" si="365"/>
        <v>94.161872398916415</v>
      </c>
      <c r="T1312" s="96">
        <f t="shared" si="362"/>
        <v>406.06713285196821</v>
      </c>
      <c r="U1312" s="96">
        <f t="shared" si="363"/>
        <v>467.05609015421027</v>
      </c>
      <c r="V1312" s="32">
        <f t="shared" si="364"/>
        <v>999.99999999999545</v>
      </c>
      <c r="W1312" s="100">
        <f>(cNES*L1312+(cNES+cOSEX)*G1312+(cNES+cEREX)*H1312+(cNES+cHOEX)*I1312+(cNES+cNES)*S1312+(cNES+cOSEX)*N1312+(cNES+cEREX)*O1312+(cNES+cHOEX)*P1312)/(1+cDR)^((cycle + 0.5)/('Life tables'!$I$2/2))</f>
        <v>1635.221144912088</v>
      </c>
      <c r="X1312" s="107">
        <f>((L1312+G1312+H1312+I1312+N1312+O1312+P1312+S1312)/('Life tables'!$I$2/2))/(1+oDR)^(((cycle + 0.5)/('Life tables'!$I$2/2)))</f>
        <v>2.3077501265789069</v>
      </c>
      <c r="Y1312" s="31">
        <f>((uNES*L1312+ uOCEX*G1312+uEREX*H1312+uHOEX*I1312+uNES*S1312+ uOCEX*N1312+uEREX*O1312+uHOEX*P1312)/('Life tables'!$I$2/2))/(1+oDR)^(((cycle + 0.5)/('Life tables'!$I$2/2)))</f>
        <v>1.5208059131530285</v>
      </c>
      <c r="Z1312" s="100">
        <f t="shared" si="353"/>
        <v>30318.749995089031</v>
      </c>
      <c r="AA1312" s="107">
        <f>((L1312+G1312+H1312+I1312+N1312+O1312+P1312+S1312)/('Life tables'!$I$2/2))</f>
        <v>4.8665025149662515</v>
      </c>
      <c r="AB1312" s="31">
        <f>((uNES*L1312+ uOCEX*G1312+uEREX*H1312+uHOEX*I1312+uNES*S1312+ uOCEX*N1312+uEREX*O1312+uHOEX*P1312)/('Life tables'!$I$2/2))</f>
        <v>3.2070221623630806</v>
      </c>
    </row>
    <row r="1313" spans="1:28" x14ac:dyDescent="0.25">
      <c r="A1313" s="4">
        <v>1307</v>
      </c>
      <c r="C1313" s="105">
        <f>IF(male=0,VLOOKUP((($A$5:$A$1570/'Life tables'!$I$2)*2)+age,lifetable,13,1),IF(male=1,VLOOKUP((($A$5:$A$1570/'Life tables'!$I$2)*2)+age,lifetable,10,1),"error"))</f>
        <v>4.4968558322060481E-3</v>
      </c>
      <c r="F1313" s="96">
        <f t="shared" si="354"/>
        <v>22.128459646529294</v>
      </c>
      <c r="G1313" s="96">
        <f t="shared" si="366"/>
        <v>2.2228500838083152</v>
      </c>
      <c r="H1313" s="96">
        <f t="shared" si="355"/>
        <v>0.12694882427998738</v>
      </c>
      <c r="I1313" s="96">
        <f t="shared" si="356"/>
        <v>5.0867193284008572E-2</v>
      </c>
      <c r="J1313" s="96">
        <f t="shared" si="367"/>
        <v>0.11030394217836688</v>
      </c>
      <c r="K1313" s="96">
        <f t="shared" si="357"/>
        <v>5.3153377387998017E-2</v>
      </c>
      <c r="L1313" s="96">
        <f t="shared" si="358"/>
        <v>19.564336225590615</v>
      </c>
      <c r="M1313" s="96">
        <f t="shared" si="359"/>
        <v>104.74831734728758</v>
      </c>
      <c r="N1313" s="96">
        <f t="shared" si="368"/>
        <v>10.087489911127472</v>
      </c>
      <c r="O1313" s="96">
        <f t="shared" si="360"/>
        <v>0.2407873385581471</v>
      </c>
      <c r="P1313" s="96">
        <f t="shared" si="361"/>
        <v>0.2407873385581471</v>
      </c>
      <c r="Q1313" s="96">
        <f t="shared" si="369"/>
        <v>0.51856564151152662</v>
      </c>
      <c r="R1313" s="96">
        <f t="shared" si="352"/>
        <v>1.8875107656536841E-2</v>
      </c>
      <c r="S1313" s="96">
        <f t="shared" si="365"/>
        <v>93.64181200987575</v>
      </c>
      <c r="T1313" s="96">
        <f t="shared" si="362"/>
        <v>406.6960024356581</v>
      </c>
      <c r="U1313" s="96">
        <f t="shared" si="363"/>
        <v>467.12811863925481</v>
      </c>
      <c r="V1313" s="32">
        <f t="shared" si="364"/>
        <v>999.99999999999534</v>
      </c>
      <c r="W1313" s="100">
        <f>(cNES*L1313+(cNES+cOSEX)*G1313+(cNES+cEREX)*H1313+(cNES+cHOEX)*I1313+(cNES+cNES)*S1313+(cNES+cOSEX)*N1313+(cNES+cEREX)*O1313+(cNES+cHOEX)*P1313)/(1+cDR)^((cycle + 0.5)/('Life tables'!$I$2/2))</f>
        <v>1622.5580283577006</v>
      </c>
      <c r="X1313" s="107">
        <f>((L1313+G1313+H1313+I1313+N1313+O1313+P1313+S1313)/('Life tables'!$I$2/2))/(1+oDR)^(((cycle + 0.5)/('Life tables'!$I$2/2)))</f>
        <v>2.2936913240576162</v>
      </c>
      <c r="Y1313" s="31">
        <f>((uNES*L1313+ uOCEX*G1313+uEREX*H1313+uHOEX*I1313+uNES*S1313+ uOCEX*N1313+uEREX*O1313+uHOEX*P1313)/('Life tables'!$I$2/2))/(1+oDR)^(((cycle + 0.5)/('Life tables'!$I$2/2)))</f>
        <v>1.5115411736770668</v>
      </c>
      <c r="Z1313" s="100">
        <f t="shared" si="353"/>
        <v>30151.274207103441</v>
      </c>
      <c r="AA1313" s="107">
        <f>((L1313+G1313+H1313+I1313+N1313+O1313+P1313+S1313)/('Life tables'!$I$2/2))</f>
        <v>4.8396187755219779</v>
      </c>
      <c r="AB1313" s="31">
        <f>((uNES*L1313+ uOCEX*G1313+uEREX*H1313+uHOEX*I1313+uNES*S1313+ uOCEX*N1313+uEREX*O1313+uHOEX*P1313)/('Life tables'!$I$2/2))</f>
        <v>3.1893058003816663</v>
      </c>
    </row>
    <row r="1314" spans="1:28" x14ac:dyDescent="0.25">
      <c r="A1314" s="4">
        <v>1308</v>
      </c>
      <c r="C1314" s="105">
        <f>IF(male=0,VLOOKUP((($A$5:$A$1570/'Life tables'!$I$2)*2)+age,lifetable,13,1),IF(male=1,VLOOKUP((($A$5:$A$1570/'Life tables'!$I$2)*2)+age,lifetable,10,1),"error"))</f>
        <v>4.4968558322060481E-3</v>
      </c>
      <c r="F1314" s="96">
        <f t="shared" si="354"/>
        <v>22.006095262249872</v>
      </c>
      <c r="G1314" s="96">
        <f t="shared" si="366"/>
        <v>2.2105583253129004</v>
      </c>
      <c r="H1314" s="96">
        <f t="shared" si="355"/>
        <v>0.12624683168917217</v>
      </c>
      <c r="I1314" s="96">
        <f t="shared" si="356"/>
        <v>5.0585911491889061E-2</v>
      </c>
      <c r="J1314" s="96">
        <f t="shared" si="367"/>
        <v>0.10969399127424392</v>
      </c>
      <c r="K1314" s="96">
        <f t="shared" si="357"/>
        <v>5.285945361741716E-2</v>
      </c>
      <c r="L1314" s="96">
        <f t="shared" si="358"/>
        <v>19.45615074886425</v>
      </c>
      <c r="M1314" s="96">
        <f t="shared" si="359"/>
        <v>104.16978366283259</v>
      </c>
      <c r="N1314" s="96">
        <f t="shared" si="368"/>
        <v>10.031775863847471</v>
      </c>
      <c r="O1314" s="96">
        <f t="shared" si="360"/>
        <v>0.23945745002462249</v>
      </c>
      <c r="P1314" s="96">
        <f t="shared" si="361"/>
        <v>0.23945745002462249</v>
      </c>
      <c r="Q1314" s="96">
        <f t="shared" si="369"/>
        <v>0.51570156026599423</v>
      </c>
      <c r="R1314" s="96">
        <f t="shared" si="352"/>
        <v>1.8770858864254891E-2</v>
      </c>
      <c r="S1314" s="96">
        <f t="shared" si="365"/>
        <v>93.124620479805628</v>
      </c>
      <c r="T1314" s="96">
        <f t="shared" si="362"/>
        <v>407.32139798719834</v>
      </c>
      <c r="U1314" s="96">
        <f t="shared" si="363"/>
        <v>467.19974895173647</v>
      </c>
      <c r="V1314" s="32">
        <f t="shared" si="364"/>
        <v>999.99999999999545</v>
      </c>
      <c r="W1314" s="100">
        <f>(cNES*L1314+(cNES+cOSEX)*G1314+(cNES+cEREX)*H1314+(cNES+cHOEX)*I1314+(cNES+cNES)*S1314+(cNES+cOSEX)*N1314+(cNES+cEREX)*O1314+(cNES+cHOEX)*P1314)/(1+cDR)^((cycle + 0.5)/('Life tables'!$I$2/2))</f>
        <v>1609.9929566764833</v>
      </c>
      <c r="X1314" s="107">
        <f>((L1314+G1314+H1314+I1314+N1314+O1314+P1314+S1314)/('Life tables'!$I$2/2))/(1+oDR)^(((cycle + 0.5)/('Life tables'!$I$2/2)))</f>
        <v>2.279718172668932</v>
      </c>
      <c r="Y1314" s="31">
        <f>((uNES*L1314+ uOCEX*G1314+uEREX*H1314+uHOEX*I1314+uNES*S1314+ uOCEX*N1314+uEREX*O1314+uHOEX*P1314)/('Life tables'!$I$2/2))/(1+oDR)^(((cycle + 0.5)/('Life tables'!$I$2/2)))</f>
        <v>1.502332878122653</v>
      </c>
      <c r="Z1314" s="100">
        <f t="shared" si="353"/>
        <v>29984.723192166093</v>
      </c>
      <c r="AA1314" s="107">
        <f>((L1314+G1314+H1314+I1314+N1314+O1314+P1314+S1314)/('Life tables'!$I$2/2))</f>
        <v>4.8128835588761101</v>
      </c>
      <c r="AB1314" s="31">
        <f>((uNES*L1314+ uOCEX*G1314+uEREX*H1314+uHOEX*I1314+uNES*S1314+ uOCEX*N1314+uEREX*O1314+uHOEX*P1314)/('Life tables'!$I$2/2))</f>
        <v>3.1716873145817521</v>
      </c>
    </row>
    <row r="1315" spans="1:28" x14ac:dyDescent="0.25">
      <c r="A1315" s="4">
        <v>1309</v>
      </c>
      <c r="C1315" s="105">
        <f>IF(male=0,VLOOKUP((($A$5:$A$1570/'Life tables'!$I$2)*2)+age,lifetable,13,1),IF(male=1,VLOOKUP((($A$5:$A$1570/'Life tables'!$I$2)*2)+age,lifetable,10,1),"error"))</f>
        <v>4.4968558322060481E-3</v>
      </c>
      <c r="F1315" s="96">
        <f t="shared" si="354"/>
        <v>21.884411514665505</v>
      </c>
      <c r="G1315" s="96">
        <f t="shared" si="366"/>
        <v>2.1983349381979984</v>
      </c>
      <c r="H1315" s="96">
        <f t="shared" si="355"/>
        <v>0.12554874384498546</v>
      </c>
      <c r="I1315" s="96">
        <f t="shared" si="356"/>
        <v>5.0306194294814872E-2</v>
      </c>
      <c r="J1315" s="96">
        <f t="shared" si="367"/>
        <v>0.10908743314629495</v>
      </c>
      <c r="K1315" s="96">
        <f t="shared" si="357"/>
        <v>5.2567164761317224E-2</v>
      </c>
      <c r="L1315" s="96">
        <f t="shared" si="358"/>
        <v>19.348567040420093</v>
      </c>
      <c r="M1315" s="96">
        <f t="shared" si="359"/>
        <v>103.59444154639503</v>
      </c>
      <c r="N1315" s="96">
        <f t="shared" si="368"/>
        <v>9.9763691714824922</v>
      </c>
      <c r="O1315" s="96">
        <f t="shared" si="360"/>
        <v>0.23813489802106041</v>
      </c>
      <c r="P1315" s="96">
        <f t="shared" si="361"/>
        <v>0.23813489802106041</v>
      </c>
      <c r="Q1315" s="96">
        <f t="shared" si="369"/>
        <v>0.51285327915509238</v>
      </c>
      <c r="R1315" s="96">
        <f t="shared" si="352"/>
        <v>1.8667185176102996E-2</v>
      </c>
      <c r="S1315" s="96">
        <f t="shared" si="365"/>
        <v>92.610282114539217</v>
      </c>
      <c r="T1315" s="96">
        <f t="shared" si="362"/>
        <v>407.94333869949975</v>
      </c>
      <c r="U1315" s="96">
        <f t="shared" si="363"/>
        <v>467.27098330167388</v>
      </c>
      <c r="V1315" s="32">
        <f t="shared" si="364"/>
        <v>999.99999999999523</v>
      </c>
      <c r="W1315" s="100">
        <f>(cNES*L1315+(cNES+cOSEX)*G1315+(cNES+cEREX)*H1315+(cNES+cHOEX)*I1315+(cNES+cNES)*S1315+(cNES+cOSEX)*N1315+(cNES+cEREX)*O1315+(cNES+cHOEX)*P1315)/(1+cDR)^((cycle + 0.5)/('Life tables'!$I$2/2))</f>
        <v>1597.5251714749586</v>
      </c>
      <c r="X1315" s="107">
        <f>((L1315+G1315+H1315+I1315+N1315+O1315+P1315+S1315)/('Life tables'!$I$2/2))/(1+oDR)^(((cycle + 0.5)/('Life tables'!$I$2/2)))</f>
        <v>2.2658301504042302</v>
      </c>
      <c r="Y1315" s="31">
        <f>((uNES*L1315+ uOCEX*G1315+uEREX*H1315+uHOEX*I1315+uNES*S1315+ uOCEX*N1315+uEREX*O1315+uHOEX*P1315)/('Life tables'!$I$2/2))/(1+oDR)^(((cycle + 0.5)/('Life tables'!$I$2/2)))</f>
        <v>1.493180682491239</v>
      </c>
      <c r="Z1315" s="100">
        <f t="shared" si="353"/>
        <v>29819.091856605395</v>
      </c>
      <c r="AA1315" s="107">
        <f>((L1315+G1315+H1315+I1315+N1315+O1315+P1315+S1315)/('Life tables'!$I$2/2))</f>
        <v>4.7862960440950433</v>
      </c>
      <c r="AB1315" s="31">
        <f>((uNES*L1315+ uOCEX*G1315+uEREX*H1315+uHOEX*I1315+uNES*S1315+ uOCEX*N1315+uEREX*O1315+uHOEX*P1315)/('Life tables'!$I$2/2))</f>
        <v>3.1541661639783301</v>
      </c>
    </row>
    <row r="1316" spans="1:28" x14ac:dyDescent="0.25">
      <c r="A1316" s="4">
        <v>1310</v>
      </c>
      <c r="C1316" s="105">
        <f>IF(male=0,VLOOKUP((($A$5:$A$1570/'Life tables'!$I$2)*2)+age,lifetable,13,1),IF(male=1,VLOOKUP((($A$5:$A$1570/'Life tables'!$I$2)*2)+age,lifetable,10,1),"error"))</f>
        <v>4.4968558322060481E-3</v>
      </c>
      <c r="F1316" s="96">
        <f t="shared" si="354"/>
        <v>21.763404466009185</v>
      </c>
      <c r="G1316" s="96">
        <f t="shared" si="366"/>
        <v>2.1861795269066713</v>
      </c>
      <c r="H1316" s="96">
        <f t="shared" si="355"/>
        <v>0.12485453815684031</v>
      </c>
      <c r="I1316" s="96">
        <f t="shared" si="356"/>
        <v>5.0028032640951452E-2</v>
      </c>
      <c r="J1316" s="96">
        <f t="shared" si="367"/>
        <v>0.1084842481658955</v>
      </c>
      <c r="K1316" s="96">
        <f t="shared" si="357"/>
        <v>5.2276501361036398E-2</v>
      </c>
      <c r="L1316" s="96">
        <f t="shared" si="358"/>
        <v>19.24158161877779</v>
      </c>
      <c r="M1316" s="96">
        <f t="shared" si="359"/>
        <v>103.02227353281253</v>
      </c>
      <c r="N1316" s="96">
        <f t="shared" si="368"/>
        <v>9.9212681520995503</v>
      </c>
      <c r="O1316" s="96">
        <f t="shared" si="360"/>
        <v>0.23681964239989506</v>
      </c>
      <c r="P1316" s="96">
        <f t="shared" si="361"/>
        <v>0.23681964239989506</v>
      </c>
      <c r="Q1316" s="96">
        <f t="shared" si="369"/>
        <v>0.51002071171601771</v>
      </c>
      <c r="R1316" s="96">
        <f t="shared" si="352"/>
        <v>1.8564083444948781E-2</v>
      </c>
      <c r="S1316" s="96">
        <f t="shared" si="365"/>
        <v>92.098781300752222</v>
      </c>
      <c r="T1316" s="96">
        <f t="shared" si="362"/>
        <v>408.56184365938168</v>
      </c>
      <c r="U1316" s="96">
        <f t="shared" si="363"/>
        <v>467.34182388647986</v>
      </c>
      <c r="V1316" s="32">
        <f t="shared" si="364"/>
        <v>999.99999999999545</v>
      </c>
      <c r="W1316" s="100">
        <f>(cNES*L1316+(cNES+cOSEX)*G1316+(cNES+cEREX)*H1316+(cNES+cHOEX)*I1316+(cNES+cNES)*S1316+(cNES+cOSEX)*N1316+(cNES+cEREX)*O1316+(cNES+cHOEX)*P1316)/(1+cDR)^((cycle + 0.5)/('Life tables'!$I$2/2))</f>
        <v>1585.1539201968308</v>
      </c>
      <c r="X1316" s="107">
        <f>((L1316+G1316+H1316+I1316+N1316+O1316+P1316+S1316)/('Life tables'!$I$2/2))/(1+oDR)^(((cycle + 0.5)/('Life tables'!$I$2/2)))</f>
        <v>2.2520267384437269</v>
      </c>
      <c r="Y1316" s="31">
        <f>((uNES*L1316+ uOCEX*G1316+uEREX*H1316+uHOEX*I1316+uNES*S1316+ uOCEX*N1316+uEREX*O1316+uHOEX*P1316)/('Life tables'!$I$2/2))/(1+oDR)^(((cycle + 0.5)/('Life tables'!$I$2/2)))</f>
        <v>1.4840842448855323</v>
      </c>
      <c r="Z1316" s="100">
        <f t="shared" si="353"/>
        <v>29654.375134319871</v>
      </c>
      <c r="AA1316" s="107">
        <f>((L1316+G1316+H1316+I1316+N1316+O1316+P1316+S1316)/('Life tables'!$I$2/2))</f>
        <v>4.7598554147979426</v>
      </c>
      <c r="AB1316" s="31">
        <f>((uNES*L1316+ uOCEX*G1316+uEREX*H1316+uHOEX*I1316+uNES*S1316+ uOCEX*N1316+uEREX*O1316+uHOEX*P1316)/('Life tables'!$I$2/2))</f>
        <v>3.1367418105862912</v>
      </c>
    </row>
    <row r="1317" spans="1:28" x14ac:dyDescent="0.25">
      <c r="A1317" s="4">
        <v>1311</v>
      </c>
      <c r="C1317" s="105">
        <f>IF(male=0,VLOOKUP((($A$5:$A$1570/'Life tables'!$I$2)*2)+age,lifetable,13,1),IF(male=1,VLOOKUP((($A$5:$A$1570/'Life tables'!$I$2)*2)+age,lifetable,10,1),"error"))</f>
        <v>4.4968558322060481E-3</v>
      </c>
      <c r="F1317" s="96">
        <f t="shared" si="354"/>
        <v>21.643070207030704</v>
      </c>
      <c r="G1317" s="96">
        <f t="shared" si="366"/>
        <v>2.1740916987465542</v>
      </c>
      <c r="H1317" s="96">
        <f t="shared" si="355"/>
        <v>0.12416419219774787</v>
      </c>
      <c r="I1317" s="96">
        <f t="shared" si="356"/>
        <v>4.9751417544016477E-2</v>
      </c>
      <c r="J1317" s="96">
        <f t="shared" si="367"/>
        <v>0.1078844168465691</v>
      </c>
      <c r="K1317" s="96">
        <f t="shared" si="357"/>
        <v>5.1987454026411299E-2</v>
      </c>
      <c r="L1317" s="96">
        <f t="shared" si="358"/>
        <v>19.135191027669403</v>
      </c>
      <c r="M1317" s="96">
        <f t="shared" si="359"/>
        <v>102.4532622471031</v>
      </c>
      <c r="N1317" s="96">
        <f t="shared" si="368"/>
        <v>9.8664711324502399</v>
      </c>
      <c r="O1317" s="96">
        <f t="shared" si="360"/>
        <v>0.2355116432208603</v>
      </c>
      <c r="P1317" s="96">
        <f t="shared" si="361"/>
        <v>0.2355116432208603</v>
      </c>
      <c r="Q1317" s="96">
        <f t="shared" si="369"/>
        <v>0.50720377193241317</v>
      </c>
      <c r="R1317" s="96">
        <f t="shared" si="352"/>
        <v>1.8461550539909919E-2</v>
      </c>
      <c r="S1317" s="96">
        <f t="shared" si="365"/>
        <v>91.590102505738813</v>
      </c>
      <c r="T1317" s="96">
        <f t="shared" si="362"/>
        <v>409.17693184816068</v>
      </c>
      <c r="U1317" s="96">
        <f t="shared" si="363"/>
        <v>467.4122728910462</v>
      </c>
      <c r="V1317" s="32">
        <f t="shared" si="364"/>
        <v>999.99999999999534</v>
      </c>
      <c r="W1317" s="100">
        <f>(cNES*L1317+(cNES+cOSEX)*G1317+(cNES+cEREX)*H1317+(cNES+cHOEX)*I1317+(cNES+cNES)*S1317+(cNES+cOSEX)*N1317+(cNES+cEREX)*O1317+(cNES+cHOEX)*P1317)/(1+cDR)^((cycle + 0.5)/('Life tables'!$I$2/2))</f>
        <v>1572.8784560792365</v>
      </c>
      <c r="X1317" s="107">
        <f>((L1317+G1317+H1317+I1317+N1317+O1317+P1317+S1317)/('Life tables'!$I$2/2))/(1+oDR)^(((cycle + 0.5)/('Life tables'!$I$2/2)))</f>
        <v>2.2383074211367116</v>
      </c>
      <c r="Y1317" s="31">
        <f>((uNES*L1317+ uOCEX*G1317+uEREX*H1317+uHOEX*I1317+uNES*S1317+ uOCEX*N1317+uEREX*O1317+uHOEX*P1317)/('Life tables'!$I$2/2))/(1+oDR)^(((cycle + 0.5)/('Life tables'!$I$2/2)))</f>
        <v>1.475043225496482</v>
      </c>
      <c r="Z1317" s="100">
        <f t="shared" si="353"/>
        <v>29490.567986647467</v>
      </c>
      <c r="AA1317" s="107">
        <f>((L1317+G1317+H1317+I1317+N1317+O1317+P1317+S1317)/('Life tables'!$I$2/2))</f>
        <v>4.7335608591309075</v>
      </c>
      <c r="AB1317" s="31">
        <f>((uNES*L1317+ uOCEX*G1317+uEREX*H1317+uHOEX*I1317+uNES*S1317+ uOCEX*N1317+uEREX*O1317+uHOEX*P1317)/('Life tables'!$I$2/2))</f>
        <v>3.1194137194034228</v>
      </c>
    </row>
    <row r="1318" spans="1:28" x14ac:dyDescent="0.25">
      <c r="A1318" s="4">
        <v>1312</v>
      </c>
      <c r="C1318" s="105">
        <f>IF(male=0,VLOOKUP((($A$5:$A$1570/'Life tables'!$I$2)*2)+age,lifetable,13,1),IF(male=1,VLOOKUP((($A$5:$A$1570/'Life tables'!$I$2)*2)+age,lifetable,10,1),"error"))</f>
        <v>4.4968558322060481E-3</v>
      </c>
      <c r="F1318" s="96">
        <f t="shared" si="354"/>
        <v>21.523404856581827</v>
      </c>
      <c r="G1318" s="96">
        <f t="shared" si="366"/>
        <v>2.1620710638481846</v>
      </c>
      <c r="H1318" s="96">
        <f t="shared" si="355"/>
        <v>0.12347768370193758</v>
      </c>
      <c r="I1318" s="96">
        <f t="shared" si="356"/>
        <v>4.9476340082326264E-2</v>
      </c>
      <c r="J1318" s="96">
        <f t="shared" si="367"/>
        <v>0.10728791984191938</v>
      </c>
      <c r="K1318" s="96">
        <f t="shared" si="357"/>
        <v>5.1700013434780527E-2</v>
      </c>
      <c r="L1318" s="96">
        <f t="shared" si="358"/>
        <v>19.02939183567268</v>
      </c>
      <c r="M1318" s="96">
        <f t="shared" si="359"/>
        <v>101.88739040420667</v>
      </c>
      <c r="N1318" s="96">
        <f t="shared" si="368"/>
        <v>9.811976447945824</v>
      </c>
      <c r="O1318" s="96">
        <f t="shared" si="360"/>
        <v>0.2342108607503956</v>
      </c>
      <c r="P1318" s="96">
        <f t="shared" si="361"/>
        <v>0.2342108607503956</v>
      </c>
      <c r="Q1318" s="96">
        <f t="shared" si="369"/>
        <v>0.50440237423308776</v>
      </c>
      <c r="R1318" s="96">
        <f t="shared" si="352"/>
        <v>1.8359583346307554E-2</v>
      </c>
      <c r="S1318" s="96">
        <f t="shared" si="365"/>
        <v>91.084230277180652</v>
      </c>
      <c r="T1318" s="96">
        <f t="shared" si="362"/>
        <v>409.78862214223568</v>
      </c>
      <c r="U1318" s="96">
        <f t="shared" si="363"/>
        <v>467.48233248782731</v>
      </c>
      <c r="V1318" s="32">
        <f t="shared" si="364"/>
        <v>999.99999999999534</v>
      </c>
      <c r="W1318" s="100">
        <f>(cNES*L1318+(cNES+cOSEX)*G1318+(cNES+cEREX)*H1318+(cNES+cHOEX)*I1318+(cNES+cNES)*S1318+(cNES+cOSEX)*N1318+(cNES+cEREX)*O1318+(cNES+cHOEX)*P1318)/(1+cDR)^((cycle + 0.5)/('Life tables'!$I$2/2))</f>
        <v>1560.6980381092646</v>
      </c>
      <c r="X1318" s="107">
        <f>((L1318+G1318+H1318+I1318+N1318+O1318+P1318+S1318)/('Life tables'!$I$2/2))/(1+oDR)^(((cycle + 0.5)/('Life tables'!$I$2/2)))</f>
        <v>2.2246716859819111</v>
      </c>
      <c r="Y1318" s="31">
        <f>((uNES*L1318+ uOCEX*G1318+uEREX*H1318+uHOEX*I1318+uNES*S1318+ uOCEX*N1318+uEREX*O1318+uHOEX*P1318)/('Life tables'!$I$2/2))/(1+oDR)^(((cycle + 0.5)/('Life tables'!$I$2/2)))</f>
        <v>1.4660572865903423</v>
      </c>
      <c r="Z1318" s="100">
        <f t="shared" si="353"/>
        <v>29327.665402234794</v>
      </c>
      <c r="AA1318" s="107">
        <f>((L1318+G1318+H1318+I1318+N1318+O1318+P1318+S1318)/('Life tables'!$I$2/2))</f>
        <v>4.7074115697413221</v>
      </c>
      <c r="AB1318" s="31">
        <f>((uNES*L1318+ uOCEX*G1318+uEREX*H1318+uHOEX*I1318+uNES*S1318+ uOCEX*N1318+uEREX*O1318+uHOEX*P1318)/('Life tables'!$I$2/2))</f>
        <v>3.1021813583935103</v>
      </c>
    </row>
    <row r="1319" spans="1:28" x14ac:dyDescent="0.25">
      <c r="A1319" s="4">
        <v>1313</v>
      </c>
      <c r="C1319" s="105">
        <f>IF(male=0,VLOOKUP((($A$5:$A$1570/'Life tables'!$I$2)*2)+age,lifetable,13,1),IF(male=1,VLOOKUP((($A$5:$A$1570/'Life tables'!$I$2)*2)+age,lifetable,10,1),"error"))</f>
        <v>4.4968558322060481E-3</v>
      </c>
      <c r="F1319" s="96">
        <f t="shared" si="354"/>
        <v>21.40440456121355</v>
      </c>
      <c r="G1319" s="96">
        <f t="shared" si="366"/>
        <v>2.1501172351245446</v>
      </c>
      <c r="H1319" s="96">
        <f t="shared" si="355"/>
        <v>0.12279499056254667</v>
      </c>
      <c r="I1319" s="96">
        <f t="shared" si="356"/>
        <v>4.9202791397869969E-2</v>
      </c>
      <c r="J1319" s="96">
        <f t="shared" si="367"/>
        <v>0.10669473794362265</v>
      </c>
      <c r="K1319" s="96">
        <f t="shared" si="357"/>
        <v>5.1414170330017231E-2</v>
      </c>
      <c r="L1319" s="96">
        <f t="shared" si="358"/>
        <v>18.924180635854949</v>
      </c>
      <c r="M1319" s="96">
        <f t="shared" si="359"/>
        <v>101.32464080871885</v>
      </c>
      <c r="N1319" s="96">
        <f t="shared" si="368"/>
        <v>9.7577824426316049</v>
      </c>
      <c r="O1319" s="96">
        <f t="shared" si="360"/>
        <v>0.23291725546103395</v>
      </c>
      <c r="P1319" s="96">
        <f t="shared" si="361"/>
        <v>0.23291725546103395</v>
      </c>
      <c r="Q1319" s="96">
        <f t="shared" si="369"/>
        <v>0.50161643349069884</v>
      </c>
      <c r="R1319" s="96">
        <f t="shared" si="352"/>
        <v>1.8258178765618312E-2</v>
      </c>
      <c r="S1319" s="96">
        <f t="shared" si="365"/>
        <v>90.581149242908864</v>
      </c>
      <c r="T1319" s="96">
        <f t="shared" si="362"/>
        <v>410.39693331366999</v>
      </c>
      <c r="U1319" s="96">
        <f t="shared" si="363"/>
        <v>467.55200483692295</v>
      </c>
      <c r="V1319" s="32">
        <f t="shared" si="364"/>
        <v>999.99999999999534</v>
      </c>
      <c r="W1319" s="100">
        <f>(cNES*L1319+(cNES+cOSEX)*G1319+(cNES+cEREX)*H1319+(cNES+cHOEX)*I1319+(cNES+cNES)*S1319+(cNES+cOSEX)*N1319+(cNES+cEREX)*O1319+(cNES+cHOEX)*P1319)/(1+cDR)^((cycle + 0.5)/('Life tables'!$I$2/2))</f>
        <v>1548.6119309807614</v>
      </c>
      <c r="X1319" s="107">
        <f>((L1319+G1319+H1319+I1319+N1319+O1319+P1319+S1319)/('Life tables'!$I$2/2))/(1+oDR)^(((cycle + 0.5)/('Life tables'!$I$2/2)))</f>
        <v>2.2111190236079961</v>
      </c>
      <c r="Y1319" s="31">
        <f>((uNES*L1319+ uOCEX*G1319+uEREX*H1319+uHOEX*I1319+uNES*S1319+ uOCEX*N1319+uEREX*O1319+uHOEX*P1319)/('Life tables'!$I$2/2))/(1+oDR)^(((cycle + 0.5)/('Life tables'!$I$2/2)))</f>
        <v>1.4571260924958289</v>
      </c>
      <c r="Z1319" s="100">
        <f t="shared" si="353"/>
        <v>29165.662396906224</v>
      </c>
      <c r="AA1319" s="107">
        <f>((L1319+G1319+H1319+I1319+N1319+O1319+P1319+S1319)/('Life tables'!$I$2/2))</f>
        <v>4.6814067437523592</v>
      </c>
      <c r="AB1319" s="31">
        <f>((uNES*L1319+ uOCEX*G1319+uEREX*H1319+uHOEX*I1319+uNES*S1319+ uOCEX*N1319+uEREX*O1319+uHOEX*P1319)/('Life tables'!$I$2/2))</f>
        <v>3.0850441984695469</v>
      </c>
    </row>
    <row r="1320" spans="1:28" x14ac:dyDescent="0.25">
      <c r="A1320" s="4">
        <v>1314</v>
      </c>
      <c r="C1320" s="105">
        <f>IF(male=0,VLOOKUP((($A$5:$A$1570/'Life tables'!$I$2)*2)+age,lifetable,13,1),IF(male=1,VLOOKUP((($A$5:$A$1570/'Life tables'!$I$2)*2)+age,lifetable,10,1),"error"))</f>
        <v>4.4968558322060481E-3</v>
      </c>
      <c r="F1320" s="96">
        <f t="shared" si="354"/>
        <v>21.286065494784967</v>
      </c>
      <c r="G1320" s="96">
        <f t="shared" si="366"/>
        <v>2.1382298282317729</v>
      </c>
      <c r="H1320" s="96">
        <f t="shared" si="355"/>
        <v>0.12211609082937631</v>
      </c>
      <c r="I1320" s="96">
        <f t="shared" si="356"/>
        <v>4.8930762695410517E-2</v>
      </c>
      <c r="J1320" s="96">
        <f t="shared" si="367"/>
        <v>0.10610485207947812</v>
      </c>
      <c r="K1320" s="96">
        <f t="shared" si="357"/>
        <v>5.1129915521589638E-2</v>
      </c>
      <c r="L1320" s="96">
        <f t="shared" si="358"/>
        <v>18.819554045427338</v>
      </c>
      <c r="M1320" s="96">
        <f t="shared" si="359"/>
        <v>100.76499635461748</v>
      </c>
      <c r="N1320" s="96">
        <f t="shared" si="368"/>
        <v>9.7038874691605859</v>
      </c>
      <c r="O1320" s="96">
        <f t="shared" si="360"/>
        <v>0.23163078803077325</v>
      </c>
      <c r="P1320" s="96">
        <f t="shared" si="361"/>
        <v>0.23163078803077325</v>
      </c>
      <c r="Q1320" s="96">
        <f t="shared" si="369"/>
        <v>0.49884586502039807</v>
      </c>
      <c r="R1320" s="96">
        <f t="shared" si="352"/>
        <v>1.815733371542505E-2</v>
      </c>
      <c r="S1320" s="96">
        <f t="shared" si="365"/>
        <v>90.080844110659527</v>
      </c>
      <c r="T1320" s="96">
        <f t="shared" si="362"/>
        <v>411.00188403076987</v>
      </c>
      <c r="U1320" s="96">
        <f t="shared" si="363"/>
        <v>467.62129208615994</v>
      </c>
      <c r="V1320" s="32">
        <f t="shared" si="364"/>
        <v>999.99999999999545</v>
      </c>
      <c r="W1320" s="100">
        <f>(cNES*L1320+(cNES+cOSEX)*G1320+(cNES+cEREX)*H1320+(cNES+cHOEX)*I1320+(cNES+cNES)*S1320+(cNES+cOSEX)*N1320+(cNES+cEREX)*O1320+(cNES+cHOEX)*P1320)/(1+cDR)^((cycle + 0.5)/('Life tables'!$I$2/2))</f>
        <v>1536.6194050514218</v>
      </c>
      <c r="X1320" s="107">
        <f>((L1320+G1320+H1320+I1320+N1320+O1320+P1320+S1320)/('Life tables'!$I$2/2))/(1+oDR)^(((cycle + 0.5)/('Life tables'!$I$2/2)))</f>
        <v>2.1976489277542073</v>
      </c>
      <c r="Y1320" s="31">
        <f>((uNES*L1320+ uOCEX*G1320+uEREX*H1320+uHOEX*I1320+uNES*S1320+ uOCEX*N1320+uEREX*O1320+uHOEX*P1320)/('Life tables'!$I$2/2))/(1+oDR)^(((cycle + 0.5)/('Life tables'!$I$2/2)))</f>
        <v>1.448249309591366</v>
      </c>
      <c r="Z1320" s="100">
        <f t="shared" si="353"/>
        <v>29004.554013533041</v>
      </c>
      <c r="AA1320" s="107">
        <f>((L1320+G1320+H1320+I1320+N1320+O1320+P1320+S1320)/('Life tables'!$I$2/2))</f>
        <v>4.655545582737652</v>
      </c>
      <c r="AB1320" s="31">
        <f>((uNES*L1320+ uOCEX*G1320+uEREX*H1320+uHOEX*I1320+uNES*S1320+ uOCEX*N1320+uEREX*O1320+uHOEX*P1320)/('Life tables'!$I$2/2))</f>
        <v>3.0680017134770634</v>
      </c>
    </row>
    <row r="1321" spans="1:28" x14ac:dyDescent="0.25">
      <c r="A1321" s="4">
        <v>1315</v>
      </c>
      <c r="C1321" s="105">
        <f>IF(male=0,VLOOKUP((($A$5:$A$1570/'Life tables'!$I$2)*2)+age,lifetable,13,1),IF(male=1,VLOOKUP((($A$5:$A$1570/'Life tables'!$I$2)*2)+age,lifetable,10,1),"error"))</f>
        <v>4.4968558322060481E-3</v>
      </c>
      <c r="F1321" s="96">
        <f t="shared" si="354"/>
        <v>21.168383858083406</v>
      </c>
      <c r="G1321" s="96">
        <f t="shared" si="366"/>
        <v>2.126408461531005</v>
      </c>
      <c r="H1321" s="96">
        <f t="shared" si="355"/>
        <v>0.12144096270671229</v>
      </c>
      <c r="I1321" s="96">
        <f t="shared" si="356"/>
        <v>4.866024524161134E-2</v>
      </c>
      <c r="J1321" s="96">
        <f t="shared" si="367"/>
        <v>0.10551824331151444</v>
      </c>
      <c r="K1321" s="96">
        <f t="shared" si="357"/>
        <v>5.0847239883648587E-2</v>
      </c>
      <c r="L1321" s="96">
        <f t="shared" si="358"/>
        <v>18.715508705408915</v>
      </c>
      <c r="M1321" s="96">
        <f t="shared" si="359"/>
        <v>100.20844002498215</v>
      </c>
      <c r="N1321" s="96">
        <f t="shared" si="368"/>
        <v>9.6502898887664603</v>
      </c>
      <c r="O1321" s="96">
        <f t="shared" si="360"/>
        <v>0.23035141934243172</v>
      </c>
      <c r="P1321" s="96">
        <f t="shared" si="361"/>
        <v>0.23035141934243172</v>
      </c>
      <c r="Q1321" s="96">
        <f t="shared" si="369"/>
        <v>0.49609058457844335</v>
      </c>
      <c r="R1321" s="96">
        <f t="shared" si="352"/>
        <v>1.8057045129366289E-2</v>
      </c>
      <c r="S1321" s="96">
        <f t="shared" si="365"/>
        <v>89.583299667823013</v>
      </c>
      <c r="T1321" s="96">
        <f t="shared" si="362"/>
        <v>411.60349285865982</v>
      </c>
      <c r="U1321" s="96">
        <f t="shared" si="363"/>
        <v>467.69019637117293</v>
      </c>
      <c r="V1321" s="32">
        <f t="shared" si="364"/>
        <v>999.99999999999545</v>
      </c>
      <c r="W1321" s="100">
        <f>(cNES*L1321+(cNES+cOSEX)*G1321+(cNES+cEREX)*H1321+(cNES+cHOEX)*I1321+(cNES+cNES)*S1321+(cNES+cOSEX)*N1321+(cNES+cEREX)*O1321+(cNES+cHOEX)*P1321)/(1+cDR)^((cycle + 0.5)/('Life tables'!$I$2/2))</f>
        <v>1524.7197363001494</v>
      </c>
      <c r="X1321" s="107">
        <f>((L1321+G1321+H1321+I1321+N1321+O1321+P1321+S1321)/('Life tables'!$I$2/2))/(1+oDR)^(((cycle + 0.5)/('Life tables'!$I$2/2)))</f>
        <v>2.1842608952511173</v>
      </c>
      <c r="Y1321" s="31">
        <f>((uNES*L1321+ uOCEX*G1321+uEREX*H1321+uHOEX*I1321+uNES*S1321+ uOCEX*N1321+uEREX*O1321+uHOEX*P1321)/('Life tables'!$I$2/2))/(1+oDR)^(((cycle + 0.5)/('Life tables'!$I$2/2)))</f>
        <v>1.4394266062924088</v>
      </c>
      <c r="Z1321" s="100">
        <f t="shared" si="353"/>
        <v>28844.335321902508</v>
      </c>
      <c r="AA1321" s="107">
        <f>((L1321+G1321+H1321+I1321+N1321+O1321+P1321+S1321)/('Life tables'!$I$2/2))</f>
        <v>4.6298272926961328</v>
      </c>
      <c r="AB1321" s="31">
        <f>((uNES*L1321+ uOCEX*G1321+uEREX*H1321+uHOEX*I1321+uNES*S1321+ uOCEX*N1321+uEREX*O1321+uHOEX*P1321)/('Life tables'!$I$2/2))</f>
        <v>3.0510533801775512</v>
      </c>
    </row>
    <row r="1322" spans="1:28" x14ac:dyDescent="0.25">
      <c r="A1322" s="4">
        <v>1316</v>
      </c>
      <c r="C1322" s="105">
        <f>IF(male=0,VLOOKUP((($A$5:$A$1570/'Life tables'!$I$2)*2)+age,lifetable,13,1),IF(male=1,VLOOKUP((($A$5:$A$1570/'Life tables'!$I$2)*2)+age,lifetable,10,1),"error"))</f>
        <v>4.4968558322060481E-3</v>
      </c>
      <c r="F1322" s="96">
        <f t="shared" si="354"/>
        <v>21.051355878455333</v>
      </c>
      <c r="G1322" s="96">
        <f t="shared" si="366"/>
        <v>2.114652756051298</v>
      </c>
      <c r="H1322" s="96">
        <f t="shared" si="355"/>
        <v>0.12076958455120762</v>
      </c>
      <c r="I1322" s="96">
        <f t="shared" si="356"/>
        <v>4.8391230364188013E-2</v>
      </c>
      <c r="J1322" s="96">
        <f t="shared" si="367"/>
        <v>0.10493489283414982</v>
      </c>
      <c r="K1322" s="96">
        <f t="shared" si="357"/>
        <v>5.0566134354140958E-2</v>
      </c>
      <c r="L1322" s="96">
        <f t="shared" si="358"/>
        <v>18.61204128030035</v>
      </c>
      <c r="M1322" s="96">
        <f t="shared" si="359"/>
        <v>99.654954891707234</v>
      </c>
      <c r="N1322" s="96">
        <f t="shared" si="368"/>
        <v>9.5969880712359821</v>
      </c>
      <c r="O1322" s="96">
        <f t="shared" si="360"/>
        <v>0.22907911048298807</v>
      </c>
      <c r="P1322" s="96">
        <f t="shared" si="361"/>
        <v>0.22907911048298807</v>
      </c>
      <c r="Q1322" s="96">
        <f t="shared" si="369"/>
        <v>0.49335050836077771</v>
      </c>
      <c r="R1322" s="96">
        <f t="shared" si="352"/>
        <v>1.7957309957084524E-2</v>
      </c>
      <c r="S1322" s="96">
        <f t="shared" si="365"/>
        <v>89.088500781187406</v>
      </c>
      <c r="T1322" s="96">
        <f t="shared" si="362"/>
        <v>412.20177825985473</v>
      </c>
      <c r="U1322" s="96">
        <f t="shared" si="363"/>
        <v>467.75871981548414</v>
      </c>
      <c r="V1322" s="32">
        <f t="shared" si="364"/>
        <v>999.99999999999534</v>
      </c>
      <c r="W1322" s="100">
        <f>(cNES*L1322+(cNES+cOSEX)*G1322+(cNES+cEREX)*H1322+(cNES+cHOEX)*I1322+(cNES+cNES)*S1322+(cNES+cOSEX)*N1322+(cNES+cEREX)*O1322+(cNES+cHOEX)*P1322)/(1+cDR)^((cycle + 0.5)/('Life tables'!$I$2/2))</f>
        <v>1512.9122062847109</v>
      </c>
      <c r="X1322" s="107">
        <f>((L1322+G1322+H1322+I1322+N1322+O1322+P1322+S1322)/('Life tables'!$I$2/2))/(1+oDR)^(((cycle + 0.5)/('Life tables'!$I$2/2)))</f>
        <v>2.1709544260015194</v>
      </c>
      <c r="Y1322" s="31">
        <f>((uNES*L1322+ uOCEX*G1322+uEREX*H1322+uHOEX*I1322+uNES*S1322+ uOCEX*N1322+uEREX*O1322+uHOEX*P1322)/('Life tables'!$I$2/2))/(1+oDR)^(((cycle + 0.5)/('Life tables'!$I$2/2)))</f>
        <v>1.4306576530388573</v>
      </c>
      <c r="Z1322" s="100">
        <f t="shared" si="353"/>
        <v>28685.001418586995</v>
      </c>
      <c r="AA1322" s="107">
        <f>((L1322+G1322+H1322+I1322+N1322+O1322+P1322+S1322)/('Life tables'!$I$2/2))</f>
        <v>4.6042510840270259</v>
      </c>
      <c r="AB1322" s="31">
        <f>((uNES*L1322+ uOCEX*G1322+uEREX*H1322+uHOEX*I1322+uNES*S1322+ uOCEX*N1322+uEREX*O1322+uHOEX*P1322)/('Life tables'!$I$2/2))</f>
        <v>3.0341986782319998</v>
      </c>
    </row>
    <row r="1323" spans="1:28" x14ac:dyDescent="0.25">
      <c r="A1323" s="4">
        <v>1317</v>
      </c>
      <c r="C1323" s="105">
        <f>IF(male=0,VLOOKUP((($A$5:$A$1570/'Life tables'!$I$2)*2)+age,lifetable,13,1),IF(male=1,VLOOKUP((($A$5:$A$1570/'Life tables'!$I$2)*2)+age,lifetable,10,1),"error"))</f>
        <v>4.4968558322060481E-3</v>
      </c>
      <c r="F1323" s="96">
        <f t="shared" si="354"/>
        <v>20.934977809447691</v>
      </c>
      <c r="G1323" s="96">
        <f t="shared" si="366"/>
        <v>2.1029623354536016</v>
      </c>
      <c r="H1323" s="96">
        <f t="shared" si="355"/>
        <v>0.12010193486982493</v>
      </c>
      <c r="I1323" s="96">
        <f t="shared" si="356"/>
        <v>4.8123709451083699E-2</v>
      </c>
      <c r="J1323" s="96">
        <f t="shared" si="367"/>
        <v>0.10435478197240432</v>
      </c>
      <c r="K1323" s="96">
        <f t="shared" si="357"/>
        <v>5.028658993394812E-2</v>
      </c>
      <c r="L1323" s="96">
        <f t="shared" si="358"/>
        <v>18.509148457766827</v>
      </c>
      <c r="M1323" s="96">
        <f t="shared" si="359"/>
        <v>99.104524115208719</v>
      </c>
      <c r="N1323" s="96">
        <f t="shared" si="368"/>
        <v>9.5439803948807249</v>
      </c>
      <c r="O1323" s="96">
        <f t="shared" si="360"/>
        <v>0.22781382274290771</v>
      </c>
      <c r="P1323" s="96">
        <f t="shared" si="361"/>
        <v>0.22781382274290771</v>
      </c>
      <c r="Q1323" s="96">
        <f t="shared" si="369"/>
        <v>0.49062555300157801</v>
      </c>
      <c r="R1323" s="96">
        <f t="shared" si="352"/>
        <v>1.7858125164173389E-2</v>
      </c>
      <c r="S1323" s="96">
        <f t="shared" si="365"/>
        <v>88.59643239667642</v>
      </c>
      <c r="T1323" s="96">
        <f t="shared" si="362"/>
        <v>412.7967585948287</v>
      </c>
      <c r="U1323" s="96">
        <f t="shared" si="363"/>
        <v>467.82686453058227</v>
      </c>
      <c r="V1323" s="32">
        <f t="shared" si="364"/>
        <v>999.99999999999523</v>
      </c>
      <c r="W1323" s="100">
        <f>(cNES*L1323+(cNES+cOSEX)*G1323+(cNES+cEREX)*H1323+(cNES+cHOEX)*I1323+(cNES+cNES)*S1323+(cNES+cOSEX)*N1323+(cNES+cEREX)*O1323+(cNES+cHOEX)*P1323)/(1+cDR)^((cycle + 0.5)/('Life tables'!$I$2/2))</f>
        <v>1501.1961020996605</v>
      </c>
      <c r="X1323" s="107">
        <f>((L1323+G1323+H1323+I1323+N1323+O1323+P1323+S1323)/('Life tables'!$I$2/2))/(1+oDR)^(((cycle + 0.5)/('Life tables'!$I$2/2)))</f>
        <v>2.1577290229614463</v>
      </c>
      <c r="Y1323" s="31">
        <f>((uNES*L1323+ uOCEX*G1323+uEREX*H1323+uHOEX*I1323+uNES*S1323+ uOCEX*N1323+uEREX*O1323+uHOEX*P1323)/('Life tables'!$I$2/2))/(1+oDR)^(((cycle + 0.5)/('Life tables'!$I$2/2)))</f>
        <v>1.4219421222825519</v>
      </c>
      <c r="Z1323" s="100">
        <f t="shared" si="353"/>
        <v>28526.547426813162</v>
      </c>
      <c r="AA1323" s="107">
        <f>((L1323+G1323+H1323+I1323+N1323+O1323+P1323+S1323)/('Life tables'!$I$2/2))</f>
        <v>4.57881617150501</v>
      </c>
      <c r="AB1323" s="31">
        <f>((uNES*L1323+ uOCEX*G1323+uEREX*H1323+uHOEX*I1323+uNES*S1323+ uOCEX*N1323+uEREX*O1323+uHOEX*P1323)/('Life tables'!$I$2/2))</f>
        <v>3.0174370901845333</v>
      </c>
    </row>
    <row r="1324" spans="1:28" x14ac:dyDescent="0.25">
      <c r="A1324" s="4">
        <v>1318</v>
      </c>
      <c r="C1324" s="105">
        <f>IF(male=0,VLOOKUP((($A$5:$A$1570/'Life tables'!$I$2)*2)+age,lifetable,13,1),IF(male=1,VLOOKUP((($A$5:$A$1570/'Life tables'!$I$2)*2)+age,lifetable,10,1),"error"))</f>
        <v>4.4968558322060481E-3</v>
      </c>
      <c r="F1324" s="96">
        <f t="shared" si="354"/>
        <v>20.819245930459267</v>
      </c>
      <c r="G1324" s="96">
        <f t="shared" si="366"/>
        <v>2.0913368259957363</v>
      </c>
      <c r="H1324" s="96">
        <f t="shared" si="355"/>
        <v>0.11943799231783629</v>
      </c>
      <c r="I1324" s="96">
        <f t="shared" si="356"/>
        <v>4.7857673949667813E-2</v>
      </c>
      <c r="J1324" s="96">
        <f t="shared" si="367"/>
        <v>0.10377789218016183</v>
      </c>
      <c r="K1324" s="96">
        <f t="shared" si="357"/>
        <v>5.0008597686048539E-2</v>
      </c>
      <c r="L1324" s="96">
        <f t="shared" si="358"/>
        <v>18.406826948329815</v>
      </c>
      <c r="M1324" s="96">
        <f t="shared" si="359"/>
        <v>98.557130944125007</v>
      </c>
      <c r="N1324" s="96">
        <f t="shared" si="368"/>
        <v>9.4912652465082719</v>
      </c>
      <c r="O1324" s="96">
        <f t="shared" si="360"/>
        <v>0.22655551761545484</v>
      </c>
      <c r="P1324" s="96">
        <f t="shared" si="361"/>
        <v>0.22655551761545484</v>
      </c>
      <c r="Q1324" s="96">
        <f t="shared" si="369"/>
        <v>0.48791563557177403</v>
      </c>
      <c r="R1324" s="96">
        <f t="shared" si="352"/>
        <v>1.7759487732123741E-2</v>
      </c>
      <c r="S1324" s="96">
        <f t="shared" si="365"/>
        <v>88.107079539081923</v>
      </c>
      <c r="T1324" s="96">
        <f t="shared" si="362"/>
        <v>413.38845212258065</v>
      </c>
      <c r="U1324" s="96">
        <f t="shared" si="363"/>
        <v>467.89463261600042</v>
      </c>
      <c r="V1324" s="32">
        <f t="shared" si="364"/>
        <v>999.99999999999523</v>
      </c>
      <c r="W1324" s="100">
        <f>(cNES*L1324+(cNES+cOSEX)*G1324+(cNES+cEREX)*H1324+(cNES+cHOEX)*I1324+(cNES+cNES)*S1324+(cNES+cOSEX)*N1324+(cNES+cEREX)*O1324+(cNES+cHOEX)*P1324)/(1+cDR)^((cycle + 0.5)/('Life tables'!$I$2/2))</f>
        <v>1489.5707163345476</v>
      </c>
      <c r="X1324" s="107">
        <f>((L1324+G1324+H1324+I1324+N1324+O1324+P1324+S1324)/('Life tables'!$I$2/2))/(1+oDR)^(((cycle + 0.5)/('Life tables'!$I$2/2)))</f>
        <v>2.1445841921213074</v>
      </c>
      <c r="Y1324" s="31">
        <f>((uNES*L1324+ uOCEX*G1324+uEREX*H1324+uHOEX*I1324+uNES*S1324+ uOCEX*N1324+uEREX*O1324+uHOEX*P1324)/('Life tables'!$I$2/2))/(1+oDR)^(((cycle + 0.5)/('Life tables'!$I$2/2)))</f>
        <v>1.4132796884748511</v>
      </c>
      <c r="Z1324" s="100">
        <f t="shared" si="353"/>
        <v>28368.968496331134</v>
      </c>
      <c r="AA1324" s="107">
        <f>((L1324+G1324+H1324+I1324+N1324+O1324+P1324+S1324)/('Life tables'!$I$2/2))</f>
        <v>4.5535217742555236</v>
      </c>
      <c r="AB1324" s="31">
        <f>((uNES*L1324+ uOCEX*G1324+uEREX*H1324+uHOEX*I1324+uNES*S1324+ uOCEX*N1324+uEREX*O1324+uHOEX*P1324)/('Life tables'!$I$2/2))</f>
        <v>3.000768101446158</v>
      </c>
    </row>
    <row r="1325" spans="1:28" x14ac:dyDescent="0.25">
      <c r="A1325" s="4">
        <v>1319</v>
      </c>
      <c r="C1325" s="105">
        <f>IF(male=0,VLOOKUP((($A$5:$A$1570/'Life tables'!$I$2)*2)+age,lifetable,13,1),IF(male=1,VLOOKUP((($A$5:$A$1570/'Life tables'!$I$2)*2)+age,lifetable,10,1),"error"))</f>
        <v>4.4968558322060481E-3</v>
      </c>
      <c r="F1325" s="96">
        <f t="shared" si="354"/>
        <v>20.704156546401794</v>
      </c>
      <c r="G1325" s="96">
        <f t="shared" si="366"/>
        <v>2.0797758564983533</v>
      </c>
      <c r="H1325" s="96">
        <f t="shared" si="355"/>
        <v>0.11877773569687913</v>
      </c>
      <c r="I1325" s="96">
        <f t="shared" si="356"/>
        <v>4.7593115365956944E-2</v>
      </c>
      <c r="J1325" s="96">
        <f t="shared" si="367"/>
        <v>0.10320420503848088</v>
      </c>
      <c r="K1325" s="96">
        <f t="shared" si="357"/>
        <v>4.9732148734703725E-2</v>
      </c>
      <c r="L1325" s="96">
        <f t="shared" si="358"/>
        <v>18.305073485067421</v>
      </c>
      <c r="M1325" s="96">
        <f t="shared" si="359"/>
        <v>98.012758715012353</v>
      </c>
      <c r="N1325" s="96">
        <f t="shared" si="368"/>
        <v>9.4388410213928875</v>
      </c>
      <c r="O1325" s="96">
        <f t="shared" si="360"/>
        <v>0.2253041567959925</v>
      </c>
      <c r="P1325" s="96">
        <f t="shared" si="361"/>
        <v>0.2253041567959925</v>
      </c>
      <c r="Q1325" s="96">
        <f t="shared" si="369"/>
        <v>0.4852206735775404</v>
      </c>
      <c r="R1325" s="96">
        <f t="shared" si="352"/>
        <v>1.766139465826878E-2</v>
      </c>
      <c r="S1325" s="96">
        <f t="shared" si="365"/>
        <v>87.620427311791673</v>
      </c>
      <c r="T1325" s="96">
        <f t="shared" si="362"/>
        <v>413.97687700119667</v>
      </c>
      <c r="U1325" s="96">
        <f t="shared" si="363"/>
        <v>467.96202615939342</v>
      </c>
      <c r="V1325" s="32">
        <f t="shared" si="364"/>
        <v>999.99999999999523</v>
      </c>
      <c r="W1325" s="100">
        <f>(cNES*L1325+(cNES+cOSEX)*G1325+(cNES+cEREX)*H1325+(cNES+cHOEX)*I1325+(cNES+cNES)*S1325+(cNES+cOSEX)*N1325+(cNES+cEREX)*O1325+(cNES+cHOEX)*P1325)/(1+cDR)^((cycle + 0.5)/('Life tables'!$I$2/2))</f>
        <v>1478.0353470324128</v>
      </c>
      <c r="X1325" s="107">
        <f>((L1325+G1325+H1325+I1325+N1325+O1325+P1325+S1325)/('Life tables'!$I$2/2))/(1+oDR)^(((cycle + 0.5)/('Life tables'!$I$2/2)))</f>
        <v>2.1315194424871584</v>
      </c>
      <c r="Y1325" s="31">
        <f>((uNES*L1325+ uOCEX*G1325+uEREX*H1325+uHOEX*I1325+uNES*S1325+ uOCEX*N1325+uEREX*O1325+uHOEX*P1325)/('Life tables'!$I$2/2))/(1+oDR)^(((cycle + 0.5)/('Life tables'!$I$2/2)))</f>
        <v>1.4046700280542908</v>
      </c>
      <c r="Z1325" s="100">
        <f t="shared" si="353"/>
        <v>28212.259803283916</v>
      </c>
      <c r="AA1325" s="107">
        <f>((L1325+G1325+H1325+I1325+N1325+O1325+P1325+S1325)/('Life tables'!$I$2/2))</f>
        <v>4.5283671157302399</v>
      </c>
      <c r="AB1325" s="31">
        <f>((uNES*L1325+ uOCEX*G1325+uEREX*H1325+uHOEX*I1325+uNES*S1325+ uOCEX*N1325+uEREX*O1325+uHOEX*P1325)/('Life tables'!$I$2/2))</f>
        <v>2.9841912002785991</v>
      </c>
    </row>
    <row r="1326" spans="1:28" x14ac:dyDescent="0.25">
      <c r="A1326" s="4">
        <v>1320</v>
      </c>
      <c r="C1326" s="105">
        <f>IF(male=0,VLOOKUP((($A$5:$A$1570/'Life tables'!$I$2)*2)+age,lifetable,13,1),IF(male=1,VLOOKUP((($A$5:$A$1570/'Life tables'!$I$2)*2)+age,lifetable,10,1),"error"))</f>
        <v>4.4968558322060481E-3</v>
      </c>
      <c r="F1326" s="96">
        <f t="shared" si="354"/>
        <v>20.589705987370323</v>
      </c>
      <c r="G1326" s="96">
        <f t="shared" si="366"/>
        <v>2.0682790583118189</v>
      </c>
      <c r="H1326" s="96">
        <f t="shared" si="355"/>
        <v>0.11812114395306512</v>
      </c>
      <c r="I1326" s="96">
        <f t="shared" si="356"/>
        <v>4.7330025263857142E-2</v>
      </c>
      <c r="J1326" s="96">
        <f t="shared" si="367"/>
        <v>0.10263370225395159</v>
      </c>
      <c r="K1326" s="96">
        <f t="shared" si="357"/>
        <v>4.945723426466643E-2</v>
      </c>
      <c r="L1326" s="96">
        <f t="shared" si="358"/>
        <v>18.203884823322962</v>
      </c>
      <c r="M1326" s="96">
        <f t="shared" si="359"/>
        <v>97.471390852034816</v>
      </c>
      <c r="N1326" s="96">
        <f t="shared" si="368"/>
        <v>9.3867061232456575</v>
      </c>
      <c r="O1326" s="96">
        <f t="shared" si="360"/>
        <v>0.22405970218126978</v>
      </c>
      <c r="P1326" s="96">
        <f t="shared" si="361"/>
        <v>0.22405970218126978</v>
      </c>
      <c r="Q1326" s="96">
        <f t="shared" si="369"/>
        <v>0.4825405849587619</v>
      </c>
      <c r="R1326" s="96">
        <f t="shared" si="352"/>
        <v>1.7563842955728184E-2</v>
      </c>
      <c r="S1326" s="96">
        <f t="shared" si="365"/>
        <v>87.136460896512133</v>
      </c>
      <c r="T1326" s="96">
        <f t="shared" si="362"/>
        <v>414.56205128840941</v>
      </c>
      <c r="U1326" s="96">
        <f t="shared" si="363"/>
        <v>468.02904723661379</v>
      </c>
      <c r="V1326" s="32">
        <f t="shared" si="364"/>
        <v>999.99999999999523</v>
      </c>
      <c r="W1326" s="100">
        <f>(cNES*L1326+(cNES+cOSEX)*G1326+(cNES+cEREX)*H1326+(cNES+cHOEX)*I1326+(cNES+cNES)*S1326+(cNES+cOSEX)*N1326+(cNES+cEREX)*O1326+(cNES+cHOEX)*P1326)/(1+cDR)^((cycle + 0.5)/('Life tables'!$I$2/2))</f>
        <v>1466.5892976485434</v>
      </c>
      <c r="X1326" s="107">
        <f>((L1326+G1326+H1326+I1326+N1326+O1326+P1326+S1326)/('Life tables'!$I$2/2))/(1+oDR)^(((cycle + 0.5)/('Life tables'!$I$2/2)))</f>
        <v>2.118534286062093</v>
      </c>
      <c r="Y1326" s="31">
        <f>((uNES*L1326+ uOCEX*G1326+uEREX*H1326+uHOEX*I1326+uNES*S1326+ uOCEX*N1326+uEREX*O1326+uHOEX*P1326)/('Life tables'!$I$2/2))/(1+oDR)^(((cycle + 0.5)/('Life tables'!$I$2/2)))</f>
        <v>1.3961128194343266</v>
      </c>
      <c r="Z1326" s="100">
        <f t="shared" si="353"/>
        <v>28056.416550076741</v>
      </c>
      <c r="AA1326" s="107">
        <f>((L1326+G1326+H1326+I1326+N1326+O1326+P1326+S1326)/('Life tables'!$I$2/2))</f>
        <v>4.5033514236826884</v>
      </c>
      <c r="AB1326" s="31">
        <f>((uNES*L1326+ uOCEX*G1326+uEREX*H1326+uHOEX*I1326+uNES*S1326+ uOCEX*N1326+uEREX*O1326+uHOEX*P1326)/('Life tables'!$I$2/2))</f>
        <v>2.9677058777782523</v>
      </c>
    </row>
    <row r="1327" spans="1:28" x14ac:dyDescent="0.25">
      <c r="A1327" s="4">
        <v>1321</v>
      </c>
      <c r="C1327" s="105">
        <f>IF(male=0,VLOOKUP((($A$5:$A$1570/'Life tables'!$I$2)*2)+age,lifetable,13,1),IF(male=1,VLOOKUP((($A$5:$A$1570/'Life tables'!$I$2)*2)+age,lifetable,10,1),"error"))</f>
        <v>4.4968558322060481E-3</v>
      </c>
      <c r="F1327" s="96">
        <f t="shared" si="354"/>
        <v>20.475890608322604</v>
      </c>
      <c r="G1327" s="96">
        <f t="shared" si="366"/>
        <v>2.0568460652840108</v>
      </c>
      <c r="H1327" s="96">
        <f t="shared" si="355"/>
        <v>0.11746819617514082</v>
      </c>
      <c r="I1327" s="96">
        <f t="shared" si="356"/>
        <v>4.7068395264426931E-2</v>
      </c>
      <c r="J1327" s="96">
        <f t="shared" si="367"/>
        <v>0.10206636565709734</v>
      </c>
      <c r="K1327" s="96">
        <f t="shared" si="357"/>
        <v>4.9183845520410559E-2</v>
      </c>
      <c r="L1327" s="96">
        <f t="shared" si="358"/>
        <v>18.103257740421519</v>
      </c>
      <c r="M1327" s="96">
        <f t="shared" si="359"/>
        <v>96.933010866649425</v>
      </c>
      <c r="N1327" s="96">
        <f t="shared" si="368"/>
        <v>9.3348589641841695</v>
      </c>
      <c r="O1327" s="96">
        <f t="shared" si="360"/>
        <v>0.22282211586869805</v>
      </c>
      <c r="P1327" s="96">
        <f t="shared" si="361"/>
        <v>0.22282211586869805</v>
      </c>
      <c r="Q1327" s="96">
        <f t="shared" si="369"/>
        <v>0.47987528808747454</v>
      </c>
      <c r="R1327" s="96">
        <f t="shared" si="352"/>
        <v>1.746682965335138E-2</v>
      </c>
      <c r="S1327" s="96">
        <f t="shared" si="365"/>
        <v>86.655165552987029</v>
      </c>
      <c r="T1327" s="96">
        <f t="shared" si="362"/>
        <v>415.143992942154</v>
      </c>
      <c r="U1327" s="96">
        <f t="shared" si="363"/>
        <v>468.09569791178757</v>
      </c>
      <c r="V1327" s="32">
        <f t="shared" si="364"/>
        <v>999.99999999999523</v>
      </c>
      <c r="W1327" s="100">
        <f>(cNES*L1327+(cNES+cOSEX)*G1327+(cNES+cEREX)*H1327+(cNES+cHOEX)*I1327+(cNES+cNES)*S1327+(cNES+cOSEX)*N1327+(cNES+cEREX)*O1327+(cNES+cHOEX)*P1327)/(1+cDR)^((cycle + 0.5)/('Life tables'!$I$2/2))</f>
        <v>1455.2318770095342</v>
      </c>
      <c r="X1327" s="107">
        <f>((L1327+G1327+H1327+I1327+N1327+O1327+P1327+S1327)/('Life tables'!$I$2/2))/(1+oDR)^(((cycle + 0.5)/('Life tables'!$I$2/2)))</f>
        <v>2.1056282378277547</v>
      </c>
      <c r="Y1327" s="31">
        <f>((uNES*L1327+ uOCEX*G1327+uEREX*H1327+uHOEX*I1327+uNES*S1327+ uOCEX*N1327+uEREX*O1327+uHOEX*P1327)/('Life tables'!$I$2/2))/(1+oDR)^(((cycle + 0.5)/('Life tables'!$I$2/2)))</f>
        <v>1.3876077429911569</v>
      </c>
      <c r="Z1327" s="100">
        <f t="shared" si="353"/>
        <v>27901.433965246746</v>
      </c>
      <c r="AA1327" s="107">
        <f>((L1327+G1327+H1327+I1327+N1327+O1327+P1327+S1327)/('Life tables'!$I$2/2))</f>
        <v>4.4784739301440348</v>
      </c>
      <c r="AB1327" s="31">
        <f>((uNES*L1327+ uOCEX*G1327+uEREX*H1327+uHOEX*I1327+uNES*S1327+ uOCEX*N1327+uEREX*O1327+uHOEX*P1327)/('Life tables'!$I$2/2))</f>
        <v>2.9513116278602309</v>
      </c>
    </row>
    <row r="1328" spans="1:28" x14ac:dyDescent="0.25">
      <c r="A1328" s="4">
        <v>1322</v>
      </c>
      <c r="C1328" s="105">
        <f>IF(male=0,VLOOKUP((($A$5:$A$1570/'Life tables'!$I$2)*2)+age,lifetable,13,1),IF(male=1,VLOOKUP((($A$5:$A$1570/'Life tables'!$I$2)*2)+age,lifetable,10,1),"error"))</f>
        <v>4.4968558322060481E-3</v>
      </c>
      <c r="F1328" s="96">
        <f t="shared" si="354"/>
        <v>20.362706788767191</v>
      </c>
      <c r="G1328" s="96">
        <f t="shared" si="366"/>
        <v>2.0454765137289863</v>
      </c>
      <c r="H1328" s="96">
        <f t="shared" si="355"/>
        <v>0.11681887159269834</v>
      </c>
      <c r="I1328" s="96">
        <f t="shared" si="356"/>
        <v>4.6808217045160291E-2</v>
      </c>
      <c r="J1328" s="96">
        <f t="shared" si="367"/>
        <v>0.10150217720082017</v>
      </c>
      <c r="K1328" s="96">
        <f t="shared" si="357"/>
        <v>4.8911973805381925E-2</v>
      </c>
      <c r="L1328" s="96">
        <f t="shared" si="358"/>
        <v>18.003189035394144</v>
      </c>
      <c r="M1328" s="96">
        <f t="shared" si="359"/>
        <v>96.397602357286502</v>
      </c>
      <c r="N1328" s="96">
        <f t="shared" si="368"/>
        <v>9.2832979647017275</v>
      </c>
      <c r="O1328" s="96">
        <f t="shared" si="360"/>
        <v>0.22159136015561623</v>
      </c>
      <c r="P1328" s="96">
        <f t="shared" si="361"/>
        <v>0.22159136015561623</v>
      </c>
      <c r="Q1328" s="96">
        <f t="shared" si="369"/>
        <v>0.47722470176628323</v>
      </c>
      <c r="R1328" s="96">
        <f t="shared" si="352"/>
        <v>1.7370351795659923E-2</v>
      </c>
      <c r="S1328" s="96">
        <f t="shared" si="365"/>
        <v>86.176526618711591</v>
      </c>
      <c r="T1328" s="96">
        <f t="shared" si="362"/>
        <v>415.72271982112113</v>
      </c>
      <c r="U1328" s="96">
        <f t="shared" si="363"/>
        <v>468.1619802373886</v>
      </c>
      <c r="V1328" s="32">
        <f t="shared" si="364"/>
        <v>999.99999999999523</v>
      </c>
      <c r="W1328" s="100">
        <f>(cNES*L1328+(cNES+cOSEX)*G1328+(cNES+cEREX)*H1328+(cNES+cHOEX)*I1328+(cNES+cNES)*S1328+(cNES+cOSEX)*N1328+(cNES+cEREX)*O1328+(cNES+cHOEX)*P1328)/(1+cDR)^((cycle + 0.5)/('Life tables'!$I$2/2))</f>
        <v>1443.962399272604</v>
      </c>
      <c r="X1328" s="107">
        <f>((L1328+G1328+H1328+I1328+N1328+O1328+P1328+S1328)/('Life tables'!$I$2/2))/(1+oDR)^(((cycle + 0.5)/('Life tables'!$I$2/2)))</f>
        <v>2.0928008157259699</v>
      </c>
      <c r="Y1328" s="31">
        <f>((uNES*L1328+ uOCEX*G1328+uEREX*H1328+uHOEX*I1328+uNES*S1328+ uOCEX*N1328+uEREX*O1328+uHOEX*P1328)/('Life tables'!$I$2/2))/(1+oDR)^(((cycle + 0.5)/('Life tables'!$I$2/2)))</f>
        <v>1.3791544810516216</v>
      </c>
      <c r="Z1328" s="100">
        <f t="shared" si="353"/>
        <v>27747.30730333268</v>
      </c>
      <c r="AA1328" s="107">
        <f>((L1328+G1328+H1328+I1328+N1328+O1328+P1328+S1328)/('Life tables'!$I$2/2))</f>
        <v>4.4537338713990033</v>
      </c>
      <c r="AB1328" s="31">
        <f>((uNES*L1328+ uOCEX*G1328+uEREX*H1328+uHOEX*I1328+uNES*S1328+ uOCEX*N1328+uEREX*O1328+uHOEX*P1328)/('Life tables'!$I$2/2))</f>
        <v>2.9350079472425068</v>
      </c>
    </row>
    <row r="1329" spans="1:28" x14ac:dyDescent="0.25">
      <c r="A1329" s="4">
        <v>1323</v>
      </c>
      <c r="C1329" s="105">
        <f>IF(male=0,VLOOKUP((($A$5:$A$1570/'Life tables'!$I$2)*2)+age,lifetable,13,1),IF(male=1,VLOOKUP((($A$5:$A$1570/'Life tables'!$I$2)*2)+age,lifetable,10,1),"error"))</f>
        <v>4.4968558322060481E-3</v>
      </c>
      <c r="F1329" s="96">
        <f t="shared" si="354"/>
        <v>20.250150932459835</v>
      </c>
      <c r="G1329" s="96">
        <f t="shared" si="366"/>
        <v>2.0341700423964837</v>
      </c>
      <c r="H1329" s="96">
        <f t="shared" si="355"/>
        <v>0.11617314957443363</v>
      </c>
      <c r="I1329" s="96">
        <f t="shared" si="356"/>
        <v>4.6549482339288829E-2</v>
      </c>
      <c r="J1329" s="96">
        <f t="shared" si="367"/>
        <v>0.10094111895888735</v>
      </c>
      <c r="K1329" s="96">
        <f t="shared" si="357"/>
        <v>4.8641610481269006E-2</v>
      </c>
      <c r="L1329" s="96">
        <f t="shared" si="358"/>
        <v>17.903675528709474</v>
      </c>
      <c r="M1329" s="96">
        <f t="shared" si="359"/>
        <v>95.8651490090257</v>
      </c>
      <c r="N1329" s="96">
        <f t="shared" si="368"/>
        <v>9.2320215536361516</v>
      </c>
      <c r="O1329" s="96">
        <f t="shared" si="360"/>
        <v>0.22036739753854595</v>
      </c>
      <c r="P1329" s="96">
        <f t="shared" si="361"/>
        <v>0.22036739753854595</v>
      </c>
      <c r="Q1329" s="96">
        <f t="shared" si="369"/>
        <v>0.47458874522675826</v>
      </c>
      <c r="R1329" s="96">
        <f t="shared" si="352"/>
        <v>1.7274406442789141E-2</v>
      </c>
      <c r="S1329" s="96">
        <f t="shared" si="365"/>
        <v>85.700529508642916</v>
      </c>
      <c r="T1329" s="96">
        <f t="shared" si="362"/>
        <v>416.29824968530676</v>
      </c>
      <c r="U1329" s="96">
        <f t="shared" si="363"/>
        <v>468.22789625431267</v>
      </c>
      <c r="V1329" s="32">
        <f t="shared" si="364"/>
        <v>999.99999999999523</v>
      </c>
      <c r="W1329" s="100">
        <f>(cNES*L1329+(cNES+cOSEX)*G1329+(cNES+cEREX)*H1329+(cNES+cHOEX)*I1329+(cNES+cNES)*S1329+(cNES+cOSEX)*N1329+(cNES+cEREX)*O1329+(cNES+cHOEX)*P1329)/(1+cDR)^((cycle + 0.5)/('Life tables'!$I$2/2))</f>
        <v>1432.7801838852022</v>
      </c>
      <c r="X1329" s="107">
        <f>((L1329+G1329+H1329+I1329+N1329+O1329+P1329+S1329)/('Life tables'!$I$2/2))/(1+oDR)^(((cycle + 0.5)/('Life tables'!$I$2/2)))</f>
        <v>2.0800515406405058</v>
      </c>
      <c r="Y1329" s="31">
        <f>((uNES*L1329+ uOCEX*G1329+uEREX*H1329+uHOEX*I1329+uNES*S1329+ uOCEX*N1329+uEREX*O1329+uHOEX*P1329)/('Life tables'!$I$2/2))/(1+oDR)^(((cycle + 0.5)/('Life tables'!$I$2/2)))</f>
        <v>1.3707527178811878</v>
      </c>
      <c r="Z1329" s="100">
        <f t="shared" si="353"/>
        <v>27594.031844744837</v>
      </c>
      <c r="AA1329" s="107">
        <f>((L1329+G1329+H1329+I1329+N1329+O1329+P1329+S1329)/('Life tables'!$I$2/2))</f>
        <v>4.4291304879619595</v>
      </c>
      <c r="AB1329" s="31">
        <f>((uNES*L1329+ uOCEX*G1329+uEREX*H1329+uHOEX*I1329+uNES*S1329+ uOCEX*N1329+uEREX*O1329+uHOEX*P1329)/('Life tables'!$I$2/2))</f>
        <v>2.9187943354301611</v>
      </c>
    </row>
    <row r="1330" spans="1:28" x14ac:dyDescent="0.25">
      <c r="A1330" s="4">
        <v>1324</v>
      </c>
      <c r="C1330" s="105">
        <f>IF(male=0,VLOOKUP((($A$5:$A$1570/'Life tables'!$I$2)*2)+age,lifetable,13,1),IF(male=1,VLOOKUP((($A$5:$A$1570/'Life tables'!$I$2)*2)+age,lifetable,10,1),"error"))</f>
        <v>4.4968558322060481E-3</v>
      </c>
      <c r="F1330" s="96">
        <f t="shared" si="354"/>
        <v>20.138219467108016</v>
      </c>
      <c r="G1330" s="96">
        <f t="shared" si="366"/>
        <v>2.0229262924422433</v>
      </c>
      <c r="H1330" s="96">
        <f t="shared" si="355"/>
        <v>0.11553100962645138</v>
      </c>
      <c r="I1330" s="96">
        <f t="shared" si="356"/>
        <v>4.6292182935102497E-2</v>
      </c>
      <c r="J1330" s="96">
        <f t="shared" si="367"/>
        <v>0.10038317312445853</v>
      </c>
      <c r="K1330" s="96">
        <f t="shared" si="357"/>
        <v>4.837274696729324E-2</v>
      </c>
      <c r="L1330" s="96">
        <f t="shared" si="358"/>
        <v>17.804714062012465</v>
      </c>
      <c r="M1330" s="96">
        <f t="shared" si="359"/>
        <v>95.335634593267827</v>
      </c>
      <c r="N1330" s="96">
        <f t="shared" si="368"/>
        <v>9.1810281681381802</v>
      </c>
      <c r="O1330" s="96">
        <f t="shared" si="360"/>
        <v>0.21915019071243733</v>
      </c>
      <c r="P1330" s="96">
        <f t="shared" si="361"/>
        <v>0.21915019071243733</v>
      </c>
      <c r="Q1330" s="96">
        <f t="shared" si="369"/>
        <v>0.47196733812780989</v>
      </c>
      <c r="R1330" s="96">
        <f t="shared" si="352"/>
        <v>1.7178990670428988E-2</v>
      </c>
      <c r="S1330" s="96">
        <f t="shared" si="365"/>
        <v>85.227159714906534</v>
      </c>
      <c r="T1330" s="96">
        <f t="shared" si="362"/>
        <v>416.87060019655905</v>
      </c>
      <c r="U1330" s="96">
        <f t="shared" si="363"/>
        <v>468.29344799195042</v>
      </c>
      <c r="V1330" s="32">
        <f t="shared" si="364"/>
        <v>999.99999999999534</v>
      </c>
      <c r="W1330" s="100">
        <f>(cNES*L1330+(cNES+cOSEX)*G1330+(cNES+cEREX)*H1330+(cNES+cHOEX)*I1330+(cNES+cNES)*S1330+(cNES+cOSEX)*N1330+(cNES+cEREX)*O1330+(cNES+cHOEX)*P1330)/(1+cDR)^((cycle + 0.5)/('Life tables'!$I$2/2))</f>
        <v>1421.6845555448911</v>
      </c>
      <c r="X1330" s="107">
        <f>((L1330+G1330+H1330+I1330+N1330+O1330+P1330+S1330)/('Life tables'!$I$2/2))/(1+oDR)^(((cycle + 0.5)/('Life tables'!$I$2/2)))</f>
        <v>2.0673799363789436</v>
      </c>
      <c r="Y1330" s="31">
        <f>((uNES*L1330+ uOCEX*G1330+uEREX*H1330+uHOEX*I1330+uNES*S1330+ uOCEX*N1330+uEREX*O1330+uHOEX*P1330)/('Life tables'!$I$2/2))/(1+oDR)^(((cycle + 0.5)/('Life tables'!$I$2/2)))</f>
        <v>1.3624021396720047</v>
      </c>
      <c r="Z1330" s="100">
        <f t="shared" si="353"/>
        <v>27441.602895635213</v>
      </c>
      <c r="AA1330" s="107">
        <f>((L1330+G1330+H1330+I1330+N1330+O1330+P1330+S1330)/('Life tables'!$I$2/2))</f>
        <v>4.4046630245531357</v>
      </c>
      <c r="AB1330" s="31">
        <f>((uNES*L1330+ uOCEX*G1330+uEREX*H1330+uHOEX*I1330+uNES*S1330+ uOCEX*N1330+uEREX*O1330+uHOEX*P1330)/('Life tables'!$I$2/2))</f>
        <v>2.9026702946997203</v>
      </c>
    </row>
    <row r="1331" spans="1:28" x14ac:dyDescent="0.25">
      <c r="A1331" s="4">
        <v>1325</v>
      </c>
      <c r="C1331" s="105">
        <f>IF(male=0,VLOOKUP((($A$5:$A$1570/'Life tables'!$I$2)*2)+age,lifetable,13,1),IF(male=1,VLOOKUP((($A$5:$A$1570/'Life tables'!$I$2)*2)+age,lifetable,10,1),"error"))</f>
        <v>4.4968558322060481E-3</v>
      </c>
      <c r="F1331" s="96">
        <f t="shared" si="354"/>
        <v>20.026908844083202</v>
      </c>
      <c r="G1331" s="96">
        <f t="shared" si="366"/>
        <v>2.0117449073991018</v>
      </c>
      <c r="H1331" s="96">
        <f t="shared" si="355"/>
        <v>0.11489243139061429</v>
      </c>
      <c r="I1331" s="96">
        <f t="shared" si="356"/>
        <v>4.6036310675288211E-2</v>
      </c>
      <c r="J1331" s="96">
        <f t="shared" si="367"/>
        <v>9.9828322008651535E-2</v>
      </c>
      <c r="K1331" s="96">
        <f t="shared" si="357"/>
        <v>4.8105374739517814E-2</v>
      </c>
      <c r="L1331" s="96">
        <f t="shared" si="358"/>
        <v>17.706301497870029</v>
      </c>
      <c r="M1331" s="96">
        <f t="shared" si="359"/>
        <v>94.809042967402661</v>
      </c>
      <c r="N1331" s="96">
        <f t="shared" si="368"/>
        <v>9.1303162536394726</v>
      </c>
      <c r="O1331" s="96">
        <f t="shared" si="360"/>
        <v>0.21793970256990525</v>
      </c>
      <c r="P1331" s="96">
        <f t="shared" si="361"/>
        <v>0.21793970256990525</v>
      </c>
      <c r="Q1331" s="96">
        <f t="shared" si="369"/>
        <v>0.46936040055404432</v>
      </c>
      <c r="R1331" s="96">
        <f t="shared" si="352"/>
        <v>1.7084101569764181E-2</v>
      </c>
      <c r="S1331" s="96">
        <f t="shared" si="365"/>
        <v>84.756402806499565</v>
      </c>
      <c r="T1331" s="96">
        <f t="shared" si="362"/>
        <v>417.43978891912172</v>
      </c>
      <c r="U1331" s="96">
        <f t="shared" si="363"/>
        <v>468.3586374682597</v>
      </c>
      <c r="V1331" s="32">
        <f t="shared" si="364"/>
        <v>999.99999999999523</v>
      </c>
      <c r="W1331" s="100">
        <f>(cNES*L1331+(cNES+cOSEX)*G1331+(cNES+cEREX)*H1331+(cNES+cHOEX)*I1331+(cNES+cNES)*S1331+(cNES+cOSEX)*N1331+(cNES+cEREX)*O1331+(cNES+cHOEX)*P1331)/(1+cDR)^((cycle + 0.5)/('Life tables'!$I$2/2))</f>
        <v>1410.6748441595007</v>
      </c>
      <c r="X1331" s="107">
        <f>((L1331+G1331+H1331+I1331+N1331+O1331+P1331+S1331)/('Life tables'!$I$2/2))/(1+oDR)^(((cycle + 0.5)/('Life tables'!$I$2/2)))</f>
        <v>2.0547855296546702</v>
      </c>
      <c r="Y1331" s="31">
        <f>((uNES*L1331+ uOCEX*G1331+uEREX*H1331+uHOEX*I1331+uNES*S1331+ uOCEX*N1331+uEREX*O1331+uHOEX*P1331)/('Life tables'!$I$2/2))/(1+oDR)^(((cycle + 0.5)/('Life tables'!$I$2/2)))</f>
        <v>1.3541024345310431</v>
      </c>
      <c r="Z1331" s="100">
        <f t="shared" si="353"/>
        <v>27290.015787767843</v>
      </c>
      <c r="AA1331" s="107">
        <f>((L1331+G1331+H1331+I1331+N1331+O1331+P1331+S1331)/('Life tables'!$I$2/2))</f>
        <v>4.3803307300750012</v>
      </c>
      <c r="AB1331" s="31">
        <f>((uNES*L1331+ uOCEX*G1331+uEREX*H1331+uHOEX*I1331+uNES*S1331+ uOCEX*N1331+uEREX*O1331+uHOEX*P1331)/('Life tables'!$I$2/2))</f>
        <v>2.8866353300835934</v>
      </c>
    </row>
    <row r="1332" spans="1:28" x14ac:dyDescent="0.25">
      <c r="A1332" s="4">
        <v>1326</v>
      </c>
      <c r="C1332" s="105">
        <f>IF(male=0,VLOOKUP((($A$5:$A$1570/'Life tables'!$I$2)*2)+age,lifetable,13,1),IF(male=1,VLOOKUP((($A$5:$A$1570/'Life tables'!$I$2)*2)+age,lifetable,10,1),"error"))</f>
        <v>4.4968558322060481E-3</v>
      </c>
      <c r="F1332" s="96">
        <f t="shared" si="354"/>
        <v>19.916215538140644</v>
      </c>
      <c r="G1332" s="96">
        <f t="shared" si="366"/>
        <v>2.0006255331488463</v>
      </c>
      <c r="H1332" s="96">
        <f t="shared" si="355"/>
        <v>0.11425739464293552</v>
      </c>
      <c r="I1332" s="96">
        <f t="shared" si="356"/>
        <v>4.5781857456285727E-2</v>
      </c>
      <c r="J1332" s="96">
        <f t="shared" si="367"/>
        <v>9.9276548039145471E-2</v>
      </c>
      <c r="K1332" s="96">
        <f t="shared" si="357"/>
        <v>4.7839485330174639E-2</v>
      </c>
      <c r="L1332" s="96">
        <f t="shared" si="358"/>
        <v>17.608434719523256</v>
      </c>
      <c r="M1332" s="96">
        <f t="shared" si="359"/>
        <v>94.285358074473237</v>
      </c>
      <c r="N1332" s="96">
        <f t="shared" si="368"/>
        <v>9.0798842638202846</v>
      </c>
      <c r="O1332" s="96">
        <f t="shared" si="360"/>
        <v>0.21673589620045763</v>
      </c>
      <c r="P1332" s="96">
        <f t="shared" si="361"/>
        <v>0.21673589620045763</v>
      </c>
      <c r="Q1332" s="96">
        <f t="shared" si="369"/>
        <v>0.46676785301410162</v>
      </c>
      <c r="R1332" s="96">
        <f t="shared" si="352"/>
        <v>1.6989736247413723E-2</v>
      </c>
      <c r="S1332" s="96">
        <f t="shared" si="365"/>
        <v>84.288244428990524</v>
      </c>
      <c r="T1332" s="96">
        <f t="shared" si="362"/>
        <v>418.00583332017499</v>
      </c>
      <c r="U1332" s="96">
        <f t="shared" si="363"/>
        <v>468.42346668983731</v>
      </c>
      <c r="V1332" s="32">
        <f t="shared" si="364"/>
        <v>999.99999999999545</v>
      </c>
      <c r="W1332" s="100">
        <f>(cNES*L1332+(cNES+cOSEX)*G1332+(cNES+cEREX)*H1332+(cNES+cHOEX)*I1332+(cNES+cNES)*S1332+(cNES+cOSEX)*N1332+(cNES+cEREX)*O1332+(cNES+cHOEX)*P1332)/(1+cDR)^((cycle + 0.5)/('Life tables'!$I$2/2))</f>
        <v>1399.7503848075626</v>
      </c>
      <c r="X1332" s="107">
        <f>((L1332+G1332+H1332+I1332+N1332+O1332+P1332+S1332)/('Life tables'!$I$2/2))/(1+oDR)^(((cycle + 0.5)/('Life tables'!$I$2/2)))</f>
        <v>2.0422678500689893</v>
      </c>
      <c r="Y1332" s="31">
        <f>((uNES*L1332+ uOCEX*G1332+uEREX*H1332+uHOEX*I1332+uNES*S1332+ uOCEX*N1332+uEREX*O1332+uHOEX*P1332)/('Life tables'!$I$2/2))/(1+oDR)^(((cycle + 0.5)/('Life tables'!$I$2/2)))</f>
        <v>1.3458532924683106</v>
      </c>
      <c r="Z1332" s="100">
        <f t="shared" si="353"/>
        <v>27139.265878389408</v>
      </c>
      <c r="AA1332" s="107">
        <f>((L1332+G1332+H1332+I1332+N1332+O1332+P1332+S1332)/('Life tables'!$I$2/2))</f>
        <v>4.3561328575887819</v>
      </c>
      <c r="AB1332" s="31">
        <f>((uNES*L1332+ uOCEX*G1332+uEREX*H1332+uHOEX*I1332+uNES*S1332+ uOCEX*N1332+uEREX*O1332+uHOEX*P1332)/('Life tables'!$I$2/2))</f>
        <v>2.8706889493546139</v>
      </c>
    </row>
    <row r="1333" spans="1:28" x14ac:dyDescent="0.25">
      <c r="A1333" s="4">
        <v>1327</v>
      </c>
      <c r="C1333" s="105">
        <f>IF(male=0,VLOOKUP((($A$5:$A$1570/'Life tables'!$I$2)*2)+age,lifetable,13,1),IF(male=1,VLOOKUP((($A$5:$A$1570/'Life tables'!$I$2)*2)+age,lifetable,10,1),"error"))</f>
        <v>4.4968558322060481E-3</v>
      </c>
      <c r="F1333" s="96">
        <f t="shared" si="354"/>
        <v>19.806136047146367</v>
      </c>
      <c r="G1333" s="96">
        <f t="shared" si="366"/>
        <v>1.9895678178947895</v>
      </c>
      <c r="H1333" s="96">
        <f t="shared" si="355"/>
        <v>0.11362587929201255</v>
      </c>
      <c r="I1333" s="96">
        <f t="shared" si="356"/>
        <v>4.5528815227660044E-2</v>
      </c>
      <c r="J1333" s="96">
        <f t="shared" si="367"/>
        <v>9.8727833758819994E-2</v>
      </c>
      <c r="K1333" s="96">
        <f t="shared" si="357"/>
        <v>4.7575070327008563E-2</v>
      </c>
      <c r="L1333" s="96">
        <f t="shared" si="358"/>
        <v>17.511110630646076</v>
      </c>
      <c r="M1333" s="96">
        <f t="shared" si="359"/>
        <v>93.764563942836702</v>
      </c>
      <c r="N1333" s="96">
        <f t="shared" si="368"/>
        <v>9.0297306605768064</v>
      </c>
      <c r="O1333" s="96">
        <f t="shared" si="360"/>
        <v>0.21553873488971598</v>
      </c>
      <c r="P1333" s="96">
        <f t="shared" si="361"/>
        <v>0.21553873488971598</v>
      </c>
      <c r="Q1333" s="96">
        <f t="shared" si="369"/>
        <v>0.46418961643897694</v>
      </c>
      <c r="R1333" s="96">
        <f t="shared" si="352"/>
        <v>1.6895891825369776E-2</v>
      </c>
      <c r="S1333" s="96">
        <f t="shared" si="365"/>
        <v>83.822670304216118</v>
      </c>
      <c r="T1333" s="96">
        <f t="shared" si="362"/>
        <v>418.56875077037279</v>
      </c>
      <c r="U1333" s="96">
        <f t="shared" si="363"/>
        <v>468.48793765198968</v>
      </c>
      <c r="V1333" s="32">
        <f t="shared" si="364"/>
        <v>999.99999999999534</v>
      </c>
      <c r="W1333" s="100">
        <f>(cNES*L1333+(cNES+cOSEX)*G1333+(cNES+cEREX)*H1333+(cNES+cHOEX)*I1333+(cNES+cNES)*S1333+(cNES+cOSEX)*N1333+(cNES+cEREX)*O1333+(cNES+cHOEX)*P1333)/(1+cDR)^((cycle + 0.5)/('Life tables'!$I$2/2))</f>
        <v>1388.9105176990204</v>
      </c>
      <c r="X1333" s="107">
        <f>((L1333+G1333+H1333+I1333+N1333+O1333+P1333+S1333)/('Life tables'!$I$2/2))/(1+oDR)^(((cycle + 0.5)/('Life tables'!$I$2/2)))</f>
        <v>2.0298264300933471</v>
      </c>
      <c r="Y1333" s="31">
        <f>((uNES*L1333+ uOCEX*G1333+uEREX*H1333+uHOEX*I1333+uNES*S1333+ uOCEX*N1333+uEREX*O1333+uHOEX*P1333)/('Life tables'!$I$2/2))/(1+oDR)^(((cycle + 0.5)/('Life tables'!$I$2/2)))</f>
        <v>1.3376544053851416</v>
      </c>
      <c r="Z1333" s="100">
        <f t="shared" si="353"/>
        <v>26989.348550100083</v>
      </c>
      <c r="AA1333" s="107">
        <f>((L1333+G1333+H1333+I1333+N1333+O1333+P1333+S1333)/('Life tables'!$I$2/2))</f>
        <v>4.3320686642911266</v>
      </c>
      <c r="AB1333" s="31">
        <f>((uNES*L1333+ uOCEX*G1333+uEREX*H1333+uHOEX*I1333+uNES*S1333+ uOCEX*N1333+uEREX*O1333+uHOEX*P1333)/('Life tables'!$I$2/2))</f>
        <v>2.8548306630106604</v>
      </c>
    </row>
    <row r="1334" spans="1:28" x14ac:dyDescent="0.25">
      <c r="A1334" s="4">
        <v>1328</v>
      </c>
      <c r="C1334" s="105">
        <f>IF(male=0,VLOOKUP((($A$5:$A$1570/'Life tables'!$I$2)*2)+age,lifetable,13,1),IF(male=1,VLOOKUP((($A$5:$A$1570/'Life tables'!$I$2)*2)+age,lifetable,10,1),"error"))</f>
        <v>4.4968558322060481E-3</v>
      </c>
      <c r="F1334" s="96">
        <f t="shared" si="354"/>
        <v>19.696666891811166</v>
      </c>
      <c r="G1334" s="96">
        <f t="shared" si="366"/>
        <v>1.9785714121350493</v>
      </c>
      <c r="H1334" s="96">
        <f t="shared" si="355"/>
        <v>0.11299786537750102</v>
      </c>
      <c r="I1334" s="96">
        <f t="shared" si="356"/>
        <v>4.5277175991489976E-2</v>
      </c>
      <c r="J1334" s="96">
        <f t="shared" si="367"/>
        <v>9.8182161824429279E-2</v>
      </c>
      <c r="K1334" s="96">
        <f t="shared" si="357"/>
        <v>4.7312121372638391E-2</v>
      </c>
      <c r="L1334" s="96">
        <f t="shared" si="358"/>
        <v>17.414326155110057</v>
      </c>
      <c r="M1334" s="96">
        <f t="shared" si="359"/>
        <v>93.246644685821721</v>
      </c>
      <c r="N1334" s="96">
        <f t="shared" si="368"/>
        <v>8.9798539139881637</v>
      </c>
      <c r="O1334" s="96">
        <f t="shared" si="360"/>
        <v>0.21434818211862766</v>
      </c>
      <c r="P1334" s="96">
        <f t="shared" si="361"/>
        <v>0.21434818211862766</v>
      </c>
      <c r="Q1334" s="96">
        <f t="shared" si="369"/>
        <v>0.46162561218032427</v>
      </c>
      <c r="R1334" s="96">
        <f t="shared" si="352"/>
        <v>1.6802565440935932E-2</v>
      </c>
      <c r="S1334" s="96">
        <f t="shared" si="365"/>
        <v>83.359666229975048</v>
      </c>
      <c r="T1334" s="96">
        <f t="shared" si="362"/>
        <v>419.12855854437754</v>
      </c>
      <c r="U1334" s="96">
        <f t="shared" si="363"/>
        <v>468.55205233880326</v>
      </c>
      <c r="V1334" s="32">
        <f t="shared" si="364"/>
        <v>999.99999999999534</v>
      </c>
      <c r="W1334" s="100">
        <f>(cNES*L1334+(cNES+cOSEX)*G1334+(cNES+cEREX)*H1334+(cNES+cHOEX)*I1334+(cNES+cNES)*S1334+(cNES+cOSEX)*N1334+(cNES+cEREX)*O1334+(cNES+cHOEX)*P1334)/(1+cDR)^((cycle + 0.5)/('Life tables'!$I$2/2))</f>
        <v>1378.1545881362085</v>
      </c>
      <c r="X1334" s="107">
        <f>((L1334+G1334+H1334+I1334+N1334+O1334+P1334+S1334)/('Life tables'!$I$2/2))/(1+oDR)^(((cycle + 0.5)/('Life tables'!$I$2/2)))</f>
        <v>2.017460805051674</v>
      </c>
      <c r="Y1334" s="31">
        <f>((uNES*L1334+ uOCEX*G1334+uEREX*H1334+uHOEX*I1334+uNES*S1334+ uOCEX*N1334+uEREX*O1334+uHOEX*P1334)/('Life tables'!$I$2/2))/(1+oDR)^(((cycle + 0.5)/('Life tables'!$I$2/2)))</f>
        <v>1.3295054670625628</v>
      </c>
      <c r="Z1334" s="100">
        <f t="shared" si="353"/>
        <v>26840.259210724667</v>
      </c>
      <c r="AA1334" s="107">
        <f>((L1334+G1334+H1334+I1334+N1334+O1334+P1334+S1334)/('Life tables'!$I$2/2))</f>
        <v>4.3081374114909057</v>
      </c>
      <c r="AB1334" s="31">
        <f>((uNES*L1334+ uOCEX*G1334+uEREX*H1334+uHOEX*I1334+uNES*S1334+ uOCEX*N1334+uEREX*O1334+uHOEX*P1334)/('Life tables'!$I$2/2))</f>
        <v>2.8390599842593778</v>
      </c>
    </row>
    <row r="1335" spans="1:28" x14ac:dyDescent="0.25">
      <c r="A1335" s="4">
        <v>1329</v>
      </c>
      <c r="C1335" s="105">
        <f>IF(male=0,VLOOKUP((($A$5:$A$1570/'Life tables'!$I$2)*2)+age,lifetable,13,1),IF(male=1,VLOOKUP((($A$5:$A$1570/'Life tables'!$I$2)*2)+age,lifetable,10,1),"error"))</f>
        <v>4.4968558322060481E-3</v>
      </c>
      <c r="F1335" s="96">
        <f t="shared" si="354"/>
        <v>19.587804615431352</v>
      </c>
      <c r="G1335" s="96">
        <f t="shared" si="366"/>
        <v>1.9676359686365053</v>
      </c>
      <c r="H1335" s="96">
        <f t="shared" si="355"/>
        <v>0.11237333306862755</v>
      </c>
      <c r="I1335" s="96">
        <f t="shared" si="356"/>
        <v>4.5026931801772162E-2</v>
      </c>
      <c r="J1335" s="96">
        <f t="shared" si="367"/>
        <v>9.7639515005309721E-2</v>
      </c>
      <c r="K1335" s="96">
        <f t="shared" si="357"/>
        <v>4.7050630163934203E-2</v>
      </c>
      <c r="L1335" s="96">
        <f t="shared" si="358"/>
        <v>17.318078236755202</v>
      </c>
      <c r="M1335" s="96">
        <f t="shared" si="359"/>
        <v>92.73158450138321</v>
      </c>
      <c r="N1335" s="96">
        <f t="shared" si="368"/>
        <v>8.9302525022831816</v>
      </c>
      <c r="O1335" s="96">
        <f t="shared" si="360"/>
        <v>0.21316420156267243</v>
      </c>
      <c r="P1335" s="96">
        <f t="shared" si="361"/>
        <v>0.21316420156267243</v>
      </c>
      <c r="Q1335" s="96">
        <f t="shared" si="369"/>
        <v>0.45907576200874717</v>
      </c>
      <c r="R1335" s="96">
        <f t="shared" si="352"/>
        <v>1.6709754246664998E-2</v>
      </c>
      <c r="S1335" s="96">
        <f t="shared" si="365"/>
        <v>82.899218079719276</v>
      </c>
      <c r="T1335" s="96">
        <f t="shared" si="362"/>
        <v>419.6852738213916</v>
      </c>
      <c r="U1335" s="96">
        <f t="shared" si="363"/>
        <v>468.61581272321388</v>
      </c>
      <c r="V1335" s="32">
        <f t="shared" si="364"/>
        <v>999.99999999999545</v>
      </c>
      <c r="W1335" s="100">
        <f>(cNES*L1335+(cNES+cOSEX)*G1335+(cNES+cEREX)*H1335+(cNES+cHOEX)*I1335+(cNES+cNES)*S1335+(cNES+cOSEX)*N1335+(cNES+cEREX)*O1335+(cNES+cHOEX)*P1335)/(1+cDR)^((cycle + 0.5)/('Life tables'!$I$2/2))</f>
        <v>1367.4819464751108</v>
      </c>
      <c r="X1335" s="107">
        <f>((L1335+G1335+H1335+I1335+N1335+O1335+P1335+S1335)/('Life tables'!$I$2/2))/(1+oDR)^(((cycle + 0.5)/('Life tables'!$I$2/2)))</f>
        <v>2.005170513102839</v>
      </c>
      <c r="Y1335" s="31">
        <f>((uNES*L1335+ uOCEX*G1335+uEREX*H1335+uHOEX*I1335+uNES*S1335+ uOCEX*N1335+uEREX*O1335+uHOEX*P1335)/('Life tables'!$I$2/2))/(1+oDR)^(((cycle + 0.5)/('Life tables'!$I$2/2)))</f>
        <v>1.3214061731497369</v>
      </c>
      <c r="Z1335" s="100">
        <f t="shared" si="353"/>
        <v>26691.993293183983</v>
      </c>
      <c r="AA1335" s="107">
        <f>((L1335+G1335+H1335+I1335+N1335+O1335+P1335+S1335)/('Life tables'!$I$2/2))</f>
        <v>4.284338364586163</v>
      </c>
      <c r="AB1335" s="31">
        <f>((uNES*L1335+ uOCEX*G1335+uEREX*H1335+uHOEX*I1335+uNES*S1335+ uOCEX*N1335+uEREX*O1335+uHOEX*P1335)/('Life tables'!$I$2/2))</f>
        <v>2.8233764290029986</v>
      </c>
    </row>
    <row r="1336" spans="1:28" x14ac:dyDescent="0.25">
      <c r="A1336" s="4">
        <v>1330</v>
      </c>
      <c r="C1336" s="105">
        <f>IF(male=0,VLOOKUP((($A$5:$A$1570/'Life tables'!$I$2)*2)+age,lifetable,13,1),IF(male=1,VLOOKUP((($A$5:$A$1570/'Life tables'!$I$2)*2)+age,lifetable,10,1),"error"))</f>
        <v>5.0253560799291552E-3</v>
      </c>
      <c r="F1336" s="96">
        <f t="shared" si="354"/>
        <v>19.479545783635942</v>
      </c>
      <c r="G1336" s="96">
        <f t="shared" si="366"/>
        <v>1.9567611424094045</v>
      </c>
      <c r="H1336" s="96">
        <f t="shared" si="355"/>
        <v>0.11175226266273929</v>
      </c>
      <c r="I1336" s="96">
        <f t="shared" si="356"/>
        <v>4.477807476383993E-2</v>
      </c>
      <c r="J1336" s="96">
        <f t="shared" si="367"/>
        <v>0.10851169602490945</v>
      </c>
      <c r="K1336" s="96">
        <f t="shared" si="357"/>
        <v>4.6790588451410049E-2</v>
      </c>
      <c r="L1336" s="96">
        <f t="shared" si="358"/>
        <v>17.210952019323638</v>
      </c>
      <c r="M1336" s="96">
        <f t="shared" si="359"/>
        <v>92.219367671753972</v>
      </c>
      <c r="N1336" s="96">
        <f t="shared" si="368"/>
        <v>8.8809249118068241</v>
      </c>
      <c r="O1336" s="96">
        <f t="shared" si="360"/>
        <v>0.21198675709106143</v>
      </c>
      <c r="P1336" s="96">
        <f t="shared" si="361"/>
        <v>0.21198675709106143</v>
      </c>
      <c r="Q1336" s="96">
        <f t="shared" si="369"/>
        <v>0.5101955878946377</v>
      </c>
      <c r="R1336" s="96">
        <f t="shared" si="352"/>
        <v>1.661745541029622E-2</v>
      </c>
      <c r="S1336" s="96">
        <f t="shared" si="365"/>
        <v>82.387656202460093</v>
      </c>
      <c r="T1336" s="96">
        <f t="shared" si="362"/>
        <v>420.30398110531115</v>
      </c>
      <c r="U1336" s="96">
        <f t="shared" si="363"/>
        <v>468.67922076707561</v>
      </c>
      <c r="V1336" s="32">
        <f t="shared" si="364"/>
        <v>999.99999999999545</v>
      </c>
      <c r="W1336" s="100">
        <f>(cNES*L1336+(cNES+cOSEX)*G1336+(cNES+cEREX)*H1336+(cNES+cHOEX)*I1336+(cNES+cNES)*S1336+(cNES+cOSEX)*N1336+(cNES+cEREX)*O1336+(cNES+cHOEX)*P1336)/(1+cDR)^((cycle + 0.5)/('Life tables'!$I$2/2))</f>
        <v>1356.2066559290499</v>
      </c>
      <c r="X1336" s="107">
        <f>((L1336+G1336+H1336+I1336+N1336+O1336+P1336+S1336)/('Life tables'!$I$2/2))/(1+oDR)^(((cycle + 0.5)/('Life tables'!$I$2/2)))</f>
        <v>1.9917876999437436</v>
      </c>
      <c r="Y1336" s="31">
        <f>((uNES*L1336+ uOCEX*G1336+uEREX*H1336+uHOEX*I1336+uNES*S1336+ uOCEX*N1336+uEREX*O1336+uHOEX*P1336)/('Life tables'!$I$2/2))/(1+oDR)^(((cycle + 0.5)/('Life tables'!$I$2/2)))</f>
        <v>1.3125740663152279</v>
      </c>
      <c r="Z1336" s="100">
        <f t="shared" si="353"/>
        <v>26531.140052015056</v>
      </c>
      <c r="AA1336" s="107">
        <f>((L1336+G1336+H1336+I1336+N1336+O1336+P1336+S1336)/('Life tables'!$I$2/2))</f>
        <v>4.2581750584493259</v>
      </c>
      <c r="AB1336" s="31">
        <f>((uNES*L1336+ uOCEX*G1336+uEREX*H1336+uHOEX*I1336+uNES*S1336+ uOCEX*N1336+uEREX*O1336+uHOEX*P1336)/('Life tables'!$I$2/2))</f>
        <v>2.8061073736466877</v>
      </c>
    </row>
    <row r="1337" spans="1:28" x14ac:dyDescent="0.25">
      <c r="A1337" s="4">
        <v>1331</v>
      </c>
      <c r="C1337" s="105">
        <f>IF(male=0,VLOOKUP((($A$5:$A$1570/'Life tables'!$I$2)*2)+age,lifetable,13,1),IF(male=1,VLOOKUP((($A$5:$A$1570/'Life tables'!$I$2)*2)+age,lifetable,10,1),"error"))</f>
        <v>5.0253560799291552E-3</v>
      </c>
      <c r="F1337" s="96">
        <f t="shared" si="354"/>
        <v>19.360456622069666</v>
      </c>
      <c r="G1337" s="96">
        <f t="shared" si="366"/>
        <v>1.9447983868901888</v>
      </c>
      <c r="H1337" s="96">
        <f t="shared" si="355"/>
        <v>0.11106905970659953</v>
      </c>
      <c r="I1337" s="96">
        <f t="shared" si="356"/>
        <v>4.4504321800633913E-2</v>
      </c>
      <c r="J1337" s="96">
        <f t="shared" si="367"/>
        <v>0.10784830443235002</v>
      </c>
      <c r="K1337" s="96">
        <f t="shared" si="357"/>
        <v>4.6504531886756871E-2</v>
      </c>
      <c r="L1337" s="96">
        <f t="shared" si="358"/>
        <v>17.105732017353137</v>
      </c>
      <c r="M1337" s="96">
        <f t="shared" si="359"/>
        <v>91.656341505539018</v>
      </c>
      <c r="N1337" s="96">
        <f t="shared" si="368"/>
        <v>8.8267042721323552</v>
      </c>
      <c r="O1337" s="96">
        <f t="shared" si="360"/>
        <v>0.21069251604228142</v>
      </c>
      <c r="P1337" s="96">
        <f t="shared" si="361"/>
        <v>0.21069251604228142</v>
      </c>
      <c r="Q1337" s="96">
        <f t="shared" si="369"/>
        <v>0.50708069486159779</v>
      </c>
      <c r="R1337" s="96">
        <f t="shared" si="352"/>
        <v>1.6516000992985433E-2</v>
      </c>
      <c r="S1337" s="96">
        <f t="shared" si="365"/>
        <v>81.884655505467521</v>
      </c>
      <c r="T1337" s="96">
        <f t="shared" si="362"/>
        <v>420.91891010460512</v>
      </c>
      <c r="U1337" s="96">
        <f t="shared" si="363"/>
        <v>468.74224129995537</v>
      </c>
      <c r="V1337" s="32">
        <f t="shared" si="364"/>
        <v>999.99999999999545</v>
      </c>
      <c r="W1337" s="100">
        <f>(cNES*L1337+(cNES+cOSEX)*G1337+(cNES+cEREX)*H1337+(cNES+cHOEX)*I1337+(cNES+cNES)*S1337+(cNES+cOSEX)*N1337+(cNES+cEREX)*O1337+(cNES+cHOEX)*P1337)/(1+cDR)^((cycle + 0.5)/('Life tables'!$I$2/2))</f>
        <v>1344.9161233948209</v>
      </c>
      <c r="X1337" s="107">
        <f>((L1337+G1337+H1337+I1337+N1337+O1337+P1337+S1337)/('Life tables'!$I$2/2))/(1+oDR)^(((cycle + 0.5)/('Life tables'!$I$2/2)))</f>
        <v>1.9784942110977255</v>
      </c>
      <c r="Y1337" s="31">
        <f>((uNES*L1337+ uOCEX*G1337+uEREX*H1337+uHOEX*I1337+uNES*S1337+ uOCEX*N1337+uEREX*O1337+uHOEX*P1337)/('Life tables'!$I$2/2))/(1+oDR)^(((cycle + 0.5)/('Life tables'!$I$2/2)))</f>
        <v>1.3038137536272738</v>
      </c>
      <c r="Z1337" s="100">
        <f t="shared" si="353"/>
        <v>26369.134532678821</v>
      </c>
      <c r="AA1337" s="107">
        <f>((L1337+G1337+H1337+I1337+N1337+O1337+P1337+S1337)/('Life tables'!$I$2/2))</f>
        <v>4.232171536122272</v>
      </c>
      <c r="AB1337" s="31">
        <f>((uNES*L1337+ uOCEX*G1337+uEREX*H1337+uHOEX*I1337+uNES*S1337+ uOCEX*N1337+uEREX*O1337+uHOEX*P1337)/('Life tables'!$I$2/2))</f>
        <v>2.7889712416416725</v>
      </c>
    </row>
    <row r="1338" spans="1:28" x14ac:dyDescent="0.25">
      <c r="A1338" s="4">
        <v>1332</v>
      </c>
      <c r="C1338" s="105">
        <f>IF(male=0,VLOOKUP((($A$5:$A$1570/'Life tables'!$I$2)*2)+age,lifetable,13,1),IF(male=1,VLOOKUP((($A$5:$A$1570/'Life tables'!$I$2)*2)+age,lifetable,10,1),"error"))</f>
        <v>5.0253560799291552E-3</v>
      </c>
      <c r="F1338" s="96">
        <f t="shared" si="354"/>
        <v>19.242099885264462</v>
      </c>
      <c r="G1338" s="96">
        <f t="shared" si="366"/>
        <v>1.9329092049711034</v>
      </c>
      <c r="H1338" s="96">
        <f t="shared" si="355"/>
        <v>0.11039005860019431</v>
      </c>
      <c r="I1338" s="96">
        <f t="shared" si="356"/>
        <v>4.4232252478877972E-2</v>
      </c>
      <c r="J1338" s="96">
        <f t="shared" si="367"/>
        <v>0.10718899284524434</v>
      </c>
      <c r="K1338" s="96">
        <f t="shared" si="357"/>
        <v>4.6220234633431979E-2</v>
      </c>
      <c r="L1338" s="96">
        <f t="shared" si="358"/>
        <v>17.001159141735609</v>
      </c>
      <c r="M1338" s="96">
        <f t="shared" si="359"/>
        <v>91.096748710170544</v>
      </c>
      <c r="N1338" s="96">
        <f t="shared" si="368"/>
        <v>8.7728142735092387</v>
      </c>
      <c r="O1338" s="96">
        <f t="shared" si="360"/>
        <v>0.20940616736112452</v>
      </c>
      <c r="P1338" s="96">
        <f t="shared" si="361"/>
        <v>0.20940616736112452</v>
      </c>
      <c r="Q1338" s="96">
        <f t="shared" si="369"/>
        <v>0.50398479665254858</v>
      </c>
      <c r="R1338" s="96">
        <f t="shared" si="352"/>
        <v>1.6415165251429956E-2</v>
      </c>
      <c r="S1338" s="96">
        <f t="shared" si="365"/>
        <v>81.38472214003508</v>
      </c>
      <c r="T1338" s="96">
        <f t="shared" si="362"/>
        <v>421.53008389410292</v>
      </c>
      <c r="U1338" s="96">
        <f t="shared" si="363"/>
        <v>468.80487669984024</v>
      </c>
      <c r="V1338" s="32">
        <f t="shared" si="364"/>
        <v>999.99999999999545</v>
      </c>
      <c r="W1338" s="100">
        <f>(cNES*L1338+(cNES+cOSEX)*G1338+(cNES+cEREX)*H1338+(cNES+cHOEX)*I1338+(cNES+cNES)*S1338+(cNES+cOSEX)*N1338+(cNES+cEREX)*O1338+(cNES+cHOEX)*P1338)/(1+cDR)^((cycle + 0.5)/('Life tables'!$I$2/2))</f>
        <v>1333.7195675339094</v>
      </c>
      <c r="X1338" s="107">
        <f>((L1338+G1338+H1338+I1338+N1338+O1338+P1338+S1338)/('Life tables'!$I$2/2))/(1+oDR)^(((cycle + 0.5)/('Life tables'!$I$2/2)))</f>
        <v>1.9652894501540976</v>
      </c>
      <c r="Y1338" s="31">
        <f>((uNES*L1338+ uOCEX*G1338+uEREX*H1338+uHOEX*I1338+uNES*S1338+ uOCEX*N1338+uEREX*O1338+uHOEX*P1338)/('Life tables'!$I$2/2))/(1+oDR)^(((cycle + 0.5)/('Life tables'!$I$2/2)))</f>
        <v>1.2951119118720769</v>
      </c>
      <c r="Z1338" s="100">
        <f t="shared" si="353"/>
        <v>26208.117905394069</v>
      </c>
      <c r="AA1338" s="107">
        <f>((L1338+G1338+H1338+I1338+N1338+O1338+P1338+S1338)/('Life tables'!$I$2/2))</f>
        <v>4.2063268213333878</v>
      </c>
      <c r="AB1338" s="31">
        <f>((uNES*L1338+ uOCEX*G1338+uEREX*H1338+uHOEX*I1338+uNES*S1338+ uOCEX*N1338+uEREX*O1338+uHOEX*P1338)/('Life tables'!$I$2/2))</f>
        <v>2.7719397624145037</v>
      </c>
    </row>
    <row r="1339" spans="1:28" x14ac:dyDescent="0.25">
      <c r="A1339" s="4">
        <v>1333</v>
      </c>
      <c r="C1339" s="105">
        <f>IF(male=0,VLOOKUP((($A$5:$A$1570/'Life tables'!$I$2)*2)+age,lifetable,13,1),IF(male=1,VLOOKUP((($A$5:$A$1570/'Life tables'!$I$2)*2)+age,lifetable,10,1),"error"))</f>
        <v>5.0253560799291552E-3</v>
      </c>
      <c r="F1339" s="96">
        <f t="shared" si="354"/>
        <v>19.12447090022777</v>
      </c>
      <c r="G1339" s="96">
        <f t="shared" si="366"/>
        <v>1.9210931272402656</v>
      </c>
      <c r="H1339" s="96">
        <f t="shared" si="355"/>
        <v>0.10971523253501908</v>
      </c>
      <c r="I1339" s="96">
        <f t="shared" si="356"/>
        <v>4.396185605665788E-2</v>
      </c>
      <c r="J1339" s="96">
        <f t="shared" si="367"/>
        <v>0.10653373523247481</v>
      </c>
      <c r="K1339" s="96">
        <f t="shared" si="357"/>
        <v>4.5937685466734643E-2</v>
      </c>
      <c r="L1339" s="96">
        <f t="shared" si="358"/>
        <v>16.897229263696619</v>
      </c>
      <c r="M1339" s="96">
        <f t="shared" si="359"/>
        <v>90.540568505824581</v>
      </c>
      <c r="N1339" s="96">
        <f t="shared" si="368"/>
        <v>8.719252914795403</v>
      </c>
      <c r="O1339" s="96">
        <f t="shared" si="360"/>
        <v>0.20812766328053692</v>
      </c>
      <c r="P1339" s="96">
        <f t="shared" si="361"/>
        <v>0.20812766328053692</v>
      </c>
      <c r="Q1339" s="96">
        <f t="shared" si="369"/>
        <v>0.50090777830493138</v>
      </c>
      <c r="R1339" s="96">
        <f t="shared" si="352"/>
        <v>1.6314944441212457E-2</v>
      </c>
      <c r="S1339" s="96">
        <f t="shared" si="365"/>
        <v>80.887837541721964</v>
      </c>
      <c r="T1339" s="96">
        <f t="shared" si="362"/>
        <v>422.13752540764034</v>
      </c>
      <c r="U1339" s="96">
        <f t="shared" si="363"/>
        <v>468.8671293297482</v>
      </c>
      <c r="V1339" s="32">
        <f t="shared" si="364"/>
        <v>999.99999999999557</v>
      </c>
      <c r="W1339" s="100">
        <f>(cNES*L1339+(cNES+cOSEX)*G1339+(cNES+cEREX)*H1339+(cNES+cHOEX)*I1339+(cNES+cNES)*S1339+(cNES+cOSEX)*N1339+(cNES+cEREX)*O1339+(cNES+cHOEX)*P1339)/(1+cDR)^((cycle + 0.5)/('Life tables'!$I$2/2))</f>
        <v>1322.6162068633794</v>
      </c>
      <c r="X1339" s="107">
        <f>((L1339+G1339+H1339+I1339+N1339+O1339+P1339+S1339)/('Life tables'!$I$2/2))/(1+oDR)^(((cycle + 0.5)/('Life tables'!$I$2/2)))</f>
        <v>1.9521728246926036</v>
      </c>
      <c r="Y1339" s="31">
        <f>((uNES*L1339+ uOCEX*G1339+uEREX*H1339+uHOEX*I1339+uNES*S1339+ uOCEX*N1339+uEREX*O1339+uHOEX*P1339)/('Life tables'!$I$2/2))/(1+oDR)^(((cycle + 0.5)/('Life tables'!$I$2/2)))</f>
        <v>1.2864681506540774</v>
      </c>
      <c r="Z1339" s="100">
        <f t="shared" si="353"/>
        <v>26048.084147513997</v>
      </c>
      <c r="AA1339" s="107">
        <f>((L1339+G1339+H1339+I1339+N1339+O1339+P1339+S1339)/('Life tables'!$I$2/2))</f>
        <v>4.1806399437931914</v>
      </c>
      <c r="AB1339" s="31">
        <f>((uNES*L1339+ uOCEX*G1339+uEREX*H1339+uHOEX*I1339+uNES*S1339+ uOCEX*N1339+uEREX*O1339+uHOEX*P1339)/('Life tables'!$I$2/2))</f>
        <v>2.7550122965619472</v>
      </c>
    </row>
    <row r="1340" spans="1:28" x14ac:dyDescent="0.25">
      <c r="A1340" s="4">
        <v>1334</v>
      </c>
      <c r="C1340" s="105">
        <f>IF(male=0,VLOOKUP((($A$5:$A$1570/'Life tables'!$I$2)*2)+age,lifetable,13,1),IF(male=1,VLOOKUP((($A$5:$A$1570/'Life tables'!$I$2)*2)+age,lifetable,10,1),"error"))</f>
        <v>5.0253560799291552E-3</v>
      </c>
      <c r="F1340" s="96">
        <f t="shared" si="354"/>
        <v>19.007565030237526</v>
      </c>
      <c r="G1340" s="96">
        <f t="shared" si="366"/>
        <v>1.90934968792924</v>
      </c>
      <c r="H1340" s="96">
        <f t="shared" si="355"/>
        <v>0.10904455491064957</v>
      </c>
      <c r="I1340" s="96">
        <f t="shared" si="356"/>
        <v>4.3693121875435212E-2</v>
      </c>
      <c r="J1340" s="96">
        <f t="shared" si="367"/>
        <v>0.10588250576497019</v>
      </c>
      <c r="K1340" s="96">
        <f t="shared" si="357"/>
        <v>4.565687324908721E-2</v>
      </c>
      <c r="L1340" s="96">
        <f t="shared" si="358"/>
        <v>16.793938286508144</v>
      </c>
      <c r="M1340" s="96">
        <f t="shared" si="359"/>
        <v>89.987780232369474</v>
      </c>
      <c r="N1340" s="96">
        <f t="shared" si="368"/>
        <v>8.6660182063754085</v>
      </c>
      <c r="O1340" s="96">
        <f t="shared" si="360"/>
        <v>0.20685695630860432</v>
      </c>
      <c r="P1340" s="96">
        <f t="shared" si="361"/>
        <v>0.20685695630860432</v>
      </c>
      <c r="Q1340" s="96">
        <f t="shared" si="369"/>
        <v>0.49784952551837425</v>
      </c>
      <c r="R1340" s="96">
        <f t="shared" si="352"/>
        <v>1.6215334839483554E-2</v>
      </c>
      <c r="S1340" s="96">
        <f t="shared" si="365"/>
        <v>80.393983253019002</v>
      </c>
      <c r="T1340" s="96">
        <f t="shared" si="362"/>
        <v>422.7412574389237</v>
      </c>
      <c r="U1340" s="96">
        <f t="shared" si="363"/>
        <v>468.92900153783677</v>
      </c>
      <c r="V1340" s="32">
        <f t="shared" si="364"/>
        <v>999.99999999999545</v>
      </c>
      <c r="W1340" s="100">
        <f>(cNES*L1340+(cNES+cOSEX)*G1340+(cNES+cEREX)*H1340+(cNES+cHOEX)*I1340+(cNES+cNES)*S1340+(cNES+cOSEX)*N1340+(cNES+cEREX)*O1340+(cNES+cHOEX)*P1340)/(1+cDR)^((cycle + 0.5)/('Life tables'!$I$2/2))</f>
        <v>1311.6052663690753</v>
      </c>
      <c r="X1340" s="107">
        <f>((L1340+G1340+H1340+I1340+N1340+O1340+P1340+S1340)/('Life tables'!$I$2/2))/(1+oDR)^(((cycle + 0.5)/('Life tables'!$I$2/2)))</f>
        <v>1.9391437462563994</v>
      </c>
      <c r="Y1340" s="31">
        <f>((uNES*L1340+ uOCEX*G1340+uEREX*H1340+uHOEX*I1340+uNES*S1340+ uOCEX*N1340+uEREX*O1340+uHOEX*P1340)/('Life tables'!$I$2/2))/(1+oDR)^(((cycle + 0.5)/('Life tables'!$I$2/2)))</f>
        <v>1.2778820821893719</v>
      </c>
      <c r="Z1340" s="100">
        <f t="shared" si="353"/>
        <v>25889.027272545736</v>
      </c>
      <c r="AA1340" s="107">
        <f>((L1340+G1340+H1340+I1340+N1340+O1340+P1340+S1340)/('Life tables'!$I$2/2))</f>
        <v>4.1551099391570121</v>
      </c>
      <c r="AB1340" s="31">
        <f>((uNES*L1340+ uOCEX*G1340+uEREX*H1340+uHOEX*I1340+uNES*S1340+ uOCEX*N1340+uEREX*O1340+uHOEX*P1340)/('Life tables'!$I$2/2))</f>
        <v>2.7381882085979448</v>
      </c>
    </row>
    <row r="1341" spans="1:28" x14ac:dyDescent="0.25">
      <c r="A1341" s="4">
        <v>1335</v>
      </c>
      <c r="C1341" s="105">
        <f>IF(male=0,VLOOKUP((($A$5:$A$1570/'Life tables'!$I$2)*2)+age,lifetable,13,1),IF(male=1,VLOOKUP((($A$5:$A$1570/'Life tables'!$I$2)*2)+age,lifetable,10,1),"error"))</f>
        <v>5.0253560799291552E-3</v>
      </c>
      <c r="F1341" s="96">
        <f t="shared" si="354"/>
        <v>18.891377674322062</v>
      </c>
      <c r="G1341" s="96">
        <f t="shared" si="366"/>
        <v>1.897678424860793</v>
      </c>
      <c r="H1341" s="96">
        <f t="shared" si="355"/>
        <v>0.10837799933175811</v>
      </c>
      <c r="I1341" s="96">
        <f t="shared" si="356"/>
        <v>4.3426039358851788E-2</v>
      </c>
      <c r="J1341" s="96">
        <f t="shared" si="367"/>
        <v>0.1052352788128085</v>
      </c>
      <c r="K1341" s="96">
        <f t="shared" si="357"/>
        <v>4.5377786928785788E-2</v>
      </c>
      <c r="L1341" s="96">
        <f t="shared" si="358"/>
        <v>16.691282145029064</v>
      </c>
      <c r="M1341" s="96">
        <f t="shared" si="359"/>
        <v>89.438363348913015</v>
      </c>
      <c r="N1341" s="96">
        <f t="shared" si="368"/>
        <v>8.6131081701168295</v>
      </c>
      <c r="O1341" s="96">
        <f t="shared" si="360"/>
        <v>0.20559399922751076</v>
      </c>
      <c r="P1341" s="96">
        <f t="shared" si="361"/>
        <v>0.20559399922751076</v>
      </c>
      <c r="Q1341" s="96">
        <f t="shared" si="369"/>
        <v>0.49480992465218682</v>
      </c>
      <c r="R1341" s="96">
        <f t="shared" si="352"/>
        <v>1.6116332744880186E-2</v>
      </c>
      <c r="S1341" s="96">
        <f t="shared" si="365"/>
        <v>79.903140922944104</v>
      </c>
      <c r="T1341" s="96">
        <f t="shared" si="362"/>
        <v>423.34130264238871</v>
      </c>
      <c r="U1341" s="96">
        <f t="shared" si="363"/>
        <v>468.99049565751045</v>
      </c>
      <c r="V1341" s="32">
        <f t="shared" si="364"/>
        <v>999.99999999999557</v>
      </c>
      <c r="W1341" s="100">
        <f>(cNES*L1341+(cNES+cOSEX)*G1341+(cNES+cEREX)*H1341+(cNES+cHOEX)*I1341+(cNES+cNES)*S1341+(cNES+cOSEX)*N1341+(cNES+cEREX)*O1341+(cNES+cHOEX)*P1341)/(1+cDR)^((cycle + 0.5)/('Life tables'!$I$2/2))</f>
        <v>1300.6859774532882</v>
      </c>
      <c r="X1341" s="107">
        <f>((L1341+G1341+H1341+I1341+N1341+O1341+P1341+S1341)/('Life tables'!$I$2/2))/(1+oDR)^(((cycle + 0.5)/('Life tables'!$I$2/2)))</f>
        <v>1.9262016303252241</v>
      </c>
      <c r="Y1341" s="31">
        <f>((uNES*L1341+ uOCEX*G1341+uEREX*H1341+uHOEX*I1341+uNES*S1341+ uOCEX*N1341+uEREX*O1341+uHOEX*P1341)/('Life tables'!$I$2/2))/(1+oDR)^(((cycle + 0.5)/('Life tables'!$I$2/2)))</f>
        <v>1.2693533212880408</v>
      </c>
      <c r="Z1341" s="100">
        <f t="shared" si="353"/>
        <v>25730.941329953643</v>
      </c>
      <c r="AA1341" s="107">
        <f>((L1341+G1341+H1341+I1341+N1341+O1341+P1341+S1341)/('Life tables'!$I$2/2))</f>
        <v>4.1297358489879326</v>
      </c>
      <c r="AB1341" s="31">
        <f>((uNES*L1341+ uOCEX*G1341+uEREX*H1341+uHOEX*I1341+uNES*S1341+ uOCEX*N1341+uEREX*O1341+uHOEX*P1341)/('Life tables'!$I$2/2))</f>
        <v>2.7214668669292075</v>
      </c>
    </row>
    <row r="1342" spans="1:28" x14ac:dyDescent="0.25">
      <c r="A1342" s="4">
        <v>1336</v>
      </c>
      <c r="C1342" s="105">
        <f>IF(male=0,VLOOKUP((($A$5:$A$1570/'Life tables'!$I$2)*2)+age,lifetable,13,1),IF(male=1,VLOOKUP((($A$5:$A$1570/'Life tables'!$I$2)*2)+age,lifetable,10,1),"error"))</f>
        <v>5.0253560799291552E-3</v>
      </c>
      <c r="F1342" s="96">
        <f t="shared" si="354"/>
        <v>18.775904266754736</v>
      </c>
      <c r="G1342" s="96">
        <f t="shared" si="366"/>
        <v>1.886078879398128</v>
      </c>
      <c r="H1342" s="96">
        <f t="shared" si="355"/>
        <v>0.10771553960521429</v>
      </c>
      <c r="I1342" s="96">
        <f t="shared" si="356"/>
        <v>4.3160598011567977E-2</v>
      </c>
      <c r="J1342" s="96">
        <f t="shared" si="367"/>
        <v>0.10459202894240176</v>
      </c>
      <c r="K1342" s="96">
        <f t="shared" si="357"/>
        <v>4.5100415538786361E-2</v>
      </c>
      <c r="L1342" s="96">
        <f t="shared" si="358"/>
        <v>16.589256805258639</v>
      </c>
      <c r="M1342" s="96">
        <f t="shared" si="359"/>
        <v>88.892297433341696</v>
      </c>
      <c r="N1342" s="96">
        <f t="shared" si="368"/>
        <v>8.5605208393258891</v>
      </c>
      <c r="O1342" s="96">
        <f t="shared" si="360"/>
        <v>0.20433874509247962</v>
      </c>
      <c r="P1342" s="96">
        <f t="shared" si="361"/>
        <v>0.20433874509247962</v>
      </c>
      <c r="Q1342" s="96">
        <f t="shared" si="369"/>
        <v>0.4917888627228123</v>
      </c>
      <c r="R1342" s="96">
        <f t="shared" si="352"/>
        <v>1.6017934477442614E-2</v>
      </c>
      <c r="S1342" s="96">
        <f t="shared" si="365"/>
        <v>79.41529230663059</v>
      </c>
      <c r="T1342" s="96">
        <f t="shared" si="362"/>
        <v>423.93768353405392</v>
      </c>
      <c r="U1342" s="96">
        <f t="shared" si="363"/>
        <v>469.05161400752667</v>
      </c>
      <c r="V1342" s="32">
        <f t="shared" si="364"/>
        <v>999.99999999999568</v>
      </c>
      <c r="W1342" s="100">
        <f>(cNES*L1342+(cNES+cOSEX)*G1342+(cNES+cEREX)*H1342+(cNES+cHOEX)*I1342+(cNES+cNES)*S1342+(cNES+cOSEX)*N1342+(cNES+cEREX)*O1342+(cNES+cHOEX)*P1342)/(1+cDR)^((cycle + 0.5)/('Life tables'!$I$2/2))</f>
        <v>1289.8575778827994</v>
      </c>
      <c r="X1342" s="107">
        <f>((L1342+G1342+H1342+I1342+N1342+O1342+P1342+S1342)/('Life tables'!$I$2/2))/(1+oDR)^(((cycle + 0.5)/('Life tables'!$I$2/2)))</f>
        <v>1.9133458962887677</v>
      </c>
      <c r="Y1342" s="31">
        <f>((uNES*L1342+ uOCEX*G1342+uEREX*H1342+uHOEX*I1342+uNES*S1342+ uOCEX*N1342+uEREX*O1342+uHOEX*P1342)/('Life tables'!$I$2/2))/(1+oDR)^(((cycle + 0.5)/('Life tables'!$I$2/2)))</f>
        <v>1.2608814853366048</v>
      </c>
      <c r="Z1342" s="100">
        <f t="shared" si="353"/>
        <v>25573.820404962884</v>
      </c>
      <c r="AA1342" s="107">
        <f>((L1342+G1342+H1342+I1342+N1342+O1342+P1342+S1342)/('Life tables'!$I$2/2))</f>
        <v>4.1045167207199826</v>
      </c>
      <c r="AB1342" s="31">
        <f>((uNES*L1342+ uOCEX*G1342+uEREX*H1342+uHOEX*I1342+uNES*S1342+ uOCEX*N1342+uEREX*O1342+uHOEX*P1342)/('Life tables'!$I$2/2))</f>
        <v>2.704847643830977</v>
      </c>
    </row>
    <row r="1343" spans="1:28" x14ac:dyDescent="0.25">
      <c r="A1343" s="4">
        <v>1337</v>
      </c>
      <c r="C1343" s="105">
        <f>IF(male=0,VLOOKUP((($A$5:$A$1570/'Life tables'!$I$2)*2)+age,lifetable,13,1),IF(male=1,VLOOKUP((($A$5:$A$1570/'Life tables'!$I$2)*2)+age,lifetable,10,1),"error"))</f>
        <v>5.0253560799291552E-3</v>
      </c>
      <c r="F1343" s="96">
        <f t="shared" si="354"/>
        <v>18.661140276562726</v>
      </c>
      <c r="G1343" s="96">
        <f t="shared" si="366"/>
        <v>1.8745505963955424</v>
      </c>
      <c r="H1343" s="96">
        <f t="shared" si="355"/>
        <v>0.10705714973726699</v>
      </c>
      <c r="I1343" s="96">
        <f t="shared" si="356"/>
        <v>4.2896787418133533E-2</v>
      </c>
      <c r="J1343" s="96">
        <f t="shared" si="367"/>
        <v>0.1039527309137597</v>
      </c>
      <c r="K1343" s="96">
        <f t="shared" si="357"/>
        <v>4.4824748195524844E-2</v>
      </c>
      <c r="L1343" s="96">
        <f t="shared" si="358"/>
        <v>16.487858263902499</v>
      </c>
      <c r="M1343" s="96">
        <f t="shared" si="359"/>
        <v>88.349562181852264</v>
      </c>
      <c r="N1343" s="96">
        <f t="shared" si="368"/>
        <v>8.5082542587023422</v>
      </c>
      <c r="O1343" s="96">
        <f t="shared" si="360"/>
        <v>0.20309114723069677</v>
      </c>
      <c r="P1343" s="96">
        <f t="shared" si="361"/>
        <v>0.20309114723069677</v>
      </c>
      <c r="Q1343" s="96">
        <f t="shared" si="369"/>
        <v>0.48878622740123423</v>
      </c>
      <c r="R1343" s="96">
        <f t="shared" si="352"/>
        <v>1.5920136378529993E-2</v>
      </c>
      <c r="S1343" s="96">
        <f t="shared" si="365"/>
        <v>78.930419264908764</v>
      </c>
      <c r="T1343" s="96">
        <f t="shared" si="362"/>
        <v>424.53042249236893</v>
      </c>
      <c r="U1343" s="96">
        <f t="shared" si="363"/>
        <v>469.1123588921007</v>
      </c>
      <c r="V1343" s="32">
        <f t="shared" si="364"/>
        <v>999.99999999999557</v>
      </c>
      <c r="W1343" s="100">
        <f>(cNES*L1343+(cNES+cOSEX)*G1343+(cNES+cEREX)*H1343+(cNES+cHOEX)*I1343+(cNES+cNES)*S1343+(cNES+cOSEX)*N1343+(cNES+cEREX)*O1343+(cNES+cHOEX)*P1343)/(1+cDR)^((cycle + 0.5)/('Life tables'!$I$2/2))</f>
        <v>1279.1193117373034</v>
      </c>
      <c r="X1343" s="107">
        <f>((L1343+G1343+H1343+I1343+N1343+O1343+P1343+S1343)/('Life tables'!$I$2/2))/(1+oDR)^(((cycle + 0.5)/('Life tables'!$I$2/2)))</f>
        <v>1.9005759674202334</v>
      </c>
      <c r="Y1343" s="31">
        <f>((uNES*L1343+ uOCEX*G1343+uEREX*H1343+uHOEX*I1343+uNES*S1343+ uOCEX*N1343+uEREX*O1343+uHOEX*P1343)/('Life tables'!$I$2/2))/(1+oDR)^(((cycle + 0.5)/('Life tables'!$I$2/2)))</f>
        <v>1.252466194280609</v>
      </c>
      <c r="Z1343" s="100">
        <f t="shared" si="353"/>
        <v>25417.658618363392</v>
      </c>
      <c r="AA1343" s="107">
        <f>((L1343+G1343+H1343+I1343+N1343+O1343+P1343+S1343)/('Life tables'!$I$2/2))</f>
        <v>4.0794516076215919</v>
      </c>
      <c r="AB1343" s="31">
        <f>((uNES*L1343+ uOCEX*G1343+uEREX*H1343+uHOEX*I1343+uNES*S1343+ uOCEX*N1343+uEREX*O1343+uHOEX*P1343)/('Life tables'!$I$2/2))</f>
        <v>2.6883299154229499</v>
      </c>
    </row>
    <row r="1344" spans="1:28" x14ac:dyDescent="0.25">
      <c r="A1344" s="4">
        <v>1338</v>
      </c>
      <c r="C1344" s="105">
        <f>IF(male=0,VLOOKUP((($A$5:$A$1570/'Life tables'!$I$2)*2)+age,lifetable,13,1),IF(male=1,VLOOKUP((($A$5:$A$1570/'Life tables'!$I$2)*2)+age,lifetable,10,1),"error"))</f>
        <v>5.0253560799291552E-3</v>
      </c>
      <c r="F1344" s="96">
        <f t="shared" si="354"/>
        <v>18.547081207049469</v>
      </c>
      <c r="G1344" s="96">
        <f t="shared" si="366"/>
        <v>1.8630931241504554</v>
      </c>
      <c r="H1344" s="96">
        <f t="shared" si="355"/>
        <v>0.10640280393080466</v>
      </c>
      <c r="I1344" s="96">
        <f t="shared" si="356"/>
        <v>4.2634597241889838E-2</v>
      </c>
      <c r="J1344" s="96">
        <f t="shared" si="367"/>
        <v>0.10331735967782955</v>
      </c>
      <c r="K1344" s="96">
        <f t="shared" si="357"/>
        <v>4.4550774097770009E-2</v>
      </c>
      <c r="L1344" s="96">
        <f t="shared" si="358"/>
        <v>16.387082547950719</v>
      </c>
      <c r="M1344" s="96">
        <f t="shared" si="359"/>
        <v>87.810137408476464</v>
      </c>
      <c r="N1344" s="96">
        <f t="shared" si="368"/>
        <v>8.4563064842937106</v>
      </c>
      <c r="O1344" s="96">
        <f t="shared" si="360"/>
        <v>0.20185115924021807</v>
      </c>
      <c r="P1344" s="96">
        <f t="shared" si="361"/>
        <v>0.20185115924021807</v>
      </c>
      <c r="Q1344" s="96">
        <f t="shared" si="369"/>
        <v>0.48580190701034864</v>
      </c>
      <c r="R1344" s="96">
        <f t="shared" si="352"/>
        <v>1.582293481073474E-2</v>
      </c>
      <c r="S1344" s="96">
        <f t="shared" si="365"/>
        <v>78.448503763881234</v>
      </c>
      <c r="T1344" s="96">
        <f t="shared" si="362"/>
        <v>425.11954175905709</v>
      </c>
      <c r="U1344" s="96">
        <f t="shared" si="363"/>
        <v>469.17273260100922</v>
      </c>
      <c r="V1344" s="32">
        <f t="shared" si="364"/>
        <v>999.99999999999557</v>
      </c>
      <c r="W1344" s="100">
        <f>(cNES*L1344+(cNES+cOSEX)*G1344+(cNES+cEREX)*H1344+(cNES+cHOEX)*I1344+(cNES+cNES)*S1344+(cNES+cOSEX)*N1344+(cNES+cEREX)*O1344+(cNES+cHOEX)*P1344)/(1+cDR)^((cycle + 0.5)/('Life tables'!$I$2/2))</f>
        <v>1268.4704293581883</v>
      </c>
      <c r="X1344" s="107">
        <f>((L1344+G1344+H1344+I1344+N1344+O1344+P1344+S1344)/('Life tables'!$I$2/2))/(1+oDR)^(((cycle + 0.5)/('Life tables'!$I$2/2)))</f>
        <v>1.8878912708500815</v>
      </c>
      <c r="Y1344" s="31">
        <f>((uNES*L1344+ uOCEX*G1344+uEREX*H1344+uHOEX*I1344+uNES*S1344+ uOCEX*N1344+uEREX*O1344+uHOEX*P1344)/('Life tables'!$I$2/2))/(1+oDR)^(((cycle + 0.5)/('Life tables'!$I$2/2)))</f>
        <v>1.2441070706073316</v>
      </c>
      <c r="Z1344" s="100">
        <f t="shared" si="353"/>
        <v>25262.450126314012</v>
      </c>
      <c r="AA1344" s="107">
        <f>((L1344+G1344+H1344+I1344+N1344+O1344+P1344+S1344)/('Life tables'!$I$2/2))</f>
        <v>4.0545395687592851</v>
      </c>
      <c r="AB1344" s="31">
        <f>((uNES*L1344+ uOCEX*G1344+uEREX*H1344+uHOEX*I1344+uNES*S1344+ uOCEX*N1344+uEREX*O1344+uHOEX*P1344)/('Life tables'!$I$2/2))</f>
        <v>2.6719130616453795</v>
      </c>
    </row>
    <row r="1345" spans="1:28" x14ac:dyDescent="0.25">
      <c r="A1345" s="4">
        <v>1339</v>
      </c>
      <c r="C1345" s="105">
        <f>IF(male=0,VLOOKUP((($A$5:$A$1570/'Life tables'!$I$2)*2)+age,lifetable,13,1),IF(male=1,VLOOKUP((($A$5:$A$1570/'Life tables'!$I$2)*2)+age,lifetable,10,1),"error"))</f>
        <v>5.0253560799291552E-3</v>
      </c>
      <c r="F1345" s="96">
        <f t="shared" si="354"/>
        <v>18.433722595330266</v>
      </c>
      <c r="G1345" s="96">
        <f t="shared" si="366"/>
        <v>1.8517060143567581</v>
      </c>
      <c r="H1345" s="96">
        <f t="shared" si="355"/>
        <v>0.10575247658269114</v>
      </c>
      <c r="I1345" s="96">
        <f t="shared" si="356"/>
        <v>4.2374017223902369E-2</v>
      </c>
      <c r="J1345" s="96">
        <f t="shared" si="367"/>
        <v>0.10268589037390907</v>
      </c>
      <c r="K1345" s="96">
        <f t="shared" si="357"/>
        <v>4.4278482525507985E-2</v>
      </c>
      <c r="L1345" s="96">
        <f t="shared" si="358"/>
        <v>16.286925714267497</v>
      </c>
      <c r="M1345" s="96">
        <f t="shared" si="359"/>
        <v>87.274003044598985</v>
      </c>
      <c r="N1345" s="96">
        <f t="shared" si="368"/>
        <v>8.40467558344886</v>
      </c>
      <c r="O1345" s="96">
        <f t="shared" si="360"/>
        <v>0.20061873498886118</v>
      </c>
      <c r="P1345" s="96">
        <f t="shared" si="361"/>
        <v>0.20061873498886118</v>
      </c>
      <c r="Q1345" s="96">
        <f t="shared" si="369"/>
        <v>0.48283579052229597</v>
      </c>
      <c r="R1345" s="96">
        <f t="shared" si="352"/>
        <v>1.5726326157795664E-2</v>
      </c>
      <c r="S1345" s="96">
        <f t="shared" si="365"/>
        <v>77.969527874492314</v>
      </c>
      <c r="T1345" s="96">
        <f t="shared" si="362"/>
        <v>425.70506343995328</v>
      </c>
      <c r="U1345" s="96">
        <f t="shared" si="363"/>
        <v>469.2327374096925</v>
      </c>
      <c r="V1345" s="32">
        <f t="shared" si="364"/>
        <v>999.99999999999557</v>
      </c>
      <c r="W1345" s="100">
        <f>(cNES*L1345+(cNES+cOSEX)*G1345+(cNES+cEREX)*H1345+(cNES+cHOEX)*I1345+(cNES+cNES)*S1345+(cNES+cOSEX)*N1345+(cNES+cEREX)*O1345+(cNES+cHOEX)*P1345)/(1+cDR)^((cycle + 0.5)/('Life tables'!$I$2/2))</f>
        <v>1257.9101872977024</v>
      </c>
      <c r="X1345" s="107">
        <f>((L1345+G1345+H1345+I1345+N1345+O1345+P1345+S1345)/('Life tables'!$I$2/2))/(1+oDR)^(((cycle + 0.5)/('Life tables'!$I$2/2)))</f>
        <v>1.8752912375399711</v>
      </c>
      <c r="Y1345" s="31">
        <f>((uNES*L1345+ uOCEX*G1345+uEREX*H1345+uHOEX*I1345+uNES*S1345+ uOCEX*N1345+uEREX*O1345+uHOEX*P1345)/('Life tables'!$I$2/2))/(1+oDR)^(((cycle + 0.5)/('Life tables'!$I$2/2)))</f>
        <v>1.2358037393286143</v>
      </c>
      <c r="Z1345" s="100">
        <f t="shared" si="353"/>
        <v>25108.189120147184</v>
      </c>
      <c r="AA1345" s="107">
        <f>((L1345+G1345+H1345+I1345+N1345+O1345+P1345+S1345)/('Life tables'!$I$2/2))</f>
        <v>4.0297796689616323</v>
      </c>
      <c r="AB1345" s="31">
        <f>((uNES*L1345+ uOCEX*G1345+uEREX*H1345+uHOEX*I1345+uNES*S1345+ uOCEX*N1345+uEREX*O1345+uHOEX*P1345)/('Life tables'!$I$2/2))</f>
        <v>2.655596466235322</v>
      </c>
    </row>
    <row r="1346" spans="1:28" x14ac:dyDescent="0.25">
      <c r="A1346" s="4">
        <v>1340</v>
      </c>
      <c r="C1346" s="105">
        <f>IF(male=0,VLOOKUP((($A$5:$A$1570/'Life tables'!$I$2)*2)+age,lifetable,13,1),IF(male=1,VLOOKUP((($A$5:$A$1570/'Life tables'!$I$2)*2)+age,lifetable,10,1),"error"))</f>
        <v>5.0253560799291552E-3</v>
      </c>
      <c r="F1346" s="96">
        <f t="shared" si="354"/>
        <v>18.321060011880562</v>
      </c>
      <c r="G1346" s="96">
        <f t="shared" si="366"/>
        <v>1.8403888220594391</v>
      </c>
      <c r="H1346" s="96">
        <f t="shared" si="355"/>
        <v>0.10510614228117417</v>
      </c>
      <c r="I1346" s="96">
        <f t="shared" si="356"/>
        <v>4.2115037181922325E-2</v>
      </c>
      <c r="J1346" s="96">
        <f t="shared" si="367"/>
        <v>0.10205829832713018</v>
      </c>
      <c r="K1346" s="96">
        <f t="shared" si="357"/>
        <v>4.4007862838857166E-2</v>
      </c>
      <c r="L1346" s="96">
        <f t="shared" si="358"/>
        <v>16.187383849192038</v>
      </c>
      <c r="M1346" s="96">
        <f t="shared" si="359"/>
        <v>86.741139138469194</v>
      </c>
      <c r="N1346" s="96">
        <f t="shared" si="368"/>
        <v>8.3533596347709747</v>
      </c>
      <c r="O1346" s="96">
        <f t="shared" si="360"/>
        <v>0.19939382861308336</v>
      </c>
      <c r="P1346" s="96">
        <f t="shared" si="361"/>
        <v>0.19939382861308336</v>
      </c>
      <c r="Q1346" s="96">
        <f t="shared" si="369"/>
        <v>0.47988776755576029</v>
      </c>
      <c r="R1346" s="96">
        <f t="shared" si="352"/>
        <v>1.5630306824509992E-2</v>
      </c>
      <c r="S1346" s="96">
        <f t="shared" si="365"/>
        <v>77.493473772091789</v>
      </c>
      <c r="T1346" s="96">
        <f t="shared" si="362"/>
        <v>426.28700950583618</v>
      </c>
      <c r="U1346" s="96">
        <f t="shared" si="363"/>
        <v>469.29237557935585</v>
      </c>
      <c r="V1346" s="32">
        <f t="shared" si="364"/>
        <v>999.99999999999557</v>
      </c>
      <c r="W1346" s="100">
        <f>(cNES*L1346+(cNES+cOSEX)*G1346+(cNES+cEREX)*H1346+(cNES+cHOEX)*I1346+(cNES+cNES)*S1346+(cNES+cOSEX)*N1346+(cNES+cEREX)*O1346+(cNES+cHOEX)*P1346)/(1+cDR)^((cycle + 0.5)/('Life tables'!$I$2/2))</f>
        <v>1247.4378482684854</v>
      </c>
      <c r="X1346" s="107">
        <f>((L1346+G1346+H1346+I1346+N1346+O1346+P1346+S1346)/('Life tables'!$I$2/2))/(1+oDR)^(((cycle + 0.5)/('Life tables'!$I$2/2)))</f>
        <v>1.8627753022568849</v>
      </c>
      <c r="Y1346" s="31">
        <f>((uNES*L1346+ uOCEX*G1346+uEREX*H1346+uHOEX*I1346+uNES*S1346+ uOCEX*N1346+uEREX*O1346+uHOEX*P1346)/('Life tables'!$I$2/2))/(1+oDR)^(((cycle + 0.5)/('Life tables'!$I$2/2)))</f>
        <v>1.2275558279638186</v>
      </c>
      <c r="Z1346" s="100">
        <f t="shared" si="353"/>
        <v>24954.869826173923</v>
      </c>
      <c r="AA1346" s="107">
        <f>((L1346+G1346+H1346+I1346+N1346+O1346+P1346+S1346)/('Life tables'!$I$2/2))</f>
        <v>4.0051709787834398</v>
      </c>
      <c r="AB1346" s="31">
        <f>((uNES*L1346+ uOCEX*G1346+uEREX*H1346+uHOEX*I1346+uNES*S1346+ uOCEX*N1346+uEREX*O1346+uHOEX*P1346)/('Life tables'!$I$2/2))</f>
        <v>2.6393795167030545</v>
      </c>
    </row>
    <row r="1347" spans="1:28" x14ac:dyDescent="0.25">
      <c r="A1347" s="4">
        <v>1341</v>
      </c>
      <c r="C1347" s="105">
        <f>IF(male=0,VLOOKUP((($A$5:$A$1570/'Life tables'!$I$2)*2)+age,lifetable,13,1),IF(male=1,VLOOKUP((($A$5:$A$1570/'Life tables'!$I$2)*2)+age,lifetable,10,1),"error"))</f>
        <v>5.0253560799291552E-3</v>
      </c>
      <c r="F1347" s="96">
        <f t="shared" si="354"/>
        <v>18.209089060096471</v>
      </c>
      <c r="G1347" s="96">
        <f t="shared" si="366"/>
        <v>1.8291411056104363</v>
      </c>
      <c r="H1347" s="96">
        <f t="shared" si="355"/>
        <v>0.10446377580336419</v>
      </c>
      <c r="I1347" s="96">
        <f t="shared" si="356"/>
        <v>4.1857647009376393E-2</v>
      </c>
      <c r="J1347" s="96">
        <f t="shared" si="367"/>
        <v>0.1014345590460109</v>
      </c>
      <c r="K1347" s="96">
        <f t="shared" si="357"/>
        <v>4.3738904477012647E-2</v>
      </c>
      <c r="L1347" s="96">
        <f t="shared" si="358"/>
        <v>16.088453068150269</v>
      </c>
      <c r="M1347" s="96">
        <f t="shared" si="359"/>
        <v>86.211525854707034</v>
      </c>
      <c r="N1347" s="96">
        <f t="shared" si="368"/>
        <v>8.302356728069979</v>
      </c>
      <c r="O1347" s="96">
        <f t="shared" si="360"/>
        <v>0.19817639451684552</v>
      </c>
      <c r="P1347" s="96">
        <f t="shared" si="361"/>
        <v>0.19817639451684552</v>
      </c>
      <c r="Q1347" s="96">
        <f t="shared" si="369"/>
        <v>0.47695772837323613</v>
      </c>
      <c r="R1347" s="96">
        <f t="shared" si="352"/>
        <v>1.5534873236644329E-2</v>
      </c>
      <c r="S1347" s="96">
        <f t="shared" si="365"/>
        <v>77.020323735993486</v>
      </c>
      <c r="T1347" s="96">
        <f t="shared" si="362"/>
        <v>426.86540179325544</v>
      </c>
      <c r="U1347" s="96">
        <f t="shared" si="363"/>
        <v>469.3516493570695</v>
      </c>
      <c r="V1347" s="32">
        <f t="shared" si="364"/>
        <v>999.99999999999557</v>
      </c>
      <c r="W1347" s="100">
        <f>(cNES*L1347+(cNES+cOSEX)*G1347+(cNES+cEREX)*H1347+(cNES+cHOEX)*I1347+(cNES+cNES)*S1347+(cNES+cOSEX)*N1347+(cNES+cEREX)*O1347+(cNES+cHOEX)*P1347)/(1+cDR)^((cycle + 0.5)/('Life tables'!$I$2/2))</f>
        <v>1237.0526810934632</v>
      </c>
      <c r="X1347" s="107">
        <f>((L1347+G1347+H1347+I1347+N1347+O1347+P1347+S1347)/('Life tables'!$I$2/2))/(1+oDR)^(((cycle + 0.5)/('Life tables'!$I$2/2)))</f>
        <v>1.8503429035474319</v>
      </c>
      <c r="Y1347" s="31">
        <f>((uNES*L1347+ uOCEX*G1347+uEREX*H1347+uHOEX*I1347+uNES*S1347+ uOCEX*N1347+uEREX*O1347+uHOEX*P1347)/('Life tables'!$I$2/2))/(1+oDR)^(((cycle + 0.5)/('Life tables'!$I$2/2)))</f>
        <v>1.2193629665228993</v>
      </c>
      <c r="Z1347" s="100">
        <f t="shared" si="353"/>
        <v>24802.486505489189</v>
      </c>
      <c r="AA1347" s="107">
        <f>((L1347+G1347+H1347+I1347+N1347+O1347+P1347+S1347)/('Life tables'!$I$2/2))</f>
        <v>3.9807125744701812</v>
      </c>
      <c r="AB1347" s="31">
        <f>((uNES*L1347+ uOCEX*G1347+uEREX*H1347+uHOEX*I1347+uNES*S1347+ uOCEX*N1347+uEREX*O1347+uHOEX*P1347)/('Life tables'!$I$2/2))</f>
        <v>2.6232616043086532</v>
      </c>
    </row>
    <row r="1348" spans="1:28" x14ac:dyDescent="0.25">
      <c r="A1348" s="4">
        <v>1342</v>
      </c>
      <c r="C1348" s="105">
        <f>IF(male=0,VLOOKUP((($A$5:$A$1570/'Life tables'!$I$2)*2)+age,lifetable,13,1),IF(male=1,VLOOKUP((($A$5:$A$1570/'Life tables'!$I$2)*2)+age,lifetable,10,1),"error"))</f>
        <v>5.0253560799291552E-3</v>
      </c>
      <c r="F1348" s="96">
        <f t="shared" si="354"/>
        <v>18.097805375867079</v>
      </c>
      <c r="G1348" s="96">
        <f t="shared" si="366"/>
        <v>1.8179624266256746</v>
      </c>
      <c r="H1348" s="96">
        <f t="shared" si="355"/>
        <v>0.10382535211278063</v>
      </c>
      <c r="I1348" s="96">
        <f t="shared" si="356"/>
        <v>4.1601836674383608E-2</v>
      </c>
      <c r="J1348" s="96">
        <f t="shared" si="367"/>
        <v>0.10081464822007284</v>
      </c>
      <c r="K1348" s="96">
        <f t="shared" si="357"/>
        <v>4.3471596957218812E-2</v>
      </c>
      <c r="L1348" s="96">
        <f t="shared" si="358"/>
        <v>15.990129515276948</v>
      </c>
      <c r="M1348" s="96">
        <f t="shared" si="359"/>
        <v>85.685143473803521</v>
      </c>
      <c r="N1348" s="96">
        <f t="shared" si="368"/>
        <v>8.2516649643144362</v>
      </c>
      <c r="O1348" s="96">
        <f t="shared" si="360"/>
        <v>0.19696638737046399</v>
      </c>
      <c r="P1348" s="96">
        <f t="shared" si="361"/>
        <v>0.19696638737046399</v>
      </c>
      <c r="Q1348" s="96">
        <f t="shared" si="369"/>
        <v>0.47404556387826413</v>
      </c>
      <c r="R1348" s="96">
        <f t="shared" si="352"/>
        <v>1.5440021840844649E-2</v>
      </c>
      <c r="S1348" s="96">
        <f t="shared" si="365"/>
        <v>76.550060149029051</v>
      </c>
      <c r="T1348" s="96">
        <f t="shared" si="362"/>
        <v>427.44026200535376</v>
      </c>
      <c r="U1348" s="96">
        <f t="shared" si="363"/>
        <v>469.41056097586755</v>
      </c>
      <c r="V1348" s="32">
        <f t="shared" si="364"/>
        <v>999.99999999999545</v>
      </c>
      <c r="W1348" s="100">
        <f>(cNES*L1348+(cNES+cOSEX)*G1348+(cNES+cEREX)*H1348+(cNES+cHOEX)*I1348+(cNES+cNES)*S1348+(cNES+cOSEX)*N1348+(cNES+cEREX)*O1348+(cNES+cHOEX)*P1348)/(1+cDR)^((cycle + 0.5)/('Life tables'!$I$2/2))</f>
        <v>1226.7539606561261</v>
      </c>
      <c r="X1348" s="107">
        <f>((L1348+G1348+H1348+I1348+N1348+O1348+P1348+S1348)/('Life tables'!$I$2/2))/(1+oDR)^(((cycle + 0.5)/('Life tables'!$I$2/2)))</f>
        <v>1.8379934837123446</v>
      </c>
      <c r="Y1348" s="31">
        <f>((uNES*L1348+ uOCEX*G1348+uEREX*H1348+uHOEX*I1348+uNES*S1348+ uOCEX*N1348+uEREX*O1348+uHOEX*P1348)/('Life tables'!$I$2/2))/(1+oDR)^(((cycle + 0.5)/('Life tables'!$I$2/2)))</f>
        <v>1.2112247874896018</v>
      </c>
      <c r="Z1348" s="100">
        <f t="shared" si="353"/>
        <v>24651.033453777865</v>
      </c>
      <c r="AA1348" s="107">
        <f>((L1348+G1348+H1348+I1348+N1348+O1348+P1348+S1348)/('Life tables'!$I$2/2))</f>
        <v>3.9564035379226778</v>
      </c>
      <c r="AB1348" s="31">
        <f>((uNES*L1348+ uOCEX*G1348+uEREX*H1348+uHOEX*I1348+uNES*S1348+ uOCEX*N1348+uEREX*O1348+uHOEX*P1348)/('Life tables'!$I$2/2))</f>
        <v>2.6072421240387227</v>
      </c>
    </row>
    <row r="1349" spans="1:28" x14ac:dyDescent="0.25">
      <c r="A1349" s="4">
        <v>1343</v>
      </c>
      <c r="C1349" s="105">
        <f>IF(male=0,VLOOKUP((($A$5:$A$1570/'Life tables'!$I$2)*2)+age,lifetable,13,1),IF(male=1,VLOOKUP((($A$5:$A$1570/'Life tables'!$I$2)*2)+age,lifetable,10,1),"error"))</f>
        <v>5.0253560799291552E-3</v>
      </c>
      <c r="F1349" s="96">
        <f t="shared" si="354"/>
        <v>17.987204627158096</v>
      </c>
      <c r="G1349" s="96">
        <f t="shared" si="366"/>
        <v>1.8068523499432434</v>
      </c>
      <c r="H1349" s="96">
        <f t="shared" si="355"/>
        <v>0.10319084635696341</v>
      </c>
      <c r="I1349" s="96">
        <f t="shared" si="356"/>
        <v>4.1347596218798244E-2</v>
      </c>
      <c r="J1349" s="96">
        <f t="shared" si="367"/>
        <v>0.10019854171752192</v>
      </c>
      <c r="K1349" s="96">
        <f t="shared" si="357"/>
        <v>4.3205929873769297E-2</v>
      </c>
      <c r="L1349" s="96">
        <f t="shared" si="358"/>
        <v>15.8924093630478</v>
      </c>
      <c r="M1349" s="96">
        <f t="shared" si="359"/>
        <v>85.161972391616104</v>
      </c>
      <c r="N1349" s="96">
        <f t="shared" si="368"/>
        <v>8.2012824555829393</v>
      </c>
      <c r="O1349" s="96">
        <f t="shared" si="360"/>
        <v>0.1957637621094506</v>
      </c>
      <c r="P1349" s="96">
        <f t="shared" si="361"/>
        <v>0.1957637621094506</v>
      </c>
      <c r="Q1349" s="96">
        <f t="shared" si="369"/>
        <v>0.47115116561263992</v>
      </c>
      <c r="R1349" s="96">
        <f t="shared" si="352"/>
        <v>1.5345749104545368E-2</v>
      </c>
      <c r="S1349" s="96">
        <f t="shared" si="365"/>
        <v>76.082665497097082</v>
      </c>
      <c r="T1349" s="96">
        <f t="shared" si="362"/>
        <v>428.01161171268393</v>
      </c>
      <c r="U1349" s="96">
        <f t="shared" si="363"/>
        <v>469.46911265484584</v>
      </c>
      <c r="V1349" s="32">
        <f t="shared" si="364"/>
        <v>999.99999999999557</v>
      </c>
      <c r="W1349" s="100">
        <f>(cNES*L1349+(cNES+cOSEX)*G1349+(cNES+cEREX)*H1349+(cNES+cHOEX)*I1349+(cNES+cNES)*S1349+(cNES+cOSEX)*N1349+(cNES+cEREX)*O1349+(cNES+cHOEX)*P1349)/(1+cDR)^((cycle + 0.5)/('Life tables'!$I$2/2))</f>
        <v>1216.5409678511596</v>
      </c>
      <c r="X1349" s="107">
        <f>((L1349+G1349+H1349+I1349+N1349+O1349+P1349+S1349)/('Life tables'!$I$2/2))/(1+oDR)^(((cycle + 0.5)/('Life tables'!$I$2/2)))</f>
        <v>1.8257264887811508</v>
      </c>
      <c r="Y1349" s="31">
        <f>((uNES*L1349+ uOCEX*G1349+uEREX*H1349+uHOEX*I1349+uNES*S1349+ uOCEX*N1349+uEREX*O1349+uHOEX*P1349)/('Life tables'!$I$2/2))/(1+oDR)^(((cycle + 0.5)/('Life tables'!$I$2/2)))</f>
        <v>1.2031409258047796</v>
      </c>
      <c r="Z1349" s="100">
        <f t="shared" si="353"/>
        <v>24500.50500112107</v>
      </c>
      <c r="AA1349" s="107">
        <f>((L1349+G1349+H1349+I1349+N1349+O1349+P1349+S1349)/('Life tables'!$I$2/2))</f>
        <v>3.9322429566620092</v>
      </c>
      <c r="AB1349" s="31">
        <f>((uNES*L1349+ uOCEX*G1349+uEREX*H1349+uHOEX*I1349+uNES*S1349+ uOCEX*N1349+uEREX*O1349+uHOEX*P1349)/('Life tables'!$I$2/2))</f>
        <v>2.5913204745832892</v>
      </c>
    </row>
    <row r="1350" spans="1:28" x14ac:dyDescent="0.25">
      <c r="A1350" s="4">
        <v>1344</v>
      </c>
      <c r="C1350" s="105">
        <f>IF(male=0,VLOOKUP((($A$5:$A$1570/'Life tables'!$I$2)*2)+age,lifetable,13,1),IF(male=1,VLOOKUP((($A$5:$A$1570/'Life tables'!$I$2)*2)+age,lifetable,10,1),"error"))</f>
        <v>5.0253560799291552E-3</v>
      </c>
      <c r="F1350" s="96">
        <f t="shared" si="354"/>
        <v>17.877282513606477</v>
      </c>
      <c r="G1350" s="96">
        <f t="shared" si="366"/>
        <v>1.7958104435826745</v>
      </c>
      <c r="H1350" s="96">
        <f t="shared" si="355"/>
        <v>0.10256023386514734</v>
      </c>
      <c r="I1350" s="96">
        <f t="shared" si="356"/>
        <v>4.1094915757278014E-2</v>
      </c>
      <c r="J1350" s="96">
        <f t="shared" si="367"/>
        <v>9.9586215582990134E-2</v>
      </c>
      <c r="K1350" s="96">
        <f t="shared" si="357"/>
        <v>4.2941892897033235E-2</v>
      </c>
      <c r="L1350" s="96">
        <f t="shared" si="358"/>
        <v>15.795288811921354</v>
      </c>
      <c r="M1350" s="96">
        <f t="shared" si="359"/>
        <v>84.641993118859261</v>
      </c>
      <c r="N1350" s="96">
        <f t="shared" si="368"/>
        <v>8.1512073250150703</v>
      </c>
      <c r="O1350" s="96">
        <f t="shared" si="360"/>
        <v>0.19456847393334165</v>
      </c>
      <c r="P1350" s="96">
        <f t="shared" si="361"/>
        <v>0.19456847393334165</v>
      </c>
      <c r="Q1350" s="96">
        <f t="shared" si="369"/>
        <v>0.46827442575359557</v>
      </c>
      <c r="R1350" s="96">
        <f t="shared" si="352"/>
        <v>1.5252051515877541E-2</v>
      </c>
      <c r="S1350" s="96">
        <f t="shared" si="365"/>
        <v>75.618122368708043</v>
      </c>
      <c r="T1350" s="96">
        <f t="shared" si="362"/>
        <v>428.57947235402054</v>
      </c>
      <c r="U1350" s="96">
        <f t="shared" si="363"/>
        <v>469.52730659925874</v>
      </c>
      <c r="V1350" s="32">
        <f t="shared" si="364"/>
        <v>999.99999999999557</v>
      </c>
      <c r="W1350" s="100">
        <f>(cNES*L1350+(cNES+cOSEX)*G1350+(cNES+cEREX)*H1350+(cNES+cHOEX)*I1350+(cNES+cNES)*S1350+(cNES+cOSEX)*N1350+(cNES+cEREX)*O1350+(cNES+cHOEX)*P1350)/(1+cDR)^((cycle + 0.5)/('Life tables'!$I$2/2))</f>
        <v>1206.4129895354477</v>
      </c>
      <c r="X1350" s="107">
        <f>((L1350+G1350+H1350+I1350+N1350+O1350+P1350+S1350)/('Life tables'!$I$2/2))/(1+oDR)^(((cycle + 0.5)/('Life tables'!$I$2/2)))</f>
        <v>1.8135413684870227</v>
      </c>
      <c r="Y1350" s="31">
        <f>((uNES*L1350+ uOCEX*G1350+uEREX*H1350+uHOEX*I1350+uNES*S1350+ uOCEX*N1350+uEREX*O1350+uHOEX*P1350)/('Life tables'!$I$2/2))/(1+oDR)^(((cycle + 0.5)/('Life tables'!$I$2/2)))</f>
        <v>1.1951110188498228</v>
      </c>
      <c r="Z1350" s="100">
        <f t="shared" si="353"/>
        <v>24350.895511802999</v>
      </c>
      <c r="AA1350" s="107">
        <f>((L1350+G1350+H1350+I1350+N1350+O1350+P1350+S1350)/('Life tables'!$I$2/2))</f>
        <v>3.9082299237946585</v>
      </c>
      <c r="AB1350" s="31">
        <f>((uNES*L1350+ uOCEX*G1350+uEREX*H1350+uHOEX*I1350+uNES*S1350+ uOCEX*N1350+uEREX*O1350+uHOEX*P1350)/('Life tables'!$I$2/2))</f>
        <v>2.5754960583128392</v>
      </c>
    </row>
    <row r="1351" spans="1:28" x14ac:dyDescent="0.25">
      <c r="A1351" s="4">
        <v>1345</v>
      </c>
      <c r="C1351" s="105">
        <f>IF(male=0,VLOOKUP((($A$5:$A$1570/'Life tables'!$I$2)*2)+age,lifetable,13,1),IF(male=1,VLOOKUP((($A$5:$A$1570/'Life tables'!$I$2)*2)+age,lifetable,10,1),"error"))</f>
        <v>5.0253560799291552E-3</v>
      </c>
      <c r="F1351" s="96">
        <f t="shared" si="354"/>
        <v>17.768034766125602</v>
      </c>
      <c r="G1351" s="96">
        <f t="shared" si="366"/>
        <v>1.7848362787052823</v>
      </c>
      <c r="H1351" s="96">
        <f t="shared" si="355"/>
        <v>0.10193349014599699</v>
      </c>
      <c r="I1351" s="96">
        <f t="shared" si="356"/>
        <v>4.0843785476376432E-2</v>
      </c>
      <c r="J1351" s="96">
        <f t="shared" si="367"/>
        <v>9.8977646035336223E-2</v>
      </c>
      <c r="K1351" s="96">
        <f t="shared" si="357"/>
        <v>4.2679475772506886E-2</v>
      </c>
      <c r="L1351" s="96">
        <f t="shared" si="358"/>
        <v>15.698764089990103</v>
      </c>
      <c r="M1351" s="96">
        <f t="shared" si="359"/>
        <v>84.125186280590654</v>
      </c>
      <c r="N1351" s="96">
        <f t="shared" si="368"/>
        <v>8.1014377067619012</v>
      </c>
      <c r="O1351" s="96">
        <f t="shared" si="360"/>
        <v>0.19338047830451668</v>
      </c>
      <c r="P1351" s="96">
        <f t="shared" si="361"/>
        <v>0.19338047830451668</v>
      </c>
      <c r="Q1351" s="96">
        <f t="shared" si="369"/>
        <v>0.46541523711095667</v>
      </c>
      <c r="R1351" s="96">
        <f t="shared" ref="R1351:R1414" si="370">M1351*amrc + P1351*amrHOEX</f>
        <v>1.5158925583576279E-2</v>
      </c>
      <c r="S1351" s="96">
        <f t="shared" si="365"/>
        <v>75.156413454525193</v>
      </c>
      <c r="T1351" s="96">
        <f t="shared" si="362"/>
        <v>429.14386523716684</v>
      </c>
      <c r="U1351" s="96">
        <f t="shared" si="363"/>
        <v>469.58514500061483</v>
      </c>
      <c r="V1351" s="32">
        <f t="shared" si="364"/>
        <v>999.99999999999557</v>
      </c>
      <c r="W1351" s="100">
        <f>(cNES*L1351+(cNES+cOSEX)*G1351+(cNES+cEREX)*H1351+(cNES+cHOEX)*I1351+(cNES+cNES)*S1351+(cNES+cOSEX)*N1351+(cNES+cEREX)*O1351+(cNES+cHOEX)*P1351)/(1+cDR)^((cycle + 0.5)/('Life tables'!$I$2/2))</f>
        <v>1196.3693184794454</v>
      </c>
      <c r="X1351" s="107">
        <f>((L1351+G1351+H1351+I1351+N1351+O1351+P1351+S1351)/('Life tables'!$I$2/2))/(1+oDR)^(((cycle + 0.5)/('Life tables'!$I$2/2)))</f>
        <v>1.8014375762418129</v>
      </c>
      <c r="Y1351" s="31">
        <f>((uNES*L1351+ uOCEX*G1351+uEREX*H1351+uHOEX*I1351+uNES*S1351+ uOCEX*N1351+uEREX*O1351+uHOEX*P1351)/('Life tables'!$I$2/2))/(1+oDR)^(((cycle + 0.5)/('Life tables'!$I$2/2)))</f>
        <v>1.1871347064302147</v>
      </c>
      <c r="Z1351" s="100">
        <f t="shared" ref="Z1351:Z1414" si="371">(cNES*L1351+(cNES+cOSEX)*G1351+(cNES+cEREX)*H1351+(cNES+cHOEX)*I1351+(cNES+cNES)*S1351+(cNES+cOSEX)*N1351+(cNES+cEREX)*O1351+(cNES+cHOEX)*P1351)</f>
        <v>24202.19938411835</v>
      </c>
      <c r="AA1351" s="107">
        <f>((L1351+G1351+H1351+I1351+N1351+O1351+P1351+S1351)/('Life tables'!$I$2/2))</f>
        <v>3.8843635379778982</v>
      </c>
      <c r="AB1351" s="31">
        <f>((uNES*L1351+ uOCEX*G1351+uEREX*H1351+uHOEX*I1351+uNES*S1351+ uOCEX*N1351+uEREX*O1351+uHOEX*P1351)/('Life tables'!$I$2/2))</f>
        <v>2.5597682812555242</v>
      </c>
    </row>
    <row r="1352" spans="1:28" x14ac:dyDescent="0.25">
      <c r="A1352" s="4">
        <v>1346</v>
      </c>
      <c r="C1352" s="105">
        <f>IF(male=0,VLOOKUP((($A$5:$A$1570/'Life tables'!$I$2)*2)+age,lifetable,13,1),IF(male=1,VLOOKUP((($A$5:$A$1570/'Life tables'!$I$2)*2)+age,lifetable,10,1),"error"))</f>
        <v>5.0253560799291552E-3</v>
      </c>
      <c r="F1352" s="96">
        <f t="shared" ref="F1352:F1415" si="372">E1351*(1-pCAUC)+(L1351+G1351+H1351+I1351 )*(1-pCAUC)+(S1351+N1351+O1351+P1351)*(pUAUC)</f>
        <v>17.659457146520648</v>
      </c>
      <c r="G1352" s="96">
        <f t="shared" si="366"/>
        <v>1.7739294295755268</v>
      </c>
      <c r="H1352" s="96">
        <f t="shared" ref="H1352:H1415" si="373">F1352*rrEREX</f>
        <v>0.10131059088540022</v>
      </c>
      <c r="I1352" s="96">
        <f t="shared" ref="I1352:I1415" si="374">F1352*rrHOEX</f>
        <v>4.0594195633658701E-2</v>
      </c>
      <c r="J1352" s="96">
        <f t="shared" si="367"/>
        <v>9.8372809465503142E-2</v>
      </c>
      <c r="K1352" s="96">
        <f t="shared" ref="K1352:K1415" si="375">F1352*amr + I1352*amrHOEX</f>
        <v>4.2418668319889732E-2</v>
      </c>
      <c r="L1352" s="96">
        <f t="shared" ref="L1352:L1415" si="376">F1352-SUM(G1352:K1352)</f>
        <v>15.60283145264067</v>
      </c>
      <c r="M1352" s="96">
        <f t="shared" ref="M1352:M1415" si="377">E1351*pCAUC+(L1351+G1351+H1351+I1351)*pCAUC+(S1351+N1351+O1351+P1351)*(1-pUAUC)</f>
        <v>83.61153261569325</v>
      </c>
      <c r="N1352" s="96">
        <f t="shared" si="368"/>
        <v>8.0519717459361324</v>
      </c>
      <c r="O1352" s="96">
        <f t="shared" ref="O1352:O1415" si="378">M1352*rrEREXc</f>
        <v>0.19219973094700807</v>
      </c>
      <c r="P1352" s="96">
        <f t="shared" ref="P1352:P1415" si="379">M1352*rrHOEXc</f>
        <v>0.19219973094700807</v>
      </c>
      <c r="Q1352" s="96">
        <f t="shared" si="369"/>
        <v>0.46257349312427748</v>
      </c>
      <c r="R1352" s="96">
        <f t="shared" si="370"/>
        <v>1.5066367836887432E-2</v>
      </c>
      <c r="S1352" s="96">
        <f t="shared" si="365"/>
        <v>74.697521546901939</v>
      </c>
      <c r="T1352" s="96">
        <f t="shared" ref="T1352:T1415" si="380">J1352+Q1352+T1351</f>
        <v>429.70481153975663</v>
      </c>
      <c r="U1352" s="96">
        <f t="shared" ref="U1352:U1415" si="381">K1352+R1352+U1351</f>
        <v>469.64263003677161</v>
      </c>
      <c r="V1352" s="32">
        <f t="shared" ref="V1352:V1415" si="382">SUM(G1352:I1352,L1352,N1352,O1352,P1352,S1352,T1352,U1352)</f>
        <v>999.99999999999557</v>
      </c>
      <c r="W1352" s="100">
        <f>(cNES*L1352+(cNES+cOSEX)*G1352+(cNES+cEREX)*H1352+(cNES+cHOEX)*I1352+(cNES+cNES)*S1352+(cNES+cOSEX)*N1352+(cNES+cEREX)*O1352+(cNES+cHOEX)*P1352)/(1+cDR)^((cycle + 0.5)/('Life tables'!$I$2/2))</f>
        <v>1186.4092533189089</v>
      </c>
      <c r="X1352" s="107">
        <f>((L1352+G1352+H1352+I1352+N1352+O1352+P1352+S1352)/('Life tables'!$I$2/2))/(1+oDR)^(((cycle + 0.5)/('Life tables'!$I$2/2)))</f>
        <v>1.7894145691112575</v>
      </c>
      <c r="Y1352" s="31">
        <f>((uNES*L1352+ uOCEX*G1352+uEREX*H1352+uHOEX*I1352+uNES*S1352+ uOCEX*N1352+uEREX*O1352+uHOEX*P1352)/('Life tables'!$I$2/2))/(1+oDR)^(((cycle + 0.5)/('Life tables'!$I$2/2)))</f>
        <v>1.1792116307591947</v>
      </c>
      <c r="Z1352" s="100">
        <f t="shared" si="371"/>
        <v>24054.411050180279</v>
      </c>
      <c r="AA1352" s="107">
        <f>((L1352+G1352+H1352+I1352+N1352+O1352+P1352+S1352)/('Life tables'!$I$2/2))</f>
        <v>3.8606429033854024</v>
      </c>
      <c r="AB1352" s="31">
        <f>((uNES*L1352+ uOCEX*G1352+uEREX*H1352+uHOEX*I1352+uNES*S1352+ uOCEX*N1352+uEREX*O1352+uHOEX*P1352)/('Life tables'!$I$2/2))</f>
        <v>2.5441365530745035</v>
      </c>
    </row>
    <row r="1353" spans="1:28" x14ac:dyDescent="0.25">
      <c r="A1353" s="4">
        <v>1347</v>
      </c>
      <c r="C1353" s="105">
        <f>IF(male=0,VLOOKUP((($A$5:$A$1570/'Life tables'!$I$2)*2)+age,lifetable,13,1),IF(male=1,VLOOKUP((($A$5:$A$1570/'Life tables'!$I$2)*2)+age,lifetable,10,1),"error"))</f>
        <v>5.0253560799291552E-3</v>
      </c>
      <c r="F1353" s="96">
        <f t="shared" si="372"/>
        <v>17.551545447113792</v>
      </c>
      <c r="G1353" s="96">
        <f t="shared" si="366"/>
        <v>1.7630894735233644</v>
      </c>
      <c r="H1353" s="96">
        <f t="shared" si="373"/>
        <v>0.10069151194431793</v>
      </c>
      <c r="I1353" s="96">
        <f t="shared" si="374"/>
        <v>4.0346136556840162E-2</v>
      </c>
      <c r="J1353" s="96">
        <f t="shared" si="367"/>
        <v>9.7771682434430116E-2</v>
      </c>
      <c r="K1353" s="96">
        <f t="shared" si="375"/>
        <v>4.2159460432184256E-2</v>
      </c>
      <c r="L1353" s="96">
        <f t="shared" si="376"/>
        <v>15.507487182222656</v>
      </c>
      <c r="M1353" s="96">
        <f t="shared" si="377"/>
        <v>83.101012976353559</v>
      </c>
      <c r="N1353" s="96">
        <f t="shared" si="368"/>
        <v>8.0028075985618354</v>
      </c>
      <c r="O1353" s="96">
        <f t="shared" si="378"/>
        <v>0.19102618784530159</v>
      </c>
      <c r="P1353" s="96">
        <f t="shared" si="379"/>
        <v>0.19102618784530159</v>
      </c>
      <c r="Q1353" s="96">
        <f t="shared" si="369"/>
        <v>0.45974908785995411</v>
      </c>
      <c r="R1353" s="96">
        <f t="shared" si="370"/>
        <v>1.497437482547356E-2</v>
      </c>
      <c r="S1353" s="96">
        <f t="shared" si="365"/>
        <v>74.241429539415691</v>
      </c>
      <c r="T1353" s="96">
        <f t="shared" si="380"/>
        <v>430.26233231005102</v>
      </c>
      <c r="U1353" s="96">
        <f t="shared" si="381"/>
        <v>469.69976387202928</v>
      </c>
      <c r="V1353" s="32">
        <f t="shared" si="382"/>
        <v>999.99999999999557</v>
      </c>
      <c r="W1353" s="100">
        <f>(cNES*L1353+(cNES+cOSEX)*G1353+(cNES+cEREX)*H1353+(cNES+cHOEX)*I1353+(cNES+cNES)*S1353+(cNES+cOSEX)*N1353+(cNES+cEREX)*O1353+(cNES+cHOEX)*P1353)/(1+cDR)^((cycle + 0.5)/('Life tables'!$I$2/2))</f>
        <v>1176.5320985069898</v>
      </c>
      <c r="X1353" s="107">
        <f>((L1353+G1353+H1353+I1353+N1353+O1353+P1353+S1353)/('Life tables'!$I$2/2))/(1+oDR)^(((cycle + 0.5)/('Life tables'!$I$2/2)))</f>
        <v>1.7774718077903586</v>
      </c>
      <c r="Y1353" s="31">
        <f>((uNES*L1353+ uOCEX*G1353+uEREX*H1353+uHOEX*I1353+uNES*S1353+ uOCEX*N1353+uEREX*O1353+uHOEX*P1353)/('Life tables'!$I$2/2))/(1+oDR)^(((cycle + 0.5)/('Life tables'!$I$2/2)))</f>
        <v>1.1713414364415418</v>
      </c>
      <c r="Z1353" s="100">
        <f t="shared" si="371"/>
        <v>23907.524975728844</v>
      </c>
      <c r="AA1353" s="107">
        <f>((L1353+G1353+H1353+I1353+N1353+O1353+P1353+S1353)/('Life tables'!$I$2/2))</f>
        <v>3.8370671296730841</v>
      </c>
      <c r="AB1353" s="31">
        <f>((uNES*L1353+ uOCEX*G1353+uEREX*H1353+uHOEX*I1353+uNES*S1353+ uOCEX*N1353+uEREX*O1353+uHOEX*P1353)/('Life tables'!$I$2/2))</f>
        <v>2.5286002870454487</v>
      </c>
    </row>
    <row r="1354" spans="1:28" x14ac:dyDescent="0.25">
      <c r="A1354" s="4">
        <v>1348</v>
      </c>
      <c r="C1354" s="105">
        <f>IF(male=0,VLOOKUP((($A$5:$A$1570/'Life tables'!$I$2)*2)+age,lifetable,13,1),IF(male=1,VLOOKUP((($A$5:$A$1570/'Life tables'!$I$2)*2)+age,lifetable,10,1),"error"))</f>
        <v>5.0253560799291552E-3</v>
      </c>
      <c r="F1354" s="96">
        <f t="shared" si="372"/>
        <v>17.444295490378856</v>
      </c>
      <c r="G1354" s="96">
        <f t="shared" si="366"/>
        <v>1.7523159909075474</v>
      </c>
      <c r="H1354" s="96">
        <f t="shared" si="373"/>
        <v>0.10007622935668806</v>
      </c>
      <c r="I1354" s="96">
        <f t="shared" si="374"/>
        <v>4.0099598642946405E-2</v>
      </c>
      <c r="J1354" s="96">
        <f t="shared" si="367"/>
        <v>9.7174241671017528E-2</v>
      </c>
      <c r="K1354" s="96">
        <f t="shared" si="375"/>
        <v>4.1901842074818264E-2</v>
      </c>
      <c r="L1354" s="96">
        <f t="shared" si="376"/>
        <v>15.412727587725838</v>
      </c>
      <c r="M1354" s="96">
        <f t="shared" si="377"/>
        <v>82.593608327536444</v>
      </c>
      <c r="N1354" s="96">
        <f t="shared" si="368"/>
        <v>7.9539434315238884</v>
      </c>
      <c r="O1354" s="96">
        <f t="shared" si="378"/>
        <v>0.18985980524312923</v>
      </c>
      <c r="P1354" s="96">
        <f t="shared" si="379"/>
        <v>0.18985980524312923</v>
      </c>
      <c r="Q1354" s="96">
        <f t="shared" si="369"/>
        <v>0.45694191600831913</v>
      </c>
      <c r="R1354" s="96">
        <f t="shared" si="370"/>
        <v>1.48829431193193E-2</v>
      </c>
      <c r="S1354" s="96">
        <f t="shared" si="365"/>
        <v>73.788120426398663</v>
      </c>
      <c r="T1354" s="96">
        <f t="shared" si="380"/>
        <v>430.81644846773037</v>
      </c>
      <c r="U1354" s="96">
        <f t="shared" si="381"/>
        <v>469.75654865722339</v>
      </c>
      <c r="V1354" s="32">
        <f t="shared" si="382"/>
        <v>999.99999999999568</v>
      </c>
      <c r="W1354" s="100">
        <f>(cNES*L1354+(cNES+cOSEX)*G1354+(cNES+cEREX)*H1354+(cNES+cHOEX)*I1354+(cNES+cNES)*S1354+(cNES+cOSEX)*N1354+(cNES+cEREX)*O1354+(cNES+cHOEX)*P1354)/(1+cDR)^((cycle + 0.5)/('Life tables'!$I$2/2))</f>
        <v>1166.7371642666913</v>
      </c>
      <c r="X1354" s="107">
        <f>((L1354+G1354+H1354+I1354+N1354+O1354+P1354+S1354)/('Life tables'!$I$2/2))/(1+oDR)^(((cycle + 0.5)/('Life tables'!$I$2/2)))</f>
        <v>1.7656087565789416</v>
      </c>
      <c r="Y1354" s="31">
        <f>((uNES*L1354+ uOCEX*G1354+uEREX*H1354+uHOEX*I1354+uNES*S1354+ uOCEX*N1354+uEREX*O1354+uHOEX*P1354)/('Life tables'!$I$2/2))/(1+oDR)^(((cycle + 0.5)/('Life tables'!$I$2/2)))</f>
        <v>1.1635237704574701</v>
      </c>
      <c r="Z1354" s="100">
        <f t="shared" si="371"/>
        <v>23761.535659940164</v>
      </c>
      <c r="AA1354" s="107">
        <f>((L1354+G1354+H1354+I1354+N1354+O1354+P1354+S1354)/('Life tables'!$I$2/2))</f>
        <v>3.8136353319451675</v>
      </c>
      <c r="AB1354" s="31">
        <f>((uNES*L1354+ uOCEX*G1354+uEREX*H1354+uHOEX*I1354+uNES*S1354+ uOCEX*N1354+uEREX*O1354+uHOEX*P1354)/('Life tables'!$I$2/2))</f>
        <v>2.5131589000341901</v>
      </c>
    </row>
    <row r="1355" spans="1:28" x14ac:dyDescent="0.25">
      <c r="A1355" s="4">
        <v>1349</v>
      </c>
      <c r="C1355" s="105">
        <f>IF(male=0,VLOOKUP((($A$5:$A$1570/'Life tables'!$I$2)*2)+age,lifetable,13,1),IF(male=1,VLOOKUP((($A$5:$A$1570/'Life tables'!$I$2)*2)+age,lifetable,10,1),"error"))</f>
        <v>5.0253560799291552E-3</v>
      </c>
      <c r="F1355" s="96">
        <f t="shared" si="372"/>
        <v>17.337703128585137</v>
      </c>
      <c r="G1355" s="96">
        <f t="shared" si="366"/>
        <v>1.7416085650798461</v>
      </c>
      <c r="H1355" s="96">
        <f t="shared" si="373"/>
        <v>9.9464719327382323E-2</v>
      </c>
      <c r="I1355" s="96">
        <f t="shared" si="374"/>
        <v>3.985457235749456E-2</v>
      </c>
      <c r="J1355" s="96">
        <f t="shared" si="367"/>
        <v>9.6580464070142757E-2</v>
      </c>
      <c r="K1355" s="96">
        <f t="shared" si="375"/>
        <v>4.1645803284789416E-2</v>
      </c>
      <c r="L1355" s="96">
        <f t="shared" si="376"/>
        <v>15.318549004465481</v>
      </c>
      <c r="M1355" s="96">
        <f t="shared" si="377"/>
        <v>82.089299746456689</v>
      </c>
      <c r="N1355" s="96">
        <f t="shared" si="368"/>
        <v>7.9053774225170734</v>
      </c>
      <c r="O1355" s="96">
        <f t="shared" si="378"/>
        <v>0.18870053964225442</v>
      </c>
      <c r="P1355" s="96">
        <f t="shared" si="379"/>
        <v>0.18870053964225442</v>
      </c>
      <c r="Q1355" s="96">
        <f t="shared" si="369"/>
        <v>0.45415187288071812</v>
      </c>
      <c r="R1355" s="96">
        <f t="shared" si="370"/>
        <v>1.4792069308636151E-2</v>
      </c>
      <c r="S1355" s="96">
        <f t="shared" si="365"/>
        <v>73.337577302465746</v>
      </c>
      <c r="T1355" s="96">
        <f t="shared" si="380"/>
        <v>431.36718080468125</v>
      </c>
      <c r="U1355" s="96">
        <f t="shared" si="381"/>
        <v>469.81298652981684</v>
      </c>
      <c r="V1355" s="32">
        <f t="shared" si="382"/>
        <v>999.99999999999557</v>
      </c>
      <c r="W1355" s="100">
        <f>(cNES*L1355+(cNES+cOSEX)*G1355+(cNES+cEREX)*H1355+(cNES+cHOEX)*I1355+(cNES+cNES)*S1355+(cNES+cOSEX)*N1355+(cNES+cEREX)*O1355+(cNES+cHOEX)*P1355)/(1+cDR)^((cycle + 0.5)/('Life tables'!$I$2/2))</f>
        <v>1157.0237665436853</v>
      </c>
      <c r="X1355" s="107">
        <f>((L1355+G1355+H1355+I1355+N1355+O1355+P1355+S1355)/('Life tables'!$I$2/2))/(1+oDR)^(((cycle + 0.5)/('Life tables'!$I$2/2)))</f>
        <v>1.7538248833573806</v>
      </c>
      <c r="Y1355" s="31">
        <f>((uNES*L1355+ uOCEX*G1355+uEREX*H1355+uHOEX*I1355+uNES*S1355+ uOCEX*N1355+uEREX*O1355+uHOEX*P1355)/('Life tables'!$I$2/2))/(1+oDR)^(((cycle + 0.5)/('Life tables'!$I$2/2)))</f>
        <v>1.1557582821466375</v>
      </c>
      <c r="Z1355" s="100">
        <f t="shared" si="371"/>
        <v>23616.437635236121</v>
      </c>
      <c r="AA1355" s="107">
        <f>((L1355+G1355+H1355+I1355+N1355+O1355+P1355+S1355)/('Life tables'!$I$2/2))</f>
        <v>3.7903466307204829</v>
      </c>
      <c r="AB1355" s="31">
        <f>((uNES*L1355+ uOCEX*G1355+uEREX*H1355+uHOEX*I1355+uNES*S1355+ uOCEX*N1355+uEREX*O1355+uHOEX*P1355)/('Life tables'!$I$2/2))</f>
        <v>2.4978118124745134</v>
      </c>
    </row>
    <row r="1356" spans="1:28" x14ac:dyDescent="0.25">
      <c r="A1356" s="4">
        <v>1350</v>
      </c>
      <c r="C1356" s="105">
        <f>IF(male=0,VLOOKUP((($A$5:$A$1570/'Life tables'!$I$2)*2)+age,lifetable,13,1),IF(male=1,VLOOKUP((($A$5:$A$1570/'Life tables'!$I$2)*2)+age,lifetable,10,1),"error"))</f>
        <v>5.0253560799291552E-3</v>
      </c>
      <c r="F1356" s="96">
        <f t="shared" si="372"/>
        <v>17.231764243450026</v>
      </c>
      <c r="G1356" s="96">
        <f t="shared" si="366"/>
        <v>1.7309667823501531</v>
      </c>
      <c r="H1356" s="96">
        <f t="shared" si="373"/>
        <v>9.8856958230213315E-2</v>
      </c>
      <c r="I1356" s="96">
        <f t="shared" si="374"/>
        <v>3.9611048233694775E-2</v>
      </c>
      <c r="J1356" s="96">
        <f t="shared" si="367"/>
        <v>9.5990326690725228E-2</v>
      </c>
      <c r="K1356" s="96">
        <f t="shared" si="375"/>
        <v>4.1391334169830769E-2</v>
      </c>
      <c r="L1356" s="96">
        <f t="shared" si="376"/>
        <v>15.22494779377541</v>
      </c>
      <c r="M1356" s="96">
        <f t="shared" si="377"/>
        <v>81.588068422047513</v>
      </c>
      <c r="N1356" s="96">
        <f t="shared" si="368"/>
        <v>7.8571077599949044</v>
      </c>
      <c r="O1356" s="96">
        <f t="shared" si="378"/>
        <v>0.18754834780125024</v>
      </c>
      <c r="P1356" s="96">
        <f t="shared" si="379"/>
        <v>0.18754834780125024</v>
      </c>
      <c r="Q1356" s="96">
        <f t="shared" si="369"/>
        <v>0.45137885440656872</v>
      </c>
      <c r="R1356" s="96">
        <f t="shared" si="370"/>
        <v>1.47017500037667E-2</v>
      </c>
      <c r="S1356" s="96">
        <f t="shared" ref="S1356:S1419" si="383">M1356-SUM(N1356:R1356)</f>
        <v>72.889783362039779</v>
      </c>
      <c r="T1356" s="96">
        <f t="shared" si="380"/>
        <v>431.91454998577854</v>
      </c>
      <c r="U1356" s="96">
        <f t="shared" si="381"/>
        <v>469.86907961399044</v>
      </c>
      <c r="V1356" s="32">
        <f t="shared" si="382"/>
        <v>999.99999999999568</v>
      </c>
      <c r="W1356" s="100">
        <f>(cNES*L1356+(cNES+cOSEX)*G1356+(cNES+cEREX)*H1356+(cNES+cHOEX)*I1356+(cNES+cNES)*S1356+(cNES+cOSEX)*N1356+(cNES+cEREX)*O1356+(cNES+cHOEX)*P1356)/(1+cDR)^((cycle + 0.5)/('Life tables'!$I$2/2))</f>
        <v>1147.3912269594853</v>
      </c>
      <c r="X1356" s="107">
        <f>((L1356+G1356+H1356+I1356+N1356+O1356+P1356+S1356)/('Life tables'!$I$2/2))/(1+oDR)^(((cycle + 0.5)/('Life tables'!$I$2/2)))</f>
        <v>1.7421196595624986</v>
      </c>
      <c r="Y1356" s="31">
        <f>((uNES*L1356+ uOCEX*G1356+uEREX*H1356+uHOEX*I1356+uNES*S1356+ uOCEX*N1356+uEREX*O1356+uHOEX*P1356)/('Life tables'!$I$2/2))/(1+oDR)^(((cycle + 0.5)/('Life tables'!$I$2/2)))</f>
        <v>1.148044623192269</v>
      </c>
      <c r="Z1356" s="100">
        <f t="shared" si="371"/>
        <v>23472.225467094657</v>
      </c>
      <c r="AA1356" s="107">
        <f>((L1356+G1356+H1356+I1356+N1356+O1356+P1356+S1356)/('Life tables'!$I$2/2))</f>
        <v>3.7672001518989799</v>
      </c>
      <c r="AB1356" s="31">
        <f>((uNES*L1356+ uOCEX*G1356+uEREX*H1356+uHOEX*I1356+uNES*S1356+ uOCEX*N1356+uEREX*O1356+uHOEX*P1356)/('Life tables'!$I$2/2))</f>
        <v>2.4825584483461061</v>
      </c>
    </row>
    <row r="1357" spans="1:28" x14ac:dyDescent="0.25">
      <c r="A1357" s="4">
        <v>1351</v>
      </c>
      <c r="C1357" s="105">
        <f>IF(male=0,VLOOKUP((($A$5:$A$1570/'Life tables'!$I$2)*2)+age,lifetable,13,1),IF(male=1,VLOOKUP((($A$5:$A$1570/'Life tables'!$I$2)*2)+age,lifetable,10,1),"error"))</f>
        <v>5.0253560799291552E-3</v>
      </c>
      <c r="F1357" s="96">
        <f t="shared" si="372"/>
        <v>17.126474745800152</v>
      </c>
      <c r="G1357" s="96">
        <f t="shared" si="366"/>
        <v>1.7203902319524456</v>
      </c>
      <c r="H1357" s="96">
        <f t="shared" si="373"/>
        <v>9.8252922605990445E-2</v>
      </c>
      <c r="I1357" s="96">
        <f t="shared" si="374"/>
        <v>3.9369016871671235E-2</v>
      </c>
      <c r="J1357" s="96">
        <f t="shared" si="367"/>
        <v>9.5403806753838596E-2</v>
      </c>
      <c r="K1357" s="96">
        <f t="shared" si="375"/>
        <v>4.1138424907596866E-2</v>
      </c>
      <c r="L1357" s="96">
        <f t="shared" si="376"/>
        <v>15.131920342708609</v>
      </c>
      <c r="M1357" s="96">
        <f t="shared" si="377"/>
        <v>81.089895654426513</v>
      </c>
      <c r="N1357" s="96">
        <f t="shared" si="368"/>
        <v>7.8091326431181907</v>
      </c>
      <c r="O1357" s="96">
        <f t="shared" si="378"/>
        <v>0.18640318673427189</v>
      </c>
      <c r="P1357" s="96">
        <f t="shared" si="379"/>
        <v>0.18640318673427189</v>
      </c>
      <c r="Q1357" s="96">
        <f t="shared" si="369"/>
        <v>0.44862275713040678</v>
      </c>
      <c r="R1357" s="96">
        <f t="shared" si="370"/>
        <v>1.4611981835088383E-2</v>
      </c>
      <c r="S1357" s="96">
        <f t="shared" si="383"/>
        <v>72.444721898874292</v>
      </c>
      <c r="T1357" s="96">
        <f t="shared" si="380"/>
        <v>432.45857654966278</v>
      </c>
      <c r="U1357" s="96">
        <f t="shared" si="381"/>
        <v>469.92483002073311</v>
      </c>
      <c r="V1357" s="32">
        <f t="shared" si="382"/>
        <v>999.99999999999557</v>
      </c>
      <c r="W1357" s="100">
        <f>(cNES*L1357+(cNES+cOSEX)*G1357+(cNES+cEREX)*H1357+(cNES+cHOEX)*I1357+(cNES+cNES)*S1357+(cNES+cOSEX)*N1357+(cNES+cEREX)*O1357+(cNES+cHOEX)*P1357)/(1+cDR)^((cycle + 0.5)/('Life tables'!$I$2/2))</f>
        <v>1137.8388727649744</v>
      </c>
      <c r="X1357" s="107">
        <f>((L1357+G1357+H1357+I1357+N1357+O1357+P1357+S1357)/('Life tables'!$I$2/2))/(1+oDR)^(((cycle + 0.5)/('Life tables'!$I$2/2)))</f>
        <v>1.7304925601636292</v>
      </c>
      <c r="Y1357" s="31">
        <f>((uNES*L1357+ uOCEX*G1357+uEREX*H1357+uHOEX*I1357+uNES*S1357+ uOCEX*N1357+uEREX*O1357+uHOEX*P1357)/('Life tables'!$I$2/2))/(1+oDR)^(((cycle + 0.5)/('Life tables'!$I$2/2)))</f>
        <v>1.1403824476053845</v>
      </c>
      <c r="Z1357" s="100">
        <f t="shared" si="371"/>
        <v>23328.893753860764</v>
      </c>
      <c r="AA1357" s="107">
        <f>((L1357+G1357+H1357+I1357+N1357+O1357+P1357+S1357)/('Life tables'!$I$2/2))</f>
        <v>3.7441950267284612</v>
      </c>
      <c r="AB1357" s="31">
        <f>((uNES*L1357+ uOCEX*G1357+uEREX*H1357+uHOEX*I1357+uNES*S1357+ uOCEX*N1357+uEREX*O1357+uHOEX*P1357)/('Life tables'!$I$2/2))</f>
        <v>2.4673982351526389</v>
      </c>
    </row>
    <row r="1358" spans="1:28" x14ac:dyDescent="0.25">
      <c r="A1358" s="4">
        <v>1352</v>
      </c>
      <c r="C1358" s="105">
        <f>IF(male=0,VLOOKUP((($A$5:$A$1570/'Life tables'!$I$2)*2)+age,lifetable,13,1),IF(male=1,VLOOKUP((($A$5:$A$1570/'Life tables'!$I$2)*2)+age,lifetable,10,1),"error"))</f>
        <v>5.0253560799291552E-3</v>
      </c>
      <c r="F1358" s="96">
        <f t="shared" si="372"/>
        <v>17.021830575240703</v>
      </c>
      <c r="G1358" s="96">
        <f t="shared" si="366"/>
        <v>1.7098785060115662</v>
      </c>
      <c r="H1358" s="96">
        <f t="shared" si="373"/>
        <v>9.7652589160622943E-2</v>
      </c>
      <c r="I1358" s="96">
        <f t="shared" si="374"/>
        <v>3.9128468937702089E-2</v>
      </c>
      <c r="J1358" s="96">
        <f t="shared" si="367"/>
        <v>9.4820881640868812E-2</v>
      </c>
      <c r="K1358" s="96">
        <f t="shared" si="375"/>
        <v>4.0887065744869389E-2</v>
      </c>
      <c r="L1358" s="96">
        <f t="shared" si="376"/>
        <v>15.039463063745073</v>
      </c>
      <c r="M1358" s="96">
        <f t="shared" si="377"/>
        <v>80.594762854359033</v>
      </c>
      <c r="N1358" s="96">
        <f t="shared" si="368"/>
        <v>7.7614502817033575</v>
      </c>
      <c r="O1358" s="96">
        <f t="shared" si="378"/>
        <v>0.18526501370982304</v>
      </c>
      <c r="P1358" s="96">
        <f t="shared" si="379"/>
        <v>0.18526501370982304</v>
      </c>
      <c r="Q1358" s="96">
        <f t="shared" si="369"/>
        <v>0.44588347820891716</v>
      </c>
      <c r="R1358" s="96">
        <f t="shared" si="370"/>
        <v>1.4522761452916789E-2</v>
      </c>
      <c r="S1358" s="96">
        <f t="shared" si="383"/>
        <v>72.002376305574188</v>
      </c>
      <c r="T1358" s="96">
        <f t="shared" si="380"/>
        <v>432.99928090951255</v>
      </c>
      <c r="U1358" s="96">
        <f t="shared" si="381"/>
        <v>469.98023984793087</v>
      </c>
      <c r="V1358" s="32">
        <f t="shared" si="382"/>
        <v>999.99999999999557</v>
      </c>
      <c r="W1358" s="100">
        <f>(cNES*L1358+(cNES+cOSEX)*G1358+(cNES+cEREX)*H1358+(cNES+cHOEX)*I1358+(cNES+cNES)*S1358+(cNES+cOSEX)*N1358+(cNES+cEREX)*O1358+(cNES+cHOEX)*P1358)/(1+cDR)^((cycle + 0.5)/('Life tables'!$I$2/2))</f>
        <v>1128.3660367942944</v>
      </c>
      <c r="X1358" s="107">
        <f>((L1358+G1358+H1358+I1358+N1358+O1358+P1358+S1358)/('Life tables'!$I$2/2))/(1+oDR)^(((cycle + 0.5)/('Life tables'!$I$2/2)))</f>
        <v>1.7189430636388563</v>
      </c>
      <c r="Y1358" s="31">
        <f>((uNES*L1358+ uOCEX*G1358+uEREX*H1358+uHOEX*I1358+uNES*S1358+ uOCEX*N1358+uEREX*O1358+uHOEX*P1358)/('Life tables'!$I$2/2))/(1+oDR)^(((cycle + 0.5)/('Life tables'!$I$2/2)))</f>
        <v>1.1327714117091465</v>
      </c>
      <c r="Z1358" s="100">
        <f t="shared" si="371"/>
        <v>23186.437126558129</v>
      </c>
      <c r="AA1358" s="107">
        <f>((L1358+G1358+H1358+I1358+N1358+O1358+P1358+S1358)/('Life tables'!$I$2/2))</f>
        <v>3.7213303917715419</v>
      </c>
      <c r="AB1358" s="31">
        <f>((uNES*L1358+ uOCEX*G1358+uEREX*H1358+uHOEX*I1358+uNES*S1358+ uOCEX*N1358+uEREX*O1358+uHOEX*P1358)/('Life tables'!$I$2/2))</f>
        <v>2.4523306039000046</v>
      </c>
    </row>
    <row r="1359" spans="1:28" x14ac:dyDescent="0.25">
      <c r="A1359" s="4">
        <v>1353</v>
      </c>
      <c r="C1359" s="105">
        <f>IF(male=0,VLOOKUP((($A$5:$A$1570/'Life tables'!$I$2)*2)+age,lifetable,13,1),IF(male=1,VLOOKUP((($A$5:$A$1570/'Life tables'!$I$2)*2)+age,lifetable,10,1),"error"))</f>
        <v>5.0253560799291552E-3</v>
      </c>
      <c r="F1359" s="96">
        <f t="shared" si="372"/>
        <v>16.917827699832728</v>
      </c>
      <c r="G1359" s="96">
        <f t="shared" si="366"/>
        <v>1.6994311995108091</v>
      </c>
      <c r="H1359" s="96">
        <f t="shared" si="373"/>
        <v>9.705593476326857E-2</v>
      </c>
      <c r="I1359" s="96">
        <f t="shared" si="374"/>
        <v>3.88893951634776E-2</v>
      </c>
      <c r="J1359" s="96">
        <f t="shared" si="367"/>
        <v>9.4241528891716567E-2</v>
      </c>
      <c r="K1359" s="96">
        <f t="shared" si="375"/>
        <v>4.0637246996782055E-2</v>
      </c>
      <c r="L1359" s="96">
        <f t="shared" si="376"/>
        <v>14.947572394506674</v>
      </c>
      <c r="M1359" s="96">
        <f t="shared" si="377"/>
        <v>80.102651542719428</v>
      </c>
      <c r="N1359" s="96">
        <f t="shared" si="368"/>
        <v>7.7140588961705685</v>
      </c>
      <c r="O1359" s="96">
        <f t="shared" si="378"/>
        <v>0.1841337862495174</v>
      </c>
      <c r="P1359" s="96">
        <f t="shared" si="379"/>
        <v>0.1841337862495174</v>
      </c>
      <c r="Q1359" s="96">
        <f t="shared" si="369"/>
        <v>0.44316091540795277</v>
      </c>
      <c r="R1359" s="96">
        <f t="shared" si="370"/>
        <v>1.4434085527408592E-2</v>
      </c>
      <c r="S1359" s="96">
        <f t="shared" si="383"/>
        <v>71.562730073114466</v>
      </c>
      <c r="T1359" s="96">
        <f t="shared" si="380"/>
        <v>433.53668335381224</v>
      </c>
      <c r="U1359" s="96">
        <f t="shared" si="381"/>
        <v>470.03531118045504</v>
      </c>
      <c r="V1359" s="32">
        <f t="shared" si="382"/>
        <v>999.99999999999545</v>
      </c>
      <c r="W1359" s="100">
        <f>(cNES*L1359+(cNES+cOSEX)*G1359+(cNES+cEREX)*H1359+(cNES+cHOEX)*I1359+(cNES+cNES)*S1359+(cNES+cOSEX)*N1359+(cNES+cEREX)*O1359+(cNES+cHOEX)*P1359)/(1+cDR)^((cycle + 0.5)/('Life tables'!$I$2/2))</f>
        <v>1118.9720574190808</v>
      </c>
      <c r="X1359" s="107">
        <f>((L1359+G1359+H1359+I1359+N1359+O1359+P1359+S1359)/('Life tables'!$I$2/2))/(1+oDR)^(((cycle + 0.5)/('Life tables'!$I$2/2)))</f>
        <v>1.7074706519514091</v>
      </c>
      <c r="Y1359" s="31">
        <f>((uNES*L1359+ uOCEX*G1359+uEREX*H1359+uHOEX*I1359+uNES*S1359+ uOCEX*N1359+uEREX*O1359+uHOEX*P1359)/('Life tables'!$I$2/2))/(1+oDR)^(((cycle + 0.5)/('Life tables'!$I$2/2)))</f>
        <v>1.1252111741233075</v>
      </c>
      <c r="Z1359" s="100">
        <f t="shared" si="371"/>
        <v>23044.850248701441</v>
      </c>
      <c r="AA1359" s="107">
        <f>((L1359+G1359+H1359+I1359+N1359+O1359+P1359+S1359)/('Life tables'!$I$2/2))</f>
        <v>3.6986053888728203</v>
      </c>
      <c r="AB1359" s="31">
        <f>((uNES*L1359+ uOCEX*G1359+uEREX*H1359+uHOEX*I1359+uNES*S1359+ uOCEX*N1359+uEREX*O1359+uHOEX*P1359)/('Life tables'!$I$2/2))</f>
        <v>2.4373549890746888</v>
      </c>
    </row>
    <row r="1360" spans="1:28" x14ac:dyDescent="0.25">
      <c r="A1360" s="4">
        <v>1354</v>
      </c>
      <c r="C1360" s="105">
        <f>IF(male=0,VLOOKUP((($A$5:$A$1570/'Life tables'!$I$2)*2)+age,lifetable,13,1),IF(male=1,VLOOKUP((($A$5:$A$1570/'Life tables'!$I$2)*2)+age,lifetable,10,1),"error"))</f>
        <v>5.0253560799291552E-3</v>
      </c>
      <c r="F1360" s="96">
        <f t="shared" si="372"/>
        <v>16.814462115778031</v>
      </c>
      <c r="G1360" s="96">
        <f t="shared" ref="G1360:G1423" si="384">F1360*(rrOSEX)</f>
        <v>1.6890479102602665</v>
      </c>
      <c r="H1360" s="96">
        <f t="shared" si="373"/>
        <v>9.646293644452586E-2</v>
      </c>
      <c r="I1360" s="96">
        <f t="shared" si="374"/>
        <v>3.8651786345375819E-2</v>
      </c>
      <c r="J1360" s="96">
        <f t="shared" ref="J1360:J1423" si="385">F1360*mr + G1360*mr + H1360*mr+I1360*mr</f>
        <v>9.366572620304181E-2</v>
      </c>
      <c r="K1360" s="96">
        <f t="shared" si="375"/>
        <v>4.0388959046063717E-2</v>
      </c>
      <c r="L1360" s="96">
        <f t="shared" si="376"/>
        <v>14.856244797478757</v>
      </c>
      <c r="M1360" s="96">
        <f t="shared" si="377"/>
        <v>79.613543349950277</v>
      </c>
      <c r="N1360" s="96">
        <f t="shared" ref="N1360:N1423" si="386">M1360*rrOSEXc</f>
        <v>7.6669567174916438</v>
      </c>
      <c r="O1360" s="96">
        <f t="shared" si="378"/>
        <v>0.18300946212683575</v>
      </c>
      <c r="P1360" s="96">
        <f t="shared" si="379"/>
        <v>0.18300946212683575</v>
      </c>
      <c r="Q1360" s="96">
        <f t="shared" ref="Q1360:Q1423" si="387">M1360*mr + N1360*mr + O1360*mr+P1360*mr</f>
        <v>0.44045496709954368</v>
      </c>
      <c r="R1360" s="96">
        <f t="shared" si="370"/>
        <v>1.4345950748464089E-2</v>
      </c>
      <c r="S1360" s="96">
        <f t="shared" si="383"/>
        <v>71.125766790356948</v>
      </c>
      <c r="T1360" s="96">
        <f t="shared" si="380"/>
        <v>434.07080404711485</v>
      </c>
      <c r="U1360" s="96">
        <f t="shared" si="381"/>
        <v>470.09004609024959</v>
      </c>
      <c r="V1360" s="32">
        <f t="shared" si="382"/>
        <v>999.99999999999568</v>
      </c>
      <c r="W1360" s="100">
        <f>(cNES*L1360+(cNES+cOSEX)*G1360+(cNES+cEREX)*H1360+(cNES+cHOEX)*I1360+(cNES+cNES)*S1360+(cNES+cOSEX)*N1360+(cNES+cEREX)*O1360+(cNES+cHOEX)*P1360)/(1+cDR)^((cycle + 0.5)/('Life tables'!$I$2/2))</f>
        <v>1109.6562785030542</v>
      </c>
      <c r="X1360" s="107">
        <f>((L1360+G1360+H1360+I1360+N1360+O1360+P1360+S1360)/('Life tables'!$I$2/2))/(1+oDR)^(((cycle + 0.5)/('Life tables'!$I$2/2)))</f>
        <v>1.6960748105262313</v>
      </c>
      <c r="Y1360" s="31">
        <f>((uNES*L1360+ uOCEX*G1360+uEREX*H1360+uHOEX*I1360+uNES*S1360+ uOCEX*N1360+uEREX*O1360+uHOEX*P1360)/('Life tables'!$I$2/2))/(1+oDR)^(((cycle + 0.5)/('Life tables'!$I$2/2)))</f>
        <v>1.1177013957487729</v>
      </c>
      <c r="Z1360" s="100">
        <f t="shared" si="371"/>
        <v>22904.127816109376</v>
      </c>
      <c r="AA1360" s="107">
        <f>((L1360+G1360+H1360+I1360+N1360+O1360+P1360+S1360)/('Life tables'!$I$2/2))</f>
        <v>3.6760191651262661</v>
      </c>
      <c r="AB1360" s="31">
        <f>((uNES*L1360+ uOCEX*G1360+uEREX*H1360+uHOEX*I1360+uNES*S1360+ uOCEX*N1360+uEREX*O1360+uHOEX*P1360)/('Life tables'!$I$2/2))</f>
        <v>2.4224708286222865</v>
      </c>
    </row>
    <row r="1361" spans="1:28" x14ac:dyDescent="0.25">
      <c r="A1361" s="4">
        <v>1355</v>
      </c>
      <c r="C1361" s="105">
        <f>IF(male=0,VLOOKUP((($A$5:$A$1570/'Life tables'!$I$2)*2)+age,lifetable,13,1),IF(male=1,VLOOKUP((($A$5:$A$1570/'Life tables'!$I$2)*2)+age,lifetable,10,1),"error"))</f>
        <v>5.0253560799291552E-3</v>
      </c>
      <c r="F1361" s="96">
        <f t="shared" si="372"/>
        <v>16.711729847111449</v>
      </c>
      <c r="G1361" s="96">
        <f t="shared" si="384"/>
        <v>1.6787282388659159</v>
      </c>
      <c r="H1361" s="96">
        <f t="shared" si="373"/>
        <v>9.5873571394668719E-2</v>
      </c>
      <c r="I1361" s="96">
        <f t="shared" si="374"/>
        <v>3.8415633343755244E-2</v>
      </c>
      <c r="J1361" s="96">
        <f t="shared" si="385"/>
        <v>9.3093451426549748E-2</v>
      </c>
      <c r="K1361" s="96">
        <f t="shared" si="375"/>
        <v>4.014219234229921E-2</v>
      </c>
      <c r="L1361" s="96">
        <f t="shared" si="376"/>
        <v>14.765476759738259</v>
      </c>
      <c r="M1361" s="96">
        <f t="shared" si="377"/>
        <v>79.127420015519732</v>
      </c>
      <c r="N1361" s="96">
        <f t="shared" si="386"/>
        <v>7.6201419871378038</v>
      </c>
      <c r="O1361" s="96">
        <f t="shared" si="378"/>
        <v>0.18189199936587835</v>
      </c>
      <c r="P1361" s="96">
        <f t="shared" si="379"/>
        <v>0.18189199936587835</v>
      </c>
      <c r="Q1361" s="96">
        <f t="shared" si="387"/>
        <v>0.43776553225889397</v>
      </c>
      <c r="R1361" s="96">
        <f t="shared" si="370"/>
        <v>1.4258353825629427E-2</v>
      </c>
      <c r="S1361" s="96">
        <f t="shared" si="383"/>
        <v>70.691470143565653</v>
      </c>
      <c r="T1361" s="96">
        <f t="shared" si="380"/>
        <v>434.6016630308003</v>
      </c>
      <c r="U1361" s="96">
        <f t="shared" si="381"/>
        <v>470.14444663641751</v>
      </c>
      <c r="V1361" s="32">
        <f t="shared" si="382"/>
        <v>999.99999999999568</v>
      </c>
      <c r="W1361" s="100">
        <f>(cNES*L1361+(cNES+cOSEX)*G1361+(cNES+cEREX)*H1361+(cNES+cHOEX)*I1361+(cNES+cNES)*S1361+(cNES+cOSEX)*N1361+(cNES+cEREX)*O1361+(cNES+cHOEX)*P1361)/(1+cDR)^((cycle + 0.5)/('Life tables'!$I$2/2))</f>
        <v>1100.4180493569609</v>
      </c>
      <c r="X1361" s="107">
        <f>((L1361+G1361+H1361+I1361+N1361+O1361+P1361+S1361)/('Life tables'!$I$2/2))/(1+oDR)^(((cycle + 0.5)/('Life tables'!$I$2/2)))</f>
        <v>1.6847550282267054</v>
      </c>
      <c r="Y1361" s="31">
        <f>((uNES*L1361+ uOCEX*G1361+uEREX*H1361+uHOEX*I1361+uNES*S1361+ uOCEX*N1361+uEREX*O1361+uHOEX*P1361)/('Life tables'!$I$2/2))/(1+oDR)^(((cycle + 0.5)/('Life tables'!$I$2/2)))</f>
        <v>1.110241739752267</v>
      </c>
      <c r="Z1361" s="100">
        <f t="shared" si="371"/>
        <v>22764.264556718288</v>
      </c>
      <c r="AA1361" s="107">
        <f>((L1361+G1361+H1361+I1361+N1361+O1361+P1361+S1361)/('Life tables'!$I$2/2))</f>
        <v>3.6535708728428156</v>
      </c>
      <c r="AB1361" s="31">
        <f>((uNES*L1361+ uOCEX*G1361+uEREX*H1361+uHOEX*I1361+uNES*S1361+ uOCEX*N1361+uEREX*O1361+uHOEX*P1361)/('Life tables'!$I$2/2))</f>
        <v>2.4076775639261561</v>
      </c>
    </row>
    <row r="1362" spans="1:28" x14ac:dyDescent="0.25">
      <c r="A1362" s="4">
        <v>1356</v>
      </c>
      <c r="C1362" s="105">
        <f>IF(male=0,VLOOKUP((($A$5:$A$1570/'Life tables'!$I$2)*2)+age,lifetable,13,1),IF(male=1,VLOOKUP((($A$5:$A$1570/'Life tables'!$I$2)*2)+age,lifetable,10,1),"error"))</f>
        <v>5.6161675998828153E-3</v>
      </c>
      <c r="F1362" s="96">
        <f t="shared" si="372"/>
        <v>16.609626945400301</v>
      </c>
      <c r="G1362" s="96">
        <f t="shared" si="384"/>
        <v>1.6684717886994309</v>
      </c>
      <c r="H1362" s="96">
        <f t="shared" si="373"/>
        <v>9.5287816961922261E-2</v>
      </c>
      <c r="I1362" s="96">
        <f t="shared" si="374"/>
        <v>3.8180927082263894E-2</v>
      </c>
      <c r="J1362" s="96">
        <f t="shared" si="385"/>
        <v>0.10340244873380802</v>
      </c>
      <c r="K1362" s="96">
        <f t="shared" si="375"/>
        <v>3.9896937401207387E-2</v>
      </c>
      <c r="L1362" s="96">
        <f t="shared" si="376"/>
        <v>14.664387026521668</v>
      </c>
      <c r="M1362" s="96">
        <f t="shared" si="377"/>
        <v>78.644263387377507</v>
      </c>
      <c r="N1362" s="96">
        <f t="shared" si="386"/>
        <v>7.5736129570272759</v>
      </c>
      <c r="O1362" s="96">
        <f t="shared" si="378"/>
        <v>0.18078135624011449</v>
      </c>
      <c r="P1362" s="96">
        <f t="shared" si="379"/>
        <v>0.18078135624011449</v>
      </c>
      <c r="Q1362" s="96">
        <f t="shared" si="387"/>
        <v>0.48624464044730642</v>
      </c>
      <c r="R1362" s="96">
        <f t="shared" si="370"/>
        <v>1.4171291487998568E-2</v>
      </c>
      <c r="S1362" s="96">
        <f t="shared" si="383"/>
        <v>70.208671785934698</v>
      </c>
      <c r="T1362" s="96">
        <f t="shared" si="380"/>
        <v>435.19131011998144</v>
      </c>
      <c r="U1362" s="96">
        <f t="shared" si="381"/>
        <v>470.19851486530672</v>
      </c>
      <c r="V1362" s="32">
        <f t="shared" si="382"/>
        <v>999.99999999999568</v>
      </c>
      <c r="W1362" s="100">
        <f>(cNES*L1362+(cNES+cOSEX)*G1362+(cNES+cEREX)*H1362+(cNES+cHOEX)*I1362+(cNES+cNES)*S1362+(cNES+cOSEX)*N1362+(cNES+cEREX)*O1362+(cNES+cHOEX)*P1362)/(1+cDR)^((cycle + 0.5)/('Life tables'!$I$2/2))</f>
        <v>1090.6402975140197</v>
      </c>
      <c r="X1362" s="107">
        <f>((L1362+G1362+H1362+I1362+N1362+O1362+P1362+S1362)/('Life tables'!$I$2/2))/(1+oDR)^(((cycle + 0.5)/('Life tables'!$I$2/2)))</f>
        <v>1.6724143012578954</v>
      </c>
      <c r="Y1362" s="31">
        <f>((uNES*L1362+ uOCEX*G1362+uEREX*H1362+uHOEX*I1362+uNES*S1362+ uOCEX*N1362+uEREX*O1362+uHOEX*P1362)/('Life tables'!$I$2/2))/(1+oDR)^(((cycle + 0.5)/('Life tables'!$I$2/2)))</f>
        <v>1.1020972191817628</v>
      </c>
      <c r="Z1362" s="100">
        <f t="shared" si="371"/>
        <v>22612.474716005112</v>
      </c>
      <c r="AA1362" s="107">
        <f>((L1362+G1362+H1362+I1362+N1362+O1362+P1362+S1362)/('Life tables'!$I$2/2))</f>
        <v>3.6288804425801975</v>
      </c>
      <c r="AB1362" s="31">
        <f>((uNES*L1362+ uOCEX*G1362+uEREX*H1362+uHOEX*I1362+uNES*S1362+ uOCEX*N1362+uEREX*O1362+uHOEX*P1362)/('Life tables'!$I$2/2))</f>
        <v>2.3913805577377651</v>
      </c>
    </row>
    <row r="1363" spans="1:28" x14ac:dyDescent="0.25">
      <c r="A1363" s="4">
        <v>1357</v>
      </c>
      <c r="C1363" s="105">
        <f>IF(male=0,VLOOKUP((($A$5:$A$1570/'Life tables'!$I$2)*2)+age,lifetable,13,1),IF(male=1,VLOOKUP((($A$5:$A$1570/'Life tables'!$I$2)*2)+age,lifetable,10,1),"error"))</f>
        <v>5.6161675998828153E-3</v>
      </c>
      <c r="F1363" s="96">
        <f t="shared" si="372"/>
        <v>16.49725400541994</v>
      </c>
      <c r="G1363" s="96">
        <f t="shared" si="384"/>
        <v>1.657183691694798</v>
      </c>
      <c r="H1363" s="96">
        <f t="shared" si="373"/>
        <v>9.4643144316864034E-2</v>
      </c>
      <c r="I1363" s="96">
        <f t="shared" si="374"/>
        <v>3.7922612850311926E-2</v>
      </c>
      <c r="J1363" s="96">
        <f t="shared" si="385"/>
        <v>0.10270287629888321</v>
      </c>
      <c r="K1363" s="96">
        <f t="shared" si="375"/>
        <v>3.9627013448867945E-2</v>
      </c>
      <c r="L1363" s="96">
        <f t="shared" si="376"/>
        <v>14.565174666810215</v>
      </c>
      <c r="M1363" s="96">
        <f t="shared" si="377"/>
        <v>78.112921009287547</v>
      </c>
      <c r="N1363" s="96">
        <f t="shared" si="386"/>
        <v>7.5224435347962109</v>
      </c>
      <c r="O1363" s="96">
        <f t="shared" si="378"/>
        <v>0.17955994743543405</v>
      </c>
      <c r="P1363" s="96">
        <f t="shared" si="379"/>
        <v>0.17955994743543405</v>
      </c>
      <c r="Q1363" s="96">
        <f t="shared" si="387"/>
        <v>0.48295943727468393</v>
      </c>
      <c r="R1363" s="96">
        <f t="shared" si="370"/>
        <v>1.4075546326234516E-2</v>
      </c>
      <c r="S1363" s="96">
        <f t="shared" si="383"/>
        <v>69.734322596019553</v>
      </c>
      <c r="T1363" s="96">
        <f t="shared" si="380"/>
        <v>435.77697243355499</v>
      </c>
      <c r="U1363" s="96">
        <f t="shared" si="381"/>
        <v>470.25221742508182</v>
      </c>
      <c r="V1363" s="32">
        <f t="shared" si="382"/>
        <v>999.99999999999568</v>
      </c>
      <c r="W1363" s="100">
        <f>(cNES*L1363+(cNES+cOSEX)*G1363+(cNES+cEREX)*H1363+(cNES+cHOEX)*I1363+(cNES+cNES)*S1363+(cNES+cOSEX)*N1363+(cNES+cEREX)*O1363+(cNES+cHOEX)*P1363)/(1+cDR)^((cycle + 0.5)/('Life tables'!$I$2/2))</f>
        <v>1080.8520975238716</v>
      </c>
      <c r="X1363" s="107">
        <f>((L1363+G1363+H1363+I1363+N1363+O1363+P1363+S1363)/('Life tables'!$I$2/2))/(1+oDR)^(((cycle + 0.5)/('Life tables'!$I$2/2)))</f>
        <v>1.6601639744321923</v>
      </c>
      <c r="Y1363" s="31">
        <f>((uNES*L1363+ uOCEX*G1363+uEREX*H1363+uHOEX*I1363+uNES*S1363+ uOCEX*N1363+uEREX*O1363+uHOEX*P1363)/('Life tables'!$I$2/2))/(1+oDR)^(((cycle + 0.5)/('Life tables'!$I$2/2)))</f>
        <v>1.0940244308475908</v>
      </c>
      <c r="Z1363" s="100">
        <f t="shared" si="371"/>
        <v>22459.674552687098</v>
      </c>
      <c r="AA1363" s="107">
        <f>((L1363+G1363+H1363+I1363+N1363+O1363+P1363+S1363)/('Life tables'!$I$2/2))</f>
        <v>3.6043568785533147</v>
      </c>
      <c r="AB1363" s="31">
        <f>((uNES*L1363+ uOCEX*G1363+uEREX*H1363+uHOEX*I1363+uNES*S1363+ uOCEX*N1363+uEREX*O1363+uHOEX*P1363)/('Life tables'!$I$2/2))</f>
        <v>2.3752198839151157</v>
      </c>
    </row>
    <row r="1364" spans="1:28" x14ac:dyDescent="0.25">
      <c r="A1364" s="4">
        <v>1358</v>
      </c>
      <c r="C1364" s="105">
        <f>IF(male=0,VLOOKUP((($A$5:$A$1570/'Life tables'!$I$2)*2)+age,lifetable,13,1),IF(male=1,VLOOKUP((($A$5:$A$1570/'Life tables'!$I$2)*2)+age,lifetable,10,1),"error"))</f>
        <v>5.6161675998828153E-3</v>
      </c>
      <c r="F1364" s="96">
        <f t="shared" si="372"/>
        <v>16.385645499423806</v>
      </c>
      <c r="G1364" s="96">
        <f t="shared" si="384"/>
        <v>1.6459723836837525</v>
      </c>
      <c r="H1364" s="96">
        <f t="shared" si="373"/>
        <v>9.400285715534544E-2</v>
      </c>
      <c r="I1364" s="96">
        <f t="shared" si="374"/>
        <v>3.7666055840139046E-2</v>
      </c>
      <c r="J1364" s="96">
        <f t="shared" si="385"/>
        <v>0.10200806281165326</v>
      </c>
      <c r="K1364" s="96">
        <f t="shared" si="375"/>
        <v>3.9358925695193066E-2</v>
      </c>
      <c r="L1364" s="96">
        <f t="shared" si="376"/>
        <v>14.466637214237721</v>
      </c>
      <c r="M1364" s="96">
        <f t="shared" si="377"/>
        <v>77.585164641935023</v>
      </c>
      <c r="N1364" s="96">
        <f t="shared" si="386"/>
        <v>7.4716194531687101</v>
      </c>
      <c r="O1364" s="96">
        <f t="shared" si="378"/>
        <v>0.17834678187516437</v>
      </c>
      <c r="P1364" s="96">
        <f t="shared" si="379"/>
        <v>0.17834678187516437</v>
      </c>
      <c r="Q1364" s="96">
        <f t="shared" si="387"/>
        <v>0.47969640582097084</v>
      </c>
      <c r="R1364" s="96">
        <f t="shared" si="370"/>
        <v>1.39804473451485E-2</v>
      </c>
      <c r="S1364" s="96">
        <f t="shared" si="383"/>
        <v>69.263174771849862</v>
      </c>
      <c r="T1364" s="96">
        <f t="shared" si="380"/>
        <v>436.3586769021876</v>
      </c>
      <c r="U1364" s="96">
        <f t="shared" si="381"/>
        <v>470.30555679812215</v>
      </c>
      <c r="V1364" s="32">
        <f t="shared" si="382"/>
        <v>999.99999999999568</v>
      </c>
      <c r="W1364" s="100">
        <f>(cNES*L1364+(cNES+cOSEX)*G1364+(cNES+cEREX)*H1364+(cNES+cHOEX)*I1364+(cNES+cNES)*S1364+(cNES+cOSEX)*N1364+(cNES+cEREX)*O1364+(cNES+cHOEX)*P1364)/(1+cDR)^((cycle + 0.5)/('Life tables'!$I$2/2))</f>
        <v>1071.1517278158103</v>
      </c>
      <c r="X1364" s="107">
        <f>((L1364+G1364+H1364+I1364+N1364+O1364+P1364+S1364)/('Life tables'!$I$2/2))/(1+oDR)^(((cycle + 0.5)/('Life tables'!$I$2/2)))</f>
        <v>1.6480033853349092</v>
      </c>
      <c r="Y1364" s="31">
        <f>((uNES*L1364+ uOCEX*G1364+uEREX*H1364+uHOEX*I1364+uNES*S1364+ uOCEX*N1364+uEREX*O1364+uHOEX*P1364)/('Life tables'!$I$2/2))/(1+oDR)^(((cycle + 0.5)/('Life tables'!$I$2/2)))</f>
        <v>1.0860107782732524</v>
      </c>
      <c r="Z1364" s="100">
        <f t="shared" si="371"/>
        <v>22307.906575567013</v>
      </c>
      <c r="AA1364" s="107">
        <f>((L1364+G1364+H1364+I1364+N1364+O1364+P1364+S1364)/('Life tables'!$I$2/2))</f>
        <v>3.5799990525914693</v>
      </c>
      <c r="AB1364" s="31">
        <f>((uNES*L1364+ uOCEX*G1364+uEREX*H1364+uHOEX*I1364+uNES*S1364+ uOCEX*N1364+uEREX*O1364+uHOEX*P1364)/('Life tables'!$I$2/2))</f>
        <v>2.3591684288514134</v>
      </c>
    </row>
    <row r="1365" spans="1:28" x14ac:dyDescent="0.25">
      <c r="A1365" s="4">
        <v>1359</v>
      </c>
      <c r="C1365" s="105">
        <f>IF(male=0,VLOOKUP((($A$5:$A$1570/'Life tables'!$I$2)*2)+age,lifetable,13,1),IF(male=1,VLOOKUP((($A$5:$A$1570/'Life tables'!$I$2)*2)+age,lifetable,10,1),"error"))</f>
        <v>5.6161675998828153E-3</v>
      </c>
      <c r="F1365" s="96">
        <f t="shared" si="372"/>
        <v>16.27479606373204</v>
      </c>
      <c r="G1365" s="96">
        <f t="shared" si="384"/>
        <v>1.6348373258734277</v>
      </c>
      <c r="H1365" s="96">
        <f t="shared" si="373"/>
        <v>9.3366924706455939E-2</v>
      </c>
      <c r="I1365" s="96">
        <f t="shared" si="374"/>
        <v>3.741124372213242E-2</v>
      </c>
      <c r="J1365" s="96">
        <f t="shared" si="385"/>
        <v>0.10131797488078233</v>
      </c>
      <c r="K1365" s="96">
        <f t="shared" si="375"/>
        <v>3.9092661256425631E-2</v>
      </c>
      <c r="L1365" s="96">
        <f t="shared" si="376"/>
        <v>14.368769933292816</v>
      </c>
      <c r="M1365" s="96">
        <f t="shared" si="377"/>
        <v>77.060970235953818</v>
      </c>
      <c r="N1365" s="96">
        <f t="shared" si="386"/>
        <v>7.4211383961387112</v>
      </c>
      <c r="O1365" s="96">
        <f t="shared" si="378"/>
        <v>0.17714180427648074</v>
      </c>
      <c r="P1365" s="96">
        <f t="shared" si="379"/>
        <v>0.17714180427648074</v>
      </c>
      <c r="Q1365" s="96">
        <f t="shared" si="387"/>
        <v>0.47645539739286313</v>
      </c>
      <c r="R1365" s="96">
        <f t="shared" si="370"/>
        <v>1.3885990211168524E-2</v>
      </c>
      <c r="S1365" s="96">
        <f t="shared" si="383"/>
        <v>68.795206843658121</v>
      </c>
      <c r="T1365" s="96">
        <f t="shared" si="380"/>
        <v>436.93645027446127</v>
      </c>
      <c r="U1365" s="96">
        <f t="shared" si="381"/>
        <v>470.35853544958974</v>
      </c>
      <c r="V1365" s="32">
        <f t="shared" si="382"/>
        <v>999.99999999999568</v>
      </c>
      <c r="W1365" s="100">
        <f>(cNES*L1365+(cNES+cOSEX)*G1365+(cNES+cEREX)*H1365+(cNES+cHOEX)*I1365+(cNES+cNES)*S1365+(cNES+cOSEX)*N1365+(cNES+cEREX)*O1365+(cNES+cHOEX)*P1365)/(1+cDR)^((cycle + 0.5)/('Life tables'!$I$2/2))</f>
        <v>1061.5384009502793</v>
      </c>
      <c r="X1365" s="107">
        <f>((L1365+G1365+H1365+I1365+N1365+O1365+P1365+S1365)/('Life tables'!$I$2/2))/(1+oDR)^(((cycle + 0.5)/('Life tables'!$I$2/2)))</f>
        <v>1.6359318764132948</v>
      </c>
      <c r="Y1365" s="31">
        <f>((uNES*L1365+ uOCEX*G1365+uEREX*H1365+uHOEX*I1365+uNES*S1365+ uOCEX*N1365+uEREX*O1365+uHOEX*P1365)/('Life tables'!$I$2/2))/(1+oDR)^(((cycle + 0.5)/('Life tables'!$I$2/2)))</f>
        <v>1.0780558281459962</v>
      </c>
      <c r="Z1365" s="100">
        <f t="shared" si="371"/>
        <v>22157.163825283878</v>
      </c>
      <c r="AA1365" s="107">
        <f>((L1365+G1365+H1365+I1365+N1365+O1365+P1365+S1365)/('Life tables'!$I$2/2))</f>
        <v>3.5558058441684151</v>
      </c>
      <c r="AB1365" s="31">
        <f>((uNES*L1365+ uOCEX*G1365+uEREX*H1365+uHOEX*I1365+uNES*S1365+ uOCEX*N1365+uEREX*O1365+uHOEX*P1365)/('Life tables'!$I$2/2))</f>
        <v>2.343225454146546</v>
      </c>
    </row>
    <row r="1366" spans="1:28" x14ac:dyDescent="0.25">
      <c r="A1366" s="4">
        <v>1360</v>
      </c>
      <c r="C1366" s="105">
        <f>IF(male=0,VLOOKUP((($A$5:$A$1570/'Life tables'!$I$2)*2)+age,lifetable,13,1),IF(male=1,VLOOKUP((($A$5:$A$1570/'Life tables'!$I$2)*2)+age,lifetable,10,1),"error"))</f>
        <v>5.6161675998828153E-3</v>
      </c>
      <c r="F1366" s="96">
        <f t="shared" si="372"/>
        <v>16.164700378672862</v>
      </c>
      <c r="G1366" s="96">
        <f t="shared" si="384"/>
        <v>1.6237779838916593</v>
      </c>
      <c r="H1366" s="96">
        <f t="shared" si="373"/>
        <v>9.273531645175509E-2</v>
      </c>
      <c r="I1366" s="96">
        <f t="shared" si="374"/>
        <v>3.7158164267841576E-2</v>
      </c>
      <c r="J1366" s="96">
        <f t="shared" si="385"/>
        <v>0.1006325793889048</v>
      </c>
      <c r="K1366" s="96">
        <f t="shared" si="375"/>
        <v>3.8828207354517523E-2</v>
      </c>
      <c r="L1366" s="96">
        <f t="shared" si="376"/>
        <v>14.271568127318183</v>
      </c>
      <c r="M1366" s="96">
        <f t="shared" si="377"/>
        <v>76.540313897271773</v>
      </c>
      <c r="N1366" s="96">
        <f t="shared" si="386"/>
        <v>7.3709980626552953</v>
      </c>
      <c r="O1366" s="96">
        <f t="shared" si="378"/>
        <v>0.17594495971353633</v>
      </c>
      <c r="P1366" s="96">
        <f t="shared" si="379"/>
        <v>0.17594495971353633</v>
      </c>
      <c r="Q1366" s="96">
        <f t="shared" si="387"/>
        <v>0.47323626425721355</v>
      </c>
      <c r="R1366" s="96">
        <f t="shared" si="370"/>
        <v>1.379217061870577E-2</v>
      </c>
      <c r="S1366" s="96">
        <f t="shared" si="383"/>
        <v>68.330397480313479</v>
      </c>
      <c r="T1366" s="96">
        <f t="shared" si="380"/>
        <v>437.51031911810736</v>
      </c>
      <c r="U1366" s="96">
        <f t="shared" si="381"/>
        <v>470.41115582756294</v>
      </c>
      <c r="V1366" s="32">
        <f t="shared" si="382"/>
        <v>999.99999999999568</v>
      </c>
      <c r="W1366" s="100">
        <f>(cNES*L1366+(cNES+cOSEX)*G1366+(cNES+cEREX)*H1366+(cNES+cHOEX)*I1366+(cNES+cNES)*S1366+(cNES+cOSEX)*N1366+(cNES+cEREX)*O1366+(cNES+cHOEX)*P1366)/(1+cDR)^((cycle + 0.5)/('Life tables'!$I$2/2))</f>
        <v>1052.011336519819</v>
      </c>
      <c r="X1366" s="107">
        <f>((L1366+G1366+H1366+I1366+N1366+O1366+P1366+S1366)/('Life tables'!$I$2/2))/(1+oDR)^(((cycle + 0.5)/('Life tables'!$I$2/2)))</f>
        <v>1.6239487949405322</v>
      </c>
      <c r="Y1366" s="31">
        <f>((uNES*L1366+ uOCEX*G1366+uEREX*H1366+uHOEX*I1366+uNES*S1366+ uOCEX*N1366+uEREX*O1366+uHOEX*P1366)/('Life tables'!$I$2/2))/(1+oDR)^(((cycle + 0.5)/('Life tables'!$I$2/2)))</f>
        <v>1.0701591503330854</v>
      </c>
      <c r="Z1366" s="100">
        <f t="shared" si="371"/>
        <v>22007.439388881012</v>
      </c>
      <c r="AA1366" s="107">
        <f>((L1366+G1366+H1366+I1366+N1366+O1366+P1366+S1366)/('Life tables'!$I$2/2))</f>
        <v>3.5317761403498955</v>
      </c>
      <c r="AB1366" s="31">
        <f>((uNES*L1366+ uOCEX*G1366+uEREX*H1366+uHOEX*I1366+uNES*S1366+ uOCEX*N1366+uEREX*O1366+uHOEX*P1366)/('Life tables'!$I$2/2))</f>
        <v>2.3273902264029895</v>
      </c>
    </row>
    <row r="1367" spans="1:28" x14ac:dyDescent="0.25">
      <c r="A1367" s="4">
        <v>1361</v>
      </c>
      <c r="C1367" s="105">
        <f>IF(male=0,VLOOKUP((($A$5:$A$1570/'Life tables'!$I$2)*2)+age,lifetable,13,1),IF(male=1,VLOOKUP((($A$5:$A$1570/'Life tables'!$I$2)*2)+age,lifetable,10,1),"error"))</f>
        <v>5.6161675998828153E-3</v>
      </c>
      <c r="F1367" s="96">
        <f t="shared" si="372"/>
        <v>16.05535316798057</v>
      </c>
      <c r="G1367" s="96">
        <f t="shared" si="384"/>
        <v>1.6127938277265153</v>
      </c>
      <c r="H1367" s="96">
        <f t="shared" si="373"/>
        <v>9.210800212181891E-2</v>
      </c>
      <c r="I1367" s="96">
        <f t="shared" si="374"/>
        <v>3.6906805348594598E-2</v>
      </c>
      <c r="J1367" s="96">
        <f t="shared" si="385"/>
        <v>9.9951843488877493E-2</v>
      </c>
      <c r="K1367" s="96">
        <f t="shared" si="375"/>
        <v>3.8565551315683663E-2</v>
      </c>
      <c r="L1367" s="96">
        <f t="shared" si="376"/>
        <v>14.175027137979081</v>
      </c>
      <c r="M1367" s="96">
        <f t="shared" si="377"/>
        <v>76.023171886344699</v>
      </c>
      <c r="N1367" s="96">
        <f t="shared" si="386"/>
        <v>7.3211961665489218</v>
      </c>
      <c r="O1367" s="96">
        <f t="shared" si="378"/>
        <v>0.17475619361570111</v>
      </c>
      <c r="P1367" s="96">
        <f t="shared" si="379"/>
        <v>0.17475619361570111</v>
      </c>
      <c r="Q1367" s="96">
        <f t="shared" si="387"/>
        <v>0.47003885963629627</v>
      </c>
      <c r="R1367" s="96">
        <f t="shared" si="370"/>
        <v>1.3698984290016557E-2</v>
      </c>
      <c r="S1367" s="96">
        <f t="shared" si="383"/>
        <v>67.868725488638063</v>
      </c>
      <c r="T1367" s="96">
        <f t="shared" si="380"/>
        <v>438.08030982123256</v>
      </c>
      <c r="U1367" s="96">
        <f t="shared" si="381"/>
        <v>470.46342036316861</v>
      </c>
      <c r="V1367" s="32">
        <f t="shared" si="382"/>
        <v>999.99999999999545</v>
      </c>
      <c r="W1367" s="100">
        <f>(cNES*L1367+(cNES+cOSEX)*G1367+(cNES+cEREX)*H1367+(cNES+cHOEX)*I1367+(cNES+cNES)*S1367+(cNES+cOSEX)*N1367+(cNES+cEREX)*O1367+(cNES+cHOEX)*P1367)/(1+cDR)^((cycle + 0.5)/('Life tables'!$I$2/2))</f>
        <v>1042.5697610874092</v>
      </c>
      <c r="X1367" s="107">
        <f>((L1367+G1367+H1367+I1367+N1367+O1367+P1367+S1367)/('Life tables'!$I$2/2))/(1+oDR)^(((cycle + 0.5)/('Life tables'!$I$2/2)))</f>
        <v>1.6120534929800088</v>
      </c>
      <c r="Y1367" s="31">
        <f>((uNES*L1367+ uOCEX*G1367+uEREX*H1367+uHOEX*I1367+uNES*S1367+ uOCEX*N1367+uEREX*O1367+uHOEX*P1367)/('Life tables'!$I$2/2))/(1+oDR)^(((cycle + 0.5)/('Life tables'!$I$2/2)))</f>
        <v>1.0623203178582619</v>
      </c>
      <c r="Z1367" s="100">
        <f t="shared" si="371"/>
        <v>21858.726399516992</v>
      </c>
      <c r="AA1367" s="107">
        <f>((L1367+G1367+H1367+I1367+N1367+O1367+P1367+S1367)/('Life tables'!$I$2/2))</f>
        <v>3.507908835741564</v>
      </c>
      <c r="AB1367" s="31">
        <f>((uNES*L1367+ uOCEX*G1367+uEREX*H1367+uHOEX*I1367+uNES*S1367+ uOCEX*N1367+uEREX*O1367+uHOEX*P1367)/('Life tables'!$I$2/2))</f>
        <v>2.3116620171915083</v>
      </c>
    </row>
    <row r="1368" spans="1:28" x14ac:dyDescent="0.25">
      <c r="A1368" s="4">
        <v>1362</v>
      </c>
      <c r="C1368" s="105">
        <f>IF(male=0,VLOOKUP((($A$5:$A$1570/'Life tables'!$I$2)*2)+age,lifetable,13,1),IF(male=1,VLOOKUP((($A$5:$A$1570/'Life tables'!$I$2)*2)+age,lifetable,10,1),"error"))</f>
        <v>5.6161675998828153E-3</v>
      </c>
      <c r="F1368" s="96">
        <f t="shared" si="372"/>
        <v>15.946749198209623</v>
      </c>
      <c r="G1368" s="96">
        <f t="shared" si="384"/>
        <v>1.6018843316674378</v>
      </c>
      <c r="H1368" s="96">
        <f t="shared" si="373"/>
        <v>9.1484951692878486E-2</v>
      </c>
      <c r="I1368" s="96">
        <f t="shared" si="374"/>
        <v>3.6657154934151226E-2</v>
      </c>
      <c r="J1368" s="96">
        <f t="shared" si="385"/>
        <v>9.9275734600132212E-2</v>
      </c>
      <c r="K1368" s="96">
        <f t="shared" si="375"/>
        <v>3.830468056899456E-2</v>
      </c>
      <c r="L1368" s="96">
        <f t="shared" si="376"/>
        <v>14.079142344746028</v>
      </c>
      <c r="M1368" s="96">
        <f t="shared" si="377"/>
        <v>75.50952061738478</v>
      </c>
      <c r="N1368" s="96">
        <f t="shared" si="386"/>
        <v>7.2717304364571236</v>
      </c>
      <c r="O1368" s="96">
        <f t="shared" si="378"/>
        <v>0.17357545176578845</v>
      </c>
      <c r="P1368" s="96">
        <f t="shared" si="379"/>
        <v>0.17357545176578845</v>
      </c>
      <c r="Q1368" s="96">
        <f t="shared" si="387"/>
        <v>0.46686303770303617</v>
      </c>
      <c r="R1368" s="96">
        <f t="shared" si="370"/>
        <v>1.3606426975063313E-2</v>
      </c>
      <c r="S1368" s="96">
        <f t="shared" si="383"/>
        <v>67.410169812717982</v>
      </c>
      <c r="T1368" s="96">
        <f t="shared" si="380"/>
        <v>438.64644859353575</v>
      </c>
      <c r="U1368" s="96">
        <f t="shared" si="381"/>
        <v>470.51533147071268</v>
      </c>
      <c r="V1368" s="32">
        <f t="shared" si="382"/>
        <v>999.99999999999557</v>
      </c>
      <c r="W1368" s="100">
        <f>(cNES*L1368+(cNES+cOSEX)*G1368+(cNES+cEREX)*H1368+(cNES+cHOEX)*I1368+(cNES+cNES)*S1368+(cNES+cOSEX)*N1368+(cNES+cEREX)*O1368+(cNES+cHOEX)*P1368)/(1+cDR)^((cycle + 0.5)/('Life tables'!$I$2/2))</f>
        <v>1033.2129081253138</v>
      </c>
      <c r="X1368" s="107">
        <f>((L1368+G1368+H1368+I1368+N1368+O1368+P1368+S1368)/('Life tables'!$I$2/2))/(1+oDR)^(((cycle + 0.5)/('Life tables'!$I$2/2)))</f>
        <v>1.6002453273498694</v>
      </c>
      <c r="Y1368" s="31">
        <f>((uNES*L1368+ uOCEX*G1368+uEREX*H1368+uHOEX*I1368+uNES*S1368+ uOCEX*N1368+uEREX*O1368+uHOEX*P1368)/('Life tables'!$I$2/2))/(1+oDR)^(((cycle + 0.5)/('Life tables'!$I$2/2)))</f>
        <v>1.0545389068783966</v>
      </c>
      <c r="Z1368" s="100">
        <f t="shared" si="371"/>
        <v>21711.018036177615</v>
      </c>
      <c r="AA1368" s="107">
        <f>((L1368+G1368+H1368+I1368+N1368+O1368+P1368+S1368)/('Life tables'!$I$2/2))</f>
        <v>3.48420283243729</v>
      </c>
      <c r="AB1368" s="31">
        <f>((uNES*L1368+ uOCEX*G1368+uEREX*H1368+uHOEX*I1368+uNES*S1368+ uOCEX*N1368+uEREX*O1368+uHOEX*P1368)/('Life tables'!$I$2/2))</f>
        <v>2.2960401030171038</v>
      </c>
    </row>
    <row r="1369" spans="1:28" x14ac:dyDescent="0.25">
      <c r="A1369" s="4">
        <v>1363</v>
      </c>
      <c r="C1369" s="105">
        <f>IF(male=0,VLOOKUP((($A$5:$A$1570/'Life tables'!$I$2)*2)+age,lifetable,13,1),IF(male=1,VLOOKUP((($A$5:$A$1570/'Life tables'!$I$2)*2)+age,lifetable,10,1),"error"))</f>
        <v>5.6161675998828153E-3</v>
      </c>
      <c r="F1369" s="96">
        <f t="shared" si="372"/>
        <v>15.838883278164133</v>
      </c>
      <c r="G1369" s="96">
        <f t="shared" si="384"/>
        <v>1.5910489742479355</v>
      </c>
      <c r="H1369" s="96">
        <f t="shared" si="373"/>
        <v>9.0866135383547084E-2</v>
      </c>
      <c r="I1369" s="96">
        <f t="shared" si="374"/>
        <v>3.6409201091391459E-2</v>
      </c>
      <c r="J1369" s="96">
        <f t="shared" si="385"/>
        <v>9.8604220405123885E-2</v>
      </c>
      <c r="K1369" s="96">
        <f t="shared" si="375"/>
        <v>3.8045582645005946E-2</v>
      </c>
      <c r="L1369" s="96">
        <f t="shared" si="376"/>
        <v>13.983909164391129</v>
      </c>
      <c r="M1369" s="96">
        <f t="shared" si="377"/>
        <v>74.999336657583029</v>
      </c>
      <c r="N1369" s="96">
        <f t="shared" si="386"/>
        <v>7.2225986157496234</v>
      </c>
      <c r="O1369" s="96">
        <f t="shared" si="378"/>
        <v>0.17240268029826758</v>
      </c>
      <c r="P1369" s="96">
        <f t="shared" si="379"/>
        <v>0.17240268029826758</v>
      </c>
      <c r="Q1369" s="96">
        <f t="shared" si="387"/>
        <v>0.46370865357620106</v>
      </c>
      <c r="R1369" s="96">
        <f t="shared" si="370"/>
        <v>1.3514494451374464E-2</v>
      </c>
      <c r="S1369" s="96">
        <f t="shared" si="383"/>
        <v>66.954709533209297</v>
      </c>
      <c r="T1369" s="96">
        <f t="shared" si="380"/>
        <v>439.20876146751709</v>
      </c>
      <c r="U1369" s="96">
        <f t="shared" si="381"/>
        <v>470.56689154780906</v>
      </c>
      <c r="V1369" s="32">
        <f t="shared" si="382"/>
        <v>999.99999999999568</v>
      </c>
      <c r="W1369" s="100">
        <f>(cNES*L1369+(cNES+cOSEX)*G1369+(cNES+cEREX)*H1369+(cNES+cHOEX)*I1369+(cNES+cNES)*S1369+(cNES+cOSEX)*N1369+(cNES+cEREX)*O1369+(cNES+cHOEX)*P1369)/(1+cDR)^((cycle + 0.5)/('Life tables'!$I$2/2))</f>
        <v>1023.9400179544105</v>
      </c>
      <c r="X1369" s="107">
        <f>((L1369+G1369+H1369+I1369+N1369+O1369+P1369+S1369)/('Life tables'!$I$2/2))/(1+oDR)^(((cycle + 0.5)/('Life tables'!$I$2/2)))</f>
        <v>1.588523659587842</v>
      </c>
      <c r="Y1369" s="31">
        <f>((uNES*L1369+ uOCEX*G1369+uEREX*H1369+uHOEX*I1369+uNES*S1369+ uOCEX*N1369+uEREX*O1369+uHOEX*P1369)/('Life tables'!$I$2/2))/(1+oDR)^(((cycle + 0.5)/('Life tables'!$I$2/2)))</f>
        <v>1.0468144966603141</v>
      </c>
      <c r="Z1369" s="100">
        <f t="shared" si="371"/>
        <v>21564.307523388845</v>
      </c>
      <c r="AA1369" s="107">
        <f>((L1369+G1369+H1369+I1369+N1369+O1369+P1369+S1369)/('Life tables'!$I$2/2))</f>
        <v>3.4606570399678374</v>
      </c>
      <c r="AB1369" s="31">
        <f>((uNES*L1369+ uOCEX*G1369+uEREX*H1369+uHOEX*I1369+uNES*S1369+ uOCEX*N1369+uEREX*O1369+uHOEX*P1369)/('Life tables'!$I$2/2))</f>
        <v>2.2805237652852086</v>
      </c>
    </row>
    <row r="1370" spans="1:28" x14ac:dyDescent="0.25">
      <c r="A1370" s="4">
        <v>1364</v>
      </c>
      <c r="C1370" s="105">
        <f>IF(male=0,VLOOKUP((($A$5:$A$1570/'Life tables'!$I$2)*2)+age,lifetable,13,1),IF(male=1,VLOOKUP((($A$5:$A$1570/'Life tables'!$I$2)*2)+age,lifetable,10,1),"error"))</f>
        <v>5.6161675998828153E-3</v>
      </c>
      <c r="F1370" s="96">
        <f t="shared" si="372"/>
        <v>15.731750258342258</v>
      </c>
      <c r="G1370" s="96">
        <f t="shared" si="384"/>
        <v>1.5802872381897708</v>
      </c>
      <c r="H1370" s="96">
        <f t="shared" si="373"/>
        <v>9.0251523651632665E-2</v>
      </c>
      <c r="I1370" s="96">
        <f t="shared" si="374"/>
        <v>3.6162931983038334E-2</v>
      </c>
      <c r="J1370" s="96">
        <f t="shared" si="385"/>
        <v>9.7937268845871839E-2</v>
      </c>
      <c r="K1370" s="96">
        <f t="shared" si="375"/>
        <v>3.7788245174424202E-2</v>
      </c>
      <c r="L1370" s="96">
        <f t="shared" si="376"/>
        <v>13.88932305049752</v>
      </c>
      <c r="M1370" s="96">
        <f t="shared" si="377"/>
        <v>74.492596726327179</v>
      </c>
      <c r="N1370" s="96">
        <f t="shared" si="386"/>
        <v>7.1737984624530213</v>
      </c>
      <c r="O1370" s="96">
        <f t="shared" si="378"/>
        <v>0.17123782569746579</v>
      </c>
      <c r="P1370" s="96">
        <f t="shared" si="379"/>
        <v>0.17123782569746579</v>
      </c>
      <c r="Q1370" s="96">
        <f t="shared" si="387"/>
        <v>0.46057556331556615</v>
      </c>
      <c r="R1370" s="96">
        <f t="shared" si="370"/>
        <v>1.3423182523903508E-2</v>
      </c>
      <c r="S1370" s="96">
        <f t="shared" si="383"/>
        <v>66.502323866639756</v>
      </c>
      <c r="T1370" s="96">
        <f t="shared" si="380"/>
        <v>439.76727429967855</v>
      </c>
      <c r="U1370" s="96">
        <f t="shared" si="381"/>
        <v>470.61810297550738</v>
      </c>
      <c r="V1370" s="32">
        <f t="shared" si="382"/>
        <v>999.99999999999568</v>
      </c>
      <c r="W1370" s="100">
        <f>(cNES*L1370+(cNES+cOSEX)*G1370+(cNES+cEREX)*H1370+(cNES+cHOEX)*I1370+(cNES+cNES)*S1370+(cNES+cOSEX)*N1370+(cNES+cEREX)*O1370+(cNES+cHOEX)*P1370)/(1+cDR)^((cycle + 0.5)/('Life tables'!$I$2/2))</f>
        <v>1014.7503376840085</v>
      </c>
      <c r="X1370" s="107">
        <f>((L1370+G1370+H1370+I1370+N1370+O1370+P1370+S1370)/('Life tables'!$I$2/2))/(1+oDR)^(((cycle + 0.5)/('Life tables'!$I$2/2)))</f>
        <v>1.5768878559163324</v>
      </c>
      <c r="Y1370" s="31">
        <f>((uNES*L1370+ uOCEX*G1370+uEREX*H1370+uHOEX*I1370+uNES*S1370+ uOCEX*N1370+uEREX*O1370+uHOEX*P1370)/('Life tables'!$I$2/2))/(1+oDR)^(((cycle + 0.5)/('Life tables'!$I$2/2)))</f>
        <v>1.0391466695578022</v>
      </c>
      <c r="Z1370" s="100">
        <f t="shared" si="371"/>
        <v>21418.588130930839</v>
      </c>
      <c r="AA1370" s="107">
        <f>((L1370+G1370+H1370+I1370+N1370+O1370+P1370+S1370)/('Life tables'!$I$2/2))</f>
        <v>3.4372703752499261</v>
      </c>
      <c r="AB1370" s="31">
        <f>((uNES*L1370+ uOCEX*G1370+uEREX*H1370+uHOEX*I1370+uNES*S1370+ uOCEX*N1370+uEREX*O1370+uHOEX*P1370)/('Life tables'!$I$2/2))</f>
        <v>2.2651122902681382</v>
      </c>
    </row>
    <row r="1371" spans="1:28" x14ac:dyDescent="0.25">
      <c r="A1371" s="4">
        <v>1365</v>
      </c>
      <c r="C1371" s="105">
        <f>IF(male=0,VLOOKUP((($A$5:$A$1570/'Life tables'!$I$2)*2)+age,lifetable,13,1),IF(male=1,VLOOKUP((($A$5:$A$1570/'Life tables'!$I$2)*2)+age,lifetable,10,1),"error"))</f>
        <v>5.6161675998828153E-3</v>
      </c>
      <c r="F1371" s="96">
        <f t="shared" si="372"/>
        <v>15.625345030394945</v>
      </c>
      <c r="G1371" s="96">
        <f t="shared" si="384"/>
        <v>1.5695986103485906</v>
      </c>
      <c r="H1371" s="96">
        <f t="shared" si="373"/>
        <v>8.9641087191032739E-2</v>
      </c>
      <c r="I1371" s="96">
        <f t="shared" si="374"/>
        <v>3.5918335866413749E-2</v>
      </c>
      <c r="J1371" s="96">
        <f t="shared" si="385"/>
        <v>9.7274848120590104E-2</v>
      </c>
      <c r="K1371" s="96">
        <f t="shared" si="375"/>
        <v>3.7532655886806231E-2</v>
      </c>
      <c r="L1371" s="96">
        <f t="shared" si="376"/>
        <v>13.79537949298151</v>
      </c>
      <c r="M1371" s="96">
        <f t="shared" si="377"/>
        <v>73.989277694414724</v>
      </c>
      <c r="N1371" s="96">
        <f t="shared" si="386"/>
        <v>7.1253277491750016</v>
      </c>
      <c r="O1371" s="96">
        <f t="shared" si="378"/>
        <v>0.17008083479575942</v>
      </c>
      <c r="P1371" s="96">
        <f t="shared" si="379"/>
        <v>0.17008083479575942</v>
      </c>
      <c r="Q1371" s="96">
        <f t="shared" si="387"/>
        <v>0.45746362391704881</v>
      </c>
      <c r="R1371" s="96">
        <f t="shared" si="370"/>
        <v>1.3332487024887195E-2</v>
      </c>
      <c r="S1371" s="96">
        <f t="shared" si="383"/>
        <v>66.052992164706268</v>
      </c>
      <c r="T1371" s="96">
        <f t="shared" si="380"/>
        <v>440.32201277171617</v>
      </c>
      <c r="U1371" s="96">
        <f t="shared" si="381"/>
        <v>470.66896811841906</v>
      </c>
      <c r="V1371" s="32">
        <f t="shared" si="382"/>
        <v>999.99999999999568</v>
      </c>
      <c r="W1371" s="100">
        <f>(cNES*L1371+(cNES+cOSEX)*G1371+(cNES+cEREX)*H1371+(cNES+cHOEX)*I1371+(cNES+cNES)*S1371+(cNES+cOSEX)*N1371+(cNES+cEREX)*O1371+(cNES+cHOEX)*P1371)/(1+cDR)^((cycle + 0.5)/('Life tables'!$I$2/2))</f>
        <v>1005.6431211521613</v>
      </c>
      <c r="X1371" s="107">
        <f>((L1371+G1371+H1371+I1371+N1371+O1371+P1371+S1371)/('Life tables'!$I$2/2))/(1+oDR)^(((cycle + 0.5)/('Life tables'!$I$2/2)))</f>
        <v>1.5653372872077929</v>
      </c>
      <c r="Y1371" s="31">
        <f>((uNES*L1371+ uOCEX*G1371+uEREX*H1371+uHOEX*I1371+uNES*S1371+ uOCEX*N1371+uEREX*O1371+uHOEX*P1371)/('Life tables'!$I$2/2))/(1+oDR)^(((cycle + 0.5)/('Life tables'!$I$2/2)))</f>
        <v>1.0315350109887931</v>
      </c>
      <c r="Z1371" s="100">
        <f t="shared" si="371"/>
        <v>21273.853173553092</v>
      </c>
      <c r="AA1371" s="107">
        <f>((L1371+G1371+H1371+I1371+N1371+O1371+P1371+S1371)/('Life tables'!$I$2/2))</f>
        <v>3.4140417625356601</v>
      </c>
      <c r="AB1371" s="31">
        <f>((uNES*L1371+ uOCEX*G1371+uEREX*H1371+uHOEX*I1371+uNES*S1371+ uOCEX*N1371+uEREX*O1371+uHOEX*P1371)/('Life tables'!$I$2/2))</f>
        <v>2.2498049690717723</v>
      </c>
    </row>
    <row r="1372" spans="1:28" x14ac:dyDescent="0.25">
      <c r="A1372" s="4">
        <v>1366</v>
      </c>
      <c r="C1372" s="105">
        <f>IF(male=0,VLOOKUP((($A$5:$A$1570/'Life tables'!$I$2)*2)+age,lifetable,13,1),IF(male=1,VLOOKUP((($A$5:$A$1570/'Life tables'!$I$2)*2)+age,lifetable,10,1),"error"))</f>
        <v>5.6161675998828153E-3</v>
      </c>
      <c r="F1372" s="96">
        <f t="shared" si="372"/>
        <v>15.519662526598509</v>
      </c>
      <c r="G1372" s="96">
        <f t="shared" si="384"/>
        <v>1.5589825816609442</v>
      </c>
      <c r="H1372" s="96">
        <f t="shared" si="373"/>
        <v>8.9034796928708637E-2</v>
      </c>
      <c r="I1372" s="96">
        <f t="shared" si="374"/>
        <v>3.5675401092226049E-2</v>
      </c>
      <c r="J1372" s="96">
        <f t="shared" si="385"/>
        <v>9.6616926680404031E-2</v>
      </c>
      <c r="K1372" s="96">
        <f t="shared" si="375"/>
        <v>3.7278802609292554E-2</v>
      </c>
      <c r="L1372" s="96">
        <f t="shared" si="376"/>
        <v>13.702074017626934</v>
      </c>
      <c r="M1372" s="96">
        <f t="shared" si="377"/>
        <v>73.489356583261824</v>
      </c>
      <c r="N1372" s="96">
        <f t="shared" si="386"/>
        <v>7.0771842630281565</v>
      </c>
      <c r="O1372" s="96">
        <f t="shared" si="378"/>
        <v>0.1689316547717554</v>
      </c>
      <c r="P1372" s="96">
        <f t="shared" si="379"/>
        <v>0.1689316547717554</v>
      </c>
      <c r="Q1372" s="96">
        <f t="shared" si="387"/>
        <v>0.4543726933078166</v>
      </c>
      <c r="R1372" s="96">
        <f t="shared" si="370"/>
        <v>1.3242403813702983E-2</v>
      </c>
      <c r="S1372" s="96">
        <f t="shared" si="383"/>
        <v>65.606693913568634</v>
      </c>
      <c r="T1372" s="96">
        <f t="shared" si="380"/>
        <v>440.8730023917044</v>
      </c>
      <c r="U1372" s="96">
        <f t="shared" si="381"/>
        <v>470.71948932484207</v>
      </c>
      <c r="V1372" s="32">
        <f t="shared" si="382"/>
        <v>999.99999999999568</v>
      </c>
      <c r="W1372" s="100">
        <f>(cNES*L1372+(cNES+cOSEX)*G1372+(cNES+cEREX)*H1372+(cNES+cHOEX)*I1372+(cNES+cNES)*S1372+(cNES+cOSEX)*N1372+(cNES+cEREX)*O1372+(cNES+cHOEX)*P1372)/(1+cDR)^((cycle + 0.5)/('Life tables'!$I$2/2))</f>
        <v>996.61762886645158</v>
      </c>
      <c r="X1372" s="107">
        <f>((L1372+G1372+H1372+I1372+N1372+O1372+P1372+S1372)/('Life tables'!$I$2/2))/(1+oDR)^(((cycle + 0.5)/('Life tables'!$I$2/2)))</f>
        <v>1.5538713289503505</v>
      </c>
      <c r="Y1372" s="31">
        <f>((uNES*L1372+ uOCEX*G1372+uEREX*H1372+uHOEX*I1372+uNES*S1372+ uOCEX*N1372+uEREX*O1372+uHOEX*P1372)/('Life tables'!$I$2/2))/(1+oDR)^(((cycle + 0.5)/('Life tables'!$I$2/2)))</f>
        <v>1.0239791094127217</v>
      </c>
      <c r="Z1372" s="100">
        <f t="shared" si="371"/>
        <v>21130.096010690562</v>
      </c>
      <c r="AA1372" s="107">
        <f>((L1372+G1372+H1372+I1372+N1372+O1372+P1372+S1372)/('Life tables'!$I$2/2))</f>
        <v>3.3909701333623223</v>
      </c>
      <c r="AB1372" s="31">
        <f>((uNES*L1372+ uOCEX*G1372+uEREX*H1372+uHOEX*I1372+uNES*S1372+ uOCEX*N1372+uEREX*O1372+uHOEX*P1372)/('Life tables'!$I$2/2))</f>
        <v>2.2346010976024875</v>
      </c>
    </row>
    <row r="1373" spans="1:28" x14ac:dyDescent="0.25">
      <c r="A1373" s="4">
        <v>1367</v>
      </c>
      <c r="C1373" s="105">
        <f>IF(male=0,VLOOKUP((($A$5:$A$1570/'Life tables'!$I$2)*2)+age,lifetable,13,1),IF(male=1,VLOOKUP((($A$5:$A$1570/'Life tables'!$I$2)*2)+age,lifetable,10,1),"error"))</f>
        <v>5.6161675998828153E-3</v>
      </c>
      <c r="F1373" s="96">
        <f t="shared" si="372"/>
        <v>15.414697719340568</v>
      </c>
      <c r="G1373" s="96">
        <f t="shared" si="384"/>
        <v>1.5484386470926457</v>
      </c>
      <c r="H1373" s="96">
        <f t="shared" si="373"/>
        <v>8.8432624021736267E-2</v>
      </c>
      <c r="I1373" s="96">
        <f t="shared" si="374"/>
        <v>3.5434116103388341E-2</v>
      </c>
      <c r="J1373" s="96">
        <f t="shared" si="385"/>
        <v>9.5963473226149953E-2</v>
      </c>
      <c r="K1373" s="96">
        <f t="shared" si="375"/>
        <v>3.7026673265372546E-2</v>
      </c>
      <c r="L1373" s="96">
        <f t="shared" si="376"/>
        <v>13.609402185631275</v>
      </c>
      <c r="M1373" s="96">
        <f t="shared" si="377"/>
        <v>72.992810564108552</v>
      </c>
      <c r="N1373" s="96">
        <f t="shared" si="386"/>
        <v>7.029365805553442</v>
      </c>
      <c r="O1373" s="96">
        <f t="shared" si="378"/>
        <v>0.16779023314846422</v>
      </c>
      <c r="P1373" s="96">
        <f t="shared" si="379"/>
        <v>0.16779023314846422</v>
      </c>
      <c r="Q1373" s="96">
        <f t="shared" si="387"/>
        <v>0.4513026303413743</v>
      </c>
      <c r="R1373" s="96">
        <f t="shared" si="370"/>
        <v>1.3152928776725832E-2</v>
      </c>
      <c r="S1373" s="96">
        <f t="shared" si="383"/>
        <v>65.163408733140088</v>
      </c>
      <c r="T1373" s="96">
        <f t="shared" si="380"/>
        <v>441.42026849527196</v>
      </c>
      <c r="U1373" s="96">
        <f t="shared" si="381"/>
        <v>470.76966892688415</v>
      </c>
      <c r="V1373" s="32">
        <f t="shared" si="382"/>
        <v>999.99999999999557</v>
      </c>
      <c r="W1373" s="100">
        <f>(cNES*L1373+(cNES+cOSEX)*G1373+(cNES+cEREX)*H1373+(cNES+cHOEX)*I1373+(cNES+cNES)*S1373+(cNES+cOSEX)*N1373+(cNES+cEREX)*O1373+(cNES+cHOEX)*P1373)/(1+cDR)^((cycle + 0.5)/('Life tables'!$I$2/2))</f>
        <v>987.67312794526811</v>
      </c>
      <c r="X1373" s="107">
        <f>((L1373+G1373+H1373+I1373+N1373+O1373+P1373+S1373)/('Life tables'!$I$2/2))/(1+oDR)^(((cycle + 0.5)/('Life tables'!$I$2/2)))</f>
        <v>1.5424893612137045</v>
      </c>
      <c r="Y1373" s="31">
        <f>((uNES*L1373+ uOCEX*G1373+uEREX*H1373+uHOEX*I1373+uNES*S1373+ uOCEX*N1373+uEREX*O1373+uHOEX*P1373)/('Life tables'!$I$2/2))/(1+oDR)^(((cycle + 0.5)/('Life tables'!$I$2/2)))</f>
        <v>1.0164785563080603</v>
      </c>
      <c r="Z1373" s="100">
        <f t="shared" si="371"/>
        <v>20987.310046181065</v>
      </c>
      <c r="AA1373" s="107">
        <f>((L1373+G1373+H1373+I1373+N1373+O1373+P1373+S1373)/('Life tables'!$I$2/2))</f>
        <v>3.3680544265025345</v>
      </c>
      <c r="AB1373" s="31">
        <f>((uNES*L1373+ uOCEX*G1373+uEREX*H1373+uHOEX*I1373+uNES*S1373+ uOCEX*N1373+uEREX*O1373+uHOEX*P1373)/('Life tables'!$I$2/2))</f>
        <v>2.219499976534328</v>
      </c>
    </row>
    <row r="1374" spans="1:28" x14ac:dyDescent="0.25">
      <c r="A1374" s="4">
        <v>1368</v>
      </c>
      <c r="C1374" s="105">
        <f>IF(male=0,VLOOKUP((($A$5:$A$1570/'Life tables'!$I$2)*2)+age,lifetable,13,1),IF(male=1,VLOOKUP((($A$5:$A$1570/'Life tables'!$I$2)*2)+age,lifetable,10,1),"error"))</f>
        <v>5.6161675998828153E-3</v>
      </c>
      <c r="F1374" s="96">
        <f t="shared" si="372"/>
        <v>15.310445620618845</v>
      </c>
      <c r="G1374" s="96">
        <f t="shared" si="384"/>
        <v>1.5379663055884272</v>
      </c>
      <c r="H1374" s="96">
        <f t="shared" si="373"/>
        <v>8.7834539854430946E-2</v>
      </c>
      <c r="I1374" s="96">
        <f t="shared" si="374"/>
        <v>3.51944694338664E-2</v>
      </c>
      <c r="J1374" s="96">
        <f t="shared" si="385"/>
        <v>9.531445670525511E-2</v>
      </c>
      <c r="K1374" s="96">
        <f t="shared" si="375"/>
        <v>3.6776255873680504E-2</v>
      </c>
      <c r="L1374" s="96">
        <f t="shared" si="376"/>
        <v>13.517359593163185</v>
      </c>
      <c r="M1374" s="96">
        <f t="shared" si="377"/>
        <v>72.499616957220653</v>
      </c>
      <c r="N1374" s="96">
        <f t="shared" si="386"/>
        <v>6.9818701926433118</v>
      </c>
      <c r="O1374" s="96">
        <f t="shared" si="378"/>
        <v>0.16665651779146518</v>
      </c>
      <c r="P1374" s="96">
        <f t="shared" si="379"/>
        <v>0.16665651779146518</v>
      </c>
      <c r="Q1374" s="96">
        <f t="shared" si="387"/>
        <v>0.44825329479262777</v>
      </c>
      <c r="R1374" s="96">
        <f t="shared" si="370"/>
        <v>1.3064057827184363E-2</v>
      </c>
      <c r="S1374" s="96">
        <f t="shared" si="383"/>
        <v>64.723116376374591</v>
      </c>
      <c r="T1374" s="96">
        <f t="shared" si="380"/>
        <v>441.96383624676986</v>
      </c>
      <c r="U1374" s="96">
        <f t="shared" si="381"/>
        <v>470.81950924058503</v>
      </c>
      <c r="V1374" s="32">
        <f t="shared" si="382"/>
        <v>999.99999999999568</v>
      </c>
      <c r="W1374" s="100">
        <f>(cNES*L1374+(cNES+cOSEX)*G1374+(cNES+cEREX)*H1374+(cNES+cHOEX)*I1374+(cNES+cNES)*S1374+(cNES+cOSEX)*N1374+(cNES+cEREX)*O1374+(cNES+cHOEX)*P1374)/(1+cDR)^((cycle + 0.5)/('Life tables'!$I$2/2))</f>
        <v>978.8088920595626</v>
      </c>
      <c r="X1374" s="107">
        <f>((L1374+G1374+H1374+I1374+N1374+O1374+P1374+S1374)/('Life tables'!$I$2/2))/(1+oDR)^(((cycle + 0.5)/('Life tables'!$I$2/2)))</f>
        <v>1.5311907686152846</v>
      </c>
      <c r="Y1374" s="31">
        <f>((uNES*L1374+ uOCEX*G1374+uEREX*H1374+uHOEX*I1374+uNES*S1374+ uOCEX*N1374+uEREX*O1374+uHOEX*P1374)/('Life tables'!$I$2/2))/(1+oDR)^(((cycle + 0.5)/('Life tables'!$I$2/2)))</f>
        <v>1.00903294615002</v>
      </c>
      <c r="Z1374" s="100">
        <f t="shared" si="371"/>
        <v>20845.488727983735</v>
      </c>
      <c r="AA1374" s="107">
        <f>((L1374+G1374+H1374+I1374+N1374+O1374+P1374+S1374)/('Life tables'!$I$2/2))</f>
        <v>3.3452935879147785</v>
      </c>
      <c r="AB1374" s="31">
        <f>((uNES*L1374+ uOCEX*G1374+uEREX*H1374+uHOEX*I1374+uNES*S1374+ uOCEX*N1374+uEREX*O1374+uHOEX*P1374)/('Life tables'!$I$2/2))</f>
        <v>2.2045009112764089</v>
      </c>
    </row>
    <row r="1375" spans="1:28" x14ac:dyDescent="0.25">
      <c r="A1375" s="4">
        <v>1369</v>
      </c>
      <c r="C1375" s="105">
        <f>IF(male=0,VLOOKUP((($A$5:$A$1570/'Life tables'!$I$2)*2)+age,lifetable,13,1),IF(male=1,VLOOKUP((($A$5:$A$1570/'Life tables'!$I$2)*2)+age,lifetable,10,1),"error"))</f>
        <v>5.6161675998828153E-3</v>
      </c>
      <c r="F1375" s="96">
        <f t="shared" si="372"/>
        <v>15.206901281552383</v>
      </c>
      <c r="G1375" s="96">
        <f t="shared" si="384"/>
        <v>1.527565060022839</v>
      </c>
      <c r="H1375" s="96">
        <f t="shared" si="373"/>
        <v>8.7240516035543156E-2</v>
      </c>
      <c r="I1375" s="96">
        <f t="shared" si="374"/>
        <v>3.4956449707555057E-2</v>
      </c>
      <c r="J1375" s="96">
        <f t="shared" si="385"/>
        <v>9.4669846308694641E-2</v>
      </c>
      <c r="K1375" s="96">
        <f t="shared" si="375"/>
        <v>3.6527538546821572E-2</v>
      </c>
      <c r="L1375" s="96">
        <f t="shared" si="376"/>
        <v>13.425941870930931</v>
      </c>
      <c r="M1375" s="96">
        <f t="shared" si="377"/>
        <v>72.009753231088354</v>
      </c>
      <c r="N1375" s="96">
        <f t="shared" si="386"/>
        <v>6.9346952544645575</v>
      </c>
      <c r="O1375" s="96">
        <f t="shared" si="378"/>
        <v>0.16553045690706444</v>
      </c>
      <c r="P1375" s="96">
        <f t="shared" si="379"/>
        <v>0.16553045690706444</v>
      </c>
      <c r="Q1375" s="96">
        <f t="shared" si="387"/>
        <v>0.44522454735293071</v>
      </c>
      <c r="R1375" s="96">
        <f t="shared" si="370"/>
        <v>1.2975786905016476E-2</v>
      </c>
      <c r="S1375" s="96">
        <f t="shared" si="383"/>
        <v>64.285796728551716</v>
      </c>
      <c r="T1375" s="96">
        <f t="shared" si="380"/>
        <v>442.50373064043146</v>
      </c>
      <c r="U1375" s="96">
        <f t="shared" si="381"/>
        <v>470.86901256603687</v>
      </c>
      <c r="V1375" s="32">
        <f t="shared" si="382"/>
        <v>999.99999999999557</v>
      </c>
      <c r="W1375" s="100">
        <f>(cNES*L1375+(cNES+cOSEX)*G1375+(cNES+cEREX)*H1375+(cNES+cHOEX)*I1375+(cNES+cNES)*S1375+(cNES+cOSEX)*N1375+(cNES+cEREX)*O1375+(cNES+cHOEX)*P1375)/(1+cDR)^((cycle + 0.5)/('Life tables'!$I$2/2))</f>
        <v>970.02420137507647</v>
      </c>
      <c r="X1375" s="107">
        <f>((L1375+G1375+H1375+I1375+N1375+O1375+P1375+S1375)/('Life tables'!$I$2/2))/(1+oDR)^(((cycle + 0.5)/('Life tables'!$I$2/2)))</f>
        <v>1.519974940286666</v>
      </c>
      <c r="Y1375" s="31">
        <f>((uNES*L1375+ uOCEX*G1375+uEREX*H1375+uHOEX*I1375+uNES*S1375+ uOCEX*N1375+uEREX*O1375+uHOEX*P1375)/('Life tables'!$I$2/2))/(1+oDR)^(((cycle + 0.5)/('Life tables'!$I$2/2)))</f>
        <v>1.0016418763884287</v>
      </c>
      <c r="Z1375" s="100">
        <f t="shared" si="371"/>
        <v>20704.625547898682</v>
      </c>
      <c r="AA1375" s="107">
        <f>((L1375+G1375+H1375+I1375+N1375+O1375+P1375+S1375)/('Life tables'!$I$2/2))</f>
        <v>3.3226865706942754</v>
      </c>
      <c r="AB1375" s="31">
        <f>((uNES*L1375+ uOCEX*G1375+uEREX*H1375+uHOEX*I1375+uNES*S1375+ uOCEX*N1375+uEREX*O1375+uHOEX*P1375)/('Life tables'!$I$2/2))</f>
        <v>2.189603211940562</v>
      </c>
    </row>
    <row r="1376" spans="1:28" x14ac:dyDescent="0.25">
      <c r="A1376" s="4">
        <v>1370</v>
      </c>
      <c r="C1376" s="105">
        <f>IF(male=0,VLOOKUP((($A$5:$A$1570/'Life tables'!$I$2)*2)+age,lifetable,13,1),IF(male=1,VLOOKUP((($A$5:$A$1570/'Life tables'!$I$2)*2)+age,lifetable,10,1),"error"))</f>
        <v>5.6161675998828153E-3</v>
      </c>
      <c r="F1376" s="96">
        <f t="shared" si="372"/>
        <v>15.104059791904762</v>
      </c>
      <c r="G1376" s="96">
        <f t="shared" si="384"/>
        <v>1.517234417152356</v>
      </c>
      <c r="H1376" s="96">
        <f t="shared" si="373"/>
        <v>8.6650524395523343E-2</v>
      </c>
      <c r="I1376" s="96">
        <f t="shared" si="374"/>
        <v>3.4720045637182201E-2</v>
      </c>
      <c r="J1376" s="96">
        <f t="shared" si="385"/>
        <v>9.4029611468023439E-2</v>
      </c>
      <c r="K1376" s="96">
        <f t="shared" si="375"/>
        <v>3.6280509490226515E-2</v>
      </c>
      <c r="L1376" s="96">
        <f t="shared" si="376"/>
        <v>13.335144683761451</v>
      </c>
      <c r="M1376" s="96">
        <f t="shared" si="377"/>
        <v>71.523197001622506</v>
      </c>
      <c r="N1376" s="96">
        <f t="shared" si="386"/>
        <v>6.8878388353808946</v>
      </c>
      <c r="O1376" s="96">
        <f t="shared" si="378"/>
        <v>0.16441199904044745</v>
      </c>
      <c r="P1376" s="96">
        <f t="shared" si="379"/>
        <v>0.16441199904044745</v>
      </c>
      <c r="Q1376" s="96">
        <f t="shared" si="387"/>
        <v>0.44221624962511463</v>
      </c>
      <c r="R1376" s="96">
        <f t="shared" si="370"/>
        <v>1.288811197672452E-2</v>
      </c>
      <c r="S1376" s="96">
        <f t="shared" si="383"/>
        <v>63.851429806558876</v>
      </c>
      <c r="T1376" s="96">
        <f t="shared" si="380"/>
        <v>443.03997650152462</v>
      </c>
      <c r="U1376" s="96">
        <f t="shared" si="381"/>
        <v>470.91818118750382</v>
      </c>
      <c r="V1376" s="32">
        <f t="shared" si="382"/>
        <v>999.99999999999557</v>
      </c>
      <c r="W1376" s="100">
        <f>(cNES*L1376+(cNES+cOSEX)*G1376+(cNES+cEREX)*H1376+(cNES+cHOEX)*I1376+(cNES+cNES)*S1376+(cNES+cOSEX)*N1376+(cNES+cEREX)*O1376+(cNES+cHOEX)*P1376)/(1+cDR)^((cycle + 0.5)/('Life tables'!$I$2/2))</f>
        <v>961.31834249505323</v>
      </c>
      <c r="X1376" s="107">
        <f>((L1376+G1376+H1376+I1376+N1376+O1376+P1376+S1376)/('Life tables'!$I$2/2))/(1+oDR)^(((cycle + 0.5)/('Life tables'!$I$2/2)))</f>
        <v>1.5088412698402447</v>
      </c>
      <c r="Y1376" s="31">
        <f>((uNES*L1376+ uOCEX*G1376+uEREX*H1376+uHOEX*I1376+uNES*S1376+ uOCEX*N1376+uEREX*O1376+uHOEX*P1376)/('Life tables'!$I$2/2))/(1+oDR)^(((cycle + 0.5)/('Life tables'!$I$2/2)))</f>
        <v>0.99430494742577291</v>
      </c>
      <c r="Z1376" s="100">
        <f t="shared" si="371"/>
        <v>20564.714041287873</v>
      </c>
      <c r="AA1376" s="107">
        <f>((L1376+G1376+H1376+I1376+N1376+O1376+P1376+S1376)/('Life tables'!$I$2/2))</f>
        <v>3.3002323350242193</v>
      </c>
      <c r="AB1376" s="31">
        <f>((uNES*L1376+ uOCEX*G1376+uEREX*H1376+uHOEX*I1376+uNES*S1376+ uOCEX*N1376+uEREX*O1376+uHOEX*P1376)/('Life tables'!$I$2/2))</f>
        <v>2.1748061933092067</v>
      </c>
    </row>
    <row r="1377" spans="1:28" x14ac:dyDescent="0.25">
      <c r="A1377" s="4">
        <v>1371</v>
      </c>
      <c r="C1377" s="105">
        <f>IF(male=0,VLOOKUP((($A$5:$A$1570/'Life tables'!$I$2)*2)+age,lifetable,13,1),IF(male=1,VLOOKUP((($A$5:$A$1570/'Life tables'!$I$2)*2)+age,lifetable,10,1),"error"))</f>
        <v>5.6161675998828153E-3</v>
      </c>
      <c r="F1377" s="96">
        <f t="shared" si="372"/>
        <v>15.001916279618834</v>
      </c>
      <c r="G1377" s="96">
        <f t="shared" si="384"/>
        <v>1.5069738875686414</v>
      </c>
      <c r="H1377" s="96">
        <f t="shared" si="373"/>
        <v>8.6064536983852746E-2</v>
      </c>
      <c r="I1377" s="96">
        <f t="shared" si="374"/>
        <v>3.4485246023239317E-2</v>
      </c>
      <c r="J1377" s="96">
        <f t="shared" si="385"/>
        <v>9.3393721852479628E-2</v>
      </c>
      <c r="K1377" s="96">
        <f t="shared" si="375"/>
        <v>3.6035157001034115E-2</v>
      </c>
      <c r="L1377" s="96">
        <f t="shared" si="376"/>
        <v>13.244963730189587</v>
      </c>
      <c r="M1377" s="96">
        <f t="shared" si="377"/>
        <v>71.039926031348358</v>
      </c>
      <c r="N1377" s="96">
        <f t="shared" si="386"/>
        <v>6.8412987938753256</v>
      </c>
      <c r="O1377" s="96">
        <f t="shared" si="378"/>
        <v>0.16330109307382537</v>
      </c>
      <c r="P1377" s="96">
        <f t="shared" si="379"/>
        <v>0.16330109307382537</v>
      </c>
      <c r="Q1377" s="96">
        <f t="shared" si="387"/>
        <v>0.43922826411850374</v>
      </c>
      <c r="R1377" s="96">
        <f t="shared" si="370"/>
        <v>1.2801029035229996E-2</v>
      </c>
      <c r="S1377" s="96">
        <f t="shared" si="383"/>
        <v>63.419995758171645</v>
      </c>
      <c r="T1377" s="96">
        <f t="shared" si="380"/>
        <v>443.57259848749561</v>
      </c>
      <c r="U1377" s="96">
        <f t="shared" si="381"/>
        <v>470.9670173735401</v>
      </c>
      <c r="V1377" s="32">
        <f t="shared" si="382"/>
        <v>999.99999999999568</v>
      </c>
      <c r="W1377" s="100">
        <f>(cNES*L1377+(cNES+cOSEX)*G1377+(cNES+cEREX)*H1377+(cNES+cHOEX)*I1377+(cNES+cNES)*S1377+(cNES+cOSEX)*N1377+(cNES+cEREX)*O1377+(cNES+cHOEX)*P1377)/(1+cDR)^((cycle + 0.5)/('Life tables'!$I$2/2))</f>
        <v>952.69060840341581</v>
      </c>
      <c r="X1377" s="107">
        <f>((L1377+G1377+H1377+I1377+N1377+O1377+P1377+S1377)/('Life tables'!$I$2/2))/(1+oDR)^(((cycle + 0.5)/('Life tables'!$I$2/2)))</f>
        <v>1.4977891553361633</v>
      </c>
      <c r="Y1377" s="31">
        <f>((uNES*L1377+ uOCEX*G1377+uEREX*H1377+uHOEX*I1377+uNES*S1377+ uOCEX*N1377+uEREX*O1377+uHOEX*P1377)/('Life tables'!$I$2/2))/(1+oDR)^(((cycle + 0.5)/('Life tables'!$I$2/2)))</f>
        <v>0.98702176259540852</v>
      </c>
      <c r="Z1377" s="100">
        <f t="shared" si="371"/>
        <v>20425.747786797187</v>
      </c>
      <c r="AA1377" s="107">
        <f>((L1377+G1377+H1377+I1377+N1377+O1377+P1377+S1377)/('Life tables'!$I$2/2))</f>
        <v>3.2779298481273553</v>
      </c>
      <c r="AB1377" s="31">
        <f>((uNES*L1377+ uOCEX*G1377+uEREX*H1377+uHOEX*I1377+uNES*S1377+ uOCEX*N1377+uEREX*O1377+uHOEX*P1377)/('Life tables'!$I$2/2))</f>
        <v>2.1601091748034542</v>
      </c>
    </row>
    <row r="1378" spans="1:28" x14ac:dyDescent="0.25">
      <c r="A1378" s="4">
        <v>1372</v>
      </c>
      <c r="C1378" s="105">
        <f>IF(male=0,VLOOKUP((($A$5:$A$1570/'Life tables'!$I$2)*2)+age,lifetable,13,1),IF(male=1,VLOOKUP((($A$5:$A$1570/'Life tables'!$I$2)*2)+age,lifetable,10,1),"error"))</f>
        <v>5.6161675998828153E-3</v>
      </c>
      <c r="F1378" s="96">
        <f t="shared" si="372"/>
        <v>14.900465910362655</v>
      </c>
      <c r="G1378" s="96">
        <f t="shared" si="384"/>
        <v>1.4967829856529333</v>
      </c>
      <c r="H1378" s="96">
        <f t="shared" si="373"/>
        <v>8.5482526066438413E-2</v>
      </c>
      <c r="I1378" s="96">
        <f t="shared" si="374"/>
        <v>3.4252039752937648E-2</v>
      </c>
      <c r="J1378" s="96">
        <f t="shared" si="385"/>
        <v>9.2762147366157829E-2</v>
      </c>
      <c r="K1378" s="96">
        <f t="shared" si="375"/>
        <v>3.5791469467000486E-2</v>
      </c>
      <c r="L1378" s="96">
        <f t="shared" si="376"/>
        <v>13.155394742057187</v>
      </c>
      <c r="M1378" s="96">
        <f t="shared" si="377"/>
        <v>70.559918228597297</v>
      </c>
      <c r="N1378" s="96">
        <f t="shared" si="386"/>
        <v>6.7950730024722992</v>
      </c>
      <c r="O1378" s="96">
        <f t="shared" si="378"/>
        <v>0.16219768822457731</v>
      </c>
      <c r="P1378" s="96">
        <f t="shared" si="379"/>
        <v>0.16219768822457731</v>
      </c>
      <c r="Q1378" s="96">
        <f t="shared" si="387"/>
        <v>0.43626045424391791</v>
      </c>
      <c r="R1378" s="96">
        <f t="shared" si="370"/>
        <v>1.2714534099727927E-2</v>
      </c>
      <c r="S1378" s="96">
        <f t="shared" si="383"/>
        <v>62.991474861332193</v>
      </c>
      <c r="T1378" s="96">
        <f t="shared" si="380"/>
        <v>444.10162108910566</v>
      </c>
      <c r="U1378" s="96">
        <f t="shared" si="381"/>
        <v>471.01552337710683</v>
      </c>
      <c r="V1378" s="32">
        <f t="shared" si="382"/>
        <v>999.99999999999568</v>
      </c>
      <c r="W1378" s="100">
        <f>(cNES*L1378+(cNES+cOSEX)*G1378+(cNES+cEREX)*H1378+(cNES+cHOEX)*I1378+(cNES+cNES)*S1378+(cNES+cOSEX)*N1378+(cNES+cEREX)*O1378+(cNES+cHOEX)*P1378)/(1+cDR)^((cycle + 0.5)/('Life tables'!$I$2/2))</f>
        <v>944.14029840841522</v>
      </c>
      <c r="X1378" s="107">
        <f>((L1378+G1378+H1378+I1378+N1378+O1378+P1378+S1378)/('Life tables'!$I$2/2))/(1+oDR)^(((cycle + 0.5)/('Life tables'!$I$2/2)))</f>
        <v>1.4868179992494925</v>
      </c>
      <c r="Y1378" s="31">
        <f>((uNES*L1378+ uOCEX*G1378+uEREX*H1378+uHOEX*I1378+uNES*S1378+ uOCEX*N1378+uEREX*O1378+uHOEX*P1378)/('Life tables'!$I$2/2))/(1+oDR)^(((cycle + 0.5)/('Life tables'!$I$2/2)))</f>
        <v>0.97979192813994165</v>
      </c>
      <c r="Z1378" s="100">
        <f t="shared" si="371"/>
        <v>20287.720406079683</v>
      </c>
      <c r="AA1378" s="107">
        <f>((L1378+G1378+H1378+I1378+N1378+O1378+P1378+S1378)/('Life tables'!$I$2/2))</f>
        <v>3.2557780842179147</v>
      </c>
      <c r="AB1378" s="31">
        <f>((uNES*L1378+ uOCEX*G1378+uEREX*H1378+uHOEX*I1378+uNES*S1378+ uOCEX*N1378+uEREX*O1378+uHOEX*P1378)/('Life tables'!$I$2/2))</f>
        <v>2.1455114804514461</v>
      </c>
    </row>
    <row r="1379" spans="1:28" x14ac:dyDescent="0.25">
      <c r="A1379" s="4">
        <v>1373</v>
      </c>
      <c r="C1379" s="105">
        <f>IF(male=0,VLOOKUP((($A$5:$A$1570/'Life tables'!$I$2)*2)+age,lifetable,13,1),IF(male=1,VLOOKUP((($A$5:$A$1570/'Life tables'!$I$2)*2)+age,lifetable,10,1),"error"))</f>
        <v>5.6161675998828153E-3</v>
      </c>
      <c r="F1379" s="96">
        <f t="shared" si="372"/>
        <v>14.799703887086146</v>
      </c>
      <c r="G1379" s="96">
        <f t="shared" si="384"/>
        <v>1.486661229531512</v>
      </c>
      <c r="H1379" s="96">
        <f t="shared" si="373"/>
        <v>8.4904464123069859E-2</v>
      </c>
      <c r="I1379" s="96">
        <f t="shared" si="374"/>
        <v>3.4020415799189116E-2</v>
      </c>
      <c r="J1379" s="96">
        <f t="shared" si="385"/>
        <v>9.2134858145249146E-2</v>
      </c>
      <c r="K1379" s="96">
        <f t="shared" si="375"/>
        <v>3.5549435365434159E-2</v>
      </c>
      <c r="L1379" s="96">
        <f t="shared" si="376"/>
        <v>13.066433484121692</v>
      </c>
      <c r="M1379" s="96">
        <f t="shared" si="377"/>
        <v>70.08315164669699</v>
      </c>
      <c r="N1379" s="96">
        <f t="shared" si="386"/>
        <v>6.7491593476597176</v>
      </c>
      <c r="O1379" s="96">
        <f t="shared" si="378"/>
        <v>0.16110173404338862</v>
      </c>
      <c r="P1379" s="96">
        <f t="shared" si="379"/>
        <v>0.16110173404338862</v>
      </c>
      <c r="Q1379" s="96">
        <f t="shared" si="387"/>
        <v>0.43331268430866521</v>
      </c>
      <c r="R1379" s="96">
        <f t="shared" si="370"/>
        <v>1.2628623215540914E-2</v>
      </c>
      <c r="S1379" s="96">
        <f t="shared" si="383"/>
        <v>62.565847523426292</v>
      </c>
      <c r="T1379" s="96">
        <f t="shared" si="380"/>
        <v>444.62706863155955</v>
      </c>
      <c r="U1379" s="96">
        <f t="shared" si="381"/>
        <v>471.06370143568779</v>
      </c>
      <c r="V1379" s="32">
        <f t="shared" si="382"/>
        <v>999.99999999999557</v>
      </c>
      <c r="W1379" s="100">
        <f>(cNES*L1379+(cNES+cOSEX)*G1379+(cNES+cEREX)*H1379+(cNES+cHOEX)*I1379+(cNES+cNES)*S1379+(cNES+cOSEX)*N1379+(cNES+cEREX)*O1379+(cNES+cHOEX)*P1379)/(1+cDR)^((cycle + 0.5)/('Life tables'!$I$2/2))</f>
        <v>935.66671808675392</v>
      </c>
      <c r="X1379" s="107">
        <f>((L1379+G1379+H1379+I1379+N1379+O1379+P1379+S1379)/('Life tables'!$I$2/2))/(1+oDR)^(((cycle + 0.5)/('Life tables'!$I$2/2)))</f>
        <v>1.4759272084376602</v>
      </c>
      <c r="Y1379" s="31">
        <f>((uNES*L1379+ uOCEX*G1379+uEREX*H1379+uHOEX*I1379+uNES*S1379+ uOCEX*N1379+uEREX*O1379+uHOEX*P1379)/('Life tables'!$I$2/2))/(1+oDR)^(((cycle + 0.5)/('Life tables'!$I$2/2)))</f>
        <v>0.97261505318976649</v>
      </c>
      <c r="Z1379" s="100">
        <f t="shared" si="371"/>
        <v>20150.625563520203</v>
      </c>
      <c r="AA1379" s="107">
        <f>((L1379+G1379+H1379+I1379+N1379+O1379+P1379+S1379)/('Life tables'!$I$2/2))</f>
        <v>3.2337760244538858</v>
      </c>
      <c r="AB1379" s="31">
        <f>((uNES*L1379+ uOCEX*G1379+uEREX*H1379+uHOEX*I1379+uNES*S1379+ uOCEX*N1379+uEREX*O1379+uHOEX*P1379)/('Life tables'!$I$2/2))</f>
        <v>2.1310124388569092</v>
      </c>
    </row>
    <row r="1380" spans="1:28" x14ac:dyDescent="0.25">
      <c r="A1380" s="4">
        <v>1374</v>
      </c>
      <c r="C1380" s="105">
        <f>IF(male=0,VLOOKUP((($A$5:$A$1570/'Life tables'!$I$2)*2)+age,lifetable,13,1),IF(male=1,VLOOKUP((($A$5:$A$1570/'Life tables'!$I$2)*2)+age,lifetable,10,1),"error"))</f>
        <v>5.6161675998828153E-3</v>
      </c>
      <c r="F1380" s="96">
        <f t="shared" si="372"/>
        <v>14.699625449588162</v>
      </c>
      <c r="G1380" s="96">
        <f t="shared" si="384"/>
        <v>1.4766081410322096</v>
      </c>
      <c r="H1380" s="96">
        <f t="shared" si="373"/>
        <v>8.4330323844935315E-2</v>
      </c>
      <c r="I1380" s="96">
        <f t="shared" si="374"/>
        <v>3.3790363219611125E-2</v>
      </c>
      <c r="J1380" s="96">
        <f t="shared" si="385"/>
        <v>9.1511824555345983E-2</v>
      </c>
      <c r="K1380" s="96">
        <f t="shared" si="375"/>
        <v>3.5309043262156156E-2</v>
      </c>
      <c r="L1380" s="96">
        <f t="shared" si="376"/>
        <v>12.978075753673904</v>
      </c>
      <c r="M1380" s="96">
        <f t="shared" si="377"/>
        <v>69.609604483160084</v>
      </c>
      <c r="N1380" s="96">
        <f t="shared" si="386"/>
        <v>6.7035557298108124</v>
      </c>
      <c r="O1380" s="96">
        <f t="shared" si="378"/>
        <v>0.16001318041238594</v>
      </c>
      <c r="P1380" s="96">
        <f t="shared" si="379"/>
        <v>0.16001318041238594</v>
      </c>
      <c r="Q1380" s="96">
        <f t="shared" si="387"/>
        <v>0.43038481951152596</v>
      </c>
      <c r="R1380" s="96">
        <f t="shared" si="370"/>
        <v>1.2543292453972951E-2</v>
      </c>
      <c r="S1380" s="96">
        <f t="shared" si="383"/>
        <v>62.143094280558998</v>
      </c>
      <c r="T1380" s="96">
        <f t="shared" si="380"/>
        <v>445.14896527562644</v>
      </c>
      <c r="U1380" s="96">
        <f t="shared" si="381"/>
        <v>471.11155377140392</v>
      </c>
      <c r="V1380" s="32">
        <f t="shared" si="382"/>
        <v>999.99999999999557</v>
      </c>
      <c r="W1380" s="100">
        <f>(cNES*L1380+(cNES+cOSEX)*G1380+(cNES+cEREX)*H1380+(cNES+cHOEX)*I1380+(cNES+cNES)*S1380+(cNES+cOSEX)*N1380+(cNES+cEREX)*O1380+(cNES+cHOEX)*P1380)/(1+cDR)^((cycle + 0.5)/('Life tables'!$I$2/2))</f>
        <v>927.26917922816506</v>
      </c>
      <c r="X1380" s="107">
        <f>((L1380+G1380+H1380+I1380+N1380+O1380+P1380+S1380)/('Life tables'!$I$2/2))/(1+oDR)^(((cycle + 0.5)/('Life tables'!$I$2/2)))</f>
        <v>1.4651161941081308</v>
      </c>
      <c r="Y1380" s="31">
        <f>((uNES*L1380+ uOCEX*G1380+uEREX*H1380+uHOEX*I1380+uNES*S1380+ uOCEX*N1380+uEREX*O1380+uHOEX*P1380)/('Life tables'!$I$2/2))/(1+oDR)^(((cycle + 0.5)/('Life tables'!$I$2/2)))</f>
        <v>0.96549074974177329</v>
      </c>
      <c r="Z1380" s="100">
        <f t="shared" si="371"/>
        <v>20014.456965961181</v>
      </c>
      <c r="AA1380" s="107">
        <f>((L1380+G1380+H1380+I1380+N1380+O1380+P1380+S1380)/('Life tables'!$I$2/2))</f>
        <v>3.2119226568896337</v>
      </c>
      <c r="AB1380" s="31">
        <f>((uNES*L1380+ uOCEX*G1380+uEREX*H1380+uHOEX*I1380+uNES*S1380+ uOCEX*N1380+uEREX*O1380+uHOEX*P1380)/('Life tables'!$I$2/2))</f>
        <v>2.1166113831679416</v>
      </c>
    </row>
    <row r="1381" spans="1:28" x14ac:dyDescent="0.25">
      <c r="A1381" s="4">
        <v>1375</v>
      </c>
      <c r="C1381" s="105">
        <f>IF(male=0,VLOOKUP((($A$5:$A$1570/'Life tables'!$I$2)*2)+age,lifetable,13,1),IF(male=1,VLOOKUP((($A$5:$A$1570/'Life tables'!$I$2)*2)+age,lifetable,10,1),"error"))</f>
        <v>5.6161675998828153E-3</v>
      </c>
      <c r="F1381" s="96">
        <f t="shared" si="372"/>
        <v>14.600225874093578</v>
      </c>
      <c r="G1381" s="96">
        <f t="shared" si="384"/>
        <v>1.4666232456419288</v>
      </c>
      <c r="H1381" s="96">
        <f t="shared" si="373"/>
        <v>8.376007813219559E-2</v>
      </c>
      <c r="I1381" s="96">
        <f t="shared" si="374"/>
        <v>3.3561871155554403E-2</v>
      </c>
      <c r="J1381" s="96">
        <f t="shared" si="385"/>
        <v>9.0893017188809239E-2</v>
      </c>
      <c r="K1381" s="96">
        <f t="shared" si="375"/>
        <v>3.5070281810484168E-2</v>
      </c>
      <c r="L1381" s="96">
        <f t="shared" si="376"/>
        <v>12.890317380164605</v>
      </c>
      <c r="M1381" s="96">
        <f t="shared" si="377"/>
        <v>69.139255078871685</v>
      </c>
      <c r="N1381" s="96">
        <f t="shared" si="386"/>
        <v>6.6582600631058915</v>
      </c>
      <c r="O1381" s="96">
        <f t="shared" si="378"/>
        <v>0.15893197754326943</v>
      </c>
      <c r="P1381" s="96">
        <f t="shared" si="379"/>
        <v>0.15893197754326943</v>
      </c>
      <c r="Q1381" s="96">
        <f t="shared" si="387"/>
        <v>0.42747672593772912</v>
      </c>
      <c r="R1381" s="96">
        <f t="shared" si="370"/>
        <v>1.245853791216301E-2</v>
      </c>
      <c r="S1381" s="96">
        <f t="shared" si="383"/>
        <v>61.723195796829359</v>
      </c>
      <c r="T1381" s="96">
        <f t="shared" si="380"/>
        <v>445.66733501875296</v>
      </c>
      <c r="U1381" s="96">
        <f t="shared" si="381"/>
        <v>471.15908259112655</v>
      </c>
      <c r="V1381" s="32">
        <f t="shared" si="382"/>
        <v>999.99999999999557</v>
      </c>
      <c r="W1381" s="100">
        <f>(cNES*L1381+(cNES+cOSEX)*G1381+(cNES+cEREX)*H1381+(cNES+cHOEX)*I1381+(cNES+cNES)*S1381+(cNES+cOSEX)*N1381+(cNES+cEREX)*O1381+(cNES+cHOEX)*P1381)/(1+cDR)^((cycle + 0.5)/('Life tables'!$I$2/2))</f>
        <v>918.94699978045912</v>
      </c>
      <c r="X1381" s="107">
        <f>((L1381+G1381+H1381+I1381+N1381+O1381+P1381+S1381)/('Life tables'!$I$2/2))/(1+oDR)^(((cycle + 0.5)/('Life tables'!$I$2/2)))</f>
        <v>1.4543843717863283</v>
      </c>
      <c r="Y1381" s="31">
        <f>((uNES*L1381+ uOCEX*G1381+uEREX*H1381+uHOEX*I1381+uNES*S1381+ uOCEX*N1381+uEREX*O1381+uHOEX*P1381)/('Life tables'!$I$2/2))/(1+oDR)^(((cycle + 0.5)/('Life tables'!$I$2/2)))</f>
        <v>0.95841863263821403</v>
      </c>
      <c r="Z1381" s="100">
        <f t="shared" si="371"/>
        <v>19879.208362429716</v>
      </c>
      <c r="AA1381" s="107">
        <f>((L1381+G1381+H1381+I1381+N1381+O1381+P1381+S1381)/('Life tables'!$I$2/2))</f>
        <v>3.190216976428855</v>
      </c>
      <c r="AB1381" s="31">
        <f>((uNES*L1381+ uOCEX*G1381+uEREX*H1381+uHOEX*I1381+uNES*S1381+ uOCEX*N1381+uEREX*O1381+uHOEX*P1381)/('Life tables'!$I$2/2))</f>
        <v>2.1023076510460226</v>
      </c>
    </row>
    <row r="1382" spans="1:28" x14ac:dyDescent="0.25">
      <c r="A1382" s="4">
        <v>1376</v>
      </c>
      <c r="C1382" s="105">
        <f>IF(male=0,VLOOKUP((($A$5:$A$1570/'Life tables'!$I$2)*2)+age,lifetable,13,1),IF(male=1,VLOOKUP((($A$5:$A$1570/'Life tables'!$I$2)*2)+age,lifetable,10,1),"error"))</f>
        <v>5.6161675998828153E-3</v>
      </c>
      <c r="F1382" s="96">
        <f t="shared" si="372"/>
        <v>14.50150047284006</v>
      </c>
      <c r="G1382" s="96">
        <f t="shared" si="384"/>
        <v>1.456706072465132</v>
      </c>
      <c r="H1382" s="96">
        <f t="shared" si="373"/>
        <v>8.3193700091613365E-2</v>
      </c>
      <c r="I1382" s="96">
        <f t="shared" si="374"/>
        <v>3.3334928831153091E-2</v>
      </c>
      <c r="J1382" s="96">
        <f t="shared" si="385"/>
        <v>9.0278406862195709E-2</v>
      </c>
      <c r="K1382" s="96">
        <f t="shared" si="375"/>
        <v>3.4833139750239911E-2</v>
      </c>
      <c r="L1382" s="96">
        <f t="shared" si="376"/>
        <v>12.803154224839727</v>
      </c>
      <c r="M1382" s="96">
        <f t="shared" si="377"/>
        <v>68.672081917276017</v>
      </c>
      <c r="N1382" s="96">
        <f t="shared" si="386"/>
        <v>6.6132702754540151</v>
      </c>
      <c r="O1382" s="96">
        <f t="shared" si="378"/>
        <v>0.15785807597544316</v>
      </c>
      <c r="P1382" s="96">
        <f t="shared" si="379"/>
        <v>0.15785807597544316</v>
      </c>
      <c r="Q1382" s="96">
        <f t="shared" si="387"/>
        <v>0.4245882705539234</v>
      </c>
      <c r="R1382" s="96">
        <f t="shared" si="370"/>
        <v>1.2374355712938488E-2</v>
      </c>
      <c r="S1382" s="96">
        <f t="shared" si="383"/>
        <v>61.306132863604255</v>
      </c>
      <c r="T1382" s="96">
        <f t="shared" si="380"/>
        <v>446.1822016961691</v>
      </c>
      <c r="U1382" s="96">
        <f t="shared" si="381"/>
        <v>471.20629008658972</v>
      </c>
      <c r="V1382" s="32">
        <f t="shared" si="382"/>
        <v>999.99999999999568</v>
      </c>
      <c r="W1382" s="100">
        <f>(cNES*L1382+(cNES+cOSEX)*G1382+(cNES+cEREX)*H1382+(cNES+cHOEX)*I1382+(cNES+cNES)*S1382+(cNES+cOSEX)*N1382+(cNES+cEREX)*O1382+(cNES+cHOEX)*P1382)/(1+cDR)^((cycle + 0.5)/('Life tables'!$I$2/2))</f>
        <v>910.69950379503075</v>
      </c>
      <c r="X1382" s="107">
        <f>((L1382+G1382+H1382+I1382+N1382+O1382+P1382+S1382)/('Life tables'!$I$2/2))/(1+oDR)^(((cycle + 0.5)/('Life tables'!$I$2/2)))</f>
        <v>1.4437311612838011</v>
      </c>
      <c r="Y1382" s="31">
        <f>((uNES*L1382+ uOCEX*G1382+uEREX*H1382+uHOEX*I1382+uNES*S1382+ uOCEX*N1382+uEREX*O1382+uHOEX*P1382)/('Life tables'!$I$2/2))/(1+oDR)^(((cycle + 0.5)/('Life tables'!$I$2/2)))</f>
        <v>0.95139831954572829</v>
      </c>
      <c r="Z1382" s="100">
        <f t="shared" si="371"/>
        <v>19744.873543865975</v>
      </c>
      <c r="AA1382" s="107">
        <f>((L1382+G1382+H1382+I1382+N1382+O1382+P1382+S1382)/('Life tables'!$I$2/2))</f>
        <v>3.1686579847778615</v>
      </c>
      <c r="AB1382" s="31">
        <f>((uNES*L1382+ uOCEX*G1382+uEREX*H1382+uHOEX*I1382+uNES*S1382+ uOCEX*N1382+uEREX*O1382+uHOEX*P1382)/('Life tables'!$I$2/2))</f>
        <v>2.0881005846352347</v>
      </c>
    </row>
    <row r="1383" spans="1:28" x14ac:dyDescent="0.25">
      <c r="A1383" s="4">
        <v>1377</v>
      </c>
      <c r="C1383" s="105">
        <f>IF(male=0,VLOOKUP((($A$5:$A$1570/'Life tables'!$I$2)*2)+age,lifetable,13,1),IF(male=1,VLOOKUP((($A$5:$A$1570/'Life tables'!$I$2)*2)+age,lifetable,10,1),"error"))</f>
        <v>5.6161675998828153E-3</v>
      </c>
      <c r="F1383" s="96">
        <f t="shared" si="372"/>
        <v>14.403444593674193</v>
      </c>
      <c r="G1383" s="96">
        <f t="shared" si="384"/>
        <v>1.4468561541832721</v>
      </c>
      <c r="H1383" s="96">
        <f t="shared" si="373"/>
        <v>8.2631163034236232E-2</v>
      </c>
      <c r="I1383" s="96">
        <f t="shared" si="374"/>
        <v>3.3109525552396366E-2</v>
      </c>
      <c r="J1383" s="96">
        <f t="shared" si="385"/>
        <v>8.9667964613743822E-2</v>
      </c>
      <c r="K1383" s="96">
        <f t="shared" si="375"/>
        <v>3.4597605906779072E-2</v>
      </c>
      <c r="L1383" s="96">
        <f t="shared" si="376"/>
        <v>12.716582180383766</v>
      </c>
      <c r="M1383" s="96">
        <f t="shared" si="377"/>
        <v>68.20806362356258</v>
      </c>
      <c r="N1383" s="96">
        <f t="shared" si="386"/>
        <v>6.5685843084146205</v>
      </c>
      <c r="O1383" s="96">
        <f t="shared" si="378"/>
        <v>0.15679142657414424</v>
      </c>
      <c r="P1383" s="96">
        <f t="shared" si="379"/>
        <v>0.15679142657414424</v>
      </c>
      <c r="Q1383" s="96">
        <f t="shared" si="387"/>
        <v>0.42171932120314487</v>
      </c>
      <c r="R1383" s="96">
        <f t="shared" si="370"/>
        <v>1.2290742004668544E-2</v>
      </c>
      <c r="S1383" s="96">
        <f t="shared" si="383"/>
        <v>60.891886398791861</v>
      </c>
      <c r="T1383" s="96">
        <f t="shared" si="380"/>
        <v>446.69358898198601</v>
      </c>
      <c r="U1383" s="96">
        <f t="shared" si="381"/>
        <v>471.25317843450114</v>
      </c>
      <c r="V1383" s="32">
        <f t="shared" si="382"/>
        <v>999.99999999999557</v>
      </c>
      <c r="W1383" s="100">
        <f>(cNES*L1383+(cNES+cOSEX)*G1383+(cNES+cEREX)*H1383+(cNES+cHOEX)*I1383+(cNES+cNES)*S1383+(cNES+cOSEX)*N1383+(cNES+cEREX)*O1383+(cNES+cHOEX)*P1383)/(1+cDR)^((cycle + 0.5)/('Life tables'!$I$2/2))</f>
        <v>902.5260213728186</v>
      </c>
      <c r="X1383" s="107">
        <f>((L1383+G1383+H1383+I1383+N1383+O1383+P1383+S1383)/('Life tables'!$I$2/2))/(1+oDR)^(((cycle + 0.5)/('Life tables'!$I$2/2)))</f>
        <v>1.4331559866666337</v>
      </c>
      <c r="Y1383" s="31">
        <f>((uNES*L1383+ uOCEX*G1383+uEREX*H1383+uHOEX*I1383+uNES*S1383+ uOCEX*N1383+uEREX*O1383+uHOEX*P1383)/('Life tables'!$I$2/2))/(1+oDR)^(((cycle + 0.5)/('Life tables'!$I$2/2)))</f>
        <v>0.94442943093453091</v>
      </c>
      <c r="Z1383" s="100">
        <f t="shared" si="371"/>
        <v>19611.446342852887</v>
      </c>
      <c r="AA1383" s="107">
        <f>((L1383+G1383+H1383+I1383+N1383+O1383+P1383+S1383)/('Life tables'!$I$2/2))</f>
        <v>3.1472446903992086</v>
      </c>
      <c r="AB1383" s="31">
        <f>((uNES*L1383+ uOCEX*G1383+uEREX*H1383+uHOEX*I1383+uNES*S1383+ uOCEX*N1383+uEREX*O1383+uHOEX*P1383)/('Life tables'!$I$2/2))</f>
        <v>2.0739895305317151</v>
      </c>
    </row>
    <row r="1384" spans="1:28" x14ac:dyDescent="0.25">
      <c r="A1384" s="4">
        <v>1378</v>
      </c>
      <c r="C1384" s="105">
        <f>IF(male=0,VLOOKUP((($A$5:$A$1570/'Life tables'!$I$2)*2)+age,lifetable,13,1),IF(male=1,VLOOKUP((($A$5:$A$1570/'Life tables'!$I$2)*2)+age,lifetable,10,1),"error"))</f>
        <v>5.6161675998828153E-3</v>
      </c>
      <c r="F1384" s="96">
        <f t="shared" si="372"/>
        <v>14.30605361965662</v>
      </c>
      <c r="G1384" s="96">
        <f t="shared" si="384"/>
        <v>1.4370730270151282</v>
      </c>
      <c r="H1384" s="96">
        <f t="shared" si="373"/>
        <v>8.2072440473131406E-2</v>
      </c>
      <c r="I1384" s="96">
        <f t="shared" si="374"/>
        <v>3.2885650706220765E-2</v>
      </c>
      <c r="J1384" s="96">
        <f t="shared" si="385"/>
        <v>8.906166170091552E-2</v>
      </c>
      <c r="K1384" s="96">
        <f t="shared" si="375"/>
        <v>3.4363669190042766E-2</v>
      </c>
      <c r="L1384" s="96">
        <f t="shared" si="376"/>
        <v>12.630597170571182</v>
      </c>
      <c r="M1384" s="96">
        <f t="shared" si="377"/>
        <v>67.747178963851823</v>
      </c>
      <c r="N1384" s="96">
        <f t="shared" si="386"/>
        <v>6.5242001171191024</v>
      </c>
      <c r="O1384" s="96">
        <f t="shared" si="378"/>
        <v>0.15573198052857104</v>
      </c>
      <c r="P1384" s="96">
        <f t="shared" si="379"/>
        <v>0.15573198052857104</v>
      </c>
      <c r="Q1384" s="96">
        <f t="shared" si="387"/>
        <v>0.41886974659978349</v>
      </c>
      <c r="R1384" s="96">
        <f t="shared" si="370"/>
        <v>1.2207692961117371E-2</v>
      </c>
      <c r="S1384" s="96">
        <f t="shared" si="383"/>
        <v>60.480437446114678</v>
      </c>
      <c r="T1384" s="96">
        <f t="shared" si="380"/>
        <v>447.2015203902867</v>
      </c>
      <c r="U1384" s="96">
        <f t="shared" si="381"/>
        <v>471.29974979665229</v>
      </c>
      <c r="V1384" s="32">
        <f t="shared" si="382"/>
        <v>999.99999999999568</v>
      </c>
      <c r="W1384" s="100">
        <f>(cNES*L1384+(cNES+cOSEX)*G1384+(cNES+cEREX)*H1384+(cNES+cHOEX)*I1384+(cNES+cNES)*S1384+(cNES+cOSEX)*N1384+(cNES+cEREX)*O1384+(cNES+cHOEX)*P1384)/(1+cDR)^((cycle + 0.5)/('Life tables'!$I$2/2))</f>
        <v>894.42588861072682</v>
      </c>
      <c r="X1384" s="107">
        <f>((L1384+G1384+H1384+I1384+N1384+O1384+P1384+S1384)/('Life tables'!$I$2/2))/(1+oDR)^(((cycle + 0.5)/('Life tables'!$I$2/2)))</f>
        <v>1.4226582762240918</v>
      </c>
      <c r="Y1384" s="31">
        <f>((uNES*L1384+ uOCEX*G1384+uEREX*H1384+uHOEX*I1384+uNES*S1384+ uOCEX*N1384+uEREX*O1384+uHOEX*P1384)/('Life tables'!$I$2/2))/(1+oDR)^(((cycle + 0.5)/('Life tables'!$I$2/2)))</f>
        <v>0.93751159005775486</v>
      </c>
      <c r="Z1384" s="100">
        <f t="shared" si="371"/>
        <v>19478.920633347199</v>
      </c>
      <c r="AA1384" s="107">
        <f>((L1384+G1384+H1384+I1384+N1384+O1384+P1384+S1384)/('Life tables'!$I$2/2))</f>
        <v>3.1259761084656432</v>
      </c>
      <c r="AB1384" s="31">
        <f>((uNES*L1384+ uOCEX*G1384+uEREX*H1384+uHOEX*I1384+uNES*S1384+ uOCEX*N1384+uEREX*O1384+uHOEX*P1384)/('Life tables'!$I$2/2))</f>
        <v>2.0599738397533174</v>
      </c>
    </row>
    <row r="1385" spans="1:28" x14ac:dyDescent="0.25">
      <c r="A1385" s="4">
        <v>1379</v>
      </c>
      <c r="C1385" s="105">
        <f>IF(male=0,VLOOKUP((($A$5:$A$1570/'Life tables'!$I$2)*2)+age,lifetable,13,1),IF(male=1,VLOOKUP((($A$5:$A$1570/'Life tables'!$I$2)*2)+age,lifetable,10,1),"error"))</f>
        <v>5.6161675998828153E-3</v>
      </c>
      <c r="F1385" s="96">
        <f t="shared" si="372"/>
        <v>14.209322968675911</v>
      </c>
      <c r="G1385" s="96">
        <f t="shared" si="384"/>
        <v>1.4273562306780174</v>
      </c>
      <c r="H1385" s="96">
        <f t="shared" si="373"/>
        <v>8.1517506121170535E-2</v>
      </c>
      <c r="I1385" s="96">
        <f t="shared" si="374"/>
        <v>3.2663293759622569E-2</v>
      </c>
      <c r="J1385" s="96">
        <f t="shared" si="385"/>
        <v>8.8459469597992307E-2</v>
      </c>
      <c r="K1385" s="96">
        <f t="shared" si="375"/>
        <v>3.4131318593630118E-2</v>
      </c>
      <c r="L1385" s="96">
        <f t="shared" si="376"/>
        <v>12.545195149925478</v>
      </c>
      <c r="M1385" s="96">
        <f t="shared" si="377"/>
        <v>67.289406844380679</v>
      </c>
      <c r="N1385" s="96">
        <f t="shared" si="386"/>
        <v>6.4801156701923741</v>
      </c>
      <c r="O1385" s="96">
        <f t="shared" si="378"/>
        <v>0.15467968935001081</v>
      </c>
      <c r="P1385" s="96">
        <f t="shared" si="379"/>
        <v>0.15467968935001081</v>
      </c>
      <c r="Q1385" s="96">
        <f t="shared" si="387"/>
        <v>0.41603941632454594</v>
      </c>
      <c r="R1385" s="96">
        <f t="shared" si="370"/>
        <v>1.2125204781297434E-2</v>
      </c>
      <c r="S1385" s="96">
        <f t="shared" si="383"/>
        <v>60.071767174382437</v>
      </c>
      <c r="T1385" s="96">
        <f t="shared" si="380"/>
        <v>447.70601927620925</v>
      </c>
      <c r="U1385" s="96">
        <f t="shared" si="381"/>
        <v>471.34600632002724</v>
      </c>
      <c r="V1385" s="32">
        <f t="shared" si="382"/>
        <v>999.99999999999568</v>
      </c>
      <c r="W1385" s="100">
        <f>(cNES*L1385+(cNES+cOSEX)*G1385+(cNES+cEREX)*H1385+(cNES+cHOEX)*I1385+(cNES+cNES)*S1385+(cNES+cOSEX)*N1385+(cNES+cEREX)*O1385+(cNES+cHOEX)*P1385)/(1+cDR)^((cycle + 0.5)/('Life tables'!$I$2/2))</f>
        <v>886.39844754848787</v>
      </c>
      <c r="X1385" s="107">
        <f>((L1385+G1385+H1385+I1385+N1385+O1385+P1385+S1385)/('Life tables'!$I$2/2))/(1+oDR)^(((cycle + 0.5)/('Life tables'!$I$2/2)))</f>
        <v>1.4122374624375067</v>
      </c>
      <c r="Y1385" s="31">
        <f>((uNES*L1385+ uOCEX*G1385+uEREX*H1385+uHOEX*I1385+uNES*S1385+ uOCEX*N1385+uEREX*O1385+uHOEX*P1385)/('Life tables'!$I$2/2))/(1+oDR)^(((cycle + 0.5)/('Life tables'!$I$2/2)))</f>
        <v>0.93064442293094829</v>
      </c>
      <c r="Z1385" s="100">
        <f t="shared" si="371"/>
        <v>19347.290330411768</v>
      </c>
      <c r="AA1385" s="107">
        <f>((L1385+G1385+H1385+I1385+N1385+O1385+P1385+S1385)/('Life tables'!$I$2/2))</f>
        <v>3.1048512608143821</v>
      </c>
      <c r="AB1385" s="31">
        <f>((uNES*L1385+ uOCEX*G1385+uEREX*H1385+uHOEX*I1385+uNES*S1385+ uOCEX*N1385+uEREX*O1385+uHOEX*P1385)/('Life tables'!$I$2/2))</f>
        <v>2.046052867709486</v>
      </c>
    </row>
    <row r="1386" spans="1:28" x14ac:dyDescent="0.25">
      <c r="A1386" s="4">
        <v>1380</v>
      </c>
      <c r="C1386" s="105">
        <f>IF(male=0,VLOOKUP((($A$5:$A$1570/'Life tables'!$I$2)*2)+age,lifetable,13,1),IF(male=1,VLOOKUP((($A$5:$A$1570/'Life tables'!$I$2)*2)+age,lifetable,10,1),"error"))</f>
        <v>5.6161675998828153E-3</v>
      </c>
      <c r="F1386" s="96">
        <f t="shared" si="372"/>
        <v>14.113248093070856</v>
      </c>
      <c r="G1386" s="96">
        <f t="shared" si="384"/>
        <v>1.4177053083498532</v>
      </c>
      <c r="H1386" s="96">
        <f t="shared" si="373"/>
        <v>8.0966333888862874E-2</v>
      </c>
      <c r="I1386" s="96">
        <f t="shared" si="374"/>
        <v>3.2442444258789553E-2</v>
      </c>
      <c r="J1386" s="96">
        <f t="shared" si="385"/>
        <v>8.7861359993723936E-2</v>
      </c>
      <c r="K1386" s="96">
        <f t="shared" si="375"/>
        <v>3.3900543193890922E-2</v>
      </c>
      <c r="L1386" s="96">
        <f t="shared" si="376"/>
        <v>12.460372103385735</v>
      </c>
      <c r="M1386" s="96">
        <f t="shared" si="377"/>
        <v>66.834726310688254</v>
      </c>
      <c r="N1386" s="96">
        <f t="shared" si="386"/>
        <v>6.4363289496744507</v>
      </c>
      <c r="O1386" s="96">
        <f t="shared" si="378"/>
        <v>0.15363450486996788</v>
      </c>
      <c r="P1386" s="96">
        <f t="shared" si="379"/>
        <v>0.15363450486996788</v>
      </c>
      <c r="Q1386" s="96">
        <f t="shared" si="387"/>
        <v>0.4132282008194218</v>
      </c>
      <c r="R1386" s="96">
        <f t="shared" si="370"/>
        <v>1.2043273689322729E-2</v>
      </c>
      <c r="S1386" s="96">
        <f t="shared" si="383"/>
        <v>59.665856876765119</v>
      </c>
      <c r="T1386" s="96">
        <f t="shared" si="380"/>
        <v>448.20710883702242</v>
      </c>
      <c r="U1386" s="96">
        <f t="shared" si="381"/>
        <v>471.39195013691045</v>
      </c>
      <c r="V1386" s="32">
        <f t="shared" si="382"/>
        <v>999.99999999999568</v>
      </c>
      <c r="W1386" s="100">
        <f>(cNES*L1386+(cNES+cOSEX)*G1386+(cNES+cEREX)*H1386+(cNES+cHOEX)*I1386+(cNES+cNES)*S1386+(cNES+cOSEX)*N1386+(cNES+cEREX)*O1386+(cNES+cHOEX)*P1386)/(1+cDR)^((cycle + 0.5)/('Life tables'!$I$2/2))</f>
        <v>878.44304611598216</v>
      </c>
      <c r="X1386" s="107">
        <f>((L1386+G1386+H1386+I1386+N1386+O1386+P1386+S1386)/('Life tables'!$I$2/2))/(1+oDR)^(((cycle + 0.5)/('Life tables'!$I$2/2)))</f>
        <v>1.4018929819493966</v>
      </c>
      <c r="Y1386" s="31">
        <f>((uNES*L1386+ uOCEX*G1386+uEREX*H1386+uHOEX*I1386+uNES*S1386+ uOCEX*N1386+uEREX*O1386+uHOEX*P1386)/('Life tables'!$I$2/2))/(1+oDR)^(((cycle + 0.5)/('Life tables'!$I$2/2)))</f>
        <v>0.92382755831173158</v>
      </c>
      <c r="Z1386" s="100">
        <f t="shared" si="371"/>
        <v>19216.549389949279</v>
      </c>
      <c r="AA1386" s="107">
        <f>((L1386+G1386+H1386+I1386+N1386+O1386+P1386+S1386)/('Life tables'!$I$2/2))</f>
        <v>3.0838691759017145</v>
      </c>
      <c r="AB1386" s="31">
        <f>((uNES*L1386+ uOCEX*G1386+uEREX*H1386+uHOEX*I1386+uNES*S1386+ uOCEX*N1386+uEREX*O1386+uHOEX*P1386)/('Life tables'!$I$2/2))</f>
        <v>2.0322259741713511</v>
      </c>
    </row>
    <row r="1387" spans="1:28" x14ac:dyDescent="0.25">
      <c r="A1387" s="4">
        <v>1381</v>
      </c>
      <c r="C1387" s="105">
        <f>IF(male=0,VLOOKUP((($A$5:$A$1570/'Life tables'!$I$2)*2)+age,lifetable,13,1),IF(male=1,VLOOKUP((($A$5:$A$1570/'Life tables'!$I$2)*2)+age,lifetable,10,1),"error"))</f>
        <v>5.6161675998828153E-3</v>
      </c>
      <c r="F1387" s="96">
        <f t="shared" si="372"/>
        <v>14.017824479260904</v>
      </c>
      <c r="G1387" s="96">
        <f t="shared" si="384"/>
        <v>1.4081198066320229</v>
      </c>
      <c r="H1387" s="96">
        <f t="shared" si="373"/>
        <v>8.0418897882235038E-2</v>
      </c>
      <c r="I1387" s="96">
        <f t="shared" si="374"/>
        <v>3.2223091828251504E-2</v>
      </c>
      <c r="J1387" s="96">
        <f t="shared" si="385"/>
        <v>8.726730478902768E-2</v>
      </c>
      <c r="K1387" s="96">
        <f t="shared" si="375"/>
        <v>3.3671332149037989E-2</v>
      </c>
      <c r="L1387" s="96">
        <f t="shared" si="376"/>
        <v>12.376124045980328</v>
      </c>
      <c r="M1387" s="96">
        <f t="shared" si="377"/>
        <v>66.383116546801844</v>
      </c>
      <c r="N1387" s="96">
        <f t="shared" si="386"/>
        <v>6.3928379509420612</v>
      </c>
      <c r="O1387" s="96">
        <f t="shared" si="378"/>
        <v>0.15259637923829253</v>
      </c>
      <c r="P1387" s="96">
        <f t="shared" si="379"/>
        <v>0.15259637923829253</v>
      </c>
      <c r="Q1387" s="96">
        <f t="shared" si="387"/>
        <v>0.41043597138265042</v>
      </c>
      <c r="R1387" s="96">
        <f t="shared" si="370"/>
        <v>1.1961895934262114E-2</v>
      </c>
      <c r="S1387" s="96">
        <f t="shared" si="383"/>
        <v>59.262687970066288</v>
      </c>
      <c r="T1387" s="96">
        <f t="shared" si="380"/>
        <v>448.70481211319412</v>
      </c>
      <c r="U1387" s="96">
        <f t="shared" si="381"/>
        <v>471.43758336499377</v>
      </c>
      <c r="V1387" s="32">
        <f t="shared" si="382"/>
        <v>999.99999999999568</v>
      </c>
      <c r="W1387" s="100">
        <f>(cNES*L1387+(cNES+cOSEX)*G1387+(cNES+cEREX)*H1387+(cNES+cHOEX)*I1387+(cNES+cNES)*S1387+(cNES+cOSEX)*N1387+(cNES+cEREX)*O1387+(cNES+cHOEX)*P1387)/(1+cDR)^((cycle + 0.5)/('Life tables'!$I$2/2))</f>
        <v>870.55903808100118</v>
      </c>
      <c r="X1387" s="107">
        <f>((L1387+G1387+H1387+I1387+N1387+O1387+P1387+S1387)/('Life tables'!$I$2/2))/(1+oDR)^(((cycle + 0.5)/('Life tables'!$I$2/2)))</f>
        <v>1.3916242755328188</v>
      </c>
      <c r="Y1387" s="31">
        <f>((uNES*L1387+ uOCEX*G1387+uEREX*H1387+uHOEX*I1387+uNES*S1387+ uOCEX*N1387+uEREX*O1387+uHOEX*P1387)/('Life tables'!$I$2/2))/(1+oDR)^(((cycle + 0.5)/('Life tables'!$I$2/2)))</f>
        <v>0.91706062767960395</v>
      </c>
      <c r="Z1387" s="100">
        <f t="shared" si="371"/>
        <v>19086.691808437277</v>
      </c>
      <c r="AA1387" s="107">
        <f>((L1387+G1387+H1387+I1387+N1387+O1387+P1387+S1387)/('Life tables'!$I$2/2))</f>
        <v>3.0630288887579238</v>
      </c>
      <c r="AB1387" s="31">
        <f>((uNES*L1387+ uOCEX*G1387+uEREX*H1387+uHOEX*I1387+uNES*S1387+ uOCEX*N1387+uEREX*O1387+uHOEX*P1387)/('Life tables'!$I$2/2))</f>
        <v>2.0184925232420299</v>
      </c>
    </row>
    <row r="1388" spans="1:28" x14ac:dyDescent="0.25">
      <c r="A1388" s="4">
        <v>1382</v>
      </c>
      <c r="C1388" s="105">
        <f>IF(male=0,VLOOKUP((($A$5:$A$1570/'Life tables'!$I$2)*2)+age,lifetable,13,1),IF(male=1,VLOOKUP((($A$5:$A$1570/'Life tables'!$I$2)*2)+age,lifetable,10,1),"error"))</f>
        <v>6.2725048737357625E-3</v>
      </c>
      <c r="F1388" s="96">
        <f t="shared" si="372"/>
        <v>13.923047647384438</v>
      </c>
      <c r="G1388" s="96">
        <f t="shared" si="384"/>
        <v>1.3985992755130514</v>
      </c>
      <c r="H1388" s="96">
        <f t="shared" si="373"/>
        <v>7.9875172400755964E-2</v>
      </c>
      <c r="I1388" s="96">
        <f t="shared" si="374"/>
        <v>3.200522617004866E-2</v>
      </c>
      <c r="J1388" s="96">
        <f t="shared" si="385"/>
        <v>9.680687534284392E-2</v>
      </c>
      <c r="K1388" s="96">
        <f t="shared" si="375"/>
        <v>3.3443674698278247E-2</v>
      </c>
      <c r="L1388" s="96">
        <f t="shared" si="376"/>
        <v>12.28231742325946</v>
      </c>
      <c r="M1388" s="96">
        <f t="shared" si="377"/>
        <v>65.934556874423322</v>
      </c>
      <c r="N1388" s="96">
        <f t="shared" si="386"/>
        <v>6.3496406826302936</v>
      </c>
      <c r="O1388" s="96">
        <f t="shared" si="378"/>
        <v>0.15156526492131076</v>
      </c>
      <c r="P1388" s="96">
        <f t="shared" si="379"/>
        <v>0.15156526492131076</v>
      </c>
      <c r="Q1388" s="96">
        <f t="shared" si="387"/>
        <v>0.45530436919651346</v>
      </c>
      <c r="R1388" s="96">
        <f t="shared" si="370"/>
        <v>1.1881067789992695E-2</v>
      </c>
      <c r="S1388" s="96">
        <f t="shared" si="383"/>
        <v>58.814600224963904</v>
      </c>
      <c r="T1388" s="96">
        <f t="shared" si="380"/>
        <v>449.25692335773346</v>
      </c>
      <c r="U1388" s="96">
        <f t="shared" si="381"/>
        <v>471.48290810748205</v>
      </c>
      <c r="V1388" s="32">
        <f t="shared" si="382"/>
        <v>999.99999999999568</v>
      </c>
      <c r="W1388" s="100">
        <f>(cNES*L1388+(cNES+cOSEX)*G1388+(cNES+cEREX)*H1388+(cNES+cHOEX)*I1388+(cNES+cNES)*S1388+(cNES+cOSEX)*N1388+(cNES+cEREX)*O1388+(cNES+cHOEX)*P1388)/(1+cDR)^((cycle + 0.5)/('Life tables'!$I$2/2))</f>
        <v>862.20407837559617</v>
      </c>
      <c r="X1388" s="107">
        <f>((L1388+G1388+H1388+I1388+N1388+O1388+P1388+S1388)/('Life tables'!$I$2/2))/(1+oDR)^(((cycle + 0.5)/('Life tables'!$I$2/2)))</f>
        <v>1.3804246203905726</v>
      </c>
      <c r="Y1388" s="31">
        <f>((uNES*L1388+ uOCEX*G1388+uEREX*H1388+uHOEX*I1388+uNES*S1388+ uOCEX*N1388+uEREX*O1388+uHOEX*P1388)/('Life tables'!$I$2/2))/(1+oDR)^(((cycle + 0.5)/('Life tables'!$I$2/2)))</f>
        <v>0.90966913287674767</v>
      </c>
      <c r="Z1388" s="100">
        <f t="shared" si="371"/>
        <v>18945.808371199102</v>
      </c>
      <c r="AA1388" s="107">
        <f>((L1388+G1388+H1388+I1388+N1388+O1388+P1388+S1388)/('Life tables'!$I$2/2))</f>
        <v>3.0401135546653575</v>
      </c>
      <c r="AB1388" s="31">
        <f>((uNES*L1388+ uOCEX*G1388+uEREX*H1388+uHOEX*I1388+uNES*S1388+ uOCEX*N1388+uEREX*O1388+uHOEX*P1388)/('Life tables'!$I$2/2))</f>
        <v>2.0033672395214324</v>
      </c>
    </row>
    <row r="1389" spans="1:28" x14ac:dyDescent="0.25">
      <c r="A1389" s="4">
        <v>1383</v>
      </c>
      <c r="C1389" s="105">
        <f>IF(male=0,VLOOKUP((($A$5:$A$1570/'Life tables'!$I$2)*2)+age,lifetable,13,1),IF(male=1,VLOOKUP((($A$5:$A$1570/'Life tables'!$I$2)*2)+age,lifetable,10,1),"error"))</f>
        <v>6.2725048737357625E-3</v>
      </c>
      <c r="F1389" s="96">
        <f t="shared" si="372"/>
        <v>13.818767007147176</v>
      </c>
      <c r="G1389" s="96">
        <f t="shared" si="384"/>
        <v>1.3881240669538628</v>
      </c>
      <c r="H1389" s="96">
        <f t="shared" si="373"/>
        <v>7.9276924493547438E-2</v>
      </c>
      <c r="I1389" s="96">
        <f t="shared" si="374"/>
        <v>3.1765513891496053E-2</v>
      </c>
      <c r="J1389" s="96">
        <f t="shared" si="385"/>
        <v>9.6081812612629311E-2</v>
      </c>
      <c r="K1389" s="96">
        <f t="shared" si="375"/>
        <v>3.3193188748811692E-2</v>
      </c>
      <c r="L1389" s="96">
        <f t="shared" si="376"/>
        <v>12.190325500446828</v>
      </c>
      <c r="M1389" s="96">
        <f t="shared" si="377"/>
        <v>65.441401527632962</v>
      </c>
      <c r="N1389" s="96">
        <f t="shared" si="386"/>
        <v>6.3021487542504522</v>
      </c>
      <c r="O1389" s="96">
        <f t="shared" si="378"/>
        <v>0.15043163751366778</v>
      </c>
      <c r="P1389" s="96">
        <f t="shared" si="379"/>
        <v>0.15043163751366778</v>
      </c>
      <c r="Q1389" s="96">
        <f t="shared" si="387"/>
        <v>0.45189893516115748</v>
      </c>
      <c r="R1389" s="96">
        <f t="shared" si="370"/>
        <v>1.1792203734723878E-2</v>
      </c>
      <c r="S1389" s="96">
        <f t="shared" si="383"/>
        <v>58.374698359459295</v>
      </c>
      <c r="T1389" s="96">
        <f t="shared" si="380"/>
        <v>449.80490410550726</v>
      </c>
      <c r="U1389" s="96">
        <f t="shared" si="381"/>
        <v>471.52789349996556</v>
      </c>
      <c r="V1389" s="32">
        <f t="shared" si="382"/>
        <v>999.99999999999568</v>
      </c>
      <c r="W1389" s="100">
        <f>(cNES*L1389+(cNES+cOSEX)*G1389+(cNES+cEREX)*H1389+(cNES+cHOEX)*I1389+(cNES+cNES)*S1389+(cNES+cOSEX)*N1389+(cNES+cEREX)*O1389+(cNES+cHOEX)*P1389)/(1+cDR)^((cycle + 0.5)/('Life tables'!$I$2/2))</f>
        <v>853.84378027064292</v>
      </c>
      <c r="X1389" s="107">
        <f>((L1389+G1389+H1389+I1389+N1389+O1389+P1389+S1389)/('Life tables'!$I$2/2))/(1+oDR)^(((cycle + 0.5)/('Life tables'!$I$2/2)))</f>
        <v>1.3693151036558084</v>
      </c>
      <c r="Y1389" s="31">
        <f>((uNES*L1389+ uOCEX*G1389+uEREX*H1389+uHOEX*I1389+uNES*S1389+ uOCEX*N1389+uEREX*O1389+uHOEX*P1389)/('Life tables'!$I$2/2))/(1+oDR)^(((cycle + 0.5)/('Life tables'!$I$2/2)))</f>
        <v>0.90234821081447725</v>
      </c>
      <c r="Z1389" s="100">
        <f t="shared" si="371"/>
        <v>18804.081369264277</v>
      </c>
      <c r="AA1389" s="107">
        <f>((L1389+G1389+H1389+I1389+N1389+O1389+P1389+S1389)/('Life tables'!$I$2/2))</f>
        <v>3.0173696666093686</v>
      </c>
      <c r="AB1389" s="31">
        <f>((uNES*L1389+ uOCEX*G1389+uEREX*H1389+uHOEX*I1389+uNES*S1389+ uOCEX*N1389+uEREX*O1389+uHOEX*P1389)/('Life tables'!$I$2/2))</f>
        <v>1.9883795283946732</v>
      </c>
    </row>
    <row r="1390" spans="1:28" x14ac:dyDescent="0.25">
      <c r="A1390" s="4">
        <v>1384</v>
      </c>
      <c r="C1390" s="105">
        <f>IF(male=0,VLOOKUP((($A$5:$A$1570/'Life tables'!$I$2)*2)+age,lifetable,13,1),IF(male=1,VLOOKUP((($A$5:$A$1570/'Life tables'!$I$2)*2)+age,lifetable,10,1),"error"))</f>
        <v>6.2725048737357625E-3</v>
      </c>
      <c r="F1390" s="96">
        <f t="shared" si="372"/>
        <v>13.715271303125382</v>
      </c>
      <c r="G1390" s="96">
        <f t="shared" si="384"/>
        <v>1.3777277068802991</v>
      </c>
      <c r="H1390" s="96">
        <f t="shared" si="373"/>
        <v>7.8683179689188351E-2</v>
      </c>
      <c r="I1390" s="96">
        <f t="shared" si="374"/>
        <v>3.1527605963667604E-2</v>
      </c>
      <c r="J1390" s="96">
        <f t="shared" si="385"/>
        <v>9.5362207539695473E-2</v>
      </c>
      <c r="K1390" s="96">
        <f t="shared" si="375"/>
        <v>3.2944588245126395E-2</v>
      </c>
      <c r="L1390" s="96">
        <f t="shared" si="376"/>
        <v>12.099026014807405</v>
      </c>
      <c r="M1390" s="96">
        <f t="shared" si="377"/>
        <v>64.951931091397427</v>
      </c>
      <c r="N1390" s="96">
        <f t="shared" si="386"/>
        <v>6.2550116907408677</v>
      </c>
      <c r="O1390" s="96">
        <f t="shared" si="378"/>
        <v>0.14930648069369426</v>
      </c>
      <c r="P1390" s="96">
        <f t="shared" si="379"/>
        <v>0.14930648069369426</v>
      </c>
      <c r="Q1390" s="96">
        <f t="shared" si="387"/>
        <v>0.44851894690044908</v>
      </c>
      <c r="R1390" s="96">
        <f t="shared" si="370"/>
        <v>1.1704003681371165E-2</v>
      </c>
      <c r="S1390" s="96">
        <f t="shared" si="383"/>
        <v>57.938083488687354</v>
      </c>
      <c r="T1390" s="96">
        <f t="shared" si="380"/>
        <v>450.34878525994742</v>
      </c>
      <c r="U1390" s="96">
        <f t="shared" si="381"/>
        <v>471.57254209189205</v>
      </c>
      <c r="V1390" s="32">
        <f t="shared" si="382"/>
        <v>999.99999999999568</v>
      </c>
      <c r="W1390" s="100">
        <f>(cNES*L1390+(cNES+cOSEX)*G1390+(cNES+cEREX)*H1390+(cNES+cHOEX)*I1390+(cNES+cNES)*S1390+(cNES+cOSEX)*N1390+(cNES+cEREX)*O1390+(cNES+cHOEX)*P1390)/(1+cDR)^((cycle + 0.5)/('Life tables'!$I$2/2))</f>
        <v>845.56453296415339</v>
      </c>
      <c r="X1390" s="107">
        <f>((L1390+G1390+H1390+I1390+N1390+O1390+P1390+S1390)/('Life tables'!$I$2/2))/(1+oDR)^(((cycle + 0.5)/('Life tables'!$I$2/2)))</f>
        <v>1.3582949996760523</v>
      </c>
      <c r="Y1390" s="31">
        <f>((uNES*L1390+ uOCEX*G1390+uEREX*H1390+uHOEX*I1390+uNES*S1390+ uOCEX*N1390+uEREX*O1390+uHOEX*P1390)/('Life tables'!$I$2/2))/(1+oDR)^(((cycle + 0.5)/('Life tables'!$I$2/2)))</f>
        <v>0.89508620965036234</v>
      </c>
      <c r="Z1390" s="100">
        <f t="shared" si="371"/>
        <v>18663.414263995317</v>
      </c>
      <c r="AA1390" s="107">
        <f>((L1390+G1390+H1390+I1390+N1390+O1390+P1390+S1390)/('Life tables'!$I$2/2))</f>
        <v>2.9947959414668603</v>
      </c>
      <c r="AB1390" s="31">
        <f>((uNES*L1390+ uOCEX*G1390+uEREX*H1390+uHOEX*I1390+uNES*S1390+ uOCEX*N1390+uEREX*O1390+uHOEX*P1390)/('Life tables'!$I$2/2))</f>
        <v>1.9735039505874441</v>
      </c>
    </row>
    <row r="1391" spans="1:28" x14ac:dyDescent="0.25">
      <c r="A1391" s="4">
        <v>1385</v>
      </c>
      <c r="C1391" s="105">
        <f>IF(male=0,VLOOKUP((($A$5:$A$1570/'Life tables'!$I$2)*2)+age,lifetable,13,1),IF(male=1,VLOOKUP((($A$5:$A$1570/'Life tables'!$I$2)*2)+age,lifetable,10,1),"error"))</f>
        <v>6.2725048737357625E-3</v>
      </c>
      <c r="F1391" s="96">
        <f t="shared" si="372"/>
        <v>13.612554471516512</v>
      </c>
      <c r="G1391" s="96">
        <f t="shared" si="384"/>
        <v>1.3674095861707036</v>
      </c>
      <c r="H1391" s="96">
        <f t="shared" si="373"/>
        <v>7.8093903200232351E-2</v>
      </c>
      <c r="I1391" s="96">
        <f t="shared" si="374"/>
        <v>3.1291488447562556E-2</v>
      </c>
      <c r="J1391" s="96">
        <f t="shared" si="385"/>
        <v>9.4648017962455908E-2</v>
      </c>
      <c r="K1391" s="96">
        <f t="shared" si="375"/>
        <v>3.269785862174468E-2</v>
      </c>
      <c r="L1391" s="96">
        <f t="shared" si="376"/>
        <v>12.008413617113813</v>
      </c>
      <c r="M1391" s="96">
        <f t="shared" si="377"/>
        <v>64.466118176639668</v>
      </c>
      <c r="N1391" s="96">
        <f t="shared" si="386"/>
        <v>6.2082268544740806</v>
      </c>
      <c r="O1391" s="96">
        <f t="shared" si="378"/>
        <v>0.14818973150149614</v>
      </c>
      <c r="P1391" s="96">
        <f t="shared" si="379"/>
        <v>0.14818973150149614</v>
      </c>
      <c r="Q1391" s="96">
        <f t="shared" si="387"/>
        <v>0.44516421528190531</v>
      </c>
      <c r="R1391" s="96">
        <f t="shared" si="370"/>
        <v>1.1616462694563838E-2</v>
      </c>
      <c r="S1391" s="96">
        <f t="shared" si="383"/>
        <v>57.504731181186123</v>
      </c>
      <c r="T1391" s="96">
        <f t="shared" si="380"/>
        <v>450.88859749319175</v>
      </c>
      <c r="U1391" s="96">
        <f t="shared" si="381"/>
        <v>471.61685641320838</v>
      </c>
      <c r="V1391" s="32">
        <f t="shared" si="382"/>
        <v>999.99999999999568</v>
      </c>
      <c r="W1391" s="100">
        <f>(cNES*L1391+(cNES+cOSEX)*G1391+(cNES+cEREX)*H1391+(cNES+cHOEX)*I1391+(cNES+cNES)*S1391+(cNES+cOSEX)*N1391+(cNES+cEREX)*O1391+(cNES+cHOEX)*P1391)/(1+cDR)^((cycle + 0.5)/('Life tables'!$I$2/2))</f>
        <v>837.36555128912391</v>
      </c>
      <c r="X1391" s="107">
        <f>((L1391+G1391+H1391+I1391+N1391+O1391+P1391+S1391)/('Life tables'!$I$2/2))/(1+oDR)^(((cycle + 0.5)/('Life tables'!$I$2/2)))</f>
        <v>1.3473635886483255</v>
      </c>
      <c r="Y1391" s="31">
        <f>((uNES*L1391+ uOCEX*G1391+uEREX*H1391+uHOEX*I1391+uNES*S1391+ uOCEX*N1391+uEREX*O1391+uHOEX*P1391)/('Life tables'!$I$2/2))/(1+oDR)^(((cycle + 0.5)/('Life tables'!$I$2/2)))</f>
        <v>0.88788265505523845</v>
      </c>
      <c r="Z1391" s="100">
        <f t="shared" si="371"/>
        <v>18523.799141553052</v>
      </c>
      <c r="AA1391" s="107">
        <f>((L1391+G1391+H1391+I1391+N1391+O1391+P1391+S1391)/('Life tables'!$I$2/2))</f>
        <v>2.9723911057342618</v>
      </c>
      <c r="AB1391" s="31">
        <f>((uNES*L1391+ uOCEX*G1391+uEREX*H1391+uHOEX*I1391+uNES*S1391+ uOCEX*N1391+uEREX*O1391+uHOEX*P1391)/('Life tables'!$I$2/2))</f>
        <v>1.9587396668997792</v>
      </c>
    </row>
    <row r="1392" spans="1:28" x14ac:dyDescent="0.25">
      <c r="A1392" s="4">
        <v>1386</v>
      </c>
      <c r="C1392" s="105">
        <f>IF(male=0,VLOOKUP((($A$5:$A$1570/'Life tables'!$I$2)*2)+age,lifetable,13,1),IF(male=1,VLOOKUP((($A$5:$A$1570/'Life tables'!$I$2)*2)+age,lifetable,10,1),"error"))</f>
        <v>6.2725048737357625E-3</v>
      </c>
      <c r="F1392" s="96">
        <f t="shared" si="372"/>
        <v>13.510610501534391</v>
      </c>
      <c r="G1392" s="96">
        <f t="shared" si="384"/>
        <v>1.3571691010290252</v>
      </c>
      <c r="H1392" s="96">
        <f t="shared" si="373"/>
        <v>7.7509060543382774E-2</v>
      </c>
      <c r="I1392" s="96">
        <f t="shared" si="374"/>
        <v>3.1057147526050061E-2</v>
      </c>
      <c r="J1392" s="96">
        <f t="shared" si="385"/>
        <v>9.3939202087946719E-2</v>
      </c>
      <c r="K1392" s="96">
        <f t="shared" si="375"/>
        <v>3.2452985440536139E-2</v>
      </c>
      <c r="L1392" s="96">
        <f t="shared" si="376"/>
        <v>11.918483004907449</v>
      </c>
      <c r="M1392" s="96">
        <f t="shared" si="377"/>
        <v>63.983935592061123</v>
      </c>
      <c r="N1392" s="96">
        <f t="shared" si="386"/>
        <v>6.1617916268691246</v>
      </c>
      <c r="O1392" s="96">
        <f t="shared" si="378"/>
        <v>0.14708132743181718</v>
      </c>
      <c r="P1392" s="96">
        <f t="shared" si="379"/>
        <v>0.14708132743181718</v>
      </c>
      <c r="Q1392" s="96">
        <f t="shared" si="387"/>
        <v>0.44183455253878245</v>
      </c>
      <c r="R1392" s="96">
        <f t="shared" si="370"/>
        <v>1.1529575874569846E-2</v>
      </c>
      <c r="S1392" s="96">
        <f t="shared" si="383"/>
        <v>57.074617181915009</v>
      </c>
      <c r="T1392" s="96">
        <f t="shared" si="380"/>
        <v>451.4243712478185</v>
      </c>
      <c r="U1392" s="96">
        <f t="shared" si="381"/>
        <v>471.66083897452347</v>
      </c>
      <c r="V1392" s="32">
        <f t="shared" si="382"/>
        <v>999.99999999999568</v>
      </c>
      <c r="W1392" s="100">
        <f>(cNES*L1392+(cNES+cOSEX)*G1392+(cNES+cEREX)*H1392+(cNES+cHOEX)*I1392+(cNES+cNES)*S1392+(cNES+cOSEX)*N1392+(cNES+cEREX)*O1392+(cNES+cHOEX)*P1392)/(1+cDR)^((cycle + 0.5)/('Life tables'!$I$2/2))</f>
        <v>829.24605765954925</v>
      </c>
      <c r="X1392" s="107">
        <f>((L1392+G1392+H1392+I1392+N1392+O1392+P1392+S1392)/('Life tables'!$I$2/2))/(1+oDR)^(((cycle + 0.5)/('Life tables'!$I$2/2)))</f>
        <v>1.3365201565716762</v>
      </c>
      <c r="Y1392" s="31">
        <f>((uNES*L1392+ uOCEX*G1392+uEREX*H1392+uHOEX*I1392+uNES*S1392+ uOCEX*N1392+uEREX*O1392+uHOEX*P1392)/('Life tables'!$I$2/2))/(1+oDR)^(((cycle + 0.5)/('Life tables'!$I$2/2)))</f>
        <v>0.88073707652314481</v>
      </c>
      <c r="Z1392" s="100">
        <f t="shared" si="371"/>
        <v>18385.228146687085</v>
      </c>
      <c r="AA1392" s="107">
        <f>((L1392+G1392+H1392+I1392+N1392+O1392+P1392+S1392)/('Life tables'!$I$2/2))</f>
        <v>2.9501538954547479</v>
      </c>
      <c r="AB1392" s="31">
        <f>((uNES*L1392+ uOCEX*G1392+uEREX*H1392+uHOEX*I1392+uNES*S1392+ uOCEX*N1392+uEREX*O1392+uHOEX*P1392)/('Life tables'!$I$2/2))</f>
        <v>1.9440858444223825</v>
      </c>
    </row>
    <row r="1393" spans="1:28" x14ac:dyDescent="0.25">
      <c r="A1393" s="4">
        <v>1387</v>
      </c>
      <c r="C1393" s="105">
        <f>IF(male=0,VLOOKUP((($A$5:$A$1570/'Life tables'!$I$2)*2)+age,lifetable,13,1),IF(male=1,VLOOKUP((($A$5:$A$1570/'Life tables'!$I$2)*2)+age,lifetable,10,1),"error"))</f>
        <v>6.2725048737357625E-3</v>
      </c>
      <c r="F1393" s="96">
        <f t="shared" si="372"/>
        <v>13.409433434706928</v>
      </c>
      <c r="G1393" s="96">
        <f t="shared" si="384"/>
        <v>1.3470056529142722</v>
      </c>
      <c r="H1393" s="96">
        <f t="shared" si="373"/>
        <v>7.6928617535463845E-2</v>
      </c>
      <c r="I1393" s="96">
        <f t="shared" si="374"/>
        <v>3.0824569502254862E-2</v>
      </c>
      <c r="J1393" s="96">
        <f t="shared" si="385"/>
        <v>9.3235718486943536E-2</v>
      </c>
      <c r="K1393" s="96">
        <f t="shared" si="375"/>
        <v>3.2209954389030737E-2</v>
      </c>
      <c r="L1393" s="96">
        <f t="shared" si="376"/>
        <v>11.829228921878963</v>
      </c>
      <c r="M1393" s="96">
        <f t="shared" si="377"/>
        <v>63.505356342946754</v>
      </c>
      <c r="N1393" s="96">
        <f t="shared" si="386"/>
        <v>6.1157034082764552</v>
      </c>
      <c r="O1393" s="96">
        <f t="shared" si="378"/>
        <v>0.1459812064312922</v>
      </c>
      <c r="P1393" s="96">
        <f t="shared" si="379"/>
        <v>0.1459812064312922</v>
      </c>
      <c r="Q1393" s="96">
        <f t="shared" si="387"/>
        <v>0.43852977226182449</v>
      </c>
      <c r="R1393" s="96">
        <f t="shared" si="370"/>
        <v>1.1443338357080482E-2</v>
      </c>
      <c r="S1393" s="96">
        <f t="shared" si="383"/>
        <v>56.647717411188808</v>
      </c>
      <c r="T1393" s="96">
        <f t="shared" si="380"/>
        <v>451.9561367385673</v>
      </c>
      <c r="U1393" s="96">
        <f t="shared" si="381"/>
        <v>471.70449226726959</v>
      </c>
      <c r="V1393" s="32">
        <f t="shared" si="382"/>
        <v>999.99999999999568</v>
      </c>
      <c r="W1393" s="100">
        <f>(cNES*L1393+(cNES+cOSEX)*G1393+(cNES+cEREX)*H1393+(cNES+cHOEX)*I1393+(cNES+cNES)*S1393+(cNES+cOSEX)*N1393+(cNES+cEREX)*O1393+(cNES+cHOEX)*P1393)/(1+cDR)^((cycle + 0.5)/('Life tables'!$I$2/2))</f>
        <v>821.20528199828482</v>
      </c>
      <c r="X1393" s="107">
        <f>((L1393+G1393+H1393+I1393+N1393+O1393+P1393+S1393)/('Life tables'!$I$2/2))/(1+oDR)^(((cycle + 0.5)/('Life tables'!$I$2/2)))</f>
        <v>1.3257639952001163</v>
      </c>
      <c r="Y1393" s="31">
        <f>((uNES*L1393+ uOCEX*G1393+uEREX*H1393+uHOEX*I1393+uNES*S1393+ uOCEX*N1393+uEREX*O1393+uHOEX*P1393)/('Life tables'!$I$2/2))/(1+oDR)^(((cycle + 0.5)/('Life tables'!$I$2/2)))</f>
        <v>0.87364900734031847</v>
      </c>
      <c r="Z1393" s="100">
        <f t="shared" si="371"/>
        <v>18247.693482322094</v>
      </c>
      <c r="AA1393" s="107">
        <f>((L1393+G1393+H1393+I1393+N1393+O1393+P1393+S1393)/('Life tables'!$I$2/2))</f>
        <v>2.9280830561460447</v>
      </c>
      <c r="AB1393" s="31">
        <f>((uNES*L1393+ uOCEX*G1393+uEREX*H1393+uHOEX*I1393+uNES*S1393+ uOCEX*N1393+uEREX*O1393+uHOEX*P1393)/('Life tables'!$I$2/2))</f>
        <v>1.9295416564890684</v>
      </c>
    </row>
    <row r="1394" spans="1:28" x14ac:dyDescent="0.25">
      <c r="A1394" s="4">
        <v>1388</v>
      </c>
      <c r="C1394" s="105">
        <f>IF(male=0,VLOOKUP((($A$5:$A$1570/'Life tables'!$I$2)*2)+age,lifetable,13,1),IF(male=1,VLOOKUP((($A$5:$A$1570/'Life tables'!$I$2)*2)+age,lifetable,10,1),"error"))</f>
        <v>6.2725048737357625E-3</v>
      </c>
      <c r="F1394" s="96">
        <f t="shared" si="372"/>
        <v>13.309017364191304</v>
      </c>
      <c r="G1394" s="96">
        <f t="shared" si="384"/>
        <v>1.336918648471721</v>
      </c>
      <c r="H1394" s="96">
        <f t="shared" si="373"/>
        <v>7.6352540289491858E-2</v>
      </c>
      <c r="I1394" s="96">
        <f t="shared" si="374"/>
        <v>3.0593740797983073E-2</v>
      </c>
      <c r="J1394" s="96">
        <f t="shared" si="385"/>
        <v>9.2537526089200045E-2</v>
      </c>
      <c r="K1394" s="96">
        <f t="shared" si="375"/>
        <v>3.1968751278773855E-2</v>
      </c>
      <c r="L1394" s="96">
        <f t="shared" si="376"/>
        <v>11.740646157264134</v>
      </c>
      <c r="M1394" s="96">
        <f t="shared" si="377"/>
        <v>63.0303536299675</v>
      </c>
      <c r="N1394" s="96">
        <f t="shared" si="386"/>
        <v>6.0699596178626178</v>
      </c>
      <c r="O1394" s="96">
        <f t="shared" si="378"/>
        <v>0.14488930689569421</v>
      </c>
      <c r="P1394" s="96">
        <f t="shared" si="379"/>
        <v>0.14488930689569421</v>
      </c>
      <c r="Q1394" s="96">
        <f t="shared" si="387"/>
        <v>0.43524968939099323</v>
      </c>
      <c r="R1394" s="96">
        <f t="shared" si="370"/>
        <v>1.1357745312994579E-2</v>
      </c>
      <c r="S1394" s="96">
        <f t="shared" si="383"/>
        <v>56.224007963609509</v>
      </c>
      <c r="T1394" s="96">
        <f t="shared" si="380"/>
        <v>452.4839239540475</v>
      </c>
      <c r="U1394" s="96">
        <f t="shared" si="381"/>
        <v>471.74781876386135</v>
      </c>
      <c r="V1394" s="32">
        <f t="shared" si="382"/>
        <v>999.99999999999568</v>
      </c>
      <c r="W1394" s="100">
        <f>(cNES*L1394+(cNES+cOSEX)*G1394+(cNES+cEREX)*H1394+(cNES+cHOEX)*I1394+(cNES+cNES)*S1394+(cNES+cOSEX)*N1394+(cNES+cEREX)*O1394+(cNES+cHOEX)*P1394)/(1+cDR)^((cycle + 0.5)/('Life tables'!$I$2/2))</f>
        <v>813.24246166555611</v>
      </c>
      <c r="X1394" s="107">
        <f>((L1394+G1394+H1394+I1394+N1394+O1394+P1394+S1394)/('Life tables'!$I$2/2))/(1+oDR)^(((cycle + 0.5)/('Life tables'!$I$2/2)))</f>
        <v>1.315094401995951</v>
      </c>
      <c r="Y1394" s="31">
        <f>((uNES*L1394+ uOCEX*G1394+uEREX*H1394+uHOEX*I1394+uNES*S1394+ uOCEX*N1394+uEREX*O1394+uHOEX*P1394)/('Life tables'!$I$2/2))/(1+oDR)^(((cycle + 0.5)/('Life tables'!$I$2/2)))</f>
        <v>0.86661798455444627</v>
      </c>
      <c r="Z1394" s="100">
        <f t="shared" si="371"/>
        <v>18111.187409146241</v>
      </c>
      <c r="AA1394" s="107">
        <f>((L1394+G1394+H1394+I1394+N1394+O1394+P1394+S1394)/('Life tables'!$I$2/2))</f>
        <v>2.9061773427288031</v>
      </c>
      <c r="AB1394" s="31">
        <f>((uNES*L1394+ uOCEX*G1394+uEREX*H1394+uHOEX*I1394+uNES*S1394+ uOCEX*N1394+uEREX*O1394+uHOEX*P1394)/('Life tables'!$I$2/2))</f>
        <v>1.9151062826295766</v>
      </c>
    </row>
    <row r="1395" spans="1:28" x14ac:dyDescent="0.25">
      <c r="A1395" s="4">
        <v>1389</v>
      </c>
      <c r="C1395" s="105">
        <f>IF(male=0,VLOOKUP((($A$5:$A$1570/'Life tables'!$I$2)*2)+age,lifetable,13,1),IF(male=1,VLOOKUP((($A$5:$A$1570/'Life tables'!$I$2)*2)+age,lifetable,10,1),"error"))</f>
        <v>6.2725048737357625E-3</v>
      </c>
      <c r="F1395" s="96">
        <f t="shared" si="372"/>
        <v>13.209356434105988</v>
      </c>
      <c r="G1395" s="96">
        <f t="shared" si="384"/>
        <v>1.3269074994658161</v>
      </c>
      <c r="H1395" s="96">
        <f t="shared" si="373"/>
        <v>7.5780795210843105E-2</v>
      </c>
      <c r="I1395" s="96">
        <f t="shared" si="374"/>
        <v>3.0364647952186692E-2</v>
      </c>
      <c r="J1395" s="96">
        <f t="shared" si="385"/>
        <v>9.1844584178803465E-2</v>
      </c>
      <c r="K1395" s="96">
        <f t="shared" si="375"/>
        <v>3.1729362043721759E-2</v>
      </c>
      <c r="L1395" s="96">
        <f t="shared" si="376"/>
        <v>11.652729545254617</v>
      </c>
      <c r="M1395" s="96">
        <f t="shared" si="377"/>
        <v>62.558900847980851</v>
      </c>
      <c r="N1395" s="96">
        <f t="shared" si="386"/>
        <v>6.0245576934947467</v>
      </c>
      <c r="O1395" s="96">
        <f t="shared" si="378"/>
        <v>0.14380556766717725</v>
      </c>
      <c r="P1395" s="96">
        <f t="shared" si="379"/>
        <v>0.14380556766717725</v>
      </c>
      <c r="Q1395" s="96">
        <f t="shared" si="387"/>
        <v>0.43199412020718564</v>
      </c>
      <c r="R1395" s="96">
        <f t="shared" si="370"/>
        <v>1.1272791948202392E-2</v>
      </c>
      <c r="S1395" s="96">
        <f t="shared" si="383"/>
        <v>55.803465106996363</v>
      </c>
      <c r="T1395" s="96">
        <f t="shared" si="380"/>
        <v>453.00776265843348</v>
      </c>
      <c r="U1395" s="96">
        <f t="shared" si="381"/>
        <v>471.7908209178533</v>
      </c>
      <c r="V1395" s="32">
        <f t="shared" si="382"/>
        <v>999.99999999999568</v>
      </c>
      <c r="W1395" s="100">
        <f>(cNES*L1395+(cNES+cOSEX)*G1395+(cNES+cEREX)*H1395+(cNES+cHOEX)*I1395+(cNES+cNES)*S1395+(cNES+cOSEX)*N1395+(cNES+cEREX)*O1395+(cNES+cHOEX)*P1395)/(1+cDR)^((cycle + 0.5)/('Life tables'!$I$2/2))</f>
        <v>805.35684138809859</v>
      </c>
      <c r="X1395" s="107">
        <f>((L1395+G1395+H1395+I1395+N1395+O1395+P1395+S1395)/('Life tables'!$I$2/2))/(1+oDR)^(((cycle + 0.5)/('Life tables'!$I$2/2)))</f>
        <v>1.3045106800834896</v>
      </c>
      <c r="Y1395" s="31">
        <f>((uNES*L1395+ uOCEX*G1395+uEREX*H1395+uHOEX*I1395+uNES*S1395+ uOCEX*N1395+uEREX*O1395+uHOEX*P1395)/('Life tables'!$I$2/2))/(1+oDR)^(((cycle + 0.5)/('Life tables'!$I$2/2)))</f>
        <v>0.85964354894417228</v>
      </c>
      <c r="Z1395" s="100">
        <f t="shared" si="371"/>
        <v>17975.702245201686</v>
      </c>
      <c r="AA1395" s="107">
        <f>((L1395+G1395+H1395+I1395+N1395+O1395+P1395+S1395)/('Life tables'!$I$2/2))</f>
        <v>2.8844355194555318</v>
      </c>
      <c r="AB1395" s="31">
        <f>((uNES*L1395+ uOCEX*G1395+uEREX*H1395+uHOEX*I1395+uNES*S1395+ uOCEX*N1395+uEREX*O1395+uHOEX*P1395)/('Life tables'!$I$2/2))</f>
        <v>1.9007789085227613</v>
      </c>
    </row>
    <row r="1396" spans="1:28" x14ac:dyDescent="0.25">
      <c r="A1396" s="4">
        <v>1390</v>
      </c>
      <c r="C1396" s="105">
        <f>IF(male=0,VLOOKUP((($A$5:$A$1570/'Life tables'!$I$2)*2)+age,lifetable,13,1),IF(male=1,VLOOKUP((($A$5:$A$1570/'Life tables'!$I$2)*2)+age,lifetable,10,1),"error"))</f>
        <v>6.2725048737357625E-3</v>
      </c>
      <c r="F1396" s="96">
        <f t="shared" si="372"/>
        <v>13.110444838879022</v>
      </c>
      <c r="G1396" s="96">
        <f t="shared" si="384"/>
        <v>1.3169716227147039</v>
      </c>
      <c r="H1396" s="96">
        <f t="shared" si="373"/>
        <v>7.5213348993514964E-2</v>
      </c>
      <c r="I1396" s="96">
        <f t="shared" si="374"/>
        <v>3.0137277619465459E-2</v>
      </c>
      <c r="J1396" s="96">
        <f t="shared" si="385"/>
        <v>9.1156852389643259E-2</v>
      </c>
      <c r="K1396" s="96">
        <f t="shared" si="375"/>
        <v>3.1491772738676198E-2</v>
      </c>
      <c r="L1396" s="96">
        <f t="shared" si="376"/>
        <v>11.565473964423019</v>
      </c>
      <c r="M1396" s="96">
        <f t="shared" si="377"/>
        <v>62.090971584829909</v>
      </c>
      <c r="N1396" s="96">
        <f t="shared" si="386"/>
        <v>5.9794950916249077</v>
      </c>
      <c r="O1396" s="96">
        <f t="shared" si="378"/>
        <v>0.14272992803151577</v>
      </c>
      <c r="P1396" s="96">
        <f t="shared" si="379"/>
        <v>0.14272992803151577</v>
      </c>
      <c r="Q1396" s="96">
        <f t="shared" si="387"/>
        <v>0.42876288232394194</v>
      </c>
      <c r="R1396" s="96">
        <f t="shared" si="370"/>
        <v>1.1188473503369191E-2</v>
      </c>
      <c r="S1396" s="96">
        <f t="shared" si="383"/>
        <v>55.386065281314657</v>
      </c>
      <c r="T1396" s="96">
        <f t="shared" si="380"/>
        <v>453.52768239314707</v>
      </c>
      <c r="U1396" s="96">
        <f t="shared" si="381"/>
        <v>471.83350116409537</v>
      </c>
      <c r="V1396" s="32">
        <f t="shared" si="382"/>
        <v>999.99999999999568</v>
      </c>
      <c r="W1396" s="100">
        <f>(cNES*L1396+(cNES+cOSEX)*G1396+(cNES+cEREX)*H1396+(cNES+cHOEX)*I1396+(cNES+cNES)*S1396+(cNES+cOSEX)*N1396+(cNES+cEREX)*O1396+(cNES+cHOEX)*P1396)/(1+cDR)^((cycle + 0.5)/('Life tables'!$I$2/2))</f>
        <v>797.54767318893812</v>
      </c>
      <c r="X1396" s="107">
        <f>((L1396+G1396+H1396+I1396+N1396+O1396+P1396+S1396)/('Life tables'!$I$2/2))/(1+oDR)^(((cycle + 0.5)/('Life tables'!$I$2/2)))</f>
        <v>1.294012138203158</v>
      </c>
      <c r="Y1396" s="31">
        <f>((uNES*L1396+ uOCEX*G1396+uEREX*H1396+uHOEX*I1396+uNES*S1396+ uOCEX*N1396+uEREX*O1396+uHOEX*P1396)/('Life tables'!$I$2/2))/(1+oDR)^(((cycle + 0.5)/('Life tables'!$I$2/2)))</f>
        <v>0.85272524498886204</v>
      </c>
      <c r="Z1396" s="100">
        <f t="shared" si="371"/>
        <v>17841.230365477313</v>
      </c>
      <c r="AA1396" s="107">
        <f>((L1396+G1396+H1396+I1396+N1396+O1396+P1396+S1396)/('Life tables'!$I$2/2))</f>
        <v>2.8628563598401047</v>
      </c>
      <c r="AB1396" s="31">
        <f>((uNES*L1396+ uOCEX*G1396+uEREX*H1396+uHOEX*I1396+uNES*S1396+ uOCEX*N1396+uEREX*O1396+uHOEX*P1396)/('Life tables'!$I$2/2))</f>
        <v>1.8865587259501468</v>
      </c>
    </row>
    <row r="1397" spans="1:28" x14ac:dyDescent="0.25">
      <c r="A1397" s="4">
        <v>1391</v>
      </c>
      <c r="C1397" s="105">
        <f>IF(male=0,VLOOKUP((($A$5:$A$1570/'Life tables'!$I$2)*2)+age,lifetable,13,1),IF(male=1,VLOOKUP((($A$5:$A$1570/'Life tables'!$I$2)*2)+age,lifetable,10,1),"error"))</f>
        <v>6.2725048737357625E-3</v>
      </c>
      <c r="F1397" s="96">
        <f t="shared" si="372"/>
        <v>13.012276822611964</v>
      </c>
      <c r="G1397" s="96">
        <f t="shared" si="384"/>
        <v>1.3071104400263396</v>
      </c>
      <c r="H1397" s="96">
        <f t="shared" si="373"/>
        <v>7.4650168616476997E-2</v>
      </c>
      <c r="I1397" s="96">
        <f t="shared" si="374"/>
        <v>2.9911616568604773E-2</v>
      </c>
      <c r="J1397" s="96">
        <f t="shared" si="385"/>
        <v>9.0474290700988502E-2</v>
      </c>
      <c r="K1397" s="96">
        <f t="shared" si="375"/>
        <v>3.1255969537756494E-2</v>
      </c>
      <c r="L1397" s="96">
        <f t="shared" si="376"/>
        <v>11.478874337161798</v>
      </c>
      <c r="M1397" s="96">
        <f t="shared" si="377"/>
        <v>61.62653962014133</v>
      </c>
      <c r="N1397" s="96">
        <f t="shared" si="386"/>
        <v>5.934769287174336</v>
      </c>
      <c r="O1397" s="96">
        <f t="shared" si="378"/>
        <v>0.14166232771534143</v>
      </c>
      <c r="P1397" s="96">
        <f t="shared" si="379"/>
        <v>0.14166232771534143</v>
      </c>
      <c r="Q1397" s="96">
        <f t="shared" si="387"/>
        <v>0.4255557946791434</v>
      </c>
      <c r="R1397" s="96">
        <f t="shared" si="370"/>
        <v>1.1104785253718651E-2</v>
      </c>
      <c r="S1397" s="96">
        <f t="shared" si="383"/>
        <v>54.971785097603451</v>
      </c>
      <c r="T1397" s="96">
        <f t="shared" si="380"/>
        <v>454.0437124785272</v>
      </c>
      <c r="U1397" s="96">
        <f t="shared" si="381"/>
        <v>471.87586191888687</v>
      </c>
      <c r="V1397" s="32">
        <f t="shared" si="382"/>
        <v>999.99999999999568</v>
      </c>
      <c r="W1397" s="100">
        <f>(cNES*L1397+(cNES+cOSEX)*G1397+(cNES+cEREX)*H1397+(cNES+cHOEX)*I1397+(cNES+cNES)*S1397+(cNES+cOSEX)*N1397+(cNES+cEREX)*O1397+(cNES+cHOEX)*P1397)/(1+cDR)^((cycle + 0.5)/('Life tables'!$I$2/2))</f>
        <v>789.81421631779779</v>
      </c>
      <c r="X1397" s="107">
        <f>((L1397+G1397+H1397+I1397+N1397+O1397+P1397+S1397)/('Life tables'!$I$2/2))/(1+oDR)^(((cycle + 0.5)/('Life tables'!$I$2/2)))</f>
        <v>1.2835980906659807</v>
      </c>
      <c r="Y1397" s="31">
        <f>((uNES*L1397+ uOCEX*G1397+uEREX*H1397+uHOEX*I1397+uNES*S1397+ uOCEX*N1397+uEREX*O1397+uHOEX*P1397)/('Life tables'!$I$2/2))/(1+oDR)^(((cycle + 0.5)/('Life tables'!$I$2/2)))</f>
        <v>0.84586262083861763</v>
      </c>
      <c r="Z1397" s="100">
        <f t="shared" si="371"/>
        <v>17707.764201503578</v>
      </c>
      <c r="AA1397" s="107">
        <f>((L1397+G1397+H1397+I1397+N1397+O1397+P1397+S1397)/('Life tables'!$I$2/2))</f>
        <v>2.8414386465878074</v>
      </c>
      <c r="AB1397" s="31">
        <f>((uNES*L1397+ uOCEX*G1397+uEREX*H1397+uHOEX*I1397+uNES*S1397+ uOCEX*N1397+uEREX*O1397+uHOEX*P1397)/('Life tables'!$I$2/2))</f>
        <v>1.8724449327498496</v>
      </c>
    </row>
    <row r="1398" spans="1:28" x14ac:dyDescent="0.25">
      <c r="A1398" s="4">
        <v>1392</v>
      </c>
      <c r="C1398" s="105">
        <f>IF(male=0,VLOOKUP((($A$5:$A$1570/'Life tables'!$I$2)*2)+age,lifetable,13,1),IF(male=1,VLOOKUP((($A$5:$A$1570/'Life tables'!$I$2)*2)+age,lifetable,10,1),"error"))</f>
        <v>6.2725048737357625E-3</v>
      </c>
      <c r="F1398" s="96">
        <f t="shared" si="372"/>
        <v>12.914846678458987</v>
      </c>
      <c r="G1398" s="96">
        <f t="shared" si="384"/>
        <v>1.2973233781361158</v>
      </c>
      <c r="H1398" s="96">
        <f t="shared" si="373"/>
        <v>7.4091221340108857E-2</v>
      </c>
      <c r="I1398" s="96">
        <f t="shared" si="374"/>
        <v>2.9687651681148376E-2</v>
      </c>
      <c r="J1398" s="96">
        <f t="shared" si="385"/>
        <v>8.9796859433170881E-2</v>
      </c>
      <c r="K1398" s="96">
        <f t="shared" si="375"/>
        <v>3.1021938732908202E-2</v>
      </c>
      <c r="L1398" s="96">
        <f t="shared" si="376"/>
        <v>11.392925629135535</v>
      </c>
      <c r="M1398" s="96">
        <f t="shared" si="377"/>
        <v>61.165578924122705</v>
      </c>
      <c r="N1398" s="96">
        <f t="shared" si="386"/>
        <v>5.8903777734176277</v>
      </c>
      <c r="O1398" s="96">
        <f t="shared" si="378"/>
        <v>0.14060270688337864</v>
      </c>
      <c r="P1398" s="96">
        <f t="shared" si="379"/>
        <v>0.14060270688337864</v>
      </c>
      <c r="Q1398" s="96">
        <f t="shared" si="387"/>
        <v>0.42237267752670887</v>
      </c>
      <c r="R1398" s="96">
        <f t="shared" si="370"/>
        <v>1.1021722508816152E-2</v>
      </c>
      <c r="S1398" s="96">
        <f t="shared" si="383"/>
        <v>54.560601336902792</v>
      </c>
      <c r="T1398" s="96">
        <f t="shared" si="380"/>
        <v>454.5558820154871</v>
      </c>
      <c r="U1398" s="96">
        <f t="shared" si="381"/>
        <v>471.9179055801286</v>
      </c>
      <c r="V1398" s="32">
        <f t="shared" si="382"/>
        <v>999.99999999999579</v>
      </c>
      <c r="W1398" s="100">
        <f>(cNES*L1398+(cNES+cOSEX)*G1398+(cNES+cEREX)*H1398+(cNES+cHOEX)*I1398+(cNES+cNES)*S1398+(cNES+cOSEX)*N1398+(cNES+cEREX)*O1398+(cNES+cHOEX)*P1398)/(1+cDR)^((cycle + 0.5)/('Life tables'!$I$2/2))</f>
        <v>782.15573718213193</v>
      </c>
      <c r="X1398" s="107">
        <f>((L1398+G1398+H1398+I1398+N1398+O1398+P1398+S1398)/('Life tables'!$I$2/2))/(1+oDR)^(((cycle + 0.5)/('Life tables'!$I$2/2)))</f>
        <v>1.2732678573084477</v>
      </c>
      <c r="Y1398" s="31">
        <f>((uNES*L1398+ uOCEX*G1398+uEREX*H1398+uHOEX*I1398+uNES*S1398+ uOCEX*N1398+uEREX*O1398+uHOEX*P1398)/('Life tables'!$I$2/2))/(1+oDR)^(((cycle + 0.5)/('Life tables'!$I$2/2)))</f>
        <v>0.83905522828454027</v>
      </c>
      <c r="Z1398" s="100">
        <f t="shared" si="371"/>
        <v>17575.296240949599</v>
      </c>
      <c r="AA1398" s="107">
        <f>((L1398+G1398+H1398+I1398+N1398+O1398+P1398+S1398)/('Life tables'!$I$2/2))</f>
        <v>2.8201811715259448</v>
      </c>
      <c r="AB1398" s="31">
        <f>((uNES*L1398+ uOCEX*G1398+uEREX*H1398+uHOEX*I1398+uNES*S1398+ uOCEX*N1398+uEREX*O1398+uHOEX*P1398)/('Life tables'!$I$2/2))</f>
        <v>1.8584367327708589</v>
      </c>
    </row>
    <row r="1399" spans="1:28" x14ac:dyDescent="0.25">
      <c r="A1399" s="4">
        <v>1393</v>
      </c>
      <c r="C1399" s="105">
        <f>IF(male=0,VLOOKUP((($A$5:$A$1570/'Life tables'!$I$2)*2)+age,lifetable,13,1),IF(male=1,VLOOKUP((($A$5:$A$1570/'Life tables'!$I$2)*2)+age,lifetable,10,1),"error"))</f>
        <v>6.2725048737357625E-3</v>
      </c>
      <c r="F1399" s="96">
        <f t="shared" si="372"/>
        <v>12.818148748020562</v>
      </c>
      <c r="G1399" s="96">
        <f t="shared" si="384"/>
        <v>1.2876098686459576</v>
      </c>
      <c r="H1399" s="96">
        <f t="shared" si="373"/>
        <v>7.3536474702721843E-2</v>
      </c>
      <c r="I1399" s="96">
        <f t="shared" si="374"/>
        <v>2.9465369950004632E-2</v>
      </c>
      <c r="J1399" s="96">
        <f t="shared" si="385"/>
        <v>8.9124519243368963E-2</v>
      </c>
      <c r="K1399" s="96">
        <f t="shared" si="375"/>
        <v>3.0789666732446652E-2</v>
      </c>
      <c r="L1399" s="96">
        <f t="shared" si="376"/>
        <v>11.307622848746062</v>
      </c>
      <c r="M1399" s="96">
        <f t="shared" si="377"/>
        <v>60.708063656359521</v>
      </c>
      <c r="N1399" s="96">
        <f t="shared" si="386"/>
        <v>5.846318061866878</v>
      </c>
      <c r="O1399" s="96">
        <f t="shared" si="378"/>
        <v>0.13955100613567906</v>
      </c>
      <c r="P1399" s="96">
        <f t="shared" si="379"/>
        <v>0.13955100613567906</v>
      </c>
      <c r="Q1399" s="96">
        <f t="shared" si="387"/>
        <v>0.41921335242828689</v>
      </c>
      <c r="R1399" s="96">
        <f t="shared" si="370"/>
        <v>1.0939280612351998E-2</v>
      </c>
      <c r="S1399" s="96">
        <f t="shared" si="383"/>
        <v>54.152490949180645</v>
      </c>
      <c r="T1399" s="96">
        <f t="shared" si="380"/>
        <v>455.06421988715874</v>
      </c>
      <c r="U1399" s="96">
        <f t="shared" si="381"/>
        <v>471.95963452747338</v>
      </c>
      <c r="V1399" s="32">
        <f t="shared" si="382"/>
        <v>999.99999999999568</v>
      </c>
      <c r="W1399" s="100">
        <f>(cNES*L1399+(cNES+cOSEX)*G1399+(cNES+cEREX)*H1399+(cNES+cHOEX)*I1399+(cNES+cNES)*S1399+(cNES+cOSEX)*N1399+(cNES+cEREX)*O1399+(cNES+cHOEX)*P1399)/(1+cDR)^((cycle + 0.5)/('Life tables'!$I$2/2))</f>
        <v>774.57150927878104</v>
      </c>
      <c r="X1399" s="107">
        <f>((L1399+G1399+H1399+I1399+N1399+O1399+P1399+S1399)/('Life tables'!$I$2/2))/(1+oDR)^(((cycle + 0.5)/('Life tables'!$I$2/2)))</f>
        <v>1.2630207634477559</v>
      </c>
      <c r="Y1399" s="31">
        <f>((uNES*L1399+ uOCEX*G1399+uEREX*H1399+uHOEX*I1399+uNES*S1399+ uOCEX*N1399+uEREX*O1399+uHOEX*P1399)/('Life tables'!$I$2/2))/(1+oDR)^(((cycle + 0.5)/('Life tables'!$I$2/2)))</f>
        <v>0.83230262272924338</v>
      </c>
      <c r="Z1399" s="100">
        <f t="shared" si="371"/>
        <v>17443.819027222424</v>
      </c>
      <c r="AA1399" s="107">
        <f>((L1399+G1399+H1399+I1399+N1399+O1399+P1399+S1399)/('Life tables'!$I$2/2))</f>
        <v>2.7990827355349865</v>
      </c>
      <c r="AB1399" s="31">
        <f>((uNES*L1399+ uOCEX*G1399+uEREX*H1399+uHOEX*I1399+uNES*S1399+ uOCEX*N1399+uEREX*O1399+uHOEX*P1399)/('Life tables'!$I$2/2))</f>
        <v>1.8445333358276816</v>
      </c>
    </row>
    <row r="1400" spans="1:28" x14ac:dyDescent="0.25">
      <c r="A1400" s="4">
        <v>1394</v>
      </c>
      <c r="C1400" s="105">
        <f>IF(male=0,VLOOKUP((($A$5:$A$1570/'Life tables'!$I$2)*2)+age,lifetable,13,1),IF(male=1,VLOOKUP((($A$5:$A$1570/'Life tables'!$I$2)*2)+age,lifetable,10,1),"error"))</f>
        <v>6.2725048737357625E-3</v>
      </c>
      <c r="F1400" s="96">
        <f t="shared" si="372"/>
        <v>12.722177420751247</v>
      </c>
      <c r="G1400" s="96">
        <f t="shared" si="384"/>
        <v>1.2779693479648333</v>
      </c>
      <c r="H1400" s="96">
        <f t="shared" si="373"/>
        <v>7.29858965171616E-2</v>
      </c>
      <c r="I1400" s="96">
        <f t="shared" si="374"/>
        <v>2.9244758478085178E-2</v>
      </c>
      <c r="J1400" s="96">
        <f t="shared" si="385"/>
        <v>8.8457231121490482E-2</v>
      </c>
      <c r="K1400" s="96">
        <f t="shared" si="375"/>
        <v>3.0559140059634476E-2</v>
      </c>
      <c r="L1400" s="96">
        <f t="shared" si="376"/>
        <v>11.222961046610042</v>
      </c>
      <c r="M1400" s="96">
        <f t="shared" si="377"/>
        <v>60.253968164612381</v>
      </c>
      <c r="N1400" s="96">
        <f t="shared" si="386"/>
        <v>5.8025876821558535</v>
      </c>
      <c r="O1400" s="96">
        <f t="shared" si="378"/>
        <v>0.13850716650485678</v>
      </c>
      <c r="P1400" s="96">
        <f t="shared" si="379"/>
        <v>0.13850716650485678</v>
      </c>
      <c r="Q1400" s="96">
        <f t="shared" si="387"/>
        <v>0.41607764224495036</v>
      </c>
      <c r="R1400" s="96">
        <f t="shared" si="370"/>
        <v>1.0857454941924681E-2</v>
      </c>
      <c r="S1400" s="96">
        <f t="shared" si="383"/>
        <v>53.747431052259941</v>
      </c>
      <c r="T1400" s="96">
        <f t="shared" si="380"/>
        <v>455.56875476052517</v>
      </c>
      <c r="U1400" s="96">
        <f t="shared" si="381"/>
        <v>472.00105112247496</v>
      </c>
      <c r="V1400" s="32">
        <f t="shared" si="382"/>
        <v>999.99999999999568</v>
      </c>
      <c r="W1400" s="100">
        <f>(cNES*L1400+(cNES+cOSEX)*G1400+(cNES+cEREX)*H1400+(cNES+cHOEX)*I1400+(cNES+cNES)*S1400+(cNES+cOSEX)*N1400+(cNES+cEREX)*O1400+(cNES+cHOEX)*P1400)/(1+cDR)^((cycle + 0.5)/('Life tables'!$I$2/2))</f>
        <v>767.06081312624724</v>
      </c>
      <c r="X1400" s="107">
        <f>((L1400+G1400+H1400+I1400+N1400+O1400+P1400+S1400)/('Life tables'!$I$2/2))/(1+oDR)^(((cycle + 0.5)/('Life tables'!$I$2/2)))</f>
        <v>1.2528561398374243</v>
      </c>
      <c r="Y1400" s="31">
        <f>((uNES*L1400+ uOCEX*G1400+uEREX*H1400+uHOEX*I1400+uNES*S1400+ uOCEX*N1400+uEREX*O1400+uHOEX*P1400)/('Life tables'!$I$2/2))/(1+oDR)^(((cycle + 0.5)/('Life tables'!$I$2/2)))</f>
        <v>0.82560436315760943</v>
      </c>
      <c r="Z1400" s="100">
        <f t="shared" si="371"/>
        <v>17313.325159068554</v>
      </c>
      <c r="AA1400" s="107">
        <f>((L1400+G1400+H1400+I1400+N1400+O1400+P1400+S1400)/('Life tables'!$I$2/2))</f>
        <v>2.7781421484802586</v>
      </c>
      <c r="AB1400" s="31">
        <f>((uNES*L1400+ uOCEX*G1400+uEREX*H1400+uHOEX*I1400+uNES*S1400+ uOCEX*N1400+uEREX*O1400+uHOEX*P1400)/('Life tables'!$I$2/2))</f>
        <v>1.8307339576553376</v>
      </c>
    </row>
    <row r="1401" spans="1:28" x14ac:dyDescent="0.25">
      <c r="A1401" s="4">
        <v>1395</v>
      </c>
      <c r="C1401" s="105">
        <f>IF(male=0,VLOOKUP((($A$5:$A$1570/'Life tables'!$I$2)*2)+age,lifetable,13,1),IF(male=1,VLOOKUP((($A$5:$A$1570/'Life tables'!$I$2)*2)+age,lifetable,10,1),"error"))</f>
        <v>6.2725048737357625E-3</v>
      </c>
      <c r="F1401" s="96">
        <f t="shared" si="372"/>
        <v>12.626927133381075</v>
      </c>
      <c r="G1401" s="96">
        <f t="shared" si="384"/>
        <v>1.2684012572506311</v>
      </c>
      <c r="H1401" s="96">
        <f t="shared" si="373"/>
        <v>7.2439454867488484E-2</v>
      </c>
      <c r="I1401" s="96">
        <f t="shared" si="374"/>
        <v>2.9025804476974858E-2</v>
      </c>
      <c r="J1401" s="96">
        <f t="shared" si="385"/>
        <v>8.77949563861493E-2</v>
      </c>
      <c r="K1401" s="96">
        <f t="shared" si="375"/>
        <v>3.0330345351291723E-2</v>
      </c>
      <c r="L1401" s="96">
        <f t="shared" si="376"/>
        <v>11.13893531504854</v>
      </c>
      <c r="M1401" s="96">
        <f t="shared" si="377"/>
        <v>59.803266983614556</v>
      </c>
      <c r="N1401" s="96">
        <f t="shared" si="386"/>
        <v>5.759184181924196</v>
      </c>
      <c r="O1401" s="96">
        <f t="shared" si="378"/>
        <v>0.13747112945332424</v>
      </c>
      <c r="P1401" s="96">
        <f t="shared" si="379"/>
        <v>0.13747112945332424</v>
      </c>
      <c r="Q1401" s="96">
        <f t="shared" si="387"/>
        <v>0.41296537112889253</v>
      </c>
      <c r="R1401" s="96">
        <f t="shared" si="370"/>
        <v>1.0776240908824199E-2</v>
      </c>
      <c r="S1401" s="96">
        <f t="shared" si="383"/>
        <v>53.345398930745993</v>
      </c>
      <c r="T1401" s="96">
        <f t="shared" si="380"/>
        <v>456.06951508804019</v>
      </c>
      <c r="U1401" s="96">
        <f t="shared" si="381"/>
        <v>472.04215770873509</v>
      </c>
      <c r="V1401" s="32">
        <f t="shared" si="382"/>
        <v>999.99999999999579</v>
      </c>
      <c r="W1401" s="100">
        <f>(cNES*L1401+(cNES+cOSEX)*G1401+(cNES+cEREX)*H1401+(cNES+cHOEX)*I1401+(cNES+cNES)*S1401+(cNES+cOSEX)*N1401+(cNES+cEREX)*O1401+(cNES+cHOEX)*P1401)/(1+cDR)^((cycle + 0.5)/('Life tables'!$I$2/2))</f>
        <v>759.62293619757975</v>
      </c>
      <c r="X1401" s="107">
        <f>((L1401+G1401+H1401+I1401+N1401+O1401+P1401+S1401)/('Life tables'!$I$2/2))/(1+oDR)^(((cycle + 0.5)/('Life tables'!$I$2/2)))</f>
        <v>1.242773322623272</v>
      </c>
      <c r="Y1401" s="31">
        <f>((uNES*L1401+ uOCEX*G1401+uEREX*H1401+uHOEX*I1401+uNES*S1401+ uOCEX*N1401+uEREX*O1401+uHOEX*P1401)/('Life tables'!$I$2/2))/(1+oDR)^(((cycle + 0.5)/('Life tables'!$I$2/2)))</f>
        <v>0.81896001210778679</v>
      </c>
      <c r="Z1401" s="100">
        <f t="shared" si="371"/>
        <v>17183.80729017769</v>
      </c>
      <c r="AA1401" s="107">
        <f>((L1401+G1401+H1401+I1401+N1401+O1401+P1401+S1401)/('Life tables'!$I$2/2))</f>
        <v>2.7573582291441587</v>
      </c>
      <c r="AB1401" s="31">
        <f>((uNES*L1401+ uOCEX*G1401+uEREX*H1401+uHOEX*I1401+uNES*S1401+ uOCEX*N1401+uEREX*O1401+uHOEX*P1401)/('Life tables'!$I$2/2))</f>
        <v>1.8170378198647048</v>
      </c>
    </row>
    <row r="1402" spans="1:28" x14ac:dyDescent="0.25">
      <c r="A1402" s="4">
        <v>1396</v>
      </c>
      <c r="C1402" s="105">
        <f>IF(male=0,VLOOKUP((($A$5:$A$1570/'Life tables'!$I$2)*2)+age,lifetable,13,1),IF(male=1,VLOOKUP((($A$5:$A$1570/'Life tables'!$I$2)*2)+age,lifetable,10,1),"error"))</f>
        <v>6.2725048737357625E-3</v>
      </c>
      <c r="F1402" s="96">
        <f t="shared" si="372"/>
        <v>12.532392369350097</v>
      </c>
      <c r="G1402" s="96">
        <f t="shared" si="384"/>
        <v>1.2589050423533588</v>
      </c>
      <c r="H1402" s="96">
        <f t="shared" si="373"/>
        <v>7.1897118105733765E-2</v>
      </c>
      <c r="I1402" s="96">
        <f t="shared" si="374"/>
        <v>2.8808495265631891E-2</v>
      </c>
      <c r="J1402" s="96">
        <f t="shared" si="385"/>
        <v>8.7137656680733783E-2</v>
      </c>
      <c r="K1402" s="96">
        <f t="shared" si="375"/>
        <v>3.0103269356437645E-2</v>
      </c>
      <c r="L1402" s="96">
        <f t="shared" si="376"/>
        <v>11.055540787588201</v>
      </c>
      <c r="M1402" s="96">
        <f t="shared" si="377"/>
        <v>59.355934833870378</v>
      </c>
      <c r="N1402" s="96">
        <f t="shared" si="386"/>
        <v>5.7161051267016996</v>
      </c>
      <c r="O1402" s="96">
        <f t="shared" si="378"/>
        <v>0.13644283687052997</v>
      </c>
      <c r="P1402" s="96">
        <f t="shared" si="379"/>
        <v>0.13644283687052997</v>
      </c>
      <c r="Q1402" s="96">
        <f t="shared" si="387"/>
        <v>0.40987636451513015</v>
      </c>
      <c r="R1402" s="96">
        <f t="shared" si="370"/>
        <v>1.0695633957815549E-2</v>
      </c>
      <c r="S1402" s="96">
        <f t="shared" si="383"/>
        <v>52.946372034954678</v>
      </c>
      <c r="T1402" s="96">
        <f t="shared" si="380"/>
        <v>456.56652910923606</v>
      </c>
      <c r="U1402" s="96">
        <f t="shared" si="381"/>
        <v>472.08295661204932</v>
      </c>
      <c r="V1402" s="32">
        <f t="shared" si="382"/>
        <v>999.99999999999579</v>
      </c>
      <c r="W1402" s="100">
        <f>(cNES*L1402+(cNES+cOSEX)*G1402+(cNES+cEREX)*H1402+(cNES+cHOEX)*I1402+(cNES+cNES)*S1402+(cNES+cOSEX)*N1402+(cNES+cEREX)*O1402+(cNES+cHOEX)*P1402)/(1+cDR)^((cycle + 0.5)/('Life tables'!$I$2/2))</f>
        <v>752.25717285387441</v>
      </c>
      <c r="X1402" s="107">
        <f>((L1402+G1402+H1402+I1402+N1402+O1402+P1402+S1402)/('Life tables'!$I$2/2))/(1+oDR)^(((cycle + 0.5)/('Life tables'!$I$2/2)))</f>
        <v>1.2327716532997703</v>
      </c>
      <c r="Y1402" s="31">
        <f>((uNES*L1402+ uOCEX*G1402+uEREX*H1402+uHOEX*I1402+uNES*S1402+ uOCEX*N1402+uEREX*O1402+uHOEX*P1402)/('Life tables'!$I$2/2))/(1+oDR)^(((cycle + 0.5)/('Life tables'!$I$2/2)))</f>
        <v>0.81236913564243174</v>
      </c>
      <c r="Z1402" s="100">
        <f t="shared" si="371"/>
        <v>17055.258128788741</v>
      </c>
      <c r="AA1402" s="107">
        <f>((L1402+G1402+H1402+I1402+N1402+O1402+P1402+S1402)/('Life tables'!$I$2/2))</f>
        <v>2.7367298051589142</v>
      </c>
      <c r="AB1402" s="31">
        <f>((uNES*L1402+ uOCEX*G1402+uEREX*H1402+uHOEX*I1402+uNES*S1402+ uOCEX*N1402+uEREX*O1402+uHOEX*P1402)/('Life tables'!$I$2/2))</f>
        <v>1.8034441498982201</v>
      </c>
    </row>
    <row r="1403" spans="1:28" x14ac:dyDescent="0.25">
      <c r="A1403" s="4">
        <v>1397</v>
      </c>
      <c r="C1403" s="105">
        <f>IF(male=0,VLOOKUP((($A$5:$A$1570/'Life tables'!$I$2)*2)+age,lifetable,13,1),IF(male=1,VLOOKUP((($A$5:$A$1570/'Life tables'!$I$2)*2)+age,lifetable,10,1),"error"))</f>
        <v>6.2725048737357625E-3</v>
      </c>
      <c r="F1403" s="96">
        <f t="shared" si="372"/>
        <v>12.438567658255604</v>
      </c>
      <c r="G1403" s="96">
        <f t="shared" si="384"/>
        <v>1.2494801537596154</v>
      </c>
      <c r="H1403" s="96">
        <f t="shared" si="373"/>
        <v>7.1358854848728281E-2</v>
      </c>
      <c r="I1403" s="96">
        <f t="shared" si="374"/>
        <v>2.8592818269117207E-2</v>
      </c>
      <c r="J1403" s="96">
        <f t="shared" si="385"/>
        <v>8.6485293969563323E-2</v>
      </c>
      <c r="K1403" s="96">
        <f t="shared" si="375"/>
        <v>2.9877898934962885E-2</v>
      </c>
      <c r="L1403" s="96">
        <f t="shared" si="376"/>
        <v>10.972772638473616</v>
      </c>
      <c r="M1403" s="96">
        <f t="shared" si="377"/>
        <v>58.911946620454756</v>
      </c>
      <c r="N1403" s="96">
        <f t="shared" si="386"/>
        <v>5.6733480997927073</v>
      </c>
      <c r="O1403" s="96">
        <f t="shared" si="378"/>
        <v>0.13542223107019916</v>
      </c>
      <c r="P1403" s="96">
        <f t="shared" si="379"/>
        <v>0.13542223107019916</v>
      </c>
      <c r="Q1403" s="96">
        <f t="shared" si="387"/>
        <v>0.40681044911321285</v>
      </c>
      <c r="R1403" s="96">
        <f t="shared" si="370"/>
        <v>1.0615629566922387E-2</v>
      </c>
      <c r="S1403" s="96">
        <f t="shared" si="383"/>
        <v>52.550327979841512</v>
      </c>
      <c r="T1403" s="96">
        <f t="shared" si="380"/>
        <v>457.05982485231885</v>
      </c>
      <c r="U1403" s="96">
        <f t="shared" si="381"/>
        <v>472.1234501405512</v>
      </c>
      <c r="V1403" s="32">
        <f t="shared" si="382"/>
        <v>999.99999999999579</v>
      </c>
      <c r="W1403" s="100">
        <f>(cNES*L1403+(cNES+cOSEX)*G1403+(cNES+cEREX)*H1403+(cNES+cHOEX)*I1403+(cNES+cNES)*S1403+(cNES+cOSEX)*N1403+(cNES+cEREX)*O1403+(cNES+cHOEX)*P1403)/(1+cDR)^((cycle + 0.5)/('Life tables'!$I$2/2))</f>
        <v>744.96282427837355</v>
      </c>
      <c r="X1403" s="107">
        <f>((L1403+G1403+H1403+I1403+N1403+O1403+P1403+S1403)/('Life tables'!$I$2/2))/(1+oDR)^(((cycle + 0.5)/('Life tables'!$I$2/2)))</f>
        <v>1.2228504786667467</v>
      </c>
      <c r="Y1403" s="31">
        <f>((uNES*L1403+ uOCEX*G1403+uEREX*H1403+uHOEX*I1403+uNES*S1403+ uOCEX*N1403+uEREX*O1403+uHOEX*P1403)/('Life tables'!$I$2/2))/(1+oDR)^(((cycle + 0.5)/('Life tables'!$I$2/2)))</f>
        <v>0.80583130332018371</v>
      </c>
      <c r="Z1403" s="100">
        <f t="shared" si="371"/>
        <v>16927.670437298089</v>
      </c>
      <c r="AA1403" s="107">
        <f>((L1403+G1403+H1403+I1403+N1403+O1403+P1403+S1403)/('Life tables'!$I$2/2))</f>
        <v>2.7162557129398519</v>
      </c>
      <c r="AB1403" s="31">
        <f>((uNES*L1403+ uOCEX*G1403+uEREX*H1403+uHOEX*I1403+uNES*S1403+ uOCEX*N1403+uEREX*O1403+uHOEX*P1403)/('Life tables'!$I$2/2))</f>
        <v>1.7899521809859169</v>
      </c>
    </row>
    <row r="1404" spans="1:28" x14ac:dyDescent="0.25">
      <c r="A1404" s="4">
        <v>1398</v>
      </c>
      <c r="C1404" s="105">
        <f>IF(male=0,VLOOKUP((($A$5:$A$1570/'Life tables'!$I$2)*2)+age,lifetable,13,1),IF(male=1,VLOOKUP((($A$5:$A$1570/'Life tables'!$I$2)*2)+age,lifetable,10,1),"error"))</f>
        <v>6.2725048737357625E-3</v>
      </c>
      <c r="F1404" s="96">
        <f t="shared" si="372"/>
        <v>12.345447575311606</v>
      </c>
      <c r="G1404" s="96">
        <f t="shared" si="384"/>
        <v>1.2401260465382948</v>
      </c>
      <c r="H1404" s="96">
        <f t="shared" si="373"/>
        <v>7.082463397500155E-2</v>
      </c>
      <c r="I1404" s="96">
        <f t="shared" si="374"/>
        <v>2.8378761017351914E-2</v>
      </c>
      <c r="J1404" s="96">
        <f t="shared" si="385"/>
        <v>8.5837830534130202E-2</v>
      </c>
      <c r="K1404" s="96">
        <f t="shared" si="375"/>
        <v>2.9654221056331136E-2</v>
      </c>
      <c r="L1404" s="96">
        <f t="shared" si="376"/>
        <v>10.890626082190497</v>
      </c>
      <c r="M1404" s="96">
        <f t="shared" si="377"/>
        <v>58.471277431814087</v>
      </c>
      <c r="N1404" s="96">
        <f t="shared" si="386"/>
        <v>5.6309107021606337</v>
      </c>
      <c r="O1404" s="96">
        <f t="shared" si="378"/>
        <v>0.13440925478757715</v>
      </c>
      <c r="P1404" s="96">
        <f t="shared" si="379"/>
        <v>0.13440925478757715</v>
      </c>
      <c r="Q1404" s="96">
        <f t="shared" si="387"/>
        <v>0.40376745289894372</v>
      </c>
      <c r="R1404" s="96">
        <f t="shared" si="370"/>
        <v>1.0536223247210973E-2</v>
      </c>
      <c r="S1404" s="96">
        <f t="shared" si="383"/>
        <v>52.157244543932144</v>
      </c>
      <c r="T1404" s="96">
        <f t="shared" si="380"/>
        <v>457.54943013575195</v>
      </c>
      <c r="U1404" s="96">
        <f t="shared" si="381"/>
        <v>472.16364058485476</v>
      </c>
      <c r="V1404" s="32">
        <f t="shared" si="382"/>
        <v>999.99999999999579</v>
      </c>
      <c r="W1404" s="100">
        <f>(cNES*L1404+(cNES+cOSEX)*G1404+(cNES+cEREX)*H1404+(cNES+cHOEX)*I1404+(cNES+cNES)*S1404+(cNES+cOSEX)*N1404+(cNES+cEREX)*O1404+(cNES+cHOEX)*P1404)/(1+cDR)^((cycle + 0.5)/('Life tables'!$I$2/2))</f>
        <v>737.73919841117277</v>
      </c>
      <c r="X1404" s="107">
        <f>((L1404+G1404+H1404+I1404+N1404+O1404+P1404+S1404)/('Life tables'!$I$2/2))/(1+oDR)^(((cycle + 0.5)/('Life tables'!$I$2/2)))</f>
        <v>1.2130091507864551</v>
      </c>
      <c r="Y1404" s="31">
        <f>((uNES*L1404+ uOCEX*G1404+uEREX*H1404+uHOEX*I1404+uNES*S1404+ uOCEX*N1404+uEREX*O1404+uHOEX*P1404)/('Life tables'!$I$2/2))/(1+oDR)^(((cycle + 0.5)/('Life tables'!$I$2/2)))</f>
        <v>0.79934608816737995</v>
      </c>
      <c r="Z1404" s="100">
        <f t="shared" si="371"/>
        <v>16801.037031870168</v>
      </c>
      <c r="AA1404" s="107">
        <f>((L1404+G1404+H1404+I1404+N1404+O1404+P1404+S1404)/('Life tables'!$I$2/2))</f>
        <v>2.6959347976191999</v>
      </c>
      <c r="AB1404" s="31">
        <f>((uNES*L1404+ uOCEX*G1404+uEREX*H1404+uHOEX*I1404+uNES*S1404+ uOCEX*N1404+uEREX*O1404+uHOEX*P1404)/('Life tables'!$I$2/2))</f>
        <v>1.7765611521018112</v>
      </c>
    </row>
    <row r="1405" spans="1:28" x14ac:dyDescent="0.25">
      <c r="A1405" s="4">
        <v>1399</v>
      </c>
      <c r="C1405" s="105">
        <f>IF(male=0,VLOOKUP((($A$5:$A$1570/'Life tables'!$I$2)*2)+age,lifetable,13,1),IF(male=1,VLOOKUP((($A$5:$A$1570/'Life tables'!$I$2)*2)+age,lifetable,10,1),"error"))</f>
        <v>6.2725048737357625E-3</v>
      </c>
      <c r="F1405" s="96">
        <f t="shared" si="372"/>
        <v>12.253026740820168</v>
      </c>
      <c r="G1405" s="96">
        <f t="shared" si="384"/>
        <v>1.23084218028748</v>
      </c>
      <c r="H1405" s="96">
        <f t="shared" si="373"/>
        <v>7.029442462174891E-2</v>
      </c>
      <c r="I1405" s="96">
        <f t="shared" si="374"/>
        <v>2.816631114390206E-2</v>
      </c>
      <c r="J1405" s="96">
        <f t="shared" si="385"/>
        <v>8.5195228969423539E-2</v>
      </c>
      <c r="K1405" s="96">
        <f t="shared" si="375"/>
        <v>2.943222279830925E-2</v>
      </c>
      <c r="L1405" s="96">
        <f t="shared" si="376"/>
        <v>10.809096372999305</v>
      </c>
      <c r="M1405" s="96">
        <f t="shared" si="377"/>
        <v>58.03390253856891</v>
      </c>
      <c r="N1405" s="96">
        <f t="shared" si="386"/>
        <v>5.5887905523126573</v>
      </c>
      <c r="O1405" s="96">
        <f t="shared" si="378"/>
        <v>0.13340385117667719</v>
      </c>
      <c r="P1405" s="96">
        <f t="shared" si="379"/>
        <v>0.13340385117667719</v>
      </c>
      <c r="Q1405" s="96">
        <f t="shared" si="387"/>
        <v>0.40074720510611095</v>
      </c>
      <c r="R1405" s="96">
        <f t="shared" si="370"/>
        <v>1.0457410542574408E-2</v>
      </c>
      <c r="S1405" s="96">
        <f t="shared" si="383"/>
        <v>51.767099668254211</v>
      </c>
      <c r="T1405" s="96">
        <f t="shared" si="380"/>
        <v>458.03537256982747</v>
      </c>
      <c r="U1405" s="96">
        <f t="shared" si="381"/>
        <v>472.20353021819562</v>
      </c>
      <c r="V1405" s="32">
        <f t="shared" si="382"/>
        <v>999.99999999999579</v>
      </c>
      <c r="W1405" s="100">
        <f>(cNES*L1405+(cNES+cOSEX)*G1405+(cNES+cEREX)*H1405+(cNES+cHOEX)*I1405+(cNES+cNES)*S1405+(cNES+cOSEX)*N1405+(cNES+cEREX)*O1405+(cNES+cHOEX)*P1405)/(1+cDR)^((cycle + 0.5)/('Life tables'!$I$2/2))</f>
        <v>730.58560988452143</v>
      </c>
      <c r="X1405" s="107">
        <f>((L1405+G1405+H1405+I1405+N1405+O1405+P1405+S1405)/('Life tables'!$I$2/2))/(1+oDR)^(((cycle + 0.5)/('Life tables'!$I$2/2)))</f>
        <v>1.2032470269409972</v>
      </c>
      <c r="Y1405" s="31">
        <f>((uNES*L1405+ uOCEX*G1405+uEREX*H1405+uHOEX*I1405+uNES*S1405+ uOCEX*N1405+uEREX*O1405+uHOEX*P1405)/('Life tables'!$I$2/2))/(1+oDR)^(((cycle + 0.5)/('Life tables'!$I$2/2)))</f>
        <v>0.7929130666500025</v>
      </c>
      <c r="Z1405" s="100">
        <f t="shared" si="371"/>
        <v>16675.350782050282</v>
      </c>
      <c r="AA1405" s="107">
        <f>((L1405+G1405+H1405+I1405+N1405+O1405+P1405+S1405)/('Life tables'!$I$2/2))</f>
        <v>2.6757659129803928</v>
      </c>
      <c r="AB1405" s="31">
        <f>((uNES*L1405+ uOCEX*G1405+uEREX*H1405+uHOEX*I1405+uNES*S1405+ uOCEX*N1405+uEREX*O1405+uHOEX*P1405)/('Life tables'!$I$2/2))</f>
        <v>1.7632703079206236</v>
      </c>
    </row>
    <row r="1406" spans="1:28" x14ac:dyDescent="0.25">
      <c r="A1406" s="4">
        <v>1400</v>
      </c>
      <c r="C1406" s="105">
        <f>IF(male=0,VLOOKUP((($A$5:$A$1570/'Life tables'!$I$2)*2)+age,lifetable,13,1),IF(male=1,VLOOKUP((($A$5:$A$1570/'Life tables'!$I$2)*2)+age,lifetable,10,1),"error"))</f>
        <v>6.2725048737357625E-3</v>
      </c>
      <c r="F1406" s="96">
        <f t="shared" si="372"/>
        <v>12.161299819654154</v>
      </c>
      <c r="G1406" s="96">
        <f t="shared" si="384"/>
        <v>1.2216280190824849</v>
      </c>
      <c r="H1406" s="96">
        <f t="shared" si="373"/>
        <v>6.9768196181864042E-2</v>
      </c>
      <c r="I1406" s="96">
        <f t="shared" si="374"/>
        <v>2.7955456384789603E-2</v>
      </c>
      <c r="J1406" s="96">
        <f t="shared" si="385"/>
        <v>8.455745218033317E-2</v>
      </c>
      <c r="K1406" s="96">
        <f t="shared" si="375"/>
        <v>2.9211891345724796E-2</v>
      </c>
      <c r="L1406" s="96">
        <f t="shared" si="376"/>
        <v>10.728178804478958</v>
      </c>
      <c r="M1406" s="96">
        <f t="shared" si="377"/>
        <v>57.599797392318514</v>
      </c>
      <c r="N1406" s="96">
        <f t="shared" si="386"/>
        <v>5.5469852861846016</v>
      </c>
      <c r="O1406" s="96">
        <f t="shared" si="378"/>
        <v>0.13240596380753239</v>
      </c>
      <c r="P1406" s="96">
        <f t="shared" si="379"/>
        <v>0.13240596380753239</v>
      </c>
      <c r="Q1406" s="96">
        <f t="shared" si="387"/>
        <v>0.39774953621823272</v>
      </c>
      <c r="R1406" s="96">
        <f t="shared" si="370"/>
        <v>1.037918702951723E-2</v>
      </c>
      <c r="S1406" s="96">
        <f t="shared" si="383"/>
        <v>51.3798714552711</v>
      </c>
      <c r="T1406" s="96">
        <f t="shared" si="380"/>
        <v>458.51767955822606</v>
      </c>
      <c r="U1406" s="96">
        <f t="shared" si="381"/>
        <v>472.24312129657085</v>
      </c>
      <c r="V1406" s="32">
        <f t="shared" si="382"/>
        <v>999.99999999999579</v>
      </c>
      <c r="W1406" s="100">
        <f>(cNES*L1406+(cNES+cOSEX)*G1406+(cNES+cEREX)*H1406+(cNES+cHOEX)*I1406+(cNES+cNES)*S1406+(cNES+cOSEX)*N1406+(cNES+cEREX)*O1406+(cNES+cHOEX)*P1406)/(1+cDR)^((cycle + 0.5)/('Life tables'!$I$2/2))</f>
        <v>723.50137995871592</v>
      </c>
      <c r="X1406" s="107">
        <f>((L1406+G1406+H1406+I1406+N1406+O1406+P1406+S1406)/('Life tables'!$I$2/2))/(1+oDR)^(((cycle + 0.5)/('Life tables'!$I$2/2)))</f>
        <v>1.1935634695900956</v>
      </c>
      <c r="Y1406" s="31">
        <f>((uNES*L1406+ uOCEX*G1406+uEREX*H1406+uHOEX*I1406+uNES*S1406+ uOCEX*N1406+uEREX*O1406+uHOEX*P1406)/('Life tables'!$I$2/2))/(1+oDR)^(((cycle + 0.5)/('Life tables'!$I$2/2)))</f>
        <v>0.78653181864585697</v>
      </c>
      <c r="Z1406" s="100">
        <f t="shared" si="371"/>
        <v>16550.604610379742</v>
      </c>
      <c r="AA1406" s="107">
        <f>((L1406+G1406+H1406+I1406+N1406+O1406+P1406+S1406)/('Life tables'!$I$2/2))</f>
        <v>2.6557479213928974</v>
      </c>
      <c r="AB1406" s="31">
        <f>((uNES*L1406+ uOCEX*G1406+uEREX*H1406+uHOEX*I1406+uNES*S1406+ uOCEX*N1406+uEREX*O1406+uHOEX*P1406)/('Life tables'!$I$2/2))</f>
        <v>1.7500788987748384</v>
      </c>
    </row>
    <row r="1407" spans="1:28" x14ac:dyDescent="0.25">
      <c r="A1407" s="4">
        <v>1401</v>
      </c>
      <c r="C1407" s="105">
        <f>IF(male=0,VLOOKUP((($A$5:$A$1570/'Life tables'!$I$2)*2)+age,lifetable,13,1),IF(male=1,VLOOKUP((($A$5:$A$1570/'Life tables'!$I$2)*2)+age,lifetable,10,1),"error"))</f>
        <v>6.2725048737357625E-3</v>
      </c>
      <c r="F1407" s="96">
        <f t="shared" si="372"/>
        <v>12.070261520751069</v>
      </c>
      <c r="G1407" s="96">
        <f t="shared" si="384"/>
        <v>1.2124830314250079</v>
      </c>
      <c r="H1407" s="96">
        <f t="shared" si="373"/>
        <v>6.9245918301035159E-2</v>
      </c>
      <c r="I1407" s="96">
        <f t="shared" si="374"/>
        <v>2.7746184577328893E-2</v>
      </c>
      <c r="J1407" s="96">
        <f t="shared" si="385"/>
        <v>8.3924463378130018E-2</v>
      </c>
      <c r="K1407" s="96">
        <f t="shared" si="375"/>
        <v>2.8993213989250234E-2</v>
      </c>
      <c r="L1407" s="96">
        <f t="shared" si="376"/>
        <v>10.647868709080317</v>
      </c>
      <c r="M1407" s="96">
        <f t="shared" si="377"/>
        <v>57.1689376244478</v>
      </c>
      <c r="N1407" s="96">
        <f t="shared" si="386"/>
        <v>5.5054925570260353</v>
      </c>
      <c r="O1407" s="96">
        <f t="shared" si="378"/>
        <v>0.13141553666345324</v>
      </c>
      <c r="P1407" s="96">
        <f t="shared" si="379"/>
        <v>0.13141553666345324</v>
      </c>
      <c r="Q1407" s="96">
        <f t="shared" si="387"/>
        <v>0.39477427796031866</v>
      </c>
      <c r="R1407" s="96">
        <f t="shared" si="370"/>
        <v>1.0301548316940422E-2</v>
      </c>
      <c r="S1407" s="96">
        <f t="shared" si="383"/>
        <v>50.9955381678176</v>
      </c>
      <c r="T1407" s="96">
        <f t="shared" si="380"/>
        <v>458.99637829956453</v>
      </c>
      <c r="U1407" s="96">
        <f t="shared" si="381"/>
        <v>472.28241605887706</v>
      </c>
      <c r="V1407" s="32">
        <f t="shared" si="382"/>
        <v>999.99999999999579</v>
      </c>
      <c r="W1407" s="100">
        <f>(cNES*L1407+(cNES+cOSEX)*G1407+(cNES+cEREX)*H1407+(cNES+cHOEX)*I1407+(cNES+cNES)*S1407+(cNES+cOSEX)*N1407+(cNES+cEREX)*O1407+(cNES+cHOEX)*P1407)/(1+cDR)^((cycle + 0.5)/('Life tables'!$I$2/2))</f>
        <v>716.48583645858218</v>
      </c>
      <c r="X1407" s="107">
        <f>((L1407+G1407+H1407+I1407+N1407+O1407+P1407+S1407)/('Life tables'!$I$2/2))/(1+oDR)^(((cycle + 0.5)/('Life tables'!$I$2/2)))</f>
        <v>1.1839578463292186</v>
      </c>
      <c r="Y1407" s="31">
        <f>((uNES*L1407+ uOCEX*G1407+uEREX*H1407+uHOEX*I1407+uNES*S1407+ uOCEX*N1407+uEREX*O1407+uHOEX*P1407)/('Life tables'!$I$2/2))/(1+oDR)^(((cycle + 0.5)/('Life tables'!$I$2/2)))</f>
        <v>0.78020192741698069</v>
      </c>
      <c r="Z1407" s="100">
        <f t="shared" si="371"/>
        <v>16426.791492013279</v>
      </c>
      <c r="AA1407" s="107">
        <f>((L1407+G1407+H1407+I1407+N1407+O1407+P1407+S1407)/('Life tables'!$I$2/2))</f>
        <v>2.6358796937475377</v>
      </c>
      <c r="AB1407" s="31">
        <f>((uNES*L1407+ uOCEX*G1407+uEREX*H1407+uHOEX*I1407+uNES*S1407+ uOCEX*N1407+uEREX*O1407+uHOEX*P1407)/('Life tables'!$I$2/2))</f>
        <v>1.7369861806120936</v>
      </c>
    </row>
    <row r="1408" spans="1:28" x14ac:dyDescent="0.25">
      <c r="A1408" s="4">
        <v>1402</v>
      </c>
      <c r="C1408" s="105">
        <f>IF(male=0,VLOOKUP((($A$5:$A$1570/'Life tables'!$I$2)*2)+age,lifetable,13,1),IF(male=1,VLOOKUP((($A$5:$A$1570/'Life tables'!$I$2)*2)+age,lifetable,10,1),"error"))</f>
        <v>6.2725048737357625E-3</v>
      </c>
      <c r="F1408" s="96">
        <f t="shared" si="372"/>
        <v>11.97990659661756</v>
      </c>
      <c r="G1408" s="96">
        <f t="shared" si="384"/>
        <v>1.2034066901933593</v>
      </c>
      <c r="H1408" s="96">
        <f t="shared" si="373"/>
        <v>6.8727560874902449E-2</v>
      </c>
      <c r="I1408" s="96">
        <f t="shared" si="374"/>
        <v>2.7538483658987659E-2</v>
      </c>
      <c r="J1408" s="96">
        <f t="shared" si="385"/>
        <v>8.3296226077021016E-2</v>
      </c>
      <c r="K1408" s="96">
        <f t="shared" si="375"/>
        <v>2.8776178124212716E-2</v>
      </c>
      <c r="L1408" s="96">
        <f t="shared" si="376"/>
        <v>10.568161457689078</v>
      </c>
      <c r="M1408" s="96">
        <f t="shared" si="377"/>
        <v>56.741299044936675</v>
      </c>
      <c r="N1408" s="96">
        <f t="shared" si="386"/>
        <v>5.4643100352856129</v>
      </c>
      <c r="O1408" s="96">
        <f t="shared" si="378"/>
        <v>0.13043251413829057</v>
      </c>
      <c r="P1408" s="96">
        <f t="shared" si="379"/>
        <v>0.13043251413829057</v>
      </c>
      <c r="Q1408" s="96">
        <f t="shared" si="387"/>
        <v>0.39182126329064793</v>
      </c>
      <c r="R1408" s="96">
        <f t="shared" si="370"/>
        <v>1.0224490045926871E-2</v>
      </c>
      <c r="S1408" s="96">
        <f t="shared" si="383"/>
        <v>50.614078228037904</v>
      </c>
      <c r="T1408" s="96">
        <f t="shared" si="380"/>
        <v>459.4714957889322</v>
      </c>
      <c r="U1408" s="96">
        <f t="shared" si="381"/>
        <v>472.32141672704722</v>
      </c>
      <c r="V1408" s="32">
        <f t="shared" si="382"/>
        <v>999.99999999999579</v>
      </c>
      <c r="W1408" s="100">
        <f>(cNES*L1408+(cNES+cOSEX)*G1408+(cNES+cEREX)*H1408+(cNES+cHOEX)*I1408+(cNES+cNES)*S1408+(cNES+cOSEX)*N1408+(cNES+cEREX)*O1408+(cNES+cHOEX)*P1408)/(1+cDR)^((cycle + 0.5)/('Life tables'!$I$2/2))</f>
        <v>709.53831371054298</v>
      </c>
      <c r="X1408" s="107">
        <f>((L1408+G1408+H1408+I1408+N1408+O1408+P1408+S1408)/('Life tables'!$I$2/2))/(1+oDR)^(((cycle + 0.5)/('Life tables'!$I$2/2)))</f>
        <v>1.1744295298480452</v>
      </c>
      <c r="Y1408" s="31">
        <f>((uNES*L1408+ uOCEX*G1408+uEREX*H1408+uHOEX*I1408+uNES*S1408+ uOCEX*N1408+uEREX*O1408+uHOEX*P1408)/('Life tables'!$I$2/2))/(1+oDR)^(((cycle + 0.5)/('Life tables'!$I$2/2)))</f>
        <v>0.77392297958227863</v>
      </c>
      <c r="Z1408" s="100">
        <f t="shared" si="371"/>
        <v>16303.904454338826</v>
      </c>
      <c r="AA1408" s="107">
        <f>((L1408+G1408+H1408+I1408+N1408+O1408+P1408+S1408)/('Life tables'!$I$2/2))</f>
        <v>2.6161601093923212</v>
      </c>
      <c r="AB1408" s="31">
        <f>((uNES*L1408+ uOCEX*G1408+uEREX*H1408+uHOEX*I1408+uNES*S1408+ uOCEX*N1408+uEREX*O1408+uHOEX*P1408)/('Life tables'!$I$2/2))</f>
        <v>1.7239914149529041</v>
      </c>
    </row>
    <row r="1409" spans="1:28" x14ac:dyDescent="0.25">
      <c r="A1409" s="4">
        <v>1403</v>
      </c>
      <c r="C1409" s="105">
        <f>IF(male=0,VLOOKUP((($A$5:$A$1570/'Life tables'!$I$2)*2)+age,lifetable,13,1),IF(male=1,VLOOKUP((($A$5:$A$1570/'Life tables'!$I$2)*2)+age,lifetable,10,1),"error"))</f>
        <v>6.2725048737357625E-3</v>
      </c>
      <c r="F1409" s="96">
        <f t="shared" si="372"/>
        <v>11.890229842844253</v>
      </c>
      <c r="G1409" s="96">
        <f t="shared" si="384"/>
        <v>1.1943984725937253</v>
      </c>
      <c r="H1409" s="96">
        <f t="shared" si="373"/>
        <v>6.8213094046274694E-2</v>
      </c>
      <c r="I1409" s="96">
        <f t="shared" si="374"/>
        <v>2.7332341666271742E-2</v>
      </c>
      <c r="J1409" s="96">
        <f t="shared" si="385"/>
        <v>8.2672704090775831E-2</v>
      </c>
      <c r="K1409" s="96">
        <f t="shared" si="375"/>
        <v>2.8560771249428695E-2</v>
      </c>
      <c r="L1409" s="96">
        <f t="shared" si="376"/>
        <v>10.489052459197776</v>
      </c>
      <c r="M1409" s="96">
        <f t="shared" si="377"/>
        <v>56.316857641172177</v>
      </c>
      <c r="N1409" s="96">
        <f t="shared" si="386"/>
        <v>5.4234354084966796</v>
      </c>
      <c r="O1409" s="96">
        <f t="shared" si="378"/>
        <v>0.12945684103370506</v>
      </c>
      <c r="P1409" s="96">
        <f t="shared" si="379"/>
        <v>0.12945684103370506</v>
      </c>
      <c r="Q1409" s="96">
        <f t="shared" si="387"/>
        <v>0.38889032639256688</v>
      </c>
      <c r="R1409" s="96">
        <f t="shared" si="370"/>
        <v>1.0148007889527307E-2</v>
      </c>
      <c r="S1409" s="96">
        <f t="shared" si="383"/>
        <v>50.235470216325993</v>
      </c>
      <c r="T1409" s="96">
        <f t="shared" si="380"/>
        <v>459.94305881941557</v>
      </c>
      <c r="U1409" s="96">
        <f t="shared" si="381"/>
        <v>472.36012550618619</v>
      </c>
      <c r="V1409" s="32">
        <f t="shared" si="382"/>
        <v>999.99999999999591</v>
      </c>
      <c r="W1409" s="100">
        <f>(cNES*L1409+(cNES+cOSEX)*G1409+(cNES+cEREX)*H1409+(cNES+cHOEX)*I1409+(cNES+cNES)*S1409+(cNES+cOSEX)*N1409+(cNES+cEREX)*O1409+(cNES+cHOEX)*P1409)/(1+cDR)^((cycle + 0.5)/('Life tables'!$I$2/2))</f>
        <v>702.65815248026331</v>
      </c>
      <c r="X1409" s="107">
        <f>((L1409+G1409+H1409+I1409+N1409+O1409+P1409+S1409)/('Life tables'!$I$2/2))/(1+oDR)^(((cycle + 0.5)/('Life tables'!$I$2/2)))</f>
        <v>1.1649778978892784</v>
      </c>
      <c r="Y1409" s="31">
        <f>((uNES*L1409+ uOCEX*G1409+uEREX*H1409+uHOEX*I1409+uNES*S1409+ uOCEX*N1409+uEREX*O1409+uHOEX*P1409)/('Life tables'!$I$2/2))/(1+oDR)^(((cycle + 0.5)/('Life tables'!$I$2/2)))</f>
        <v>0.76769456509038592</v>
      </c>
      <c r="Z1409" s="100">
        <f t="shared" si="371"/>
        <v>16181.936576599524</v>
      </c>
      <c r="AA1409" s="107">
        <f>((L1409+G1409+H1409+I1409+N1409+O1409+P1409+S1409)/('Life tables'!$I$2/2))</f>
        <v>2.5965880560687702</v>
      </c>
      <c r="AB1409" s="31">
        <f>((uNES*L1409+ uOCEX*G1409+uEREX*H1409+uHOEX*I1409+uNES*S1409+ uOCEX*N1409+uEREX*O1409+uHOEX*P1409)/('Life tables'!$I$2/2))</f>
        <v>1.7110938688487118</v>
      </c>
    </row>
    <row r="1410" spans="1:28" x14ac:dyDescent="0.25">
      <c r="A1410" s="4">
        <v>1404</v>
      </c>
      <c r="C1410" s="105">
        <f>IF(male=0,VLOOKUP((($A$5:$A$1570/'Life tables'!$I$2)*2)+age,lifetable,13,1),IF(male=1,VLOOKUP((($A$5:$A$1570/'Life tables'!$I$2)*2)+age,lifetable,10,1),"error"))</f>
        <v>6.2725048737357625E-3</v>
      </c>
      <c r="F1410" s="96">
        <f t="shared" si="372"/>
        <v>11.801226097630574</v>
      </c>
      <c r="G1410" s="96">
        <f t="shared" si="384"/>
        <v>1.1854578601124355</v>
      </c>
      <c r="H1410" s="96">
        <f t="shared" si="373"/>
        <v>6.770248820240321E-2</v>
      </c>
      <c r="I1410" s="96">
        <f t="shared" si="374"/>
        <v>2.7127746733632815E-2</v>
      </c>
      <c r="J1410" s="96">
        <f t="shared" si="385"/>
        <v>8.2053861529422858E-2</v>
      </c>
      <c r="K1410" s="96">
        <f t="shared" si="375"/>
        <v>2.8346980966062547E-2</v>
      </c>
      <c r="L1410" s="96">
        <f t="shared" si="376"/>
        <v>10.410537160086617</v>
      </c>
      <c r="M1410" s="96">
        <f t="shared" si="377"/>
        <v>55.895589576763555</v>
      </c>
      <c r="N1410" s="96">
        <f t="shared" si="386"/>
        <v>5.3828663811631605</v>
      </c>
      <c r="O1410" s="96">
        <f t="shared" si="378"/>
        <v>0.12848846255644333</v>
      </c>
      <c r="P1410" s="96">
        <f t="shared" si="379"/>
        <v>0.12848846255644333</v>
      </c>
      <c r="Q1410" s="96">
        <f t="shared" si="387"/>
        <v>0.38598130266630587</v>
      </c>
      <c r="R1410" s="96">
        <f t="shared" si="370"/>
        <v>1.0072097552546799E-2</v>
      </c>
      <c r="S1410" s="96">
        <f t="shared" si="383"/>
        <v>49.859692870268653</v>
      </c>
      <c r="T1410" s="96">
        <f t="shared" si="380"/>
        <v>460.41109398361129</v>
      </c>
      <c r="U1410" s="96">
        <f t="shared" si="381"/>
        <v>472.39854458470478</v>
      </c>
      <c r="V1410" s="32">
        <f t="shared" si="382"/>
        <v>999.99999999999591</v>
      </c>
      <c r="W1410" s="100">
        <f>(cNES*L1410+(cNES+cOSEX)*G1410+(cNES+cEREX)*H1410+(cNES+cHOEX)*I1410+(cNES+cNES)*S1410+(cNES+cOSEX)*N1410+(cNES+cEREX)*O1410+(cNES+cHOEX)*P1410)/(1+cDR)^((cycle + 0.5)/('Life tables'!$I$2/2))</f>
        <v>695.84469991087383</v>
      </c>
      <c r="X1410" s="107">
        <f>((L1410+G1410+H1410+I1410+N1410+O1410+P1410+S1410)/('Life tables'!$I$2/2))/(1+oDR)^(((cycle + 0.5)/('Life tables'!$I$2/2)))</f>
        <v>1.1556023332077943</v>
      </c>
      <c r="Y1410" s="31">
        <f>((uNES*L1410+ uOCEX*G1410+uEREX*H1410+uHOEX*I1410+uNES*S1410+ uOCEX*N1410+uEREX*O1410+uHOEX*P1410)/('Life tables'!$I$2/2))/(1+oDR)^(((cycle + 0.5)/('Life tables'!$I$2/2)))</f>
        <v>0.76151627719275017</v>
      </c>
      <c r="Z1410" s="100">
        <f t="shared" si="371"/>
        <v>16060.880989518113</v>
      </c>
      <c r="AA1410" s="107">
        <f>((L1410+G1410+H1410+I1410+N1410+O1410+P1410+S1410)/('Life tables'!$I$2/2))</f>
        <v>2.5771624298487348</v>
      </c>
      <c r="AB1410" s="31">
        <f>((uNES*L1410+ uOCEX*G1410+uEREX*H1410+uHOEX*I1410+uNES*S1410+ uOCEX*N1410+uEREX*O1410+uHOEX*P1410)/('Life tables'!$I$2/2))</f>
        <v>1.6982928148402547</v>
      </c>
    </row>
    <row r="1411" spans="1:28" x14ac:dyDescent="0.25">
      <c r="A1411" s="4">
        <v>1405</v>
      </c>
      <c r="C1411" s="105">
        <f>IF(male=0,VLOOKUP((($A$5:$A$1570/'Life tables'!$I$2)*2)+age,lifetable,13,1),IF(male=1,VLOOKUP((($A$5:$A$1570/'Life tables'!$I$2)*2)+age,lifetable,10,1),"error"))</f>
        <v>6.2725048737357625E-3</v>
      </c>
      <c r="F1411" s="96">
        <f t="shared" si="372"/>
        <v>11.712890241319259</v>
      </c>
      <c r="G1411" s="96">
        <f t="shared" si="384"/>
        <v>1.1765843384692025</v>
      </c>
      <c r="H1411" s="96">
        <f t="shared" si="373"/>
        <v>6.7195713972311416E-2</v>
      </c>
      <c r="I1411" s="96">
        <f t="shared" si="374"/>
        <v>2.6924687092398328E-2</v>
      </c>
      <c r="J1411" s="96">
        <f t="shared" si="385"/>
        <v>8.143966279601271E-2</v>
      </c>
      <c r="K1411" s="96">
        <f t="shared" si="375"/>
        <v>2.8134794976508424E-2</v>
      </c>
      <c r="L1411" s="96">
        <f t="shared" si="376"/>
        <v>10.332611044012825</v>
      </c>
      <c r="M1411" s="96">
        <f t="shared" si="377"/>
        <v>55.477471190360525</v>
      </c>
      <c r="N1411" s="96">
        <f t="shared" si="386"/>
        <v>5.3426006746457597</v>
      </c>
      <c r="O1411" s="96">
        <f t="shared" si="378"/>
        <v>0.12752732431562158</v>
      </c>
      <c r="P1411" s="96">
        <f t="shared" si="379"/>
        <v>0.12752732431562158</v>
      </c>
      <c r="Q1411" s="96">
        <f t="shared" si="387"/>
        <v>0.38309402872081971</v>
      </c>
      <c r="R1411" s="96">
        <f t="shared" si="370"/>
        <v>9.9967547713318127E-3</v>
      </c>
      <c r="S1411" s="96">
        <f t="shared" si="383"/>
        <v>49.486725083591374</v>
      </c>
      <c r="T1411" s="96">
        <f t="shared" si="380"/>
        <v>460.8756276751281</v>
      </c>
      <c r="U1411" s="96">
        <f t="shared" si="381"/>
        <v>472.43667613445263</v>
      </c>
      <c r="V1411" s="32">
        <f t="shared" si="382"/>
        <v>999.99999999999591</v>
      </c>
      <c r="W1411" s="100">
        <f>(cNES*L1411+(cNES+cOSEX)*G1411+(cNES+cEREX)*H1411+(cNES+cHOEX)*I1411+(cNES+cNES)*S1411+(cNES+cOSEX)*N1411+(cNES+cEREX)*O1411+(cNES+cHOEX)*P1411)/(1+cDR)^((cycle + 0.5)/('Life tables'!$I$2/2))</f>
        <v>689.09730946176319</v>
      </c>
      <c r="X1411" s="107">
        <f>((L1411+G1411+H1411+I1411+N1411+O1411+P1411+S1411)/('Life tables'!$I$2/2))/(1+oDR)^(((cycle + 0.5)/('Life tables'!$I$2/2)))</f>
        <v>1.1463022235301275</v>
      </c>
      <c r="Y1411" s="31">
        <f>((uNES*L1411+ uOCEX*G1411+uEREX*H1411+uHOEX*I1411+uNES*S1411+ uOCEX*N1411+uEREX*O1411+uHOEX*P1411)/('Life tables'!$I$2/2))/(1+oDR)^(((cycle + 0.5)/('Life tables'!$I$2/2)))</f>
        <v>0.75538771241694047</v>
      </c>
      <c r="Z1411" s="100">
        <f t="shared" si="371"/>
        <v>15940.730874923622</v>
      </c>
      <c r="AA1411" s="107">
        <f>((L1411+G1411+H1411+I1411+N1411+O1411+P1411+S1411)/('Life tables'!$I$2/2))</f>
        <v>2.557882135071702</v>
      </c>
      <c r="AB1411" s="31">
        <f>((uNES*L1411+ uOCEX*G1411+uEREX*H1411+uHOEX*I1411+uNES*S1411+ uOCEX*N1411+uEREX*O1411+uHOEX*P1411)/('Life tables'!$I$2/2))</f>
        <v>1.6855875309162656</v>
      </c>
    </row>
    <row r="1412" spans="1:28" x14ac:dyDescent="0.25">
      <c r="A1412" s="4">
        <v>1406</v>
      </c>
      <c r="C1412" s="105">
        <f>IF(male=0,VLOOKUP((($A$5:$A$1570/'Life tables'!$I$2)*2)+age,lifetable,13,1),IF(male=1,VLOOKUP((($A$5:$A$1570/'Life tables'!$I$2)*2)+age,lifetable,10,1),"error"))</f>
        <v>6.2725048737357625E-3</v>
      </c>
      <c r="F1412" s="96">
        <f t="shared" si="372"/>
        <v>11.62521719594017</v>
      </c>
      <c r="G1412" s="96">
        <f t="shared" si="384"/>
        <v>1.1677773975712984</v>
      </c>
      <c r="H1412" s="96">
        <f t="shared" si="373"/>
        <v>6.669274222417769E-2</v>
      </c>
      <c r="I1412" s="96">
        <f t="shared" si="374"/>
        <v>2.6723151069722874E-2</v>
      </c>
      <c r="J1412" s="96">
        <f t="shared" si="385"/>
        <v>8.0830072583446308E-2</v>
      </c>
      <c r="K1412" s="96">
        <f t="shared" si="375"/>
        <v>2.7924201083294499E-2</v>
      </c>
      <c r="L1412" s="96">
        <f t="shared" si="376"/>
        <v>10.255269631408231</v>
      </c>
      <c r="M1412" s="96">
        <f t="shared" si="377"/>
        <v>55.062478994474951</v>
      </c>
      <c r="N1412" s="96">
        <f t="shared" si="386"/>
        <v>5.3026360270484805</v>
      </c>
      <c r="O1412" s="96">
        <f t="shared" si="378"/>
        <v>0.12657337232001678</v>
      </c>
      <c r="P1412" s="96">
        <f t="shared" si="379"/>
        <v>0.12657337232001678</v>
      </c>
      <c r="Q1412" s="96">
        <f t="shared" si="387"/>
        <v>0.38022834236565051</v>
      </c>
      <c r="R1412" s="96">
        <f t="shared" si="370"/>
        <v>9.9219753135578719E-3</v>
      </c>
      <c r="S1412" s="96">
        <f t="shared" si="383"/>
        <v>49.11654590510723</v>
      </c>
      <c r="T1412" s="96">
        <f t="shared" si="380"/>
        <v>461.33668609007719</v>
      </c>
      <c r="U1412" s="96">
        <f t="shared" si="381"/>
        <v>472.47452231084947</v>
      </c>
      <c r="V1412" s="32">
        <f t="shared" si="382"/>
        <v>999.99999999999579</v>
      </c>
      <c r="W1412" s="100">
        <f>(cNES*L1412+(cNES+cOSEX)*G1412+(cNES+cEREX)*H1412+(cNES+cHOEX)*I1412+(cNES+cNES)*S1412+(cNES+cOSEX)*N1412+(cNES+cEREX)*O1412+(cNES+cHOEX)*P1412)/(1+cDR)^((cycle + 0.5)/('Life tables'!$I$2/2))</f>
        <v>682.41534084793739</v>
      </c>
      <c r="X1412" s="107">
        <f>((L1412+G1412+H1412+I1412+N1412+O1412+P1412+S1412)/('Life tables'!$I$2/2))/(1+oDR)^(((cycle + 0.5)/('Life tables'!$I$2/2)))</f>
        <v>1.1370769615142906</v>
      </c>
      <c r="Y1412" s="31">
        <f>((uNES*L1412+ uOCEX*G1412+uEREX*H1412+uHOEX*I1412+uNES*S1412+ uOCEX*N1412+uEREX*O1412+uHOEX*P1412)/('Life tables'!$I$2/2))/(1+oDR)^(((cycle + 0.5)/('Life tables'!$I$2/2)))</f>
        <v>0.74930847054017025</v>
      </c>
      <c r="Z1412" s="100">
        <f t="shared" si="371"/>
        <v>15821.479465380342</v>
      </c>
      <c r="AA1412" s="107">
        <f>((L1412+G1412+H1412+I1412+N1412+O1412+P1412+S1412)/('Life tables'!$I$2/2))</f>
        <v>2.5387460842825842</v>
      </c>
      <c r="AB1412" s="31">
        <f>((uNES*L1412+ uOCEX*G1412+uEREX*H1412+uHOEX*I1412+uNES*S1412+ uOCEX*N1412+uEREX*O1412+uHOEX*P1412)/('Life tables'!$I$2/2))</f>
        <v>1.6729773004724813</v>
      </c>
    </row>
    <row r="1413" spans="1:28" x14ac:dyDescent="0.25">
      <c r="A1413" s="4">
        <v>1407</v>
      </c>
      <c r="C1413" s="105">
        <f>IF(male=0,VLOOKUP((($A$5:$A$1570/'Life tables'!$I$2)*2)+age,lifetable,13,1),IF(male=1,VLOOKUP((($A$5:$A$1570/'Life tables'!$I$2)*2)+age,lifetable,10,1),"error"))</f>
        <v>6.2725048737357625E-3</v>
      </c>
      <c r="F1413" s="96">
        <f t="shared" si="372"/>
        <v>11.53820192476317</v>
      </c>
      <c r="G1413" s="96">
        <f t="shared" si="384"/>
        <v>1.1590365314686397</v>
      </c>
      <c r="H1413" s="96">
        <f t="shared" si="373"/>
        <v>6.6193544062770324E-2</v>
      </c>
      <c r="I1413" s="96">
        <f t="shared" si="374"/>
        <v>2.652312708756038E-2</v>
      </c>
      <c r="J1413" s="96">
        <f t="shared" si="385"/>
        <v>8.0225055871366177E-2</v>
      </c>
      <c r="K1413" s="96">
        <f t="shared" si="375"/>
        <v>2.7715187188008958E-2</v>
      </c>
      <c r="L1413" s="96">
        <f t="shared" si="376"/>
        <v>10.178508479084824</v>
      </c>
      <c r="M1413" s="96">
        <f t="shared" si="377"/>
        <v>54.650589674305998</v>
      </c>
      <c r="N1413" s="96">
        <f t="shared" si="386"/>
        <v>5.2629701931054864</v>
      </c>
      <c r="O1413" s="96">
        <f t="shared" si="378"/>
        <v>0.12562655297536623</v>
      </c>
      <c r="P1413" s="96">
        <f t="shared" si="379"/>
        <v>0.12562655297536623</v>
      </c>
      <c r="Q1413" s="96">
        <f t="shared" si="387"/>
        <v>0.3773840826028152</v>
      </c>
      <c r="R1413" s="96">
        <f t="shared" si="370"/>
        <v>9.8477549780178666E-3</v>
      </c>
      <c r="S1413" s="96">
        <f t="shared" si="383"/>
        <v>48.749134537668944</v>
      </c>
      <c r="T1413" s="96">
        <f t="shared" si="380"/>
        <v>461.79429522855139</v>
      </c>
      <c r="U1413" s="96">
        <f t="shared" si="381"/>
        <v>472.51208525301547</v>
      </c>
      <c r="V1413" s="32">
        <f t="shared" si="382"/>
        <v>999.99999999999579</v>
      </c>
      <c r="W1413" s="100">
        <f>(cNES*L1413+(cNES+cOSEX)*G1413+(cNES+cEREX)*H1413+(cNES+cHOEX)*I1413+(cNES+cNES)*S1413+(cNES+cOSEX)*N1413+(cNES+cEREX)*O1413+(cNES+cHOEX)*P1413)/(1+cDR)^((cycle + 0.5)/('Life tables'!$I$2/2))</f>
        <v>675.79815997994353</v>
      </c>
      <c r="X1413" s="107">
        <f>((L1413+G1413+H1413+I1413+N1413+O1413+P1413+S1413)/('Life tables'!$I$2/2))/(1+oDR)^(((cycle + 0.5)/('Life tables'!$I$2/2)))</f>
        <v>1.1279259447099237</v>
      </c>
      <c r="Y1413" s="31">
        <f>((uNES*L1413+ uOCEX*G1413+uEREX*H1413+uHOEX*I1413+uNES*S1413+ uOCEX*N1413+uEREX*O1413+uHOEX*P1413)/('Life tables'!$I$2/2))/(1+oDR)^(((cycle + 0.5)/('Life tables'!$I$2/2)))</f>
        <v>0.74327815456304169</v>
      </c>
      <c r="Z1413" s="100">
        <f t="shared" si="371"/>
        <v>15703.120043819195</v>
      </c>
      <c r="AA1413" s="107">
        <f>((L1413+G1413+H1413+I1413+N1413+O1413+P1413+S1413)/('Life tables'!$I$2/2))</f>
        <v>2.519753198169989</v>
      </c>
      <c r="AB1413" s="31">
        <f>((uNES*L1413+ uOCEX*G1413+uEREX*H1413+uHOEX*I1413+uNES*S1413+ uOCEX*N1413+uEREX*O1413+uHOEX*P1413)/('Life tables'!$I$2/2))</f>
        <v>1.6604614122709733</v>
      </c>
    </row>
    <row r="1414" spans="1:28" x14ac:dyDescent="0.25">
      <c r="A1414" s="4">
        <v>1408</v>
      </c>
      <c r="C1414" s="105">
        <f>IF(male=0,VLOOKUP((($A$5:$A$1570/'Life tables'!$I$2)*2)+age,lifetable,13,1),IF(male=1,VLOOKUP((($A$5:$A$1570/'Life tables'!$I$2)*2)+age,lifetable,10,1),"error"))</f>
        <v>6.997301124685551E-3</v>
      </c>
      <c r="F1414" s="96">
        <f t="shared" si="372"/>
        <v>11.451839431859755</v>
      </c>
      <c r="G1414" s="96">
        <f t="shared" si="384"/>
        <v>1.1503612383097523</v>
      </c>
      <c r="H1414" s="96">
        <f t="shared" si="373"/>
        <v>6.5698090826932606E-2</v>
      </c>
      <c r="I1414" s="96">
        <f t="shared" si="374"/>
        <v>2.6324603661656405E-2</v>
      </c>
      <c r="J1414" s="96">
        <f t="shared" si="385"/>
        <v>8.8825303426531693E-2</v>
      </c>
      <c r="K1414" s="96">
        <f t="shared" si="375"/>
        <v>2.7507741290246995E-2</v>
      </c>
      <c r="L1414" s="96">
        <f t="shared" si="376"/>
        <v>10.093122454344634</v>
      </c>
      <c r="M1414" s="96">
        <f t="shared" si="377"/>
        <v>54.241780086569207</v>
      </c>
      <c r="N1414" s="96">
        <f t="shared" si="386"/>
        <v>5.2236009440683437</v>
      </c>
      <c r="O1414" s="96">
        <f t="shared" si="378"/>
        <v>0.12468681308167577</v>
      </c>
      <c r="P1414" s="96">
        <f t="shared" si="379"/>
        <v>0.12468681308167577</v>
      </c>
      <c r="Q1414" s="96">
        <f t="shared" si="387"/>
        <v>0.41784211992035469</v>
      </c>
      <c r="R1414" s="96">
        <f t="shared" si="370"/>
        <v>9.7740895944110513E-3</v>
      </c>
      <c r="S1414" s="96">
        <f t="shared" si="383"/>
        <v>48.341189306822749</v>
      </c>
      <c r="T1414" s="96">
        <f t="shared" si="380"/>
        <v>462.30096265189826</v>
      </c>
      <c r="U1414" s="96">
        <f t="shared" si="381"/>
        <v>472.54936708390011</v>
      </c>
      <c r="V1414" s="32">
        <f t="shared" si="382"/>
        <v>999.99999999999568</v>
      </c>
      <c r="W1414" s="100">
        <f>(cNES*L1414+(cNES+cOSEX)*G1414+(cNES+cEREX)*H1414+(cNES+cHOEX)*I1414+(cNES+cNES)*S1414+(cNES+cOSEX)*N1414+(cNES+cEREX)*O1414+(cNES+cHOEX)*P1414)/(1+cDR)^((cycle + 0.5)/('Life tables'!$I$2/2))</f>
        <v>668.78080749574269</v>
      </c>
      <c r="X1414" s="107">
        <f>((L1414+G1414+H1414+I1414+N1414+O1414+P1414+S1414)/('Life tables'!$I$2/2))/(1+oDR)^(((cycle + 0.5)/('Life tables'!$I$2/2)))</f>
        <v>1.1179480049715729</v>
      </c>
      <c r="Y1414" s="31">
        <f>((uNES*L1414+ uOCEX*G1414+uEREX*H1414+uHOEX*I1414+uNES*S1414+ uOCEX*N1414+uEREX*O1414+uHOEX*P1414)/('Life tables'!$I$2/2))/(1+oDR)^(((cycle + 0.5)/('Life tables'!$I$2/2)))</f>
        <v>0.73669298841688069</v>
      </c>
      <c r="Z1414" s="100">
        <f t="shared" si="371"/>
        <v>15574.832409364195</v>
      </c>
      <c r="AA1414" s="107">
        <f>((L1414+G1414+H1414+I1414+N1414+O1414+P1414+S1414)/('Life tables'!$I$2/2))</f>
        <v>2.498889408306689</v>
      </c>
      <c r="AB1414" s="31">
        <f>((uNES*L1414+ uOCEX*G1414+uEREX*H1414+uHOEX*I1414+uNES*S1414+ uOCEX*N1414+uEREX*O1414+uHOEX*P1414)/('Life tables'!$I$2/2))</f>
        <v>1.646690452276943</v>
      </c>
    </row>
    <row r="1415" spans="1:28" x14ac:dyDescent="0.25">
      <c r="A1415" s="4">
        <v>1409</v>
      </c>
      <c r="C1415" s="105">
        <f>IF(male=0,VLOOKUP((($A$5:$A$1570/'Life tables'!$I$2)*2)+age,lifetable,13,1),IF(male=1,VLOOKUP((($A$5:$A$1570/'Life tables'!$I$2)*2)+age,lifetable,10,1),"error"))</f>
        <v>6.997301124685551E-3</v>
      </c>
      <c r="F1415" s="96">
        <f t="shared" si="372"/>
        <v>11.356908962810833</v>
      </c>
      <c r="G1415" s="96">
        <f t="shared" si="384"/>
        <v>1.1408252740152627</v>
      </c>
      <c r="H1415" s="96">
        <f t="shared" si="373"/>
        <v>6.5153483943913598E-2</v>
      </c>
      <c r="I1415" s="96">
        <f t="shared" si="374"/>
        <v>2.6106384834192267E-2</v>
      </c>
      <c r="J1415" s="96">
        <f t="shared" si="385"/>
        <v>8.8088982613804059E-2</v>
      </c>
      <c r="K1415" s="96">
        <f t="shared" si="375"/>
        <v>2.7279714797324415E-2</v>
      </c>
      <c r="L1415" s="96">
        <f t="shared" si="376"/>
        <v>10.009455122606335</v>
      </c>
      <c r="M1415" s="96">
        <f t="shared" si="377"/>
        <v>53.792761301386584</v>
      </c>
      <c r="N1415" s="96">
        <f t="shared" si="386"/>
        <v>5.1803594621988145</v>
      </c>
      <c r="O1415" s="96">
        <f t="shared" si="378"/>
        <v>0.12365464339165319</v>
      </c>
      <c r="P1415" s="96">
        <f t="shared" si="379"/>
        <v>0.12365464339165319</v>
      </c>
      <c r="Q1415" s="96">
        <f t="shared" si="387"/>
        <v>0.41438318179580691</v>
      </c>
      <c r="R1415" s="96">
        <f t="shared" ref="R1415:R1478" si="388">M1415*amrc + P1415*amrHOEX</f>
        <v>9.6931787203773396E-3</v>
      </c>
      <c r="S1415" s="96">
        <f t="shared" si="383"/>
        <v>47.941016191888281</v>
      </c>
      <c r="T1415" s="96">
        <f t="shared" si="380"/>
        <v>462.80343481630786</v>
      </c>
      <c r="U1415" s="96">
        <f t="shared" si="381"/>
        <v>472.58633997741782</v>
      </c>
      <c r="V1415" s="32">
        <f t="shared" si="382"/>
        <v>999.99999999999568</v>
      </c>
      <c r="W1415" s="100">
        <f>(cNES*L1415+(cNES+cOSEX)*G1415+(cNES+cEREX)*H1415+(cNES+cHOEX)*I1415+(cNES+cNES)*S1415+(cNES+cOSEX)*N1415+(cNES+cEREX)*O1415+(cNES+cHOEX)*P1415)/(1+cDR)^((cycle + 0.5)/('Life tables'!$I$2/2))</f>
        <v>661.76302104567537</v>
      </c>
      <c r="X1415" s="107">
        <f>((L1415+G1415+H1415+I1415+N1415+O1415+P1415+S1415)/('Life tables'!$I$2/2))/(1+oDR)^(((cycle + 0.5)/('Life tables'!$I$2/2)))</f>
        <v>1.1080583370230155</v>
      </c>
      <c r="Y1415" s="31">
        <f>((uNES*L1415+ uOCEX*G1415+uEREX*H1415+uHOEX*I1415+uNES*S1415+ uOCEX*N1415+uEREX*O1415+uHOEX*P1415)/('Life tables'!$I$2/2))/(1+oDR)^(((cycle + 0.5)/('Life tables'!$I$2/2)))</f>
        <v>0.73017600682957062</v>
      </c>
      <c r="Z1415" s="100">
        <f t="shared" ref="Z1415:Z1478" si="389">(cNES*L1415+(cNES+cOSEX)*G1415+(cNES+cEREX)*H1415+(cNES+cHOEX)*I1415+(cNES+cNES)*S1415+(cNES+cOSEX)*N1415+(cNES+cEREX)*O1415+(cNES+cHOEX)*P1415)</f>
        <v>15445.881952570173</v>
      </c>
      <c r="AA1415" s="107">
        <f>((L1415+G1415+H1415+I1415+N1415+O1415+P1415+S1415)/('Life tables'!$I$2/2))</f>
        <v>2.4781983819952518</v>
      </c>
      <c r="AB1415" s="31">
        <f>((uNES*L1415+ uOCEX*G1415+uEREX*H1415+uHOEX*I1415+uNES*S1415+ uOCEX*N1415+uEREX*O1415+uHOEX*P1415)/('Life tables'!$I$2/2))</f>
        <v>1.633055713978361</v>
      </c>
    </row>
    <row r="1416" spans="1:28" x14ac:dyDescent="0.25">
      <c r="A1416" s="4">
        <v>1410</v>
      </c>
      <c r="C1416" s="105">
        <f>IF(male=0,VLOOKUP((($A$5:$A$1570/'Life tables'!$I$2)*2)+age,lifetable,13,1),IF(male=1,VLOOKUP((($A$5:$A$1570/'Life tables'!$I$2)*2)+age,lifetable,10,1),"error"))</f>
        <v>6.997301124685551E-3</v>
      </c>
      <c r="F1416" s="96">
        <f t="shared" ref="F1416:F1479" si="390">E1415*(1-pCAUC)+(L1415+G1415+H1415+I1415 )*(1-pCAUC)+(S1415+N1415+O1415+P1415)*(pUAUC)</f>
        <v>11.262768974949561</v>
      </c>
      <c r="G1416" s="96">
        <f t="shared" si="384"/>
        <v>1.1313687152104583</v>
      </c>
      <c r="H1416" s="96">
        <f t="shared" ref="H1416:H1479" si="391">F1416*rrEREX</f>
        <v>6.4613411974711016E-2</v>
      </c>
      <c r="I1416" s="96">
        <f t="shared" ref="I1416:I1479" si="392">F1416*rrHOEX</f>
        <v>2.5889983103805914E-2</v>
      </c>
      <c r="J1416" s="96">
        <f t="shared" si="385"/>
        <v>8.7358793107035052E-2</v>
      </c>
      <c r="K1416" s="96">
        <f t="shared" ref="K1416:K1479" si="393">F1416*amr + I1416*amrHOEX</f>
        <v>2.7053587069411071E-2</v>
      </c>
      <c r="L1416" s="96">
        <f t="shared" ref="L1416:L1479" si="394">F1416-SUM(G1416:K1416)</f>
        <v>9.9264844844841384</v>
      </c>
      <c r="M1416" s="96">
        <f t="shared" ref="M1416:M1479" si="395">E1415*pCAUC+(L1415+G1415+H1415+I1415)*pCAUC+(S1415+N1415+O1415+P1415)*(1-pUAUC)</f>
        <v>53.347456231320542</v>
      </c>
      <c r="N1416" s="96">
        <f t="shared" si="386"/>
        <v>5.1374756191412496</v>
      </c>
      <c r="O1416" s="96">
        <f t="shared" ref="O1416:O1479" si="396">M1416*rrEREXc</f>
        <v>0.12263101050300108</v>
      </c>
      <c r="P1416" s="96">
        <f t="shared" ref="P1416:P1479" si="397">M1416*rrHOEXc</f>
        <v>0.12263101050300108</v>
      </c>
      <c r="Q1416" s="96">
        <f t="shared" si="387"/>
        <v>0.41095285162982209</v>
      </c>
      <c r="R1416" s="96">
        <f t="shared" si="388"/>
        <v>9.6129370386935069E-3</v>
      </c>
      <c r="S1416" s="96">
        <f t="shared" si="383"/>
        <v>47.544152802504776</v>
      </c>
      <c r="T1416" s="96">
        <f t="shared" ref="T1416:T1479" si="398">J1416+Q1416+T1415</f>
        <v>463.30174646104473</v>
      </c>
      <c r="U1416" s="96">
        <f t="shared" ref="U1416:U1479" si="399">K1416+R1416+U1415</f>
        <v>472.62300650152594</v>
      </c>
      <c r="V1416" s="32">
        <f t="shared" ref="V1416:V1479" si="400">SUM(G1416:I1416,L1416,N1416,O1416,P1416,S1416,T1416,U1416)</f>
        <v>999.99999999999591</v>
      </c>
      <c r="W1416" s="100">
        <f>(cNES*L1416+(cNES+cOSEX)*G1416+(cNES+cEREX)*H1416+(cNES+cHOEX)*I1416+(cNES+cNES)*S1416+(cNES+cOSEX)*N1416+(cNES+cEREX)*O1416+(cNES+cHOEX)*P1416)/(1+cDR)^((cycle + 0.5)/('Life tables'!$I$2/2))</f>
        <v>654.81886285218218</v>
      </c>
      <c r="X1416" s="107">
        <f>((L1416+G1416+H1416+I1416+N1416+O1416+P1416+S1416)/('Life tables'!$I$2/2))/(1+oDR)^(((cycle + 0.5)/('Life tables'!$I$2/2)))</f>
        <v>1.0982561597764695</v>
      </c>
      <c r="Y1416" s="31">
        <f>((uNES*L1416+ uOCEX*G1416+uEREX*H1416+uHOEX*I1416+uNES*S1416+ uOCEX*N1416+uEREX*O1416+uHOEX*P1416)/('Life tables'!$I$2/2))/(1+oDR)^(((cycle + 0.5)/('Life tables'!$I$2/2)))</f>
        <v>0.7237166787848005</v>
      </c>
      <c r="Z1416" s="100">
        <f t="shared" si="389"/>
        <v>15317.99884427194</v>
      </c>
      <c r="AA1416" s="107">
        <f>((L1416+G1416+H1416+I1416+N1416+O1416+P1416+S1416)/('Life tables'!$I$2/2))</f>
        <v>2.4576786882749193</v>
      </c>
      <c r="AB1416" s="31">
        <f>((uNES*L1416+ uOCEX*G1416+uEREX*H1416+uHOEX*I1416+uNES*S1416+ uOCEX*N1416+uEREX*O1416+uHOEX*P1416)/('Life tables'!$I$2/2))</f>
        <v>1.6195338782898561</v>
      </c>
    </row>
    <row r="1417" spans="1:28" x14ac:dyDescent="0.25">
      <c r="A1417" s="4">
        <v>1411</v>
      </c>
      <c r="C1417" s="105">
        <f>IF(male=0,VLOOKUP((($A$5:$A$1570/'Life tables'!$I$2)*2)+age,lifetable,13,1),IF(male=1,VLOOKUP((($A$5:$A$1570/'Life tables'!$I$2)*2)+age,lifetable,10,1),"error"))</f>
        <v>6.997301124685551E-3</v>
      </c>
      <c r="F1417" s="96">
        <f t="shared" si="390"/>
        <v>11.169412741527214</v>
      </c>
      <c r="G1417" s="96">
        <f t="shared" si="384"/>
        <v>1.1219908861793519</v>
      </c>
      <c r="H1417" s="96">
        <f t="shared" si="391"/>
        <v>6.407783632862063E-2</v>
      </c>
      <c r="I1417" s="96">
        <f t="shared" si="392"/>
        <v>2.5675383007567117E-2</v>
      </c>
      <c r="J1417" s="96">
        <f t="shared" si="385"/>
        <v>8.6634682730720475E-2</v>
      </c>
      <c r="K1417" s="96">
        <f t="shared" si="393"/>
        <v>2.6829341948608084E-2</v>
      </c>
      <c r="L1417" s="96">
        <f t="shared" si="394"/>
        <v>9.844204611332346</v>
      </c>
      <c r="M1417" s="96">
        <f t="shared" si="395"/>
        <v>52.905834295897925</v>
      </c>
      <c r="N1417" s="96">
        <f t="shared" si="386"/>
        <v>5.0949464699298268</v>
      </c>
      <c r="O1417" s="96">
        <f t="shared" si="396"/>
        <v>0.12161584411969055</v>
      </c>
      <c r="P1417" s="96">
        <f t="shared" si="397"/>
        <v>0.12161584411969055</v>
      </c>
      <c r="Q1417" s="96">
        <f t="shared" si="387"/>
        <v>0.40755089385104315</v>
      </c>
      <c r="R1417" s="96">
        <f t="shared" si="388"/>
        <v>9.5333590389156814E-3</v>
      </c>
      <c r="S1417" s="96">
        <f t="shared" si="383"/>
        <v>47.150571884838754</v>
      </c>
      <c r="T1417" s="96">
        <f t="shared" si="398"/>
        <v>463.79593203762647</v>
      </c>
      <c r="U1417" s="96">
        <f t="shared" si="399"/>
        <v>472.65936920251346</v>
      </c>
      <c r="V1417" s="32">
        <f t="shared" si="400"/>
        <v>999.99999999999568</v>
      </c>
      <c r="W1417" s="100">
        <f>(cNES*L1417+(cNES+cOSEX)*G1417+(cNES+cEREX)*H1417+(cNES+cHOEX)*I1417+(cNES+cNES)*S1417+(cNES+cOSEX)*N1417+(cNES+cEREX)*O1417+(cNES+cHOEX)*P1417)/(1+cDR)^((cycle + 0.5)/('Life tables'!$I$2/2))</f>
        <v>647.94756095547723</v>
      </c>
      <c r="X1417" s="107">
        <f>((L1417+G1417+H1417+I1417+N1417+O1417+P1417+S1417)/('Life tables'!$I$2/2))/(1+oDR)^(((cycle + 0.5)/('Life tables'!$I$2/2)))</f>
        <v>1.0885406990629281</v>
      </c>
      <c r="Y1417" s="31">
        <f>((uNES*L1417+ uOCEX*G1417+uEREX*H1417+uHOEX*I1417+uNES*S1417+ uOCEX*N1417+uEREX*O1417+uHOEX*P1417)/('Life tables'!$I$2/2))/(1+oDR)^(((cycle + 0.5)/('Life tables'!$I$2/2)))</f>
        <v>0.71731449413400183</v>
      </c>
      <c r="Z1417" s="100">
        <f t="shared" si="389"/>
        <v>15191.174261440678</v>
      </c>
      <c r="AA1417" s="107">
        <f>((L1417+G1417+H1417+I1417+N1417+O1417+P1417+S1417)/('Life tables'!$I$2/2))</f>
        <v>2.4373289080529026</v>
      </c>
      <c r="AB1417" s="31">
        <f>((uNES*L1417+ uOCEX*G1417+uEREX*H1417+uHOEX*I1417+uNES*S1417+ uOCEX*N1417+uEREX*O1417+uHOEX*P1417)/('Life tables'!$I$2/2))</f>
        <v>1.6061240100835925</v>
      </c>
    </row>
    <row r="1418" spans="1:28" x14ac:dyDescent="0.25">
      <c r="A1418" s="4">
        <v>1412</v>
      </c>
      <c r="C1418" s="105">
        <f>IF(male=0,VLOOKUP((($A$5:$A$1570/'Life tables'!$I$2)*2)+age,lifetable,13,1),IF(male=1,VLOOKUP((($A$5:$A$1570/'Life tables'!$I$2)*2)+age,lifetable,10,1),"error"))</f>
        <v>6.997301124685551E-3</v>
      </c>
      <c r="F1418" s="96">
        <f t="shared" si="390"/>
        <v>11.076833598886804</v>
      </c>
      <c r="G1418" s="96">
        <f t="shared" si="384"/>
        <v>1.1126911175436522</v>
      </c>
      <c r="H1418" s="96">
        <f t="shared" si="391"/>
        <v>6.3546718776889347E-2</v>
      </c>
      <c r="I1418" s="96">
        <f t="shared" si="392"/>
        <v>2.5462569227576056E-2</v>
      </c>
      <c r="J1418" s="96">
        <f t="shared" si="385"/>
        <v>8.5916599798722251E-2</v>
      </c>
      <c r="K1418" s="96">
        <f t="shared" si="393"/>
        <v>2.6606963428565233E-2</v>
      </c>
      <c r="L1418" s="96">
        <f t="shared" si="394"/>
        <v>9.7626096301113989</v>
      </c>
      <c r="M1418" s="96">
        <f t="shared" si="395"/>
        <v>52.467865160969033</v>
      </c>
      <c r="N1418" s="96">
        <f t="shared" si="386"/>
        <v>5.0527690933202081</v>
      </c>
      <c r="O1418" s="96">
        <f t="shared" si="396"/>
        <v>0.12060907451192203</v>
      </c>
      <c r="P1418" s="96">
        <f t="shared" si="397"/>
        <v>0.12060907451192203</v>
      </c>
      <c r="Q1418" s="96">
        <f t="shared" si="387"/>
        <v>0.40417707478562337</v>
      </c>
      <c r="R1418" s="96">
        <f t="shared" si="388"/>
        <v>9.4544392549862164E-3</v>
      </c>
      <c r="S1418" s="96">
        <f t="shared" si="383"/>
        <v>46.760246404584372</v>
      </c>
      <c r="T1418" s="96">
        <f t="shared" si="398"/>
        <v>464.2860257122108</v>
      </c>
      <c r="U1418" s="96">
        <f t="shared" si="399"/>
        <v>472.69543060519703</v>
      </c>
      <c r="V1418" s="32">
        <f t="shared" si="400"/>
        <v>999.99999999999568</v>
      </c>
      <c r="W1418" s="100">
        <f>(cNES*L1418+(cNES+cOSEX)*G1418+(cNES+cEREX)*H1418+(cNES+cHOEX)*I1418+(cNES+cNES)*S1418+(cNES+cOSEX)*N1418+(cNES+cEREX)*O1418+(cNES+cHOEX)*P1418)/(1+cDR)^((cycle + 0.5)/('Life tables'!$I$2/2))</f>
        <v>641.14835146700455</v>
      </c>
      <c r="X1418" s="107">
        <f>((L1418+G1418+H1418+I1418+N1418+O1418+P1418+S1418)/('Life tables'!$I$2/2))/(1+oDR)^(((cycle + 0.5)/('Life tables'!$I$2/2)))</f>
        <v>1.0789111875705759</v>
      </c>
      <c r="Y1418" s="31">
        <f>((uNES*L1418+ uOCEX*G1418+uEREX*H1418+uHOEX*I1418+uNES*S1418+ uOCEX*N1418+uEREX*O1418+uHOEX*P1418)/('Life tables'!$I$2/2))/(1+oDR)^(((cycle + 0.5)/('Life tables'!$I$2/2)))</f>
        <v>0.71096894724708526</v>
      </c>
      <c r="Z1418" s="100">
        <f t="shared" si="389"/>
        <v>15065.399453507802</v>
      </c>
      <c r="AA1418" s="107">
        <f>((L1418+G1418+H1418+I1418+N1418+O1418+P1418+S1418)/('Life tables'!$I$2/2))</f>
        <v>2.417147634005318</v>
      </c>
      <c r="AB1418" s="31">
        <f>((uNES*L1418+ uOCEX*G1418+uEREX*H1418+uHOEX*I1418+uNES*S1418+ uOCEX*N1418+uEREX*O1418+uHOEX*P1418)/('Life tables'!$I$2/2))</f>
        <v>1.5928251819866579</v>
      </c>
    </row>
    <row r="1419" spans="1:28" x14ac:dyDescent="0.25">
      <c r="A1419" s="4">
        <v>1413</v>
      </c>
      <c r="C1419" s="105">
        <f>IF(male=0,VLOOKUP((($A$5:$A$1570/'Life tables'!$I$2)*2)+age,lifetable,13,1),IF(male=1,VLOOKUP((($A$5:$A$1570/'Life tables'!$I$2)*2)+age,lifetable,10,1),"error"))</f>
        <v>6.997301124685551E-3</v>
      </c>
      <c r="F1419" s="96">
        <f t="shared" si="390"/>
        <v>10.985024945639566</v>
      </c>
      <c r="G1419" s="96">
        <f t="shared" si="384"/>
        <v>1.1034687461800423</v>
      </c>
      <c r="H1419" s="96">
        <f t="shared" si="391"/>
        <v>6.3020021447990807E-2</v>
      </c>
      <c r="I1419" s="96">
        <f t="shared" si="392"/>
        <v>2.5251526589070296E-2</v>
      </c>
      <c r="J1419" s="96">
        <f t="shared" si="385"/>
        <v>8.5204493107880988E-2</v>
      </c>
      <c r="K1419" s="96">
        <f t="shared" si="393"/>
        <v>2.6386435652502899E-2</v>
      </c>
      <c r="L1419" s="96">
        <f t="shared" si="394"/>
        <v>9.6816937226620787</v>
      </c>
      <c r="M1419" s="96">
        <f t="shared" si="395"/>
        <v>52.03351873694838</v>
      </c>
      <c r="N1419" s="96">
        <f t="shared" si="386"/>
        <v>5.010940591620118</v>
      </c>
      <c r="O1419" s="96">
        <f t="shared" si="396"/>
        <v>0.11961063251208126</v>
      </c>
      <c r="P1419" s="96">
        <f t="shared" si="397"/>
        <v>0.11961063251208126</v>
      </c>
      <c r="Q1419" s="96">
        <f t="shared" si="387"/>
        <v>0.4008311626436738</v>
      </c>
      <c r="R1419" s="96">
        <f t="shared" si="388"/>
        <v>9.3761722649166705E-3</v>
      </c>
      <c r="S1419" s="96">
        <f t="shared" si="383"/>
        <v>46.373149545395506</v>
      </c>
      <c r="T1419" s="96">
        <f t="shared" si="398"/>
        <v>464.77206136796235</v>
      </c>
      <c r="U1419" s="96">
        <f t="shared" si="399"/>
        <v>472.73119321311447</v>
      </c>
      <c r="V1419" s="32">
        <f t="shared" si="400"/>
        <v>999.99999999999579</v>
      </c>
      <c r="W1419" s="100">
        <f>(cNES*L1419+(cNES+cOSEX)*G1419+(cNES+cEREX)*H1419+(cNES+cHOEX)*I1419+(cNES+cNES)*S1419+(cNES+cOSEX)*N1419+(cNES+cEREX)*O1419+(cNES+cHOEX)*P1419)/(1+cDR)^((cycle + 0.5)/('Life tables'!$I$2/2))</f>
        <v>634.42047848601021</v>
      </c>
      <c r="X1419" s="107">
        <f>((L1419+G1419+H1419+I1419+N1419+O1419+P1419+S1419)/('Life tables'!$I$2/2))/(1+oDR)^(((cycle + 0.5)/('Life tables'!$I$2/2)))</f>
        <v>1.0693668647837686</v>
      </c>
      <c r="Y1419" s="31">
        <f>((uNES*L1419+ uOCEX*G1419+uEREX*H1419+uHOEX*I1419+uNES*S1419+ uOCEX*N1419+uEREX*O1419+uHOEX*P1419)/('Life tables'!$I$2/2))/(1+oDR)^(((cycle + 0.5)/('Life tables'!$I$2/2)))</f>
        <v>0.70467953697223751</v>
      </c>
      <c r="Z1419" s="100">
        <f t="shared" si="389"/>
        <v>14940.665741789213</v>
      </c>
      <c r="AA1419" s="107">
        <f>((L1419+G1419+H1419+I1419+N1419+O1419+P1419+S1419)/('Life tables'!$I$2/2))</f>
        <v>2.3971334704789711</v>
      </c>
      <c r="AB1419" s="31">
        <f>((uNES*L1419+ uOCEX*G1419+uEREX*H1419+uHOEX*I1419+uNES*S1419+ uOCEX*N1419+uEREX*O1419+uHOEX*P1419)/('Life tables'!$I$2/2))</f>
        <v>1.5796364743163622</v>
      </c>
    </row>
    <row r="1420" spans="1:28" x14ac:dyDescent="0.25">
      <c r="A1420" s="4">
        <v>1414</v>
      </c>
      <c r="C1420" s="105">
        <f>IF(male=0,VLOOKUP((($A$5:$A$1570/'Life tables'!$I$2)*2)+age,lifetable,13,1),IF(male=1,VLOOKUP((($A$5:$A$1570/'Life tables'!$I$2)*2)+age,lifetable,10,1),"error"))</f>
        <v>6.997301124685551E-3</v>
      </c>
      <c r="F1420" s="96">
        <f t="shared" si="390"/>
        <v>10.893980241860524</v>
      </c>
      <c r="G1420" s="96">
        <f t="shared" si="384"/>
        <v>1.0943231151393706</v>
      </c>
      <c r="H1420" s="96">
        <f t="shared" si="391"/>
        <v>6.2497706823010493E-2</v>
      </c>
      <c r="I1420" s="96">
        <f t="shared" si="392"/>
        <v>2.5042240058575607E-2</v>
      </c>
      <c r="J1420" s="96">
        <f t="shared" si="385"/>
        <v>8.4498311931776357E-2</v>
      </c>
      <c r="K1420" s="96">
        <f t="shared" si="393"/>
        <v>2.6167742911279719E-2</v>
      </c>
      <c r="L1420" s="96">
        <f t="shared" si="394"/>
        <v>9.60145112499651</v>
      </c>
      <c r="M1420" s="96">
        <f t="shared" si="395"/>
        <v>51.602765177058444</v>
      </c>
      <c r="N1420" s="96">
        <f t="shared" si="386"/>
        <v>4.969458090520213</v>
      </c>
      <c r="O1420" s="96">
        <f t="shared" si="396"/>
        <v>0.11862044951070218</v>
      </c>
      <c r="P1420" s="96">
        <f t="shared" si="397"/>
        <v>0.11862044951070218</v>
      </c>
      <c r="Q1420" s="96">
        <f t="shared" si="387"/>
        <v>0.39751292750573408</v>
      </c>
      <c r="R1420" s="96">
        <f t="shared" si="388"/>
        <v>9.298552690471357E-3</v>
      </c>
      <c r="S1420" s="96">
        <f t="shared" ref="S1420:S1483" si="401">M1420-SUM(N1420:R1420)</f>
        <v>45.989254707320619</v>
      </c>
      <c r="T1420" s="96">
        <f t="shared" si="398"/>
        <v>465.25407260739985</v>
      </c>
      <c r="U1420" s="96">
        <f t="shared" si="399"/>
        <v>472.7666595087162</v>
      </c>
      <c r="V1420" s="32">
        <f t="shared" si="400"/>
        <v>999.99999999999579</v>
      </c>
      <c r="W1420" s="100">
        <f>(cNES*L1420+(cNES+cOSEX)*G1420+(cNES+cEREX)*H1420+(cNES+cHOEX)*I1420+(cNES+cNES)*S1420+(cNES+cOSEX)*N1420+(cNES+cEREX)*O1420+(cNES+cHOEX)*P1420)/(1+cDR)^((cycle + 0.5)/('Life tables'!$I$2/2))</f>
        <v>627.7631940169382</v>
      </c>
      <c r="X1420" s="107">
        <f>((L1420+G1420+H1420+I1420+N1420+O1420+P1420+S1420)/('Life tables'!$I$2/2))/(1+oDR)^(((cycle + 0.5)/('Life tables'!$I$2/2)))</f>
        <v>1.0599069769225649</v>
      </c>
      <c r="Y1420" s="31">
        <f>((uNES*L1420+ uOCEX*G1420+uEREX*H1420+uHOEX*I1420+uNES*S1420+ uOCEX*N1420+uEREX*O1420+uHOEX*P1420)/('Life tables'!$I$2/2))/(1+oDR)^(((cycle + 0.5)/('Life tables'!$I$2/2)))</f>
        <v>0.69844576659608326</v>
      </c>
      <c r="Z1420" s="100">
        <f t="shared" si="389"/>
        <v>14816.964518913293</v>
      </c>
      <c r="AA1420" s="107">
        <f>((L1420+G1420+H1420+I1420+N1420+O1420+P1420+S1420)/('Life tables'!$I$2/2))</f>
        <v>2.3772850333939886</v>
      </c>
      <c r="AB1420" s="31">
        <f>((uNES*L1420+ uOCEX*G1420+uEREX*H1420+uHOEX*I1420+uNES*S1420+ uOCEX*N1420+uEREX*O1420+uHOEX*P1420)/('Life tables'!$I$2/2))</f>
        <v>1.5665569750160879</v>
      </c>
    </row>
    <row r="1421" spans="1:28" x14ac:dyDescent="0.25">
      <c r="A1421" s="4">
        <v>1415</v>
      </c>
      <c r="C1421" s="105">
        <f>IF(male=0,VLOOKUP((($A$5:$A$1570/'Life tables'!$I$2)*2)+age,lifetable,13,1),IF(male=1,VLOOKUP((($A$5:$A$1570/'Life tables'!$I$2)*2)+age,lifetable,10,1),"error"))</f>
        <v>6.997301124685551E-3</v>
      </c>
      <c r="F1421" s="96">
        <f t="shared" si="390"/>
        <v>10.803693008302485</v>
      </c>
      <c r="G1421" s="96">
        <f t="shared" si="384"/>
        <v>1.0852535735676967</v>
      </c>
      <c r="H1421" s="96">
        <f t="shared" si="391"/>
        <v>6.1979737731136381E-2</v>
      </c>
      <c r="I1421" s="96">
        <f t="shared" si="392"/>
        <v>2.4834694742099161E-2</v>
      </c>
      <c r="J1421" s="96">
        <f t="shared" si="385"/>
        <v>8.3798006014630583E-2</v>
      </c>
      <c r="K1421" s="96">
        <f t="shared" si="393"/>
        <v>2.5950869641504639E-2</v>
      </c>
      <c r="L1421" s="96">
        <f t="shared" si="394"/>
        <v>9.5218761266054166</v>
      </c>
      <c r="M1421" s="96">
        <f t="shared" si="395"/>
        <v>51.175574875577219</v>
      </c>
      <c r="N1421" s="96">
        <f t="shared" si="386"/>
        <v>4.9283187389253218</v>
      </c>
      <c r="O1421" s="96">
        <f t="shared" si="396"/>
        <v>0.11763845745243853</v>
      </c>
      <c r="P1421" s="96">
        <f t="shared" si="397"/>
        <v>0.11763845745243853</v>
      </c>
      <c r="Q1421" s="96">
        <f t="shared" si="387"/>
        <v>0.39422214130927358</v>
      </c>
      <c r="R1421" s="96">
        <f t="shared" si="388"/>
        <v>9.2215751968515499E-3</v>
      </c>
      <c r="S1421" s="96">
        <f t="shared" si="401"/>
        <v>45.608535505240894</v>
      </c>
      <c r="T1421" s="96">
        <f t="shared" si="398"/>
        <v>465.73209275472374</v>
      </c>
      <c r="U1421" s="96">
        <f t="shared" si="399"/>
        <v>472.80183195355454</v>
      </c>
      <c r="V1421" s="32">
        <f t="shared" si="400"/>
        <v>999.99999999999568</v>
      </c>
      <c r="W1421" s="100">
        <f>(cNES*L1421+(cNES+cOSEX)*G1421+(cNES+cEREX)*H1421+(cNES+cHOEX)*I1421+(cNES+cNES)*S1421+(cNES+cOSEX)*N1421+(cNES+cEREX)*O1421+(cNES+cHOEX)*P1421)/(1+cDR)^((cycle + 0.5)/('Life tables'!$I$2/2))</f>
        <v>621.17575788763804</v>
      </c>
      <c r="X1421" s="107">
        <f>((L1421+G1421+H1421+I1421+N1421+O1421+P1421+S1421)/('Life tables'!$I$2/2))/(1+oDR)^(((cycle + 0.5)/('Life tables'!$I$2/2)))</f>
        <v>1.0505307768828096</v>
      </c>
      <c r="Y1421" s="31">
        <f>((uNES*L1421+ uOCEX*G1421+uEREX*H1421+uHOEX*I1421+uNES*S1421+ uOCEX*N1421+uEREX*O1421+uHOEX*P1421)/('Life tables'!$I$2/2))/(1+oDR)^(((cycle + 0.5)/('Life tables'!$I$2/2)))</f>
        <v>0.69226714380420817</v>
      </c>
      <c r="Z1421" s="100">
        <f t="shared" si="389"/>
        <v>14694.287248252715</v>
      </c>
      <c r="AA1421" s="107">
        <f>((L1421+G1421+H1421+I1421+N1421+O1421+P1421+S1421)/('Life tables'!$I$2/2))</f>
        <v>2.3576009501472854</v>
      </c>
      <c r="AB1421" s="31">
        <f>((uNES*L1421+ uOCEX*G1421+uEREX*H1421+uHOEX*I1421+uNES*S1421+ uOCEX*N1421+uEREX*O1421+uHOEX*P1421)/('Life tables'!$I$2/2))</f>
        <v>1.5535857795916947</v>
      </c>
    </row>
    <row r="1422" spans="1:28" x14ac:dyDescent="0.25">
      <c r="A1422" s="4">
        <v>1416</v>
      </c>
      <c r="C1422" s="105">
        <f>IF(male=0,VLOOKUP((($A$5:$A$1570/'Life tables'!$I$2)*2)+age,lifetable,13,1),IF(male=1,VLOOKUP((($A$5:$A$1570/'Life tables'!$I$2)*2)+age,lifetable,10,1),"error"))</f>
        <v>6.997301124685551E-3</v>
      </c>
      <c r="F1422" s="96">
        <f t="shared" si="390"/>
        <v>10.714156825627818</v>
      </c>
      <c r="G1422" s="96">
        <f t="shared" si="384"/>
        <v>1.0762594766291202</v>
      </c>
      <c r="H1422" s="96">
        <f t="shared" si="391"/>
        <v>6.1466077345251821E-2</v>
      </c>
      <c r="I1422" s="96">
        <f t="shared" si="392"/>
        <v>2.4628875883363599E-2</v>
      </c>
      <c r="J1422" s="96">
        <f t="shared" si="385"/>
        <v>8.3103525565349667E-2</v>
      </c>
      <c r="K1422" s="96">
        <f t="shared" si="393"/>
        <v>2.5735800423691564E-2</v>
      </c>
      <c r="L1422" s="96">
        <f t="shared" si="394"/>
        <v>9.4429630697810403</v>
      </c>
      <c r="M1422" s="96">
        <f t="shared" si="395"/>
        <v>50.751918466089613</v>
      </c>
      <c r="N1422" s="96">
        <f t="shared" si="386"/>
        <v>4.8875197087860425</v>
      </c>
      <c r="O1422" s="96">
        <f t="shared" si="396"/>
        <v>0.11666458883204429</v>
      </c>
      <c r="P1422" s="96">
        <f t="shared" si="397"/>
        <v>0.11666458883204429</v>
      </c>
      <c r="Q1422" s="96">
        <f t="shared" si="387"/>
        <v>0.39095857783522048</v>
      </c>
      <c r="R1422" s="96">
        <f t="shared" si="388"/>
        <v>9.1452344923803903E-3</v>
      </c>
      <c r="S1422" s="96">
        <f t="shared" si="401"/>
        <v>45.230965767311879</v>
      </c>
      <c r="T1422" s="96">
        <f t="shared" si="398"/>
        <v>466.20615485812431</v>
      </c>
      <c r="U1422" s="96">
        <f t="shared" si="399"/>
        <v>472.83671298847059</v>
      </c>
      <c r="V1422" s="32">
        <f t="shared" si="400"/>
        <v>999.99999999999568</v>
      </c>
      <c r="W1422" s="100">
        <f>(cNES*L1422+(cNES+cOSEX)*G1422+(cNES+cEREX)*H1422+(cNES+cHOEX)*I1422+(cNES+cNES)*S1422+(cNES+cOSEX)*N1422+(cNES+cEREX)*O1422+(cNES+cHOEX)*P1422)/(1+cDR)^((cycle + 0.5)/('Life tables'!$I$2/2))</f>
        <v>614.65743766838307</v>
      </c>
      <c r="X1422" s="107">
        <f>((L1422+G1422+H1422+I1422+N1422+O1422+P1422+S1422)/('Life tables'!$I$2/2))/(1+oDR)^(((cycle + 0.5)/('Life tables'!$I$2/2)))</f>
        <v>1.0412375241767584</v>
      </c>
      <c r="Y1422" s="31">
        <f>((uNES*L1422+ uOCEX*G1422+uEREX*H1422+uHOEX*I1422+uNES*S1422+ uOCEX*N1422+uEREX*O1422+uHOEX*P1422)/('Life tables'!$I$2/2))/(1+oDR)^(((cycle + 0.5)/('Life tables'!$I$2/2)))</f>
        <v>0.68614318064204027</v>
      </c>
      <c r="Z1422" s="100">
        <f t="shared" si="389"/>
        <v>14572.62546336004</v>
      </c>
      <c r="AA1422" s="107">
        <f>((L1422+G1422+H1422+I1422+N1422+O1422+P1422+S1422)/('Life tables'!$I$2/2))</f>
        <v>2.3380798595168581</v>
      </c>
      <c r="AB1422" s="31">
        <f>((uNES*L1422+ uOCEX*G1422+uEREX*H1422+uHOEX*I1422+uNES*S1422+ uOCEX*N1422+uEREX*O1422+uHOEX*P1422)/('Life tables'!$I$2/2))</f>
        <v>1.5407219910484673</v>
      </c>
    </row>
    <row r="1423" spans="1:28" x14ac:dyDescent="0.25">
      <c r="A1423" s="4">
        <v>1417</v>
      </c>
      <c r="C1423" s="105">
        <f>IF(male=0,VLOOKUP((($A$5:$A$1570/'Life tables'!$I$2)*2)+age,lifetable,13,1),IF(male=1,VLOOKUP((($A$5:$A$1570/'Life tables'!$I$2)*2)+age,lifetable,10,1),"error"))</f>
        <v>6.997301124685551E-3</v>
      </c>
      <c r="F1423" s="96">
        <f t="shared" si="390"/>
        <v>10.625365333657429</v>
      </c>
      <c r="G1423" s="96">
        <f t="shared" si="384"/>
        <v>1.0673401854303406</v>
      </c>
      <c r="H1423" s="96">
        <f t="shared" si="391"/>
        <v>6.0956689177626935E-2</v>
      </c>
      <c r="I1423" s="96">
        <f t="shared" si="392"/>
        <v>2.4424768862080642E-2</v>
      </c>
      <c r="J1423" s="96">
        <f t="shared" si="385"/>
        <v>8.2414821251698342E-2</v>
      </c>
      <c r="K1423" s="96">
        <f t="shared" si="393"/>
        <v>2.5522519980455391E-2</v>
      </c>
      <c r="L1423" s="96">
        <f t="shared" si="394"/>
        <v>9.3647063489552274</v>
      </c>
      <c r="M1423" s="96">
        <f t="shared" si="395"/>
        <v>50.331766819743358</v>
      </c>
      <c r="N1423" s="96">
        <f t="shared" si="386"/>
        <v>4.847058194930792</v>
      </c>
      <c r="O1423" s="96">
        <f t="shared" si="396"/>
        <v>0.11569877669036449</v>
      </c>
      <c r="P1423" s="96">
        <f t="shared" si="397"/>
        <v>0.11569877669036449</v>
      </c>
      <c r="Q1423" s="96">
        <f t="shared" si="387"/>
        <v>0.38772201269452716</v>
      </c>
      <c r="R1423" s="96">
        <f t="shared" si="388"/>
        <v>9.0695253281886275E-3</v>
      </c>
      <c r="S1423" s="96">
        <f t="shared" si="401"/>
        <v>44.85651953340912</v>
      </c>
      <c r="T1423" s="96">
        <f t="shared" si="398"/>
        <v>466.67629169207055</v>
      </c>
      <c r="U1423" s="96">
        <f t="shared" si="399"/>
        <v>472.87130503377927</v>
      </c>
      <c r="V1423" s="32">
        <f t="shared" si="400"/>
        <v>999.99999999999568</v>
      </c>
      <c r="W1423" s="100">
        <f>(cNES*L1423+(cNES+cOSEX)*G1423+(cNES+cEREX)*H1423+(cNES+cHOEX)*I1423+(cNES+cNES)*S1423+(cNES+cOSEX)*N1423+(cNES+cEREX)*O1423+(cNES+cHOEX)*P1423)/(1+cDR)^((cycle + 0.5)/('Life tables'!$I$2/2))</f>
        <v>608.20750859169084</v>
      </c>
      <c r="X1423" s="107">
        <f>((L1423+G1423+H1423+I1423+N1423+O1423+P1423+S1423)/('Life tables'!$I$2/2))/(1+oDR)^(((cycle + 0.5)/('Life tables'!$I$2/2)))</f>
        <v>1.0320264848742438</v>
      </c>
      <c r="Y1423" s="31">
        <f>((uNES*L1423+ uOCEX*G1423+uEREX*H1423+uHOEX*I1423+uNES*S1423+ uOCEX*N1423+uEREX*O1423+uHOEX*P1423)/('Life tables'!$I$2/2))/(1+oDR)^(((cycle + 0.5)/('Life tables'!$I$2/2)))</f>
        <v>0.68007339347608819</v>
      </c>
      <c r="Z1423" s="100">
        <f t="shared" si="389"/>
        <v>14451.970767407131</v>
      </c>
      <c r="AA1423" s="107">
        <f>((L1423+G1423+H1423+I1423+N1423+O1423+P1423+S1423)/('Life tables'!$I$2/2))</f>
        <v>2.3187204115669022</v>
      </c>
      <c r="AB1423" s="31">
        <f>((uNES*L1423+ uOCEX*G1423+uEREX*H1423+uHOEX*I1423+uNES*S1423+ uOCEX*N1423+uEREX*O1423+uHOEX*P1423)/('Life tables'!$I$2/2))</f>
        <v>1.5279647198286062</v>
      </c>
    </row>
    <row r="1424" spans="1:28" x14ac:dyDescent="0.25">
      <c r="A1424" s="4">
        <v>1418</v>
      </c>
      <c r="C1424" s="105">
        <f>IF(male=0,VLOOKUP((($A$5:$A$1570/'Life tables'!$I$2)*2)+age,lifetable,13,1),IF(male=1,VLOOKUP((($A$5:$A$1570/'Life tables'!$I$2)*2)+age,lifetable,10,1),"error"))</f>
        <v>6.997301124685551E-3</v>
      </c>
      <c r="F1424" s="96">
        <f t="shared" si="390"/>
        <v>10.537312230636324</v>
      </c>
      <c r="G1424" s="96">
        <f t="shared" ref="G1424:G1487" si="402">F1424*(rrOSEX)</f>
        <v>1.0584950669468791</v>
      </c>
      <c r="H1424" s="96">
        <f t="shared" si="391"/>
        <v>6.0451537075705233E-2</v>
      </c>
      <c r="I1424" s="96">
        <f t="shared" si="392"/>
        <v>2.4222359192262805E-2</v>
      </c>
      <c r="J1424" s="96">
        <f t="shared" ref="J1424:J1487" si="403">F1424*mr + G1424*mr + H1424*mr+I1424*mr</f>
        <v>8.1731844194603234E-2</v>
      </c>
      <c r="K1424" s="96">
        <f t="shared" si="393"/>
        <v>2.531101317474788E-2</v>
      </c>
      <c r="L1424" s="96">
        <f t="shared" si="394"/>
        <v>9.2871004100521262</v>
      </c>
      <c r="M1424" s="96">
        <f t="shared" si="395"/>
        <v>49.915091043509591</v>
      </c>
      <c r="N1424" s="96">
        <f t="shared" ref="N1424:N1487" si="404">M1424*rrOSEXc</f>
        <v>4.8069314148982905</v>
      </c>
      <c r="O1424" s="96">
        <f t="shared" si="396"/>
        <v>0.11474095461033681</v>
      </c>
      <c r="P1424" s="96">
        <f t="shared" si="397"/>
        <v>0.11474095461033681</v>
      </c>
      <c r="Q1424" s="96">
        <f t="shared" ref="Q1424:Q1487" si="405">M1424*mr + N1424*mr + O1424*mr+P1424*mr</f>
        <v>0.38451222331477025</v>
      </c>
      <c r="R1424" s="96">
        <f t="shared" si="388"/>
        <v>8.9944424979011665E-3</v>
      </c>
      <c r="S1424" s="96">
        <f t="shared" si="401"/>
        <v>44.485171053577957</v>
      </c>
      <c r="T1424" s="96">
        <f t="shared" si="398"/>
        <v>467.14253575957991</v>
      </c>
      <c r="U1424" s="96">
        <f t="shared" si="399"/>
        <v>472.90561048945193</v>
      </c>
      <c r="V1424" s="32">
        <f t="shared" si="400"/>
        <v>999.99999999999568</v>
      </c>
      <c r="W1424" s="100">
        <f>(cNES*L1424+(cNES+cOSEX)*G1424+(cNES+cEREX)*H1424+(cNES+cHOEX)*I1424+(cNES+cNES)*S1424+(cNES+cOSEX)*N1424+(cNES+cEREX)*O1424+(cNES+cHOEX)*P1424)/(1+cDR)^((cycle + 0.5)/('Life tables'!$I$2/2))</f>
        <v>601.82525347293517</v>
      </c>
      <c r="X1424" s="107">
        <f>((L1424+G1424+H1424+I1424+N1424+O1424+P1424+S1424)/('Life tables'!$I$2/2))/(1+oDR)^(((cycle + 0.5)/('Life tables'!$I$2/2)))</f>
        <v>1.0228969315443708</v>
      </c>
      <c r="Y1424" s="31">
        <f>((uNES*L1424+ uOCEX*G1424+uEREX*H1424+uHOEX*I1424+uNES*S1424+ uOCEX*N1424+uEREX*O1424+uHOEX*P1424)/('Life tables'!$I$2/2))/(1+oDR)^(((cycle + 0.5)/('Life tables'!$I$2/2)))</f>
        <v>0.6740573029555248</v>
      </c>
      <c r="Z1424" s="100">
        <f t="shared" si="389"/>
        <v>14332.314832628343</v>
      </c>
      <c r="AA1424" s="107">
        <f>((L1424+G1424+H1424+I1424+N1424+O1424+P1424+S1424)/('Life tables'!$I$2/2))</f>
        <v>2.2995212675537378</v>
      </c>
      <c r="AB1424" s="31">
        <f>((uNES*L1424+ uOCEX*G1424+uEREX*H1424+uHOEX*I1424+uNES*S1424+ uOCEX*N1424+uEREX*O1424+uHOEX*P1424)/('Life tables'!$I$2/2))</f>
        <v>1.5153130837492461</v>
      </c>
    </row>
    <row r="1425" spans="1:28" x14ac:dyDescent="0.25">
      <c r="A1425" s="4">
        <v>1419</v>
      </c>
      <c r="C1425" s="105">
        <f>IF(male=0,VLOOKUP((($A$5:$A$1570/'Life tables'!$I$2)*2)+age,lifetable,13,1),IF(male=1,VLOOKUP((($A$5:$A$1570/'Life tables'!$I$2)*2)+age,lifetable,10,1),"error"))</f>
        <v>6.997301124685551E-3</v>
      </c>
      <c r="F1425" s="96">
        <f t="shared" si="390"/>
        <v>10.449991272515211</v>
      </c>
      <c r="G1425" s="96">
        <f t="shared" si="402"/>
        <v>1.0497234939509168</v>
      </c>
      <c r="H1425" s="96">
        <f t="shared" si="391"/>
        <v>5.995058521798223E-2</v>
      </c>
      <c r="I1425" s="96">
        <f t="shared" si="392"/>
        <v>2.4021632520572031E-2</v>
      </c>
      <c r="J1425" s="96">
        <f t="shared" si="403"/>
        <v>8.1054545962580785E-2</v>
      </c>
      <c r="K1425" s="96">
        <f t="shared" si="393"/>
        <v>2.5101265008131996E-2</v>
      </c>
      <c r="L1425" s="96">
        <f t="shared" si="394"/>
        <v>9.2101397498550277</v>
      </c>
      <c r="M1425" s="96">
        <f t="shared" si="395"/>
        <v>49.501862478448672</v>
      </c>
      <c r="N1425" s="96">
        <f t="shared" si="404"/>
        <v>4.7671366087705564</v>
      </c>
      <c r="O1425" s="96">
        <f t="shared" si="396"/>
        <v>0.11379105671300513</v>
      </c>
      <c r="P1425" s="96">
        <f t="shared" si="397"/>
        <v>0.11379105671300513</v>
      </c>
      <c r="Q1425" s="96">
        <f t="shared" si="405"/>
        <v>0.38132898892679234</v>
      </c>
      <c r="R1425" s="96">
        <f t="shared" si="388"/>
        <v>8.9199808373245926E-3</v>
      </c>
      <c r="S1425" s="96">
        <f t="shared" si="401"/>
        <v>44.11689478648799</v>
      </c>
      <c r="T1425" s="96">
        <f t="shared" si="398"/>
        <v>467.60491929446931</v>
      </c>
      <c r="U1425" s="96">
        <f t="shared" si="399"/>
        <v>472.93963173529738</v>
      </c>
      <c r="V1425" s="32">
        <f t="shared" si="400"/>
        <v>999.99999999999568</v>
      </c>
      <c r="W1425" s="100">
        <f>(cNES*L1425+(cNES+cOSEX)*G1425+(cNES+cEREX)*H1425+(cNES+cHOEX)*I1425+(cNES+cNES)*S1425+(cNES+cOSEX)*N1425+(cNES+cEREX)*O1425+(cNES+cHOEX)*P1425)/(1+cDR)^((cycle + 0.5)/('Life tables'!$I$2/2))</f>
        <v>595.50996263175307</v>
      </c>
      <c r="X1425" s="107">
        <f>((L1425+G1425+H1425+I1425+N1425+O1425+P1425+S1425)/('Life tables'!$I$2/2))/(1+oDR)^(((cycle + 0.5)/('Life tables'!$I$2/2)))</f>
        <v>1.0138481431977431</v>
      </c>
      <c r="Y1425" s="31">
        <f>((uNES*L1425+ uOCEX*G1425+uEREX*H1425+uHOEX*I1425+uNES*S1425+ uOCEX*N1425+uEREX*O1425+uHOEX*P1425)/('Life tables'!$I$2/2))/(1+oDR)^(((cycle + 0.5)/('Life tables'!$I$2/2)))</f>
        <v>0.66809443397412349</v>
      </c>
      <c r="Z1425" s="100">
        <f t="shared" si="389"/>
        <v>14213.649399767553</v>
      </c>
      <c r="AA1425" s="107">
        <f>((L1425+G1425+H1425+I1425+N1425+O1425+P1425+S1425)/('Life tables'!$I$2/2))</f>
        <v>2.2804810998325395</v>
      </c>
      <c r="AB1425" s="31">
        <f>((uNES*L1425+ uOCEX*G1425+uEREX*H1425+uHOEX*I1425+uNES*S1425+ uOCEX*N1425+uEREX*O1425+uHOEX*P1425)/('Life tables'!$I$2/2))</f>
        <v>1.5027662079410105</v>
      </c>
    </row>
    <row r="1426" spans="1:28" x14ac:dyDescent="0.25">
      <c r="A1426" s="4">
        <v>1420</v>
      </c>
      <c r="C1426" s="105">
        <f>IF(male=0,VLOOKUP((($A$5:$A$1570/'Life tables'!$I$2)*2)+age,lifetable,13,1),IF(male=1,VLOOKUP((($A$5:$A$1570/'Life tables'!$I$2)*2)+age,lifetable,10,1),"error"))</f>
        <v>6.997301124685551E-3</v>
      </c>
      <c r="F1426" s="96">
        <f t="shared" si="390"/>
        <v>10.363396272247632</v>
      </c>
      <c r="G1426" s="96">
        <f t="shared" si="402"/>
        <v>1.041024844940688</v>
      </c>
      <c r="H1426" s="96">
        <f t="shared" si="391"/>
        <v>5.9453798109973179E-2</v>
      </c>
      <c r="I1426" s="96">
        <f t="shared" si="392"/>
        <v>2.3822574624703958E-2</v>
      </c>
      <c r="J1426" s="96">
        <f t="shared" si="403"/>
        <v>8.0382878566285565E-2</v>
      </c>
      <c r="K1426" s="96">
        <f t="shared" si="393"/>
        <v>2.4893260619093631E-2</v>
      </c>
      <c r="L1426" s="96">
        <f t="shared" si="394"/>
        <v>9.1338189153868878</v>
      </c>
      <c r="M1426" s="96">
        <f t="shared" si="395"/>
        <v>49.092052697981423</v>
      </c>
      <c r="N1426" s="96">
        <f t="shared" si="404"/>
        <v>4.7276710390064247</v>
      </c>
      <c r="O1426" s="96">
        <f t="shared" si="396"/>
        <v>0.11284901765354559</v>
      </c>
      <c r="P1426" s="96">
        <f t="shared" si="397"/>
        <v>0.11284901765354559</v>
      </c>
      <c r="Q1426" s="96">
        <f t="shared" si="405"/>
        <v>0.37817209055138429</v>
      </c>
      <c r="R1426" s="96">
        <f t="shared" si="388"/>
        <v>8.8461352241356421E-3</v>
      </c>
      <c r="S1426" s="96">
        <f t="shared" si="401"/>
        <v>43.751665397892388</v>
      </c>
      <c r="T1426" s="96">
        <f t="shared" si="398"/>
        <v>468.06347426358695</v>
      </c>
      <c r="U1426" s="96">
        <f t="shared" si="399"/>
        <v>472.9733711311406</v>
      </c>
      <c r="V1426" s="32">
        <f t="shared" si="400"/>
        <v>999.99999999999568</v>
      </c>
      <c r="W1426" s="100">
        <f>(cNES*L1426+(cNES+cOSEX)*G1426+(cNES+cEREX)*H1426+(cNES+cHOEX)*I1426+(cNES+cNES)*S1426+(cNES+cOSEX)*N1426+(cNES+cEREX)*O1426+(cNES+cHOEX)*P1426)/(1+cDR)^((cycle + 0.5)/('Life tables'!$I$2/2))</f>
        <v>589.26093381423038</v>
      </c>
      <c r="X1426" s="107">
        <f>((L1426+G1426+H1426+I1426+N1426+O1426+P1426+S1426)/('Life tables'!$I$2/2))/(1+oDR)^(((cycle + 0.5)/('Life tables'!$I$2/2)))</f>
        <v>1.0048794052292114</v>
      </c>
      <c r="Y1426" s="31">
        <f>((uNES*L1426+ uOCEX*G1426+uEREX*H1426+uHOEX*I1426+uNES*S1426+ uOCEX*N1426+uEREX*O1426+uHOEX*P1426)/('Life tables'!$I$2/2))/(1+oDR)^(((cycle + 0.5)/('Life tables'!$I$2/2)))</f>
        <v>0.66218431563253866</v>
      </c>
      <c r="Z1426" s="100">
        <f t="shared" si="389"/>
        <v>14095.966277529</v>
      </c>
      <c r="AA1426" s="107">
        <f>((L1426+G1426+H1426+I1426+N1426+O1426+P1426+S1426)/('Life tables'!$I$2/2))</f>
        <v>2.2615985917648675</v>
      </c>
      <c r="AB1426" s="31">
        <f>((uNES*L1426+ uOCEX*G1426+uEREX*H1426+uHOEX*I1426+uNES*S1426+ uOCEX*N1426+uEREX*O1426+uHOEX*P1426)/('Life tables'!$I$2/2))</f>
        <v>1.4903232247870908</v>
      </c>
    </row>
    <row r="1427" spans="1:28" x14ac:dyDescent="0.25">
      <c r="A1427" s="4">
        <v>1421</v>
      </c>
      <c r="C1427" s="105">
        <f>IF(male=0,VLOOKUP((($A$5:$A$1570/'Life tables'!$I$2)*2)+age,lifetable,13,1),IF(male=1,VLOOKUP((($A$5:$A$1570/'Life tables'!$I$2)*2)+age,lifetable,10,1),"error"))</f>
        <v>6.997301124685551E-3</v>
      </c>
      <c r="F1427" s="96">
        <f t="shared" si="390"/>
        <v>10.277521099102053</v>
      </c>
      <c r="G1427" s="96">
        <f t="shared" si="402"/>
        <v>1.0323985040713792</v>
      </c>
      <c r="H1427" s="96">
        <f t="shared" si="391"/>
        <v>5.8961140580266559E-2</v>
      </c>
      <c r="I1427" s="96">
        <f t="shared" si="392"/>
        <v>2.362517141180662E-2</v>
      </c>
      <c r="J1427" s="96">
        <f t="shared" si="403"/>
        <v>7.9716794453174381E-2</v>
      </c>
      <c r="K1427" s="96">
        <f t="shared" si="393"/>
        <v>2.4686985281389202E-2</v>
      </c>
      <c r="L1427" s="96">
        <f t="shared" si="394"/>
        <v>9.0581325033040372</v>
      </c>
      <c r="M1427" s="96">
        <f t="shared" si="395"/>
        <v>48.685633506166099</v>
      </c>
      <c r="N1427" s="96">
        <f t="shared" si="404"/>
        <v>4.6885319902756164</v>
      </c>
      <c r="O1427" s="96">
        <f t="shared" si="396"/>
        <v>0.11191477261730588</v>
      </c>
      <c r="P1427" s="96">
        <f t="shared" si="397"/>
        <v>0.11191477261730588</v>
      </c>
      <c r="Q1427" s="96">
        <f t="shared" si="405"/>
        <v>0.37504131098601234</v>
      </c>
      <c r="R1427" s="96">
        <f t="shared" si="388"/>
        <v>8.7729005775707396E-3</v>
      </c>
      <c r="S1427" s="96">
        <f t="shared" si="401"/>
        <v>43.389457759092288</v>
      </c>
      <c r="T1427" s="96">
        <f t="shared" si="398"/>
        <v>468.51823236902612</v>
      </c>
      <c r="U1427" s="96">
        <f t="shared" si="399"/>
        <v>473.00683101699957</v>
      </c>
      <c r="V1427" s="32">
        <f t="shared" si="400"/>
        <v>999.99999999999568</v>
      </c>
      <c r="W1427" s="100">
        <f>(cNES*L1427+(cNES+cOSEX)*G1427+(cNES+cEREX)*H1427+(cNES+cHOEX)*I1427+(cNES+cNES)*S1427+(cNES+cOSEX)*N1427+(cNES+cEREX)*O1427+(cNES+cHOEX)*P1427)/(1+cDR)^((cycle + 0.5)/('Life tables'!$I$2/2))</f>
        <v>583.07747211586548</v>
      </c>
      <c r="X1427" s="107">
        <f>((L1427+G1427+H1427+I1427+N1427+O1427+P1427+S1427)/('Life tables'!$I$2/2))/(1+oDR)^(((cycle + 0.5)/('Life tables'!$I$2/2)))</f>
        <v>0.99599000936113735</v>
      </c>
      <c r="Y1427" s="31">
        <f>((uNES*L1427+ uOCEX*G1427+uEREX*H1427+uHOEX*I1427+uNES*S1427+ uOCEX*N1427+uEREX*O1427+uHOEX*P1427)/('Life tables'!$I$2/2))/(1+oDR)^(((cycle + 0.5)/('Life tables'!$I$2/2)))</f>
        <v>0.65632648120092107</v>
      </c>
      <c r="Z1427" s="100">
        <f t="shared" si="389"/>
        <v>13979.257342031911</v>
      </c>
      <c r="AA1427" s="107">
        <f>((L1427+G1427+H1427+I1427+N1427+O1427+P1427+S1427)/('Life tables'!$I$2/2))</f>
        <v>2.2428724376269829</v>
      </c>
      <c r="AB1427" s="31">
        <f>((uNES*L1427+ uOCEX*G1427+uEREX*H1427+uHOEX*I1427+uNES*S1427+ uOCEX*N1427+uEREX*O1427+uHOEX*P1427)/('Life tables'!$I$2/2))</f>
        <v>1.4779832738628353</v>
      </c>
    </row>
    <row r="1428" spans="1:28" x14ac:dyDescent="0.25">
      <c r="A1428" s="4">
        <v>1422</v>
      </c>
      <c r="C1428" s="105">
        <f>IF(male=0,VLOOKUP((($A$5:$A$1570/'Life tables'!$I$2)*2)+age,lifetable,13,1),IF(male=1,VLOOKUP((($A$5:$A$1570/'Life tables'!$I$2)*2)+age,lifetable,10,1),"error"))</f>
        <v>6.997301124685551E-3</v>
      </c>
      <c r="F1428" s="96">
        <f t="shared" si="390"/>
        <v>10.192359677988449</v>
      </c>
      <c r="G1428" s="96">
        <f t="shared" si="402"/>
        <v>1.0238438610874832</v>
      </c>
      <c r="H1428" s="96">
        <f t="shared" si="391"/>
        <v>5.8472577776660817E-2</v>
      </c>
      <c r="I1428" s="96">
        <f t="shared" si="392"/>
        <v>2.3429408916932473E-2</v>
      </c>
      <c r="J1428" s="96">
        <f t="shared" si="403"/>
        <v>7.9056246502283142E-2</v>
      </c>
      <c r="K1428" s="96">
        <f t="shared" si="393"/>
        <v>2.4482424402428087E-2</v>
      </c>
      <c r="L1428" s="96">
        <f t="shared" si="394"/>
        <v>8.9830751593026612</v>
      </c>
      <c r="M1428" s="96">
        <f t="shared" si="395"/>
        <v>48.282576935981545</v>
      </c>
      <c r="N1428" s="96">
        <f t="shared" si="404"/>
        <v>4.6497167692933994</v>
      </c>
      <c r="O1428" s="96">
        <f t="shared" si="396"/>
        <v>0.11098825731585864</v>
      </c>
      <c r="P1428" s="96">
        <f t="shared" si="397"/>
        <v>0.11098825731585864</v>
      </c>
      <c r="Q1428" s="96">
        <f t="shared" si="405"/>
        <v>0.37193643479159261</v>
      </c>
      <c r="R1428" s="96">
        <f t="shared" si="388"/>
        <v>8.7002718581166132E-3</v>
      </c>
      <c r="S1428" s="96">
        <f t="shared" si="401"/>
        <v>43.030246945406716</v>
      </c>
      <c r="T1428" s="96">
        <f t="shared" si="398"/>
        <v>468.96922505032001</v>
      </c>
      <c r="U1428" s="96">
        <f t="shared" si="399"/>
        <v>473.04001371326012</v>
      </c>
      <c r="V1428" s="32">
        <f t="shared" si="400"/>
        <v>999.99999999999568</v>
      </c>
      <c r="W1428" s="100">
        <f>(cNES*L1428+(cNES+cOSEX)*G1428+(cNES+cEREX)*H1428+(cNES+cHOEX)*I1428+(cNES+cNES)*S1428+(cNES+cOSEX)*N1428+(cNES+cEREX)*O1428+(cNES+cHOEX)*P1428)/(1+cDR)^((cycle + 0.5)/('Life tables'!$I$2/2))</f>
        <v>576.95888990530375</v>
      </c>
      <c r="X1428" s="107">
        <f>((L1428+G1428+H1428+I1428+N1428+O1428+P1428+S1428)/('Life tables'!$I$2/2))/(1+oDR)^(((cycle + 0.5)/('Life tables'!$I$2/2)))</f>
        <v>0.98717925358717451</v>
      </c>
      <c r="Y1428" s="31">
        <f>((uNES*L1428+ uOCEX*G1428+uEREX*H1428+uHOEX*I1428+uNES*S1428+ uOCEX*N1428+uEREX*O1428+uHOEX*P1428)/('Life tables'!$I$2/2))/(1+oDR)^(((cycle + 0.5)/('Life tables'!$I$2/2)))</f>
        <v>0.65052046808187936</v>
      </c>
      <c r="Z1428" s="100">
        <f t="shared" si="389"/>
        <v>13863.51453626896</v>
      </c>
      <c r="AA1428" s="107">
        <f>((L1428+G1428+H1428+I1428+N1428+O1428+P1428+S1428)/('Life tables'!$I$2/2))</f>
        <v>2.2243013425189457</v>
      </c>
      <c r="AB1428" s="31">
        <f>((uNES*L1428+ uOCEX*G1428+uEREX*H1428+uHOEX*I1428+uNES*S1428+ uOCEX*N1428+uEREX*O1428+uHOEX*P1428)/('Life tables'!$I$2/2))</f>
        <v>1.4657455018758674</v>
      </c>
    </row>
    <row r="1429" spans="1:28" x14ac:dyDescent="0.25">
      <c r="A1429" s="4">
        <v>1423</v>
      </c>
      <c r="C1429" s="105">
        <f>IF(male=0,VLOOKUP((($A$5:$A$1570/'Life tables'!$I$2)*2)+age,lifetable,13,1),IF(male=1,VLOOKUP((($A$5:$A$1570/'Life tables'!$I$2)*2)+age,lifetable,10,1),"error"))</f>
        <v>6.997301124685551E-3</v>
      </c>
      <c r="F1429" s="96">
        <f t="shared" si="390"/>
        <v>10.107905988798915</v>
      </c>
      <c r="G1429" s="96">
        <f t="shared" si="402"/>
        <v>1.0153603112565612</v>
      </c>
      <c r="H1429" s="96">
        <f t="shared" si="391"/>
        <v>5.7988075162381456E-2</v>
      </c>
      <c r="I1429" s="96">
        <f t="shared" si="392"/>
        <v>2.3235273301522596E-2</v>
      </c>
      <c r="J1429" s="96">
        <f t="shared" si="403"/>
        <v>7.8401188019112278E-2</v>
      </c>
      <c r="K1429" s="96">
        <f t="shared" si="393"/>
        <v>2.4279563521688741E-2</v>
      </c>
      <c r="L1429" s="96">
        <f t="shared" si="394"/>
        <v>8.9086415775376491</v>
      </c>
      <c r="M1429" s="96">
        <f t="shared" si="395"/>
        <v>47.882855247616654</v>
      </c>
      <c r="N1429" s="96">
        <f t="shared" si="404"/>
        <v>4.6112227046558631</v>
      </c>
      <c r="O1429" s="96">
        <f t="shared" si="396"/>
        <v>0.1100694079830694</v>
      </c>
      <c r="P1429" s="96">
        <f t="shared" si="397"/>
        <v>0.1100694079830694</v>
      </c>
      <c r="Q1429" s="96">
        <f t="shared" si="405"/>
        <v>0.36885724827931432</v>
      </c>
      <c r="R1429" s="96">
        <f t="shared" si="388"/>
        <v>8.6282440672020774E-3</v>
      </c>
      <c r="S1429" s="96">
        <f t="shared" si="401"/>
        <v>42.674008234648134</v>
      </c>
      <c r="T1429" s="96">
        <f t="shared" si="398"/>
        <v>469.41648348661846</v>
      </c>
      <c r="U1429" s="96">
        <f t="shared" si="399"/>
        <v>473.07292152084904</v>
      </c>
      <c r="V1429" s="32">
        <f t="shared" si="400"/>
        <v>999.99999999999579</v>
      </c>
      <c r="W1429" s="100">
        <f>(cNES*L1429+(cNES+cOSEX)*G1429+(cNES+cEREX)*H1429+(cNES+cHOEX)*I1429+(cNES+cNES)*S1429+(cNES+cOSEX)*N1429+(cNES+cEREX)*O1429+(cNES+cHOEX)*P1429)/(1+cDR)^((cycle + 0.5)/('Life tables'!$I$2/2))</f>
        <v>570.90450674883346</v>
      </c>
      <c r="X1429" s="107">
        <f>((L1429+G1429+H1429+I1429+N1429+O1429+P1429+S1429)/('Life tables'!$I$2/2))/(1+oDR)^(((cycle + 0.5)/('Life tables'!$I$2/2)))</f>
        <v>0.9784464421165513</v>
      </c>
      <c r="Y1429" s="31">
        <f>((uNES*L1429+ uOCEX*G1429+uEREX*H1429+uHOEX*I1429+uNES*S1429+ uOCEX*N1429+uEREX*O1429+uHOEX*P1429)/('Life tables'!$I$2/2))/(1+oDR)^(((cycle + 0.5)/('Life tables'!$I$2/2)))</f>
        <v>0.64476581777376862</v>
      </c>
      <c r="Z1429" s="100">
        <f t="shared" si="389"/>
        <v>13748.729869568533</v>
      </c>
      <c r="AA1429" s="107">
        <f>((L1429+G1429+H1429+I1429+N1429+O1429+P1429+S1429)/('Life tables'!$I$2/2))</f>
        <v>2.20588402227449</v>
      </c>
      <c r="AB1429" s="31">
        <f>((uNES*L1429+ uOCEX*G1429+uEREX*H1429+uHOEX*I1429+uNES*S1429+ uOCEX*N1429+uEREX*O1429+uHOEX*P1429)/('Life tables'!$I$2/2))</f>
        <v>1.4536090626067006</v>
      </c>
    </row>
    <row r="1430" spans="1:28" x14ac:dyDescent="0.25">
      <c r="A1430" s="4">
        <v>1424</v>
      </c>
      <c r="C1430" s="105">
        <f>IF(male=0,VLOOKUP((($A$5:$A$1570/'Life tables'!$I$2)*2)+age,lifetable,13,1),IF(male=1,VLOOKUP((($A$5:$A$1570/'Life tables'!$I$2)*2)+age,lifetable,10,1),"error"))</f>
        <v>6.997301124685551E-3</v>
      </c>
      <c r="F1430" s="96">
        <f t="shared" si="390"/>
        <v>10.024154065761804</v>
      </c>
      <c r="G1430" s="96">
        <f t="shared" si="402"/>
        <v>1.0069472553043659</v>
      </c>
      <c r="H1430" s="96">
        <f t="shared" si="391"/>
        <v>5.7507598512375822E-2</v>
      </c>
      <c r="I1430" s="96">
        <f t="shared" si="392"/>
        <v>2.3042750851922072E-2</v>
      </c>
      <c r="J1430" s="96">
        <f t="shared" si="403"/>
        <v>7.7751572730617197E-2</v>
      </c>
      <c r="K1430" s="96">
        <f t="shared" si="393"/>
        <v>2.4078388309167323E-2</v>
      </c>
      <c r="L1430" s="96">
        <f t="shared" si="394"/>
        <v>8.8348265000533566</v>
      </c>
      <c r="M1430" s="96">
        <f t="shared" si="395"/>
        <v>47.486440926766448</v>
      </c>
      <c r="N1430" s="96">
        <f t="shared" si="404"/>
        <v>4.5730471466758242</v>
      </c>
      <c r="O1430" s="96">
        <f t="shared" si="396"/>
        <v>0.10915816137117976</v>
      </c>
      <c r="P1430" s="96">
        <f t="shared" si="397"/>
        <v>0.10915816137117976</v>
      </c>
      <c r="Q1430" s="96">
        <f t="shared" si="405"/>
        <v>0.36580353949751393</v>
      </c>
      <c r="R1430" s="96">
        <f t="shared" si="388"/>
        <v>8.5568122468909855E-3</v>
      </c>
      <c r="S1430" s="96">
        <f t="shared" si="401"/>
        <v>42.320717105603862</v>
      </c>
      <c r="T1430" s="96">
        <f t="shared" si="398"/>
        <v>469.86003859884659</v>
      </c>
      <c r="U1430" s="96">
        <f t="shared" si="399"/>
        <v>473.10555672140509</v>
      </c>
      <c r="V1430" s="32">
        <f t="shared" si="400"/>
        <v>999.99999999999568</v>
      </c>
      <c r="W1430" s="100">
        <f>(cNES*L1430+(cNES+cOSEX)*G1430+(cNES+cEREX)*H1430+(cNES+cHOEX)*I1430+(cNES+cNES)*S1430+(cNES+cOSEX)*N1430+(cNES+cEREX)*O1430+(cNES+cHOEX)*P1430)/(1+cDR)^((cycle + 0.5)/('Life tables'!$I$2/2))</f>
        <v>564.91364933563921</v>
      </c>
      <c r="X1430" s="107">
        <f>((L1430+G1430+H1430+I1430+N1430+O1430+P1430+S1430)/('Life tables'!$I$2/2))/(1+oDR)^(((cycle + 0.5)/('Life tables'!$I$2/2)))</f>
        <v>0.96979088531886004</v>
      </c>
      <c r="Y1430" s="31">
        <f>((uNES*L1430+ uOCEX*G1430+uEREX*H1430+uHOEX*I1430+uNES*S1430+ uOCEX*N1430+uEREX*O1430+uHOEX*P1430)/('Life tables'!$I$2/2))/(1+oDR)^(((cycle + 0.5)/('Life tables'!$I$2/2)))</f>
        <v>0.63906207583431374</v>
      </c>
      <c r="Z1430" s="100">
        <f t="shared" si="389"/>
        <v>13634.895417060754</v>
      </c>
      <c r="AA1430" s="107">
        <f>((L1430+G1430+H1430+I1430+N1430+O1430+P1430+S1430)/('Life tables'!$I$2/2))</f>
        <v>2.1876192033716602</v>
      </c>
      <c r="AB1430" s="31">
        <f>((uNES*L1430+ uOCEX*G1430+uEREX*H1430+uHOEX*I1430+uNES*S1430+ uOCEX*N1430+uEREX*O1430+uHOEX*P1430)/('Life tables'!$I$2/2))</f>
        <v>1.4415731168498669</v>
      </c>
    </row>
    <row r="1431" spans="1:28" x14ac:dyDescent="0.25">
      <c r="A1431" s="4">
        <v>1425</v>
      </c>
      <c r="C1431" s="105">
        <f>IF(male=0,VLOOKUP((($A$5:$A$1570/'Life tables'!$I$2)*2)+age,lifetable,13,1),IF(male=1,VLOOKUP((($A$5:$A$1570/'Life tables'!$I$2)*2)+age,lifetable,10,1),"error"))</f>
        <v>6.997301124685551E-3</v>
      </c>
      <c r="F1431" s="96">
        <f t="shared" si="390"/>
        <v>9.9410979968089865</v>
      </c>
      <c r="G1431" s="96">
        <f t="shared" si="402"/>
        <v>0.99860409935128003</v>
      </c>
      <c r="H1431" s="96">
        <f t="shared" si="391"/>
        <v>5.7031113909683129E-2</v>
      </c>
      <c r="I1431" s="96">
        <f t="shared" si="392"/>
        <v>2.2851827977925482E-2</v>
      </c>
      <c r="J1431" s="96">
        <f t="shared" si="403"/>
        <v>7.7107354780300466E-2</v>
      </c>
      <c r="K1431" s="96">
        <f t="shared" si="393"/>
        <v>2.3878884563857825E-2</v>
      </c>
      <c r="L1431" s="96">
        <f t="shared" si="394"/>
        <v>8.7616247162259402</v>
      </c>
      <c r="M1431" s="96">
        <f t="shared" si="395"/>
        <v>47.093306682935072</v>
      </c>
      <c r="N1431" s="96">
        <f t="shared" si="404"/>
        <v>4.5351874672194032</v>
      </c>
      <c r="O1431" s="96">
        <f t="shared" si="396"/>
        <v>0.10825445474690645</v>
      </c>
      <c r="P1431" s="96">
        <f t="shared" si="397"/>
        <v>0.10825445474690645</v>
      </c>
      <c r="Q1431" s="96">
        <f t="shared" si="405"/>
        <v>0.36277509821860277</v>
      </c>
      <c r="R1431" s="96">
        <f t="shared" si="388"/>
        <v>8.4859714795764499E-3</v>
      </c>
      <c r="S1431" s="96">
        <f t="shared" si="401"/>
        <v>41.970349236523674</v>
      </c>
      <c r="T1431" s="96">
        <f t="shared" si="398"/>
        <v>470.2999210518455</v>
      </c>
      <c r="U1431" s="96">
        <f t="shared" si="399"/>
        <v>473.13792157744854</v>
      </c>
      <c r="V1431" s="32">
        <f t="shared" si="400"/>
        <v>999.99999999999579</v>
      </c>
      <c r="W1431" s="100">
        <f>(cNES*L1431+(cNES+cOSEX)*G1431+(cNES+cEREX)*H1431+(cNES+cHOEX)*I1431+(cNES+cNES)*S1431+(cNES+cOSEX)*N1431+(cNES+cEREX)*O1431+(cNES+cHOEX)*P1431)/(1+cDR)^((cycle + 0.5)/('Life tables'!$I$2/2))</f>
        <v>558.98565140381027</v>
      </c>
      <c r="X1431" s="107">
        <f>((L1431+G1431+H1431+I1431+N1431+O1431+P1431+S1431)/('Life tables'!$I$2/2))/(1+oDR)^(((cycle + 0.5)/('Life tables'!$I$2/2)))</f>
        <v>0.96121189966934373</v>
      </c>
      <c r="Y1431" s="31">
        <f>((uNES*L1431+ uOCEX*G1431+uEREX*H1431+uHOEX*I1431+uNES*S1431+ uOCEX*N1431+uEREX*O1431+uHOEX*P1431)/('Life tables'!$I$2/2))/(1+oDR)^(((cycle + 0.5)/('Life tables'!$I$2/2)))</f>
        <v>0.63340879184455889</v>
      </c>
      <c r="Z1431" s="100">
        <f t="shared" si="389"/>
        <v>13522.003319147392</v>
      </c>
      <c r="AA1431" s="107">
        <f>((L1431+G1431+H1431+I1431+N1431+O1431+P1431+S1431)/('Life tables'!$I$2/2))</f>
        <v>2.1695056228442118</v>
      </c>
      <c r="AB1431" s="31">
        <f>((uNES*L1431+ uOCEX*G1431+uEREX*H1431+uHOEX*I1431+uNES*S1431+ uOCEX*N1431+uEREX*O1431+uHOEX*P1431)/('Life tables'!$I$2/2))</f>
        <v>1.4296368323555377</v>
      </c>
    </row>
    <row r="1432" spans="1:28" x14ac:dyDescent="0.25">
      <c r="A1432" s="4">
        <v>1426</v>
      </c>
      <c r="C1432" s="105">
        <f>IF(male=0,VLOOKUP((($A$5:$A$1570/'Life tables'!$I$2)*2)+age,lifetable,13,1),IF(male=1,VLOOKUP((($A$5:$A$1570/'Life tables'!$I$2)*2)+age,lifetable,10,1),"error"))</f>
        <v>6.997301124685551E-3</v>
      </c>
      <c r="F1432" s="96">
        <f t="shared" si="390"/>
        <v>9.858731922955803</v>
      </c>
      <c r="G1432" s="96">
        <f t="shared" si="402"/>
        <v>0.99033025485003268</v>
      </c>
      <c r="H1432" s="96">
        <f t="shared" si="391"/>
        <v>5.655858774187731E-2</v>
      </c>
      <c r="I1432" s="96">
        <f t="shared" si="392"/>
        <v>2.2662491211351585E-2</v>
      </c>
      <c r="J1432" s="96">
        <f t="shared" si="403"/>
        <v>7.6468488723402492E-2</v>
      </c>
      <c r="K1432" s="96">
        <f t="shared" si="393"/>
        <v>2.3681038212262692E-2</v>
      </c>
      <c r="L1432" s="96">
        <f t="shared" si="394"/>
        <v>8.6890310622168769</v>
      </c>
      <c r="M1432" s="96">
        <f t="shared" si="395"/>
        <v>46.703425447745907</v>
      </c>
      <c r="N1432" s="96">
        <f t="shared" si="404"/>
        <v>4.4976410595432856</v>
      </c>
      <c r="O1432" s="96">
        <f t="shared" si="396"/>
        <v>0.10735822588755672</v>
      </c>
      <c r="P1432" s="96">
        <f t="shared" si="397"/>
        <v>0.10735822588755672</v>
      </c>
      <c r="Q1432" s="96">
        <f t="shared" si="405"/>
        <v>0.35977171592604884</v>
      </c>
      <c r="R1432" s="96">
        <f t="shared" si="388"/>
        <v>8.415716887676318E-3</v>
      </c>
      <c r="S1432" s="96">
        <f t="shared" si="401"/>
        <v>41.622880503613786</v>
      </c>
      <c r="T1432" s="96">
        <f t="shared" si="398"/>
        <v>470.73616125649494</v>
      </c>
      <c r="U1432" s="96">
        <f t="shared" si="399"/>
        <v>473.17001833254847</v>
      </c>
      <c r="V1432" s="32">
        <f t="shared" si="400"/>
        <v>999.99999999999568</v>
      </c>
      <c r="W1432" s="100">
        <f>(cNES*L1432+(cNES+cOSEX)*G1432+(cNES+cEREX)*H1432+(cNES+cHOEX)*I1432+(cNES+cNES)*S1432+(cNES+cOSEX)*N1432+(cNES+cEREX)*O1432+(cNES+cHOEX)*P1432)/(1+cDR)^((cycle + 0.5)/('Life tables'!$I$2/2))</f>
        <v>553.11985366708461</v>
      </c>
      <c r="X1432" s="107">
        <f>((L1432+G1432+H1432+I1432+N1432+O1432+P1432+S1432)/('Life tables'!$I$2/2))/(1+oDR)^(((cycle + 0.5)/('Life tables'!$I$2/2)))</f>
        <v>0.9527088076946747</v>
      </c>
      <c r="Y1432" s="31">
        <f>((uNES*L1432+ uOCEX*G1432+uEREX*H1432+uHOEX*I1432+uNES*S1432+ uOCEX*N1432+uEREX*O1432+uHOEX*P1432)/('Life tables'!$I$2/2))/(1+oDR)^(((cycle + 0.5)/('Life tables'!$I$2/2)))</f>
        <v>0.62780551937314366</v>
      </c>
      <c r="Z1432" s="100">
        <f t="shared" si="389"/>
        <v>13410.045780975453</v>
      </c>
      <c r="AA1432" s="107">
        <f>((L1432+G1432+H1432+I1432+N1432+O1432+P1432+S1432)/('Life tables'!$I$2/2))</f>
        <v>2.1515420281937647</v>
      </c>
      <c r="AB1432" s="31">
        <f>((uNES*L1432+ uOCEX*G1432+uEREX*H1432+uHOEX*I1432+uNES*S1432+ uOCEX*N1432+uEREX*O1432+uHOEX*P1432)/('Life tables'!$I$2/2))</f>
        <v>1.4177993837716503</v>
      </c>
    </row>
    <row r="1433" spans="1:28" x14ac:dyDescent="0.25">
      <c r="A1433" s="4">
        <v>1427</v>
      </c>
      <c r="C1433" s="105">
        <f>IF(male=0,VLOOKUP((($A$5:$A$1570/'Life tables'!$I$2)*2)+age,lifetable,13,1),IF(male=1,VLOOKUP((($A$5:$A$1570/'Life tables'!$I$2)*2)+age,lifetable,10,1),"error"))</f>
        <v>6.997301124685551E-3</v>
      </c>
      <c r="F1433" s="96">
        <f t="shared" si="390"/>
        <v>9.7770500376932734</v>
      </c>
      <c r="G1433" s="96">
        <f t="shared" si="402"/>
        <v>0.98212513852464434</v>
      </c>
      <c r="H1433" s="96">
        <f t="shared" si="391"/>
        <v>5.6089986697580162E-2</v>
      </c>
      <c r="I1433" s="96">
        <f t="shared" si="392"/>
        <v>2.2474727204646175E-2</v>
      </c>
      <c r="J1433" s="96">
        <f t="shared" si="403"/>
        <v>7.583492952218715E-2</v>
      </c>
      <c r="K1433" s="96">
        <f t="shared" si="393"/>
        <v>2.3484835306932884E-2</v>
      </c>
      <c r="L1433" s="96">
        <f t="shared" si="394"/>
        <v>8.6170404204372826</v>
      </c>
      <c r="M1433" s="96">
        <f t="shared" si="395"/>
        <v>46.316770373259047</v>
      </c>
      <c r="N1433" s="96">
        <f t="shared" si="404"/>
        <v>4.4604053381326887</v>
      </c>
      <c r="O1433" s="96">
        <f t="shared" si="396"/>
        <v>0.10646941307716075</v>
      </c>
      <c r="P1433" s="96">
        <f t="shared" si="397"/>
        <v>0.10646941307716075</v>
      </c>
      <c r="Q1433" s="96">
        <f t="shared" si="405"/>
        <v>0.35679318580141611</v>
      </c>
      <c r="R1433" s="96">
        <f t="shared" si="388"/>
        <v>8.3460436333300057E-3</v>
      </c>
      <c r="S1433" s="96">
        <f t="shared" si="401"/>
        <v>41.278286979537292</v>
      </c>
      <c r="T1433" s="96">
        <f t="shared" si="398"/>
        <v>471.16878937181855</v>
      </c>
      <c r="U1433" s="96">
        <f t="shared" si="399"/>
        <v>473.20184921148871</v>
      </c>
      <c r="V1433" s="32">
        <f t="shared" si="400"/>
        <v>999.99999999999568</v>
      </c>
      <c r="W1433" s="100">
        <f>(cNES*L1433+(cNES+cOSEX)*G1433+(cNES+cEREX)*H1433+(cNES+cHOEX)*I1433+(cNES+cNES)*S1433+(cNES+cOSEX)*N1433+(cNES+cEREX)*O1433+(cNES+cHOEX)*P1433)/(1+cDR)^((cycle + 0.5)/('Life tables'!$I$2/2))</f>
        <v>547.31560374234107</v>
      </c>
      <c r="X1433" s="107">
        <f>((L1433+G1433+H1433+I1433+N1433+O1433+P1433+S1433)/('Life tables'!$I$2/2))/(1+oDR)^(((cycle + 0.5)/('Life tables'!$I$2/2)))</f>
        <v>0.9442809379192223</v>
      </c>
      <c r="Y1433" s="31">
        <f>((uNES*L1433+ uOCEX*G1433+uEREX*H1433+uHOEX*I1433+uNES*S1433+ uOCEX*N1433+uEREX*O1433+uHOEX*P1433)/('Life tables'!$I$2/2))/(1+oDR)^(((cycle + 0.5)/('Life tables'!$I$2/2)))</f>
        <v>0.62225181594089807</v>
      </c>
      <c r="Z1433" s="100">
        <f t="shared" si="389"/>
        <v>13299.015071914664</v>
      </c>
      <c r="AA1433" s="107">
        <f>((L1433+G1433+H1433+I1433+N1433+O1433+P1433+S1433)/('Life tables'!$I$2/2))</f>
        <v>2.1337271773026991</v>
      </c>
      <c r="AB1433" s="31">
        <f>((uNES*L1433+ uOCEX*G1433+uEREX*H1433+uHOEX*I1433+uNES*S1433+ uOCEX*N1433+uEREX*O1433+uHOEX*P1433)/('Life tables'!$I$2/2))</f>
        <v>1.4060599525865143</v>
      </c>
    </row>
    <row r="1434" spans="1:28" x14ac:dyDescent="0.25">
      <c r="A1434" s="4">
        <v>1428</v>
      </c>
      <c r="C1434" s="105">
        <f>IF(male=0,VLOOKUP((($A$5:$A$1570/'Life tables'!$I$2)*2)+age,lifetable,13,1),IF(male=1,VLOOKUP((($A$5:$A$1570/'Life tables'!$I$2)*2)+age,lifetable,10,1),"error"))</f>
        <v>6.997301124685551E-3</v>
      </c>
      <c r="F1434" s="96">
        <f t="shared" si="390"/>
        <v>9.6960465863922085</v>
      </c>
      <c r="G1434" s="96">
        <f t="shared" si="402"/>
        <v>0.97398817231056911</v>
      </c>
      <c r="H1434" s="96">
        <f t="shared" si="391"/>
        <v>5.562527776304281E-2</v>
      </c>
      <c r="I1434" s="96">
        <f t="shared" si="392"/>
        <v>2.2288522729512306E-2</v>
      </c>
      <c r="J1434" s="96">
        <f t="shared" si="403"/>
        <v>7.5206632541319957E-2</v>
      </c>
      <c r="K1434" s="96">
        <f t="shared" si="393"/>
        <v>2.3290262025036552E-2</v>
      </c>
      <c r="L1434" s="96">
        <f t="shared" si="394"/>
        <v>8.5456477190227282</v>
      </c>
      <c r="M1434" s="96">
        <f t="shared" si="395"/>
        <v>45.933314830296254</v>
      </c>
      <c r="N1434" s="96">
        <f t="shared" si="404"/>
        <v>4.4234777385400514</v>
      </c>
      <c r="O1434" s="96">
        <f t="shared" si="396"/>
        <v>0.10558795510262106</v>
      </c>
      <c r="P1434" s="96">
        <f t="shared" si="397"/>
        <v>0.10558795510262106</v>
      </c>
      <c r="Q1434" s="96">
        <f t="shared" si="405"/>
        <v>0.35383930271146097</v>
      </c>
      <c r="R1434" s="96">
        <f t="shared" si="388"/>
        <v>8.2769469180966528E-3</v>
      </c>
      <c r="S1434" s="96">
        <f t="shared" si="401"/>
        <v>40.936544931921404</v>
      </c>
      <c r="T1434" s="96">
        <f t="shared" si="398"/>
        <v>471.59783530707131</v>
      </c>
      <c r="U1434" s="96">
        <f t="shared" si="399"/>
        <v>473.23341642043187</v>
      </c>
      <c r="V1434" s="32">
        <f t="shared" si="400"/>
        <v>999.99999999999568</v>
      </c>
      <c r="W1434" s="100">
        <f>(cNES*L1434+(cNES+cOSEX)*G1434+(cNES+cEREX)*H1434+(cNES+cHOEX)*I1434+(cNES+cNES)*S1434+(cNES+cOSEX)*N1434+(cNES+cEREX)*O1434+(cNES+cHOEX)*P1434)/(1+cDR)^((cycle + 0.5)/('Life tables'!$I$2/2))</f>
        <v>541.57225607781356</v>
      </c>
      <c r="X1434" s="107">
        <f>((L1434+G1434+H1434+I1434+N1434+O1434+P1434+S1434)/('Life tables'!$I$2/2))/(1+oDR)^(((cycle + 0.5)/('Life tables'!$I$2/2)))</f>
        <v>0.9359276248118048</v>
      </c>
      <c r="Y1434" s="31">
        <f>((uNES*L1434+ uOCEX*G1434+uEREX*H1434+uHOEX*I1434+uNES*S1434+ uOCEX*N1434+uEREX*O1434+uHOEX*P1434)/('Life tables'!$I$2/2))/(1+oDR)^(((cycle + 0.5)/('Life tables'!$I$2/2)))</f>
        <v>0.61674724298575967</v>
      </c>
      <c r="Z1434" s="100">
        <f t="shared" si="389"/>
        <v>13188.903525038642</v>
      </c>
      <c r="AA1434" s="107">
        <f>((L1434+G1434+H1434+I1434+N1434+O1434+P1434+S1434)/('Life tables'!$I$2/2))</f>
        <v>2.1160598383477924</v>
      </c>
      <c r="AB1434" s="31">
        <f>((uNES*L1434+ uOCEX*G1434+uEREX*H1434+uHOEX*I1434+uNES*S1434+ uOCEX*N1434+uEREX*O1434+uHOEX*P1434)/('Life tables'!$I$2/2))</f>
        <v>1.3944177270719154</v>
      </c>
    </row>
    <row r="1435" spans="1:28" x14ac:dyDescent="0.25">
      <c r="A1435" s="4">
        <v>1429</v>
      </c>
      <c r="C1435" s="105">
        <f>IF(male=0,VLOOKUP((($A$5:$A$1570/'Life tables'!$I$2)*2)+age,lifetable,13,1),IF(male=1,VLOOKUP((($A$5:$A$1570/'Life tables'!$I$2)*2)+age,lifetable,10,1),"error"))</f>
        <v>6.997301124685551E-3</v>
      </c>
      <c r="F1435" s="96">
        <f t="shared" si="390"/>
        <v>9.6157158657188191</v>
      </c>
      <c r="G1435" s="96">
        <f t="shared" si="402"/>
        <v>0.96591878329599157</v>
      </c>
      <c r="H1435" s="96">
        <f t="shared" si="391"/>
        <v>5.516442821879311E-2</v>
      </c>
      <c r="I1435" s="96">
        <f t="shared" si="392"/>
        <v>2.2103864675566923E-2</v>
      </c>
      <c r="J1435" s="96">
        <f t="shared" si="403"/>
        <v>7.4583553543335165E-2</v>
      </c>
      <c r="K1435" s="96">
        <f t="shared" si="393"/>
        <v>2.3097304666955271E-2</v>
      </c>
      <c r="L1435" s="96">
        <f t="shared" si="394"/>
        <v>8.4748479313181768</v>
      </c>
      <c r="M1435" s="96">
        <f t="shared" si="395"/>
        <v>45.553032406773731</v>
      </c>
      <c r="N1435" s="96">
        <f t="shared" si="404"/>
        <v>4.3868557172244804</v>
      </c>
      <c r="O1435" s="96">
        <f t="shared" si="396"/>
        <v>0.10471379124988017</v>
      </c>
      <c r="P1435" s="96">
        <f t="shared" si="397"/>
        <v>0.10471379124988017</v>
      </c>
      <c r="Q1435" s="96">
        <f t="shared" si="405"/>
        <v>0.35090986319528905</v>
      </c>
      <c r="R1435" s="96">
        <f t="shared" si="388"/>
        <v>8.2084219826546977E-3</v>
      </c>
      <c r="S1435" s="96">
        <f t="shared" si="401"/>
        <v>40.597630821871547</v>
      </c>
      <c r="T1435" s="96">
        <f t="shared" si="398"/>
        <v>472.02332872380993</v>
      </c>
      <c r="U1435" s="96">
        <f t="shared" si="399"/>
        <v>473.2647221470815</v>
      </c>
      <c r="V1435" s="32">
        <f t="shared" si="400"/>
        <v>999.99999999999568</v>
      </c>
      <c r="W1435" s="100">
        <f>(cNES*L1435+(cNES+cOSEX)*G1435+(cNES+cEREX)*H1435+(cNES+cHOEX)*I1435+(cNES+cNES)*S1435+(cNES+cOSEX)*N1435+(cNES+cEREX)*O1435+(cNES+cHOEX)*P1435)/(1+cDR)^((cycle + 0.5)/('Life tables'!$I$2/2))</f>
        <v>535.88917188203595</v>
      </c>
      <c r="X1435" s="107">
        <f>((L1435+G1435+H1435+I1435+N1435+O1435+P1435+S1435)/('Life tables'!$I$2/2))/(1+oDR)^(((cycle + 0.5)/('Life tables'!$I$2/2)))</f>
        <v>0.92764820873291598</v>
      </c>
      <c r="Y1435" s="31">
        <f>((uNES*L1435+ uOCEX*G1435+uEREX*H1435+uHOEX*I1435+uNES*S1435+ uOCEX*N1435+uEREX*O1435+uHOEX*P1435)/('Life tables'!$I$2/2))/(1+oDR)^(((cycle + 0.5)/('Life tables'!$I$2/2)))</f>
        <v>0.61129136582799981</v>
      </c>
      <c r="Z1435" s="100">
        <f t="shared" si="389"/>
        <v>13079.703536609879</v>
      </c>
      <c r="AA1435" s="107">
        <f>((L1435+G1435+H1435+I1435+N1435+O1435+P1435+S1435)/('Life tables'!$I$2/2))</f>
        <v>2.0985387897145849</v>
      </c>
      <c r="AB1435" s="31">
        <f>((uNES*L1435+ uOCEX*G1435+uEREX*H1435+uHOEX*I1435+uNES*S1435+ uOCEX*N1435+uEREX*O1435+uHOEX*P1435)/('Life tables'!$I$2/2))</f>
        <v>1.3828719022266869</v>
      </c>
    </row>
    <row r="1436" spans="1:28" x14ac:dyDescent="0.25">
      <c r="A1436" s="4">
        <v>1430</v>
      </c>
      <c r="C1436" s="105">
        <f>IF(male=0,VLOOKUP((($A$5:$A$1570/'Life tables'!$I$2)*2)+age,lifetable,13,1),IF(male=1,VLOOKUP((($A$5:$A$1570/'Life tables'!$I$2)*2)+age,lifetable,10,1),"error"))</f>
        <v>6.997301124685551E-3</v>
      </c>
      <c r="F1436" s="96">
        <f t="shared" si="390"/>
        <v>9.5360522230614642</v>
      </c>
      <c r="G1436" s="96">
        <f t="shared" si="402"/>
        <v>0.95791640366424202</v>
      </c>
      <c r="H1436" s="96">
        <f t="shared" si="391"/>
        <v>5.4707405636346962E-2</v>
      </c>
      <c r="I1436" s="96">
        <f t="shared" si="392"/>
        <v>2.1920740049023141E-2</v>
      </c>
      <c r="J1436" s="96">
        <f t="shared" si="403"/>
        <v>7.3965648684189478E-2</v>
      </c>
      <c r="K1436" s="96">
        <f t="shared" si="393"/>
        <v>2.2905949654907106E-2</v>
      </c>
      <c r="L1436" s="96">
        <f t="shared" si="394"/>
        <v>8.4046360753727551</v>
      </c>
      <c r="M1436" s="96">
        <f t="shared" si="395"/>
        <v>45.175896906042844</v>
      </c>
      <c r="N1436" s="96">
        <f t="shared" si="404"/>
        <v>4.3505367513919539</v>
      </c>
      <c r="O1436" s="96">
        <f t="shared" si="396"/>
        <v>0.10384686130010627</v>
      </c>
      <c r="P1436" s="96">
        <f t="shared" si="397"/>
        <v>0.10384686130010627</v>
      </c>
      <c r="Q1436" s="96">
        <f t="shared" si="405"/>
        <v>0.34800466545157349</v>
      </c>
      <c r="R1436" s="96">
        <f t="shared" si="388"/>
        <v>8.1404641065028881E-3</v>
      </c>
      <c r="S1436" s="96">
        <f t="shared" si="401"/>
        <v>40.261521302492604</v>
      </c>
      <c r="T1436" s="96">
        <f t="shared" si="398"/>
        <v>472.44529903794569</v>
      </c>
      <c r="U1436" s="96">
        <f t="shared" si="399"/>
        <v>473.29576856084293</v>
      </c>
      <c r="V1436" s="32">
        <f t="shared" si="400"/>
        <v>999.99999999999579</v>
      </c>
      <c r="W1436" s="100">
        <f>(cNES*L1436+(cNES+cOSEX)*G1436+(cNES+cEREX)*H1436+(cNES+cHOEX)*I1436+(cNES+cNES)*S1436+(cNES+cOSEX)*N1436+(cNES+cEREX)*O1436+(cNES+cHOEX)*P1436)/(1+cDR)^((cycle + 0.5)/('Life tables'!$I$2/2))</f>
        <v>530.26571905350522</v>
      </c>
      <c r="X1436" s="107">
        <f>((L1436+G1436+H1436+I1436+N1436+O1436+P1436+S1436)/('Life tables'!$I$2/2))/(1+oDR)^(((cycle + 0.5)/('Life tables'!$I$2/2)))</f>
        <v>0.91944203588243423</v>
      </c>
      <c r="Y1436" s="31">
        <f>((uNES*L1436+ uOCEX*G1436+uEREX*H1436+uHOEX*I1436+uNES*S1436+ uOCEX*N1436+uEREX*O1436+uHOEX*P1436)/('Life tables'!$I$2/2))/(1+oDR)^(((cycle + 0.5)/('Life tables'!$I$2/2)))</f>
        <v>0.60588375363577107</v>
      </c>
      <c r="Z1436" s="100">
        <f t="shared" si="389"/>
        <v>12971.407565568486</v>
      </c>
      <c r="AA1436" s="107">
        <f>((L1436+G1436+H1436+I1436+N1436+O1436+P1436+S1436)/('Life tables'!$I$2/2))</f>
        <v>2.0811628199124765</v>
      </c>
      <c r="AB1436" s="31">
        <f>((uNES*L1436+ uOCEX*G1436+uEREX*H1436+uHOEX*I1436+uNES*S1436+ uOCEX*N1436+uEREX*O1436+uHOEX*P1436)/('Life tables'!$I$2/2))</f>
        <v>1.3714216797207757</v>
      </c>
    </row>
    <row r="1437" spans="1:28" x14ac:dyDescent="0.25">
      <c r="A1437" s="4">
        <v>1431</v>
      </c>
      <c r="C1437" s="105">
        <f>IF(male=0,VLOOKUP((($A$5:$A$1570/'Life tables'!$I$2)*2)+age,lifetable,13,1),IF(male=1,VLOOKUP((($A$5:$A$1570/'Life tables'!$I$2)*2)+age,lifetable,10,1),"error"))</f>
        <v>6.997301124685551E-3</v>
      </c>
      <c r="F1437" s="96">
        <f t="shared" si="390"/>
        <v>9.4570500559682014</v>
      </c>
      <c r="G1437" s="96">
        <f t="shared" si="402"/>
        <v>0.94998047063729762</v>
      </c>
      <c r="H1437" s="96">
        <f t="shared" si="391"/>
        <v>5.4254177874981567E-2</v>
      </c>
      <c r="I1437" s="96">
        <f t="shared" si="392"/>
        <v>2.1739135971397303E-2</v>
      </c>
      <c r="J1437" s="96">
        <f t="shared" si="403"/>
        <v>7.3352874508899379E-2</v>
      </c>
      <c r="K1437" s="96">
        <f t="shared" si="393"/>
        <v>2.2716183531595557E-2</v>
      </c>
      <c r="L1437" s="96">
        <f t="shared" si="394"/>
        <v>8.3350072134440296</v>
      </c>
      <c r="M1437" s="96">
        <f t="shared" si="395"/>
        <v>44.801882345238937</v>
      </c>
      <c r="N1437" s="96">
        <f t="shared" si="404"/>
        <v>4.3145183388363089</v>
      </c>
      <c r="O1437" s="96">
        <f t="shared" si="396"/>
        <v>0.10298710552589765</v>
      </c>
      <c r="P1437" s="96">
        <f t="shared" si="397"/>
        <v>0.10298710552589765</v>
      </c>
      <c r="Q1437" s="96">
        <f t="shared" si="405"/>
        <v>0.34512350932583485</v>
      </c>
      <c r="R1437" s="96">
        <f t="shared" si="388"/>
        <v>8.073068607662744E-3</v>
      </c>
      <c r="S1437" s="96">
        <f t="shared" si="401"/>
        <v>39.928193217417331</v>
      </c>
      <c r="T1437" s="96">
        <f t="shared" si="398"/>
        <v>472.86377542178042</v>
      </c>
      <c r="U1437" s="96">
        <f t="shared" si="399"/>
        <v>473.32655781298217</v>
      </c>
      <c r="V1437" s="32">
        <f t="shared" si="400"/>
        <v>999.99999999999568</v>
      </c>
      <c r="W1437" s="100">
        <f>(cNES*L1437+(cNES+cOSEX)*G1437+(cNES+cEREX)*H1437+(cNES+cHOEX)*I1437+(cNES+cNES)*S1437+(cNES+cOSEX)*N1437+(cNES+cEREX)*O1437+(cNES+cHOEX)*P1437)/(1+cDR)^((cycle + 0.5)/('Life tables'!$I$2/2))</f>
        <v>524.70127211105364</v>
      </c>
      <c r="X1437" s="107">
        <f>((L1437+G1437+H1437+I1437+N1437+O1437+P1437+S1437)/('Life tables'!$I$2/2))/(1+oDR)^(((cycle + 0.5)/('Life tables'!$I$2/2)))</f>
        <v>0.91130845824779427</v>
      </c>
      <c r="Y1437" s="31">
        <f>((uNES*L1437+ uOCEX*G1437+uEREX*H1437+uHOEX*I1437+uNES*S1437+ uOCEX*N1437+uEREX*O1437+uHOEX*P1437)/('Life tables'!$I$2/2))/(1+oDR)^(((cycle + 0.5)/('Life tables'!$I$2/2)))</f>
        <v>0.60052397939095747</v>
      </c>
      <c r="Z1437" s="100">
        <f t="shared" si="389"/>
        <v>12864.00813302467</v>
      </c>
      <c r="AA1437" s="107">
        <f>((L1437+G1437+H1437+I1437+N1437+O1437+P1437+S1437)/('Life tables'!$I$2/2))</f>
        <v>2.0639307274905367</v>
      </c>
      <c r="AB1437" s="31">
        <f>((uNES*L1437+ uOCEX*G1437+uEREX*H1437+uHOEX*I1437+uNES*S1437+ uOCEX*N1437+uEREX*O1437+uHOEX*P1437)/('Life tables'!$I$2/2))</f>
        <v>1.3600662678397684</v>
      </c>
    </row>
    <row r="1438" spans="1:28" x14ac:dyDescent="0.25">
      <c r="A1438" s="4">
        <v>1432</v>
      </c>
      <c r="C1438" s="105">
        <f>IF(male=0,VLOOKUP((($A$5:$A$1570/'Life tables'!$I$2)*2)+age,lifetable,13,1),IF(male=1,VLOOKUP((($A$5:$A$1570/'Life tables'!$I$2)*2)+age,lifetable,10,1),"error"))</f>
        <v>6.997301124685551E-3</v>
      </c>
      <c r="F1438" s="96">
        <f t="shared" si="390"/>
        <v>9.3787038115948036</v>
      </c>
      <c r="G1438" s="96">
        <f t="shared" si="402"/>
        <v>0.94211042642033438</v>
      </c>
      <c r="H1438" s="96">
        <f t="shared" si="391"/>
        <v>5.3804713078568801E-2</v>
      </c>
      <c r="I1438" s="96">
        <f t="shared" si="392"/>
        <v>2.155903967824014E-2</v>
      </c>
      <c r="J1438" s="96">
        <f t="shared" si="403"/>
        <v>7.2745187947259718E-2</v>
      </c>
      <c r="K1438" s="96">
        <f t="shared" si="393"/>
        <v>2.2527992958883702E-2</v>
      </c>
      <c r="L1438" s="96">
        <f t="shared" si="394"/>
        <v>8.2659564515115171</v>
      </c>
      <c r="M1438" s="96">
        <f t="shared" si="395"/>
        <v>44.430962953638335</v>
      </c>
      <c r="N1438" s="96">
        <f t="shared" si="404"/>
        <v>4.2787979977810213</v>
      </c>
      <c r="O1438" s="96">
        <f t="shared" si="396"/>
        <v>0.10213446468750591</v>
      </c>
      <c r="P1438" s="96">
        <f t="shared" si="397"/>
        <v>0.10213446468750591</v>
      </c>
      <c r="Q1438" s="96">
        <f t="shared" si="405"/>
        <v>0.34226619629778504</v>
      </c>
      <c r="R1438" s="96">
        <f t="shared" si="388"/>
        <v>8.0062308423825002E-3</v>
      </c>
      <c r="S1438" s="96">
        <f t="shared" si="401"/>
        <v>39.597623599342135</v>
      </c>
      <c r="T1438" s="96">
        <f t="shared" si="398"/>
        <v>473.27878680602544</v>
      </c>
      <c r="U1438" s="96">
        <f t="shared" si="399"/>
        <v>473.35709203678346</v>
      </c>
      <c r="V1438" s="32">
        <f t="shared" si="400"/>
        <v>999.99999999999568</v>
      </c>
      <c r="W1438" s="100">
        <f>(cNES*L1438+(cNES+cOSEX)*G1438+(cNES+cEREX)*H1438+(cNES+cHOEX)*I1438+(cNES+cNES)*S1438+(cNES+cOSEX)*N1438+(cNES+cEREX)*O1438+(cNES+cHOEX)*P1438)/(1+cDR)^((cycle + 0.5)/('Life tables'!$I$2/2))</f>
        <v>519.19521212493066</v>
      </c>
      <c r="X1438" s="107">
        <f>((L1438+G1438+H1438+I1438+N1438+O1438+P1438+S1438)/('Life tables'!$I$2/2))/(1+oDR)^(((cycle + 0.5)/('Life tables'!$I$2/2)))</f>
        <v>0.9032468335526268</v>
      </c>
      <c r="Y1438" s="31">
        <f>((uNES*L1438+ uOCEX*G1438+uEREX*H1438+uHOEX*I1438+uNES*S1438+ uOCEX*N1438+uEREX*O1438+uHOEX*P1438)/('Life tables'!$I$2/2))/(1+oDR)^(((cycle + 0.5)/('Life tables'!$I$2/2)))</f>
        <v>0.595211619855333</v>
      </c>
      <c r="Z1438" s="100">
        <f t="shared" si="389"/>
        <v>12757.497821754943</v>
      </c>
      <c r="AA1438" s="107">
        <f>((L1438+G1438+H1438+I1438+N1438+O1438+P1438+S1438)/('Life tables'!$I$2/2))</f>
        <v>2.0468413209540257</v>
      </c>
      <c r="AB1438" s="31">
        <f>((uNES*L1438+ uOCEX*G1438+uEREX*H1438+uHOEX*I1438+uNES*S1438+ uOCEX*N1438+uEREX*O1438+uHOEX*P1438)/('Life tables'!$I$2/2))</f>
        <v>1.3488048814298907</v>
      </c>
    </row>
    <row r="1439" spans="1:28" x14ac:dyDescent="0.25">
      <c r="A1439" s="4">
        <v>1433</v>
      </c>
      <c r="C1439" s="105">
        <f>IF(male=0,VLOOKUP((($A$5:$A$1570/'Life tables'!$I$2)*2)+age,lifetable,13,1),IF(male=1,VLOOKUP((($A$5:$A$1570/'Life tables'!$I$2)*2)+age,lifetable,10,1),"error"))</f>
        <v>6.997301124685551E-3</v>
      </c>
      <c r="F1439" s="96">
        <f t="shared" si="390"/>
        <v>9.3010079861628903</v>
      </c>
      <c r="G1439" s="96">
        <f t="shared" si="402"/>
        <v>0.93430571814729502</v>
      </c>
      <c r="H1439" s="96">
        <f t="shared" si="391"/>
        <v>5.3358979672466514E-2</v>
      </c>
      <c r="I1439" s="96">
        <f t="shared" si="392"/>
        <v>2.1380438517891159E-2</v>
      </c>
      <c r="J1439" s="96">
        <f t="shared" si="403"/>
        <v>7.2142546309640815E-2</v>
      </c>
      <c r="K1439" s="96">
        <f t="shared" si="393"/>
        <v>2.2341364716492583E-2</v>
      </c>
      <c r="L1439" s="96">
        <f t="shared" si="394"/>
        <v>8.1974789387991045</v>
      </c>
      <c r="M1439" s="96">
        <f t="shared" si="395"/>
        <v>44.063113171023943</v>
      </c>
      <c r="N1439" s="96">
        <f t="shared" si="404"/>
        <v>4.2433732667218056</v>
      </c>
      <c r="O1439" s="96">
        <f t="shared" si="396"/>
        <v>0.10128888002907888</v>
      </c>
      <c r="P1439" s="96">
        <f t="shared" si="397"/>
        <v>0.10128888002907888</v>
      </c>
      <c r="Q1439" s="96">
        <f t="shared" si="405"/>
        <v>0.33943252946873687</v>
      </c>
      <c r="R1439" s="96">
        <f t="shared" si="388"/>
        <v>7.9399462048425906E-3</v>
      </c>
      <c r="S1439" s="96">
        <f t="shared" si="401"/>
        <v>39.269789668570397</v>
      </c>
      <c r="T1439" s="96">
        <f t="shared" si="398"/>
        <v>473.69036188180382</v>
      </c>
      <c r="U1439" s="96">
        <f t="shared" si="399"/>
        <v>473.38737334770479</v>
      </c>
      <c r="V1439" s="32">
        <f t="shared" si="400"/>
        <v>999.99999999999568</v>
      </c>
      <c r="W1439" s="100">
        <f>(cNES*L1439+(cNES+cOSEX)*G1439+(cNES+cEREX)*H1439+(cNES+cHOEX)*I1439+(cNES+cNES)*S1439+(cNES+cOSEX)*N1439+(cNES+cEREX)*O1439+(cNES+cHOEX)*P1439)/(1+cDR)^((cycle + 0.5)/('Life tables'!$I$2/2))</f>
        <v>513.74692664858026</v>
      </c>
      <c r="X1439" s="107">
        <f>((L1439+G1439+H1439+I1439+N1439+O1439+P1439+S1439)/('Life tables'!$I$2/2))/(1+oDR)^(((cycle + 0.5)/('Life tables'!$I$2/2)))</f>
        <v>0.89525652520586074</v>
      </c>
      <c r="Y1439" s="31">
        <f>((uNES*L1439+ uOCEX*G1439+uEREX*H1439+uHOEX*I1439+uNES*S1439+ uOCEX*N1439+uEREX*O1439+uHOEX*P1439)/('Life tables'!$I$2/2))/(1+oDR)^(((cycle + 0.5)/('Life tables'!$I$2/2)))</f>
        <v>0.58994625553702473</v>
      </c>
      <c r="Z1439" s="100">
        <f t="shared" si="389"/>
        <v>12651.869275702062</v>
      </c>
      <c r="AA1439" s="107">
        <f>((L1439+G1439+H1439+I1439+N1439+O1439+P1439+S1439)/('Life tables'!$I$2/2))</f>
        <v>2.0298934186816275</v>
      </c>
      <c r="AB1439" s="31">
        <f>((uNES*L1439+ uOCEX*G1439+uEREX*H1439+uHOEX*I1439+uNES*S1439+ uOCEX*N1439+uEREX*O1439+uHOEX*P1439)/('Life tables'!$I$2/2))</f>
        <v>1.3376367418434725</v>
      </c>
    </row>
    <row r="1440" spans="1:28" x14ac:dyDescent="0.25">
      <c r="A1440" s="4">
        <v>1434</v>
      </c>
      <c r="C1440" s="105">
        <f>IF(male=0,VLOOKUP((($A$5:$A$1570/'Life tables'!$I$2)*2)+age,lifetable,13,1),IF(male=1,VLOOKUP((($A$5:$A$1570/'Life tables'!$I$2)*2)+age,lifetable,10,1),"error"))</f>
        <v>7.7932954904519347E-3</v>
      </c>
      <c r="F1440" s="96">
        <f t="shared" si="390"/>
        <v>9.2239571244278995</v>
      </c>
      <c r="G1440" s="96">
        <f t="shared" si="402"/>
        <v>0.92656579782744619</v>
      </c>
      <c r="H1440" s="96">
        <f t="shared" si="391"/>
        <v>5.2916946360466365E-2</v>
      </c>
      <c r="I1440" s="96">
        <f t="shared" si="392"/>
        <v>2.1203319950255661E-2</v>
      </c>
      <c r="J1440" s="96">
        <f t="shared" si="403"/>
        <v>7.9683665652932029E-2</v>
      </c>
      <c r="K1440" s="96">
        <f t="shared" si="393"/>
        <v>2.2156285700723279E-2</v>
      </c>
      <c r="L1440" s="96">
        <f t="shared" si="394"/>
        <v>8.1214311089360756</v>
      </c>
      <c r="M1440" s="96">
        <f t="shared" si="395"/>
        <v>43.69830764605922</v>
      </c>
      <c r="N1440" s="96">
        <f t="shared" si="404"/>
        <v>4.2082417042700246</v>
      </c>
      <c r="O1440" s="96">
        <f t="shared" si="396"/>
        <v>0.10045029327492289</v>
      </c>
      <c r="P1440" s="96">
        <f t="shared" si="397"/>
        <v>0.10045029327492289</v>
      </c>
      <c r="Q1440" s="96">
        <f t="shared" si="405"/>
        <v>0.37491557265022207</v>
      </c>
      <c r="R1440" s="96">
        <f t="shared" si="388"/>
        <v>7.8742101268626536E-3</v>
      </c>
      <c r="S1440" s="96">
        <f t="shared" si="401"/>
        <v>38.906375572462267</v>
      </c>
      <c r="T1440" s="96">
        <f t="shared" si="398"/>
        <v>474.14496112010698</v>
      </c>
      <c r="U1440" s="96">
        <f t="shared" si="399"/>
        <v>473.41740384353238</v>
      </c>
      <c r="V1440" s="32">
        <f t="shared" si="400"/>
        <v>999.99999999999579</v>
      </c>
      <c r="W1440" s="100">
        <f>(cNES*L1440+(cNES+cOSEX)*G1440+(cNES+cEREX)*H1440+(cNES+cHOEX)*I1440+(cNES+cNES)*S1440+(cNES+cOSEX)*N1440+(cNES+cEREX)*O1440+(cNES+cHOEX)*P1440)/(1+cDR)^((cycle + 0.5)/('Life tables'!$I$2/2))</f>
        <v>507.96818822912792</v>
      </c>
      <c r="X1440" s="107">
        <f>((L1440+G1440+H1440+I1440+N1440+O1440+P1440+S1440)/('Life tables'!$I$2/2))/(1+oDR)^(((cycle + 0.5)/('Life tables'!$I$2/2)))</f>
        <v>0.88655188605758573</v>
      </c>
      <c r="Y1440" s="31">
        <f>((uNES*L1440+ uOCEX*G1440+uEREX*H1440+uHOEX*I1440+uNES*S1440+ uOCEX*N1440+uEREX*O1440+uHOEX*P1440)/('Life tables'!$I$2/2))/(1+oDR)^(((cycle + 0.5)/('Life tables'!$I$2/2)))</f>
        <v>0.5842015098075013</v>
      </c>
      <c r="Z1440" s="100">
        <f t="shared" si="389"/>
        <v>12537.548021248145</v>
      </c>
      <c r="AA1440" s="107">
        <f>((L1440+G1440+H1440+I1440+N1440+O1440+P1440+S1440)/('Life tables'!$I$2/2))</f>
        <v>2.0113048962123852</v>
      </c>
      <c r="AB1440" s="31">
        <f>((uNES*L1440+ uOCEX*G1440+uEREX*H1440+uHOEX*I1440+uNES*S1440+ uOCEX*N1440+uEREX*O1440+uHOEX*P1440)/('Life tables'!$I$2/2))</f>
        <v>1.3253678386221073</v>
      </c>
    </row>
    <row r="1441" spans="1:28" x14ac:dyDescent="0.25">
      <c r="A1441" s="4">
        <v>1435</v>
      </c>
      <c r="C1441" s="105">
        <f>IF(male=0,VLOOKUP((($A$5:$A$1570/'Life tables'!$I$2)*2)+age,lifetable,13,1),IF(male=1,VLOOKUP((($A$5:$A$1570/'Life tables'!$I$2)*2)+age,lifetable,10,1),"error"))</f>
        <v>7.7932954904519347E-3</v>
      </c>
      <c r="F1441" s="96">
        <f t="shared" si="390"/>
        <v>9.1393936821383974</v>
      </c>
      <c r="G1441" s="96">
        <f t="shared" si="402"/>
        <v>0.91807122306793176</v>
      </c>
      <c r="H1441" s="96">
        <f t="shared" si="391"/>
        <v>5.2431814103309708E-2</v>
      </c>
      <c r="I1441" s="96">
        <f t="shared" si="392"/>
        <v>2.1008932042899629E-2</v>
      </c>
      <c r="J1441" s="96">
        <f t="shared" si="403"/>
        <v>7.895314132687975E-2</v>
      </c>
      <c r="K1441" s="96">
        <f t="shared" si="393"/>
        <v>2.1953161188984067E-2</v>
      </c>
      <c r="L1441" s="96">
        <f t="shared" si="394"/>
        <v>8.0469754104083933</v>
      </c>
      <c r="M1441" s="96">
        <f t="shared" si="395"/>
        <v>43.298241354217993</v>
      </c>
      <c r="N1441" s="96">
        <f t="shared" si="404"/>
        <v>4.1697144535710891</v>
      </c>
      <c r="O1441" s="96">
        <f t="shared" si="396"/>
        <v>9.9530651794287966E-2</v>
      </c>
      <c r="P1441" s="96">
        <f t="shared" si="397"/>
        <v>9.9530651794287966E-2</v>
      </c>
      <c r="Q1441" s="96">
        <f t="shared" si="405"/>
        <v>0.37148314949739469</v>
      </c>
      <c r="R1441" s="96">
        <f t="shared" si="388"/>
        <v>7.8021202401753207E-3</v>
      </c>
      <c r="S1441" s="96">
        <f t="shared" si="401"/>
        <v>38.55018032732076</v>
      </c>
      <c r="T1441" s="96">
        <f t="shared" si="398"/>
        <v>474.59539741093124</v>
      </c>
      <c r="U1441" s="96">
        <f t="shared" si="399"/>
        <v>473.44715912496156</v>
      </c>
      <c r="V1441" s="32">
        <f t="shared" si="400"/>
        <v>999.99999999999579</v>
      </c>
      <c r="W1441" s="100">
        <f>(cNES*L1441+(cNES+cOSEX)*G1441+(cNES+cEREX)*H1441+(cNES+cHOEX)*I1441+(cNES+cNES)*S1441+(cNES+cOSEX)*N1441+(cNES+cEREX)*O1441+(cNES+cHOEX)*P1441)/(1+cDR)^((cycle + 0.5)/('Life tables'!$I$2/2))</f>
        <v>502.19326517536314</v>
      </c>
      <c r="X1441" s="107">
        <f>((L1441+G1441+H1441+I1441+N1441+O1441+P1441+S1441)/('Life tables'!$I$2/2))/(1+oDR)^(((cycle + 0.5)/('Life tables'!$I$2/2)))</f>
        <v>0.87793188640196063</v>
      </c>
      <c r="Y1441" s="31">
        <f>((uNES*L1441+ uOCEX*G1441+uEREX*H1441+uHOEX*I1441+uNES*S1441+ uOCEX*N1441+uEREX*O1441+uHOEX*P1441)/('Life tables'!$I$2/2))/(1+oDR)^(((cycle + 0.5)/('Life tables'!$I$2/2)))</f>
        <v>0.57852128377984624</v>
      </c>
      <c r="Z1441" s="100">
        <f t="shared" si="389"/>
        <v>12422.746228151198</v>
      </c>
      <c r="AA1441" s="107">
        <f>((L1441+G1441+H1441+I1441+N1441+O1441+P1441+S1441)/('Life tables'!$I$2/2))</f>
        <v>1.9928866044697537</v>
      </c>
      <c r="AB1441" s="31">
        <f>((uNES*L1441+ uOCEX*G1441+uEREX*H1441+uHOEX*I1441+uNES*S1441+ uOCEX*N1441+uEREX*O1441+uHOEX*P1441)/('Life tables'!$I$2/2))</f>
        <v>1.3132309404668707</v>
      </c>
    </row>
    <row r="1442" spans="1:28" x14ac:dyDescent="0.25">
      <c r="A1442" s="4">
        <v>1436</v>
      </c>
      <c r="C1442" s="105">
        <f>IF(male=0,VLOOKUP((($A$5:$A$1570/'Life tables'!$I$2)*2)+age,lifetable,13,1),IF(male=1,VLOOKUP((($A$5:$A$1570/'Life tables'!$I$2)*2)+age,lifetable,10,1),"error"))</f>
        <v>7.7932954904519347E-3</v>
      </c>
      <c r="F1442" s="96">
        <f t="shared" si="390"/>
        <v>9.0556086531061624</v>
      </c>
      <c r="G1442" s="96">
        <f t="shared" si="402"/>
        <v>0.90965484154923915</v>
      </c>
      <c r="H1442" s="96">
        <f t="shared" si="391"/>
        <v>5.1951147527424697E-2</v>
      </c>
      <c r="I1442" s="96">
        <f t="shared" si="392"/>
        <v>2.0816333491795444E-2</v>
      </c>
      <c r="J1442" s="96">
        <f t="shared" si="403"/>
        <v>7.8229341535741861E-2</v>
      </c>
      <c r="K1442" s="96">
        <f t="shared" si="393"/>
        <v>2.1751906454639591E-2</v>
      </c>
      <c r="L1442" s="96">
        <f t="shared" si="394"/>
        <v>7.973205082547322</v>
      </c>
      <c r="M1442" s="96">
        <f t="shared" si="395"/>
        <v>42.901834810996803</v>
      </c>
      <c r="N1442" s="96">
        <f t="shared" si="404"/>
        <v>4.1315396445935759</v>
      </c>
      <c r="O1442" s="96">
        <f t="shared" si="396"/>
        <v>9.8619423061010972E-2</v>
      </c>
      <c r="P1442" s="96">
        <f t="shared" si="397"/>
        <v>9.8619423061010972E-2</v>
      </c>
      <c r="Q1442" s="96">
        <f t="shared" si="405"/>
        <v>0.36808212565551446</v>
      </c>
      <c r="R1442" s="96">
        <f t="shared" si="388"/>
        <v>7.730689821352949E-3</v>
      </c>
      <c r="S1442" s="96">
        <f t="shared" si="401"/>
        <v>38.197243504804334</v>
      </c>
      <c r="T1442" s="96">
        <f t="shared" si="398"/>
        <v>475.04170887812251</v>
      </c>
      <c r="U1442" s="96">
        <f t="shared" si="399"/>
        <v>473.47664172123757</v>
      </c>
      <c r="V1442" s="32">
        <f t="shared" si="400"/>
        <v>999.99999999999579</v>
      </c>
      <c r="W1442" s="100">
        <f>(cNES*L1442+(cNES+cOSEX)*G1442+(cNES+cEREX)*H1442+(cNES+cHOEX)*I1442+(cNES+cNES)*S1442+(cNES+cOSEX)*N1442+(cNES+cEREX)*O1442+(cNES+cHOEX)*P1442)/(1+cDR)^((cycle + 0.5)/('Life tables'!$I$2/2))</f>
        <v>496.48398511758512</v>
      </c>
      <c r="X1442" s="107">
        <f>((L1442+G1442+H1442+I1442+N1442+O1442+P1442+S1442)/('Life tables'!$I$2/2))/(1+oDR)^(((cycle + 0.5)/('Life tables'!$I$2/2)))</f>
        <v>0.86939570309153003</v>
      </c>
      <c r="Y1442" s="31">
        <f>((uNES*L1442+ uOCEX*G1442+uEREX*H1442+uHOEX*I1442+uNES*S1442+ uOCEX*N1442+uEREX*O1442+uHOEX*P1442)/('Life tables'!$I$2/2))/(1+oDR)^(((cycle + 0.5)/('Life tables'!$I$2/2)))</f>
        <v>0.57289628920254143</v>
      </c>
      <c r="Z1442" s="100">
        <f t="shared" si="389"/>
        <v>12308.995380612942</v>
      </c>
      <c r="AA1442" s="107">
        <f>((L1442+G1442+H1442+I1442+N1442+O1442+P1442+S1442)/('Life tables'!$I$2/2))</f>
        <v>1.9746369841583693</v>
      </c>
      <c r="AB1442" s="31">
        <f>((uNES*L1442+ uOCEX*G1442+uEREX*H1442+uHOEX*I1442+uNES*S1442+ uOCEX*N1442+uEREX*O1442+uHOEX*P1442)/('Life tables'!$I$2/2))</f>
        <v>1.3012051896779711</v>
      </c>
    </row>
    <row r="1443" spans="1:28" x14ac:dyDescent="0.25">
      <c r="A1443" s="4">
        <v>1437</v>
      </c>
      <c r="C1443" s="105">
        <f>IF(male=0,VLOOKUP((($A$5:$A$1570/'Life tables'!$I$2)*2)+age,lifetable,13,1),IF(male=1,VLOOKUP((($A$5:$A$1570/'Life tables'!$I$2)*2)+age,lifetable,10,1),"error"))</f>
        <v>7.7932954904519347E-3</v>
      </c>
      <c r="F1443" s="96">
        <f t="shared" si="390"/>
        <v>8.9725947410747189</v>
      </c>
      <c r="G1443" s="96">
        <f t="shared" si="402"/>
        <v>0.90131592034713492</v>
      </c>
      <c r="H1443" s="96">
        <f t="shared" si="391"/>
        <v>5.147490477489642E-2</v>
      </c>
      <c r="I1443" s="96">
        <f t="shared" si="392"/>
        <v>2.0625507524872463E-2</v>
      </c>
      <c r="J1443" s="96">
        <f t="shared" si="403"/>
        <v>7.751220324881973E-2</v>
      </c>
      <c r="K1443" s="96">
        <f t="shared" si="393"/>
        <v>2.1552503971812305E-2</v>
      </c>
      <c r="L1443" s="96">
        <f t="shared" si="394"/>
        <v>7.9001137012071831</v>
      </c>
      <c r="M1443" s="96">
        <f t="shared" si="395"/>
        <v>42.509054659560988</v>
      </c>
      <c r="N1443" s="96">
        <f t="shared" si="404"/>
        <v>4.0937140650020343</v>
      </c>
      <c r="O1443" s="96">
        <f t="shared" si="396"/>
        <v>9.7716530396977697E-2</v>
      </c>
      <c r="P1443" s="96">
        <f t="shared" si="397"/>
        <v>9.7716530396977697E-2</v>
      </c>
      <c r="Q1443" s="96">
        <f t="shared" si="405"/>
        <v>0.36471221493508221</v>
      </c>
      <c r="R1443" s="96">
        <f t="shared" si="388"/>
        <v>7.6599128596656126E-3</v>
      </c>
      <c r="S1443" s="96">
        <f t="shared" si="401"/>
        <v>37.847535405970248</v>
      </c>
      <c r="T1443" s="96">
        <f t="shared" si="398"/>
        <v>475.48393329630642</v>
      </c>
      <c r="U1443" s="96">
        <f t="shared" si="399"/>
        <v>473.50585413806903</v>
      </c>
      <c r="V1443" s="32">
        <f t="shared" si="400"/>
        <v>999.99999999999579</v>
      </c>
      <c r="W1443" s="100">
        <f>(cNES*L1443+(cNES+cOSEX)*G1443+(cNES+cEREX)*H1443+(cNES+cHOEX)*I1443+(cNES+cNES)*S1443+(cNES+cOSEX)*N1443+(cNES+cEREX)*O1443+(cNES+cHOEX)*P1443)/(1+cDR)^((cycle + 0.5)/('Life tables'!$I$2/2))</f>
        <v>490.83960234419061</v>
      </c>
      <c r="X1443" s="107">
        <f>((L1443+G1443+H1443+I1443+N1443+O1443+P1443+S1443)/('Life tables'!$I$2/2))/(1+oDR)^(((cycle + 0.5)/('Life tables'!$I$2/2)))</f>
        <v>0.86094252099079438</v>
      </c>
      <c r="Y1443" s="31">
        <f>((uNES*L1443+ uOCEX*G1443+uEREX*H1443+uHOEX*I1443+uNES*S1443+ uOCEX*N1443+uEREX*O1443+uHOEX*P1443)/('Life tables'!$I$2/2))/(1+oDR)^(((cycle + 0.5)/('Life tables'!$I$2/2)))</f>
        <v>0.56732598893896868</v>
      </c>
      <c r="Z1443" s="100">
        <f t="shared" si="389"/>
        <v>12196.285868337554</v>
      </c>
      <c r="AA1443" s="107">
        <f>((L1443+G1443+H1443+I1443+N1443+O1443+P1443+S1443)/('Life tables'!$I$2/2))</f>
        <v>1.9565544902803766</v>
      </c>
      <c r="AB1443" s="31">
        <f>((uNES*L1443+ uOCEX*G1443+uEREX*H1443+uHOEX*I1443+uNES*S1443+ uOCEX*N1443+uEREX*O1443+uHOEX*P1443)/('Life tables'!$I$2/2))</f>
        <v>1.2892895681745091</v>
      </c>
    </row>
    <row r="1444" spans="1:28" x14ac:dyDescent="0.25">
      <c r="A1444" s="4">
        <v>1438</v>
      </c>
      <c r="C1444" s="105">
        <f>IF(male=0,VLOOKUP((($A$5:$A$1570/'Life tables'!$I$2)*2)+age,lifetable,13,1),IF(male=1,VLOOKUP((($A$5:$A$1570/'Life tables'!$I$2)*2)+age,lifetable,10,1),"error"))</f>
        <v>7.7932954904519347E-3</v>
      </c>
      <c r="F1444" s="96">
        <f t="shared" si="390"/>
        <v>8.8903447235911877</v>
      </c>
      <c r="G1444" s="96">
        <f t="shared" si="402"/>
        <v>0.89305373395111176</v>
      </c>
      <c r="H1444" s="96">
        <f t="shared" si="391"/>
        <v>5.1003044411214012E-2</v>
      </c>
      <c r="I1444" s="96">
        <f t="shared" si="392"/>
        <v>2.0436437539714046E-2</v>
      </c>
      <c r="J1444" s="96">
        <f t="shared" si="403"/>
        <v>7.6801664072987205E-2</v>
      </c>
      <c r="K1444" s="96">
        <f t="shared" si="393"/>
        <v>2.1354936391903629E-2</v>
      </c>
      <c r="L1444" s="96">
        <f t="shared" si="394"/>
        <v>7.8276949072242568</v>
      </c>
      <c r="M1444" s="96">
        <f t="shared" si="395"/>
        <v>42.119867842029144</v>
      </c>
      <c r="N1444" s="96">
        <f t="shared" si="404"/>
        <v>4.056234531250861</v>
      </c>
      <c r="O1444" s="96">
        <f t="shared" si="396"/>
        <v>9.6821897811284571E-2</v>
      </c>
      <c r="P1444" s="96">
        <f t="shared" si="397"/>
        <v>9.6821897811284571E-2</v>
      </c>
      <c r="Q1444" s="96">
        <f t="shared" si="405"/>
        <v>0.36137313371150936</v>
      </c>
      <c r="R1444" s="96">
        <f t="shared" si="388"/>
        <v>7.5897833982532309E-3</v>
      </c>
      <c r="S1444" s="96">
        <f t="shared" si="401"/>
        <v>37.501026598045954</v>
      </c>
      <c r="T1444" s="96">
        <f t="shared" si="398"/>
        <v>475.9221080940909</v>
      </c>
      <c r="U1444" s="96">
        <f t="shared" si="399"/>
        <v>473.53479885785919</v>
      </c>
      <c r="V1444" s="32">
        <f t="shared" si="400"/>
        <v>999.99999999999579</v>
      </c>
      <c r="W1444" s="100">
        <f>(cNES*L1444+(cNES+cOSEX)*G1444+(cNES+cEREX)*H1444+(cNES+cHOEX)*I1444+(cNES+cNES)*S1444+(cNES+cOSEX)*N1444+(cNES+cEREX)*O1444+(cNES+cHOEX)*P1444)/(1+cDR)^((cycle + 0.5)/('Life tables'!$I$2/2))</f>
        <v>485.25937959543995</v>
      </c>
      <c r="X1444" s="107">
        <f>((L1444+G1444+H1444+I1444+N1444+O1444+P1444+S1444)/('Life tables'!$I$2/2))/(1+oDR)^(((cycle + 0.5)/('Life tables'!$I$2/2)))</f>
        <v>0.85257153289795018</v>
      </c>
      <c r="Y1444" s="31">
        <f>((uNES*L1444+ uOCEX*G1444+uEREX*H1444+uHOEX*I1444+uNES*S1444+ uOCEX*N1444+uEREX*O1444+uHOEX*P1444)/('Life tables'!$I$2/2))/(1+oDR)^(((cycle + 0.5)/('Life tables'!$I$2/2)))</f>
        <v>0.56180985108030546</v>
      </c>
      <c r="Z1444" s="100">
        <f t="shared" si="389"/>
        <v>12084.608168472505</v>
      </c>
      <c r="AA1444" s="107">
        <f>((L1444+G1444+H1444+I1444+N1444+O1444+P1444+S1444)/('Life tables'!$I$2/2))</f>
        <v>1.9386375920037315</v>
      </c>
      <c r="AB1444" s="31">
        <f>((uNES*L1444+ uOCEX*G1444+uEREX*H1444+uHOEX*I1444+uNES*S1444+ uOCEX*N1444+uEREX*O1444+uHOEX*P1444)/('Life tables'!$I$2/2))</f>
        <v>1.2774830672098751</v>
      </c>
    </row>
    <row r="1445" spans="1:28" x14ac:dyDescent="0.25">
      <c r="A1445" s="4">
        <v>1439</v>
      </c>
      <c r="C1445" s="105">
        <f>IF(male=0,VLOOKUP((($A$5:$A$1570/'Life tables'!$I$2)*2)+age,lifetable,13,1),IF(male=1,VLOOKUP((($A$5:$A$1570/'Life tables'!$I$2)*2)+age,lifetable,10,1),"error"))</f>
        <v>7.7932954904519347E-3</v>
      </c>
      <c r="F1445" s="96">
        <f t="shared" si="390"/>
        <v>8.8088514510398408</v>
      </c>
      <c r="G1445" s="96">
        <f t="shared" si="402"/>
        <v>0.88486756416730639</v>
      </c>
      <c r="H1445" s="96">
        <f t="shared" si="391"/>
        <v>5.0535525419726293E-2</v>
      </c>
      <c r="I1445" s="96">
        <f t="shared" si="392"/>
        <v>2.0249107101335977E-2</v>
      </c>
      <c r="J1445" s="96">
        <f t="shared" si="403"/>
        <v>7.609766224434171E-2</v>
      </c>
      <c r="K1445" s="96">
        <f t="shared" si="393"/>
        <v>2.1159186541272513E-2</v>
      </c>
      <c r="L1445" s="96">
        <f t="shared" si="394"/>
        <v>7.7559424055658575</v>
      </c>
      <c r="M1445" s="96">
        <f t="shared" si="395"/>
        <v>41.734241597005834</v>
      </c>
      <c r="N1445" s="96">
        <f t="shared" si="404"/>
        <v>4.0190978883466935</v>
      </c>
      <c r="O1445" s="96">
        <f t="shared" si="396"/>
        <v>9.5935449994567074E-2</v>
      </c>
      <c r="P1445" s="96">
        <f t="shared" si="397"/>
        <v>9.5935449994567074E-2</v>
      </c>
      <c r="Q1445" s="96">
        <f t="shared" si="405"/>
        <v>0.35806460090394859</v>
      </c>
      <c r="R1445" s="96">
        <f t="shared" si="388"/>
        <v>7.5202955336809655E-3</v>
      </c>
      <c r="S1445" s="96">
        <f t="shared" si="401"/>
        <v>37.157687912232376</v>
      </c>
      <c r="T1445" s="96">
        <f t="shared" si="398"/>
        <v>476.35627035723917</v>
      </c>
      <c r="U1445" s="96">
        <f t="shared" si="399"/>
        <v>473.56347833993414</v>
      </c>
      <c r="V1445" s="32">
        <f t="shared" si="400"/>
        <v>999.99999999999568</v>
      </c>
      <c r="W1445" s="100">
        <f>(cNES*L1445+(cNES+cOSEX)*G1445+(cNES+cEREX)*H1445+(cNES+cHOEX)*I1445+(cNES+cNES)*S1445+(cNES+cOSEX)*N1445+(cNES+cEREX)*O1445+(cNES+cHOEX)*P1445)/(1+cDR)^((cycle + 0.5)/('Life tables'!$I$2/2))</f>
        <v>479.74258796851524</v>
      </c>
      <c r="X1445" s="107">
        <f>((L1445+G1445+H1445+I1445+N1445+O1445+P1445+S1445)/('Life tables'!$I$2/2))/(1+oDR)^(((cycle + 0.5)/('Life tables'!$I$2/2)))</f>
        <v>0.84428193946740582</v>
      </c>
      <c r="Y1445" s="31">
        <f>((uNES*L1445+ uOCEX*G1445+uEREX*H1445+uHOEX*I1445+uNES*S1445+ uOCEX*N1445+uEREX*O1445+uHOEX*P1445)/('Life tables'!$I$2/2))/(1+oDR)^(((cycle + 0.5)/('Life tables'!$I$2/2)))</f>
        <v>0.55634734889447213</v>
      </c>
      <c r="Z1445" s="100">
        <f t="shared" si="389"/>
        <v>11973.952844831081</v>
      </c>
      <c r="AA1445" s="107">
        <f>((L1445+G1445+H1445+I1445+N1445+O1445+P1445+S1445)/('Life tables'!$I$2/2))</f>
        <v>1.9208847725317324</v>
      </c>
      <c r="AB1445" s="31">
        <f>((uNES*L1445+ uOCEX*G1445+uEREX*H1445+uHOEX*I1445+uNES*S1445+ uOCEX*N1445+uEREX*O1445+uHOEX*P1445)/('Life tables'!$I$2/2))</f>
        <v>1.2657846872857899</v>
      </c>
    </row>
    <row r="1446" spans="1:28" x14ac:dyDescent="0.25">
      <c r="A1446" s="4">
        <v>1440</v>
      </c>
      <c r="C1446" s="105">
        <f>IF(male=0,VLOOKUP((($A$5:$A$1570/'Life tables'!$I$2)*2)+age,lifetable,13,1),IF(male=1,VLOOKUP((($A$5:$A$1570/'Life tables'!$I$2)*2)+age,lifetable,10,1),"error"))</f>
        <v>7.7932954904519347E-3</v>
      </c>
      <c r="F1446" s="96">
        <f t="shared" si="390"/>
        <v>8.7281078456965719</v>
      </c>
      <c r="G1446" s="96">
        <f t="shared" si="402"/>
        <v>0.87675670002351935</v>
      </c>
      <c r="H1446" s="96">
        <f t="shared" si="391"/>
        <v>5.0072307196217324E-2</v>
      </c>
      <c r="I1446" s="96">
        <f t="shared" si="392"/>
        <v>2.0063499940012938E-2</v>
      </c>
      <c r="J1446" s="96">
        <f t="shared" si="403"/>
        <v>7.5400136620036057E-2</v>
      </c>
      <c r="K1446" s="96">
        <f t="shared" si="393"/>
        <v>2.0965237418964246E-2</v>
      </c>
      <c r="L1446" s="96">
        <f t="shared" si="394"/>
        <v>7.6848499644978219</v>
      </c>
      <c r="M1446" s="96">
        <f t="shared" si="395"/>
        <v>41.352143457125862</v>
      </c>
      <c r="N1446" s="96">
        <f t="shared" si="404"/>
        <v>3.9823010096119189</v>
      </c>
      <c r="O1446" s="96">
        <f t="shared" si="396"/>
        <v>9.5057112313354675E-2</v>
      </c>
      <c r="P1446" s="96">
        <f t="shared" si="397"/>
        <v>9.5057112313354675E-2</v>
      </c>
      <c r="Q1446" s="96">
        <f t="shared" si="405"/>
        <v>0.35478633795422532</v>
      </c>
      <c r="R1446" s="96">
        <f t="shared" si="388"/>
        <v>7.4514434154967137E-3</v>
      </c>
      <c r="S1446" s="96">
        <f t="shared" si="401"/>
        <v>36.817490441517513</v>
      </c>
      <c r="T1446" s="96">
        <f t="shared" si="398"/>
        <v>476.78645683181344</v>
      </c>
      <c r="U1446" s="96">
        <f t="shared" si="399"/>
        <v>473.59189502076862</v>
      </c>
      <c r="V1446" s="32">
        <f t="shared" si="400"/>
        <v>999.99999999999568</v>
      </c>
      <c r="W1446" s="100">
        <f>(cNES*L1446+(cNES+cOSEX)*G1446+(cNES+cEREX)*H1446+(cNES+cHOEX)*I1446+(cNES+cNES)*S1446+(cNES+cOSEX)*N1446+(cNES+cEREX)*O1446+(cNES+cHOEX)*P1446)/(1+cDR)^((cycle + 0.5)/('Life tables'!$I$2/2))</f>
        <v>474.28850682361195</v>
      </c>
      <c r="X1446" s="107">
        <f>((L1446+G1446+H1446+I1446+N1446+O1446+P1446+S1446)/('Life tables'!$I$2/2))/(1+oDR)^(((cycle + 0.5)/('Life tables'!$I$2/2)))</f>
        <v>0.83607294913306696</v>
      </c>
      <c r="Y1446" s="31">
        <f>((uNES*L1446+ uOCEX*G1446+uEREX*H1446+uHOEX*I1446+uNES*S1446+ uOCEX*N1446+uEREX*O1446+uHOEX*P1446)/('Life tables'!$I$2/2))/(1+oDR)^(((cycle + 0.5)/('Life tables'!$I$2/2)))</f>
        <v>0.55093796077558843</v>
      </c>
      <c r="Z1446" s="100">
        <f t="shared" si="389"/>
        <v>11864.31054712114</v>
      </c>
      <c r="AA1446" s="107">
        <f>((L1446+G1446+H1446+I1446+N1446+O1446+P1446+S1446)/('Life tables'!$I$2/2))</f>
        <v>1.9032945289737897</v>
      </c>
      <c r="AB1446" s="31">
        <f>((uNES*L1446+ uOCEX*G1446+uEREX*H1446+uHOEX*I1446+uNES*S1446+ uOCEX*N1446+uEREX*O1446+uHOEX*P1446)/('Life tables'!$I$2/2))</f>
        <v>1.2541934380671633</v>
      </c>
    </row>
    <row r="1447" spans="1:28" x14ac:dyDescent="0.25">
      <c r="A1447" s="4">
        <v>1441</v>
      </c>
      <c r="C1447" s="105">
        <f>IF(male=0,VLOOKUP((($A$5:$A$1570/'Life tables'!$I$2)*2)+age,lifetable,13,1),IF(male=1,VLOOKUP((($A$5:$A$1570/'Life tables'!$I$2)*2)+age,lifetable,10,1),"error"))</f>
        <v>7.7932954904519347E-3</v>
      </c>
      <c r="F1447" s="96">
        <f t="shared" si="390"/>
        <v>8.64810690080364</v>
      </c>
      <c r="G1447" s="96">
        <f t="shared" si="402"/>
        <v>0.8687204376762715</v>
      </c>
      <c r="H1447" s="96">
        <f t="shared" si="391"/>
        <v>4.9613349543598306E-2</v>
      </c>
      <c r="I1447" s="96">
        <f t="shared" si="392"/>
        <v>1.9879599949151606E-2</v>
      </c>
      <c r="J1447" s="96">
        <f t="shared" si="403"/>
        <v>7.4709026670285228E-2</v>
      </c>
      <c r="K1447" s="96">
        <f t="shared" si="393"/>
        <v>2.0773072194487926E-2</v>
      </c>
      <c r="L1447" s="96">
        <f t="shared" si="394"/>
        <v>7.6144114147698456</v>
      </c>
      <c r="M1447" s="96">
        <f t="shared" si="395"/>
        <v>40.973541246610068</v>
      </c>
      <c r="N1447" s="96">
        <f t="shared" si="404"/>
        <v>3.9458407964492919</v>
      </c>
      <c r="O1447" s="96">
        <f t="shared" si="396"/>
        <v>9.4186810804452292E-2</v>
      </c>
      <c r="P1447" s="96">
        <f t="shared" si="397"/>
        <v>9.4186810804452292E-2</v>
      </c>
      <c r="Q1447" s="96">
        <f t="shared" si="405"/>
        <v>0.35153806880586685</v>
      </c>
      <c r="R1447" s="96">
        <f t="shared" si="388"/>
        <v>7.3832212457906766E-3</v>
      </c>
      <c r="S1447" s="96">
        <f t="shared" si="401"/>
        <v>36.480405538500214</v>
      </c>
      <c r="T1447" s="96">
        <f t="shared" si="398"/>
        <v>477.21270392728957</v>
      </c>
      <c r="U1447" s="96">
        <f t="shared" si="399"/>
        <v>473.62005131420892</v>
      </c>
      <c r="V1447" s="32">
        <f t="shared" si="400"/>
        <v>999.99999999999579</v>
      </c>
      <c r="W1447" s="100">
        <f>(cNES*L1447+(cNES+cOSEX)*G1447+(cNES+cEREX)*H1447+(cNES+cHOEX)*I1447+(cNES+cNES)*S1447+(cNES+cOSEX)*N1447+(cNES+cEREX)*O1447+(cNES+cHOEX)*P1447)/(1+cDR)^((cycle + 0.5)/('Life tables'!$I$2/2))</f>
        <v>468.89642369104558</v>
      </c>
      <c r="X1447" s="107">
        <f>((L1447+G1447+H1447+I1447+N1447+O1447+P1447+S1447)/('Life tables'!$I$2/2))/(1+oDR)^(((cycle + 0.5)/('Life tables'!$I$2/2)))</f>
        <v>0.82794377803237973</v>
      </c>
      <c r="Y1447" s="31">
        <f>((uNES*L1447+ uOCEX*G1447+uEREX*H1447+uHOEX*I1447+uNES*S1447+ uOCEX*N1447+uEREX*O1447+uHOEX*P1447)/('Life tables'!$I$2/2))/(1+oDR)^(((cycle + 0.5)/('Life tables'!$I$2/2)))</f>
        <v>0.54558117019392749</v>
      </c>
      <c r="Z1447" s="100">
        <f t="shared" si="389"/>
        <v>11755.672010179946</v>
      </c>
      <c r="AA1447" s="107">
        <f>((L1447+G1447+H1447+I1447+N1447+O1447+P1447+S1447)/('Life tables'!$I$2/2))</f>
        <v>1.8858653722173979</v>
      </c>
      <c r="AB1447" s="31">
        <f>((uNES*L1447+ uOCEX*G1447+uEREX*H1447+uHOEX*I1447+uNES*S1447+ uOCEX*N1447+uEREX*O1447+uHOEX*P1447)/('Life tables'!$I$2/2))</f>
        <v>1.2427083382977437</v>
      </c>
    </row>
    <row r="1448" spans="1:28" x14ac:dyDescent="0.25">
      <c r="A1448" s="4">
        <v>1442</v>
      </c>
      <c r="C1448" s="105">
        <f>IF(male=0,VLOOKUP((($A$5:$A$1570/'Life tables'!$I$2)*2)+age,lifetable,13,1),IF(male=1,VLOOKUP((($A$5:$A$1570/'Life tables'!$I$2)*2)+age,lifetable,10,1),"error"))</f>
        <v>7.7932954904519347E-3</v>
      </c>
      <c r="F1448" s="96">
        <f t="shared" si="390"/>
        <v>8.5688416796639473</v>
      </c>
      <c r="G1448" s="96">
        <f t="shared" si="402"/>
        <v>0.86075808031982148</v>
      </c>
      <c r="H1448" s="96">
        <f t="shared" si="391"/>
        <v>4.9158612666711558E-2</v>
      </c>
      <c r="I1448" s="96">
        <f t="shared" si="392"/>
        <v>1.9697391183208658E-2</v>
      </c>
      <c r="J1448" s="96">
        <f t="shared" si="403"/>
        <v>7.4024272470542274E-2</v>
      </c>
      <c r="K1448" s="96">
        <f t="shared" si="393"/>
        <v>2.0582674205640923E-2</v>
      </c>
      <c r="L1448" s="96">
        <f t="shared" si="394"/>
        <v>7.5446206488180225</v>
      </c>
      <c r="M1448" s="96">
        <f t="shared" si="395"/>
        <v>40.598403078833329</v>
      </c>
      <c r="N1448" s="96">
        <f t="shared" si="404"/>
        <v>3.9097141781077256</v>
      </c>
      <c r="O1448" s="96">
        <f t="shared" si="396"/>
        <v>9.3324472169349817E-2</v>
      </c>
      <c r="P1448" s="96">
        <f t="shared" si="397"/>
        <v>9.3324472169349817E-2</v>
      </c>
      <c r="Q1448" s="96">
        <f t="shared" si="405"/>
        <v>0.34831951988323706</v>
      </c>
      <c r="R1448" s="96">
        <f t="shared" si="388"/>
        <v>7.3156232787571253E-3</v>
      </c>
      <c r="S1448" s="96">
        <f t="shared" si="401"/>
        <v>36.146404813224912</v>
      </c>
      <c r="T1448" s="96">
        <f t="shared" si="398"/>
        <v>477.63504771964335</v>
      </c>
      <c r="U1448" s="96">
        <f t="shared" si="399"/>
        <v>473.64794961169332</v>
      </c>
      <c r="V1448" s="32">
        <f t="shared" si="400"/>
        <v>999.99999999999579</v>
      </c>
      <c r="W1448" s="100">
        <f>(cNES*L1448+(cNES+cOSEX)*G1448+(cNES+cEREX)*H1448+(cNES+cHOEX)*I1448+(cNES+cNES)*S1448+(cNES+cOSEX)*N1448+(cNES+cEREX)*O1448+(cNES+cHOEX)*P1448)/(1+cDR)^((cycle + 0.5)/('Life tables'!$I$2/2))</f>
        <v>463.5656341793715</v>
      </c>
      <c r="X1448" s="107">
        <f>((L1448+G1448+H1448+I1448+N1448+O1448+P1448+S1448)/('Life tables'!$I$2/2))/(1+oDR)^(((cycle + 0.5)/('Life tables'!$I$2/2)))</f>
        <v>0.81989364993112779</v>
      </c>
      <c r="Y1448" s="31">
        <f>((uNES*L1448+ uOCEX*G1448+uEREX*H1448+uHOEX*I1448+uNES*S1448+ uOCEX*N1448+uEREX*O1448+uHOEX*P1448)/('Life tables'!$I$2/2))/(1+oDR)^(((cycle + 0.5)/('Life tables'!$I$2/2)))</f>
        <v>0.54027646564636878</v>
      </c>
      <c r="Z1448" s="100">
        <f t="shared" si="389"/>
        <v>11648.028053215156</v>
      </c>
      <c r="AA1448" s="107">
        <f>((L1448+G1448+H1448+I1448+N1448+O1448+P1448+S1448)/('Life tables'!$I$2/2))</f>
        <v>1.8685958268013136</v>
      </c>
      <c r="AB1448" s="31">
        <f>((uNES*L1448+ uOCEX*G1448+uEREX*H1448+uHOEX*I1448+uNES*S1448+ uOCEX*N1448+uEREX*O1448+uHOEX*P1448)/('Life tables'!$I$2/2))</f>
        <v>1.2313284157165656</v>
      </c>
    </row>
    <row r="1449" spans="1:28" x14ac:dyDescent="0.25">
      <c r="A1449" s="4">
        <v>1443</v>
      </c>
      <c r="C1449" s="105">
        <f>IF(male=0,VLOOKUP((($A$5:$A$1570/'Life tables'!$I$2)*2)+age,lifetable,13,1),IF(male=1,VLOOKUP((($A$5:$A$1570/'Life tables'!$I$2)*2)+age,lifetable,10,1),"error"))</f>
        <v>7.7932954904519347E-3</v>
      </c>
      <c r="F1449" s="96">
        <f t="shared" si="390"/>
        <v>8.4903053147542664</v>
      </c>
      <c r="G1449" s="96">
        <f t="shared" si="402"/>
        <v>0.85286893809708808</v>
      </c>
      <c r="H1449" s="96">
        <f t="shared" si="391"/>
        <v>4.870805716724317E-2</v>
      </c>
      <c r="I1449" s="96">
        <f t="shared" si="392"/>
        <v>1.9516857855652315E-2</v>
      </c>
      <c r="J1449" s="96">
        <f t="shared" si="403"/>
        <v>7.3345814693837483E-2</v>
      </c>
      <c r="K1449" s="96">
        <f t="shared" si="393"/>
        <v>2.0394026956378795E-2</v>
      </c>
      <c r="L1449" s="96">
        <f t="shared" si="394"/>
        <v>7.4754716199840665</v>
      </c>
      <c r="M1449" s="96">
        <f t="shared" si="395"/>
        <v>40.226697353904839</v>
      </c>
      <c r="N1449" s="96">
        <f t="shared" si="404"/>
        <v>3.8739181114492713</v>
      </c>
      <c r="O1449" s="96">
        <f t="shared" si="396"/>
        <v>9.2470023768659829E-2</v>
      </c>
      <c r="P1449" s="96">
        <f t="shared" si="397"/>
        <v>9.2470023768659829E-2</v>
      </c>
      <c r="Q1449" s="96">
        <f t="shared" si="405"/>
        <v>0.3451304200707756</v>
      </c>
      <c r="R1449" s="96">
        <f t="shared" si="388"/>
        <v>7.2486438202583776E-3</v>
      </c>
      <c r="S1449" s="96">
        <f t="shared" si="401"/>
        <v>35.815460131027216</v>
      </c>
      <c r="T1449" s="96">
        <f t="shared" si="398"/>
        <v>478.05352395440798</v>
      </c>
      <c r="U1449" s="96">
        <f t="shared" si="399"/>
        <v>473.67559228246995</v>
      </c>
      <c r="V1449" s="32">
        <f t="shared" si="400"/>
        <v>999.99999999999568</v>
      </c>
      <c r="W1449" s="100">
        <f>(cNES*L1449+(cNES+cOSEX)*G1449+(cNES+cEREX)*H1449+(cNES+cHOEX)*I1449+(cNES+cNES)*S1449+(cNES+cOSEX)*N1449+(cNES+cEREX)*O1449+(cNES+cHOEX)*P1449)/(1+cDR)^((cycle + 0.5)/('Life tables'!$I$2/2))</f>
        <v>458.29544188450507</v>
      </c>
      <c r="X1449" s="107">
        <f>((L1449+G1449+H1449+I1449+N1449+O1449+P1449+S1449)/('Life tables'!$I$2/2))/(1+oDR)^(((cycle + 0.5)/('Life tables'!$I$2/2)))</f>
        <v>0.81192179614897098</v>
      </c>
      <c r="Y1449" s="31">
        <f>((uNES*L1449+ uOCEX*G1449+uEREX*H1449+uHOEX*I1449+uNES*S1449+ uOCEX*N1449+uEREX*O1449+uHOEX*P1449)/('Life tables'!$I$2/2))/(1+oDR)^(((cycle + 0.5)/('Life tables'!$I$2/2)))</f>
        <v>0.53502334060733614</v>
      </c>
      <c r="Z1449" s="100">
        <f t="shared" si="389"/>
        <v>11541.369579051878</v>
      </c>
      <c r="AA1449" s="107">
        <f>((L1449+G1449+H1449+I1449+N1449+O1449+P1449+S1449)/('Life tables'!$I$2/2))</f>
        <v>1.8514844307899201</v>
      </c>
      <c r="AB1449" s="31">
        <f>((uNES*L1449+ uOCEX*G1449+uEREX*H1449+uHOEX*I1449+uNES*S1449+ uOCEX*N1449+uEREX*O1449+uHOEX*P1449)/('Life tables'!$I$2/2))</f>
        <v>1.2200527069751712</v>
      </c>
    </row>
    <row r="1450" spans="1:28" x14ac:dyDescent="0.25">
      <c r="A1450" s="4">
        <v>1444</v>
      </c>
      <c r="C1450" s="105">
        <f>IF(male=0,VLOOKUP((($A$5:$A$1570/'Life tables'!$I$2)*2)+age,lifetable,13,1),IF(male=1,VLOOKUP((($A$5:$A$1570/'Life tables'!$I$2)*2)+age,lifetable,10,1),"error"))</f>
        <v>7.7932954904519347E-3</v>
      </c>
      <c r="F1450" s="96">
        <f t="shared" si="390"/>
        <v>8.4124910068567811</v>
      </c>
      <c r="G1450" s="96">
        <f t="shared" si="402"/>
        <v>0.84505232801241192</v>
      </c>
      <c r="H1450" s="96">
        <f t="shared" si="391"/>
        <v>4.8261644038740746E-2</v>
      </c>
      <c r="I1450" s="96">
        <f t="shared" si="392"/>
        <v>1.9337984336966003E-2</v>
      </c>
      <c r="J1450" s="96">
        <f t="shared" si="403"/>
        <v>7.2673594603276062E-2</v>
      </c>
      <c r="K1450" s="96">
        <f t="shared" si="393"/>
        <v>2.0207114114729214E-2</v>
      </c>
      <c r="L1450" s="96">
        <f t="shared" si="394"/>
        <v>7.4069583417506575</v>
      </c>
      <c r="M1450" s="96">
        <f t="shared" si="395"/>
        <v>39.858392756261082</v>
      </c>
      <c r="N1450" s="96">
        <f t="shared" si="404"/>
        <v>3.8384495807173122</v>
      </c>
      <c r="O1450" s="96">
        <f t="shared" si="396"/>
        <v>9.1623393616584489E-2</v>
      </c>
      <c r="P1450" s="96">
        <f t="shared" si="397"/>
        <v>9.1623393616584489E-2</v>
      </c>
      <c r="Q1450" s="96">
        <f t="shared" si="405"/>
        <v>0.34197050069234697</v>
      </c>
      <c r="R1450" s="96">
        <f t="shared" si="388"/>
        <v>7.182277227391066E-3</v>
      </c>
      <c r="S1450" s="96">
        <f t="shared" si="401"/>
        <v>35.487543610390865</v>
      </c>
      <c r="T1450" s="96">
        <f t="shared" si="398"/>
        <v>478.46816804970359</v>
      </c>
      <c r="U1450" s="96">
        <f t="shared" si="399"/>
        <v>473.70298167381208</v>
      </c>
      <c r="V1450" s="32">
        <f t="shared" si="400"/>
        <v>999.99999999999568</v>
      </c>
      <c r="W1450" s="100">
        <f>(cNES*L1450+(cNES+cOSEX)*G1450+(cNES+cEREX)*H1450+(cNES+cHOEX)*I1450+(cNES+cNES)*S1450+(cNES+cOSEX)*N1450+(cNES+cEREX)*O1450+(cNES+cHOEX)*P1450)/(1+cDR)^((cycle + 0.5)/('Life tables'!$I$2/2))</f>
        <v>453.0851582998302</v>
      </c>
      <c r="X1450" s="107">
        <f>((L1450+G1450+H1450+I1450+N1450+O1450+P1450+S1450)/('Life tables'!$I$2/2))/(1+oDR)^(((cycle + 0.5)/('Life tables'!$I$2/2)))</f>
        <v>0.80402745548572263</v>
      </c>
      <c r="Y1450" s="31">
        <f>((uNES*L1450+ uOCEX*G1450+uEREX*H1450+uHOEX*I1450+uNES*S1450+ uOCEX*N1450+uEREX*O1450+uHOEX*P1450)/('Life tables'!$I$2/2))/(1+oDR)^(((cycle + 0.5)/('Life tables'!$I$2/2)))</f>
        <v>0.52982129348022455</v>
      </c>
      <c r="Z1450" s="100">
        <f t="shared" si="389"/>
        <v>11435.687573385818</v>
      </c>
      <c r="AA1450" s="107">
        <f>((L1450+G1450+H1450+I1450+N1450+O1450+P1450+S1450)/('Life tables'!$I$2/2))</f>
        <v>1.8345297356487702</v>
      </c>
      <c r="AB1450" s="31">
        <f>((uNES*L1450+ uOCEX*G1450+uEREX*H1450+uHOEX*I1450+uNES*S1450+ uOCEX*N1450+uEREX*O1450+uHOEX*P1450)/('Life tables'!$I$2/2))</f>
        <v>1.2088802575556146</v>
      </c>
    </row>
    <row r="1451" spans="1:28" x14ac:dyDescent="0.25">
      <c r="A1451" s="4">
        <v>1445</v>
      </c>
      <c r="C1451" s="105">
        <f>IF(male=0,VLOOKUP((($A$5:$A$1570/'Life tables'!$I$2)*2)+age,lifetable,13,1),IF(male=1,VLOOKUP((($A$5:$A$1570/'Life tables'!$I$2)*2)+age,lifetable,10,1),"error"))</f>
        <v>7.7932954904519347E-3</v>
      </c>
      <c r="F1451" s="96">
        <f t="shared" si="390"/>
        <v>8.3353920242083497</v>
      </c>
      <c r="G1451" s="96">
        <f t="shared" si="402"/>
        <v>0.83730757384609644</v>
      </c>
      <c r="H1451" s="96">
        <f t="shared" si="391"/>
        <v>4.7819334661732819E-2</v>
      </c>
      <c r="I1451" s="96">
        <f t="shared" si="392"/>
        <v>1.9160755152692742E-2</v>
      </c>
      <c r="J1451" s="96">
        <f t="shared" si="403"/>
        <v>7.200755404468881E-2</v>
      </c>
      <c r="K1451" s="96">
        <f t="shared" si="393"/>
        <v>2.0021919510748474E-2</v>
      </c>
      <c r="L1451" s="96">
        <f t="shared" si="394"/>
        <v>7.3390748869923907</v>
      </c>
      <c r="M1451" s="96">
        <f t="shared" si="395"/>
        <v>39.493458252271779</v>
      </c>
      <c r="N1451" s="96">
        <f t="shared" si="404"/>
        <v>3.8033055973060148</v>
      </c>
      <c r="O1451" s="96">
        <f t="shared" si="396"/>
        <v>9.0784510375412339E-2</v>
      </c>
      <c r="P1451" s="96">
        <f t="shared" si="397"/>
        <v>9.0784510375412339E-2</v>
      </c>
      <c r="Q1451" s="96">
        <f t="shared" si="405"/>
        <v>0.33883949549070019</v>
      </c>
      <c r="R1451" s="96">
        <f t="shared" si="388"/>
        <v>7.1165179080547409E-3</v>
      </c>
      <c r="S1451" s="96">
        <f t="shared" si="401"/>
        <v>35.162627620816181</v>
      </c>
      <c r="T1451" s="96">
        <f t="shared" si="398"/>
        <v>478.87901509923898</v>
      </c>
      <c r="U1451" s="96">
        <f t="shared" si="399"/>
        <v>473.73012011123086</v>
      </c>
      <c r="V1451" s="32">
        <f t="shared" si="400"/>
        <v>999.99999999999568</v>
      </c>
      <c r="W1451" s="100">
        <f>(cNES*L1451+(cNES+cOSEX)*G1451+(cNES+cEREX)*H1451+(cNES+cHOEX)*I1451+(cNES+cNES)*S1451+(cNES+cOSEX)*N1451+(cNES+cEREX)*O1451+(cNES+cHOEX)*P1451)/(1+cDR)^((cycle + 0.5)/('Life tables'!$I$2/2))</f>
        <v>447.93410272729409</v>
      </c>
      <c r="X1451" s="107">
        <f>((L1451+G1451+H1451+I1451+N1451+O1451+P1451+S1451)/('Life tables'!$I$2/2))/(1+oDR)^(((cycle + 0.5)/('Life tables'!$I$2/2)))</f>
        <v>0.79620987414835354</v>
      </c>
      <c r="Y1451" s="31">
        <f>((uNES*L1451+ uOCEX*G1451+uEREX*H1451+uHOEX*I1451+uNES*S1451+ uOCEX*N1451+uEREX*O1451+uHOEX*P1451)/('Life tables'!$I$2/2))/(1+oDR)^(((cycle + 0.5)/('Life tables'!$I$2/2)))</f>
        <v>0.52466982754930502</v>
      </c>
      <c r="Z1451" s="100">
        <f t="shared" si="389"/>
        <v>11330.973104042487</v>
      </c>
      <c r="AA1451" s="107">
        <f>((L1451+G1451+H1451+I1451+N1451+O1451+P1451+S1451)/('Life tables'!$I$2/2))</f>
        <v>1.8177303061212913</v>
      </c>
      <c r="AB1451" s="31">
        <f>((uNES*L1451+ uOCEX*G1451+uEREX*H1451+uHOEX*I1451+uNES*S1451+ uOCEX*N1451+uEREX*O1451+uHOEX*P1451)/('Life tables'!$I$2/2))</f>
        <v>1.197810121689227</v>
      </c>
    </row>
    <row r="1452" spans="1:28" x14ac:dyDescent="0.25">
      <c r="A1452" s="4">
        <v>1446</v>
      </c>
      <c r="C1452" s="105">
        <f>IF(male=0,VLOOKUP((($A$5:$A$1570/'Life tables'!$I$2)*2)+age,lifetable,13,1),IF(male=1,VLOOKUP((($A$5:$A$1570/'Life tables'!$I$2)*2)+age,lifetable,10,1),"error"))</f>
        <v>7.7932954904519347E-3</v>
      </c>
      <c r="F1452" s="96">
        <f t="shared" si="390"/>
        <v>8.2590017016669286</v>
      </c>
      <c r="G1452" s="96">
        <f t="shared" si="402"/>
        <v>0.82963400607067406</v>
      </c>
      <c r="H1452" s="96">
        <f t="shared" si="391"/>
        <v>4.7381090798946666E-2</v>
      </c>
      <c r="I1452" s="96">
        <f t="shared" si="392"/>
        <v>1.8985154981518981E-2</v>
      </c>
      <c r="J1452" s="96">
        <f t="shared" si="403"/>
        <v>7.1347635439431012E-2</v>
      </c>
      <c r="K1452" s="96">
        <f t="shared" si="393"/>
        <v>1.9838427134519207E-2</v>
      </c>
      <c r="L1452" s="96">
        <f t="shared" si="394"/>
        <v>7.2718153872418387</v>
      </c>
      <c r="M1452" s="96">
        <f t="shared" si="395"/>
        <v>39.13186308785901</v>
      </c>
      <c r="N1452" s="96">
        <f t="shared" si="404"/>
        <v>3.7684831995310422</v>
      </c>
      <c r="O1452" s="96">
        <f t="shared" si="396"/>
        <v>8.9953303350045255E-2</v>
      </c>
      <c r="P1452" s="96">
        <f t="shared" si="397"/>
        <v>8.9953303350045255E-2</v>
      </c>
      <c r="Q1452" s="96">
        <f t="shared" si="405"/>
        <v>0.33573714060704157</v>
      </c>
      <c r="R1452" s="96">
        <f t="shared" si="388"/>
        <v>7.0513603205228509E-3</v>
      </c>
      <c r="S1452" s="96">
        <f t="shared" si="401"/>
        <v>34.840684780700315</v>
      </c>
      <c r="T1452" s="96">
        <f t="shared" si="398"/>
        <v>479.28609987528546</v>
      </c>
      <c r="U1452" s="96">
        <f t="shared" si="399"/>
        <v>473.75700989868591</v>
      </c>
      <c r="V1452" s="32">
        <f t="shared" si="400"/>
        <v>999.99999999999591</v>
      </c>
      <c r="W1452" s="100">
        <f>(cNES*L1452+(cNES+cOSEX)*G1452+(cNES+cEREX)*H1452+(cNES+cHOEX)*I1452+(cNES+cNES)*S1452+(cNES+cOSEX)*N1452+(cNES+cEREX)*O1452+(cNES+cHOEX)*P1452)/(1+cDR)^((cycle + 0.5)/('Life tables'!$I$2/2))</f>
        <v>442.84160218947</v>
      </c>
      <c r="X1452" s="107">
        <f>((L1452+G1452+H1452+I1452+N1452+O1452+P1452+S1452)/('Life tables'!$I$2/2))/(1+oDR)^(((cycle + 0.5)/('Life tables'!$I$2/2)))</f>
        <v>0.78846830567871773</v>
      </c>
      <c r="Y1452" s="31">
        <f>((uNES*L1452+ uOCEX*G1452+uEREX*H1452+uHOEX*I1452+uNES*S1452+ uOCEX*N1452+uEREX*O1452+uHOEX*P1452)/('Life tables'!$I$2/2))/(1+oDR)^(((cycle + 0.5)/('Life tables'!$I$2/2)))</f>
        <v>0.51956845093210469</v>
      </c>
      <c r="Z1452" s="100">
        <f t="shared" si="389"/>
        <v>11227.217320242435</v>
      </c>
      <c r="AA1452" s="107">
        <f>((L1452+G1452+H1452+I1452+N1452+O1452+P1452+S1452)/('Life tables'!$I$2/2))</f>
        <v>1.8010847201066464</v>
      </c>
      <c r="AB1452" s="31">
        <f>((uNES*L1452+ uOCEX*G1452+uEREX*H1452+uHOEX*I1452+uNES*S1452+ uOCEX*N1452+uEREX*O1452+uHOEX*P1452)/('Life tables'!$I$2/2))</f>
        <v>1.1868413622761456</v>
      </c>
    </row>
    <row r="1453" spans="1:28" x14ac:dyDescent="0.25">
      <c r="A1453" s="4">
        <v>1447</v>
      </c>
      <c r="C1453" s="105">
        <f>IF(male=0,VLOOKUP((($A$5:$A$1570/'Life tables'!$I$2)*2)+age,lifetable,13,1),IF(male=1,VLOOKUP((($A$5:$A$1570/'Life tables'!$I$2)*2)+age,lifetable,10,1),"error"))</f>
        <v>7.7932954904519347E-3</v>
      </c>
      <c r="F1453" s="96">
        <f t="shared" si="390"/>
        <v>8.1833134398945848</v>
      </c>
      <c r="G1453" s="96">
        <f t="shared" si="402"/>
        <v>0.82203096176883772</v>
      </c>
      <c r="H1453" s="96">
        <f t="shared" si="391"/>
        <v>4.6946874590621385E-2</v>
      </c>
      <c r="I1453" s="96">
        <f t="shared" si="392"/>
        <v>1.8811168653396576E-2</v>
      </c>
      <c r="J1453" s="96">
        <f t="shared" si="403"/>
        <v>7.069378177732466E-2</v>
      </c>
      <c r="K1453" s="96">
        <f t="shared" si="393"/>
        <v>1.9656621134187955E-2</v>
      </c>
      <c r="L1453" s="96">
        <f t="shared" si="394"/>
        <v>7.2051740319702162</v>
      </c>
      <c r="M1453" s="96">
        <f t="shared" si="395"/>
        <v>38.773576786129837</v>
      </c>
      <c r="N1453" s="96">
        <f t="shared" si="404"/>
        <v>3.7339794524015728</v>
      </c>
      <c r="O1453" s="96">
        <f t="shared" si="396"/>
        <v>8.9129702482556541E-2</v>
      </c>
      <c r="P1453" s="96">
        <f t="shared" si="397"/>
        <v>8.9129702482556541E-2</v>
      </c>
      <c r="Q1453" s="96">
        <f t="shared" si="405"/>
        <v>0.33266317456072408</v>
      </c>
      <c r="R1453" s="96">
        <f t="shared" si="388"/>
        <v>6.9867989730161475E-3</v>
      </c>
      <c r="S1453" s="96">
        <f t="shared" si="401"/>
        <v>34.52168795522941</v>
      </c>
      <c r="T1453" s="96">
        <f t="shared" si="398"/>
        <v>479.68945683162349</v>
      </c>
      <c r="U1453" s="96">
        <f t="shared" si="399"/>
        <v>473.78365331879309</v>
      </c>
      <c r="V1453" s="32">
        <f t="shared" si="400"/>
        <v>999.99999999999579</v>
      </c>
      <c r="W1453" s="100">
        <f>(cNES*L1453+(cNES+cOSEX)*G1453+(cNES+cEREX)*H1453+(cNES+cHOEX)*I1453+(cNES+cNES)*S1453+(cNES+cOSEX)*N1453+(cNES+cEREX)*O1453+(cNES+cHOEX)*P1453)/(1+cDR)^((cycle + 0.5)/('Life tables'!$I$2/2))</f>
        <v>437.80699134258521</v>
      </c>
      <c r="X1453" s="107">
        <f>((L1453+G1453+H1453+I1453+N1453+O1453+P1453+S1453)/('Life tables'!$I$2/2))/(1+oDR)^(((cycle + 0.5)/('Life tables'!$I$2/2)))</f>
        <v>0.78080201088199208</v>
      </c>
      <c r="Y1453" s="31">
        <f>((uNES*L1453+ uOCEX*G1453+uEREX*H1453+uHOEX*I1453+uNES*S1453+ uOCEX*N1453+uEREX*O1453+uHOEX*P1453)/('Life tables'!$I$2/2))/(1+oDR)^(((cycle + 0.5)/('Life tables'!$I$2/2)))</f>
        <v>0.51451667653225652</v>
      </c>
      <c r="Z1453" s="100">
        <f t="shared" si="389"/>
        <v>11124.411451872482</v>
      </c>
      <c r="AA1453" s="107">
        <f>((L1453+G1453+H1453+I1453+N1453+O1453+P1453+S1453)/('Life tables'!$I$2/2))</f>
        <v>1.7845915685387339</v>
      </c>
      <c r="AB1453" s="31">
        <f>((uNES*L1453+ uOCEX*G1453+uEREX*H1453+uHOEX*I1453+uNES*S1453+ uOCEX*N1453+uEREX*O1453+uHOEX*P1453)/('Life tables'!$I$2/2))</f>
        <v>1.1759730508055903</v>
      </c>
    </row>
    <row r="1454" spans="1:28" x14ac:dyDescent="0.25">
      <c r="A1454" s="4">
        <v>1448</v>
      </c>
      <c r="C1454" s="105">
        <f>IF(male=0,VLOOKUP((($A$5:$A$1570/'Life tables'!$I$2)*2)+age,lifetable,13,1),IF(male=1,VLOOKUP((($A$5:$A$1570/'Life tables'!$I$2)*2)+age,lifetable,10,1),"error"))</f>
        <v>7.7932954904519347E-3</v>
      </c>
      <c r="F1454" s="96">
        <f t="shared" si="390"/>
        <v>8.108320704556629</v>
      </c>
      <c r="G1454" s="96">
        <f t="shared" si="402"/>
        <v>0.81449778455299227</v>
      </c>
      <c r="H1454" s="96">
        <f t="shared" si="391"/>
        <v>4.6516648549913352E-2</v>
      </c>
      <c r="I1454" s="96">
        <f t="shared" si="392"/>
        <v>1.8638781147701816E-2</v>
      </c>
      <c r="J1454" s="96">
        <f t="shared" si="403"/>
        <v>7.0045936609740053E-2</v>
      </c>
      <c r="K1454" s="96">
        <f t="shared" si="393"/>
        <v>1.9476485814041451E-2</v>
      </c>
      <c r="L1454" s="96">
        <f t="shared" si="394"/>
        <v>7.1391450678822403</v>
      </c>
      <c r="M1454" s="96">
        <f t="shared" si="395"/>
        <v>38.418569145022538</v>
      </c>
      <c r="N1454" s="96">
        <f t="shared" si="404"/>
        <v>3.6997914473936264</v>
      </c>
      <c r="O1454" s="96">
        <f t="shared" si="396"/>
        <v>8.8313638346780271E-2</v>
      </c>
      <c r="P1454" s="96">
        <f t="shared" si="397"/>
        <v>8.8313638346780271E-2</v>
      </c>
      <c r="Q1454" s="96">
        <f t="shared" si="405"/>
        <v>0.32961733822905215</v>
      </c>
      <c r="R1454" s="96">
        <f t="shared" si="388"/>
        <v>6.9228284232785587E-3</v>
      </c>
      <c r="S1454" s="96">
        <f t="shared" si="401"/>
        <v>34.205610254283023</v>
      </c>
      <c r="T1454" s="96">
        <f t="shared" si="398"/>
        <v>480.0891201064623</v>
      </c>
      <c r="U1454" s="96">
        <f t="shared" si="399"/>
        <v>473.81005263303041</v>
      </c>
      <c r="V1454" s="32">
        <f t="shared" si="400"/>
        <v>999.99999999999579</v>
      </c>
      <c r="W1454" s="100">
        <f>(cNES*L1454+(cNES+cOSEX)*G1454+(cNES+cEREX)*H1454+(cNES+cHOEX)*I1454+(cNES+cNES)*S1454+(cNES+cOSEX)*N1454+(cNES+cEREX)*O1454+(cNES+cHOEX)*P1454)/(1+cDR)^((cycle + 0.5)/('Life tables'!$I$2/2))</f>
        <v>432.8296123905032</v>
      </c>
      <c r="X1454" s="107">
        <f>((L1454+G1454+H1454+I1454+N1454+O1454+P1454+S1454)/('Life tables'!$I$2/2))/(1+oDR)^(((cycle + 0.5)/('Life tables'!$I$2/2)))</f>
        <v>0.77321025775582086</v>
      </c>
      <c r="Y1454" s="31">
        <f>((uNES*L1454+ uOCEX*G1454+uEREX*H1454+uHOEX*I1454+uNES*S1454+ uOCEX*N1454+uEREX*O1454+uHOEX*P1454)/('Life tables'!$I$2/2))/(1+oDR)^(((cycle + 0.5)/('Life tables'!$I$2/2)))</f>
        <v>0.50951402199281415</v>
      </c>
      <c r="Z1454" s="100">
        <f t="shared" si="389"/>
        <v>11022.546808762958</v>
      </c>
      <c r="AA1454" s="107">
        <f>((L1454+G1454+H1454+I1454+N1454+O1454+P1454+S1454)/('Life tables'!$I$2/2))</f>
        <v>1.7682494552663186</v>
      </c>
      <c r="AB1454" s="31">
        <f>((uNES*L1454+ uOCEX*G1454+uEREX*H1454+uHOEX*I1454+uNES*S1454+ uOCEX*N1454+uEREX*O1454+uHOEX*P1454)/('Life tables'!$I$2/2))</f>
        <v>1.1652042672768876</v>
      </c>
    </row>
    <row r="1455" spans="1:28" x14ac:dyDescent="0.25">
      <c r="A1455" s="4">
        <v>1449</v>
      </c>
      <c r="C1455" s="105">
        <f>IF(male=0,VLOOKUP((($A$5:$A$1570/'Life tables'!$I$2)*2)+age,lifetable,13,1),IF(male=1,VLOOKUP((($A$5:$A$1570/'Life tables'!$I$2)*2)+age,lifetable,10,1),"error"))</f>
        <v>7.7932954904519347E-3</v>
      </c>
      <c r="F1455" s="96">
        <f t="shared" si="390"/>
        <v>8.0340170255362899</v>
      </c>
      <c r="G1455" s="96">
        <f t="shared" si="402"/>
        <v>0.80703382448636685</v>
      </c>
      <c r="H1455" s="96">
        <f t="shared" si="391"/>
        <v>4.6090375558390913E-2</v>
      </c>
      <c r="I1455" s="96">
        <f t="shared" si="392"/>
        <v>1.8467977591430183E-2</v>
      </c>
      <c r="J1455" s="96">
        <f t="shared" si="403"/>
        <v>6.9404044042811322E-2</v>
      </c>
      <c r="K1455" s="96">
        <f t="shared" si="393"/>
        <v>1.9298005632620227E-2</v>
      </c>
      <c r="L1455" s="96">
        <f t="shared" si="394"/>
        <v>7.0737227982246704</v>
      </c>
      <c r="M1455" s="96">
        <f t="shared" si="395"/>
        <v>38.066810234966773</v>
      </c>
      <c r="N1455" s="96">
        <f t="shared" si="404"/>
        <v>3.6659163022247325</v>
      </c>
      <c r="O1455" s="96">
        <f t="shared" si="396"/>
        <v>8.7505042142932657E-2</v>
      </c>
      <c r="P1455" s="96">
        <f t="shared" si="397"/>
        <v>8.7505042142932657E-2</v>
      </c>
      <c r="Q1455" s="96">
        <f t="shared" si="405"/>
        <v>0.32659937482720702</v>
      </c>
      <c r="R1455" s="96">
        <f t="shared" si="388"/>
        <v>6.8594432781555522E-3</v>
      </c>
      <c r="S1455" s="96">
        <f t="shared" si="401"/>
        <v>33.892425030350815</v>
      </c>
      <c r="T1455" s="96">
        <f t="shared" si="398"/>
        <v>480.48512352533231</v>
      </c>
      <c r="U1455" s="96">
        <f t="shared" si="399"/>
        <v>473.8362100819412</v>
      </c>
      <c r="V1455" s="32">
        <f t="shared" si="400"/>
        <v>999.99999999999579</v>
      </c>
      <c r="W1455" s="100">
        <f>(cNES*L1455+(cNES+cOSEX)*G1455+(cNES+cEREX)*H1455+(cNES+cHOEX)*I1455+(cNES+cNES)*S1455+(cNES+cOSEX)*N1455+(cNES+cEREX)*O1455+(cNES+cHOEX)*P1455)/(1+cDR)^((cycle + 0.5)/('Life tables'!$I$2/2))</f>
        <v>427.9088149996474</v>
      </c>
      <c r="X1455" s="107">
        <f>((L1455+G1455+H1455+I1455+N1455+O1455+P1455+S1455)/('Life tables'!$I$2/2))/(1+oDR)^(((cycle + 0.5)/('Life tables'!$I$2/2)))</f>
        <v>0.76569232142015975</v>
      </c>
      <c r="Y1455" s="31">
        <f>((uNES*L1455+ uOCEX*G1455+uEREX*H1455+uHOEX*I1455+uNES*S1455+ uOCEX*N1455+uEREX*O1455+uHOEX*P1455)/('Life tables'!$I$2/2))/(1+oDR)^(((cycle + 0.5)/('Life tables'!$I$2/2)))</f>
        <v>0.50456000965002756</v>
      </c>
      <c r="Z1455" s="100">
        <f t="shared" si="389"/>
        <v>10921.61477997088</v>
      </c>
      <c r="AA1455" s="107">
        <f>((L1455+G1455+H1455+I1455+N1455+O1455+P1455+S1455)/('Life tables'!$I$2/2))</f>
        <v>1.7520569969342814</v>
      </c>
      <c r="AB1455" s="31">
        <f>((uNES*L1455+ uOCEX*G1455+uEREX*H1455+uHOEX*I1455+uNES*S1455+ uOCEX*N1455+uEREX*O1455+uHOEX*P1455)/('Life tables'!$I$2/2))</f>
        <v>1.1545341001212295</v>
      </c>
    </row>
    <row r="1456" spans="1:28" x14ac:dyDescent="0.25">
      <c r="A1456" s="4">
        <v>1450</v>
      </c>
      <c r="C1456" s="105">
        <f>IF(male=0,VLOOKUP((($A$5:$A$1570/'Life tables'!$I$2)*2)+age,lifetable,13,1),IF(male=1,VLOOKUP((($A$5:$A$1570/'Life tables'!$I$2)*2)+age,lifetable,10,1),"error"))</f>
        <v>7.7932954904519347E-3</v>
      </c>
      <c r="F1456" s="96">
        <f t="shared" si="390"/>
        <v>7.9603959961644977</v>
      </c>
      <c r="G1456" s="96">
        <f t="shared" si="402"/>
        <v>0.79963843800564494</v>
      </c>
      <c r="H1456" s="96">
        <f t="shared" si="391"/>
        <v>4.5668018861615714E-2</v>
      </c>
      <c r="I1456" s="96">
        <f t="shared" si="392"/>
        <v>1.829874325742583E-2</v>
      </c>
      <c r="J1456" s="96">
        <f t="shared" si="403"/>
        <v>6.8768048730782974E-2</v>
      </c>
      <c r="K1456" s="96">
        <f t="shared" si="393"/>
        <v>1.912116520086855E-2</v>
      </c>
      <c r="L1456" s="96">
        <f t="shared" si="394"/>
        <v>7.0089015821081597</v>
      </c>
      <c r="M1456" s="96">
        <f t="shared" si="395"/>
        <v>37.718270396557763</v>
      </c>
      <c r="N1456" s="96">
        <f t="shared" si="404"/>
        <v>3.6323511606299506</v>
      </c>
      <c r="O1456" s="96">
        <f t="shared" si="396"/>
        <v>8.6703845692265608E-2</v>
      </c>
      <c r="P1456" s="96">
        <f t="shared" si="397"/>
        <v>8.6703845692265608E-2</v>
      </c>
      <c r="Q1456" s="96">
        <f t="shared" si="405"/>
        <v>0.32360902988829238</v>
      </c>
      <c r="R1456" s="96">
        <f t="shared" si="388"/>
        <v>6.79663819317504E-3</v>
      </c>
      <c r="S1456" s="96">
        <f t="shared" si="401"/>
        <v>33.58210587646181</v>
      </c>
      <c r="T1456" s="96">
        <f t="shared" si="398"/>
        <v>480.87750060395138</v>
      </c>
      <c r="U1456" s="96">
        <f t="shared" si="399"/>
        <v>473.86212788533527</v>
      </c>
      <c r="V1456" s="32">
        <f t="shared" si="400"/>
        <v>999.99999999999568</v>
      </c>
      <c r="W1456" s="100">
        <f>(cNES*L1456+(cNES+cOSEX)*G1456+(cNES+cEREX)*H1456+(cNES+cHOEX)*I1456+(cNES+cNES)*S1456+(cNES+cOSEX)*N1456+(cNES+cEREX)*O1456+(cNES+cHOEX)*P1456)/(1+cDR)^((cycle + 0.5)/('Life tables'!$I$2/2))</f>
        <v>423.04395621486282</v>
      </c>
      <c r="X1456" s="107">
        <f>((L1456+G1456+H1456+I1456+N1456+O1456+P1456+S1456)/('Life tables'!$I$2/2))/(1+oDR)^(((cycle + 0.5)/('Life tables'!$I$2/2)))</f>
        <v>0.75824748404781117</v>
      </c>
      <c r="Y1456" s="31">
        <f>((uNES*L1456+ uOCEX*G1456+uEREX*H1456+uHOEX*I1456+uNES*S1456+ uOCEX*N1456+uEREX*O1456+uHOEX*P1456)/('Life tables'!$I$2/2))/(1+oDR)^(((cycle + 0.5)/('Life tables'!$I$2/2)))</f>
        <v>0.49965416648757255</v>
      </c>
      <c r="Z1456" s="100">
        <f t="shared" si="389"/>
        <v>10821.606833069049</v>
      </c>
      <c r="AA1456" s="107">
        <f>((L1456+G1456+H1456+I1456+N1456+O1456+P1456+S1456)/('Life tables'!$I$2/2))</f>
        <v>1.7360128228659757</v>
      </c>
      <c r="AB1456" s="31">
        <f>((uNES*L1456+ uOCEX*G1456+uEREX*H1456+uHOEX*I1456+uNES*S1456+ uOCEX*N1456+uEREX*O1456+uHOEX*P1456)/('Life tables'!$I$2/2))</f>
        <v>1.1439616461241602</v>
      </c>
    </row>
    <row r="1457" spans="1:28" x14ac:dyDescent="0.25">
      <c r="A1457" s="4">
        <v>1451</v>
      </c>
      <c r="C1457" s="105">
        <f>IF(male=0,VLOOKUP((($A$5:$A$1570/'Life tables'!$I$2)*2)+age,lifetable,13,1),IF(male=1,VLOOKUP((($A$5:$A$1570/'Life tables'!$I$2)*2)+age,lifetable,10,1),"error"))</f>
        <v>7.7932954904519347E-3</v>
      </c>
      <c r="F1457" s="96">
        <f t="shared" si="390"/>
        <v>7.8874512724642987</v>
      </c>
      <c r="G1457" s="96">
        <f t="shared" si="402"/>
        <v>0.79231098784506437</v>
      </c>
      <c r="H1457" s="96">
        <f t="shared" si="391"/>
        <v>4.5249542064807982E-2</v>
      </c>
      <c r="I1457" s="96">
        <f t="shared" si="392"/>
        <v>1.8131063562644698E-2</v>
      </c>
      <c r="J1457" s="96">
        <f t="shared" si="403"/>
        <v>6.8137895869482393E-2</v>
      </c>
      <c r="K1457" s="96">
        <f t="shared" si="393"/>
        <v>1.8945949280319466E-2</v>
      </c>
      <c r="L1457" s="96">
        <f t="shared" si="394"/>
        <v>6.9446758338419796</v>
      </c>
      <c r="M1457" s="96">
        <f t="shared" si="395"/>
        <v>37.372920238244831</v>
      </c>
      <c r="N1457" s="96">
        <f t="shared" si="404"/>
        <v>3.5990931921392693</v>
      </c>
      <c r="O1457" s="96">
        <f t="shared" si="396"/>
        <v>8.5909981431753379E-2</v>
      </c>
      <c r="P1457" s="96">
        <f t="shared" si="397"/>
        <v>8.5909981431753379E-2</v>
      </c>
      <c r="Q1457" s="96">
        <f t="shared" si="405"/>
        <v>0.32064605124350226</v>
      </c>
      <c r="R1457" s="96">
        <f t="shared" si="388"/>
        <v>6.7344078721308671E-3</v>
      </c>
      <c r="S1457" s="96">
        <f t="shared" si="401"/>
        <v>33.274626624126419</v>
      </c>
      <c r="T1457" s="96">
        <f t="shared" si="398"/>
        <v>481.26628455106436</v>
      </c>
      <c r="U1457" s="96">
        <f t="shared" si="399"/>
        <v>473.88780824248772</v>
      </c>
      <c r="V1457" s="32">
        <f t="shared" si="400"/>
        <v>999.99999999999579</v>
      </c>
      <c r="W1457" s="100">
        <f>(cNES*L1457+(cNES+cOSEX)*G1457+(cNES+cEREX)*H1457+(cNES+cHOEX)*I1457+(cNES+cNES)*S1457+(cNES+cOSEX)*N1457+(cNES+cEREX)*O1457+(cNES+cHOEX)*P1457)/(1+cDR)^((cycle + 0.5)/('Life tables'!$I$2/2))</f>
        <v>418.23440037620213</v>
      </c>
      <c r="X1457" s="107">
        <f>((L1457+G1457+H1457+I1457+N1457+O1457+P1457+S1457)/('Life tables'!$I$2/2))/(1+oDR)^(((cycle + 0.5)/('Life tables'!$I$2/2)))</f>
        <v>0.7508750347956451</v>
      </c>
      <c r="Y1457" s="31">
        <f>((uNES*L1457+ uOCEX*G1457+uEREX*H1457+uHOEX*I1457+uNES*S1457+ uOCEX*N1457+uEREX*O1457+uHOEX*P1457)/('Life tables'!$I$2/2))/(1+oDR)^(((cycle + 0.5)/('Life tables'!$I$2/2)))</f>
        <v>0.49479602409123402</v>
      </c>
      <c r="Z1457" s="100">
        <f t="shared" si="389"/>
        <v>10722.514513441101</v>
      </c>
      <c r="AA1457" s="107">
        <f>((L1457+G1457+H1457+I1457+N1457+O1457+P1457+S1457)/('Life tables'!$I$2/2))</f>
        <v>1.7201155749466828</v>
      </c>
      <c r="AB1457" s="31">
        <f>((uNES*L1457+ uOCEX*G1457+uEREX*H1457+uHOEX*I1457+uNES*S1457+ uOCEX*N1457+uEREX*O1457+uHOEX*P1457)/('Life tables'!$I$2/2))</f>
        <v>1.1334860103487914</v>
      </c>
    </row>
    <row r="1458" spans="1:28" x14ac:dyDescent="0.25">
      <c r="A1458" s="4">
        <v>1452</v>
      </c>
      <c r="C1458" s="105">
        <f>IF(male=0,VLOOKUP((($A$5:$A$1570/'Life tables'!$I$2)*2)+age,lifetable,13,1),IF(male=1,VLOOKUP((($A$5:$A$1570/'Life tables'!$I$2)*2)+age,lifetable,10,1),"error"))</f>
        <v>7.7932954904519347E-3</v>
      </c>
      <c r="F1458" s="96">
        <f t="shared" si="390"/>
        <v>7.81517657240944</v>
      </c>
      <c r="G1458" s="96">
        <f t="shared" si="402"/>
        <v>0.7850508429619405</v>
      </c>
      <c r="H1458" s="96">
        <f t="shared" si="391"/>
        <v>4.4834909128593094E-2</v>
      </c>
      <c r="I1458" s="96">
        <f t="shared" si="392"/>
        <v>1.7964924066450217E-2</v>
      </c>
      <c r="J1458" s="96">
        <f t="shared" si="403"/>
        <v>6.7513531189914933E-2</v>
      </c>
      <c r="K1458" s="96">
        <f t="shared" si="393"/>
        <v>1.8772342781313883E-2</v>
      </c>
      <c r="L1458" s="96">
        <f t="shared" si="394"/>
        <v>6.8810400222812271</v>
      </c>
      <c r="M1458" s="96">
        <f t="shared" si="395"/>
        <v>37.030730634034256</v>
      </c>
      <c r="N1458" s="96">
        <f t="shared" si="404"/>
        <v>3.5661395918563881</v>
      </c>
      <c r="O1458" s="96">
        <f t="shared" si="396"/>
        <v>8.5123382408811996E-2</v>
      </c>
      <c r="P1458" s="96">
        <f t="shared" si="397"/>
        <v>8.5123382408811996E-2</v>
      </c>
      <c r="Q1458" s="96">
        <f t="shared" si="405"/>
        <v>0.31771018900241316</v>
      </c>
      <c r="R1458" s="96">
        <f t="shared" si="388"/>
        <v>6.6727470666688724E-3</v>
      </c>
      <c r="S1458" s="96">
        <f t="shared" si="401"/>
        <v>32.96996134129116</v>
      </c>
      <c r="T1458" s="96">
        <f t="shared" si="398"/>
        <v>481.65150827125666</v>
      </c>
      <c r="U1458" s="96">
        <f t="shared" si="399"/>
        <v>473.91325333233573</v>
      </c>
      <c r="V1458" s="32">
        <f t="shared" si="400"/>
        <v>999.99999999999568</v>
      </c>
      <c r="W1458" s="100">
        <f>(cNES*L1458+(cNES+cOSEX)*G1458+(cNES+cEREX)*H1458+(cNES+cHOEX)*I1458+(cNES+cNES)*S1458+(cNES+cOSEX)*N1458+(cNES+cEREX)*O1458+(cNES+cHOEX)*P1458)/(1+cDR)^((cycle + 0.5)/('Life tables'!$I$2/2))</f>
        <v>413.47951903662812</v>
      </c>
      <c r="X1458" s="107">
        <f>((L1458+G1458+H1458+I1458+N1458+O1458+P1458+S1458)/('Life tables'!$I$2/2))/(1+oDR)^(((cycle + 0.5)/('Life tables'!$I$2/2)))</f>
        <v>0.74357426973649554</v>
      </c>
      <c r="Y1458" s="31">
        <f>((uNES*L1458+ uOCEX*G1458+uEREX*H1458+uHOEX*I1458+uNES*S1458+ uOCEX*N1458+uEREX*O1458+uHOEX*P1458)/('Life tables'!$I$2/2))/(1+oDR)^(((cycle + 0.5)/('Life tables'!$I$2/2)))</f>
        <v>0.48998511860403221</v>
      </c>
      <c r="Z1458" s="100">
        <f t="shared" si="389"/>
        <v>10624.329443582368</v>
      </c>
      <c r="AA1458" s="107">
        <f>((L1458+G1458+H1458+I1458+N1458+O1458+P1458+S1458)/('Life tables'!$I$2/2))</f>
        <v>1.7043639075081509</v>
      </c>
      <c r="AB1458" s="31">
        <f>((uNES*L1458+ uOCEX*G1458+uEREX*H1458+uHOEX*I1458+uNES*S1458+ uOCEX*N1458+uEREX*O1458+uHOEX*P1458)/('Life tables'!$I$2/2))</f>
        <v>1.1231063060597251</v>
      </c>
    </row>
    <row r="1459" spans="1:28" x14ac:dyDescent="0.25">
      <c r="A1459" s="4">
        <v>1453</v>
      </c>
      <c r="C1459" s="105">
        <f>IF(male=0,VLOOKUP((($A$5:$A$1570/'Life tables'!$I$2)*2)+age,lifetable,13,1),IF(male=1,VLOOKUP((($A$5:$A$1570/'Life tables'!$I$2)*2)+age,lifetable,10,1),"error"))</f>
        <v>7.7932954904519347E-3</v>
      </c>
      <c r="F1459" s="96">
        <f t="shared" si="390"/>
        <v>7.7435656751967015</v>
      </c>
      <c r="G1459" s="96">
        <f t="shared" si="402"/>
        <v>0.77785737846357028</v>
      </c>
      <c r="H1459" s="96">
        <f t="shared" si="391"/>
        <v>4.4424084364827032E-2</v>
      </c>
      <c r="I1459" s="96">
        <f t="shared" si="392"/>
        <v>1.7800310468940598E-2</v>
      </c>
      <c r="J1459" s="96">
        <f t="shared" si="403"/>
        <v>6.6894900951977851E-2</v>
      </c>
      <c r="K1459" s="96">
        <f t="shared" si="393"/>
        <v>1.8600330761252701E-2</v>
      </c>
      <c r="L1459" s="96">
        <f t="shared" si="394"/>
        <v>6.817988670186133</v>
      </c>
      <c r="M1459" s="96">
        <f t="shared" si="395"/>
        <v>36.691672721206679</v>
      </c>
      <c r="N1459" s="96">
        <f t="shared" si="404"/>
        <v>3.5334875802388988</v>
      </c>
      <c r="O1459" s="96">
        <f t="shared" si="396"/>
        <v>8.4343982276052276E-2</v>
      </c>
      <c r="P1459" s="96">
        <f t="shared" si="397"/>
        <v>8.4343982276052276E-2</v>
      </c>
      <c r="Q1459" s="96">
        <f t="shared" si="405"/>
        <v>0.31480119553339947</v>
      </c>
      <c r="R1459" s="96">
        <f t="shared" si="388"/>
        <v>6.6116505758755818E-3</v>
      </c>
      <c r="S1459" s="96">
        <f t="shared" si="401"/>
        <v>32.668084330306399</v>
      </c>
      <c r="T1459" s="96">
        <f t="shared" si="398"/>
        <v>482.03320436774203</v>
      </c>
      <c r="U1459" s="96">
        <f t="shared" si="399"/>
        <v>473.93846531367285</v>
      </c>
      <c r="V1459" s="32">
        <f t="shared" si="400"/>
        <v>999.99999999999579</v>
      </c>
      <c r="W1459" s="100">
        <f>(cNES*L1459+(cNES+cOSEX)*G1459+(cNES+cEREX)*H1459+(cNES+cHOEX)*I1459+(cNES+cNES)*S1459+(cNES+cOSEX)*N1459+(cNES+cEREX)*O1459+(cNES+cHOEX)*P1459)/(1+cDR)^((cycle + 0.5)/('Life tables'!$I$2/2))</f>
        <v>408.77869088062471</v>
      </c>
      <c r="X1459" s="107">
        <f>((L1459+G1459+H1459+I1459+N1459+O1459+P1459+S1459)/('Life tables'!$I$2/2))/(1+oDR)^(((cycle + 0.5)/('Life tables'!$I$2/2)))</f>
        <v>0.73634449179172834</v>
      </c>
      <c r="Y1459" s="31">
        <f>((uNES*L1459+ uOCEX*G1459+uEREX*H1459+uHOEX*I1459+uNES*S1459+ uOCEX*N1459+uEREX*O1459+uHOEX*P1459)/('Life tables'!$I$2/2))/(1+oDR)^(((cycle + 0.5)/('Life tables'!$I$2/2)))</f>
        <v>0.48522099068179186</v>
      </c>
      <c r="Z1459" s="100">
        <f t="shared" si="389"/>
        <v>10527.043322406609</v>
      </c>
      <c r="AA1459" s="107">
        <f>((L1459+G1459+H1459+I1459+N1459+O1459+P1459+S1459)/('Life tables'!$I$2/2))</f>
        <v>1.6887564872142085</v>
      </c>
      <c r="AB1459" s="31">
        <f>((uNES*L1459+ uOCEX*G1459+uEREX*H1459+uHOEX*I1459+uNES*S1459+ uOCEX*N1459+uEREX*O1459+uHOEX*P1459)/('Life tables'!$I$2/2))</f>
        <v>1.1128216546476866</v>
      </c>
    </row>
    <row r="1460" spans="1:28" x14ac:dyDescent="0.25">
      <c r="A1460" s="4">
        <v>1454</v>
      </c>
      <c r="C1460" s="105">
        <f>IF(male=0,VLOOKUP((($A$5:$A$1570/'Life tables'!$I$2)*2)+age,lifetable,13,1),IF(male=1,VLOOKUP((($A$5:$A$1570/'Life tables'!$I$2)*2)+age,lifetable,10,1),"error"))</f>
        <v>7.7932954904519347E-3</v>
      </c>
      <c r="F1460" s="96">
        <f t="shared" si="390"/>
        <v>7.6726124205315607</v>
      </c>
      <c r="G1460" s="96">
        <f t="shared" si="402"/>
        <v>0.7707299755354764</v>
      </c>
      <c r="H1460" s="96">
        <f t="shared" si="391"/>
        <v>4.4017032432498299E-2</v>
      </c>
      <c r="I1460" s="96">
        <f t="shared" si="392"/>
        <v>1.7637208609306763E-2</v>
      </c>
      <c r="J1460" s="96">
        <f t="shared" si="403"/>
        <v>6.6281951938289216E-2</v>
      </c>
      <c r="K1460" s="96">
        <f t="shared" si="393"/>
        <v>1.8429898422880949E-2</v>
      </c>
      <c r="L1460" s="96">
        <f t="shared" si="394"/>
        <v>6.7555163535931086</v>
      </c>
      <c r="M1460" s="96">
        <f t="shared" si="395"/>
        <v>36.355717898049313</v>
      </c>
      <c r="N1460" s="96">
        <f t="shared" si="404"/>
        <v>3.5011344028798899</v>
      </c>
      <c r="O1460" s="96">
        <f t="shared" si="396"/>
        <v>8.3571715286066786E-2</v>
      </c>
      <c r="P1460" s="96">
        <f t="shared" si="397"/>
        <v>8.3571715286066786E-2</v>
      </c>
      <c r="Q1460" s="96">
        <f t="shared" si="405"/>
        <v>0.31191882544417682</v>
      </c>
      <c r="R1460" s="96">
        <f t="shared" si="388"/>
        <v>6.5511132458695616E-3</v>
      </c>
      <c r="S1460" s="96">
        <f t="shared" si="401"/>
        <v>32.368970125907246</v>
      </c>
      <c r="T1460" s="96">
        <f t="shared" si="398"/>
        <v>482.41140514512449</v>
      </c>
      <c r="U1460" s="96">
        <f t="shared" si="399"/>
        <v>473.96344632534158</v>
      </c>
      <c r="V1460" s="32">
        <f t="shared" si="400"/>
        <v>999.99999999999568</v>
      </c>
      <c r="W1460" s="100">
        <f>(cNES*L1460+(cNES+cOSEX)*G1460+(cNES+cEREX)*H1460+(cNES+cHOEX)*I1460+(cNES+cNES)*S1460+(cNES+cOSEX)*N1460+(cNES+cEREX)*O1460+(cNES+cHOEX)*P1460)/(1+cDR)^((cycle + 0.5)/('Life tables'!$I$2/2))</f>
        <v>404.131301643705</v>
      </c>
      <c r="X1460" s="107">
        <f>((L1460+G1460+H1460+I1460+N1460+O1460+P1460+S1460)/('Life tables'!$I$2/2))/(1+oDR)^(((cycle + 0.5)/('Life tables'!$I$2/2)))</f>
        <v>0.72918501066447328</v>
      </c>
      <c r="Y1460" s="31">
        <f>((uNES*L1460+ uOCEX*G1460+uEREX*H1460+uHOEX*I1460+uNES*S1460+ uOCEX*N1460+uEREX*O1460+uHOEX*P1460)/('Life tables'!$I$2/2))/(1+oDR)^(((cycle + 0.5)/('Life tables'!$I$2/2)))</f>
        <v>0.48050318544915016</v>
      </c>
      <c r="Z1460" s="100">
        <f t="shared" si="389"/>
        <v>10430.647924558574</v>
      </c>
      <c r="AA1460" s="107">
        <f>((L1460+G1460+H1460+I1460+N1460+O1460+P1460+S1460)/('Life tables'!$I$2/2))</f>
        <v>1.673291992947445</v>
      </c>
      <c r="AB1460" s="31">
        <f>((uNES*L1460+ uOCEX*G1460+uEREX*H1460+uHOEX*I1460+uNES*S1460+ uOCEX*N1460+uEREX*O1460+uHOEX*P1460)/('Life tables'!$I$2/2))</f>
        <v>1.1026311855548638</v>
      </c>
    </row>
    <row r="1461" spans="1:28" x14ac:dyDescent="0.25">
      <c r="A1461" s="4">
        <v>1455</v>
      </c>
      <c r="C1461" s="105">
        <f>IF(male=0,VLOOKUP((($A$5:$A$1570/'Life tables'!$I$2)*2)+age,lifetable,13,1),IF(male=1,VLOOKUP((($A$5:$A$1570/'Life tables'!$I$2)*2)+age,lifetable,10,1),"error"))</f>
        <v>7.7932954904519347E-3</v>
      </c>
      <c r="F1461" s="96">
        <f t="shared" si="390"/>
        <v>7.6023107079267849</v>
      </c>
      <c r="G1461" s="96">
        <f t="shared" si="402"/>
        <v>0.76366802137094858</v>
      </c>
      <c r="H1461" s="96">
        <f t="shared" si="391"/>
        <v>4.3613718333704005E-2</v>
      </c>
      <c r="I1461" s="96">
        <f t="shared" si="392"/>
        <v>1.7475604464220015E-2</v>
      </c>
      <c r="J1461" s="96">
        <f t="shared" si="403"/>
        <v>6.5674631448128656E-2</v>
      </c>
      <c r="K1461" s="96">
        <f t="shared" si="393"/>
        <v>1.8261031112602969E-2</v>
      </c>
      <c r="L1461" s="96">
        <f t="shared" si="394"/>
        <v>6.6936177011971809</v>
      </c>
      <c r="M1461" s="96">
        <f t="shared" si="395"/>
        <v>36.022837821602877</v>
      </c>
      <c r="N1461" s="96">
        <f t="shared" si="404"/>
        <v>3.4690773302909741</v>
      </c>
      <c r="O1461" s="96">
        <f t="shared" si="396"/>
        <v>8.2806516286250631E-2</v>
      </c>
      <c r="P1461" s="96">
        <f t="shared" si="397"/>
        <v>8.2806516286250631E-2</v>
      </c>
      <c r="Q1461" s="96">
        <f t="shared" si="405"/>
        <v>0.3090628355624721</v>
      </c>
      <c r="R1461" s="96">
        <f t="shared" si="388"/>
        <v>6.4911299693954276E-3</v>
      </c>
      <c r="S1461" s="96">
        <f t="shared" si="401"/>
        <v>32.072593493207535</v>
      </c>
      <c r="T1461" s="96">
        <f t="shared" si="398"/>
        <v>482.78614261213511</v>
      </c>
      <c r="U1461" s="96">
        <f t="shared" si="399"/>
        <v>473.98819848642358</v>
      </c>
      <c r="V1461" s="32">
        <f t="shared" si="400"/>
        <v>999.99999999999579</v>
      </c>
      <c r="W1461" s="100">
        <f>(cNES*L1461+(cNES+cOSEX)*G1461+(cNES+cEREX)*H1461+(cNES+cHOEX)*I1461+(cNES+cNES)*S1461+(cNES+cOSEX)*N1461+(cNES+cEREX)*O1461+(cNES+cHOEX)*P1461)/(1+cDR)^((cycle + 0.5)/('Life tables'!$I$2/2))</f>
        <v>399.53674403281042</v>
      </c>
      <c r="X1461" s="107">
        <f>((L1461+G1461+H1461+I1461+N1461+O1461+P1461+S1461)/('Life tables'!$I$2/2))/(1+oDR)^(((cycle + 0.5)/('Life tables'!$I$2/2)))</f>
        <v>0.72209514277351128</v>
      </c>
      <c r="Y1461" s="31">
        <f>((uNES*L1461+ uOCEX*G1461+uEREX*H1461+uHOEX*I1461+uNES*S1461+ uOCEX*N1461+uEREX*O1461+uHOEX*P1461)/('Life tables'!$I$2/2))/(1+oDR)^(((cycle + 0.5)/('Life tables'!$I$2/2)))</f>
        <v>0.47583125245599361</v>
      </c>
      <c r="Z1461" s="100">
        <f t="shared" si="389"/>
        <v>10335.135099732317</v>
      </c>
      <c r="AA1461" s="107">
        <f>((L1461+G1461+H1461+I1461+N1461+O1461+P1461+S1461)/('Life tables'!$I$2/2))</f>
        <v>1.6579691156969432</v>
      </c>
      <c r="AB1461" s="31">
        <f>((uNES*L1461+ uOCEX*G1461+uEREX*H1461+uHOEX*I1461+uNES*S1461+ uOCEX*N1461+uEREX*O1461+uHOEX*P1461)/('Life tables'!$I$2/2))</f>
        <v>1.0925340362009321</v>
      </c>
    </row>
    <row r="1462" spans="1:28" x14ac:dyDescent="0.25">
      <c r="A1462" s="4">
        <v>1456</v>
      </c>
      <c r="C1462" s="105">
        <f>IF(male=0,VLOOKUP((($A$5:$A$1570/'Life tables'!$I$2)*2)+age,lifetable,13,1),IF(male=1,VLOOKUP((($A$5:$A$1570/'Life tables'!$I$2)*2)+age,lifetable,10,1),"error"))</f>
        <v>7.7932954904519347E-3</v>
      </c>
      <c r="F1462" s="96">
        <f t="shared" si="390"/>
        <v>7.5326544960135804</v>
      </c>
      <c r="G1462" s="96">
        <f t="shared" si="402"/>
        <v>0.75667090910184753</v>
      </c>
      <c r="H1462" s="96">
        <f t="shared" si="391"/>
        <v>4.3214107409698013E-2</v>
      </c>
      <c r="I1462" s="96">
        <f t="shared" si="392"/>
        <v>1.7315484146248557E-2</v>
      </c>
      <c r="J1462" s="96">
        <f t="shared" si="403"/>
        <v>6.5072887291486581E-2</v>
      </c>
      <c r="K1462" s="96">
        <f t="shared" si="393"/>
        <v>1.809371431882778E-2</v>
      </c>
      <c r="L1462" s="96">
        <f t="shared" si="394"/>
        <v>6.6322873937454716</v>
      </c>
      <c r="M1462" s="96">
        <f t="shared" si="395"/>
        <v>35.693004405423473</v>
      </c>
      <c r="N1462" s="96">
        <f t="shared" si="404"/>
        <v>3.4373136576867518</v>
      </c>
      <c r="O1462" s="96">
        <f t="shared" si="396"/>
        <v>8.2048320713656669E-2</v>
      </c>
      <c r="P1462" s="96">
        <f t="shared" si="397"/>
        <v>8.2048320713656669E-2</v>
      </c>
      <c r="Q1462" s="96">
        <f t="shared" si="405"/>
        <v>0.30623298491682055</v>
      </c>
      <c r="R1462" s="96">
        <f t="shared" si="388"/>
        <v>6.4316956854205479E-3</v>
      </c>
      <c r="S1462" s="96">
        <f t="shared" si="401"/>
        <v>31.778929425707165</v>
      </c>
      <c r="T1462" s="96">
        <f t="shared" si="398"/>
        <v>483.15744848434343</v>
      </c>
      <c r="U1462" s="96">
        <f t="shared" si="399"/>
        <v>474.01272389642781</v>
      </c>
      <c r="V1462" s="32">
        <f t="shared" si="400"/>
        <v>999.99999999999579</v>
      </c>
      <c r="W1462" s="100">
        <f>(cNES*L1462+(cNES+cOSEX)*G1462+(cNES+cEREX)*H1462+(cNES+cHOEX)*I1462+(cNES+cNES)*S1462+(cNES+cOSEX)*N1462+(cNES+cEREX)*O1462+(cNES+cHOEX)*P1462)/(1+cDR)^((cycle + 0.5)/('Life tables'!$I$2/2))</f>
        <v>394.99441764758825</v>
      </c>
      <c r="X1462" s="107">
        <f>((L1462+G1462+H1462+I1462+N1462+O1462+P1462+S1462)/('Life tables'!$I$2/2))/(1+oDR)^(((cycle + 0.5)/('Life tables'!$I$2/2)))</f>
        <v>0.715074211187813</v>
      </c>
      <c r="Y1462" s="31">
        <f>((uNES*L1462+ uOCEX*G1462+uEREX*H1462+uHOEX*I1462+uNES*S1462+ uOCEX*N1462+uEREX*O1462+uHOEX*P1462)/('Life tables'!$I$2/2))/(1+oDR)^(((cycle + 0.5)/('Life tables'!$I$2/2)))</f>
        <v>0.47120474563432652</v>
      </c>
      <c r="Z1462" s="100">
        <f t="shared" si="389"/>
        <v>10240.496771995286</v>
      </c>
      <c r="AA1462" s="107">
        <f>((L1462+G1462+H1462+I1462+N1462+O1462+P1462+S1462)/('Life tables'!$I$2/2))</f>
        <v>1.642786558447056</v>
      </c>
      <c r="AB1462" s="31">
        <f>((uNES*L1462+ uOCEX*G1462+uEREX*H1462+uHOEX*I1462+uNES*S1462+ uOCEX*N1462+uEREX*O1462+uHOEX*P1462)/('Life tables'!$I$2/2))</f>
        <v>1.0825293519097734</v>
      </c>
    </row>
    <row r="1463" spans="1:28" x14ac:dyDescent="0.25">
      <c r="A1463" s="4">
        <v>1457</v>
      </c>
      <c r="C1463" s="105">
        <f>IF(male=0,VLOOKUP((($A$5:$A$1570/'Life tables'!$I$2)*2)+age,lifetable,13,1),IF(male=1,VLOOKUP((($A$5:$A$1570/'Life tables'!$I$2)*2)+age,lifetable,10,1),"error"))</f>
        <v>7.7932954904519347E-3</v>
      </c>
      <c r="F1463" s="96">
        <f t="shared" si="390"/>
        <v>7.4636378018649046</v>
      </c>
      <c r="G1463" s="96">
        <f t="shared" si="402"/>
        <v>0.74973803773063041</v>
      </c>
      <c r="H1463" s="96">
        <f t="shared" si="391"/>
        <v>4.2818165337008822E-2</v>
      </c>
      <c r="I1463" s="96">
        <f t="shared" si="392"/>
        <v>1.7156833902301976E-2</v>
      </c>
      <c r="J1463" s="96">
        <f t="shared" si="403"/>
        <v>6.4476667783218339E-2</v>
      </c>
      <c r="K1463" s="96">
        <f t="shared" si="393"/>
        <v>1.7927933670343649E-2</v>
      </c>
      <c r="L1463" s="96">
        <f t="shared" si="394"/>
        <v>6.5715201634414013</v>
      </c>
      <c r="M1463" s="96">
        <f t="shared" si="395"/>
        <v>35.366189817359583</v>
      </c>
      <c r="N1463" s="96">
        <f t="shared" si="404"/>
        <v>3.4058407047707289</v>
      </c>
      <c r="O1463" s="96">
        <f t="shared" si="396"/>
        <v>8.1297064589885448E-2</v>
      </c>
      <c r="P1463" s="96">
        <f t="shared" si="397"/>
        <v>8.1297064589885448E-2</v>
      </c>
      <c r="Q1463" s="96">
        <f t="shared" si="405"/>
        <v>0.30342903471749361</v>
      </c>
      <c r="R1463" s="96">
        <f t="shared" si="388"/>
        <v>6.372805378734467E-3</v>
      </c>
      <c r="S1463" s="96">
        <f t="shared" si="401"/>
        <v>31.487953143312854</v>
      </c>
      <c r="T1463" s="96">
        <f t="shared" si="398"/>
        <v>483.52535418684414</v>
      </c>
      <c r="U1463" s="96">
        <f t="shared" si="399"/>
        <v>474.03702463547688</v>
      </c>
      <c r="V1463" s="32">
        <f t="shared" si="400"/>
        <v>999.99999999999568</v>
      </c>
      <c r="W1463" s="100">
        <f>(cNES*L1463+(cNES+cOSEX)*G1463+(cNES+cEREX)*H1463+(cNES+cHOEX)*I1463+(cNES+cNES)*S1463+(cNES+cOSEX)*N1463+(cNES+cEREX)*O1463+(cNES+cHOEX)*P1463)/(1+cDR)^((cycle + 0.5)/('Life tables'!$I$2/2))</f>
        <v>390.50372890254238</v>
      </c>
      <c r="X1463" s="107">
        <f>((L1463+G1463+H1463+I1463+N1463+O1463+P1463+S1463)/('Life tables'!$I$2/2))/(1+oDR)^(((cycle + 0.5)/('Life tables'!$I$2/2)))</f>
        <v>0.70812154556172169</v>
      </c>
      <c r="Y1463" s="31">
        <f>((uNES*L1463+ uOCEX*G1463+uEREX*H1463+uHOEX*I1463+uNES*S1463+ uOCEX*N1463+uEREX*O1463+uHOEX*P1463)/('Life tables'!$I$2/2))/(1+oDR)^(((cycle + 0.5)/('Life tables'!$I$2/2)))</f>
        <v>0.46662322325556216</v>
      </c>
      <c r="Z1463" s="100">
        <f t="shared" si="389"/>
        <v>10146.724939118114</v>
      </c>
      <c r="AA1463" s="107">
        <f>((L1463+G1463+H1463+I1463+N1463+O1463+P1463+S1463)/('Life tables'!$I$2/2))</f>
        <v>1.6277430360672189</v>
      </c>
      <c r="AB1463" s="31">
        <f>((uNES*L1463+ uOCEX*G1463+uEREX*H1463+uHOEX*I1463+uNES*S1463+ uOCEX*N1463+uEREX*O1463+uHOEX*P1463)/('Life tables'!$I$2/2))</f>
        <v>1.0726162858368737</v>
      </c>
    </row>
    <row r="1464" spans="1:28" x14ac:dyDescent="0.25">
      <c r="A1464" s="4">
        <v>1458</v>
      </c>
      <c r="C1464" s="105">
        <f>IF(male=0,VLOOKUP((($A$5:$A$1570/'Life tables'!$I$2)*2)+age,lifetable,13,1),IF(male=1,VLOOKUP((($A$5:$A$1570/'Life tables'!$I$2)*2)+age,lifetable,10,1),"error"))</f>
        <v>7.7932954904519347E-3</v>
      </c>
      <c r="F1464" s="96">
        <f t="shared" si="390"/>
        <v>7.3952547003306179</v>
      </c>
      <c r="G1464" s="96">
        <f t="shared" si="402"/>
        <v>0.74286881206356492</v>
      </c>
      <c r="H1464" s="96">
        <f t="shared" si="391"/>
        <v>4.2425858123625433E-2</v>
      </c>
      <c r="I1464" s="96">
        <f t="shared" si="392"/>
        <v>1.6999640112102931E-2</v>
      </c>
      <c r="J1464" s="96">
        <f t="shared" si="403"/>
        <v>6.3885921737300802E-2</v>
      </c>
      <c r="K1464" s="96">
        <f t="shared" si="393"/>
        <v>1.7763674934721092E-2</v>
      </c>
      <c r="L1464" s="96">
        <f t="shared" si="394"/>
        <v>6.5113107933593026</v>
      </c>
      <c r="M1464" s="96">
        <f t="shared" si="395"/>
        <v>35.042366477344068</v>
      </c>
      <c r="N1464" s="96">
        <f t="shared" si="404"/>
        <v>3.3746558155226851</v>
      </c>
      <c r="O1464" s="96">
        <f t="shared" si="396"/>
        <v>8.0552684516009596E-2</v>
      </c>
      <c r="P1464" s="96">
        <f t="shared" si="397"/>
        <v>8.0552684516009596E-2</v>
      </c>
      <c r="Q1464" s="96">
        <f t="shared" si="405"/>
        <v>0.30065074833755479</v>
      </c>
      <c r="R1464" s="96">
        <f t="shared" si="388"/>
        <v>6.31445407955104E-3</v>
      </c>
      <c r="S1464" s="96">
        <f t="shared" si="401"/>
        <v>31.199640090372256</v>
      </c>
      <c r="T1464" s="96">
        <f t="shared" si="398"/>
        <v>483.88989085691901</v>
      </c>
      <c r="U1464" s="96">
        <f t="shared" si="399"/>
        <v>474.06110276449118</v>
      </c>
      <c r="V1464" s="32">
        <f t="shared" si="400"/>
        <v>999.99999999999568</v>
      </c>
      <c r="W1464" s="100">
        <f>(cNES*L1464+(cNES+cOSEX)*G1464+(cNES+cEREX)*H1464+(cNES+cHOEX)*I1464+(cNES+cNES)*S1464+(cNES+cOSEX)*N1464+(cNES+cEREX)*O1464+(cNES+cHOEX)*P1464)/(1+cDR)^((cycle + 0.5)/('Life tables'!$I$2/2))</f>
        <v>386.0640909500458</v>
      </c>
      <c r="X1464" s="107">
        <f>((L1464+G1464+H1464+I1464+N1464+O1464+P1464+S1464)/('Life tables'!$I$2/2))/(1+oDR)^(((cycle + 0.5)/('Life tables'!$I$2/2)))</f>
        <v>0.70123648207077072</v>
      </c>
      <c r="Y1464" s="31">
        <f>((uNES*L1464+ uOCEX*G1464+uEREX*H1464+uHOEX*I1464+uNES*S1464+ uOCEX*N1464+uEREX*O1464+uHOEX*P1464)/('Life tables'!$I$2/2))/(1+oDR)^(((cycle + 0.5)/('Life tables'!$I$2/2)))</f>
        <v>0.46208624788823288</v>
      </c>
      <c r="Z1464" s="100">
        <f t="shared" si="389"/>
        <v>10053.811671910111</v>
      </c>
      <c r="AA1464" s="107">
        <f>((L1464+G1464+H1464+I1464+N1464+O1464+P1464+S1464)/('Life tables'!$I$2/2))</f>
        <v>1.6128372752027818</v>
      </c>
      <c r="AB1464" s="31">
        <f>((uNES*L1464+ uOCEX*G1464+uEREX*H1464+uHOEX*I1464+uNES*S1464+ uOCEX*N1464+uEREX*O1464+uHOEX*P1464)/('Life tables'!$I$2/2))</f>
        <v>1.0627939988973933</v>
      </c>
    </row>
    <row r="1465" spans="1:28" x14ac:dyDescent="0.25">
      <c r="A1465" s="4">
        <v>1459</v>
      </c>
      <c r="C1465" s="105">
        <f>IF(male=0,VLOOKUP((($A$5:$A$1570/'Life tables'!$I$2)*2)+age,lifetable,13,1),IF(male=1,VLOOKUP((($A$5:$A$1570/'Life tables'!$I$2)*2)+age,lifetable,10,1),"error"))</f>
        <v>7.7932954904519347E-3</v>
      </c>
      <c r="F1465" s="96">
        <f t="shared" si="390"/>
        <v>7.327499323384103</v>
      </c>
      <c r="G1465" s="96">
        <f t="shared" si="402"/>
        <v>0.73606264264509635</v>
      </c>
      <c r="H1465" s="96">
        <f t="shared" si="391"/>
        <v>4.2037152105248936E-2</v>
      </c>
      <c r="I1465" s="96">
        <f t="shared" si="392"/>
        <v>1.6843889286685228E-2</v>
      </c>
      <c r="J1465" s="96">
        <f t="shared" si="403"/>
        <v>6.3300598461187976E-2</v>
      </c>
      <c r="K1465" s="96">
        <f t="shared" si="393"/>
        <v>1.7600924016743433E-2</v>
      </c>
      <c r="L1465" s="96">
        <f t="shared" si="394"/>
        <v>6.4516541168691415</v>
      </c>
      <c r="M1465" s="96">
        <f t="shared" si="395"/>
        <v>34.721507055201457</v>
      </c>
      <c r="N1465" s="96">
        <f t="shared" si="404"/>
        <v>3.343756357987508</v>
      </c>
      <c r="O1465" s="96">
        <f t="shared" si="396"/>
        <v>7.9815117667533381E-2</v>
      </c>
      <c r="P1465" s="96">
        <f t="shared" si="397"/>
        <v>7.9815117667533381E-2</v>
      </c>
      <c r="Q1465" s="96">
        <f t="shared" si="405"/>
        <v>0.29789789129404715</v>
      </c>
      <c r="R1465" s="96">
        <f t="shared" si="388"/>
        <v>6.2566368631133112E-3</v>
      </c>
      <c r="S1465" s="96">
        <f t="shared" si="401"/>
        <v>30.91396593372172</v>
      </c>
      <c r="T1465" s="96">
        <f t="shared" si="398"/>
        <v>484.25108934667423</v>
      </c>
      <c r="U1465" s="96">
        <f t="shared" si="399"/>
        <v>474.08496032537101</v>
      </c>
      <c r="V1465" s="32">
        <f t="shared" si="400"/>
        <v>999.99999999999568</v>
      </c>
      <c r="W1465" s="100">
        <f>(cNES*L1465+(cNES+cOSEX)*G1465+(cNES+cEREX)*H1465+(cNES+cHOEX)*I1465+(cNES+cNES)*S1465+(cNES+cOSEX)*N1465+(cNES+cEREX)*O1465+(cNES+cHOEX)*P1465)/(1+cDR)^((cycle + 0.5)/('Life tables'!$I$2/2))</f>
        <v>381.67492360420681</v>
      </c>
      <c r="X1465" s="107">
        <f>((L1465+G1465+H1465+I1465+N1465+O1465+P1465+S1465)/('Life tables'!$I$2/2))/(1+oDR)^(((cycle + 0.5)/('Life tables'!$I$2/2)))</f>
        <v>0.69441836334813256</v>
      </c>
      <c r="Y1465" s="31">
        <f>((uNES*L1465+ uOCEX*G1465+uEREX*H1465+uHOEX*I1465+uNES*S1465+ uOCEX*N1465+uEREX*O1465+uHOEX*P1465)/('Life tables'!$I$2/2))/(1+oDR)^(((cycle + 0.5)/('Life tables'!$I$2/2)))</f>
        <v>0.45759338635611624</v>
      </c>
      <c r="Z1465" s="100">
        <f t="shared" si="389"/>
        <v>9961.7491135603977</v>
      </c>
      <c r="AA1465" s="107">
        <f>((L1465+G1465+H1465+I1465+N1465+O1465+P1465+S1465)/('Life tables'!$I$2/2))</f>
        <v>1.5980680141668557</v>
      </c>
      <c r="AB1465" s="31">
        <f>((uNES*L1465+ uOCEX*G1465+uEREX*H1465+uHOEX*I1465+uNES*S1465+ uOCEX*N1465+uEREX*O1465+uHOEX*P1465)/('Life tables'!$I$2/2))</f>
        <v>1.0530616596949069</v>
      </c>
    </row>
    <row r="1466" spans="1:28" x14ac:dyDescent="0.25">
      <c r="A1466" s="4">
        <v>1460</v>
      </c>
      <c r="C1466" s="105">
        <f>IF(male=0,VLOOKUP((($A$5:$A$1570/'Life tables'!$I$2)*2)+age,lifetable,13,1),IF(male=1,VLOOKUP((($A$5:$A$1570/'Life tables'!$I$2)*2)+age,lifetable,10,1),"error"))</f>
        <v>7.7932954904519347E-3</v>
      </c>
      <c r="F1466" s="96">
        <f t="shared" si="390"/>
        <v>7.2603658594800375</v>
      </c>
      <c r="G1466" s="96">
        <f t="shared" si="402"/>
        <v>0.729318945693334</v>
      </c>
      <c r="H1466" s="96">
        <f t="shared" si="391"/>
        <v>4.1652013941608126E-2</v>
      </c>
      <c r="I1466" s="96">
        <f t="shared" si="392"/>
        <v>1.6689568066917512E-2</v>
      </c>
      <c r="J1466" s="96">
        <f t="shared" si="403"/>
        <v>6.2720647750262856E-2</v>
      </c>
      <c r="K1466" s="96">
        <f t="shared" si="393"/>
        <v>1.7439666956864164E-2</v>
      </c>
      <c r="L1466" s="96">
        <f t="shared" si="394"/>
        <v>6.3925450170710505</v>
      </c>
      <c r="M1466" s="96">
        <f t="shared" si="395"/>
        <v>34.403584468470434</v>
      </c>
      <c r="N1466" s="96">
        <f t="shared" si="404"/>
        <v>3.3131397240654952</v>
      </c>
      <c r="O1466" s="96">
        <f t="shared" si="396"/>
        <v>7.9084301789387287E-2</v>
      </c>
      <c r="P1466" s="96">
        <f t="shared" si="397"/>
        <v>7.9084301789387287E-2</v>
      </c>
      <c r="Q1466" s="96">
        <f t="shared" si="405"/>
        <v>0.29517023122931119</v>
      </c>
      <c r="R1466" s="96">
        <f t="shared" si="388"/>
        <v>6.1993488493011437E-3</v>
      </c>
      <c r="S1466" s="96">
        <f t="shared" si="401"/>
        <v>30.630906560747555</v>
      </c>
      <c r="T1466" s="96">
        <f t="shared" si="398"/>
        <v>484.6089802256538</v>
      </c>
      <c r="U1466" s="96">
        <f t="shared" si="399"/>
        <v>474.10859934117718</v>
      </c>
      <c r="V1466" s="32">
        <f t="shared" si="400"/>
        <v>999.99999999999568</v>
      </c>
      <c r="W1466" s="100">
        <f>(cNES*L1466+(cNES+cOSEX)*G1466+(cNES+cEREX)*H1466+(cNES+cHOEX)*I1466+(cNES+cNES)*S1466+(cNES+cOSEX)*N1466+(cNES+cEREX)*O1466+(cNES+cHOEX)*P1466)/(1+cDR)^((cycle + 0.5)/('Life tables'!$I$2/2))</f>
        <v>377.33565326558022</v>
      </c>
      <c r="X1466" s="107">
        <f>((L1466+G1466+H1466+I1466+N1466+O1466+P1466+S1466)/('Life tables'!$I$2/2))/(1+oDR)^(((cycle + 0.5)/('Life tables'!$I$2/2)))</f>
        <v>0.68766653842169245</v>
      </c>
      <c r="Y1466" s="31">
        <f>((uNES*L1466+ uOCEX*G1466+uEREX*H1466+uHOEX*I1466+uNES*S1466+ uOCEX*N1466+uEREX*O1466+uHOEX*P1466)/('Life tables'!$I$2/2))/(1+oDR)^(((cycle + 0.5)/('Life tables'!$I$2/2)))</f>
        <v>0.45314420969677172</v>
      </c>
      <c r="Z1466" s="100">
        <f t="shared" si="389"/>
        <v>9870.5294789846521</v>
      </c>
      <c r="AA1466" s="107">
        <f>((L1466+G1466+H1466+I1466+N1466+O1466+P1466+S1466)/('Life tables'!$I$2/2))</f>
        <v>1.5834340028331657</v>
      </c>
      <c r="AB1466" s="31">
        <f>((uNES*L1466+ uOCEX*G1466+uEREX*H1466+uHOEX*I1466+uNES*S1466+ uOCEX*N1466+uEREX*O1466+uHOEX*P1466)/('Life tables'!$I$2/2))</f>
        <v>1.043418444450803</v>
      </c>
    </row>
    <row r="1467" spans="1:28" x14ac:dyDescent="0.25">
      <c r="A1467" s="4">
        <v>1461</v>
      </c>
      <c r="C1467" s="105">
        <f>IF(male=0,VLOOKUP((($A$5:$A$1570/'Life tables'!$I$2)*2)+age,lifetable,13,1),IF(male=1,VLOOKUP((($A$5:$A$1570/'Life tables'!$I$2)*2)+age,lifetable,10,1),"error"))</f>
        <v>8.6630732958462575E-3</v>
      </c>
      <c r="F1467" s="96">
        <f t="shared" si="390"/>
        <v>7.1938485529230052</v>
      </c>
      <c r="G1467" s="96">
        <f t="shared" si="402"/>
        <v>0.72263714303662752</v>
      </c>
      <c r="H1467" s="96">
        <f t="shared" si="391"/>
        <v>4.1270410612837281E-2</v>
      </c>
      <c r="I1467" s="96">
        <f t="shared" si="392"/>
        <v>1.653666322205187E-2</v>
      </c>
      <c r="J1467" s="96">
        <f t="shared" si="403"/>
        <v>6.9081882747266815E-2</v>
      </c>
      <c r="K1467" s="96">
        <f t="shared" si="393"/>
        <v>1.7279889929690307E-2</v>
      </c>
      <c r="L1467" s="96">
        <f t="shared" si="394"/>
        <v>6.3270425633745315</v>
      </c>
      <c r="M1467" s="96">
        <f t="shared" si="395"/>
        <v>34.088571880241723</v>
      </c>
      <c r="N1467" s="96">
        <f t="shared" si="404"/>
        <v>3.2828033293041377</v>
      </c>
      <c r="O1467" s="96">
        <f t="shared" si="396"/>
        <v>7.8360175190957781E-2</v>
      </c>
      <c r="P1467" s="96">
        <f t="shared" si="397"/>
        <v>7.8360175190957781E-2</v>
      </c>
      <c r="Q1467" s="96">
        <f t="shared" si="405"/>
        <v>0.32510864248917687</v>
      </c>
      <c r="R1467" s="96">
        <f t="shared" si="388"/>
        <v>6.1425852022416122E-3</v>
      </c>
      <c r="S1467" s="96">
        <f t="shared" si="401"/>
        <v>30.317796972864251</v>
      </c>
      <c r="T1467" s="96">
        <f t="shared" si="398"/>
        <v>485.00317075089026</v>
      </c>
      <c r="U1467" s="96">
        <f t="shared" si="399"/>
        <v>474.13202181630913</v>
      </c>
      <c r="V1467" s="32">
        <f t="shared" si="400"/>
        <v>999.99999999999579</v>
      </c>
      <c r="W1467" s="100">
        <f>(cNES*L1467+(cNES+cOSEX)*G1467+(cNES+cEREX)*H1467+(cNES+cHOEX)*I1467+(cNES+cNES)*S1467+(cNES+cOSEX)*N1467+(cNES+cEREX)*O1467+(cNES+cHOEX)*P1467)/(1+cDR)^((cycle + 0.5)/('Life tables'!$I$2/2))</f>
        <v>372.73466047508413</v>
      </c>
      <c r="X1467" s="107">
        <f>((L1467+G1467+H1467+I1467+N1467+O1467+P1467+S1467)/('Life tables'!$I$2/2))/(1+oDR)^(((cycle + 0.5)/('Life tables'!$I$2/2)))</f>
        <v>0.6803214812616426</v>
      </c>
      <c r="Y1467" s="31">
        <f>((uNES*L1467+ uOCEX*G1467+uEREX*H1467+uHOEX*I1467+uNES*S1467+ uOCEX*N1467+uEREX*O1467+uHOEX*P1467)/('Life tables'!$I$2/2))/(1+oDR)^(((cycle + 0.5)/('Life tables'!$I$2/2)))</f>
        <v>0.44829684258912034</v>
      </c>
      <c r="Z1467" s="100">
        <f t="shared" si="389"/>
        <v>9771.9901894806317</v>
      </c>
      <c r="AA1467" s="107">
        <f>((L1467+G1467+H1467+I1467+N1467+O1467+P1467+S1467)/('Life tables'!$I$2/2))</f>
        <v>1.5674159831078194</v>
      </c>
      <c r="AB1467" s="31">
        <f>((uNES*L1467+ uOCEX*G1467+uEREX*H1467+uHOEX*I1467+uNES*S1467+ uOCEX*N1467+uEREX*O1467+uHOEX*P1467)/('Life tables'!$I$2/2))</f>
        <v>1.0328464639215482</v>
      </c>
    </row>
    <row r="1468" spans="1:28" x14ac:dyDescent="0.25">
      <c r="A1468" s="4">
        <v>1462</v>
      </c>
      <c r="C1468" s="105">
        <f>IF(male=0,VLOOKUP((($A$5:$A$1570/'Life tables'!$I$2)*2)+age,lifetable,13,1),IF(male=1,VLOOKUP((($A$5:$A$1570/'Life tables'!$I$2)*2)+age,lifetable,10,1),"error"))</f>
        <v>8.6630732958462575E-3</v>
      </c>
      <c r="F1468" s="96">
        <f t="shared" si="390"/>
        <v>7.1209943956522173</v>
      </c>
      <c r="G1468" s="96">
        <f t="shared" si="402"/>
        <v>0.71531879046342639</v>
      </c>
      <c r="H1468" s="96">
        <f t="shared" si="391"/>
        <v>4.0852453386840924E-2</v>
      </c>
      <c r="I1468" s="96">
        <f t="shared" si="392"/>
        <v>1.636919171438107E-2</v>
      </c>
      <c r="J1468" s="96">
        <f t="shared" si="403"/>
        <v>6.8382270806147116E-2</v>
      </c>
      <c r="K1468" s="96">
        <f t="shared" si="393"/>
        <v>1.7104891553049749E-2</v>
      </c>
      <c r="L1468" s="96">
        <f t="shared" si="394"/>
        <v>6.2629667977283718</v>
      </c>
      <c r="M1468" s="96">
        <f t="shared" si="395"/>
        <v>33.743813037144136</v>
      </c>
      <c r="N1468" s="96">
        <f t="shared" si="404"/>
        <v>3.2496023057498538</v>
      </c>
      <c r="O1468" s="96">
        <f t="shared" si="396"/>
        <v>7.7567670200174715E-2</v>
      </c>
      <c r="P1468" s="96">
        <f t="shared" si="397"/>
        <v>7.7567670200174715E-2</v>
      </c>
      <c r="Q1468" s="96">
        <f t="shared" si="405"/>
        <v>0.32182061740383838</v>
      </c>
      <c r="R1468" s="96">
        <f t="shared" si="388"/>
        <v>6.0804614331558026E-3</v>
      </c>
      <c r="S1468" s="96">
        <f t="shared" si="401"/>
        <v>30.011174312156939</v>
      </c>
      <c r="T1468" s="96">
        <f t="shared" si="398"/>
        <v>485.39337363910028</v>
      </c>
      <c r="U1468" s="96">
        <f t="shared" si="399"/>
        <v>474.15520716929535</v>
      </c>
      <c r="V1468" s="32">
        <f t="shared" si="400"/>
        <v>999.99999999999591</v>
      </c>
      <c r="W1468" s="100">
        <f>(cNES*L1468+(cNES+cOSEX)*G1468+(cNES+cEREX)*H1468+(cNES+cHOEX)*I1468+(cNES+cNES)*S1468+(cNES+cOSEX)*N1468+(cNES+cEREX)*O1468+(cNES+cHOEX)*P1468)/(1+cDR)^((cycle + 0.5)/('Life tables'!$I$2/2))</f>
        <v>368.14067555750938</v>
      </c>
      <c r="X1468" s="107">
        <f>((L1468+G1468+H1468+I1468+N1468+O1468+P1468+S1468)/('Life tables'!$I$2/2))/(1+oDR)^(((cycle + 0.5)/('Life tables'!$I$2/2)))</f>
        <v>0.67305488071749009</v>
      </c>
      <c r="Y1468" s="31">
        <f>((uNES*L1468+ uOCEX*G1468+uEREX*H1468+uHOEX*I1468+uNES*S1468+ uOCEX*N1468+uEREX*O1468+uHOEX*P1468)/('Life tables'!$I$2/2))/(1+oDR)^(((cycle + 0.5)/('Life tables'!$I$2/2)))</f>
        <v>0.443508528424639</v>
      </c>
      <c r="Z1468" s="100">
        <f t="shared" si="389"/>
        <v>9673.1446647503726</v>
      </c>
      <c r="AA1468" s="107">
        <f>((L1468+G1468+H1468+I1468+N1468+O1468+P1468+S1468)/('Life tables'!$I$2/2))</f>
        <v>1.5515600088065746</v>
      </c>
      <c r="AB1468" s="31">
        <f>((uNES*L1468+ uOCEX*G1468+uEREX*H1468+uHOEX*I1468+uNES*S1468+ uOCEX*N1468+uEREX*O1468+uHOEX*P1468)/('Life tables'!$I$2/2))</f>
        <v>1.0223981966147595</v>
      </c>
    </row>
    <row r="1469" spans="1:28" x14ac:dyDescent="0.25">
      <c r="A1469" s="4">
        <v>1463</v>
      </c>
      <c r="C1469" s="105">
        <f>IF(male=0,VLOOKUP((($A$5:$A$1570/'Life tables'!$I$2)*2)+age,lifetable,13,1),IF(male=1,VLOOKUP((($A$5:$A$1570/'Life tables'!$I$2)*2)+age,lifetable,10,1),"error"))</f>
        <v>8.6630732958462575E-3</v>
      </c>
      <c r="F1469" s="96">
        <f t="shared" si="390"/>
        <v>7.0488807142795942</v>
      </c>
      <c r="G1469" s="96">
        <f t="shared" si="402"/>
        <v>0.70807482024392654</v>
      </c>
      <c r="H1469" s="96">
        <f t="shared" si="391"/>
        <v>4.0438744199170824E-2</v>
      </c>
      <c r="I1469" s="96">
        <f t="shared" si="392"/>
        <v>1.6203422355492231E-2</v>
      </c>
      <c r="J1469" s="96">
        <f t="shared" si="403"/>
        <v>6.7689769588696116E-2</v>
      </c>
      <c r="K1469" s="96">
        <f t="shared" si="393"/>
        <v>1.693167182686614E-2</v>
      </c>
      <c r="L1469" s="96">
        <f t="shared" si="394"/>
        <v>6.1995422860654426</v>
      </c>
      <c r="M1469" s="96">
        <f t="shared" si="395"/>
        <v>33.402538477320569</v>
      </c>
      <c r="N1469" s="96">
        <f t="shared" si="404"/>
        <v>3.2167368262240021</v>
      </c>
      <c r="O1469" s="96">
        <f t="shared" si="396"/>
        <v>7.6783174610569452E-2</v>
      </c>
      <c r="P1469" s="96">
        <f t="shared" si="397"/>
        <v>7.6783174610569452E-2</v>
      </c>
      <c r="Q1469" s="96">
        <f t="shared" si="405"/>
        <v>0.31856582253445753</v>
      </c>
      <c r="R1469" s="96">
        <f t="shared" si="388"/>
        <v>6.0189655139827021E-3</v>
      </c>
      <c r="S1469" s="96">
        <f t="shared" si="401"/>
        <v>29.707650513826987</v>
      </c>
      <c r="T1469" s="96">
        <f t="shared" si="398"/>
        <v>485.77962923122345</v>
      </c>
      <c r="U1469" s="96">
        <f t="shared" si="399"/>
        <v>474.17815780663619</v>
      </c>
      <c r="V1469" s="32">
        <f t="shared" si="400"/>
        <v>999.99999999999591</v>
      </c>
      <c r="W1469" s="100">
        <f>(cNES*L1469+(cNES+cOSEX)*G1469+(cNES+cEREX)*H1469+(cNES+cHOEX)*I1469+(cNES+cNES)*S1469+(cNES+cOSEX)*N1469+(cNES+cEREX)*O1469+(cNES+cHOEX)*P1469)/(1+cDR)^((cycle + 0.5)/('Life tables'!$I$2/2))</f>
        <v>363.60330378344054</v>
      </c>
      <c r="X1469" s="107">
        <f>((L1469+G1469+H1469+I1469+N1469+O1469+P1469+S1469)/('Life tables'!$I$2/2))/(1+oDR)^(((cycle + 0.5)/('Life tables'!$I$2/2)))</f>
        <v>0.66586589861771595</v>
      </c>
      <c r="Y1469" s="31">
        <f>((uNES*L1469+ uOCEX*G1469+uEREX*H1469+uHOEX*I1469+uNES*S1469+ uOCEX*N1469+uEREX*O1469+uHOEX*P1469)/('Life tables'!$I$2/2))/(1+oDR)^(((cycle + 0.5)/('Life tables'!$I$2/2)))</f>
        <v>0.43877136073377238</v>
      </c>
      <c r="Z1469" s="100">
        <f t="shared" si="389"/>
        <v>9575.298768025852</v>
      </c>
      <c r="AA1469" s="107">
        <f>((L1469+G1469+H1469+I1469+N1469+O1469+P1469+S1469)/('Life tables'!$I$2/2))</f>
        <v>1.5358644403029431</v>
      </c>
      <c r="AB1469" s="31">
        <f>((uNES*L1469+ uOCEX*G1469+uEREX*H1469+uHOEX*I1469+uNES*S1469+ uOCEX*N1469+uEREX*O1469+uHOEX*P1469)/('Life tables'!$I$2/2))</f>
        <v>1.0120556282778326</v>
      </c>
    </row>
    <row r="1470" spans="1:28" x14ac:dyDescent="0.25">
      <c r="A1470" s="4">
        <v>1464</v>
      </c>
      <c r="C1470" s="105">
        <f>IF(male=0,VLOOKUP((($A$5:$A$1570/'Life tables'!$I$2)*2)+age,lifetable,13,1),IF(male=1,VLOOKUP((($A$5:$A$1570/'Life tables'!$I$2)*2)+age,lifetable,10,1),"error"))</f>
        <v>8.6630732958462575E-3</v>
      </c>
      <c r="F1470" s="96">
        <f t="shared" si="390"/>
        <v>6.9774998697571133</v>
      </c>
      <c r="G1470" s="96">
        <f t="shared" si="402"/>
        <v>0.70090446501976655</v>
      </c>
      <c r="H1470" s="96">
        <f t="shared" si="391"/>
        <v>4.0029239225350254E-2</v>
      </c>
      <c r="I1470" s="96">
        <f t="shared" si="392"/>
        <v>1.6039337585331999E-2</v>
      </c>
      <c r="J1470" s="96">
        <f t="shared" si="403"/>
        <v>6.7004305737820458E-2</v>
      </c>
      <c r="K1470" s="96">
        <f t="shared" si="393"/>
        <v>1.676021240186398E-2</v>
      </c>
      <c r="L1470" s="96">
        <f t="shared" si="394"/>
        <v>6.1367623097869801</v>
      </c>
      <c r="M1470" s="96">
        <f t="shared" si="395"/>
        <v>33.064713092379044</v>
      </c>
      <c r="N1470" s="96">
        <f t="shared" si="404"/>
        <v>3.184203509712368</v>
      </c>
      <c r="O1470" s="96">
        <f t="shared" si="396"/>
        <v>7.6006607717683153E-2</v>
      </c>
      <c r="P1470" s="96">
        <f t="shared" si="397"/>
        <v>7.6006607717683153E-2</v>
      </c>
      <c r="Q1470" s="96">
        <f t="shared" si="405"/>
        <v>0.31534392304619002</v>
      </c>
      <c r="R1470" s="96">
        <f t="shared" si="388"/>
        <v>5.9580911183707763E-3</v>
      </c>
      <c r="S1470" s="96">
        <f t="shared" si="401"/>
        <v>29.40719435306675</v>
      </c>
      <c r="T1470" s="96">
        <f t="shared" si="398"/>
        <v>486.16197746000745</v>
      </c>
      <c r="U1470" s="96">
        <f t="shared" si="399"/>
        <v>474.2008761101564</v>
      </c>
      <c r="V1470" s="32">
        <f t="shared" si="400"/>
        <v>999.99999999999579</v>
      </c>
      <c r="W1470" s="100">
        <f>(cNES*L1470+(cNES+cOSEX)*G1470+(cNES+cEREX)*H1470+(cNES+cHOEX)*I1470+(cNES+cNES)*S1470+(cNES+cOSEX)*N1470+(cNES+cEREX)*O1470+(cNES+cHOEX)*P1470)/(1+cDR)^((cycle + 0.5)/('Life tables'!$I$2/2))</f>
        <v>359.12184785237713</v>
      </c>
      <c r="X1470" s="107">
        <f>((L1470+G1470+H1470+I1470+N1470+O1470+P1470+S1470)/('Life tables'!$I$2/2))/(1+oDR)^(((cycle + 0.5)/('Life tables'!$I$2/2)))</f>
        <v>0.65875370575092362</v>
      </c>
      <c r="Y1470" s="31">
        <f>((uNES*L1470+ uOCEX*G1470+uEREX*H1470+uHOEX*I1470+uNES*S1470+ uOCEX*N1470+uEREX*O1470+uHOEX*P1470)/('Life tables'!$I$2/2))/(1+oDR)^(((cycle + 0.5)/('Life tables'!$I$2/2)))</f>
        <v>0.43408479311279435</v>
      </c>
      <c r="Z1470" s="100">
        <f t="shared" si="389"/>
        <v>9478.4423990970081</v>
      </c>
      <c r="AA1470" s="107">
        <f>((L1470+G1470+H1470+I1470+N1470+O1470+P1470+S1470)/('Life tables'!$I$2/2))</f>
        <v>1.5203276545735629</v>
      </c>
      <c r="AB1470" s="31">
        <f>((uNES*L1470+ uOCEX*G1470+uEREX*H1470+uHOEX*I1470+uNES*S1470+ uOCEX*N1470+uEREX*O1470+uHOEX*P1470)/('Life tables'!$I$2/2))</f>
        <v>1.0018176894305837</v>
      </c>
    </row>
    <row r="1471" spans="1:28" x14ac:dyDescent="0.25">
      <c r="A1471" s="4">
        <v>1465</v>
      </c>
      <c r="C1471" s="105">
        <f>IF(male=0,VLOOKUP((($A$5:$A$1570/'Life tables'!$I$2)*2)+age,lifetable,13,1),IF(male=1,VLOOKUP((($A$5:$A$1570/'Life tables'!$I$2)*2)+age,lifetable,10,1),"error"))</f>
        <v>8.6630732958462575E-3</v>
      </c>
      <c r="F1471" s="96">
        <f t="shared" si="390"/>
        <v>6.9068443066246994</v>
      </c>
      <c r="G1471" s="96">
        <f t="shared" si="402"/>
        <v>0.69380696582916912</v>
      </c>
      <c r="H1471" s="96">
        <f t="shared" si="391"/>
        <v>3.9623895120438409E-2</v>
      </c>
      <c r="I1471" s="96">
        <f t="shared" si="392"/>
        <v>1.5876920035992514E-2</v>
      </c>
      <c r="J1471" s="96">
        <f t="shared" si="403"/>
        <v>6.6325806699114365E-2</v>
      </c>
      <c r="K1471" s="96">
        <f t="shared" si="393"/>
        <v>1.6590495129549104E-2</v>
      </c>
      <c r="L1471" s="96">
        <f t="shared" si="394"/>
        <v>6.0746202238104363</v>
      </c>
      <c r="M1471" s="96">
        <f t="shared" si="395"/>
        <v>32.73030212320721</v>
      </c>
      <c r="N1471" s="96">
        <f t="shared" si="404"/>
        <v>3.1519990088371221</v>
      </c>
      <c r="O1471" s="96">
        <f t="shared" si="396"/>
        <v>7.5237889619953993E-2</v>
      </c>
      <c r="P1471" s="96">
        <f t="shared" si="397"/>
        <v>7.5237889619953993E-2</v>
      </c>
      <c r="Q1471" s="96">
        <f t="shared" si="405"/>
        <v>0.31215458743533209</v>
      </c>
      <c r="R1471" s="96">
        <f t="shared" si="388"/>
        <v>5.8978319829068818E-3</v>
      </c>
      <c r="S1471" s="96">
        <f t="shared" si="401"/>
        <v>29.109774915711942</v>
      </c>
      <c r="T1471" s="96">
        <f t="shared" si="398"/>
        <v>486.54045785414189</v>
      </c>
      <c r="U1471" s="96">
        <f t="shared" si="399"/>
        <v>474.22336443726886</v>
      </c>
      <c r="V1471" s="32">
        <f t="shared" si="400"/>
        <v>999.99999999999579</v>
      </c>
      <c r="W1471" s="100">
        <f>(cNES*L1471+(cNES+cOSEX)*G1471+(cNES+cEREX)*H1471+(cNES+cHOEX)*I1471+(cNES+cNES)*S1471+(cNES+cOSEX)*N1471+(cNES+cEREX)*O1471+(cNES+cHOEX)*P1471)/(1+cDR)^((cycle + 0.5)/('Life tables'!$I$2/2))</f>
        <v>354.69561903628875</v>
      </c>
      <c r="X1471" s="107">
        <f>((L1471+G1471+H1471+I1471+N1471+O1471+P1471+S1471)/('Life tables'!$I$2/2))/(1+oDR)^(((cycle + 0.5)/('Life tables'!$I$2/2)))</f>
        <v>0.65171748176980782</v>
      </c>
      <c r="Y1471" s="31">
        <f>((uNES*L1471+ uOCEX*G1471+uEREX*H1471+uHOEX*I1471+uNES*S1471+ uOCEX*N1471+uEREX*O1471+uHOEX*P1471)/('Life tables'!$I$2/2))/(1+oDR)^(((cycle + 0.5)/('Life tables'!$I$2/2)))</f>
        <v>0.42944828499878873</v>
      </c>
      <c r="Z1471" s="100">
        <f t="shared" si="389"/>
        <v>9382.5655594207274</v>
      </c>
      <c r="AA1471" s="107">
        <f>((L1471+G1471+H1471+I1471+N1471+O1471+P1471+S1471)/('Life tables'!$I$2/2))</f>
        <v>1.5049480450295252</v>
      </c>
      <c r="AB1471" s="31">
        <f>((uNES*L1471+ uOCEX*G1471+uEREX*H1471+uHOEX*I1471+uNES*S1471+ uOCEX*N1471+uEREX*O1471+uHOEX*P1471)/('Life tables'!$I$2/2))</f>
        <v>0.99168332142191518</v>
      </c>
    </row>
    <row r="1472" spans="1:28" x14ac:dyDescent="0.25">
      <c r="A1472" s="4">
        <v>1466</v>
      </c>
      <c r="C1472" s="105">
        <f>IF(male=0,VLOOKUP((($A$5:$A$1570/'Life tables'!$I$2)*2)+age,lifetable,13,1),IF(male=1,VLOOKUP((($A$5:$A$1570/'Life tables'!$I$2)*2)+age,lifetable,10,1),"error"))</f>
        <v>8.6630732958462575E-3</v>
      </c>
      <c r="F1472" s="96">
        <f t="shared" si="390"/>
        <v>6.8369065518963312</v>
      </c>
      <c r="G1472" s="96">
        <f t="shared" si="402"/>
        <v>0.6867815719950483</v>
      </c>
      <c r="H1472" s="96">
        <f t="shared" si="391"/>
        <v>3.922266901264012E-2</v>
      </c>
      <c r="I1472" s="96">
        <f t="shared" si="392"/>
        <v>1.5716152529150911E-2</v>
      </c>
      <c r="J1472" s="96">
        <f t="shared" si="403"/>
        <v>6.5654200710162994E-2</v>
      </c>
      <c r="K1472" s="96">
        <f t="shared" si="393"/>
        <v>1.6422502059533078E-2</v>
      </c>
      <c r="L1472" s="96">
        <f t="shared" si="394"/>
        <v>6.0131094555897953</v>
      </c>
      <c r="M1472" s="96">
        <f t="shared" si="395"/>
        <v>32.399271156688677</v>
      </c>
      <c r="N1472" s="96">
        <f t="shared" si="404"/>
        <v>3.1201200095405963</v>
      </c>
      <c r="O1472" s="96">
        <f t="shared" si="396"/>
        <v>7.4476941211168962E-2</v>
      </c>
      <c r="P1472" s="96">
        <f t="shared" si="397"/>
        <v>7.4476941211168962E-2</v>
      </c>
      <c r="Q1472" s="96">
        <f t="shared" si="405"/>
        <v>0.30899748749800382</v>
      </c>
      <c r="R1472" s="96">
        <f t="shared" si="388"/>
        <v>5.8381819065245668E-3</v>
      </c>
      <c r="S1472" s="96">
        <f t="shared" si="401"/>
        <v>28.815361595321214</v>
      </c>
      <c r="T1472" s="96">
        <f t="shared" si="398"/>
        <v>486.91510954235008</v>
      </c>
      <c r="U1472" s="96">
        <f t="shared" si="399"/>
        <v>474.24562512123492</v>
      </c>
      <c r="V1472" s="32">
        <f t="shared" si="400"/>
        <v>999.99999999999568</v>
      </c>
      <c r="W1472" s="100">
        <f>(cNES*L1472+(cNES+cOSEX)*G1472+(cNES+cEREX)*H1472+(cNES+cHOEX)*I1472+(cNES+cNES)*S1472+(cNES+cOSEX)*N1472+(cNES+cEREX)*O1472+(cNES+cHOEX)*P1472)/(1+cDR)^((cycle + 0.5)/('Life tables'!$I$2/2))</f>
        <v>350.32393707494799</v>
      </c>
      <c r="X1472" s="107">
        <f>((L1472+G1472+H1472+I1472+N1472+O1472+P1472+S1472)/('Life tables'!$I$2/2))/(1+oDR)^(((cycle + 0.5)/('Life tables'!$I$2/2)))</f>
        <v>0.64475641509616288</v>
      </c>
      <c r="Y1472" s="31">
        <f>((uNES*L1472+ uOCEX*G1472+uEREX*H1472+uHOEX*I1472+uNES*S1472+ uOCEX*N1472+uEREX*O1472+uHOEX*P1472)/('Life tables'!$I$2/2))/(1+oDR)^(((cycle + 0.5)/('Life tables'!$I$2/2)))</f>
        <v>0.4248613016070622</v>
      </c>
      <c r="Z1472" s="100">
        <f t="shared" si="389"/>
        <v>9287.6583511138815</v>
      </c>
      <c r="AA1472" s="107">
        <f>((L1472+G1472+H1472+I1472+N1472+O1472+P1472+S1472)/('Life tables'!$I$2/2))</f>
        <v>1.4897240213494372</v>
      </c>
      <c r="AB1472" s="31">
        <f>((uNES*L1472+ uOCEX*G1472+uEREX*H1472+uHOEX*I1472+uNES*S1472+ uOCEX*N1472+uEREX*O1472+uHOEX*P1472)/('Life tables'!$I$2/2))</f>
        <v>0.98165147631982896</v>
      </c>
    </row>
    <row r="1473" spans="1:28" x14ac:dyDescent="0.25">
      <c r="A1473" s="4">
        <v>1467</v>
      </c>
      <c r="C1473" s="105">
        <f>IF(male=0,VLOOKUP((($A$5:$A$1570/'Life tables'!$I$2)*2)+age,lifetable,13,1),IF(male=1,VLOOKUP((($A$5:$A$1570/'Life tables'!$I$2)*2)+age,lifetable,10,1),"error"))</f>
        <v>8.6630732958462575E-3</v>
      </c>
      <c r="F1473" s="96">
        <f t="shared" si="390"/>
        <v>6.7676792139688153</v>
      </c>
      <c r="G1473" s="96">
        <f t="shared" si="402"/>
        <v>0.67982754101539355</v>
      </c>
      <c r="H1473" s="96">
        <f t="shared" si="391"/>
        <v>3.8825518497045602E-2</v>
      </c>
      <c r="I1473" s="96">
        <f t="shared" si="392"/>
        <v>1.5557018073560885E-2</v>
      </c>
      <c r="J1473" s="96">
        <f t="shared" si="403"/>
        <v>6.4989416790063523E-2</v>
      </c>
      <c r="K1473" s="96">
        <f t="shared" si="393"/>
        <v>1.6256215436912021E-2</v>
      </c>
      <c r="L1473" s="96">
        <f t="shared" si="394"/>
        <v>5.9522235041558398</v>
      </c>
      <c r="M1473" s="96">
        <f t="shared" si="395"/>
        <v>32.071586122441964</v>
      </c>
      <c r="N1473" s="96">
        <f t="shared" si="404"/>
        <v>3.0885632307712352</v>
      </c>
      <c r="O1473" s="96">
        <f t="shared" si="396"/>
        <v>7.3723684172967527E-2</v>
      </c>
      <c r="P1473" s="96">
        <f t="shared" si="397"/>
        <v>7.3723684172967527E-2</v>
      </c>
      <c r="Q1473" s="96">
        <f t="shared" si="405"/>
        <v>0.30587229829904777</v>
      </c>
      <c r="R1473" s="96">
        <f t="shared" si="388"/>
        <v>5.7791347499164432E-3</v>
      </c>
      <c r="S1473" s="96">
        <f t="shared" si="401"/>
        <v>28.52392409027583</v>
      </c>
      <c r="T1473" s="96">
        <f t="shared" si="398"/>
        <v>487.2859712574392</v>
      </c>
      <c r="U1473" s="96">
        <f t="shared" si="399"/>
        <v>474.26766047142178</v>
      </c>
      <c r="V1473" s="32">
        <f t="shared" si="400"/>
        <v>999.99999999999579</v>
      </c>
      <c r="W1473" s="100">
        <f>(cNES*L1473+(cNES+cOSEX)*G1473+(cNES+cEREX)*H1473+(cNES+cHOEX)*I1473+(cNES+cNES)*S1473+(cNES+cOSEX)*N1473+(cNES+cEREX)*O1473+(cNES+cHOEX)*P1473)/(1+cDR)^((cycle + 0.5)/('Life tables'!$I$2/2))</f>
        <v>346.0061300725082</v>
      </c>
      <c r="X1473" s="107">
        <f>((L1473+G1473+H1473+I1473+N1473+O1473+P1473+S1473)/('Life tables'!$I$2/2))/(1+oDR)^(((cycle + 0.5)/('Life tables'!$I$2/2)))</f>
        <v>0.6378697028269199</v>
      </c>
      <c r="Y1473" s="31">
        <f>((uNES*L1473+ uOCEX*G1473+uEREX*H1473+uHOEX*I1473+uNES*S1473+ uOCEX*N1473+uEREX*O1473+uHOEX*P1473)/('Life tables'!$I$2/2))/(1+oDR)^(((cycle + 0.5)/('Life tables'!$I$2/2)))</f>
        <v>0.42032331386923355</v>
      </c>
      <c r="Z1473" s="100">
        <f t="shared" si="389"/>
        <v>9193.7109759556351</v>
      </c>
      <c r="AA1473" s="107">
        <f>((L1473+G1473+H1473+I1473+N1473+O1473+P1473+S1473)/('Life tables'!$I$2/2))</f>
        <v>1.4746540093142055</v>
      </c>
      <c r="AB1473" s="31">
        <f>((uNES*L1473+ uOCEX*G1473+uEREX*H1473+uHOEX*I1473+uNES*S1473+ uOCEX*N1473+uEREX*O1473+uHOEX*P1473)/('Life tables'!$I$2/2))</f>
        <v>0.97172111680257056</v>
      </c>
    </row>
    <row r="1474" spans="1:28" x14ac:dyDescent="0.25">
      <c r="A1474" s="4">
        <v>1468</v>
      </c>
      <c r="C1474" s="105">
        <f>IF(male=0,VLOOKUP((($A$5:$A$1570/'Life tables'!$I$2)*2)+age,lifetable,13,1),IF(male=1,VLOOKUP((($A$5:$A$1570/'Life tables'!$I$2)*2)+age,lifetable,10,1),"error"))</f>
        <v>8.6630732958462575E-3</v>
      </c>
      <c r="F1474" s="96">
        <f t="shared" si="390"/>
        <v>6.6991549815525282</v>
      </c>
      <c r="G1474" s="96">
        <f t="shared" si="402"/>
        <v>0.67294413845586043</v>
      </c>
      <c r="H1474" s="96">
        <f t="shared" si="391"/>
        <v>3.8432401629496231E-2</v>
      </c>
      <c r="I1474" s="96">
        <f t="shared" si="392"/>
        <v>1.539949986259475E-2</v>
      </c>
      <c r="J1474" s="96">
        <f t="shared" si="403"/>
        <v>6.4331384729157143E-2</v>
      </c>
      <c r="K1474" s="96">
        <f t="shared" si="393"/>
        <v>1.6091617699698212E-2</v>
      </c>
      <c r="L1474" s="96">
        <f t="shared" si="394"/>
        <v>5.8919559391757215</v>
      </c>
      <c r="M1474" s="96">
        <f t="shared" si="395"/>
        <v>31.747213289582312</v>
      </c>
      <c r="N1474" s="96">
        <f t="shared" si="404"/>
        <v>3.0573254241717547</v>
      </c>
      <c r="O1474" s="96">
        <f t="shared" si="396"/>
        <v>7.2978040967398031E-2</v>
      </c>
      <c r="P1474" s="96">
        <f t="shared" si="397"/>
        <v>7.2978040967398031E-2</v>
      </c>
      <c r="Q1474" s="96">
        <f t="shared" si="405"/>
        <v>0.30277869814114577</v>
      </c>
      <c r="R1474" s="96">
        <f t="shared" si="388"/>
        <v>5.7206844349506885E-3</v>
      </c>
      <c r="S1474" s="96">
        <f t="shared" si="401"/>
        <v>28.235432400899665</v>
      </c>
      <c r="T1474" s="96">
        <f t="shared" si="398"/>
        <v>487.65308134030948</v>
      </c>
      <c r="U1474" s="96">
        <f t="shared" si="399"/>
        <v>474.28947277355644</v>
      </c>
      <c r="V1474" s="32">
        <f t="shared" si="400"/>
        <v>999.99999999999579</v>
      </c>
      <c r="W1474" s="100">
        <f>(cNES*L1474+(cNES+cOSEX)*G1474+(cNES+cEREX)*H1474+(cNES+cHOEX)*I1474+(cNES+cNES)*S1474+(cNES+cOSEX)*N1474+(cNES+cEREX)*O1474+(cNES+cHOEX)*P1474)/(1+cDR)^((cycle + 0.5)/('Life tables'!$I$2/2))</f>
        <v>341.74153439531449</v>
      </c>
      <c r="X1474" s="107">
        <f>((L1474+G1474+H1474+I1474+N1474+O1474+P1474+S1474)/('Life tables'!$I$2/2))/(1+oDR)^(((cycle + 0.5)/('Life tables'!$I$2/2)))</f>
        <v>0.63105655064120092</v>
      </c>
      <c r="Y1474" s="31">
        <f>((uNES*L1474+ uOCEX*G1474+uEREX*H1474+uHOEX*I1474+uNES*S1474+ uOCEX*N1474+uEREX*O1474+uHOEX*P1474)/('Life tables'!$I$2/2))/(1+oDR)^(((cycle + 0.5)/('Life tables'!$I$2/2)))</f>
        <v>0.41583379837199524</v>
      </c>
      <c r="Z1474" s="100">
        <f t="shared" si="389"/>
        <v>9100.713734398958</v>
      </c>
      <c r="AA1474" s="107">
        <f>((L1474+G1474+H1474+I1474+N1474+O1474+P1474+S1474)/('Life tables'!$I$2/2))</f>
        <v>1.4597364506435155</v>
      </c>
      <c r="AB1474" s="31">
        <f>((uNES*L1474+ uOCEX*G1474+uEREX*H1474+uHOEX*I1474+uNES*S1474+ uOCEX*N1474+uEREX*O1474+uHOEX*P1474)/('Life tables'!$I$2/2))</f>
        <v>0.96189121605089445</v>
      </c>
    </row>
    <row r="1475" spans="1:28" x14ac:dyDescent="0.25">
      <c r="A1475" s="4">
        <v>1469</v>
      </c>
      <c r="C1475" s="105">
        <f>IF(male=0,VLOOKUP((($A$5:$A$1570/'Life tables'!$I$2)*2)+age,lifetable,13,1),IF(male=1,VLOOKUP((($A$5:$A$1570/'Life tables'!$I$2)*2)+age,lifetable,10,1),"error"))</f>
        <v>8.6630732958462575E-3</v>
      </c>
      <c r="F1475" s="96">
        <f t="shared" si="390"/>
        <v>6.6313266226234262</v>
      </c>
      <c r="G1475" s="96">
        <f t="shared" si="402"/>
        <v>0.66613063784449811</v>
      </c>
      <c r="H1475" s="96">
        <f t="shared" si="391"/>
        <v>3.8043276920572307E-2</v>
      </c>
      <c r="I1475" s="96">
        <f t="shared" si="392"/>
        <v>1.5243581271834417E-2</v>
      </c>
      <c r="J1475" s="96">
        <f t="shared" si="403"/>
        <v>6.3680035078965247E-2</v>
      </c>
      <c r="K1475" s="96">
        <f t="shared" si="393"/>
        <v>1.5928691476302784E-2</v>
      </c>
      <c r="L1475" s="96">
        <f t="shared" si="394"/>
        <v>5.8323004000312535</v>
      </c>
      <c r="M1475" s="96">
        <f t="shared" si="395"/>
        <v>31.426119263506465</v>
      </c>
      <c r="N1475" s="96">
        <f t="shared" si="404"/>
        <v>3.0264033737695075</v>
      </c>
      <c r="O1475" s="96">
        <f t="shared" si="396"/>
        <v>7.2239934829526731E-2</v>
      </c>
      <c r="P1475" s="96">
        <f t="shared" si="397"/>
        <v>7.2239934829526731E-2</v>
      </c>
      <c r="Q1475" s="96">
        <f t="shared" si="405"/>
        <v>0.29971636853415484</v>
      </c>
      <c r="R1475" s="96">
        <f t="shared" si="388"/>
        <v>5.662824944091675E-3</v>
      </c>
      <c r="S1475" s="96">
        <f t="shared" si="401"/>
        <v>27.949856826599657</v>
      </c>
      <c r="T1475" s="96">
        <f t="shared" si="398"/>
        <v>488.01647774392262</v>
      </c>
      <c r="U1475" s="96">
        <f t="shared" si="399"/>
        <v>474.31106428997685</v>
      </c>
      <c r="V1475" s="32">
        <f t="shared" si="400"/>
        <v>999.99999999999591</v>
      </c>
      <c r="W1475" s="100">
        <f>(cNES*L1475+(cNES+cOSEX)*G1475+(cNES+cEREX)*H1475+(cNES+cHOEX)*I1475+(cNES+cNES)*S1475+(cNES+cOSEX)*N1475+(cNES+cEREX)*O1475+(cNES+cHOEX)*P1475)/(1+cDR)^((cycle + 0.5)/('Life tables'!$I$2/2))</f>
        <v>337.52949457093399</v>
      </c>
      <c r="X1475" s="107">
        <f>((L1475+G1475+H1475+I1475+N1475+O1475+P1475+S1475)/('Life tables'!$I$2/2))/(1+oDR)^(((cycle + 0.5)/('Life tables'!$I$2/2)))</f>
        <v>0.62431617270837669</v>
      </c>
      <c r="Y1475" s="31">
        <f>((uNES*L1475+ uOCEX*G1475+uEREX*H1475+uHOEX*I1475+uNES*S1475+ uOCEX*N1475+uEREX*O1475+uHOEX*P1475)/('Life tables'!$I$2/2))/(1+oDR)^(((cycle + 0.5)/('Life tables'!$I$2/2)))</f>
        <v>0.4113922372965334</v>
      </c>
      <c r="Z1475" s="100">
        <f t="shared" si="389"/>
        <v>9008.6570245913408</v>
      </c>
      <c r="AA1475" s="107">
        <f>((L1475+G1475+H1475+I1475+N1475+O1475+P1475+S1475)/('Life tables'!$I$2/2))</f>
        <v>1.4449698028339957</v>
      </c>
      <c r="AB1475" s="31">
        <f>((uNES*L1475+ uOCEX*G1475+uEREX*H1475+uHOEX*I1475+uNES*S1475+ uOCEX*N1475+uEREX*O1475+uHOEX*P1475)/('Life tables'!$I$2/2))</f>
        <v>0.95216075764143393</v>
      </c>
    </row>
    <row r="1476" spans="1:28" x14ac:dyDescent="0.25">
      <c r="A1476" s="4">
        <v>1470</v>
      </c>
      <c r="C1476" s="105">
        <f>IF(male=0,VLOOKUP((($A$5:$A$1570/'Life tables'!$I$2)*2)+age,lifetable,13,1),IF(male=1,VLOOKUP((($A$5:$A$1570/'Life tables'!$I$2)*2)+age,lifetable,10,1),"error"))</f>
        <v>8.6630732958462575E-3</v>
      </c>
      <c r="F1476" s="96">
        <f t="shared" si="390"/>
        <v>6.5641869833956727</v>
      </c>
      <c r="G1476" s="96">
        <f t="shared" si="402"/>
        <v>0.65938632056854707</v>
      </c>
      <c r="H1476" s="96">
        <f t="shared" si="391"/>
        <v>3.7658103329699134E-2</v>
      </c>
      <c r="I1476" s="96">
        <f t="shared" si="392"/>
        <v>1.5089245856709741E-2</v>
      </c>
      <c r="J1476" s="96">
        <f t="shared" si="403"/>
        <v>6.3035299142323808E-2</v>
      </c>
      <c r="K1476" s="96">
        <f t="shared" si="393"/>
        <v>1.5767419583067932E-2</v>
      </c>
      <c r="L1476" s="96">
        <f t="shared" si="394"/>
        <v>5.773250594915325</v>
      </c>
      <c r="M1476" s="96">
        <f t="shared" si="395"/>
        <v>31.108270982700702</v>
      </c>
      <c r="N1476" s="96">
        <f t="shared" si="404"/>
        <v>2.9957938956690904</v>
      </c>
      <c r="O1476" s="96">
        <f t="shared" si="396"/>
        <v>7.1509289760100389E-2</v>
      </c>
      <c r="P1476" s="96">
        <f t="shared" si="397"/>
        <v>7.1509289760100389E-2</v>
      </c>
      <c r="Q1476" s="96">
        <f t="shared" si="405"/>
        <v>0.29668499416466487</v>
      </c>
      <c r="R1476" s="96">
        <f t="shared" si="388"/>
        <v>5.6055503198247942E-3</v>
      </c>
      <c r="S1476" s="96">
        <f t="shared" si="401"/>
        <v>27.667167963026923</v>
      </c>
      <c r="T1476" s="96">
        <f t="shared" si="398"/>
        <v>488.37619803722959</v>
      </c>
      <c r="U1476" s="96">
        <f t="shared" si="399"/>
        <v>474.33243725987973</v>
      </c>
      <c r="V1476" s="32">
        <f t="shared" si="400"/>
        <v>999.99999999999579</v>
      </c>
      <c r="W1476" s="100">
        <f>(cNES*L1476+(cNES+cOSEX)*G1476+(cNES+cEREX)*H1476+(cNES+cHOEX)*I1476+(cNES+cNES)*S1476+(cNES+cOSEX)*N1476+(cNES+cEREX)*O1476+(cNES+cHOEX)*P1476)/(1+cDR)^((cycle + 0.5)/('Life tables'!$I$2/2))</f>
        <v>333.36936318839014</v>
      </c>
      <c r="X1476" s="107">
        <f>((L1476+G1476+H1476+I1476+N1476+O1476+P1476+S1476)/('Life tables'!$I$2/2))/(1+oDR)^(((cycle + 0.5)/('Life tables'!$I$2/2)))</f>
        <v>0.61764779159711902</v>
      </c>
      <c r="Y1476" s="31">
        <f>((uNES*L1476+ uOCEX*G1476+uEREX*H1476+uHOEX*I1476+uNES*S1476+ uOCEX*N1476+uEREX*O1476+uHOEX*P1476)/('Life tables'!$I$2/2))/(1+oDR)^(((cycle + 0.5)/('Life tables'!$I$2/2)))</f>
        <v>0.40699811835860533</v>
      </c>
      <c r="Z1476" s="100">
        <f t="shared" si="389"/>
        <v>8917.531341404554</v>
      </c>
      <c r="AA1476" s="107">
        <f>((L1476+G1476+H1476+I1476+N1476+O1476+P1476+S1476)/('Life tables'!$I$2/2))</f>
        <v>1.4303525389990392</v>
      </c>
      <c r="AB1476" s="31">
        <f>((uNES*L1476+ uOCEX*G1476+uEREX*H1476+uHOEX*I1476+uNES*S1476+ uOCEX*N1476+uEREX*O1476+uHOEX*P1476)/('Life tables'!$I$2/2))</f>
        <v>0.94252873544116789</v>
      </c>
    </row>
    <row r="1477" spans="1:28" x14ac:dyDescent="0.25">
      <c r="A1477" s="4">
        <v>1471</v>
      </c>
      <c r="C1477" s="105">
        <f>IF(male=0,VLOOKUP((($A$5:$A$1570/'Life tables'!$I$2)*2)+age,lifetable,13,1),IF(male=1,VLOOKUP((($A$5:$A$1570/'Life tables'!$I$2)*2)+age,lifetable,10,1),"error"))</f>
        <v>8.6630732958462575E-3</v>
      </c>
      <c r="F1477" s="96">
        <f t="shared" si="390"/>
        <v>6.4977289873142423</v>
      </c>
      <c r="G1477" s="96">
        <f t="shared" si="402"/>
        <v>0.6527104757732447</v>
      </c>
      <c r="H1477" s="96">
        <f t="shared" si="391"/>
        <v>3.7276840259367672E-2</v>
      </c>
      <c r="I1477" s="96">
        <f t="shared" si="392"/>
        <v>1.4936477350182798E-2</v>
      </c>
      <c r="J1477" s="96">
        <f t="shared" si="403"/>
        <v>6.2397108963709293E-2</v>
      </c>
      <c r="K1477" s="96">
        <f t="shared" si="393"/>
        <v>1.560778502184711E-2</v>
      </c>
      <c r="L1477" s="96">
        <f t="shared" si="394"/>
        <v>5.7148002999458907</v>
      </c>
      <c r="M1477" s="96">
        <f t="shared" si="395"/>
        <v>30.793635715572254</v>
      </c>
      <c r="N1477" s="96">
        <f t="shared" si="404"/>
        <v>2.9654938377472022</v>
      </c>
      <c r="O1477" s="96">
        <f t="shared" si="396"/>
        <v>7.078603051826253E-2</v>
      </c>
      <c r="P1477" s="96">
        <f t="shared" si="397"/>
        <v>7.078603051826253E-2</v>
      </c>
      <c r="Q1477" s="96">
        <f t="shared" si="405"/>
        <v>0.29368426286577948</v>
      </c>
      <c r="R1477" s="96">
        <f t="shared" si="388"/>
        <v>5.5488546640854947E-3</v>
      </c>
      <c r="S1477" s="96">
        <f t="shared" si="401"/>
        <v>27.387336699258661</v>
      </c>
      <c r="T1477" s="96">
        <f t="shared" si="398"/>
        <v>488.73227940905906</v>
      </c>
      <c r="U1477" s="96">
        <f t="shared" si="399"/>
        <v>474.35359389956568</v>
      </c>
      <c r="V1477" s="32">
        <f t="shared" si="400"/>
        <v>999.99999999999579</v>
      </c>
      <c r="W1477" s="100">
        <f>(cNES*L1477+(cNES+cOSEX)*G1477+(cNES+cEREX)*H1477+(cNES+cHOEX)*I1477+(cNES+cNES)*S1477+(cNES+cOSEX)*N1477+(cNES+cEREX)*O1477+(cNES+cHOEX)*P1477)/(1+cDR)^((cycle + 0.5)/('Life tables'!$I$2/2))</f>
        <v>329.26050079959276</v>
      </c>
      <c r="X1477" s="107">
        <f>((L1477+G1477+H1477+I1477+N1477+O1477+P1477+S1477)/('Life tables'!$I$2/2))/(1+oDR)^(((cycle + 0.5)/('Life tables'!$I$2/2)))</f>
        <v>0.61105063818543714</v>
      </c>
      <c r="Y1477" s="31">
        <f>((uNES*L1477+ uOCEX*G1477+uEREX*H1477+uHOEX*I1477+uNES*S1477+ uOCEX*N1477+uEREX*O1477+uHOEX*P1477)/('Life tables'!$I$2/2))/(1+oDR)^(((cycle + 0.5)/('Life tables'!$I$2/2)))</f>
        <v>0.40265093474926328</v>
      </c>
      <c r="Z1477" s="100">
        <f t="shared" si="389"/>
        <v>8827.3272754735153</v>
      </c>
      <c r="AA1477" s="107">
        <f>((L1477+G1477+H1477+I1477+N1477+O1477+P1477+S1477)/('Life tables'!$I$2/2))</f>
        <v>1.415883147710276</v>
      </c>
      <c r="AB1477" s="31">
        <f>((uNES*L1477+ uOCEX*G1477+uEREX*H1477+uHOEX*I1477+uNES*S1477+ uOCEX*N1477+uEREX*O1477+uHOEX*P1477)/('Life tables'!$I$2/2))</f>
        <v>0.93299415350297044</v>
      </c>
    </row>
    <row r="1478" spans="1:28" x14ac:dyDescent="0.25">
      <c r="A1478" s="4">
        <v>1472</v>
      </c>
      <c r="C1478" s="105">
        <f>IF(male=0,VLOOKUP((($A$5:$A$1570/'Life tables'!$I$2)*2)+age,lifetable,13,1),IF(male=1,VLOOKUP((($A$5:$A$1570/'Life tables'!$I$2)*2)+age,lifetable,10,1),"error"))</f>
        <v>8.6630732958462575E-3</v>
      </c>
      <c r="F1478" s="96">
        <f t="shared" si="390"/>
        <v>6.4319456340669001</v>
      </c>
      <c r="G1478" s="96">
        <f t="shared" si="402"/>
        <v>0.64610240026257626</v>
      </c>
      <c r="H1478" s="96">
        <f t="shared" si="391"/>
        <v>3.6899447549466377E-2</v>
      </c>
      <c r="I1478" s="96">
        <f t="shared" si="392"/>
        <v>1.4785259660476701E-2</v>
      </c>
      <c r="J1478" s="96">
        <f t="shared" si="403"/>
        <v>6.1765397319750871E-2</v>
      </c>
      <c r="K1478" s="96">
        <f t="shared" si="393"/>
        <v>1.5449770977631774E-2</v>
      </c>
      <c r="L1478" s="96">
        <f t="shared" si="394"/>
        <v>5.6569433582969983</v>
      </c>
      <c r="M1478" s="96">
        <f t="shared" si="395"/>
        <v>30.482181057304178</v>
      </c>
      <c r="N1478" s="96">
        <f t="shared" si="404"/>
        <v>2.935500079349763</v>
      </c>
      <c r="O1478" s="96">
        <f t="shared" si="396"/>
        <v>7.0070082614323723E-2</v>
      </c>
      <c r="P1478" s="96">
        <f t="shared" si="397"/>
        <v>7.0070082614323723E-2</v>
      </c>
      <c r="Q1478" s="96">
        <f t="shared" si="405"/>
        <v>0.2907138655871197</v>
      </c>
      <c r="R1478" s="96">
        <f t="shared" si="388"/>
        <v>5.4927321376925485E-3</v>
      </c>
      <c r="S1478" s="96">
        <f t="shared" si="401"/>
        <v>27.110334215000954</v>
      </c>
      <c r="T1478" s="96">
        <f t="shared" si="398"/>
        <v>489.08475867196591</v>
      </c>
      <c r="U1478" s="96">
        <f t="shared" si="399"/>
        <v>474.37453640268103</v>
      </c>
      <c r="V1478" s="32">
        <f t="shared" si="400"/>
        <v>999.99999999999591</v>
      </c>
      <c r="W1478" s="100">
        <f>(cNES*L1478+(cNES+cOSEX)*G1478+(cNES+cEREX)*H1478+(cNES+cHOEX)*I1478+(cNES+cNES)*S1478+(cNES+cOSEX)*N1478+(cNES+cEREX)*O1478+(cNES+cHOEX)*P1478)/(1+cDR)^((cycle + 0.5)/('Life tables'!$I$2/2))</f>
        <v>325.20227582194394</v>
      </c>
      <c r="X1478" s="107">
        <f>((L1478+G1478+H1478+I1478+N1478+O1478+P1478+S1478)/('Life tables'!$I$2/2))/(1+oDR)^(((cycle + 0.5)/('Life tables'!$I$2/2)))</f>
        <v>0.60452395157168415</v>
      </c>
      <c r="Y1478" s="31">
        <f>((uNES*L1478+ uOCEX*G1478+uEREX*H1478+uHOEX*I1478+uNES*S1478+ uOCEX*N1478+uEREX*O1478+uHOEX*P1478)/('Life tables'!$I$2/2))/(1+oDR)^(((cycle + 0.5)/('Life tables'!$I$2/2)))</f>
        <v>0.39835018507621756</v>
      </c>
      <c r="Z1478" s="100">
        <f t="shared" si="389"/>
        <v>8738.035512244096</v>
      </c>
      <c r="AA1478" s="107">
        <f>((L1478+G1478+H1478+I1478+N1478+O1478+P1478+S1478)/('Life tables'!$I$2/2))</f>
        <v>1.4015601328406699</v>
      </c>
      <c r="AB1478" s="31">
        <f>((uNES*L1478+ uOCEX*G1478+uEREX*H1478+uHOEX*I1478+uNES*S1478+ uOCEX*N1478+uEREX*O1478+uHOEX*P1478)/('Life tables'!$I$2/2))</f>
        <v>0.92355602596223119</v>
      </c>
    </row>
    <row r="1479" spans="1:28" x14ac:dyDescent="0.25">
      <c r="A1479" s="4">
        <v>1473</v>
      </c>
      <c r="C1479" s="105">
        <f>IF(male=0,VLOOKUP((($A$5:$A$1570/'Life tables'!$I$2)*2)+age,lifetable,13,1),IF(male=1,VLOOKUP((($A$5:$A$1570/'Life tables'!$I$2)*2)+age,lifetable,10,1),"error"))</f>
        <v>8.6630732958462575E-3</v>
      </c>
      <c r="F1479" s="96">
        <f t="shared" si="390"/>
        <v>6.3668299986149588</v>
      </c>
      <c r="G1479" s="96">
        <f t="shared" si="402"/>
        <v>0.63956139840191206</v>
      </c>
      <c r="H1479" s="96">
        <f t="shared" si="391"/>
        <v>3.6525885471720733E-2</v>
      </c>
      <c r="I1479" s="96">
        <f t="shared" si="392"/>
        <v>1.4635576868847576E-2</v>
      </c>
      <c r="J1479" s="96">
        <f t="shared" si="403"/>
        <v>6.1140097709922833E-2</v>
      </c>
      <c r="K1479" s="96">
        <f t="shared" si="393"/>
        <v>1.5293360816223218E-2</v>
      </c>
      <c r="L1479" s="96">
        <f t="shared" si="394"/>
        <v>5.5996736793463322</v>
      </c>
      <c r="M1479" s="96">
        <f t="shared" si="395"/>
        <v>30.173874926733923</v>
      </c>
      <c r="N1479" s="96">
        <f t="shared" si="404"/>
        <v>2.9058095309913101</v>
      </c>
      <c r="O1479" s="96">
        <f t="shared" si="396"/>
        <v>6.9361372302586252E-2</v>
      </c>
      <c r="P1479" s="96">
        <f t="shared" si="397"/>
        <v>6.9361372302586252E-2</v>
      </c>
      <c r="Q1479" s="96">
        <f t="shared" si="405"/>
        <v>0.28777349636505556</v>
      </c>
      <c r="R1479" s="96">
        <f t="shared" ref="R1479:R1542" si="406">M1479*amrc + P1479*amrHOEX</f>
        <v>5.4371769597855828E-3</v>
      </c>
      <c r="S1479" s="96">
        <f t="shared" si="401"/>
        <v>26.836131977812599</v>
      </c>
      <c r="T1479" s="96">
        <f t="shared" si="398"/>
        <v>489.4336722660409</v>
      </c>
      <c r="U1479" s="96">
        <f t="shared" si="399"/>
        <v>474.39526694045702</v>
      </c>
      <c r="V1479" s="32">
        <f t="shared" si="400"/>
        <v>999.99999999999591</v>
      </c>
      <c r="W1479" s="100">
        <f>(cNES*L1479+(cNES+cOSEX)*G1479+(cNES+cEREX)*H1479+(cNES+cHOEX)*I1479+(cNES+cNES)*S1479+(cNES+cOSEX)*N1479+(cNES+cEREX)*O1479+(cNES+cHOEX)*P1479)/(1+cDR)^((cycle + 0.5)/('Life tables'!$I$2/2))</f>
        <v>321.19406444211421</v>
      </c>
      <c r="X1479" s="107">
        <f>((L1479+G1479+H1479+I1479+N1479+O1479+P1479+S1479)/('Life tables'!$I$2/2))/(1+oDR)^(((cycle + 0.5)/('Life tables'!$I$2/2)))</f>
        <v>0.59806697898652417</v>
      </c>
      <c r="Y1479" s="31">
        <f>((uNES*L1479+ uOCEX*G1479+uEREX*H1479+uHOEX*I1479+uNES*S1479+ uOCEX*N1479+uEREX*O1479+uHOEX*P1479)/('Life tables'!$I$2/2))/(1+oDR)^(((cycle + 0.5)/('Life tables'!$I$2/2)))</f>
        <v>0.39409537330583411</v>
      </c>
      <c r="Z1479" s="100">
        <f t="shared" ref="Z1479:Z1542" si="407">(cNES*L1479+(cNES+cOSEX)*G1479+(cNES+cEREX)*H1479+(cNES+cHOEX)*I1479+(cNES+cNES)*S1479+(cNES+cOSEX)*N1479+(cNES+cEREX)*O1479+(cNES+cHOEX)*P1479)</f>
        <v>8649.6468310298915</v>
      </c>
      <c r="AA1479" s="107">
        <f>((L1479+G1479+H1479+I1479+N1479+O1479+P1479+S1479)/('Life tables'!$I$2/2))</f>
        <v>1.3873820134092234</v>
      </c>
      <c r="AB1479" s="31">
        <f>((uNES*L1479+ uOCEX*G1479+uEREX*H1479+uHOEX*I1479+uNES*S1479+ uOCEX*N1479+uEREX*O1479+uHOEX*P1479)/('Life tables'!$I$2/2))</f>
        <v>0.91421337693453808</v>
      </c>
    </row>
    <row r="1480" spans="1:28" x14ac:dyDescent="0.25">
      <c r="A1480" s="4">
        <v>1474</v>
      </c>
      <c r="C1480" s="105">
        <f>IF(male=0,VLOOKUP((($A$5:$A$1570/'Life tables'!$I$2)*2)+age,lifetable,13,1),IF(male=1,VLOOKUP((($A$5:$A$1570/'Life tables'!$I$2)*2)+age,lifetable,10,1),"error"))</f>
        <v>8.6630732958462575E-3</v>
      </c>
      <c r="F1480" s="96">
        <f t="shared" ref="F1480:F1543" si="408">E1479*(1-pCAUC)+(L1479+G1479+H1479+I1479 )*(1-pCAUC)+(S1479+N1479+O1479+P1479)*(pUAUC)</f>
        <v>6.302375230242264</v>
      </c>
      <c r="G1480" s="96">
        <f t="shared" si="402"/>
        <v>0.63308678202247681</v>
      </c>
      <c r="H1480" s="96">
        <f t="shared" ref="H1480:H1543" si="409">F1480*rrEREX</f>
        <v>3.6156114724237368E-2</v>
      </c>
      <c r="I1480" s="96">
        <f t="shared" ref="I1480:I1543" si="410">F1480*rrHOEX</f>
        <v>1.4487413227398448E-2</v>
      </c>
      <c r="J1480" s="96">
        <f t="shared" si="403"/>
        <v>6.0521144347412084E-2</v>
      </c>
      <c r="K1480" s="96">
        <f t="shared" ref="K1480:K1543" si="411">F1480*amr + I1480*amrHOEX</f>
        <v>1.513853808194821E-2</v>
      </c>
      <c r="L1480" s="96">
        <f t="shared" ref="L1480:L1543" si="412">F1480-SUM(G1480:K1480)</f>
        <v>5.5429852378387912</v>
      </c>
      <c r="M1480" s="96">
        <f t="shared" ref="M1480:M1543" si="413">E1479*pCAUC+(L1479+G1479+H1479+I1479)*pCAUC+(S1479+N1479+O1479+P1479)*(1-pUAUC)</f>
        <v>29.868685563255632</v>
      </c>
      <c r="N1480" s="96">
        <f t="shared" si="404"/>
        <v>2.8764191340566865</v>
      </c>
      <c r="O1480" s="96">
        <f t="shared" ref="O1480:O1543" si="414">M1480*rrEREXc</f>
        <v>6.8659826574223329E-2</v>
      </c>
      <c r="P1480" s="96">
        <f t="shared" ref="P1480:P1543" si="415">M1480*rrHOEXc</f>
        <v>6.8659826574223329E-2</v>
      </c>
      <c r="Q1480" s="96">
        <f t="shared" si="405"/>
        <v>0.28486285229316138</v>
      </c>
      <c r="R1480" s="96">
        <f t="shared" si="406"/>
        <v>5.3821834072668908E-3</v>
      </c>
      <c r="S1480" s="96">
        <f t="shared" si="401"/>
        <v>26.56470174035007</v>
      </c>
      <c r="T1480" s="96">
        <f t="shared" ref="T1480:T1543" si="416">J1480+Q1480+T1479</f>
        <v>489.77905626268148</v>
      </c>
      <c r="U1480" s="96">
        <f t="shared" ref="U1480:U1543" si="417">K1480+R1480+U1479</f>
        <v>474.41578766194624</v>
      </c>
      <c r="V1480" s="32">
        <f t="shared" ref="V1480:V1543" si="418">SUM(G1480:I1480,L1480,N1480,O1480,P1480,S1480,T1480,U1480)</f>
        <v>999.99999999999591</v>
      </c>
      <c r="W1480" s="100">
        <f>(cNES*L1480+(cNES+cOSEX)*G1480+(cNES+cEREX)*H1480+(cNES+cHOEX)*I1480+(cNES+cNES)*S1480+(cNES+cOSEX)*N1480+(cNES+cEREX)*O1480+(cNES+cHOEX)*P1480)/(1+cDR)^((cycle + 0.5)/('Life tables'!$I$2/2))</f>
        <v>317.23525052096983</v>
      </c>
      <c r="X1480" s="107">
        <f>((L1480+G1480+H1480+I1480+N1480+O1480+P1480+S1480)/('Life tables'!$I$2/2))/(1+oDR)^(((cycle + 0.5)/('Life tables'!$I$2/2)))</f>
        <v>0.59167897570585171</v>
      </c>
      <c r="Y1480" s="31">
        <f>((uNES*L1480+ uOCEX*G1480+uEREX*H1480+uHOEX*I1480+uNES*S1480+ uOCEX*N1480+uEREX*O1480+uHOEX*P1480)/('Life tables'!$I$2/2))/(1+oDR)^(((cycle + 0.5)/('Life tables'!$I$2/2)))</f>
        <v>0.38988600870575679</v>
      </c>
      <c r="Z1480" s="100">
        <f t="shared" si="407"/>
        <v>8562.1521040778425</v>
      </c>
      <c r="AA1480" s="107">
        <f>((L1480+G1480+H1480+I1480+N1480+O1480+P1480+S1480)/('Life tables'!$I$2/2))</f>
        <v>1.3733473234272779</v>
      </c>
      <c r="AB1480" s="31">
        <f>((uNES*L1480+ uOCEX*G1480+uEREX*H1480+uHOEX*I1480+uNES*S1480+ uOCEX*N1480+uEREX*O1480+uHOEX*P1480)/('Life tables'!$I$2/2))</f>
        <v>0.90496524041440585</v>
      </c>
    </row>
    <row r="1481" spans="1:28" x14ac:dyDescent="0.25">
      <c r="A1481" s="4">
        <v>1475</v>
      </c>
      <c r="C1481" s="105">
        <f>IF(male=0,VLOOKUP((($A$5:$A$1570/'Life tables'!$I$2)*2)+age,lifetable,13,1),IF(male=1,VLOOKUP((($A$5:$A$1570/'Life tables'!$I$2)*2)+age,lifetable,10,1),"error"))</f>
        <v>8.6630732958462575E-3</v>
      </c>
      <c r="F1481" s="96">
        <f t="shared" si="408"/>
        <v>6.2385745516218511</v>
      </c>
      <c r="G1481" s="96">
        <f t="shared" si="402"/>
        <v>0.62667787032759281</v>
      </c>
      <c r="H1481" s="96">
        <f t="shared" si="409"/>
        <v>3.5790096426149588E-2</v>
      </c>
      <c r="I1481" s="96">
        <f t="shared" si="410"/>
        <v>1.4340753156933738E-2</v>
      </c>
      <c r="J1481" s="96">
        <f t="shared" si="403"/>
        <v>5.9908472150155372E-2</v>
      </c>
      <c r="K1481" s="96">
        <f t="shared" si="411"/>
        <v>1.4985286495417059E-2</v>
      </c>
      <c r="L1481" s="96">
        <f t="shared" si="412"/>
        <v>5.4868720730656024</v>
      </c>
      <c r="M1481" s="96">
        <f t="shared" si="413"/>
        <v>29.566581523746255</v>
      </c>
      <c r="N1481" s="96">
        <f t="shared" si="404"/>
        <v>2.8473258605050176</v>
      </c>
      <c r="O1481" s="96">
        <f t="shared" si="414"/>
        <v>6.7965373150213157E-2</v>
      </c>
      <c r="P1481" s="96">
        <f t="shared" si="415"/>
        <v>6.7965373150213157E-2</v>
      </c>
      <c r="Q1481" s="96">
        <f t="shared" si="405"/>
        <v>0.28198163349290073</v>
      </c>
      <c r="R1481" s="96">
        <f t="shared" si="406"/>
        <v>5.3277458142475323E-3</v>
      </c>
      <c r="S1481" s="96">
        <f t="shared" si="401"/>
        <v>26.296015537633664</v>
      </c>
      <c r="T1481" s="96">
        <f t="shared" si="416"/>
        <v>490.12094636832455</v>
      </c>
      <c r="U1481" s="96">
        <f t="shared" si="417"/>
        <v>474.43610069425591</v>
      </c>
      <c r="V1481" s="32">
        <f t="shared" si="418"/>
        <v>999.99999999999591</v>
      </c>
      <c r="W1481" s="100">
        <f>(cNES*L1481+(cNES+cOSEX)*G1481+(cNES+cEREX)*H1481+(cNES+cHOEX)*I1481+(cNES+cNES)*S1481+(cNES+cOSEX)*N1481+(cNES+cEREX)*O1481+(cNES+cHOEX)*P1481)/(1+cDR)^((cycle + 0.5)/('Life tables'!$I$2/2))</f>
        <v>313.32522549964244</v>
      </c>
      <c r="X1481" s="107">
        <f>((L1481+G1481+H1481+I1481+N1481+O1481+P1481+S1481)/('Life tables'!$I$2/2))/(1+oDR)^(((cycle + 0.5)/('Life tables'!$I$2/2)))</f>
        <v>0.58535920496464877</v>
      </c>
      <c r="Y1481" s="31">
        <f>((uNES*L1481+ uOCEX*G1481+uEREX*H1481+uHOEX*I1481+uNES*S1481+ uOCEX*N1481+uEREX*O1481+uHOEX*P1481)/('Life tables'!$I$2/2))/(1+oDR)^(((cycle + 0.5)/('Life tables'!$I$2/2)))</f>
        <v>0.38572160578814885</v>
      </c>
      <c r="Z1481" s="100">
        <f t="shared" si="407"/>
        <v>8475.5422956426628</v>
      </c>
      <c r="AA1481" s="107">
        <f>((L1481+G1481+H1481+I1481+N1481+O1481+P1481+S1481)/('Life tables'!$I$2/2))</f>
        <v>1.3594546117463888</v>
      </c>
      <c r="AB1481" s="31">
        <f>((uNES*L1481+ uOCEX*G1481+uEREX*H1481+uHOEX*I1481+uNES*S1481+ uOCEX*N1481+uEREX*O1481+uHOEX*P1481)/('Life tables'!$I$2/2))</f>
        <v>0.89581066017504518</v>
      </c>
    </row>
    <row r="1482" spans="1:28" x14ac:dyDescent="0.25">
      <c r="A1482" s="4">
        <v>1476</v>
      </c>
      <c r="C1482" s="105">
        <f>IF(male=0,VLOOKUP((($A$5:$A$1570/'Life tables'!$I$2)*2)+age,lifetable,13,1),IF(male=1,VLOOKUP((($A$5:$A$1570/'Life tables'!$I$2)*2)+age,lifetable,10,1),"error"))</f>
        <v>8.6630732958462575E-3</v>
      </c>
      <c r="F1482" s="96">
        <f t="shared" si="408"/>
        <v>6.1754212578997603</v>
      </c>
      <c r="G1482" s="96">
        <f t="shared" si="402"/>
        <v>0.62033398980064702</v>
      </c>
      <c r="H1482" s="96">
        <f t="shared" si="409"/>
        <v>3.542779211236128E-2</v>
      </c>
      <c r="I1482" s="96">
        <f t="shared" si="410"/>
        <v>1.4195581244853215E-2</v>
      </c>
      <c r="J1482" s="96">
        <f t="shared" si="403"/>
        <v>5.9302016732041156E-2</v>
      </c>
      <c r="K1482" s="96">
        <f t="shared" si="411"/>
        <v>1.4833589951322907E-2</v>
      </c>
      <c r="L1482" s="96">
        <f t="shared" si="412"/>
        <v>5.431328288058535</v>
      </c>
      <c r="M1482" s="96">
        <f t="shared" si="413"/>
        <v>29.267531679515621</v>
      </c>
      <c r="N1482" s="96">
        <f t="shared" si="404"/>
        <v>2.8185267125759945</v>
      </c>
      <c r="O1482" s="96">
        <f t="shared" si="414"/>
        <v>6.7277940474327919E-2</v>
      </c>
      <c r="P1482" s="96">
        <f t="shared" si="415"/>
        <v>6.7277940474327919E-2</v>
      </c>
      <c r="Q1482" s="96">
        <f t="shared" si="405"/>
        <v>0.27912954308453791</v>
      </c>
      <c r="R1482" s="96">
        <f t="shared" si="406"/>
        <v>5.2738585714977582E-3</v>
      </c>
      <c r="S1482" s="96">
        <f t="shared" si="401"/>
        <v>26.030045684334933</v>
      </c>
      <c r="T1482" s="96">
        <f t="shared" si="416"/>
        <v>490.45937792814112</v>
      </c>
      <c r="U1482" s="96">
        <f t="shared" si="417"/>
        <v>474.45620814277873</v>
      </c>
      <c r="V1482" s="32">
        <f t="shared" si="418"/>
        <v>999.99999999999591</v>
      </c>
      <c r="W1482" s="100">
        <f>(cNES*L1482+(cNES+cOSEX)*G1482+(cNES+cEREX)*H1482+(cNES+cHOEX)*I1482+(cNES+cNES)*S1482+(cNES+cOSEX)*N1482+(cNES+cEREX)*O1482+(cNES+cHOEX)*P1482)/(1+cDR)^((cycle + 0.5)/('Life tables'!$I$2/2))</f>
        <v>309.4633883067267</v>
      </c>
      <c r="X1482" s="107">
        <f>((L1482+G1482+H1482+I1482+N1482+O1482+P1482+S1482)/('Life tables'!$I$2/2))/(1+oDR)^(((cycle + 0.5)/('Life tables'!$I$2/2)))</f>
        <v>0.57910693787177137</v>
      </c>
      <c r="Y1482" s="31">
        <f>((uNES*L1482+ uOCEX*G1482+uEREX*H1482+uHOEX*I1482+uNES*S1482+ uOCEX*N1482+uEREX*O1482+uHOEX*P1482)/('Life tables'!$I$2/2))/(1+oDR)^(((cycle + 0.5)/('Life tables'!$I$2/2)))</f>
        <v>0.38160168425354729</v>
      </c>
      <c r="Z1482" s="100">
        <f t="shared" si="407"/>
        <v>8389.8084610700062</v>
      </c>
      <c r="AA1482" s="107">
        <f>((L1482+G1482+H1482+I1482+N1482+O1482+P1482+S1482)/('Life tables'!$I$2/2))</f>
        <v>1.3457024419077566</v>
      </c>
      <c r="AB1482" s="31">
        <f>((uNES*L1482+ uOCEX*G1482+uEREX*H1482+uHOEX*I1482+uNES*S1482+ uOCEX*N1482+uEREX*O1482+uHOEX*P1482)/('Life tables'!$I$2/2))</f>
        <v>0.8867486896691571</v>
      </c>
    </row>
    <row r="1483" spans="1:28" x14ac:dyDescent="0.25">
      <c r="A1483" s="4">
        <v>1477</v>
      </c>
      <c r="C1483" s="105">
        <f>IF(male=0,VLOOKUP((($A$5:$A$1570/'Life tables'!$I$2)*2)+age,lifetable,13,1),IF(male=1,VLOOKUP((($A$5:$A$1570/'Life tables'!$I$2)*2)+age,lifetable,10,1),"error"))</f>
        <v>8.6630732958462575E-3</v>
      </c>
      <c r="F1483" s="96">
        <f t="shared" si="408"/>
        <v>6.1129087157955126</v>
      </c>
      <c r="G1483" s="96">
        <f t="shared" si="402"/>
        <v>0.61405447411473302</v>
      </c>
      <c r="H1483" s="96">
        <f t="shared" si="409"/>
        <v>3.5069163728386428E-2</v>
      </c>
      <c r="I1483" s="96">
        <f t="shared" si="410"/>
        <v>1.4051882243084231E-2</v>
      </c>
      <c r="J1483" s="96">
        <f t="shared" si="403"/>
        <v>5.8701714394271694E-2</v>
      </c>
      <c r="K1483" s="96">
        <f t="shared" si="411"/>
        <v>1.4683432516281045E-2</v>
      </c>
      <c r="L1483" s="96">
        <f t="shared" si="412"/>
        <v>5.3763480487987563</v>
      </c>
      <c r="M1483" s="96">
        <f t="shared" si="413"/>
        <v>28.971505213280466</v>
      </c>
      <c r="N1483" s="96">
        <f t="shared" si="404"/>
        <v>2.7900187224984703</v>
      </c>
      <c r="O1483" s="96">
        <f t="shared" si="414"/>
        <v>6.659745770617792E-2</v>
      </c>
      <c r="P1483" s="96">
        <f t="shared" si="415"/>
        <v>6.659745770617792E-2</v>
      </c>
      <c r="Q1483" s="96">
        <f t="shared" si="405"/>
        <v>0.27630628715827948</v>
      </c>
      <c r="R1483" s="96">
        <f t="shared" si="406"/>
        <v>5.2205161259017332E-3</v>
      </c>
      <c r="S1483" s="96">
        <f t="shared" si="401"/>
        <v>25.766764772085459</v>
      </c>
      <c r="T1483" s="96">
        <f t="shared" si="416"/>
        <v>490.79438592969365</v>
      </c>
      <c r="U1483" s="96">
        <f t="shared" si="417"/>
        <v>474.47611209142093</v>
      </c>
      <c r="V1483" s="32">
        <f t="shared" si="418"/>
        <v>999.99999999999591</v>
      </c>
      <c r="W1483" s="100">
        <f>(cNES*L1483+(cNES+cOSEX)*G1483+(cNES+cEREX)*H1483+(cNES+cHOEX)*I1483+(cNES+cNES)*S1483+(cNES+cOSEX)*N1483+(cNES+cEREX)*O1483+(cNES+cHOEX)*P1483)/(1+cDR)^((cycle + 0.5)/('Life tables'!$I$2/2))</f>
        <v>305.64914526659391</v>
      </c>
      <c r="X1483" s="107">
        <f>((L1483+G1483+H1483+I1483+N1483+O1483+P1483+S1483)/('Life tables'!$I$2/2))/(1+oDR)^(((cycle + 0.5)/('Life tables'!$I$2/2)))</f>
        <v>0.57292145332565669</v>
      </c>
      <c r="Y1483" s="31">
        <f>((uNES*L1483+ uOCEX*G1483+uEREX*H1483+uHOEX*I1483+uNES*S1483+ uOCEX*N1483+uEREX*O1483+uHOEX*P1483)/('Life tables'!$I$2/2))/(1+oDR)^(((cycle + 0.5)/('Life tables'!$I$2/2)))</f>
        <v>0.37752576893532092</v>
      </c>
      <c r="Z1483" s="100">
        <f t="shared" si="407"/>
        <v>8304.9417458883527</v>
      </c>
      <c r="AA1483" s="107">
        <f>((L1483+G1483+H1483+I1483+N1483+O1483+P1483+S1483)/('Life tables'!$I$2/2))</f>
        <v>1.3320893919932051</v>
      </c>
      <c r="AB1483" s="31">
        <f>((uNES*L1483+ uOCEX*G1483+uEREX*H1483+uHOEX*I1483+uNES*S1483+ uOCEX*N1483+uEREX*O1483+uHOEX*P1483)/('Life tables'!$I$2/2))</f>
        <v>0.87777839193074236</v>
      </c>
    </row>
    <row r="1484" spans="1:28" x14ac:dyDescent="0.25">
      <c r="A1484" s="4">
        <v>1478</v>
      </c>
      <c r="C1484" s="105">
        <f>IF(male=0,VLOOKUP((($A$5:$A$1570/'Life tables'!$I$2)*2)+age,lifetable,13,1),IF(male=1,VLOOKUP((($A$5:$A$1570/'Life tables'!$I$2)*2)+age,lifetable,10,1),"error"))</f>
        <v>8.6630732958462575E-3</v>
      </c>
      <c r="F1484" s="96">
        <f t="shared" si="408"/>
        <v>6.0510303627187527</v>
      </c>
      <c r="G1484" s="96">
        <f t="shared" si="402"/>
        <v>0.60783866404391451</v>
      </c>
      <c r="H1484" s="96">
        <f t="shared" si="409"/>
        <v>3.4714173625281411E-2</v>
      </c>
      <c r="I1484" s="96">
        <f t="shared" si="410"/>
        <v>1.3909641066051137E-2</v>
      </c>
      <c r="J1484" s="96">
        <f t="shared" si="403"/>
        <v>5.8107502116880087E-2</v>
      </c>
      <c r="K1484" s="96">
        <f t="shared" si="411"/>
        <v>1.4534798426707048E-2</v>
      </c>
      <c r="L1484" s="96">
        <f t="shared" si="412"/>
        <v>5.3219255834399188</v>
      </c>
      <c r="M1484" s="96">
        <f t="shared" si="413"/>
        <v>28.67847161616249</v>
      </c>
      <c r="N1484" s="96">
        <f t="shared" si="404"/>
        <v>2.7617989522013628</v>
      </c>
      <c r="O1484" s="96">
        <f t="shared" si="414"/>
        <v>6.5923854714311003E-2</v>
      </c>
      <c r="P1484" s="96">
        <f t="shared" si="415"/>
        <v>6.5923854714311003E-2</v>
      </c>
      <c r="Q1484" s="96">
        <f t="shared" si="405"/>
        <v>0.27351157474564358</v>
      </c>
      <c r="R1484" s="96">
        <f t="shared" si="406"/>
        <v>5.167712979916618E-3</v>
      </c>
      <c r="S1484" s="96">
        <f t="shared" ref="S1484:S1547" si="419">M1484-SUM(N1484:R1484)</f>
        <v>25.506145666806944</v>
      </c>
      <c r="T1484" s="96">
        <f t="shared" si="416"/>
        <v>491.12600500655617</v>
      </c>
      <c r="U1484" s="96">
        <f t="shared" si="417"/>
        <v>474.49581460282758</v>
      </c>
      <c r="V1484" s="32">
        <f t="shared" si="418"/>
        <v>999.99999999999591</v>
      </c>
      <c r="W1484" s="100">
        <f>(cNES*L1484+(cNES+cOSEX)*G1484+(cNES+cEREX)*H1484+(cNES+cHOEX)*I1484+(cNES+cNES)*S1484+(cNES+cOSEX)*N1484+(cNES+cEREX)*O1484+(cNES+cHOEX)*P1484)/(1+cDR)^((cycle + 0.5)/('Life tables'!$I$2/2))</f>
        <v>301.88191000880767</v>
      </c>
      <c r="X1484" s="107">
        <f>((L1484+G1484+H1484+I1484+N1484+O1484+P1484+S1484)/('Life tables'!$I$2/2))/(1+oDR)^(((cycle + 0.5)/('Life tables'!$I$2/2)))</f>
        <v>0.56680203793093598</v>
      </c>
      <c r="Y1484" s="31">
        <f>((uNES*L1484+ uOCEX*G1484+uEREX*H1484+uHOEX*I1484+uNES*S1484+ uOCEX*N1484+uEREX*O1484+uHOEX*P1484)/('Life tables'!$I$2/2))/(1+oDR)^(((cycle + 0.5)/('Life tables'!$I$2/2)))</f>
        <v>0.37349338974472907</v>
      </c>
      <c r="Z1484" s="100">
        <f t="shared" si="407"/>
        <v>8220.9333849094546</v>
      </c>
      <c r="AA1484" s="107">
        <f>((L1484+G1484+H1484+I1484+N1484+O1484+P1484+S1484)/('Life tables'!$I$2/2))</f>
        <v>1.3186140544776794</v>
      </c>
      <c r="AB1484" s="31">
        <f>((uNES*L1484+ uOCEX*G1484+uEREX*H1484+uHOEX*I1484+uNES*S1484+ uOCEX*N1484+uEREX*O1484+uHOEX*P1484)/('Life tables'!$I$2/2))</f>
        <v>0.86889883947791846</v>
      </c>
    </row>
    <row r="1485" spans="1:28" x14ac:dyDescent="0.25">
      <c r="A1485" s="4">
        <v>1479</v>
      </c>
      <c r="C1485" s="105">
        <f>IF(male=0,VLOOKUP((($A$5:$A$1570/'Life tables'!$I$2)*2)+age,lifetable,13,1),IF(male=1,VLOOKUP((($A$5:$A$1570/'Life tables'!$I$2)*2)+age,lifetable,10,1),"error"))</f>
        <v>8.6630732958462575E-3</v>
      </c>
      <c r="F1485" s="96">
        <f t="shared" si="408"/>
        <v>5.9897797059016025</v>
      </c>
      <c r="G1485" s="96">
        <f t="shared" si="402"/>
        <v>0.60168590737606975</v>
      </c>
      <c r="H1485" s="96">
        <f t="shared" si="409"/>
        <v>3.4362784554667375E-2</v>
      </c>
      <c r="I1485" s="96">
        <f t="shared" si="410"/>
        <v>1.3768842788680794E-2</v>
      </c>
      <c r="J1485" s="96">
        <f t="shared" si="403"/>
        <v>5.7519317550398463E-2</v>
      </c>
      <c r="K1485" s="96">
        <f t="shared" si="411"/>
        <v>1.4387672086732663E-2</v>
      </c>
      <c r="L1485" s="96">
        <f t="shared" si="412"/>
        <v>5.2680551815450531</v>
      </c>
      <c r="M1485" s="96">
        <f t="shared" si="413"/>
        <v>28.38840068471049</v>
      </c>
      <c r="N1485" s="96">
        <f t="shared" si="404"/>
        <v>2.7338644930268816</v>
      </c>
      <c r="O1485" s="96">
        <f t="shared" si="414"/>
        <v>6.5257062069367211E-2</v>
      </c>
      <c r="P1485" s="96">
        <f t="shared" si="415"/>
        <v>6.5257062069367211E-2</v>
      </c>
      <c r="Q1485" s="96">
        <f t="shared" si="405"/>
        <v>0.27074511779105953</v>
      </c>
      <c r="R1485" s="96">
        <f t="shared" si="406"/>
        <v>5.1154436910359584E-3</v>
      </c>
      <c r="S1485" s="96">
        <f t="shared" si="419"/>
        <v>25.248161506062779</v>
      </c>
      <c r="T1485" s="96">
        <f t="shared" si="416"/>
        <v>491.45426944189762</v>
      </c>
      <c r="U1485" s="96">
        <f t="shared" si="417"/>
        <v>474.51531771860533</v>
      </c>
      <c r="V1485" s="32">
        <f t="shared" si="418"/>
        <v>999.99999999999591</v>
      </c>
      <c r="W1485" s="100">
        <f>(cNES*L1485+(cNES+cOSEX)*G1485+(cNES+cEREX)*H1485+(cNES+cHOEX)*I1485+(cNES+cNES)*S1485+(cNES+cOSEX)*N1485+(cNES+cEREX)*O1485+(cNES+cHOEX)*P1485)/(1+cDR)^((cycle + 0.5)/('Life tables'!$I$2/2))</f>
        <v>298.16110337863262</v>
      </c>
      <c r="X1485" s="107">
        <f>((L1485+G1485+H1485+I1485+N1485+O1485+P1485+S1485)/('Life tables'!$I$2/2))/(1+oDR)^(((cycle + 0.5)/('Life tables'!$I$2/2)))</f>
        <v>0.56074798591594854</v>
      </c>
      <c r="Y1485" s="31">
        <f>((uNES*L1485+ uOCEX*G1485+uEREX*H1485+uHOEX*I1485+uNES*S1485+ uOCEX*N1485+uEREX*O1485+uHOEX*P1485)/('Life tables'!$I$2/2))/(1+oDR)^(((cycle + 0.5)/('Life tables'!$I$2/2)))</f>
        <v>0.36950408161656978</v>
      </c>
      <c r="Z1485" s="100">
        <f t="shared" si="407"/>
        <v>8137.7747013373928</v>
      </c>
      <c r="AA1485" s="107">
        <f>((L1485+G1485+H1485+I1485+N1485+O1485+P1485+S1485)/('Life tables'!$I$2/2))</f>
        <v>1.3052750360832586</v>
      </c>
      <c r="AB1485" s="31">
        <f>((uNES*L1485+ uOCEX*G1485+uEREX*H1485+uHOEX*I1485+uNES*S1485+ uOCEX*N1485+uEREX*O1485+uHOEX*P1485)/('Life tables'!$I$2/2))</f>
        <v>0.86010911421672565</v>
      </c>
    </row>
    <row r="1486" spans="1:28" x14ac:dyDescent="0.25">
      <c r="A1486" s="4">
        <v>1480</v>
      </c>
      <c r="C1486" s="105">
        <f>IF(male=0,VLOOKUP((($A$5:$A$1570/'Life tables'!$I$2)*2)+age,lifetable,13,1),IF(male=1,VLOOKUP((($A$5:$A$1570/'Life tables'!$I$2)*2)+age,lifetable,10,1),"error"))</f>
        <v>8.6630732958462575E-3</v>
      </c>
      <c r="F1486" s="96">
        <f t="shared" si="408"/>
        <v>5.9291503215462793</v>
      </c>
      <c r="G1486" s="96">
        <f t="shared" si="402"/>
        <v>0.59559555882726722</v>
      </c>
      <c r="H1486" s="96">
        <f t="shared" si="409"/>
        <v>3.4014959663840195E-2</v>
      </c>
      <c r="I1486" s="96">
        <f t="shared" si="410"/>
        <v>1.3629472644443195E-2</v>
      </c>
      <c r="J1486" s="96">
        <f t="shared" si="403"/>
        <v>5.693709900767259E-2</v>
      </c>
      <c r="K1486" s="96">
        <f t="shared" si="411"/>
        <v>1.4242038066158352E-2</v>
      </c>
      <c r="L1486" s="96">
        <f t="shared" si="412"/>
        <v>5.2147311933368981</v>
      </c>
      <c r="M1486" s="96">
        <f t="shared" si="413"/>
        <v>28.101262517946591</v>
      </c>
      <c r="N1486" s="96">
        <f t="shared" si="404"/>
        <v>2.7062124654460731</v>
      </c>
      <c r="O1486" s="96">
        <f t="shared" si="414"/>
        <v>6.459701103728889E-2</v>
      </c>
      <c r="P1486" s="96">
        <f t="shared" si="415"/>
        <v>6.459701103728889E-2</v>
      </c>
      <c r="Q1486" s="96">
        <f t="shared" si="405"/>
        <v>0.26800663112369782</v>
      </c>
      <c r="R1486" s="96">
        <f t="shared" si="406"/>
        <v>5.0637028712574384E-3</v>
      </c>
      <c r="S1486" s="96">
        <f t="shared" si="419"/>
        <v>24.992785696430985</v>
      </c>
      <c r="T1486" s="96">
        <f t="shared" si="416"/>
        <v>491.77921317202902</v>
      </c>
      <c r="U1486" s="96">
        <f t="shared" si="417"/>
        <v>474.53462345954273</v>
      </c>
      <c r="V1486" s="32">
        <f t="shared" si="418"/>
        <v>999.99999999999591</v>
      </c>
      <c r="W1486" s="100">
        <f>(cNES*L1486+(cNES+cOSEX)*G1486+(cNES+cEREX)*H1486+(cNES+cHOEX)*I1486+(cNES+cNES)*S1486+(cNES+cOSEX)*N1486+(cNES+cEREX)*O1486+(cNES+cHOEX)*P1486)/(1+cDR)^((cycle + 0.5)/('Life tables'!$I$2/2))</f>
        <v>294.48615334861927</v>
      </c>
      <c r="X1486" s="107">
        <f>((L1486+G1486+H1486+I1486+N1486+O1486+P1486+S1486)/('Life tables'!$I$2/2))/(1+oDR)^(((cycle + 0.5)/('Life tables'!$I$2/2)))</f>
        <v>0.55475859905114311</v>
      </c>
      <c r="Y1486" s="31">
        <f>((uNES*L1486+ uOCEX*G1486+uEREX*H1486+uHOEX*I1486+uNES*S1486+ uOCEX*N1486+uEREX*O1486+uHOEX*P1486)/('Life tables'!$I$2/2))/(1+oDR)^(((cycle + 0.5)/('Life tables'!$I$2/2)))</f>
        <v>0.36555738445541575</v>
      </c>
      <c r="Z1486" s="100">
        <f t="shared" si="407"/>
        <v>8055.4571058861084</v>
      </c>
      <c r="AA1486" s="107">
        <f>((L1486+G1486+H1486+I1486+N1486+O1486+P1486+S1486)/('Life tables'!$I$2/2))</f>
        <v>1.2920709576346576</v>
      </c>
      <c r="AB1486" s="31">
        <f>((uNES*L1486+ uOCEX*G1486+uEREX*H1486+uHOEX*I1486+uNES*S1486+ uOCEX*N1486+uEREX*O1486+uHOEX*P1486)/('Life tables'!$I$2/2))</f>
        <v>0.85140830734592376</v>
      </c>
    </row>
    <row r="1487" spans="1:28" x14ac:dyDescent="0.25">
      <c r="A1487" s="4">
        <v>1481</v>
      </c>
      <c r="C1487" s="105">
        <f>IF(male=0,VLOOKUP((($A$5:$A$1570/'Life tables'!$I$2)*2)+age,lifetable,13,1),IF(male=1,VLOOKUP((($A$5:$A$1570/'Life tables'!$I$2)*2)+age,lifetable,10,1),"error"))</f>
        <v>8.6630732958462575E-3</v>
      </c>
      <c r="F1487" s="96">
        <f t="shared" si="408"/>
        <v>5.8691358539875402</v>
      </c>
      <c r="G1487" s="96">
        <f t="shared" si="402"/>
        <v>0.58956697995763141</v>
      </c>
      <c r="H1487" s="96">
        <f t="shared" si="409"/>
        <v>3.3670662490965515E-2</v>
      </c>
      <c r="I1487" s="96">
        <f t="shared" si="410"/>
        <v>1.349151602342615E-2</v>
      </c>
      <c r="J1487" s="96">
        <f t="shared" si="403"/>
        <v>5.6360785455818928E-2</v>
      </c>
      <c r="K1487" s="96">
        <f t="shared" si="411"/>
        <v>1.4097881098441453E-2</v>
      </c>
      <c r="L1487" s="96">
        <f t="shared" si="412"/>
        <v>5.1619480289612572</v>
      </c>
      <c r="M1487" s="96">
        <f t="shared" si="413"/>
        <v>27.817027514436546</v>
      </c>
      <c r="N1487" s="96">
        <f t="shared" si="404"/>
        <v>2.6788400187766843</v>
      </c>
      <c r="O1487" s="96">
        <f t="shared" si="414"/>
        <v>6.3943633572586145E-2</v>
      </c>
      <c r="P1487" s="96">
        <f t="shared" si="415"/>
        <v>6.3943633572586145E-2</v>
      </c>
      <c r="Q1487" s="96">
        <f t="shared" si="405"/>
        <v>0.26529583242952853</v>
      </c>
      <c r="R1487" s="96">
        <f t="shared" si="406"/>
        <v>5.012485186554963E-3</v>
      </c>
      <c r="S1487" s="96">
        <f t="shared" si="419"/>
        <v>24.739991910898606</v>
      </c>
      <c r="T1487" s="96">
        <f t="shared" si="416"/>
        <v>492.10086978991438</v>
      </c>
      <c r="U1487" s="96">
        <f t="shared" si="417"/>
        <v>474.55373382582775</v>
      </c>
      <c r="V1487" s="32">
        <f t="shared" si="418"/>
        <v>999.99999999999591</v>
      </c>
      <c r="W1487" s="100">
        <f>(cNES*L1487+(cNES+cOSEX)*G1487+(cNES+cEREX)*H1487+(cNES+cHOEX)*I1487+(cNES+cNES)*S1487+(cNES+cOSEX)*N1487+(cNES+cEREX)*O1487+(cNES+cHOEX)*P1487)/(1+cDR)^((cycle + 0.5)/('Life tables'!$I$2/2))</f>
        <v>290.85649493125703</v>
      </c>
      <c r="X1487" s="107">
        <f>((L1487+G1487+H1487+I1487+N1487+O1487+P1487+S1487)/('Life tables'!$I$2/2))/(1+oDR)^(((cycle + 0.5)/('Life tables'!$I$2/2)))</f>
        <v>0.54883318656835811</v>
      </c>
      <c r="Y1487" s="31">
        <f>((uNES*L1487+ uOCEX*G1487+uEREX*H1487+uHOEX*I1487+uNES*S1487+ uOCEX*N1487+uEREX*O1487+uHOEX*P1487)/('Life tables'!$I$2/2))/(1+oDR)^(((cycle + 0.5)/('Life tables'!$I$2/2)))</f>
        <v>0.36165284308242757</v>
      </c>
      <c r="Z1487" s="100">
        <f t="shared" si="407"/>
        <v>7973.9720959053448</v>
      </c>
      <c r="AA1487" s="107">
        <f>((L1487+G1487+H1487+I1487+N1487+O1487+P1487+S1487)/('Life tables'!$I$2/2))</f>
        <v>1.279000453916209</v>
      </c>
      <c r="AB1487" s="31">
        <f>((uNES*L1487+ uOCEX*G1487+uEREX*H1487+uHOEX*I1487+uNES*S1487+ uOCEX*N1487+uEREX*O1487+uHOEX*P1487)/('Life tables'!$I$2/2))</f>
        <v>0.84279551926275587</v>
      </c>
    </row>
    <row r="1488" spans="1:28" x14ac:dyDescent="0.25">
      <c r="A1488" s="4">
        <v>1482</v>
      </c>
      <c r="C1488" s="105">
        <f>IF(male=0,VLOOKUP((($A$5:$A$1570/'Life tables'!$I$2)*2)+age,lifetable,13,1),IF(male=1,VLOOKUP((($A$5:$A$1570/'Life tables'!$I$2)*2)+age,lifetable,10,1),"error"))</f>
        <v>8.6630732958462575E-3</v>
      </c>
      <c r="F1488" s="96">
        <f t="shared" si="408"/>
        <v>5.8097300148695492</v>
      </c>
      <c r="G1488" s="96">
        <f t="shared" ref="G1488:G1551" si="420">F1488*(rrOSEX)</f>
        <v>0.58359953908865791</v>
      </c>
      <c r="H1488" s="96">
        <f t="shared" si="409"/>
        <v>3.3329856960356528E-2</v>
      </c>
      <c r="I1488" s="96">
        <f t="shared" si="410"/>
        <v>1.3354958470443129E-2</v>
      </c>
      <c r="J1488" s="96">
        <f t="shared" ref="J1488:J1551" si="421">F1488*mr + G1488*mr + H1488*mr+I1488*mr</f>
        <v>5.579031650832008E-2</v>
      </c>
      <c r="K1488" s="96">
        <f t="shared" si="411"/>
        <v>1.3955186078718986E-2</v>
      </c>
      <c r="L1488" s="96">
        <f t="shared" si="412"/>
        <v>5.1097001577630525</v>
      </c>
      <c r="M1488" s="96">
        <f t="shared" si="413"/>
        <v>27.535666369384195</v>
      </c>
      <c r="N1488" s="96">
        <f t="shared" ref="N1488:N1551" si="422">M1488*rrOSEXc</f>
        <v>2.6517443309033522</v>
      </c>
      <c r="O1488" s="96">
        <f t="shared" si="414"/>
        <v>6.3296862311657792E-2</v>
      </c>
      <c r="P1488" s="96">
        <f t="shared" si="415"/>
        <v>6.3296862311657792E-2</v>
      </c>
      <c r="Q1488" s="96">
        <f t="shared" ref="Q1488:Q1551" si="423">M1488*mr + N1488*mr + O1488*mr+P1488*mr</f>
        <v>0.26261244222361052</v>
      </c>
      <c r="R1488" s="96">
        <f t="shared" si="406"/>
        <v>4.9617853563550928E-3</v>
      </c>
      <c r="S1488" s="96">
        <f t="shared" si="419"/>
        <v>24.489754086277561</v>
      </c>
      <c r="T1488" s="96">
        <f t="shared" si="416"/>
        <v>492.41927254864629</v>
      </c>
      <c r="U1488" s="96">
        <f t="shared" si="417"/>
        <v>474.57265079726284</v>
      </c>
      <c r="V1488" s="32">
        <f t="shared" si="418"/>
        <v>999.99999999999591</v>
      </c>
      <c r="W1488" s="100">
        <f>(cNES*L1488+(cNES+cOSEX)*G1488+(cNES+cEREX)*H1488+(cNES+cHOEX)*I1488+(cNES+cNES)*S1488+(cNES+cOSEX)*N1488+(cNES+cEREX)*O1488+(cNES+cHOEX)*P1488)/(1+cDR)^((cycle + 0.5)/('Life tables'!$I$2/2))</f>
        <v>287.27157009268041</v>
      </c>
      <c r="X1488" s="107">
        <f>((L1488+G1488+H1488+I1488+N1488+O1488+P1488+S1488)/('Life tables'!$I$2/2))/(1+oDR)^(((cycle + 0.5)/('Life tables'!$I$2/2)))</f>
        <v>0.5429710650809727</v>
      </c>
      <c r="Y1488" s="31">
        <f>((uNES*L1488+ uOCEX*G1488+uEREX*H1488+uHOEX*I1488+uNES*S1488+ uOCEX*N1488+uEREX*O1488+uHOEX*P1488)/('Life tables'!$I$2/2))/(1+oDR)^(((cycle + 0.5)/('Life tables'!$I$2/2)))</f>
        <v>0.3577900071827404</v>
      </c>
      <c r="Z1488" s="100">
        <f t="shared" si="407"/>
        <v>7893.3112545149979</v>
      </c>
      <c r="AA1488" s="107">
        <f>((L1488+G1488+H1488+I1488+N1488+O1488+P1488+S1488)/('Life tables'!$I$2/2))</f>
        <v>1.2660621735303075</v>
      </c>
      <c r="AB1488" s="31">
        <f>((uNES*L1488+ uOCEX*G1488+uEREX*H1488+uHOEX*I1488+uNES*S1488+ uOCEX*N1488+uEREX*O1488+uHOEX*P1488)/('Life tables'!$I$2/2))</f>
        <v>0.83426985946967824</v>
      </c>
    </row>
    <row r="1489" spans="1:28" x14ac:dyDescent="0.25">
      <c r="A1489" s="4">
        <v>1483</v>
      </c>
      <c r="C1489" s="105">
        <f>IF(male=0,VLOOKUP((($A$5:$A$1570/'Life tables'!$I$2)*2)+age,lifetable,13,1),IF(male=1,VLOOKUP((($A$5:$A$1570/'Life tables'!$I$2)*2)+age,lifetable,10,1),"error"))</f>
        <v>8.6630732958462575E-3</v>
      </c>
      <c r="F1489" s="96">
        <f t="shared" si="408"/>
        <v>5.7509265823367608</v>
      </c>
      <c r="G1489" s="96">
        <f t="shared" si="420"/>
        <v>0.57769261122193549</v>
      </c>
      <c r="H1489" s="96">
        <f t="shared" si="409"/>
        <v>3.299250737783211E-2</v>
      </c>
      <c r="I1489" s="96">
        <f t="shared" si="410"/>
        <v>1.3219785683173335E-2</v>
      </c>
      <c r="J1489" s="96">
        <f t="shared" si="421"/>
        <v>5.522563241725504E-2</v>
      </c>
      <c r="K1489" s="96">
        <f t="shared" si="411"/>
        <v>1.381393806186413E-2</v>
      </c>
      <c r="L1489" s="96">
        <f t="shared" si="412"/>
        <v>5.0579821075747002</v>
      </c>
      <c r="M1489" s="96">
        <f t="shared" si="413"/>
        <v>27.257150071749972</v>
      </c>
      <c r="N1489" s="96">
        <f t="shared" si="422"/>
        <v>2.62492260800011</v>
      </c>
      <c r="O1489" s="96">
        <f t="shared" si="414"/>
        <v>6.2656630566167618E-2</v>
      </c>
      <c r="P1489" s="96">
        <f t="shared" si="415"/>
        <v>6.2656630566167618E-2</v>
      </c>
      <c r="Q1489" s="96">
        <f t="shared" si="423"/>
        <v>0.25995618382261093</v>
      </c>
      <c r="R1489" s="96">
        <f t="shared" si="406"/>
        <v>4.9115981530178151E-3</v>
      </c>
      <c r="S1489" s="96">
        <f t="shared" si="419"/>
        <v>24.242046420641898</v>
      </c>
      <c r="T1489" s="96">
        <f t="shared" si="416"/>
        <v>492.73445436488618</v>
      </c>
      <c r="U1489" s="96">
        <f t="shared" si="417"/>
        <v>474.59137633347774</v>
      </c>
      <c r="V1489" s="32">
        <f t="shared" si="418"/>
        <v>999.99999999999591</v>
      </c>
      <c r="W1489" s="100">
        <f>(cNES*L1489+(cNES+cOSEX)*G1489+(cNES+cEREX)*H1489+(cNES+cHOEX)*I1489+(cNES+cNES)*S1489+(cNES+cOSEX)*N1489+(cNES+cEREX)*O1489+(cNES+cHOEX)*P1489)/(1+cDR)^((cycle + 0.5)/('Life tables'!$I$2/2))</f>
        <v>283.73082766741743</v>
      </c>
      <c r="X1489" s="107">
        <f>((L1489+G1489+H1489+I1489+N1489+O1489+P1489+S1489)/('Life tables'!$I$2/2))/(1+oDR)^(((cycle + 0.5)/('Life tables'!$I$2/2)))</f>
        <v>0.5371715585049146</v>
      </c>
      <c r="Y1489" s="31">
        <f>((uNES*L1489+ uOCEX*G1489+uEREX*H1489+uHOEX*I1489+uNES*S1489+ uOCEX*N1489+uEREX*O1489+uHOEX*P1489)/('Life tables'!$I$2/2))/(1+oDR)^(((cycle + 0.5)/('Life tables'!$I$2/2)))</f>
        <v>0.35396843125341648</v>
      </c>
      <c r="Z1489" s="100">
        <f t="shared" si="407"/>
        <v>7813.4662497477166</v>
      </c>
      <c r="AA1489" s="107">
        <f>((L1489+G1489+H1489+I1489+N1489+O1489+P1489+S1489)/('Life tables'!$I$2/2))</f>
        <v>1.2532547787572992</v>
      </c>
      <c r="AB1489" s="31">
        <f>((uNES*L1489+ uOCEX*G1489+uEREX*H1489+uHOEX*I1489+uNES*S1489+ uOCEX*N1489+uEREX*O1489+uHOEX*P1489)/('Life tables'!$I$2/2))</f>
        <v>0.82583044648204351</v>
      </c>
    </row>
    <row r="1490" spans="1:28" x14ac:dyDescent="0.25">
      <c r="A1490" s="4">
        <v>1484</v>
      </c>
      <c r="C1490" s="105">
        <f>IF(male=0,VLOOKUP((($A$5:$A$1570/'Life tables'!$I$2)*2)+age,lifetable,13,1),IF(male=1,VLOOKUP((($A$5:$A$1570/'Life tables'!$I$2)*2)+age,lifetable,10,1),"error"))</f>
        <v>8.6630732958462575E-3</v>
      </c>
      <c r="F1490" s="96">
        <f t="shared" si="408"/>
        <v>5.6927194002384436</v>
      </c>
      <c r="G1490" s="96">
        <f t="shared" si="420"/>
        <v>0.57184557795923918</v>
      </c>
      <c r="H1490" s="96">
        <f t="shared" si="409"/>
        <v>3.2658578426153294E-2</v>
      </c>
      <c r="I1490" s="96">
        <f t="shared" si="410"/>
        <v>1.3085983510333124E-2</v>
      </c>
      <c r="J1490" s="96">
        <f t="shared" si="421"/>
        <v>5.4666674065660198E-2</v>
      </c>
      <c r="K1490" s="96">
        <f t="shared" si="411"/>
        <v>1.3674122260575447E-2</v>
      </c>
      <c r="L1490" s="96">
        <f t="shared" si="412"/>
        <v>5.0067884640164824</v>
      </c>
      <c r="M1490" s="96">
        <f t="shared" si="413"/>
        <v>26.981449901393539</v>
      </c>
      <c r="N1490" s="96">
        <f t="shared" si="422"/>
        <v>2.5983720842552178</v>
      </c>
      <c r="O1490" s="96">
        <f t="shared" si="414"/>
        <v>6.2022872316476053E-2</v>
      </c>
      <c r="P1490" s="96">
        <f t="shared" si="415"/>
        <v>6.2022872316476053E-2</v>
      </c>
      <c r="Q1490" s="96">
        <f t="shared" si="423"/>
        <v>0.25732678331755288</v>
      </c>
      <c r="R1490" s="96">
        <f t="shared" si="406"/>
        <v>4.8619184013216606E-3</v>
      </c>
      <c r="S1490" s="96">
        <f t="shared" si="419"/>
        <v>23.996843370786493</v>
      </c>
      <c r="T1490" s="96">
        <f t="shared" si="416"/>
        <v>493.04644782226939</v>
      </c>
      <c r="U1490" s="96">
        <f t="shared" si="417"/>
        <v>474.60991237413964</v>
      </c>
      <c r="V1490" s="32">
        <f t="shared" si="418"/>
        <v>999.99999999999591</v>
      </c>
      <c r="W1490" s="100">
        <f>(cNES*L1490+(cNES+cOSEX)*G1490+(cNES+cEREX)*H1490+(cNES+cHOEX)*I1490+(cNES+cNES)*S1490+(cNES+cOSEX)*N1490+(cNES+cEREX)*O1490+(cNES+cHOEX)*P1490)/(1+cDR)^((cycle + 0.5)/('Life tables'!$I$2/2))</f>
        <v>280.23372327416962</v>
      </c>
      <c r="X1490" s="107">
        <f>((L1490+G1490+H1490+I1490+N1490+O1490+P1490+S1490)/('Life tables'!$I$2/2))/(1+oDR)^(((cycle + 0.5)/('Life tables'!$I$2/2)))</f>
        <v>0.53143399798051993</v>
      </c>
      <c r="Y1490" s="31">
        <f>((uNES*L1490+ uOCEX*G1490+uEREX*H1490+uHOEX*I1490+uNES*S1490+ uOCEX*N1490+uEREX*O1490+uHOEX*P1490)/('Life tables'!$I$2/2))/(1+oDR)^(((cycle + 0.5)/('Life tables'!$I$2/2)))</f>
        <v>0.35018767455195837</v>
      </c>
      <c r="Z1490" s="100">
        <f t="shared" si="407"/>
        <v>7734.4288336997924</v>
      </c>
      <c r="AA1490" s="107">
        <f>((L1490+G1490+H1490+I1490+N1490+O1490+P1490+S1490)/('Life tables'!$I$2/2))</f>
        <v>1.2405769454168014</v>
      </c>
      <c r="AB1490" s="31">
        <f>((uNES*L1490+ uOCEX*G1490+uEREX*H1490+uHOEX*I1490+uNES*S1490+ uOCEX*N1490+uEREX*O1490+uHOEX*P1490)/('Life tables'!$I$2/2))</f>
        <v>0.81747640773672514</v>
      </c>
    </row>
    <row r="1491" spans="1:28" x14ac:dyDescent="0.25">
      <c r="A1491" s="4">
        <v>1485</v>
      </c>
      <c r="C1491" s="105">
        <f>IF(male=0,VLOOKUP((($A$5:$A$1570/'Life tables'!$I$2)*2)+age,lifetable,13,1),IF(male=1,VLOOKUP((($A$5:$A$1570/'Life tables'!$I$2)*2)+age,lifetable,10,1),"error"))</f>
        <v>8.6630732958462575E-3</v>
      </c>
      <c r="F1491" s="96">
        <f t="shared" si="408"/>
        <v>5.6351023773464632</v>
      </c>
      <c r="G1491" s="96">
        <f t="shared" si="420"/>
        <v>0.56605782742395461</v>
      </c>
      <c r="H1491" s="96">
        <f t="shared" si="409"/>
        <v>3.2328035160535742E-2</v>
      </c>
      <c r="I1491" s="96">
        <f t="shared" si="410"/>
        <v>1.2953537949877893E-2</v>
      </c>
      <c r="J1491" s="96">
        <f t="shared" si="421"/>
        <v>5.4113382960017851E-2</v>
      </c>
      <c r="K1491" s="96">
        <f t="shared" si="411"/>
        <v>1.3535724043497979E-2</v>
      </c>
      <c r="L1491" s="96">
        <f t="shared" si="412"/>
        <v>4.9561138698085792</v>
      </c>
      <c r="M1491" s="96">
        <f t="shared" si="413"/>
        <v>26.708537426240408</v>
      </c>
      <c r="N1491" s="96">
        <f t="shared" si="422"/>
        <v>2.5720900215983011</v>
      </c>
      <c r="O1491" s="96">
        <f t="shared" si="414"/>
        <v>6.1395522205127076E-2</v>
      </c>
      <c r="P1491" s="96">
        <f t="shared" si="415"/>
        <v>6.1395522205127076E-2</v>
      </c>
      <c r="Q1491" s="96">
        <f t="shared" si="423"/>
        <v>0.25472396954679394</v>
      </c>
      <c r="R1491" s="96">
        <f t="shared" si="406"/>
        <v>4.8127409779531441E-3</v>
      </c>
      <c r="S1491" s="96">
        <f t="shared" si="419"/>
        <v>23.754119649707107</v>
      </c>
      <c r="T1491" s="96">
        <f t="shared" si="416"/>
        <v>493.35528517477621</v>
      </c>
      <c r="U1491" s="96">
        <f t="shared" si="417"/>
        <v>474.6282608391611</v>
      </c>
      <c r="V1491" s="32">
        <f t="shared" si="418"/>
        <v>999.99999999999591</v>
      </c>
      <c r="W1491" s="100">
        <f>(cNES*L1491+(cNES+cOSEX)*G1491+(cNES+cEREX)*H1491+(cNES+cHOEX)*I1491+(cNES+cNES)*S1491+(cNES+cOSEX)*N1491+(cNES+cEREX)*O1491+(cNES+cHOEX)*P1491)/(1+cDR)^((cycle + 0.5)/('Life tables'!$I$2/2))</f>
        <v>276.77971923260901</v>
      </c>
      <c r="X1491" s="107">
        <f>((L1491+G1491+H1491+I1491+N1491+O1491+P1491+S1491)/('Life tables'!$I$2/2))/(1+oDR)^(((cycle + 0.5)/('Life tables'!$I$2/2)))</f>
        <v>0.52575772179523428</v>
      </c>
      <c r="Y1491" s="31">
        <f>((uNES*L1491+ uOCEX*G1491+uEREX*H1491+uHOEX*I1491+uNES*S1491+ uOCEX*N1491+uEREX*O1491+uHOEX*P1491)/('Life tables'!$I$2/2))/(1+oDR)^(((cycle + 0.5)/('Life tables'!$I$2/2)))</f>
        <v>0.34644730104537486</v>
      </c>
      <c r="Z1491" s="100">
        <f t="shared" si="407"/>
        <v>7656.1908416901761</v>
      </c>
      <c r="AA1491" s="107">
        <f>((L1491+G1491+H1491+I1491+N1491+O1491+P1491+S1491)/('Life tables'!$I$2/2))</f>
        <v>1.228027362730443</v>
      </c>
      <c r="AB1491" s="31">
        <f>((uNES*L1491+ uOCEX*G1491+uEREX*H1491+uHOEX*I1491+uNES*S1491+ uOCEX*N1491+uEREX*O1491+uHOEX*P1491)/('Life tables'!$I$2/2))</f>
        <v>0.80920687950167547</v>
      </c>
    </row>
    <row r="1492" spans="1:28" x14ac:dyDescent="0.25">
      <c r="A1492" s="4">
        <v>1486</v>
      </c>
      <c r="C1492" s="105">
        <f>IF(male=0,VLOOKUP((($A$5:$A$1570/'Life tables'!$I$2)*2)+age,lifetable,13,1),IF(male=1,VLOOKUP((($A$5:$A$1570/'Life tables'!$I$2)*2)+age,lifetable,10,1),"error"))</f>
        <v>8.6630732958462575E-3</v>
      </c>
      <c r="F1492" s="96">
        <f t="shared" si="408"/>
        <v>5.5780694865859788</v>
      </c>
      <c r="G1492" s="96">
        <f t="shared" si="420"/>
        <v>0.5603287541837999</v>
      </c>
      <c r="H1492" s="96">
        <f t="shared" si="409"/>
        <v>3.2000843004236328E-2</v>
      </c>
      <c r="I1492" s="96">
        <f t="shared" si="410"/>
        <v>1.2822435147233682E-2</v>
      </c>
      <c r="J1492" s="96">
        <f t="shared" si="421"/>
        <v>5.3565701222868606E-2</v>
      </c>
      <c r="K1492" s="96">
        <f t="shared" si="411"/>
        <v>1.3398728933375348E-2</v>
      </c>
      <c r="L1492" s="96">
        <f t="shared" si="412"/>
        <v>4.9059530240944653</v>
      </c>
      <c r="M1492" s="96">
        <f t="shared" si="413"/>
        <v>26.43838449947263</v>
      </c>
      <c r="N1492" s="96">
        <f t="shared" si="422"/>
        <v>2.5460737094298067</v>
      </c>
      <c r="O1492" s="96">
        <f t="shared" si="414"/>
        <v>6.0774515530390337E-2</v>
      </c>
      <c r="P1492" s="96">
        <f t="shared" si="415"/>
        <v>6.0774515530390337E-2</v>
      </c>
      <c r="Q1492" s="96">
        <f t="shared" si="423"/>
        <v>0.25214747406923321</v>
      </c>
      <c r="R1492" s="96">
        <f t="shared" si="406"/>
        <v>4.7640608110005398E-3</v>
      </c>
      <c r="S1492" s="96">
        <f t="shared" si="419"/>
        <v>23.513850224101809</v>
      </c>
      <c r="T1492" s="96">
        <f t="shared" si="416"/>
        <v>493.66099835006833</v>
      </c>
      <c r="U1492" s="96">
        <f t="shared" si="417"/>
        <v>474.6464236289055</v>
      </c>
      <c r="V1492" s="32">
        <f t="shared" si="418"/>
        <v>999.99999999999591</v>
      </c>
      <c r="W1492" s="100">
        <f>(cNES*L1492+(cNES+cOSEX)*G1492+(cNES+cEREX)*H1492+(cNES+cHOEX)*I1492+(cNES+cNES)*S1492+(cNES+cOSEX)*N1492+(cNES+cEREX)*O1492+(cNES+cHOEX)*P1492)/(1+cDR)^((cycle + 0.5)/('Life tables'!$I$2/2))</f>
        <v>273.3682844811832</v>
      </c>
      <c r="X1492" s="107">
        <f>((L1492+G1492+H1492+I1492+N1492+O1492+P1492+S1492)/('Life tables'!$I$2/2))/(1+oDR)^(((cycle + 0.5)/('Life tables'!$I$2/2)))</f>
        <v>0.52014207530714263</v>
      </c>
      <c r="Y1492" s="31">
        <f>((uNES*L1492+ uOCEX*G1492+uEREX*H1492+uHOEX*I1492+uNES*S1492+ uOCEX*N1492+uEREX*O1492+uHOEX*P1492)/('Life tables'!$I$2/2))/(1+oDR)^(((cycle + 0.5)/('Life tables'!$I$2/2)))</f>
        <v>0.34274687935979536</v>
      </c>
      <c r="Z1492" s="100">
        <f t="shared" si="407"/>
        <v>7578.744191427626</v>
      </c>
      <c r="AA1492" s="107">
        <f>((L1492+G1492+H1492+I1492+N1492+O1492+P1492+S1492)/('Life tables'!$I$2/2))</f>
        <v>1.2156047331859996</v>
      </c>
      <c r="AB1492" s="31">
        <f>((uNES*L1492+ uOCEX*G1492+uEREX*H1492+uHOEX*I1492+uNES*S1492+ uOCEX*N1492+uEREX*O1492+uHOEX*P1492)/('Life tables'!$I$2/2))</f>
        <v>0.80102100678640609</v>
      </c>
    </row>
    <row r="1493" spans="1:28" x14ac:dyDescent="0.25">
      <c r="A1493" s="4">
        <v>1487</v>
      </c>
      <c r="C1493" s="105">
        <f>IF(male=0,VLOOKUP((($A$5:$A$1570/'Life tables'!$I$2)*2)+age,lifetable,13,1),IF(male=1,VLOOKUP((($A$5:$A$1570/'Life tables'!$I$2)*2)+age,lifetable,10,1),"error"))</f>
        <v>9.6093958858263218E-3</v>
      </c>
      <c r="F1493" s="96">
        <f t="shared" si="408"/>
        <v>5.5216147642787066</v>
      </c>
      <c r="G1493" s="96">
        <f t="shared" si="420"/>
        <v>0.55465775917481031</v>
      </c>
      <c r="H1493" s="96">
        <f t="shared" si="409"/>
        <v>3.1676967744211831E-2</v>
      </c>
      <c r="I1493" s="96">
        <f t="shared" si="410"/>
        <v>1.2692661393557635E-2</v>
      </c>
      <c r="J1493" s="96">
        <f t="shared" si="421"/>
        <v>5.8815673519725858E-2</v>
      </c>
      <c r="K1493" s="96">
        <f t="shared" si="411"/>
        <v>1.3263122605232045E-2</v>
      </c>
      <c r="L1493" s="96">
        <f t="shared" si="412"/>
        <v>4.8505085798411693</v>
      </c>
      <c r="M1493" s="96">
        <f t="shared" si="413"/>
        <v>26.170963256743423</v>
      </c>
      <c r="N1493" s="96">
        <f t="shared" si="422"/>
        <v>2.520320464352769</v>
      </c>
      <c r="O1493" s="96">
        <f t="shared" si="414"/>
        <v>6.0159788239858403E-2</v>
      </c>
      <c r="P1493" s="96">
        <f t="shared" si="415"/>
        <v>6.0159788239858403E-2</v>
      </c>
      <c r="Q1493" s="96">
        <f t="shared" si="423"/>
        <v>0.27686210219178603</v>
      </c>
      <c r="R1493" s="96">
        <f t="shared" si="406"/>
        <v>4.7158728794519733E-3</v>
      </c>
      <c r="S1493" s="96">
        <f t="shared" si="419"/>
        <v>23.2487452408397</v>
      </c>
      <c r="T1493" s="96">
        <f t="shared" si="416"/>
        <v>493.99667612577986</v>
      </c>
      <c r="U1493" s="96">
        <f t="shared" si="417"/>
        <v>474.66440262439016</v>
      </c>
      <c r="V1493" s="32">
        <f t="shared" si="418"/>
        <v>999.99999999999591</v>
      </c>
      <c r="W1493" s="100">
        <f>(cNES*L1493+(cNES+cOSEX)*G1493+(cNES+cEREX)*H1493+(cNES+cHOEX)*I1493+(cNES+cNES)*S1493+(cNES+cOSEX)*N1493+(cNES+cEREX)*O1493+(cNES+cHOEX)*P1493)/(1+cDR)^((cycle + 0.5)/('Life tables'!$I$2/2))</f>
        <v>269.75374635583171</v>
      </c>
      <c r="X1493" s="107">
        <f>((L1493+G1493+H1493+I1493+N1493+O1493+P1493+S1493)/('Life tables'!$I$2/2))/(1+oDR)^(((cycle + 0.5)/('Life tables'!$I$2/2)))</f>
        <v>0.51404418264985297</v>
      </c>
      <c r="Y1493" s="31">
        <f>((uNES*L1493+ uOCEX*G1493+uEREX*H1493+uHOEX*I1493+uNES*S1493+ uOCEX*N1493+uEREX*O1493+uHOEX*P1493)/('Life tables'!$I$2/2))/(1+oDR)^(((cycle + 0.5)/('Life tables'!$I$2/2)))</f>
        <v>0.33872268982357995</v>
      </c>
      <c r="Z1493" s="100">
        <f t="shared" si="407"/>
        <v>7495.2692943886441</v>
      </c>
      <c r="AA1493" s="107">
        <f>((L1493+G1493+H1493+I1493+N1493+O1493+P1493+S1493)/('Life tables'!$I$2/2))</f>
        <v>1.2020398270838766</v>
      </c>
      <c r="AB1493" s="31">
        <f>((uNES*L1493+ uOCEX*G1493+uEREX*H1493+uHOEX*I1493+uNES*S1493+ uOCEX*N1493+uEREX*O1493+uHOEX*P1493)/('Life tables'!$I$2/2))</f>
        <v>0.79206841988962262</v>
      </c>
    </row>
    <row r="1494" spans="1:28" x14ac:dyDescent="0.25">
      <c r="A1494" s="4">
        <v>1488</v>
      </c>
      <c r="C1494" s="105">
        <f>IF(male=0,VLOOKUP((($A$5:$A$1570/'Life tables'!$I$2)*2)+age,lifetable,13,1),IF(male=1,VLOOKUP((($A$5:$A$1570/'Life tables'!$I$2)*2)+age,lifetable,10,1),"error"))</f>
        <v>9.6093958858263218E-3</v>
      </c>
      <c r="F1494" s="96">
        <f t="shared" si="408"/>
        <v>5.4599306116185327</v>
      </c>
      <c r="G1494" s="96">
        <f t="shared" si="420"/>
        <v>0.54846145694227699</v>
      </c>
      <c r="H1494" s="96">
        <f t="shared" si="409"/>
        <v>3.1323091750039569E-2</v>
      </c>
      <c r="I1494" s="96">
        <f t="shared" si="410"/>
        <v>1.2550866629437328E-2</v>
      </c>
      <c r="J1494" s="96">
        <f t="shared" si="421"/>
        <v>5.8158620259206407E-2</v>
      </c>
      <c r="K1494" s="96">
        <f t="shared" si="411"/>
        <v>1.3114954992231502E-2</v>
      </c>
      <c r="L1494" s="96">
        <f t="shared" si="412"/>
        <v>4.7963216210453412</v>
      </c>
      <c r="M1494" s="96">
        <f t="shared" si="413"/>
        <v>25.878990638207402</v>
      </c>
      <c r="N1494" s="96">
        <f t="shared" si="422"/>
        <v>2.4922028685918489</v>
      </c>
      <c r="O1494" s="96">
        <f t="shared" si="414"/>
        <v>5.9488624143579368E-2</v>
      </c>
      <c r="P1494" s="96">
        <f t="shared" si="415"/>
        <v>5.9488624143579368E-2</v>
      </c>
      <c r="Q1494" s="96">
        <f t="shared" si="423"/>
        <v>0.27377332964041673</v>
      </c>
      <c r="R1494" s="96">
        <f t="shared" si="406"/>
        <v>4.6632609163465713E-3</v>
      </c>
      <c r="S1494" s="96">
        <f t="shared" si="419"/>
        <v>22.989373930771631</v>
      </c>
      <c r="T1494" s="96">
        <f t="shared" si="416"/>
        <v>494.32860807567948</v>
      </c>
      <c r="U1494" s="96">
        <f t="shared" si="417"/>
        <v>474.68218084029877</v>
      </c>
      <c r="V1494" s="32">
        <f t="shared" si="418"/>
        <v>999.99999999999602</v>
      </c>
      <c r="W1494" s="100">
        <f>(cNES*L1494+(cNES+cOSEX)*G1494+(cNES+cEREX)*H1494+(cNES+cHOEX)*I1494+(cNES+cNES)*S1494+(cNES+cOSEX)*N1494+(cNES+cEREX)*O1494+(cNES+cHOEX)*P1494)/(1+cDR)^((cycle + 0.5)/('Life tables'!$I$2/2))</f>
        <v>266.14831261394858</v>
      </c>
      <c r="X1494" s="107">
        <f>((L1494+G1494+H1494+I1494+N1494+O1494+P1494+S1494)/('Life tables'!$I$2/2))/(1+oDR)^(((cycle + 0.5)/('Life tables'!$I$2/2)))</f>
        <v>0.50801778129941</v>
      </c>
      <c r="Y1494" s="31">
        <f>((uNES*L1494+ uOCEX*G1494+uEREX*H1494+uHOEX*I1494+uNES*S1494+ uOCEX*N1494+uEREX*O1494+uHOEX*P1494)/('Life tables'!$I$2/2))/(1+oDR)^(((cycle + 0.5)/('Life tables'!$I$2/2)))</f>
        <v>0.33475167282644458</v>
      </c>
      <c r="Z1494" s="100">
        <f t="shared" si="407"/>
        <v>7411.6364478199539</v>
      </c>
      <c r="AA1494" s="107">
        <f>((L1494+G1494+H1494+I1494+N1494+O1494+P1494+S1494)/('Life tables'!$I$2/2))</f>
        <v>1.1886262975023536</v>
      </c>
      <c r="AB1494" s="31">
        <f>((uNES*L1494+ uOCEX*G1494+uEREX*H1494+uHOEX*I1494+uNES*S1494+ uOCEX*N1494+uEREX*O1494+uHOEX*P1494)/('Life tables'!$I$2/2))</f>
        <v>0.78322975317257493</v>
      </c>
    </row>
    <row r="1495" spans="1:28" x14ac:dyDescent="0.25">
      <c r="A1495" s="4">
        <v>1489</v>
      </c>
      <c r="C1495" s="105">
        <f>IF(male=0,VLOOKUP((($A$5:$A$1570/'Life tables'!$I$2)*2)+age,lifetable,13,1),IF(male=1,VLOOKUP((($A$5:$A$1570/'Life tables'!$I$2)*2)+age,lifetable,10,1),"error"))</f>
        <v>9.6093958858263218E-3</v>
      </c>
      <c r="F1495" s="96">
        <f t="shared" si="408"/>
        <v>5.398937803173502</v>
      </c>
      <c r="G1495" s="96">
        <f t="shared" si="420"/>
        <v>0.54233460168305858</v>
      </c>
      <c r="H1495" s="96">
        <f t="shared" si="409"/>
        <v>3.0973181930498847E-2</v>
      </c>
      <c r="I1495" s="96">
        <f t="shared" si="410"/>
        <v>1.2410661073982206E-2</v>
      </c>
      <c r="J1495" s="96">
        <f t="shared" si="421"/>
        <v>5.7508931126280687E-2</v>
      </c>
      <c r="K1495" s="96">
        <f t="shared" si="411"/>
        <v>1.2968448013570603E-2</v>
      </c>
      <c r="L1495" s="96">
        <f t="shared" si="412"/>
        <v>4.7427419793461114</v>
      </c>
      <c r="M1495" s="96">
        <f t="shared" si="413"/>
        <v>25.590273280844233</v>
      </c>
      <c r="N1495" s="96">
        <f t="shared" si="422"/>
        <v>2.4643987615348131</v>
      </c>
      <c r="O1495" s="96">
        <f t="shared" si="414"/>
        <v>5.8824942990167321E-2</v>
      </c>
      <c r="P1495" s="96">
        <f t="shared" si="415"/>
        <v>5.8824942990167321E-2</v>
      </c>
      <c r="Q1495" s="96">
        <f t="shared" si="423"/>
        <v>0.27071899443255126</v>
      </c>
      <c r="R1495" s="96">
        <f t="shared" si="406"/>
        <v>4.6112355345500041E-3</v>
      </c>
      <c r="S1495" s="96">
        <f t="shared" si="419"/>
        <v>22.732894403361986</v>
      </c>
      <c r="T1495" s="96">
        <f t="shared" si="416"/>
        <v>494.65683600123833</v>
      </c>
      <c r="U1495" s="96">
        <f t="shared" si="417"/>
        <v>474.69976052384686</v>
      </c>
      <c r="V1495" s="32">
        <f t="shared" si="418"/>
        <v>999.99999999999602</v>
      </c>
      <c r="W1495" s="100">
        <f>(cNES*L1495+(cNES+cOSEX)*G1495+(cNES+cEREX)*H1495+(cNES+cHOEX)*I1495+(cNES+cNES)*S1495+(cNES+cOSEX)*N1495+(cNES+cEREX)*O1495+(cNES+cHOEX)*P1495)/(1+cDR)^((cycle + 0.5)/('Life tables'!$I$2/2))</f>
        <v>262.59106140013529</v>
      </c>
      <c r="X1495" s="107">
        <f>((L1495+G1495+H1495+I1495+N1495+O1495+P1495+S1495)/('Life tables'!$I$2/2))/(1+oDR)^(((cycle + 0.5)/('Life tables'!$I$2/2)))</f>
        <v>0.50206203298257646</v>
      </c>
      <c r="Y1495" s="31">
        <f>((uNES*L1495+ uOCEX*G1495+uEREX*H1495+uHOEX*I1495+uNES*S1495+ uOCEX*N1495+uEREX*O1495+uHOEX*P1495)/('Life tables'!$I$2/2))/(1+oDR)^(((cycle + 0.5)/('Life tables'!$I$2/2)))</f>
        <v>0.33082721164681655</v>
      </c>
      <c r="Z1495" s="100">
        <f t="shared" si="407"/>
        <v>7328.9366040897667</v>
      </c>
      <c r="AA1495" s="107">
        <f>((L1495+G1495+H1495+I1495+N1495+O1495+P1495+S1495)/('Life tables'!$I$2/2))</f>
        <v>1.1753624549041495</v>
      </c>
      <c r="AB1495" s="31">
        <f>((uNES*L1495+ uOCEX*G1495+uEREX*H1495+uHOEX*I1495+uNES*S1495+ uOCEX*N1495+uEREX*O1495+uHOEX*P1495)/('Life tables'!$I$2/2))</f>
        <v>0.7744897205636565</v>
      </c>
    </row>
    <row r="1496" spans="1:28" x14ac:dyDescent="0.25">
      <c r="A1496" s="4">
        <v>1490</v>
      </c>
      <c r="C1496" s="105">
        <f>IF(male=0,VLOOKUP((($A$5:$A$1570/'Life tables'!$I$2)*2)+age,lifetable,13,1),IF(male=1,VLOOKUP((($A$5:$A$1570/'Life tables'!$I$2)*2)+age,lifetable,10,1),"error"))</f>
        <v>9.6093958858263218E-3</v>
      </c>
      <c r="F1496" s="96">
        <f t="shared" si="408"/>
        <v>5.3386284928433705</v>
      </c>
      <c r="G1496" s="96">
        <f t="shared" si="420"/>
        <v>0.53627640523996456</v>
      </c>
      <c r="H1496" s="96">
        <f t="shared" si="409"/>
        <v>3.0627193273274445E-2</v>
      </c>
      <c r="I1496" s="96">
        <f t="shared" si="410"/>
        <v>1.2272026691183257E-2</v>
      </c>
      <c r="J1496" s="96">
        <f t="shared" si="421"/>
        <v>5.6866522545094528E-2</v>
      </c>
      <c r="K1496" s="96">
        <f t="shared" si="411"/>
        <v>1.2823582822626772E-2</v>
      </c>
      <c r="L1496" s="96">
        <f t="shared" si="412"/>
        <v>4.6897627622712275</v>
      </c>
      <c r="M1496" s="96">
        <f t="shared" si="413"/>
        <v>25.304774982067414</v>
      </c>
      <c r="N1496" s="96">
        <f t="shared" si="422"/>
        <v>2.4369046567941437</v>
      </c>
      <c r="O1496" s="96">
        <f t="shared" si="414"/>
        <v>5.8168661559913591E-2</v>
      </c>
      <c r="P1496" s="96">
        <f t="shared" si="415"/>
        <v>5.8168661559913591E-2</v>
      </c>
      <c r="Q1496" s="96">
        <f t="shared" si="423"/>
        <v>0.2676987135817438</v>
      </c>
      <c r="R1496" s="96">
        <f t="shared" si="406"/>
        <v>4.5597902105425142E-3</v>
      </c>
      <c r="S1496" s="96">
        <f t="shared" si="419"/>
        <v>22.479274498361157</v>
      </c>
      <c r="T1496" s="96">
        <f t="shared" si="416"/>
        <v>494.98140123736516</v>
      </c>
      <c r="U1496" s="96">
        <f t="shared" si="417"/>
        <v>474.71714389688003</v>
      </c>
      <c r="V1496" s="32">
        <f t="shared" si="418"/>
        <v>999.99999999999591</v>
      </c>
      <c r="W1496" s="100">
        <f>(cNES*L1496+(cNES+cOSEX)*G1496+(cNES+cEREX)*H1496+(cNES+cHOEX)*I1496+(cNES+cNES)*S1496+(cNES+cOSEX)*N1496+(cNES+cEREX)*O1496+(cNES+cHOEX)*P1496)/(1+cDR)^((cycle + 0.5)/('Life tables'!$I$2/2))</f>
        <v>259.08134910330313</v>
      </c>
      <c r="X1496" s="107">
        <f>((L1496+G1496+H1496+I1496+N1496+O1496+P1496+S1496)/('Life tables'!$I$2/2))/(1+oDR)^(((cycle + 0.5)/('Life tables'!$I$2/2)))</f>
        <v>0.49617610926031996</v>
      </c>
      <c r="Y1496" s="31">
        <f>((uNES*L1496+ uOCEX*G1496+uEREX*H1496+uHOEX*I1496+uNES*S1496+ uOCEX*N1496+uEREX*O1496+uHOEX*P1496)/('Life tables'!$I$2/2))/(1+oDR)^(((cycle + 0.5)/('Life tables'!$I$2/2)))</f>
        <v>0.32694876039911125</v>
      </c>
      <c r="Z1496" s="100">
        <f t="shared" si="407"/>
        <v>7247.1593624900279</v>
      </c>
      <c r="AA1496" s="107">
        <f>((L1496+G1496+H1496+I1496+N1496+O1496+P1496+S1496)/('Life tables'!$I$2/2))</f>
        <v>1.162246628620609</v>
      </c>
      <c r="AB1496" s="31">
        <f>((uNES*L1496+ uOCEX*G1496+uEREX*H1496+uHOEX*I1496+uNES*S1496+ uOCEX*N1496+uEREX*O1496+uHOEX*P1496)/('Life tables'!$I$2/2))</f>
        <v>0.76584722120546311</v>
      </c>
    </row>
    <row r="1497" spans="1:28" x14ac:dyDescent="0.25">
      <c r="A1497" s="4">
        <v>1491</v>
      </c>
      <c r="C1497" s="105">
        <f>IF(male=0,VLOOKUP((($A$5:$A$1570/'Life tables'!$I$2)*2)+age,lifetable,13,1),IF(male=1,VLOOKUP((($A$5:$A$1570/'Life tables'!$I$2)*2)+age,lifetable,10,1),"error"))</f>
        <v>9.6093958858263218E-3</v>
      </c>
      <c r="F1497" s="96">
        <f t="shared" si="408"/>
        <v>5.2789949278050461</v>
      </c>
      <c r="G1497" s="96">
        <f t="shared" si="420"/>
        <v>0.53028608882568939</v>
      </c>
      <c r="H1497" s="96">
        <f t="shared" si="409"/>
        <v>3.0285081301173085E-2</v>
      </c>
      <c r="I1497" s="96">
        <f t="shared" si="410"/>
        <v>1.2134945659449775E-2</v>
      </c>
      <c r="J1497" s="96">
        <f t="shared" si="421"/>
        <v>5.6231311933372385E-2</v>
      </c>
      <c r="K1497" s="96">
        <f t="shared" si="411"/>
        <v>1.2680340796832584E-2</v>
      </c>
      <c r="L1497" s="96">
        <f t="shared" si="412"/>
        <v>4.6373771592885289</v>
      </c>
      <c r="M1497" s="96">
        <f t="shared" si="413"/>
        <v>25.022459937945733</v>
      </c>
      <c r="N1497" s="96">
        <f t="shared" si="422"/>
        <v>2.4097171063736909</v>
      </c>
      <c r="O1497" s="96">
        <f t="shared" si="414"/>
        <v>5.7519697549507504E-2</v>
      </c>
      <c r="P1497" s="96">
        <f t="shared" si="415"/>
        <v>5.7519697549507504E-2</v>
      </c>
      <c r="Q1497" s="96">
        <f t="shared" si="423"/>
        <v>0.26471210831891473</v>
      </c>
      <c r="R1497" s="96">
        <f t="shared" si="406"/>
        <v>4.5089184926399772E-3</v>
      </c>
      <c r="S1497" s="96">
        <f t="shared" si="419"/>
        <v>22.228482409661474</v>
      </c>
      <c r="T1497" s="96">
        <f t="shared" si="416"/>
        <v>495.30234465761743</v>
      </c>
      <c r="U1497" s="96">
        <f t="shared" si="417"/>
        <v>474.7343331561695</v>
      </c>
      <c r="V1497" s="32">
        <f t="shared" si="418"/>
        <v>999.99999999999591</v>
      </c>
      <c r="W1497" s="100">
        <f>(cNES*L1497+(cNES+cOSEX)*G1497+(cNES+cEREX)*H1497+(cNES+cHOEX)*I1497+(cNES+cNES)*S1497+(cNES+cOSEX)*N1497+(cNES+cEREX)*O1497+(cNES+cHOEX)*P1497)/(1+cDR)^((cycle + 0.5)/('Life tables'!$I$2/2))</f>
        <v>255.61854069615939</v>
      </c>
      <c r="X1497" s="107">
        <f>((L1497+G1497+H1497+I1497+N1497+O1497+P1497+S1497)/('Life tables'!$I$2/2))/(1+oDR)^(((cycle + 0.5)/('Life tables'!$I$2/2)))</f>
        <v>0.49035919141222362</v>
      </c>
      <c r="Y1497" s="31">
        <f>((uNES*L1497+ uOCEX*G1497+uEREX*H1497+uHOEX*I1497+uNES*S1497+ uOCEX*N1497+uEREX*O1497+uHOEX*P1497)/('Life tables'!$I$2/2))/(1+oDR)^(((cycle + 0.5)/('Life tables'!$I$2/2)))</f>
        <v>0.32311577960154292</v>
      </c>
      <c r="Z1497" s="100">
        <f t="shared" si="407"/>
        <v>7166.294437915064</v>
      </c>
      <c r="AA1497" s="107">
        <f>((L1497+G1497+H1497+I1497+N1497+O1497+P1497+S1497)/('Life tables'!$I$2/2))</f>
        <v>1.1492771666404831</v>
      </c>
      <c r="AB1497" s="31">
        <f>((uNES*L1497+ uOCEX*G1497+uEREX*H1497+uHOEX*I1497+uNES*S1497+ uOCEX*N1497+uEREX*O1497+uHOEX*P1497)/('Life tables'!$I$2/2))</f>
        <v>0.75730116653429791</v>
      </c>
    </row>
    <row r="1498" spans="1:28" x14ac:dyDescent="0.25">
      <c r="A1498" s="4">
        <v>1492</v>
      </c>
      <c r="C1498" s="105">
        <f>IF(male=0,VLOOKUP((($A$5:$A$1570/'Life tables'!$I$2)*2)+age,lifetable,13,1),IF(male=1,VLOOKUP((($A$5:$A$1570/'Life tables'!$I$2)*2)+age,lifetable,10,1),"error"))</f>
        <v>9.6093958858263218E-3</v>
      </c>
      <c r="F1498" s="96">
        <f t="shared" si="408"/>
        <v>5.2200294472226032</v>
      </c>
      <c r="G1498" s="96">
        <f t="shared" si="420"/>
        <v>0.52436288289323141</v>
      </c>
      <c r="H1498" s="96">
        <f t="shared" si="409"/>
        <v>2.9946802064722951E-2</v>
      </c>
      <c r="I1498" s="96">
        <f t="shared" si="410"/>
        <v>1.199940036864405E-2</v>
      </c>
      <c r="J1498" s="96">
        <f t="shared" si="421"/>
        <v>5.5603217688676612E-2</v>
      </c>
      <c r="K1498" s="96">
        <f t="shared" si="411"/>
        <v>1.2538703534577197E-2</v>
      </c>
      <c r="L1498" s="96">
        <f t="shared" si="412"/>
        <v>4.5855784406727507</v>
      </c>
      <c r="M1498" s="96">
        <f t="shared" si="413"/>
        <v>24.743292738986423</v>
      </c>
      <c r="N1498" s="96">
        <f t="shared" si="422"/>
        <v>2.3828327002625822</v>
      </c>
      <c r="O1498" s="96">
        <f t="shared" si="414"/>
        <v>5.6877969562342985E-2</v>
      </c>
      <c r="P1498" s="96">
        <f t="shared" si="415"/>
        <v>5.6877969562342985E-2</v>
      </c>
      <c r="Q1498" s="96">
        <f t="shared" si="423"/>
        <v>0.26175880404774116</v>
      </c>
      <c r="R1498" s="96">
        <f t="shared" si="406"/>
        <v>4.4586140002340451E-3</v>
      </c>
      <c r="S1498" s="96">
        <f t="shared" si="419"/>
        <v>21.980486681551181</v>
      </c>
      <c r="T1498" s="96">
        <f t="shared" si="416"/>
        <v>495.61970667935384</v>
      </c>
      <c r="U1498" s="96">
        <f t="shared" si="417"/>
        <v>474.75133047370429</v>
      </c>
      <c r="V1498" s="32">
        <f t="shared" si="418"/>
        <v>999.99999999999591</v>
      </c>
      <c r="W1498" s="100">
        <f>(cNES*L1498+(cNES+cOSEX)*G1498+(cNES+cEREX)*H1498+(cNES+cHOEX)*I1498+(cNES+cNES)*S1498+(cNES+cOSEX)*N1498+(cNES+cEREX)*O1498+(cNES+cHOEX)*P1498)/(1+cDR)^((cycle + 0.5)/('Life tables'!$I$2/2))</f>
        <v>252.20200962133944</v>
      </c>
      <c r="X1498" s="107">
        <f>((L1498+G1498+H1498+I1498+N1498+O1498+P1498+S1498)/('Life tables'!$I$2/2))/(1+oDR)^(((cycle + 0.5)/('Life tables'!$I$2/2)))</f>
        <v>0.48461047032226212</v>
      </c>
      <c r="Y1498" s="31">
        <f>((uNES*L1498+ uOCEX*G1498+uEREX*H1498+uHOEX*I1498+uNES*S1498+ uOCEX*N1498+uEREX*O1498+uHOEX*P1498)/('Life tables'!$I$2/2))/(1+oDR)^(((cycle + 0.5)/('Life tables'!$I$2/2)))</f>
        <v>0.31932773610086623</v>
      </c>
      <c r="Z1498" s="100">
        <f t="shared" si="407"/>
        <v>7086.331659591503</v>
      </c>
      <c r="AA1498" s="107">
        <f>((L1498+G1498+H1498+I1498+N1498+O1498+P1498+S1498)/('Life tables'!$I$2/2))</f>
        <v>1.1364524354010921</v>
      </c>
      <c r="AB1498" s="31">
        <f>((uNES*L1498+ uOCEX*G1498+uEREX*H1498+uHOEX*I1498+uNES*S1498+ uOCEX*N1498+uEREX*O1498+uHOEX*P1498)/('Life tables'!$I$2/2))</f>
        <v>0.74885048014257827</v>
      </c>
    </row>
    <row r="1499" spans="1:28" x14ac:dyDescent="0.25">
      <c r="A1499" s="4">
        <v>1493</v>
      </c>
      <c r="C1499" s="105">
        <f>IF(male=0,VLOOKUP((($A$5:$A$1570/'Life tables'!$I$2)*2)+age,lifetable,13,1),IF(male=1,VLOOKUP((($A$5:$A$1570/'Life tables'!$I$2)*2)+age,lifetable,10,1),"error"))</f>
        <v>9.6093958858263218E-3</v>
      </c>
      <c r="F1499" s="96">
        <f t="shared" si="408"/>
        <v>5.161724480982528</v>
      </c>
      <c r="G1499" s="96">
        <f t="shared" si="420"/>
        <v>0.51850602700884452</v>
      </c>
      <c r="H1499" s="96">
        <f t="shared" si="409"/>
        <v>2.9612312134917881E-2</v>
      </c>
      <c r="I1499" s="96">
        <f t="shared" si="410"/>
        <v>1.1865373417174037E-2</v>
      </c>
      <c r="J1499" s="96">
        <f t="shared" si="421"/>
        <v>5.4982159174935319E-2</v>
      </c>
      <c r="K1499" s="96">
        <f t="shared" si="411"/>
        <v>1.2398652852168342E-2</v>
      </c>
      <c r="L1499" s="96">
        <f t="shared" si="412"/>
        <v>4.5343599563944874</v>
      </c>
      <c r="M1499" s="96">
        <f t="shared" si="413"/>
        <v>24.467238365955271</v>
      </c>
      <c r="N1499" s="96">
        <f t="shared" si="422"/>
        <v>2.3562480660326899</v>
      </c>
      <c r="O1499" s="96">
        <f t="shared" si="414"/>
        <v>5.6243397098910186E-2</v>
      </c>
      <c r="P1499" s="96">
        <f t="shared" si="415"/>
        <v>5.6243397098910186E-2</v>
      </c>
      <c r="Q1499" s="96">
        <f t="shared" si="423"/>
        <v>0.25883843030043757</v>
      </c>
      <c r="R1499" s="96">
        <f t="shared" si="406"/>
        <v>4.4088704230389533E-3</v>
      </c>
      <c r="S1499" s="96">
        <f t="shared" si="419"/>
        <v>21.735256205001285</v>
      </c>
      <c r="T1499" s="96">
        <f t="shared" si="416"/>
        <v>495.93352726882921</v>
      </c>
      <c r="U1499" s="96">
        <f t="shared" si="417"/>
        <v>474.76813799697948</v>
      </c>
      <c r="V1499" s="32">
        <f t="shared" si="418"/>
        <v>999.99999999999591</v>
      </c>
      <c r="W1499" s="100">
        <f>(cNES*L1499+(cNES+cOSEX)*G1499+(cNES+cEREX)*H1499+(cNES+cHOEX)*I1499+(cNES+cNES)*S1499+(cNES+cOSEX)*N1499+(cNES+cEREX)*O1499+(cNES+cHOEX)*P1499)/(1+cDR)^((cycle + 0.5)/('Life tables'!$I$2/2))</f>
        <v>248.83113767901941</v>
      </c>
      <c r="X1499" s="107">
        <f>((L1499+G1499+H1499+I1499+N1499+O1499+P1499+S1499)/('Life tables'!$I$2/2))/(1+oDR)^(((cycle + 0.5)/('Life tables'!$I$2/2)))</f>
        <v>0.4789291463659317</v>
      </c>
      <c r="Y1499" s="31">
        <f>((uNES*L1499+ uOCEX*G1499+uEREX*H1499+uHOEX*I1499+uNES*S1499+ uOCEX*N1499+uEREX*O1499+uHOEX*P1499)/('Life tables'!$I$2/2))/(1+oDR)^(((cycle + 0.5)/('Life tables'!$I$2/2)))</f>
        <v>0.31558410299800677</v>
      </c>
      <c r="Z1499" s="100">
        <f t="shared" si="407"/>
        <v>7007.2609698214901</v>
      </c>
      <c r="AA1499" s="107">
        <f>((L1499+G1499+H1499+I1499+N1499+O1499+P1499+S1499)/('Life tables'!$I$2/2))</f>
        <v>1.1237708195818501</v>
      </c>
      <c r="AB1499" s="31">
        <f>((uNES*L1499+ uOCEX*G1499+uEREX*H1499+uHOEX*I1499+uNES*S1499+ uOCEX*N1499+uEREX*O1499+uHOEX*P1499)/('Life tables'!$I$2/2))</f>
        <v>0.74049409764279162</v>
      </c>
    </row>
    <row r="1500" spans="1:28" x14ac:dyDescent="0.25">
      <c r="A1500" s="4">
        <v>1494</v>
      </c>
      <c r="C1500" s="105">
        <f>IF(male=0,VLOOKUP((($A$5:$A$1570/'Life tables'!$I$2)*2)+age,lifetable,13,1),IF(male=1,VLOOKUP((($A$5:$A$1570/'Life tables'!$I$2)*2)+age,lifetable,10,1),"error"))</f>
        <v>9.6093958858263218E-3</v>
      </c>
      <c r="F1500" s="96">
        <f t="shared" si="408"/>
        <v>5.1040725484534502</v>
      </c>
      <c r="G1500" s="96">
        <f t="shared" si="420"/>
        <v>0.51271476972745167</v>
      </c>
      <c r="H1500" s="96">
        <f t="shared" si="409"/>
        <v>2.9281568596102089E-2</v>
      </c>
      <c r="I1500" s="96">
        <f t="shared" si="410"/>
        <v>1.1732847609142335E-2</v>
      </c>
      <c r="J1500" s="96">
        <f t="shared" si="421"/>
        <v>5.4368056709231269E-2</v>
      </c>
      <c r="K1500" s="96">
        <f t="shared" si="411"/>
        <v>1.2260170780853176E-2</v>
      </c>
      <c r="L1500" s="96">
        <f t="shared" si="412"/>
        <v>4.4837151350306694</v>
      </c>
      <c r="M1500" s="96">
        <f t="shared" si="413"/>
        <v>24.19426218573377</v>
      </c>
      <c r="N1500" s="96">
        <f t="shared" si="422"/>
        <v>2.3299598684396634</v>
      </c>
      <c r="O1500" s="96">
        <f t="shared" si="414"/>
        <v>5.5615900547272203E-2</v>
      </c>
      <c r="P1500" s="96">
        <f t="shared" si="415"/>
        <v>5.5615900547272203E-2</v>
      </c>
      <c r="Q1500" s="96">
        <f t="shared" si="423"/>
        <v>0.25595062069392893</v>
      </c>
      <c r="R1500" s="96">
        <f t="shared" si="406"/>
        <v>4.3596815203450004E-3</v>
      </c>
      <c r="S1500" s="96">
        <f t="shared" si="419"/>
        <v>21.492760213985289</v>
      </c>
      <c r="T1500" s="96">
        <f t="shared" si="416"/>
        <v>496.2438459462324</v>
      </c>
      <c r="U1500" s="96">
        <f t="shared" si="417"/>
        <v>474.78475784928065</v>
      </c>
      <c r="V1500" s="32">
        <f t="shared" si="418"/>
        <v>999.99999999999591</v>
      </c>
      <c r="W1500" s="100">
        <f>(cNES*L1500+(cNES+cOSEX)*G1500+(cNES+cEREX)*H1500+(cNES+cHOEX)*I1500+(cNES+cNES)*S1500+(cNES+cOSEX)*N1500+(cNES+cEREX)*O1500+(cNES+cHOEX)*P1500)/(1+cDR)^((cycle + 0.5)/('Life tables'!$I$2/2))</f>
        <v>245.50531491599543</v>
      </c>
      <c r="X1500" s="107">
        <f>((L1500+G1500+H1500+I1500+N1500+O1500+P1500+S1500)/('Life tables'!$I$2/2))/(1+oDR)^(((cycle + 0.5)/('Life tables'!$I$2/2)))</f>
        <v>0.47331442929871503</v>
      </c>
      <c r="Y1500" s="31">
        <f>((uNES*L1500+ uOCEX*G1500+uEREX*H1500+uHOEX*I1500+uNES*S1500+ uOCEX*N1500+uEREX*O1500+uHOEX*P1500)/('Life tables'!$I$2/2))/(1+oDR)^(((cycle + 0.5)/('Life tables'!$I$2/2)))</f>
        <v>0.31188435957457467</v>
      </c>
      <c r="Z1500" s="100">
        <f t="shared" si="407"/>
        <v>6929.0724227391156</v>
      </c>
      <c r="AA1500" s="107">
        <f>((L1500+G1500+H1500+I1500+N1500+O1500+P1500+S1500)/('Life tables'!$I$2/2))</f>
        <v>1.1112307219001192</v>
      </c>
      <c r="AB1500" s="31">
        <f>((uNES*L1500+ uOCEX*G1500+uEREX*H1500+uHOEX*I1500+uNES*S1500+ uOCEX*N1500+uEREX*O1500+uHOEX*P1500)/('Life tables'!$I$2/2))</f>
        <v>0.73223096653299491</v>
      </c>
    </row>
    <row r="1501" spans="1:28" x14ac:dyDescent="0.25">
      <c r="A1501" s="4">
        <v>1495</v>
      </c>
      <c r="C1501" s="105">
        <f>IF(male=0,VLOOKUP((($A$5:$A$1570/'Life tables'!$I$2)*2)+age,lifetable,13,1),IF(male=1,VLOOKUP((($A$5:$A$1570/'Life tables'!$I$2)*2)+age,lifetable,10,1),"error"))</f>
        <v>9.6093958858263218E-3</v>
      </c>
      <c r="F1501" s="96">
        <f t="shared" si="408"/>
        <v>5.0470662572696376</v>
      </c>
      <c r="G1501" s="96">
        <f t="shared" si="420"/>
        <v>0.50698836847044348</v>
      </c>
      <c r="H1501" s="96">
        <f t="shared" si="409"/>
        <v>2.8954529038991178E-2</v>
      </c>
      <c r="I1501" s="96">
        <f t="shared" si="410"/>
        <v>1.1601805951549766E-2</v>
      </c>
      <c r="J1501" s="96">
        <f t="shared" si="421"/>
        <v>5.3760831548843688E-2</v>
      </c>
      <c r="K1501" s="96">
        <f t="shared" si="411"/>
        <v>1.2123239563896167E-2</v>
      </c>
      <c r="L1501" s="96">
        <f t="shared" si="412"/>
        <v>4.4336374826959135</v>
      </c>
      <c r="M1501" s="96">
        <f t="shared" si="413"/>
        <v>23.924329947213224</v>
      </c>
      <c r="N1501" s="96">
        <f t="shared" si="422"/>
        <v>2.3039648090275269</v>
      </c>
      <c r="O1501" s="96">
        <f t="shared" si="414"/>
        <v>5.4995401173626765E-2</v>
      </c>
      <c r="P1501" s="96">
        <f t="shared" si="415"/>
        <v>5.4995401173626765E-2</v>
      </c>
      <c r="Q1501" s="96">
        <f t="shared" si="423"/>
        <v>0.25309501288641445</v>
      </c>
      <c r="R1501" s="96">
        <f t="shared" si="406"/>
        <v>4.3110411202786861E-3</v>
      </c>
      <c r="S1501" s="96">
        <f t="shared" si="419"/>
        <v>21.252968281831752</v>
      </c>
      <c r="T1501" s="96">
        <f t="shared" si="416"/>
        <v>496.55070179066763</v>
      </c>
      <c r="U1501" s="96">
        <f t="shared" si="417"/>
        <v>474.80119212996482</v>
      </c>
      <c r="V1501" s="32">
        <f t="shared" si="418"/>
        <v>999.99999999999591</v>
      </c>
      <c r="W1501" s="100">
        <f>(cNES*L1501+(cNES+cOSEX)*G1501+(cNES+cEREX)*H1501+(cNES+cHOEX)*I1501+(cNES+cNES)*S1501+(cNES+cOSEX)*N1501+(cNES+cEREX)*O1501+(cNES+cHOEX)*P1501)/(1+cDR)^((cycle + 0.5)/('Life tables'!$I$2/2))</f>
        <v>242.22393951620776</v>
      </c>
      <c r="X1501" s="107">
        <f>((L1501+G1501+H1501+I1501+N1501+O1501+P1501+S1501)/('Life tables'!$I$2/2))/(1+oDR)^(((cycle + 0.5)/('Life tables'!$I$2/2)))</f>
        <v>0.46776553814586513</v>
      </c>
      <c r="Y1501" s="31">
        <f>((uNES*L1501+ uOCEX*G1501+uEREX*H1501+uHOEX*I1501+uNES*S1501+ uOCEX*N1501+uEREX*O1501+uHOEX*P1501)/('Life tables'!$I$2/2))/(1+oDR)^(((cycle + 0.5)/('Life tables'!$I$2/2)))</f>
        <v>0.30822799122024364</v>
      </c>
      <c r="Z1501" s="100">
        <f t="shared" si="407"/>
        <v>6851.7561830799086</v>
      </c>
      <c r="AA1501" s="107">
        <f>((L1501+G1501+H1501+I1501+N1501+O1501+P1501+S1501)/('Life tables'!$I$2/2))</f>
        <v>1.0988305629093675</v>
      </c>
      <c r="AB1501" s="31">
        <f>((uNES*L1501+ uOCEX*G1501+uEREX*H1501+uHOEX*I1501+uNES*S1501+ uOCEX*N1501+uEREX*O1501+uHOEX*P1501)/('Life tables'!$I$2/2))</f>
        <v>0.72406004606382268</v>
      </c>
    </row>
    <row r="1502" spans="1:28" x14ac:dyDescent="0.25">
      <c r="A1502" s="4">
        <v>1496</v>
      </c>
      <c r="C1502" s="105">
        <f>IF(male=0,VLOOKUP((($A$5:$A$1570/'Life tables'!$I$2)*2)+age,lifetable,13,1),IF(male=1,VLOOKUP((($A$5:$A$1570/'Life tables'!$I$2)*2)+age,lifetable,10,1),"error"))</f>
        <v>9.6093958858263218E-3</v>
      </c>
      <c r="F1502" s="96">
        <f t="shared" si="408"/>
        <v>4.9906983021375471</v>
      </c>
      <c r="G1502" s="96">
        <f t="shared" si="420"/>
        <v>0.50132608940579459</v>
      </c>
      <c r="H1502" s="96">
        <f t="shared" si="409"/>
        <v>2.8631151553825448E-2</v>
      </c>
      <c r="I1502" s="96">
        <f t="shared" si="410"/>
        <v>1.1472231651551977E-2</v>
      </c>
      <c r="J1502" s="96">
        <f t="shared" si="421"/>
        <v>5.3160405878535863E-2</v>
      </c>
      <c r="K1502" s="96">
        <f t="shared" si="411"/>
        <v>1.1987841653712406E-2</v>
      </c>
      <c r="L1502" s="96">
        <f t="shared" si="412"/>
        <v>4.3841205819941269</v>
      </c>
      <c r="M1502" s="96">
        <f t="shared" si="413"/>
        <v>23.657407777225885</v>
      </c>
      <c r="N1502" s="96">
        <f t="shared" si="422"/>
        <v>2.2782596257368355</v>
      </c>
      <c r="O1502" s="96">
        <f t="shared" si="414"/>
        <v>5.4381821112953067E-2</v>
      </c>
      <c r="P1502" s="96">
        <f t="shared" si="415"/>
        <v>5.4381821112953067E-2</v>
      </c>
      <c r="Q1502" s="96">
        <f t="shared" si="423"/>
        <v>0.25027124853432292</v>
      </c>
      <c r="R1502" s="96">
        <f t="shared" si="406"/>
        <v>4.262943119069525E-3</v>
      </c>
      <c r="S1502" s="96">
        <f t="shared" si="419"/>
        <v>21.01585031760975</v>
      </c>
      <c r="T1502" s="96">
        <f t="shared" si="416"/>
        <v>496.85413344508049</v>
      </c>
      <c r="U1502" s="96">
        <f t="shared" si="417"/>
        <v>474.81744291473763</v>
      </c>
      <c r="V1502" s="32">
        <f t="shared" si="418"/>
        <v>999.99999999999591</v>
      </c>
      <c r="W1502" s="100">
        <f>(cNES*L1502+(cNES+cOSEX)*G1502+(cNES+cEREX)*H1502+(cNES+cHOEX)*I1502+(cNES+cNES)*S1502+(cNES+cOSEX)*N1502+(cNES+cEREX)*O1502+(cNES+cHOEX)*P1502)/(1+cDR)^((cycle + 0.5)/('Life tables'!$I$2/2))</f>
        <v>238.986417692695</v>
      </c>
      <c r="X1502" s="107">
        <f>((L1502+G1502+H1502+I1502+N1502+O1502+P1502+S1502)/('Life tables'!$I$2/2))/(1+oDR)^(((cycle + 0.5)/('Life tables'!$I$2/2)))</f>
        <v>0.46228170109349159</v>
      </c>
      <c r="Y1502" s="31">
        <f>((uNES*L1502+ uOCEX*G1502+uEREX*H1502+uHOEX*I1502+uNES*S1502+ uOCEX*N1502+uEREX*O1502+uHOEX*P1502)/('Life tables'!$I$2/2))/(1+oDR)^(((cycle + 0.5)/('Life tables'!$I$2/2)))</f>
        <v>0.30461448936099011</v>
      </c>
      <c r="Z1502" s="100">
        <f t="shared" si="407"/>
        <v>6775.3025249633192</v>
      </c>
      <c r="AA1502" s="107">
        <f>((L1502+G1502+H1502+I1502+N1502+O1502+P1502+S1502)/('Life tables'!$I$2/2))</f>
        <v>1.0865687807996023</v>
      </c>
      <c r="AB1502" s="31">
        <f>((uNES*L1502+ uOCEX*G1502+uEREX*H1502+uHOEX*I1502+uNES*S1502+ uOCEX*N1502+uEREX*O1502+uHOEX*P1502)/('Life tables'!$I$2/2))</f>
        <v>0.715980307107</v>
      </c>
    </row>
    <row r="1503" spans="1:28" x14ac:dyDescent="0.25">
      <c r="A1503" s="4">
        <v>1497</v>
      </c>
      <c r="C1503" s="105">
        <f>IF(male=0,VLOOKUP((($A$5:$A$1570/'Life tables'!$I$2)*2)+age,lifetable,13,1),IF(male=1,VLOOKUP((($A$5:$A$1570/'Life tables'!$I$2)*2)+age,lifetable,10,1),"error"))</f>
        <v>9.6093958858263218E-3</v>
      </c>
      <c r="F1503" s="96">
        <f t="shared" si="408"/>
        <v>4.9349614636647718</v>
      </c>
      <c r="G1503" s="96">
        <f t="shared" si="420"/>
        <v>0.4957272073304283</v>
      </c>
      <c r="H1503" s="96">
        <f t="shared" si="409"/>
        <v>2.8311394723651677E-2</v>
      </c>
      <c r="I1503" s="96">
        <f t="shared" si="410"/>
        <v>1.1344108113767506E-2</v>
      </c>
      <c r="J1503" s="96">
        <f t="shared" si="421"/>
        <v>5.2566702798081164E-2</v>
      </c>
      <c r="K1503" s="96">
        <f t="shared" si="411"/>
        <v>1.1853959709054682E-2</v>
      </c>
      <c r="L1503" s="96">
        <f t="shared" si="412"/>
        <v>4.3351580909897889</v>
      </c>
      <c r="M1503" s="96">
        <f t="shared" si="413"/>
        <v>23.393462176513022</v>
      </c>
      <c r="N1503" s="96">
        <f t="shared" si="422"/>
        <v>2.2528410925163933</v>
      </c>
      <c r="O1503" s="96">
        <f t="shared" si="414"/>
        <v>5.3775083359743445E-2</v>
      </c>
      <c r="P1503" s="96">
        <f t="shared" si="415"/>
        <v>5.3775083359743445E-2</v>
      </c>
      <c r="Q1503" s="96">
        <f t="shared" si="423"/>
        <v>0.24747897324965959</v>
      </c>
      <c r="R1503" s="96">
        <f t="shared" si="406"/>
        <v>4.2153814803235108E-3</v>
      </c>
      <c r="S1503" s="96">
        <f t="shared" si="419"/>
        <v>20.781376562547159</v>
      </c>
      <c r="T1503" s="96">
        <f t="shared" si="416"/>
        <v>497.15417912112821</v>
      </c>
      <c r="U1503" s="96">
        <f t="shared" si="417"/>
        <v>474.83351225592702</v>
      </c>
      <c r="V1503" s="32">
        <f t="shared" si="418"/>
        <v>999.99999999999591</v>
      </c>
      <c r="W1503" s="100">
        <f>(cNES*L1503+(cNES+cOSEX)*G1503+(cNES+cEREX)*H1503+(cNES+cHOEX)*I1503+(cNES+cNES)*S1503+(cNES+cOSEX)*N1503+(cNES+cEREX)*O1503+(cNES+cHOEX)*P1503)/(1+cDR)^((cycle + 0.5)/('Life tables'!$I$2/2))</f>
        <v>235.79216358095957</v>
      </c>
      <c r="X1503" s="107">
        <f>((L1503+G1503+H1503+I1503+N1503+O1503+P1503+S1503)/('Life tables'!$I$2/2))/(1+oDR)^(((cycle + 0.5)/('Life tables'!$I$2/2)))</f>
        <v>0.456862155380936</v>
      </c>
      <c r="Y1503" s="31">
        <f>((uNES*L1503+ uOCEX*G1503+uEREX*H1503+uHOEX*I1503+uNES*S1503+ uOCEX*N1503+uEREX*O1503+uHOEX*P1503)/('Life tables'!$I$2/2))/(1+oDR)^(((cycle + 0.5)/('Life tables'!$I$2/2)))</f>
        <v>0.30104335138818111</v>
      </c>
      <c r="Z1503" s="100">
        <f t="shared" si="407"/>
        <v>6699.7018306880536</v>
      </c>
      <c r="AA1503" s="107">
        <f>((L1503+G1503+H1503+I1503+N1503+O1503+P1503+S1503)/('Life tables'!$I$2/2))</f>
        <v>1.074443831200055</v>
      </c>
      <c r="AB1503" s="31">
        <f>((uNES*L1503+ uOCEX*G1503+uEREX*H1503+uHOEX*I1503+uNES*S1503+ uOCEX*N1503+uEREX*O1503+uHOEX*P1503)/('Life tables'!$I$2/2))</f>
        <v>0.70799073202533613</v>
      </c>
    </row>
    <row r="1504" spans="1:28" x14ac:dyDescent="0.25">
      <c r="A1504" s="4">
        <v>1498</v>
      </c>
      <c r="C1504" s="105">
        <f>IF(male=0,VLOOKUP((($A$5:$A$1570/'Life tables'!$I$2)*2)+age,lifetable,13,1),IF(male=1,VLOOKUP((($A$5:$A$1570/'Life tables'!$I$2)*2)+age,lifetable,10,1),"error"))</f>
        <v>9.6093958858263218E-3</v>
      </c>
      <c r="F1504" s="96">
        <f t="shared" si="408"/>
        <v>4.8798486072107377</v>
      </c>
      <c r="G1504" s="96">
        <f t="shared" si="420"/>
        <v>0.49019100555476697</v>
      </c>
      <c r="H1504" s="96">
        <f t="shared" si="409"/>
        <v>2.7995217617729679E-2</v>
      </c>
      <c r="I1504" s="96">
        <f t="shared" si="410"/>
        <v>1.1217418937635859E-2</v>
      </c>
      <c r="J1504" s="96">
        <f t="shared" si="421"/>
        <v>5.197964631002075E-2</v>
      </c>
      <c r="K1504" s="96">
        <f t="shared" si="411"/>
        <v>1.1721576592252819E-2</v>
      </c>
      <c r="L1504" s="96">
        <f t="shared" si="412"/>
        <v>4.2867437421983317</v>
      </c>
      <c r="M1504" s="96">
        <f t="shared" si="413"/>
        <v>23.132460015729936</v>
      </c>
      <c r="N1504" s="96">
        <f t="shared" si="422"/>
        <v>2.2277060189385263</v>
      </c>
      <c r="O1504" s="96">
        <f t="shared" si="414"/>
        <v>5.3175111758820046E-2</v>
      </c>
      <c r="P1504" s="96">
        <f t="shared" si="415"/>
        <v>5.3175111758820046E-2</v>
      </c>
      <c r="Q1504" s="96">
        <f t="shared" si="423"/>
        <v>0.24471783655774268</v>
      </c>
      <c r="R1504" s="96">
        <f t="shared" si="406"/>
        <v>4.1683502343032412E-3</v>
      </c>
      <c r="S1504" s="96">
        <f t="shared" si="419"/>
        <v>20.549517586481723</v>
      </c>
      <c r="T1504" s="96">
        <f t="shared" si="416"/>
        <v>497.45087660399599</v>
      </c>
      <c r="U1504" s="96">
        <f t="shared" si="417"/>
        <v>474.84940218275358</v>
      </c>
      <c r="V1504" s="32">
        <f t="shared" si="418"/>
        <v>999.99999999999591</v>
      </c>
      <c r="W1504" s="100">
        <f>(cNES*L1504+(cNES+cOSEX)*G1504+(cNES+cEREX)*H1504+(cNES+cHOEX)*I1504+(cNES+cNES)*S1504+(cNES+cOSEX)*N1504+(cNES+cEREX)*O1504+(cNES+cHOEX)*P1504)/(1+cDR)^((cycle + 0.5)/('Life tables'!$I$2/2))</f>
        <v>232.64059913372589</v>
      </c>
      <c r="X1504" s="107">
        <f>((L1504+G1504+H1504+I1504+N1504+O1504+P1504+S1504)/('Life tables'!$I$2/2))/(1+oDR)^(((cycle + 0.5)/('Life tables'!$I$2/2)))</f>
        <v>0.45150614719441734</v>
      </c>
      <c r="Y1504" s="31">
        <f>((uNES*L1504+ uOCEX*G1504+uEREX*H1504+uHOEX*I1504+uNES*S1504+ uOCEX*N1504+uEREX*O1504+uHOEX*P1504)/('Life tables'!$I$2/2))/(1+oDR)^(((cycle + 0.5)/('Life tables'!$I$2/2)))</f>
        <v>0.29751408058849771</v>
      </c>
      <c r="Z1504" s="100">
        <f t="shared" si="407"/>
        <v>6624.9445895401514</v>
      </c>
      <c r="AA1504" s="107">
        <f>((L1504+G1504+H1504+I1504+N1504+O1504+P1504+S1504)/('Life tables'!$I$2/2))</f>
        <v>1.0624541869840902</v>
      </c>
      <c r="AB1504" s="31">
        <f>((uNES*L1504+ uOCEX*G1504+uEREX*H1504+uHOEX*I1504+uNES*S1504+ uOCEX*N1504+uEREX*O1504+uHOEX*P1504)/('Life tables'!$I$2/2))</f>
        <v>0.70009031454418214</v>
      </c>
    </row>
    <row r="1505" spans="1:28" x14ac:dyDescent="0.25">
      <c r="A1505" s="4">
        <v>1499</v>
      </c>
      <c r="C1505" s="105">
        <f>IF(male=0,VLOOKUP((($A$5:$A$1570/'Life tables'!$I$2)*2)+age,lifetable,13,1),IF(male=1,VLOOKUP((($A$5:$A$1570/'Life tables'!$I$2)*2)+age,lifetable,10,1),"error"))</f>
        <v>9.6093958858263218E-3</v>
      </c>
      <c r="F1505" s="96">
        <f t="shared" si="408"/>
        <v>4.8253526817585231</v>
      </c>
      <c r="G1505" s="96">
        <f t="shared" si="420"/>
        <v>0.48471677578940386</v>
      </c>
      <c r="H1505" s="96">
        <f t="shared" si="409"/>
        <v>2.768257978506004E-2</v>
      </c>
      <c r="I1505" s="96">
        <f t="shared" si="410"/>
        <v>1.1092147914824133E-2</v>
      </c>
      <c r="J1505" s="96">
        <f t="shared" si="421"/>
        <v>5.1399161307646352E-2</v>
      </c>
      <c r="K1505" s="96">
        <f t="shared" si="411"/>
        <v>1.1590675366503737E-2</v>
      </c>
      <c r="L1505" s="96">
        <f t="shared" si="412"/>
        <v>4.2388713415950852</v>
      </c>
      <c r="M1505" s="96">
        <f t="shared" si="413"/>
        <v>22.874368531487832</v>
      </c>
      <c r="N1505" s="96">
        <f t="shared" si="422"/>
        <v>2.2028512498179071</v>
      </c>
      <c r="O1505" s="96">
        <f t="shared" si="414"/>
        <v>5.2581830996236152E-2</v>
      </c>
      <c r="P1505" s="96">
        <f t="shared" si="415"/>
        <v>5.2581830996236152E-2</v>
      </c>
      <c r="Q1505" s="96">
        <f t="shared" si="423"/>
        <v>0.24198749185533072</v>
      </c>
      <c r="R1505" s="96">
        <f t="shared" si="406"/>
        <v>4.1218434772146871E-3</v>
      </c>
      <c r="S1505" s="96">
        <f t="shared" si="419"/>
        <v>20.320244284344906</v>
      </c>
      <c r="T1505" s="96">
        <f t="shared" si="416"/>
        <v>497.74426325715899</v>
      </c>
      <c r="U1505" s="96">
        <f t="shared" si="417"/>
        <v>474.86511470159729</v>
      </c>
      <c r="V1505" s="32">
        <f t="shared" si="418"/>
        <v>999.99999999999591</v>
      </c>
      <c r="W1505" s="100">
        <f>(cNES*L1505+(cNES+cOSEX)*G1505+(cNES+cEREX)*H1505+(cNES+cHOEX)*I1505+(cNES+cNES)*S1505+(cNES+cOSEX)*N1505+(cNES+cEREX)*O1505+(cNES+cHOEX)*P1505)/(1+cDR)^((cycle + 0.5)/('Life tables'!$I$2/2))</f>
        <v>229.53115401707802</v>
      </c>
      <c r="X1505" s="107">
        <f>((L1505+G1505+H1505+I1505+N1505+O1505+P1505+S1505)/('Life tables'!$I$2/2))/(1+oDR)^(((cycle + 0.5)/('Life tables'!$I$2/2)))</f>
        <v>0.44621293156193531</v>
      </c>
      <c r="Y1505" s="31">
        <f>((uNES*L1505+ uOCEX*G1505+uEREX*H1505+uHOEX*I1505+uNES*S1505+ uOCEX*N1505+uEREX*O1505+uHOEX*P1505)/('Life tables'!$I$2/2))/(1+oDR)^(((cycle + 0.5)/('Life tables'!$I$2/2)))</f>
        <v>0.29402618607468911</v>
      </c>
      <c r="Z1505" s="100">
        <f t="shared" si="407"/>
        <v>6551.021396613728</v>
      </c>
      <c r="AA1505" s="107">
        <f>((L1505+G1505+H1505+I1505+N1505+O1505+P1505+S1505)/('Life tables'!$I$2/2))</f>
        <v>1.0505983380763118</v>
      </c>
      <c r="AB1505" s="31">
        <f>((uNES*L1505+ uOCEX*G1505+uEREX*H1505+uHOEX*I1505+uNES*S1505+ uOCEX*N1505+uEREX*O1505+uHOEX*P1505)/('Life tables'!$I$2/2))</f>
        <v>0.69227805962433953</v>
      </c>
    </row>
    <row r="1506" spans="1:28" x14ac:dyDescent="0.25">
      <c r="A1506" s="4">
        <v>1500</v>
      </c>
      <c r="C1506" s="105">
        <f>IF(male=0,VLOOKUP((($A$5:$A$1570/'Life tables'!$I$2)*2)+age,lifetable,13,1),IF(male=1,VLOOKUP((($A$5:$A$1570/'Life tables'!$I$2)*2)+age,lifetable,10,1),"error"))</f>
        <v>9.6093958858263218E-3</v>
      </c>
      <c r="F1506" s="96">
        <f t="shared" si="408"/>
        <v>4.7714667188072086</v>
      </c>
      <c r="G1506" s="96">
        <f t="shared" si="420"/>
        <v>0.47930381803383737</v>
      </c>
      <c r="H1506" s="96">
        <f t="shared" si="409"/>
        <v>2.737344124802964E-2</v>
      </c>
      <c r="I1506" s="96">
        <f t="shared" si="410"/>
        <v>1.0968279026680836E-2</v>
      </c>
      <c r="J1506" s="96">
        <f t="shared" si="421"/>
        <v>5.0825173563201716E-2</v>
      </c>
      <c r="K1506" s="96">
        <f t="shared" si="411"/>
        <v>1.1461239293210848E-2</v>
      </c>
      <c r="L1506" s="96">
        <f t="shared" si="412"/>
        <v>4.1915347676422483</v>
      </c>
      <c r="M1506" s="96">
        <f t="shared" si="413"/>
        <v>22.619155322432448</v>
      </c>
      <c r="N1506" s="96">
        <f t="shared" si="422"/>
        <v>2.1782736648339198</v>
      </c>
      <c r="O1506" s="96">
        <f t="shared" si="414"/>
        <v>5.1995166590262078E-2</v>
      </c>
      <c r="P1506" s="96">
        <f t="shared" si="415"/>
        <v>5.1995166590262078E-2</v>
      </c>
      <c r="Q1506" s="96">
        <f t="shared" si="423"/>
        <v>0.23928759636913846</v>
      </c>
      <c r="R1506" s="96">
        <f t="shared" si="406"/>
        <v>4.0758553705005762E-3</v>
      </c>
      <c r="S1506" s="96">
        <f t="shared" si="419"/>
        <v>20.093527872678365</v>
      </c>
      <c r="T1506" s="96">
        <f t="shared" si="416"/>
        <v>498.03437602709135</v>
      </c>
      <c r="U1506" s="96">
        <f t="shared" si="417"/>
        <v>474.88065179626102</v>
      </c>
      <c r="V1506" s="32">
        <f t="shared" si="418"/>
        <v>999.99999999999591</v>
      </c>
      <c r="W1506" s="100">
        <f>(cNES*L1506+(cNES+cOSEX)*G1506+(cNES+cEREX)*H1506+(cNES+cHOEX)*I1506+(cNES+cNES)*S1506+(cNES+cOSEX)*N1506+(cNES+cEREX)*O1506+(cNES+cHOEX)*P1506)/(1+cDR)^((cycle + 0.5)/('Life tables'!$I$2/2))</f>
        <v>226.46326550795425</v>
      </c>
      <c r="X1506" s="107">
        <f>((L1506+G1506+H1506+I1506+N1506+O1506+P1506+S1506)/('Life tables'!$I$2/2))/(1+oDR)^(((cycle + 0.5)/('Life tables'!$I$2/2)))</f>
        <v>0.44098177224941443</v>
      </c>
      <c r="Y1506" s="31">
        <f>((uNES*L1506+ uOCEX*G1506+uEREX*H1506+uHOEX*I1506+uNES*S1506+ uOCEX*N1506+uEREX*O1506+uHOEX*P1506)/('Life tables'!$I$2/2))/(1+oDR)^(((cycle + 0.5)/('Life tables'!$I$2/2)))</f>
        <v>0.29057918271714167</v>
      </c>
      <c r="Z1506" s="100">
        <f t="shared" si="407"/>
        <v>6477.9229516442037</v>
      </c>
      <c r="AA1506" s="107">
        <f>((L1506+G1506+H1506+I1506+N1506+O1506+P1506+S1506)/('Life tables'!$I$2/2))</f>
        <v>1.0388747912618441</v>
      </c>
      <c r="AB1506" s="31">
        <f>((uNES*L1506+ uOCEX*G1506+uEREX*H1506+uHOEX*I1506+uNES*S1506+ uOCEX*N1506+uEREX*O1506+uHOEX*P1506)/('Life tables'!$I$2/2))</f>
        <v>0.68455298333639614</v>
      </c>
    </row>
    <row r="1507" spans="1:28" x14ac:dyDescent="0.25">
      <c r="A1507" s="4">
        <v>1501</v>
      </c>
      <c r="C1507" s="105">
        <f>IF(male=0,VLOOKUP((($A$5:$A$1570/'Life tables'!$I$2)*2)+age,lifetable,13,1),IF(male=1,VLOOKUP((($A$5:$A$1570/'Life tables'!$I$2)*2)+age,lifetable,10,1),"error"))</f>
        <v>9.6093958858263218E-3</v>
      </c>
      <c r="F1507" s="96">
        <f t="shared" si="408"/>
        <v>4.7181838312841871</v>
      </c>
      <c r="G1507" s="96">
        <f t="shared" si="420"/>
        <v>0.47395144046721022</v>
      </c>
      <c r="H1507" s="96">
        <f t="shared" si="409"/>
        <v>2.7067762496171675E-2</v>
      </c>
      <c r="I1507" s="96">
        <f t="shared" si="410"/>
        <v>1.0845796441735582E-2</v>
      </c>
      <c r="J1507" s="96">
        <f t="shared" si="421"/>
        <v>5.0257609716296565E-2</v>
      </c>
      <c r="K1507" s="96">
        <f t="shared" si="411"/>
        <v>1.1333251829371374E-2</v>
      </c>
      <c r="L1507" s="96">
        <f t="shared" si="412"/>
        <v>4.1447279703334017</v>
      </c>
      <c r="M1507" s="96">
        <f t="shared" si="413"/>
        <v>22.366788345359424</v>
      </c>
      <c r="N1507" s="96">
        <f t="shared" si="422"/>
        <v>2.1539701781565581</v>
      </c>
      <c r="O1507" s="96">
        <f t="shared" si="414"/>
        <v>5.1415044882455456E-2</v>
      </c>
      <c r="P1507" s="96">
        <f t="shared" si="415"/>
        <v>5.1415044882455456E-2</v>
      </c>
      <c r="Q1507" s="96">
        <f t="shared" si="423"/>
        <v>0.23661781111474126</v>
      </c>
      <c r="R1507" s="96">
        <f t="shared" si="406"/>
        <v>4.0303801401404063E-3</v>
      </c>
      <c r="S1507" s="96">
        <f t="shared" si="419"/>
        <v>19.869339886183074</v>
      </c>
      <c r="T1507" s="96">
        <f t="shared" si="416"/>
        <v>498.32125144792241</v>
      </c>
      <c r="U1507" s="96">
        <f t="shared" si="417"/>
        <v>474.89601542823056</v>
      </c>
      <c r="V1507" s="32">
        <f t="shared" si="418"/>
        <v>999.99999999999613</v>
      </c>
      <c r="W1507" s="100">
        <f>(cNES*L1507+(cNES+cOSEX)*G1507+(cNES+cEREX)*H1507+(cNES+cHOEX)*I1507+(cNES+cNES)*S1507+(cNES+cOSEX)*N1507+(cNES+cEREX)*O1507+(cNES+cHOEX)*P1507)/(1+cDR)^((cycle + 0.5)/('Life tables'!$I$2/2))</f>
        <v>223.4363783929864</v>
      </c>
      <c r="X1507" s="107">
        <f>((L1507+G1507+H1507+I1507+N1507+O1507+P1507+S1507)/('Life tables'!$I$2/2))/(1+oDR)^(((cycle + 0.5)/('Life tables'!$I$2/2)))</f>
        <v>0.43581194165807402</v>
      </c>
      <c r="Y1507" s="31">
        <f>((uNES*L1507+ uOCEX*G1507+uEREX*H1507+uHOEX*I1507+uNES*S1507+ uOCEX*N1507+uEREX*O1507+uHOEX*P1507)/('Life tables'!$I$2/2))/(1+oDR)^(((cycle + 0.5)/('Life tables'!$I$2/2)))</f>
        <v>0.28717259107625803</v>
      </c>
      <c r="Z1507" s="100">
        <f t="shared" si="407"/>
        <v>6405.6400578539797</v>
      </c>
      <c r="AA1507" s="107">
        <f>((L1507+G1507+H1507+I1507+N1507+O1507+P1507+S1507)/('Life tables'!$I$2/2))</f>
        <v>1.0272820699977585</v>
      </c>
      <c r="AB1507" s="31">
        <f>((uNES*L1507+ uOCEX*G1507+uEREX*H1507+uHOEX*I1507+uNES*S1507+ uOCEX*N1507+uEREX*O1507+uHOEX*P1507)/('Life tables'!$I$2/2))</f>
        <v>0.67691411273648094</v>
      </c>
    </row>
    <row r="1508" spans="1:28" x14ac:dyDescent="0.25">
      <c r="A1508" s="4">
        <v>1502</v>
      </c>
      <c r="C1508" s="105">
        <f>IF(male=0,VLOOKUP((($A$5:$A$1570/'Life tables'!$I$2)*2)+age,lifetable,13,1),IF(male=1,VLOOKUP((($A$5:$A$1570/'Life tables'!$I$2)*2)+age,lifetable,10,1),"error"))</f>
        <v>9.6093958858263218E-3</v>
      </c>
      <c r="F1508" s="96">
        <f t="shared" si="408"/>
        <v>4.6654972124768674</v>
      </c>
      <c r="G1508" s="96">
        <f t="shared" si="420"/>
        <v>0.46865895934099699</v>
      </c>
      <c r="H1508" s="96">
        <f t="shared" si="409"/>
        <v>2.6765504480036957E-2</v>
      </c>
      <c r="I1508" s="96">
        <f t="shared" si="410"/>
        <v>1.072468451324339E-2</v>
      </c>
      <c r="J1508" s="96">
        <f t="shared" si="421"/>
        <v>4.9696397262527288E-2</v>
      </c>
      <c r="K1508" s="96">
        <f t="shared" si="411"/>
        <v>1.1206696625010266E-2</v>
      </c>
      <c r="L1508" s="96">
        <f t="shared" si="412"/>
        <v>4.0984449702550521</v>
      </c>
      <c r="M1508" s="96">
        <f t="shared" si="413"/>
        <v>22.11723591136619</v>
      </c>
      <c r="N1508" s="96">
        <f t="shared" si="422"/>
        <v>2.1299377380758466</v>
      </c>
      <c r="O1508" s="96">
        <f t="shared" si="414"/>
        <v>5.0841393028815497E-2</v>
      </c>
      <c r="P1508" s="96">
        <f t="shared" si="415"/>
        <v>5.0841393028815497E-2</v>
      </c>
      <c r="Q1508" s="96">
        <f t="shared" si="423"/>
        <v>0.23397780085586625</v>
      </c>
      <c r="R1508" s="96">
        <f t="shared" si="406"/>
        <v>3.9854120759570339E-3</v>
      </c>
      <c r="S1508" s="96">
        <f t="shared" si="419"/>
        <v>19.647652174300891</v>
      </c>
      <c r="T1508" s="96">
        <f t="shared" si="416"/>
        <v>498.60492564604078</v>
      </c>
      <c r="U1508" s="96">
        <f t="shared" si="417"/>
        <v>474.9112075369315</v>
      </c>
      <c r="V1508" s="32">
        <f t="shared" si="418"/>
        <v>999.99999999999591</v>
      </c>
      <c r="W1508" s="100">
        <f>(cNES*L1508+(cNES+cOSEX)*G1508+(cNES+cEREX)*H1508+(cNES+cHOEX)*I1508+(cNES+cNES)*S1508+(cNES+cOSEX)*N1508+(cNES+cEREX)*O1508+(cNES+cHOEX)*P1508)/(1+cDR)^((cycle + 0.5)/('Life tables'!$I$2/2))</f>
        <v>220.44994486866477</v>
      </c>
      <c r="X1508" s="107">
        <f>((L1508+G1508+H1508+I1508+N1508+O1508+P1508+S1508)/('Life tables'!$I$2/2))/(1+oDR)^(((cycle + 0.5)/('Life tables'!$I$2/2)))</f>
        <v>0.4307027207230108</v>
      </c>
      <c r="Y1508" s="31">
        <f>((uNES*L1508+ uOCEX*G1508+uEREX*H1508+uHOEX*I1508+uNES*S1508+ uOCEX*N1508+uEREX*O1508+uHOEX*P1508)/('Life tables'!$I$2/2))/(1+oDR)^(((cycle + 0.5)/('Life tables'!$I$2/2)))</f>
        <v>0.28380593733563264</v>
      </c>
      <c r="Z1508" s="100">
        <f t="shared" si="407"/>
        <v>6334.1636208103773</v>
      </c>
      <c r="AA1508" s="107">
        <f>((L1508+G1508+H1508+I1508+N1508+O1508+P1508+S1508)/('Life tables'!$I$2/2))</f>
        <v>1.0158187142266235</v>
      </c>
      <c r="AB1508" s="31">
        <f>((uNES*L1508+ uOCEX*G1508+uEREX*H1508+uHOEX*I1508+uNES*S1508+ uOCEX*N1508+uEREX*O1508+uHOEX*P1508)/('Life tables'!$I$2/2))</f>
        <v>0.669360485743413</v>
      </c>
    </row>
    <row r="1509" spans="1:28" x14ac:dyDescent="0.25">
      <c r="A1509" s="4">
        <v>1503</v>
      </c>
      <c r="C1509" s="105">
        <f>IF(male=0,VLOOKUP((($A$5:$A$1570/'Life tables'!$I$2)*2)+age,lifetable,13,1),IF(male=1,VLOOKUP((($A$5:$A$1570/'Life tables'!$I$2)*2)+age,lifetable,10,1),"error"))</f>
        <v>9.6093958858263218E-3</v>
      </c>
      <c r="F1509" s="96">
        <f t="shared" si="408"/>
        <v>4.6134001349832605</v>
      </c>
      <c r="G1509" s="96">
        <f t="shared" si="420"/>
        <v>0.46342569887358825</v>
      </c>
      <c r="H1509" s="96">
        <f t="shared" si="409"/>
        <v>2.6466628605173518E-2</v>
      </c>
      <c r="I1509" s="96">
        <f t="shared" si="410"/>
        <v>1.0604927776772358E-2</v>
      </c>
      <c r="J1509" s="96">
        <f t="shared" si="421"/>
        <v>4.9141464542298632E-2</v>
      </c>
      <c r="K1509" s="96">
        <f t="shared" si="411"/>
        <v>1.1081557520659467E-2</v>
      </c>
      <c r="L1509" s="96">
        <f t="shared" si="412"/>
        <v>4.052679857664768</v>
      </c>
      <c r="M1509" s="96">
        <f t="shared" si="413"/>
        <v>21.870466682040437</v>
      </c>
      <c r="N1509" s="96">
        <f t="shared" si="422"/>
        <v>2.1061733266347811</v>
      </c>
      <c r="O1509" s="96">
        <f t="shared" si="414"/>
        <v>5.0274138991021337E-2</v>
      </c>
      <c r="P1509" s="96">
        <f t="shared" si="415"/>
        <v>5.0274138991021337E-2</v>
      </c>
      <c r="Q1509" s="96">
        <f t="shared" si="423"/>
        <v>0.23136723406407</v>
      </c>
      <c r="R1509" s="96">
        <f t="shared" si="406"/>
        <v>3.9409455309298569E-3</v>
      </c>
      <c r="S1509" s="96">
        <f t="shared" si="419"/>
        <v>19.428436897828615</v>
      </c>
      <c r="T1509" s="96">
        <f t="shared" si="416"/>
        <v>498.88543434464714</v>
      </c>
      <c r="U1509" s="96">
        <f t="shared" si="417"/>
        <v>474.92623003998307</v>
      </c>
      <c r="V1509" s="32">
        <f t="shared" si="418"/>
        <v>999.99999999999591</v>
      </c>
      <c r="W1509" s="100">
        <f>(cNES*L1509+(cNES+cOSEX)*G1509+(cNES+cEREX)*H1509+(cNES+cHOEX)*I1509+(cNES+cNES)*S1509+(cNES+cOSEX)*N1509+(cNES+cEREX)*O1509+(cNES+cHOEX)*P1509)/(1+cDR)^((cycle + 0.5)/('Life tables'!$I$2/2))</f>
        <v>217.50342444281279</v>
      </c>
      <c r="X1509" s="107">
        <f>((L1509+G1509+H1509+I1509+N1509+O1509+P1509+S1509)/('Life tables'!$I$2/2))/(1+oDR)^(((cycle + 0.5)/('Life tables'!$I$2/2)))</f>
        <v>0.42565339881297776</v>
      </c>
      <c r="Y1509" s="31">
        <f>((uNES*L1509+ uOCEX*G1509+uEREX*H1509+uHOEX*I1509+uNES*S1509+ uOCEX*N1509+uEREX*O1509+uHOEX*P1509)/('Life tables'!$I$2/2))/(1+oDR)^(((cycle + 0.5)/('Life tables'!$I$2/2)))</f>
        <v>0.28047875323601773</v>
      </c>
      <c r="Z1509" s="100">
        <f t="shared" si="407"/>
        <v>6263.4846472958188</v>
      </c>
      <c r="AA1509" s="107">
        <f>((L1509+G1509+H1509+I1509+N1509+O1509+P1509+S1509)/('Life tables'!$I$2/2))</f>
        <v>1.0044832801921544</v>
      </c>
      <c r="AB1509" s="31">
        <f>((uNES*L1509+ uOCEX*G1509+uEREX*H1509+uHOEX*I1509+uNES*S1509+ uOCEX*N1509+uEREX*O1509+uHOEX*P1509)/('Life tables'!$I$2/2))</f>
        <v>0.66189115101723717</v>
      </c>
    </row>
    <row r="1510" spans="1:28" x14ac:dyDescent="0.25">
      <c r="A1510" s="4">
        <v>1504</v>
      </c>
      <c r="C1510" s="105">
        <f>IF(male=0,VLOOKUP((($A$5:$A$1570/'Life tables'!$I$2)*2)+age,lifetable,13,1),IF(male=1,VLOOKUP((($A$5:$A$1570/'Life tables'!$I$2)*2)+age,lifetable,10,1),"error"))</f>
        <v>9.6093958858263218E-3</v>
      </c>
      <c r="F1510" s="96">
        <f t="shared" si="408"/>
        <v>4.5618859496809057</v>
      </c>
      <c r="G1510" s="96">
        <f t="shared" si="420"/>
        <v>0.45825099114671686</v>
      </c>
      <c r="H1510" s="96">
        <f t="shared" si="409"/>
        <v>2.6171096726211436E-2</v>
      </c>
      <c r="I1510" s="96">
        <f t="shared" si="410"/>
        <v>1.0486510947833518E-2</v>
      </c>
      <c r="J1510" s="96">
        <f t="shared" si="421"/>
        <v>4.8592740729840898E-2</v>
      </c>
      <c r="K1510" s="96">
        <f t="shared" si="411"/>
        <v>1.0957818544881242E-2</v>
      </c>
      <c r="L1510" s="96">
        <f t="shared" si="412"/>
        <v>4.0074267915854218</v>
      </c>
      <c r="M1510" s="96">
        <f t="shared" si="413"/>
        <v>21.626449665684834</v>
      </c>
      <c r="N1510" s="96">
        <f t="shared" si="422"/>
        <v>2.0826739592657613</v>
      </c>
      <c r="O1510" s="96">
        <f t="shared" si="414"/>
        <v>4.9713211527753716E-2</v>
      </c>
      <c r="P1510" s="96">
        <f t="shared" si="415"/>
        <v>4.9713211527753716E-2</v>
      </c>
      <c r="Q1510" s="96">
        <f t="shared" si="423"/>
        <v>0.22878578287879989</v>
      </c>
      <c r="R1510" s="96">
        <f t="shared" si="406"/>
        <v>3.8969749205145267E-3</v>
      </c>
      <c r="S1510" s="96">
        <f t="shared" si="419"/>
        <v>19.211666525564251</v>
      </c>
      <c r="T1510" s="96">
        <f t="shared" si="416"/>
        <v>499.1628128682558</v>
      </c>
      <c r="U1510" s="96">
        <f t="shared" si="417"/>
        <v>474.94108483344849</v>
      </c>
      <c r="V1510" s="32">
        <f t="shared" si="418"/>
        <v>999.99999999999602</v>
      </c>
      <c r="W1510" s="100">
        <f>(cNES*L1510+(cNES+cOSEX)*G1510+(cNES+cEREX)*H1510+(cNES+cHOEX)*I1510+(cNES+cNES)*S1510+(cNES+cOSEX)*N1510+(cNES+cEREX)*O1510+(cNES+cHOEX)*P1510)/(1+cDR)^((cycle + 0.5)/('Life tables'!$I$2/2))</f>
        <v>214.59628383735509</v>
      </c>
      <c r="X1510" s="107">
        <f>((L1510+G1510+H1510+I1510+N1510+O1510+P1510+S1510)/('Life tables'!$I$2/2))/(1+oDR)^(((cycle + 0.5)/('Life tables'!$I$2/2)))</f>
        <v>0.42066327363134604</v>
      </c>
      <c r="Y1510" s="31">
        <f>((uNES*L1510+ uOCEX*G1510+uEREX*H1510+uHOEX*I1510+uNES*S1510+ uOCEX*N1510+uEREX*O1510+uHOEX*P1510)/('Life tables'!$I$2/2))/(1+oDR)^(((cycle + 0.5)/('Life tables'!$I$2/2)))</f>
        <v>0.27719057601006636</v>
      </c>
      <c r="Z1510" s="100">
        <f t="shared" si="407"/>
        <v>6193.5942441900306</v>
      </c>
      <c r="AA1510" s="107">
        <f>((L1510+G1510+H1510+I1510+N1510+O1510+P1510+S1510)/('Life tables'!$I$2/2))</f>
        <v>0.99327434025693651</v>
      </c>
      <c r="AB1510" s="31">
        <f>((uNES*L1510+ uOCEX*G1510+uEREX*H1510+uHOEX*I1510+uNES*S1510+ uOCEX*N1510+uEREX*O1510+uHOEX*P1510)/('Life tables'!$I$2/2))</f>
        <v>0.6545051678391226</v>
      </c>
    </row>
    <row r="1511" spans="1:28" x14ac:dyDescent="0.25">
      <c r="A1511" s="4">
        <v>1505</v>
      </c>
      <c r="C1511" s="105">
        <f>IF(male=0,VLOOKUP((($A$5:$A$1570/'Life tables'!$I$2)*2)+age,lifetable,13,1),IF(male=1,VLOOKUP((($A$5:$A$1570/'Life tables'!$I$2)*2)+age,lifetable,10,1),"error"))</f>
        <v>9.6093958858263218E-3</v>
      </c>
      <c r="F1511" s="96">
        <f t="shared" si="408"/>
        <v>4.5109480847136707</v>
      </c>
      <c r="G1511" s="96">
        <f t="shared" si="420"/>
        <v>0.45313417600368028</v>
      </c>
      <c r="H1511" s="96">
        <f t="shared" si="409"/>
        <v>2.5878871141050228E-2</v>
      </c>
      <c r="I1511" s="96">
        <f t="shared" si="410"/>
        <v>1.0369418919551763E-2</v>
      </c>
      <c r="J1511" s="96">
        <f t="shared" si="421"/>
        <v>4.8050155822417326E-2</v>
      </c>
      <c r="K1511" s="96">
        <f t="shared" si="411"/>
        <v>1.0835463911834427E-2</v>
      </c>
      <c r="L1511" s="96">
        <f t="shared" si="412"/>
        <v>3.9626799989151369</v>
      </c>
      <c r="M1511" s="96">
        <f t="shared" si="413"/>
        <v>21.38515421357803</v>
      </c>
      <c r="N1511" s="96">
        <f t="shared" si="422"/>
        <v>2.059436684430517</v>
      </c>
      <c r="O1511" s="96">
        <f t="shared" si="414"/>
        <v>4.9158540186100066E-2</v>
      </c>
      <c r="P1511" s="96">
        <f t="shared" si="415"/>
        <v>4.9158540186100066E-2</v>
      </c>
      <c r="Q1511" s="96">
        <f t="shared" si="423"/>
        <v>0.22623312306783963</v>
      </c>
      <c r="R1511" s="96">
        <f t="shared" si="406"/>
        <v>3.853494721969203E-3</v>
      </c>
      <c r="S1511" s="96">
        <f t="shared" si="419"/>
        <v>18.997313830985505</v>
      </c>
      <c r="T1511" s="96">
        <f t="shared" si="416"/>
        <v>499.43709614714606</v>
      </c>
      <c r="U1511" s="96">
        <f t="shared" si="417"/>
        <v>474.95577379208231</v>
      </c>
      <c r="V1511" s="32">
        <f t="shared" si="418"/>
        <v>999.99999999999591</v>
      </c>
      <c r="W1511" s="100">
        <f>(cNES*L1511+(cNES+cOSEX)*G1511+(cNES+cEREX)*H1511+(cNES+cHOEX)*I1511+(cNES+cNES)*S1511+(cNES+cOSEX)*N1511+(cNES+cEREX)*O1511+(cNES+cHOEX)*P1511)/(1+cDR)^((cycle + 0.5)/('Life tables'!$I$2/2))</f>
        <v>211.72799689236217</v>
      </c>
      <c r="X1511" s="107">
        <f>((L1511+G1511+H1511+I1511+N1511+O1511+P1511+S1511)/('Life tables'!$I$2/2))/(1+oDR)^(((cycle + 0.5)/('Life tables'!$I$2/2)))</f>
        <v>0.41573165111823496</v>
      </c>
      <c r="Y1511" s="31">
        <f>((uNES*L1511+ uOCEX*G1511+uEREX*H1511+uHOEX*I1511+uNES*S1511+ uOCEX*N1511+uEREX*O1511+uHOEX*P1511)/('Life tables'!$I$2/2))/(1+oDR)^(((cycle + 0.5)/('Life tables'!$I$2/2)))</f>
        <v>0.27394094831784688</v>
      </c>
      <c r="Z1511" s="100">
        <f t="shared" si="407"/>
        <v>6124.4836173642425</v>
      </c>
      <c r="AA1511" s="107">
        <f>((L1511+G1511+H1511+I1511+N1511+O1511+P1511+S1511)/('Life tables'!$I$2/2))</f>
        <v>0.98219048272219767</v>
      </c>
      <c r="AB1511" s="31">
        <f>((uNES*L1511+ uOCEX*G1511+uEREX*H1511+uHOEX*I1511+uNES*S1511+ uOCEX*N1511+uEREX*O1511+uHOEX*P1511)/('Life tables'!$I$2/2))</f>
        <v>0.64720160599261367</v>
      </c>
    </row>
    <row r="1512" spans="1:28" x14ac:dyDescent="0.25">
      <c r="A1512" s="4">
        <v>1506</v>
      </c>
      <c r="C1512" s="105">
        <f>IF(male=0,VLOOKUP((($A$5:$A$1570/'Life tables'!$I$2)*2)+age,lifetable,13,1),IF(male=1,VLOOKUP((($A$5:$A$1570/'Life tables'!$I$2)*2)+age,lifetable,10,1),"error"))</f>
        <v>9.6093958858263218E-3</v>
      </c>
      <c r="F1512" s="96">
        <f t="shared" si="408"/>
        <v>4.4605800444959334</v>
      </c>
      <c r="G1512" s="96">
        <f t="shared" si="420"/>
        <v>0.44807460094930823</v>
      </c>
      <c r="H1512" s="96">
        <f t="shared" si="409"/>
        <v>2.5589914585145906E-2</v>
      </c>
      <c r="I1512" s="96">
        <f t="shared" si="410"/>
        <v>1.0253636760376746E-2</v>
      </c>
      <c r="J1512" s="96">
        <f t="shared" si="421"/>
        <v>4.751364062971683E-2</v>
      </c>
      <c r="K1512" s="96">
        <f t="shared" si="411"/>
        <v>1.0714478018882444E-2</v>
      </c>
      <c r="L1512" s="96">
        <f t="shared" si="412"/>
        <v>3.9184337735525032</v>
      </c>
      <c r="M1512" s="96">
        <f t="shared" si="413"/>
        <v>21.146550016271703</v>
      </c>
      <c r="N1512" s="96">
        <f t="shared" si="422"/>
        <v>2.0364585832635047</v>
      </c>
      <c r="O1512" s="96">
        <f t="shared" si="414"/>
        <v>4.8610055293042444E-2</v>
      </c>
      <c r="P1512" s="96">
        <f t="shared" si="415"/>
        <v>4.8610055293042444E-2</v>
      </c>
      <c r="Q1512" s="96">
        <f t="shared" si="423"/>
        <v>0.22370893398813535</v>
      </c>
      <c r="R1512" s="96">
        <f t="shared" si="406"/>
        <v>3.810499473687297E-3</v>
      </c>
      <c r="S1512" s="96">
        <f t="shared" si="419"/>
        <v>18.785351888960292</v>
      </c>
      <c r="T1512" s="96">
        <f t="shared" si="416"/>
        <v>499.70831872176393</v>
      </c>
      <c r="U1512" s="96">
        <f t="shared" si="417"/>
        <v>474.97029876957487</v>
      </c>
      <c r="V1512" s="32">
        <f t="shared" si="418"/>
        <v>999.99999999999591</v>
      </c>
      <c r="W1512" s="100">
        <f>(cNES*L1512+(cNES+cOSEX)*G1512+(cNES+cEREX)*H1512+(cNES+cHOEX)*I1512+(cNES+cNES)*S1512+(cNES+cOSEX)*N1512+(cNES+cEREX)*O1512+(cNES+cHOEX)*P1512)/(1+cDR)^((cycle + 0.5)/('Life tables'!$I$2/2))</f>
        <v>208.89804447135685</v>
      </c>
      <c r="X1512" s="107">
        <f>((L1512+G1512+H1512+I1512+N1512+O1512+P1512+S1512)/('Life tables'!$I$2/2))/(1+oDR)^(((cycle + 0.5)/('Life tables'!$I$2/2)))</f>
        <v>0.4108578453537971</v>
      </c>
      <c r="Y1512" s="31">
        <f>((uNES*L1512+ uOCEX*G1512+uEREX*H1512+uHOEX*I1512+uNES*S1512+ uOCEX*N1512+uEREX*O1512+uHOEX*P1512)/('Life tables'!$I$2/2))/(1+oDR)^(((cycle + 0.5)/('Life tables'!$I$2/2)))</f>
        <v>0.27072941818311685</v>
      </c>
      <c r="Z1512" s="100">
        <f t="shared" si="407"/>
        <v>6056.1440705872374</v>
      </c>
      <c r="AA1512" s="107">
        <f>((L1512+G1512+H1512+I1512+N1512+O1512+P1512+S1512)/('Life tables'!$I$2/2))</f>
        <v>0.97123031164960971</v>
      </c>
      <c r="AB1512" s="31">
        <f>((uNES*L1512+ uOCEX*G1512+uEREX*H1512+uHOEX*I1512+uNES*S1512+ uOCEX*N1512+uEREX*O1512+uHOEX*P1512)/('Life tables'!$I$2/2))</f>
        <v>0.6399795456462154</v>
      </c>
    </row>
    <row r="1513" spans="1:28" x14ac:dyDescent="0.25">
      <c r="A1513" s="4">
        <v>1507</v>
      </c>
      <c r="C1513" s="105">
        <f>IF(male=0,VLOOKUP((($A$5:$A$1570/'Life tables'!$I$2)*2)+age,lifetable,13,1),IF(male=1,VLOOKUP((($A$5:$A$1570/'Life tables'!$I$2)*2)+age,lifetable,10,1),"error"))</f>
        <v>9.6093958858263218E-3</v>
      </c>
      <c r="F1513" s="96">
        <f t="shared" si="408"/>
        <v>4.4107754087336932</v>
      </c>
      <c r="G1513" s="96">
        <f t="shared" si="420"/>
        <v>0.44307162105163145</v>
      </c>
      <c r="H1513" s="96">
        <f t="shared" si="409"/>
        <v>2.5304190225895213E-2</v>
      </c>
      <c r="I1513" s="96">
        <f t="shared" si="410"/>
        <v>1.0139149711832685E-2</v>
      </c>
      <c r="J1513" s="96">
        <f t="shared" si="421"/>
        <v>4.6983126763426961E-2</v>
      </c>
      <c r="K1513" s="96">
        <f t="shared" si="411"/>
        <v>1.0594845444241972E-2</v>
      </c>
      <c r="L1513" s="96">
        <f t="shared" si="412"/>
        <v>3.8746824755366651</v>
      </c>
      <c r="M1513" s="96">
        <f t="shared" si="413"/>
        <v>20.910607099923521</v>
      </c>
      <c r="N1513" s="96">
        <f t="shared" si="422"/>
        <v>2.0137367692187667</v>
      </c>
      <c r="O1513" s="96">
        <f t="shared" si="414"/>
        <v>4.8067687947028002E-2</v>
      </c>
      <c r="P1513" s="96">
        <f t="shared" si="415"/>
        <v>4.8067687947028002E-2</v>
      </c>
      <c r="Q1513" s="96">
        <f t="shared" si="423"/>
        <v>0.22121289854700249</v>
      </c>
      <c r="R1513" s="96">
        <f t="shared" si="406"/>
        <v>3.7679837745366934E-3</v>
      </c>
      <c r="S1513" s="96">
        <f t="shared" si="419"/>
        <v>18.575754072489158</v>
      </c>
      <c r="T1513" s="96">
        <f t="shared" si="416"/>
        <v>499.97651474707436</v>
      </c>
      <c r="U1513" s="96">
        <f t="shared" si="417"/>
        <v>474.98466159879365</v>
      </c>
      <c r="V1513" s="32">
        <f t="shared" si="418"/>
        <v>999.99999999999602</v>
      </c>
      <c r="W1513" s="100">
        <f>(cNES*L1513+(cNES+cOSEX)*G1513+(cNES+cEREX)*H1513+(cNES+cHOEX)*I1513+(cNES+cNES)*S1513+(cNES+cOSEX)*N1513+(cNES+cEREX)*O1513+(cNES+cHOEX)*P1513)/(1+cDR)^((cycle + 0.5)/('Life tables'!$I$2/2))</f>
        <v>206.10591436786538</v>
      </c>
      <c r="X1513" s="107">
        <f>((L1513+G1513+H1513+I1513+N1513+O1513+P1513+S1513)/('Life tables'!$I$2/2))/(1+oDR)^(((cycle + 0.5)/('Life tables'!$I$2/2)))</f>
        <v>0.40604117846264282</v>
      </c>
      <c r="Y1513" s="31">
        <f>((uNES*L1513+ uOCEX*G1513+uEREX*H1513+uHOEX*I1513+uNES*S1513+ uOCEX*N1513+uEREX*O1513+uHOEX*P1513)/('Life tables'!$I$2/2))/(1+oDR)^(((cycle + 0.5)/('Life tables'!$I$2/2)))</f>
        <v>0.26755553893034939</v>
      </c>
      <c r="Z1513" s="100">
        <f t="shared" si="407"/>
        <v>5988.5670044431372</v>
      </c>
      <c r="AA1513" s="107">
        <f>((L1513+G1513+H1513+I1513+N1513+O1513+P1513+S1513)/('Life tables'!$I$2/2))</f>
        <v>0.9603924466850905</v>
      </c>
      <c r="AB1513" s="31">
        <f>((uNES*L1513+ uOCEX*G1513+uEREX*H1513+uHOEX*I1513+uNES*S1513+ uOCEX*N1513+uEREX*O1513+uHOEX*P1513)/('Life tables'!$I$2/2))</f>
        <v>0.6328380772372999</v>
      </c>
    </row>
    <row r="1514" spans="1:28" x14ac:dyDescent="0.25">
      <c r="A1514" s="4">
        <v>1508</v>
      </c>
      <c r="C1514" s="105">
        <f>IF(male=0,VLOOKUP((($A$5:$A$1570/'Life tables'!$I$2)*2)+age,lifetable,13,1),IF(male=1,VLOOKUP((($A$5:$A$1570/'Life tables'!$I$2)*2)+age,lifetable,10,1),"error"))</f>
        <v>9.6093958858263218E-3</v>
      </c>
      <c r="F1514" s="96">
        <f t="shared" si="408"/>
        <v>4.361527831462169</v>
      </c>
      <c r="G1514" s="96">
        <f t="shared" si="420"/>
        <v>0.43812459884520627</v>
      </c>
      <c r="H1514" s="96">
        <f t="shared" si="409"/>
        <v>2.5021661657114402E-2</v>
      </c>
      <c r="I1514" s="96">
        <f t="shared" si="410"/>
        <v>1.0025943186306056E-2</v>
      </c>
      <c r="J1514" s="96">
        <f t="shared" si="421"/>
        <v>4.6458546626982435E-2</v>
      </c>
      <c r="K1514" s="96">
        <f t="shared" si="411"/>
        <v>1.0476550944671212E-2</v>
      </c>
      <c r="L1514" s="96">
        <f t="shared" si="412"/>
        <v>3.8314205302018887</v>
      </c>
      <c r="M1514" s="96">
        <f t="shared" si="413"/>
        <v>20.677295822665837</v>
      </c>
      <c r="N1514" s="96">
        <f t="shared" si="422"/>
        <v>1.9912683877202253</v>
      </c>
      <c r="O1514" s="96">
        <f t="shared" si="414"/>
        <v>4.7531370009621682E-2</v>
      </c>
      <c r="P1514" s="96">
        <f t="shared" si="415"/>
        <v>4.7531370009621682E-2</v>
      </c>
      <c r="Q1514" s="96">
        <f t="shared" si="423"/>
        <v>0.21874470316370992</v>
      </c>
      <c r="R1514" s="96">
        <f t="shared" si="406"/>
        <v>3.7259422832054065E-3</v>
      </c>
      <c r="S1514" s="96">
        <f t="shared" si="419"/>
        <v>18.368494049479452</v>
      </c>
      <c r="T1514" s="96">
        <f t="shared" si="416"/>
        <v>500.24171799686508</v>
      </c>
      <c r="U1514" s="96">
        <f t="shared" si="417"/>
        <v>474.99886409202151</v>
      </c>
      <c r="V1514" s="32">
        <f t="shared" si="418"/>
        <v>999.99999999999591</v>
      </c>
      <c r="W1514" s="100">
        <f>(cNES*L1514+(cNES+cOSEX)*G1514+(cNES+cEREX)*H1514+(cNES+cHOEX)*I1514+(cNES+cNES)*S1514+(cNES+cOSEX)*N1514+(cNES+cEREX)*O1514+(cNES+cHOEX)*P1514)/(1+cDR)^((cycle + 0.5)/('Life tables'!$I$2/2))</f>
        <v>203.35110121319804</v>
      </c>
      <c r="X1514" s="107">
        <f>((L1514+G1514+H1514+I1514+N1514+O1514+P1514+S1514)/('Life tables'!$I$2/2))/(1+oDR)^(((cycle + 0.5)/('Life tables'!$I$2/2)))</f>
        <v>0.40128098051939298</v>
      </c>
      <c r="Y1514" s="31">
        <f>((uNES*L1514+ uOCEX*G1514+uEREX*H1514+uHOEX*I1514+uNES*S1514+ uOCEX*N1514+uEREX*O1514+uHOEX*P1514)/('Life tables'!$I$2/2))/(1+oDR)^(((cycle + 0.5)/('Life tables'!$I$2/2)))</f>
        <v>0.26441886912250034</v>
      </c>
      <c r="Z1514" s="100">
        <f t="shared" si="407"/>
        <v>5921.7439152608213</v>
      </c>
      <c r="AA1514" s="107">
        <f>((L1514+G1514+H1514+I1514+N1514+O1514+P1514+S1514)/('Life tables'!$I$2/2))</f>
        <v>0.94967552288458967</v>
      </c>
      <c r="AB1514" s="31">
        <f>((uNES*L1514+ uOCEX*G1514+uEREX*H1514+uHOEX*I1514+uNES*S1514+ uOCEX*N1514+uEREX*O1514+uHOEX*P1514)/('Life tables'!$I$2/2))</f>
        <v>0.62577630135731466</v>
      </c>
    </row>
    <row r="1515" spans="1:28" x14ac:dyDescent="0.25">
      <c r="A1515" s="4">
        <v>1509</v>
      </c>
      <c r="C1515" s="105">
        <f>IF(male=0,VLOOKUP((($A$5:$A$1570/'Life tables'!$I$2)*2)+age,lifetable,13,1),IF(male=1,VLOOKUP((($A$5:$A$1570/'Life tables'!$I$2)*2)+age,lifetable,10,1),"error"))</f>
        <v>9.6093958858263218E-3</v>
      </c>
      <c r="F1515" s="96">
        <f t="shared" si="408"/>
        <v>4.3128310400994527</v>
      </c>
      <c r="G1515" s="96">
        <f t="shared" si="420"/>
        <v>0.43323290423605221</v>
      </c>
      <c r="H1515" s="96">
        <f t="shared" si="409"/>
        <v>2.4742292893610147E-2</v>
      </c>
      <c r="I1515" s="96">
        <f t="shared" si="410"/>
        <v>9.9140027648702226E-3</v>
      </c>
      <c r="J1515" s="96">
        <f t="shared" si="421"/>
        <v>4.5939833405484826E-2</v>
      </c>
      <c r="K1515" s="96">
        <f t="shared" si="411"/>
        <v>1.0359579453196746E-2</v>
      </c>
      <c r="L1515" s="96">
        <f t="shared" si="412"/>
        <v>3.7886424273462387</v>
      </c>
      <c r="M1515" s="96">
        <f t="shared" si="413"/>
        <v>20.446586871009984</v>
      </c>
      <c r="N1515" s="96">
        <f t="shared" si="422"/>
        <v>1.9690506158154102</v>
      </c>
      <c r="O1515" s="96">
        <f t="shared" si="414"/>
        <v>4.7001034097240643E-2</v>
      </c>
      <c r="P1515" s="96">
        <f t="shared" si="415"/>
        <v>4.7001034097240643E-2</v>
      </c>
      <c r="Q1515" s="96">
        <f t="shared" si="423"/>
        <v>0.21630403773144141</v>
      </c>
      <c r="R1515" s="96">
        <f t="shared" si="406"/>
        <v>3.6843697175536518E-3</v>
      </c>
      <c r="S1515" s="96">
        <f t="shared" si="419"/>
        <v>18.163545779551097</v>
      </c>
      <c r="T1515" s="96">
        <f t="shared" si="416"/>
        <v>500.50396186800202</v>
      </c>
      <c r="U1515" s="96">
        <f t="shared" si="417"/>
        <v>475.01290804119225</v>
      </c>
      <c r="V1515" s="32">
        <f t="shared" si="418"/>
        <v>999.99999999999613</v>
      </c>
      <c r="W1515" s="100">
        <f>(cNES*L1515+(cNES+cOSEX)*G1515+(cNES+cEREX)*H1515+(cNES+cHOEX)*I1515+(cNES+cNES)*S1515+(cNES+cOSEX)*N1515+(cNES+cEREX)*O1515+(cNES+cHOEX)*P1515)/(1+cDR)^((cycle + 0.5)/('Life tables'!$I$2/2))</f>
        <v>200.63310638544391</v>
      </c>
      <c r="X1515" s="107">
        <f>((L1515+G1515+H1515+I1515+N1515+O1515+P1515+S1515)/('Life tables'!$I$2/2))/(1+oDR)^(((cycle + 0.5)/('Life tables'!$I$2/2)))</f>
        <v>0.39657658945534391</v>
      </c>
      <c r="Y1515" s="31">
        <f>((uNES*L1515+ uOCEX*G1515+uEREX*H1515+uHOEX*I1515+uNES*S1515+ uOCEX*N1515+uEREX*O1515+uHOEX*P1515)/('Life tables'!$I$2/2))/(1+oDR)^(((cycle + 0.5)/('Life tables'!$I$2/2)))</f>
        <v>0.2613189724995108</v>
      </c>
      <c r="Z1515" s="100">
        <f t="shared" si="407"/>
        <v>5855.6663940548706</v>
      </c>
      <c r="AA1515" s="107">
        <f>((L1515+G1515+H1515+I1515+N1515+O1515+P1515+S1515)/('Life tables'!$I$2/2))</f>
        <v>0.93907819054182873</v>
      </c>
      <c r="AB1515" s="31">
        <f>((uNES*L1515+ uOCEX*G1515+uEREX*H1515+uHOEX*I1515+uNES*S1515+ uOCEX*N1515+uEREX*O1515+uHOEX*P1515)/('Life tables'!$I$2/2))</f>
        <v>0.61879332863828418</v>
      </c>
    </row>
    <row r="1516" spans="1:28" x14ac:dyDescent="0.25">
      <c r="A1516" s="4">
        <v>1510</v>
      </c>
      <c r="C1516" s="105">
        <f>IF(male=0,VLOOKUP((($A$5:$A$1570/'Life tables'!$I$2)*2)+age,lifetable,13,1),IF(male=1,VLOOKUP((($A$5:$A$1570/'Life tables'!$I$2)*2)+age,lifetable,10,1),"error"))</f>
        <v>9.6093958858263218E-3</v>
      </c>
      <c r="F1516" s="96">
        <f t="shared" si="408"/>
        <v>4.264678834515812</v>
      </c>
      <c r="G1516" s="96">
        <f t="shared" si="420"/>
        <v>0.42839591440816155</v>
      </c>
      <c r="H1516" s="96">
        <f t="shared" si="409"/>
        <v>2.4466048365840216E-2</v>
      </c>
      <c r="I1516" s="96">
        <f t="shared" si="410"/>
        <v>9.8033141951460075E-3</v>
      </c>
      <c r="J1516" s="96">
        <f t="shared" si="421"/>
        <v>4.5426921055788862E-2</v>
      </c>
      <c r="K1516" s="96">
        <f t="shared" si="411"/>
        <v>1.0243916076877954E-2</v>
      </c>
      <c r="L1516" s="96">
        <f t="shared" si="412"/>
        <v>3.7463427204139972</v>
      </c>
      <c r="M1516" s="96">
        <f t="shared" si="413"/>
        <v>20.218451256285949</v>
      </c>
      <c r="N1516" s="96">
        <f t="shared" si="422"/>
        <v>1.9470806618325918</v>
      </c>
      <c r="O1516" s="96">
        <f t="shared" si="414"/>
        <v>4.6476613572970046E-2</v>
      </c>
      <c r="P1516" s="96">
        <f t="shared" si="415"/>
        <v>4.6476613572970046E-2</v>
      </c>
      <c r="Q1516" s="96">
        <f t="shared" si="423"/>
        <v>0.2138905955796308</v>
      </c>
      <c r="R1516" s="96">
        <f t="shared" si="406"/>
        <v>3.6432608539722941E-3</v>
      </c>
      <c r="S1516" s="96">
        <f t="shared" si="419"/>
        <v>17.960883510873813</v>
      </c>
      <c r="T1516" s="96">
        <f t="shared" si="416"/>
        <v>500.76327938463743</v>
      </c>
      <c r="U1516" s="96">
        <f t="shared" si="417"/>
        <v>475.02679521812308</v>
      </c>
      <c r="V1516" s="32">
        <f t="shared" si="418"/>
        <v>999.99999999999602</v>
      </c>
      <c r="W1516" s="100">
        <f>(cNES*L1516+(cNES+cOSEX)*G1516+(cNES+cEREX)*H1516+(cNES+cHOEX)*I1516+(cNES+cNES)*S1516+(cNES+cOSEX)*N1516+(cNES+cEREX)*O1516+(cNES+cHOEX)*P1516)/(1+cDR)^((cycle + 0.5)/('Life tables'!$I$2/2))</f>
        <v>197.95143791966419</v>
      </c>
      <c r="X1516" s="107">
        <f>((L1516+G1516+H1516+I1516+N1516+O1516+P1516+S1516)/('Life tables'!$I$2/2))/(1+oDR)^(((cycle + 0.5)/('Life tables'!$I$2/2)))</f>
        <v>0.39192735096623343</v>
      </c>
      <c r="Y1516" s="31">
        <f>((uNES*L1516+ uOCEX*G1516+uEREX*H1516+uHOEX*I1516+uNES*S1516+ uOCEX*N1516+uEREX*O1516+uHOEX*P1516)/('Life tables'!$I$2/2))/(1+oDR)^(((cycle + 0.5)/('Life tables'!$I$2/2)))</f>
        <v>0.25825541791753304</v>
      </c>
      <c r="Z1516" s="100">
        <f t="shared" si="407"/>
        <v>5790.32612547792</v>
      </c>
      <c r="AA1516" s="107">
        <f>((L1516+G1516+H1516+I1516+N1516+O1516+P1516+S1516)/('Life tables'!$I$2/2))</f>
        <v>0.92859911501797909</v>
      </c>
      <c r="AB1516" s="31">
        <f>((uNES*L1516+ uOCEX*G1516+uEREX*H1516+uHOEX*I1516+uNES*S1516+ uOCEX*N1516+uEREX*O1516+uHOEX*P1516)/('Life tables'!$I$2/2))</f>
        <v>0.6118882796405829</v>
      </c>
    </row>
    <row r="1517" spans="1:28" x14ac:dyDescent="0.25">
      <c r="A1517" s="4">
        <v>1511</v>
      </c>
      <c r="C1517" s="105">
        <f>IF(male=0,VLOOKUP((($A$5:$A$1570/'Life tables'!$I$2)*2)+age,lifetable,13,1),IF(male=1,VLOOKUP((($A$5:$A$1570/'Life tables'!$I$2)*2)+age,lifetable,10,1),"error"))</f>
        <v>9.6093958858263218E-3</v>
      </c>
      <c r="F1517" s="96">
        <f t="shared" si="408"/>
        <v>4.217065086118251</v>
      </c>
      <c r="G1517" s="96">
        <f t="shared" si="420"/>
        <v>0.42361301373154142</v>
      </c>
      <c r="H1517" s="96">
        <f t="shared" si="409"/>
        <v>2.4192892914661694E-2</v>
      </c>
      <c r="I1517" s="96">
        <f t="shared" si="410"/>
        <v>9.6938633891973536E-3</v>
      </c>
      <c r="J1517" s="96">
        <f t="shared" si="421"/>
        <v>4.4919744296751211E-2</v>
      </c>
      <c r="K1517" s="96">
        <f t="shared" si="411"/>
        <v>1.0129546094608101E-2</v>
      </c>
      <c r="L1517" s="96">
        <f t="shared" si="412"/>
        <v>3.7045160256914911</v>
      </c>
      <c r="M1517" s="96">
        <f t="shared" si="413"/>
        <v>19.992860311117237</v>
      </c>
      <c r="N1517" s="96">
        <f t="shared" si="422"/>
        <v>1.925355765041302</v>
      </c>
      <c r="O1517" s="96">
        <f t="shared" si="414"/>
        <v>4.5958042538459795E-2</v>
      </c>
      <c r="P1517" s="96">
        <f t="shared" si="415"/>
        <v>4.5958042538459795E-2</v>
      </c>
      <c r="Q1517" s="96">
        <f t="shared" si="423"/>
        <v>0.21150407343666963</v>
      </c>
      <c r="R1517" s="96">
        <f t="shared" si="406"/>
        <v>3.6026105267476386E-3</v>
      </c>
      <c r="S1517" s="96">
        <f t="shared" si="419"/>
        <v>17.760481777035597</v>
      </c>
      <c r="T1517" s="96">
        <f t="shared" si="416"/>
        <v>501.01970320237086</v>
      </c>
      <c r="U1517" s="96">
        <f t="shared" si="417"/>
        <v>475.04052737474444</v>
      </c>
      <c r="V1517" s="32">
        <f t="shared" si="418"/>
        <v>999.99999999999602</v>
      </c>
      <c r="W1517" s="100">
        <f>(cNES*L1517+(cNES+cOSEX)*G1517+(cNES+cEREX)*H1517+(cNES+cHOEX)*I1517+(cNES+cNES)*S1517+(cNES+cOSEX)*N1517+(cNES+cEREX)*O1517+(cNES+cHOEX)*P1517)/(1+cDR)^((cycle + 0.5)/('Life tables'!$I$2/2))</f>
        <v>195.30561041926828</v>
      </c>
      <c r="X1517" s="107">
        <f>((L1517+G1517+H1517+I1517+N1517+O1517+P1517+S1517)/('Life tables'!$I$2/2))/(1+oDR)^(((cycle + 0.5)/('Life tables'!$I$2/2)))</f>
        <v>0.38733261842109301</v>
      </c>
      <c r="Y1517" s="31">
        <f>((uNES*L1517+ uOCEX*G1517+uEREX*H1517+uHOEX*I1517+uNES*S1517+ uOCEX*N1517+uEREX*O1517+uHOEX*P1517)/('Life tables'!$I$2/2))/(1+oDR)^(((cycle + 0.5)/('Life tables'!$I$2/2)))</f>
        <v>0.25522777928887314</v>
      </c>
      <c r="Z1517" s="100">
        <f t="shared" si="407"/>
        <v>5725.7148867843134</v>
      </c>
      <c r="AA1517" s="107">
        <f>((L1517+G1517+H1517+I1517+N1517+O1517+P1517+S1517)/('Life tables'!$I$2/2))</f>
        <v>0.91823697657325198</v>
      </c>
      <c r="AB1517" s="31">
        <f>((uNES*L1517+ uOCEX*G1517+uEREX*H1517+uHOEX*I1517+uNES*S1517+ uOCEX*N1517+uEREX*O1517+uHOEX*P1517)/('Life tables'!$I$2/2))</f>
        <v>0.60506028474197193</v>
      </c>
    </row>
    <row r="1518" spans="1:28" x14ac:dyDescent="0.25">
      <c r="A1518" s="4">
        <v>1512</v>
      </c>
      <c r="C1518" s="105">
        <f>IF(male=0,VLOOKUP((($A$5:$A$1570/'Life tables'!$I$2)*2)+age,lifetable,13,1),IF(male=1,VLOOKUP((($A$5:$A$1570/'Life tables'!$I$2)*2)+age,lifetable,10,1),"error"))</f>
        <v>9.6093958858263218E-3</v>
      </c>
      <c r="F1518" s="96">
        <f t="shared" si="408"/>
        <v>4.1699837369499342</v>
      </c>
      <c r="G1518" s="96">
        <f t="shared" si="420"/>
        <v>0.41888359367174904</v>
      </c>
      <c r="H1518" s="96">
        <f t="shared" si="409"/>
        <v>2.3922791786164445E-2</v>
      </c>
      <c r="I1518" s="96">
        <f t="shared" si="410"/>
        <v>9.5856364214611557E-3</v>
      </c>
      <c r="J1518" s="96">
        <f t="shared" si="421"/>
        <v>4.4418238599637679E-2</v>
      </c>
      <c r="K1518" s="96">
        <f t="shared" si="411"/>
        <v>1.0016454954951112E-2</v>
      </c>
      <c r="L1518" s="96">
        <f t="shared" si="412"/>
        <v>3.6631570215159708</v>
      </c>
      <c r="M1518" s="96">
        <f t="shared" si="413"/>
        <v>19.769785685930774</v>
      </c>
      <c r="N1518" s="96">
        <f t="shared" si="422"/>
        <v>1.9038731953162309</v>
      </c>
      <c r="O1518" s="96">
        <f t="shared" si="414"/>
        <v>4.5445255825901726E-2</v>
      </c>
      <c r="P1518" s="96">
        <f t="shared" si="415"/>
        <v>4.5445255825901726E-2</v>
      </c>
      <c r="Q1518" s="96">
        <f t="shared" si="423"/>
        <v>0.20914417139298558</v>
      </c>
      <c r="R1518" s="96">
        <f t="shared" si="406"/>
        <v>3.5624136274325286E-3</v>
      </c>
      <c r="S1518" s="96">
        <f t="shared" si="419"/>
        <v>17.56231539394232</v>
      </c>
      <c r="T1518" s="96">
        <f t="shared" si="416"/>
        <v>501.2732656123635</v>
      </c>
      <c r="U1518" s="96">
        <f t="shared" si="417"/>
        <v>475.05410624332683</v>
      </c>
      <c r="V1518" s="32">
        <f t="shared" si="418"/>
        <v>999.99999999999602</v>
      </c>
      <c r="W1518" s="100">
        <f>(cNES*L1518+(cNES+cOSEX)*G1518+(cNES+cEREX)*H1518+(cNES+cHOEX)*I1518+(cNES+cNES)*S1518+(cNES+cOSEX)*N1518+(cNES+cEREX)*O1518+(cNES+cHOEX)*P1518)/(1+cDR)^((cycle + 0.5)/('Life tables'!$I$2/2))</f>
        <v>192.69514496855925</v>
      </c>
      <c r="X1518" s="107">
        <f>((L1518+G1518+H1518+I1518+N1518+O1518+P1518+S1518)/('Life tables'!$I$2/2))/(1+oDR)^(((cycle + 0.5)/('Life tables'!$I$2/2)))</f>
        <v>0.38279175277217481</v>
      </c>
      <c r="Y1518" s="31">
        <f>((uNES*L1518+ uOCEX*G1518+uEREX*H1518+uHOEX*I1518+uNES*S1518+ uOCEX*N1518+uEREX*O1518+uHOEX*P1518)/('Life tables'!$I$2/2))/(1+oDR)^(((cycle + 0.5)/('Life tables'!$I$2/2)))</f>
        <v>0.252235635522641</v>
      </c>
      <c r="Z1518" s="100">
        <f t="shared" si="407"/>
        <v>5661.8245468049499</v>
      </c>
      <c r="AA1518" s="107">
        <f>((L1518+G1518+H1518+I1518+N1518+O1518+P1518+S1518)/('Life tables'!$I$2/2))</f>
        <v>0.90799047020038004</v>
      </c>
      <c r="AB1518" s="31">
        <f>((uNES*L1518+ uOCEX*G1518+uEREX*H1518+uHOEX*I1518+uNES*S1518+ uOCEX*N1518+uEREX*O1518+uHOEX*P1518)/('Life tables'!$I$2/2))</f>
        <v>0.59830848402787884</v>
      </c>
    </row>
    <row r="1519" spans="1:28" x14ac:dyDescent="0.25">
      <c r="A1519" s="4">
        <v>1513</v>
      </c>
      <c r="C1519" s="105">
        <f>IF(male=0,VLOOKUP((($A$5:$A$1570/'Life tables'!$I$2)*2)+age,lifetable,13,1),IF(male=1,VLOOKUP((($A$5:$A$1570/'Life tables'!$I$2)*2)+age,lifetable,10,1),"error"))</f>
        <v>1.0634871448009675E-2</v>
      </c>
      <c r="F1519" s="96">
        <f t="shared" si="408"/>
        <v>4.1234287988041229</v>
      </c>
      <c r="G1519" s="96">
        <f t="shared" si="420"/>
        <v>0.41420705270088493</v>
      </c>
      <c r="H1519" s="96">
        <f t="shared" si="409"/>
        <v>2.3655710626587879E-2</v>
      </c>
      <c r="I1519" s="96">
        <f t="shared" si="410"/>
        <v>9.4786195267104415E-3</v>
      </c>
      <c r="J1519" s="96">
        <f t="shared" si="421"/>
        <v>4.8609553300331919E-2</v>
      </c>
      <c r="K1519" s="96">
        <f t="shared" si="411"/>
        <v>9.9046282740132309E-3</v>
      </c>
      <c r="L1519" s="96">
        <f t="shared" si="412"/>
        <v>3.6175732343755946</v>
      </c>
      <c r="M1519" s="96">
        <f t="shared" si="413"/>
        <v>19.549199345501574</v>
      </c>
      <c r="N1519" s="96">
        <f t="shared" si="422"/>
        <v>1.8826302528044703</v>
      </c>
      <c r="O1519" s="96">
        <f t="shared" si="414"/>
        <v>4.4938188990086787E-2</v>
      </c>
      <c r="P1519" s="96">
        <f t="shared" si="415"/>
        <v>4.4938188990086787E-2</v>
      </c>
      <c r="Q1519" s="96">
        <f t="shared" si="423"/>
        <v>0.22888057639966547</v>
      </c>
      <c r="R1519" s="96">
        <f t="shared" si="406"/>
        <v>3.5226651042237168E-3</v>
      </c>
      <c r="S1519" s="96">
        <f t="shared" si="419"/>
        <v>17.344289473213042</v>
      </c>
      <c r="T1519" s="96">
        <f t="shared" si="416"/>
        <v>501.55075574206347</v>
      </c>
      <c r="U1519" s="96">
        <f t="shared" si="417"/>
        <v>475.06753353670507</v>
      </c>
      <c r="V1519" s="32">
        <f t="shared" si="418"/>
        <v>999.99999999999591</v>
      </c>
      <c r="W1519" s="100">
        <f>(cNES*L1519+(cNES+cOSEX)*G1519+(cNES+cEREX)*H1519+(cNES+cHOEX)*I1519+(cNES+cNES)*S1519+(cNES+cOSEX)*N1519+(cNES+cEREX)*O1519+(cNES+cHOEX)*P1519)/(1+cDR)^((cycle + 0.5)/('Life tables'!$I$2/2))</f>
        <v>189.93233869860683</v>
      </c>
      <c r="X1519" s="107">
        <f>((L1519+G1519+H1519+I1519+N1519+O1519+P1519+S1519)/('Life tables'!$I$2/2))/(1+oDR)^(((cycle + 0.5)/('Life tables'!$I$2/2)))</f>
        <v>0.37787169955657018</v>
      </c>
      <c r="Y1519" s="31">
        <f>((uNES*L1519+ uOCEX*G1519+uEREX*H1519+uHOEX*I1519+uNES*S1519+ uOCEX*N1519+uEREX*O1519+uHOEX*P1519)/('Life tables'!$I$2/2))/(1+oDR)^(((cycle + 0.5)/('Life tables'!$I$2/2)))</f>
        <v>0.24898884711682248</v>
      </c>
      <c r="Z1519" s="100">
        <f t="shared" si="407"/>
        <v>5593.1334997459353</v>
      </c>
      <c r="AA1519" s="107">
        <f>((L1519+G1519+H1519+I1519+N1519+O1519+P1519+S1519)/('Life tables'!$I$2/2))</f>
        <v>0.89683200287009213</v>
      </c>
      <c r="AB1519" s="31">
        <f>((uNES*L1519+ uOCEX*G1519+uEREX*H1519+uHOEX*I1519+uNES*S1519+ uOCEX*N1519+uEREX*O1519+uHOEX*P1519)/('Life tables'!$I$2/2))</f>
        <v>0.59094440444769336</v>
      </c>
    </row>
    <row r="1520" spans="1:28" x14ac:dyDescent="0.25">
      <c r="A1520" s="4">
        <v>1514</v>
      </c>
      <c r="C1520" s="105">
        <f>IF(male=0,VLOOKUP((($A$5:$A$1570/'Life tables'!$I$2)*2)+age,lifetable,13,1),IF(male=1,VLOOKUP((($A$5:$A$1570/'Life tables'!$I$2)*2)+age,lifetable,10,1),"error"))</f>
        <v>1.0634871448009675E-2</v>
      </c>
      <c r="F1520" s="96">
        <f t="shared" si="408"/>
        <v>4.0726993396135622</v>
      </c>
      <c r="G1520" s="96">
        <f t="shared" si="420"/>
        <v>0.40911117235428457</v>
      </c>
      <c r="H1520" s="96">
        <f t="shared" si="409"/>
        <v>2.3364680645130885E-2</v>
      </c>
      <c r="I1520" s="96">
        <f t="shared" si="410"/>
        <v>9.3620065655256723E-3</v>
      </c>
      <c r="J1520" s="96">
        <f t="shared" si="421"/>
        <v>4.8011522760521029E-2</v>
      </c>
      <c r="K1520" s="96">
        <f t="shared" si="411"/>
        <v>9.7827742393394798E-3</v>
      </c>
      <c r="L1520" s="96">
        <f t="shared" si="412"/>
        <v>3.5730671830487606</v>
      </c>
      <c r="M1520" s="96">
        <f t="shared" si="413"/>
        <v>19.309011381613907</v>
      </c>
      <c r="N1520" s="96">
        <f t="shared" si="422"/>
        <v>1.8594996314842431</v>
      </c>
      <c r="O1520" s="96">
        <f t="shared" si="414"/>
        <v>4.4386063456781408E-2</v>
      </c>
      <c r="P1520" s="96">
        <f t="shared" si="415"/>
        <v>4.4386063456781408E-2</v>
      </c>
      <c r="Q1520" s="96">
        <f t="shared" si="423"/>
        <v>0.22606847352796802</v>
      </c>
      <c r="R1520" s="96">
        <f t="shared" si="406"/>
        <v>3.4793844693553466E-3</v>
      </c>
      <c r="S1520" s="96">
        <f t="shared" si="419"/>
        <v>17.131191765218777</v>
      </c>
      <c r="T1520" s="96">
        <f t="shared" si="416"/>
        <v>501.82483573835196</v>
      </c>
      <c r="U1520" s="96">
        <f t="shared" si="417"/>
        <v>475.08079569541377</v>
      </c>
      <c r="V1520" s="32">
        <f t="shared" si="418"/>
        <v>999.99999999999591</v>
      </c>
      <c r="W1520" s="100">
        <f>(cNES*L1520+(cNES+cOSEX)*G1520+(cNES+cEREX)*H1520+(cNES+cHOEX)*I1520+(cNES+cNES)*S1520+(cNES+cOSEX)*N1520+(cNES+cEREX)*O1520+(cNES+cHOEX)*P1520)/(1+cDR)^((cycle + 0.5)/('Life tables'!$I$2/2))</f>
        <v>187.17960047576943</v>
      </c>
      <c r="X1520" s="107">
        <f>((L1520+G1520+H1520+I1520+N1520+O1520+P1520+S1520)/('Life tables'!$I$2/2))/(1+oDR)^(((cycle + 0.5)/('Life tables'!$I$2/2)))</f>
        <v>0.37301488625846535</v>
      </c>
      <c r="Y1520" s="31">
        <f>((uNES*L1520+ uOCEX*G1520+uEREX*H1520+uHOEX*I1520+uNES*S1520+ uOCEX*N1520+uEREX*O1520+uHOEX*P1520)/('Life tables'!$I$2/2))/(1+oDR)^(((cycle + 0.5)/('Life tables'!$I$2/2)))</f>
        <v>0.24578857586396322</v>
      </c>
      <c r="Z1520" s="100">
        <f t="shared" si="407"/>
        <v>5524.4038673817859</v>
      </c>
      <c r="AA1520" s="107">
        <f>((L1520+G1520+H1520+I1520+N1520+O1520+P1520+S1520)/('Life tables'!$I$2/2))</f>
        <v>0.88581066899732408</v>
      </c>
      <c r="AB1520" s="31">
        <f>((uNES*L1520+ uOCEX*G1520+uEREX*H1520+uHOEX*I1520+uNES*S1520+ uOCEX*N1520+uEREX*O1520+uHOEX*P1520)/('Life tables'!$I$2/2))</f>
        <v>0.58368218223627455</v>
      </c>
    </row>
    <row r="1521" spans="1:28" x14ac:dyDescent="0.25">
      <c r="A1521" s="4">
        <v>1515</v>
      </c>
      <c r="C1521" s="105">
        <f>IF(male=0,VLOOKUP((($A$5:$A$1570/'Life tables'!$I$2)*2)+age,lifetable,13,1),IF(male=1,VLOOKUP((($A$5:$A$1570/'Life tables'!$I$2)*2)+age,lifetable,10,1),"error"))</f>
        <v>1.0634871448009675E-2</v>
      </c>
      <c r="F1521" s="96">
        <f t="shared" si="408"/>
        <v>4.0225958194471865</v>
      </c>
      <c r="G1521" s="96">
        <f t="shared" si="420"/>
        <v>0.40407816889268178</v>
      </c>
      <c r="H1521" s="96">
        <f t="shared" si="409"/>
        <v>2.3077241615075864E-2</v>
      </c>
      <c r="I1521" s="96">
        <f t="shared" si="410"/>
        <v>9.2468324646066326E-3</v>
      </c>
      <c r="J1521" s="96">
        <f t="shared" si="421"/>
        <v>4.7420871180756149E-2</v>
      </c>
      <c r="K1521" s="96">
        <f t="shared" si="411"/>
        <v>9.6624237333209437E-3</v>
      </c>
      <c r="L1521" s="96">
        <f t="shared" si="412"/>
        <v>3.5291102815607451</v>
      </c>
      <c r="M1521" s="96">
        <f t="shared" si="413"/>
        <v>19.071772746783097</v>
      </c>
      <c r="N1521" s="96">
        <f t="shared" si="422"/>
        <v>1.8366530369422887</v>
      </c>
      <c r="O1521" s="96">
        <f t="shared" si="414"/>
        <v>4.3840717613232563E-2</v>
      </c>
      <c r="P1521" s="96">
        <f t="shared" si="415"/>
        <v>4.3840717613232563E-2</v>
      </c>
      <c r="Q1521" s="96">
        <f t="shared" si="423"/>
        <v>0.22329090118218087</v>
      </c>
      <c r="R1521" s="96">
        <f t="shared" si="406"/>
        <v>3.4366352884031117E-3</v>
      </c>
      <c r="S1521" s="96">
        <f t="shared" si="419"/>
        <v>16.920710738143761</v>
      </c>
      <c r="T1521" s="96">
        <f t="shared" si="416"/>
        <v>502.09554751071488</v>
      </c>
      <c r="U1521" s="96">
        <f t="shared" si="417"/>
        <v>475.0938947544355</v>
      </c>
      <c r="V1521" s="32">
        <f t="shared" si="418"/>
        <v>999.99999999999602</v>
      </c>
      <c r="W1521" s="100">
        <f>(cNES*L1521+(cNES+cOSEX)*G1521+(cNES+cEREX)*H1521+(cNES+cHOEX)*I1521+(cNES+cNES)*S1521+(cNES+cOSEX)*N1521+(cNES+cEREX)*O1521+(cNES+cHOEX)*P1521)/(1+cDR)^((cycle + 0.5)/('Life tables'!$I$2/2))</f>
        <v>184.46675346826098</v>
      </c>
      <c r="X1521" s="107">
        <f>((L1521+G1521+H1521+I1521+N1521+O1521+P1521+S1521)/('Life tables'!$I$2/2))/(1+oDR)^(((cycle + 0.5)/('Life tables'!$I$2/2)))</f>
        <v>0.36822049992957279</v>
      </c>
      <c r="Y1521" s="31">
        <f>((uNES*L1521+ uOCEX*G1521+uEREX*H1521+uHOEX*I1521+uNES*S1521+ uOCEX*N1521+uEREX*O1521+uHOEX*P1521)/('Life tables'!$I$2/2))/(1+oDR)^(((cycle + 0.5)/('Life tables'!$I$2/2)))</f>
        <v>0.24262943919602081</v>
      </c>
      <c r="Z1521" s="100">
        <f t="shared" si="407"/>
        <v>5456.5186538263588</v>
      </c>
      <c r="AA1521" s="107">
        <f>((L1521+G1521+H1521+I1521+N1521+O1521+P1521+S1521)/('Life tables'!$I$2/2))</f>
        <v>0.87492478304220234</v>
      </c>
      <c r="AB1521" s="31">
        <f>((uNES*L1521+ uOCEX*G1521+uEREX*H1521+uHOEX*I1521+uNES*S1521+ uOCEX*N1521+uEREX*O1521+uHOEX*P1521)/('Life tables'!$I$2/2))</f>
        <v>0.57650920980453746</v>
      </c>
    </row>
    <row r="1522" spans="1:28" x14ac:dyDescent="0.25">
      <c r="A1522" s="4">
        <v>1516</v>
      </c>
      <c r="C1522" s="105">
        <f>IF(male=0,VLOOKUP((($A$5:$A$1570/'Life tables'!$I$2)*2)+age,lifetable,13,1),IF(male=1,VLOOKUP((($A$5:$A$1570/'Life tables'!$I$2)*2)+age,lifetable,10,1),"error"))</f>
        <v>1.0634871448009675E-2</v>
      </c>
      <c r="F1522" s="96">
        <f t="shared" si="408"/>
        <v>3.9731104335142242</v>
      </c>
      <c r="G1522" s="96">
        <f t="shared" si="420"/>
        <v>0.39910725830850902</v>
      </c>
      <c r="H1522" s="96">
        <f t="shared" si="409"/>
        <v>2.2793348761096021E-2</v>
      </c>
      <c r="I1522" s="96">
        <f t="shared" si="410"/>
        <v>9.133079282903335E-3</v>
      </c>
      <c r="J1522" s="96">
        <f t="shared" si="421"/>
        <v>4.6837506553290421E-2</v>
      </c>
      <c r="K1522" s="96">
        <f t="shared" si="411"/>
        <v>9.5435580085619209E-3</v>
      </c>
      <c r="L1522" s="96">
        <f t="shared" si="412"/>
        <v>3.4856956825998635</v>
      </c>
      <c r="M1522" s="96">
        <f t="shared" si="413"/>
        <v>18.837447301331402</v>
      </c>
      <c r="N1522" s="96">
        <f t="shared" si="422"/>
        <v>1.8140869888493392</v>
      </c>
      <c r="O1522" s="96">
        <f t="shared" si="414"/>
        <v>4.3302068384341377E-2</v>
      </c>
      <c r="P1522" s="96">
        <f t="shared" si="415"/>
        <v>4.3302068384341377E-2</v>
      </c>
      <c r="Q1522" s="96">
        <f t="shared" si="423"/>
        <v>0.22054743624163672</v>
      </c>
      <c r="R1522" s="96">
        <f t="shared" si="406"/>
        <v>3.394411049183089E-3</v>
      </c>
      <c r="S1522" s="96">
        <f t="shared" si="419"/>
        <v>16.71281432842256</v>
      </c>
      <c r="T1522" s="96">
        <f t="shared" si="416"/>
        <v>502.36293245350981</v>
      </c>
      <c r="U1522" s="96">
        <f t="shared" si="417"/>
        <v>475.10683272349326</v>
      </c>
      <c r="V1522" s="32">
        <f t="shared" si="418"/>
        <v>999.99999999999591</v>
      </c>
      <c r="W1522" s="100">
        <f>(cNES*L1522+(cNES+cOSEX)*G1522+(cNES+cEREX)*H1522+(cNES+cHOEX)*I1522+(cNES+cNES)*S1522+(cNES+cOSEX)*N1522+(cNES+cEREX)*O1522+(cNES+cHOEX)*P1522)/(1+cDR)^((cycle + 0.5)/('Life tables'!$I$2/2))</f>
        <v>181.79321982425719</v>
      </c>
      <c r="X1522" s="107">
        <f>((L1522+G1522+H1522+I1522+N1522+O1522+P1522+S1522)/('Life tables'!$I$2/2))/(1+oDR)^(((cycle + 0.5)/('Life tables'!$I$2/2)))</f>
        <v>0.36348773807628226</v>
      </c>
      <c r="Y1522" s="31">
        <f>((uNES*L1522+ uOCEX*G1522+uEREX*H1522+uHOEX*I1522+uNES*S1522+ uOCEX*N1522+uEREX*O1522+uHOEX*P1522)/('Life tables'!$I$2/2))/(1+oDR)^(((cycle + 0.5)/('Life tables'!$I$2/2)))</f>
        <v>0.23951090833344715</v>
      </c>
      <c r="Z1522" s="100">
        <f t="shared" si="407"/>
        <v>5389.4674909744253</v>
      </c>
      <c r="AA1522" s="107">
        <f>((L1522+G1522+H1522+I1522+N1522+O1522+P1522+S1522)/('Life tables'!$I$2/2))</f>
        <v>0.8641726801920474</v>
      </c>
      <c r="AB1522" s="31">
        <f>((uNES*L1522+ uOCEX*G1522+uEREX*H1522+uHOEX*I1522+uNES*S1522+ uOCEX*N1522+uEREX*O1522+uHOEX*P1522)/('Life tables'!$I$2/2))</f>
        <v>0.56942439017381608</v>
      </c>
    </row>
    <row r="1523" spans="1:28" x14ac:dyDescent="0.25">
      <c r="A1523" s="4">
        <v>1517</v>
      </c>
      <c r="C1523" s="105">
        <f>IF(male=0,VLOOKUP((($A$5:$A$1570/'Life tables'!$I$2)*2)+age,lifetable,13,1),IF(male=1,VLOOKUP((($A$5:$A$1570/'Life tables'!$I$2)*2)+age,lifetable,10,1),"error"))</f>
        <v>1.0634871448009675E-2</v>
      </c>
      <c r="F1523" s="96">
        <f t="shared" si="408"/>
        <v>3.9242354779623509</v>
      </c>
      <c r="G1523" s="96">
        <f t="shared" si="420"/>
        <v>0.39419766673367707</v>
      </c>
      <c r="H1523" s="96">
        <f t="shared" si="409"/>
        <v>2.2512957886938627E-2</v>
      </c>
      <c r="I1523" s="96">
        <f t="shared" si="410"/>
        <v>9.0207293113952897E-3</v>
      </c>
      <c r="J1523" s="96">
        <f t="shared" si="421"/>
        <v>4.626133806030245E-2</v>
      </c>
      <c r="K1523" s="96">
        <f t="shared" si="411"/>
        <v>9.4261585601245878E-3</v>
      </c>
      <c r="L1523" s="96">
        <f t="shared" si="412"/>
        <v>3.442816627409913</v>
      </c>
      <c r="M1523" s="96">
        <f t="shared" si="413"/>
        <v>18.605999345030607</v>
      </c>
      <c r="N1523" s="96">
        <f t="shared" si="422"/>
        <v>1.7917980491960686</v>
      </c>
      <c r="O1523" s="96">
        <f t="shared" si="414"/>
        <v>4.27700337051816E-2</v>
      </c>
      <c r="P1523" s="96">
        <f t="shared" si="415"/>
        <v>4.27700337051816E-2</v>
      </c>
      <c r="Q1523" s="96">
        <f t="shared" si="423"/>
        <v>0.21783766073071073</v>
      </c>
      <c r="R1523" s="96">
        <f t="shared" si="406"/>
        <v>3.3527053186979011E-3</v>
      </c>
      <c r="S1523" s="96">
        <f t="shared" si="419"/>
        <v>16.507470862374767</v>
      </c>
      <c r="T1523" s="96">
        <f t="shared" si="416"/>
        <v>502.6270314523008</v>
      </c>
      <c r="U1523" s="96">
        <f t="shared" si="417"/>
        <v>475.11961158737211</v>
      </c>
      <c r="V1523" s="32">
        <f t="shared" si="418"/>
        <v>999.99999999999602</v>
      </c>
      <c r="W1523" s="100">
        <f>(cNES*L1523+(cNES+cOSEX)*G1523+(cNES+cEREX)*H1523+(cNES+cHOEX)*I1523+(cNES+cNES)*S1523+(cNES+cOSEX)*N1523+(cNES+cEREX)*O1523+(cNES+cHOEX)*P1523)/(1+cDR)^((cycle + 0.5)/('Life tables'!$I$2/2))</f>
        <v>179.15843005174179</v>
      </c>
      <c r="X1523" s="107">
        <f>((L1523+G1523+H1523+I1523+N1523+O1523+P1523+S1523)/('Life tables'!$I$2/2))/(1+oDR)^(((cycle + 0.5)/('Life tables'!$I$2/2)))</f>
        <v>0.35881580852502082</v>
      </c>
      <c r="Y1523" s="31">
        <f>((uNES*L1523+ uOCEX*G1523+uEREX*H1523+uHOEX*I1523+uNES*S1523+ uOCEX*N1523+uEREX*O1523+uHOEX*P1523)/('Life tables'!$I$2/2))/(1+oDR)^(((cycle + 0.5)/('Life tables'!$I$2/2)))</f>
        <v>0.23643246129667955</v>
      </c>
      <c r="Z1523" s="100">
        <f t="shared" si="407"/>
        <v>5323.2401377340784</v>
      </c>
      <c r="AA1523" s="107">
        <f>((L1523+G1523+H1523+I1523+N1523+O1523+P1523+S1523)/('Life tables'!$I$2/2))</f>
        <v>0.85355271610605188</v>
      </c>
      <c r="AB1523" s="31">
        <f>((uNES*L1523+ uOCEX*G1523+uEREX*H1523+uHOEX*I1523+uNES*S1523+ uOCEX*N1523+uEREX*O1523+uHOEX*P1523)/('Life tables'!$I$2/2))</f>
        <v>0.56242663985454655</v>
      </c>
    </row>
    <row r="1524" spans="1:28" x14ac:dyDescent="0.25">
      <c r="A1524" s="4">
        <v>1518</v>
      </c>
      <c r="C1524" s="105">
        <f>IF(male=0,VLOOKUP((($A$5:$A$1570/'Life tables'!$I$2)*2)+age,lifetable,13,1),IF(male=1,VLOOKUP((($A$5:$A$1570/'Life tables'!$I$2)*2)+age,lifetable,10,1),"error"))</f>
        <v>1.0634871448009675E-2</v>
      </c>
      <c r="F1524" s="96">
        <f t="shared" si="408"/>
        <v>3.8759633484130127</v>
      </c>
      <c r="G1524" s="96">
        <f t="shared" si="420"/>
        <v>0.38934863029244504</v>
      </c>
      <c r="H1524" s="96">
        <f t="shared" si="409"/>
        <v>2.2236025367022318E-2</v>
      </c>
      <c r="I1524" s="96">
        <f t="shared" si="410"/>
        <v>8.9097650697246324E-3</v>
      </c>
      <c r="J1524" s="96">
        <f t="shared" si="421"/>
        <v>4.5692276056629781E-2</v>
      </c>
      <c r="K1524" s="96">
        <f t="shared" si="411"/>
        <v>9.3102071220107861E-3</v>
      </c>
      <c r="L1524" s="96">
        <f t="shared" si="412"/>
        <v>3.40046644450518</v>
      </c>
      <c r="M1524" s="96">
        <f t="shared" si="413"/>
        <v>18.377393611910108</v>
      </c>
      <c r="N1524" s="96">
        <f t="shared" si="422"/>
        <v>1.7697828217930993</v>
      </c>
      <c r="O1524" s="96">
        <f t="shared" si="414"/>
        <v>4.2244532509064826E-2</v>
      </c>
      <c r="P1524" s="96">
        <f t="shared" si="415"/>
        <v>4.2244532509064826E-2</v>
      </c>
      <c r="Q1524" s="96">
        <f t="shared" si="423"/>
        <v>0.21516116175803399</v>
      </c>
      <c r="R1524" s="96">
        <f t="shared" si="406"/>
        <v>3.3115117422011543E-3</v>
      </c>
      <c r="S1524" s="96">
        <f t="shared" si="419"/>
        <v>16.304649051598645</v>
      </c>
      <c r="T1524" s="96">
        <f t="shared" si="416"/>
        <v>502.88788489011546</v>
      </c>
      <c r="U1524" s="96">
        <f t="shared" si="417"/>
        <v>475.13223330623634</v>
      </c>
      <c r="V1524" s="32">
        <f t="shared" si="418"/>
        <v>999.99999999999602</v>
      </c>
      <c r="W1524" s="100">
        <f>(cNES*L1524+(cNES+cOSEX)*G1524+(cNES+cEREX)*H1524+(cNES+cHOEX)*I1524+(cNES+cNES)*S1524+(cNES+cOSEX)*N1524+(cNES+cEREX)*O1524+(cNES+cHOEX)*P1524)/(1+cDR)^((cycle + 0.5)/('Life tables'!$I$2/2))</f>
        <v>176.5618228980687</v>
      </c>
      <c r="X1524" s="107">
        <f>((L1524+G1524+H1524+I1524+N1524+O1524+P1524+S1524)/('Life tables'!$I$2/2))/(1+oDR)^(((cycle + 0.5)/('Life tables'!$I$2/2)))</f>
        <v>0.35420392928935385</v>
      </c>
      <c r="Y1524" s="31">
        <f>((uNES*L1524+ uOCEX*G1524+uEREX*H1524+uHOEX*I1524+uNES*S1524+ uOCEX*N1524+uEREX*O1524+uHOEX*P1524)/('Life tables'!$I$2/2))/(1+oDR)^(((cycle + 0.5)/('Life tables'!$I$2/2)))</f>
        <v>0.23339358281857731</v>
      </c>
      <c r="Z1524" s="100">
        <f t="shared" si="407"/>
        <v>5257.8264784837447</v>
      </c>
      <c r="AA1524" s="107">
        <f>((L1524+G1524+H1524+I1524+N1524+O1524+P1524+S1524)/('Life tables'!$I$2/2))</f>
        <v>0.84306326666312181</v>
      </c>
      <c r="AB1524" s="31">
        <f>((uNES*L1524+ uOCEX*G1524+uEREX*H1524+uHOEX*I1524+uNES*S1524+ uOCEX*N1524+uEREX*O1524+uHOEX*P1524)/('Life tables'!$I$2/2))</f>
        <v>0.55551488868012888</v>
      </c>
    </row>
    <row r="1525" spans="1:28" x14ac:dyDescent="0.25">
      <c r="A1525" s="4">
        <v>1519</v>
      </c>
      <c r="C1525" s="105">
        <f>IF(male=0,VLOOKUP((($A$5:$A$1570/'Life tables'!$I$2)*2)+age,lifetable,13,1),IF(male=1,VLOOKUP((($A$5:$A$1570/'Life tables'!$I$2)*2)+age,lifetable,10,1),"error"))</f>
        <v>1.0634871448009675E-2</v>
      </c>
      <c r="F1525" s="96">
        <f t="shared" si="408"/>
        <v>3.8282865385247509</v>
      </c>
      <c r="G1525" s="96">
        <f t="shared" si="420"/>
        <v>0.38455939495710356</v>
      </c>
      <c r="H1525" s="96">
        <f t="shared" si="409"/>
        <v>2.1962508138195024E-2</v>
      </c>
      <c r="I1525" s="96">
        <f t="shared" si="410"/>
        <v>8.8001693028935905E-3</v>
      </c>
      <c r="J1525" s="96">
        <f t="shared" si="421"/>
        <v>4.5130232052832404E-2</v>
      </c>
      <c r="K1525" s="96">
        <f t="shared" si="411"/>
        <v>9.1956856637110864E-3</v>
      </c>
      <c r="L1525" s="96">
        <f t="shared" si="412"/>
        <v>3.3586385484100152</v>
      </c>
      <c r="M1525" s="96">
        <f t="shared" si="413"/>
        <v>18.151595265119497</v>
      </c>
      <c r="N1525" s="96">
        <f t="shared" si="422"/>
        <v>1.7480379517762585</v>
      </c>
      <c r="O1525" s="96">
        <f t="shared" si="414"/>
        <v>4.1725484715731002E-2</v>
      </c>
      <c r="P1525" s="96">
        <f t="shared" si="415"/>
        <v>4.1725484715731002E-2</v>
      </c>
      <c r="Q1525" s="96">
        <f t="shared" si="423"/>
        <v>0.21251753145634497</v>
      </c>
      <c r="R1525" s="96">
        <f t="shared" si="406"/>
        <v>3.2708240422717086E-3</v>
      </c>
      <c r="S1525" s="96">
        <f t="shared" si="419"/>
        <v>16.104317988413158</v>
      </c>
      <c r="T1525" s="96">
        <f t="shared" si="416"/>
        <v>503.14553265362463</v>
      </c>
      <c r="U1525" s="96">
        <f t="shared" si="417"/>
        <v>475.14469981594232</v>
      </c>
      <c r="V1525" s="32">
        <f t="shared" si="418"/>
        <v>999.99999999999602</v>
      </c>
      <c r="W1525" s="100">
        <f>(cNES*L1525+(cNES+cOSEX)*G1525+(cNES+cEREX)*H1525+(cNES+cHOEX)*I1525+(cNES+cNES)*S1525+(cNES+cOSEX)*N1525+(cNES+cEREX)*O1525+(cNES+cHOEX)*P1525)/(1+cDR)^((cycle + 0.5)/('Life tables'!$I$2/2))</f>
        <v>174.00284523123588</v>
      </c>
      <c r="X1525" s="107">
        <f>((L1525+G1525+H1525+I1525+N1525+O1525+P1525+S1525)/('Life tables'!$I$2/2))/(1+oDR)^(((cycle + 0.5)/('Life tables'!$I$2/2)))</f>
        <v>0.3496513284388077</v>
      </c>
      <c r="Y1525" s="31">
        <f>((uNES*L1525+ uOCEX*G1525+uEREX*H1525+uHOEX*I1525+uNES*S1525+ uOCEX*N1525+uEREX*O1525+uHOEX*P1525)/('Life tables'!$I$2/2))/(1+oDR)^(((cycle + 0.5)/('Life tables'!$I$2/2)))</f>
        <v>0.23039376425799107</v>
      </c>
      <c r="Z1525" s="100">
        <f t="shared" si="407"/>
        <v>5193.2165215473506</v>
      </c>
      <c r="AA1525" s="107">
        <f>((L1525+G1525+H1525+I1525+N1525+O1525+P1525+S1525)/('Life tables'!$I$2/2))</f>
        <v>0.83270272771284637</v>
      </c>
      <c r="AB1525" s="31">
        <f>((uNES*L1525+ uOCEX*G1525+uEREX*H1525+uHOEX*I1525+uNES*S1525+ uOCEX*N1525+uEREX*O1525+uHOEX*P1525)/('Life tables'!$I$2/2))</f>
        <v>0.54868807964284672</v>
      </c>
    </row>
    <row r="1526" spans="1:28" x14ac:dyDescent="0.25">
      <c r="A1526" s="4">
        <v>1520</v>
      </c>
      <c r="C1526" s="105">
        <f>IF(male=0,VLOOKUP((($A$5:$A$1570/'Life tables'!$I$2)*2)+age,lifetable,13,1),IF(male=1,VLOOKUP((($A$5:$A$1570/'Life tables'!$I$2)*2)+age,lifetable,10,1),"error"))</f>
        <v>1.0634871448009675E-2</v>
      </c>
      <c r="F1526" s="96">
        <f t="shared" si="408"/>
        <v>3.7811976385837482</v>
      </c>
      <c r="G1526" s="96">
        <f t="shared" si="420"/>
        <v>0.379829216406392</v>
      </c>
      <c r="H1526" s="96">
        <f t="shared" si="409"/>
        <v>2.1692363691648068E-2</v>
      </c>
      <c r="I1526" s="96">
        <f t="shared" si="410"/>
        <v>8.6919249780245521E-3</v>
      </c>
      <c r="J1526" s="96">
        <f t="shared" si="421"/>
        <v>4.4575118698577318E-2</v>
      </c>
      <c r="K1526" s="96">
        <f t="shared" si="411"/>
        <v>9.0825763868192175E-3</v>
      </c>
      <c r="L1526" s="96">
        <f t="shared" si="412"/>
        <v>3.3173264384222869</v>
      </c>
      <c r="M1526" s="96">
        <f t="shared" si="413"/>
        <v>17.928569891845335</v>
      </c>
      <c r="N1526" s="96">
        <f t="shared" si="422"/>
        <v>1.7265601251170524</v>
      </c>
      <c r="O1526" s="96">
        <f t="shared" si="414"/>
        <v>4.1212811219663491E-2</v>
      </c>
      <c r="P1526" s="96">
        <f t="shared" si="415"/>
        <v>4.1212811219663491E-2</v>
      </c>
      <c r="Q1526" s="96">
        <f t="shared" si="423"/>
        <v>0.20990636692297562</v>
      </c>
      <c r="R1526" s="96">
        <f t="shared" si="406"/>
        <v>3.2306360178977005E-3</v>
      </c>
      <c r="S1526" s="96">
        <f t="shared" si="419"/>
        <v>15.906447141348082</v>
      </c>
      <c r="T1526" s="96">
        <f t="shared" si="416"/>
        <v>503.4000141392462</v>
      </c>
      <c r="U1526" s="96">
        <f t="shared" si="417"/>
        <v>475.15701302834702</v>
      </c>
      <c r="V1526" s="32">
        <f t="shared" si="418"/>
        <v>999.99999999999602</v>
      </c>
      <c r="W1526" s="100">
        <f>(cNES*L1526+(cNES+cOSEX)*G1526+(cNES+cEREX)*H1526+(cNES+cHOEX)*I1526+(cNES+cNES)*S1526+(cNES+cOSEX)*N1526+(cNES+cEREX)*O1526+(cNES+cHOEX)*P1526)/(1+cDR)^((cycle + 0.5)/('Life tables'!$I$2/2))</f>
        <v>171.48095192284819</v>
      </c>
      <c r="X1526" s="107">
        <f>((L1526+G1526+H1526+I1526+N1526+O1526+P1526+S1526)/('Life tables'!$I$2/2))/(1+oDR)^(((cycle + 0.5)/('Life tables'!$I$2/2)))</f>
        <v>0.34515724396938757</v>
      </c>
      <c r="Y1526" s="31">
        <f>((uNES*L1526+ uOCEX*G1526+uEREX*H1526+uHOEX*I1526+uNES*S1526+ uOCEX*N1526+uEREX*O1526+uHOEX*P1526)/('Life tables'!$I$2/2))/(1+oDR)^(((cycle + 0.5)/('Life tables'!$I$2/2)))</f>
        <v>0.22743250351445032</v>
      </c>
      <c r="Z1526" s="100">
        <f t="shared" si="407"/>
        <v>5129.4003976874756</v>
      </c>
      <c r="AA1526" s="107">
        <f>((L1526+G1526+H1526+I1526+N1526+O1526+P1526+S1526)/('Life tables'!$I$2/2))</f>
        <v>0.82246951482954778</v>
      </c>
      <c r="AB1526" s="31">
        <f>((uNES*L1526+ uOCEX*G1526+uEREX*H1526+uHOEX*I1526+uNES*S1526+ uOCEX*N1526+uEREX*O1526+uHOEX*P1526)/('Life tables'!$I$2/2))</f>
        <v>0.54194516873181908</v>
      </c>
    </row>
    <row r="1527" spans="1:28" x14ac:dyDescent="0.25">
      <c r="A1527" s="4">
        <v>1521</v>
      </c>
      <c r="C1527" s="105">
        <f>IF(male=0,VLOOKUP((($A$5:$A$1570/'Life tables'!$I$2)*2)+age,lifetable,13,1),IF(male=1,VLOOKUP((($A$5:$A$1570/'Life tables'!$I$2)*2)+age,lifetable,10,1),"error"))</f>
        <v>1.0634871448009675E-2</v>
      </c>
      <c r="F1527" s="96">
        <f t="shared" si="408"/>
        <v>3.734689334120822</v>
      </c>
      <c r="G1527" s="96">
        <f t="shared" si="420"/>
        <v>0.37515735988657262</v>
      </c>
      <c r="H1527" s="96">
        <f t="shared" si="409"/>
        <v>2.1425550064982004E-2</v>
      </c>
      <c r="I1527" s="96">
        <f t="shared" si="410"/>
        <v>8.5850152811809115E-3</v>
      </c>
      <c r="J1527" s="96">
        <f t="shared" si="421"/>
        <v>4.4026849766334739E-2</v>
      </c>
      <c r="K1527" s="96">
        <f t="shared" si="411"/>
        <v>8.9708617217100477E-3</v>
      </c>
      <c r="L1527" s="96">
        <f t="shared" si="412"/>
        <v>3.2765236974000418</v>
      </c>
      <c r="M1527" s="96">
        <f t="shared" si="413"/>
        <v>17.70828349828199</v>
      </c>
      <c r="N1527" s="96">
        <f t="shared" si="422"/>
        <v>1.7053460681383468</v>
      </c>
      <c r="O1527" s="96">
        <f t="shared" si="414"/>
        <v>4.0706433878528438E-2</v>
      </c>
      <c r="P1527" s="96">
        <f t="shared" si="415"/>
        <v>4.0706433878528438E-2</v>
      </c>
      <c r="Q1527" s="96">
        <f t="shared" si="423"/>
        <v>0.20732727016097022</v>
      </c>
      <c r="R1527" s="96">
        <f t="shared" si="406"/>
        <v>3.1909415435703182E-3</v>
      </c>
      <c r="S1527" s="96">
        <f t="shared" si="419"/>
        <v>15.711006350682046</v>
      </c>
      <c r="T1527" s="96">
        <f t="shared" si="416"/>
        <v>503.65136825917352</v>
      </c>
      <c r="U1527" s="96">
        <f t="shared" si="417"/>
        <v>475.16917483161228</v>
      </c>
      <c r="V1527" s="32">
        <f t="shared" si="418"/>
        <v>999.99999999999602</v>
      </c>
      <c r="W1527" s="100">
        <f>(cNES*L1527+(cNES+cOSEX)*G1527+(cNES+cEREX)*H1527+(cNES+cHOEX)*I1527+(cNES+cNES)*S1527+(cNES+cOSEX)*N1527+(cNES+cEREX)*O1527+(cNES+cHOEX)*P1527)/(1+cDR)^((cycle + 0.5)/('Life tables'!$I$2/2))</f>
        <v>168.99560573274385</v>
      </c>
      <c r="X1527" s="107">
        <f>((L1527+G1527+H1527+I1527+N1527+O1527+P1527+S1527)/('Life tables'!$I$2/2))/(1+oDR)^(((cycle + 0.5)/('Life tables'!$I$2/2)))</f>
        <v>0.34072092367577128</v>
      </c>
      <c r="Y1527" s="31">
        <f>((uNES*L1527+ uOCEX*G1527+uEREX*H1527+uHOEX*I1527+uNES*S1527+ uOCEX*N1527+uEREX*O1527+uHOEX*P1527)/('Life tables'!$I$2/2))/(1+oDR)^(((cycle + 0.5)/('Life tables'!$I$2/2)))</f>
        <v>0.22450930494395355</v>
      </c>
      <c r="Z1527" s="100">
        <f t="shared" si="407"/>
        <v>5066.3683586162751</v>
      </c>
      <c r="AA1527" s="107">
        <f>((L1527+G1527+H1527+I1527+N1527+O1527+P1527+S1527)/('Life tables'!$I$2/2))</f>
        <v>0.81236206306938152</v>
      </c>
      <c r="AB1527" s="31">
        <f>((uNES*L1527+ uOCEX*G1527+uEREX*H1527+uHOEX*I1527+uNES*S1527+ uOCEX*N1527+uEREX*O1527+uHOEX*P1527)/('Life tables'!$I$2/2))</f>
        <v>0.53528512477295875</v>
      </c>
    </row>
    <row r="1528" spans="1:28" x14ac:dyDescent="0.25">
      <c r="A1528" s="4">
        <v>1522</v>
      </c>
      <c r="C1528" s="105">
        <f>IF(male=0,VLOOKUP((($A$5:$A$1570/'Life tables'!$I$2)*2)+age,lifetable,13,1),IF(male=1,VLOOKUP((($A$5:$A$1570/'Life tables'!$I$2)*2)+age,lifetable,10,1),"error"))</f>
        <v>1.0634871448009675E-2</v>
      </c>
      <c r="F1528" s="96">
        <f t="shared" si="408"/>
        <v>3.6887544045541438</v>
      </c>
      <c r="G1528" s="96">
        <f t="shared" si="420"/>
        <v>0.37054310007508889</v>
      </c>
      <c r="H1528" s="96">
        <f t="shared" si="409"/>
        <v>2.1162025834420006E-2</v>
      </c>
      <c r="I1528" s="96">
        <f t="shared" si="410"/>
        <v>8.4794236142470576E-3</v>
      </c>
      <c r="J1528" s="96">
        <f t="shared" si="421"/>
        <v>4.3485340135377602E-2</v>
      </c>
      <c r="K1528" s="96">
        <f t="shared" si="411"/>
        <v>8.8605243242793254E-3</v>
      </c>
      <c r="L1528" s="96">
        <f t="shared" si="412"/>
        <v>3.2362239905707311</v>
      </c>
      <c r="M1528" s="96">
        <f t="shared" si="413"/>
        <v>17.490702504656085</v>
      </c>
      <c r="N1528" s="96">
        <f t="shared" si="422"/>
        <v>1.6843925470352106</v>
      </c>
      <c r="O1528" s="96">
        <f t="shared" si="414"/>
        <v>4.0206275501737332E-2</v>
      </c>
      <c r="P1528" s="96">
        <f t="shared" si="415"/>
        <v>4.0206275501737332E-2</v>
      </c>
      <c r="Q1528" s="96">
        <f t="shared" si="423"/>
        <v>0.20477984802083185</v>
      </c>
      <c r="R1528" s="96">
        <f t="shared" si="406"/>
        <v>3.1517345683872316E-3</v>
      </c>
      <c r="S1528" s="96">
        <f t="shared" si="419"/>
        <v>15.517965824028181</v>
      </c>
      <c r="T1528" s="96">
        <f t="shared" si="416"/>
        <v>503.89963344732973</v>
      </c>
      <c r="U1528" s="96">
        <f t="shared" si="417"/>
        <v>475.18118709050492</v>
      </c>
      <c r="V1528" s="32">
        <f t="shared" si="418"/>
        <v>999.99999999999591</v>
      </c>
      <c r="W1528" s="100">
        <f>(cNES*L1528+(cNES+cOSEX)*G1528+(cNES+cEREX)*H1528+(cNES+cHOEX)*I1528+(cNES+cNES)*S1528+(cNES+cOSEX)*N1528+(cNES+cEREX)*O1528+(cNES+cHOEX)*P1528)/(1+cDR)^((cycle + 0.5)/('Life tables'!$I$2/2))</f>
        <v>166.54627719526559</v>
      </c>
      <c r="X1528" s="107">
        <f>((L1528+G1528+H1528+I1528+N1528+O1528+P1528+S1528)/('Life tables'!$I$2/2))/(1+oDR)^(((cycle + 0.5)/('Life tables'!$I$2/2)))</f>
        <v>0.33634162502515558</v>
      </c>
      <c r="Y1528" s="31">
        <f>((uNES*L1528+ uOCEX*G1528+uEREX*H1528+uHOEX*I1528+uNES*S1528+ uOCEX*N1528+uEREX*O1528+uHOEX*P1528)/('Life tables'!$I$2/2))/(1+oDR)^(((cycle + 0.5)/('Life tables'!$I$2/2)))</f>
        <v>0.22162367927584792</v>
      </c>
      <c r="Z1528" s="100">
        <f t="shared" si="407"/>
        <v>5004.1107755240273</v>
      </c>
      <c r="AA1528" s="107">
        <f>((L1528+G1528+H1528+I1528+N1528+O1528+P1528+S1528)/('Life tables'!$I$2/2))</f>
        <v>0.80237882673044092</v>
      </c>
      <c r="AB1528" s="31">
        <f>((uNES*L1528+ uOCEX*G1528+uEREX*H1528+uHOEX*I1528+uNES*S1528+ uOCEX*N1528+uEREX*O1528+uHOEX*P1528)/('Life tables'!$I$2/2))</f>
        <v>0.52870692927091156</v>
      </c>
    </row>
    <row r="1529" spans="1:28" x14ac:dyDescent="0.25">
      <c r="A1529" s="4">
        <v>1523</v>
      </c>
      <c r="C1529" s="105">
        <f>IF(male=0,VLOOKUP((($A$5:$A$1570/'Life tables'!$I$2)*2)+age,lifetable,13,1),IF(male=1,VLOOKUP((($A$5:$A$1570/'Life tables'!$I$2)*2)+age,lifetable,10,1),"error"))</f>
        <v>1.0634871448009675E-2</v>
      </c>
      <c r="F1529" s="96">
        <f t="shared" si="408"/>
        <v>3.6433857218569758</v>
      </c>
      <c r="G1529" s="96">
        <f t="shared" si="420"/>
        <v>0.36598572094673687</v>
      </c>
      <c r="H1529" s="96">
        <f t="shared" si="409"/>
        <v>2.0901750107164829E-2</v>
      </c>
      <c r="I1529" s="96">
        <f t="shared" si="410"/>
        <v>8.3751335918658722E-3</v>
      </c>
      <c r="J1529" s="96">
        <f t="shared" si="421"/>
        <v>4.2950505776076085E-2</v>
      </c>
      <c r="K1529" s="96">
        <f t="shared" si="411"/>
        <v>8.7515470727435579E-3</v>
      </c>
      <c r="L1529" s="96">
        <f t="shared" si="412"/>
        <v>3.1964210643623887</v>
      </c>
      <c r="M1529" s="96">
        <f t="shared" si="413"/>
        <v>17.275793740304376</v>
      </c>
      <c r="N1529" s="96">
        <f t="shared" si="422"/>
        <v>1.6636963674009047</v>
      </c>
      <c r="O1529" s="96">
        <f t="shared" si="414"/>
        <v>3.9712259839132437E-2</v>
      </c>
      <c r="P1529" s="96">
        <f t="shared" si="415"/>
        <v>3.9712259839132437E-2</v>
      </c>
      <c r="Q1529" s="96">
        <f t="shared" si="423"/>
        <v>0.20226371214289487</v>
      </c>
      <c r="R1529" s="96">
        <f t="shared" si="406"/>
        <v>3.1130091151656495E-3</v>
      </c>
      <c r="S1529" s="96">
        <f t="shared" si="419"/>
        <v>15.327296131967145</v>
      </c>
      <c r="T1529" s="96">
        <f t="shared" si="416"/>
        <v>504.14484766524873</v>
      </c>
      <c r="U1529" s="96">
        <f t="shared" si="417"/>
        <v>475.19305164669282</v>
      </c>
      <c r="V1529" s="32">
        <f t="shared" si="418"/>
        <v>999.99999999999613</v>
      </c>
      <c r="W1529" s="100">
        <f>(cNES*L1529+(cNES+cOSEX)*G1529+(cNES+cEREX)*H1529+(cNES+cHOEX)*I1529+(cNES+cNES)*S1529+(cNES+cOSEX)*N1529+(cNES+cEREX)*O1529+(cNES+cHOEX)*P1529)/(1+cDR)^((cycle + 0.5)/('Life tables'!$I$2/2))</f>
        <v>164.13244450715027</v>
      </c>
      <c r="X1529" s="107">
        <f>((L1529+G1529+H1529+I1529+N1529+O1529+P1529+S1529)/('Life tables'!$I$2/2))/(1+oDR)^(((cycle + 0.5)/('Life tables'!$I$2/2)))</f>
        <v>0.33201861503273272</v>
      </c>
      <c r="Y1529" s="31">
        <f>((uNES*L1529+ uOCEX*G1529+uEREX*H1529+uHOEX*I1529+uNES*S1529+ uOCEX*N1529+uEREX*O1529+uHOEX*P1529)/('Life tables'!$I$2/2))/(1+oDR)^(((cycle + 0.5)/('Life tables'!$I$2/2)))</f>
        <v>0.21877514353078301</v>
      </c>
      <c r="Z1529" s="100">
        <f t="shared" si="407"/>
        <v>4942.6181376250861</v>
      </c>
      <c r="AA1529" s="107">
        <f>((L1529+G1529+H1529+I1529+N1529+O1529+P1529+S1529)/('Life tables'!$I$2/2))</f>
        <v>0.79251827911583261</v>
      </c>
      <c r="AB1529" s="31">
        <f>((uNES*L1529+ uOCEX*G1529+uEREX*H1529+uHOEX*I1529+uNES*S1529+ uOCEX*N1529+uEREX*O1529+uHOEX*P1529)/('Life tables'!$I$2/2))</f>
        <v>0.52220957625295228</v>
      </c>
    </row>
    <row r="1530" spans="1:28" x14ac:dyDescent="0.25">
      <c r="A1530" s="4">
        <v>1524</v>
      </c>
      <c r="C1530" s="105">
        <f>IF(male=0,VLOOKUP((($A$5:$A$1570/'Life tables'!$I$2)*2)+age,lifetable,13,1),IF(male=1,VLOOKUP((($A$5:$A$1570/'Life tables'!$I$2)*2)+age,lifetable,10,1),"error"))</f>
        <v>1.0634871448009675E-2</v>
      </c>
      <c r="F1530" s="96">
        <f t="shared" si="408"/>
        <v>3.5985762492497408</v>
      </c>
      <c r="G1530" s="96">
        <f t="shared" si="420"/>
        <v>0.36148451564228085</v>
      </c>
      <c r="H1530" s="96">
        <f t="shared" si="409"/>
        <v>2.0644682513895316E-2</v>
      </c>
      <c r="I1530" s="96">
        <f t="shared" si="410"/>
        <v>8.2721290384321581E-3</v>
      </c>
      <c r="J1530" s="96">
        <f t="shared" si="421"/>
        <v>4.2422263734478841E-2</v>
      </c>
      <c r="K1530" s="96">
        <f t="shared" si="411"/>
        <v>8.6439130644982952E-3</v>
      </c>
      <c r="L1530" s="96">
        <f t="shared" si="412"/>
        <v>3.1571087452561555</v>
      </c>
      <c r="M1530" s="96">
        <f t="shared" si="413"/>
        <v>17.063524438804727</v>
      </c>
      <c r="N1530" s="96">
        <f t="shared" si="422"/>
        <v>1.643254373757985</v>
      </c>
      <c r="O1530" s="96">
        <f t="shared" si="414"/>
        <v>3.9224311569794237E-2</v>
      </c>
      <c r="P1530" s="96">
        <f t="shared" si="415"/>
        <v>3.9224311569794237E-2</v>
      </c>
      <c r="Q1530" s="96">
        <f t="shared" si="423"/>
        <v>0.19977847890031838</v>
      </c>
      <c r="R1530" s="96">
        <f t="shared" si="406"/>
        <v>3.0747592795649491E-3</v>
      </c>
      <c r="S1530" s="96">
        <f t="shared" si="419"/>
        <v>15.13896820372727</v>
      </c>
      <c r="T1530" s="96">
        <f t="shared" si="416"/>
        <v>504.38704840788353</v>
      </c>
      <c r="U1530" s="96">
        <f t="shared" si="417"/>
        <v>475.20477031903687</v>
      </c>
      <c r="V1530" s="32">
        <f t="shared" si="418"/>
        <v>999.99999999999591</v>
      </c>
      <c r="W1530" s="100">
        <f>(cNES*L1530+(cNES+cOSEX)*G1530+(cNES+cEREX)*H1530+(cNES+cHOEX)*I1530+(cNES+cNES)*S1530+(cNES+cOSEX)*N1530+(cNES+cEREX)*O1530+(cNES+cHOEX)*P1530)/(1+cDR)^((cycle + 0.5)/('Life tables'!$I$2/2))</f>
        <v>161.75359341701778</v>
      </c>
      <c r="X1530" s="107">
        <f>((L1530+G1530+H1530+I1530+N1530+O1530+P1530+S1530)/('Life tables'!$I$2/2))/(1+oDR)^(((cycle + 0.5)/('Life tables'!$I$2/2)))</f>
        <v>0.32775117013877753</v>
      </c>
      <c r="Y1530" s="31">
        <f>((uNES*L1530+ uOCEX*G1530+uEREX*H1530+uHOEX*I1530+uNES*S1530+ uOCEX*N1530+uEREX*O1530+uHOEX*P1530)/('Life tables'!$I$2/2))/(1+oDR)^(((cycle + 0.5)/('Life tables'!$I$2/2)))</f>
        <v>0.21596322093972486</v>
      </c>
      <c r="Z1530" s="100">
        <f t="shared" si="407"/>
        <v>4881.8810507210737</v>
      </c>
      <c r="AA1530" s="107">
        <f>((L1530+G1530+H1530+I1530+N1530+O1530+P1530+S1530)/('Life tables'!$I$2/2))</f>
        <v>0.78277891229968444</v>
      </c>
      <c r="AB1530" s="31">
        <f>((uNES*L1530+ uOCEX*G1530+uEREX*H1530+uHOEX*I1530+uNES*S1530+ uOCEX*N1530+uEREX*O1530+uHOEX*P1530)/('Life tables'!$I$2/2))</f>
        <v>0.51579207211481171</v>
      </c>
    </row>
    <row r="1531" spans="1:28" x14ac:dyDescent="0.25">
      <c r="A1531" s="4">
        <v>1525</v>
      </c>
      <c r="C1531" s="105">
        <f>IF(male=0,VLOOKUP((($A$5:$A$1570/'Life tables'!$I$2)*2)+age,lifetable,13,1),IF(male=1,VLOOKUP((($A$5:$A$1570/'Life tables'!$I$2)*2)+age,lifetable,10,1),"error"))</f>
        <v>1.0634871448009675E-2</v>
      </c>
      <c r="F1531" s="96">
        <f t="shared" si="408"/>
        <v>3.5543190399157769</v>
      </c>
      <c r="G1531" s="96">
        <f t="shared" si="420"/>
        <v>0.35703878633944824</v>
      </c>
      <c r="H1531" s="96">
        <f t="shared" si="409"/>
        <v>2.0390783201398831E-2</v>
      </c>
      <c r="I1531" s="96">
        <f t="shared" si="410"/>
        <v>8.1703939851405175E-3</v>
      </c>
      <c r="J1531" s="96">
        <f t="shared" si="421"/>
        <v>4.1900532117173553E-2</v>
      </c>
      <c r="K1531" s="96">
        <f t="shared" si="411"/>
        <v>8.5376056130333309E-3</v>
      </c>
      <c r="L1531" s="96">
        <f t="shared" si="412"/>
        <v>3.1182809386595824</v>
      </c>
      <c r="M1531" s="96">
        <f t="shared" si="413"/>
        <v>16.853862233159827</v>
      </c>
      <c r="N1531" s="96">
        <f t="shared" si="422"/>
        <v>1.6230634490944833</v>
      </c>
      <c r="O1531" s="96">
        <f t="shared" si="414"/>
        <v>3.8742356290970149E-2</v>
      </c>
      <c r="P1531" s="96">
        <f t="shared" si="415"/>
        <v>3.8742356290970149E-2</v>
      </c>
      <c r="Q1531" s="96">
        <f t="shared" si="423"/>
        <v>0.19732376934269796</v>
      </c>
      <c r="R1531" s="96">
        <f t="shared" si="406"/>
        <v>3.0369792292188045E-3</v>
      </c>
      <c r="S1531" s="96">
        <f t="shared" si="419"/>
        <v>14.952953322911487</v>
      </c>
      <c r="T1531" s="96">
        <f t="shared" si="416"/>
        <v>504.62627270934343</v>
      </c>
      <c r="U1531" s="96">
        <f t="shared" si="417"/>
        <v>475.21634490387913</v>
      </c>
      <c r="V1531" s="32">
        <f t="shared" si="418"/>
        <v>999.99999999999613</v>
      </c>
      <c r="W1531" s="100">
        <f>(cNES*L1531+(cNES+cOSEX)*G1531+(cNES+cEREX)*H1531+(cNES+cHOEX)*I1531+(cNES+cNES)*S1531+(cNES+cOSEX)*N1531+(cNES+cEREX)*O1531+(cNES+cHOEX)*P1531)/(1+cDR)^((cycle + 0.5)/('Life tables'!$I$2/2))</f>
        <v>159.40921711643574</v>
      </c>
      <c r="X1531" s="107">
        <f>((L1531+G1531+H1531+I1531+N1531+O1531+P1531+S1531)/('Life tables'!$I$2/2))/(1+oDR)^(((cycle + 0.5)/('Life tables'!$I$2/2)))</f>
        <v>0.3235385760873235</v>
      </c>
      <c r="Y1531" s="31">
        <f>((uNES*L1531+ uOCEX*G1531+uEREX*H1531+uHOEX*I1531+uNES*S1531+ uOCEX*N1531+uEREX*O1531+uHOEX*P1531)/('Life tables'!$I$2/2))/(1+oDR)^(((cycle + 0.5)/('Life tables'!$I$2/2)))</f>
        <v>0.21318744086401717</v>
      </c>
      <c r="Z1531" s="100">
        <f t="shared" si="407"/>
        <v>4821.8902357811239</v>
      </c>
      <c r="AA1531" s="107">
        <f>((L1531+G1531+H1531+I1531+N1531+O1531+P1531+S1531)/('Life tables'!$I$2/2))</f>
        <v>0.77315923689604849</v>
      </c>
      <c r="AB1531" s="31">
        <f>((uNES*L1531+ uOCEX*G1531+uEREX*H1531+uHOEX*I1531+uNES*S1531+ uOCEX*N1531+uEREX*O1531+uHOEX*P1531)/('Life tables'!$I$2/2))</f>
        <v>0.50945343546841138</v>
      </c>
    </row>
    <row r="1532" spans="1:28" x14ac:dyDescent="0.25">
      <c r="A1532" s="4">
        <v>1526</v>
      </c>
      <c r="C1532" s="105">
        <f>IF(male=0,VLOOKUP((($A$5:$A$1570/'Life tables'!$I$2)*2)+age,lifetable,13,1),IF(male=1,VLOOKUP((($A$5:$A$1570/'Life tables'!$I$2)*2)+age,lifetable,10,1),"error"))</f>
        <v>1.0634871448009675E-2</v>
      </c>
      <c r="F1532" s="96">
        <f t="shared" si="408"/>
        <v>3.5106072357401423</v>
      </c>
      <c r="G1532" s="96">
        <f t="shared" si="420"/>
        <v>0.35264784412623995</v>
      </c>
      <c r="H1532" s="96">
        <f t="shared" si="409"/>
        <v>2.0140012825335885E-2</v>
      </c>
      <c r="I1532" s="96">
        <f t="shared" si="410"/>
        <v>8.0699126670862129E-3</v>
      </c>
      <c r="J1532" s="96">
        <f t="shared" si="421"/>
        <v>4.1385230076419165E-2</v>
      </c>
      <c r="K1532" s="96">
        <f t="shared" si="411"/>
        <v>8.4326082449032742E-3</v>
      </c>
      <c r="L1532" s="96">
        <f t="shared" si="412"/>
        <v>3.0799316278001578</v>
      </c>
      <c r="M1532" s="96">
        <f t="shared" si="413"/>
        <v>16.646775151033339</v>
      </c>
      <c r="N1532" s="96">
        <f t="shared" si="422"/>
        <v>1.6031205144051379</v>
      </c>
      <c r="O1532" s="96">
        <f t="shared" si="414"/>
        <v>3.8266320507123731E-2</v>
      </c>
      <c r="P1532" s="96">
        <f t="shared" si="415"/>
        <v>3.8266320507123731E-2</v>
      </c>
      <c r="Q1532" s="96">
        <f t="shared" si="423"/>
        <v>0.19489920914029038</v>
      </c>
      <c r="R1532" s="96">
        <f t="shared" si="406"/>
        <v>2.9996632028767662E-3</v>
      </c>
      <c r="S1532" s="96">
        <f t="shared" si="419"/>
        <v>14.769223123270786</v>
      </c>
      <c r="T1532" s="96">
        <f t="shared" si="416"/>
        <v>504.86255714856014</v>
      </c>
      <c r="U1532" s="96">
        <f t="shared" si="417"/>
        <v>475.22777717532693</v>
      </c>
      <c r="V1532" s="32">
        <f t="shared" si="418"/>
        <v>999.99999999999613</v>
      </c>
      <c r="W1532" s="100">
        <f>(cNES*L1532+(cNES+cOSEX)*G1532+(cNES+cEREX)*H1532+(cNES+cHOEX)*I1532+(cNES+cNES)*S1532+(cNES+cOSEX)*N1532+(cNES+cEREX)*O1532+(cNES+cHOEX)*P1532)/(1+cDR)^((cycle + 0.5)/('Life tables'!$I$2/2))</f>
        <v>157.09881613253819</v>
      </c>
      <c r="X1532" s="107">
        <f>((L1532+G1532+H1532+I1532+N1532+O1532+P1532+S1532)/('Life tables'!$I$2/2))/(1+oDR)^(((cycle + 0.5)/('Life tables'!$I$2/2)))</f>
        <v>0.31938012780640485</v>
      </c>
      <c r="Y1532" s="31">
        <f>((uNES*L1532+ uOCEX*G1532+uEREX*H1532+uHOEX*I1532+uNES*S1532+ uOCEX*N1532+uEREX*O1532+uHOEX*P1532)/('Life tables'!$I$2/2))/(1+oDR)^(((cycle + 0.5)/('Life tables'!$I$2/2)))</f>
        <v>0.21044733871647456</v>
      </c>
      <c r="Z1532" s="100">
        <f t="shared" si="407"/>
        <v>4762.636527538988</v>
      </c>
      <c r="AA1532" s="107">
        <f>((L1532+G1532+H1532+I1532+N1532+O1532+P1532+S1532)/('Life tables'!$I$2/2))</f>
        <v>0.76365778183066124</v>
      </c>
      <c r="AB1532" s="31">
        <f>((uNES*L1532+ uOCEX*G1532+uEREX*H1532+uHOEX*I1532+uNES*S1532+ uOCEX*N1532+uEREX*O1532+uHOEX*P1532)/('Life tables'!$I$2/2))</f>
        <v>0.50319269699148117</v>
      </c>
    </row>
    <row r="1533" spans="1:28" x14ac:dyDescent="0.25">
      <c r="A1533" s="4">
        <v>1527</v>
      </c>
      <c r="C1533" s="105">
        <f>IF(male=0,VLOOKUP((($A$5:$A$1570/'Life tables'!$I$2)*2)+age,lifetable,13,1),IF(male=1,VLOOKUP((($A$5:$A$1570/'Life tables'!$I$2)*2)+age,lifetable,10,1),"error"))</f>
        <v>1.0634871448009675E-2</v>
      </c>
      <c r="F1533" s="96">
        <f t="shared" si="408"/>
        <v>3.4674340660708669</v>
      </c>
      <c r="G1533" s="96">
        <f t="shared" si="420"/>
        <v>0.34831100887649535</v>
      </c>
      <c r="H1533" s="96">
        <f t="shared" si="409"/>
        <v>1.9892332543133572E-2</v>
      </c>
      <c r="I1533" s="96">
        <f t="shared" si="410"/>
        <v>7.9706695204176305E-3</v>
      </c>
      <c r="J1533" s="96">
        <f t="shared" si="421"/>
        <v>4.0876277795542738E-2</v>
      </c>
      <c r="K1533" s="96">
        <f t="shared" si="411"/>
        <v>8.3289046967520135E-3</v>
      </c>
      <c r="L1533" s="96">
        <f t="shared" si="412"/>
        <v>3.0420548726385257</v>
      </c>
      <c r="M1533" s="96">
        <f t="shared" si="413"/>
        <v>16.442231610038125</v>
      </c>
      <c r="N1533" s="96">
        <f t="shared" si="422"/>
        <v>1.5834225282376404</v>
      </c>
      <c r="O1533" s="96">
        <f t="shared" si="414"/>
        <v>3.779613161910364E-2</v>
      </c>
      <c r="P1533" s="96">
        <f t="shared" si="415"/>
        <v>3.779613161910364E-2</v>
      </c>
      <c r="Q1533" s="96">
        <f t="shared" si="423"/>
        <v>0.19250442852884878</v>
      </c>
      <c r="R1533" s="96">
        <f t="shared" si="406"/>
        <v>2.9628055095552242E-3</v>
      </c>
      <c r="S1533" s="96">
        <f t="shared" si="419"/>
        <v>14.587749584523873</v>
      </c>
      <c r="T1533" s="96">
        <f t="shared" si="416"/>
        <v>505.09593785488454</v>
      </c>
      <c r="U1533" s="96">
        <f t="shared" si="417"/>
        <v>475.23906888553324</v>
      </c>
      <c r="V1533" s="32">
        <f t="shared" si="418"/>
        <v>999.99999999999602</v>
      </c>
      <c r="W1533" s="100">
        <f>(cNES*L1533+(cNES+cOSEX)*G1533+(cNES+cEREX)*H1533+(cNES+cHOEX)*I1533+(cNES+cNES)*S1533+(cNES+cOSEX)*N1533+(cNES+cEREX)*O1533+(cNES+cHOEX)*P1533)/(1+cDR)^((cycle + 0.5)/('Life tables'!$I$2/2))</f>
        <v>154.82189822217805</v>
      </c>
      <c r="X1533" s="107">
        <f>((L1533+G1533+H1533+I1533+N1533+O1533+P1533+S1533)/('Life tables'!$I$2/2))/(1+oDR)^(((cycle + 0.5)/('Life tables'!$I$2/2)))</f>
        <v>0.31527512928984702</v>
      </c>
      <c r="Y1533" s="31">
        <f>((uNES*L1533+ uOCEX*G1533+uEREX*H1533+uHOEX*I1533+uNES*S1533+ uOCEX*N1533+uEREX*O1533+uHOEX*P1533)/('Life tables'!$I$2/2))/(1+oDR)^(((cycle + 0.5)/('Life tables'!$I$2/2)))</f>
        <v>0.20774245588349527</v>
      </c>
      <c r="Z1533" s="100">
        <f t="shared" si="407"/>
        <v>4704.1108731068325</v>
      </c>
      <c r="AA1533" s="107">
        <f>((L1533+G1533+H1533+I1533+N1533+O1533+P1533+S1533)/('Life tables'!$I$2/2))</f>
        <v>0.75427309411552845</v>
      </c>
      <c r="AB1533" s="31">
        <f>((uNES*L1533+ uOCEX*G1533+uEREX*H1533+uHOEX*I1533+uNES*S1533+ uOCEX*N1533+uEREX*O1533+uHOEX*P1533)/('Life tables'!$I$2/2))</f>
        <v>0.49700889927903608</v>
      </c>
    </row>
    <row r="1534" spans="1:28" x14ac:dyDescent="0.25">
      <c r="A1534" s="4">
        <v>1528</v>
      </c>
      <c r="C1534" s="105">
        <f>IF(male=0,VLOOKUP((($A$5:$A$1570/'Life tables'!$I$2)*2)+age,lifetable,13,1),IF(male=1,VLOOKUP((($A$5:$A$1570/'Life tables'!$I$2)*2)+age,lifetable,10,1),"error"))</f>
        <v>1.0634871448009675E-2</v>
      </c>
      <c r="F1534" s="96">
        <f t="shared" si="408"/>
        <v>3.424792846502057</v>
      </c>
      <c r="G1534" s="96">
        <f t="shared" si="420"/>
        <v>0.34402760912765268</v>
      </c>
      <c r="H1534" s="96">
        <f t="shared" si="409"/>
        <v>1.964770400700434E-2</v>
      </c>
      <c r="I1534" s="96">
        <f t="shared" si="410"/>
        <v>7.8726491795389694E-3</v>
      </c>
      <c r="J1534" s="96">
        <f t="shared" si="421"/>
        <v>4.0373596474593924E-2</v>
      </c>
      <c r="K1534" s="96">
        <f t="shared" si="411"/>
        <v>8.2264789123897043E-3</v>
      </c>
      <c r="L1534" s="96">
        <f t="shared" si="412"/>
        <v>3.0046448088008773</v>
      </c>
      <c r="M1534" s="96">
        <f t="shared" si="413"/>
        <v>16.240200413076234</v>
      </c>
      <c r="N1534" s="96">
        <f t="shared" si="422"/>
        <v>1.5639664862438656</v>
      </c>
      <c r="O1534" s="96">
        <f t="shared" si="414"/>
        <v>3.7331717913431546E-2</v>
      </c>
      <c r="P1534" s="96">
        <f t="shared" si="415"/>
        <v>3.7331717913431546E-2</v>
      </c>
      <c r="Q1534" s="96">
        <f t="shared" si="423"/>
        <v>0.19013906225506366</v>
      </c>
      <c r="R1534" s="96">
        <f t="shared" si="406"/>
        <v>2.926400527697695E-3</v>
      </c>
      <c r="S1534" s="96">
        <f t="shared" si="419"/>
        <v>14.408505028222745</v>
      </c>
      <c r="T1534" s="96">
        <f t="shared" si="416"/>
        <v>505.32645051361419</v>
      </c>
      <c r="U1534" s="96">
        <f t="shared" si="417"/>
        <v>475.25022176497333</v>
      </c>
      <c r="V1534" s="32">
        <f t="shared" si="418"/>
        <v>999.99999999999613</v>
      </c>
      <c r="W1534" s="100">
        <f>(cNES*L1534+(cNES+cOSEX)*G1534+(cNES+cEREX)*H1534+(cNES+cHOEX)*I1534+(cNES+cNES)*S1534+(cNES+cOSEX)*N1534+(cNES+cEREX)*O1534+(cNES+cHOEX)*P1534)/(1+cDR)^((cycle + 0.5)/('Life tables'!$I$2/2))</f>
        <v>152.57797826759159</v>
      </c>
      <c r="X1534" s="107">
        <f>((L1534+G1534+H1534+I1534+N1534+O1534+P1534+S1534)/('Life tables'!$I$2/2))/(1+oDR)^(((cycle + 0.5)/('Life tables'!$I$2/2)))</f>
        <v>0.31122289348058441</v>
      </c>
      <c r="Y1534" s="31">
        <f>((uNES*L1534+ uOCEX*G1534+uEREX*H1534+uHOEX*I1534+uNES*S1534+ uOCEX*N1534+uEREX*O1534+uHOEX*P1534)/('Life tables'!$I$2/2))/(1+oDR)^(((cycle + 0.5)/('Life tables'!$I$2/2)))</f>
        <v>0.20507233964818042</v>
      </c>
      <c r="Z1534" s="100">
        <f t="shared" si="407"/>
        <v>4646.3043306055397</v>
      </c>
      <c r="AA1534" s="107">
        <f>((L1534+G1534+H1534+I1534+N1534+O1534+P1534+S1534)/('Life tables'!$I$2/2))</f>
        <v>0.7450037386262961</v>
      </c>
      <c r="AB1534" s="31">
        <f>((uNES*L1534+ uOCEX*G1534+uEREX*H1534+uHOEX*I1534+uNES*S1534+ uOCEX*N1534+uEREX*O1534+uHOEX*P1534)/('Life tables'!$I$2/2))</f>
        <v>0.49090109669669002</v>
      </c>
    </row>
    <row r="1535" spans="1:28" x14ac:dyDescent="0.25">
      <c r="A1535" s="4">
        <v>1529</v>
      </c>
      <c r="C1535" s="105">
        <f>IF(male=0,VLOOKUP((($A$5:$A$1570/'Life tables'!$I$2)*2)+age,lifetable,13,1),IF(male=1,VLOOKUP((($A$5:$A$1570/'Life tables'!$I$2)*2)+age,lifetable,10,1),"error"))</f>
        <v>1.0634871448009675E-2</v>
      </c>
      <c r="F1535" s="96">
        <f t="shared" si="408"/>
        <v>3.3826769776782988</v>
      </c>
      <c r="G1535" s="96">
        <f t="shared" si="420"/>
        <v>0.33979698196064906</v>
      </c>
      <c r="H1535" s="96">
        <f t="shared" si="409"/>
        <v>1.9406089357086997E-2</v>
      </c>
      <c r="I1535" s="96">
        <f t="shared" si="410"/>
        <v>7.7758364743619026E-3</v>
      </c>
      <c r="J1535" s="96">
        <f t="shared" si="421"/>
        <v>3.9877108316250555E-2</v>
      </c>
      <c r="K1535" s="96">
        <f t="shared" si="411"/>
        <v>8.1253150399208975E-3</v>
      </c>
      <c r="L1535" s="96">
        <f t="shared" si="412"/>
        <v>2.9676956465300295</v>
      </c>
      <c r="M1535" s="96">
        <f t="shared" si="413"/>
        <v>16.040650743730247</v>
      </c>
      <c r="N1535" s="96">
        <f t="shared" si="422"/>
        <v>1.5447494207360482</v>
      </c>
      <c r="O1535" s="96">
        <f t="shared" si="414"/>
        <v>3.6873008551708102E-2</v>
      </c>
      <c r="P1535" s="96">
        <f t="shared" si="415"/>
        <v>3.6873008551708102E-2</v>
      </c>
      <c r="Q1535" s="96">
        <f t="shared" si="423"/>
        <v>0.18780274952260478</v>
      </c>
      <c r="R1535" s="96">
        <f t="shared" si="406"/>
        <v>2.8904427043443697E-3</v>
      </c>
      <c r="S1535" s="96">
        <f t="shared" si="419"/>
        <v>14.231462113663833</v>
      </c>
      <c r="T1535" s="96">
        <f t="shared" si="416"/>
        <v>505.55413037145303</v>
      </c>
      <c r="U1535" s="96">
        <f t="shared" si="417"/>
        <v>475.26123752271758</v>
      </c>
      <c r="V1535" s="32">
        <f t="shared" si="418"/>
        <v>999.99999999999602</v>
      </c>
      <c r="W1535" s="100">
        <f>(cNES*L1535+(cNES+cOSEX)*G1535+(cNES+cEREX)*H1535+(cNES+cHOEX)*I1535+(cNES+cNES)*S1535+(cNES+cOSEX)*N1535+(cNES+cEREX)*O1535+(cNES+cHOEX)*P1535)/(1+cDR)^((cycle + 0.5)/('Life tables'!$I$2/2))</f>
        <v>150.36657817355325</v>
      </c>
      <c r="X1535" s="107">
        <f>((L1535+G1535+H1535+I1535+N1535+O1535+P1535+S1535)/('Life tables'!$I$2/2))/(1+oDR)^(((cycle + 0.5)/('Life tables'!$I$2/2)))</f>
        <v>0.30722274215548423</v>
      </c>
      <c r="Y1535" s="31">
        <f>((uNES*L1535+ uOCEX*G1535+uEREX*H1535+uHOEX*I1535+uNES*S1535+ uOCEX*N1535+uEREX*O1535+uHOEX*P1535)/('Life tables'!$I$2/2))/(1+oDR)^(((cycle + 0.5)/('Life tables'!$I$2/2)))</f>
        <v>0.20243654311444551</v>
      </c>
      <c r="Z1535" s="100">
        <f t="shared" si="407"/>
        <v>4589.2080678113407</v>
      </c>
      <c r="AA1535" s="107">
        <f>((L1535+G1535+H1535+I1535+N1535+O1535+P1535+S1535)/('Life tables'!$I$2/2))</f>
        <v>0.73584829788237416</v>
      </c>
      <c r="AB1535" s="31">
        <f>((uNES*L1535+ uOCEX*G1535+uEREX*H1535+uHOEX*I1535+uNES*S1535+ uOCEX*N1535+uEREX*O1535+uHOEX*P1535)/('Life tables'!$I$2/2))</f>
        <v>0.48486835523578264</v>
      </c>
    </row>
    <row r="1536" spans="1:28" x14ac:dyDescent="0.25">
      <c r="A1536" s="4">
        <v>1530</v>
      </c>
      <c r="C1536" s="105">
        <f>IF(male=0,VLOOKUP((($A$5:$A$1570/'Life tables'!$I$2)*2)+age,lifetable,13,1),IF(male=1,VLOOKUP((($A$5:$A$1570/'Life tables'!$I$2)*2)+age,lifetable,10,1),"error"))</f>
        <v>1.0634871448009675E-2</v>
      </c>
      <c r="F1536" s="96">
        <f t="shared" si="408"/>
        <v>3.3410799441198105</v>
      </c>
      <c r="G1536" s="96">
        <f t="shared" si="420"/>
        <v>0.33561847288190411</v>
      </c>
      <c r="H1536" s="96">
        <f t="shared" si="409"/>
        <v>1.9167451214706692E-2</v>
      </c>
      <c r="I1536" s="96">
        <f t="shared" si="410"/>
        <v>7.6802164276049256E-3</v>
      </c>
      <c r="J1536" s="96">
        <f t="shared" si="421"/>
        <v>3.9386736511968778E-2</v>
      </c>
      <c r="K1536" s="96">
        <f t="shared" si="411"/>
        <v>8.0253974289225052E-3</v>
      </c>
      <c r="L1536" s="96">
        <f t="shared" si="412"/>
        <v>2.9312016696547034</v>
      </c>
      <c r="M1536" s="96">
        <f t="shared" si="413"/>
        <v>15.843552161705615</v>
      </c>
      <c r="N1536" s="96">
        <f t="shared" si="422"/>
        <v>1.5257684002478704</v>
      </c>
      <c r="O1536" s="96">
        <f t="shared" si="414"/>
        <v>3.6419933560136175E-2</v>
      </c>
      <c r="P1536" s="96">
        <f t="shared" si="415"/>
        <v>3.6419933560136175E-2</v>
      </c>
      <c r="Q1536" s="96">
        <f t="shared" si="423"/>
        <v>0.18549513393876071</v>
      </c>
      <c r="R1536" s="96">
        <f t="shared" si="406"/>
        <v>2.8549265543108436E-3</v>
      </c>
      <c r="S1536" s="96">
        <f t="shared" si="419"/>
        <v>14.056593833844401</v>
      </c>
      <c r="T1536" s="96">
        <f t="shared" si="416"/>
        <v>505.77901224190373</v>
      </c>
      <c r="U1536" s="96">
        <f t="shared" si="417"/>
        <v>475.27211784670084</v>
      </c>
      <c r="V1536" s="32">
        <f t="shared" si="418"/>
        <v>999.99999999999613</v>
      </c>
      <c r="W1536" s="100">
        <f>(cNES*L1536+(cNES+cOSEX)*G1536+(cNES+cEREX)*H1536+(cNES+cHOEX)*I1536+(cNES+cNES)*S1536+(cNES+cOSEX)*N1536+(cNES+cEREX)*O1536+(cNES+cHOEX)*P1536)/(1+cDR)^((cycle + 0.5)/('Life tables'!$I$2/2))</f>
        <v>148.18722676600174</v>
      </c>
      <c r="X1536" s="107">
        <f>((L1536+G1536+H1536+I1536+N1536+O1536+P1536+S1536)/('Life tables'!$I$2/2))/(1+oDR)^(((cycle + 0.5)/('Life tables'!$I$2/2)))</f>
        <v>0.30327400581165798</v>
      </c>
      <c r="Y1536" s="31">
        <f>((uNES*L1536+ uOCEX*G1536+uEREX*H1536+uHOEX*I1536+uNES*S1536+ uOCEX*N1536+uEREX*O1536+uHOEX*P1536)/('Life tables'!$I$2/2))/(1+oDR)^(((cycle + 0.5)/('Life tables'!$I$2/2)))</f>
        <v>0.19983462513211162</v>
      </c>
      <c r="Z1536" s="100">
        <f t="shared" si="407"/>
        <v>4532.8133608185881</v>
      </c>
      <c r="AA1536" s="107">
        <f>((L1536+G1536+H1536+I1536+N1536+O1536+P1536+S1536)/('Life tables'!$I$2/2))</f>
        <v>0.72680537182977789</v>
      </c>
      <c r="AB1536" s="31">
        <f>((uNES*L1536+ uOCEX*G1536+uEREX*H1536+uHOEX*I1536+uNES*S1536+ uOCEX*N1536+uEREX*O1536+uHOEX*P1536)/('Life tables'!$I$2/2))</f>
        <v>0.47890975237029543</v>
      </c>
    </row>
    <row r="1537" spans="1:28" x14ac:dyDescent="0.25">
      <c r="A1537" s="4">
        <v>1531</v>
      </c>
      <c r="C1537" s="105">
        <f>IF(male=0,VLOOKUP((($A$5:$A$1570/'Life tables'!$I$2)*2)+age,lifetable,13,1),IF(male=1,VLOOKUP((($A$5:$A$1570/'Life tables'!$I$2)*2)+age,lifetable,10,1),"error"))</f>
        <v>1.0634871448009675E-2</v>
      </c>
      <c r="F1537" s="96">
        <f t="shared" si="408"/>
        <v>3.2999953130678121</v>
      </c>
      <c r="G1537" s="96">
        <f t="shared" si="420"/>
        <v>0.33149143570733552</v>
      </c>
      <c r="H1537" s="96">
        <f t="shared" si="409"/>
        <v>1.8931752675750941E-2</v>
      </c>
      <c r="I1537" s="96">
        <f t="shared" si="410"/>
        <v>7.5857742521391802E-3</v>
      </c>
      <c r="J1537" s="96">
        <f t="shared" si="421"/>
        <v>3.8902405228371552E-2</v>
      </c>
      <c r="K1537" s="96">
        <f t="shared" si="411"/>
        <v>7.9267106276703428E-3</v>
      </c>
      <c r="L1537" s="96">
        <f t="shared" si="412"/>
        <v>2.8951572345765446</v>
      </c>
      <c r="M1537" s="96">
        <f t="shared" si="413"/>
        <v>15.648874598323651</v>
      </c>
      <c r="N1537" s="96">
        <f t="shared" si="422"/>
        <v>1.5070205291004273</v>
      </c>
      <c r="O1537" s="96">
        <f t="shared" si="414"/>
        <v>3.5972423819160451E-2</v>
      </c>
      <c r="P1537" s="96">
        <f t="shared" si="415"/>
        <v>3.5972423819160451E-2</v>
      </c>
      <c r="Q1537" s="96">
        <f t="shared" si="423"/>
        <v>0.18321586346167082</v>
      </c>
      <c r="R1537" s="96">
        <f t="shared" si="406"/>
        <v>2.8198466593759774E-3</v>
      </c>
      <c r="S1537" s="96">
        <f t="shared" si="419"/>
        <v>13.883873511463856</v>
      </c>
      <c r="T1537" s="96">
        <f t="shared" si="416"/>
        <v>506.00113051059378</v>
      </c>
      <c r="U1537" s="96">
        <f t="shared" si="417"/>
        <v>475.2828644039879</v>
      </c>
      <c r="V1537" s="32">
        <f t="shared" si="418"/>
        <v>999.99999999999602</v>
      </c>
      <c r="W1537" s="100">
        <f>(cNES*L1537+(cNES+cOSEX)*G1537+(cNES+cEREX)*H1537+(cNES+cHOEX)*I1537+(cNES+cNES)*S1537+(cNES+cOSEX)*N1537+(cNES+cEREX)*O1537+(cNES+cHOEX)*P1537)/(1+cDR)^((cycle + 0.5)/('Life tables'!$I$2/2))</f>
        <v>146.03945969211605</v>
      </c>
      <c r="X1537" s="107">
        <f>((L1537+G1537+H1537+I1537+N1537+O1537+P1537+S1537)/('Life tables'!$I$2/2))/(1+oDR)^(((cycle + 0.5)/('Life tables'!$I$2/2)))</f>
        <v>0.29937602355424098</v>
      </c>
      <c r="Y1537" s="31">
        <f>((uNES*L1537+ uOCEX*G1537+uEREX*H1537+uHOEX*I1537+uNES*S1537+ uOCEX*N1537+uEREX*O1537+uHOEX*P1537)/('Life tables'!$I$2/2))/(1+oDR)^(((cycle + 0.5)/('Life tables'!$I$2/2)))</f>
        <v>0.1972661502229642</v>
      </c>
      <c r="Z1537" s="100">
        <f t="shared" si="407"/>
        <v>4477.111592718511</v>
      </c>
      <c r="AA1537" s="107">
        <f>((L1537+G1537+H1537+I1537+N1537+O1537+P1537+S1537)/('Life tables'!$I$2/2))</f>
        <v>0.71787357762665194</v>
      </c>
      <c r="AB1537" s="31">
        <f>((uNES*L1537+ uOCEX*G1537+uEREX*H1537+uHOEX*I1537+uNES*S1537+ uOCEX*N1537+uEREX*O1537+uHOEX*P1537)/('Life tables'!$I$2/2))</f>
        <v>0.47302437691553667</v>
      </c>
    </row>
    <row r="1538" spans="1:28" x14ac:dyDescent="0.25">
      <c r="A1538" s="4">
        <v>1532</v>
      </c>
      <c r="C1538" s="105">
        <f>IF(male=0,VLOOKUP((($A$5:$A$1570/'Life tables'!$I$2)*2)+age,lifetable,13,1),IF(male=1,VLOOKUP((($A$5:$A$1570/'Life tables'!$I$2)*2)+age,lifetable,10,1),"error"))</f>
        <v>1.0634871448009675E-2</v>
      </c>
      <c r="F1538" s="96">
        <f t="shared" si="408"/>
        <v>3.2594167333496209</v>
      </c>
      <c r="G1538" s="96">
        <f t="shared" si="420"/>
        <v>0.32741523244835491</v>
      </c>
      <c r="H1538" s="96">
        <f t="shared" si="409"/>
        <v>1.869895730415877E-2</v>
      </c>
      <c r="I1538" s="96">
        <f t="shared" si="410"/>
        <v>7.4924953483796256E-3</v>
      </c>
      <c r="J1538" s="96">
        <f t="shared" si="421"/>
        <v>3.8424039593869683E-2</v>
      </c>
      <c r="K1538" s="96">
        <f t="shared" si="411"/>
        <v>7.8292393804130465E-3</v>
      </c>
      <c r="L1538" s="96">
        <f t="shared" si="412"/>
        <v>2.859556769274445</v>
      </c>
      <c r="M1538" s="96">
        <f t="shared" si="413"/>
        <v>15.456588352064754</v>
      </c>
      <c r="N1538" s="96">
        <f t="shared" si="422"/>
        <v>1.4885029469730289</v>
      </c>
      <c r="O1538" s="96">
        <f t="shared" si="414"/>
        <v>3.5530411053222542E-2</v>
      </c>
      <c r="P1538" s="96">
        <f t="shared" si="415"/>
        <v>3.5530411053222542E-2</v>
      </c>
      <c r="Q1538" s="96">
        <f t="shared" si="423"/>
        <v>0.18096459034814602</v>
      </c>
      <c r="R1538" s="96">
        <f t="shared" si="406"/>
        <v>2.7851976674788106E-3</v>
      </c>
      <c r="S1538" s="96">
        <f t="shared" si="419"/>
        <v>13.713274794969655</v>
      </c>
      <c r="T1538" s="96">
        <f t="shared" si="416"/>
        <v>506.22051914053577</v>
      </c>
      <c r="U1538" s="96">
        <f t="shared" si="417"/>
        <v>475.29347884103578</v>
      </c>
      <c r="V1538" s="32">
        <f t="shared" si="418"/>
        <v>999.99999999999591</v>
      </c>
      <c r="W1538" s="100">
        <f>(cNES*L1538+(cNES+cOSEX)*G1538+(cNES+cEREX)*H1538+(cNES+cHOEX)*I1538+(cNES+cNES)*S1538+(cNES+cOSEX)*N1538+(cNES+cEREX)*O1538+(cNES+cHOEX)*P1538)/(1+cDR)^((cycle + 0.5)/('Life tables'!$I$2/2))</f>
        <v>143.92281932182098</v>
      </c>
      <c r="X1538" s="107">
        <f>((L1538+G1538+H1538+I1538+N1538+O1538+P1538+S1538)/('Life tables'!$I$2/2))/(1+oDR)^(((cycle + 0.5)/('Life tables'!$I$2/2)))</f>
        <v>0.29552814298561997</v>
      </c>
      <c r="Y1538" s="31">
        <f>((uNES*L1538+ uOCEX*G1538+uEREX*H1538+uHOEX*I1538+uNES*S1538+ uOCEX*N1538+uEREX*O1538+uHOEX*P1538)/('Life tables'!$I$2/2))/(1+oDR)^(((cycle + 0.5)/('Life tables'!$I$2/2)))</f>
        <v>0.19473068850776568</v>
      </c>
      <c r="Z1538" s="100">
        <f t="shared" si="407"/>
        <v>4422.0942522937576</v>
      </c>
      <c r="AA1538" s="107">
        <f>((L1538+G1538+H1538+I1538+N1538+O1538+P1538+S1538)/('Life tables'!$I$2/2))</f>
        <v>0.70905154943144577</v>
      </c>
      <c r="AB1538" s="31">
        <f>((uNES*L1538+ uOCEX*G1538+uEREX*H1538+uHOEX*I1538+uNES*S1538+ uOCEX*N1538+uEREX*O1538+uHOEX*P1538)/('Life tables'!$I$2/2))</f>
        <v>0.4672113288885722</v>
      </c>
    </row>
    <row r="1539" spans="1:28" x14ac:dyDescent="0.25">
      <c r="A1539" s="4">
        <v>1533</v>
      </c>
      <c r="C1539" s="105">
        <f>IF(male=0,VLOOKUP((($A$5:$A$1570/'Life tables'!$I$2)*2)+age,lifetable,13,1),IF(male=1,VLOOKUP((($A$5:$A$1570/'Life tables'!$I$2)*2)+age,lifetable,10,1),"error"))</f>
        <v>1.0634871448009675E-2</v>
      </c>
      <c r="F1539" s="96">
        <f t="shared" si="408"/>
        <v>3.2193379342629709</v>
      </c>
      <c r="G1539" s="96">
        <f t="shared" si="420"/>
        <v>0.32338923319979579</v>
      </c>
      <c r="H1539" s="96">
        <f t="shared" si="409"/>
        <v>1.8469029125520179E-2</v>
      </c>
      <c r="I1539" s="96">
        <f t="shared" si="410"/>
        <v>7.4003653017203986E-3</v>
      </c>
      <c r="J1539" s="96">
        <f t="shared" si="421"/>
        <v>3.7951565685509531E-2</v>
      </c>
      <c r="K1539" s="96">
        <f t="shared" si="411"/>
        <v>7.7329686246921624E-3</v>
      </c>
      <c r="L1539" s="96">
        <f t="shared" si="412"/>
        <v>2.824394772325733</v>
      </c>
      <c r="M1539" s="96">
        <f t="shared" si="413"/>
        <v>15.266664084161496</v>
      </c>
      <c r="N1539" s="96">
        <f t="shared" si="422"/>
        <v>1.4702128284788056</v>
      </c>
      <c r="O1539" s="96">
        <f t="shared" si="414"/>
        <v>3.5093827820630745E-2</v>
      </c>
      <c r="P1539" s="96">
        <f t="shared" si="415"/>
        <v>3.5093827820630745E-2</v>
      </c>
      <c r="Q1539" s="96">
        <f t="shared" si="423"/>
        <v>0.17874097110207265</v>
      </c>
      <c r="R1539" s="96">
        <f t="shared" si="406"/>
        <v>2.7509742919244557E-3</v>
      </c>
      <c r="S1539" s="96">
        <f t="shared" si="419"/>
        <v>13.544771654647432</v>
      </c>
      <c r="T1539" s="96">
        <f t="shared" si="416"/>
        <v>506.43721167732338</v>
      </c>
      <c r="U1539" s="96">
        <f t="shared" si="417"/>
        <v>475.30396278395239</v>
      </c>
      <c r="V1539" s="32">
        <f t="shared" si="418"/>
        <v>999.99999999999613</v>
      </c>
      <c r="W1539" s="100">
        <f>(cNES*L1539+(cNES+cOSEX)*G1539+(cNES+cEREX)*H1539+(cNES+cHOEX)*I1539+(cNES+cNES)*S1539+(cNES+cOSEX)*N1539+(cNES+cEREX)*O1539+(cNES+cHOEX)*P1539)/(1+cDR)^((cycle + 0.5)/('Life tables'!$I$2/2))</f>
        <v>141.83685465070374</v>
      </c>
      <c r="X1539" s="107">
        <f>((L1539+G1539+H1539+I1539+N1539+O1539+P1539+S1539)/('Life tables'!$I$2/2))/(1+oDR)^(((cycle + 0.5)/('Life tables'!$I$2/2)))</f>
        <v>0.29172972009609183</v>
      </c>
      <c r="Y1539" s="31">
        <f>((uNES*L1539+ uOCEX*G1539+uEREX*H1539+uHOEX*I1539+uNES*S1539+ uOCEX*N1539+uEREX*O1539+uHOEX*P1539)/('Life tables'!$I$2/2))/(1+oDR)^(((cycle + 0.5)/('Life tables'!$I$2/2)))</f>
        <v>0.19222781563421101</v>
      </c>
      <c r="Z1539" s="100">
        <f t="shared" si="407"/>
        <v>4367.7529327285656</v>
      </c>
      <c r="AA1539" s="107">
        <f>((L1539+G1539+H1539+I1539+N1539+O1539+P1539+S1539)/('Life tables'!$I$2/2))</f>
        <v>0.70033793819370493</v>
      </c>
      <c r="AB1539" s="31">
        <f>((uNES*L1539+ uOCEX*G1539+uEREX*H1539+uHOEX*I1539+uNES*S1539+ uOCEX*N1539+uEREX*O1539+uHOEX*P1539)/('Life tables'!$I$2/2))</f>
        <v>0.46146971937037989</v>
      </c>
    </row>
    <row r="1540" spans="1:28" x14ac:dyDescent="0.25">
      <c r="A1540" s="4">
        <v>1534</v>
      </c>
      <c r="C1540" s="105">
        <f>IF(male=0,VLOOKUP((($A$5:$A$1570/'Life tables'!$I$2)*2)+age,lifetable,13,1),IF(male=1,VLOOKUP((($A$5:$A$1570/'Life tables'!$I$2)*2)+age,lifetable,10,1),"error"))</f>
        <v>1.0634871448009675E-2</v>
      </c>
      <c r="F1540" s="96">
        <f t="shared" si="408"/>
        <v>3.1797527244790844</v>
      </c>
      <c r="G1540" s="96">
        <f t="shared" si="420"/>
        <v>0.31941281602972482</v>
      </c>
      <c r="H1540" s="96">
        <f t="shared" si="409"/>
        <v>1.8241932620783156E-2</v>
      </c>
      <c r="I1540" s="96">
        <f t="shared" si="410"/>
        <v>7.3093698800132762E-3</v>
      </c>
      <c r="J1540" s="96">
        <f t="shared" si="421"/>
        <v>3.748491051604165E-2</v>
      </c>
      <c r="K1540" s="96">
        <f t="shared" si="411"/>
        <v>7.6378834887072897E-3</v>
      </c>
      <c r="L1540" s="96">
        <f t="shared" si="412"/>
        <v>2.7896658119438142</v>
      </c>
      <c r="M1540" s="96">
        <f t="shared" si="413"/>
        <v>15.079072814241187</v>
      </c>
      <c r="N1540" s="96">
        <f t="shared" si="422"/>
        <v>1.4521473827450779</v>
      </c>
      <c r="O1540" s="96">
        <f t="shared" si="414"/>
        <v>3.4662607503543483E-2</v>
      </c>
      <c r="P1540" s="96">
        <f t="shared" si="415"/>
        <v>3.4662607503543483E-2</v>
      </c>
      <c r="Q1540" s="96">
        <f t="shared" si="423"/>
        <v>0.17654466642339608</v>
      </c>
      <c r="R1540" s="96">
        <f t="shared" si="406"/>
        <v>2.7171713105989138E-3</v>
      </c>
      <c r="S1540" s="96">
        <f t="shared" si="419"/>
        <v>13.378338378755027</v>
      </c>
      <c r="T1540" s="96">
        <f t="shared" si="416"/>
        <v>506.6512412542628</v>
      </c>
      <c r="U1540" s="96">
        <f t="shared" si="417"/>
        <v>475.31431783875172</v>
      </c>
      <c r="V1540" s="32">
        <f t="shared" si="418"/>
        <v>999.99999999999613</v>
      </c>
      <c r="W1540" s="100">
        <f>(cNES*L1540+(cNES+cOSEX)*G1540+(cNES+cEREX)*H1540+(cNES+cHOEX)*I1540+(cNES+cNES)*S1540+(cNES+cOSEX)*N1540+(cNES+cEREX)*O1540+(cNES+cHOEX)*P1540)/(1+cDR)^((cycle + 0.5)/('Life tables'!$I$2/2))</f>
        <v>139.78112120431979</v>
      </c>
      <c r="X1540" s="107">
        <f>((L1540+G1540+H1540+I1540+N1540+O1540+P1540+S1540)/('Life tables'!$I$2/2))/(1+oDR)^(((cycle + 0.5)/('Life tables'!$I$2/2)))</f>
        <v>0.28798011915593158</v>
      </c>
      <c r="Y1540" s="31">
        <f>((uNES*L1540+ uOCEX*G1540+uEREX*H1540+uHOEX*I1540+uNES*S1540+ uOCEX*N1540+uEREX*O1540+uHOEX*P1540)/('Life tables'!$I$2/2))/(1+oDR)^(((cycle + 0.5)/('Life tables'!$I$2/2)))</f>
        <v>0.1897571127058115</v>
      </c>
      <c r="Z1540" s="100">
        <f t="shared" si="407"/>
        <v>4314.0793303343771</v>
      </c>
      <c r="AA1540" s="107">
        <f>((L1540+G1540+H1540+I1540+N1540+O1540+P1540+S1540)/('Life tables'!$I$2/2))</f>
        <v>0.69173141144744643</v>
      </c>
      <c r="AB1540" s="31">
        <f>((uNES*L1540+ uOCEX*G1540+uEREX*H1540+uHOEX*I1540+uNES*S1540+ uOCEX*N1540+uEREX*O1540+uHOEX*P1540)/('Life tables'!$I$2/2))</f>
        <v>0.45579867036970612</v>
      </c>
    </row>
    <row r="1541" spans="1:28" x14ac:dyDescent="0.25">
      <c r="A1541" s="4">
        <v>1535</v>
      </c>
      <c r="C1541" s="105">
        <f>IF(male=0,VLOOKUP((($A$5:$A$1570/'Life tables'!$I$2)*2)+age,lifetable,13,1),IF(male=1,VLOOKUP((($A$5:$A$1570/'Life tables'!$I$2)*2)+age,lifetable,10,1),"error"))</f>
        <v>1.0634871448009675E-2</v>
      </c>
      <c r="F1541" s="96">
        <f t="shared" si="408"/>
        <v>3.1406549909640518</v>
      </c>
      <c r="G1541" s="96">
        <f t="shared" si="420"/>
        <v>0.31548536687109185</v>
      </c>
      <c r="H1541" s="96">
        <f t="shared" si="409"/>
        <v>1.8017632720065749E-2</v>
      </c>
      <c r="I1541" s="96">
        <f t="shared" si="410"/>
        <v>7.2194950310882286E-3</v>
      </c>
      <c r="J1541" s="96">
        <f t="shared" si="421"/>
        <v>3.7024002021205427E-2</v>
      </c>
      <c r="K1541" s="96">
        <f t="shared" si="411"/>
        <v>7.5439692887251933E-3</v>
      </c>
      <c r="L1541" s="96">
        <f t="shared" si="412"/>
        <v>2.7553645250318755</v>
      </c>
      <c r="M1541" s="96">
        <f t="shared" si="413"/>
        <v>14.893785916017476</v>
      </c>
      <c r="N1541" s="96">
        <f t="shared" si="422"/>
        <v>1.4343038529984478</v>
      </c>
      <c r="O1541" s="96">
        <f t="shared" si="414"/>
        <v>3.4236684298065506E-2</v>
      </c>
      <c r="P1541" s="96">
        <f t="shared" si="415"/>
        <v>3.4236684298065506E-2</v>
      </c>
      <c r="Q1541" s="96">
        <f t="shared" si="423"/>
        <v>0.17437534115767839</v>
      </c>
      <c r="R1541" s="96">
        <f t="shared" si="406"/>
        <v>2.6837835651927211E-3</v>
      </c>
      <c r="S1541" s="96">
        <f t="shared" si="419"/>
        <v>13.213949569700027</v>
      </c>
      <c r="T1541" s="96">
        <f t="shared" si="416"/>
        <v>506.86264059744167</v>
      </c>
      <c r="U1541" s="96">
        <f t="shared" si="417"/>
        <v>475.32454559160561</v>
      </c>
      <c r="V1541" s="32">
        <f t="shared" si="418"/>
        <v>999.99999999999591</v>
      </c>
      <c r="W1541" s="100">
        <f>(cNES*L1541+(cNES+cOSEX)*G1541+(cNES+cEREX)*H1541+(cNES+cHOEX)*I1541+(cNES+cNES)*S1541+(cNES+cOSEX)*N1541+(cNES+cEREX)*O1541+(cNES+cHOEX)*P1541)/(1+cDR)^((cycle + 0.5)/('Life tables'!$I$2/2))</f>
        <v>137.75518094387115</v>
      </c>
      <c r="X1541" s="107">
        <f>((L1541+G1541+H1541+I1541+N1541+O1541+P1541+S1541)/('Life tables'!$I$2/2))/(1+oDR)^(((cycle + 0.5)/('Life tables'!$I$2/2)))</f>
        <v>0.28427871260885468</v>
      </c>
      <c r="Y1541" s="31">
        <f>((uNES*L1541+ uOCEX*G1541+uEREX*H1541+uHOEX*I1541+uNES*S1541+ uOCEX*N1541+uEREX*O1541+uHOEX*P1541)/('Life tables'!$I$2/2))/(1+oDR)^(((cycle + 0.5)/('Life tables'!$I$2/2)))</f>
        <v>0.1873181662116975</v>
      </c>
      <c r="Z1541" s="100">
        <f t="shared" si="407"/>
        <v>4261.0652432907336</v>
      </c>
      <c r="AA1541" s="107">
        <f>((L1541+G1541+H1541+I1541+N1541+O1541+P1541+S1541)/('Life tables'!$I$2/2))</f>
        <v>0.68323065310708553</v>
      </c>
      <c r="AB1541" s="31">
        <f>((uNES*L1541+ uOCEX*G1541+uEREX*H1541+uHOEX*I1541+uNES*S1541+ uOCEX*N1541+uEREX*O1541+uHOEX*P1541)/('Life tables'!$I$2/2))</f>
        <v>0.45019731468860369</v>
      </c>
    </row>
    <row r="1542" spans="1:28" x14ac:dyDescent="0.25">
      <c r="A1542" s="4">
        <v>1536</v>
      </c>
      <c r="C1542" s="105">
        <f>IF(male=0,VLOOKUP((($A$5:$A$1570/'Life tables'!$I$2)*2)+age,lifetable,13,1),IF(male=1,VLOOKUP((($A$5:$A$1570/'Life tables'!$I$2)*2)+age,lifetable,10,1),"error"))</f>
        <v>1.0634871448009675E-2</v>
      </c>
      <c r="F1542" s="96">
        <f t="shared" si="408"/>
        <v>3.1020386979180667</v>
      </c>
      <c r="G1542" s="96">
        <f t="shared" si="420"/>
        <v>0.3116062794151741</v>
      </c>
      <c r="H1542" s="96">
        <f t="shared" si="409"/>
        <v>1.7796094796570558E-2</v>
      </c>
      <c r="I1542" s="96">
        <f t="shared" si="410"/>
        <v>7.1307268803150175E-3</v>
      </c>
      <c r="J1542" s="96">
        <f t="shared" si="421"/>
        <v>3.6568769047224052E-2</v>
      </c>
      <c r="K1542" s="96">
        <f t="shared" si="411"/>
        <v>7.4512115265318044E-3</v>
      </c>
      <c r="L1542" s="96">
        <f t="shared" si="412"/>
        <v>2.7214856162522514</v>
      </c>
      <c r="M1542" s="96">
        <f t="shared" si="413"/>
        <v>14.71077511303066</v>
      </c>
      <c r="N1542" s="96">
        <f t="shared" si="422"/>
        <v>1.4166795161545811</v>
      </c>
      <c r="O1542" s="96">
        <f t="shared" si="414"/>
        <v>3.381599320445601E-2</v>
      </c>
      <c r="P1542" s="96">
        <f t="shared" si="415"/>
        <v>3.381599320445601E-2</v>
      </c>
      <c r="Q1542" s="96">
        <f t="shared" si="423"/>
        <v>0.17223266424622588</v>
      </c>
      <c r="R1542" s="96">
        <f t="shared" si="406"/>
        <v>2.6508059604333752E-3</v>
      </c>
      <c r="S1542" s="96">
        <f t="shared" si="419"/>
        <v>13.051580140260509</v>
      </c>
      <c r="T1542" s="96">
        <f t="shared" si="416"/>
        <v>507.07144203073511</v>
      </c>
      <c r="U1542" s="96">
        <f t="shared" si="417"/>
        <v>475.3346476090926</v>
      </c>
      <c r="V1542" s="32">
        <f t="shared" si="418"/>
        <v>999.99999999999602</v>
      </c>
      <c r="W1542" s="100">
        <f>(cNES*L1542+(cNES+cOSEX)*G1542+(cNES+cEREX)*H1542+(cNES+cHOEX)*I1542+(cNES+cNES)*S1542+(cNES+cOSEX)*N1542+(cNES+cEREX)*O1542+(cNES+cHOEX)*P1542)/(1+cDR)^((cycle + 0.5)/('Life tables'!$I$2/2))</f>
        <v>135.75860217323552</v>
      </c>
      <c r="X1542" s="107">
        <f>((L1542+G1542+H1542+I1542+N1542+O1542+P1542+S1542)/('Life tables'!$I$2/2))/(1+oDR)^(((cycle + 0.5)/('Life tables'!$I$2/2)))</f>
        <v>0.28062488096685334</v>
      </c>
      <c r="Y1542" s="31">
        <f>((uNES*L1542+ uOCEX*G1542+uEREX*H1542+uHOEX*I1542+uNES*S1542+ uOCEX*N1542+uEREX*O1542+uHOEX*P1542)/('Life tables'!$I$2/2))/(1+oDR)^(((cycle + 0.5)/('Life tables'!$I$2/2)))</f>
        <v>0.18491056795732616</v>
      </c>
      <c r="Z1542" s="100">
        <f t="shared" si="407"/>
        <v>4208.702570401274</v>
      </c>
      <c r="AA1542" s="107">
        <f>((L1542+G1542+H1542+I1542+N1542+O1542+P1542+S1542)/('Life tables'!$I$2/2))</f>
        <v>0.67483436326588331</v>
      </c>
      <c r="AB1542" s="31">
        <f>((uNES*L1542+ uOCEX*G1542+uEREX*H1542+uHOEX*I1542+uNES*S1542+ uOCEX*N1542+uEREX*O1542+uHOEX*P1542)/('Life tables'!$I$2/2))</f>
        <v>0.44466479578962992</v>
      </c>
    </row>
    <row r="1543" spans="1:28" x14ac:dyDescent="0.25">
      <c r="A1543" s="4">
        <v>1537</v>
      </c>
      <c r="C1543" s="105">
        <f>IF(male=0,VLOOKUP((($A$5:$A$1570/'Life tables'!$I$2)*2)+age,lifetable,13,1),IF(male=1,VLOOKUP((($A$5:$A$1570/'Life tables'!$I$2)*2)+age,lifetable,10,1),"error"))</f>
        <v>1.0634871448009675E-2</v>
      </c>
      <c r="F1543" s="96">
        <f t="shared" si="408"/>
        <v>3.0638978857320991</v>
      </c>
      <c r="G1543" s="96">
        <f t="shared" si="420"/>
        <v>0.30777495500677166</v>
      </c>
      <c r="H1543" s="96">
        <f t="shared" si="409"/>
        <v>1.7577284660599261E-2</v>
      </c>
      <c r="I1543" s="96">
        <f t="shared" si="410"/>
        <v>7.0430517282048712E-3</v>
      </c>
      <c r="J1543" s="96">
        <f t="shared" si="421"/>
        <v>3.6119141338505176E-2</v>
      </c>
      <c r="K1543" s="96">
        <f t="shared" si="411"/>
        <v>7.3595958869261142E-3</v>
      </c>
      <c r="L1543" s="96">
        <f t="shared" si="412"/>
        <v>2.6880238571110922</v>
      </c>
      <c r="M1543" s="96">
        <f t="shared" si="413"/>
        <v>14.530012474436214</v>
      </c>
      <c r="N1543" s="96">
        <f t="shared" si="422"/>
        <v>1.3992716824126343</v>
      </c>
      <c r="O1543" s="96">
        <f t="shared" si="414"/>
        <v>3.3400470017447677E-2</v>
      </c>
      <c r="P1543" s="96">
        <f t="shared" si="415"/>
        <v>3.3400470017447677E-2</v>
      </c>
      <c r="Q1543" s="96">
        <f t="shared" si="423"/>
        <v>0.17011630867678201</v>
      </c>
      <c r="R1543" s="96">
        <f t="shared" ref="R1543:R1570" si="424">M1543*amrc + P1543*amrHOEX</f>
        <v>2.6182334633264499E-3</v>
      </c>
      <c r="S1543" s="96">
        <f t="shared" si="419"/>
        <v>12.891205309848576</v>
      </c>
      <c r="T1543" s="96">
        <f t="shared" si="416"/>
        <v>507.27767748075041</v>
      </c>
      <c r="U1543" s="96">
        <f t="shared" si="417"/>
        <v>475.34462543844285</v>
      </c>
      <c r="V1543" s="32">
        <f t="shared" si="418"/>
        <v>999.99999999999613</v>
      </c>
      <c r="W1543" s="100">
        <f>(cNES*L1543+(cNES+cOSEX)*G1543+(cNES+cEREX)*H1543+(cNES+cHOEX)*I1543+(cNES+cNES)*S1543+(cNES+cOSEX)*N1543+(cNES+cEREX)*O1543+(cNES+cHOEX)*P1543)/(1+cDR)^((cycle + 0.5)/('Life tables'!$I$2/2))</f>
        <v>133.79095944732927</v>
      </c>
      <c r="X1543" s="107">
        <f>((L1543+G1543+H1543+I1543+N1543+O1543+P1543+S1543)/('Life tables'!$I$2/2))/(1+oDR)^(((cycle + 0.5)/('Life tables'!$I$2/2)))</f>
        <v>0.27701801270638882</v>
      </c>
      <c r="Y1543" s="31">
        <f>((uNES*L1543+ uOCEX*G1543+uEREX*H1543+uHOEX*I1543+uNES*S1543+ uOCEX*N1543+uEREX*O1543+uHOEX*P1543)/('Life tables'!$I$2/2))/(1+oDR)^(((cycle + 0.5)/('Life tables'!$I$2/2)))</f>
        <v>0.18253391499608262</v>
      </c>
      <c r="Z1543" s="100">
        <f t="shared" ref="Z1543:Z1570" si="425">(cNES*L1543+(cNES+cOSEX)*G1543+(cNES+cEREX)*H1543+(cNES+cHOEX)*I1543+(cNES+cNES)*S1543+(cNES+cOSEX)*N1543+(cNES+cEREX)*O1543+(cNES+cHOEX)*P1543)</f>
        <v>4156.9833098646723</v>
      </c>
      <c r="AA1543" s="107">
        <f>((L1543+G1543+H1543+I1543+N1543+O1543+P1543+S1543)/('Life tables'!$I$2/2))</f>
        <v>0.66654125799688069</v>
      </c>
      <c r="AB1543" s="31">
        <f>((uNES*L1543+ uOCEX*G1543+uEREX*H1543+uHOEX*I1543+uNES*S1543+ uOCEX*N1543+uEREX*O1543+uHOEX*P1543)/('Life tables'!$I$2/2))</f>
        <v>0.43920026766468329</v>
      </c>
    </row>
    <row r="1544" spans="1:28" x14ac:dyDescent="0.25">
      <c r="A1544" s="4">
        <v>1538</v>
      </c>
      <c r="C1544" s="105">
        <f>IF(male=0,VLOOKUP((($A$5:$A$1570/'Life tables'!$I$2)*2)+age,lifetable,13,1),IF(male=1,VLOOKUP((($A$5:$A$1570/'Life tables'!$I$2)*2)+age,lifetable,10,1),"error"))</f>
        <v>1.0634871448009675E-2</v>
      </c>
      <c r="F1544" s="96">
        <f t="shared" ref="F1544:F1565" si="426">E1543*(1-pCAUC)+(L1543+G1543+H1543+I1543 )*(1-pCAUC)+(S1543+N1543+O1543+P1543)*(pUAUC)</f>
        <v>3.0262266699615896</v>
      </c>
      <c r="G1544" s="96">
        <f t="shared" si="420"/>
        <v>0.30399080254111321</v>
      </c>
      <c r="H1544" s="96">
        <f t="shared" ref="H1544:H1565" si="427">F1544*rrEREX</f>
        <v>1.7361168553664815E-2</v>
      </c>
      <c r="I1544" s="96">
        <f t="shared" ref="I1544:I1565" si="428">F1544*rrHOEX</f>
        <v>6.9564560480512979E-3</v>
      </c>
      <c r="J1544" s="96">
        <f t="shared" si="421"/>
        <v>3.5675049525542145E-2</v>
      </c>
      <c r="K1544" s="96">
        <f t="shared" ref="K1544:K1565" si="429">F1544*amr + I1544*amrHOEX</f>
        <v>7.2691082352549482E-3</v>
      </c>
      <c r="L1544" s="96">
        <f t="shared" ref="L1544:L1565" si="430">F1544-SUM(G1544:K1544)</f>
        <v>2.6549740850579631</v>
      </c>
      <c r="M1544" s="96">
        <f t="shared" ref="M1544:M1565" si="431">E1543*pCAUC+(L1543+G1543+H1543+I1543)*pCAUC+(S1543+N1543+O1543+P1543)*(1-pUAUC)</f>
        <v>14.351470410841182</v>
      </c>
      <c r="N1544" s="96">
        <f t="shared" si="422"/>
        <v>1.3820776948542901</v>
      </c>
      <c r="O1544" s="96">
        <f t="shared" ref="O1544:O1565" si="432">M1544*rrEREXc</f>
        <v>3.2990051316675678E-2</v>
      </c>
      <c r="P1544" s="96">
        <f t="shared" ref="P1544:P1565" si="433">M1544*rrHOEXc</f>
        <v>3.2990051316675678E-2</v>
      </c>
      <c r="Q1544" s="96">
        <f t="shared" si="423"/>
        <v>0.16802595143477966</v>
      </c>
      <c r="R1544" s="96">
        <f t="shared" si="424"/>
        <v>2.5860611024053348E-3</v>
      </c>
      <c r="S1544" s="96">
        <f t="shared" si="419"/>
        <v>12.732800600816356</v>
      </c>
      <c r="T1544" s="96">
        <f t="shared" ref="T1544:T1565" si="434">J1544+Q1544+T1543</f>
        <v>507.48137848171075</v>
      </c>
      <c r="U1544" s="96">
        <f t="shared" ref="U1544:U1565" si="435">K1544+R1544+U1543</f>
        <v>475.35448060778049</v>
      </c>
      <c r="V1544" s="32">
        <f t="shared" ref="V1544:V1570" si="436">SUM(G1544:I1544,L1544,N1544,O1544,P1544,S1544,T1544,U1544)</f>
        <v>999.99999999999602</v>
      </c>
      <c r="W1544" s="100">
        <f>(cNES*L1544+(cNES+cOSEX)*G1544+(cNES+cEREX)*H1544+(cNES+cHOEX)*I1544+(cNES+cNES)*S1544+(cNES+cOSEX)*N1544+(cNES+cEREX)*O1544+(cNES+cHOEX)*P1544)/(1+cDR)^((cycle + 0.5)/('Life tables'!$I$2/2))</f>
        <v>131.85183348178478</v>
      </c>
      <c r="X1544" s="107">
        <f>((L1544+G1544+H1544+I1544+N1544+O1544+P1544+S1544)/('Life tables'!$I$2/2))/(1+oDR)^(((cycle + 0.5)/('Life tables'!$I$2/2)))</f>
        <v>0.2734575041659244</v>
      </c>
      <c r="Y1544" s="31">
        <f>((uNES*L1544+ uOCEX*G1544+uEREX*H1544+uHOEX*I1544+uNES*S1544+ uOCEX*N1544+uEREX*O1544+uHOEX*P1544)/('Life tables'!$I$2/2))/(1+oDR)^(((cycle + 0.5)/('Life tables'!$I$2/2)))</f>
        <v>0.18018780956176433</v>
      </c>
      <c r="Z1544" s="100">
        <f t="shared" si="425"/>
        <v>4105.8995580603414</v>
      </c>
      <c r="AA1544" s="107">
        <f>((L1544+G1544+H1544+I1544+N1544+O1544+P1544+S1544)/('Life tables'!$I$2/2))</f>
        <v>0.65835006915629135</v>
      </c>
      <c r="AB1544" s="31">
        <f>((uNES*L1544+ uOCEX*G1544+uEREX*H1544+uHOEX*I1544+uNES*S1544+ uOCEX*N1544+uEREX*O1544+uHOEX*P1544)/('Life tables'!$I$2/2))</f>
        <v>0.43380289470545935</v>
      </c>
    </row>
    <row r="1545" spans="1:28" x14ac:dyDescent="0.25">
      <c r="A1545" s="4">
        <v>1539</v>
      </c>
      <c r="C1545" s="105">
        <f>IF(male=0,VLOOKUP((($A$5:$A$1570/'Life tables'!$I$2)*2)+age,lifetable,13,1),IF(male=1,VLOOKUP((($A$5:$A$1570/'Life tables'!$I$2)*2)+age,lifetable,10,1),"error"))</f>
        <v>1.1679056558138168E-2</v>
      </c>
      <c r="F1545" s="96">
        <f t="shared" si="426"/>
        <v>2.9890192403167783</v>
      </c>
      <c r="G1545" s="96">
        <f t="shared" si="420"/>
        <v>0.30025323836243195</v>
      </c>
      <c r="H1545" s="96">
        <f t="shared" si="427"/>
        <v>1.7147713142699056E-2</v>
      </c>
      <c r="I1545" s="96">
        <f t="shared" si="428"/>
        <v>6.8709264836091287E-3</v>
      </c>
      <c r="J1545" s="96">
        <f t="shared" si="421"/>
        <v>3.8696114364267009E-2</v>
      </c>
      <c r="K1545" s="96">
        <f t="shared" si="429"/>
        <v>7.1797346149876998E-3</v>
      </c>
      <c r="L1545" s="96">
        <f t="shared" si="430"/>
        <v>2.6188715133487834</v>
      </c>
      <c r="M1545" s="96">
        <f t="shared" si="431"/>
        <v>14.175121670188011</v>
      </c>
      <c r="N1545" s="96">
        <f t="shared" si="422"/>
        <v>1.3650949290473606</v>
      </c>
      <c r="O1545" s="96">
        <f t="shared" si="432"/>
        <v>3.2584674457215725E-2</v>
      </c>
      <c r="P1545" s="96">
        <f t="shared" si="433"/>
        <v>3.2584674457215725E-2</v>
      </c>
      <c r="Q1545" s="96">
        <f t="shared" si="423"/>
        <v>0.18225618510001618</v>
      </c>
      <c r="R1545" s="96">
        <f t="shared" si="424"/>
        <v>2.5542839669895215E-3</v>
      </c>
      <c r="S1545" s="96">
        <f t="shared" si="419"/>
        <v>12.560046923159213</v>
      </c>
      <c r="T1545" s="96">
        <f t="shared" si="434"/>
        <v>507.70233078117502</v>
      </c>
      <c r="U1545" s="96">
        <f t="shared" si="435"/>
        <v>475.36421462636247</v>
      </c>
      <c r="V1545" s="32">
        <f t="shared" si="436"/>
        <v>999.99999999999602</v>
      </c>
      <c r="W1545" s="100">
        <f>(cNES*L1545+(cNES+cOSEX)*G1545+(cNES+cEREX)*H1545+(cNES+cHOEX)*I1545+(cNES+cNES)*S1545+(cNES+cOSEX)*N1545+(cNES+cEREX)*O1545+(cNES+cHOEX)*P1545)/(1+cDR)^((cycle + 0.5)/('Life tables'!$I$2/2))</f>
        <v>129.81038106726396</v>
      </c>
      <c r="X1545" s="107">
        <f>((L1545+G1545+H1545+I1545+N1545+O1545+P1545+S1545)/('Life tables'!$I$2/2))/(1+oDR)^(((cycle + 0.5)/('Life tables'!$I$2/2)))</f>
        <v>0.2696282106524634</v>
      </c>
      <c r="Y1545" s="31">
        <f>((uNES*L1545+ uOCEX*G1545+uEREX*H1545+uHOEX*I1545+uNES*S1545+ uOCEX*N1545+uEREX*O1545+uHOEX*P1545)/('Life tables'!$I$2/2))/(1+oDR)^(((cycle + 0.5)/('Life tables'!$I$2/2)))</f>
        <v>0.17766111131108456</v>
      </c>
      <c r="Z1545" s="100">
        <f t="shared" si="425"/>
        <v>4051.3727973926152</v>
      </c>
      <c r="AA1545" s="107">
        <f>((L1545+G1545+H1545+I1545+N1545+O1545+P1545+S1545)/('Life tables'!$I$2/2))</f>
        <v>0.64950183409279227</v>
      </c>
      <c r="AB1545" s="31">
        <f>((uNES*L1545+ uOCEX*G1545+uEREX*H1545+uHOEX*I1545+uNES*S1545+ uOCEX*N1545+uEREX*O1545+uHOEX*P1545)/('Life tables'!$I$2/2))</f>
        <v>0.42796418581083256</v>
      </c>
    </row>
    <row r="1546" spans="1:28" x14ac:dyDescent="0.25">
      <c r="A1546" s="4">
        <v>1540</v>
      </c>
      <c r="C1546" s="105">
        <f>IF(male=0,VLOOKUP((($A$5:$A$1570/'Life tables'!$I$2)*2)+age,lifetable,13,1),IF(male=1,VLOOKUP((($A$5:$A$1570/'Life tables'!$I$2)*2)+age,lifetable,10,1),"error"))</f>
        <v>1.1679056558138168E-2</v>
      </c>
      <c r="F1546" s="96">
        <f t="shared" si="426"/>
        <v>2.9488043858112079</v>
      </c>
      <c r="G1546" s="96">
        <f t="shared" si="420"/>
        <v>0.29621357206229404</v>
      </c>
      <c r="H1546" s="96">
        <f t="shared" si="427"/>
        <v>1.6917004427333338E-2</v>
      </c>
      <c r="I1546" s="96">
        <f t="shared" si="428"/>
        <v>6.778483683265185E-3</v>
      </c>
      <c r="J1546" s="96">
        <f t="shared" si="421"/>
        <v>3.8175489207995017E-2</v>
      </c>
      <c r="K1546" s="96">
        <f t="shared" si="429"/>
        <v>7.0831370491253477E-3</v>
      </c>
      <c r="L1546" s="96">
        <f t="shared" si="430"/>
        <v>2.583636699381195</v>
      </c>
      <c r="M1546" s="96">
        <f t="shared" si="431"/>
        <v>13.984650206647322</v>
      </c>
      <c r="N1546" s="96">
        <f t="shared" si="422"/>
        <v>1.3467521144276837</v>
      </c>
      <c r="O1546" s="96">
        <f t="shared" si="432"/>
        <v>3.2146833373571576E-2</v>
      </c>
      <c r="P1546" s="96">
        <f t="shared" si="433"/>
        <v>3.2146833373571576E-2</v>
      </c>
      <c r="Q1546" s="96">
        <f t="shared" si="423"/>
        <v>0.17980720419367574</v>
      </c>
      <c r="R1546" s="96">
        <f t="shared" si="424"/>
        <v>2.5199619895976649E-3</v>
      </c>
      <c r="S1546" s="96">
        <f t="shared" si="419"/>
        <v>12.391277259289222</v>
      </c>
      <c r="T1546" s="96">
        <f t="shared" si="434"/>
        <v>507.92031347457669</v>
      </c>
      <c r="U1546" s="96">
        <f t="shared" si="435"/>
        <v>475.37381772540118</v>
      </c>
      <c r="V1546" s="32">
        <f t="shared" si="436"/>
        <v>999.99999999999602</v>
      </c>
      <c r="W1546" s="100">
        <f>(cNES*L1546+(cNES+cOSEX)*G1546+(cNES+cEREX)*H1546+(cNES+cHOEX)*I1546+(cNES+cNES)*S1546+(cNES+cOSEX)*N1546+(cNES+cEREX)*O1546+(cNES+cHOEX)*P1546)/(1+cDR)^((cycle + 0.5)/('Life tables'!$I$2/2))</f>
        <v>127.77995608605376</v>
      </c>
      <c r="X1546" s="107">
        <f>((L1546+G1546+H1546+I1546+N1546+O1546+P1546+S1546)/('Life tables'!$I$2/2))/(1+oDR)^(((cycle + 0.5)/('Life tables'!$I$2/2)))</f>
        <v>0.26585254124804492</v>
      </c>
      <c r="Y1546" s="31">
        <f>((uNES*L1546+ uOCEX*G1546+uEREX*H1546+uHOEX*I1546+uNES*S1546+ uOCEX*N1546+uEREX*O1546+uHOEX*P1546)/('Life tables'!$I$2/2))/(1+oDR)^(((cycle + 0.5)/('Life tables'!$I$2/2)))</f>
        <v>0.17517328036834509</v>
      </c>
      <c r="Z1546" s="100">
        <f t="shared" si="425"/>
        <v>3996.9264130424399</v>
      </c>
      <c r="AA1546" s="107">
        <f>((L1546+G1546+H1546+I1546+N1546+O1546+P1546+S1546)/('Life tables'!$I$2/2))</f>
        <v>0.64077252320136158</v>
      </c>
      <c r="AB1546" s="31">
        <f>((uNES*L1546+ uOCEX*G1546+uEREX*H1546+uHOEX*I1546+uNES*S1546+ uOCEX*N1546+uEREX*O1546+uHOEX*P1546)/('Life tables'!$I$2/2))</f>
        <v>0.42221234497945381</v>
      </c>
    </row>
    <row r="1547" spans="1:28" x14ac:dyDescent="0.25">
      <c r="A1547" s="4">
        <v>1541</v>
      </c>
      <c r="C1547" s="105">
        <f>IF(male=0,VLOOKUP((($A$5:$A$1570/'Life tables'!$I$2)*2)+age,lifetable,13,1),IF(male=1,VLOOKUP((($A$5:$A$1570/'Life tables'!$I$2)*2)+age,lifetable,10,1),"error"))</f>
        <v>1.1679056558138168E-2</v>
      </c>
      <c r="F1547" s="96">
        <f t="shared" si="426"/>
        <v>2.9091319756987644</v>
      </c>
      <c r="G1547" s="96">
        <f t="shared" si="420"/>
        <v>0.2922283954367193</v>
      </c>
      <c r="H1547" s="96">
        <f t="shared" si="427"/>
        <v>1.6689407662778689E-2</v>
      </c>
      <c r="I1547" s="96">
        <f t="shared" si="428"/>
        <v>6.6872878121802927E-3</v>
      </c>
      <c r="J1547" s="96">
        <f t="shared" si="421"/>
        <v>3.7661886586067929E-2</v>
      </c>
      <c r="K1547" s="96">
        <f t="shared" si="429"/>
        <v>6.9878424547305277E-3</v>
      </c>
      <c r="L1547" s="96">
        <f t="shared" si="430"/>
        <v>2.5488771557462875</v>
      </c>
      <c r="M1547" s="96">
        <f t="shared" si="431"/>
        <v>13.796736824319373</v>
      </c>
      <c r="N1547" s="96">
        <f t="shared" si="422"/>
        <v>1.3286556485712027</v>
      </c>
      <c r="O1547" s="96">
        <f t="shared" si="432"/>
        <v>3.1714872609369588E-2</v>
      </c>
      <c r="P1547" s="96">
        <f t="shared" si="433"/>
        <v>3.1714872609369588E-2</v>
      </c>
      <c r="Q1547" s="96">
        <f t="shared" si="423"/>
        <v>0.1773911137368043</v>
      </c>
      <c r="R1547" s="96">
        <f t="shared" si="424"/>
        <v>2.4861009652741477E-3</v>
      </c>
      <c r="S1547" s="96">
        <f t="shared" si="419"/>
        <v>12.224774215827352</v>
      </c>
      <c r="T1547" s="96">
        <f t="shared" si="434"/>
        <v>508.13536647489957</v>
      </c>
      <c r="U1547" s="96">
        <f t="shared" si="435"/>
        <v>475.38329166882119</v>
      </c>
      <c r="V1547" s="32">
        <f t="shared" si="436"/>
        <v>999.99999999999591</v>
      </c>
      <c r="W1547" s="100">
        <f>(cNES*L1547+(cNES+cOSEX)*G1547+(cNES+cEREX)*H1547+(cNES+cHOEX)*I1547+(cNES+cNES)*S1547+(cNES+cOSEX)*N1547+(cNES+cEREX)*O1547+(cNES+cHOEX)*P1547)/(1+cDR)^((cycle + 0.5)/('Life tables'!$I$2/2))</f>
        <v>125.78128641637939</v>
      </c>
      <c r="X1547" s="107">
        <f>((L1547+G1547+H1547+I1547+N1547+O1547+P1547+S1547)/('Life tables'!$I$2/2))/(1+oDR)^(((cycle + 0.5)/('Life tables'!$I$2/2)))</f>
        <v>0.26212974494694863</v>
      </c>
      <c r="Y1547" s="31">
        <f>((uNES*L1547+ uOCEX*G1547+uEREX*H1547+uHOEX*I1547+uNES*S1547+ uOCEX*N1547+uEREX*O1547+uHOEX*P1547)/('Life tables'!$I$2/2))/(1+oDR)^(((cycle + 0.5)/('Life tables'!$I$2/2)))</f>
        <v>0.17272028806952408</v>
      </c>
      <c r="Z1547" s="100">
        <f t="shared" si="425"/>
        <v>3943.2116232045641</v>
      </c>
      <c r="AA1547" s="107">
        <f>((L1547+G1547+H1547+I1547+N1547+O1547+P1547+S1547)/('Life tables'!$I$2/2))</f>
        <v>0.63216053791696514</v>
      </c>
      <c r="AB1547" s="31">
        <f>((uNES*L1547+ uOCEX*G1547+uEREX*H1547+uHOEX*I1547+uNES*S1547+ uOCEX*N1547+uEREX*O1547+uHOEX*P1547)/('Life tables'!$I$2/2))</f>
        <v>0.41653781121750005</v>
      </c>
    </row>
    <row r="1548" spans="1:28" x14ac:dyDescent="0.25">
      <c r="A1548" s="4">
        <v>1542</v>
      </c>
      <c r="C1548" s="105">
        <f>IF(male=0,VLOOKUP((($A$5:$A$1570/'Life tables'!$I$2)*2)+age,lifetable,13,1),IF(male=1,VLOOKUP((($A$5:$A$1570/'Life tables'!$I$2)*2)+age,lifetable,10,1),"error"))</f>
        <v>1.1679056558138168E-2</v>
      </c>
      <c r="F1548" s="96">
        <f t="shared" si="426"/>
        <v>2.8699946298082519</v>
      </c>
      <c r="G1548" s="96">
        <f t="shared" si="420"/>
        <v>0.28829696713206521</v>
      </c>
      <c r="H1548" s="96">
        <f t="shared" si="427"/>
        <v>1.6464880509709585E-2</v>
      </c>
      <c r="I1548" s="96">
        <f t="shared" si="428"/>
        <v>6.5973219053871357E-3</v>
      </c>
      <c r="J1548" s="96">
        <f t="shared" si="421"/>
        <v>3.7155210954119625E-2</v>
      </c>
      <c r="K1548" s="96">
        <f t="shared" si="429"/>
        <v>6.8938331043594415E-3</v>
      </c>
      <c r="L1548" s="96">
        <f t="shared" si="430"/>
        <v>2.514586416202611</v>
      </c>
      <c r="M1548" s="96">
        <f t="shared" si="431"/>
        <v>13.611347226467007</v>
      </c>
      <c r="N1548" s="96">
        <f t="shared" si="422"/>
        <v>1.3108022286278211</v>
      </c>
      <c r="O1548" s="96">
        <f t="shared" si="432"/>
        <v>3.1288713325920321E-2</v>
      </c>
      <c r="P1548" s="96">
        <f t="shared" si="433"/>
        <v>3.1288713325920321E-2</v>
      </c>
      <c r="Q1548" s="96">
        <f t="shared" si="423"/>
        <v>0.1750074727601727</v>
      </c>
      <c r="R1548" s="96">
        <f t="shared" si="424"/>
        <v>2.452694713923456E-3</v>
      </c>
      <c r="S1548" s="96">
        <f t="shared" ref="S1548:S1568" si="437">M1548-SUM(N1548:R1548)</f>
        <v>12.060507403713249</v>
      </c>
      <c r="T1548" s="96">
        <f t="shared" si="434"/>
        <v>508.34752915861384</v>
      </c>
      <c r="U1548" s="96">
        <f t="shared" si="435"/>
        <v>475.3926381966395</v>
      </c>
      <c r="V1548" s="32">
        <f t="shared" si="436"/>
        <v>999.99999999999602</v>
      </c>
      <c r="W1548" s="100">
        <f>(cNES*L1548+(cNES+cOSEX)*G1548+(cNES+cEREX)*H1548+(cNES+cHOEX)*I1548+(cNES+cNES)*S1548+(cNES+cOSEX)*N1548+(cNES+cEREX)*O1548+(cNES+cHOEX)*P1548)/(1+cDR)^((cycle + 0.5)/('Life tables'!$I$2/2))</f>
        <v>123.81387558191008</v>
      </c>
      <c r="X1548" s="107">
        <f>((L1548+G1548+H1548+I1548+N1548+O1548+P1548+S1548)/('Life tables'!$I$2/2))/(1+oDR)^(((cycle + 0.5)/('Life tables'!$I$2/2)))</f>
        <v>0.25845908126462963</v>
      </c>
      <c r="Y1548" s="31">
        <f>((uNES*L1548+ uOCEX*G1548+uEREX*H1548+uHOEX*I1548+uNES*S1548+ uOCEX*N1548+uEREX*O1548+uHOEX*P1548)/('Life tables'!$I$2/2))/(1+oDR)^(((cycle + 0.5)/('Life tables'!$I$2/2)))</f>
        <v>0.17030164650328916</v>
      </c>
      <c r="Z1548" s="100">
        <f t="shared" si="425"/>
        <v>3890.218602507985</v>
      </c>
      <c r="AA1548" s="107">
        <f>((L1548+G1548+H1548+I1548+N1548+O1548+P1548+S1548)/('Life tables'!$I$2/2))</f>
        <v>0.62366430117015681</v>
      </c>
      <c r="AB1548" s="31">
        <f>((uNES*L1548+ uOCEX*G1548+uEREX*H1548+uHOEX*I1548+uNES*S1548+ uOCEX*N1548+uEREX*O1548+uHOEX*P1548)/('Life tables'!$I$2/2))</f>
        <v>0.41093954538147615</v>
      </c>
    </row>
    <row r="1549" spans="1:28" x14ac:dyDescent="0.25">
      <c r="A1549" s="4">
        <v>1543</v>
      </c>
      <c r="C1549" s="105">
        <f>IF(male=0,VLOOKUP((($A$5:$A$1570/'Life tables'!$I$2)*2)+age,lifetable,13,1),IF(male=1,VLOOKUP((($A$5:$A$1570/'Life tables'!$I$2)*2)+age,lifetable,10,1),"error"))</f>
        <v>1.1679056558138168E-2</v>
      </c>
      <c r="F1549" s="96">
        <f t="shared" si="426"/>
        <v>2.83138507126487</v>
      </c>
      <c r="G1549" s="96">
        <f t="shared" si="420"/>
        <v>0.28441855617102846</v>
      </c>
      <c r="H1549" s="96">
        <f t="shared" si="427"/>
        <v>1.6243381221401895E-2</v>
      </c>
      <c r="I1549" s="96">
        <f t="shared" si="428"/>
        <v>6.5085692353681682E-3</v>
      </c>
      <c r="J1549" s="96">
        <f t="shared" si="421"/>
        <v>3.6655368105068503E-2</v>
      </c>
      <c r="K1549" s="96">
        <f t="shared" si="429"/>
        <v>6.8010915186900453E-3</v>
      </c>
      <c r="L1549" s="96">
        <f t="shared" si="430"/>
        <v>2.480758105013313</v>
      </c>
      <c r="M1549" s="96">
        <f t="shared" si="431"/>
        <v>13.428447573477815</v>
      </c>
      <c r="N1549" s="96">
        <f t="shared" si="422"/>
        <v>1.2931885957695464</v>
      </c>
      <c r="O1549" s="96">
        <f t="shared" si="432"/>
        <v>3.0868277735337381E-2</v>
      </c>
      <c r="P1549" s="96">
        <f t="shared" si="433"/>
        <v>3.0868277735337381E-2</v>
      </c>
      <c r="Q1549" s="96">
        <f t="shared" si="423"/>
        <v>0.17265584617201907</v>
      </c>
      <c r="R1549" s="96">
        <f t="shared" si="424"/>
        <v>2.4197371378216035E-3</v>
      </c>
      <c r="S1549" s="96">
        <f t="shared" si="437"/>
        <v>11.898446838927754</v>
      </c>
      <c r="T1549" s="96">
        <f t="shared" si="434"/>
        <v>508.55684037289092</v>
      </c>
      <c r="U1549" s="96">
        <f t="shared" si="435"/>
        <v>475.40185902529601</v>
      </c>
      <c r="V1549" s="32">
        <f t="shared" si="436"/>
        <v>999.99999999999591</v>
      </c>
      <c r="W1549" s="100">
        <f>(cNES*L1549+(cNES+cOSEX)*G1549+(cNES+cEREX)*H1549+(cNES+cHOEX)*I1549+(cNES+cNES)*S1549+(cNES+cOSEX)*N1549+(cNES+cEREX)*O1549+(cNES+cHOEX)*P1549)/(1+cDR)^((cycle + 0.5)/('Life tables'!$I$2/2))</f>
        <v>121.87723486037989</v>
      </c>
      <c r="X1549" s="107">
        <f>((L1549+G1549+H1549+I1549+N1549+O1549+P1549+S1549)/('Life tables'!$I$2/2))/(1+oDR)^(((cycle + 0.5)/('Life tables'!$I$2/2)))</f>
        <v>0.25483982009016853</v>
      </c>
      <c r="Y1549" s="31">
        <f>((uNES*L1549+ uOCEX*G1549+uEREX*H1549+uHOEX*I1549+uNES*S1549+ uOCEX*N1549+uEREX*O1549+uHOEX*P1549)/('Life tables'!$I$2/2))/(1+oDR)^(((cycle + 0.5)/('Life tables'!$I$2/2)))</f>
        <v>0.16791687459349505</v>
      </c>
      <c r="Z1549" s="100">
        <f t="shared" si="425"/>
        <v>3837.9376573064337</v>
      </c>
      <c r="AA1549" s="107">
        <f>((L1549+G1549+H1549+I1549+N1549+O1549+P1549+S1549)/('Life tables'!$I$2/2))</f>
        <v>0.61528225709767148</v>
      </c>
      <c r="AB1549" s="31">
        <f>((uNES*L1549+ uOCEX*G1549+uEREX*H1549+uHOEX*I1549+uNES*S1549+ uOCEX*N1549+uEREX*O1549+uHOEX*P1549)/('Life tables'!$I$2/2))</f>
        <v>0.40541652230062192</v>
      </c>
    </row>
    <row r="1550" spans="1:28" x14ac:dyDescent="0.25">
      <c r="A1550" s="4">
        <v>1544</v>
      </c>
      <c r="C1550" s="105">
        <f>IF(male=0,VLOOKUP((($A$5:$A$1570/'Life tables'!$I$2)*2)+age,lifetable,13,1),IF(male=1,VLOOKUP((($A$5:$A$1570/'Life tables'!$I$2)*2)+age,lifetable,10,1),"error"))</f>
        <v>1.1679056558138168E-2</v>
      </c>
      <c r="F1550" s="96">
        <f t="shared" si="426"/>
        <v>2.7932961249140007</v>
      </c>
      <c r="G1550" s="96">
        <f t="shared" si="420"/>
        <v>0.28059244179431092</v>
      </c>
      <c r="H1550" s="96">
        <f t="shared" si="427"/>
        <v>1.6024868634690295E-2</v>
      </c>
      <c r="I1550" s="96">
        <f t="shared" si="428"/>
        <v>6.4210133084323419E-3</v>
      </c>
      <c r="J1550" s="96">
        <f t="shared" si="421"/>
        <v>3.616226514871166E-2</v>
      </c>
      <c r="K1550" s="96">
        <f t="shared" si="429"/>
        <v>6.7096004627359308E-3</v>
      </c>
      <c r="L1550" s="96">
        <f t="shared" si="430"/>
        <v>2.4473859355651193</v>
      </c>
      <c r="M1550" s="96">
        <f t="shared" si="431"/>
        <v>13.248004476895085</v>
      </c>
      <c r="N1550" s="96">
        <f t="shared" si="422"/>
        <v>1.2758115346156564</v>
      </c>
      <c r="O1550" s="96">
        <f t="shared" si="432"/>
        <v>3.0453489086816228E-2</v>
      </c>
      <c r="P1550" s="96">
        <f t="shared" si="433"/>
        <v>3.0453489086816228E-2</v>
      </c>
      <c r="Q1550" s="96">
        <f t="shared" si="423"/>
        <v>0.17033580468130183</v>
      </c>
      <c r="R1550" s="96">
        <f t="shared" si="424"/>
        <v>2.3872222205405377E-3</v>
      </c>
      <c r="S1550" s="96">
        <f t="shared" si="437"/>
        <v>11.738562937203953</v>
      </c>
      <c r="T1550" s="96">
        <f t="shared" si="434"/>
        <v>508.76333844272091</v>
      </c>
      <c r="U1550" s="96">
        <f t="shared" si="435"/>
        <v>475.41095584797927</v>
      </c>
      <c r="V1550" s="32">
        <f t="shared" si="436"/>
        <v>999.99999999999602</v>
      </c>
      <c r="W1550" s="100">
        <f>(cNES*L1550+(cNES+cOSEX)*G1550+(cNES+cEREX)*H1550+(cNES+cHOEX)*I1550+(cNES+cNES)*S1550+(cNES+cOSEX)*N1550+(cNES+cEREX)*O1550+(cNES+cHOEX)*P1550)/(1+cDR)^((cycle + 0.5)/('Life tables'!$I$2/2))</f>
        <v>119.9708831628687</v>
      </c>
      <c r="X1550" s="107">
        <f>((L1550+G1550+H1550+I1550+N1550+O1550+P1550+S1550)/('Life tables'!$I$2/2))/(1+oDR)^(((cycle + 0.5)/('Life tables'!$I$2/2)))</f>
        <v>0.25127124154079633</v>
      </c>
      <c r="Y1550" s="31">
        <f>((uNES*L1550+ uOCEX*G1550+uEREX*H1550+uHOEX*I1550+uNES*S1550+ uOCEX*N1550+uEREX*O1550+uHOEX*P1550)/('Life tables'!$I$2/2))/(1+oDR)^(((cycle + 0.5)/('Life tables'!$I$2/2)))</f>
        <v>0.16556549800333384</v>
      </c>
      <c r="Z1550" s="100">
        <f t="shared" si="425"/>
        <v>3786.3592239229529</v>
      </c>
      <c r="AA1550" s="107">
        <f>((L1550+G1550+H1550+I1550+N1550+O1550+P1550+S1550)/('Life tables'!$I$2/2))</f>
        <v>0.60701287075693122</v>
      </c>
      <c r="AB1550" s="31">
        <f>((uNES*L1550+ uOCEX*G1550+uEREX*H1550+uHOEX*I1550+uNES*S1550+ uOCEX*N1550+uEREX*O1550+uHOEX*P1550)/('Life tables'!$I$2/2))</f>
        <v>0.39996773058880841</v>
      </c>
    </row>
    <row r="1551" spans="1:28" x14ac:dyDescent="0.25">
      <c r="A1551" s="4">
        <v>1545</v>
      </c>
      <c r="C1551" s="105">
        <f>IF(male=0,VLOOKUP((($A$5:$A$1570/'Life tables'!$I$2)*2)+age,lifetable,13,1),IF(male=1,VLOOKUP((($A$5:$A$1570/'Life tables'!$I$2)*2)+age,lifetable,10,1),"error"))</f>
        <v>1.1679056558138168E-2</v>
      </c>
      <c r="F1551" s="96">
        <f t="shared" si="426"/>
        <v>2.7557207157747863</v>
      </c>
      <c r="G1551" s="96">
        <f t="shared" si="420"/>
        <v>0.27681791330527822</v>
      </c>
      <c r="H1551" s="96">
        <f t="shared" si="427"/>
        <v>1.5809302161096599E-2</v>
      </c>
      <c r="I1551" s="96">
        <f t="shared" si="428"/>
        <v>6.3346378611603077E-3</v>
      </c>
      <c r="J1551" s="96">
        <f t="shared" si="421"/>
        <v>3.5675810491704811E-2</v>
      </c>
      <c r="K1551" s="96">
        <f t="shared" si="429"/>
        <v>6.6193429421317635E-3</v>
      </c>
      <c r="L1551" s="96">
        <f t="shared" si="430"/>
        <v>2.4144637090134147</v>
      </c>
      <c r="M1551" s="96">
        <f t="shared" si="431"/>
        <v>13.069984993521009</v>
      </c>
      <c r="N1551" s="96">
        <f t="shared" si="422"/>
        <v>1.2586678726648268</v>
      </c>
      <c r="O1551" s="96">
        <f t="shared" si="432"/>
        <v>3.0044271653079095E-2</v>
      </c>
      <c r="P1551" s="96">
        <f t="shared" si="433"/>
        <v>3.0044271653079095E-2</v>
      </c>
      <c r="Q1551" s="96">
        <f t="shared" si="423"/>
        <v>0.16804692472188174</v>
      </c>
      <c r="R1551" s="96">
        <f t="shared" si="424"/>
        <v>2.3551440258855684E-3</v>
      </c>
      <c r="S1551" s="96">
        <f t="shared" si="437"/>
        <v>11.580826508802257</v>
      </c>
      <c r="T1551" s="96">
        <f t="shared" si="434"/>
        <v>508.96706117793451</v>
      </c>
      <c r="U1551" s="96">
        <f t="shared" si="435"/>
        <v>475.41993033494731</v>
      </c>
      <c r="V1551" s="32">
        <f t="shared" si="436"/>
        <v>999.99999999999591</v>
      </c>
      <c r="W1551" s="100">
        <f>(cNES*L1551+(cNES+cOSEX)*G1551+(cNES+cEREX)*H1551+(cNES+cHOEX)*I1551+(cNES+cNES)*S1551+(cNES+cOSEX)*N1551+(cNES+cEREX)*O1551+(cNES+cHOEX)*P1551)/(1+cDR)^((cycle + 0.5)/('Life tables'!$I$2/2))</f>
        <v>118.09434691494539</v>
      </c>
      <c r="X1551" s="107">
        <f>((L1551+G1551+H1551+I1551+N1551+O1551+P1551+S1551)/('Life tables'!$I$2/2))/(1+oDR)^(((cycle + 0.5)/('Life tables'!$I$2/2)))</f>
        <v>0.24775263581846865</v>
      </c>
      <c r="Y1551" s="31">
        <f>((uNES*L1551+ uOCEX*G1551+uEREX*H1551+uHOEX*I1551+uNES*S1551+ uOCEX*N1551+uEREX*O1551+uHOEX*P1551)/('Life tables'!$I$2/2))/(1+oDR)^(((cycle + 0.5)/('Life tables'!$I$2/2)))</f>
        <v>0.16324704904083448</v>
      </c>
      <c r="Z1551" s="100">
        <f t="shared" si="425"/>
        <v>3735.4738669173994</v>
      </c>
      <c r="AA1551" s="107">
        <f>((L1551+G1551+H1551+I1551+N1551+O1551+P1551+S1551)/('Life tables'!$I$2/2))</f>
        <v>0.5988546278444119</v>
      </c>
      <c r="AB1551" s="31">
        <f>((uNES*L1551+ uOCEX*G1551+uEREX*H1551+uHOEX*I1551+uNES*S1551+ uOCEX*N1551+uEREX*O1551+uHOEX*P1551)/('Life tables'!$I$2/2))</f>
        <v>0.39459217245897737</v>
      </c>
    </row>
    <row r="1552" spans="1:28" x14ac:dyDescent="0.25">
      <c r="A1552" s="4">
        <v>1546</v>
      </c>
      <c r="C1552" s="105">
        <f>IF(male=0,VLOOKUP((($A$5:$A$1570/'Life tables'!$I$2)*2)+age,lifetable,13,1),IF(male=1,VLOOKUP((($A$5:$A$1570/'Life tables'!$I$2)*2)+age,lifetable,10,1),"error"))</f>
        <v>1.1679056558138168E-2</v>
      </c>
      <c r="F1552" s="96">
        <f t="shared" si="426"/>
        <v>2.7186518675226887</v>
      </c>
      <c r="G1552" s="96">
        <f t="shared" ref="G1552:G1570" si="438">F1552*(rrOSEX)</f>
        <v>0.27309426991753</v>
      </c>
      <c r="H1552" s="96">
        <f t="shared" si="427"/>
        <v>1.5596641778124341E-2</v>
      </c>
      <c r="I1552" s="96">
        <f t="shared" si="428"/>
        <v>6.2494268569162426E-3</v>
      </c>
      <c r="J1552" s="96">
        <f t="shared" ref="J1552:J1570" si="439">F1552*mr + G1552*mr + H1552*mr+I1552*mr</f>
        <v>3.5195913817917333E-2</v>
      </c>
      <c r="K1552" s="96">
        <f t="shared" si="429"/>
        <v>6.530302199488333E-3</v>
      </c>
      <c r="L1552" s="96">
        <f t="shared" si="430"/>
        <v>2.3819853129527124</v>
      </c>
      <c r="M1552" s="96">
        <f t="shared" si="431"/>
        <v>12.894356619591504</v>
      </c>
      <c r="N1552" s="96">
        <f t="shared" ref="N1552:N1570" si="440">M1552*rrOSEXc</f>
        <v>1.2417544797341529</v>
      </c>
      <c r="O1552" s="96">
        <f t="shared" si="432"/>
        <v>2.9640550716984498E-2</v>
      </c>
      <c r="P1552" s="96">
        <f t="shared" si="433"/>
        <v>2.9640550716984498E-2</v>
      </c>
      <c r="Q1552" s="96">
        <f t="shared" ref="Q1552:Q1570" si="441">M1552*mr + N1552*mr + O1552*mr+P1552*mr</f>
        <v>0.16578878837762512</v>
      </c>
      <c r="R1552" s="96">
        <f t="shared" si="424"/>
        <v>2.3234966968457022E-3</v>
      </c>
      <c r="S1552" s="96">
        <f t="shared" si="437"/>
        <v>11.42520875334891</v>
      </c>
      <c r="T1552" s="96">
        <f t="shared" si="434"/>
        <v>509.16804588013008</v>
      </c>
      <c r="U1552" s="96">
        <f t="shared" si="435"/>
        <v>475.42878413384364</v>
      </c>
      <c r="V1552" s="32">
        <f t="shared" si="436"/>
        <v>999.99999999999613</v>
      </c>
      <c r="W1552" s="100">
        <f>(cNES*L1552+(cNES+cOSEX)*G1552+(cNES+cEREX)*H1552+(cNES+cHOEX)*I1552+(cNES+cNES)*S1552+(cNES+cOSEX)*N1552+(cNES+cEREX)*O1552+(cNES+cHOEX)*P1552)/(1+cDR)^((cycle + 0.5)/('Life tables'!$I$2/2))</f>
        <v>116.24715993964317</v>
      </c>
      <c r="X1552" s="107">
        <f>((L1552+G1552+H1552+I1552+N1552+O1552+P1552+S1552)/('Life tables'!$I$2/2))/(1+oDR)^(((cycle + 0.5)/('Life tables'!$I$2/2)))</f>
        <v>0.24428330306845528</v>
      </c>
      <c r="Y1552" s="31">
        <f>((uNES*L1552+ uOCEX*G1552+uEREX*H1552+uHOEX*I1552+uNES*S1552+ uOCEX*N1552+uEREX*O1552+uHOEX*P1552)/('Life tables'!$I$2/2))/(1+oDR)^(((cycle + 0.5)/('Life tables'!$I$2/2)))</f>
        <v>0.16096106656569156</v>
      </c>
      <c r="Z1552" s="100">
        <f t="shared" si="425"/>
        <v>3685.2722773765604</v>
      </c>
      <c r="AA1552" s="107">
        <f>((L1552+G1552+H1552+I1552+N1552+O1552+P1552+S1552)/('Life tables'!$I$2/2))</f>
        <v>0.59080603441781399</v>
      </c>
      <c r="AB1552" s="31">
        <f>((uNES*L1552+ uOCEX*G1552+uEREX*H1552+uHOEX*I1552+uNES*S1552+ uOCEX*N1552+uEREX*O1552+uHOEX*P1552)/('Life tables'!$I$2/2))</f>
        <v>0.38928886354008874</v>
      </c>
    </row>
    <row r="1553" spans="1:28" x14ac:dyDescent="0.25">
      <c r="A1553" s="4">
        <v>1547</v>
      </c>
      <c r="C1553" s="105">
        <f>IF(male=0,VLOOKUP((($A$5:$A$1570/'Life tables'!$I$2)*2)+age,lifetable,13,1),IF(male=1,VLOOKUP((($A$5:$A$1570/'Life tables'!$I$2)*2)+age,lifetable,10,1),"error"))</f>
        <v>1.1679056558138168E-2</v>
      </c>
      <c r="F1553" s="96">
        <f t="shared" si="426"/>
        <v>2.6820827010002688</v>
      </c>
      <c r="G1553" s="96">
        <f t="shared" si="438"/>
        <v>0.26942082060530409</v>
      </c>
      <c r="H1553" s="96">
        <f t="shared" si="427"/>
        <v>1.5386848020715275E-2</v>
      </c>
      <c r="I1553" s="96">
        <f t="shared" si="428"/>
        <v>6.1653644824245417E-3</v>
      </c>
      <c r="J1553" s="96">
        <f t="shared" si="439"/>
        <v>3.4722486069152646E-2</v>
      </c>
      <c r="K1553" s="96">
        <f t="shared" si="429"/>
        <v>6.4424617108153857E-3</v>
      </c>
      <c r="L1553" s="96">
        <f t="shared" si="430"/>
        <v>2.3499447201118571</v>
      </c>
      <c r="M1553" s="96">
        <f t="shared" si="431"/>
        <v>12.721087285022044</v>
      </c>
      <c r="N1553" s="96">
        <f t="shared" si="440"/>
        <v>1.2250682674050108</v>
      </c>
      <c r="O1553" s="96">
        <f t="shared" si="432"/>
        <v>2.9242252558300028E-2</v>
      </c>
      <c r="P1553" s="96">
        <f t="shared" si="433"/>
        <v>2.9242252558300028E-2</v>
      </c>
      <c r="Q1553" s="96">
        <f t="shared" si="441"/>
        <v>0.16356098330841967</v>
      </c>
      <c r="R1553" s="96">
        <f t="shared" si="424"/>
        <v>2.2922744545567694E-3</v>
      </c>
      <c r="S1553" s="96">
        <f t="shared" si="437"/>
        <v>11.271681254737457</v>
      </c>
      <c r="T1553" s="96">
        <f t="shared" si="434"/>
        <v>509.36632934950768</v>
      </c>
      <c r="U1553" s="96">
        <f t="shared" si="435"/>
        <v>475.437518870009</v>
      </c>
      <c r="V1553" s="32">
        <f t="shared" si="436"/>
        <v>999.99999999999613</v>
      </c>
      <c r="W1553" s="100">
        <f>(cNES*L1553+(cNES+cOSEX)*G1553+(cNES+cEREX)*H1553+(cNES+cHOEX)*I1553+(cNES+cNES)*S1553+(cNES+cOSEX)*N1553+(cNES+cEREX)*O1553+(cNES+cHOEX)*P1553)/(1+cDR)^((cycle + 0.5)/('Life tables'!$I$2/2))</f>
        <v>114.42886334224075</v>
      </c>
      <c r="X1553" s="107">
        <f>((L1553+G1553+H1553+I1553+N1553+O1553+P1553+S1553)/('Life tables'!$I$2/2))/(1+oDR)^(((cycle + 0.5)/('Life tables'!$I$2/2)))</f>
        <v>0.24086255323992017</v>
      </c>
      <c r="Y1553" s="31">
        <f>((uNES*L1553+ uOCEX*G1553+uEREX*H1553+uHOEX*I1553+uNES*S1553+ uOCEX*N1553+uEREX*O1553+uHOEX*P1553)/('Life tables'!$I$2/2))/(1+oDR)^(((cycle + 0.5)/('Life tables'!$I$2/2)))</f>
        <v>0.15870709589740359</v>
      </c>
      <c r="Z1553" s="100">
        <f t="shared" si="425"/>
        <v>3635.7452712266413</v>
      </c>
      <c r="AA1553" s="107">
        <f>((L1553+G1553+H1553+I1553+N1553+O1553+P1553+S1553)/('Life tables'!$I$2/2))</f>
        <v>0.58286561662198955</v>
      </c>
      <c r="AB1553" s="31">
        <f>((uNES*L1553+ uOCEX*G1553+uEREX*H1553+uHOEX*I1553+uNES*S1553+ uOCEX*N1553+uEREX*O1553+uHOEX*P1553)/('Life tables'!$I$2/2))</f>
        <v>0.38405683269653956</v>
      </c>
    </row>
    <row r="1554" spans="1:28" x14ac:dyDescent="0.25">
      <c r="A1554" s="4">
        <v>1548</v>
      </c>
      <c r="C1554" s="105">
        <f>IF(male=0,VLOOKUP((($A$5:$A$1570/'Life tables'!$I$2)*2)+age,lifetable,13,1),IF(male=1,VLOOKUP((($A$5:$A$1570/'Life tables'!$I$2)*2)+age,lifetable,10,1),"error"))</f>
        <v>1.1679056558138168E-2</v>
      </c>
      <c r="F1554" s="96">
        <f t="shared" si="426"/>
        <v>2.6460064327554571</v>
      </c>
      <c r="G1554" s="96">
        <f t="shared" si="438"/>
        <v>0.26579688395664319</v>
      </c>
      <c r="H1554" s="96">
        <f t="shared" si="427"/>
        <v>1.5179881972863562E-2</v>
      </c>
      <c r="I1554" s="96">
        <f t="shared" si="428"/>
        <v>6.0824351444097114E-3</v>
      </c>
      <c r="J1554" s="96">
        <f t="shared" si="439"/>
        <v>3.4255439426224631E-2</v>
      </c>
      <c r="K1554" s="96">
        <f t="shared" si="429"/>
        <v>6.3558051820105039E-3</v>
      </c>
      <c r="L1554" s="96">
        <f t="shared" si="430"/>
        <v>2.3183359870733056</v>
      </c>
      <c r="M1554" s="96">
        <f t="shared" si="431"/>
        <v>12.550145347723911</v>
      </c>
      <c r="N1554" s="96">
        <f t="shared" si="440"/>
        <v>1.2086061884757002</v>
      </c>
      <c r="O1554" s="96">
        <f t="shared" si="432"/>
        <v>2.884930444063695E-2</v>
      </c>
      <c r="P1554" s="96">
        <f t="shared" si="433"/>
        <v>2.884930444063695E-2</v>
      </c>
      <c r="Q1554" s="96">
        <f t="shared" si="441"/>
        <v>0.16136310267709594</v>
      </c>
      <c r="R1554" s="96">
        <f t="shared" si="424"/>
        <v>2.2614715972772413E-3</v>
      </c>
      <c r="S1554" s="96">
        <f t="shared" si="437"/>
        <v>11.120215976092563</v>
      </c>
      <c r="T1554" s="96">
        <f t="shared" si="434"/>
        <v>509.561947891611</v>
      </c>
      <c r="U1554" s="96">
        <f t="shared" si="435"/>
        <v>475.44613614678826</v>
      </c>
      <c r="V1554" s="32">
        <f t="shared" si="436"/>
        <v>999.99999999999602</v>
      </c>
      <c r="W1554" s="100">
        <f>(cNES*L1554+(cNES+cOSEX)*G1554+(cNES+cEREX)*H1554+(cNES+cHOEX)*I1554+(cNES+cNES)*S1554+(cNES+cOSEX)*N1554+(cNES+cEREX)*O1554+(cNES+cHOEX)*P1554)/(1+cDR)^((cycle + 0.5)/('Life tables'!$I$2/2))</f>
        <v>112.63900539682251</v>
      </c>
      <c r="X1554" s="107">
        <f>((L1554+G1554+H1554+I1554+N1554+O1554+P1554+S1554)/('Life tables'!$I$2/2))/(1+oDR)^(((cycle + 0.5)/('Life tables'!$I$2/2)))</f>
        <v>0.2374897059484625</v>
      </c>
      <c r="Y1554" s="31">
        <f>((uNES*L1554+ uOCEX*G1554+uEREX*H1554+uHOEX*I1554+uNES*S1554+ uOCEX*N1554+uEREX*O1554+uHOEX*P1554)/('Life tables'!$I$2/2))/(1+oDR)^(((cycle + 0.5)/('Life tables'!$I$2/2)))</f>
        <v>0.1564846887247045</v>
      </c>
      <c r="Z1554" s="100">
        <f t="shared" si="425"/>
        <v>3586.8837875678355</v>
      </c>
      <c r="AA1554" s="107">
        <f>((L1554+G1554+H1554+I1554+N1554+O1554+P1554+S1554)/('Life tables'!$I$2/2))</f>
        <v>0.57503192041857132</v>
      </c>
      <c r="AB1554" s="31">
        <f>((uNES*L1554+ uOCEX*G1554+uEREX*H1554+uHOEX*I1554+uNES*S1554+ uOCEX*N1554+uEREX*O1554+uHOEX*P1554)/('Life tables'!$I$2/2))</f>
        <v>0.3788951218500245</v>
      </c>
    </row>
    <row r="1555" spans="1:28" x14ac:dyDescent="0.25">
      <c r="A1555" s="4">
        <v>1549</v>
      </c>
      <c r="C1555" s="105">
        <f>IF(male=0,VLOOKUP((($A$5:$A$1570/'Life tables'!$I$2)*2)+age,lifetable,13,1),IF(male=1,VLOOKUP((($A$5:$A$1570/'Life tables'!$I$2)*2)+age,lifetable,10,1),"error"))</f>
        <v>1.1679056558138168E-2</v>
      </c>
      <c r="F1555" s="96">
        <f t="shared" si="426"/>
        <v>2.6104163736065908</v>
      </c>
      <c r="G1555" s="96">
        <f t="shared" si="438"/>
        <v>0.26222178802924961</v>
      </c>
      <c r="H1555" s="96">
        <f t="shared" si="427"/>
        <v>1.4975705259383533E-2</v>
      </c>
      <c r="I1555" s="96">
        <f t="shared" si="428"/>
        <v>6.0006234662977817E-3</v>
      </c>
      <c r="J1555" s="96">
        <f t="shared" si="439"/>
        <v>3.3794687290380362E-2</v>
      </c>
      <c r="K1555" s="96">
        <f t="shared" si="429"/>
        <v>6.270316545412268E-3</v>
      </c>
      <c r="L1555" s="96">
        <f t="shared" si="430"/>
        <v>2.2871532530158674</v>
      </c>
      <c r="M1555" s="96">
        <f t="shared" si="431"/>
        <v>12.381499587990168</v>
      </c>
      <c r="N1555" s="96">
        <f t="shared" si="440"/>
        <v>1.1923652364208022</v>
      </c>
      <c r="O1555" s="96">
        <f t="shared" si="432"/>
        <v>2.8461634598545154E-2</v>
      </c>
      <c r="P1555" s="96">
        <f t="shared" si="433"/>
        <v>2.8461634598545154E-2</v>
      </c>
      <c r="Q1555" s="96">
        <f t="shared" si="441"/>
        <v>0.1591947450772449</v>
      </c>
      <c r="R1555" s="96">
        <f t="shared" si="424"/>
        <v>2.2310824993766127E-3</v>
      </c>
      <c r="S1555" s="96">
        <f t="shared" si="437"/>
        <v>10.970785254795654</v>
      </c>
      <c r="T1555" s="96">
        <f t="shared" si="434"/>
        <v>509.75493732397865</v>
      </c>
      <c r="U1555" s="96">
        <f t="shared" si="435"/>
        <v>475.45463754583307</v>
      </c>
      <c r="V1555" s="32">
        <f t="shared" si="436"/>
        <v>999.99999999999602</v>
      </c>
      <c r="W1555" s="100">
        <f>(cNES*L1555+(cNES+cOSEX)*G1555+(cNES+cEREX)*H1555+(cNES+cHOEX)*I1555+(cNES+cNES)*S1555+(cNES+cOSEX)*N1555+(cNES+cEREX)*O1555+(cNES+cHOEX)*P1555)/(1+cDR)^((cycle + 0.5)/('Life tables'!$I$2/2))</f>
        <v>110.87714143459004</v>
      </c>
      <c r="X1555" s="107">
        <f>((L1555+G1555+H1555+I1555+N1555+O1555+P1555+S1555)/('Life tables'!$I$2/2))/(1+oDR)^(((cycle + 0.5)/('Life tables'!$I$2/2)))</f>
        <v>0.23416409034058916</v>
      </c>
      <c r="Y1555" s="31">
        <f>((uNES*L1555+ uOCEX*G1555+uEREX*H1555+uHOEX*I1555+uNES*S1555+ uOCEX*N1555+uEREX*O1555+uHOEX*P1555)/('Life tables'!$I$2/2))/(1+oDR)^(((cycle + 0.5)/('Life tables'!$I$2/2)))</f>
        <v>0.15429340301626726</v>
      </c>
      <c r="Z1555" s="100">
        <f t="shared" si="425"/>
        <v>3538.6788870307078</v>
      </c>
      <c r="AA1555" s="107">
        <f>((L1555+G1555+H1555+I1555+N1555+O1555+P1555+S1555)/('Life tables'!$I$2/2))</f>
        <v>0.56730351131925327</v>
      </c>
      <c r="AB1555" s="31">
        <f>((uNES*L1555+ uOCEX*G1555+uEREX*H1555+uHOEX*I1555+uNES*S1555+ uOCEX*N1555+uEREX*O1555+uHOEX*P1555)/('Life tables'!$I$2/2))</f>
        <v>0.37380278580380066</v>
      </c>
    </row>
    <row r="1556" spans="1:28" x14ac:dyDescent="0.25">
      <c r="A1556" s="4">
        <v>1550</v>
      </c>
      <c r="C1556" s="105">
        <f>IF(male=0,VLOOKUP((($A$5:$A$1570/'Life tables'!$I$2)*2)+age,lifetable,13,1),IF(male=1,VLOOKUP((($A$5:$A$1570/'Life tables'!$I$2)*2)+age,lifetable,10,1),"error"))</f>
        <v>1.1679056558138168E-2</v>
      </c>
      <c r="F1556" s="96">
        <f t="shared" si="426"/>
        <v>2.5753059272335421</v>
      </c>
      <c r="G1556" s="96">
        <f t="shared" si="438"/>
        <v>0.25869487020896115</v>
      </c>
      <c r="H1556" s="96">
        <f t="shared" si="427"/>
        <v>1.4774280037827129E-2</v>
      </c>
      <c r="I1556" s="96">
        <f t="shared" si="428"/>
        <v>5.9199142849777064E-3</v>
      </c>
      <c r="J1556" s="96">
        <f t="shared" si="439"/>
        <v>3.3340144265060809E-2</v>
      </c>
      <c r="K1556" s="96">
        <f t="shared" si="429"/>
        <v>6.1859799564160959E-3</v>
      </c>
      <c r="L1556" s="96">
        <f t="shared" si="430"/>
        <v>2.2563907384802993</v>
      </c>
      <c r="M1556" s="96">
        <f t="shared" si="431"/>
        <v>12.215119202950801</v>
      </c>
      <c r="N1556" s="96">
        <f t="shared" si="440"/>
        <v>1.1763424448571953</v>
      </c>
      <c r="O1556" s="96">
        <f t="shared" si="432"/>
        <v>2.8079172224767017E-2</v>
      </c>
      <c r="P1556" s="96">
        <f t="shared" si="433"/>
        <v>2.8079172224767017E-2</v>
      </c>
      <c r="Q1556" s="96">
        <f t="shared" si="441"/>
        <v>0.15705551446192523</v>
      </c>
      <c r="R1556" s="96">
        <f t="shared" si="424"/>
        <v>2.2011016103362464E-3</v>
      </c>
      <c r="S1556" s="96">
        <f t="shared" si="437"/>
        <v>10.82336179757181</v>
      </c>
      <c r="T1556" s="96">
        <f t="shared" si="434"/>
        <v>509.94533298270562</v>
      </c>
      <c r="U1556" s="96">
        <f t="shared" si="435"/>
        <v>475.46302462739982</v>
      </c>
      <c r="V1556" s="32">
        <f t="shared" si="436"/>
        <v>999.99999999999602</v>
      </c>
      <c r="W1556" s="100">
        <f>(cNES*L1556+(cNES+cOSEX)*G1556+(cNES+cEREX)*H1556+(cNES+cHOEX)*I1556+(cNES+cNES)*S1556+(cNES+cOSEX)*N1556+(cNES+cEREX)*O1556+(cNES+cHOEX)*P1556)/(1+cDR)^((cycle + 0.5)/('Life tables'!$I$2/2))</f>
        <v>109.14283373389949</v>
      </c>
      <c r="X1556" s="107">
        <f>((L1556+G1556+H1556+I1556+N1556+O1556+P1556+S1556)/('Life tables'!$I$2/2))/(1+oDR)^(((cycle + 0.5)/('Life tables'!$I$2/2)))</f>
        <v>0.2308850449600944</v>
      </c>
      <c r="Y1556" s="31">
        <f>((uNES*L1556+ uOCEX*G1556+uEREX*H1556+uHOEX*I1556+uNES*S1556+ uOCEX*N1556+uEREX*O1556+uHOEX*P1556)/('Life tables'!$I$2/2))/(1+oDR)^(((cycle + 0.5)/('Life tables'!$I$2/2)))</f>
        <v>0.15213280293266368</v>
      </c>
      <c r="Z1556" s="100">
        <f t="shared" si="425"/>
        <v>3491.1217501541278</v>
      </c>
      <c r="AA1556" s="107">
        <f>((L1556+G1556+H1556+I1556+N1556+O1556+P1556+S1556)/('Life tables'!$I$2/2))</f>
        <v>0.55967897412267453</v>
      </c>
      <c r="AB1556" s="31">
        <f>((uNES*L1556+ uOCEX*G1556+uEREX*H1556+uHOEX*I1556+uNES*S1556+ uOCEX*N1556+uEREX*O1556+uHOEX*P1556)/('Life tables'!$I$2/2))</f>
        <v>0.36877889206932635</v>
      </c>
    </row>
    <row r="1557" spans="1:28" x14ac:dyDescent="0.25">
      <c r="A1557" s="4">
        <v>1551</v>
      </c>
      <c r="C1557" s="105">
        <f>IF(male=0,VLOOKUP((($A$5:$A$1570/'Life tables'!$I$2)*2)+age,lifetable,13,1),IF(male=1,VLOOKUP((($A$5:$A$1570/'Life tables'!$I$2)*2)+age,lifetable,10,1),"error"))</f>
        <v>1.1679056558138168E-2</v>
      </c>
      <c r="F1557" s="96">
        <f t="shared" si="426"/>
        <v>2.5406685887942717</v>
      </c>
      <c r="G1557" s="96">
        <f t="shared" si="438"/>
        <v>0.25521547707078107</v>
      </c>
      <c r="H1557" s="96">
        <f t="shared" si="427"/>
        <v>1.4575568990547206E-2</v>
      </c>
      <c r="I1557" s="96">
        <f t="shared" si="428"/>
        <v>5.8402926476212027E-3</v>
      </c>
      <c r="J1557" s="96">
        <f t="shared" si="439"/>
        <v>3.2891726137990539E-2</v>
      </c>
      <c r="K1557" s="96">
        <f t="shared" si="429"/>
        <v>6.102779790151152E-3</v>
      </c>
      <c r="L1557" s="96">
        <f t="shared" si="430"/>
        <v>2.2260427441571804</v>
      </c>
      <c r="M1557" s="96">
        <f t="shared" si="431"/>
        <v>12.050973801096333</v>
      </c>
      <c r="N1557" s="96">
        <f t="shared" si="440"/>
        <v>1.1605348870166705</v>
      </c>
      <c r="O1557" s="96">
        <f t="shared" si="432"/>
        <v>2.7701847457648757E-2</v>
      </c>
      <c r="P1557" s="96">
        <f t="shared" si="433"/>
        <v>2.7701847457648757E-2</v>
      </c>
      <c r="Q1557" s="96">
        <f t="shared" si="441"/>
        <v>0.15494502007325117</v>
      </c>
      <c r="R1557" s="96">
        <f t="shared" si="424"/>
        <v>2.1715234537625569E-3</v>
      </c>
      <c r="S1557" s="96">
        <f t="shared" si="437"/>
        <v>10.677918675637352</v>
      </c>
      <c r="T1557" s="96">
        <f t="shared" si="434"/>
        <v>510.13316972891687</v>
      </c>
      <c r="U1557" s="96">
        <f t="shared" si="435"/>
        <v>475.47129893064374</v>
      </c>
      <c r="V1557" s="32">
        <f t="shared" si="436"/>
        <v>999.99999999999613</v>
      </c>
      <c r="W1557" s="100">
        <f>(cNES*L1557+(cNES+cOSEX)*G1557+(cNES+cEREX)*H1557+(cNES+cHOEX)*I1557+(cNES+cNES)*S1557+(cNES+cOSEX)*N1557+(cNES+cEREX)*O1557+(cNES+cHOEX)*P1557)/(1+cDR)^((cycle + 0.5)/('Life tables'!$I$2/2))</f>
        <v>107.43565141199898</v>
      </c>
      <c r="X1557" s="107">
        <f>((L1557+G1557+H1557+I1557+N1557+O1557+P1557+S1557)/('Life tables'!$I$2/2))/(1+oDR)^(((cycle + 0.5)/('Life tables'!$I$2/2)))</f>
        <v>0.22765191761631712</v>
      </c>
      <c r="Y1557" s="31">
        <f>((uNES*L1557+ uOCEX*G1557+uEREX*H1557+uHOEX*I1557+uNES*S1557+ uOCEX*N1557+uEREX*O1557+uHOEX*P1557)/('Life tables'!$I$2/2))/(1+oDR)^(((cycle + 0.5)/('Life tables'!$I$2/2)))</f>
        <v>0.15000245873956131</v>
      </c>
      <c r="Z1557" s="100">
        <f t="shared" si="425"/>
        <v>3444.2036757844944</v>
      </c>
      <c r="AA1557" s="107">
        <f>((L1557+G1557+H1557+I1557+N1557+O1557+P1557+S1557)/('Life tables'!$I$2/2))</f>
        <v>0.55215691265485622</v>
      </c>
      <c r="AB1557" s="31">
        <f>((uNES*L1557+ uOCEX*G1557+uEREX*H1557+uHOEX*I1557+uNES*S1557+ uOCEX*N1557+uEREX*O1557+uHOEX*P1557)/('Life tables'!$I$2/2))</f>
        <v>0.36382252069524007</v>
      </c>
    </row>
    <row r="1558" spans="1:28" x14ac:dyDescent="0.25">
      <c r="A1558" s="4">
        <v>1552</v>
      </c>
      <c r="C1558" s="105">
        <f>IF(male=0,VLOOKUP((($A$5:$A$1570/'Life tables'!$I$2)*2)+age,lifetable,13,1),IF(male=1,VLOOKUP((($A$5:$A$1570/'Life tables'!$I$2)*2)+age,lifetable,10,1),"error"))</f>
        <v>1.1679056558138168E-2</v>
      </c>
      <c r="F1558" s="96">
        <f t="shared" si="426"/>
        <v>2.5064979435661709</v>
      </c>
      <c r="G1558" s="96">
        <f t="shared" si="438"/>
        <v>0.25178296424239804</v>
      </c>
      <c r="H1558" s="96">
        <f t="shared" si="427"/>
        <v>1.4379535316903032E-2</v>
      </c>
      <c r="I1558" s="96">
        <f t="shared" si="428"/>
        <v>5.7617438085595689E-3</v>
      </c>
      <c r="J1558" s="96">
        <f t="shared" si="439"/>
        <v>3.2449349863588488E-2</v>
      </c>
      <c r="K1558" s="96">
        <f t="shared" si="429"/>
        <v>6.0207006382168009E-3</v>
      </c>
      <c r="L1558" s="96">
        <f t="shared" si="430"/>
        <v>2.196103649696505</v>
      </c>
      <c r="M1558" s="96">
        <f t="shared" si="431"/>
        <v>11.88903339686928</v>
      </c>
      <c r="N1558" s="96">
        <f t="shared" si="440"/>
        <v>1.144939675225074</v>
      </c>
      <c r="O1558" s="96">
        <f t="shared" si="432"/>
        <v>2.7329591368707655E-2</v>
      </c>
      <c r="P1558" s="96">
        <f t="shared" si="433"/>
        <v>2.7329591368707655E-2</v>
      </c>
      <c r="Q1558" s="96">
        <f t="shared" si="441"/>
        <v>0.15286287637285176</v>
      </c>
      <c r="R1558" s="96">
        <f t="shared" si="424"/>
        <v>2.1423426264124182E-3</v>
      </c>
      <c r="S1558" s="96">
        <f t="shared" si="437"/>
        <v>10.534429319907527</v>
      </c>
      <c r="T1558" s="96">
        <f t="shared" si="434"/>
        <v>510.31848195515329</v>
      </c>
      <c r="U1558" s="96">
        <f t="shared" si="435"/>
        <v>475.47946197390837</v>
      </c>
      <c r="V1558" s="32">
        <f t="shared" si="436"/>
        <v>999.99999999999613</v>
      </c>
      <c r="W1558" s="100">
        <f>(cNES*L1558+(cNES+cOSEX)*G1558+(cNES+cEREX)*H1558+(cNES+cHOEX)*I1558+(cNES+cNES)*S1558+(cNES+cOSEX)*N1558+(cNES+cEREX)*O1558+(cNES+cHOEX)*P1558)/(1+cDR)^((cycle + 0.5)/('Life tables'!$I$2/2))</f>
        <v>105.75517031843913</v>
      </c>
      <c r="X1558" s="107">
        <f>((L1558+G1558+H1558+I1558+N1558+O1558+P1558+S1558)/('Life tables'!$I$2/2))/(1+oDR)^(((cycle + 0.5)/('Life tables'!$I$2/2)))</f>
        <v>0.22446406525424964</v>
      </c>
      <c r="Y1558" s="31">
        <f>((uNES*L1558+ uOCEX*G1558+uEREX*H1558+uHOEX*I1558+uNES*S1558+ uOCEX*N1558+uEREX*O1558+uHOEX*P1558)/('Life tables'!$I$2/2))/(1+oDR)^(((cycle + 0.5)/('Life tables'!$I$2/2)))</f>
        <v>0.1479019467221408</v>
      </c>
      <c r="Z1558" s="100">
        <f t="shared" si="425"/>
        <v>3397.9160794959707</v>
      </c>
      <c r="AA1558" s="107">
        <f>((L1558+G1558+H1558+I1558+N1558+O1558+P1558+S1558)/('Life tables'!$I$2/2))</f>
        <v>0.54473594951314108</v>
      </c>
      <c r="AB1558" s="31">
        <f>((uNES*L1558+ uOCEX*G1558+uEREX*H1558+uHOEX*I1558+uNES*S1558+ uOCEX*N1558+uEREX*O1558+uHOEX*P1558)/('Life tables'!$I$2/2))</f>
        <v>0.3589327640986491</v>
      </c>
    </row>
    <row r="1559" spans="1:28" x14ac:dyDescent="0.25">
      <c r="A1559" s="4">
        <v>1553</v>
      </c>
      <c r="C1559" s="105">
        <f>IF(male=0,VLOOKUP((($A$5:$A$1570/'Life tables'!$I$2)*2)+age,lifetable,13,1),IF(male=1,VLOOKUP((($A$5:$A$1570/'Life tables'!$I$2)*2)+age,lifetable,10,1),"error"))</f>
        <v>1.1679056558138168E-2</v>
      </c>
      <c r="F1559" s="96">
        <f t="shared" si="426"/>
        <v>2.4727876656115688</v>
      </c>
      <c r="G1559" s="96">
        <f t="shared" si="438"/>
        <v>0.24839669627013355</v>
      </c>
      <c r="H1559" s="96">
        <f t="shared" si="427"/>
        <v>1.4186142725604456E-2</v>
      </c>
      <c r="I1559" s="96">
        <f t="shared" si="428"/>
        <v>5.68425322621606E-3</v>
      </c>
      <c r="J1559" s="96">
        <f t="shared" si="439"/>
        <v>3.2012933545691437E-2</v>
      </c>
      <c r="K1559" s="96">
        <f t="shared" si="429"/>
        <v>5.9397273054771086E-3</v>
      </c>
      <c r="L1559" s="96">
        <f t="shared" si="430"/>
        <v>2.1665679125384463</v>
      </c>
      <c r="M1559" s="96">
        <f t="shared" si="431"/>
        <v>11.729268405322813</v>
      </c>
      <c r="N1559" s="96">
        <f t="shared" si="440"/>
        <v>1.129553960387927</v>
      </c>
      <c r="O1559" s="96">
        <f t="shared" si="432"/>
        <v>2.6962335950353817E-2</v>
      </c>
      <c r="P1559" s="96">
        <f t="shared" si="433"/>
        <v>2.6962335950353817E-2</v>
      </c>
      <c r="Q1559" s="96">
        <f t="shared" si="441"/>
        <v>0.15080870297319515</v>
      </c>
      <c r="R1559" s="96">
        <f t="shared" si="424"/>
        <v>2.1135537972306832E-3</v>
      </c>
      <c r="S1559" s="96">
        <f t="shared" si="437"/>
        <v>10.392867516263752</v>
      </c>
      <c r="T1559" s="96">
        <f t="shared" si="434"/>
        <v>510.50130359167218</v>
      </c>
      <c r="U1559" s="96">
        <f t="shared" si="435"/>
        <v>475.48751525501109</v>
      </c>
      <c r="V1559" s="32">
        <f t="shared" si="436"/>
        <v>999.99999999999602</v>
      </c>
      <c r="W1559" s="100">
        <f>(cNES*L1559+(cNES+cOSEX)*G1559+(cNES+cEREX)*H1559+(cNES+cHOEX)*I1559+(cNES+cNES)*S1559+(cNES+cOSEX)*N1559+(cNES+cEREX)*O1559+(cNES+cHOEX)*P1559)/(1+cDR)^((cycle + 0.5)/('Life tables'!$I$2/2))</f>
        <v>104.1009729301331</v>
      </c>
      <c r="X1559" s="107">
        <f>((L1559+G1559+H1559+I1559+N1559+O1559+P1559+S1559)/('Life tables'!$I$2/2))/(1+oDR)^(((cycle + 0.5)/('Life tables'!$I$2/2)))</f>
        <v>0.22132085382647326</v>
      </c>
      <c r="Y1559" s="31">
        <f>((uNES*L1559+ uOCEX*G1559+uEREX*H1559+uHOEX*I1559+uNES*S1559+ uOCEX*N1559+uEREX*O1559+uHOEX*P1559)/('Life tables'!$I$2/2))/(1+oDR)^(((cycle + 0.5)/('Life tables'!$I$2/2)))</f>
        <v>0.14583084910071539</v>
      </c>
      <c r="Z1559" s="100">
        <f t="shared" si="425"/>
        <v>3352.2504920314859</v>
      </c>
      <c r="AA1559" s="107">
        <f>((L1559+G1559+H1559+I1559+N1559+O1559+P1559+S1559)/('Life tables'!$I$2/2))</f>
        <v>0.53741472581359251</v>
      </c>
      <c r="AB1559" s="31">
        <f>((uNES*L1559+ uOCEX*G1559+uEREX*H1559+uHOEX*I1559+uNES*S1559+ uOCEX*N1559+uEREX*O1559+uHOEX*P1559)/('Life tables'!$I$2/2))</f>
        <v>0.35410872689869377</v>
      </c>
    </row>
    <row r="1560" spans="1:28" x14ac:dyDescent="0.25">
      <c r="A1560" s="4">
        <v>1554</v>
      </c>
      <c r="C1560" s="105">
        <f>IF(male=0,VLOOKUP((($A$5:$A$1570/'Life tables'!$I$2)*2)+age,lifetable,13,1),IF(male=1,VLOOKUP((($A$5:$A$1570/'Life tables'!$I$2)*2)+age,lifetable,10,1),"error"))</f>
        <v>1.1679056558138168E-2</v>
      </c>
      <c r="F1560" s="96">
        <f t="shared" si="426"/>
        <v>2.4395315164668219</v>
      </c>
      <c r="G1560" s="96">
        <f t="shared" si="438"/>
        <v>0.24505604648725826</v>
      </c>
      <c r="H1560" s="96">
        <f t="shared" si="427"/>
        <v>1.3995355427191315E-2</v>
      </c>
      <c r="I1560" s="96">
        <f t="shared" si="428"/>
        <v>5.6078065600924654E-3</v>
      </c>
      <c r="J1560" s="96">
        <f t="shared" si="439"/>
        <v>3.1582396420582845E-2</v>
      </c>
      <c r="K1560" s="96">
        <f t="shared" si="429"/>
        <v>5.8598448069119837E-3</v>
      </c>
      <c r="L1560" s="96">
        <f t="shared" si="430"/>
        <v>2.137430066764785</v>
      </c>
      <c r="M1560" s="96">
        <f t="shared" si="431"/>
        <v>11.571649636845963</v>
      </c>
      <c r="N1560" s="96">
        <f t="shared" si="440"/>
        <v>1.11437493148245</v>
      </c>
      <c r="O1560" s="96">
        <f t="shared" si="432"/>
        <v>2.660001410376488E-2</v>
      </c>
      <c r="P1560" s="96">
        <f t="shared" si="433"/>
        <v>2.660001410376488E-2</v>
      </c>
      <c r="Q1560" s="96">
        <f t="shared" si="441"/>
        <v>0.14878212456976814</v>
      </c>
      <c r="R1560" s="96">
        <f t="shared" si="424"/>
        <v>2.0851517063996904E-3</v>
      </c>
      <c r="S1560" s="96">
        <f t="shared" si="437"/>
        <v>10.253207400879816</v>
      </c>
      <c r="T1560" s="96">
        <f t="shared" si="434"/>
        <v>510.68166811266252</v>
      </c>
      <c r="U1560" s="96">
        <f t="shared" si="435"/>
        <v>475.49546025152438</v>
      </c>
      <c r="V1560" s="32">
        <f t="shared" si="436"/>
        <v>999.99999999999602</v>
      </c>
      <c r="W1560" s="100">
        <f>(cNES*L1560+(cNES+cOSEX)*G1560+(cNES+cEREX)*H1560+(cNES+cHOEX)*I1560+(cNES+cNES)*S1560+(cNES+cOSEX)*N1560+(cNES+cEREX)*O1560+(cNES+cHOEX)*P1560)/(1+cDR)^((cycle + 0.5)/('Life tables'!$I$2/2))</f>
        <v>102.4726482480403</v>
      </c>
      <c r="X1560" s="107">
        <f>((L1560+G1560+H1560+I1560+N1560+O1560+P1560+S1560)/('Life tables'!$I$2/2))/(1+oDR)^(((cycle + 0.5)/('Life tables'!$I$2/2)))</f>
        <v>0.21822165816689212</v>
      </c>
      <c r="Y1560" s="31">
        <f>((uNES*L1560+ uOCEX*G1560+uEREX*H1560+uHOEX*I1560+uNES*S1560+ uOCEX*N1560+uEREX*O1560+uHOEX*P1560)/('Life tables'!$I$2/2))/(1+oDR)^(((cycle + 0.5)/('Life tables'!$I$2/2)))</f>
        <v>0.14378875394753676</v>
      </c>
      <c r="Z1560" s="100">
        <f t="shared" si="425"/>
        <v>3307.1985577642481</v>
      </c>
      <c r="AA1560" s="107">
        <f>((L1560+G1560+H1560+I1560+N1560+O1560+P1560+S1560)/('Life tables'!$I$2/2))</f>
        <v>0.53019190094180124</v>
      </c>
      <c r="AB1560" s="31">
        <f>((uNES*L1560+ uOCEX*G1560+uEREX*H1560+uHOEX*I1560+uNES*S1560+ uOCEX*N1560+uEREX*O1560+uHOEX*P1560)/('Life tables'!$I$2/2))</f>
        <v>0.34934952575236028</v>
      </c>
    </row>
    <row r="1561" spans="1:28" x14ac:dyDescent="0.25">
      <c r="A1561" s="4">
        <v>1555</v>
      </c>
      <c r="C1561" s="105">
        <f>IF(male=0,VLOOKUP((($A$5:$A$1570/'Life tables'!$I$2)*2)+age,lifetable,13,1),IF(male=1,VLOOKUP((($A$5:$A$1570/'Life tables'!$I$2)*2)+age,lifetable,10,1),"error"))</f>
        <v>1.1679056558138168E-2</v>
      </c>
      <c r="F1561" s="96">
        <f t="shared" si="426"/>
        <v>2.4067233438544018</v>
      </c>
      <c r="G1561" s="96">
        <f t="shared" si="438"/>
        <v>0.24176039688461845</v>
      </c>
      <c r="H1561" s="96">
        <f t="shared" si="427"/>
        <v>1.3807138126644827E-2</v>
      </c>
      <c r="I1561" s="96">
        <f t="shared" si="428"/>
        <v>5.532389667808558E-3</v>
      </c>
      <c r="J1561" s="96">
        <f t="shared" si="439"/>
        <v>3.1157658840319468E-2</v>
      </c>
      <c r="K1561" s="96">
        <f t="shared" si="429"/>
        <v>5.7810383645235698E-3</v>
      </c>
      <c r="L1561" s="96">
        <f t="shared" si="430"/>
        <v>2.1086847219704867</v>
      </c>
      <c r="M1561" s="96">
        <f t="shared" si="431"/>
        <v>11.416148291954723</v>
      </c>
      <c r="N1561" s="96">
        <f t="shared" si="440"/>
        <v>1.0993998150559354</v>
      </c>
      <c r="O1561" s="96">
        <f t="shared" si="432"/>
        <v>2.6242559626912191E-2</v>
      </c>
      <c r="P1561" s="96">
        <f t="shared" si="433"/>
        <v>2.6242559626912191E-2</v>
      </c>
      <c r="Q1561" s="96">
        <f t="shared" si="441"/>
        <v>0.14678277087410263</v>
      </c>
      <c r="R1561" s="96">
        <f t="shared" si="424"/>
        <v>2.0571311644006509E-3</v>
      </c>
      <c r="S1561" s="96">
        <f t="shared" si="437"/>
        <v>10.115423455606461</v>
      </c>
      <c r="T1561" s="96">
        <f t="shared" si="434"/>
        <v>510.85960854237692</v>
      </c>
      <c r="U1561" s="96">
        <f t="shared" si="435"/>
        <v>475.50329842105333</v>
      </c>
      <c r="V1561" s="32">
        <f t="shared" si="436"/>
        <v>999.99999999999613</v>
      </c>
      <c r="W1561" s="100">
        <f>(cNES*L1561+(cNES+cOSEX)*G1561+(cNES+cEREX)*H1561+(cNES+cHOEX)*I1561+(cNES+cNES)*S1561+(cNES+cOSEX)*N1561+(cNES+cEREX)*O1561+(cNES+cHOEX)*P1561)/(1+cDR)^((cycle + 0.5)/('Life tables'!$I$2/2))</f>
        <v>100.86979169544925</v>
      </c>
      <c r="X1561" s="107">
        <f>((L1561+G1561+H1561+I1561+N1561+O1561+P1561+S1561)/('Life tables'!$I$2/2))/(1+oDR)^(((cycle + 0.5)/('Life tables'!$I$2/2)))</f>
        <v>0.21516586186624231</v>
      </c>
      <c r="Y1561" s="31">
        <f>((uNES*L1561+ uOCEX*G1561+uEREX*H1561+uHOEX*I1561+uNES*S1561+ uOCEX*N1561+uEREX*O1561+uHOEX*P1561)/('Life tables'!$I$2/2))/(1+oDR)^(((cycle + 0.5)/('Life tables'!$I$2/2)))</f>
        <v>0.14177525510476915</v>
      </c>
      <c r="Z1561" s="100">
        <f t="shared" si="425"/>
        <v>3262.7520331794931</v>
      </c>
      <c r="AA1561" s="107">
        <f>((L1561+G1561+H1561+I1561+N1561+O1561+P1561+S1561)/('Life tables'!$I$2/2))</f>
        <v>0.52306615230705544</v>
      </c>
      <c r="AB1561" s="31">
        <f>((uNES*L1561+ uOCEX*G1561+uEREX*H1561+uHOEX*I1561+uNES*S1561+ uOCEX*N1561+uEREX*O1561+uHOEX*P1561)/('Life tables'!$I$2/2))</f>
        <v>0.34465428919250668</v>
      </c>
    </row>
    <row r="1562" spans="1:28" x14ac:dyDescent="0.25">
      <c r="A1562" s="4">
        <v>1556</v>
      </c>
      <c r="C1562" s="105">
        <f>IF(male=0,VLOOKUP((($A$5:$A$1570/'Life tables'!$I$2)*2)+age,lifetable,13,1),IF(male=1,VLOOKUP((($A$5:$A$1570/'Life tables'!$I$2)*2)+age,lifetable,10,1),"error"))</f>
        <v>1.1679056558138168E-2</v>
      </c>
      <c r="F1562" s="96">
        <f t="shared" si="426"/>
        <v>2.374357080417425</v>
      </c>
      <c r="G1562" s="96">
        <f t="shared" si="438"/>
        <v>0.23850913798351683</v>
      </c>
      <c r="H1562" s="96">
        <f t="shared" si="427"/>
        <v>1.3621456016127704E-2</v>
      </c>
      <c r="I1562" s="96">
        <f t="shared" si="428"/>
        <v>5.4579886021931274E-3</v>
      </c>
      <c r="J1562" s="96">
        <f t="shared" si="439"/>
        <v>3.0738642256348429E-2</v>
      </c>
      <c r="K1562" s="96">
        <f t="shared" si="429"/>
        <v>5.7032934042965345E-3</v>
      </c>
      <c r="L1562" s="96">
        <f t="shared" si="430"/>
        <v>2.0803265621549425</v>
      </c>
      <c r="M1562" s="96">
        <f t="shared" si="431"/>
        <v>11.262735956148353</v>
      </c>
      <c r="N1562" s="96">
        <f t="shared" si="440"/>
        <v>1.0846258747303981</v>
      </c>
      <c r="O1562" s="96">
        <f t="shared" si="432"/>
        <v>2.588990720273689E-2</v>
      </c>
      <c r="P1562" s="96">
        <f t="shared" si="433"/>
        <v>2.588990720273689E-2</v>
      </c>
      <c r="Q1562" s="96">
        <f t="shared" si="441"/>
        <v>0.14481027654764075</v>
      </c>
      <c r="R1562" s="96">
        <f t="shared" si="424"/>
        <v>2.0294870510867771E-3</v>
      </c>
      <c r="S1562" s="96">
        <f t="shared" si="437"/>
        <v>9.9794905034137535</v>
      </c>
      <c r="T1562" s="96">
        <f t="shared" si="434"/>
        <v>511.03515746118092</v>
      </c>
      <c r="U1562" s="96">
        <f t="shared" si="435"/>
        <v>475.51103120150873</v>
      </c>
      <c r="V1562" s="32">
        <f t="shared" si="436"/>
        <v>999.99999999999613</v>
      </c>
      <c r="W1562" s="100">
        <f>(cNES*L1562+(cNES+cOSEX)*G1562+(cNES+cEREX)*H1562+(cNES+cHOEX)*I1562+(cNES+cNES)*S1562+(cNES+cOSEX)*N1562+(cNES+cEREX)*O1562+(cNES+cHOEX)*P1562)/(1+cDR)^((cycle + 0.5)/('Life tables'!$I$2/2))</f>
        <v>99.292005017835649</v>
      </c>
      <c r="X1562" s="107">
        <f>((L1562+G1562+H1562+I1562+N1562+O1562+P1562+S1562)/('Life tables'!$I$2/2))/(1+oDR)^(((cycle + 0.5)/('Life tables'!$I$2/2)))</f>
        <v>0.21215285714934931</v>
      </c>
      <c r="Y1562" s="31">
        <f>((uNES*L1562+ uOCEX*G1562+uEREX*H1562+uHOEX*I1562+uNES*S1562+ uOCEX*N1562+uEREX*O1562+uHOEX*P1562)/('Life tables'!$I$2/2))/(1+oDR)^(((cycle + 0.5)/('Life tables'!$I$2/2)))</f>
        <v>0.13978995210361619</v>
      </c>
      <c r="Z1562" s="100">
        <f t="shared" si="425"/>
        <v>3218.9027853762373</v>
      </c>
      <c r="AA1562" s="107">
        <f>((L1562+G1562+H1562+I1562+N1562+O1562+P1562+S1562)/('Life tables'!$I$2/2))</f>
        <v>0.5160361750998278</v>
      </c>
      <c r="AB1562" s="31">
        <f>((uNES*L1562+ uOCEX*G1562+uEREX*H1562+uHOEX*I1562+uNES*S1562+ uOCEX*N1562+uEREX*O1562+uHOEX*P1562)/('Life tables'!$I$2/2))</f>
        <v>0.34002215746807574</v>
      </c>
    </row>
    <row r="1563" spans="1:28" x14ac:dyDescent="0.25">
      <c r="A1563" s="4">
        <v>1557</v>
      </c>
      <c r="C1563" s="105">
        <f>IF(male=0,VLOOKUP((($A$5:$A$1570/'Life tables'!$I$2)*2)+age,lifetable,13,1),IF(male=1,VLOOKUP((($A$5:$A$1570/'Life tables'!$I$2)*2)+age,lifetable,10,1),"error"))</f>
        <v>1.1679056558138168E-2</v>
      </c>
      <c r="F1563" s="96">
        <f t="shared" si="426"/>
        <v>2.3424267424760967</v>
      </c>
      <c r="G1563" s="96">
        <f t="shared" si="438"/>
        <v>0.23530166871079494</v>
      </c>
      <c r="H1563" s="96">
        <f t="shared" si="427"/>
        <v>1.3438274767849989E-2</v>
      </c>
      <c r="I1563" s="96">
        <f t="shared" si="428"/>
        <v>5.3845896084253886E-3</v>
      </c>
      <c r="J1563" s="96">
        <f t="shared" si="439"/>
        <v>3.0325269203408028E-2</v>
      </c>
      <c r="K1563" s="96">
        <f t="shared" si="429"/>
        <v>5.6265955532110012E-3</v>
      </c>
      <c r="L1563" s="96">
        <f t="shared" si="430"/>
        <v>2.0523503446324076</v>
      </c>
      <c r="M1563" s="96">
        <f t="shared" si="431"/>
        <v>11.111384594830309</v>
      </c>
      <c r="N1563" s="96">
        <f t="shared" si="440"/>
        <v>1.0700504107134508</v>
      </c>
      <c r="O1563" s="96">
        <f t="shared" si="432"/>
        <v>2.5541992387474531E-2</v>
      </c>
      <c r="P1563" s="96">
        <f t="shared" si="433"/>
        <v>2.5541992387474531E-2</v>
      </c>
      <c r="Q1563" s="96">
        <f t="shared" si="441"/>
        <v>0.14286428113643138</v>
      </c>
      <c r="R1563" s="96">
        <f t="shared" si="424"/>
        <v>2.0022143147680636E-3</v>
      </c>
      <c r="S1563" s="96">
        <f t="shared" si="437"/>
        <v>9.8453837038907093</v>
      </c>
      <c r="T1563" s="96">
        <f t="shared" si="434"/>
        <v>511.20834701152074</v>
      </c>
      <c r="U1563" s="96">
        <f t="shared" si="435"/>
        <v>475.51866001137671</v>
      </c>
      <c r="V1563" s="32">
        <f t="shared" si="436"/>
        <v>999.99999999999602</v>
      </c>
      <c r="W1563" s="100">
        <f>(cNES*L1563+(cNES+cOSEX)*G1563+(cNES+cEREX)*H1563+(cNES+cHOEX)*I1563+(cNES+cNES)*S1563+(cNES+cOSEX)*N1563+(cNES+cEREX)*O1563+(cNES+cHOEX)*P1563)/(1+cDR)^((cycle + 0.5)/('Life tables'!$I$2/2))</f>
        <v>97.738896184271724</v>
      </c>
      <c r="X1563" s="107">
        <f>((L1563+G1563+H1563+I1563+N1563+O1563+P1563+S1563)/('Life tables'!$I$2/2))/(1+oDR)^(((cycle + 0.5)/('Life tables'!$I$2/2)))</f>
        <v>0.20918204475411037</v>
      </c>
      <c r="Y1563" s="31">
        <f>((uNES*L1563+ uOCEX*G1563+uEREX*H1563+uHOEX*I1563+uNES*S1563+ uOCEX*N1563+uEREX*O1563+uHOEX*P1563)/('Life tables'!$I$2/2))/(1+oDR)^(((cycle + 0.5)/('Life tables'!$I$2/2)))</f>
        <v>0.1378324500845837</v>
      </c>
      <c r="Z1563" s="100">
        <f t="shared" si="425"/>
        <v>3175.6427905887804</v>
      </c>
      <c r="AA1563" s="107">
        <f>((L1563+G1563+H1563+I1563+N1563+O1563+P1563+S1563)/('Life tables'!$I$2/2))</f>
        <v>0.50910068205253589</v>
      </c>
      <c r="AB1563" s="31">
        <f>((uNES*L1563+ uOCEX*G1563+uEREX*H1563+uHOEX*I1563+uNES*S1563+ uOCEX*N1563+uEREX*O1563+uHOEX*P1563)/('Life tables'!$I$2/2))</f>
        <v>0.33545228238646346</v>
      </c>
    </row>
    <row r="1564" spans="1:28" x14ac:dyDescent="0.25">
      <c r="A1564" s="4">
        <v>1558</v>
      </c>
      <c r="C1564" s="105">
        <f>IF(male=0,VLOOKUP((($A$5:$A$1570/'Life tables'!$I$2)*2)+age,lifetable,13,1),IF(male=1,VLOOKUP((($A$5:$A$1570/'Life tables'!$I$2)*2)+age,lifetable,10,1),"error"))</f>
        <v>1.1679056558138168E-2</v>
      </c>
      <c r="F1564" s="96">
        <f t="shared" si="426"/>
        <v>2.3109264288055407</v>
      </c>
      <c r="G1564" s="96">
        <f t="shared" si="438"/>
        <v>0.23213739627606331</v>
      </c>
      <c r="H1564" s="96">
        <f t="shared" si="427"/>
        <v>1.3257560527057583E-2</v>
      </c>
      <c r="I1564" s="96">
        <f t="shared" si="428"/>
        <v>5.3121791212255541E-3</v>
      </c>
      <c r="J1564" s="96">
        <f t="shared" si="439"/>
        <v>2.9917463283705439E-2</v>
      </c>
      <c r="K1564" s="96">
        <f t="shared" si="429"/>
        <v>5.5509306363068552E-3</v>
      </c>
      <c r="L1564" s="96">
        <f t="shared" si="430"/>
        <v>2.024750898961182</v>
      </c>
      <c r="M1564" s="96">
        <f t="shared" si="431"/>
        <v>10.962066548293047</v>
      </c>
      <c r="N1564" s="96">
        <f t="shared" si="440"/>
        <v>1.0556707593153283</v>
      </c>
      <c r="O1564" s="96">
        <f t="shared" si="432"/>
        <v>2.5198751599126538E-2</v>
      </c>
      <c r="P1564" s="96">
        <f t="shared" si="433"/>
        <v>2.5198751599126538E-2</v>
      </c>
      <c r="Q1564" s="96">
        <f t="shared" si="441"/>
        <v>0.14094442900664667</v>
      </c>
      <c r="R1564" s="96">
        <f t="shared" si="424"/>
        <v>1.9753079713075729E-3</v>
      </c>
      <c r="S1564" s="96">
        <f t="shared" si="437"/>
        <v>9.7130785488015103</v>
      </c>
      <c r="T1564" s="96">
        <f t="shared" si="434"/>
        <v>511.3792089038111</v>
      </c>
      <c r="U1564" s="96">
        <f t="shared" si="435"/>
        <v>475.52618624998433</v>
      </c>
      <c r="V1564" s="32">
        <f t="shared" si="436"/>
        <v>999.99999999999602</v>
      </c>
      <c r="W1564" s="100">
        <f>(cNES*L1564+(cNES+cOSEX)*G1564+(cNES+cEREX)*H1564+(cNES+cHOEX)*I1564+(cNES+cNES)*S1564+(cNES+cOSEX)*N1564+(cNES+cEREX)*O1564+(cNES+cHOEX)*P1564)/(1+cDR)^((cycle + 0.5)/('Life tables'!$I$2/2))</f>
        <v>96.210079290363097</v>
      </c>
      <c r="X1564" s="107">
        <f>((L1564+G1564+H1564+I1564+N1564+O1564+P1564+S1564)/('Life tables'!$I$2/2))/(1+oDR)^(((cycle + 0.5)/('Life tables'!$I$2/2)))</f>
        <v>0.20625283381217621</v>
      </c>
      <c r="Y1564" s="31">
        <f>((uNES*L1564+ uOCEX*G1564+uEREX*H1564+uHOEX*I1564+uNES*S1564+ uOCEX*N1564+uEREX*O1564+uHOEX*P1564)/('Life tables'!$I$2/2))/(1+oDR)^(((cycle + 0.5)/('Life tables'!$I$2/2)))</f>
        <v>0.13590235971886219</v>
      </c>
      <c r="Z1564" s="100">
        <f t="shared" si="425"/>
        <v>3132.9641327277004</v>
      </c>
      <c r="AA1564" s="107">
        <f>((L1564+G1564+H1564+I1564+N1564+O1564+P1564+S1564)/('Life tables'!$I$2/2))</f>
        <v>0.5022584032035281</v>
      </c>
      <c r="AB1564" s="31">
        <f>((uNES*L1564+ uOCEX*G1564+uEREX*H1564+uHOEX*I1564+uNES*S1564+ uOCEX*N1564+uEREX*O1564+uHOEX*P1564)/('Life tables'!$I$2/2))</f>
        <v>0.33094382715801285</v>
      </c>
    </row>
    <row r="1565" spans="1:28" x14ac:dyDescent="0.25">
      <c r="A1565" s="4">
        <v>1559</v>
      </c>
      <c r="C1565" s="105">
        <f>IF(male=0,VLOOKUP((($A$5:$A$1570/'Life tables'!$I$2)*2)+age,lifetable,13,1),IF(male=1,VLOOKUP((($A$5:$A$1570/'Life tables'!$I$2)*2)+age,lifetable,10,1),"error"))</f>
        <v>1.1679056558138168E-2</v>
      </c>
      <c r="F1565" s="96">
        <f t="shared" si="426"/>
        <v>2.2798503194345181</v>
      </c>
      <c r="G1565" s="96">
        <f t="shared" si="438"/>
        <v>0.22901573605103051</v>
      </c>
      <c r="H1565" s="96">
        <f t="shared" si="427"/>
        <v>1.3079279905140623E-2</v>
      </c>
      <c r="I1565" s="96">
        <f t="shared" si="428"/>
        <v>5.2407437620934178E-3</v>
      </c>
      <c r="J1565" s="96">
        <f t="shared" si="439"/>
        <v>2.951514915136479E-2</v>
      </c>
      <c r="K1565" s="96">
        <f t="shared" si="429"/>
        <v>5.4762846737982209E-3</v>
      </c>
      <c r="L1565" s="96">
        <f t="shared" si="430"/>
        <v>1.9975231258910906</v>
      </c>
      <c r="M1565" s="96">
        <f t="shared" si="431"/>
        <v>10.8147545267661</v>
      </c>
      <c r="N1565" s="96">
        <f t="shared" si="440"/>
        <v>1.0414842924720082</v>
      </c>
      <c r="O1565" s="96">
        <f t="shared" si="432"/>
        <v>2.4860122106077097E-2</v>
      </c>
      <c r="P1565" s="96">
        <f t="shared" si="433"/>
        <v>2.4860122106077097E-2</v>
      </c>
      <c r="Q1565" s="96">
        <f t="shared" si="441"/>
        <v>0.13905036928091333</v>
      </c>
      <c r="R1565" s="96">
        <f t="shared" si="424"/>
        <v>1.9487631032291245E-3</v>
      </c>
      <c r="S1565" s="96">
        <f t="shared" si="437"/>
        <v>9.5825508576977949</v>
      </c>
      <c r="T1565" s="96">
        <f t="shared" si="434"/>
        <v>511.54777442224338</v>
      </c>
      <c r="U1565" s="96">
        <f t="shared" si="435"/>
        <v>475.53361129776135</v>
      </c>
      <c r="V1565" s="32">
        <f t="shared" si="436"/>
        <v>999.99999999999602</v>
      </c>
      <c r="W1565" s="100">
        <f>(cNES*L1565+(cNES+cOSEX)*G1565+(cNES+cEREX)*H1565+(cNES+cHOEX)*I1565+(cNES+cNES)*S1565+(cNES+cOSEX)*N1565+(cNES+cEREX)*O1565+(cNES+cHOEX)*P1565)/(1+cDR)^((cycle + 0.5)/('Life tables'!$I$2/2))</f>
        <v>94.705174462690408</v>
      </c>
      <c r="X1565" s="107">
        <f>((L1565+G1565+H1565+I1565+N1565+O1565+P1565+S1565)/('Life tables'!$I$2/2))/(1+oDR)^(((cycle + 0.5)/('Life tables'!$I$2/2)))</f>
        <v>0.20336464173130905</v>
      </c>
      <c r="Y1565" s="31">
        <f>((uNES*L1565+ uOCEX*G1565+uEREX*H1565+uHOEX*I1565+uNES*S1565+ uOCEX*N1565+uEREX*O1565+uHOEX*P1565)/('Life tables'!$I$2/2))/(1+oDR)^(((cycle + 0.5)/('Life tables'!$I$2/2)))</f>
        <v>0.13399929713081393</v>
      </c>
      <c r="Z1565" s="100">
        <f t="shared" si="425"/>
        <v>3090.8590019401036</v>
      </c>
      <c r="AA1565" s="107">
        <f>((L1565+G1565+H1565+I1565+N1565+O1565+P1565+S1565)/('Life tables'!$I$2/2))</f>
        <v>0.49550808566425397</v>
      </c>
      <c r="AB1565" s="31">
        <f>((uNES*L1565+ uOCEX*G1565+uEREX*H1565+uHOEX*I1565+uNES*S1565+ uOCEX*N1565+uEREX*O1565+uHOEX*P1565)/('Life tables'!$I$2/2))</f>
        <v>0.32649596624260613</v>
      </c>
    </row>
    <row r="1566" spans="1:28" x14ac:dyDescent="0.25">
      <c r="A1566" s="4">
        <v>1560</v>
      </c>
      <c r="C1566" s="105">
        <f>IF(male=0,VLOOKUP((($A$5:$A$1570/'Life tables'!$I$2)*2)+age,lifetable,13,1),IF(male=1,VLOOKUP((($A$5:$A$1570/'Life tables'!$I$2)*2)+age,lifetable,10,1),"error"))</f>
        <v>1.1679056558138168E-2</v>
      </c>
      <c r="F1566" s="96">
        <f>E1565*(1-pCAUC)+(L1565+G1565+H1565+I1565 )*(1-pCAUC)+(S1565+N1565+O1565+P1565)*(pUAUC)</f>
        <v>2.2491926744645543</v>
      </c>
      <c r="G1566" s="96">
        <f t="shared" si="438"/>
        <v>0.2259361114508818</v>
      </c>
      <c r="H1566" s="96">
        <f>F1566*rrEREX</f>
        <v>1.2903399972858911E-2</v>
      </c>
      <c r="I1566" s="96">
        <f>F1566*rrHOEX</f>
        <v>5.1702703365938598E-3</v>
      </c>
      <c r="J1566" s="96">
        <f t="shared" si="439"/>
        <v>2.9118252497139476E-2</v>
      </c>
      <c r="K1566" s="96">
        <f>F1566*amr + I1566*amrHOEX</f>
        <v>5.4026438782369566E-3</v>
      </c>
      <c r="L1566" s="96">
        <f>F1566-SUM(G1566:K1566)</f>
        <v>1.9706619963288432</v>
      </c>
      <c r="M1566" s="96">
        <f>E1565*pCAUC+(L1565+G1565+H1565+I1565)*pCAUC+(S1565+N1565+O1565+P1565)*(1-pUAUC)</f>
        <v>10.669421605526756</v>
      </c>
      <c r="N1566" s="96">
        <f t="shared" si="440"/>
        <v>1.0274884172743572</v>
      </c>
      <c r="O1566" s="96">
        <f>M1566*rrEREXc</f>
        <v>2.4526042015853969E-2</v>
      </c>
      <c r="P1566" s="96">
        <f>M1566*rrHOEXc</f>
        <v>2.4526042015853969E-2</v>
      </c>
      <c r="Q1566" s="96">
        <f t="shared" si="441"/>
        <v>0.13718175577544828</v>
      </c>
      <c r="R1566" s="96">
        <f t="shared" si="424"/>
        <v>1.9225748588362647E-3</v>
      </c>
      <c r="S1566" s="96">
        <f t="shared" si="437"/>
        <v>9.4537767735864051</v>
      </c>
      <c r="T1566" s="96">
        <f t="shared" ref="T1566:U1570" si="442">J1566+Q1566+T1565</f>
        <v>511.71407443051595</v>
      </c>
      <c r="U1566" s="96">
        <f t="shared" si="442"/>
        <v>475.54093651649845</v>
      </c>
      <c r="V1566" s="32">
        <f t="shared" si="436"/>
        <v>999.99999999999613</v>
      </c>
      <c r="W1566" s="100">
        <f>(cNES*L1566+(cNES+cOSEX)*G1566+(cNES+cEREX)*H1566+(cNES+cHOEX)*I1566+(cNES+cNES)*S1566+(cNES+cOSEX)*N1566+(cNES+cEREX)*O1566+(cNES+cHOEX)*P1566)/(1+cDR)^((cycle + 0.5)/('Life tables'!$I$2/2))</f>
        <v>93.223807764732072</v>
      </c>
      <c r="X1566" s="107">
        <f>((L1566+G1566+H1566+I1566+N1566+O1566+P1566+S1566)/('Life tables'!$I$2/2))/(1+oDR)^(((cycle + 0.5)/('Life tables'!$I$2/2)))</f>
        <v>0.20051689407939258</v>
      </c>
      <c r="Y1566" s="31">
        <f>((uNES*L1566+ uOCEX*G1566+uEREX*H1566+uHOEX*I1566+uNES*S1566+ uOCEX*N1566+uEREX*O1566+uHOEX*P1566)/('Life tables'!$I$2/2))/(1+oDR)^(((cycle + 0.5)/('Life tables'!$I$2/2)))</f>
        <v>0.13212288382154827</v>
      </c>
      <c r="Z1566" s="100">
        <f t="shared" si="425"/>
        <v>3049.319693188887</v>
      </c>
      <c r="AA1566" s="107">
        <f>((L1566+G1566+H1566+I1566+N1566+O1566+P1566+S1566)/('Life tables'!$I$2/2))</f>
        <v>0.48884849338957553</v>
      </c>
      <c r="AB1566" s="31">
        <f>((uNES*L1566+ uOCEX*G1566+uEREX*H1566+uHOEX*I1566+uNES*S1566+ uOCEX*N1566+uEREX*O1566+uHOEX*P1566)/('Life tables'!$I$2/2))</f>
        <v>0.32210788519832556</v>
      </c>
    </row>
    <row r="1567" spans="1:28" x14ac:dyDescent="0.25">
      <c r="A1567" s="4">
        <v>1561</v>
      </c>
      <c r="C1567" s="105">
        <f>IF(male=0,VLOOKUP((($A$5:$A$1570/'Life tables'!$I$2)*2)+age,lifetable,13,1),IF(male=1,VLOOKUP((($A$5:$A$1570/'Life tables'!$I$2)*2)+age,lifetable,10,1),"error"))</f>
        <v>1.1679056558138168E-2</v>
      </c>
      <c r="F1567" s="96">
        <f>E1566*(1-pCAUC)+(L1566+G1566+H1566+I1566 )*(1-pCAUC)+(S1566+N1566+O1566+P1566)*(pUAUC)</f>
        <v>2.2189478329089942</v>
      </c>
      <c r="G1567" s="96">
        <f t="shared" si="438"/>
        <v>0.22289795381765989</v>
      </c>
      <c r="H1567" s="96">
        <f>F1567*rrEREX</f>
        <v>1.2729888253681699E-2</v>
      </c>
      <c r="I1567" s="96">
        <f>F1567*rrHOEX</f>
        <v>5.1007458316881518E-3</v>
      </c>
      <c r="J1567" s="96">
        <f t="shared" si="439"/>
        <v>2.8726700033382485E-2</v>
      </c>
      <c r="K1567" s="96">
        <f>F1567*amr + I1567*amrHOEX</f>
        <v>5.3299946517240283E-3</v>
      </c>
      <c r="L1567" s="96">
        <f>F1567-SUM(G1567:K1567)</f>
        <v>1.9441625503208579</v>
      </c>
      <c r="M1567" s="96">
        <f>E1566*pCAUC+(L1566+G1566+H1566+I1566)*pCAUC+(S1566+N1566+O1566+P1566)*(1-pUAUC)</f>
        <v>10.526041220072653</v>
      </c>
      <c r="N1567" s="96">
        <f t="shared" si="440"/>
        <v>1.0136805755032428</v>
      </c>
      <c r="O1567" s="96">
        <f>M1567*rrEREXc</f>
        <v>2.4196450264031631E-2</v>
      </c>
      <c r="P1567" s="96">
        <f>M1567*rrHOEXc</f>
        <v>2.4196450264031631E-2</v>
      </c>
      <c r="Q1567" s="96">
        <f t="shared" si="441"/>
        <v>0.13533824693799024</v>
      </c>
      <c r="R1567" s="96">
        <f t="shared" si="424"/>
        <v>1.8967384513423925E-3</v>
      </c>
      <c r="S1567" s="96">
        <f t="shared" si="437"/>
        <v>9.3267327586520139</v>
      </c>
      <c r="T1567" s="96">
        <f t="shared" si="442"/>
        <v>511.87813937748734</v>
      </c>
      <c r="U1567" s="96">
        <f t="shared" si="442"/>
        <v>475.54816324960149</v>
      </c>
      <c r="V1567" s="32">
        <f t="shared" si="436"/>
        <v>999.99999999999613</v>
      </c>
      <c r="W1567" s="100">
        <f>(cNES*L1567+(cNES+cOSEX)*G1567+(cNES+cEREX)*H1567+(cNES+cHOEX)*I1567+(cNES+cNES)*S1567+(cNES+cOSEX)*N1567+(cNES+cEREX)*O1567+(cNES+cHOEX)*P1567)/(1+cDR)^((cycle + 0.5)/('Life tables'!$I$2/2))</f>
        <v>91.765611104246858</v>
      </c>
      <c r="X1567" s="107">
        <f>((L1567+G1567+H1567+I1567+N1567+O1567+P1567+S1567)/('Life tables'!$I$2/2))/(1+oDR)^(((cycle + 0.5)/('Life tables'!$I$2/2)))</f>
        <v>0.1977090244700706</v>
      </c>
      <c r="Y1567" s="31">
        <f>((uNES*L1567+ uOCEX*G1567+uEREX*H1567+uHOEX*I1567+uNES*S1567+ uOCEX*N1567+uEREX*O1567+uHOEX*P1567)/('Life tables'!$I$2/2))/(1+oDR)^(((cycle + 0.5)/('Life tables'!$I$2/2)))</f>
        <v>0.13027274659356977</v>
      </c>
      <c r="Z1567" s="100">
        <f t="shared" si="425"/>
        <v>3008.3386048507778</v>
      </c>
      <c r="AA1567" s="107">
        <f>((L1567+G1567+H1567+I1567+N1567+O1567+P1567+S1567)/('Life tables'!$I$2/2))</f>
        <v>0.48227840695117491</v>
      </c>
      <c r="AB1567" s="31">
        <f>((uNES*L1567+ uOCEX*G1567+uEREX*H1567+uHOEX*I1567+uNES*S1567+ uOCEX*N1567+uEREX*O1567+uHOEX*P1567)/('Life tables'!$I$2/2))</f>
        <v>0.31777878053215453</v>
      </c>
    </row>
    <row r="1568" spans="1:28" x14ac:dyDescent="0.25">
      <c r="A1568" s="4">
        <v>1562</v>
      </c>
      <c r="C1568" s="105">
        <f>IF(male=0,VLOOKUP((($A$5:$A$1570/'Life tables'!$I$2)*2)+age,lifetable,13,1),IF(male=1,VLOOKUP((($A$5:$A$1570/'Life tables'!$I$2)*2)+age,lifetable,10,1),"error"))</f>
        <v>1.1679056558138168E-2</v>
      </c>
      <c r="F1568" s="96">
        <f>E1567*(1-pCAUC)+(L1567+G1567+H1567+I1567 )*(1-pCAUC)+(S1567+N1567+O1567+P1567)*(pUAUC)</f>
        <v>2.1891102115515437</v>
      </c>
      <c r="G1568" s="96">
        <f t="shared" si="438"/>
        <v>0.21990070230560302</v>
      </c>
      <c r="H1568" s="96">
        <f>F1568*rrEREX</f>
        <v>1.2558712717239247E-2</v>
      </c>
      <c r="I1568" s="96">
        <f>F1568*rrHOEX</f>
        <v>5.0321574131100633E-3</v>
      </c>
      <c r="J1568" s="96">
        <f t="shared" si="439"/>
        <v>2.8340419479268946E-2</v>
      </c>
      <c r="K1568" s="96">
        <f>F1568*amr + I1568*amrHOEX</f>
        <v>5.2583235831676822E-3</v>
      </c>
      <c r="L1568" s="96">
        <f>F1568-SUM(G1568:K1568)</f>
        <v>1.9180198960531547</v>
      </c>
      <c r="M1568" s="96">
        <f>E1567*pCAUC+(L1567+G1567+H1567+I1567)*pCAUC+(S1567+N1567+O1567+P1567)*(1-pUAUC)</f>
        <v>10.384587161355663</v>
      </c>
      <c r="N1568" s="96">
        <f t="shared" si="440"/>
        <v>1.0000582431705447</v>
      </c>
      <c r="O1568" s="96">
        <f>M1568*rrEREXc</f>
        <v>2.3871286603275282E-2</v>
      </c>
      <c r="P1568" s="96">
        <f>M1568*rrHOEXc</f>
        <v>2.3871286603275282E-2</v>
      </c>
      <c r="Q1568" s="96">
        <f t="shared" si="441"/>
        <v>0.13351950578651969</v>
      </c>
      <c r="R1568" s="96">
        <f t="shared" si="424"/>
        <v>1.8712491580119312E-3</v>
      </c>
      <c r="S1568" s="96">
        <f t="shared" si="437"/>
        <v>9.2013955900340356</v>
      </c>
      <c r="T1568" s="96">
        <f t="shared" si="442"/>
        <v>512.03999930275313</v>
      </c>
      <c r="U1568" s="96">
        <f t="shared" si="442"/>
        <v>475.55529282234266</v>
      </c>
      <c r="V1568" s="32">
        <f t="shared" si="436"/>
        <v>999.99999999999613</v>
      </c>
      <c r="W1568" s="100">
        <f>(cNES*L1568+(cNES+cOSEX)*G1568+(cNES+cEREX)*H1568+(cNES+cHOEX)*I1568+(cNES+cNES)*S1568+(cNES+cOSEX)*N1568+(cNES+cEREX)*O1568+(cNES+cHOEX)*P1568)/(1+cDR)^((cycle + 0.5)/('Life tables'!$I$2/2))</f>
        <v>90.330222142092339</v>
      </c>
      <c r="X1568" s="107">
        <f>((L1568+G1568+H1568+I1568+N1568+O1568+P1568+S1568)/('Life tables'!$I$2/2))/(1+oDR)^(((cycle + 0.5)/('Life tables'!$I$2/2)))</f>
        <v>0.19494047444999185</v>
      </c>
      <c r="Y1568" s="31">
        <f>((uNES*L1568+ uOCEX*G1568+uEREX*H1568+uHOEX*I1568+uNES*S1568+ uOCEX*N1568+uEREX*O1568+uHOEX*P1568)/('Life tables'!$I$2/2))/(1+oDR)^(((cycle + 0.5)/('Life tables'!$I$2/2)))</f>
        <v>0.12844851747648511</v>
      </c>
      <c r="Z1568" s="100">
        <f t="shared" si="425"/>
        <v>2967.9082373328938</v>
      </c>
      <c r="AA1568" s="107">
        <f>((L1568+G1568+H1568+I1568+N1568+O1568+P1568+S1568)/('Life tables'!$I$2/2))</f>
        <v>0.4757966233140174</v>
      </c>
      <c r="AB1568" s="31">
        <f>((uNES*L1568+ uOCEX*G1568+uEREX*H1568+uHOEX*I1568+uNES*S1568+ uOCEX*N1568+uEREX*O1568+uHOEX*P1568)/('Life tables'!$I$2/2))</f>
        <v>0.31350785955269189</v>
      </c>
    </row>
    <row r="1569" spans="1:29" x14ac:dyDescent="0.25">
      <c r="A1569" s="4">
        <v>1563</v>
      </c>
      <c r="C1569" s="105">
        <f>IF(male=0,VLOOKUP((($A$5:$A$1570/'Life tables'!$I$2)*2)+age,lifetable,13,1),IF(male=1,VLOOKUP((($A$5:$A$1570/'Life tables'!$I$2)*2)+age,lifetable,10,1),"error"))</f>
        <v>1.1679056558138168E-2</v>
      </c>
      <c r="F1569" s="96">
        <f>E1568*(1-pCAUC)+(L1568+G1568+H1568+I1568 )*(1-pCAUC)+(S1568+N1568+O1568+P1568)*(pUAUC)</f>
        <v>2.1596743038238491</v>
      </c>
      <c r="G1569" s="96">
        <f t="shared" si="438"/>
        <v>0.21694380376839542</v>
      </c>
      <c r="H1569" s="96">
        <f>F1569*rrEREX</f>
        <v>1.238984177288361E-2</v>
      </c>
      <c r="I1569" s="96">
        <f>F1569*rrHOEX</f>
        <v>4.9644924227857257E-3</v>
      </c>
      <c r="J1569" s="96">
        <f t="shared" si="439"/>
        <v>2.7959339546265179E-2</v>
      </c>
      <c r="K1569" s="96">
        <f>F1569*amr + I1569*amrHOEX</f>
        <v>5.1876174455873451E-3</v>
      </c>
      <c r="L1569" s="96">
        <f>F1569-SUM(G1569:K1569)</f>
        <v>1.8922292088679318</v>
      </c>
      <c r="M1569" s="96">
        <f>E1568*pCAUC+(L1568+G1568+H1568+I1568)*pCAUC+(S1568+N1568+O1568+P1568)*(1-pUAUC)</f>
        <v>10.245033571076391</v>
      </c>
      <c r="N1569" s="96">
        <f t="shared" si="440"/>
        <v>0.98661893006600621</v>
      </c>
      <c r="O1569" s="96">
        <f>M1569*rrEREXc</f>
        <v>2.3550491592524207E-2</v>
      </c>
      <c r="P1569" s="96">
        <f>M1569*rrHOEXc</f>
        <v>2.3550491592524207E-2</v>
      </c>
      <c r="Q1569" s="96">
        <f t="shared" si="441"/>
        <v>0.13172519984875819</v>
      </c>
      <c r="R1569" s="96">
        <f t="shared" si="424"/>
        <v>1.8461023193124197E-3</v>
      </c>
      <c r="S1569" s="96">
        <f>M1569-SUM(N1569:R1569)</f>
        <v>9.0777423556572661</v>
      </c>
      <c r="T1569" s="96">
        <f t="shared" si="442"/>
        <v>512.19968384214815</v>
      </c>
      <c r="U1569" s="96">
        <f t="shared" si="442"/>
        <v>475.56232654210754</v>
      </c>
      <c r="V1569" s="32">
        <f t="shared" si="436"/>
        <v>999.99999999999591</v>
      </c>
      <c r="W1569" s="100">
        <f>(cNES*L1569+(cNES+cOSEX)*G1569+(cNES+cEREX)*H1569+(cNES+cHOEX)*I1569+(cNES+cNES)*S1569+(cNES+cOSEX)*N1569+(cNES+cEREX)*O1569+(cNES+cHOEX)*P1569)/(1+cDR)^((cycle + 0.5)/('Life tables'!$I$2/2))</f>
        <v>88.917284202459172</v>
      </c>
      <c r="X1569" s="107">
        <f>((L1569+G1569+H1569+I1569+N1569+O1569+P1569+S1569)/('Life tables'!$I$2/2))/(1+oDR)^(((cycle + 0.5)/('Life tables'!$I$2/2)))</f>
        <v>0.19221069338763747</v>
      </c>
      <c r="Y1569" s="31">
        <f>((uNES*L1569+ uOCEX*G1569+uEREX*H1569+uHOEX*I1569+uNES*S1569+ uOCEX*N1569+uEREX*O1569+uHOEX*P1569)/('Life tables'!$I$2/2))/(1+oDR)^(((cycle + 0.5)/('Life tables'!$I$2/2)))</f>
        <v>0.12664983365375196</v>
      </c>
      <c r="Z1569" s="100">
        <f t="shared" si="425"/>
        <v>2928.0211917076158</v>
      </c>
      <c r="AA1569" s="107">
        <f>((L1569+G1569+H1569+I1569+N1569+O1569+P1569+S1569)/('Life tables'!$I$2/2))</f>
        <v>0.46940195561582954</v>
      </c>
      <c r="AB1569" s="31">
        <f>((uNES*L1569+ uOCEX*G1569+uEREX*H1569+uHOEX*I1569+uNES*S1569+ uOCEX*N1569+uEREX*O1569+uHOEX*P1569)/('Life tables'!$I$2/2))</f>
        <v>0.30929434022485208</v>
      </c>
    </row>
    <row r="1570" spans="1:29" x14ac:dyDescent="0.25">
      <c r="A1570" s="4">
        <v>1564</v>
      </c>
      <c r="C1570" s="105">
        <f>IF(male=0,VLOOKUP((($A$5:$A$1570/'Life tables'!$I$2)*2)+age,lifetable,13,1),IF(male=1,VLOOKUP((($A$5:$A$1570/'Life tables'!$I$2)*2)+age,lifetable,10,1),"error"))</f>
        <v>1.1679056558138168E-2</v>
      </c>
      <c r="F1570" s="96">
        <f>E1569*(1-pCAUC)+(L1569+G1569+H1569+I1569 )*(1-pCAUC)+(S1569+N1569+O1569+P1569)*(pUAUC)</f>
        <v>2.1306346787016932</v>
      </c>
      <c r="G1570" s="96">
        <f t="shared" si="438"/>
        <v>0.21402671264828799</v>
      </c>
      <c r="H1570" s="96">
        <f>F1570*rrEREX</f>
        <v>1.2223244263356213E-2</v>
      </c>
      <c r="I1570" s="96">
        <f>F1570*rrHOEX</f>
        <v>4.8977383762962975E-3</v>
      </c>
      <c r="J1570" s="96">
        <f t="shared" si="439"/>
        <v>2.7583389923838762E-2</v>
      </c>
      <c r="K1570" s="96">
        <f>F1570*amr + I1570*amrHOEX</f>
        <v>5.1178631934622526E-3</v>
      </c>
      <c r="L1570" s="96">
        <f>F1570-SUM(G1570:K1570)</f>
        <v>1.8667857302964517</v>
      </c>
      <c r="M1570" s="96">
        <f>E1569*pCAUC+(L1569+G1569+H1569+I1569)*pCAUC+(S1569+N1569+O1569+P1569)*(1-pUAUC)</f>
        <v>10.107354937038625</v>
      </c>
      <c r="N1570" s="96">
        <f t="shared" si="440"/>
        <v>0.9733601793098563</v>
      </c>
      <c r="O1570" s="96">
        <f>M1570*rrEREXc</f>
        <v>2.3234006586312955E-2</v>
      </c>
      <c r="P1570" s="96">
        <f>M1570*rrHOEXc</f>
        <v>2.3234006586312955E-2</v>
      </c>
      <c r="Q1570" s="96">
        <f t="shared" si="441"/>
        <v>0.12995500110243788</v>
      </c>
      <c r="R1570" s="96">
        <f t="shared" si="424"/>
        <v>1.8212933380774093E-3</v>
      </c>
      <c r="S1570" s="96">
        <f>M1570-SUM(N1570:R1570)</f>
        <v>8.9557504501156284</v>
      </c>
      <c r="T1570" s="96">
        <f t="shared" si="442"/>
        <v>512.35722223317441</v>
      </c>
      <c r="U1570" s="96">
        <f t="shared" si="442"/>
        <v>475.56926569863907</v>
      </c>
      <c r="V1570" s="32">
        <f t="shared" si="436"/>
        <v>999.99999999999591</v>
      </c>
      <c r="W1570" s="100">
        <f>(cNES*L1570+(cNES+cOSEX)*G1570+(cNES+cEREX)*H1570+(cNES+cHOEX)*I1570+(cNES+cNES)*S1570+(cNES+cOSEX)*N1570+(cNES+cEREX)*O1570+(cNES+cHOEX)*P1570)/(1+cDR)^((cycle + 0.5)/('Life tables'!$I$2/2))</f>
        <v>87.526446184498297</v>
      </c>
      <c r="X1570" s="107">
        <f>((L1570+G1570+H1570+I1570+N1570+O1570+P1570+S1570)/('Life tables'!$I$2/2))/(1+oDR)^(((cycle + 0.5)/('Life tables'!$I$2/2)))</f>
        <v>0.18951913836370929</v>
      </c>
      <c r="Y1570" s="31">
        <f>((uNES*L1570+ uOCEX*G1570+uEREX*H1570+uHOEX*I1570+uNES*S1570+ uOCEX*N1570+uEREX*O1570+uHOEX*P1570)/('Life tables'!$I$2/2))/(1+oDR)^(((cycle + 0.5)/('Life tables'!$I$2/2)))</f>
        <v>0.12487633739045709</v>
      </c>
      <c r="Z1570" s="100">
        <f t="shared" si="425"/>
        <v>2888.6701683655174</v>
      </c>
      <c r="AA1570" s="107">
        <f>((L1570+G1570+H1570+I1570+N1570+O1570+P1570+S1570)/('Life tables'!$I$2/2))</f>
        <v>0.46309323294954835</v>
      </c>
      <c r="AB1570" s="31">
        <f>((uNES*L1570+ uOCEX*G1570+uEREX*H1570+uHOEX*I1570+uNES*S1570+ uOCEX*N1570+uEREX*O1570+uHOEX*P1570)/('Life tables'!$I$2/2))</f>
        <v>0.30513745102652384</v>
      </c>
    </row>
    <row r="1571" spans="1:29" x14ac:dyDescent="0.25">
      <c r="W1571" s="173"/>
      <c r="X1571" s="174"/>
      <c r="Y1571" s="174"/>
    </row>
    <row r="1572" spans="1:29" x14ac:dyDescent="0.25">
      <c r="W1572" s="101" t="s">
        <v>99</v>
      </c>
      <c r="X1572" s="98" t="s">
        <v>100</v>
      </c>
      <c r="Y1572" s="98" t="s">
        <v>101</v>
      </c>
    </row>
    <row r="1573" spans="1:29" x14ac:dyDescent="0.25">
      <c r="W1573" s="102">
        <f t="shared" ref="W1573:AB1573" si="443">SUM(W7:W1570)/1000</f>
        <v>71572.788609602721</v>
      </c>
      <c r="X1573" s="171">
        <f t="shared" si="443"/>
        <v>21.675889037219811</v>
      </c>
      <c r="Y1573" s="171">
        <f t="shared" si="443"/>
        <v>14.28437256722496</v>
      </c>
      <c r="Z1573" s="102">
        <f t="shared" si="443"/>
        <v>174896.35172987037</v>
      </c>
      <c r="AA1573" s="171">
        <f t="shared" si="443"/>
        <v>28.470365101190414</v>
      </c>
      <c r="AB1573" s="171">
        <f t="shared" si="443"/>
        <v>18.762188869261522</v>
      </c>
    </row>
    <row r="1575" spans="1:29" x14ac:dyDescent="0.25">
      <c r="AB1575" s="4">
        <v>1</v>
      </c>
      <c r="AC1575" s="77" t="s">
        <v>237</v>
      </c>
    </row>
    <row r="1576" spans="1:29" x14ac:dyDescent="0.25">
      <c r="AB1576" s="4">
        <f>'Life tables'!I2/2</f>
        <v>26.071449999999999</v>
      </c>
      <c r="AC1576" s="77" t="s">
        <v>238</v>
      </c>
    </row>
  </sheetData>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576"/>
  <sheetViews>
    <sheetView tabSelected="1" topLeftCell="F1539" workbookViewId="0">
      <selection activeCell="X1573" sqref="X1573"/>
    </sheetView>
  </sheetViews>
  <sheetFormatPr defaultRowHeight="15" x14ac:dyDescent="0.25"/>
  <cols>
    <col min="1" max="1" width="9.140625" style="4"/>
    <col min="2" max="2" width="4.7109375" style="29" customWidth="1"/>
    <col min="3" max="3" width="10" style="29" bestFit="1" customWidth="1"/>
    <col min="4" max="4" width="9.140625" style="4"/>
    <col min="5" max="5" width="16" style="4" bestFit="1"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6" width="12.140625" style="4" customWidth="1"/>
    <col min="27" max="27" width="11" style="4" bestFit="1" customWidth="1"/>
    <col min="28" max="28" width="9" style="4" bestFit="1" customWidth="1"/>
    <col min="29" max="16384" width="9.140625" style="4"/>
  </cols>
  <sheetData>
    <row r="1" spans="1:28" ht="15.75" x14ac:dyDescent="0.25">
      <c r="A1" s="40" t="s">
        <v>19</v>
      </c>
      <c r="M1" s="35"/>
    </row>
    <row r="2" spans="1:28" ht="15.75" x14ac:dyDescent="0.25">
      <c r="A2" s="40"/>
      <c r="F2" s="103"/>
      <c r="I2" s="103"/>
      <c r="J2" s="103"/>
      <c r="K2" s="103"/>
      <c r="M2" s="97"/>
      <c r="N2" s="97"/>
      <c r="O2" s="97"/>
      <c r="P2" s="97"/>
      <c r="Q2" s="97"/>
      <c r="R2" s="106"/>
      <c r="S2" s="106"/>
      <c r="T2" s="103"/>
    </row>
    <row r="3" spans="1:28" x14ac:dyDescent="0.25">
      <c r="B3" s="39"/>
      <c r="E3" s="38" t="s">
        <v>163</v>
      </c>
      <c r="F3" s="38"/>
      <c r="G3" s="38"/>
      <c r="H3" s="38"/>
      <c r="I3" s="38"/>
      <c r="J3" s="38"/>
      <c r="K3" s="38"/>
      <c r="L3" s="38"/>
      <c r="M3" s="37"/>
      <c r="N3" s="37"/>
      <c r="O3" s="37"/>
      <c r="P3" s="37"/>
      <c r="Q3" s="37"/>
      <c r="R3" s="37"/>
      <c r="S3" s="37"/>
      <c r="T3" s="37"/>
      <c r="U3" s="38"/>
      <c r="V3" s="38"/>
      <c r="W3" s="37"/>
      <c r="X3" s="37"/>
      <c r="Y3" s="37"/>
      <c r="Z3" s="37"/>
      <c r="AA3" s="178" t="s">
        <v>242</v>
      </c>
      <c r="AB3" s="37"/>
    </row>
    <row r="4" spans="1:28" ht="12.75" x14ac:dyDescent="0.2">
      <c r="A4" s="23" t="s">
        <v>18</v>
      </c>
      <c r="B4" s="36"/>
      <c r="C4" s="36" t="s">
        <v>17</v>
      </c>
      <c r="E4" s="23" t="s">
        <v>163</v>
      </c>
      <c r="F4" s="23" t="s">
        <v>126</v>
      </c>
      <c r="G4" s="23" t="s">
        <v>139</v>
      </c>
      <c r="H4" s="23" t="s">
        <v>140</v>
      </c>
      <c r="I4" s="23" t="s">
        <v>141</v>
      </c>
      <c r="J4" s="23" t="s">
        <v>157</v>
      </c>
      <c r="K4" s="23" t="s">
        <v>158</v>
      </c>
      <c r="L4" s="23" t="s">
        <v>145</v>
      </c>
      <c r="M4" s="23" t="s">
        <v>125</v>
      </c>
      <c r="N4" s="23" t="s">
        <v>142</v>
      </c>
      <c r="O4" s="23" t="s">
        <v>143</v>
      </c>
      <c r="P4" s="23" t="s">
        <v>144</v>
      </c>
      <c r="Q4" s="23" t="s">
        <v>161</v>
      </c>
      <c r="R4" s="23" t="s">
        <v>160</v>
      </c>
      <c r="S4" s="23" t="s">
        <v>159</v>
      </c>
      <c r="T4" s="23" t="s">
        <v>46</v>
      </c>
      <c r="U4" s="23" t="s">
        <v>47</v>
      </c>
      <c r="V4" s="23" t="s">
        <v>16</v>
      </c>
      <c r="W4" s="23" t="s">
        <v>10</v>
      </c>
      <c r="X4" s="23" t="s">
        <v>15</v>
      </c>
      <c r="Y4" s="23" t="s">
        <v>9</v>
      </c>
      <c r="Z4" s="23" t="s">
        <v>10</v>
      </c>
      <c r="AA4" s="23" t="s">
        <v>235</v>
      </c>
      <c r="AB4" s="23" t="s">
        <v>224</v>
      </c>
    </row>
    <row r="5" spans="1:28" ht="12.75" x14ac:dyDescent="0.2">
      <c r="B5" s="4"/>
      <c r="C5" s="35"/>
    </row>
    <row r="6" spans="1:28" x14ac:dyDescent="0.25">
      <c r="A6" s="4">
        <v>0</v>
      </c>
      <c r="E6" s="33">
        <v>1000</v>
      </c>
      <c r="F6" s="33"/>
      <c r="G6" s="33"/>
      <c r="H6" s="33"/>
      <c r="I6" s="33"/>
      <c r="J6" s="33"/>
      <c r="K6" s="33"/>
      <c r="L6" s="33"/>
      <c r="M6" s="33"/>
      <c r="N6" s="33"/>
      <c r="O6" s="33"/>
      <c r="P6" s="33"/>
      <c r="Q6" s="33"/>
      <c r="R6" s="33"/>
      <c r="S6" s="33"/>
      <c r="T6" s="33">
        <f>S6+J6</f>
        <v>0</v>
      </c>
      <c r="U6" s="33">
        <f>K6+R6</f>
        <v>0</v>
      </c>
      <c r="V6" s="32">
        <f>SUM(F6,M6)</f>
        <v>0</v>
      </c>
      <c r="W6" s="100">
        <f>(cNES)*E6</f>
        <v>112920</v>
      </c>
      <c r="X6" s="30"/>
      <c r="Y6" s="34"/>
      <c r="Z6" s="30"/>
      <c r="AA6" s="30"/>
    </row>
    <row r="7" spans="1:28" x14ac:dyDescent="0.25">
      <c r="A7" s="4">
        <v>1</v>
      </c>
      <c r="C7" s="105">
        <f>IF(male=0,VLOOKUP((($A$5:$A$1570/'Life tables'!$I$2)*2)+age,lifetable,13,1),IF(male=1,VLOOKUP((($A$5:$A$1570/'Life tables'!$I$2)*2)+age,lifetable,10,1),"error"))</f>
        <v>6.5412459982261417E-5</v>
      </c>
      <c r="E7" s="95"/>
      <c r="F7" s="96">
        <f t="shared" ref="F7:F70" si="0">E6*(1-pCAPH)+(L6+G6+H6+I6)*(1-pCAPH)+(S6+N6+O6+P6)*(pUAPH)</f>
        <v>962.58233628111759</v>
      </c>
      <c r="G7" s="96">
        <f t="shared" ref="G7:G70" si="1">F7*(rrOSEX)</f>
        <v>96.693410253274479</v>
      </c>
      <c r="H7" s="96">
        <f t="shared" ref="H7:H70" si="2">F7*rrEREX</f>
        <v>5.522241394815631</v>
      </c>
      <c r="I7" s="96">
        <f t="shared" ref="I7:I70" si="3">F7*rrHOEX</f>
        <v>2.2127099008928899</v>
      </c>
      <c r="J7" s="96">
        <f t="shared" ref="J7:J70" si="4">F7*mr + G7*mr + H7*mr+I7*mr</f>
        <v>6.9795794572456285E-2</v>
      </c>
      <c r="K7" s="96">
        <f t="shared" ref="K7:K70" si="5">F7*amr + I7*amrHOEX</f>
        <v>2.3121583248292601</v>
      </c>
      <c r="L7" s="96">
        <f>F7-SUM(G7:K7)</f>
        <v>855.77202061273283</v>
      </c>
      <c r="M7" s="96">
        <f t="shared" ref="M7:M70" si="6">E6*pCAPH+(L6+G6+H6+I6)*pCAPH+(S6+N6+O6+P6)*(1-pUAPH)</f>
        <v>37.417663718882444</v>
      </c>
      <c r="N7" s="96">
        <f t="shared" ref="N7:N70" si="7">M7*rrOSEXc</f>
        <v>3.6034020862671263</v>
      </c>
      <c r="O7" s="96">
        <f t="shared" ref="O7:O70" si="8">M7*rrEREXc</f>
        <v>8.6012834287946177E-2</v>
      </c>
      <c r="P7" s="96">
        <f t="shared" ref="P7:P70" si="9">M7*rrHOEXc</f>
        <v>8.6012834287946177E-2</v>
      </c>
      <c r="Q7" s="96">
        <f t="shared" ref="Q7:Q70" si="10">M7*mr + N7*mr + O7*mr+P7*mr</f>
        <v>2.6945414475707009E-3</v>
      </c>
      <c r="R7" s="96">
        <f t="shared" ref="R7:R70" si="11">M7*amrc + P7*amrHOEX</f>
        <v>6.7424704170514025E-3</v>
      </c>
      <c r="S7" s="96">
        <f>M7-SUM(N7:R7)</f>
        <v>33.632798952174802</v>
      </c>
      <c r="T7" s="96">
        <f>J7+Q7+T6</f>
        <v>7.2490336020026983E-2</v>
      </c>
      <c r="U7" s="96">
        <f>K7+R7+U6</f>
        <v>2.3189007952463117</v>
      </c>
      <c r="V7" s="32">
        <f>SUM(G7:I7,L7,N7,O7,P7,S7,T7,U7)</f>
        <v>1000.0000000000001</v>
      </c>
      <c r="W7" s="100">
        <f>IF(A7=1,((cPH1_+cPHr+(cNES*L7+(cNES+cOSEX)*G7+(cNES+cEREX)*H7+(cNES+cHOEX)*I7+(cNES+cNES)*S7+(cNES+cOSEX)*N7+(cNES+cEREX)*O7+(cNES+cHOEX)*P7)))/(1+cDR)^(A$6:A$65537 + 0.5),(cPHr+(cNES*L7+(cNES+cOSEX)*G7+(cNES+cEREX)*H7+(cNES+cHOEX)*I7+(cNES+cNES)*S7+(cNES+cOSEX)*N7+(cNES+cEREX)*O7+(cNES+cHOEX)*P7))/(1+cDR)^(((cycle + 0.5)/('Life tables'!$I$2/2))))</f>
        <v>147417.56945541548</v>
      </c>
      <c r="X7" s="107">
        <f>((L7+G7+H7+I7+N7+O7+P7+S7)/('Life tables'!$I$2/2))/(1+oDR)^(((cycle + 0.5)/('Life tables'!$I$2/2)))</f>
        <v>38.23164491619255</v>
      </c>
      <c r="Y7" s="31">
        <f>((uNES*L7+ uOCEX*G7+uEREX*H7+uHOEX*I7+uNES*S7+ uOCEX*N7+uEREX*O7+uHOEX*P7)/('Life tables'!$I$2/2))/(1+oDR)^(((cycle + 0.5)/('Life tables'!$I$2/2)))</f>
        <v>25.160715747303215</v>
      </c>
      <c r="Z7" s="100">
        <f t="shared" ref="Z7:Z70" si="12">IF(A7=1,((cPH1_+cPHr+(cNES*L7+(cNES+cOSEX)*G7+(cNES+cEREX)*H7+(cNES+cHOEX)*I7+(cNES+cNES)*S7+(cNES+cOSEX)*N7+(cNES+cEREX)*O7+(cNES+cHOEX)*P7))),(cPHr+(cNES*L7+(cNES+cOSEX)*G7+(cNES+cEREX)*H7+(cNES+cHOEX)*I7+(cNES+cNES)*S7+(cNES+cOSEX)*N7+(cNES+cEREX)*O7+(cNES+cHOEX)*P7)))</f>
        <v>160882.21776799936</v>
      </c>
      <c r="AA7" s="107">
        <f>((L7+G7+H7+I7+N7+O7+P7+S7)/('Life tables'!$I$2/2))</f>
        <v>38.264408342026769</v>
      </c>
      <c r="AB7" s="31">
        <f>((uNES*L7+ uOCEX*G7+uEREX*H7+uHOEX*I7+uNES*S7+ uOCEX*N7+uEREX*O7+uHOEX*P7)/('Life tables'!$I$2/2))</f>
        <v>25.182277760816618</v>
      </c>
    </row>
    <row r="8" spans="1:28" x14ac:dyDescent="0.25">
      <c r="A8" s="4">
        <v>2</v>
      </c>
      <c r="C8" s="105">
        <f>IF(male=0,VLOOKUP((($A$5:$A$1570/'Life tables'!$I$2)*2)+age,lifetable,13,1),IF(male=1,VLOOKUP((($A$5:$A$1570/'Life tables'!$I$2)*2)+age,lifetable,10,1),"error"))</f>
        <v>6.5412459982261417E-5</v>
      </c>
      <c r="E8" s="95"/>
      <c r="F8" s="96">
        <f t="shared" si="0"/>
        <v>924.53832624810457</v>
      </c>
      <c r="G8" s="96">
        <f t="shared" si="1"/>
        <v>92.871809823732107</v>
      </c>
      <c r="H8" s="96">
        <f t="shared" si="2"/>
        <v>5.3039866033961776</v>
      </c>
      <c r="I8" s="96">
        <f t="shared" si="3"/>
        <v>2.1252572700925549</v>
      </c>
      <c r="J8" s="96">
        <f t="shared" si="4"/>
        <v>6.7037264928919219E-2</v>
      </c>
      <c r="K8" s="96">
        <f t="shared" si="5"/>
        <v>2.2207752075703646</v>
      </c>
      <c r="L8" s="96">
        <f t="shared" ref="L8:L71" si="13">F8-SUM(G8:K8)</f>
        <v>821.94946007838439</v>
      </c>
      <c r="M8" s="96">
        <f t="shared" si="6"/>
        <v>73.070282620629143</v>
      </c>
      <c r="N8" s="96">
        <f t="shared" si="7"/>
        <v>7.0368265324494619</v>
      </c>
      <c r="O8" s="96">
        <f t="shared" si="8"/>
        <v>0.16796831992612932</v>
      </c>
      <c r="P8" s="96">
        <f t="shared" si="9"/>
        <v>0.16796831992612932</v>
      </c>
      <c r="Q8" s="96">
        <f t="shared" si="10"/>
        <v>5.2619775137813128E-3</v>
      </c>
      <c r="R8" s="96">
        <f t="shared" si="11"/>
        <v>1.3166888842569672E-2</v>
      </c>
      <c r="S8" s="96">
        <f t="shared" ref="S8:S71" si="14">M8-SUM(N8:R8)</f>
        <v>65.679090581971067</v>
      </c>
      <c r="T8" s="96">
        <f t="shared" ref="T8:T71" si="15">J8+Q8+T7</f>
        <v>0.1447895784627275</v>
      </c>
      <c r="U8" s="96">
        <f t="shared" ref="U8:U71" si="16">K8+R8+U7</f>
        <v>4.552842891659246</v>
      </c>
      <c r="V8" s="32">
        <f t="shared" ref="V8:V71" si="17">SUM(G8:I8,L8,N8,O8,P8,S8,T8,U8)</f>
        <v>999.99999999999989</v>
      </c>
      <c r="W8" s="100">
        <f>IF(A8=1,((cPH1_+cPHr+(cNES*L8+(cNES+cOSEX)*G8+(cNES+cEREX)*H8+(cNES+cHOEX)*I8+(cNES+cNES)*S8+(cNES+cOSEX)*N8+(cNES+cEREX)*O8+(cNES+cHOEX)*P8)))/(1+cDR)^(A$6:A$65537 + 0.5),(cPHr+(cNES*L8+(cNES+cOSEX)*G8+(cNES+cEREX)*H8+(cNES+cHOEX)*I8+(cNES+cNES)*S8+(cNES+cOSEX)*N8+(cNES+cEREX)*O8+(cNES+cHOEX)*P8))/(1+cDR)^(((cycle + 0.5)/('Life tables'!$I$2/2))))</f>
        <v>163016.60943975777</v>
      </c>
      <c r="X8" s="107">
        <f>((L8+G8+H8+I8+N8+O8+P8+S8)/('Life tables'!$I$2/2))/(1+oDR)^(((cycle + 0.5)/('Life tables'!$I$2/2)))</f>
        <v>38.121485919536404</v>
      </c>
      <c r="Y8" s="31">
        <f>((uNES*L8+ uOCEX*G8+uEREX*H8+uHOEX*I8+uNES*S8+ uOCEX*N8+uEREX*O8+uHOEX*P8)/('Life tables'!$I$2/2))/(1+oDR)^(((cycle + 0.5)/('Life tables'!$I$2/2)))</f>
        <v>25.089851871629595</v>
      </c>
      <c r="Z8" s="100">
        <f t="shared" si="12"/>
        <v>163930.00189081128</v>
      </c>
      <c r="AA8" s="107">
        <f>((L8+G8+H8+I8+N8+O8+P8+S8)/('Life tables'!$I$2/2))</f>
        <v>38.175949842831066</v>
      </c>
      <c r="AB8" s="31">
        <f>((uNES*L8+ uOCEX*G8+uEREX*H8+uHOEX*I8+uNES*S8+ uOCEX*N8+uEREX*O8+uHOEX*P8)/('Life tables'!$I$2/2))</f>
        <v>25.125697582646609</v>
      </c>
    </row>
    <row r="9" spans="1:28" x14ac:dyDescent="0.25">
      <c r="A9" s="4">
        <v>3</v>
      </c>
      <c r="C9" s="105">
        <f>IF(male=0,VLOOKUP((($A$5:$A$1570/'Life tables'!$I$2)*2)+age,lifetable,13,1),IF(male=1,VLOOKUP((($A$5:$A$1570/'Life tables'!$I$2)*2)+age,lifetable,10,1),"error"))</f>
        <v>6.5412459982261417E-5</v>
      </c>
      <c r="E9" s="95"/>
      <c r="F9" s="96">
        <f t="shared" si="0"/>
        <v>888.26228593752796</v>
      </c>
      <c r="G9" s="96">
        <f t="shared" si="1"/>
        <v>89.22780565296523</v>
      </c>
      <c r="H9" s="96">
        <f t="shared" si="2"/>
        <v>5.0958744826013875</v>
      </c>
      <c r="I9" s="96">
        <f t="shared" si="3"/>
        <v>2.0418687114882959</v>
      </c>
      <c r="J9" s="96">
        <f t="shared" si="4"/>
        <v>6.4406928840267233E-2</v>
      </c>
      <c r="K9" s="96">
        <f t="shared" si="5"/>
        <v>2.1336388188849131</v>
      </c>
      <c r="L9" s="96">
        <f t="shared" si="13"/>
        <v>789.69869134274791</v>
      </c>
      <c r="M9" s="96">
        <f t="shared" si="6"/>
        <v>107.04008159234996</v>
      </c>
      <c r="N9" s="96">
        <f t="shared" si="7"/>
        <v>10.308191773326389</v>
      </c>
      <c r="O9" s="96">
        <f t="shared" si="8"/>
        <v>0.24605546913194656</v>
      </c>
      <c r="P9" s="96">
        <f t="shared" si="9"/>
        <v>0.24605546913194656</v>
      </c>
      <c r="Q9" s="96">
        <f t="shared" si="10"/>
        <v>7.7082294225757977E-3</v>
      </c>
      <c r="R9" s="96">
        <f t="shared" si="11"/>
        <v>1.9288071778008474E-2</v>
      </c>
      <c r="S9" s="96">
        <f t="shared" si="14"/>
        <v>96.212782579559104</v>
      </c>
      <c r="T9" s="96">
        <f t="shared" si="15"/>
        <v>0.21690473672557053</v>
      </c>
      <c r="U9" s="96">
        <f t="shared" si="16"/>
        <v>6.705769782322168</v>
      </c>
      <c r="V9" s="32">
        <f t="shared" si="17"/>
        <v>1000</v>
      </c>
      <c r="W9" s="100">
        <f>IF(A9=1,((cPH1_+cPHr+(cNES*L9+(cNES+cOSEX)*G9+(cNES+cEREX)*H9+(cNES+cHOEX)*I9+(cNES+cNES)*S9+(cNES+cOSEX)*N9+(cNES+cEREX)*O9+(cNES+cHOEX)*P9)))/(1+cDR)^(A$6:A$65537 + 0.5),(cPHr+(cNES*L9+(cNES+cOSEX)*G9+(cNES+cEREX)*H9+(cNES+cHOEX)*I9+(cNES+cNES)*S9+(cNES+cOSEX)*N9+(cNES+cEREX)*O9+(cNES+cHOEX)*P9))/(1+cDR)^(((cycle + 0.5)/('Life tables'!$I$2/2))))</f>
        <v>165624.19632189482</v>
      </c>
      <c r="X9" s="107">
        <f>((L9+G9+H9+I9+N9+O9+P9+S9)/('Life tables'!$I$2/2))/(1+oDR)^(((cycle + 0.5)/('Life tables'!$I$2/2)))</f>
        <v>38.014548514766311</v>
      </c>
      <c r="Y9" s="31">
        <f>((uNES*L9+ uOCEX*G9+uEREX*H9+uHOEX*I9+uNES*S9+ uOCEX*N9+uEREX*O9+uHOEX*P9)/('Life tables'!$I$2/2))/(1+oDR)^(((cycle + 0.5)/('Life tables'!$I$2/2)))</f>
        <v>25.021029308097422</v>
      </c>
      <c r="Z9" s="100">
        <f t="shared" si="12"/>
        <v>166924.85469583981</v>
      </c>
      <c r="AA9" s="107">
        <f>((L9+G9+H9+I9+N9+O9+P9+S9)/('Life tables'!$I$2/2))</f>
        <v>38.090605834387894</v>
      </c>
      <c r="AB9" s="31">
        <f>((uNES*L9+ uOCEX*G9+uEREX*H9+uHOEX*I9+uNES*S9+ uOCEX*N9+uEREX*O9+uHOEX*P9)/('Life tables'!$I$2/2))</f>
        <v>25.071089942714924</v>
      </c>
    </row>
    <row r="10" spans="1:28" x14ac:dyDescent="0.25">
      <c r="A10" s="4">
        <v>4</v>
      </c>
      <c r="C10" s="105">
        <f>IF(male=0,VLOOKUP((($A$5:$A$1570/'Life tables'!$I$2)*2)+age,lifetable,13,1),IF(male=1,VLOOKUP((($A$5:$A$1570/'Life tables'!$I$2)*2)+age,lifetable,10,1),"error"))</f>
        <v>6.5412459982261417E-5</v>
      </c>
      <c r="E10" s="95"/>
      <c r="F10" s="96">
        <f t="shared" si="0"/>
        <v>853.67186981225825</v>
      </c>
      <c r="G10" s="96">
        <f t="shared" si="1"/>
        <v>85.753125959429497</v>
      </c>
      <c r="H10" s="96">
        <f t="shared" si="2"/>
        <v>4.8974326240806461</v>
      </c>
      <c r="I10" s="96">
        <f t="shared" si="3"/>
        <v>1.9623549355217729</v>
      </c>
      <c r="J10" s="96">
        <f t="shared" si="4"/>
        <v>6.1898815521480931E-2</v>
      </c>
      <c r="K10" s="96">
        <f t="shared" si="5"/>
        <v>2.0505513617512792</v>
      </c>
      <c r="L10" s="96">
        <f t="shared" si="13"/>
        <v>758.94650611595353</v>
      </c>
      <c r="M10" s="96">
        <f t="shared" si="6"/>
        <v>139.405455668694</v>
      </c>
      <c r="N10" s="96">
        <f t="shared" si="7"/>
        <v>13.42504742058745</v>
      </c>
      <c r="O10" s="96">
        <f t="shared" si="8"/>
        <v>0.32045449035387102</v>
      </c>
      <c r="P10" s="96">
        <f t="shared" si="9"/>
        <v>0.32045449035387102</v>
      </c>
      <c r="Q10" s="96">
        <f t="shared" si="10"/>
        <v>1.0038942600449323E-2</v>
      </c>
      <c r="R10" s="96">
        <f t="shared" si="11"/>
        <v>2.5120145605119926E-2</v>
      </c>
      <c r="S10" s="96">
        <f t="shared" si="14"/>
        <v>125.30434017919325</v>
      </c>
      <c r="T10" s="96">
        <f t="shared" si="15"/>
        <v>0.2888424948475008</v>
      </c>
      <c r="U10" s="96">
        <f t="shared" si="16"/>
        <v>8.7814412896785665</v>
      </c>
      <c r="V10" s="32">
        <f t="shared" si="17"/>
        <v>1000</v>
      </c>
      <c r="W10" s="100">
        <f>IF(A10=1,((cPH1_+cPHr+(cNES*L10+(cNES+cOSEX)*G10+(cNES+cEREX)*H10+(cNES+cHOEX)*I10+(cNES+cNES)*S10+(cNES+cOSEX)*N10+(cNES+cEREX)*O10+(cNES+cHOEX)*P10)))/(1+cDR)^(A$6:A$65537 + 0.5),(cPHr+(cNES*L10+(cNES+cOSEX)*G10+(cNES+cEREX)*H10+(cNES+cHOEX)*I10+(cNES+cNES)*S10+(cNES+cOSEX)*N10+(cNES+cEREX)*O10+(cNES+cHOEX)*P10))/(1+cDR)^(((cycle + 0.5)/('Life tables'!$I$2/2))))</f>
        <v>168074.98267376353</v>
      </c>
      <c r="X10" s="107">
        <f>((L10+G10+H10+I10+N10+O10+P10+S10)/('Life tables'!$I$2/2))/(1+oDR)^(((cycle + 0.5)/('Life tables'!$I$2/2)))</f>
        <v>37.910683186955751</v>
      </c>
      <c r="Y10" s="31">
        <f>((uNES*L10+ uOCEX*G10+uEREX*H10+uHOEX*I10+uNES*S10+ uOCEX*N10+uEREX*O10+uHOEX*P10)/('Life tables'!$I$2/2))/(1+oDR)^(((cycle + 0.5)/('Life tables'!$I$2/2)))</f>
        <v>24.954153377212673</v>
      </c>
      <c r="Z10" s="100">
        <f t="shared" si="12"/>
        <v>169773.90311878131</v>
      </c>
      <c r="AA10" s="107">
        <f>((L10+G10+H10+I10+N10+O10+P10+S10)/('Life tables'!$I$2/2))</f>
        <v>38.008231848074196</v>
      </c>
      <c r="AB10" s="31">
        <f>((uNES*L10+ uOCEX*G10+uEREX*H10+uHOEX*I10+uNES*S10+ uOCEX*N10+uEREX*O10+uHOEX*P10)/('Life tables'!$I$2/2))</f>
        <v>25.018363358322404</v>
      </c>
    </row>
    <row r="11" spans="1:28" x14ac:dyDescent="0.25">
      <c r="A11" s="4">
        <v>5</v>
      </c>
      <c r="C11" s="105">
        <f>IF(male=0,VLOOKUP((($A$5:$A$1570/'Life tables'!$I$2)*2)+age,lifetable,13,1),IF(male=1,VLOOKUP((($A$5:$A$1570/'Life tables'!$I$2)*2)+age,lifetable,10,1),"error"))</f>
        <v>6.5412459982261417E-5</v>
      </c>
      <c r="E11" s="95"/>
      <c r="F11" s="96">
        <f t="shared" si="0"/>
        <v>820.68856779797045</v>
      </c>
      <c r="G11" s="96">
        <f t="shared" si="1"/>
        <v>82.439884241846428</v>
      </c>
      <c r="H11" s="96">
        <f t="shared" si="2"/>
        <v>4.7082106231610155</v>
      </c>
      <c r="I11" s="96">
        <f t="shared" si="3"/>
        <v>1.8865354693001934</v>
      </c>
      <c r="J11" s="96">
        <f t="shared" si="4"/>
        <v>5.9507232292762509E-2</v>
      </c>
      <c r="K11" s="96">
        <f t="shared" si="5"/>
        <v>1.971324252071156</v>
      </c>
      <c r="L11" s="96">
        <f t="shared" si="13"/>
        <v>729.62310597929888</v>
      </c>
      <c r="M11" s="96">
        <f t="shared" si="6"/>
        <v>170.2411484175035</v>
      </c>
      <c r="N11" s="96">
        <f t="shared" si="7"/>
        <v>16.394591441757324</v>
      </c>
      <c r="O11" s="96">
        <f t="shared" si="8"/>
        <v>0.39133719833061026</v>
      </c>
      <c r="P11" s="96">
        <f t="shared" si="9"/>
        <v>0.39133719833061026</v>
      </c>
      <c r="Q11" s="96">
        <f t="shared" si="10"/>
        <v>1.2259499522454394E-2</v>
      </c>
      <c r="R11" s="96">
        <f t="shared" si="11"/>
        <v>3.0676578730131292E-2</v>
      </c>
      <c r="S11" s="96">
        <f t="shared" si="14"/>
        <v>153.02094650083237</v>
      </c>
      <c r="T11" s="96">
        <f t="shared" si="15"/>
        <v>0.36060922666271772</v>
      </c>
      <c r="U11" s="96">
        <f t="shared" si="16"/>
        <v>10.783442120479855</v>
      </c>
      <c r="V11" s="32">
        <f t="shared" si="17"/>
        <v>1000</v>
      </c>
      <c r="W11" s="100">
        <f>IF(A11=1,((cPH1_+cPHr+(cNES*L11+(cNES+cOSEX)*G11+(cNES+cEREX)*H11+(cNES+cHOEX)*I11+(cNES+cNES)*S11+(cNES+cOSEX)*N11+(cNES+cEREX)*O11+(cNES+cHOEX)*P11)))/(1+cDR)^(A$6:A$65537 + 0.5),(cPHr+(cNES*L11+(cNES+cOSEX)*G11+(cNES+cEREX)*H11+(cNES+cHOEX)*I11+(cNES+cNES)*S11+(cNES+cOSEX)*N11+(cNES+cEREX)*O11+(cNES+cHOEX)*P11))/(1+cDR)^(((cycle + 0.5)/('Life tables'!$I$2/2))))</f>
        <v>170376.6898152935</v>
      </c>
      <c r="X11" s="107">
        <f>((L11+G11+H11+I11+N11+O11+P11+S11)/('Life tables'!$I$2/2))/(1+oDR)^(((cycle + 0.5)/('Life tables'!$I$2/2)))</f>
        <v>37.809747463950437</v>
      </c>
      <c r="Y11" s="31">
        <f>((uNES*L11+ uOCEX*G11+uEREX*H11+uHOEX*I11+uNES*S11+ uOCEX*N11+uEREX*O11+uHOEX*P11)/('Life tables'!$I$2/2))/(1+oDR)^(((cycle + 0.5)/('Life tables'!$I$2/2)))</f>
        <v>24.889133859208606</v>
      </c>
      <c r="Z11" s="100">
        <f t="shared" si="12"/>
        <v>172483.94213696267</v>
      </c>
      <c r="AA11" s="107">
        <f>((L11+G11+H11+I11+N11+O11+P11+S11)/('Life tables'!$I$2/2))</f>
        <v>37.92869014392592</v>
      </c>
      <c r="AB11" s="31">
        <f>((uNES*L11+ uOCEX*G11+uEREX*H11+uHOEX*I11+uNES*S11+ uOCEX*N11+uEREX*O11+uHOEX*P11)/('Life tables'!$I$2/2))</f>
        <v>24.967430607588252</v>
      </c>
    </row>
    <row r="12" spans="1:28" x14ac:dyDescent="0.25">
      <c r="A12" s="4">
        <v>6</v>
      </c>
      <c r="C12" s="105">
        <f>IF(male=0,VLOOKUP((($A$5:$A$1570/'Life tables'!$I$2)*2)+age,lifetable,13,1),IF(male=1,VLOOKUP((($A$5:$A$1570/'Life tables'!$I$2)*2)+age,lifetable,10,1),"error"))</f>
        <v>6.5412459982261417E-5</v>
      </c>
      <c r="E12" s="95"/>
      <c r="F12" s="96">
        <f t="shared" si="0"/>
        <v>789.23752663617984</v>
      </c>
      <c r="G12" s="96">
        <f t="shared" si="1"/>
        <v>79.280561333741971</v>
      </c>
      <c r="H12" s="96">
        <f t="shared" si="2"/>
        <v>4.5277790539669516</v>
      </c>
      <c r="I12" s="96">
        <f t="shared" si="3"/>
        <v>1.8142382459364772</v>
      </c>
      <c r="J12" s="96">
        <f t="shared" si="4"/>
        <v>5.7226751626039456E-2</v>
      </c>
      <c r="K12" s="96">
        <f t="shared" si="5"/>
        <v>1.8957776895529506</v>
      </c>
      <c r="L12" s="96">
        <f t="shared" si="13"/>
        <v>701.66194356135543</v>
      </c>
      <c r="M12" s="96">
        <f t="shared" si="6"/>
        <v>199.6184220166775</v>
      </c>
      <c r="N12" s="96">
        <f t="shared" si="7"/>
        <v>19.22368653896628</v>
      </c>
      <c r="O12" s="96">
        <f t="shared" si="8"/>
        <v>0.45886740505065932</v>
      </c>
      <c r="P12" s="96">
        <f t="shared" si="9"/>
        <v>0.45886740505065932</v>
      </c>
      <c r="Q12" s="96">
        <f t="shared" si="10"/>
        <v>1.437503195986984E-2</v>
      </c>
      <c r="R12" s="96">
        <f t="shared" si="11"/>
        <v>3.5970212230720458E-2</v>
      </c>
      <c r="S12" s="96">
        <f t="shared" si="14"/>
        <v>179.42665542341931</v>
      </c>
      <c r="T12" s="96">
        <f t="shared" si="15"/>
        <v>0.43221101024862701</v>
      </c>
      <c r="U12" s="96">
        <f t="shared" si="16"/>
        <v>12.715190022263526</v>
      </c>
      <c r="V12" s="32">
        <f t="shared" si="17"/>
        <v>999.99999999999989</v>
      </c>
      <c r="W12" s="100">
        <f>IF(A12=1,((cPH1_+cPHr+(cNES*L12+(cNES+cOSEX)*G12+(cNES+cEREX)*H12+(cNES+cHOEX)*I12+(cNES+cNES)*S12+(cNES+cOSEX)*N12+(cNES+cEREX)*O12+(cNES+cHOEX)*P12)))/(1+cDR)^(A$6:A$65537 + 0.5),(cPHr+(cNES*L12+(cNES+cOSEX)*G12+(cNES+cEREX)*H12+(cNES+cHOEX)*I12+(cNES+cNES)*S12+(cNES+cOSEX)*N12+(cNES+cEREX)*O12+(cNES+cHOEX)*P12))/(1+cDR)^(((cycle + 0.5)/('Life tables'!$I$2/2))))</f>
        <v>172536.66275271517</v>
      </c>
      <c r="X12" s="107">
        <f>((L12+G12+H12+I12+N12+O12+P12+S12)/('Life tables'!$I$2/2))/(1+oDR)^(((cycle + 0.5)/('Life tables'!$I$2/2)))</f>
        <v>37.711605584501932</v>
      </c>
      <c r="Y12" s="31">
        <f>((uNES*L12+ uOCEX*G12+uEREX*H12+uHOEX*I12+uNES*S12+ uOCEX*N12+uEREX*O12+uHOEX*P12)/('Life tables'!$I$2/2))/(1+oDR)^(((cycle + 0.5)/('Life tables'!$I$2/2)))</f>
        <v>24.825884783896583</v>
      </c>
      <c r="Z12" s="100">
        <f t="shared" si="12"/>
        <v>175061.450231194</v>
      </c>
      <c r="AA12" s="107">
        <f>((L12+G12+H12+I12+N12+O12+P12+S12)/('Life tables'!$I$2/2))</f>
        <v>37.851849397232904</v>
      </c>
      <c r="AB12" s="31">
        <f>((uNES*L12+ uOCEX*G12+uEREX*H12+uHOEX*I12+uNES*S12+ uOCEX*N12+uEREX*O12+uHOEX*P12)/('Life tables'!$I$2/2))</f>
        <v>24.918208530991144</v>
      </c>
    </row>
    <row r="13" spans="1:28" x14ac:dyDescent="0.25">
      <c r="A13" s="4">
        <v>7</v>
      </c>
      <c r="C13" s="105">
        <f>IF(male=0,VLOOKUP((($A$5:$A$1570/'Life tables'!$I$2)*2)+age,lifetable,13,1),IF(male=1,VLOOKUP((($A$5:$A$1570/'Life tables'!$I$2)*2)+age,lifetable,10,1),"error"))</f>
        <v>6.5412459982261417E-5</v>
      </c>
      <c r="E13" s="95"/>
      <c r="F13" s="96">
        <f t="shared" si="0"/>
        <v>759.24737955823809</v>
      </c>
      <c r="G13" s="96">
        <f t="shared" si="1"/>
        <v>76.26798829384299</v>
      </c>
      <c r="H13" s="96">
        <f t="shared" si="2"/>
        <v>4.3557284922765565</v>
      </c>
      <c r="I13" s="96">
        <f t="shared" si="3"/>
        <v>1.7452992130169953</v>
      </c>
      <c r="J13" s="96">
        <f t="shared" si="4"/>
        <v>5.5052198794811866E-2</v>
      </c>
      <c r="K13" s="96">
        <f t="shared" si="5"/>
        <v>1.8237402485824297</v>
      </c>
      <c r="L13" s="96">
        <f t="shared" si="13"/>
        <v>674.99957111172432</v>
      </c>
      <c r="M13" s="96">
        <f t="shared" si="6"/>
        <v>227.60521940924966</v>
      </c>
      <c r="N13" s="96">
        <f t="shared" si="7"/>
        <v>21.918875764835509</v>
      </c>
      <c r="O13" s="96">
        <f t="shared" si="8"/>
        <v>0.52320129250186465</v>
      </c>
      <c r="P13" s="96">
        <f t="shared" si="9"/>
        <v>0.52320129250186465</v>
      </c>
      <c r="Q13" s="96">
        <f t="shared" si="10"/>
        <v>1.6390432657401727E-2</v>
      </c>
      <c r="R13" s="96">
        <f t="shared" si="11"/>
        <v>4.1013289075526344E-2</v>
      </c>
      <c r="S13" s="96">
        <f t="shared" si="14"/>
        <v>204.58253733767748</v>
      </c>
      <c r="T13" s="96">
        <f t="shared" si="15"/>
        <v>0.50365364170084059</v>
      </c>
      <c r="U13" s="96">
        <f t="shared" si="16"/>
        <v>14.579943559921482</v>
      </c>
      <c r="V13" s="32">
        <f t="shared" si="17"/>
        <v>1000</v>
      </c>
      <c r="W13" s="100">
        <f>IF(A13=1,((cPH1_+cPHr+(cNES*L13+(cNES+cOSEX)*G13+(cNES+cEREX)*H13+(cNES+cHOEX)*I13+(cNES+cNES)*S13+(cNES+cOSEX)*N13+(cNES+cEREX)*O13+(cNES+cHOEX)*P13)))/(1+cDR)^(A$6:A$65537 + 0.5),(cPHr+(cNES*L13+(cNES+cOSEX)*G13+(cNES+cEREX)*H13+(cNES+cHOEX)*I13+(cNES+cNES)*S13+(cNES+cOSEX)*N13+(cNES+cEREX)*O13+(cNES+cHOEX)*P13))/(1+cDR)^(((cycle + 0.5)/('Life tables'!$I$2/2))))</f>
        <v>174561.88850803152</v>
      </c>
      <c r="X13" s="107">
        <f>((L13+G13+H13+I13+N13+O13+P13+S13)/('Life tables'!$I$2/2))/(1+oDR)^(((cycle + 0.5)/('Life tables'!$I$2/2)))</f>
        <v>37.616128182039439</v>
      </c>
      <c r="Y13" s="31">
        <f>((uNES*L13+ uOCEX*G13+uEREX*H13+uHOEX*I13+uNES*S13+ uOCEX*N13+uEREX*O13+uHOEX*P13)/('Life tables'!$I$2/2))/(1+oDR)^(((cycle + 0.5)/('Life tables'!$I$2/2)))</f>
        <v>24.764324230419458</v>
      </c>
      <c r="Z13" s="100">
        <f t="shared" si="12"/>
        <v>177512.60412744424</v>
      </c>
      <c r="AA13" s="107">
        <f>((L13+G13+H13+I13+N13+O13+P13+S13)/('Life tables'!$I$2/2))</f>
        <v>37.777584399731424</v>
      </c>
      <c r="AB13" s="31">
        <f>((uNES*L13+ uOCEX*G13+uEREX*H13+uHOEX*I13+uNES*S13+ uOCEX*N13+uEREX*O13+uHOEX*P13)/('Life tables'!$I$2/2))</f>
        <v>24.870617842154083</v>
      </c>
    </row>
    <row r="14" spans="1:28" x14ac:dyDescent="0.25">
      <c r="A14" s="4">
        <v>8</v>
      </c>
      <c r="C14" s="105">
        <f>IF(male=0,VLOOKUP((($A$5:$A$1570/'Life tables'!$I$2)*2)+age,lifetable,13,1),IF(male=1,VLOOKUP((($A$5:$A$1570/'Life tables'!$I$2)*2)+age,lifetable,10,1),"error"))</f>
        <v>6.5412459982261417E-5</v>
      </c>
      <c r="E14" s="95"/>
      <c r="F14" s="96">
        <f t="shared" si="0"/>
        <v>730.65008389271941</v>
      </c>
      <c r="G14" s="96">
        <f t="shared" si="1"/>
        <v>73.395330093399309</v>
      </c>
      <c r="H14" s="96">
        <f t="shared" si="2"/>
        <v>4.1916685838909231</v>
      </c>
      <c r="I14" s="96">
        <f t="shared" si="3"/>
        <v>1.6795619593059792</v>
      </c>
      <c r="J14" s="96">
        <f t="shared" si="4"/>
        <v>5.2978640099241303E-2</v>
      </c>
      <c r="K14" s="96">
        <f t="shared" si="5"/>
        <v>1.7550484881496657</v>
      </c>
      <c r="L14" s="96">
        <f t="shared" si="13"/>
        <v>649.57549612787432</v>
      </c>
      <c r="M14" s="96">
        <f t="shared" si="6"/>
        <v>254.26631890565812</v>
      </c>
      <c r="N14" s="96">
        <f t="shared" si="7"/>
        <v>24.486397411010671</v>
      </c>
      <c r="O14" s="96">
        <f t="shared" si="8"/>
        <v>0.58448776805917713</v>
      </c>
      <c r="P14" s="96">
        <f t="shared" si="9"/>
        <v>0.58448776805917713</v>
      </c>
      <c r="Q14" s="96">
        <f t="shared" si="10"/>
        <v>1.831036646648735E-2</v>
      </c>
      <c r="R14" s="96">
        <f t="shared" si="11"/>
        <v>4.58174819826822E-2</v>
      </c>
      <c r="S14" s="96">
        <f t="shared" si="14"/>
        <v>228.54681811007993</v>
      </c>
      <c r="T14" s="96">
        <f t="shared" si="15"/>
        <v>0.57494264826656927</v>
      </c>
      <c r="U14" s="96">
        <f t="shared" si="16"/>
        <v>16.380809530053831</v>
      </c>
      <c r="V14" s="32">
        <f t="shared" si="17"/>
        <v>999.99999999999977</v>
      </c>
      <c r="W14" s="100">
        <f>IF(A14=1,((cPH1_+cPHr+(cNES*L14+(cNES+cOSEX)*G14+(cNES+cEREX)*H14+(cNES+cHOEX)*I14+(cNES+cNES)*S14+(cNES+cOSEX)*N14+(cNES+cEREX)*O14+(cNES+cHOEX)*P14)))/(1+cDR)^(A$6:A$65537 + 0.5),(cPHr+(cNES*L14+(cNES+cOSEX)*G14+(cNES+cEREX)*H14+(cNES+cHOEX)*I14+(cNES+cNES)*S14+(cNES+cOSEX)*N14+(cNES+cEREX)*O14+(cNES+cHOEX)*P14))/(1+cDR)^(((cycle + 0.5)/('Life tables'!$I$2/2))))</f>
        <v>176459.01355572933</v>
      </c>
      <c r="X14" s="107">
        <f>((L14+G14+H14+I14+N14+O14+P14+S14)/('Life tables'!$I$2/2))/(1+oDR)^(((cycle + 0.5)/('Life tables'!$I$2/2)))</f>
        <v>37.523191983342905</v>
      </c>
      <c r="Y14" s="31">
        <f>((uNES*L14+ uOCEX*G14+uEREX*H14+uHOEX*I14+uNES*S14+ uOCEX*N14+uEREX*O14+uHOEX*P14)/('Life tables'!$I$2/2))/(1+oDR)^(((cycle + 0.5)/('Life tables'!$I$2/2)))</f>
        <v>24.704374136441107</v>
      </c>
      <c r="Z14" s="100">
        <f t="shared" si="12"/>
        <v>179843.29285188313</v>
      </c>
      <c r="AA14" s="107">
        <f>((L14+G14+H14+I14+N14+O14+P14+S14)/('Life tables'!$I$2/2))</f>
        <v>37.705775774714468</v>
      </c>
      <c r="AB14" s="31">
        <f>((uNES*L14+ uOCEX*G14+uEREX*H14+uHOEX*I14+uNES*S14+ uOCEX*N14+uEREX*O14+uHOEX*P14)/('Life tables'!$I$2/2))</f>
        <v>24.824582947442455</v>
      </c>
    </row>
    <row r="15" spans="1:28" x14ac:dyDescent="0.25">
      <c r="A15" s="4">
        <v>9</v>
      </c>
      <c r="C15" s="105">
        <f>IF(male=0,VLOOKUP((($A$5:$A$1570/'Life tables'!$I$2)*2)+age,lifetable,13,1),IF(male=1,VLOOKUP((($A$5:$A$1570/'Life tables'!$I$2)*2)+age,lifetable,10,1),"error"))</f>
        <v>6.5412459982261417E-5</v>
      </c>
      <c r="E15" s="95"/>
      <c r="F15" s="96">
        <f t="shared" si="0"/>
        <v>703.38076623667894</v>
      </c>
      <c r="G15" s="96">
        <f t="shared" si="1"/>
        <v>70.656070063312569</v>
      </c>
      <c r="H15" s="96">
        <f t="shared" si="2"/>
        <v>4.0352271563966777</v>
      </c>
      <c r="I15" s="96">
        <f t="shared" si="3"/>
        <v>1.6168773588371708</v>
      </c>
      <c r="J15" s="96">
        <f t="shared" si="4"/>
        <v>5.1001371639687716E-2</v>
      </c>
      <c r="K15" s="96">
        <f t="shared" si="5"/>
        <v>1.6895465799446789</v>
      </c>
      <c r="L15" s="96">
        <f t="shared" si="13"/>
        <v>625.33204370654812</v>
      </c>
      <c r="M15" s="96">
        <f t="shared" si="6"/>
        <v>279.66348158500045</v>
      </c>
      <c r="N15" s="96">
        <f t="shared" si="7"/>
        <v>26.932199203222112</v>
      </c>
      <c r="O15" s="96">
        <f t="shared" si="8"/>
        <v>0.64286880331926755</v>
      </c>
      <c r="P15" s="96">
        <f t="shared" si="9"/>
        <v>0.64286880331926755</v>
      </c>
      <c r="Q15" s="96">
        <f t="shared" si="10"/>
        <v>2.0139280960035737E-2</v>
      </c>
      <c r="R15" s="96">
        <f t="shared" si="11"/>
        <v>5.0393919980763126E-2</v>
      </c>
      <c r="S15" s="96">
        <f t="shared" si="14"/>
        <v>251.37501157419902</v>
      </c>
      <c r="T15" s="96">
        <f t="shared" si="15"/>
        <v>0.64608330086629273</v>
      </c>
      <c r="U15" s="96">
        <f t="shared" si="16"/>
        <v>18.120750029979273</v>
      </c>
      <c r="V15" s="32">
        <f t="shared" si="17"/>
        <v>999.99999999999977</v>
      </c>
      <c r="W15" s="100">
        <f>IF(A15=1,((cPH1_+cPHr+(cNES*L15+(cNES+cOSEX)*G15+(cNES+cEREX)*H15+(cNES+cHOEX)*I15+(cNES+cNES)*S15+(cNES+cOSEX)*N15+(cNES+cEREX)*O15+(cNES+cHOEX)*P15)))/(1+cDR)^(A$6:A$65537 + 0.5),(cPHr+(cNES*L15+(cNES+cOSEX)*G15+(cNES+cEREX)*H15+(cNES+cHOEX)*I15+(cNES+cNES)*S15+(cNES+cOSEX)*N15+(cNES+cEREX)*O15+(cNES+cHOEX)*P15))/(1+cDR)^(((cycle + 0.5)/('Life tables'!$I$2/2))))</f>
        <v>178234.36041021292</v>
      </c>
      <c r="X15" s="107">
        <f>((L15+G15+H15+I15+N15+O15+P15+S15)/('Life tables'!$I$2/2))/(1+oDR)^(((cycle + 0.5)/('Life tables'!$I$2/2)))</f>
        <v>37.432679521415352</v>
      </c>
      <c r="Y15" s="31">
        <f>((uNES*L15+ uOCEX*G15+uEREX*H15+uHOEX*I15+uNES*S15+ uOCEX*N15+uEREX*O15+uHOEX*P15)/('Life tables'!$I$2/2))/(1+oDR)^(((cycle + 0.5)/('Life tables'!$I$2/2)))</f>
        <v>24.645960116327185</v>
      </c>
      <c r="Z15" s="100">
        <f t="shared" si="12"/>
        <v>182059.13113127238</v>
      </c>
      <c r="AA15" s="107">
        <f>((L15+G15+H15+I15+N15+O15+P15+S15)/('Life tables'!$I$2/2))</f>
        <v>37.636309705411641</v>
      </c>
      <c r="AB15" s="31">
        <f>((uNES*L15+ uOCEX*G15+uEREX*H15+uHOEX*I15+uNES*S15+ uOCEX*N15+uEREX*O15+uHOEX*P15)/('Life tables'!$I$2/2))</f>
        <v>24.780031773964776</v>
      </c>
    </row>
    <row r="16" spans="1:28" x14ac:dyDescent="0.25">
      <c r="A16" s="4">
        <v>10</v>
      </c>
      <c r="C16" s="105">
        <f>IF(male=0,VLOOKUP((($A$5:$A$1570/'Life tables'!$I$2)*2)+age,lifetable,13,1),IF(male=1,VLOOKUP((($A$5:$A$1570/'Life tables'!$I$2)*2)+age,lifetable,10,1),"error"))</f>
        <v>6.5412459982261417E-5</v>
      </c>
      <c r="E16" s="95"/>
      <c r="F16" s="96">
        <f t="shared" si="0"/>
        <v>677.37757483847486</v>
      </c>
      <c r="G16" s="96">
        <f t="shared" si="1"/>
        <v>68.043995065681756</v>
      </c>
      <c r="H16" s="96">
        <f t="shared" si="2"/>
        <v>3.8860493723005654</v>
      </c>
      <c r="I16" s="96">
        <f t="shared" si="3"/>
        <v>1.5571032315828603</v>
      </c>
      <c r="J16" s="96">
        <f t="shared" si="4"/>
        <v>4.9115908613148997E-2</v>
      </c>
      <c r="K16" s="96">
        <f t="shared" si="5"/>
        <v>1.6270859537755247</v>
      </c>
      <c r="L16" s="96">
        <f t="shared" si="13"/>
        <v>602.21422530652103</v>
      </c>
      <c r="M16" s="96">
        <f t="shared" si="6"/>
        <v>303.85559183067932</v>
      </c>
      <c r="N16" s="96">
        <f t="shared" si="7"/>
        <v>29.261951835172034</v>
      </c>
      <c r="O16" s="96">
        <f t="shared" si="8"/>
        <v>0.69847975715301081</v>
      </c>
      <c r="P16" s="96">
        <f t="shared" si="9"/>
        <v>0.69847975715301081</v>
      </c>
      <c r="Q16" s="96">
        <f t="shared" si="10"/>
        <v>2.1881416552758104E-2</v>
      </c>
      <c r="R16" s="96">
        <f t="shared" si="11"/>
        <v>5.4753213732586056E-2</v>
      </c>
      <c r="S16" s="96">
        <f t="shared" si="14"/>
        <v>273.12004585091591</v>
      </c>
      <c r="T16" s="96">
        <f t="shared" si="15"/>
        <v>0.7170806260321998</v>
      </c>
      <c r="U16" s="96">
        <f t="shared" si="16"/>
        <v>19.802589197487386</v>
      </c>
      <c r="V16" s="32">
        <f t="shared" si="17"/>
        <v>999.99999999999955</v>
      </c>
      <c r="W16" s="100">
        <f>IF(A16=1,((cPH1_+cPHr+(cNES*L16+(cNES+cOSEX)*G16+(cNES+cEREX)*H16+(cNES+cHOEX)*I16+(cNES+cNES)*S16+(cNES+cOSEX)*N16+(cNES+cEREX)*O16+(cNES+cHOEX)*P16)))/(1+cDR)^(A$6:A$65537 + 0.5),(cPHr+(cNES*L16+(cNES+cOSEX)*G16+(cNES+cEREX)*H16+(cNES+cHOEX)*I16+(cNES+cNES)*S16+(cNES+cOSEX)*N16+(cNES+cEREX)*O16+(cNES+cHOEX)*P16))/(1+cDR)^(((cycle + 0.5)/('Life tables'!$I$2/2))))</f>
        <v>179893.94340532611</v>
      </c>
      <c r="X16" s="107">
        <f>((L16+G16+H16+I16+N16+O16+P16+S16)/('Life tables'!$I$2/2))/(1+oDR)^(((cycle + 0.5)/('Life tables'!$I$2/2)))</f>
        <v>37.344478861885044</v>
      </c>
      <c r="Y16" s="31">
        <f>((uNES*L16+ uOCEX*G16+uEREX*H16+uHOEX*I16+uNES*S16+ uOCEX*N16+uEREX*O16+uHOEX*P16)/('Life tables'!$I$2/2))/(1+oDR)^(((cycle + 0.5)/('Life tables'!$I$2/2)))</f>
        <v>24.589011287893683</v>
      </c>
      <c r="Z16" s="100">
        <f t="shared" si="12"/>
        <v>184165.47216919748</v>
      </c>
      <c r="AA16" s="107">
        <f>((L16+G16+H16+I16+N16+O16+P16+S16)/('Life tables'!$I$2/2))</f>
        <v>37.569077676020335</v>
      </c>
      <c r="AB16" s="31">
        <f>((uNES*L16+ uOCEX*G16+uEREX*H16+uHOEX*I16+uNES*S16+ uOCEX*N16+uEREX*O16+uHOEX*P16)/('Life tables'!$I$2/2))</f>
        <v>24.736895605584799</v>
      </c>
    </row>
    <row r="17" spans="1:28" x14ac:dyDescent="0.25">
      <c r="A17" s="4">
        <v>11</v>
      </c>
      <c r="C17" s="105">
        <f>IF(male=0,VLOOKUP((($A$5:$A$1570/'Life tables'!$I$2)*2)+age,lifetable,13,1),IF(male=1,VLOOKUP((($A$5:$A$1570/'Life tables'!$I$2)*2)+age,lifetable,10,1),"error"))</f>
        <v>6.5412459982261417E-5</v>
      </c>
      <c r="E17" s="95"/>
      <c r="F17" s="96">
        <f t="shared" si="0"/>
        <v>652.58153885625632</v>
      </c>
      <c r="G17" s="96">
        <f t="shared" si="1"/>
        <v>65.553181356023785</v>
      </c>
      <c r="H17" s="96">
        <f t="shared" si="2"/>
        <v>3.7437969216090585</v>
      </c>
      <c r="I17" s="96">
        <f t="shared" si="3"/>
        <v>1.5001040199281725</v>
      </c>
      <c r="J17" s="96">
        <f t="shared" si="4"/>
        <v>4.7317975108247527E-2</v>
      </c>
      <c r="K17" s="96">
        <f t="shared" si="5"/>
        <v>1.5675249595019825</v>
      </c>
      <c r="L17" s="96">
        <f t="shared" si="13"/>
        <v>580.16961362408506</v>
      </c>
      <c r="M17" s="96">
        <f t="shared" si="6"/>
        <v>326.89879132022401</v>
      </c>
      <c r="N17" s="96">
        <f t="shared" si="7"/>
        <v>31.481061872044613</v>
      </c>
      <c r="O17" s="96">
        <f t="shared" si="8"/>
        <v>0.75144968371093468</v>
      </c>
      <c r="P17" s="96">
        <f t="shared" si="9"/>
        <v>0.75144968371093468</v>
      </c>
      <c r="Q17" s="96">
        <f t="shared" si="10"/>
        <v>2.3540816150116842E-2</v>
      </c>
      <c r="R17" s="96">
        <f t="shared" si="11"/>
        <v>5.8905479679485999E-2</v>
      </c>
      <c r="S17" s="96">
        <f t="shared" si="14"/>
        <v>293.83238378492791</v>
      </c>
      <c r="T17" s="96">
        <f t="shared" si="15"/>
        <v>0.78793941729056416</v>
      </c>
      <c r="U17" s="96">
        <f t="shared" si="16"/>
        <v>21.429019636668855</v>
      </c>
      <c r="V17" s="32">
        <f t="shared" si="17"/>
        <v>999.99999999999989</v>
      </c>
      <c r="W17" s="100">
        <f>IF(A17=1,((cPH1_+cPHr+(cNES*L17+(cNES+cOSEX)*G17+(cNES+cEREX)*H17+(cNES+cHOEX)*I17+(cNES+cNES)*S17+(cNES+cOSEX)*N17+(cNES+cEREX)*O17+(cNES+cHOEX)*P17)))/(1+cDR)^(A$6:A$65537 + 0.5),(cPHr+(cNES*L17+(cNES+cOSEX)*G17+(cNES+cEREX)*H17+(cNES+cHOEX)*I17+(cNES+cNES)*S17+(cNES+cOSEX)*N17+(cNES+cEREX)*O17+(cNES+cHOEX)*P17))/(1+cDR)^(((cycle + 0.5)/('Life tables'!$I$2/2))))</f>
        <v>181443.48370531196</v>
      </c>
      <c r="X17" s="107">
        <f>((L17+G17+H17+I17+N17+O17+P17+S17)/('Life tables'!$I$2/2))/(1+oDR)^(((cycle + 0.5)/('Life tables'!$I$2/2)))</f>
        <v>37.258483342300266</v>
      </c>
      <c r="Y17" s="31">
        <f>((uNES*L17+ uOCEX*G17+uEREX*H17+uHOEX*I17+uNES*S17+ uOCEX*N17+uEREX*O17+uHOEX*P17)/('Life tables'!$I$2/2))/(1+oDR)^(((cycle + 0.5)/('Life tables'!$I$2/2)))</f>
        <v>24.533460107319357</v>
      </c>
      <c r="Z17" s="100">
        <f t="shared" si="12"/>
        <v>186167.41982721261</v>
      </c>
      <c r="AA17" s="107">
        <f>((L17+G17+H17+I17+N17+O17+P17+S17)/('Life tables'!$I$2/2))</f>
        <v>37.503976224799167</v>
      </c>
      <c r="AB17" s="31">
        <f>((uNES*L17+ uOCEX*G17+uEREX*H17+uHOEX*I17+uNES*S17+ uOCEX*N17+uEREX*O17+uHOEX*P17)/('Life tables'!$I$2/2))</f>
        <v>24.695108926571745</v>
      </c>
    </row>
    <row r="18" spans="1:28" x14ac:dyDescent="0.25">
      <c r="A18" s="4">
        <v>12</v>
      </c>
      <c r="C18" s="105">
        <f>IF(male=0,VLOOKUP((($A$5:$A$1570/'Life tables'!$I$2)*2)+age,lifetable,13,1),IF(male=1,VLOOKUP((($A$5:$A$1570/'Life tables'!$I$2)*2)+age,lifetable,10,1),"error"))</f>
        <v>6.5412459982261417E-5</v>
      </c>
      <c r="E18" s="95"/>
      <c r="F18" s="96">
        <f t="shared" si="0"/>
        <v>628.93643417186377</v>
      </c>
      <c r="G18" s="96">
        <f t="shared" si="1"/>
        <v>63.177981103998917</v>
      </c>
      <c r="H18" s="96">
        <f t="shared" si="2"/>
        <v>3.6081472520157365</v>
      </c>
      <c r="I18" s="96">
        <f t="shared" si="3"/>
        <v>1.4457504802144285</v>
      </c>
      <c r="J18" s="96">
        <f t="shared" si="4"/>
        <v>4.5603494375542571E-2</v>
      </c>
      <c r="K18" s="96">
        <f t="shared" si="5"/>
        <v>1.5107285447155894</v>
      </c>
      <c r="L18" s="96">
        <f t="shared" si="13"/>
        <v>559.14822329654351</v>
      </c>
      <c r="M18" s="96">
        <f t="shared" si="6"/>
        <v>348.84660677417656</v>
      </c>
      <c r="N18" s="96">
        <f t="shared" si="7"/>
        <v>33.594684053000506</v>
      </c>
      <c r="O18" s="96">
        <f t="shared" si="8"/>
        <v>0.80190162608248872</v>
      </c>
      <c r="P18" s="96">
        <f t="shared" si="9"/>
        <v>0.80190162608248872</v>
      </c>
      <c r="Q18" s="96">
        <f t="shared" si="10"/>
        <v>2.5121334347848783E-2</v>
      </c>
      <c r="R18" s="96">
        <f t="shared" si="11"/>
        <v>6.2860363061007785E-2</v>
      </c>
      <c r="S18" s="96">
        <f t="shared" si="14"/>
        <v>313.56013777160223</v>
      </c>
      <c r="T18" s="96">
        <f t="shared" si="15"/>
        <v>0.85866424601395552</v>
      </c>
      <c r="U18" s="96">
        <f t="shared" si="16"/>
        <v>23.002608544445451</v>
      </c>
      <c r="V18" s="32">
        <f t="shared" si="17"/>
        <v>999.99999999999955</v>
      </c>
      <c r="W18" s="100">
        <f>IF(A18=1,((cPH1_+cPHr+(cNES*L18+(cNES+cOSEX)*G18+(cNES+cEREX)*H18+(cNES+cHOEX)*I18+(cNES+cNES)*S18+(cNES+cOSEX)*N18+(cNES+cEREX)*O18+(cNES+cHOEX)*P18)))/(1+cDR)^(A$6:A$65537 + 0.5),(cPHr+(cNES*L18+(cNES+cOSEX)*G18+(cNES+cEREX)*H18+(cNES+cHOEX)*I18+(cNES+cNES)*S18+(cNES+cOSEX)*N18+(cNES+cEREX)*O18+(cNES+cHOEX)*P18))/(1+cDR)^(((cycle + 0.5)/('Life tables'!$I$2/2))))</f>
        <v>182888.42358464352</v>
      </c>
      <c r="X18" s="107">
        <f>((L18+G18+H18+I18+N18+O18+P18+S18)/('Life tables'!$I$2/2))/(1+oDR)^(((cycle + 0.5)/('Life tables'!$I$2/2)))</f>
        <v>37.174591323709052</v>
      </c>
      <c r="Y18" s="31">
        <f>((uNES*L18+ uOCEX*G18+uEREX*H18+uHOEX*I18+uNES*S18+ uOCEX*N18+uEREX*O18+uHOEX*P18)/('Life tables'!$I$2/2))/(1+oDR)^(((cycle + 0.5)/('Life tables'!$I$2/2)))</f>
        <v>24.479242211837455</v>
      </c>
      <c r="Z18" s="100">
        <f t="shared" si="12"/>
        <v>188069.84023861503</v>
      </c>
      <c r="AA18" s="107">
        <f>((L18+G18+H18+I18+N18+O18+P18+S18)/('Life tables'!$I$2/2))</f>
        <v>37.440906708661785</v>
      </c>
      <c r="AB18" s="31">
        <f>((uNES*L18+ uOCEX*G18+uEREX*H18+uHOEX*I18+uNES*S18+ uOCEX*N18+uEREX*O18+uHOEX*P18)/('Life tables'!$I$2/2))</f>
        <v>24.654609272532991</v>
      </c>
    </row>
    <row r="19" spans="1:28" x14ac:dyDescent="0.25">
      <c r="A19" s="4">
        <v>13</v>
      </c>
      <c r="C19" s="105">
        <f>IF(male=0,VLOOKUP((($A$5:$A$1570/'Life tables'!$I$2)*2)+age,lifetable,13,1),IF(male=1,VLOOKUP((($A$5:$A$1570/'Life tables'!$I$2)*2)+age,lifetable,10,1),"error"))</f>
        <v>6.5412459982261417E-5</v>
      </c>
      <c r="E19" s="95"/>
      <c r="F19" s="96">
        <f t="shared" si="0"/>
        <v>606.38865545480951</v>
      </c>
      <c r="G19" s="96">
        <f t="shared" si="1"/>
        <v>60.913009541969906</v>
      </c>
      <c r="H19" s="96">
        <f t="shared" si="2"/>
        <v>3.478792834944763</v>
      </c>
      <c r="I19" s="96">
        <f t="shared" si="3"/>
        <v>1.3939193886497092</v>
      </c>
      <c r="J19" s="96">
        <f t="shared" si="4"/>
        <v>4.3968579551029202E-2</v>
      </c>
      <c r="K19" s="96">
        <f t="shared" si="5"/>
        <v>1.4565679474325957</v>
      </c>
      <c r="L19" s="96">
        <f t="shared" si="13"/>
        <v>539.10239716226147</v>
      </c>
      <c r="M19" s="96">
        <f t="shared" si="6"/>
        <v>369.75007175473093</v>
      </c>
      <c r="N19" s="96">
        <f t="shared" si="7"/>
        <v>35.607733020649711</v>
      </c>
      <c r="O19" s="96">
        <f t="shared" si="8"/>
        <v>0.84995289627734538</v>
      </c>
      <c r="P19" s="96">
        <f t="shared" si="9"/>
        <v>0.84995289627734538</v>
      </c>
      <c r="Q19" s="96">
        <f t="shared" si="10"/>
        <v>2.662664620299602E-2</v>
      </c>
      <c r="R19" s="96">
        <f t="shared" si="11"/>
        <v>6.662705986239395E-2</v>
      </c>
      <c r="S19" s="96">
        <f t="shared" si="14"/>
        <v>332.34917923546112</v>
      </c>
      <c r="T19" s="96">
        <f t="shared" si="15"/>
        <v>0.92925947176798074</v>
      </c>
      <c r="U19" s="96">
        <f t="shared" si="16"/>
        <v>24.525803551740442</v>
      </c>
      <c r="V19" s="32">
        <f t="shared" si="17"/>
        <v>999.99999999999989</v>
      </c>
      <c r="W19" s="100">
        <f>IF(A19=1,((cPH1_+cPHr+(cNES*L19+(cNES+cOSEX)*G19+(cNES+cEREX)*H19+(cNES+cHOEX)*I19+(cNES+cNES)*S19+(cNES+cOSEX)*N19+(cNES+cEREX)*O19+(cNES+cHOEX)*P19)))/(1+cDR)^(A$6:A$65537 + 0.5),(cPHr+(cNES*L19+(cNES+cOSEX)*G19+(cNES+cEREX)*H19+(cNES+cHOEX)*I19+(cNES+cNES)*S19+(cNES+cOSEX)*N19+(cNES+cEREX)*O19+(cNES+cHOEX)*P19))/(1+cDR)^(((cycle + 0.5)/('Life tables'!$I$2/2))))</f>
        <v>184233.94001233828</v>
      </c>
      <c r="X19" s="107">
        <f>((L19+G19+H19+I19+N19+O19+P19+S19)/('Life tables'!$I$2/2))/(1+oDR)^(((cycle + 0.5)/('Life tables'!$I$2/2)))</f>
        <v>37.092705953944872</v>
      </c>
      <c r="Y19" s="31">
        <f>((uNES*L19+ uOCEX*G19+uEREX*H19+uHOEX*I19+uNES*S19+ uOCEX*N19+uEREX*O19+uHOEX*P19)/('Life tables'!$I$2/2))/(1+oDR)^(((cycle + 0.5)/('Life tables'!$I$2/2)))</f>
        <v>24.426296269840137</v>
      </c>
      <c r="Z19" s="100">
        <f t="shared" si="12"/>
        <v>189877.37288127837</v>
      </c>
      <c r="AA19" s="107">
        <f>((L19+G19+H19+I19+N19+O19+P19+S19)/('Life tables'!$I$2/2))</f>
        <v>37.379775078735229</v>
      </c>
      <c r="AB19" s="31">
        <f>((uNES*L19+ uOCEX*G19+uEREX*H19+uHOEX*I19+uNES*S19+ uOCEX*N19+uEREX*O19+uHOEX*P19)/('Life tables'!$I$2/2))</f>
        <v>24.615337088289973</v>
      </c>
    </row>
    <row r="20" spans="1:28" x14ac:dyDescent="0.25">
      <c r="A20" s="4">
        <v>14</v>
      </c>
      <c r="C20" s="105">
        <f>IF(male=0,VLOOKUP((($A$5:$A$1570/'Life tables'!$I$2)*2)+age,lifetable,13,1),IF(male=1,VLOOKUP((($A$5:$A$1570/'Life tables'!$I$2)*2)+age,lifetable,10,1),"error"))</f>
        <v>6.5412459982261417E-5</v>
      </c>
      <c r="E20" s="95"/>
      <c r="F20" s="96">
        <f t="shared" si="0"/>
        <v>584.88709418521785</v>
      </c>
      <c r="G20" s="96">
        <f t="shared" si="1"/>
        <v>58.753132712150993</v>
      </c>
      <c r="H20" s="96">
        <f t="shared" si="2"/>
        <v>3.3554404657803376</v>
      </c>
      <c r="I20" s="96">
        <f t="shared" si="3"/>
        <v>1.3444932609174152</v>
      </c>
      <c r="J20" s="96">
        <f t="shared" si="4"/>
        <v>4.2409524811714693E-2</v>
      </c>
      <c r="K20" s="96">
        <f t="shared" si="5"/>
        <v>1.4049204031005604</v>
      </c>
      <c r="L20" s="96">
        <f t="shared" si="13"/>
        <v>519.98669781845683</v>
      </c>
      <c r="M20" s="96">
        <f t="shared" si="6"/>
        <v>389.65784279127354</v>
      </c>
      <c r="N20" s="96">
        <f t="shared" si="7"/>
        <v>37.524894504192716</v>
      </c>
      <c r="O20" s="96">
        <f t="shared" si="8"/>
        <v>0.89571534216582049</v>
      </c>
      <c r="P20" s="96">
        <f t="shared" si="9"/>
        <v>0.89571534216582049</v>
      </c>
      <c r="Q20" s="96">
        <f t="shared" si="10"/>
        <v>2.8060255596402416E-2</v>
      </c>
      <c r="R20" s="96">
        <f t="shared" si="11"/>
        <v>7.0214337739809493E-2</v>
      </c>
      <c r="S20" s="96">
        <f t="shared" si="14"/>
        <v>350.24324300941294</v>
      </c>
      <c r="T20" s="96">
        <f t="shared" si="15"/>
        <v>0.99972925217609787</v>
      </c>
      <c r="U20" s="96">
        <f t="shared" si="16"/>
        <v>26.000938292580813</v>
      </c>
      <c r="V20" s="32">
        <f t="shared" si="17"/>
        <v>999.99999999999966</v>
      </c>
      <c r="W20" s="100">
        <f>IF(A20=1,((cPH1_+cPHr+(cNES*L20+(cNES+cOSEX)*G20+(cNES+cEREX)*H20+(cNES+cHOEX)*I20+(cNES+cNES)*S20+(cNES+cOSEX)*N20+(cNES+cEREX)*O20+(cNES+cHOEX)*P20)))/(1+cDR)^(A$6:A$65537 + 0.5),(cPHr+(cNES*L20+(cNES+cOSEX)*G20+(cNES+cEREX)*H20+(cNES+cHOEX)*I20+(cNES+cNES)*S20+(cNES+cOSEX)*N20+(cNES+cEREX)*O20+(cNES+cHOEX)*P20))/(1+cDR)^(((cycle + 0.5)/('Life tables'!$I$2/2))))</f>
        <v>185484.9575746294</v>
      </c>
      <c r="X20" s="107">
        <f>((L20+G20+H20+I20+N20+O20+P20+S20)/('Life tables'!$I$2/2))/(1+oDR)^(((cycle + 0.5)/('Life tables'!$I$2/2)))</f>
        <v>37.012734942066814</v>
      </c>
      <c r="Y20" s="31">
        <f>((uNES*L20+ uOCEX*G20+uEREX*H20+uHOEX*I20+uNES*S20+ uOCEX*N20+uEREX*O20+uHOEX*P20)/('Life tables'!$I$2/2))/(1+oDR)^(((cycle + 0.5)/('Life tables'!$I$2/2)))</f>
        <v>24.374563838046178</v>
      </c>
      <c r="Z20" s="100">
        <f t="shared" si="12"/>
        <v>191594.44113473757</v>
      </c>
      <c r="AA20" s="107">
        <f>((L20+G20+H20+I20+N20+O20+P20+S20)/('Life tables'!$I$2/2))</f>
        <v>37.320491666372327</v>
      </c>
      <c r="AB20" s="31">
        <f>((uNES*L20+ uOCEX*G20+uEREX*H20+uHOEX*I20+uNES*S20+ uOCEX*N20+uEREX*O20+uHOEX*P20)/('Life tables'!$I$2/2))</f>
        <v>24.577235592373817</v>
      </c>
    </row>
    <row r="21" spans="1:28" x14ac:dyDescent="0.25">
      <c r="A21" s="4">
        <v>15</v>
      </c>
      <c r="C21" s="105">
        <f>IF(male=0,VLOOKUP((($A$5:$A$1570/'Life tables'!$I$2)*2)+age,lifetable,13,1),IF(male=1,VLOOKUP((($A$5:$A$1570/'Life tables'!$I$2)*2)+age,lifetable,10,1),"error"))</f>
        <v>6.5412459982261417E-5</v>
      </c>
      <c r="E21" s="95"/>
      <c r="F21" s="96">
        <f t="shared" si="0"/>
        <v>564.38302235817685</v>
      </c>
      <c r="G21" s="96">
        <f t="shared" si="1"/>
        <v>56.693455784466678</v>
      </c>
      <c r="H21" s="96">
        <f t="shared" si="2"/>
        <v>3.2378105966898549</v>
      </c>
      <c r="I21" s="96">
        <f t="shared" si="3"/>
        <v>1.2973600848448152</v>
      </c>
      <c r="J21" s="96">
        <f t="shared" si="4"/>
        <v>4.092279694314814E-2</v>
      </c>
      <c r="K21" s="96">
        <f t="shared" si="5"/>
        <v>1.355668865251912</v>
      </c>
      <c r="L21" s="96">
        <f t="shared" si="13"/>
        <v>501.75780422998042</v>
      </c>
      <c r="M21" s="96">
        <f t="shared" si="6"/>
        <v>408.61631009706605</v>
      </c>
      <c r="N21" s="96">
        <f t="shared" si="7"/>
        <v>39.35063598167693</v>
      </c>
      <c r="O21" s="96">
        <f t="shared" si="8"/>
        <v>0.93929560198582829</v>
      </c>
      <c r="P21" s="96">
        <f t="shared" si="9"/>
        <v>0.93929560198582829</v>
      </c>
      <c r="Q21" s="96">
        <f t="shared" si="10"/>
        <v>2.9425503205704459E-2</v>
      </c>
      <c r="R21" s="96">
        <f t="shared" si="11"/>
        <v>7.3630555970918249E-2</v>
      </c>
      <c r="S21" s="96">
        <f t="shared" si="14"/>
        <v>367.28402685224086</v>
      </c>
      <c r="T21" s="96">
        <f t="shared" si="15"/>
        <v>1.0700775523249504</v>
      </c>
      <c r="U21" s="96">
        <f t="shared" si="16"/>
        <v>27.430237713803642</v>
      </c>
      <c r="V21" s="32">
        <f t="shared" si="17"/>
        <v>999.99999999999977</v>
      </c>
      <c r="W21" s="100">
        <f>IF(A21=1,((cPH1_+cPHr+(cNES*L21+(cNES+cOSEX)*G21+(cNES+cEREX)*H21+(cNES+cHOEX)*I21+(cNES+cNES)*S21+(cNES+cOSEX)*N21+(cNES+cEREX)*O21+(cNES+cHOEX)*P21)))/(1+cDR)^(A$6:A$65537 + 0.5),(cPHr+(cNES*L21+(cNES+cOSEX)*G21+(cNES+cEREX)*H21+(cNES+cHOEX)*I21+(cNES+cNES)*S21+(cNES+cOSEX)*N21+(cNES+cEREX)*O21+(cNES+cHOEX)*P21))/(1+cDR)^(((cycle + 0.5)/('Life tables'!$I$2/2))))</f>
        <v>186646.16076822189</v>
      </c>
      <c r="X21" s="107">
        <f>((L21+G21+H21+I21+N21+O21+P21+S21)/('Life tables'!$I$2/2))/(1+oDR)^(((cycle + 0.5)/('Life tables'!$I$2/2)))</f>
        <v>36.93459034342871</v>
      </c>
      <c r="Y21" s="31">
        <f>((uNES*L21+ uOCEX*G21+uEREX*H21+uHOEX*I21+uNES*S21+ uOCEX*N21+uEREX*O21+uHOEX*P21)/('Life tables'!$I$2/2))/(1+oDR)^(((cycle + 0.5)/('Life tables'!$I$2/2)))</f>
        <v>24.323989225399352</v>
      </c>
      <c r="Z21" s="100">
        <f t="shared" si="12"/>
        <v>193225.26234555009</v>
      </c>
      <c r="AA21" s="107">
        <f>((L21+G21+H21+I21+N21+O21+P21+S21)/('Life tables'!$I$2/2))</f>
        <v>37.262970979131254</v>
      </c>
      <c r="AB21" s="31">
        <f>((uNES*L21+ uOCEX*G21+uEREX*H21+uHOEX*I21+uNES*S21+ uOCEX*N21+uEREX*O21+uHOEX*P21)/('Life tables'!$I$2/2))</f>
        <v>24.540250647832579</v>
      </c>
    </row>
    <row r="22" spans="1:28" x14ac:dyDescent="0.25">
      <c r="A22" s="4">
        <v>16</v>
      </c>
      <c r="C22" s="105">
        <f>IF(male=0,VLOOKUP((($A$5:$A$1570/'Life tables'!$I$2)*2)+age,lifetable,13,1),IF(male=1,VLOOKUP((($A$5:$A$1570/'Life tables'!$I$2)*2)+age,lifetable,10,1),"error"))</f>
        <v>6.5412459982261417E-5</v>
      </c>
      <c r="E22" s="95"/>
      <c r="F22" s="96">
        <f t="shared" si="0"/>
        <v>544.82998160487023</v>
      </c>
      <c r="G22" s="96">
        <f t="shared" si="1"/>
        <v>54.729311918537356</v>
      </c>
      <c r="H22" s="96">
        <f t="shared" si="2"/>
        <v>3.1256367005226049</v>
      </c>
      <c r="I22" s="96">
        <f t="shared" si="3"/>
        <v>1.2524130655232719</v>
      </c>
      <c r="J22" s="96">
        <f t="shared" si="4"/>
        <v>3.9505027299714654E-2</v>
      </c>
      <c r="K22" s="96">
        <f t="shared" si="5"/>
        <v>1.3087017391688085</v>
      </c>
      <c r="L22" s="96">
        <f t="shared" si="13"/>
        <v>484.37441315381847</v>
      </c>
      <c r="M22" s="96">
        <f t="shared" si="6"/>
        <v>426.66970312900105</v>
      </c>
      <c r="N22" s="96">
        <f t="shared" si="7"/>
        <v>41.089216845629863</v>
      </c>
      <c r="O22" s="96">
        <f t="shared" si="8"/>
        <v>0.98079534699549253</v>
      </c>
      <c r="P22" s="96">
        <f t="shared" si="9"/>
        <v>0.98079534699549253</v>
      </c>
      <c r="Q22" s="96">
        <f t="shared" si="10"/>
        <v>3.0725574106958628E-2</v>
      </c>
      <c r="R22" s="96">
        <f t="shared" si="11"/>
        <v>7.688368447620747E-2</v>
      </c>
      <c r="S22" s="96">
        <f t="shared" si="14"/>
        <v>383.51128633079702</v>
      </c>
      <c r="T22" s="96">
        <f t="shared" si="15"/>
        <v>1.1403081537316238</v>
      </c>
      <c r="U22" s="96">
        <f t="shared" si="16"/>
        <v>28.815823137448657</v>
      </c>
      <c r="V22" s="32">
        <f t="shared" si="17"/>
        <v>999.99999999999989</v>
      </c>
      <c r="W22" s="100">
        <f>IF(A22=1,((cPH1_+cPHr+(cNES*L22+(cNES+cOSEX)*G22+(cNES+cEREX)*H22+(cNES+cHOEX)*I22+(cNES+cNES)*S22+(cNES+cOSEX)*N22+(cNES+cEREX)*O22+(cNES+cHOEX)*P22)))/(1+cDR)^(A$6:A$65537 + 0.5),(cPHr+(cNES*L22+(cNES+cOSEX)*G22+(cNES+cEREX)*H22+(cNES+cHOEX)*I22+(cNES+cNES)*S22+(cNES+cOSEX)*N22+(cNES+cEREX)*O22+(cNES+cHOEX)*P22))/(1+cDR)^(((cycle + 0.5)/('Life tables'!$I$2/2))))</f>
        <v>187722.00569478946</v>
      </c>
      <c r="X22" s="107">
        <f>((L22+G22+H22+I22+N22+O22+P22+S22)/('Life tables'!$I$2/2))/(1+oDR)^(((cycle + 0.5)/('Life tables'!$I$2/2)))</f>
        <v>36.858188354875935</v>
      </c>
      <c r="Y22" s="31">
        <f>((uNES*L22+ uOCEX*G22+uEREX*H22+uHOEX*I22+uNES*S22+ uOCEX*N22+uEREX*O22+uHOEX*P22)/('Life tables'!$I$2/2))/(1+oDR)^(((cycle + 0.5)/('Life tables'!$I$2/2)))</f>
        <v>24.274519363380062</v>
      </c>
      <c r="Z22" s="100">
        <f t="shared" si="12"/>
        <v>194773.85742383552</v>
      </c>
      <c r="AA22" s="107">
        <f>((L22+G22+H22+I22+N22+O22+P22+S22)/('Life tables'!$I$2/2))</f>
        <v>37.207131506257589</v>
      </c>
      <c r="AB22" s="31">
        <f>((uNES*L22+ uOCEX*G22+uEREX*H22+uHOEX*I22+uNES*S22+ uOCEX*N22+uEREX*O22+uHOEX*P22)/('Life tables'!$I$2/2))</f>
        <v>24.504330639055858</v>
      </c>
    </row>
    <row r="23" spans="1:28" x14ac:dyDescent="0.25">
      <c r="A23" s="4">
        <v>17</v>
      </c>
      <c r="C23" s="105">
        <f>IF(male=0,VLOOKUP((($A$5:$A$1570/'Life tables'!$I$2)*2)+age,lifetable,13,1),IF(male=1,VLOOKUP((($A$5:$A$1570/'Life tables'!$I$2)*2)+age,lifetable,10,1),"error"))</f>
        <v>6.5412459982261417E-5</v>
      </c>
      <c r="E23" s="95"/>
      <c r="F23" s="96">
        <f t="shared" si="0"/>
        <v>526.18367747819002</v>
      </c>
      <c r="G23" s="96">
        <f t="shared" si="1"/>
        <v>52.856251644447866</v>
      </c>
      <c r="H23" s="96">
        <f t="shared" si="2"/>
        <v>3.018664664336598</v>
      </c>
      <c r="I23" s="96">
        <f t="shared" si="3"/>
        <v>1.2095503823001759</v>
      </c>
      <c r="J23" s="96">
        <f t="shared" si="4"/>
        <v>3.8153004139400558E-2</v>
      </c>
      <c r="K23" s="96">
        <f t="shared" si="5"/>
        <v>1.2639126279532762</v>
      </c>
      <c r="L23" s="96">
        <f t="shared" si="13"/>
        <v>467.79714515501269</v>
      </c>
      <c r="M23" s="96">
        <f t="shared" si="6"/>
        <v>443.86019123062943</v>
      </c>
      <c r="N23" s="96">
        <f t="shared" si="7"/>
        <v>42.744698095200725</v>
      </c>
      <c r="O23" s="96">
        <f t="shared" si="8"/>
        <v>1.0203115128235614</v>
      </c>
      <c r="P23" s="96">
        <f t="shared" si="9"/>
        <v>1.0203115128235614</v>
      </c>
      <c r="Q23" s="96">
        <f t="shared" si="10"/>
        <v>3.1963505022202639E-2</v>
      </c>
      <c r="R23" s="96">
        <f t="shared" si="11"/>
        <v>7.9981321954343571E-2</v>
      </c>
      <c r="S23" s="96">
        <f t="shared" si="14"/>
        <v>398.96292528280503</v>
      </c>
      <c r="T23" s="96">
        <f t="shared" si="15"/>
        <v>1.2104246628932269</v>
      </c>
      <c r="U23" s="96">
        <f t="shared" si="16"/>
        <v>30.159717087356277</v>
      </c>
      <c r="V23" s="32">
        <f t="shared" si="17"/>
        <v>999.99999999999989</v>
      </c>
      <c r="W23" s="100">
        <f>IF(A23=1,((cPH1_+cPHr+(cNES*L23+(cNES+cOSEX)*G23+(cNES+cEREX)*H23+(cNES+cHOEX)*I23+(cNES+cNES)*S23+(cNES+cOSEX)*N23+(cNES+cEREX)*O23+(cNES+cHOEX)*P23)))/(1+cDR)^(A$6:A$65537 + 0.5),(cPHr+(cNES*L23+(cNES+cOSEX)*G23+(cNES+cEREX)*H23+(cNES+cHOEX)*I23+(cNES+cNES)*S23+(cNES+cOSEX)*N23+(cNES+cEREX)*O23+(cNES+cHOEX)*P23))/(1+cDR)^(((cycle + 0.5)/('Life tables'!$I$2/2))))</f>
        <v>188716.73118587519</v>
      </c>
      <c r="X23" s="107">
        <f>((L23+G23+H23+I23+N23+O23+P23+S23)/('Life tables'!$I$2/2))/(1+oDR)^(((cycle + 0.5)/('Life tables'!$I$2/2)))</f>
        <v>36.783449119593342</v>
      </c>
      <c r="Y23" s="31">
        <f>((uNES*L23+ uOCEX*G23+uEREX*H23+uHOEX*I23+uNES*S23+ uOCEX*N23+uEREX*O23+uHOEX*P23)/('Life tables'!$I$2/2))/(1+oDR)^(((cycle + 0.5)/('Life tables'!$I$2/2)))</f>
        <v>24.226103682428228</v>
      </c>
      <c r="Z23" s="100">
        <f t="shared" si="12"/>
        <v>196244.05999283103</v>
      </c>
      <c r="AA23" s="107">
        <f>((L23+G23+H23+I23+N23+O23+P23+S23)/('Life tables'!$I$2/2))</f>
        <v>37.152895533226975</v>
      </c>
      <c r="AB23" s="31">
        <f>((uNES*L23+ uOCEX*G23+uEREX*H23+uHOEX*I23+uNES*S23+ uOCEX*N23+uEREX*O23+uHOEX*P23)/('Life tables'!$I$2/2))</f>
        <v>24.469426354336726</v>
      </c>
    </row>
    <row r="24" spans="1:28" x14ac:dyDescent="0.25">
      <c r="A24" s="4">
        <v>18</v>
      </c>
      <c r="C24" s="105">
        <f>IF(male=0,VLOOKUP((($A$5:$A$1570/'Life tables'!$I$2)*2)+age,lifetable,13,1),IF(male=1,VLOOKUP((($A$5:$A$1570/'Life tables'!$I$2)*2)+age,lifetable,10,1),"error"))</f>
        <v>6.5412459982261417E-5</v>
      </c>
      <c r="E24" s="95"/>
      <c r="F24" s="96">
        <f t="shared" si="0"/>
        <v>508.40187866228149</v>
      </c>
      <c r="G24" s="96">
        <f t="shared" si="1"/>
        <v>51.070032738135318</v>
      </c>
      <c r="H24" s="96">
        <f t="shared" si="2"/>
        <v>2.9166522111735098</v>
      </c>
      <c r="I24" s="96">
        <f t="shared" si="3"/>
        <v>1.1686749570896351</v>
      </c>
      <c r="J24" s="96">
        <f t="shared" si="4"/>
        <v>3.6863665315587532E-2</v>
      </c>
      <c r="K24" s="96">
        <f t="shared" si="5"/>
        <v>1.2212000904248141</v>
      </c>
      <c r="L24" s="96">
        <f t="shared" si="13"/>
        <v>451.98845500014261</v>
      </c>
      <c r="M24" s="96">
        <f t="shared" si="6"/>
        <v>460.22797958746878</v>
      </c>
      <c r="N24" s="96">
        <f t="shared" si="7"/>
        <v>44.320951576864523</v>
      </c>
      <c r="O24" s="96">
        <f t="shared" si="8"/>
        <v>1.0579365200440563</v>
      </c>
      <c r="P24" s="96">
        <f t="shared" si="9"/>
        <v>1.0579365200440563</v>
      </c>
      <c r="Q24" s="96">
        <f t="shared" si="10"/>
        <v>3.3142191229442029E-2</v>
      </c>
      <c r="R24" s="96">
        <f t="shared" si="11"/>
        <v>8.2930713172824591E-2</v>
      </c>
      <c r="S24" s="96">
        <f t="shared" si="14"/>
        <v>413.67508206611387</v>
      </c>
      <c r="T24" s="96">
        <f t="shared" si="15"/>
        <v>1.2804305194382564</v>
      </c>
      <c r="U24" s="96">
        <f t="shared" si="16"/>
        <v>31.463847890953915</v>
      </c>
      <c r="V24" s="32">
        <f t="shared" si="17"/>
        <v>999.99999999999989</v>
      </c>
      <c r="W24" s="100">
        <f>IF(A24=1,((cPH1_+cPHr+(cNES*L24+(cNES+cOSEX)*G24+(cNES+cEREX)*H24+(cNES+cHOEX)*I24+(cNES+cNES)*S24+(cNES+cOSEX)*N24+(cNES+cEREX)*O24+(cNES+cHOEX)*P24)))/(1+cDR)^(A$6:A$65537 + 0.5),(cPHr+(cNES*L24+(cNES+cOSEX)*G24+(cNES+cEREX)*H24+(cNES+cHOEX)*I24+(cNES+cNES)*S24+(cNES+cOSEX)*N24+(cNES+cEREX)*O24+(cNES+cHOEX)*P24))/(1+cDR)^(((cycle + 0.5)/('Life tables'!$I$2/2))))</f>
        <v>189634.36938593903</v>
      </c>
      <c r="X24" s="107">
        <f>((L24+G24+H24+I24+N24+O24+P24+S24)/('Life tables'!$I$2/2))/(1+oDR)^(((cycle + 0.5)/('Life tables'!$I$2/2)))</f>
        <v>36.710296541148736</v>
      </c>
      <c r="Y24" s="31">
        <f>((uNES*L24+ uOCEX*G24+uEREX*H24+uHOEX*I24+uNES*S24+ uOCEX*N24+uEREX*O24+uHOEX*P24)/('Life tables'!$I$2/2))/(1+oDR)^(((cycle + 0.5)/('Life tables'!$I$2/2)))</f>
        <v>24.178693994189349</v>
      </c>
      <c r="Z24" s="100">
        <f t="shared" si="12"/>
        <v>197639.52511228126</v>
      </c>
      <c r="AA24" s="107">
        <f>((L24+G24+H24+I24+N24+O24+P24+S24)/('Life tables'!$I$2/2))</f>
        <v>37.100188964925529</v>
      </c>
      <c r="AB24" s="31">
        <f>((uNES*L24+ uOCEX*G24+uEREX*H24+uHOEX*I24+uNES*S24+ uOCEX*N24+uEREX*O24+uHOEX*P24)/('Life tables'!$I$2/2))</f>
        <v>24.4354908739036</v>
      </c>
    </row>
    <row r="25" spans="1:28" x14ac:dyDescent="0.25">
      <c r="A25" s="4">
        <v>19</v>
      </c>
      <c r="C25" s="105">
        <f>IF(male=0,VLOOKUP((($A$5:$A$1570/'Life tables'!$I$2)*2)+age,lifetable,13,1),IF(male=1,VLOOKUP((($A$5:$A$1570/'Life tables'!$I$2)*2)+age,lifetable,10,1),"error"))</f>
        <v>6.5412459982261417E-5</v>
      </c>
      <c r="E25" s="95"/>
      <c r="F25" s="96">
        <f t="shared" si="0"/>
        <v>491.44432087667207</v>
      </c>
      <c r="G25" s="96">
        <f t="shared" si="1"/>
        <v>49.36661056835775</v>
      </c>
      <c r="H25" s="96">
        <f t="shared" si="2"/>
        <v>2.8193683487660008</v>
      </c>
      <c r="I25" s="96">
        <f t="shared" si="3"/>
        <v>1.129694233474712</v>
      </c>
      <c r="J25" s="96">
        <f t="shared" si="4"/>
        <v>3.5634091309245802E-2</v>
      </c>
      <c r="K25" s="96">
        <f t="shared" si="5"/>
        <v>1.1804674102945614</v>
      </c>
      <c r="L25" s="96">
        <f t="shared" si="13"/>
        <v>436.91254622446979</v>
      </c>
      <c r="M25" s="96">
        <f t="shared" si="6"/>
        <v>475.81140071293549</v>
      </c>
      <c r="N25" s="96">
        <f t="shared" si="7"/>
        <v>45.821668794715535</v>
      </c>
      <c r="O25" s="96">
        <f t="shared" si="8"/>
        <v>1.0937584844770638</v>
      </c>
      <c r="P25" s="96">
        <f t="shared" si="9"/>
        <v>1.0937584844770638</v>
      </c>
      <c r="Q25" s="96">
        <f t="shared" si="10"/>
        <v>3.4264393150785638E-2</v>
      </c>
      <c r="R25" s="96">
        <f t="shared" si="11"/>
        <v>8.573876545327444E-2</v>
      </c>
      <c r="S25" s="96">
        <f t="shared" si="14"/>
        <v>427.68221179066177</v>
      </c>
      <c r="T25" s="96">
        <f t="shared" si="15"/>
        <v>1.3503290038982878</v>
      </c>
      <c r="U25" s="96">
        <f t="shared" si="16"/>
        <v>32.730054066701747</v>
      </c>
      <c r="V25" s="32">
        <f t="shared" si="17"/>
        <v>999.99999999999966</v>
      </c>
      <c r="W25" s="100">
        <f>IF(A25=1,((cPH1_+cPHr+(cNES*L25+(cNES+cOSEX)*G25+(cNES+cEREX)*H25+(cNES+cHOEX)*I25+(cNES+cNES)*S25+(cNES+cOSEX)*N25+(cNES+cEREX)*O25+(cNES+cHOEX)*P25)))/(1+cDR)^(A$6:A$65537 + 0.5),(cPHr+(cNES*L25+(cNES+cOSEX)*G25+(cNES+cEREX)*H25+(cNES+cHOEX)*I25+(cNES+cNES)*S25+(cNES+cOSEX)*N25+(cNES+cEREX)*O25+(cNES+cHOEX)*P25))/(1+cDR)^(((cycle + 0.5)/('Life tables'!$I$2/2))))</f>
        <v>190478.75581994391</v>
      </c>
      <c r="X25" s="107">
        <f>((L25+G25+H25+I25+N25+O25+P25+S25)/('Life tables'!$I$2/2))/(1+oDR)^(((cycle + 0.5)/('Life tables'!$I$2/2)))</f>
        <v>36.638658106299289</v>
      </c>
      <c r="Y25" s="31">
        <f>((uNES*L25+ uOCEX*G25+uEREX*H25+uHOEX*I25+uNES*S25+ uOCEX*N25+uEREX*O25+uHOEX*P25)/('Life tables'!$I$2/2))/(1+oDR)^(((cycle + 0.5)/('Life tables'!$I$2/2)))</f>
        <v>24.132244379309338</v>
      </c>
      <c r="Z25" s="100">
        <f t="shared" si="12"/>
        <v>198963.73759551338</v>
      </c>
      <c r="AA25" s="107">
        <f>((L25+G25+H25+I25+N25+O25+P25+S25)/('Life tables'!$I$2/2))</f>
        <v>37.04894115706643</v>
      </c>
      <c r="AB25" s="31">
        <f>((uNES*L25+ uOCEX*G25+uEREX*H25+uHOEX*I25+uNES*S25+ uOCEX*N25+uEREX*O25+uHOEX*P25)/('Life tables'!$I$2/2))</f>
        <v>24.40247946316736</v>
      </c>
    </row>
    <row r="26" spans="1:28" x14ac:dyDescent="0.25">
      <c r="A26" s="4">
        <v>20</v>
      </c>
      <c r="C26" s="105">
        <f>IF(male=0,VLOOKUP((($A$5:$A$1570/'Life tables'!$I$2)*2)+age,lifetable,13,1),IF(male=1,VLOOKUP((($A$5:$A$1570/'Life tables'!$I$2)*2)+age,lifetable,10,1),"error"))</f>
        <v>6.5412459982261417E-5</v>
      </c>
      <c r="E26" s="95"/>
      <c r="F26" s="96">
        <f t="shared" si="0"/>
        <v>475.27261525632451</v>
      </c>
      <c r="G26" s="96">
        <f t="shared" si="1"/>
        <v>47.742128893278704</v>
      </c>
      <c r="H26" s="96">
        <f t="shared" si="2"/>
        <v>2.7265928439229792</v>
      </c>
      <c r="I26" s="96">
        <f t="shared" si="3"/>
        <v>1.0925199660985674</v>
      </c>
      <c r="J26" s="96">
        <f t="shared" si="4"/>
        <v>3.4461498585671893E-2</v>
      </c>
      <c r="K26" s="96">
        <f t="shared" si="5"/>
        <v>1.141622376090802</v>
      </c>
      <c r="L26" s="96">
        <f t="shared" si="13"/>
        <v>422.53528967834779</v>
      </c>
      <c r="M26" s="96">
        <f t="shared" si="6"/>
        <v>490.64700167307518</v>
      </c>
      <c r="N26" s="96">
        <f t="shared" si="7"/>
        <v>47.250369310397829</v>
      </c>
      <c r="O26" s="96">
        <f t="shared" si="8"/>
        <v>1.1278614176942074</v>
      </c>
      <c r="P26" s="96">
        <f t="shared" si="9"/>
        <v>1.1278614176942074</v>
      </c>
      <c r="Q26" s="96">
        <f t="shared" si="10"/>
        <v>3.5332742633720972E-2</v>
      </c>
      <c r="R26" s="96">
        <f t="shared" si="11"/>
        <v>8.8412064388890321E-2</v>
      </c>
      <c r="S26" s="96">
        <f t="shared" si="14"/>
        <v>441.01716472026635</v>
      </c>
      <c r="T26" s="96">
        <f t="shared" si="15"/>
        <v>1.4201232451176806</v>
      </c>
      <c r="U26" s="96">
        <f t="shared" si="16"/>
        <v>33.960088507181439</v>
      </c>
      <c r="V26" s="32">
        <f t="shared" si="17"/>
        <v>999.99999999999989</v>
      </c>
      <c r="W26" s="100">
        <f>IF(A26=1,((cPH1_+cPHr+(cNES*L26+(cNES+cOSEX)*G26+(cNES+cEREX)*H26+(cNES+cHOEX)*I26+(cNES+cNES)*S26+(cNES+cOSEX)*N26+(cNES+cEREX)*O26+(cNES+cHOEX)*P26)))/(1+cDR)^(A$6:A$65537 + 0.5),(cPHr+(cNES*L26+(cNES+cOSEX)*G26+(cNES+cEREX)*H26+(cNES+cHOEX)*I26+(cNES+cNES)*S26+(cNES+cOSEX)*N26+(cNES+cEREX)*O26+(cNES+cHOEX)*P26))/(1+cDR)^(((cycle + 0.5)/('Life tables'!$I$2/2))))</f>
        <v>191253.53897058606</v>
      </c>
      <c r="X26" s="107">
        <f>((L26+G26+H26+I26+N26+O26+P26+S26)/('Life tables'!$I$2/2))/(1+oDR)^(((cycle + 0.5)/('Life tables'!$I$2/2)))</f>
        <v>36.568464716147588</v>
      </c>
      <c r="Y26" s="31">
        <f>((uNES*L26+ uOCEX*G26+uEREX*H26+uHOEX*I26+uNES*S26+ uOCEX*N26+uEREX*O26+uHOEX*P26)/('Life tables'!$I$2/2))/(1+oDR)^(((cycle + 0.5)/('Life tables'!$I$2/2)))</f>
        <v>24.086711080516707</v>
      </c>
      <c r="Z26" s="100">
        <f t="shared" si="12"/>
        <v>200220.0199391217</v>
      </c>
      <c r="AA26" s="107">
        <f>((L26+G26+H26+I26+N26+O26+P26+S26)/('Life tables'!$I$2/2))</f>
        <v>36.99908475545859</v>
      </c>
      <c r="AB26" s="31">
        <f>((uNES*L26+ uOCEX*G26+uEREX*H26+uHOEX*I26+uNES*S26+ uOCEX*N26+uEREX*O26+uHOEX*P26)/('Life tables'!$I$2/2))</f>
        <v>24.370349470940706</v>
      </c>
    </row>
    <row r="27" spans="1:28" x14ac:dyDescent="0.25">
      <c r="A27" s="4">
        <v>21</v>
      </c>
      <c r="C27" s="105">
        <f>IF(male=0,VLOOKUP((($A$5:$A$1570/'Life tables'!$I$2)*2)+age,lifetable,13,1),IF(male=1,VLOOKUP((($A$5:$A$1570/'Life tables'!$I$2)*2)+age,lifetable,10,1),"error"))</f>
        <v>6.5412459982261417E-5</v>
      </c>
      <c r="E27" s="95"/>
      <c r="F27" s="96">
        <f t="shared" si="0"/>
        <v>459.85016099913418</v>
      </c>
      <c r="G27" s="96">
        <f t="shared" si="1"/>
        <v>46.192911085725513</v>
      </c>
      <c r="H27" s="96">
        <f t="shared" si="2"/>
        <v>2.6381157213967725</v>
      </c>
      <c r="I27" s="96">
        <f t="shared" si="3"/>
        <v>1.0570680198652775</v>
      </c>
      <c r="J27" s="96">
        <f t="shared" si="4"/>
        <v>3.3343233260653922E-2</v>
      </c>
      <c r="K27" s="96">
        <f t="shared" si="5"/>
        <v>1.1045770713350256</v>
      </c>
      <c r="L27" s="96">
        <f t="shared" si="13"/>
        <v>408.82414586755095</v>
      </c>
      <c r="M27" s="96">
        <f t="shared" si="6"/>
        <v>504.76962724856645</v>
      </c>
      <c r="N27" s="96">
        <f t="shared" si="7"/>
        <v>48.610408751786409</v>
      </c>
      <c r="O27" s="96">
        <f t="shared" si="8"/>
        <v>1.1603254181850358</v>
      </c>
      <c r="P27" s="96">
        <f t="shared" si="9"/>
        <v>1.1603254181850358</v>
      </c>
      <c r="Q27" s="96">
        <f t="shared" si="10"/>
        <v>3.6349748939822311E-2</v>
      </c>
      <c r="R27" s="96">
        <f t="shared" si="11"/>
        <v>9.0956888829807805E-2</v>
      </c>
      <c r="S27" s="96">
        <f t="shared" si="14"/>
        <v>453.71126102264031</v>
      </c>
      <c r="T27" s="96">
        <f t="shared" si="15"/>
        <v>1.4898162273181568</v>
      </c>
      <c r="U27" s="96">
        <f t="shared" si="16"/>
        <v>35.155622467346269</v>
      </c>
      <c r="V27" s="32">
        <f t="shared" si="17"/>
        <v>999.99999999999966</v>
      </c>
      <c r="W27" s="100">
        <f>IF(A27=1,((cPH1_+cPHr+(cNES*L27+(cNES+cOSEX)*G27+(cNES+cEREX)*H27+(cNES+cHOEX)*I27+(cNES+cNES)*S27+(cNES+cOSEX)*N27+(cNES+cEREX)*O27+(cNES+cHOEX)*P27)))/(1+cDR)^(A$6:A$65537 + 0.5),(cPHr+(cNES*L27+(cNES+cOSEX)*G27+(cNES+cEREX)*H27+(cNES+cHOEX)*I27+(cNES+cNES)*S27+(cNES+cOSEX)*N27+(cNES+cEREX)*O27+(cNES+cHOEX)*P27))/(1+cDR)^(((cycle + 0.5)/('Life tables'!$I$2/2))))</f>
        <v>191962.18938905367</v>
      </c>
      <c r="X27" s="107">
        <f>((L27+G27+H27+I27+N27+O27+P27+S27)/('Life tables'!$I$2/2))/(1+oDR)^(((cycle + 0.5)/('Life tables'!$I$2/2)))</f>
        <v>36.49965052525377</v>
      </c>
      <c r="Y27" s="31">
        <f>((uNES*L27+ uOCEX*G27+uEREX*H27+uHOEX*I27+uNES*S27+ uOCEX*N27+uEREX*O27+uHOEX*P27)/('Life tables'!$I$2/2))/(1+oDR)^(((cycle + 0.5)/('Life tables'!$I$2/2)))</f>
        <v>24.042052400742975</v>
      </c>
      <c r="Z27" s="100">
        <f t="shared" si="12"/>
        <v>201411.53988330613</v>
      </c>
      <c r="AA27" s="107">
        <f>((L27+G27+H27+I27+N27+O27+P27+S27)/('Life tables'!$I$2/2))</f>
        <v>36.950555542761727</v>
      </c>
      <c r="AB27" s="31">
        <f>((uNES*L27+ uOCEX*G27+uEREX*H27+uHOEX*I27+uNES*S27+ uOCEX*N27+uEREX*O27+uHOEX*P27)/('Life tables'!$I$2/2))</f>
        <v>24.339060232398339</v>
      </c>
    </row>
    <row r="28" spans="1:28" x14ac:dyDescent="0.25">
      <c r="A28" s="4">
        <v>22</v>
      </c>
      <c r="C28" s="105">
        <f>IF(male=0,VLOOKUP((($A$5:$A$1570/'Life tables'!$I$2)*2)+age,lifetable,13,1),IF(male=1,VLOOKUP((($A$5:$A$1570/'Life tables'!$I$2)*2)+age,lifetable,10,1),"error"))</f>
        <v>6.5412459982261417E-5</v>
      </c>
      <c r="E28" s="95"/>
      <c r="F28" s="96">
        <f t="shared" si="0"/>
        <v>445.14206208210356</v>
      </c>
      <c r="G28" s="96">
        <f t="shared" si="1"/>
        <v>44.715451767154718</v>
      </c>
      <c r="H28" s="96">
        <f t="shared" si="2"/>
        <v>2.5537367860919082</v>
      </c>
      <c r="I28" s="96">
        <f t="shared" si="3"/>
        <v>1.0232581784934105</v>
      </c>
      <c r="J28" s="96">
        <f t="shared" si="4"/>
        <v>3.2276765061652363E-2</v>
      </c>
      <c r="K28" s="96">
        <f t="shared" si="5"/>
        <v>1.0692476744911044</v>
      </c>
      <c r="L28" s="96">
        <f t="shared" si="13"/>
        <v>395.74809091081079</v>
      </c>
      <c r="M28" s="96">
        <f t="shared" si="6"/>
        <v>518.2124992232317</v>
      </c>
      <c r="N28" s="96">
        <f t="shared" si="7"/>
        <v>49.90498644864261</v>
      </c>
      <c r="O28" s="96">
        <f t="shared" si="8"/>
        <v>1.191226853619324</v>
      </c>
      <c r="P28" s="96">
        <f t="shared" si="9"/>
        <v>1.191226853619324</v>
      </c>
      <c r="Q28" s="96">
        <f t="shared" si="10"/>
        <v>3.7317804454518801E-2</v>
      </c>
      <c r="R28" s="96">
        <f t="shared" si="11"/>
        <v>9.3379225170482388E-2</v>
      </c>
      <c r="S28" s="96">
        <f t="shared" si="14"/>
        <v>465.79436203772542</v>
      </c>
      <c r="T28" s="96">
        <f t="shared" si="15"/>
        <v>1.559410796834328</v>
      </c>
      <c r="U28" s="96">
        <f t="shared" si="16"/>
        <v>36.318249367007859</v>
      </c>
      <c r="V28" s="32">
        <f t="shared" si="17"/>
        <v>999.99999999999955</v>
      </c>
      <c r="W28" s="100">
        <f>IF(A28=1,((cPH1_+cPHr+(cNES*L28+(cNES+cOSEX)*G28+(cNES+cEREX)*H28+(cNES+cHOEX)*I28+(cNES+cNES)*S28+(cNES+cOSEX)*N28+(cNES+cEREX)*O28+(cNES+cHOEX)*P28)))/(1+cDR)^(A$6:A$65537 + 0.5),(cPHr+(cNES*L28+(cNES+cOSEX)*G28+(cNES+cEREX)*H28+(cNES+cHOEX)*I28+(cNES+cNES)*S28+(cNES+cOSEX)*N28+(cNES+cEREX)*O28+(cNES+cHOEX)*P28))/(1+cDR)^(((cycle + 0.5)/('Life tables'!$I$2/2))))</f>
        <v>192608.0083620334</v>
      </c>
      <c r="X28" s="107">
        <f>((L28+G28+H28+I28+N28+O28+P28+S28)/('Life tables'!$I$2/2))/(1+oDR)^(((cycle + 0.5)/('Life tables'!$I$2/2)))</f>
        <v>36.432152788329326</v>
      </c>
      <c r="Y28" s="31">
        <f>((uNES*L28+ uOCEX*G28+uEREX*H28+uHOEX*I28+uNES*S28+ uOCEX*N28+uEREX*O28+uHOEX*P28)/('Life tables'!$I$2/2))/(1+oDR)^(((cycle + 0.5)/('Life tables'!$I$2/2)))</f>
        <v>23.998228606043725</v>
      </c>
      <c r="Z28" s="100">
        <f t="shared" si="12"/>
        <v>202541.31762006777</v>
      </c>
      <c r="AA28" s="107">
        <f>((L28+G28+H28+I28+N28+O28+P28+S28)/('Life tables'!$I$2/2))</f>
        <v>36.903292292379497</v>
      </c>
      <c r="AB28" s="31">
        <f>((uNES*L28+ uOCEX*G28+uEREX*H28+uHOEX*I28+uNES*S28+ uOCEX*N28+uEREX*O28+uHOEX*P28)/('Life tables'!$I$2/2))</f>
        <v>24.308572976556903</v>
      </c>
    </row>
    <row r="29" spans="1:28" x14ac:dyDescent="0.25">
      <c r="A29" s="4">
        <v>23</v>
      </c>
      <c r="C29" s="105">
        <f>IF(male=0,VLOOKUP((($A$5:$A$1570/'Life tables'!$I$2)*2)+age,lifetable,13,1),IF(male=1,VLOOKUP((($A$5:$A$1570/'Life tables'!$I$2)*2)+age,lifetable,10,1),"error"))</f>
        <v>6.5412459982261417E-5</v>
      </c>
      <c r="E29" s="95"/>
      <c r="F29" s="96">
        <f t="shared" si="0"/>
        <v>431.11504785668433</v>
      </c>
      <c r="G29" s="96">
        <f t="shared" si="1"/>
        <v>43.30640883128801</v>
      </c>
      <c r="H29" s="96">
        <f t="shared" si="2"/>
        <v>2.4732651675283033</v>
      </c>
      <c r="I29" s="96">
        <f t="shared" si="3"/>
        <v>0.99101396198673442</v>
      </c>
      <c r="J29" s="96">
        <f t="shared" si="4"/>
        <v>3.1259681570254945E-2</v>
      </c>
      <c r="K29" s="96">
        <f t="shared" si="5"/>
        <v>1.0355542682323697</v>
      </c>
      <c r="L29" s="96">
        <f t="shared" si="13"/>
        <v>383.27754594607865</v>
      </c>
      <c r="M29" s="96">
        <f t="shared" si="6"/>
        <v>531.00729197947328</v>
      </c>
      <c r="N29" s="96">
        <f t="shared" si="7"/>
        <v>51.137152712618366</v>
      </c>
      <c r="O29" s="96">
        <f t="shared" si="8"/>
        <v>1.2206385346200235</v>
      </c>
      <c r="P29" s="96">
        <f t="shared" si="9"/>
        <v>1.2206385346200235</v>
      </c>
      <c r="Q29" s="96">
        <f t="shared" si="10"/>
        <v>3.8239190130914515E-2</v>
      </c>
      <c r="R29" s="96">
        <f t="shared" si="11"/>
        <v>9.5684780971597994E-2</v>
      </c>
      <c r="S29" s="96">
        <f t="shared" si="14"/>
        <v>477.29493822651239</v>
      </c>
      <c r="T29" s="96">
        <f t="shared" si="15"/>
        <v>1.6289096685354976</v>
      </c>
      <c r="U29" s="96">
        <f t="shared" si="16"/>
        <v>37.449488416211828</v>
      </c>
      <c r="V29" s="32">
        <f t="shared" si="17"/>
        <v>999.99999999999977</v>
      </c>
      <c r="W29" s="100">
        <f>IF(A29=1,((cPH1_+cPHr+(cNES*L29+(cNES+cOSEX)*G29+(cNES+cEREX)*H29+(cNES+cHOEX)*I29+(cNES+cNES)*S29+(cNES+cOSEX)*N29+(cNES+cEREX)*O29+(cNES+cHOEX)*P29)))/(1+cDR)^(A$6:A$65537 + 0.5),(cPHr+(cNES*L29+(cNES+cOSEX)*G29+(cNES+cEREX)*H29+(cNES+cHOEX)*I29+(cNES+cNES)*S29+(cNES+cOSEX)*N29+(cNES+cEREX)*O29+(cNES+cHOEX)*P29))/(1+cDR)^(((cycle + 0.5)/('Life tables'!$I$2/2))))</f>
        <v>193194.13615657805</v>
      </c>
      <c r="X29" s="107">
        <f>((L29+G29+H29+I29+N29+O29+P29+S29)/('Life tables'!$I$2/2))/(1+oDR)^(((cycle + 0.5)/('Life tables'!$I$2/2)))</f>
        <v>36.365911714154741</v>
      </c>
      <c r="Y29" s="31">
        <f>((uNES*L29+ uOCEX*G29+uEREX*H29+uHOEX*I29+uNES*S29+ uOCEX*N29+uEREX*O29+uHOEX*P29)/('Life tables'!$I$2/2))/(1+oDR)^(((cycle + 0.5)/('Life tables'!$I$2/2)))</f>
        <v>23.95520183309436</v>
      </c>
      <c r="Z29" s="100">
        <f t="shared" si="12"/>
        <v>203612.23266566294</v>
      </c>
      <c r="AA29" s="107">
        <f>((L29+G29+H29+I29+N29+O29+P29+S29)/('Life tables'!$I$2/2))</f>
        <v>36.857236629157661</v>
      </c>
      <c r="AB29" s="31">
        <f>((uNES*L29+ uOCEX*G29+uEREX*H29+uHOEX*I29+uNES*S29+ uOCEX*N29+uEREX*O29+uHOEX*P29)/('Life tables'!$I$2/2))</f>
        <v>24.278850738064389</v>
      </c>
    </row>
    <row r="30" spans="1:28" x14ac:dyDescent="0.25">
      <c r="A30" s="4">
        <v>24</v>
      </c>
      <c r="C30" s="105">
        <f>IF(male=0,VLOOKUP((($A$5:$A$1570/'Life tables'!$I$2)*2)+age,lifetable,13,1),IF(male=1,VLOOKUP((($A$5:$A$1570/'Life tables'!$I$2)*2)+age,lifetable,10,1),"error"))</f>
        <v>6.5412459982261417E-5</v>
      </c>
      <c r="E30" s="95"/>
      <c r="F30" s="96">
        <f t="shared" si="0"/>
        <v>417.73739734260425</v>
      </c>
      <c r="G30" s="96">
        <f t="shared" si="1"/>
        <v>41.962595839268694</v>
      </c>
      <c r="H30" s="96">
        <f t="shared" si="2"/>
        <v>2.3965188855222985</v>
      </c>
      <c r="I30" s="96">
        <f t="shared" si="3"/>
        <v>0.96026245260671494</v>
      </c>
      <c r="J30" s="96">
        <f t="shared" si="4"/>
        <v>3.0289682732804676E-2</v>
      </c>
      <c r="K30" s="96">
        <f t="shared" si="5"/>
        <v>1.0034206575925904</v>
      </c>
      <c r="L30" s="96">
        <f t="shared" si="13"/>
        <v>371.38430982488114</v>
      </c>
      <c r="M30" s="96">
        <f t="shared" si="6"/>
        <v>543.18420457264813</v>
      </c>
      <c r="N30" s="96">
        <f t="shared" si="7"/>
        <v>52.309815778174645</v>
      </c>
      <c r="O30" s="96">
        <f t="shared" si="8"/>
        <v>1.2486298804422644</v>
      </c>
      <c r="P30" s="96">
        <f t="shared" si="9"/>
        <v>1.2486298804422644</v>
      </c>
      <c r="Q30" s="96">
        <f t="shared" si="10"/>
        <v>3.9116080680048335E-2</v>
      </c>
      <c r="R30" s="96">
        <f t="shared" si="11"/>
        <v>9.7878997947498325E-2</v>
      </c>
      <c r="S30" s="96">
        <f t="shared" si="14"/>
        <v>488.24013395496138</v>
      </c>
      <c r="T30" s="96">
        <f t="shared" si="15"/>
        <v>1.6983154319483507</v>
      </c>
      <c r="U30" s="96">
        <f t="shared" si="16"/>
        <v>38.550788071751917</v>
      </c>
      <c r="V30" s="32">
        <f t="shared" si="17"/>
        <v>999.99999999999966</v>
      </c>
      <c r="W30" s="100">
        <f>IF(A30=1,((cPH1_+cPHr+(cNES*L30+(cNES+cOSEX)*G30+(cNES+cEREX)*H30+(cNES+cHOEX)*I30+(cNES+cNES)*S30+(cNES+cOSEX)*N30+(cNES+cEREX)*O30+(cNES+cHOEX)*P30)))/(1+cDR)^(A$6:A$65537 + 0.5),(cPHr+(cNES*L30+(cNES+cOSEX)*G30+(cNES+cEREX)*H30+(cNES+cHOEX)*I30+(cNES+cNES)*S30+(cNES+cOSEX)*N30+(cNES+cEREX)*O30+(cNES+cHOEX)*P30))/(1+cDR)^(((cycle + 0.5)/('Life tables'!$I$2/2))))</f>
        <v>193723.55986339718</v>
      </c>
      <c r="X30" s="107">
        <f>((L30+G30+H30+I30+N30+O30+P30+S30)/('Life tables'!$I$2/2))/(1+oDR)^(((cycle + 0.5)/('Life tables'!$I$2/2)))</f>
        <v>36.300870326380874</v>
      </c>
      <c r="Y30" s="31">
        <f>((uNES*L30+ uOCEX*G30+uEREX*H30+uHOEX*I30+uNES*S30+ uOCEX*N30+uEREX*O30+uHOEX*P30)/('Life tables'!$I$2/2))/(1+oDR)^(((cycle + 0.5)/('Life tables'!$I$2/2)))</f>
        <v>23.912936001044717</v>
      </c>
      <c r="Z30" s="100">
        <f t="shared" si="12"/>
        <v>204627.03041295495</v>
      </c>
      <c r="AA30" s="107">
        <f>((L30+G30+H30+I30+N30+O30+P30+S30)/('Life tables'!$I$2/2))</f>
        <v>36.812332896570751</v>
      </c>
      <c r="AB30" s="31">
        <f>((uNES*L30+ uOCEX*G30+uEREX*H30+uHOEX*I30+uNES*S30+ uOCEX*N30+uEREX*O30+uHOEX*P30)/('Life tables'!$I$2/2))</f>
        <v>24.249858273098127</v>
      </c>
    </row>
    <row r="31" spans="1:28" x14ac:dyDescent="0.25">
      <c r="A31" s="4">
        <v>25</v>
      </c>
      <c r="C31" s="105">
        <f>IF(male=0,VLOOKUP((($A$5:$A$1570/'Life tables'!$I$2)*2)+age,lifetable,13,1),IF(male=1,VLOOKUP((($A$5:$A$1570/'Life tables'!$I$2)*2)+age,lifetable,10,1),"error"))</f>
        <v>6.5412459982261417E-5</v>
      </c>
      <c r="E31" s="95"/>
      <c r="F31" s="96">
        <f t="shared" si="0"/>
        <v>404.97886704791222</v>
      </c>
      <c r="G31" s="96">
        <f t="shared" si="1"/>
        <v>40.680974769034137</v>
      </c>
      <c r="H31" s="96">
        <f t="shared" si="2"/>
        <v>2.3233244360972662</v>
      </c>
      <c r="I31" s="96">
        <f t="shared" si="3"/>
        <v>0.93093412895081284</v>
      </c>
      <c r="J31" s="96">
        <f t="shared" si="4"/>
        <v>2.9364575626710097E-2</v>
      </c>
      <c r="K31" s="96">
        <f t="shared" si="5"/>
        <v>0.97277419658705278</v>
      </c>
      <c r="L31" s="96">
        <f t="shared" si="13"/>
        <v>360.04149494161624</v>
      </c>
      <c r="M31" s="96">
        <f t="shared" si="6"/>
        <v>554.77202944838734</v>
      </c>
      <c r="N31" s="96">
        <f t="shared" si="7"/>
        <v>53.42574842020823</v>
      </c>
      <c r="O31" s="96">
        <f t="shared" si="8"/>
        <v>1.2752670769354202</v>
      </c>
      <c r="P31" s="96">
        <f t="shared" si="9"/>
        <v>1.2752670769354202</v>
      </c>
      <c r="Q31" s="96">
        <f t="shared" si="10"/>
        <v>3.99505495194033E-2</v>
      </c>
      <c r="R31" s="96">
        <f t="shared" si="11"/>
        <v>9.9967064348694193E-2</v>
      </c>
      <c r="S31" s="96">
        <f t="shared" si="14"/>
        <v>498.65582926044016</v>
      </c>
      <c r="T31" s="96">
        <f t="shared" si="15"/>
        <v>1.7676305570944641</v>
      </c>
      <c r="U31" s="96">
        <f t="shared" si="16"/>
        <v>39.623529332687667</v>
      </c>
      <c r="V31" s="32">
        <f t="shared" si="17"/>
        <v>999.99999999999977</v>
      </c>
      <c r="W31" s="100">
        <f>IF(A31=1,((cPH1_+cPHr+(cNES*L31+(cNES+cOSEX)*G31+(cNES+cEREX)*H31+(cNES+cHOEX)*I31+(cNES+cNES)*S31+(cNES+cOSEX)*N31+(cNES+cEREX)*O31+(cNES+cHOEX)*P31)))/(1+cDR)^(A$6:A$65537 + 0.5),(cPHr+(cNES*L31+(cNES+cOSEX)*G31+(cNES+cEREX)*H31+(cNES+cHOEX)*I31+(cNES+cNES)*S31+(cNES+cOSEX)*N31+(cNES+cEREX)*O31+(cNES+cHOEX)*P31))/(1+cDR)^(((cycle + 0.5)/('Life tables'!$I$2/2))))</f>
        <v>194199.12085812847</v>
      </c>
      <c r="X31" s="107">
        <f>((L31+G31+H31+I31+N31+O31+P31+S31)/('Life tables'!$I$2/2))/(1+oDR)^(((cycle + 0.5)/('Life tables'!$I$2/2)))</f>
        <v>36.236974330889758</v>
      </c>
      <c r="Y31" s="31">
        <f>((uNES*L31+ uOCEX*G31+uEREX*H31+uHOEX*I31+uNES*S31+ uOCEX*N31+uEREX*O31+uHOEX*P31)/('Life tables'!$I$2/2))/(1+oDR)^(((cycle + 0.5)/('Life tables'!$I$2/2)))</f>
        <v>23.871396727527344</v>
      </c>
      <c r="Z31" s="100">
        <f t="shared" si="12"/>
        <v>205588.3283785719</v>
      </c>
      <c r="AA31" s="107">
        <f>((L31+G31+H31+I31+N31+O31+P31+S31)/('Life tables'!$I$2/2))</f>
        <v>36.768528030094899</v>
      </c>
      <c r="AB31" s="31">
        <f>((uNES*L31+ uOCEX*G31+uEREX*H31+uHOEX*I31+uNES*S31+ uOCEX*N31+uEREX*O31+uHOEX*P31)/('Life tables'!$I$2/2))</f>
        <v>24.221561979180102</v>
      </c>
    </row>
    <row r="32" spans="1:28" x14ac:dyDescent="0.25">
      <c r="A32" s="4">
        <v>26</v>
      </c>
      <c r="C32" s="105">
        <f>IF(male=0,VLOOKUP((($A$5:$A$1570/'Life tables'!$I$2)*2)+age,lifetable,13,1),IF(male=1,VLOOKUP((($A$5:$A$1570/'Life tables'!$I$2)*2)+age,lifetable,10,1),"error"))</f>
        <v>6.5412459982261417E-5</v>
      </c>
      <c r="E32" s="95"/>
      <c r="F32" s="96">
        <f t="shared" si="0"/>
        <v>392.81062215099803</v>
      </c>
      <c r="G32" s="96">
        <f t="shared" si="1"/>
        <v>39.45864910240563</v>
      </c>
      <c r="H32" s="96">
        <f t="shared" si="2"/>
        <v>2.2535163966815404</v>
      </c>
      <c r="I32" s="96">
        <f t="shared" si="3"/>
        <v>0.90296270775902809</v>
      </c>
      <c r="J32" s="96">
        <f t="shared" si="4"/>
        <v>2.8482269470528634E-2</v>
      </c>
      <c r="K32" s="96">
        <f t="shared" si="5"/>
        <v>0.94354562290923216</v>
      </c>
      <c r="L32" s="96">
        <f t="shared" si="13"/>
        <v>349.22346605177205</v>
      </c>
      <c r="M32" s="96">
        <f t="shared" si="6"/>
        <v>565.79821795921953</v>
      </c>
      <c r="N32" s="96">
        <f t="shared" si="7"/>
        <v>54.487594263444485</v>
      </c>
      <c r="O32" s="96">
        <f t="shared" si="8"/>
        <v>1.3006132271476598</v>
      </c>
      <c r="P32" s="96">
        <f t="shared" si="9"/>
        <v>1.3006132271476598</v>
      </c>
      <c r="Q32" s="96">
        <f t="shared" si="10"/>
        <v>4.0744573490925924E-2</v>
      </c>
      <c r="R32" s="96">
        <f t="shared" si="11"/>
        <v>0.10195392676762179</v>
      </c>
      <c r="S32" s="96">
        <f t="shared" si="14"/>
        <v>508.56669874122116</v>
      </c>
      <c r="T32" s="96">
        <f t="shared" si="15"/>
        <v>1.8368574000559188</v>
      </c>
      <c r="U32" s="96">
        <f t="shared" si="16"/>
        <v>40.669028882364522</v>
      </c>
      <c r="V32" s="32">
        <f t="shared" si="17"/>
        <v>999.99999999999966</v>
      </c>
      <c r="W32" s="100">
        <f>IF(A32=1,((cPH1_+cPHr+(cNES*L32+(cNES+cOSEX)*G32+(cNES+cEREX)*H32+(cNES+cHOEX)*I32+(cNES+cNES)*S32+(cNES+cOSEX)*N32+(cNES+cEREX)*O32+(cNES+cHOEX)*P32)))/(1+cDR)^(A$6:A$65537 + 0.5),(cPHr+(cNES*L32+(cNES+cOSEX)*G32+(cNES+cEREX)*H32+(cNES+cHOEX)*I32+(cNES+cNES)*S32+(cNES+cOSEX)*N32+(cNES+cEREX)*O32+(cNES+cHOEX)*P32))/(1+cDR)^(((cycle + 0.5)/('Life tables'!$I$2/2))))</f>
        <v>194623.52189919751</v>
      </c>
      <c r="X32" s="107">
        <f>((L32+G32+H32+I32+N32+O32+P32+S32)/('Life tables'!$I$2/2))/(1+oDR)^(((cycle + 0.5)/('Life tables'!$I$2/2)))</f>
        <v>36.174171989405536</v>
      </c>
      <c r="Y32" s="31">
        <f>((uNES*L32+ uOCEX*G32+uEREX*H32+uHOEX*I32+uNES*S32+ uOCEX*N32+uEREX*O32+uHOEX*P32)/('Life tables'!$I$2/2))/(1+oDR)^(((cycle + 0.5)/('Life tables'!$I$2/2)))</f>
        <v>23.830551248623571</v>
      </c>
      <c r="Z32" s="100">
        <f t="shared" si="12"/>
        <v>206498.6221590864</v>
      </c>
      <c r="AA32" s="107">
        <f>((L32+G32+H32+I32+N32+O32+P32+S32)/('Life tables'!$I$2/2))</f>
        <v>36.725771436478574</v>
      </c>
      <c r="AB32" s="31">
        <f>((uNES*L32+ uOCEX*G32+uEREX*H32+uHOEX*I32+uNES*S32+ uOCEX*N32+uEREX*O32+uHOEX*P32)/('Life tables'!$I$2/2))</f>
        <v>24.193929818727021</v>
      </c>
    </row>
    <row r="33" spans="1:28" x14ac:dyDescent="0.25">
      <c r="A33" s="4">
        <v>27</v>
      </c>
      <c r="C33" s="105">
        <f>IF(male=0,VLOOKUP((($A$5:$A$1570/'Life tables'!$I$2)*2)+age,lifetable,13,1),IF(male=1,VLOOKUP((($A$5:$A$1570/'Life tables'!$I$2)*2)+age,lifetable,10,1),"error"))</f>
        <v>6.8101886958604751E-5</v>
      </c>
      <c r="E33" s="95"/>
      <c r="F33" s="96">
        <f t="shared" si="0"/>
        <v>381.20517088799443</v>
      </c>
      <c r="G33" s="96">
        <f t="shared" si="1"/>
        <v>38.292857234165631</v>
      </c>
      <c r="H33" s="96">
        <f t="shared" si="2"/>
        <v>2.1869370496953131</v>
      </c>
      <c r="I33" s="96">
        <f t="shared" si="3"/>
        <v>0.87628499308872854</v>
      </c>
      <c r="J33" s="96">
        <f t="shared" si="4"/>
        <v>2.8777218491819724E-2</v>
      </c>
      <c r="K33" s="96">
        <f t="shared" si="5"/>
        <v>0.91566890032690818</v>
      </c>
      <c r="L33" s="96">
        <f t="shared" si="13"/>
        <v>338.90464549222605</v>
      </c>
      <c r="M33" s="96">
        <f t="shared" si="6"/>
        <v>576.2889428295847</v>
      </c>
      <c r="N33" s="96">
        <f t="shared" si="7"/>
        <v>55.497873797953524</v>
      </c>
      <c r="O33" s="96">
        <f t="shared" si="8"/>
        <v>1.3247284949156952</v>
      </c>
      <c r="P33" s="96">
        <f t="shared" si="9"/>
        <v>1.3247284949156952</v>
      </c>
      <c r="Q33" s="96">
        <f t="shared" si="10"/>
        <v>4.3206307388328542E-2</v>
      </c>
      <c r="R33" s="96">
        <f t="shared" si="11"/>
        <v>0.10384430139451672</v>
      </c>
      <c r="S33" s="96">
        <f t="shared" si="14"/>
        <v>517.99456143301688</v>
      </c>
      <c r="T33" s="96">
        <f t="shared" si="15"/>
        <v>1.908840925936067</v>
      </c>
      <c r="U33" s="96">
        <f t="shared" si="16"/>
        <v>41.688542084085945</v>
      </c>
      <c r="V33" s="32">
        <f t="shared" si="17"/>
        <v>999.99999999999955</v>
      </c>
      <c r="W33" s="100">
        <f>IF(A33=1,((cPH1_+cPHr+(cNES*L33+(cNES+cOSEX)*G33+(cNES+cEREX)*H33+(cNES+cHOEX)*I33+(cNES+cNES)*S33+(cNES+cOSEX)*N33+(cNES+cEREX)*O33+(cNES+cHOEX)*P33)))/(1+cDR)^(A$6:A$65537 + 0.5),(cPHr+(cNES*L33+(cNES+cOSEX)*G33+(cNES+cEREX)*H33+(cNES+cHOEX)*I33+(cNES+cNES)*S33+(cNES+cOSEX)*N33+(cNES+cEREX)*O33+(cNES+cHOEX)*P33))/(1+cDR)^(((cycle + 0.5)/('Life tables'!$I$2/2))))</f>
        <v>194998.85082876813</v>
      </c>
      <c r="X33" s="107">
        <f>((L33+G33+H33+I33+N33+O33+P33+S33)/('Life tables'!$I$2/2))/(1+oDR)^(((cycle + 0.5)/('Life tables'!$I$2/2)))</f>
        <v>36.112306662370571</v>
      </c>
      <c r="Y33" s="31">
        <f>((uNES*L33+ uOCEX*G33+uEREX*H33+uHOEX*I33+uNES*S33+ uOCEX*N33+uEREX*O33+uHOEX*P33)/('Life tables'!$I$2/2))/(1+oDR)^(((cycle + 0.5)/('Life tables'!$I$2/2)))</f>
        <v>23.790296427018404</v>
      </c>
      <c r="Z33" s="100">
        <f t="shared" si="12"/>
        <v>207359.77743808177</v>
      </c>
      <c r="AA33" s="107">
        <f>((L33+G33+H33+I33+N33+O33+P33+S33)/('Life tables'!$I$2/2))</f>
        <v>36.683905842980643</v>
      </c>
      <c r="AB33" s="31">
        <f>((uNES*L33+ uOCEX*G33+uEREX*H33+uHOEX*I33+uNES*S33+ uOCEX*N33+uEREX*O33+uHOEX*P33)/('Life tables'!$I$2/2))</f>
        <v>24.166858192271807</v>
      </c>
    </row>
    <row r="34" spans="1:28" x14ac:dyDescent="0.25">
      <c r="A34" s="4">
        <v>28</v>
      </c>
      <c r="C34" s="105">
        <f>IF(male=0,VLOOKUP((($A$5:$A$1570/'Life tables'!$I$2)*2)+age,lifetable,13,1),IF(male=1,VLOOKUP((($A$5:$A$1570/'Life tables'!$I$2)*2)+age,lifetable,10,1),"error"))</f>
        <v>6.8101886958604751E-5</v>
      </c>
      <c r="E34" s="95"/>
      <c r="F34" s="96">
        <f t="shared" si="0"/>
        <v>370.13519592081371</v>
      </c>
      <c r="G34" s="96">
        <f t="shared" si="1"/>
        <v>37.180855080531181</v>
      </c>
      <c r="H34" s="96">
        <f t="shared" si="2"/>
        <v>2.1234296782225366</v>
      </c>
      <c r="I34" s="96">
        <f t="shared" si="3"/>
        <v>0.85083818995378746</v>
      </c>
      <c r="J34" s="96">
        <f t="shared" si="4"/>
        <v>2.7941544915862034E-2</v>
      </c>
      <c r="K34" s="96">
        <f t="shared" si="5"/>
        <v>0.88907841158502532</v>
      </c>
      <c r="L34" s="96">
        <f t="shared" si="13"/>
        <v>329.06305301560531</v>
      </c>
      <c r="M34" s="96">
        <f t="shared" si="6"/>
        <v>586.26742106916379</v>
      </c>
      <c r="N34" s="96">
        <f t="shared" si="7"/>
        <v>56.458822872070229</v>
      </c>
      <c r="O34" s="96">
        <f t="shared" si="8"/>
        <v>1.3476662497075229</v>
      </c>
      <c r="P34" s="96">
        <f t="shared" si="9"/>
        <v>1.3476662497075229</v>
      </c>
      <c r="Q34" s="96">
        <f t="shared" si="10"/>
        <v>4.3954427239405555E-2</v>
      </c>
      <c r="R34" s="96">
        <f t="shared" si="11"/>
        <v>0.10564237181502781</v>
      </c>
      <c r="S34" s="96">
        <f t="shared" si="14"/>
        <v>526.96366889862406</v>
      </c>
      <c r="T34" s="96">
        <f t="shared" si="15"/>
        <v>1.9807368980913347</v>
      </c>
      <c r="U34" s="96">
        <f t="shared" si="16"/>
        <v>42.683262867486</v>
      </c>
      <c r="V34" s="32">
        <f t="shared" si="17"/>
        <v>999.99999999999943</v>
      </c>
      <c r="W34" s="100">
        <f>IF(A34=1,((cPH1_+cPHr+(cNES*L34+(cNES+cOSEX)*G34+(cNES+cEREX)*H34+(cNES+cHOEX)*I34+(cNES+cNES)*S34+(cNES+cOSEX)*N34+(cNES+cEREX)*O34+(cNES+cHOEX)*P34)))/(1+cDR)^(A$6:A$65537 + 0.5),(cPHr+(cNES*L34+(cNES+cOSEX)*G34+(cNES+cEREX)*H34+(cNES+cHOEX)*I34+(cNES+cNES)*S34+(cNES+cOSEX)*N34+(cNES+cEREX)*O34+(cNES+cHOEX)*P34))/(1+cDR)^(((cycle + 0.5)/('Life tables'!$I$2/2))))</f>
        <v>195327.93755901486</v>
      </c>
      <c r="X34" s="107">
        <f>((L34+G34+H34+I34+N34+O34+P34+S34)/('Life tables'!$I$2/2))/(1+oDR)^(((cycle + 0.5)/('Life tables'!$I$2/2)))</f>
        <v>36.051439077112228</v>
      </c>
      <c r="Y34" s="31">
        <f>((uNES*L34+ uOCEX*G34+uEREX*H34+uHOEX*I34+uNES*S34+ uOCEX*N34+uEREX*O34+uHOEX*P34)/('Life tables'!$I$2/2))/(1+oDR)^(((cycle + 0.5)/('Life tables'!$I$2/2)))</f>
        <v>23.750675876332906</v>
      </c>
      <c r="Z34" s="100">
        <f t="shared" si="12"/>
        <v>208174.46904201308</v>
      </c>
      <c r="AA34" s="107">
        <f>((L34+G34+H34+I34+N34+O34+P34+S34)/('Life tables'!$I$2/2))</f>
        <v>36.642994548996015</v>
      </c>
      <c r="AB34" s="31">
        <f>((uNES*L34+ uOCEX*G34+uEREX*H34+uHOEX*I34+uNES*S34+ uOCEX*N34+uEREX*O34+uHOEX*P34)/('Life tables'!$I$2/2))</f>
        <v>24.140392421226746</v>
      </c>
    </row>
    <row r="35" spans="1:28" x14ac:dyDescent="0.25">
      <c r="A35" s="4">
        <v>29</v>
      </c>
      <c r="C35" s="105">
        <f>IF(male=0,VLOOKUP((($A$5:$A$1570/'Life tables'!$I$2)*2)+age,lifetable,13,1),IF(male=1,VLOOKUP((($A$5:$A$1570/'Life tables'!$I$2)*2)+age,lifetable,10,1),"error"))</f>
        <v>6.8101886958604751E-5</v>
      </c>
      <c r="E35" s="95"/>
      <c r="F35" s="96">
        <f t="shared" si="0"/>
        <v>359.57687613441107</v>
      </c>
      <c r="G35" s="96">
        <f t="shared" si="1"/>
        <v>36.12024976064118</v>
      </c>
      <c r="H35" s="96">
        <f t="shared" si="2"/>
        <v>2.0628576228392705</v>
      </c>
      <c r="I35" s="96">
        <f t="shared" si="3"/>
        <v>0.82656754021547407</v>
      </c>
      <c r="J35" s="96">
        <f t="shared" si="4"/>
        <v>2.7144496243379342E-2</v>
      </c>
      <c r="K35" s="96">
        <f t="shared" si="5"/>
        <v>0.86371693748541034</v>
      </c>
      <c r="L35" s="96">
        <f t="shared" si="13"/>
        <v>319.67633977698637</v>
      </c>
      <c r="M35" s="96">
        <f t="shared" si="6"/>
        <v>595.75912410001104</v>
      </c>
      <c r="N35" s="96">
        <f t="shared" si="7"/>
        <v>57.372894438925513</v>
      </c>
      <c r="O35" s="96">
        <f t="shared" si="8"/>
        <v>1.3694850432601164</v>
      </c>
      <c r="P35" s="96">
        <f t="shared" si="9"/>
        <v>1.3694850432601164</v>
      </c>
      <c r="Q35" s="96">
        <f t="shared" si="10"/>
        <v>4.4666051926799205E-2</v>
      </c>
      <c r="R35" s="96">
        <f t="shared" si="11"/>
        <v>0.10735272784831026</v>
      </c>
      <c r="S35" s="96">
        <f t="shared" si="14"/>
        <v>535.49524079479022</v>
      </c>
      <c r="T35" s="96">
        <f t="shared" si="15"/>
        <v>2.0525474462615132</v>
      </c>
      <c r="U35" s="96">
        <f t="shared" si="16"/>
        <v>43.654332532819723</v>
      </c>
      <c r="V35" s="32">
        <f t="shared" si="17"/>
        <v>999.99999999999943</v>
      </c>
      <c r="W35" s="100">
        <f>IF(A35=1,((cPH1_+cPHr+(cNES*L35+(cNES+cOSEX)*G35+(cNES+cEREX)*H35+(cNES+cHOEX)*I35+(cNES+cNES)*S35+(cNES+cOSEX)*N35+(cNES+cEREX)*O35+(cNES+cHOEX)*P35)))/(1+cDR)^(A$6:A$65537 + 0.5),(cPHr+(cNES*L35+(cNES+cOSEX)*G35+(cNES+cEREX)*H35+(cNES+cHOEX)*I35+(cNES+cNES)*S35+(cNES+cOSEX)*N35+(cNES+cEREX)*O35+(cNES+cHOEX)*P35))/(1+cDR)^(((cycle + 0.5)/('Life tables'!$I$2/2))))</f>
        <v>195613.20528401574</v>
      </c>
      <c r="X35" s="107">
        <f>((L35+G35+H35+I35+N35+O35+P35+S35)/('Life tables'!$I$2/2))/(1+oDR)^(((cycle + 0.5)/('Life tables'!$I$2/2)))</f>
        <v>35.991524453646491</v>
      </c>
      <c r="Y35" s="31">
        <f>((uNES*L35+ uOCEX*G35+uEREX*H35+uHOEX*I35+uNES*S35+ uOCEX*N35+uEREX*O35+uHOEX*P35)/('Life tables'!$I$2/2))/(1+oDR)^(((cycle + 0.5)/('Life tables'!$I$2/2)))</f>
        <v>23.711660031270682</v>
      </c>
      <c r="Z35" s="100">
        <f t="shared" si="12"/>
        <v>208944.96281091496</v>
      </c>
      <c r="AA35" s="107">
        <f>((L35+G35+H35+I35+N35+O35+P35+S35)/('Life tables'!$I$2/2))</f>
        <v>36.602993696971907</v>
      </c>
      <c r="AB35" s="31">
        <f>((uNES*L35+ uOCEX*G35+uEREX*H35+uHOEX*I35+uNES*S35+ uOCEX*N35+uEREX*O35+uHOEX*P35)/('Life tables'!$I$2/2))</f>
        <v>24.114503507266921</v>
      </c>
    </row>
    <row r="36" spans="1:28" x14ac:dyDescent="0.25">
      <c r="A36" s="4">
        <v>30</v>
      </c>
      <c r="C36" s="105">
        <f>IF(male=0,VLOOKUP((($A$5:$A$1570/'Life tables'!$I$2)*2)+age,lifetable,13,1),IF(male=1,VLOOKUP((($A$5:$A$1570/'Life tables'!$I$2)*2)+age,lifetable,10,1),"error"))</f>
        <v>6.8101886958604751E-5</v>
      </c>
      <c r="E36" s="95"/>
      <c r="F36" s="96">
        <f t="shared" si="0"/>
        <v>349.50638074156848</v>
      </c>
      <c r="G36" s="96">
        <f t="shared" si="1"/>
        <v>35.108647422044498</v>
      </c>
      <c r="H36" s="96">
        <f t="shared" si="2"/>
        <v>2.0050841686332559</v>
      </c>
      <c r="I36" s="96">
        <f t="shared" si="3"/>
        <v>0.80341826350141288</v>
      </c>
      <c r="J36" s="96">
        <f t="shared" si="4"/>
        <v>2.6384273485735157E-2</v>
      </c>
      <c r="K36" s="96">
        <f t="shared" si="5"/>
        <v>0.83952723559697306</v>
      </c>
      <c r="L36" s="96">
        <f t="shared" si="13"/>
        <v>310.7233193783066</v>
      </c>
      <c r="M36" s="96">
        <f t="shared" si="6"/>
        <v>604.78673927934983</v>
      </c>
      <c r="N36" s="96">
        <f t="shared" si="7"/>
        <v>58.242273340175039</v>
      </c>
      <c r="O36" s="96">
        <f t="shared" si="8"/>
        <v>1.3902370275173261</v>
      </c>
      <c r="P36" s="96">
        <f t="shared" si="9"/>
        <v>1.3902370275173261</v>
      </c>
      <c r="Q36" s="96">
        <f t="shared" si="10"/>
        <v>4.5342882397477503E-2</v>
      </c>
      <c r="R36" s="96">
        <f t="shared" si="11"/>
        <v>0.10897945763936612</v>
      </c>
      <c r="S36" s="96">
        <f t="shared" si="14"/>
        <v>543.60966954410333</v>
      </c>
      <c r="T36" s="96">
        <f t="shared" si="15"/>
        <v>2.1242746021447259</v>
      </c>
      <c r="U36" s="96">
        <f t="shared" si="16"/>
        <v>44.602839226056062</v>
      </c>
      <c r="V36" s="32">
        <f t="shared" si="17"/>
        <v>999.99999999999955</v>
      </c>
      <c r="W36" s="100">
        <f>IF(A36=1,((cPH1_+cPHr+(cNES*L36+(cNES+cOSEX)*G36+(cNES+cEREX)*H36+(cNES+cHOEX)*I36+(cNES+cNES)*S36+(cNES+cOSEX)*N36+(cNES+cEREX)*O36+(cNES+cHOEX)*P36)))/(1+cDR)^(A$6:A$65537 + 0.5),(cPHr+(cNES*L36+(cNES+cOSEX)*G36+(cNES+cEREX)*H36+(cNES+cHOEX)*I36+(cNES+cNES)*S36+(cNES+cOSEX)*N36+(cNES+cEREX)*O36+(cNES+cHOEX)*P36))/(1+cDR)^(((cycle + 0.5)/('Life tables'!$I$2/2))))</f>
        <v>195856.86696754434</v>
      </c>
      <c r="X36" s="107">
        <f>((L36+G36+H36+I36+N36+O36+P36+S36)/('Life tables'!$I$2/2))/(1+oDR)^(((cycle + 0.5)/('Life tables'!$I$2/2)))</f>
        <v>35.932520119626012</v>
      </c>
      <c r="Y36" s="31">
        <f>((uNES*L36+ uOCEX*G36+uEREX*H36+uHOEX*I36+uNES*S36+ uOCEX*N36+uEREX*O36+uHOEX*P36)/('Life tables'!$I$2/2))/(1+oDR)^(((cycle + 0.5)/('Life tables'!$I$2/2)))</f>
        <v>23.67322186875845</v>
      </c>
      <c r="Z36" s="100">
        <f t="shared" si="12"/>
        <v>209673.32123216649</v>
      </c>
      <c r="AA36" s="107">
        <f>((L36+G36+H36+I36+N36+O36+P36+S36)/('Life tables'!$I$2/2))</f>
        <v>36.563861471908879</v>
      </c>
      <c r="AB36" s="31">
        <f>((uNES*L36+ uOCEX*G36+uEREX*H36+uHOEX*I36+uNES*S36+ uOCEX*N36+uEREX*O36+uHOEX*P36)/('Life tables'!$I$2/2))</f>
        <v>24.089164971489812</v>
      </c>
    </row>
    <row r="37" spans="1:28" x14ac:dyDescent="0.25">
      <c r="A37" s="4">
        <v>31</v>
      </c>
      <c r="C37" s="105">
        <f>IF(male=0,VLOOKUP((($A$5:$A$1570/'Life tables'!$I$2)*2)+age,lifetable,13,1),IF(male=1,VLOOKUP((($A$5:$A$1570/'Life tables'!$I$2)*2)+age,lifetable,10,1),"error"))</f>
        <v>6.8101886958604751E-5</v>
      </c>
      <c r="E37" s="95"/>
      <c r="F37" s="96">
        <f t="shared" si="0"/>
        <v>339.90098900428376</v>
      </c>
      <c r="G37" s="96">
        <f t="shared" si="1"/>
        <v>34.143765719056923</v>
      </c>
      <c r="H37" s="96">
        <f t="shared" si="2"/>
        <v>1.9499789689367986</v>
      </c>
      <c r="I37" s="96">
        <f t="shared" si="3"/>
        <v>0.78133813113459838</v>
      </c>
      <c r="J37" s="96">
        <f t="shared" si="4"/>
        <v>2.5659161452025153E-2</v>
      </c>
      <c r="K37" s="96">
        <f t="shared" si="5"/>
        <v>0.81645472986783929</v>
      </c>
      <c r="L37" s="96">
        <f t="shared" si="13"/>
        <v>302.18379229383561</v>
      </c>
      <c r="M37" s="96">
        <f t="shared" si="6"/>
        <v>613.37189716751493</v>
      </c>
      <c r="N37" s="96">
        <f t="shared" si="7"/>
        <v>59.069042645644409</v>
      </c>
      <c r="O37" s="96">
        <f t="shared" si="8"/>
        <v>1.4099719251399683</v>
      </c>
      <c r="P37" s="96">
        <f t="shared" si="9"/>
        <v>1.4099719251399683</v>
      </c>
      <c r="Q37" s="96">
        <f t="shared" si="10"/>
        <v>4.5986540366815098E-2</v>
      </c>
      <c r="R37" s="96">
        <f t="shared" si="11"/>
        <v>0.1105264589038373</v>
      </c>
      <c r="S37" s="96">
        <f t="shared" si="14"/>
        <v>551.3263976723199</v>
      </c>
      <c r="T37" s="96">
        <f t="shared" si="15"/>
        <v>2.195920303963566</v>
      </c>
      <c r="U37" s="96">
        <f t="shared" si="16"/>
        <v>45.529820414827739</v>
      </c>
      <c r="V37" s="32">
        <f t="shared" si="17"/>
        <v>999.99999999999955</v>
      </c>
      <c r="W37" s="100">
        <f>IF(A37=1,((cPH1_+cPHr+(cNES*L37+(cNES+cOSEX)*G37+(cNES+cEREX)*H37+(cNES+cHOEX)*I37+(cNES+cNES)*S37+(cNES+cOSEX)*N37+(cNES+cEREX)*O37+(cNES+cHOEX)*P37)))/(1+cDR)^(A$6:A$65537 + 0.5),(cPHr+(cNES*L37+(cNES+cOSEX)*G37+(cNES+cEREX)*H37+(cNES+cHOEX)*I37+(cNES+cNES)*S37+(cNES+cOSEX)*N37+(cNES+cEREX)*O37+(cNES+cHOEX)*P37))/(1+cDR)^(((cycle + 0.5)/('Life tables'!$I$2/2))))</f>
        <v>196061.02755987618</v>
      </c>
      <c r="X37" s="107">
        <f>((L37+G37+H37+I37+N37+O37+P37+S37)/('Life tables'!$I$2/2))/(1+oDR)^(((cycle + 0.5)/('Life tables'!$I$2/2)))</f>
        <v>35.87438541102123</v>
      </c>
      <c r="Y37" s="31">
        <f>((uNES*L37+ uOCEX*G37+uEREX*H37+uHOEX*I37+uNES*S37+ uOCEX*N37+uEREX*O37+uHOEX*P37)/('Life tables'!$I$2/2))/(1+oDR)^(((cycle + 0.5)/('Life tables'!$I$2/2)))</f>
        <v>23.635335637460869</v>
      </c>
      <c r="Z37" s="100">
        <f t="shared" si="12"/>
        <v>210361.51071917193</v>
      </c>
      <c r="AA37" s="107">
        <f>((L37+G37+H37+I37+N37+O37+P37+S37)/('Life tables'!$I$2/2))</f>
        <v>36.52555800621785</v>
      </c>
      <c r="AB37" s="31">
        <f>((uNES*L37+ uOCEX*G37+uEREX*H37+uHOEX*I37+uNES*S37+ uOCEX*N37+uEREX*O37+uHOEX*P37)/('Life tables'!$I$2/2))</f>
        <v>24.064351568160557</v>
      </c>
    </row>
    <row r="38" spans="1:28" x14ac:dyDescent="0.25">
      <c r="A38" s="4">
        <v>32</v>
      </c>
      <c r="C38" s="105">
        <f>IF(male=0,VLOOKUP((($A$5:$A$1570/'Life tables'!$I$2)*2)+age,lifetable,13,1),IF(male=1,VLOOKUP((($A$5:$A$1570/'Life tables'!$I$2)*2)+age,lifetable,10,1),"error"))</f>
        <v>6.8101886958604751E-5</v>
      </c>
      <c r="E38" s="95"/>
      <c r="F38" s="96">
        <f t="shared" si="0"/>
        <v>330.73903852709407</v>
      </c>
      <c r="G38" s="96">
        <f t="shared" si="1"/>
        <v>33.223428618717314</v>
      </c>
      <c r="H38" s="96">
        <f t="shared" si="2"/>
        <v>1.8974177486905839</v>
      </c>
      <c r="I38" s="96">
        <f t="shared" si="3"/>
        <v>0.76027734727408158</v>
      </c>
      <c r="J38" s="96">
        <f t="shared" si="4"/>
        <v>2.4967524845734765E-2</v>
      </c>
      <c r="K38" s="96">
        <f t="shared" si="5"/>
        <v>0.79444738642400448</v>
      </c>
      <c r="L38" s="96">
        <f t="shared" si="13"/>
        <v>294.03849990114236</v>
      </c>
      <c r="M38" s="96">
        <f t="shared" si="6"/>
        <v>621.53522075411422</v>
      </c>
      <c r="N38" s="96">
        <f t="shared" si="7"/>
        <v>59.855188393915192</v>
      </c>
      <c r="O38" s="96">
        <f t="shared" si="8"/>
        <v>1.4287371426631221</v>
      </c>
      <c r="P38" s="96">
        <f t="shared" si="9"/>
        <v>1.4287371426631221</v>
      </c>
      <c r="Q38" s="96">
        <f t="shared" si="10"/>
        <v>4.6598572009242945E-2</v>
      </c>
      <c r="R38" s="96">
        <f t="shared" si="11"/>
        <v>0.11199744779830663</v>
      </c>
      <c r="S38" s="96">
        <f t="shared" si="14"/>
        <v>558.66396205506521</v>
      </c>
      <c r="T38" s="96">
        <f t="shared" si="15"/>
        <v>2.2674864008185436</v>
      </c>
      <c r="U38" s="96">
        <f t="shared" si="16"/>
        <v>46.436265249050052</v>
      </c>
      <c r="V38" s="32">
        <f t="shared" si="17"/>
        <v>999.99999999999966</v>
      </c>
      <c r="W38" s="100">
        <f>IF(A38=1,((cPH1_+cPHr+(cNES*L38+(cNES+cOSEX)*G38+(cNES+cEREX)*H38+(cNES+cHOEX)*I38+(cNES+cNES)*S38+(cNES+cOSEX)*N38+(cNES+cEREX)*O38+(cNES+cHOEX)*P38)))/(1+cDR)^(A$6:A$65537 + 0.5),(cPHr+(cNES*L38+(cNES+cOSEX)*G38+(cNES+cEREX)*H38+(cNES+cHOEX)*I38+(cNES+cNES)*S38+(cNES+cOSEX)*N38+(cNES+cEREX)*O38+(cNES+cHOEX)*P38))/(1+cDR)^(((cycle + 0.5)/('Life tables'!$I$2/2))))</f>
        <v>196227.68925964832</v>
      </c>
      <c r="X38" s="107">
        <f>((L38+G38+H38+I38+N38+O38+P38+S38)/('Life tables'!$I$2/2))/(1+oDR)^(((cycle + 0.5)/('Life tables'!$I$2/2)))</f>
        <v>35.817081577481687</v>
      </c>
      <c r="Y38" s="31">
        <f>((uNES*L38+ uOCEX*G38+uEREX*H38+uHOEX*I38+uNES*S38+ uOCEX*N38+uEREX*O38+uHOEX*P38)/('Life tables'!$I$2/2))/(1+oDR)^(((cycle + 0.5)/('Life tables'!$I$2/2)))</f>
        <v>23.597976797852095</v>
      </c>
      <c r="Z38" s="100">
        <f t="shared" si="12"/>
        <v>211011.40608653842</v>
      </c>
      <c r="AA38" s="107">
        <f>((L38+G38+H38+I38+N38+O38+P38+S38)/('Life tables'!$I$2/2))</f>
        <v>36.488045289008902</v>
      </c>
      <c r="AB38" s="31">
        <f>((uNES*L38+ uOCEX*G38+uEREX*H38+uHOEX*I38+uNES*S38+ uOCEX*N38+uEREX*O38+uHOEX*P38)/('Life tables'!$I$2/2))</f>
        <v>24.04003922727053</v>
      </c>
    </row>
    <row r="39" spans="1:28" x14ac:dyDescent="0.25">
      <c r="A39" s="4">
        <v>33</v>
      </c>
      <c r="C39" s="105">
        <f>IF(male=0,VLOOKUP((($A$5:$A$1570/'Life tables'!$I$2)*2)+age,lifetable,13,1),IF(male=1,VLOOKUP((($A$5:$A$1570/'Life tables'!$I$2)*2)+age,lifetable,10,1),"error"))</f>
        <v>6.8101886958604751E-5</v>
      </c>
      <c r="E39" s="95"/>
      <c r="F39" s="96">
        <f t="shared" si="0"/>
        <v>321.99987595892253</v>
      </c>
      <c r="G39" s="96">
        <f t="shared" si="1"/>
        <v>32.345561448684926</v>
      </c>
      <c r="H39" s="96">
        <f t="shared" si="2"/>
        <v>1.8472820216249606</v>
      </c>
      <c r="I39" s="96">
        <f t="shared" si="3"/>
        <v>0.74018843559218428</v>
      </c>
      <c r="J39" s="96">
        <f t="shared" si="4"/>
        <v>2.430780454321637E-2</v>
      </c>
      <c r="K39" s="96">
        <f t="shared" si="5"/>
        <v>0.77345559515334794</v>
      </c>
      <c r="L39" s="96">
        <f t="shared" si="13"/>
        <v>286.2690806533239</v>
      </c>
      <c r="M39" s="96">
        <f t="shared" si="6"/>
        <v>629.29637239120848</v>
      </c>
      <c r="N39" s="96">
        <f t="shared" si="7"/>
        <v>60.602604112091846</v>
      </c>
      <c r="O39" s="96">
        <f t="shared" si="8"/>
        <v>1.4465778783824967</v>
      </c>
      <c r="P39" s="96">
        <f t="shared" si="9"/>
        <v>1.4465778783824967</v>
      </c>
      <c r="Q39" s="96">
        <f t="shared" si="10"/>
        <v>4.7180451476985727E-2</v>
      </c>
      <c r="R39" s="96">
        <f t="shared" si="11"/>
        <v>0.11339596737741522</v>
      </c>
      <c r="S39" s="96">
        <f t="shared" si="14"/>
        <v>565.64003610349721</v>
      </c>
      <c r="T39" s="96">
        <f t="shared" si="15"/>
        <v>2.3389746568387455</v>
      </c>
      <c r="U39" s="96">
        <f t="shared" si="16"/>
        <v>47.323116811580817</v>
      </c>
      <c r="V39" s="32">
        <f t="shared" si="17"/>
        <v>999.99999999999955</v>
      </c>
      <c r="W39" s="100">
        <f>IF(A39=1,((cPH1_+cPHr+(cNES*L39+(cNES+cOSEX)*G39+(cNES+cEREX)*H39+(cNES+cHOEX)*I39+(cNES+cNES)*S39+(cNES+cOSEX)*N39+(cNES+cEREX)*O39+(cNES+cHOEX)*P39)))/(1+cDR)^(A$6:A$65537 + 0.5),(cPHr+(cNES*L39+(cNES+cOSEX)*G39+(cNES+cEREX)*H39+(cNES+cHOEX)*I39+(cNES+cNES)*S39+(cNES+cOSEX)*N39+(cNES+cEREX)*O39+(cNES+cHOEX)*P39))/(1+cDR)^(((cycle + 0.5)/('Life tables'!$I$2/2))))</f>
        <v>196358.75651941632</v>
      </c>
      <c r="X39" s="107">
        <f>((L39+G39+H39+I39+N39+O39+P39+S39)/('Life tables'!$I$2/2))/(1+oDR)^(((cycle + 0.5)/('Life tables'!$I$2/2)))</f>
        <v>35.760571692157285</v>
      </c>
      <c r="Y39" s="31">
        <f>((uNES*L39+ uOCEX*G39+uEREX*H39+uHOEX*I39+uNES*S39+ uOCEX*N39+uEREX*O39+uHOEX*P39)/('Life tables'!$I$2/2))/(1+oDR)^(((cycle + 0.5)/('Life tables'!$I$2/2)))</f>
        <v>23.561121965111468</v>
      </c>
      <c r="Z39" s="100">
        <f t="shared" si="12"/>
        <v>211624.79481679731</v>
      </c>
      <c r="AA39" s="107">
        <f>((L39+G39+H39+I39+N39+O39+P39+S39)/('Life tables'!$I$2/2))</f>
        <v>36.451287079605471</v>
      </c>
      <c r="AB39" s="31">
        <f>((uNES*L39+ uOCEX*G39+uEREX*H39+uHOEX*I39+uNES*S39+ uOCEX*N39+uEREX*O39+uHOEX*P39)/('Life tables'!$I$2/2))</f>
        <v>24.016204999771535</v>
      </c>
    </row>
    <row r="40" spans="1:28" x14ac:dyDescent="0.25">
      <c r="A40" s="4">
        <v>34</v>
      </c>
      <c r="C40" s="105">
        <f>IF(male=0,VLOOKUP((($A$5:$A$1570/'Life tables'!$I$2)*2)+age,lifetable,13,1),IF(male=1,VLOOKUP((($A$5:$A$1570/'Life tables'!$I$2)*2)+age,lifetable,10,1),"error"))</f>
        <v>6.8101886958604751E-5</v>
      </c>
      <c r="E40" s="95"/>
      <c r="F40" s="96">
        <f t="shared" si="0"/>
        <v>313.66380999125988</v>
      </c>
      <c r="G40" s="96">
        <f t="shared" si="1"/>
        <v>31.508186175808362</v>
      </c>
      <c r="H40" s="96">
        <f t="shared" si="2"/>
        <v>1.7994588206150715</v>
      </c>
      <c r="I40" s="96">
        <f t="shared" si="3"/>
        <v>0.72102613123035098</v>
      </c>
      <c r="J40" s="96">
        <f t="shared" si="4"/>
        <v>2.3678514045517077E-2</v>
      </c>
      <c r="K40" s="96">
        <f t="shared" si="5"/>
        <v>0.75343205680553005</v>
      </c>
      <c r="L40" s="96">
        <f t="shared" si="13"/>
        <v>278.85802829275508</v>
      </c>
      <c r="M40" s="96">
        <f t="shared" si="6"/>
        <v>636.67409854032019</v>
      </c>
      <c r="N40" s="96">
        <f t="shared" si="7"/>
        <v>61.313095125035574</v>
      </c>
      <c r="O40" s="96">
        <f t="shared" si="8"/>
        <v>1.463537225215398</v>
      </c>
      <c r="P40" s="96">
        <f t="shared" si="9"/>
        <v>1.463537225215398</v>
      </c>
      <c r="Q40" s="96">
        <f t="shared" si="10"/>
        <v>4.7733584254894483E-2</v>
      </c>
      <c r="R40" s="96">
        <f t="shared" si="11"/>
        <v>0.11472539565704319</v>
      </c>
      <c r="S40" s="96">
        <f t="shared" si="14"/>
        <v>572.27146998494186</v>
      </c>
      <c r="T40" s="96">
        <f t="shared" si="15"/>
        <v>2.4103867551391569</v>
      </c>
      <c r="U40" s="96">
        <f t="shared" si="16"/>
        <v>48.191274264043393</v>
      </c>
      <c r="V40" s="32">
        <f t="shared" si="17"/>
        <v>999.99999999999966</v>
      </c>
      <c r="W40" s="100">
        <f>IF(A40=1,((cPH1_+cPHr+(cNES*L40+(cNES+cOSEX)*G40+(cNES+cEREX)*H40+(cNES+cHOEX)*I40+(cNES+cNES)*S40+(cNES+cOSEX)*N40+(cNES+cEREX)*O40+(cNES+cHOEX)*P40)))/(1+cDR)^(A$6:A$65537 + 0.5),(cPHr+(cNES*L40+(cNES+cOSEX)*G40+(cNES+cEREX)*H40+(cNES+cHOEX)*I40+(cNES+cNES)*S40+(cNES+cOSEX)*N40+(cNES+cEREX)*O40+(cNES+cHOEX)*P40))/(1+cDR)^(((cycle + 0.5)/('Life tables'!$I$2/2))))</f>
        <v>196456.04080739437</v>
      </c>
      <c r="X40" s="107">
        <f>((L40+G40+H40+I40+N40+O40+P40+S40)/('Life tables'!$I$2/2))/(1+oDR)^(((cycle + 0.5)/('Life tables'!$I$2/2)))</f>
        <v>35.704820565769182</v>
      </c>
      <c r="Y40" s="31">
        <f>((uNES*L40+ uOCEX*G40+uEREX*H40+uHOEX*I40+uNES*S40+ uOCEX*N40+uEREX*O40+uHOEX*P40)/('Life tables'!$I$2/2))/(1+oDR)^(((cycle + 0.5)/('Life tables'!$I$2/2)))</f>
        <v>23.524748854710218</v>
      </c>
      <c r="Z40" s="100">
        <f t="shared" si="12"/>
        <v>212203.38112837987</v>
      </c>
      <c r="AA40" s="107">
        <f>((L40+G40+H40+I40+N40+O40+P40+S40)/('Life tables'!$I$2/2))</f>
        <v>36.415248825087104</v>
      </c>
      <c r="AB40" s="31">
        <f>((uNES*L40+ uOCEX*G40+uEREX*H40+uHOEX*I40+uNES*S40+ uOCEX*N40+uEREX*O40+uHOEX*P40)/('Life tables'!$I$2/2))</f>
        <v>23.992827005360997</v>
      </c>
    </row>
    <row r="41" spans="1:28" x14ac:dyDescent="0.25">
      <c r="A41" s="4">
        <v>35</v>
      </c>
      <c r="C41" s="105">
        <f>IF(male=0,VLOOKUP((($A$5:$A$1570/'Life tables'!$I$2)*2)+age,lifetable,13,1),IF(male=1,VLOOKUP((($A$5:$A$1570/'Life tables'!$I$2)*2)+age,lifetable,10,1),"error"))</f>
        <v>6.8101886958604751E-5</v>
      </c>
      <c r="E41" s="95"/>
      <c r="F41" s="96">
        <f t="shared" si="0"/>
        <v>305.712066545715</v>
      </c>
      <c r="G41" s="96">
        <f t="shared" si="1"/>
        <v>30.709416904621246</v>
      </c>
      <c r="H41" s="96">
        <f t="shared" si="2"/>
        <v>1.7538404405961827</v>
      </c>
      <c r="I41" s="96">
        <f t="shared" si="3"/>
        <v>0.7027472777877517</v>
      </c>
      <c r="J41" s="96">
        <f t="shared" si="4"/>
        <v>2.3078236095482201E-2</v>
      </c>
      <c r="K41" s="96">
        <f t="shared" si="5"/>
        <v>0.73433167535083266</v>
      </c>
      <c r="L41" s="96">
        <f t="shared" si="13"/>
        <v>271.78865201126354</v>
      </c>
      <c r="M41" s="96">
        <f t="shared" si="6"/>
        <v>643.68627243510218</v>
      </c>
      <c r="N41" s="96">
        <f t="shared" si="7"/>
        <v>61.988382663871796</v>
      </c>
      <c r="O41" s="96">
        <f t="shared" si="8"/>
        <v>1.4796562687703747</v>
      </c>
      <c r="P41" s="96">
        <f t="shared" si="9"/>
        <v>1.4796562687703747</v>
      </c>
      <c r="Q41" s="96">
        <f t="shared" si="10"/>
        <v>4.8259310359009509E-2</v>
      </c>
      <c r="R41" s="96">
        <f t="shared" si="11"/>
        <v>0.11598895330190301</v>
      </c>
      <c r="S41" s="96">
        <f t="shared" si="14"/>
        <v>578.57432897002877</v>
      </c>
      <c r="T41" s="96">
        <f t="shared" si="15"/>
        <v>2.4817243015936485</v>
      </c>
      <c r="U41" s="96">
        <f t="shared" si="16"/>
        <v>49.041594892696132</v>
      </c>
      <c r="V41" s="32">
        <f t="shared" si="17"/>
        <v>999.99999999999977</v>
      </c>
      <c r="W41" s="100">
        <f>IF(A41=1,((cPH1_+cPHr+(cNES*L41+(cNES+cOSEX)*G41+(cNES+cEREX)*H41+(cNES+cHOEX)*I41+(cNES+cNES)*S41+(cNES+cOSEX)*N41+(cNES+cEREX)*O41+(cNES+cHOEX)*P41)))/(1+cDR)^(A$6:A$65537 + 0.5),(cPHr+(cNES*L41+(cNES+cOSEX)*G41+(cNES+cEREX)*H41+(cNES+cHOEX)*I41+(cNES+cNES)*S41+(cNES+cOSEX)*N41+(cNES+cEREX)*O41+(cNES+cHOEX)*P41))/(1+cDR)^(((cycle + 0.5)/('Life tables'!$I$2/2))))</f>
        <v>196521.26513725371</v>
      </c>
      <c r="X41" s="107">
        <f>((L41+G41+H41+I41+N41+O41+P41+S41)/('Life tables'!$I$2/2))/(1+oDR)^(((cycle + 0.5)/('Life tables'!$I$2/2)))</f>
        <v>35.649794664729981</v>
      </c>
      <c r="Y41" s="31">
        <f>((uNES*L41+ uOCEX*G41+uEREX*H41+uHOEX*I41+uNES*S41+ uOCEX*N41+uEREX*O41+uHOEX*P41)/('Life tables'!$I$2/2))/(1+oDR)^(((cycle + 0.5)/('Life tables'!$I$2/2)))</f>
        <v>23.488836230562367</v>
      </c>
      <c r="Z41" s="100">
        <f t="shared" si="12"/>
        <v>212748.78985410443</v>
      </c>
      <c r="AA41" s="107">
        <f>((L41+G41+H41+I41+N41+O41+P41+S41)/('Life tables'!$I$2/2))</f>
        <v>36.379897581673063</v>
      </c>
      <c r="AB41" s="31">
        <f>((uNES*L41+ uOCEX*G41+uEREX*H41+uHOEX*I41+uNES*S41+ uOCEX*N41+uEREX*O41+uHOEX*P41)/('Life tables'!$I$2/2))</f>
        <v>23.969884382699369</v>
      </c>
    </row>
    <row r="42" spans="1:28" x14ac:dyDescent="0.25">
      <c r="A42" s="4">
        <v>36</v>
      </c>
      <c r="C42" s="105">
        <f>IF(male=0,VLOOKUP((($A$5:$A$1570/'Life tables'!$I$2)*2)+age,lifetable,13,1),IF(male=1,VLOOKUP((($A$5:$A$1570/'Life tables'!$I$2)*2)+age,lifetable,10,1),"error"))</f>
        <v>6.8101886958604751E-5</v>
      </c>
      <c r="E42" s="95"/>
      <c r="F42" s="96">
        <f t="shared" si="0"/>
        <v>298.12674604895301</v>
      </c>
      <c r="G42" s="96">
        <f t="shared" si="1"/>
        <v>29.947455585520355</v>
      </c>
      <c r="H42" s="96">
        <f t="shared" si="2"/>
        <v>1.7103241934541518</v>
      </c>
      <c r="I42" s="96">
        <f t="shared" si="3"/>
        <v>0.68531072910821178</v>
      </c>
      <c r="J42" s="96">
        <f t="shared" si="4"/>
        <v>2.2505619452435833E-2</v>
      </c>
      <c r="K42" s="96">
        <f t="shared" si="5"/>
        <v>0.71611145535298293</v>
      </c>
      <c r="L42" s="96">
        <f t="shared" si="13"/>
        <v>265.04503846606485</v>
      </c>
      <c r="M42" s="96">
        <f t="shared" si="6"/>
        <v>650.34993475675708</v>
      </c>
      <c r="N42" s="96">
        <f t="shared" si="7"/>
        <v>62.630107783121119</v>
      </c>
      <c r="O42" s="96">
        <f t="shared" si="8"/>
        <v>1.4949741808487309</v>
      </c>
      <c r="P42" s="96">
        <f t="shared" si="9"/>
        <v>1.4949741808487309</v>
      </c>
      <c r="Q42" s="96">
        <f t="shared" si="10"/>
        <v>4.875890738613238E-2</v>
      </c>
      <c r="R42" s="96">
        <f t="shared" si="11"/>
        <v>0.11718971095504063</v>
      </c>
      <c r="S42" s="96">
        <f t="shared" si="14"/>
        <v>584.5639299935973</v>
      </c>
      <c r="T42" s="96">
        <f t="shared" si="15"/>
        <v>2.5529888284322166</v>
      </c>
      <c r="U42" s="96">
        <f t="shared" si="16"/>
        <v>49.874896059004158</v>
      </c>
      <c r="V42" s="32">
        <f t="shared" si="17"/>
        <v>999.99999999999977</v>
      </c>
      <c r="W42" s="100">
        <f>IF(A42=1,((cPH1_+cPHr+(cNES*L42+(cNES+cOSEX)*G42+(cNES+cEREX)*H42+(cNES+cHOEX)*I42+(cNES+cNES)*S42+(cNES+cOSEX)*N42+(cNES+cEREX)*O42+(cNES+cHOEX)*P42)))/(1+cDR)^(A$6:A$65537 + 0.5),(cPHr+(cNES*L42+(cNES+cOSEX)*G42+(cNES+cEREX)*H42+(cNES+cHOEX)*I42+(cNES+cNES)*S42+(cNES+cOSEX)*N42+(cNES+cEREX)*O42+(cNES+cHOEX)*P42))/(1+cDR)^(((cycle + 0.5)/('Life tables'!$I$2/2))))</f>
        <v>196556.06837727723</v>
      </c>
      <c r="X42" s="107">
        <f>((L42+G42+H42+I42+N42+O42+P42+S42)/('Life tables'!$I$2/2))/(1+oDR)^(((cycle + 0.5)/('Life tables'!$I$2/2)))</f>
        <v>35.595462033122622</v>
      </c>
      <c r="Y42" s="31">
        <f>((uNES*L42+ uOCEX*G42+uEREX*H42+uHOEX*I42+uNES*S42+ uOCEX*N42+uEREX*O42+uHOEX*P42)/('Life tables'!$I$2/2))/(1+oDR)^(((cycle + 0.5)/('Life tables'!$I$2/2)))</f>
        <v>23.453363855619035</v>
      </c>
      <c r="Z42" s="100">
        <f t="shared" si="12"/>
        <v>213262.57013900083</v>
      </c>
      <c r="AA42" s="107">
        <f>((L42+G42+H42+I42+N42+O42+P42+S42)/('Life tables'!$I$2/2))</f>
        <v>36.345201939767961</v>
      </c>
      <c r="AB42" s="31">
        <f>((uNES*L42+ uOCEX*G42+uEREX*H42+uHOEX*I42+uNES*S42+ uOCEX*N42+uEREX*O42+uHOEX*P42)/('Life tables'!$I$2/2))</f>
        <v>23.947357241946445</v>
      </c>
    </row>
    <row r="43" spans="1:28" x14ac:dyDescent="0.25">
      <c r="A43" s="4">
        <v>37</v>
      </c>
      <c r="C43" s="105">
        <f>IF(male=0,VLOOKUP((($A$5:$A$1570/'Life tables'!$I$2)*2)+age,lifetable,13,1),IF(male=1,VLOOKUP((($A$5:$A$1570/'Life tables'!$I$2)*2)+age,lifetable,10,1),"error"))</f>
        <v>6.8101886958604751E-5</v>
      </c>
      <c r="E43" s="95"/>
      <c r="F43" s="96">
        <f t="shared" si="0"/>
        <v>290.89078269778923</v>
      </c>
      <c r="G43" s="96">
        <f t="shared" si="1"/>
        <v>29.220587922859025</v>
      </c>
      <c r="H43" s="96">
        <f t="shared" si="2"/>
        <v>1.6688121743332278</v>
      </c>
      <c r="I43" s="96">
        <f t="shared" si="3"/>
        <v>0.66867725564195624</v>
      </c>
      <c r="J43" s="96">
        <f t="shared" si="4"/>
        <v>2.1959375817098521E-2</v>
      </c>
      <c r="K43" s="96">
        <f t="shared" si="5"/>
        <v>0.69873040412240361</v>
      </c>
      <c r="L43" s="96">
        <f t="shared" si="13"/>
        <v>258.61201556501555</v>
      </c>
      <c r="M43" s="96">
        <f t="shared" si="6"/>
        <v>656.68133241477426</v>
      </c>
      <c r="N43" s="96">
        <f t="shared" si="7"/>
        <v>63.23983509536837</v>
      </c>
      <c r="O43" s="96">
        <f t="shared" si="8"/>
        <v>1.5095283085906857</v>
      </c>
      <c r="P43" s="96">
        <f t="shared" si="9"/>
        <v>1.5095283085906857</v>
      </c>
      <c r="Q43" s="96">
        <f t="shared" si="10"/>
        <v>4.9233593421347401E-2</v>
      </c>
      <c r="R43" s="96">
        <f t="shared" si="11"/>
        <v>0.1183305962259248</v>
      </c>
      <c r="S43" s="96">
        <f t="shared" si="14"/>
        <v>590.2548765125772</v>
      </c>
      <c r="T43" s="96">
        <f t="shared" si="15"/>
        <v>2.6241817976706625</v>
      </c>
      <c r="U43" s="96">
        <f t="shared" si="16"/>
        <v>50.69195705935249</v>
      </c>
      <c r="V43" s="32">
        <f t="shared" si="17"/>
        <v>999.99999999999989</v>
      </c>
      <c r="W43" s="100">
        <f>IF(A43=1,((cPH1_+cPHr+(cNES*L43+(cNES+cOSEX)*G43+(cNES+cEREX)*H43+(cNES+cHOEX)*I43+(cNES+cNES)*S43+(cNES+cOSEX)*N43+(cNES+cEREX)*O43+(cNES+cHOEX)*P43)))/(1+cDR)^(A$6:A$65537 + 0.5),(cPHr+(cNES*L43+(cNES+cOSEX)*G43+(cNES+cEREX)*H43+(cNES+cHOEX)*I43+(cNES+cNES)*S43+(cNES+cOSEX)*N43+(cNES+cEREX)*O43+(cNES+cHOEX)*P43))/(1+cDR)^(((cycle + 0.5)/('Life tables'!$I$2/2))))</f>
        <v>196562.00934961793</v>
      </c>
      <c r="X43" s="107">
        <f>((L43+G43+H43+I43+N43+O43+P43+S43)/('Life tables'!$I$2/2))/(1+oDR)^(((cycle + 0.5)/('Life tables'!$I$2/2)))</f>
        <v>35.541792218355972</v>
      </c>
      <c r="Y43" s="31">
        <f>((uNES*L43+ uOCEX*G43+uEREX*H43+uHOEX*I43+uNES*S43+ uOCEX*N43+uEREX*O43+uHOEX*P43)/('Life tables'!$I$2/2))/(1+oDR)^(((cycle + 0.5)/('Life tables'!$I$2/2)))</f>
        <v>23.418312444790981</v>
      </c>
      <c r="Z43" s="100">
        <f t="shared" si="12"/>
        <v>213746.19896588969</v>
      </c>
      <c r="AA43" s="107">
        <f>((L43+G43+H43+I43+N43+O43+P43+S43)/('Life tables'!$I$2/2))</f>
        <v>36.311131952498876</v>
      </c>
      <c r="AB43" s="31">
        <f>((uNES*L43+ uOCEX*G43+uEREX*H43+uHOEX*I43+uNES*S43+ uOCEX*N43+uEREX*O43+uHOEX*P43)/('Life tables'!$I$2/2))</f>
        <v>23.925226619508543</v>
      </c>
    </row>
    <row r="44" spans="1:28" x14ac:dyDescent="0.25">
      <c r="A44" s="4">
        <v>38</v>
      </c>
      <c r="C44" s="105">
        <f>IF(male=0,VLOOKUP((($A$5:$A$1570/'Life tables'!$I$2)*2)+age,lifetable,13,1),IF(male=1,VLOOKUP((($A$5:$A$1570/'Life tables'!$I$2)*2)+age,lifetable,10,1),"error"))</f>
        <v>6.8101886958604751E-5</v>
      </c>
      <c r="E44" s="95"/>
      <c r="F44" s="96">
        <f t="shared" si="0"/>
        <v>283.98790562173758</v>
      </c>
      <c r="G44" s="96">
        <f t="shared" si="1"/>
        <v>28.527179473643876</v>
      </c>
      <c r="H44" s="96">
        <f t="shared" si="2"/>
        <v>1.6292110388293619</v>
      </c>
      <c r="I44" s="96">
        <f t="shared" si="3"/>
        <v>0.65280945516907773</v>
      </c>
      <c r="J44" s="96">
        <f t="shared" si="4"/>
        <v>2.1438276899743914E-2</v>
      </c>
      <c r="K44" s="96">
        <f t="shared" si="5"/>
        <v>0.68214943842722109</v>
      </c>
      <c r="L44" s="96">
        <f t="shared" si="13"/>
        <v>252.47511793876831</v>
      </c>
      <c r="M44" s="96">
        <f t="shared" si="6"/>
        <v>662.69595552123917</v>
      </c>
      <c r="N44" s="96">
        <f t="shared" si="7"/>
        <v>63.819056331968696</v>
      </c>
      <c r="O44" s="96">
        <f t="shared" si="8"/>
        <v>1.5233542594690606</v>
      </c>
      <c r="P44" s="96">
        <f t="shared" si="9"/>
        <v>1.5233542594690606</v>
      </c>
      <c r="Q44" s="96">
        <f t="shared" si="10"/>
        <v>4.9684529810109096E-2</v>
      </c>
      <c r="R44" s="96">
        <f t="shared" si="11"/>
        <v>0.11941440035302717</v>
      </c>
      <c r="S44" s="96">
        <f t="shared" si="14"/>
        <v>595.66109174016924</v>
      </c>
      <c r="T44" s="96">
        <f t="shared" si="15"/>
        <v>2.6953046043805156</v>
      </c>
      <c r="U44" s="96">
        <f t="shared" si="16"/>
        <v>51.493520898132736</v>
      </c>
      <c r="V44" s="32">
        <f t="shared" si="17"/>
        <v>999.99999999999989</v>
      </c>
      <c r="W44" s="100">
        <f>IF(A44=1,((cPH1_+cPHr+(cNES*L44+(cNES+cOSEX)*G44+(cNES+cEREX)*H44+(cNES+cHOEX)*I44+(cNES+cNES)*S44+(cNES+cOSEX)*N44+(cNES+cEREX)*O44+(cNES+cHOEX)*P44)))/(1+cDR)^(A$6:A$65537 + 0.5),(cPHr+(cNES*L44+(cNES+cOSEX)*G44+(cNES+cEREX)*H44+(cNES+cHOEX)*I44+(cNES+cNES)*S44+(cNES+cOSEX)*N44+(cNES+cEREX)*O44+(cNES+cHOEX)*P44))/(1+cDR)^(((cycle + 0.5)/('Life tables'!$I$2/2))))</f>
        <v>196540.57072988452</v>
      </c>
      <c r="X44" s="107">
        <f>((L44+G44+H44+I44+N44+O44+P44+S44)/('Life tables'!$I$2/2))/(1+oDR)^(((cycle + 0.5)/('Life tables'!$I$2/2)))</f>
        <v>35.488756200323799</v>
      </c>
      <c r="Y44" s="31">
        <f>((uNES*L44+ uOCEX*G44+uEREX*H44+uHOEX*I44+uNES*S44+ uOCEX*N44+uEREX*O44+uHOEX*P44)/('Life tables'!$I$2/2))/(1+oDR)^(((cycle + 0.5)/('Life tables'!$I$2/2)))</f>
        <v>23.383663620089663</v>
      </c>
      <c r="Z44" s="100">
        <f t="shared" si="12"/>
        <v>214201.08451673685</v>
      </c>
      <c r="AA44" s="107">
        <f>((L44+G44+H44+I44+N44+O44+P44+S44)/('Life tables'!$I$2/2))</f>
        <v>36.277659067581077</v>
      </c>
      <c r="AB44" s="31">
        <f>((uNES*L44+ uOCEX*G44+uEREX*H44+uHOEX*I44+uNES*S44+ uOCEX*N44+uEREX*O44+uHOEX*P44)/('Life tables'!$I$2/2))</f>
        <v>23.903474434893599</v>
      </c>
    </row>
    <row r="45" spans="1:28" x14ac:dyDescent="0.25">
      <c r="A45" s="4">
        <v>39</v>
      </c>
      <c r="C45" s="105">
        <f>IF(male=0,VLOOKUP((($A$5:$A$1570/'Life tables'!$I$2)*2)+age,lifetable,13,1),IF(male=1,VLOOKUP((($A$5:$A$1570/'Life tables'!$I$2)*2)+age,lifetable,10,1),"error"))</f>
        <v>6.8101886958604751E-5</v>
      </c>
      <c r="E45" s="95"/>
      <c r="F45" s="96">
        <f t="shared" si="0"/>
        <v>277.40260185462574</v>
      </c>
      <c r="G45" s="96">
        <f t="shared" si="1"/>
        <v>27.865671927956047</v>
      </c>
      <c r="H45" s="96">
        <f t="shared" si="2"/>
        <v>1.5914317905619599</v>
      </c>
      <c r="I45" s="96">
        <f t="shared" si="3"/>
        <v>0.63767166768154571</v>
      </c>
      <c r="J45" s="96">
        <f t="shared" si="4"/>
        <v>2.0941151624922123E-2</v>
      </c>
      <c r="K45" s="96">
        <f t="shared" si="5"/>
        <v>0.66633129554971615</v>
      </c>
      <c r="L45" s="96">
        <f t="shared" si="13"/>
        <v>246.62055402125156</v>
      </c>
      <c r="M45" s="96">
        <f t="shared" si="6"/>
        <v>668.40857264286103</v>
      </c>
      <c r="N45" s="96">
        <f t="shared" si="7"/>
        <v>64.369193737894165</v>
      </c>
      <c r="O45" s="96">
        <f t="shared" si="8"/>
        <v>1.5364859823239159</v>
      </c>
      <c r="P45" s="96">
        <f t="shared" si="9"/>
        <v>1.5364859823239159</v>
      </c>
      <c r="Q45" s="96">
        <f t="shared" si="10"/>
        <v>5.0112823801204479E-2</v>
      </c>
      <c r="R45" s="96">
        <f t="shared" si="11"/>
        <v>0.12044378455605638</v>
      </c>
      <c r="S45" s="96">
        <f t="shared" si="14"/>
        <v>600.79585033196179</v>
      </c>
      <c r="T45" s="96">
        <f t="shared" si="15"/>
        <v>2.7663585798066421</v>
      </c>
      <c r="U45" s="96">
        <f t="shared" si="16"/>
        <v>52.280295978238506</v>
      </c>
      <c r="V45" s="32">
        <f t="shared" si="17"/>
        <v>1000.0000000000001</v>
      </c>
      <c r="W45" s="100">
        <f>IF(A45=1,((cPH1_+cPHr+(cNES*L45+(cNES+cOSEX)*G45+(cNES+cEREX)*H45+(cNES+cHOEX)*I45+(cNES+cNES)*S45+(cNES+cOSEX)*N45+(cNES+cEREX)*O45+(cNES+cHOEX)*P45)))/(1+cDR)^(A$6:A$65537 + 0.5),(cPHr+(cNES*L45+(cNES+cOSEX)*G45+(cNES+cEREX)*H45+(cNES+cHOEX)*I45+(cNES+cNES)*S45+(cNES+cOSEX)*N45+(cNES+cEREX)*O45+(cNES+cHOEX)*P45))/(1+cDR)^(((cycle + 0.5)/('Life tables'!$I$2/2))))</f>
        <v>196493.16275678037</v>
      </c>
      <c r="X45" s="107">
        <f>((L45+G45+H45+I45+N45+O45+P45+S45)/('Life tables'!$I$2/2))/(1+oDR)^(((cycle + 0.5)/('Life tables'!$I$2/2)))</f>
        <v>35.436326323902193</v>
      </c>
      <c r="Y45" s="31">
        <f>((uNES*L45+ uOCEX*G45+uEREX*H45+uHOEX*I45+uNES*S45+ uOCEX*N45+uEREX*O45+uHOEX*P45)/('Life tables'!$I$2/2))/(1+oDR)^(((cycle + 0.5)/('Life tables'!$I$2/2)))</f>
        <v>23.349399867882205</v>
      </c>
      <c r="Z45" s="100">
        <f t="shared" si="12"/>
        <v>214628.56937743508</v>
      </c>
      <c r="AA45" s="107">
        <f>((L45+G45+H45+I45+N45+O45+P45+S45)/('Life tables'!$I$2/2))</f>
        <v>36.244756062357673</v>
      </c>
      <c r="AB45" s="31">
        <f>((uNES*L45+ uOCEX*G45+uEREX*H45+uHOEX*I45+uNES*S45+ uOCEX*N45+uEREX*O45+uHOEX*P45)/('Life tables'!$I$2/2))</f>
        <v>23.882083449575948</v>
      </c>
    </row>
    <row r="46" spans="1:28" x14ac:dyDescent="0.25">
      <c r="A46" s="4">
        <v>40</v>
      </c>
      <c r="C46" s="105">
        <f>IF(male=0,VLOOKUP((($A$5:$A$1570/'Life tables'!$I$2)*2)+age,lifetable,13,1),IF(male=1,VLOOKUP((($A$5:$A$1570/'Life tables'!$I$2)*2)+age,lifetable,10,1),"error"))</f>
        <v>6.8101886958604751E-5</v>
      </c>
      <c r="E46" s="95"/>
      <c r="F46" s="96">
        <f t="shared" si="0"/>
        <v>271.12008103101448</v>
      </c>
      <c r="G46" s="96">
        <f t="shared" si="1"/>
        <v>27.234579562632636</v>
      </c>
      <c r="H46" s="96">
        <f t="shared" si="2"/>
        <v>1.5553895786406668</v>
      </c>
      <c r="I46" s="96">
        <f t="shared" si="3"/>
        <v>0.62322989423006347</v>
      </c>
      <c r="J46" s="96">
        <f t="shared" si="4"/>
        <v>2.04668834663887E-2</v>
      </c>
      <c r="K46" s="96">
        <f t="shared" si="5"/>
        <v>0.6512404484858203</v>
      </c>
      <c r="L46" s="96">
        <f t="shared" si="13"/>
        <v>241.03517466355891</v>
      </c>
      <c r="M46" s="96">
        <f t="shared" si="6"/>
        <v>673.83326441094061</v>
      </c>
      <c r="N46" s="96">
        <f t="shared" si="7"/>
        <v>64.891603308446534</v>
      </c>
      <c r="O46" s="96">
        <f t="shared" si="8"/>
        <v>1.5489558446225489</v>
      </c>
      <c r="P46" s="96">
        <f t="shared" si="9"/>
        <v>1.5489558446225489</v>
      </c>
      <c r="Q46" s="96">
        <f t="shared" si="10"/>
        <v>5.0519531066604659E-2</v>
      </c>
      <c r="R46" s="96">
        <f t="shared" si="11"/>
        <v>0.12142128609230118</v>
      </c>
      <c r="S46" s="96">
        <f t="shared" si="14"/>
        <v>605.67180859609005</v>
      </c>
      <c r="T46" s="96">
        <f t="shared" si="15"/>
        <v>2.8373449943396354</v>
      </c>
      <c r="U46" s="96">
        <f t="shared" si="16"/>
        <v>53.052957712816628</v>
      </c>
      <c r="V46" s="32">
        <f t="shared" si="17"/>
        <v>1000.0000000000001</v>
      </c>
      <c r="W46" s="100">
        <f>IF(A46=1,((cPH1_+cPHr+(cNES*L46+(cNES+cOSEX)*G46+(cNES+cEREX)*H46+(cNES+cHOEX)*I46+(cNES+cNES)*S46+(cNES+cOSEX)*N46+(cNES+cEREX)*O46+(cNES+cHOEX)*P46)))/(1+cDR)^(A$6:A$65537 + 0.5),(cPHr+(cNES*L46+(cNES+cOSEX)*G46+(cNES+cEREX)*H46+(cNES+cHOEX)*I46+(cNES+cNES)*S46+(cNES+cOSEX)*N46+(cNES+cEREX)*O46+(cNES+cHOEX)*P46))/(1+cDR)^(((cycle + 0.5)/('Life tables'!$I$2/2))))</f>
        <v>196421.1267610481</v>
      </c>
      <c r="X46" s="107">
        <f>((L46+G46+H46+I46+N46+O46+P46+S46)/('Life tables'!$I$2/2))/(1+oDR)^(((cycle + 0.5)/('Life tables'!$I$2/2)))</f>
        <v>35.384476234628004</v>
      </c>
      <c r="Y46" s="31">
        <f>((uNES*L46+ uOCEX*G46+uEREX*H46+uHOEX*I46+uNES*S46+ uOCEX*N46+uEREX*O46+uHOEX*P46)/('Life tables'!$I$2/2))/(1+oDR)^(((cycle + 0.5)/('Life tables'!$I$2/2)))</f>
        <v>23.31550449816082</v>
      </c>
      <c r="Z46" s="100">
        <f t="shared" si="12"/>
        <v>215029.933593305</v>
      </c>
      <c r="AA46" s="107">
        <f>((L46+G46+H46+I46+N46+O46+P46+S46)/('Life tables'!$I$2/2))</f>
        <v>36.212396981864984</v>
      </c>
      <c r="AB46" s="31">
        <f>((uNES*L46+ uOCEX*G46+uEREX*H46+uHOEX*I46+uNES*S46+ uOCEX*N46+uEREX*O46+uHOEX*P46)/('Life tables'!$I$2/2))</f>
        <v>23.861037227777256</v>
      </c>
    </row>
    <row r="47" spans="1:28" x14ac:dyDescent="0.25">
      <c r="A47" s="4">
        <v>41</v>
      </c>
      <c r="C47" s="105">
        <f>IF(male=0,VLOOKUP((($A$5:$A$1570/'Life tables'!$I$2)*2)+age,lifetable,13,1),IF(male=1,VLOOKUP((($A$5:$A$1570/'Life tables'!$I$2)*2)+age,lifetable,10,1),"error"))</f>
        <v>6.8101886958604751E-5</v>
      </c>
      <c r="E47" s="95"/>
      <c r="F47" s="96">
        <f t="shared" si="0"/>
        <v>265.12624172707456</v>
      </c>
      <c r="G47" s="96">
        <f t="shared" si="1"/>
        <v>26.632485860137347</v>
      </c>
      <c r="H47" s="96">
        <f t="shared" si="2"/>
        <v>1.5210035045662478</v>
      </c>
      <c r="I47" s="96">
        <f t="shared" si="3"/>
        <v>0.60945171955107624</v>
      </c>
      <c r="J47" s="96">
        <f t="shared" si="4"/>
        <v>2.001440790617387E-2</v>
      </c>
      <c r="K47" s="96">
        <f t="shared" si="5"/>
        <v>0.63684302509465796</v>
      </c>
      <c r="L47" s="96">
        <f t="shared" si="13"/>
        <v>235.70644320981904</v>
      </c>
      <c r="M47" s="96">
        <f t="shared" si="6"/>
        <v>678.98345556576942</v>
      </c>
      <c r="N47" s="96">
        <f t="shared" si="7"/>
        <v>65.387577875202268</v>
      </c>
      <c r="O47" s="96">
        <f t="shared" si="8"/>
        <v>1.5607947061206811</v>
      </c>
      <c r="P47" s="96">
        <f t="shared" si="9"/>
        <v>1.5607947061206811</v>
      </c>
      <c r="Q47" s="96">
        <f t="shared" si="10"/>
        <v>5.0905658103940495E-2</v>
      </c>
      <c r="R47" s="96">
        <f t="shared" si="11"/>
        <v>0.12234932403086626</v>
      </c>
      <c r="S47" s="96">
        <f t="shared" si="14"/>
        <v>610.30103329619101</v>
      </c>
      <c r="T47" s="96">
        <f t="shared" si="15"/>
        <v>2.9082650603497497</v>
      </c>
      <c r="U47" s="96">
        <f t="shared" si="16"/>
        <v>53.812150061942155</v>
      </c>
      <c r="V47" s="32">
        <f t="shared" si="17"/>
        <v>1000.0000000000003</v>
      </c>
      <c r="W47" s="100">
        <f>IF(A47=1,((cPH1_+cPHr+(cNES*L47+(cNES+cOSEX)*G47+(cNES+cEREX)*H47+(cNES+cHOEX)*I47+(cNES+cNES)*S47+(cNES+cOSEX)*N47+(cNES+cEREX)*O47+(cNES+cHOEX)*P47)))/(1+cDR)^(A$6:A$65537 + 0.5),(cPHr+(cNES*L47+(cNES+cOSEX)*G47+(cNES+cEREX)*H47+(cNES+cHOEX)*I47+(cNES+cNES)*S47+(cNES+cOSEX)*N47+(cNES+cEREX)*O47+(cNES+cHOEX)*P47))/(1+cDR)^(((cycle + 0.5)/('Life tables'!$I$2/2))))</f>
        <v>196325.73852252035</v>
      </c>
      <c r="X47" s="107">
        <f>((L47+G47+H47+I47+N47+O47+P47+S47)/('Life tables'!$I$2/2))/(1+oDR)^(((cycle + 0.5)/('Life tables'!$I$2/2)))</f>
        <v>35.333180817408461</v>
      </c>
      <c r="Y47" s="31">
        <f>((uNES*L47+ uOCEX*G47+uEREX*H47+uHOEX*I47+uNES*S47+ uOCEX*N47+uEREX*O47+uHOEX*P47)/('Life tables'!$I$2/2))/(1+oDR)^(((cycle + 0.5)/('Life tables'!$I$2/2)))</f>
        <v>23.281961605731546</v>
      </c>
      <c r="Z47" s="100">
        <f t="shared" si="12"/>
        <v>215406.39758226913</v>
      </c>
      <c r="AA47" s="107">
        <f>((L47+G47+H47+I47+N47+O47+P47+S47)/('Life tables'!$I$2/2))</f>
        <v>36.180557079783</v>
      </c>
      <c r="AB47" s="31">
        <f>((uNES*L47+ uOCEX*G47+uEREX*H47+uHOEX*I47+uNES*S47+ uOCEX*N47+uEREX*O47+uHOEX*P47)/('Life tables'!$I$2/2))</f>
        <v>23.840320099074216</v>
      </c>
    </row>
    <row r="48" spans="1:28" x14ac:dyDescent="0.25">
      <c r="A48" s="4">
        <v>42</v>
      </c>
      <c r="C48" s="105">
        <f>IF(male=0,VLOOKUP((($A$5:$A$1570/'Life tables'!$I$2)*2)+age,lifetable,13,1),IF(male=1,VLOOKUP((($A$5:$A$1570/'Life tables'!$I$2)*2)+age,lifetable,10,1),"error"))</f>
        <v>6.8101886958604751E-5</v>
      </c>
      <c r="E48" s="95"/>
      <c r="F48" s="96">
        <f t="shared" si="0"/>
        <v>259.40763936932444</v>
      </c>
      <c r="G48" s="96">
        <f t="shared" si="1"/>
        <v>26.058040284926015</v>
      </c>
      <c r="H48" s="96">
        <f t="shared" si="2"/>
        <v>1.4881964381261306</v>
      </c>
      <c r="I48" s="96">
        <f t="shared" si="3"/>
        <v>0.59630623829785734</v>
      </c>
      <c r="J48" s="96">
        <f t="shared" si="4"/>
        <v>1.9582710012009778E-2</v>
      </c>
      <c r="K48" s="96">
        <f t="shared" si="5"/>
        <v>0.62310673101414971</v>
      </c>
      <c r="L48" s="96">
        <f t="shared" si="13"/>
        <v>230.62240696694829</v>
      </c>
      <c r="M48" s="96">
        <f t="shared" si="6"/>
        <v>683.87194550838387</v>
      </c>
      <c r="N48" s="96">
        <f t="shared" si="7"/>
        <v>65.858350048212728</v>
      </c>
      <c r="O48" s="96">
        <f t="shared" si="8"/>
        <v>1.5720319890924717</v>
      </c>
      <c r="P48" s="96">
        <f t="shared" si="9"/>
        <v>1.5720319890924717</v>
      </c>
      <c r="Q48" s="96">
        <f t="shared" si="10"/>
        <v>5.1272164527069647E-2</v>
      </c>
      <c r="R48" s="96">
        <f t="shared" si="11"/>
        <v>0.12323020475794109</v>
      </c>
      <c r="S48" s="96">
        <f t="shared" si="14"/>
        <v>614.69502911270115</v>
      </c>
      <c r="T48" s="96">
        <f t="shared" si="15"/>
        <v>2.9791199348888293</v>
      </c>
      <c r="U48" s="96">
        <f t="shared" si="16"/>
        <v>54.558486997714247</v>
      </c>
      <c r="V48" s="32">
        <f t="shared" si="17"/>
        <v>1000.0000000000001</v>
      </c>
      <c r="W48" s="100">
        <f>IF(A48=1,((cPH1_+cPHr+(cNES*L48+(cNES+cOSEX)*G48+(cNES+cEREX)*H48+(cNES+cHOEX)*I48+(cNES+cNES)*S48+(cNES+cOSEX)*N48+(cNES+cEREX)*O48+(cNES+cHOEX)*P48)))/(1+cDR)^(A$6:A$65537 + 0.5),(cPHr+(cNES*L48+(cNES+cOSEX)*G48+(cNES+cEREX)*H48+(cNES+cHOEX)*I48+(cNES+cNES)*S48+(cNES+cOSEX)*N48+(cNES+cEREX)*O48+(cNES+cHOEX)*P48))/(1+cDR)^(((cycle + 0.5)/('Life tables'!$I$2/2))))</f>
        <v>196208.2114636515</v>
      </c>
      <c r="X48" s="107">
        <f>((L48+G48+H48+I48+N48+O48+P48+S48)/('Life tables'!$I$2/2))/(1+oDR)^(((cycle + 0.5)/('Life tables'!$I$2/2)))</f>
        <v>35.282416138118982</v>
      </c>
      <c r="Y48" s="31">
        <f>((uNES*L48+ uOCEX*G48+uEREX*H48+uHOEX*I48+uNES*S48+ uOCEX*N48+uEREX*O48+uHOEX*P48)/('Life tables'!$I$2/2))/(1+oDR)^(((cycle + 0.5)/('Life tables'!$I$2/2)))</f>
        <v>23.248756033232056</v>
      </c>
      <c r="Z48" s="100">
        <f t="shared" si="12"/>
        <v>215759.12491232922</v>
      </c>
      <c r="AA48" s="107">
        <f>((L48+G48+H48+I48+N48+O48+P48+S48)/('Life tables'!$I$2/2))</f>
        <v>36.149212762136251</v>
      </c>
      <c r="AB48" s="31">
        <f>((uNES*L48+ uOCEX*G48+uEREX*H48+uHOEX*I48+uNES*S48+ uOCEX*N48+uEREX*O48+uHOEX*P48)/('Life tables'!$I$2/2))</f>
        <v>23.819917122748102</v>
      </c>
    </row>
    <row r="49" spans="1:28" x14ac:dyDescent="0.25">
      <c r="A49" s="4">
        <v>43</v>
      </c>
      <c r="C49" s="105">
        <f>IF(male=0,VLOOKUP((($A$5:$A$1570/'Life tables'!$I$2)*2)+age,lifetable,13,1),IF(male=1,VLOOKUP((($A$5:$A$1570/'Life tables'!$I$2)*2)+age,lifetable,10,1),"error"))</f>
        <v>6.8101886958604751E-5</v>
      </c>
      <c r="E49" s="95"/>
      <c r="F49" s="96">
        <f t="shared" si="0"/>
        <v>253.95145563819531</v>
      </c>
      <c r="G49" s="96">
        <f t="shared" si="1"/>
        <v>25.509955209970688</v>
      </c>
      <c r="H49" s="96">
        <f t="shared" si="2"/>
        <v>1.45689484186563</v>
      </c>
      <c r="I49" s="96">
        <f t="shared" si="3"/>
        <v>0.58376398470778701</v>
      </c>
      <c r="J49" s="96">
        <f t="shared" si="4"/>
        <v>1.9170822127602377E-2</v>
      </c>
      <c r="K49" s="96">
        <f t="shared" si="5"/>
        <v>0.61000077616724513</v>
      </c>
      <c r="L49" s="96">
        <f t="shared" si="13"/>
        <v>225.77167000335635</v>
      </c>
      <c r="M49" s="96">
        <f t="shared" si="6"/>
        <v>688.51093742920182</v>
      </c>
      <c r="N49" s="96">
        <f t="shared" si="7"/>
        <v>66.305095021154898</v>
      </c>
      <c r="O49" s="96">
        <f t="shared" si="8"/>
        <v>1.5826957452891761</v>
      </c>
      <c r="P49" s="96">
        <f t="shared" si="9"/>
        <v>1.5826957452891761</v>
      </c>
      <c r="Q49" s="96">
        <f t="shared" si="10"/>
        <v>5.1619965249947823E-2</v>
      </c>
      <c r="R49" s="96">
        <f t="shared" si="11"/>
        <v>0.12406612722563037</v>
      </c>
      <c r="S49" s="96">
        <f t="shared" si="14"/>
        <v>618.86476482499302</v>
      </c>
      <c r="T49" s="96">
        <f t="shared" si="15"/>
        <v>3.0499107222663797</v>
      </c>
      <c r="U49" s="96">
        <f t="shared" si="16"/>
        <v>55.292553901107127</v>
      </c>
      <c r="V49" s="32">
        <f t="shared" si="17"/>
        <v>1000.0000000000003</v>
      </c>
      <c r="W49" s="100">
        <f>IF(A49=1,((cPH1_+cPHr+(cNES*L49+(cNES+cOSEX)*G49+(cNES+cEREX)*H49+(cNES+cHOEX)*I49+(cNES+cNES)*S49+(cNES+cOSEX)*N49+(cNES+cEREX)*O49+(cNES+cHOEX)*P49)))/(1+cDR)^(A$6:A$65537 + 0.5),(cPHr+(cNES*L49+(cNES+cOSEX)*G49+(cNES+cEREX)*H49+(cNES+cHOEX)*I49+(cNES+cNES)*S49+(cNES+cOSEX)*N49+(cNES+cEREX)*O49+(cNES+cHOEX)*P49))/(1+cDR)^(((cycle + 0.5)/('Life tables'!$I$2/2))))</f>
        <v>196069.69968749228</v>
      </c>
      <c r="X49" s="107">
        <f>((L49+G49+H49+I49+N49+O49+P49+S49)/('Life tables'!$I$2/2))/(1+oDR)^(((cycle + 0.5)/('Life tables'!$I$2/2)))</f>
        <v>35.232159387953317</v>
      </c>
      <c r="Y49" s="31">
        <f>((uNES*L49+ uOCEX*G49+uEREX*H49+uHOEX*I49+uNES*S49+ uOCEX*N49+uEREX*O49+uHOEX*P49)/('Life tables'!$I$2/2))/(1+oDR)^(((cycle + 0.5)/('Life tables'!$I$2/2)))</f>
        <v>23.215873335892137</v>
      </c>
      <c r="Z49" s="100">
        <f t="shared" si="12"/>
        <v>216089.22494966642</v>
      </c>
      <c r="AA49" s="107">
        <f>((L49+G49+H49+I49+N49+O49+P49+S49)/('Life tables'!$I$2/2))</f>
        <v>36.118341533617297</v>
      </c>
      <c r="AB49" s="31">
        <f>((uNES*L49+ uOCEX*G49+uEREX*H49+uHOEX*I49+uNES*S49+ uOCEX*N49+uEREX*O49+uHOEX*P49)/('Life tables'!$I$2/2))</f>
        <v>23.799814053794844</v>
      </c>
    </row>
    <row r="50" spans="1:28" x14ac:dyDescent="0.25">
      <c r="A50" s="4">
        <v>44</v>
      </c>
      <c r="C50" s="105">
        <f>IF(male=0,VLOOKUP((($A$5:$A$1570/'Life tables'!$I$2)*2)+age,lifetable,13,1),IF(male=1,VLOOKUP((($A$5:$A$1570/'Life tables'!$I$2)*2)+age,lifetable,10,1),"error"))</f>
        <v>6.8101886958604751E-5</v>
      </c>
      <c r="E50" s="95"/>
      <c r="F50" s="96">
        <f t="shared" si="0"/>
        <v>248.74546929679443</v>
      </c>
      <c r="G50" s="96">
        <f t="shared" si="1"/>
        <v>24.987002986447848</v>
      </c>
      <c r="H50" s="96">
        <f t="shared" si="2"/>
        <v>1.4270286037353961</v>
      </c>
      <c r="I50" s="96">
        <f t="shared" si="3"/>
        <v>0.57179686554576792</v>
      </c>
      <c r="J50" s="96">
        <f t="shared" si="4"/>
        <v>1.8777821670491739E-2</v>
      </c>
      <c r="K50" s="96">
        <f t="shared" si="5"/>
        <v>0.59749580469153529</v>
      </c>
      <c r="L50" s="96">
        <f t="shared" si="13"/>
        <v>221.14336721470337</v>
      </c>
      <c r="M50" s="96">
        <f t="shared" si="6"/>
        <v>692.91206607983213</v>
      </c>
      <c r="N50" s="96">
        <f t="shared" si="7"/>
        <v>66.728933245816918</v>
      </c>
      <c r="O50" s="96">
        <f t="shared" si="8"/>
        <v>1.5928127197788358</v>
      </c>
      <c r="P50" s="96">
        <f t="shared" si="9"/>
        <v>1.5928127197788358</v>
      </c>
      <c r="Q50" s="96">
        <f t="shared" si="10"/>
        <v>5.1949932568774108E-2</v>
      </c>
      <c r="R50" s="96">
        <f t="shared" si="11"/>
        <v>0.12485918795629104</v>
      </c>
      <c r="S50" s="96">
        <f t="shared" si="14"/>
        <v>622.82069827393252</v>
      </c>
      <c r="T50" s="96">
        <f t="shared" si="15"/>
        <v>3.1206384765056456</v>
      </c>
      <c r="U50" s="96">
        <f t="shared" si="16"/>
        <v>56.014908893754949</v>
      </c>
      <c r="V50" s="32">
        <f t="shared" si="17"/>
        <v>1000.0000000000002</v>
      </c>
      <c r="W50" s="100">
        <f>IF(A50=1,((cPH1_+cPHr+(cNES*L50+(cNES+cOSEX)*G50+(cNES+cEREX)*H50+(cNES+cHOEX)*I50+(cNES+cNES)*S50+(cNES+cOSEX)*N50+(cNES+cEREX)*O50+(cNES+cHOEX)*P50)))/(1+cDR)^(A$6:A$65537 + 0.5),(cPHr+(cNES*L50+(cNES+cOSEX)*G50+(cNES+cEREX)*H50+(cNES+cHOEX)*I50+(cNES+cNES)*S50+(cNES+cOSEX)*N50+(cNES+cEREX)*O50+(cNES+cHOEX)*P50))/(1+cDR)^(((cycle + 0.5)/('Life tables'!$I$2/2))))</f>
        <v>195911.30086768721</v>
      </c>
      <c r="X50" s="107">
        <f>((L50+G50+H50+I50+N50+O50+P50+S50)/('Life tables'!$I$2/2))/(1+oDR)^(((cycle + 0.5)/('Life tables'!$I$2/2)))</f>
        <v>35.182388830396057</v>
      </c>
      <c r="Y50" s="31">
        <f>((uNES*L50+ uOCEX*G50+uEREX*H50+uHOEX*I50+uNES*S50+ uOCEX*N50+uEREX*O50+uHOEX*P50)/('Life tables'!$I$2/2))/(1+oDR)^(((cycle + 0.5)/('Life tables'!$I$2/2)))</f>
        <v>23.183299747954916</v>
      </c>
      <c r="Z50" s="100">
        <f t="shared" si="12"/>
        <v>216397.75538339227</v>
      </c>
      <c r="AA50" s="107">
        <f>((L50+G50+H50+I50+N50+O50+P50+S50)/('Life tables'!$I$2/2))</f>
        <v>36.087921946410333</v>
      </c>
      <c r="AB50" s="31">
        <f>((uNES*L50+ uOCEX*G50+uEREX*H50+uHOEX*I50+uNES*S50+ uOCEX*N50+uEREX*O50+uHOEX*P50)/('Life tables'!$I$2/2))</f>
        <v>23.779997310518414</v>
      </c>
    </row>
    <row r="51" spans="1:28" x14ac:dyDescent="0.25">
      <c r="A51" s="4">
        <v>45</v>
      </c>
      <c r="C51" s="105">
        <f>IF(male=0,VLOOKUP((($A$5:$A$1570/'Life tables'!$I$2)*2)+age,lifetable,13,1),IF(male=1,VLOOKUP((($A$5:$A$1570/'Life tables'!$I$2)*2)+age,lifetable,10,1),"error"))</f>
        <v>6.8101886958604751E-5</v>
      </c>
      <c r="E51" s="95"/>
      <c r="F51" s="96">
        <f t="shared" si="0"/>
        <v>243.77802837848003</v>
      </c>
      <c r="G51" s="96">
        <f t="shared" si="1"/>
        <v>24.488013149922114</v>
      </c>
      <c r="H51" s="96">
        <f t="shared" si="2"/>
        <v>1.3985308775342313</v>
      </c>
      <c r="I51" s="96">
        <f t="shared" si="3"/>
        <v>0.56037809617117107</v>
      </c>
      <c r="J51" s="96">
        <f t="shared" si="4"/>
        <v>1.8402829032489094E-2</v>
      </c>
      <c r="K51" s="96">
        <f t="shared" si="5"/>
        <v>0.58556382813278007</v>
      </c>
      <c r="L51" s="96">
        <f t="shared" si="13"/>
        <v>216.72713959768726</v>
      </c>
      <c r="M51" s="96">
        <f t="shared" si="6"/>
        <v>697.08642425125959</v>
      </c>
      <c r="N51" s="96">
        <f t="shared" si="7"/>
        <v>67.130932982004538</v>
      </c>
      <c r="O51" s="96">
        <f t="shared" si="8"/>
        <v>1.6024084118122841</v>
      </c>
      <c r="P51" s="96">
        <f t="shared" si="9"/>
        <v>1.6024084118122841</v>
      </c>
      <c r="Q51" s="96">
        <f t="shared" si="10"/>
        <v>5.2262898147148934E-2</v>
      </c>
      <c r="R51" s="96">
        <f t="shared" si="11"/>
        <v>0.12561138581376505</v>
      </c>
      <c r="S51" s="96">
        <f t="shared" si="14"/>
        <v>626.57280016166953</v>
      </c>
      <c r="T51" s="96">
        <f t="shared" si="15"/>
        <v>3.1913042036852834</v>
      </c>
      <c r="U51" s="96">
        <f t="shared" si="16"/>
        <v>56.726084107701496</v>
      </c>
      <c r="V51" s="32">
        <f t="shared" si="17"/>
        <v>1000.0000000000002</v>
      </c>
      <c r="W51" s="100">
        <f>IF(A51=1,((cPH1_+cPHr+(cNES*L51+(cNES+cOSEX)*G51+(cNES+cEREX)*H51+(cNES+cHOEX)*I51+(cNES+cNES)*S51+(cNES+cOSEX)*N51+(cNES+cEREX)*O51+(cNES+cHOEX)*P51)))/(1+cDR)^(A$6:A$65537 + 0.5),(cPHr+(cNES*L51+(cNES+cOSEX)*G51+(cNES+cEREX)*H51+(cNES+cHOEX)*I51+(cNES+cNES)*S51+(cNES+cOSEX)*N51+(cNES+cEREX)*O51+(cNES+cHOEX)*P51))/(1+cDR)^(((cycle + 0.5)/('Life tables'!$I$2/2))))</f>
        <v>195734.05899770066</v>
      </c>
      <c r="X51" s="107">
        <f>((L51+G51+H51+I51+N51+O51+P51+S51)/('Life tables'!$I$2/2))/(1+oDR)^(((cycle + 0.5)/('Life tables'!$I$2/2)))</f>
        <v>35.133083750694112</v>
      </c>
      <c r="Y51" s="31">
        <f>((uNES*L51+ uOCEX*G51+uEREX*H51+uHOEX*I51+uNES*S51+ uOCEX*N51+uEREX*O51+uHOEX*P51)/('Life tables'!$I$2/2))/(1+oDR)^(((cycle + 0.5)/('Life tables'!$I$2/2)))</f>
        <v>23.151022150680443</v>
      </c>
      <c r="Z51" s="100">
        <f t="shared" si="12"/>
        <v>216685.72463269514</v>
      </c>
      <c r="AA51" s="107">
        <f>((L51+G51+H51+I51+N51+O51+P51+S51)/('Life tables'!$I$2/2))</f>
        <v>36.057933551398698</v>
      </c>
      <c r="AB51" s="31">
        <f>((uNES*L51+ uOCEX*G51+uEREX*H51+uHOEX*I51+uNES*S51+ uOCEX*N51+uEREX*O51+uHOEX*P51)/('Life tables'!$I$2/2))</f>
        <v>23.760453943633753</v>
      </c>
    </row>
    <row r="52" spans="1:28" x14ac:dyDescent="0.25">
      <c r="A52" s="4">
        <v>46</v>
      </c>
      <c r="C52" s="105">
        <f>IF(male=0,VLOOKUP((($A$5:$A$1570/'Life tables'!$I$2)*2)+age,lifetable,13,1),IF(male=1,VLOOKUP((($A$5:$A$1570/'Life tables'!$I$2)*2)+age,lifetable,10,1),"error"))</f>
        <v>6.8101886958604751E-5</v>
      </c>
      <c r="E52" s="95"/>
      <c r="F52" s="96">
        <f t="shared" si="0"/>
        <v>239.03802366995367</v>
      </c>
      <c r="G52" s="96">
        <f t="shared" si="1"/>
        <v>24.011869756667348</v>
      </c>
      <c r="H52" s="96">
        <f t="shared" si="2"/>
        <v>1.3713379307841667</v>
      </c>
      <c r="I52" s="96">
        <f t="shared" si="3"/>
        <v>0.54948213958281733</v>
      </c>
      <c r="J52" s="96">
        <f t="shared" si="4"/>
        <v>1.8045005577912721E-2</v>
      </c>
      <c r="K52" s="96">
        <f t="shared" si="5"/>
        <v>0.57417816175031655</v>
      </c>
      <c r="L52" s="96">
        <f t="shared" si="13"/>
        <v>212.51311067559112</v>
      </c>
      <c r="M52" s="96">
        <f t="shared" si="6"/>
        <v>701.04458801865962</v>
      </c>
      <c r="N52" s="96">
        <f t="shared" si="7"/>
        <v>67.512112728671582</v>
      </c>
      <c r="O52" s="96">
        <f t="shared" si="8"/>
        <v>1.6115071328539756</v>
      </c>
      <c r="P52" s="96">
        <f t="shared" si="9"/>
        <v>1.6115071328539756</v>
      </c>
      <c r="Q52" s="96">
        <f t="shared" si="10"/>
        <v>5.2559654908762181E-2</v>
      </c>
      <c r="R52" s="96">
        <f t="shared" si="11"/>
        <v>0.12632462655236498</v>
      </c>
      <c r="S52" s="96">
        <f t="shared" si="14"/>
        <v>630.13057674281902</v>
      </c>
      <c r="T52" s="96">
        <f t="shared" si="15"/>
        <v>3.2619088641719585</v>
      </c>
      <c r="U52" s="96">
        <f t="shared" si="16"/>
        <v>57.426586896004174</v>
      </c>
      <c r="V52" s="32">
        <f t="shared" si="17"/>
        <v>1000.0000000000001</v>
      </c>
      <c r="W52" s="100">
        <f>IF(A52=1,((cPH1_+cPHr+(cNES*L52+(cNES+cOSEX)*G52+(cNES+cEREX)*H52+(cNES+cHOEX)*I52+(cNES+cNES)*S52+(cNES+cOSEX)*N52+(cNES+cEREX)*O52+(cNES+cHOEX)*P52)))/(1+cDR)^(A$6:A$65537 + 0.5),(cPHr+(cNES*L52+(cNES+cOSEX)*G52+(cNES+cEREX)*H52+(cNES+cHOEX)*I52+(cNES+cNES)*S52+(cNES+cOSEX)*N52+(cNES+cEREX)*O52+(cNES+cHOEX)*P52))/(1+cDR)^(((cycle + 0.5)/('Life tables'!$I$2/2))))</f>
        <v>195538.96700612933</v>
      </c>
      <c r="X52" s="107">
        <f>((L52+G52+H52+I52+N52+O52+P52+S52)/('Life tables'!$I$2/2))/(1+oDR)^(((cycle + 0.5)/('Life tables'!$I$2/2)))</f>
        <v>35.084224407709321</v>
      </c>
      <c r="Y52" s="31">
        <f>((uNES*L52+ uOCEX*G52+uEREX*H52+uHOEX*I52+uNES*S52+ uOCEX*N52+uEREX*O52+uHOEX*P52)/('Life tables'!$I$2/2))/(1+oDR)^(((cycle + 0.5)/('Life tables'!$I$2/2)))</f>
        <v>23.119028041857096</v>
      </c>
      <c r="Z52" s="100">
        <f t="shared" si="12"/>
        <v>216954.09414186035</v>
      </c>
      <c r="AA52" s="107">
        <f>((L52+G52+H52+I52+N52+O52+P52+S52)/('Life tables'!$I$2/2))</f>
        <v>36.028356851645157</v>
      </c>
      <c r="AB52" s="31">
        <f>((uNES*L52+ uOCEX*G52+uEREX*H52+uHOEX*I52+uNES*S52+ uOCEX*N52+uEREX*O52+uHOEX*P52)/('Life tables'!$I$2/2))</f>
        <v>23.741171606808852</v>
      </c>
    </row>
    <row r="53" spans="1:28" x14ac:dyDescent="0.25">
      <c r="A53" s="4">
        <v>47</v>
      </c>
      <c r="C53" s="105">
        <f>IF(male=0,VLOOKUP((($A$5:$A$1570/'Life tables'!$I$2)*2)+age,lifetable,13,1),IF(male=1,VLOOKUP((($A$5:$A$1570/'Life tables'!$I$2)*2)+age,lifetable,10,1),"error"))</f>
        <v>6.8101886958604751E-5</v>
      </c>
      <c r="E53" s="95"/>
      <c r="F53" s="96">
        <f t="shared" si="0"/>
        <v>234.51486342952401</v>
      </c>
      <c r="G53" s="96">
        <f t="shared" si="1"/>
        <v>23.55750884406336</v>
      </c>
      <c r="H53" s="96">
        <f t="shared" si="2"/>
        <v>1.3453889996915955</v>
      </c>
      <c r="I53" s="96">
        <f t="shared" si="3"/>
        <v>0.53908464830327563</v>
      </c>
      <c r="J53" s="96">
        <f t="shared" si="4"/>
        <v>1.7703551735067029E-2</v>
      </c>
      <c r="K53" s="96">
        <f t="shared" si="5"/>
        <v>0.56331336378939501</v>
      </c>
      <c r="L53" s="96">
        <f t="shared" si="13"/>
        <v>208.49186402194132</v>
      </c>
      <c r="M53" s="96">
        <f t="shared" si="6"/>
        <v>704.7966408103</v>
      </c>
      <c r="N53" s="96">
        <f t="shared" si="7"/>
        <v>67.873443541807262</v>
      </c>
      <c r="O53" s="96">
        <f t="shared" si="8"/>
        <v>1.6201320619097179</v>
      </c>
      <c r="P53" s="96">
        <f t="shared" si="9"/>
        <v>1.6201320619097179</v>
      </c>
      <c r="Q53" s="96">
        <f t="shared" si="10"/>
        <v>5.2840958841919181E-2</v>
      </c>
      <c r="R53" s="96">
        <f t="shared" si="11"/>
        <v>0.12700072715396624</v>
      </c>
      <c r="S53" s="96">
        <f t="shared" si="14"/>
        <v>633.50309145867743</v>
      </c>
      <c r="T53" s="96">
        <f t="shared" si="15"/>
        <v>3.3324533747489449</v>
      </c>
      <c r="U53" s="96">
        <f t="shared" si="16"/>
        <v>58.116900986947535</v>
      </c>
      <c r="V53" s="32">
        <f t="shared" si="17"/>
        <v>1000.0000000000001</v>
      </c>
      <c r="W53" s="100">
        <f>IF(A53=1,((cPH1_+cPHr+(cNES*L53+(cNES+cOSEX)*G53+(cNES+cEREX)*H53+(cNES+cHOEX)*I53+(cNES+cNES)*S53+(cNES+cOSEX)*N53+(cNES+cEREX)*O53+(cNES+cHOEX)*P53)))/(1+cDR)^(A$6:A$65537 + 0.5),(cPHr+(cNES*L53+(cNES+cOSEX)*G53+(cNES+cEREX)*H53+(cNES+cHOEX)*I53+(cNES+cNES)*S53+(cNES+cOSEX)*N53+(cNES+cEREX)*O53+(cNES+cHOEX)*P53))/(1+cDR)^(((cycle + 0.5)/('Life tables'!$I$2/2))))</f>
        <v>195326.96924462405</v>
      </c>
      <c r="X53" s="107">
        <f>((L53+G53+H53+I53+N53+O53+P53+S53)/('Life tables'!$I$2/2))/(1+oDR)^(((cycle + 0.5)/('Life tables'!$I$2/2)))</f>
        <v>35.035791988040003</v>
      </c>
      <c r="Y53" s="31">
        <f>((uNES*L53+ uOCEX*G53+uEREX*H53+uHOEX*I53+uNES*S53+ uOCEX*N53+uEREX*O53+uHOEX*P53)/('Life tables'!$I$2/2))/(1+oDR)^(((cycle + 0.5)/('Life tables'!$I$2/2)))</f>
        <v>23.087305506749715</v>
      </c>
      <c r="Z53" s="100">
        <f t="shared" si="12"/>
        <v>217203.78056838759</v>
      </c>
      <c r="AA53" s="107">
        <f>((L53+G53+H53+I53+N53+O53+P53+S53)/('Life tables'!$I$2/2))</f>
        <v>35.999173258039107</v>
      </c>
      <c r="AB53" s="31">
        <f>((uNES*L53+ uOCEX*G53+uEREX*H53+uHOEX*I53+uNES*S53+ uOCEX*N53+uEREX*O53+uHOEX*P53)/('Life tables'!$I$2/2))</f>
        <v>23.722138528579006</v>
      </c>
    </row>
    <row r="54" spans="1:28" x14ac:dyDescent="0.25">
      <c r="A54" s="4">
        <v>48</v>
      </c>
      <c r="C54" s="105">
        <f>IF(male=0,VLOOKUP((($A$5:$A$1570/'Life tables'!$I$2)*2)+age,lifetable,13,1),IF(male=1,VLOOKUP((($A$5:$A$1570/'Life tables'!$I$2)*2)+age,lifetable,10,1),"error"))</f>
        <v>6.8101886958604751E-5</v>
      </c>
      <c r="E54" s="95"/>
      <c r="F54" s="96">
        <f t="shared" si="0"/>
        <v>230.19844928300733</v>
      </c>
      <c r="G54" s="96">
        <f t="shared" si="1"/>
        <v>23.123916009288671</v>
      </c>
      <c r="H54" s="96">
        <f t="shared" si="2"/>
        <v>1.3206261508643957</v>
      </c>
      <c r="I54" s="96">
        <f t="shared" si="3"/>
        <v>0.5291624089702216</v>
      </c>
      <c r="J54" s="96">
        <f t="shared" si="4"/>
        <v>1.7377705176621499E-2</v>
      </c>
      <c r="K54" s="96">
        <f t="shared" si="5"/>
        <v>0.55294517758224171</v>
      </c>
      <c r="L54" s="96">
        <f t="shared" si="13"/>
        <v>204.65442183112518</v>
      </c>
      <c r="M54" s="96">
        <f t="shared" si="6"/>
        <v>708.35219635529643</v>
      </c>
      <c r="N54" s="96">
        <f t="shared" si="7"/>
        <v>68.215851244354795</v>
      </c>
      <c r="O54" s="96">
        <f t="shared" si="8"/>
        <v>1.6283052982771995</v>
      </c>
      <c r="P54" s="96">
        <f t="shared" si="9"/>
        <v>1.6283052982771995</v>
      </c>
      <c r="Q54" s="96">
        <f t="shared" si="10"/>
        <v>5.3107530720010586E-2</v>
      </c>
      <c r="R54" s="96">
        <f t="shared" si="11"/>
        <v>0.12764141996307457</v>
      </c>
      <c r="S54" s="96">
        <f t="shared" si="14"/>
        <v>636.69898556370413</v>
      </c>
      <c r="T54" s="96">
        <f t="shared" si="15"/>
        <v>3.402938610645577</v>
      </c>
      <c r="U54" s="96">
        <f t="shared" si="16"/>
        <v>58.797487584492849</v>
      </c>
      <c r="V54" s="32">
        <f t="shared" si="17"/>
        <v>1000.0000000000003</v>
      </c>
      <c r="W54" s="100">
        <f>IF(A54=1,((cPH1_+cPHr+(cNES*L54+(cNES+cOSEX)*G54+(cNES+cEREX)*H54+(cNES+cHOEX)*I54+(cNES+cNES)*S54+(cNES+cOSEX)*N54+(cNES+cEREX)*O54+(cNES+cHOEX)*P54)))/(1+cDR)^(A$6:A$65537 + 0.5),(cPHr+(cNES*L54+(cNES+cOSEX)*G54+(cNES+cEREX)*H54+(cNES+cHOEX)*I54+(cNES+cNES)*S54+(cNES+cOSEX)*N54+(cNES+cEREX)*O54+(cNES+cHOEX)*P54))/(1+cDR)^(((cycle + 0.5)/('Life tables'!$I$2/2))))</f>
        <v>195098.96385462492</v>
      </c>
      <c r="X54" s="107">
        <f>((L54+G54+H54+I54+N54+O54+P54+S54)/('Life tables'!$I$2/2))/(1+oDR)^(((cycle + 0.5)/('Life tables'!$I$2/2)))</f>
        <v>34.987768562304517</v>
      </c>
      <c r="Y54" s="31">
        <f>((uNES*L54+ uOCEX*G54+uEREX*H54+uHOEX*I54+uNES*S54+ uOCEX*N54+uEREX*O54+uHOEX*P54)/('Life tables'!$I$2/2))/(1+oDR)^(((cycle + 0.5)/('Life tables'!$I$2/2)))</f>
        <v>23.05584319041688</v>
      </c>
      <c r="Z54" s="100">
        <f t="shared" si="12"/>
        <v>217435.65786918392</v>
      </c>
      <c r="AA54" s="107">
        <f>((L54+G54+H54+I54+N54+O54+P54+S54)/('Life tables'!$I$2/2))</f>
        <v>35.970365047009736</v>
      </c>
      <c r="AB54" s="31">
        <f>((uNES*L54+ uOCEX*G54+uEREX*H54+uHOEX*I54+uNES*S54+ uOCEX*N54+uEREX*O54+uHOEX*P54)/('Life tables'!$I$2/2))</f>
        <v>23.703343485569345</v>
      </c>
    </row>
    <row r="55" spans="1:28" x14ac:dyDescent="0.25">
      <c r="A55" s="4">
        <v>49</v>
      </c>
      <c r="C55" s="105">
        <f>IF(male=0,VLOOKUP((($A$5:$A$1570/'Life tables'!$I$2)*2)+age,lifetable,13,1),IF(male=1,VLOOKUP((($A$5:$A$1570/'Life tables'!$I$2)*2)+age,lifetable,10,1),"error"))</f>
        <v>6.8101886958604751E-5</v>
      </c>
      <c r="E55" s="95"/>
      <c r="F55" s="96">
        <f t="shared" si="0"/>
        <v>226.07915324240966</v>
      </c>
      <c r="G55" s="96">
        <f t="shared" si="1"/>
        <v>22.71012410079901</v>
      </c>
      <c r="H55" s="96">
        <f t="shared" si="2"/>
        <v>1.2969941494703401</v>
      </c>
      <c r="I55" s="96">
        <f t="shared" si="3"/>
        <v>0.51969328950875926</v>
      </c>
      <c r="J55" s="96">
        <f t="shared" si="4"/>
        <v>1.7066739084748633E-2</v>
      </c>
      <c r="K55" s="96">
        <f t="shared" si="5"/>
        <v>0.54305047634608428</v>
      </c>
      <c r="L55" s="96">
        <f t="shared" si="13"/>
        <v>200.99222448720073</v>
      </c>
      <c r="M55" s="96">
        <f t="shared" si="6"/>
        <v>711.72042056245198</v>
      </c>
      <c r="N55" s="96">
        <f t="shared" si="7"/>
        <v>68.540218533191023</v>
      </c>
      <c r="O55" s="96">
        <f t="shared" si="8"/>
        <v>1.6360479118393745</v>
      </c>
      <c r="P55" s="96">
        <f t="shared" si="9"/>
        <v>1.6360479118393745</v>
      </c>
      <c r="Q55" s="96">
        <f t="shared" si="10"/>
        <v>5.3360057741842069E-2</v>
      </c>
      <c r="R55" s="96">
        <f t="shared" si="11"/>
        <v>0.12824835662928022</v>
      </c>
      <c r="S55" s="96">
        <f t="shared" si="14"/>
        <v>639.72649779121105</v>
      </c>
      <c r="T55" s="96">
        <f t="shared" si="15"/>
        <v>3.4733654074721678</v>
      </c>
      <c r="U55" s="96">
        <f t="shared" si="16"/>
        <v>59.468786417468216</v>
      </c>
      <c r="V55" s="32">
        <f t="shared" si="17"/>
        <v>1000.0000000000001</v>
      </c>
      <c r="W55" s="100">
        <f>IF(A55=1,((cPH1_+cPHr+(cNES*L55+(cNES+cOSEX)*G55+(cNES+cEREX)*H55+(cNES+cHOEX)*I55+(cNES+cNES)*S55+(cNES+cOSEX)*N55+(cNES+cEREX)*O55+(cNES+cHOEX)*P55)))/(1+cDR)^(A$6:A$65537 + 0.5),(cPHr+(cNES*L55+(cNES+cOSEX)*G55+(cNES+cEREX)*H55+(cNES+cHOEX)*I55+(cNES+cNES)*S55+(cNES+cOSEX)*N55+(cNES+cEREX)*O55+(cNES+cHOEX)*P55))/(1+cDR)^(((cycle + 0.5)/('Life tables'!$I$2/2))))</f>
        <v>194855.80501881437</v>
      </c>
      <c r="X55" s="107">
        <f>((L55+G55+H55+I55+N55+O55+P55+S55)/('Life tables'!$I$2/2))/(1+oDR)^(((cycle + 0.5)/('Life tables'!$I$2/2)))</f>
        <v>34.940137043484917</v>
      </c>
      <c r="Y55" s="31">
        <f>((uNES*L55+ uOCEX*G55+uEREX*H55+uHOEX*I55+uNES*S55+ uOCEX*N55+uEREX*O55+uHOEX*P55)/('Life tables'!$I$2/2))/(1+oDR)^(((cycle + 0.5)/('Life tables'!$I$2/2)))</f>
        <v>23.024630271332697</v>
      </c>
      <c r="Z55" s="100">
        <f t="shared" si="12"/>
        <v>217650.55928958161</v>
      </c>
      <c r="AA55" s="107">
        <f>((L55+G55+H55+I55+N55+O55+P55+S55)/('Life tables'!$I$2/2))</f>
        <v>35.941915320208878</v>
      </c>
      <c r="AB55" s="31">
        <f>((uNES*L55+ uOCEX*G55+uEREX*H55+uHOEX*I55+uNES*S55+ uOCEX*N55+uEREX*O55+uHOEX*P55)/('Life tables'!$I$2/2))</f>
        <v>23.684775776964678</v>
      </c>
    </row>
    <row r="56" spans="1:28" x14ac:dyDescent="0.25">
      <c r="A56" s="4">
        <v>50</v>
      </c>
      <c r="C56" s="105">
        <f>IF(male=0,VLOOKUP((($A$5:$A$1570/'Life tables'!$I$2)*2)+age,lifetable,13,1),IF(male=1,VLOOKUP((($A$5:$A$1570/'Life tables'!$I$2)*2)+age,lifetable,10,1),"error"))</f>
        <v>6.8101886958604751E-5</v>
      </c>
      <c r="E56" s="95"/>
      <c r="F56" s="96">
        <f t="shared" si="0"/>
        <v>222.14779579509087</v>
      </c>
      <c r="G56" s="96">
        <f t="shared" si="1"/>
        <v>22.315211017338019</v>
      </c>
      <c r="H56" s="96">
        <f t="shared" si="2"/>
        <v>1.2744403335367593</v>
      </c>
      <c r="I56" s="96">
        <f t="shared" si="3"/>
        <v>0.51065618876448504</v>
      </c>
      <c r="J56" s="96">
        <f t="shared" si="4"/>
        <v>1.6769960497072613E-2</v>
      </c>
      <c r="K56" s="96">
        <f t="shared" si="5"/>
        <v>0.53360721055251481</v>
      </c>
      <c r="L56" s="96">
        <f t="shared" si="13"/>
        <v>197.49711108440204</v>
      </c>
      <c r="M56" s="96">
        <f t="shared" si="6"/>
        <v>714.91005237996865</v>
      </c>
      <c r="N56" s="96">
        <f t="shared" si="7"/>
        <v>68.847386987961855</v>
      </c>
      <c r="O56" s="96">
        <f t="shared" si="8"/>
        <v>1.6433799910151563</v>
      </c>
      <c r="P56" s="96">
        <f t="shared" si="9"/>
        <v>1.6433799910151563</v>
      </c>
      <c r="Q56" s="96">
        <f t="shared" si="10"/>
        <v>5.359919509555662E-2</v>
      </c>
      <c r="R56" s="96">
        <f t="shared" si="11"/>
        <v>0.12882311186607068</v>
      </c>
      <c r="S56" s="96">
        <f t="shared" si="14"/>
        <v>642.59348310301482</v>
      </c>
      <c r="T56" s="96">
        <f t="shared" si="15"/>
        <v>3.5437345630647972</v>
      </c>
      <c r="U56" s="96">
        <f t="shared" si="16"/>
        <v>60.131216739886803</v>
      </c>
      <c r="V56" s="32">
        <f t="shared" si="17"/>
        <v>999.99999999999989</v>
      </c>
      <c r="W56" s="100">
        <f>IF(A56=1,((cPH1_+cPHr+(cNES*L56+(cNES+cOSEX)*G56+(cNES+cEREX)*H56+(cNES+cHOEX)*I56+(cNES+cNES)*S56+(cNES+cOSEX)*N56+(cNES+cEREX)*O56+(cNES+cHOEX)*P56)))/(1+cDR)^(A$6:A$65537 + 0.5),(cPHr+(cNES*L56+(cNES+cOSEX)*G56+(cNES+cEREX)*H56+(cNES+cHOEX)*I56+(cNES+cNES)*S56+(cNES+cOSEX)*N56+(cNES+cEREX)*O56+(cNES+cHOEX)*P56))/(1+cDR)^(((cycle + 0.5)/('Life tables'!$I$2/2))))</f>
        <v>194598.3051029015</v>
      </c>
      <c r="X56" s="107">
        <f>((L56+G56+H56+I56+N56+O56+P56+S56)/('Life tables'!$I$2/2))/(1+oDR)^(((cycle + 0.5)/('Life tables'!$I$2/2)))</f>
        <v>34.892881147233709</v>
      </c>
      <c r="Y56" s="31">
        <f>((uNES*L56+ uOCEX*G56+uEREX*H56+uHOEX*I56+uNES*S56+ uOCEX*N56+uEREX*O56+uHOEX*P56)/('Life tables'!$I$2/2))/(1+oDR)^(((cycle + 0.5)/('Life tables'!$I$2/2)))</f>
        <v>22.993656436251598</v>
      </c>
      <c r="Z56" s="100">
        <f t="shared" si="12"/>
        <v>217849.27925970583</v>
      </c>
      <c r="AA56" s="107">
        <f>((L56+G56+H56+I56+N56+O56+P56+S56)/('Life tables'!$I$2/2))</f>
        <v>35.913807966072021</v>
      </c>
      <c r="AB56" s="31">
        <f>((uNES*L56+ uOCEX*G56+uEREX*H56+uHOEX*I56+uNES*S56+ uOCEX*N56+uEREX*O56+uHOEX*P56)/('Life tables'!$I$2/2))</f>
        <v>23.66642520016849</v>
      </c>
    </row>
    <row r="57" spans="1:28" x14ac:dyDescent="0.25">
      <c r="A57" s="4">
        <v>51</v>
      </c>
      <c r="C57" s="105">
        <f>IF(male=0,VLOOKUP((($A$5:$A$1570/'Life tables'!$I$2)*2)+age,lifetable,13,1),IF(male=1,VLOOKUP((($A$5:$A$1570/'Life tables'!$I$2)*2)+age,lifetable,10,1),"error"))</f>
        <v>6.8101886958604751E-5</v>
      </c>
      <c r="E57" s="95"/>
      <c r="F57" s="96">
        <f t="shared" si="0"/>
        <v>218.39562501354686</v>
      </c>
      <c r="G57" s="96">
        <f t="shared" si="1"/>
        <v>21.938297609471132</v>
      </c>
      <c r="H57" s="96">
        <f t="shared" si="2"/>
        <v>1.2529144941053896</v>
      </c>
      <c r="I57" s="96">
        <f t="shared" si="3"/>
        <v>0.50203098848266858</v>
      </c>
      <c r="J57" s="96">
        <f t="shared" si="4"/>
        <v>1.6486708729664557E-2</v>
      </c>
      <c r="K57" s="96">
        <f t="shared" si="5"/>
        <v>0.52459435774841512</v>
      </c>
      <c r="L57" s="96">
        <f t="shared" si="13"/>
        <v>194.16130085500959</v>
      </c>
      <c r="M57" s="96">
        <f t="shared" si="6"/>
        <v>717.92942368350145</v>
      </c>
      <c r="N57" s="96">
        <f t="shared" si="7"/>
        <v>69.138158986344934</v>
      </c>
      <c r="O57" s="96">
        <f t="shared" si="8"/>
        <v>1.6503206884765396</v>
      </c>
      <c r="P57" s="96">
        <f t="shared" si="9"/>
        <v>1.6503206884765396</v>
      </c>
      <c r="Q57" s="96">
        <f t="shared" si="10"/>
        <v>5.3825567449708324E-2</v>
      </c>
      <c r="R57" s="96">
        <f t="shared" si="11"/>
        <v>0.12936718703455563</v>
      </c>
      <c r="S57" s="96">
        <f t="shared" si="14"/>
        <v>645.30743056571919</v>
      </c>
      <c r="T57" s="96">
        <f t="shared" si="15"/>
        <v>3.6140468392441703</v>
      </c>
      <c r="U57" s="96">
        <f t="shared" si="16"/>
        <v>60.785178284669776</v>
      </c>
      <c r="V57" s="32">
        <f t="shared" si="17"/>
        <v>1000</v>
      </c>
      <c r="W57" s="100">
        <f>IF(A57=1,((cPH1_+cPHr+(cNES*L57+(cNES+cOSEX)*G57+(cNES+cEREX)*H57+(cNES+cHOEX)*I57+(cNES+cNES)*S57+(cNES+cOSEX)*N57+(cNES+cEREX)*O57+(cNES+cHOEX)*P57)))/(1+cDR)^(A$6:A$65537 + 0.5),(cPHr+(cNES*L57+(cNES+cOSEX)*G57+(cNES+cEREX)*H57+(cNES+cHOEX)*I57+(cNES+cNES)*S57+(cNES+cOSEX)*N57+(cNES+cEREX)*O57+(cNES+cHOEX)*P57))/(1+cDR)^(((cycle + 0.5)/('Life tables'!$I$2/2))))</f>
        <v>194327.23669308153</v>
      </c>
      <c r="X57" s="107">
        <f>((L57+G57+H57+I57+N57+O57+P57+S57)/('Life tables'!$I$2/2))/(1+oDR)^(((cycle + 0.5)/('Life tables'!$I$2/2)))</f>
        <v>34.845985354051116</v>
      </c>
      <c r="Y57" s="31">
        <f>((uNES*L57+ uOCEX*G57+uEREX*H57+uHOEX*I57+uNES*S57+ uOCEX*N57+uEREX*O57+uHOEX*P57)/('Life tables'!$I$2/2))/(1+oDR)^(((cycle + 0.5)/('Life tables'!$I$2/2)))</f>
        <v>22.962911856257719</v>
      </c>
      <c r="Z57" s="100">
        <f t="shared" si="12"/>
        <v>218032.57520250892</v>
      </c>
      <c r="AA57" s="107">
        <f>((L57+G57+H57+I57+N57+O57+P57+S57)/('Life tables'!$I$2/2))</f>
        <v>35.886027623169639</v>
      </c>
      <c r="AB57" s="31">
        <f>((uNES*L57+ uOCEX*G57+uEREX*H57+uHOEX*I57+uNES*S57+ uOCEX*N57+uEREX*O57+uHOEX*P57)/('Life tables'!$I$2/2))</f>
        <v>23.648282027595819</v>
      </c>
    </row>
    <row r="58" spans="1:28" x14ac:dyDescent="0.25">
      <c r="A58" s="4">
        <v>52</v>
      </c>
      <c r="C58" s="105">
        <f>IF(male=0,VLOOKUP((($A$5:$A$1570/'Life tables'!$I$2)*2)+age,lifetable,13,1),IF(male=1,VLOOKUP((($A$5:$A$1570/'Life tables'!$I$2)*2)+age,lifetable,10,1),"error"))</f>
        <v>6.8101886958604751E-5</v>
      </c>
      <c r="E58" s="95"/>
      <c r="F58" s="96">
        <f t="shared" si="0"/>
        <v>214.8142966382695</v>
      </c>
      <c r="G58" s="96">
        <f t="shared" si="1"/>
        <v>21.578545678867187</v>
      </c>
      <c r="H58" s="96">
        <f t="shared" si="2"/>
        <v>1.2323687609696752</v>
      </c>
      <c r="I58" s="96">
        <f t="shared" si="3"/>
        <v>0.49379850752427029</v>
      </c>
      <c r="J58" s="96">
        <f t="shared" si="4"/>
        <v>1.6216353873495539E-2</v>
      </c>
      <c r="K58" s="96">
        <f t="shared" si="5"/>
        <v>0.51599187471425056</v>
      </c>
      <c r="L58" s="96">
        <f t="shared" si="13"/>
        <v>190.97737546232062</v>
      </c>
      <c r="M58" s="96">
        <f t="shared" si="6"/>
        <v>720.78647823781648</v>
      </c>
      <c r="N58" s="96">
        <f t="shared" si="7"/>
        <v>69.413299530098399</v>
      </c>
      <c r="O58" s="96">
        <f t="shared" si="8"/>
        <v>1.6568882647361955</v>
      </c>
      <c r="P58" s="96">
        <f t="shared" si="9"/>
        <v>1.6568882647361955</v>
      </c>
      <c r="Q58" s="96">
        <f t="shared" si="10"/>
        <v>5.4039770374881349E-2</v>
      </c>
      <c r="R58" s="96">
        <f t="shared" si="11"/>
        <v>0.12988201356026011</v>
      </c>
      <c r="S58" s="96">
        <f t="shared" si="14"/>
        <v>647.87548039431056</v>
      </c>
      <c r="T58" s="96">
        <f t="shared" si="15"/>
        <v>3.6843029634925473</v>
      </c>
      <c r="U58" s="96">
        <f t="shared" si="16"/>
        <v>61.431052172944284</v>
      </c>
      <c r="V58" s="32">
        <f t="shared" si="17"/>
        <v>1000</v>
      </c>
      <c r="W58" s="100">
        <f>IF(A58=1,((cPH1_+cPHr+(cNES*L58+(cNES+cOSEX)*G58+(cNES+cEREX)*H58+(cNES+cHOEX)*I58+(cNES+cNES)*S58+(cNES+cOSEX)*N58+(cNES+cEREX)*O58+(cNES+cHOEX)*P58)))/(1+cDR)^(A$6:A$65537 + 0.5),(cPHr+(cNES*L58+(cNES+cOSEX)*G58+(cNES+cEREX)*H58+(cNES+cHOEX)*I58+(cNES+cNES)*S58+(cNES+cOSEX)*N58+(cNES+cEREX)*O58+(cNES+cHOEX)*P58))/(1+cDR)^(((cycle + 0.5)/('Life tables'!$I$2/2))))</f>
        <v>194043.33453424982</v>
      </c>
      <c r="X58" s="107">
        <f>((L58+G58+H58+I58+N58+O58+P58+S58)/('Life tables'!$I$2/2))/(1+oDR)^(((cycle + 0.5)/('Life tables'!$I$2/2)))</f>
        <v>34.799434873244699</v>
      </c>
      <c r="Y58" s="31">
        <f>((uNES*L58+ uOCEX*G58+uEREX*H58+uHOEX*I58+uNES*S58+ uOCEX*N58+uEREX*O58+uHOEX*P58)/('Life tables'!$I$2/2))/(1+oDR)^(((cycle + 0.5)/('Life tables'!$I$2/2)))</f>
        <v>22.932387163942881</v>
      </c>
      <c r="Z58" s="100">
        <f t="shared" si="12"/>
        <v>218201.16925758513</v>
      </c>
      <c r="AA58" s="107">
        <f>((L58+G58+H58+I58+N58+O58+P58+S58)/('Life tables'!$I$2/2))</f>
        <v>35.858559645265728</v>
      </c>
      <c r="AB58" s="31">
        <f>((uNES*L58+ uOCEX*G58+uEREX*H58+uHOEX*I58+uNES*S58+ uOCEX*N58+uEREX*O58+uHOEX*P58)/('Life tables'!$I$2/2))</f>
        <v>23.630336984547089</v>
      </c>
    </row>
    <row r="59" spans="1:28" x14ac:dyDescent="0.25">
      <c r="A59" s="4">
        <v>53</v>
      </c>
      <c r="C59" s="105">
        <f>IF(male=0,VLOOKUP((($A$5:$A$1570/'Life tables'!$I$2)*2)+age,lifetable,13,1),IF(male=1,VLOOKUP((($A$5:$A$1570/'Life tables'!$I$2)*2)+age,lifetable,10,1),"error"))</f>
        <v>7.1444713273804972E-5</v>
      </c>
      <c r="E59" s="95"/>
      <c r="F59" s="96">
        <f t="shared" si="0"/>
        <v>211.39585508835694</v>
      </c>
      <c r="G59" s="96">
        <f t="shared" si="1"/>
        <v>21.235156070774483</v>
      </c>
      <c r="H59" s="96">
        <f t="shared" si="2"/>
        <v>1.2127574937344827</v>
      </c>
      <c r="I59" s="96">
        <f t="shared" si="3"/>
        <v>0.48594045821459947</v>
      </c>
      <c r="J59" s="96">
        <f t="shared" si="4"/>
        <v>1.6741618878975274E-2</v>
      </c>
      <c r="K59" s="96">
        <f t="shared" si="5"/>
        <v>0.50778065185085453</v>
      </c>
      <c r="L59" s="96">
        <f t="shared" si="13"/>
        <v>187.93747879490354</v>
      </c>
      <c r="M59" s="96">
        <f t="shared" si="6"/>
        <v>723.4887897752061</v>
      </c>
      <c r="N59" s="96">
        <f t="shared" si="7"/>
        <v>69.673537986051471</v>
      </c>
      <c r="O59" s="96">
        <f t="shared" si="8"/>
        <v>1.6631001297047345</v>
      </c>
      <c r="P59" s="96">
        <f t="shared" si="9"/>
        <v>1.6631001297047345</v>
      </c>
      <c r="Q59" s="96">
        <f t="shared" si="10"/>
        <v>5.6904894510311527E-2</v>
      </c>
      <c r="R59" s="96">
        <f t="shared" si="11"/>
        <v>0.13036895619076197</v>
      </c>
      <c r="S59" s="96">
        <f t="shared" si="14"/>
        <v>650.30177767904411</v>
      </c>
      <c r="T59" s="96">
        <f t="shared" si="15"/>
        <v>3.757949476881834</v>
      </c>
      <c r="U59" s="96">
        <f t="shared" si="16"/>
        <v>62.0692017809859</v>
      </c>
      <c r="V59" s="32">
        <f t="shared" si="17"/>
        <v>999.99999999999989</v>
      </c>
      <c r="W59" s="100">
        <f>IF(A59=1,((cPH1_+cPHr+(cNES*L59+(cNES+cOSEX)*G59+(cNES+cEREX)*H59+(cNES+cHOEX)*I59+(cNES+cNES)*S59+(cNES+cOSEX)*N59+(cNES+cEREX)*O59+(cNES+cHOEX)*P59)))/(1+cDR)^(A$6:A$65537 + 0.5),(cPHr+(cNES*L59+(cNES+cOSEX)*G59+(cNES+cEREX)*H59+(cNES+cHOEX)*I59+(cNES+cNES)*S59+(cNES+cOSEX)*N59+(cNES+cEREX)*O59+(cNES+cHOEX)*P59))/(1+cDR)^(((cycle + 0.5)/('Life tables'!$I$2/2))))</f>
        <v>193746.68535162252</v>
      </c>
      <c r="X59" s="107">
        <f>((L59+G59+H59+I59+N59+O59+P59+S59)/('Life tables'!$I$2/2))/(1+oDR)^(((cycle + 0.5)/('Life tables'!$I$2/2)))</f>
        <v>34.753087416252498</v>
      </c>
      <c r="Y59" s="31">
        <f>((uNES*L59+ uOCEX*G59+uEREX*H59+uHOEX*I59+uNES*S59+ uOCEX*N59+uEREX*O59+uHOEX*P59)/('Life tables'!$I$2/2))/(1+oDR)^(((cycle + 0.5)/('Life tables'!$I$2/2)))</f>
        <v>22.901987542795649</v>
      </c>
      <c r="Z59" s="100">
        <f t="shared" si="12"/>
        <v>218355.06016764618</v>
      </c>
      <c r="AA59" s="107">
        <f>((L59+G59+H59+I59+N59+O59+P59+S59)/('Life tables'!$I$2/2))</f>
        <v>35.831257898664333</v>
      </c>
      <c r="AB59" s="31">
        <f>((uNES*L59+ uOCEX*G59+uEREX*H59+uHOEX*I59+uNES*S59+ uOCEX*N59+uEREX*O59+uHOEX*P59)/('Life tables'!$I$2/2))</f>
        <v>23.612492674655051</v>
      </c>
    </row>
    <row r="60" spans="1:28" x14ac:dyDescent="0.25">
      <c r="A60" s="4">
        <v>54</v>
      </c>
      <c r="C60" s="105">
        <f>IF(male=0,VLOOKUP((($A$5:$A$1570/'Life tables'!$I$2)*2)+age,lifetable,13,1),IF(male=1,VLOOKUP((($A$5:$A$1570/'Life tables'!$I$2)*2)+age,lifetable,10,1),"error"))</f>
        <v>7.1444713273804972E-5</v>
      </c>
      <c r="E60" s="95"/>
      <c r="F60" s="96">
        <f t="shared" si="0"/>
        <v>208.13194238237796</v>
      </c>
      <c r="G60" s="96">
        <f t="shared" si="1"/>
        <v>20.907289208465954</v>
      </c>
      <c r="H60" s="96">
        <f t="shared" si="2"/>
        <v>1.194032743471916</v>
      </c>
      <c r="I60" s="96">
        <f t="shared" si="3"/>
        <v>0.47843762787172001</v>
      </c>
      <c r="J60" s="96">
        <f t="shared" si="4"/>
        <v>1.6483131395600033E-2</v>
      </c>
      <c r="K60" s="96">
        <f t="shared" si="5"/>
        <v>0.49994061297812664</v>
      </c>
      <c r="L60" s="96">
        <f t="shared" si="13"/>
        <v>185.03575905819463</v>
      </c>
      <c r="M60" s="96">
        <f t="shared" si="6"/>
        <v>726.0409063597541</v>
      </c>
      <c r="N60" s="96">
        <f t="shared" si="7"/>
        <v>69.919312342629397</v>
      </c>
      <c r="O60" s="96">
        <f t="shared" si="8"/>
        <v>1.6689667381204671</v>
      </c>
      <c r="P60" s="96">
        <f t="shared" si="9"/>
        <v>1.6689667381204671</v>
      </c>
      <c r="Q60" s="96">
        <f t="shared" si="10"/>
        <v>5.710562730268396E-2</v>
      </c>
      <c r="R60" s="96">
        <f t="shared" si="11"/>
        <v>0.13082883446380061</v>
      </c>
      <c r="S60" s="96">
        <f t="shared" si="14"/>
        <v>652.5957260791173</v>
      </c>
      <c r="T60" s="96">
        <f t="shared" si="15"/>
        <v>3.8315382355801182</v>
      </c>
      <c r="U60" s="96">
        <f t="shared" si="16"/>
        <v>62.699971228427827</v>
      </c>
      <c r="V60" s="32">
        <f t="shared" si="17"/>
        <v>999.99999999999966</v>
      </c>
      <c r="W60" s="100">
        <f>IF(A60=1,((cPH1_+cPHr+(cNES*L60+(cNES+cOSEX)*G60+(cNES+cEREX)*H60+(cNES+cHOEX)*I60+(cNES+cNES)*S60+(cNES+cOSEX)*N60+(cNES+cEREX)*O60+(cNES+cHOEX)*P60)))/(1+cDR)^(A$6:A$65537 + 0.5),(cPHr+(cNES*L60+(cNES+cOSEX)*G60+(cNES+cEREX)*H60+(cNES+cHOEX)*I60+(cNES+cNES)*S60+(cNES+cOSEX)*N60+(cNES+cEREX)*O60+(cNES+cHOEX)*P60))/(1+cDR)^(((cycle + 0.5)/('Life tables'!$I$2/2))))</f>
        <v>193438.46540060264</v>
      </c>
      <c r="X60" s="107">
        <f>((L60+G60+H60+I60+N60+O60+P60+S60)/('Life tables'!$I$2/2))/(1+oDR)^(((cycle + 0.5)/('Life tables'!$I$2/2)))</f>
        <v>34.707058084330818</v>
      </c>
      <c r="Y60" s="31">
        <f>((uNES*L60+ uOCEX*G60+uEREX*H60+uHOEX*I60+uNES*S60+ uOCEX*N60+uEREX*O60+uHOEX*P60)/('Life tables'!$I$2/2))/(1+oDR)^(((cycle + 0.5)/('Life tables'!$I$2/2)))</f>
        <v>22.871792012218357</v>
      </c>
      <c r="Z60" s="100">
        <f t="shared" si="12"/>
        <v>218495.47777077201</v>
      </c>
      <c r="AA60" s="107">
        <f>((L60+G60+H60+I60+N60+O60+P60+S60)/('Life tables'!$I$2/2))</f>
        <v>35.804241441730007</v>
      </c>
      <c r="AB60" s="31">
        <f>((uNES*L60+ uOCEX*G60+uEREX*H60+uHOEX*I60+uNES*S60+ uOCEX*N60+uEREX*O60+uHOEX*P60)/('Life tables'!$I$2/2))</f>
        <v>23.594830809938614</v>
      </c>
    </row>
    <row r="61" spans="1:28" x14ac:dyDescent="0.25">
      <c r="A61" s="4">
        <v>55</v>
      </c>
      <c r="C61" s="105">
        <f>IF(male=0,VLOOKUP((($A$5:$A$1570/'Life tables'!$I$2)*2)+age,lifetable,13,1),IF(male=1,VLOOKUP((($A$5:$A$1570/'Life tables'!$I$2)*2)+age,lifetable,10,1),"error"))</f>
        <v>7.1444713273804972E-5</v>
      </c>
      <c r="E61" s="95"/>
      <c r="F61" s="96">
        <f t="shared" si="0"/>
        <v>205.0161231111951</v>
      </c>
      <c r="G61" s="96">
        <f t="shared" si="1"/>
        <v>20.594298641625183</v>
      </c>
      <c r="H61" s="96">
        <f t="shared" si="2"/>
        <v>1.1761575908646431</v>
      </c>
      <c r="I61" s="96">
        <f t="shared" si="3"/>
        <v>0.47127522327433741</v>
      </c>
      <c r="J61" s="96">
        <f t="shared" si="4"/>
        <v>1.6236372258756473E-2</v>
      </c>
      <c r="K61" s="96">
        <f t="shared" si="5"/>
        <v>0.49245630000562585</v>
      </c>
      <c r="L61" s="96">
        <f t="shared" si="13"/>
        <v>182.26569898316654</v>
      </c>
      <c r="M61" s="96">
        <f t="shared" si="6"/>
        <v>728.45236742479676</v>
      </c>
      <c r="N61" s="96">
        <f t="shared" si="7"/>
        <v>70.151541267930824</v>
      </c>
      <c r="O61" s="96">
        <f t="shared" si="8"/>
        <v>1.674510018495684</v>
      </c>
      <c r="P61" s="96">
        <f t="shared" si="9"/>
        <v>1.674510018495684</v>
      </c>
      <c r="Q61" s="96">
        <f t="shared" si="10"/>
        <v>5.729529705218292E-2</v>
      </c>
      <c r="R61" s="96">
        <f t="shared" si="11"/>
        <v>0.13126336733616478</v>
      </c>
      <c r="S61" s="96">
        <f t="shared" si="14"/>
        <v>654.76324745548618</v>
      </c>
      <c r="T61" s="96">
        <f t="shared" si="15"/>
        <v>3.9050699048910578</v>
      </c>
      <c r="U61" s="96">
        <f t="shared" si="16"/>
        <v>63.323690895769616</v>
      </c>
      <c r="V61" s="32">
        <f t="shared" si="17"/>
        <v>999.99999999999977</v>
      </c>
      <c r="W61" s="100">
        <f>IF(A61=1,((cPH1_+cPHr+(cNES*L61+(cNES+cOSEX)*G61+(cNES+cEREX)*H61+(cNES+cHOEX)*I61+(cNES+cNES)*S61+(cNES+cOSEX)*N61+(cNES+cEREX)*O61+(cNES+cHOEX)*P61)))/(1+cDR)^(A$6:A$65537 + 0.5),(cPHr+(cNES*L61+(cNES+cOSEX)*G61+(cNES+cEREX)*H61+(cNES+cHOEX)*I61+(cNES+cNES)*S61+(cNES+cOSEX)*N61+(cNES+cEREX)*O61+(cNES+cHOEX)*P61))/(1+cDR)^(((cycle + 0.5)/('Life tables'!$I$2/2))))</f>
        <v>193119.40927557985</v>
      </c>
      <c r="X61" s="107">
        <f>((L61+G61+H61+I61+N61+O61+P61+S61)/('Life tables'!$I$2/2))/(1+oDR)^(((cycle + 0.5)/('Life tables'!$I$2/2)))</f>
        <v>34.661334069959814</v>
      </c>
      <c r="Y61" s="31">
        <f>((uNES*L61+ uOCEX*G61+uEREX*H61+uHOEX*I61+uNES*S61+ uOCEX*N61+uEREX*O61+uHOEX*P61)/('Life tables'!$I$2/2))/(1+oDR)^(((cycle + 0.5)/('Life tables'!$I$2/2)))</f>
        <v>22.841791046692425</v>
      </c>
      <c r="Z61" s="100">
        <f t="shared" si="12"/>
        <v>218623.16336798726</v>
      </c>
      <c r="AA61" s="107">
        <f>((L61+G61+H61+I61+N61+O61+P61+S61)/('Life tables'!$I$2/2))</f>
        <v>35.777497576825958</v>
      </c>
      <c r="AB61" s="31">
        <f>((uNES*L61+ uOCEX*G61+uEREX*H61+uHOEX*I61+uNES*S61+ uOCEX*N61+uEREX*O61+uHOEX*P61)/('Life tables'!$I$2/2))</f>
        <v>23.577341892667391</v>
      </c>
    </row>
    <row r="62" spans="1:28" x14ac:dyDescent="0.25">
      <c r="A62" s="4">
        <v>56</v>
      </c>
      <c r="C62" s="105">
        <f>IF(male=0,VLOOKUP((($A$5:$A$1570/'Life tables'!$I$2)*2)+age,lifetable,13,1),IF(male=1,VLOOKUP((($A$5:$A$1570/'Life tables'!$I$2)*2)+age,lifetable,10,1),"error"))</f>
        <v>7.1444713273804972E-5</v>
      </c>
      <c r="E62" s="95"/>
      <c r="F62" s="96">
        <f t="shared" si="0"/>
        <v>202.0415008540231</v>
      </c>
      <c r="G62" s="96">
        <f t="shared" si="1"/>
        <v>20.295491610350869</v>
      </c>
      <c r="H62" s="96">
        <f t="shared" si="2"/>
        <v>1.1590924718162734</v>
      </c>
      <c r="I62" s="96">
        <f t="shared" si="3"/>
        <v>0.46443739146320118</v>
      </c>
      <c r="J62" s="96">
        <f t="shared" si="4"/>
        <v>1.6000795302350799E-2</v>
      </c>
      <c r="K62" s="96">
        <f t="shared" si="5"/>
        <v>0.48531114747590598</v>
      </c>
      <c r="L62" s="96">
        <f t="shared" si="13"/>
        <v>179.6211674376145</v>
      </c>
      <c r="M62" s="96">
        <f t="shared" si="6"/>
        <v>730.72973834531592</v>
      </c>
      <c r="N62" s="96">
        <f t="shared" si="7"/>
        <v>70.370857021791267</v>
      </c>
      <c r="O62" s="96">
        <f t="shared" si="8"/>
        <v>1.6797450628071211</v>
      </c>
      <c r="P62" s="96">
        <f t="shared" si="9"/>
        <v>1.6797450628071211</v>
      </c>
      <c r="Q62" s="96">
        <f t="shared" si="10"/>
        <v>5.7474420148248113E-2</v>
      </c>
      <c r="R62" s="96">
        <f t="shared" si="11"/>
        <v>0.13167373785463476</v>
      </c>
      <c r="S62" s="96">
        <f t="shared" si="14"/>
        <v>656.8102430399075</v>
      </c>
      <c r="T62" s="96">
        <f t="shared" si="15"/>
        <v>3.9785451203416566</v>
      </c>
      <c r="U62" s="96">
        <f t="shared" si="16"/>
        <v>63.940675781100154</v>
      </c>
      <c r="V62" s="32">
        <f t="shared" si="17"/>
        <v>999.99999999999966</v>
      </c>
      <c r="W62" s="100">
        <f>IF(A62=1,((cPH1_+cPHr+(cNES*L62+(cNES+cOSEX)*G62+(cNES+cEREX)*H62+(cNES+cHOEX)*I62+(cNES+cNES)*S62+(cNES+cOSEX)*N62+(cNES+cEREX)*O62+(cNES+cHOEX)*P62)))/(1+cDR)^(A$6:A$65537 + 0.5),(cPHr+(cNES*L62+(cNES+cOSEX)*G62+(cNES+cEREX)*H62+(cNES+cHOEX)*I62+(cNES+cNES)*S62+(cNES+cOSEX)*N62+(cNES+cEREX)*O62+(cNES+cHOEX)*P62))/(1+cDR)^(((cycle + 0.5)/('Life tables'!$I$2/2))))</f>
        <v>192790.11802885856</v>
      </c>
      <c r="X62" s="107">
        <f>((L62+G62+H62+I62+N62+O62+P62+S62)/('Life tables'!$I$2/2))/(1+oDR)^(((cycle + 0.5)/('Life tables'!$I$2/2)))</f>
        <v>34.615903166658441</v>
      </c>
      <c r="Y62" s="31">
        <f>((uNES*L62+ uOCEX*G62+uEREX*H62+uHOEX*I62+uNES*S62+ uOCEX*N62+uEREX*O62+uHOEX*P62)/('Life tables'!$I$2/2))/(1+oDR)^(((cycle + 0.5)/('Life tables'!$I$2/2)))</f>
        <v>22.811976915211996</v>
      </c>
      <c r="Z62" s="100">
        <f t="shared" si="12"/>
        <v>218738.71378481295</v>
      </c>
      <c r="AA62" s="107">
        <f>((L62+G62+H62+I62+N62+O62+P62+S62)/('Life tables'!$I$2/2))</f>
        <v>35.751014197467264</v>
      </c>
      <c r="AB62" s="31">
        <f>((uNES*L62+ uOCEX*G62+uEREX*H62+uHOEX*I62+uNES*S62+ uOCEX*N62+uEREX*O62+uHOEX*P62)/('Life tables'!$I$2/2))</f>
        <v>23.560018256393995</v>
      </c>
    </row>
    <row r="63" spans="1:28" x14ac:dyDescent="0.25">
      <c r="A63" s="4">
        <v>57</v>
      </c>
      <c r="C63" s="105">
        <f>IF(male=0,VLOOKUP((($A$5:$A$1570/'Life tables'!$I$2)*2)+age,lifetable,13,1),IF(male=1,VLOOKUP((($A$5:$A$1570/'Life tables'!$I$2)*2)+age,lifetable,10,1),"error"))</f>
        <v>7.1444713273804972E-5</v>
      </c>
      <c r="E63" s="95"/>
      <c r="F63" s="96">
        <f t="shared" si="0"/>
        <v>199.20150045196127</v>
      </c>
      <c r="G63" s="96">
        <f t="shared" si="1"/>
        <v>20.010207626170391</v>
      </c>
      <c r="H63" s="96">
        <f t="shared" si="2"/>
        <v>1.1427996652786532</v>
      </c>
      <c r="I63" s="96">
        <f t="shared" si="3"/>
        <v>0.45790901797105893</v>
      </c>
      <c r="J63" s="96">
        <f t="shared" si="4"/>
        <v>1.5775879802812823E-2</v>
      </c>
      <c r="K63" s="96">
        <f t="shared" si="5"/>
        <v>0.47848936161443351</v>
      </c>
      <c r="L63" s="96">
        <f t="shared" si="13"/>
        <v>177.09631890112391</v>
      </c>
      <c r="M63" s="96">
        <f t="shared" si="6"/>
        <v>732.87927864659662</v>
      </c>
      <c r="N63" s="96">
        <f t="shared" si="7"/>
        <v>70.577862410057691</v>
      </c>
      <c r="O63" s="96">
        <f t="shared" si="8"/>
        <v>1.6846862599678625</v>
      </c>
      <c r="P63" s="96">
        <f t="shared" si="9"/>
        <v>1.6846862599678625</v>
      </c>
      <c r="Q63" s="96">
        <f t="shared" si="10"/>
        <v>5.7643488924183181E-2</v>
      </c>
      <c r="R63" s="96">
        <f t="shared" si="11"/>
        <v>0.13206107395344979</v>
      </c>
      <c r="S63" s="96">
        <f t="shared" si="14"/>
        <v>658.74233915372554</v>
      </c>
      <c r="T63" s="96">
        <f t="shared" si="15"/>
        <v>4.051964489068653</v>
      </c>
      <c r="U63" s="96">
        <f t="shared" si="16"/>
        <v>64.551226216668042</v>
      </c>
      <c r="V63" s="32">
        <f t="shared" si="17"/>
        <v>999.99999999999966</v>
      </c>
      <c r="W63" s="100">
        <f>IF(A63=1,((cPH1_+cPHr+(cNES*L63+(cNES+cOSEX)*G63+(cNES+cEREX)*H63+(cNES+cHOEX)*I63+(cNES+cNES)*S63+(cNES+cOSEX)*N63+(cNES+cEREX)*O63+(cNES+cHOEX)*P63)))/(1+cDR)^(A$6:A$65537 + 0.5),(cPHr+(cNES*L63+(cNES+cOSEX)*G63+(cNES+cEREX)*H63+(cNES+cHOEX)*I63+(cNES+cNES)*S63+(cNES+cOSEX)*N63+(cNES+cEREX)*O63+(cNES+cHOEX)*P63))/(1+cDR)^(((cycle + 0.5)/('Life tables'!$I$2/2))))</f>
        <v>192451.16322670758</v>
      </c>
      <c r="X63" s="107">
        <f>((L63+G63+H63+I63+N63+O63+P63+S63)/('Life tables'!$I$2/2))/(1+oDR)^(((cycle + 0.5)/('Life tables'!$I$2/2)))</f>
        <v>34.570753740661495</v>
      </c>
      <c r="Y63" s="31">
        <f>((uNES*L63+ uOCEX*G63+uEREX*H63+uHOEX*I63+uNES*S63+ uOCEX*N63+uEREX*O63+uHOEX*P63)/('Life tables'!$I$2/2))/(1+oDR)^(((cycle + 0.5)/('Life tables'!$I$2/2)))</f>
        <v>22.782342249436496</v>
      </c>
      <c r="Z63" s="100">
        <f t="shared" si="12"/>
        <v>218842.69804197989</v>
      </c>
      <c r="AA63" s="107">
        <f>((L63+G63+H63+I63+N63+O63+P63+S63)/('Life tables'!$I$2/2))</f>
        <v>35.724779760782887</v>
      </c>
      <c r="AB63" s="31">
        <f>((uNES*L63+ uOCEX*G63+uEREX*H63+uHOEX*I63+uNES*S63+ uOCEX*N63+uEREX*O63+uHOEX*P63)/('Life tables'!$I$2/2))</f>
        <v>23.542852591571069</v>
      </c>
    </row>
    <row r="64" spans="1:28" x14ac:dyDescent="0.25">
      <c r="A64" s="4">
        <v>58</v>
      </c>
      <c r="C64" s="105">
        <f>IF(male=0,VLOOKUP((($A$5:$A$1570/'Life tables'!$I$2)*2)+age,lifetable,13,1),IF(male=1,VLOOKUP((($A$5:$A$1570/'Life tables'!$I$2)*2)+age,lifetable,10,1),"error"))</f>
        <v>7.1444713273804972E-5</v>
      </c>
      <c r="E64" s="95"/>
      <c r="F64" s="96">
        <f t="shared" si="0"/>
        <v>196.4898530423099</v>
      </c>
      <c r="G64" s="96">
        <f t="shared" si="1"/>
        <v>19.737816968705559</v>
      </c>
      <c r="H64" s="96">
        <f t="shared" si="2"/>
        <v>1.1272432073951915</v>
      </c>
      <c r="I64" s="96">
        <f t="shared" si="3"/>
        <v>0.4516756924206991</v>
      </c>
      <c r="J64" s="96">
        <f t="shared" si="4"/>
        <v>1.5561129293879853E-2</v>
      </c>
      <c r="K64" s="96">
        <f t="shared" si="5"/>
        <v>0.47197588438146248</v>
      </c>
      <c r="L64" s="96">
        <f t="shared" si="13"/>
        <v>174.68558016011312</v>
      </c>
      <c r="M64" s="96">
        <f t="shared" si="6"/>
        <v>734.90695625195303</v>
      </c>
      <c r="N64" s="96">
        <f t="shared" si="7"/>
        <v>70.773132156675558</v>
      </c>
      <c r="O64" s="96">
        <f t="shared" si="8"/>
        <v>1.6893473285789125</v>
      </c>
      <c r="P64" s="96">
        <f t="shared" si="9"/>
        <v>1.6893473285789125</v>
      </c>
      <c r="Q64" s="96">
        <f t="shared" si="10"/>
        <v>5.7802972777788689E-2</v>
      </c>
      <c r="R64" s="96">
        <f t="shared" si="11"/>
        <v>0.13242645102167477</v>
      </c>
      <c r="S64" s="96">
        <f t="shared" si="14"/>
        <v>660.56490001432019</v>
      </c>
      <c r="T64" s="96">
        <f t="shared" si="15"/>
        <v>4.1253285911403212</v>
      </c>
      <c r="U64" s="96">
        <f t="shared" si="16"/>
        <v>65.155628552071178</v>
      </c>
      <c r="V64" s="32">
        <f t="shared" si="17"/>
        <v>999.99999999999966</v>
      </c>
      <c r="W64" s="100">
        <f>IF(A64=1,((cPH1_+cPHr+(cNES*L64+(cNES+cOSEX)*G64+(cNES+cEREX)*H64+(cNES+cHOEX)*I64+(cNES+cNES)*S64+(cNES+cOSEX)*N64+(cNES+cEREX)*O64+(cNES+cHOEX)*P64)))/(1+cDR)^(A$6:A$65537 + 0.5),(cPHr+(cNES*L64+(cNES+cOSEX)*G64+(cNES+cEREX)*H64+(cNES+cHOEX)*I64+(cNES+cNES)*S64+(cNES+cOSEX)*N64+(cNES+cEREX)*O64+(cNES+cHOEX)*P64))/(1+cDR)^(((cycle + 0.5)/('Life tables'!$I$2/2))))</f>
        <v>192103.08838628736</v>
      </c>
      <c r="X64" s="107">
        <f>((L64+G64+H64+I64+N64+O64+P64+S64)/('Life tables'!$I$2/2))/(1+oDR)^(((cycle + 0.5)/('Life tables'!$I$2/2)))</f>
        <v>34.52587470393145</v>
      </c>
      <c r="Y64" s="31">
        <f>((uNES*L64+ uOCEX*G64+uEREX*H64+uHOEX*I64+uNES*S64+ uOCEX*N64+uEREX*O64+uHOEX*P64)/('Life tables'!$I$2/2))/(1+oDR)^(((cycle + 0.5)/('Life tables'!$I$2/2)))</f>
        <v>22.752880026600774</v>
      </c>
      <c r="Z64" s="100">
        <f t="shared" si="12"/>
        <v>218935.65865069028</v>
      </c>
      <c r="AA64" s="107">
        <f>((L64+G64+H64+I64+N64+O64+P64+S64)/('Life tables'!$I$2/2))</f>
        <v>35.698783261260424</v>
      </c>
      <c r="AB64" s="31">
        <f>((uNES*L64+ uOCEX*G64+uEREX*H64+uHOEX*I64+uNES*S64+ uOCEX*N64+uEREX*O64+uHOEX*P64)/('Life tables'!$I$2/2))</f>
        <v>23.525837928925572</v>
      </c>
    </row>
    <row r="65" spans="1:28" x14ac:dyDescent="0.25">
      <c r="A65" s="4">
        <v>59</v>
      </c>
      <c r="C65" s="105">
        <f>IF(male=0,VLOOKUP((($A$5:$A$1570/'Life tables'!$I$2)*2)+age,lifetable,13,1),IF(male=1,VLOOKUP((($A$5:$A$1570/'Life tables'!$I$2)*2)+age,lifetable,10,1),"error"))</f>
        <v>7.1444713273804972E-5</v>
      </c>
      <c r="E65" s="95"/>
      <c r="F65" s="96">
        <f t="shared" si="0"/>
        <v>193.90058179004944</v>
      </c>
      <c r="G65" s="96">
        <f t="shared" si="1"/>
        <v>19.477719252369827</v>
      </c>
      <c r="H65" s="96">
        <f t="shared" si="2"/>
        <v>1.1123888096437424</v>
      </c>
      <c r="I65" s="96">
        <f t="shared" si="3"/>
        <v>0.44572367572557786</v>
      </c>
      <c r="J65" s="96">
        <f t="shared" si="4"/>
        <v>1.5356070436592833E-2</v>
      </c>
      <c r="K65" s="96">
        <f t="shared" si="5"/>
        <v>0.46575635919852099</v>
      </c>
      <c r="L65" s="96">
        <f t="shared" si="13"/>
        <v>172.38363762267517</v>
      </c>
      <c r="M65" s="96">
        <f t="shared" si="6"/>
        <v>736.81846106673891</v>
      </c>
      <c r="N65" s="96">
        <f t="shared" si="7"/>
        <v>70.957214211858314</v>
      </c>
      <c r="O65" s="96">
        <f t="shared" si="8"/>
        <v>1.6937413481550683</v>
      </c>
      <c r="P65" s="96">
        <f t="shared" si="9"/>
        <v>1.6937413481550683</v>
      </c>
      <c r="Q65" s="96">
        <f t="shared" si="10"/>
        <v>5.7953319239791426E-2</v>
      </c>
      <c r="R65" s="96">
        <f t="shared" si="11"/>
        <v>0.13277089435096903</v>
      </c>
      <c r="S65" s="96">
        <f t="shared" si="14"/>
        <v>662.28303994497969</v>
      </c>
      <c r="T65" s="96">
        <f t="shared" si="15"/>
        <v>4.1986379808167058</v>
      </c>
      <c r="U65" s="96">
        <f t="shared" si="16"/>
        <v>65.75415580562067</v>
      </c>
      <c r="V65" s="32">
        <f t="shared" si="17"/>
        <v>999.99999999999989</v>
      </c>
      <c r="W65" s="100">
        <f>IF(A65=1,((cPH1_+cPHr+(cNES*L65+(cNES+cOSEX)*G65+(cNES+cEREX)*H65+(cNES+cHOEX)*I65+(cNES+cNES)*S65+(cNES+cOSEX)*N65+(cNES+cEREX)*O65+(cNES+cHOEX)*P65)))/(1+cDR)^(A$6:A$65537 + 0.5),(cPHr+(cNES*L65+(cNES+cOSEX)*G65+(cNES+cEREX)*H65+(cNES+cHOEX)*I65+(cNES+cNES)*S65+(cNES+cOSEX)*N65+(cNES+cEREX)*O65+(cNES+cHOEX)*P65))/(1+cDR)^(((cycle + 0.5)/('Life tables'!$I$2/2))))</f>
        <v>191746.41034257822</v>
      </c>
      <c r="X65" s="107">
        <f>((L65+G65+H65+I65+N65+O65+P65+S65)/('Life tables'!$I$2/2))/(1+oDR)^(((cycle + 0.5)/('Life tables'!$I$2/2)))</f>
        <v>34.481255488442152</v>
      </c>
      <c r="Y65" s="31">
        <f>((uNES*L65+ uOCEX*G65+uEREX*H65+uHOEX*I65+uNES*S65+ uOCEX*N65+uEREX*O65+uHOEX*P65)/('Life tables'!$I$2/2))/(1+oDR)^(((cycle + 0.5)/('Life tables'!$I$2/2)))</f>
        <v>22.723583553230696</v>
      </c>
      <c r="Z65" s="100">
        <f t="shared" si="12"/>
        <v>219018.11284754076</v>
      </c>
      <c r="AA65" s="107">
        <f>((L65+G65+H65+I65+N65+O65+P65+S65)/('Life tables'!$I$2/2))</f>
        <v>35.673014205714011</v>
      </c>
      <c r="AB65" s="31">
        <f>((uNES*L65+ uOCEX*G65+uEREX*H65+uHOEX*I65+uNES*S65+ uOCEX*N65+uEREX*O65+uHOEX*P65)/('Life tables'!$I$2/2))</f>
        <v>23.508967623607585</v>
      </c>
    </row>
    <row r="66" spans="1:28" x14ac:dyDescent="0.25">
      <c r="A66" s="4">
        <v>60</v>
      </c>
      <c r="C66" s="105">
        <f>IF(male=0,VLOOKUP((($A$5:$A$1570/'Life tables'!$I$2)*2)+age,lifetable,13,1),IF(male=1,VLOOKUP((($A$5:$A$1570/'Life tables'!$I$2)*2)+age,lifetable,10,1),"error"))</f>
        <v>7.1444713273804972E-5</v>
      </c>
      <c r="E66" s="95"/>
      <c r="F66" s="96">
        <f t="shared" si="0"/>
        <v>191.42798828400481</v>
      </c>
      <c r="G66" s="96">
        <f t="shared" si="1"/>
        <v>19.229342059834547</v>
      </c>
      <c r="H66" s="96">
        <f t="shared" si="2"/>
        <v>1.0982037807927203</v>
      </c>
      <c r="I66" s="96">
        <f t="shared" si="3"/>
        <v>0.44003986881837254</v>
      </c>
      <c r="J66" s="96">
        <f t="shared" si="4"/>
        <v>1.5160251941932533E-2</v>
      </c>
      <c r="K66" s="96">
        <f t="shared" si="5"/>
        <v>0.45981709827149492</v>
      </c>
      <c r="L66" s="96">
        <f t="shared" si="13"/>
        <v>170.18542522434575</v>
      </c>
      <c r="M66" s="96">
        <f t="shared" si="6"/>
        <v>738.61921792955764</v>
      </c>
      <c r="N66" s="96">
        <f t="shared" si="7"/>
        <v>71.130630999317077</v>
      </c>
      <c r="O66" s="96">
        <f t="shared" si="8"/>
        <v>1.6978807888961627</v>
      </c>
      <c r="P66" s="96">
        <f t="shared" si="9"/>
        <v>1.6978807888961627</v>
      </c>
      <c r="Q66" s="96">
        <f t="shared" si="10"/>
        <v>5.8094954992501925E-2</v>
      </c>
      <c r="R66" s="96">
        <f t="shared" si="11"/>
        <v>0.13309538146932781</v>
      </c>
      <c r="S66" s="96">
        <f t="shared" si="14"/>
        <v>663.90163501598636</v>
      </c>
      <c r="T66" s="96">
        <f t="shared" si="15"/>
        <v>4.2718931877511404</v>
      </c>
      <c r="U66" s="96">
        <f t="shared" si="16"/>
        <v>66.347068285361487</v>
      </c>
      <c r="V66" s="32">
        <f t="shared" si="17"/>
        <v>999.99999999999977</v>
      </c>
      <c r="W66" s="100">
        <f>IF(A66=1,((cPH1_+cPHr+(cNES*L66+(cNES+cOSEX)*G66+(cNES+cEREX)*H66+(cNES+cHOEX)*I66+(cNES+cNES)*S66+(cNES+cOSEX)*N66+(cNES+cEREX)*O66+(cNES+cHOEX)*P66)))/(1+cDR)^(A$6:A$65537 + 0.5),(cPHr+(cNES*L66+(cNES+cOSEX)*G66+(cNES+cEREX)*H66+(cNES+cHOEX)*I66+(cNES+cNES)*S66+(cNES+cOSEX)*N66+(cNES+cEREX)*O66+(cNES+cHOEX)*P66))/(1+cDR)^(((cycle + 0.5)/('Life tables'!$I$2/2))))</f>
        <v>191381.62054872036</v>
      </c>
      <c r="X66" s="107">
        <f>((L66+G66+H66+I66+N66+O66+P66+S66)/('Life tables'!$I$2/2))/(1+oDR)^(((cycle + 0.5)/('Life tables'!$I$2/2)))</f>
        <v>34.436886021674525</v>
      </c>
      <c r="Y66" s="31">
        <f>((uNES*L66+ uOCEX*G66+uEREX*H66+uHOEX*I66+uNES*S66+ uOCEX*N66+uEREX*O66+uHOEX*P66)/('Life tables'!$I$2/2))/(1+oDR)^(((cycle + 0.5)/('Life tables'!$I$2/2)))</f>
        <v>22.69444644962612</v>
      </c>
      <c r="Z66" s="100">
        <f t="shared" si="12"/>
        <v>219090.55377191704</v>
      </c>
      <c r="AA66" s="107">
        <f>((L66+G66+H66+I66+N66+O66+P66+S66)/('Life tables'!$I$2/2))</f>
        <v>35.647462589418204</v>
      </c>
      <c r="AB66" s="31">
        <f>((uNES*L66+ uOCEX*G66+uEREX*H66+uHOEX*I66+uNES*S66+ uOCEX*N66+uEREX*O66+uHOEX*P66)/('Life tables'!$I$2/2))</f>
        <v>23.49223534007746</v>
      </c>
    </row>
    <row r="67" spans="1:28" x14ac:dyDescent="0.25">
      <c r="A67" s="4">
        <v>61</v>
      </c>
      <c r="C67" s="105">
        <f>IF(male=0,VLOOKUP((($A$5:$A$1570/'Life tables'!$I$2)*2)+age,lifetable,13,1),IF(male=1,VLOOKUP((($A$5:$A$1570/'Life tables'!$I$2)*2)+age,lifetable,10,1),"error"))</f>
        <v>7.1444713273804972E-5</v>
      </c>
      <c r="F67" s="96">
        <f t="shared" si="0"/>
        <v>189.06663956673225</v>
      </c>
      <c r="G67" s="96">
        <f t="shared" si="1"/>
        <v>18.992139639153937</v>
      </c>
      <c r="H67" s="96">
        <f t="shared" si="2"/>
        <v>1.0846569524928198</v>
      </c>
      <c r="I67" s="96">
        <f t="shared" si="3"/>
        <v>0.43461178283628799</v>
      </c>
      <c r="J67" s="96">
        <f t="shared" si="4"/>
        <v>1.4973243543643879E-2</v>
      </c>
      <c r="K67" s="96">
        <f t="shared" si="5"/>
        <v>0.45414505143593764</v>
      </c>
      <c r="L67" s="96">
        <f t="shared" si="13"/>
        <v>168.08611289726963</v>
      </c>
      <c r="M67" s="96">
        <f t="shared" si="6"/>
        <v>740.31439896015502</v>
      </c>
      <c r="N67" s="96">
        <f t="shared" si="7"/>
        <v>71.293880605389418</v>
      </c>
      <c r="O67" s="96">
        <f t="shared" si="8"/>
        <v>1.7017775400714441</v>
      </c>
      <c r="P67" s="96">
        <f t="shared" si="9"/>
        <v>1.7017775400714441</v>
      </c>
      <c r="Q67" s="96">
        <f t="shared" si="10"/>
        <v>5.8228286841018884E-2</v>
      </c>
      <c r="R67" s="96">
        <f t="shared" si="11"/>
        <v>0.13340084436610886</v>
      </c>
      <c r="S67" s="96">
        <f t="shared" si="14"/>
        <v>665.42533414341563</v>
      </c>
      <c r="T67" s="96">
        <f t="shared" si="15"/>
        <v>4.3450947181358028</v>
      </c>
      <c r="U67" s="96">
        <f t="shared" si="16"/>
        <v>66.934614181163539</v>
      </c>
      <c r="V67" s="32">
        <f t="shared" si="17"/>
        <v>999.99999999999977</v>
      </c>
      <c r="W67" s="100">
        <f>IF(A67=1,((cPH1_+cPHr+(cNES*L67+(cNES+cOSEX)*G67+(cNES+cEREX)*H67+(cNES+cHOEX)*I67+(cNES+cNES)*S67+(cNES+cOSEX)*N67+(cNES+cEREX)*O67+(cNES+cHOEX)*P67)))/(1+cDR)^(A$6:A$65537 + 0.5),(cPHr+(cNES*L67+(cNES+cOSEX)*G67+(cNES+cEREX)*H67+(cNES+cHOEX)*I67+(cNES+cNES)*S67+(cNES+cOSEX)*N67+(cNES+cEREX)*O67+(cNES+cHOEX)*P67))/(1+cDR)^(((cycle + 0.5)/('Life tables'!$I$2/2))))</f>
        <v>191009.18631301037</v>
      </c>
      <c r="X67" s="107">
        <f>((L67+G67+H67+I67+N67+O67+P67+S67)/('Life tables'!$I$2/2))/(1+oDR)^(((cycle + 0.5)/('Life tables'!$I$2/2)))</f>
        <v>34.39275670326716</v>
      </c>
      <c r="Y67" s="31">
        <f>((uNES*L67+ uOCEX*G67+uEREX*H67+uHOEX*I67+uNES*S67+ uOCEX*N67+uEREX*O67+uHOEX*P67)/('Life tables'!$I$2/2))/(1+oDR)^(((cycle + 0.5)/('Life tables'!$I$2/2)))</f>
        <v>22.66546263507523</v>
      </c>
      <c r="Z67" s="100">
        <f t="shared" si="12"/>
        <v>219153.45158854214</v>
      </c>
      <c r="AA67" s="107">
        <f>((L67+G67+H67+I67+N67+O67+P67+S67)/('Life tables'!$I$2/2))</f>
        <v>35.622118873353827</v>
      </c>
      <c r="AB67" s="31">
        <f>((uNES*L67+ uOCEX*G67+uEREX*H67+uHOEX*I67+uNES*S67+ uOCEX*N67+uEREX*O67+uHOEX*P67)/('Life tables'!$I$2/2))</f>
        <v>23.475635037697071</v>
      </c>
    </row>
    <row r="68" spans="1:28" x14ac:dyDescent="0.25">
      <c r="A68" s="4">
        <v>62</v>
      </c>
      <c r="C68" s="105">
        <f>IF(male=0,VLOOKUP((($A$5:$A$1570/'Life tables'!$I$2)*2)+age,lifetable,13,1),IF(male=1,VLOOKUP((($A$5:$A$1570/'Life tables'!$I$2)*2)+age,lifetable,10,1),"error"))</f>
        <v>7.1444713273804972E-5</v>
      </c>
      <c r="F68" s="96">
        <f t="shared" si="0"/>
        <v>186.81135576860638</v>
      </c>
      <c r="G68" s="96">
        <f t="shared" si="1"/>
        <v>18.765591661583255</v>
      </c>
      <c r="H68" s="96">
        <f t="shared" si="2"/>
        <v>1.0717186083349746</v>
      </c>
      <c r="I68" s="96">
        <f t="shared" si="3"/>
        <v>0.42942751069525109</v>
      </c>
      <c r="J68" s="96">
        <f t="shared" si="4"/>
        <v>1.4794635018910174E-2</v>
      </c>
      <c r="K68" s="96">
        <f t="shared" si="5"/>
        <v>0.44872777645368989</v>
      </c>
      <c r="L68" s="96">
        <f t="shared" si="13"/>
        <v>166.08109557652028</v>
      </c>
      <c r="M68" s="96">
        <f t="shared" si="6"/>
        <v>741.9089353320943</v>
      </c>
      <c r="N68" s="96">
        <f t="shared" si="7"/>
        <v>71.447437912773509</v>
      </c>
      <c r="O68" s="96">
        <f t="shared" si="8"/>
        <v>1.7054429370816937</v>
      </c>
      <c r="P68" s="96">
        <f t="shared" si="9"/>
        <v>1.7054429370816937</v>
      </c>
      <c r="Q68" s="96">
        <f t="shared" si="10"/>
        <v>5.8353702639190749E-2</v>
      </c>
      <c r="R68" s="96">
        <f t="shared" si="11"/>
        <v>0.13368817161340804</v>
      </c>
      <c r="S68" s="96">
        <f t="shared" si="14"/>
        <v>666.85856967090479</v>
      </c>
      <c r="T68" s="96">
        <f t="shared" si="15"/>
        <v>4.4182430557939041</v>
      </c>
      <c r="U68" s="96">
        <f t="shared" si="16"/>
        <v>67.517030129230633</v>
      </c>
      <c r="V68" s="32">
        <f t="shared" si="17"/>
        <v>1000</v>
      </c>
      <c r="W68" s="100">
        <f>IF(A68=1,((cPH1_+cPHr+(cNES*L68+(cNES+cOSEX)*G68+(cNES+cEREX)*H68+(cNES+cHOEX)*I68+(cNES+cNES)*S68+(cNES+cOSEX)*N68+(cNES+cEREX)*O68+(cNES+cHOEX)*P68)))/(1+cDR)^(A$6:A$65537 + 0.5),(cPHr+(cNES*L68+(cNES+cOSEX)*G68+(cNES+cEREX)*H68+(cNES+cHOEX)*I68+(cNES+cNES)*S68+(cNES+cOSEX)*N68+(cNES+cEREX)*O68+(cNES+cHOEX)*P68))/(1+cDR)^(((cycle + 0.5)/('Life tables'!$I$2/2))))</f>
        <v>190629.55197563744</v>
      </c>
      <c r="X68" s="107">
        <f>((L68+G68+H68+I68+N68+O68+P68+S68)/('Life tables'!$I$2/2))/(1+oDR)^(((cycle + 0.5)/('Life tables'!$I$2/2)))</f>
        <v>34.348858382767176</v>
      </c>
      <c r="Y68" s="31">
        <f>((uNES*L68+ uOCEX*G68+uEREX*H68+uHOEX*I68+uNES*S68+ uOCEX*N68+uEREX*O68+uHOEX*P68)/('Life tables'!$I$2/2))/(1+oDR)^(((cycle + 0.5)/('Life tables'!$I$2/2)))</f>
        <v>22.636626313765642</v>
      </c>
      <c r="Z68" s="100">
        <f t="shared" si="12"/>
        <v>219207.25455773016</v>
      </c>
      <c r="AA68" s="107">
        <f>((L68+G68+H68+I68+N68+O68+P68+S68)/('Life tables'!$I$2/2))</f>
        <v>35.596973962513609</v>
      </c>
      <c r="AB68" s="31">
        <f>((uNES*L68+ uOCEX*G68+uEREX*H68+uHOEX*I68+uNES*S68+ uOCEX*N68+uEREX*O68+uHOEX*P68)/('Life tables'!$I$2/2))</f>
        <v>23.4591609569922</v>
      </c>
    </row>
    <row r="69" spans="1:28" x14ac:dyDescent="0.25">
      <c r="A69" s="4">
        <v>63</v>
      </c>
      <c r="C69" s="105">
        <f>IF(male=0,VLOOKUP((($A$5:$A$1570/'Life tables'!$I$2)*2)+age,lifetable,13,1),IF(male=1,VLOOKUP((($A$5:$A$1570/'Life tables'!$I$2)*2)+age,lifetable,10,1),"error"))</f>
        <v>7.1444713273804972E-5</v>
      </c>
      <c r="F69" s="96">
        <f t="shared" si="0"/>
        <v>184.65719831796167</v>
      </c>
      <c r="G69" s="96">
        <f t="shared" si="1"/>
        <v>18.549202037262841</v>
      </c>
      <c r="H69" s="96">
        <f t="shared" si="2"/>
        <v>1.0593604162130836</v>
      </c>
      <c r="I69" s="96">
        <f t="shared" si="3"/>
        <v>0.42447569998829493</v>
      </c>
      <c r="J69" s="96">
        <f t="shared" si="4"/>
        <v>1.462403525464836E-2</v>
      </c>
      <c r="K69" s="96">
        <f t="shared" si="5"/>
        <v>0.44355341069320442</v>
      </c>
      <c r="L69" s="96">
        <f t="shared" si="13"/>
        <v>164.1659827185496</v>
      </c>
      <c r="M69" s="96">
        <f t="shared" si="6"/>
        <v>743.40752849701369</v>
      </c>
      <c r="N69" s="96">
        <f t="shared" si="7"/>
        <v>71.59175568144839</v>
      </c>
      <c r="O69" s="96">
        <f t="shared" si="8"/>
        <v>1.7088877872606805</v>
      </c>
      <c r="P69" s="96">
        <f t="shared" si="9"/>
        <v>1.7088877872606805</v>
      </c>
      <c r="Q69" s="96">
        <f t="shared" si="10"/>
        <v>5.8471572172442421E-2</v>
      </c>
      <c r="R69" s="96">
        <f t="shared" si="11"/>
        <v>0.13395821038861264</v>
      </c>
      <c r="S69" s="96">
        <f t="shared" si="14"/>
        <v>668.20556745848285</v>
      </c>
      <c r="T69" s="96">
        <f t="shared" si="15"/>
        <v>4.4913386632209953</v>
      </c>
      <c r="U69" s="96">
        <f t="shared" si="16"/>
        <v>68.094541750312445</v>
      </c>
      <c r="V69" s="32">
        <f t="shared" si="17"/>
        <v>999.99999999999977</v>
      </c>
      <c r="W69" s="100">
        <f>IF(A69=1,((cPH1_+cPHr+(cNES*L69+(cNES+cOSEX)*G69+(cNES+cEREX)*H69+(cNES+cHOEX)*I69+(cNES+cNES)*S69+(cNES+cOSEX)*N69+(cNES+cEREX)*O69+(cNES+cHOEX)*P69)))/(1+cDR)^(A$6:A$65537 + 0.5),(cPHr+(cNES*L69+(cNES+cOSEX)*G69+(cNES+cEREX)*H69+(cNES+cHOEX)*I69+(cNES+cNES)*S69+(cNES+cOSEX)*N69+(cNES+cEREX)*O69+(cNES+cHOEX)*P69))/(1+cDR)^(((cycle + 0.5)/('Life tables'!$I$2/2))))</f>
        <v>190243.14002809708</v>
      </c>
      <c r="X69" s="107">
        <f>((L69+G69+H69+I69+N69+O69+P69+S69)/('Life tables'!$I$2/2))/(1+oDR)^(((cycle + 0.5)/('Life tables'!$I$2/2)))</f>
        <v>34.305182338429816</v>
      </c>
      <c r="Y69" s="31">
        <f>((uNES*L69+ uOCEX*G69+uEREX*H69+uHOEX*I69+uNES*S69+ uOCEX*N69+uEREX*O69+uHOEX*P69)/('Life tables'!$I$2/2))/(1+oDR)^(((cycle + 0.5)/('Life tables'!$I$2/2)))</f>
        <v>22.607931961359544</v>
      </c>
      <c r="Z69" s="100">
        <f t="shared" si="12"/>
        <v>219252.39005578432</v>
      </c>
      <c r="AA69" s="107">
        <f>((L69+G69+H69+I69+N69+O69+P69+S69)/('Life tables'!$I$2/2))</f>
        <v>35.572019185218558</v>
      </c>
      <c r="AB69" s="31">
        <f>((uNES*L69+ uOCEX*G69+uEREX*H69+uHOEX*I69+uNES*S69+ uOCEX*N69+uEREX*O69+uHOEX*P69)/('Life tables'!$I$2/2))</f>
        <v>23.442807606554968</v>
      </c>
    </row>
    <row r="70" spans="1:28" x14ac:dyDescent="0.25">
      <c r="A70" s="4">
        <v>64</v>
      </c>
      <c r="C70" s="105">
        <f>IF(male=0,VLOOKUP((($A$5:$A$1570/'Life tables'!$I$2)*2)+age,lifetable,13,1),IF(male=1,VLOOKUP((($A$5:$A$1570/'Life tables'!$I$2)*2)+age,lifetable,10,1),"error"))</f>
        <v>7.1444713273804972E-5</v>
      </c>
      <c r="F70" s="96">
        <f t="shared" si="0"/>
        <v>182.59945870045397</v>
      </c>
      <c r="G70" s="96">
        <f t="shared" si="1"/>
        <v>18.34249778607245</v>
      </c>
      <c r="H70" s="96">
        <f t="shared" si="2"/>
        <v>1.0475553638375594</v>
      </c>
      <c r="I70" s="96">
        <f t="shared" si="3"/>
        <v>0.41974552714644764</v>
      </c>
      <c r="J70" s="96">
        <f t="shared" si="4"/>
        <v>1.4461071357300027E-2</v>
      </c>
      <c r="K70" s="96">
        <f t="shared" si="5"/>
        <v>0.43861064412911704</v>
      </c>
      <c r="L70" s="96">
        <f t="shared" si="13"/>
        <v>162.33658830791109</v>
      </c>
      <c r="M70" s="96">
        <f t="shared" si="6"/>
        <v>744.81466088601235</v>
      </c>
      <c r="N70" s="96">
        <f t="shared" si="7"/>
        <v>71.727265579240665</v>
      </c>
      <c r="O70" s="96">
        <f t="shared" si="8"/>
        <v>1.7121223944746811</v>
      </c>
      <c r="P70" s="96">
        <f t="shared" si="9"/>
        <v>1.7121223944746811</v>
      </c>
      <c r="Q70" s="96">
        <f t="shared" si="10"/>
        <v>5.8582247999476145E-2</v>
      </c>
      <c r="R70" s="96">
        <f t="shared" si="11"/>
        <v>0.13421176840273608</v>
      </c>
      <c r="S70" s="96">
        <f t="shared" si="14"/>
        <v>669.47035650142016</v>
      </c>
      <c r="T70" s="96">
        <f t="shared" si="15"/>
        <v>4.5643819825777712</v>
      </c>
      <c r="U70" s="96">
        <f t="shared" si="16"/>
        <v>68.667364162844294</v>
      </c>
      <c r="V70" s="32">
        <f t="shared" si="17"/>
        <v>999.99999999999977</v>
      </c>
      <c r="W70" s="100">
        <f>IF(A70=1,((cPH1_+cPHr+(cNES*L70+(cNES+cOSEX)*G70+(cNES+cEREX)*H70+(cNES+cHOEX)*I70+(cNES+cNES)*S70+(cNES+cOSEX)*N70+(cNES+cEREX)*O70+(cNES+cHOEX)*P70)))/(1+cDR)^(A$6:A$65537 + 0.5),(cPHr+(cNES*L70+(cNES+cOSEX)*G70+(cNES+cEREX)*H70+(cNES+cHOEX)*I70+(cNES+cNES)*S70+(cNES+cOSEX)*N70+(cNES+cEREX)*O70+(cNES+cHOEX)*P70))/(1+cDR)^(((cycle + 0.5)/('Life tables'!$I$2/2))))</f>
        <v>189850.35217807363</v>
      </c>
      <c r="X70" s="107">
        <f>((L70+G70+H70+I70+N70+O70+P70+S70)/('Life tables'!$I$2/2))/(1+oDR)^(((cycle + 0.5)/('Life tables'!$I$2/2)))</f>
        <v>34.261720257017089</v>
      </c>
      <c r="Y70" s="31">
        <f>((uNES*L70+ uOCEX*G70+uEREX*H70+uHOEX*I70+uNES*S70+ uOCEX*N70+uEREX*O70+uHOEX*P70)/('Life tables'!$I$2/2))/(1+oDR)^(((cycle + 0.5)/('Life tables'!$I$2/2)))</f>
        <v>22.579374312201502</v>
      </c>
      <c r="Z70" s="100">
        <f t="shared" si="12"/>
        <v>219289.26554786044</v>
      </c>
      <c r="AA70" s="107">
        <f>((L70+G70+H70+I70+N70+O70+P70+S70)/('Life tables'!$I$2/2))</f>
        <v>35.547246273397832</v>
      </c>
      <c r="AB70" s="31">
        <f>((uNES*L70+ uOCEX*G70+uEREX*H70+uHOEX*I70+uNES*S70+ uOCEX*N70+uEREX*O70+uHOEX*P70)/('Life tables'!$I$2/2))</f>
        <v>23.426569750556329</v>
      </c>
    </row>
    <row r="71" spans="1:28" x14ac:dyDescent="0.25">
      <c r="A71" s="4">
        <v>65</v>
      </c>
      <c r="C71" s="105">
        <f>IF(male=0,VLOOKUP((($A$5:$A$1570/'Life tables'!$I$2)*2)+age,lifetable,13,1),IF(male=1,VLOOKUP((($A$5:$A$1570/'Life tables'!$I$2)*2)+age,lifetable,10,1),"error"))</f>
        <v>7.1444713273804972E-5</v>
      </c>
      <c r="F71" s="96">
        <f t="shared" ref="F71:F134" si="18">E70*(1-pCAPH)+(L70+G70+H70+I70)*(1-pCAPH)+(S70+N70+O70+P70)*(pUAPH)</f>
        <v>180.63364774205598</v>
      </c>
      <c r="G71" s="96">
        <f t="shared" ref="G71:G134" si="19">F71*(rrOSEX)</f>
        <v>18.145027961085709</v>
      </c>
      <c r="H71" s="96">
        <f t="shared" ref="H71:H134" si="20">F71*rrEREX</f>
        <v>1.036277697252914</v>
      </c>
      <c r="I71" s="96">
        <f t="shared" ref="I71:I134" si="21">F71*rrHOEX</f>
        <v>0.41522667280331055</v>
      </c>
      <c r="J71" s="96">
        <f t="shared" ref="J71:J134" si="22">F71*mr + G71*mr + H71*mr+I71*mr</f>
        <v>1.4305387804091962E-2</v>
      </c>
      <c r="K71" s="96">
        <f t="shared" ref="K71:K134" si="23">F71*amr + I71*amrHOEX</f>
        <v>0.43388869359960613</v>
      </c>
      <c r="L71" s="96">
        <f t="shared" si="13"/>
        <v>160.58892132951036</v>
      </c>
      <c r="M71" s="96">
        <f t="shared" ref="M71:M134" si="24">E70*pCAPH+(L70+G70+H70+I70)*pCAPH+(S70+N70+O70+P70)*(1-pUAPH)</f>
        <v>746.13460611252185</v>
      </c>
      <c r="N71" s="96">
        <f t="shared" ref="N71:N134" si="25">M71*rrOSEXc</f>
        <v>71.854379164383147</v>
      </c>
      <c r="O71" s="96">
        <f t="shared" ref="O71:O134" si="26">M71*rrEREXc</f>
        <v>1.715156582576052</v>
      </c>
      <c r="P71" s="96">
        <f t="shared" ref="P71:P134" si="27">M71*rrHOEXc</f>
        <v>1.715156582576052</v>
      </c>
      <c r="Q71" s="96">
        <f t="shared" ref="Q71:Q134" si="28">M71*mr + N71*mr + O71*mr+P71*mr</f>
        <v>5.868606625476281E-2</v>
      </c>
      <c r="R71" s="96">
        <f t="shared" ref="R71:R134" si="29">M71*amrc + P71*amrHOEX</f>
        <v>0.13444961573892286</v>
      </c>
      <c r="S71" s="96">
        <f t="shared" si="14"/>
        <v>670.65677810099294</v>
      </c>
      <c r="T71" s="96">
        <f t="shared" si="15"/>
        <v>4.6373734366366257</v>
      </c>
      <c r="U71" s="96">
        <f t="shared" si="16"/>
        <v>69.235702472182822</v>
      </c>
      <c r="V71" s="32">
        <f t="shared" si="17"/>
        <v>999.99999999999977</v>
      </c>
      <c r="W71" s="100">
        <f>IF(A71=1,((cPH1_+cPHr+(cNES*L71+(cNES+cOSEX)*G71+(cNES+cEREX)*H71+(cNES+cHOEX)*I71+(cNES+cNES)*S71+(cNES+cOSEX)*N71+(cNES+cEREX)*O71+(cNES+cHOEX)*P71)))/(1+cDR)^(A$6:A$65537 + 0.5),(cPHr+(cNES*L71+(cNES+cOSEX)*G71+(cNES+cEREX)*H71+(cNES+cHOEX)*I71+(cNES+cNES)*S71+(cNES+cOSEX)*N71+(cNES+cEREX)*O71+(cNES+cHOEX)*P71))/(1+cDR)^(((cycle + 0.5)/('Life tables'!$I$2/2))))</f>
        <v>189451.57036244732</v>
      </c>
      <c r="X71" s="107">
        <f>((L71+G71+H71+I71+N71+O71+P71+S71)/('Life tables'!$I$2/2))/(1+oDR)^(((cycle + 0.5)/('Life tables'!$I$2/2)))</f>
        <v>34.218464214548419</v>
      </c>
      <c r="Y71" s="31">
        <f>((uNES*L71+ uOCEX*G71+uEREX*H71+uHOEX*I71+uNES*S71+ uOCEX*N71+uEREX*O71+uHOEX*P71)/('Life tables'!$I$2/2))/(1+oDR)^(((cycle + 0.5)/('Life tables'!$I$2/2)))</f>
        <v>22.55094834712909</v>
      </c>
      <c r="Z71" s="100">
        <f t="shared" ref="Z71:Z134" si="30">IF(A71=1,((cPH1_+cPHr+(cNES*L71+(cNES+cOSEX)*G71+(cNES+cEREX)*H71+(cNES+cHOEX)*I71+(cNES+cNES)*S71+(cNES+cOSEX)*N71+(cNES+cEREX)*O71+(cNES+cHOEX)*P71))),(cPHr+(cNES*L71+(cNES+cOSEX)*G71+(cNES+cEREX)*H71+(cNES+cHOEX)*I71+(cNES+cNES)*S71+(cNES+cOSEX)*N71+(cNES+cEREX)*O71+(cNES+cHOEX)*P71)))</f>
        <v>219318.26951551036</v>
      </c>
      <c r="AA71" s="107">
        <f>((L71+G71+H71+I71+N71+O71+P71+S71)/('Life tables'!$I$2/2))</f>
        <v>35.522647343787185</v>
      </c>
      <c r="AB71" s="31">
        <f>((uNES*L71+ uOCEX*G71+uEREX*H71+uHOEX*I71+uNES*S71+ uOCEX*N71+uEREX*O71+uHOEX*P71)/('Life tables'!$I$2/2))</f>
        <v>23.410442396840306</v>
      </c>
    </row>
    <row r="72" spans="1:28" x14ac:dyDescent="0.25">
      <c r="A72" s="4">
        <v>66</v>
      </c>
      <c r="C72" s="105">
        <f>IF(male=0,VLOOKUP((($A$5:$A$1570/'Life tables'!$I$2)*2)+age,lifetable,13,1),IF(male=1,VLOOKUP((($A$5:$A$1570/'Life tables'!$I$2)*2)+age,lifetable,10,1),"error"))</f>
        <v>7.1444713273804972E-5</v>
      </c>
      <c r="F72" s="96">
        <f t="shared" si="18"/>
        <v>178.75548539129485</v>
      </c>
      <c r="G72" s="96">
        <f t="shared" si="19"/>
        <v>17.95636262217452</v>
      </c>
      <c r="H72" s="96">
        <f t="shared" si="20"/>
        <v>1.025502862219448</v>
      </c>
      <c r="I72" s="96">
        <f t="shared" si="21"/>
        <v>0.41090929830725526</v>
      </c>
      <c r="J72" s="96">
        <f t="shared" si="22"/>
        <v>1.4156645633834458E-2</v>
      </c>
      <c r="K72" s="96">
        <f t="shared" si="23"/>
        <v>0.42937727826294964</v>
      </c>
      <c r="L72" s="96">
        <f t="shared" ref="L72:L135" si="31">F72-SUM(G72:K72)</f>
        <v>158.91917668469685</v>
      </c>
      <c r="M72" s="96">
        <f t="shared" si="24"/>
        <v>747.37143869988563</v>
      </c>
      <c r="N72" s="96">
        <f t="shared" si="25"/>
        <v>71.973488822301761</v>
      </c>
      <c r="O72" s="96">
        <f t="shared" si="26"/>
        <v>1.7179997177642374</v>
      </c>
      <c r="P72" s="96">
        <f t="shared" si="27"/>
        <v>1.7179997177642374</v>
      </c>
      <c r="Q72" s="96">
        <f t="shared" si="28"/>
        <v>5.8783347413649489E-2</v>
      </c>
      <c r="R72" s="96">
        <f t="shared" si="29"/>
        <v>0.13467248660530826</v>
      </c>
      <c r="S72" s="96">
        <f t="shared" ref="S72:S135" si="32">M72-SUM(N72:R72)</f>
        <v>671.76849460803646</v>
      </c>
      <c r="T72" s="96">
        <f t="shared" ref="T72:T135" si="33">J72+Q72+T71</f>
        <v>4.7103134296841098</v>
      </c>
      <c r="U72" s="96">
        <f t="shared" ref="U72:U135" si="34">K72+R72+U71</f>
        <v>69.799752237051081</v>
      </c>
      <c r="V72" s="32">
        <f t="shared" ref="V72:V135" si="35">SUM(G72:I72,L72,N72,O72,P72,S72,T72,U72)</f>
        <v>999.99999999999989</v>
      </c>
      <c r="W72" s="100">
        <f>IF(A72=1,((cPH1_+cPHr+(cNES*L72+(cNES+cOSEX)*G72+(cNES+cEREX)*H72+(cNES+cHOEX)*I72+(cNES+cNES)*S72+(cNES+cOSEX)*N72+(cNES+cEREX)*O72+(cNES+cHOEX)*P72)))/(1+cDR)^(A$6:A$65537 + 0.5),(cPHr+(cNES*L72+(cNES+cOSEX)*G72+(cNES+cEREX)*H72+(cNES+cHOEX)*I72+(cNES+cNES)*S72+(cNES+cOSEX)*N72+(cNES+cEREX)*O72+(cNES+cHOEX)*P72))/(1+cDR)^(((cycle + 0.5)/('Life tables'!$I$2/2))))</f>
        <v>189047.15771095449</v>
      </c>
      <c r="X72" s="107">
        <f>((L72+G72+H72+I72+N72+O72+P72+S72)/('Life tables'!$I$2/2))/(1+oDR)^(((cycle + 0.5)/('Life tables'!$I$2/2)))</f>
        <v>34.175406657958646</v>
      </c>
      <c r="Y72" s="31">
        <f>((uNES*L72+ uOCEX*G72+uEREX*H72+uHOEX*I72+uNES*S72+ uOCEX*N72+uEREX*O72+uHOEX*P72)/('Life tables'!$I$2/2))/(1+oDR)^(((cycle + 0.5)/('Life tables'!$I$2/2)))</f>
        <v>22.522649281858108</v>
      </c>
      <c r="Z72" s="100">
        <f t="shared" si="30"/>
        <v>219339.77234101659</v>
      </c>
      <c r="AA72" s="107">
        <f>((L72+G72+H72+I72+N72+O72+P72+S72)/('Life tables'!$I$2/2))</f>
        <v>35.498214880003403</v>
      </c>
      <c r="AB72" s="31">
        <f>((uNES*L72+ uOCEX*G72+uEREX*H72+uHOEX*I72+uNES*S72+ uOCEX*N72+uEREX*O72+uHOEX*P72)/('Life tables'!$I$2/2))</f>
        <v>23.394420785572876</v>
      </c>
    </row>
    <row r="73" spans="1:28" x14ac:dyDescent="0.25">
      <c r="A73" s="4">
        <v>67</v>
      </c>
      <c r="C73" s="105">
        <f>IF(male=0,VLOOKUP((($A$5:$A$1570/'Life tables'!$I$2)*2)+age,lifetable,13,1),IF(male=1,VLOOKUP((($A$5:$A$1570/'Life tables'!$I$2)*2)+age,lifetable,10,1),"error"))</f>
        <v>7.1444713273804972E-5</v>
      </c>
      <c r="F73" s="96">
        <f t="shared" si="18"/>
        <v>176.96089097747438</v>
      </c>
      <c r="G73" s="96">
        <f t="shared" si="19"/>
        <v>17.776091857427076</v>
      </c>
      <c r="H73" s="96">
        <f t="shared" si="20"/>
        <v>1.0152074483256175</v>
      </c>
      <c r="I73" s="96">
        <f t="shared" si="21"/>
        <v>0.40678402332777763</v>
      </c>
      <c r="J73" s="96">
        <f t="shared" si="22"/>
        <v>1.4014521675415489E-2</v>
      </c>
      <c r="K73" s="96">
        <f t="shared" si="23"/>
        <v>0.42506659619741544</v>
      </c>
      <c r="L73" s="96">
        <f t="shared" si="31"/>
        <v>157.32372653052107</v>
      </c>
      <c r="M73" s="96">
        <f t="shared" si="24"/>
        <v>748.52904335579024</v>
      </c>
      <c r="N73" s="96">
        <f t="shared" si="25"/>
        <v>72.084968658763444</v>
      </c>
      <c r="O73" s="96">
        <f t="shared" si="26"/>
        <v>1.7206607299051166</v>
      </c>
      <c r="P73" s="96">
        <f t="shared" si="27"/>
        <v>1.7206607299051166</v>
      </c>
      <c r="Q73" s="96">
        <f t="shared" si="28"/>
        <v>5.8874397021825668E-2</v>
      </c>
      <c r="R73" s="96">
        <f t="shared" si="29"/>
        <v>0.13488108100622323</v>
      </c>
      <c r="S73" s="96">
        <f t="shared" si="32"/>
        <v>672.80899775918851</v>
      </c>
      <c r="T73" s="96">
        <f t="shared" si="33"/>
        <v>4.7832023483813506</v>
      </c>
      <c r="U73" s="96">
        <f t="shared" si="34"/>
        <v>70.359699914254719</v>
      </c>
      <c r="V73" s="32">
        <f t="shared" si="35"/>
        <v>999.99999999999989</v>
      </c>
      <c r="W73" s="100">
        <f>IF(A73=1,((cPH1_+cPHr+(cNES*L73+(cNES+cOSEX)*G73+(cNES+cEREX)*H73+(cNES+cHOEX)*I73+(cNES+cNES)*S73+(cNES+cOSEX)*N73+(cNES+cEREX)*O73+(cNES+cHOEX)*P73)))/(1+cDR)^(A$6:A$65537 + 0.5),(cPHr+(cNES*L73+(cNES+cOSEX)*G73+(cNES+cEREX)*H73+(cNES+cHOEX)*I73+(cNES+cNES)*S73+(cNES+cOSEX)*N73+(cNES+cEREX)*O73+(cNES+cHOEX)*P73))/(1+cDR)^(((cycle + 0.5)/('Life tables'!$I$2/2))))</f>
        <v>188637.45946290303</v>
      </c>
      <c r="X73" s="107">
        <f>((L73+G73+H73+I73+N73+O73+P73+S73)/('Life tables'!$I$2/2))/(1+oDR)^(((cycle + 0.5)/('Life tables'!$I$2/2)))</f>
        <v>34.13254038762021</v>
      </c>
      <c r="Y73" s="31">
        <f>((uNES*L73+ uOCEX*G73+uEREX*H73+uHOEX*I73+uNES*S73+ uOCEX*N73+uEREX*O73+uHOEX*P73)/('Life tables'!$I$2/2))/(1+oDR)^(((cycle + 0.5)/('Life tables'!$I$2/2)))</f>
        <v>22.494472555914975</v>
      </c>
      <c r="Z73" s="100">
        <f t="shared" si="30"/>
        <v>219354.12715053133</v>
      </c>
      <c r="AA73" s="107">
        <f>((L73+G73+H73+I73+N73+O73+P73+S73)/('Life tables'!$I$2/2))</f>
        <v>35.473941715453641</v>
      </c>
      <c r="AB73" s="31">
        <f>((uNES*L73+ uOCEX*G73+uEREX*H73+uHOEX*I73+uNES*S73+ uOCEX*N73+uEREX*O73+uHOEX*P73)/('Life tables'!$I$2/2))</f>
        <v>23.378500378419538</v>
      </c>
    </row>
    <row r="74" spans="1:28" x14ac:dyDescent="0.25">
      <c r="A74" s="4">
        <v>68</v>
      </c>
      <c r="C74" s="105">
        <f>IF(male=0,VLOOKUP((($A$5:$A$1570/'Life tables'!$I$2)*2)+age,lifetable,13,1),IF(male=1,VLOOKUP((($A$5:$A$1570/'Life tables'!$I$2)*2)+age,lifetable,10,1),"error"))</f>
        <v>7.1444713273804972E-5</v>
      </c>
      <c r="F74" s="96">
        <f t="shared" si="18"/>
        <v>175.24597392270908</v>
      </c>
      <c r="G74" s="96">
        <f t="shared" si="19"/>
        <v>17.603824850152254</v>
      </c>
      <c r="H74" s="96">
        <f t="shared" si="20"/>
        <v>1.0053691357038756</v>
      </c>
      <c r="I74" s="96">
        <f t="shared" si="21"/>
        <v>0.40284190450503926</v>
      </c>
      <c r="J74" s="96">
        <f t="shared" si="22"/>
        <v>1.3878707812234796E-2</v>
      </c>
      <c r="K74" s="96">
        <f t="shared" si="23"/>
        <v>0.4209473020912235</v>
      </c>
      <c r="L74" s="96">
        <f t="shared" si="31"/>
        <v>155.79911202244446</v>
      </c>
      <c r="M74" s="96">
        <f t="shared" si="24"/>
        <v>749.61112381465477</v>
      </c>
      <c r="N74" s="96">
        <f t="shared" si="25"/>
        <v>72.189175351417362</v>
      </c>
      <c r="O74" s="96">
        <f t="shared" si="26"/>
        <v>1.7231481328572034</v>
      </c>
      <c r="P74" s="96">
        <f t="shared" si="27"/>
        <v>1.7231481328572034</v>
      </c>
      <c r="Q74" s="96">
        <f t="shared" si="28"/>
        <v>5.8959506390807714E-2</v>
      </c>
      <c r="R74" s="96">
        <f t="shared" si="29"/>
        <v>0.13507606633554731</v>
      </c>
      <c r="S74" s="96">
        <f t="shared" si="32"/>
        <v>673.7816166247967</v>
      </c>
      <c r="T74" s="96">
        <f t="shared" si="33"/>
        <v>4.8560405625843934</v>
      </c>
      <c r="U74" s="96">
        <f t="shared" si="34"/>
        <v>70.915723282681483</v>
      </c>
      <c r="V74" s="32">
        <f t="shared" si="35"/>
        <v>1000</v>
      </c>
      <c r="W74" s="100">
        <f>IF(A74=1,((cPH1_+cPHr+(cNES*L74+(cNES+cOSEX)*G74+(cNES+cEREX)*H74+(cNES+cHOEX)*I74+(cNES+cNES)*S74+(cNES+cOSEX)*N74+(cNES+cEREX)*O74+(cNES+cHOEX)*P74)))/(1+cDR)^(A$6:A$65537 + 0.5),(cPHr+(cNES*L74+(cNES+cOSEX)*G74+(cNES+cEREX)*H74+(cNES+cHOEX)*I74+(cNES+cNES)*S74+(cNES+cOSEX)*N74+(cNES+cEREX)*O74+(cNES+cHOEX)*P74))/(1+cDR)^(((cycle + 0.5)/('Life tables'!$I$2/2))))</f>
        <v>188222.80383923158</v>
      </c>
      <c r="X74" s="107">
        <f>((L74+G74+H74+I74+N74+O74+P74+S74)/('Life tables'!$I$2/2))/(1+oDR)^(((cycle + 0.5)/('Life tables'!$I$2/2)))</f>
        <v>34.089858540689306</v>
      </c>
      <c r="Y74" s="31">
        <f>((uNES*L74+ uOCEX*G74+uEREX*H74+uHOEX*I74+uNES*S74+ uOCEX*N74+uEREX*O74+uHOEX*P74)/('Life tables'!$I$2/2))/(1+oDR)^(((cycle + 0.5)/('Life tables'!$I$2/2)))</f>
        <v>22.46641382209102</v>
      </c>
      <c r="Z74" s="100">
        <f t="shared" si="30"/>
        <v>219361.67061793859</v>
      </c>
      <c r="AA74" s="107">
        <f>((L74+G74+H74+I74+N74+O74+P74+S74)/('Life tables'!$I$2/2))</f>
        <v>35.449821017041018</v>
      </c>
      <c r="AB74" s="31">
        <f>((uNES*L74+ uOCEX*G74+uEREX*H74+uHOEX*I74+uNES*S74+ uOCEX*N74+uEREX*O74+uHOEX*P74)/('Life tables'!$I$2/2))</f>
        <v>23.36267684822722</v>
      </c>
    </row>
    <row r="75" spans="1:28" x14ac:dyDescent="0.25">
      <c r="A75" s="4">
        <v>69</v>
      </c>
      <c r="C75" s="105">
        <f>IF(male=0,VLOOKUP((($A$5:$A$1570/'Life tables'!$I$2)*2)+age,lifetable,13,1),IF(male=1,VLOOKUP((($A$5:$A$1570/'Life tables'!$I$2)*2)+age,lifetable,10,1),"error"))</f>
        <v>7.1444713273804972E-5</v>
      </c>
      <c r="F75" s="96">
        <f t="shared" si="18"/>
        <v>173.60702488662926</v>
      </c>
      <c r="G75" s="96">
        <f t="shared" si="19"/>
        <v>17.439188989346686</v>
      </c>
      <c r="H75" s="96">
        <f t="shared" si="20"/>
        <v>0.99596664422870496</v>
      </c>
      <c r="I75" s="96">
        <f t="shared" si="21"/>
        <v>0.39907441509399988</v>
      </c>
      <c r="J75" s="96">
        <f t="shared" si="22"/>
        <v>1.3748910280903618E-2</v>
      </c>
      <c r="K75" s="96">
        <f t="shared" si="23"/>
        <v>0.41701048597180101</v>
      </c>
      <c r="L75" s="96">
        <f t="shared" si="31"/>
        <v>154.34203544170717</v>
      </c>
      <c r="M75" s="96">
        <f t="shared" si="24"/>
        <v>750.62121126810484</v>
      </c>
      <c r="N75" s="96">
        <f t="shared" si="25"/>
        <v>72.286448961667844</v>
      </c>
      <c r="O75" s="96">
        <f t="shared" si="26"/>
        <v>1.72547004385097</v>
      </c>
      <c r="P75" s="96">
        <f t="shared" si="27"/>
        <v>1.72547004385097</v>
      </c>
      <c r="Q75" s="96">
        <f t="shared" si="28"/>
        <v>5.9038953261024776E-2</v>
      </c>
      <c r="R75" s="96">
        <f t="shared" si="29"/>
        <v>0.13525807889583671</v>
      </c>
      <c r="S75" s="96">
        <f t="shared" si="32"/>
        <v>674.68952518657818</v>
      </c>
      <c r="T75" s="96">
        <f t="shared" si="33"/>
        <v>4.928828426126322</v>
      </c>
      <c r="U75" s="96">
        <f t="shared" si="34"/>
        <v>71.467991847549115</v>
      </c>
      <c r="V75" s="32">
        <f t="shared" si="35"/>
        <v>999.99999999999989</v>
      </c>
      <c r="W75" s="100">
        <f>IF(A75=1,((cPH1_+cPHr+(cNES*L75+(cNES+cOSEX)*G75+(cNES+cEREX)*H75+(cNES+cHOEX)*I75+(cNES+cNES)*S75+(cNES+cOSEX)*N75+(cNES+cEREX)*O75+(cNES+cHOEX)*P75)))/(1+cDR)^(A$6:A$65537 + 0.5),(cPHr+(cNES*L75+(cNES+cOSEX)*G75+(cNES+cEREX)*H75+(cNES+cHOEX)*I75+(cNES+cNES)*S75+(cNES+cOSEX)*N75+(cNES+cEREX)*O75+(cNES+cHOEX)*P75))/(1+cDR)^(((cycle + 0.5)/('Life tables'!$I$2/2))))</f>
        <v>187803.50287208549</v>
      </c>
      <c r="X75" s="107">
        <f>((L75+G75+H75+I75+N75+O75+P75+S75)/('Life tables'!$I$2/2))/(1+oDR)^(((cycle + 0.5)/('Life tables'!$I$2/2)))</f>
        <v>34.047354575236675</v>
      </c>
      <c r="Y75" s="31">
        <f>((uNES*L75+ uOCEX*G75+uEREX*H75+uHOEX*I75+uNES*S75+ uOCEX*N75+uEREX*O75+uHOEX*P75)/('Life tables'!$I$2/2))/(1+oDR)^(((cycle + 0.5)/('Life tables'!$I$2/2)))</f>
        <v>22.438468936393448</v>
      </c>
      <c r="Z75" s="100">
        <f t="shared" si="30"/>
        <v>219362.7237312686</v>
      </c>
      <c r="AA75" s="107">
        <f>((L75+G75+H75+I75+N75+O75+P75+S75)/('Life tables'!$I$2/2))</f>
        <v>35.425846269629211</v>
      </c>
      <c r="AB75" s="31">
        <f>((uNES*L75+ uOCEX*G75+uEREX*H75+uHOEX*I75+uNES*S75+ uOCEX*N75+uEREX*O75+uHOEX*P75)/('Life tables'!$I$2/2))</f>
        <v>23.346946069186615</v>
      </c>
    </row>
    <row r="76" spans="1:28" x14ac:dyDescent="0.25">
      <c r="A76" s="4">
        <v>70</v>
      </c>
      <c r="C76" s="105">
        <f>IF(male=0,VLOOKUP((($A$5:$A$1570/'Life tables'!$I$2)*2)+age,lifetable,13,1),IF(male=1,VLOOKUP((($A$5:$A$1570/'Life tables'!$I$2)*2)+age,lifetable,10,1),"error"))</f>
        <v>7.1444713273804972E-5</v>
      </c>
      <c r="F76" s="96">
        <f t="shared" si="18"/>
        <v>172.04050732360162</v>
      </c>
      <c r="G76" s="96">
        <f t="shared" si="19"/>
        <v>17.281829021599933</v>
      </c>
      <c r="H76" s="96">
        <f t="shared" si="20"/>
        <v>0.98697968508121181</v>
      </c>
      <c r="I76" s="96">
        <f t="shared" si="21"/>
        <v>0.39547342555680814</v>
      </c>
      <c r="J76" s="96">
        <f t="shared" si="22"/>
        <v>1.3624849002613803E-2</v>
      </c>
      <c r="K76" s="96">
        <f t="shared" si="23"/>
        <v>0.41324765292591409</v>
      </c>
      <c r="L76" s="96">
        <f t="shared" si="31"/>
        <v>152.94935268943513</v>
      </c>
      <c r="M76" s="96">
        <f t="shared" si="24"/>
        <v>751.5626724027228</v>
      </c>
      <c r="N76" s="96">
        <f t="shared" si="25"/>
        <v>72.377113708727123</v>
      </c>
      <c r="O76" s="96">
        <f t="shared" si="26"/>
        <v>1.7276342019654054</v>
      </c>
      <c r="P76" s="96">
        <f t="shared" si="27"/>
        <v>1.7276342019654054</v>
      </c>
      <c r="Q76" s="96">
        <f t="shared" si="28"/>
        <v>5.9113002434015606E-2</v>
      </c>
      <c r="R76" s="96">
        <f t="shared" si="29"/>
        <v>0.13542772534668557</v>
      </c>
      <c r="S76" s="96">
        <f t="shared" si="32"/>
        <v>675.5357495622842</v>
      </c>
      <c r="T76" s="96">
        <f t="shared" si="33"/>
        <v>5.0015662775629517</v>
      </c>
      <c r="U76" s="96">
        <f t="shared" si="34"/>
        <v>72.01666722582172</v>
      </c>
      <c r="V76" s="32">
        <f t="shared" si="35"/>
        <v>999.99999999999977</v>
      </c>
      <c r="W76" s="100">
        <f>IF(A76=1,((cPH1_+cPHr+(cNES*L76+(cNES+cOSEX)*G76+(cNES+cEREX)*H76+(cNES+cHOEX)*I76+(cNES+cNES)*S76+(cNES+cOSEX)*N76+(cNES+cEREX)*O76+(cNES+cHOEX)*P76)))/(1+cDR)^(A$6:A$65537 + 0.5),(cPHr+(cNES*L76+(cNES+cOSEX)*G76+(cNES+cEREX)*H76+(cNES+cHOEX)*I76+(cNES+cNES)*S76+(cNES+cOSEX)*N76+(cNES+cEREX)*O76+(cNES+cHOEX)*P76))/(1+cDR)^(((cycle + 0.5)/('Life tables'!$I$2/2))))</f>
        <v>187379.85319398224</v>
      </c>
      <c r="X76" s="107">
        <f>((L76+G76+H76+I76+N76+O76+P76+S76)/('Life tables'!$I$2/2))/(1+oDR)^(((cycle + 0.5)/('Life tables'!$I$2/2)))</f>
        <v>34.005022255126391</v>
      </c>
      <c r="Y76" s="31">
        <f>((uNES*L76+ uOCEX*G76+uEREX*H76+uHOEX*I76+uNES*S76+ uOCEX*N76+uEREX*O76+uHOEX*P76)/('Life tables'!$I$2/2))/(1+oDR)^(((cycle + 0.5)/('Life tables'!$I$2/2)))</f>
        <v>22.410633948470139</v>
      </c>
      <c r="Z76" s="100">
        <f t="shared" si="30"/>
        <v>219357.59252341054</v>
      </c>
      <c r="AA76" s="107">
        <f>((L76+G76+H76+I76+N76+O76+P76+S76)/('Life tables'!$I$2/2))</f>
        <v>35.402011261230776</v>
      </c>
      <c r="AB76" s="31">
        <f>((uNES*L76+ uOCEX*G76+uEREX*H76+uHOEX*I76+uNES*S76+ uOCEX*N76+uEREX*O76+uHOEX*P76)/('Life tables'!$I$2/2))</f>
        <v>23.331304107452986</v>
      </c>
    </row>
    <row r="77" spans="1:28" x14ac:dyDescent="0.25">
      <c r="A77" s="4">
        <v>71</v>
      </c>
      <c r="C77" s="105">
        <f>IF(male=0,VLOOKUP((($A$5:$A$1570/'Life tables'!$I$2)*2)+age,lifetable,13,1),IF(male=1,VLOOKUP((($A$5:$A$1570/'Life tables'!$I$2)*2)+age,lifetable,10,1),"error"))</f>
        <v>7.1444713273804972E-5</v>
      </c>
      <c r="F77" s="96">
        <f t="shared" si="18"/>
        <v>170.54304943324925</v>
      </c>
      <c r="G77" s="96">
        <f t="shared" si="19"/>
        <v>17.131406242507342</v>
      </c>
      <c r="H77" s="96">
        <f t="shared" si="20"/>
        <v>0.97838891457004162</v>
      </c>
      <c r="I77" s="96">
        <f t="shared" si="21"/>
        <v>0.39203118505927925</v>
      </c>
      <c r="J77" s="96">
        <f t="shared" si="22"/>
        <v>1.3506256945654528E-2</v>
      </c>
      <c r="K77" s="96">
        <f t="shared" si="23"/>
        <v>0.40965070376451962</v>
      </c>
      <c r="L77" s="96">
        <f t="shared" si="31"/>
        <v>151.61806613040241</v>
      </c>
      <c r="M77" s="96">
        <f t="shared" si="24"/>
        <v>752.43871706336608</v>
      </c>
      <c r="N77" s="96">
        <f t="shared" si="25"/>
        <v>72.461478707609515</v>
      </c>
      <c r="O77" s="96">
        <f t="shared" si="26"/>
        <v>1.72964798574386</v>
      </c>
      <c r="P77" s="96">
        <f t="shared" si="27"/>
        <v>1.72964798574386</v>
      </c>
      <c r="Q77" s="96">
        <f t="shared" si="28"/>
        <v>5.9181906375175106E-2</v>
      </c>
      <c r="R77" s="96">
        <f t="shared" si="29"/>
        <v>0.1355855840856165</v>
      </c>
      <c r="S77" s="96">
        <f t="shared" si="32"/>
        <v>676.32317489380807</v>
      </c>
      <c r="T77" s="96">
        <f t="shared" si="33"/>
        <v>5.0742544408837817</v>
      </c>
      <c r="U77" s="96">
        <f t="shared" si="34"/>
        <v>72.561903513671851</v>
      </c>
      <c r="V77" s="32">
        <f t="shared" si="35"/>
        <v>1000.0000000000001</v>
      </c>
      <c r="W77" s="100">
        <f>IF(A77=1,((cPH1_+cPHr+(cNES*L77+(cNES+cOSEX)*G77+(cNES+cEREX)*H77+(cNES+cHOEX)*I77+(cNES+cNES)*S77+(cNES+cOSEX)*N77+(cNES+cEREX)*O77+(cNES+cHOEX)*P77)))/(1+cDR)^(A$6:A$65537 + 0.5),(cPHr+(cNES*L77+(cNES+cOSEX)*G77+(cNES+cEREX)*H77+(cNES+cHOEX)*I77+(cNES+cNES)*S77+(cNES+cOSEX)*N77+(cNES+cEREX)*O77+(cNES+cHOEX)*P77))/(1+cDR)^(((cycle + 0.5)/('Life tables'!$I$2/2))))</f>
        <v>186952.13678853121</v>
      </c>
      <c r="X77" s="107">
        <f>((L77+G77+H77+I77+N77+O77+P77+S77)/('Life tables'!$I$2/2))/(1+oDR)^(((cycle + 0.5)/('Life tables'!$I$2/2)))</f>
        <v>33.962855635607319</v>
      </c>
      <c r="Y77" s="31">
        <f>((uNES*L77+ uOCEX*G77+uEREX*H77+uHOEX*I77+uNES*S77+ uOCEX*N77+uEREX*O77+uHOEX*P77)/('Life tables'!$I$2/2))/(1+oDR)^(((cycle + 0.5)/('Life tables'!$I$2/2)))</f>
        <v>22.382905092485601</v>
      </c>
      <c r="Z77" s="100">
        <f t="shared" si="30"/>
        <v>219346.56876878461</v>
      </c>
      <c r="AA77" s="107">
        <f>((L77+G77+H77+I77+N77+O77+P77+S77)/('Life tables'!$I$2/2))</f>
        <v>35.378310068885483</v>
      </c>
      <c r="AB77" s="31">
        <f>((uNES*L77+ uOCEX*G77+uEREX*H77+uHOEX*I77+uNES*S77+ uOCEX*N77+uEREX*O77+uHOEX*P77)/('Life tables'!$I$2/2))</f>
        <v>23.315747212203803</v>
      </c>
    </row>
    <row r="78" spans="1:28" x14ac:dyDescent="0.25">
      <c r="A78" s="4">
        <v>72</v>
      </c>
      <c r="C78" s="105">
        <f>IF(male=0,VLOOKUP((($A$5:$A$1570/'Life tables'!$I$2)*2)+age,lifetable,13,1),IF(male=1,VLOOKUP((($A$5:$A$1570/'Life tables'!$I$2)*2)+age,lifetable,10,1),"error"))</f>
        <v>7.1444713273804972E-5</v>
      </c>
      <c r="F78" s="96">
        <f t="shared" si="18"/>
        <v>169.11143648594873</v>
      </c>
      <c r="G78" s="96">
        <f t="shared" si="19"/>
        <v>16.987597725750181</v>
      </c>
      <c r="H78" s="96">
        <f t="shared" si="20"/>
        <v>0.97017589010350069</v>
      </c>
      <c r="I78" s="96">
        <f t="shared" si="21"/>
        <v>0.38874030382934027</v>
      </c>
      <c r="J78" s="96">
        <f t="shared" si="22"/>
        <v>1.3392879517625514E-2</v>
      </c>
      <c r="K78" s="96">
        <f t="shared" si="23"/>
        <v>0.40621191658832573</v>
      </c>
      <c r="L78" s="96">
        <f t="shared" si="31"/>
        <v>150.34531777015977</v>
      </c>
      <c r="M78" s="96">
        <f t="shared" si="24"/>
        <v>753.25240555949586</v>
      </c>
      <c r="N78" s="96">
        <f t="shared" si="25"/>
        <v>72.539838672746683</v>
      </c>
      <c r="O78" s="96">
        <f t="shared" si="26"/>
        <v>1.7315184299892685</v>
      </c>
      <c r="P78" s="96">
        <f t="shared" si="27"/>
        <v>1.7315184299892685</v>
      </c>
      <c r="Q78" s="96">
        <f t="shared" si="28"/>
        <v>5.9245905788422273E-2</v>
      </c>
      <c r="R78" s="96">
        <f t="shared" si="29"/>
        <v>0.13573220656464319</v>
      </c>
      <c r="S78" s="96">
        <f t="shared" si="32"/>
        <v>677.05455191441763</v>
      </c>
      <c r="T78" s="96">
        <f t="shared" si="33"/>
        <v>5.1468932261898299</v>
      </c>
      <c r="U78" s="96">
        <f t="shared" si="34"/>
        <v>73.103847636824824</v>
      </c>
      <c r="V78" s="32">
        <f t="shared" si="35"/>
        <v>1000.0000000000003</v>
      </c>
      <c r="W78" s="100">
        <f>IF(A78=1,((cPH1_+cPHr+(cNES*L78+(cNES+cOSEX)*G78+(cNES+cEREX)*H78+(cNES+cHOEX)*I78+(cNES+cNES)*S78+(cNES+cOSEX)*N78+(cNES+cEREX)*O78+(cNES+cHOEX)*P78)))/(1+cDR)^(A$6:A$65537 + 0.5),(cPHr+(cNES*L78+(cNES+cOSEX)*G78+(cNES+cEREX)*H78+(cNES+cHOEX)*I78+(cNES+cNES)*S78+(cNES+cOSEX)*N78+(cNES+cEREX)*O78+(cNES+cHOEX)*P78))/(1+cDR)^(((cycle + 0.5)/('Life tables'!$I$2/2))))</f>
        <v>186520.62170458387</v>
      </c>
      <c r="X78" s="107">
        <f>((L78+G78+H78+I78+N78+O78+P78+S78)/('Life tables'!$I$2/2))/(1+oDR)^(((cycle + 0.5)/('Life tables'!$I$2/2)))</f>
        <v>33.920849049583488</v>
      </c>
      <c r="Y78" s="31">
        <f>((uNES*L78+ uOCEX*G78+uEREX*H78+uHOEX*I78+uNES*S78+ uOCEX*N78+uEREX*O78+uHOEX*P78)/('Life tables'!$I$2/2))/(1+oDR)^(((cycle + 0.5)/('Life tables'!$I$2/2)))</f>
        <v>22.355278778426904</v>
      </c>
      <c r="Z78" s="100">
        <f t="shared" si="30"/>
        <v>219329.93064756127</v>
      </c>
      <c r="AA78" s="107">
        <f>((L78+G78+H78+I78+N78+O78+P78+S78)/('Life tables'!$I$2/2))</f>
        <v>35.354737045196401</v>
      </c>
      <c r="AB78" s="31">
        <f>((uNES*L78+ uOCEX*G78+uEREX*H78+uHOEX*I78+uNES*S78+ uOCEX*N78+uEREX*O78+uHOEX*P78)/('Life tables'!$I$2/2))</f>
        <v>23.3002718071129</v>
      </c>
    </row>
    <row r="79" spans="1:28" x14ac:dyDescent="0.25">
      <c r="A79" s="4">
        <v>73</v>
      </c>
      <c r="C79" s="105">
        <f>IF(male=0,VLOOKUP((($A$5:$A$1570/'Life tables'!$I$2)*2)+age,lifetable,13,1),IF(male=1,VLOOKUP((($A$5:$A$1570/'Life tables'!$I$2)*2)+age,lifetable,10,1),"error"))</f>
        <v>7.1444713273804972E-5</v>
      </c>
      <c r="F79" s="96">
        <f t="shared" si="18"/>
        <v>167.7426035058368</v>
      </c>
      <c r="G79" s="96">
        <f t="shared" si="19"/>
        <v>16.850095588088347</v>
      </c>
      <c r="H79" s="96">
        <f t="shared" si="20"/>
        <v>0.96232302821267601</v>
      </c>
      <c r="I79" s="96">
        <f t="shared" si="21"/>
        <v>0.38559373633729166</v>
      </c>
      <c r="J79" s="96">
        <f t="shared" si="22"/>
        <v>1.3284473985963467E-2</v>
      </c>
      <c r="K79" s="96">
        <f t="shared" si="23"/>
        <v>0.40292392921210374</v>
      </c>
      <c r="L79" s="96">
        <f t="shared" si="31"/>
        <v>149.12838275000041</v>
      </c>
      <c r="M79" s="96">
        <f t="shared" si="24"/>
        <v>754.00665563114876</v>
      </c>
      <c r="N79" s="96">
        <f t="shared" si="25"/>
        <v>72.612474588825791</v>
      </c>
      <c r="O79" s="96">
        <f t="shared" si="26"/>
        <v>1.7332522417769889</v>
      </c>
      <c r="P79" s="96">
        <f t="shared" si="27"/>
        <v>1.7332522417769889</v>
      </c>
      <c r="Q79" s="96">
        <f t="shared" si="28"/>
        <v>5.9305230164098013E-2</v>
      </c>
      <c r="R79" s="96">
        <f t="shared" si="29"/>
        <v>0.13586811854550296</v>
      </c>
      <c r="S79" s="96">
        <f t="shared" si="32"/>
        <v>677.73250321005935</v>
      </c>
      <c r="T79" s="96">
        <f t="shared" si="33"/>
        <v>5.2194829303398915</v>
      </c>
      <c r="U79" s="96">
        <f t="shared" si="34"/>
        <v>73.642639684582434</v>
      </c>
      <c r="V79" s="32">
        <f t="shared" si="35"/>
        <v>1000.0000000000002</v>
      </c>
      <c r="W79" s="100">
        <f>IF(A79=1,((cPH1_+cPHr+(cNES*L79+(cNES+cOSEX)*G79+(cNES+cEREX)*H79+(cNES+cHOEX)*I79+(cNES+cNES)*S79+(cNES+cOSEX)*N79+(cNES+cEREX)*O79+(cNES+cHOEX)*P79)))/(1+cDR)^(A$6:A$65537 + 0.5),(cPHr+(cNES*L79+(cNES+cOSEX)*G79+(cNES+cEREX)*H79+(cNES+cHOEX)*I79+(cNES+cNES)*S79+(cNES+cOSEX)*N79+(cNES+cEREX)*O79+(cNES+cHOEX)*P79))/(1+cDR)^(((cycle + 0.5)/('Life tables'!$I$2/2))))</f>
        <v>186085.56273559298</v>
      </c>
      <c r="X79" s="107">
        <f>((L79+G79+H79+I79+N79+O79+P79+S79)/('Life tables'!$I$2/2))/(1+oDR)^(((cycle + 0.5)/('Life tables'!$I$2/2)))</f>
        <v>33.878997094531627</v>
      </c>
      <c r="Y79" s="31">
        <f>((uNES*L79+ uOCEX*G79+uEREX*H79+uHOEX*I79+uNES*S79+ uOCEX*N79+uEREX*O79+uHOEX*P79)/('Life tables'!$I$2/2))/(1+oDR)^(((cycle + 0.5)/('Life tables'!$I$2/2)))</f>
        <v>22.327751583819431</v>
      </c>
      <c r="Z79" s="100">
        <f t="shared" si="30"/>
        <v>219307.9433789374</v>
      </c>
      <c r="AA79" s="107">
        <f>((L79+G79+H79+I79+N79+O79+P79+S79)/('Life tables'!$I$2/2))</f>
        <v>35.331286805493285</v>
      </c>
      <c r="AB79" s="31">
        <f>((uNES*L79+ uOCEX*G79+uEREX*H79+uHOEX*I79+uNES*S79+ uOCEX*N79+uEREX*O79+uHOEX*P79)/('Life tables'!$I$2/2))</f>
        <v>23.284874482221955</v>
      </c>
    </row>
    <row r="80" spans="1:28" x14ac:dyDescent="0.25">
      <c r="A80" s="4">
        <v>74</v>
      </c>
      <c r="C80" s="105">
        <f>IF(male=0,VLOOKUP((($A$5:$A$1570/'Life tables'!$I$2)*2)+age,lifetable,13,1),IF(male=1,VLOOKUP((($A$5:$A$1570/'Life tables'!$I$2)*2)+age,lifetable,10,1),"error"))</f>
        <v>7.1444713273804972E-5</v>
      </c>
      <c r="F80" s="96">
        <f t="shared" si="18"/>
        <v>166.43362829467253</v>
      </c>
      <c r="G80" s="96">
        <f t="shared" si="19"/>
        <v>16.718606288592717</v>
      </c>
      <c r="H80" s="96">
        <f t="shared" si="20"/>
        <v>0.95481356453000998</v>
      </c>
      <c r="I80" s="96">
        <f t="shared" si="21"/>
        <v>0.38258476525960022</v>
      </c>
      <c r="J80" s="96">
        <f t="shared" si="22"/>
        <v>1.3180808925462738E-2</v>
      </c>
      <c r="K80" s="96">
        <f t="shared" si="23"/>
        <v>0.39977972240774706</v>
      </c>
      <c r="L80" s="96">
        <f t="shared" si="31"/>
        <v>147.964663144957</v>
      </c>
      <c r="M80" s="96">
        <f t="shared" si="24"/>
        <v>754.70424909040526</v>
      </c>
      <c r="N80" s="96">
        <f t="shared" si="25"/>
        <v>72.679654350377348</v>
      </c>
      <c r="O80" s="96">
        <f t="shared" si="26"/>
        <v>1.7348558157216953</v>
      </c>
      <c r="P80" s="96">
        <f t="shared" si="27"/>
        <v>1.7348558157216953</v>
      </c>
      <c r="Q80" s="96">
        <f t="shared" si="28"/>
        <v>5.9360098301339509E-2</v>
      </c>
      <c r="R80" s="96">
        <f t="shared" si="29"/>
        <v>0.13599382129641502</v>
      </c>
      <c r="S80" s="96">
        <f t="shared" si="32"/>
        <v>678.3595291889867</v>
      </c>
      <c r="T80" s="96">
        <f t="shared" si="33"/>
        <v>5.2920238375666937</v>
      </c>
      <c r="U80" s="96">
        <f t="shared" si="34"/>
        <v>74.178413228286601</v>
      </c>
      <c r="V80" s="32">
        <f t="shared" si="35"/>
        <v>1000</v>
      </c>
      <c r="W80" s="100">
        <f>IF(A80=1,((cPH1_+cPHr+(cNES*L80+(cNES+cOSEX)*G80+(cNES+cEREX)*H80+(cNES+cHOEX)*I80+(cNES+cNES)*S80+(cNES+cOSEX)*N80+(cNES+cEREX)*O80+(cNES+cHOEX)*P80)))/(1+cDR)^(A$6:A$65537 + 0.5),(cPHr+(cNES*L80+(cNES+cOSEX)*G80+(cNES+cEREX)*H80+(cNES+cHOEX)*I80+(cNES+cNES)*S80+(cNES+cOSEX)*N80+(cNES+cEREX)*O80+(cNES+cHOEX)*P80))/(1+cDR)^(((cycle + 0.5)/('Life tables'!$I$2/2))))</f>
        <v>185647.20206587811</v>
      </c>
      <c r="X80" s="107">
        <f>((L80+G80+H80+I80+N80+O80+P80+S80)/('Life tables'!$I$2/2))/(1+oDR)^(((cycle + 0.5)/('Life tables'!$I$2/2)))</f>
        <v>33.837294620035259</v>
      </c>
      <c r="Y80" s="31">
        <f>((uNES*L80+ uOCEX*G80+uEREX*H80+uHOEX*I80+uNES*S80+ uOCEX*N80+uEREX*O80+uHOEX*P80)/('Life tables'!$I$2/2))/(1+oDR)^(((cycle + 0.5)/('Life tables'!$I$2/2)))</f>
        <v>22.300320245832999</v>
      </c>
      <c r="Z80" s="100">
        <f t="shared" si="30"/>
        <v>219280.85982491303</v>
      </c>
      <c r="AA80" s="107">
        <f>((L80+G80+H80+I80+N80+O80+P80+S80)/('Life tables'!$I$2/2))</f>
        <v>35.307954215593945</v>
      </c>
      <c r="AB80" s="31">
        <f>((uNES*L80+ uOCEX*G80+uEREX*H80+uHOEX*I80+uNES*S80+ uOCEX*N80+uEREX*O80+uHOEX*P80)/('Life tables'!$I$2/2))</f>
        <v>23.269551986190489</v>
      </c>
    </row>
    <row r="81" spans="1:28" x14ac:dyDescent="0.25">
      <c r="A81" s="4">
        <v>75</v>
      </c>
      <c r="C81" s="105">
        <f>IF(male=0,VLOOKUP((($A$5:$A$1570/'Life tables'!$I$2)*2)+age,lifetable,13,1),IF(male=1,VLOOKUP((($A$5:$A$1570/'Life tables'!$I$2)*2)+age,lifetable,10,1),"error"))</f>
        <v>7.1444713273804972E-5</v>
      </c>
      <c r="F81" s="96">
        <f t="shared" si="18"/>
        <v>165.18172478067635</v>
      </c>
      <c r="G81" s="96">
        <f t="shared" si="19"/>
        <v>16.592849960522098</v>
      </c>
      <c r="H81" s="96">
        <f t="shared" si="20"/>
        <v>0.94763151563223569</v>
      </c>
      <c r="I81" s="96">
        <f t="shared" si="21"/>
        <v>0.37970698618972437</v>
      </c>
      <c r="J81" s="96">
        <f t="shared" si="22"/>
        <v>1.3081663691532706E-2</v>
      </c>
      <c r="K81" s="96">
        <f t="shared" si="23"/>
        <v>0.3967726039279374</v>
      </c>
      <c r="L81" s="96">
        <f t="shared" si="31"/>
        <v>146.85168205071281</v>
      </c>
      <c r="M81" s="96">
        <f t="shared" si="24"/>
        <v>755.34783815347055</v>
      </c>
      <c r="N81" s="96">
        <f t="shared" si="25"/>
        <v>72.741633371568298</v>
      </c>
      <c r="O81" s="96">
        <f t="shared" si="26"/>
        <v>1.7363352485330772</v>
      </c>
      <c r="P81" s="96">
        <f t="shared" si="27"/>
        <v>1.7363352485330772</v>
      </c>
      <c r="Q81" s="96">
        <f t="shared" si="28"/>
        <v>5.941071880612038E-2</v>
      </c>
      <c r="R81" s="96">
        <f t="shared" si="29"/>
        <v>0.13610979273308879</v>
      </c>
      <c r="S81" s="96">
        <f t="shared" si="32"/>
        <v>678.93801377329692</v>
      </c>
      <c r="T81" s="96">
        <f t="shared" si="33"/>
        <v>5.3645162200643464</v>
      </c>
      <c r="U81" s="96">
        <f t="shared" si="34"/>
        <v>74.711295624947624</v>
      </c>
      <c r="V81" s="32">
        <f t="shared" si="35"/>
        <v>1000.0000000000002</v>
      </c>
      <c r="W81" s="100">
        <f>IF(A81=1,((cPH1_+cPHr+(cNES*L81+(cNES+cOSEX)*G81+(cNES+cEREX)*H81+(cNES+cHOEX)*I81+(cNES+cNES)*S81+(cNES+cOSEX)*N81+(cNES+cEREX)*O81+(cNES+cHOEX)*P81)))/(1+cDR)^(A$6:A$65537 + 0.5),(cPHr+(cNES*L81+(cNES+cOSEX)*G81+(cNES+cEREX)*H81+(cNES+cHOEX)*I81+(cNES+cNES)*S81+(cNES+cOSEX)*N81+(cNES+cEREX)*O81+(cNES+cHOEX)*P81))/(1+cDR)^(((cycle + 0.5)/('Life tables'!$I$2/2))))</f>
        <v>185205.76988540762</v>
      </c>
      <c r="X81" s="107">
        <f>((L81+G81+H81+I81+N81+O81+P81+S81)/('Life tables'!$I$2/2))/(1+oDR)^(((cycle + 0.5)/('Life tables'!$I$2/2)))</f>
        <v>33.795736715906202</v>
      </c>
      <c r="Y81" s="31">
        <f>((uNES*L81+ uOCEX*G81+uEREX*H81+uHOEX*I81+uNES*S81+ uOCEX*N81+uEREX*O81+uHOEX*P81)/('Life tables'!$I$2/2))/(1+oDR)^(((cycle + 0.5)/('Life tables'!$I$2/2)))</f>
        <v>22.272981653760002</v>
      </c>
      <c r="Z81" s="100">
        <f t="shared" si="30"/>
        <v>219248.92106594084</v>
      </c>
      <c r="AA81" s="107">
        <f>((L81+G81+H81+I81+N81+O81+P81+S81)/('Life tables'!$I$2/2))</f>
        <v>35.284734380135674</v>
      </c>
      <c r="AB81" s="31">
        <f>((uNES*L81+ uOCEX*G81+uEREX*H81+uHOEX*I81+uNES*S81+ uOCEX*N81+uEREX*O81+uHOEX*P81)/('Life tables'!$I$2/2))</f>
        <v>23.254301218906971</v>
      </c>
    </row>
    <row r="82" spans="1:28" x14ac:dyDescent="0.25">
      <c r="A82" s="4">
        <v>76</v>
      </c>
      <c r="C82" s="105">
        <f>IF(male=0,VLOOKUP((($A$5:$A$1570/'Life tables'!$I$2)*2)+age,lifetable,13,1),IF(male=1,VLOOKUP((($A$5:$A$1570/'Life tables'!$I$2)*2)+age,lifetable,10,1),"error"))</f>
        <v>7.1444713273804972E-5</v>
      </c>
      <c r="F82" s="96">
        <f t="shared" si="18"/>
        <v>163.98423667720667</v>
      </c>
      <c r="G82" s="96">
        <f t="shared" si="19"/>
        <v>16.472559774324051</v>
      </c>
      <c r="H82" s="96">
        <f t="shared" si="20"/>
        <v>0.9407616426608203</v>
      </c>
      <c r="I82" s="96">
        <f t="shared" si="21"/>
        <v>0.37695429306117006</v>
      </c>
      <c r="J82" s="96">
        <f t="shared" si="22"/>
        <v>1.298682791799298E-2</v>
      </c>
      <c r="K82" s="96">
        <f t="shared" si="23"/>
        <v>0.39389619327405145</v>
      </c>
      <c r="L82" s="96">
        <f t="shared" si="31"/>
        <v>145.78707794596858</v>
      </c>
      <c r="M82" s="96">
        <f t="shared" si="24"/>
        <v>755.93995147778151</v>
      </c>
      <c r="N82" s="96">
        <f t="shared" si="25"/>
        <v>72.79865516758845</v>
      </c>
      <c r="O82" s="96">
        <f t="shared" si="26"/>
        <v>1.7376963528934743</v>
      </c>
      <c r="P82" s="96">
        <f t="shared" si="27"/>
        <v>1.7376963528934743</v>
      </c>
      <c r="Q82" s="96">
        <f t="shared" si="28"/>
        <v>5.9457290566089928E-2</v>
      </c>
      <c r="R82" s="96">
        <f t="shared" si="29"/>
        <v>0.13621648850657969</v>
      </c>
      <c r="S82" s="96">
        <f t="shared" si="32"/>
        <v>679.47022982533349</v>
      </c>
      <c r="T82" s="96">
        <f t="shared" si="33"/>
        <v>5.4369603385484293</v>
      </c>
      <c r="U82" s="96">
        <f t="shared" si="34"/>
        <v>75.24140830672826</v>
      </c>
      <c r="V82" s="32">
        <f t="shared" si="35"/>
        <v>1000</v>
      </c>
      <c r="W82" s="100">
        <f>IF(A82=1,((cPH1_+cPHr+(cNES*L82+(cNES+cOSEX)*G82+(cNES+cEREX)*H82+(cNES+cHOEX)*I82+(cNES+cNES)*S82+(cNES+cOSEX)*N82+(cNES+cEREX)*O82+(cNES+cHOEX)*P82)))/(1+cDR)^(A$6:A$65537 + 0.5),(cPHr+(cNES*L82+(cNES+cOSEX)*G82+(cNES+cEREX)*H82+(cNES+cHOEX)*I82+(cNES+cNES)*S82+(cNES+cOSEX)*N82+(cNES+cEREX)*O82+(cNES+cHOEX)*P82))/(1+cDR)^(((cycle + 0.5)/('Life tables'!$I$2/2))))</f>
        <v>184761.48497463128</v>
      </c>
      <c r="X82" s="107">
        <f>((L82+G82+H82+I82+N82+O82+P82+S82)/('Life tables'!$I$2/2))/(1+oDR)^(((cycle + 0.5)/('Life tables'!$I$2/2)))</f>
        <v>33.754318700865937</v>
      </c>
      <c r="Y82" s="31">
        <f>((uNES*L82+ uOCEX*G82+uEREX*H82+uHOEX*I82+uNES*S82+ uOCEX*N82+uEREX*O82+uHOEX*P82)/('Life tables'!$I$2/2))/(1+oDR)^(((cycle + 0.5)/('Life tables'!$I$2/2)))</f>
        <v>22.245732841848032</v>
      </c>
      <c r="Z82" s="100">
        <f t="shared" si="30"/>
        <v>219212.35694975973</v>
      </c>
      <c r="AA82" s="107">
        <f>((L82+G82+H82+I82+N82+O82+P82+S82)/('Life tables'!$I$2/2))</f>
        <v>35.261622631450244</v>
      </c>
      <c r="AB82" s="31">
        <f>((uNES*L82+ uOCEX*G82+uEREX*H82+uHOEX*I82+uNES*S82+ uOCEX*N82+uEREX*O82+uHOEX*P82)/('Life tables'!$I$2/2))</f>
        <v>23.239119224444039</v>
      </c>
    </row>
    <row r="83" spans="1:28" x14ac:dyDescent="0.25">
      <c r="A83" s="4">
        <v>77</v>
      </c>
      <c r="C83" s="105">
        <f>IF(male=0,VLOOKUP((($A$5:$A$1570/'Life tables'!$I$2)*2)+age,lifetable,13,1),IF(male=1,VLOOKUP((($A$5:$A$1570/'Life tables'!$I$2)*2)+age,lifetable,10,1),"error"))</f>
        <v>7.1444713273804972E-5</v>
      </c>
      <c r="F83" s="96">
        <f t="shared" si="18"/>
        <v>162.83863143684192</v>
      </c>
      <c r="G83" s="96">
        <f t="shared" si="19"/>
        <v>16.357481330309742</v>
      </c>
      <c r="H83" s="96">
        <f t="shared" si="20"/>
        <v>0.93418941663712107</v>
      </c>
      <c r="I83" s="96">
        <f t="shared" si="21"/>
        <v>0.37432086424960131</v>
      </c>
      <c r="J83" s="96">
        <f t="shared" si="22"/>
        <v>1.2896101038263351E-2</v>
      </c>
      <c r="K83" s="96">
        <f t="shared" si="23"/>
        <v>0.39114440717364274</v>
      </c>
      <c r="L83" s="96">
        <f t="shared" si="31"/>
        <v>144.76859931743354</v>
      </c>
      <c r="M83" s="96">
        <f t="shared" si="24"/>
        <v>756.48299991788167</v>
      </c>
      <c r="N83" s="96">
        <f t="shared" si="25"/>
        <v>72.850951908953775</v>
      </c>
      <c r="O83" s="96">
        <f t="shared" si="26"/>
        <v>1.738944670689037</v>
      </c>
      <c r="P83" s="96">
        <f t="shared" si="27"/>
        <v>1.738944670689037</v>
      </c>
      <c r="Q83" s="96">
        <f t="shared" si="28"/>
        <v>5.9500003203292622E-2</v>
      </c>
      <c r="R83" s="96">
        <f t="shared" si="29"/>
        <v>0.13631434304046802</v>
      </c>
      <c r="S83" s="96">
        <f t="shared" si="32"/>
        <v>679.95834432130607</v>
      </c>
      <c r="T83" s="96">
        <f t="shared" si="33"/>
        <v>5.5093564427899855</v>
      </c>
      <c r="U83" s="96">
        <f t="shared" si="34"/>
        <v>75.768867056942369</v>
      </c>
      <c r="V83" s="32">
        <f t="shared" si="35"/>
        <v>1000.0000000000002</v>
      </c>
      <c r="W83" s="100">
        <f>IF(A83=1,((cPH1_+cPHr+(cNES*L83+(cNES+cOSEX)*G83+(cNES+cEREX)*H83+(cNES+cHOEX)*I83+(cNES+cNES)*S83+(cNES+cOSEX)*N83+(cNES+cEREX)*O83+(cNES+cHOEX)*P83)))/(1+cDR)^(A$6:A$65537 + 0.5),(cPHr+(cNES*L83+(cNES+cOSEX)*G83+(cNES+cEREX)*H83+(cNES+cHOEX)*I83+(cNES+cNES)*S83+(cNES+cOSEX)*N83+(cNES+cEREX)*O83+(cNES+cHOEX)*P83))/(1+cDR)^(((cycle + 0.5)/('Life tables'!$I$2/2))))</f>
        <v>184314.55526082343</v>
      </c>
      <c r="X83" s="107">
        <f>((L83+G83+H83+I83+N83+O83+P83+S83)/('Life tables'!$I$2/2))/(1+oDR)^(((cycle + 0.5)/('Life tables'!$I$2/2)))</f>
        <v>33.713036111760417</v>
      </c>
      <c r="Y83" s="31">
        <f>((uNES*L83+ uOCEX*G83+uEREX*H83+uHOEX*I83+uNES*S83+ uOCEX*N83+uEREX*O83+uHOEX*P83)/('Life tables'!$I$2/2))/(1+oDR)^(((cycle + 0.5)/('Life tables'!$I$2/2)))</f>
        <v>22.218570982470336</v>
      </c>
      <c r="Z83" s="100">
        <f t="shared" si="30"/>
        <v>219171.38661466193</v>
      </c>
      <c r="AA83" s="107">
        <f>((L83+G83+H83+I83+N83+O83+P83+S83)/('Life tables'!$I$2/2))</f>
        <v>35.238614518957249</v>
      </c>
      <c r="AB83" s="31">
        <f>((uNES*L83+ uOCEX*G83+uEREX*H83+uHOEX*I83+uNES*S83+ uOCEX*N83+uEREX*O83+uHOEX*P83)/('Life tables'!$I$2/2))</f>
        <v>23.22400318434202</v>
      </c>
    </row>
    <row r="84" spans="1:28" x14ac:dyDescent="0.25">
      <c r="A84" s="4">
        <v>78</v>
      </c>
      <c r="C84" s="105">
        <f>IF(male=0,VLOOKUP((($A$5:$A$1570/'Life tables'!$I$2)*2)+age,lifetable,13,1),IF(male=1,VLOOKUP((($A$5:$A$1570/'Life tables'!$I$2)*2)+age,lifetable,10,1),"error"))</f>
        <v>7.1444713273804972E-5</v>
      </c>
      <c r="F84" s="96">
        <f t="shared" si="18"/>
        <v>161.74249448710543</v>
      </c>
      <c r="G84" s="96">
        <f t="shared" si="19"/>
        <v>16.247372079620469</v>
      </c>
      <c r="H84" s="96">
        <f t="shared" si="20"/>
        <v>0.92790098539329868</v>
      </c>
      <c r="I84" s="96">
        <f t="shared" si="21"/>
        <v>0.37180114932237029</v>
      </c>
      <c r="J84" s="96">
        <f t="shared" si="22"/>
        <v>1.2809291828858651E-2</v>
      </c>
      <c r="K84" s="96">
        <f t="shared" si="23"/>
        <v>0.38851144573443963</v>
      </c>
      <c r="L84" s="96">
        <f t="shared" si="31"/>
        <v>143.79409953520599</v>
      </c>
      <c r="M84" s="96">
        <f t="shared" si="24"/>
        <v>756.97928201316267</v>
      </c>
      <c r="N84" s="96">
        <f t="shared" si="25"/>
        <v>72.898744949987758</v>
      </c>
      <c r="O84" s="96">
        <f t="shared" si="26"/>
        <v>1.7400854856245227</v>
      </c>
      <c r="P84" s="96">
        <f t="shared" si="27"/>
        <v>1.7400854856245227</v>
      </c>
      <c r="Q84" s="96">
        <f t="shared" si="28"/>
        <v>5.9539037505797976E-2</v>
      </c>
      <c r="R84" s="96">
        <f t="shared" si="29"/>
        <v>0.13640377051972177</v>
      </c>
      <c r="S84" s="96">
        <f t="shared" si="32"/>
        <v>680.40442328390031</v>
      </c>
      <c r="T84" s="96">
        <f t="shared" si="33"/>
        <v>5.5817047721246418</v>
      </c>
      <c r="U84" s="96">
        <f t="shared" si="34"/>
        <v>76.293782273196527</v>
      </c>
      <c r="V84" s="32">
        <f t="shared" si="35"/>
        <v>1000.0000000000003</v>
      </c>
      <c r="W84" s="100">
        <f>IF(A84=1,((cPH1_+cPHr+(cNES*L84+(cNES+cOSEX)*G84+(cNES+cEREX)*H84+(cNES+cHOEX)*I84+(cNES+cNES)*S84+(cNES+cOSEX)*N84+(cNES+cEREX)*O84+(cNES+cHOEX)*P84)))/(1+cDR)^(A$6:A$65537 + 0.5),(cPHr+(cNES*L84+(cNES+cOSEX)*G84+(cNES+cEREX)*H84+(cNES+cHOEX)*I84+(cNES+cNES)*S84+(cNES+cOSEX)*N84+(cNES+cEREX)*O84+(cNES+cHOEX)*P84))/(1+cDR)^(((cycle + 0.5)/('Life tables'!$I$2/2))))</f>
        <v>183865.17834732297</v>
      </c>
      <c r="X84" s="107">
        <f>((L84+G84+H84+I84+N84+O84+P84+S84)/('Life tables'!$I$2/2))/(1+oDR)^(((cycle + 0.5)/('Life tables'!$I$2/2)))</f>
        <v>33.671884693283118</v>
      </c>
      <c r="Y84" s="31">
        <f>((uNES*L84+ uOCEX*G84+uEREX*H84+uHOEX*I84+uNES*S84+ uOCEX*N84+uEREX*O84+uHOEX*P84)/('Life tables'!$I$2/2))/(1+oDR)^(((cycle + 0.5)/('Life tables'!$I$2/2)))</f>
        <v>22.191493379618105</v>
      </c>
      <c r="Z84" s="100">
        <f t="shared" si="30"/>
        <v>219126.21898838354</v>
      </c>
      <c r="AA84" s="107">
        <f>((L84+G84+H84+I84+N84+O84+P84+S84)/('Life tables'!$I$2/2))</f>
        <v>35.215705799051428</v>
      </c>
      <c r="AB84" s="31">
        <f>((uNES*L84+ uOCEX*G84+uEREX*H84+uHOEX*I84+uNES*S84+ uOCEX*N84+uEREX*O84+uHOEX*P84)/('Life tables'!$I$2/2))</f>
        <v>23.20895041120524</v>
      </c>
    </row>
    <row r="85" spans="1:28" x14ac:dyDescent="0.25">
      <c r="A85" s="4">
        <v>79</v>
      </c>
      <c r="C85" s="105">
        <f>IF(male=0,VLOOKUP((($A$5:$A$1570/'Life tables'!$I$2)*2)+age,lifetable,13,1),IF(male=1,VLOOKUP((($A$5:$A$1570/'Life tables'!$I$2)*2)+age,lifetable,10,1),"error"))</f>
        <v>7.5517960799631467E-5</v>
      </c>
      <c r="F85" s="96">
        <f t="shared" si="18"/>
        <v>160.69352373471386</v>
      </c>
      <c r="G85" s="96">
        <f t="shared" si="19"/>
        <v>16.142000772167904</v>
      </c>
      <c r="H85" s="96">
        <f t="shared" si="20"/>
        <v>0.92188314204372368</v>
      </c>
      <c r="I85" s="96">
        <f t="shared" si="21"/>
        <v>0.36938985640530803</v>
      </c>
      <c r="J85" s="96">
        <f t="shared" si="22"/>
        <v>1.3451772511371463E-2</v>
      </c>
      <c r="K85" s="96">
        <f t="shared" si="23"/>
        <v>0.38599177924334765</v>
      </c>
      <c r="L85" s="96">
        <f t="shared" si="31"/>
        <v>142.86080641234221</v>
      </c>
      <c r="M85" s="96">
        <f t="shared" si="24"/>
        <v>757.43098921996534</v>
      </c>
      <c r="N85" s="96">
        <f t="shared" si="25"/>
        <v>72.942245332684109</v>
      </c>
      <c r="O85" s="96">
        <f t="shared" si="26"/>
        <v>1.741123835250445</v>
      </c>
      <c r="P85" s="96">
        <f t="shared" si="27"/>
        <v>1.741123835250445</v>
      </c>
      <c r="Q85" s="96">
        <f t="shared" si="28"/>
        <v>6.2971065619085678E-2</v>
      </c>
      <c r="R85" s="96">
        <f t="shared" si="29"/>
        <v>0.13648516583349438</v>
      </c>
      <c r="S85" s="96">
        <f t="shared" si="32"/>
        <v>680.80703998532772</v>
      </c>
      <c r="T85" s="96">
        <f t="shared" si="33"/>
        <v>5.6581276102550992</v>
      </c>
      <c r="U85" s="96">
        <f t="shared" si="34"/>
        <v>76.816259218273373</v>
      </c>
      <c r="V85" s="32">
        <f t="shared" si="35"/>
        <v>1000.0000000000002</v>
      </c>
      <c r="W85" s="100">
        <f>IF(A85=1,((cPH1_+cPHr+(cNES*L85+(cNES+cOSEX)*G85+(cNES+cEREX)*H85+(cNES+cHOEX)*I85+(cNES+cNES)*S85+(cNES+cOSEX)*N85+(cNES+cEREX)*O85+(cNES+cHOEX)*P85)))/(1+cDR)^(A$6:A$65537 + 0.5),(cPHr+(cNES*L85+(cNES+cOSEX)*G85+(cNES+cEREX)*H85+(cNES+cHOEX)*I85+(cNES+cNES)*S85+(cNES+cOSEX)*N85+(cNES+cEREX)*O85+(cNES+cHOEX)*P85))/(1+cDR)^(((cycle + 0.5)/('Life tables'!$I$2/2))))</f>
        <v>183412.83122961584</v>
      </c>
      <c r="X85" s="107">
        <f>((L85+G85+H85+I85+N85+O85+P85+S85)/('Life tables'!$I$2/2))/(1+oDR)^(((cycle + 0.5)/('Life tables'!$I$2/2)))</f>
        <v>33.630709299636813</v>
      </c>
      <c r="Y85" s="31">
        <f>((uNES*L85+ uOCEX*G85+uEREX*H85+uHOEX*I85+uNES*S85+ uOCEX*N85+uEREX*O85+uHOEX*P85)/('Life tables'!$I$2/2))/(1+oDR)^(((cycle + 0.5)/('Life tables'!$I$2/2)))</f>
        <v>22.164396233373861</v>
      </c>
      <c r="Z85" s="100">
        <f t="shared" si="30"/>
        <v>219076.20426862658</v>
      </c>
      <c r="AA85" s="107">
        <f>((L85+G85+H85+I85+N85+O85+P85+S85)/('Life tables'!$I$2/2))</f>
        <v>35.192734319398113</v>
      </c>
      <c r="AB85" s="31">
        <f>((uNES*L85+ uOCEX*G85+uEREX*H85+uHOEX*I85+uNES*S85+ uOCEX*N85+uEREX*O85+uHOEX*P85)/('Life tables'!$I$2/2))</f>
        <v>23.193852411534426</v>
      </c>
    </row>
    <row r="86" spans="1:28" x14ac:dyDescent="0.25">
      <c r="A86" s="4">
        <v>80</v>
      </c>
      <c r="C86" s="105">
        <f>IF(male=0,VLOOKUP((($A$5:$A$1570/'Life tables'!$I$2)*2)+age,lifetable,13,1),IF(male=1,VLOOKUP((($A$5:$A$1570/'Life tables'!$I$2)*2)+age,lifetable,10,1),"error"))</f>
        <v>7.5517960799631467E-5</v>
      </c>
      <c r="F86" s="96">
        <f t="shared" si="18"/>
        <v>159.68880173201194</v>
      </c>
      <c r="G86" s="96">
        <f t="shared" si="19"/>
        <v>16.041074344229198</v>
      </c>
      <c r="H86" s="96">
        <f t="shared" si="20"/>
        <v>0.91611914947448725</v>
      </c>
      <c r="I86" s="96">
        <f t="shared" si="21"/>
        <v>0.36708027909516067</v>
      </c>
      <c r="J86" s="96">
        <f t="shared" si="22"/>
        <v>1.3367666496994508E-2</v>
      </c>
      <c r="K86" s="96">
        <f t="shared" si="23"/>
        <v>0.38357839988334247</v>
      </c>
      <c r="L86" s="96">
        <f t="shared" si="31"/>
        <v>141.96758189283275</v>
      </c>
      <c r="M86" s="96">
        <f t="shared" si="24"/>
        <v>757.83681143945978</v>
      </c>
      <c r="N86" s="96">
        <f t="shared" si="25"/>
        <v>72.98132689168699</v>
      </c>
      <c r="O86" s="96">
        <f t="shared" si="26"/>
        <v>1.7420567080128384</v>
      </c>
      <c r="P86" s="96">
        <f t="shared" si="27"/>
        <v>1.7420567080128384</v>
      </c>
      <c r="Q86" s="96">
        <f t="shared" si="28"/>
        <v>6.3004804742487222E-2</v>
      </c>
      <c r="R86" s="96">
        <f t="shared" si="29"/>
        <v>0.13655829290871963</v>
      </c>
      <c r="S86" s="96">
        <f t="shared" si="32"/>
        <v>681.17180803409587</v>
      </c>
      <c r="T86" s="96">
        <f t="shared" si="33"/>
        <v>5.7345000814945806</v>
      </c>
      <c r="U86" s="96">
        <f t="shared" si="34"/>
        <v>77.336395911065438</v>
      </c>
      <c r="V86" s="32">
        <f t="shared" si="35"/>
        <v>1000.0000000000002</v>
      </c>
      <c r="W86" s="100">
        <f>IF(A86=1,((cPH1_+cPHr+(cNES*L86+(cNES+cOSEX)*G86+(cNES+cEREX)*H86+(cNES+cHOEX)*I86+(cNES+cNES)*S86+(cNES+cOSEX)*N86+(cNES+cEREX)*O86+(cNES+cHOEX)*P86)))/(1+cDR)^(A$6:A$65537 + 0.5),(cPHr+(cNES*L86+(cNES+cOSEX)*G86+(cNES+cEREX)*H86+(cNES+cHOEX)*I86+(cNES+cNES)*S86+(cNES+cOSEX)*N86+(cNES+cEREX)*O86+(cNES+cHOEX)*P86))/(1+cDR)^(((cycle + 0.5)/('Life tables'!$I$2/2))))</f>
        <v>182958.29415920976</v>
      </c>
      <c r="X86" s="107">
        <f>((L86+G86+H86+I86+N86+O86+P86+S86)/('Life tables'!$I$2/2))/(1+oDR)^(((cycle + 0.5)/('Life tables'!$I$2/2)))</f>
        <v>33.589657520787725</v>
      </c>
      <c r="Y86" s="31">
        <f>((uNES*L86+ uOCEX*G86+uEREX*H86+uHOEX*I86+uNES*S86+ uOCEX*N86+uEREX*O86+uHOEX*P86)/('Life tables'!$I$2/2))/(1+oDR)^(((cycle + 0.5)/('Life tables'!$I$2/2)))</f>
        <v>22.137380221943133</v>
      </c>
      <c r="Z86" s="100">
        <f t="shared" si="30"/>
        <v>219022.24710443872</v>
      </c>
      <c r="AA86" s="107">
        <f>((L86+G86+H86+I86+N86+O86+P86+S86)/('Life tables'!$I$2/2))</f>
        <v>35.169854534651513</v>
      </c>
      <c r="AB86" s="31">
        <f>((uNES*L86+ uOCEX*G86+uEREX*H86+uHOEX*I86+uNES*S86+ uOCEX*N86+uEREX*O86+uHOEX*P86)/('Life tables'!$I$2/2))</f>
        <v>23.178814541415811</v>
      </c>
    </row>
    <row r="87" spans="1:28" x14ac:dyDescent="0.25">
      <c r="A87" s="4">
        <v>81</v>
      </c>
      <c r="C87" s="105">
        <f>IF(male=0,VLOOKUP((($A$5:$A$1570/'Life tables'!$I$2)*2)+age,lifetable,13,1),IF(male=1,VLOOKUP((($A$5:$A$1570/'Life tables'!$I$2)*2)+age,lifetable,10,1),"error"))</f>
        <v>7.5517960799631467E-5</v>
      </c>
      <c r="F87" s="96">
        <f t="shared" si="18"/>
        <v>158.72696737751448</v>
      </c>
      <c r="G87" s="96">
        <f t="shared" si="19"/>
        <v>15.944456070311531</v>
      </c>
      <c r="H87" s="96">
        <f t="shared" si="20"/>
        <v>0.91060119917853422</v>
      </c>
      <c r="I87" s="96">
        <f t="shared" si="21"/>
        <v>0.36486928859699941</v>
      </c>
      <c r="J87" s="96">
        <f t="shared" si="22"/>
        <v>1.3287150639045673E-2</v>
      </c>
      <c r="K87" s="96">
        <f t="shared" si="23"/>
        <v>0.3812680382383844</v>
      </c>
      <c r="L87" s="96">
        <f t="shared" si="31"/>
        <v>141.11248563055</v>
      </c>
      <c r="M87" s="96">
        <f t="shared" si="24"/>
        <v>758.20213662992558</v>
      </c>
      <c r="N87" s="96">
        <f t="shared" si="25"/>
        <v>73.016508499052449</v>
      </c>
      <c r="O87" s="96">
        <f t="shared" si="26"/>
        <v>1.7428964893338963</v>
      </c>
      <c r="P87" s="96">
        <f t="shared" si="27"/>
        <v>1.7428964893338963</v>
      </c>
      <c r="Q87" s="96">
        <f t="shared" si="28"/>
        <v>6.303517703629162E-2</v>
      </c>
      <c r="R87" s="96">
        <f t="shared" si="29"/>
        <v>0.13662412262774817</v>
      </c>
      <c r="S87" s="96">
        <f t="shared" si="32"/>
        <v>681.50017585254125</v>
      </c>
      <c r="T87" s="96">
        <f t="shared" si="33"/>
        <v>5.8108224091699174</v>
      </c>
      <c r="U87" s="96">
        <f t="shared" si="34"/>
        <v>77.854288071931563</v>
      </c>
      <c r="V87" s="32">
        <f t="shared" si="35"/>
        <v>1000</v>
      </c>
      <c r="W87" s="100">
        <f>IF(A87=1,((cPH1_+cPHr+(cNES*L87+(cNES+cOSEX)*G87+(cNES+cEREX)*H87+(cNES+cHOEX)*I87+(cNES+cNES)*S87+(cNES+cOSEX)*N87+(cNES+cEREX)*O87+(cNES+cHOEX)*P87)))/(1+cDR)^(A$6:A$65537 + 0.5),(cPHr+(cNES*L87+(cNES+cOSEX)*G87+(cNES+cEREX)*H87+(cNES+cHOEX)*I87+(cNES+cNES)*S87+(cNES+cOSEX)*N87+(cNES+cEREX)*O87+(cNES+cHOEX)*P87))/(1+cDR)^(((cycle + 0.5)/('Life tables'!$I$2/2))))</f>
        <v>182501.84976351936</v>
      </c>
      <c r="X87" s="107">
        <f>((L87+G87+H87+I87+N87+O87+P87+S87)/('Life tables'!$I$2/2))/(1+oDR)^(((cycle + 0.5)/('Life tables'!$I$2/2)))</f>
        <v>33.548725666337283</v>
      </c>
      <c r="Y87" s="31">
        <f>((uNES*L87+ uOCEX*G87+uEREX*H87+uHOEX*I87+uNES*S87+ uOCEX*N87+uEREX*O87+uHOEX*P87)/('Life tables'!$I$2/2))/(1+oDR)^(((cycle + 0.5)/('Life tables'!$I$2/2)))</f>
        <v>22.110441350494817</v>
      </c>
      <c r="Z87" s="100">
        <f t="shared" si="30"/>
        <v>218964.66333293665</v>
      </c>
      <c r="AA87" s="107">
        <f>((L87+G87+H87+I87+N87+O87+P87+S87)/('Life tables'!$I$2/2))</f>
        <v>35.147062764782881</v>
      </c>
      <c r="AB87" s="31">
        <f>((uNES*L87+ uOCEX*G87+uEREX*H87+uHOEX*I87+uNES*S87+ uOCEX*N87+uEREX*O87+uHOEX*P87)/('Life tables'!$I$2/2))</f>
        <v>23.16383273784523</v>
      </c>
    </row>
    <row r="88" spans="1:28" x14ac:dyDescent="0.25">
      <c r="A88" s="4">
        <v>82</v>
      </c>
      <c r="C88" s="105">
        <f>IF(male=0,VLOOKUP((($A$5:$A$1570/'Life tables'!$I$2)*2)+age,lifetable,13,1),IF(male=1,VLOOKUP((($A$5:$A$1570/'Life tables'!$I$2)*2)+age,lifetable,10,1),"error"))</f>
        <v>7.5517960799631467E-5</v>
      </c>
      <c r="F88" s="96">
        <f t="shared" si="18"/>
        <v>157.80602497701574</v>
      </c>
      <c r="G88" s="96">
        <f t="shared" si="19"/>
        <v>15.851945478755182</v>
      </c>
      <c r="H88" s="96">
        <f t="shared" si="20"/>
        <v>0.90531784205199139</v>
      </c>
      <c r="I88" s="96">
        <f t="shared" si="21"/>
        <v>0.36275229736318093</v>
      </c>
      <c r="J88" s="96">
        <f t="shared" si="22"/>
        <v>1.3210057876502007E-2</v>
      </c>
      <c r="K88" s="96">
        <f t="shared" si="23"/>
        <v>0.37905590057727989</v>
      </c>
      <c r="L88" s="96">
        <f t="shared" si="31"/>
        <v>140.29374340039161</v>
      </c>
      <c r="M88" s="96">
        <f t="shared" si="24"/>
        <v>758.52886454188285</v>
      </c>
      <c r="N88" s="96">
        <f t="shared" si="25"/>
        <v>73.047973104871616</v>
      </c>
      <c r="O88" s="96">
        <f t="shared" si="26"/>
        <v>1.7436475462133307</v>
      </c>
      <c r="P88" s="96">
        <f t="shared" si="27"/>
        <v>1.7436475462133307</v>
      </c>
      <c r="Q88" s="96">
        <f t="shared" si="28"/>
        <v>6.3062340441375722E-2</v>
      </c>
      <c r="R88" s="96">
        <f t="shared" si="29"/>
        <v>0.13668299731584596</v>
      </c>
      <c r="S88" s="96">
        <f t="shared" si="32"/>
        <v>681.79385100682737</v>
      </c>
      <c r="T88" s="96">
        <f t="shared" si="33"/>
        <v>5.8870948074877951</v>
      </c>
      <c r="U88" s="96">
        <f t="shared" si="34"/>
        <v>78.370026969824693</v>
      </c>
      <c r="V88" s="32">
        <f t="shared" si="35"/>
        <v>1000.0000000000001</v>
      </c>
      <c r="W88" s="100">
        <f>IF(A88=1,((cPH1_+cPHr+(cNES*L88+(cNES+cOSEX)*G88+(cNES+cEREX)*H88+(cNES+cHOEX)*I88+(cNES+cNES)*S88+(cNES+cOSEX)*N88+(cNES+cEREX)*O88+(cNES+cHOEX)*P88)))/(1+cDR)^(A$6:A$65537 + 0.5),(cPHr+(cNES*L88+(cNES+cOSEX)*G88+(cNES+cEREX)*H88+(cNES+cHOEX)*I88+(cNES+cNES)*S88+(cNES+cOSEX)*N88+(cNES+cEREX)*O88+(cNES+cHOEX)*P88))/(1+cDR)^(((cycle + 0.5)/('Life tables'!$I$2/2))))</f>
        <v>182043.65916882368</v>
      </c>
      <c r="X88" s="107">
        <f>((L88+G88+H88+I88+N88+O88+P88+S88)/('Life tables'!$I$2/2))/(1+oDR)^(((cycle + 0.5)/('Life tables'!$I$2/2)))</f>
        <v>33.507910217314674</v>
      </c>
      <c r="Y88" s="31">
        <f>((uNES*L88+ uOCEX*G88+uEREX*H88+uHOEX*I88+uNES*S88+ uOCEX*N88+uEREX*O88+uHOEX*P88)/('Life tables'!$I$2/2))/(1+oDR)^(((cycle + 0.5)/('Life tables'!$I$2/2)))</f>
        <v>22.083577389282961</v>
      </c>
      <c r="Z88" s="100">
        <f t="shared" si="30"/>
        <v>218903.62562609994</v>
      </c>
      <c r="AA88" s="107">
        <f>((L88+G88+H88+I88+N88+O88+P88+S88)/('Life tables'!$I$2/2))</f>
        <v>35.124355500851991</v>
      </c>
      <c r="AB88" s="31">
        <f>((uNES*L88+ uOCEX*G88+uEREX*H88+uHOEX*I88+uNES*S88+ uOCEX*N88+uEREX*O88+uHOEX*P88)/('Life tables'!$I$2/2))</f>
        <v>23.14890477863749</v>
      </c>
    </row>
    <row r="89" spans="1:28" x14ac:dyDescent="0.25">
      <c r="A89" s="4">
        <v>83</v>
      </c>
      <c r="C89" s="105">
        <f>IF(male=0,VLOOKUP((($A$5:$A$1570/'Life tables'!$I$2)*2)+age,lifetable,13,1),IF(male=1,VLOOKUP((($A$5:$A$1570/'Life tables'!$I$2)*2)+age,lifetable,10,1),"error"))</f>
        <v>7.5517960799631467E-5</v>
      </c>
      <c r="F89" s="96">
        <f t="shared" si="18"/>
        <v>156.92407181102362</v>
      </c>
      <c r="G89" s="96">
        <f t="shared" si="19"/>
        <v>15.763351437404992</v>
      </c>
      <c r="H89" s="96">
        <f t="shared" si="20"/>
        <v>0.90025816237789025</v>
      </c>
      <c r="I89" s="96">
        <f t="shared" si="21"/>
        <v>0.36072493156915014</v>
      </c>
      <c r="J89" s="96">
        <f t="shared" si="22"/>
        <v>1.3136228931321889E-2</v>
      </c>
      <c r="K89" s="96">
        <f t="shared" si="23"/>
        <v>0.37693741649753187</v>
      </c>
      <c r="L89" s="96">
        <f t="shared" si="31"/>
        <v>139.50966363424274</v>
      </c>
      <c r="M89" s="96">
        <f t="shared" si="24"/>
        <v>758.8188064116639</v>
      </c>
      <c r="N89" s="96">
        <f t="shared" si="25"/>
        <v>73.075895135127553</v>
      </c>
      <c r="O89" s="96">
        <f t="shared" si="26"/>
        <v>1.7443140421812773</v>
      </c>
      <c r="P89" s="96">
        <f t="shared" si="27"/>
        <v>1.7443140421812773</v>
      </c>
      <c r="Q89" s="96">
        <f t="shared" si="28"/>
        <v>6.308644553975111E-2</v>
      </c>
      <c r="R89" s="96">
        <f t="shared" si="29"/>
        <v>0.13673524334847778</v>
      </c>
      <c r="S89" s="96">
        <f t="shared" si="32"/>
        <v>682.05446150328555</v>
      </c>
      <c r="T89" s="96">
        <f t="shared" si="33"/>
        <v>5.9633174819588683</v>
      </c>
      <c r="U89" s="96">
        <f t="shared" si="34"/>
        <v>78.883699629670701</v>
      </c>
      <c r="V89" s="32">
        <f t="shared" si="35"/>
        <v>999.99999999999989</v>
      </c>
      <c r="W89" s="100">
        <f>IF(A89=1,((cPH1_+cPHr+(cNES*L89+(cNES+cOSEX)*G89+(cNES+cEREX)*H89+(cNES+cHOEX)*I89+(cNES+cNES)*S89+(cNES+cOSEX)*N89+(cNES+cEREX)*O89+(cNES+cHOEX)*P89)))/(1+cDR)^(A$6:A$65537 + 0.5),(cPHr+(cNES*L89+(cNES+cOSEX)*G89+(cNES+cEREX)*H89+(cNES+cHOEX)*I89+(cNES+cNES)*S89+(cNES+cOSEX)*N89+(cNES+cEREX)*O89+(cNES+cHOEX)*P89))/(1+cDR)^(((cycle + 0.5)/('Life tables'!$I$2/2))))</f>
        <v>181583.87545840465</v>
      </c>
      <c r="X89" s="107">
        <f>((L89+G89+H89+I89+N89+O89+P89+S89)/('Life tables'!$I$2/2))/(1+oDR)^(((cycle + 0.5)/('Life tables'!$I$2/2)))</f>
        <v>33.467207818099908</v>
      </c>
      <c r="Y89" s="31">
        <f>((uNES*L89+ uOCEX*G89+uEREX*H89+uHOEX*I89+uNES*S89+ uOCEX*N89+uEREX*O89+uHOEX*P89)/('Life tables'!$I$2/2))/(1+oDR)^(((cycle + 0.5)/('Life tables'!$I$2/2)))</f>
        <v>22.056786212002773</v>
      </c>
      <c r="Z89" s="100">
        <f t="shared" si="30"/>
        <v>218839.29860915494</v>
      </c>
      <c r="AA89" s="107">
        <f>((L89+G89+H89+I89+N89+O89+P89+S89)/('Life tables'!$I$2/2))</f>
        <v>35.101729397036621</v>
      </c>
      <c r="AB89" s="31">
        <f>((uNES*L89+ uOCEX*G89+uEREX*H89+uHOEX*I89+uNES*S89+ uOCEX*N89+uEREX*O89+uHOEX*P89)/('Life tables'!$I$2/2))</f>
        <v>23.134028544899586</v>
      </c>
    </row>
    <row r="90" spans="1:28" x14ac:dyDescent="0.25">
      <c r="A90" s="4">
        <v>84</v>
      </c>
      <c r="C90" s="105">
        <f>IF(male=0,VLOOKUP((($A$5:$A$1570/'Life tables'!$I$2)*2)+age,lifetable,13,1),IF(male=1,VLOOKUP((($A$5:$A$1570/'Life tables'!$I$2)*2)+age,lifetable,10,1),"error"))</f>
        <v>7.5517960799631467E-5</v>
      </c>
      <c r="F90" s="96">
        <f t="shared" si="18"/>
        <v>156.0792938032198</v>
      </c>
      <c r="G90" s="96">
        <f t="shared" si="19"/>
        <v>15.678491718498138</v>
      </c>
      <c r="H90" s="96">
        <f t="shared" si="20"/>
        <v>0.89541175297654241</v>
      </c>
      <c r="I90" s="96">
        <f t="shared" si="21"/>
        <v>0.35878302115643068</v>
      </c>
      <c r="J90" s="96">
        <f t="shared" si="22"/>
        <v>1.3065511945848681E-2</v>
      </c>
      <c r="K90" s="96">
        <f t="shared" si="23"/>
        <v>0.37490822852082062</v>
      </c>
      <c r="L90" s="96">
        <f t="shared" si="31"/>
        <v>138.75863357012202</v>
      </c>
      <c r="M90" s="96">
        <f t="shared" si="24"/>
        <v>759.07368908515048</v>
      </c>
      <c r="N90" s="96">
        <f t="shared" si="25"/>
        <v>73.100440888820117</v>
      </c>
      <c r="O90" s="96">
        <f t="shared" si="26"/>
        <v>1.7448999467776245</v>
      </c>
      <c r="P90" s="96">
        <f t="shared" si="27"/>
        <v>1.7448999467776245</v>
      </c>
      <c r="Q90" s="96">
        <f t="shared" si="28"/>
        <v>6.3107635897401787E-2</v>
      </c>
      <c r="R90" s="96">
        <f t="shared" si="29"/>
        <v>0.13678117189438363</v>
      </c>
      <c r="S90" s="96">
        <f t="shared" si="32"/>
        <v>682.28355949498336</v>
      </c>
      <c r="T90" s="96">
        <f t="shared" si="33"/>
        <v>6.0394906298021187</v>
      </c>
      <c r="U90" s="96">
        <f t="shared" si="34"/>
        <v>79.395389030085909</v>
      </c>
      <c r="V90" s="32">
        <f t="shared" si="35"/>
        <v>999.99999999999989</v>
      </c>
      <c r="W90" s="100">
        <f>IF(A90=1,((cPH1_+cPHr+(cNES*L90+(cNES+cOSEX)*G90+(cNES+cEREX)*H90+(cNES+cHOEX)*I90+(cNES+cNES)*S90+(cNES+cOSEX)*N90+(cNES+cEREX)*O90+(cNES+cHOEX)*P90)))/(1+cDR)^(A$6:A$65537 + 0.5),(cPHr+(cNES*L90+(cNES+cOSEX)*G90+(cNES+cEREX)*H90+(cNES+cHOEX)*I90+(cNES+cNES)*S90+(cNES+cOSEX)*N90+(cNES+cEREX)*O90+(cNES+cHOEX)*P90))/(1+cDR)^(((cycle + 0.5)/('Life tables'!$I$2/2))))</f>
        <v>181122.64406492456</v>
      </c>
      <c r="X90" s="107">
        <f>((L90+G90+H90+I90+N90+O90+P90+S90)/('Life tables'!$I$2/2))/(1+oDR)^(((cycle + 0.5)/('Life tables'!$I$2/2)))</f>
        <v>33.426615268727666</v>
      </c>
      <c r="Y90" s="31">
        <f>((uNES*L90+ uOCEX*G90+uEREX*H90+uHOEX*I90+uNES*S90+ uOCEX*N90+uEREX*O90+uHOEX*P90)/('Life tables'!$I$2/2))/(1+oDR)^(((cycle + 0.5)/('Life tables'!$I$2/2)))</f>
        <v>22.030065790917117</v>
      </c>
      <c r="Z90" s="100">
        <f t="shared" si="30"/>
        <v>218771.83923546079</v>
      </c>
      <c r="AA90" s="107">
        <f>((L90+G90+H90+I90+N90+O90+P90+S90)/('Life tables'!$I$2/2))</f>
        <v>35.079181263033391</v>
      </c>
      <c r="AB90" s="31">
        <f>((uNES*L90+ uOCEX*G90+uEREX*H90+uHOEX*I90+uNES*S90+ uOCEX*N90+uEREX*O90+uHOEX*P90)/('Life tables'!$I$2/2))</f>
        <v>23.119202016218615</v>
      </c>
    </row>
    <row r="91" spans="1:28" x14ac:dyDescent="0.25">
      <c r="A91" s="4">
        <v>85</v>
      </c>
      <c r="C91" s="105">
        <f>IF(male=0,VLOOKUP((($A$5:$A$1570/'Life tables'!$I$2)*2)+age,lifetable,13,1),IF(male=1,VLOOKUP((($A$5:$A$1570/'Life tables'!$I$2)*2)+age,lifetable,10,1),"error"))</f>
        <v>7.5517960799631467E-5</v>
      </c>
      <c r="F91" s="96">
        <f t="shared" si="18"/>
        <v>155.26996139071932</v>
      </c>
      <c r="G91" s="96">
        <f t="shared" si="19"/>
        <v>15.597192583823048</v>
      </c>
      <c r="H91" s="96">
        <f t="shared" si="20"/>
        <v>0.89076869151362048</v>
      </c>
      <c r="I91" s="96">
        <f t="shared" si="21"/>
        <v>0.35692259033949708</v>
      </c>
      <c r="J91" s="96">
        <f t="shared" si="22"/>
        <v>1.299776213710711E-2</v>
      </c>
      <c r="K91" s="96">
        <f t="shared" si="23"/>
        <v>0.37296418217321486</v>
      </c>
      <c r="L91" s="96">
        <f t="shared" si="31"/>
        <v>138.03911558073281</v>
      </c>
      <c r="M91" s="96">
        <f t="shared" si="24"/>
        <v>759.29515894939254</v>
      </c>
      <c r="N91" s="96">
        <f t="shared" si="25"/>
        <v>73.121768916589318</v>
      </c>
      <c r="O91" s="96">
        <f t="shared" si="26"/>
        <v>1.7454090445897152</v>
      </c>
      <c r="P91" s="96">
        <f t="shared" si="27"/>
        <v>1.7454090445897152</v>
      </c>
      <c r="Q91" s="96">
        <f t="shared" si="28"/>
        <v>6.3126048391150186E-2</v>
      </c>
      <c r="R91" s="96">
        <f t="shared" si="29"/>
        <v>0.13682107962403611</v>
      </c>
      <c r="S91" s="96">
        <f t="shared" si="32"/>
        <v>682.48262481560857</v>
      </c>
      <c r="T91" s="96">
        <f t="shared" si="33"/>
        <v>6.1156144403303756</v>
      </c>
      <c r="U91" s="96">
        <f t="shared" si="34"/>
        <v>79.905174291883156</v>
      </c>
      <c r="V91" s="32">
        <f t="shared" si="35"/>
        <v>999.99999999999977</v>
      </c>
      <c r="W91" s="100">
        <f>IF(A91=1,((cPH1_+cPHr+(cNES*L91+(cNES+cOSEX)*G91+(cNES+cEREX)*H91+(cNES+cHOEX)*I91+(cNES+cNES)*S91+(cNES+cOSEX)*N91+(cNES+cEREX)*O91+(cNES+cHOEX)*P91)))/(1+cDR)^(A$6:A$65537 + 0.5),(cPHr+(cNES*L91+(cNES+cOSEX)*G91+(cNES+cEREX)*H91+(cNES+cHOEX)*I91+(cNES+cNES)*S91+(cNES+cOSEX)*N91+(cNES+cEREX)*O91+(cNES+cHOEX)*P91))/(1+cDR)^(((cycle + 0.5)/('Life tables'!$I$2/2))))</f>
        <v>180660.10314368756</v>
      </c>
      <c r="X91" s="107">
        <f>((L91+G91+H91+I91+N91+O91+P91+S91)/('Life tables'!$I$2/2))/(1+oDR)^(((cycle + 0.5)/('Life tables'!$I$2/2)))</f>
        <v>33.386129517553741</v>
      </c>
      <c r="Y91" s="31">
        <f>((uNES*L91+ uOCEX*G91+uEREX*H91+uHOEX*I91+uNES*S91+ uOCEX*N91+uEREX*O91+uHOEX*P91)/('Life tables'!$I$2/2))/(1+oDR)^(((cycle + 0.5)/('Life tables'!$I$2/2)))</f>
        <v>22.003414192212631</v>
      </c>
      <c r="Z91" s="100">
        <f t="shared" si="30"/>
        <v>218701.3971439311</v>
      </c>
      <c r="AA91" s="107">
        <f>((L91+G91+H91+I91+N91+O91+P91+S91)/('Life tables'!$I$2/2))</f>
        <v>35.056708056812575</v>
      </c>
      <c r="AB91" s="31">
        <f>((uNES*L91+ uOCEX*G91+uEREX*H91+uHOEX*I91+uNES*S91+ uOCEX*N91+uEREX*O91+uHOEX*P91)/('Life tables'!$I$2/2))</f>
        <v>23.104423266073884</v>
      </c>
    </row>
    <row r="92" spans="1:28" x14ac:dyDescent="0.25">
      <c r="A92" s="4">
        <v>86</v>
      </c>
      <c r="C92" s="105">
        <f>IF(male=0,VLOOKUP((($A$5:$A$1570/'Life tables'!$I$2)*2)+age,lifetable,13,1),IF(male=1,VLOOKUP((($A$5:$A$1570/'Life tables'!$I$2)*2)+age,lifetable,10,1),"error"))</f>
        <v>7.5517960799631467E-5</v>
      </c>
      <c r="F92" s="96">
        <f t="shared" si="18"/>
        <v>154.49442558672794</v>
      </c>
      <c r="G92" s="96">
        <f t="shared" si="19"/>
        <v>15.519288389205103</v>
      </c>
      <c r="H92" s="96">
        <f t="shared" si="20"/>
        <v>0.88631951791200558</v>
      </c>
      <c r="I92" s="96">
        <f t="shared" si="21"/>
        <v>0.35513984855491537</v>
      </c>
      <c r="J92" s="96">
        <f t="shared" si="22"/>
        <v>1.2932841467205454E-2</v>
      </c>
      <c r="K92" s="96">
        <f t="shared" si="23"/>
        <v>0.37110131652752931</v>
      </c>
      <c r="L92" s="96">
        <f t="shared" si="31"/>
        <v>137.34964367306119</v>
      </c>
      <c r="M92" s="96">
        <f t="shared" si="24"/>
        <v>759.48478568105827</v>
      </c>
      <c r="N92" s="96">
        <f t="shared" si="25"/>
        <v>73.140030381699219</v>
      </c>
      <c r="O92" s="96">
        <f t="shared" si="26"/>
        <v>1.7458449438689931</v>
      </c>
      <c r="P92" s="96">
        <f t="shared" si="27"/>
        <v>1.7458449438689931</v>
      </c>
      <c r="Q92" s="96">
        <f t="shared" si="28"/>
        <v>6.3141813520294368E-2</v>
      </c>
      <c r="R92" s="96">
        <f t="shared" si="29"/>
        <v>0.13685524938509186</v>
      </c>
      <c r="S92" s="96">
        <f t="shared" si="32"/>
        <v>682.65306834871569</v>
      </c>
      <c r="T92" s="96">
        <f t="shared" si="33"/>
        <v>6.1916890953178756</v>
      </c>
      <c r="U92" s="96">
        <f t="shared" si="34"/>
        <v>80.413130857795778</v>
      </c>
      <c r="V92" s="32">
        <f t="shared" si="35"/>
        <v>999.99999999999977</v>
      </c>
      <c r="W92" s="100">
        <f>IF(A92=1,((cPH1_+cPHr+(cNES*L92+(cNES+cOSEX)*G92+(cNES+cEREX)*H92+(cNES+cHOEX)*I92+(cNES+cNES)*S92+(cNES+cOSEX)*N92+(cNES+cEREX)*O92+(cNES+cHOEX)*P92)))/(1+cDR)^(A$6:A$65537 + 0.5),(cPHr+(cNES*L92+(cNES+cOSEX)*G92+(cNES+cEREX)*H92+(cNES+cHOEX)*I92+(cNES+cNES)*S92+(cNES+cOSEX)*N92+(cNES+cEREX)*O92+(cNES+cHOEX)*P92))/(1+cDR)^(((cycle + 0.5)/('Life tables'!$I$2/2))))</f>
        <v>180196.38392771455</v>
      </c>
      <c r="X92" s="107">
        <f>((L92+G92+H92+I92+N92+O92+P92+S92)/('Life tables'!$I$2/2))/(1+oDR)^(((cycle + 0.5)/('Life tables'!$I$2/2)))</f>
        <v>33.345747654267292</v>
      </c>
      <c r="Y92" s="31">
        <f>((uNES*L92+ uOCEX*G92+uEREX*H92+uHOEX*I92+uNES*S92+ uOCEX*N92+uEREX*O92+uHOEX*P92)/('Life tables'!$I$2/2))/(1+oDR)^(((cycle + 0.5)/('Life tables'!$I$2/2)))</f>
        <v>21.976829571574854</v>
      </c>
      <c r="Z92" s="100">
        <f t="shared" si="30"/>
        <v>218628.11499980296</v>
      </c>
      <c r="AA92" s="107">
        <f>((L92+G92+H92+I92+N92+O92+P92+S92)/('Life tables'!$I$2/2))</f>
        <v>35.034306877710527</v>
      </c>
      <c r="AB92" s="31">
        <f>((uNES*L92+ uOCEX*G92+uEREX*H92+uHOEX*I92+uNES*S92+ uOCEX*N92+uEREX*O92+uHOEX*P92)/('Life tables'!$I$2/2))</f>
        <v>23.089690457462769</v>
      </c>
    </row>
    <row r="93" spans="1:28" x14ac:dyDescent="0.25">
      <c r="A93" s="4">
        <v>87</v>
      </c>
      <c r="C93" s="105">
        <f>IF(male=0,VLOOKUP((($A$5:$A$1570/'Life tables'!$I$2)*2)+age,lifetable,13,1),IF(male=1,VLOOKUP((($A$5:$A$1570/'Life tables'!$I$2)*2)+age,lifetable,10,1),"error"))</f>
        <v>7.5517960799631467E-5</v>
      </c>
      <c r="F93" s="96">
        <f t="shared" si="18"/>
        <v>153.751114226634</v>
      </c>
      <c r="G93" s="96">
        <f t="shared" si="19"/>
        <v>15.444621207418699</v>
      </c>
      <c r="H93" s="96">
        <f t="shared" si="20"/>
        <v>0.88205521281598032</v>
      </c>
      <c r="I93" s="96">
        <f t="shared" si="21"/>
        <v>0.35343118183214922</v>
      </c>
      <c r="J93" s="96">
        <f t="shared" si="22"/>
        <v>1.2870618329093123E-2</v>
      </c>
      <c r="K93" s="96">
        <f t="shared" si="23"/>
        <v>0.36931585518629872</v>
      </c>
      <c r="L93" s="96">
        <f t="shared" si="31"/>
        <v>136.68882015105177</v>
      </c>
      <c r="M93" s="96">
        <f t="shared" si="24"/>
        <v>759.64406582025219</v>
      </c>
      <c r="N93" s="96">
        <f t="shared" si="25"/>
        <v>73.155369404204322</v>
      </c>
      <c r="O93" s="96">
        <f t="shared" si="26"/>
        <v>1.7462110847462211</v>
      </c>
      <c r="P93" s="96">
        <f t="shared" si="27"/>
        <v>1.7462110847462211</v>
      </c>
      <c r="Q93" s="96">
        <f t="shared" si="28"/>
        <v>6.3155055703727231E-2</v>
      </c>
      <c r="R93" s="96">
        <f t="shared" si="29"/>
        <v>0.13688395084637517</v>
      </c>
      <c r="S93" s="96">
        <f t="shared" si="32"/>
        <v>682.79623524000533</v>
      </c>
      <c r="T93" s="96">
        <f t="shared" si="33"/>
        <v>6.2677147693506958</v>
      </c>
      <c r="U93" s="96">
        <f t="shared" si="34"/>
        <v>80.919330663828447</v>
      </c>
      <c r="V93" s="32">
        <f t="shared" si="35"/>
        <v>999.99999999999989</v>
      </c>
      <c r="W93" s="100">
        <f>IF(A93=1,((cPH1_+cPHr+(cNES*L93+(cNES+cOSEX)*G93+(cNES+cEREX)*H93+(cNES+cHOEX)*I93+(cNES+cNES)*S93+(cNES+cOSEX)*N93+(cNES+cEREX)*O93+(cNES+cHOEX)*P93)))/(1+cDR)^(A$6:A$65537 + 0.5),(cPHr+(cNES*L93+(cNES+cOSEX)*G93+(cNES+cEREX)*H93+(cNES+cHOEX)*I93+(cNES+cNES)*S93+(cNES+cOSEX)*N93+(cNES+cEREX)*O93+(cNES+cHOEX)*P93))/(1+cDR)^(((cycle + 0.5)/('Life tables'!$I$2/2))))</f>
        <v>179731.61106551928</v>
      </c>
      <c r="X93" s="107">
        <f>((L93+G93+H93+I93+N93+O93+P93+S93)/('Life tables'!$I$2/2))/(1+oDR)^(((cycle + 0.5)/('Life tables'!$I$2/2)))</f>
        <v>33.305466903232293</v>
      </c>
      <c r="Y93" s="31">
        <f>((uNES*L93+ uOCEX*G93+uEREX*H93+uHOEX*I93+uNES*S93+ uOCEX*N93+uEREX*O93+uHOEX*P93)/('Life tables'!$I$2/2))/(1+oDR)^(((cycle + 0.5)/('Life tables'!$I$2/2)))</f>
        <v>21.950310169971797</v>
      </c>
      <c r="Z93" s="100">
        <f t="shared" si="30"/>
        <v>218552.12881953092</v>
      </c>
      <c r="AA93" s="107">
        <f>((L93+G93+H93+I93+N93+O93+P93+S93)/('Life tables'!$I$2/2))</f>
        <v>35.01197495984384</v>
      </c>
      <c r="AB93" s="31">
        <f>((uNES*L93+ uOCEX*G93+uEREX*H93+uHOEX*I93+uNES*S93+ uOCEX*N93+uEREX*O93+uHOEX*P93)/('Life tables'!$I$2/2))</f>
        <v>23.075001838730355</v>
      </c>
    </row>
    <row r="94" spans="1:28" x14ac:dyDescent="0.25">
      <c r="A94" s="4">
        <v>88</v>
      </c>
      <c r="C94" s="105">
        <f>IF(male=0,VLOOKUP((($A$5:$A$1570/'Life tables'!$I$2)*2)+age,lifetable,13,1),IF(male=1,VLOOKUP((($A$5:$A$1570/'Life tables'!$I$2)*2)+age,lifetable,10,1),"error"))</f>
        <v>7.5517960799631467E-5</v>
      </c>
      <c r="F94" s="96">
        <f t="shared" si="18"/>
        <v>153.03852838898857</v>
      </c>
      <c r="G94" s="96">
        <f t="shared" si="19"/>
        <v>15.373040468667224</v>
      </c>
      <c r="H94" s="96">
        <f t="shared" si="20"/>
        <v>0.87796717705874017</v>
      </c>
      <c r="I94" s="96">
        <f t="shared" si="21"/>
        <v>0.35179314456638583</v>
      </c>
      <c r="J94" s="96">
        <f t="shared" si="22"/>
        <v>1.2810967246958314E-2</v>
      </c>
      <c r="K94" s="96">
        <f t="shared" si="23"/>
        <v>0.36760419768483987</v>
      </c>
      <c r="L94" s="96">
        <f t="shared" si="31"/>
        <v>136.05531243376441</v>
      </c>
      <c r="M94" s="96">
        <f t="shared" si="24"/>
        <v>759.77442617783197</v>
      </c>
      <c r="N94" s="96">
        <f t="shared" si="25"/>
        <v>73.167923389081594</v>
      </c>
      <c r="O94" s="96">
        <f t="shared" si="26"/>
        <v>1.746510747063956</v>
      </c>
      <c r="P94" s="96">
        <f t="shared" si="27"/>
        <v>1.746510747063956</v>
      </c>
      <c r="Q94" s="96">
        <f t="shared" si="28"/>
        <v>6.3165893563212935E-2</v>
      </c>
      <c r="R94" s="96">
        <f t="shared" si="29"/>
        <v>0.1369074411118589</v>
      </c>
      <c r="S94" s="96">
        <f t="shared" si="32"/>
        <v>682.91340795994745</v>
      </c>
      <c r="T94" s="96">
        <f t="shared" si="33"/>
        <v>6.3436916301608672</v>
      </c>
      <c r="U94" s="96">
        <f t="shared" si="34"/>
        <v>81.423842302625147</v>
      </c>
      <c r="V94" s="32">
        <f t="shared" si="35"/>
        <v>999.99999999999966</v>
      </c>
      <c r="W94" s="100">
        <f>IF(A94=1,((cPH1_+cPHr+(cNES*L94+(cNES+cOSEX)*G94+(cNES+cEREX)*H94+(cNES+cHOEX)*I94+(cNES+cNES)*S94+(cNES+cOSEX)*N94+(cNES+cEREX)*O94+(cNES+cHOEX)*P94)))/(1+cDR)^(A$6:A$65537 + 0.5),(cPHr+(cNES*L94+(cNES+cOSEX)*G94+(cNES+cEREX)*H94+(cNES+cHOEX)*I94+(cNES+cNES)*S94+(cNES+cOSEX)*N94+(cNES+cEREX)*O94+(cNES+cHOEX)*P94))/(1+cDR)^(((cycle + 0.5)/('Life tables'!$I$2/2))))</f>
        <v>179265.90294242674</v>
      </c>
      <c r="X94" s="107">
        <f>((L94+G94+H94+I94+N94+O94+P94+S94)/('Life tables'!$I$2/2))/(1+oDR)^(((cycle + 0.5)/('Life tables'!$I$2/2)))</f>
        <v>33.265284617142903</v>
      </c>
      <c r="Y94" s="31">
        <f>((uNES*L94+ uOCEX*G94+uEREX*H94+uHOEX*I94+uNES*S94+ uOCEX*N94+uEREX*O94+uHOEX*P94)/('Life tables'!$I$2/2))/(1+oDR)^(((cycle + 0.5)/('Life tables'!$I$2/2)))</f>
        <v>21.923854309636312</v>
      </c>
      <c r="Z94" s="100">
        <f t="shared" si="30"/>
        <v>218473.56828054396</v>
      </c>
      <c r="AA94" s="107">
        <f>((L94+G94+H94+I94+N94+O94+P94+S94)/('Life tables'!$I$2/2))</f>
        <v>34.989709665830389</v>
      </c>
      <c r="AB94" s="31">
        <f>((uNES*L94+ uOCEX*G94+uEREX*H94+uHOEX*I94+uNES*S94+ uOCEX*N94+uEREX*O94+uHOEX*P94)/('Life tables'!$I$2/2))</f>
        <v>23.060355739593383</v>
      </c>
    </row>
    <row r="95" spans="1:28" x14ac:dyDescent="0.25">
      <c r="A95" s="4">
        <v>89</v>
      </c>
      <c r="C95" s="105">
        <f>IF(male=0,VLOOKUP((($A$5:$A$1570/'Life tables'!$I$2)*2)+age,lifetable,13,1),IF(male=1,VLOOKUP((($A$5:$A$1570/'Life tables'!$I$2)*2)+age,lifetable,10,1),"error"))</f>
        <v>7.5517960799631467E-5</v>
      </c>
      <c r="F95" s="96">
        <f t="shared" si="18"/>
        <v>152.35523898322668</v>
      </c>
      <c r="G95" s="96">
        <f t="shared" si="19"/>
        <v>15.304402617812507</v>
      </c>
      <c r="H95" s="96">
        <f t="shared" si="20"/>
        <v>0.87404721208648117</v>
      </c>
      <c r="I95" s="96">
        <f t="shared" si="21"/>
        <v>0.35022245167465277</v>
      </c>
      <c r="J95" s="96">
        <f t="shared" si="22"/>
        <v>1.2753768590583631E-2</v>
      </c>
      <c r="K95" s="96">
        <f t="shared" si="23"/>
        <v>0.36596291129483227</v>
      </c>
      <c r="L95" s="96">
        <f t="shared" si="31"/>
        <v>135.44785002176764</v>
      </c>
      <c r="M95" s="96">
        <f t="shared" si="24"/>
        <v>759.87722708398712</v>
      </c>
      <c r="N95" s="96">
        <f t="shared" si="25"/>
        <v>73.177823339075601</v>
      </c>
      <c r="O95" s="96">
        <f t="shared" si="26"/>
        <v>1.746747057844132</v>
      </c>
      <c r="P95" s="96">
        <f t="shared" si="27"/>
        <v>1.746747057844132</v>
      </c>
      <c r="Q95" s="96">
        <f t="shared" si="28"/>
        <v>6.3174440193466144E-2</v>
      </c>
      <c r="R95" s="96">
        <f t="shared" si="29"/>
        <v>0.13692596530604173</v>
      </c>
      <c r="S95" s="96">
        <f t="shared" si="32"/>
        <v>683.00580922372376</v>
      </c>
      <c r="T95" s="96">
        <f t="shared" si="33"/>
        <v>6.4196198389449171</v>
      </c>
      <c r="U95" s="96">
        <f t="shared" si="34"/>
        <v>81.926731179226024</v>
      </c>
      <c r="V95" s="32">
        <f t="shared" si="35"/>
        <v>999.99999999999977</v>
      </c>
      <c r="W95" s="100">
        <f>IF(A95=1,((cPH1_+cPHr+(cNES*L95+(cNES+cOSEX)*G95+(cNES+cEREX)*H95+(cNES+cHOEX)*I95+(cNES+cNES)*S95+(cNES+cOSEX)*N95+(cNES+cEREX)*O95+(cNES+cHOEX)*P95)))/(1+cDR)^(A$6:A$65537 + 0.5),(cPHr+(cNES*L95+(cNES+cOSEX)*G95+(cNES+cEREX)*H95+(cNES+cHOEX)*I95+(cNES+cNES)*S95+(cNES+cOSEX)*N95+(cNES+cEREX)*O95+(cNES+cHOEX)*P95))/(1+cDR)^(((cycle + 0.5)/('Life tables'!$I$2/2))))</f>
        <v>178799.37198623733</v>
      </c>
      <c r="X95" s="107">
        <f>((L95+G95+H95+I95+N95+O95+P95+S95)/('Life tables'!$I$2/2))/(1+oDR)^(((cycle + 0.5)/('Life tables'!$I$2/2)))</f>
        <v>33.225198270977877</v>
      </c>
      <c r="Y95" s="31">
        <f>((uNES*L95+ uOCEX*G95+uEREX*H95+uHOEX*I95+uNES*S95+ uOCEX*N95+uEREX*O95+uHOEX*P95)/('Life tables'!$I$2/2))/(1+oDR)^(((cycle + 0.5)/('Life tables'!$I$2/2)))</f>
        <v>21.897460390237754</v>
      </c>
      <c r="Z95" s="100">
        <f t="shared" si="30"/>
        <v>218392.55701657216</v>
      </c>
      <c r="AA95" s="107">
        <f>((L95+G95+H95+I95+N95+O95+P95+S95)/('Life tables'!$I$2/2))</f>
        <v>34.967508480802906</v>
      </c>
      <c r="AB95" s="31">
        <f>((uNES*L95+ uOCEX*G95+uEREX*H95+uHOEX*I95+uNES*S95+ uOCEX*N95+uEREX*O95+uHOEX*P95)/('Life tables'!$I$2/2))</f>
        <v>23.045750567349391</v>
      </c>
    </row>
    <row r="96" spans="1:28" x14ac:dyDescent="0.25">
      <c r="A96" s="4">
        <v>90</v>
      </c>
      <c r="C96" s="105">
        <f>IF(male=0,VLOOKUP((($A$5:$A$1570/'Life tables'!$I$2)*2)+age,lifetable,13,1),IF(male=1,VLOOKUP((($A$5:$A$1570/'Life tables'!$I$2)*2)+age,lifetable,10,1),"error"))</f>
        <v>7.5517960799631467E-5</v>
      </c>
      <c r="F96" s="96">
        <f t="shared" si="18"/>
        <v>151.69988349636071</v>
      </c>
      <c r="G96" s="96">
        <f t="shared" si="19"/>
        <v>15.238570787573353</v>
      </c>
      <c r="H96" s="96">
        <f t="shared" si="20"/>
        <v>0.8702875012944955</v>
      </c>
      <c r="I96" s="96">
        <f t="shared" si="21"/>
        <v>0.34871597111736846</v>
      </c>
      <c r="J96" s="96">
        <f t="shared" si="22"/>
        <v>1.2698908303009416E-2</v>
      </c>
      <c r="K96" s="96">
        <f t="shared" si="23"/>
        <v>0.36438872320975485</v>
      </c>
      <c r="L96" s="96">
        <f t="shared" si="31"/>
        <v>134.86522160486274</v>
      </c>
      <c r="M96" s="96">
        <f t="shared" si="24"/>
        <v>759.95376548546824</v>
      </c>
      <c r="N96" s="96">
        <f t="shared" si="25"/>
        <v>73.185194152968435</v>
      </c>
      <c r="O96" s="96">
        <f t="shared" si="26"/>
        <v>1.746922998407731</v>
      </c>
      <c r="P96" s="96">
        <f t="shared" si="27"/>
        <v>1.746922998407731</v>
      </c>
      <c r="Q96" s="96">
        <f t="shared" si="28"/>
        <v>6.3180803419648671E-2</v>
      </c>
      <c r="R96" s="96">
        <f t="shared" si="29"/>
        <v>0.13693975713205289</v>
      </c>
      <c r="S96" s="96">
        <f t="shared" si="32"/>
        <v>683.07460477513268</v>
      </c>
      <c r="T96" s="96">
        <f t="shared" si="33"/>
        <v>6.4954995506675752</v>
      </c>
      <c r="U96" s="96">
        <f t="shared" si="34"/>
        <v>82.428059659567836</v>
      </c>
      <c r="V96" s="32">
        <f t="shared" si="35"/>
        <v>999.99999999999989</v>
      </c>
      <c r="W96" s="100">
        <f>IF(A96=1,((cPH1_+cPHr+(cNES*L96+(cNES+cOSEX)*G96+(cNES+cEREX)*H96+(cNES+cHOEX)*I96+(cNES+cNES)*S96+(cNES+cOSEX)*N96+(cNES+cEREX)*O96+(cNES+cHOEX)*P96)))/(1+cDR)^(A$6:A$65537 + 0.5),(cPHr+(cNES*L96+(cNES+cOSEX)*G96+(cNES+cEREX)*H96+(cNES+cHOEX)*I96+(cNES+cNES)*S96+(cNES+cOSEX)*N96+(cNES+cEREX)*O96+(cNES+cHOEX)*P96))/(1+cDR)^(((cycle + 0.5)/('Life tables'!$I$2/2))))</f>
        <v>178332.12495799715</v>
      </c>
      <c r="X96" s="107">
        <f>((L96+G96+H96+I96+N96+O96+P96+S96)/('Life tables'!$I$2/2))/(1+oDR)^(((cycle + 0.5)/('Life tables'!$I$2/2)))</f>
        <v>33.185205456239849</v>
      </c>
      <c r="Y96" s="31">
        <f>((uNES*L96+ uOCEX*G96+uEREX*H96+uHOEX*I96+uNES*S96+ uOCEX*N96+uEREX*O96+uHOEX*P96)/('Life tables'!$I$2/2))/(1+oDR)^(((cycle + 0.5)/('Life tables'!$I$2/2)))</f>
        <v>21.871126885234165</v>
      </c>
      <c r="Z96" s="100">
        <f t="shared" si="30"/>
        <v>218309.21289921371</v>
      </c>
      <c r="AA96" s="107">
        <f>((L96+G96+H96+I96+N96+O96+P96+S96)/('Life tables'!$I$2/2))</f>
        <v>34.945369006701377</v>
      </c>
      <c r="AB96" s="31">
        <f>((uNES*L96+ uOCEX*G96+uEREX*H96+uHOEX*I96+uNES*S96+ uOCEX*N96+uEREX*O96+uHOEX*P96)/('Life tables'!$I$2/2))</f>
        <v>23.031184803262509</v>
      </c>
    </row>
    <row r="97" spans="1:28" x14ac:dyDescent="0.25">
      <c r="A97" s="4">
        <v>91</v>
      </c>
      <c r="C97" s="105">
        <f>IF(male=0,VLOOKUP((($A$5:$A$1570/'Life tables'!$I$2)*2)+age,lifetable,13,1),IF(male=1,VLOOKUP((($A$5:$A$1570/'Life tables'!$I$2)*2)+age,lifetable,10,1),"error"))</f>
        <v>7.5517960799631467E-5</v>
      </c>
      <c r="F97" s="96">
        <f t="shared" si="18"/>
        <v>151.07116289124008</v>
      </c>
      <c r="G97" s="96">
        <f t="shared" si="19"/>
        <v>15.175414486949256</v>
      </c>
      <c r="H97" s="96">
        <f t="shared" si="20"/>
        <v>0.86668059223278937</v>
      </c>
      <c r="I97" s="96">
        <f t="shared" si="21"/>
        <v>0.34727071676830101</v>
      </c>
      <c r="J97" s="96">
        <f t="shared" si="22"/>
        <v>1.2646277640884806E-2</v>
      </c>
      <c r="K97" s="96">
        <f t="shared" si="23"/>
        <v>0.36287851309439195</v>
      </c>
      <c r="L97" s="96">
        <f t="shared" si="31"/>
        <v>134.30627230455445</v>
      </c>
      <c r="M97" s="96">
        <f t="shared" si="24"/>
        <v>760.00527789852447</v>
      </c>
      <c r="N97" s="96">
        <f t="shared" si="25"/>
        <v>73.190154909953961</v>
      </c>
      <c r="O97" s="96">
        <f t="shared" si="26"/>
        <v>1.7470414111627675</v>
      </c>
      <c r="P97" s="96">
        <f t="shared" si="27"/>
        <v>1.7470414111627675</v>
      </c>
      <c r="Q97" s="96">
        <f t="shared" si="28"/>
        <v>6.3185086042869681E-2</v>
      </c>
      <c r="R97" s="96">
        <f t="shared" si="29"/>
        <v>0.13694903940375625</v>
      </c>
      <c r="S97" s="96">
        <f t="shared" si="32"/>
        <v>683.12090604079833</v>
      </c>
      <c r="T97" s="96">
        <f t="shared" si="33"/>
        <v>6.5713309143513294</v>
      </c>
      <c r="U97" s="96">
        <f t="shared" si="34"/>
        <v>82.927887212065983</v>
      </c>
      <c r="V97" s="32">
        <f t="shared" si="35"/>
        <v>999.99999999999989</v>
      </c>
      <c r="W97" s="100">
        <f>IF(A97=1,((cPH1_+cPHr+(cNES*L97+(cNES+cOSEX)*G97+(cNES+cEREX)*H97+(cNES+cHOEX)*I97+(cNES+cNES)*S97+(cNES+cOSEX)*N97+(cNES+cEREX)*O97+(cNES+cHOEX)*P97)))/(1+cDR)^(A$6:A$65537 + 0.5),(cPHr+(cNES*L97+(cNES+cOSEX)*G97+(cNES+cEREX)*H97+(cNES+cHOEX)*I97+(cNES+cNES)*S97+(cNES+cOSEX)*N97+(cNES+cEREX)*O97+(cNES+cHOEX)*P97))/(1+cDR)^(((cycle + 0.5)/('Life tables'!$I$2/2))))</f>
        <v>177864.26322860294</v>
      </c>
      <c r="X97" s="107">
        <f>((L97+G97+H97+I97+N97+O97+P97+S97)/('Life tables'!$I$2/2))/(1+oDR)^(((cycle + 0.5)/('Life tables'!$I$2/2)))</f>
        <v>33.145303875466169</v>
      </c>
      <c r="Y97" s="31">
        <f>((uNES*L97+ uOCEX*G97+uEREX*H97+uHOEX*I97+uNES*S97+ uOCEX*N97+uEREX*O97+uHOEX*P97)/('Life tables'!$I$2/2))/(1+oDR)^(((cycle + 0.5)/('Life tables'!$I$2/2)))</f>
        <v>21.844852338396315</v>
      </c>
      <c r="Z97" s="100">
        <f t="shared" si="30"/>
        <v>218223.64830638497</v>
      </c>
      <c r="AA97" s="107">
        <f>((L97+G97+H97+I97+N97+O97+P97+S97)/('Life tables'!$I$2/2))</f>
        <v>34.923288956831421</v>
      </c>
      <c r="AB97" s="31">
        <f>((uNES*L97+ uOCEX*G97+uEREX*H97+uHOEX*I97+uNES*S97+ uOCEX*N97+uEREX*O97+uHOEX*P97)/('Life tables'!$I$2/2))</f>
        <v>23.016656999117625</v>
      </c>
    </row>
    <row r="98" spans="1:28" x14ac:dyDescent="0.25">
      <c r="A98" s="4">
        <v>92</v>
      </c>
      <c r="C98" s="105">
        <f>IF(male=0,VLOOKUP((($A$5:$A$1570/'Life tables'!$I$2)*2)+age,lifetable,13,1),IF(male=1,VLOOKUP((($A$5:$A$1570/'Life tables'!$I$2)*2)+age,lifetable,10,1),"error"))</f>
        <v>7.5517960799631467E-5</v>
      </c>
      <c r="F98" s="96">
        <f t="shared" si="18"/>
        <v>150.46783864931618</v>
      </c>
      <c r="G98" s="96">
        <f t="shared" si="19"/>
        <v>15.114809304159929</v>
      </c>
      <c r="H98" s="96">
        <f t="shared" si="20"/>
        <v>0.86321937964071149</v>
      </c>
      <c r="I98" s="96">
        <f t="shared" si="21"/>
        <v>0.34588384161670477</v>
      </c>
      <c r="J98" s="96">
        <f t="shared" si="22"/>
        <v>1.2595772926915412E-2</v>
      </c>
      <c r="K98" s="96">
        <f t="shared" si="23"/>
        <v>0.36142930598144507</v>
      </c>
      <c r="L98" s="96">
        <f t="shared" si="31"/>
        <v>133.76990104499046</v>
      </c>
      <c r="M98" s="96">
        <f t="shared" si="24"/>
        <v>760.03294322426643</v>
      </c>
      <c r="N98" s="96">
        <f t="shared" si="25"/>
        <v>73.192819140763376</v>
      </c>
      <c r="O98" s="96">
        <f t="shared" si="26"/>
        <v>1.7471050060760267</v>
      </c>
      <c r="P98" s="96">
        <f t="shared" si="27"/>
        <v>1.7471050060760267</v>
      </c>
      <c r="Q98" s="96">
        <f t="shared" si="28"/>
        <v>6.3187386074248744E-2</v>
      </c>
      <c r="R98" s="96">
        <f t="shared" si="29"/>
        <v>0.13695402455306419</v>
      </c>
      <c r="S98" s="96">
        <f t="shared" si="32"/>
        <v>683.14577266072365</v>
      </c>
      <c r="T98" s="96">
        <f t="shared" si="33"/>
        <v>6.6471140733524932</v>
      </c>
      <c r="U98" s="96">
        <f t="shared" si="34"/>
        <v>83.426270542600491</v>
      </c>
      <c r="V98" s="32">
        <f t="shared" si="35"/>
        <v>999.99999999999989</v>
      </c>
      <c r="W98" s="100">
        <f>IF(A98=1,((cPH1_+cPHr+(cNES*L98+(cNES+cOSEX)*G98+(cNES+cEREX)*H98+(cNES+cHOEX)*I98+(cNES+cNES)*S98+(cNES+cOSEX)*N98+(cNES+cEREX)*O98+(cNES+cHOEX)*P98)))/(1+cDR)^(A$6:A$65537 + 0.5),(cPHr+(cNES*L98+(cNES+cOSEX)*G98+(cNES+cEREX)*H98+(cNES+cHOEX)*I98+(cNES+cNES)*S98+(cNES+cOSEX)*N98+(cNES+cEREX)*O98+(cNES+cHOEX)*P98))/(1+cDR)^(((cycle + 0.5)/('Life tables'!$I$2/2))))</f>
        <v>177395.88304192881</v>
      </c>
      <c r="X98" s="107">
        <f>((L98+G98+H98+I98+N98+O98+P98+S98)/('Life tables'!$I$2/2))/(1+oDR)^(((cycle + 0.5)/('Life tables'!$I$2/2)))</f>
        <v>33.105491336998561</v>
      </c>
      <c r="Y98" s="31">
        <f>((uNES*L98+ uOCEX*G98+uEREX*H98+uHOEX*I98+uNES*S98+ uOCEX*N98+uEREX*O98+uHOEX*P98)/('Life tables'!$I$2/2))/(1+oDR)^(((cycle + 0.5)/('Life tables'!$I$2/2)))</f>
        <v>21.818635360495598</v>
      </c>
      <c r="Z98" s="100">
        <f t="shared" si="30"/>
        <v>218135.97037826336</v>
      </c>
      <c r="AA98" s="107">
        <f>((L98+G98+H98+I98+N98+O98+P98+S98)/('Life tables'!$I$2/2))</f>
        <v>34.9012661506762</v>
      </c>
      <c r="AB98" s="31">
        <f>((uNES*L98+ uOCEX*G98+uEREX*H98+uHOEX*I98+uNES*S98+ uOCEX*N98+uEREX*O98+uHOEX*P98)/('Life tables'!$I$2/2))</f>
        <v>23.002165773935058</v>
      </c>
    </row>
    <row r="99" spans="1:28" x14ac:dyDescent="0.25">
      <c r="A99" s="4">
        <v>93</v>
      </c>
      <c r="C99" s="105">
        <f>IF(male=0,VLOOKUP((($A$5:$A$1570/'Life tables'!$I$2)*2)+age,lifetable,13,1),IF(male=1,VLOOKUP((($A$5:$A$1570/'Life tables'!$I$2)*2)+age,lifetable,10,1),"error"))</f>
        <v>7.5517960799631467E-5</v>
      </c>
      <c r="F99" s="96">
        <f t="shared" si="18"/>
        <v>149.88872995118007</v>
      </c>
      <c r="G99" s="96">
        <f t="shared" si="19"/>
        <v>15.056636623424428</v>
      </c>
      <c r="H99" s="96">
        <f t="shared" si="20"/>
        <v>0.8598970892719725</v>
      </c>
      <c r="I99" s="96">
        <f t="shared" si="21"/>
        <v>0.34455263128615832</v>
      </c>
      <c r="J99" s="96">
        <f t="shared" si="22"/>
        <v>1.2547295313844062E-2</v>
      </c>
      <c r="K99" s="96">
        <f t="shared" si="23"/>
        <v>0.36003826549908019</v>
      </c>
      <c r="L99" s="96">
        <f t="shared" si="31"/>
        <v>133.25505804638459</v>
      </c>
      <c r="M99" s="96">
        <f t="shared" si="24"/>
        <v>760.0378854328668</v>
      </c>
      <c r="N99" s="96">
        <f t="shared" si="25"/>
        <v>73.193295086159509</v>
      </c>
      <c r="O99" s="96">
        <f t="shared" si="26"/>
        <v>1.7471163668432983</v>
      </c>
      <c r="P99" s="96">
        <f t="shared" si="27"/>
        <v>1.7471163668432983</v>
      </c>
      <c r="Q99" s="96">
        <f t="shared" si="28"/>
        <v>6.3187796958073819E-2</v>
      </c>
      <c r="R99" s="96">
        <f t="shared" si="29"/>
        <v>0.1369549151136169</v>
      </c>
      <c r="S99" s="96">
        <f t="shared" si="32"/>
        <v>683.15021490094898</v>
      </c>
      <c r="T99" s="96">
        <f t="shared" si="33"/>
        <v>6.7228491656244111</v>
      </c>
      <c r="U99" s="96">
        <f t="shared" si="34"/>
        <v>83.923263723213182</v>
      </c>
      <c r="V99" s="32">
        <f t="shared" si="35"/>
        <v>999.99999999999989</v>
      </c>
      <c r="W99" s="100">
        <f>IF(A99=1,((cPH1_+cPHr+(cNES*L99+(cNES+cOSEX)*G99+(cNES+cEREX)*H99+(cNES+cHOEX)*I99+(cNES+cNES)*S99+(cNES+cOSEX)*N99+(cNES+cEREX)*O99+(cNES+cHOEX)*P99)))/(1+cDR)^(A$6:A$65537 + 0.5),(cPHr+(cNES*L99+(cNES+cOSEX)*G99+(cNES+cEREX)*H99+(cNES+cHOEX)*I99+(cNES+cNES)*S99+(cNES+cOSEX)*N99+(cNES+cEREX)*O99+(cNES+cHOEX)*P99))/(1+cDR)^(((cycle + 0.5)/('Life tables'!$I$2/2))))</f>
        <v>176927.07576513372</v>
      </c>
      <c r="X99" s="107">
        <f>((L99+G99+H99+I99+N99+O99+P99+S99)/('Life tables'!$I$2/2))/(1+oDR)^(((cycle + 0.5)/('Life tables'!$I$2/2)))</f>
        <v>33.065765749999031</v>
      </c>
      <c r="Y99" s="31">
        <f>((uNES*L99+ uOCEX*G99+uEREX*H99+uHOEX*I99+uNES*S99+ uOCEX*N99+uEREX*O99+uHOEX*P99)/('Life tables'!$I$2/2))/(1+oDR)^(((cycle + 0.5)/('Life tables'!$I$2/2)))</f>
        <v>21.792474626148074</v>
      </c>
      <c r="Z99" s="100">
        <f t="shared" si="30"/>
        <v>218046.28126130655</v>
      </c>
      <c r="AA99" s="107">
        <f>((L99+G99+H99+I99+N99+O99+P99+S99)/('Life tables'!$I$2/2))</f>
        <v>34.879298508949915</v>
      </c>
      <c r="AB99" s="31">
        <f>((uNES*L99+ uOCEX*G99+uEREX*H99+uHOEX*I99+uNES*S99+ uOCEX*N99+uEREX*O99+uHOEX*P99)/('Life tables'!$I$2/2))</f>
        <v>22.987709810838346</v>
      </c>
    </row>
    <row r="100" spans="1:28" x14ac:dyDescent="0.25">
      <c r="A100" s="4">
        <v>94</v>
      </c>
      <c r="C100" s="105">
        <f>IF(male=0,VLOOKUP((($A$5:$A$1570/'Life tables'!$I$2)*2)+age,lifetable,13,1),IF(male=1,VLOOKUP((($A$5:$A$1570/'Life tables'!$I$2)*2)+age,lifetable,10,1),"error"))</f>
        <v>7.5517960799631467E-5</v>
      </c>
      <c r="F100" s="96">
        <f t="shared" si="18"/>
        <v>149.33271098845404</v>
      </c>
      <c r="G100" s="96">
        <f t="shared" si="19"/>
        <v>15.000783354935022</v>
      </c>
      <c r="H100" s="96">
        <f t="shared" si="20"/>
        <v>0.85670726247322748</v>
      </c>
      <c r="I100" s="96">
        <f t="shared" si="21"/>
        <v>0.34327449785534836</v>
      </c>
      <c r="J100" s="96">
        <f t="shared" si="22"/>
        <v>1.250075055942728E-2</v>
      </c>
      <c r="K100" s="96">
        <f t="shared" si="23"/>
        <v>0.35870268741399214</v>
      </c>
      <c r="L100" s="96">
        <f t="shared" si="31"/>
        <v>132.76074243521703</v>
      </c>
      <c r="M100" s="96">
        <f t="shared" si="24"/>
        <v>760.02117612270831</v>
      </c>
      <c r="N100" s="96">
        <f t="shared" si="25"/>
        <v>73.191685943388393</v>
      </c>
      <c r="O100" s="96">
        <f t="shared" si="26"/>
        <v>1.7470779567721479</v>
      </c>
      <c r="P100" s="96">
        <f t="shared" si="27"/>
        <v>1.7470779567721479</v>
      </c>
      <c r="Q100" s="96">
        <f t="shared" si="28"/>
        <v>6.3186407784563081E-2</v>
      </c>
      <c r="R100" s="96">
        <f t="shared" si="29"/>
        <v>0.13695190418192754</v>
      </c>
      <c r="S100" s="96">
        <f t="shared" si="32"/>
        <v>683.1351959538091</v>
      </c>
      <c r="T100" s="96">
        <f t="shared" si="33"/>
        <v>6.7985363239684018</v>
      </c>
      <c r="U100" s="96">
        <f t="shared" si="34"/>
        <v>84.418918314809105</v>
      </c>
      <c r="V100" s="32">
        <f t="shared" si="35"/>
        <v>1000</v>
      </c>
      <c r="W100" s="100">
        <f>IF(A100=1,((cPH1_+cPHr+(cNES*L100+(cNES+cOSEX)*G100+(cNES+cEREX)*H100+(cNES+cHOEX)*I100+(cNES+cNES)*S100+(cNES+cOSEX)*N100+(cNES+cEREX)*O100+(cNES+cHOEX)*P100)))/(1+cDR)^(A$6:A$65537 + 0.5),(cPHr+(cNES*L100+(cNES+cOSEX)*G100+(cNES+cEREX)*H100+(cNES+cHOEX)*I100+(cNES+cNES)*S100+(cNES+cOSEX)*N100+(cNES+cEREX)*O100+(cNES+cHOEX)*P100))/(1+cDR)^(((cycle + 0.5)/('Life tables'!$I$2/2))))</f>
        <v>176457.92812677255</v>
      </c>
      <c r="X100" s="107">
        <f>((L100+G100+H100+I100+N100+O100+P100+S100)/('Life tables'!$I$2/2))/(1+oDR)^(((cycle + 0.5)/('Life tables'!$I$2/2)))</f>
        <v>33.026125119701</v>
      </c>
      <c r="Y100" s="31">
        <f>((uNES*L100+ uOCEX*G100+uEREX*H100+uHOEX*I100+uNES*S100+ uOCEX*N100+uEREX*O100+uHOEX*P100)/('Life tables'!$I$2/2))/(1+oDR)^(((cycle + 0.5)/('Life tables'!$I$2/2)))</f>
        <v>21.766368870807156</v>
      </c>
      <c r="Z100" s="100">
        <f t="shared" si="30"/>
        <v>217954.67834090299</v>
      </c>
      <c r="AA100" s="107">
        <f>((L100+G100+H100+I100+N100+O100+P100+S100)/('Life tables'!$I$2/2))</f>
        <v>34.857384048881919</v>
      </c>
      <c r="AB100" s="31">
        <f>((uNES*L100+ uOCEX*G100+uEREX*H100+uHOEX*I100+uNES*S100+ uOCEX*N100+uEREX*O100+uHOEX*P100)/('Life tables'!$I$2/2))</f>
        <v>22.973287854067888</v>
      </c>
    </row>
    <row r="101" spans="1:28" x14ac:dyDescent="0.25">
      <c r="A101" s="4">
        <v>95</v>
      </c>
      <c r="C101" s="105">
        <f>IF(male=0,VLOOKUP((($A$5:$A$1570/'Life tables'!$I$2)*2)+age,lifetable,13,1),IF(male=1,VLOOKUP((($A$5:$A$1570/'Life tables'!$I$2)*2)+age,lifetable,10,1),"error"))</f>
        <v>7.5517960799631467E-5</v>
      </c>
      <c r="F101" s="96">
        <f t="shared" si="18"/>
        <v>148.79870840091812</v>
      </c>
      <c r="G101" s="96">
        <f t="shared" si="19"/>
        <v>14.947141677411199</v>
      </c>
      <c r="H101" s="96">
        <f t="shared" si="20"/>
        <v>0.85364374148111954</v>
      </c>
      <c r="I101" s="96">
        <f t="shared" si="21"/>
        <v>0.34204697396673411</v>
      </c>
      <c r="J101" s="96">
        <f t="shared" si="22"/>
        <v>1.2456048811895279E-2</v>
      </c>
      <c r="K101" s="96">
        <f t="shared" si="23"/>
        <v>0.35741999347528791</v>
      </c>
      <c r="L101" s="96">
        <f t="shared" si="31"/>
        <v>132.28599996577188</v>
      </c>
      <c r="M101" s="96">
        <f t="shared" si="24"/>
        <v>759.9838369603043</v>
      </c>
      <c r="N101" s="96">
        <f t="shared" si="25"/>
        <v>73.188090101148831</v>
      </c>
      <c r="O101" s="96">
        <f t="shared" si="26"/>
        <v>1.7469921243906172</v>
      </c>
      <c r="P101" s="96">
        <f t="shared" si="27"/>
        <v>1.7469921243906172</v>
      </c>
      <c r="Q101" s="96">
        <f t="shared" si="28"/>
        <v>6.3183303492714213E-2</v>
      </c>
      <c r="R101" s="96">
        <f t="shared" si="29"/>
        <v>0.13694517585704338</v>
      </c>
      <c r="S101" s="96">
        <f t="shared" si="32"/>
        <v>683.10163413102453</v>
      </c>
      <c r="T101" s="96">
        <f t="shared" si="33"/>
        <v>6.8741756762730111</v>
      </c>
      <c r="U101" s="96">
        <f t="shared" si="34"/>
        <v>84.913283484141431</v>
      </c>
      <c r="V101" s="32">
        <f t="shared" si="35"/>
        <v>999.99999999999989</v>
      </c>
      <c r="W101" s="100">
        <f>IF(A101=1,((cPH1_+cPHr+(cNES*L101+(cNES+cOSEX)*G101+(cNES+cEREX)*H101+(cNES+cHOEX)*I101+(cNES+cNES)*S101+(cNES+cOSEX)*N101+(cNES+cEREX)*O101+(cNES+cHOEX)*P101)))/(1+cDR)^(A$6:A$65537 + 0.5),(cPHr+(cNES*L101+(cNES+cOSEX)*G101+(cNES+cEREX)*H101+(cNES+cHOEX)*I101+(cNES+cNES)*S101+(cNES+cOSEX)*N101+(cNES+cEREX)*O101+(cNES+cHOEX)*P101))/(1+cDR)^(((cycle + 0.5)/('Life tables'!$I$2/2))))</f>
        <v>175988.52244330602</v>
      </c>
      <c r="X101" s="107">
        <f>((L101+G101+H101+I101+N101+O101+P101+S101)/('Life tables'!$I$2/2))/(1+oDR)^(((cycle + 0.5)/('Life tables'!$I$2/2)))</f>
        <v>32.986567542883989</v>
      </c>
      <c r="Y101" s="31">
        <f>((uNES*L101+ uOCEX*G101+uEREX*H101+uHOEX*I101+uNES*S101+ uOCEX*N101+uEREX*O101+uHOEX*P101)/('Life tables'!$I$2/2))/(1+oDR)^(((cycle + 0.5)/('Life tables'!$I$2/2)))</f>
        <v>21.740316887898143</v>
      </c>
      <c r="Z101" s="100">
        <f t="shared" si="30"/>
        <v>217861.25446318372</v>
      </c>
      <c r="AA101" s="107">
        <f>((L101+G101+H101+I101+N101+O101+P101+S101)/('Life tables'!$I$2/2))</f>
        <v>34.835520879720363</v>
      </c>
      <c r="AB101" s="31">
        <f>((uNES*L101+ uOCEX*G101+uEREX*H101+uHOEX*I101+uNES*S101+ uOCEX*N101+uEREX*O101+uHOEX*P101)/('Life tables'!$I$2/2))</f>
        <v>22.958898706133755</v>
      </c>
    </row>
    <row r="102" spans="1:28" x14ac:dyDescent="0.25">
      <c r="A102" s="4">
        <v>96</v>
      </c>
      <c r="C102" s="105">
        <f>IF(male=0,VLOOKUP((($A$5:$A$1570/'Life tables'!$I$2)*2)+age,lifetable,13,1),IF(male=1,VLOOKUP((($A$5:$A$1570/'Life tables'!$I$2)*2)+age,lifetable,10,1),"error"))</f>
        <v>7.5517960799631467E-5</v>
      </c>
      <c r="F102" s="96">
        <f t="shared" si="18"/>
        <v>148.28569883303643</v>
      </c>
      <c r="G102" s="96">
        <f t="shared" si="19"/>
        <v>14.895608792647613</v>
      </c>
      <c r="H102" s="96">
        <f t="shared" si="20"/>
        <v>0.85070065540430895</v>
      </c>
      <c r="I102" s="96">
        <f t="shared" si="21"/>
        <v>0.34086770720967918</v>
      </c>
      <c r="J102" s="96">
        <f t="shared" si="22"/>
        <v>1.2413104405406975E-2</v>
      </c>
      <c r="K102" s="96">
        <f t="shared" si="23"/>
        <v>0.35618772554517258</v>
      </c>
      <c r="L102" s="96">
        <f t="shared" si="31"/>
        <v>131.82992084782427</v>
      </c>
      <c r="M102" s="96">
        <f t="shared" si="24"/>
        <v>759.92684200654924</v>
      </c>
      <c r="N102" s="96">
        <f t="shared" si="25"/>
        <v>73.18260136361539</v>
      </c>
      <c r="O102" s="96">
        <f t="shared" si="26"/>
        <v>1.7468611087946297</v>
      </c>
      <c r="P102" s="96">
        <f t="shared" si="27"/>
        <v>1.7468611087946297</v>
      </c>
      <c r="Q102" s="96">
        <f t="shared" si="28"/>
        <v>6.317856506370359E-2</v>
      </c>
      <c r="R102" s="96">
        <f t="shared" si="29"/>
        <v>0.13693490565972422</v>
      </c>
      <c r="S102" s="96">
        <f t="shared" si="32"/>
        <v>683.05040495462117</v>
      </c>
      <c r="T102" s="96">
        <f t="shared" si="33"/>
        <v>6.9497673457421216</v>
      </c>
      <c r="U102" s="96">
        <f t="shared" si="34"/>
        <v>85.406406115346329</v>
      </c>
      <c r="V102" s="32">
        <f t="shared" si="35"/>
        <v>1000.0000000000002</v>
      </c>
      <c r="W102" s="100">
        <f>IF(A102=1,((cPH1_+cPHr+(cNES*L102+(cNES+cOSEX)*G102+(cNES+cEREX)*H102+(cNES+cHOEX)*I102+(cNES+cNES)*S102+(cNES+cOSEX)*N102+(cNES+cEREX)*O102+(cNES+cHOEX)*P102)))/(1+cDR)^(A$6:A$65537 + 0.5),(cPHr+(cNES*L102+(cNES+cOSEX)*G102+(cNES+cEREX)*H102+(cNES+cHOEX)*I102+(cNES+cNES)*S102+(cNES+cOSEX)*N102+(cNES+cEREX)*O102+(cNES+cHOEX)*P102))/(1+cDR)^(((cycle + 0.5)/('Life tables'!$I$2/2))))</f>
        <v>175518.93683457436</v>
      </c>
      <c r="X102" s="107">
        <f>((L102+G102+H102+I102+N102+O102+P102+S102)/('Life tables'!$I$2/2))/(1+oDR)^(((cycle + 0.5)/('Life tables'!$I$2/2)))</f>
        <v>32.947091203561826</v>
      </c>
      <c r="Y102" s="31">
        <f>((uNES*L102+ uOCEX*G102+uEREX*H102+uHOEX*I102+uNES*S102+ uOCEX*N102+uEREX*O102+uHOEX*P102)/('Life tables'!$I$2/2))/(1+oDR)^(((cycle + 0.5)/('Life tables'!$I$2/2)))</f>
        <v>21.714317526087747</v>
      </c>
      <c r="Z102" s="100">
        <f t="shared" si="30"/>
        <v>217766.09814650053</v>
      </c>
      <c r="AA102" s="107">
        <f>((L102+G102+H102+I102+N102+O102+P102+S102)/('Life tables'!$I$2/2))</f>
        <v>34.813707198445492</v>
      </c>
      <c r="AB102" s="31">
        <f>((uNES*L102+ uOCEX*G102+uEREX*H102+uHOEX*I102+uNES*S102+ uOCEX*N102+uEREX*O102+uHOEX*P102)/('Life tables'!$I$2/2))</f>
        <v>22.944541225101158</v>
      </c>
    </row>
    <row r="103" spans="1:28" x14ac:dyDescent="0.25">
      <c r="A103" s="4">
        <v>97</v>
      </c>
      <c r="C103" s="105">
        <f>IF(male=0,VLOOKUP((($A$5:$A$1570/'Life tables'!$I$2)*2)+age,lifetable,13,1),IF(male=1,VLOOKUP((($A$5:$A$1570/'Life tables'!$I$2)*2)+age,lifetable,10,1),"error"))</f>
        <v>7.5517960799631467E-5</v>
      </c>
      <c r="F103" s="96">
        <f t="shared" si="18"/>
        <v>147.79270660432118</v>
      </c>
      <c r="G103" s="96">
        <f t="shared" si="19"/>
        <v>14.846086691497277</v>
      </c>
      <c r="H103" s="96">
        <f t="shared" si="20"/>
        <v>0.84787240685857757</v>
      </c>
      <c r="I103" s="96">
        <f t="shared" si="21"/>
        <v>0.33973445476526398</v>
      </c>
      <c r="J103" s="96">
        <f t="shared" si="22"/>
        <v>1.2371835665034464E-2</v>
      </c>
      <c r="K103" s="96">
        <f t="shared" si="23"/>
        <v>0.3550035400030776</v>
      </c>
      <c r="L103" s="96">
        <f t="shared" si="31"/>
        <v>131.39163767553194</v>
      </c>
      <c r="M103" s="96">
        <f t="shared" si="24"/>
        <v>759.85111993459054</v>
      </c>
      <c r="N103" s="96">
        <f t="shared" si="25"/>
        <v>73.175309164024242</v>
      </c>
      <c r="O103" s="96">
        <f t="shared" si="26"/>
        <v>1.7466870447462635</v>
      </c>
      <c r="P103" s="96">
        <f t="shared" si="27"/>
        <v>1.7466870447462635</v>
      </c>
      <c r="Q103" s="96">
        <f t="shared" si="28"/>
        <v>6.3172269705274925E-2</v>
      </c>
      <c r="R103" s="96">
        <f t="shared" si="29"/>
        <v>0.13692126093209145</v>
      </c>
      <c r="S103" s="96">
        <f t="shared" si="32"/>
        <v>682.98234315043635</v>
      </c>
      <c r="T103" s="96">
        <f t="shared" si="33"/>
        <v>7.0253114511124313</v>
      </c>
      <c r="U103" s="96">
        <f t="shared" si="34"/>
        <v>85.898330916281495</v>
      </c>
      <c r="V103" s="32">
        <f t="shared" si="35"/>
        <v>1000.0000000000001</v>
      </c>
      <c r="W103" s="100">
        <f>IF(A103=1,((cPH1_+cPHr+(cNES*L103+(cNES+cOSEX)*G103+(cNES+cEREX)*H103+(cNES+cHOEX)*I103+(cNES+cNES)*S103+(cNES+cOSEX)*N103+(cNES+cEREX)*O103+(cNES+cHOEX)*P103)))/(1+cDR)^(A$6:A$65537 + 0.5),(cPHr+(cNES*L103+(cNES+cOSEX)*G103+(cNES+cEREX)*H103+(cNES+cHOEX)*I103+(cNES+cNES)*S103+(cNES+cOSEX)*N103+(cNES+cEREX)*O103+(cNES+cHOEX)*P103))/(1+cDR)^(((cycle + 0.5)/('Life tables'!$I$2/2))))</f>
        <v>175049.24542877174</v>
      </c>
      <c r="X103" s="107">
        <f>((L103+G103+H103+I103+N103+O103+P103+S103)/('Life tables'!$I$2/2))/(1+oDR)^(((cycle + 0.5)/('Life tables'!$I$2/2)))</f>
        <v>32.907694368873848</v>
      </c>
      <c r="Y103" s="31">
        <f>((uNES*L103+ uOCEX*G103+uEREX*H103+uHOEX*I103+uNES*S103+ uOCEX*N103+uEREX*O103+uHOEX*P103)/('Life tables'!$I$2/2))/(1+oDR)^(((cycle + 0.5)/('Life tables'!$I$2/2)))</f>
        <v>21.688369686682343</v>
      </c>
      <c r="Z103" s="100">
        <f t="shared" si="30"/>
        <v>217669.29378305119</v>
      </c>
      <c r="AA103" s="107">
        <f>((L103+G103+H103+I103+N103+O103+P103+S103)/('Life tables'!$I$2/2))</f>
        <v>34.791941285682469</v>
      </c>
      <c r="AB103" s="31">
        <f>((uNES*L103+ uOCEX*G103+uEREX*H103+uHOEX*I103+uNES*S103+ uOCEX*N103+uEREX*O103+uHOEX*P103)/('Life tables'!$I$2/2))</f>
        <v>22.93021432200236</v>
      </c>
    </row>
    <row r="104" spans="1:28" x14ac:dyDescent="0.25">
      <c r="A104" s="4">
        <v>98</v>
      </c>
      <c r="C104" s="105">
        <f>IF(male=0,VLOOKUP((($A$5:$A$1570/'Life tables'!$I$2)*2)+age,lifetable,13,1),IF(male=1,VLOOKUP((($A$5:$A$1570/'Life tables'!$I$2)*2)+age,lifetable,10,1),"error"))</f>
        <v>7.5517960799631467E-5</v>
      </c>
      <c r="F104" s="96">
        <f t="shared" si="18"/>
        <v>147.31880148823058</v>
      </c>
      <c r="G104" s="96">
        <f t="shared" si="19"/>
        <v>14.798481930757212</v>
      </c>
      <c r="H104" s="96">
        <f t="shared" si="20"/>
        <v>0.84515365922458174</v>
      </c>
      <c r="I104" s="96">
        <f t="shared" si="21"/>
        <v>0.33864507830058799</v>
      </c>
      <c r="J104" s="96">
        <f t="shared" si="22"/>
        <v>1.2332164720832943E-2</v>
      </c>
      <c r="K104" s="96">
        <f t="shared" si="23"/>
        <v>0.35386520241049157</v>
      </c>
      <c r="L104" s="96">
        <f t="shared" si="31"/>
        <v>130.97032345281687</v>
      </c>
      <c r="M104" s="96">
        <f t="shared" si="24"/>
        <v>759.75755614437571</v>
      </c>
      <c r="N104" s="96">
        <f t="shared" si="25"/>
        <v>73.166298768308678</v>
      </c>
      <c r="O104" s="96">
        <f t="shared" si="26"/>
        <v>1.7464719675345068</v>
      </c>
      <c r="P104" s="96">
        <f t="shared" si="27"/>
        <v>1.7464719675345068</v>
      </c>
      <c r="Q104" s="96">
        <f t="shared" si="28"/>
        <v>6.3164491027537878E-2</v>
      </c>
      <c r="R104" s="96">
        <f t="shared" si="29"/>
        <v>0.13690440121865852</v>
      </c>
      <c r="S104" s="96">
        <f t="shared" si="32"/>
        <v>682.89824454875179</v>
      </c>
      <c r="T104" s="96">
        <f t="shared" si="33"/>
        <v>7.1008081068608018</v>
      </c>
      <c r="U104" s="96">
        <f t="shared" si="34"/>
        <v>86.389100519910642</v>
      </c>
      <c r="V104" s="32">
        <f t="shared" si="35"/>
        <v>1000.0000000000002</v>
      </c>
      <c r="W104" s="100">
        <f>IF(A104=1,((cPH1_+cPHr+(cNES*L104+(cNES+cOSEX)*G104+(cNES+cEREX)*H104+(cNES+cHOEX)*I104+(cNES+cNES)*S104+(cNES+cOSEX)*N104+(cNES+cEREX)*O104+(cNES+cHOEX)*P104)))/(1+cDR)^(A$6:A$65537 + 0.5),(cPHr+(cNES*L104+(cNES+cOSEX)*G104+(cNES+cEREX)*H104+(cNES+cHOEX)*I104+(cNES+cNES)*S104+(cNES+cOSEX)*N104+(cNES+cEREX)*O104+(cNES+cHOEX)*P104))/(1+cDR)^(((cycle + 0.5)/('Life tables'!$I$2/2))))</f>
        <v>174579.5185574342</v>
      </c>
      <c r="X104" s="107">
        <f>((L104+G104+H104+I104+N104+O104+P104+S104)/('Life tables'!$I$2/2))/(1+oDR)^(((cycle + 0.5)/('Life tables'!$I$2/2)))</f>
        <v>32.868375385169983</v>
      </c>
      <c r="Y104" s="31">
        <f>((uNES*L104+ uOCEX*G104+uEREX*H104+uHOEX*I104+uNES*S104+ uOCEX*N104+uEREX*O104+uHOEX*P104)/('Life tables'!$I$2/2))/(1+oDR)^(((cycle + 0.5)/('Life tables'!$I$2/2)))</f>
        <v>21.662472321148833</v>
      </c>
      <c r="Z104" s="100">
        <f t="shared" si="30"/>
        <v>217570.92183111195</v>
      </c>
      <c r="AA104" s="107">
        <f>((L104+G104+H104+I104+N104+O104+P104+S104)/('Life tables'!$I$2/2))</f>
        <v>34.770221501804805</v>
      </c>
      <c r="AB104" s="31">
        <f>((uNES*L104+ uOCEX*G104+uEREX*H104+uHOEX*I104+uNES*S104+ uOCEX*N104+uEREX*O104+uHOEX*P104)/('Life tables'!$I$2/2))</f>
        <v>22.91591695836917</v>
      </c>
    </row>
    <row r="105" spans="1:28" x14ac:dyDescent="0.25">
      <c r="A105" s="4">
        <v>99</v>
      </c>
      <c r="C105" s="105">
        <f>IF(male=0,VLOOKUP((($A$5:$A$1570/'Life tables'!$I$2)*2)+age,lifetable,13,1),IF(male=1,VLOOKUP((($A$5:$A$1570/'Life tables'!$I$2)*2)+age,lifetable,10,1),"error"))</f>
        <v>7.5517960799631467E-5</v>
      </c>
      <c r="F105" s="96">
        <f t="shared" si="18"/>
        <v>146.86309659454417</v>
      </c>
      <c r="G105" s="96">
        <f t="shared" si="19"/>
        <v>14.752705420448617</v>
      </c>
      <c r="H105" s="96">
        <f t="shared" si="20"/>
        <v>0.8425393244992454</v>
      </c>
      <c r="I105" s="96">
        <f t="shared" si="21"/>
        <v>0.33759753910093787</v>
      </c>
      <c r="J105" s="96">
        <f t="shared" si="22"/>
        <v>1.2294017330572785E-2</v>
      </c>
      <c r="K105" s="96">
        <f t="shared" si="23"/>
        <v>0.35277058242434767</v>
      </c>
      <c r="L105" s="96">
        <f t="shared" si="31"/>
        <v>130.56518971074044</v>
      </c>
      <c r="M105" s="96">
        <f t="shared" si="24"/>
        <v>759.64699477868453</v>
      </c>
      <c r="N105" s="96">
        <f t="shared" si="25"/>
        <v>73.155651469247317</v>
      </c>
      <c r="O105" s="96">
        <f t="shared" si="26"/>
        <v>1.74621781760956</v>
      </c>
      <c r="P105" s="96">
        <f t="shared" si="27"/>
        <v>1.74621781760956</v>
      </c>
      <c r="Q105" s="96">
        <f t="shared" si="28"/>
        <v>6.3155299210576374E-2</v>
      </c>
      <c r="R105" s="96">
        <f t="shared" si="29"/>
        <v>0.13688447862960959</v>
      </c>
      <c r="S105" s="96">
        <f t="shared" si="32"/>
        <v>682.79886789637794</v>
      </c>
      <c r="T105" s="96">
        <f t="shared" si="33"/>
        <v>7.1762574234019505</v>
      </c>
      <c r="U105" s="96">
        <f t="shared" si="34"/>
        <v>86.878755580964594</v>
      </c>
      <c r="V105" s="32">
        <f t="shared" si="35"/>
        <v>1000.0000000000001</v>
      </c>
      <c r="W105" s="100">
        <f>IF(A105=1,((cPH1_+cPHr+(cNES*L105+(cNES+cOSEX)*G105+(cNES+cEREX)*H105+(cNES+cHOEX)*I105+(cNES+cNES)*S105+(cNES+cOSEX)*N105+(cNES+cEREX)*O105+(cNES+cHOEX)*P105)))/(1+cDR)^(A$6:A$65537 + 0.5),(cPHr+(cNES*L105+(cNES+cOSEX)*G105+(cNES+cEREX)*H105+(cNES+cHOEX)*I105+(cNES+cNES)*S105+(cNES+cOSEX)*N105+(cNES+cEREX)*O105+(cNES+cHOEX)*P105))/(1+cDR)^(((cycle + 0.5)/('Life tables'!$I$2/2))))</f>
        <v>174109.82294092636</v>
      </c>
      <c r="X105" s="107">
        <f>((L105+G105+H105+I105+N105+O105+P105+S105)/('Life tables'!$I$2/2))/(1+oDR)^(((cycle + 0.5)/('Life tables'!$I$2/2)))</f>
        <v>32.829132674280146</v>
      </c>
      <c r="Y105" s="31">
        <f>((uNES*L105+ uOCEX*G105+uEREX*H105+uHOEX*I105+uNES*S105+ uOCEX*N105+uEREX*O105+uHOEX*P105)/('Life tables'!$I$2/2))/(1+oDR)^(((cycle + 0.5)/('Life tables'!$I$2/2)))</f>
        <v>21.636624428752334</v>
      </c>
      <c r="Z105" s="100">
        <f t="shared" si="30"/>
        <v>217471.0589983137</v>
      </c>
      <c r="AA105" s="107">
        <f>((L105+G105+H105+I105+N105+O105+P105+S105)/('Life tables'!$I$2/2))</f>
        <v>34.748546283219142</v>
      </c>
      <c r="AB105" s="31">
        <f>((uNES*L105+ uOCEX*G105+uEREX*H105+uHOEX*I105+uNES*S105+ uOCEX*N105+uEREX*O105+uHOEX*P105)/('Life tables'!$I$2/2))</f>
        <v>22.901648143880372</v>
      </c>
    </row>
    <row r="106" spans="1:28" x14ac:dyDescent="0.25">
      <c r="A106" s="4">
        <v>100</v>
      </c>
      <c r="C106" s="105">
        <f>IF(male=0,VLOOKUP((($A$5:$A$1570/'Life tables'!$I$2)*2)+age,lifetable,13,1),IF(male=1,VLOOKUP((($A$5:$A$1570/'Life tables'!$I$2)*2)+age,lifetable,10,1),"error"))</f>
        <v>7.5517960799631467E-5</v>
      </c>
      <c r="F106" s="96">
        <f t="shared" si="18"/>
        <v>146.424746350395</v>
      </c>
      <c r="G106" s="96">
        <f t="shared" si="19"/>
        <v>14.708672221007317</v>
      </c>
      <c r="H106" s="96">
        <f t="shared" si="20"/>
        <v>0.84002455171313728</v>
      </c>
      <c r="I106" s="96">
        <f t="shared" si="21"/>
        <v>0.33658989342874013</v>
      </c>
      <c r="J106" s="96">
        <f t="shared" si="22"/>
        <v>1.2257322710730273E-2</v>
      </c>
      <c r="K106" s="96">
        <f t="shared" si="23"/>
        <v>0.35171764894738794</v>
      </c>
      <c r="L106" s="96">
        <f t="shared" si="31"/>
        <v>130.17548471258769</v>
      </c>
      <c r="M106" s="96">
        <f t="shared" si="24"/>
        <v>759.52024064523869</v>
      </c>
      <c r="N106" s="96">
        <f t="shared" si="25"/>
        <v>73.143444771567502</v>
      </c>
      <c r="O106" s="96">
        <f t="shared" si="26"/>
        <v>1.7459264450012297</v>
      </c>
      <c r="P106" s="96">
        <f t="shared" si="27"/>
        <v>1.7459264450012297</v>
      </c>
      <c r="Q106" s="96">
        <f t="shared" si="28"/>
        <v>6.3144761164248331E-2</v>
      </c>
      <c r="R106" s="96">
        <f t="shared" si="29"/>
        <v>0.13686163818715391</v>
      </c>
      <c r="S106" s="96">
        <f t="shared" si="32"/>
        <v>682.68493658431726</v>
      </c>
      <c r="T106" s="96">
        <f t="shared" si="33"/>
        <v>7.251659507276929</v>
      </c>
      <c r="U106" s="96">
        <f t="shared" si="34"/>
        <v>87.367334868099135</v>
      </c>
      <c r="V106" s="32">
        <f t="shared" si="35"/>
        <v>1000.0000000000002</v>
      </c>
      <c r="W106" s="100">
        <f>IF(A106=1,((cPH1_+cPHr+(cNES*L106+(cNES+cOSEX)*G106+(cNES+cEREX)*H106+(cNES+cHOEX)*I106+(cNES+cNES)*S106+(cNES+cOSEX)*N106+(cNES+cEREX)*O106+(cNES+cHOEX)*P106)))/(1+cDR)^(A$6:A$65537 + 0.5),(cPHr+(cNES*L106+(cNES+cOSEX)*G106+(cNES+cEREX)*H106+(cNES+cHOEX)*I106+(cNES+cNES)*S106+(cNES+cOSEX)*N106+(cNES+cEREX)*O106+(cNES+cHOEX)*P106))/(1+cDR)^(((cycle + 0.5)/('Life tables'!$I$2/2))))</f>
        <v>173640.22186489054</v>
      </c>
      <c r="X106" s="107">
        <f>((L106+G106+H106+I106+N106+O106+P106+S106)/('Life tables'!$I$2/2))/(1+oDR)^(((cycle + 0.5)/('Life tables'!$I$2/2)))</f>
        <v>32.789964729959607</v>
      </c>
      <c r="Y106" s="31">
        <f>((uNES*L106+ uOCEX*G106+uEREX*H106+uHOEX*I106+uNES*S106+ uOCEX*N106+uEREX*O106+uHOEX*P106)/('Life tables'!$I$2/2))/(1+oDR)^(((cycle + 0.5)/('Life tables'!$I$2/2)))</f>
        <v>21.610825054305241</v>
      </c>
      <c r="Z106" s="100">
        <f t="shared" si="30"/>
        <v>217369.77841637982</v>
      </c>
      <c r="AA106" s="107">
        <f>((L106+G106+H106+I106+N106+O106+P106+S106)/('Life tables'!$I$2/2))</f>
        <v>34.726914138823275</v>
      </c>
      <c r="AB106" s="31">
        <f>((uNES*L106+ uOCEX*G106+uEREX*H106+uHOEX*I106+uNES*S106+ uOCEX*N106+uEREX*O106+uHOEX*P106)/('Life tables'!$I$2/2))</f>
        <v>22.887406934118818</v>
      </c>
    </row>
    <row r="107" spans="1:28" x14ac:dyDescent="0.25">
      <c r="A107" s="4">
        <v>101</v>
      </c>
      <c r="C107" s="105">
        <f>IF(male=0,VLOOKUP((($A$5:$A$1570/'Life tables'!$I$2)*2)+age,lifetable,13,1),IF(male=1,VLOOKUP((($A$5:$A$1570/'Life tables'!$I$2)*2)+age,lifetable,10,1),"error"))</f>
        <v>7.5517960799631467E-5</v>
      </c>
      <c r="F107" s="96">
        <f t="shared" si="18"/>
        <v>146.00294457536219</v>
      </c>
      <c r="G107" s="96">
        <f t="shared" si="19"/>
        <v>14.666301349922794</v>
      </c>
      <c r="H107" s="96">
        <f t="shared" si="20"/>
        <v>0.83760471588746455</v>
      </c>
      <c r="I107" s="96">
        <f t="shared" si="21"/>
        <v>0.33562028809873257</v>
      </c>
      <c r="J107" s="96">
        <f t="shared" si="22"/>
        <v>1.2222013375352194E-2</v>
      </c>
      <c r="K107" s="96">
        <f t="shared" si="23"/>
        <v>0.35070446550446527</v>
      </c>
      <c r="L107" s="96">
        <f t="shared" si="31"/>
        <v>129.8004917425734</v>
      </c>
      <c r="M107" s="96">
        <f t="shared" si="24"/>
        <v>759.37806104926199</v>
      </c>
      <c r="N107" s="96">
        <f t="shared" si="25"/>
        <v>73.12975256842472</v>
      </c>
      <c r="O107" s="96">
        <f t="shared" si="26"/>
        <v>1.7455996135314793</v>
      </c>
      <c r="P107" s="96">
        <f t="shared" si="27"/>
        <v>1.7455996135314793</v>
      </c>
      <c r="Q107" s="96">
        <f t="shared" si="28"/>
        <v>6.31329406805404E-2</v>
      </c>
      <c r="R107" s="96">
        <f t="shared" si="29"/>
        <v>0.13683601815574351</v>
      </c>
      <c r="S107" s="96">
        <f t="shared" si="32"/>
        <v>682.55714029493799</v>
      </c>
      <c r="T107" s="96">
        <f t="shared" si="33"/>
        <v>7.3270144613328219</v>
      </c>
      <c r="U107" s="96">
        <f t="shared" si="34"/>
        <v>87.854875351759347</v>
      </c>
      <c r="V107" s="32">
        <f t="shared" si="35"/>
        <v>1000.0000000000002</v>
      </c>
      <c r="W107" s="100">
        <f>IF(A107=1,((cPH1_+cPHr+(cNES*L107+(cNES+cOSEX)*G107+(cNES+cEREX)*H107+(cNES+cHOEX)*I107+(cNES+cNES)*S107+(cNES+cOSEX)*N107+(cNES+cEREX)*O107+(cNES+cHOEX)*P107)))/(1+cDR)^(A$6:A$65537 + 0.5),(cPHr+(cNES*L107+(cNES+cOSEX)*G107+(cNES+cEREX)*H107+(cNES+cHOEX)*I107+(cNES+cNES)*S107+(cNES+cOSEX)*N107+(cNES+cEREX)*O107+(cNES+cHOEX)*P107))/(1+cDR)^(((cycle + 0.5)/('Life tables'!$I$2/2))))</f>
        <v>173170.77534809819</v>
      </c>
      <c r="X107" s="107">
        <f>((L107+G107+H107+I107+N107+O107+P107+S107)/('Life tables'!$I$2/2))/(1+oDR)^(((cycle + 0.5)/('Life tables'!$I$2/2)))</f>
        <v>32.750870114501865</v>
      </c>
      <c r="Y107" s="31">
        <f>((uNES*L107+ uOCEX*G107+uEREX*H107+uHOEX*I107+uNES*S107+ uOCEX*N107+uEREX*O107+uHOEX*P107)/('Life tables'!$I$2/2))/(1+oDR)^(((cycle + 0.5)/('Life tables'!$I$2/2)))</f>
        <v>21.585073286022386</v>
      </c>
      <c r="Z107" s="100">
        <f t="shared" si="30"/>
        <v>217267.14980772321</v>
      </c>
      <c r="AA107" s="107">
        <f>((L107+G107+H107+I107+N107+O107+P107+S107)/('Life tables'!$I$2/2))</f>
        <v>34.705323646629097</v>
      </c>
      <c r="AB107" s="31">
        <f>((uNES*L107+ uOCEX*G107+uEREX*H107+uHOEX*I107+uNES*S107+ uOCEX*N107+uEREX*O107+uHOEX*P107)/('Life tables'!$I$2/2))</f>
        <v>22.87319242843294</v>
      </c>
    </row>
    <row r="108" spans="1:28" x14ac:dyDescent="0.25">
      <c r="A108" s="4">
        <v>102</v>
      </c>
      <c r="C108" s="105">
        <f>IF(male=0,VLOOKUP((($A$5:$A$1570/'Life tables'!$I$2)*2)+age,lifetable,13,1),IF(male=1,VLOOKUP((($A$5:$A$1570/'Life tables'!$I$2)*2)+age,lifetable,10,1),"error"))</f>
        <v>7.5517960799631467E-5</v>
      </c>
      <c r="F108" s="96">
        <f t="shared" si="18"/>
        <v>145.59692264624175</v>
      </c>
      <c r="G108" s="96">
        <f t="shared" si="19"/>
        <v>14.625515597385565</v>
      </c>
      <c r="H108" s="96">
        <f t="shared" si="20"/>
        <v>0.8352754075055403</v>
      </c>
      <c r="I108" s="96">
        <f t="shared" si="21"/>
        <v>0.33468695625928141</v>
      </c>
      <c r="J108" s="96">
        <f t="shared" si="22"/>
        <v>1.2188024982427458E-2</v>
      </c>
      <c r="K108" s="96">
        <f t="shared" si="23"/>
        <v>0.34972918583425439</v>
      </c>
      <c r="L108" s="96">
        <f t="shared" si="31"/>
        <v>129.43952747427468</v>
      </c>
      <c r="M108" s="96">
        <f t="shared" si="24"/>
        <v>759.22118754066628</v>
      </c>
      <c r="N108" s="96">
        <f t="shared" si="25"/>
        <v>73.114645309660503</v>
      </c>
      <c r="O108" s="96">
        <f t="shared" si="26"/>
        <v>1.7452390048307227</v>
      </c>
      <c r="P108" s="96">
        <f t="shared" si="27"/>
        <v>1.7452390048307227</v>
      </c>
      <c r="Q108" s="96">
        <f t="shared" si="28"/>
        <v>6.3119898578825176E-2</v>
      </c>
      <c r="R108" s="96">
        <f t="shared" si="29"/>
        <v>0.13680775035690732</v>
      </c>
      <c r="S108" s="96">
        <f t="shared" si="32"/>
        <v>682.41613657240862</v>
      </c>
      <c r="T108" s="96">
        <f t="shared" si="33"/>
        <v>7.4023223848940747</v>
      </c>
      <c r="U108" s="96">
        <f t="shared" si="34"/>
        <v>88.341412287950504</v>
      </c>
      <c r="V108" s="32">
        <f t="shared" si="35"/>
        <v>1000.0000000000002</v>
      </c>
      <c r="W108" s="100">
        <f>IF(A108=1,((cPH1_+cPHr+(cNES*L108+(cNES+cOSEX)*G108+(cNES+cEREX)*H108+(cNES+cHOEX)*I108+(cNES+cNES)*S108+(cNES+cOSEX)*N108+(cNES+cEREX)*O108+(cNES+cHOEX)*P108)))/(1+cDR)^(A$6:A$65537 + 0.5),(cPHr+(cNES*L108+(cNES+cOSEX)*G108+(cNES+cEREX)*H108+(cNES+cHOEX)*I108+(cNES+cNES)*S108+(cNES+cOSEX)*N108+(cNES+cEREX)*O108+(cNES+cHOEX)*P108))/(1+cDR)^(((cycle + 0.5)/('Life tables'!$I$2/2))))</f>
        <v>172701.54030212297</v>
      </c>
      <c r="X108" s="107">
        <f>((L108+G108+H108+I108+N108+O108+P108+S108)/('Life tables'!$I$2/2))/(1+oDR)^(((cycle + 0.5)/('Life tables'!$I$2/2)))</f>
        <v>32.711847455511055</v>
      </c>
      <c r="Y108" s="31">
        <f>((uNES*L108+ uOCEX*G108+uEREX*H108+uHOEX*I108+uNES*S108+ uOCEX*N108+uEREX*O108+uHOEX*P108)/('Life tables'!$I$2/2))/(1+oDR)^(((cycle + 0.5)/('Life tables'!$I$2/2)))</f>
        <v>21.55936825347721</v>
      </c>
      <c r="Z108" s="100">
        <f t="shared" si="30"/>
        <v>217163.23964428192</v>
      </c>
      <c r="AA108" s="107">
        <f>((L108+G108+H108+I108+N108+O108+P108+S108)/('Life tables'!$I$2/2))</f>
        <v>34.683773450542866</v>
      </c>
      <c r="AB108" s="31">
        <f>((uNES*L108+ uOCEX*G108+uEREX*H108+uHOEX*I108+uNES*S108+ uOCEX*N108+uEREX*O108+uHOEX*P108)/('Life tables'!$I$2/2))</f>
        <v>22.859003767897931</v>
      </c>
    </row>
    <row r="109" spans="1:28" x14ac:dyDescent="0.25">
      <c r="A109" s="4">
        <v>103</v>
      </c>
      <c r="C109" s="105">
        <f>IF(male=0,VLOOKUP((($A$5:$A$1570/'Life tables'!$I$2)*2)+age,lifetable,13,1),IF(male=1,VLOOKUP((($A$5:$A$1570/'Life tables'!$I$2)*2)+age,lifetable,10,1),"error"))</f>
        <v>7.5517960799631467E-5</v>
      </c>
      <c r="F109" s="96">
        <f t="shared" si="18"/>
        <v>145.20594774731771</v>
      </c>
      <c r="G109" s="96">
        <f t="shared" si="19"/>
        <v>14.586241350523265</v>
      </c>
      <c r="H109" s="96">
        <f t="shared" si="20"/>
        <v>0.83303242247475984</v>
      </c>
      <c r="I109" s="96">
        <f t="shared" si="21"/>
        <v>0.33378821337023973</v>
      </c>
      <c r="J109" s="96">
        <f t="shared" si="22"/>
        <v>1.2155296187415999E-2</v>
      </c>
      <c r="K109" s="96">
        <f t="shared" si="23"/>
        <v>0.34879004968633892</v>
      </c>
      <c r="L109" s="96">
        <f t="shared" si="31"/>
        <v>129.0919404150757</v>
      </c>
      <c r="M109" s="96">
        <f t="shared" si="24"/>
        <v>759.05031757983807</v>
      </c>
      <c r="N109" s="96">
        <f t="shared" si="25"/>
        <v>73.098190162221186</v>
      </c>
      <c r="O109" s="96">
        <f t="shared" si="26"/>
        <v>1.7448462221670076</v>
      </c>
      <c r="P109" s="96">
        <f t="shared" si="27"/>
        <v>1.7448462221670076</v>
      </c>
      <c r="Q109" s="96">
        <f t="shared" si="28"/>
        <v>6.310569284435065E-2</v>
      </c>
      <c r="R109" s="96">
        <f t="shared" si="29"/>
        <v>0.1367769604694172</v>
      </c>
      <c r="S109" s="96">
        <f t="shared" si="32"/>
        <v>682.26255231996913</v>
      </c>
      <c r="T109" s="96">
        <f t="shared" si="33"/>
        <v>7.4775833739258415</v>
      </c>
      <c r="U109" s="96">
        <f t="shared" si="34"/>
        <v>88.826979298106266</v>
      </c>
      <c r="V109" s="32">
        <f t="shared" si="35"/>
        <v>1000.0000000000005</v>
      </c>
      <c r="W109" s="100">
        <f>IF(A109=1,((cPH1_+cPHr+(cNES*L109+(cNES+cOSEX)*G109+(cNES+cEREX)*H109+(cNES+cHOEX)*I109+(cNES+cNES)*S109+(cNES+cOSEX)*N109+(cNES+cEREX)*O109+(cNES+cHOEX)*P109)))/(1+cDR)^(A$6:A$65537 + 0.5),(cPHr+(cNES*L109+(cNES+cOSEX)*G109+(cNES+cEREX)*H109+(cNES+cHOEX)*I109+(cNES+cNES)*S109+(cNES+cOSEX)*N109+(cNES+cEREX)*O109+(cNES+cHOEX)*P109))/(1+cDR)^(((cycle + 0.5)/('Life tables'!$I$2/2))))</f>
        <v>172232.57068323309</v>
      </c>
      <c r="X109" s="107">
        <f>((L109+G109+H109+I109+N109+O109+P109+S109)/('Life tables'!$I$2/2))/(1+oDR)^(((cycle + 0.5)/('Life tables'!$I$2/2)))</f>
        <v>32.672895442826658</v>
      </c>
      <c r="Y109" s="31">
        <f>((uNES*L109+ uOCEX*G109+uEREX*H109+uHOEX*I109+uNES*S109+ uOCEX*N109+uEREX*O109+uHOEX*P109)/('Life tables'!$I$2/2))/(1+oDR)^(((cycle + 0.5)/('Life tables'!$I$2/2)))</f>
        <v>21.533709125654383</v>
      </c>
      <c r="Z109" s="100">
        <f t="shared" si="30"/>
        <v>217058.11129895481</v>
      </c>
      <c r="AA109" s="107">
        <f>((L109+G109+H109+I109+N109+O109+P109+S109)/('Life tables'!$I$2/2))</f>
        <v>34.662262257295559</v>
      </c>
      <c r="AB109" s="31">
        <f>((uNES*L109+ uOCEX*G109+uEREX*H109+uHOEX*I109+uNES*S109+ uOCEX*N109+uEREX*O109+uHOEX*P109)/('Life tables'!$I$2/2))</f>
        <v>22.844840133371918</v>
      </c>
    </row>
    <row r="110" spans="1:28" x14ac:dyDescent="0.25">
      <c r="A110" s="4">
        <v>104</v>
      </c>
      <c r="C110" s="105">
        <f>IF(male=0,VLOOKUP((($A$5:$A$1570/'Life tables'!$I$2)*2)+age,lifetable,13,1),IF(male=1,VLOOKUP((($A$5:$A$1570/'Life tables'!$I$2)*2)+age,lifetable,10,1),"error"))</f>
        <v>7.5517960799631467E-5</v>
      </c>
      <c r="F110" s="96">
        <f t="shared" si="18"/>
        <v>144.82932120215034</v>
      </c>
      <c r="G110" s="96">
        <f t="shared" si="19"/>
        <v>14.54840842582527</v>
      </c>
      <c r="H110" s="96">
        <f t="shared" si="20"/>
        <v>0.83087175255623125</v>
      </c>
      <c r="I110" s="96">
        <f t="shared" si="21"/>
        <v>0.33292245336819087</v>
      </c>
      <c r="J110" s="96">
        <f t="shared" si="22"/>
        <v>1.2123768503601563E-2</v>
      </c>
      <c r="K110" s="96">
        <f t="shared" si="23"/>
        <v>0.34788537881410497</v>
      </c>
      <c r="L110" s="96">
        <f t="shared" si="31"/>
        <v>128.75710942308294</v>
      </c>
      <c r="M110" s="96">
        <f t="shared" si="24"/>
        <v>758.86611612581783</v>
      </c>
      <c r="N110" s="96">
        <f t="shared" si="25"/>
        <v>73.080451163103106</v>
      </c>
      <c r="O110" s="96">
        <f t="shared" si="26"/>
        <v>1.7444227940967978</v>
      </c>
      <c r="P110" s="96">
        <f t="shared" si="27"/>
        <v>1.7444227940967978</v>
      </c>
      <c r="Q110" s="96">
        <f t="shared" si="28"/>
        <v>6.3090378760277871E-2</v>
      </c>
      <c r="R110" s="96">
        <f t="shared" si="29"/>
        <v>0.1367437683154698</v>
      </c>
      <c r="S110" s="96">
        <f t="shared" si="32"/>
        <v>682.09698522744543</v>
      </c>
      <c r="T110" s="96">
        <f t="shared" si="33"/>
        <v>7.5527975211897207</v>
      </c>
      <c r="U110" s="96">
        <f t="shared" si="34"/>
        <v>89.311608445235848</v>
      </c>
      <c r="V110" s="32">
        <f t="shared" si="35"/>
        <v>1000.0000000000003</v>
      </c>
      <c r="W110" s="100">
        <f>IF(A110=1,((cPH1_+cPHr+(cNES*L110+(cNES+cOSEX)*G110+(cNES+cEREX)*H110+(cNES+cHOEX)*I110+(cNES+cNES)*S110+(cNES+cOSEX)*N110+(cNES+cEREX)*O110+(cNES+cHOEX)*P110)))/(1+cDR)^(A$6:A$65537 + 0.5),(cPHr+(cNES*L110+(cNES+cOSEX)*G110+(cNES+cEREX)*H110+(cNES+cHOEX)*I110+(cNES+cNES)*S110+(cNES+cOSEX)*N110+(cNES+cEREX)*O110+(cNES+cHOEX)*P110))/(1+cDR)^(((cycle + 0.5)/('Life tables'!$I$2/2))))</f>
        <v>171763.91763688295</v>
      </c>
      <c r="X110" s="107">
        <f>((L110+G110+H110+I110+N110+O110+P110+S110)/('Life tables'!$I$2/2))/(1+oDR)^(((cycle + 0.5)/('Life tables'!$I$2/2)))</f>
        <v>32.634012825593025</v>
      </c>
      <c r="Y110" s="31">
        <f>((uNES*L110+ uOCEX*G110+uEREX*H110+uHOEX*I110+uNES*S110+ uOCEX*N110+uEREX*O110+uHOEX*P110)/('Life tables'!$I$2/2))/(1+oDR)^(((cycle + 0.5)/('Life tables'!$I$2/2)))</f>
        <v>21.508095109094089</v>
      </c>
      <c r="Z110" s="100">
        <f t="shared" si="30"/>
        <v>216951.82518998205</v>
      </c>
      <c r="AA110" s="107">
        <f>((L110+G110+H110+I110+N110+O110+P110+S110)/('Life tables'!$I$2/2))</f>
        <v>34.640788833516154</v>
      </c>
      <c r="AB110" s="31">
        <f>((uNES*L110+ uOCEX*G110+uEREX*H110+uHOEX*I110+uNES*S110+ uOCEX*N110+uEREX*O110+uHOEX*P110)/('Life tables'!$I$2/2))</f>
        <v>22.830700743642637</v>
      </c>
    </row>
    <row r="111" spans="1:28" x14ac:dyDescent="0.25">
      <c r="A111" s="4">
        <v>105</v>
      </c>
      <c r="C111" s="105">
        <f>IF(male=0,VLOOKUP((($A$5:$A$1570/'Life tables'!$I$2)*2)+age,lifetable,13,1),IF(male=1,VLOOKUP((($A$5:$A$1570/'Life tables'!$I$2)*2)+age,lifetable,10,1),"error"))</f>
        <v>8.0321853324738512E-5</v>
      </c>
      <c r="F111" s="96">
        <f t="shared" si="18"/>
        <v>144.46637688308371</v>
      </c>
      <c r="G111" s="96">
        <f t="shared" si="19"/>
        <v>14.511949909374419</v>
      </c>
      <c r="H111" s="96">
        <f t="shared" si="20"/>
        <v>0.82878957624027438</v>
      </c>
      <c r="I111" s="96">
        <f t="shared" si="21"/>
        <v>0.33208814501034767</v>
      </c>
      <c r="J111" s="96">
        <f t="shared" si="22"/>
        <v>1.2862677696490419E-2</v>
      </c>
      <c r="K111" s="96">
        <f t="shared" si="23"/>
        <v>0.34701357315431952</v>
      </c>
      <c r="L111" s="96">
        <f t="shared" si="31"/>
        <v>128.43367300160787</v>
      </c>
      <c r="M111" s="96">
        <f t="shared" si="24"/>
        <v>758.66921715049102</v>
      </c>
      <c r="N111" s="96">
        <f t="shared" si="25"/>
        <v>73.061489365172406</v>
      </c>
      <c r="O111" s="96">
        <f t="shared" si="26"/>
        <v>1.7439701779456802</v>
      </c>
      <c r="P111" s="96">
        <f t="shared" si="27"/>
        <v>1.7439701779456802</v>
      </c>
      <c r="Q111" s="96">
        <f t="shared" si="28"/>
        <v>6.7086309648103581E-2</v>
      </c>
      <c r="R111" s="96">
        <f t="shared" si="29"/>
        <v>0.13670828813353586</v>
      </c>
      <c r="S111" s="96">
        <f t="shared" si="32"/>
        <v>681.91599283164555</v>
      </c>
      <c r="T111" s="96">
        <f t="shared" si="33"/>
        <v>7.6327465085343151</v>
      </c>
      <c r="U111" s="96">
        <f t="shared" si="34"/>
        <v>89.795330306523709</v>
      </c>
      <c r="V111" s="32">
        <f t="shared" si="35"/>
        <v>1000.0000000000002</v>
      </c>
      <c r="W111" s="100">
        <f>IF(A111=1,((cPH1_+cPHr+(cNES*L111+(cNES+cOSEX)*G111+(cNES+cEREX)*H111+(cNES+cHOEX)*I111+(cNES+cNES)*S111+(cNES+cOSEX)*N111+(cNES+cEREX)*O111+(cNES+cHOEX)*P111)))/(1+cDR)^(A$6:A$65537 + 0.5),(cPHr+(cNES*L111+(cNES+cOSEX)*G111+(cNES+cEREX)*H111+(cNES+cHOEX)*I111+(cNES+cNES)*S111+(cNES+cOSEX)*N111+(cNES+cEREX)*O111+(cNES+cHOEX)*P111))/(1+cDR)^(((cycle + 0.5)/('Life tables'!$I$2/2))))</f>
        <v>171294.84521268928</v>
      </c>
      <c r="X111" s="107">
        <f>((L111+G111+H111+I111+N111+O111+P111+S111)/('Life tables'!$I$2/2))/(1+oDR)^(((cycle + 0.5)/('Life tables'!$I$2/2)))</f>
        <v>32.595025729467935</v>
      </c>
      <c r="Y111" s="31">
        <f>((uNES*L111+ uOCEX*G111+uEREX*H111+uHOEX*I111+uNES*S111+ uOCEX*N111+uEREX*O111+uHOEX*P111)/('Life tables'!$I$2/2))/(1+oDR)^(((cycle + 0.5)/('Life tables'!$I$2/2)))</f>
        <v>21.482409750524493</v>
      </c>
      <c r="Z111" s="100">
        <f t="shared" si="30"/>
        <v>216843.44591222922</v>
      </c>
      <c r="AA111" s="107">
        <f>((L111+G111+H111+I111+N111+O111+P111+S111)/('Life tables'!$I$2/2))</f>
        <v>34.619168599557838</v>
      </c>
      <c r="AB111" s="31">
        <f>((uNES*L111+ uOCEX*G111+uEREX*H111+uHOEX*I111+uNES*S111+ uOCEX*N111+uEREX*O111+uHOEX*P111)/('Life tables'!$I$2/2))</f>
        <v>22.816461973393647</v>
      </c>
    </row>
    <row r="112" spans="1:28" x14ac:dyDescent="0.25">
      <c r="A112" s="4">
        <v>106</v>
      </c>
      <c r="C112" s="105">
        <f>IF(male=0,VLOOKUP((($A$5:$A$1570/'Life tables'!$I$2)*2)+age,lifetable,13,1),IF(male=1,VLOOKUP((($A$5:$A$1570/'Life tables'!$I$2)*2)+age,lifetable,10,1),"error"))</f>
        <v>8.0321853324738512E-5</v>
      </c>
      <c r="F112" s="96">
        <f t="shared" si="18"/>
        <v>144.11571061520283</v>
      </c>
      <c r="G112" s="96">
        <f t="shared" si="19"/>
        <v>14.47672474886172</v>
      </c>
      <c r="H112" s="96">
        <f t="shared" si="20"/>
        <v>0.82677783791174997</v>
      </c>
      <c r="I112" s="96">
        <f t="shared" si="21"/>
        <v>0.33128206048790887</v>
      </c>
      <c r="J112" s="96">
        <f t="shared" si="22"/>
        <v>1.2831455849025985E-2</v>
      </c>
      <c r="K112" s="96">
        <f t="shared" si="23"/>
        <v>0.34617125982697339</v>
      </c>
      <c r="L112" s="96">
        <f t="shared" si="31"/>
        <v>128.12192325226545</v>
      </c>
      <c r="M112" s="96">
        <f t="shared" si="24"/>
        <v>758.45621256973948</v>
      </c>
      <c r="N112" s="96">
        <f t="shared" si="25"/>
        <v>73.040976562544444</v>
      </c>
      <c r="O112" s="96">
        <f t="shared" si="26"/>
        <v>1.7434805394732091</v>
      </c>
      <c r="P112" s="96">
        <f t="shared" si="27"/>
        <v>1.7434805394732091</v>
      </c>
      <c r="Q112" s="96">
        <f t="shared" si="28"/>
        <v>6.706747444174789E-2</v>
      </c>
      <c r="R112" s="96">
        <f t="shared" si="29"/>
        <v>0.13666990580439839</v>
      </c>
      <c r="S112" s="96">
        <f t="shared" si="32"/>
        <v>681.72453754800244</v>
      </c>
      <c r="T112" s="96">
        <f t="shared" si="33"/>
        <v>7.7126454388250894</v>
      </c>
      <c r="U112" s="96">
        <f t="shared" si="34"/>
        <v>90.27817147215508</v>
      </c>
      <c r="V112" s="32">
        <f t="shared" si="35"/>
        <v>1000.0000000000003</v>
      </c>
      <c r="W112" s="100">
        <f>IF(A112=1,((cPH1_+cPHr+(cNES*L112+(cNES+cOSEX)*G112+(cNES+cEREX)*H112+(cNES+cHOEX)*I112+(cNES+cNES)*S112+(cNES+cOSEX)*N112+(cNES+cEREX)*O112+(cNES+cHOEX)*P112)))/(1+cDR)^(A$6:A$65537 + 0.5),(cPHr+(cNES*L112+(cNES+cOSEX)*G112+(cNES+cEREX)*H112+(cNES+cHOEX)*I112+(cNES+cNES)*S112+(cNES+cOSEX)*N112+(cNES+cEREX)*O112+(cNES+cHOEX)*P112))/(1+cDR)^(((cycle + 0.5)/('Life tables'!$I$2/2))))</f>
        <v>170826.06584658503</v>
      </c>
      <c r="X112" s="107">
        <f>((L112+G112+H112+I112+N112+O112+P112+S112)/('Life tables'!$I$2/2))/(1+oDR)^(((cycle + 0.5)/('Life tables'!$I$2/2)))</f>
        <v>32.55610610631966</v>
      </c>
      <c r="Y112" s="31">
        <f>((uNES*L112+ uOCEX*G112+uEREX*H112+uHOEX*I112+uNES*S112+ uOCEX*N112+uEREX*O112+uHOEX*P112)/('Life tables'!$I$2/2))/(1+oDR)^(((cycle + 0.5)/('Life tables'!$I$2/2)))</f>
        <v>21.456770183538904</v>
      </c>
      <c r="Z112" s="100">
        <f t="shared" si="30"/>
        <v>216733.86733911757</v>
      </c>
      <c r="AA112" s="107">
        <f>((L112+G112+H112+I112+N112+O112+P112+S112)/('Life tables'!$I$2/2))</f>
        <v>34.597584065674141</v>
      </c>
      <c r="AB112" s="31">
        <f>((uNES*L112+ uOCEX*G112+uEREX*H112+uHOEX*I112+uNES*S112+ uOCEX*N112+uEREX*O112+uHOEX*P112)/('Life tables'!$I$2/2))</f>
        <v>22.802248149041848</v>
      </c>
    </row>
    <row r="113" spans="1:28" x14ac:dyDescent="0.25">
      <c r="A113" s="4">
        <v>107</v>
      </c>
      <c r="C113" s="105">
        <f>IF(male=0,VLOOKUP((($A$5:$A$1570/'Life tables'!$I$2)*2)+age,lifetable,13,1),IF(male=1,VLOOKUP((($A$5:$A$1570/'Life tables'!$I$2)*2)+age,lifetable,10,1),"error"))</f>
        <v>8.0321853324738512E-5</v>
      </c>
      <c r="F113" s="96">
        <f t="shared" si="18"/>
        <v>143.77748982517298</v>
      </c>
      <c r="G113" s="96">
        <f t="shared" si="19"/>
        <v>14.442749762646107</v>
      </c>
      <c r="H113" s="96">
        <f t="shared" si="20"/>
        <v>0.82483749808117923</v>
      </c>
      <c r="I113" s="96">
        <f t="shared" si="21"/>
        <v>0.33050458466835642</v>
      </c>
      <c r="J113" s="96">
        <f t="shared" si="22"/>
        <v>1.2801342094488298E-2</v>
      </c>
      <c r="K113" s="96">
        <f t="shared" si="23"/>
        <v>0.34535884099710046</v>
      </c>
      <c r="L113" s="96">
        <f t="shared" si="31"/>
        <v>127.82123779668575</v>
      </c>
      <c r="M113" s="96">
        <f t="shared" si="24"/>
        <v>758.23169326384721</v>
      </c>
      <c r="N113" s="96">
        <f t="shared" si="25"/>
        <v>73.01935486693732</v>
      </c>
      <c r="O113" s="96">
        <f t="shared" si="26"/>
        <v>1.7429644318402675</v>
      </c>
      <c r="P113" s="96">
        <f t="shared" si="27"/>
        <v>1.7429644318402675</v>
      </c>
      <c r="Q113" s="96">
        <f t="shared" si="28"/>
        <v>6.7047621030885046E-2</v>
      </c>
      <c r="R113" s="96">
        <f t="shared" si="29"/>
        <v>0.13662944858105575</v>
      </c>
      <c r="S113" s="96">
        <f t="shared" si="32"/>
        <v>681.52273246361744</v>
      </c>
      <c r="T113" s="96">
        <f t="shared" si="33"/>
        <v>7.7924944019504627</v>
      </c>
      <c r="U113" s="96">
        <f t="shared" si="34"/>
        <v>90.760159761733235</v>
      </c>
      <c r="V113" s="32">
        <f t="shared" si="35"/>
        <v>1000.0000000000003</v>
      </c>
      <c r="W113" s="100">
        <f>IF(A113=1,((cPH1_+cPHr+(cNES*L113+(cNES+cOSEX)*G113+(cNES+cEREX)*H113+(cNES+cHOEX)*I113+(cNES+cNES)*S113+(cNES+cOSEX)*N113+(cNES+cEREX)*O113+(cNES+cHOEX)*P113)))/(1+cDR)^(A$6:A$65537 + 0.5),(cPHr+(cNES*L113+(cNES+cOSEX)*G113+(cNES+cEREX)*H113+(cNES+cHOEX)*I113+(cNES+cNES)*S113+(cNES+cOSEX)*N113+(cNES+cEREX)*O113+(cNES+cHOEX)*P113))/(1+cDR)^(((cycle + 0.5)/('Life tables'!$I$2/2))))</f>
        <v>170357.74590371028</v>
      </c>
      <c r="X113" s="107">
        <f>((L113+G113+H113+I113+N113+O113+P113+S113)/('Life tables'!$I$2/2))/(1+oDR)^(((cycle + 0.5)/('Life tables'!$I$2/2)))</f>
        <v>32.517252865876387</v>
      </c>
      <c r="Y113" s="31">
        <f>((uNES*L113+ uOCEX*G113+uEREX*H113+uHOEX*I113+uNES*S113+ uOCEX*N113+uEREX*O113+uHOEX*P113)/('Life tables'!$I$2/2))/(1+oDR)^(((cycle + 0.5)/('Life tables'!$I$2/2)))</f>
        <v>21.431173826422992</v>
      </c>
      <c r="Z113" s="100">
        <f t="shared" si="30"/>
        <v>216623.29702475731</v>
      </c>
      <c r="AA113" s="107">
        <f>((L113+G113+H113+I113+N113+O113+P113+S113)/('Life tables'!$I$2/2))</f>
        <v>34.576034161364895</v>
      </c>
      <c r="AB113" s="31">
        <f>((uNES*L113+ uOCEX*G113+uEREX*H113+uHOEX*I113+uNES*S113+ uOCEX*N113+uEREX*O113+uHOEX*P113)/('Life tables'!$I$2/2))</f>
        <v>22.788056586359467</v>
      </c>
    </row>
    <row r="114" spans="1:28" x14ac:dyDescent="0.25">
      <c r="A114" s="4">
        <v>108</v>
      </c>
      <c r="C114" s="105">
        <f>IF(male=0,VLOOKUP((($A$5:$A$1570/'Life tables'!$I$2)*2)+age,lifetable,13,1),IF(male=1,VLOOKUP((($A$5:$A$1570/'Life tables'!$I$2)*2)+age,lifetable,10,1),"error"))</f>
        <v>8.0321853324738512E-5</v>
      </c>
      <c r="F114" s="96">
        <f t="shared" si="18"/>
        <v>143.45113701076269</v>
      </c>
      <c r="G114" s="96">
        <f t="shared" si="19"/>
        <v>14.409966939419785</v>
      </c>
      <c r="H114" s="96">
        <f t="shared" si="20"/>
        <v>0.82296524367433677</v>
      </c>
      <c r="I114" s="96">
        <f t="shared" si="21"/>
        <v>0.32975439003418128</v>
      </c>
      <c r="J114" s="96">
        <f t="shared" si="22"/>
        <v>1.2772285014511137E-2</v>
      </c>
      <c r="K114" s="96">
        <f t="shared" si="23"/>
        <v>0.34457492948301066</v>
      </c>
      <c r="L114" s="96">
        <f t="shared" si="31"/>
        <v>127.53110322313687</v>
      </c>
      <c r="M114" s="96">
        <f t="shared" si="24"/>
        <v>757.99620882555405</v>
      </c>
      <c r="N114" s="96">
        <f t="shared" si="25"/>
        <v>72.996677205322626</v>
      </c>
      <c r="O114" s="96">
        <f t="shared" si="26"/>
        <v>1.7424231184081818</v>
      </c>
      <c r="P114" s="96">
        <f t="shared" si="27"/>
        <v>1.7424231184081818</v>
      </c>
      <c r="Q114" s="96">
        <f t="shared" si="28"/>
        <v>6.7026798013966049E-2</v>
      </c>
      <c r="R114" s="96">
        <f t="shared" si="29"/>
        <v>0.13658701549729091</v>
      </c>
      <c r="S114" s="96">
        <f t="shared" si="32"/>
        <v>681.31107156990379</v>
      </c>
      <c r="T114" s="96">
        <f t="shared" si="33"/>
        <v>7.8722934849789397</v>
      </c>
      <c r="U114" s="96">
        <f t="shared" si="34"/>
        <v>91.241321706713535</v>
      </c>
      <c r="V114" s="32">
        <f t="shared" si="35"/>
        <v>1000.0000000000003</v>
      </c>
      <c r="W114" s="100">
        <f>IF(A114=1,((cPH1_+cPHr+(cNES*L114+(cNES+cOSEX)*G114+(cNES+cEREX)*H114+(cNES+cHOEX)*I114+(cNES+cNES)*S114+(cNES+cOSEX)*N114+(cNES+cEREX)*O114+(cNES+cHOEX)*P114)))/(1+cDR)^(A$6:A$65537 + 0.5),(cPHr+(cNES*L114+(cNES+cOSEX)*G114+(cNES+cEREX)*H114+(cNES+cHOEX)*I114+(cNES+cNES)*S114+(cNES+cOSEX)*N114+(cNES+cEREX)*O114+(cNES+cHOEX)*P114))/(1+cDR)^(((cycle + 0.5)/('Life tables'!$I$2/2))))</f>
        <v>169889.92658813539</v>
      </c>
      <c r="X114" s="107">
        <f>((L114+G114+H114+I114+N114+O114+P114+S114)/('Life tables'!$I$2/2))/(1+oDR)^(((cycle + 0.5)/('Life tables'!$I$2/2)))</f>
        <v>32.478464966791201</v>
      </c>
      <c r="Y114" s="31">
        <f>((uNES*L114+ uOCEX*G114+uEREX*H114+uHOEX*I114+uNES*S114+ uOCEX*N114+uEREX*O114+uHOEX*P114)/('Life tables'!$I$2/2))/(1+oDR)^(((cycle + 0.5)/('Life tables'!$I$2/2)))</f>
        <v>21.405620018372844</v>
      </c>
      <c r="Z114" s="100">
        <f t="shared" si="30"/>
        <v>216511.78489831308</v>
      </c>
      <c r="AA114" s="107">
        <f>((L114+G114+H114+I114+N114+O114+P114+S114)/('Life tables'!$I$2/2))</f>
        <v>34.554517865646439</v>
      </c>
      <c r="AB114" s="31">
        <f>((uNES*L114+ uOCEX*G114+uEREX*H114+uHOEX*I114+uNES*S114+ uOCEX*N114+uEREX*O114+uHOEX*P114)/('Life tables'!$I$2/2))</f>
        <v>22.773886638620297</v>
      </c>
    </row>
    <row r="115" spans="1:28" x14ac:dyDescent="0.25">
      <c r="A115" s="4">
        <v>109</v>
      </c>
      <c r="C115" s="105">
        <f>IF(male=0,VLOOKUP((($A$5:$A$1570/'Life tables'!$I$2)*2)+age,lifetable,13,1),IF(male=1,VLOOKUP((($A$5:$A$1570/'Life tables'!$I$2)*2)+age,lifetable,10,1),"error"))</f>
        <v>8.0321853324738512E-5</v>
      </c>
      <c r="F115" s="96">
        <f t="shared" si="18"/>
        <v>143.13610157611632</v>
      </c>
      <c r="G115" s="96">
        <f t="shared" si="19"/>
        <v>14.378320970676718</v>
      </c>
      <c r="H115" s="96">
        <f t="shared" si="20"/>
        <v>0.82115791597626242</v>
      </c>
      <c r="I115" s="96">
        <f t="shared" si="21"/>
        <v>0.32903021091817208</v>
      </c>
      <c r="J115" s="96">
        <f t="shared" si="22"/>
        <v>1.2744235586358666E-2</v>
      </c>
      <c r="K115" s="96">
        <f t="shared" si="23"/>
        <v>0.34381820273312247</v>
      </c>
      <c r="L115" s="96">
        <f t="shared" si="31"/>
        <v>127.25103004022569</v>
      </c>
      <c r="M115" s="96">
        <f t="shared" si="24"/>
        <v>757.75028323219158</v>
      </c>
      <c r="N115" s="96">
        <f t="shared" si="25"/>
        <v>72.972994037852672</v>
      </c>
      <c r="O115" s="96">
        <f t="shared" si="26"/>
        <v>1.7418578036555565</v>
      </c>
      <c r="P115" s="96">
        <f t="shared" si="27"/>
        <v>1.7418578036555565</v>
      </c>
      <c r="Q115" s="96">
        <f t="shared" si="28"/>
        <v>6.7005051724366133E-2</v>
      </c>
      <c r="R115" s="96">
        <f t="shared" si="29"/>
        <v>0.1365427009711222</v>
      </c>
      <c r="S115" s="96">
        <f t="shared" si="32"/>
        <v>681.09002583433232</v>
      </c>
      <c r="T115" s="96">
        <f t="shared" si="33"/>
        <v>7.9520427722896647</v>
      </c>
      <c r="U115" s="96">
        <f t="shared" si="34"/>
        <v>91.721682610417773</v>
      </c>
      <c r="V115" s="32">
        <f t="shared" si="35"/>
        <v>1000.0000000000005</v>
      </c>
      <c r="W115" s="100">
        <f>IF(A115=1,((cPH1_+cPHr+(cNES*L115+(cNES+cOSEX)*G115+(cNES+cEREX)*H115+(cNES+cHOEX)*I115+(cNES+cNES)*S115+(cNES+cOSEX)*N115+(cNES+cEREX)*O115+(cNES+cHOEX)*P115)))/(1+cDR)^(A$6:A$65537 + 0.5),(cPHr+(cNES*L115+(cNES+cOSEX)*G115+(cNES+cEREX)*H115+(cNES+cHOEX)*I115+(cNES+cNES)*S115+(cNES+cOSEX)*N115+(cNES+cEREX)*O115+(cNES+cHOEX)*P115))/(1+cDR)^(((cycle + 0.5)/('Life tables'!$I$2/2))))</f>
        <v>169422.64691572011</v>
      </c>
      <c r="X115" s="107">
        <f>((L115+G115+H115+I115+N115+O115+P115+S115)/('Life tables'!$I$2/2))/(1+oDR)^(((cycle + 0.5)/('Life tables'!$I$2/2)))</f>
        <v>32.439741414338876</v>
      </c>
      <c r="Y115" s="31">
        <f>((uNES*L115+ uOCEX*G115+uEREX*H115+uHOEX*I115+uNES*S115+ uOCEX*N115+uEREX*O115+uHOEX*P115)/('Life tables'!$I$2/2))/(1+oDR)^(((cycle + 0.5)/('Life tables'!$I$2/2)))</f>
        <v>21.380108128108667</v>
      </c>
      <c r="Z115" s="100">
        <f t="shared" si="30"/>
        <v>216399.37856030694</v>
      </c>
      <c r="AA115" s="107">
        <f>((L115+G115+H115+I115+N115+O115+P115+S115)/('Life tables'!$I$2/2))</f>
        <v>34.533034204744766</v>
      </c>
      <c r="AB115" s="31">
        <f>((uNES*L115+ uOCEX*G115+uEREX*H115+uHOEX*I115+uNES*S115+ uOCEX*N115+uEREX*O115+uHOEX*P115)/('Life tables'!$I$2/2))</f>
        <v>22.759737688993081</v>
      </c>
    </row>
    <row r="116" spans="1:28" x14ac:dyDescent="0.25">
      <c r="A116" s="4">
        <v>110</v>
      </c>
      <c r="C116" s="105">
        <f>IF(male=0,VLOOKUP((($A$5:$A$1570/'Life tables'!$I$2)*2)+age,lifetable,13,1),IF(male=1,VLOOKUP((($A$5:$A$1570/'Life tables'!$I$2)*2)+age,lifetable,10,1),"error"))</f>
        <v>8.0321853324738512E-5</v>
      </c>
      <c r="F116" s="96">
        <f t="shared" si="18"/>
        <v>142.83185857809386</v>
      </c>
      <c r="G116" s="96">
        <f t="shared" si="19"/>
        <v>14.347759124779849</v>
      </c>
      <c r="H116" s="96">
        <f t="shared" si="20"/>
        <v>0.81941250343913508</v>
      </c>
      <c r="I116" s="96">
        <f t="shared" si="21"/>
        <v>0.32833084062159823</v>
      </c>
      <c r="J116" s="96">
        <f t="shared" si="22"/>
        <v>1.2717147071304787E-2</v>
      </c>
      <c r="K116" s="96">
        <f t="shared" si="23"/>
        <v>0.34308739981462472</v>
      </c>
      <c r="L116" s="96">
        <f t="shared" si="31"/>
        <v>126.98055156236734</v>
      </c>
      <c r="M116" s="96">
        <f t="shared" si="24"/>
        <v>757.49441603919911</v>
      </c>
      <c r="N116" s="96">
        <f t="shared" si="25"/>
        <v>72.948353472798615</v>
      </c>
      <c r="O116" s="96">
        <f t="shared" si="26"/>
        <v>1.7412696359218378</v>
      </c>
      <c r="P116" s="96">
        <f t="shared" si="27"/>
        <v>1.7412696359218378</v>
      </c>
      <c r="Q116" s="96">
        <f t="shared" si="28"/>
        <v>6.6982426335922982E-2</v>
      </c>
      <c r="R116" s="96">
        <f t="shared" si="29"/>
        <v>0.13649659501986861</v>
      </c>
      <c r="S116" s="96">
        <f t="shared" si="32"/>
        <v>680.86004427320108</v>
      </c>
      <c r="T116" s="96">
        <f t="shared" si="33"/>
        <v>8.0317423456968928</v>
      </c>
      <c r="U116" s="96">
        <f t="shared" si="34"/>
        <v>92.201266605252272</v>
      </c>
      <c r="V116" s="32">
        <f t="shared" si="35"/>
        <v>1000.0000000000005</v>
      </c>
      <c r="W116" s="100">
        <f>IF(A116=1,((cPH1_+cPHr+(cNES*L116+(cNES+cOSEX)*G116+(cNES+cEREX)*H116+(cNES+cHOEX)*I116+(cNES+cNES)*S116+(cNES+cOSEX)*N116+(cNES+cEREX)*O116+(cNES+cHOEX)*P116)))/(1+cDR)^(A$6:A$65537 + 0.5),(cPHr+(cNES*L116+(cNES+cOSEX)*G116+(cNES+cEREX)*H116+(cNES+cHOEX)*I116+(cNES+cNES)*S116+(cNES+cOSEX)*N116+(cNES+cEREX)*O116+(cNES+cHOEX)*P116))/(1+cDR)^(((cycle + 0.5)/('Life tables'!$I$2/2))))</f>
        <v>168955.94382124083</v>
      </c>
      <c r="X116" s="107">
        <f>((L116+G116+H116+I116+N116+O116+P116+S116)/('Life tables'!$I$2/2))/(1+oDR)^(((cycle + 0.5)/('Life tables'!$I$2/2)))</f>
        <v>32.401081258221048</v>
      </c>
      <c r="Y116" s="31">
        <f>((uNES*L116+ uOCEX*G116+uEREX*H116+uHOEX*I116+uNES*S116+ uOCEX*N116+uEREX*O116+uHOEX*P116)/('Life tables'!$I$2/2))/(1+oDR)^(((cycle + 0.5)/('Life tables'!$I$2/2)))</f>
        <v>21.354637552484942</v>
      </c>
      <c r="Z116" s="100">
        <f t="shared" si="30"/>
        <v>216286.1233911195</v>
      </c>
      <c r="AA116" s="107">
        <f>((L116+G116+H116+I116+N116+O116+P116+S116)/('Life tables'!$I$2/2))</f>
        <v>34.511582249896009</v>
      </c>
      <c r="AB116" s="31">
        <f>((uNES*L116+ uOCEX*G116+uEREX*H116+uHOEX*I116+uNES*S116+ uOCEX*N116+uEREX*O116+uHOEX*P116)/('Life tables'!$I$2/2))</f>
        <v>22.74560914914867</v>
      </c>
    </row>
    <row r="117" spans="1:28" x14ac:dyDescent="0.25">
      <c r="A117" s="4">
        <v>111</v>
      </c>
      <c r="C117" s="105">
        <f>IF(male=0,VLOOKUP((($A$5:$A$1570/'Life tables'!$I$2)*2)+age,lifetable,13,1),IF(male=1,VLOOKUP((($A$5:$A$1570/'Life tables'!$I$2)*2)+age,lifetable,10,1),"error"))</f>
        <v>8.0321853324738512E-5</v>
      </c>
      <c r="F117" s="96">
        <f t="shared" si="18"/>
        <v>142.53790753102305</v>
      </c>
      <c r="G117" s="96">
        <f t="shared" si="19"/>
        <v>14.31823112689594</v>
      </c>
      <c r="H117" s="96">
        <f t="shared" si="20"/>
        <v>0.81772613482525092</v>
      </c>
      <c r="I117" s="96">
        <f t="shared" si="21"/>
        <v>0.32765512866666641</v>
      </c>
      <c r="J117" s="96">
        <f t="shared" si="22"/>
        <v>1.2690974908213319E-2</v>
      </c>
      <c r="K117" s="96">
        <f t="shared" si="23"/>
        <v>0.34238131854244713</v>
      </c>
      <c r="L117" s="96">
        <f t="shared" si="31"/>
        <v>126.71922284718454</v>
      </c>
      <c r="M117" s="96">
        <f t="shared" si="24"/>
        <v>757.22908351802835</v>
      </c>
      <c r="N117" s="96">
        <f t="shared" si="25"/>
        <v>72.922801376133137</v>
      </c>
      <c r="O117" s="96">
        <f t="shared" si="26"/>
        <v>1.7406597100230397</v>
      </c>
      <c r="P117" s="96">
        <f t="shared" si="27"/>
        <v>1.7406597100230397</v>
      </c>
      <c r="Q117" s="96">
        <f t="shared" si="28"/>
        <v>6.6958963963557563E-2</v>
      </c>
      <c r="R117" s="96">
        <f t="shared" si="29"/>
        <v>0.13644878346519443</v>
      </c>
      <c r="S117" s="96">
        <f t="shared" si="32"/>
        <v>680.62155497442041</v>
      </c>
      <c r="T117" s="96">
        <f t="shared" si="33"/>
        <v>8.1113922845686641</v>
      </c>
      <c r="U117" s="96">
        <f t="shared" si="34"/>
        <v>92.680096707259906</v>
      </c>
      <c r="V117" s="32">
        <f t="shared" si="35"/>
        <v>1000.0000000000007</v>
      </c>
      <c r="W117" s="100">
        <f>IF(A117=1,((cPH1_+cPHr+(cNES*L117+(cNES+cOSEX)*G117+(cNES+cEREX)*H117+(cNES+cHOEX)*I117+(cNES+cNES)*S117+(cNES+cOSEX)*N117+(cNES+cEREX)*O117+(cNES+cHOEX)*P117)))/(1+cDR)^(A$6:A$65537 + 0.5),(cPHr+(cNES*L117+(cNES+cOSEX)*G117+(cNES+cEREX)*H117+(cNES+cHOEX)*I117+(cNES+cNES)*S117+(cNES+cOSEX)*N117+(cNES+cEREX)*O117+(cNES+cHOEX)*P117))/(1+cDR)^(((cycle + 0.5)/('Life tables'!$I$2/2))))</f>
        <v>168489.85226029647</v>
      </c>
      <c r="X117" s="107">
        <f>((L117+G117+H117+I117+N117+O117+P117+S117)/('Life tables'!$I$2/2))/(1+oDR)^(((cycle + 0.5)/('Life tables'!$I$2/2)))</f>
        <v>32.36248359047498</v>
      </c>
      <c r="Y117" s="31">
        <f>((uNES*L117+ uOCEX*G117+uEREX*H117+uHOEX*I117+uNES*S117+ uOCEX*N117+uEREX*O117+uHOEX*P117)/('Life tables'!$I$2/2))/(1+oDR)^(((cycle + 0.5)/('Life tables'!$I$2/2)))</f>
        <v>21.329207715166241</v>
      </c>
      <c r="Z117" s="100">
        <f t="shared" si="30"/>
        <v>216172.06265443485</v>
      </c>
      <c r="AA117" s="107">
        <f>((L117+G117+H117+I117+N117+O117+P117+S117)/('Life tables'!$I$2/2))</f>
        <v>34.490161115249521</v>
      </c>
      <c r="AB117" s="31">
        <f>((uNES*L117+ uOCEX*G117+uEREX*H117+uHOEX*I117+uNES*S117+ uOCEX*N117+uEREX*O117+uHOEX*P117)/('Life tables'!$I$2/2))</f>
        <v>22.731500457932245</v>
      </c>
    </row>
    <row r="118" spans="1:28" x14ac:dyDescent="0.25">
      <c r="A118" s="4">
        <v>112</v>
      </c>
      <c r="C118" s="105">
        <f>IF(male=0,VLOOKUP((($A$5:$A$1570/'Life tables'!$I$2)*2)+age,lifetable,13,1),IF(male=1,VLOOKUP((($A$5:$A$1570/'Life tables'!$I$2)*2)+age,lifetable,10,1),"error"))</f>
        <v>8.0321853324738512E-5</v>
      </c>
      <c r="F118" s="96">
        <f t="shared" si="18"/>
        <v>142.25377126714235</v>
      </c>
      <c r="G118" s="96">
        <f t="shared" si="19"/>
        <v>14.289689044524687</v>
      </c>
      <c r="H118" s="96">
        <f t="shared" si="20"/>
        <v>0.81609607266949569</v>
      </c>
      <c r="I118" s="96">
        <f t="shared" si="21"/>
        <v>0.3270019781769945</v>
      </c>
      <c r="J118" s="96">
        <f t="shared" si="22"/>
        <v>1.266567661207663E-2</v>
      </c>
      <c r="K118" s="96">
        <f t="shared" si="23"/>
        <v>0.34169881274200226</v>
      </c>
      <c r="L118" s="96">
        <f t="shared" si="31"/>
        <v>126.4666196824171</v>
      </c>
      <c r="M118" s="96">
        <f t="shared" si="24"/>
        <v>756.95473974102958</v>
      </c>
      <c r="N118" s="96">
        <f t="shared" si="25"/>
        <v>72.896381476007377</v>
      </c>
      <c r="O118" s="96">
        <f t="shared" si="26"/>
        <v>1.7400290697455973</v>
      </c>
      <c r="P118" s="96">
        <f t="shared" si="27"/>
        <v>1.7400290697455973</v>
      </c>
      <c r="Q118" s="96">
        <f t="shared" si="28"/>
        <v>6.6934704759206431E-2</v>
      </c>
      <c r="R118" s="96">
        <f t="shared" si="29"/>
        <v>0.13639934812860011</v>
      </c>
      <c r="S118" s="96">
        <f t="shared" si="32"/>
        <v>680.37496607264325</v>
      </c>
      <c r="T118" s="96">
        <f t="shared" si="33"/>
        <v>8.1909926659399463</v>
      </c>
      <c r="U118" s="96">
        <f t="shared" si="34"/>
        <v>93.158194868130508</v>
      </c>
      <c r="V118" s="32">
        <f t="shared" si="35"/>
        <v>1000.0000000000006</v>
      </c>
      <c r="W118" s="100">
        <f>IF(A118=1,((cPH1_+cPHr+(cNES*L118+(cNES+cOSEX)*G118+(cNES+cEREX)*H118+(cNES+cHOEX)*I118+(cNES+cNES)*S118+(cNES+cOSEX)*N118+(cNES+cEREX)*O118+(cNES+cHOEX)*P118)))/(1+cDR)^(A$6:A$65537 + 0.5),(cPHr+(cNES*L118+(cNES+cOSEX)*G118+(cNES+cEREX)*H118+(cNES+cHOEX)*I118+(cNES+cNES)*S118+(cNES+cOSEX)*N118+(cNES+cEREX)*O118+(cNES+cHOEX)*P118))/(1+cDR)^(((cycle + 0.5)/('Life tables'!$I$2/2))))</f>
        <v>168024.40530624849</v>
      </c>
      <c r="X118" s="107">
        <f>((L118+G118+H118+I118+N118+O118+P118+S118)/('Life tables'!$I$2/2))/(1+oDR)^(((cycle + 0.5)/('Life tables'!$I$2/2)))</f>
        <v>32.32394754348087</v>
      </c>
      <c r="Y118" s="31">
        <f>((uNES*L118+ uOCEX*G118+uEREX*H118+uHOEX*I118+uNES*S118+ uOCEX*N118+uEREX*O118+uHOEX*P118)/('Life tables'!$I$2/2))/(1+oDR)^(((cycle + 0.5)/('Life tables'!$I$2/2)))</f>
        <v>21.303818065365338</v>
      </c>
      <c r="Z118" s="100">
        <f t="shared" si="30"/>
        <v>216057.23759586655</v>
      </c>
      <c r="AA118" s="107">
        <f>((L118+G118+H118+I118+N118+O118+P118+S118)/('Life tables'!$I$2/2))</f>
        <v>34.468769955868588</v>
      </c>
      <c r="AB118" s="31">
        <f>((uNES*L118+ uOCEX*G118+uEREX*H118+uHOEX*I118+uNES*S118+ uOCEX*N118+uEREX*O118+uHOEX*P118)/('Life tables'!$I$2/2))</f>
        <v>22.717411080097271</v>
      </c>
    </row>
    <row r="119" spans="1:28" x14ac:dyDescent="0.25">
      <c r="A119" s="4">
        <v>113</v>
      </c>
      <c r="C119" s="105">
        <f>IF(male=0,VLOOKUP((($A$5:$A$1570/'Life tables'!$I$2)*2)+age,lifetable,13,1),IF(male=1,VLOOKUP((($A$5:$A$1570/'Life tables'!$I$2)*2)+age,lifetable,10,1),"error"))</f>
        <v>8.0321853324738512E-5</v>
      </c>
      <c r="F119" s="96">
        <f t="shared" si="18"/>
        <v>141.97899485013977</v>
      </c>
      <c r="G119" s="96">
        <f t="shared" si="19"/>
        <v>14.262087178361421</v>
      </c>
      <c r="H119" s="96">
        <f t="shared" si="20"/>
        <v>0.81451970704642274</v>
      </c>
      <c r="I119" s="96">
        <f t="shared" si="21"/>
        <v>0.32637034338013909</v>
      </c>
      <c r="J119" s="96">
        <f t="shared" si="22"/>
        <v>1.2641211677281727E-2</v>
      </c>
      <c r="K119" s="96">
        <f t="shared" si="23"/>
        <v>0.34103878963946554</v>
      </c>
      <c r="L119" s="96">
        <f t="shared" si="31"/>
        <v>126.22233762003503</v>
      </c>
      <c r="M119" s="96">
        <f t="shared" si="24"/>
        <v>756.67181761579025</v>
      </c>
      <c r="N119" s="96">
        <f t="shared" si="25"/>
        <v>72.869135462359978</v>
      </c>
      <c r="O119" s="96">
        <f t="shared" si="26"/>
        <v>1.7393787102240239</v>
      </c>
      <c r="P119" s="96">
        <f t="shared" si="27"/>
        <v>1.7393787102240239</v>
      </c>
      <c r="Q119" s="96">
        <f t="shared" si="28"/>
        <v>6.6909687003284549E-2</v>
      </c>
      <c r="R119" s="96">
        <f t="shared" si="29"/>
        <v>0.13634836701780476</v>
      </c>
      <c r="S119" s="96">
        <f t="shared" si="32"/>
        <v>680.12066667896113</v>
      </c>
      <c r="T119" s="96">
        <f t="shared" si="33"/>
        <v>8.2705435646205121</v>
      </c>
      <c r="U119" s="96">
        <f t="shared" si="34"/>
        <v>93.63558202478778</v>
      </c>
      <c r="V119" s="32">
        <f t="shared" si="35"/>
        <v>1000.0000000000006</v>
      </c>
      <c r="W119" s="100">
        <f>IF(A119=1,((cPH1_+cPHr+(cNES*L119+(cNES+cOSEX)*G119+(cNES+cEREX)*H119+(cNES+cHOEX)*I119+(cNES+cNES)*S119+(cNES+cOSEX)*N119+(cNES+cEREX)*O119+(cNES+cHOEX)*P119)))/(1+cDR)^(A$6:A$65537 + 0.5),(cPHr+(cNES*L119+(cNES+cOSEX)*G119+(cNES+cEREX)*H119+(cNES+cHOEX)*I119+(cNES+cNES)*S119+(cNES+cOSEX)*N119+(cNES+cEREX)*O119+(cNES+cHOEX)*P119))/(1+cDR)^(((cycle + 0.5)/('Life tables'!$I$2/2))))</f>
        <v>167559.63424243603</v>
      </c>
      <c r="X119" s="107">
        <f>((L119+G119+H119+I119+N119+O119+P119+S119)/('Life tables'!$I$2/2))/(1+oDR)^(((cycle + 0.5)/('Life tables'!$I$2/2)))</f>
        <v>32.285472288063055</v>
      </c>
      <c r="Y119" s="31">
        <f>((uNES*L119+ uOCEX*G119+uEREX*H119+uHOEX*I119+uNES*S119+ uOCEX*N119+uEREX*O119+uHOEX*P119)/('Life tables'!$I$2/2))/(1+oDR)^(((cycle + 0.5)/('Life tables'!$I$2/2)))</f>
        <v>21.278468076640795</v>
      </c>
      <c r="Z119" s="100">
        <f t="shared" si="30"/>
        <v>215941.68753698783</v>
      </c>
      <c r="AA119" s="107">
        <f>((L119+G119+H119+I119+N119+O119+P119+S119)/('Life tables'!$I$2/2))</f>
        <v>34.447407965824389</v>
      </c>
      <c r="AB119" s="31">
        <f>((uNES*L119+ uOCEX*G119+uEREX*H119+uHOEX*I119+uNES*S119+ uOCEX*N119+uEREX*O119+uHOEX*P119)/('Life tables'!$I$2/2))</f>
        <v>22.703340505098467</v>
      </c>
    </row>
    <row r="120" spans="1:28" x14ac:dyDescent="0.25">
      <c r="A120" s="4">
        <v>114</v>
      </c>
      <c r="C120" s="105">
        <f>IF(male=0,VLOOKUP((($A$5:$A$1570/'Life tables'!$I$2)*2)+age,lifetable,13,1),IF(male=1,VLOOKUP((($A$5:$A$1570/'Life tables'!$I$2)*2)+age,lifetable,10,1),"error"))</f>
        <v>8.0321853324738512E-5</v>
      </c>
      <c r="F120" s="96">
        <f t="shared" si="18"/>
        <v>141.71314453931362</v>
      </c>
      <c r="G120" s="96">
        <f t="shared" si="19"/>
        <v>14.235381958244888</v>
      </c>
      <c r="H120" s="96">
        <f t="shared" si="20"/>
        <v>0.81299454962774353</v>
      </c>
      <c r="I120" s="96">
        <f t="shared" si="21"/>
        <v>0.32575922722648815</v>
      </c>
      <c r="J120" s="96">
        <f t="shared" si="22"/>
        <v>1.2617541485383467E-2</v>
      </c>
      <c r="K120" s="96">
        <f t="shared" si="23"/>
        <v>0.34040020737365134</v>
      </c>
      <c r="L120" s="96">
        <f t="shared" si="31"/>
        <v>125.98599105535547</v>
      </c>
      <c r="M120" s="96">
        <f t="shared" si="24"/>
        <v>756.38072987127862</v>
      </c>
      <c r="N120" s="96">
        <f t="shared" si="25"/>
        <v>72.841103081884796</v>
      </c>
      <c r="O120" s="96">
        <f t="shared" si="26"/>
        <v>1.7387095802077825</v>
      </c>
      <c r="P120" s="96">
        <f t="shared" si="27"/>
        <v>1.7387095802077825</v>
      </c>
      <c r="Q120" s="96">
        <f t="shared" si="28"/>
        <v>6.6883947191886339E-2</v>
      </c>
      <c r="R120" s="96">
        <f t="shared" si="29"/>
        <v>0.13629591450444417</v>
      </c>
      <c r="S120" s="96">
        <f t="shared" si="32"/>
        <v>679.85902776728199</v>
      </c>
      <c r="T120" s="96">
        <f t="shared" si="33"/>
        <v>8.3500450532977819</v>
      </c>
      <c r="U120" s="96">
        <f t="shared" si="34"/>
        <v>94.112278146665872</v>
      </c>
      <c r="V120" s="32">
        <f t="shared" si="35"/>
        <v>1000.0000000000006</v>
      </c>
      <c r="W120" s="100">
        <f>IF(A120=1,((cPH1_+cPHr+(cNES*L120+(cNES+cOSEX)*G120+(cNES+cEREX)*H120+(cNES+cHOEX)*I120+(cNES+cNES)*S120+(cNES+cOSEX)*N120+(cNES+cEREX)*O120+(cNES+cHOEX)*P120)))/(1+cDR)^(A$6:A$65537 + 0.5),(cPHr+(cNES*L120+(cNES+cOSEX)*G120+(cNES+cEREX)*H120+(cNES+cHOEX)*I120+(cNES+cNES)*S120+(cNES+cOSEX)*N120+(cNES+cEREX)*O120+(cNES+cHOEX)*P120))/(1+cDR)^(((cycle + 0.5)/('Life tables'!$I$2/2))))</f>
        <v>167095.56864989671</v>
      </c>
      <c r="X120" s="107">
        <f>((L120+G120+H120+I120+N120+O120+P120+S120)/('Life tables'!$I$2/2))/(1+oDR)^(((cycle + 0.5)/('Life tables'!$I$2/2)))</f>
        <v>32.247057031680775</v>
      </c>
      <c r="Y120" s="31">
        <f>((uNES*L120+ uOCEX*G120+uEREX*H120+uHOEX*I120+uNES*S120+ uOCEX*N120+uEREX*O120+uHOEX*P120)/('Life tables'!$I$2/2))/(1+oDR)^(((cycle + 0.5)/('Life tables'!$I$2/2)))</f>
        <v>21.25315724575135</v>
      </c>
      <c r="Z120" s="100">
        <f t="shared" si="30"/>
        <v>215825.44996498071</v>
      </c>
      <c r="AA120" s="107">
        <f>((L120+G120+H120+I120+N120+O120+P120+S120)/('Life tables'!$I$2/2))</f>
        <v>34.426074376378644</v>
      </c>
      <c r="AB120" s="31">
        <f>((uNES*L120+ uOCEX*G120+uEREX*H120+uHOEX*I120+uNES*S120+ uOCEX*N120+uEREX*O120+uHOEX*P120)/('Life tables'!$I$2/2))</f>
        <v>22.689288245941093</v>
      </c>
    </row>
    <row r="121" spans="1:28" x14ac:dyDescent="0.25">
      <c r="A121" s="4">
        <v>115</v>
      </c>
      <c r="C121" s="105">
        <f>IF(male=0,VLOOKUP((($A$5:$A$1570/'Life tables'!$I$2)*2)+age,lifetable,13,1),IF(male=1,VLOOKUP((($A$5:$A$1570/'Life tables'!$I$2)*2)+age,lifetable,10,1),"error"))</f>
        <v>8.0321853324738512E-5</v>
      </c>
      <c r="F121" s="96">
        <f t="shared" si="18"/>
        <v>141.45580680199663</v>
      </c>
      <c r="G121" s="96">
        <f t="shared" si="19"/>
        <v>14.209531843953185</v>
      </c>
      <c r="H121" s="96">
        <f t="shared" si="20"/>
        <v>0.81151822801670048</v>
      </c>
      <c r="I121" s="96">
        <f t="shared" si="21"/>
        <v>0.32516767911909761</v>
      </c>
      <c r="J121" s="96">
        <f t="shared" si="22"/>
        <v>1.2594629217174988E-2</v>
      </c>
      <c r="K121" s="96">
        <f t="shared" si="23"/>
        <v>0.33978207262381899</v>
      </c>
      <c r="L121" s="96">
        <f t="shared" si="31"/>
        <v>125.75721234906665</v>
      </c>
      <c r="M121" s="96">
        <f t="shared" si="24"/>
        <v>756.08186999804036</v>
      </c>
      <c r="N121" s="96">
        <f t="shared" si="25"/>
        <v>72.812322228573947</v>
      </c>
      <c r="O121" s="96">
        <f t="shared" si="26"/>
        <v>1.7380225842225365</v>
      </c>
      <c r="P121" s="96">
        <f t="shared" si="27"/>
        <v>1.7380225842225365</v>
      </c>
      <c r="Q121" s="96">
        <f t="shared" si="28"/>
        <v>6.6857520119923741E-2</v>
      </c>
      <c r="R121" s="96">
        <f t="shared" si="29"/>
        <v>0.13624206149348947</v>
      </c>
      <c r="S121" s="96">
        <f t="shared" si="32"/>
        <v>679.59040301940797</v>
      </c>
      <c r="T121" s="96">
        <f t="shared" si="33"/>
        <v>8.4294972026348809</v>
      </c>
      <c r="U121" s="96">
        <f t="shared" si="34"/>
        <v>94.588302280783182</v>
      </c>
      <c r="V121" s="32">
        <f t="shared" si="35"/>
        <v>1000.0000000000008</v>
      </c>
      <c r="W121" s="100">
        <f>IF(A121=1,((cPH1_+cPHr+(cNES*L121+(cNES+cOSEX)*G121+(cNES+cEREX)*H121+(cNES+cHOEX)*I121+(cNES+cNES)*S121+(cNES+cOSEX)*N121+(cNES+cEREX)*O121+(cNES+cHOEX)*P121)))/(1+cDR)^(A$6:A$65537 + 0.5),(cPHr+(cNES*L121+(cNES+cOSEX)*G121+(cNES+cEREX)*H121+(cNES+cHOEX)*I121+(cNES+cNES)*S121+(cNES+cOSEX)*N121+(cNES+cEREX)*O121+(cNES+cHOEX)*P121))/(1+cDR)^(((cycle + 0.5)/('Life tables'!$I$2/2))))</f>
        <v>166632.23649081195</v>
      </c>
      <c r="X121" s="107">
        <f>((L121+G121+H121+I121+N121+O121+P121+S121)/('Life tables'!$I$2/2))/(1+oDR)^(((cycle + 0.5)/('Life tables'!$I$2/2)))</f>
        <v>32.208701016704104</v>
      </c>
      <c r="Y121" s="31">
        <f>((uNES*L121+ uOCEX*G121+uEREX*H121+uHOEX*I121+uNES*S121+ uOCEX*N121+uEREX*O121+uHOEX*P121)/('Life tables'!$I$2/2))/(1+oDR)^(((cycle + 0.5)/('Life tables'!$I$2/2)))</f>
        <v>21.22788509156414</v>
      </c>
      <c r="Z121" s="100">
        <f t="shared" si="30"/>
        <v>215708.56061810767</v>
      </c>
      <c r="AA121" s="107">
        <f>((L121+G121+H121+I121+N121+O121+P121+S121)/('Life tables'!$I$2/2))</f>
        <v>34.404768454251013</v>
      </c>
      <c r="AB121" s="31">
        <f>((uNES*L121+ uOCEX*G121+uEREX*H121+uHOEX*I121+uNES*S121+ uOCEX*N121+uEREX*O121+uHOEX*P121)/('Life tables'!$I$2/2))</f>
        <v>22.675253838083737</v>
      </c>
    </row>
    <row r="122" spans="1:28" x14ac:dyDescent="0.25">
      <c r="A122" s="4">
        <v>116</v>
      </c>
      <c r="C122" s="105">
        <f>IF(male=0,VLOOKUP((($A$5:$A$1570/'Life tables'!$I$2)*2)+age,lifetable,13,1),IF(male=1,VLOOKUP((($A$5:$A$1570/'Life tables'!$I$2)*2)+age,lifetable,10,1),"error"))</f>
        <v>8.0321853324738512E-5</v>
      </c>
      <c r="F122" s="96">
        <f t="shared" si="18"/>
        <v>141.20658737199466</v>
      </c>
      <c r="G122" s="96">
        <f t="shared" si="19"/>
        <v>14.184497230621957</v>
      </c>
      <c r="H122" s="96">
        <f t="shared" si="20"/>
        <v>0.81008848034642189</v>
      </c>
      <c r="I122" s="96">
        <f t="shared" si="21"/>
        <v>0.32459479274930325</v>
      </c>
      <c r="J122" s="96">
        <f t="shared" si="22"/>
        <v>1.2572439768855033E-2</v>
      </c>
      <c r="K122" s="96">
        <f t="shared" si="23"/>
        <v>0.33918343834800779</v>
      </c>
      <c r="L122" s="96">
        <f t="shared" si="31"/>
        <v>125.53565099016011</v>
      </c>
      <c r="M122" s="96">
        <f t="shared" si="24"/>
        <v>755.77561314458796</v>
      </c>
      <c r="N122" s="96">
        <f t="shared" si="25"/>
        <v>72.782829030041952</v>
      </c>
      <c r="O122" s="96">
        <f t="shared" si="26"/>
        <v>1.7373185846307007</v>
      </c>
      <c r="P122" s="96">
        <f t="shared" si="27"/>
        <v>1.7373185846307007</v>
      </c>
      <c r="Q122" s="96">
        <f t="shared" si="28"/>
        <v>6.6830438960390565E-2</v>
      </c>
      <c r="R122" s="96">
        <f t="shared" si="29"/>
        <v>0.13618687558477172</v>
      </c>
      <c r="S122" s="96">
        <f t="shared" si="32"/>
        <v>679.31512963073942</v>
      </c>
      <c r="T122" s="96">
        <f t="shared" si="33"/>
        <v>8.5089000813641267</v>
      </c>
      <c r="U122" s="96">
        <f t="shared" si="34"/>
        <v>95.063672594715968</v>
      </c>
      <c r="V122" s="32">
        <f t="shared" si="35"/>
        <v>1000.0000000000007</v>
      </c>
      <c r="W122" s="100">
        <f>IF(A122=1,((cPH1_+cPHr+(cNES*L122+(cNES+cOSEX)*G122+(cNES+cEREX)*H122+(cNES+cHOEX)*I122+(cNES+cNES)*S122+(cNES+cOSEX)*N122+(cNES+cEREX)*O122+(cNES+cHOEX)*P122)))/(1+cDR)^(A$6:A$65537 + 0.5),(cPHr+(cNES*L122+(cNES+cOSEX)*G122+(cNES+cEREX)*H122+(cNES+cHOEX)*I122+(cNES+cNES)*S122+(cNES+cOSEX)*N122+(cNES+cEREX)*O122+(cNES+cHOEX)*P122))/(1+cDR)^(((cycle + 0.5)/('Life tables'!$I$2/2))))</f>
        <v>166169.66418788556</v>
      </c>
      <c r="X122" s="107">
        <f>((L122+G122+H122+I122+N122+O122+P122+S122)/('Life tables'!$I$2/2))/(1+oDR)^(((cycle + 0.5)/('Life tables'!$I$2/2)))</f>
        <v>32.170403518771302</v>
      </c>
      <c r="Y122" s="31">
        <f>((uNES*L122+ uOCEX*G122+uEREX*H122+uHOEX*I122+uNES*S122+ uOCEX*N122+uEREX*O122+uHOEX*P122)/('Life tables'!$I$2/2))/(1+oDR)^(((cycle + 0.5)/('Life tables'!$I$2/2)))</f>
        <v>21.2026511540145</v>
      </c>
      <c r="Z122" s="100">
        <f t="shared" si="30"/>
        <v>215591.05356720166</v>
      </c>
      <c r="AA122" s="107">
        <f>((L122+G122+H122+I122+N122+O122+P122+S122)/('Life tables'!$I$2/2))</f>
        <v>34.383489499967233</v>
      </c>
      <c r="AB122" s="31">
        <f>((uNES*L122+ uOCEX*G122+uEREX*H122+uHOEX*I122+uNES*S122+ uOCEX*N122+uEREX*O122+uHOEX*P122)/('Life tables'!$I$2/2))</f>
        <v>22.661236838392306</v>
      </c>
    </row>
    <row r="123" spans="1:28" x14ac:dyDescent="0.25">
      <c r="A123" s="4">
        <v>117</v>
      </c>
      <c r="C123" s="105">
        <f>IF(male=0,VLOOKUP((($A$5:$A$1570/'Life tables'!$I$2)*2)+age,lifetable,13,1),IF(male=1,VLOOKUP((($A$5:$A$1570/'Life tables'!$I$2)*2)+age,lifetable,10,1),"error"))</f>
        <v>8.0321853324738512E-5</v>
      </c>
      <c r="F123" s="96">
        <f t="shared" si="18"/>
        <v>140.96511035189613</v>
      </c>
      <c r="G123" s="96">
        <f t="shared" si="19"/>
        <v>14.160240358569501</v>
      </c>
      <c r="H123" s="96">
        <f t="shared" si="20"/>
        <v>0.80870315012995786</v>
      </c>
      <c r="I123" s="96">
        <f t="shared" si="21"/>
        <v>0.32403970403317905</v>
      </c>
      <c r="J123" s="96">
        <f t="shared" si="22"/>
        <v>1.255093967210138E-2</v>
      </c>
      <c r="K123" s="96">
        <f t="shared" si="23"/>
        <v>0.3386034016267514</v>
      </c>
      <c r="L123" s="96">
        <f t="shared" si="31"/>
        <v>125.32097279786464</v>
      </c>
      <c r="M123" s="96">
        <f t="shared" si="24"/>
        <v>755.46231697202427</v>
      </c>
      <c r="N123" s="96">
        <f t="shared" si="25"/>
        <v>72.752657929827976</v>
      </c>
      <c r="O123" s="96">
        <f t="shared" si="26"/>
        <v>1.7365984035959832</v>
      </c>
      <c r="P123" s="96">
        <f t="shared" si="27"/>
        <v>1.7365984035959832</v>
      </c>
      <c r="Q123" s="96">
        <f t="shared" si="28"/>
        <v>6.6802735339933791E-2</v>
      </c>
      <c r="R123" s="96">
        <f t="shared" si="29"/>
        <v>0.1361304212269808</v>
      </c>
      <c r="S123" s="96">
        <f t="shared" si="32"/>
        <v>679.03352907843737</v>
      </c>
      <c r="T123" s="96">
        <f t="shared" si="33"/>
        <v>8.5882537563761616</v>
      </c>
      <c r="U123" s="96">
        <f t="shared" si="34"/>
        <v>95.538406417569703</v>
      </c>
      <c r="V123" s="32">
        <f t="shared" si="35"/>
        <v>1000.0000000000006</v>
      </c>
      <c r="W123" s="100">
        <f>IF(A123=1,((cPH1_+cPHr+(cNES*L123+(cNES+cOSEX)*G123+(cNES+cEREX)*H123+(cNES+cHOEX)*I123+(cNES+cNES)*S123+(cNES+cOSEX)*N123+(cNES+cEREX)*O123+(cNES+cHOEX)*P123)))/(1+cDR)^(A$6:A$65537 + 0.5),(cPHr+(cNES*L123+(cNES+cOSEX)*G123+(cNES+cEREX)*H123+(cNES+cHOEX)*I123+(cNES+cNES)*S123+(cNES+cOSEX)*N123+(cNES+cEREX)*O123+(cNES+cHOEX)*P123))/(1+cDR)^(((cycle + 0.5)/('Life tables'!$I$2/2))))</f>
        <v>165707.87669985322</v>
      </c>
      <c r="X123" s="107">
        <f>((L123+G123+H123+I123+N123+O123+P123+S123)/('Life tables'!$I$2/2))/(1+oDR)^(((cycle + 0.5)/('Life tables'!$I$2/2)))</f>
        <v>32.132163845223445</v>
      </c>
      <c r="Y123" s="31">
        <f>((uNES*L123+ uOCEX*G123+uEREX*H123+uHOEX*I123+uNES*S123+ uOCEX*N123+uEREX*O123+uHOEX*P123)/('Life tables'!$I$2/2))/(1+oDR)^(((cycle + 0.5)/('Life tables'!$I$2/2)))</f>
        <v>21.17745499311475</v>
      </c>
      <c r="Z123" s="100">
        <f t="shared" si="30"/>
        <v>215472.96129335856</v>
      </c>
      <c r="AA123" s="107">
        <f>((L123+G123+H123+I123+N123+O123+P123+S123)/('Life tables'!$I$2/2))</f>
        <v>34.362236846284141</v>
      </c>
      <c r="AB123" s="31">
        <f>((uNES*L123+ uOCEX*G123+uEREX*H123+uHOEX*I123+uNES*S123+ uOCEX*N123+uEREX*O123+uHOEX*P123)/('Life tables'!$I$2/2))</f>
        <v>22.64723682414272</v>
      </c>
    </row>
    <row r="124" spans="1:28" x14ac:dyDescent="0.25">
      <c r="A124" s="4">
        <v>118</v>
      </c>
      <c r="C124" s="105">
        <f>IF(male=0,VLOOKUP((($A$5:$A$1570/'Life tables'!$I$2)*2)+age,lifetable,13,1),IF(male=1,VLOOKUP((($A$5:$A$1570/'Life tables'!$I$2)*2)+age,lifetable,10,1),"error"))</f>
        <v>8.0321853324738512E-5</v>
      </c>
      <c r="F124" s="96">
        <f t="shared" si="18"/>
        <v>140.73101735720758</v>
      </c>
      <c r="G124" s="96">
        <f t="shared" si="19"/>
        <v>14.136725227323391</v>
      </c>
      <c r="H124" s="96">
        <f t="shared" si="20"/>
        <v>0.80736018135026899</v>
      </c>
      <c r="I124" s="96">
        <f t="shared" si="21"/>
        <v>0.3235015891441419</v>
      </c>
      <c r="J124" s="96">
        <f t="shared" si="22"/>
        <v>1.2530097017868263E-2</v>
      </c>
      <c r="K124" s="96">
        <f t="shared" si="23"/>
        <v>0.33804110160725964</v>
      </c>
      <c r="L124" s="96">
        <f t="shared" si="31"/>
        <v>125.11285916076464</v>
      </c>
      <c r="M124" s="96">
        <f t="shared" si="24"/>
        <v>755.14232246884683</v>
      </c>
      <c r="N124" s="96">
        <f t="shared" si="25"/>
        <v>72.721841765863104</v>
      </c>
      <c r="O124" s="96">
        <f t="shared" si="26"/>
        <v>1.7358628249563963</v>
      </c>
      <c r="P124" s="96">
        <f t="shared" si="27"/>
        <v>1.7358628249563963</v>
      </c>
      <c r="Q124" s="96">
        <f t="shared" si="28"/>
        <v>6.6774439410903635E-2</v>
      </c>
      <c r="R124" s="96">
        <f t="shared" si="29"/>
        <v>0.13607275986448894</v>
      </c>
      <c r="S124" s="96">
        <f t="shared" si="32"/>
        <v>678.74590785379553</v>
      </c>
      <c r="T124" s="96">
        <f t="shared" si="33"/>
        <v>8.6675582928049337</v>
      </c>
      <c r="U124" s="96">
        <f t="shared" si="34"/>
        <v>96.012520279041453</v>
      </c>
      <c r="V124" s="32">
        <f t="shared" si="35"/>
        <v>1000.0000000000003</v>
      </c>
      <c r="W124" s="100">
        <f>IF(A124=1,((cPH1_+cPHr+(cNES*L124+(cNES+cOSEX)*G124+(cNES+cEREX)*H124+(cNES+cHOEX)*I124+(cNES+cNES)*S124+(cNES+cOSEX)*N124+(cNES+cEREX)*O124+(cNES+cHOEX)*P124)))/(1+cDR)^(A$6:A$65537 + 0.5),(cPHr+(cNES*L124+(cNES+cOSEX)*G124+(cNES+cEREX)*H124+(cNES+cHOEX)*I124+(cNES+cNES)*S124+(cNES+cOSEX)*N124+(cNES+cEREX)*O124+(cNES+cHOEX)*P124))/(1+cDR)^(((cycle + 0.5)/('Life tables'!$I$2/2))))</f>
        <v>165246.89759331153</v>
      </c>
      <c r="X124" s="107">
        <f>((L124+G124+H124+I124+N124+O124+P124+S124)/('Life tables'!$I$2/2))/(1+oDR)^(((cycle + 0.5)/('Life tables'!$I$2/2)))</f>
        <v>32.093981333612994</v>
      </c>
      <c r="Y124" s="31">
        <f>((uNES*L124+ uOCEX*G124+uEREX*H124+uHOEX*I124+uNES*S124+ uOCEX*N124+uEREX*O124+uHOEX*P124)/('Life tables'!$I$2/2))/(1+oDR)^(((cycle + 0.5)/('Life tables'!$I$2/2)))</f>
        <v>21.152296188009757</v>
      </c>
      <c r="Z124" s="100">
        <f t="shared" si="30"/>
        <v>215354.31476200998</v>
      </c>
      <c r="AA124" s="107">
        <f>((L124+G124+H124+I124+N124+O124+P124+S124)/('Life tables'!$I$2/2))</f>
        <v>34.34100985668821</v>
      </c>
      <c r="AB124" s="31">
        <f>((uNES*L124+ uOCEX*G124+uEREX*H124+uHOEX*I124+uNES*S124+ uOCEX*N124+uEREX*O124+uHOEX*P124)/('Life tables'!$I$2/2))</f>
        <v>22.633253392070124</v>
      </c>
    </row>
    <row r="125" spans="1:28" x14ac:dyDescent="0.25">
      <c r="A125" s="4">
        <v>119</v>
      </c>
      <c r="C125" s="105">
        <f>IF(male=0,VLOOKUP((($A$5:$A$1570/'Life tables'!$I$2)*2)+age,lifetable,13,1),IF(male=1,VLOOKUP((($A$5:$A$1570/'Life tables'!$I$2)*2)+age,lifetable,10,1),"error"))</f>
        <v>8.0321853324738512E-5</v>
      </c>
      <c r="F125" s="96">
        <f t="shared" si="18"/>
        <v>140.50396670036733</v>
      </c>
      <c r="G125" s="96">
        <f t="shared" si="19"/>
        <v>14.113917513652945</v>
      </c>
      <c r="H125" s="96">
        <f t="shared" si="20"/>
        <v>0.80605761377899254</v>
      </c>
      <c r="I125" s="96">
        <f t="shared" si="21"/>
        <v>0.3229796626372255</v>
      </c>
      <c r="J125" s="96">
        <f t="shared" si="22"/>
        <v>1.2509881383734406E-2</v>
      </c>
      <c r="K125" s="96">
        <f t="shared" si="23"/>
        <v>0.33749571754338892</v>
      </c>
      <c r="L125" s="96">
        <f t="shared" si="31"/>
        <v>124.91100631137104</v>
      </c>
      <c r="M125" s="96">
        <f t="shared" si="24"/>
        <v>754.81595472778645</v>
      </c>
      <c r="N125" s="96">
        <f t="shared" si="25"/>
        <v>72.690411845281673</v>
      </c>
      <c r="O125" s="96">
        <f t="shared" si="26"/>
        <v>1.7351125960099913</v>
      </c>
      <c r="P125" s="96">
        <f t="shared" si="27"/>
        <v>1.7351125960099913</v>
      </c>
      <c r="Q125" s="96">
        <f t="shared" si="28"/>
        <v>6.6745579920046538E-2</v>
      </c>
      <c r="R125" s="96">
        <f t="shared" si="29"/>
        <v>0.13601395007733302</v>
      </c>
      <c r="S125" s="96">
        <f t="shared" si="32"/>
        <v>678.45255816048734</v>
      </c>
      <c r="T125" s="96">
        <f t="shared" si="33"/>
        <v>8.7468137541087145</v>
      </c>
      <c r="U125" s="96">
        <f t="shared" si="34"/>
        <v>96.486029946662171</v>
      </c>
      <c r="V125" s="32">
        <f t="shared" si="35"/>
        <v>1000.0000000000001</v>
      </c>
      <c r="W125" s="100">
        <f>IF(A125=1,((cPH1_+cPHr+(cNES*L125+(cNES+cOSEX)*G125+(cNES+cEREX)*H125+(cNES+cHOEX)*I125+(cNES+cNES)*S125+(cNES+cOSEX)*N125+(cNES+cEREX)*O125+(cNES+cHOEX)*P125)))/(1+cDR)^(A$6:A$65537 + 0.5),(cPHr+(cNES*L125+(cNES+cOSEX)*G125+(cNES+cEREX)*H125+(cNES+cHOEX)*I125+(cNES+cNES)*S125+(cNES+cOSEX)*N125+(cNES+cEREX)*O125+(cNES+cHOEX)*P125))/(1+cDR)^(((cycle + 0.5)/('Life tables'!$I$2/2))))</f>
        <v>164786.74911104611</v>
      </c>
      <c r="X125" s="107">
        <f>((L125+G125+H125+I125+N125+O125+P125+S125)/('Life tables'!$I$2/2))/(1+oDR)^(((cycle + 0.5)/('Life tables'!$I$2/2)))</f>
        <v>32.055855350282485</v>
      </c>
      <c r="Y125" s="31">
        <f>((uNES*L125+ uOCEX*G125+uEREX*H125+uHOEX*I125+uNES*S125+ uOCEX*N125+uEREX*O125+uHOEX*P125)/('Life tables'!$I$2/2))/(1+oDR)^(((cycle + 0.5)/('Life tables'!$I$2/2)))</f>
        <v>21.127174336076862</v>
      </c>
      <c r="Z125" s="100">
        <f t="shared" si="30"/>
        <v>215235.14349354475</v>
      </c>
      <c r="AA125" s="107">
        <f>((L125+G125+H125+I125+N125+O125+P125+S125)/('Life tables'!$I$2/2))</f>
        <v>34.319807923963921</v>
      </c>
      <c r="AB125" s="31">
        <f>((uNES*L125+ uOCEX*G125+uEREX*H125+uHOEX*I125+uNES*S125+ uOCEX*N125+uEREX*O125+uHOEX*P125)/('Life tables'!$I$2/2))</f>
        <v>22.619286157462284</v>
      </c>
    </row>
    <row r="126" spans="1:28" x14ac:dyDescent="0.25">
      <c r="A126" s="4">
        <v>120</v>
      </c>
      <c r="C126" s="105">
        <f>IF(male=0,VLOOKUP((($A$5:$A$1570/'Life tables'!$I$2)*2)+age,lifetable,13,1),IF(male=1,VLOOKUP((($A$5:$A$1570/'Life tables'!$I$2)*2)+age,lifetable,10,1),"error"))</f>
        <v>8.0321853324738512E-5</v>
      </c>
      <c r="F126" s="96">
        <f t="shared" si="18"/>
        <v>140.28363261277852</v>
      </c>
      <c r="G126" s="96">
        <f t="shared" si="19"/>
        <v>14.091784493420809</v>
      </c>
      <c r="H126" s="96">
        <f t="shared" si="20"/>
        <v>0.80479357851332101</v>
      </c>
      <c r="I126" s="96">
        <f t="shared" si="21"/>
        <v>0.32247317566074973</v>
      </c>
      <c r="J126" s="96">
        <f t="shared" si="22"/>
        <v>1.2490263764636094E-2</v>
      </c>
      <c r="K126" s="96">
        <f t="shared" si="23"/>
        <v>0.33696646692693744</v>
      </c>
      <c r="L126" s="96">
        <f t="shared" si="31"/>
        <v>124.71512463449207</v>
      </c>
      <c r="M126" s="96">
        <f t="shared" si="24"/>
        <v>754.48352368645078</v>
      </c>
      <c r="N126" s="96">
        <f t="shared" si="25"/>
        <v>72.658398015746812</v>
      </c>
      <c r="O126" s="96">
        <f t="shared" si="26"/>
        <v>1.7343484292173932</v>
      </c>
      <c r="P126" s="96">
        <f t="shared" si="27"/>
        <v>1.7343484292173932</v>
      </c>
      <c r="Q126" s="96">
        <f t="shared" si="28"/>
        <v>6.6716184273997448E-2</v>
      </c>
      <c r="R126" s="96">
        <f t="shared" si="29"/>
        <v>0.13595404771467468</v>
      </c>
      <c r="S126" s="96">
        <f t="shared" si="32"/>
        <v>678.15375858028051</v>
      </c>
      <c r="T126" s="96">
        <f t="shared" si="33"/>
        <v>8.8260202021473475</v>
      </c>
      <c r="U126" s="96">
        <f t="shared" si="34"/>
        <v>96.958950461303786</v>
      </c>
      <c r="V126" s="32">
        <f t="shared" si="35"/>
        <v>1000.0000000000001</v>
      </c>
      <c r="W126" s="100">
        <f>IF(A126=1,((cPH1_+cPHr+(cNES*L126+(cNES+cOSEX)*G126+(cNES+cEREX)*H126+(cNES+cHOEX)*I126+(cNES+cNES)*S126+(cNES+cOSEX)*N126+(cNES+cEREX)*O126+(cNES+cHOEX)*P126)))/(1+cDR)^(A$6:A$65537 + 0.5),(cPHr+(cNES*L126+(cNES+cOSEX)*G126+(cNES+cEREX)*H126+(cNES+cHOEX)*I126+(cNES+cNES)*S126+(cNES+cOSEX)*N126+(cNES+cEREX)*O126+(cNES+cHOEX)*P126))/(1+cDR)^(((cycle + 0.5)/('Life tables'!$I$2/2))))</f>
        <v>164327.45223702909</v>
      </c>
      <c r="X126" s="107">
        <f>((L126+G126+H126+I126+N126+O126+P126+S126)/('Life tables'!$I$2/2))/(1+oDR)^(((cycle + 0.5)/('Life tables'!$I$2/2)))</f>
        <v>32.017785289010384</v>
      </c>
      <c r="Y126" s="31">
        <f>((uNES*L126+ uOCEX*G126+uEREX*H126+uHOEX*I126+uNES*S126+ uOCEX*N126+uEREX*O126+uHOEX*P126)/('Life tables'!$I$2/2))/(1+oDR)^(((cycle + 0.5)/('Life tables'!$I$2/2)))</f>
        <v>21.102089052068465</v>
      </c>
      <c r="Z126" s="100">
        <f t="shared" si="30"/>
        <v>215115.4756306397</v>
      </c>
      <c r="AA126" s="107">
        <f>((L126+G126+H126+I126+N126+O126+P126+S126)/('Life tables'!$I$2/2))</f>
        <v>34.298630468828897</v>
      </c>
      <c r="AB126" s="31">
        <f>((uNES*L126+ uOCEX*G126+uEREX*H126+uHOEX*I126+uNES*S126+ uOCEX*N126+uEREX*O126+uHOEX*P126)/('Life tables'!$I$2/2))</f>
        <v>22.605334753295384</v>
      </c>
    </row>
    <row r="127" spans="1:28" x14ac:dyDescent="0.25">
      <c r="A127" s="4">
        <v>121</v>
      </c>
      <c r="C127" s="105">
        <f>IF(male=0,VLOOKUP((($A$5:$A$1570/'Life tables'!$I$2)*2)+age,lifetable,13,1),IF(male=1,VLOOKUP((($A$5:$A$1570/'Life tables'!$I$2)*2)+age,lifetable,10,1),"error"))</f>
        <v>8.0321853324738512E-5</v>
      </c>
      <c r="F127" s="96">
        <f t="shared" si="18"/>
        <v>140.06970450309035</v>
      </c>
      <c r="G127" s="96">
        <f t="shared" si="19"/>
        <v>14.070294967075768</v>
      </c>
      <c r="H127" s="96">
        <f t="shared" si="20"/>
        <v>0.80356629372083377</v>
      </c>
      <c r="I127" s="96">
        <f t="shared" si="21"/>
        <v>0.32198141425131532</v>
      </c>
      <c r="J127" s="96">
        <f t="shared" si="22"/>
        <v>1.2471216506827688E-2</v>
      </c>
      <c r="K127" s="96">
        <f t="shared" si="23"/>
        <v>0.33645260370600871</v>
      </c>
      <c r="L127" s="96">
        <f t="shared" si="31"/>
        <v>124.52493800782959</v>
      </c>
      <c r="M127" s="96">
        <f t="shared" si="24"/>
        <v>754.14532483345886</v>
      </c>
      <c r="N127" s="96">
        <f t="shared" si="25"/>
        <v>72.625828733452749</v>
      </c>
      <c r="O127" s="96">
        <f t="shared" si="26"/>
        <v>1.7335710038250085</v>
      </c>
      <c r="P127" s="96">
        <f t="shared" si="27"/>
        <v>1.7335710038250085</v>
      </c>
      <c r="Q127" s="96">
        <f t="shared" si="28"/>
        <v>6.6686278601720828E-2</v>
      </c>
      <c r="R127" s="96">
        <f t="shared" si="29"/>
        <v>0.1358931060220423</v>
      </c>
      <c r="S127" s="96">
        <f t="shared" si="32"/>
        <v>677.84977470773231</v>
      </c>
      <c r="T127" s="96">
        <f t="shared" si="33"/>
        <v>8.9051776972558958</v>
      </c>
      <c r="U127" s="96">
        <f t="shared" si="34"/>
        <v>97.431296171031832</v>
      </c>
      <c r="V127" s="32">
        <f t="shared" si="35"/>
        <v>1000.0000000000003</v>
      </c>
      <c r="W127" s="100">
        <f>IF(A127=1,((cPH1_+cPHr+(cNES*L127+(cNES+cOSEX)*G127+(cNES+cEREX)*H127+(cNES+cHOEX)*I127+(cNES+cNES)*S127+(cNES+cOSEX)*N127+(cNES+cEREX)*O127+(cNES+cHOEX)*P127)))/(1+cDR)^(A$6:A$65537 + 0.5),(cPHr+(cNES*L127+(cNES+cOSEX)*G127+(cNES+cEREX)*H127+(cNES+cHOEX)*I127+(cNES+cNES)*S127+(cNES+cOSEX)*N127+(cNES+cEREX)*O127+(cNES+cHOEX)*P127))/(1+cDR)^(((cycle + 0.5)/('Life tables'!$I$2/2))))</f>
        <v>163869.02675824834</v>
      </c>
      <c r="X127" s="107">
        <f>((L127+G127+H127+I127+N127+O127+P127+S127)/('Life tables'!$I$2/2))/(1+oDR)^(((cycle + 0.5)/('Life tables'!$I$2/2)))</f>
        <v>31.97977056972061</v>
      </c>
      <c r="Y127" s="31">
        <f>((uNES*L127+ uOCEX*G127+uEREX*H127+uHOEX*I127+uNES*S127+ uOCEX*N127+uEREX*O127+uHOEX*P127)/('Life tables'!$I$2/2))/(1+oDR)^(((cycle + 0.5)/('Life tables'!$I$2/2)))</f>
        <v>21.077039967294798</v>
      </c>
      <c r="Z127" s="100">
        <f t="shared" si="30"/>
        <v>214995.3380024533</v>
      </c>
      <c r="AA127" s="107">
        <f>((L127+G127+H127+I127+N127+O127+P127+S127)/('Life tables'!$I$2/2))</f>
        <v>34.277476938632589</v>
      </c>
      <c r="AB127" s="31">
        <f>((uNES*L127+ uOCEX*G127+uEREX*H127+uHOEX*I127+uNES*S127+ uOCEX*N127+uEREX*O127+uHOEX*P127)/('Life tables'!$I$2/2))</f>
        <v>22.591398829409943</v>
      </c>
    </row>
    <row r="128" spans="1:28" x14ac:dyDescent="0.25">
      <c r="A128" s="4">
        <v>122</v>
      </c>
      <c r="C128" s="105">
        <f>IF(male=0,VLOOKUP((($A$5:$A$1570/'Life tables'!$I$2)*2)+age,lifetable,13,1),IF(male=1,VLOOKUP((($A$5:$A$1570/'Life tables'!$I$2)*2)+age,lifetable,10,1),"error"))</f>
        <v>8.0321853324738512E-5</v>
      </c>
      <c r="F128" s="96">
        <f t="shared" si="18"/>
        <v>139.86188625003868</v>
      </c>
      <c r="G128" s="96">
        <f t="shared" si="19"/>
        <v>14.049419188617087</v>
      </c>
      <c r="H128" s="96">
        <f t="shared" si="20"/>
        <v>0.80237406058259231</v>
      </c>
      <c r="I128" s="96">
        <f t="shared" si="21"/>
        <v>0.32150369770823983</v>
      </c>
      <c r="J128" s="96">
        <f t="shared" si="22"/>
        <v>1.245271324491911E-2</v>
      </c>
      <c r="K128" s="96">
        <f t="shared" si="23"/>
        <v>0.33595341658638911</v>
      </c>
      <c r="L128" s="96">
        <f t="shared" si="31"/>
        <v>124.34018317329945</v>
      </c>
      <c r="M128" s="96">
        <f t="shared" si="24"/>
        <v>753.80163988167385</v>
      </c>
      <c r="N128" s="96">
        <f t="shared" si="25"/>
        <v>72.592731127958601</v>
      </c>
      <c r="O128" s="96">
        <f t="shared" si="26"/>
        <v>1.7327809674126009</v>
      </c>
      <c r="P128" s="96">
        <f t="shared" si="27"/>
        <v>1.7327809674126009</v>
      </c>
      <c r="Q128" s="96">
        <f t="shared" si="28"/>
        <v>6.6655887814042053E-2</v>
      </c>
      <c r="R128" s="96">
        <f t="shared" si="29"/>
        <v>0.13583117576264381</v>
      </c>
      <c r="S128" s="96">
        <f t="shared" si="32"/>
        <v>677.54085975531336</v>
      </c>
      <c r="T128" s="96">
        <f t="shared" si="33"/>
        <v>8.9842862983148564</v>
      </c>
      <c r="U128" s="96">
        <f t="shared" si="34"/>
        <v>97.903080763380871</v>
      </c>
      <c r="V128" s="32">
        <f t="shared" si="35"/>
        <v>1000.0000000000002</v>
      </c>
      <c r="W128" s="100">
        <f>IF(A128=1,((cPH1_+cPHr+(cNES*L128+(cNES+cOSEX)*G128+(cNES+cEREX)*H128+(cNES+cHOEX)*I128+(cNES+cNES)*S128+(cNES+cOSEX)*N128+(cNES+cEREX)*O128+(cNES+cHOEX)*P128)))/(1+cDR)^(A$6:A$65537 + 0.5),(cPHr+(cNES*L128+(cNES+cOSEX)*G128+(cNES+cEREX)*H128+(cNES+cHOEX)*I128+(cNES+cNES)*S128+(cNES+cOSEX)*N128+(cNES+cEREX)*O128+(cNES+cHOEX)*P128))/(1+cDR)^(((cycle + 0.5)/('Life tables'!$I$2/2))))</f>
        <v>163411.4913235229</v>
      </c>
      <c r="X128" s="107">
        <f>((L128+G128+H128+I128+N128+O128+P128+S128)/('Life tables'!$I$2/2))/(1+oDR)^(((cycle + 0.5)/('Life tables'!$I$2/2)))</f>
        <v>31.941810637253027</v>
      </c>
      <c r="Y128" s="31">
        <f>((uNES*L128+ uOCEX*G128+uEREX*H128+uHOEX*I128+uNES*S128+ uOCEX*N128+uEREX*O128+uHOEX*P128)/('Life tables'!$I$2/2))/(1+oDR)^(((cycle + 0.5)/('Life tables'!$I$2/2)))</f>
        <v>21.052026728845341</v>
      </c>
      <c r="Z128" s="100">
        <f t="shared" si="30"/>
        <v>214874.7561858285</v>
      </c>
      <c r="AA128" s="107">
        <f>((L128+G128+H128+I128+N128+O128+P128+S128)/('Life tables'!$I$2/2))</f>
        <v>34.256346806115673</v>
      </c>
      <c r="AB128" s="31">
        <f>((uNES*L128+ uOCEX*G128+uEREX*H128+uHOEX*I128+uNES*S128+ uOCEX*N128+uEREX*O128+uHOEX*P128)/('Life tables'!$I$2/2))</f>
        <v>22.577478051725205</v>
      </c>
    </row>
    <row r="129" spans="1:28" x14ac:dyDescent="0.25">
      <c r="A129" s="4">
        <v>123</v>
      </c>
      <c r="C129" s="105">
        <f>IF(male=0,VLOOKUP((($A$5:$A$1570/'Life tables'!$I$2)*2)+age,lifetable,13,1),IF(male=1,VLOOKUP((($A$5:$A$1570/'Life tables'!$I$2)*2)+age,lifetable,10,1),"error"))</f>
        <v>8.0321853324738512E-5</v>
      </c>
      <c r="F129" s="96">
        <f t="shared" si="18"/>
        <v>139.65989552823558</v>
      </c>
      <c r="G129" s="96">
        <f t="shared" si="19"/>
        <v>14.029128797868676</v>
      </c>
      <c r="H129" s="96">
        <f t="shared" si="20"/>
        <v>0.80121525942526051</v>
      </c>
      <c r="I129" s="96">
        <f t="shared" si="21"/>
        <v>0.32103937704373547</v>
      </c>
      <c r="J129" s="96">
        <f t="shared" si="22"/>
        <v>1.2434728841846985E-2</v>
      </c>
      <c r="K129" s="96">
        <f t="shared" si="23"/>
        <v>0.33546822741206905</v>
      </c>
      <c r="L129" s="96">
        <f t="shared" si="31"/>
        <v>124.16060913764399</v>
      </c>
      <c r="M129" s="96">
        <f t="shared" si="24"/>
        <v>753.45273741006906</v>
      </c>
      <c r="N129" s="96">
        <f t="shared" si="25"/>
        <v>72.559131064001363</v>
      </c>
      <c r="O129" s="96">
        <f t="shared" si="26"/>
        <v>1.7319789373687622</v>
      </c>
      <c r="P129" s="96">
        <f t="shared" si="27"/>
        <v>1.7319789373687622</v>
      </c>
      <c r="Q129" s="96">
        <f t="shared" si="28"/>
        <v>6.662503566040523E-2</v>
      </c>
      <c r="R129" s="96">
        <f t="shared" si="29"/>
        <v>0.13576830533302786</v>
      </c>
      <c r="S129" s="96">
        <f t="shared" si="32"/>
        <v>677.22725513033674</v>
      </c>
      <c r="T129" s="96">
        <f t="shared" si="33"/>
        <v>9.063346062817109</v>
      </c>
      <c r="U129" s="96">
        <f t="shared" si="34"/>
        <v>98.374317296125966</v>
      </c>
      <c r="V129" s="32">
        <f t="shared" si="35"/>
        <v>1000.0000000000003</v>
      </c>
      <c r="W129" s="100">
        <f>IF(A129=1,((cPH1_+cPHr+(cNES*L129+(cNES+cOSEX)*G129+(cNES+cEREX)*H129+(cNES+cHOEX)*I129+(cNES+cNES)*S129+(cNES+cOSEX)*N129+(cNES+cEREX)*O129+(cNES+cHOEX)*P129)))/(1+cDR)^(A$6:A$65537 + 0.5),(cPHr+(cNES*L129+(cNES+cOSEX)*G129+(cNES+cEREX)*H129+(cNES+cHOEX)*I129+(cNES+cNES)*S129+(cNES+cOSEX)*N129+(cNES+cEREX)*O129+(cNES+cHOEX)*P129))/(1+cDR)^(((cycle + 0.5)/('Life tables'!$I$2/2))))</f>
        <v>162954.86349945175</v>
      </c>
      <c r="X129" s="107">
        <f>((L129+G129+H129+I129+N129+O129+P129+S129)/('Life tables'!$I$2/2))/(1+oDR)^(((cycle + 0.5)/('Life tables'!$I$2/2)))</f>
        <v>31.903904960191852</v>
      </c>
      <c r="Y129" s="31">
        <f>((uNES*L129+ uOCEX*G129+uEREX*H129+uHOEX*I129+uNES*S129+ uOCEX*N129+uEREX*O129+uHOEX*P129)/('Life tables'!$I$2/2))/(1+oDR)^(((cycle + 0.5)/('Life tables'!$I$2/2)))</f>
        <v>21.027048998846983</v>
      </c>
      <c r="Z129" s="100">
        <f t="shared" si="30"/>
        <v>214753.75456364418</v>
      </c>
      <c r="AA129" s="107">
        <f>((L129+G129+H129+I129+N129+O129+P129+S129)/('Life tables'!$I$2/2))</f>
        <v>34.235239568227215</v>
      </c>
      <c r="AB129" s="31">
        <f>((uNES*L129+ uOCEX*G129+uEREX*H129+uHOEX*I129+uNES*S129+ uOCEX*N129+uEREX*O129+uHOEX*P129)/('Life tables'!$I$2/2))</f>
        <v>22.563572101490166</v>
      </c>
    </row>
    <row r="130" spans="1:28" x14ac:dyDescent="0.25">
      <c r="A130" s="4">
        <v>124</v>
      </c>
      <c r="C130" s="105">
        <f>IF(male=0,VLOOKUP((($A$5:$A$1570/'Life tables'!$I$2)*2)+age,lifetable,13,1),IF(male=1,VLOOKUP((($A$5:$A$1570/'Life tables'!$I$2)*2)+age,lifetable,10,1),"error"))</f>
        <v>8.0321853324738512E-5</v>
      </c>
      <c r="F130" s="96">
        <f t="shared" si="18"/>
        <v>139.46346316537253</v>
      </c>
      <c r="G130" s="96">
        <f t="shared" si="19"/>
        <v>14.009396755908798</v>
      </c>
      <c r="H130" s="96">
        <f t="shared" si="20"/>
        <v>0.80008834603344126</v>
      </c>
      <c r="I130" s="96">
        <f t="shared" si="21"/>
        <v>0.3205878335052969</v>
      </c>
      <c r="J130" s="96">
        <f t="shared" si="22"/>
        <v>1.2417239331642738E-2</v>
      </c>
      <c r="K130" s="96">
        <f t="shared" si="23"/>
        <v>0.33499638962122158</v>
      </c>
      <c r="L130" s="96">
        <f t="shared" si="31"/>
        <v>123.98597660097214</v>
      </c>
      <c r="M130" s="96">
        <f t="shared" si="24"/>
        <v>753.09887347568485</v>
      </c>
      <c r="N130" s="96">
        <f t="shared" si="25"/>
        <v>72.525053200428843</v>
      </c>
      <c r="O130" s="96">
        <f t="shared" si="26"/>
        <v>1.7311655022976327</v>
      </c>
      <c r="P130" s="96">
        <f t="shared" si="27"/>
        <v>1.7311655022976327</v>
      </c>
      <c r="Q130" s="96">
        <f t="shared" si="28"/>
        <v>6.6593744782986269E-2</v>
      </c>
      <c r="R130" s="96">
        <f t="shared" si="29"/>
        <v>0.13570454087335521</v>
      </c>
      <c r="S130" s="96">
        <f t="shared" si="32"/>
        <v>676.90919098500444</v>
      </c>
      <c r="T130" s="96">
        <f t="shared" si="33"/>
        <v>9.1423570469317372</v>
      </c>
      <c r="U130" s="96">
        <f t="shared" si="34"/>
        <v>98.845018226620539</v>
      </c>
      <c r="V130" s="32">
        <f t="shared" si="35"/>
        <v>1000.0000000000005</v>
      </c>
      <c r="W130" s="100">
        <f>IF(A130=1,((cPH1_+cPHr+(cNES*L130+(cNES+cOSEX)*G130+(cNES+cEREX)*H130+(cNES+cHOEX)*I130+(cNES+cNES)*S130+(cNES+cOSEX)*N130+(cNES+cEREX)*O130+(cNES+cHOEX)*P130)))/(1+cDR)^(A$6:A$65537 + 0.5),(cPHr+(cNES*L130+(cNES+cOSEX)*G130+(cNES+cEREX)*H130+(cNES+cHOEX)*I130+(cNES+cNES)*S130+(cNES+cOSEX)*N130+(cNES+cEREX)*O130+(cNES+cHOEX)*P130))/(1+cDR)^(((cycle + 0.5)/('Life tables'!$I$2/2))))</f>
        <v>162499.15982363463</v>
      </c>
      <c r="X130" s="107">
        <f>((L130+G130+H130+I130+N130+O130+P130+S130)/('Life tables'!$I$2/2))/(1+oDR)^(((cycle + 0.5)/('Life tables'!$I$2/2)))</f>
        <v>31.866053029749168</v>
      </c>
      <c r="Y130" s="31">
        <f>((uNES*L130+ uOCEX*G130+uEREX*H130+uHOEX*I130+uNES*S130+ uOCEX*N130+uEREX*O130+uHOEX*P130)/('Life tables'!$I$2/2))/(1+oDR)^(((cycle + 0.5)/('Life tables'!$I$2/2)))</f>
        <v>21.002106453756959</v>
      </c>
      <c r="Z130" s="100">
        <f t="shared" si="30"/>
        <v>214632.35638044678</v>
      </c>
      <c r="AA130" s="107">
        <f>((L130+G130+H130+I130+N130+O130+P130+S130)/('Life tables'!$I$2/2))</f>
        <v>34.214154744996854</v>
      </c>
      <c r="AB130" s="31">
        <f>((uNES*L130+ uOCEX*G130+uEREX*H130+uHOEX*I130+uNES*S130+ uOCEX*N130+uEREX*O130+uHOEX*P130)/('Life tables'!$I$2/2))</f>
        <v>22.549680674569377</v>
      </c>
    </row>
    <row r="131" spans="1:28" x14ac:dyDescent="0.25">
      <c r="A131" s="4">
        <v>125</v>
      </c>
      <c r="C131" s="105">
        <f>IF(male=0,VLOOKUP((($A$5:$A$1570/'Life tables'!$I$2)*2)+age,lifetable,13,1),IF(male=1,VLOOKUP((($A$5:$A$1570/'Life tables'!$I$2)*2)+age,lifetable,10,1),"error"))</f>
        <v>8.0321853324738512E-5</v>
      </c>
      <c r="F131" s="96">
        <f t="shared" si="18"/>
        <v>139.27233252937393</v>
      </c>
      <c r="G131" s="96">
        <f t="shared" si="19"/>
        <v>13.990197283508355</v>
      </c>
      <c r="H131" s="96">
        <f t="shared" si="20"/>
        <v>0.7989918481338365</v>
      </c>
      <c r="I131" s="96">
        <f t="shared" si="21"/>
        <v>0.32014847716693734</v>
      </c>
      <c r="J131" s="96">
        <f t="shared" si="22"/>
        <v>1.2400221864867302E-2</v>
      </c>
      <c r="K131" s="96">
        <f t="shared" si="23"/>
        <v>0.33453728677412237</v>
      </c>
      <c r="L131" s="96">
        <f t="shared" si="31"/>
        <v>123.81605741192581</v>
      </c>
      <c r="M131" s="96">
        <f t="shared" si="24"/>
        <v>752.74029219707415</v>
      </c>
      <c r="N131" s="96">
        <f t="shared" si="25"/>
        <v>72.490521046386576</v>
      </c>
      <c r="O131" s="96">
        <f t="shared" si="26"/>
        <v>1.7303412233600799</v>
      </c>
      <c r="P131" s="96">
        <f t="shared" si="27"/>
        <v>1.7303412233600799</v>
      </c>
      <c r="Q131" s="96">
        <f t="shared" si="28"/>
        <v>6.6562036768284899E-2</v>
      </c>
      <c r="R131" s="96">
        <f t="shared" si="29"/>
        <v>0.13563992637253267</v>
      </c>
      <c r="S131" s="96">
        <f t="shared" si="32"/>
        <v>676.58688674082657</v>
      </c>
      <c r="T131" s="96">
        <f t="shared" si="33"/>
        <v>9.2213193055648901</v>
      </c>
      <c r="U131" s="96">
        <f t="shared" si="34"/>
        <v>99.315195439767194</v>
      </c>
      <c r="V131" s="32">
        <f t="shared" si="35"/>
        <v>1000.0000000000003</v>
      </c>
      <c r="W131" s="100">
        <f>IF(A131=1,((cPH1_+cPHr+(cNES*L131+(cNES+cOSEX)*G131+(cNES+cEREX)*H131+(cNES+cHOEX)*I131+(cNES+cNES)*S131+(cNES+cOSEX)*N131+(cNES+cEREX)*O131+(cNES+cHOEX)*P131)))/(1+cDR)^(A$6:A$65537 + 0.5),(cPHr+(cNES*L131+(cNES+cOSEX)*G131+(cNES+cEREX)*H131+(cNES+cHOEX)*I131+(cNES+cNES)*S131+(cNES+cOSEX)*N131+(cNES+cEREX)*O131+(cNES+cHOEX)*P131))/(1+cDR)^(((cycle + 0.5)/('Life tables'!$I$2/2))))</f>
        <v>162044.39585529867</v>
      </c>
      <c r="X131" s="107">
        <f>((L131+G131+H131+I131+N131+O131+P131+S131)/('Life tables'!$I$2/2))/(1+oDR)^(((cycle + 0.5)/('Life tables'!$I$2/2)))</f>
        <v>31.82825435870123</v>
      </c>
      <c r="Y131" s="31">
        <f>((uNES*L131+ uOCEX*G131+uEREX*H131+uHOEX*I131+uNES*S131+ uOCEX*N131+uEREX*O131+uHOEX*P131)/('Life tables'!$I$2/2))/(1+oDR)^(((cycle + 0.5)/('Life tables'!$I$2/2)))</f>
        <v>20.977198783689335</v>
      </c>
      <c r="Z131" s="100">
        <f t="shared" si="30"/>
        <v>214510.58379549085</v>
      </c>
      <c r="AA131" s="107">
        <f>((L131+G131+H131+I131+N131+O131+P131+S131)/('Life tables'!$I$2/2))</f>
        <v>34.193091878459704</v>
      </c>
      <c r="AB131" s="31">
        <f>((uNES*L131+ uOCEX*G131+uEREX*H131+uHOEX*I131+uNES*S131+ uOCEX*N131+uEREX*O131+uHOEX*P131)/('Life tables'!$I$2/2))</f>
        <v>22.535803480762162</v>
      </c>
    </row>
    <row r="132" spans="1:28" x14ac:dyDescent="0.25">
      <c r="A132" s="4">
        <v>126</v>
      </c>
      <c r="C132" s="105">
        <f>IF(male=0,VLOOKUP((($A$5:$A$1570/'Life tables'!$I$2)*2)+age,lifetable,13,1),IF(male=1,VLOOKUP((($A$5:$A$1570/'Life tables'!$I$2)*2)+age,lifetable,10,1),"error"))</f>
        <v>8.0321853324738512E-5</v>
      </c>
      <c r="F132" s="96">
        <f t="shared" si="18"/>
        <v>139.086258944105</v>
      </c>
      <c r="G132" s="96">
        <f t="shared" si="19"/>
        <v>13.971505802437532</v>
      </c>
      <c r="H132" s="96">
        <f t="shared" si="20"/>
        <v>0.79792436204321937</v>
      </c>
      <c r="I132" s="96">
        <f t="shared" si="21"/>
        <v>0.31972074558606306</v>
      </c>
      <c r="J132" s="96">
        <f t="shared" si="22"/>
        <v>1.2383654656588234E-2</v>
      </c>
      <c r="K132" s="96">
        <f t="shared" si="23"/>
        <v>0.33409033114965853</v>
      </c>
      <c r="L132" s="96">
        <f t="shared" si="31"/>
        <v>123.65063404823194</v>
      </c>
      <c r="M132" s="96">
        <f t="shared" si="24"/>
        <v>752.37722631056306</v>
      </c>
      <c r="N132" s="96">
        <f t="shared" si="25"/>
        <v>72.455557014887034</v>
      </c>
      <c r="O132" s="96">
        <f t="shared" si="26"/>
        <v>1.7295066355523883</v>
      </c>
      <c r="P132" s="96">
        <f t="shared" si="27"/>
        <v>1.7295066355523883</v>
      </c>
      <c r="Q132" s="96">
        <f t="shared" si="28"/>
        <v>6.6529932196312619E-2</v>
      </c>
      <c r="R132" s="96">
        <f t="shared" si="29"/>
        <v>0.13557450376844832</v>
      </c>
      <c r="S132" s="96">
        <f t="shared" si="32"/>
        <v>676.26055158860652</v>
      </c>
      <c r="T132" s="96">
        <f t="shared" si="33"/>
        <v>9.3002328924177906</v>
      </c>
      <c r="U132" s="96">
        <f t="shared" si="34"/>
        <v>99.7848602746853</v>
      </c>
      <c r="V132" s="32">
        <f t="shared" si="35"/>
        <v>1000.0000000000001</v>
      </c>
      <c r="W132" s="100">
        <f>IF(A132=1,((cPH1_+cPHr+(cNES*L132+(cNES+cOSEX)*G132+(cNES+cEREX)*H132+(cNES+cHOEX)*I132+(cNES+cNES)*S132+(cNES+cOSEX)*N132+(cNES+cEREX)*O132+(cNES+cHOEX)*P132)))/(1+cDR)^(A$6:A$65537 + 0.5),(cPHr+(cNES*L132+(cNES+cOSEX)*G132+(cNES+cEREX)*H132+(cNES+cHOEX)*I132+(cNES+cNES)*S132+(cNES+cOSEX)*N132+(cNES+cEREX)*O132+(cNES+cHOEX)*P132))/(1+cDR)^(((cycle + 0.5)/('Life tables'!$I$2/2))))</f>
        <v>161590.58622345745</v>
      </c>
      <c r="X132" s="107">
        <f>((L132+G132+H132+I132+N132+O132+P132+S132)/('Life tables'!$I$2/2))/(1+oDR)^(((cycle + 0.5)/('Life tables'!$I$2/2)))</f>
        <v>31.790508480374836</v>
      </c>
      <c r="Y132" s="31">
        <f>((uNES*L132+ uOCEX*G132+uEREX*H132+uHOEX*I132+uNES*S132+ uOCEX*N132+uEREX*O132+uHOEX*P132)/('Life tables'!$I$2/2))/(1+oDR)^(((cycle + 0.5)/('Life tables'!$I$2/2)))</f>
        <v>20.95232569177308</v>
      </c>
      <c r="Z132" s="100">
        <f t="shared" si="30"/>
        <v>214388.45793330821</v>
      </c>
      <c r="AA132" s="107">
        <f>((L132+G132+H132+I132+N132+O132+P132+S132)/('Life tables'!$I$2/2))</f>
        <v>34.172050531631228</v>
      </c>
      <c r="AB132" s="31">
        <f>((uNES*L132+ uOCEX*G132+uEREX*H132+uHOEX*I132+uNES*S132+ uOCEX*N132+uEREX*O132+uHOEX*P132)/('Life tables'!$I$2/2))</f>
        <v>22.521940243153445</v>
      </c>
    </row>
    <row r="133" spans="1:28" x14ac:dyDescent="0.25">
      <c r="A133" s="4">
        <v>127</v>
      </c>
      <c r="C133" s="105">
        <f>IF(male=0,VLOOKUP((($A$5:$A$1570/'Life tables'!$I$2)*2)+age,lifetable,13,1),IF(male=1,VLOOKUP((($A$5:$A$1570/'Life tables'!$I$2)*2)+age,lifetable,10,1),"error"))</f>
        <v>8.0321853324738512E-5</v>
      </c>
      <c r="F133" s="96">
        <f t="shared" si="18"/>
        <v>138.90500913230446</v>
      </c>
      <c r="G133" s="96">
        <f t="shared" si="19"/>
        <v>13.953298879507212</v>
      </c>
      <c r="H133" s="96">
        <f t="shared" si="20"/>
        <v>0.79688454947259346</v>
      </c>
      <c r="I133" s="96">
        <f t="shared" si="21"/>
        <v>0.3193041025229299</v>
      </c>
      <c r="J133" s="96">
        <f t="shared" si="22"/>
        <v>1.2367516936780761E-2</v>
      </c>
      <c r="K133" s="96">
        <f t="shared" si="23"/>
        <v>0.33365496240723236</v>
      </c>
      <c r="L133" s="96">
        <f t="shared" si="31"/>
        <v>123.48949912145771</v>
      </c>
      <c r="M133" s="96">
        <f t="shared" si="24"/>
        <v>752.00989770059277</v>
      </c>
      <c r="N133" s="96">
        <f t="shared" si="25"/>
        <v>72.420182473882633</v>
      </c>
      <c r="O133" s="96">
        <f t="shared" si="26"/>
        <v>1.7286622489253671</v>
      </c>
      <c r="P133" s="96">
        <f t="shared" si="27"/>
        <v>1.7286622489253671</v>
      </c>
      <c r="Q133" s="96">
        <f t="shared" si="28"/>
        <v>6.649745068748901E-2</v>
      </c>
      <c r="R133" s="96">
        <f t="shared" si="29"/>
        <v>0.13550831304353644</v>
      </c>
      <c r="S133" s="96">
        <f t="shared" si="32"/>
        <v>675.93038496512838</v>
      </c>
      <c r="T133" s="96">
        <f t="shared" si="33"/>
        <v>9.3790978600420605</v>
      </c>
      <c r="U133" s="96">
        <f t="shared" si="34"/>
        <v>100.25402355013607</v>
      </c>
      <c r="V133" s="32">
        <f t="shared" si="35"/>
        <v>1000.0000000000002</v>
      </c>
      <c r="W133" s="100">
        <f>IF(A133=1,((cPH1_+cPHr+(cNES*L133+(cNES+cOSEX)*G133+(cNES+cEREX)*H133+(cNES+cHOEX)*I133+(cNES+cNES)*S133+(cNES+cOSEX)*N133+(cNES+cEREX)*O133+(cNES+cHOEX)*P133)))/(1+cDR)^(A$6:A$65537 + 0.5),(cPHr+(cNES*L133+(cNES+cOSEX)*G133+(cNES+cEREX)*H133+(cNES+cHOEX)*I133+(cNES+cNES)*S133+(cNES+cOSEX)*N133+(cNES+cEREX)*O133+(cNES+cHOEX)*P133))/(1+cDR)^(((cycle + 0.5)/('Life tables'!$I$2/2))))</f>
        <v>161137.74467272151</v>
      </c>
      <c r="X133" s="107">
        <f>((L133+G133+H133+I133+N133+O133+P133+S133)/('Life tables'!$I$2/2))/(1+oDR)^(((cycle + 0.5)/('Life tables'!$I$2/2)))</f>
        <v>31.752814947681451</v>
      </c>
      <c r="Y133" s="31">
        <f>((uNES*L133+ uOCEX*G133+uEREX*H133+uHOEX*I133+uNES*S133+ uOCEX*N133+uEREX*O133+uHOEX*P133)/('Life tables'!$I$2/2))/(1+oDR)^(((cycle + 0.5)/('Life tables'!$I$2/2)))</f>
        <v>20.927486893540507</v>
      </c>
      <c r="Z133" s="100">
        <f t="shared" si="30"/>
        <v>214265.99893192016</v>
      </c>
      <c r="AA133" s="107">
        <f>((L133+G133+H133+I133+N133+O133+P133+S133)/('Life tables'!$I$2/2))</f>
        <v>34.151030287529927</v>
      </c>
      <c r="AB133" s="31">
        <f>((uNES*L133+ uOCEX*G133+uEREX*H133+uHOEX*I133+uNES*S133+ uOCEX*N133+uEREX*O133+uHOEX*P133)/('Life tables'!$I$2/2))</f>
        <v>22.50809069749495</v>
      </c>
    </row>
    <row r="134" spans="1:28" x14ac:dyDescent="0.25">
      <c r="A134" s="4">
        <v>128</v>
      </c>
      <c r="C134" s="105">
        <f>IF(male=0,VLOOKUP((($A$5:$A$1570/'Life tables'!$I$2)*2)+age,lifetable,13,1),IF(male=1,VLOOKUP((($A$5:$A$1570/'Life tables'!$I$2)*2)+age,lifetable,10,1),"error"))</f>
        <v>8.0321853324738512E-5</v>
      </c>
      <c r="F134" s="96">
        <f t="shared" si="18"/>
        <v>138.72836068447197</v>
      </c>
      <c r="G134" s="96">
        <f t="shared" si="19"/>
        <v>13.935554173217605</v>
      </c>
      <c r="H134" s="96">
        <f t="shared" si="20"/>
        <v>0.79587113448025193</v>
      </c>
      <c r="I134" s="96">
        <f t="shared" si="21"/>
        <v>0.31889803671976291</v>
      </c>
      <c r="J134" s="96">
        <f t="shared" si="22"/>
        <v>1.2351788903039779E-2</v>
      </c>
      <c r="K134" s="96">
        <f t="shared" si="23"/>
        <v>0.33323064631100935</v>
      </c>
      <c r="L134" s="96">
        <f t="shared" si="31"/>
        <v>123.33245490484029</v>
      </c>
      <c r="M134" s="96">
        <f t="shared" si="24"/>
        <v>751.63851790535034</v>
      </c>
      <c r="N134" s="96">
        <f t="shared" si="25"/>
        <v>72.384417794959106</v>
      </c>
      <c r="O134" s="96">
        <f t="shared" si="26"/>
        <v>1.7278085497466567</v>
      </c>
      <c r="P134" s="96">
        <f t="shared" si="27"/>
        <v>1.7278085497466567</v>
      </c>
      <c r="Q134" s="96">
        <f t="shared" si="28"/>
        <v>6.6464610947352648E-2</v>
      </c>
      <c r="R134" s="96">
        <f t="shared" si="29"/>
        <v>0.13544139231588961</v>
      </c>
      <c r="S134" s="96">
        <f t="shared" si="32"/>
        <v>675.59657700763466</v>
      </c>
      <c r="T134" s="96">
        <f t="shared" si="33"/>
        <v>9.457914259892453</v>
      </c>
      <c r="U134" s="96">
        <f t="shared" si="34"/>
        <v>100.72269558876297</v>
      </c>
      <c r="V134" s="32">
        <f t="shared" si="35"/>
        <v>1000.0000000000005</v>
      </c>
      <c r="W134" s="100">
        <f>IF(A134=1,((cPH1_+cPHr+(cNES*L134+(cNES+cOSEX)*G134+(cNES+cEREX)*H134+(cNES+cHOEX)*I134+(cNES+cNES)*S134+(cNES+cOSEX)*N134+(cNES+cEREX)*O134+(cNES+cHOEX)*P134)))/(1+cDR)^(A$6:A$65537 + 0.5),(cPHr+(cNES*L134+(cNES+cOSEX)*G134+(cNES+cEREX)*H134+(cNES+cHOEX)*I134+(cNES+cNES)*S134+(cNES+cOSEX)*N134+(cNES+cEREX)*O134+(cNES+cHOEX)*P134))/(1+cDR)^(((cycle + 0.5)/('Life tables'!$I$2/2))))</f>
        <v>160685.88410687595</v>
      </c>
      <c r="X134" s="107">
        <f>((L134+G134+H134+I134+N134+O134+P134+S134)/('Life tables'!$I$2/2))/(1+oDR)^(((cycle + 0.5)/('Life tables'!$I$2/2)))</f>
        <v>31.715173332196855</v>
      </c>
      <c r="Y134" s="31">
        <f>((uNES*L134+ uOCEX*G134+uEREX*H134+uHOEX*I134+uNES*S134+ uOCEX*N134+uEREX*O134+uHOEX*P134)/('Life tables'!$I$2/2))/(1+oDR)^(((cycle + 0.5)/('Life tables'!$I$2/2)))</f>
        <v>20.902682116344391</v>
      </c>
      <c r="Z134" s="100">
        <f t="shared" si="30"/>
        <v>214143.2259888039</v>
      </c>
      <c r="AA134" s="107">
        <f>((L134+G134+H134+I134+N134+O134+P134+S134)/('Life tables'!$I$2/2))</f>
        <v>34.130030748245495</v>
      </c>
      <c r="AB134" s="31">
        <f>((uNES*L134+ uOCEX*G134+uEREX*H134+uHOEX*I134+uNES*S134+ uOCEX*N134+uEREX*O134+uHOEX*P134)/('Life tables'!$I$2/2))</f>
        <v>22.494254591615018</v>
      </c>
    </row>
    <row r="135" spans="1:28" x14ac:dyDescent="0.25">
      <c r="A135" s="4">
        <v>129</v>
      </c>
      <c r="C135" s="105">
        <f>IF(male=0,VLOOKUP((($A$5:$A$1570/'Life tables'!$I$2)*2)+age,lifetable,13,1),IF(male=1,VLOOKUP((($A$5:$A$1570/'Life tables'!$I$2)*2)+age,lifetable,10,1),"error"))</f>
        <v>8.0321853324738512E-5</v>
      </c>
      <c r="F135" s="96">
        <f t="shared" ref="F135:F198" si="36">E134*(1-pCAPH)+(L134+G134+H134+I134)*(1-pCAPH)+(S134+N134+O134+P134)*(pUAPH)</f>
        <v>138.55610155250284</v>
      </c>
      <c r="G135" s="96">
        <f t="shared" ref="G135:G198" si="37">F135*(rrOSEX)</f>
        <v>13.918250382892806</v>
      </c>
      <c r="H135" s="96">
        <f t="shared" ref="H135:H198" si="38">F135*rrEREX</f>
        <v>0.7948829005668081</v>
      </c>
      <c r="I135" s="96">
        <f t="shared" ref="I135:I198" si="39">F135*rrHOEX</f>
        <v>0.31850206073676302</v>
      </c>
      <c r="J135" s="96">
        <f t="shared" ref="J135:J198" si="40">F135*mr + G135*mr + H135*mr+I135*mr</f>
        <v>1.2336451675495205E-2</v>
      </c>
      <c r="K135" s="96">
        <f t="shared" ref="K135:K198" si="41">F135*amr + I135*amrHOEX</f>
        <v>0.33281687351360989</v>
      </c>
      <c r="L135" s="96">
        <f t="shared" si="31"/>
        <v>123.17931288311736</v>
      </c>
      <c r="M135" s="96">
        <f t="shared" ref="M135:M198" si="42">E134*pCAPH+(L134+G134+H134+I134)*pCAPH+(S134+N134+O134+P134)*(1-pUAPH)</f>
        <v>751.26328859884211</v>
      </c>
      <c r="N135" s="96">
        <f t="shared" ref="N135:N198" si="43">M135*rrOSEXc</f>
        <v>72.348282399760237</v>
      </c>
      <c r="O135" s="96">
        <f t="shared" ref="O135:O198" si="44">M135*rrEREXc</f>
        <v>1.72694600160888</v>
      </c>
      <c r="P135" s="96">
        <f t="shared" ref="P135:P198" si="45">M135*rrHOEXc</f>
        <v>1.72694600160888</v>
      </c>
      <c r="Q135" s="96">
        <f t="shared" ref="Q135:Q198" si="46">M135*mr + N135*mr + O135*mr+P135*mr</f>
        <v>6.6431430809189132E-2</v>
      </c>
      <c r="R135" s="96">
        <f t="shared" ref="R135:R198" si="47">M135*amrc + P135*amrHOEX</f>
        <v>0.13537377792612573</v>
      </c>
      <c r="S135" s="96">
        <f t="shared" si="32"/>
        <v>675.25930898712886</v>
      </c>
      <c r="T135" s="96">
        <f t="shared" si="33"/>
        <v>9.5366821423771366</v>
      </c>
      <c r="U135" s="96">
        <f t="shared" si="34"/>
        <v>101.19088624020272</v>
      </c>
      <c r="V135" s="32">
        <f t="shared" si="35"/>
        <v>1000.0000000000005</v>
      </c>
      <c r="W135" s="100">
        <f>IF(A135=1,((cPH1_+cPHr+(cNES*L135+(cNES+cOSEX)*G135+(cNES+cEREX)*H135+(cNES+cHOEX)*I135+(cNES+cNES)*S135+(cNES+cOSEX)*N135+(cNES+cEREX)*O135+(cNES+cHOEX)*P135)))/(1+cDR)^(A$6:A$65537 + 0.5),(cPHr+(cNES*L135+(cNES+cOSEX)*G135+(cNES+cEREX)*H135+(cNES+cHOEX)*I135+(cNES+cNES)*S135+(cNES+cOSEX)*N135+(cNES+cEREX)*O135+(cNES+cHOEX)*P135))/(1+cDR)^(((cycle + 0.5)/('Life tables'!$I$2/2))))</f>
        <v>160235.01663033327</v>
      </c>
      <c r="X135" s="107">
        <f>((L135+G135+H135+I135+N135+O135+P135+S135)/('Life tables'!$I$2/2))/(1+oDR)^(((cycle + 0.5)/('Life tables'!$I$2/2)))</f>
        <v>31.677583223284241</v>
      </c>
      <c r="Y135" s="31">
        <f>((uNES*L135+ uOCEX*G135+uEREX*H135+uHOEX*I135+uNES*S135+ uOCEX*N135+uEREX*O135+uHOEX*P135)/('Life tables'!$I$2/2))/(1+oDR)^(((cycle + 0.5)/('Life tables'!$I$2/2)))</f>
        <v>20.877911098802763</v>
      </c>
      <c r="Z135" s="100">
        <f t="shared" ref="Z135:Z198" si="48">IF(A135=1,((cPH1_+cPHr+(cNES*L135+(cNES+cOSEX)*G135+(cNES+cEREX)*H135+(cNES+cHOEX)*I135+(cNES+cNES)*S135+(cNES+cOSEX)*N135+(cNES+cEREX)*O135+(cNES+cHOEX)*P135))),(cPHr+(cNES*L135+(cNES+cOSEX)*G135+(cNES+cEREX)*H135+(cNES+cHOEX)*I135+(cNES+cNES)*S135+(cNES+cOSEX)*N135+(cNES+cEREX)*O135+(cNES+cHOEX)*P135)))</f>
        <v>214020.15740471715</v>
      </c>
      <c r="AA135" s="107">
        <f>((L135+G135+H135+I135+N135+O135+P135+S135)/('Life tables'!$I$2/2))</f>
        <v>34.109051534050487</v>
      </c>
      <c r="AB135" s="31">
        <f>((uNES*L135+ uOCEX*G135+uEREX*H135+uHOEX*I135+uNES*S135+ uOCEX*N135+uEREX*O135+uHOEX*P135)/('Life tables'!$I$2/2))</f>
        <v>22.480431684856192</v>
      </c>
    </row>
    <row r="136" spans="1:28" x14ac:dyDescent="0.25">
      <c r="A136" s="4">
        <v>130</v>
      </c>
      <c r="C136" s="105">
        <f>IF(male=0,VLOOKUP((($A$5:$A$1570/'Life tables'!$I$2)*2)+age,lifetable,13,1),IF(male=1,VLOOKUP((($A$5:$A$1570/'Life tables'!$I$2)*2)+age,lifetable,10,1),"error"))</f>
        <v>8.0321853324738512E-5</v>
      </c>
      <c r="F136" s="96">
        <f t="shared" si="36"/>
        <v>138.38802956691549</v>
      </c>
      <c r="G136" s="96">
        <f t="shared" si="37"/>
        <v>13.901367200185271</v>
      </c>
      <c r="H136" s="96">
        <f t="shared" si="38"/>
        <v>0.7939186879055774</v>
      </c>
      <c r="I136" s="96">
        <f t="shared" si="39"/>
        <v>0.31811570984234638</v>
      </c>
      <c r="J136" s="96">
        <f t="shared" si="40"/>
        <v>1.2321487253827947E-2</v>
      </c>
      <c r="K136" s="96">
        <f t="shared" si="41"/>
        <v>0.33241315839647223</v>
      </c>
      <c r="L136" s="96">
        <f t="shared" ref="L136:L199" si="49">F136-SUM(G136:K136)</f>
        <v>123.02989332333199</v>
      </c>
      <c r="M136" s="96">
        <f t="shared" si="42"/>
        <v>750.88440205050517</v>
      </c>
      <c r="N136" s="96">
        <f t="shared" si="43"/>
        <v>72.311794804249374</v>
      </c>
      <c r="O136" s="96">
        <f t="shared" si="44"/>
        <v>1.7260750464861638</v>
      </c>
      <c r="P136" s="96">
        <f t="shared" si="45"/>
        <v>1.7260750464861638</v>
      </c>
      <c r="Q136" s="96">
        <f t="shared" si="46"/>
        <v>6.6397927274672863E-2</v>
      </c>
      <c r="R136" s="96">
        <f t="shared" si="47"/>
        <v>0.13530550452020779</v>
      </c>
      <c r="S136" s="96">
        <f t="shared" ref="S136:S199" si="50">M136-SUM(N136:R136)</f>
        <v>674.91875372148866</v>
      </c>
      <c r="T136" s="96">
        <f t="shared" ref="T136:T199" si="51">J136+Q136+T135</f>
        <v>9.6154015569056366</v>
      </c>
      <c r="U136" s="96">
        <f t="shared" ref="U136:U199" si="52">K136+R136+U135</f>
        <v>101.6586049031194</v>
      </c>
      <c r="V136" s="32">
        <f t="shared" ref="V136:V199" si="53">SUM(G136:I136,L136,N136,O136,P136,S136,T136,U136)</f>
        <v>1000.0000000000007</v>
      </c>
      <c r="W136" s="100">
        <f>IF(A136=1,((cPH1_+cPHr+(cNES*L136+(cNES+cOSEX)*G136+(cNES+cEREX)*H136+(cNES+cHOEX)*I136+(cNES+cNES)*S136+(cNES+cOSEX)*N136+(cNES+cEREX)*O136+(cNES+cHOEX)*P136)))/(1+cDR)^(A$6:A$65537 + 0.5),(cPHr+(cNES*L136+(cNES+cOSEX)*G136+(cNES+cEREX)*H136+(cNES+cHOEX)*I136+(cNES+cNES)*S136+(cNES+cOSEX)*N136+(cNES+cEREX)*O136+(cNES+cHOEX)*P136))/(1+cDR)^(((cycle + 0.5)/('Life tables'!$I$2/2))))</f>
        <v>159785.15358756558</v>
      </c>
      <c r="X136" s="107">
        <f>((L136+G136+H136+I136+N136+O136+P136+S136)/('Life tables'!$I$2/2))/(1+oDR)^(((cycle + 0.5)/('Life tables'!$I$2/2)))</f>
        <v>31.640044227258581</v>
      </c>
      <c r="Y136" s="31">
        <f>((uNES*L136+ uOCEX*G136+uEREX*H136+uHOEX*I136+uNES*S136+ uOCEX*N136+uEREX*O136+uHOEX*P136)/('Life tables'!$I$2/2))/(1+oDR)^(((cycle + 0.5)/('Life tables'!$I$2/2)))</f>
        <v>20.853173590269716</v>
      </c>
      <c r="Z136" s="100">
        <f t="shared" si="48"/>
        <v>213896.8106254809</v>
      </c>
      <c r="AA136" s="107">
        <f>((L136+G136+H136+I136+N136+O136+P136+S136)/('Life tables'!$I$2/2))</f>
        <v>34.088092282553355</v>
      </c>
      <c r="AB136" s="31">
        <f>((uNES*L136+ uOCEX*G136+uEREX*H136+uHOEX*I136+uNES*S136+ uOCEX*N136+uEREX*O136+uHOEX*P136)/('Life tables'!$I$2/2))</f>
        <v>22.466621747538845</v>
      </c>
    </row>
    <row r="137" spans="1:28" x14ac:dyDescent="0.25">
      <c r="A137" s="4">
        <v>131</v>
      </c>
      <c r="C137" s="105">
        <f>IF(male=0,VLOOKUP((($A$5:$A$1570/'Life tables'!$I$2)*2)+age,lifetable,13,1),IF(male=1,VLOOKUP((($A$5:$A$1570/'Life tables'!$I$2)*2)+age,lifetable,10,1),"error"))</f>
        <v>8.6010410302650442E-5</v>
      </c>
      <c r="F137" s="96">
        <f t="shared" si="36"/>
        <v>138.22395197657315</v>
      </c>
      <c r="G137" s="96">
        <f t="shared" si="37"/>
        <v>13.884885262839907</v>
      </c>
      <c r="H137" s="96">
        <f t="shared" si="38"/>
        <v>0.79297739070200446</v>
      </c>
      <c r="I137" s="96">
        <f t="shared" si="39"/>
        <v>0.31773854095509274</v>
      </c>
      <c r="J137" s="96">
        <f t="shared" si="40"/>
        <v>1.3178476634632508E-2</v>
      </c>
      <c r="K137" s="96">
        <f t="shared" si="41"/>
        <v>0.33201903796424653</v>
      </c>
      <c r="L137" s="96">
        <f t="shared" si="49"/>
        <v>122.88315326747727</v>
      </c>
      <c r="M137" s="96">
        <f t="shared" si="42"/>
        <v>750.50204156340237</v>
      </c>
      <c r="N137" s="96">
        <f t="shared" si="43"/>
        <v>72.274972660908631</v>
      </c>
      <c r="O137" s="96">
        <f t="shared" si="44"/>
        <v>1.7251961057414258</v>
      </c>
      <c r="P137" s="96">
        <f t="shared" si="45"/>
        <v>1.7251961057414258</v>
      </c>
      <c r="Q137" s="96">
        <f t="shared" si="46"/>
        <v>7.1064158230837352E-2</v>
      </c>
      <c r="R137" s="96">
        <f t="shared" si="47"/>
        <v>0.13523660512840424</v>
      </c>
      <c r="S137" s="96">
        <f t="shared" si="50"/>
        <v>674.57037592765164</v>
      </c>
      <c r="T137" s="96">
        <f t="shared" si="51"/>
        <v>9.6996441917711067</v>
      </c>
      <c r="U137" s="96">
        <f t="shared" si="52"/>
        <v>102.12586054621205</v>
      </c>
      <c r="V137" s="32">
        <f t="shared" si="53"/>
        <v>1000.0000000000006</v>
      </c>
      <c r="W137" s="100">
        <f>IF(A137=1,((cPH1_+cPHr+(cNES*L137+(cNES+cOSEX)*G137+(cNES+cEREX)*H137+(cNES+cHOEX)*I137+(cNES+cNES)*S137+(cNES+cOSEX)*N137+(cNES+cEREX)*O137+(cNES+cHOEX)*P137)))/(1+cDR)^(A$6:A$65537 + 0.5),(cPHr+(cNES*L137+(cNES+cOSEX)*G137+(cNES+cEREX)*H137+(cNES+cHOEX)*I137+(cNES+cNES)*S137+(cNES+cOSEX)*N137+(cNES+cEREX)*O137+(cNES+cHOEX)*P137))/(1+cDR)^(((cycle + 0.5)/('Life tables'!$I$2/2))))</f>
        <v>159335.44108290243</v>
      </c>
      <c r="X137" s="107">
        <f>((L137+G137+H137+I137+N137+O137+P137+S137)/('Life tables'!$I$2/2))/(1+oDR)^(((cycle + 0.5)/('Life tables'!$I$2/2)))</f>
        <v>31.602357720686964</v>
      </c>
      <c r="Y137" s="31">
        <f>((uNES*L137+ uOCEX*G137+uEREX*H137+uHOEX*I137+uNES*S137+ uOCEX*N137+uEREX*O137+uHOEX*P137)/('Life tables'!$I$2/2))/(1+oDR)^(((cycle + 0.5)/('Life tables'!$I$2/2)))</f>
        <v>20.828336525575871</v>
      </c>
      <c r="Z137" s="100">
        <f t="shared" si="48"/>
        <v>213772.04240353839</v>
      </c>
      <c r="AA137" s="107">
        <f>((L137+G137+H137+I137+N137+O137+P137+S137)/('Life tables'!$I$2/2))</f>
        <v>34.066938941333049</v>
      </c>
      <c r="AB137" s="31">
        <f>((uNES*L137+ uOCEX*G137+uEREX*H137+uHOEX*I137+uNES*S137+ uOCEX*N137+uEREX*O137+uHOEX*P137)/('Life tables'!$I$2/2))</f>
        <v>22.452681377056003</v>
      </c>
    </row>
    <row r="138" spans="1:28" x14ac:dyDescent="0.25">
      <c r="A138" s="4">
        <v>132</v>
      </c>
      <c r="C138" s="105">
        <f>IF(male=0,VLOOKUP((($A$5:$A$1570/'Life tables'!$I$2)*2)+age,lifetable,13,1),IF(male=1,VLOOKUP((($A$5:$A$1570/'Life tables'!$I$2)*2)+age,lifetable,10,1),"error"))</f>
        <v>8.6010410302650442E-5</v>
      </c>
      <c r="F138" s="96">
        <f t="shared" si="36"/>
        <v>138.0628125539651</v>
      </c>
      <c r="G138" s="96">
        <f t="shared" si="37"/>
        <v>13.868698470592697</v>
      </c>
      <c r="H138" s="96">
        <f t="shared" si="38"/>
        <v>0.79205294948142202</v>
      </c>
      <c r="I138" s="96">
        <f t="shared" si="39"/>
        <v>0.31736812610080972</v>
      </c>
      <c r="J138" s="96">
        <f t="shared" si="40"/>
        <v>1.3163113363033111E-2</v>
      </c>
      <c r="K138" s="96">
        <f t="shared" si="41"/>
        <v>0.33163197511944009</v>
      </c>
      <c r="L138" s="96">
        <f t="shared" si="49"/>
        <v>122.73989791930771</v>
      </c>
      <c r="M138" s="96">
        <f t="shared" si="42"/>
        <v>750.1116827080524</v>
      </c>
      <c r="N138" s="96">
        <f t="shared" si="43"/>
        <v>72.237380257376216</v>
      </c>
      <c r="O138" s="96">
        <f t="shared" si="44"/>
        <v>1.7242987789657536</v>
      </c>
      <c r="P138" s="96">
        <f t="shared" si="45"/>
        <v>1.7242987789657536</v>
      </c>
      <c r="Q138" s="96">
        <f t="shared" si="46"/>
        <v>7.1027195608583032E-2</v>
      </c>
      <c r="R138" s="96">
        <f t="shared" si="47"/>
        <v>0.13516626447180941</v>
      </c>
      <c r="S138" s="96">
        <f t="shared" si="50"/>
        <v>674.21951143266426</v>
      </c>
      <c r="T138" s="96">
        <f t="shared" si="51"/>
        <v>9.7838345007427225</v>
      </c>
      <c r="U138" s="96">
        <f t="shared" si="52"/>
        <v>102.59265878580331</v>
      </c>
      <c r="V138" s="32">
        <f t="shared" si="53"/>
        <v>1000.0000000000007</v>
      </c>
      <c r="W138" s="100">
        <f>IF(A138=1,((cPH1_+cPHr+(cNES*L138+(cNES+cOSEX)*G138+(cNES+cEREX)*H138+(cNES+cHOEX)*I138+(cNES+cNES)*S138+(cNES+cOSEX)*N138+(cNES+cEREX)*O138+(cNES+cHOEX)*P138)))/(1+cDR)^(A$6:A$65537 + 0.5),(cPHr+(cNES*L138+(cNES+cOSEX)*G138+(cNES+cEREX)*H138+(cNES+cHOEX)*I138+(cNES+cNES)*S138+(cNES+cOSEX)*N138+(cNES+cEREX)*O138+(cNES+cHOEX)*P138))/(1+cDR)^(((cycle + 0.5)/('Life tables'!$I$2/2))))</f>
        <v>158886.62437481096</v>
      </c>
      <c r="X138" s="107">
        <f>((L138+G138+H138+I138+N138+O138+P138+S138)/('Life tables'!$I$2/2))/(1+oDR)^(((cycle + 0.5)/('Life tables'!$I$2/2)))</f>
        <v>31.564722058941726</v>
      </c>
      <c r="Y138" s="31">
        <f>((uNES*L138+ uOCEX*G138+uEREX*H138+uHOEX*I138+uNES*S138+ uOCEX*N138+uEREX*O138+uHOEX*P138)/('Life tables'!$I$2/2))/(1+oDR)^(((cycle + 0.5)/('Life tables'!$I$2/2)))</f>
        <v>20.803534978209285</v>
      </c>
      <c r="Z138" s="100">
        <f t="shared" si="48"/>
        <v>213646.84955899115</v>
      </c>
      <c r="AA138" s="107">
        <f>((L138+G138+H138+I138+N138+O138+P138+S138)/('Life tables'!$I$2/2))</f>
        <v>34.045805151361151</v>
      </c>
      <c r="AB138" s="31">
        <f>((uNES*L138+ uOCEX*G138+uEREX*H138+uHOEX*I138+uNES*S138+ uOCEX*N138+uEREX*O138+uHOEX*P138)/('Life tables'!$I$2/2))</f>
        <v>22.438756058268488</v>
      </c>
    </row>
    <row r="139" spans="1:28" x14ac:dyDescent="0.25">
      <c r="A139" s="4">
        <v>133</v>
      </c>
      <c r="C139" s="105">
        <f>IF(male=0,VLOOKUP((($A$5:$A$1570/'Life tables'!$I$2)*2)+age,lifetable,13,1),IF(male=1,VLOOKUP((($A$5:$A$1570/'Life tables'!$I$2)*2)+age,lifetable,10,1),"error"))</f>
        <v>8.6010410302650442E-5</v>
      </c>
      <c r="F139" s="96">
        <f t="shared" si="36"/>
        <v>137.9053108214587</v>
      </c>
      <c r="G139" s="96">
        <f t="shared" si="37"/>
        <v>13.852877091929464</v>
      </c>
      <c r="H139" s="96">
        <f t="shared" si="38"/>
        <v>0.79114937733572666</v>
      </c>
      <c r="I139" s="96">
        <f t="shared" si="39"/>
        <v>0.31700607328746688</v>
      </c>
      <c r="J139" s="96">
        <f t="shared" si="40"/>
        <v>1.3148096914204462E-2</v>
      </c>
      <c r="K139" s="96">
        <f t="shared" si="41"/>
        <v>0.33125365014061631</v>
      </c>
      <c r="L139" s="96">
        <f t="shared" si="49"/>
        <v>122.59987653185122</v>
      </c>
      <c r="M139" s="96">
        <f t="shared" si="42"/>
        <v>749.71819589199583</v>
      </c>
      <c r="N139" s="96">
        <f t="shared" si="43"/>
        <v>72.199486624450614</v>
      </c>
      <c r="O139" s="96">
        <f t="shared" si="44"/>
        <v>1.7233942618756903</v>
      </c>
      <c r="P139" s="96">
        <f t="shared" si="45"/>
        <v>1.7233942618756903</v>
      </c>
      <c r="Q139" s="96">
        <f t="shared" si="46"/>
        <v>7.0989936803397463E-2</v>
      </c>
      <c r="R139" s="96">
        <f t="shared" si="47"/>
        <v>0.13509536017279455</v>
      </c>
      <c r="S139" s="96">
        <f t="shared" si="50"/>
        <v>673.86583544681764</v>
      </c>
      <c r="T139" s="96">
        <f t="shared" si="51"/>
        <v>9.8679725344603249</v>
      </c>
      <c r="U139" s="96">
        <f t="shared" si="52"/>
        <v>103.05900779611672</v>
      </c>
      <c r="V139" s="32">
        <f t="shared" si="53"/>
        <v>1000.0000000000006</v>
      </c>
      <c r="W139" s="100">
        <f>IF(A139=1,((cPH1_+cPHr+(cNES*L139+(cNES+cOSEX)*G139+(cNES+cEREX)*H139+(cNES+cHOEX)*I139+(cNES+cNES)*S139+(cNES+cOSEX)*N139+(cNES+cEREX)*O139+(cNES+cHOEX)*P139)))/(1+cDR)^(A$6:A$65537 + 0.5),(cPHr+(cNES*L139+(cNES+cOSEX)*G139+(cNES+cEREX)*H139+(cNES+cHOEX)*I139+(cNES+cNES)*S139+(cNES+cOSEX)*N139+(cNES+cEREX)*O139+(cNES+cHOEX)*P139))/(1+cDR)^(((cycle + 0.5)/('Life tables'!$I$2/2))))</f>
        <v>158438.84752529897</v>
      </c>
      <c r="X139" s="107">
        <f>((L139+G139+H139+I139+N139+O139+P139+S139)/('Life tables'!$I$2/2))/(1+oDR)^(((cycle + 0.5)/('Life tables'!$I$2/2)))</f>
        <v>31.527136893585524</v>
      </c>
      <c r="Y139" s="31">
        <f>((uNES*L139+ uOCEX*G139+uEREX*H139+uHOEX*I139+uNES*S139+ uOCEX*N139+uEREX*O139+uHOEX*P139)/('Life tables'!$I$2/2))/(1+oDR)^(((cycle + 0.5)/('Life tables'!$I$2/2)))</f>
        <v>20.778766557526797</v>
      </c>
      <c r="Z139" s="100">
        <f t="shared" si="48"/>
        <v>213521.42765776755</v>
      </c>
      <c r="AA139" s="107">
        <f>((L139+G139+H139+I139+N139+O139+P139+S139)/('Life tables'!$I$2/2))</f>
        <v>34.024690597163698</v>
      </c>
      <c r="AB139" s="31">
        <f>((uNES*L139+ uOCEX*G139+uEREX*H139+uHOEX*I139+uNES*S139+ uOCEX*N139+uEREX*O139+uHOEX*P139)/('Life tables'!$I$2/2))</f>
        <v>22.424843254776654</v>
      </c>
    </row>
    <row r="140" spans="1:28" x14ac:dyDescent="0.25">
      <c r="A140" s="4">
        <v>134</v>
      </c>
      <c r="C140" s="105">
        <f>IF(male=0,VLOOKUP((($A$5:$A$1570/'Life tables'!$I$2)*2)+age,lifetable,13,1),IF(male=1,VLOOKUP((($A$5:$A$1570/'Life tables'!$I$2)*2)+age,lifetable,10,1),"error"))</f>
        <v>8.6010410302650442E-5</v>
      </c>
      <c r="F140" s="96">
        <f t="shared" si="36"/>
        <v>137.75127965107987</v>
      </c>
      <c r="G140" s="96">
        <f t="shared" si="37"/>
        <v>13.837404338495432</v>
      </c>
      <c r="H140" s="96">
        <f t="shared" si="38"/>
        <v>0.79026571546795943</v>
      </c>
      <c r="I140" s="96">
        <f t="shared" si="39"/>
        <v>0.31665199833419055</v>
      </c>
      <c r="J140" s="96">
        <f t="shared" si="40"/>
        <v>1.3133411353917584E-2</v>
      </c>
      <c r="K140" s="96">
        <f t="shared" si="41"/>
        <v>0.33088366158020854</v>
      </c>
      <c r="L140" s="96">
        <f t="shared" si="49"/>
        <v>122.46294052584815</v>
      </c>
      <c r="M140" s="96">
        <f t="shared" si="42"/>
        <v>749.32174001834369</v>
      </c>
      <c r="N140" s="96">
        <f t="shared" si="43"/>
        <v>72.161307064845715</v>
      </c>
      <c r="O140" s="96">
        <f t="shared" si="44"/>
        <v>1.7224829197454303</v>
      </c>
      <c r="P140" s="96">
        <f t="shared" si="45"/>
        <v>1.7224829197454303</v>
      </c>
      <c r="Q140" s="96">
        <f t="shared" si="46"/>
        <v>7.0952396861629852E-2</v>
      </c>
      <c r="R140" s="96">
        <f t="shared" si="47"/>
        <v>0.13502392086488241</v>
      </c>
      <c r="S140" s="96">
        <f t="shared" si="50"/>
        <v>673.5094907962806</v>
      </c>
      <c r="T140" s="96">
        <f t="shared" si="51"/>
        <v>9.9520583426758726</v>
      </c>
      <c r="U140" s="96">
        <f t="shared" si="52"/>
        <v>103.52491537856181</v>
      </c>
      <c r="V140" s="32">
        <f t="shared" si="53"/>
        <v>1000.0000000000006</v>
      </c>
      <c r="W140" s="100">
        <f>IF(A140=1,((cPH1_+cPHr+(cNES*L140+(cNES+cOSEX)*G140+(cNES+cEREX)*H140+(cNES+cHOEX)*I140+(cNES+cNES)*S140+(cNES+cOSEX)*N140+(cNES+cEREX)*O140+(cNES+cHOEX)*P140)))/(1+cDR)^(A$6:A$65537 + 0.5),(cPHr+(cNES*L140+(cNES+cOSEX)*G140+(cNES+cEREX)*H140+(cNES+cHOEX)*I140+(cNES+cNES)*S140+(cNES+cOSEX)*N140+(cNES+cEREX)*O140+(cNES+cHOEX)*P140))/(1+cDR)^(((cycle + 0.5)/('Life tables'!$I$2/2))))</f>
        <v>157992.11917759382</v>
      </c>
      <c r="X140" s="107">
        <f>((L140+G140+H140+I140+N140+O140+P140+S140)/('Life tables'!$I$2/2))/(1+oDR)^(((cycle + 0.5)/('Life tables'!$I$2/2)))</f>
        <v>31.489601890176029</v>
      </c>
      <c r="Y140" s="31">
        <f>((uNES*L140+ uOCEX*G140+uEREX*H140+uHOEX*I140+uNES*S140+ uOCEX*N140+uEREX*O140+uHOEX*P140)/('Life tables'!$I$2/2))/(1+oDR)^(((cycle + 0.5)/('Life tables'!$I$2/2)))</f>
        <v>20.754031050381808</v>
      </c>
      <c r="Z140" s="100">
        <f t="shared" si="48"/>
        <v>213395.79111131284</v>
      </c>
      <c r="AA140" s="107">
        <f>((L140+G140+H140+I140+N140+O140+P140+S140)/('Life tables'!$I$2/2))</f>
        <v>34.003594977600514</v>
      </c>
      <c r="AB140" s="31">
        <f>((uNES*L140+ uOCEX*G140+uEREX*H140+uHOEX*I140+uNES*S140+ uOCEX*N140+uEREX*O140+uHOEX*P140)/('Life tables'!$I$2/2))</f>
        <v>22.41094277568153</v>
      </c>
    </row>
    <row r="141" spans="1:28" x14ac:dyDescent="0.25">
      <c r="A141" s="4">
        <v>135</v>
      </c>
      <c r="C141" s="105">
        <f>IF(male=0,VLOOKUP((($A$5:$A$1570/'Life tables'!$I$2)*2)+age,lifetable,13,1),IF(male=1,VLOOKUP((($A$5:$A$1570/'Life tables'!$I$2)*2)+age,lifetable,10,1),"error"))</f>
        <v>8.6010410302650442E-5</v>
      </c>
      <c r="F141" s="96">
        <f t="shared" si="36"/>
        <v>137.60055970145942</v>
      </c>
      <c r="G141" s="96">
        <f t="shared" si="37"/>
        <v>13.822264204116582</v>
      </c>
      <c r="H141" s="96">
        <f t="shared" si="38"/>
        <v>0.78940104975215775</v>
      </c>
      <c r="I141" s="96">
        <f t="shared" si="39"/>
        <v>0.31630553495935271</v>
      </c>
      <c r="J141" s="96">
        <f t="shared" si="40"/>
        <v>1.3119041490329957E-2</v>
      </c>
      <c r="K141" s="96">
        <f t="shared" si="41"/>
        <v>0.33052162669436264</v>
      </c>
      <c r="L141" s="96">
        <f t="shared" si="49"/>
        <v>122.32894824444664</v>
      </c>
      <c r="M141" s="96">
        <f t="shared" si="42"/>
        <v>748.92246657730345</v>
      </c>
      <c r="N141" s="96">
        <f t="shared" si="43"/>
        <v>72.122856167396733</v>
      </c>
      <c r="O141" s="96">
        <f t="shared" si="44"/>
        <v>1.7215651008089572</v>
      </c>
      <c r="P141" s="96">
        <f t="shared" si="45"/>
        <v>1.7215651008089572</v>
      </c>
      <c r="Q141" s="96">
        <f t="shared" si="46"/>
        <v>7.0914590127710314E-2</v>
      </c>
      <c r="R141" s="96">
        <f t="shared" si="47"/>
        <v>0.13495197384582869</v>
      </c>
      <c r="S141" s="96">
        <f t="shared" si="50"/>
        <v>673.15061364431529</v>
      </c>
      <c r="T141" s="96">
        <f t="shared" si="51"/>
        <v>10.036091974293912</v>
      </c>
      <c r="U141" s="96">
        <f t="shared" si="52"/>
        <v>103.99038897910201</v>
      </c>
      <c r="V141" s="32">
        <f t="shared" si="53"/>
        <v>1000.0000000000006</v>
      </c>
      <c r="W141" s="100">
        <f>IF(A141=1,((cPH1_+cPHr+(cNES*L141+(cNES+cOSEX)*G141+(cNES+cEREX)*H141+(cNES+cHOEX)*I141+(cNES+cNES)*S141+(cNES+cOSEX)*N141+(cNES+cEREX)*O141+(cNES+cHOEX)*P141)))/(1+cDR)^(A$6:A$65537 + 0.5),(cPHr+(cNES*L141+(cNES+cOSEX)*G141+(cNES+cEREX)*H141+(cNES+cHOEX)*I141+(cNES+cNES)*S141+(cNES+cOSEX)*N141+(cNES+cEREX)*O141+(cNES+cHOEX)*P141))/(1+cDR)^(((cycle + 0.5)/('Life tables'!$I$2/2))))</f>
        <v>157546.44738486101</v>
      </c>
      <c r="X141" s="107">
        <f>((L141+G141+H141+I141+N141+O141+P141+S141)/('Life tables'!$I$2/2))/(1+oDR)^(((cycle + 0.5)/('Life tables'!$I$2/2)))</f>
        <v>31.452116727608967</v>
      </c>
      <c r="Y141" s="31">
        <f>((uNES*L141+ uOCEX*G141+uEREX*H141+uHOEX*I141+uNES*S141+ uOCEX*N141+uEREX*O141+uHOEX*P141)/('Life tables'!$I$2/2))/(1+oDR)^(((cycle + 0.5)/('Life tables'!$I$2/2)))</f>
        <v>20.729328252075501</v>
      </c>
      <c r="Z141" s="100">
        <f t="shared" si="48"/>
        <v>213269.95365720216</v>
      </c>
      <c r="AA141" s="107">
        <f>((L141+G141+H141+I141+N141+O141+P141+S141)/('Life tables'!$I$2/2))</f>
        <v>33.982518005197434</v>
      </c>
      <c r="AB141" s="31">
        <f>((uNES*L141+ uOCEX*G141+uEREX*H141+uHOEX*I141+uNES*S141+ uOCEX*N141+uEREX*O141+uHOEX*P141)/('Life tables'!$I$2/2))</f>
        <v>22.39705443873811</v>
      </c>
    </row>
    <row r="142" spans="1:28" x14ac:dyDescent="0.25">
      <c r="A142" s="4">
        <v>136</v>
      </c>
      <c r="C142" s="105">
        <f>IF(male=0,VLOOKUP((($A$5:$A$1570/'Life tables'!$I$2)*2)+age,lifetable,13,1),IF(male=1,VLOOKUP((($A$5:$A$1570/'Life tables'!$I$2)*2)+age,lifetable,10,1),"error"))</f>
        <v>8.6010410302650442E-5</v>
      </c>
      <c r="F142" s="96">
        <f t="shared" si="36"/>
        <v>137.4529990549822</v>
      </c>
      <c r="G142" s="96">
        <f t="shared" si="37"/>
        <v>13.807441428350527</v>
      </c>
      <c r="H142" s="96">
        <f t="shared" si="38"/>
        <v>0.78855450865171495</v>
      </c>
      <c r="I142" s="96">
        <f t="shared" si="39"/>
        <v>0.31596633394647755</v>
      </c>
      <c r="J142" s="96">
        <f t="shared" si="40"/>
        <v>1.3104972839390785E-2</v>
      </c>
      <c r="K142" s="96">
        <f t="shared" si="41"/>
        <v>0.33016718057135608</v>
      </c>
      <c r="L142" s="96">
        <f t="shared" si="49"/>
        <v>122.19776463062273</v>
      </c>
      <c r="M142" s="96">
        <f t="shared" si="42"/>
        <v>748.52051999162245</v>
      </c>
      <c r="N142" s="96">
        <f t="shared" si="43"/>
        <v>72.08414784032712</v>
      </c>
      <c r="O142" s="96">
        <f t="shared" si="44"/>
        <v>1.7206411370541239</v>
      </c>
      <c r="P142" s="96">
        <f t="shared" si="45"/>
        <v>1.7206411370541239</v>
      </c>
      <c r="Q142" s="96">
        <f t="shared" si="46"/>
        <v>7.0876530276859459E-2</v>
      </c>
      <c r="R142" s="96">
        <f t="shared" si="47"/>
        <v>0.13487954513986911</v>
      </c>
      <c r="S142" s="96">
        <f t="shared" si="50"/>
        <v>672.78933380177034</v>
      </c>
      <c r="T142" s="96">
        <f t="shared" si="51"/>
        <v>10.120073477410163</v>
      </c>
      <c r="U142" s="96">
        <f t="shared" si="52"/>
        <v>104.45543570481323</v>
      </c>
      <c r="V142" s="32">
        <f t="shared" si="53"/>
        <v>1000.0000000000006</v>
      </c>
      <c r="W142" s="100">
        <f>IF(A142=1,((cPH1_+cPHr+(cNES*L142+(cNES+cOSEX)*G142+(cNES+cEREX)*H142+(cNES+cHOEX)*I142+(cNES+cNES)*S142+(cNES+cOSEX)*N142+(cNES+cEREX)*O142+(cNES+cHOEX)*P142)))/(1+cDR)^(A$6:A$65537 + 0.5),(cPHr+(cNES*L142+(cNES+cOSEX)*G142+(cNES+cEREX)*H142+(cNES+cHOEX)*I142+(cNES+cNES)*S142+(cNES+cOSEX)*N142+(cNES+cEREX)*O142+(cNES+cHOEX)*P142))/(1+cDR)^(((cycle + 0.5)/('Life tables'!$I$2/2))))</f>
        <v>157101.83963943811</v>
      </c>
      <c r="X142" s="107">
        <f>((L142+G142+H142+I142+N142+O142+P142+S142)/('Life tables'!$I$2/2))/(1+oDR)^(((cycle + 0.5)/('Life tables'!$I$2/2)))</f>
        <v>31.414681097492238</v>
      </c>
      <c r="Y142" s="31">
        <f>((uNES*L142+ uOCEX*G142+uEREX*H142+uHOEX*I142+uNES*S142+ uOCEX*N142+uEREX*O142+uHOEX*P142)/('Life tables'!$I$2/2))/(1+oDR)^(((cycle + 0.5)/('Life tables'!$I$2/2)))</f>
        <v>20.70465796596045</v>
      </c>
      <c r="Z142" s="100">
        <f t="shared" si="48"/>
        <v>213143.92839054455</v>
      </c>
      <c r="AA142" s="107">
        <f>((L142+G142+H142+I142+N142+O142+P142+S142)/('Life tables'!$I$2/2))</f>
        <v>33.96145940550975</v>
      </c>
      <c r="AB142" s="31">
        <f>((uNES*L142+ uOCEX*G142+uEREX*H142+uHOEX*I142+uNES*S142+ uOCEX*N142+uEREX*O142+uHOEX*P142)/('Life tables'!$I$2/2))</f>
        <v>22.383178069952194</v>
      </c>
    </row>
    <row r="143" spans="1:28" x14ac:dyDescent="0.25">
      <c r="A143" s="4">
        <v>137</v>
      </c>
      <c r="C143" s="105">
        <f>IF(male=0,VLOOKUP((($A$5:$A$1570/'Life tables'!$I$2)*2)+age,lifetable,13,1),IF(male=1,VLOOKUP((($A$5:$A$1570/'Life tables'!$I$2)*2)+age,lifetable,10,1),"error"))</f>
        <v>8.6010410302650442E-5</v>
      </c>
      <c r="F143" s="96">
        <f t="shared" si="36"/>
        <v>137.30845287184488</v>
      </c>
      <c r="G143" s="96">
        <f t="shared" si="37"/>
        <v>13.79292146173589</v>
      </c>
      <c r="H143" s="96">
        <f t="shared" si="38"/>
        <v>0.7877252612347434</v>
      </c>
      <c r="I143" s="96">
        <f t="shared" si="39"/>
        <v>0.31563406234901614</v>
      </c>
      <c r="J143" s="96">
        <f t="shared" si="40"/>
        <v>1.3091191591858351E-2</v>
      </c>
      <c r="K143" s="96">
        <f t="shared" si="41"/>
        <v>0.3298199753006314</v>
      </c>
      <c r="L143" s="96">
        <f t="shared" si="49"/>
        <v>122.06926091963274</v>
      </c>
      <c r="M143" s="96">
        <f t="shared" si="42"/>
        <v>748.11603794593225</v>
      </c>
      <c r="N143" s="96">
        <f t="shared" si="43"/>
        <v>72.045195342965243</v>
      </c>
      <c r="O143" s="96">
        <f t="shared" si="44"/>
        <v>1.7197113449797234</v>
      </c>
      <c r="P143" s="96">
        <f t="shared" si="45"/>
        <v>1.7197113449797234</v>
      </c>
      <c r="Q143" s="96">
        <f t="shared" si="46"/>
        <v>7.0838230346273526E-2</v>
      </c>
      <c r="R143" s="96">
        <f t="shared" si="47"/>
        <v>0.13480665955706567</v>
      </c>
      <c r="S143" s="96">
        <f t="shared" si="50"/>
        <v>672.42577502310417</v>
      </c>
      <c r="T143" s="96">
        <f t="shared" si="51"/>
        <v>10.204002899348295</v>
      </c>
      <c r="U143" s="96">
        <f t="shared" si="52"/>
        <v>104.92006233967092</v>
      </c>
      <c r="V143" s="32">
        <f t="shared" si="53"/>
        <v>1000.0000000000005</v>
      </c>
      <c r="W143" s="100">
        <f>IF(A143=1,((cPH1_+cPHr+(cNES*L143+(cNES+cOSEX)*G143+(cNES+cEREX)*H143+(cNES+cHOEX)*I143+(cNES+cNES)*S143+(cNES+cOSEX)*N143+(cNES+cEREX)*O143+(cNES+cHOEX)*P143)))/(1+cDR)^(A$6:A$65537 + 0.5),(cPHr+(cNES*L143+(cNES+cOSEX)*G143+(cNES+cEREX)*H143+(cNES+cHOEX)*I143+(cNES+cNES)*S143+(cNES+cOSEX)*N143+(cNES+cEREX)*O143+(cNES+cHOEX)*P143))/(1+cDR)^(((cycle + 0.5)/('Life tables'!$I$2/2))))</f>
        <v>156658.30290064207</v>
      </c>
      <c r="X143" s="107">
        <f>((L143+G143+H143+I143+N143+O143+P143+S143)/('Life tables'!$I$2/2))/(1+oDR)^(((cycle + 0.5)/('Life tables'!$I$2/2)))</f>
        <v>31.377294703549477</v>
      </c>
      <c r="Y143" s="31">
        <f>((uNES*L143+ uOCEX*G143+uEREX*H143+uHOEX*I143+uNES*S143+ uOCEX*N143+uEREX*O143+uHOEX*P143)/('Life tables'!$I$2/2))/(1+oDR)^(((cycle + 0.5)/('Life tables'!$I$2/2)))</f>
        <v>20.68002000306301</v>
      </c>
      <c r="Z143" s="100">
        <f t="shared" si="48"/>
        <v>213017.72779392242</v>
      </c>
      <c r="AA143" s="107">
        <f>((L143+G143+H143+I143+N143+O143+P143+S143)/('Life tables'!$I$2/2))</f>
        <v>33.940418916515242</v>
      </c>
      <c r="AB143" s="31">
        <f>((uNES*L143+ uOCEX*G143+uEREX*H143+uHOEX*I143+uNES*S143+ uOCEX*N143+uEREX*O143+uHOEX*P143)/('Life tables'!$I$2/2))</f>
        <v>22.369313503196118</v>
      </c>
    </row>
    <row r="144" spans="1:28" x14ac:dyDescent="0.25">
      <c r="A144" s="4">
        <v>138</v>
      </c>
      <c r="C144" s="105">
        <f>IF(male=0,VLOOKUP((($A$5:$A$1570/'Life tables'!$I$2)*2)+age,lifetable,13,1),IF(male=1,VLOOKUP((($A$5:$A$1570/'Life tables'!$I$2)*2)+age,lifetable,10,1),"error"))</f>
        <v>8.6010410302650442E-5</v>
      </c>
      <c r="F144" s="96">
        <f t="shared" si="36"/>
        <v>137.16678306023468</v>
      </c>
      <c r="G144" s="96">
        <f t="shared" si="37"/>
        <v>13.778690432661065</v>
      </c>
      <c r="H144" s="96">
        <f t="shared" si="38"/>
        <v>0.7869125152819223</v>
      </c>
      <c r="I144" s="96">
        <f t="shared" si="39"/>
        <v>0.31530840273217903</v>
      </c>
      <c r="J144" s="96">
        <f t="shared" si="40"/>
        <v>1.3077684581854366E-2</v>
      </c>
      <c r="K144" s="96">
        <f t="shared" si="41"/>
        <v>0.32947967918055399</v>
      </c>
      <c r="L144" s="96">
        <f t="shared" si="49"/>
        <v>121.94331434579711</v>
      </c>
      <c r="M144" s="96">
        <f t="shared" si="42"/>
        <v>747.70915170074647</v>
      </c>
      <c r="N144" s="96">
        <f t="shared" si="43"/>
        <v>72.006011315982931</v>
      </c>
      <c r="O144" s="96">
        <f t="shared" si="44"/>
        <v>1.7187760263172824</v>
      </c>
      <c r="P144" s="96">
        <f t="shared" si="45"/>
        <v>1.7187760263172824</v>
      </c>
      <c r="Q144" s="96">
        <f t="shared" si="46"/>
        <v>7.0799702764856712E-2</v>
      </c>
      <c r="R144" s="96">
        <f t="shared" si="47"/>
        <v>0.13473334074988727</v>
      </c>
      <c r="S144" s="96">
        <f t="shared" si="50"/>
        <v>672.06005528861419</v>
      </c>
      <c r="T144" s="96">
        <f t="shared" si="51"/>
        <v>10.287880286695005</v>
      </c>
      <c r="U144" s="96">
        <f t="shared" si="52"/>
        <v>105.38427535960136</v>
      </c>
      <c r="V144" s="32">
        <f t="shared" si="53"/>
        <v>1000.0000000000003</v>
      </c>
      <c r="W144" s="100">
        <f>IF(A144=1,((cPH1_+cPHr+(cNES*L144+(cNES+cOSEX)*G144+(cNES+cEREX)*H144+(cNES+cHOEX)*I144+(cNES+cNES)*S144+(cNES+cOSEX)*N144+(cNES+cEREX)*O144+(cNES+cHOEX)*P144)))/(1+cDR)^(A$6:A$65537 + 0.5),(cPHr+(cNES*L144+(cNES+cOSEX)*G144+(cNES+cEREX)*H144+(cNES+cHOEX)*I144+(cNES+cNES)*S144+(cNES+cOSEX)*N144+(cNES+cEREX)*O144+(cNES+cHOEX)*P144))/(1+cDR)^(((cycle + 0.5)/('Life tables'!$I$2/2))))</f>
        <v>156215.8436212205</v>
      </c>
      <c r="X144" s="107">
        <f>((L144+G144+H144+I144+N144+O144+P144+S144)/('Life tables'!$I$2/2))/(1+oDR)^(((cycle + 0.5)/('Life tables'!$I$2/2)))</f>
        <v>31.339957261051765</v>
      </c>
      <c r="Y144" s="31">
        <f>((uNES*L144+ uOCEX*G144+uEREX*H144+uHOEX*I144+uNES*S144+ uOCEX*N144+uEREX*O144+uHOEX*P144)/('Life tables'!$I$2/2))/(1+oDR)^(((cycle + 0.5)/('Life tables'!$I$2/2)))</f>
        <v>20.655414181723351</v>
      </c>
      <c r="Z144" s="100">
        <f t="shared" si="48"/>
        <v>212891.36376593684</v>
      </c>
      <c r="AA144" s="107">
        <f>((L144+G144+H144+I144+N144+O144+P144+S144)/('Life tables'!$I$2/2))</f>
        <v>33.919396288035536</v>
      </c>
      <c r="AB144" s="31">
        <f>((uNES*L144+ uOCEX*G144+uEREX*H144+uHOEX*I144+uNES*S144+ uOCEX*N144+uEREX*O144+uHOEX*P144)/('Life tables'!$I$2/2))</f>
        <v>22.355460579842248</v>
      </c>
    </row>
    <row r="145" spans="1:28" x14ac:dyDescent="0.25">
      <c r="A145" s="4">
        <v>139</v>
      </c>
      <c r="C145" s="105">
        <f>IF(male=0,VLOOKUP((($A$5:$A$1570/'Life tables'!$I$2)*2)+age,lifetable,13,1),IF(male=1,VLOOKUP((($A$5:$A$1570/'Life tables'!$I$2)*2)+age,lifetable,10,1),"error"))</f>
        <v>8.6010410302650442E-5</v>
      </c>
      <c r="F145" s="96">
        <f t="shared" si="36"/>
        <v>137.02785796187737</v>
      </c>
      <c r="G145" s="96">
        <f t="shared" si="37"/>
        <v>13.764735115776862</v>
      </c>
      <c r="H145" s="96">
        <f t="shared" si="38"/>
        <v>0.78611551548251657</v>
      </c>
      <c r="I145" s="96">
        <f t="shared" si="39"/>
        <v>0.31498905245009784</v>
      </c>
      <c r="J145" s="96">
        <f t="shared" si="40"/>
        <v>1.3064439256883652E-2</v>
      </c>
      <c r="K145" s="96">
        <f t="shared" si="41"/>
        <v>0.32914597596308631</v>
      </c>
      <c r="L145" s="96">
        <f t="shared" si="49"/>
        <v>121.81980786294793</v>
      </c>
      <c r="M145" s="96">
        <f t="shared" si="42"/>
        <v>747.29998639182668</v>
      </c>
      <c r="N145" s="96">
        <f t="shared" si="43"/>
        <v>71.966607810225142</v>
      </c>
      <c r="O145" s="96">
        <f t="shared" si="44"/>
        <v>1.7178354687192212</v>
      </c>
      <c r="P145" s="96">
        <f t="shared" si="45"/>
        <v>1.7178354687192212</v>
      </c>
      <c r="Q145" s="96">
        <f t="shared" si="46"/>
        <v>7.076095938156747E-2</v>
      </c>
      <c r="R145" s="96">
        <f t="shared" si="47"/>
        <v>0.13465961126715414</v>
      </c>
      <c r="S145" s="96">
        <f t="shared" si="50"/>
        <v>671.69228707351442</v>
      </c>
      <c r="T145" s="96">
        <f t="shared" si="51"/>
        <v>10.371705685333456</v>
      </c>
      <c r="U145" s="96">
        <f t="shared" si="52"/>
        <v>105.8480809468316</v>
      </c>
      <c r="V145" s="32">
        <f t="shared" si="53"/>
        <v>1000.0000000000005</v>
      </c>
      <c r="W145" s="100">
        <f>IF(A145=1,((cPH1_+cPHr+(cNES*L145+(cNES+cOSEX)*G145+(cNES+cEREX)*H145+(cNES+cHOEX)*I145+(cNES+cNES)*S145+(cNES+cOSEX)*N145+(cNES+cEREX)*O145+(cNES+cHOEX)*P145)))/(1+cDR)^(A$6:A$65537 + 0.5),(cPHr+(cNES*L145+(cNES+cOSEX)*G145+(cNES+cEREX)*H145+(cNES+cHOEX)*I145+(cNES+cNES)*S145+(cNES+cOSEX)*N145+(cNES+cEREX)*O145+(cNES+cHOEX)*P145))/(1+cDR)^(((cycle + 0.5)/('Life tables'!$I$2/2))))</f>
        <v>155774.46777251267</v>
      </c>
      <c r="X145" s="107">
        <f>((L145+G145+H145+I145+N145+O145+P145+S145)/('Life tables'!$I$2/2))/(1+oDR)^(((cycle + 0.5)/('Life tables'!$I$2/2)))</f>
        <v>31.302668496276112</v>
      </c>
      <c r="Y145" s="31">
        <f>((uNES*L145+ uOCEX*G145+uEREX*H145+uHOEX*I145+uNES*S145+ uOCEX*N145+uEREX*O145+uHOEX*P145)/('Life tables'!$I$2/2))/(1+oDR)^(((cycle + 0.5)/('Life tables'!$I$2/2)))</f>
        <v>20.630840327252653</v>
      </c>
      <c r="Z145" s="100">
        <f t="shared" si="48"/>
        <v>212764.84764842203</v>
      </c>
      <c r="AA145" s="107">
        <f>((L145+G145+H145+I145+N145+O145+P145+S145)/('Life tables'!$I$2/2))</f>
        <v>33.898391281184416</v>
      </c>
      <c r="AB145" s="31">
        <f>((uNES*L145+ uOCEX*G145+uEREX*H145+uHOEX*I145+uNES*S145+ uOCEX*N145+uEREX*O145+uHOEX*P145)/('Life tables'!$I$2/2))</f>
        <v>22.341619148413717</v>
      </c>
    </row>
    <row r="146" spans="1:28" x14ac:dyDescent="0.25">
      <c r="A146" s="4">
        <v>140</v>
      </c>
      <c r="C146" s="105">
        <f>IF(male=0,VLOOKUP((($A$5:$A$1570/'Life tables'!$I$2)*2)+age,lifetable,13,1),IF(male=1,VLOOKUP((($A$5:$A$1570/'Life tables'!$I$2)*2)+age,lifetable,10,1),"error"))</f>
        <v>8.6010410302650442E-5</v>
      </c>
      <c r="F146" s="96">
        <f t="shared" si="36"/>
        <v>136.89155205223867</v>
      </c>
      <c r="G146" s="96">
        <f t="shared" si="37"/>
        <v>13.751042901881103</v>
      </c>
      <c r="H146" s="96">
        <f t="shared" si="38"/>
        <v>0.78533354171446157</v>
      </c>
      <c r="I146" s="96">
        <f t="shared" si="39"/>
        <v>0.31467572295667184</v>
      </c>
      <c r="J146" s="96">
        <f t="shared" si="40"/>
        <v>1.3051443649250901E-2</v>
      </c>
      <c r="K146" s="96">
        <f t="shared" si="41"/>
        <v>0.32881856413366073</v>
      </c>
      <c r="L146" s="96">
        <f t="shared" si="49"/>
        <v>121.69862987790351</v>
      </c>
      <c r="M146" s="96">
        <f t="shared" si="42"/>
        <v>746.88866131559689</v>
      </c>
      <c r="N146" s="96">
        <f t="shared" si="43"/>
        <v>71.926996314196003</v>
      </c>
      <c r="O146" s="96">
        <f t="shared" si="44"/>
        <v>1.7168899464149419</v>
      </c>
      <c r="P146" s="96">
        <f t="shared" si="45"/>
        <v>1.7168899464149419</v>
      </c>
      <c r="Q146" s="96">
        <f t="shared" si="46"/>
        <v>7.0722011492444323E-2</v>
      </c>
      <c r="R146" s="96">
        <f t="shared" si="47"/>
        <v>0.13458549260546787</v>
      </c>
      <c r="S146" s="96">
        <f t="shared" si="50"/>
        <v>671.32257760447305</v>
      </c>
      <c r="T146" s="96">
        <f t="shared" si="51"/>
        <v>10.455479140475152</v>
      </c>
      <c r="U146" s="96">
        <f t="shared" si="52"/>
        <v>106.31148500357072</v>
      </c>
      <c r="V146" s="32">
        <f t="shared" si="53"/>
        <v>1000.0000000000006</v>
      </c>
      <c r="W146" s="100">
        <f>IF(A146=1,((cPH1_+cPHr+(cNES*L146+(cNES+cOSEX)*G146+(cNES+cEREX)*H146+(cNES+cHOEX)*I146+(cNES+cNES)*S146+(cNES+cOSEX)*N146+(cNES+cEREX)*O146+(cNES+cHOEX)*P146)))/(1+cDR)^(A$6:A$65537 + 0.5),(cPHr+(cNES*L146+(cNES+cOSEX)*G146+(cNES+cEREX)*H146+(cNES+cHOEX)*I146+(cNES+cNES)*S146+(cNES+cOSEX)*N146+(cNES+cEREX)*O146+(cNES+cHOEX)*P146))/(1+cDR)^(((cycle + 0.5)/('Life tables'!$I$2/2))))</f>
        <v>155334.18086838259</v>
      </c>
      <c r="X146" s="107">
        <f>((L146+G146+H146+I146+N146+O146+P146+S146)/('Life tables'!$I$2/2))/(1+oDR)^(((cycle + 0.5)/('Life tables'!$I$2/2)))</f>
        <v>31.265428145989446</v>
      </c>
      <c r="Y146" s="31">
        <f>((uNES*L146+ uOCEX*G146+uEREX*H146+uHOEX*I146+uNES*S146+ uOCEX*N146+uEREX*O146+uHOEX*P146)/('Life tables'!$I$2/2))/(1+oDR)^(((cycle + 0.5)/('Life tables'!$I$2/2)))</f>
        <v>20.606298271606267</v>
      </c>
      <c r="Z146" s="100">
        <f t="shared" si="48"/>
        <v>212638.19025239151</v>
      </c>
      <c r="AA146" s="107">
        <f>((L146+G146+H146+I146+N146+O146+P146+S146)/('Life tables'!$I$2/2))</f>
        <v>33.877403667841826</v>
      </c>
      <c r="AB146" s="31">
        <f>((uNES*L146+ uOCEX*G146+uEREX*H146+uHOEX*I146+uNES*S146+ uOCEX*N146+uEREX*O146+uHOEX*P146)/('Life tables'!$I$2/2))</f>
        <v>22.327789064251263</v>
      </c>
    </row>
    <row r="147" spans="1:28" x14ac:dyDescent="0.25">
      <c r="A147" s="4">
        <v>141</v>
      </c>
      <c r="C147" s="105">
        <f>IF(male=0,VLOOKUP((($A$5:$A$1570/'Life tables'!$I$2)*2)+age,lifetable,13,1),IF(male=1,VLOOKUP((($A$5:$A$1570/'Life tables'!$I$2)*2)+age,lifetable,10,1),"error"))</f>
        <v>8.6010410302650442E-5</v>
      </c>
      <c r="F147" s="96">
        <f t="shared" si="36"/>
        <v>136.75774565469604</v>
      </c>
      <c r="G147" s="96">
        <f t="shared" si="37"/>
        <v>13.737601769206584</v>
      </c>
      <c r="H147" s="96">
        <f t="shared" si="38"/>
        <v>0.78456590740459486</v>
      </c>
      <c r="I147" s="96">
        <f t="shared" si="39"/>
        <v>0.31436813914852796</v>
      </c>
      <c r="J147" s="96">
        <f t="shared" si="40"/>
        <v>1.3038686348809378E-2</v>
      </c>
      <c r="K147" s="96">
        <f t="shared" si="41"/>
        <v>0.32849715622460968</v>
      </c>
      <c r="L147" s="96">
        <f t="shared" si="49"/>
        <v>121.57967399636291</v>
      </c>
      <c r="M147" s="96">
        <f t="shared" si="42"/>
        <v>746.47529020125876</v>
      </c>
      <c r="N147" s="96">
        <f t="shared" si="43"/>
        <v>71.887187780264014</v>
      </c>
      <c r="O147" s="96">
        <f t="shared" si="44"/>
        <v>1.7159397208363458</v>
      </c>
      <c r="P147" s="96">
        <f t="shared" si="45"/>
        <v>1.7159397208363458</v>
      </c>
      <c r="Q147" s="96">
        <f t="shared" si="46"/>
        <v>7.0682869866372025E-2</v>
      </c>
      <c r="R147" s="96">
        <f t="shared" si="47"/>
        <v>0.13451100525824522</v>
      </c>
      <c r="S147" s="96">
        <f t="shared" si="50"/>
        <v>670.95102910419746</v>
      </c>
      <c r="T147" s="96">
        <f t="shared" si="51"/>
        <v>10.539200696690333</v>
      </c>
      <c r="U147" s="96">
        <f t="shared" si="52"/>
        <v>106.77449316505358</v>
      </c>
      <c r="V147" s="32">
        <f t="shared" si="53"/>
        <v>1000.0000000000008</v>
      </c>
      <c r="W147" s="100">
        <f>IF(A147=1,((cPH1_+cPHr+(cNES*L147+(cNES+cOSEX)*G147+(cNES+cEREX)*H147+(cNES+cHOEX)*I147+(cNES+cNES)*S147+(cNES+cOSEX)*N147+(cNES+cEREX)*O147+(cNES+cHOEX)*P147)))/(1+cDR)^(A$6:A$65537 + 0.5),(cPHr+(cNES*L147+(cNES+cOSEX)*G147+(cNES+cEREX)*H147+(cNES+cHOEX)*I147+(cNES+cNES)*S147+(cNES+cOSEX)*N147+(cNES+cEREX)*O147+(cNES+cHOEX)*P147))/(1+cDR)^(((cycle + 0.5)/('Life tables'!$I$2/2))))</f>
        <v>154894.98798798551</v>
      </c>
      <c r="X147" s="107">
        <f>((L147+G147+H147+I147+N147+O147+P147+S147)/('Life tables'!$I$2/2))/(1+oDR)^(((cycle + 0.5)/('Life tables'!$I$2/2)))</f>
        <v>31.228235956956954</v>
      </c>
      <c r="Y147" s="31">
        <f>((uNES*L147+ uOCEX*G147+uEREX*H147+uHOEX*I147+uNES*S147+ uOCEX*N147+uEREX*O147+uHOEX*P147)/('Life tables'!$I$2/2))/(1+oDR)^(((cycle + 0.5)/('Life tables'!$I$2/2)))</f>
        <v>20.581787853072434</v>
      </c>
      <c r="Z147" s="100">
        <f t="shared" si="48"/>
        <v>212511.40188277594</v>
      </c>
      <c r="AA147" s="107">
        <f>((L147+G147+H147+I147+N147+O147+P147+S147)/('Life tables'!$I$2/2))</f>
        <v>33.856433230152405</v>
      </c>
      <c r="AB147" s="31">
        <f>((uNES*L147+ uOCEX*G147+uEREX*H147+uHOEX*I147+uNES*S147+ uOCEX*N147+uEREX*O147+uHOEX*P147)/('Life tables'!$I$2/2))</f>
        <v>22.313970189195764</v>
      </c>
    </row>
    <row r="148" spans="1:28" x14ac:dyDescent="0.25">
      <c r="A148" s="4">
        <v>142</v>
      </c>
      <c r="C148" s="105">
        <f>IF(male=0,VLOOKUP((($A$5:$A$1570/'Life tables'!$I$2)*2)+age,lifetable,13,1),IF(male=1,VLOOKUP((($A$5:$A$1570/'Life tables'!$I$2)*2)+age,lifetable,10,1),"error"))</f>
        <v>8.6010410302650442E-5</v>
      </c>
      <c r="F148" s="96">
        <f t="shared" si="36"/>
        <v>136.62632466803007</v>
      </c>
      <c r="G148" s="96">
        <f t="shared" si="37"/>
        <v>13.724400256047016</v>
      </c>
      <c r="H148" s="96">
        <f t="shared" si="38"/>
        <v>0.78381195796530001</v>
      </c>
      <c r="I148" s="96">
        <f t="shared" si="39"/>
        <v>0.31406603873859901</v>
      </c>
      <c r="J148" s="96">
        <f t="shared" si="40"/>
        <v>1.3026156476979555E-2</v>
      </c>
      <c r="K148" s="96">
        <f t="shared" si="41"/>
        <v>0.32818147816058973</v>
      </c>
      <c r="L148" s="96">
        <f t="shared" si="49"/>
        <v>121.46283878064159</v>
      </c>
      <c r="M148" s="96">
        <f t="shared" si="42"/>
        <v>746.0599814702266</v>
      </c>
      <c r="N148" s="96">
        <f t="shared" si="43"/>
        <v>71.847192649646317</v>
      </c>
      <c r="O148" s="96">
        <f t="shared" si="44"/>
        <v>1.7149850412142031</v>
      </c>
      <c r="P148" s="96">
        <f t="shared" si="45"/>
        <v>1.7149850412142031</v>
      </c>
      <c r="Q148" s="96">
        <f t="shared" si="46"/>
        <v>7.0643544769647099E-2</v>
      </c>
      <c r="R148" s="96">
        <f t="shared" si="47"/>
        <v>0.13443616876246706</v>
      </c>
      <c r="S148" s="96">
        <f t="shared" si="50"/>
        <v>670.57773902461975</v>
      </c>
      <c r="T148" s="96">
        <f t="shared" si="51"/>
        <v>10.622870397936961</v>
      </c>
      <c r="U148" s="96">
        <f t="shared" si="52"/>
        <v>107.23711081197663</v>
      </c>
      <c r="V148" s="32">
        <f t="shared" si="53"/>
        <v>1000.0000000000006</v>
      </c>
      <c r="W148" s="100">
        <f>IF(A148=1,((cPH1_+cPHr+(cNES*L148+(cNES+cOSEX)*G148+(cNES+cEREX)*H148+(cNES+cHOEX)*I148+(cNES+cNES)*S148+(cNES+cOSEX)*N148+(cNES+cEREX)*O148+(cNES+cHOEX)*P148)))/(1+cDR)^(A$6:A$65537 + 0.5),(cPHr+(cNES*L148+(cNES+cOSEX)*G148+(cNES+cEREX)*H148+(cNES+cHOEX)*I148+(cNES+cNES)*S148+(cNES+cOSEX)*N148+(cNES+cEREX)*O148+(cNES+cHOEX)*P148))/(1+cDR)^(((cycle + 0.5)/('Life tables'!$I$2/2))))</f>
        <v>154456.89379742273</v>
      </c>
      <c r="X148" s="107">
        <f>((L148+G148+H148+I148+N148+O148+P148+S148)/('Life tables'!$I$2/2))/(1+oDR)^(((cycle + 0.5)/('Life tables'!$I$2/2)))</f>
        <v>31.191091685473573</v>
      </c>
      <c r="Y148" s="31">
        <f>((uNES*L148+ uOCEX*G148+uEREX*H148+uHOEX*I148+uNES*S148+ uOCEX*N148+uEREX*O148+uHOEX*P148)/('Life tables'!$I$2/2))/(1+oDR)^(((cycle + 0.5)/('Life tables'!$I$2/2)))</f>
        <v>20.557308915975572</v>
      </c>
      <c r="Z148" s="100">
        <f t="shared" si="48"/>
        <v>212384.4923620075</v>
      </c>
      <c r="AA148" s="107">
        <f>((L148+G148+H148+I148+N148+O148+P148+S148)/('Life tables'!$I$2/2))</f>
        <v>33.83547976004737</v>
      </c>
      <c r="AB148" s="31">
        <f>((uNES*L148+ uOCEX*G148+uEREX*H148+uHOEX*I148+uNES*S148+ uOCEX*N148+uEREX*O148+uHOEX*P148)/('Life tables'!$I$2/2))</f>
        <v>22.300162391285408</v>
      </c>
    </row>
    <row r="149" spans="1:28" x14ac:dyDescent="0.25">
      <c r="A149" s="4">
        <v>143</v>
      </c>
      <c r="C149" s="105">
        <f>IF(male=0,VLOOKUP((($A$5:$A$1570/'Life tables'!$I$2)*2)+age,lifetable,13,1),IF(male=1,VLOOKUP((($A$5:$A$1570/'Life tables'!$I$2)*2)+age,lifetable,10,1),"error"))</f>
        <v>8.6010410302650442E-5</v>
      </c>
      <c r="F149" s="96">
        <f t="shared" si="36"/>
        <v>136.49718030661441</v>
      </c>
      <c r="G149" s="96">
        <f t="shared" si="37"/>
        <v>13.711427434658557</v>
      </c>
      <c r="H149" s="96">
        <f t="shared" si="38"/>
        <v>0.78307106930400183</v>
      </c>
      <c r="I149" s="96">
        <f t="shared" si="39"/>
        <v>0.3137691716588924</v>
      </c>
      <c r="J149" s="96">
        <f t="shared" si="40"/>
        <v>1.301384366197844E-2</v>
      </c>
      <c r="K149" s="96">
        <f t="shared" si="41"/>
        <v>0.32787126863450849</v>
      </c>
      <c r="L149" s="96">
        <f t="shared" si="49"/>
        <v>121.34802751869647</v>
      </c>
      <c r="M149" s="96">
        <f t="shared" si="42"/>
        <v>745.64283848347247</v>
      </c>
      <c r="N149" s="96">
        <f t="shared" si="43"/>
        <v>71.807020876228421</v>
      </c>
      <c r="O149" s="96">
        <f t="shared" si="44"/>
        <v>1.71402614514673</v>
      </c>
      <c r="P149" s="96">
        <f t="shared" si="45"/>
        <v>1.71402614514673</v>
      </c>
      <c r="Q149" s="96">
        <f t="shared" si="46"/>
        <v>7.0604045989398859E-2</v>
      </c>
      <c r="R149" s="96">
        <f t="shared" si="47"/>
        <v>0.1343610017432485</v>
      </c>
      <c r="S149" s="96">
        <f t="shared" si="50"/>
        <v>670.20280026921796</v>
      </c>
      <c r="T149" s="96">
        <f t="shared" si="51"/>
        <v>10.706488287588337</v>
      </c>
      <c r="U149" s="96">
        <f t="shared" si="52"/>
        <v>107.69934308235439</v>
      </c>
      <c r="V149" s="32">
        <f t="shared" si="53"/>
        <v>1000.0000000000005</v>
      </c>
      <c r="W149" s="100">
        <f>IF(A149=1,((cPH1_+cPHr+(cNES*L149+(cNES+cOSEX)*G149+(cNES+cEREX)*H149+(cNES+cHOEX)*I149+(cNES+cNES)*S149+(cNES+cOSEX)*N149+(cNES+cEREX)*O149+(cNES+cHOEX)*P149)))/(1+cDR)^(A$6:A$65537 + 0.5),(cPHr+(cNES*L149+(cNES+cOSEX)*G149+(cNES+cEREX)*H149+(cNES+cHOEX)*I149+(cNES+cNES)*S149+(cNES+cOSEX)*N149+(cNES+cEREX)*O149+(cNES+cHOEX)*P149))/(1+cDR)^(((cycle + 0.5)/('Life tables'!$I$2/2))))</f>
        <v>154019.90257034043</v>
      </c>
      <c r="X149" s="107">
        <f>((L149+G149+H149+I149+N149+O149+P149+S149)/('Life tables'!$I$2/2))/(1+oDR)^(((cycle + 0.5)/('Life tables'!$I$2/2)))</f>
        <v>31.153995096917647</v>
      </c>
      <c r="Y149" s="31">
        <f>((uNES*L149+ uOCEX*G149+uEREX*H149+uHOEX*I149+uNES*S149+ uOCEX*N149+uEREX*O149+uHOEX*P149)/('Life tables'!$I$2/2))/(1+oDR)^(((cycle + 0.5)/('Life tables'!$I$2/2)))</f>
        <v>20.532861310393628</v>
      </c>
      <c r="Z149" s="100">
        <f t="shared" si="48"/>
        <v>212257.47105250548</v>
      </c>
      <c r="AA149" s="107">
        <f>((L149+G149+H149+I149+N149+O149+P149+S149)/('Life tables'!$I$2/2))</f>
        <v>33.814543058788743</v>
      </c>
      <c r="AB149" s="31">
        <f>((uNES*L149+ uOCEX*G149+uEREX*H149+uHOEX*I149+uNES*S149+ uOCEX*N149+uEREX*O149+uHOEX*P149)/('Life tables'!$I$2/2))</f>
        <v>22.286365544467113</v>
      </c>
    </row>
    <row r="150" spans="1:28" x14ac:dyDescent="0.25">
      <c r="A150" s="4">
        <v>144</v>
      </c>
      <c r="C150" s="105">
        <f>IF(male=0,VLOOKUP((($A$5:$A$1570/'Life tables'!$I$2)*2)+age,lifetable,13,1),IF(male=1,VLOOKUP((($A$5:$A$1570/'Life tables'!$I$2)*2)+age,lifetable,10,1),"error"))</f>
        <v>8.6010410302650442E-5</v>
      </c>
      <c r="F150" s="96">
        <f t="shared" si="36"/>
        <v>136.37020885271286</v>
      </c>
      <c r="G150" s="96">
        <f t="shared" si="37"/>
        <v>13.698672886377535</v>
      </c>
      <c r="H150" s="96">
        <f t="shared" si="38"/>
        <v>0.78234264640211904</v>
      </c>
      <c r="I150" s="96">
        <f t="shared" si="39"/>
        <v>0.31347729949108993</v>
      </c>
      <c r="J150" s="96">
        <f t="shared" si="40"/>
        <v>1.3001738015203195E-2</v>
      </c>
      <c r="K150" s="96">
        <f t="shared" si="41"/>
        <v>0.32756627851253267</v>
      </c>
      <c r="L150" s="96">
        <f t="shared" si="49"/>
        <v>121.23514800391439</v>
      </c>
      <c r="M150" s="96">
        <f t="shared" si="42"/>
        <v>745.22395977734482</v>
      </c>
      <c r="N150" s="96">
        <f t="shared" si="43"/>
        <v>71.766681949274215</v>
      </c>
      <c r="O150" s="96">
        <f t="shared" si="44"/>
        <v>1.7130632591416712</v>
      </c>
      <c r="P150" s="96">
        <f t="shared" si="45"/>
        <v>1.7130632591416712</v>
      </c>
      <c r="Q150" s="96">
        <f t="shared" si="46"/>
        <v>7.0564382855918525E-2</v>
      </c>
      <c r="R150" s="96">
        <f t="shared" si="47"/>
        <v>0.13428552195633245</v>
      </c>
      <c r="S150" s="96">
        <f t="shared" si="50"/>
        <v>669.82630140497497</v>
      </c>
      <c r="T150" s="96">
        <f t="shared" si="51"/>
        <v>10.79005440845946</v>
      </c>
      <c r="U150" s="96">
        <f t="shared" si="52"/>
        <v>108.16119488282325</v>
      </c>
      <c r="V150" s="32">
        <f t="shared" si="53"/>
        <v>1000.0000000000003</v>
      </c>
      <c r="W150" s="100">
        <f>IF(A150=1,((cPH1_+cPHr+(cNES*L150+(cNES+cOSEX)*G150+(cNES+cEREX)*H150+(cNES+cHOEX)*I150+(cNES+cNES)*S150+(cNES+cOSEX)*N150+(cNES+cEREX)*O150+(cNES+cHOEX)*P150)))/(1+cDR)^(A$6:A$65537 + 0.5),(cPHr+(cNES*L150+(cNES+cOSEX)*G150+(cNES+cEREX)*H150+(cNES+cHOEX)*I150+(cNES+cNES)*S150+(cNES+cOSEX)*N150+(cNES+cEREX)*O150+(cNES+cHOEX)*P150))/(1+cDR)^(((cycle + 0.5)/('Life tables'!$I$2/2))))</f>
        <v>153584.01820752354</v>
      </c>
      <c r="X150" s="107">
        <f>((L150+G150+H150+I150+N150+O150+P150+S150)/('Life tables'!$I$2/2))/(1+oDR)^(((cycle + 0.5)/('Life tables'!$I$2/2)))</f>
        <v>31.116945965325456</v>
      </c>
      <c r="Y150" s="31">
        <f>((uNES*L150+ uOCEX*G150+uEREX*H150+uHOEX*I150+uNES*S150+ uOCEX*N150+uEREX*O150+uHOEX*P150)/('Life tables'!$I$2/2))/(1+oDR)^(((cycle + 0.5)/('Life tables'!$I$2/2)))</f>
        <v>20.50844489188869</v>
      </c>
      <c r="Z150" s="100">
        <f t="shared" si="48"/>
        <v>212130.3468781143</v>
      </c>
      <c r="AA150" s="107">
        <f>((L150+G150+H150+I150+N150+O150+P150+S150)/('Life tables'!$I$2/2))</f>
        <v>33.793622936534703</v>
      </c>
      <c r="AB150" s="31">
        <f>((uNES*L150+ uOCEX*G150+uEREX*H150+uHOEX*I150+uNES*S150+ uOCEX*N150+uEREX*O150+uHOEX*P150)/('Life tables'!$I$2/2))</f>
        <v>22.272579528321291</v>
      </c>
    </row>
    <row r="151" spans="1:28" x14ac:dyDescent="0.25">
      <c r="A151" s="4">
        <v>145</v>
      </c>
      <c r="C151" s="105">
        <f>IF(male=0,VLOOKUP((($A$5:$A$1570/'Life tables'!$I$2)*2)+age,lifetable,13,1),IF(male=1,VLOOKUP((($A$5:$A$1570/'Life tables'!$I$2)*2)+age,lifetable,10,1),"error"))</f>
        <v>8.6010410302650442E-5</v>
      </c>
      <c r="F151" s="96">
        <f t="shared" si="36"/>
        <v>136.24531142031933</v>
      </c>
      <c r="G151" s="96">
        <f t="shared" si="37"/>
        <v>13.686126677897679</v>
      </c>
      <c r="H151" s="96">
        <f t="shared" si="38"/>
        <v>0.78162612196023651</v>
      </c>
      <c r="I151" s="96">
        <f t="shared" si="39"/>
        <v>0.31319019492368122</v>
      </c>
      <c r="J151" s="96">
        <f t="shared" si="40"/>
        <v>1.2989830108715303E-2</v>
      </c>
      <c r="K151" s="96">
        <f t="shared" si="41"/>
        <v>0.32726627026682326</v>
      </c>
      <c r="L151" s="96">
        <f t="shared" si="49"/>
        <v>121.12411232516219</v>
      </c>
      <c r="M151" s="96">
        <f t="shared" si="42"/>
        <v>744.80343928839841</v>
      </c>
      <c r="N151" s="96">
        <f t="shared" si="43"/>
        <v>71.726184915077425</v>
      </c>
      <c r="O151" s="96">
        <f t="shared" si="44"/>
        <v>1.712096599133121</v>
      </c>
      <c r="P151" s="96">
        <f t="shared" si="45"/>
        <v>1.712096599133121</v>
      </c>
      <c r="Q151" s="96">
        <f t="shared" si="46"/>
        <v>7.0524564263948361E-2</v>
      </c>
      <c r="R151" s="96">
        <f t="shared" si="47"/>
        <v>0.13420974632860252</v>
      </c>
      <c r="S151" s="96">
        <f t="shared" si="50"/>
        <v>669.44832686446216</v>
      </c>
      <c r="T151" s="96">
        <f t="shared" si="51"/>
        <v>10.873568802832123</v>
      </c>
      <c r="U151" s="96">
        <f t="shared" si="52"/>
        <v>108.62267089941868</v>
      </c>
      <c r="V151" s="32">
        <f t="shared" si="53"/>
        <v>1000.0000000000005</v>
      </c>
      <c r="W151" s="100">
        <f>IF(A151=1,((cPH1_+cPHr+(cNES*L151+(cNES+cOSEX)*G151+(cNES+cEREX)*H151+(cNES+cHOEX)*I151+(cNES+cNES)*S151+(cNES+cOSEX)*N151+(cNES+cEREX)*O151+(cNES+cHOEX)*P151)))/(1+cDR)^(A$6:A$65537 + 0.5),(cPHr+(cNES*L151+(cNES+cOSEX)*G151+(cNES+cEREX)*H151+(cNES+cHOEX)*I151+(cNES+cNES)*S151+(cNES+cOSEX)*N151+(cNES+cEREX)*O151+(cNES+cHOEX)*P151))/(1+cDR)^(((cycle + 0.5)/('Life tables'!$I$2/2))))</f>
        <v>153149.24425553263</v>
      </c>
      <c r="X151" s="107">
        <f>((L151+G151+H151+I151+N151+O151+P151+S151)/('Life tables'!$I$2/2))/(1+oDR)^(((cycle + 0.5)/('Life tables'!$I$2/2)))</f>
        <v>31.079944072986002</v>
      </c>
      <c r="Y151" s="31">
        <f>((uNES*L151+ uOCEX*G151+uEREX*H151+uHOEX*I151+uNES*S151+ uOCEX*N151+uEREX*O151+uHOEX*P151)/('Life tables'!$I$2/2))/(1+oDR)^(((cycle + 0.5)/('Life tables'!$I$2/2)))</f>
        <v>20.484059521250359</v>
      </c>
      <c r="Z151" s="100">
        <f t="shared" si="48"/>
        <v>212003.12834454179</v>
      </c>
      <c r="AA151" s="107">
        <f>((L151+G151+H151+I151+N151+O151+P151+S151)/('Life tables'!$I$2/2))</f>
        <v>33.772719211925292</v>
      </c>
      <c r="AB151" s="31">
        <f>((uNES*L151+ uOCEX*G151+uEREX*H151+uHOEX*I151+uNES*S151+ uOCEX*N151+uEREX*O151+uHOEX*P151)/('Life tables'!$I$2/2))</f>
        <v>22.258804227799512</v>
      </c>
    </row>
    <row r="152" spans="1:28" x14ac:dyDescent="0.25">
      <c r="A152" s="4">
        <v>146</v>
      </c>
      <c r="C152" s="105">
        <f>IF(male=0,VLOOKUP((($A$5:$A$1570/'Life tables'!$I$2)*2)+age,lifetable,13,1),IF(male=1,VLOOKUP((($A$5:$A$1570/'Life tables'!$I$2)*2)+age,lifetable,10,1),"error"))</f>
        <v>8.6010410302650442E-5</v>
      </c>
      <c r="F152" s="96">
        <f t="shared" si="36"/>
        <v>136.12239373000244</v>
      </c>
      <c r="G152" s="96">
        <f t="shared" si="37"/>
        <v>13.673779338652796</v>
      </c>
      <c r="H152" s="96">
        <f t="shared" si="38"/>
        <v>0.78092095510641135</v>
      </c>
      <c r="I152" s="96">
        <f t="shared" si="39"/>
        <v>0.31290764123439391</v>
      </c>
      <c r="J152" s="96">
        <f t="shared" si="40"/>
        <v>1.2978110953773919E-2</v>
      </c>
      <c r="K152" s="96">
        <f t="shared" si="41"/>
        <v>0.32697101743470403</v>
      </c>
      <c r="L152" s="96">
        <f t="shared" si="49"/>
        <v>121.01483666662037</v>
      </c>
      <c r="M152" s="96">
        <f t="shared" si="42"/>
        <v>744.38136656774714</v>
      </c>
      <c r="N152" s="96">
        <f t="shared" si="43"/>
        <v>71.685538397604347</v>
      </c>
      <c r="O152" s="96">
        <f t="shared" si="44"/>
        <v>1.7111263709742601</v>
      </c>
      <c r="P152" s="96">
        <f t="shared" si="45"/>
        <v>1.7111263709742601</v>
      </c>
      <c r="Q152" s="96">
        <f t="shared" si="46"/>
        <v>7.0484598692978295E-2</v>
      </c>
      <c r="R152" s="96">
        <f t="shared" si="47"/>
        <v>0.13413369099670858</v>
      </c>
      <c r="S152" s="96">
        <f t="shared" si="50"/>
        <v>669.06895713850463</v>
      </c>
      <c r="T152" s="96">
        <f t="shared" si="51"/>
        <v>10.957031512478876</v>
      </c>
      <c r="U152" s="96">
        <f t="shared" si="52"/>
        <v>109.08377560785009</v>
      </c>
      <c r="V152" s="32">
        <f t="shared" si="53"/>
        <v>1000.0000000000005</v>
      </c>
      <c r="W152" s="100">
        <f>IF(A152=1,((cPH1_+cPHr+(cNES*L152+(cNES+cOSEX)*G152+(cNES+cEREX)*H152+(cNES+cHOEX)*I152+(cNES+cNES)*S152+(cNES+cOSEX)*N152+(cNES+cEREX)*O152+(cNES+cHOEX)*P152)))/(1+cDR)^(A$6:A$65537 + 0.5),(cPHr+(cNES*L152+(cNES+cOSEX)*G152+(cNES+cEREX)*H152+(cNES+cHOEX)*I152+(cNES+cNES)*S152+(cNES+cOSEX)*N152+(cNES+cEREX)*O152+(cNES+cHOEX)*P152))/(1+cDR)^(((cycle + 0.5)/('Life tables'!$I$2/2))))</f>
        <v>152715.58392443237</v>
      </c>
      <c r="X152" s="107">
        <f>((L152+G152+H152+I152+N152+O152+P152+S152)/('Life tables'!$I$2/2))/(1+oDR)^(((cycle + 0.5)/('Life tables'!$I$2/2)))</f>
        <v>31.042989210054689</v>
      </c>
      <c r="Y152" s="31">
        <f>((uNES*L152+ uOCEX*G152+uEREX*H152+uHOEX*I152+uNES*S152+ uOCEX*N152+uEREX*O152+uHOEX*P152)/('Life tables'!$I$2/2))/(1+oDR)^(((cycle + 0.5)/('Life tables'!$I$2/2)))</f>
        <v>20.459705064251121</v>
      </c>
      <c r="Z152" s="100">
        <f t="shared" si="48"/>
        <v>211875.82355884591</v>
      </c>
      <c r="AA152" s="107">
        <f>((L152+G152+H152+I152+N152+O152+P152+S152)/('Life tables'!$I$2/2))</f>
        <v>33.751831711687366</v>
      </c>
      <c r="AB152" s="31">
        <f>((uNES*L152+ uOCEX*G152+uEREX*H152+uHOEX*I152+uNES*S152+ uOCEX*N152+uEREX*O152+uHOEX*P152)/('Life tables'!$I$2/2))</f>
        <v>22.245039532974314</v>
      </c>
    </row>
    <row r="153" spans="1:28" x14ac:dyDescent="0.25">
      <c r="A153" s="4">
        <v>147</v>
      </c>
      <c r="C153" s="105">
        <f>IF(male=0,VLOOKUP((($A$5:$A$1570/'Life tables'!$I$2)*2)+age,lifetable,13,1),IF(male=1,VLOOKUP((($A$5:$A$1570/'Life tables'!$I$2)*2)+age,lifetable,10,1),"error"))</f>
        <v>8.6010410302650442E-5</v>
      </c>
      <c r="F153" s="96">
        <f t="shared" si="36"/>
        <v>136.00136589424272</v>
      </c>
      <c r="G153" s="96">
        <f t="shared" si="37"/>
        <v>13.661621839253428</v>
      </c>
      <c r="H153" s="96">
        <f t="shared" si="38"/>
        <v>0.78022663016467242</v>
      </c>
      <c r="I153" s="96">
        <f t="shared" si="39"/>
        <v>0.3126294317967433</v>
      </c>
      <c r="J153" s="96">
        <f t="shared" si="40"/>
        <v>1.2966571980369584E-2</v>
      </c>
      <c r="K153" s="96">
        <f t="shared" si="41"/>
        <v>0.32668030410303311</v>
      </c>
      <c r="L153" s="96">
        <f t="shared" si="49"/>
        <v>120.90724111694448</v>
      </c>
      <c r="M153" s="96">
        <f t="shared" si="42"/>
        <v>743.95782698542882</v>
      </c>
      <c r="N153" s="96">
        <f t="shared" si="43"/>
        <v>71.644750618174598</v>
      </c>
      <c r="O153" s="96">
        <f t="shared" si="44"/>
        <v>1.710152770907136</v>
      </c>
      <c r="P153" s="96">
        <f t="shared" si="45"/>
        <v>1.710152770907136</v>
      </c>
      <c r="Q153" s="96">
        <f t="shared" si="46"/>
        <v>7.0444494226597085E-2</v>
      </c>
      <c r="R153" s="96">
        <f t="shared" si="47"/>
        <v>0.13405737134389203</v>
      </c>
      <c r="S153" s="96">
        <f t="shared" si="50"/>
        <v>668.68826895986945</v>
      </c>
      <c r="T153" s="96">
        <f t="shared" si="51"/>
        <v>11.040442578685843</v>
      </c>
      <c r="U153" s="96">
        <f t="shared" si="52"/>
        <v>109.54451328329701</v>
      </c>
      <c r="V153" s="32">
        <f t="shared" si="53"/>
        <v>1000.0000000000006</v>
      </c>
      <c r="W153" s="100">
        <f>IF(A153=1,((cPH1_+cPHr+(cNES*L153+(cNES+cOSEX)*G153+(cNES+cEREX)*H153+(cNES+cHOEX)*I153+(cNES+cNES)*S153+(cNES+cOSEX)*N153+(cNES+cEREX)*O153+(cNES+cHOEX)*P153)))/(1+cDR)^(A$6:A$65537 + 0.5),(cPHr+(cNES*L153+(cNES+cOSEX)*G153+(cNES+cEREX)*H153+(cNES+cHOEX)*I153+(cNES+cNES)*S153+(cNES+cOSEX)*N153+(cNES+cEREX)*O153+(cNES+cHOEX)*P153))/(1+cDR)^(((cycle + 0.5)/('Life tables'!$I$2/2))))</f>
        <v>152283.04010465447</v>
      </c>
      <c r="X153" s="107">
        <f>((L153+G153+H153+I153+N153+O153+P153+S153)/('Life tables'!$I$2/2))/(1+oDR)^(((cycle + 0.5)/('Life tables'!$I$2/2)))</f>
        <v>31.006081174185415</v>
      </c>
      <c r="Y153" s="31">
        <f>((uNES*L153+ uOCEX*G153+uEREX*H153+uHOEX*I153+uNES*S153+ uOCEX*N153+uEREX*O153+uHOEX*P153)/('Life tables'!$I$2/2))/(1+oDR)^(((cycle + 0.5)/('Life tables'!$I$2/2)))</f>
        <v>20.435381391413387</v>
      </c>
      <c r="Z153" s="100">
        <f t="shared" si="48"/>
        <v>211748.4402480131</v>
      </c>
      <c r="AA153" s="107">
        <f>((L153+G153+H153+I153+N153+O153+P153+S153)/('Life tables'!$I$2/2))</f>
        <v>33.730960270257995</v>
      </c>
      <c r="AB153" s="31">
        <f>((uNES*L153+ uOCEX*G153+uEREX*H153+uHOEX*I153+uNES*S153+ uOCEX*N153+uEREX*O153+uHOEX*P153)/('Life tables'!$I$2/2))</f>
        <v>22.23128533880076</v>
      </c>
    </row>
    <row r="154" spans="1:28" x14ac:dyDescent="0.25">
      <c r="A154" s="4">
        <v>148</v>
      </c>
      <c r="C154" s="105">
        <f>IF(male=0,VLOOKUP((($A$5:$A$1570/'Life tables'!$I$2)*2)+age,lifetable,13,1),IF(male=1,VLOOKUP((($A$5:$A$1570/'Life tables'!$I$2)*2)+age,lifetable,10,1),"error"))</f>
        <v>8.6010410302650442E-5</v>
      </c>
      <c r="F154" s="96">
        <f t="shared" si="36"/>
        <v>135.88214221277249</v>
      </c>
      <c r="G154" s="96">
        <f t="shared" si="37"/>
        <v>13.649645570928325</v>
      </c>
      <c r="H154" s="96">
        <f t="shared" si="38"/>
        <v>0.77954265548090584</v>
      </c>
      <c r="I154" s="96">
        <f t="shared" si="39"/>
        <v>0.31235536960957572</v>
      </c>
      <c r="J154" s="96">
        <f t="shared" si="40"/>
        <v>1.2955205017711646E-2</v>
      </c>
      <c r="K154" s="96">
        <f t="shared" si="41"/>
        <v>0.32639392441660214</v>
      </c>
      <c r="L154" s="96">
        <f t="shared" si="49"/>
        <v>120.80124948731938</v>
      </c>
      <c r="M154" s="96">
        <f t="shared" si="42"/>
        <v>743.53290192524514</v>
      </c>
      <c r="N154" s="96">
        <f t="shared" si="43"/>
        <v>71.603829414224592</v>
      </c>
      <c r="O154" s="96">
        <f t="shared" si="44"/>
        <v>1.7091759860105438</v>
      </c>
      <c r="P154" s="96">
        <f t="shared" si="45"/>
        <v>1.7091759860105438</v>
      </c>
      <c r="Q154" s="96">
        <f t="shared" si="46"/>
        <v>7.0404258570941541E-2</v>
      </c>
      <c r="R154" s="96">
        <f t="shared" si="47"/>
        <v>0.13398080203509508</v>
      </c>
      <c r="S154" s="96">
        <f t="shared" si="50"/>
        <v>668.30633547839341</v>
      </c>
      <c r="T154" s="96">
        <f t="shared" si="51"/>
        <v>11.123802042274496</v>
      </c>
      <c r="U154" s="96">
        <f t="shared" si="52"/>
        <v>110.00488800974871</v>
      </c>
      <c r="V154" s="32">
        <f t="shared" si="53"/>
        <v>1000.0000000000005</v>
      </c>
      <c r="W154" s="100">
        <f>IF(A154=1,((cPH1_+cPHr+(cNES*L154+(cNES+cOSEX)*G154+(cNES+cEREX)*H154+(cNES+cHOEX)*I154+(cNES+cNES)*S154+(cNES+cOSEX)*N154+(cNES+cEREX)*O154+(cNES+cHOEX)*P154)))/(1+cDR)^(A$6:A$65537 + 0.5),(cPHr+(cNES*L154+(cNES+cOSEX)*G154+(cNES+cEREX)*H154+(cNES+cHOEX)*I154+(cNES+cNES)*S154+(cNES+cOSEX)*N154+(cNES+cEREX)*O154+(cNES+cHOEX)*P154))/(1+cDR)^(((cycle + 0.5)/('Life tables'!$I$2/2))))</f>
        <v>151851.61538303699</v>
      </c>
      <c r="X154" s="107">
        <f>((L154+G154+H154+I154+N154+O154+P154+S154)/('Life tables'!$I$2/2))/(1+oDR)^(((cycle + 0.5)/('Life tables'!$I$2/2)))</f>
        <v>30.969219770179826</v>
      </c>
      <c r="Y154" s="31">
        <f>((uNES*L154+ uOCEX*G154+uEREX*H154+uHOEX*I154+uNES*S154+ uOCEX*N154+uEREX*O154+uHOEX*P154)/('Life tables'!$I$2/2))/(1+oDR)^(((cycle + 0.5)/('Life tables'!$I$2/2)))</f>
        <v>20.411088377787348</v>
      </c>
      <c r="Z154" s="100">
        <f t="shared" si="48"/>
        <v>211620.98577667054</v>
      </c>
      <c r="AA154" s="107">
        <f>((L154+G154+H154+I154+N154+O154+P154+S154)/('Life tables'!$I$2/2))</f>
        <v>33.710104729425382</v>
      </c>
      <c r="AB154" s="31">
        <f>((uNES*L154+ uOCEX*G154+uEREX*H154+uHOEX*I154+uNES*S154+ uOCEX*N154+uEREX*O154+uHOEX*P154)/('Life tables'!$I$2/2))</f>
        <v>22.217541544889023</v>
      </c>
    </row>
    <row r="155" spans="1:28" x14ac:dyDescent="0.25">
      <c r="A155" s="4">
        <v>149</v>
      </c>
      <c r="C155" s="105">
        <f>IF(male=0,VLOOKUP((($A$5:$A$1570/'Life tables'!$I$2)*2)+age,lifetable,13,1),IF(male=1,VLOOKUP((($A$5:$A$1570/'Life tables'!$I$2)*2)+age,lifetable,10,1),"error"))</f>
        <v>8.6010410302650442E-5</v>
      </c>
      <c r="F155" s="96">
        <f t="shared" si="36"/>
        <v>135.76464097745321</v>
      </c>
      <c r="G155" s="96">
        <f t="shared" si="37"/>
        <v>13.637842325923966</v>
      </c>
      <c r="H155" s="96">
        <f t="shared" si="38"/>
        <v>0.77886856230345469</v>
      </c>
      <c r="I155" s="96">
        <f t="shared" si="39"/>
        <v>0.31208526684853544</v>
      </c>
      <c r="J155" s="96">
        <f t="shared" si="40"/>
        <v>1.2944002275624963E-2</v>
      </c>
      <c r="K155" s="96">
        <f t="shared" si="41"/>
        <v>0.32611168210944441</v>
      </c>
      <c r="L155" s="96">
        <f t="shared" si="49"/>
        <v>120.69678913799218</v>
      </c>
      <c r="M155" s="96">
        <f t="shared" si="42"/>
        <v>743.10666897052408</v>
      </c>
      <c r="N155" s="96">
        <f t="shared" si="43"/>
        <v>71.562782257196915</v>
      </c>
      <c r="O155" s="96">
        <f t="shared" si="44"/>
        <v>1.7081961946270432</v>
      </c>
      <c r="P155" s="96">
        <f t="shared" si="45"/>
        <v>1.7081961946270432</v>
      </c>
      <c r="Q155" s="96">
        <f t="shared" si="46"/>
        <v>7.0363899072285949E-2</v>
      </c>
      <c r="R155" s="96">
        <f t="shared" si="47"/>
        <v>0.13390399705043407</v>
      </c>
      <c r="S155" s="96">
        <f t="shared" si="50"/>
        <v>667.92322642795034</v>
      </c>
      <c r="T155" s="96">
        <f t="shared" si="51"/>
        <v>11.207109943622408</v>
      </c>
      <c r="U155" s="96">
        <f t="shared" si="52"/>
        <v>110.46490368890859</v>
      </c>
      <c r="V155" s="32">
        <f t="shared" si="53"/>
        <v>1000.0000000000006</v>
      </c>
      <c r="W155" s="100">
        <f>IF(A155=1,((cPH1_+cPHr+(cNES*L155+(cNES+cOSEX)*G155+(cNES+cEREX)*H155+(cNES+cHOEX)*I155+(cNES+cNES)*S155+(cNES+cOSEX)*N155+(cNES+cEREX)*O155+(cNES+cHOEX)*P155)))/(1+cDR)^(A$6:A$65537 + 0.5),(cPHr+(cNES*L155+(cNES+cOSEX)*G155+(cNES+cEREX)*H155+(cNES+cHOEX)*I155+(cNES+cNES)*S155+(cNES+cOSEX)*N155+(cNES+cEREX)*O155+(cNES+cHOEX)*P155))/(1+cDR)^(((cycle + 0.5)/('Life tables'!$I$2/2))))</f>
        <v>151421.31205808179</v>
      </c>
      <c r="X155" s="107">
        <f>((L155+G155+H155+I155+N155+O155+P155+S155)/('Life tables'!$I$2/2))/(1+oDR)^(((cycle + 0.5)/('Life tables'!$I$2/2)))</f>
        <v>30.93240480965326</v>
      </c>
      <c r="Y155" s="31">
        <f>((uNES*L155+ uOCEX*G155+uEREX*H155+uHOEX*I155+uNES*S155+ uOCEX*N155+uEREX*O155+uHOEX*P155)/('Life tables'!$I$2/2))/(1+oDR)^(((cycle + 0.5)/('Life tables'!$I$2/2)))</f>
        <v>20.386825902739496</v>
      </c>
      <c r="Z155" s="100">
        <f t="shared" si="48"/>
        <v>211493.46716397352</v>
      </c>
      <c r="AA155" s="107">
        <f>((L155+G155+H155+I155+N155+O155+P155+S155)/('Life tables'!$I$2/2))</f>
        <v>33.689264937986557</v>
      </c>
      <c r="AB155" s="31">
        <f>((uNES*L155+ uOCEX*G155+uEREX*H155+uHOEX*I155+uNES*S155+ uOCEX*N155+uEREX*O155+uHOEX*P155)/('Life tables'!$I$2/2))</f>
        <v>22.203808055287663</v>
      </c>
    </row>
    <row r="156" spans="1:28" x14ac:dyDescent="0.25">
      <c r="A156" s="4">
        <v>150</v>
      </c>
      <c r="C156" s="105">
        <f>IF(male=0,VLOOKUP((($A$5:$A$1570/'Life tables'!$I$2)*2)+age,lifetable,13,1),IF(male=1,VLOOKUP((($A$5:$A$1570/'Life tables'!$I$2)*2)+age,lifetable,10,1),"error"))</f>
        <v>8.6010410302650442E-5</v>
      </c>
      <c r="F156" s="96">
        <f t="shared" si="36"/>
        <v>135.64878428624505</v>
      </c>
      <c r="G156" s="96">
        <f t="shared" si="37"/>
        <v>13.626204278817411</v>
      </c>
      <c r="H156" s="96">
        <f t="shared" si="38"/>
        <v>0.77820390371588088</v>
      </c>
      <c r="I156" s="96">
        <f t="shared" si="39"/>
        <v>0.31181894443843239</v>
      </c>
      <c r="J156" s="96">
        <f t="shared" si="40"/>
        <v>1.2932956326813494E-2</v>
      </c>
      <c r="K156" s="96">
        <f t="shared" si="41"/>
        <v>0.32583339005798306</v>
      </c>
      <c r="L156" s="96">
        <f t="shared" si="49"/>
        <v>120.59379081288853</v>
      </c>
      <c r="M156" s="96">
        <f t="shared" si="42"/>
        <v>742.67920208122428</v>
      </c>
      <c r="N156" s="96">
        <f t="shared" si="43"/>
        <v>71.521616269595825</v>
      </c>
      <c r="O156" s="96">
        <f t="shared" si="44"/>
        <v>1.7072135667700727</v>
      </c>
      <c r="P156" s="96">
        <f t="shared" si="45"/>
        <v>1.7072135667700727</v>
      </c>
      <c r="Q156" s="96">
        <f t="shared" si="46"/>
        <v>7.0323422733812105E-2</v>
      </c>
      <c r="R156" s="96">
        <f t="shared" si="47"/>
        <v>0.13382696971711291</v>
      </c>
      <c r="S156" s="96">
        <f t="shared" si="50"/>
        <v>667.53900828563735</v>
      </c>
      <c r="T156" s="96">
        <f t="shared" si="51"/>
        <v>11.290366322683033</v>
      </c>
      <c r="U156" s="96">
        <f t="shared" si="52"/>
        <v>110.92456404868369</v>
      </c>
      <c r="V156" s="32">
        <f t="shared" si="53"/>
        <v>1000.0000000000002</v>
      </c>
      <c r="W156" s="100">
        <f>IF(A156=1,((cPH1_+cPHr+(cNES*L156+(cNES+cOSEX)*G156+(cNES+cEREX)*H156+(cNES+cHOEX)*I156+(cNES+cNES)*S156+(cNES+cOSEX)*N156+(cNES+cEREX)*O156+(cNES+cHOEX)*P156)))/(1+cDR)^(A$6:A$65537 + 0.5),(cPHr+(cNES*L156+(cNES+cOSEX)*G156+(cNES+cEREX)*H156+(cNES+cHOEX)*I156+(cNES+cNES)*S156+(cNES+cOSEX)*N156+(cNES+cEREX)*O156+(cNES+cHOEX)*P156))/(1+cDR)^(((cycle + 0.5)/('Life tables'!$I$2/2))))</f>
        <v>150992.13215446618</v>
      </c>
      <c r="X156" s="107">
        <f>((L156+G156+H156+I156+N156+O156+P156+S156)/('Life tables'!$I$2/2))/(1+oDR)^(((cycle + 0.5)/('Life tables'!$I$2/2)))</f>
        <v>30.895636110716271</v>
      </c>
      <c r="Y156" s="31">
        <f>((uNES*L156+ uOCEX*G156+uEREX*H156+uHOEX*I156+uNES*S156+ uOCEX*N156+uEREX*O156+uHOEX*P156)/('Life tables'!$I$2/2))/(1+oDR)^(((cycle + 0.5)/('Life tables'!$I$2/2)))</f>
        <v>20.362593849750905</v>
      </c>
      <c r="Z156" s="100">
        <f t="shared" si="48"/>
        <v>211365.89109970542</v>
      </c>
      <c r="AA156" s="107">
        <f>((L156+G156+H156+I156+N156+O156+P156+S156)/('Life tables'!$I$2/2))</f>
        <v>33.668440751420945</v>
      </c>
      <c r="AB156" s="31">
        <f>((uNES*L156+ uOCEX*G156+uEREX*H156+uHOEX*I156+uNES*S156+ uOCEX*N156+uEREX*O156+uHOEX*P156)/('Life tables'!$I$2/2))</f>
        <v>22.190084778276887</v>
      </c>
    </row>
    <row r="157" spans="1:28" x14ac:dyDescent="0.25">
      <c r="A157" s="4">
        <v>151</v>
      </c>
      <c r="C157" s="105">
        <f>IF(male=0,VLOOKUP((($A$5:$A$1570/'Life tables'!$I$2)*2)+age,lifetable,13,1),IF(male=1,VLOOKUP((($A$5:$A$1570/'Life tables'!$I$2)*2)+age,lifetable,10,1),"error"))</f>
        <v>8.6010410302650442E-5</v>
      </c>
      <c r="F157" s="96">
        <f t="shared" si="36"/>
        <v>135.53449786584585</v>
      </c>
      <c r="G157" s="96">
        <f t="shared" si="37"/>
        <v>13.614723968700012</v>
      </c>
      <c r="H157" s="96">
        <f t="shared" si="38"/>
        <v>0.777548253619462</v>
      </c>
      <c r="I157" s="96">
        <f t="shared" si="39"/>
        <v>0.31155623164553836</v>
      </c>
      <c r="J157" s="96">
        <f t="shared" si="40"/>
        <v>1.2922060089950419E-2</v>
      </c>
      <c r="K157" s="96">
        <f t="shared" si="41"/>
        <v>0.32555886985500299</v>
      </c>
      <c r="L157" s="96">
        <f t="shared" si="49"/>
        <v>120.49218848193588</v>
      </c>
      <c r="M157" s="96">
        <f t="shared" si="42"/>
        <v>742.25057176278767</v>
      </c>
      <c r="N157" s="96">
        <f t="shared" si="43"/>
        <v>71.480338241248162</v>
      </c>
      <c r="O157" s="96">
        <f t="shared" si="44"/>
        <v>1.7062282645120945</v>
      </c>
      <c r="P157" s="96">
        <f t="shared" si="45"/>
        <v>1.7062282645120945</v>
      </c>
      <c r="Q157" s="96">
        <f t="shared" si="46"/>
        <v>7.0282836231597562E-2</v>
      </c>
      <c r="R157" s="96">
        <f t="shared" si="47"/>
        <v>0.13374973273984939</v>
      </c>
      <c r="S157" s="96">
        <f t="shared" si="50"/>
        <v>667.15374442354391</v>
      </c>
      <c r="T157" s="96">
        <f t="shared" si="51"/>
        <v>11.373571219004582</v>
      </c>
      <c r="U157" s="96">
        <f t="shared" si="52"/>
        <v>111.38387265127855</v>
      </c>
      <c r="V157" s="32">
        <f t="shared" si="53"/>
        <v>1000.0000000000003</v>
      </c>
      <c r="W157" s="100">
        <f>IF(A157=1,((cPH1_+cPHr+(cNES*L157+(cNES+cOSEX)*G157+(cNES+cEREX)*H157+(cNES+cHOEX)*I157+(cNES+cNES)*S157+(cNES+cOSEX)*N157+(cNES+cEREX)*O157+(cNES+cHOEX)*P157)))/(1+cDR)^(A$6:A$65537 + 0.5),(cPHr+(cNES*L157+(cNES+cOSEX)*G157+(cNES+cEREX)*H157+(cNES+cHOEX)*I157+(cNES+cNES)*S157+(cNES+cOSEX)*N157+(cNES+cEREX)*O157+(cNES+cHOEX)*P157))/(1+cDR)^(((cycle + 0.5)/('Life tables'!$I$2/2))))</f>
        <v>150564.07743684709</v>
      </c>
      <c r="X157" s="107">
        <f>((L157+G157+H157+I157+N157+O157+P157+S157)/('Life tables'!$I$2/2))/(1+oDR)^(((cycle + 0.5)/('Life tables'!$I$2/2)))</f>
        <v>30.858913497671356</v>
      </c>
      <c r="Y157" s="31">
        <f>((uNES*L157+ uOCEX*G157+uEREX*H157+uHOEX*I157+uNES*S157+ uOCEX*N157+uEREX*O157+uHOEX*P157)/('Life tables'!$I$2/2))/(1+oDR)^(((cycle + 0.5)/('Life tables'!$I$2/2)))</f>
        <v>20.338392106225186</v>
      </c>
      <c r="Z157" s="100">
        <f t="shared" si="48"/>
        <v>211238.26395962815</v>
      </c>
      <c r="AA157" s="107">
        <f>((L157+G157+H157+I157+N157+O157+P157+S157)/('Life tables'!$I$2/2))</f>
        <v>33.647632031579263</v>
      </c>
      <c r="AB157" s="31">
        <f>((uNES*L157+ uOCEX*G157+uEREX*H157+uHOEX*I157+uNES*S157+ uOCEX*N157+uEREX*O157+uHOEX*P157)/('Life tables'!$I$2/2))</f>
        <v>22.176371626171555</v>
      </c>
    </row>
    <row r="158" spans="1:28" x14ac:dyDescent="0.25">
      <c r="A158" s="4">
        <v>152</v>
      </c>
      <c r="C158" s="105">
        <f>IF(male=0,VLOOKUP((($A$5:$A$1570/'Life tables'!$I$2)*2)+age,lifetable,13,1),IF(male=1,VLOOKUP((($A$5:$A$1570/'Life tables'!$I$2)*2)+age,lifetable,10,1),"error"))</f>
        <v>8.6010410302650442E-5</v>
      </c>
      <c r="F158" s="96">
        <f t="shared" si="36"/>
        <v>135.42171090259447</v>
      </c>
      <c r="G158" s="96">
        <f t="shared" si="37"/>
        <v>13.603394282191301</v>
      </c>
      <c r="H158" s="96">
        <f t="shared" si="38"/>
        <v>0.7769012057631004</v>
      </c>
      <c r="I158" s="96">
        <f t="shared" si="39"/>
        <v>0.31129696568888038</v>
      </c>
      <c r="J158" s="96">
        <f t="shared" si="40"/>
        <v>1.2911306813556242E-2</v>
      </c>
      <c r="K158" s="96">
        <f t="shared" si="41"/>
        <v>0.32528795140347455</v>
      </c>
      <c r="L158" s="96">
        <f t="shared" si="49"/>
        <v>120.39191919073416</v>
      </c>
      <c r="M158" s="96">
        <f t="shared" si="42"/>
        <v>741.82084522712285</v>
      </c>
      <c r="N158" s="96">
        <f t="shared" si="43"/>
        <v>71.438954644806316</v>
      </c>
      <c r="O158" s="96">
        <f t="shared" si="44"/>
        <v>1.7052404423546514</v>
      </c>
      <c r="P158" s="96">
        <f t="shared" si="45"/>
        <v>1.7052404423546514</v>
      </c>
      <c r="Q158" s="96">
        <f t="shared" si="46"/>
        <v>7.0242145929859223E-2</v>
      </c>
      <c r="R158" s="96">
        <f t="shared" si="47"/>
        <v>0.13367229822988344</v>
      </c>
      <c r="S158" s="96">
        <f t="shared" si="50"/>
        <v>666.76749525344746</v>
      </c>
      <c r="T158" s="96">
        <f t="shared" si="51"/>
        <v>11.456724671747997</v>
      </c>
      <c r="U158" s="96">
        <f t="shared" si="52"/>
        <v>111.84283290091192</v>
      </c>
      <c r="V158" s="32">
        <f t="shared" si="53"/>
        <v>1000.0000000000005</v>
      </c>
      <c r="W158" s="100">
        <f>IF(A158=1,((cPH1_+cPHr+(cNES*L158+(cNES+cOSEX)*G158+(cNES+cEREX)*H158+(cNES+cHOEX)*I158+(cNES+cNES)*S158+(cNES+cOSEX)*N158+(cNES+cEREX)*O158+(cNES+cHOEX)*P158)))/(1+cDR)^(A$6:A$65537 + 0.5),(cPHr+(cNES*L158+(cNES+cOSEX)*G158+(cNES+cEREX)*H158+(cNES+cHOEX)*I158+(cNES+cNES)*S158+(cNES+cOSEX)*N158+(cNES+cEREX)*O158+(cNES+cHOEX)*P158))/(1+cDR)^(((cycle + 0.5)/('Life tables'!$I$2/2))))</f>
        <v>150137.14942299045</v>
      </c>
      <c r="X158" s="107">
        <f>((L158+G158+H158+I158+N158+O158+P158+S158)/('Life tables'!$I$2/2))/(1+oDR)^(((cycle + 0.5)/('Life tables'!$I$2/2)))</f>
        <v>30.822236800723783</v>
      </c>
      <c r="Y158" s="31">
        <f>((uNES*L158+ uOCEX*G158+uEREX*H158+uHOEX*I158+uNES*S158+ uOCEX*N158+uEREX*O158+uHOEX*P158)/('Life tables'!$I$2/2))/(1+oDR)^(((cycle + 0.5)/('Life tables'!$I$2/2)))</f>
        <v>20.314220563305401</v>
      </c>
      <c r="Z158" s="100">
        <f t="shared" si="48"/>
        <v>211110.59182011633</v>
      </c>
      <c r="AA158" s="107">
        <f>((L158+G158+H158+I158+N158+O158+P158+S158)/('Life tables'!$I$2/2))</f>
        <v>33.62683864638678</v>
      </c>
      <c r="AB158" s="31">
        <f>((uNES*L158+ uOCEX*G158+uEREX*H158+uHOEX*I158+uNES*S158+ uOCEX*N158+uEREX*O158+uHOEX*P158)/('Life tables'!$I$2/2))</f>
        <v>22.162668515133273</v>
      </c>
    </row>
    <row r="159" spans="1:28" x14ac:dyDescent="0.25">
      <c r="A159" s="4">
        <v>153</v>
      </c>
      <c r="C159" s="105">
        <f>IF(male=0,VLOOKUP((($A$5:$A$1570/'Life tables'!$I$2)*2)+age,lifetable,13,1),IF(male=1,VLOOKUP((($A$5:$A$1570/'Life tables'!$I$2)*2)+age,lifetable,10,1),"error"))</f>
        <v>8.6010410302650442E-5</v>
      </c>
      <c r="F159" s="96">
        <f t="shared" si="36"/>
        <v>135.31035588125437</v>
      </c>
      <c r="G159" s="96">
        <f t="shared" si="37"/>
        <v>13.592208437244469</v>
      </c>
      <c r="H159" s="96">
        <f t="shared" si="38"/>
        <v>0.77626237281843957</v>
      </c>
      <c r="I159" s="96">
        <f t="shared" si="39"/>
        <v>0.31104099136964936</v>
      </c>
      <c r="J159" s="96">
        <f t="shared" si="40"/>
        <v>1.2900690060628151E-2</v>
      </c>
      <c r="K159" s="96">
        <f t="shared" si="41"/>
        <v>0.32502047252930599</v>
      </c>
      <c r="L159" s="96">
        <f t="shared" si="49"/>
        <v>120.29292291723188</v>
      </c>
      <c r="M159" s="96">
        <f t="shared" si="42"/>
        <v>741.39008654608631</v>
      </c>
      <c r="N159" s="96">
        <f t="shared" si="43"/>
        <v>71.397471650528885</v>
      </c>
      <c r="O159" s="96">
        <f t="shared" si="44"/>
        <v>1.7042502475811763</v>
      </c>
      <c r="P159" s="96">
        <f t="shared" si="45"/>
        <v>1.7042502475811763</v>
      </c>
      <c r="Q159" s="96">
        <f t="shared" si="46"/>
        <v>7.0201357895485941E-2</v>
      </c>
      <c r="R159" s="96">
        <f t="shared" si="47"/>
        <v>0.13359467773263387</v>
      </c>
      <c r="S159" s="96">
        <f t="shared" si="50"/>
        <v>666.38031836476694</v>
      </c>
      <c r="T159" s="96">
        <f t="shared" si="51"/>
        <v>11.539826719704111</v>
      </c>
      <c r="U159" s="96">
        <f t="shared" si="52"/>
        <v>112.30144805117385</v>
      </c>
      <c r="V159" s="32">
        <f t="shared" si="53"/>
        <v>1000.0000000000007</v>
      </c>
      <c r="W159" s="100">
        <f>IF(A159=1,((cPH1_+cPHr+(cNES*L159+(cNES+cOSEX)*G159+(cNES+cEREX)*H159+(cNES+cHOEX)*I159+(cNES+cNES)*S159+(cNES+cOSEX)*N159+(cNES+cEREX)*O159+(cNES+cHOEX)*P159)))/(1+cDR)^(A$6:A$65537 + 0.5),(cPHr+(cNES*L159+(cNES+cOSEX)*G159+(cNES+cEREX)*H159+(cNES+cHOEX)*I159+(cNES+cNES)*S159+(cNES+cOSEX)*N159+(cNES+cEREX)*O159+(cNES+cHOEX)*P159))/(1+cDR)^(((cycle + 0.5)/('Life tables'!$I$2/2))))</f>
        <v>149711.34939625987</v>
      </c>
      <c r="X159" s="107">
        <f>((L159+G159+H159+I159+N159+O159+P159+S159)/('Life tables'!$I$2/2))/(1+oDR)^(((cycle + 0.5)/('Life tables'!$I$2/2)))</f>
        <v>30.785605855706159</v>
      </c>
      <c r="Y159" s="31">
        <f>((uNES*L159+ uOCEX*G159+uEREX*H159+uHOEX*I159+uNES*S159+ uOCEX*N159+uEREX*O159+uHOEX*P159)/('Life tables'!$I$2/2))/(1+oDR)^(((cycle + 0.5)/('Life tables'!$I$2/2)))</f>
        <v>20.290079115699637</v>
      </c>
      <c r="Z159" s="100">
        <f t="shared" si="48"/>
        <v>210982.88047211003</v>
      </c>
      <c r="AA159" s="107">
        <f>((L159+G159+H159+I159+N159+O159+P159+S159)/('Life tables'!$I$2/2))</f>
        <v>33.606060469560482</v>
      </c>
      <c r="AB159" s="31">
        <f>((uNES*L159+ uOCEX*G159+uEREX*H159+uHOEX*I159+uNES*S159+ uOCEX*N159+uEREX*O159+uHOEX*P159)/('Life tables'!$I$2/2))</f>
        <v>22.148975364991319</v>
      </c>
    </row>
    <row r="160" spans="1:28" x14ac:dyDescent="0.25">
      <c r="A160" s="4">
        <v>154</v>
      </c>
      <c r="C160" s="105">
        <f>IF(male=0,VLOOKUP((($A$5:$A$1570/'Life tables'!$I$2)*2)+age,lifetable,13,1),IF(male=1,VLOOKUP((($A$5:$A$1570/'Life tables'!$I$2)*2)+age,lifetable,10,1),"error"))</f>
        <v>8.6010410302650442E-5</v>
      </c>
      <c r="F160" s="96">
        <f t="shared" si="36"/>
        <v>135.20036843130967</v>
      </c>
      <c r="G160" s="96">
        <f t="shared" si="37"/>
        <v>13.581159967706474</v>
      </c>
      <c r="H160" s="96">
        <f t="shared" si="38"/>
        <v>0.77563138549808075</v>
      </c>
      <c r="I160" s="96">
        <f t="shared" si="39"/>
        <v>0.3107881607178769</v>
      </c>
      <c r="J160" s="96">
        <f t="shared" si="40"/>
        <v>1.289020369398567E-2</v>
      </c>
      <c r="K160" s="96">
        <f t="shared" si="41"/>
        <v>0.32475627861214051</v>
      </c>
      <c r="L160" s="96">
        <f t="shared" si="49"/>
        <v>120.19514243508111</v>
      </c>
      <c r="M160" s="96">
        <f t="shared" si="42"/>
        <v>740.95835679781305</v>
      </c>
      <c r="N160" s="96">
        <f t="shared" si="43"/>
        <v>71.355895140372638</v>
      </c>
      <c r="O160" s="96">
        <f t="shared" si="44"/>
        <v>1.7032578205933666</v>
      </c>
      <c r="P160" s="96">
        <f t="shared" si="45"/>
        <v>1.7032578205933666</v>
      </c>
      <c r="Q160" s="96">
        <f t="shared" si="46"/>
        <v>7.0160477911894795E-2</v>
      </c>
      <c r="R160" s="96">
        <f t="shared" si="47"/>
        <v>0.13351688225406622</v>
      </c>
      <c r="S160" s="96">
        <f t="shared" si="50"/>
        <v>665.99226865608773</v>
      </c>
      <c r="T160" s="96">
        <f t="shared" si="51"/>
        <v>11.622877401309992</v>
      </c>
      <c r="U160" s="96">
        <f t="shared" si="52"/>
        <v>112.75972121204006</v>
      </c>
      <c r="V160" s="32">
        <f t="shared" si="53"/>
        <v>1000.0000000000007</v>
      </c>
      <c r="W160" s="100">
        <f>IF(A160=1,((cPH1_+cPHr+(cNES*L160+(cNES+cOSEX)*G160+(cNES+cEREX)*H160+(cNES+cHOEX)*I160+(cNES+cNES)*S160+(cNES+cOSEX)*N160+(cNES+cEREX)*O160+(cNES+cHOEX)*P160)))/(1+cDR)^(A$6:A$65537 + 0.5),(cPHr+(cNES*L160+(cNES+cOSEX)*G160+(cNES+cEREX)*H160+(cNES+cHOEX)*I160+(cNES+cNES)*S160+(cNES+cOSEX)*N160+(cNES+cEREX)*O160+(cNES+cHOEX)*P160))/(1+cDR)^(((cycle + 0.5)/('Life tables'!$I$2/2))))</f>
        <v>149286.67841749568</v>
      </c>
      <c r="X160" s="107">
        <f>((L160+G160+H160+I160+N160+O160+P160+S160)/('Life tables'!$I$2/2))/(1+oDR)^(((cycle + 0.5)/('Life tables'!$I$2/2)))</f>
        <v>30.749020503816006</v>
      </c>
      <c r="Y160" s="31">
        <f>((uNES*L160+ uOCEX*G160+uEREX*H160+uHOEX*I160+uNES*S160+ uOCEX*N160+uEREX*O160+uHOEX*P160)/('Life tables'!$I$2/2))/(1+oDR)^(((cycle + 0.5)/('Life tables'!$I$2/2)))</f>
        <v>20.265967661514804</v>
      </c>
      <c r="Z160" s="100">
        <f t="shared" si="48"/>
        <v>210855.13543441752</v>
      </c>
      <c r="AA160" s="107">
        <f>((L160+G160+H160+I160+N160+O160+P160+S160)/('Life tables'!$I$2/2))</f>
        <v>33.585297380339441</v>
      </c>
      <c r="AB160" s="31">
        <f>((uNES*L160+ uOCEX*G160+uEREX*H160+uHOEX*I160+uNES*S160+ uOCEX*N160+uEREX*O160+uHOEX*P160)/('Life tables'!$I$2/2))</f>
        <v>22.135292099071858</v>
      </c>
    </row>
    <row r="161" spans="1:28" x14ac:dyDescent="0.25">
      <c r="A161" s="4">
        <v>155</v>
      </c>
      <c r="C161" s="105">
        <f>IF(male=0,VLOOKUP((($A$5:$A$1570/'Life tables'!$I$2)*2)+age,lifetable,13,1),IF(male=1,VLOOKUP((($A$5:$A$1570/'Life tables'!$I$2)*2)+age,lifetable,10,1),"error"))</f>
        <v>8.6010410302650442E-5</v>
      </c>
      <c r="F161" s="96">
        <f t="shared" si="36"/>
        <v>135.09168718042366</v>
      </c>
      <c r="G161" s="96">
        <f t="shared" si="37"/>
        <v>13.570242708597648</v>
      </c>
      <c r="H161" s="96">
        <f t="shared" si="38"/>
        <v>0.77500789171488726</v>
      </c>
      <c r="I161" s="96">
        <f t="shared" si="39"/>
        <v>0.31053833265557734</v>
      </c>
      <c r="J161" s="96">
        <f t="shared" si="40"/>
        <v>1.2879841862299171E-2</v>
      </c>
      <c r="K161" s="96">
        <f t="shared" si="41"/>
        <v>0.32449522223335869</v>
      </c>
      <c r="L161" s="96">
        <f t="shared" si="49"/>
        <v>120.09852318335989</v>
      </c>
      <c r="M161" s="96">
        <f t="shared" si="42"/>
        <v>740.52571420622712</v>
      </c>
      <c r="N161" s="96">
        <f t="shared" si="43"/>
        <v>71.314230721427577</v>
      </c>
      <c r="O161" s="96">
        <f t="shared" si="44"/>
        <v>1.7022632952318804</v>
      </c>
      <c r="P161" s="96">
        <f t="shared" si="45"/>
        <v>1.7022632952318804</v>
      </c>
      <c r="Q161" s="96">
        <f t="shared" si="46"/>
        <v>7.0119511492240799E-2</v>
      </c>
      <c r="R161" s="96">
        <f t="shared" si="47"/>
        <v>0.13343892228583196</v>
      </c>
      <c r="S161" s="96">
        <f t="shared" si="50"/>
        <v>665.60339846055774</v>
      </c>
      <c r="T161" s="96">
        <f t="shared" si="51"/>
        <v>11.705876754664532</v>
      </c>
      <c r="U161" s="96">
        <f t="shared" si="52"/>
        <v>113.21765535655925</v>
      </c>
      <c r="V161" s="32">
        <f t="shared" si="53"/>
        <v>1000.0000000000009</v>
      </c>
      <c r="W161" s="100">
        <f>IF(A161=1,((cPH1_+cPHr+(cNES*L161+(cNES+cOSEX)*G161+(cNES+cEREX)*H161+(cNES+cHOEX)*I161+(cNES+cNES)*S161+(cNES+cOSEX)*N161+(cNES+cEREX)*O161+(cNES+cHOEX)*P161)))/(1+cDR)^(A$6:A$65537 + 0.5),(cPHr+(cNES*L161+(cNES+cOSEX)*G161+(cNES+cEREX)*H161+(cNES+cHOEX)*I161+(cNES+cNES)*S161+(cNES+cOSEX)*N161+(cNES+cEREX)*O161+(cNES+cHOEX)*P161))/(1+cDR)^(((cycle + 0.5)/('Life tables'!$I$2/2))))</f>
        <v>148863.13733631338</v>
      </c>
      <c r="X161" s="107">
        <f>((L161+G161+H161+I161+N161+O161+P161+S161)/('Life tables'!$I$2/2))/(1+oDR)^(((cycle + 0.5)/('Life tables'!$I$2/2)))</f>
        <v>30.712480591365594</v>
      </c>
      <c r="Y161" s="31">
        <f>((uNES*L161+ uOCEX*G161+uEREX*H161+uHOEX*I161+uNES*S161+ uOCEX*N161+uEREX*O161+uHOEX*P161)/('Life tables'!$I$2/2))/(1+oDR)^(((cycle + 0.5)/('Life tables'!$I$2/2)))</f>
        <v>20.241886102098245</v>
      </c>
      <c r="Z161" s="100">
        <f t="shared" si="48"/>
        <v>210727.36196639776</v>
      </c>
      <c r="AA161" s="107">
        <f>((L161+G161+H161+I161+N161+O161+P161+S161)/('Life tables'!$I$2/2))</f>
        <v>33.564549263227676</v>
      </c>
      <c r="AB161" s="31">
        <f>((uNES*L161+ uOCEX*G161+uEREX*H161+uHOEX*I161+uNES*S161+ uOCEX*N161+uEREX*O161+uHOEX*P161)/('Life tables'!$I$2/2))</f>
        <v>22.121618644035131</v>
      </c>
    </row>
    <row r="162" spans="1:28" x14ac:dyDescent="0.25">
      <c r="A162" s="4">
        <v>156</v>
      </c>
      <c r="C162" s="105">
        <f>IF(male=0,VLOOKUP((($A$5:$A$1570/'Life tables'!$I$2)*2)+age,lifetable,13,1),IF(male=1,VLOOKUP((($A$5:$A$1570/'Life tables'!$I$2)*2)+age,lifetable,10,1),"error"))</f>
        <v>8.6010410302650442E-5</v>
      </c>
      <c r="F162" s="96">
        <f t="shared" si="36"/>
        <v>134.98425361472604</v>
      </c>
      <c r="G162" s="96">
        <f t="shared" si="37"/>
        <v>13.559450782077256</v>
      </c>
      <c r="H162" s="96">
        <f t="shared" si="38"/>
        <v>0.77439155578046726</v>
      </c>
      <c r="I162" s="96">
        <f t="shared" si="39"/>
        <v>0.31029137267558671</v>
      </c>
      <c r="J162" s="96">
        <f t="shared" si="40"/>
        <v>1.2869598986769459E-2</v>
      </c>
      <c r="K162" s="96">
        <f t="shared" si="41"/>
        <v>0.32423716284048271</v>
      </c>
      <c r="L162" s="96">
        <f t="shared" si="49"/>
        <v>120.00301314236548</v>
      </c>
      <c r="M162" s="96">
        <f t="shared" si="42"/>
        <v>740.09221427405112</v>
      </c>
      <c r="N162" s="96">
        <f t="shared" si="43"/>
        <v>71.272483738726166</v>
      </c>
      <c r="O162" s="96">
        <f t="shared" si="44"/>
        <v>1.701266799082088</v>
      </c>
      <c r="P162" s="96">
        <f t="shared" si="45"/>
        <v>1.701266799082088</v>
      </c>
      <c r="Q162" s="96">
        <f t="shared" si="46"/>
        <v>7.0078463892011708E-2</v>
      </c>
      <c r="R162" s="96">
        <f t="shared" si="47"/>
        <v>0.13336080782923598</v>
      </c>
      <c r="S162" s="96">
        <f t="shared" si="50"/>
        <v>665.21375766543952</v>
      </c>
      <c r="T162" s="96">
        <f t="shared" si="51"/>
        <v>11.788824817543313</v>
      </c>
      <c r="U162" s="96">
        <f t="shared" si="52"/>
        <v>113.67525332722897</v>
      </c>
      <c r="V162" s="32">
        <f t="shared" si="53"/>
        <v>1000.0000000000009</v>
      </c>
      <c r="W162" s="100">
        <f>IF(A162=1,((cPH1_+cPHr+(cNES*L162+(cNES+cOSEX)*G162+(cNES+cEREX)*H162+(cNES+cHOEX)*I162+(cNES+cNES)*S162+(cNES+cOSEX)*N162+(cNES+cEREX)*O162+(cNES+cHOEX)*P162)))/(1+cDR)^(A$6:A$65537 + 0.5),(cPHr+(cNES*L162+(cNES+cOSEX)*G162+(cNES+cEREX)*H162+(cNES+cHOEX)*I162+(cNES+cNES)*S162+(cNES+cOSEX)*N162+(cNES+cEREX)*O162+(cNES+cHOEX)*P162))/(1+cDR)^(((cycle + 0.5)/('Life tables'!$I$2/2))))</f>
        <v>148440.72680185048</v>
      </c>
      <c r="X162" s="107">
        <f>((L162+G162+H162+I162+N162+O162+P162+S162)/('Life tables'!$I$2/2))/(1+oDR)^(((cycle + 0.5)/('Life tables'!$I$2/2)))</f>
        <v>30.675985969543646</v>
      </c>
      <c r="Y162" s="31">
        <f>((uNES*L162+ uOCEX*G162+uEREX*H162+uHOEX*I162+uNES*S162+ uOCEX*N162+uEREX*O162+uHOEX*P162)/('Life tables'!$I$2/2))/(1+oDR)^(((cycle + 0.5)/('Life tables'!$I$2/2)))</f>
        <v>20.217834341886839</v>
      </c>
      <c r="Z162" s="100">
        <f t="shared" si="48"/>
        <v>210599.56508005186</v>
      </c>
      <c r="AA162" s="107">
        <f>((L162+G162+H162+I162+N162+O162+P162+S162)/('Life tables'!$I$2/2))</f>
        <v>33.543816007749037</v>
      </c>
      <c r="AB162" s="31">
        <f>((uNES*L162+ uOCEX*G162+uEREX*H162+uHOEX*I162+uNES*S162+ uOCEX*N162+uEREX*O162+uHOEX*P162)/('Life tables'!$I$2/2))</f>
        <v>22.107954929720258</v>
      </c>
    </row>
    <row r="163" spans="1:28" x14ac:dyDescent="0.25">
      <c r="A163" s="4">
        <v>157</v>
      </c>
      <c r="C163" s="105">
        <f>IF(male=0,VLOOKUP((($A$5:$A$1570/'Life tables'!$I$2)*2)+age,lifetable,13,1),IF(male=1,VLOOKUP((($A$5:$A$1570/'Life tables'!$I$2)*2)+age,lifetable,10,1),"error"))</f>
        <v>9.285312807338908E-5</v>
      </c>
      <c r="F163" s="96">
        <f t="shared" si="36"/>
        <v>134.87801194561098</v>
      </c>
      <c r="G163" s="96">
        <f t="shared" si="37"/>
        <v>13.548778584063086</v>
      </c>
      <c r="H163" s="96">
        <f t="shared" si="38"/>
        <v>0.77378205764100616</v>
      </c>
      <c r="I163" s="96">
        <f t="shared" si="39"/>
        <v>0.31004715253536835</v>
      </c>
      <c r="J163" s="96">
        <f t="shared" si="40"/>
        <v>1.3882528723036107E-2</v>
      </c>
      <c r="K163" s="96">
        <f t="shared" si="41"/>
        <v>0.32398196642722088</v>
      </c>
      <c r="L163" s="96">
        <f t="shared" si="49"/>
        <v>119.90753965622126</v>
      </c>
      <c r="M163" s="96">
        <f t="shared" si="42"/>
        <v>739.65790990961762</v>
      </c>
      <c r="N163" s="96">
        <f t="shared" si="43"/>
        <v>71.230659287455438</v>
      </c>
      <c r="O163" s="96">
        <f t="shared" si="44"/>
        <v>1.7002684537655766</v>
      </c>
      <c r="P163" s="96">
        <f t="shared" si="45"/>
        <v>1.7002684537655766</v>
      </c>
      <c r="Q163" s="96">
        <f t="shared" si="46"/>
        <v>7.5609290657896316E-2</v>
      </c>
      <c r="R163" s="96">
        <f t="shared" si="47"/>
        <v>0.13328254841808759</v>
      </c>
      <c r="S163" s="96">
        <f t="shared" si="50"/>
        <v>664.81782187555507</v>
      </c>
      <c r="T163" s="96">
        <f t="shared" si="51"/>
        <v>11.878316636924245</v>
      </c>
      <c r="U163" s="96">
        <f t="shared" si="52"/>
        <v>114.13251784207428</v>
      </c>
      <c r="V163" s="32">
        <f t="shared" si="53"/>
        <v>1000.000000000001</v>
      </c>
      <c r="W163" s="100">
        <f>IF(A163=1,((cPH1_+cPHr+(cNES*L163+(cNES+cOSEX)*G163+(cNES+cEREX)*H163+(cNES+cHOEX)*I163+(cNES+cNES)*S163+(cNES+cOSEX)*N163+(cNES+cEREX)*O163+(cNES+cHOEX)*P163)))/(1+cDR)^(A$6:A$65537 + 0.5),(cPHr+(cNES*L163+(cNES+cOSEX)*G163+(cNES+cEREX)*H163+(cNES+cHOEX)*I163+(cNES+cNES)*S163+(cNES+cOSEX)*N163+(cNES+cEREX)*O163+(cNES+cHOEX)*P163))/(1+cDR)^(((cycle + 0.5)/('Life tables'!$I$2/2))))</f>
        <v>148018.48104877092</v>
      </c>
      <c r="X163" s="107">
        <f>((L163+G163+H163+I163+N163+O163+P163+S163)/('Life tables'!$I$2/2))/(1+oDR)^(((cycle + 0.5)/('Life tables'!$I$2/2)))</f>
        <v>30.639305293942567</v>
      </c>
      <c r="Y163" s="31">
        <f>((uNES*L163+ uOCEX*G163+uEREX*H163+uHOEX*I163+uNES*S163+ uOCEX*N163+uEREX*O163+uHOEX*P163)/('Life tables'!$I$2/2))/(1+oDR)^(((cycle + 0.5)/('Life tables'!$I$2/2)))</f>
        <v>20.193657384098557</v>
      </c>
      <c r="Z163" s="100">
        <f t="shared" si="48"/>
        <v>210470.37565842274</v>
      </c>
      <c r="AA163" s="107">
        <f>((L163+G163+H163+I163+N163+O163+P163+S163)/('Life tables'!$I$2/2))</f>
        <v>33.522844549152516</v>
      </c>
      <c r="AB163" s="31">
        <f>((uNES*L163+ uOCEX*G163+uEREX*H163+uHOEX*I163+uNES*S163+ uOCEX*N163+uEREX*O163+uHOEX*P163)/('Life tables'!$I$2/2))</f>
        <v>22.094131406426357</v>
      </c>
    </row>
    <row r="164" spans="1:28" x14ac:dyDescent="0.25">
      <c r="A164" s="4">
        <v>158</v>
      </c>
      <c r="C164" s="105">
        <f>IF(male=0,VLOOKUP((($A$5:$A$1570/'Life tables'!$I$2)*2)+age,lifetable,13,1),IF(male=1,VLOOKUP((($A$5:$A$1570/'Life tables'!$I$2)*2)+age,lifetable,10,1),"error"))</f>
        <v>9.285312807338908E-5</v>
      </c>
      <c r="F164" s="96">
        <f t="shared" si="36"/>
        <v>134.77188452413418</v>
      </c>
      <c r="G164" s="96">
        <f t="shared" si="37"/>
        <v>13.538117862463286</v>
      </c>
      <c r="H164" s="96">
        <f t="shared" si="38"/>
        <v>0.77317321492915203</v>
      </c>
      <c r="I164" s="96">
        <f t="shared" si="39"/>
        <v>0.3098031950187935</v>
      </c>
      <c r="J164" s="96">
        <f t="shared" si="40"/>
        <v>1.387160539346073E-2</v>
      </c>
      <c r="K164" s="96">
        <f t="shared" si="41"/>
        <v>0.32372704444100586</v>
      </c>
      <c r="L164" s="96">
        <f t="shared" si="49"/>
        <v>119.81319160188848</v>
      </c>
      <c r="M164" s="96">
        <f t="shared" si="42"/>
        <v>739.21728099686823</v>
      </c>
      <c r="N164" s="96">
        <f t="shared" si="43"/>
        <v>71.188225768478958</v>
      </c>
      <c r="O164" s="96">
        <f t="shared" si="44"/>
        <v>1.6992555700660614</v>
      </c>
      <c r="P164" s="96">
        <f t="shared" si="45"/>
        <v>1.6992555700660614</v>
      </c>
      <c r="Q164" s="96">
        <f t="shared" si="46"/>
        <v>7.5564248701216113E-2</v>
      </c>
      <c r="R164" s="96">
        <f t="shared" si="47"/>
        <v>0.13320314935588448</v>
      </c>
      <c r="S164" s="96">
        <f t="shared" si="50"/>
        <v>664.42177669020009</v>
      </c>
      <c r="T164" s="96">
        <f t="shared" si="51"/>
        <v>11.967752491018922</v>
      </c>
      <c r="U164" s="96">
        <f t="shared" si="52"/>
        <v>114.58944803587117</v>
      </c>
      <c r="V164" s="32">
        <f t="shared" si="53"/>
        <v>1000.000000000001</v>
      </c>
      <c r="W164" s="100">
        <f>IF(A164=1,((cPH1_+cPHr+(cNES*L164+(cNES+cOSEX)*G164+(cNES+cEREX)*H164+(cNES+cHOEX)*I164+(cNES+cNES)*S164+(cNES+cOSEX)*N164+(cNES+cEREX)*O164+(cNES+cHOEX)*P164)))/(1+cDR)^(A$6:A$65537 + 0.5),(cPHr+(cNES*L164+(cNES+cOSEX)*G164+(cNES+cEREX)*H164+(cNES+cHOEX)*I164+(cNES+cNES)*S164+(cNES+cOSEX)*N164+(cNES+cEREX)*O164+(cNES+cHOEX)*P164))/(1+cDR)^(((cycle + 0.5)/('Life tables'!$I$2/2))))</f>
        <v>147597.22244544129</v>
      </c>
      <c r="X164" s="107">
        <f>((L164+G164+H164+I164+N164+O164+P164+S164)/('Life tables'!$I$2/2))/(1+oDR)^(((cycle + 0.5)/('Life tables'!$I$2/2)))</f>
        <v>30.602670176859917</v>
      </c>
      <c r="Y164" s="31">
        <f>((uNES*L164+ uOCEX*G164+uEREX*H164+uHOEX*I164+uNES*S164+ uOCEX*N164+uEREX*O164+uHOEX*P164)/('Life tables'!$I$2/2))/(1+oDR)^(((cycle + 0.5)/('Life tables'!$I$2/2)))</f>
        <v>20.169512935492676</v>
      </c>
      <c r="Z164" s="100">
        <f t="shared" si="48"/>
        <v>210340.96059208259</v>
      </c>
      <c r="AA164" s="107">
        <f>((L164+G164+H164+I164+N164+O164+P164+S164)/('Life tables'!$I$2/2))</f>
        <v>33.50188806043051</v>
      </c>
      <c r="AB164" s="31">
        <f>((uNES*L164+ uOCEX*G164+uEREX*H164+uHOEX*I164+uNES*S164+ uOCEX*N164+uEREX*O164+uHOEX*P164)/('Life tables'!$I$2/2))</f>
        <v>22.080320465278263</v>
      </c>
    </row>
    <row r="165" spans="1:28" x14ac:dyDescent="0.25">
      <c r="A165" s="4">
        <v>159</v>
      </c>
      <c r="C165" s="105">
        <f>IF(male=0,VLOOKUP((($A$5:$A$1570/'Life tables'!$I$2)*2)+age,lifetable,13,1),IF(male=1,VLOOKUP((($A$5:$A$1570/'Life tables'!$I$2)*2)+age,lifetable,10,1),"error"))</f>
        <v>9.285312807338908E-5</v>
      </c>
      <c r="F165" s="96">
        <f t="shared" si="36"/>
        <v>134.66684703059963</v>
      </c>
      <c r="G165" s="96">
        <f t="shared" si="37"/>
        <v>13.527566626406378</v>
      </c>
      <c r="H165" s="96">
        <f t="shared" si="38"/>
        <v>0.77257062502806872</v>
      </c>
      <c r="I165" s="96">
        <f t="shared" si="39"/>
        <v>0.30956174294435923</v>
      </c>
      <c r="J165" s="96">
        <f t="shared" si="40"/>
        <v>1.3860794246410481E-2</v>
      </c>
      <c r="K165" s="96">
        <f t="shared" si="41"/>
        <v>0.32347474050196473</v>
      </c>
      <c r="L165" s="96">
        <f t="shared" si="49"/>
        <v>119.71981250147245</v>
      </c>
      <c r="M165" s="96">
        <f t="shared" si="42"/>
        <v>738.7759524425112</v>
      </c>
      <c r="N165" s="96">
        <f t="shared" si="43"/>
        <v>71.145724872499798</v>
      </c>
      <c r="O165" s="96">
        <f t="shared" si="44"/>
        <v>1.6982410780844766</v>
      </c>
      <c r="P165" s="96">
        <f t="shared" si="45"/>
        <v>1.6982410780844766</v>
      </c>
      <c r="Q165" s="96">
        <f t="shared" si="46"/>
        <v>7.551913522579054E-2</v>
      </c>
      <c r="R165" s="96">
        <f t="shared" si="47"/>
        <v>0.13312362422186466</v>
      </c>
      <c r="S165" s="96">
        <f t="shared" si="50"/>
        <v>664.0251026543948</v>
      </c>
      <c r="T165" s="96">
        <f t="shared" si="51"/>
        <v>12.057132420491124</v>
      </c>
      <c r="U165" s="96">
        <f t="shared" si="52"/>
        <v>115.046046400595</v>
      </c>
      <c r="V165" s="32">
        <f t="shared" si="53"/>
        <v>1000.0000000000009</v>
      </c>
      <c r="W165" s="100">
        <f>IF(A165=1,((cPH1_+cPHr+(cNES*L165+(cNES+cOSEX)*G165+(cNES+cEREX)*H165+(cNES+cHOEX)*I165+(cNES+cNES)*S165+(cNES+cOSEX)*N165+(cNES+cEREX)*O165+(cNES+cHOEX)*P165)))/(1+cDR)^(A$6:A$65537 + 0.5),(cPHr+(cNES*L165+(cNES+cOSEX)*G165+(cNES+cEREX)*H165+(cNES+cHOEX)*I165+(cNES+cNES)*S165+(cNES+cOSEX)*N165+(cNES+cEREX)*O165+(cNES+cHOEX)*P165))/(1+cDR)^(((cycle + 0.5)/('Life tables'!$I$2/2))))</f>
        <v>147177.1015334893</v>
      </c>
      <c r="X165" s="107">
        <f>((L165+G165+H165+I165+N165+O165+P165+S165)/('Life tables'!$I$2/2))/(1+oDR)^(((cycle + 0.5)/('Life tables'!$I$2/2)))</f>
        <v>30.56608048174007</v>
      </c>
      <c r="Y165" s="31">
        <f>((uNES*L165+ uOCEX*G165+uEREX*H165+uHOEX*I165+uNES*S165+ uOCEX*N165+uEREX*O165+uHOEX*P165)/('Life tables'!$I$2/2))/(1+oDR)^(((cycle + 0.5)/('Life tables'!$I$2/2)))</f>
        <v>20.145398379474955</v>
      </c>
      <c r="Z165" s="100">
        <f t="shared" si="48"/>
        <v>210211.53768274339</v>
      </c>
      <c r="AA165" s="107">
        <f>((L165+G165+H165+I165+N165+O165+P165+S165)/('Life tables'!$I$2/2))</f>
        <v>33.480946444440747</v>
      </c>
      <c r="AB165" s="31">
        <f>((uNES*L165+ uOCEX*G165+uEREX*H165+uHOEX*I165+uNES*S165+ uOCEX*N165+uEREX*O165+uHOEX*P165)/('Life tables'!$I$2/2))</f>
        <v>22.06651927937105</v>
      </c>
    </row>
    <row r="166" spans="1:28" x14ac:dyDescent="0.25">
      <c r="A166" s="4">
        <v>160</v>
      </c>
      <c r="C166" s="105">
        <f>IF(male=0,VLOOKUP((($A$5:$A$1570/'Life tables'!$I$2)*2)+age,lifetable,13,1),IF(male=1,VLOOKUP((($A$5:$A$1570/'Life tables'!$I$2)*2)+age,lifetable,10,1),"error"))</f>
        <v>9.285312807338908E-5</v>
      </c>
      <c r="F166" s="96">
        <f t="shared" si="36"/>
        <v>134.56285107335592</v>
      </c>
      <c r="G166" s="96">
        <f t="shared" si="37"/>
        <v>13.5171200148497</v>
      </c>
      <c r="H166" s="96">
        <f t="shared" si="38"/>
        <v>0.77197401031955104</v>
      </c>
      <c r="I166" s="96">
        <f t="shared" si="39"/>
        <v>0.3093226850730762</v>
      </c>
      <c r="J166" s="96">
        <f t="shared" si="40"/>
        <v>1.3850090301099533E-2</v>
      </c>
      <c r="K166" s="96">
        <f t="shared" si="41"/>
        <v>0.32322493837156352</v>
      </c>
      <c r="L166" s="96">
        <f t="shared" si="49"/>
        <v>119.62735933444092</v>
      </c>
      <c r="M166" s="96">
        <f t="shared" si="42"/>
        <v>738.33397010555905</v>
      </c>
      <c r="N166" s="96">
        <f t="shared" si="43"/>
        <v>71.103161015840229</v>
      </c>
      <c r="O166" s="96">
        <f t="shared" si="44"/>
        <v>1.6972250832379763</v>
      </c>
      <c r="P166" s="96">
        <f t="shared" si="45"/>
        <v>1.6972250832379763</v>
      </c>
      <c r="Q166" s="96">
        <f t="shared" si="46"/>
        <v>7.547395491941844E-2</v>
      </c>
      <c r="R166" s="96">
        <f t="shared" si="47"/>
        <v>0.13304398127958619</v>
      </c>
      <c r="S166" s="96">
        <f t="shared" si="50"/>
        <v>663.6278409870439</v>
      </c>
      <c r="T166" s="96">
        <f t="shared" si="51"/>
        <v>12.146456465711642</v>
      </c>
      <c r="U166" s="96">
        <f t="shared" si="52"/>
        <v>115.50231532024615</v>
      </c>
      <c r="V166" s="32">
        <f t="shared" si="53"/>
        <v>1000.000000000001</v>
      </c>
      <c r="W166" s="100">
        <f>IF(A166=1,((cPH1_+cPHr+(cNES*L166+(cNES+cOSEX)*G166+(cNES+cEREX)*H166+(cNES+cHOEX)*I166+(cNES+cNES)*S166+(cNES+cOSEX)*N166+(cNES+cEREX)*O166+(cNES+cHOEX)*P166)))/(1+cDR)^(A$6:A$65537 + 0.5),(cPHr+(cNES*L166+(cNES+cOSEX)*G166+(cNES+cEREX)*H166+(cNES+cHOEX)*I166+(cNES+cNES)*S166+(cNES+cOSEX)*N166+(cNES+cEREX)*O166+(cNES+cHOEX)*P166))/(1+cDR)^(((cycle + 0.5)/('Life tables'!$I$2/2))))</f>
        <v>146758.11823294862</v>
      </c>
      <c r="X166" s="107">
        <f>((L166+G166+H166+I166+N166+O166+P166+S166)/('Life tables'!$I$2/2))/(1+oDR)^(((cycle + 0.5)/('Life tables'!$I$2/2)))</f>
        <v>30.529536076063252</v>
      </c>
      <c r="Y166" s="31">
        <f>((uNES*L166+ uOCEX*G166+uEREX*H166+uHOEX*I166+uNES*S166+ uOCEX*N166+uEREX*O166+uHOEX*P166)/('Life tables'!$I$2/2))/(1+oDR)^(((cycle + 0.5)/('Life tables'!$I$2/2)))</f>
        <v>20.121313630779525</v>
      </c>
      <c r="Z166" s="100">
        <f t="shared" si="48"/>
        <v>210082.11106450649</v>
      </c>
      <c r="AA166" s="107">
        <f>((L166+G166+H166+I166+N166+O166+P166+S166)/('Life tables'!$I$2/2))</f>
        <v>33.460019608193768</v>
      </c>
      <c r="AB166" s="31">
        <f>((uNES*L166+ uOCEX*G166+uEREX*H166+uHOEX*I166+uNES*S166+ uOCEX*N166+uEREX*O166+uHOEX*P166)/('Life tables'!$I$2/2))</f>
        <v>22.052727789609946</v>
      </c>
    </row>
    <row r="167" spans="1:28" x14ac:dyDescent="0.25">
      <c r="A167" s="4">
        <v>161</v>
      </c>
      <c r="C167" s="105">
        <f>IF(male=0,VLOOKUP((($A$5:$A$1570/'Life tables'!$I$2)*2)+age,lifetable,13,1),IF(male=1,VLOOKUP((($A$5:$A$1570/'Life tables'!$I$2)*2)+age,lifetable,10,1),"error"))</f>
        <v>9.285312807338908E-5</v>
      </c>
      <c r="F167" s="96">
        <f t="shared" si="36"/>
        <v>134.45985051462608</v>
      </c>
      <c r="G167" s="96">
        <f t="shared" si="37"/>
        <v>13.506773393156996</v>
      </c>
      <c r="H167" s="96">
        <f t="shared" si="38"/>
        <v>0.77138310611565242</v>
      </c>
      <c r="I167" s="96">
        <f t="shared" si="39"/>
        <v>0.30908591534698759</v>
      </c>
      <c r="J167" s="96">
        <f t="shared" si="40"/>
        <v>1.3839488808725577E-2</v>
      </c>
      <c r="K167" s="96">
        <f t="shared" si="41"/>
        <v>0.32297752722515777</v>
      </c>
      <c r="L167" s="96">
        <f t="shared" si="49"/>
        <v>119.53579108397257</v>
      </c>
      <c r="M167" s="96">
        <f t="shared" si="42"/>
        <v>737.89137769941726</v>
      </c>
      <c r="N167" s="96">
        <f t="shared" si="43"/>
        <v>71.06053840819591</v>
      </c>
      <c r="O167" s="96">
        <f t="shared" si="44"/>
        <v>1.6962076860115598</v>
      </c>
      <c r="P167" s="96">
        <f t="shared" si="45"/>
        <v>1.6962076860115598</v>
      </c>
      <c r="Q167" s="96">
        <f t="shared" si="46"/>
        <v>7.5428712250570309E-2</v>
      </c>
      <c r="R167" s="96">
        <f t="shared" si="47"/>
        <v>0.13296422840597968</v>
      </c>
      <c r="S167" s="96">
        <f t="shared" si="50"/>
        <v>663.23003097854166</v>
      </c>
      <c r="T167" s="96">
        <f t="shared" si="51"/>
        <v>12.235724666770938</v>
      </c>
      <c r="U167" s="96">
        <f t="shared" si="52"/>
        <v>115.9582570758773</v>
      </c>
      <c r="V167" s="32">
        <f t="shared" si="53"/>
        <v>1000.0000000000011</v>
      </c>
      <c r="W167" s="100">
        <f>IF(A167=1,((cPH1_+cPHr+(cNES*L167+(cNES+cOSEX)*G167+(cNES+cEREX)*H167+(cNES+cHOEX)*I167+(cNES+cNES)*S167+(cNES+cOSEX)*N167+(cNES+cEREX)*O167+(cNES+cHOEX)*P167)))/(1+cDR)^(A$6:A$65537 + 0.5),(cPHr+(cNES*L167+(cNES+cOSEX)*G167+(cNES+cEREX)*H167+(cNES+cHOEX)*I167+(cNES+cNES)*S167+(cNES+cOSEX)*N167+(cNES+cEREX)*O167+(cNES+cHOEX)*P167))/(1+cDR)^(((cycle + 0.5)/('Life tables'!$I$2/2))))</f>
        <v>146340.27230967965</v>
      </c>
      <c r="X167" s="107">
        <f>((L167+G167+H167+I167+N167+O167+P167+S167)/('Life tables'!$I$2/2))/(1+oDR)^(((cycle + 0.5)/('Life tables'!$I$2/2)))</f>
        <v>30.49303683115804</v>
      </c>
      <c r="Y167" s="31">
        <f>((uNES*L167+ uOCEX*G167+uEREX*H167+uHOEX*I167+uNES*S167+ uOCEX*N167+uEREX*O167+uHOEX*P167)/('Life tables'!$I$2/2))/(1+oDR)^(((cycle + 0.5)/('Life tables'!$I$2/2)))</f>
        <v>20.097258606579057</v>
      </c>
      <c r="Z167" s="100">
        <f t="shared" si="48"/>
        <v>209952.68467644462</v>
      </c>
      <c r="AA167" s="107">
        <f>((L167+G167+H167+I167+N167+O167+P167+S167)/('Life tables'!$I$2/2))</f>
        <v>33.439107462659457</v>
      </c>
      <c r="AB167" s="31">
        <f>((uNES*L167+ uOCEX*G167+uEREX*H167+uHOEX*I167+uNES*S167+ uOCEX*N167+uEREX*O167+uHOEX*P167)/('Life tables'!$I$2/2))</f>
        <v>22.03894593940753</v>
      </c>
    </row>
    <row r="168" spans="1:28" x14ac:dyDescent="0.25">
      <c r="A168" s="4">
        <v>162</v>
      </c>
      <c r="C168" s="105">
        <f>IF(male=0,VLOOKUP((($A$5:$A$1570/'Life tables'!$I$2)*2)+age,lifetable,13,1),IF(male=1,VLOOKUP((($A$5:$A$1570/'Life tables'!$I$2)*2)+age,lifetable,10,1),"error"))</f>
        <v>9.285312807338908E-5</v>
      </c>
      <c r="F168" s="96">
        <f t="shared" si="36"/>
        <v>134.35780136546282</v>
      </c>
      <c r="G168" s="96">
        <f t="shared" si="37"/>
        <v>13.496522342546443</v>
      </c>
      <c r="H168" s="96">
        <f t="shared" si="38"/>
        <v>0.77079766005605377</v>
      </c>
      <c r="I168" s="96">
        <f t="shared" si="39"/>
        <v>0.30885133264770015</v>
      </c>
      <c r="J168" s="96">
        <f t="shared" si="40"/>
        <v>1.3828985241657937E-2</v>
      </c>
      <c r="K168" s="96">
        <f t="shared" si="41"/>
        <v>0.3227324013996713</v>
      </c>
      <c r="L168" s="96">
        <f t="shared" si="49"/>
        <v>119.44506864357129</v>
      </c>
      <c r="M168" s="96">
        <f t="shared" si="42"/>
        <v>737.44821689189007</v>
      </c>
      <c r="N168" s="96">
        <f t="shared" si="43"/>
        <v>71.017861062266647</v>
      </c>
      <c r="O168" s="96">
        <f t="shared" si="44"/>
        <v>1.6951889821879558</v>
      </c>
      <c r="P168" s="96">
        <f t="shared" si="45"/>
        <v>1.6951889821879558</v>
      </c>
      <c r="Q168" s="96">
        <f t="shared" si="46"/>
        <v>7.5383411478611273E-2</v>
      </c>
      <c r="R168" s="96">
        <f t="shared" si="47"/>
        <v>0.13288437310936901</v>
      </c>
      <c r="S168" s="96">
        <f t="shared" si="50"/>
        <v>662.83171008065949</v>
      </c>
      <c r="T168" s="96">
        <f t="shared" si="51"/>
        <v>12.324937063491207</v>
      </c>
      <c r="U168" s="96">
        <f t="shared" si="52"/>
        <v>116.41387385038634</v>
      </c>
      <c r="V168" s="32">
        <f t="shared" si="53"/>
        <v>1000.0000000000011</v>
      </c>
      <c r="W168" s="100">
        <f>IF(A168=1,((cPH1_+cPHr+(cNES*L168+(cNES+cOSEX)*G168+(cNES+cEREX)*H168+(cNES+cHOEX)*I168+(cNES+cNES)*S168+(cNES+cOSEX)*N168+(cNES+cEREX)*O168+(cNES+cHOEX)*P168)))/(1+cDR)^(A$6:A$65537 + 0.5),(cPHr+(cNES*L168+(cNES+cOSEX)*G168+(cNES+cEREX)*H168+(cNES+cHOEX)*I168+(cNES+cNES)*S168+(cNES+cOSEX)*N168+(cNES+cEREX)*O168+(cNES+cHOEX)*P168))/(1+cDR)^(((cycle + 0.5)/('Life tables'!$I$2/2))))</f>
        <v>145923.5633833349</v>
      </c>
      <c r="X168" s="107">
        <f>((L168+G168+H168+I168+N168+O168+P168+S168)/('Life tables'!$I$2/2))/(1+oDR)^(((cycle + 0.5)/('Life tables'!$I$2/2)))</f>
        <v>30.456582622022868</v>
      </c>
      <c r="Y168" s="31">
        <f>((uNES*L168+ uOCEX*G168+uEREX*H168+uHOEX*I168+uNES*S168+ uOCEX*N168+uEREX*O168+uHOEX*P168)/('Life tables'!$I$2/2))/(1+oDR)^(((cycle + 0.5)/('Life tables'!$I$2/2)))</f>
        <v>20.073233226371695</v>
      </c>
      <c r="Z168" s="100">
        <f t="shared" si="48"/>
        <v>209823.26227169333</v>
      </c>
      <c r="AA168" s="107">
        <f>((L168+G168+H168+I168+N168+O168+P168+S168)/('Life tables'!$I$2/2))</f>
        <v>33.418209922582882</v>
      </c>
      <c r="AB168" s="31">
        <f>((uNES*L168+ uOCEX*G168+uEREX*H168+uHOEX*I168+uNES*S168+ uOCEX*N168+uEREX*O168+uHOEX*P168)/('Life tables'!$I$2/2))</f>
        <v>22.025173674567071</v>
      </c>
    </row>
    <row r="169" spans="1:28" x14ac:dyDescent="0.25">
      <c r="A169" s="4">
        <v>163</v>
      </c>
      <c r="C169" s="105">
        <f>IF(male=0,VLOOKUP((($A$5:$A$1570/'Life tables'!$I$2)*2)+age,lifetable,13,1),IF(male=1,VLOOKUP((($A$5:$A$1570/'Life tables'!$I$2)*2)+age,lifetable,10,1),"error"))</f>
        <v>9.285312807338908E-5</v>
      </c>
      <c r="F169" s="96">
        <f t="shared" si="36"/>
        <v>134.25666168559951</v>
      </c>
      <c r="G169" s="96">
        <f t="shared" si="37"/>
        <v>13.486362650030486</v>
      </c>
      <c r="H169" s="96">
        <f t="shared" si="38"/>
        <v>0.77021743153351785</v>
      </c>
      <c r="I169" s="96">
        <f t="shared" si="39"/>
        <v>0.30861884056616945</v>
      </c>
      <c r="J169" s="96">
        <f t="shared" si="40"/>
        <v>1.381857528312958E-2</v>
      </c>
      <c r="K169" s="96">
        <f t="shared" si="41"/>
        <v>0.3224894601530347</v>
      </c>
      <c r="L169" s="96">
        <f t="shared" si="49"/>
        <v>119.35515472803317</v>
      </c>
      <c r="M169" s="96">
        <f t="shared" si="42"/>
        <v>737.00452740052401</v>
      </c>
      <c r="N169" s="96">
        <f t="shared" si="43"/>
        <v>70.975132802938248</v>
      </c>
      <c r="O169" s="96">
        <f t="shared" si="44"/>
        <v>1.6941690630667918</v>
      </c>
      <c r="P169" s="96">
        <f t="shared" si="45"/>
        <v>1.6941690630667918</v>
      </c>
      <c r="Q169" s="96">
        <f t="shared" si="46"/>
        <v>7.5338056663547315E-2</v>
      </c>
      <c r="R169" s="96">
        <f t="shared" si="47"/>
        <v>0.1328044225466517</v>
      </c>
      <c r="S169" s="96">
        <f t="shared" si="50"/>
        <v>662.43291399224199</v>
      </c>
      <c r="T169" s="96">
        <f t="shared" si="51"/>
        <v>12.414093695437884</v>
      </c>
      <c r="U169" s="96">
        <f t="shared" si="52"/>
        <v>116.86916773308603</v>
      </c>
      <c r="V169" s="32">
        <f t="shared" si="53"/>
        <v>1000.0000000000011</v>
      </c>
      <c r="W169" s="100">
        <f>IF(A169=1,((cPH1_+cPHr+(cNES*L169+(cNES+cOSEX)*G169+(cNES+cEREX)*H169+(cNES+cHOEX)*I169+(cNES+cNES)*S169+(cNES+cOSEX)*N169+(cNES+cEREX)*O169+(cNES+cHOEX)*P169)))/(1+cDR)^(A$6:A$65537 + 0.5),(cPHr+(cNES*L169+(cNES+cOSEX)*G169+(cNES+cEREX)*H169+(cNES+cHOEX)*I169+(cNES+cNES)*S169+(cNES+cOSEX)*N169+(cNES+cEREX)*O169+(cNES+cHOEX)*P169))/(1+cDR)^(((cycle + 0.5)/('Life tables'!$I$2/2))))</f>
        <v>145507.99093493423</v>
      </c>
      <c r="X169" s="107">
        <f>((L169+G169+H169+I169+N169+O169+P169+S169)/('Life tables'!$I$2/2))/(1+oDR)^(((cycle + 0.5)/('Life tables'!$I$2/2)))</f>
        <v>30.420173327155812</v>
      </c>
      <c r="Y169" s="31">
        <f>((uNES*L169+ uOCEX*G169+uEREX*H169+uHOEX*I169+uNES*S169+ uOCEX*N169+uEREX*O169+uHOEX*P169)/('Life tables'!$I$2/2))/(1+oDR)^(((cycle + 0.5)/('Life tables'!$I$2/2)))</f>
        <v>20.049237411873314</v>
      </c>
      <c r="Z169" s="100">
        <f t="shared" si="48"/>
        <v>209693.8474261181</v>
      </c>
      <c r="AA169" s="107">
        <f>((L169+G169+H169+I169+N169+O169+P169+S169)/('Life tables'!$I$2/2))</f>
        <v>33.397326906308521</v>
      </c>
      <c r="AB169" s="31">
        <f>((uNES*L169+ uOCEX*G169+uEREX*H169+uHOEX*I169+uNES*S169+ uOCEX*N169+uEREX*O169+uHOEX*P169)/('Life tables'!$I$2/2))</f>
        <v>22.011410943171263</v>
      </c>
    </row>
    <row r="170" spans="1:28" x14ac:dyDescent="0.25">
      <c r="A170" s="4">
        <v>164</v>
      </c>
      <c r="C170" s="105">
        <f>IF(male=0,VLOOKUP((($A$5:$A$1570/'Life tables'!$I$2)*2)+age,lifetable,13,1),IF(male=1,VLOOKUP((($A$5:$A$1570/'Life tables'!$I$2)*2)+age,lifetable,10,1),"error"))</f>
        <v>9.285312807338908E-5</v>
      </c>
      <c r="F170" s="96">
        <f t="shared" si="36"/>
        <v>134.15639148796905</v>
      </c>
      <c r="G170" s="96">
        <f t="shared" si="37"/>
        <v>13.476290298824544</v>
      </c>
      <c r="H170" s="96">
        <f t="shared" si="38"/>
        <v>0.76964219114612342</v>
      </c>
      <c r="I170" s="96">
        <f t="shared" si="39"/>
        <v>0.30838834718321523</v>
      </c>
      <c r="J170" s="96">
        <f t="shared" si="40"/>
        <v>1.3808254817409559E-2</v>
      </c>
      <c r="K170" s="96">
        <f t="shared" si="41"/>
        <v>0.3222486074348358</v>
      </c>
      <c r="L170" s="96">
        <f t="shared" si="49"/>
        <v>119.26601378856292</v>
      </c>
      <c r="M170" s="96">
        <f t="shared" si="42"/>
        <v>736.56034708350796</v>
      </c>
      <c r="N170" s="96">
        <f t="shared" si="43"/>
        <v>70.932357276036313</v>
      </c>
      <c r="O170" s="96">
        <f t="shared" si="44"/>
        <v>1.6931480156735472</v>
      </c>
      <c r="P170" s="96">
        <f t="shared" si="45"/>
        <v>1.6931480156735472</v>
      </c>
      <c r="Q170" s="96">
        <f t="shared" si="46"/>
        <v>7.5292651675317138E-2</v>
      </c>
      <c r="R170" s="96">
        <f t="shared" si="47"/>
        <v>0.1327243835396785</v>
      </c>
      <c r="S170" s="96">
        <f t="shared" si="50"/>
        <v>662.03367674090953</v>
      </c>
      <c r="T170" s="96">
        <f t="shared" si="51"/>
        <v>12.503194601930611</v>
      </c>
      <c r="U170" s="96">
        <f t="shared" si="52"/>
        <v>117.32414072406054</v>
      </c>
      <c r="V170" s="32">
        <f t="shared" si="53"/>
        <v>1000.0000000000009</v>
      </c>
      <c r="W170" s="100">
        <f>IF(A170=1,((cPH1_+cPHr+(cNES*L170+(cNES+cOSEX)*G170+(cNES+cEREX)*H170+(cNES+cHOEX)*I170+(cNES+cNES)*S170+(cNES+cOSEX)*N170+(cNES+cEREX)*O170+(cNES+cHOEX)*P170)))/(1+cDR)^(A$6:A$65537 + 0.5),(cPHr+(cNES*L170+(cNES+cOSEX)*G170+(cNES+cEREX)*H170+(cNES+cHOEX)*I170+(cNES+cNES)*S170+(cNES+cOSEX)*N170+(cNES+cEREX)*O170+(cNES+cHOEX)*P170))/(1+cDR)^(((cycle + 0.5)/('Life tables'!$I$2/2))))</f>
        <v>145093.5543140698</v>
      </c>
      <c r="X170" s="107">
        <f>((L170+G170+H170+I170+N170+O170+P170+S170)/('Life tables'!$I$2/2))/(1+oDR)^(((cycle + 0.5)/('Life tables'!$I$2/2)))</f>
        <v>30.383808828392404</v>
      </c>
      <c r="Y170" s="31">
        <f>((uNES*L170+ uOCEX*G170+uEREX*H170+uHOEX*I170+uNES*S170+ uOCEX*N170+uEREX*O170+uHOEX*P170)/('Life tables'!$I$2/2))/(1+oDR)^(((cycle + 0.5)/('Life tables'!$I$2/2)))</f>
        <v>20.025271086914774</v>
      </c>
      <c r="Z170" s="100">
        <f t="shared" si="48"/>
        <v>209564.443546578</v>
      </c>
      <c r="AA170" s="107">
        <f>((L170+G170+H170+I170+N170+O170+P170+S170)/('Life tables'!$I$2/2))</f>
        <v>33.376458335612703</v>
      </c>
      <c r="AB170" s="31">
        <f>((uNES*L170+ uOCEX*G170+uEREX*H170+uHOEX*I170+uNES*S170+ uOCEX*N170+uEREX*O170+uHOEX*P170)/('Life tables'!$I$2/2))</f>
        <v>21.997657695476097</v>
      </c>
    </row>
    <row r="171" spans="1:28" x14ac:dyDescent="0.25">
      <c r="A171" s="4">
        <v>165</v>
      </c>
      <c r="C171" s="105">
        <f>IF(male=0,VLOOKUP((($A$5:$A$1570/'Life tables'!$I$2)*2)+age,lifetable,13,1),IF(male=1,VLOOKUP((($A$5:$A$1570/'Life tables'!$I$2)*2)+age,lifetable,10,1),"error"))</f>
        <v>9.285312807338908E-5</v>
      </c>
      <c r="F171" s="96">
        <f t="shared" si="36"/>
        <v>134.05695264767226</v>
      </c>
      <c r="G171" s="96">
        <f t="shared" si="37"/>
        <v>13.466301459202706</v>
      </c>
      <c r="H171" s="96">
        <f t="shared" si="38"/>
        <v>0.76907172017502623</v>
      </c>
      <c r="I171" s="96">
        <f t="shared" si="39"/>
        <v>0.30815976486026497</v>
      </c>
      <c r="J171" s="96">
        <f t="shared" si="40"/>
        <v>1.3798019920433452E-2</v>
      </c>
      <c r="K171" s="96">
        <f t="shared" si="41"/>
        <v>0.32200975166765866</v>
      </c>
      <c r="L171" s="96">
        <f t="shared" si="49"/>
        <v>119.17761193184617</v>
      </c>
      <c r="M171" s="96">
        <f t="shared" si="42"/>
        <v>736.11571202633741</v>
      </c>
      <c r="N171" s="96">
        <f t="shared" si="43"/>
        <v>70.889537956672257</v>
      </c>
      <c r="O171" s="96">
        <f t="shared" si="44"/>
        <v>1.6921259229587708</v>
      </c>
      <c r="P171" s="96">
        <f t="shared" si="45"/>
        <v>1.6921259229587708</v>
      </c>
      <c r="Q171" s="96">
        <f t="shared" si="46"/>
        <v>7.5247200202651368E-2</v>
      </c>
      <c r="R171" s="96">
        <f t="shared" si="47"/>
        <v>0.13264426259086992</v>
      </c>
      <c r="S171" s="96">
        <f t="shared" si="50"/>
        <v>661.63403076095415</v>
      </c>
      <c r="T171" s="96">
        <f t="shared" si="51"/>
        <v>12.592239822053696</v>
      </c>
      <c r="U171" s="96">
        <f t="shared" si="52"/>
        <v>117.77879473831906</v>
      </c>
      <c r="V171" s="32">
        <f t="shared" si="53"/>
        <v>1000.0000000000009</v>
      </c>
      <c r="W171" s="100">
        <f>IF(A171=1,((cPH1_+cPHr+(cNES*L171+(cNES+cOSEX)*G171+(cNES+cEREX)*H171+(cNES+cHOEX)*I171+(cNES+cNES)*S171+(cNES+cOSEX)*N171+(cNES+cEREX)*O171+(cNES+cHOEX)*P171)))/(1+cDR)^(A$6:A$65537 + 0.5),(cPHr+(cNES*L171+(cNES+cOSEX)*G171+(cNES+cEREX)*H171+(cNES+cHOEX)*I171+(cNES+cNES)*S171+(cNES+cOSEX)*N171+(cNES+cEREX)*O171+(cNES+cHOEX)*P171))/(1+cDR)^(((cycle + 0.5)/('Life tables'!$I$2/2))))</f>
        <v>144680.25274575895</v>
      </c>
      <c r="X171" s="107">
        <f>((L171+G171+H171+I171+N171+O171+P171+S171)/('Life tables'!$I$2/2))/(1+oDR)^(((cycle + 0.5)/('Life tables'!$I$2/2)))</f>
        <v>30.347489010751207</v>
      </c>
      <c r="Y171" s="31">
        <f>((uNES*L171+ uOCEX*G171+uEREX*H171+uHOEX*I171+uNES*S171+ uOCEX*N171+uEREX*O171+uHOEX*P171)/('Life tables'!$I$2/2))/(1+oDR)^(((cycle + 0.5)/('Life tables'!$I$2/2)))</f>
        <v>20.001334177344177</v>
      </c>
      <c r="Z171" s="100">
        <f t="shared" si="48"/>
        <v>209435.05387880397</v>
      </c>
      <c r="AA171" s="107">
        <f>((L171+G171+H171+I171+N171+O171+P171+S171)/('Life tables'!$I$2/2))</f>
        <v>33.355604135543985</v>
      </c>
      <c r="AB171" s="31">
        <f>((uNES*L171+ uOCEX*G171+uEREX*H171+uHOEX*I171+uNES*S171+ uOCEX*N171+uEREX*O171+uHOEX*P171)/('Life tables'!$I$2/2))</f>
        <v>21.983913883809794</v>
      </c>
    </row>
    <row r="172" spans="1:28" x14ac:dyDescent="0.25">
      <c r="A172" s="4">
        <v>166</v>
      </c>
      <c r="C172" s="105">
        <f>IF(male=0,VLOOKUP((($A$5:$A$1570/'Life tables'!$I$2)*2)+age,lifetable,13,1),IF(male=1,VLOOKUP((($A$5:$A$1570/'Life tables'!$I$2)*2)+age,lifetable,10,1),"error"))</f>
        <v>9.285312807338908E-5</v>
      </c>
      <c r="F172" s="96">
        <f t="shared" si="36"/>
        <v>133.95830881518964</v>
      </c>
      <c r="G172" s="96">
        <f t="shared" si="37"/>
        <v>13.456392479779659</v>
      </c>
      <c r="H172" s="96">
        <f t="shared" si="38"/>
        <v>0.76850581008656216</v>
      </c>
      <c r="I172" s="96">
        <f t="shared" si="39"/>
        <v>0.3079330100398518</v>
      </c>
      <c r="J172" s="96">
        <f t="shared" si="40"/>
        <v>1.3787866850870547E-2</v>
      </c>
      <c r="K172" s="96">
        <f t="shared" si="41"/>
        <v>0.32177280553861481</v>
      </c>
      <c r="L172" s="96">
        <f t="shared" si="49"/>
        <v>119.08991684289408</v>
      </c>
      <c r="M172" s="96">
        <f t="shared" si="42"/>
        <v>735.67065662443838</v>
      </c>
      <c r="N172" s="96">
        <f t="shared" si="43"/>
        <v>70.846678157200117</v>
      </c>
      <c r="O172" s="96">
        <f t="shared" si="44"/>
        <v>1.6911028639880106</v>
      </c>
      <c r="P172" s="96">
        <f t="shared" si="45"/>
        <v>1.6911028639880106</v>
      </c>
      <c r="Q172" s="96">
        <f t="shared" si="46"/>
        <v>7.5201705761518189E-2</v>
      </c>
      <c r="R172" s="96">
        <f t="shared" si="47"/>
        <v>0.13256406589810477</v>
      </c>
      <c r="S172" s="96">
        <f t="shared" si="50"/>
        <v>661.23400696760268</v>
      </c>
      <c r="T172" s="96">
        <f t="shared" si="51"/>
        <v>12.681229394666085</v>
      </c>
      <c r="U172" s="96">
        <f t="shared" si="52"/>
        <v>118.23313160975579</v>
      </c>
      <c r="V172" s="32">
        <f t="shared" si="53"/>
        <v>1000.0000000000009</v>
      </c>
      <c r="W172" s="100">
        <f>IF(A172=1,((cPH1_+cPHr+(cNES*L172+(cNES+cOSEX)*G172+(cNES+cEREX)*H172+(cNES+cHOEX)*I172+(cNES+cNES)*S172+(cNES+cOSEX)*N172+(cNES+cEREX)*O172+(cNES+cHOEX)*P172)))/(1+cDR)^(A$6:A$65537 + 0.5),(cPHr+(cNES*L172+(cNES+cOSEX)*G172+(cNES+cEREX)*H172+(cNES+cHOEX)*I172+(cNES+cNES)*S172+(cNES+cOSEX)*N172+(cNES+cEREX)*O172+(cNES+cHOEX)*P172))/(1+cDR)^(((cycle + 0.5)/('Life tables'!$I$2/2))))</f>
        <v>144268.08533696123</v>
      </c>
      <c r="X172" s="107">
        <f>((L172+G172+H172+I172+N172+O172+P172+S172)/('Life tables'!$I$2/2))/(1+oDR)^(((cycle + 0.5)/('Life tables'!$I$2/2)))</f>
        <v>30.311213762286499</v>
      </c>
      <c r="Y172" s="31">
        <f>((uNES*L172+ uOCEX*G172+uEREX*H172+uHOEX*I172+uNES*S172+ uOCEX*N172+uEREX*O172+uHOEX*P172)/('Life tables'!$I$2/2))/(1+oDR)^(((cycle + 0.5)/('Life tables'!$I$2/2)))</f>
        <v>19.97742661093352</v>
      </c>
      <c r="Z172" s="100">
        <f t="shared" si="48"/>
        <v>209305.68151490984</v>
      </c>
      <c r="AA172" s="107">
        <f>((L172+G172+H172+I172+N172+O172+P172+S172)/('Life tables'!$I$2/2))</f>
        <v>33.334764234270786</v>
      </c>
      <c r="AB172" s="31">
        <f>((uNES*L172+ uOCEX*G172+uEREX*H172+uHOEX*I172+uNES*S172+ uOCEX*N172+uEREX*O172+uHOEX*P172)/('Life tables'!$I$2/2))</f>
        <v>21.97017946247631</v>
      </c>
    </row>
    <row r="173" spans="1:28" x14ac:dyDescent="0.25">
      <c r="A173" s="4">
        <v>167</v>
      </c>
      <c r="C173" s="105">
        <f>IF(male=0,VLOOKUP((($A$5:$A$1570/'Life tables'!$I$2)*2)+age,lifetable,13,1),IF(male=1,VLOOKUP((($A$5:$A$1570/'Life tables'!$I$2)*2)+age,lifetable,10,1),"error"))</f>
        <v>9.285312807338908E-5</v>
      </c>
      <c r="F173" s="96">
        <f t="shared" si="36"/>
        <v>133.86042533363741</v>
      </c>
      <c r="G173" s="96">
        <f t="shared" si="37"/>
        <v>13.446559879198897</v>
      </c>
      <c r="H173" s="96">
        <f t="shared" si="38"/>
        <v>0.76794426205755428</v>
      </c>
      <c r="I173" s="96">
        <f t="shared" si="39"/>
        <v>0.30770800305540902</v>
      </c>
      <c r="J173" s="96">
        <f t="shared" si="40"/>
        <v>1.3777792041607286E-2</v>
      </c>
      <c r="K173" s="96">
        <f t="shared" si="41"/>
        <v>0.3215376858005895</v>
      </c>
      <c r="L173" s="96">
        <f t="shared" si="49"/>
        <v>119.00289771148336</v>
      </c>
      <c r="M173" s="96">
        <f t="shared" si="42"/>
        <v>735.22521366194167</v>
      </c>
      <c r="N173" s="96">
        <f t="shared" si="43"/>
        <v>70.803781034802711</v>
      </c>
      <c r="O173" s="96">
        <f t="shared" si="44"/>
        <v>1.6900789141228931</v>
      </c>
      <c r="P173" s="96">
        <f t="shared" si="45"/>
        <v>1.6900789141228931</v>
      </c>
      <c r="Q173" s="96">
        <f t="shared" si="46"/>
        <v>7.5156171703176247E-2</v>
      </c>
      <c r="R173" s="96">
        <f t="shared" si="47"/>
        <v>0.13248379936891466</v>
      </c>
      <c r="S173" s="96">
        <f t="shared" si="50"/>
        <v>660.83363482782113</v>
      </c>
      <c r="T173" s="96">
        <f t="shared" si="51"/>
        <v>12.770163358410869</v>
      </c>
      <c r="U173" s="96">
        <f t="shared" si="52"/>
        <v>118.68715309492529</v>
      </c>
      <c r="V173" s="32">
        <f t="shared" si="53"/>
        <v>1000.000000000001</v>
      </c>
      <c r="W173" s="100">
        <f>IF(A173=1,((cPH1_+cPHr+(cNES*L173+(cNES+cOSEX)*G173+(cNES+cEREX)*H173+(cNES+cHOEX)*I173+(cNES+cNES)*S173+(cNES+cOSEX)*N173+(cNES+cEREX)*O173+(cNES+cHOEX)*P173)))/(1+cDR)^(A$6:A$65537 + 0.5),(cPHr+(cNES*L173+(cNES+cOSEX)*G173+(cNES+cEREX)*H173+(cNES+cHOEX)*I173+(cNES+cNES)*S173+(cNES+cOSEX)*N173+(cNES+cEREX)*O173+(cNES+cHOEX)*P173))/(1+cDR)^(((cycle + 0.5)/('Life tables'!$I$2/2))))</f>
        <v>143857.05108277686</v>
      </c>
      <c r="X173" s="107">
        <f>((L173+G173+H173+I173+N173+O173+P173+S173)/('Life tables'!$I$2/2))/(1+oDR)^(((cycle + 0.5)/('Life tables'!$I$2/2)))</f>
        <v>30.274982973948045</v>
      </c>
      <c r="Y173" s="31">
        <f>((uNES*L173+ uOCEX*G173+uEREX*H173+uHOEX*I173+uNES*S173+ uOCEX*N173+uEREX*O173+uHOEX*P173)/('Life tables'!$I$2/2))/(1+oDR)^(((cycle + 0.5)/('Life tables'!$I$2/2)))</f>
        <v>19.95354831728994</v>
      </c>
      <c r="Z173" s="100">
        <f t="shared" si="48"/>
        <v>209176.32940055322</v>
      </c>
      <c r="AA173" s="107">
        <f>((L173+G173+H173+I173+N173+O173+P173+S173)/('Life tables'!$I$2/2))</f>
        <v>33.313938562936272</v>
      </c>
      <c r="AB173" s="31">
        <f>((uNES*L173+ uOCEX*G173+uEREX*H173+uHOEX*I173+uNES*S173+ uOCEX*N173+uEREX*O173+uHOEX*P173)/('Life tables'!$I$2/2))</f>
        <v>21.956454387663442</v>
      </c>
    </row>
    <row r="174" spans="1:28" x14ac:dyDescent="0.25">
      <c r="A174" s="4">
        <v>168</v>
      </c>
      <c r="C174" s="105">
        <f>IF(male=0,VLOOKUP((($A$5:$A$1570/'Life tables'!$I$2)*2)+age,lifetable,13,1),IF(male=1,VLOOKUP((($A$5:$A$1570/'Life tables'!$I$2)*2)+age,lifetable,10,1),"error"))</f>
        <v>9.285312807338908E-5</v>
      </c>
      <c r="F174" s="96">
        <f t="shared" si="36"/>
        <v>133.76326915988031</v>
      </c>
      <c r="G174" s="96">
        <f t="shared" si="37"/>
        <v>13.436800338208329</v>
      </c>
      <c r="H174" s="96">
        <f t="shared" si="38"/>
        <v>0.76738688652274434</v>
      </c>
      <c r="I174" s="96">
        <f t="shared" si="39"/>
        <v>0.3074846679499304</v>
      </c>
      <c r="J174" s="96">
        <f t="shared" si="40"/>
        <v>1.3767792091627691E-2</v>
      </c>
      <c r="K174" s="96">
        <f t="shared" si="41"/>
        <v>0.3213043130827512</v>
      </c>
      <c r="L174" s="96">
        <f t="shared" si="49"/>
        <v>118.91652516202493</v>
      </c>
      <c r="M174" s="96">
        <f t="shared" si="42"/>
        <v>734.77941438678442</v>
      </c>
      <c r="N174" s="96">
        <f t="shared" si="43"/>
        <v>70.760849598724107</v>
      </c>
      <c r="O174" s="96">
        <f t="shared" si="44"/>
        <v>1.689054145193762</v>
      </c>
      <c r="P174" s="96">
        <f t="shared" si="45"/>
        <v>1.689054145193762</v>
      </c>
      <c r="Q174" s="96">
        <f t="shared" si="46"/>
        <v>7.5110601221851189E-2</v>
      </c>
      <c r="R174" s="96">
        <f t="shared" si="47"/>
        <v>0.13240346863401703</v>
      </c>
      <c r="S174" s="96">
        <f t="shared" si="50"/>
        <v>660.4329424278169</v>
      </c>
      <c r="T174" s="96">
        <f t="shared" si="51"/>
        <v>12.859041751724348</v>
      </c>
      <c r="U174" s="96">
        <f t="shared" si="52"/>
        <v>119.14086087664207</v>
      </c>
      <c r="V174" s="32">
        <f t="shared" si="53"/>
        <v>1000.0000000000008</v>
      </c>
      <c r="W174" s="100">
        <f>IF(A174=1,((cPH1_+cPHr+(cNES*L174+(cNES+cOSEX)*G174+(cNES+cEREX)*H174+(cNES+cHOEX)*I174+(cNES+cNES)*S174+(cNES+cOSEX)*N174+(cNES+cEREX)*O174+(cNES+cHOEX)*P174)))/(1+cDR)^(A$6:A$65537 + 0.5),(cPHr+(cNES*L174+(cNES+cOSEX)*G174+(cNES+cEREX)*H174+(cNES+cHOEX)*I174+(cNES+cNES)*S174+(cNES+cOSEX)*N174+(cNES+cEREX)*O174+(cNES+cHOEX)*P174))/(1+cDR)^(((cycle + 0.5)/('Life tables'!$I$2/2))))</f>
        <v>143447.14887234208</v>
      </c>
      <c r="X174" s="107">
        <f>((L174+G174+H174+I174+N174+O174+P174+S174)/('Life tables'!$I$2/2))/(1+oDR)^(((cycle + 0.5)/('Life tables'!$I$2/2)))</f>
        <v>30.238796539447382</v>
      </c>
      <c r="Y174" s="31">
        <f>((uNES*L174+ uOCEX*G174+uEREX*H174+uHOEX*I174+uNES*S174+ uOCEX*N174+uEREX*O174+uHOEX*P174)/('Life tables'!$I$2/2))/(1+oDR)^(((cycle + 0.5)/('Life tables'!$I$2/2)))</f>
        <v>19.929699227771053</v>
      </c>
      <c r="Z174" s="100">
        <f t="shared" si="48"/>
        <v>209047.00034176323</v>
      </c>
      <c r="AA174" s="107">
        <f>((L174+G174+H174+I174+N174+O174+P174+S174)/('Life tables'!$I$2/2))</f>
        <v>33.293127055519903</v>
      </c>
      <c r="AB174" s="31">
        <f>((uNES*L174+ uOCEX*G174+uEREX*H174+uHOEX*I174+uNES*S174+ uOCEX*N174+uEREX*O174+uHOEX*P174)/('Life tables'!$I$2/2))</f>
        <v>21.942738617355189</v>
      </c>
    </row>
    <row r="175" spans="1:28" x14ac:dyDescent="0.25">
      <c r="A175" s="4">
        <v>169</v>
      </c>
      <c r="C175" s="105">
        <f>IF(male=0,VLOOKUP((($A$5:$A$1570/'Life tables'!$I$2)*2)+age,lifetable,13,1),IF(male=1,VLOOKUP((($A$5:$A$1570/'Life tables'!$I$2)*2)+age,lifetable,10,1),"error"))</f>
        <v>9.285312807338908E-5</v>
      </c>
      <c r="F175" s="96">
        <f t="shared" si="36"/>
        <v>133.66680878932118</v>
      </c>
      <c r="G175" s="96">
        <f t="shared" si="37"/>
        <v>13.427110692105231</v>
      </c>
      <c r="H175" s="96">
        <f t="shared" si="38"/>
        <v>0.7668335027433173</v>
      </c>
      <c r="I175" s="96">
        <f t="shared" si="39"/>
        <v>0.30726293230308216</v>
      </c>
      <c r="J175" s="96">
        <f t="shared" si="40"/>
        <v>1.3757863758272201E-2</v>
      </c>
      <c r="K175" s="96">
        <f t="shared" si="41"/>
        <v>0.32107261170989398</v>
      </c>
      <c r="L175" s="96">
        <f t="shared" si="49"/>
        <v>118.83077118670138</v>
      </c>
      <c r="M175" s="96">
        <f t="shared" si="42"/>
        <v>734.33328858231323</v>
      </c>
      <c r="N175" s="96">
        <f t="shared" si="43"/>
        <v>70.717886717165101</v>
      </c>
      <c r="O175" s="96">
        <f t="shared" si="44"/>
        <v>1.6880286256642731</v>
      </c>
      <c r="P175" s="96">
        <f t="shared" si="45"/>
        <v>1.6880286256642731</v>
      </c>
      <c r="Q175" s="96">
        <f t="shared" si="46"/>
        <v>7.5064997362055561E-2</v>
      </c>
      <c r="R175" s="96">
        <f t="shared" si="47"/>
        <v>0.13232307906021762</v>
      </c>
      <c r="S175" s="96">
        <f t="shared" si="50"/>
        <v>660.03195653739726</v>
      </c>
      <c r="T175" s="96">
        <f t="shared" si="51"/>
        <v>12.947864612844675</v>
      </c>
      <c r="U175" s="96">
        <f t="shared" si="52"/>
        <v>119.59425656741217</v>
      </c>
      <c r="V175" s="32">
        <f t="shared" si="53"/>
        <v>1000.0000000000007</v>
      </c>
      <c r="W175" s="100">
        <f>IF(A175=1,((cPH1_+cPHr+(cNES*L175+(cNES+cOSEX)*G175+(cNES+cEREX)*H175+(cNES+cHOEX)*I175+(cNES+cNES)*S175+(cNES+cOSEX)*N175+(cNES+cEREX)*O175+(cNES+cHOEX)*P175)))/(1+cDR)^(A$6:A$65537 + 0.5),(cPHr+(cNES*L175+(cNES+cOSEX)*G175+(cNES+cEREX)*H175+(cNES+cHOEX)*I175+(cNES+cNES)*S175+(cNES+cOSEX)*N175+(cNES+cEREX)*O175+(cNES+cHOEX)*P175))/(1+cDR)^(((cycle + 0.5)/('Life tables'!$I$2/2))))</f>
        <v>143038.37749443544</v>
      </c>
      <c r="X175" s="107">
        <f>((L175+G175+H175+I175+N175+O175+P175+S175)/('Life tables'!$I$2/2))/(1+oDR)^(((cycle + 0.5)/('Life tables'!$I$2/2)))</f>
        <v>30.202654355130473</v>
      </c>
      <c r="Y175" s="31">
        <f>((uNES*L175+ uOCEX*G175+uEREX*H175+uHOEX*I175+uNES*S175+ uOCEX*N175+uEREX*O175+uHOEX*P175)/('Life tables'!$I$2/2))/(1+oDR)^(((cycle + 0.5)/('Life tables'!$I$2/2)))</f>
        <v>19.905879275404242</v>
      </c>
      <c r="Z175" s="100">
        <f t="shared" si="48"/>
        <v>208917.69701144917</v>
      </c>
      <c r="AA175" s="107">
        <f>((L175+G175+H175+I175+N175+O175+P175+S175)/('Life tables'!$I$2/2))</f>
        <v>33.272329648705536</v>
      </c>
      <c r="AB175" s="31">
        <f>((uNES*L175+ uOCEX*G175+uEREX*H175+uHOEX*I175+uNES*S175+ uOCEX*N175+uEREX*O175+uHOEX*P175)/('Life tables'!$I$2/2))</f>
        <v>21.929032111248173</v>
      </c>
    </row>
    <row r="176" spans="1:28" x14ac:dyDescent="0.25">
      <c r="A176" s="4">
        <v>170</v>
      </c>
      <c r="C176" s="105">
        <f>IF(male=0,VLOOKUP((($A$5:$A$1570/'Life tables'!$I$2)*2)+age,lifetable,13,1),IF(male=1,VLOOKUP((($A$5:$A$1570/'Life tables'!$I$2)*2)+age,lifetable,10,1),"error"))</f>
        <v>9.285312807338908E-5</v>
      </c>
      <c r="F176" s="96">
        <f t="shared" si="36"/>
        <v>133.57101418419549</v>
      </c>
      <c r="G176" s="96">
        <f t="shared" si="37"/>
        <v>13.417487923533294</v>
      </c>
      <c r="H176" s="96">
        <f t="shared" si="38"/>
        <v>0.76628393839553499</v>
      </c>
      <c r="I176" s="96">
        <f t="shared" si="39"/>
        <v>0.30704272706637209</v>
      </c>
      <c r="J176" s="96">
        <f t="shared" si="40"/>
        <v>1.374800394985728E-2</v>
      </c>
      <c r="K176" s="96">
        <f t="shared" si="41"/>
        <v>0.32084250953019811</v>
      </c>
      <c r="L176" s="96">
        <f t="shared" si="49"/>
        <v>118.74560908172023</v>
      </c>
      <c r="M176" s="96">
        <f t="shared" si="42"/>
        <v>733.88686463554848</v>
      </c>
      <c r="N176" s="96">
        <f t="shared" si="43"/>
        <v>70.674895123857254</v>
      </c>
      <c r="O176" s="96">
        <f t="shared" si="44"/>
        <v>1.6870024207883159</v>
      </c>
      <c r="P176" s="96">
        <f t="shared" si="45"/>
        <v>1.6870024207883159</v>
      </c>
      <c r="Q176" s="96">
        <f t="shared" si="46"/>
        <v>7.5019363025566554E-2</v>
      </c>
      <c r="R176" s="96">
        <f t="shared" si="47"/>
        <v>0.13224263576271142</v>
      </c>
      <c r="S176" s="96">
        <f t="shared" si="50"/>
        <v>659.63070267132628</v>
      </c>
      <c r="T176" s="96">
        <f t="shared" si="51"/>
        <v>13.036631979820099</v>
      </c>
      <c r="U176" s="96">
        <f t="shared" si="52"/>
        <v>120.04734171270508</v>
      </c>
      <c r="V176" s="32">
        <f t="shared" si="53"/>
        <v>1000.0000000000007</v>
      </c>
      <c r="W176" s="100">
        <f>IF(A176=1,((cPH1_+cPHr+(cNES*L176+(cNES+cOSEX)*G176+(cNES+cEREX)*H176+(cNES+cHOEX)*I176+(cNES+cNES)*S176+(cNES+cOSEX)*N176+(cNES+cEREX)*O176+(cNES+cHOEX)*P176)))/(1+cDR)^(A$6:A$65537 + 0.5),(cPHr+(cNES*L176+(cNES+cOSEX)*G176+(cNES+cEREX)*H176+(cNES+cHOEX)*I176+(cNES+cNES)*S176+(cNES+cOSEX)*N176+(cNES+cEREX)*O176+(cNES+cHOEX)*P176))/(1+cDR)^(((cycle + 0.5)/('Life tables'!$I$2/2))))</f>
        <v>142630.73564281</v>
      </c>
      <c r="X176" s="107">
        <f>((L176+G176+H176+I176+N176+O176+P176+S176)/('Life tables'!$I$2/2))/(1+oDR)^(((cycle + 0.5)/('Life tables'!$I$2/2)))</f>
        <v>30.166556319856308</v>
      </c>
      <c r="Y176" s="31">
        <f>((uNES*L176+ uOCEX*G176+uEREX*H176+uHOEX*I176+uNES*S176+ uOCEX*N176+uEREX*O176+uHOEX*P176)/('Life tables'!$I$2/2))/(1+oDR)^(((cycle + 0.5)/('Life tables'!$I$2/2)))</f>
        <v>19.882088394809859</v>
      </c>
      <c r="Z176" s="100">
        <f t="shared" si="48"/>
        <v>208788.42195560664</v>
      </c>
      <c r="AA176" s="107">
        <f>((L176+G176+H176+I176+N176+O176+P176+S176)/('Life tables'!$I$2/2))</f>
        <v>33.251546281755544</v>
      </c>
      <c r="AB176" s="31">
        <f>((uNES*L176+ uOCEX*G176+uEREX*H176+uHOEX*I176+uNES*S176+ uOCEX*N176+uEREX*O176+uHOEX*P176)/('Life tables'!$I$2/2))</f>
        <v>21.915334830671977</v>
      </c>
    </row>
    <row r="177" spans="1:28" x14ac:dyDescent="0.25">
      <c r="A177" s="4">
        <v>171</v>
      </c>
      <c r="C177" s="105">
        <f>IF(male=0,VLOOKUP((($A$5:$A$1570/'Life tables'!$I$2)*2)+age,lifetable,13,1),IF(male=1,VLOOKUP((($A$5:$A$1570/'Life tables'!$I$2)*2)+age,lifetable,10,1),"error"))</f>
        <v>9.285312807338908E-5</v>
      </c>
      <c r="F177" s="96">
        <f t="shared" si="36"/>
        <v>133.47585670520809</v>
      </c>
      <c r="G177" s="96">
        <f t="shared" si="37"/>
        <v>13.407929155615378</v>
      </c>
      <c r="H177" s="96">
        <f t="shared" si="38"/>
        <v>0.76573802917854206</v>
      </c>
      <c r="I177" s="96">
        <f t="shared" si="39"/>
        <v>0.30682398640600128</v>
      </c>
      <c r="J177" s="96">
        <f t="shared" si="40"/>
        <v>1.3738209718639021E-2</v>
      </c>
      <c r="K177" s="96">
        <f t="shared" si="41"/>
        <v>0.3206139377510186</v>
      </c>
      <c r="L177" s="96">
        <f t="shared" si="49"/>
        <v>118.66101338653851</v>
      </c>
      <c r="M177" s="96">
        <f t="shared" si="42"/>
        <v>733.44016960226747</v>
      </c>
      <c r="N177" s="96">
        <f t="shared" si="43"/>
        <v>70.631877424330554</v>
      </c>
      <c r="O177" s="96">
        <f t="shared" si="44"/>
        <v>1.6859755927596205</v>
      </c>
      <c r="P177" s="96">
        <f t="shared" si="45"/>
        <v>1.6859755927596205</v>
      </c>
      <c r="Q177" s="96">
        <f t="shared" si="46"/>
        <v>7.4973700978079066E-2</v>
      </c>
      <c r="R177" s="96">
        <f t="shared" si="47"/>
        <v>0.13216214361681025</v>
      </c>
      <c r="S177" s="96">
        <f t="shared" si="50"/>
        <v>659.22920514782277</v>
      </c>
      <c r="T177" s="96">
        <f t="shared" si="51"/>
        <v>13.125343890516817</v>
      </c>
      <c r="U177" s="96">
        <f t="shared" si="52"/>
        <v>120.50011779407291</v>
      </c>
      <c r="V177" s="32">
        <f t="shared" si="53"/>
        <v>1000.0000000000007</v>
      </c>
      <c r="W177" s="100">
        <f>IF(A177=1,((cPH1_+cPHr+(cNES*L177+(cNES+cOSEX)*G177+(cNES+cEREX)*H177+(cNES+cHOEX)*I177+(cNES+cNES)*S177+(cNES+cOSEX)*N177+(cNES+cEREX)*O177+(cNES+cHOEX)*P177)))/(1+cDR)^(A$6:A$65537 + 0.5),(cPHr+(cNES*L177+(cNES+cOSEX)*G177+(cNES+cEREX)*H177+(cNES+cHOEX)*I177+(cNES+cNES)*S177+(cNES+cOSEX)*N177+(cNES+cEREX)*O177+(cNES+cHOEX)*P177))/(1+cDR)^(((cycle + 0.5)/('Life tables'!$I$2/2))))</f>
        <v>142224.22192126408</v>
      </c>
      <c r="X177" s="107">
        <f>((L177+G177+H177+I177+N177+O177+P177+S177)/('Life tables'!$I$2/2))/(1+oDR)^(((cycle + 0.5)/('Life tables'!$I$2/2)))</f>
        <v>30.13050233488126</v>
      </c>
      <c r="Y177" s="31">
        <f>((uNES*L177+ uOCEX*G177+uEREX*H177+uHOEX*I177+uNES*S177+ uOCEX*N177+uEREX*O177+uHOEX*P177)/('Life tables'!$I$2/2))/(1+oDR)^(((cycle + 0.5)/('Life tables'!$I$2/2)))</f>
        <v>19.858326522127932</v>
      </c>
      <c r="Z177" s="100">
        <f t="shared" si="48"/>
        <v>208659.17759923355</v>
      </c>
      <c r="AA177" s="107">
        <f>((L177+G177+H177+I177+N177+O177+P177+S177)/('Life tables'!$I$2/2))</f>
        <v>33.230776896390921</v>
      </c>
      <c r="AB177" s="31">
        <f>((uNES*L177+ uOCEX*G177+uEREX*H177+uHOEX*I177+uNES*S177+ uOCEX*N177+uEREX*O177+uHOEX*P177)/('Life tables'!$I$2/2))</f>
        <v>21.901646738513183</v>
      </c>
    </row>
    <row r="178" spans="1:28" x14ac:dyDescent="0.25">
      <c r="A178" s="4">
        <v>172</v>
      </c>
      <c r="C178" s="105">
        <f>IF(male=0,VLOOKUP((($A$5:$A$1570/'Life tables'!$I$2)*2)+age,lifetable,13,1),IF(male=1,VLOOKUP((($A$5:$A$1570/'Life tables'!$I$2)*2)+age,lifetable,10,1),"error"))</f>
        <v>9.285312807338908E-5</v>
      </c>
      <c r="F178" s="96">
        <f t="shared" si="36"/>
        <v>133.38130904635608</v>
      </c>
      <c r="G178" s="96">
        <f t="shared" si="37"/>
        <v>13.398431645406346</v>
      </c>
      <c r="H178" s="96">
        <f t="shared" si="38"/>
        <v>0.76519561844045114</v>
      </c>
      <c r="I178" s="96">
        <f t="shared" si="39"/>
        <v>0.30660664755304001</v>
      </c>
      <c r="J178" s="96">
        <f t="shared" si="40"/>
        <v>1.3728478254104696E-2</v>
      </c>
      <c r="K178" s="96">
        <f t="shared" si="41"/>
        <v>0.32038683078232821</v>
      </c>
      <c r="L178" s="96">
        <f t="shared" si="49"/>
        <v>118.57695982591981</v>
      </c>
      <c r="M178" s="96">
        <f t="shared" si="42"/>
        <v>732.99322926905495</v>
      </c>
      <c r="N178" s="96">
        <f t="shared" si="43"/>
        <v>70.588836101888987</v>
      </c>
      <c r="O178" s="96">
        <f t="shared" si="44"/>
        <v>1.6849482008543955</v>
      </c>
      <c r="P178" s="96">
        <f t="shared" si="45"/>
        <v>1.6849482008543955</v>
      </c>
      <c r="Q178" s="96">
        <f t="shared" si="46"/>
        <v>7.4928013855548703E-2</v>
      </c>
      <c r="R178" s="96">
        <f t="shared" si="47"/>
        <v>0.13208160726912396</v>
      </c>
      <c r="S178" s="96">
        <f t="shared" si="50"/>
        <v>658.82748714433251</v>
      </c>
      <c r="T178" s="96">
        <f t="shared" si="51"/>
        <v>13.21400038262647</v>
      </c>
      <c r="U178" s="96">
        <f t="shared" si="52"/>
        <v>120.95258623212436</v>
      </c>
      <c r="V178" s="32">
        <f t="shared" si="53"/>
        <v>1000.0000000000009</v>
      </c>
      <c r="W178" s="100">
        <f>IF(A178=1,((cPH1_+cPHr+(cNES*L178+(cNES+cOSEX)*G178+(cNES+cEREX)*H178+(cNES+cHOEX)*I178+(cNES+cNES)*S178+(cNES+cOSEX)*N178+(cNES+cEREX)*O178+(cNES+cHOEX)*P178)))/(1+cDR)^(A$6:A$65537 + 0.5),(cPHr+(cNES*L178+(cNES+cOSEX)*G178+(cNES+cEREX)*H178+(cNES+cHOEX)*I178+(cNES+cNES)*S178+(cNES+cOSEX)*N178+(cNES+cEREX)*O178+(cNES+cHOEX)*P178))/(1+cDR)^(((cycle + 0.5)/('Life tables'!$I$2/2))))</f>
        <v>141818.83484846394</v>
      </c>
      <c r="X178" s="107">
        <f>((L178+G178+H178+I178+N178+O178+P178+S178)/('Life tables'!$I$2/2))/(1+oDR)^(((cycle + 0.5)/('Life tables'!$I$2/2)))</f>
        <v>30.094492303748854</v>
      </c>
      <c r="Y178" s="31">
        <f>((uNES*L178+ uOCEX*G178+uEREX*H178+uHOEX*I178+uNES*S178+ uOCEX*N178+uEREX*O178+uHOEX*P178)/('Life tables'!$I$2/2))/(1+oDR)^(((cycle + 0.5)/('Life tables'!$I$2/2)))</f>
        <v>19.834593594948409</v>
      </c>
      <c r="Z178" s="100">
        <f t="shared" si="48"/>
        <v>208529.96625197149</v>
      </c>
      <c r="AA178" s="107">
        <f>((L178+G178+H178+I178+N178+O178+P178+S178)/('Life tables'!$I$2/2))</f>
        <v>33.210021436676904</v>
      </c>
      <c r="AB178" s="31">
        <f>((uNES*L178+ uOCEX*G178+uEREX*H178+uHOEX*I178+uNES*S178+ uOCEX*N178+uEREX*O178+uHOEX*P178)/('Life tables'!$I$2/2))</f>
        <v>21.887967799142977</v>
      </c>
    </row>
    <row r="179" spans="1:28" x14ac:dyDescent="0.25">
      <c r="A179" s="4">
        <v>173</v>
      </c>
      <c r="C179" s="105">
        <f>IF(male=0,VLOOKUP((($A$5:$A$1570/'Life tables'!$I$2)*2)+age,lifetable,13,1),IF(male=1,VLOOKUP((($A$5:$A$1570/'Life tables'!$I$2)*2)+age,lifetable,10,1),"error"))</f>
        <v>9.285312807338908E-5</v>
      </c>
      <c r="F179" s="96">
        <f t="shared" si="36"/>
        <v>133.28734517278943</v>
      </c>
      <c r="G179" s="96">
        <f t="shared" si="37"/>
        <v>13.388992777651023</v>
      </c>
      <c r="H179" s="96">
        <f t="shared" si="38"/>
        <v>0.76465655682185585</v>
      </c>
      <c r="I179" s="96">
        <f t="shared" si="39"/>
        <v>0.30639065066058668</v>
      </c>
      <c r="J179" s="96">
        <f t="shared" si="40"/>
        <v>1.3718806876576959E-2</v>
      </c>
      <c r="K179" s="96">
        <f t="shared" si="41"/>
        <v>0.32016112608745528</v>
      </c>
      <c r="L179" s="96">
        <f t="shared" si="49"/>
        <v>118.49342525469193</v>
      </c>
      <c r="M179" s="96">
        <f t="shared" si="42"/>
        <v>732.54606821246045</v>
      </c>
      <c r="N179" s="96">
        <f t="shared" si="43"/>
        <v>70.545773523307503</v>
      </c>
      <c r="O179" s="96">
        <f t="shared" si="44"/>
        <v>1.6839203015673143</v>
      </c>
      <c r="P179" s="96">
        <f t="shared" si="45"/>
        <v>1.6839203015673143</v>
      </c>
      <c r="Q179" s="96">
        <f t="shared" si="46"/>
        <v>7.4882304170238806E-2</v>
      </c>
      <c r="R179" s="96">
        <f t="shared" si="47"/>
        <v>0.13200103114822029</v>
      </c>
      <c r="S179" s="96">
        <f t="shared" si="50"/>
        <v>658.42557075069988</v>
      </c>
      <c r="T179" s="96">
        <f t="shared" si="51"/>
        <v>13.302601493673285</v>
      </c>
      <c r="U179" s="96">
        <f t="shared" si="52"/>
        <v>121.40474838936004</v>
      </c>
      <c r="V179" s="32">
        <f t="shared" si="53"/>
        <v>1000.0000000000008</v>
      </c>
      <c r="W179" s="100">
        <f>IF(A179=1,((cPH1_+cPHr+(cNES*L179+(cNES+cOSEX)*G179+(cNES+cEREX)*H179+(cNES+cHOEX)*I179+(cNES+cNES)*S179+(cNES+cOSEX)*N179+(cNES+cEREX)*O179+(cNES+cHOEX)*P179)))/(1+cDR)^(A$6:A$65537 + 0.5),(cPHr+(cNES*L179+(cNES+cOSEX)*G179+(cNES+cEREX)*H179+(cNES+cHOEX)*I179+(cNES+cNES)*S179+(cNES+cOSEX)*N179+(cNES+cEREX)*O179+(cNES+cHOEX)*P179))/(1+cDR)^(((cycle + 0.5)/('Life tables'!$I$2/2))))</f>
        <v>141414.57286253001</v>
      </c>
      <c r="X179" s="107">
        <f>((L179+G179+H179+I179+N179+O179+P179+S179)/('Life tables'!$I$2/2))/(1+oDR)^(((cycle + 0.5)/('Life tables'!$I$2/2)))</f>
        <v>30.058526132184792</v>
      </c>
      <c r="Y179" s="31">
        <f>((uNES*L179+ uOCEX*G179+uEREX*H179+uHOEX*I179+uNES*S179+ uOCEX*N179+uEREX*O179+uHOEX*P179)/('Life tables'!$I$2/2))/(1+oDR)^(((cycle + 0.5)/('Life tables'!$I$2/2)))</f>
        <v>19.810889552244667</v>
      </c>
      <c r="Z179" s="100">
        <f t="shared" si="48"/>
        <v>208400.79011348303</v>
      </c>
      <c r="AA179" s="107">
        <f>((L179+G179+H179+I179+N179+O179+P179+S179)/('Life tables'!$I$2/2))</f>
        <v>33.189279848913941</v>
      </c>
      <c r="AB179" s="31">
        <f>((uNES*L179+ uOCEX*G179+uEREX*H179+uHOEX*I179+uNES*S179+ uOCEX*N179+uEREX*O179+uHOEX*P179)/('Life tables'!$I$2/2))</f>
        <v>21.87429797834811</v>
      </c>
    </row>
    <row r="180" spans="1:28" x14ac:dyDescent="0.25">
      <c r="A180" s="4">
        <v>174</v>
      </c>
      <c r="C180" s="105">
        <f>IF(male=0,VLOOKUP((($A$5:$A$1570/'Life tables'!$I$2)*2)+age,lifetable,13,1),IF(male=1,VLOOKUP((($A$5:$A$1570/'Life tables'!$I$2)*2)+age,lifetable,10,1),"error"))</f>
        <v>9.285312807338908E-5</v>
      </c>
      <c r="F180" s="96">
        <f t="shared" si="36"/>
        <v>133.19394026156746</v>
      </c>
      <c r="G180" s="96">
        <f t="shared" si="37"/>
        <v>13.379610058833068</v>
      </c>
      <c r="H180" s="96">
        <f t="shared" si="38"/>
        <v>0.76412070191595571</v>
      </c>
      <c r="I180" s="96">
        <f t="shared" si="39"/>
        <v>0.30617593866758325</v>
      </c>
      <c r="J180" s="96">
        <f t="shared" si="40"/>
        <v>1.3709193031116111E-2</v>
      </c>
      <c r="K180" s="96">
        <f t="shared" si="41"/>
        <v>0.31993676404077975</v>
      </c>
      <c r="L180" s="96">
        <f t="shared" si="49"/>
        <v>118.41038760507897</v>
      </c>
      <c r="M180" s="96">
        <f t="shared" si="42"/>
        <v>732.09870985539999</v>
      </c>
      <c r="N180" s="96">
        <f t="shared" si="43"/>
        <v>70.50269194426366</v>
      </c>
      <c r="O180" s="96">
        <f t="shared" si="44"/>
        <v>1.6828919487411662</v>
      </c>
      <c r="P180" s="96">
        <f t="shared" si="45"/>
        <v>1.6828919487411662</v>
      </c>
      <c r="Q180" s="96">
        <f t="shared" si="46"/>
        <v>7.4836574316486049E-2</v>
      </c>
      <c r="R180" s="96">
        <f t="shared" si="47"/>
        <v>0.13192041947478814</v>
      </c>
      <c r="S180" s="96">
        <f t="shared" si="50"/>
        <v>658.02347701986275</v>
      </c>
      <c r="T180" s="96">
        <f t="shared" si="51"/>
        <v>13.391147261020887</v>
      </c>
      <c r="U180" s="96">
        <f t="shared" si="52"/>
        <v>121.85660557287561</v>
      </c>
      <c r="V180" s="32">
        <f t="shared" si="53"/>
        <v>1000.0000000000009</v>
      </c>
      <c r="W180" s="100">
        <f>IF(A180=1,((cPH1_+cPHr+(cNES*L180+(cNES+cOSEX)*G180+(cNES+cEREX)*H180+(cNES+cHOEX)*I180+(cNES+cNES)*S180+(cNES+cOSEX)*N180+(cNES+cEREX)*O180+(cNES+cHOEX)*P180)))/(1+cDR)^(A$6:A$65537 + 0.5),(cPHr+(cNES*L180+(cNES+cOSEX)*G180+(cNES+cEREX)*H180+(cNES+cHOEX)*I180+(cNES+cNES)*S180+(cNES+cOSEX)*N180+(cNES+cEREX)*O180+(cNES+cHOEX)*P180))/(1+cDR)^(((cycle + 0.5)/('Life tables'!$I$2/2))))</f>
        <v>141011.43432539824</v>
      </c>
      <c r="X180" s="107">
        <f>((L180+G180+H180+I180+N180+O180+P180+S180)/('Life tables'!$I$2/2))/(1+oDR)^(((cycle + 0.5)/('Life tables'!$I$2/2)))</f>
        <v>30.022603727996884</v>
      </c>
      <c r="Y180" s="31">
        <f>((uNES*L180+ uOCEX*G180+uEREX*H180+uHOEX*I180+uNES*S180+ uOCEX*N180+uEREX*O180+uHOEX*P180)/('Life tables'!$I$2/2))/(1+oDR)^(((cycle + 0.5)/('Life tables'!$I$2/2)))</f>
        <v>19.787214334310104</v>
      </c>
      <c r="Z180" s="100">
        <f t="shared" si="48"/>
        <v>208271.6512785792</v>
      </c>
      <c r="AA180" s="107">
        <f>((L180+G180+H180+I180+N180+O180+P180+S180)/('Life tables'!$I$2/2))</f>
        <v>33.168552081533797</v>
      </c>
      <c r="AB180" s="31">
        <f>((uNES*L180+ uOCEX*G180+uEREX*H180+uHOEX*I180+uNES*S180+ uOCEX*N180+uEREX*O180+uHOEX*P180)/('Life tables'!$I$2/2))</f>
        <v>21.86063724326505</v>
      </c>
    </row>
    <row r="181" spans="1:28" x14ac:dyDescent="0.25">
      <c r="A181" s="4">
        <v>175</v>
      </c>
      <c r="C181" s="105">
        <f>IF(male=0,VLOOKUP((($A$5:$A$1570/'Life tables'!$I$2)*2)+age,lifetable,13,1),IF(male=1,VLOOKUP((($A$5:$A$1570/'Life tables'!$I$2)*2)+age,lifetable,10,1),"error"))</f>
        <v>9.285312807338908E-5</v>
      </c>
      <c r="F181" s="96">
        <f t="shared" si="36"/>
        <v>133.10107064517692</v>
      </c>
      <c r="G181" s="96">
        <f t="shared" si="37"/>
        <v>13.370281111501239</v>
      </c>
      <c r="H181" s="96">
        <f t="shared" si="38"/>
        <v>0.76358791794452541</v>
      </c>
      <c r="I181" s="96">
        <f t="shared" si="39"/>
        <v>0.30596245716897874</v>
      </c>
      <c r="J181" s="96">
        <f t="shared" si="40"/>
        <v>1.3699634281706615E-2</v>
      </c>
      <c r="K181" s="96">
        <f t="shared" si="41"/>
        <v>0.31971368779206033</v>
      </c>
      <c r="L181" s="96">
        <f t="shared" si="49"/>
        <v>118.32782583648842</v>
      </c>
      <c r="M181" s="96">
        <f t="shared" si="42"/>
        <v>731.65117652092738</v>
      </c>
      <c r="N181" s="96">
        <f t="shared" si="43"/>
        <v>70.45959351451593</v>
      </c>
      <c r="O181" s="96">
        <f t="shared" si="44"/>
        <v>1.6818631936904629</v>
      </c>
      <c r="P181" s="96">
        <f t="shared" si="45"/>
        <v>1.6818631936904629</v>
      </c>
      <c r="Q181" s="96">
        <f t="shared" si="46"/>
        <v>7.4790826576197081E-2</v>
      </c>
      <c r="R181" s="96">
        <f t="shared" si="47"/>
        <v>0.1318397762713269</v>
      </c>
      <c r="S181" s="96">
        <f t="shared" si="50"/>
        <v>657.62122601618307</v>
      </c>
      <c r="T181" s="96">
        <f t="shared" si="51"/>
        <v>13.47963772187879</v>
      </c>
      <c r="U181" s="96">
        <f t="shared" si="52"/>
        <v>122.30815903693899</v>
      </c>
      <c r="V181" s="32">
        <f t="shared" si="53"/>
        <v>1000.0000000000008</v>
      </c>
      <c r="W181" s="100">
        <f>IF(A181=1,((cPH1_+cPHr+(cNES*L181+(cNES+cOSEX)*G181+(cNES+cEREX)*H181+(cNES+cHOEX)*I181+(cNES+cNES)*S181+(cNES+cOSEX)*N181+(cNES+cEREX)*O181+(cNES+cHOEX)*P181)))/(1+cDR)^(A$6:A$65537 + 0.5),(cPHr+(cNES*L181+(cNES+cOSEX)*G181+(cNES+cEREX)*H181+(cNES+cHOEX)*I181+(cNES+cNES)*S181+(cNES+cOSEX)*N181+(cNES+cEREX)*O181+(cNES+cHOEX)*P181))/(1+cDR)^(((cycle + 0.5)/('Life tables'!$I$2/2))))</f>
        <v>140609.41752696782</v>
      </c>
      <c r="X181" s="107">
        <f>((L181+G181+H181+I181+N181+O181+P181+S181)/('Life tables'!$I$2/2))/(1+oDR)^(((cycle + 0.5)/('Life tables'!$I$2/2)))</f>
        <v>29.986725000979654</v>
      </c>
      <c r="Y181" s="31">
        <f>((uNES*L181+ uOCEX*G181+uEREX*H181+uHOEX*I181+uNES*S181+ uOCEX*N181+uEREX*O181+uHOEX*P181)/('Life tables'!$I$2/2))/(1+oDR)^(((cycle + 0.5)/('Life tables'!$I$2/2)))</f>
        <v>19.763567882697792</v>
      </c>
      <c r="Z181" s="100">
        <f t="shared" si="48"/>
        <v>208142.55174210758</v>
      </c>
      <c r="AA181" s="107">
        <f>((L181+G181+H181+I181+N181+O181+P181+S181)/('Life tables'!$I$2/2))</f>
        <v>33.14783808500038</v>
      </c>
      <c r="AB181" s="31">
        <f>((uNES*L181+ uOCEX*G181+uEREX*H181+uHOEX*I181+uNES*S181+ uOCEX*N181+uEREX*O181+uHOEX*P181)/('Life tables'!$I$2/2))</f>
        <v>21.846985562317247</v>
      </c>
    </row>
    <row r="182" spans="1:28" x14ac:dyDescent="0.25">
      <c r="A182" s="4">
        <v>176</v>
      </c>
      <c r="C182" s="105">
        <f>IF(male=0,VLOOKUP((($A$5:$A$1570/'Life tables'!$I$2)*2)+age,lifetable,13,1),IF(male=1,VLOOKUP((($A$5:$A$1570/'Life tables'!$I$2)*2)+age,lifetable,10,1),"error"))</f>
        <v>9.285312807338908E-5</v>
      </c>
      <c r="F182" s="96">
        <f t="shared" si="36"/>
        <v>133.00871375768205</v>
      </c>
      <c r="G182" s="96">
        <f t="shared" si="37"/>
        <v>13.361003668860063</v>
      </c>
      <c r="H182" s="96">
        <f t="shared" si="38"/>
        <v>0.76305807544898274</v>
      </c>
      <c r="I182" s="96">
        <f t="shared" si="39"/>
        <v>0.30575015429194374</v>
      </c>
      <c r="J182" s="96">
        <f t="shared" si="40"/>
        <v>1.369012830571451E-2</v>
      </c>
      <c r="K182" s="96">
        <f t="shared" si="41"/>
        <v>0.31949184313708612</v>
      </c>
      <c r="L182" s="96">
        <f t="shared" si="49"/>
        <v>118.24571988763826</v>
      </c>
      <c r="M182" s="96">
        <f t="shared" si="42"/>
        <v>731.20348948350102</v>
      </c>
      <c r="N182" s="96">
        <f t="shared" si="43"/>
        <v>70.416480282840723</v>
      </c>
      <c r="O182" s="96">
        <f t="shared" si="44"/>
        <v>1.6808340853192851</v>
      </c>
      <c r="P182" s="96">
        <f t="shared" si="45"/>
        <v>1.6808340853192851</v>
      </c>
      <c r="Q182" s="96">
        <f t="shared" si="46"/>
        <v>7.4745063124088948E-2</v>
      </c>
      <c r="R182" s="96">
        <f t="shared" si="47"/>
        <v>0.13175910537138449</v>
      </c>
      <c r="S182" s="96">
        <f t="shared" si="50"/>
        <v>657.21883686152626</v>
      </c>
      <c r="T182" s="96">
        <f t="shared" si="51"/>
        <v>13.568072913308594</v>
      </c>
      <c r="U182" s="96">
        <f t="shared" si="52"/>
        <v>122.75940998544746</v>
      </c>
      <c r="V182" s="32">
        <f t="shared" si="53"/>
        <v>1000.0000000000009</v>
      </c>
      <c r="W182" s="100">
        <f>IF(A182=1,((cPH1_+cPHr+(cNES*L182+(cNES+cOSEX)*G182+(cNES+cEREX)*H182+(cNES+cHOEX)*I182+(cNES+cNES)*S182+(cNES+cOSEX)*N182+(cNES+cEREX)*O182+(cNES+cHOEX)*P182)))/(1+cDR)^(A$6:A$65537 + 0.5),(cPHr+(cNES*L182+(cNES+cOSEX)*G182+(cNES+cEREX)*H182+(cNES+cHOEX)*I182+(cNES+cNES)*S182+(cNES+cOSEX)*N182+(cNES+cEREX)*O182+(cNES+cHOEX)*P182))/(1+cDR)^(((cycle + 0.5)/('Life tables'!$I$2/2))))</f>
        <v>140208.52068904575</v>
      </c>
      <c r="X182" s="107">
        <f>((L182+G182+H182+I182+N182+O182+P182+S182)/('Life tables'!$I$2/2))/(1+oDR)^(((cycle + 0.5)/('Life tables'!$I$2/2)))</f>
        <v>29.950889862823537</v>
      </c>
      <c r="Y182" s="31">
        <f>((uNES*L182+ uOCEX*G182+uEREX*H182+uHOEX*I182+uNES*S182+ uOCEX*N182+uEREX*O182+uHOEX*P182)/('Life tables'!$I$2/2))/(1+oDR)^(((cycle + 0.5)/('Life tables'!$I$2/2)))</f>
        <v>19.739950140162932</v>
      </c>
      <c r="Z182" s="100">
        <f t="shared" si="48"/>
        <v>208013.49340361293</v>
      </c>
      <c r="AA182" s="107">
        <f>((L182+G182+H182+I182+N182+O182+P182+S182)/('Life tables'!$I$2/2))</f>
        <v>33.127137811715301</v>
      </c>
      <c r="AB182" s="31">
        <f>((uNES*L182+ uOCEX*G182+uEREX*H182+uHOEX*I182+uNES*S182+ uOCEX*N182+uEREX*O182+uHOEX*P182)/('Life tables'!$I$2/2))</f>
        <v>21.833342905155305</v>
      </c>
    </row>
    <row r="183" spans="1:28" x14ac:dyDescent="0.25">
      <c r="A183" s="4">
        <v>177</v>
      </c>
      <c r="C183" s="105">
        <f>IF(male=0,VLOOKUP((($A$5:$A$1570/'Life tables'!$I$2)*2)+age,lifetable,13,1),IF(male=1,VLOOKUP((($A$5:$A$1570/'Life tables'!$I$2)*2)+age,lifetable,10,1),"error"))</f>
        <v>9.285312807338908E-5</v>
      </c>
      <c r="F183" s="96">
        <f t="shared" si="36"/>
        <v>132.91684808338454</v>
      </c>
      <c r="G183" s="96">
        <f t="shared" si="37"/>
        <v>13.351775569612615</v>
      </c>
      <c r="H183" s="96">
        <f t="shared" si="38"/>
        <v>0.76253105099585561</v>
      </c>
      <c r="I183" s="96">
        <f t="shared" si="39"/>
        <v>0.30553898057785334</v>
      </c>
      <c r="J183" s="96">
        <f t="shared" si="40"/>
        <v>1.3680672888603156E-2</v>
      </c>
      <c r="K183" s="96">
        <f t="shared" si="41"/>
        <v>0.31927117839435493</v>
      </c>
      <c r="L183" s="96">
        <f t="shared" si="49"/>
        <v>118.16405063091526</v>
      </c>
      <c r="M183" s="96">
        <f t="shared" si="42"/>
        <v>730.75566901786033</v>
      </c>
      <c r="N183" s="96">
        <f t="shared" si="43"/>
        <v>70.373354201739389</v>
      </c>
      <c r="O183" s="96">
        <f t="shared" si="44"/>
        <v>1.6798046702336376</v>
      </c>
      <c r="P183" s="96">
        <f t="shared" si="45"/>
        <v>1.6798046702336376</v>
      </c>
      <c r="Q183" s="96">
        <f t="shared" si="46"/>
        <v>7.4699286032685552E-2</v>
      </c>
      <c r="R183" s="96">
        <f t="shared" si="47"/>
        <v>0.13167841042836459</v>
      </c>
      <c r="S183" s="96">
        <f t="shared" si="50"/>
        <v>656.81632777919265</v>
      </c>
      <c r="T183" s="96">
        <f t="shared" si="51"/>
        <v>13.656452872229883</v>
      </c>
      <c r="U183" s="96">
        <f t="shared" si="52"/>
        <v>123.21035957427019</v>
      </c>
      <c r="V183" s="32">
        <f t="shared" si="53"/>
        <v>1000.000000000001</v>
      </c>
      <c r="W183" s="100">
        <f>IF(A183=1,((cPH1_+cPHr+(cNES*L183+(cNES+cOSEX)*G183+(cNES+cEREX)*H183+(cNES+cHOEX)*I183+(cNES+cNES)*S183+(cNES+cOSEX)*N183+(cNES+cEREX)*O183+(cNES+cHOEX)*P183)))/(1+cDR)^(A$6:A$65537 + 0.5),(cPHr+(cNES*L183+(cNES+cOSEX)*G183+(cNES+cEREX)*H183+(cNES+cHOEX)*I183+(cNES+cNES)*S183+(cNES+cOSEX)*N183+(cNES+cEREX)*O183+(cNES+cHOEX)*P183))/(1+cDR)^(((cycle + 0.5)/('Life tables'!$I$2/2))))</f>
        <v>139808.74196909738</v>
      </c>
      <c r="X183" s="107">
        <f>((L183+G183+H183+I183+N183+O183+P183+S183)/('Life tables'!$I$2/2))/(1+oDR)^(((cycle + 0.5)/('Life tables'!$I$2/2)))</f>
        <v>29.91509822702826</v>
      </c>
      <c r="Y183" s="31">
        <f>((uNES*L183+ uOCEX*G183+uEREX*H183+uHOEX*I183+uNES*S183+ uOCEX*N183+uEREX*O183+uHOEX*P183)/('Life tables'!$I$2/2))/(1+oDR)^(((cycle + 0.5)/('Life tables'!$I$2/2)))</f>
        <v>19.716361050608025</v>
      </c>
      <c r="Z183" s="100">
        <f t="shared" si="48"/>
        <v>207884.47807178035</v>
      </c>
      <c r="AA183" s="107">
        <f>((L183+G183+H183+I183+N183+O183+P183+S183)/('Life tables'!$I$2/2))</f>
        <v>33.106451215927805</v>
      </c>
      <c r="AB183" s="31">
        <f>((uNES*L183+ uOCEX*G183+uEREX*H183+uHOEX*I183+uNES*S183+ uOCEX*N183+uEREX*O183+uHOEX*P183)/('Life tables'!$I$2/2))</f>
        <v>21.819709242599945</v>
      </c>
    </row>
    <row r="184" spans="1:28" x14ac:dyDescent="0.25">
      <c r="A184" s="4">
        <v>178</v>
      </c>
      <c r="C184" s="105">
        <f>IF(male=0,VLOOKUP((($A$5:$A$1570/'Life tables'!$I$2)*2)+age,lifetable,13,1),IF(male=1,VLOOKUP((($A$5:$A$1570/'Life tables'!$I$2)*2)+age,lifetable,10,1),"error"))</f>
        <v>9.285312807338908E-5</v>
      </c>
      <c r="F184" s="96">
        <f t="shared" si="36"/>
        <v>132.8254531078766</v>
      </c>
      <c r="G184" s="96">
        <f t="shared" si="37"/>
        <v>13.342594753043697</v>
      </c>
      <c r="H184" s="96">
        <f t="shared" si="38"/>
        <v>0.76200672689597859</v>
      </c>
      <c r="I184" s="96">
        <f t="shared" si="39"/>
        <v>0.30532888886977194</v>
      </c>
      <c r="J184" s="96">
        <f t="shared" si="40"/>
        <v>1.3671265918895285E-2</v>
      </c>
      <c r="K184" s="96">
        <f t="shared" si="41"/>
        <v>0.3190516442875016</v>
      </c>
      <c r="L184" s="96">
        <f t="shared" si="49"/>
        <v>118.08279982886076</v>
      </c>
      <c r="M184" s="96">
        <f t="shared" si="42"/>
        <v>730.30773444562442</v>
      </c>
      <c r="N184" s="96">
        <f t="shared" si="43"/>
        <v>70.330217131925721</v>
      </c>
      <c r="O184" s="96">
        <f t="shared" si="44"/>
        <v>1.6787749928485654</v>
      </c>
      <c r="P184" s="96">
        <f t="shared" si="45"/>
        <v>1.6787749928485654</v>
      </c>
      <c r="Q184" s="96">
        <f t="shared" si="46"/>
        <v>7.4653497277080885E-2</v>
      </c>
      <c r="R184" s="96">
        <f t="shared" si="47"/>
        <v>0.13159769492392354</v>
      </c>
      <c r="S184" s="96">
        <f t="shared" si="50"/>
        <v>656.41371613580054</v>
      </c>
      <c r="T184" s="96">
        <f t="shared" si="51"/>
        <v>13.744777635425859</v>
      </c>
      <c r="U184" s="96">
        <f t="shared" si="52"/>
        <v>123.66100891348161</v>
      </c>
      <c r="V184" s="32">
        <f t="shared" si="53"/>
        <v>1000.000000000001</v>
      </c>
      <c r="W184" s="100">
        <f>IF(A184=1,((cPH1_+cPHr+(cNES*L184+(cNES+cOSEX)*G184+(cNES+cEREX)*H184+(cNES+cHOEX)*I184+(cNES+cNES)*S184+(cNES+cOSEX)*N184+(cNES+cEREX)*O184+(cNES+cHOEX)*P184)))/(1+cDR)^(A$6:A$65537 + 0.5),(cPHr+(cNES*L184+(cNES+cOSEX)*G184+(cNES+cEREX)*H184+(cNES+cHOEX)*I184+(cNES+cNES)*S184+(cNES+cOSEX)*N184+(cNES+cEREX)*O184+(cNES+cHOEX)*P184))/(1+cDR)^(((cycle + 0.5)/('Life tables'!$I$2/2))))</f>
        <v>139410.07946381325</v>
      </c>
      <c r="X184" s="107">
        <f>((L184+G184+H184+I184+N184+O184+P184+S184)/('Life tables'!$I$2/2))/(1+oDR)^(((cycle + 0.5)/('Life tables'!$I$2/2)))</f>
        <v>29.879350008820364</v>
      </c>
      <c r="Y184" s="31">
        <f>((uNES*L184+ uOCEX*G184+uEREX*H184+uHOEX*I184+uNES*S184+ uOCEX*N184+uEREX*O184+uHOEX*P184)/('Life tables'!$I$2/2))/(1+oDR)^(((cycle + 0.5)/('Life tables'!$I$2/2)))</f>
        <v>19.692800559030626</v>
      </c>
      <c r="Z184" s="100">
        <f t="shared" si="48"/>
        <v>207755.50746867116</v>
      </c>
      <c r="AA184" s="107">
        <f>((L184+G184+H184+I184+N184+O184+P184+S184)/('Life tables'!$I$2/2))</f>
        <v>33.085778253648861</v>
      </c>
      <c r="AB184" s="31">
        <f>((uNES*L184+ uOCEX*G184+uEREX*H184+uHOEX*I184+uNES*S184+ uOCEX*N184+uEREX*O184+uHOEX*P184)/('Life tables'!$I$2/2))</f>
        <v>21.806084546587591</v>
      </c>
    </row>
    <row r="185" spans="1:28" x14ac:dyDescent="0.25">
      <c r="A185" s="4">
        <v>179</v>
      </c>
      <c r="C185" s="105">
        <f>IF(male=0,VLOOKUP((($A$5:$A$1570/'Life tables'!$I$2)*2)+age,lifetable,13,1),IF(male=1,VLOOKUP((($A$5:$A$1570/'Life tables'!$I$2)*2)+age,lifetable,10,1),"error"))</f>
        <v>9.285312807338908E-5</v>
      </c>
      <c r="F185" s="96">
        <f t="shared" si="36"/>
        <v>132.7345092713748</v>
      </c>
      <c r="G185" s="96">
        <f t="shared" si="37"/>
        <v>13.333459254332128</v>
      </c>
      <c r="H185" s="96">
        <f t="shared" si="38"/>
        <v>0.76148499093677346</v>
      </c>
      <c r="I185" s="96">
        <f t="shared" si="39"/>
        <v>0.30511983420518074</v>
      </c>
      <c r="J185" s="96">
        <f t="shared" si="40"/>
        <v>1.3661905383369833E-2</v>
      </c>
      <c r="K185" s="96">
        <f t="shared" si="41"/>
        <v>0.31883319383320397</v>
      </c>
      <c r="L185" s="96">
        <f t="shared" si="49"/>
        <v>118.00195009268415</v>
      </c>
      <c r="M185" s="96">
        <f t="shared" si="42"/>
        <v>729.85970417971885</v>
      </c>
      <c r="N185" s="96">
        <f t="shared" si="43"/>
        <v>70.287070846604323</v>
      </c>
      <c r="O185" s="96">
        <f t="shared" si="44"/>
        <v>1.6777450954902791</v>
      </c>
      <c r="P185" s="96">
        <f t="shared" si="45"/>
        <v>1.6777450954902791</v>
      </c>
      <c r="Q185" s="96">
        <f t="shared" si="46"/>
        <v>7.460769873948056E-2</v>
      </c>
      <c r="R185" s="96">
        <f t="shared" si="47"/>
        <v>0.13151696217597575</v>
      </c>
      <c r="S185" s="96">
        <f t="shared" si="50"/>
        <v>656.01101848121846</v>
      </c>
      <c r="T185" s="96">
        <f t="shared" si="51"/>
        <v>13.833047239548709</v>
      </c>
      <c r="U185" s="96">
        <f t="shared" si="52"/>
        <v>124.11135906949079</v>
      </c>
      <c r="V185" s="32">
        <f t="shared" si="53"/>
        <v>1000.0000000000011</v>
      </c>
      <c r="W185" s="100">
        <f>IF(A185=1,((cPH1_+cPHr+(cNES*L185+(cNES+cOSEX)*G185+(cNES+cEREX)*H185+(cNES+cHOEX)*I185+(cNES+cNES)*S185+(cNES+cOSEX)*N185+(cNES+cEREX)*O185+(cNES+cHOEX)*P185)))/(1+cDR)^(A$6:A$65537 + 0.5),(cPHr+(cNES*L185+(cNES+cOSEX)*G185+(cNES+cEREX)*H185+(cNES+cHOEX)*I185+(cNES+cNES)*S185+(cNES+cOSEX)*N185+(cNES+cEREX)*O185+(cNES+cHOEX)*P185))/(1+cDR)^(((cycle + 0.5)/('Life tables'!$I$2/2))))</f>
        <v>139012.53121250105</v>
      </c>
      <c r="X185" s="107">
        <f>((L185+G185+H185+I185+N185+O185+P185+S185)/('Life tables'!$I$2/2))/(1+oDR)^(((cycle + 0.5)/('Life tables'!$I$2/2)))</f>
        <v>29.843645125074612</v>
      </c>
      <c r="Y185" s="31">
        <f>((uNES*L185+ uOCEX*G185+uEREX*H185+uHOEX*I185+uNES*S185+ uOCEX*N185+uEREX*O185+uHOEX*P185)/('Life tables'!$I$2/2))/(1+oDR)^(((cycle + 0.5)/('Life tables'!$I$2/2)))</f>
        <v>19.66926861147358</v>
      </c>
      <c r="Z185" s="100">
        <f t="shared" si="48"/>
        <v>207626.58323376192</v>
      </c>
      <c r="AA185" s="107">
        <f>((L185+G185+H185+I185+N185+O185+P185+S185)/('Life tables'!$I$2/2))</f>
        <v>33.065118882569308</v>
      </c>
      <c r="AB185" s="31">
        <f>((uNES*L185+ uOCEX*G185+uEREX*H185+uHOEX*I185+uNES*S185+ uOCEX*N185+uEREX*O185+uHOEX*P185)/('Life tables'!$I$2/2))</f>
        <v>21.792468790118573</v>
      </c>
    </row>
    <row r="186" spans="1:28" x14ac:dyDescent="0.25">
      <c r="A186" s="4">
        <v>180</v>
      </c>
      <c r="C186" s="105">
        <f>IF(male=0,VLOOKUP((($A$5:$A$1570/'Life tables'!$I$2)*2)+age,lifetable,13,1),IF(male=1,VLOOKUP((($A$5:$A$1570/'Life tables'!$I$2)*2)+age,lifetable,10,1),"error"))</f>
        <v>9.285312807338908E-5</v>
      </c>
      <c r="F186" s="96">
        <f t="shared" si="36"/>
        <v>132.64399792422918</v>
      </c>
      <c r="G186" s="96">
        <f t="shared" si="37"/>
        <v>13.324367200081538</v>
      </c>
      <c r="H186" s="96">
        <f t="shared" si="38"/>
        <v>0.76096573612700924</v>
      </c>
      <c r="I186" s="96">
        <f t="shared" si="39"/>
        <v>0.3049117737137052</v>
      </c>
      <c r="J186" s="96">
        <f t="shared" si="40"/>
        <v>1.3652589362482629E-2</v>
      </c>
      <c r="K186" s="96">
        <f t="shared" si="41"/>
        <v>0.31861578223431386</v>
      </c>
      <c r="L186" s="96">
        <f t="shared" si="49"/>
        <v>117.92148484271013</v>
      </c>
      <c r="M186" s="96">
        <f t="shared" si="42"/>
        <v>729.41159576673249</v>
      </c>
      <c r="N186" s="96">
        <f t="shared" si="43"/>
        <v>70.243917035549728</v>
      </c>
      <c r="O186" s="96">
        <f t="shared" si="44"/>
        <v>1.6767150184935216</v>
      </c>
      <c r="P186" s="96">
        <f t="shared" si="45"/>
        <v>1.6767150184935216</v>
      </c>
      <c r="Q186" s="96">
        <f t="shared" si="46"/>
        <v>7.4561892213531447E-2</v>
      </c>
      <c r="R186" s="96">
        <f t="shared" si="47"/>
        <v>0.13143621534632621</v>
      </c>
      <c r="S186" s="96">
        <f t="shared" si="50"/>
        <v>655.6082505866359</v>
      </c>
      <c r="T186" s="96">
        <f t="shared" si="51"/>
        <v>13.921261721124722</v>
      </c>
      <c r="U186" s="96">
        <f t="shared" si="52"/>
        <v>124.56141106707143</v>
      </c>
      <c r="V186" s="32">
        <f t="shared" si="53"/>
        <v>1000.0000000000013</v>
      </c>
      <c r="W186" s="100">
        <f>IF(A186=1,((cPH1_+cPHr+(cNES*L186+(cNES+cOSEX)*G186+(cNES+cEREX)*H186+(cNES+cHOEX)*I186+(cNES+cNES)*S186+(cNES+cOSEX)*N186+(cNES+cEREX)*O186+(cNES+cHOEX)*P186)))/(1+cDR)^(A$6:A$65537 + 0.5),(cPHr+(cNES*L186+(cNES+cOSEX)*G186+(cNES+cEREX)*H186+(cNES+cHOEX)*I186+(cNES+cNES)*S186+(cNES+cOSEX)*N186+(cNES+cEREX)*O186+(cNES+cHOEX)*P186))/(1+cDR)^(((cycle + 0.5)/('Life tables'!$I$2/2))))</f>
        <v>138616.09520031064</v>
      </c>
      <c r="X186" s="107">
        <f>((L186+G186+H186+I186+N186+O186+P186+S186)/('Life tables'!$I$2/2))/(1+oDR)^(((cycle + 0.5)/('Life tables'!$I$2/2)))</f>
        <v>29.807983494239043</v>
      </c>
      <c r="Y186" s="31">
        <f>((uNES*L186+ uOCEX*G186+uEREX*H186+uHOEX*I186+uNES*S186+ uOCEX*N186+uEREX*O186+uHOEX*P186)/('Life tables'!$I$2/2))/(1+oDR)^(((cycle + 0.5)/('Life tables'!$I$2/2)))</f>
        <v>19.645765154977568</v>
      </c>
      <c r="Z186" s="100">
        <f t="shared" si="48"/>
        <v>207497.70692779464</v>
      </c>
      <c r="AA186" s="107">
        <f>((L186+G186+H186+I186+N186+O186+P186+S186)/('Life tables'!$I$2/2))</f>
        <v>33.04447306198179</v>
      </c>
      <c r="AB186" s="31">
        <f>((uNES*L186+ uOCEX*G186+uEREX*H186+uHOEX*I186+uNES*S186+ uOCEX*N186+uEREX*O186+uHOEX*P186)/('Life tables'!$I$2/2))</f>
        <v>21.778861947207663</v>
      </c>
    </row>
    <row r="187" spans="1:28" x14ac:dyDescent="0.25">
      <c r="A187" s="4">
        <v>181</v>
      </c>
      <c r="C187" s="105">
        <f>IF(male=0,VLOOKUP((($A$5:$A$1570/'Life tables'!$I$2)*2)+age,lifetable,13,1),IF(male=1,VLOOKUP((($A$5:$A$1570/'Life tables'!$I$2)*2)+age,lifetable,10,1),"error"))</f>
        <v>9.285312807338908E-5</v>
      </c>
      <c r="F187" s="96">
        <f t="shared" si="36"/>
        <v>132.55390128450586</v>
      </c>
      <c r="G187" s="96">
        <f t="shared" si="37"/>
        <v>13.315316804059451</v>
      </c>
      <c r="H187" s="96">
        <f t="shared" si="38"/>
        <v>0.76044886045345783</v>
      </c>
      <c r="I187" s="96">
        <f t="shared" si="39"/>
        <v>0.30470466651960981</v>
      </c>
      <c r="J187" s="96">
        <f t="shared" si="40"/>
        <v>1.3643316026000529E-2</v>
      </c>
      <c r="K187" s="96">
        <f t="shared" si="41"/>
        <v>0.31839936677796932</v>
      </c>
      <c r="L187" s="96">
        <f t="shared" si="49"/>
        <v>117.84138827066937</v>
      </c>
      <c r="M187" s="96">
        <f t="shared" si="42"/>
        <v>728.96342592729923</v>
      </c>
      <c r="N187" s="96">
        <f t="shared" si="43"/>
        <v>70.200757308995222</v>
      </c>
      <c r="O187" s="96">
        <f t="shared" si="44"/>
        <v>1.675684800294394</v>
      </c>
      <c r="P187" s="96">
        <f t="shared" si="45"/>
        <v>1.675684800294394</v>
      </c>
      <c r="Q187" s="96">
        <f t="shared" si="46"/>
        <v>7.4516079408449773E-2</v>
      </c>
      <c r="R187" s="96">
        <f t="shared" si="47"/>
        <v>0.13135545744794708</v>
      </c>
      <c r="S187" s="96">
        <f t="shared" si="50"/>
        <v>655.20542748085882</v>
      </c>
      <c r="T187" s="96">
        <f t="shared" si="51"/>
        <v>14.009421116559173</v>
      </c>
      <c r="U187" s="96">
        <f t="shared" si="52"/>
        <v>125.01116589129735</v>
      </c>
      <c r="V187" s="32">
        <f t="shared" si="53"/>
        <v>1000.0000000000013</v>
      </c>
      <c r="W187" s="100">
        <f>IF(A187=1,((cPH1_+cPHr+(cNES*L187+(cNES+cOSEX)*G187+(cNES+cEREX)*H187+(cNES+cHOEX)*I187+(cNES+cNES)*S187+(cNES+cOSEX)*N187+(cNES+cEREX)*O187+(cNES+cHOEX)*P187)))/(1+cDR)^(A$6:A$65537 + 0.5),(cPHr+(cNES*L187+(cNES+cOSEX)*G187+(cNES+cEREX)*H187+(cNES+cHOEX)*I187+(cNES+cNES)*S187+(cNES+cOSEX)*N187+(cNES+cEREX)*O187+(cNES+cHOEX)*P187))/(1+cDR)^(((cycle + 0.5)/('Life tables'!$I$2/2))))</f>
        <v>138220.76936130089</v>
      </c>
      <c r="X187" s="107">
        <f>((L187+G187+H187+I187+N187+O187+P187+S187)/('Life tables'!$I$2/2))/(1+oDR)^(((cycle + 0.5)/('Life tables'!$I$2/2)))</f>
        <v>29.772365036263579</v>
      </c>
      <c r="Y187" s="31">
        <f>((uNES*L187+ uOCEX*G187+uEREX*H187+uHOEX*I187+uNES*S187+ uOCEX*N187+uEREX*O187+uHOEX*P187)/('Life tables'!$I$2/2))/(1+oDR)^(((cycle + 0.5)/('Life tables'!$I$2/2)))</f>
        <v>19.622290137535892</v>
      </c>
      <c r="Z187" s="100">
        <f t="shared" si="48"/>
        <v>207368.88003644798</v>
      </c>
      <c r="AA187" s="107">
        <f>((L187+G187+H187+I187+N187+O187+P187+S187)/('Life tables'!$I$2/2))</f>
        <v>33.023840752706306</v>
      </c>
      <c r="AB187" s="31">
        <f>((uNES*L187+ uOCEX*G187+uEREX*H187+uHOEX*I187+uNES*S187+ uOCEX*N187+uEREX*O187+uHOEX*P187)/('Life tables'!$I$2/2))</f>
        <v>21.765263992836928</v>
      </c>
    </row>
    <row r="188" spans="1:28" x14ac:dyDescent="0.25">
      <c r="A188" s="4">
        <v>182</v>
      </c>
      <c r="C188" s="105">
        <f>IF(male=0,VLOOKUP((($A$5:$A$1570/'Life tables'!$I$2)*2)+age,lifetable,13,1),IF(male=1,VLOOKUP((($A$5:$A$1570/'Life tables'!$I$2)*2)+age,lifetable,10,1),"error"))</f>
        <v>9.285312807338908E-5</v>
      </c>
      <c r="F188" s="96">
        <f t="shared" si="36"/>
        <v>132.46420239754647</v>
      </c>
      <c r="G188" s="96">
        <f t="shared" si="37"/>
        <v>13.306306363134954</v>
      </c>
      <c r="H188" s="96">
        <f t="shared" si="38"/>
        <v>0.75993426664889074</v>
      </c>
      <c r="I188" s="96">
        <f t="shared" si="39"/>
        <v>0.30449847364883587</v>
      </c>
      <c r="J188" s="96">
        <f t="shared" si="40"/>
        <v>1.3634083628839012E-2</v>
      </c>
      <c r="K188" s="96">
        <f t="shared" si="41"/>
        <v>0.31818390673845487</v>
      </c>
      <c r="L188" s="96">
        <f t="shared" si="49"/>
        <v>117.76164530374649</v>
      </c>
      <c r="M188" s="96">
        <f t="shared" si="42"/>
        <v>728.51521059459833</v>
      </c>
      <c r="N188" s="96">
        <f t="shared" si="43"/>
        <v>70.157593201340461</v>
      </c>
      <c r="O188" s="96">
        <f t="shared" si="44"/>
        <v>1.6746544775188579</v>
      </c>
      <c r="P188" s="96">
        <f t="shared" si="45"/>
        <v>1.6746544775188579</v>
      </c>
      <c r="Q188" s="96">
        <f t="shared" si="46"/>
        <v>7.4470261952956529E-2</v>
      </c>
      <c r="R188" s="96">
        <f t="shared" si="47"/>
        <v>0.1312746913519153</v>
      </c>
      <c r="S188" s="96">
        <f t="shared" si="50"/>
        <v>654.80256348491525</v>
      </c>
      <c r="T188" s="96">
        <f t="shared" si="51"/>
        <v>14.097525462140968</v>
      </c>
      <c r="U188" s="96">
        <f t="shared" si="52"/>
        <v>125.46062448938773</v>
      </c>
      <c r="V188" s="32">
        <f t="shared" si="53"/>
        <v>1000.0000000000014</v>
      </c>
      <c r="W188" s="100">
        <f>IF(A188=1,((cPH1_+cPHr+(cNES*L188+(cNES+cOSEX)*G188+(cNES+cEREX)*H188+(cNES+cHOEX)*I188+(cNES+cNES)*S188+(cNES+cOSEX)*N188+(cNES+cEREX)*O188+(cNES+cHOEX)*P188)))/(1+cDR)^(A$6:A$65537 + 0.5),(cPHr+(cNES*L188+(cNES+cOSEX)*G188+(cNES+cEREX)*H188+(cNES+cHOEX)*I188+(cNES+cNES)*S188+(cNES+cOSEX)*N188+(cNES+cEREX)*O188+(cNES+cHOEX)*P188))/(1+cDR)^(((cycle + 0.5)/('Life tables'!$I$2/2))))</f>
        <v>137826.55158135595</v>
      </c>
      <c r="X188" s="107">
        <f>((L188+G188+H188+I188+N188+O188+P188+S188)/('Life tables'!$I$2/2))/(1+oDR)^(((cycle + 0.5)/('Life tables'!$I$2/2)))</f>
        <v>29.736789672532097</v>
      </c>
      <c r="Y188" s="31">
        <f>((uNES*L188+ uOCEX*G188+uEREX*H188+uHOEX*I188+uNES*S188+ uOCEX*N188+uEREX*O188+uHOEX*P188)/('Life tables'!$I$2/2))/(1+oDR)^(((cycle + 0.5)/('Life tables'!$I$2/2)))</f>
        <v>19.598843508051463</v>
      </c>
      <c r="Z188" s="100">
        <f t="shared" si="48"/>
        <v>207240.10397383702</v>
      </c>
      <c r="AA188" s="107">
        <f>((L188+G188+H188+I188+N188+O188+P188+S188)/('Life tables'!$I$2/2))</f>
        <v>33.003221917019296</v>
      </c>
      <c r="AB188" s="31">
        <f>((uNES*L188+ uOCEX*G188+uEREX*H188+uHOEX*I188+uNES*S188+ uOCEX*N188+uEREX*O188+uHOEX*P188)/('Life tables'!$I$2/2))</f>
        <v>21.751674902910864</v>
      </c>
    </row>
    <row r="189" spans="1:28" x14ac:dyDescent="0.25">
      <c r="A189" s="4">
        <v>183</v>
      </c>
      <c r="C189" s="105">
        <f>IF(male=0,VLOOKUP((($A$5:$A$1570/'Life tables'!$I$2)*2)+age,lifetable,13,1),IF(male=1,VLOOKUP((($A$5:$A$1570/'Life tables'!$I$2)*2)+age,lifetable,10,1),"error"))</f>
        <v>1.0096596056652363E-4</v>
      </c>
      <c r="F189" s="96">
        <f t="shared" si="36"/>
        <v>132.37488509741257</v>
      </c>
      <c r="G189" s="96">
        <f t="shared" si="37"/>
        <v>13.297334253405694</v>
      </c>
      <c r="H189" s="96">
        <f t="shared" si="38"/>
        <v>0.75942186197088868</v>
      </c>
      <c r="I189" s="96">
        <f t="shared" si="39"/>
        <v>0.30429315794037309</v>
      </c>
      <c r="J189" s="96">
        <f t="shared" si="40"/>
        <v>1.4815334563367075E-2</v>
      </c>
      <c r="K189" s="96">
        <f t="shared" si="41"/>
        <v>0.31796936328458919</v>
      </c>
      <c r="L189" s="96">
        <f t="shared" si="49"/>
        <v>117.68105112624767</v>
      </c>
      <c r="M189" s="96">
        <f t="shared" si="42"/>
        <v>728.06696495106007</v>
      </c>
      <c r="N189" s="96">
        <f t="shared" si="43"/>
        <v>70.114426174686386</v>
      </c>
      <c r="O189" s="96">
        <f t="shared" si="44"/>
        <v>1.6736240850671107</v>
      </c>
      <c r="P189" s="96">
        <f t="shared" si="45"/>
        <v>1.6736240850671107</v>
      </c>
      <c r="Q189" s="96">
        <f t="shared" si="46"/>
        <v>8.0927108988087221E-2</v>
      </c>
      <c r="R189" s="96">
        <f t="shared" si="47"/>
        <v>0.13119391979402661</v>
      </c>
      <c r="S189" s="96">
        <f t="shared" si="50"/>
        <v>654.39316957745734</v>
      </c>
      <c r="T189" s="96">
        <f t="shared" si="51"/>
        <v>14.193267905692423</v>
      </c>
      <c r="U189" s="96">
        <f t="shared" si="52"/>
        <v>125.90978777246634</v>
      </c>
      <c r="V189" s="32">
        <f t="shared" si="53"/>
        <v>1000.0000000000013</v>
      </c>
      <c r="W189" s="100">
        <f>IF(A189=1,((cPH1_+cPHr+(cNES*L189+(cNES+cOSEX)*G189+(cNES+cEREX)*H189+(cNES+cHOEX)*I189+(cNES+cNES)*S189+(cNES+cOSEX)*N189+(cNES+cEREX)*O189+(cNES+cHOEX)*P189)))/(1+cDR)^(A$6:A$65537 + 0.5),(cPHr+(cNES*L189+(cNES+cOSEX)*G189+(cNES+cEREX)*H189+(cNES+cHOEX)*I189+(cNES+cNES)*S189+(cNES+cOSEX)*N189+(cNES+cEREX)*O189+(cNES+cHOEX)*P189))/(1+cDR)^(((cycle + 0.5)/('Life tables'!$I$2/2))))</f>
        <v>137432.37600242594</v>
      </c>
      <c r="X189" s="107">
        <f>((L189+G189+H189+I189+N189+O189+P189+S189)/('Life tables'!$I$2/2))/(1+oDR)^(((cycle + 0.5)/('Life tables'!$I$2/2)))</f>
        <v>29.700991604369023</v>
      </c>
      <c r="Y189" s="31">
        <f>((uNES*L189+ uOCEX*G189+uEREX*H189+uHOEX*I189+uNES*S189+ uOCEX*N189+uEREX*O189+uHOEX*P189)/('Life tables'!$I$2/2))/(1+oDR)^(((cycle + 0.5)/('Life tables'!$I$2/2)))</f>
        <v>19.575247182938586</v>
      </c>
      <c r="Z189" s="100">
        <f t="shared" si="48"/>
        <v>207109.77709845893</v>
      </c>
      <c r="AA189" s="107">
        <f>((L189+G189+H189+I189+N189+O189+P189+S189)/('Life tables'!$I$2/2))</f>
        <v>32.9823214405736</v>
      </c>
      <c r="AB189" s="31">
        <f>((uNES*L189+ uOCEX*G189+uEREX*H189+uHOEX*I189+uNES*S189+ uOCEX*N189+uEREX*O189+uHOEX*P189)/('Life tables'!$I$2/2))</f>
        <v>21.737896951945196</v>
      </c>
    </row>
    <row r="190" spans="1:28" x14ac:dyDescent="0.25">
      <c r="A190" s="4">
        <v>184</v>
      </c>
      <c r="C190" s="105">
        <f>IF(male=0,VLOOKUP((($A$5:$A$1570/'Life tables'!$I$2)*2)+age,lifetable,13,1),IF(male=1,VLOOKUP((($A$5:$A$1570/'Life tables'!$I$2)*2)+age,lifetable,10,1),"error"))</f>
        <v>1.0096596056652363E-4</v>
      </c>
      <c r="F190" s="96">
        <f t="shared" si="36"/>
        <v>132.2847417615842</v>
      </c>
      <c r="G190" s="96">
        <f t="shared" si="37"/>
        <v>13.288279166662127</v>
      </c>
      <c r="H190" s="96">
        <f t="shared" si="38"/>
        <v>0.75890471840631701</v>
      </c>
      <c r="I190" s="96">
        <f t="shared" si="39"/>
        <v>0.30408594340487938</v>
      </c>
      <c r="J190" s="96">
        <f t="shared" si="40"/>
        <v>1.480524576383405E-2</v>
      </c>
      <c r="K190" s="96">
        <f t="shared" si="41"/>
        <v>0.31775283566247564</v>
      </c>
      <c r="L190" s="96">
        <f t="shared" si="49"/>
        <v>117.60091385168457</v>
      </c>
      <c r="M190" s="96">
        <f t="shared" si="42"/>
        <v>727.61220256025831</v>
      </c>
      <c r="N190" s="96">
        <f t="shared" si="43"/>
        <v>70.07063157115148</v>
      </c>
      <c r="O190" s="96">
        <f t="shared" si="44"/>
        <v>1.6725787124202693</v>
      </c>
      <c r="P190" s="96">
        <f t="shared" si="45"/>
        <v>1.6725787124202693</v>
      </c>
      <c r="Q190" s="96">
        <f t="shared" si="46"/>
        <v>8.0876560608150003E-2</v>
      </c>
      <c r="R190" s="96">
        <f t="shared" si="47"/>
        <v>0.13111197395182211</v>
      </c>
      <c r="S190" s="96">
        <f t="shared" si="50"/>
        <v>653.98442502970636</v>
      </c>
      <c r="T190" s="96">
        <f t="shared" si="51"/>
        <v>14.288949712064406</v>
      </c>
      <c r="U190" s="96">
        <f t="shared" si="52"/>
        <v>126.35865258208064</v>
      </c>
      <c r="V190" s="32">
        <f t="shared" si="53"/>
        <v>1000.0000000000013</v>
      </c>
      <c r="W190" s="100">
        <f>IF(A190=1,((cPH1_+cPHr+(cNES*L190+(cNES+cOSEX)*G190+(cNES+cEREX)*H190+(cNES+cHOEX)*I190+(cNES+cNES)*S190+(cNES+cOSEX)*N190+(cNES+cEREX)*O190+(cNES+cHOEX)*P190)))/(1+cDR)^(A$6:A$65537 + 0.5),(cPHr+(cNES*L190+(cNES+cOSEX)*G190+(cNES+cEREX)*H190+(cNES+cHOEX)*I190+(cNES+cNES)*S190+(cNES+cOSEX)*N190+(cNES+cEREX)*O190+(cNES+cHOEX)*P190))/(1+cDR)^(((cycle + 0.5)/('Life tables'!$I$2/2))))</f>
        <v>137039.1455431387</v>
      </c>
      <c r="X190" s="107">
        <f>((L190+G190+H190+I190+N190+O190+P190+S190)/('Life tables'!$I$2/2))/(1+oDR)^(((cycle + 0.5)/('Life tables'!$I$2/2)))</f>
        <v>29.665237115333856</v>
      </c>
      <c r="Y190" s="31">
        <f>((uNES*L190+ uOCEX*G190+uEREX*H190+uHOEX*I190+uNES*S190+ uOCEX*N190+uEREX*O190+uHOEX*P190)/('Life tables'!$I$2/2))/(1+oDR)^(((cycle + 0.5)/('Life tables'!$I$2/2)))</f>
        <v>19.551682472932164</v>
      </c>
      <c r="Z190" s="100">
        <f t="shared" si="48"/>
        <v>206979.25699504119</v>
      </c>
      <c r="AA190" s="107">
        <f>((L190+G190+H190+I190+N190+O190+P190+S190)/('Life tables'!$I$2/2))</f>
        <v>32.961434738223467</v>
      </c>
      <c r="AB190" s="31">
        <f>((uNES*L190+ uOCEX*G190+uEREX*H190+uHOEX*I190+uNES*S190+ uOCEX*N190+uEREX*O190+uHOEX*P190)/('Life tables'!$I$2/2))</f>
        <v>21.724131290388588</v>
      </c>
    </row>
    <row r="191" spans="1:28" x14ac:dyDescent="0.25">
      <c r="A191" s="4">
        <v>185</v>
      </c>
      <c r="C191" s="105">
        <f>IF(male=0,VLOOKUP((($A$5:$A$1570/'Life tables'!$I$2)*2)+age,lifetable,13,1),IF(male=1,VLOOKUP((($A$5:$A$1570/'Life tables'!$I$2)*2)+age,lifetable,10,1),"error"))</f>
        <v>1.0096596056652363E-4</v>
      </c>
      <c r="F191" s="96">
        <f t="shared" si="36"/>
        <v>132.19495191266128</v>
      </c>
      <c r="G191" s="96">
        <f t="shared" si="37"/>
        <v>13.279259588418018</v>
      </c>
      <c r="H191" s="96">
        <f t="shared" si="38"/>
        <v>0.75838960276179768</v>
      </c>
      <c r="I191" s="96">
        <f t="shared" si="39"/>
        <v>0.30387954143777179</v>
      </c>
      <c r="J191" s="96">
        <f t="shared" si="40"/>
        <v>1.4795196526388379E-2</v>
      </c>
      <c r="K191" s="96">
        <f t="shared" si="41"/>
        <v>0.31753715712896508</v>
      </c>
      <c r="L191" s="96">
        <f t="shared" si="49"/>
        <v>117.52109082638835</v>
      </c>
      <c r="M191" s="96">
        <f t="shared" si="42"/>
        <v>727.15744579319505</v>
      </c>
      <c r="N191" s="96">
        <f t="shared" si="43"/>
        <v>70.026837509194777</v>
      </c>
      <c r="O191" s="96">
        <f t="shared" si="44"/>
        <v>1.6715333527008438</v>
      </c>
      <c r="P191" s="96">
        <f t="shared" si="45"/>
        <v>1.6715333527008438</v>
      </c>
      <c r="Q191" s="96">
        <f t="shared" si="46"/>
        <v>8.0826012853310342E-2</v>
      </c>
      <c r="R191" s="96">
        <f t="shared" si="47"/>
        <v>0.13103002912298636</v>
      </c>
      <c r="S191" s="96">
        <f t="shared" si="50"/>
        <v>653.57568553662225</v>
      </c>
      <c r="T191" s="96">
        <f t="shared" si="51"/>
        <v>14.384570921444105</v>
      </c>
      <c r="U191" s="96">
        <f t="shared" si="52"/>
        <v>126.80721976833259</v>
      </c>
      <c r="V191" s="32">
        <f t="shared" si="53"/>
        <v>1000.0000000000014</v>
      </c>
      <c r="W191" s="100">
        <f>IF(A191=1,((cPH1_+cPHr+(cNES*L191+(cNES+cOSEX)*G191+(cNES+cEREX)*H191+(cNES+cHOEX)*I191+(cNES+cNES)*S191+(cNES+cOSEX)*N191+(cNES+cEREX)*O191+(cNES+cHOEX)*P191)))/(1+cDR)^(A$6:A$65537 + 0.5),(cPHr+(cNES*L191+(cNES+cOSEX)*G191+(cNES+cEREX)*H191+(cNES+cHOEX)*I191+(cNES+cNES)*S191+(cNES+cOSEX)*N191+(cNES+cEREX)*O191+(cNES+cHOEX)*P191))/(1+cDR)^(((cycle + 0.5)/('Life tables'!$I$2/2))))</f>
        <v>136647.02350849833</v>
      </c>
      <c r="X191" s="107">
        <f>((L191+G191+H191+I191+N191+O191+P191+S191)/('Life tables'!$I$2/2))/(1+oDR)^(((cycle + 0.5)/('Life tables'!$I$2/2)))</f>
        <v>29.629526129542224</v>
      </c>
      <c r="Y191" s="31">
        <f>((uNES*L191+ uOCEX*G191+uEREX*H191+uHOEX*I191+uNES*S191+ uOCEX*N191+uEREX*O191+uHOEX*P191)/('Life tables'!$I$2/2))/(1+oDR)^(((cycle + 0.5)/('Life tables'!$I$2/2)))</f>
        <v>19.528146422373776</v>
      </c>
      <c r="Z191" s="100">
        <f t="shared" si="48"/>
        <v>206848.79384747395</v>
      </c>
      <c r="AA191" s="107">
        <f>((L191+G191+H191+I191+N191+O191+P191+S191)/('Life tables'!$I$2/2))</f>
        <v>32.940561775820854</v>
      </c>
      <c r="AB191" s="31">
        <f>((uNES*L191+ uOCEX*G191+uEREX*H191+uHOEX*I191+uNES*S191+ uOCEX*N191+uEREX*O191+uHOEX*P191)/('Life tables'!$I$2/2))</f>
        <v>21.710374670896464</v>
      </c>
    </row>
    <row r="192" spans="1:28" x14ac:dyDescent="0.25">
      <c r="A192" s="4">
        <v>186</v>
      </c>
      <c r="C192" s="105">
        <f>IF(male=0,VLOOKUP((($A$5:$A$1570/'Life tables'!$I$2)*2)+age,lifetable,13,1),IF(male=1,VLOOKUP((($A$5:$A$1570/'Life tables'!$I$2)*2)+age,lifetable,10,1),"error"))</f>
        <v>1.0096596056652363E-4</v>
      </c>
      <c r="F192" s="96">
        <f t="shared" si="36"/>
        <v>132.10550150862741</v>
      </c>
      <c r="G192" s="96">
        <f t="shared" si="37"/>
        <v>13.270274108123436</v>
      </c>
      <c r="H192" s="96">
        <f t="shared" si="38"/>
        <v>0.75787643447964603</v>
      </c>
      <c r="I192" s="96">
        <f t="shared" si="39"/>
        <v>0.30367391976034808</v>
      </c>
      <c r="J192" s="96">
        <f t="shared" si="40"/>
        <v>1.4785185279454226E-2</v>
      </c>
      <c r="K192" s="96">
        <f t="shared" si="41"/>
        <v>0.31732229395461548</v>
      </c>
      <c r="L192" s="96">
        <f t="shared" si="49"/>
        <v>117.44156956702992</v>
      </c>
      <c r="M192" s="96">
        <f t="shared" si="42"/>
        <v>726.70270780159728</v>
      </c>
      <c r="N192" s="96">
        <f t="shared" si="43"/>
        <v>69.983045255356089</v>
      </c>
      <c r="O192" s="96">
        <f t="shared" si="44"/>
        <v>1.6704880361410075</v>
      </c>
      <c r="P192" s="96">
        <f t="shared" si="45"/>
        <v>1.6704880361410075</v>
      </c>
      <c r="Q192" s="96">
        <f t="shared" si="46"/>
        <v>8.0775467185427274E-2</v>
      </c>
      <c r="R192" s="96">
        <f t="shared" si="47"/>
        <v>0.13094808767739285</v>
      </c>
      <c r="S192" s="96">
        <f t="shared" si="50"/>
        <v>653.16696291909636</v>
      </c>
      <c r="T192" s="96">
        <f t="shared" si="51"/>
        <v>14.480131573908986</v>
      </c>
      <c r="U192" s="96">
        <f t="shared" si="52"/>
        <v>127.2554901499646</v>
      </c>
      <c r="V192" s="32">
        <f t="shared" si="53"/>
        <v>1000.0000000000014</v>
      </c>
      <c r="W192" s="100">
        <f>IF(A192=1,((cPH1_+cPHr+(cNES*L192+(cNES+cOSEX)*G192+(cNES+cEREX)*H192+(cNES+cHOEX)*I192+(cNES+cNES)*S192+(cNES+cOSEX)*N192+(cNES+cEREX)*O192+(cNES+cHOEX)*P192)))/(1+cDR)^(A$6:A$65537 + 0.5),(cPHr+(cNES*L192+(cNES+cOSEX)*G192+(cNES+cEREX)*H192+(cNES+cHOEX)*I192+(cNES+cNES)*S192+(cNES+cOSEX)*N192+(cNES+cEREX)*O192+(cNES+cHOEX)*P192))/(1+cDR)^(((cycle + 0.5)/('Life tables'!$I$2/2))))</f>
        <v>136256.00758977907</v>
      </c>
      <c r="X192" s="107">
        <f>((L192+G192+H192+I192+N192+O192+P192+S192)/('Life tables'!$I$2/2))/(1+oDR)^(((cycle + 0.5)/('Life tables'!$I$2/2)))</f>
        <v>29.593858572306388</v>
      </c>
      <c r="Y192" s="31">
        <f>((uNES*L192+ uOCEX*G192+uEREX*H192+uHOEX*I192+uNES*S192+ uOCEX*N192+uEREX*O192+uHOEX*P192)/('Life tables'!$I$2/2))/(1+oDR)^(((cycle + 0.5)/('Life tables'!$I$2/2)))</f>
        <v>19.504638982630624</v>
      </c>
      <c r="Z192" s="100">
        <f t="shared" si="48"/>
        <v>206718.38881559629</v>
      </c>
      <c r="AA192" s="107">
        <f>((L192+G192+H192+I192+N192+O192+P192+S192)/('Life tables'!$I$2/2))</f>
        <v>32.91970252042475</v>
      </c>
      <c r="AB192" s="31">
        <f>((uNES*L192+ uOCEX*G192+uEREX*H192+uHOEX*I192+uNES*S192+ uOCEX*N192+uEREX*O192+uHOEX*P192)/('Life tables'!$I$2/2))</f>
        <v>21.696627072393262</v>
      </c>
    </row>
    <row r="193" spans="1:28" x14ac:dyDescent="0.25">
      <c r="A193" s="4">
        <v>187</v>
      </c>
      <c r="C193" s="105">
        <f>IF(male=0,VLOOKUP((($A$5:$A$1570/'Life tables'!$I$2)*2)+age,lifetable,13,1),IF(male=1,VLOOKUP((($A$5:$A$1570/'Life tables'!$I$2)*2)+age,lifetable,10,1),"error"))</f>
        <v>1.0096596056652363E-4</v>
      </c>
      <c r="F193" s="96">
        <f t="shared" si="36"/>
        <v>132.01637716049726</v>
      </c>
      <c r="G193" s="96">
        <f t="shared" si="37"/>
        <v>13.261321380826777</v>
      </c>
      <c r="H193" s="96">
        <f t="shared" si="38"/>
        <v>0.75736513674855355</v>
      </c>
      <c r="I193" s="96">
        <f t="shared" si="39"/>
        <v>0.30346904759504312</v>
      </c>
      <c r="J193" s="96">
        <f t="shared" si="40"/>
        <v>1.4775210524542684E-2</v>
      </c>
      <c r="K193" s="96">
        <f t="shared" si="41"/>
        <v>0.3171082139785894</v>
      </c>
      <c r="L193" s="96">
        <f t="shared" si="49"/>
        <v>117.36233817082375</v>
      </c>
      <c r="M193" s="96">
        <f t="shared" si="42"/>
        <v>726.24800111563047</v>
      </c>
      <c r="N193" s="96">
        <f t="shared" si="43"/>
        <v>69.939256016317472</v>
      </c>
      <c r="O193" s="96">
        <f t="shared" si="44"/>
        <v>1.6694427915441368</v>
      </c>
      <c r="P193" s="96">
        <f t="shared" si="45"/>
        <v>1.6694427915441368</v>
      </c>
      <c r="Q193" s="96">
        <f t="shared" si="46"/>
        <v>8.0724924997271089E-2</v>
      </c>
      <c r="R193" s="96">
        <f t="shared" si="47"/>
        <v>0.13086615187291289</v>
      </c>
      <c r="S193" s="96">
        <f t="shared" si="50"/>
        <v>652.75826843935454</v>
      </c>
      <c r="T193" s="96">
        <f t="shared" si="51"/>
        <v>14.5756317094308</v>
      </c>
      <c r="U193" s="96">
        <f t="shared" si="52"/>
        <v>127.70346451581611</v>
      </c>
      <c r="V193" s="32">
        <f t="shared" si="53"/>
        <v>1000.0000000000013</v>
      </c>
      <c r="W193" s="100">
        <f>IF(A193=1,((cPH1_+cPHr+(cNES*L193+(cNES+cOSEX)*G193+(cNES+cEREX)*H193+(cNES+cHOEX)*I193+(cNES+cNES)*S193+(cNES+cOSEX)*N193+(cNES+cEREX)*O193+(cNES+cHOEX)*P193)))/(1+cDR)^(A$6:A$65537 + 0.5),(cPHr+(cNES*L193+(cNES+cOSEX)*G193+(cNES+cEREX)*H193+(cNES+cHOEX)*I193+(cNES+cNES)*S193+(cNES+cOSEX)*N193+(cNES+cEREX)*O193+(cNES+cHOEX)*P193))/(1+cDR)^(((cycle + 0.5)/('Life tables'!$I$2/2))))</f>
        <v>135866.09544266781</v>
      </c>
      <c r="X193" s="107">
        <f>((L193+G193+H193+I193+N193+O193+P193+S193)/('Life tables'!$I$2/2))/(1+oDR)^(((cycle + 0.5)/('Life tables'!$I$2/2)))</f>
        <v>29.558234370081681</v>
      </c>
      <c r="Y193" s="31">
        <f>((uNES*L193+ uOCEX*G193+uEREX*H193+uHOEX*I193+uNES*S193+ uOCEX*N193+uEREX*O193+uHOEX*P193)/('Life tables'!$I$2/2))/(1+oDR)^(((cycle + 0.5)/('Life tables'!$I$2/2)))</f>
        <v>19.481160105795368</v>
      </c>
      <c r="Z193" s="100">
        <f t="shared" si="48"/>
        <v>206588.04300276653</v>
      </c>
      <c r="AA193" s="107">
        <f>((L193+G193+H193+I193+N193+O193+P193+S193)/('Life tables'!$I$2/2))</f>
        <v>32.898856940245146</v>
      </c>
      <c r="AB193" s="31">
        <f>((uNES*L193+ uOCEX*G193+uEREX*H193+uHOEX*I193+uNES*S193+ uOCEX*N193+uEREX*O193+uHOEX*P193)/('Life tables'!$I$2/2))</f>
        <v>21.682888474532444</v>
      </c>
    </row>
    <row r="194" spans="1:28" x14ac:dyDescent="0.25">
      <c r="A194" s="4">
        <v>188</v>
      </c>
      <c r="C194" s="105">
        <f>IF(male=0,VLOOKUP((($A$5:$A$1570/'Life tables'!$I$2)*2)+age,lifetable,13,1),IF(male=1,VLOOKUP((($A$5:$A$1570/'Life tables'!$I$2)*2)+age,lifetable,10,1),"error"))</f>
        <v>1.0096596056652363E-4</v>
      </c>
      <c r="F194" s="96">
        <f t="shared" si="36"/>
        <v>131.92756610187632</v>
      </c>
      <c r="G194" s="96">
        <f t="shared" si="37"/>
        <v>13.252400124116999</v>
      </c>
      <c r="H194" s="96">
        <f t="shared" si="38"/>
        <v>0.75685563632895436</v>
      </c>
      <c r="I194" s="96">
        <f t="shared" si="39"/>
        <v>0.30326489559545566</v>
      </c>
      <c r="J194" s="96">
        <f t="shared" si="40"/>
        <v>1.4765270832844915E-2</v>
      </c>
      <c r="K194" s="96">
        <f t="shared" si="41"/>
        <v>0.31689488653553594</v>
      </c>
      <c r="L194" s="96">
        <f t="shared" si="49"/>
        <v>117.28338528846653</v>
      </c>
      <c r="M194" s="96">
        <f t="shared" si="42"/>
        <v>725.79333767287812</v>
      </c>
      <c r="N194" s="96">
        <f t="shared" si="43"/>
        <v>69.895470941694114</v>
      </c>
      <c r="O194" s="96">
        <f t="shared" si="44"/>
        <v>1.6683976463514265</v>
      </c>
      <c r="P194" s="96">
        <f t="shared" si="45"/>
        <v>1.6683976463514265</v>
      </c>
      <c r="Q194" s="96">
        <f t="shared" si="46"/>
        <v>8.0674387615744664E-2</v>
      </c>
      <c r="R194" s="96">
        <f t="shared" si="47"/>
        <v>0.13078422386063765</v>
      </c>
      <c r="S194" s="96">
        <f t="shared" si="50"/>
        <v>652.34961282700476</v>
      </c>
      <c r="T194" s="96">
        <f t="shared" si="51"/>
        <v>14.671071367879389</v>
      </c>
      <c r="U194" s="96">
        <f t="shared" si="52"/>
        <v>128.15114362621227</v>
      </c>
      <c r="V194" s="32">
        <f t="shared" si="53"/>
        <v>1000.0000000000013</v>
      </c>
      <c r="W194" s="100">
        <f>IF(A194=1,((cPH1_+cPHr+(cNES*L194+(cNES+cOSEX)*G194+(cNES+cEREX)*H194+(cNES+cHOEX)*I194+(cNES+cNES)*S194+(cNES+cOSEX)*N194+(cNES+cEREX)*O194+(cNES+cHOEX)*P194)))/(1+cDR)^(A$6:A$65537 + 0.5),(cPHr+(cNES*L194+(cNES+cOSEX)*G194+(cNES+cEREX)*H194+(cNES+cHOEX)*I194+(cNES+cNES)*S194+(cNES+cOSEX)*N194+(cNES+cEREX)*O194+(cNES+cHOEX)*P194))/(1+cDR)^(((cycle + 0.5)/('Life tables'!$I$2/2))))</f>
        <v>135477.2846894229</v>
      </c>
      <c r="X194" s="107">
        <f>((L194+G194+H194+I194+N194+O194+P194+S194)/('Life tables'!$I$2/2))/(1+oDR)^(((cycle + 0.5)/('Life tables'!$I$2/2)))</f>
        <v>29.522653450415515</v>
      </c>
      <c r="Y194" s="31">
        <f>((uNES*L194+ uOCEX*G194+uEREX*H194+uHOEX*I194+uNES*S194+ uOCEX*N194+uEREX*O194+uHOEX*P194)/('Life tables'!$I$2/2))/(1+oDR)^(((cycle + 0.5)/('Life tables'!$I$2/2)))</f>
        <v>19.45770974465378</v>
      </c>
      <c r="Z194" s="100">
        <f t="shared" si="48"/>
        <v>206457.75745849652</v>
      </c>
      <c r="AA194" s="107">
        <f>((L194+G194+H194+I194+N194+O194+P194+S194)/('Life tables'!$I$2/2))</f>
        <v>32.878025004589681</v>
      </c>
      <c r="AB194" s="31">
        <f>((uNES*L194+ uOCEX*G194+uEREX*H194+uHOEX*I194+uNES*S194+ uOCEX*N194+uEREX*O194+uHOEX*P194)/('Life tables'!$I$2/2))</f>
        <v>21.66915885766262</v>
      </c>
    </row>
    <row r="195" spans="1:28" x14ac:dyDescent="0.25">
      <c r="A195" s="4">
        <v>189</v>
      </c>
      <c r="C195" s="105">
        <f>IF(male=0,VLOOKUP((($A$5:$A$1570/'Life tables'!$I$2)*2)+age,lifetable,13,1),IF(male=1,VLOOKUP((($A$5:$A$1570/'Life tables'!$I$2)*2)+age,lifetable,10,1),"error"))</f>
        <v>1.0096596056652363E-4</v>
      </c>
      <c r="F195" s="96">
        <f t="shared" si="36"/>
        <v>131.83905615993962</v>
      </c>
      <c r="G195" s="96">
        <f t="shared" si="37"/>
        <v>13.243509115208354</v>
      </c>
      <c r="H195" s="96">
        <f t="shared" si="38"/>
        <v>0.75634786338653381</v>
      </c>
      <c r="I195" s="96">
        <f t="shared" si="39"/>
        <v>0.30306143577963623</v>
      </c>
      <c r="J195" s="96">
        <f t="shared" si="40"/>
        <v>1.47553648419841E-2</v>
      </c>
      <c r="K195" s="96">
        <f t="shared" si="41"/>
        <v>0.31668228238587975</v>
      </c>
      <c r="L195" s="96">
        <f t="shared" si="49"/>
        <v>117.20470009833723</v>
      </c>
      <c r="M195" s="96">
        <f t="shared" si="42"/>
        <v>725.33872884597008</v>
      </c>
      <c r="N195" s="96">
        <f t="shared" si="43"/>
        <v>69.851691126694888</v>
      </c>
      <c r="O195" s="96">
        <f t="shared" si="44"/>
        <v>1.6673526267053991</v>
      </c>
      <c r="P195" s="96">
        <f t="shared" si="45"/>
        <v>1.6673526267053991</v>
      </c>
      <c r="Q195" s="96">
        <f t="shared" si="46"/>
        <v>8.0623856304954306E-2</v>
      </c>
      <c r="R195" s="96">
        <f t="shared" si="47"/>
        <v>0.13070230568985641</v>
      </c>
      <c r="S195" s="96">
        <f t="shared" si="50"/>
        <v>651.94100630386959</v>
      </c>
      <c r="T195" s="96">
        <f t="shared" si="51"/>
        <v>14.766450589026327</v>
      </c>
      <c r="U195" s="96">
        <f t="shared" si="52"/>
        <v>128.59852821428802</v>
      </c>
      <c r="V195" s="32">
        <f t="shared" si="53"/>
        <v>1000.0000000000014</v>
      </c>
      <c r="W195" s="100">
        <f>IF(A195=1,((cPH1_+cPHr+(cNES*L195+(cNES+cOSEX)*G195+(cNES+cEREX)*H195+(cNES+cHOEX)*I195+(cNES+cNES)*S195+(cNES+cOSEX)*N195+(cNES+cEREX)*O195+(cNES+cHOEX)*P195)))/(1+cDR)^(A$6:A$65537 + 0.5),(cPHr+(cNES*L195+(cNES+cOSEX)*G195+(cNES+cEREX)*H195+(cNES+cHOEX)*I195+(cNES+cNES)*S195+(cNES+cOSEX)*N195+(cNES+cEREX)*O195+(cNES+cHOEX)*P195))/(1+cDR)^(((cycle + 0.5)/('Life tables'!$I$2/2))))</f>
        <v>135089.57292092656</v>
      </c>
      <c r="X195" s="107">
        <f>((L195+G195+H195+I195+N195+O195+P195+S195)/('Life tables'!$I$2/2))/(1+oDR)^(((cycle + 0.5)/('Life tables'!$I$2/2)))</f>
        <v>29.487115741898656</v>
      </c>
      <c r="Y195" s="31">
        <f>((uNES*L195+ uOCEX*G195+uEREX*H195+uHOEX*I195+uNES*S195+ uOCEX*N195+uEREX*O195+uHOEX*P195)/('Life tables'!$I$2/2))/(1+oDR)^(((cycle + 0.5)/('Life tables'!$I$2/2)))</f>
        <v>19.434287852653949</v>
      </c>
      <c r="Z195" s="100">
        <f t="shared" si="48"/>
        <v>206327.53318096339</v>
      </c>
      <c r="AA195" s="107">
        <f>((L195+G195+H195+I195+N195+O195+P195+S195)/('Life tables'!$I$2/2))</f>
        <v>32.857206683812635</v>
      </c>
      <c r="AB195" s="31">
        <f>((uNES*L195+ uOCEX*G195+uEREX*H195+uHOEX*I195+uNES*S195+ uOCEX*N195+uEREX*O195+uHOEX*P195)/('Life tables'!$I$2/2))</f>
        <v>21.655438202795338</v>
      </c>
    </row>
    <row r="196" spans="1:28" x14ac:dyDescent="0.25">
      <c r="A196" s="4">
        <v>190</v>
      </c>
      <c r="C196" s="105">
        <f>IF(male=0,VLOOKUP((($A$5:$A$1570/'Life tables'!$I$2)*2)+age,lifetable,13,1),IF(male=1,VLOOKUP((($A$5:$A$1570/'Life tables'!$I$2)*2)+age,lifetable,10,1),"error"))</f>
        <v>1.0096596056652363E-4</v>
      </c>
      <c r="F196" s="96">
        <f t="shared" si="36"/>
        <v>131.75083572776319</v>
      </c>
      <c r="G196" s="96">
        <f t="shared" si="37"/>
        <v>13.234647188161041</v>
      </c>
      <c r="H196" s="96">
        <f t="shared" si="38"/>
        <v>0.75584175133349596</v>
      </c>
      <c r="I196" s="96">
        <f t="shared" si="39"/>
        <v>0.30285864146648478</v>
      </c>
      <c r="J196" s="96">
        <f t="shared" si="40"/>
        <v>1.4745491252918798E-2</v>
      </c>
      <c r="K196" s="96">
        <f t="shared" si="41"/>
        <v>0.31647037364936087</v>
      </c>
      <c r="L196" s="96">
        <f t="shared" si="49"/>
        <v>117.12627228189989</v>
      </c>
      <c r="M196" s="96">
        <f t="shared" si="42"/>
        <v>724.88418546892387</v>
      </c>
      <c r="N196" s="96">
        <f t="shared" si="43"/>
        <v>69.807917614659161</v>
      </c>
      <c r="O196" s="96">
        <f t="shared" si="44"/>
        <v>1.666307757510457</v>
      </c>
      <c r="P196" s="96">
        <f t="shared" si="45"/>
        <v>1.666307757510457</v>
      </c>
      <c r="Q196" s="96">
        <f t="shared" si="46"/>
        <v>8.0573332269137779E-2</v>
      </c>
      <c r="R196" s="96">
        <f t="shared" si="47"/>
        <v>0.13062039931280342</v>
      </c>
      <c r="S196" s="96">
        <f t="shared" si="50"/>
        <v>651.53245860766185</v>
      </c>
      <c r="T196" s="96">
        <f t="shared" si="51"/>
        <v>14.861769412548384</v>
      </c>
      <c r="U196" s="96">
        <f t="shared" si="52"/>
        <v>129.04561898725018</v>
      </c>
      <c r="V196" s="32">
        <f t="shared" si="53"/>
        <v>1000.0000000000014</v>
      </c>
      <c r="W196" s="100">
        <f>IF(A196=1,((cPH1_+cPHr+(cNES*L196+(cNES+cOSEX)*G196+(cNES+cEREX)*H196+(cNES+cHOEX)*I196+(cNES+cNES)*S196+(cNES+cOSEX)*N196+(cNES+cEREX)*O196+(cNES+cHOEX)*P196)))/(1+cDR)^(A$6:A$65537 + 0.5),(cPHr+(cNES*L196+(cNES+cOSEX)*G196+(cNES+cEREX)*H196+(cNES+cHOEX)*I196+(cNES+cNES)*S196+(cNES+cOSEX)*N196+(cNES+cEREX)*O196+(cNES+cHOEX)*P196))/(1+cDR)^(((cycle + 0.5)/('Life tables'!$I$2/2))))</f>
        <v>134702.95769863605</v>
      </c>
      <c r="X196" s="107">
        <f>((L196+G196+H196+I196+N196+O196+P196+S196)/('Life tables'!$I$2/2))/(1+oDR)^(((cycle + 0.5)/('Life tables'!$I$2/2)))</f>
        <v>29.451621174118944</v>
      </c>
      <c r="Y196" s="31">
        <f>((uNES*L196+ uOCEX*G196+uEREX*H196+uHOEX*I196+uNES*S196+ uOCEX*N196+uEREX*O196+uHOEX*P196)/('Life tables'!$I$2/2))/(1+oDR)^(((cycle + 0.5)/('Life tables'!$I$2/2)))</f>
        <v>19.410894383876975</v>
      </c>
      <c r="Z196" s="100">
        <f t="shared" si="48"/>
        <v>206197.37111940389</v>
      </c>
      <c r="AA196" s="107">
        <f>((L196+G196+H196+I196+N196+O196+P196+S196)/('Life tables'!$I$2/2))</f>
        <v>32.836401949266453</v>
      </c>
      <c r="AB196" s="31">
        <f>((uNES*L196+ uOCEX*G196+uEREX*H196+uHOEX*I196+uNES*S196+ uOCEX*N196+uEREX*O196+uHOEX*P196)/('Life tables'!$I$2/2))</f>
        <v>21.641726491574389</v>
      </c>
    </row>
    <row r="197" spans="1:28" x14ac:dyDescent="0.25">
      <c r="A197" s="4">
        <v>191</v>
      </c>
      <c r="C197" s="105">
        <f>IF(male=0,VLOOKUP((($A$5:$A$1570/'Life tables'!$I$2)*2)+age,lifetable,13,1),IF(male=1,VLOOKUP((($A$5:$A$1570/'Life tables'!$I$2)*2)+age,lifetable,10,1),"error"))</f>
        <v>1.0096596056652363E-4</v>
      </c>
      <c r="F197" s="96">
        <f t="shared" si="36"/>
        <v>131.6628937379455</v>
      </c>
      <c r="G197" s="96">
        <f t="shared" si="37"/>
        <v>13.22581323123141</v>
      </c>
      <c r="H197" s="96">
        <f t="shared" si="38"/>
        <v>0.75533723667723296</v>
      </c>
      <c r="I197" s="96">
        <f t="shared" si="39"/>
        <v>0.30265648721511385</v>
      </c>
      <c r="J197" s="96">
        <f t="shared" si="40"/>
        <v>1.4735648826990655E-2</v>
      </c>
      <c r="K197" s="96">
        <f t="shared" si="41"/>
        <v>0.31625913374167192</v>
      </c>
      <c r="L197" s="96">
        <f t="shared" si="49"/>
        <v>117.04809200025308</v>
      </c>
      <c r="M197" s="96">
        <f t="shared" si="42"/>
        <v>724.42971786225735</v>
      </c>
      <c r="N197" s="96">
        <f t="shared" si="43"/>
        <v>69.764151399475168</v>
      </c>
      <c r="O197" s="96">
        <f t="shared" si="44"/>
        <v>1.6652630624906095</v>
      </c>
      <c r="P197" s="96">
        <f t="shared" si="45"/>
        <v>1.6652630624906095</v>
      </c>
      <c r="Q197" s="96">
        <f t="shared" si="46"/>
        <v>8.0522816655455534E-2</v>
      </c>
      <c r="R197" s="96">
        <f t="shared" si="47"/>
        <v>0.13053850658918287</v>
      </c>
      <c r="S197" s="96">
        <f t="shared" si="50"/>
        <v>651.12397901455631</v>
      </c>
      <c r="T197" s="96">
        <f t="shared" si="51"/>
        <v>14.95702787803083</v>
      </c>
      <c r="U197" s="96">
        <f t="shared" si="52"/>
        <v>129.49241662758104</v>
      </c>
      <c r="V197" s="32">
        <f t="shared" si="53"/>
        <v>1000.0000000000015</v>
      </c>
      <c r="W197" s="100">
        <f>IF(A197=1,((cPH1_+cPHr+(cNES*L197+(cNES+cOSEX)*G197+(cNES+cEREX)*H197+(cNES+cHOEX)*I197+(cNES+cNES)*S197+(cNES+cOSEX)*N197+(cNES+cEREX)*O197+(cNES+cHOEX)*P197)))/(1+cDR)^(A$6:A$65537 + 0.5),(cPHr+(cNES*L197+(cNES+cOSEX)*G197+(cNES+cEREX)*H197+(cNES+cHOEX)*I197+(cNES+cNES)*S197+(cNES+cOSEX)*N197+(cNES+cEREX)*O197+(cNES+cHOEX)*P197))/(1+cDR)^(((cycle + 0.5)/('Life tables'!$I$2/2))))</f>
        <v>134317.4365564386</v>
      </c>
      <c r="X197" s="107">
        <f>((L197+G197+H197+I197+N197+O197+P197+S197)/('Life tables'!$I$2/2))/(1+oDR)^(((cycle + 0.5)/('Life tables'!$I$2/2)))</f>
        <v>29.416169677617077</v>
      </c>
      <c r="Y197" s="31">
        <f>((uNES*L197+ uOCEX*G197+uEREX*H197+uHOEX*I197+uNES*S197+ uOCEX*N197+uEREX*O197+uHOEX*P197)/('Life tables'!$I$2/2))/(1+oDR)^(((cycle + 0.5)/('Life tables'!$I$2/2)))</f>
        <v>19.387529293008903</v>
      </c>
      <c r="Z197" s="100">
        <f t="shared" si="48"/>
        <v>206067.27217639744</v>
      </c>
      <c r="AA197" s="107">
        <f>((L197+G197+H197+I197+N197+O197+P197+S197)/('Life tables'!$I$2/2))</f>
        <v>32.815610773255401</v>
      </c>
      <c r="AB197" s="31">
        <f>((uNES*L197+ uOCEX*G197+uEREX*H197+uHOEX*I197+uNES*S197+ uOCEX*N197+uEREX*O197+uHOEX*P197)/('Life tables'!$I$2/2))</f>
        <v>21.628023706246363</v>
      </c>
    </row>
    <row r="198" spans="1:28" x14ac:dyDescent="0.25">
      <c r="A198" s="4">
        <v>192</v>
      </c>
      <c r="C198" s="105">
        <f>IF(male=0,VLOOKUP((($A$5:$A$1570/'Life tables'!$I$2)*2)+age,lifetable,13,1),IF(male=1,VLOOKUP((($A$5:$A$1570/'Life tables'!$I$2)*2)+age,lifetable,10,1),"error"))</f>
        <v>1.0096596056652363E-4</v>
      </c>
      <c r="F198" s="96">
        <f t="shared" si="36"/>
        <v>131.57521963745833</v>
      </c>
      <c r="G198" s="96">
        <f t="shared" si="37"/>
        <v>13.21700618434569</v>
      </c>
      <c r="H198" s="96">
        <f t="shared" si="38"/>
        <v>0.7548342588760466</v>
      </c>
      <c r="I198" s="96">
        <f t="shared" si="39"/>
        <v>0.30245494876703743</v>
      </c>
      <c r="J198" s="96">
        <f t="shared" si="40"/>
        <v>1.4725836383109753E-2</v>
      </c>
      <c r="K198" s="96">
        <f t="shared" si="41"/>
        <v>0.31604853731404942</v>
      </c>
      <c r="L198" s="96">
        <f t="shared" si="49"/>
        <v>116.97014987177241</v>
      </c>
      <c r="M198" s="96">
        <f t="shared" si="42"/>
        <v>723.97533585693111</v>
      </c>
      <c r="N198" s="96">
        <f t="shared" si="43"/>
        <v>69.72039342788571</v>
      </c>
      <c r="O198" s="96">
        <f t="shared" si="44"/>
        <v>1.6642185642445091</v>
      </c>
      <c r="P198" s="96">
        <f t="shared" si="45"/>
        <v>1.6642185642445091</v>
      </c>
      <c r="Q198" s="96">
        <f t="shared" si="46"/>
        <v>8.0472310556652202E-2</v>
      </c>
      <c r="R198" s="96">
        <f t="shared" si="47"/>
        <v>0.13045662929048324</v>
      </c>
      <c r="S198" s="96">
        <f t="shared" si="50"/>
        <v>650.71557636070929</v>
      </c>
      <c r="T198" s="96">
        <f t="shared" si="51"/>
        <v>15.052226024970592</v>
      </c>
      <c r="U198" s="96">
        <f t="shared" si="52"/>
        <v>129.93892179418557</v>
      </c>
      <c r="V198" s="32">
        <f t="shared" si="53"/>
        <v>1000.0000000000014</v>
      </c>
      <c r="W198" s="100">
        <f>IF(A198=1,((cPH1_+cPHr+(cNES*L198+(cNES+cOSEX)*G198+(cNES+cEREX)*H198+(cNES+cHOEX)*I198+(cNES+cNES)*S198+(cNES+cOSEX)*N198+(cNES+cEREX)*O198+(cNES+cHOEX)*P198)))/(1+cDR)^(A$6:A$65537 + 0.5),(cPHr+(cNES*L198+(cNES+cOSEX)*G198+(cNES+cEREX)*H198+(cNES+cHOEX)*I198+(cNES+cNES)*S198+(cNES+cOSEX)*N198+(cNES+cEREX)*O198+(cNES+cHOEX)*P198))/(1+cDR)^(((cycle + 0.5)/('Life tables'!$I$2/2))))</f>
        <v>133933.00700241473</v>
      </c>
      <c r="X198" s="107">
        <f>((L198+G198+H198+I198+N198+O198+P198+S198)/('Life tables'!$I$2/2))/(1+oDR)^(((cycle + 0.5)/('Life tables'!$I$2/2)))</f>
        <v>29.380761183844559</v>
      </c>
      <c r="Y198" s="31">
        <f>((uNES*L198+ uOCEX*G198+uEREX*H198+uHOEX*I198+uNES*S198+ uOCEX*N198+uEREX*O198+uHOEX*P198)/('Life tables'!$I$2/2))/(1+oDR)^(((cycle + 0.5)/('Life tables'!$I$2/2)))</f>
        <v>19.364192535314181</v>
      </c>
      <c r="Z198" s="100">
        <f t="shared" si="48"/>
        <v>205937.23721004266</v>
      </c>
      <c r="AA198" s="107">
        <f>((L198+G198+H198+I198+N198+O198+P198+S198)/('Life tables'!$I$2/2))</f>
        <v>32.794833128991492</v>
      </c>
      <c r="AB198" s="31">
        <f>((uNES*L198+ uOCEX*G198+uEREX*H198+uHOEX*I198+uNES*S198+ uOCEX*N198+uEREX*O198+uHOEX*P198)/('Life tables'!$I$2/2))</f>
        <v>21.614329829632879</v>
      </c>
    </row>
    <row r="199" spans="1:28" x14ac:dyDescent="0.25">
      <c r="A199" s="4">
        <v>193</v>
      </c>
      <c r="C199" s="105">
        <f>IF(male=0,VLOOKUP((($A$5:$A$1570/'Life tables'!$I$2)*2)+age,lifetable,13,1),IF(male=1,VLOOKUP((($A$5:$A$1570/'Life tables'!$I$2)*2)+age,lifetable,10,1),"error"))</f>
        <v>1.0096596056652363E-4</v>
      </c>
      <c r="F199" s="96">
        <f t="shared" ref="F199:F262" si="54">E198*(1-pCAPH)+(L198+G198+H198+I198)*(1-pCAPH)+(S198+N198+O198+P198)*(pUAPH)</f>
        <v>131.4878033636702</v>
      </c>
      <c r="G199" s="96">
        <f t="shared" ref="G199:G262" si="55">F199*(rrOSEX)</f>
        <v>13.208225036691491</v>
      </c>
      <c r="H199" s="96">
        <f t="shared" ref="H199:H262" si="56">F199*rrEREX</f>
        <v>0.75433276020159723</v>
      </c>
      <c r="I199" s="96">
        <f t="shared" ref="I199:I262" si="57">F199*rrHOEX</f>
        <v>0.30225400299105587</v>
      </c>
      <c r="J199" s="96">
        <f t="shared" ref="J199:J262" si="58">F199*mr + G199*mr + H199*mr+I199*mr</f>
        <v>1.471605279507112E-2</v>
      </c>
      <c r="K199" s="96">
        <f t="shared" ref="K199:K262" si="59">F199*amr + I199*amrHOEX</f>
        <v>0.31583856019568085</v>
      </c>
      <c r="L199" s="96">
        <f t="shared" si="49"/>
        <v>116.8924369507953</v>
      </c>
      <c r="M199" s="96">
        <f t="shared" ref="M199:M262" si="60">E198*pCAPH+(L198+G198+H198+I198)*pCAPH+(S198+N198+O198+P198)*(1-pUAPH)</f>
        <v>723.52104881717491</v>
      </c>
      <c r="N199" s="96">
        <f t="shared" ref="N199:N262" si="61">M199*rrOSEXc</f>
        <v>69.676644601686405</v>
      </c>
      <c r="O199" s="96">
        <f t="shared" ref="O199:O262" si="62">M199*rrEREXc</f>
        <v>1.6631742842979234</v>
      </c>
      <c r="P199" s="96">
        <f t="shared" ref="P199:P262" si="63">M199*rrHOEXc</f>
        <v>1.6631742842979234</v>
      </c>
      <c r="Q199" s="96">
        <f t="shared" ref="Q199:Q262" si="64">M199*mr + N199*mr + O199*mr+P199*mr</f>
        <v>8.0421815013593606E-2</v>
      </c>
      <c r="R199" s="96">
        <f t="shared" ref="R199:R262" si="65">M199*amrc + P199*amrHOEX</f>
        <v>0.13037476910409057</v>
      </c>
      <c r="S199" s="96">
        <f t="shared" si="50"/>
        <v>650.30725906277496</v>
      </c>
      <c r="T199" s="96">
        <f t="shared" si="51"/>
        <v>15.147363892779257</v>
      </c>
      <c r="U199" s="96">
        <f t="shared" si="52"/>
        <v>130.38513512348536</v>
      </c>
      <c r="V199" s="32">
        <f t="shared" si="53"/>
        <v>1000.0000000000014</v>
      </c>
      <c r="W199" s="100">
        <f>IF(A199=1,((cPH1_+cPHr+(cNES*L199+(cNES+cOSEX)*G199+(cNES+cEREX)*H199+(cNES+cHOEX)*I199+(cNES+cNES)*S199+(cNES+cOSEX)*N199+(cNES+cEREX)*O199+(cNES+cHOEX)*P199)))/(1+cDR)^(A$6:A$65537 + 0.5),(cPHr+(cNES*L199+(cNES+cOSEX)*G199+(cNES+cEREX)*H199+(cNES+cHOEX)*I199+(cNES+cNES)*S199+(cNES+cOSEX)*N199+(cNES+cEREX)*O199+(cNES+cHOEX)*P199))/(1+cDR)^(((cycle + 0.5)/('Life tables'!$I$2/2))))</f>
        <v>133549.66652051397</v>
      </c>
      <c r="X199" s="107">
        <f>((L199+G199+H199+I199+N199+O199+P199+S199)/('Life tables'!$I$2/2))/(1+oDR)^(((cycle + 0.5)/('Life tables'!$I$2/2)))</f>
        <v>29.345395625123576</v>
      </c>
      <c r="Y199" s="31">
        <f>((uNES*L199+ uOCEX*G199+uEREX*H199+uHOEX*I199+uNES*S199+ uOCEX*N199+uEREX*O199+uHOEX*P199)/('Life tables'!$I$2/2))/(1+oDR)^(((cycle + 0.5)/('Life tables'!$I$2/2)))</f>
        <v>19.340884066610148</v>
      </c>
      <c r="Z199" s="100">
        <f t="shared" ref="Z199:Z262" si="66">IF(A199=1,((cPH1_+cPHr+(cNES*L199+(cNES+cOSEX)*G199+(cNES+cEREX)*H199+(cNES+cHOEX)*I199+(cNES+cNES)*S199+(cNES+cOSEX)*N199+(cNES+cEREX)*O199+(cNES+cHOEX)*P199))),(cPHr+(cNES*L199+(cNES+cOSEX)*G199+(cNES+cEREX)*H199+(cNES+cHOEX)*I199+(cNES+cNES)*S199+(cNES+cOSEX)*N199+(cNES+cEREX)*O199+(cNES+cHOEX)*P199)))</f>
        <v>205807.26703603193</v>
      </c>
      <c r="AA199" s="107">
        <f>((L199+G199+H199+I199+N199+O199+P199+S199)/('Life tables'!$I$2/2))</f>
        <v>32.774068990552379</v>
      </c>
      <c r="AB199" s="31">
        <f>((uNES*L199+ uOCEX*G199+uEREX*H199+uHOEX*I199+uNES*S199+ uOCEX*N199+uEREX*O199+uHOEX*P199)/('Life tables'!$I$2/2))</f>
        <v>21.600644845103769</v>
      </c>
    </row>
    <row r="200" spans="1:28" x14ac:dyDescent="0.25">
      <c r="A200" s="4">
        <v>194</v>
      </c>
      <c r="C200" s="105">
        <f>IF(male=0,VLOOKUP((($A$5:$A$1570/'Life tables'!$I$2)*2)+age,lifetable,13,1),IF(male=1,VLOOKUP((($A$5:$A$1570/'Life tables'!$I$2)*2)+age,lifetable,10,1),"error"))</f>
        <v>1.0096596056652363E-4</v>
      </c>
      <c r="F200" s="96">
        <f t="shared" si="54"/>
        <v>131.40063532148724</v>
      </c>
      <c r="G200" s="96">
        <f t="shared" si="55"/>
        <v>13.199468824421553</v>
      </c>
      <c r="H200" s="96">
        <f t="shared" si="56"/>
        <v>0.75383268560776306</v>
      </c>
      <c r="I200" s="96">
        <f t="shared" si="57"/>
        <v>0.30205362783070872</v>
      </c>
      <c r="J200" s="96">
        <f t="shared" si="58"/>
        <v>1.4706296988996398E-2</v>
      </c>
      <c r="K200" s="96">
        <f t="shared" si="59"/>
        <v>0.31562917933879636</v>
      </c>
      <c r="L200" s="96">
        <f t="shared" ref="L200:L263" si="67">F200-SUM(G200:K200)</f>
        <v>116.81494470729942</v>
      </c>
      <c r="M200" s="96">
        <f t="shared" si="60"/>
        <v>723.06686566224948</v>
      </c>
      <c r="N200" s="96">
        <f t="shared" si="61"/>
        <v>69.632905779821371</v>
      </c>
      <c r="O200" s="96">
        <f t="shared" si="62"/>
        <v>1.6621302431537601</v>
      </c>
      <c r="P200" s="96">
        <f t="shared" si="63"/>
        <v>1.6621302431537601</v>
      </c>
      <c r="Q200" s="96">
        <f t="shared" si="64"/>
        <v>8.0371331017685815E-2</v>
      </c>
      <c r="R200" s="96">
        <f t="shared" si="65"/>
        <v>0.13029292763720973</v>
      </c>
      <c r="S200" s="96">
        <f t="shared" ref="S200:S263" si="68">M200-SUM(N200:R200)</f>
        <v>649.89903513746572</v>
      </c>
      <c r="T200" s="96">
        <f t="shared" ref="T200:T263" si="69">J200+Q200+T199</f>
        <v>15.24244152078594</v>
      </c>
      <c r="U200" s="96">
        <f t="shared" ref="U200:U263" si="70">K200+R200+U199</f>
        <v>130.83105723046137</v>
      </c>
      <c r="V200" s="32">
        <f t="shared" ref="V200:V263" si="71">SUM(G200:I200,L200,N200,O200,P200,S200,T200,U200)</f>
        <v>1000.0000000000014</v>
      </c>
      <c r="W200" s="100">
        <f>IF(A200=1,((cPH1_+cPHr+(cNES*L200+(cNES+cOSEX)*G200+(cNES+cEREX)*H200+(cNES+cHOEX)*I200+(cNES+cNES)*S200+(cNES+cOSEX)*N200+(cNES+cEREX)*O200+(cNES+cHOEX)*P200)))/(1+cDR)^(A$6:A$65537 + 0.5),(cPHr+(cNES*L200+(cNES+cOSEX)*G200+(cNES+cEREX)*H200+(cNES+cHOEX)*I200+(cNES+cNES)*S200+(cNES+cOSEX)*N200+(cNES+cEREX)*O200+(cNES+cHOEX)*P200))/(1+cDR)^(((cycle + 0.5)/('Life tables'!$I$2/2))))</f>
        <v>133167.41257214866</v>
      </c>
      <c r="X200" s="107">
        <f>((L200+G200+H200+I200+N200+O200+P200+S200)/('Life tables'!$I$2/2))/(1+oDR)^(((cycle + 0.5)/('Life tables'!$I$2/2)))</f>
        <v>29.310072934608787</v>
      </c>
      <c r="Y200" s="31">
        <f>((uNES*L200+ uOCEX*G200+uEREX*H200+uHOEX*I200+uNES*S200+ uOCEX*N200+uEREX*O200+uHOEX*P200)/('Life tables'!$I$2/2))/(1+oDR)^(((cycle + 0.5)/('Life tables'!$I$2/2)))</f>
        <v>19.31760384324296</v>
      </c>
      <c r="Z200" s="100">
        <f t="shared" si="66"/>
        <v>205677.36242963048</v>
      </c>
      <c r="AA200" s="107">
        <f>((L200+G200+H200+I200+N200+O200+P200+S200)/('Life tables'!$I$2/2))</f>
        <v>32.753318332841253</v>
      </c>
      <c r="AB200" s="31">
        <f>((uNES*L200+ uOCEX*G200+uEREX*H200+uHOEX*I200+uNES*S200+ uOCEX*N200+uEREX*O200+uHOEX*P200)/('Life tables'!$I$2/2))</f>
        <v>21.586968736551846</v>
      </c>
    </row>
    <row r="201" spans="1:28" x14ac:dyDescent="0.25">
      <c r="A201" s="4">
        <v>195</v>
      </c>
      <c r="C201" s="105">
        <f>IF(male=0,VLOOKUP((($A$5:$A$1570/'Life tables'!$I$2)*2)+age,lifetable,13,1),IF(male=1,VLOOKUP((($A$5:$A$1570/'Life tables'!$I$2)*2)+age,lifetable,10,1),"error"))</f>
        <v>1.0096596056652363E-4</v>
      </c>
      <c r="F201" s="96">
        <f t="shared" si="54"/>
        <v>131.31370636155981</v>
      </c>
      <c r="G201" s="96">
        <f t="shared" si="55"/>
        <v>13.190736628464553</v>
      </c>
      <c r="H201" s="96">
        <f t="shared" si="56"/>
        <v>0.75333398260561346</v>
      </c>
      <c r="I201" s="96">
        <f t="shared" si="57"/>
        <v>0.30185380225417791</v>
      </c>
      <c r="J201" s="96">
        <f t="shared" si="58"/>
        <v>1.4696567940894693E-2</v>
      </c>
      <c r="K201" s="96">
        <f t="shared" si="59"/>
        <v>0.31542037276632023</v>
      </c>
      <c r="L201" s="96">
        <f t="shared" si="67"/>
        <v>116.73766500752825</v>
      </c>
      <c r="M201" s="96">
        <f t="shared" si="60"/>
        <v>722.61279488719435</v>
      </c>
      <c r="N201" s="96">
        <f t="shared" si="61"/>
        <v>69.589177780381334</v>
      </c>
      <c r="O201" s="96">
        <f t="shared" si="62"/>
        <v>1.6610864603397597</v>
      </c>
      <c r="P201" s="96">
        <f t="shared" si="63"/>
        <v>1.6610864603397597</v>
      </c>
      <c r="Q201" s="96">
        <f t="shared" si="64"/>
        <v>8.0320859513181173E-2</v>
      </c>
      <c r="R201" s="96">
        <f t="shared" si="65"/>
        <v>0.1302111064206031</v>
      </c>
      <c r="S201" s="96">
        <f t="shared" si="68"/>
        <v>649.49091222019968</v>
      </c>
      <c r="T201" s="96">
        <f t="shared" si="69"/>
        <v>15.337458948240016</v>
      </c>
      <c r="U201" s="96">
        <f t="shared" si="70"/>
        <v>131.27668870964828</v>
      </c>
      <c r="V201" s="32">
        <f t="shared" si="71"/>
        <v>1000.0000000000015</v>
      </c>
      <c r="W201" s="100">
        <f>IF(A201=1,((cPH1_+cPHr+(cNES*L201+(cNES+cOSEX)*G201+(cNES+cEREX)*H201+(cNES+cHOEX)*I201+(cNES+cNES)*S201+(cNES+cOSEX)*N201+(cNES+cEREX)*O201+(cNES+cHOEX)*P201)))/(1+cDR)^(A$6:A$65537 + 0.5),(cPHr+(cNES*L201+(cNES+cOSEX)*G201+(cNES+cEREX)*H201+(cNES+cHOEX)*I201+(cNES+cNES)*S201+(cNES+cOSEX)*N201+(cNES+cEREX)*O201+(cNES+cHOEX)*P201))/(1+cDR)^(((cycle + 0.5)/('Life tables'!$I$2/2))))</f>
        <v>132786.24259770778</v>
      </c>
      <c r="X201" s="107">
        <f>((L201+G201+H201+I201+N201+O201+P201+S201)/('Life tables'!$I$2/2))/(1+oDR)^(((cycle + 0.5)/('Life tables'!$I$2/2)))</f>
        <v>29.274793046250885</v>
      </c>
      <c r="Y201" s="31">
        <f>((uNES*L201+ uOCEX*G201+uEREX*H201+uHOEX*I201+uNES*S201+ uOCEX*N201+uEREX*O201+uHOEX*P201)/('Life tables'!$I$2/2))/(1+oDR)^(((cycle + 0.5)/('Life tables'!$I$2/2)))</f>
        <v>19.294351822064371</v>
      </c>
      <c r="Z201" s="100">
        <f t="shared" si="66"/>
        <v>205547.52412756157</v>
      </c>
      <c r="AA201" s="107">
        <f>((L201+G201+H201+I201+N201+O201+P201+S201)/('Life tables'!$I$2/2))</f>
        <v>32.732581131548613</v>
      </c>
      <c r="AB201" s="31">
        <f>((uNES*L201+ uOCEX*G201+uEREX*H201+uHOEX*I201+uNES*S201+ uOCEX*N201+uEREX*O201+uHOEX*P201)/('Life tables'!$I$2/2))</f>
        <v>21.573301488368529</v>
      </c>
    </row>
    <row r="202" spans="1:28" x14ac:dyDescent="0.25">
      <c r="A202" s="4">
        <v>196</v>
      </c>
      <c r="C202" s="105">
        <f>IF(male=0,VLOOKUP((($A$5:$A$1570/'Life tables'!$I$2)*2)+age,lifetable,13,1),IF(male=1,VLOOKUP((($A$5:$A$1570/'Life tables'!$I$2)*2)+age,lifetable,10,1),"error"))</f>
        <v>1.0096596056652363E-4</v>
      </c>
      <c r="F202" s="96">
        <f t="shared" si="54"/>
        <v>131.227007759505</v>
      </c>
      <c r="G202" s="96">
        <f t="shared" si="55"/>
        <v>13.182027572437969</v>
      </c>
      <c r="H202" s="96">
        <f t="shared" si="56"/>
        <v>0.75283660114421103</v>
      </c>
      <c r="I202" s="96">
        <f t="shared" si="57"/>
        <v>0.30165450620652612</v>
      </c>
      <c r="J202" s="96">
        <f t="shared" si="58"/>
        <v>1.4686864674337195E-2</v>
      </c>
      <c r="K202" s="96">
        <f t="shared" si="59"/>
        <v>0.31521211952196238</v>
      </c>
      <c r="L202" s="96">
        <f t="shared" si="67"/>
        <v>116.66059009551999</v>
      </c>
      <c r="M202" s="96">
        <f t="shared" si="60"/>
        <v>722.15884458260814</v>
      </c>
      <c r="N202" s="96">
        <f t="shared" si="61"/>
        <v>69.545461382508478</v>
      </c>
      <c r="O202" s="96">
        <f t="shared" si="62"/>
        <v>1.6600429544539652</v>
      </c>
      <c r="P202" s="96">
        <f t="shared" si="63"/>
        <v>1.6600429544539652</v>
      </c>
      <c r="Q202" s="96">
        <f t="shared" si="64"/>
        <v>8.0270401399377203E-2</v>
      </c>
      <c r="R202" s="96">
        <f t="shared" si="65"/>
        <v>0.13012930691215491</v>
      </c>
      <c r="S202" s="96">
        <f t="shared" si="68"/>
        <v>649.08289758288015</v>
      </c>
      <c r="T202" s="96">
        <f t="shared" si="69"/>
        <v>15.432416214313731</v>
      </c>
      <c r="U202" s="96">
        <f t="shared" si="70"/>
        <v>131.7220301360824</v>
      </c>
      <c r="V202" s="32">
        <f t="shared" si="71"/>
        <v>1000.0000000000014</v>
      </c>
      <c r="W202" s="100">
        <f>IF(A202=1,((cPH1_+cPHr+(cNES*L202+(cNES+cOSEX)*G202+(cNES+cEREX)*H202+(cNES+cHOEX)*I202+(cNES+cNES)*S202+(cNES+cOSEX)*N202+(cNES+cEREX)*O202+(cNES+cHOEX)*P202)))/(1+cDR)^(A$6:A$65537 + 0.5),(cPHr+(cNES*L202+(cNES+cOSEX)*G202+(cNES+cEREX)*H202+(cNES+cHOEX)*I202+(cNES+cNES)*S202+(cNES+cOSEX)*N202+(cNES+cEREX)*O202+(cNES+cHOEX)*P202))/(1+cDR)^(((cycle + 0.5)/('Life tables'!$I$2/2))))</f>
        <v>132406.15401799645</v>
      </c>
      <c r="X202" s="107">
        <f>((L202+G202+H202+I202+N202+O202+P202+S202)/('Life tables'!$I$2/2))/(1+oDR)^(((cycle + 0.5)/('Life tables'!$I$2/2)))</f>
        <v>29.239555894761924</v>
      </c>
      <c r="Y202" s="31">
        <f>((uNES*L202+ uOCEX*G202+uEREX*H202+uHOEX*I202+uNES*S202+ uOCEX*N202+uEREX*O202+uHOEX*P202)/('Life tables'!$I$2/2))/(1+oDR)^(((cycle + 0.5)/('Life tables'!$I$2/2)))</f>
        <v>19.271127960409906</v>
      </c>
      <c r="Z202" s="100">
        <f t="shared" si="66"/>
        <v>205417.75282980525</v>
      </c>
      <c r="AA202" s="107">
        <f>((L202+G202+H202+I202+N202+O202+P202+S202)/('Life tables'!$I$2/2))</f>
        <v>32.711857363115797</v>
      </c>
      <c r="AB202" s="31">
        <f>((uNES*L202+ uOCEX*G202+uEREX*H202+uHOEX*I202+uNES*S202+ uOCEX*N202+uEREX*O202+uHOEX*P202)/('Life tables'!$I$2/2))</f>
        <v>21.559643085420891</v>
      </c>
    </row>
    <row r="203" spans="1:28" x14ac:dyDescent="0.25">
      <c r="A203" s="4">
        <v>197</v>
      </c>
      <c r="C203" s="105">
        <f>IF(male=0,VLOOKUP((($A$5:$A$1570/'Life tables'!$I$2)*2)+age,lifetable,13,1),IF(male=1,VLOOKUP((($A$5:$A$1570/'Life tables'!$I$2)*2)+age,lifetable,10,1),"error"))</f>
        <v>1.0096596056652363E-4</v>
      </c>
      <c r="F203" s="96">
        <f t="shared" si="54"/>
        <v>131.14053119609753</v>
      </c>
      <c r="G203" s="96">
        <f t="shared" si="55"/>
        <v>13.173340820658213</v>
      </c>
      <c r="H203" s="96">
        <f t="shared" si="56"/>
        <v>0.75234049349696797</v>
      </c>
      <c r="I203" s="96">
        <f t="shared" si="57"/>
        <v>0.30145572056416103</v>
      </c>
      <c r="J203" s="96">
        <f t="shared" si="58"/>
        <v>1.4677186258240145E-2</v>
      </c>
      <c r="K203" s="96">
        <f t="shared" si="59"/>
        <v>0.31500439962263643</v>
      </c>
      <c r="L203" s="96">
        <f t="shared" si="67"/>
        <v>116.58371257549732</v>
      </c>
      <c r="M203" s="96">
        <f t="shared" si="60"/>
        <v>721.70502245350769</v>
      </c>
      <c r="N203" s="96">
        <f t="shared" si="61"/>
        <v>69.501757328212605</v>
      </c>
      <c r="O203" s="96">
        <f t="shared" si="62"/>
        <v>1.6589997432080739</v>
      </c>
      <c r="P203" s="96">
        <f t="shared" si="63"/>
        <v>1.6589997432080739</v>
      </c>
      <c r="Q203" s="96">
        <f t="shared" si="64"/>
        <v>8.0219957532712535E-2</v>
      </c>
      <c r="R203" s="96">
        <f t="shared" si="65"/>
        <v>0.13004753050026954</v>
      </c>
      <c r="S203" s="96">
        <f t="shared" si="68"/>
        <v>648.67499815084602</v>
      </c>
      <c r="T203" s="96">
        <f t="shared" si="69"/>
        <v>15.527313358104683</v>
      </c>
      <c r="U203" s="96">
        <f t="shared" si="70"/>
        <v>132.1670820662053</v>
      </c>
      <c r="V203" s="32">
        <f t="shared" si="71"/>
        <v>1000.0000000000014</v>
      </c>
      <c r="W203" s="100">
        <f>IF(A203=1,((cPH1_+cPHr+(cNES*L203+(cNES+cOSEX)*G203+(cNES+cEREX)*H203+(cNES+cHOEX)*I203+(cNES+cNES)*S203+(cNES+cOSEX)*N203+(cNES+cEREX)*O203+(cNES+cHOEX)*P203)))/(1+cDR)^(A$6:A$65537 + 0.5),(cPHr+(cNES*L203+(cNES+cOSEX)*G203+(cNES+cEREX)*H203+(cNES+cHOEX)*I203+(cNES+cNES)*S203+(cNES+cOSEX)*N203+(cNES+cEREX)*O203+(cNES+cHOEX)*P203))/(1+cDR)^(((cycle + 0.5)/('Life tables'!$I$2/2))))</f>
        <v>132027.14423560409</v>
      </c>
      <c r="X203" s="107">
        <f>((L203+G203+H203+I203+N203+O203+P203+S203)/('Life tables'!$I$2/2))/(1+oDR)^(((cycle + 0.5)/('Life tables'!$I$2/2)))</f>
        <v>29.204361415582202</v>
      </c>
      <c r="Y203" s="31">
        <f>((uNES*L203+ uOCEX*G203+uEREX*H203+uHOEX*I203+uNES*S203+ uOCEX*N203+uEREX*O203+uHOEX*P203)/('Life tables'!$I$2/2))/(1+oDR)^(((cycle + 0.5)/('Life tables'!$I$2/2)))</f>
        <v>19.24793221607781</v>
      </c>
      <c r="Z203" s="100">
        <f t="shared" si="66"/>
        <v>205288.0492013125</v>
      </c>
      <c r="AA203" s="107">
        <f>((L203+G203+H203+I203+N203+O203+P203+S203)/('Life tables'!$I$2/2))</f>
        <v>32.691147004700213</v>
      </c>
      <c r="AB203" s="31">
        <f>((uNES*L203+ uOCEX*G203+uEREX*H203+uHOEX*I203+uNES*S203+ uOCEX*N203+uEREX*O203+uHOEX*P203)/('Life tables'!$I$2/2))</f>
        <v>21.545993513029558</v>
      </c>
    </row>
    <row r="204" spans="1:28" x14ac:dyDescent="0.25">
      <c r="A204" s="4">
        <v>198</v>
      </c>
      <c r="C204" s="105">
        <f>IF(male=0,VLOOKUP((($A$5:$A$1570/'Life tables'!$I$2)*2)+age,lifetable,13,1),IF(male=1,VLOOKUP((($A$5:$A$1570/'Life tables'!$I$2)*2)+age,lifetable,10,1),"error"))</f>
        <v>1.0096596056652363E-4</v>
      </c>
      <c r="F204" s="96">
        <f t="shared" si="54"/>
        <v>131.05426873838428</v>
      </c>
      <c r="G204" s="96">
        <f t="shared" si="55"/>
        <v>13.164675576243541</v>
      </c>
      <c r="H204" s="96">
        <f t="shared" si="56"/>
        <v>0.75184561415330264</v>
      </c>
      <c r="I204" s="96">
        <f t="shared" si="57"/>
        <v>0.30125742709142306</v>
      </c>
      <c r="J204" s="96">
        <f t="shared" si="58"/>
        <v>1.4667531804751182E-2</v>
      </c>
      <c r="K204" s="96">
        <f t="shared" si="59"/>
        <v>0.31479719401309608</v>
      </c>
      <c r="L204" s="96">
        <f t="shared" si="67"/>
        <v>116.50702539507817</v>
      </c>
      <c r="M204" s="96">
        <f t="shared" si="60"/>
        <v>721.25133583730712</v>
      </c>
      <c r="N204" s="96">
        <f t="shared" si="61"/>
        <v>69.458066324102603</v>
      </c>
      <c r="O204" s="96">
        <f t="shared" si="62"/>
        <v>1.6579568434687664</v>
      </c>
      <c r="P204" s="96">
        <f t="shared" si="63"/>
        <v>1.6579568434687664</v>
      </c>
      <c r="Q204" s="96">
        <f t="shared" si="64"/>
        <v>8.0169528728765704E-2</v>
      </c>
      <c r="R204" s="96">
        <f t="shared" si="65"/>
        <v>0.1299657785071113</v>
      </c>
      <c r="S204" s="96">
        <f t="shared" si="68"/>
        <v>648.26722051903107</v>
      </c>
      <c r="T204" s="96">
        <f t="shared" si="69"/>
        <v>15.622150418638199</v>
      </c>
      <c r="U204" s="96">
        <f t="shared" si="70"/>
        <v>132.61184503872551</v>
      </c>
      <c r="V204" s="32">
        <f t="shared" si="71"/>
        <v>1000.0000000000013</v>
      </c>
      <c r="W204" s="100">
        <f>IF(A204=1,((cPH1_+cPHr+(cNES*L204+(cNES+cOSEX)*G204+(cNES+cEREX)*H204+(cNES+cHOEX)*I204+(cNES+cNES)*S204+(cNES+cOSEX)*N204+(cNES+cEREX)*O204+(cNES+cHOEX)*P204)))/(1+cDR)^(A$6:A$65537 + 0.5),(cPHr+(cNES*L204+(cNES+cOSEX)*G204+(cNES+cEREX)*H204+(cNES+cHOEX)*I204+(cNES+cNES)*S204+(cNES+cOSEX)*N204+(cNES+cEREX)*O204+(cNES+cHOEX)*P204))/(1+cDR)^(((cycle + 0.5)/('Life tables'!$I$2/2))))</f>
        <v>131649.21063620437</v>
      </c>
      <c r="X204" s="107">
        <f>((L204+G204+H204+I204+N204+O204+P204+S204)/('Life tables'!$I$2/2))/(1+oDR)^(((cycle + 0.5)/('Life tables'!$I$2/2)))</f>
        <v>29.169209544848794</v>
      </c>
      <c r="Y204" s="31">
        <f>((uNES*L204+ uOCEX*G204+uEREX*H204+uHOEX*I204+uNES*S204+ uOCEX*N204+uEREX*O204+uHOEX*P204)/('Life tables'!$I$2/2))/(1+oDR)^(((cycle + 0.5)/('Life tables'!$I$2/2)))</f>
        <v>19.224764547309142</v>
      </c>
      <c r="Z204" s="100">
        <f t="shared" si="66"/>
        <v>205158.41387363954</v>
      </c>
      <c r="AA204" s="107">
        <f>((L204+G204+H204+I204+N204+O204+P204+S204)/('Life tables'!$I$2/2))</f>
        <v>32.670450034142235</v>
      </c>
      <c r="AB204" s="31">
        <f>((uNES*L204+ uOCEX*G204+uEREX*H204+uHOEX*I204+uNES*S204+ uOCEX*N204+uEREX*O204+uHOEX*P204)/('Life tables'!$I$2/2))</f>
        <v>21.53235275694778</v>
      </c>
    </row>
    <row r="205" spans="1:28" x14ac:dyDescent="0.25">
      <c r="A205" s="4">
        <v>199</v>
      </c>
      <c r="C205" s="105">
        <f>IF(male=0,VLOOKUP((($A$5:$A$1570/'Life tables'!$I$2)*2)+age,lifetable,13,1),IF(male=1,VLOOKUP((($A$5:$A$1570/'Life tables'!$I$2)*2)+age,lifetable,10,1),"error"))</f>
        <v>1.0096596056652363E-4</v>
      </c>
      <c r="F205" s="96">
        <f t="shared" si="54"/>
        <v>130.96821282167909</v>
      </c>
      <c r="G205" s="96">
        <f t="shared" si="55"/>
        <v>13.156031079305393</v>
      </c>
      <c r="H205" s="96">
        <f t="shared" si="56"/>
        <v>0.75135191971534498</v>
      </c>
      <c r="I205" s="96">
        <f t="shared" si="57"/>
        <v>0.30105960839919599</v>
      </c>
      <c r="J205" s="96">
        <f t="shared" si="58"/>
        <v>1.4657900467234199E-2</v>
      </c>
      <c r="K205" s="96">
        <f t="shared" si="59"/>
        <v>0.31459048452268568</v>
      </c>
      <c r="L205" s="96">
        <f t="shared" si="67"/>
        <v>116.43052182926924</v>
      </c>
      <c r="M205" s="96">
        <f t="shared" si="60"/>
        <v>720.79779172095857</v>
      </c>
      <c r="N205" s="96">
        <f t="shared" si="61"/>
        <v>69.41438904303709</v>
      </c>
      <c r="O205" s="96">
        <f t="shared" si="62"/>
        <v>1.6569142712971083</v>
      </c>
      <c r="P205" s="96">
        <f t="shared" si="63"/>
        <v>1.6569142712971083</v>
      </c>
      <c r="Q205" s="96">
        <f t="shared" si="64"/>
        <v>8.0119115764160004E-2</v>
      </c>
      <c r="R205" s="96">
        <f t="shared" si="65"/>
        <v>0.12988405219169291</v>
      </c>
      <c r="S205" s="96">
        <f t="shared" si="68"/>
        <v>647.85957096737138</v>
      </c>
      <c r="T205" s="96">
        <f t="shared" si="69"/>
        <v>15.716927434869593</v>
      </c>
      <c r="U205" s="96">
        <f t="shared" si="70"/>
        <v>133.05631957543989</v>
      </c>
      <c r="V205" s="32">
        <f t="shared" si="71"/>
        <v>1000.0000000000014</v>
      </c>
      <c r="W205" s="100">
        <f>IF(A205=1,((cPH1_+cPHr+(cNES*L205+(cNES+cOSEX)*G205+(cNES+cEREX)*H205+(cNES+cHOEX)*I205+(cNES+cNES)*S205+(cNES+cOSEX)*N205+(cNES+cEREX)*O205+(cNES+cHOEX)*P205)))/(1+cDR)^(A$6:A$65537 + 0.5),(cPHr+(cNES*L205+(cNES+cOSEX)*G205+(cNES+cEREX)*H205+(cNES+cHOEX)*I205+(cNES+cNES)*S205+(cNES+cOSEX)*N205+(cNES+cEREX)*O205+(cNES+cHOEX)*P205))/(1+cDR)^(((cycle + 0.5)/('Life tables'!$I$2/2))))</f>
        <v>131272.35058979079</v>
      </c>
      <c r="X205" s="107">
        <f>((L205+G205+H205+I205+N205+O205+P205+S205)/('Life tables'!$I$2/2))/(1+oDR)^(((cycle + 0.5)/('Life tables'!$I$2/2)))</f>
        <v>29.134100219365493</v>
      </c>
      <c r="Y205" s="31">
        <f>((uNES*L205+ uOCEX*G205+uEREX*H205+uHOEX*I205+uNES*S205+ uOCEX*N205+uEREX*O205+uHOEX*P205)/('Life tables'!$I$2/2))/(1+oDR)^(((cycle + 0.5)/('Life tables'!$I$2/2)))</f>
        <v>19.201624912768743</v>
      </c>
      <c r="Z205" s="100">
        <f t="shared" si="66"/>
        <v>205028.84744650623</v>
      </c>
      <c r="AA205" s="107">
        <f>((L205+G205+H205+I205+N205+O205+P205+S205)/('Life tables'!$I$2/2))</f>
        <v>32.649766429933578</v>
      </c>
      <c r="AB205" s="31">
        <f>((uNES*L205+ uOCEX*G205+uEREX*H205+uHOEX*I205+uNES*S205+ uOCEX*N205+uEREX*O205+uHOEX*P205)/('Life tables'!$I$2/2))</f>
        <v>21.518720803341388</v>
      </c>
    </row>
    <row r="206" spans="1:28" x14ac:dyDescent="0.25">
      <c r="A206" s="4">
        <v>200</v>
      </c>
      <c r="C206" s="105">
        <f>IF(male=0,VLOOKUP((($A$5:$A$1570/'Life tables'!$I$2)*2)+age,lifetable,13,1),IF(male=1,VLOOKUP((($A$5:$A$1570/'Life tables'!$I$2)*2)+age,lifetable,10,1),"error"))</f>
        <v>1.0096596056652363E-4</v>
      </c>
      <c r="F206" s="96">
        <f t="shared" si="54"/>
        <v>130.88235623239675</v>
      </c>
      <c r="G206" s="96">
        <f t="shared" si="55"/>
        <v>13.14740660522404</v>
      </c>
      <c r="H206" s="96">
        <f t="shared" si="56"/>
        <v>0.75085936879945725</v>
      </c>
      <c r="I206" s="96">
        <f t="shared" si="57"/>
        <v>0.30086224790544758</v>
      </c>
      <c r="J206" s="96">
        <f t="shared" si="58"/>
        <v>1.4648291438348161E-2</v>
      </c>
      <c r="K206" s="96">
        <f t="shared" si="59"/>
        <v>0.31438425382410717</v>
      </c>
      <c r="L206" s="96">
        <f t="shared" si="67"/>
        <v>116.35419546520535</v>
      </c>
      <c r="M206" s="96">
        <f t="shared" si="60"/>
        <v>720.34439675729504</v>
      </c>
      <c r="N206" s="96">
        <f t="shared" si="61"/>
        <v>69.370726125698297</v>
      </c>
      <c r="O206" s="96">
        <f t="shared" si="62"/>
        <v>1.6558720419861186</v>
      </c>
      <c r="P206" s="96">
        <f t="shared" si="63"/>
        <v>1.6558720419861186</v>
      </c>
      <c r="Q206" s="96">
        <f t="shared" si="64"/>
        <v>8.0068719378380435E-2</v>
      </c>
      <c r="R206" s="96">
        <f t="shared" si="65"/>
        <v>0.1298023527528207</v>
      </c>
      <c r="S206" s="96">
        <f t="shared" si="68"/>
        <v>647.45205547549335</v>
      </c>
      <c r="T206" s="96">
        <f t="shared" si="69"/>
        <v>15.811644445686321</v>
      </c>
      <c r="U206" s="96">
        <f t="shared" si="70"/>
        <v>133.50050618201681</v>
      </c>
      <c r="V206" s="32">
        <f t="shared" si="71"/>
        <v>1000.0000000000013</v>
      </c>
      <c r="W206" s="100">
        <f>IF(A206=1,((cPH1_+cPHr+(cNES*L206+(cNES+cOSEX)*G206+(cNES+cEREX)*H206+(cNES+cHOEX)*I206+(cNES+cNES)*S206+(cNES+cOSEX)*N206+(cNES+cEREX)*O206+(cNES+cHOEX)*P206)))/(1+cDR)^(A$6:A$65537 + 0.5),(cPHr+(cNES*L206+(cNES+cOSEX)*G206+(cNES+cEREX)*H206+(cNES+cHOEX)*I206+(cNES+cNES)*S206+(cNES+cOSEX)*N206+(cNES+cEREX)*O206+(cNES+cHOEX)*P206))/(1+cDR)^(((cycle + 0.5)/('Life tables'!$I$2/2))))</f>
        <v>130896.56145185104</v>
      </c>
      <c r="X206" s="107">
        <f>((L206+G206+H206+I206+N206+O206+P206+S206)/('Life tables'!$I$2/2))/(1+oDR)^(((cycle + 0.5)/('Life tables'!$I$2/2)))</f>
        <v>29.099033376574177</v>
      </c>
      <c r="Y206" s="31">
        <f>((uNES*L206+ uOCEX*G206+uEREX*H206+uHOEX*I206+uNES*S206+ uOCEX*N206+uEREX*O206+uHOEX*P206)/('Life tables'!$I$2/2))/(1+oDR)^(((cycle + 0.5)/('Life tables'!$I$2/2)))</f>
        <v>19.178513271527081</v>
      </c>
      <c r="Z206" s="100">
        <f t="shared" si="66"/>
        <v>204899.35048928155</v>
      </c>
      <c r="AA206" s="107">
        <f>((L206+G206+H206+I206+N206+O206+P206+S206)/('Life tables'!$I$2/2))</f>
        <v>32.629096171187186</v>
      </c>
      <c r="AB206" s="31">
        <f>((uNES*L206+ uOCEX*G206+uEREX*H206+uHOEX*I206+uNES*S206+ uOCEX*N206+uEREX*O206+uHOEX*P206)/('Life tables'!$I$2/2))</f>
        <v>21.50509763876973</v>
      </c>
    </row>
    <row r="207" spans="1:28" x14ac:dyDescent="0.25">
      <c r="A207" s="4">
        <v>201</v>
      </c>
      <c r="C207" s="105">
        <f>IF(male=0,VLOOKUP((($A$5:$A$1570/'Life tables'!$I$2)*2)+age,lifetable,13,1),IF(male=1,VLOOKUP((($A$5:$A$1570/'Life tables'!$I$2)*2)+age,lifetable,10,1),"error"))</f>
        <v>1.0096596056652363E-4</v>
      </c>
      <c r="F207" s="96">
        <f t="shared" si="54"/>
        <v>130.79669209168739</v>
      </c>
      <c r="G207" s="96">
        <f t="shared" si="55"/>
        <v>13.138801463004617</v>
      </c>
      <c r="H207" s="96">
        <f t="shared" si="56"/>
        <v>0.75036792194234569</v>
      </c>
      <c r="I207" s="96">
        <f t="shared" si="57"/>
        <v>0.30066532979760924</v>
      </c>
      <c r="J207" s="96">
        <f t="shared" si="58"/>
        <v>1.4638703948215429E-2</v>
      </c>
      <c r="K207" s="96">
        <f t="shared" si="59"/>
        <v>0.31417848539410909</v>
      </c>
      <c r="L207" s="96">
        <f t="shared" si="67"/>
        <v>116.2780401876005</v>
      </c>
      <c r="M207" s="96">
        <f t="shared" si="60"/>
        <v>719.89115728061063</v>
      </c>
      <c r="N207" s="96">
        <f t="shared" si="61"/>
        <v>69.327078182092478</v>
      </c>
      <c r="O207" s="96">
        <f t="shared" si="62"/>
        <v>1.6548301700965826</v>
      </c>
      <c r="P207" s="96">
        <f t="shared" si="63"/>
        <v>1.6548301700965826</v>
      </c>
      <c r="Q207" s="96">
        <f t="shared" si="64"/>
        <v>8.0018340275505154E-2</v>
      </c>
      <c r="R207" s="96">
        <f t="shared" si="65"/>
        <v>0.12972068133190187</v>
      </c>
      <c r="S207" s="96">
        <f t="shared" si="68"/>
        <v>647.04467973671763</v>
      </c>
      <c r="T207" s="96">
        <f t="shared" si="69"/>
        <v>15.906301489910042</v>
      </c>
      <c r="U207" s="96">
        <f t="shared" si="70"/>
        <v>133.94440534874281</v>
      </c>
      <c r="V207" s="32">
        <f t="shared" si="71"/>
        <v>1000.0000000000011</v>
      </c>
      <c r="W207" s="100">
        <f>IF(A207=1,((cPH1_+cPHr+(cNES*L207+(cNES+cOSEX)*G207+(cNES+cEREX)*H207+(cNES+cHOEX)*I207+(cNES+cNES)*S207+(cNES+cOSEX)*N207+(cNES+cEREX)*O207+(cNES+cHOEX)*P207)))/(1+cDR)^(A$6:A$65537 + 0.5),(cPHr+(cNES*L207+(cNES+cOSEX)*G207+(cNES+cEREX)*H207+(cNES+cHOEX)*I207+(cNES+cNES)*S207+(cNES+cOSEX)*N207+(cNES+cEREX)*O207+(cNES+cHOEX)*P207))/(1+cDR)^(((cycle + 0.5)/('Life tables'!$I$2/2))))</f>
        <v>130521.84056448244</v>
      </c>
      <c r="X207" s="107">
        <f>((L207+G207+H207+I207+N207+O207+P207+S207)/('Life tables'!$I$2/2))/(1+oDR)^(((cycle + 0.5)/('Life tables'!$I$2/2)))</f>
        <v>29.064008954527559</v>
      </c>
      <c r="Y207" s="31">
        <f>((uNES*L207+ uOCEX*G207+uEREX*H207+uHOEX*I207+uNES*S207+ uOCEX*N207+uEREX*O207+uHOEX*P207)/('Life tables'!$I$2/2))/(1+oDR)^(((cycle + 0.5)/('Life tables'!$I$2/2)))</f>
        <v>19.155429583043041</v>
      </c>
      <c r="Z207" s="100">
        <f t="shared" si="66"/>
        <v>204769.92354239983</v>
      </c>
      <c r="AA207" s="107">
        <f>((L207+G207+H207+I207+N207+O207+P207+S207)/('Life tables'!$I$2/2))</f>
        <v>32.608439237608508</v>
      </c>
      <c r="AB207" s="31">
        <f>((uNES*L207+ uOCEX*G207+uEREX*H207+uHOEX*I207+uNES*S207+ uOCEX*N207+uEREX*O207+uHOEX*P207)/('Life tables'!$I$2/2))</f>
        <v>21.491483250167509</v>
      </c>
    </row>
    <row r="208" spans="1:28" x14ac:dyDescent="0.25">
      <c r="A208" s="4">
        <v>202</v>
      </c>
      <c r="C208" s="105">
        <f>IF(male=0,VLOOKUP((($A$5:$A$1570/'Life tables'!$I$2)*2)+age,lifetable,13,1),IF(male=1,VLOOKUP((($A$5:$A$1570/'Life tables'!$I$2)*2)+age,lifetable,10,1),"error"))</f>
        <v>1.0096596056652363E-4</v>
      </c>
      <c r="F208" s="96">
        <f t="shared" si="54"/>
        <v>130.71121383983356</v>
      </c>
      <c r="G208" s="96">
        <f t="shared" si="55"/>
        <v>13.130214993709775</v>
      </c>
      <c r="H208" s="96">
        <f t="shared" si="56"/>
        <v>0.74987754151154806</v>
      </c>
      <c r="I208" s="96">
        <f t="shared" si="57"/>
        <v>0.30046883899670934</v>
      </c>
      <c r="J208" s="96">
        <f t="shared" si="58"/>
        <v>1.462913726267554E-2</v>
      </c>
      <c r="K208" s="96">
        <f t="shared" si="59"/>
        <v>0.31397316347600773</v>
      </c>
      <c r="L208" s="96">
        <f t="shared" si="67"/>
        <v>116.20205016487685</v>
      </c>
      <c r="M208" s="96">
        <f t="shared" si="60"/>
        <v>719.43807932151481</v>
      </c>
      <c r="N208" s="96">
        <f t="shared" si="61"/>
        <v>69.283445792980388</v>
      </c>
      <c r="O208" s="96">
        <f t="shared" si="62"/>
        <v>1.6537886694911996</v>
      </c>
      <c r="P208" s="96">
        <f t="shared" si="63"/>
        <v>1.6537886694911996</v>
      </c>
      <c r="Q208" s="96">
        <f t="shared" si="64"/>
        <v>7.9967979125856931E-2</v>
      </c>
      <c r="R208" s="96">
        <f t="shared" si="65"/>
        <v>0.12963903901562118</v>
      </c>
      <c r="S208" s="96">
        <f t="shared" si="68"/>
        <v>646.63744917141048</v>
      </c>
      <c r="T208" s="96">
        <f t="shared" si="69"/>
        <v>16.000898606298573</v>
      </c>
      <c r="U208" s="96">
        <f t="shared" si="70"/>
        <v>134.38801755123444</v>
      </c>
      <c r="V208" s="32">
        <f t="shared" si="71"/>
        <v>1000.0000000000011</v>
      </c>
      <c r="W208" s="100">
        <f>IF(A208=1,((cPH1_+cPHr+(cNES*L208+(cNES+cOSEX)*G208+(cNES+cEREX)*H208+(cNES+cHOEX)*I208+(cNES+cNES)*S208+(cNES+cOSEX)*N208+(cNES+cEREX)*O208+(cNES+cHOEX)*P208)))/(1+cDR)^(A$6:A$65537 + 0.5),(cPHr+(cNES*L208+(cNES+cOSEX)*G208+(cNES+cEREX)*H208+(cNES+cHOEX)*I208+(cNES+cNES)*S208+(cNES+cOSEX)*N208+(cNES+cEREX)*O208+(cNES+cHOEX)*P208))/(1+cDR)^(((cycle + 0.5)/('Life tables'!$I$2/2))))</f>
        <v>130148.18525745255</v>
      </c>
      <c r="X208" s="107">
        <f>((L208+G208+H208+I208+N208+O208+P208+S208)/('Life tables'!$I$2/2))/(1+oDR)^(((cycle + 0.5)/('Life tables'!$I$2/2)))</f>
        <v>29.029026891863193</v>
      </c>
      <c r="Y208" s="31">
        <f>((uNES*L208+ uOCEX*G208+uEREX*H208+uHOEX*I208+uNES*S208+ uOCEX*N208+uEREX*O208+uHOEX*P208)/('Life tables'!$I$2/2))/(1+oDR)^(((cycle + 0.5)/('Life tables'!$I$2/2)))</f>
        <v>19.132373807147413</v>
      </c>
      <c r="Z208" s="100">
        <f t="shared" si="66"/>
        <v>204640.56711871136</v>
      </c>
      <c r="AA208" s="107">
        <f>((L208+G208+H208+I208+N208+O208+P208+S208)/('Life tables'!$I$2/2))</f>
        <v>32.587795609468138</v>
      </c>
      <c r="AB208" s="31">
        <f>((uNES*L208+ uOCEX*G208+uEREX*H208+uHOEX*I208+uNES*S208+ uOCEX*N208+uEREX*O208+uHOEX*P208)/('Life tables'!$I$2/2))</f>
        <v>21.477877624827411</v>
      </c>
    </row>
    <row r="209" spans="1:28" x14ac:dyDescent="0.25">
      <c r="A209" s="4">
        <v>203</v>
      </c>
      <c r="C209" s="105">
        <f>IF(male=0,VLOOKUP((($A$5:$A$1570/'Life tables'!$I$2)*2)+age,lifetable,13,1),IF(male=1,VLOOKUP((($A$5:$A$1570/'Life tables'!$I$2)*2)+age,lifetable,10,1),"error"))</f>
        <v>1.0096596056652363E-4</v>
      </c>
      <c r="F209" s="96">
        <f t="shared" si="54"/>
        <v>130.6259152213749</v>
      </c>
      <c r="G209" s="96">
        <f t="shared" si="55"/>
        <v>13.12164656896543</v>
      </c>
      <c r="H209" s="96">
        <f t="shared" si="56"/>
        <v>0.74938819162009584</v>
      </c>
      <c r="I209" s="96">
        <f t="shared" si="57"/>
        <v>0.30027276112317891</v>
      </c>
      <c r="J209" s="96">
        <f t="shared" si="58"/>
        <v>1.4619590681620317E-2</v>
      </c>
      <c r="K209" s="96">
        <f t="shared" si="59"/>
        <v>0.31376827304395638</v>
      </c>
      <c r="L209" s="96">
        <f t="shared" si="67"/>
        <v>116.12621983594062</v>
      </c>
      <c r="M209" s="96">
        <f t="shared" si="60"/>
        <v>718.98516862109318</v>
      </c>
      <c r="N209" s="96">
        <f t="shared" si="61"/>
        <v>69.239829511241012</v>
      </c>
      <c r="O209" s="96">
        <f t="shared" si="62"/>
        <v>1.6527475533671339</v>
      </c>
      <c r="P209" s="96">
        <f t="shared" si="63"/>
        <v>1.6527475533671339</v>
      </c>
      <c r="Q209" s="96">
        <f t="shared" si="64"/>
        <v>7.9917636567576791E-2</v>
      </c>
      <c r="R209" s="96">
        <f t="shared" si="65"/>
        <v>0.12955742683849272</v>
      </c>
      <c r="S209" s="96">
        <f t="shared" si="68"/>
        <v>646.23036893971187</v>
      </c>
      <c r="T209" s="96">
        <f t="shared" si="69"/>
        <v>16.095435833547771</v>
      </c>
      <c r="U209" s="96">
        <f t="shared" si="70"/>
        <v>134.83134325111689</v>
      </c>
      <c r="V209" s="32">
        <f t="shared" si="71"/>
        <v>1000.0000000000011</v>
      </c>
      <c r="W209" s="100">
        <f>IF(A209=1,((cPH1_+cPHr+(cNES*L209+(cNES+cOSEX)*G209+(cNES+cEREX)*H209+(cNES+cHOEX)*I209+(cNES+cNES)*S209+(cNES+cOSEX)*N209+(cNES+cEREX)*O209+(cNES+cHOEX)*P209)))/(1+cDR)^(A$6:A$65537 + 0.5),(cPHr+(cNES*L209+(cNES+cOSEX)*G209+(cNES+cEREX)*H209+(cNES+cHOEX)*I209+(cNES+cNES)*S209+(cNES+cOSEX)*N209+(cNES+cEREX)*O209+(cNES+cHOEX)*P209))/(1+cDR)^(((cycle + 0.5)/('Life tables'!$I$2/2))))</f>
        <v>129775.59284920619</v>
      </c>
      <c r="X209" s="107">
        <f>((L209+G209+H209+I209+N209+O209+P209+S209)/('Life tables'!$I$2/2))/(1+oDR)^(((cycle + 0.5)/('Life tables'!$I$2/2)))</f>
        <v>28.994087127778698</v>
      </c>
      <c r="Y209" s="31">
        <f>((uNES*L209+ uOCEX*G209+uEREX*H209+uHOEX*I209+uNES*S209+ uOCEX*N209+uEREX*O209+uHOEX*P209)/('Life tables'!$I$2/2))/(1+oDR)^(((cycle + 0.5)/('Life tables'!$I$2/2)))</f>
        <v>19.109345904027222</v>
      </c>
      <c r="Z209" s="100">
        <f t="shared" si="66"/>
        <v>204511.28170476941</v>
      </c>
      <c r="AA209" s="107">
        <f>((L209+G209+H209+I209+N209+O209+P209+S209)/('Life tables'!$I$2/2))</f>
        <v>32.567165267575696</v>
      </c>
      <c r="AB209" s="31">
        <f>((uNES*L209+ uOCEX*G209+uEREX*H209+uHOEX*I209+uNES*S209+ uOCEX*N209+uEREX*O209+uHOEX*P209)/('Life tables'!$I$2/2))</f>
        <v>21.464280750383598</v>
      </c>
    </row>
    <row r="210" spans="1:28" x14ac:dyDescent="0.25">
      <c r="A210" s="4">
        <v>204</v>
      </c>
      <c r="C210" s="105">
        <f>IF(male=0,VLOOKUP((($A$5:$A$1570/'Life tables'!$I$2)*2)+age,lifetable,13,1),IF(male=1,VLOOKUP((($A$5:$A$1570/'Life tables'!$I$2)*2)+age,lifetable,10,1),"error"))</f>
        <v>1.0096596056652363E-4</v>
      </c>
      <c r="F210" s="96">
        <f t="shared" si="54"/>
        <v>130.54079027092578</v>
      </c>
      <c r="G210" s="96">
        <f t="shared" si="55"/>
        <v>13.11309558953611</v>
      </c>
      <c r="H210" s="96">
        <f t="shared" si="56"/>
        <v>0.74889983804515092</v>
      </c>
      <c r="I210" s="96">
        <f t="shared" si="57"/>
        <v>0.30007708246425036</v>
      </c>
      <c r="J210" s="96">
        <f t="shared" si="58"/>
        <v>1.4610063537406626E-2</v>
      </c>
      <c r="K210" s="96">
        <f t="shared" si="59"/>
        <v>0.31356379976887838</v>
      </c>
      <c r="L210" s="96">
        <f t="shared" si="67"/>
        <v>116.05054389757399</v>
      </c>
      <c r="M210" s="96">
        <f t="shared" si="60"/>
        <v>718.53243064441074</v>
      </c>
      <c r="N210" s="96">
        <f t="shared" si="61"/>
        <v>69.196229863171951</v>
      </c>
      <c r="O210" s="96">
        <f t="shared" si="62"/>
        <v>1.6517068342870542</v>
      </c>
      <c r="P210" s="96">
        <f t="shared" si="63"/>
        <v>1.6517068342870542</v>
      </c>
      <c r="Q210" s="96">
        <f t="shared" si="64"/>
        <v>7.9867313208125235E-2</v>
      </c>
      <c r="R210" s="96">
        <f t="shared" si="65"/>
        <v>0.12947584578529306</v>
      </c>
      <c r="S210" s="96">
        <f t="shared" si="68"/>
        <v>645.82344395367124</v>
      </c>
      <c r="T210" s="96">
        <f t="shared" si="69"/>
        <v>16.189913210293302</v>
      </c>
      <c r="U210" s="96">
        <f t="shared" si="70"/>
        <v>135.27438289667106</v>
      </c>
      <c r="V210" s="32">
        <f t="shared" si="71"/>
        <v>1000.0000000000011</v>
      </c>
      <c r="W210" s="100">
        <f>IF(A210=1,((cPH1_+cPHr+(cNES*L210+(cNES+cOSEX)*G210+(cNES+cEREX)*H210+(cNES+cHOEX)*I210+(cNES+cNES)*S210+(cNES+cOSEX)*N210+(cNES+cEREX)*O210+(cNES+cHOEX)*P210)))/(1+cDR)^(A$6:A$65537 + 0.5),(cPHr+(cNES*L210+(cNES+cOSEX)*G210+(cNES+cEREX)*H210+(cNES+cHOEX)*I210+(cNES+cNES)*S210+(cNES+cOSEX)*N210+(cNES+cEREX)*O210+(cNES+cHOEX)*P210))/(1+cDR)^(((cycle + 0.5)/('Life tables'!$I$2/2))))</f>
        <v>129404.06064782267</v>
      </c>
      <c r="X210" s="107">
        <f>((L210+G210+H210+I210+N210+O210+P210+S210)/('Life tables'!$I$2/2))/(1+oDR)^(((cycle + 0.5)/('Life tables'!$I$2/2)))</f>
        <v>28.959189602008163</v>
      </c>
      <c r="Y210" s="31">
        <f>((uNES*L210+ uOCEX*G210+uEREX*H210+uHOEX*I210+uNES*S210+ uOCEX*N210+uEREX*O210+uHOEX*P210)/('Life tables'!$I$2/2))/(1+oDR)^(((cycle + 0.5)/('Life tables'!$I$2/2)))</f>
        <v>19.086345834210775</v>
      </c>
      <c r="Z210" s="100">
        <f t="shared" si="66"/>
        <v>204382.06776205779</v>
      </c>
      <c r="AA210" s="107">
        <f>((L210+G210+H210+I210+N210+O210+P210+S210)/('Life tables'!$I$2/2))</f>
        <v>32.546548193254949</v>
      </c>
      <c r="AB210" s="31">
        <f>((uNES*L210+ uOCEX*G210+uEREX*H210+uHOEX*I210+uNES*S210+ uOCEX*N210+uEREX*O210+uHOEX*P210)/('Life tables'!$I$2/2))</f>
        <v>21.450692614795937</v>
      </c>
    </row>
    <row r="211" spans="1:28" x14ac:dyDescent="0.25">
      <c r="A211" s="4">
        <v>205</v>
      </c>
      <c r="C211" s="105">
        <f>IF(male=0,VLOOKUP((($A$5:$A$1570/'Life tables'!$I$2)*2)+age,lifetable,13,1),IF(male=1,VLOOKUP((($A$5:$A$1570/'Life tables'!$I$2)*2)+age,lifetable,10,1),"error"))</f>
        <v>1.0096596056652363E-4</v>
      </c>
      <c r="F211" s="96">
        <f t="shared" si="54"/>
        <v>130.45583329965476</v>
      </c>
      <c r="G211" s="96">
        <f t="shared" si="55"/>
        <v>13.104561483966791</v>
      </c>
      <c r="H211" s="96">
        <f t="shared" si="56"/>
        <v>0.74841244815043961</v>
      </c>
      <c r="I211" s="96">
        <f t="shared" si="57"/>
        <v>0.29988178994287756</v>
      </c>
      <c r="J211" s="96">
        <f t="shared" si="58"/>
        <v>1.4600555193343141E-2</v>
      </c>
      <c r="K211" s="96">
        <f t="shared" si="59"/>
        <v>0.31335972998599054</v>
      </c>
      <c r="L211" s="96">
        <f t="shared" si="67"/>
        <v>115.97501729241532</v>
      </c>
      <c r="M211" s="96">
        <f t="shared" si="60"/>
        <v>718.07987059338211</v>
      </c>
      <c r="N211" s="96">
        <f t="shared" si="61"/>
        <v>69.152647349728852</v>
      </c>
      <c r="O211" s="96">
        <f t="shared" si="62"/>
        <v>1.65066652420872</v>
      </c>
      <c r="P211" s="96">
        <f t="shared" si="63"/>
        <v>1.65066652420872</v>
      </c>
      <c r="Q211" s="96">
        <f t="shared" si="64"/>
        <v>7.9817009625712712E-2</v>
      </c>
      <c r="R211" s="96">
        <f t="shared" si="65"/>
        <v>0.12939429679338046</v>
      </c>
      <c r="S211" s="96">
        <f t="shared" si="68"/>
        <v>645.4166788888167</v>
      </c>
      <c r="T211" s="96">
        <f t="shared" si="69"/>
        <v>16.284330775112359</v>
      </c>
      <c r="U211" s="96">
        <f t="shared" si="70"/>
        <v>135.71713692345043</v>
      </c>
      <c r="V211" s="32">
        <f t="shared" si="71"/>
        <v>1000.0000000000013</v>
      </c>
      <c r="W211" s="100">
        <f>IF(A211=1,((cPH1_+cPHr+(cNES*L211+(cNES+cOSEX)*G211+(cNES+cEREX)*H211+(cNES+cHOEX)*I211+(cNES+cNES)*S211+(cNES+cOSEX)*N211+(cNES+cEREX)*O211+(cNES+cHOEX)*P211)))/(1+cDR)^(A$6:A$65537 + 0.5),(cPHr+(cNES*L211+(cNES+cOSEX)*G211+(cNES+cEREX)*H211+(cNES+cHOEX)*I211+(cNES+cNES)*S211+(cNES+cOSEX)*N211+(cNES+cEREX)*O211+(cNES+cHOEX)*P211))/(1+cDR)^(((cycle + 0.5)/('Life tables'!$I$2/2))))</f>
        <v>129033.58595192517</v>
      </c>
      <c r="X211" s="107">
        <f>((L211+G211+H211+I211+N211+O211+P211+S211)/('Life tables'!$I$2/2))/(1+oDR)^(((cycle + 0.5)/('Life tables'!$I$2/2)))</f>
        <v>28.924334254799625</v>
      </c>
      <c r="Y211" s="31">
        <f>((uNES*L211+ uOCEX*G211+uEREX*H211+uHOEX*I211+uNES*S211+ uOCEX*N211+uEREX*O211+uHOEX*P211)/('Life tables'!$I$2/2))/(1+oDR)^(((cycle + 0.5)/('Life tables'!$I$2/2)))</f>
        <v>19.063373558553419</v>
      </c>
      <c r="Z211" s="100">
        <f t="shared" si="66"/>
        <v>204252.92572816098</v>
      </c>
      <c r="AA211" s="107">
        <f>((L211+G211+H211+I211+N211+O211+P211+S211)/('Life tables'!$I$2/2))</f>
        <v>32.525944368320076</v>
      </c>
      <c r="AB211" s="31">
        <f>((uNES*L211+ uOCEX*G211+uEREX*H211+uHOEX*I211+uNES*S211+ uOCEX*N211+uEREX*O211+uHOEX*P211)/('Life tables'!$I$2/2))</f>
        <v>21.437113206334985</v>
      </c>
    </row>
    <row r="212" spans="1:28" x14ac:dyDescent="0.25">
      <c r="A212" s="4">
        <v>206</v>
      </c>
      <c r="C212" s="105">
        <f>IF(male=0,VLOOKUP((($A$5:$A$1570/'Life tables'!$I$2)*2)+age,lifetable,13,1),IF(male=1,VLOOKUP((($A$5:$A$1570/'Life tables'!$I$2)*2)+age,lifetable,10,1),"error"))</f>
        <v>1.0096596056652363E-4</v>
      </c>
      <c r="F212" s="96">
        <f t="shared" si="54"/>
        <v>130.37103888239352</v>
      </c>
      <c r="G212" s="96">
        <f t="shared" si="55"/>
        <v>13.096043707287961</v>
      </c>
      <c r="H212" s="96">
        <f t="shared" si="56"/>
        <v>0.74792599081229816</v>
      </c>
      <c r="I212" s="96">
        <f t="shared" si="57"/>
        <v>0.29968687108810277</v>
      </c>
      <c r="J212" s="96">
        <f t="shared" si="58"/>
        <v>1.4591065042247588E-2</v>
      </c>
      <c r="K212" s="96">
        <f t="shared" si="59"/>
        <v>0.31315605066383817</v>
      </c>
      <c r="L212" s="96">
        <f t="shared" si="67"/>
        <v>115.89963519749907</v>
      </c>
      <c r="M212" s="96">
        <f t="shared" si="60"/>
        <v>717.62749341904487</v>
      </c>
      <c r="N212" s="96">
        <f t="shared" si="61"/>
        <v>69.109082447707351</v>
      </c>
      <c r="O212" s="96">
        <f t="shared" si="62"/>
        <v>1.6496266345131942</v>
      </c>
      <c r="P212" s="96">
        <f t="shared" si="63"/>
        <v>1.6496266345131942</v>
      </c>
      <c r="Q212" s="96">
        <f t="shared" si="64"/>
        <v>7.9766726370663815E-2</v>
      </c>
      <c r="R212" s="96">
        <f t="shared" si="65"/>
        <v>0.12931278075490638</v>
      </c>
      <c r="S212" s="96">
        <f t="shared" si="68"/>
        <v>645.01007819518554</v>
      </c>
      <c r="T212" s="96">
        <f t="shared" si="69"/>
        <v>16.37868856652527</v>
      </c>
      <c r="U212" s="96">
        <f t="shared" si="70"/>
        <v>136.15960575486918</v>
      </c>
      <c r="V212" s="32">
        <f t="shared" si="71"/>
        <v>1000.0000000000011</v>
      </c>
      <c r="W212" s="100">
        <f>IF(A212=1,((cPH1_+cPHr+(cNES*L212+(cNES+cOSEX)*G212+(cNES+cEREX)*H212+(cNES+cHOEX)*I212+(cNES+cNES)*S212+(cNES+cOSEX)*N212+(cNES+cEREX)*O212+(cNES+cHOEX)*P212)))/(1+cDR)^(A$6:A$65537 + 0.5),(cPHr+(cNES*L212+(cNES+cOSEX)*G212+(cNES+cEREX)*H212+(cNES+cHOEX)*I212+(cNES+cNES)*S212+(cNES+cOSEX)*N212+(cNES+cEREX)*O212+(cNES+cHOEX)*P212))/(1+cDR)^(((cycle + 0.5)/('Life tables'!$I$2/2))))</f>
        <v>128664.16605154429</v>
      </c>
      <c r="X212" s="107">
        <f>((L212+G212+H212+I212+N212+O212+P212+S212)/('Life tables'!$I$2/2))/(1+oDR)^(((cycle + 0.5)/('Life tables'!$I$2/2)))</f>
        <v>28.889521026893675</v>
      </c>
      <c r="Y212" s="31">
        <f>((uNES*L212+ uOCEX*G212+uEREX*H212+uHOEX*I212+uNES*S212+ uOCEX*N212+uEREX*O212+uHOEX*P212)/('Life tables'!$I$2/2))/(1+oDR)^(((cycle + 0.5)/('Life tables'!$I$2/2)))</f>
        <v>19.040429038223966</v>
      </c>
      <c r="Z212" s="100">
        <f t="shared" si="66"/>
        <v>204123.85601787941</v>
      </c>
      <c r="AA212" s="107">
        <f>((L212+G212+H212+I212+N212+O212+P212+S212)/('Life tables'!$I$2/2))</f>
        <v>32.505353775053045</v>
      </c>
      <c r="AB212" s="31">
        <f>((uNES*L212+ uOCEX*G212+uEREX*H212+uHOEX*I212+uNES*S212+ uOCEX*N212+uEREX*O212+uHOEX*P212)/('Life tables'!$I$2/2))</f>
        <v>21.423542513567643</v>
      </c>
    </row>
    <row r="213" spans="1:28" x14ac:dyDescent="0.25">
      <c r="A213" s="4">
        <v>207</v>
      </c>
      <c r="C213" s="105">
        <f>IF(male=0,VLOOKUP((($A$5:$A$1570/'Life tables'!$I$2)*2)+age,lifetable,13,1),IF(male=1,VLOOKUP((($A$5:$A$1570/'Life tables'!$I$2)*2)+age,lifetable,10,1),"error"))</f>
        <v>1.0096596056652363E-4</v>
      </c>
      <c r="F213" s="96">
        <f t="shared" si="54"/>
        <v>130.28640184534731</v>
      </c>
      <c r="G213" s="96">
        <f t="shared" si="55"/>
        <v>13.087541739781111</v>
      </c>
      <c r="H213" s="96">
        <f t="shared" si="56"/>
        <v>0.74744043634916846</v>
      </c>
      <c r="I213" s="96">
        <f t="shared" si="57"/>
        <v>0.29949231400680626</v>
      </c>
      <c r="J213" s="96">
        <f t="shared" si="58"/>
        <v>1.4581592505071305E-2</v>
      </c>
      <c r="K213" s="96">
        <f t="shared" si="59"/>
        <v>0.31295274937477507</v>
      </c>
      <c r="L213" s="96">
        <f t="shared" si="67"/>
        <v>115.82439301333038</v>
      </c>
      <c r="M213" s="96">
        <f t="shared" si="60"/>
        <v>717.17530383325948</v>
      </c>
      <c r="N213" s="96">
        <f t="shared" si="61"/>
        <v>69.06553561086983</v>
      </c>
      <c r="O213" s="96">
        <f t="shared" si="62"/>
        <v>1.6485871760317372</v>
      </c>
      <c r="P213" s="96">
        <f t="shared" si="63"/>
        <v>1.6485871760317372</v>
      </c>
      <c r="Q213" s="96">
        <f t="shared" si="64"/>
        <v>7.971646396671779E-2</v>
      </c>
      <c r="R213" s="96">
        <f t="shared" si="65"/>
        <v>0.12923129851892384</v>
      </c>
      <c r="S213" s="96">
        <f t="shared" si="68"/>
        <v>644.60364610784052</v>
      </c>
      <c r="T213" s="96">
        <f t="shared" si="69"/>
        <v>16.472986622997059</v>
      </c>
      <c r="U213" s="96">
        <f t="shared" si="70"/>
        <v>136.60178980276288</v>
      </c>
      <c r="V213" s="32">
        <f t="shared" si="71"/>
        <v>1000.0000000000011</v>
      </c>
      <c r="W213" s="100">
        <f>IF(A213=1,((cPH1_+cPHr+(cNES*L213+(cNES+cOSEX)*G213+(cNES+cEREX)*H213+(cNES+cHOEX)*I213+(cNES+cNES)*S213+(cNES+cOSEX)*N213+(cNES+cEREX)*O213+(cNES+cHOEX)*P213)))/(1+cDR)^(A$6:A$65537 + 0.5),(cPHr+(cNES*L213+(cNES+cOSEX)*G213+(cNES+cEREX)*H213+(cNES+cHOEX)*I213+(cNES+cNES)*S213+(cNES+cOSEX)*N213+(cNES+cEREX)*O213+(cNES+cHOEX)*P213))/(1+cDR)^(((cycle + 0.5)/('Life tables'!$I$2/2))))</f>
        <v>128295.79822893895</v>
      </c>
      <c r="X213" s="107">
        <f>((L213+G213+H213+I213+N213+O213+P213+S213)/('Life tables'!$I$2/2))/(1+oDR)^(((cycle + 0.5)/('Life tables'!$I$2/2)))</f>
        <v>28.854749859502988</v>
      </c>
      <c r="Y213" s="31">
        <f>((uNES*L213+ uOCEX*G213+uEREX*H213+uHOEX*I213+uNES*S213+ uOCEX*N213+uEREX*O213+uHOEX*P213)/('Life tables'!$I$2/2))/(1+oDR)^(((cycle + 0.5)/('Life tables'!$I$2/2)))</f>
        <v>19.017512234691768</v>
      </c>
      <c r="Z213" s="100">
        <f t="shared" si="66"/>
        <v>203994.85902429366</v>
      </c>
      <c r="AA213" s="107">
        <f>((L213+G213+H213+I213+N213+O213+P213+S213)/('Life tables'!$I$2/2))</f>
        <v>32.484776396182077</v>
      </c>
      <c r="AB213" s="31">
        <f>((uNES*L213+ uOCEX*G213+uEREX*H213+uHOEX*I213+uNES*S213+ uOCEX*N213+uEREX*O213+uHOEX*P213)/('Life tables'!$I$2/2))</f>
        <v>21.409980525343567</v>
      </c>
    </row>
    <row r="214" spans="1:28" x14ac:dyDescent="0.25">
      <c r="A214" s="4">
        <v>208</v>
      </c>
      <c r="C214" s="105">
        <f>IF(male=0,VLOOKUP((($A$5:$A$1570/'Life tables'!$I$2)*2)+age,lifetable,13,1),IF(male=1,VLOOKUP((($A$5:$A$1570/'Life tables'!$I$2)*2)+age,lifetable,10,1),"error"))</f>
        <v>1.0096596056652363E-4</v>
      </c>
      <c r="F214" s="96">
        <f t="shared" si="54"/>
        <v>130.20191725437795</v>
      </c>
      <c r="G214" s="96">
        <f t="shared" si="55"/>
        <v>13.07905508580173</v>
      </c>
      <c r="H214" s="96">
        <f t="shared" si="56"/>
        <v>0.74695575645437884</v>
      </c>
      <c r="I214" s="96">
        <f t="shared" si="57"/>
        <v>0.29929810735677254</v>
      </c>
      <c r="J214" s="96">
        <f t="shared" si="58"/>
        <v>1.4572137029587874E-2</v>
      </c>
      <c r="K214" s="96">
        <f t="shared" si="59"/>
        <v>0.31274981426681925</v>
      </c>
      <c r="L214" s="96">
        <f t="shared" si="67"/>
        <v>115.74928635346866</v>
      </c>
      <c r="M214" s="96">
        <f t="shared" si="60"/>
        <v>716.72330631986324</v>
      </c>
      <c r="N214" s="96">
        <f t="shared" si="61"/>
        <v>69.022007271019532</v>
      </c>
      <c r="O214" s="96">
        <f t="shared" si="62"/>
        <v>1.647548159071448</v>
      </c>
      <c r="P214" s="96">
        <f t="shared" si="63"/>
        <v>1.647548159071448</v>
      </c>
      <c r="Q214" s="96">
        <f t="shared" si="64"/>
        <v>7.9666222912268339E-2</v>
      </c>
      <c r="R214" s="96">
        <f t="shared" si="65"/>
        <v>0.12914985089339728</v>
      </c>
      <c r="S214" s="96">
        <f t="shared" si="68"/>
        <v>644.19738665689511</v>
      </c>
      <c r="T214" s="96">
        <f t="shared" si="69"/>
        <v>16.567224982938914</v>
      </c>
      <c r="U214" s="96">
        <f t="shared" si="70"/>
        <v>137.04368946792309</v>
      </c>
      <c r="V214" s="32">
        <f t="shared" si="71"/>
        <v>1000.000000000001</v>
      </c>
      <c r="W214" s="100">
        <f>IF(A214=1,((cPH1_+cPHr+(cNES*L214+(cNES+cOSEX)*G214+(cNES+cEREX)*H214+(cNES+cHOEX)*I214+(cNES+cNES)*S214+(cNES+cOSEX)*N214+(cNES+cEREX)*O214+(cNES+cHOEX)*P214)))/(1+cDR)^(A$6:A$65537 + 0.5),(cPHr+(cNES*L214+(cNES+cOSEX)*G214+(cNES+cEREX)*H214+(cNES+cHOEX)*I214+(cNES+cNES)*S214+(cNES+cOSEX)*N214+(cNES+cEREX)*O214+(cNES+cHOEX)*P214))/(1+cDR)^(((cycle + 0.5)/('Life tables'!$I$2/2))))</f>
        <v>127928.47975937545</v>
      </c>
      <c r="X214" s="107">
        <f>((L214+G214+H214+I214+N214+O214+P214+S214)/('Life tables'!$I$2/2))/(1+oDR)^(((cycle + 0.5)/('Life tables'!$I$2/2)))</f>
        <v>28.820020694292896</v>
      </c>
      <c r="Y214" s="31">
        <f>((uNES*L214+ uOCEX*G214+uEREX*H214+uHOEX*I214+uNES*S214+ uOCEX*N214+uEREX*O214+uHOEX*P214)/('Life tables'!$I$2/2))/(1+oDR)^(((cycle + 0.5)/('Life tables'!$I$2/2)))</f>
        <v>18.99462310971434</v>
      </c>
      <c r="Z214" s="100">
        <f t="shared" si="66"/>
        <v>203865.93511977786</v>
      </c>
      <c r="AA214" s="107">
        <f>((L214+G214+H214+I214+N214+O214+P214+S214)/('Life tables'!$I$2/2))</f>
        <v>32.46421221486105</v>
      </c>
      <c r="AB214" s="31">
        <f>((uNES*L214+ uOCEX*G214+uEREX*H214+uHOEX*I214+uNES*S214+ uOCEX*N214+uEREX*O214+uHOEX*P214)/('Life tables'!$I$2/2))</f>
        <v>21.396427230782031</v>
      </c>
    </row>
    <row r="215" spans="1:28" x14ac:dyDescent="0.25">
      <c r="A215" s="4">
        <v>209</v>
      </c>
      <c r="C215" s="105">
        <f>IF(male=0,VLOOKUP((($A$5:$A$1570/'Life tables'!$I$2)*2)+age,lifetable,13,1),IF(male=1,VLOOKUP((($A$5:$A$1570/'Life tables'!$I$2)*2)+age,lifetable,10,1),"error"))</f>
        <v>1.1034968280976276E-4</v>
      </c>
      <c r="F215" s="96">
        <f t="shared" si="54"/>
        <v>130.11758040383319</v>
      </c>
      <c r="G215" s="96">
        <f t="shared" si="55"/>
        <v>13.070583272657206</v>
      </c>
      <c r="H215" s="96">
        <f t="shared" si="56"/>
        <v>0.74647192413205932</v>
      </c>
      <c r="I215" s="96">
        <f t="shared" si="57"/>
        <v>0.29910424032101174</v>
      </c>
      <c r="J215" s="96">
        <f t="shared" si="58"/>
        <v>1.5916147441913955E-2</v>
      </c>
      <c r="K215" s="96">
        <f t="shared" si="59"/>
        <v>0.31254723403682011</v>
      </c>
      <c r="L215" s="96">
        <f t="shared" si="67"/>
        <v>115.67295758524418</v>
      </c>
      <c r="M215" s="96">
        <f t="shared" si="60"/>
        <v>716.27150514530592</v>
      </c>
      <c r="N215" s="96">
        <f t="shared" si="61"/>
        <v>68.978497839024826</v>
      </c>
      <c r="O215" s="96">
        <f t="shared" si="62"/>
        <v>1.6465095934397118</v>
      </c>
      <c r="P215" s="96">
        <f t="shared" si="63"/>
        <v>1.6465095934397118</v>
      </c>
      <c r="Q215" s="96">
        <f t="shared" si="64"/>
        <v>8.7015472378444786E-2</v>
      </c>
      <c r="R215" s="96">
        <f t="shared" si="65"/>
        <v>0.12906843864711895</v>
      </c>
      <c r="S215" s="96">
        <f t="shared" si="68"/>
        <v>643.78390420837604</v>
      </c>
      <c r="T215" s="96">
        <f t="shared" si="69"/>
        <v>16.670156602759274</v>
      </c>
      <c r="U215" s="96">
        <f t="shared" si="70"/>
        <v>137.48530514060704</v>
      </c>
      <c r="V215" s="32">
        <f t="shared" si="71"/>
        <v>1000.0000000000009</v>
      </c>
      <c r="W215" s="100">
        <f>IF(A215=1,((cPH1_+cPHr+(cNES*L215+(cNES+cOSEX)*G215+(cNES+cEREX)*H215+(cNES+cHOEX)*I215+(cNES+cNES)*S215+(cNES+cOSEX)*N215+(cNES+cEREX)*O215+(cNES+cHOEX)*P215)))/(1+cDR)^(A$6:A$65537 + 0.5),(cPHr+(cNES*L215+(cNES+cOSEX)*G215+(cNES+cEREX)*H215+(cNES+cHOEX)*I215+(cNES+cNES)*S215+(cNES+cOSEX)*N215+(cNES+cEREX)*O215+(cNES+cHOEX)*P215))/(1+cDR)^(((cycle + 0.5)/('Life tables'!$I$2/2))))</f>
        <v>127561.06592919542</v>
      </c>
      <c r="X215" s="107">
        <f>((L215+G215+H215+I215+N215+O215+P215+S215)/('Life tables'!$I$2/2))/(1+oDR)^(((cycle + 0.5)/('Life tables'!$I$2/2)))</f>
        <v>28.785035601772588</v>
      </c>
      <c r="Y215" s="31">
        <f>((uNES*L215+ uOCEX*G215+uEREX*H215+uHOEX*I215+uNES*S215+ uOCEX*N215+uEREX*O215+uHOEX*P215)/('Life tables'!$I$2/2))/(1+oDR)^(((cycle + 0.5)/('Life tables'!$I$2/2)))</f>
        <v>18.97156205136023</v>
      </c>
      <c r="Z215" s="100">
        <f t="shared" si="66"/>
        <v>203735.26072945527</v>
      </c>
      <c r="AA215" s="107">
        <f>((L215+G215+H215+I215+N215+O215+P215+S215)/('Life tables'!$I$2/2))</f>
        <v>32.443325486562301</v>
      </c>
      <c r="AB215" s="31">
        <f>((uNES*L215+ uOCEX*G215+uEREX*H215+uHOEX*I215+uNES*S215+ uOCEX*N215+uEREX*O215+uHOEX*P215)/('Life tables'!$I$2/2))</f>
        <v>21.382657681440939</v>
      </c>
    </row>
    <row r="216" spans="1:28" x14ac:dyDescent="0.25">
      <c r="A216" s="4">
        <v>210</v>
      </c>
      <c r="C216" s="105">
        <f>IF(male=0,VLOOKUP((($A$5:$A$1570/'Life tables'!$I$2)*2)+age,lifetable,13,1),IF(male=1,VLOOKUP((($A$5:$A$1570/'Life tables'!$I$2)*2)+age,lifetable,10,1),"error"))</f>
        <v>1.1034968280976276E-4</v>
      </c>
      <c r="F216" s="96">
        <f t="shared" si="54"/>
        <v>130.03203130485198</v>
      </c>
      <c r="G216" s="96">
        <f t="shared" si="55"/>
        <v>13.061989686620144</v>
      </c>
      <c r="H216" s="96">
        <f t="shared" si="56"/>
        <v>0.74598113725817128</v>
      </c>
      <c r="I216" s="96">
        <f t="shared" si="57"/>
        <v>0.29890758666220946</v>
      </c>
      <c r="J216" s="96">
        <f t="shared" si="58"/>
        <v>1.5905682967638595E-2</v>
      </c>
      <c r="K216" s="96">
        <f t="shared" si="59"/>
        <v>0.3123417419413021</v>
      </c>
      <c r="L216" s="96">
        <f t="shared" si="67"/>
        <v>115.59690546940251</v>
      </c>
      <c r="M216" s="96">
        <f t="shared" si="60"/>
        <v>715.81250695178289</v>
      </c>
      <c r="N216" s="96">
        <f t="shared" si="61"/>
        <v>68.934295318510451</v>
      </c>
      <c r="O216" s="96">
        <f t="shared" si="62"/>
        <v>1.6454544838568534</v>
      </c>
      <c r="P216" s="96">
        <f t="shared" si="63"/>
        <v>1.6454544838568534</v>
      </c>
      <c r="Q216" s="96">
        <f t="shared" si="64"/>
        <v>8.6959711477245488E-2</v>
      </c>
      <c r="R216" s="96">
        <f t="shared" si="65"/>
        <v>0.12898572953506535</v>
      </c>
      <c r="S216" s="96">
        <f t="shared" si="68"/>
        <v>643.37135722454639</v>
      </c>
      <c r="T216" s="96">
        <f t="shared" si="69"/>
        <v>16.773021997204157</v>
      </c>
      <c r="U216" s="96">
        <f t="shared" si="70"/>
        <v>137.92663261208341</v>
      </c>
      <c r="V216" s="32">
        <f t="shared" si="71"/>
        <v>1000.0000000000011</v>
      </c>
      <c r="W216" s="100">
        <f>IF(A216=1,((cPH1_+cPHr+(cNES*L216+(cNES+cOSEX)*G216+(cNES+cEREX)*H216+(cNES+cHOEX)*I216+(cNES+cNES)*S216+(cNES+cOSEX)*N216+(cNES+cEREX)*O216+(cNES+cHOEX)*P216)))/(1+cDR)^(A$6:A$65537 + 0.5),(cPHr+(cNES*L216+(cNES+cOSEX)*G216+(cNES+cEREX)*H216+(cNES+cHOEX)*I216+(cNES+cNES)*S216+(cNES+cOSEX)*N216+(cNES+cEREX)*O216+(cNES+cHOEX)*P216))/(1+cDR)^(((cycle + 0.5)/('Life tables'!$I$2/2))))</f>
        <v>127194.52578330596</v>
      </c>
      <c r="X216" s="107">
        <f>((L216+G216+H216+I216+N216+O216+P216+S216)/('Life tables'!$I$2/2))/(1+oDR)^(((cycle + 0.5)/('Life tables'!$I$2/2)))</f>
        <v>28.750093116904008</v>
      </c>
      <c r="Y216" s="31">
        <f>((uNES*L216+ uOCEX*G216+uEREX*H216+uHOEX*I216+uNES*S216+ uOCEX*N216+uEREX*O216+uHOEX*P216)/('Life tables'!$I$2/2))/(1+oDR)^(((cycle + 0.5)/('Life tables'!$I$2/2)))</f>
        <v>18.948532328887964</v>
      </c>
      <c r="Z216" s="100">
        <f t="shared" si="66"/>
        <v>203604.37950609176</v>
      </c>
      <c r="AA216" s="107">
        <f>((L216+G216+H216+I216+N216+O216+P216+S216)/('Life tables'!$I$2/2))</f>
        <v>32.422452352696673</v>
      </c>
      <c r="AB216" s="31">
        <f>((uNES*L216+ uOCEX*G216+uEREX*H216+uHOEX*I216+uNES*S216+ uOCEX*N216+uEREX*O216+uHOEX*P216)/('Life tables'!$I$2/2))</f>
        <v>21.368900757600763</v>
      </c>
    </row>
    <row r="217" spans="1:28" x14ac:dyDescent="0.25">
      <c r="A217" s="4">
        <v>211</v>
      </c>
      <c r="C217" s="105">
        <f>IF(male=0,VLOOKUP((($A$5:$A$1570/'Life tables'!$I$2)*2)+age,lifetable,13,1),IF(male=1,VLOOKUP((($A$5:$A$1570/'Life tables'!$I$2)*2)+age,lifetable,10,1),"error"))</f>
        <v>1.1034968280976276E-4</v>
      </c>
      <c r="F217" s="96">
        <f t="shared" si="54"/>
        <v>129.946623403876</v>
      </c>
      <c r="G217" s="96">
        <f t="shared" si="55"/>
        <v>13.05341028421822</v>
      </c>
      <c r="H217" s="96">
        <f t="shared" si="56"/>
        <v>0.7454911604235287</v>
      </c>
      <c r="I217" s="96">
        <f t="shared" si="57"/>
        <v>0.29871125757847189</v>
      </c>
      <c r="J217" s="96">
        <f t="shared" si="58"/>
        <v>1.5895235764882294E-2</v>
      </c>
      <c r="K217" s="96">
        <f t="shared" si="59"/>
        <v>0.3121365890086078</v>
      </c>
      <c r="L217" s="96">
        <f t="shared" si="67"/>
        <v>115.5209788768823</v>
      </c>
      <c r="M217" s="96">
        <f t="shared" si="60"/>
        <v>715.35372198683751</v>
      </c>
      <c r="N217" s="96">
        <f t="shared" si="61"/>
        <v>68.890113332370092</v>
      </c>
      <c r="O217" s="96">
        <f t="shared" si="62"/>
        <v>1.6443998644273745</v>
      </c>
      <c r="P217" s="96">
        <f t="shared" si="63"/>
        <v>1.6443998644273745</v>
      </c>
      <c r="Q217" s="96">
        <f t="shared" si="64"/>
        <v>8.6903976479890344E-2</v>
      </c>
      <c r="R217" s="96">
        <f t="shared" si="65"/>
        <v>0.12890305884570397</v>
      </c>
      <c r="S217" s="96">
        <f t="shared" si="68"/>
        <v>642.95900189028703</v>
      </c>
      <c r="T217" s="96">
        <f t="shared" si="69"/>
        <v>16.875821209448929</v>
      </c>
      <c r="U217" s="96">
        <f t="shared" si="70"/>
        <v>138.36767225993773</v>
      </c>
      <c r="V217" s="32">
        <f t="shared" si="71"/>
        <v>1000.0000000000011</v>
      </c>
      <c r="W217" s="100">
        <f>IF(A217=1,((cPH1_+cPHr+(cNES*L217+(cNES+cOSEX)*G217+(cNES+cEREX)*H217+(cNES+cHOEX)*I217+(cNES+cNES)*S217+(cNES+cOSEX)*N217+(cNES+cEREX)*O217+(cNES+cHOEX)*P217)))/(1+cDR)^(A$6:A$65537 + 0.5),(cPHr+(cNES*L217+(cNES+cOSEX)*G217+(cNES+cEREX)*H217+(cNES+cHOEX)*I217+(cNES+cNES)*S217+(cNES+cOSEX)*N217+(cNES+cEREX)*O217+(cNES+cHOEX)*P217))/(1+cDR)^(((cycle + 0.5)/('Life tables'!$I$2/2))))</f>
        <v>126829.03429397571</v>
      </c>
      <c r="X217" s="107">
        <f>((L217+G217+H217+I217+N217+O217+P217+S217)/('Life tables'!$I$2/2))/(1+oDR)^(((cycle + 0.5)/('Life tables'!$I$2/2)))</f>
        <v>28.715193181255295</v>
      </c>
      <c r="Y217" s="31">
        <f>((uNES*L217+ uOCEX*G217+uEREX*H217+uHOEX*I217+uNES*S217+ uOCEX*N217+uEREX*O217+uHOEX*P217)/('Life tables'!$I$2/2))/(1+oDR)^(((cycle + 0.5)/('Life tables'!$I$2/2)))</f>
        <v>18.92553064604369</v>
      </c>
      <c r="Z217" s="100">
        <f t="shared" si="66"/>
        <v>203473.5750179239</v>
      </c>
      <c r="AA217" s="107">
        <f>((L217+G217+H217+I217+N217+O217+P217+S217)/('Life tables'!$I$2/2))</f>
        <v>32.401592797125375</v>
      </c>
      <c r="AB217" s="31">
        <f>((uNES*L217+ uOCEX*G217+uEREX*H217+uHOEX*I217+uNES*S217+ uOCEX*N217+uEREX*O217+uHOEX*P217)/('Life tables'!$I$2/2))</f>
        <v>21.355152778944937</v>
      </c>
    </row>
    <row r="218" spans="1:28" x14ac:dyDescent="0.25">
      <c r="A218" s="4">
        <v>212</v>
      </c>
      <c r="C218" s="105">
        <f>IF(male=0,VLOOKUP((($A$5:$A$1570/'Life tables'!$I$2)*2)+age,lifetable,13,1),IF(male=1,VLOOKUP((($A$5:$A$1570/'Life tables'!$I$2)*2)+age,lifetable,10,1),"error"))</f>
        <v>1.1034968280976276E-4</v>
      </c>
      <c r="F218" s="96">
        <f t="shared" si="54"/>
        <v>129.86135259253714</v>
      </c>
      <c r="G218" s="96">
        <f t="shared" si="55"/>
        <v>13.044844652757256</v>
      </c>
      <c r="H218" s="96">
        <f t="shared" si="56"/>
        <v>0.74500197005882263</v>
      </c>
      <c r="I218" s="96">
        <f t="shared" si="57"/>
        <v>0.2985152436257999</v>
      </c>
      <c r="J218" s="96">
        <f t="shared" si="58"/>
        <v>1.5884805331104257E-2</v>
      </c>
      <c r="K218" s="96">
        <f t="shared" si="59"/>
        <v>0.31193176537028527</v>
      </c>
      <c r="L218" s="96">
        <f t="shared" si="67"/>
        <v>115.44517415539387</v>
      </c>
      <c r="M218" s="96">
        <f t="shared" si="60"/>
        <v>714.89515393807721</v>
      </c>
      <c r="N218" s="96">
        <f t="shared" si="61"/>
        <v>68.845952235728333</v>
      </c>
      <c r="O218" s="96">
        <f t="shared" si="62"/>
        <v>1.6433457436280616</v>
      </c>
      <c r="P218" s="96">
        <f t="shared" si="63"/>
        <v>1.6433457436280616</v>
      </c>
      <c r="Q218" s="96">
        <f t="shared" si="64"/>
        <v>8.6848267834364307E-2</v>
      </c>
      <c r="R218" s="96">
        <f t="shared" si="65"/>
        <v>0.12882042724352269</v>
      </c>
      <c r="S218" s="96">
        <f t="shared" si="68"/>
        <v>642.54684152001482</v>
      </c>
      <c r="T218" s="96">
        <f t="shared" si="69"/>
        <v>16.978554282614397</v>
      </c>
      <c r="U218" s="96">
        <f t="shared" si="70"/>
        <v>138.80842445255155</v>
      </c>
      <c r="V218" s="32">
        <f t="shared" si="71"/>
        <v>1000.0000000000009</v>
      </c>
      <c r="W218" s="100">
        <f>IF(A218=1,((cPH1_+cPHr+(cNES*L218+(cNES+cOSEX)*G218+(cNES+cEREX)*H218+(cNES+cHOEX)*I218+(cNES+cNES)*S218+(cNES+cOSEX)*N218+(cNES+cEREX)*O218+(cNES+cHOEX)*P218)))/(1+cDR)^(A$6:A$65537 + 0.5),(cPHr+(cNES*L218+(cNES+cOSEX)*G218+(cNES+cEREX)*H218+(cNES+cHOEX)*I218+(cNES+cNES)*S218+(cNES+cOSEX)*N218+(cNES+cEREX)*O218+(cNES+cHOEX)*P218))/(1+cDR)^(((cycle + 0.5)/('Life tables'!$I$2/2))))</f>
        <v>126464.58868457834</v>
      </c>
      <c r="X218" s="107">
        <f>((L218+G218+H218+I218+N218+O218+P218+S218)/('Life tables'!$I$2/2))/(1+oDR)^(((cycle + 0.5)/('Life tables'!$I$2/2)))</f>
        <v>28.680335736782272</v>
      </c>
      <c r="Y218" s="31">
        <f>((uNES*L218+ uOCEX*G218+uEREX*H218+uHOEX*I218+uNES*S218+ uOCEX*N218+uEREX*O218+uHOEX*P218)/('Life tables'!$I$2/2))/(1+oDR)^(((cycle + 0.5)/('Life tables'!$I$2/2)))</f>
        <v>18.902556964741471</v>
      </c>
      <c r="Z218" s="100">
        <f t="shared" si="66"/>
        <v>203342.84756327744</v>
      </c>
      <c r="AA218" s="107">
        <f>((L218+G218+H218+I218+N218+O218+P218+S218)/('Life tables'!$I$2/2))</f>
        <v>32.380746804064792</v>
      </c>
      <c r="AB218" s="31">
        <f>((uNES*L218+ uOCEX*G218+uEREX*H218+uHOEX*I218+uNES*S218+ uOCEX*N218+uEREX*O218+uHOEX*P218)/('Life tables'!$I$2/2))</f>
        <v>21.341413735255525</v>
      </c>
    </row>
    <row r="219" spans="1:28" x14ac:dyDescent="0.25">
      <c r="A219" s="4">
        <v>213</v>
      </c>
      <c r="C219" s="105">
        <f>IF(male=0,VLOOKUP((($A$5:$A$1570/'Life tables'!$I$2)*2)+age,lifetable,13,1),IF(male=1,VLOOKUP((($A$5:$A$1570/'Life tables'!$I$2)*2)+age,lifetable,10,1),"error"))</f>
        <v>1.1034968280976276E-4</v>
      </c>
      <c r="F219" s="96">
        <f t="shared" si="54"/>
        <v>129.7762149524286</v>
      </c>
      <c r="G219" s="96">
        <f t="shared" si="55"/>
        <v>13.036292398625088</v>
      </c>
      <c r="H219" s="96">
        <f t="shared" si="56"/>
        <v>0.74451354368453382</v>
      </c>
      <c r="I219" s="96">
        <f t="shared" si="57"/>
        <v>0.29831953579686277</v>
      </c>
      <c r="J219" s="96">
        <f t="shared" si="58"/>
        <v>1.5874391186999987E-2</v>
      </c>
      <c r="K219" s="96">
        <f t="shared" si="59"/>
        <v>0.31172726161417669</v>
      </c>
      <c r="L219" s="96">
        <f t="shared" si="67"/>
        <v>115.36948782152095</v>
      </c>
      <c r="M219" s="96">
        <f t="shared" si="60"/>
        <v>714.43680631240636</v>
      </c>
      <c r="N219" s="96">
        <f t="shared" si="61"/>
        <v>68.801812366307672</v>
      </c>
      <c r="O219" s="96">
        <f t="shared" si="62"/>
        <v>1.6422921295203159</v>
      </c>
      <c r="P219" s="96">
        <f t="shared" si="63"/>
        <v>1.6422921295203159</v>
      </c>
      <c r="Q219" s="96">
        <f t="shared" si="64"/>
        <v>8.6792585966699892E-2</v>
      </c>
      <c r="R219" s="96">
        <f t="shared" si="65"/>
        <v>0.12873783536044764</v>
      </c>
      <c r="S219" s="96">
        <f t="shared" si="68"/>
        <v>642.13487926573089</v>
      </c>
      <c r="T219" s="96">
        <f t="shared" si="69"/>
        <v>17.081221259768096</v>
      </c>
      <c r="U219" s="96">
        <f t="shared" si="70"/>
        <v>139.24888954952618</v>
      </c>
      <c r="V219" s="32">
        <f t="shared" si="71"/>
        <v>1000.0000000000009</v>
      </c>
      <c r="W219" s="100">
        <f>IF(A219=1,((cPH1_+cPHr+(cNES*L219+(cNES+cOSEX)*G219+(cNES+cEREX)*H219+(cNES+cHOEX)*I219+(cNES+cNES)*S219+(cNES+cOSEX)*N219+(cNES+cEREX)*O219+(cNES+cHOEX)*P219)))/(1+cDR)^(A$6:A$65537 + 0.5),(cPHr+(cNES*L219+(cNES+cOSEX)*G219+(cNES+cEREX)*H219+(cNES+cHOEX)*I219+(cNES+cNES)*S219+(cNES+cOSEX)*N219+(cNES+cEREX)*O219+(cNES+cHOEX)*P219))/(1+cDR)^(((cycle + 0.5)/('Life tables'!$I$2/2))))</f>
        <v>126101.18617488997</v>
      </c>
      <c r="X219" s="107">
        <f>((L219+G219+H219+I219+N219+O219+P219+S219)/('Life tables'!$I$2/2))/(1+oDR)^(((cycle + 0.5)/('Life tables'!$I$2/2)))</f>
        <v>28.645520725812961</v>
      </c>
      <c r="Y219" s="31">
        <f>((uNES*L219+ uOCEX*G219+uEREX*H219+uHOEX*I219+uNES*S219+ uOCEX*N219+uEREX*O219+uHOEX*P219)/('Life tables'!$I$2/2))/(1+oDR)^(((cycle + 0.5)/('Life tables'!$I$2/2)))</f>
        <v>18.879611247132711</v>
      </c>
      <c r="Z219" s="100">
        <f t="shared" si="66"/>
        <v>203212.1974240753</v>
      </c>
      <c r="AA219" s="107">
        <f>((L219+G219+H219+I219+N219+O219+P219+S219)/('Life tables'!$I$2/2))</f>
        <v>32.3599143580701</v>
      </c>
      <c r="AB219" s="31">
        <f>((uNES*L219+ uOCEX*G219+uEREX*H219+uHOEX*I219+uNES*S219+ uOCEX*N219+uEREX*O219+uHOEX*P219)/('Life tables'!$I$2/2))</f>
        <v>21.327683616529299</v>
      </c>
    </row>
    <row r="220" spans="1:28" x14ac:dyDescent="0.25">
      <c r="A220" s="4">
        <v>214</v>
      </c>
      <c r="C220" s="105">
        <f>IF(male=0,VLOOKUP((($A$5:$A$1570/'Life tables'!$I$2)*2)+age,lifetable,13,1),IF(male=1,VLOOKUP((($A$5:$A$1570/'Life tables'!$I$2)*2)+age,lifetable,10,1),"error"))</f>
        <v>1.1034968280976276E-4</v>
      </c>
      <c r="F220" s="96">
        <f t="shared" si="54"/>
        <v>129.69120674624935</v>
      </c>
      <c r="G220" s="96">
        <f t="shared" si="55"/>
        <v>13.027753146402009</v>
      </c>
      <c r="H220" s="96">
        <f t="shared" si="56"/>
        <v>0.74402585986012904</v>
      </c>
      <c r="I220" s="96">
        <f t="shared" si="57"/>
        <v>0.2981241255006416</v>
      </c>
      <c r="J220" s="96">
        <f t="shared" si="58"/>
        <v>1.5863992875418089E-2</v>
      </c>
      <c r="K220" s="96">
        <f t="shared" si="59"/>
        <v>0.31152306876314689</v>
      </c>
      <c r="L220" s="96">
        <f t="shared" si="67"/>
        <v>115.293916552848</v>
      </c>
      <c r="M220" s="96">
        <f t="shared" si="60"/>
        <v>713.97868244445726</v>
      </c>
      <c r="N220" s="96">
        <f t="shared" si="61"/>
        <v>68.757694045240399</v>
      </c>
      <c r="O220" s="96">
        <f t="shared" si="62"/>
        <v>1.6412390297695323</v>
      </c>
      <c r="P220" s="96">
        <f t="shared" si="63"/>
        <v>1.6412390297695323</v>
      </c>
      <c r="Q220" s="96">
        <f t="shared" si="64"/>
        <v>8.6736931282001328E-2</v>
      </c>
      <c r="R220" s="96">
        <f t="shared" si="65"/>
        <v>0.12865528379736238</v>
      </c>
      <c r="S220" s="96">
        <f t="shared" si="68"/>
        <v>641.72311812459839</v>
      </c>
      <c r="T220" s="96">
        <f t="shared" si="69"/>
        <v>17.183822183925514</v>
      </c>
      <c r="U220" s="96">
        <f t="shared" si="70"/>
        <v>139.68906790208669</v>
      </c>
      <c r="V220" s="32">
        <f t="shared" si="71"/>
        <v>1000.0000000000008</v>
      </c>
      <c r="W220" s="100">
        <f>IF(A220=1,((cPH1_+cPHr+(cNES*L220+(cNES+cOSEX)*G220+(cNES+cEREX)*H220+(cNES+cHOEX)*I220+(cNES+cNES)*S220+(cNES+cOSEX)*N220+(cNES+cEREX)*O220+(cNES+cHOEX)*P220)))/(1+cDR)^(A$6:A$65537 + 0.5),(cPHr+(cNES*L220+(cNES+cOSEX)*G220+(cNES+cEREX)*H220+(cNES+cHOEX)*I220+(cNES+cNES)*S220+(cNES+cOSEX)*N220+(cNES+cEREX)*O220+(cNES+cHOEX)*P220))/(1+cDR)^(((cycle + 0.5)/('Life tables'!$I$2/2))))</f>
        <v>125738.82398166365</v>
      </c>
      <c r="X220" s="107">
        <f>((L220+G220+H220+I220+N220+O220+P220+S220)/('Life tables'!$I$2/2))/(1+oDR)^(((cycle + 0.5)/('Life tables'!$I$2/2)))</f>
        <v>28.610748091032903</v>
      </c>
      <c r="Y220" s="31">
        <f>((uNES*L220+ uOCEX*G220+uEREX*H220+uHOEX*I220+uNES*S220+ uOCEX*N220+uEREX*O220+uHOEX*P220)/('Life tables'!$I$2/2))/(1+oDR)^(((cycle + 0.5)/('Life tables'!$I$2/2)))</f>
        <v>18.856693455596776</v>
      </c>
      <c r="Z220" s="100">
        <f t="shared" si="66"/>
        <v>203081.62486660364</v>
      </c>
      <c r="AA220" s="107">
        <f>((L220+G220+H220+I220+N220+O220+P220+S220)/('Life tables'!$I$2/2))</f>
        <v>32.339095444019748</v>
      </c>
      <c r="AB220" s="31">
        <f>((uNES*L220+ uOCEX*G220+uEREX*H220+uHOEX*I220+uNES*S220+ uOCEX*N220+uEREX*O220+uHOEX*P220)/('Life tables'!$I$2/2))</f>
        <v>21.31396241296784</v>
      </c>
    </row>
    <row r="221" spans="1:28" x14ac:dyDescent="0.25">
      <c r="A221" s="4">
        <v>215</v>
      </c>
      <c r="C221" s="105">
        <f>IF(male=0,VLOOKUP((($A$5:$A$1570/'Life tables'!$I$2)*2)+age,lifetable,13,1),IF(male=1,VLOOKUP((($A$5:$A$1570/'Life tables'!$I$2)*2)+age,lifetable,10,1),"error"))</f>
        <v>1.1034968280976276E-4</v>
      </c>
      <c r="F221" s="96">
        <f t="shared" si="54"/>
        <v>129.60632440936064</v>
      </c>
      <c r="G221" s="96">
        <f t="shared" si="55"/>
        <v>13.019226538012594</v>
      </c>
      <c r="H221" s="96">
        <f t="shared" si="56"/>
        <v>0.74353889813562191</v>
      </c>
      <c r="I221" s="96">
        <f t="shared" si="57"/>
        <v>0.29792900454302024</v>
      </c>
      <c r="J221" s="96">
        <f t="shared" si="58"/>
        <v>1.585360996032743E-2</v>
      </c>
      <c r="K221" s="96">
        <f t="shared" si="59"/>
        <v>0.31131917825480199</v>
      </c>
      <c r="L221" s="96">
        <f t="shared" si="67"/>
        <v>115.21845718045427</v>
      </c>
      <c r="M221" s="96">
        <f t="shared" si="60"/>
        <v>713.52078550462807</v>
      </c>
      <c r="N221" s="96">
        <f t="shared" si="61"/>
        <v>68.713597577842762</v>
      </c>
      <c r="O221" s="96">
        <f t="shared" si="62"/>
        <v>1.6401864516635771</v>
      </c>
      <c r="P221" s="96">
        <f t="shared" si="63"/>
        <v>1.6401864516635771</v>
      </c>
      <c r="Q221" s="96">
        <f t="shared" si="64"/>
        <v>8.6681304165421011E-2</v>
      </c>
      <c r="R221" s="96">
        <f t="shared" si="65"/>
        <v>0.12857277312555637</v>
      </c>
      <c r="S221" s="96">
        <f t="shared" si="68"/>
        <v>641.31156094616722</v>
      </c>
      <c r="T221" s="96">
        <f t="shared" si="69"/>
        <v>17.286357098051262</v>
      </c>
      <c r="U221" s="96">
        <f t="shared" si="70"/>
        <v>140.12895985346705</v>
      </c>
      <c r="V221" s="32">
        <f t="shared" si="71"/>
        <v>1000.0000000000009</v>
      </c>
      <c r="W221" s="100">
        <f>IF(A221=1,((cPH1_+cPHr+(cNES*L221+(cNES+cOSEX)*G221+(cNES+cEREX)*H221+(cNES+cHOEX)*I221+(cNES+cNES)*S221+(cNES+cOSEX)*N221+(cNES+cEREX)*O221+(cNES+cHOEX)*P221)))/(1+cDR)^(A$6:A$65537 + 0.5),(cPHr+(cNES*L221+(cNES+cOSEX)*G221+(cNES+cEREX)*H221+(cNES+cHOEX)*I221+(cNES+cNES)*S221+(cNES+cOSEX)*N221+(cNES+cEREX)*O221+(cNES+cHOEX)*P221))/(1+cDR)^(((cycle + 0.5)/('Life tables'!$I$2/2))))</f>
        <v>125377.49931917558</v>
      </c>
      <c r="X221" s="107">
        <f>((L221+G221+H221+I221+N221+O221+P221+S221)/('Life tables'!$I$2/2))/(1+oDR)^(((cycle + 0.5)/('Life tables'!$I$2/2)))</f>
        <v>28.5760177754712</v>
      </c>
      <c r="Y221" s="31">
        <f>((uNES*L221+ uOCEX*G221+uEREX*H221+uHOEX*I221+uNES*S221+ uOCEX*N221+uEREX*O221+uHOEX*P221)/('Life tables'!$I$2/2))/(1+oDR)^(((cycle + 0.5)/('Life tables'!$I$2/2)))</f>
        <v>18.833803552732228</v>
      </c>
      <c r="Z221" s="100">
        <f t="shared" si="66"/>
        <v>202951.130142243</v>
      </c>
      <c r="AA221" s="107">
        <f>((L221+G221+H221+I221+N221+O221+P221+S221)/('Life tables'!$I$2/2))</f>
        <v>32.318290047100668</v>
      </c>
      <c r="AB221" s="31">
        <f>((uNES*L221+ uOCEX*G221+uEREX*H221+uHOEX*I221+uNES*S221+ uOCEX*N221+uEREX*O221+uHOEX*P221)/('Life tables'!$I$2/2))</f>
        <v>21.300250114968247</v>
      </c>
    </row>
    <row r="222" spans="1:28" x14ac:dyDescent="0.25">
      <c r="A222" s="4">
        <v>216</v>
      </c>
      <c r="C222" s="105">
        <f>IF(male=0,VLOOKUP((($A$5:$A$1570/'Life tables'!$I$2)*2)+age,lifetable,13,1),IF(male=1,VLOOKUP((($A$5:$A$1570/'Life tables'!$I$2)*2)+age,lifetable,10,1),"error"))</f>
        <v>1.1034968280976276E-4</v>
      </c>
      <c r="F222" s="96">
        <f t="shared" si="54"/>
        <v>129.52156454173684</v>
      </c>
      <c r="G222" s="96">
        <f t="shared" si="55"/>
        <v>13.010712231917154</v>
      </c>
      <c r="H222" s="96">
        <f t="shared" si="56"/>
        <v>0.74305263900539564</v>
      </c>
      <c r="I222" s="96">
        <f t="shared" si="57"/>
        <v>0.29773416510828249</v>
      </c>
      <c r="J222" s="96">
        <f t="shared" si="58"/>
        <v>1.5843242025832566E-2</v>
      </c>
      <c r="K222" s="96">
        <f t="shared" si="59"/>
        <v>0.31111558192215472</v>
      </c>
      <c r="L222" s="96">
        <f t="shared" si="67"/>
        <v>115.14310668175801</v>
      </c>
      <c r="M222" s="96">
        <f t="shared" si="60"/>
        <v>713.0631185067457</v>
      </c>
      <c r="N222" s="96">
        <f t="shared" si="61"/>
        <v>68.669523254352782</v>
      </c>
      <c r="O222" s="96">
        <f t="shared" si="62"/>
        <v>1.6391344021304031</v>
      </c>
      <c r="P222" s="96">
        <f t="shared" si="63"/>
        <v>1.6391344021304031</v>
      </c>
      <c r="Q222" s="96">
        <f t="shared" si="64"/>
        <v>8.662570498309044E-2</v>
      </c>
      <c r="R222" s="96">
        <f t="shared" si="65"/>
        <v>0.12849030388810567</v>
      </c>
      <c r="S222" s="96">
        <f t="shared" si="68"/>
        <v>640.90021043926095</v>
      </c>
      <c r="T222" s="96">
        <f t="shared" si="69"/>
        <v>17.388826045060185</v>
      </c>
      <c r="U222" s="96">
        <f t="shared" si="70"/>
        <v>140.56856573927732</v>
      </c>
      <c r="V222" s="32">
        <f t="shared" si="71"/>
        <v>1000.0000000000009</v>
      </c>
      <c r="W222" s="100">
        <f>IF(A222=1,((cPH1_+cPHr+(cNES*L222+(cNES+cOSEX)*G222+(cNES+cEREX)*H222+(cNES+cHOEX)*I222+(cNES+cNES)*S222+(cNES+cOSEX)*N222+(cNES+cEREX)*O222+(cNES+cHOEX)*P222)))/(1+cDR)^(A$6:A$65537 + 0.5),(cPHr+(cNES*L222+(cNES+cOSEX)*G222+(cNES+cEREX)*H222+(cNES+cHOEX)*I222+(cNES+cNES)*S222+(cNES+cOSEX)*N222+(cNES+cEREX)*O222+(cNES+cHOEX)*P222))/(1+cDR)^(((cycle + 0.5)/('Life tables'!$I$2/2))))</f>
        <v>125017.20939974258</v>
      </c>
      <c r="X222" s="107">
        <f>((L222+G222+H222+I222+N222+O222+P222+S222)/('Life tables'!$I$2/2))/(1+oDR)^(((cycle + 0.5)/('Life tables'!$I$2/2)))</f>
        <v>28.541329722487124</v>
      </c>
      <c r="Y222" s="31">
        <f>((uNES*L222+ uOCEX*G222+uEREX*H222+uHOEX*I222+uNES*S222+ uOCEX*N222+uEREX*O222+uHOEX*P222)/('Life tables'!$I$2/2))/(1+oDR)^(((cycle + 0.5)/('Life tables'!$I$2/2)))</f>
        <v>18.810941501348299</v>
      </c>
      <c r="Z222" s="100">
        <f t="shared" si="66"/>
        <v>202820.71348816447</v>
      </c>
      <c r="AA222" s="107">
        <f>((L222+G222+H222+I222+N222+O222+P222+S222)/('Life tables'!$I$2/2))</f>
        <v>32.297498152794084</v>
      </c>
      <c r="AB222" s="31">
        <f>((uNES*L222+ uOCEX*G222+uEREX*H222+uHOEX*I222+uNES*S222+ uOCEX*N222+uEREX*O222+uHOEX*P222)/('Life tables'!$I$2/2))</f>
        <v>21.286546713114106</v>
      </c>
    </row>
    <row r="223" spans="1:28" x14ac:dyDescent="0.25">
      <c r="A223" s="4">
        <v>217</v>
      </c>
      <c r="C223" s="105">
        <f>IF(male=0,VLOOKUP((($A$5:$A$1570/'Life tables'!$I$2)*2)+age,lifetable,13,1),IF(male=1,VLOOKUP((($A$5:$A$1570/'Life tables'!$I$2)*2)+age,lifetable,10,1),"error"))</f>
        <v>1.1034968280976276E-4</v>
      </c>
      <c r="F223" s="96">
        <f t="shared" si="54"/>
        <v>129.43692390029125</v>
      </c>
      <c r="G223" s="96">
        <f t="shared" si="55"/>
        <v>13.002209902340843</v>
      </c>
      <c r="H223" s="96">
        <f t="shared" si="56"/>
        <v>0.74256706386417659</v>
      </c>
      <c r="I223" s="96">
        <f t="shared" si="57"/>
        <v>0.29753959974147121</v>
      </c>
      <c r="J223" s="96">
        <f t="shared" si="58"/>
        <v>1.5832888675235014E-2</v>
      </c>
      <c r="K223" s="96">
        <f t="shared" si="59"/>
        <v>0.31091227197519128</v>
      </c>
      <c r="L223" s="96">
        <f t="shared" si="67"/>
        <v>115.06786217369434</v>
      </c>
      <c r="M223" s="96">
        <f t="shared" si="60"/>
        <v>712.60568431537206</v>
      </c>
      <c r="N223" s="96">
        <f t="shared" si="61"/>
        <v>68.625471350634015</v>
      </c>
      <c r="O223" s="96">
        <f t="shared" si="62"/>
        <v>1.6380828877548435</v>
      </c>
      <c r="P223" s="96">
        <f t="shared" si="63"/>
        <v>1.6380828877548435</v>
      </c>
      <c r="Q223" s="96">
        <f t="shared" si="64"/>
        <v>8.6570134083007858E-2</v>
      </c>
      <c r="R223" s="96">
        <f t="shared" si="65"/>
        <v>0.12840787660118963</v>
      </c>
      <c r="S223" s="96">
        <f t="shared" si="68"/>
        <v>640.48906917854413</v>
      </c>
      <c r="T223" s="96">
        <f t="shared" si="69"/>
        <v>17.491229067818427</v>
      </c>
      <c r="U223" s="96">
        <f t="shared" si="70"/>
        <v>141.00788588785369</v>
      </c>
      <c r="V223" s="32">
        <f t="shared" si="71"/>
        <v>1000.0000000000008</v>
      </c>
      <c r="W223" s="100">
        <f>IF(A223=1,((cPH1_+cPHr+(cNES*L223+(cNES+cOSEX)*G223+(cNES+cEREX)*H223+(cNES+cHOEX)*I223+(cNES+cNES)*S223+(cNES+cOSEX)*N223+(cNES+cEREX)*O223+(cNES+cHOEX)*P223)))/(1+cDR)^(A$6:A$65537 + 0.5),(cPHr+(cNES*L223+(cNES+cOSEX)*G223+(cNES+cEREX)*H223+(cNES+cHOEX)*I223+(cNES+cNES)*S223+(cNES+cOSEX)*N223+(cNES+cEREX)*O223+(cNES+cHOEX)*P223))/(1+cDR)^(((cycle + 0.5)/('Life tables'!$I$2/2))))</f>
        <v>124657.95143421371</v>
      </c>
      <c r="X223" s="107">
        <f>((L223+G223+H223+I223+N223+O223+P223+S223)/('Life tables'!$I$2/2))/(1+oDR)^(((cycle + 0.5)/('Life tables'!$I$2/2)))</f>
        <v>28.506683875757471</v>
      </c>
      <c r="Y223" s="31">
        <f>((uNES*L223+ uOCEX*G223+uEREX*H223+uHOEX*I223+uNES*S223+ uOCEX*N223+uEREX*O223+uHOEX*P223)/('Life tables'!$I$2/2))/(1+oDR)^(((cycle + 0.5)/('Life tables'!$I$2/2)))</f>
        <v>18.788107264456915</v>
      </c>
      <c r="Z223" s="100">
        <f t="shared" si="66"/>
        <v>202690.37512799411</v>
      </c>
      <c r="AA223" s="107">
        <f>((L223+G223+H223+I223+N223+O223+P223+S223)/('Life tables'!$I$2/2))</f>
        <v>32.276719746862135</v>
      </c>
      <c r="AB223" s="31">
        <f>((uNES*L223+ uOCEX*G223+uEREX*H223+uHOEX*I223+uNES*S223+ uOCEX*N223+uEREX*O223+uHOEX*P223)/('Life tables'!$I$2/2))</f>
        <v>21.272852198167048</v>
      </c>
    </row>
    <row r="224" spans="1:28" x14ac:dyDescent="0.25">
      <c r="A224" s="4">
        <v>218</v>
      </c>
      <c r="C224" s="105">
        <f>IF(male=0,VLOOKUP((($A$5:$A$1570/'Life tables'!$I$2)*2)+age,lifetable,13,1),IF(male=1,VLOOKUP((($A$5:$A$1570/'Life tables'!$I$2)*2)+age,lifetable,10,1),"error"))</f>
        <v>1.1034968280976276E-4</v>
      </c>
      <c r="F224" s="96">
        <f t="shared" si="54"/>
        <v>129.35239939155986</v>
      </c>
      <c r="G224" s="96">
        <f t="shared" si="55"/>
        <v>12.993719238538723</v>
      </c>
      <c r="H224" s="96">
        <f t="shared" si="56"/>
        <v>0.74208215496506236</v>
      </c>
      <c r="I224" s="96">
        <f t="shared" si="57"/>
        <v>0.29734530133157039</v>
      </c>
      <c r="J224" s="96">
        <f t="shared" si="58"/>
        <v>1.5822549530138331E-2</v>
      </c>
      <c r="K224" s="96">
        <f t="shared" si="59"/>
        <v>0.31070924098329661</v>
      </c>
      <c r="L224" s="96">
        <f t="shared" si="67"/>
        <v>114.99272090621106</v>
      </c>
      <c r="M224" s="96">
        <f t="shared" si="60"/>
        <v>712.14848565276884</v>
      </c>
      <c r="N224" s="96">
        <f t="shared" si="61"/>
        <v>68.581442128846135</v>
      </c>
      <c r="O224" s="96">
        <f t="shared" si="62"/>
        <v>1.6370319147946231</v>
      </c>
      <c r="P224" s="96">
        <f t="shared" si="63"/>
        <v>1.6370319147946231</v>
      </c>
      <c r="Q224" s="96">
        <f t="shared" si="64"/>
        <v>8.6514591795884305E-2</v>
      </c>
      <c r="R224" s="96">
        <f t="shared" si="65"/>
        <v>0.12832549175534577</v>
      </c>
      <c r="S224" s="96">
        <f t="shared" si="68"/>
        <v>640.07813961078227</v>
      </c>
      <c r="T224" s="96">
        <f t="shared" si="69"/>
        <v>17.593566209144448</v>
      </c>
      <c r="U224" s="96">
        <f t="shared" si="70"/>
        <v>141.44692062059232</v>
      </c>
      <c r="V224" s="32">
        <f t="shared" si="71"/>
        <v>1000.0000000000008</v>
      </c>
      <c r="W224" s="100">
        <f>IF(A224=1,((cPH1_+cPHr+(cNES*L224+(cNES+cOSEX)*G224+(cNES+cEREX)*H224+(cNES+cHOEX)*I224+(cNES+cNES)*S224+(cNES+cOSEX)*N224+(cNES+cEREX)*O224+(cNES+cHOEX)*P224)))/(1+cDR)^(A$6:A$65537 + 0.5),(cPHr+(cNES*L224+(cNES+cOSEX)*G224+(cNES+cEREX)*H224+(cNES+cHOEX)*I224+(cNES+cNES)*S224+(cNES+cOSEX)*N224+(cNES+cEREX)*O224+(cNES+cHOEX)*P224))/(1+cDR)^(((cycle + 0.5)/('Life tables'!$I$2/2))))</f>
        <v>124299.7226324369</v>
      </c>
      <c r="X224" s="107">
        <f>((L224+G224+H224+I224+N224+O224+P224+S224)/('Life tables'!$I$2/2))/(1+oDR)^(((cycle + 0.5)/('Life tables'!$I$2/2)))</f>
        <v>28.472080179264356</v>
      </c>
      <c r="Y224" s="31">
        <f>((uNES*L224+ uOCEX*G224+uEREX*H224+uHOEX*I224+uNES*S224+ uOCEX*N224+uEREX*O224+uHOEX*P224)/('Life tables'!$I$2/2))/(1+oDR)^(((cycle + 0.5)/('Life tables'!$I$2/2)))</f>
        <v>18.765300805264921</v>
      </c>
      <c r="Z224" s="100">
        <f t="shared" si="66"/>
        <v>202560.11527244595</v>
      </c>
      <c r="AA224" s="107">
        <f>((L224+G224+H224+I224+N224+O224+P224+S224)/('Life tables'!$I$2/2))</f>
        <v>32.255954815334938</v>
      </c>
      <c r="AB224" s="31">
        <f>((uNES*L224+ uOCEX*G224+uEREX*H224+uHOEX*I224+uNES*S224+ uOCEX*N224+uEREX*O224+uHOEX*P224)/('Life tables'!$I$2/2))</f>
        <v>21.259166561058514</v>
      </c>
    </row>
    <row r="225" spans="1:28" x14ac:dyDescent="0.25">
      <c r="A225" s="4">
        <v>219</v>
      </c>
      <c r="C225" s="105">
        <f>IF(male=0,VLOOKUP((($A$5:$A$1570/'Life tables'!$I$2)*2)+age,lifetable,13,1),IF(male=1,VLOOKUP((($A$5:$A$1570/'Life tables'!$I$2)*2)+age,lifetable,10,1),"error"))</f>
        <v>1.1034968280976276E-4</v>
      </c>
      <c r="F225" s="96">
        <f t="shared" si="54"/>
        <v>129.26798806472604</v>
      </c>
      <c r="G225" s="96">
        <f t="shared" si="55"/>
        <v>12.985239944095094</v>
      </c>
      <c r="H225" s="96">
        <f t="shared" si="56"/>
        <v>0.74159789537950427</v>
      </c>
      <c r="I225" s="96">
        <f t="shared" si="57"/>
        <v>0.29715126309547069</v>
      </c>
      <c r="J225" s="96">
        <f t="shared" si="58"/>
        <v>1.5812224229594895E-2</v>
      </c>
      <c r="K225" s="96">
        <f t="shared" si="59"/>
        <v>0.31050648185850044</v>
      </c>
      <c r="L225" s="96">
        <f t="shared" si="67"/>
        <v>114.91768025606788</v>
      </c>
      <c r="M225" s="96">
        <f t="shared" si="60"/>
        <v>711.69152510553806</v>
      </c>
      <c r="N225" s="96">
        <f t="shared" si="61"/>
        <v>68.537435838084534</v>
      </c>
      <c r="O225" s="96">
        <f t="shared" si="62"/>
        <v>1.635981489195623</v>
      </c>
      <c r="P225" s="96">
        <f t="shared" si="63"/>
        <v>1.635981489195623</v>
      </c>
      <c r="Q225" s="96">
        <f t="shared" si="64"/>
        <v>8.6459078435950285E-2</v>
      </c>
      <c r="R225" s="96">
        <f t="shared" si="65"/>
        <v>0.12824314981666646</v>
      </c>
      <c r="S225" s="96">
        <f t="shared" si="68"/>
        <v>639.66742406080971</v>
      </c>
      <c r="T225" s="96">
        <f t="shared" si="69"/>
        <v>17.695837511809994</v>
      </c>
      <c r="U225" s="96">
        <f t="shared" si="70"/>
        <v>141.88567025226749</v>
      </c>
      <c r="V225" s="32">
        <f t="shared" si="71"/>
        <v>1000.0000000000008</v>
      </c>
      <c r="W225" s="100">
        <f>IF(A225=1,((cPH1_+cPHr+(cNES*L225+(cNES+cOSEX)*G225+(cNES+cEREX)*H225+(cNES+cHOEX)*I225+(cNES+cNES)*S225+(cNES+cOSEX)*N225+(cNES+cEREX)*O225+(cNES+cHOEX)*P225)))/(1+cDR)^(A$6:A$65537 + 0.5),(cPHr+(cNES*L225+(cNES+cOSEX)*G225+(cNES+cEREX)*H225+(cNES+cHOEX)*I225+(cNES+cNES)*S225+(cNES+cOSEX)*N225+(cNES+cEREX)*O225+(cNES+cHOEX)*P225))/(1+cDR)^(((cycle + 0.5)/('Life tables'!$I$2/2))))</f>
        <v>123942.52020370116</v>
      </c>
      <c r="X225" s="107">
        <f>((L225+G225+H225+I225+N225+O225+P225+S225)/('Life tables'!$I$2/2))/(1+oDR)^(((cycle + 0.5)/('Life tables'!$I$2/2)))</f>
        <v>28.437518577283736</v>
      </c>
      <c r="Y225" s="31">
        <f>((uNES*L225+ uOCEX*G225+uEREX*H225+uHOEX*I225+uNES*S225+ uOCEX*N225+uEREX*O225+uHOEX*P225)/('Life tables'!$I$2/2))/(1+oDR)^(((cycle + 0.5)/('Life tables'!$I$2/2)))</f>
        <v>18.742522087166854</v>
      </c>
      <c r="Z225" s="100">
        <f t="shared" si="66"/>
        <v>202429.93411992563</v>
      </c>
      <c r="AA225" s="107">
        <f>((L225+G225+H225+I225+N225+O225+P225+S225)/('Life tables'!$I$2/2))</f>
        <v>32.235203344498423</v>
      </c>
      <c r="AB225" s="31">
        <f>((uNES*L225+ uOCEX*G225+uEREX*H225+uHOEX*I225+uNES*S225+ uOCEX*N225+uEREX*O225+uHOEX*P225)/('Life tables'!$I$2/2))</f>
        <v>21.245489792882093</v>
      </c>
    </row>
    <row r="226" spans="1:28" x14ac:dyDescent="0.25">
      <c r="A226" s="4">
        <v>220</v>
      </c>
      <c r="C226" s="105">
        <f>IF(male=0,VLOOKUP((($A$5:$A$1570/'Life tables'!$I$2)*2)+age,lifetable,13,1),IF(male=1,VLOOKUP((($A$5:$A$1570/'Life tables'!$I$2)*2)+age,lifetable,10,1),"error"))</f>
        <v>1.1034968280976276E-4</v>
      </c>
      <c r="F226" s="96">
        <f t="shared" si="54"/>
        <v>129.18368710497083</v>
      </c>
      <c r="G226" s="96">
        <f t="shared" si="55"/>
        <v>12.976771736255493</v>
      </c>
      <c r="H226" s="96">
        <f t="shared" si="56"/>
        <v>0.74111426895915933</v>
      </c>
      <c r="I226" s="96">
        <f t="shared" si="57"/>
        <v>0.29695747856268384</v>
      </c>
      <c r="J226" s="96">
        <f t="shared" si="58"/>
        <v>1.5801912429292471E-2</v>
      </c>
      <c r="K226" s="96">
        <f t="shared" si="59"/>
        <v>0.31030398783950336</v>
      </c>
      <c r="L226" s="96">
        <f t="shared" si="67"/>
        <v>114.8427377209247</v>
      </c>
      <c r="M226" s="96">
        <f t="shared" si="60"/>
        <v>711.23480513095251</v>
      </c>
      <c r="N226" s="96">
        <f t="shared" si="61"/>
        <v>68.493452714989886</v>
      </c>
      <c r="O226" s="96">
        <f t="shared" si="62"/>
        <v>1.634931616606432</v>
      </c>
      <c r="P226" s="96">
        <f t="shared" si="63"/>
        <v>1.634931616606432</v>
      </c>
      <c r="Q226" s="96">
        <f t="shared" si="64"/>
        <v>8.6403594301725006E-2</v>
      </c>
      <c r="R226" s="96">
        <f t="shared" si="65"/>
        <v>0.12816085122793963</v>
      </c>
      <c r="S226" s="96">
        <f t="shared" si="68"/>
        <v>639.25692473722006</v>
      </c>
      <c r="T226" s="96">
        <f t="shared" si="69"/>
        <v>17.798043018541012</v>
      </c>
      <c r="U226" s="96">
        <f t="shared" si="70"/>
        <v>142.32413509133494</v>
      </c>
      <c r="V226" s="32">
        <f t="shared" si="71"/>
        <v>1000.0000000000007</v>
      </c>
      <c r="W226" s="100">
        <f>IF(A226=1,((cPH1_+cPHr+(cNES*L226+(cNES+cOSEX)*G226+(cNES+cEREX)*H226+(cNES+cHOEX)*I226+(cNES+cNES)*S226+(cNES+cOSEX)*N226+(cNES+cEREX)*O226+(cNES+cHOEX)*P226)))/(1+cDR)^(A$6:A$65537 + 0.5),(cPHr+(cNES*L226+(cNES+cOSEX)*G226+(cNES+cEREX)*H226+(cNES+cHOEX)*I226+(cNES+cNES)*S226+(cNES+cOSEX)*N226+(cNES+cEREX)*O226+(cNES+cHOEX)*P226))/(1+cDR)^(((cycle + 0.5)/('Life tables'!$I$2/2))))</f>
        <v>123586.34135715663</v>
      </c>
      <c r="X226" s="107">
        <f>((L226+G226+H226+I226+N226+O226+P226+S226)/('Life tables'!$I$2/2))/(1+oDR)^(((cycle + 0.5)/('Life tables'!$I$2/2)))</f>
        <v>28.402999014374373</v>
      </c>
      <c r="Y226" s="31">
        <f>((uNES*L226+ uOCEX*G226+uEREX*H226+uHOEX*I226+uNES*S226+ uOCEX*N226+uEREX*O226+uHOEX*P226)/('Life tables'!$I$2/2))/(1+oDR)^(((cycle + 0.5)/('Life tables'!$I$2/2)))</f>
        <v>18.719771073737927</v>
      </c>
      <c r="Z226" s="100">
        <f t="shared" si="66"/>
        <v>202299.83185710583</v>
      </c>
      <c r="AA226" s="107">
        <f>((L226+G226+H226+I226+N226+O226+P226+S226)/('Life tables'!$I$2/2))</f>
        <v>32.214465320882603</v>
      </c>
      <c r="AB226" s="31">
        <f>((uNES*L226+ uOCEX*G226+uEREX*H226+uHOEX*I226+uNES*S226+ uOCEX*N226+uEREX*O226+uHOEX*P226)/('Life tables'!$I$2/2))</f>
        <v>21.231821884886088</v>
      </c>
    </row>
    <row r="227" spans="1:28" x14ac:dyDescent="0.25">
      <c r="A227" s="4">
        <v>221</v>
      </c>
      <c r="C227" s="105">
        <f>IF(male=0,VLOOKUP((($A$5:$A$1570/'Life tables'!$I$2)*2)+age,lifetable,13,1),IF(male=1,VLOOKUP((($A$5:$A$1570/'Life tables'!$I$2)*2)+age,lifetable,10,1),"error"))</f>
        <v>1.1034968280976276E-4</v>
      </c>
      <c r="F227" s="96">
        <f t="shared" si="54"/>
        <v>129.09949382713287</v>
      </c>
      <c r="G227" s="96">
        <f t="shared" si="55"/>
        <v>12.968314345289849</v>
      </c>
      <c r="H227" s="96">
        <f t="shared" si="56"/>
        <v>0.74063126029951754</v>
      </c>
      <c r="I227" s="96">
        <f t="shared" si="57"/>
        <v>0.29676394156076835</v>
      </c>
      <c r="J227" s="96">
        <f t="shared" si="58"/>
        <v>1.5791613800778721E-2</v>
      </c>
      <c r="K227" s="96">
        <f t="shared" si="59"/>
        <v>0.31010175247644883</v>
      </c>
      <c r="L227" s="96">
        <f t="shared" si="67"/>
        <v>114.76789091370551</v>
      </c>
      <c r="M227" s="96">
        <f t="shared" si="60"/>
        <v>710.77832806299193</v>
      </c>
      <c r="N227" s="96">
        <f t="shared" si="61"/>
        <v>68.449492984329524</v>
      </c>
      <c r="O227" s="96">
        <f t="shared" si="62"/>
        <v>1.6338823023922222</v>
      </c>
      <c r="P227" s="96">
        <f t="shared" si="63"/>
        <v>1.6338823023922222</v>
      </c>
      <c r="Q227" s="96">
        <f t="shared" si="64"/>
        <v>8.6348139676749425E-2</v>
      </c>
      <c r="R227" s="96">
        <f t="shared" si="65"/>
        <v>0.12807859640973637</v>
      </c>
      <c r="S227" s="96">
        <f t="shared" si="68"/>
        <v>638.84664373779151</v>
      </c>
      <c r="T227" s="96">
        <f t="shared" si="69"/>
        <v>17.900182772018539</v>
      </c>
      <c r="U227" s="96">
        <f t="shared" si="70"/>
        <v>142.76231544022113</v>
      </c>
      <c r="V227" s="32">
        <f t="shared" si="71"/>
        <v>1000.0000000000007</v>
      </c>
      <c r="W227" s="100">
        <f>IF(A227=1,((cPH1_+cPHr+(cNES*L227+(cNES+cOSEX)*G227+(cNES+cEREX)*H227+(cNES+cHOEX)*I227+(cNES+cNES)*S227+(cNES+cOSEX)*N227+(cNES+cEREX)*O227+(cNES+cHOEX)*P227)))/(1+cDR)^(A$6:A$65537 + 0.5),(cPHr+(cNES*L227+(cNES+cOSEX)*G227+(cNES+cEREX)*H227+(cNES+cHOEX)*I227+(cNES+cNES)*S227+(cNES+cOSEX)*N227+(cNES+cEREX)*O227+(cNES+cHOEX)*P227))/(1+cDR)^(((cycle + 0.5)/('Life tables'!$I$2/2))))</f>
        <v>123231.18330221284</v>
      </c>
      <c r="X227" s="107">
        <f>((L227+G227+H227+I227+N227+O227+P227+S227)/('Life tables'!$I$2/2))/(1+oDR)^(((cycle + 0.5)/('Life tables'!$I$2/2)))</f>
        <v>28.368521435367349</v>
      </c>
      <c r="Y227" s="31">
        <f>((uNES*L227+ uOCEX*G227+uEREX*H227+uHOEX*I227+uNES*S227+ uOCEX*N227+uEREX*O227+uHOEX*P227)/('Life tables'!$I$2/2))/(1+oDR)^(((cycle + 0.5)/('Life tables'!$I$2/2)))</f>
        <v>18.697047728727402</v>
      </c>
      <c r="Z227" s="100">
        <f t="shared" si="66"/>
        <v>202169.80865947509</v>
      </c>
      <c r="AA227" s="107">
        <f>((L227+G227+H227+I227+N227+O227+P227+S227)/('Life tables'!$I$2/2))</f>
        <v>32.193740731250507</v>
      </c>
      <c r="AB227" s="31">
        <f>((uNES*L227+ uOCEX*G227+uEREX*H227+uHOEX*I227+uNES*S227+ uOCEX*N227+uEREX*O227+uHOEX*P227)/('Life tables'!$I$2/2))</f>
        <v>21.218162828466486</v>
      </c>
    </row>
    <row r="228" spans="1:28" x14ac:dyDescent="0.25">
      <c r="A228" s="4">
        <v>222</v>
      </c>
      <c r="C228" s="105">
        <f>IF(male=0,VLOOKUP((($A$5:$A$1570/'Life tables'!$I$2)*2)+age,lifetable,13,1),IF(male=1,VLOOKUP((($A$5:$A$1570/'Life tables'!$I$2)*2)+age,lifetable,10,1),"error"))</f>
        <v>1.1034968280976276E-4</v>
      </c>
      <c r="F228" s="96">
        <f t="shared" si="54"/>
        <v>129.01540566966409</v>
      </c>
      <c r="G228" s="96">
        <f t="shared" si="55"/>
        <v>12.959867513885293</v>
      </c>
      <c r="H228" s="96">
        <f t="shared" si="56"/>
        <v>0.7401488547052264</v>
      </c>
      <c r="I228" s="96">
        <f t="shared" si="57"/>
        <v>0.29657064620143536</v>
      </c>
      <c r="J228" s="96">
        <f t="shared" si="58"/>
        <v>1.5781328030721836E-2</v>
      </c>
      <c r="K228" s="96">
        <f t="shared" si="59"/>
        <v>0.3098997696164037</v>
      </c>
      <c r="L228" s="96">
        <f t="shared" si="67"/>
        <v>114.69313755722501</v>
      </c>
      <c r="M228" s="96">
        <f t="shared" si="60"/>
        <v>710.32209611809697</v>
      </c>
      <c r="N228" s="96">
        <f t="shared" si="61"/>
        <v>68.405556859551467</v>
      </c>
      <c r="O228" s="96">
        <f t="shared" si="62"/>
        <v>1.6328335516479764</v>
      </c>
      <c r="P228" s="96">
        <f t="shared" si="63"/>
        <v>1.6328335516479764</v>
      </c>
      <c r="Q228" s="96">
        <f t="shared" si="64"/>
        <v>8.62927148302855E-2</v>
      </c>
      <c r="R228" s="96">
        <f t="shared" si="65"/>
        <v>0.12799638576144792</v>
      </c>
      <c r="S228" s="96">
        <f t="shared" si="68"/>
        <v>638.43658305465783</v>
      </c>
      <c r="T228" s="96">
        <f t="shared" si="69"/>
        <v>18.002256814879548</v>
      </c>
      <c r="U228" s="96">
        <f t="shared" si="70"/>
        <v>143.20021159559897</v>
      </c>
      <c r="V228" s="32">
        <f t="shared" si="71"/>
        <v>1000.0000000000006</v>
      </c>
      <c r="W228" s="100">
        <f>IF(A228=1,((cPH1_+cPHr+(cNES*L228+(cNES+cOSEX)*G228+(cNES+cEREX)*H228+(cNES+cHOEX)*I228+(cNES+cNES)*S228+(cNES+cOSEX)*N228+(cNES+cEREX)*O228+(cNES+cHOEX)*P228)))/(1+cDR)^(A$6:A$65537 + 0.5),(cPHr+(cNES*L228+(cNES+cOSEX)*G228+(cNES+cEREX)*H228+(cNES+cHOEX)*I228+(cNES+cNES)*S228+(cNES+cOSEX)*N228+(cNES+cEREX)*O228+(cNES+cHOEX)*P228))/(1+cDR)^(((cycle + 0.5)/('Life tables'!$I$2/2))))</f>
        <v>122877.04324891622</v>
      </c>
      <c r="X228" s="107">
        <f>((L228+G228+H228+I228+N228+O228+P228+S228)/('Life tables'!$I$2/2))/(1+oDR)^(((cycle + 0.5)/('Life tables'!$I$2/2)))</f>
        <v>28.334085785356049</v>
      </c>
      <c r="Y228" s="31">
        <f>((uNES*L228+ uOCEX*G228+uEREX*H228+uHOEX*I228+uNES*S228+ uOCEX*N228+uEREX*O228+uHOEX*P228)/('Life tables'!$I$2/2))/(1+oDR)^(((cycle + 0.5)/('Life tables'!$I$2/2)))</f>
        <v>18.674352016052225</v>
      </c>
      <c r="Z228" s="100">
        <f t="shared" si="66"/>
        <v>202039.86469186062</v>
      </c>
      <c r="AA228" s="107">
        <f>((L228+G228+H228+I228+N228+O228+P228+S228)/('Life tables'!$I$2/2))</f>
        <v>32.173029562587516</v>
      </c>
      <c r="AB228" s="31">
        <f>((uNES*L228+ uOCEX*G228+uEREX*H228+uHOEX*I228+uNES*S228+ uOCEX*N228+uEREX*O228+uHOEX*P228)/('Life tables'!$I$2/2))</f>
        <v>21.204512615160215</v>
      </c>
    </row>
    <row r="229" spans="1:28" x14ac:dyDescent="0.25">
      <c r="A229" s="4">
        <v>223</v>
      </c>
      <c r="C229" s="105">
        <f>IF(male=0,VLOOKUP((($A$5:$A$1570/'Life tables'!$I$2)*2)+age,lifetable,13,1),IF(male=1,VLOOKUP((($A$5:$A$1570/'Life tables'!$I$2)*2)+age,lifetable,10,1),"error"))</f>
        <v>1.1034968280976276E-4</v>
      </c>
      <c r="F229" s="96">
        <f t="shared" si="54"/>
        <v>128.93142018886738</v>
      </c>
      <c r="G229" s="96">
        <f t="shared" si="55"/>
        <v>12.951430996567336</v>
      </c>
      <c r="H229" s="96">
        <f t="shared" si="56"/>
        <v>0.73966703815703283</v>
      </c>
      <c r="I229" s="96">
        <f t="shared" si="57"/>
        <v>0.29637758686730287</v>
      </c>
      <c r="J229" s="96">
        <f t="shared" si="58"/>
        <v>1.5771054820205688E-2</v>
      </c>
      <c r="K229" s="96">
        <f t="shared" si="59"/>
        <v>0.30969803338951724</v>
      </c>
      <c r="L229" s="96">
        <f t="shared" si="67"/>
        <v>114.61847547906598</v>
      </c>
      <c r="M229" s="96">
        <f t="shared" si="60"/>
        <v>709.86611140065486</v>
      </c>
      <c r="N229" s="96">
        <f t="shared" si="61"/>
        <v>68.361644543312764</v>
      </c>
      <c r="O229" s="96">
        <f t="shared" si="62"/>
        <v>1.6317853692110973</v>
      </c>
      <c r="P229" s="96">
        <f t="shared" si="63"/>
        <v>1.6317853692110973</v>
      </c>
      <c r="Q229" s="96">
        <f t="shared" si="64"/>
        <v>8.6237320017982413E-2</v>
      </c>
      <c r="R229" s="96">
        <f t="shared" si="65"/>
        <v>0.12791421966227404</v>
      </c>
      <c r="S229" s="96">
        <f t="shared" si="68"/>
        <v>638.02674457923968</v>
      </c>
      <c r="T229" s="96">
        <f t="shared" si="69"/>
        <v>18.104265189717736</v>
      </c>
      <c r="U229" s="96">
        <f t="shared" si="70"/>
        <v>143.63782384865075</v>
      </c>
      <c r="V229" s="32">
        <f t="shared" si="71"/>
        <v>1000.0000000000007</v>
      </c>
      <c r="W229" s="100">
        <f>IF(A229=1,((cPH1_+cPHr+(cNES*L229+(cNES+cOSEX)*G229+(cNES+cEREX)*H229+(cNES+cHOEX)*I229+(cNES+cNES)*S229+(cNES+cOSEX)*N229+(cNES+cEREX)*O229+(cNES+cHOEX)*P229)))/(1+cDR)^(A$6:A$65537 + 0.5),(cPHr+(cNES*L229+(cNES+cOSEX)*G229+(cNES+cEREX)*H229+(cNES+cHOEX)*I229+(cNES+cNES)*S229+(cNES+cOSEX)*N229+(cNES+cEREX)*O229+(cNES+cHOEX)*P229))/(1+cDR)^(((cycle + 0.5)/('Life tables'!$I$2/2))))</f>
        <v>122523.91840830847</v>
      </c>
      <c r="X229" s="107">
        <f>((L229+G229+H229+I229+N229+O229+P229+S229)/('Life tables'!$I$2/2))/(1+oDR)^(((cycle + 0.5)/('Life tables'!$I$2/2)))</f>
        <v>28.299692009686623</v>
      </c>
      <c r="Y229" s="31">
        <f>((uNES*L229+ uOCEX*G229+uEREX*H229+uHOEX*I229+uNES*S229+ uOCEX*N229+uEREX*O229+uHOEX*P229)/('Life tables'!$I$2/2))/(1+oDR)^(((cycle + 0.5)/('Life tables'!$I$2/2)))</f>
        <v>18.651683899791028</v>
      </c>
      <c r="Z229" s="100">
        <f t="shared" si="66"/>
        <v>201910.00010892731</v>
      </c>
      <c r="AA229" s="107">
        <f>((L229+G229+H229+I229+N229+O229+P229+S229)/('Life tables'!$I$2/2))</f>
        <v>32.152331802091261</v>
      </c>
      <c r="AB229" s="31">
        <f>((uNES*L229+ uOCEX*G229+uEREX*H229+uHOEX*I229+uNES*S229+ uOCEX*N229+uEREX*O229+uHOEX*P229)/('Life tables'!$I$2/2))</f>
        <v>21.190871236638781</v>
      </c>
    </row>
    <row r="230" spans="1:28" x14ac:dyDescent="0.25">
      <c r="A230" s="4">
        <v>224</v>
      </c>
      <c r="C230" s="105">
        <f>IF(male=0,VLOOKUP((($A$5:$A$1570/'Life tables'!$I$2)*2)+age,lifetable,13,1),IF(male=1,VLOOKUP((($A$5:$A$1570/'Life tables'!$I$2)*2)+age,lifetable,10,1),"error"))</f>
        <v>1.1034968280976276E-4</v>
      </c>
      <c r="F230" s="96">
        <f t="shared" si="54"/>
        <v>128.84753505340259</v>
      </c>
      <c r="G230" s="96">
        <f t="shared" si="55"/>
        <v>12.943004559147981</v>
      </c>
      <c r="H230" s="96">
        <f t="shared" si="56"/>
        <v>0.73918579728026479</v>
      </c>
      <c r="I230" s="96">
        <f t="shared" si="57"/>
        <v>0.29618475819926626</v>
      </c>
      <c r="J230" s="96">
        <f t="shared" si="58"/>
        <v>1.5760793884057791E-2</v>
      </c>
      <c r="K230" s="96">
        <f t="shared" si="59"/>
        <v>0.30949653819582434</v>
      </c>
      <c r="L230" s="96">
        <f t="shared" si="67"/>
        <v>114.5439026066952</v>
      </c>
      <c r="M230" s="96">
        <f t="shared" si="60"/>
        <v>709.41037590822975</v>
      </c>
      <c r="N230" s="96">
        <f t="shared" si="61"/>
        <v>68.317756227983182</v>
      </c>
      <c r="O230" s="96">
        <f t="shared" si="62"/>
        <v>1.6307377596734309</v>
      </c>
      <c r="P230" s="96">
        <f t="shared" si="63"/>
        <v>1.6307377596734309</v>
      </c>
      <c r="Q230" s="96">
        <f t="shared" si="64"/>
        <v>8.618195548251209E-2</v>
      </c>
      <c r="R230" s="96">
        <f t="shared" si="65"/>
        <v>0.12783209847216548</v>
      </c>
      <c r="S230" s="96">
        <f t="shared" si="68"/>
        <v>637.61713010694507</v>
      </c>
      <c r="T230" s="96">
        <f t="shared" si="69"/>
        <v>18.206207939084308</v>
      </c>
      <c r="U230" s="96">
        <f t="shared" si="70"/>
        <v>144.07515248531874</v>
      </c>
      <c r="V230" s="32">
        <f t="shared" si="71"/>
        <v>1000.0000000000008</v>
      </c>
      <c r="W230" s="100">
        <f>IF(A230=1,((cPH1_+cPHr+(cNES*L230+(cNES+cOSEX)*G230+(cNES+cEREX)*H230+(cNES+cHOEX)*I230+(cNES+cNES)*S230+(cNES+cOSEX)*N230+(cNES+cEREX)*O230+(cNES+cHOEX)*P230)))/(1+cDR)^(A$6:A$65537 + 0.5),(cPHr+(cNES*L230+(cNES+cOSEX)*G230+(cNES+cEREX)*H230+(cNES+cHOEX)*I230+(cNES+cNES)*S230+(cNES+cOSEX)*N230+(cNES+cEREX)*O230+(cNES+cHOEX)*P230))/(1+cDR)^(((cycle + 0.5)/('Life tables'!$I$2/2))))</f>
        <v>122171.80599276595</v>
      </c>
      <c r="X230" s="107">
        <f>((L230+G230+H230+I230+N230+O230+P230+S230)/('Life tables'!$I$2/2))/(1+oDR)^(((cycle + 0.5)/('Life tables'!$I$2/2)))</f>
        <v>28.265340053948957</v>
      </c>
      <c r="Y230" s="31">
        <f>((uNES*L230+ uOCEX*G230+uEREX*H230+uHOEX*I230+uNES*S230+ uOCEX*N230+uEREX*O230+uHOEX*P230)/('Life tables'!$I$2/2))/(1+oDR)^(((cycle + 0.5)/('Life tables'!$I$2/2)))</f>
        <v>18.629043344178331</v>
      </c>
      <c r="Z230" s="100">
        <f t="shared" si="66"/>
        <v>201780.21505565269</v>
      </c>
      <c r="AA230" s="107">
        <f>((L230+G230+H230+I230+N230+O230+P230+S230)/('Life tables'!$I$2/2))</f>
        <v>32.131647437162023</v>
      </c>
      <c r="AB230" s="31">
        <f>((uNES*L230+ uOCEX*G230+uEREX*H230+uHOEX*I230+uNES*S230+ uOCEX*N230+uEREX*O230+uHOEX*P230)/('Life tables'!$I$2/2))</f>
        <v>21.177238684702111</v>
      </c>
    </row>
    <row r="231" spans="1:28" x14ac:dyDescent="0.25">
      <c r="A231" s="4">
        <v>225</v>
      </c>
      <c r="C231" s="105">
        <f>IF(male=0,VLOOKUP((($A$5:$A$1570/'Life tables'!$I$2)*2)+age,lifetable,13,1),IF(male=1,VLOOKUP((($A$5:$A$1570/'Life tables'!$I$2)*2)+age,lifetable,10,1),"error"))</f>
        <v>1.1034968280976276E-4</v>
      </c>
      <c r="F231" s="96">
        <f t="shared" si="54"/>
        <v>128.76374803904903</v>
      </c>
      <c r="G231" s="96">
        <f t="shared" si="55"/>
        <v>12.934587978199607</v>
      </c>
      <c r="H231" s="96">
        <f t="shared" si="56"/>
        <v>0.73870511931478411</v>
      </c>
      <c r="I231" s="96">
        <f t="shared" si="57"/>
        <v>0.29599215508445881</v>
      </c>
      <c r="J231" s="96">
        <f t="shared" si="58"/>
        <v>1.5750544950208653E-2</v>
      </c>
      <c r="K231" s="96">
        <f t="shared" si="59"/>
        <v>0.30929527869266471</v>
      </c>
      <c r="L231" s="96">
        <f t="shared" si="67"/>
        <v>114.46941696280732</v>
      </c>
      <c r="M231" s="96">
        <f t="shared" si="60"/>
        <v>708.95489153654887</v>
      </c>
      <c r="N231" s="96">
        <f t="shared" si="61"/>
        <v>68.273892096125351</v>
      </c>
      <c r="O231" s="96">
        <f t="shared" si="62"/>
        <v>1.6296907273927286</v>
      </c>
      <c r="P231" s="96">
        <f t="shared" si="63"/>
        <v>1.6296907273927286</v>
      </c>
      <c r="Q231" s="96">
        <f t="shared" si="64"/>
        <v>8.612662145417492E-2</v>
      </c>
      <c r="R231" s="96">
        <f t="shared" si="65"/>
        <v>0.12775002253272255</v>
      </c>
      <c r="S231" s="96">
        <f t="shared" si="68"/>
        <v>637.20774134165117</v>
      </c>
      <c r="T231" s="96">
        <f t="shared" si="69"/>
        <v>18.30808510548869</v>
      </c>
      <c r="U231" s="96">
        <f t="shared" si="70"/>
        <v>144.51219778654414</v>
      </c>
      <c r="V231" s="32">
        <f t="shared" si="71"/>
        <v>1000.0000000000009</v>
      </c>
      <c r="W231" s="100">
        <f>IF(A231=1,((cPH1_+cPHr+(cNES*L231+(cNES+cOSEX)*G231+(cNES+cEREX)*H231+(cNES+cHOEX)*I231+(cNES+cNES)*S231+(cNES+cOSEX)*N231+(cNES+cEREX)*O231+(cNES+cHOEX)*P231)))/(1+cDR)^(A$6:A$65537 + 0.5),(cPHr+(cNES*L231+(cNES+cOSEX)*G231+(cNES+cEREX)*H231+(cNES+cHOEX)*I231+(cNES+cNES)*S231+(cNES+cOSEX)*N231+(cNES+cEREX)*O231+(cNES+cHOEX)*P231))/(1+cDR)^(((cycle + 0.5)/('Life tables'!$I$2/2))))</f>
        <v>121820.70321632177</v>
      </c>
      <c r="X231" s="107">
        <f>((L231+G231+H231+I231+N231+O231+P231+S231)/('Life tables'!$I$2/2))/(1+oDR)^(((cycle + 0.5)/('Life tables'!$I$2/2)))</f>
        <v>28.231029863967937</v>
      </c>
      <c r="Y231" s="31">
        <f>((uNES*L231+ uOCEX*G231+uEREX*H231+uHOEX*I231+uNES*S231+ uOCEX*N231+uEREX*O231+uHOEX*P231)/('Life tables'!$I$2/2))/(1+oDR)^(((cycle + 0.5)/('Life tables'!$I$2/2)))</f>
        <v>18.606430313599088</v>
      </c>
      <c r="Z231" s="100">
        <f t="shared" si="66"/>
        <v>201650.5096677806</v>
      </c>
      <c r="AA231" s="107">
        <f>((L231+G231+H231+I231+N231+O231+P231+S231)/('Life tables'!$I$2/2))</f>
        <v>32.110976455393477</v>
      </c>
      <c r="AB231" s="31">
        <f>((uNES*L231+ uOCEX*G231+uEREX*H231+uHOEX*I231+uNES*S231+ uOCEX*N231+uEREX*O231+uHOEX*P231)/('Life tables'!$I$2/2))</f>
        <v>21.163614951272766</v>
      </c>
    </row>
    <row r="232" spans="1:28" x14ac:dyDescent="0.25">
      <c r="A232" s="4">
        <v>226</v>
      </c>
      <c r="C232" s="105">
        <f>IF(male=0,VLOOKUP((($A$5:$A$1570/'Life tables'!$I$2)*2)+age,lifetable,13,1),IF(male=1,VLOOKUP((($A$5:$A$1570/'Life tables'!$I$2)*2)+age,lifetable,10,1),"error"))</f>
        <v>1.1034968280976276E-4</v>
      </c>
      <c r="F232" s="96">
        <f t="shared" si="54"/>
        <v>128.68005702371192</v>
      </c>
      <c r="G232" s="96">
        <f t="shared" si="55"/>
        <v>12.926181040553349</v>
      </c>
      <c r="H232" s="96">
        <f t="shared" si="56"/>
        <v>0.73822499208633907</v>
      </c>
      <c r="I232" s="96">
        <f t="shared" si="57"/>
        <v>0.29579977264477303</v>
      </c>
      <c r="J232" s="96">
        <f t="shared" si="58"/>
        <v>1.5740307759080946E-2</v>
      </c>
      <c r="K232" s="96">
        <f t="shared" si="59"/>
        <v>0.30909424978268835</v>
      </c>
      <c r="L232" s="96">
        <f t="shared" si="67"/>
        <v>114.39501666088569</v>
      </c>
      <c r="M232" s="96">
        <f t="shared" si="60"/>
        <v>708.49966008425611</v>
      </c>
      <c r="N232" s="96">
        <f t="shared" si="61"/>
        <v>68.230052320952581</v>
      </c>
      <c r="O232" s="96">
        <f t="shared" si="62"/>
        <v>1.6286442765035738</v>
      </c>
      <c r="P232" s="96">
        <f t="shared" si="63"/>
        <v>1.6286442765035738</v>
      </c>
      <c r="Q232" s="96">
        <f t="shared" si="64"/>
        <v>8.6071318151477255E-2</v>
      </c>
      <c r="R232" s="96">
        <f t="shared" si="65"/>
        <v>0.12766799216805158</v>
      </c>
      <c r="S232" s="96">
        <f t="shared" si="68"/>
        <v>636.79857989997686</v>
      </c>
      <c r="T232" s="96">
        <f t="shared" si="69"/>
        <v>18.409896731399247</v>
      </c>
      <c r="U232" s="96">
        <f t="shared" si="70"/>
        <v>144.94896002849487</v>
      </c>
      <c r="V232" s="32">
        <f t="shared" si="71"/>
        <v>1000.0000000000008</v>
      </c>
      <c r="W232" s="100">
        <f>IF(A232=1,((cPH1_+cPHr+(cNES*L232+(cNES+cOSEX)*G232+(cNES+cEREX)*H232+(cNES+cHOEX)*I232+(cNES+cNES)*S232+(cNES+cOSEX)*N232+(cNES+cEREX)*O232+(cNES+cHOEX)*P232)))/(1+cDR)^(A$6:A$65537 + 0.5),(cPHr+(cNES*L232+(cNES+cOSEX)*G232+(cNES+cEREX)*H232+(cNES+cHOEX)*I232+(cNES+cNES)*S232+(cNES+cOSEX)*N232+(cNES+cEREX)*O232+(cNES+cHOEX)*P232))/(1+cDR)^(((cycle + 0.5)/('Life tables'!$I$2/2))))</f>
        <v>121470.60729497077</v>
      </c>
      <c r="X232" s="107">
        <f>((L232+G232+H232+I232+N232+O232+P232+S232)/('Life tables'!$I$2/2))/(1+oDR)^(((cycle + 0.5)/('Life tables'!$I$2/2)))</f>
        <v>28.196761385795202</v>
      </c>
      <c r="Y232" s="31">
        <f>((uNES*L232+ uOCEX*G232+uEREX*H232+uHOEX*I232+uNES*S232+ uOCEX*N232+uEREX*O232+uHOEX*P232)/('Life tables'!$I$2/2))/(1+oDR)^(((cycle + 0.5)/('Life tables'!$I$2/2)))</f>
        <v>18.58384477258344</v>
      </c>
      <c r="Z232" s="100">
        <f t="shared" si="66"/>
        <v>201520.88407225322</v>
      </c>
      <c r="AA232" s="107">
        <f>((L232+G232+H232+I232+N232+O232+P232+S232)/('Life tables'!$I$2/2))</f>
        <v>32.090318844563946</v>
      </c>
      <c r="AB232" s="31">
        <f>((uNES*L232+ uOCEX*G232+uEREX*H232+uHOEX*I232+uNES*S232+ uOCEX*N232+uEREX*O232+uHOEX*P232)/('Life tables'!$I$2/2))</f>
        <v>21.150000028390387</v>
      </c>
    </row>
    <row r="233" spans="1:28" x14ac:dyDescent="0.25">
      <c r="A233" s="4">
        <v>227</v>
      </c>
      <c r="C233" s="105">
        <f>IF(male=0,VLOOKUP((($A$5:$A$1570/'Life tables'!$I$2)*2)+age,lifetable,13,1),IF(male=1,VLOOKUP((($A$5:$A$1570/'Life tables'!$I$2)*2)+age,lifetable,10,1),"error"))</f>
        <v>1.1034968280976276E-4</v>
      </c>
      <c r="F233" s="96">
        <f t="shared" si="54"/>
        <v>128.59645998266183</v>
      </c>
      <c r="G233" s="96">
        <f t="shared" si="55"/>
        <v>12.917783542820899</v>
      </c>
      <c r="H233" s="96">
        <f t="shared" si="56"/>
        <v>0.7377454039792537</v>
      </c>
      <c r="I233" s="96">
        <f t="shared" si="57"/>
        <v>0.29560760622591731</v>
      </c>
      <c r="J233" s="96">
        <f t="shared" si="58"/>
        <v>1.5730082063007196E-2</v>
      </c>
      <c r="K233" s="96">
        <f t="shared" si="59"/>
        <v>0.3088934466024203</v>
      </c>
      <c r="L233" s="96">
        <f t="shared" si="67"/>
        <v>114.32069990097033</v>
      </c>
      <c r="M233" s="96">
        <f t="shared" si="60"/>
        <v>708.04468325744494</v>
      </c>
      <c r="N233" s="96">
        <f t="shared" si="61"/>
        <v>68.186237066765372</v>
      </c>
      <c r="O233" s="96">
        <f t="shared" si="62"/>
        <v>1.6275984109278026</v>
      </c>
      <c r="P233" s="96">
        <f t="shared" si="63"/>
        <v>1.6275984109278026</v>
      </c>
      <c r="Q233" s="96">
        <f t="shared" si="64"/>
        <v>8.6016045781681927E-2</v>
      </c>
      <c r="R233" s="96">
        <f t="shared" si="65"/>
        <v>0.12758600768558187</v>
      </c>
      <c r="S233" s="96">
        <f t="shared" si="68"/>
        <v>636.38964731535668</v>
      </c>
      <c r="T233" s="96">
        <f t="shared" si="69"/>
        <v>18.511642859243935</v>
      </c>
      <c r="U233" s="96">
        <f t="shared" si="70"/>
        <v>145.38543948278286</v>
      </c>
      <c r="V233" s="32">
        <f t="shared" si="71"/>
        <v>1000.0000000000009</v>
      </c>
      <c r="W233" s="100">
        <f>IF(A233=1,((cPH1_+cPHr+(cNES*L233+(cNES+cOSEX)*G233+(cNES+cEREX)*H233+(cNES+cHOEX)*I233+(cNES+cNES)*S233+(cNES+cOSEX)*N233+(cNES+cEREX)*O233+(cNES+cHOEX)*P233)))/(1+cDR)^(A$6:A$65537 + 0.5),(cPHr+(cNES*L233+(cNES+cOSEX)*G233+(cNES+cEREX)*H233+(cNES+cHOEX)*I233+(cNES+cNES)*S233+(cNES+cOSEX)*N233+(cNES+cEREX)*O233+(cNES+cHOEX)*P233))/(1+cDR)^(((cycle + 0.5)/('Life tables'!$I$2/2))))</f>
        <v>121121.5154469587</v>
      </c>
      <c r="X233" s="107">
        <f>((L233+G233+H233+I233+N233+O233+P233+S233)/('Life tables'!$I$2/2))/(1+oDR)^(((cycle + 0.5)/('Life tables'!$I$2/2)))</f>
        <v>28.162534565701375</v>
      </c>
      <c r="Y233" s="31">
        <f>((uNES*L233+ uOCEX*G233+uEREX*H233+uHOEX*I233+uNES*S233+ uOCEX*N233+uEREX*O233+uHOEX*P233)/('Life tables'!$I$2/2))/(1+oDR)^(((cycle + 0.5)/('Life tables'!$I$2/2)))</f>
        <v>18.56128668580175</v>
      </c>
      <c r="Z233" s="100">
        <f t="shared" si="66"/>
        <v>201391.33838762288</v>
      </c>
      <c r="AA233" s="107">
        <f>((L233+G233+H233+I233+N233+O233+P233+S233)/('Life tables'!$I$2/2))</f>
        <v>32.069674592628111</v>
      </c>
      <c r="AB233" s="31">
        <f>((uNES*L233+ uOCEX*G233+uEREX*H233+uHOEX*I233+uNES*S233+ uOCEX*N233+uEREX*O233+uHOEX*P233)/('Life tables'!$I$2/2))</f>
        <v>21.136393908206404</v>
      </c>
    </row>
    <row r="234" spans="1:28" x14ac:dyDescent="0.25">
      <c r="A234" s="4">
        <v>228</v>
      </c>
      <c r="C234" s="105">
        <f>IF(male=0,VLOOKUP((($A$5:$A$1570/'Life tables'!$I$2)*2)+age,lifetable,13,1),IF(male=1,VLOOKUP((($A$5:$A$1570/'Life tables'!$I$2)*2)+age,lifetable,10,1),"error"))</f>
        <v>1.1034968280976276E-4</v>
      </c>
      <c r="F234" s="96">
        <f t="shared" si="54"/>
        <v>128.51295498399597</v>
      </c>
      <c r="G234" s="96">
        <f t="shared" si="55"/>
        <v>12.90939529093858</v>
      </c>
      <c r="H234" s="96">
        <f t="shared" si="56"/>
        <v>0.73726634391038914</v>
      </c>
      <c r="I234" s="96">
        <f t="shared" si="57"/>
        <v>0.29541565138698284</v>
      </c>
      <c r="J234" s="96">
        <f t="shared" si="58"/>
        <v>1.5719867625674611E-2</v>
      </c>
      <c r="K234" s="96">
        <f t="shared" si="59"/>
        <v>0.3086928645113588</v>
      </c>
      <c r="L234" s="96">
        <f t="shared" si="67"/>
        <v>114.24646496562298</v>
      </c>
      <c r="M234" s="96">
        <f t="shared" si="60"/>
        <v>707.58996267397799</v>
      </c>
      <c r="N234" s="96">
        <f t="shared" si="61"/>
        <v>68.142446489367387</v>
      </c>
      <c r="O234" s="96">
        <f t="shared" si="62"/>
        <v>1.6265531343844324</v>
      </c>
      <c r="P234" s="96">
        <f t="shared" si="63"/>
        <v>1.6265531343844324</v>
      </c>
      <c r="Q234" s="96">
        <f t="shared" si="64"/>
        <v>8.5960804541333369E-2</v>
      </c>
      <c r="R234" s="96">
        <f t="shared" si="65"/>
        <v>0.12750406937684391</v>
      </c>
      <c r="S234" s="96">
        <f t="shared" si="68"/>
        <v>635.98094504192352</v>
      </c>
      <c r="T234" s="96">
        <f t="shared" si="69"/>
        <v>18.613323531410941</v>
      </c>
      <c r="U234" s="96">
        <f t="shared" si="70"/>
        <v>145.82163641667105</v>
      </c>
      <c r="V234" s="32">
        <f t="shared" si="71"/>
        <v>1000.0000000000007</v>
      </c>
      <c r="W234" s="100">
        <f>IF(A234=1,((cPH1_+cPHr+(cNES*L234+(cNES+cOSEX)*G234+(cNES+cEREX)*H234+(cNES+cHOEX)*I234+(cNES+cNES)*S234+(cNES+cOSEX)*N234+(cNES+cEREX)*O234+(cNES+cHOEX)*P234)))/(1+cDR)^(A$6:A$65537 + 0.5),(cPHr+(cNES*L234+(cNES+cOSEX)*G234+(cNES+cEREX)*H234+(cNES+cHOEX)*I234+(cNES+cNES)*S234+(cNES+cOSEX)*N234+(cNES+cEREX)*O234+(cNES+cHOEX)*P234))/(1+cDR)^(((cycle + 0.5)/('Life tables'!$I$2/2))))</f>
        <v>120773.42489305606</v>
      </c>
      <c r="X234" s="107">
        <f>((L234+G234+H234+I234+N234+O234+P234+S234)/('Life tables'!$I$2/2))/(1+oDR)^(((cycle + 0.5)/('Life tables'!$I$2/2)))</f>
        <v>28.128349350168392</v>
      </c>
      <c r="Y234" s="31">
        <f>((uNES*L234+ uOCEX*G234+uEREX*H234+uHOEX*I234+uNES*S234+ uOCEX*N234+uEREX*O234+uHOEX*P234)/('Life tables'!$I$2/2))/(1+oDR)^(((cycle + 0.5)/('Life tables'!$I$2/2)))</f>
        <v>18.538756018059811</v>
      </c>
      <c r="Z234" s="100">
        <f t="shared" si="66"/>
        <v>201261.87272444495</v>
      </c>
      <c r="AA234" s="107">
        <f>((L234+G234+H234+I234+N234+O234+P234+S234)/('Life tables'!$I$2/2))</f>
        <v>32.049043687708924</v>
      </c>
      <c r="AB234" s="31">
        <f>((uNES*L234+ uOCEX*G234+uEREX*H234+uHOEX*I234+uNES*S234+ uOCEX*N234+uEREX*O234+uHOEX*P234)/('Life tables'!$I$2/2))</f>
        <v>21.122796582978971</v>
      </c>
    </row>
    <row r="235" spans="1:28" x14ac:dyDescent="0.25">
      <c r="A235" s="4">
        <v>229</v>
      </c>
      <c r="C235" s="105">
        <f>IF(male=0,VLOOKUP((($A$5:$A$1570/'Life tables'!$I$2)*2)+age,lifetable,13,1),IF(male=1,VLOOKUP((($A$5:$A$1570/'Life tables'!$I$2)*2)+age,lifetable,10,1),"error"))</f>
        <v>1.1034968280976276E-4</v>
      </c>
      <c r="F235" s="96">
        <f t="shared" si="54"/>
        <v>128.42954018431115</v>
      </c>
      <c r="G235" s="96">
        <f t="shared" si="55"/>
        <v>12.901016099732683</v>
      </c>
      <c r="H235" s="96">
        <f t="shared" si="56"/>
        <v>0.73678780130432031</v>
      </c>
      <c r="I235" s="96">
        <f t="shared" si="57"/>
        <v>0.2952239038904968</v>
      </c>
      <c r="J235" s="96">
        <f t="shared" si="58"/>
        <v>1.5709664221595771E-2</v>
      </c>
      <c r="K235" s="96">
        <f t="shared" si="59"/>
        <v>0.30849249908158127</v>
      </c>
      <c r="L235" s="96">
        <f t="shared" si="67"/>
        <v>114.17231021608048</v>
      </c>
      <c r="M235" s="96">
        <f t="shared" si="60"/>
        <v>707.13549986760745</v>
      </c>
      <c r="N235" s="96">
        <f t="shared" si="61"/>
        <v>68.098680736462299</v>
      </c>
      <c r="O235" s="96">
        <f t="shared" si="62"/>
        <v>1.6255084503991342</v>
      </c>
      <c r="P235" s="96">
        <f t="shared" si="63"/>
        <v>1.6255084503991342</v>
      </c>
      <c r="Q235" s="96">
        <f t="shared" si="64"/>
        <v>8.5905594616757716E-2</v>
      </c>
      <c r="R235" s="96">
        <f t="shared" si="65"/>
        <v>0.127422177518212</v>
      </c>
      <c r="S235" s="96">
        <f t="shared" si="68"/>
        <v>635.5724744582119</v>
      </c>
      <c r="T235" s="96">
        <f t="shared" si="69"/>
        <v>18.714938790249295</v>
      </c>
      <c r="U235" s="96">
        <f t="shared" si="70"/>
        <v>146.25755109327085</v>
      </c>
      <c r="V235" s="32">
        <f t="shared" si="71"/>
        <v>1000.0000000000007</v>
      </c>
      <c r="W235" s="100">
        <f>IF(A235=1,((cPH1_+cPHr+(cNES*L235+(cNES+cOSEX)*G235+(cNES+cEREX)*H235+(cNES+cHOEX)*I235+(cNES+cNES)*S235+(cNES+cOSEX)*N235+(cNES+cEREX)*O235+(cNES+cHOEX)*P235)))/(1+cDR)^(A$6:A$65537 + 0.5),(cPHr+(cNES*L235+(cNES+cOSEX)*G235+(cNES+cEREX)*H235+(cNES+cHOEX)*I235+(cNES+cNES)*S235+(cNES+cOSEX)*N235+(cNES+cEREX)*O235+(cNES+cHOEX)*P235))/(1+cDR)^(((cycle + 0.5)/('Life tables'!$I$2/2))))</f>
        <v>120426.33285681764</v>
      </c>
      <c r="X235" s="107">
        <f>((L235+G235+H235+I235+N235+O235+P235+S235)/('Life tables'!$I$2/2))/(1+oDR)^(((cycle + 0.5)/('Life tables'!$I$2/2)))</f>
        <v>28.094205685882507</v>
      </c>
      <c r="Y235" s="31">
        <f>((uNES*L235+ uOCEX*G235+uEREX*H235+uHOEX*I235+uNES*S235+ uOCEX*N235+uEREX*O235+uHOEX*P235)/('Life tables'!$I$2/2))/(1+oDR)^(((cycle + 0.5)/('Life tables'!$I$2/2)))</f>
        <v>18.516252734294362</v>
      </c>
      <c r="Z235" s="100">
        <f t="shared" si="66"/>
        <v>201132.48718565225</v>
      </c>
      <c r="AA235" s="107">
        <f>((L235+G235+H235+I235+N235+O235+P235+S235)/('Life tables'!$I$2/2))</f>
        <v>32.028426118090117</v>
      </c>
      <c r="AB235" s="31">
        <f>((uNES*L235+ uOCEX*G235+uEREX*H235+uHOEX*I235+uNES*S235+ uOCEX*N235+uEREX*O235+uHOEX*P235)/('Life tables'!$I$2/2))</f>
        <v>21.109208045068176</v>
      </c>
    </row>
    <row r="236" spans="1:28" x14ac:dyDescent="0.25">
      <c r="A236" s="4">
        <v>230</v>
      </c>
      <c r="C236" s="105">
        <f>IF(male=0,VLOOKUP((($A$5:$A$1570/'Life tables'!$I$2)*2)+age,lifetable,13,1),IF(male=1,VLOOKUP((($A$5:$A$1570/'Life tables'!$I$2)*2)+age,lifetable,10,1),"error"))</f>
        <v>1.1034968280976276E-4</v>
      </c>
      <c r="F236" s="96">
        <f t="shared" si="54"/>
        <v>128.34621382457851</v>
      </c>
      <c r="G236" s="96">
        <f t="shared" si="55"/>
        <v>12.892645792505077</v>
      </c>
      <c r="H236" s="96">
        <f t="shared" si="56"/>
        <v>0.73630976606966947</v>
      </c>
      <c r="I236" s="96">
        <f t="shared" si="57"/>
        <v>0.29503235969293956</v>
      </c>
      <c r="J236" s="96">
        <f t="shared" si="58"/>
        <v>1.5699471635604034E-2</v>
      </c>
      <c r="K236" s="96">
        <f t="shared" si="59"/>
        <v>0.30829234608783546</v>
      </c>
      <c r="L236" s="96">
        <f t="shared" si="67"/>
        <v>114.09823408858739</v>
      </c>
      <c r="M236" s="96">
        <f t="shared" si="60"/>
        <v>706.68129629190196</v>
      </c>
      <c r="N236" s="96">
        <f t="shared" si="61"/>
        <v>68.054939948031901</v>
      </c>
      <c r="O236" s="96">
        <f t="shared" si="62"/>
        <v>1.6244643623132595</v>
      </c>
      <c r="P236" s="96">
        <f t="shared" si="63"/>
        <v>1.6244643623132595</v>
      </c>
      <c r="Q236" s="96">
        <f t="shared" si="64"/>
        <v>8.5850416184540188E-2</v>
      </c>
      <c r="R236" s="96">
        <f t="shared" si="65"/>
        <v>0.12734033237161169</v>
      </c>
      <c r="S236" s="96">
        <f t="shared" si="68"/>
        <v>635.16423687068732</v>
      </c>
      <c r="T236" s="96">
        <f t="shared" si="69"/>
        <v>18.81648867806944</v>
      </c>
      <c r="U236" s="96">
        <f t="shared" si="70"/>
        <v>146.6931837717303</v>
      </c>
      <c r="V236" s="32">
        <f t="shared" si="71"/>
        <v>1000.0000000000006</v>
      </c>
      <c r="W236" s="100">
        <f>IF(A236=1,((cPH1_+cPHr+(cNES*L236+(cNES+cOSEX)*G236+(cNES+cEREX)*H236+(cNES+cHOEX)*I236+(cNES+cNES)*S236+(cNES+cOSEX)*N236+(cNES+cEREX)*O236+(cNES+cHOEX)*P236)))/(1+cDR)^(A$6:A$65537 + 0.5),(cPHr+(cNES*L236+(cNES+cOSEX)*G236+(cNES+cEREX)*H236+(cNES+cHOEX)*I236+(cNES+cNES)*S236+(cNES+cOSEX)*N236+(cNES+cEREX)*O236+(cNES+cHOEX)*P236))/(1+cDR)^(((cycle + 0.5)/('Life tables'!$I$2/2))))</f>
        <v>120080.23656482826</v>
      </c>
      <c r="X236" s="107">
        <f>((L236+G236+H236+I236+N236+O236+P236+S236)/('Life tables'!$I$2/2))/(1+oDR)^(((cycle + 0.5)/('Life tables'!$I$2/2)))</f>
        <v>28.060103519727367</v>
      </c>
      <c r="Y236" s="31">
        <f>((uNES*L236+ uOCEX*G236+uEREX*H236+uHOEX*I236+uNES*S236+ uOCEX*N236+uEREX*O236+uHOEX*P236)/('Life tables'!$I$2/2))/(1+oDR)^(((cycle + 0.5)/('Life tables'!$I$2/2)))</f>
        <v>18.493776799568728</v>
      </c>
      <c r="Z236" s="100">
        <f t="shared" si="66"/>
        <v>201003.18186691217</v>
      </c>
      <c r="AA236" s="107">
        <f>((L236+G236+H236+I236+N236+O236+P236+S236)/('Life tables'!$I$2/2))</f>
        <v>32.007821872208908</v>
      </c>
      <c r="AB236" s="31">
        <f>((uNES*L236+ uOCEX*G236+uEREX*H236+uHOEX*I236+uNES*S236+ uOCEX*N236+uEREX*O236+uHOEX*P236)/('Life tables'!$I$2/2))</f>
        <v>21.095628286931458</v>
      </c>
    </row>
    <row r="237" spans="1:28" x14ac:dyDescent="0.25">
      <c r="A237" s="4">
        <v>231</v>
      </c>
      <c r="C237" s="105">
        <f>IF(male=0,VLOOKUP((($A$5:$A$1570/'Life tables'!$I$2)*2)+age,lifetable,13,1),IF(male=1,VLOOKUP((($A$5:$A$1570/'Life tables'!$I$2)*2)+age,lifetable,10,1),"error"))</f>
        <v>1.1034968280976276E-4</v>
      </c>
      <c r="F237" s="96">
        <f t="shared" si="54"/>
        <v>128.2629742262105</v>
      </c>
      <c r="G237" s="96">
        <f t="shared" si="55"/>
        <v>12.884284200638129</v>
      </c>
      <c r="H237" s="96">
        <f t="shared" si="56"/>
        <v>0.73583222857654285</v>
      </c>
      <c r="I237" s="96">
        <f t="shared" si="57"/>
        <v>0.29484101493570369</v>
      </c>
      <c r="J237" s="96">
        <f t="shared" si="58"/>
        <v>1.5689289662372447E-2</v>
      </c>
      <c r="K237" s="96">
        <f t="shared" si="59"/>
        <v>0.30809240149809197</v>
      </c>
      <c r="L237" s="96">
        <f t="shared" si="67"/>
        <v>114.02423509089967</v>
      </c>
      <c r="M237" s="96">
        <f t="shared" si="60"/>
        <v>706.22735332399031</v>
      </c>
      <c r="N237" s="96">
        <f t="shared" si="61"/>
        <v>68.011224256696693</v>
      </c>
      <c r="O237" s="96">
        <f t="shared" si="62"/>
        <v>1.6234208732924456</v>
      </c>
      <c r="P237" s="96">
        <f t="shared" si="63"/>
        <v>1.6234208732924456</v>
      </c>
      <c r="Q237" s="96">
        <f t="shared" si="64"/>
        <v>8.579526941197986E-2</v>
      </c>
      <c r="R237" s="96">
        <f t="shared" si="65"/>
        <v>0.12725853418519451</v>
      </c>
      <c r="S237" s="96">
        <f t="shared" si="68"/>
        <v>634.75623351711158</v>
      </c>
      <c r="T237" s="96">
        <f t="shared" si="69"/>
        <v>18.917973237143794</v>
      </c>
      <c r="U237" s="96">
        <f t="shared" si="70"/>
        <v>147.12853470741359</v>
      </c>
      <c r="V237" s="32">
        <f t="shared" si="71"/>
        <v>1000.0000000000006</v>
      </c>
      <c r="W237" s="100">
        <f>IF(A237=1,((cPH1_+cPHr+(cNES*L237+(cNES+cOSEX)*G237+(cNES+cEREX)*H237+(cNES+cHOEX)*I237+(cNES+cNES)*S237+(cNES+cOSEX)*N237+(cNES+cEREX)*O237+(cNES+cHOEX)*P237)))/(1+cDR)^(A$6:A$65537 + 0.5),(cPHr+(cNES*L237+(cNES+cOSEX)*G237+(cNES+cEREX)*H237+(cNES+cHOEX)*I237+(cNES+cNES)*S237+(cNES+cOSEX)*N237+(cNES+cEREX)*O237+(cNES+cHOEX)*P237))/(1+cDR)^(((cycle + 0.5)/('Life tables'!$I$2/2))))</f>
        <v>119735.13324693531</v>
      </c>
      <c r="X237" s="107">
        <f>((L237+G237+H237+I237+N237+O237+P237+S237)/('Life tables'!$I$2/2))/(1+oDR)^(((cycle + 0.5)/('Life tables'!$I$2/2)))</f>
        <v>28.026042798777578</v>
      </c>
      <c r="Y237" s="31">
        <f>((uNES*L237+ uOCEX*G237+uEREX*H237+uHOEX*I237+uNES*S237+ uOCEX*N237+uEREX*O237+uHOEX*P237)/('Life tables'!$I$2/2))/(1+oDR)^(((cycle + 0.5)/('Life tables'!$I$2/2)))</f>
        <v>18.471328179068735</v>
      </c>
      <c r="Z237" s="100">
        <f t="shared" si="66"/>
        <v>200873.9568569668</v>
      </c>
      <c r="AA237" s="107">
        <f>((L237+G237+H237+I237+N237+O237+P237+S237)/('Life tables'!$I$2/2))</f>
        <v>31.987230938649109</v>
      </c>
      <c r="AB237" s="31">
        <f>((uNES*L237+ uOCEX*G237+uEREX*H237+uHOEX*I237+uNES*S237+ uOCEX*N237+uEREX*O237+uHOEX*P237)/('Life tables'!$I$2/2))</f>
        <v>21.082057301119217</v>
      </c>
    </row>
    <row r="238" spans="1:28" x14ac:dyDescent="0.25">
      <c r="A238" s="4">
        <v>232</v>
      </c>
      <c r="C238" s="105">
        <f>IF(male=0,VLOOKUP((($A$5:$A$1570/'Life tables'!$I$2)*2)+age,lifetable,13,1),IF(male=1,VLOOKUP((($A$5:$A$1570/'Life tables'!$I$2)*2)+age,lifetable,10,1),"error"))</f>
        <v>1.1034968280976276E-4</v>
      </c>
      <c r="F238" s="96">
        <f t="shared" si="54"/>
        <v>128.17981978731132</v>
      </c>
      <c r="G238" s="96">
        <f t="shared" si="55"/>
        <v>12.875931163218054</v>
      </c>
      <c r="H238" s="96">
        <f t="shared" si="56"/>
        <v>0.73535517963501973</v>
      </c>
      <c r="I238" s="96">
        <f t="shared" si="57"/>
        <v>0.29464986593647491</v>
      </c>
      <c r="J238" s="96">
        <f t="shared" si="58"/>
        <v>1.5679118105955077E-2</v>
      </c>
      <c r="K238" s="96">
        <f t="shared" si="59"/>
        <v>0.30789266146453798</v>
      </c>
      <c r="L238" s="96">
        <f t="shared" si="67"/>
        <v>113.95031179895128</v>
      </c>
      <c r="M238" s="96">
        <f t="shared" si="60"/>
        <v>705.7736722681318</v>
      </c>
      <c r="N238" s="96">
        <f t="shared" si="61"/>
        <v>67.967533788059683</v>
      </c>
      <c r="O238" s="96">
        <f t="shared" si="62"/>
        <v>1.6223779863348229</v>
      </c>
      <c r="P238" s="96">
        <f t="shared" si="63"/>
        <v>1.6223779863348229</v>
      </c>
      <c r="Q238" s="96">
        <f t="shared" si="64"/>
        <v>8.5740154457523213E-2</v>
      </c>
      <c r="R238" s="96">
        <f t="shared" si="65"/>
        <v>0.12717678319398124</v>
      </c>
      <c r="S238" s="96">
        <f t="shared" si="68"/>
        <v>634.34846556975094</v>
      </c>
      <c r="T238" s="96">
        <f t="shared" si="69"/>
        <v>19.019392509707274</v>
      </c>
      <c r="U238" s="96">
        <f t="shared" si="70"/>
        <v>147.56360415207212</v>
      </c>
      <c r="V238" s="32">
        <f t="shared" si="71"/>
        <v>1000.0000000000005</v>
      </c>
      <c r="W238" s="100">
        <f>IF(A238=1,((cPH1_+cPHr+(cNES*L238+(cNES+cOSEX)*G238+(cNES+cEREX)*H238+(cNES+cHOEX)*I238+(cNES+cNES)*S238+(cNES+cOSEX)*N238+(cNES+cEREX)*O238+(cNES+cHOEX)*P238)))/(1+cDR)^(A$6:A$65537 + 0.5),(cPHr+(cNES*L238+(cNES+cOSEX)*G238+(cNES+cEREX)*H238+(cNES+cHOEX)*I238+(cNES+cNES)*S238+(cNES+cOSEX)*N238+(cNES+cEREX)*O238+(cNES+cHOEX)*P238))/(1+cDR)^(((cycle + 0.5)/('Life tables'!$I$2/2))))</f>
        <v>119391.02013646894</v>
      </c>
      <c r="X238" s="107">
        <f>((L238+G238+H238+I238+N238+O238+P238+S238)/('Life tables'!$I$2/2))/(1+oDR)^(((cycle + 0.5)/('Life tables'!$I$2/2)))</f>
        <v>27.992023470292448</v>
      </c>
      <c r="Y238" s="31">
        <f>((uNES*L238+ uOCEX*G238+uEREX*H238+uHOEX*I238+uNES*S238+ uOCEX*N238+uEREX*O238+uHOEX*P238)/('Life tables'!$I$2/2))/(1+oDR)^(((cycle + 0.5)/('Life tables'!$I$2/2)))</f>
        <v>18.448906838098743</v>
      </c>
      <c r="Z238" s="100">
        <f t="shared" si="66"/>
        <v>200744.81223795752</v>
      </c>
      <c r="AA238" s="107">
        <f>((L238+G238+H238+I238+N238+O238+P238+S238)/('Life tables'!$I$2/2))</f>
        <v>31.966653306134532</v>
      </c>
      <c r="AB238" s="31">
        <f>((uNES*L238+ uOCEX*G238+uEREX*H238+uHOEX*I238+uNES*S238+ uOCEX*N238+uEREX*O238+uHOEX*P238)/('Life tables'!$I$2/2))</f>
        <v>21.068495080270655</v>
      </c>
    </row>
    <row r="239" spans="1:28" x14ac:dyDescent="0.25">
      <c r="A239" s="4">
        <v>233</v>
      </c>
      <c r="C239" s="105">
        <f>IF(male=0,VLOOKUP((($A$5:$A$1570/'Life tables'!$I$2)*2)+age,lifetable,13,1),IF(male=1,VLOOKUP((($A$5:$A$1570/'Life tables'!$I$2)*2)+age,lifetable,10,1),"error"))</f>
        <v>1.1034968280976276E-4</v>
      </c>
      <c r="F239" s="96">
        <f t="shared" si="54"/>
        <v>128.09674897910224</v>
      </c>
      <c r="G239" s="96">
        <f t="shared" si="55"/>
        <v>12.867586526675829</v>
      </c>
      <c r="H239" s="96">
        <f t="shared" si="56"/>
        <v>0.7348786104746452</v>
      </c>
      <c r="I239" s="96">
        <f t="shared" si="57"/>
        <v>0.29445890918101486</v>
      </c>
      <c r="J239" s="96">
        <f t="shared" si="58"/>
        <v>1.566895677934978E-2</v>
      </c>
      <c r="K239" s="96">
        <f t="shared" si="59"/>
        <v>0.30769312231499057</v>
      </c>
      <c r="L239" s="96">
        <f t="shared" si="67"/>
        <v>113.87646285367641</v>
      </c>
      <c r="M239" s="96">
        <f t="shared" si="60"/>
        <v>705.32025435911896</v>
      </c>
      <c r="N239" s="96">
        <f t="shared" si="61"/>
        <v>67.923868661034035</v>
      </c>
      <c r="O239" s="96">
        <f t="shared" si="62"/>
        <v>1.6213357042788368</v>
      </c>
      <c r="P239" s="96">
        <f t="shared" si="63"/>
        <v>1.6213357042788368</v>
      </c>
      <c r="Q239" s="96">
        <f t="shared" si="64"/>
        <v>8.5685071471177682E-2</v>
      </c>
      <c r="R239" s="96">
        <f t="shared" si="65"/>
        <v>0.1270950796204752</v>
      </c>
      <c r="S239" s="96">
        <f t="shared" si="68"/>
        <v>633.94093413843564</v>
      </c>
      <c r="T239" s="96">
        <f t="shared" si="69"/>
        <v>19.1207465379578</v>
      </c>
      <c r="U239" s="96">
        <f t="shared" si="70"/>
        <v>147.99839235400759</v>
      </c>
      <c r="V239" s="32">
        <f t="shared" si="71"/>
        <v>1000.0000000000006</v>
      </c>
      <c r="W239" s="100">
        <f>IF(A239=1,((cPH1_+cPHr+(cNES*L239+(cNES+cOSEX)*G239+(cNES+cEREX)*H239+(cNES+cHOEX)*I239+(cNES+cNES)*S239+(cNES+cOSEX)*N239+(cNES+cEREX)*O239+(cNES+cHOEX)*P239)))/(1+cDR)^(A$6:A$65537 + 0.5),(cPHr+(cNES*L239+(cNES+cOSEX)*G239+(cNES+cEREX)*H239+(cNES+cHOEX)*I239+(cNES+cNES)*S239+(cNES+cOSEX)*N239+(cNES+cEREX)*O239+(cNES+cHOEX)*P239))/(1+cDR)^(((cycle + 0.5)/('Life tables'!$I$2/2))))</f>
        <v>119047.89447045061</v>
      </c>
      <c r="X239" s="107">
        <f>((L239+G239+H239+I239+N239+O239+P239+S239)/('Life tables'!$I$2/2))/(1+oDR)^(((cycle + 0.5)/('Life tables'!$I$2/2)))</f>
        <v>27.958045481710158</v>
      </c>
      <c r="Y239" s="31">
        <f>((uNES*L239+ uOCEX*G239+uEREX*H239+uHOEX*I239+uNES*S239+ uOCEX*N239+uEREX*O239+uHOEX*P239)/('Life tables'!$I$2/2))/(1+oDR)^(((cycle + 0.5)/('Life tables'!$I$2/2)))</f>
        <v>18.426512742077961</v>
      </c>
      <c r="Z239" s="100">
        <f t="shared" si="66"/>
        <v>200615.74808573438</v>
      </c>
      <c r="AA239" s="107">
        <f>((L239+G239+H239+I239+N239+O239+P239+S239)/('Life tables'!$I$2/2))</f>
        <v>31.946088963522751</v>
      </c>
      <c r="AB239" s="31">
        <f>((uNES*L239+ uOCEX*G239+uEREX*H239+uHOEX*I239+uNES*S239+ uOCEX*N239+uEREX*O239+uHOEX*P239)/('Life tables'!$I$2/2))</f>
        <v>21.054941617109808</v>
      </c>
    </row>
    <row r="240" spans="1:28" x14ac:dyDescent="0.25">
      <c r="A240" s="4">
        <v>234</v>
      </c>
      <c r="C240" s="105">
        <f>IF(male=0,VLOOKUP((($A$5:$A$1570/'Life tables'!$I$2)*2)+age,lifetable,13,1),IF(male=1,VLOOKUP((($A$5:$A$1570/'Life tables'!$I$2)*2)+age,lifetable,10,1),"error"))</f>
        <v>1.1034968280976276E-4</v>
      </c>
      <c r="F240" s="96">
        <f t="shared" si="54"/>
        <v>128.01376034251336</v>
      </c>
      <c r="G240" s="96">
        <f t="shared" si="55"/>
        <v>12.859250144444829</v>
      </c>
      <c r="H240" s="96">
        <f t="shared" si="56"/>
        <v>0.73440251272487655</v>
      </c>
      <c r="I240" s="96">
        <f t="shared" si="57"/>
        <v>0.29426814131532636</v>
      </c>
      <c r="J240" s="96">
        <f t="shared" si="58"/>
        <v>1.5658805504081268E-2</v>
      </c>
      <c r="K240" s="96">
        <f t="shared" si="59"/>
        <v>0.30749378054470988</v>
      </c>
      <c r="L240" s="96">
        <f t="shared" si="67"/>
        <v>113.80268695797955</v>
      </c>
      <c r="M240" s="96">
        <f t="shared" si="60"/>
        <v>704.86710076552197</v>
      </c>
      <c r="N240" s="96">
        <f t="shared" si="61"/>
        <v>67.880228988155608</v>
      </c>
      <c r="O240" s="96">
        <f t="shared" si="62"/>
        <v>1.6202940298107065</v>
      </c>
      <c r="P240" s="96">
        <f t="shared" si="63"/>
        <v>1.6202940298107065</v>
      </c>
      <c r="Q240" s="96">
        <f t="shared" si="64"/>
        <v>8.5630020594905792E-2</v>
      </c>
      <c r="R240" s="96">
        <f t="shared" si="65"/>
        <v>0.12701342367524668</v>
      </c>
      <c r="S240" s="96">
        <f t="shared" si="68"/>
        <v>633.53364027347482</v>
      </c>
      <c r="T240" s="96">
        <f t="shared" si="69"/>
        <v>19.222035364056786</v>
      </c>
      <c r="U240" s="96">
        <f t="shared" si="70"/>
        <v>148.43289955822755</v>
      </c>
      <c r="V240" s="32">
        <f t="shared" si="71"/>
        <v>1000.0000000000007</v>
      </c>
      <c r="W240" s="100">
        <f>IF(A240=1,((cPH1_+cPHr+(cNES*L240+(cNES+cOSEX)*G240+(cNES+cEREX)*H240+(cNES+cHOEX)*I240+(cNES+cNES)*S240+(cNES+cOSEX)*N240+(cNES+cEREX)*O240+(cNES+cHOEX)*P240)))/(1+cDR)^(A$6:A$65537 + 0.5),(cPHr+(cNES*L240+(cNES+cOSEX)*G240+(cNES+cEREX)*H240+(cNES+cHOEX)*I240+(cNES+cNES)*S240+(cNES+cOSEX)*N240+(cNES+cEREX)*O240+(cNES+cHOEX)*P240))/(1+cDR)^(((cycle + 0.5)/('Life tables'!$I$2/2))))</f>
        <v>118705.75348978995</v>
      </c>
      <c r="X240" s="107">
        <f>((L240+G240+H240+I240+N240+O240+P240+S240)/('Life tables'!$I$2/2))/(1+oDR)^(((cycle + 0.5)/('Life tables'!$I$2/2)))</f>
        <v>27.924108780642047</v>
      </c>
      <c r="Y240" s="31">
        <f>((uNES*L240+ uOCEX*G240+uEREX*H240+uHOEX*I240+uNES*S240+ uOCEX*N240+uEREX*O240+uHOEX*P240)/('Life tables'!$I$2/2))/(1+oDR)^(((cycle + 0.5)/('Life tables'!$I$2/2)))</f>
        <v>18.404145856536807</v>
      </c>
      <c r="Z240" s="100">
        <f t="shared" si="66"/>
        <v>200486.76447015087</v>
      </c>
      <c r="AA240" s="107">
        <f>((L240+G240+H240+I240+N240+O240+P240+S240)/('Life tables'!$I$2/2))</f>
        <v>31.925537899799071</v>
      </c>
      <c r="AB240" s="31">
        <f>((uNES*L240+ uOCEX*G240+uEREX*H240+uHOEX*I240+uNES*S240+ uOCEX*N240+uEREX*O240+uHOEX*P240)/('Life tables'!$I$2/2))</f>
        <v>21.041396904441736</v>
      </c>
    </row>
    <row r="241" spans="1:28" x14ac:dyDescent="0.25">
      <c r="A241" s="4">
        <v>235</v>
      </c>
      <c r="C241" s="105">
        <f>IF(male=0,VLOOKUP((($A$5:$A$1570/'Life tables'!$I$2)*2)+age,lifetable,13,1),IF(male=1,VLOOKUP((($A$5:$A$1570/'Life tables'!$I$2)*2)+age,lifetable,10,1),"error"))</f>
        <v>1.2085130128736132E-4</v>
      </c>
      <c r="F241" s="96">
        <f t="shared" si="54"/>
        <v>127.9308524849346</v>
      </c>
      <c r="G241" s="96">
        <f t="shared" si="55"/>
        <v>12.850921876634457</v>
      </c>
      <c r="H241" s="96">
        <f t="shared" si="56"/>
        <v>0.73392687839644521</v>
      </c>
      <c r="I241" s="96">
        <f t="shared" si="57"/>
        <v>0.2940775591381849</v>
      </c>
      <c r="J241" s="96">
        <f t="shared" si="58"/>
        <v>1.7137896303144547E-2</v>
      </c>
      <c r="K241" s="96">
        <f t="shared" si="59"/>
        <v>0.30729463280859509</v>
      </c>
      <c r="L241" s="96">
        <f t="shared" si="67"/>
        <v>113.72749364165378</v>
      </c>
      <c r="M241" s="96">
        <f t="shared" si="60"/>
        <v>704.41421259278172</v>
      </c>
      <c r="N241" s="96">
        <f t="shared" si="61"/>
        <v>67.83661487588077</v>
      </c>
      <c r="O241" s="96">
        <f t="shared" si="62"/>
        <v>1.619252965471534</v>
      </c>
      <c r="P241" s="96">
        <f t="shared" si="63"/>
        <v>1.619252965471534</v>
      </c>
      <c r="Q241" s="96">
        <f t="shared" si="64"/>
        <v>9.3718895075810715E-2</v>
      </c>
      <c r="R241" s="96">
        <f t="shared" si="65"/>
        <v>0.12693181555749045</v>
      </c>
      <c r="S241" s="96">
        <f t="shared" si="68"/>
        <v>633.11844107532465</v>
      </c>
      <c r="T241" s="96">
        <f t="shared" si="69"/>
        <v>19.33289215543574</v>
      </c>
      <c r="U241" s="96">
        <f t="shared" si="70"/>
        <v>148.86712600659362</v>
      </c>
      <c r="V241" s="32">
        <f t="shared" si="71"/>
        <v>1000.0000000000007</v>
      </c>
      <c r="W241" s="100">
        <f>IF(A241=1,((cPH1_+cPHr+(cNES*L241+(cNES+cOSEX)*G241+(cNES+cEREX)*H241+(cNES+cHOEX)*I241+(cNES+cNES)*S241+(cNES+cOSEX)*N241+(cNES+cEREX)*O241+(cNES+cHOEX)*P241)))/(1+cDR)^(A$6:A$65537 + 0.5),(cPHr+(cNES*L241+(cNES+cOSEX)*G241+(cNES+cEREX)*H241+(cNES+cHOEX)*I241+(cNES+cNES)*S241+(cNES+cOSEX)*N241+(cNES+cEREX)*O241+(cNES+cHOEX)*P241))/(1+cDR)^(((cycle + 0.5)/('Life tables'!$I$2/2))))</f>
        <v>118363.40854725464</v>
      </c>
      <c r="X241" s="107">
        <f>((L241+G241+H241+I241+N241+O241+P241+S241)/('Life tables'!$I$2/2))/(1+oDR)^(((cycle + 0.5)/('Life tables'!$I$2/2)))</f>
        <v>27.88989032038052</v>
      </c>
      <c r="Y241" s="31">
        <f>((uNES*L241+ uOCEX*G241+uEREX*H241+uHOEX*I241+uNES*S241+ uOCEX*N241+uEREX*O241+uHOEX*P241)/('Life tables'!$I$2/2))/(1+oDR)^(((cycle + 0.5)/('Life tables'!$I$2/2)))</f>
        <v>18.381589740807442</v>
      </c>
      <c r="Z241" s="100">
        <f t="shared" si="66"/>
        <v>200355.85407442536</v>
      </c>
      <c r="AA241" s="107">
        <f>((L241+G241+H241+I241+N241+O241+P241+S241)/('Life tables'!$I$2/2))</f>
        <v>31.904630614636755</v>
      </c>
      <c r="AB241" s="31">
        <f>((uNES*L241+ uOCEX*G241+uEREX*H241+uHOEX*I241+uNES*S241+ uOCEX*N241+uEREX*O241+uHOEX*P241)/('Life tables'!$I$2/2))</f>
        <v>21.027613377228104</v>
      </c>
    </row>
    <row r="242" spans="1:28" x14ac:dyDescent="0.25">
      <c r="A242" s="4">
        <v>236</v>
      </c>
      <c r="C242" s="105">
        <f>IF(male=0,VLOOKUP((($A$5:$A$1570/'Life tables'!$I$2)*2)+age,lifetable,13,1),IF(male=1,VLOOKUP((($A$5:$A$1570/'Life tables'!$I$2)*2)+age,lifetable,10,1),"error"))</f>
        <v>1.2085130128736132E-4</v>
      </c>
      <c r="F242" s="96">
        <f t="shared" si="54"/>
        <v>127.84653257256235</v>
      </c>
      <c r="G242" s="96">
        <f t="shared" si="55"/>
        <v>12.84245176496481</v>
      </c>
      <c r="H242" s="96">
        <f t="shared" si="56"/>
        <v>0.73344314324677673</v>
      </c>
      <c r="I242" s="96">
        <f t="shared" si="57"/>
        <v>0.29388373103858634</v>
      </c>
      <c r="J242" s="96">
        <f t="shared" si="58"/>
        <v>1.7126600623592222E-2</v>
      </c>
      <c r="K242" s="96">
        <f t="shared" si="59"/>
        <v>0.30709209326471187</v>
      </c>
      <c r="L242" s="96">
        <f t="shared" si="67"/>
        <v>113.65253523942387</v>
      </c>
      <c r="M242" s="96">
        <f t="shared" si="60"/>
        <v>703.95344926540906</v>
      </c>
      <c r="N242" s="96">
        <f t="shared" si="61"/>
        <v>67.792242369152291</v>
      </c>
      <c r="O242" s="96">
        <f t="shared" si="62"/>
        <v>1.6181937983353649</v>
      </c>
      <c r="P242" s="96">
        <f t="shared" si="63"/>
        <v>1.6181937983353649</v>
      </c>
      <c r="Q242" s="96">
        <f t="shared" si="64"/>
        <v>9.3657592749479365E-2</v>
      </c>
      <c r="R242" s="96">
        <f t="shared" si="65"/>
        <v>0.12684878837740213</v>
      </c>
      <c r="S242" s="96">
        <f t="shared" si="68"/>
        <v>632.70431291845921</v>
      </c>
      <c r="T242" s="96">
        <f t="shared" si="69"/>
        <v>19.443676348808811</v>
      </c>
      <c r="U242" s="96">
        <f t="shared" si="70"/>
        <v>149.30106688823574</v>
      </c>
      <c r="V242" s="32">
        <f t="shared" si="71"/>
        <v>1000.0000000000008</v>
      </c>
      <c r="W242" s="100">
        <f>IF(A242=1,((cPH1_+cPHr+(cNES*L242+(cNES+cOSEX)*G242+(cNES+cEREX)*H242+(cNES+cHOEX)*I242+(cNES+cNES)*S242+(cNES+cOSEX)*N242+(cNES+cEREX)*O242+(cNES+cHOEX)*P242)))/(1+cDR)^(A$6:A$65537 + 0.5),(cPHr+(cNES*L242+(cNES+cOSEX)*G242+(cNES+cEREX)*H242+(cNES+cHOEX)*I242+(cNES+cNES)*S242+(cNES+cOSEX)*N242+(cNES+cEREX)*O242+(cNES+cHOEX)*P242))/(1+cDR)^(((cycle + 0.5)/('Life tables'!$I$2/2))))</f>
        <v>118021.86607240995</v>
      </c>
      <c r="X242" s="107">
        <f>((L242+G242+H242+I242+N242+O242+P242+S242)/('Life tables'!$I$2/2))/(1+oDR)^(((cycle + 0.5)/('Life tables'!$I$2/2)))</f>
        <v>27.85571383203234</v>
      </c>
      <c r="Y242" s="31">
        <f>((uNES*L242+ uOCEX*G242+uEREX*H242+uHOEX*I242+uNES*S242+ uOCEX*N242+uEREX*O242+uHOEX*P242)/('Life tables'!$I$2/2))/(1+oDR)^(((cycle + 0.5)/('Life tables'!$I$2/2)))</f>
        <v>18.359064819472746</v>
      </c>
      <c r="Z242" s="100">
        <f t="shared" si="66"/>
        <v>200224.71556261781</v>
      </c>
      <c r="AA242" s="107">
        <f>((L242+G242+H242+I242+N242+O242+P242+S242)/('Life tables'!$I$2/2))</f>
        <v>31.883737067288404</v>
      </c>
      <c r="AB242" s="31">
        <f>((uNES*L242+ uOCEX*G242+uEREX*H242+uHOEX*I242+uNES*S242+ uOCEX*N242+uEREX*O242+uHOEX*P242)/('Life tables'!$I$2/2))</f>
        <v>21.013842942062794</v>
      </c>
    </row>
    <row r="243" spans="1:28" x14ac:dyDescent="0.25">
      <c r="A243" s="4">
        <v>237</v>
      </c>
      <c r="C243" s="105">
        <f>IF(male=0,VLOOKUP((($A$5:$A$1570/'Life tables'!$I$2)*2)+age,lifetable,13,1),IF(male=1,VLOOKUP((($A$5:$A$1570/'Life tables'!$I$2)*2)+age,lifetable,10,1),"error"))</f>
        <v>1.2085130128736132E-4</v>
      </c>
      <c r="F243" s="96">
        <f t="shared" si="54"/>
        <v>127.76229329443048</v>
      </c>
      <c r="G243" s="96">
        <f t="shared" si="55"/>
        <v>12.833989753173368</v>
      </c>
      <c r="H243" s="96">
        <f t="shared" si="56"/>
        <v>0.73295987068791546</v>
      </c>
      <c r="I243" s="96">
        <f t="shared" si="57"/>
        <v>0.29369008829474941</v>
      </c>
      <c r="J243" s="96">
        <f t="shared" si="58"/>
        <v>1.7115315745978778E-2</v>
      </c>
      <c r="K243" s="96">
        <f t="shared" si="59"/>
        <v>0.30688974740725233</v>
      </c>
      <c r="L243" s="96">
        <f t="shared" si="67"/>
        <v>113.57764851912121</v>
      </c>
      <c r="M243" s="96">
        <f t="shared" si="60"/>
        <v>703.49296346852577</v>
      </c>
      <c r="N243" s="96">
        <f t="shared" si="61"/>
        <v>67.747896589211237</v>
      </c>
      <c r="O243" s="96">
        <f t="shared" si="62"/>
        <v>1.6171352691648415</v>
      </c>
      <c r="P243" s="96">
        <f t="shared" si="63"/>
        <v>1.6171352691648415</v>
      </c>
      <c r="Q243" s="96">
        <f t="shared" si="64"/>
        <v>9.3596327347233763E-2</v>
      </c>
      <c r="R243" s="96">
        <f t="shared" si="65"/>
        <v>0.12676581120687955</v>
      </c>
      <c r="S243" s="96">
        <f t="shared" si="68"/>
        <v>632.29043420243079</v>
      </c>
      <c r="T243" s="96">
        <f t="shared" si="69"/>
        <v>19.554387991902022</v>
      </c>
      <c r="U243" s="96">
        <f t="shared" si="70"/>
        <v>149.73472244684987</v>
      </c>
      <c r="V243" s="32">
        <f t="shared" si="71"/>
        <v>1000.0000000000008</v>
      </c>
      <c r="W243" s="100">
        <f>IF(A243=1,((cPH1_+cPHr+(cNES*L243+(cNES+cOSEX)*G243+(cNES+cEREX)*H243+(cNES+cHOEX)*I243+(cNES+cNES)*S243+(cNES+cOSEX)*N243+(cNES+cEREX)*O243+(cNES+cHOEX)*P243)))/(1+cDR)^(A$6:A$65537 + 0.5),(cPHr+(cNES*L243+(cNES+cOSEX)*G243+(cNES+cEREX)*H243+(cNES+cHOEX)*I243+(cNES+cNES)*S243+(cNES+cOSEX)*N243+(cNES+cEREX)*O243+(cNES+cHOEX)*P243))/(1+cDR)^(((cycle + 0.5)/('Life tables'!$I$2/2))))</f>
        <v>117681.30786316362</v>
      </c>
      <c r="X243" s="107">
        <f>((L243+G243+H243+I243+N243+O243+P243+S243)/('Life tables'!$I$2/2))/(1+oDR)^(((cycle + 0.5)/('Life tables'!$I$2/2)))</f>
        <v>27.821579262214129</v>
      </c>
      <c r="Y243" s="31">
        <f>((uNES*L243+ uOCEX*G243+uEREX*H243+uHOEX*I243+uNES*S243+ uOCEX*N243+uEREX*O243+uHOEX*P243)/('Life tables'!$I$2/2))/(1+oDR)^(((cycle + 0.5)/('Life tables'!$I$2/2)))</f>
        <v>18.336567524638774</v>
      </c>
      <c r="Z243" s="100">
        <f t="shared" si="66"/>
        <v>200093.66072655335</v>
      </c>
      <c r="AA243" s="107">
        <f>((L243+G243+H243+I243+N243+O243+P243+S243)/('Life tables'!$I$2/2))</f>
        <v>31.862857246576194</v>
      </c>
      <c r="AB243" s="31">
        <f>((uNES*L243+ uOCEX*G243+uEREX*H243+uHOEX*I243+uNES*S243+ uOCEX*N243+uEREX*O243+uHOEX*P243)/('Life tables'!$I$2/2))</f>
        <v>21.000081552641284</v>
      </c>
    </row>
    <row r="244" spans="1:28" x14ac:dyDescent="0.25">
      <c r="A244" s="4">
        <v>238</v>
      </c>
      <c r="C244" s="105">
        <f>IF(male=0,VLOOKUP((($A$5:$A$1570/'Life tables'!$I$2)*2)+age,lifetable,13,1),IF(male=1,VLOOKUP((($A$5:$A$1570/'Life tables'!$I$2)*2)+age,lifetable,10,1),"error"))</f>
        <v>1.2085130128736132E-4</v>
      </c>
      <c r="F244" s="96">
        <f t="shared" si="54"/>
        <v>127.67813341234483</v>
      </c>
      <c r="G244" s="96">
        <f t="shared" si="55"/>
        <v>12.825535716880937</v>
      </c>
      <c r="H244" s="96">
        <f t="shared" si="56"/>
        <v>0.73247705361646187</v>
      </c>
      <c r="I244" s="96">
        <f t="shared" si="57"/>
        <v>0.29349662806040899</v>
      </c>
      <c r="J244" s="96">
        <f t="shared" si="58"/>
        <v>1.7104041504433027E-2</v>
      </c>
      <c r="K244" s="96">
        <f t="shared" si="59"/>
        <v>0.30668759226202835</v>
      </c>
      <c r="L244" s="96">
        <f t="shared" si="67"/>
        <v>113.50283238002056</v>
      </c>
      <c r="M244" s="96">
        <f t="shared" si="60"/>
        <v>703.03275614890401</v>
      </c>
      <c r="N244" s="96">
        <f t="shared" si="61"/>
        <v>67.703577627233841</v>
      </c>
      <c r="O244" s="96">
        <f t="shared" si="62"/>
        <v>1.6160773801363302</v>
      </c>
      <c r="P244" s="96">
        <f t="shared" si="63"/>
        <v>1.6160773801363302</v>
      </c>
      <c r="Q244" s="96">
        <f t="shared" si="64"/>
        <v>9.3535098995037397E-2</v>
      </c>
      <c r="R244" s="96">
        <f t="shared" si="65"/>
        <v>0.12668288421652621</v>
      </c>
      <c r="S244" s="96">
        <f t="shared" si="68"/>
        <v>631.87680577818594</v>
      </c>
      <c r="T244" s="96">
        <f t="shared" si="69"/>
        <v>19.665027132401491</v>
      </c>
      <c r="U244" s="96">
        <f t="shared" si="70"/>
        <v>150.16809292332843</v>
      </c>
      <c r="V244" s="32">
        <f t="shared" si="71"/>
        <v>1000.0000000000008</v>
      </c>
      <c r="W244" s="100">
        <f>IF(A244=1,((cPH1_+cPHr+(cNES*L244+(cNES+cOSEX)*G244+(cNES+cEREX)*H244+(cNES+cHOEX)*I244+(cNES+cNES)*S244+(cNES+cOSEX)*N244+(cNES+cEREX)*O244+(cNES+cHOEX)*P244)))/(1+cDR)^(A$6:A$65537 + 0.5),(cPHr+(cNES*L244+(cNES+cOSEX)*G244+(cNES+cEREX)*H244+(cNES+cHOEX)*I244+(cNES+cNES)*S244+(cNES+cOSEX)*N244+(cNES+cEREX)*O244+(cNES+cHOEX)*P244))/(1+cDR)^(((cycle + 0.5)/('Life tables'!$I$2/2))))</f>
        <v>117341.73114522679</v>
      </c>
      <c r="X244" s="107">
        <f>((L244+G244+H244+I244+N244+O244+P244+S244)/('Life tables'!$I$2/2))/(1+oDR)^(((cycle + 0.5)/('Life tables'!$I$2/2)))</f>
        <v>27.787486557700039</v>
      </c>
      <c r="Y244" s="31">
        <f>((uNES*L244+ uOCEX*G244+uEREX*H244+uHOEX*I244+uNES*S244+ uOCEX*N244+uEREX*O244+uHOEX*P244)/('Life tables'!$I$2/2))/(1+oDR)^(((cycle + 0.5)/('Life tables'!$I$2/2)))</f>
        <v>18.314097821274924</v>
      </c>
      <c r="Z244" s="100">
        <f t="shared" si="66"/>
        <v>199962.68961402177</v>
      </c>
      <c r="AA244" s="107">
        <f>((L244+G244+H244+I244+N244+O244+P244+S244)/('Life tables'!$I$2/2))</f>
        <v>31.841991141431368</v>
      </c>
      <c r="AB244" s="31">
        <f>((uNES*L244+ uOCEX*G244+uEREX*H244+uHOEX*I244+uNES*S244+ uOCEX*N244+uEREX*O244+uHOEX*P244)/('Life tables'!$I$2/2))</f>
        <v>20.986329201722928</v>
      </c>
    </row>
    <row r="245" spans="1:28" x14ac:dyDescent="0.25">
      <c r="A245" s="4">
        <v>239</v>
      </c>
      <c r="C245" s="105">
        <f>IF(male=0,VLOOKUP((($A$5:$A$1570/'Life tables'!$I$2)*2)+age,lifetable,13,1),IF(male=1,VLOOKUP((($A$5:$A$1570/'Life tables'!$I$2)*2)+age,lifetable,10,1),"error"))</f>
        <v>1.2085130128736132E-4</v>
      </c>
      <c r="F245" s="96">
        <f t="shared" si="54"/>
        <v>127.59405174420436</v>
      </c>
      <c r="G245" s="96">
        <f t="shared" si="55"/>
        <v>12.817089537342991</v>
      </c>
      <c r="H245" s="96">
        <f t="shared" si="56"/>
        <v>0.73199468525081712</v>
      </c>
      <c r="I245" s="96">
        <f t="shared" si="57"/>
        <v>0.29330334761824256</v>
      </c>
      <c r="J245" s="96">
        <f t="shared" si="58"/>
        <v>1.7092777740598135E-2</v>
      </c>
      <c r="K245" s="96">
        <f t="shared" si="59"/>
        <v>0.30648562498958948</v>
      </c>
      <c r="L245" s="96">
        <f t="shared" si="67"/>
        <v>113.42808577126212</v>
      </c>
      <c r="M245" s="96">
        <f t="shared" si="60"/>
        <v>702.5728282000664</v>
      </c>
      <c r="N245" s="96">
        <f t="shared" si="61"/>
        <v>67.659285569268235</v>
      </c>
      <c r="O245" s="96">
        <f t="shared" si="62"/>
        <v>1.6150201333037921</v>
      </c>
      <c r="P245" s="96">
        <f t="shared" si="63"/>
        <v>1.6150201333037921</v>
      </c>
      <c r="Q245" s="96">
        <f t="shared" si="64"/>
        <v>9.3473907811769119E-2</v>
      </c>
      <c r="R245" s="96">
        <f t="shared" si="65"/>
        <v>0.12660000756735029</v>
      </c>
      <c r="S245" s="96">
        <f t="shared" si="68"/>
        <v>631.46342844881144</v>
      </c>
      <c r="T245" s="96">
        <f t="shared" si="69"/>
        <v>19.775593817953858</v>
      </c>
      <c r="U245" s="96">
        <f t="shared" si="70"/>
        <v>150.60117855588538</v>
      </c>
      <c r="V245" s="32">
        <f t="shared" si="71"/>
        <v>1000.0000000000007</v>
      </c>
      <c r="W245" s="100">
        <f>IF(A245=1,((cPH1_+cPHr+(cNES*L245+(cNES+cOSEX)*G245+(cNES+cEREX)*H245+(cNES+cHOEX)*I245+(cNES+cNES)*S245+(cNES+cOSEX)*N245+(cNES+cEREX)*O245+(cNES+cHOEX)*P245)))/(1+cDR)^(A$6:A$65537 + 0.5),(cPHr+(cNES*L245+(cNES+cOSEX)*G245+(cNES+cEREX)*H245+(cNES+cHOEX)*I245+(cNES+cNES)*S245+(cNES+cOSEX)*N245+(cNES+cEREX)*O245+(cNES+cHOEX)*P245))/(1+cDR)^(((cycle + 0.5)/('Life tables'!$I$2/2))))</f>
        <v>117003.1331490928</v>
      </c>
      <c r="X245" s="107">
        <f>((L245+G245+H245+I245+N245+O245+P245+S245)/('Life tables'!$I$2/2))/(1+oDR)^(((cycle + 0.5)/('Life tables'!$I$2/2)))</f>
        <v>27.753435665417147</v>
      </c>
      <c r="Y245" s="31">
        <f>((uNES*L245+ uOCEX*G245+uEREX*H245+uHOEX*I245+uNES*S245+ uOCEX*N245+uEREX*O245+uHOEX*P245)/('Life tables'!$I$2/2))/(1+oDR)^(((cycle + 0.5)/('Life tables'!$I$2/2)))</f>
        <v>18.291655674449057</v>
      </c>
      <c r="Z245" s="100">
        <f t="shared" si="66"/>
        <v>199831.80226799761</v>
      </c>
      <c r="AA245" s="107">
        <f>((L245+G245+H245+I245+N245+O245+P245+S245)/('Life tables'!$I$2/2))</f>
        <v>31.82113874088942</v>
      </c>
      <c r="AB245" s="31">
        <f>((uNES*L245+ uOCEX*G245+uEREX*H245+uHOEX*I245+uNES*S245+ uOCEX*N245+uEREX*O245+uHOEX*P245)/('Life tables'!$I$2/2))</f>
        <v>20.972585882133238</v>
      </c>
    </row>
    <row r="246" spans="1:28" x14ac:dyDescent="0.25">
      <c r="A246" s="4">
        <v>240</v>
      </c>
      <c r="C246" s="105">
        <f>IF(male=0,VLOOKUP((($A$5:$A$1570/'Life tables'!$I$2)*2)+age,lifetable,13,1),IF(male=1,VLOOKUP((($A$5:$A$1570/'Life tables'!$I$2)*2)+age,lifetable,10,1),"error"))</f>
        <v>1.2085130128736132E-4</v>
      </c>
      <c r="F246" s="96">
        <f t="shared" si="54"/>
        <v>127.51004716138627</v>
      </c>
      <c r="G246" s="96">
        <f t="shared" si="55"/>
        <v>12.808651101187007</v>
      </c>
      <c r="H246" s="96">
        <f t="shared" si="56"/>
        <v>0.73151275911618163</v>
      </c>
      <c r="I246" s="96">
        <f t="shared" si="57"/>
        <v>0.29311024437385924</v>
      </c>
      <c r="J246" s="96">
        <f t="shared" si="58"/>
        <v>1.7081524303281324E-2</v>
      </c>
      <c r="K246" s="96">
        <f t="shared" si="59"/>
        <v>0.30628384287894211</v>
      </c>
      <c r="L246" s="96">
        <f t="shared" si="67"/>
        <v>113.353407689527</v>
      </c>
      <c r="M246" s="96">
        <f t="shared" si="60"/>
        <v>702.11318046477516</v>
      </c>
      <c r="N246" s="96">
        <f t="shared" si="61"/>
        <v>67.615020496474273</v>
      </c>
      <c r="O246" s="96">
        <f t="shared" si="62"/>
        <v>1.6139635306045037</v>
      </c>
      <c r="P246" s="96">
        <f t="shared" si="63"/>
        <v>1.6139635306045037</v>
      </c>
      <c r="Q246" s="96">
        <f t="shared" si="64"/>
        <v>9.341275390955435E-2</v>
      </c>
      <c r="R246" s="96">
        <f t="shared" si="65"/>
        <v>0.12651718141121318</v>
      </c>
      <c r="S246" s="96">
        <f t="shared" si="68"/>
        <v>631.05030297177109</v>
      </c>
      <c r="T246" s="96">
        <f t="shared" si="69"/>
        <v>19.886088096166695</v>
      </c>
      <c r="U246" s="96">
        <f t="shared" si="70"/>
        <v>151.03397958017553</v>
      </c>
      <c r="V246" s="32">
        <f t="shared" si="71"/>
        <v>1000.0000000000007</v>
      </c>
      <c r="W246" s="100">
        <f>IF(A246=1,((cPH1_+cPHr+(cNES*L246+(cNES+cOSEX)*G246+(cNES+cEREX)*H246+(cNES+cHOEX)*I246+(cNES+cNES)*S246+(cNES+cOSEX)*N246+(cNES+cEREX)*O246+(cNES+cHOEX)*P246)))/(1+cDR)^(A$6:A$65537 + 0.5),(cPHr+(cNES*L246+(cNES+cOSEX)*G246+(cNES+cEREX)*H246+(cNES+cHOEX)*I246+(cNES+cNES)*S246+(cNES+cOSEX)*N246+(cNES+cEREX)*O246+(cNES+cHOEX)*P246))/(1+cDR)^(((cycle + 0.5)/('Life tables'!$I$2/2))))</f>
        <v>116665.51111018033</v>
      </c>
      <c r="X246" s="107">
        <f>((L246+G246+H246+I246+N246+O246+P246+S246)/('Life tables'!$I$2/2))/(1+oDR)^(((cycle + 0.5)/('Life tables'!$I$2/2)))</f>
        <v>27.719426532441215</v>
      </c>
      <c r="Y246" s="31">
        <f>((uNES*L246+ uOCEX*G246+uEREX*H246+uHOEX*I246+uNES*S246+ uOCEX*N246+uEREX*O246+uHOEX*P246)/('Life tables'!$I$2/2))/(1+oDR)^(((cycle + 0.5)/('Life tables'!$I$2/2)))</f>
        <v>18.269241049324808</v>
      </c>
      <c r="Z246" s="100">
        <f t="shared" si="66"/>
        <v>199700.99872686595</v>
      </c>
      <c r="AA246" s="107">
        <f>((L246+G246+H246+I246+N246+O246+P246+S246)/('Life tables'!$I$2/2))</f>
        <v>31.800300034085502</v>
      </c>
      <c r="AB246" s="31">
        <f>((uNES*L246+ uOCEX*G246+uEREX*H246+uHOEX*I246+uNES*S246+ uOCEX*N246+uEREX*O246+uHOEX*P246)/('Life tables'!$I$2/2))</f>
        <v>20.958851586760979</v>
      </c>
    </row>
    <row r="247" spans="1:28" x14ac:dyDescent="0.25">
      <c r="A247" s="4">
        <v>241</v>
      </c>
      <c r="C247" s="105">
        <f>IF(male=0,VLOOKUP((($A$5:$A$1570/'Life tables'!$I$2)*2)+age,lifetable,13,1),IF(male=1,VLOOKUP((($A$5:$A$1570/'Life tables'!$I$2)*2)+age,lifetable,10,1),"error"))</f>
        <v>1.2085130128736132E-4</v>
      </c>
      <c r="F247" s="96">
        <f t="shared" si="54"/>
        <v>127.42611858625304</v>
      </c>
      <c r="G247" s="96">
        <f t="shared" si="55"/>
        <v>12.800220300162044</v>
      </c>
      <c r="H247" s="96">
        <f t="shared" si="56"/>
        <v>0.73103126903025384</v>
      </c>
      <c r="I247" s="96">
        <f t="shared" si="57"/>
        <v>0.29291731585006914</v>
      </c>
      <c r="J247" s="96">
        <f t="shared" si="58"/>
        <v>1.7070281048119921E-2</v>
      </c>
      <c r="K247" s="96">
        <f t="shared" si="59"/>
        <v>0.3060822433415612</v>
      </c>
      <c r="L247" s="96">
        <f t="shared" si="67"/>
        <v>113.27879717682099</v>
      </c>
      <c r="M247" s="96">
        <f t="shared" si="60"/>
        <v>701.65381373740524</v>
      </c>
      <c r="N247" s="96">
        <f t="shared" si="61"/>
        <v>67.57078248535197</v>
      </c>
      <c r="O247" s="96">
        <f t="shared" si="62"/>
        <v>1.6129075738645129</v>
      </c>
      <c r="P247" s="96">
        <f t="shared" si="63"/>
        <v>1.6129075738645129</v>
      </c>
      <c r="Q247" s="96">
        <f t="shared" si="64"/>
        <v>9.3351637394080825E-2</v>
      </c>
      <c r="R247" s="96">
        <f t="shared" si="65"/>
        <v>0.12643440589125718</v>
      </c>
      <c r="S247" s="96">
        <f t="shared" si="68"/>
        <v>630.63743006103891</v>
      </c>
      <c r="T247" s="96">
        <f t="shared" si="69"/>
        <v>19.996510014608894</v>
      </c>
      <c r="U247" s="96">
        <f t="shared" si="70"/>
        <v>151.46649622940834</v>
      </c>
      <c r="V247" s="32">
        <f t="shared" si="71"/>
        <v>1000.0000000000006</v>
      </c>
      <c r="W247" s="100">
        <f>IF(A247=1,((cPH1_+cPHr+(cNES*L247+(cNES+cOSEX)*G247+(cNES+cEREX)*H247+(cNES+cHOEX)*I247+(cNES+cNES)*S247+(cNES+cOSEX)*N247+(cNES+cEREX)*O247+(cNES+cHOEX)*P247)))/(1+cDR)^(A$6:A$65537 + 0.5),(cPHr+(cNES*L247+(cNES+cOSEX)*G247+(cNES+cEREX)*H247+(cNES+cHOEX)*I247+(cNES+cNES)*S247+(cNES+cOSEX)*N247+(cNES+cEREX)*O247+(cNES+cHOEX)*P247))/(1+cDR)^(((cycle + 0.5)/('Life tables'!$I$2/2))))</f>
        <v>116328.86226896905</v>
      </c>
      <c r="X247" s="107">
        <f>((L247+G247+H247+I247+N247+O247+P247+S247)/('Life tables'!$I$2/2))/(1+oDR)^(((cycle + 0.5)/('Life tables'!$I$2/2)))</f>
        <v>27.685459105992496</v>
      </c>
      <c r="Y247" s="31">
        <f>((uNES*L247+ uOCEX*G247+uEREX*H247+uHOEX*I247+uNES*S247+ uOCEX*N247+uEREX*O247+uHOEX*P247)/('Life tables'!$I$2/2))/(1+oDR)^(((cycle + 0.5)/('Life tables'!$I$2/2)))</f>
        <v>18.246853911158926</v>
      </c>
      <c r="Z247" s="100">
        <f t="shared" si="66"/>
        <v>199570.27902463856</v>
      </c>
      <c r="AA247" s="107">
        <f>((L247+G247+H247+I247+N247+O247+P247+S247)/('Life tables'!$I$2/2))</f>
        <v>31.779475010250039</v>
      </c>
      <c r="AB247" s="31">
        <f>((uNES*L247+ uOCEX*G247+uEREX*H247+uHOEX*I247+uNES*S247+ uOCEX*N247+uEREX*O247+uHOEX*P247)/('Life tables'!$I$2/2))</f>
        <v>20.945126308555405</v>
      </c>
    </row>
    <row r="248" spans="1:28" x14ac:dyDescent="0.25">
      <c r="A248" s="4">
        <v>242</v>
      </c>
      <c r="C248" s="105">
        <f>IF(male=0,VLOOKUP((($A$5:$A$1570/'Life tables'!$I$2)*2)+age,lifetable,13,1),IF(male=1,VLOOKUP((($A$5:$A$1570/'Life tables'!$I$2)*2)+age,lifetable,10,1),"error"))</f>
        <v>1.2085130128736132E-4</v>
      </c>
      <c r="F248" s="96">
        <f t="shared" si="54"/>
        <v>127.34226498977573</v>
      </c>
      <c r="G248" s="96">
        <f t="shared" si="55"/>
        <v>12.791797030899989</v>
      </c>
      <c r="H248" s="96">
        <f t="shared" si="56"/>
        <v>0.73055020908959445</v>
      </c>
      <c r="I248" s="96">
        <f t="shared" si="57"/>
        <v>0.29272455968142008</v>
      </c>
      <c r="J248" s="96">
        <f t="shared" si="58"/>
        <v>1.7059047837262961E-2</v>
      </c>
      <c r="K248" s="96">
        <f t="shared" si="59"/>
        <v>0.30588082390568105</v>
      </c>
      <c r="L248" s="96">
        <f t="shared" si="67"/>
        <v>113.20425331836178</v>
      </c>
      <c r="M248" s="96">
        <f t="shared" si="60"/>
        <v>701.19472876620762</v>
      </c>
      <c r="N248" s="96">
        <f t="shared" si="61"/>
        <v>67.526571607959525</v>
      </c>
      <c r="O248" s="96">
        <f t="shared" si="62"/>
        <v>1.6118522648038411</v>
      </c>
      <c r="P248" s="96">
        <f t="shared" si="63"/>
        <v>1.6118522648038411</v>
      </c>
      <c r="Q248" s="96">
        <f t="shared" si="64"/>
        <v>9.3290558364899689E-2</v>
      </c>
      <c r="R248" s="96">
        <f t="shared" si="65"/>
        <v>0.12635168114231324</v>
      </c>
      <c r="S248" s="96">
        <f t="shared" si="68"/>
        <v>630.22481038913315</v>
      </c>
      <c r="T248" s="96">
        <f t="shared" si="69"/>
        <v>20.106859620811058</v>
      </c>
      <c r="U248" s="96">
        <f t="shared" si="70"/>
        <v>151.89872873445634</v>
      </c>
      <c r="V248" s="32">
        <f t="shared" si="71"/>
        <v>1000.0000000000006</v>
      </c>
      <c r="W248" s="100">
        <f>IF(A248=1,((cPH1_+cPHr+(cNES*L248+(cNES+cOSEX)*G248+(cNES+cEREX)*H248+(cNES+cHOEX)*I248+(cNES+cNES)*S248+(cNES+cOSEX)*N248+(cNES+cEREX)*O248+(cNES+cHOEX)*P248)))/(1+cDR)^(A$6:A$65537 + 0.5),(cPHr+(cNES*L248+(cNES+cOSEX)*G248+(cNES+cEREX)*H248+(cNES+cHOEX)*I248+(cNES+cNES)*S248+(cNES+cOSEX)*N248+(cNES+cEREX)*O248+(cNES+cHOEX)*P248))/(1+cDR)^(((cycle + 0.5)/('Life tables'!$I$2/2))))</f>
        <v>115993.18387112711</v>
      </c>
      <c r="X248" s="107">
        <f>((L248+G248+H248+I248+N248+O248+P248+S248)/('Life tables'!$I$2/2))/(1+oDR)^(((cycle + 0.5)/('Life tables'!$I$2/2)))</f>
        <v>27.651533333431839</v>
      </c>
      <c r="Y248" s="31">
        <f>((uNES*L248+ uOCEX*G248+uEREX*H248+uHOEX*I248+uNES*S248+ uOCEX*N248+uEREX*O248+uHOEX*P248)/('Life tables'!$I$2/2))/(1+oDR)^(((cycle + 0.5)/('Life tables'!$I$2/2)))</f>
        <v>18.224494225298816</v>
      </c>
      <c r="Z248" s="100">
        <f t="shared" si="66"/>
        <v>199439.64319115935</v>
      </c>
      <c r="AA248" s="107">
        <f>((L248+G248+H248+I248+N248+O248+P248+S248)/('Life tables'!$I$2/2))</f>
        <v>31.75866365870457</v>
      </c>
      <c r="AB248" s="31">
        <f>((uNES*L248+ uOCEX*G248+uEREX*H248+uHOEX*I248+uNES*S248+ uOCEX*N248+uEREX*O248+uHOEX*P248)/('Life tables'!$I$2/2))</f>
        <v>20.931410040523623</v>
      </c>
    </row>
    <row r="249" spans="1:28" x14ac:dyDescent="0.25">
      <c r="A249" s="4">
        <v>243</v>
      </c>
      <c r="C249" s="105">
        <f>IF(male=0,VLOOKUP((($A$5:$A$1570/'Life tables'!$I$2)*2)+age,lifetable,13,1),IF(male=1,VLOOKUP((($A$5:$A$1570/'Life tables'!$I$2)*2)+age,lifetable,10,1),"error"))</f>
        <v>1.2085130128736132E-4</v>
      </c>
      <c r="F249" s="96">
        <f t="shared" si="54"/>
        <v>127.25848538926819</v>
      </c>
      <c r="G249" s="96">
        <f t="shared" si="55"/>
        <v>12.783381194687964</v>
      </c>
      <c r="H249" s="96">
        <f t="shared" si="56"/>
        <v>0.7300695736566285</v>
      </c>
      <c r="I249" s="96">
        <f t="shared" si="57"/>
        <v>0.29253197360898903</v>
      </c>
      <c r="J249" s="96">
        <f t="shared" si="58"/>
        <v>1.7047824539067662E-2</v>
      </c>
      <c r="K249" s="96">
        <f t="shared" si="59"/>
        <v>0.30567958221085345</v>
      </c>
      <c r="L249" s="96">
        <f t="shared" si="67"/>
        <v>113.12977524056468</v>
      </c>
      <c r="M249" s="96">
        <f t="shared" si="60"/>
        <v>700.73592625546496</v>
      </c>
      <c r="N249" s="96">
        <f t="shared" si="61"/>
        <v>67.482387932120872</v>
      </c>
      <c r="O249" s="96">
        <f t="shared" si="62"/>
        <v>1.610797605041439</v>
      </c>
      <c r="P249" s="96">
        <f t="shared" si="63"/>
        <v>1.610797605041439</v>
      </c>
      <c r="Q249" s="96">
        <f t="shared" si="64"/>
        <v>9.3229516915712379E-2</v>
      </c>
      <c r="R249" s="96">
        <f t="shared" si="65"/>
        <v>0.12626900729128951</v>
      </c>
      <c r="S249" s="96">
        <f t="shared" si="68"/>
        <v>629.81244458905417</v>
      </c>
      <c r="T249" s="96">
        <f t="shared" si="69"/>
        <v>20.217136962265837</v>
      </c>
      <c r="U249" s="96">
        <f t="shared" si="70"/>
        <v>152.3306773239585</v>
      </c>
      <c r="V249" s="32">
        <f t="shared" si="71"/>
        <v>1000.0000000000005</v>
      </c>
      <c r="W249" s="100">
        <f>IF(A249=1,((cPH1_+cPHr+(cNES*L249+(cNES+cOSEX)*G249+(cNES+cEREX)*H249+(cNES+cHOEX)*I249+(cNES+cNES)*S249+(cNES+cOSEX)*N249+(cNES+cEREX)*O249+(cNES+cHOEX)*P249)))/(1+cDR)^(A$6:A$65537 + 0.5),(cPHr+(cNES*L249+(cNES+cOSEX)*G249+(cNES+cEREX)*H249+(cNES+cHOEX)*I249+(cNES+cNES)*S249+(cNES+cOSEX)*N249+(cNES+cEREX)*O249+(cNES+cHOEX)*P249))/(1+cDR)^(((cycle + 0.5)/('Life tables'!$I$2/2))))</f>
        <v>115658.47316763143</v>
      </c>
      <c r="X249" s="107">
        <f>((L249+G249+H249+I249+N249+O249+P249+S249)/('Life tables'!$I$2/2))/(1+oDR)^(((cycle + 0.5)/('Life tables'!$I$2/2)))</f>
        <v>27.617649162256896</v>
      </c>
      <c r="Y249" s="31">
        <f>((uNES*L249+ uOCEX*G249+uEREX*H249+uHOEX*I249+uNES*S249+ uOCEX*N249+uEREX*O249+uHOEX*P249)/('Life tables'!$I$2/2))/(1+oDR)^(((cycle + 0.5)/('Life tables'!$I$2/2)))</f>
        <v>18.202161957180131</v>
      </c>
      <c r="Z249" s="100">
        <f t="shared" si="66"/>
        <v>199309.09125230045</v>
      </c>
      <c r="AA249" s="107">
        <f>((L249+G249+H249+I249+N249+O249+P249+S249)/('Life tables'!$I$2/2))</f>
        <v>31.73786596885774</v>
      </c>
      <c r="AB249" s="31">
        <f>((uNES*L249+ uOCEX*G249+uEREX*H249+uHOEX*I249+uNES*S249+ uOCEX*N249+uEREX*O249+uHOEX*P249)/('Life tables'!$I$2/2))</f>
        <v>20.917702775728042</v>
      </c>
    </row>
    <row r="250" spans="1:28" x14ac:dyDescent="0.25">
      <c r="A250" s="4">
        <v>244</v>
      </c>
      <c r="C250" s="105">
        <f>IF(male=0,VLOOKUP((($A$5:$A$1570/'Life tables'!$I$2)*2)+age,lifetable,13,1),IF(male=1,VLOOKUP((($A$5:$A$1570/'Life tables'!$I$2)*2)+age,lifetable,10,1),"error"))</f>
        <v>1.2085130128736132E-4</v>
      </c>
      <c r="F250" s="96">
        <f t="shared" si="54"/>
        <v>127.17477884622684</v>
      </c>
      <c r="G250" s="96">
        <f t="shared" si="55"/>
        <v>12.774972697251318</v>
      </c>
      <c r="H250" s="96">
        <f t="shared" si="56"/>
        <v>0.72958935734725205</v>
      </c>
      <c r="I250" s="96">
        <f t="shared" si="57"/>
        <v>0.29233955547541646</v>
      </c>
      <c r="J250" s="96">
        <f t="shared" si="58"/>
        <v>1.7036611027810039E-2</v>
      </c>
      <c r="K250" s="96">
        <f t="shared" si="59"/>
        <v>0.30547851600275794</v>
      </c>
      <c r="L250" s="96">
        <f t="shared" si="67"/>
        <v>113.05536210912229</v>
      </c>
      <c r="M250" s="96">
        <f t="shared" si="60"/>
        <v>700.2774068675493</v>
      </c>
      <c r="N250" s="96">
        <f t="shared" si="61"/>
        <v>67.438231521623891</v>
      </c>
      <c r="O250" s="96">
        <f t="shared" si="62"/>
        <v>1.609743596099916</v>
      </c>
      <c r="P250" s="96">
        <f t="shared" si="63"/>
        <v>1.609743596099916</v>
      </c>
      <c r="Q250" s="96">
        <f t="shared" si="64"/>
        <v>9.3168513134644249E-2</v>
      </c>
      <c r="R250" s="96">
        <f t="shared" si="65"/>
        <v>0.12618638445754199</v>
      </c>
      <c r="S250" s="96">
        <f t="shared" si="68"/>
        <v>629.40033325613342</v>
      </c>
      <c r="T250" s="96">
        <f t="shared" si="69"/>
        <v>20.327342086428292</v>
      </c>
      <c r="U250" s="96">
        <f t="shared" si="70"/>
        <v>152.7623422244188</v>
      </c>
      <c r="V250" s="32">
        <f t="shared" si="71"/>
        <v>1000.0000000000006</v>
      </c>
      <c r="W250" s="100">
        <f>IF(A250=1,((cPH1_+cPHr+(cNES*L250+(cNES+cOSEX)*G250+(cNES+cEREX)*H250+(cNES+cHOEX)*I250+(cNES+cNES)*S250+(cNES+cOSEX)*N250+(cNES+cEREX)*O250+(cNES+cHOEX)*P250)))/(1+cDR)^(A$6:A$65537 + 0.5),(cPHr+(cNES*L250+(cNES+cOSEX)*G250+(cNES+cEREX)*H250+(cNES+cHOEX)*I250+(cNES+cNES)*S250+(cNES+cOSEX)*N250+(cNES+cEREX)*O250+(cNES+cHOEX)*P250))/(1+cDR)^(((cycle + 0.5)/('Life tables'!$I$2/2))))</f>
        <v>115324.72741488126</v>
      </c>
      <c r="X250" s="107">
        <f>((L250+G250+H250+I250+N250+O250+P250+S250)/('Life tables'!$I$2/2))/(1+oDR)^(((cycle + 0.5)/('Life tables'!$I$2/2)))</f>
        <v>27.5838065400986</v>
      </c>
      <c r="Y250" s="31">
        <f>((uNES*L250+ uOCEX*G250+uEREX*H250+uHOEX*I250+uNES*S250+ uOCEX*N250+uEREX*O250+uHOEX*P250)/('Life tables'!$I$2/2))/(1+oDR)^(((cycle + 0.5)/('Life tables'!$I$2/2)))</f>
        <v>18.179857072324516</v>
      </c>
      <c r="Z250" s="100">
        <f t="shared" si="66"/>
        <v>199178.62323014918</v>
      </c>
      <c r="AA250" s="107">
        <f>((L250+G250+H250+I250+N250+O250+P250+S250)/('Life tables'!$I$2/2))</f>
        <v>31.717081930201562</v>
      </c>
      <c r="AB250" s="31">
        <f>((uNES*L250+ uOCEX*G250+uEREX*H250+uHOEX*I250+uNES*S250+ uOCEX*N250+uEREX*O250+uHOEX*P250)/('Life tables'!$I$2/2))</f>
        <v>20.904004507284</v>
      </c>
    </row>
    <row r="251" spans="1:28" x14ac:dyDescent="0.25">
      <c r="A251" s="4">
        <v>245</v>
      </c>
      <c r="C251" s="105">
        <f>IF(male=0,VLOOKUP((($A$5:$A$1570/'Life tables'!$I$2)*2)+age,lifetable,13,1),IF(male=1,VLOOKUP((($A$5:$A$1570/'Life tables'!$I$2)*2)+age,lifetable,10,1),"error"))</f>
        <v>1.2085130128736132E-4</v>
      </c>
      <c r="F251" s="96">
        <f t="shared" si="54"/>
        <v>127.09114446427124</v>
      </c>
      <c r="G251" s="96">
        <f t="shared" si="55"/>
        <v>12.76657144854676</v>
      </c>
      <c r="H251" s="96">
        <f t="shared" si="56"/>
        <v>0.72910955501901764</v>
      </c>
      <c r="I251" s="96">
        <f t="shared" si="57"/>
        <v>0.29214730322017235</v>
      </c>
      <c r="J251" s="96">
        <f t="shared" si="58"/>
        <v>1.7025407183409003E-2</v>
      </c>
      <c r="K251" s="96">
        <f t="shared" si="59"/>
        <v>0.30527762312825568</v>
      </c>
      <c r="L251" s="96">
        <f t="shared" si="67"/>
        <v>112.98101312717363</v>
      </c>
      <c r="M251" s="96">
        <f t="shared" si="60"/>
        <v>699.8191712248821</v>
      </c>
      <c r="N251" s="96">
        <f t="shared" si="61"/>
        <v>67.394102436409099</v>
      </c>
      <c r="O251" s="96">
        <f t="shared" si="62"/>
        <v>1.6086902394100466</v>
      </c>
      <c r="P251" s="96">
        <f t="shared" si="63"/>
        <v>1.6086902394100466</v>
      </c>
      <c r="Q251" s="96">
        <f t="shared" si="64"/>
        <v>9.3107547104505445E-2</v>
      </c>
      <c r="R251" s="96">
        <f t="shared" si="65"/>
        <v>0.12610381275322782</v>
      </c>
      <c r="S251" s="96">
        <f t="shared" si="68"/>
        <v>628.9884769497952</v>
      </c>
      <c r="T251" s="96">
        <f t="shared" si="69"/>
        <v>20.437475040716205</v>
      </c>
      <c r="U251" s="96">
        <f t="shared" si="70"/>
        <v>153.19372366030029</v>
      </c>
      <c r="V251" s="32">
        <f t="shared" si="71"/>
        <v>1000.0000000000005</v>
      </c>
      <c r="W251" s="100">
        <f>IF(A251=1,((cPH1_+cPHr+(cNES*L251+(cNES+cOSEX)*G251+(cNES+cEREX)*H251+(cNES+cHOEX)*I251+(cNES+cNES)*S251+(cNES+cOSEX)*N251+(cNES+cEREX)*O251+(cNES+cHOEX)*P251)))/(1+cDR)^(A$6:A$65537 + 0.5),(cPHr+(cNES*L251+(cNES+cOSEX)*G251+(cNES+cEREX)*H251+(cNES+cHOEX)*I251+(cNES+cNES)*S251+(cNES+cOSEX)*N251+(cNES+cEREX)*O251+(cNES+cHOEX)*P251))/(1+cDR)^(((cycle + 0.5)/('Life tables'!$I$2/2))))</f>
        <v>114991.94387480489</v>
      </c>
      <c r="X251" s="107">
        <f>((L251+G251+H251+I251+N251+O251+P251+S251)/('Life tables'!$I$2/2))/(1+oDR)^(((cycle + 0.5)/('Life tables'!$I$2/2)))</f>
        <v>27.550005414717674</v>
      </c>
      <c r="Y251" s="31">
        <f>((uNES*L251+ uOCEX*G251+uEREX*H251+uHOEX*I251+uNES*S251+ uOCEX*N251+uEREX*O251+uHOEX*P251)/('Life tables'!$I$2/2))/(1+oDR)^(((cycle + 0.5)/('Life tables'!$I$2/2)))</f>
        <v>18.157579536337444</v>
      </c>
      <c r="Z251" s="100">
        <f t="shared" si="66"/>
        <v>199048.23914318613</v>
      </c>
      <c r="AA251" s="107">
        <f>((L251+G251+H251+I251+N251+O251+P251+S251)/('Life tables'!$I$2/2))</f>
        <v>31.696311532307714</v>
      </c>
      <c r="AB251" s="31">
        <f>((uNES*L251+ uOCEX*G251+uEREX*H251+uHOEX*I251+uNES*S251+ uOCEX*N251+uEREX*O251+uHOEX*P251)/('Life tables'!$I$2/2))</f>
        <v>20.890315228357458</v>
      </c>
    </row>
    <row r="252" spans="1:28" x14ac:dyDescent="0.25">
      <c r="A252" s="4">
        <v>246</v>
      </c>
      <c r="C252" s="105">
        <f>IF(male=0,VLOOKUP((($A$5:$A$1570/'Life tables'!$I$2)*2)+age,lifetable,13,1),IF(male=1,VLOOKUP((($A$5:$A$1570/'Life tables'!$I$2)*2)+age,lifetable,10,1),"error"))</f>
        <v>1.2085130128736132E-4</v>
      </c>
      <c r="F252" s="96">
        <f t="shared" si="54"/>
        <v>127.00758138718069</v>
      </c>
      <c r="G252" s="96">
        <f t="shared" si="55"/>
        <v>12.75817736256513</v>
      </c>
      <c r="H252" s="96">
        <f t="shared" si="56"/>
        <v>0.72863016175987017</v>
      </c>
      <c r="I252" s="96">
        <f t="shared" si="57"/>
        <v>0.29195521487504261</v>
      </c>
      <c r="J252" s="96">
        <f t="shared" si="58"/>
        <v>1.7014212891163373E-2</v>
      </c>
      <c r="K252" s="96">
        <f t="shared" si="59"/>
        <v>0.30507690153067296</v>
      </c>
      <c r="L252" s="96">
        <f t="shared" si="67"/>
        <v>112.90672753355881</v>
      </c>
      <c r="M252" s="96">
        <f t="shared" si="60"/>
        <v>699.36121991180323</v>
      </c>
      <c r="N252" s="96">
        <f t="shared" si="61"/>
        <v>67.350000732749692</v>
      </c>
      <c r="O252" s="96">
        <f t="shared" si="62"/>
        <v>1.6076375363150663</v>
      </c>
      <c r="P252" s="96">
        <f t="shared" si="63"/>
        <v>1.6076375363150663</v>
      </c>
      <c r="Q252" s="96">
        <f t="shared" si="64"/>
        <v>9.3046618903039585E-2</v>
      </c>
      <c r="R252" s="96">
        <f t="shared" si="65"/>
        <v>0.12602129228364206</v>
      </c>
      <c r="S252" s="96">
        <f t="shared" si="68"/>
        <v>628.57687619523676</v>
      </c>
      <c r="T252" s="96">
        <f t="shared" si="69"/>
        <v>20.547535872510409</v>
      </c>
      <c r="U252" s="96">
        <f t="shared" si="70"/>
        <v>153.6248218541146</v>
      </c>
      <c r="V252" s="32">
        <f t="shared" si="71"/>
        <v>1000.0000000000005</v>
      </c>
      <c r="W252" s="100">
        <f>IF(A252=1,((cPH1_+cPHr+(cNES*L252+(cNES+cOSEX)*G252+(cNES+cEREX)*H252+(cNES+cHOEX)*I252+(cNES+cNES)*S252+(cNES+cOSEX)*N252+(cNES+cEREX)*O252+(cNES+cHOEX)*P252)))/(1+cDR)^(A$6:A$65537 + 0.5),(cPHr+(cNES*L252+(cNES+cOSEX)*G252+(cNES+cEREX)*H252+(cNES+cHOEX)*I252+(cNES+cNES)*S252+(cNES+cOSEX)*N252+(cNES+cEREX)*O252+(cNES+cHOEX)*P252))/(1+cDR)^(((cycle + 0.5)/('Life tables'!$I$2/2))))</f>
        <v>114660.1198149602</v>
      </c>
      <c r="X252" s="107">
        <f>((L252+G252+H252+I252+N252+O252+P252+S252)/('Life tables'!$I$2/2))/(1+oDR)^(((cycle + 0.5)/('Life tables'!$I$2/2)))</f>
        <v>27.516245734001451</v>
      </c>
      <c r="Y252" s="31">
        <f>((uNES*L252+ uOCEX*G252+uEREX*H252+uHOEX*I252+uNES*S252+ uOCEX*N252+uEREX*O252+uHOEX*P252)/('Life tables'!$I$2/2))/(1+oDR)^(((cycle + 0.5)/('Life tables'!$I$2/2)))</f>
        <v>18.135329314906155</v>
      </c>
      <c r="Z252" s="100">
        <f t="shared" si="66"/>
        <v>198917.93900645533</v>
      </c>
      <c r="AA252" s="107">
        <f>((L252+G252+H252+I252+N252+O252+P252+S252)/('Life tables'!$I$2/2))</f>
        <v>31.675554764824184</v>
      </c>
      <c r="AB252" s="31">
        <f>((uNES*L252+ uOCEX*G252+uEREX*H252+uHOEX*I252+uNES*S252+ uOCEX*N252+uEREX*O252+uHOEX*P252)/('Life tables'!$I$2/2))</f>
        <v>20.876634932162837</v>
      </c>
    </row>
    <row r="253" spans="1:28" x14ac:dyDescent="0.25">
      <c r="A253" s="4">
        <v>247</v>
      </c>
      <c r="C253" s="105">
        <f>IF(male=0,VLOOKUP((($A$5:$A$1570/'Life tables'!$I$2)*2)+age,lifetable,13,1),IF(male=1,VLOOKUP((($A$5:$A$1570/'Life tables'!$I$2)*2)+age,lifetable,10,1),"error"))</f>
        <v>1.2085130128736132E-4</v>
      </c>
      <c r="F253" s="96">
        <f t="shared" si="54"/>
        <v>126.92408879702242</v>
      </c>
      <c r="G253" s="96">
        <f t="shared" si="55"/>
        <v>12.749790357143368</v>
      </c>
      <c r="H253" s="96">
        <f t="shared" si="56"/>
        <v>0.72815117287740871</v>
      </c>
      <c r="I253" s="96">
        <f t="shared" si="57"/>
        <v>0.29176328855982669</v>
      </c>
      <c r="J253" s="96">
        <f t="shared" si="58"/>
        <v>1.7003028041501073E-2</v>
      </c>
      <c r="K253" s="96">
        <f t="shared" si="59"/>
        <v>0.30487634924530499</v>
      </c>
      <c r="L253" s="96">
        <f t="shared" si="67"/>
        <v>112.83250460115501</v>
      </c>
      <c r="M253" s="96">
        <f t="shared" si="60"/>
        <v>698.90355347635318</v>
      </c>
      <c r="N253" s="96">
        <f t="shared" si="61"/>
        <v>67.305926463423177</v>
      </c>
      <c r="O253" s="96">
        <f t="shared" si="62"/>
        <v>1.6065854880747683</v>
      </c>
      <c r="P253" s="96">
        <f t="shared" si="63"/>
        <v>1.6065854880747683</v>
      </c>
      <c r="Q253" s="96">
        <f t="shared" si="64"/>
        <v>9.2985728603160803E-2</v>
      </c>
      <c r="R253" s="96">
        <f t="shared" si="65"/>
        <v>0.12593882314753879</v>
      </c>
      <c r="S253" s="96">
        <f t="shared" si="68"/>
        <v>628.16553148502976</v>
      </c>
      <c r="T253" s="96">
        <f t="shared" si="69"/>
        <v>20.65752462915507</v>
      </c>
      <c r="U253" s="96">
        <f t="shared" si="70"/>
        <v>154.05563702650744</v>
      </c>
      <c r="V253" s="32">
        <f t="shared" si="71"/>
        <v>1000.0000000000007</v>
      </c>
      <c r="W253" s="100">
        <f>IF(A253=1,((cPH1_+cPHr+(cNES*L253+(cNES+cOSEX)*G253+(cNES+cEREX)*H253+(cNES+cHOEX)*I253+(cNES+cNES)*S253+(cNES+cOSEX)*N253+(cNES+cEREX)*O253+(cNES+cHOEX)*P253)))/(1+cDR)^(A$6:A$65537 + 0.5),(cPHr+(cNES*L253+(cNES+cOSEX)*G253+(cNES+cEREX)*H253+(cNES+cHOEX)*I253+(cNES+cNES)*S253+(cNES+cOSEX)*N253+(cNES+cEREX)*O253+(cNES+cHOEX)*P253))/(1+cDR)^(((cycle + 0.5)/('Life tables'!$I$2/2))))</f>
        <v>114329.25250862922</v>
      </c>
      <c r="X253" s="107">
        <f>((L253+G253+H253+I253+N253+O253+P253+S253)/('Life tables'!$I$2/2))/(1+oDR)^(((cycle + 0.5)/('Life tables'!$I$2/2)))</f>
        <v>27.482527445960727</v>
      </c>
      <c r="Y253" s="31">
        <f>((uNES*L253+ uOCEX*G253+uEREX*H253+uHOEX*I253+uNES*S253+ uOCEX*N253+uEREX*O253+uHOEX*P253)/('Life tables'!$I$2/2))/(1+oDR)^(((cycle + 0.5)/('Life tables'!$I$2/2)))</f>
        <v>18.113106373797688</v>
      </c>
      <c r="Z253" s="100">
        <f t="shared" si="66"/>
        <v>198787.7228317259</v>
      </c>
      <c r="AA253" s="107">
        <f>((L253+G253+H253+I253+N253+O253+P253+S253)/('Life tables'!$I$2/2))</f>
        <v>31.654811617471914</v>
      </c>
      <c r="AB253" s="31">
        <f>((uNES*L253+ uOCEX*G253+uEREX*H253+uHOEX*I253+uNES*S253+ uOCEX*N253+uEREX*O253+uHOEX*P253)/('Life tables'!$I$2/2))</f>
        <v>20.862963611960911</v>
      </c>
    </row>
    <row r="254" spans="1:28" x14ac:dyDescent="0.25">
      <c r="A254" s="4">
        <v>248</v>
      </c>
      <c r="C254" s="105">
        <f>IF(male=0,VLOOKUP((($A$5:$A$1570/'Life tables'!$I$2)*2)+age,lifetable,13,1),IF(male=1,VLOOKUP((($A$5:$A$1570/'Life tables'!$I$2)*2)+age,lifetable,10,1),"error"))</f>
        <v>1.2085130128736132E-4</v>
      </c>
      <c r="F254" s="96">
        <f t="shared" si="54"/>
        <v>126.84066591236704</v>
      </c>
      <c r="G254" s="96">
        <f t="shared" si="55"/>
        <v>12.741410353785257</v>
      </c>
      <c r="H254" s="96">
        <f t="shared" si="56"/>
        <v>0.72767258388864897</v>
      </c>
      <c r="I254" s="96">
        <f t="shared" si="57"/>
        <v>0.29157152247823498</v>
      </c>
      <c r="J254" s="96">
        <f t="shared" si="58"/>
        <v>1.6991852529740132E-2</v>
      </c>
      <c r="K254" s="96">
        <f t="shared" si="59"/>
        <v>0.30467596439512956</v>
      </c>
      <c r="L254" s="96">
        <f t="shared" si="67"/>
        <v>112.75834363529003</v>
      </c>
      <c r="M254" s="96">
        <f t="shared" si="60"/>
        <v>698.44617243197104</v>
      </c>
      <c r="N254" s="96">
        <f t="shared" si="61"/>
        <v>67.26187967787483</v>
      </c>
      <c r="O254" s="96">
        <f t="shared" si="62"/>
        <v>1.6055340958694062</v>
      </c>
      <c r="P254" s="96">
        <f t="shared" si="63"/>
        <v>1.6055340958694062</v>
      </c>
      <c r="Q254" s="96">
        <f t="shared" si="64"/>
        <v>9.2924876273179649E-2</v>
      </c>
      <c r="R254" s="96">
        <f t="shared" si="65"/>
        <v>0.12585640543743706</v>
      </c>
      <c r="S254" s="96">
        <f t="shared" si="68"/>
        <v>627.7544432806468</v>
      </c>
      <c r="T254" s="96">
        <f t="shared" si="69"/>
        <v>20.767441357957988</v>
      </c>
      <c r="U254" s="96">
        <f t="shared" si="70"/>
        <v>154.48616939634002</v>
      </c>
      <c r="V254" s="32">
        <f t="shared" si="71"/>
        <v>1000.0000000000007</v>
      </c>
      <c r="W254" s="100">
        <f>IF(A254=1,((cPH1_+cPHr+(cNES*L254+(cNES+cOSEX)*G254+(cNES+cEREX)*H254+(cNES+cHOEX)*I254+(cNES+cNES)*S254+(cNES+cOSEX)*N254+(cNES+cEREX)*O254+(cNES+cHOEX)*P254)))/(1+cDR)^(A$6:A$65537 + 0.5),(cPHr+(cNES*L254+(cNES+cOSEX)*G254+(cNES+cEREX)*H254+(cNES+cHOEX)*I254+(cNES+cNES)*S254+(cNES+cOSEX)*N254+(cNES+cEREX)*O254+(cNES+cHOEX)*P254))/(1+cDR)^(((cycle + 0.5)/('Life tables'!$I$2/2))))</f>
        <v>113999.3392349068</v>
      </c>
      <c r="X254" s="107">
        <f>((L254+G254+H254+I254+N254+O254+P254+S254)/('Life tables'!$I$2/2))/(1+oDR)^(((cycle + 0.5)/('Life tables'!$I$2/2)))</f>
        <v>27.448850498726774</v>
      </c>
      <c r="Y254" s="31">
        <f>((uNES*L254+ uOCEX*G254+uEREX*H254+uHOEX*I254+uNES*S254+ uOCEX*N254+uEREX*O254+uHOEX*P254)/('Life tables'!$I$2/2))/(1+oDR)^(((cycle + 0.5)/('Life tables'!$I$2/2)))</f>
        <v>18.090910678856989</v>
      </c>
      <c r="Z254" s="100">
        <f t="shared" si="66"/>
        <v>198657.59062764645</v>
      </c>
      <c r="AA254" s="107">
        <f>((L254+G254+H254+I254+N254+O254+P254+S254)/('Life tables'!$I$2/2))</f>
        <v>31.634082080041679</v>
      </c>
      <c r="AB254" s="31">
        <f>((uNES*L254+ uOCEX*G254+uEREX*H254+uHOEX*I254+uNES*S254+ uOCEX*N254+uEREX*O254+uHOEX*P254)/('Life tables'!$I$2/2))</f>
        <v>20.84930126105683</v>
      </c>
    </row>
    <row r="255" spans="1:28" x14ac:dyDescent="0.25">
      <c r="A255" s="4">
        <v>249</v>
      </c>
      <c r="C255" s="105">
        <f>IF(male=0,VLOOKUP((($A$5:$A$1570/'Life tables'!$I$2)*2)+age,lifetable,13,1),IF(male=1,VLOOKUP((($A$5:$A$1570/'Life tables'!$I$2)*2)+age,lifetable,10,1),"error"))</f>
        <v>1.2085130128736132E-4</v>
      </c>
      <c r="F255" s="96">
        <f t="shared" si="54"/>
        <v>126.75731198658725</v>
      </c>
      <c r="G255" s="96">
        <f t="shared" si="55"/>
        <v>12.733037277490522</v>
      </c>
      <c r="H255" s="96">
        <f t="shared" si="56"/>
        <v>0.72719439051026236</v>
      </c>
      <c r="I255" s="96">
        <f t="shared" si="57"/>
        <v>0.29137991491397841</v>
      </c>
      <c r="J255" s="96">
        <f t="shared" si="58"/>
        <v>1.6980686255860716E-2</v>
      </c>
      <c r="K255" s="96">
        <f t="shared" si="59"/>
        <v>0.30447574518672033</v>
      </c>
      <c r="L255" s="96">
        <f t="shared" si="67"/>
        <v>112.68424397222991</v>
      </c>
      <c r="M255" s="96">
        <f t="shared" si="60"/>
        <v>697.98907725911533</v>
      </c>
      <c r="N255" s="96">
        <f t="shared" si="61"/>
        <v>67.21786042237386</v>
      </c>
      <c r="O255" s="96">
        <f t="shared" si="62"/>
        <v>1.6044833608034215</v>
      </c>
      <c r="P255" s="96">
        <f t="shared" si="63"/>
        <v>1.6044833608034215</v>
      </c>
      <c r="Q255" s="96">
        <f t="shared" si="64"/>
        <v>9.2864061977018797E-2</v>
      </c>
      <c r="R255" s="96">
        <f t="shared" si="65"/>
        <v>0.12577403923991304</v>
      </c>
      <c r="S255" s="96">
        <f t="shared" si="68"/>
        <v>627.34361201391766</v>
      </c>
      <c r="T255" s="96">
        <f t="shared" si="69"/>
        <v>20.877286106190869</v>
      </c>
      <c r="U255" s="96">
        <f t="shared" si="70"/>
        <v>154.91641918076664</v>
      </c>
      <c r="V255" s="32">
        <f t="shared" si="71"/>
        <v>1000.0000000000006</v>
      </c>
      <c r="W255" s="100">
        <f>IF(A255=1,((cPH1_+cPHr+(cNES*L255+(cNES+cOSEX)*G255+(cNES+cEREX)*H255+(cNES+cHOEX)*I255+(cNES+cNES)*S255+(cNES+cOSEX)*N255+(cNES+cEREX)*O255+(cNES+cHOEX)*P255)))/(1+cDR)^(A$6:A$65537 + 0.5),(cPHr+(cNES*L255+(cNES+cOSEX)*G255+(cNES+cEREX)*H255+(cNES+cHOEX)*I255+(cNES+cNES)*S255+(cNES+cOSEX)*N255+(cNES+cEREX)*O255+(cNES+cHOEX)*P255))/(1+cDR)^(((cycle + 0.5)/('Life tables'!$I$2/2))))</f>
        <v>113670.37727878444</v>
      </c>
      <c r="X255" s="107">
        <f>((L255+G255+H255+I255+N255+O255+P255+S255)/('Life tables'!$I$2/2))/(1+oDR)^(((cycle + 0.5)/('Life tables'!$I$2/2)))</f>
        <v>27.415214840548565</v>
      </c>
      <c r="Y255" s="31">
        <f>((uNES*L255+ uOCEX*G255+uEREX*H255+uHOEX*I255+uNES*S255+ uOCEX*N255+uEREX*O255+uHOEX*P255)/('Life tables'!$I$2/2))/(1+oDR)^(((cycle + 0.5)/('Life tables'!$I$2/2)))</f>
        <v>18.068742196005115</v>
      </c>
      <c r="Z255" s="100">
        <f t="shared" si="66"/>
        <v>198527.54239989261</v>
      </c>
      <c r="AA255" s="107">
        <f>((L255+G255+H255+I255+N255+O255+P255+S255)/('Life tables'!$I$2/2))</f>
        <v>31.613366142391122</v>
      </c>
      <c r="AB255" s="31">
        <f>((uNES*L255+ uOCEX*G255+uEREX*H255+uHOEX*I255+uNES*S255+ uOCEX*N255+uEREX*O255+uHOEX*P255)/('Life tables'!$I$2/2))</f>
        <v>20.835647872798219</v>
      </c>
    </row>
    <row r="256" spans="1:28" x14ac:dyDescent="0.25">
      <c r="A256" s="4">
        <v>250</v>
      </c>
      <c r="C256" s="105">
        <f>IF(male=0,VLOOKUP((($A$5:$A$1570/'Life tables'!$I$2)*2)+age,lifetable,13,1),IF(male=1,VLOOKUP((($A$5:$A$1570/'Life tables'!$I$2)*2)+age,lifetable,10,1),"error"))</f>
        <v>1.2085130128736132E-4</v>
      </c>
      <c r="F256" s="96">
        <f t="shared" si="54"/>
        <v>126.67402630623586</v>
      </c>
      <c r="G256" s="96">
        <f t="shared" si="55"/>
        <v>12.724671056591898</v>
      </c>
      <c r="H256" s="96">
        <f t="shared" si="56"/>
        <v>0.72671658864927169</v>
      </c>
      <c r="I256" s="96">
        <f t="shared" si="57"/>
        <v>0.29118846422703965</v>
      </c>
      <c r="J256" s="96">
        <f t="shared" si="58"/>
        <v>1.6969529124287879E-2</v>
      </c>
      <c r="K256" s="96">
        <f t="shared" si="59"/>
        <v>0.30427568990635073</v>
      </c>
      <c r="L256" s="96">
        <f t="shared" si="67"/>
        <v>112.61020497773701</v>
      </c>
      <c r="M256" s="96">
        <f t="shared" si="60"/>
        <v>697.53226840680713</v>
      </c>
      <c r="N256" s="96">
        <f t="shared" si="61"/>
        <v>67.173868740161964</v>
      </c>
      <c r="O256" s="96">
        <f t="shared" si="62"/>
        <v>1.6034332839089886</v>
      </c>
      <c r="P256" s="96">
        <f t="shared" si="63"/>
        <v>1.6034332839089886</v>
      </c>
      <c r="Q256" s="96">
        <f t="shared" si="64"/>
        <v>9.2803285774418348E-2</v>
      </c>
      <c r="R256" s="96">
        <f t="shared" si="65"/>
        <v>0.12569172463587802</v>
      </c>
      <c r="S256" s="96">
        <f t="shared" si="68"/>
        <v>626.93303808841688</v>
      </c>
      <c r="T256" s="96">
        <f t="shared" si="69"/>
        <v>20.987058921089574</v>
      </c>
      <c r="U256" s="96">
        <f t="shared" si="70"/>
        <v>155.34638659530887</v>
      </c>
      <c r="V256" s="32">
        <f t="shared" si="71"/>
        <v>1000.0000000000006</v>
      </c>
      <c r="W256" s="100">
        <f>IF(A256=1,((cPH1_+cPHr+(cNES*L256+(cNES+cOSEX)*G256+(cNES+cEREX)*H256+(cNES+cHOEX)*I256+(cNES+cNES)*S256+(cNES+cOSEX)*N256+(cNES+cEREX)*O256+(cNES+cHOEX)*P256)))/(1+cDR)^(A$6:A$65537 + 0.5),(cPHr+(cNES*L256+(cNES+cOSEX)*G256+(cNES+cEREX)*H256+(cNES+cHOEX)*I256+(cNES+cNES)*S256+(cNES+cOSEX)*N256+(cNES+cEREX)*O256+(cNES+cHOEX)*P256))/(1+cDR)^(((cycle + 0.5)/('Life tables'!$I$2/2))))</f>
        <v>113342.36393122835</v>
      </c>
      <c r="X256" s="107">
        <f>((L256+G256+H256+I256+N256+O256+P256+S256)/('Life tables'!$I$2/2))/(1+oDR)^(((cycle + 0.5)/('Life tables'!$I$2/2)))</f>
        <v>27.381620419790064</v>
      </c>
      <c r="Y256" s="31">
        <f>((uNES*L256+ uOCEX*G256+uEREX*H256+uHOEX*I256+uNES*S256+ uOCEX*N256+uEREX*O256+uHOEX*P256)/('Life tables'!$I$2/2))/(1+oDR)^(((cycle + 0.5)/('Life tables'!$I$2/2)))</f>
        <v>18.046600891237553</v>
      </c>
      <c r="Z256" s="100">
        <f t="shared" si="66"/>
        <v>198397.5781513071</v>
      </c>
      <c r="AA256" s="107">
        <f>((L256+G256+H256+I256+N256+O256+P256+S256)/('Life tables'!$I$2/2))</f>
        <v>31.592663794441897</v>
      </c>
      <c r="AB256" s="31">
        <f>((uNES*L256+ uOCEX*G256+uEREX*H256+uHOEX*I256+uNES*S256+ uOCEX*N256+uEREX*O256+uHOEX*P256)/('Life tables'!$I$2/2))</f>
        <v>20.822003440573397</v>
      </c>
    </row>
    <row r="257" spans="1:28" x14ac:dyDescent="0.25">
      <c r="A257" s="4">
        <v>251</v>
      </c>
      <c r="C257" s="105">
        <f>IF(male=0,VLOOKUP((($A$5:$A$1570/'Life tables'!$I$2)*2)+age,lifetable,13,1),IF(male=1,VLOOKUP((($A$5:$A$1570/'Life tables'!$I$2)*2)+age,lifetable,10,1),"error"))</f>
        <v>1.2085130128736132E-4</v>
      </c>
      <c r="F257" s="96">
        <f t="shared" si="54"/>
        <v>126.59080818949947</v>
      </c>
      <c r="G257" s="96">
        <f t="shared" si="55"/>
        <v>12.716311622599806</v>
      </c>
      <c r="H257" s="96">
        <f t="shared" si="56"/>
        <v>0.72623917439417973</v>
      </c>
      <c r="I257" s="96">
        <f t="shared" si="57"/>
        <v>0.29099716885011878</v>
      </c>
      <c r="J257" s="96">
        <f t="shared" si="58"/>
        <v>1.6958381043684422E-2</v>
      </c>
      <c r="K257" s="96">
        <f t="shared" si="59"/>
        <v>0.30407579691627984</v>
      </c>
      <c r="L257" s="96">
        <f t="shared" si="67"/>
        <v>112.5362260456954</v>
      </c>
      <c r="M257" s="96">
        <f t="shared" si="60"/>
        <v>697.0757462941026</v>
      </c>
      <c r="N257" s="96">
        <f t="shared" si="61"/>
        <v>67.129904671595156</v>
      </c>
      <c r="O257" s="96">
        <f t="shared" si="62"/>
        <v>1.6023838661494019</v>
      </c>
      <c r="P257" s="96">
        <f t="shared" si="63"/>
        <v>1.6023838661494019</v>
      </c>
      <c r="Q257" s="96">
        <f t="shared" si="64"/>
        <v>9.2742547721131677E-2</v>
      </c>
      <c r="R257" s="96">
        <f t="shared" si="65"/>
        <v>0.12560946170084378</v>
      </c>
      <c r="S257" s="96">
        <f t="shared" si="68"/>
        <v>626.52272188078666</v>
      </c>
      <c r="T257" s="96">
        <f t="shared" si="69"/>
        <v>21.09675984985439</v>
      </c>
      <c r="U257" s="96">
        <f t="shared" si="70"/>
        <v>155.776071853926</v>
      </c>
      <c r="V257" s="32">
        <f t="shared" si="71"/>
        <v>1000.0000000000005</v>
      </c>
      <c r="W257" s="100">
        <f>IF(A257=1,((cPH1_+cPHr+(cNES*L257+(cNES+cOSEX)*G257+(cNES+cEREX)*H257+(cNES+cHOEX)*I257+(cNES+cNES)*S257+(cNES+cOSEX)*N257+(cNES+cEREX)*O257+(cNES+cHOEX)*P257)))/(1+cDR)^(A$6:A$65537 + 0.5),(cPHr+(cNES*L257+(cNES+cOSEX)*G257+(cNES+cEREX)*H257+(cNES+cHOEX)*I257+(cNES+cNES)*S257+(cNES+cOSEX)*N257+(cNES+cEREX)*O257+(cNES+cHOEX)*P257))/(1+cDR)^(((cycle + 0.5)/('Life tables'!$I$2/2))))</f>
        <v>113015.29648925312</v>
      </c>
      <c r="X257" s="107">
        <f>((L257+G257+H257+I257+N257+O257+P257+S257)/('Life tables'!$I$2/2))/(1+oDR)^(((cycle + 0.5)/('Life tables'!$I$2/2)))</f>
        <v>27.348067184927604</v>
      </c>
      <c r="Y257" s="31">
        <f>((uNES*L257+ uOCEX*G257+uEREX*H257+uHOEX*I257+uNES*S257+ uOCEX*N257+uEREX*O257+uHOEX*P257)/('Life tables'!$I$2/2))/(1+oDR)^(((cycle + 0.5)/('Life tables'!$I$2/2)))</f>
        <v>18.024486730622577</v>
      </c>
      <c r="Z257" s="100">
        <f t="shared" si="66"/>
        <v>198267.69788203368</v>
      </c>
      <c r="AA257" s="107">
        <f>((L257+G257+H257+I257+N257+O257+P257+S257)/('Life tables'!$I$2/2))</f>
        <v>31.571975026176915</v>
      </c>
      <c r="AB257" s="31">
        <f>((uNES*L257+ uOCEX*G257+uEREX*H257+uHOEX*I257+uNES*S257+ uOCEX*N257+uEREX*O257+uHOEX*P257)/('Life tables'!$I$2/2))</f>
        <v>20.808367957809654</v>
      </c>
    </row>
    <row r="258" spans="1:28" x14ac:dyDescent="0.25">
      <c r="A258" s="4">
        <v>252</v>
      </c>
      <c r="C258" s="105">
        <f>IF(male=0,VLOOKUP((($A$5:$A$1570/'Life tables'!$I$2)*2)+age,lifetable,13,1),IF(male=1,VLOOKUP((($A$5:$A$1570/'Life tables'!$I$2)*2)+age,lifetable,10,1),"error"))</f>
        <v>1.2085130128736132E-4</v>
      </c>
      <c r="F258" s="96">
        <f t="shared" si="54"/>
        <v>126.50765698472426</v>
      </c>
      <c r="G258" s="96">
        <f t="shared" si="55"/>
        <v>12.707958910054252</v>
      </c>
      <c r="H258" s="96">
        <f t="shared" si="56"/>
        <v>0.72576214400651184</v>
      </c>
      <c r="I258" s="96">
        <f t="shared" si="57"/>
        <v>0.29080602728524435</v>
      </c>
      <c r="J258" s="96">
        <f t="shared" si="58"/>
        <v>1.694724192675337E-2</v>
      </c>
      <c r="K258" s="96">
        <f t="shared" si="59"/>
        <v>0.30387606465121114</v>
      </c>
      <c r="L258" s="96">
        <f t="shared" si="67"/>
        <v>112.46230659680029</v>
      </c>
      <c r="M258" s="96">
        <f t="shared" si="60"/>
        <v>696.61951131149578</v>
      </c>
      <c r="N258" s="96">
        <f t="shared" si="61"/>
        <v>67.085968254278868</v>
      </c>
      <c r="O258" s="96">
        <f t="shared" si="62"/>
        <v>1.6013351084222989</v>
      </c>
      <c r="P258" s="96">
        <f t="shared" si="63"/>
        <v>1.6013351084222989</v>
      </c>
      <c r="Q258" s="96">
        <f t="shared" si="64"/>
        <v>9.2681847869112127E-2</v>
      </c>
      <c r="R258" s="96">
        <f t="shared" si="65"/>
        <v>0.1255272505051753</v>
      </c>
      <c r="S258" s="96">
        <f t="shared" si="68"/>
        <v>626.11266374199806</v>
      </c>
      <c r="T258" s="96">
        <f t="shared" si="69"/>
        <v>21.206388939650257</v>
      </c>
      <c r="U258" s="96">
        <f t="shared" si="70"/>
        <v>156.20547516908238</v>
      </c>
      <c r="V258" s="32">
        <f t="shared" si="71"/>
        <v>1000.0000000000005</v>
      </c>
      <c r="W258" s="100">
        <f>IF(A258=1,((cPH1_+cPHr+(cNES*L258+(cNES+cOSEX)*G258+(cNES+cEREX)*H258+(cNES+cHOEX)*I258+(cNES+cNES)*S258+(cNES+cOSEX)*N258+(cNES+cEREX)*O258+(cNES+cHOEX)*P258)))/(1+cDR)^(A$6:A$65537 + 0.5),(cPHr+(cNES*L258+(cNES+cOSEX)*G258+(cNES+cEREX)*H258+(cNES+cHOEX)*I258+(cNES+cNES)*S258+(cNES+cOSEX)*N258+(cNES+cEREX)*O258+(cNES+cHOEX)*P258))/(1+cDR)^(((cycle + 0.5)/('Life tables'!$I$2/2))))</f>
        <v>112689.17225599036</v>
      </c>
      <c r="X258" s="107">
        <f>((L258+G258+H258+I258+N258+O258+P258+S258)/('Life tables'!$I$2/2))/(1+oDR)^(((cycle + 0.5)/('Life tables'!$I$2/2)))</f>
        <v>27.314555084547496</v>
      </c>
      <c r="Y258" s="31">
        <f>((uNES*L258+ uOCEX*G258+uEREX*H258+uHOEX*I258+uNES*S258+ uOCEX*N258+uEREX*O258+uHOEX*P258)/('Life tables'!$I$2/2))/(1+oDR)^(((cycle + 0.5)/('Life tables'!$I$2/2)))</f>
        <v>18.002399680299657</v>
      </c>
      <c r="Z258" s="100">
        <f t="shared" si="66"/>
        <v>198137.90158964452</v>
      </c>
      <c r="AA258" s="107">
        <f>((L258+G258+H258+I258+N258+O258+P258+S258)/('Life tables'!$I$2/2))</f>
        <v>31.551299827637813</v>
      </c>
      <c r="AB258" s="31">
        <f>((uNES*L258+ uOCEX*G258+uEREX*H258+uHOEX*I258+uNES*S258+ uOCEX*N258+uEREX*O258+uHOEX*P258)/('Life tables'!$I$2/2))</f>
        <v>20.794741417971562</v>
      </c>
    </row>
    <row r="259" spans="1:28" x14ac:dyDescent="0.25">
      <c r="A259" s="4">
        <v>253</v>
      </c>
      <c r="C259" s="105">
        <f>IF(male=0,VLOOKUP((($A$5:$A$1570/'Life tables'!$I$2)*2)+age,lifetable,13,1),IF(male=1,VLOOKUP((($A$5:$A$1570/'Life tables'!$I$2)*2)+age,lifetable,10,1),"error"))</f>
        <v>1.2085130128736132E-4</v>
      </c>
      <c r="F259" s="96">
        <f t="shared" si="54"/>
        <v>126.42457206901051</v>
      </c>
      <c r="G259" s="96">
        <f t="shared" si="55"/>
        <v>12.699612856383657</v>
      </c>
      <c r="H259" s="96">
        <f t="shared" si="56"/>
        <v>0.72528549391275277</v>
      </c>
      <c r="I259" s="96">
        <f t="shared" si="57"/>
        <v>0.29061503810054257</v>
      </c>
      <c r="J259" s="96">
        <f t="shared" si="58"/>
        <v>1.6936111690049716E-2</v>
      </c>
      <c r="K259" s="96">
        <f t="shared" si="59"/>
        <v>0.30367649161491639</v>
      </c>
      <c r="L259" s="96">
        <f t="shared" si="67"/>
        <v>112.38844607730859</v>
      </c>
      <c r="M259" s="96">
        <f t="shared" si="60"/>
        <v>696.1635638222574</v>
      </c>
      <c r="N259" s="96">
        <f t="shared" si="61"/>
        <v>67.042059523196855</v>
      </c>
      <c r="O259" s="96">
        <f t="shared" si="62"/>
        <v>1.6002870115627379</v>
      </c>
      <c r="P259" s="96">
        <f t="shared" si="63"/>
        <v>1.6002870115627379</v>
      </c>
      <c r="Q259" s="96">
        <f t="shared" si="64"/>
        <v>9.2621186266691136E-2</v>
      </c>
      <c r="R259" s="96">
        <f t="shared" si="65"/>
        <v>0.12544509111433211</v>
      </c>
      <c r="S259" s="96">
        <f t="shared" si="68"/>
        <v>625.70286399855399</v>
      </c>
      <c r="T259" s="96">
        <f t="shared" si="69"/>
        <v>21.315946237606997</v>
      </c>
      <c r="U259" s="96">
        <f t="shared" si="70"/>
        <v>156.63459675181161</v>
      </c>
      <c r="V259" s="32">
        <f t="shared" si="71"/>
        <v>1000.0000000000005</v>
      </c>
      <c r="W259" s="100">
        <f>IF(A259=1,((cPH1_+cPHr+(cNES*L259+(cNES+cOSEX)*G259+(cNES+cEREX)*H259+(cNES+cHOEX)*I259+(cNES+cNES)*S259+(cNES+cOSEX)*N259+(cNES+cEREX)*O259+(cNES+cHOEX)*P259)))/(1+cDR)^(A$6:A$65537 + 0.5),(cPHr+(cNES*L259+(cNES+cOSEX)*G259+(cNES+cEREX)*H259+(cNES+cHOEX)*I259+(cNES+cNES)*S259+(cNES+cOSEX)*N259+(cNES+cEREX)*O259+(cNES+cHOEX)*P259))/(1+cDR)^(((cycle + 0.5)/('Life tables'!$I$2/2))))</f>
        <v>112363.98854075329</v>
      </c>
      <c r="X259" s="107">
        <f>((L259+G259+H259+I259+N259+O259+P259+S259)/('Life tables'!$I$2/2))/(1+oDR)^(((cycle + 0.5)/('Life tables'!$I$2/2)))</f>
        <v>27.281084067343663</v>
      </c>
      <c r="Y259" s="31">
        <f>((uNES*L259+ uOCEX*G259+uEREX*H259+uHOEX*I259+uNES*S259+ uOCEX*N259+uEREX*O259+uHOEX*P259)/('Life tables'!$I$2/2))/(1+oDR)^(((cycle + 0.5)/('Life tables'!$I$2/2)))</f>
        <v>17.980339706478031</v>
      </c>
      <c r="Z259" s="100">
        <f t="shared" si="66"/>
        <v>198008.18926926196</v>
      </c>
      <c r="AA259" s="107">
        <f>((L259+G259+H259+I259+N259+O259+P259+S259)/('Life tables'!$I$2/2))</f>
        <v>31.530638188922438</v>
      </c>
      <c r="AB259" s="31">
        <f>((uNES*L259+ uOCEX*G259+uEREX*H259+uHOEX*I259+uNES*S259+ uOCEX*N259+uEREX*O259+uHOEX*P259)/('Life tables'!$I$2/2))</f>
        <v>20.781123814559482</v>
      </c>
    </row>
    <row r="260" spans="1:28" x14ac:dyDescent="0.25">
      <c r="A260" s="4">
        <v>254</v>
      </c>
      <c r="C260" s="105">
        <f>IF(male=0,VLOOKUP((($A$5:$A$1570/'Life tables'!$I$2)*2)+age,lifetable,13,1),IF(male=1,VLOOKUP((($A$5:$A$1570/'Life tables'!$I$2)*2)+age,lifetable,10,1),"error"))</f>
        <v>1.2085130128736132E-4</v>
      </c>
      <c r="F260" s="96">
        <f t="shared" si="54"/>
        <v>126.3415528468727</v>
      </c>
      <c r="G260" s="96">
        <f t="shared" si="55"/>
        <v>12.691273401770255</v>
      </c>
      <c r="H260" s="96">
        <f t="shared" si="56"/>
        <v>0.72480922069665987</v>
      </c>
      <c r="I260" s="96">
        <f t="shared" si="57"/>
        <v>0.29042419992715734</v>
      </c>
      <c r="J260" s="96">
        <f t="shared" si="58"/>
        <v>1.6924990253800915E-2</v>
      </c>
      <c r="K260" s="96">
        <f t="shared" si="59"/>
        <v>0.30347707637701749</v>
      </c>
      <c r="L260" s="96">
        <f t="shared" si="67"/>
        <v>112.31464395784781</v>
      </c>
      <c r="M260" s="96">
        <f t="shared" si="60"/>
        <v>695.70790416370914</v>
      </c>
      <c r="N260" s="96">
        <f t="shared" si="61"/>
        <v>66.99817851083391</v>
      </c>
      <c r="O260" s="96">
        <f t="shared" si="62"/>
        <v>1.5992395763461285</v>
      </c>
      <c r="P260" s="96">
        <f t="shared" si="63"/>
        <v>1.5992395763461285</v>
      </c>
      <c r="Q260" s="96">
        <f t="shared" si="64"/>
        <v>9.2560562958747677E-2</v>
      </c>
      <c r="R260" s="96">
        <f t="shared" si="65"/>
        <v>0.12536298358909784</v>
      </c>
      <c r="S260" s="96">
        <f t="shared" si="68"/>
        <v>625.2933229536352</v>
      </c>
      <c r="T260" s="96">
        <f t="shared" si="69"/>
        <v>21.425431790819545</v>
      </c>
      <c r="U260" s="96">
        <f t="shared" si="70"/>
        <v>157.06343681177773</v>
      </c>
      <c r="V260" s="32">
        <f t="shared" si="71"/>
        <v>1000.0000000000005</v>
      </c>
      <c r="W260" s="100">
        <f>IF(A260=1,((cPH1_+cPHr+(cNES*L260+(cNES+cOSEX)*G260+(cNES+cEREX)*H260+(cNES+cHOEX)*I260+(cNES+cNES)*S260+(cNES+cOSEX)*N260+(cNES+cEREX)*O260+(cNES+cHOEX)*P260)))/(1+cDR)^(A$6:A$65537 + 0.5),(cPHr+(cNES*L260+(cNES+cOSEX)*G260+(cNES+cEREX)*H260+(cNES+cHOEX)*I260+(cNES+cNES)*S260+(cNES+cOSEX)*N260+(cNES+cEREX)*O260+(cNES+cHOEX)*P260))/(1+cDR)^(((cycle + 0.5)/('Life tables'!$I$2/2))))</f>
        <v>112039.74265909688</v>
      </c>
      <c r="X260" s="107">
        <f>((L260+G260+H260+I260+N260+O260+P260+S260)/('Life tables'!$I$2/2))/(1+oDR)^(((cycle + 0.5)/('Life tables'!$I$2/2)))</f>
        <v>27.247654082115378</v>
      </c>
      <c r="Y260" s="31">
        <f>((uNES*L260+ uOCEX*G260+uEREX*H260+uHOEX*I260+uNES*S260+ uOCEX*N260+uEREX*O260+uHOEX*P260)/('Life tables'!$I$2/2))/(1+oDR)^(((cycle + 0.5)/('Life tables'!$I$2/2)))</f>
        <v>17.958306775435236</v>
      </c>
      <c r="Z260" s="100">
        <f t="shared" si="66"/>
        <v>197878.56091367436</v>
      </c>
      <c r="AA260" s="107">
        <f>((L260+G260+H260+I260+N260+O260+P260+S260)/('Life tables'!$I$2/2))</f>
        <v>31.50999010018251</v>
      </c>
      <c r="AB260" s="31">
        <f>((uNES*L260+ uOCEX*G260+uEREX*H260+uHOEX*I260+uNES*S260+ uOCEX*N260+uEREX*O260+uHOEX*P260)/('Life tables'!$I$2/2))</f>
        <v>20.767515141108017</v>
      </c>
    </row>
    <row r="261" spans="1:28" x14ac:dyDescent="0.25">
      <c r="A261" s="4">
        <v>255</v>
      </c>
      <c r="C261" s="105">
        <f>IF(male=0,VLOOKUP((($A$5:$A$1570/'Life tables'!$I$2)*2)+age,lifetable,13,1),IF(male=1,VLOOKUP((($A$5:$A$1570/'Life tables'!$I$2)*2)+age,lifetable,10,1),"error"))</f>
        <v>1.2085130128736132E-4</v>
      </c>
      <c r="F261" s="96">
        <f t="shared" si="54"/>
        <v>126.25859874896213</v>
      </c>
      <c r="G261" s="96">
        <f t="shared" si="55"/>
        <v>12.682940489021778</v>
      </c>
      <c r="H261" s="96">
        <f t="shared" si="56"/>
        <v>0.72433332109193493</v>
      </c>
      <c r="I261" s="96">
        <f t="shared" si="57"/>
        <v>0.29023351145631388</v>
      </c>
      <c r="J261" s="96">
        <f t="shared" si="58"/>
        <v>1.6913877541735782E-2</v>
      </c>
      <c r="K261" s="96">
        <f t="shared" si="59"/>
        <v>0.30327781756991778</v>
      </c>
      <c r="L261" s="96">
        <f t="shared" si="67"/>
        <v>112.24089973228045</v>
      </c>
      <c r="M261" s="96">
        <f t="shared" si="60"/>
        <v>695.25253264844105</v>
      </c>
      <c r="N261" s="96">
        <f t="shared" si="61"/>
        <v>66.954325247293156</v>
      </c>
      <c r="O261" s="96">
        <f t="shared" si="62"/>
        <v>1.5981928034910278</v>
      </c>
      <c r="P261" s="96">
        <f t="shared" si="63"/>
        <v>1.5981928034910278</v>
      </c>
      <c r="Q261" s="96">
        <f t="shared" si="64"/>
        <v>9.2499977986870333E-2</v>
      </c>
      <c r="R261" s="96">
        <f t="shared" si="65"/>
        <v>0.12528092798579962</v>
      </c>
      <c r="S261" s="96">
        <f t="shared" si="68"/>
        <v>624.88404088819311</v>
      </c>
      <c r="T261" s="96">
        <f t="shared" si="69"/>
        <v>21.534845646348149</v>
      </c>
      <c r="U261" s="96">
        <f t="shared" si="70"/>
        <v>157.49199555733344</v>
      </c>
      <c r="V261" s="32">
        <f t="shared" si="71"/>
        <v>1000.0000000000003</v>
      </c>
      <c r="W261" s="100">
        <f>IF(A261=1,((cPH1_+cPHr+(cNES*L261+(cNES+cOSEX)*G261+(cNES+cEREX)*H261+(cNES+cHOEX)*I261+(cNES+cNES)*S261+(cNES+cOSEX)*N261+(cNES+cEREX)*O261+(cNES+cHOEX)*P261)))/(1+cDR)^(A$6:A$65537 + 0.5),(cPHr+(cNES*L261+(cNES+cOSEX)*G261+(cNES+cEREX)*H261+(cNES+cHOEX)*I261+(cNES+cNES)*S261+(cNES+cOSEX)*N261+(cNES+cEREX)*O261+(cNES+cHOEX)*P261))/(1+cDR)^(((cycle + 0.5)/('Life tables'!$I$2/2))))</f>
        <v>111716.43193287415</v>
      </c>
      <c r="X261" s="107">
        <f>((L261+G261+H261+I261+N261+O261+P261+S261)/('Life tables'!$I$2/2))/(1+oDR)^(((cycle + 0.5)/('Life tables'!$I$2/2)))</f>
        <v>27.214265077765141</v>
      </c>
      <c r="Y261" s="31">
        <f>((uNES*L261+ uOCEX*G261+uEREX*H261+uHOEX*I261+uNES*S261+ uOCEX*N261+uEREX*O261+uHOEX*P261)/('Life tables'!$I$2/2))/(1+oDR)^(((cycle + 0.5)/('Life tables'!$I$2/2)))</f>
        <v>17.936300853515771</v>
      </c>
      <c r="Z261" s="100">
        <f t="shared" si="66"/>
        <v>197749.0165134467</v>
      </c>
      <c r="AA261" s="107">
        <f>((L261+G261+H261+I261+N261+O261+P261+S261)/('Life tables'!$I$2/2))</f>
        <v>31.489355551621365</v>
      </c>
      <c r="AB261" s="31">
        <f>((uNES*L261+ uOCEX*G261+uEREX*H261+uHOEX*I261+uNES*S261+ uOCEX*N261+uEREX*O261+uHOEX*P261)/('Life tables'!$I$2/2))</f>
        <v>20.753915391184613</v>
      </c>
    </row>
    <row r="262" spans="1:28" x14ac:dyDescent="0.25">
      <c r="A262" s="4">
        <v>256</v>
      </c>
      <c r="C262" s="105">
        <f>IF(male=0,VLOOKUP((($A$5:$A$1570/'Life tables'!$I$2)*2)+age,lifetable,13,1),IF(male=1,VLOOKUP((($A$5:$A$1570/'Life tables'!$I$2)*2)+age,lifetable,10,1),"error"))</f>
        <v>1.2085130128736132E-4</v>
      </c>
      <c r="F262" s="96">
        <f t="shared" si="54"/>
        <v>126.17570923084898</v>
      </c>
      <c r="G262" s="96">
        <f t="shared" si="55"/>
        <v>12.674614063449107</v>
      </c>
      <c r="H262" s="96">
        <f t="shared" si="56"/>
        <v>0.72385779197523714</v>
      </c>
      <c r="I262" s="96">
        <f t="shared" si="57"/>
        <v>0.29004297143651903</v>
      </c>
      <c r="J262" s="96">
        <f t="shared" si="58"/>
        <v>1.6902773480921302E-2</v>
      </c>
      <c r="K262" s="96">
        <f t="shared" si="59"/>
        <v>0.3030787138858767</v>
      </c>
      <c r="L262" s="96">
        <f t="shared" si="67"/>
        <v>112.16721291662132</v>
      </c>
      <c r="M262" s="96">
        <f t="shared" si="60"/>
        <v>694.79744956546972</v>
      </c>
      <c r="N262" s="96">
        <f t="shared" si="61"/>
        <v>66.910499760407504</v>
      </c>
      <c r="O262" s="96">
        <f t="shared" si="62"/>
        <v>1.5971466936618055</v>
      </c>
      <c r="P262" s="96">
        <f t="shared" si="63"/>
        <v>1.5971466936618055</v>
      </c>
      <c r="Q262" s="96">
        <f t="shared" si="64"/>
        <v>9.2439431389511412E-2</v>
      </c>
      <c r="R262" s="96">
        <f t="shared" si="65"/>
        <v>0.12519892435651672</v>
      </c>
      <c r="S262" s="96">
        <f t="shared" si="68"/>
        <v>624.47501806199261</v>
      </c>
      <c r="T262" s="96">
        <f t="shared" si="69"/>
        <v>21.644187851218582</v>
      </c>
      <c r="U262" s="96">
        <f t="shared" si="70"/>
        <v>157.92027319557585</v>
      </c>
      <c r="V262" s="32">
        <f t="shared" si="71"/>
        <v>1000.0000000000003</v>
      </c>
      <c r="W262" s="100">
        <f>IF(A262=1,((cPH1_+cPHr+(cNES*L262+(cNES+cOSEX)*G262+(cNES+cEREX)*H262+(cNES+cHOEX)*I262+(cNES+cNES)*S262+(cNES+cOSEX)*N262+(cNES+cEREX)*O262+(cNES+cHOEX)*P262)))/(1+cDR)^(A$6:A$65537 + 0.5),(cPHr+(cNES*L262+(cNES+cOSEX)*G262+(cNES+cEREX)*H262+(cNES+cHOEX)*I262+(cNES+cNES)*S262+(cNES+cOSEX)*N262+(cNES+cEREX)*O262+(cNES+cHOEX)*P262))/(1+cDR)^(((cycle + 0.5)/('Life tables'!$I$2/2))))</f>
        <v>111394.05369028864</v>
      </c>
      <c r="X262" s="107">
        <f>((L262+G262+H262+I262+N262+O262+P262+S262)/('Life tables'!$I$2/2))/(1+oDR)^(((cycle + 0.5)/('Life tables'!$I$2/2)))</f>
        <v>27.180917003296692</v>
      </c>
      <c r="Y262" s="31">
        <f>((uNES*L262+ uOCEX*G262+uEREX*H262+uHOEX*I262+uNES*S262+ uOCEX*N262+uEREX*O262+uHOEX*P262)/('Life tables'!$I$2/2))/(1+oDR)^(((cycle + 0.5)/('Life tables'!$I$2/2)))</f>
        <v>17.914321907129839</v>
      </c>
      <c r="Z262" s="100">
        <f t="shared" si="66"/>
        <v>197619.55605702582</v>
      </c>
      <c r="AA262" s="107">
        <f>((L262+G262+H262+I262+N262+O262+P262+S262)/('Life tables'!$I$2/2))</f>
        <v>31.468734533491844</v>
      </c>
      <c r="AB262" s="31">
        <f>((uNES*L262+ uOCEX*G262+uEREX*H262+uHOEX*I262+uNES*S262+ uOCEX*N262+uEREX*O262+uHOEX*P262)/('Life tables'!$I$2/2))</f>
        <v>20.740324558388217</v>
      </c>
    </row>
    <row r="263" spans="1:28" x14ac:dyDescent="0.25">
      <c r="A263" s="4">
        <v>257</v>
      </c>
      <c r="C263" s="105">
        <f>IF(male=0,VLOOKUP((($A$5:$A$1570/'Life tables'!$I$2)*2)+age,lifetable,13,1),IF(male=1,VLOOKUP((($A$5:$A$1570/'Life tables'!$I$2)*2)+age,lifetable,10,1),"error"))</f>
        <v>1.2085130128736132E-4</v>
      </c>
      <c r="F263" s="96">
        <f t="shared" ref="F263:F326" si="72">E262*(1-pCAPH)+(L262+G262+H262+I262)*(1-pCAPH)+(S262+N262+O262+P262)*(pUAPH)</f>
        <v>126.09288377186131</v>
      </c>
      <c r="G263" s="96">
        <f t="shared" ref="G263:G326" si="73">F263*(rrOSEX)</f>
        <v>12.666294072749661</v>
      </c>
      <c r="H263" s="96">
        <f t="shared" ref="H263:H326" si="74">F263*rrEREX</f>
        <v>0.72338263035952177</v>
      </c>
      <c r="I263" s="96">
        <f t="shared" ref="I263:I326" si="75">F263*rrHOEX</f>
        <v>0.28985257867089226</v>
      </c>
      <c r="J263" s="96">
        <f t="shared" ref="J263:J326" si="76">F263*mr + G263*mr + H263*mr+I263*mr</f>
        <v>1.6891678001607128E-2</v>
      </c>
      <c r="K263" s="96">
        <f t="shared" ref="K263:K326" si="77">F263*amr + I263*amrHOEX</f>
        <v>0.30287976407422113</v>
      </c>
      <c r="L263" s="96">
        <f t="shared" si="67"/>
        <v>112.0935830480054</v>
      </c>
      <c r="M263" s="96">
        <f t="shared" ref="M263:M326" si="78">E262*pCAPH+(L262+G262+H262+I262)*pCAPH+(S262+N262+O262+P262)*(1-pUAPH)</f>
        <v>694.34265518134441</v>
      </c>
      <c r="N263" s="96">
        <f t="shared" ref="N263:N326" si="79">M263*rrOSEXc</f>
        <v>66.86670207584622</v>
      </c>
      <c r="O263" s="96">
        <f t="shared" ref="O263:O326" si="80">M263*rrEREXc</f>
        <v>1.596101247471184</v>
      </c>
      <c r="P263" s="96">
        <f t="shared" ref="P263:P326" si="81">M263*rrHOEXc</f>
        <v>1.596101247471184</v>
      </c>
      <c r="Q263" s="96">
        <f t="shared" ref="Q263:Q326" si="82">M263*mr + N263*mr + O263*mr+P263*mr</f>
        <v>9.237892320213395E-2</v>
      </c>
      <c r="R263" s="96">
        <f t="shared" ref="R263:R326" si="83">M263*amrc + P263*amrHOEX</f>
        <v>0.12511697274927999</v>
      </c>
      <c r="S263" s="96">
        <f t="shared" si="68"/>
        <v>624.06625471460438</v>
      </c>
      <c r="T263" s="96">
        <f t="shared" si="69"/>
        <v>21.753458452422322</v>
      </c>
      <c r="U263" s="96">
        <f t="shared" si="70"/>
        <v>158.34826993239935</v>
      </c>
      <c r="V263" s="32">
        <f t="shared" si="71"/>
        <v>1000.0000000000001</v>
      </c>
      <c r="W263" s="100">
        <f>IF(A263=1,((cPH1_+cPHr+(cNES*L263+(cNES+cOSEX)*G263+(cNES+cEREX)*H263+(cNES+cHOEX)*I263+(cNES+cNES)*S263+(cNES+cOSEX)*N263+(cNES+cEREX)*O263+(cNES+cHOEX)*P263)))/(1+cDR)^(A$6:A$65537 + 0.5),(cPHr+(cNES*L263+(cNES+cOSEX)*G263+(cNES+cEREX)*H263+(cNES+cHOEX)*I263+(cNES+cNES)*S263+(cNES+cOSEX)*N263+(cNES+cEREX)*O263+(cNES+cHOEX)*P263))/(1+cDR)^(((cycle + 0.5)/('Life tables'!$I$2/2))))</f>
        <v>111072.60526594332</v>
      </c>
      <c r="X263" s="107">
        <f>((L263+G263+H263+I263+N263+O263+P263+S263)/('Life tables'!$I$2/2))/(1+oDR)^(((cycle + 0.5)/('Life tables'!$I$2/2)))</f>
        <v>27.147609807812973</v>
      </c>
      <c r="Y263" s="31">
        <f>((uNES*L263+ uOCEX*G263+uEREX*H263+uHOEX*I263+uNES*S263+ uOCEX*N263+uEREX*O263+uHOEX*P263)/('Life tables'!$I$2/2))/(1+oDR)^(((cycle + 0.5)/('Life tables'!$I$2/2)))</f>
        <v>17.892369902752048</v>
      </c>
      <c r="Z263" s="100">
        <f t="shared" ref="Z263:Z326" si="84">IF(A263=1,((cPH1_+cPHr+(cNES*L263+(cNES+cOSEX)*G263+(cNES+cEREX)*H263+(cNES+cHOEX)*I263+(cNES+cNES)*S263+(cNES+cOSEX)*N263+(cNES+cEREX)*O263+(cNES+cHOEX)*P263))),(cPHr+(cNES*L263+(cNES+cOSEX)*G263+(cNES+cEREX)*H263+(cNES+cHOEX)*I263+(cNES+cNES)*S263+(cNES+cOSEX)*N263+(cNES+cEREX)*O263+(cNES+cHOEX)*P263)))</f>
        <v>197490.17953084112</v>
      </c>
      <c r="AA263" s="107">
        <f>((L263+G263+H263+I263+N263+O263+P263+S263)/('Life tables'!$I$2/2))</f>
        <v>31.44812703609421</v>
      </c>
      <c r="AB263" s="31">
        <f>((uNES*L263+ uOCEX*G263+uEREX*H263+uHOEX*I263+uNES*S263+ uOCEX*N263+uEREX*O263+uHOEX*P263)/('Life tables'!$I$2/2))</f>
        <v>20.726742636347954</v>
      </c>
    </row>
    <row r="264" spans="1:28" x14ac:dyDescent="0.25">
      <c r="A264" s="4">
        <v>258</v>
      </c>
      <c r="C264" s="105">
        <f>IF(male=0,VLOOKUP((($A$5:$A$1570/'Life tables'!$I$2)*2)+age,lifetable,13,1),IF(male=1,VLOOKUP((($A$5:$A$1570/'Life tables'!$I$2)*2)+age,lifetable,10,1),"error"))</f>
        <v>1.2085130128736132E-4</v>
      </c>
      <c r="F264" s="96">
        <f t="shared" si="72"/>
        <v>126.01012187397811</v>
      </c>
      <c r="G264" s="96">
        <f t="shared" si="73"/>
        <v>12.657980466896184</v>
      </c>
      <c r="H264" s="96">
        <f t="shared" si="74"/>
        <v>0.72290783338769093</v>
      </c>
      <c r="I264" s="96">
        <f t="shared" si="75"/>
        <v>0.28966233201462144</v>
      </c>
      <c r="J264" s="96">
        <f t="shared" si="76"/>
        <v>1.6880591037077279E-2</v>
      </c>
      <c r="K264" s="96">
        <f t="shared" si="77"/>
        <v>0.30268096693868612</v>
      </c>
      <c r="L264" s="96">
        <f t="shared" ref="L264:L327" si="85">F264-SUM(G264:K264)</f>
        <v>112.02000968370385</v>
      </c>
      <c r="M264" s="96">
        <f t="shared" si="78"/>
        <v>693.88814974120032</v>
      </c>
      <c r="N264" s="96">
        <f t="shared" si="79"/>
        <v>66.822932217216362</v>
      </c>
      <c r="O264" s="96">
        <f t="shared" si="80"/>
        <v>1.5950564654826616</v>
      </c>
      <c r="P264" s="96">
        <f t="shared" si="81"/>
        <v>1.5950564654826616</v>
      </c>
      <c r="Q264" s="96">
        <f t="shared" si="82"/>
        <v>9.2318453457352012E-2</v>
      </c>
      <c r="R264" s="96">
        <f t="shared" si="83"/>
        <v>0.12503507320826152</v>
      </c>
      <c r="S264" s="96">
        <f t="shared" ref="S264:S327" si="86">M264-SUM(N264:R264)</f>
        <v>623.65775106635306</v>
      </c>
      <c r="T264" s="96">
        <f t="shared" ref="T264:T327" si="87">J264+Q264+T263</f>
        <v>21.86265749691675</v>
      </c>
      <c r="U264" s="96">
        <f t="shared" ref="U264:U327" si="88">K264+R264+U263</f>
        <v>158.77598597254629</v>
      </c>
      <c r="V264" s="32">
        <f t="shared" ref="V264:V327" si="89">SUM(G264:I264,L264,N264,O264,P264,S264,T264,U264)</f>
        <v>1000.0000000000001</v>
      </c>
      <c r="W264" s="100">
        <f>IF(A264=1,((cPH1_+cPHr+(cNES*L264+(cNES+cOSEX)*G264+(cNES+cEREX)*H264+(cNES+cHOEX)*I264+(cNES+cNES)*S264+(cNES+cOSEX)*N264+(cNES+cEREX)*O264+(cNES+cHOEX)*P264)))/(1+cDR)^(A$6:A$65537 + 0.5),(cPHr+(cNES*L264+(cNES+cOSEX)*G264+(cNES+cEREX)*H264+(cNES+cHOEX)*I264+(cNES+cNES)*S264+(cNES+cOSEX)*N264+(cNES+cEREX)*O264+(cNES+cHOEX)*P264))/(1+cDR)^(((cycle + 0.5)/('Life tables'!$I$2/2))))</f>
        <v>110752.08400088601</v>
      </c>
      <c r="X264" s="107">
        <f>((L264+G264+H264+I264+N264+O264+P264+S264)/('Life tables'!$I$2/2))/(1+oDR)^(((cycle + 0.5)/('Life tables'!$I$2/2)))</f>
        <v>27.114343440514375</v>
      </c>
      <c r="Y264" s="31">
        <f>((uNES*L264+ uOCEX*G264+uEREX*H264+uHOEX*I264+uNES*S264+ uOCEX*N264+uEREX*O264+uHOEX*P264)/('Life tables'!$I$2/2))/(1+oDR)^(((cycle + 0.5)/('Life tables'!$I$2/2)))</f>
        <v>17.87044480692029</v>
      </c>
      <c r="Z264" s="100">
        <f t="shared" si="84"/>
        <v>197360.88691940007</v>
      </c>
      <c r="AA264" s="107">
        <f>((L264+G264+H264+I264+N264+O264+P264+S264)/('Life tables'!$I$2/2))</f>
        <v>31.427533049774258</v>
      </c>
      <c r="AB264" s="31">
        <f>((uNES*L264+ uOCEX*G264+uEREX*H264+uHOEX*I264+uNES*S264+ uOCEX*N264+uEREX*O264+uHOEX*P264)/('Life tables'!$I$2/2))</f>
        <v>20.713169618721913</v>
      </c>
    </row>
    <row r="265" spans="1:28" x14ac:dyDescent="0.25">
      <c r="A265" s="4">
        <v>259</v>
      </c>
      <c r="C265" s="105">
        <f>IF(male=0,VLOOKUP((($A$5:$A$1570/'Life tables'!$I$2)*2)+age,lifetable,13,1),IF(male=1,VLOOKUP((($A$5:$A$1570/'Life tables'!$I$2)*2)+age,lifetable,10,1),"error"))</f>
        <v>1.2085130128736132E-4</v>
      </c>
      <c r="F265" s="96">
        <f t="shared" si="72"/>
        <v>125.92742306077406</v>
      </c>
      <c r="G265" s="96">
        <f t="shared" si="73"/>
        <v>12.649673198030758</v>
      </c>
      <c r="H265" s="96">
        <f t="shared" si="74"/>
        <v>0.72243339832653886</v>
      </c>
      <c r="I265" s="96">
        <f t="shared" si="75"/>
        <v>0.28947223037253683</v>
      </c>
      <c r="J265" s="96">
        <f t="shared" si="76"/>
        <v>1.6869512523508781E-2</v>
      </c>
      <c r="K265" s="96">
        <f t="shared" si="77"/>
        <v>0.3024823213348804</v>
      </c>
      <c r="L265" s="96">
        <f t="shared" si="85"/>
        <v>111.94649240018583</v>
      </c>
      <c r="M265" s="96">
        <f t="shared" si="78"/>
        <v>693.43393346976302</v>
      </c>
      <c r="N265" s="96">
        <f t="shared" si="79"/>
        <v>66.779190206159484</v>
      </c>
      <c r="O265" s="96">
        <f t="shared" si="80"/>
        <v>1.5940123482128195</v>
      </c>
      <c r="P265" s="96">
        <f t="shared" si="81"/>
        <v>1.5940123482128195</v>
      </c>
      <c r="Q265" s="96">
        <f t="shared" si="82"/>
        <v>9.2258022185064265E-2</v>
      </c>
      <c r="R265" s="96">
        <f t="shared" si="83"/>
        <v>0.12495322577395568</v>
      </c>
      <c r="S265" s="96">
        <f t="shared" si="86"/>
        <v>623.24950731921888</v>
      </c>
      <c r="T265" s="96">
        <f t="shared" si="87"/>
        <v>21.971785031625323</v>
      </c>
      <c r="U265" s="96">
        <f t="shared" si="88"/>
        <v>159.20342151965514</v>
      </c>
      <c r="V265" s="32">
        <f t="shared" si="89"/>
        <v>1000.0000000000002</v>
      </c>
      <c r="W265" s="100">
        <f>IF(A265=1,((cPH1_+cPHr+(cNES*L265+(cNES+cOSEX)*G265+(cNES+cEREX)*H265+(cNES+cHOEX)*I265+(cNES+cNES)*S265+(cNES+cOSEX)*N265+(cNES+cEREX)*O265+(cNES+cHOEX)*P265)))/(1+cDR)^(A$6:A$65537 + 0.5),(cPHr+(cNES*L265+(cNES+cOSEX)*G265+(cNES+cEREX)*H265+(cNES+cHOEX)*I265+(cNES+cNES)*S265+(cNES+cOSEX)*N265+(cNES+cEREX)*O265+(cNES+cHOEX)*P265))/(1+cDR)^(((cycle + 0.5)/('Life tables'!$I$2/2))))</f>
        <v>110432.48724265152</v>
      </c>
      <c r="X265" s="107">
        <f>((L265+G265+H265+I265+N265+O265+P265+S265)/('Life tables'!$I$2/2))/(1+oDR)^(((cycle + 0.5)/('Life tables'!$I$2/2)))</f>
        <v>27.081117850696884</v>
      </c>
      <c r="Y265" s="31">
        <f>((uNES*L265+ uOCEX*G265+uEREX*H265+uHOEX*I265+uNES*S265+ uOCEX*N265+uEREX*O265+uHOEX*P265)/('Life tables'!$I$2/2))/(1+oDR)^(((cycle + 0.5)/('Life tables'!$I$2/2)))</f>
        <v>17.848546586234598</v>
      </c>
      <c r="Z265" s="100">
        <f t="shared" si="84"/>
        <v>197231.67820537952</v>
      </c>
      <c r="AA265" s="107">
        <f>((L265+G265+H265+I265+N265+O265+P265+S265)/('Life tables'!$I$2/2))</f>
        <v>31.406952564921387</v>
      </c>
      <c r="AB265" s="31">
        <f>((uNES*L265+ uOCEX*G265+uEREX*H265+uHOEX*I265+uNES*S265+ uOCEX*N265+uEREX*O265+uHOEX*P265)/('Life tables'!$I$2/2))</f>
        <v>20.699605499195979</v>
      </c>
    </row>
    <row r="266" spans="1:28" x14ac:dyDescent="0.25">
      <c r="A266" s="4">
        <v>260</v>
      </c>
      <c r="C266" s="105">
        <f>IF(male=0,VLOOKUP((($A$5:$A$1570/'Life tables'!$I$2)*2)+age,lifetable,13,1),IF(male=1,VLOOKUP((($A$5:$A$1570/'Life tables'!$I$2)*2)+age,lifetable,10,1),"error"))</f>
        <v>1.2085130128736132E-4</v>
      </c>
      <c r="F266" s="96">
        <f t="shared" si="72"/>
        <v>125.84478687641342</v>
      </c>
      <c r="G266" s="96">
        <f t="shared" si="73"/>
        <v>12.641372220363726</v>
      </c>
      <c r="H266" s="96">
        <f t="shared" si="74"/>
        <v>0.72195932256097994</v>
      </c>
      <c r="I266" s="96">
        <f t="shared" si="75"/>
        <v>0.2892822726967984</v>
      </c>
      <c r="J266" s="96">
        <f t="shared" si="76"/>
        <v>1.685844239983688E-2</v>
      </c>
      <c r="K266" s="96">
        <f t="shared" si="77"/>
        <v>0.30228382616786981</v>
      </c>
      <c r="L266" s="96">
        <f t="shared" si="85"/>
        <v>111.87303079222421</v>
      </c>
      <c r="M266" s="96">
        <f t="shared" si="78"/>
        <v>692.98000657230625</v>
      </c>
      <c r="N266" s="96">
        <f t="shared" si="79"/>
        <v>66.735476062443908</v>
      </c>
      <c r="O266" s="96">
        <f t="shared" si="80"/>
        <v>1.5929688961335255</v>
      </c>
      <c r="P266" s="96">
        <f t="shared" si="81"/>
        <v>1.5929688961335255</v>
      </c>
      <c r="Q266" s="96">
        <f t="shared" si="82"/>
        <v>9.2197629412581361E-2</v>
      </c>
      <c r="R266" s="96">
        <f t="shared" si="83"/>
        <v>0.12487143048335175</v>
      </c>
      <c r="S266" s="96">
        <f t="shared" si="86"/>
        <v>622.84152365769933</v>
      </c>
      <c r="T266" s="96">
        <f t="shared" si="87"/>
        <v>22.080841103437741</v>
      </c>
      <c r="U266" s="96">
        <f t="shared" si="88"/>
        <v>159.63057677630636</v>
      </c>
      <c r="V266" s="32">
        <f t="shared" si="89"/>
        <v>1000.0000000000001</v>
      </c>
      <c r="W266" s="100">
        <f>IF(A266=1,((cPH1_+cPHr+(cNES*L266+(cNES+cOSEX)*G266+(cNES+cEREX)*H266+(cNES+cHOEX)*I266+(cNES+cNES)*S266+(cNES+cOSEX)*N266+(cNES+cEREX)*O266+(cNES+cHOEX)*P266)))/(1+cDR)^(A$6:A$65537 + 0.5),(cPHr+(cNES*L266+(cNES+cOSEX)*G266+(cNES+cEREX)*H266+(cNES+cHOEX)*I266+(cNES+cNES)*S266+(cNES+cOSEX)*N266+(cNES+cEREX)*O266+(cNES+cHOEX)*P266))/(1+cDR)^(((cycle + 0.5)/('Life tables'!$I$2/2))))</f>
        <v>110113.81234530099</v>
      </c>
      <c r="X266" s="107">
        <f>((L266+G266+H266+I266+N266+O266+P266+S266)/('Life tables'!$I$2/2))/(1+oDR)^(((cycle + 0.5)/('Life tables'!$I$2/2)))</f>
        <v>27.047932987750418</v>
      </c>
      <c r="Y266" s="31">
        <f>((uNES*L266+ uOCEX*G266+uEREX*H266+uHOEX*I266+uNES*S266+ uOCEX*N266+uEREX*O266+uHOEX*P266)/('Life tables'!$I$2/2))/(1+oDR)^(((cycle + 0.5)/('Life tables'!$I$2/2)))</f>
        <v>17.826675207356061</v>
      </c>
      <c r="Z266" s="100">
        <f t="shared" si="84"/>
        <v>197102.55336971304</v>
      </c>
      <c r="AA266" s="107">
        <f>((L266+G266+H266+I266+N266+O266+P266+S266)/('Life tables'!$I$2/2))</f>
        <v>31.386385571966887</v>
      </c>
      <c r="AB266" s="31">
        <f>((uNES*L266+ uOCEX*G266+uEREX*H266+uHOEX*I266+uNES*S266+ uOCEX*N266+uEREX*O266+uHOEX*P266)/('Life tables'!$I$2/2))</f>
        <v>20.686050271482689</v>
      </c>
    </row>
    <row r="267" spans="1:28" x14ac:dyDescent="0.25">
      <c r="A267" s="4">
        <v>261</v>
      </c>
      <c r="C267" s="105">
        <f>IF(male=0,VLOOKUP((($A$5:$A$1570/'Life tables'!$I$2)*2)+age,lifetable,13,1),IF(male=1,VLOOKUP((($A$5:$A$1570/'Life tables'!$I$2)*2)+age,lifetable,10,1),"error"))</f>
        <v>1.3243321503420002E-4</v>
      </c>
      <c r="F267" s="96">
        <f t="shared" si="72"/>
        <v>125.76221288469087</v>
      </c>
      <c r="G267" s="96">
        <f t="shared" si="73"/>
        <v>12.633077490077353</v>
      </c>
      <c r="H267" s="96">
        <f t="shared" si="74"/>
        <v>0.72148560358854674</v>
      </c>
      <c r="I267" s="96">
        <f t="shared" si="75"/>
        <v>0.28909245798469113</v>
      </c>
      <c r="J267" s="96">
        <f t="shared" si="76"/>
        <v>1.8461967351659406E-2</v>
      </c>
      <c r="K267" s="96">
        <f t="shared" si="77"/>
        <v>0.30208548038987298</v>
      </c>
      <c r="L267" s="96">
        <f t="shared" si="85"/>
        <v>111.79800988529874</v>
      </c>
      <c r="M267" s="96">
        <f t="shared" si="78"/>
        <v>692.52636923556508</v>
      </c>
      <c r="N267" s="96">
        <f t="shared" si="79"/>
        <v>66.691789804052604</v>
      </c>
      <c r="O267" s="96">
        <f t="shared" si="80"/>
        <v>1.5919261096740316</v>
      </c>
      <c r="P267" s="96">
        <f t="shared" si="81"/>
        <v>1.5919261096740316</v>
      </c>
      <c r="Q267" s="96">
        <f t="shared" si="82"/>
        <v>0.10096734949956519</v>
      </c>
      <c r="R267" s="96">
        <f t="shared" si="83"/>
        <v>0.12478968737009843</v>
      </c>
      <c r="S267" s="96">
        <f t="shared" si="86"/>
        <v>622.42497017529479</v>
      </c>
      <c r="T267" s="96">
        <f t="shared" si="87"/>
        <v>22.200270420288966</v>
      </c>
      <c r="U267" s="96">
        <f t="shared" si="88"/>
        <v>160.05745194406632</v>
      </c>
      <c r="V267" s="32">
        <f t="shared" si="89"/>
        <v>1000</v>
      </c>
      <c r="W267" s="100">
        <f>IF(A267=1,((cPH1_+cPHr+(cNES*L267+(cNES+cOSEX)*G267+(cNES+cEREX)*H267+(cNES+cHOEX)*I267+(cNES+cNES)*S267+(cNES+cOSEX)*N267+(cNES+cEREX)*O267+(cNES+cHOEX)*P267)))/(1+cDR)^(A$6:A$65537 + 0.5),(cPHr+(cNES*L267+(cNES+cOSEX)*G267+(cNES+cEREX)*H267+(cNES+cHOEX)*I267+(cNES+cNES)*S267+(cNES+cOSEX)*N267+(cNES+cEREX)*O267+(cNES+cHOEX)*P267))/(1+cDR)^(((cycle + 0.5)/('Life tables'!$I$2/2))))</f>
        <v>109794.84345323738</v>
      </c>
      <c r="X267" s="107">
        <f>((L267+G267+H267+I267+N267+O267+P267+S267)/('Life tables'!$I$2/2))/(1+oDR)^(((cycle + 0.5)/('Life tables'!$I$2/2)))</f>
        <v>27.014443757593995</v>
      </c>
      <c r="Y267" s="31">
        <f>((uNES*L267+ uOCEX*G267+uEREX*H267+uHOEX*I267+uNES*S267+ uOCEX*N267+uEREX*O267+uHOEX*P267)/('Life tables'!$I$2/2))/(1+oDR)^(((cycle + 0.5)/('Life tables'!$I$2/2)))</f>
        <v>17.804599457818448</v>
      </c>
      <c r="Z267" s="100">
        <f t="shared" si="84"/>
        <v>196971.33588855056</v>
      </c>
      <c r="AA267" s="107">
        <f>((L267+G267+H267+I267+N267+O267+P267+S267)/('Life tables'!$I$2/2))</f>
        <v>31.365431444574231</v>
      </c>
      <c r="AB267" s="31">
        <f>((uNES*L267+ uOCEX*G267+uEREX*H267+uHOEX*I267+uNES*S267+ uOCEX*N267+uEREX*O267+uHOEX*P267)/('Life tables'!$I$2/2))</f>
        <v>20.672235516058819</v>
      </c>
    </row>
    <row r="268" spans="1:28" x14ac:dyDescent="0.25">
      <c r="A268" s="4">
        <v>262</v>
      </c>
      <c r="C268" s="105">
        <f>IF(male=0,VLOOKUP((($A$5:$A$1570/'Life tables'!$I$2)*2)+age,lifetable,13,1),IF(male=1,VLOOKUP((($A$5:$A$1570/'Life tables'!$I$2)*2)+age,lifetable,10,1),"error"))</f>
        <v>1.3243321503420002E-4</v>
      </c>
      <c r="F268" s="96">
        <f t="shared" si="72"/>
        <v>125.67808361291178</v>
      </c>
      <c r="G268" s="96">
        <f t="shared" si="73"/>
        <v>12.624626528654279</v>
      </c>
      <c r="H268" s="96">
        <f t="shared" si="74"/>
        <v>0.72100296212544956</v>
      </c>
      <c r="I268" s="96">
        <f t="shared" si="75"/>
        <v>0.28889906811495836</v>
      </c>
      <c r="J268" s="96">
        <f t="shared" si="76"/>
        <v>1.8449617124724954E-2</v>
      </c>
      <c r="K268" s="96">
        <f t="shared" si="77"/>
        <v>0.30188339877173592</v>
      </c>
      <c r="L268" s="96">
        <f t="shared" si="85"/>
        <v>111.72322203812062</v>
      </c>
      <c r="M268" s="96">
        <f t="shared" si="78"/>
        <v>692.06419402273298</v>
      </c>
      <c r="N268" s="96">
        <f t="shared" si="79"/>
        <v>66.64728132969536</v>
      </c>
      <c r="O268" s="96">
        <f t="shared" si="80"/>
        <v>1.5908636970046575</v>
      </c>
      <c r="P268" s="96">
        <f t="shared" si="81"/>
        <v>1.5908636970046575</v>
      </c>
      <c r="Q268" s="96">
        <f t="shared" si="82"/>
        <v>0.10089996635241433</v>
      </c>
      <c r="R268" s="96">
        <f t="shared" si="83"/>
        <v>0.12470640577551714</v>
      </c>
      <c r="S268" s="96">
        <f t="shared" si="86"/>
        <v>622.0095789269003</v>
      </c>
      <c r="T268" s="96">
        <f t="shared" si="87"/>
        <v>22.319620003766104</v>
      </c>
      <c r="U268" s="96">
        <f t="shared" si="88"/>
        <v>160.48404174861358</v>
      </c>
      <c r="V268" s="32">
        <f t="shared" si="89"/>
        <v>1000</v>
      </c>
      <c r="W268" s="100">
        <f>IF(A268=1,((cPH1_+cPHr+(cNES*L268+(cNES+cOSEX)*G268+(cNES+cEREX)*H268+(cNES+cHOEX)*I268+(cNES+cNES)*S268+(cNES+cOSEX)*N268+(cNES+cEREX)*O268+(cNES+cHOEX)*P268)))/(1+cDR)^(A$6:A$65537 + 0.5),(cPHr+(cNES*L268+(cNES+cOSEX)*G268+(cNES+cEREX)*H268+(cNES+cHOEX)*I268+(cNES+cNES)*S268+(cNES+cOSEX)*N268+(cNES+cEREX)*O268+(cNES+cHOEX)*P268))/(1+cDR)^(((cycle + 0.5)/('Life tables'!$I$2/2))))</f>
        <v>109476.61039822423</v>
      </c>
      <c r="X268" s="107">
        <f>((L268+G268+H268+I268+N268+O268+P268+S268)/('Life tables'!$I$2/2))/(1+oDR)^(((cycle + 0.5)/('Life tables'!$I$2/2)))</f>
        <v>26.980996004257428</v>
      </c>
      <c r="Y268" s="31">
        <f>((uNES*L268+ uOCEX*G268+uEREX*H268+uHOEX*I268+uNES*S268+ uOCEX*N268+uEREX*O268+uHOEX*P268)/('Life tables'!$I$2/2))/(1+oDR)^(((cycle + 0.5)/('Life tables'!$I$2/2)))</f>
        <v>17.782554818376127</v>
      </c>
      <c r="Z268" s="100">
        <f t="shared" si="84"/>
        <v>196839.8675099524</v>
      </c>
      <c r="AA268" s="107">
        <f>((L268+G268+H268+I268+N268+O268+P268+S268)/('Life tables'!$I$2/2))</f>
        <v>31.344491320874766</v>
      </c>
      <c r="AB268" s="31">
        <f>((uNES*L268+ uOCEX*G268+uEREX*H268+uHOEX*I268+uNES*S268+ uOCEX*N268+uEREX*O268+uHOEX*P268)/('Life tables'!$I$2/2))</f>
        <v>20.658434369124791</v>
      </c>
    </row>
    <row r="269" spans="1:28" x14ac:dyDescent="0.25">
      <c r="A269" s="4">
        <v>263</v>
      </c>
      <c r="C269" s="105">
        <f>IF(male=0,VLOOKUP((($A$5:$A$1570/'Life tables'!$I$2)*2)+age,lifetable,13,1),IF(male=1,VLOOKUP((($A$5:$A$1570/'Life tables'!$I$2)*2)+age,lifetable,10,1),"error"))</f>
        <v>1.3243321503420002E-4</v>
      </c>
      <c r="F269" s="96">
        <f t="shared" si="72"/>
        <v>125.59401840685418</v>
      </c>
      <c r="G269" s="96">
        <f t="shared" si="73"/>
        <v>12.616182002767008</v>
      </c>
      <c r="H269" s="96">
        <f t="shared" si="74"/>
        <v>0.72052068820117576</v>
      </c>
      <c r="I269" s="96">
        <f t="shared" si="75"/>
        <v>0.28870582551455609</v>
      </c>
      <c r="J269" s="96">
        <f t="shared" si="76"/>
        <v>1.8437276302676376E-2</v>
      </c>
      <c r="K269" s="96">
        <f t="shared" si="77"/>
        <v>0.30168147104182813</v>
      </c>
      <c r="L269" s="96">
        <f t="shared" si="85"/>
        <v>111.64849114302693</v>
      </c>
      <c r="M269" s="96">
        <f t="shared" si="78"/>
        <v>691.6023198407662</v>
      </c>
      <c r="N269" s="96">
        <f t="shared" si="79"/>
        <v>66.602801845262661</v>
      </c>
      <c r="O269" s="96">
        <f t="shared" si="80"/>
        <v>1.5898019763217774</v>
      </c>
      <c r="P269" s="96">
        <f t="shared" si="81"/>
        <v>1.5898019763217774</v>
      </c>
      <c r="Q269" s="96">
        <f t="shared" si="82"/>
        <v>0.10083262709426169</v>
      </c>
      <c r="R269" s="96">
        <f t="shared" si="83"/>
        <v>0.1246231784251484</v>
      </c>
      <c r="S269" s="96">
        <f t="shared" si="86"/>
        <v>621.59445823734052</v>
      </c>
      <c r="T269" s="96">
        <f t="shared" si="87"/>
        <v>22.438889907163041</v>
      </c>
      <c r="U269" s="96">
        <f t="shared" si="88"/>
        <v>160.91034639808055</v>
      </c>
      <c r="V269" s="32">
        <f t="shared" si="89"/>
        <v>1000</v>
      </c>
      <c r="W269" s="100">
        <f>IF(A269=1,((cPH1_+cPHr+(cNES*L269+(cNES+cOSEX)*G269+(cNES+cEREX)*H269+(cNES+cHOEX)*I269+(cNES+cNES)*S269+(cNES+cOSEX)*N269+(cNES+cEREX)*O269+(cNES+cHOEX)*P269)))/(1+cDR)^(A$6:A$65537 + 0.5),(cPHr+(cNES*L269+(cNES+cOSEX)*G269+(cNES+cEREX)*H269+(cNES+cHOEX)*I269+(cNES+cNES)*S269+(cNES+cOSEX)*N269+(cNES+cEREX)*O269+(cNES+cHOEX)*P269))/(1+cDR)^(((cycle + 0.5)/('Life tables'!$I$2/2))))</f>
        <v>109159.2993527809</v>
      </c>
      <c r="X269" s="107">
        <f>((L269+G269+H269+I269+N269+O269+P269+S269)/('Life tables'!$I$2/2))/(1+oDR)^(((cycle + 0.5)/('Life tables'!$I$2/2)))</f>
        <v>26.947589675788922</v>
      </c>
      <c r="Y269" s="31">
        <f>((uNES*L269+ uOCEX*G269+uEREX*H269+uHOEX*I269+uNES*S269+ uOCEX*N269+uEREX*O269+uHOEX*P269)/('Life tables'!$I$2/2))/(1+oDR)^(((cycle + 0.5)/('Life tables'!$I$2/2)))</f>
        <v>17.76053748079287</v>
      </c>
      <c r="Z269" s="100">
        <f t="shared" si="84"/>
        <v>196708.48621706979</v>
      </c>
      <c r="AA269" s="107">
        <f>((L269+G269+H269+I269+N269+O269+P269+S269)/('Life tables'!$I$2/2))</f>
        <v>31.323565190841187</v>
      </c>
      <c r="AB269" s="31">
        <f>((uNES*L269+ uOCEX*G269+uEREX*H269+uHOEX*I269+uNES*S269+ uOCEX*N269+uEREX*O269+uHOEX*P269)/('Life tables'!$I$2/2))</f>
        <v>20.644642444731254</v>
      </c>
    </row>
    <row r="270" spans="1:28" x14ac:dyDescent="0.25">
      <c r="A270" s="4">
        <v>264</v>
      </c>
      <c r="C270" s="105">
        <f>IF(male=0,VLOOKUP((($A$5:$A$1570/'Life tables'!$I$2)*2)+age,lifetable,13,1),IF(male=1,VLOOKUP((($A$5:$A$1570/'Life tables'!$I$2)*2)+age,lifetable,10,1),"error"))</f>
        <v>1.3243321503420002E-4</v>
      </c>
      <c r="F270" s="96">
        <f t="shared" si="72"/>
        <v>125.51001685520889</v>
      </c>
      <c r="G270" s="96">
        <f t="shared" si="73"/>
        <v>12.607743871098679</v>
      </c>
      <c r="H270" s="96">
        <f t="shared" si="74"/>
        <v>0.72003877945608441</v>
      </c>
      <c r="I270" s="96">
        <f t="shared" si="75"/>
        <v>0.28851272923799859</v>
      </c>
      <c r="J270" s="96">
        <f t="shared" si="76"/>
        <v>1.8424944825133228E-2</v>
      </c>
      <c r="K270" s="96">
        <f t="shared" si="77"/>
        <v>0.3014796962121698</v>
      </c>
      <c r="L270" s="96">
        <f t="shared" si="85"/>
        <v>111.57381683437882</v>
      </c>
      <c r="M270" s="96">
        <f t="shared" si="78"/>
        <v>691.14074683954743</v>
      </c>
      <c r="N270" s="96">
        <f t="shared" si="79"/>
        <v>66.558351365188543</v>
      </c>
      <c r="O270" s="96">
        <f t="shared" si="80"/>
        <v>1.5887409479699302</v>
      </c>
      <c r="P270" s="96">
        <f t="shared" si="81"/>
        <v>1.5887409479699302</v>
      </c>
      <c r="Q270" s="96">
        <f t="shared" si="82"/>
        <v>0.10076533174695952</v>
      </c>
      <c r="R270" s="96">
        <f t="shared" si="83"/>
        <v>0.12454000534600032</v>
      </c>
      <c r="S270" s="96">
        <f t="shared" si="86"/>
        <v>621.17960824132604</v>
      </c>
      <c r="T270" s="96">
        <f t="shared" si="87"/>
        <v>22.558080183735132</v>
      </c>
      <c r="U270" s="96">
        <f t="shared" si="88"/>
        <v>161.33636609963872</v>
      </c>
      <c r="V270" s="32">
        <f t="shared" si="89"/>
        <v>999.99999999999977</v>
      </c>
      <c r="W270" s="100">
        <f>IF(A270=1,((cPH1_+cPHr+(cNES*L270+(cNES+cOSEX)*G270+(cNES+cEREX)*H270+(cNES+cHOEX)*I270+(cNES+cNES)*S270+(cNES+cOSEX)*N270+(cNES+cEREX)*O270+(cNES+cHOEX)*P270)))/(1+cDR)^(A$6:A$65537 + 0.5),(cPHr+(cNES*L270+(cNES+cOSEX)*G270+(cNES+cEREX)*H270+(cNES+cHOEX)*I270+(cNES+cNES)*S270+(cNES+cOSEX)*N270+(cNES+cEREX)*O270+(cNES+cHOEX)*P270))/(1+cDR)^(((cycle + 0.5)/('Life tables'!$I$2/2))))</f>
        <v>108842.90766381699</v>
      </c>
      <c r="X270" s="107">
        <f>((L270+G270+H270+I270+N270+O270+P270+S270)/('Life tables'!$I$2/2))/(1+oDR)^(((cycle + 0.5)/('Life tables'!$I$2/2)))</f>
        <v>26.91422472032923</v>
      </c>
      <c r="Y270" s="31">
        <f>((uNES*L270+ uOCEX*G270+uEREX*H270+uHOEX*I270+uNES*S270+ uOCEX*N270+uEREX*O270+uHOEX*P270)/('Life tables'!$I$2/2))/(1+oDR)^(((cycle + 0.5)/('Life tables'!$I$2/2)))</f>
        <v>17.738547410904548</v>
      </c>
      <c r="Z270" s="100">
        <f t="shared" si="84"/>
        <v>196577.19198365623</v>
      </c>
      <c r="AA270" s="107">
        <f>((L270+G270+H270+I270+N270+O270+P270+S270)/('Life tables'!$I$2/2))</f>
        <v>31.302653044484522</v>
      </c>
      <c r="AB270" s="31">
        <f>((uNES*L270+ uOCEX*G270+uEREX*H270+uHOEX*I270+uNES*S270+ uOCEX*N270+uEREX*O270+uHOEX*P270)/('Life tables'!$I$2/2))</f>
        <v>20.630859736311663</v>
      </c>
    </row>
    <row r="271" spans="1:28" x14ac:dyDescent="0.25">
      <c r="A271" s="4">
        <v>265</v>
      </c>
      <c r="C271" s="105">
        <f>IF(male=0,VLOOKUP((($A$5:$A$1570/'Life tables'!$I$2)*2)+age,lifetable,13,1),IF(male=1,VLOOKUP((($A$5:$A$1570/'Life tables'!$I$2)*2)+age,lifetable,10,1),"error"))</f>
        <v>1.3243321503420002E-4</v>
      </c>
      <c r="F271" s="96">
        <f t="shared" si="72"/>
        <v>125.42607856413312</v>
      </c>
      <c r="G271" s="96">
        <f t="shared" si="73"/>
        <v>12.599312094086953</v>
      </c>
      <c r="H271" s="96">
        <f t="shared" si="74"/>
        <v>0.71955723363073765</v>
      </c>
      <c r="I271" s="96">
        <f t="shared" si="75"/>
        <v>0.28831977837995049</v>
      </c>
      <c r="J271" s="96">
        <f t="shared" si="76"/>
        <v>1.8412622634279157E-2</v>
      </c>
      <c r="K271" s="96">
        <f t="shared" si="77"/>
        <v>0.30127807333673601</v>
      </c>
      <c r="L271" s="96">
        <f t="shared" si="85"/>
        <v>111.49919876206447</v>
      </c>
      <c r="M271" s="96">
        <f t="shared" si="78"/>
        <v>690.67947515249273</v>
      </c>
      <c r="N271" s="96">
        <f t="shared" si="79"/>
        <v>66.513929902321252</v>
      </c>
      <c r="O271" s="96">
        <f t="shared" si="80"/>
        <v>1.5876806122558023</v>
      </c>
      <c r="P271" s="96">
        <f t="shared" si="81"/>
        <v>1.5876806122558023</v>
      </c>
      <c r="Q271" s="96">
        <f t="shared" si="82"/>
        <v>0.10069808032995931</v>
      </c>
      <c r="R271" s="96">
        <f t="shared" si="83"/>
        <v>0.12445688656211376</v>
      </c>
      <c r="S271" s="96">
        <f t="shared" si="86"/>
        <v>620.76502905876782</v>
      </c>
      <c r="T271" s="96">
        <f t="shared" si="87"/>
        <v>22.677190886699371</v>
      </c>
      <c r="U271" s="96">
        <f t="shared" si="88"/>
        <v>161.76210105953757</v>
      </c>
      <c r="V271" s="32">
        <f t="shared" si="89"/>
        <v>999.99999999999977</v>
      </c>
      <c r="W271" s="100">
        <f>IF(A271=1,((cPH1_+cPHr+(cNES*L271+(cNES+cOSEX)*G271+(cNES+cEREX)*H271+(cNES+cHOEX)*I271+(cNES+cNES)*S271+(cNES+cOSEX)*N271+(cNES+cEREX)*O271+(cNES+cHOEX)*P271)))/(1+cDR)^(A$6:A$65537 + 0.5),(cPHr+(cNES*L271+(cNES+cOSEX)*G271+(cNES+cEREX)*H271+(cNES+cHOEX)*I271+(cNES+cNES)*S271+(cNES+cOSEX)*N271+(cNES+cEREX)*O271+(cNES+cHOEX)*P271))/(1+cDR)^(((cycle + 0.5)/('Life tables'!$I$2/2))))</f>
        <v>108527.43268498658</v>
      </c>
      <c r="X271" s="107">
        <f>((L271+G271+H271+I271+N271+O271+P271+S271)/('Life tables'!$I$2/2))/(1+oDR)^(((cycle + 0.5)/('Life tables'!$I$2/2)))</f>
        <v>26.880901086110207</v>
      </c>
      <c r="Y271" s="31">
        <f>((uNES*L271+ uOCEX*G271+uEREX*H271+uHOEX*I271+uNES*S271+ uOCEX*N271+uEREX*O271+uHOEX*P271)/('Life tables'!$I$2/2))/(1+oDR)^(((cycle + 0.5)/('Life tables'!$I$2/2)))</f>
        <v>17.716584574606369</v>
      </c>
      <c r="Z271" s="100">
        <f t="shared" si="84"/>
        <v>196445.98478199524</v>
      </c>
      <c r="AA271" s="107">
        <f>((L271+G271+H271+I271+N271+O271+P271+S271)/('Life tables'!$I$2/2))</f>
        <v>31.281754871852655</v>
      </c>
      <c r="AB271" s="31">
        <f>((uNES*L271+ uOCEX*G271+uEREX*H271+uHOEX*I271+uNES*S271+ uOCEX*N271+uEREX*O271+uHOEX*P271)/('Life tables'!$I$2/2))</f>
        <v>20.617086237322951</v>
      </c>
    </row>
    <row r="272" spans="1:28" x14ac:dyDescent="0.25">
      <c r="A272" s="4">
        <v>266</v>
      </c>
      <c r="C272" s="105">
        <f>IF(male=0,VLOOKUP((($A$5:$A$1570/'Life tables'!$I$2)*2)+age,lifetable,13,1),IF(male=1,VLOOKUP((($A$5:$A$1570/'Life tables'!$I$2)*2)+age,lifetable,10,1),"error"))</f>
        <v>1.3243321503420002E-4</v>
      </c>
      <c r="F272" s="96">
        <f t="shared" si="72"/>
        <v>125.34220315643684</v>
      </c>
      <c r="G272" s="96">
        <f t="shared" si="73"/>
        <v>12.590886633842304</v>
      </c>
      <c r="H272" s="96">
        <f t="shared" si="74"/>
        <v>0.71907604856123286</v>
      </c>
      <c r="I272" s="96">
        <f t="shared" si="75"/>
        <v>0.28812697207335647</v>
      </c>
      <c r="J272" s="96">
        <f t="shared" si="76"/>
        <v>1.8400309674742453E-2</v>
      </c>
      <c r="K272" s="96">
        <f t="shared" si="77"/>
        <v>0.30107660150950238</v>
      </c>
      <c r="L272" s="96">
        <f t="shared" si="85"/>
        <v>111.42463659077571</v>
      </c>
      <c r="M272" s="96">
        <f t="shared" si="78"/>
        <v>690.21850489732594</v>
      </c>
      <c r="N272" s="96">
        <f t="shared" si="79"/>
        <v>66.469537467997867</v>
      </c>
      <c r="O272" s="96">
        <f t="shared" si="80"/>
        <v>1.5866209694500082</v>
      </c>
      <c r="P272" s="96">
        <f t="shared" si="81"/>
        <v>1.5866209694500082</v>
      </c>
      <c r="Q272" s="96">
        <f t="shared" si="82"/>
        <v>0.10063087286042469</v>
      </c>
      <c r="R272" s="96">
        <f t="shared" si="83"/>
        <v>0.12437382209470196</v>
      </c>
      <c r="S272" s="96">
        <f t="shared" si="86"/>
        <v>620.35072079547297</v>
      </c>
      <c r="T272" s="96">
        <f t="shared" si="87"/>
        <v>22.796222069234538</v>
      </c>
      <c r="U272" s="96">
        <f t="shared" si="88"/>
        <v>162.18755148314179</v>
      </c>
      <c r="V272" s="32">
        <f t="shared" si="89"/>
        <v>999.99999999999977</v>
      </c>
      <c r="W272" s="100">
        <f>IF(A272=1,((cPH1_+cPHr+(cNES*L272+(cNES+cOSEX)*G272+(cNES+cEREX)*H272+(cNES+cHOEX)*I272+(cNES+cNES)*S272+(cNES+cOSEX)*N272+(cNES+cEREX)*O272+(cNES+cHOEX)*P272)))/(1+cDR)^(A$6:A$65537 + 0.5),(cPHr+(cNES*L272+(cNES+cOSEX)*G272+(cNES+cEREX)*H272+(cNES+cHOEX)*I272+(cNES+cNES)*S272+(cNES+cOSEX)*N272+(cNES+cEREX)*O272+(cNES+cHOEX)*P272))/(1+cDR)^(((cycle + 0.5)/('Life tables'!$I$2/2))))</f>
        <v>108212.87177671435</v>
      </c>
      <c r="X272" s="107">
        <f>((L272+G272+H272+I272+N272+O272+P272+S272)/('Life tables'!$I$2/2))/(1+oDR)^(((cycle + 0.5)/('Life tables'!$I$2/2)))</f>
        <v>26.847618721453404</v>
      </c>
      <c r="Y272" s="31">
        <f>((uNES*L272+ uOCEX*G272+uEREX*H272+uHOEX*I272+uNES*S272+ uOCEX*N272+uEREX*O272+uHOEX*P272)/('Life tables'!$I$2/2))/(1+oDR)^(((cycle + 0.5)/('Life tables'!$I$2/2)))</f>
        <v>17.694648937851976</v>
      </c>
      <c r="Z272" s="100">
        <f t="shared" si="84"/>
        <v>196314.86458297045</v>
      </c>
      <c r="AA272" s="107">
        <f>((L272+G272+H272+I272+N272+O272+P272+S272)/('Life tables'!$I$2/2))</f>
        <v>31.26087066302885</v>
      </c>
      <c r="AB272" s="31">
        <f>((uNES*L272+ uOCEX*G272+uEREX*H272+uHOEX*I272+uNES*S272+ uOCEX*N272+uEREX*O272+uHOEX*P272)/('Life tables'!$I$2/2))</f>
        <v>20.603321941244648</v>
      </c>
    </row>
    <row r="273" spans="1:28" x14ac:dyDescent="0.25">
      <c r="A273" s="4">
        <v>267</v>
      </c>
      <c r="C273" s="105">
        <f>IF(male=0,VLOOKUP((($A$5:$A$1570/'Life tables'!$I$2)*2)+age,lifetable,13,1),IF(male=1,VLOOKUP((($A$5:$A$1570/'Life tables'!$I$2)*2)+age,lifetable,10,1),"error"))</f>
        <v>1.3243321503420002E-4</v>
      </c>
      <c r="F273" s="96">
        <f t="shared" si="72"/>
        <v>125.2583902708071</v>
      </c>
      <c r="G273" s="96">
        <f t="shared" si="73"/>
        <v>12.582467454070091</v>
      </c>
      <c r="H273" s="96">
        <f t="shared" si="74"/>
        <v>0.71859522217475291</v>
      </c>
      <c r="I273" s="96">
        <f t="shared" si="75"/>
        <v>0.2879343094876583</v>
      </c>
      <c r="J273" s="96">
        <f t="shared" si="76"/>
        <v>1.8388005893482152E-2</v>
      </c>
      <c r="K273" s="96">
        <f t="shared" si="77"/>
        <v>0.30087527986258178</v>
      </c>
      <c r="L273" s="96">
        <f t="shared" si="85"/>
        <v>111.35012999931853</v>
      </c>
      <c r="M273" s="96">
        <f t="shared" si="78"/>
        <v>689.75783617681634</v>
      </c>
      <c r="N273" s="96">
        <f t="shared" si="79"/>
        <v>66.425174072115283</v>
      </c>
      <c r="O273" s="96">
        <f t="shared" si="80"/>
        <v>1.5855620197887863</v>
      </c>
      <c r="P273" s="96">
        <f t="shared" si="81"/>
        <v>1.5855620197887863</v>
      </c>
      <c r="Q273" s="96">
        <f t="shared" si="82"/>
        <v>0.10056370935333893</v>
      </c>
      <c r="R273" s="96">
        <f t="shared" si="83"/>
        <v>0.12429081196228342</v>
      </c>
      <c r="S273" s="96">
        <f t="shared" si="86"/>
        <v>619.93668354380793</v>
      </c>
      <c r="T273" s="96">
        <f t="shared" si="87"/>
        <v>22.915173784481361</v>
      </c>
      <c r="U273" s="96">
        <f t="shared" si="88"/>
        <v>162.61271757496667</v>
      </c>
      <c r="V273" s="32">
        <f t="shared" si="89"/>
        <v>999.99999999999977</v>
      </c>
      <c r="W273" s="100">
        <f>IF(A273=1,((cPH1_+cPHr+(cNES*L273+(cNES+cOSEX)*G273+(cNES+cEREX)*H273+(cNES+cHOEX)*I273+(cNES+cNES)*S273+(cNES+cOSEX)*N273+(cNES+cEREX)*O273+(cNES+cHOEX)*P273)))/(1+cDR)^(A$6:A$65537 + 0.5),(cPHr+(cNES*L273+(cNES+cOSEX)*G273+(cNES+cEREX)*H273+(cNES+cHOEX)*I273+(cNES+cNES)*S273+(cNES+cOSEX)*N273+(cNES+cEREX)*O273+(cNES+cHOEX)*P273))/(1+cDR)^(((cycle + 0.5)/('Life tables'!$I$2/2))))</f>
        <v>107899.22230622012</v>
      </c>
      <c r="X273" s="107">
        <f>((L273+G273+H273+I273+N273+O273+P273+S273)/('Life tables'!$I$2/2))/(1+oDR)^(((cycle + 0.5)/('Life tables'!$I$2/2)))</f>
        <v>26.814377574768777</v>
      </c>
      <c r="Y273" s="31">
        <f>((uNES*L273+ uOCEX*G273+uEREX*H273+uHOEX*I273+uNES*S273+ uOCEX*N273+uEREX*O273+uHOEX*P273)/('Life tables'!$I$2/2))/(1+oDR)^(((cycle + 0.5)/('Life tables'!$I$2/2)))</f>
        <v>17.672740466652645</v>
      </c>
      <c r="Z273" s="100">
        <f t="shared" si="84"/>
        <v>196183.83135613272</v>
      </c>
      <c r="AA273" s="107">
        <f>((L273+G273+H273+I273+N273+O273+P273+S273)/('Life tables'!$I$2/2))</f>
        <v>31.24000040813042</v>
      </c>
      <c r="AB273" s="31">
        <f>((uNES*L273+ uOCEX*G273+uEREX*H273+uHOEX*I273+uNES*S273+ uOCEX*N273+uEREX*O273+uHOEX*P273)/('Life tables'!$I$2/2))</f>
        <v>20.589566841577991</v>
      </c>
    </row>
    <row r="274" spans="1:28" x14ac:dyDescent="0.25">
      <c r="A274" s="4">
        <v>268</v>
      </c>
      <c r="C274" s="105">
        <f>IF(male=0,VLOOKUP((($A$5:$A$1570/'Life tables'!$I$2)*2)+age,lifetable,13,1),IF(male=1,VLOOKUP((($A$5:$A$1570/'Life tables'!$I$2)*2)+age,lifetable,10,1),"error"))</f>
        <v>1.3243321503420002E-4</v>
      </c>
      <c r="F274" s="96">
        <f t="shared" si="72"/>
        <v>125.17463956106849</v>
      </c>
      <c r="G274" s="96">
        <f t="shared" si="73"/>
        <v>12.57405451999627</v>
      </c>
      <c r="H274" s="96">
        <f t="shared" si="74"/>
        <v>0.71811475248532297</v>
      </c>
      <c r="I274" s="96">
        <f t="shared" si="75"/>
        <v>0.28774178982709464</v>
      </c>
      <c r="J274" s="96">
        <f t="shared" si="76"/>
        <v>1.8375711239679501E-2</v>
      </c>
      <c r="K274" s="96">
        <f t="shared" si="77"/>
        <v>0.30067410756444818</v>
      </c>
      <c r="L274" s="96">
        <f t="shared" si="85"/>
        <v>111.27567867995567</v>
      </c>
      <c r="M274" s="96">
        <f t="shared" si="78"/>
        <v>689.29746907948334</v>
      </c>
      <c r="N274" s="96">
        <f t="shared" si="79"/>
        <v>66.380839723198108</v>
      </c>
      <c r="O274" s="96">
        <f t="shared" si="80"/>
        <v>1.5845037634756176</v>
      </c>
      <c r="P274" s="96">
        <f t="shared" si="81"/>
        <v>1.5845037634756176</v>
      </c>
      <c r="Q274" s="96">
        <f t="shared" si="82"/>
        <v>0.10049658982160785</v>
      </c>
      <c r="R274" s="96">
        <f t="shared" si="83"/>
        <v>0.12420785618080886</v>
      </c>
      <c r="S274" s="96">
        <f t="shared" si="86"/>
        <v>619.52291738333156</v>
      </c>
      <c r="T274" s="96">
        <f t="shared" si="87"/>
        <v>23.034046085542649</v>
      </c>
      <c r="U274" s="96">
        <f t="shared" si="88"/>
        <v>163.03759953871193</v>
      </c>
      <c r="V274" s="32">
        <f t="shared" si="89"/>
        <v>999.99999999999977</v>
      </c>
      <c r="W274" s="100">
        <f>IF(A274=1,((cPH1_+cPHr+(cNES*L274+(cNES+cOSEX)*G274+(cNES+cEREX)*H274+(cNES+cHOEX)*I274+(cNES+cNES)*S274+(cNES+cOSEX)*N274+(cNES+cEREX)*O274+(cNES+cHOEX)*P274)))/(1+cDR)^(A$6:A$65537 + 0.5),(cPHr+(cNES*L274+(cNES+cOSEX)*G274+(cNES+cEREX)*H274+(cNES+cHOEX)*I274+(cNES+cNES)*S274+(cNES+cOSEX)*N274+(cNES+cEREX)*O274+(cNES+cHOEX)*P274))/(1+cDR)^(((cycle + 0.5)/('Life tables'!$I$2/2))))</f>
        <v>107586.48164754064</v>
      </c>
      <c r="X274" s="107">
        <f>((L274+G274+H274+I274+N274+O274+P274+S274)/('Life tables'!$I$2/2))/(1+oDR)^(((cycle + 0.5)/('Life tables'!$I$2/2)))</f>
        <v>26.781177594553412</v>
      </c>
      <c r="Y274" s="31">
        <f>((uNES*L274+ uOCEX*G274+uEREX*H274+uHOEX*I274+uNES*S274+ uOCEX*N274+uEREX*O274+uHOEX*P274)/('Life tables'!$I$2/2))/(1+oDR)^(((cycle + 0.5)/('Life tables'!$I$2/2)))</f>
        <v>17.650859127076441</v>
      </c>
      <c r="Z274" s="100">
        <f t="shared" si="84"/>
        <v>196052.88506976404</v>
      </c>
      <c r="AA274" s="107">
        <f>((L274+G274+H274+I274+N274+O274+P274+S274)/('Life tables'!$I$2/2))</f>
        <v>31.21914409730741</v>
      </c>
      <c r="AB274" s="31">
        <f>((uNES*L274+ uOCEX*G274+uEREX*H274+uHOEX*I274+uNES*S274+ uOCEX*N274+uEREX*O274+uHOEX*P274)/('Life tables'!$I$2/2))</f>
        <v>20.575820931845097</v>
      </c>
    </row>
    <row r="275" spans="1:28" x14ac:dyDescent="0.25">
      <c r="A275" s="4">
        <v>269</v>
      </c>
      <c r="C275" s="105">
        <f>IF(male=0,VLOOKUP((($A$5:$A$1570/'Life tables'!$I$2)*2)+age,lifetable,13,1),IF(male=1,VLOOKUP((($A$5:$A$1570/'Life tables'!$I$2)*2)+age,lifetable,10,1),"error"))</f>
        <v>1.3243321503420002E-4</v>
      </c>
      <c r="F275" s="96">
        <f t="shared" si="72"/>
        <v>125.09095069547823</v>
      </c>
      <c r="G275" s="96">
        <f t="shared" si="73"/>
        <v>12.565647798296583</v>
      </c>
      <c r="H275" s="96">
        <f t="shared" si="74"/>
        <v>0.71763463758976698</v>
      </c>
      <c r="I275" s="96">
        <f t="shared" si="75"/>
        <v>0.28754941232908082</v>
      </c>
      <c r="J275" s="96">
        <f t="shared" si="76"/>
        <v>1.8363425664634468E-2</v>
      </c>
      <c r="K275" s="96">
        <f t="shared" si="77"/>
        <v>0.30047308381824311</v>
      </c>
      <c r="L275" s="96">
        <f t="shared" si="85"/>
        <v>111.20128233777992</v>
      </c>
      <c r="M275" s="96">
        <f t="shared" si="78"/>
        <v>688.8374036802669</v>
      </c>
      <c r="N275" s="96">
        <f t="shared" si="79"/>
        <v>66.336534428463224</v>
      </c>
      <c r="O275" s="96">
        <f t="shared" si="80"/>
        <v>1.5834462006827688</v>
      </c>
      <c r="P275" s="96">
        <f t="shared" si="81"/>
        <v>1.5834462006827688</v>
      </c>
      <c r="Q275" s="96">
        <f t="shared" si="82"/>
        <v>0.10042951427615734</v>
      </c>
      <c r="R275" s="96">
        <f t="shared" si="83"/>
        <v>0.12412495476378213</v>
      </c>
      <c r="S275" s="96">
        <f t="shared" si="86"/>
        <v>619.10942238139819</v>
      </c>
      <c r="T275" s="96">
        <f t="shared" si="87"/>
        <v>23.152839025483441</v>
      </c>
      <c r="U275" s="96">
        <f t="shared" si="88"/>
        <v>163.46219757729395</v>
      </c>
      <c r="V275" s="32">
        <f t="shared" si="89"/>
        <v>999.99999999999966</v>
      </c>
      <c r="W275" s="100">
        <f>IF(A275=1,((cPH1_+cPHr+(cNES*L275+(cNES+cOSEX)*G275+(cNES+cEREX)*H275+(cNES+cHOEX)*I275+(cNES+cNES)*S275+(cNES+cOSEX)*N275+(cNES+cEREX)*O275+(cNES+cHOEX)*P275)))/(1+cDR)^(A$6:A$65537 + 0.5),(cPHr+(cNES*L275+(cNES+cOSEX)*G275+(cNES+cEREX)*H275+(cNES+cHOEX)*I275+(cNES+cNES)*S275+(cNES+cOSEX)*N275+(cNES+cEREX)*O275+(cNES+cHOEX)*P275))/(1+cDR)^(((cycle + 0.5)/('Life tables'!$I$2/2))))</f>
        <v>107274.64718154979</v>
      </c>
      <c r="X275" s="107">
        <f>((L275+G275+H275+I275+N275+O275+P275+S275)/('Life tables'!$I$2/2))/(1+oDR)^(((cycle + 0.5)/('Life tables'!$I$2/2)))</f>
        <v>26.748018729390314</v>
      </c>
      <c r="Y275" s="31">
        <f>((uNES*L275+ uOCEX*G275+uEREX*H275+uHOEX*I275+uNES*S275+ uOCEX*N275+uEREX*O275+uHOEX*P275)/('Life tables'!$I$2/2))/(1+oDR)^(((cycle + 0.5)/('Life tables'!$I$2/2)))</f>
        <v>17.629004885247465</v>
      </c>
      <c r="Z275" s="100">
        <f t="shared" si="84"/>
        <v>195922.02569093867</v>
      </c>
      <c r="AA275" s="107">
        <f>((L275+G275+H275+I275+N275+O275+P275+S275)/('Life tables'!$I$2/2))</f>
        <v>31.198301720741359</v>
      </c>
      <c r="AB275" s="31">
        <f>((uNES*L275+ uOCEX*G275+uEREX*H275+uHOEX*I275+uNES*S275+ uOCEX*N275+uEREX*O275+uHOEX*P275)/('Life tables'!$I$2/2))</f>
        <v>20.562084205588192</v>
      </c>
    </row>
    <row r="276" spans="1:28" x14ac:dyDescent="0.25">
      <c r="A276" s="4">
        <v>270</v>
      </c>
      <c r="C276" s="105">
        <f>IF(male=0,VLOOKUP((($A$5:$A$1570/'Life tables'!$I$2)*2)+age,lifetable,13,1),IF(male=1,VLOOKUP((($A$5:$A$1570/'Life tables'!$I$2)*2)+age,lifetable,10,1),"error"))</f>
        <v>1.3243321503420002E-4</v>
      </c>
      <c r="F276" s="96">
        <f t="shared" si="72"/>
        <v>125.007323356054</v>
      </c>
      <c r="G276" s="96">
        <f t="shared" si="73"/>
        <v>12.55724725702904</v>
      </c>
      <c r="H276" s="96">
        <f t="shared" si="74"/>
        <v>0.71715487566385117</v>
      </c>
      <c r="I276" s="96">
        <f t="shared" si="75"/>
        <v>0.28735717626266366</v>
      </c>
      <c r="J276" s="96">
        <f t="shared" si="76"/>
        <v>1.8351149121667052E-2</v>
      </c>
      <c r="K276" s="96">
        <f t="shared" si="77"/>
        <v>0.3002722078601614</v>
      </c>
      <c r="L276" s="96">
        <f t="shared" si="85"/>
        <v>111.12694069011661</v>
      </c>
      <c r="M276" s="96">
        <f t="shared" si="78"/>
        <v>688.37764004116821</v>
      </c>
      <c r="N276" s="96">
        <f t="shared" si="79"/>
        <v>66.29225819388148</v>
      </c>
      <c r="O276" s="96">
        <f t="shared" si="80"/>
        <v>1.5823893315527631</v>
      </c>
      <c r="P276" s="96">
        <f t="shared" si="81"/>
        <v>1.5823893315527631</v>
      </c>
      <c r="Q276" s="96">
        <f t="shared" si="82"/>
        <v>0.10036248272602688</v>
      </c>
      <c r="R276" s="96">
        <f t="shared" si="83"/>
        <v>0.12404210772237546</v>
      </c>
      <c r="S276" s="96">
        <f t="shared" si="86"/>
        <v>618.69619859373279</v>
      </c>
      <c r="T276" s="96">
        <f t="shared" si="87"/>
        <v>23.271552657331135</v>
      </c>
      <c r="U276" s="96">
        <f t="shared" si="88"/>
        <v>163.88651189287648</v>
      </c>
      <c r="V276" s="32">
        <f t="shared" si="89"/>
        <v>999.99999999999955</v>
      </c>
      <c r="W276" s="100">
        <f>IF(A276=1,((cPH1_+cPHr+(cNES*L276+(cNES+cOSEX)*G276+(cNES+cEREX)*H276+(cNES+cHOEX)*I276+(cNES+cNES)*S276+(cNES+cOSEX)*N276+(cNES+cEREX)*O276+(cNES+cHOEX)*P276)))/(1+cDR)^(A$6:A$65537 + 0.5),(cPHr+(cNES*L276+(cNES+cOSEX)*G276+(cNES+cEREX)*H276+(cNES+cHOEX)*I276+(cNES+cNES)*S276+(cNES+cOSEX)*N276+(cNES+cEREX)*O276+(cNES+cHOEX)*P276))/(1+cDR)^(((cycle + 0.5)/('Life tables'!$I$2/2))))</f>
        <v>106963.71629597648</v>
      </c>
      <c r="X276" s="107">
        <f>((L276+G276+H276+I276+N276+O276+P276+S276)/('Life tables'!$I$2/2))/(1+oDR)^(((cycle + 0.5)/('Life tables'!$I$2/2)))</f>
        <v>26.714900927947276</v>
      </c>
      <c r="Y276" s="31">
        <f>((uNES*L276+ uOCEX*G276+uEREX*H276+uHOEX*I276+uNES*S276+ uOCEX*N276+uEREX*O276+uHOEX*P276)/('Life tables'!$I$2/2))/(1+oDR)^(((cycle + 0.5)/('Life tables'!$I$2/2)))</f>
        <v>17.607177707345148</v>
      </c>
      <c r="Z276" s="100">
        <f t="shared" si="84"/>
        <v>195791.25318558121</v>
      </c>
      <c r="AA276" s="107">
        <f>((L276+G276+H276+I276+N276+O276+P276+S276)/('Life tables'!$I$2/2))</f>
        <v>31.177473268644132</v>
      </c>
      <c r="AB276" s="31">
        <f>((uNES*L276+ uOCEX*G276+uEREX*H276+uHOEX*I276+uNES*S276+ uOCEX*N276+uEREX*O276+uHOEX*P276)/('Life tables'!$I$2/2))</f>
        <v>20.548356656368867</v>
      </c>
    </row>
    <row r="277" spans="1:28" x14ac:dyDescent="0.25">
      <c r="A277" s="4">
        <v>271</v>
      </c>
      <c r="C277" s="105">
        <f>IF(male=0,VLOOKUP((($A$5:$A$1570/'Life tables'!$I$2)*2)+age,lifetable,13,1),IF(male=1,VLOOKUP((($A$5:$A$1570/'Life tables'!$I$2)*2)+age,lifetable,10,1),"error"))</f>
        <v>1.3243321503420002E-4</v>
      </c>
      <c r="F277" s="96">
        <f t="shared" si="72"/>
        <v>124.92375723793316</v>
      </c>
      <c r="G277" s="96">
        <f t="shared" si="73"/>
        <v>12.548852865569552</v>
      </c>
      <c r="H277" s="96">
        <f t="shared" si="74"/>
        <v>0.71667546495860812</v>
      </c>
      <c r="I277" s="96">
        <f t="shared" si="75"/>
        <v>0.28716508092704846</v>
      </c>
      <c r="J277" s="96">
        <f t="shared" si="76"/>
        <v>1.833888156602324E-2</v>
      </c>
      <c r="K277" s="96">
        <f t="shared" si="77"/>
        <v>0.30007147895791153</v>
      </c>
      <c r="L277" s="96">
        <f t="shared" si="85"/>
        <v>111.05265346595402</v>
      </c>
      <c r="M277" s="96">
        <f t="shared" si="78"/>
        <v>687.91817821185884</v>
      </c>
      <c r="N277" s="96">
        <f t="shared" si="79"/>
        <v>66.248011024236362</v>
      </c>
      <c r="O277" s="96">
        <f t="shared" si="80"/>
        <v>1.5813331561997819</v>
      </c>
      <c r="P277" s="96">
        <f t="shared" si="81"/>
        <v>1.5813331561997819</v>
      </c>
      <c r="Q277" s="96">
        <f t="shared" si="82"/>
        <v>0.10029549517845841</v>
      </c>
      <c r="R277" s="96">
        <f t="shared" si="83"/>
        <v>0.12395931506553945</v>
      </c>
      <c r="S277" s="96">
        <f t="shared" si="86"/>
        <v>618.28324606497893</v>
      </c>
      <c r="T277" s="96">
        <f t="shared" si="87"/>
        <v>23.390187034075616</v>
      </c>
      <c r="U277" s="96">
        <f t="shared" si="88"/>
        <v>164.31054268689994</v>
      </c>
      <c r="V277" s="32">
        <f t="shared" si="89"/>
        <v>999.99999999999966</v>
      </c>
      <c r="W277" s="100">
        <f>IF(A277=1,((cPH1_+cPHr+(cNES*L277+(cNES+cOSEX)*G277+(cNES+cEREX)*H277+(cNES+cHOEX)*I277+(cNES+cNES)*S277+(cNES+cOSEX)*N277+(cNES+cEREX)*O277+(cNES+cHOEX)*P277)))/(1+cDR)^(A$6:A$65537 + 0.5),(cPHr+(cNES*L277+(cNES+cOSEX)*G277+(cNES+cEREX)*H277+(cNES+cHOEX)*I277+(cNES+cNES)*S277+(cNES+cOSEX)*N277+(cNES+cEREX)*O277+(cNES+cHOEX)*P277))/(1+cDR)^(((cycle + 0.5)/('Life tables'!$I$2/2))))</f>
        <v>106653.68638542066</v>
      </c>
      <c r="X277" s="107">
        <f>((L277+G277+H277+I277+N277+O277+P277+S277)/('Life tables'!$I$2/2))/(1+oDR)^(((cycle + 0.5)/('Life tables'!$I$2/2)))</f>
        <v>26.681824138975767</v>
      </c>
      <c r="Y277" s="31">
        <f>((uNES*L277+ uOCEX*G277+uEREX*H277+uHOEX*I277+uNES*S277+ uOCEX*N277+uEREX*O277+uHOEX*P277)/('Life tables'!$I$2/2))/(1+oDR)^(((cycle + 0.5)/('Life tables'!$I$2/2)))</f>
        <v>17.585377559603547</v>
      </c>
      <c r="Z277" s="100">
        <f t="shared" si="84"/>
        <v>195660.56751852203</v>
      </c>
      <c r="AA277" s="107">
        <f>((L277+G277+H277+I277+N277+O277+P277+S277)/('Life tables'!$I$2/2))</f>
        <v>31.156658731256762</v>
      </c>
      <c r="AB277" s="31">
        <f>((uNES*L277+ uOCEX*G277+uEREX*H277+uHOEX*I277+uNES*S277+ uOCEX*N277+uEREX*O277+uHOEX*P277)/('Life tables'!$I$2/2))</f>
        <v>20.534638277767346</v>
      </c>
    </row>
    <row r="278" spans="1:28" x14ac:dyDescent="0.25">
      <c r="A278" s="4">
        <v>272</v>
      </c>
      <c r="C278" s="105">
        <f>IF(male=0,VLOOKUP((($A$5:$A$1570/'Life tables'!$I$2)*2)+age,lifetable,13,1),IF(male=1,VLOOKUP((($A$5:$A$1570/'Life tables'!$I$2)*2)+age,lifetable,10,1),"error"))</f>
        <v>1.3243321503420002E-4</v>
      </c>
      <c r="F278" s="96">
        <f t="shared" si="72"/>
        <v>124.84025204876194</v>
      </c>
      <c r="G278" s="96">
        <f t="shared" si="73"/>
        <v>12.540464594550572</v>
      </c>
      <c r="H278" s="96">
        <f t="shared" si="74"/>
        <v>0.7161964037968328</v>
      </c>
      <c r="I278" s="96">
        <f t="shared" si="75"/>
        <v>0.286973125650195</v>
      </c>
      <c r="J278" s="96">
        <f t="shared" si="76"/>
        <v>1.8326622954785321E-2</v>
      </c>
      <c r="K278" s="96">
        <f t="shared" si="77"/>
        <v>0.29987089640924919</v>
      </c>
      <c r="L278" s="96">
        <f t="shared" si="85"/>
        <v>110.9784204054003</v>
      </c>
      <c r="M278" s="96">
        <f t="shared" si="78"/>
        <v>687.45901823026213</v>
      </c>
      <c r="N278" s="96">
        <f t="shared" si="79"/>
        <v>66.203792923179961</v>
      </c>
      <c r="O278" s="96">
        <f t="shared" si="80"/>
        <v>1.5802776747110003</v>
      </c>
      <c r="P278" s="96">
        <f t="shared" si="81"/>
        <v>1.5802776747110003</v>
      </c>
      <c r="Q278" s="96">
        <f t="shared" si="82"/>
        <v>0.10022855163898098</v>
      </c>
      <c r="R278" s="96">
        <f t="shared" si="83"/>
        <v>0.12387657680010768</v>
      </c>
      <c r="S278" s="96">
        <f t="shared" si="86"/>
        <v>617.87056482922105</v>
      </c>
      <c r="T278" s="96">
        <f t="shared" si="87"/>
        <v>23.508742208669382</v>
      </c>
      <c r="U278" s="96">
        <f t="shared" si="88"/>
        <v>164.73429016010928</v>
      </c>
      <c r="V278" s="32">
        <f t="shared" si="89"/>
        <v>999.99999999999955</v>
      </c>
      <c r="W278" s="100">
        <f>IF(A278=1,((cPH1_+cPHr+(cNES*L278+(cNES+cOSEX)*G278+(cNES+cEREX)*H278+(cNES+cHOEX)*I278+(cNES+cNES)*S278+(cNES+cOSEX)*N278+(cNES+cEREX)*O278+(cNES+cHOEX)*P278)))/(1+cDR)^(A$6:A$65537 + 0.5),(cPHr+(cNES*L278+(cNES+cOSEX)*G278+(cNES+cEREX)*H278+(cNES+cHOEX)*I278+(cNES+cNES)*S278+(cNES+cOSEX)*N278+(cNES+cEREX)*O278+(cNES+cHOEX)*P278))/(1+cDR)^(((cycle + 0.5)/('Life tables'!$I$2/2))))</f>
        <v>106344.55485136756</v>
      </c>
      <c r="X278" s="107">
        <f>((L278+G278+H278+I278+N278+O278+P278+S278)/('Life tables'!$I$2/2))/(1+oDR)^(((cycle + 0.5)/('Life tables'!$I$2/2)))</f>
        <v>26.64878831130985</v>
      </c>
      <c r="Y278" s="31">
        <f>((uNES*L278+ uOCEX*G278+uEREX*H278+uHOEX*I278+uNES*S278+ uOCEX*N278+uEREX*O278+uHOEX*P278)/('Life tables'!$I$2/2))/(1+oDR)^(((cycle + 0.5)/('Life tables'!$I$2/2)))</f>
        <v>17.563604408310638</v>
      </c>
      <c r="Z278" s="100">
        <f t="shared" si="84"/>
        <v>195529.96865355011</v>
      </c>
      <c r="AA278" s="107">
        <f>((L278+G278+H278+I278+N278+O278+P278+S278)/('Life tables'!$I$2/2))</f>
        <v>31.135858098848395</v>
      </c>
      <c r="AB278" s="31">
        <f>((uNES*L278+ uOCEX*G278+uEREX*H278+uHOEX*I278+uNES*S278+ uOCEX*N278+uEREX*O278+uHOEX*P278)/('Life tables'!$I$2/2))</f>
        <v>20.520929063381825</v>
      </c>
    </row>
    <row r="279" spans="1:28" x14ac:dyDescent="0.25">
      <c r="A279" s="4">
        <v>273</v>
      </c>
      <c r="C279" s="105">
        <f>IF(male=0,VLOOKUP((($A$5:$A$1570/'Life tables'!$I$2)*2)+age,lifetable,13,1),IF(male=1,VLOOKUP((($A$5:$A$1570/'Life tables'!$I$2)*2)+age,lifetable,10,1),"error"))</f>
        <v>1.3243321503420002E-4</v>
      </c>
      <c r="F279" s="96">
        <f t="shared" si="72"/>
        <v>124.75680750811296</v>
      </c>
      <c r="G279" s="96">
        <f t="shared" si="73"/>
        <v>12.532082415802579</v>
      </c>
      <c r="H279" s="96">
        <f t="shared" si="74"/>
        <v>0.71571769056974055</v>
      </c>
      <c r="I279" s="96">
        <f t="shared" si="75"/>
        <v>0.28678130978747846</v>
      </c>
      <c r="J279" s="96">
        <f t="shared" si="76"/>
        <v>1.8314373246786402E-2</v>
      </c>
      <c r="K279" s="96">
        <f t="shared" si="77"/>
        <v>0.29967045954057719</v>
      </c>
      <c r="L279" s="96">
        <f t="shared" si="85"/>
        <v>110.9042412591658</v>
      </c>
      <c r="M279" s="96">
        <f t="shared" si="78"/>
        <v>687.00016012310812</v>
      </c>
      <c r="N279" s="96">
        <f t="shared" si="79"/>
        <v>66.159603893286445</v>
      </c>
      <c r="O279" s="96">
        <f t="shared" si="80"/>
        <v>1.5792228871478633</v>
      </c>
      <c r="P279" s="96">
        <f t="shared" si="81"/>
        <v>1.5792228871478633</v>
      </c>
      <c r="Q279" s="96">
        <f t="shared" si="82"/>
        <v>0.10016165211149169</v>
      </c>
      <c r="R279" s="96">
        <f t="shared" si="83"/>
        <v>0.12379389293089677</v>
      </c>
      <c r="S279" s="96">
        <f t="shared" si="86"/>
        <v>617.45815491048359</v>
      </c>
      <c r="T279" s="96">
        <f t="shared" si="87"/>
        <v>23.627218234027659</v>
      </c>
      <c r="U279" s="96">
        <f t="shared" si="88"/>
        <v>165.15775451258077</v>
      </c>
      <c r="V279" s="32">
        <f t="shared" si="89"/>
        <v>999.99999999999977</v>
      </c>
      <c r="W279" s="100">
        <f>IF(A279=1,((cPH1_+cPHr+(cNES*L279+(cNES+cOSEX)*G279+(cNES+cEREX)*H279+(cNES+cHOEX)*I279+(cNES+cNES)*S279+(cNES+cOSEX)*N279+(cNES+cEREX)*O279+(cNES+cHOEX)*P279)))/(1+cDR)^(A$6:A$65537 + 0.5),(cPHr+(cNES*L279+(cNES+cOSEX)*G279+(cNES+cEREX)*H279+(cNES+cHOEX)*I279+(cNES+cNES)*S279+(cNES+cOSEX)*N279+(cNES+cEREX)*O279+(cNES+cHOEX)*P279))/(1+cDR)^(((cycle + 0.5)/('Life tables'!$I$2/2))))</f>
        <v>106036.31910220036</v>
      </c>
      <c r="X279" s="107">
        <f>((L279+G279+H279+I279+N279+O279+P279+S279)/('Life tables'!$I$2/2))/(1+oDR)^(((cycle + 0.5)/('Life tables'!$I$2/2)))</f>
        <v>26.615793393865236</v>
      </c>
      <c r="Y279" s="31">
        <f>((uNES*L279+ uOCEX*G279+uEREX*H279+uHOEX*I279+uNES*S279+ uOCEX*N279+uEREX*O279+uHOEX*P279)/('Life tables'!$I$2/2))/(1+oDR)^(((cycle + 0.5)/('Life tables'!$I$2/2)))</f>
        <v>17.541858219807711</v>
      </c>
      <c r="Z279" s="100">
        <f t="shared" si="84"/>
        <v>195399.45655346339</v>
      </c>
      <c r="AA279" s="107">
        <f>((L279+G279+H279+I279+N279+O279+P279+S279)/('Life tables'!$I$2/2))</f>
        <v>31.115071361715263</v>
      </c>
      <c r="AB279" s="31">
        <f>((uNES*L279+ uOCEX*G279+uEREX*H279+uHOEX*I279+uNES*S279+ uOCEX*N279+uEREX*O279+uHOEX*P279)/('Life tables'!$I$2/2))</f>
        <v>20.507229006827782</v>
      </c>
    </row>
    <row r="280" spans="1:28" x14ac:dyDescent="0.25">
      <c r="A280" s="4">
        <v>274</v>
      </c>
      <c r="C280" s="105">
        <f>IF(male=0,VLOOKUP((($A$5:$A$1570/'Life tables'!$I$2)*2)+age,lifetable,13,1),IF(male=1,VLOOKUP((($A$5:$A$1570/'Life tables'!$I$2)*2)+age,lifetable,10,1),"error"))</f>
        <v>1.3243321503420002E-4</v>
      </c>
      <c r="F280" s="96">
        <f t="shared" si="72"/>
        <v>124.67342334693015</v>
      </c>
      <c r="G280" s="96">
        <f t="shared" si="73"/>
        <v>12.523706302298333</v>
      </c>
      <c r="H280" s="96">
        <f t="shared" si="74"/>
        <v>0.71523932373378274</v>
      </c>
      <c r="I280" s="96">
        <f t="shared" si="75"/>
        <v>0.28658963272041355</v>
      </c>
      <c r="J280" s="96">
        <f t="shared" si="76"/>
        <v>1.8302132402528884E-2</v>
      </c>
      <c r="K280" s="96">
        <f t="shared" si="77"/>
        <v>0.29947016770561313</v>
      </c>
      <c r="L280" s="96">
        <f t="shared" si="85"/>
        <v>110.83011578806948</v>
      </c>
      <c r="M280" s="96">
        <f t="shared" si="78"/>
        <v>686.54160390646109</v>
      </c>
      <c r="N280" s="96">
        <f t="shared" si="79"/>
        <v>66.115443936102821</v>
      </c>
      <c r="O280" s="96">
        <f t="shared" si="80"/>
        <v>1.5781687935472983</v>
      </c>
      <c r="P280" s="96">
        <f t="shared" si="81"/>
        <v>1.5781687935472983</v>
      </c>
      <c r="Q280" s="96">
        <f t="shared" si="82"/>
        <v>0.10009479659833267</v>
      </c>
      <c r="R280" s="96">
        <f t="shared" si="83"/>
        <v>0.12371126346080141</v>
      </c>
      <c r="S280" s="96">
        <f t="shared" si="86"/>
        <v>617.04601632320453</v>
      </c>
      <c r="T280" s="96">
        <f t="shared" si="87"/>
        <v>23.745615163028521</v>
      </c>
      <c r="U280" s="96">
        <f t="shared" si="88"/>
        <v>165.58093594374719</v>
      </c>
      <c r="V280" s="32">
        <f t="shared" si="89"/>
        <v>999.99999999999977</v>
      </c>
      <c r="W280" s="100">
        <f>IF(A280=1,((cPH1_+cPHr+(cNES*L280+(cNES+cOSEX)*G280+(cNES+cEREX)*H280+(cNES+cHOEX)*I280+(cNES+cNES)*S280+(cNES+cOSEX)*N280+(cNES+cEREX)*O280+(cNES+cHOEX)*P280)))/(1+cDR)^(A$6:A$65537 + 0.5),(cPHr+(cNES*L280+(cNES+cOSEX)*G280+(cNES+cEREX)*H280+(cNES+cHOEX)*I280+(cNES+cNES)*S280+(cNES+cOSEX)*N280+(cNES+cEREX)*O280+(cNES+cHOEX)*P280))/(1+cDR)^(((cycle + 0.5)/('Life tables'!$I$2/2))))</f>
        <v>105728.97655321089</v>
      </c>
      <c r="X280" s="107">
        <f>((L280+G280+H280+I280+N280+O280+P280+S280)/('Life tables'!$I$2/2))/(1+oDR)^(((cycle + 0.5)/('Life tables'!$I$2/2)))</f>
        <v>26.582839335638255</v>
      </c>
      <c r="Y280" s="31">
        <f>((uNES*L280+ uOCEX*G280+uEREX*H280+uHOEX*I280+uNES*S280+ uOCEX*N280+uEREX*O280+uHOEX*P280)/('Life tables'!$I$2/2))/(1+oDR)^(((cycle + 0.5)/('Life tables'!$I$2/2)))</f>
        <v>17.520138960488751</v>
      </c>
      <c r="Z280" s="100">
        <f t="shared" si="84"/>
        <v>195269.03118011658</v>
      </c>
      <c r="AA280" s="107">
        <f>((L280+G280+H280+I280+N280+O280+P280+S280)/('Life tables'!$I$2/2))</f>
        <v>31.09429851017968</v>
      </c>
      <c r="AB280" s="31">
        <f>((uNES*L280+ uOCEX*G280+uEREX*H280+uHOEX*I280+uNES*S280+ uOCEX*N280+uEREX*O280+uHOEX*P280)/('Life tables'!$I$2/2))</f>
        <v>20.493538101737403</v>
      </c>
    </row>
    <row r="281" spans="1:28" x14ac:dyDescent="0.25">
      <c r="A281" s="4">
        <v>275</v>
      </c>
      <c r="C281" s="105">
        <f>IF(male=0,VLOOKUP((($A$5:$A$1570/'Life tables'!$I$2)*2)+age,lifetable,13,1),IF(male=1,VLOOKUP((($A$5:$A$1570/'Life tables'!$I$2)*2)+age,lifetable,10,1),"error"))</f>
        <v>1.3243321503420002E-4</v>
      </c>
      <c r="F281" s="96">
        <f t="shared" si="72"/>
        <v>124.59009930699936</v>
      </c>
      <c r="G281" s="96">
        <f t="shared" si="73"/>
        <v>12.515336228099677</v>
      </c>
      <c r="H281" s="96">
        <f t="shared" si="74"/>
        <v>0.71476130180760988</v>
      </c>
      <c r="I281" s="96">
        <f t="shared" si="75"/>
        <v>0.28639809385543752</v>
      </c>
      <c r="J281" s="96">
        <f t="shared" si="76"/>
        <v>1.8289900384106772E-2</v>
      </c>
      <c r="K281" s="96">
        <f t="shared" si="77"/>
        <v>0.29927002028411703</v>
      </c>
      <c r="L281" s="96">
        <f t="shared" si="85"/>
        <v>110.75604376256841</v>
      </c>
      <c r="M281" s="96">
        <f t="shared" si="78"/>
        <v>686.0833495862247</v>
      </c>
      <c r="N281" s="96">
        <f t="shared" si="79"/>
        <v>66.071313052197652</v>
      </c>
      <c r="O281" s="96">
        <f t="shared" si="80"/>
        <v>1.5771153939228761</v>
      </c>
      <c r="P281" s="96">
        <f t="shared" si="81"/>
        <v>1.5771153939228761</v>
      </c>
      <c r="Q281" s="96">
        <f t="shared" si="82"/>
        <v>0.10002798510036462</v>
      </c>
      <c r="R281" s="96">
        <f t="shared" si="83"/>
        <v>0.12362868839088541</v>
      </c>
      <c r="S281" s="96">
        <f t="shared" si="86"/>
        <v>616.63414907268998</v>
      </c>
      <c r="T281" s="96">
        <f t="shared" si="87"/>
        <v>23.863933048512994</v>
      </c>
      <c r="U281" s="96">
        <f t="shared" si="88"/>
        <v>166.0038346524222</v>
      </c>
      <c r="V281" s="32">
        <f t="shared" si="89"/>
        <v>999.99999999999977</v>
      </c>
      <c r="W281" s="100">
        <f>IF(A281=1,((cPH1_+cPHr+(cNES*L281+(cNES+cOSEX)*G281+(cNES+cEREX)*H281+(cNES+cHOEX)*I281+(cNES+cNES)*S281+(cNES+cOSEX)*N281+(cNES+cEREX)*O281+(cNES+cHOEX)*P281)))/(1+cDR)^(A$6:A$65537 + 0.5),(cPHr+(cNES*L281+(cNES+cOSEX)*G281+(cNES+cEREX)*H281+(cNES+cHOEX)*I281+(cNES+cNES)*S281+(cNES+cOSEX)*N281+(cNES+cEREX)*O281+(cNES+cHOEX)*P281))/(1+cDR)^(((cycle + 0.5)/('Life tables'!$I$2/2))))</f>
        <v>105422.52462660939</v>
      </c>
      <c r="X281" s="107">
        <f>((L281+G281+H281+I281+N281+O281+P281+S281)/('Life tables'!$I$2/2))/(1+oDR)^(((cycle + 0.5)/('Life tables'!$I$2/2)))</f>
        <v>26.549926085704985</v>
      </c>
      <c r="Y281" s="31">
        <f>((uNES*L281+ uOCEX*G281+uEREX*H281+uHOEX*I281+uNES*S281+ uOCEX*N281+uEREX*O281+uHOEX*P281)/('Life tables'!$I$2/2))/(1+oDR)^(((cycle + 0.5)/('Life tables'!$I$2/2)))</f>
        <v>17.498446596799848</v>
      </c>
      <c r="Z281" s="100">
        <f t="shared" si="84"/>
        <v>195138.69249446751</v>
      </c>
      <c r="AA281" s="107">
        <f>((L281+G281+H281+I281+N281+O281+P281+S281)/('Life tables'!$I$2/2))</f>
        <v>31.073539534589159</v>
      </c>
      <c r="AB281" s="31">
        <f>((uNES*L281+ uOCEX*G281+uEREX*H281+uHOEX*I281+uNES*S281+ uOCEX*N281+uEREX*O281+uHOEX*P281)/('Life tables'!$I$2/2))</f>
        <v>20.479856341758971</v>
      </c>
    </row>
    <row r="282" spans="1:28" x14ac:dyDescent="0.25">
      <c r="A282" s="4">
        <v>276</v>
      </c>
      <c r="C282" s="105">
        <f>IF(male=0,VLOOKUP((($A$5:$A$1570/'Life tables'!$I$2)*2)+age,lifetable,13,1),IF(male=1,VLOOKUP((($A$5:$A$1570/'Life tables'!$I$2)*2)+age,lifetable,10,1),"error"))</f>
        <v>1.3243321503420002E-4</v>
      </c>
      <c r="F282" s="96">
        <f t="shared" si="72"/>
        <v>124.50683514044375</v>
      </c>
      <c r="G282" s="96">
        <f t="shared" si="73"/>
        <v>12.506972168306866</v>
      </c>
      <c r="H282" s="96">
        <f t="shared" si="74"/>
        <v>0.71428362336917661</v>
      </c>
      <c r="I282" s="96">
        <f t="shared" si="75"/>
        <v>0.28620669262275028</v>
      </c>
      <c r="J282" s="96">
        <f t="shared" si="76"/>
        <v>1.8277677155131612E-2</v>
      </c>
      <c r="K282" s="96">
        <f t="shared" si="77"/>
        <v>0.29907001668067951</v>
      </c>
      <c r="L282" s="96">
        <f t="shared" si="85"/>
        <v>110.68202496230916</v>
      </c>
      <c r="M282" s="96">
        <f t="shared" si="78"/>
        <v>685.62539715862079</v>
      </c>
      <c r="N282" s="96">
        <f t="shared" si="79"/>
        <v>66.027211241207084</v>
      </c>
      <c r="O282" s="96">
        <f t="shared" si="80"/>
        <v>1.5760626882659117</v>
      </c>
      <c r="P282" s="96">
        <f t="shared" si="81"/>
        <v>1.5760626882659117</v>
      </c>
      <c r="Q282" s="96">
        <f t="shared" si="82"/>
        <v>9.9961217617036746E-2</v>
      </c>
      <c r="R282" s="96">
        <f t="shared" si="83"/>
        <v>0.12354616772046796</v>
      </c>
      <c r="S282" s="96">
        <f t="shared" si="86"/>
        <v>616.22255315554435</v>
      </c>
      <c r="T282" s="96">
        <f t="shared" si="87"/>
        <v>23.982171943285163</v>
      </c>
      <c r="U282" s="96">
        <f t="shared" si="88"/>
        <v>166.42645083682334</v>
      </c>
      <c r="V282" s="32">
        <f t="shared" si="89"/>
        <v>999.99999999999977</v>
      </c>
      <c r="W282" s="100">
        <f>IF(A282=1,((cPH1_+cPHr+(cNES*L282+(cNES+cOSEX)*G282+(cNES+cEREX)*H282+(cNES+cHOEX)*I282+(cNES+cNES)*S282+(cNES+cOSEX)*N282+(cNES+cEREX)*O282+(cNES+cHOEX)*P282)))/(1+cDR)^(A$6:A$65537 + 0.5),(cPHr+(cNES*L282+(cNES+cOSEX)*G282+(cNES+cEREX)*H282+(cNES+cHOEX)*I282+(cNES+cNES)*S282+(cNES+cOSEX)*N282+(cNES+cEREX)*O282+(cNES+cHOEX)*P282))/(1+cDR)^(((cycle + 0.5)/('Life tables'!$I$2/2))))</f>
        <v>105116.96075153215</v>
      </c>
      <c r="X282" s="107">
        <f>((L282+G282+H282+I282+N282+O282+P282+S282)/('Life tables'!$I$2/2))/(1+oDR)^(((cycle + 0.5)/('Life tables'!$I$2/2)))</f>
        <v>26.517053593220357</v>
      </c>
      <c r="Y282" s="31">
        <f>((uNES*L282+ uOCEX*G282+uEREX*H282+uHOEX*I282+uNES*S282+ uOCEX*N282+uEREX*O282+uHOEX*P282)/('Life tables'!$I$2/2))/(1+oDR)^(((cycle + 0.5)/('Life tables'!$I$2/2)))</f>
        <v>17.47678109523865</v>
      </c>
      <c r="Z282" s="100">
        <f t="shared" si="84"/>
        <v>195008.44045662018</v>
      </c>
      <c r="AA282" s="107">
        <f>((L282+G282+H282+I282+N282+O282+P282+S282)/('Life tables'!$I$2/2))</f>
        <v>31.052794425315479</v>
      </c>
      <c r="AB282" s="31">
        <f>((uNES*L282+ uOCEX*G282+uEREX*H282+uHOEX*I282+uNES*S282+ uOCEX*N282+uEREX*O282+uHOEX*P282)/('Life tables'!$I$2/2))</f>
        <v>20.466183720556309</v>
      </c>
    </row>
    <row r="283" spans="1:28" x14ac:dyDescent="0.25">
      <c r="A283" s="4">
        <v>277</v>
      </c>
      <c r="C283" s="105">
        <f>IF(male=0,VLOOKUP((($A$5:$A$1570/'Life tables'!$I$2)*2)+age,lifetable,13,1),IF(male=1,VLOOKUP((($A$5:$A$1570/'Life tables'!$I$2)*2)+age,lifetable,10,1),"error"))</f>
        <v>1.3243321503420002E-4</v>
      </c>
      <c r="F283" s="96">
        <f t="shared" si="72"/>
        <v>124.42363060924272</v>
      </c>
      <c r="G283" s="96">
        <f t="shared" si="73"/>
        <v>12.498614099010233</v>
      </c>
      <c r="H283" s="96">
        <f t="shared" si="74"/>
        <v>0.71380628705298188</v>
      </c>
      <c r="I283" s="96">
        <f t="shared" si="75"/>
        <v>0.28601542847520839</v>
      </c>
      <c r="J283" s="96">
        <f t="shared" si="76"/>
        <v>1.8265462680661829E-2</v>
      </c>
      <c r="K283" s="96">
        <f t="shared" si="77"/>
        <v>0.29887015632356634</v>
      </c>
      <c r="L283" s="96">
        <f t="shared" si="85"/>
        <v>110.60805917570008</v>
      </c>
      <c r="M283" s="96">
        <f t="shared" si="78"/>
        <v>685.16774661064846</v>
      </c>
      <c r="N283" s="96">
        <f t="shared" si="79"/>
        <v>65.983138501879083</v>
      </c>
      <c r="O283" s="96">
        <f t="shared" si="80"/>
        <v>1.5750106765465197</v>
      </c>
      <c r="P283" s="96">
        <f t="shared" si="81"/>
        <v>1.5750106765465197</v>
      </c>
      <c r="Q283" s="96">
        <f t="shared" si="82"/>
        <v>9.9894494146453544E-2</v>
      </c>
      <c r="R283" s="96">
        <f t="shared" si="83"/>
        <v>0.12346370144720641</v>
      </c>
      <c r="S283" s="96">
        <f t="shared" si="86"/>
        <v>615.81122856008267</v>
      </c>
      <c r="T283" s="96">
        <f t="shared" si="87"/>
        <v>24.100331900112277</v>
      </c>
      <c r="U283" s="96">
        <f t="shared" si="88"/>
        <v>166.84878469459412</v>
      </c>
      <c r="V283" s="32">
        <f t="shared" si="89"/>
        <v>999.99999999999955</v>
      </c>
      <c r="W283" s="100">
        <f>IF(A283=1,((cPH1_+cPHr+(cNES*L283+(cNES+cOSEX)*G283+(cNES+cEREX)*H283+(cNES+cHOEX)*I283+(cNES+cNES)*S283+(cNES+cOSEX)*N283+(cNES+cEREX)*O283+(cNES+cHOEX)*P283)))/(1+cDR)^(A$6:A$65537 + 0.5),(cPHr+(cNES*L283+(cNES+cOSEX)*G283+(cNES+cEREX)*H283+(cNES+cHOEX)*I283+(cNES+cNES)*S283+(cNES+cOSEX)*N283+(cNES+cEREX)*O283+(cNES+cHOEX)*P283))/(1+cDR)^(((cycle + 0.5)/('Life tables'!$I$2/2))))</f>
        <v>104812.28236404809</v>
      </c>
      <c r="X283" s="107">
        <f>((L283+G283+H283+I283+N283+O283+P283+S283)/('Life tables'!$I$2/2))/(1+oDR)^(((cycle + 0.5)/('Life tables'!$I$2/2)))</f>
        <v>26.484221807417281</v>
      </c>
      <c r="Y283" s="31">
        <f>((uNES*L283+ uOCEX*G283+uEREX*H283+uHOEX*I283+uNES*S283+ uOCEX*N283+uEREX*O283+uHOEX*P283)/('Life tables'!$I$2/2))/(1+oDR)^(((cycle + 0.5)/('Life tables'!$I$2/2)))</f>
        <v>17.455142422353788</v>
      </c>
      <c r="Z283" s="100">
        <f t="shared" si="84"/>
        <v>194878.27502586663</v>
      </c>
      <c r="AA283" s="107">
        <f>((L283+G283+H283+I283+N283+O283+P283+S283)/('Life tables'!$I$2/2))</f>
        <v>31.032063172753848</v>
      </c>
      <c r="AB283" s="31">
        <f>((uNES*L283+ uOCEX*G283+uEREX*H283+uHOEX*I283+uNES*S283+ uOCEX*N283+uEREX*O283+uHOEX*P283)/('Life tables'!$I$2/2))</f>
        <v>20.452520231808219</v>
      </c>
    </row>
    <row r="284" spans="1:28" x14ac:dyDescent="0.25">
      <c r="A284" s="4">
        <v>278</v>
      </c>
      <c r="C284" s="105">
        <f>IF(male=0,VLOOKUP((($A$5:$A$1570/'Life tables'!$I$2)*2)+age,lifetable,13,1),IF(male=1,VLOOKUP((($A$5:$A$1570/'Life tables'!$I$2)*2)+age,lifetable,10,1),"error"))</f>
        <v>1.3243321503420002E-4</v>
      </c>
      <c r="F284" s="96">
        <f t="shared" si="72"/>
        <v>124.34048548477325</v>
      </c>
      <c r="G284" s="96">
        <f t="shared" si="73"/>
        <v>12.490261997244117</v>
      </c>
      <c r="H284" s="96">
        <f t="shared" si="74"/>
        <v>0.71332929154743763</v>
      </c>
      <c r="I284" s="96">
        <f t="shared" si="75"/>
        <v>0.28582430088727101</v>
      </c>
      <c r="J284" s="96">
        <f t="shared" si="76"/>
        <v>1.825325692713543E-2</v>
      </c>
      <c r="K284" s="96">
        <f t="shared" si="77"/>
        <v>0.29867043866361659</v>
      </c>
      <c r="L284" s="96">
        <f t="shared" si="85"/>
        <v>110.53414619950368</v>
      </c>
      <c r="M284" s="96">
        <f t="shared" si="78"/>
        <v>684.71039792052011</v>
      </c>
      <c r="N284" s="96">
        <f t="shared" si="79"/>
        <v>65.939094832115487</v>
      </c>
      <c r="O284" s="96">
        <f t="shared" si="80"/>
        <v>1.5739593587146166</v>
      </c>
      <c r="P284" s="96">
        <f t="shared" si="81"/>
        <v>1.5739593587146166</v>
      </c>
      <c r="Q284" s="96">
        <f t="shared" si="82"/>
        <v>9.9827814685438443E-2</v>
      </c>
      <c r="R284" s="96">
        <f t="shared" si="83"/>
        <v>0.12338128956717469</v>
      </c>
      <c r="S284" s="96">
        <f t="shared" si="86"/>
        <v>615.40017526672273</v>
      </c>
      <c r="T284" s="96">
        <f t="shared" si="87"/>
        <v>24.218412971724852</v>
      </c>
      <c r="U284" s="96">
        <f t="shared" si="88"/>
        <v>167.27083642282491</v>
      </c>
      <c r="V284" s="32">
        <f t="shared" si="89"/>
        <v>999.99999999999966</v>
      </c>
      <c r="W284" s="100">
        <f>IF(A284=1,((cPH1_+cPHr+(cNES*L284+(cNES+cOSEX)*G284+(cNES+cEREX)*H284+(cNES+cHOEX)*I284+(cNES+cNES)*S284+(cNES+cOSEX)*N284+(cNES+cEREX)*O284+(cNES+cHOEX)*P284)))/(1+cDR)^(A$6:A$65537 + 0.5),(cPHr+(cNES*L284+(cNES+cOSEX)*G284+(cNES+cEREX)*H284+(cNES+cHOEX)*I284+(cNES+cNES)*S284+(cNES+cOSEX)*N284+(cNES+cEREX)*O284+(cNES+cHOEX)*P284))/(1+cDR)^(((cycle + 0.5)/('Life tables'!$I$2/2))))</f>
        <v>104508.48690716414</v>
      </c>
      <c r="X284" s="107">
        <f>((L284+G284+H284+I284+N284+O284+P284+S284)/('Life tables'!$I$2/2))/(1+oDR)^(((cycle + 0.5)/('Life tables'!$I$2/2)))</f>
        <v>26.451430677605899</v>
      </c>
      <c r="Y284" s="31">
        <f>((uNES*L284+ uOCEX*G284+uEREX*H284+uHOEX*I284+uNES*S284+ uOCEX*N284+uEREX*O284+uHOEX*P284)/('Life tables'!$I$2/2))/(1+oDR)^(((cycle + 0.5)/('Life tables'!$I$2/2)))</f>
        <v>17.433530544744439</v>
      </c>
      <c r="Z284" s="100">
        <f t="shared" si="84"/>
        <v>194748.19616072669</v>
      </c>
      <c r="AA284" s="107">
        <f>((L284+G284+H284+I284+N284+O284+P284+S284)/('Life tables'!$I$2/2))</f>
        <v>31.011345767322105</v>
      </c>
      <c r="AB284" s="31">
        <f>((uNES*L284+ uOCEX*G284+uEREX*H284+uHOEX*I284+uNES*S284+ uOCEX*N284+uEREX*O284+uHOEX*P284)/('Life tables'!$I$2/2))</f>
        <v>20.438865869208016</v>
      </c>
    </row>
    <row r="285" spans="1:28" x14ac:dyDescent="0.25">
      <c r="A285" s="4">
        <v>279</v>
      </c>
      <c r="C285" s="105">
        <f>IF(male=0,VLOOKUP((($A$5:$A$1570/'Life tables'!$I$2)*2)+age,lifetable,13,1),IF(male=1,VLOOKUP((($A$5:$A$1570/'Life tables'!$I$2)*2)+age,lifetable,10,1),"error"))</f>
        <v>1.3243321503420002E-4</v>
      </c>
      <c r="F285" s="96">
        <f t="shared" si="72"/>
        <v>124.25739954737269</v>
      </c>
      <c r="G285" s="96">
        <f t="shared" si="73"/>
        <v>12.481915840942943</v>
      </c>
      <c r="H285" s="96">
        <f t="shared" si="74"/>
        <v>0.71285263559236045</v>
      </c>
      <c r="I285" s="96">
        <f t="shared" si="75"/>
        <v>0.2856333093539945</v>
      </c>
      <c r="J285" s="96">
        <f t="shared" si="76"/>
        <v>1.8241059862305807E-2</v>
      </c>
      <c r="K285" s="96">
        <f t="shared" si="77"/>
        <v>0.29847086317319244</v>
      </c>
      <c r="L285" s="96">
        <f t="shared" si="85"/>
        <v>110.46028583844789</v>
      </c>
      <c r="M285" s="96">
        <f t="shared" si="78"/>
        <v>684.25335105807733</v>
      </c>
      <c r="N285" s="96">
        <f t="shared" si="79"/>
        <v>65.895080229011953</v>
      </c>
      <c r="O285" s="96">
        <f t="shared" si="80"/>
        <v>1.5729087347008763</v>
      </c>
      <c r="P285" s="96">
        <f t="shared" si="81"/>
        <v>1.5729087347008763</v>
      </c>
      <c r="Q285" s="96">
        <f t="shared" si="82"/>
        <v>9.9761179229594557E-2</v>
      </c>
      <c r="R285" s="96">
        <f t="shared" si="83"/>
        <v>0.12329893207493844</v>
      </c>
      <c r="S285" s="96">
        <f t="shared" si="86"/>
        <v>614.98939324835908</v>
      </c>
      <c r="T285" s="96">
        <f t="shared" si="87"/>
        <v>24.336415210816753</v>
      </c>
      <c r="U285" s="96">
        <f t="shared" si="88"/>
        <v>167.69260621807305</v>
      </c>
      <c r="V285" s="32">
        <f t="shared" si="89"/>
        <v>999.99999999999977</v>
      </c>
      <c r="W285" s="100">
        <f>IF(A285=1,((cPH1_+cPHr+(cNES*L285+(cNES+cOSEX)*G285+(cNES+cEREX)*H285+(cNES+cHOEX)*I285+(cNES+cNES)*S285+(cNES+cOSEX)*N285+(cNES+cEREX)*O285+(cNES+cHOEX)*P285)))/(1+cDR)^(A$6:A$65537 + 0.5),(cPHr+(cNES*L285+(cNES+cOSEX)*G285+(cNES+cEREX)*H285+(cNES+cHOEX)*I285+(cNES+cNES)*S285+(cNES+cOSEX)*N285+(cNES+cEREX)*O285+(cNES+cHOEX)*P285))/(1+cDR)^(((cycle + 0.5)/('Life tables'!$I$2/2))))</f>
        <v>104205.57183082901</v>
      </c>
      <c r="X285" s="107">
        <f>((L285+G285+H285+I285+N285+O285+P285+S285)/('Life tables'!$I$2/2))/(1+oDR)^(((cycle + 0.5)/('Life tables'!$I$2/2)))</f>
        <v>26.418680153172758</v>
      </c>
      <c r="Y285" s="31">
        <f>((uNES*L285+ uOCEX*G285+uEREX*H285+uHOEX*I285+uNES*S285+ uOCEX*N285+uEREX*O285+uHOEX*P285)/('Life tables'!$I$2/2))/(1+oDR)^(((cycle + 0.5)/('Life tables'!$I$2/2)))</f>
        <v>17.411945429059745</v>
      </c>
      <c r="Z285" s="100">
        <f t="shared" si="84"/>
        <v>194618.20381898555</v>
      </c>
      <c r="AA285" s="107">
        <f>((L285+G285+H285+I285+N285+O285+P285+S285)/('Life tables'!$I$2/2))</f>
        <v>30.990642199459945</v>
      </c>
      <c r="AB285" s="31">
        <f>((uNES*L285+ uOCEX*G285+uEREX*H285+uHOEX*I285+uNES*S285+ uOCEX*N285+uEREX*O285+uHOEX*P285)/('Life tables'!$I$2/2))</f>
        <v>20.425220626462988</v>
      </c>
    </row>
    <row r="286" spans="1:28" x14ac:dyDescent="0.25">
      <c r="A286" s="4">
        <v>280</v>
      </c>
      <c r="C286" s="105">
        <f>IF(male=0,VLOOKUP((($A$5:$A$1570/'Life tables'!$I$2)*2)+age,lifetable,13,1),IF(male=1,VLOOKUP((($A$5:$A$1570/'Life tables'!$I$2)*2)+age,lifetable,10,1),"error"))</f>
        <v>1.3243321503420002E-4</v>
      </c>
      <c r="F286" s="96">
        <f t="shared" si="72"/>
        <v>124.17437258592184</v>
      </c>
      <c r="G286" s="96">
        <f t="shared" si="73"/>
        <v>12.473575608899349</v>
      </c>
      <c r="H286" s="96">
        <f t="shared" si="74"/>
        <v>0.71237631797658019</v>
      </c>
      <c r="I286" s="96">
        <f t="shared" si="75"/>
        <v>0.28544245339007446</v>
      </c>
      <c r="J286" s="96">
        <f t="shared" si="76"/>
        <v>1.822887145518054E-2</v>
      </c>
      <c r="K286" s="96">
        <f t="shared" si="77"/>
        <v>0.29827142934517775</v>
      </c>
      <c r="L286" s="96">
        <f t="shared" si="85"/>
        <v>110.38647790485548</v>
      </c>
      <c r="M286" s="96">
        <f t="shared" si="78"/>
        <v>683.79660598518808</v>
      </c>
      <c r="N286" s="96">
        <f t="shared" si="79"/>
        <v>65.851094688896282</v>
      </c>
      <c r="O286" s="96">
        <f t="shared" si="80"/>
        <v>1.5718588044176438</v>
      </c>
      <c r="P286" s="96">
        <f t="shared" si="81"/>
        <v>1.5718588044176438</v>
      </c>
      <c r="Q286" s="96">
        <f t="shared" si="82"/>
        <v>9.969458777336232E-2</v>
      </c>
      <c r="R286" s="96">
        <f t="shared" si="83"/>
        <v>0.12321662896362644</v>
      </c>
      <c r="S286" s="96">
        <f t="shared" si="86"/>
        <v>614.57888247071946</v>
      </c>
      <c r="T286" s="96">
        <f t="shared" si="87"/>
        <v>24.454338670045296</v>
      </c>
      <c r="U286" s="96">
        <f t="shared" si="88"/>
        <v>168.11409427638185</v>
      </c>
      <c r="V286" s="32">
        <f t="shared" si="89"/>
        <v>999.99999999999966</v>
      </c>
      <c r="W286" s="100">
        <f>IF(A286=1,((cPH1_+cPHr+(cNES*L286+(cNES+cOSEX)*G286+(cNES+cEREX)*H286+(cNES+cHOEX)*I286+(cNES+cNES)*S286+(cNES+cOSEX)*N286+(cNES+cEREX)*O286+(cNES+cHOEX)*P286)))/(1+cDR)^(A$6:A$65537 + 0.5),(cPHr+(cNES*L286+(cNES+cOSEX)*G286+(cNES+cEREX)*H286+(cNES+cHOEX)*I286+(cNES+cNES)*S286+(cNES+cOSEX)*N286+(cNES+cEREX)*O286+(cNES+cHOEX)*P286))/(1+cDR)^(((cycle + 0.5)/('Life tables'!$I$2/2))))</f>
        <v>103903.53459193607</v>
      </c>
      <c r="X286" s="107">
        <f>((L286+G286+H286+I286+N286+O286+P286+S286)/('Life tables'!$I$2/2))/(1+oDR)^(((cycle + 0.5)/('Life tables'!$I$2/2)))</f>
        <v>26.385970183580088</v>
      </c>
      <c r="Y286" s="31">
        <f>((uNES*L286+ uOCEX*G286+uEREX*H286+uHOEX*I286+uNES*S286+ uOCEX*N286+uEREX*O286+uHOEX*P286)/('Life tables'!$I$2/2))/(1+oDR)^(((cycle + 0.5)/('Life tables'!$I$2/2)))</f>
        <v>17.390387041998405</v>
      </c>
      <c r="Z286" s="100">
        <f t="shared" si="84"/>
        <v>194488.29795772987</v>
      </c>
      <c r="AA286" s="107">
        <f>((L286+G286+H286+I286+N286+O286+P286+S286)/('Life tables'!$I$2/2))</f>
        <v>30.969952459628157</v>
      </c>
      <c r="AB286" s="31">
        <f>((uNES*L286+ uOCEX*G286+uEREX*H286+uHOEX*I286+uNES*S286+ uOCEX*N286+uEREX*O286+uHOEX*P286)/('Life tables'!$I$2/2))</f>
        <v>20.411584497293966</v>
      </c>
    </row>
    <row r="287" spans="1:28" x14ac:dyDescent="0.25">
      <c r="A287" s="4">
        <v>281</v>
      </c>
      <c r="C287" s="105">
        <f>IF(male=0,VLOOKUP((($A$5:$A$1570/'Life tables'!$I$2)*2)+age,lifetable,13,1),IF(male=1,VLOOKUP((($A$5:$A$1570/'Life tables'!$I$2)*2)+age,lifetable,10,1),"error"))</f>
        <v>1.3243321503420002E-4</v>
      </c>
      <c r="F287" s="96">
        <f t="shared" si="72"/>
        <v>124.09140439744768</v>
      </c>
      <c r="G287" s="96">
        <f t="shared" si="73"/>
        <v>12.465241280724268</v>
      </c>
      <c r="H287" s="96">
        <f t="shared" si="74"/>
        <v>0.71190033753566018</v>
      </c>
      <c r="I287" s="96">
        <f t="shared" si="75"/>
        <v>0.28525173252893216</v>
      </c>
      <c r="J287" s="96">
        <f t="shared" si="76"/>
        <v>1.8216691675963067E-2</v>
      </c>
      <c r="K287" s="96">
        <f t="shared" si="77"/>
        <v>0.29807213669202387</v>
      </c>
      <c r="L287" s="96">
        <f t="shared" si="85"/>
        <v>110.31272221829083</v>
      </c>
      <c r="M287" s="96">
        <f t="shared" si="78"/>
        <v>683.34016265612479</v>
      </c>
      <c r="N287" s="96">
        <f t="shared" si="79"/>
        <v>65.807138207364829</v>
      </c>
      <c r="O287" s="96">
        <f t="shared" si="80"/>
        <v>1.5708095677598044</v>
      </c>
      <c r="P287" s="96">
        <f t="shared" si="81"/>
        <v>1.5708095677598044</v>
      </c>
      <c r="Q287" s="96">
        <f t="shared" si="82"/>
        <v>9.9628040310074883E-2</v>
      </c>
      <c r="R287" s="96">
        <f t="shared" si="83"/>
        <v>0.12313438022499884</v>
      </c>
      <c r="S287" s="96">
        <f t="shared" si="86"/>
        <v>614.16864289270529</v>
      </c>
      <c r="T287" s="96">
        <f t="shared" si="87"/>
        <v>24.572183402031335</v>
      </c>
      <c r="U287" s="96">
        <f t="shared" si="88"/>
        <v>168.53530079329886</v>
      </c>
      <c r="V287" s="32">
        <f t="shared" si="89"/>
        <v>999.99999999999955</v>
      </c>
      <c r="W287" s="100">
        <f>IF(A287=1,((cPH1_+cPHr+(cNES*L287+(cNES+cOSEX)*G287+(cNES+cEREX)*H287+(cNES+cHOEX)*I287+(cNES+cNES)*S287+(cNES+cOSEX)*N287+(cNES+cEREX)*O287+(cNES+cHOEX)*P287)))/(1+cDR)^(A$6:A$65537 + 0.5),(cPHr+(cNES*L287+(cNES+cOSEX)*G287+(cNES+cEREX)*H287+(cNES+cHOEX)*I287+(cNES+cNES)*S287+(cNES+cOSEX)*N287+(cNES+cEREX)*O287+(cNES+cHOEX)*P287))/(1+cDR)^(((cycle + 0.5)/('Life tables'!$I$2/2))))</f>
        <v>103602.37265432517</v>
      </c>
      <c r="X287" s="107">
        <f>((L287+G287+H287+I287+N287+O287+P287+S287)/('Life tables'!$I$2/2))/(1+oDR)^(((cycle + 0.5)/('Life tables'!$I$2/2)))</f>
        <v>26.353300718365105</v>
      </c>
      <c r="Y287" s="31">
        <f>((uNES*L287+ uOCEX*G287+uEREX*H287+uHOEX*I287+uNES*S287+ uOCEX*N287+uEREX*O287+uHOEX*P287)/('Life tables'!$I$2/2))/(1+oDR)^(((cycle + 0.5)/('Life tables'!$I$2/2)))</f>
        <v>17.368855350308202</v>
      </c>
      <c r="Z287" s="100">
        <f t="shared" si="84"/>
        <v>194358.47853338244</v>
      </c>
      <c r="AA287" s="107">
        <f>((L287+G287+H287+I287+N287+O287+P287+S287)/('Life tables'!$I$2/2))</f>
        <v>30.949276538307974</v>
      </c>
      <c r="AB287" s="31">
        <f>((uNES*L287+ uOCEX*G287+uEREX*H287+uHOEX*I287+uNES*S287+ uOCEX*N287+uEREX*O287+uHOEX*P287)/('Life tables'!$I$2/2))</f>
        <v>20.397957475434865</v>
      </c>
    </row>
    <row r="288" spans="1:28" x14ac:dyDescent="0.25">
      <c r="A288" s="4">
        <v>282</v>
      </c>
      <c r="C288" s="105">
        <f>IF(male=0,VLOOKUP((($A$5:$A$1570/'Life tables'!$I$2)*2)+age,lifetable,13,1),IF(male=1,VLOOKUP((($A$5:$A$1570/'Life tables'!$I$2)*2)+age,lifetable,10,1),"error"))</f>
        <v>1.3243321503420002E-4</v>
      </c>
      <c r="F288" s="96">
        <f t="shared" si="72"/>
        <v>124.00849478674436</v>
      </c>
      <c r="G288" s="96">
        <f t="shared" si="73"/>
        <v>12.456912836808865</v>
      </c>
      <c r="H288" s="96">
        <f t="shared" si="74"/>
        <v>0.71142469314972356</v>
      </c>
      <c r="I288" s="96">
        <f t="shared" si="75"/>
        <v>0.28506114632184343</v>
      </c>
      <c r="J288" s="96">
        <f t="shared" si="76"/>
        <v>1.8204520495997058E-2</v>
      </c>
      <c r="K288" s="96">
        <f t="shared" si="77"/>
        <v>0.29787298474483909</v>
      </c>
      <c r="L288" s="96">
        <f t="shared" si="85"/>
        <v>110.23901860522309</v>
      </c>
      <c r="M288" s="96">
        <f t="shared" si="78"/>
        <v>682.88402101792508</v>
      </c>
      <c r="N288" s="96">
        <f t="shared" si="79"/>
        <v>65.763210779317177</v>
      </c>
      <c r="O288" s="96">
        <f t="shared" si="80"/>
        <v>1.5697610246056122</v>
      </c>
      <c r="P288" s="96">
        <f t="shared" si="81"/>
        <v>1.5697610246056122</v>
      </c>
      <c r="Q288" s="96">
        <f t="shared" si="82"/>
        <v>9.9561536832010578E-2</v>
      </c>
      <c r="R288" s="96">
        <f t="shared" si="83"/>
        <v>0.12305218584951209</v>
      </c>
      <c r="S288" s="96">
        <f t="shared" si="86"/>
        <v>613.75867446671509</v>
      </c>
      <c r="T288" s="96">
        <f t="shared" si="87"/>
        <v>24.689949459359344</v>
      </c>
      <c r="U288" s="96">
        <f t="shared" si="88"/>
        <v>168.95622596389322</v>
      </c>
      <c r="V288" s="32">
        <f t="shared" si="89"/>
        <v>999.99999999999955</v>
      </c>
      <c r="W288" s="100">
        <f>IF(A288=1,((cPH1_+cPHr+(cNES*L288+(cNES+cOSEX)*G288+(cNES+cEREX)*H288+(cNES+cHOEX)*I288+(cNES+cNES)*S288+(cNES+cOSEX)*N288+(cNES+cEREX)*O288+(cNES+cHOEX)*P288)))/(1+cDR)^(A$6:A$65537 + 0.5),(cPHr+(cNES*L288+(cNES+cOSEX)*G288+(cNES+cEREX)*H288+(cNES+cHOEX)*I288+(cNES+cNES)*S288+(cNES+cOSEX)*N288+(cNES+cEREX)*O288+(cNES+cHOEX)*P288))/(1+cDR)^(((cycle + 0.5)/('Life tables'!$I$2/2))))</f>
        <v>103302.08348878296</v>
      </c>
      <c r="X288" s="107">
        <f>((L288+G288+H288+I288+N288+O288+P288+S288)/('Life tables'!$I$2/2))/(1+oDR)^(((cycle + 0.5)/('Life tables'!$I$2/2)))</f>
        <v>26.320671707139329</v>
      </c>
      <c r="Y288" s="31">
        <f>((uNES*L288+ uOCEX*G288+uEREX*H288+uHOEX*I288+uNES*S288+ uOCEX*N288+uEREX*O288+uHOEX*P288)/('Life tables'!$I$2/2))/(1+oDR)^(((cycle + 0.5)/('Life tables'!$I$2/2)))</f>
        <v>17.347350320785566</v>
      </c>
      <c r="Z288" s="100">
        <f t="shared" si="84"/>
        <v>194228.74550173452</v>
      </c>
      <c r="AA288" s="107">
        <f>((L288+G288+H288+I288+N288+O288+P288+S288)/('Life tables'!$I$2/2))</f>
        <v>30.928614426000358</v>
      </c>
      <c r="AB288" s="31">
        <f>((uNES*L288+ uOCEX*G288+uEREX*H288+uHOEX*I288+uNES*S288+ uOCEX*N288+uEREX*O288+uHOEX*P288)/('Life tables'!$I$2/2))</f>
        <v>20.384339554632259</v>
      </c>
    </row>
    <row r="289" spans="1:28" x14ac:dyDescent="0.25">
      <c r="A289" s="4">
        <v>283</v>
      </c>
      <c r="C289" s="105">
        <f>IF(male=0,VLOOKUP((($A$5:$A$1570/'Life tables'!$I$2)*2)+age,lifetable,13,1),IF(male=1,VLOOKUP((($A$5:$A$1570/'Life tables'!$I$2)*2)+age,lifetable,10,1),"error"))</f>
        <v>1.3243321503420002E-4</v>
      </c>
      <c r="F289" s="96">
        <f t="shared" si="72"/>
        <v>123.92564356601204</v>
      </c>
      <c r="G289" s="96">
        <f t="shared" si="73"/>
        <v>12.448590258288252</v>
      </c>
      <c r="H289" s="96">
        <f t="shared" si="74"/>
        <v>0.71094938374138072</v>
      </c>
      <c r="I289" s="96">
        <f t="shared" si="75"/>
        <v>0.28487069433710854</v>
      </c>
      <c r="J289" s="96">
        <f t="shared" si="76"/>
        <v>1.8192357887713378E-2</v>
      </c>
      <c r="K289" s="96">
        <f t="shared" si="77"/>
        <v>0.2976739730525213</v>
      </c>
      <c r="L289" s="96">
        <f t="shared" si="85"/>
        <v>110.16536689870506</v>
      </c>
      <c r="M289" s="96">
        <f t="shared" si="78"/>
        <v>682.4281810107351</v>
      </c>
      <c r="N289" s="96">
        <f t="shared" si="79"/>
        <v>65.719312398989302</v>
      </c>
      <c r="O289" s="96">
        <f t="shared" si="80"/>
        <v>1.5687131748174796</v>
      </c>
      <c r="P289" s="96">
        <f t="shared" si="81"/>
        <v>1.5687131748174796</v>
      </c>
      <c r="Q289" s="96">
        <f t="shared" si="82"/>
        <v>9.9495077330442952E-2</v>
      </c>
      <c r="R289" s="96">
        <f t="shared" si="83"/>
        <v>0.12297004582638084</v>
      </c>
      <c r="S289" s="96">
        <f t="shared" si="86"/>
        <v>613.34897713895407</v>
      </c>
      <c r="T289" s="96">
        <f t="shared" si="87"/>
        <v>24.807636894577499</v>
      </c>
      <c r="U289" s="96">
        <f t="shared" si="88"/>
        <v>169.37686998277212</v>
      </c>
      <c r="V289" s="32">
        <f t="shared" si="89"/>
        <v>999.99999999999977</v>
      </c>
      <c r="W289" s="100">
        <f>IF(A289=1,((cPH1_+cPHr+(cNES*L289+(cNES+cOSEX)*G289+(cNES+cEREX)*H289+(cNES+cHOEX)*I289+(cNES+cNES)*S289+(cNES+cOSEX)*N289+(cNES+cEREX)*O289+(cNES+cHOEX)*P289)))/(1+cDR)^(A$6:A$65537 + 0.5),(cPHr+(cNES*L289+(cNES+cOSEX)*G289+(cNES+cEREX)*H289+(cNES+cHOEX)*I289+(cNES+cNES)*S289+(cNES+cOSEX)*N289+(cNES+cEREX)*O289+(cNES+cHOEX)*P289))/(1+cDR)^(((cycle + 0.5)/('Life tables'!$I$2/2))))</f>
        <v>103002.66457304267</v>
      </c>
      <c r="X289" s="107">
        <f>((L289+G289+H289+I289+N289+O289+P289+S289)/('Life tables'!$I$2/2))/(1+oDR)^(((cycle + 0.5)/('Life tables'!$I$2/2)))</f>
        <v>26.288083099587936</v>
      </c>
      <c r="Y289" s="31">
        <f>((uNES*L289+ uOCEX*G289+uEREX*H289+uHOEX*I289+uNES*S289+ uOCEX*N289+uEREX*O289+uHOEX*P289)/('Life tables'!$I$2/2))/(1+oDR)^(((cycle + 0.5)/('Life tables'!$I$2/2)))</f>
        <v>17.325871920275208</v>
      </c>
      <c r="Z289" s="100">
        <f t="shared" si="84"/>
        <v>194099.09881797736</v>
      </c>
      <c r="AA289" s="107">
        <f>((L289+G289+H289+I289+N289+O289+P289+S289)/('Life tables'!$I$2/2))</f>
        <v>30.907966113225395</v>
      </c>
      <c r="AB289" s="31">
        <f>((uNES*L289+ uOCEX*G289+uEREX*H289+uHOEX*I289+uNES*S289+ uOCEX*N289+uEREX*O289+uHOEX*P289)/('Life tables'!$I$2/2))</f>
        <v>20.370730728645007</v>
      </c>
    </row>
    <row r="290" spans="1:28" x14ac:dyDescent="0.25">
      <c r="A290" s="4">
        <v>284</v>
      </c>
      <c r="C290" s="105">
        <f>IF(male=0,VLOOKUP((($A$5:$A$1570/'Life tables'!$I$2)*2)+age,lifetable,13,1),IF(male=1,VLOOKUP((($A$5:$A$1570/'Life tables'!$I$2)*2)+age,lifetable,10,1),"error"))</f>
        <v>1.3243321503420002E-4</v>
      </c>
      <c r="F290" s="96">
        <f t="shared" si="72"/>
        <v>123.84285055451264</v>
      </c>
      <c r="G290" s="96">
        <f t="shared" si="73"/>
        <v>12.44027352700691</v>
      </c>
      <c r="H290" s="96">
        <f t="shared" si="74"/>
        <v>0.71047440827375485</v>
      </c>
      <c r="I290" s="96">
        <f t="shared" si="75"/>
        <v>0.28468037615926078</v>
      </c>
      <c r="J290" s="96">
        <f t="shared" si="76"/>
        <v>1.8180203824579577E-2</v>
      </c>
      <c r="K290" s="96">
        <f t="shared" si="77"/>
        <v>0.29747510118093096</v>
      </c>
      <c r="L290" s="96">
        <f t="shared" si="85"/>
        <v>110.0917669380672</v>
      </c>
      <c r="M290" s="96">
        <f t="shared" si="78"/>
        <v>681.97264256813764</v>
      </c>
      <c r="N290" s="96">
        <f t="shared" si="79"/>
        <v>65.675443059985056</v>
      </c>
      <c r="O290" s="96">
        <f t="shared" si="80"/>
        <v>1.567666018242732</v>
      </c>
      <c r="P290" s="96">
        <f t="shared" si="81"/>
        <v>1.567666018242732</v>
      </c>
      <c r="Q290" s="96">
        <f t="shared" si="82"/>
        <v>9.9428661795688655E-2</v>
      </c>
      <c r="R290" s="96">
        <f t="shared" si="83"/>
        <v>0.12288796014363701</v>
      </c>
      <c r="S290" s="96">
        <f t="shared" si="86"/>
        <v>612.93955084972777</v>
      </c>
      <c r="T290" s="96">
        <f t="shared" si="87"/>
        <v>24.925245760197768</v>
      </c>
      <c r="U290" s="96">
        <f t="shared" si="88"/>
        <v>169.79723304409669</v>
      </c>
      <c r="V290" s="32">
        <f t="shared" si="89"/>
        <v>999.99999999999977</v>
      </c>
      <c r="W290" s="100">
        <f>IF(A290=1,((cPH1_+cPHr+(cNES*L290+(cNES+cOSEX)*G290+(cNES+cEREX)*H290+(cNES+cHOEX)*I290+(cNES+cNES)*S290+(cNES+cOSEX)*N290+(cNES+cEREX)*O290+(cNES+cHOEX)*P290)))/(1+cDR)^(A$6:A$65537 + 0.5),(cPHr+(cNES*L290+(cNES+cOSEX)*G290+(cNES+cEREX)*H290+(cNES+cHOEX)*I290+(cNES+cNES)*S290+(cNES+cOSEX)*N290+(cNES+cEREX)*O290+(cNES+cHOEX)*P290))/(1+cDR)^(((cycle + 0.5)/('Life tables'!$I$2/2))))</f>
        <v>102704.11339178252</v>
      </c>
      <c r="X290" s="107">
        <f>((L290+G290+H290+I290+N290+O290+P290+S290)/('Life tables'!$I$2/2))/(1+oDR)^(((cycle + 0.5)/('Life tables'!$I$2/2)))</f>
        <v>26.255534845469096</v>
      </c>
      <c r="Y290" s="31">
        <f>((uNES*L290+ uOCEX*G290+uEREX*H290+uHOEX*I290+uNES*S290+ uOCEX*N290+uEREX*O290+uHOEX*P290)/('Life tables'!$I$2/2))/(1+oDR)^(((cycle + 0.5)/('Life tables'!$I$2/2)))</f>
        <v>17.304420115669618</v>
      </c>
      <c r="Z290" s="100">
        <f t="shared" si="84"/>
        <v>193969.53843673167</v>
      </c>
      <c r="AA290" s="107">
        <f>((L290+G290+H290+I290+N290+O290+P290+S290)/('Life tables'!$I$2/2))</f>
        <v>30.88733159052164</v>
      </c>
      <c r="AB290" s="31">
        <f>((uNES*L290+ uOCEX*G290+uEREX*H290+uHOEX*I290+uNES*S290+ uOCEX*N290+uEREX*O290+uHOEX*P290)/('Life tables'!$I$2/2))</f>
        <v>20.357130991243796</v>
      </c>
    </row>
    <row r="291" spans="1:28" x14ac:dyDescent="0.25">
      <c r="A291" s="4">
        <v>285</v>
      </c>
      <c r="C291" s="105">
        <f>IF(male=0,VLOOKUP((($A$5:$A$1570/'Life tables'!$I$2)*2)+age,lifetable,13,1),IF(male=1,VLOOKUP((($A$5:$A$1570/'Life tables'!$I$2)*2)+age,lifetable,10,1),"error"))</f>
        <v>1.3243321503420002E-4</v>
      </c>
      <c r="F291" s="96">
        <f t="shared" si="72"/>
        <v>123.76011557824143</v>
      </c>
      <c r="G291" s="96">
        <f t="shared" si="73"/>
        <v>12.431962625485701</v>
      </c>
      <c r="H291" s="96">
        <f t="shared" si="74"/>
        <v>0.70999976574859791</v>
      </c>
      <c r="I291" s="96">
        <f t="shared" si="75"/>
        <v>0.2844901913883115</v>
      </c>
      <c r="J291" s="96">
        <f t="shared" si="76"/>
        <v>1.8168058281051648E-2</v>
      </c>
      <c r="K291" s="96">
        <f t="shared" si="77"/>
        <v>0.29727636871210228</v>
      </c>
      <c r="L291" s="96">
        <f t="shared" si="85"/>
        <v>110.01821856862566</v>
      </c>
      <c r="M291" s="96">
        <f t="shared" si="78"/>
        <v>681.51740561746385</v>
      </c>
      <c r="N291" s="96">
        <f t="shared" si="79"/>
        <v>65.631602755306275</v>
      </c>
      <c r="O291" s="96">
        <f t="shared" si="80"/>
        <v>1.5666195547143238</v>
      </c>
      <c r="P291" s="96">
        <f t="shared" si="81"/>
        <v>1.5666195547143238</v>
      </c>
      <c r="Q291" s="96">
        <f t="shared" si="82"/>
        <v>9.9362290217152927E-2</v>
      </c>
      <c r="R291" s="96">
        <f t="shared" si="83"/>
        <v>0.12280592878818609</v>
      </c>
      <c r="S291" s="96">
        <f t="shared" si="86"/>
        <v>612.53039553372355</v>
      </c>
      <c r="T291" s="96">
        <f t="shared" si="87"/>
        <v>25.042776108695971</v>
      </c>
      <c r="U291" s="96">
        <f t="shared" si="88"/>
        <v>170.21731534159699</v>
      </c>
      <c r="V291" s="32">
        <f t="shared" si="89"/>
        <v>999.99999999999977</v>
      </c>
      <c r="W291" s="100">
        <f>IF(A291=1,((cPH1_+cPHr+(cNES*L291+(cNES+cOSEX)*G291+(cNES+cEREX)*H291+(cNES+cHOEX)*I291+(cNES+cNES)*S291+(cNES+cOSEX)*N291+(cNES+cEREX)*O291+(cNES+cHOEX)*P291)))/(1+cDR)^(A$6:A$65537 + 0.5),(cPHr+(cNES*L291+(cNES+cOSEX)*G291+(cNES+cEREX)*H291+(cNES+cHOEX)*I291+(cNES+cNES)*S291+(cNES+cOSEX)*N291+(cNES+cEREX)*O291+(cNES+cHOEX)*P291))/(1+cDR)^(((cycle + 0.5)/('Life tables'!$I$2/2))))</f>
        <v>102406.42743662377</v>
      </c>
      <c r="X291" s="107">
        <f>((L291+G291+H291+I291+N291+O291+P291+S291)/('Life tables'!$I$2/2))/(1+oDR)^(((cycle + 0.5)/('Life tables'!$I$2/2)))</f>
        <v>26.223026894613437</v>
      </c>
      <c r="Y291" s="31">
        <f>((uNES*L291+ uOCEX*G291+uEREX*H291+uHOEX*I291+uNES*S291+ uOCEX*N291+uEREX*O291+uHOEX*P291)/('Life tables'!$I$2/2))/(1+oDR)^(((cycle + 0.5)/('Life tables'!$I$2/2)))</f>
        <v>17.282994873908798</v>
      </c>
      <c r="Z291" s="100">
        <f t="shared" si="84"/>
        <v>193840.0643120764</v>
      </c>
      <c r="AA291" s="107">
        <f>((L291+G291+H291+I291+N291+O291+P291+S291)/('Life tables'!$I$2/2))</f>
        <v>30.866710848445592</v>
      </c>
      <c r="AB291" s="31">
        <f>((uNES*L291+ uOCEX*G291+uEREX*H291+uHOEX*I291+uNES*S291+ uOCEX*N291+uEREX*O291+uHOEX*P291)/('Life tables'!$I$2/2))</f>
        <v>20.343540336210847</v>
      </c>
    </row>
    <row r="292" spans="1:28" x14ac:dyDescent="0.25">
      <c r="A292" s="4">
        <v>286</v>
      </c>
      <c r="C292" s="105">
        <f>IF(male=0,VLOOKUP((($A$5:$A$1570/'Life tables'!$I$2)*2)+age,lifetable,13,1),IF(male=1,VLOOKUP((($A$5:$A$1570/'Life tables'!$I$2)*2)+age,lifetable,10,1),"error"))</f>
        <v>1.3243321503420002E-4</v>
      </c>
      <c r="F292" s="96">
        <f t="shared" si="72"/>
        <v>123.67743846961409</v>
      </c>
      <c r="G292" s="96">
        <f t="shared" si="73"/>
        <v>12.423657536890431</v>
      </c>
      <c r="H292" s="96">
        <f t="shared" si="74"/>
        <v>0.70952545520449484</v>
      </c>
      <c r="I292" s="96">
        <f t="shared" si="75"/>
        <v>0.28430013963903084</v>
      </c>
      <c r="J292" s="96">
        <f t="shared" si="76"/>
        <v>1.815592123252812E-2</v>
      </c>
      <c r="K292" s="96">
        <f t="shared" si="77"/>
        <v>0.29707777524349149</v>
      </c>
      <c r="L292" s="96">
        <f t="shared" si="85"/>
        <v>109.94472164140412</v>
      </c>
      <c r="M292" s="96">
        <f t="shared" si="78"/>
        <v>681.06247008009257</v>
      </c>
      <c r="N292" s="96">
        <f t="shared" si="79"/>
        <v>65.587791477381572</v>
      </c>
      <c r="O292" s="96">
        <f t="shared" si="80"/>
        <v>1.5655737840515267</v>
      </c>
      <c r="P292" s="96">
        <f t="shared" si="81"/>
        <v>1.5655737840515267</v>
      </c>
      <c r="Q292" s="96">
        <f t="shared" si="82"/>
        <v>9.929596258337306E-2</v>
      </c>
      <c r="R292" s="96">
        <f t="shared" si="83"/>
        <v>0.12272395174586093</v>
      </c>
      <c r="S292" s="96">
        <f t="shared" si="86"/>
        <v>612.12151112027868</v>
      </c>
      <c r="T292" s="96">
        <f t="shared" si="87"/>
        <v>25.160227992511871</v>
      </c>
      <c r="U292" s="96">
        <f t="shared" si="88"/>
        <v>170.63711706858635</v>
      </c>
      <c r="V292" s="32">
        <f t="shared" si="89"/>
        <v>999.99999999999955</v>
      </c>
      <c r="W292" s="100">
        <f>IF(A292=1,((cPH1_+cPHr+(cNES*L292+(cNES+cOSEX)*G292+(cNES+cEREX)*H292+(cNES+cHOEX)*I292+(cNES+cNES)*S292+(cNES+cOSEX)*N292+(cNES+cEREX)*O292+(cNES+cHOEX)*P292)))/(1+cDR)^(A$6:A$65537 + 0.5),(cPHr+(cNES*L292+(cNES+cOSEX)*G292+(cNES+cEREX)*H292+(cNES+cHOEX)*I292+(cNES+cNES)*S292+(cNES+cOSEX)*N292+(cNES+cEREX)*O292+(cNES+cHOEX)*P292))/(1+cDR)^(((cycle + 0.5)/('Life tables'!$I$2/2))))</f>
        <v>102109.60420612722</v>
      </c>
      <c r="X292" s="107">
        <f>((L292+G292+H292+I292+N292+O292+P292+S292)/('Life tables'!$I$2/2))/(1+oDR)^(((cycle + 0.5)/('Life tables'!$I$2/2)))</f>
        <v>26.190559196923445</v>
      </c>
      <c r="Y292" s="31">
        <f>((uNES*L292+ uOCEX*G292+uEREX*H292+uHOEX*I292+uNES*S292+ uOCEX*N292+uEREX*O292+uHOEX*P292)/('Life tables'!$I$2/2))/(1+oDR)^(((cycle + 0.5)/('Life tables'!$I$2/2)))</f>
        <v>17.261596161979863</v>
      </c>
      <c r="Z292" s="100">
        <f t="shared" si="84"/>
        <v>193710.6763975755</v>
      </c>
      <c r="AA292" s="107">
        <f>((L292+G292+H292+I292+N292+O292+P292+S292)/('Life tables'!$I$2/2))</f>
        <v>30.846103877571114</v>
      </c>
      <c r="AB292" s="31">
        <f>((uNES*L292+ uOCEX*G292+uEREX*H292+uHOEX*I292+uNES*S292+ uOCEX*N292+uEREX*O292+uHOEX*P292)/('Life tables'!$I$2/2))</f>
        <v>20.329958757339551</v>
      </c>
    </row>
    <row r="293" spans="1:28" x14ac:dyDescent="0.25">
      <c r="A293" s="4">
        <v>287</v>
      </c>
      <c r="C293" s="105">
        <f>IF(male=0,VLOOKUP((($A$5:$A$1570/'Life tables'!$I$2)*2)+age,lifetable,13,1),IF(male=1,VLOOKUP((($A$5:$A$1570/'Life tables'!$I$2)*2)+age,lifetable,10,1),"error"))</f>
        <v>1.4551982218569126E-4</v>
      </c>
      <c r="F293" s="96">
        <f t="shared" si="72"/>
        <v>123.59481906716846</v>
      </c>
      <c r="G293" s="96">
        <f t="shared" si="73"/>
        <v>12.415358245001885</v>
      </c>
      <c r="H293" s="96">
        <f t="shared" si="74"/>
        <v>0.70905147571515281</v>
      </c>
      <c r="I293" s="96">
        <f t="shared" si="75"/>
        <v>0.28411022054026203</v>
      </c>
      <c r="J293" s="96">
        <f t="shared" si="76"/>
        <v>1.9936701531352092E-2</v>
      </c>
      <c r="K293" s="96">
        <f t="shared" si="77"/>
        <v>0.29687932038726061</v>
      </c>
      <c r="L293" s="96">
        <f t="shared" si="85"/>
        <v>109.86948310399255</v>
      </c>
      <c r="M293" s="96">
        <f t="shared" si="78"/>
        <v>680.60783587173285</v>
      </c>
      <c r="N293" s="96">
        <f t="shared" si="79"/>
        <v>65.544009218093564</v>
      </c>
      <c r="O293" s="96">
        <f t="shared" si="80"/>
        <v>1.5645287060605793</v>
      </c>
      <c r="P293" s="96">
        <f t="shared" si="81"/>
        <v>1.5645287060605793</v>
      </c>
      <c r="Q293" s="96">
        <f t="shared" si="82"/>
        <v>0.10903522369921768</v>
      </c>
      <c r="R293" s="96">
        <f t="shared" si="83"/>
        <v>0.12264202900147275</v>
      </c>
      <c r="S293" s="96">
        <f t="shared" si="86"/>
        <v>611.70309198881739</v>
      </c>
      <c r="T293" s="96">
        <f t="shared" si="87"/>
        <v>25.28919991774244</v>
      </c>
      <c r="U293" s="96">
        <f t="shared" si="88"/>
        <v>171.05663841797508</v>
      </c>
      <c r="V293" s="32">
        <f t="shared" si="89"/>
        <v>999.99999999999932</v>
      </c>
      <c r="W293" s="100">
        <f>IF(A293=1,((cPH1_+cPHr+(cNES*L293+(cNES+cOSEX)*G293+(cNES+cEREX)*H293+(cNES+cHOEX)*I293+(cNES+cNES)*S293+(cNES+cOSEX)*N293+(cNES+cEREX)*O293+(cNES+cHOEX)*P293)))/(1+cDR)^(A$6:A$65537 + 0.5),(cPHr+(cNES*L293+(cNES+cOSEX)*G293+(cNES+cEREX)*H293+(cNES+cHOEX)*I293+(cNES+cNES)*S293+(cNES+cOSEX)*N293+(cNES+cEREX)*O293+(cNES+cHOEX)*P293))/(1+cDR)^(((cycle + 0.5)/('Life tables'!$I$2/2))))</f>
        <v>101812.3700224811</v>
      </c>
      <c r="X293" s="107">
        <f>((L293+G293+H293+I293+N293+O293+P293+S293)/('Life tables'!$I$2/2))/(1+oDR)^(((cycle + 0.5)/('Life tables'!$I$2/2)))</f>
        <v>26.157754189861731</v>
      </c>
      <c r="Y293" s="31">
        <f>((uNES*L293+ uOCEX*G293+uEREX*H293+uHOEX*I293+uNES*S293+ uOCEX*N293+uEREX*O293+uHOEX*P293)/('Life tables'!$I$2/2))/(1+oDR)^(((cycle + 0.5)/('Life tables'!$I$2/2)))</f>
        <v>17.239971013534145</v>
      </c>
      <c r="Z293" s="100">
        <f t="shared" si="84"/>
        <v>193578.95770679211</v>
      </c>
      <c r="AA293" s="107">
        <f>((L293+G293+H293+I293+N293+O293+P293+S293)/('Life tables'!$I$2/2))</f>
        <v>30.825065796658105</v>
      </c>
      <c r="AB293" s="31">
        <f>((uNES*L293+ uOCEX*G293+uEREX*H293+uHOEX*I293+uNES*S293+ uOCEX*N293+uEREX*O293+uHOEX*P293)/('Life tables'!$I$2/2))</f>
        <v>20.31608818430745</v>
      </c>
    </row>
    <row r="294" spans="1:28" x14ac:dyDescent="0.25">
      <c r="A294" s="4">
        <v>288</v>
      </c>
      <c r="C294" s="105">
        <f>IF(male=0,VLOOKUP((($A$5:$A$1570/'Life tables'!$I$2)*2)+age,lifetable,13,1),IF(male=1,VLOOKUP((($A$5:$A$1570/'Life tables'!$I$2)*2)+age,lifetable,10,1),"error"))</f>
        <v>1.4551982218569126E-4</v>
      </c>
      <c r="F294" s="96">
        <f t="shared" si="72"/>
        <v>123.51046156362085</v>
      </c>
      <c r="G294" s="96">
        <f t="shared" si="73"/>
        <v>12.406884357219999</v>
      </c>
      <c r="H294" s="96">
        <f t="shared" si="74"/>
        <v>0.70856752490856134</v>
      </c>
      <c r="I294" s="96">
        <f t="shared" si="75"/>
        <v>0.28391630602897405</v>
      </c>
      <c r="J294" s="96">
        <f t="shared" si="76"/>
        <v>1.9923094080952053E-2</v>
      </c>
      <c r="K294" s="96">
        <f t="shared" si="77"/>
        <v>0.29667669054798579</v>
      </c>
      <c r="L294" s="96">
        <f t="shared" si="85"/>
        <v>109.79449359083438</v>
      </c>
      <c r="M294" s="96">
        <f t="shared" si="78"/>
        <v>680.14370010066125</v>
      </c>
      <c r="N294" s="96">
        <f t="shared" si="79"/>
        <v>65.499311937730056</v>
      </c>
      <c r="O294" s="96">
        <f t="shared" si="80"/>
        <v>1.5634617866114062</v>
      </c>
      <c r="P294" s="96">
        <f t="shared" si="81"/>
        <v>1.5634617866114062</v>
      </c>
      <c r="Q294" s="96">
        <f t="shared" si="82"/>
        <v>0.10896086788819359</v>
      </c>
      <c r="R294" s="96">
        <f t="shared" si="83"/>
        <v>0.12255839412438752</v>
      </c>
      <c r="S294" s="96">
        <f t="shared" si="86"/>
        <v>611.2859453276958</v>
      </c>
      <c r="T294" s="96">
        <f t="shared" si="87"/>
        <v>25.418083879711585</v>
      </c>
      <c r="U294" s="96">
        <f t="shared" si="88"/>
        <v>171.47587350264746</v>
      </c>
      <c r="V294" s="32">
        <f t="shared" si="89"/>
        <v>999.99999999999966</v>
      </c>
      <c r="W294" s="100">
        <f>IF(A294=1,((cPH1_+cPHr+(cNES*L294+(cNES+cOSEX)*G294+(cNES+cEREX)*H294+(cNES+cHOEX)*I294+(cNES+cNES)*S294+(cNES+cOSEX)*N294+(cNES+cEREX)*O294+(cNES+cHOEX)*P294)))/(1+cDR)^(A$6:A$65537 + 0.5),(cPHr+(cNES*L294+(cNES+cOSEX)*G294+(cNES+cEREX)*H294+(cNES+cHOEX)*I294+(cNES+cNES)*S294+(cNES+cOSEX)*N294+(cNES+cEREX)*O294+(cNES+cHOEX)*P294))/(1+cDR)^(((cycle + 0.5)/('Life tables'!$I$2/2))))</f>
        <v>101515.80422873155</v>
      </c>
      <c r="X294" s="107">
        <f>((L294+G294+H294+I294+N294+O294+P294+S294)/('Life tables'!$I$2/2))/(1+oDR)^(((cycle + 0.5)/('Life tables'!$I$2/2)))</f>
        <v>26.124990277199405</v>
      </c>
      <c r="Y294" s="31">
        <f>((uNES*L294+ uOCEX*G294+uEREX*H294+uHOEX*I294+uNES*S294+ uOCEX*N294+uEREX*O294+uHOEX*P294)/('Life tables'!$I$2/2))/(1+oDR)^(((cycle + 0.5)/('Life tables'!$I$2/2)))</f>
        <v>17.218377078596451</v>
      </c>
      <c r="Z294" s="100">
        <f t="shared" si="84"/>
        <v>193446.95348862174</v>
      </c>
      <c r="AA294" s="107">
        <f>((L294+G294+H294+I294+N294+O294+P294+S294)/('Life tables'!$I$2/2))</f>
        <v>30.804042069683145</v>
      </c>
      <c r="AB294" s="31">
        <f>((uNES*L294+ uOCEX*G294+uEREX*H294+uHOEX*I294+uNES*S294+ uOCEX*N294+uEREX*O294+uHOEX*P294)/('Life tables'!$I$2/2))</f>
        <v>20.302231934748548</v>
      </c>
    </row>
    <row r="295" spans="1:28" x14ac:dyDescent="0.25">
      <c r="A295" s="4">
        <v>289</v>
      </c>
      <c r="C295" s="105">
        <f>IF(male=0,VLOOKUP((($A$5:$A$1570/'Life tables'!$I$2)*2)+age,lifetable,13,1),IF(male=1,VLOOKUP((($A$5:$A$1570/'Life tables'!$I$2)*2)+age,lifetable,10,1),"error"))</f>
        <v>1.4551982218569126E-4</v>
      </c>
      <c r="F295" s="96">
        <f t="shared" si="72"/>
        <v>123.42616449382744</v>
      </c>
      <c r="G295" s="96">
        <f t="shared" si="73"/>
        <v>12.398416540135205</v>
      </c>
      <c r="H295" s="96">
        <f t="shared" si="74"/>
        <v>0.70808392080454952</v>
      </c>
      <c r="I295" s="96">
        <f t="shared" si="75"/>
        <v>0.28372253043813078</v>
      </c>
      <c r="J295" s="96">
        <f t="shared" si="76"/>
        <v>1.9909496378935711E-2</v>
      </c>
      <c r="K295" s="96">
        <f t="shared" si="77"/>
        <v>0.2964742058728207</v>
      </c>
      <c r="L295" s="96">
        <f t="shared" si="85"/>
        <v>109.7195578001978</v>
      </c>
      <c r="M295" s="96">
        <f t="shared" si="78"/>
        <v>679.67987812381295</v>
      </c>
      <c r="N295" s="96">
        <f t="shared" si="79"/>
        <v>65.454644876430109</v>
      </c>
      <c r="O295" s="96">
        <f t="shared" si="80"/>
        <v>1.5623955884881484</v>
      </c>
      <c r="P295" s="96">
        <f t="shared" si="81"/>
        <v>1.5623955884881484</v>
      </c>
      <c r="Q295" s="96">
        <f t="shared" si="82"/>
        <v>0.10888656234785626</v>
      </c>
      <c r="R295" s="96">
        <f t="shared" si="83"/>
        <v>0.12247481579140623</v>
      </c>
      <c r="S295" s="96">
        <f t="shared" si="86"/>
        <v>610.86908069226729</v>
      </c>
      <c r="T295" s="96">
        <f t="shared" si="87"/>
        <v>25.546879938438376</v>
      </c>
      <c r="U295" s="96">
        <f t="shared" si="88"/>
        <v>171.89482252431168</v>
      </c>
      <c r="V295" s="32">
        <f t="shared" si="89"/>
        <v>999.99999999999955</v>
      </c>
      <c r="W295" s="100">
        <f>IF(A295=1,((cPH1_+cPHr+(cNES*L295+(cNES+cOSEX)*G295+(cNES+cEREX)*H295+(cNES+cHOEX)*I295+(cNES+cNES)*S295+(cNES+cOSEX)*N295+(cNES+cEREX)*O295+(cNES+cHOEX)*P295)))/(1+cDR)^(A$6:A$65537 + 0.5),(cPHr+(cNES*L295+(cNES+cOSEX)*G295+(cNES+cEREX)*H295+(cNES+cHOEX)*I295+(cNES+cNES)*S295+(cNES+cOSEX)*N295+(cNES+cEREX)*O295+(cNES+cHOEX)*P295))/(1+cDR)^(((cycle + 0.5)/('Life tables'!$I$2/2))))</f>
        <v>101220.10216804084</v>
      </c>
      <c r="X295" s="107">
        <f>((L295+G295+H295+I295+N295+O295+P295+S295)/('Life tables'!$I$2/2))/(1+oDR)^(((cycle + 0.5)/('Life tables'!$I$2/2)))</f>
        <v>26.092267407247483</v>
      </c>
      <c r="Y295" s="31">
        <f>((uNES*L295+ uOCEX*G295+uEREX*H295+uHOEX*I295+uNES*S295+ uOCEX*N295+uEREX*O295+uHOEX*P295)/('Life tables'!$I$2/2))/(1+oDR)^(((cycle + 0.5)/('Life tables'!$I$2/2)))</f>
        <v>17.196810193844481</v>
      </c>
      <c r="Z295" s="100">
        <f t="shared" si="84"/>
        <v>193315.03905037598</v>
      </c>
      <c r="AA295" s="107">
        <f>((L295+G295+H295+I295+N295+O295+P295+S295)/('Life tables'!$I$2/2))</f>
        <v>30.783032686607363</v>
      </c>
      <c r="AB295" s="31">
        <f>((uNES*L295+ uOCEX*G295+uEREX*H295+uHOEX*I295+uNES*S295+ uOCEX*N295+uEREX*O295+uHOEX*P295)/('Life tables'!$I$2/2))</f>
        <v>20.288385138788573</v>
      </c>
    </row>
    <row r="296" spans="1:28" x14ac:dyDescent="0.25">
      <c r="A296" s="4">
        <v>290</v>
      </c>
      <c r="C296" s="105">
        <f>IF(male=0,VLOOKUP((($A$5:$A$1570/'Life tables'!$I$2)*2)+age,lifetable,13,1),IF(male=1,VLOOKUP((($A$5:$A$1570/'Life tables'!$I$2)*2)+age,lifetable,10,1),"error"))</f>
        <v>1.4551982218569126E-4</v>
      </c>
      <c r="F296" s="96">
        <f t="shared" si="72"/>
        <v>123.34192768127706</v>
      </c>
      <c r="G296" s="96">
        <f t="shared" si="73"/>
        <v>12.389954776016584</v>
      </c>
      <c r="H296" s="96">
        <f t="shared" si="74"/>
        <v>0.70760066239048991</v>
      </c>
      <c r="I296" s="96">
        <f t="shared" si="75"/>
        <v>0.28352889336198206</v>
      </c>
      <c r="J296" s="96">
        <f t="shared" si="76"/>
        <v>1.98959083968306E-2</v>
      </c>
      <c r="K296" s="96">
        <f t="shared" si="77"/>
        <v>0.29627186593777893</v>
      </c>
      <c r="L296" s="96">
        <f t="shared" si="85"/>
        <v>109.64467557517339</v>
      </c>
      <c r="M296" s="96">
        <f t="shared" si="78"/>
        <v>679.2163698559724</v>
      </c>
      <c r="N296" s="96">
        <f t="shared" si="79"/>
        <v>65.41000802598731</v>
      </c>
      <c r="O296" s="96">
        <f t="shared" si="80"/>
        <v>1.5613301114949192</v>
      </c>
      <c r="P296" s="96">
        <f t="shared" si="81"/>
        <v>1.5613301114949192</v>
      </c>
      <c r="Q296" s="96">
        <f t="shared" si="82"/>
        <v>0.10881230706455394</v>
      </c>
      <c r="R296" s="96">
        <f t="shared" si="83"/>
        <v>0.12239129398717354</v>
      </c>
      <c r="S296" s="96">
        <f t="shared" si="86"/>
        <v>610.45249800594354</v>
      </c>
      <c r="T296" s="96">
        <f t="shared" si="87"/>
        <v>25.67558815389976</v>
      </c>
      <c r="U296" s="96">
        <f t="shared" si="88"/>
        <v>172.31348568423664</v>
      </c>
      <c r="V296" s="32">
        <f t="shared" si="89"/>
        <v>999.99999999999955</v>
      </c>
      <c r="W296" s="100">
        <f>IF(A296=1,((cPH1_+cPHr+(cNES*L296+(cNES+cOSEX)*G296+(cNES+cEREX)*H296+(cNES+cHOEX)*I296+(cNES+cNES)*S296+(cNES+cOSEX)*N296+(cNES+cEREX)*O296+(cNES+cHOEX)*P296)))/(1+cDR)^(A$6:A$65537 + 0.5),(cPHr+(cNES*L296+(cNES+cOSEX)*G296+(cNES+cEREX)*H296+(cNES+cHOEX)*I296+(cNES+cNES)*S296+(cNES+cOSEX)*N296+(cNES+cEREX)*O296+(cNES+cHOEX)*P296))/(1+cDR)^(((cycle + 0.5)/('Life tables'!$I$2/2))))</f>
        <v>100925.26133113228</v>
      </c>
      <c r="X296" s="107">
        <f>((L296+G296+H296+I296+N296+O296+P296+S296)/('Life tables'!$I$2/2))/(1+oDR)^(((cycle + 0.5)/('Life tables'!$I$2/2)))</f>
        <v>26.059585528391985</v>
      </c>
      <c r="Y296" s="31">
        <f>((uNES*L296+ uOCEX*G296+uEREX*H296+uHOEX*I296+uNES*S296+ uOCEX*N296+uEREX*O296+uHOEX*P296)/('Life tables'!$I$2/2))/(1+oDR)^(((cycle + 0.5)/('Life tables'!$I$2/2)))</f>
        <v>17.175270325266133</v>
      </c>
      <c r="Z296" s="100">
        <f t="shared" si="84"/>
        <v>193183.21434253015</v>
      </c>
      <c r="AA296" s="107">
        <f>((L296+G296+H296+I296+N296+O296+P296+S296)/('Life tables'!$I$2/2))</f>
        <v>30.762037637410394</v>
      </c>
      <c r="AB296" s="31">
        <f>((uNES*L296+ uOCEX*G296+uEREX*H296+uHOEX*I296+uNES*S296+ uOCEX*N296+uEREX*O296+uHOEX*P296)/('Life tables'!$I$2/2))</f>
        <v>20.274547789829583</v>
      </c>
    </row>
    <row r="297" spans="1:28" x14ac:dyDescent="0.25">
      <c r="A297" s="4">
        <v>291</v>
      </c>
      <c r="C297" s="105">
        <f>IF(male=0,VLOOKUP((($A$5:$A$1570/'Life tables'!$I$2)*2)+age,lifetable,13,1),IF(male=1,VLOOKUP((($A$5:$A$1570/'Life tables'!$I$2)*2)+age,lifetable,10,1),"error"))</f>
        <v>1.4551982218569126E-4</v>
      </c>
      <c r="F297" s="96">
        <f t="shared" si="72"/>
        <v>123.25775095589198</v>
      </c>
      <c r="G297" s="96">
        <f t="shared" si="73"/>
        <v>12.381499047779473</v>
      </c>
      <c r="H297" s="96">
        <f t="shared" si="74"/>
        <v>0.70711774869066302</v>
      </c>
      <c r="I297" s="96">
        <f t="shared" si="75"/>
        <v>0.28333539440956629</v>
      </c>
      <c r="J297" s="96">
        <f t="shared" si="76"/>
        <v>1.9882330107201994E-2</v>
      </c>
      <c r="K297" s="96">
        <f t="shared" si="77"/>
        <v>0.29606967033432763</v>
      </c>
      <c r="L297" s="96">
        <f t="shared" si="85"/>
        <v>109.56984676457074</v>
      </c>
      <c r="M297" s="96">
        <f t="shared" si="78"/>
        <v>678.75317520597127</v>
      </c>
      <c r="N297" s="96">
        <f t="shared" si="79"/>
        <v>65.36540137762195</v>
      </c>
      <c r="O297" s="96">
        <f t="shared" si="80"/>
        <v>1.5602653554221475</v>
      </c>
      <c r="P297" s="96">
        <f t="shared" si="81"/>
        <v>1.5602653554221475</v>
      </c>
      <c r="Q297" s="96">
        <f t="shared" si="82"/>
        <v>0.10873810202368121</v>
      </c>
      <c r="R297" s="96">
        <f t="shared" si="83"/>
        <v>0.12230782869526134</v>
      </c>
      <c r="S297" s="96">
        <f t="shared" si="86"/>
        <v>610.03619718678613</v>
      </c>
      <c r="T297" s="96">
        <f t="shared" si="87"/>
        <v>25.804208586030644</v>
      </c>
      <c r="U297" s="96">
        <f t="shared" si="88"/>
        <v>172.73186318326623</v>
      </c>
      <c r="V297" s="32">
        <f t="shared" si="89"/>
        <v>999.99999999999966</v>
      </c>
      <c r="W297" s="100">
        <f>IF(A297=1,((cPH1_+cPHr+(cNES*L297+(cNES+cOSEX)*G297+(cNES+cEREX)*H297+(cNES+cHOEX)*I297+(cNES+cNES)*S297+(cNES+cOSEX)*N297+(cNES+cEREX)*O297+(cNES+cHOEX)*P297)))/(1+cDR)^(A$6:A$65537 + 0.5),(cPHr+(cNES*L297+(cNES+cOSEX)*G297+(cNES+cEREX)*H297+(cNES+cHOEX)*I297+(cNES+cNES)*S297+(cNES+cOSEX)*N297+(cNES+cEREX)*O297+(cNES+cHOEX)*P297))/(1+cDR)^(((cycle + 0.5)/('Life tables'!$I$2/2))))</f>
        <v>100631.27921571083</v>
      </c>
      <c r="X297" s="107">
        <f>((L297+G297+H297+I297+N297+O297+P297+S297)/('Life tables'!$I$2/2))/(1+oDR)^(((cycle + 0.5)/('Life tables'!$I$2/2)))</f>
        <v>26.026944589093283</v>
      </c>
      <c r="Y297" s="31">
        <f>((uNES*L297+ uOCEX*G297+uEREX*H297+uHOEX*I297+uNES*S297+ uOCEX*N297+uEREX*O297+uHOEX*P297)/('Life tables'!$I$2/2))/(1+oDR)^(((cycle + 0.5)/('Life tables'!$I$2/2)))</f>
        <v>17.153757438898047</v>
      </c>
      <c r="Z297" s="100">
        <f t="shared" si="84"/>
        <v>193051.47931504707</v>
      </c>
      <c r="AA297" s="107">
        <f>((L297+G297+H297+I297+N297+O297+P297+S297)/('Life tables'!$I$2/2))</f>
        <v>30.741056912089768</v>
      </c>
      <c r="AB297" s="31">
        <f>((uNES*L297+ uOCEX*G297+uEREX*H297+uHOEX*I297+uNES*S297+ uOCEX*N297+uEREX*O297+uHOEX*P297)/('Life tables'!$I$2/2))</f>
        <v>20.260719881285105</v>
      </c>
    </row>
    <row r="298" spans="1:28" x14ac:dyDescent="0.25">
      <c r="A298" s="4">
        <v>292</v>
      </c>
      <c r="C298" s="105">
        <f>IF(male=0,VLOOKUP((($A$5:$A$1570/'Life tables'!$I$2)*2)+age,lifetable,13,1),IF(male=1,VLOOKUP((($A$5:$A$1570/'Life tables'!$I$2)*2)+age,lifetable,10,1),"error"))</f>
        <v>1.4551982218569126E-4</v>
      </c>
      <c r="F298" s="96">
        <f t="shared" si="72"/>
        <v>123.17363415372904</v>
      </c>
      <c r="G298" s="96">
        <f t="shared" si="73"/>
        <v>12.373049338955438</v>
      </c>
      <c r="H298" s="96">
        <f t="shared" si="74"/>
        <v>0.70663517876454285</v>
      </c>
      <c r="I298" s="96">
        <f t="shared" si="75"/>
        <v>0.28314203320402365</v>
      </c>
      <c r="J298" s="96">
        <f t="shared" si="76"/>
        <v>1.9868761483604735E-2</v>
      </c>
      <c r="K298" s="96">
        <f t="shared" si="77"/>
        <v>0.29586761866866912</v>
      </c>
      <c r="L298" s="96">
        <f t="shared" si="85"/>
        <v>109.49507122265277</v>
      </c>
      <c r="M298" s="96">
        <f t="shared" si="78"/>
        <v>678.29029407697385</v>
      </c>
      <c r="N298" s="96">
        <f t="shared" si="79"/>
        <v>65.320824922008512</v>
      </c>
      <c r="O298" s="96">
        <f t="shared" si="80"/>
        <v>1.5592013200472348</v>
      </c>
      <c r="P298" s="96">
        <f t="shared" si="81"/>
        <v>1.5592013200472348</v>
      </c>
      <c r="Q298" s="96">
        <f t="shared" si="82"/>
        <v>0.10866394720972476</v>
      </c>
      <c r="R298" s="96">
        <f t="shared" si="83"/>
        <v>0.12222441989822035</v>
      </c>
      <c r="S298" s="96">
        <f t="shared" si="86"/>
        <v>609.62017814776289</v>
      </c>
      <c r="T298" s="96">
        <f t="shared" si="87"/>
        <v>25.932741294723971</v>
      </c>
      <c r="U298" s="96">
        <f t="shared" si="88"/>
        <v>173.14995522183312</v>
      </c>
      <c r="V298" s="32">
        <f t="shared" si="89"/>
        <v>999.99999999999977</v>
      </c>
      <c r="W298" s="100">
        <f>IF(A298=1,((cPH1_+cPHr+(cNES*L298+(cNES+cOSEX)*G298+(cNES+cEREX)*H298+(cNES+cHOEX)*I298+(cNES+cNES)*S298+(cNES+cOSEX)*N298+(cNES+cEREX)*O298+(cNES+cHOEX)*P298)))/(1+cDR)^(A$6:A$65537 + 0.5),(cPHr+(cNES*L298+(cNES+cOSEX)*G298+(cNES+cEREX)*H298+(cNES+cHOEX)*I298+(cNES+cNES)*S298+(cNES+cOSEX)*N298+(cNES+cEREX)*O298+(cNES+cHOEX)*P298))/(1+cDR)^(((cycle + 0.5)/('Life tables'!$I$2/2))))</f>
        <v>100338.15332645859</v>
      </c>
      <c r="X298" s="107">
        <f>((L298+G298+H298+I298+N298+O298+P298+S298)/('Life tables'!$I$2/2))/(1+oDR)^(((cycle + 0.5)/('Life tables'!$I$2/2)))</f>
        <v>25.994344537885571</v>
      </c>
      <c r="Y298" s="31">
        <f>((uNES*L298+ uOCEX*G298+uEREX*H298+uHOEX*I298+uNES*S298+ uOCEX*N298+uEREX*O298+uHOEX*P298)/('Life tables'!$I$2/2))/(1+oDR)^(((cycle + 0.5)/('Life tables'!$I$2/2)))</f>
        <v>17.132271500825251</v>
      </c>
      <c r="Z298" s="100">
        <f t="shared" si="84"/>
        <v>192919.83391740249</v>
      </c>
      <c r="AA298" s="107">
        <f>((L298+G298+H298+I298+N298+O298+P298+S298)/('Life tables'!$I$2/2))</f>
        <v>30.720090500660405</v>
      </c>
      <c r="AB298" s="31">
        <f>((uNES*L298+ uOCEX*G298+uEREX*H298+uHOEX*I298+uNES*S298+ uOCEX*N298+uEREX*O298+uHOEX*P298)/('Life tables'!$I$2/2))</f>
        <v>20.246901406579855</v>
      </c>
    </row>
    <row r="299" spans="1:28" x14ac:dyDescent="0.25">
      <c r="A299" s="4">
        <v>293</v>
      </c>
      <c r="C299" s="105">
        <f>IF(male=0,VLOOKUP((($A$5:$A$1570/'Life tables'!$I$2)*2)+age,lifetable,13,1),IF(male=1,VLOOKUP((($A$5:$A$1570/'Life tables'!$I$2)*2)+age,lifetable,10,1),"error"))</f>
        <v>1.4551982218569126E-4</v>
      </c>
      <c r="F299" s="96">
        <f t="shared" si="72"/>
        <v>123.08957711669464</v>
      </c>
      <c r="G299" s="96">
        <f t="shared" si="73"/>
        <v>12.364605633663645</v>
      </c>
      <c r="H299" s="96">
        <f t="shared" si="74"/>
        <v>0.7061529517051619</v>
      </c>
      <c r="I299" s="96">
        <f t="shared" si="75"/>
        <v>0.28294880938194072</v>
      </c>
      <c r="J299" s="96">
        <f t="shared" si="76"/>
        <v>1.9855202500537218E-2</v>
      </c>
      <c r="K299" s="96">
        <f t="shared" si="77"/>
        <v>0.29566571056105678</v>
      </c>
      <c r="L299" s="96">
        <f t="shared" si="85"/>
        <v>109.4203488088823</v>
      </c>
      <c r="M299" s="96">
        <f t="shared" si="78"/>
        <v>677.82772636674804</v>
      </c>
      <c r="N299" s="96">
        <f t="shared" si="79"/>
        <v>65.276278649301858</v>
      </c>
      <c r="O299" s="96">
        <f t="shared" si="80"/>
        <v>1.5581380051351783</v>
      </c>
      <c r="P299" s="96">
        <f t="shared" si="81"/>
        <v>1.5581380051351783</v>
      </c>
      <c r="Q299" s="96">
        <f t="shared" si="82"/>
        <v>0.10858984260630669</v>
      </c>
      <c r="R299" s="96">
        <f t="shared" si="83"/>
        <v>0.12214106757762885</v>
      </c>
      <c r="S299" s="96">
        <f t="shared" si="86"/>
        <v>609.20444079699189</v>
      </c>
      <c r="T299" s="96">
        <f t="shared" si="87"/>
        <v>26.061186339830815</v>
      </c>
      <c r="U299" s="96">
        <f t="shared" si="88"/>
        <v>173.56776199997182</v>
      </c>
      <c r="V299" s="32">
        <f t="shared" si="89"/>
        <v>999.99999999999977</v>
      </c>
      <c r="W299" s="100">
        <f>IF(A299=1,((cPH1_+cPHr+(cNES*L299+(cNES+cOSEX)*G299+(cNES+cEREX)*H299+(cNES+cHOEX)*I299+(cNES+cNES)*S299+(cNES+cOSEX)*N299+(cNES+cEREX)*O299+(cNES+cHOEX)*P299)))/(1+cDR)^(A$6:A$65537 + 0.5),(cPHr+(cNES*L299+(cNES+cOSEX)*G299+(cNES+cEREX)*H299+(cNES+cHOEX)*I299+(cNES+cNES)*S299+(cNES+cOSEX)*N299+(cNES+cEREX)*O299+(cNES+cHOEX)*P299))/(1+cDR)^(((cycle + 0.5)/('Life tables'!$I$2/2))))</f>
        <v>100045.88117502995</v>
      </c>
      <c r="X299" s="107">
        <f>((L299+G299+H299+I299+N299+O299+P299+S299)/('Life tables'!$I$2/2))/(1+oDR)^(((cycle + 0.5)/('Life tables'!$I$2/2)))</f>
        <v>25.96178532337634</v>
      </c>
      <c r="Y299" s="31">
        <f>((uNES*L299+ uOCEX*G299+uEREX*H299+uHOEX*I299+uNES*S299+ uOCEX*N299+uEREX*O299+uHOEX*P299)/('Life tables'!$I$2/2))/(1+oDR)^(((cycle + 0.5)/('Life tables'!$I$2/2)))</f>
        <v>17.110812477180861</v>
      </c>
      <c r="Z299" s="100">
        <f t="shared" si="84"/>
        <v>192788.27809861046</v>
      </c>
      <c r="AA299" s="107">
        <f>((L299+G299+H299+I299+N299+O299+P299+S299)/('Life tables'!$I$2/2))</f>
        <v>30.69913839315409</v>
      </c>
      <c r="AB299" s="31">
        <f>((uNES*L299+ uOCEX*G299+uEREX*H299+uHOEX*I299+uNES*S299+ uOCEX*N299+uEREX*O299+uHOEX*P299)/('Life tables'!$I$2/2))</f>
        <v>20.233092359149406</v>
      </c>
    </row>
    <row r="300" spans="1:28" x14ac:dyDescent="0.25">
      <c r="A300" s="4">
        <v>294</v>
      </c>
      <c r="C300" s="105">
        <f>IF(male=0,VLOOKUP((($A$5:$A$1570/'Life tables'!$I$2)*2)+age,lifetable,13,1),IF(male=1,VLOOKUP((($A$5:$A$1570/'Life tables'!$I$2)*2)+age,lifetable,10,1),"error"))</f>
        <v>1.4551982218569126E-4</v>
      </c>
      <c r="F300" s="96">
        <f t="shared" si="72"/>
        <v>123.0055796922729</v>
      </c>
      <c r="G300" s="96">
        <f t="shared" si="73"/>
        <v>12.356167916583559</v>
      </c>
      <c r="H300" s="96">
        <f t="shared" si="74"/>
        <v>0.7056710666375513</v>
      </c>
      <c r="I300" s="96">
        <f t="shared" si="75"/>
        <v>0.28275572259272586</v>
      </c>
      <c r="J300" s="96">
        <f t="shared" si="76"/>
        <v>1.9841653133397575E-2</v>
      </c>
      <c r="K300" s="96">
        <f t="shared" si="77"/>
        <v>0.29546394564514183</v>
      </c>
      <c r="L300" s="96">
        <f t="shared" si="85"/>
        <v>109.34567938768053</v>
      </c>
      <c r="M300" s="96">
        <f t="shared" si="78"/>
        <v>677.36547196792435</v>
      </c>
      <c r="N300" s="96">
        <f t="shared" si="79"/>
        <v>65.231762549162042</v>
      </c>
      <c r="O300" s="96">
        <f t="shared" si="80"/>
        <v>1.5570754104391649</v>
      </c>
      <c r="P300" s="96">
        <f t="shared" si="81"/>
        <v>1.5570754104391649</v>
      </c>
      <c r="Q300" s="96">
        <f t="shared" si="82"/>
        <v>0.10851578819622613</v>
      </c>
      <c r="R300" s="96">
        <f t="shared" si="83"/>
        <v>0.12205777171413945</v>
      </c>
      <c r="S300" s="96">
        <f t="shared" si="86"/>
        <v>608.78898503797359</v>
      </c>
      <c r="T300" s="96">
        <f t="shared" si="87"/>
        <v>26.189543781160438</v>
      </c>
      <c r="U300" s="96">
        <f t="shared" si="88"/>
        <v>173.9852837173311</v>
      </c>
      <c r="V300" s="32">
        <f t="shared" si="89"/>
        <v>999.99999999999977</v>
      </c>
      <c r="W300" s="100">
        <f>IF(A300=1,((cPH1_+cPHr+(cNES*L300+(cNES+cOSEX)*G300+(cNES+cEREX)*H300+(cNES+cHOEX)*I300+(cNES+cNES)*S300+(cNES+cOSEX)*N300+(cNES+cEREX)*O300+(cNES+cHOEX)*P300)))/(1+cDR)^(A$6:A$65537 + 0.5),(cPHr+(cNES*L300+(cNES+cOSEX)*G300+(cNES+cEREX)*H300+(cNES+cHOEX)*I300+(cNES+cNES)*S300+(cNES+cOSEX)*N300+(cNES+cEREX)*O300+(cNES+cHOEX)*P300))/(1+cDR)^(((cycle + 0.5)/('Life tables'!$I$2/2))))</f>
        <v>99754.460280045736</v>
      </c>
      <c r="X300" s="107">
        <f>((L300+G300+H300+I300+N300+O300+P300+S300)/('Life tables'!$I$2/2))/(1+oDR)^(((cycle + 0.5)/('Life tables'!$I$2/2)))</f>
        <v>25.929266894245874</v>
      </c>
      <c r="Y300" s="31">
        <f>((uNES*L300+ uOCEX*G300+uEREX*H300+uHOEX*I300+uNES*S300+ uOCEX*N300+uEREX*O300+uHOEX*P300)/('Life tables'!$I$2/2))/(1+oDR)^(((cycle + 0.5)/('Life tables'!$I$2/2)))</f>
        <v>17.089380334145766</v>
      </c>
      <c r="Z300" s="100">
        <f t="shared" si="84"/>
        <v>192656.81180724647</v>
      </c>
      <c r="AA300" s="107">
        <f>((L300+G300+H300+I300+N300+O300+P300+S300)/('Life tables'!$I$2/2))</f>
        <v>30.67820057961902</v>
      </c>
      <c r="AB300" s="31">
        <f>((uNES*L300+ uOCEX*G300+uEREX*H300+uHOEX*I300+uNES*S300+ uOCEX*N300+uEREX*O300+uHOEX*P300)/('Life tables'!$I$2/2))</f>
        <v>20.219292732439918</v>
      </c>
    </row>
    <row r="301" spans="1:28" x14ac:dyDescent="0.25">
      <c r="A301" s="4">
        <v>295</v>
      </c>
      <c r="C301" s="105">
        <f>IF(male=0,VLOOKUP((($A$5:$A$1570/'Life tables'!$I$2)*2)+age,lifetable,13,1),IF(male=1,VLOOKUP((($A$5:$A$1570/'Life tables'!$I$2)*2)+age,lifetable,10,1),"error"))</f>
        <v>1.4551982218569126E-4</v>
      </c>
      <c r="F301" s="96">
        <f t="shared" si="72"/>
        <v>122.92164173326675</v>
      </c>
      <c r="G301" s="96">
        <f t="shared" si="73"/>
        <v>12.347736172928922</v>
      </c>
      <c r="H301" s="96">
        <f t="shared" si="74"/>
        <v>0.70518952271725566</v>
      </c>
      <c r="I301" s="96">
        <f t="shared" si="75"/>
        <v>0.28256277249801376</v>
      </c>
      <c r="J301" s="96">
        <f t="shared" si="76"/>
        <v>1.9828113358441903E-2</v>
      </c>
      <c r="K301" s="96">
        <f t="shared" si="77"/>
        <v>0.29526232356735155</v>
      </c>
      <c r="L301" s="96">
        <f t="shared" si="85"/>
        <v>109.27106282819676</v>
      </c>
      <c r="M301" s="96">
        <f t="shared" si="78"/>
        <v>676.90353076824158</v>
      </c>
      <c r="N301" s="96">
        <f t="shared" si="79"/>
        <v>65.187276610778099</v>
      </c>
      <c r="O301" s="96">
        <f t="shared" si="80"/>
        <v>1.5560135357011373</v>
      </c>
      <c r="P301" s="96">
        <f t="shared" si="81"/>
        <v>1.5560135357011373</v>
      </c>
      <c r="Q301" s="96">
        <f t="shared" si="82"/>
        <v>0.10844178396149855</v>
      </c>
      <c r="R301" s="96">
        <f t="shared" si="83"/>
        <v>0.12197453228752322</v>
      </c>
      <c r="S301" s="96">
        <f t="shared" si="86"/>
        <v>608.37381076981217</v>
      </c>
      <c r="T301" s="96">
        <f t="shared" si="87"/>
        <v>26.317813678480377</v>
      </c>
      <c r="U301" s="96">
        <f t="shared" si="88"/>
        <v>174.40252057318597</v>
      </c>
      <c r="V301" s="32">
        <f t="shared" si="89"/>
        <v>999.99999999999977</v>
      </c>
      <c r="W301" s="100">
        <f>IF(A301=1,((cPH1_+cPHr+(cNES*L301+(cNES+cOSEX)*G301+(cNES+cEREX)*H301+(cNES+cHOEX)*I301+(cNES+cNES)*S301+(cNES+cOSEX)*N301+(cNES+cEREX)*O301+(cNES+cHOEX)*P301)))/(1+cDR)^(A$6:A$65537 + 0.5),(cPHr+(cNES*L301+(cNES+cOSEX)*G301+(cNES+cEREX)*H301+(cNES+cHOEX)*I301+(cNES+cNES)*S301+(cNES+cOSEX)*N301+(cNES+cEREX)*O301+(cNES+cHOEX)*P301))/(1+cDR)^(((cycle + 0.5)/('Life tables'!$I$2/2))))</f>
        <v>99463.888167086348</v>
      </c>
      <c r="X301" s="107">
        <f>((L301+G301+H301+I301+N301+O301+P301+S301)/('Life tables'!$I$2/2))/(1+oDR)^(((cycle + 0.5)/('Life tables'!$I$2/2)))</f>
        <v>25.896789199246751</v>
      </c>
      <c r="Y301" s="31">
        <f>((uNES*L301+ uOCEX*G301+uEREX*H301+uHOEX*I301+uNES*S301+ uOCEX*N301+uEREX*O301+uHOEX*P301)/('Life tables'!$I$2/2))/(1+oDR)^(((cycle + 0.5)/('Life tables'!$I$2/2)))</f>
        <v>17.067975037948241</v>
      </c>
      <c r="Z301" s="100">
        <f t="shared" si="84"/>
        <v>192525.43499146949</v>
      </c>
      <c r="AA301" s="107">
        <f>((L301+G301+H301+I301+N301+O301+P301+S301)/('Life tables'!$I$2/2))</f>
        <v>30.65727705011933</v>
      </c>
      <c r="AB301" s="31">
        <f>((uNES*L301+ uOCEX*G301+uEREX*H301+uHOEX*I301+uNES*S301+ uOCEX*N301+uEREX*O301+uHOEX*P301)/('Life tables'!$I$2/2))</f>
        <v>20.205502519907757</v>
      </c>
    </row>
    <row r="302" spans="1:28" x14ac:dyDescent="0.25">
      <c r="A302" s="4">
        <v>296</v>
      </c>
      <c r="C302" s="105">
        <f>IF(male=0,VLOOKUP((($A$5:$A$1570/'Life tables'!$I$2)*2)+age,lifetable,13,1),IF(male=1,VLOOKUP((($A$5:$A$1570/'Life tables'!$I$2)*2)+age,lifetable,10,1),"error"))</f>
        <v>1.4551982218569126E-4</v>
      </c>
      <c r="F302" s="96">
        <f t="shared" si="72"/>
        <v>122.83776309755086</v>
      </c>
      <c r="G302" s="96">
        <f t="shared" si="73"/>
        <v>12.339310388422948</v>
      </c>
      <c r="H302" s="96">
        <f t="shared" si="74"/>
        <v>0.70470831912891596</v>
      </c>
      <c r="I302" s="96">
        <f t="shared" si="75"/>
        <v>0.28236995877109766</v>
      </c>
      <c r="J302" s="96">
        <f t="shared" si="76"/>
        <v>1.9814583152744397E-2</v>
      </c>
      <c r="K302" s="96">
        <f t="shared" si="77"/>
        <v>0.29506084398629556</v>
      </c>
      <c r="L302" s="96">
        <f t="shared" si="85"/>
        <v>109.19649900408886</v>
      </c>
      <c r="M302" s="96">
        <f t="shared" si="78"/>
        <v>676.44190265078271</v>
      </c>
      <c r="N302" s="96">
        <f t="shared" si="79"/>
        <v>65.142820822890641</v>
      </c>
      <c r="O302" s="96">
        <f t="shared" si="80"/>
        <v>1.554952380652336</v>
      </c>
      <c r="P302" s="96">
        <f t="shared" si="81"/>
        <v>1.554952380652336</v>
      </c>
      <c r="Q302" s="96">
        <f t="shared" si="82"/>
        <v>0.10836782988339344</v>
      </c>
      <c r="R302" s="96">
        <f t="shared" si="83"/>
        <v>0.12189134927671236</v>
      </c>
      <c r="S302" s="96">
        <f t="shared" si="86"/>
        <v>607.95891788742733</v>
      </c>
      <c r="T302" s="96">
        <f t="shared" si="87"/>
        <v>26.445996091516516</v>
      </c>
      <c r="U302" s="96">
        <f t="shared" si="88"/>
        <v>174.81947276644897</v>
      </c>
      <c r="V302" s="32">
        <f t="shared" si="89"/>
        <v>999.99999999999989</v>
      </c>
      <c r="W302" s="100">
        <f>IF(A302=1,((cPH1_+cPHr+(cNES*L302+(cNES+cOSEX)*G302+(cNES+cEREX)*H302+(cNES+cHOEX)*I302+(cNES+cNES)*S302+(cNES+cOSEX)*N302+(cNES+cEREX)*O302+(cNES+cHOEX)*P302)))/(1+cDR)^(A$6:A$65537 + 0.5),(cPHr+(cNES*L302+(cNES+cOSEX)*G302+(cNES+cEREX)*H302+(cNES+cHOEX)*I302+(cNES+cNES)*S302+(cNES+cOSEX)*N302+(cNES+cEREX)*O302+(cNES+cHOEX)*P302))/(1+cDR)^(((cycle + 0.5)/('Life tables'!$I$2/2))))</f>
        <v>99174.162368685022</v>
      </c>
      <c r="X302" s="107">
        <f>((L302+G302+H302+I302+N302+O302+P302+S302)/('Life tables'!$I$2/2))/(1+oDR)^(((cycle + 0.5)/('Life tables'!$I$2/2)))</f>
        <v>25.864352187203373</v>
      </c>
      <c r="Y302" s="31">
        <f>((uNES*L302+ uOCEX*G302+uEREX*H302+uHOEX*I302+uNES*S302+ uOCEX*N302+uEREX*O302+uHOEX*P302)/('Life tables'!$I$2/2))/(1+oDR)^(((cycle + 0.5)/('Life tables'!$I$2/2)))</f>
        <v>17.046596554863754</v>
      </c>
      <c r="Z302" s="100">
        <f t="shared" si="84"/>
        <v>192394.14759904402</v>
      </c>
      <c r="AA302" s="107">
        <f>((L302+G302+H302+I302+N302+O302+P302+S302)/('Life tables'!$I$2/2))</f>
        <v>30.636367794734642</v>
      </c>
      <c r="AB302" s="31">
        <f>((uNES*L302+ uOCEX*G302+uEREX*H302+uHOEX*I302+uNES*S302+ uOCEX*N302+uEREX*O302+uHOEX*P302)/('Life tables'!$I$2/2))</f>
        <v>20.191721715019344</v>
      </c>
    </row>
    <row r="303" spans="1:28" x14ac:dyDescent="0.25">
      <c r="A303" s="4">
        <v>297</v>
      </c>
      <c r="C303" s="105">
        <f>IF(male=0,VLOOKUP((($A$5:$A$1570/'Life tables'!$I$2)*2)+age,lifetable,13,1),IF(male=1,VLOOKUP((($A$5:$A$1570/'Life tables'!$I$2)*2)+age,lifetable,10,1),"error"))</f>
        <v>1.4551982218569126E-4</v>
      </c>
      <c r="F303" s="96">
        <f t="shared" si="72"/>
        <v>122.75394364783627</v>
      </c>
      <c r="G303" s="96">
        <f t="shared" si="73"/>
        <v>12.330890549274674</v>
      </c>
      <c r="H303" s="96">
        <f t="shared" si="74"/>
        <v>0.70422745508491857</v>
      </c>
      <c r="I303" s="96">
        <f t="shared" si="75"/>
        <v>0.2821772810963884</v>
      </c>
      <c r="J303" s="96">
        <f t="shared" si="76"/>
        <v>1.9801062494159395E-2</v>
      </c>
      <c r="K303" s="96">
        <f t="shared" si="77"/>
        <v>0.29485950657220072</v>
      </c>
      <c r="L303" s="96">
        <f t="shared" si="85"/>
        <v>109.12198779331392</v>
      </c>
      <c r="M303" s="96">
        <f t="shared" si="78"/>
        <v>675.98058749419818</v>
      </c>
      <c r="N303" s="96">
        <f t="shared" si="79"/>
        <v>65.098395173813444</v>
      </c>
      <c r="O303" s="96">
        <f t="shared" si="80"/>
        <v>1.5538919450138116</v>
      </c>
      <c r="P303" s="96">
        <f t="shared" si="81"/>
        <v>1.5538919450138116</v>
      </c>
      <c r="Q303" s="96">
        <f t="shared" si="82"/>
        <v>0.10829392594247042</v>
      </c>
      <c r="R303" s="96">
        <f t="shared" si="83"/>
        <v>0.12180822265984025</v>
      </c>
      <c r="S303" s="96">
        <f t="shared" si="86"/>
        <v>607.54430628175476</v>
      </c>
      <c r="T303" s="96">
        <f t="shared" si="87"/>
        <v>26.574091079953146</v>
      </c>
      <c r="U303" s="96">
        <f t="shared" si="88"/>
        <v>175.23614049568101</v>
      </c>
      <c r="V303" s="32">
        <f t="shared" si="89"/>
        <v>1000</v>
      </c>
      <c r="W303" s="100">
        <f>IF(A303=1,((cPH1_+cPHr+(cNES*L303+(cNES+cOSEX)*G303+(cNES+cEREX)*H303+(cNES+cHOEX)*I303+(cNES+cNES)*S303+(cNES+cOSEX)*N303+(cNES+cEREX)*O303+(cNES+cHOEX)*P303)))/(1+cDR)^(A$6:A$65537 + 0.5),(cPHr+(cNES*L303+(cNES+cOSEX)*G303+(cNES+cEREX)*H303+(cNES+cHOEX)*I303+(cNES+cNES)*S303+(cNES+cOSEX)*N303+(cNES+cEREX)*O303+(cNES+cHOEX)*P303))/(1+cDR)^(((cycle + 0.5)/('Life tables'!$I$2/2))))</f>
        <v>98885.280424319673</v>
      </c>
      <c r="X303" s="107">
        <f>((L303+G303+H303+I303+N303+O303+P303+S303)/('Life tables'!$I$2/2))/(1+oDR)^(((cycle + 0.5)/('Life tables'!$I$2/2)))</f>
        <v>25.831955807011525</v>
      </c>
      <c r="Y303" s="31">
        <f>((uNES*L303+ uOCEX*G303+uEREX*H303+uHOEX*I303+uNES*S303+ uOCEX*N303+uEREX*O303+uHOEX*P303)/('Life tables'!$I$2/2))/(1+oDR)^(((cycle + 0.5)/('Life tables'!$I$2/2)))</f>
        <v>17.025244851214577</v>
      </c>
      <c r="Z303" s="100">
        <f t="shared" si="84"/>
        <v>192262.94957735977</v>
      </c>
      <c r="AA303" s="107">
        <f>((L303+G303+H303+I303+N303+O303+P303+S303)/('Life tables'!$I$2/2))</f>
        <v>30.615472803559673</v>
      </c>
      <c r="AB303" s="31">
        <f>((uNES*L303+ uOCEX*G303+uEREX*H303+uHOEX*I303+uNES*S303+ uOCEX*N303+uEREX*O303+uHOEX*P303)/('Life tables'!$I$2/2))</f>
        <v>20.177950311250765</v>
      </c>
    </row>
    <row r="304" spans="1:28" x14ac:dyDescent="0.25">
      <c r="A304" s="4">
        <v>298</v>
      </c>
      <c r="C304" s="105">
        <f>IF(male=0,VLOOKUP((($A$5:$A$1570/'Life tables'!$I$2)*2)+age,lifetable,13,1),IF(male=1,VLOOKUP((($A$5:$A$1570/'Life tables'!$I$2)*2)+age,lifetable,10,1),"error"))</f>
        <v>1.4551982218569126E-4</v>
      </c>
      <c r="F304" s="96">
        <f t="shared" si="72"/>
        <v>122.67018325144591</v>
      </c>
      <c r="G304" s="96">
        <f t="shared" si="73"/>
        <v>12.32247664215641</v>
      </c>
      <c r="H304" s="96">
        <f t="shared" si="74"/>
        <v>0.70374692982410814</v>
      </c>
      <c r="I304" s="96">
        <f t="shared" si="75"/>
        <v>0.2819847391688981</v>
      </c>
      <c r="J304" s="96">
        <f t="shared" si="76"/>
        <v>1.9787551361285172E-2</v>
      </c>
      <c r="K304" s="96">
        <f t="shared" si="77"/>
        <v>0.29465831100637185</v>
      </c>
      <c r="L304" s="96">
        <f t="shared" si="85"/>
        <v>109.04752907792883</v>
      </c>
      <c r="M304" s="96">
        <f t="shared" si="78"/>
        <v>675.51958517291973</v>
      </c>
      <c r="N304" s="96">
        <f t="shared" si="79"/>
        <v>65.053999651454035</v>
      </c>
      <c r="O304" s="96">
        <f t="shared" si="80"/>
        <v>1.5528322284969176</v>
      </c>
      <c r="P304" s="96">
        <f t="shared" si="81"/>
        <v>1.5528322284969176</v>
      </c>
      <c r="Q304" s="96">
        <f t="shared" si="82"/>
        <v>0.10822007211861297</v>
      </c>
      <c r="R304" s="96">
        <f t="shared" si="83"/>
        <v>0.12172515241428017</v>
      </c>
      <c r="S304" s="96">
        <f t="shared" si="86"/>
        <v>607.12997583993899</v>
      </c>
      <c r="T304" s="96">
        <f t="shared" si="87"/>
        <v>26.702098703433045</v>
      </c>
      <c r="U304" s="96">
        <f t="shared" si="88"/>
        <v>175.65252395910167</v>
      </c>
      <c r="V304" s="32">
        <f t="shared" si="89"/>
        <v>999.99999999999989</v>
      </c>
      <c r="W304" s="100">
        <f>IF(A304=1,((cPH1_+cPHr+(cNES*L304+(cNES+cOSEX)*G304+(cNES+cEREX)*H304+(cNES+cHOEX)*I304+(cNES+cNES)*S304+(cNES+cOSEX)*N304+(cNES+cEREX)*O304+(cNES+cHOEX)*P304)))/(1+cDR)^(A$6:A$65537 + 0.5),(cPHr+(cNES*L304+(cNES+cOSEX)*G304+(cNES+cEREX)*H304+(cNES+cHOEX)*I304+(cNES+cNES)*S304+(cNES+cOSEX)*N304+(cNES+cEREX)*O304+(cNES+cHOEX)*P304))/(1+cDR)^(((cycle + 0.5)/('Life tables'!$I$2/2))))</f>
        <v>98597.239880404741</v>
      </c>
      <c r="X304" s="107">
        <f>((L304+G304+H304+I304+N304+O304+P304+S304)/('Life tables'!$I$2/2))/(1+oDR)^(((cycle + 0.5)/('Life tables'!$I$2/2)))</f>
        <v>25.799600007637931</v>
      </c>
      <c r="Y304" s="31">
        <f>((uNES*L304+ uOCEX*G304+uEREX*H304+uHOEX*I304+uNES*S304+ uOCEX*N304+uEREX*O304+uHOEX*P304)/('Life tables'!$I$2/2))/(1+oDR)^(((cycle + 0.5)/('Life tables'!$I$2/2)))</f>
        <v>17.003919893369577</v>
      </c>
      <c r="Z304" s="100">
        <f t="shared" si="84"/>
        <v>192131.84087345147</v>
      </c>
      <c r="AA304" s="107">
        <f>((L304+G304+H304+I304+N304+O304+P304+S304)/('Life tables'!$I$2/2))</f>
        <v>30.594592066703814</v>
      </c>
      <c r="AB304" s="31">
        <f>((uNES*L304+ uOCEX*G304+uEREX*H304+uHOEX*I304+uNES*S304+ uOCEX*N304+uEREX*O304+uHOEX*P304)/('Life tables'!$I$2/2))</f>
        <v>20.164188302087606</v>
      </c>
    </row>
    <row r="305" spans="1:28" x14ac:dyDescent="0.25">
      <c r="A305" s="4">
        <v>299</v>
      </c>
      <c r="C305" s="105">
        <f>IF(male=0,VLOOKUP((($A$5:$A$1570/'Life tables'!$I$2)*2)+age,lifetable,13,1),IF(male=1,VLOOKUP((($A$5:$A$1570/'Life tables'!$I$2)*2)+age,lifetable,10,1),"error"))</f>
        <v>1.4551982218569126E-4</v>
      </c>
      <c r="F305" s="96">
        <f t="shared" si="72"/>
        <v>122.58648178010063</v>
      </c>
      <c r="G305" s="96">
        <f t="shared" si="73"/>
        <v>12.314068654182249</v>
      </c>
      <c r="H305" s="96">
        <f t="shared" si="74"/>
        <v>0.70326674261055955</v>
      </c>
      <c r="I305" s="96">
        <f t="shared" si="75"/>
        <v>0.28179233269374859</v>
      </c>
      <c r="J305" s="96">
        <f t="shared" si="76"/>
        <v>1.9774049733429402E-2</v>
      </c>
      <c r="K305" s="96">
        <f t="shared" si="77"/>
        <v>0.29445725698067765</v>
      </c>
      <c r="L305" s="96">
        <f t="shared" si="85"/>
        <v>108.97312274389996</v>
      </c>
      <c r="M305" s="96">
        <f t="shared" si="78"/>
        <v>675.05889555736439</v>
      </c>
      <c r="N305" s="96">
        <f t="shared" si="79"/>
        <v>65.009634243333267</v>
      </c>
      <c r="O305" s="96">
        <f t="shared" si="80"/>
        <v>1.5517732308037788</v>
      </c>
      <c r="P305" s="96">
        <f t="shared" si="81"/>
        <v>1.5517732308037788</v>
      </c>
      <c r="Q305" s="96">
        <f t="shared" si="82"/>
        <v>0.10814626839106165</v>
      </c>
      <c r="R305" s="96">
        <f t="shared" si="83"/>
        <v>0.12164213851668193</v>
      </c>
      <c r="S305" s="96">
        <f t="shared" si="86"/>
        <v>606.71592644551583</v>
      </c>
      <c r="T305" s="96">
        <f t="shared" si="87"/>
        <v>26.830019021557536</v>
      </c>
      <c r="U305" s="96">
        <f t="shared" si="88"/>
        <v>176.06862335459903</v>
      </c>
      <c r="V305" s="32">
        <f t="shared" si="89"/>
        <v>999.99999999999966</v>
      </c>
      <c r="W305" s="100">
        <f>IF(A305=1,((cPH1_+cPHr+(cNES*L305+(cNES+cOSEX)*G305+(cNES+cEREX)*H305+(cNES+cHOEX)*I305+(cNES+cNES)*S305+(cNES+cOSEX)*N305+(cNES+cEREX)*O305+(cNES+cHOEX)*P305)))/(1+cDR)^(A$6:A$65537 + 0.5),(cPHr+(cNES*L305+(cNES+cOSEX)*G305+(cNES+cEREX)*H305+(cNES+cHOEX)*I305+(cNES+cNES)*S305+(cNES+cOSEX)*N305+(cNES+cEREX)*O305+(cNES+cHOEX)*P305))/(1+cDR)^(((cycle + 0.5)/('Life tables'!$I$2/2))))</f>
        <v>98310.038290282158</v>
      </c>
      <c r="X305" s="107">
        <f>((L305+G305+H305+I305+N305+O305+P305+S305)/('Life tables'!$I$2/2))/(1+oDR)^(((cycle + 0.5)/('Life tables'!$I$2/2)))</f>
        <v>25.767284738119852</v>
      </c>
      <c r="Y305" s="31">
        <f>((uNES*L305+ uOCEX*G305+uEREX*H305+uHOEX*I305+uNES*S305+ uOCEX*N305+uEREX*O305+uHOEX*P305)/('Life tables'!$I$2/2))/(1+oDR)^(((cycle + 0.5)/('Life tables'!$I$2/2)))</f>
        <v>16.982621647743933</v>
      </c>
      <c r="Z305" s="100">
        <f t="shared" si="84"/>
        <v>192000.82143401724</v>
      </c>
      <c r="AA305" s="107">
        <f>((L305+G305+H305+I305+N305+O305+P305+S305)/('Life tables'!$I$2/2))</f>
        <v>30.573725574290773</v>
      </c>
      <c r="AB305" s="31">
        <f>((uNES*L305+ uOCEX*G305+uEREX*H305+uHOEX*I305+uNES*S305+ uOCEX*N305+uEREX*O305+uHOEX*P305)/('Life tables'!$I$2/2))</f>
        <v>20.150435681024675</v>
      </c>
    </row>
    <row r="306" spans="1:28" x14ac:dyDescent="0.25">
      <c r="A306" s="4">
        <v>300</v>
      </c>
      <c r="C306" s="105">
        <f>IF(male=0,VLOOKUP((($A$5:$A$1570/'Life tables'!$I$2)*2)+age,lifetable,13,1),IF(male=1,VLOOKUP((($A$5:$A$1570/'Life tables'!$I$2)*2)+age,lifetable,10,1),"error"))</f>
        <v>1.4551982218569126E-4</v>
      </c>
      <c r="F306" s="96">
        <f t="shared" si="72"/>
        <v>122.50283910971525</v>
      </c>
      <c r="G306" s="96">
        <f t="shared" si="73"/>
        <v>12.305666572887574</v>
      </c>
      <c r="H306" s="96">
        <f t="shared" si="74"/>
        <v>0.70278689273240835</v>
      </c>
      <c r="I306" s="96">
        <f t="shared" si="75"/>
        <v>0.28160006138570254</v>
      </c>
      <c r="J306" s="96">
        <f t="shared" si="76"/>
        <v>1.9760557590576298E-2</v>
      </c>
      <c r="K306" s="96">
        <f t="shared" si="77"/>
        <v>0.29425634419706098</v>
      </c>
      <c r="L306" s="96">
        <f t="shared" si="85"/>
        <v>108.89876868092193</v>
      </c>
      <c r="M306" s="96">
        <f t="shared" si="78"/>
        <v>674.59851851412782</v>
      </c>
      <c r="N306" s="96">
        <f t="shared" si="79"/>
        <v>64.965298936604029</v>
      </c>
      <c r="O306" s="96">
        <f t="shared" si="80"/>
        <v>1.5507149516277356</v>
      </c>
      <c r="P306" s="96">
        <f t="shared" si="81"/>
        <v>1.5507149516277356</v>
      </c>
      <c r="Q306" s="96">
        <f t="shared" si="82"/>
        <v>0.10807251473844465</v>
      </c>
      <c r="R306" s="96">
        <f t="shared" si="83"/>
        <v>0.12155918094300674</v>
      </c>
      <c r="S306" s="96">
        <f t="shared" si="86"/>
        <v>606.30215797858682</v>
      </c>
      <c r="T306" s="96">
        <f t="shared" si="87"/>
        <v>26.957852093886558</v>
      </c>
      <c r="U306" s="96">
        <f t="shared" si="88"/>
        <v>176.48443887973909</v>
      </c>
      <c r="V306" s="32">
        <f t="shared" si="89"/>
        <v>999.99999999999955</v>
      </c>
      <c r="W306" s="100">
        <f>IF(A306=1,((cPH1_+cPHr+(cNES*L306+(cNES+cOSEX)*G306+(cNES+cEREX)*H306+(cNES+cHOEX)*I306+(cNES+cNES)*S306+(cNES+cOSEX)*N306+(cNES+cEREX)*O306+(cNES+cHOEX)*P306)))/(1+cDR)^(A$6:A$65537 + 0.5),(cPHr+(cNES*L306+(cNES+cOSEX)*G306+(cNES+cEREX)*H306+(cNES+cHOEX)*I306+(cNES+cNES)*S306+(cNES+cOSEX)*N306+(cNES+cEREX)*O306+(cNES+cHOEX)*P306))/(1+cDR)^(((cycle + 0.5)/('Life tables'!$I$2/2))))</f>
        <v>98023.673214211871</v>
      </c>
      <c r="X306" s="107">
        <f>((L306+G306+H306+I306+N306+O306+P306+S306)/('Life tables'!$I$2/2))/(1+oDR)^(((cycle + 0.5)/('Life tables'!$I$2/2)))</f>
        <v>25.735009947564677</v>
      </c>
      <c r="Y306" s="31">
        <f>((uNES*L306+ uOCEX*G306+uEREX*H306+uHOEX*I306+uNES*S306+ uOCEX*N306+uEREX*O306+uHOEX*P306)/('Life tables'!$I$2/2))/(1+oDR)^(((cycle + 0.5)/('Life tables'!$I$2/2)))</f>
        <v>16.961350080798869</v>
      </c>
      <c r="Z306" s="100">
        <f t="shared" si="84"/>
        <v>191869.89120543611</v>
      </c>
      <c r="AA306" s="107">
        <f>((L306+G306+H306+I306+N306+O306+P306+S306)/('Life tables'!$I$2/2))</f>
        <v>30.552873316458193</v>
      </c>
      <c r="AB306" s="31">
        <f>((uNES*L306+ uOCEX*G306+uEREX*H306+uHOEX*I306+uNES*S306+ uOCEX*N306+uEREX*O306+uHOEX*P306)/('Life tables'!$I$2/2))</f>
        <v>20.136692441565781</v>
      </c>
    </row>
    <row r="307" spans="1:28" x14ac:dyDescent="0.25">
      <c r="A307" s="4">
        <v>301</v>
      </c>
      <c r="C307" s="105">
        <f>IF(male=0,VLOOKUP((($A$5:$A$1570/'Life tables'!$I$2)*2)+age,lifetable,13,1),IF(male=1,VLOOKUP((($A$5:$A$1570/'Life tables'!$I$2)*2)+age,lifetable,10,1),"error"))</f>
        <v>1.4551982218569126E-4</v>
      </c>
      <c r="F307" s="96">
        <f t="shared" si="72"/>
        <v>122.41925512020399</v>
      </c>
      <c r="G307" s="96">
        <f t="shared" si="73"/>
        <v>12.297270386209515</v>
      </c>
      <c r="H307" s="96">
        <f t="shared" si="74"/>
        <v>0.70230737950073374</v>
      </c>
      <c r="I307" s="96">
        <f t="shared" si="75"/>
        <v>0.28140792496871586</v>
      </c>
      <c r="J307" s="96">
        <f t="shared" si="76"/>
        <v>1.9747074913355173E-2</v>
      </c>
      <c r="K307" s="96">
        <f t="shared" si="77"/>
        <v>0.29405557236707125</v>
      </c>
      <c r="L307" s="96">
        <f t="shared" si="85"/>
        <v>108.8244667822446</v>
      </c>
      <c r="M307" s="96">
        <f t="shared" si="78"/>
        <v>674.13845390616996</v>
      </c>
      <c r="N307" s="96">
        <f t="shared" si="79"/>
        <v>64.920993718069056</v>
      </c>
      <c r="O307" s="96">
        <f t="shared" si="80"/>
        <v>1.5496573906537709</v>
      </c>
      <c r="P307" s="96">
        <f t="shared" si="81"/>
        <v>1.5496573906537709</v>
      </c>
      <c r="Q307" s="96">
        <f t="shared" si="82"/>
        <v>0.10799881113880783</v>
      </c>
      <c r="R307" s="96">
        <f t="shared" si="83"/>
        <v>0.12147627966856073</v>
      </c>
      <c r="S307" s="96">
        <f t="shared" si="86"/>
        <v>605.88867031598602</v>
      </c>
      <c r="T307" s="96">
        <f t="shared" si="87"/>
        <v>27.085597979938722</v>
      </c>
      <c r="U307" s="96">
        <f t="shared" si="88"/>
        <v>176.89997073177472</v>
      </c>
      <c r="V307" s="32">
        <f t="shared" si="89"/>
        <v>999.99999999999966</v>
      </c>
      <c r="W307" s="100">
        <f>IF(A307=1,((cPH1_+cPHr+(cNES*L307+(cNES+cOSEX)*G307+(cNES+cEREX)*H307+(cNES+cHOEX)*I307+(cNES+cNES)*S307+(cNES+cOSEX)*N307+(cNES+cEREX)*O307+(cNES+cHOEX)*P307)))/(1+cDR)^(A$6:A$65537 + 0.5),(cPHr+(cNES*L307+(cNES+cOSEX)*G307+(cNES+cEREX)*H307+(cNES+cHOEX)*I307+(cNES+cNES)*S307+(cNES+cOSEX)*N307+(cNES+cEREX)*O307+(cNES+cHOEX)*P307))/(1+cDR)^(((cycle + 0.5)/('Life tables'!$I$2/2))))</f>
        <v>97738.142219361936</v>
      </c>
      <c r="X307" s="107">
        <f>((L307+G307+H307+I307+N307+O307+P307+S307)/('Life tables'!$I$2/2))/(1+oDR)^(((cycle + 0.5)/('Life tables'!$I$2/2)))</f>
        <v>25.702775585149539</v>
      </c>
      <c r="Y307" s="31">
        <f>((uNES*L307+ uOCEX*G307+uEREX*H307+uHOEX*I307+uNES*S307+ uOCEX*N307+uEREX*O307+uHOEX*P307)/('Life tables'!$I$2/2))/(1+oDR)^(((cycle + 0.5)/('Life tables'!$I$2/2)))</f>
        <v>16.940105159041423</v>
      </c>
      <c r="Z307" s="100">
        <f t="shared" si="84"/>
        <v>191739.05013378503</v>
      </c>
      <c r="AA307" s="107">
        <f>((L307+G307+H307+I307+N307+O307+P307+S307)/('Life tables'!$I$2/2))</f>
        <v>30.532035283357324</v>
      </c>
      <c r="AB307" s="31">
        <f>((uNES*L307+ uOCEX*G307+uEREX*H307+uHOEX*I307+uNES*S307+ uOCEX*N307+uEREX*O307+uHOEX*P307)/('Life tables'!$I$2/2))</f>
        <v>20.122958577223518</v>
      </c>
    </row>
    <row r="308" spans="1:28" x14ac:dyDescent="0.25">
      <c r="A308" s="4">
        <v>302</v>
      </c>
      <c r="C308" s="105">
        <f>IF(male=0,VLOOKUP((($A$5:$A$1570/'Life tables'!$I$2)*2)+age,lifetable,13,1),IF(male=1,VLOOKUP((($A$5:$A$1570/'Life tables'!$I$2)*2)+age,lifetable,10,1),"error"))</f>
        <v>1.4551982218569126E-4</v>
      </c>
      <c r="F308" s="96">
        <f t="shared" si="72"/>
        <v>122.3357296952951</v>
      </c>
      <c r="G308" s="96">
        <f t="shared" si="73"/>
        <v>12.288880082468333</v>
      </c>
      <c r="H308" s="96">
        <f t="shared" si="74"/>
        <v>0.7018282022484964</v>
      </c>
      <c r="I308" s="96">
        <f t="shared" si="75"/>
        <v>0.28121592317551214</v>
      </c>
      <c r="J308" s="96">
        <f t="shared" si="76"/>
        <v>1.9733601683010603E-2</v>
      </c>
      <c r="K308" s="96">
        <f t="shared" si="77"/>
        <v>0.29385494121141958</v>
      </c>
      <c r="L308" s="96">
        <f t="shared" si="85"/>
        <v>108.75021694450832</v>
      </c>
      <c r="M308" s="96">
        <f t="shared" si="78"/>
        <v>673.67870159299116</v>
      </c>
      <c r="N308" s="96">
        <f t="shared" si="79"/>
        <v>64.876718574197938</v>
      </c>
      <c r="O308" s="96">
        <f t="shared" si="80"/>
        <v>1.5486005475589149</v>
      </c>
      <c r="P308" s="96">
        <f t="shared" si="81"/>
        <v>1.5486005475589149</v>
      </c>
      <c r="Q308" s="96">
        <f t="shared" si="82"/>
        <v>0.10792515756964273</v>
      </c>
      <c r="R308" s="96">
        <f t="shared" si="83"/>
        <v>0.12139343466802653</v>
      </c>
      <c r="S308" s="96">
        <f t="shared" si="86"/>
        <v>605.47546333143771</v>
      </c>
      <c r="T308" s="96">
        <f t="shared" si="87"/>
        <v>27.213256739191376</v>
      </c>
      <c r="U308" s="96">
        <f t="shared" si="88"/>
        <v>177.31521910765417</v>
      </c>
      <c r="V308" s="32">
        <f t="shared" si="89"/>
        <v>999.99999999999977</v>
      </c>
      <c r="W308" s="100">
        <f>IF(A308=1,((cPH1_+cPHr+(cNES*L308+(cNES+cOSEX)*G308+(cNES+cEREX)*H308+(cNES+cHOEX)*I308+(cNES+cNES)*S308+(cNES+cOSEX)*N308+(cNES+cEREX)*O308+(cNES+cHOEX)*P308)))/(1+cDR)^(A$6:A$65537 + 0.5),(cPHr+(cNES*L308+(cNES+cOSEX)*G308+(cNES+cEREX)*H308+(cNES+cHOEX)*I308+(cNES+cNES)*S308+(cNES+cOSEX)*N308+(cNES+cEREX)*O308+(cNES+cHOEX)*P308))/(1+cDR)^(((cycle + 0.5)/('Life tables'!$I$2/2))))</f>
        <v>97453.442879798007</v>
      </c>
      <c r="X308" s="107">
        <f>((L308+G308+H308+I308+N308+O308+P308+S308)/('Life tables'!$I$2/2))/(1+oDR)^(((cycle + 0.5)/('Life tables'!$I$2/2)))</f>
        <v>25.670581600120936</v>
      </c>
      <c r="Y308" s="31">
        <f>((uNES*L308+ uOCEX*G308+uEREX*H308+uHOEX*I308+uNES*S308+ uOCEX*N308+uEREX*O308+uHOEX*P308)/('Life tables'!$I$2/2))/(1+oDR)^(((cycle + 0.5)/('Life tables'!$I$2/2)))</f>
        <v>16.918886849024211</v>
      </c>
      <c r="Z308" s="100">
        <f t="shared" si="84"/>
        <v>191608.29816485464</v>
      </c>
      <c r="AA308" s="107">
        <f>((L308+G308+H308+I308+N308+O308+P308+S308)/('Life tables'!$I$2/2))</f>
        <v>30.511211465152655</v>
      </c>
      <c r="AB308" s="31">
        <f>((uNES*L308+ uOCEX*G308+uEREX*H308+uHOEX*I308+uNES*S308+ uOCEX*N308+uEREX*O308+uHOEX*P308)/('Life tables'!$I$2/2))</f>
        <v>20.109234081519059</v>
      </c>
    </row>
    <row r="309" spans="1:28" x14ac:dyDescent="0.25">
      <c r="A309" s="4">
        <v>303</v>
      </c>
      <c r="C309" s="105">
        <f>IF(male=0,VLOOKUP((($A$5:$A$1570/'Life tables'!$I$2)*2)+age,lifetable,13,1),IF(male=1,VLOOKUP((($A$5:$A$1570/'Life tables'!$I$2)*2)+age,lifetable,10,1),"error"))</f>
        <v>1.4551982218569126E-4</v>
      </c>
      <c r="F309" s="96">
        <f t="shared" si="72"/>
        <v>122.25226272235415</v>
      </c>
      <c r="G309" s="96">
        <f t="shared" si="73"/>
        <v>12.280495650349666</v>
      </c>
      <c r="H309" s="96">
        <f t="shared" si="74"/>
        <v>0.70134936032952333</v>
      </c>
      <c r="I309" s="96">
        <f t="shared" si="75"/>
        <v>0.28102405574717609</v>
      </c>
      <c r="J309" s="96">
        <f t="shared" si="76"/>
        <v>1.9720137881373858E-2</v>
      </c>
      <c r="K309" s="96">
        <f t="shared" si="77"/>
        <v>0.2936544504595538</v>
      </c>
      <c r="L309" s="96">
        <f t="shared" si="85"/>
        <v>108.67601906758685</v>
      </c>
      <c r="M309" s="96">
        <f t="shared" si="78"/>
        <v>673.21926143079997</v>
      </c>
      <c r="N309" s="96">
        <f t="shared" si="79"/>
        <v>64.832473491143247</v>
      </c>
      <c r="O309" s="96">
        <f t="shared" si="80"/>
        <v>1.5475444220126306</v>
      </c>
      <c r="P309" s="96">
        <f t="shared" si="81"/>
        <v>1.5475444220126306</v>
      </c>
      <c r="Q309" s="96">
        <f t="shared" si="82"/>
        <v>0.10785155400791359</v>
      </c>
      <c r="R309" s="96">
        <f t="shared" si="83"/>
        <v>0.1213106459154937</v>
      </c>
      <c r="S309" s="96">
        <f t="shared" si="86"/>
        <v>605.06253689570804</v>
      </c>
      <c r="T309" s="96">
        <f t="shared" si="87"/>
        <v>27.340828431080663</v>
      </c>
      <c r="U309" s="96">
        <f t="shared" si="88"/>
        <v>177.73018420402923</v>
      </c>
      <c r="V309" s="32">
        <f t="shared" si="89"/>
        <v>999.99999999999966</v>
      </c>
      <c r="W309" s="100">
        <f>IF(A309=1,((cPH1_+cPHr+(cNES*L309+(cNES+cOSEX)*G309+(cNES+cEREX)*H309+(cNES+cHOEX)*I309+(cNES+cNES)*S309+(cNES+cOSEX)*N309+(cNES+cEREX)*O309+(cNES+cHOEX)*P309)))/(1+cDR)^(A$6:A$65537 + 0.5),(cPHr+(cNES*L309+(cNES+cOSEX)*G309+(cNES+cEREX)*H309+(cNES+cHOEX)*I309+(cNES+cNES)*S309+(cNES+cOSEX)*N309+(cNES+cEREX)*O309+(cNES+cHOEX)*P309))/(1+cDR)^(((cycle + 0.5)/('Life tables'!$I$2/2))))</f>
        <v>97169.572776472516</v>
      </c>
      <c r="X309" s="107">
        <f>((L309+G309+H309+I309+N309+O309+P309+S309)/('Life tables'!$I$2/2))/(1+oDR)^(((cycle + 0.5)/('Life tables'!$I$2/2)))</f>
        <v>25.638427941794376</v>
      </c>
      <c r="Y309" s="31">
        <f>((uNES*L309+ uOCEX*G309+uEREX*H309+uHOEX*I309+uNES*S309+ uOCEX*N309+uEREX*O309+uHOEX*P309)/('Life tables'!$I$2/2))/(1+oDR)^(((cycle + 0.5)/('Life tables'!$I$2/2)))</f>
        <v>16.897695117345144</v>
      </c>
      <c r="Z309" s="100">
        <f t="shared" si="84"/>
        <v>191477.63524416459</v>
      </c>
      <c r="AA309" s="107">
        <f>((L309+G309+H309+I309+N309+O309+P309+S309)/('Life tables'!$I$2/2))</f>
        <v>30.490401852021648</v>
      </c>
      <c r="AB309" s="31">
        <f>((uNES*L309+ uOCEX*G309+uEREX*H309+uHOEX*I309+uNES*S309+ uOCEX*N309+uEREX*O309+uHOEX*P309)/('Life tables'!$I$2/2))</f>
        <v>20.095518947981905</v>
      </c>
    </row>
    <row r="310" spans="1:28" x14ac:dyDescent="0.25">
      <c r="A310" s="4">
        <v>304</v>
      </c>
      <c r="C310" s="105">
        <f>IF(male=0,VLOOKUP((($A$5:$A$1570/'Life tables'!$I$2)*2)+age,lifetable,13,1),IF(male=1,VLOOKUP((($A$5:$A$1570/'Life tables'!$I$2)*2)+age,lifetable,10,1),"error"))</f>
        <v>1.4551982218569126E-4</v>
      </c>
      <c r="F310" s="96">
        <f t="shared" si="72"/>
        <v>122.16885409221553</v>
      </c>
      <c r="G310" s="96">
        <f t="shared" si="73"/>
        <v>12.272117078887595</v>
      </c>
      <c r="H310" s="96">
        <f t="shared" si="74"/>
        <v>0.70087085311754194</v>
      </c>
      <c r="I310" s="96">
        <f t="shared" si="75"/>
        <v>0.28083232243276612</v>
      </c>
      <c r="J310" s="96">
        <f t="shared" si="76"/>
        <v>1.9706683490835781E-2</v>
      </c>
      <c r="K310" s="96">
        <f t="shared" si="77"/>
        <v>0.29345409984925408</v>
      </c>
      <c r="L310" s="96">
        <f t="shared" si="85"/>
        <v>108.60187305443753</v>
      </c>
      <c r="M310" s="96">
        <f t="shared" si="78"/>
        <v>672.76013327267424</v>
      </c>
      <c r="N310" s="96">
        <f t="shared" si="79"/>
        <v>64.788258454756047</v>
      </c>
      <c r="O310" s="96">
        <f t="shared" si="80"/>
        <v>1.5464890136771854</v>
      </c>
      <c r="P310" s="96">
        <f t="shared" si="81"/>
        <v>1.5464890136771854</v>
      </c>
      <c r="Q310" s="96">
        <f t="shared" si="82"/>
        <v>0.10777800043008307</v>
      </c>
      <c r="R310" s="96">
        <f t="shared" si="83"/>
        <v>0.1212279133844876</v>
      </c>
      <c r="S310" s="96">
        <f t="shared" si="86"/>
        <v>604.64989087674928</v>
      </c>
      <c r="T310" s="96">
        <f t="shared" si="87"/>
        <v>27.468313115001582</v>
      </c>
      <c r="U310" s="96">
        <f t="shared" si="88"/>
        <v>178.14486621726297</v>
      </c>
      <c r="V310" s="32">
        <f t="shared" si="89"/>
        <v>999.99999999999977</v>
      </c>
      <c r="W310" s="100">
        <f>IF(A310=1,((cPH1_+cPHr+(cNES*L310+(cNES+cOSEX)*G310+(cNES+cEREX)*H310+(cNES+cHOEX)*I310+(cNES+cNES)*S310+(cNES+cOSEX)*N310+(cNES+cEREX)*O310+(cNES+cHOEX)*P310)))/(1+cDR)^(A$6:A$65537 + 0.5),(cPHr+(cNES*L310+(cNES+cOSEX)*G310+(cNES+cEREX)*H310+(cNES+cHOEX)*I310+(cNES+cNES)*S310+(cNES+cOSEX)*N310+(cNES+cEREX)*O310+(cNES+cHOEX)*P310))/(1+cDR)^(((cycle + 0.5)/('Life tables'!$I$2/2))))</f>
        <v>96886.529497213531</v>
      </c>
      <c r="X310" s="107">
        <f>((L310+G310+H310+I310+N310+O310+P310+S310)/('Life tables'!$I$2/2))/(1+oDR)^(((cycle + 0.5)/('Life tables'!$I$2/2)))</f>
        <v>25.606314559554065</v>
      </c>
      <c r="Y310" s="31">
        <f>((uNES*L310+ uOCEX*G310+uEREX*H310+uHOEX*I310+uNES*S310+ uOCEX*N310+uEREX*O310+uHOEX*P310)/('Life tables'!$I$2/2))/(1+oDR)^(((cycle + 0.5)/('Life tables'!$I$2/2)))</f>
        <v>16.876529930647326</v>
      </c>
      <c r="Z310" s="100">
        <f t="shared" si="84"/>
        <v>191347.06131697848</v>
      </c>
      <c r="AA310" s="107">
        <f>((L310+G310+H310+I310+N310+O310+P310+S310)/('Life tables'!$I$2/2))</f>
        <v>30.469606434154418</v>
      </c>
      <c r="AB310" s="31">
        <f>((uNES*L310+ uOCEX*G310+uEREX*H310+uHOEX*I310+uNES*S310+ uOCEX*N310+uEREX*O310+uHOEX*P310)/('Life tables'!$I$2/2))</f>
        <v>20.0818131701498</v>
      </c>
    </row>
    <row r="311" spans="1:28" x14ac:dyDescent="0.25">
      <c r="A311" s="4">
        <v>305</v>
      </c>
      <c r="C311" s="105">
        <f>IF(male=0,VLOOKUP((($A$5:$A$1570/'Life tables'!$I$2)*2)+age,lifetable,13,1),IF(male=1,VLOOKUP((($A$5:$A$1570/'Life tables'!$I$2)*2)+age,lifetable,10,1),"error"))</f>
        <v>1.4551982218569126E-4</v>
      </c>
      <c r="F311" s="96">
        <f t="shared" si="72"/>
        <v>122.0855036990217</v>
      </c>
      <c r="G311" s="96">
        <f t="shared" si="73"/>
        <v>12.263744357448514</v>
      </c>
      <c r="H311" s="96">
        <f t="shared" si="74"/>
        <v>0.70039268000525801</v>
      </c>
      <c r="I311" s="96">
        <f t="shared" si="75"/>
        <v>0.28064072298894521</v>
      </c>
      <c r="J311" s="96">
        <f t="shared" si="76"/>
        <v>1.9693238494320812E-2</v>
      </c>
      <c r="K311" s="96">
        <f t="shared" si="77"/>
        <v>0.29325388912624684</v>
      </c>
      <c r="L311" s="96">
        <f t="shared" si="85"/>
        <v>108.52777881095841</v>
      </c>
      <c r="M311" s="96">
        <f t="shared" si="78"/>
        <v>672.30131696871331</v>
      </c>
      <c r="N311" s="96">
        <f t="shared" si="79"/>
        <v>64.744073450600595</v>
      </c>
      <c r="O311" s="96">
        <f t="shared" si="80"/>
        <v>1.5454343222079987</v>
      </c>
      <c r="P311" s="96">
        <f t="shared" si="81"/>
        <v>1.5454343222079987</v>
      </c>
      <c r="Q311" s="96">
        <f t="shared" si="82"/>
        <v>0.1077044968121367</v>
      </c>
      <c r="R311" s="96">
        <f t="shared" si="83"/>
        <v>0.12114523704799693</v>
      </c>
      <c r="S311" s="96">
        <f t="shared" si="86"/>
        <v>604.23752513983663</v>
      </c>
      <c r="T311" s="96">
        <f t="shared" si="87"/>
        <v>27.595710850308038</v>
      </c>
      <c r="U311" s="96">
        <f t="shared" si="88"/>
        <v>178.5592653434372</v>
      </c>
      <c r="V311" s="32">
        <f t="shared" si="89"/>
        <v>999.99999999999966</v>
      </c>
      <c r="W311" s="100">
        <f>IF(A311=1,((cPH1_+cPHr+(cNES*L311+(cNES+cOSEX)*G311+(cNES+cEREX)*H311+(cNES+cHOEX)*I311+(cNES+cNES)*S311+(cNES+cOSEX)*N311+(cNES+cEREX)*O311+(cNES+cHOEX)*P311)))/(1+cDR)^(A$6:A$65537 + 0.5),(cPHr+(cNES*L311+(cNES+cOSEX)*G311+(cNES+cEREX)*H311+(cNES+cHOEX)*I311+(cNES+cNES)*S311+(cNES+cOSEX)*N311+(cNES+cEREX)*O311+(cNES+cHOEX)*P311))/(1+cDR)^(((cycle + 0.5)/('Life tables'!$I$2/2))))</f>
        <v>96604.310636712748</v>
      </c>
      <c r="X311" s="107">
        <f>((L311+G311+H311+I311+N311+O311+P311+S311)/('Life tables'!$I$2/2))/(1+oDR)^(((cycle + 0.5)/('Life tables'!$I$2/2)))</f>
        <v>25.574241402852529</v>
      </c>
      <c r="Y311" s="31">
        <f>((uNES*L311+ uOCEX*G311+uEREX*H311+uHOEX*I311+uNES*S311+ uOCEX*N311+uEREX*O311+uHOEX*P311)/('Life tables'!$I$2/2))/(1+oDR)^(((cycle + 0.5)/('Life tables'!$I$2/2)))</f>
        <v>16.855391255618731</v>
      </c>
      <c r="Z311" s="100">
        <f t="shared" si="84"/>
        <v>191216.57632831699</v>
      </c>
      <c r="AA311" s="107">
        <f>((L311+G311+H311+I311+N311+O311+P311+S311)/('Life tables'!$I$2/2))</f>
        <v>30.448825201753429</v>
      </c>
      <c r="AB311" s="31">
        <f>((uNES*L311+ uOCEX*G311+uEREX*H311+uHOEX*I311+uNES*S311+ uOCEX*N311+uEREX*O311+uHOEX*P311)/('Life tables'!$I$2/2))</f>
        <v>20.068116741568456</v>
      </c>
    </row>
    <row r="312" spans="1:28" x14ac:dyDescent="0.25">
      <c r="A312" s="4">
        <v>306</v>
      </c>
      <c r="C312" s="105">
        <f>IF(male=0,VLOOKUP((($A$5:$A$1570/'Life tables'!$I$2)*2)+age,lifetable,13,1),IF(male=1,VLOOKUP((($A$5:$A$1570/'Life tables'!$I$2)*2)+age,lifetable,10,1),"error"))</f>
        <v>1.4551982218569126E-4</v>
      </c>
      <c r="F312" s="96">
        <f t="shared" si="72"/>
        <v>122.0022114400702</v>
      </c>
      <c r="G312" s="96">
        <f t="shared" si="73"/>
        <v>12.255377475715742</v>
      </c>
      <c r="H312" s="96">
        <f t="shared" si="74"/>
        <v>0.69991484040347729</v>
      </c>
      <c r="I312" s="96">
        <f t="shared" si="75"/>
        <v>0.28044925717962882</v>
      </c>
      <c r="J312" s="96">
        <f t="shared" si="76"/>
        <v>1.9679802875262331E-2</v>
      </c>
      <c r="K312" s="96">
        <f t="shared" si="77"/>
        <v>0.29305381804383679</v>
      </c>
      <c r="L312" s="96">
        <f t="shared" si="85"/>
        <v>108.45373624585224</v>
      </c>
      <c r="M312" s="96">
        <f t="shared" si="78"/>
        <v>671.84281236618426</v>
      </c>
      <c r="N312" s="96">
        <f t="shared" si="79"/>
        <v>64.699918463968373</v>
      </c>
      <c r="O312" s="96">
        <f t="shared" si="80"/>
        <v>1.5443803472539803</v>
      </c>
      <c r="P312" s="96">
        <f t="shared" si="81"/>
        <v>1.5443803472539803</v>
      </c>
      <c r="Q312" s="96">
        <f t="shared" si="82"/>
        <v>0.10763104312960622</v>
      </c>
      <c r="R312" s="96">
        <f t="shared" si="83"/>
        <v>0.12106261687849998</v>
      </c>
      <c r="S312" s="96">
        <f t="shared" si="86"/>
        <v>603.82543954769983</v>
      </c>
      <c r="T312" s="96">
        <f t="shared" si="87"/>
        <v>27.723021696312905</v>
      </c>
      <c r="U312" s="96">
        <f t="shared" si="88"/>
        <v>178.97338177835954</v>
      </c>
      <c r="V312" s="32">
        <f t="shared" si="89"/>
        <v>999.99999999999977</v>
      </c>
      <c r="W312" s="100">
        <f>IF(A312=1,((cPH1_+cPHr+(cNES*L312+(cNES+cOSEX)*G312+(cNES+cEREX)*H312+(cNES+cHOEX)*I312+(cNES+cNES)*S312+(cNES+cOSEX)*N312+(cNES+cEREX)*O312+(cNES+cHOEX)*P312)))/(1+cDR)^(A$6:A$65537 + 0.5),(cPHr+(cNES*L312+(cNES+cOSEX)*G312+(cNES+cEREX)*H312+(cNES+cHOEX)*I312+(cNES+cNES)*S312+(cNES+cOSEX)*N312+(cNES+cEREX)*O312+(cNES+cHOEX)*P312))/(1+cDR)^(((cycle + 0.5)/('Life tables'!$I$2/2))))</f>
        <v>96322.913796513792</v>
      </c>
      <c r="X312" s="107">
        <f>((L312+G312+H312+I312+N312+O312+P312+S312)/('Life tables'!$I$2/2))/(1+oDR)^(((cycle + 0.5)/('Life tables'!$I$2/2)))</f>
        <v>25.542208421210326</v>
      </c>
      <c r="Y312" s="31">
        <f>((uNES*L312+ uOCEX*G312+uEREX*H312+uHOEX*I312+uNES*S312+ uOCEX*N312+uEREX*O312+uHOEX*P312)/('Life tables'!$I$2/2))/(1+oDR)^(((cycle + 0.5)/('Life tables'!$I$2/2)))</f>
        <v>16.834279058992035</v>
      </c>
      <c r="Z312" s="100">
        <f t="shared" si="84"/>
        <v>191086.18022297192</v>
      </c>
      <c r="AA312" s="107">
        <f>((L312+G312+H312+I312+N312+O312+P312+S312)/('Life tables'!$I$2/2))</f>
        <v>30.428058145033258</v>
      </c>
      <c r="AB312" s="31">
        <f>((uNES*L312+ uOCEX*G312+uEREX*H312+uHOEX*I312+uNES*S312+ uOCEX*N312+uEREX*O312+uHOEX*P312)/('Life tables'!$I$2/2))</f>
        <v>20.054429655791406</v>
      </c>
    </row>
    <row r="313" spans="1:28" x14ac:dyDescent="0.25">
      <c r="A313" s="4">
        <v>307</v>
      </c>
      <c r="C313" s="105">
        <f>IF(male=0,VLOOKUP((($A$5:$A$1570/'Life tables'!$I$2)*2)+age,lifetable,13,1),IF(male=1,VLOOKUP((($A$5:$A$1570/'Life tables'!$I$2)*2)+age,lifetable,10,1),"error"))</f>
        <v>1.4551982218569126E-4</v>
      </c>
      <c r="F313" s="96">
        <f t="shared" si="72"/>
        <v>121.9189772156675</v>
      </c>
      <c r="G313" s="96">
        <f t="shared" si="73"/>
        <v>12.247016423674856</v>
      </c>
      <c r="H313" s="96">
        <f t="shared" si="74"/>
        <v>0.69943733374026784</v>
      </c>
      <c r="I313" s="96">
        <f t="shared" si="75"/>
        <v>0.2802579247756492</v>
      </c>
      <c r="J313" s="96">
        <f t="shared" si="76"/>
        <v>1.9666376617579084E-2</v>
      </c>
      <c r="K313" s="96">
        <f t="shared" si="77"/>
        <v>0.29285388636255644</v>
      </c>
      <c r="L313" s="96">
        <f t="shared" si="85"/>
        <v>108.37974527049658</v>
      </c>
      <c r="M313" s="96">
        <f t="shared" si="78"/>
        <v>671.3846193096598</v>
      </c>
      <c r="N313" s="96">
        <f t="shared" si="79"/>
        <v>64.6557934798914</v>
      </c>
      <c r="O313" s="96">
        <f t="shared" si="80"/>
        <v>1.5433270884578454</v>
      </c>
      <c r="P313" s="96">
        <f t="shared" si="81"/>
        <v>1.5433270884578454</v>
      </c>
      <c r="Q313" s="96">
        <f t="shared" si="82"/>
        <v>0.10755763935759177</v>
      </c>
      <c r="R313" s="96">
        <f t="shared" si="83"/>
        <v>0.12098005284798956</v>
      </c>
      <c r="S313" s="96">
        <f t="shared" si="86"/>
        <v>603.41363396064708</v>
      </c>
      <c r="T313" s="96">
        <f t="shared" si="87"/>
        <v>27.850245712288075</v>
      </c>
      <c r="U313" s="96">
        <f t="shared" si="88"/>
        <v>179.38721571757009</v>
      </c>
      <c r="V313" s="32">
        <f t="shared" si="89"/>
        <v>999.99999999999955</v>
      </c>
      <c r="W313" s="100">
        <f>IF(A313=1,((cPH1_+cPHr+(cNES*L313+(cNES+cOSEX)*G313+(cNES+cEREX)*H313+(cNES+cHOEX)*I313+(cNES+cNES)*S313+(cNES+cOSEX)*N313+(cNES+cEREX)*O313+(cNES+cHOEX)*P313)))/(1+cDR)^(A$6:A$65537 + 0.5),(cPHr+(cNES*L313+(cNES+cOSEX)*G313+(cNES+cEREX)*H313+(cNES+cHOEX)*I313+(cNES+cNES)*S313+(cNES+cOSEX)*N313+(cNES+cEREX)*O313+(cNES+cHOEX)*P313))/(1+cDR)^(((cycle + 0.5)/('Life tables'!$I$2/2))))</f>
        <v>96042.336584999488</v>
      </c>
      <c r="X313" s="107">
        <f>((L313+G313+H313+I313+N313+O313+P313+S313)/('Life tables'!$I$2/2))/(1+oDR)^(((cycle + 0.5)/('Life tables'!$I$2/2)))</f>
        <v>25.510215564215716</v>
      </c>
      <c r="Y313" s="31">
        <f>((uNES*L313+ uOCEX*G313+uEREX*H313+uHOEX*I313+uNES*S313+ uOCEX*N313+uEREX*O313+uHOEX*P313)/('Life tables'!$I$2/2))/(1+oDR)^(((cycle + 0.5)/('Life tables'!$I$2/2)))</f>
        <v>16.813193307544442</v>
      </c>
      <c r="Z313" s="100">
        <f t="shared" si="84"/>
        <v>190955.87294551803</v>
      </c>
      <c r="AA313" s="107">
        <f>((L313+G313+H313+I313+N313+O313+P313+S313)/('Life tables'!$I$2/2))</f>
        <v>30.407305254220287</v>
      </c>
      <c r="AB313" s="31">
        <f>((uNES*L313+ uOCEX*G313+uEREX*H313+uHOEX*I313+uNES*S313+ uOCEX*N313+uEREX*O313+uHOEX*P313)/('Life tables'!$I$2/2))</f>
        <v>20.040751906379864</v>
      </c>
    </row>
    <row r="314" spans="1:28" x14ac:dyDescent="0.25">
      <c r="A314" s="4">
        <v>308</v>
      </c>
      <c r="C314" s="105">
        <f>IF(male=0,VLOOKUP((($A$5:$A$1570/'Life tables'!$I$2)*2)+age,lifetable,13,1),IF(male=1,VLOOKUP((($A$5:$A$1570/'Life tables'!$I$2)*2)+age,lifetable,10,1),"error"))</f>
        <v>1.4551982218569126E-4</v>
      </c>
      <c r="F314" s="96">
        <f t="shared" si="72"/>
        <v>121.83580092898991</v>
      </c>
      <c r="G314" s="96">
        <f t="shared" si="73"/>
        <v>12.238661191599716</v>
      </c>
      <c r="H314" s="96">
        <f t="shared" si="74"/>
        <v>0.69896015946016155</v>
      </c>
      <c r="I314" s="96">
        <f t="shared" si="75"/>
        <v>0.28006672555443551</v>
      </c>
      <c r="J314" s="96">
        <f t="shared" si="76"/>
        <v>1.9652959705652739E-2</v>
      </c>
      <c r="K314" s="96">
        <f t="shared" si="77"/>
        <v>0.29265409384983182</v>
      </c>
      <c r="L314" s="96">
        <f t="shared" si="85"/>
        <v>108.30580579882012</v>
      </c>
      <c r="M314" s="96">
        <f t="shared" si="78"/>
        <v>670.9267376411517</v>
      </c>
      <c r="N314" s="96">
        <f t="shared" si="79"/>
        <v>64.611698483155067</v>
      </c>
      <c r="O314" s="96">
        <f t="shared" si="80"/>
        <v>1.5422745454564233</v>
      </c>
      <c r="P314" s="96">
        <f t="shared" si="81"/>
        <v>1.5422745454564233</v>
      </c>
      <c r="Q314" s="96">
        <f t="shared" si="82"/>
        <v>0.10748428547078323</v>
      </c>
      <c r="R314" s="96">
        <f t="shared" si="83"/>
        <v>0.12089754492799699</v>
      </c>
      <c r="S314" s="96">
        <f t="shared" si="86"/>
        <v>603.00210823668499</v>
      </c>
      <c r="T314" s="96">
        <f t="shared" si="87"/>
        <v>27.97738295746451</v>
      </c>
      <c r="U314" s="96">
        <f t="shared" si="88"/>
        <v>179.8007673563479</v>
      </c>
      <c r="V314" s="32">
        <f t="shared" si="89"/>
        <v>999.99999999999989</v>
      </c>
      <c r="W314" s="100">
        <f>IF(A314=1,((cPH1_+cPHr+(cNES*L314+(cNES+cOSEX)*G314+(cNES+cEREX)*H314+(cNES+cHOEX)*I314+(cNES+cNES)*S314+(cNES+cOSEX)*N314+(cNES+cEREX)*O314+(cNES+cHOEX)*P314)))/(1+cDR)^(A$6:A$65537 + 0.5),(cPHr+(cNES*L314+(cNES+cOSEX)*G314+(cNES+cEREX)*H314+(cNES+cHOEX)*I314+(cNES+cNES)*S314+(cNES+cOSEX)*N314+(cNES+cEREX)*O314+(cNES+cHOEX)*P314))/(1+cDR)^(((cycle + 0.5)/('Life tables'!$I$2/2))))</f>
        <v>95762.576617379367</v>
      </c>
      <c r="X314" s="107">
        <f>((L314+G314+H314+I314+N314+O314+P314+S314)/('Life tables'!$I$2/2))/(1+oDR)^(((cycle + 0.5)/('Life tables'!$I$2/2)))</f>
        <v>25.478262781524421</v>
      </c>
      <c r="Y314" s="31">
        <f>((uNES*L314+ uOCEX*G314+uEREX*H314+uHOEX*I314+uNES*S314+ uOCEX*N314+uEREX*O314+uHOEX*P314)/('Life tables'!$I$2/2))/(1+oDR)^(((cycle + 0.5)/('Life tables'!$I$2/2)))</f>
        <v>16.792133968097477</v>
      </c>
      <c r="Z314" s="100">
        <f t="shared" si="84"/>
        <v>190825.65444032571</v>
      </c>
      <c r="AA314" s="107">
        <f>((L314+G314+H314+I314+N314+O314+P314+S314)/('Life tables'!$I$2/2))</f>
        <v>30.386566519552517</v>
      </c>
      <c r="AB314" s="31">
        <f>((uNES*L314+ uOCEX*G314+uEREX*H314+uHOEX*I314+uNES*S314+ uOCEX*N314+uEREX*O314+uHOEX*P314)/('Life tables'!$I$2/2))</f>
        <v>20.027083486902544</v>
      </c>
    </row>
    <row r="315" spans="1:28" x14ac:dyDescent="0.25">
      <c r="A315" s="4">
        <v>309</v>
      </c>
      <c r="C315" s="105">
        <f>IF(male=0,VLOOKUP((($A$5:$A$1570/'Life tables'!$I$2)*2)+age,lifetable,13,1),IF(male=1,VLOOKUP((($A$5:$A$1570/'Life tables'!$I$2)*2)+age,lifetable,10,1),"error"))</f>
        <v>1.4551982218569126E-4</v>
      </c>
      <c r="F315" s="96">
        <f t="shared" si="72"/>
        <v>121.75268248595086</v>
      </c>
      <c r="G315" s="96">
        <f t="shared" si="73"/>
        <v>12.230311770039126</v>
      </c>
      <c r="H315" s="96">
        <f t="shared" si="74"/>
        <v>0.69848331702339272</v>
      </c>
      <c r="I315" s="96">
        <f t="shared" si="75"/>
        <v>0.27987565929970881</v>
      </c>
      <c r="J315" s="96">
        <f t="shared" si="76"/>
        <v>1.9639552124306469E-2</v>
      </c>
      <c r="K315" s="96">
        <f t="shared" si="77"/>
        <v>0.29245444027966339</v>
      </c>
      <c r="L315" s="96">
        <f t="shared" si="85"/>
        <v>108.23191774718467</v>
      </c>
      <c r="M315" s="96">
        <f t="shared" si="78"/>
        <v>670.46916720023648</v>
      </c>
      <c r="N315" s="96">
        <f t="shared" si="79"/>
        <v>64.567633458310226</v>
      </c>
      <c r="O315" s="96">
        <f t="shared" si="80"/>
        <v>1.5412227178809448</v>
      </c>
      <c r="P315" s="96">
        <f t="shared" si="81"/>
        <v>1.5412227178809448</v>
      </c>
      <c r="Q315" s="96">
        <f t="shared" si="82"/>
        <v>0.10741098144348027</v>
      </c>
      <c r="R315" s="96">
        <f t="shared" si="83"/>
        <v>0.12081509308961481</v>
      </c>
      <c r="S315" s="96">
        <f t="shared" si="86"/>
        <v>602.59086223163126</v>
      </c>
      <c r="T315" s="96">
        <f t="shared" si="87"/>
        <v>28.104433491032296</v>
      </c>
      <c r="U315" s="96">
        <f t="shared" si="88"/>
        <v>180.21403688971719</v>
      </c>
      <c r="V315" s="32">
        <f t="shared" si="89"/>
        <v>999.99999999999977</v>
      </c>
      <c r="W315" s="100">
        <f>IF(A315=1,((cPH1_+cPHr+(cNES*L315+(cNES+cOSEX)*G315+(cNES+cEREX)*H315+(cNES+cHOEX)*I315+(cNES+cNES)*S315+(cNES+cOSEX)*N315+(cNES+cEREX)*O315+(cNES+cHOEX)*P315)))/(1+cDR)^(A$6:A$65537 + 0.5),(cPHr+(cNES*L315+(cNES+cOSEX)*G315+(cNES+cEREX)*H315+(cNES+cHOEX)*I315+(cNES+cNES)*S315+(cNES+cOSEX)*N315+(cNES+cEREX)*O315+(cNES+cHOEX)*P315))/(1+cDR)^(((cycle + 0.5)/('Life tables'!$I$2/2))))</f>
        <v>95483.631515676519</v>
      </c>
      <c r="X315" s="107">
        <f>((L315+G315+H315+I315+N315+O315+P315+S315)/('Life tables'!$I$2/2))/(1+oDR)^(((cycle + 0.5)/('Life tables'!$I$2/2)))</f>
        <v>25.446350022859221</v>
      </c>
      <c r="Y315" s="31">
        <f>((uNES*L315+ uOCEX*G315+uEREX*H315+uHOEX*I315+uNES*S315+ uOCEX*N315+uEREX*O315+uHOEX*P315)/('Life tables'!$I$2/2))/(1+oDR)^(((cycle + 0.5)/('Life tables'!$I$2/2)))</f>
        <v>16.771101007516791</v>
      </c>
      <c r="Z315" s="100">
        <f t="shared" si="84"/>
        <v>190695.52465157202</v>
      </c>
      <c r="AA315" s="107">
        <f>((L315+G315+H315+I315+N315+O315+P315+S315)/('Life tables'!$I$2/2))</f>
        <v>30.365841931279245</v>
      </c>
      <c r="AB315" s="31">
        <f>((uNES*L315+ uOCEX*G315+uEREX*H315+uHOEX*I315+uNES*S315+ uOCEX*N315+uEREX*O315+uHOEX*P315)/('Life tables'!$I$2/2))</f>
        <v>20.013424390935505</v>
      </c>
    </row>
    <row r="316" spans="1:28" x14ac:dyDescent="0.25">
      <c r="A316" s="4">
        <v>310</v>
      </c>
      <c r="C316" s="105">
        <f>IF(male=0,VLOOKUP((($A$5:$A$1570/'Life tables'!$I$2)*2)+age,lifetable,13,1),IF(male=1,VLOOKUP((($A$5:$A$1570/'Life tables'!$I$2)*2)+age,lifetable,10,1),"error"))</f>
        <v>1.4551982218569126E-4</v>
      </c>
      <c r="F316" s="96">
        <f t="shared" si="72"/>
        <v>121.66962179507431</v>
      </c>
      <c r="G316" s="96">
        <f t="shared" si="73"/>
        <v>12.221968149804127</v>
      </c>
      <c r="H316" s="96">
        <f t="shared" si="74"/>
        <v>0.69800680590517239</v>
      </c>
      <c r="I316" s="96">
        <f t="shared" si="75"/>
        <v>0.27968472580119108</v>
      </c>
      <c r="J316" s="96">
        <f t="shared" si="76"/>
        <v>1.9626153858784565E-2</v>
      </c>
      <c r="K316" s="96">
        <f t="shared" si="77"/>
        <v>0.29225492543232234</v>
      </c>
      <c r="L316" s="96">
        <f t="shared" si="85"/>
        <v>108.15808103427271</v>
      </c>
      <c r="M316" s="96">
        <f t="shared" si="78"/>
        <v>670.01190782417586</v>
      </c>
      <c r="N316" s="96">
        <f t="shared" si="79"/>
        <v>64.523598389684864</v>
      </c>
      <c r="O316" s="96">
        <f t="shared" si="80"/>
        <v>1.5401716053573196</v>
      </c>
      <c r="P316" s="96">
        <f t="shared" si="81"/>
        <v>1.5401716053573196</v>
      </c>
      <c r="Q316" s="96">
        <f t="shared" si="82"/>
        <v>0.10733772724961181</v>
      </c>
      <c r="R316" s="96">
        <f t="shared" si="83"/>
        <v>0.1207326973035184</v>
      </c>
      <c r="S316" s="96">
        <f t="shared" si="86"/>
        <v>602.17989579922323</v>
      </c>
      <c r="T316" s="96">
        <f t="shared" si="87"/>
        <v>28.231397372140691</v>
      </c>
      <c r="U316" s="96">
        <f t="shared" si="88"/>
        <v>180.62702451245303</v>
      </c>
      <c r="V316" s="32">
        <f t="shared" si="89"/>
        <v>999.99999999999977</v>
      </c>
      <c r="W316" s="100">
        <f>IF(A316=1,((cPH1_+cPHr+(cNES*L316+(cNES+cOSEX)*G316+(cNES+cEREX)*H316+(cNES+cHOEX)*I316+(cNES+cNES)*S316+(cNES+cOSEX)*N316+(cNES+cEREX)*O316+(cNES+cHOEX)*P316)))/(1+cDR)^(A$6:A$65537 + 0.5),(cPHr+(cNES*L316+(cNES+cOSEX)*G316+(cNES+cEREX)*H316+(cNES+cHOEX)*I316+(cNES+cNES)*S316+(cNES+cOSEX)*N316+(cNES+cEREX)*O316+(cNES+cHOEX)*P316))/(1+cDR)^(((cycle + 0.5)/('Life tables'!$I$2/2))))</f>
        <v>95205.498908714144</v>
      </c>
      <c r="X316" s="107">
        <f>((L316+G316+H316+I316+N316+O316+P316+S316)/('Life tables'!$I$2/2))/(1+oDR)^(((cycle + 0.5)/('Life tables'!$I$2/2)))</f>
        <v>25.41447723800982</v>
      </c>
      <c r="Y316" s="31">
        <f>((uNES*L316+ uOCEX*G316+uEREX*H316+uHOEX*I316+uNES*S316+ uOCEX*N316+uEREX*O316+uHOEX*P316)/('Life tables'!$I$2/2))/(1+oDR)^(((cycle + 0.5)/('Life tables'!$I$2/2)))</f>
        <v>16.750094392712004</v>
      </c>
      <c r="Z316" s="100">
        <f t="shared" si="84"/>
        <v>190565.48352325166</v>
      </c>
      <c r="AA316" s="107">
        <f>((L316+G316+H316+I316+N316+O316+P316+S316)/('Life tables'!$I$2/2))</f>
        <v>30.345131479660932</v>
      </c>
      <c r="AB316" s="31">
        <f>((uNES*L316+ uOCEX*G316+uEREX*H316+uHOEX*I316+uNES*S316+ uOCEX*N316+uEREX*O316+uHOEX*P316)/('Life tables'!$I$2/2))</f>
        <v>19.999774612062026</v>
      </c>
    </row>
    <row r="317" spans="1:28" x14ac:dyDescent="0.25">
      <c r="A317" s="4">
        <v>311</v>
      </c>
      <c r="C317" s="105">
        <f>IF(male=0,VLOOKUP((($A$5:$A$1570/'Life tables'!$I$2)*2)+age,lifetable,13,1),IF(male=1,VLOOKUP((($A$5:$A$1570/'Life tables'!$I$2)*2)+age,lifetable,10,1),"error"))</f>
        <v>1.4551982218569126E-4</v>
      </c>
      <c r="F317" s="96">
        <f t="shared" si="72"/>
        <v>121.58661876737428</v>
      </c>
      <c r="G317" s="96">
        <f t="shared" si="73"/>
        <v>12.213630321955893</v>
      </c>
      <c r="H317" s="96">
        <f t="shared" si="74"/>
        <v>0.69753062559499657</v>
      </c>
      <c r="I317" s="96">
        <f t="shared" si="75"/>
        <v>0.27949392485432817</v>
      </c>
      <c r="J317" s="96">
        <f t="shared" si="76"/>
        <v>1.9612764894732963E-2</v>
      </c>
      <c r="K317" s="96">
        <f t="shared" si="77"/>
        <v>0.29205554909406117</v>
      </c>
      <c r="L317" s="96">
        <f t="shared" si="85"/>
        <v>108.08429558098027</v>
      </c>
      <c r="M317" s="96">
        <f t="shared" si="78"/>
        <v>669.5549593480315</v>
      </c>
      <c r="N317" s="96">
        <f t="shared" si="79"/>
        <v>64.479593261395024</v>
      </c>
      <c r="O317" s="96">
        <f t="shared" si="80"/>
        <v>1.5391212075064005</v>
      </c>
      <c r="P317" s="96">
        <f t="shared" si="81"/>
        <v>1.5391212075064005</v>
      </c>
      <c r="Q317" s="96">
        <f t="shared" si="82"/>
        <v>0.10726452286275431</v>
      </c>
      <c r="R317" s="96">
        <f t="shared" si="83"/>
        <v>0.12065035753998676</v>
      </c>
      <c r="S317" s="96">
        <f t="shared" si="86"/>
        <v>601.76920879122099</v>
      </c>
      <c r="T317" s="96">
        <f t="shared" si="87"/>
        <v>28.358274659898179</v>
      </c>
      <c r="U317" s="96">
        <f t="shared" si="88"/>
        <v>181.03973041908708</v>
      </c>
      <c r="V317" s="32">
        <f t="shared" si="89"/>
        <v>999.99999999999955</v>
      </c>
      <c r="W317" s="100">
        <f>IF(A317=1,((cPH1_+cPHr+(cNES*L317+(cNES+cOSEX)*G317+(cNES+cEREX)*H317+(cNES+cHOEX)*I317+(cNES+cNES)*S317+(cNES+cOSEX)*N317+(cNES+cEREX)*O317+(cNES+cHOEX)*P317)))/(1+cDR)^(A$6:A$65537 + 0.5),(cPHr+(cNES*L317+(cNES+cOSEX)*G317+(cNES+cEREX)*H317+(cNES+cHOEX)*I317+(cNES+cNES)*S317+(cNES+cOSEX)*N317+(cNES+cEREX)*O317+(cNES+cHOEX)*P317))/(1+cDR)^(((cycle + 0.5)/('Life tables'!$I$2/2))))</f>
        <v>94928.176432102147</v>
      </c>
      <c r="X317" s="107">
        <f>((L317+G317+H317+I317+N317+O317+P317+S317)/('Life tables'!$I$2/2))/(1+oDR)^(((cycle + 0.5)/('Life tables'!$I$2/2)))</f>
        <v>25.382644376832477</v>
      </c>
      <c r="Y317" s="31">
        <f>((uNES*L317+ uOCEX*G317+uEREX*H317+uHOEX*I317+uNES*S317+ uOCEX*N317+uEREX*O317+uHOEX*P317)/('Life tables'!$I$2/2))/(1+oDR)^(((cycle + 0.5)/('Life tables'!$I$2/2)))</f>
        <v>16.729114090636518</v>
      </c>
      <c r="Z317" s="100">
        <f t="shared" si="84"/>
        <v>190435.53099918761</v>
      </c>
      <c r="AA317" s="107">
        <f>((L317+G317+H317+I317+N317+O317+P317+S317)/('Life tables'!$I$2/2))</f>
        <v>30.324435154968914</v>
      </c>
      <c r="AB317" s="31">
        <f>((uNES*L317+ uOCEX*G317+uEREX*H317+uHOEX*I317+uNES*S317+ uOCEX*N317+uEREX*O317+uHOEX*P317)/('Life tables'!$I$2/2))</f>
        <v>19.986134143872459</v>
      </c>
    </row>
    <row r="318" spans="1:28" x14ac:dyDescent="0.25">
      <c r="A318" s="4">
        <v>312</v>
      </c>
      <c r="C318" s="105">
        <f>IF(male=0,VLOOKUP((($A$5:$A$1570/'Life tables'!$I$2)*2)+age,lifetable,13,1),IF(male=1,VLOOKUP((($A$5:$A$1570/'Life tables'!$I$2)*2)+age,lifetable,10,1),"error"))</f>
        <v>1.4551982218569126E-4</v>
      </c>
      <c r="F318" s="96">
        <f t="shared" si="72"/>
        <v>121.50367331623978</v>
      </c>
      <c r="G318" s="96">
        <f t="shared" si="73"/>
        <v>12.205298277794169</v>
      </c>
      <c r="H318" s="96">
        <f t="shared" si="74"/>
        <v>0.69705477559598639</v>
      </c>
      <c r="I318" s="96">
        <f t="shared" si="75"/>
        <v>0.27930325626002545</v>
      </c>
      <c r="J318" s="96">
        <f t="shared" si="76"/>
        <v>1.959938521818072E-2</v>
      </c>
      <c r="K318" s="96">
        <f t="shared" si="77"/>
        <v>0.2918563110568369</v>
      </c>
      <c r="L318" s="96">
        <f t="shared" si="85"/>
        <v>108.01056131031459</v>
      </c>
      <c r="M318" s="96">
        <f t="shared" si="78"/>
        <v>669.09832160477436</v>
      </c>
      <c r="N318" s="96">
        <f t="shared" si="79"/>
        <v>64.435618057355484</v>
      </c>
      <c r="O318" s="96">
        <f t="shared" si="80"/>
        <v>1.5380715239442335</v>
      </c>
      <c r="P318" s="96">
        <f t="shared" si="81"/>
        <v>1.5380715239442335</v>
      </c>
      <c r="Q318" s="96">
        <f t="shared" si="82"/>
        <v>0.10719136825614919</v>
      </c>
      <c r="R318" s="96">
        <f t="shared" si="83"/>
        <v>0.12056807376892205</v>
      </c>
      <c r="S318" s="96">
        <f t="shared" si="86"/>
        <v>601.35880105750527</v>
      </c>
      <c r="T318" s="96">
        <f t="shared" si="87"/>
        <v>28.48506541337251</v>
      </c>
      <c r="U318" s="96">
        <f t="shared" si="88"/>
        <v>181.45215480391283</v>
      </c>
      <c r="V318" s="32">
        <f t="shared" si="89"/>
        <v>999.99999999999932</v>
      </c>
      <c r="W318" s="100">
        <f>IF(A318=1,((cPH1_+cPHr+(cNES*L318+(cNES+cOSEX)*G318+(cNES+cEREX)*H318+(cNES+cHOEX)*I318+(cNES+cNES)*S318+(cNES+cOSEX)*N318+(cNES+cEREX)*O318+(cNES+cHOEX)*P318)))/(1+cDR)^(A$6:A$65537 + 0.5),(cPHr+(cNES*L318+(cNES+cOSEX)*G318+(cNES+cEREX)*H318+(cNES+cHOEX)*I318+(cNES+cNES)*S318+(cNES+cOSEX)*N318+(cNES+cEREX)*O318+(cNES+cHOEX)*P318))/(1+cDR)^(((cycle + 0.5)/('Life tables'!$I$2/2))))</f>
        <v>94651.661728223116</v>
      </c>
      <c r="X318" s="107">
        <f>((L318+G318+H318+I318+N318+O318+P318+S318)/('Life tables'!$I$2/2))/(1+oDR)^(((cycle + 0.5)/('Life tables'!$I$2/2)))</f>
        <v>25.350851389249794</v>
      </c>
      <c r="Y318" s="31">
        <f>((uNES*L318+ uOCEX*G318+uEREX*H318+uHOEX*I318+uNES*S318+ uOCEX*N318+uEREX*O318+uHOEX*P318)/('Life tables'!$I$2/2))/(1+oDR)^(((cycle + 0.5)/('Life tables'!$I$2/2)))</f>
        <v>16.708160068287377</v>
      </c>
      <c r="Z318" s="100">
        <f t="shared" si="84"/>
        <v>190305.66702304082</v>
      </c>
      <c r="AA318" s="107">
        <f>((L318+G318+H318+I318+N318+O318+P318+S318)/('Life tables'!$I$2/2))</f>
        <v>30.303752947485236</v>
      </c>
      <c r="AB318" s="31">
        <f>((uNES*L318+ uOCEX*G318+uEREX*H318+uHOEX*I318+uNES*S318+ uOCEX*N318+uEREX*O318+uHOEX*P318)/('Life tables'!$I$2/2))</f>
        <v>19.972502979964105</v>
      </c>
    </row>
    <row r="319" spans="1:28" x14ac:dyDescent="0.25">
      <c r="A319" s="4">
        <v>313</v>
      </c>
      <c r="C319" s="105">
        <f>IF(male=0,VLOOKUP((($A$5:$A$1570/'Life tables'!$I$2)*2)+age,lifetable,13,1),IF(male=1,VLOOKUP((($A$5:$A$1570/'Life tables'!$I$2)*2)+age,lifetable,10,1),"error"))</f>
        <v>1.6015111386780134E-4</v>
      </c>
      <c r="F319" s="96">
        <f t="shared" si="72"/>
        <v>121.42078535732529</v>
      </c>
      <c r="G319" s="96">
        <f t="shared" si="73"/>
        <v>12.196972008846267</v>
      </c>
      <c r="H319" s="96">
        <f t="shared" si="74"/>
        <v>0.6965792554242598</v>
      </c>
      <c r="I319" s="96">
        <f t="shared" si="75"/>
        <v>0.27911271982439595</v>
      </c>
      <c r="J319" s="96">
        <f t="shared" si="76"/>
        <v>2.1555290831337941E-2</v>
      </c>
      <c r="K319" s="96">
        <f t="shared" si="77"/>
        <v>0.29165721111804865</v>
      </c>
      <c r="L319" s="96">
        <f t="shared" si="85"/>
        <v>107.93490887128098</v>
      </c>
      <c r="M319" s="96">
        <f t="shared" si="78"/>
        <v>668.6419944253887</v>
      </c>
      <c r="N319" s="96">
        <f t="shared" si="79"/>
        <v>64.391672761289627</v>
      </c>
      <c r="O319" s="96">
        <f t="shared" si="80"/>
        <v>1.5370225542822988</v>
      </c>
      <c r="P319" s="96">
        <f t="shared" si="81"/>
        <v>1.5370225542822988</v>
      </c>
      <c r="Q319" s="96">
        <f t="shared" si="82"/>
        <v>0.1178884700507622</v>
      </c>
      <c r="R319" s="96">
        <f t="shared" si="83"/>
        <v>0.12048584595986855</v>
      </c>
      <c r="S319" s="96">
        <f t="shared" si="86"/>
        <v>600.93790223952385</v>
      </c>
      <c r="T319" s="96">
        <f t="shared" si="87"/>
        <v>28.624509174254609</v>
      </c>
      <c r="U319" s="96">
        <f t="shared" si="88"/>
        <v>181.86429786099075</v>
      </c>
      <c r="V319" s="32">
        <f t="shared" si="89"/>
        <v>999.99999999999932</v>
      </c>
      <c r="W319" s="100">
        <f>IF(A319=1,((cPH1_+cPHr+(cNES*L319+(cNES+cOSEX)*G319+(cNES+cEREX)*H319+(cNES+cHOEX)*I319+(cNES+cNES)*S319+(cNES+cOSEX)*N319+(cNES+cEREX)*O319+(cNES+cHOEX)*P319)))/(1+cDR)^(A$6:A$65537 + 0.5),(cPHr+(cNES*L319+(cNES+cOSEX)*G319+(cNES+cEREX)*H319+(cNES+cHOEX)*I319+(cNES+cNES)*S319+(cNES+cOSEX)*N319+(cNES+cEREX)*O319+(cNES+cHOEX)*P319))/(1+cDR)^(((cycle + 0.5)/('Life tables'!$I$2/2))))</f>
        <v>94374.635028057237</v>
      </c>
      <c r="X319" s="107">
        <f>((L319+G319+H319+I319+N319+O319+P319+S319)/('Life tables'!$I$2/2))/(1+oDR)^(((cycle + 0.5)/('Life tables'!$I$2/2)))</f>
        <v>25.318689685116784</v>
      </c>
      <c r="Y319" s="31">
        <f>((uNES*L319+ uOCEX*G319+uEREX*H319+uHOEX*I319+uNES*S319+ uOCEX*N319+uEREX*O319+uHOEX*P319)/('Life tables'!$I$2/2))/(1+oDR)^(((cycle + 0.5)/('Life tables'!$I$2/2)))</f>
        <v>16.686958570815495</v>
      </c>
      <c r="Z319" s="100">
        <f t="shared" si="84"/>
        <v>190173.23682420267</v>
      </c>
      <c r="AA319" s="107">
        <f>((L319+G319+H319+I319+N319+O319+P319+S319)/('Life tables'!$I$2/2))</f>
        <v>30.282596210212859</v>
      </c>
      <c r="AB319" s="31">
        <f>((uNES*L319+ uOCEX*G319+uEREX*H319+uHOEX*I319+uNES*S319+ uOCEX*N319+uEREX*O319+uHOEX*P319)/('Life tables'!$I$2/2))</f>
        <v>19.958553726957039</v>
      </c>
    </row>
    <row r="320" spans="1:28" x14ac:dyDescent="0.25">
      <c r="A320" s="4">
        <v>314</v>
      </c>
      <c r="C320" s="105">
        <f>IF(male=0,VLOOKUP((($A$5:$A$1570/'Life tables'!$I$2)*2)+age,lifetable,13,1),IF(male=1,VLOOKUP((($A$5:$A$1570/'Life tables'!$I$2)*2)+age,lifetable,10,1),"error"))</f>
        <v>1.6015111386780134E-4</v>
      </c>
      <c r="F320" s="96">
        <f t="shared" si="72"/>
        <v>121.33598251914719</v>
      </c>
      <c r="G320" s="96">
        <f t="shared" si="73"/>
        <v>12.188453386268716</v>
      </c>
      <c r="H320" s="96">
        <f t="shared" si="74"/>
        <v>0.696092749776136</v>
      </c>
      <c r="I320" s="96">
        <f t="shared" si="75"/>
        <v>0.27891778161226816</v>
      </c>
      <c r="J320" s="96">
        <f t="shared" si="76"/>
        <v>2.1540236161456894E-2</v>
      </c>
      <c r="K320" s="96">
        <f t="shared" si="77"/>
        <v>0.29145351156854293</v>
      </c>
      <c r="L320" s="96">
        <f t="shared" si="85"/>
        <v>107.85952485376008</v>
      </c>
      <c r="M320" s="96">
        <f t="shared" si="78"/>
        <v>668.17521044560692</v>
      </c>
      <c r="N320" s="96">
        <f t="shared" si="79"/>
        <v>64.346720452689638</v>
      </c>
      <c r="O320" s="96">
        <f t="shared" si="80"/>
        <v>1.5359495473355562</v>
      </c>
      <c r="P320" s="96">
        <f t="shared" si="81"/>
        <v>1.5359495473355562</v>
      </c>
      <c r="Q320" s="96">
        <f t="shared" si="82"/>
        <v>0.11780617122765588</v>
      </c>
      <c r="R320" s="96">
        <f t="shared" si="83"/>
        <v>0.12040173388920382</v>
      </c>
      <c r="S320" s="96">
        <f t="shared" si="86"/>
        <v>600.51838299312931</v>
      </c>
      <c r="T320" s="96">
        <f t="shared" si="87"/>
        <v>28.763855581643721</v>
      </c>
      <c r="U320" s="96">
        <f t="shared" si="88"/>
        <v>182.2761531064485</v>
      </c>
      <c r="V320" s="32">
        <f t="shared" si="89"/>
        <v>999.99999999999955</v>
      </c>
      <c r="W320" s="100">
        <f>IF(A320=1,((cPH1_+cPHr+(cNES*L320+(cNES+cOSEX)*G320+(cNES+cEREX)*H320+(cNES+cHOEX)*I320+(cNES+cNES)*S320+(cNES+cOSEX)*N320+(cNES+cEREX)*O320+(cNES+cHOEX)*P320)))/(1+cDR)^(A$6:A$65537 + 0.5),(cPHr+(cNES*L320+(cNES+cOSEX)*G320+(cNES+cEREX)*H320+(cNES+cHOEX)*I320+(cNES+cNES)*S320+(cNES+cOSEX)*N320+(cNES+cEREX)*O320+(cNES+cHOEX)*P320))/(1+cDR)^(((cycle + 0.5)/('Life tables'!$I$2/2))))</f>
        <v>94098.215206350214</v>
      </c>
      <c r="X320" s="107">
        <f>((L320+G320+H320+I320+N320+O320+P320+S320)/('Life tables'!$I$2/2))/(1+oDR)^(((cycle + 0.5)/('Life tables'!$I$2/2)))</f>
        <v>25.286568785665526</v>
      </c>
      <c r="Y320" s="31">
        <f>((uNES*L320+ uOCEX*G320+uEREX*H320+uHOEX*I320+uNES*S320+ uOCEX*N320+uEREX*O320+uHOEX*P320)/('Life tables'!$I$2/2))/(1+oDR)^(((cycle + 0.5)/('Life tables'!$I$2/2)))</f>
        <v>16.665788435475751</v>
      </c>
      <c r="Z320" s="100">
        <f t="shared" si="84"/>
        <v>190040.48693692457</v>
      </c>
      <c r="AA320" s="107">
        <f>((L320+G320+H320+I320+N320+O320+P320+S320)/('Life tables'!$I$2/2))</f>
        <v>30.261454246384737</v>
      </c>
      <c r="AB320" s="31">
        <f>((uNES*L320+ uOCEX*G320+uEREX*H320+uHOEX*I320+uNES*S320+ uOCEX*N320+uEREX*O320+uHOEX*P320)/('Life tables'!$I$2/2))</f>
        <v>19.944619552573418</v>
      </c>
    </row>
    <row r="321" spans="1:28" x14ac:dyDescent="0.25">
      <c r="A321" s="4">
        <v>315</v>
      </c>
      <c r="C321" s="105">
        <f>IF(male=0,VLOOKUP((($A$5:$A$1570/'Life tables'!$I$2)*2)+age,lifetable,13,1),IF(male=1,VLOOKUP((($A$5:$A$1570/'Life tables'!$I$2)*2)+age,lifetable,10,1),"error"))</f>
        <v>1.6015111386780134E-4</v>
      </c>
      <c r="F321" s="96">
        <f t="shared" si="72"/>
        <v>121.2512404018569</v>
      </c>
      <c r="G321" s="96">
        <f t="shared" si="73"/>
        <v>12.179940863231426</v>
      </c>
      <c r="H321" s="96">
        <f t="shared" si="74"/>
        <v>0.69560659247784951</v>
      </c>
      <c r="I321" s="96">
        <f t="shared" si="75"/>
        <v>0.27872298298062559</v>
      </c>
      <c r="J321" s="96">
        <f t="shared" si="76"/>
        <v>2.1525192271084421E-2</v>
      </c>
      <c r="K321" s="96">
        <f t="shared" si="77"/>
        <v>0.29124995787285246</v>
      </c>
      <c r="L321" s="96">
        <f t="shared" si="85"/>
        <v>107.78419481302306</v>
      </c>
      <c r="M321" s="96">
        <f t="shared" si="78"/>
        <v>667.70875091005041</v>
      </c>
      <c r="N321" s="96">
        <f t="shared" si="79"/>
        <v>64.301799388771499</v>
      </c>
      <c r="O321" s="96">
        <f t="shared" si="80"/>
        <v>1.5348772861961306</v>
      </c>
      <c r="P321" s="96">
        <f t="shared" si="81"/>
        <v>1.5348772861961306</v>
      </c>
      <c r="Q321" s="96">
        <f t="shared" si="82"/>
        <v>0.11772392960740795</v>
      </c>
      <c r="R321" s="96">
        <f t="shared" si="83"/>
        <v>0.12031768028171859</v>
      </c>
      <c r="S321" s="96">
        <f t="shared" si="86"/>
        <v>600.09915533899755</v>
      </c>
      <c r="T321" s="96">
        <f t="shared" si="87"/>
        <v>28.903104703522214</v>
      </c>
      <c r="U321" s="96">
        <f t="shared" si="88"/>
        <v>182.68772074460307</v>
      </c>
      <c r="V321" s="32">
        <f t="shared" si="89"/>
        <v>999.99999999999955</v>
      </c>
      <c r="W321" s="100">
        <f>IF(A321=1,((cPH1_+cPHr+(cNES*L321+(cNES+cOSEX)*G321+(cNES+cEREX)*H321+(cNES+cHOEX)*I321+(cNES+cNES)*S321+(cNES+cOSEX)*N321+(cNES+cEREX)*O321+(cNES+cHOEX)*P321)))/(1+cDR)^(A$6:A$65537 + 0.5),(cPHr+(cNES*L321+(cNES+cOSEX)*G321+(cNES+cEREX)*H321+(cNES+cHOEX)*I321+(cNES+cNES)*S321+(cNES+cOSEX)*N321+(cNES+cEREX)*O321+(cNES+cHOEX)*P321))/(1+cDR)^(((cycle + 0.5)/('Life tables'!$I$2/2))))</f>
        <v>93822.604950294874</v>
      </c>
      <c r="X321" s="107">
        <f>((L321+G321+H321+I321+N321+O321+P321+S321)/('Life tables'!$I$2/2))/(1+oDR)^(((cycle + 0.5)/('Life tables'!$I$2/2)))</f>
        <v>25.254488639017243</v>
      </c>
      <c r="Y321" s="31">
        <f>((uNES*L321+ uOCEX*G321+uEREX*H321+uHOEX*I321+uNES*S321+ uOCEX*N321+uEREX*O321+uHOEX*P321)/('Life tables'!$I$2/2))/(1+oDR)^(((cycle + 0.5)/('Life tables'!$I$2/2)))</f>
        <v>16.644645159299472</v>
      </c>
      <c r="Z321" s="100">
        <f t="shared" si="84"/>
        <v>189907.82959833249</v>
      </c>
      <c r="AA321" s="107">
        <f>((L321+G321+H321+I321+N321+O321+P321+S321)/('Life tables'!$I$2/2))</f>
        <v>30.240327045556509</v>
      </c>
      <c r="AB321" s="31">
        <f>((uNES*L321+ uOCEX*G321+uEREX*H321+uHOEX*I321+uNES*S321+ uOCEX*N321+uEREX*O321+uHOEX*P321)/('Life tables'!$I$2/2))</f>
        <v>19.930695108069393</v>
      </c>
    </row>
    <row r="322" spans="1:28" x14ac:dyDescent="0.25">
      <c r="A322" s="4">
        <v>316</v>
      </c>
      <c r="C322" s="105">
        <f>IF(male=0,VLOOKUP((($A$5:$A$1570/'Life tables'!$I$2)*2)+age,lifetable,13,1),IF(male=1,VLOOKUP((($A$5:$A$1570/'Life tables'!$I$2)*2)+age,lifetable,10,1),"error"))</f>
        <v>1.6015111386780134E-4</v>
      </c>
      <c r="F322" s="96">
        <f t="shared" si="72"/>
        <v>121.16655889232277</v>
      </c>
      <c r="G322" s="96">
        <f t="shared" si="73"/>
        <v>12.171434428370087</v>
      </c>
      <c r="H322" s="96">
        <f t="shared" si="74"/>
        <v>0.69512078288037493</v>
      </c>
      <c r="I322" s="96">
        <f t="shared" si="75"/>
        <v>0.27852832366941005</v>
      </c>
      <c r="J322" s="96">
        <f t="shared" si="76"/>
        <v>2.1510159140136754E-2</v>
      </c>
      <c r="K322" s="96">
        <f t="shared" si="77"/>
        <v>0.29104654975923078</v>
      </c>
      <c r="L322" s="96">
        <f t="shared" si="85"/>
        <v>107.70891864850353</v>
      </c>
      <c r="M322" s="96">
        <f t="shared" si="78"/>
        <v>667.24261565955146</v>
      </c>
      <c r="N322" s="96">
        <f t="shared" si="79"/>
        <v>64.256909554206999</v>
      </c>
      <c r="O322" s="96">
        <f t="shared" si="80"/>
        <v>1.5338057704981394</v>
      </c>
      <c r="P322" s="96">
        <f t="shared" si="81"/>
        <v>1.5338057704981394</v>
      </c>
      <c r="Q322" s="96">
        <f t="shared" si="82"/>
        <v>0.11764174516195552</v>
      </c>
      <c r="R322" s="96">
        <f t="shared" si="83"/>
        <v>0.12023368510873167</v>
      </c>
      <c r="S322" s="96">
        <f t="shared" si="86"/>
        <v>599.68021913407756</v>
      </c>
      <c r="T322" s="96">
        <f t="shared" si="87"/>
        <v>29.042256607824307</v>
      </c>
      <c r="U322" s="96">
        <f t="shared" si="88"/>
        <v>183.09900097947104</v>
      </c>
      <c r="V322" s="32">
        <f t="shared" si="89"/>
        <v>999.99999999999966</v>
      </c>
      <c r="W322" s="100">
        <f>IF(A322=1,((cPH1_+cPHr+(cNES*L322+(cNES+cOSEX)*G322+(cNES+cEREX)*H322+(cNES+cHOEX)*I322+(cNES+cNES)*S322+(cNES+cOSEX)*N322+(cNES+cEREX)*O322+(cNES+cHOEX)*P322)))/(1+cDR)^(A$6:A$65537 + 0.5),(cPHr+(cNES*L322+(cNES+cOSEX)*G322+(cNES+cEREX)*H322+(cNES+cHOEX)*I322+(cNES+cNES)*S322+(cNES+cOSEX)*N322+(cNES+cEREX)*O322+(cNES+cHOEX)*P322))/(1+cDR)^(((cycle + 0.5)/('Life tables'!$I$2/2))))</f>
        <v>93547.801891974057</v>
      </c>
      <c r="X322" s="107">
        <f>((L322+G322+H322+I322+N322+O322+P322+S322)/('Life tables'!$I$2/2))/(1+oDR)^(((cycle + 0.5)/('Life tables'!$I$2/2)))</f>
        <v>25.222449193364273</v>
      </c>
      <c r="Y322" s="31">
        <f>((uNES*L322+ uOCEX*G322+uEREX*H322+uHOEX*I322+uNES*S322+ uOCEX*N322+uEREX*O322+uHOEX*P322)/('Life tables'!$I$2/2))/(1+oDR)^(((cycle + 0.5)/('Life tables'!$I$2/2)))</f>
        <v>16.623528708144239</v>
      </c>
      <c r="Z322" s="100">
        <f t="shared" si="84"/>
        <v>189775.26474993466</v>
      </c>
      <c r="AA322" s="107">
        <f>((L322+G322+H322+I322+N322+O322+P322+S322)/('Life tables'!$I$2/2))</f>
        <v>30.21921459729721</v>
      </c>
      <c r="AB322" s="31">
        <f>((uNES*L322+ uOCEX*G322+uEREX*H322+uHOEX*I322+uNES*S322+ uOCEX*N322+uEREX*O322+uHOEX*P322)/('Life tables'!$I$2/2))</f>
        <v>19.9167803865734</v>
      </c>
    </row>
    <row r="323" spans="1:28" x14ac:dyDescent="0.25">
      <c r="A323" s="4">
        <v>317</v>
      </c>
      <c r="C323" s="105">
        <f>IF(male=0,VLOOKUP((($A$5:$A$1570/'Life tables'!$I$2)*2)+age,lifetable,13,1),IF(male=1,VLOOKUP((($A$5:$A$1570/'Life tables'!$I$2)*2)+age,lifetable,10,1),"error"))</f>
        <v>1.6015111386780134E-4</v>
      </c>
      <c r="F323" s="96">
        <f t="shared" si="72"/>
        <v>121.08193788079419</v>
      </c>
      <c r="G323" s="96">
        <f t="shared" si="73"/>
        <v>12.162934070660022</v>
      </c>
      <c r="H323" s="96">
        <f t="shared" si="74"/>
        <v>0.69463532035408371</v>
      </c>
      <c r="I323" s="96">
        <f t="shared" si="75"/>
        <v>0.27833380342633529</v>
      </c>
      <c r="J323" s="96">
        <f t="shared" si="76"/>
        <v>2.1495136749130367E-2</v>
      </c>
      <c r="K323" s="96">
        <f t="shared" si="77"/>
        <v>0.29084328696405304</v>
      </c>
      <c r="L323" s="96">
        <f t="shared" si="85"/>
        <v>107.63369626264056</v>
      </c>
      <c r="M323" s="96">
        <f t="shared" si="78"/>
        <v>666.77680453190999</v>
      </c>
      <c r="N323" s="96">
        <f t="shared" si="79"/>
        <v>64.212050933375934</v>
      </c>
      <c r="O323" s="96">
        <f t="shared" si="80"/>
        <v>1.5327349998687296</v>
      </c>
      <c r="P323" s="96">
        <f t="shared" si="81"/>
        <v>1.5327349998687296</v>
      </c>
      <c r="Q323" s="96">
        <f t="shared" si="82"/>
        <v>0.11755961786270108</v>
      </c>
      <c r="R323" s="96">
        <f t="shared" si="83"/>
        <v>0.12014974834101542</v>
      </c>
      <c r="S323" s="96">
        <f t="shared" si="86"/>
        <v>599.26157423259292</v>
      </c>
      <c r="T323" s="96">
        <f t="shared" si="87"/>
        <v>29.181311362436137</v>
      </c>
      <c r="U323" s="96">
        <f t="shared" si="88"/>
        <v>183.50999401477611</v>
      </c>
      <c r="V323" s="32">
        <f t="shared" si="89"/>
        <v>999.99999999999955</v>
      </c>
      <c r="W323" s="100">
        <f>IF(A323=1,((cPH1_+cPHr+(cNES*L323+(cNES+cOSEX)*G323+(cNES+cEREX)*H323+(cNES+cHOEX)*I323+(cNES+cNES)*S323+(cNES+cOSEX)*N323+(cNES+cEREX)*O323+(cNES+cHOEX)*P323)))/(1+cDR)^(A$6:A$65537 + 0.5),(cPHr+(cNES*L323+(cNES+cOSEX)*G323+(cNES+cEREX)*H323+(cNES+cHOEX)*I323+(cNES+cNES)*S323+(cNES+cOSEX)*N323+(cNES+cEREX)*O323+(cNES+cHOEX)*P323))/(1+cDR)^(((cycle + 0.5)/('Life tables'!$I$2/2))))</f>
        <v>93273.803670244408</v>
      </c>
      <c r="X323" s="107">
        <f>((L323+G323+H323+I323+N323+O323+P323+S323)/('Life tables'!$I$2/2))/(1+oDR)^(((cycle + 0.5)/('Life tables'!$I$2/2)))</f>
        <v>25.190450396969656</v>
      </c>
      <c r="Y323" s="31">
        <f>((uNES*L323+ uOCEX*G323+uEREX*H323+uHOEX*I323+uNES*S323+ uOCEX*N323+uEREX*O323+uHOEX*P323)/('Life tables'!$I$2/2))/(1+oDR)^(((cycle + 0.5)/('Life tables'!$I$2/2)))</f>
        <v>16.602439047914125</v>
      </c>
      <c r="Z323" s="100">
        <f t="shared" si="84"/>
        <v>189642.7923329942</v>
      </c>
      <c r="AA323" s="107">
        <f>((L323+G323+H323+I323+N323+O323+P323+S323)/('Life tables'!$I$2/2))</f>
        <v>30.198116891188917</v>
      </c>
      <c r="AB323" s="31">
        <f>((uNES*L323+ uOCEX*G323+uEREX*H323+uHOEX*I323+uNES*S323+ uOCEX*N323+uEREX*O323+uHOEX*P323)/('Life tables'!$I$2/2))</f>
        <v>19.902875381222344</v>
      </c>
    </row>
    <row r="324" spans="1:28" x14ac:dyDescent="0.25">
      <c r="A324" s="4">
        <v>318</v>
      </c>
      <c r="C324" s="105">
        <f>IF(male=0,VLOOKUP((($A$5:$A$1570/'Life tables'!$I$2)*2)+age,lifetable,13,1),IF(male=1,VLOOKUP((($A$5:$A$1570/'Life tables'!$I$2)*2)+age,lifetable,10,1),"error"))</f>
        <v>1.6015111386780134E-4</v>
      </c>
      <c r="F324" s="96">
        <f t="shared" si="72"/>
        <v>120.99737726074495</v>
      </c>
      <c r="G324" s="96">
        <f t="shared" si="73"/>
        <v>12.15443977940045</v>
      </c>
      <c r="H324" s="96">
        <f t="shared" si="74"/>
        <v>0.69415020428784546</v>
      </c>
      <c r="I324" s="96">
        <f t="shared" si="75"/>
        <v>0.27813942200652714</v>
      </c>
      <c r="J324" s="96">
        <f t="shared" si="76"/>
        <v>2.148012507915413E-2</v>
      </c>
      <c r="K324" s="96">
        <f t="shared" si="77"/>
        <v>0.29064016923143915</v>
      </c>
      <c r="L324" s="96">
        <f t="shared" si="85"/>
        <v>107.55852756073953</v>
      </c>
      <c r="M324" s="96">
        <f t="shared" si="78"/>
        <v>666.31131736204225</v>
      </c>
      <c r="N324" s="96">
        <f t="shared" si="79"/>
        <v>64.167223510380381</v>
      </c>
      <c r="O324" s="96">
        <f t="shared" si="80"/>
        <v>1.5316649739284198</v>
      </c>
      <c r="P324" s="96">
        <f t="shared" si="81"/>
        <v>1.5316649739284198</v>
      </c>
      <c r="Q324" s="96">
        <f t="shared" si="82"/>
        <v>0.11747754768053861</v>
      </c>
      <c r="R324" s="96">
        <f t="shared" si="83"/>
        <v>0.12006586994882264</v>
      </c>
      <c r="S324" s="96">
        <f t="shared" si="86"/>
        <v>598.84322048617571</v>
      </c>
      <c r="T324" s="96">
        <f t="shared" si="87"/>
        <v>29.320269035195828</v>
      </c>
      <c r="U324" s="96">
        <f t="shared" si="88"/>
        <v>183.92070005395638</v>
      </c>
      <c r="V324" s="32">
        <f t="shared" si="89"/>
        <v>999.99999999999943</v>
      </c>
      <c r="W324" s="100">
        <f>IF(A324=1,((cPH1_+cPHr+(cNES*L324+(cNES+cOSEX)*G324+(cNES+cEREX)*H324+(cNES+cHOEX)*I324+(cNES+cNES)*S324+(cNES+cOSEX)*N324+(cNES+cEREX)*O324+(cNES+cHOEX)*P324)))/(1+cDR)^(A$6:A$65537 + 0.5),(cPHr+(cNES*L324+(cNES+cOSEX)*G324+(cNES+cEREX)*H324+(cNES+cHOEX)*I324+(cNES+cNES)*S324+(cNES+cOSEX)*N324+(cNES+cEREX)*O324+(cNES+cHOEX)*P324))/(1+cDR)^(((cycle + 0.5)/('Life tables'!$I$2/2))))</f>
        <v>93000.607930724786</v>
      </c>
      <c r="X324" s="107">
        <f>((L324+G324+H324+I324+N324+O324+P324+S324)/('Life tables'!$I$2/2))/(1+oDR)^(((cycle + 0.5)/('Life tables'!$I$2/2)))</f>
        <v>25.158492198166872</v>
      </c>
      <c r="Y324" s="31">
        <f>((uNES*L324+ uOCEX*G324+uEREX*H324+uHOEX*I324+uNES*S324+ uOCEX*N324+uEREX*O324+uHOEX*P324)/('Life tables'!$I$2/2))/(1+oDR)^(((cycle + 0.5)/('Life tables'!$I$2/2)))</f>
        <v>16.581376144559481</v>
      </c>
      <c r="Z324" s="100">
        <f t="shared" si="84"/>
        <v>189510.41228854307</v>
      </c>
      <c r="AA324" s="107">
        <f>((L324+G324+H324+I324+N324+O324+P324+S324)/('Life tables'!$I$2/2))</f>
        <v>30.177033916826542</v>
      </c>
      <c r="AB324" s="31">
        <f>((uNES*L324+ uOCEX*G324+uEREX*H324+uHOEX*I324+uNES*S324+ uOCEX*N324+uEREX*O324+uHOEX*P324)/('Life tables'!$I$2/2))</f>
        <v>19.888980085161425</v>
      </c>
    </row>
    <row r="325" spans="1:28" x14ac:dyDescent="0.25">
      <c r="A325" s="4">
        <v>319</v>
      </c>
      <c r="C325" s="105">
        <f>IF(male=0,VLOOKUP((($A$5:$A$1570/'Life tables'!$I$2)*2)+age,lifetable,13,1),IF(male=1,VLOOKUP((($A$5:$A$1570/'Life tables'!$I$2)*2)+age,lifetable,10,1),"error"))</f>
        <v>1.6015111386780134E-4</v>
      </c>
      <c r="F325" s="96">
        <f t="shared" si="72"/>
        <v>120.91287692872413</v>
      </c>
      <c r="G325" s="96">
        <f t="shared" si="73"/>
        <v>12.145951544199507</v>
      </c>
      <c r="H325" s="96">
        <f t="shared" si="74"/>
        <v>0.69366543408817205</v>
      </c>
      <c r="I325" s="96">
        <f t="shared" si="75"/>
        <v>0.27794517917218053</v>
      </c>
      <c r="J325" s="96">
        <f t="shared" si="76"/>
        <v>2.1465124111842863E-2</v>
      </c>
      <c r="K325" s="96">
        <f t="shared" si="77"/>
        <v>0.29043719631289627</v>
      </c>
      <c r="L325" s="96">
        <f t="shared" si="85"/>
        <v>107.48341245083954</v>
      </c>
      <c r="M325" s="96">
        <f t="shared" si="78"/>
        <v>665.84615398212316</v>
      </c>
      <c r="N325" s="96">
        <f t="shared" si="79"/>
        <v>64.122427269058406</v>
      </c>
      <c r="O325" s="96">
        <f t="shared" si="80"/>
        <v>1.5305956922914261</v>
      </c>
      <c r="P325" s="96">
        <f t="shared" si="81"/>
        <v>1.5305956922914261</v>
      </c>
      <c r="Q325" s="96">
        <f t="shared" si="82"/>
        <v>0.11739553458587883</v>
      </c>
      <c r="R325" s="96">
        <f t="shared" si="83"/>
        <v>0.11998204990191208</v>
      </c>
      <c r="S325" s="96">
        <f t="shared" si="86"/>
        <v>598.42515774399408</v>
      </c>
      <c r="T325" s="96">
        <f t="shared" si="87"/>
        <v>29.459129693893551</v>
      </c>
      <c r="U325" s="96">
        <f t="shared" si="88"/>
        <v>184.3311193001712</v>
      </c>
      <c r="V325" s="32">
        <f t="shared" si="89"/>
        <v>999.99999999999955</v>
      </c>
      <c r="W325" s="100">
        <f>IF(A325=1,((cPH1_+cPHr+(cNES*L325+(cNES+cOSEX)*G325+(cNES+cEREX)*H325+(cNES+cHOEX)*I325+(cNES+cNES)*S325+(cNES+cOSEX)*N325+(cNES+cEREX)*O325+(cNES+cHOEX)*P325)))/(1+cDR)^(A$6:A$65537 + 0.5),(cPHr+(cNES*L325+(cNES+cOSEX)*G325+(cNES+cEREX)*H325+(cNES+cHOEX)*I325+(cNES+cNES)*S325+(cNES+cOSEX)*N325+(cNES+cEREX)*O325+(cNES+cHOEX)*P325))/(1+cDR)^(((cycle + 0.5)/('Life tables'!$I$2/2))))</f>
        <v>92728.212325783636</v>
      </c>
      <c r="X325" s="107">
        <f>((L325+G325+H325+I325+N325+O325+P325+S325)/('Life tables'!$I$2/2))/(1+oDR)^(((cycle + 0.5)/('Life tables'!$I$2/2)))</f>
        <v>25.126574545359482</v>
      </c>
      <c r="Y325" s="31">
        <f>((uNES*L325+ uOCEX*G325+uEREX*H325+uHOEX*I325+uNES*S325+ uOCEX*N325+uEREX*O325+uHOEX*P325)/('Life tables'!$I$2/2))/(1+oDR)^(((cycle + 0.5)/('Life tables'!$I$2/2)))</f>
        <v>16.560339964076736</v>
      </c>
      <c r="Z325" s="100">
        <f t="shared" si="84"/>
        <v>189378.12455739462</v>
      </c>
      <c r="AA325" s="107">
        <f>((L325+G325+H325+I325+N325+O325+P325+S325)/('Life tables'!$I$2/2))</f>
        <v>30.155965663817501</v>
      </c>
      <c r="AB325" s="31">
        <f>((uNES*L325+ uOCEX*G325+uEREX*H325+uHOEX*I325+uNES*S325+ uOCEX*N325+uEREX*O325+uHOEX*P325)/('Life tables'!$I$2/2))</f>
        <v>19.875094491543955</v>
      </c>
    </row>
    <row r="326" spans="1:28" x14ac:dyDescent="0.25">
      <c r="A326" s="4">
        <v>320</v>
      </c>
      <c r="C326" s="105">
        <f>IF(male=0,VLOOKUP((($A$5:$A$1570/'Life tables'!$I$2)*2)+age,lifetable,13,1),IF(male=1,VLOOKUP((($A$5:$A$1570/'Life tables'!$I$2)*2)+age,lifetable,10,1),"error"))</f>
        <v>1.6015111386780134E-4</v>
      </c>
      <c r="F326" s="96">
        <f t="shared" si="72"/>
        <v>120.82843678421379</v>
      </c>
      <c r="G326" s="96">
        <f t="shared" si="73"/>
        <v>12.137469354959956</v>
      </c>
      <c r="H326" s="96">
        <f t="shared" si="74"/>
        <v>0.69318100917840209</v>
      </c>
      <c r="I326" s="96">
        <f t="shared" si="75"/>
        <v>0.27775107469223265</v>
      </c>
      <c r="J326" s="96">
        <f t="shared" si="76"/>
        <v>2.1450133829352069E-2</v>
      </c>
      <c r="K326" s="96">
        <f t="shared" si="77"/>
        <v>0.2902343679669766</v>
      </c>
      <c r="L326" s="96">
        <f t="shared" si="85"/>
        <v>107.40835084358687</v>
      </c>
      <c r="M326" s="96">
        <f t="shared" si="78"/>
        <v>665.38131422172091</v>
      </c>
      <c r="N326" s="96">
        <f t="shared" si="79"/>
        <v>64.077662192997067</v>
      </c>
      <c r="O326" s="96">
        <f t="shared" si="80"/>
        <v>1.5295271545659734</v>
      </c>
      <c r="P326" s="96">
        <f t="shared" si="81"/>
        <v>1.5295271545659734</v>
      </c>
      <c r="Q326" s="96">
        <f t="shared" si="82"/>
        <v>0.11731357854867289</v>
      </c>
      <c r="R326" s="96">
        <f t="shared" si="83"/>
        <v>0.11989828816957282</v>
      </c>
      <c r="S326" s="96">
        <f t="shared" si="86"/>
        <v>598.00738585287365</v>
      </c>
      <c r="T326" s="96">
        <f t="shared" si="87"/>
        <v>29.597893406271577</v>
      </c>
      <c r="U326" s="96">
        <f t="shared" si="88"/>
        <v>184.74125195630774</v>
      </c>
      <c r="V326" s="32">
        <f t="shared" si="89"/>
        <v>999.99999999999955</v>
      </c>
      <c r="W326" s="100">
        <f>IF(A326=1,((cPH1_+cPHr+(cNES*L326+(cNES+cOSEX)*G326+(cNES+cEREX)*H326+(cNES+cHOEX)*I326+(cNES+cNES)*S326+(cNES+cOSEX)*N326+(cNES+cEREX)*O326+(cNES+cHOEX)*P326)))/(1+cDR)^(A$6:A$65537 + 0.5),(cPHr+(cNES*L326+(cNES+cOSEX)*G326+(cNES+cEREX)*H326+(cNES+cHOEX)*I326+(cNES+cNES)*S326+(cNES+cOSEX)*N326+(cNES+cEREX)*O326+(cNES+cHOEX)*P326))/(1+cDR)^(((cycle + 0.5)/('Life tables'!$I$2/2))))</f>
        <v>92456.614514526518</v>
      </c>
      <c r="X326" s="107">
        <f>((L326+G326+H326+I326+N326+O326+P326+S326)/('Life tables'!$I$2/2))/(1+oDR)^(((cycle + 0.5)/('Life tables'!$I$2/2)))</f>
        <v>25.094697387020862</v>
      </c>
      <c r="Y326" s="31">
        <f>((uNES*L326+ uOCEX*G326+uEREX*H326+uHOEX*I326+uNES*S326+ uOCEX*N326+uEREX*O326+uHOEX*P326)/('Life tables'!$I$2/2))/(1+oDR)^(((cycle + 0.5)/('Life tables'!$I$2/2)))</f>
        <v>16.539330472508215</v>
      </c>
      <c r="Z326" s="100">
        <f t="shared" si="84"/>
        <v>189245.92908015591</v>
      </c>
      <c r="AA326" s="107">
        <f>((L326+G326+H326+I326+N326+O326+P326+S326)/('Life tables'!$I$2/2))</f>
        <v>30.134912121781497</v>
      </c>
      <c r="AB326" s="31">
        <f>((uNES*L326+ uOCEX*G326+uEREX*H326+uHOEX*I326+uNES*S326+ uOCEX*N326+uEREX*O326+uHOEX*P326)/('Life tables'!$I$2/2))</f>
        <v>19.861218593531213</v>
      </c>
    </row>
    <row r="327" spans="1:28" x14ac:dyDescent="0.25">
      <c r="A327" s="4">
        <v>321</v>
      </c>
      <c r="C327" s="105">
        <f>IF(male=0,VLOOKUP((($A$5:$A$1570/'Life tables'!$I$2)*2)+age,lifetable,13,1),IF(male=1,VLOOKUP((($A$5:$A$1570/'Life tables'!$I$2)*2)+age,lifetable,10,1),"error"))</f>
        <v>1.6015111386780134E-4</v>
      </c>
      <c r="F327" s="96">
        <f t="shared" ref="F327:F390" si="90">E326*(1-pCAPH)+(L326+G326+H326+I326)*(1-pCAPH)+(S326+N326+O326+P326)*(pUAPH)</f>
        <v>120.74405672949352</v>
      </c>
      <c r="G327" s="96">
        <f t="shared" ref="G327:G390" si="91">F327*(rrOSEX)</f>
        <v>12.128993201865581</v>
      </c>
      <c r="H327" s="96">
        <f t="shared" ref="H327:H390" si="92">F327*rrEREX</f>
        <v>0.69269692899792279</v>
      </c>
      <c r="I327" s="96">
        <f t="shared" ref="I327:I390" si="93">F327*rrHOEX</f>
        <v>0.27755710834205138</v>
      </c>
      <c r="J327" s="96">
        <f t="shared" ref="J327:J390" si="94">F327*mr + G327*mr + H327*mr+I327*mr</f>
        <v>2.1435154214333875E-2</v>
      </c>
      <c r="K327" s="96">
        <f t="shared" ref="K327:K390" si="95">F327*amr + I327*amrHOEX</f>
        <v>0.29003168395895218</v>
      </c>
      <c r="L327" s="96">
        <f t="shared" si="85"/>
        <v>107.33334265211468</v>
      </c>
      <c r="M327" s="96">
        <f t="shared" ref="M327:M390" si="96">E326*pCAPH+(L326+G326+H326+I326)*pCAPH+(S326+N326+O326+P326)*(1-pUAPH)</f>
        <v>664.91679790792648</v>
      </c>
      <c r="N327" s="96">
        <f t="shared" ref="N327:N390" si="97">M327*rrOSEXc</f>
        <v>64.03292826554484</v>
      </c>
      <c r="O327" s="96">
        <f t="shared" ref="O327:O390" si="98">M327*rrEREXc</f>
        <v>1.528459360354592</v>
      </c>
      <c r="P327" s="96">
        <f t="shared" ref="P327:P390" si="99">M327*rrHOEXc</f>
        <v>1.528459360354592</v>
      </c>
      <c r="Q327" s="96">
        <f t="shared" ref="Q327:Q390" si="100">M327*mr + N327*mr + O327*mr+P327*mr</f>
        <v>0.11723167953843511</v>
      </c>
      <c r="R327" s="96">
        <f t="shared" ref="R327:R390" si="101">M327*amrc + P327*amrHOEX</f>
        <v>0.11981458472064754</v>
      </c>
      <c r="S327" s="96">
        <f t="shared" si="86"/>
        <v>597.5899046574134</v>
      </c>
      <c r="T327" s="96">
        <f t="shared" si="87"/>
        <v>29.736560240024346</v>
      </c>
      <c r="U327" s="96">
        <f t="shared" si="88"/>
        <v>185.15109822498732</v>
      </c>
      <c r="V327" s="32">
        <f t="shared" si="89"/>
        <v>999.99999999999932</v>
      </c>
      <c r="W327" s="100">
        <f>IF(A327=1,((cPH1_+cPHr+(cNES*L327+(cNES+cOSEX)*G327+(cNES+cEREX)*H327+(cNES+cHOEX)*I327+(cNES+cNES)*S327+(cNES+cOSEX)*N327+(cNES+cEREX)*O327+(cNES+cHOEX)*P327)))/(1+cDR)^(A$6:A$65537 + 0.5),(cPHr+(cNES*L327+(cNES+cOSEX)*G327+(cNES+cEREX)*H327+(cNES+cHOEX)*I327+(cNES+cNES)*S327+(cNES+cOSEX)*N327+(cNES+cEREX)*O327+(cNES+cHOEX)*P327))/(1+cDR)^(((cycle + 0.5)/('Life tables'!$I$2/2))))</f>
        <v>92185.812162783172</v>
      </c>
      <c r="X327" s="107">
        <f>((L327+G327+H327+I327+N327+O327+P327+S327)/('Life tables'!$I$2/2))/(1+oDR)^(((cycle + 0.5)/('Life tables'!$I$2/2)))</f>
        <v>25.062860671693858</v>
      </c>
      <c r="Y327" s="31">
        <f>((uNES*L327+ uOCEX*G327+uEREX*H327+uHOEX*I327+uNES*S327+ uOCEX*N327+uEREX*O327+uHOEX*P327)/('Life tables'!$I$2/2))/(1+oDR)^(((cycle + 0.5)/('Life tables'!$I$2/2)))</f>
        <v>16.518347635941925</v>
      </c>
      <c r="Z327" s="100">
        <f t="shared" ref="Z327:Z390" si="102">IF(A327=1,((cPH1_+cPHr+(cNES*L327+(cNES+cOSEX)*G327+(cNES+cEREX)*H327+(cNES+cHOEX)*I327+(cNES+cNES)*S327+(cNES+cOSEX)*N327+(cNES+cEREX)*O327+(cNES+cHOEX)*P327))),(cPHr+(cNES*L327+(cNES+cOSEX)*G327+(cNES+cEREX)*H327+(cNES+cHOEX)*I327+(cNES+cNES)*S327+(cNES+cOSEX)*N327+(cNES+cEREX)*O327+(cNES+cHOEX)*P327)))</f>
        <v>189113.82579723949</v>
      </c>
      <c r="AA327" s="107">
        <f>((L327+G327+H327+I327+N327+O327+P327+S327)/('Life tables'!$I$2/2))</f>
        <v>30.113873280350255</v>
      </c>
      <c r="AB327" s="31">
        <f>((uNES*L327+ uOCEX*G327+uEREX*H327+uHOEX*I327+uNES*S327+ uOCEX*N327+uEREX*O327+uHOEX*P327)/('Life tables'!$I$2/2))</f>
        <v>19.847352384292279</v>
      </c>
    </row>
    <row r="328" spans="1:28" x14ac:dyDescent="0.25">
      <c r="A328" s="4">
        <v>322</v>
      </c>
      <c r="C328" s="105">
        <f>IF(male=0,VLOOKUP((($A$5:$A$1570/'Life tables'!$I$2)*2)+age,lifetable,13,1),IF(male=1,VLOOKUP((($A$5:$A$1570/'Life tables'!$I$2)*2)+age,lifetable,10,1),"error"))</f>
        <v>1.6015111386780134E-4</v>
      </c>
      <c r="F328" s="96">
        <f t="shared" si="90"/>
        <v>120.65973666951105</v>
      </c>
      <c r="G328" s="96">
        <f t="shared" si="91"/>
        <v>12.120523075368178</v>
      </c>
      <c r="H328" s="96">
        <f t="shared" si="92"/>
        <v>0.69221319300142869</v>
      </c>
      <c r="I328" s="96">
        <f t="shared" si="93"/>
        <v>0.27736327990313786</v>
      </c>
      <c r="J328" s="96">
        <f t="shared" si="94"/>
        <v>2.1420185249914073E-2</v>
      </c>
      <c r="K328" s="96">
        <f t="shared" si="95"/>
        <v>0.28982914406050375</v>
      </c>
      <c r="L328" s="96">
        <f t="shared" ref="L328:L391" si="103">F328-SUM(G328:K328)</f>
        <v>107.25838779192789</v>
      </c>
      <c r="M328" s="96">
        <f t="shared" si="96"/>
        <v>664.4526048654767</v>
      </c>
      <c r="N328" s="96">
        <f t="shared" si="97"/>
        <v>63.988225469823526</v>
      </c>
      <c r="O328" s="96">
        <f t="shared" si="98"/>
        <v>1.5273923092543997</v>
      </c>
      <c r="P328" s="96">
        <f t="shared" si="99"/>
        <v>1.5273923092543997</v>
      </c>
      <c r="Q328" s="96">
        <f t="shared" si="100"/>
        <v>0.11714983752426483</v>
      </c>
      <c r="R328" s="96">
        <f t="shared" si="101"/>
        <v>0.11973093952355474</v>
      </c>
      <c r="S328" s="96">
        <f t="shared" ref="S328:S391" si="104">M328-SUM(N328:R328)</f>
        <v>597.17271400009656</v>
      </c>
      <c r="T328" s="96">
        <f t="shared" ref="T328:T391" si="105">J328+Q328+T327</f>
        <v>29.875130262798525</v>
      </c>
      <c r="U328" s="96">
        <f t="shared" ref="U328:U391" si="106">K328+R328+U327</f>
        <v>185.56065830857139</v>
      </c>
      <c r="V328" s="32">
        <f t="shared" ref="V328:V391" si="107">SUM(G328:I328,L328,N328,O328,P328,S328,T328,U328)</f>
        <v>999.99999999999943</v>
      </c>
      <c r="W328" s="100">
        <f>IF(A328=1,((cPH1_+cPHr+(cNES*L328+(cNES+cOSEX)*G328+(cNES+cEREX)*H328+(cNES+cHOEX)*I328+(cNES+cNES)*S328+(cNES+cOSEX)*N328+(cNES+cEREX)*O328+(cNES+cHOEX)*P328)))/(1+cDR)^(A$6:A$65537 + 0.5),(cPHr+(cNES*L328+(cNES+cOSEX)*G328+(cNES+cEREX)*H328+(cNES+cHOEX)*I328+(cNES+cNES)*S328+(cNES+cOSEX)*N328+(cNES+cEREX)*O328+(cNES+cHOEX)*P328))/(1+cDR)^(((cycle + 0.5)/('Life tables'!$I$2/2))))</f>
        <v>91915.802943094284</v>
      </c>
      <c r="X328" s="107">
        <f>((L328+G328+H328+I328+N328+O328+P328+S328)/('Life tables'!$I$2/2))/(1+oDR)^(((cycle + 0.5)/('Life tables'!$I$2/2)))</f>
        <v>25.031064347990572</v>
      </c>
      <c r="Y328" s="31">
        <f>((uNES*L328+ uOCEX*G328+uEREX*H328+uHOEX*I328+uNES*S328+ uOCEX*N328+uEREX*O328+uHOEX*P328)/('Life tables'!$I$2/2))/(1+oDR)^(((cycle + 0.5)/('Life tables'!$I$2/2)))</f>
        <v>16.497391420511402</v>
      </c>
      <c r="Z328" s="100">
        <f t="shared" si="102"/>
        <v>188981.81464887463</v>
      </c>
      <c r="AA328" s="107">
        <f>((L328+G328+H328+I328+N328+O328+P328+S328)/('Life tables'!$I$2/2))</f>
        <v>30.092849129167327</v>
      </c>
      <c r="AB328" s="31">
        <f>((uNES*L328+ uOCEX*G328+uEREX*H328+uHOEX*I328+uNES*S328+ uOCEX*N328+uEREX*O328+uHOEX*P328)/('Life tables'!$I$2/2))</f>
        <v>19.8334958570039</v>
      </c>
    </row>
    <row r="329" spans="1:28" x14ac:dyDescent="0.25">
      <c r="A329" s="4">
        <v>323</v>
      </c>
      <c r="C329" s="105">
        <f>IF(male=0,VLOOKUP((($A$5:$A$1570/'Life tables'!$I$2)*2)+age,lifetable,13,1),IF(male=1,VLOOKUP((($A$5:$A$1570/'Life tables'!$I$2)*2)+age,lifetable,10,1),"error"))</f>
        <v>1.6015111386780134E-4</v>
      </c>
      <c r="F329" s="96">
        <f t="shared" si="90"/>
        <v>120.57547651175911</v>
      </c>
      <c r="G329" s="96">
        <f t="shared" si="91"/>
        <v>12.112058966175201</v>
      </c>
      <c r="H329" s="96">
        <f t="shared" si="92"/>
        <v>0.69172980065821454</v>
      </c>
      <c r="I329" s="96">
        <f t="shared" si="93"/>
        <v>0.27716958916284351</v>
      </c>
      <c r="J329" s="96">
        <f t="shared" si="94"/>
        <v>2.1405226919670263E-2</v>
      </c>
      <c r="K329" s="96">
        <f t="shared" si="95"/>
        <v>0.28962674804942562</v>
      </c>
      <c r="L329" s="96">
        <f t="shared" si="103"/>
        <v>107.18348618079375</v>
      </c>
      <c r="M329" s="96">
        <f t="shared" si="96"/>
        <v>663.9887349168705</v>
      </c>
      <c r="N329" s="96">
        <f t="shared" si="97"/>
        <v>63.943553788739365</v>
      </c>
      <c r="O329" s="96">
        <f t="shared" si="98"/>
        <v>1.5263260008573716</v>
      </c>
      <c r="P329" s="96">
        <f t="shared" si="99"/>
        <v>1.5263260008573716</v>
      </c>
      <c r="Q329" s="96">
        <f t="shared" si="100"/>
        <v>0.11706805247486675</v>
      </c>
      <c r="R329" s="96">
        <f t="shared" si="101"/>
        <v>0.11964735254630959</v>
      </c>
      <c r="S329" s="96">
        <f t="shared" si="104"/>
        <v>596.75581372139527</v>
      </c>
      <c r="T329" s="96">
        <f t="shared" si="105"/>
        <v>30.01360354219306</v>
      </c>
      <c r="U329" s="96">
        <f t="shared" si="106"/>
        <v>185.96993240916711</v>
      </c>
      <c r="V329" s="32">
        <f t="shared" si="107"/>
        <v>999.99999999999955</v>
      </c>
      <c r="W329" s="100">
        <f>IF(A329=1,((cPH1_+cPHr+(cNES*L329+(cNES+cOSEX)*G329+(cNES+cEREX)*H329+(cNES+cHOEX)*I329+(cNES+cNES)*S329+(cNES+cOSEX)*N329+(cNES+cEREX)*O329+(cNES+cHOEX)*P329)))/(1+cDR)^(A$6:A$65537 + 0.5),(cPHr+(cNES*L329+(cNES+cOSEX)*G329+(cNES+cEREX)*H329+(cNES+cHOEX)*I329+(cNES+cNES)*S329+(cNES+cOSEX)*N329+(cNES+cEREX)*O329+(cNES+cHOEX)*P329))/(1+cDR)^(((cycle + 0.5)/('Life tables'!$I$2/2))))</f>
        <v>91646.584534697889</v>
      </c>
      <c r="X329" s="107">
        <f>((L329+G329+H329+I329+N329+O329+P329+S329)/('Life tables'!$I$2/2))/(1+oDR)^(((cycle + 0.5)/('Life tables'!$I$2/2)))</f>
        <v>24.999308364592022</v>
      </c>
      <c r="Y329" s="31">
        <f>((uNES*L329+ uOCEX*G329+uEREX*H329+uHOEX*I329+uNES*S329+ uOCEX*N329+uEREX*O329+uHOEX*P329)/('Life tables'!$I$2/2))/(1+oDR)^(((cycle + 0.5)/('Life tables'!$I$2/2)))</f>
        <v>16.476461792395511</v>
      </c>
      <c r="Z329" s="100">
        <f t="shared" si="102"/>
        <v>188849.89557511767</v>
      </c>
      <c r="AA329" s="107">
        <f>((L329+G329+H329+I329+N329+O329+P329+S329)/('Life tables'!$I$2/2))</f>
        <v>30.071839657887821</v>
      </c>
      <c r="AB329" s="31">
        <f>((uNES*L329+ uOCEX*G329+uEREX*H329+uHOEX*I329+uNES*S329+ uOCEX*N329+uEREX*O329+uHOEX*P329)/('Life tables'!$I$2/2))</f>
        <v>19.81964900485033</v>
      </c>
    </row>
    <row r="330" spans="1:28" x14ac:dyDescent="0.25">
      <c r="A330" s="4">
        <v>324</v>
      </c>
      <c r="C330" s="105">
        <f>IF(male=0,VLOOKUP((($A$5:$A$1570/'Life tables'!$I$2)*2)+age,lifetable,13,1),IF(male=1,VLOOKUP((($A$5:$A$1570/'Life tables'!$I$2)*2)+age,lifetable,10,1),"error"))</f>
        <v>1.6015111386780134E-4</v>
      </c>
      <c r="F330" s="96">
        <f t="shared" si="90"/>
        <v>120.49127616615792</v>
      </c>
      <c r="G330" s="96">
        <f t="shared" si="91"/>
        <v>12.103600865237947</v>
      </c>
      <c r="H330" s="96">
        <f t="shared" si="92"/>
        <v>0.69124675145150138</v>
      </c>
      <c r="I330" s="96">
        <f t="shared" si="93"/>
        <v>0.27697603591409997</v>
      </c>
      <c r="J330" s="96">
        <f t="shared" si="94"/>
        <v>2.1390279207610986E-2</v>
      </c>
      <c r="K330" s="96">
        <f t="shared" si="95"/>
        <v>0.28942449570934276</v>
      </c>
      <c r="L330" s="96">
        <f t="shared" si="103"/>
        <v>107.10863773863741</v>
      </c>
      <c r="M330" s="96">
        <f t="shared" si="96"/>
        <v>663.52518788248142</v>
      </c>
      <c r="N330" s="96">
        <f t="shared" si="97"/>
        <v>63.898913204993953</v>
      </c>
      <c r="O330" s="96">
        <f t="shared" si="98"/>
        <v>1.5252604347505958</v>
      </c>
      <c r="P330" s="96">
        <f t="shared" si="99"/>
        <v>1.5252604347505958</v>
      </c>
      <c r="Q330" s="96">
        <f t="shared" si="100"/>
        <v>0.1169863243585709</v>
      </c>
      <c r="R330" s="96">
        <f t="shared" si="101"/>
        <v>0.11956382375654437</v>
      </c>
      <c r="S330" s="96">
        <f t="shared" si="104"/>
        <v>596.33920365987115</v>
      </c>
      <c r="T330" s="96">
        <f t="shared" si="105"/>
        <v>30.151980145759243</v>
      </c>
      <c r="U330" s="96">
        <f t="shared" si="106"/>
        <v>186.37892072863301</v>
      </c>
      <c r="V330" s="32">
        <f t="shared" si="107"/>
        <v>999.99999999999955</v>
      </c>
      <c r="W330" s="100">
        <f>IF(A330=1,((cPH1_+cPHr+(cNES*L330+(cNES+cOSEX)*G330+(cNES+cEREX)*H330+(cNES+cHOEX)*I330+(cNES+cNES)*S330+(cNES+cOSEX)*N330+(cNES+cEREX)*O330+(cNES+cHOEX)*P330)))/(1+cDR)^(A$6:A$65537 + 0.5),(cPHr+(cNES*L330+(cNES+cOSEX)*G330+(cNES+cEREX)*H330+(cNES+cHOEX)*I330+(cNES+cNES)*S330+(cNES+cOSEX)*N330+(cNES+cEREX)*O330+(cNES+cHOEX)*P330))/(1+cDR)^(((cycle + 0.5)/('Life tables'!$I$2/2))))</f>
        <v>91378.154623515744</v>
      </c>
      <c r="X330" s="107">
        <f>((L330+G330+H330+I330+N330+O330+P330+S330)/('Life tables'!$I$2/2))/(1+oDR)^(((cycle + 0.5)/('Life tables'!$I$2/2)))</f>
        <v>24.9675926702479</v>
      </c>
      <c r="Y330" s="31">
        <f>((uNES*L330+ uOCEX*G330+uEREX*H330+uHOEX*I330+uNES*S330+ uOCEX*N330+uEREX*O330+uHOEX*P330)/('Life tables'!$I$2/2))/(1+oDR)^(((cycle + 0.5)/('Life tables'!$I$2/2)))</f>
        <v>16.455558717818274</v>
      </c>
      <c r="Z330" s="100">
        <f t="shared" si="102"/>
        <v>188718.06851586251</v>
      </c>
      <c r="AA330" s="107">
        <f>((L330+G330+H330+I330+N330+O330+P330+S330)/('Life tables'!$I$2/2))</f>
        <v>30.050844856178205</v>
      </c>
      <c r="AB330" s="31">
        <f>((uNES*L330+ uOCEX*G330+uEREX*H330+uHOEX*I330+uNES*S330+ uOCEX*N330+uEREX*O330+uHOEX*P330)/('Life tables'!$I$2/2))</f>
        <v>19.805811821023184</v>
      </c>
    </row>
    <row r="331" spans="1:28" x14ac:dyDescent="0.25">
      <c r="A331" s="4">
        <v>325</v>
      </c>
      <c r="C331" s="105">
        <f>IF(male=0,VLOOKUP((($A$5:$A$1570/'Life tables'!$I$2)*2)+age,lifetable,13,1),IF(male=1,VLOOKUP((($A$5:$A$1570/'Life tables'!$I$2)*2)+age,lifetable,10,1),"error"))</f>
        <v>1.6015111386780134E-4</v>
      </c>
      <c r="F331" s="96">
        <f t="shared" si="90"/>
        <v>120.40713554494324</v>
      </c>
      <c r="G331" s="96">
        <f t="shared" si="91"/>
        <v>12.095148763740315</v>
      </c>
      <c r="H331" s="96">
        <f t="shared" si="92"/>
        <v>0.69076404487779441</v>
      </c>
      <c r="I331" s="96">
        <f t="shared" si="93"/>
        <v>0.27678261995516157</v>
      </c>
      <c r="J331" s="96">
        <f t="shared" si="94"/>
        <v>2.1375342098155843E-2</v>
      </c>
      <c r="K331" s="96">
        <f t="shared" si="95"/>
        <v>0.28922238682944224</v>
      </c>
      <c r="L331" s="96">
        <f t="shared" si="103"/>
        <v>107.03384238744238</v>
      </c>
      <c r="M331" s="96">
        <f t="shared" si="96"/>
        <v>663.06196358066404</v>
      </c>
      <c r="N331" s="96">
        <f t="shared" si="97"/>
        <v>63.85430370109443</v>
      </c>
      <c r="O331" s="96">
        <f t="shared" si="98"/>
        <v>1.5241956105165197</v>
      </c>
      <c r="P331" s="96">
        <f t="shared" si="99"/>
        <v>1.5241956105165197</v>
      </c>
      <c r="Q331" s="96">
        <f t="shared" si="100"/>
        <v>0.11690465314335127</v>
      </c>
      <c r="R331" s="96">
        <f t="shared" si="101"/>
        <v>0.11948035312152749</v>
      </c>
      <c r="S331" s="96">
        <f t="shared" si="104"/>
        <v>595.92288365227171</v>
      </c>
      <c r="T331" s="96">
        <f t="shared" si="105"/>
        <v>30.290260141000751</v>
      </c>
      <c r="U331" s="96">
        <f t="shared" si="106"/>
        <v>186.78762346858397</v>
      </c>
      <c r="V331" s="32">
        <f t="shared" si="107"/>
        <v>999.99999999999966</v>
      </c>
      <c r="W331" s="100">
        <f>IF(A331=1,((cPH1_+cPHr+(cNES*L331+(cNES+cOSEX)*G331+(cNES+cEREX)*H331+(cNES+cHOEX)*I331+(cNES+cNES)*S331+(cNES+cOSEX)*N331+(cNES+cEREX)*O331+(cNES+cHOEX)*P331)))/(1+cDR)^(A$6:A$65537 + 0.5),(cPHr+(cNES*L331+(cNES+cOSEX)*G331+(cNES+cEREX)*H331+(cNES+cHOEX)*I331+(cNES+cNES)*S331+(cNES+cOSEX)*N331+(cNES+cEREX)*O331+(cNES+cHOEX)*P331))/(1+cDR)^(((cycle + 0.5)/('Life tables'!$I$2/2))))</f>
        <v>91110.51090213914</v>
      </c>
      <c r="X331" s="107">
        <f>((L331+G331+H331+I331+N331+O331+P331+S331)/('Life tables'!$I$2/2))/(1+oDR)^(((cycle + 0.5)/('Life tables'!$I$2/2)))</f>
        <v>24.935917213776353</v>
      </c>
      <c r="Y331" s="31">
        <f>((uNES*L331+ uOCEX*G331+uEREX*H331+uHOEX*I331+uNES*S331+ uOCEX*N331+uEREX*O331+uHOEX*P331)/('Life tables'!$I$2/2))/(1+oDR)^(((cycle + 0.5)/('Life tables'!$I$2/2)))</f>
        <v>16.434682163048755</v>
      </c>
      <c r="Z331" s="100">
        <f t="shared" si="102"/>
        <v>188586.33341084991</v>
      </c>
      <c r="AA331" s="107">
        <f>((L331+G331+H331+I331+N331+O331+P331+S331)/('Life tables'!$I$2/2))</f>
        <v>30.029864713716151</v>
      </c>
      <c r="AB331" s="31">
        <f>((uNES*L331+ uOCEX*G331+uEREX*H331+uHOEX*I331+uNES*S331+ uOCEX*N331+uEREX*O331+uHOEX*P331)/('Life tables'!$I$2/2))</f>
        <v>19.791984298721392</v>
      </c>
    </row>
    <row r="332" spans="1:28" x14ac:dyDescent="0.25">
      <c r="A332" s="4">
        <v>326</v>
      </c>
      <c r="C332" s="105">
        <f>IF(male=0,VLOOKUP((($A$5:$A$1570/'Life tables'!$I$2)*2)+age,lifetable,13,1),IF(male=1,VLOOKUP((($A$5:$A$1570/'Life tables'!$I$2)*2)+age,lifetable,10,1),"error"))</f>
        <v>1.6015111386780134E-4</v>
      </c>
      <c r="F332" s="96">
        <f t="shared" si="90"/>
        <v>120.32305456255955</v>
      </c>
      <c r="G332" s="96">
        <f t="shared" si="91"/>
        <v>12.086702653088073</v>
      </c>
      <c r="H332" s="96">
        <f t="shared" si="92"/>
        <v>0.6902816804462697</v>
      </c>
      <c r="I332" s="96">
        <f t="shared" si="93"/>
        <v>0.27658934108935984</v>
      </c>
      <c r="J332" s="96">
        <f t="shared" si="94"/>
        <v>2.1360415576116541E-2</v>
      </c>
      <c r="K332" s="96">
        <f t="shared" si="95"/>
        <v>0.2890204212042165</v>
      </c>
      <c r="L332" s="96">
        <f t="shared" si="103"/>
        <v>106.95910005115552</v>
      </c>
      <c r="M332" s="96">
        <f t="shared" si="96"/>
        <v>662.59906182785517</v>
      </c>
      <c r="N332" s="96">
        <f t="shared" si="97"/>
        <v>63.809725259363276</v>
      </c>
      <c r="O332" s="96">
        <f t="shared" si="98"/>
        <v>1.5231315277331829</v>
      </c>
      <c r="P332" s="96">
        <f t="shared" si="99"/>
        <v>1.5231315277331829</v>
      </c>
      <c r="Q332" s="96">
        <f t="shared" si="100"/>
        <v>0.11682303879684386</v>
      </c>
      <c r="R332" s="96">
        <f t="shared" si="101"/>
        <v>0.11939694060818182</v>
      </c>
      <c r="S332" s="96">
        <f t="shared" si="104"/>
        <v>595.50685353362053</v>
      </c>
      <c r="T332" s="96">
        <f t="shared" si="105"/>
        <v>30.428443595373711</v>
      </c>
      <c r="U332" s="96">
        <f t="shared" si="106"/>
        <v>187.19604083039638</v>
      </c>
      <c r="V332" s="32">
        <f t="shared" si="107"/>
        <v>999.99999999999955</v>
      </c>
      <c r="W332" s="100">
        <f>IF(A332=1,((cPH1_+cPHr+(cNES*L332+(cNES+cOSEX)*G332+(cNES+cEREX)*H332+(cNES+cHOEX)*I332+(cNES+cNES)*S332+(cNES+cOSEX)*N332+(cNES+cEREX)*O332+(cNES+cHOEX)*P332)))/(1+cDR)^(A$6:A$65537 + 0.5),(cPHr+(cNES*L332+(cNES+cOSEX)*G332+(cNES+cEREX)*H332+(cNES+cHOEX)*I332+(cNES+cNES)*S332+(cNES+cOSEX)*N332+(cNES+cEREX)*O332+(cNES+cHOEX)*P332))/(1+cDR)^(((cycle + 0.5)/('Life tables'!$I$2/2))))</f>
        <v>90843.651069814761</v>
      </c>
      <c r="X332" s="107">
        <f>((L332+G332+H332+I332+N332+O332+P332+S332)/('Life tables'!$I$2/2))/(1+oDR)^(((cycle + 0.5)/('Life tables'!$I$2/2)))</f>
        <v>24.904281944063676</v>
      </c>
      <c r="Y332" s="31">
        <f>((uNES*L332+ uOCEX*G332+uEREX*H332+uHOEX*I332+uNES*S332+ uOCEX*N332+uEREX*O332+uHOEX*P332)/('Life tables'!$I$2/2))/(1+oDR)^(((cycle + 0.5)/('Life tables'!$I$2/2)))</f>
        <v>16.413832094400838</v>
      </c>
      <c r="Z332" s="100">
        <f t="shared" si="102"/>
        <v>188454.69019967696</v>
      </c>
      <c r="AA332" s="107">
        <f>((L332+G332+H332+I332+N332+O332+P332+S332)/('Life tables'!$I$2/2))</f>
        <v>30.008899220190266</v>
      </c>
      <c r="AB332" s="31">
        <f>((uNES*L332+ uOCEX*G332+uEREX*H332+uHOEX*I332+uNES*S332+ uOCEX*N332+uEREX*O332+uHOEX*P332)/('Life tables'!$I$2/2))</f>
        <v>19.778166431150964</v>
      </c>
    </row>
    <row r="333" spans="1:28" x14ac:dyDescent="0.25">
      <c r="A333" s="4">
        <v>327</v>
      </c>
      <c r="C333" s="105">
        <f>IF(male=0,VLOOKUP((($A$5:$A$1570/'Life tables'!$I$2)*2)+age,lifetable,13,1),IF(male=1,VLOOKUP((($A$5:$A$1570/'Life tables'!$I$2)*2)+age,lifetable,10,1),"error"))</f>
        <v>1.6015111386780134E-4</v>
      </c>
      <c r="F333" s="96">
        <f t="shared" si="90"/>
        <v>120.2390331355583</v>
      </c>
      <c r="G333" s="96">
        <f t="shared" si="91"/>
        <v>12.078262524898639</v>
      </c>
      <c r="H333" s="96">
        <f t="shared" si="92"/>
        <v>0.68979965767819107</v>
      </c>
      <c r="I333" s="96">
        <f t="shared" si="93"/>
        <v>0.27639619912486973</v>
      </c>
      <c r="J333" s="96">
        <f t="shared" si="94"/>
        <v>2.1345499626678841E-2</v>
      </c>
      <c r="K333" s="96">
        <f t="shared" si="95"/>
        <v>0.28881859863321907</v>
      </c>
      <c r="L333" s="96">
        <f t="shared" si="103"/>
        <v>106.88441065559671</v>
      </c>
      <c r="M333" s="96">
        <f t="shared" si="96"/>
        <v>662.13648243867112</v>
      </c>
      <c r="N333" s="96">
        <f t="shared" si="97"/>
        <v>63.765177861947635</v>
      </c>
      <c r="O333" s="96">
        <f t="shared" si="98"/>
        <v>1.5220681859744396</v>
      </c>
      <c r="P333" s="96">
        <f t="shared" si="99"/>
        <v>1.5220681859744396</v>
      </c>
      <c r="Q333" s="96">
        <f t="shared" si="100"/>
        <v>0.11674148128636355</v>
      </c>
      <c r="R333" s="96">
        <f t="shared" si="101"/>
        <v>0.11931358618310217</v>
      </c>
      <c r="S333" s="96">
        <f t="shared" si="104"/>
        <v>595.09111313730511</v>
      </c>
      <c r="T333" s="96">
        <f t="shared" si="105"/>
        <v>30.566530576286752</v>
      </c>
      <c r="U333" s="96">
        <f t="shared" si="106"/>
        <v>187.60417301521269</v>
      </c>
      <c r="V333" s="32">
        <f t="shared" si="107"/>
        <v>999.99999999999943</v>
      </c>
      <c r="W333" s="100">
        <f>IF(A333=1,((cPH1_+cPHr+(cNES*L333+(cNES+cOSEX)*G333+(cNES+cEREX)*H333+(cNES+cHOEX)*I333+(cNES+cNES)*S333+(cNES+cOSEX)*N333+(cNES+cEREX)*O333+(cNES+cHOEX)*P333)))/(1+cDR)^(A$6:A$65537 + 0.5),(cPHr+(cNES*L333+(cNES+cOSEX)*G333+(cNES+cEREX)*H333+(cNES+cHOEX)*I333+(cNES+cNES)*S333+(cNES+cOSEX)*N333+(cNES+cEREX)*O333+(cNES+cHOEX)*P333))/(1+cDR)^(((cycle + 0.5)/('Life tables'!$I$2/2))))</f>
        <v>90577.572832430291</v>
      </c>
      <c r="X333" s="107">
        <f>((L333+G333+H333+I333+N333+O333+P333+S333)/('Life tables'!$I$2/2))/(1+oDR)^(((cycle + 0.5)/('Life tables'!$I$2/2)))</f>
        <v>24.87268681006411</v>
      </c>
      <c r="Y333" s="31">
        <f>((uNES*L333+ uOCEX*G333+uEREX*H333+uHOEX*I333+uNES*S333+ uOCEX*N333+uEREX*O333+uHOEX*P333)/('Life tables'!$I$2/2))/(1+oDR)^(((cycle + 0.5)/('Life tables'!$I$2/2)))</f>
        <v>16.393008478233121</v>
      </c>
      <c r="Z333" s="100">
        <f t="shared" si="102"/>
        <v>188323.13882180577</v>
      </c>
      <c r="AA333" s="107">
        <f>((L333+G333+H333+I333+N333+O333+P333+S333)/('Life tables'!$I$2/2))</f>
        <v>29.987948365299975</v>
      </c>
      <c r="AB333" s="31">
        <f>((uNES*L333+ uOCEX*G333+uEREX*H333+uHOEX*I333+uNES*S333+ uOCEX*N333+uEREX*O333+uHOEX*P333)/('Life tables'!$I$2/2))</f>
        <v>19.764358211524975</v>
      </c>
    </row>
    <row r="334" spans="1:28" x14ac:dyDescent="0.25">
      <c r="A334" s="4">
        <v>328</v>
      </c>
      <c r="C334" s="105">
        <f>IF(male=0,VLOOKUP((($A$5:$A$1570/'Life tables'!$I$2)*2)+age,lifetable,13,1),IF(male=1,VLOOKUP((($A$5:$A$1570/'Life tables'!$I$2)*2)+age,lifetable,10,1),"error"))</f>
        <v>1.6015111386780134E-4</v>
      </c>
      <c r="F334" s="96">
        <f t="shared" si="90"/>
        <v>120.15507118250089</v>
      </c>
      <c r="G334" s="96">
        <f t="shared" si="91"/>
        <v>12.069828370991337</v>
      </c>
      <c r="H334" s="96">
        <f t="shared" si="92"/>
        <v>0.68931797610635326</v>
      </c>
      <c r="I334" s="96">
        <f t="shared" si="93"/>
        <v>0.2762031938744865</v>
      </c>
      <c r="J334" s="96">
        <f t="shared" si="94"/>
        <v>2.1330594235385306E-2</v>
      </c>
      <c r="K334" s="96">
        <f t="shared" si="95"/>
        <v>0.28861691892083141</v>
      </c>
      <c r="L334" s="96">
        <f t="shared" si="103"/>
        <v>106.8097741283725</v>
      </c>
      <c r="M334" s="96">
        <f t="shared" si="96"/>
        <v>661.67422522599929</v>
      </c>
      <c r="N334" s="96">
        <f t="shared" si="97"/>
        <v>63.720661490828157</v>
      </c>
      <c r="O334" s="96">
        <f t="shared" si="98"/>
        <v>1.5210055848101696</v>
      </c>
      <c r="P334" s="96">
        <f t="shared" si="99"/>
        <v>1.5210055848101696</v>
      </c>
      <c r="Q334" s="96">
        <f t="shared" si="100"/>
        <v>0.11665998057892048</v>
      </c>
      <c r="R334" s="96">
        <f t="shared" si="101"/>
        <v>0.11923028981257182</v>
      </c>
      <c r="S334" s="96">
        <f t="shared" si="104"/>
        <v>594.67566229515933</v>
      </c>
      <c r="T334" s="96">
        <f t="shared" si="105"/>
        <v>30.704521151101059</v>
      </c>
      <c r="U334" s="96">
        <f t="shared" si="106"/>
        <v>188.01202022394611</v>
      </c>
      <c r="V334" s="32">
        <f t="shared" si="107"/>
        <v>999.99999999999977</v>
      </c>
      <c r="W334" s="100">
        <f>IF(A334=1,((cPH1_+cPHr+(cNES*L334+(cNES+cOSEX)*G334+(cNES+cEREX)*H334+(cNES+cHOEX)*I334+(cNES+cNES)*S334+(cNES+cOSEX)*N334+(cNES+cEREX)*O334+(cNES+cHOEX)*P334)))/(1+cDR)^(A$6:A$65537 + 0.5),(cPHr+(cNES*L334+(cNES+cOSEX)*G334+(cNES+cEREX)*H334+(cNES+cHOEX)*I334+(cNES+cNES)*S334+(cNES+cOSEX)*N334+(cNES+cEREX)*O334+(cNES+cHOEX)*P334))/(1+cDR)^(((cycle + 0.5)/('Life tables'!$I$2/2))))</f>
        <v>90312.273902499583</v>
      </c>
      <c r="X334" s="107">
        <f>((L334+G334+H334+I334+N334+O334+P334+S334)/('Life tables'!$I$2/2))/(1+oDR)^(((cycle + 0.5)/('Life tables'!$I$2/2)))</f>
        <v>24.841131760799616</v>
      </c>
      <c r="Y334" s="31">
        <f>((uNES*L334+ uOCEX*G334+uEREX*H334+uHOEX*I334+uNES*S334+ uOCEX*N334+uEREX*O334+uHOEX*P334)/('Life tables'!$I$2/2))/(1+oDR)^(((cycle + 0.5)/('Life tables'!$I$2/2)))</f>
        <v>16.372211280948719</v>
      </c>
      <c r="Z334" s="100">
        <f t="shared" si="102"/>
        <v>188191.67921657185</v>
      </c>
      <c r="AA334" s="107">
        <f>((L334+G334+H334+I334+N334+O334+P334+S334)/('Life tables'!$I$2/2))</f>
        <v>29.967012138755329</v>
      </c>
      <c r="AB334" s="31">
        <f>((uNES*L334+ uOCEX*G334+uEREX*H334+uHOEX*I334+uNES*S334+ uOCEX*N334+uEREX*O334+uHOEX*P334)/('Life tables'!$I$2/2))</f>
        <v>19.750559633063364</v>
      </c>
    </row>
    <row r="335" spans="1:28" x14ac:dyDescent="0.25">
      <c r="A335" s="4">
        <v>329</v>
      </c>
      <c r="C335" s="105">
        <f>IF(male=0,VLOOKUP((($A$5:$A$1570/'Life tables'!$I$2)*2)+age,lifetable,13,1),IF(male=1,VLOOKUP((($A$5:$A$1570/'Life tables'!$I$2)*2)+age,lifetable,10,1),"error"))</f>
        <v>1.6015111386780134E-4</v>
      </c>
      <c r="F335" s="96">
        <f t="shared" si="90"/>
        <v>120.07116862386609</v>
      </c>
      <c r="G335" s="96">
        <f t="shared" si="91"/>
        <v>12.061400183378089</v>
      </c>
      <c r="H335" s="96">
        <f t="shared" si="92"/>
        <v>0.68883663527455063</v>
      </c>
      <c r="I335" s="96">
        <f t="shared" si="93"/>
        <v>0.27601032515541279</v>
      </c>
      <c r="J335" s="96">
        <f t="shared" si="94"/>
        <v>2.1315699388118874E-2</v>
      </c>
      <c r="K335" s="96">
        <f t="shared" si="95"/>
        <v>0.28841538187604054</v>
      </c>
      <c r="L335" s="96">
        <f t="shared" si="103"/>
        <v>106.73519039879388</v>
      </c>
      <c r="M335" s="96">
        <f t="shared" si="96"/>
        <v>661.21229000108644</v>
      </c>
      <c r="N335" s="96">
        <f t="shared" si="97"/>
        <v>63.676176127827489</v>
      </c>
      <c r="O335" s="96">
        <f t="shared" si="98"/>
        <v>1.5199437238064815</v>
      </c>
      <c r="P335" s="96">
        <f t="shared" si="99"/>
        <v>1.5199437238064815</v>
      </c>
      <c r="Q335" s="96">
        <f t="shared" si="100"/>
        <v>0.11657853664123552</v>
      </c>
      <c r="R335" s="96">
        <f t="shared" si="101"/>
        <v>0.11914705146257838</v>
      </c>
      <c r="S335" s="96">
        <f t="shared" si="104"/>
        <v>594.26050083754217</v>
      </c>
      <c r="T335" s="96">
        <f t="shared" si="105"/>
        <v>30.842415387130412</v>
      </c>
      <c r="U335" s="96">
        <f t="shared" si="106"/>
        <v>188.41958265728474</v>
      </c>
      <c r="V335" s="32">
        <f t="shared" si="107"/>
        <v>999.99999999999966</v>
      </c>
      <c r="W335" s="100">
        <f>IF(A335=1,((cPH1_+cPHr+(cNES*L335+(cNES+cOSEX)*G335+(cNES+cEREX)*H335+(cNES+cHOEX)*I335+(cNES+cNES)*S335+(cNES+cOSEX)*N335+(cNES+cEREX)*O335+(cNES+cHOEX)*P335)))/(1+cDR)^(A$6:A$65537 + 0.5),(cPHr+(cNES*L335+(cNES+cOSEX)*G335+(cNES+cEREX)*H335+(cNES+cHOEX)*I335+(cNES+cNES)*S335+(cNES+cOSEX)*N335+(cNES+cEREX)*O335+(cNES+cHOEX)*P335))/(1+cDR)^(((cycle + 0.5)/('Life tables'!$I$2/2))))</f>
        <v>90047.751999147906</v>
      </c>
      <c r="X335" s="107">
        <f>((L335+G335+H335+I335+N335+O335+P335+S335)/('Life tables'!$I$2/2))/(1+oDR)^(((cycle + 0.5)/('Life tables'!$I$2/2)))</f>
        <v>24.809616745359605</v>
      </c>
      <c r="Y335" s="31">
        <f>((uNES*L335+ uOCEX*G335+uEREX*H335+uHOEX*I335+uNES*S335+ uOCEX*N335+uEREX*O335+uHOEX*P335)/('Life tables'!$I$2/2))/(1+oDR)^(((cycle + 0.5)/('Life tables'!$I$2/2)))</f>
        <v>16.351440468995165</v>
      </c>
      <c r="Z335" s="100">
        <f t="shared" si="102"/>
        <v>188060.31132319197</v>
      </c>
      <c r="AA335" s="107">
        <f>((L335+G335+H335+I335+N335+O335+P335+S335)/('Life tables'!$I$2/2))</f>
        <v>29.946090530276781</v>
      </c>
      <c r="AB335" s="31">
        <f>((uNES*L335+ uOCEX*G335+uEREX*H335+uHOEX*I335+uNES*S335+ uOCEX*N335+uEREX*O335+uHOEX*P335)/('Life tables'!$I$2/2))</f>
        <v>19.736770688992891</v>
      </c>
    </row>
    <row r="336" spans="1:28" x14ac:dyDescent="0.25">
      <c r="A336" s="4">
        <v>330</v>
      </c>
      <c r="C336" s="105">
        <f>IF(male=0,VLOOKUP((($A$5:$A$1570/'Life tables'!$I$2)*2)+age,lifetable,13,1),IF(male=1,VLOOKUP((($A$5:$A$1570/'Life tables'!$I$2)*2)+age,lifetable,10,1),"error"))</f>
        <v>1.6015111386780134E-4</v>
      </c>
      <c r="F336" s="96">
        <f t="shared" si="90"/>
        <v>119.98732538196199</v>
      </c>
      <c r="G336" s="96">
        <f t="shared" si="91"/>
        <v>12.052977954254585</v>
      </c>
      <c r="H336" s="96">
        <f t="shared" si="92"/>
        <v>0.6883556347370724</v>
      </c>
      <c r="I336" s="96">
        <f t="shared" si="93"/>
        <v>0.2758175927890566</v>
      </c>
      <c r="J336" s="96">
        <f t="shared" si="94"/>
        <v>2.1300815071087279E-2</v>
      </c>
      <c r="K336" s="96">
        <f t="shared" si="95"/>
        <v>0.28821398731222786</v>
      </c>
      <c r="L336" s="96">
        <f t="shared" si="103"/>
        <v>106.66065939779796</v>
      </c>
      <c r="M336" s="96">
        <f t="shared" si="96"/>
        <v>660.75067657362251</v>
      </c>
      <c r="N336" s="96">
        <f t="shared" si="97"/>
        <v>63.631721754618376</v>
      </c>
      <c r="O336" s="96">
        <f t="shared" si="98"/>
        <v>1.5188826025259055</v>
      </c>
      <c r="P336" s="96">
        <f t="shared" si="99"/>
        <v>1.5188826025259055</v>
      </c>
      <c r="Q336" s="96">
        <f t="shared" si="100"/>
        <v>0.11649714943975503</v>
      </c>
      <c r="R336" s="96">
        <f t="shared" si="101"/>
        <v>0.11906387109882899</v>
      </c>
      <c r="S336" s="96">
        <f t="shared" si="104"/>
        <v>593.84562859341372</v>
      </c>
      <c r="T336" s="96">
        <f t="shared" si="105"/>
        <v>30.980213351641254</v>
      </c>
      <c r="U336" s="96">
        <f t="shared" si="106"/>
        <v>188.82686051569578</v>
      </c>
      <c r="V336" s="32">
        <f t="shared" si="107"/>
        <v>999.99999999999966</v>
      </c>
      <c r="W336" s="100">
        <f>IF(A336=1,((cPH1_+cPHr+(cNES*L336+(cNES+cOSEX)*G336+(cNES+cEREX)*H336+(cNES+cHOEX)*I336+(cNES+cNES)*S336+(cNES+cOSEX)*N336+(cNES+cEREX)*O336+(cNES+cHOEX)*P336)))/(1+cDR)^(A$6:A$65537 + 0.5),(cPHr+(cNES*L336+(cNES+cOSEX)*G336+(cNES+cEREX)*H336+(cNES+cHOEX)*I336+(cNES+cNES)*S336+(cNES+cOSEX)*N336+(cNES+cEREX)*O336+(cNES+cHOEX)*P336))/(1+cDR)^(((cycle + 0.5)/('Life tables'!$I$2/2))))</f>
        <v>89784.004848096884</v>
      </c>
      <c r="X336" s="107">
        <f>((L336+G336+H336+I336+N336+O336+P336+S336)/('Life tables'!$I$2/2))/(1+oDR)^(((cycle + 0.5)/('Life tables'!$I$2/2)))</f>
        <v>24.778141712900762</v>
      </c>
      <c r="Y336" s="31">
        <f>((uNES*L336+ uOCEX*G336+uEREX*H336+uHOEX*I336+uNES*S336+ uOCEX*N336+uEREX*O336+uHOEX*P336)/('Life tables'!$I$2/2))/(1+oDR)^(((cycle + 0.5)/('Life tables'!$I$2/2)))</f>
        <v>16.330696008864248</v>
      </c>
      <c r="Z336" s="100">
        <f t="shared" si="102"/>
        <v>187929.03508077186</v>
      </c>
      <c r="AA336" s="107">
        <f>((L336+G336+H336+I336+N336+O336+P336+S336)/('Life tables'!$I$2/2))</f>
        <v>29.925183529595117</v>
      </c>
      <c r="AB336" s="31">
        <f>((uNES*L336+ uOCEX*G336+uEREX*H336+uHOEX*I336+uNES*S336+ uOCEX*N336+uEREX*O336+uHOEX*P336)/('Life tables'!$I$2/2))</f>
        <v>19.722991372547014</v>
      </c>
    </row>
    <row r="337" spans="1:28" x14ac:dyDescent="0.25">
      <c r="A337" s="4">
        <v>331</v>
      </c>
      <c r="C337" s="105">
        <f>IF(male=0,VLOOKUP((($A$5:$A$1570/'Life tables'!$I$2)*2)+age,lifetable,13,1),IF(male=1,VLOOKUP((($A$5:$A$1570/'Life tables'!$I$2)*2)+age,lifetable,10,1),"error"))</f>
        <v>1.6015111386780134E-4</v>
      </c>
      <c r="F337" s="96">
        <f t="shared" si="90"/>
        <v>119.9035413808418</v>
      </c>
      <c r="G337" s="96">
        <f t="shared" si="91"/>
        <v>12.044561675991808</v>
      </c>
      <c r="H337" s="96">
        <f t="shared" si="92"/>
        <v>0.68787497405821896</v>
      </c>
      <c r="I337" s="96">
        <f t="shared" si="93"/>
        <v>0.27562499660083722</v>
      </c>
      <c r="J337" s="96">
        <f t="shared" si="94"/>
        <v>2.1285941270807986E-2</v>
      </c>
      <c r="K337" s="96">
        <f t="shared" si="95"/>
        <v>0.28801273504696601</v>
      </c>
      <c r="L337" s="96">
        <f t="shared" si="103"/>
        <v>106.58618105787316</v>
      </c>
      <c r="M337" s="96">
        <f t="shared" si="96"/>
        <v>660.28938475182076</v>
      </c>
      <c r="N337" s="96">
        <f t="shared" si="97"/>
        <v>63.587298352731324</v>
      </c>
      <c r="O337" s="96">
        <f t="shared" si="98"/>
        <v>1.5178222205275766</v>
      </c>
      <c r="P337" s="96">
        <f t="shared" si="99"/>
        <v>1.5178222205275766</v>
      </c>
      <c r="Q337" s="96">
        <f t="shared" si="100"/>
        <v>0.11641581894066505</v>
      </c>
      <c r="R337" s="96">
        <f t="shared" si="101"/>
        <v>0.11898074868676464</v>
      </c>
      <c r="S337" s="96">
        <f t="shared" si="104"/>
        <v>593.43104539040689</v>
      </c>
      <c r="T337" s="96">
        <f t="shared" si="105"/>
        <v>31.117915111852728</v>
      </c>
      <c r="U337" s="96">
        <f t="shared" si="106"/>
        <v>189.23385399942953</v>
      </c>
      <c r="V337" s="32">
        <f t="shared" si="107"/>
        <v>999.99999999999955</v>
      </c>
      <c r="W337" s="100">
        <f>IF(A337=1,((cPH1_+cPHr+(cNES*L337+(cNES+cOSEX)*G337+(cNES+cEREX)*H337+(cNES+cHOEX)*I337+(cNES+cNES)*S337+(cNES+cOSEX)*N337+(cNES+cEREX)*O337+(cNES+cHOEX)*P337)))/(1+cDR)^(A$6:A$65537 + 0.5),(cPHr+(cNES*L337+(cNES+cOSEX)*G337+(cNES+cEREX)*H337+(cNES+cHOEX)*I337+(cNES+cNES)*S337+(cNES+cOSEX)*N337+(cNES+cEREX)*O337+(cNES+cHOEX)*P337))/(1+cDR)^(((cycle + 0.5)/('Life tables'!$I$2/2))))</f>
        <v>89521.030181649345</v>
      </c>
      <c r="X337" s="107">
        <f>((L337+G337+H337+I337+N337+O337+P337+S337)/('Life tables'!$I$2/2))/(1+oDR)^(((cycle + 0.5)/('Life tables'!$I$2/2)))</f>
        <v>24.746706612646836</v>
      </c>
      <c r="Y337" s="31">
        <f>((uNES*L337+ uOCEX*G337+uEREX*H337+uHOEX*I337+uNES*S337+ uOCEX*N337+uEREX*O337+uHOEX*P337)/('Life tables'!$I$2/2))/(1+oDR)^(((cycle + 0.5)/('Life tables'!$I$2/2)))</f>
        <v>16.309977867091888</v>
      </c>
      <c r="Z337" s="100">
        <f t="shared" si="102"/>
        <v>187797.85042831363</v>
      </c>
      <c r="AA337" s="107">
        <f>((L337+G337+H337+I337+N337+O337+P337+S337)/('Life tables'!$I$2/2))</f>
        <v>29.904291126451245</v>
      </c>
      <c r="AB337" s="31">
        <f>((uNES*L337+ uOCEX*G337+uEREX*H337+uHOEX*I337+uNES*S337+ uOCEX*N337+uEREX*O337+uHOEX*P337)/('Life tables'!$I$2/2))</f>
        <v>19.709221676965811</v>
      </c>
    </row>
    <row r="338" spans="1:28" x14ac:dyDescent="0.25">
      <c r="A338" s="4">
        <v>332</v>
      </c>
      <c r="C338" s="105">
        <f>IF(male=0,VLOOKUP((($A$5:$A$1570/'Life tables'!$I$2)*2)+age,lifetable,13,1),IF(male=1,VLOOKUP((($A$5:$A$1570/'Life tables'!$I$2)*2)+age,lifetable,10,1),"error"))</f>
        <v>1.6015111386780134E-4</v>
      </c>
      <c r="F338" s="96">
        <f t="shared" si="90"/>
        <v>119.81981654622379</v>
      </c>
      <c r="G338" s="96">
        <f t="shared" si="91"/>
        <v>12.036151341128004</v>
      </c>
      <c r="H338" s="96">
        <f t="shared" si="92"/>
        <v>0.68739465281184331</v>
      </c>
      <c r="I338" s="96">
        <f t="shared" si="93"/>
        <v>0.27543253642000154</v>
      </c>
      <c r="J338" s="96">
        <f t="shared" si="94"/>
        <v>2.1271077974094117E-2</v>
      </c>
      <c r="K338" s="96">
        <f t="shared" si="95"/>
        <v>0.28781162490182782</v>
      </c>
      <c r="L338" s="96">
        <f t="shared" si="103"/>
        <v>106.51175531298802</v>
      </c>
      <c r="M338" s="96">
        <f t="shared" si="96"/>
        <v>659.8284143424936</v>
      </c>
      <c r="N338" s="96">
        <f t="shared" si="97"/>
        <v>63.542905903561959</v>
      </c>
      <c r="O338" s="96">
        <f t="shared" si="98"/>
        <v>1.5167625773674107</v>
      </c>
      <c r="P338" s="96">
        <f t="shared" si="99"/>
        <v>1.5167625773674107</v>
      </c>
      <c r="Q338" s="96">
        <f t="shared" si="100"/>
        <v>0.11633454510990461</v>
      </c>
      <c r="R338" s="96">
        <f t="shared" si="101"/>
        <v>0.11889768419157394</v>
      </c>
      <c r="S338" s="96">
        <f t="shared" si="104"/>
        <v>593.01675105489528</v>
      </c>
      <c r="T338" s="96">
        <f t="shared" si="105"/>
        <v>31.255520734936727</v>
      </c>
      <c r="U338" s="96">
        <f t="shared" si="106"/>
        <v>189.64056330852293</v>
      </c>
      <c r="V338" s="32">
        <f t="shared" si="107"/>
        <v>999.99999999999955</v>
      </c>
      <c r="W338" s="100">
        <f>IF(A338=1,((cPH1_+cPHr+(cNES*L338+(cNES+cOSEX)*G338+(cNES+cEREX)*H338+(cNES+cHOEX)*I338+(cNES+cNES)*S338+(cNES+cOSEX)*N338+(cNES+cEREX)*O338+(cNES+cHOEX)*P338)))/(1+cDR)^(A$6:A$65537 + 0.5),(cPHr+(cNES*L338+(cNES+cOSEX)*G338+(cNES+cEREX)*H338+(cNES+cHOEX)*I338+(cNES+cNES)*S338+(cNES+cOSEX)*N338+(cNES+cEREX)*O338+(cNES+cHOEX)*P338))/(1+cDR)^(((cycle + 0.5)/('Life tables'!$I$2/2))))</f>
        <v>89258.825738673826</v>
      </c>
      <c r="X338" s="107">
        <f>((L338+G338+H338+I338+N338+O338+P338+S338)/('Life tables'!$I$2/2))/(1+oDR)^(((cycle + 0.5)/('Life tables'!$I$2/2)))</f>
        <v>24.715311393888406</v>
      </c>
      <c r="Y338" s="31">
        <f>((uNES*L338+ uOCEX*G338+uEREX*H338+uHOEX*I338+uNES*S338+ uOCEX*N338+uEREX*O338+uHOEX*P338)/('Life tables'!$I$2/2))/(1+oDR)^(((cycle + 0.5)/('Life tables'!$I$2/2)))</f>
        <v>16.289286010257975</v>
      </c>
      <c r="Z338" s="100">
        <f t="shared" si="102"/>
        <v>187666.75730472221</v>
      </c>
      <c r="AA338" s="107">
        <f>((L338+G338+H338+I338+N338+O338+P338+S338)/('Life tables'!$I$2/2))</f>
        <v>29.883413310596072</v>
      </c>
      <c r="AB338" s="31">
        <f>((uNES*L338+ uOCEX*G338+uEREX*H338+uHOEX*I338+uNES*S338+ uOCEX*N338+uEREX*O338+uHOEX*P338)/('Life tables'!$I$2/2))</f>
        <v>19.695461595495829</v>
      </c>
    </row>
    <row r="339" spans="1:28" x14ac:dyDescent="0.25">
      <c r="A339" s="4">
        <v>333</v>
      </c>
      <c r="C339" s="105">
        <f>IF(male=0,VLOOKUP((($A$5:$A$1570/'Life tables'!$I$2)*2)+age,lifetable,13,1),IF(male=1,VLOOKUP((($A$5:$A$1570/'Life tables'!$I$2)*2)+age,lifetable,10,1),"error"))</f>
        <v>1.6015111386780134E-4</v>
      </c>
      <c r="F339" s="96">
        <f t="shared" si="90"/>
        <v>119.73615080541482</v>
      </c>
      <c r="G339" s="96">
        <f t="shared" si="91"/>
        <v>12.027746942360997</v>
      </c>
      <c r="H339" s="96">
        <f t="shared" si="92"/>
        <v>0.68691467058091216</v>
      </c>
      <c r="I339" s="96">
        <f t="shared" si="93"/>
        <v>0.27524021207944821</v>
      </c>
      <c r="J339" s="96">
        <f t="shared" si="94"/>
        <v>2.1256225168040779E-2</v>
      </c>
      <c r="K339" s="96">
        <f t="shared" si="95"/>
        <v>0.28761065670220154</v>
      </c>
      <c r="L339" s="96">
        <f t="shared" si="103"/>
        <v>106.43738209852323</v>
      </c>
      <c r="M339" s="96">
        <f t="shared" si="96"/>
        <v>659.36776515112524</v>
      </c>
      <c r="N339" s="96">
        <f t="shared" si="97"/>
        <v>63.498544388377987</v>
      </c>
      <c r="O339" s="96">
        <f t="shared" si="98"/>
        <v>1.5157036725982698</v>
      </c>
      <c r="P339" s="96">
        <f t="shared" si="99"/>
        <v>1.5157036725982698</v>
      </c>
      <c r="Q339" s="96">
        <f t="shared" si="100"/>
        <v>0.11625332791317856</v>
      </c>
      <c r="R339" s="96">
        <f t="shared" si="101"/>
        <v>0.11881467757820613</v>
      </c>
      <c r="S339" s="96">
        <f t="shared" si="104"/>
        <v>592.60274541205933</v>
      </c>
      <c r="T339" s="96">
        <f t="shared" si="105"/>
        <v>31.393030288017947</v>
      </c>
      <c r="U339" s="96">
        <f t="shared" si="106"/>
        <v>190.04698864280334</v>
      </c>
      <c r="V339" s="32">
        <f t="shared" si="107"/>
        <v>999.99999999999977</v>
      </c>
      <c r="W339" s="100">
        <f>IF(A339=1,((cPH1_+cPHr+(cNES*L339+(cNES+cOSEX)*G339+(cNES+cEREX)*H339+(cNES+cHOEX)*I339+(cNES+cNES)*S339+(cNES+cOSEX)*N339+(cNES+cEREX)*O339+(cNES+cHOEX)*P339)))/(1+cDR)^(A$6:A$65537 + 0.5),(cPHr+(cNES*L339+(cNES+cOSEX)*G339+(cNES+cEREX)*H339+(cNES+cHOEX)*I339+(cNES+cNES)*S339+(cNES+cOSEX)*N339+(cNES+cEREX)*O339+(cNES+cHOEX)*P339))/(1+cDR)^(((cycle + 0.5)/('Life tables'!$I$2/2))))</f>
        <v>88997.389264589234</v>
      </c>
      <c r="X339" s="107">
        <f>((L339+G339+H339+I339+N339+O339+P339+S339)/('Life tables'!$I$2/2))/(1+oDR)^(((cycle + 0.5)/('Life tables'!$I$2/2)))</f>
        <v>24.683956005982701</v>
      </c>
      <c r="Y339" s="31">
        <f>((uNES*L339+ uOCEX*G339+uEREX*H339+uHOEX*I339+uNES*S339+ uOCEX*N339+uEREX*O339+uHOEX*P339)/('Life tables'!$I$2/2))/(1+oDR)^(((cycle + 0.5)/('Life tables'!$I$2/2)))</f>
        <v>16.26862040498629</v>
      </c>
      <c r="Z339" s="100">
        <f t="shared" si="102"/>
        <v>187535.7556488124</v>
      </c>
      <c r="AA339" s="107">
        <f>((L339+G339+H339+I339+N339+O339+P339+S339)/('Life tables'!$I$2/2))</f>
        <v>29.862550071790348</v>
      </c>
      <c r="AB339" s="31">
        <f>((uNES*L339+ uOCEX*G339+uEREX*H339+uHOEX*I339+uNES*S339+ uOCEX*N339+uEREX*O339+uHOEX*P339)/('Life tables'!$I$2/2))</f>
        <v>19.681711121390084</v>
      </c>
    </row>
    <row r="340" spans="1:28" x14ac:dyDescent="0.25">
      <c r="A340" s="4">
        <v>334</v>
      </c>
      <c r="C340" s="105">
        <f>IF(male=0,VLOOKUP((($A$5:$A$1570/'Life tables'!$I$2)*2)+age,lifetable,13,1),IF(male=1,VLOOKUP((($A$5:$A$1570/'Life tables'!$I$2)*2)+age,lifetable,10,1),"error"))</f>
        <v>1.6015111386780134E-4</v>
      </c>
      <c r="F340" s="96">
        <f t="shared" si="90"/>
        <v>119.65254408723754</v>
      </c>
      <c r="G340" s="96">
        <f t="shared" si="91"/>
        <v>12.019348472540868</v>
      </c>
      <c r="H340" s="96">
        <f t="shared" si="92"/>
        <v>0.68643502695708769</v>
      </c>
      <c r="I340" s="96">
        <f t="shared" si="93"/>
        <v>0.27504802341556023</v>
      </c>
      <c r="J340" s="96">
        <f t="shared" si="94"/>
        <v>2.1241382840012171E-2</v>
      </c>
      <c r="K340" s="96">
        <f t="shared" si="95"/>
        <v>0.28740983027711658</v>
      </c>
      <c r="L340" s="96">
        <f t="shared" si="103"/>
        <v>106.36306135120689</v>
      </c>
      <c r="M340" s="96">
        <f t="shared" si="96"/>
        <v>658.90743698194103</v>
      </c>
      <c r="N340" s="96">
        <f t="shared" si="97"/>
        <v>63.45421378832588</v>
      </c>
      <c r="O340" s="96">
        <f t="shared" si="98"/>
        <v>1.5146455057701218</v>
      </c>
      <c r="P340" s="96">
        <f t="shared" si="99"/>
        <v>1.5146455057701218</v>
      </c>
      <c r="Q340" s="96">
        <f t="shared" si="100"/>
        <v>0.11617216731596984</v>
      </c>
      <c r="R340" s="96">
        <f t="shared" si="101"/>
        <v>0.11873172881138364</v>
      </c>
      <c r="S340" s="96">
        <f t="shared" si="104"/>
        <v>592.18902828594753</v>
      </c>
      <c r="T340" s="96">
        <f t="shared" si="105"/>
        <v>31.53044383817393</v>
      </c>
      <c r="U340" s="96">
        <f t="shared" si="106"/>
        <v>190.45313020189184</v>
      </c>
      <c r="V340" s="32">
        <f t="shared" si="107"/>
        <v>999.99999999999977</v>
      </c>
      <c r="W340" s="100">
        <f>IF(A340=1,((cPH1_+cPHr+(cNES*L340+(cNES+cOSEX)*G340+(cNES+cEREX)*H340+(cNES+cHOEX)*I340+(cNES+cNES)*S340+(cNES+cOSEX)*N340+(cNES+cEREX)*O340+(cNES+cHOEX)*P340)))/(1+cDR)^(A$6:A$65537 + 0.5),(cPHr+(cNES*L340+(cNES+cOSEX)*G340+(cNES+cEREX)*H340+(cNES+cHOEX)*I340+(cNES+cNES)*S340+(cNES+cOSEX)*N340+(cNES+cEREX)*O340+(cNES+cHOEX)*P340))/(1+cDR)^(((cycle + 0.5)/('Life tables'!$I$2/2))))</f>
        <v>88736.718511349114</v>
      </c>
      <c r="X340" s="107">
        <f>((L340+G340+H340+I340+N340+O340+P340+S340)/('Life tables'!$I$2/2))/(1+oDR)^(((cycle + 0.5)/('Life tables'!$I$2/2)))</f>
        <v>24.652640398353387</v>
      </c>
      <c r="Y340" s="31">
        <f>((uNES*L340+ uOCEX*G340+uEREX*H340+uHOEX*I340+uNES*S340+ uOCEX*N340+uEREX*O340+uHOEX*P340)/('Life tables'!$I$2/2))/(1+oDR)^(((cycle + 0.5)/('Life tables'!$I$2/2)))</f>
        <v>16.247981017944323</v>
      </c>
      <c r="Z340" s="100">
        <f t="shared" si="102"/>
        <v>187404.84539931486</v>
      </c>
      <c r="AA340" s="107">
        <f>((L340+G340+H340+I340+N340+O340+P340+S340)/('Life tables'!$I$2/2))</f>
        <v>29.841701399804542</v>
      </c>
      <c r="AB340" s="31">
        <f>((uNES*L340+ uOCEX*G340+uEREX*H340+uHOEX*I340+uNES*S340+ uOCEX*N340+uEREX*O340+uHOEX*P340)/('Life tables'!$I$2/2))</f>
        <v>19.667970247907895</v>
      </c>
    </row>
    <row r="341" spans="1:28" x14ac:dyDescent="0.25">
      <c r="A341" s="4">
        <v>335</v>
      </c>
      <c r="C341" s="105">
        <f>IF(male=0,VLOOKUP((($A$5:$A$1570/'Life tables'!$I$2)*2)+age,lifetable,13,1),IF(male=1,VLOOKUP((($A$5:$A$1570/'Life tables'!$I$2)*2)+age,lifetable,10,1),"error"))</f>
        <v>1.6015111386780134E-4</v>
      </c>
      <c r="F341" s="96">
        <f t="shared" si="90"/>
        <v>119.56899632196092</v>
      </c>
      <c r="G341" s="96">
        <f t="shared" si="91"/>
        <v>12.010955924662992</v>
      </c>
      <c r="H341" s="96">
        <f t="shared" si="92"/>
        <v>0.68595572154032991</v>
      </c>
      <c r="I341" s="96">
        <f t="shared" si="93"/>
        <v>0.27485597026804531</v>
      </c>
      <c r="J341" s="96">
        <f t="shared" si="94"/>
        <v>2.1226550977629245E-2</v>
      </c>
      <c r="K341" s="96">
        <f t="shared" si="95"/>
        <v>0.28720914545907644</v>
      </c>
      <c r="L341" s="96">
        <f t="shared" si="103"/>
        <v>106.28879300905285</v>
      </c>
      <c r="M341" s="96">
        <f t="shared" si="96"/>
        <v>658.44742963797307</v>
      </c>
      <c r="N341" s="96">
        <f t="shared" si="97"/>
        <v>63.409914084437212</v>
      </c>
      <c r="O341" s="96">
        <f t="shared" si="98"/>
        <v>1.5135880764301926</v>
      </c>
      <c r="P341" s="96">
        <f t="shared" si="99"/>
        <v>1.5135880764301926</v>
      </c>
      <c r="Q341" s="96">
        <f t="shared" si="100"/>
        <v>0.11609106328355097</v>
      </c>
      <c r="R341" s="96">
        <f t="shared" si="101"/>
        <v>0.11864883785561386</v>
      </c>
      <c r="S341" s="96">
        <f t="shared" si="104"/>
        <v>591.77559949953627</v>
      </c>
      <c r="T341" s="96">
        <f t="shared" si="105"/>
        <v>31.667761452435112</v>
      </c>
      <c r="U341" s="96">
        <f t="shared" si="106"/>
        <v>190.85898818520653</v>
      </c>
      <c r="V341" s="32">
        <f t="shared" si="107"/>
        <v>999.99999999999966</v>
      </c>
      <c r="W341" s="100">
        <f>IF(A341=1,((cPH1_+cPHr+(cNES*L341+(cNES+cOSEX)*G341+(cNES+cEREX)*H341+(cNES+cHOEX)*I341+(cNES+cNES)*S341+(cNES+cOSEX)*N341+(cNES+cEREX)*O341+(cNES+cHOEX)*P341)))/(1+cDR)^(A$6:A$65537 + 0.5),(cPHr+(cNES*L341+(cNES+cOSEX)*G341+(cNES+cEREX)*H341+(cNES+cHOEX)*I341+(cNES+cNES)*S341+(cNES+cOSEX)*N341+(cNES+cEREX)*O341+(cNES+cHOEX)*P341))/(1+cDR)^(((cycle + 0.5)/('Life tables'!$I$2/2))))</f>
        <v>88476.811237425805</v>
      </c>
      <c r="X341" s="107">
        <f>((L341+G341+H341+I341+N341+O341+P341+S341)/('Life tables'!$I$2/2))/(1+oDR)^(((cycle + 0.5)/('Life tables'!$I$2/2)))</f>
        <v>24.62136452049041</v>
      </c>
      <c r="Y341" s="31">
        <f>((uNES*L341+ uOCEX*G341+uEREX*H341+uHOEX*I341+uNES*S341+ uOCEX*N341+uEREX*O341+uHOEX*P341)/('Life tables'!$I$2/2))/(1+oDR)^(((cycle + 0.5)/('Life tables'!$I$2/2)))</f>
        <v>16.227367815843202</v>
      </c>
      <c r="Z341" s="100">
        <f t="shared" si="102"/>
        <v>187274.02649488207</v>
      </c>
      <c r="AA341" s="107">
        <f>((L341+G341+H341+I341+N341+O341+P341+S341)/('Life tables'!$I$2/2))</f>
        <v>29.820867284418707</v>
      </c>
      <c r="AB341" s="31">
        <f>((uNES*L341+ uOCEX*G341+uEREX*H341+uHOEX*I341+uNES*S341+ uOCEX*N341+uEREX*O341+uHOEX*P341)/('Life tables'!$I$2/2))</f>
        <v>19.654238968314861</v>
      </c>
    </row>
    <row r="342" spans="1:28" x14ac:dyDescent="0.25">
      <c r="A342" s="4">
        <v>336</v>
      </c>
      <c r="C342" s="105">
        <f>IF(male=0,VLOOKUP((($A$5:$A$1570/'Life tables'!$I$2)*2)+age,lifetable,13,1),IF(male=1,VLOOKUP((($A$5:$A$1570/'Life tables'!$I$2)*2)+age,lifetable,10,1),"error"))</f>
        <v>1.6015111386780134E-4</v>
      </c>
      <c r="F342" s="96">
        <f t="shared" si="90"/>
        <v>119.48550744123409</v>
      </c>
      <c r="G342" s="96">
        <f t="shared" si="91"/>
        <v>12.002569291861382</v>
      </c>
      <c r="H342" s="96">
        <f t="shared" si="92"/>
        <v>0.68547675393851648</v>
      </c>
      <c r="I342" s="96">
        <f t="shared" si="93"/>
        <v>0.27466405247978376</v>
      </c>
      <c r="J342" s="96">
        <f t="shared" si="94"/>
        <v>2.1211729568757994E-2</v>
      </c>
      <c r="K342" s="96">
        <f t="shared" si="95"/>
        <v>0.28700860208389983</v>
      </c>
      <c r="L342" s="96">
        <f t="shared" si="103"/>
        <v>106.21457701130176</v>
      </c>
      <c r="M342" s="96">
        <f t="shared" si="96"/>
        <v>657.9877429211241</v>
      </c>
      <c r="N342" s="96">
        <f t="shared" si="97"/>
        <v>63.365645257634775</v>
      </c>
      <c r="O342" s="96">
        <f t="shared" si="98"/>
        <v>1.5125313841231112</v>
      </c>
      <c r="P342" s="96">
        <f t="shared" si="99"/>
        <v>1.5125313841231112</v>
      </c>
      <c r="Q342" s="96">
        <f t="shared" si="100"/>
        <v>0.11601001578099537</v>
      </c>
      <c r="R342" s="96">
        <f t="shared" si="101"/>
        <v>0.11856600467520069</v>
      </c>
      <c r="S342" s="96">
        <f t="shared" si="104"/>
        <v>591.36245887478685</v>
      </c>
      <c r="T342" s="96">
        <f t="shared" si="105"/>
        <v>31.804983197784864</v>
      </c>
      <c r="U342" s="96">
        <f t="shared" si="106"/>
        <v>191.26456279196563</v>
      </c>
      <c r="V342" s="32">
        <f t="shared" si="107"/>
        <v>999.99999999999989</v>
      </c>
      <c r="W342" s="100">
        <f>IF(A342=1,((cPH1_+cPHr+(cNES*L342+(cNES+cOSEX)*G342+(cNES+cEREX)*H342+(cNES+cHOEX)*I342+(cNES+cNES)*S342+(cNES+cOSEX)*N342+(cNES+cEREX)*O342+(cNES+cHOEX)*P342)))/(1+cDR)^(A$6:A$65537 + 0.5),(cPHr+(cNES*L342+(cNES+cOSEX)*G342+(cNES+cEREX)*H342+(cNES+cHOEX)*I342+(cNES+cNES)*S342+(cNES+cOSEX)*N342+(cNES+cEREX)*O342+(cNES+cHOEX)*P342))/(1+cDR)^(((cycle + 0.5)/('Life tables'!$I$2/2))))</f>
        <v>88217.665207794809</v>
      </c>
      <c r="X342" s="107">
        <f>((L342+G342+H342+I342+N342+O342+P342+S342)/('Life tables'!$I$2/2))/(1+oDR)^(((cycle + 0.5)/('Life tables'!$I$2/2)))</f>
        <v>24.590128321949798</v>
      </c>
      <c r="Y342" s="31">
        <f>((uNES*L342+ uOCEX*G342+uEREX*H342+uHOEX*I342+uNES*S342+ uOCEX*N342+uEREX*O342+uHOEX*P342)/('Life tables'!$I$2/2))/(1+oDR)^(((cycle + 0.5)/('Life tables'!$I$2/2)))</f>
        <v>16.206780765437546</v>
      </c>
      <c r="Z342" s="100">
        <f t="shared" si="102"/>
        <v>187143.29887409438</v>
      </c>
      <c r="AA342" s="107">
        <f>((L342+G342+H342+I342+N342+O342+P342+S342)/('Life tables'!$I$2/2))</f>
        <v>29.800047715422398</v>
      </c>
      <c r="AB342" s="31">
        <f>((uNES*L342+ uOCEX*G342+uEREX*H342+uHOEX*I342+uNES*S342+ uOCEX*N342+uEREX*O342+uHOEX*P342)/('Life tables'!$I$2/2))</f>
        <v>19.640517275882758</v>
      </c>
    </row>
    <row r="343" spans="1:28" x14ac:dyDescent="0.25">
      <c r="A343" s="4">
        <v>337</v>
      </c>
      <c r="C343" s="105">
        <f>IF(male=0,VLOOKUP((($A$5:$A$1570/'Life tables'!$I$2)*2)+age,lifetable,13,1),IF(male=1,VLOOKUP((($A$5:$A$1570/'Life tables'!$I$2)*2)+age,lifetable,10,1),"error"))</f>
        <v>1.6015111386780134E-4</v>
      </c>
      <c r="F343" s="96">
        <f t="shared" si="90"/>
        <v>119.40207737802315</v>
      </c>
      <c r="G343" s="96">
        <f t="shared" si="91"/>
        <v>11.994188567402341</v>
      </c>
      <c r="H343" s="96">
        <f t="shared" si="92"/>
        <v>0.68499812376708047</v>
      </c>
      <c r="I343" s="96">
        <f t="shared" si="93"/>
        <v>0.27447226989668316</v>
      </c>
      <c r="J343" s="96">
        <f t="shared" si="94"/>
        <v>2.1196918601498173E-2</v>
      </c>
      <c r="K343" s="96">
        <f t="shared" si="95"/>
        <v>0.28680819999056884</v>
      </c>
      <c r="L343" s="96">
        <f t="shared" si="103"/>
        <v>106.14041329836498</v>
      </c>
      <c r="M343" s="96">
        <f t="shared" si="96"/>
        <v>657.52837663222624</v>
      </c>
      <c r="N343" s="96">
        <f t="shared" si="97"/>
        <v>63.321407288738286</v>
      </c>
      <c r="O343" s="96">
        <f t="shared" si="98"/>
        <v>1.5114754283910459</v>
      </c>
      <c r="P343" s="96">
        <f t="shared" si="99"/>
        <v>1.5114754283910459</v>
      </c>
      <c r="Q343" s="96">
        <f t="shared" si="100"/>
        <v>0.11592902477318766</v>
      </c>
      <c r="R343" s="96">
        <f t="shared" si="101"/>
        <v>0.11848322923425508</v>
      </c>
      <c r="S343" s="96">
        <f t="shared" si="104"/>
        <v>590.94960623269844</v>
      </c>
      <c r="T343" s="96">
        <f t="shared" si="105"/>
        <v>31.942109141159548</v>
      </c>
      <c r="U343" s="96">
        <f t="shared" si="106"/>
        <v>191.66985422119046</v>
      </c>
      <c r="V343" s="32">
        <f t="shared" si="107"/>
        <v>999.99999999999989</v>
      </c>
      <c r="W343" s="100">
        <f>IF(A343=1,((cPH1_+cPHr+(cNES*L343+(cNES+cOSEX)*G343+(cNES+cEREX)*H343+(cNES+cHOEX)*I343+(cNES+cNES)*S343+(cNES+cOSEX)*N343+(cNES+cEREX)*O343+(cNES+cHOEX)*P343)))/(1+cDR)^(A$6:A$65537 + 0.5),(cPHr+(cNES*L343+(cNES+cOSEX)*G343+(cNES+cEREX)*H343+(cNES+cHOEX)*I343+(cNES+cNES)*S343+(cNES+cOSEX)*N343+(cNES+cEREX)*O343+(cNES+cHOEX)*P343))/(1+cDR)^(((cycle + 0.5)/('Life tables'!$I$2/2))))</f>
        <v>87959.278193918464</v>
      </c>
      <c r="X343" s="107">
        <f>((L343+G343+H343+I343+N343+O343+P343+S343)/('Life tables'!$I$2/2))/(1+oDR)^(((cycle + 0.5)/('Life tables'!$I$2/2)))</f>
        <v>24.55893175235347</v>
      </c>
      <c r="Y343" s="31">
        <f>((uNES*L343+ uOCEX*G343+uEREX*H343+uHOEX*I343+uNES*S343+ uOCEX*N343+uEREX*O343+uHOEX*P343)/('Life tables'!$I$2/2))/(1+oDR)^(((cycle + 0.5)/('Life tables'!$I$2/2)))</f>
        <v>16.18621983352536</v>
      </c>
      <c r="Z343" s="100">
        <f t="shared" si="102"/>
        <v>187012.66247546498</v>
      </c>
      <c r="AA343" s="107">
        <f>((L343+G343+H343+I343+N343+O343+P343+S343)/('Life tables'!$I$2/2))</f>
        <v>29.779242682614505</v>
      </c>
      <c r="AB343" s="31">
        <f>((uNES*L343+ uOCEX*G343+uEREX*H343+uHOEX*I343+uNES*S343+ uOCEX*N343+uEREX*O343+uHOEX*P343)/('Life tables'!$I$2/2))</f>
        <v>19.626805163889461</v>
      </c>
    </row>
    <row r="344" spans="1:28" x14ac:dyDescent="0.25">
      <c r="A344" s="4">
        <v>338</v>
      </c>
      <c r="C344" s="105">
        <f>IF(male=0,VLOOKUP((($A$5:$A$1570/'Life tables'!$I$2)*2)+age,lifetable,13,1),IF(male=1,VLOOKUP((($A$5:$A$1570/'Life tables'!$I$2)*2)+age,lifetable,10,1),"error"))</f>
        <v>1.6015111386780134E-4</v>
      </c>
      <c r="F344" s="96">
        <f t="shared" si="90"/>
        <v>119.3187060665511</v>
      </c>
      <c r="G344" s="96">
        <f t="shared" si="91"/>
        <v>11.985813744678431</v>
      </c>
      <c r="H344" s="96">
        <f t="shared" si="92"/>
        <v>0.68451983064866551</v>
      </c>
      <c r="I344" s="96">
        <f t="shared" si="93"/>
        <v>0.27428062236754053</v>
      </c>
      <c r="J344" s="96">
        <f t="shared" si="94"/>
        <v>2.1182118064172698E-2</v>
      </c>
      <c r="K344" s="96">
        <f t="shared" si="95"/>
        <v>0.28660793902108461</v>
      </c>
      <c r="L344" s="96">
        <f t="shared" si="103"/>
        <v>106.06630181177121</v>
      </c>
      <c r="M344" s="96">
        <f t="shared" si="96"/>
        <v>657.06933057109882</v>
      </c>
      <c r="N344" s="96">
        <f t="shared" si="97"/>
        <v>63.277200158469896</v>
      </c>
      <c r="O344" s="96">
        <f t="shared" si="98"/>
        <v>1.5104202087738372</v>
      </c>
      <c r="P344" s="96">
        <f t="shared" si="99"/>
        <v>1.5104202087738372</v>
      </c>
      <c r="Q344" s="96">
        <f t="shared" si="100"/>
        <v>0.11584809022483394</v>
      </c>
      <c r="R344" s="96">
        <f t="shared" si="101"/>
        <v>0.11840051149670555</v>
      </c>
      <c r="S344" s="96">
        <f t="shared" si="104"/>
        <v>590.53704139335969</v>
      </c>
      <c r="T344" s="96">
        <f t="shared" si="105"/>
        <v>32.079139349448553</v>
      </c>
      <c r="U344" s="96">
        <f t="shared" si="106"/>
        <v>192.07486267170825</v>
      </c>
      <c r="V344" s="32">
        <f t="shared" si="107"/>
        <v>999.99999999999989</v>
      </c>
      <c r="W344" s="100">
        <f>IF(A344=1,((cPH1_+cPHr+(cNES*L344+(cNES+cOSEX)*G344+(cNES+cEREX)*H344+(cNES+cHOEX)*I344+(cNES+cNES)*S344+(cNES+cOSEX)*N344+(cNES+cEREX)*O344+(cNES+cHOEX)*P344)))/(1+cDR)^(A$6:A$65537 + 0.5),(cPHr+(cNES*L344+(cNES+cOSEX)*G344+(cNES+cEREX)*H344+(cNES+cHOEX)*I344+(cNES+cNES)*S344+(cNES+cOSEX)*N344+(cNES+cEREX)*O344+(cNES+cHOEX)*P344))/(1+cDR)^(((cycle + 0.5)/('Life tables'!$I$2/2))))</f>
        <v>87701.647973730054</v>
      </c>
      <c r="X344" s="107">
        <f>((L344+G344+H344+I344+N344+O344+P344+S344)/('Life tables'!$I$2/2))/(1+oDR)^(((cycle + 0.5)/('Life tables'!$I$2/2)))</f>
        <v>24.527774761389068</v>
      </c>
      <c r="Y344" s="31">
        <f>((uNES*L344+ uOCEX*G344+uEREX*H344+uHOEX*I344+uNES*S344+ uOCEX*N344+uEREX*O344+uHOEX*P344)/('Life tables'!$I$2/2))/(1+oDR)^(((cycle + 0.5)/('Life tables'!$I$2/2)))</f>
        <v>16.165684986947912</v>
      </c>
      <c r="Z344" s="100">
        <f t="shared" si="102"/>
        <v>186882.11723744526</v>
      </c>
      <c r="AA344" s="107">
        <f>((L344+G344+H344+I344+N344+O344+P344+S344)/('Life tables'!$I$2/2))</f>
        <v>29.758452175803153</v>
      </c>
      <c r="AB344" s="31">
        <f>((uNES*L344+ uOCEX*G344+uEREX*H344+uHOEX*I344+uNES*S344+ uOCEX*N344+uEREX*O344+uHOEX*P344)/('Life tables'!$I$2/2))</f>
        <v>19.613102625618883</v>
      </c>
    </row>
    <row r="345" spans="1:28" x14ac:dyDescent="0.25">
      <c r="A345" s="4">
        <v>339</v>
      </c>
      <c r="C345" s="105">
        <f>IF(male=0,VLOOKUP((($A$5:$A$1570/'Life tables'!$I$2)*2)+age,lifetable,13,1),IF(male=1,VLOOKUP((($A$5:$A$1570/'Life tables'!$I$2)*2)+age,lifetable,10,1),"error"))</f>
        <v>1.7629026324772479E-4</v>
      </c>
      <c r="F345" s="96">
        <f t="shared" si="90"/>
        <v>119.23539344224041</v>
      </c>
      <c r="G345" s="96">
        <f t="shared" si="91"/>
        <v>11.977444817202706</v>
      </c>
      <c r="H345" s="96">
        <f t="shared" si="92"/>
        <v>0.68404187421279672</v>
      </c>
      <c r="I345" s="96">
        <f t="shared" si="93"/>
        <v>0.27408910974390999</v>
      </c>
      <c r="J345" s="96">
        <f t="shared" si="94"/>
        <v>2.3300454961625888E-2</v>
      </c>
      <c r="K345" s="96">
        <f t="shared" si="95"/>
        <v>0.28640781902032958</v>
      </c>
      <c r="L345" s="96">
        <f t="shared" si="103"/>
        <v>105.99010936709904</v>
      </c>
      <c r="M345" s="96">
        <f t="shared" si="96"/>
        <v>656.61060453660275</v>
      </c>
      <c r="N345" s="96">
        <f t="shared" si="97"/>
        <v>63.233023847459492</v>
      </c>
      <c r="O345" s="96">
        <f t="shared" si="98"/>
        <v>1.5093657248091217</v>
      </c>
      <c r="P345" s="96">
        <f t="shared" si="99"/>
        <v>1.5093657248091217</v>
      </c>
      <c r="Q345" s="96">
        <f t="shared" si="100"/>
        <v>0.12743359570695109</v>
      </c>
      <c r="R345" s="96">
        <f t="shared" si="101"/>
        <v>0.11831785142630782</v>
      </c>
      <c r="S345" s="96">
        <f t="shared" si="104"/>
        <v>590.11309779239173</v>
      </c>
      <c r="T345" s="96">
        <f t="shared" si="105"/>
        <v>32.229873400117128</v>
      </c>
      <c r="U345" s="96">
        <f t="shared" si="106"/>
        <v>192.47958834215487</v>
      </c>
      <c r="V345" s="32">
        <f t="shared" si="107"/>
        <v>999.99999999999989</v>
      </c>
      <c r="W345" s="100">
        <f>IF(A345=1,((cPH1_+cPHr+(cNES*L345+(cNES+cOSEX)*G345+(cNES+cEREX)*H345+(cNES+cHOEX)*I345+(cNES+cNES)*S345+(cNES+cOSEX)*N345+(cNES+cEREX)*O345+(cNES+cHOEX)*P345)))/(1+cDR)^(A$6:A$65537 + 0.5),(cPHr+(cNES*L345+(cNES+cOSEX)*G345+(cNES+cEREX)*H345+(cNES+cHOEX)*I345+(cNES+cNES)*S345+(cNES+cOSEX)*N345+(cNES+cEREX)*O345+(cNES+cHOEX)*P345))/(1+cDR)^(((cycle + 0.5)/('Life tables'!$I$2/2))))</f>
        <v>87443.425853891094</v>
      </c>
      <c r="X345" s="107">
        <f>((L345+G345+H345+I345+N345+O345+P345+S345)/('Life tables'!$I$2/2))/(1+oDR)^(((cycle + 0.5)/('Life tables'!$I$2/2)))</f>
        <v>24.496221286954658</v>
      </c>
      <c r="Y345" s="31">
        <f>((uNES*L345+ uOCEX*G345+uEREX*H345+uHOEX*I345+uNES*S345+ uOCEX*N345+uEREX*O345+uHOEX*P345)/('Life tables'!$I$2/2))/(1+oDR)^(((cycle + 0.5)/('Life tables'!$I$2/2)))</f>
        <v>16.144884064646693</v>
      </c>
      <c r="Z345" s="100">
        <f t="shared" si="102"/>
        <v>186748.78748965356</v>
      </c>
      <c r="AA345" s="107">
        <f>((L345+G345+H345+I345+N345+O345+P345+S345)/('Life tables'!$I$2/2))</f>
        <v>29.737146888942807</v>
      </c>
      <c r="AB345" s="31">
        <f>((uNES*L345+ uOCEX*G345+uEREX*H345+uHOEX*I345+uNES*S345+ uOCEX*N345+uEREX*O345+uHOEX*P345)/('Life tables'!$I$2/2))</f>
        <v>19.599055026132831</v>
      </c>
    </row>
    <row r="346" spans="1:28" x14ac:dyDescent="0.25">
      <c r="A346" s="4">
        <v>340</v>
      </c>
      <c r="C346" s="105">
        <f>IF(male=0,VLOOKUP((($A$5:$A$1570/'Life tables'!$I$2)*2)+age,lifetable,13,1),IF(male=1,VLOOKUP((($A$5:$A$1570/'Life tables'!$I$2)*2)+age,lifetable,10,1),"error"))</f>
        <v>1.7629026324772479E-4</v>
      </c>
      <c r="F346" s="96">
        <f t="shared" si="90"/>
        <v>119.15000305024253</v>
      </c>
      <c r="G346" s="96">
        <f t="shared" si="91"/>
        <v>11.968867173614276</v>
      </c>
      <c r="H346" s="96">
        <f t="shared" si="92"/>
        <v>0.68355199782546139</v>
      </c>
      <c r="I346" s="96">
        <f t="shared" si="93"/>
        <v>0.27389282090845846</v>
      </c>
      <c r="J346" s="96">
        <f t="shared" si="94"/>
        <v>2.3283768347647754E-2</v>
      </c>
      <c r="K346" s="96">
        <f t="shared" si="95"/>
        <v>0.28620270814484738</v>
      </c>
      <c r="L346" s="96">
        <f t="shared" si="103"/>
        <v>105.91420458140185</v>
      </c>
      <c r="M346" s="96">
        <f t="shared" si="96"/>
        <v>656.14053520748519</v>
      </c>
      <c r="N346" s="96">
        <f t="shared" si="97"/>
        <v>63.187755152600339</v>
      </c>
      <c r="O346" s="96">
        <f t="shared" si="98"/>
        <v>1.5082851657551679</v>
      </c>
      <c r="P346" s="96">
        <f t="shared" si="99"/>
        <v>1.5082851657551679</v>
      </c>
      <c r="Q346" s="96">
        <f t="shared" si="100"/>
        <v>0.12734236564696255</v>
      </c>
      <c r="R346" s="96">
        <f t="shared" si="101"/>
        <v>0.11823314735260215</v>
      </c>
      <c r="S346" s="96">
        <f t="shared" si="104"/>
        <v>589.69063421037492</v>
      </c>
      <c r="T346" s="96">
        <f t="shared" si="105"/>
        <v>32.380499534111742</v>
      </c>
      <c r="U346" s="96">
        <f t="shared" si="106"/>
        <v>192.88402419765231</v>
      </c>
      <c r="V346" s="32">
        <f t="shared" si="107"/>
        <v>999.99999999999977</v>
      </c>
      <c r="W346" s="100">
        <f>IF(A346=1,((cPH1_+cPHr+(cNES*L346+(cNES+cOSEX)*G346+(cNES+cEREX)*H346+(cNES+cHOEX)*I346+(cNES+cNES)*S346+(cNES+cOSEX)*N346+(cNES+cEREX)*O346+(cNES+cHOEX)*P346)))/(1+cDR)^(A$6:A$65537 + 0.5),(cPHr+(cNES*L346+(cNES+cOSEX)*G346+(cNES+cEREX)*H346+(cNES+cHOEX)*I346+(cNES+cNES)*S346+(cNES+cOSEX)*N346+(cNES+cEREX)*O346+(cNES+cHOEX)*P346))/(1+cDR)^(((cycle + 0.5)/('Life tables'!$I$2/2))))</f>
        <v>87185.755621592005</v>
      </c>
      <c r="X346" s="107">
        <f>((L346+G346+H346+I346+N346+O346+P346+S346)/('Life tables'!$I$2/2))/(1+oDR)^(((cycle + 0.5)/('Life tables'!$I$2/2)))</f>
        <v>24.464708405875026</v>
      </c>
      <c r="Y346" s="31">
        <f>((uNES*L346+ uOCEX*G346+uEREX*H346+uHOEX*I346+uNES*S346+ uOCEX*N346+uEREX*O346+uHOEX*P346)/('Life tables'!$I$2/2))/(1+oDR)^(((cycle + 0.5)/('Life tables'!$I$2/2)))</f>
        <v>16.124114665862407</v>
      </c>
      <c r="Z346" s="100">
        <f t="shared" si="102"/>
        <v>186615.10679448294</v>
      </c>
      <c r="AA346" s="107">
        <f>((L346+G346+H346+I346+N346+O346+P346+S346)/('Life tables'!$I$2/2))</f>
        <v>29.715856857529431</v>
      </c>
      <c r="AB346" s="31">
        <f>((uNES*L346+ uOCEX*G346+uEREX*H346+uHOEX*I346+uNES*S346+ uOCEX*N346+uEREX*O346+uHOEX*P346)/('Life tables'!$I$2/2))</f>
        <v>19.585023267642779</v>
      </c>
    </row>
    <row r="347" spans="1:28" x14ac:dyDescent="0.25">
      <c r="A347" s="4">
        <v>341</v>
      </c>
      <c r="C347" s="105">
        <f>IF(male=0,VLOOKUP((($A$5:$A$1570/'Life tables'!$I$2)*2)+age,lifetable,13,1),IF(male=1,VLOOKUP((($A$5:$A$1570/'Life tables'!$I$2)*2)+age,lifetable,10,1),"error"))</f>
        <v>1.7629026324772479E-4</v>
      </c>
      <c r="F347" s="96">
        <f t="shared" si="90"/>
        <v>119.06467496494119</v>
      </c>
      <c r="G347" s="96">
        <f t="shared" si="91"/>
        <v>11.960295788863913</v>
      </c>
      <c r="H347" s="96">
        <f t="shared" si="92"/>
        <v>0.6830624788855939</v>
      </c>
      <c r="I347" s="96">
        <f t="shared" si="93"/>
        <v>0.2736966752988268</v>
      </c>
      <c r="J347" s="96">
        <f t="shared" si="94"/>
        <v>2.3267093909369586E-2</v>
      </c>
      <c r="K347" s="96">
        <f t="shared" si="95"/>
        <v>0.28599774693235158</v>
      </c>
      <c r="L347" s="96">
        <f t="shared" si="103"/>
        <v>105.83835518105113</v>
      </c>
      <c r="M347" s="96">
        <f t="shared" si="96"/>
        <v>655.67080130329452</v>
      </c>
      <c r="N347" s="96">
        <f t="shared" si="97"/>
        <v>63.142518759888389</v>
      </c>
      <c r="O347" s="96">
        <f t="shared" si="98"/>
        <v>1.5072053777501195</v>
      </c>
      <c r="P347" s="96">
        <f t="shared" si="99"/>
        <v>1.5072053777501195</v>
      </c>
      <c r="Q347" s="96">
        <f t="shared" si="100"/>
        <v>0.12725120068553344</v>
      </c>
      <c r="R347" s="96">
        <f t="shared" si="101"/>
        <v>0.11814850372074191</v>
      </c>
      <c r="S347" s="96">
        <f t="shared" si="104"/>
        <v>589.26847208349955</v>
      </c>
      <c r="T347" s="96">
        <f t="shared" si="105"/>
        <v>32.531017828706645</v>
      </c>
      <c r="U347" s="96">
        <f t="shared" si="106"/>
        <v>193.28817044830541</v>
      </c>
      <c r="V347" s="32">
        <f t="shared" si="107"/>
        <v>999.99999999999977</v>
      </c>
      <c r="W347" s="100">
        <f>IF(A347=1,((cPH1_+cPHr+(cNES*L347+(cNES+cOSEX)*G347+(cNES+cEREX)*H347+(cNES+cHOEX)*I347+(cNES+cNES)*S347+(cNES+cOSEX)*N347+(cNES+cEREX)*O347+(cNES+cHOEX)*P347)))/(1+cDR)^(A$6:A$65537 + 0.5),(cPHr+(cNES*L347+(cNES+cOSEX)*G347+(cNES+cEREX)*H347+(cNES+cHOEX)*I347+(cNES+cNES)*S347+(cNES+cOSEX)*N347+(cNES+cEREX)*O347+(cNES+cHOEX)*P347))/(1+cDR)^(((cycle + 0.5)/('Life tables'!$I$2/2))))</f>
        <v>86928.8446276053</v>
      </c>
      <c r="X347" s="107">
        <f>((L347+G347+H347+I347+N347+O347+P347+S347)/('Life tables'!$I$2/2))/(1+oDR)^(((cycle + 0.5)/('Life tables'!$I$2/2)))</f>
        <v>24.433236065844426</v>
      </c>
      <c r="Y347" s="31">
        <f>((uNES*L347+ uOCEX*G347+uEREX*H347+uHOEX*I347+uNES*S347+ uOCEX*N347+uEREX*O347+uHOEX*P347)/('Life tables'!$I$2/2))/(1+oDR)^(((cycle + 0.5)/('Life tables'!$I$2/2)))</f>
        <v>16.103371986685801</v>
      </c>
      <c r="Z347" s="100">
        <f t="shared" si="102"/>
        <v>186481.52170510704</v>
      </c>
      <c r="AA347" s="107">
        <f>((L347+G347+H347+I347+N347+O347+P347+S347)/('Life tables'!$I$2/2))</f>
        <v>29.694582070540292</v>
      </c>
      <c r="AB347" s="31">
        <f>((uNES*L347+ uOCEX*G347+uEREX*H347+uHOEX*I347+uNES*S347+ uOCEX*N347+uEREX*O347+uHOEX*P347)/('Life tables'!$I$2/2))</f>
        <v>19.5710015563407</v>
      </c>
    </row>
    <row r="348" spans="1:28" x14ac:dyDescent="0.25">
      <c r="A348" s="4">
        <v>342</v>
      </c>
      <c r="C348" s="105">
        <f>IF(male=0,VLOOKUP((($A$5:$A$1570/'Life tables'!$I$2)*2)+age,lifetable,13,1),IF(male=1,VLOOKUP((($A$5:$A$1570/'Life tables'!$I$2)*2)+age,lifetable,10,1),"error"))</f>
        <v>1.7629026324772479E-4</v>
      </c>
      <c r="F348" s="96">
        <f t="shared" si="90"/>
        <v>118.97940908698465</v>
      </c>
      <c r="G348" s="96">
        <f t="shared" si="91"/>
        <v>11.951730652971527</v>
      </c>
      <c r="H348" s="96">
        <f t="shared" si="92"/>
        <v>0.6825733168232232</v>
      </c>
      <c r="I348" s="96">
        <f t="shared" si="93"/>
        <v>0.27350067268663297</v>
      </c>
      <c r="J348" s="96">
        <f t="shared" si="94"/>
        <v>2.325043162737651E-2</v>
      </c>
      <c r="K348" s="96">
        <f t="shared" si="95"/>
        <v>0.28579293514419557</v>
      </c>
      <c r="L348" s="96">
        <f t="shared" si="103"/>
        <v>105.76256107773169</v>
      </c>
      <c r="M348" s="96">
        <f t="shared" si="96"/>
        <v>655.20140263600297</v>
      </c>
      <c r="N348" s="96">
        <f t="shared" si="97"/>
        <v>63.097314651216159</v>
      </c>
      <c r="O348" s="96">
        <f t="shared" si="98"/>
        <v>1.506126360361753</v>
      </c>
      <c r="P348" s="96">
        <f t="shared" si="99"/>
        <v>1.506126360361753</v>
      </c>
      <c r="Q348" s="96">
        <f t="shared" si="100"/>
        <v>0.12716010078617193</v>
      </c>
      <c r="R348" s="96">
        <f t="shared" si="101"/>
        <v>0.11806392049684544</v>
      </c>
      <c r="S348" s="96">
        <f t="shared" si="104"/>
        <v>588.84661124278023</v>
      </c>
      <c r="T348" s="96">
        <f t="shared" si="105"/>
        <v>32.68142836112019</v>
      </c>
      <c r="U348" s="96">
        <f t="shared" si="106"/>
        <v>193.69202730394645</v>
      </c>
      <c r="V348" s="32">
        <f t="shared" si="107"/>
        <v>999.99999999999966</v>
      </c>
      <c r="W348" s="100">
        <f>IF(A348=1,((cPH1_+cPHr+(cNES*L348+(cNES+cOSEX)*G348+(cNES+cEREX)*H348+(cNES+cHOEX)*I348+(cNES+cNES)*S348+(cNES+cOSEX)*N348+(cNES+cEREX)*O348+(cNES+cHOEX)*P348)))/(1+cDR)^(A$6:A$65537 + 0.5),(cPHr+(cNES*L348+(cNES+cOSEX)*G348+(cNES+cEREX)*H348+(cNES+cHOEX)*I348+(cNES+cNES)*S348+(cNES+cOSEX)*N348+(cNES+cEREX)*O348+(cNES+cHOEX)*P348))/(1+cDR)^(((cycle + 0.5)/('Life tables'!$I$2/2))))</f>
        <v>86672.690637057181</v>
      </c>
      <c r="X348" s="107">
        <f>((L348+G348+H348+I348+N348+O348+P348+S348)/('Life tables'!$I$2/2))/(1+oDR)^(((cycle + 0.5)/('Life tables'!$I$2/2)))</f>
        <v>24.401804214628395</v>
      </c>
      <c r="Y348" s="31">
        <f>((uNES*L348+ uOCEX*G348+uEREX*H348+uHOEX*I348+uNES*S348+ uOCEX*N348+uEREX*O348+uHOEX*P348)/('Life tables'!$I$2/2))/(1+oDR)^(((cycle + 0.5)/('Life tables'!$I$2/2)))</f>
        <v>16.082655992692523</v>
      </c>
      <c r="Z348" s="100">
        <f t="shared" si="102"/>
        <v>186348.03215781497</v>
      </c>
      <c r="AA348" s="107">
        <f>((L348+G348+H348+I348+N348+O348+P348+S348)/('Life tables'!$I$2/2))</f>
        <v>29.673322516965225</v>
      </c>
      <c r="AB348" s="31">
        <f>((uNES*L348+ uOCEX*G348+uEREX*H348+uHOEX*I348+uNES*S348+ uOCEX*N348+uEREX*O348+uHOEX*P348)/('Life tables'!$I$2/2))</f>
        <v>19.556989884972577</v>
      </c>
    </row>
    <row r="349" spans="1:28" x14ac:dyDescent="0.25">
      <c r="A349" s="4">
        <v>343</v>
      </c>
      <c r="C349" s="105">
        <f>IF(male=0,VLOOKUP((($A$5:$A$1570/'Life tables'!$I$2)*2)+age,lifetable,13,1),IF(male=1,VLOOKUP((($A$5:$A$1570/'Life tables'!$I$2)*2)+age,lifetable,10,1),"error"))</f>
        <v>1.7629026324772479E-4</v>
      </c>
      <c r="F349" s="96">
        <f t="shared" si="90"/>
        <v>118.89420531964856</v>
      </c>
      <c r="G349" s="96">
        <f t="shared" si="91"/>
        <v>11.943171756220957</v>
      </c>
      <c r="H349" s="96">
        <f t="shared" si="92"/>
        <v>0.68208451108345092</v>
      </c>
      <c r="I349" s="96">
        <f t="shared" si="93"/>
        <v>0.27330481284953445</v>
      </c>
      <c r="J349" s="96">
        <f t="shared" si="94"/>
        <v>2.3233781482767082E-2</v>
      </c>
      <c r="K349" s="96">
        <f t="shared" si="95"/>
        <v>0.28558827254804403</v>
      </c>
      <c r="L349" s="96">
        <f t="shared" si="103"/>
        <v>105.68682218546381</v>
      </c>
      <c r="M349" s="96">
        <f t="shared" si="96"/>
        <v>654.73233901528442</v>
      </c>
      <c r="N349" s="96">
        <f t="shared" si="97"/>
        <v>63.052142808254828</v>
      </c>
      <c r="O349" s="96">
        <f t="shared" si="98"/>
        <v>1.505048113152561</v>
      </c>
      <c r="P349" s="96">
        <f t="shared" si="99"/>
        <v>1.505048113152561</v>
      </c>
      <c r="Q349" s="96">
        <f t="shared" si="100"/>
        <v>0.12706906591193978</v>
      </c>
      <c r="R349" s="96">
        <f t="shared" si="101"/>
        <v>0.11797939764661698</v>
      </c>
      <c r="S349" s="96">
        <f t="shared" si="104"/>
        <v>588.42505151716591</v>
      </c>
      <c r="T349" s="96">
        <f t="shared" si="105"/>
        <v>32.831731208514896</v>
      </c>
      <c r="U349" s="96">
        <f t="shared" si="106"/>
        <v>194.09559497414111</v>
      </c>
      <c r="V349" s="32">
        <f t="shared" si="107"/>
        <v>999.99999999999966</v>
      </c>
      <c r="W349" s="100">
        <f>IF(A349=1,((cPH1_+cPHr+(cNES*L349+(cNES+cOSEX)*G349+(cNES+cEREX)*H349+(cNES+cHOEX)*I349+(cNES+cNES)*S349+(cNES+cOSEX)*N349+(cNES+cEREX)*O349+(cNES+cHOEX)*P349)))/(1+cDR)^(A$6:A$65537 + 0.5),(cPHr+(cNES*L349+(cNES+cOSEX)*G349+(cNES+cEREX)*H349+(cNES+cHOEX)*I349+(cNES+cNES)*S349+(cNES+cOSEX)*N349+(cNES+cEREX)*O349+(cNES+cHOEX)*P349))/(1+cDR)^(((cycle + 0.5)/('Life tables'!$I$2/2))))</f>
        <v>86417.291421541391</v>
      </c>
      <c r="X349" s="107">
        <f>((L349+G349+H349+I349+N349+O349+P349+S349)/('Life tables'!$I$2/2))/(1+oDR)^(((cycle + 0.5)/('Life tables'!$I$2/2)))</f>
        <v>24.370412800063502</v>
      </c>
      <c r="Y349" s="31">
        <f>((uNES*L349+ uOCEX*G349+uEREX*H349+uHOEX*I349+uNES*S349+ uOCEX*N349+uEREX*O349+uHOEX*P349)/('Life tables'!$I$2/2))/(1+oDR)^(((cycle + 0.5)/('Life tables'!$I$2/2)))</f>
        <v>16.061966649504917</v>
      </c>
      <c r="Z349" s="100">
        <f t="shared" si="102"/>
        <v>186214.63808872033</v>
      </c>
      <c r="AA349" s="107">
        <f>((L349+G349+H349+I349+N349+O349+P349+S349)/('Life tables'!$I$2/2))</f>
        <v>29.652078185806452</v>
      </c>
      <c r="AB349" s="31">
        <f>((uNES*L349+ uOCEX*G349+uEREX*H349+uHOEX*I349+uNES*S349+ uOCEX*N349+uEREX*O349+uHOEX*P349)/('Life tables'!$I$2/2))</f>
        <v>19.542988246292428</v>
      </c>
    </row>
    <row r="350" spans="1:28" x14ac:dyDescent="0.25">
      <c r="A350" s="4">
        <v>344</v>
      </c>
      <c r="C350" s="105">
        <f>IF(male=0,VLOOKUP((($A$5:$A$1570/'Life tables'!$I$2)*2)+age,lifetable,13,1),IF(male=1,VLOOKUP((($A$5:$A$1570/'Life tables'!$I$2)*2)+age,lifetable,10,1),"error"))</f>
        <v>1.7629026324772479E-4</v>
      </c>
      <c r="F350" s="96">
        <f t="shared" si="90"/>
        <v>118.80906356871473</v>
      </c>
      <c r="G350" s="96">
        <f t="shared" si="91"/>
        <v>11.934619089147787</v>
      </c>
      <c r="H350" s="96">
        <f t="shared" si="92"/>
        <v>0.68159606112575655</v>
      </c>
      <c r="I350" s="96">
        <f t="shared" si="93"/>
        <v>0.27310909557094976</v>
      </c>
      <c r="J350" s="96">
        <f t="shared" si="94"/>
        <v>2.3217143457129597E-2</v>
      </c>
      <c r="K350" s="96">
        <f t="shared" si="95"/>
        <v>0.28538375891758122</v>
      </c>
      <c r="L350" s="96">
        <f t="shared" si="103"/>
        <v>105.61113842049554</v>
      </c>
      <c r="M350" s="96">
        <f t="shared" si="96"/>
        <v>654.26361024862899</v>
      </c>
      <c r="N350" s="96">
        <f t="shared" si="97"/>
        <v>63.007003212465278</v>
      </c>
      <c r="O350" s="96">
        <f t="shared" si="98"/>
        <v>1.5039706356800169</v>
      </c>
      <c r="P350" s="96">
        <f t="shared" si="99"/>
        <v>1.5039706356800169</v>
      </c>
      <c r="Q350" s="96">
        <f t="shared" si="100"/>
        <v>0.12697809602547513</v>
      </c>
      <c r="R350" s="96">
        <f t="shared" si="101"/>
        <v>0.11789493513536725</v>
      </c>
      <c r="S350" s="96">
        <f t="shared" si="104"/>
        <v>588.00379273364285</v>
      </c>
      <c r="T350" s="96">
        <f t="shared" si="105"/>
        <v>32.981926447997502</v>
      </c>
      <c r="U350" s="96">
        <f t="shared" si="106"/>
        <v>194.49887366819405</v>
      </c>
      <c r="V350" s="32">
        <f t="shared" si="107"/>
        <v>999.99999999999966</v>
      </c>
      <c r="W350" s="100">
        <f>IF(A350=1,((cPH1_+cPHr+(cNES*L350+(cNES+cOSEX)*G350+(cNES+cEREX)*H350+(cNES+cHOEX)*I350+(cNES+cNES)*S350+(cNES+cOSEX)*N350+(cNES+cEREX)*O350+(cNES+cHOEX)*P350)))/(1+cDR)^(A$6:A$65537 + 0.5),(cPHr+(cNES*L350+(cNES+cOSEX)*G350+(cNES+cEREX)*H350+(cNES+cHOEX)*I350+(cNES+cNES)*S350+(cNES+cOSEX)*N350+(cNES+cEREX)*O350+(cNES+cHOEX)*P350))/(1+cDR)^(((cycle + 0.5)/('Life tables'!$I$2/2))))</f>
        <v>86162.64475910594</v>
      </c>
      <c r="X350" s="107">
        <f>((L350+G350+H350+I350+N350+O350+P350+S350)/('Life tables'!$I$2/2))/(1+oDR)^(((cycle + 0.5)/('Life tables'!$I$2/2)))</f>
        <v>24.339061770057061</v>
      </c>
      <c r="Y350" s="31">
        <f>((uNES*L350+ uOCEX*G350+uEREX*H350+uHOEX*I350+uNES*S350+ uOCEX*N350+uEREX*O350+uHOEX*P350)/('Life tables'!$I$2/2))/(1+oDR)^(((cycle + 0.5)/('Life tables'!$I$2/2)))</f>
        <v>16.041303922791887</v>
      </c>
      <c r="Z350" s="100">
        <f t="shared" si="102"/>
        <v>186081.3394337715</v>
      </c>
      <c r="AA350" s="107">
        <f>((L350+G350+H350+I350+N350+O350+P350+S350)/('Life tables'!$I$2/2))</f>
        <v>29.630849066078341</v>
      </c>
      <c r="AB350" s="31">
        <f>((uNES*L350+ uOCEX*G350+uEREX*H350+uHOEX*I350+uNES*S350+ uOCEX*N350+uEREX*O350+uHOEX*P350)/('Life tables'!$I$2/2))</f>
        <v>19.528996633062182</v>
      </c>
    </row>
    <row r="351" spans="1:28" x14ac:dyDescent="0.25">
      <c r="A351" s="4">
        <v>345</v>
      </c>
      <c r="C351" s="105">
        <f>IF(male=0,VLOOKUP((($A$5:$A$1570/'Life tables'!$I$2)*2)+age,lifetable,13,1),IF(male=1,VLOOKUP((($A$5:$A$1570/'Life tables'!$I$2)*2)+age,lifetable,10,1),"error"))</f>
        <v>1.7629026324772479E-4</v>
      </c>
      <c r="F351" s="96">
        <f t="shared" si="90"/>
        <v>118.72398374235551</v>
      </c>
      <c r="G351" s="96">
        <f t="shared" si="91"/>
        <v>11.926072642527737</v>
      </c>
      <c r="H351" s="96">
        <f t="shared" si="92"/>
        <v>0.68110796642333371</v>
      </c>
      <c r="I351" s="96">
        <f t="shared" si="93"/>
        <v>0.27291352063979257</v>
      </c>
      <c r="J351" s="96">
        <f t="shared" si="94"/>
        <v>2.3200517532519501E-2</v>
      </c>
      <c r="K351" s="96">
        <f t="shared" si="95"/>
        <v>0.28517939403223386</v>
      </c>
      <c r="L351" s="96">
        <f t="shared" si="103"/>
        <v>105.5355097011999</v>
      </c>
      <c r="M351" s="96">
        <f t="shared" si="96"/>
        <v>653.79521614145278</v>
      </c>
      <c r="N351" s="96">
        <f t="shared" si="97"/>
        <v>62.961895845108664</v>
      </c>
      <c r="O351" s="96">
        <f t="shared" si="98"/>
        <v>1.502893927496826</v>
      </c>
      <c r="P351" s="96">
        <f t="shared" si="99"/>
        <v>1.502893927496826</v>
      </c>
      <c r="Q351" s="96">
        <f t="shared" si="100"/>
        <v>0.1268871910890135</v>
      </c>
      <c r="R351" s="96">
        <f t="shared" si="101"/>
        <v>0.1178105329280332</v>
      </c>
      <c r="S351" s="96">
        <f t="shared" si="104"/>
        <v>587.58283471733341</v>
      </c>
      <c r="T351" s="96">
        <f t="shared" si="105"/>
        <v>33.132014156619036</v>
      </c>
      <c r="U351" s="96">
        <f t="shared" si="106"/>
        <v>194.90186359515431</v>
      </c>
      <c r="V351" s="32">
        <f t="shared" si="107"/>
        <v>999.99999999999977</v>
      </c>
      <c r="W351" s="100">
        <f>IF(A351=1,((cPH1_+cPHr+(cNES*L351+(cNES+cOSEX)*G351+(cNES+cEREX)*H351+(cNES+cHOEX)*I351+(cNES+cNES)*S351+(cNES+cOSEX)*N351+(cNES+cEREX)*O351+(cNES+cHOEX)*P351)))/(1+cDR)^(A$6:A$65537 + 0.5),(cPHr+(cNES*L351+(cNES+cOSEX)*G351+(cNES+cEREX)*H351+(cNES+cHOEX)*I351+(cNES+cNES)*S351+(cNES+cOSEX)*N351+(cNES+cEREX)*O351+(cNES+cHOEX)*P351))/(1+cDR)^(((cycle + 0.5)/('Life tables'!$I$2/2))))</f>
        <v>85908.748434239547</v>
      </c>
      <c r="X351" s="107">
        <f>((L351+G351+H351+I351+N351+O351+P351+S351)/('Life tables'!$I$2/2))/(1+oDR)^(((cycle + 0.5)/('Life tables'!$I$2/2)))</f>
        <v>24.307751072586878</v>
      </c>
      <c r="Y351" s="31">
        <f>((uNES*L351+ uOCEX*G351+uEREX*H351+uHOEX*I351+uNES*S351+ uOCEX*N351+uEREX*O351+uHOEX*P351)/('Life tables'!$I$2/2))/(1+oDR)^(((cycle + 0.5)/('Life tables'!$I$2/2)))</f>
        <v>16.02066777826867</v>
      </c>
      <c r="Z351" s="100">
        <f t="shared" si="102"/>
        <v>185948.13612876178</v>
      </c>
      <c r="AA351" s="107">
        <f>((L351+G351+H351+I351+N351+O351+P351+S351)/('Life tables'!$I$2/2))</f>
        <v>29.6096351468072</v>
      </c>
      <c r="AB351" s="31">
        <f>((uNES*L351+ uOCEX*G351+uEREX*H351+uHOEX*I351+uNES*S351+ uOCEX*N351+uEREX*O351+uHOEX*P351)/('Life tables'!$I$2/2))</f>
        <v>19.515015038051509</v>
      </c>
    </row>
    <row r="352" spans="1:28" x14ac:dyDescent="0.25">
      <c r="A352" s="4">
        <v>346</v>
      </c>
      <c r="C352" s="105">
        <f>IF(male=0,VLOOKUP((($A$5:$A$1570/'Life tables'!$I$2)*2)+age,lifetable,13,1),IF(male=1,VLOOKUP((($A$5:$A$1570/'Life tables'!$I$2)*2)+age,lifetable,10,1),"error"))</f>
        <v>1.7629026324772479E-4</v>
      </c>
      <c r="F352" s="96">
        <f t="shared" si="90"/>
        <v>118.63896575102369</v>
      </c>
      <c r="G352" s="96">
        <f t="shared" si="91"/>
        <v>11.917532407365602</v>
      </c>
      <c r="H352" s="96">
        <f t="shared" si="92"/>
        <v>0.68062022646245879</v>
      </c>
      <c r="I352" s="96">
        <f t="shared" si="93"/>
        <v>0.27271808785021867</v>
      </c>
      <c r="J352" s="96">
        <f t="shared" si="94"/>
        <v>2.3183903691437868E-2</v>
      </c>
      <c r="K352" s="96">
        <f t="shared" si="95"/>
        <v>0.28497517767690611</v>
      </c>
      <c r="L352" s="96">
        <f t="shared" si="103"/>
        <v>105.45993594797707</v>
      </c>
      <c r="M352" s="96">
        <f t="shared" si="96"/>
        <v>653.32715649720285</v>
      </c>
      <c r="N352" s="96">
        <f t="shared" si="97"/>
        <v>62.916820687256504</v>
      </c>
      <c r="O352" s="96">
        <f t="shared" si="98"/>
        <v>1.5018179881511682</v>
      </c>
      <c r="P352" s="96">
        <f t="shared" si="99"/>
        <v>1.5018179881511682</v>
      </c>
      <c r="Q352" s="96">
        <f t="shared" si="100"/>
        <v>0.12679635106440842</v>
      </c>
      <c r="R352" s="96">
        <f t="shared" si="101"/>
        <v>0.11772619098919701</v>
      </c>
      <c r="S352" s="96">
        <f t="shared" si="104"/>
        <v>587.16217729159041</v>
      </c>
      <c r="T352" s="96">
        <f t="shared" si="105"/>
        <v>33.281994411374882</v>
      </c>
      <c r="U352" s="96">
        <f t="shared" si="106"/>
        <v>195.30456496382041</v>
      </c>
      <c r="V352" s="32">
        <f t="shared" si="107"/>
        <v>999.99999999999989</v>
      </c>
      <c r="W352" s="100">
        <f>IF(A352=1,((cPH1_+cPHr+(cNES*L352+(cNES+cOSEX)*G352+(cNES+cEREX)*H352+(cNES+cHOEX)*I352+(cNES+cNES)*S352+(cNES+cOSEX)*N352+(cNES+cEREX)*O352+(cNES+cHOEX)*P352)))/(1+cDR)^(A$6:A$65537 + 0.5),(cPHr+(cNES*L352+(cNES+cOSEX)*G352+(cNES+cEREX)*H352+(cNES+cHOEX)*I352+(cNES+cNES)*S352+(cNES+cOSEX)*N352+(cNES+cEREX)*O352+(cNES+cHOEX)*P352))/(1+cDR)^(((cycle + 0.5)/('Life tables'!$I$2/2))))</f>
        <v>85655.600237857871</v>
      </c>
      <c r="X352" s="107">
        <f>((L352+G352+H352+I352+N352+O352+P352+S352)/('Life tables'!$I$2/2))/(1+oDR)^(((cycle + 0.5)/('Life tables'!$I$2/2)))</f>
        <v>24.276480655700965</v>
      </c>
      <c r="Y352" s="31">
        <f>((uNES*L352+ uOCEX*G352+uEREX*H352+uHOEX*I352+uNES*S352+ uOCEX*N352+uEREX*O352+uHOEX*P352)/('Life tables'!$I$2/2))/(1+oDR)^(((cycle + 0.5)/('Life tables'!$I$2/2)))</f>
        <v>16.000058181696716</v>
      </c>
      <c r="Z352" s="100">
        <f t="shared" si="102"/>
        <v>185815.02810933872</v>
      </c>
      <c r="AA352" s="107">
        <f>((L352+G352+H352+I352+N352+O352+P352+S352)/('Life tables'!$I$2/2))</f>
        <v>29.588436417031069</v>
      </c>
      <c r="AB352" s="31">
        <f>((uNES*L352+ uOCEX*G352+uEREX*H352+uHOEX*I352+uNES*S352+ uOCEX*N352+uEREX*O352+uHOEX*P352)/('Life tables'!$I$2/2))</f>
        <v>19.501043454037735</v>
      </c>
    </row>
    <row r="353" spans="1:28" x14ac:dyDescent="0.25">
      <c r="A353" s="4">
        <v>347</v>
      </c>
      <c r="C353" s="105">
        <f>IF(male=0,VLOOKUP((($A$5:$A$1570/'Life tables'!$I$2)*2)+age,lifetable,13,1),IF(male=1,VLOOKUP((($A$5:$A$1570/'Life tables'!$I$2)*2)+age,lifetable,10,1),"error"))</f>
        <v>1.7629026324772479E-4</v>
      </c>
      <c r="F353" s="96">
        <f t="shared" si="90"/>
        <v>118.5540095073473</v>
      </c>
      <c r="G353" s="96">
        <f t="shared" si="91"/>
        <v>11.908998374884687</v>
      </c>
      <c r="H353" s="96">
        <f t="shared" si="92"/>
        <v>0.68013284074188729</v>
      </c>
      <c r="I353" s="96">
        <f t="shared" si="93"/>
        <v>0.27252279700138421</v>
      </c>
      <c r="J353" s="96">
        <f t="shared" si="94"/>
        <v>2.3167301916810861E-2</v>
      </c>
      <c r="K353" s="96">
        <f t="shared" si="95"/>
        <v>0.28477110964172747</v>
      </c>
      <c r="L353" s="96">
        <f t="shared" si="103"/>
        <v>105.3844170831608</v>
      </c>
      <c r="M353" s="96">
        <f t="shared" si="96"/>
        <v>652.85943111745735</v>
      </c>
      <c r="N353" s="96">
        <f t="shared" si="97"/>
        <v>62.871777719800349</v>
      </c>
      <c r="O353" s="96">
        <f t="shared" si="98"/>
        <v>1.5007428171869261</v>
      </c>
      <c r="P353" s="96">
        <f t="shared" si="99"/>
        <v>1.5007428171869261</v>
      </c>
      <c r="Q353" s="96">
        <f t="shared" si="100"/>
        <v>0.12670557591315046</v>
      </c>
      <c r="R353" s="96">
        <f t="shared" si="101"/>
        <v>0.11764190928310411</v>
      </c>
      <c r="S353" s="96">
        <f t="shared" si="104"/>
        <v>586.74182027808683</v>
      </c>
      <c r="T353" s="96">
        <f t="shared" si="105"/>
        <v>33.431867289204845</v>
      </c>
      <c r="U353" s="96">
        <f t="shared" si="106"/>
        <v>195.70697798274523</v>
      </c>
      <c r="V353" s="32">
        <f t="shared" si="107"/>
        <v>999.99999999999989</v>
      </c>
      <c r="W353" s="100">
        <f>IF(A353=1,((cPH1_+cPHr+(cNES*L353+(cNES+cOSEX)*G353+(cNES+cEREX)*H353+(cNES+cHOEX)*I353+(cNES+cNES)*S353+(cNES+cOSEX)*N353+(cNES+cEREX)*O353+(cNES+cHOEX)*P353)))/(1+cDR)^(A$6:A$65537 + 0.5),(cPHr+(cNES*L353+(cNES+cOSEX)*G353+(cNES+cEREX)*H353+(cNES+cHOEX)*I353+(cNES+cNES)*S353+(cNES+cOSEX)*N353+(cNES+cEREX)*O353+(cNES+cHOEX)*P353))/(1+cDR)^(((cycle + 0.5)/('Life tables'!$I$2/2))))</f>
        <v>85403.197967289569</v>
      </c>
      <c r="X353" s="107">
        <f>((L353+G353+H353+I353+N353+O353+P353+S353)/('Life tables'!$I$2/2))/(1+oDR)^(((cycle + 0.5)/('Life tables'!$I$2/2)))</f>
        <v>24.245250467517344</v>
      </c>
      <c r="Y353" s="31">
        <f>((uNES*L353+ uOCEX*G353+uEREX*H353+uHOEX*I353+uNES*S353+ uOCEX*N353+uEREX*O353+uHOEX*P353)/('Life tables'!$I$2/2))/(1+oDR)^(((cycle + 0.5)/('Life tables'!$I$2/2)))</f>
        <v>15.979475098883507</v>
      </c>
      <c r="Z353" s="100">
        <f t="shared" si="102"/>
        <v>185682.0153110133</v>
      </c>
      <c r="AA353" s="107">
        <f>((L353+G353+H353+I353+N353+O353+P353+S353)/('Life tables'!$I$2/2))</f>
        <v>29.567252865799556</v>
      </c>
      <c r="AB353" s="31">
        <f>((uNES*L353+ uOCEX*G353+uEREX*H353+uHOEX*I353+uNES*S353+ uOCEX*N353+uEREX*O353+uHOEX*P353)/('Life tables'!$I$2/2))</f>
        <v>19.487081873805682</v>
      </c>
    </row>
    <row r="354" spans="1:28" x14ac:dyDescent="0.25">
      <c r="A354" s="4">
        <v>348</v>
      </c>
      <c r="C354" s="105">
        <f>IF(male=0,VLOOKUP((($A$5:$A$1570/'Life tables'!$I$2)*2)+age,lifetable,13,1),IF(male=1,VLOOKUP((($A$5:$A$1570/'Life tables'!$I$2)*2)+age,lifetable,10,1),"error"))</f>
        <v>1.7629026324772479E-4</v>
      </c>
      <c r="F354" s="96">
        <f t="shared" si="90"/>
        <v>118.46911492602963</v>
      </c>
      <c r="G354" s="96">
        <f t="shared" si="91"/>
        <v>11.900470536516758</v>
      </c>
      <c r="H354" s="96">
        <f t="shared" si="92"/>
        <v>0.6796458087722802</v>
      </c>
      <c r="I354" s="96">
        <f t="shared" si="93"/>
        <v>0.27232764789721564</v>
      </c>
      <c r="J354" s="96">
        <f t="shared" si="94"/>
        <v>2.3150712191970169E-2</v>
      </c>
      <c r="K354" s="96">
        <f t="shared" si="95"/>
        <v>0.284567189721812</v>
      </c>
      <c r="L354" s="96">
        <f t="shared" si="103"/>
        <v>105.3089530309296</v>
      </c>
      <c r="M354" s="96">
        <f t="shared" si="96"/>
        <v>652.39203980202012</v>
      </c>
      <c r="N354" s="96">
        <f t="shared" si="97"/>
        <v>62.826766923460873</v>
      </c>
      <c r="O354" s="96">
        <f t="shared" si="98"/>
        <v>1.4996684141439045</v>
      </c>
      <c r="P354" s="96">
        <f t="shared" si="99"/>
        <v>1.4996684141439045</v>
      </c>
      <c r="Q354" s="96">
        <f t="shared" si="100"/>
        <v>0.1266148655963861</v>
      </c>
      <c r="R354" s="96">
        <f t="shared" si="101"/>
        <v>0.11755768777368016</v>
      </c>
      <c r="S354" s="96">
        <f t="shared" si="104"/>
        <v>586.32176349690144</v>
      </c>
      <c r="T354" s="96">
        <f t="shared" si="105"/>
        <v>33.581632866993203</v>
      </c>
      <c r="U354" s="96">
        <f t="shared" si="106"/>
        <v>196.10910286024071</v>
      </c>
      <c r="V354" s="32">
        <f t="shared" si="107"/>
        <v>999.99999999999989</v>
      </c>
      <c r="W354" s="100">
        <f>IF(A354=1,((cPH1_+cPHr+(cNES*L354+(cNES+cOSEX)*G354+(cNES+cEREX)*H354+(cNES+cHOEX)*I354+(cNES+cNES)*S354+(cNES+cOSEX)*N354+(cNES+cEREX)*O354+(cNES+cHOEX)*P354)))/(1+cDR)^(A$6:A$65537 + 0.5),(cPHr+(cNES*L354+(cNES+cOSEX)*G354+(cNES+cEREX)*H354+(cNES+cHOEX)*I354+(cNES+cNES)*S354+(cNES+cOSEX)*N354+(cNES+cEREX)*O354+(cNES+cHOEX)*P354))/(1+cDR)^(((cycle + 0.5)/('Life tables'!$I$2/2))))</f>
        <v>85151.539426262112</v>
      </c>
      <c r="X354" s="107">
        <f>((L354+G354+H354+I354+N354+O354+P354+S354)/('Life tables'!$I$2/2))/(1+oDR)^(((cycle + 0.5)/('Life tables'!$I$2/2)))</f>
        <v>24.21406045622378</v>
      </c>
      <c r="Y354" s="31">
        <f>((uNES*L354+ uOCEX*G354+uEREX*H354+uHOEX*I354+uNES*S354+ uOCEX*N354+uEREX*O354+uHOEX*P354)/('Life tables'!$I$2/2))/(1+oDR)^(((cycle + 0.5)/('Life tables'!$I$2/2)))</f>
        <v>15.958918495682434</v>
      </c>
      <c r="Z354" s="100">
        <f t="shared" si="102"/>
        <v>185549.09766916861</v>
      </c>
      <c r="AA354" s="107">
        <f>((L354+G354+H354+I354+N354+O354+P354+S354)/('Life tables'!$I$2/2))</f>
        <v>29.546084482173644</v>
      </c>
      <c r="AB354" s="31">
        <f>((uNES*L354+ uOCEX*G354+uEREX*H354+uHOEX*I354+uNES*S354+ uOCEX*N354+uEREX*O354+uHOEX*P354)/('Life tables'!$I$2/2))</f>
        <v>19.473130290147608</v>
      </c>
    </row>
    <row r="355" spans="1:28" x14ac:dyDescent="0.25">
      <c r="A355" s="4">
        <v>349</v>
      </c>
      <c r="C355" s="105">
        <f>IF(male=0,VLOOKUP((($A$5:$A$1570/'Life tables'!$I$2)*2)+age,lifetable,13,1),IF(male=1,VLOOKUP((($A$5:$A$1570/'Life tables'!$I$2)*2)+age,lifetable,10,1),"error"))</f>
        <v>1.7629026324772479E-4</v>
      </c>
      <c r="F355" s="96">
        <f t="shared" si="90"/>
        <v>118.38428192375369</v>
      </c>
      <c r="G355" s="96">
        <f t="shared" si="91"/>
        <v>11.891948883892448</v>
      </c>
      <c r="H355" s="96">
        <f t="shared" si="92"/>
        <v>0.67915913007565609</v>
      </c>
      <c r="I355" s="96">
        <f t="shared" si="93"/>
        <v>0.27213264034619028</v>
      </c>
      <c r="J355" s="96">
        <f t="shared" si="94"/>
        <v>2.3134134500634354E-2</v>
      </c>
      <c r="K355" s="96">
        <f t="shared" si="95"/>
        <v>0.28436341771702911</v>
      </c>
      <c r="L355" s="96">
        <f t="shared" si="103"/>
        <v>105.23354371722174</v>
      </c>
      <c r="M355" s="96">
        <f t="shared" si="96"/>
        <v>651.92498234901234</v>
      </c>
      <c r="N355" s="96">
        <f t="shared" si="97"/>
        <v>62.781788278796704</v>
      </c>
      <c r="O355" s="96">
        <f t="shared" si="98"/>
        <v>1.4985947785580398</v>
      </c>
      <c r="P355" s="96">
        <f t="shared" si="99"/>
        <v>1.4985947785580398</v>
      </c>
      <c r="Q355" s="96">
        <f t="shared" si="100"/>
        <v>0.12652422007493505</v>
      </c>
      <c r="R355" s="96">
        <f t="shared" si="101"/>
        <v>0.11747352642454763</v>
      </c>
      <c r="S355" s="96">
        <f t="shared" si="104"/>
        <v>585.90200676660004</v>
      </c>
      <c r="T355" s="96">
        <f t="shared" si="105"/>
        <v>33.731291221568775</v>
      </c>
      <c r="U355" s="96">
        <f t="shared" si="106"/>
        <v>196.51093980438228</v>
      </c>
      <c r="V355" s="32">
        <f t="shared" si="107"/>
        <v>999.99999999999989</v>
      </c>
      <c r="W355" s="100">
        <f>IF(A355=1,((cPH1_+cPHr+(cNES*L355+(cNES+cOSEX)*G355+(cNES+cEREX)*H355+(cNES+cHOEX)*I355+(cNES+cNES)*S355+(cNES+cOSEX)*N355+(cNES+cEREX)*O355+(cNES+cHOEX)*P355)))/(1+cDR)^(A$6:A$65537 + 0.5),(cPHr+(cNES*L355+(cNES+cOSEX)*G355+(cNES+cEREX)*H355+(cNES+cHOEX)*I355+(cNES+cNES)*S355+(cNES+cOSEX)*N355+(cNES+cEREX)*O355+(cNES+cHOEX)*P355))/(1+cDR)^(((cycle + 0.5)/('Life tables'!$I$2/2))))</f>
        <v>84900.622424887319</v>
      </c>
      <c r="X355" s="107">
        <f>((L355+G355+H355+I355+N355+O355+P355+S355)/('Life tables'!$I$2/2))/(1+oDR)^(((cycle + 0.5)/('Life tables'!$I$2/2)))</f>
        <v>24.182910570077539</v>
      </c>
      <c r="Y355" s="31">
        <f>((uNES*L355+ uOCEX*G355+uEREX*H355+uHOEX*I355+uNES*S355+ uOCEX*N355+uEREX*O355+uHOEX*P355)/('Life tables'!$I$2/2))/(1+oDR)^(((cycle + 0.5)/('Life tables'!$I$2/2)))</f>
        <v>15.938388337992599</v>
      </c>
      <c r="Z355" s="100">
        <f t="shared" si="102"/>
        <v>185416.27511906772</v>
      </c>
      <c r="AA355" s="107">
        <f>((L355+G355+H355+I355+N355+O355+P355+S355)/('Life tables'!$I$2/2))</f>
        <v>29.524931255225503</v>
      </c>
      <c r="AB355" s="31">
        <f>((uNES*L355+ uOCEX*G355+uEREX*H355+uHOEX*I355+uNES*S355+ uOCEX*N355+uEREX*O355+uHOEX*P355)/('Life tables'!$I$2/2))</f>
        <v>19.459188695863027</v>
      </c>
    </row>
    <row r="356" spans="1:28" x14ac:dyDescent="0.25">
      <c r="A356" s="4">
        <v>350</v>
      </c>
      <c r="C356" s="105">
        <f>IF(male=0,VLOOKUP((($A$5:$A$1570/'Life tables'!$I$2)*2)+age,lifetable,13,1),IF(male=1,VLOOKUP((($A$5:$A$1570/'Life tables'!$I$2)*2)+age,lifetable,10,1),"error"))</f>
        <v>1.7629026324772479E-4</v>
      </c>
      <c r="F356" s="96">
        <f t="shared" si="90"/>
        <v>118.29951041909118</v>
      </c>
      <c r="G356" s="96">
        <f t="shared" si="91"/>
        <v>11.883433408832113</v>
      </c>
      <c r="H356" s="96">
        <f t="shared" si="92"/>
        <v>0.67867280418486864</v>
      </c>
      <c r="I356" s="96">
        <f t="shared" si="93"/>
        <v>0.27193777416112708</v>
      </c>
      <c r="J356" s="96">
        <f t="shared" si="94"/>
        <v>2.311756882689105E-2</v>
      </c>
      <c r="K356" s="96">
        <f t="shared" si="95"/>
        <v>0.2841597934317851</v>
      </c>
      <c r="L356" s="96">
        <f t="shared" si="103"/>
        <v>105.1581890696544</v>
      </c>
      <c r="M356" s="96">
        <f t="shared" si="96"/>
        <v>651.45825855495775</v>
      </c>
      <c r="N356" s="96">
        <f t="shared" si="97"/>
        <v>62.736841766212649</v>
      </c>
      <c r="O356" s="96">
        <f t="shared" si="98"/>
        <v>1.4975219099615966</v>
      </c>
      <c r="P356" s="96">
        <f t="shared" si="99"/>
        <v>1.4975219099615966</v>
      </c>
      <c r="Q356" s="96">
        <f t="shared" si="100"/>
        <v>0.12643363930930709</v>
      </c>
      <c r="R356" s="96">
        <f t="shared" si="101"/>
        <v>0.11738942519904116</v>
      </c>
      <c r="S356" s="96">
        <f t="shared" si="104"/>
        <v>585.4825499043136</v>
      </c>
      <c r="T356" s="96">
        <f t="shared" si="105"/>
        <v>33.88084242970497</v>
      </c>
      <c r="U356" s="96">
        <f t="shared" si="106"/>
        <v>196.91248902301311</v>
      </c>
      <c r="V356" s="32">
        <f t="shared" si="107"/>
        <v>1000</v>
      </c>
      <c r="W356" s="100">
        <f>IF(A356=1,((cPH1_+cPHr+(cNES*L356+(cNES+cOSEX)*G356+(cNES+cEREX)*H356+(cNES+cHOEX)*I356+(cNES+cNES)*S356+(cNES+cOSEX)*N356+(cNES+cEREX)*O356+(cNES+cHOEX)*P356)))/(1+cDR)^(A$6:A$65537 + 0.5),(cPHr+(cNES*L356+(cNES+cOSEX)*G356+(cNES+cEREX)*H356+(cNES+cHOEX)*I356+(cNES+cNES)*S356+(cNES+cOSEX)*N356+(cNES+cEREX)*O356+(cNES+cHOEX)*P356))/(1+cDR)^(((cycle + 0.5)/('Life tables'!$I$2/2))))</f>
        <v>84650.444779647092</v>
      </c>
      <c r="X356" s="107">
        <f>((L356+G356+H356+I356+N356+O356+P356+S356)/('Life tables'!$I$2/2))/(1+oDR)^(((cycle + 0.5)/('Life tables'!$I$2/2)))</f>
        <v>24.151800757405187</v>
      </c>
      <c r="Y356" s="31">
        <f>((uNES*L356+ uOCEX*G356+uEREX*H356+uHOEX*I356+uNES*S356+ uOCEX*N356+uEREX*O356+uHOEX*P356)/('Life tables'!$I$2/2))/(1+oDR)^(((cycle + 0.5)/('Life tables'!$I$2/2)))</f>
        <v>15.917884591758725</v>
      </c>
      <c r="Z356" s="100">
        <f t="shared" si="102"/>
        <v>185283.54759586215</v>
      </c>
      <c r="AA356" s="107">
        <f>((L356+G356+H356+I356+N356+O356+P356+S356)/('Life tables'!$I$2/2))</f>
        <v>29.503793174038343</v>
      </c>
      <c r="AB356" s="31">
        <f>((uNES*L356+ uOCEX*G356+uEREX*H356+uHOEX*I356+uNES*S356+ uOCEX*N356+uEREX*O356+uHOEX*P356)/('Life tables'!$I$2/2))</f>
        <v>19.445257083758669</v>
      </c>
    </row>
    <row r="357" spans="1:28" x14ac:dyDescent="0.25">
      <c r="A357" s="4">
        <v>351</v>
      </c>
      <c r="C357" s="105">
        <f>IF(male=0,VLOOKUP((($A$5:$A$1570/'Life tables'!$I$2)*2)+age,lifetable,13,1),IF(male=1,VLOOKUP((($A$5:$A$1570/'Life tables'!$I$2)*2)+age,lifetable,10,1),"error"))</f>
        <v>1.7629026324772479E-4</v>
      </c>
      <c r="F357" s="96">
        <f t="shared" si="90"/>
        <v>118.21480033241578</v>
      </c>
      <c r="G357" s="96">
        <f t="shared" si="91"/>
        <v>11.874924103337126</v>
      </c>
      <c r="H357" s="96">
        <f t="shared" si="92"/>
        <v>0.67818683064310947</v>
      </c>
      <c r="I357" s="96">
        <f t="shared" si="93"/>
        <v>0.27174304915898717</v>
      </c>
      <c r="J357" s="96">
        <f t="shared" si="94"/>
        <v>2.3101015155180045E-2</v>
      </c>
      <c r="K357" s="96">
        <f t="shared" si="95"/>
        <v>0.28395631667481464</v>
      </c>
      <c r="L357" s="96">
        <f t="shared" si="103"/>
        <v>105.08288901744656</v>
      </c>
      <c r="M357" s="96">
        <f t="shared" si="96"/>
        <v>650.99186821486614</v>
      </c>
      <c r="N357" s="96">
        <f t="shared" si="97"/>
        <v>62.691927365967693</v>
      </c>
      <c r="O357" s="96">
        <f t="shared" si="98"/>
        <v>1.4964498078833595</v>
      </c>
      <c r="P357" s="96">
        <f t="shared" si="99"/>
        <v>1.4964498078833595</v>
      </c>
      <c r="Q357" s="96">
        <f t="shared" si="100"/>
        <v>0.12634312325971811</v>
      </c>
      <c r="R357" s="96">
        <f t="shared" si="101"/>
        <v>0.11730538406022255</v>
      </c>
      <c r="S357" s="96">
        <f t="shared" si="104"/>
        <v>585.06339272581181</v>
      </c>
      <c r="T357" s="96">
        <f t="shared" si="105"/>
        <v>34.03028656811987</v>
      </c>
      <c r="U357" s="96">
        <f t="shared" si="106"/>
        <v>197.31375072374814</v>
      </c>
      <c r="V357" s="32">
        <f t="shared" si="107"/>
        <v>1000</v>
      </c>
      <c r="W357" s="100">
        <f>IF(A357=1,((cPH1_+cPHr+(cNES*L357+(cNES+cOSEX)*G357+(cNES+cEREX)*H357+(cNES+cHOEX)*I357+(cNES+cNES)*S357+(cNES+cOSEX)*N357+(cNES+cEREX)*O357+(cNES+cHOEX)*P357)))/(1+cDR)^(A$6:A$65537 + 0.5),(cPHr+(cNES*L357+(cNES+cOSEX)*G357+(cNES+cEREX)*H357+(cNES+cHOEX)*I357+(cNES+cNES)*S357+(cNES+cOSEX)*N357+(cNES+cEREX)*O357+(cNES+cHOEX)*P357))/(1+cDR)^(((cycle + 0.5)/('Life tables'!$I$2/2))))</f>
        <v>84401.004313378289</v>
      </c>
      <c r="X357" s="107">
        <f>((L357+G357+H357+I357+N357+O357+P357+S357)/('Life tables'!$I$2/2))/(1+oDR)^(((cycle + 0.5)/('Life tables'!$I$2/2)))</f>
        <v>24.120730966602348</v>
      </c>
      <c r="Y357" s="31">
        <f>((uNES*L357+ uOCEX*G357+uEREX*H357+uHOEX*I357+uNES*S357+ uOCEX*N357+uEREX*O357+uHOEX*P357)/('Life tables'!$I$2/2))/(1+oDR)^(((cycle + 0.5)/('Life tables'!$I$2/2)))</f>
        <v>15.897407222970966</v>
      </c>
      <c r="Z357" s="100">
        <f t="shared" si="102"/>
        <v>185150.91503459855</v>
      </c>
      <c r="AA357" s="107">
        <f>((L357+G357+H357+I357+N357+O357+P357+S357)/('Life tables'!$I$2/2))</f>
        <v>29.482670227706244</v>
      </c>
      <c r="AB357" s="31">
        <f>((uNES*L357+ uOCEX*G357+uEREX*H357+uHOEX*I357+uNES*S357+ uOCEX*N357+uEREX*O357+uHOEX*P357)/('Life tables'!$I$2/2))</f>
        <v>19.431335446648333</v>
      </c>
    </row>
    <row r="358" spans="1:28" x14ac:dyDescent="0.25">
      <c r="A358" s="4">
        <v>352</v>
      </c>
      <c r="C358" s="105">
        <f>IF(male=0,VLOOKUP((($A$5:$A$1570/'Life tables'!$I$2)*2)+age,lifetable,13,1),IF(male=1,VLOOKUP((($A$5:$A$1570/'Life tables'!$I$2)*2)+age,lifetable,10,1),"error"))</f>
        <v>1.7629026324772479E-4</v>
      </c>
      <c r="F358" s="96">
        <f t="shared" si="90"/>
        <v>118.13015158582037</v>
      </c>
      <c r="G358" s="96">
        <f t="shared" si="91"/>
        <v>11.866420959581552</v>
      </c>
      <c r="H358" s="96">
        <f t="shared" si="92"/>
        <v>0.67770120900343311</v>
      </c>
      <c r="I358" s="96">
        <f t="shared" si="93"/>
        <v>0.27154846516068376</v>
      </c>
      <c r="J358" s="96">
        <f t="shared" si="94"/>
        <v>2.3084473470277068E-2</v>
      </c>
      <c r="K358" s="96">
        <f t="shared" si="95"/>
        <v>0.28375298725898196</v>
      </c>
      <c r="L358" s="96">
        <f t="shared" si="103"/>
        <v>105.00764349134545</v>
      </c>
      <c r="M358" s="96">
        <f t="shared" si="96"/>
        <v>650.52581112231144</v>
      </c>
      <c r="N358" s="96">
        <f t="shared" si="97"/>
        <v>62.64704505818257</v>
      </c>
      <c r="O358" s="96">
        <f t="shared" si="98"/>
        <v>1.4953784718488117</v>
      </c>
      <c r="P358" s="96">
        <f t="shared" si="99"/>
        <v>1.4953784718488117</v>
      </c>
      <c r="Q358" s="96">
        <f t="shared" si="100"/>
        <v>0.12625267188610545</v>
      </c>
      <c r="R358" s="96">
        <f t="shared" si="101"/>
        <v>0.11722140297089492</v>
      </c>
      <c r="S358" s="96">
        <f t="shared" si="104"/>
        <v>584.64453504557423</v>
      </c>
      <c r="T358" s="96">
        <f t="shared" si="105"/>
        <v>34.179623713476253</v>
      </c>
      <c r="U358" s="96">
        <f t="shared" si="106"/>
        <v>197.71472511397803</v>
      </c>
      <c r="V358" s="32">
        <f t="shared" si="107"/>
        <v>999.99999999999989</v>
      </c>
      <c r="W358" s="100">
        <f>IF(A358=1,((cPH1_+cPHr+(cNES*L358+(cNES+cOSEX)*G358+(cNES+cEREX)*H358+(cNES+cHOEX)*I358+(cNES+cNES)*S358+(cNES+cOSEX)*N358+(cNES+cEREX)*O358+(cNES+cHOEX)*P358)))/(1+cDR)^(A$6:A$65537 + 0.5),(cPHr+(cNES*L358+(cNES+cOSEX)*G358+(cNES+cEREX)*H358+(cNES+cHOEX)*I358+(cNES+cNES)*S358+(cNES+cOSEX)*N358+(cNES+cEREX)*O358+(cNES+cHOEX)*P358))/(1+cDR)^(((cycle + 0.5)/('Life tables'!$I$2/2))))</f>
        <v>84152.298855258225</v>
      </c>
      <c r="X358" s="107">
        <f>((L358+G358+H358+I358+N358+O358+P358+S358)/('Life tables'!$I$2/2))/(1+oDR)^(((cycle + 0.5)/('Life tables'!$I$2/2)))</f>
        <v>24.089701146133518</v>
      </c>
      <c r="Y358" s="31">
        <f>((uNES*L358+ uOCEX*G358+uEREX*H358+uHOEX*I358+uNES*S358+ uOCEX*N358+uEREX*O358+uHOEX*P358)/('Life tables'!$I$2/2))/(1+oDR)^(((cycle + 0.5)/('Life tables'!$I$2/2)))</f>
        <v>15.876956197664805</v>
      </c>
      <c r="Z358" s="100">
        <f t="shared" si="102"/>
        <v>185018.37737022649</v>
      </c>
      <c r="AA358" s="107">
        <f>((L358+G358+H358+I358+N358+O358+P358+S358)/('Life tables'!$I$2/2))</f>
        <v>29.461562405334018</v>
      </c>
      <c r="AB358" s="31">
        <f>((uNES*L358+ uOCEX*G358+uEREX*H358+uHOEX*I358+uNES*S358+ uOCEX*N358+uEREX*O358+uHOEX*P358)/('Life tables'!$I$2/2))</f>
        <v>19.417423777352816</v>
      </c>
    </row>
    <row r="359" spans="1:28" x14ac:dyDescent="0.25">
      <c r="A359" s="4">
        <v>353</v>
      </c>
      <c r="C359" s="105">
        <f>IF(male=0,VLOOKUP((($A$5:$A$1570/'Life tables'!$I$2)*2)+age,lifetable,13,1),IF(male=1,VLOOKUP((($A$5:$A$1570/'Life tables'!$I$2)*2)+age,lifetable,10,1),"error"))</f>
        <v>1.7629026324772479E-4</v>
      </c>
      <c r="F359" s="96">
        <f t="shared" si="90"/>
        <v>118.04556410303829</v>
      </c>
      <c r="G359" s="96">
        <f t="shared" si="91"/>
        <v>11.857923969904244</v>
      </c>
      <c r="H359" s="96">
        <f t="shared" si="92"/>
        <v>0.67721593882830489</v>
      </c>
      <c r="I359" s="96">
        <f t="shared" si="93"/>
        <v>0.27135402199090086</v>
      </c>
      <c r="J359" s="96">
        <f t="shared" si="94"/>
        <v>2.3067943757278418E-2</v>
      </c>
      <c r="K359" s="96">
        <f t="shared" si="95"/>
        <v>0.28354980500109161</v>
      </c>
      <c r="L359" s="96">
        <f t="shared" si="103"/>
        <v>104.93245242355647</v>
      </c>
      <c r="M359" s="96">
        <f t="shared" si="96"/>
        <v>650.06008706950718</v>
      </c>
      <c r="N359" s="96">
        <f t="shared" si="97"/>
        <v>62.602194822846982</v>
      </c>
      <c r="O359" s="96">
        <f t="shared" si="98"/>
        <v>1.4943079013803098</v>
      </c>
      <c r="P359" s="96">
        <f t="shared" si="99"/>
        <v>1.4943079013803098</v>
      </c>
      <c r="Q359" s="96">
        <f t="shared" si="100"/>
        <v>0.12616228514814234</v>
      </c>
      <c r="R359" s="96">
        <f t="shared" si="101"/>
        <v>0.11713748189361618</v>
      </c>
      <c r="S359" s="96">
        <f t="shared" si="104"/>
        <v>584.22597667685784</v>
      </c>
      <c r="T359" s="96">
        <f t="shared" si="105"/>
        <v>34.328853942381677</v>
      </c>
      <c r="U359" s="96">
        <f t="shared" si="106"/>
        <v>198.11541240087274</v>
      </c>
      <c r="V359" s="32">
        <f t="shared" si="107"/>
        <v>999.99999999999977</v>
      </c>
      <c r="W359" s="100">
        <f>IF(A359=1,((cPH1_+cPHr+(cNES*L359+(cNES+cOSEX)*G359+(cNES+cEREX)*H359+(cNES+cHOEX)*I359+(cNES+cNES)*S359+(cNES+cOSEX)*N359+(cNES+cEREX)*O359+(cNES+cHOEX)*P359)))/(1+cDR)^(A$6:A$65537 + 0.5),(cPHr+(cNES*L359+(cNES+cOSEX)*G359+(cNES+cEREX)*H359+(cNES+cHOEX)*I359+(cNES+cNES)*S359+(cNES+cOSEX)*N359+(cNES+cEREX)*O359+(cNES+cHOEX)*P359))/(1+cDR)^(((cycle + 0.5)/('Life tables'!$I$2/2))))</f>
        <v>83904.326240789567</v>
      </c>
      <c r="X359" s="107">
        <f>((L359+G359+H359+I359+N359+O359+P359+S359)/('Life tables'!$I$2/2))/(1+oDR)^(((cycle + 0.5)/('Life tables'!$I$2/2)))</f>
        <v>24.058711244531846</v>
      </c>
      <c r="Y359" s="31">
        <f>((uNES*L359+ uOCEX*G359+uEREX*H359+uHOEX*I359+uNES*S359+ uOCEX*N359+uEREX*O359+uHOEX*P359)/('Life tables'!$I$2/2))/(1+oDR)^(((cycle + 0.5)/('Life tables'!$I$2/2)))</f>
        <v>15.856531481920914</v>
      </c>
      <c r="Z359" s="100">
        <f t="shared" si="102"/>
        <v>184885.93453760509</v>
      </c>
      <c r="AA359" s="107">
        <f>((L359+G359+H359+I359+N359+O359+P359+S359)/('Life tables'!$I$2/2))</f>
        <v>29.440469696037059</v>
      </c>
      <c r="AB359" s="31">
        <f>((uNES*L359+ uOCEX*G359+uEREX*H359+uHOEX*I359+uNES*S359+ uOCEX*N359+uEREX*O359+uHOEX*P359)/('Life tables'!$I$2/2))</f>
        <v>19.403522068699825</v>
      </c>
    </row>
    <row r="360" spans="1:28" x14ac:dyDescent="0.25">
      <c r="A360" s="4">
        <v>354</v>
      </c>
      <c r="C360" s="105">
        <f>IF(male=0,VLOOKUP((($A$5:$A$1570/'Life tables'!$I$2)*2)+age,lifetable,13,1),IF(male=1,VLOOKUP((($A$5:$A$1570/'Life tables'!$I$2)*2)+age,lifetable,10,1),"error"))</f>
        <v>1.7629026324772479E-4</v>
      </c>
      <c r="F360" s="96">
        <f t="shared" si="90"/>
        <v>117.96103780936811</v>
      </c>
      <c r="G360" s="96">
        <f t="shared" si="91"/>
        <v>11.849433126801287</v>
      </c>
      <c r="H360" s="96">
        <f t="shared" si="92"/>
        <v>0.67673101968917004</v>
      </c>
      <c r="I360" s="96">
        <f t="shared" si="93"/>
        <v>0.27115971947792067</v>
      </c>
      <c r="J360" s="96">
        <f t="shared" si="94"/>
        <v>2.305142600158628E-2</v>
      </c>
      <c r="K360" s="96">
        <f t="shared" si="95"/>
        <v>0.28334676972170808</v>
      </c>
      <c r="L360" s="96">
        <f t="shared" si="103"/>
        <v>104.85731574767644</v>
      </c>
      <c r="M360" s="96">
        <f t="shared" si="96"/>
        <v>649.59469584737724</v>
      </c>
      <c r="N360" s="96">
        <f t="shared" si="97"/>
        <v>62.557376639826458</v>
      </c>
      <c r="O360" s="96">
        <f t="shared" si="98"/>
        <v>1.4932380959972462</v>
      </c>
      <c r="P360" s="96">
        <f t="shared" si="99"/>
        <v>1.4932380959972462</v>
      </c>
      <c r="Q360" s="96">
        <f t="shared" si="100"/>
        <v>0.12607196300525172</v>
      </c>
      <c r="R360" s="96">
        <f t="shared" si="101"/>
        <v>0.11705362079071191</v>
      </c>
      <c r="S360" s="96">
        <f t="shared" si="104"/>
        <v>583.80771743176035</v>
      </c>
      <c r="T360" s="96">
        <f t="shared" si="105"/>
        <v>34.477977331388516</v>
      </c>
      <c r="U360" s="96">
        <f t="shared" si="106"/>
        <v>198.51581279138517</v>
      </c>
      <c r="V360" s="32">
        <f t="shared" si="107"/>
        <v>999.99999999999989</v>
      </c>
      <c r="W360" s="100">
        <f>IF(A360=1,((cPH1_+cPHr+(cNES*L360+(cNES+cOSEX)*G360+(cNES+cEREX)*H360+(cNES+cHOEX)*I360+(cNES+cNES)*S360+(cNES+cOSEX)*N360+(cNES+cEREX)*O360+(cNES+cHOEX)*P360)))/(1+cDR)^(A$6:A$65537 + 0.5),(cPHr+(cNES*L360+(cNES+cOSEX)*G360+(cNES+cEREX)*H360+(cNES+cHOEX)*I360+(cNES+cNES)*S360+(cNES+cOSEX)*N360+(cNES+cEREX)*O360+(cNES+cHOEX)*P360))/(1+cDR)^(((cycle + 0.5)/('Life tables'!$I$2/2))))</f>
        <v>83657.084311785031</v>
      </c>
      <c r="X360" s="107">
        <f>((L360+G360+H360+I360+N360+O360+P360+S360)/('Life tables'!$I$2/2))/(1+oDR)^(((cycle + 0.5)/('Life tables'!$I$2/2)))</f>
        <v>24.027761210398943</v>
      </c>
      <c r="Y360" s="31">
        <f>((uNES*L360+ uOCEX*G360+uEREX*H360+uHOEX*I360+uNES*S360+ uOCEX*N360+uEREX*O360+uHOEX*P360)/('Life tables'!$I$2/2))/(1+oDR)^(((cycle + 0.5)/('Life tables'!$I$2/2)))</f>
        <v>15.83613304186502</v>
      </c>
      <c r="Z360" s="100">
        <f t="shared" si="102"/>
        <v>184753.5864715091</v>
      </c>
      <c r="AA360" s="107">
        <f>((L360+G360+H360+I360+N360+O360+P360+S360)/('Life tables'!$I$2/2))</f>
        <v>29.419392088941208</v>
      </c>
      <c r="AB360" s="31">
        <f>((uNES*L360+ uOCEX*G360+uEREX*H360+uHOEX*I360+uNES*S360+ uOCEX*N360+uEREX*O360+uHOEX*P360)/('Life tables'!$I$2/2))</f>
        <v>19.389630313523867</v>
      </c>
    </row>
    <row r="361" spans="1:28" x14ac:dyDescent="0.25">
      <c r="A361" s="4">
        <v>355</v>
      </c>
      <c r="C361" s="105">
        <f>IF(male=0,VLOOKUP((($A$5:$A$1570/'Life tables'!$I$2)*2)+age,lifetable,13,1),IF(male=1,VLOOKUP((($A$5:$A$1570/'Life tables'!$I$2)*2)+age,lifetable,10,1),"error"))</f>
        <v>1.7629026324772479E-4</v>
      </c>
      <c r="F361" s="96">
        <f t="shared" si="90"/>
        <v>117.8765726316019</v>
      </c>
      <c r="G361" s="96">
        <f t="shared" si="91"/>
        <v>11.840948422918796</v>
      </c>
      <c r="H361" s="96">
        <f t="shared" si="92"/>
        <v>0.67624645116604187</v>
      </c>
      <c r="I361" s="96">
        <f t="shared" si="93"/>
        <v>0.27096555745345841</v>
      </c>
      <c r="J361" s="96">
        <f t="shared" si="94"/>
        <v>2.3034920188894675E-2</v>
      </c>
      <c r="K361" s="96">
        <f t="shared" si="95"/>
        <v>0.28314388124498324</v>
      </c>
      <c r="L361" s="96">
        <f t="shared" si="103"/>
        <v>104.78223339862973</v>
      </c>
      <c r="M361" s="96">
        <f t="shared" si="96"/>
        <v>649.12963724562428</v>
      </c>
      <c r="N361" s="96">
        <f t="shared" si="97"/>
        <v>62.512590488868895</v>
      </c>
      <c r="O361" s="96">
        <f t="shared" si="98"/>
        <v>1.4921690552162052</v>
      </c>
      <c r="P361" s="96">
        <f t="shared" si="99"/>
        <v>1.4921690552162052</v>
      </c>
      <c r="Q361" s="96">
        <f t="shared" si="100"/>
        <v>0.12598170541661946</v>
      </c>
      <c r="R361" s="96">
        <f t="shared" si="101"/>
        <v>0.11696981962428762</v>
      </c>
      <c r="S361" s="96">
        <f t="shared" si="104"/>
        <v>583.38975712128206</v>
      </c>
      <c r="T361" s="96">
        <f t="shared" si="105"/>
        <v>34.626993956994028</v>
      </c>
      <c r="U361" s="96">
        <f t="shared" si="106"/>
        <v>198.91592649225444</v>
      </c>
      <c r="V361" s="32">
        <f t="shared" si="107"/>
        <v>999.99999999999989</v>
      </c>
      <c r="W361" s="100">
        <f>IF(A361=1,((cPH1_+cPHr+(cNES*L361+(cNES+cOSEX)*G361+(cNES+cEREX)*H361+(cNES+cHOEX)*I361+(cNES+cNES)*S361+(cNES+cOSEX)*N361+(cNES+cEREX)*O361+(cNES+cHOEX)*P361)))/(1+cDR)^(A$6:A$65537 + 0.5),(cPHr+(cNES*L361+(cNES+cOSEX)*G361+(cNES+cEREX)*H361+(cNES+cHOEX)*I361+(cNES+cNES)*S361+(cNES+cOSEX)*N361+(cNES+cEREX)*O361+(cNES+cHOEX)*P361))/(1+cDR)^(((cycle + 0.5)/('Life tables'!$I$2/2))))</f>
        <v>83410.570916352328</v>
      </c>
      <c r="X361" s="107">
        <f>((L361+G361+H361+I361+N361+O361+P361+S361)/('Life tables'!$I$2/2))/(1+oDR)^(((cycle + 0.5)/('Life tables'!$I$2/2)))</f>
        <v>23.996850992404646</v>
      </c>
      <c r="Y361" s="31">
        <f>((uNES*L361+ uOCEX*G361+uEREX*H361+uHOEX*I361+uNES*S361+ uOCEX*N361+uEREX*O361+uHOEX*P361)/('Life tables'!$I$2/2))/(1+oDR)^(((cycle + 0.5)/('Life tables'!$I$2/2)))</f>
        <v>15.81576084366778</v>
      </c>
      <c r="Z361" s="100">
        <f t="shared" si="102"/>
        <v>184621.33310663555</v>
      </c>
      <c r="AA361" s="107">
        <f>((L361+G361+H361+I361+N361+O361+P361+S361)/('Life tables'!$I$2/2))</f>
        <v>29.398329573182597</v>
      </c>
      <c r="AB361" s="31">
        <f>((uNES*L361+ uOCEX*G361+uEREX*H361+uHOEX*I361+uNES*S361+ uOCEX*N361+uEREX*O361+uHOEX*P361)/('Life tables'!$I$2/2))</f>
        <v>19.375748504666195</v>
      </c>
    </row>
    <row r="362" spans="1:28" x14ac:dyDescent="0.25">
      <c r="A362" s="4">
        <v>356</v>
      </c>
      <c r="C362" s="105">
        <f>IF(male=0,VLOOKUP((($A$5:$A$1570/'Life tables'!$I$2)*2)+age,lifetable,13,1),IF(male=1,VLOOKUP((($A$5:$A$1570/'Life tables'!$I$2)*2)+age,lifetable,10,1),"error"))</f>
        <v>1.7629026324772479E-4</v>
      </c>
      <c r="F362" s="96">
        <f t="shared" si="90"/>
        <v>117.79216849795705</v>
      </c>
      <c r="G362" s="96">
        <f t="shared" si="91"/>
        <v>11.832469851046051</v>
      </c>
      <c r="H362" s="96">
        <f t="shared" si="92"/>
        <v>0.67576223284711046</v>
      </c>
      <c r="I362" s="96">
        <f t="shared" si="93"/>
        <v>0.27077153575250573</v>
      </c>
      <c r="J362" s="96">
        <f t="shared" si="94"/>
        <v>2.3018426305176164E-2</v>
      </c>
      <c r="K362" s="96">
        <f t="shared" si="95"/>
        <v>0.28294113939849258</v>
      </c>
      <c r="L362" s="96">
        <f t="shared" si="103"/>
        <v>104.70720531260771</v>
      </c>
      <c r="M362" s="96">
        <f t="shared" si="96"/>
        <v>648.66491105279431</v>
      </c>
      <c r="N362" s="96">
        <f t="shared" si="97"/>
        <v>62.467836349610828</v>
      </c>
      <c r="O362" s="96">
        <f t="shared" si="98"/>
        <v>1.491100778551113</v>
      </c>
      <c r="P362" s="96">
        <f t="shared" si="99"/>
        <v>1.491100778551113</v>
      </c>
      <c r="Q362" s="96">
        <f t="shared" si="100"/>
        <v>0.1258915123412071</v>
      </c>
      <c r="R362" s="96">
        <f t="shared" si="101"/>
        <v>0.11688607835624035</v>
      </c>
      <c r="S362" s="96">
        <f t="shared" si="104"/>
        <v>582.97209555538382</v>
      </c>
      <c r="T362" s="96">
        <f t="shared" si="105"/>
        <v>34.775903895640411</v>
      </c>
      <c r="U362" s="96">
        <f t="shared" si="106"/>
        <v>199.31575371000918</v>
      </c>
      <c r="V362" s="32">
        <f t="shared" si="107"/>
        <v>999.99999999999989</v>
      </c>
      <c r="W362" s="100">
        <f>IF(A362=1,((cPH1_+cPHr+(cNES*L362+(cNES+cOSEX)*G362+(cNES+cEREX)*H362+(cNES+cHOEX)*I362+(cNES+cNES)*S362+(cNES+cOSEX)*N362+(cNES+cEREX)*O362+(cNES+cHOEX)*P362)))/(1+cDR)^(A$6:A$65537 + 0.5),(cPHr+(cNES*L362+(cNES+cOSEX)*G362+(cNES+cEREX)*H362+(cNES+cHOEX)*I362+(cNES+cNES)*S362+(cNES+cOSEX)*N362+(cNES+cEREX)*O362+(cNES+cHOEX)*P362))/(1+cDR)^(((cycle + 0.5)/('Life tables'!$I$2/2))))</f>
        <v>83164.783908878613</v>
      </c>
      <c r="X362" s="107">
        <f>((L362+G362+H362+I362+N362+O362+P362+S362)/('Life tables'!$I$2/2))/(1+oDR)^(((cycle + 0.5)/('Life tables'!$I$2/2)))</f>
        <v>23.965980539286907</v>
      </c>
      <c r="Y362" s="31">
        <f>((uNES*L362+ uOCEX*G362+uEREX*H362+uHOEX*I362+uNES*S362+ uOCEX*N362+uEREX*O362+uHOEX*P362)/('Life tables'!$I$2/2))/(1+oDR)^(((cycle + 0.5)/('Life tables'!$I$2/2)))</f>
        <v>15.795414853544655</v>
      </c>
      <c r="Z362" s="100">
        <f t="shared" si="102"/>
        <v>184489.17437760936</v>
      </c>
      <c r="AA362" s="107">
        <f>((L362+G362+H362+I362+N362+O362+P362+S362)/('Life tables'!$I$2/2))</f>
        <v>29.377282137907571</v>
      </c>
      <c r="AB362" s="31">
        <f>((uNES*L362+ uOCEX*G362+uEREX*H362+uHOEX*I362+uNES*S362+ uOCEX*N362+uEREX*O362+uHOEX*P362)/('Life tables'!$I$2/2))</f>
        <v>19.361876634974692</v>
      </c>
    </row>
    <row r="363" spans="1:28" x14ac:dyDescent="0.25">
      <c r="A363" s="4">
        <v>357</v>
      </c>
      <c r="C363" s="105">
        <f>IF(male=0,VLOOKUP((($A$5:$A$1570/'Life tables'!$I$2)*2)+age,lifetable,13,1),IF(male=1,VLOOKUP((($A$5:$A$1570/'Life tables'!$I$2)*2)+age,lifetable,10,1),"error"))</f>
        <v>1.7629026324772479E-4</v>
      </c>
      <c r="F363" s="96">
        <f t="shared" si="90"/>
        <v>117.70782533801102</v>
      </c>
      <c r="G363" s="96">
        <f t="shared" si="91"/>
        <v>11.823997404108963</v>
      </c>
      <c r="H363" s="96">
        <f t="shared" si="92"/>
        <v>0.67527836432836852</v>
      </c>
      <c r="I363" s="96">
        <f t="shared" si="93"/>
        <v>0.27057765421318081</v>
      </c>
      <c r="J363" s="96">
        <f t="shared" si="94"/>
        <v>2.3001944336669095E-2</v>
      </c>
      <c r="K363" s="96">
        <f t="shared" si="95"/>
        <v>0.28273854401307852</v>
      </c>
      <c r="L363" s="96">
        <f t="shared" si="103"/>
        <v>104.63223142701077</v>
      </c>
      <c r="M363" s="96">
        <f t="shared" si="96"/>
        <v>648.20051705633921</v>
      </c>
      <c r="N363" s="96">
        <f t="shared" si="97"/>
        <v>62.423114201583402</v>
      </c>
      <c r="O363" s="96">
        <f t="shared" si="98"/>
        <v>1.4900332655133801</v>
      </c>
      <c r="P363" s="96">
        <f t="shared" si="99"/>
        <v>1.4900332655133801</v>
      </c>
      <c r="Q363" s="96">
        <f t="shared" si="100"/>
        <v>0.12580138373776373</v>
      </c>
      <c r="R363" s="96">
        <f t="shared" si="101"/>
        <v>0.11680239694827008</v>
      </c>
      <c r="S363" s="96">
        <f t="shared" si="104"/>
        <v>582.55473254304297</v>
      </c>
      <c r="T363" s="96">
        <f t="shared" si="105"/>
        <v>34.924707223714847</v>
      </c>
      <c r="U363" s="96">
        <f t="shared" si="106"/>
        <v>199.71529465097052</v>
      </c>
      <c r="V363" s="32">
        <f t="shared" si="107"/>
        <v>999.99999999999977</v>
      </c>
      <c r="W363" s="100">
        <f>IF(A363=1,((cPH1_+cPHr+(cNES*L363+(cNES+cOSEX)*G363+(cNES+cEREX)*H363+(cNES+cHOEX)*I363+(cNES+cNES)*S363+(cNES+cOSEX)*N363+(cNES+cEREX)*O363+(cNES+cHOEX)*P363)))/(1+cDR)^(A$6:A$65537 + 0.5),(cPHr+(cNES*L363+(cNES+cOSEX)*G363+(cNES+cEREX)*H363+(cNES+cHOEX)*I363+(cNES+cNES)*S363+(cNES+cOSEX)*N363+(cNES+cEREX)*O363+(cNES+cHOEX)*P363))/(1+cDR)^(((cycle + 0.5)/('Life tables'!$I$2/2))))</f>
        <v>82919.721150015117</v>
      </c>
      <c r="X363" s="107">
        <f>((L363+G363+H363+I363+N363+O363+P363+S363)/('Life tables'!$I$2/2))/(1+oDR)^(((cycle + 0.5)/('Life tables'!$I$2/2)))</f>
        <v>23.935149799851537</v>
      </c>
      <c r="Y363" s="31">
        <f>((uNES*L363+ uOCEX*G363+uEREX*H363+uHOEX*I363+uNES*S363+ uOCEX*N363+uEREX*O363+uHOEX*P363)/('Life tables'!$I$2/2))/(1+oDR)^(((cycle + 0.5)/('Life tables'!$I$2/2)))</f>
        <v>15.775095037755808</v>
      </c>
      <c r="Z363" s="100">
        <f t="shared" si="102"/>
        <v>184357.11021898905</v>
      </c>
      <c r="AA363" s="107">
        <f>((L363+G363+H363+I363+N363+O363+P363+S363)/('Life tables'!$I$2/2))</f>
        <v>29.356249772272523</v>
      </c>
      <c r="AB363" s="31">
        <f>((uNES*L363+ uOCEX*G363+uEREX*H363+uHOEX*I363+uNES*S363+ uOCEX*N363+uEREX*O363+uHOEX*P363)/('Life tables'!$I$2/2))</f>
        <v>19.348014697303828</v>
      </c>
    </row>
    <row r="364" spans="1:28" x14ac:dyDescent="0.25">
      <c r="A364" s="4">
        <v>358</v>
      </c>
      <c r="C364" s="105">
        <f>IF(male=0,VLOOKUP((($A$5:$A$1570/'Life tables'!$I$2)*2)+age,lifetable,13,1),IF(male=1,VLOOKUP((($A$5:$A$1570/'Life tables'!$I$2)*2)+age,lifetable,10,1),"error"))</f>
        <v>1.7629026324772479E-4</v>
      </c>
      <c r="F364" s="96">
        <f t="shared" si="90"/>
        <v>117.62354308263939</v>
      </c>
      <c r="G364" s="96">
        <f t="shared" si="91"/>
        <v>11.815531075163841</v>
      </c>
      <c r="H364" s="96">
        <f t="shared" si="92"/>
        <v>0.67479484521325583</v>
      </c>
      <c r="I364" s="96">
        <f t="shared" si="93"/>
        <v>0.27038391267658568</v>
      </c>
      <c r="J364" s="96">
        <f t="shared" si="94"/>
        <v>2.2985474269865459E-2</v>
      </c>
      <c r="K364" s="96">
        <f t="shared" si="95"/>
        <v>0.28253609492270171</v>
      </c>
      <c r="L364" s="96">
        <f t="shared" si="103"/>
        <v>104.55731168039314</v>
      </c>
      <c r="M364" s="96">
        <f t="shared" si="96"/>
        <v>647.73645504267495</v>
      </c>
      <c r="N364" s="96">
        <f t="shared" si="97"/>
        <v>62.37842402421802</v>
      </c>
      <c r="O364" s="96">
        <f t="shared" si="98"/>
        <v>1.4889665156120364</v>
      </c>
      <c r="P364" s="96">
        <f t="shared" si="99"/>
        <v>1.4889665156120364</v>
      </c>
      <c r="Q364" s="96">
        <f t="shared" si="100"/>
        <v>0.12571131956483741</v>
      </c>
      <c r="R364" s="96">
        <f t="shared" si="101"/>
        <v>0.11671877536189</v>
      </c>
      <c r="S364" s="96">
        <f t="shared" si="104"/>
        <v>582.13766789230613</v>
      </c>
      <c r="T364" s="96">
        <f t="shared" si="105"/>
        <v>35.073404017549549</v>
      </c>
      <c r="U364" s="96">
        <f t="shared" si="106"/>
        <v>200.1145495212551</v>
      </c>
      <c r="V364" s="32">
        <f t="shared" si="107"/>
        <v>999.99999999999966</v>
      </c>
      <c r="W364" s="100">
        <f>IF(A364=1,((cPH1_+cPHr+(cNES*L364+(cNES+cOSEX)*G364+(cNES+cEREX)*H364+(cNES+cHOEX)*I364+(cNES+cNES)*S364+(cNES+cOSEX)*N364+(cNES+cEREX)*O364+(cNES+cHOEX)*P364)))/(1+cDR)^(A$6:A$65537 + 0.5),(cPHr+(cNES*L364+(cNES+cOSEX)*G364+(cNES+cEREX)*H364+(cNES+cHOEX)*I364+(cNES+cNES)*S364+(cNES+cOSEX)*N364+(cNES+cEREX)*O364+(cNES+cHOEX)*P364))/(1+cDR)^(((cycle + 0.5)/('Life tables'!$I$2/2))))</f>
        <v>82675.380506661502</v>
      </c>
      <c r="X364" s="107">
        <f>((L364+G364+H364+I364+N364+O364+P364+S364)/('Life tables'!$I$2/2))/(1+oDR)^(((cycle + 0.5)/('Life tables'!$I$2/2)))</f>
        <v>23.90435872297207</v>
      </c>
      <c r="Y364" s="31">
        <f>((uNES*L364+ uOCEX*G364+uEREX*H364+uHOEX*I364+uNES*S364+ uOCEX*N364+uEREX*O364+uHOEX*P364)/('Life tables'!$I$2/2))/(1+oDR)^(((cycle + 0.5)/('Life tables'!$I$2/2)))</f>
        <v>15.754801362605971</v>
      </c>
      <c r="Z364" s="100">
        <f t="shared" si="102"/>
        <v>184225.14056527201</v>
      </c>
      <c r="AA364" s="107">
        <f>((L364+G364+H364+I364+N364+O364+P364+S364)/('Life tables'!$I$2/2))</f>
        <v>29.335232465443816</v>
      </c>
      <c r="AB364" s="31">
        <f>((uNES*L364+ uOCEX*G364+uEREX*H364+uHOEX*I364+uNES*S364+ uOCEX*N364+uEREX*O364+uHOEX*P364)/('Life tables'!$I$2/2))</f>
        <v>19.334162684514578</v>
      </c>
    </row>
    <row r="365" spans="1:28" x14ac:dyDescent="0.25">
      <c r="A365" s="4">
        <v>359</v>
      </c>
      <c r="C365" s="105">
        <f>IF(male=0,VLOOKUP((($A$5:$A$1570/'Life tables'!$I$2)*2)+age,lifetable,13,1),IF(male=1,VLOOKUP((($A$5:$A$1570/'Life tables'!$I$2)*2)+age,lifetable,10,1),"error"))</f>
        <v>1.7629026324772479E-4</v>
      </c>
      <c r="F365" s="96">
        <f t="shared" si="90"/>
        <v>117.53932166395656</v>
      </c>
      <c r="G365" s="96">
        <f t="shared" si="91"/>
        <v>11.807070857391432</v>
      </c>
      <c r="H365" s="96">
        <f t="shared" si="92"/>
        <v>0.6743116751123196</v>
      </c>
      <c r="I365" s="96">
        <f t="shared" si="93"/>
        <v>0.27019031098667029</v>
      </c>
      <c r="J365" s="96">
        <f t="shared" si="94"/>
        <v>2.2969016091499365E-2</v>
      </c>
      <c r="K365" s="96">
        <f t="shared" si="95"/>
        <v>0.28233379196429836</v>
      </c>
      <c r="L365" s="96">
        <f t="shared" si="103"/>
        <v>104.48244601241034</v>
      </c>
      <c r="M365" s="96">
        <f t="shared" si="96"/>
        <v>647.27272479723842</v>
      </c>
      <c r="N365" s="96">
        <f t="shared" si="97"/>
        <v>62.333765796851786</v>
      </c>
      <c r="O365" s="96">
        <f t="shared" si="98"/>
        <v>1.4879005283538604</v>
      </c>
      <c r="P365" s="96">
        <f t="shared" si="99"/>
        <v>1.4879005283538604</v>
      </c>
      <c r="Q365" s="96">
        <f t="shared" si="100"/>
        <v>0.12562131978078619</v>
      </c>
      <c r="R365" s="96">
        <f t="shared" si="101"/>
        <v>0.11663521355843701</v>
      </c>
      <c r="S365" s="96">
        <f t="shared" si="104"/>
        <v>581.72090141033971</v>
      </c>
      <c r="T365" s="96">
        <f t="shared" si="105"/>
        <v>35.221994353421834</v>
      </c>
      <c r="U365" s="96">
        <f t="shared" si="106"/>
        <v>200.51351852677783</v>
      </c>
      <c r="V365" s="32">
        <f t="shared" si="107"/>
        <v>999.99999999999955</v>
      </c>
      <c r="W365" s="100">
        <f>IF(A365=1,((cPH1_+cPHr+(cNES*L365+(cNES+cOSEX)*G365+(cNES+cEREX)*H365+(cNES+cHOEX)*I365+(cNES+cNES)*S365+(cNES+cOSEX)*N365+(cNES+cEREX)*O365+(cNES+cHOEX)*P365)))/(1+cDR)^(A$6:A$65537 + 0.5),(cPHr+(cNES*L365+(cNES+cOSEX)*G365+(cNES+cEREX)*H365+(cNES+cHOEX)*I365+(cNES+cNES)*S365+(cNES+cOSEX)*N365+(cNES+cEREX)*O365+(cNES+cHOEX)*P365))/(1+cDR)^(((cycle + 0.5)/('Life tables'!$I$2/2))))</f>
        <v>82431.75985195009</v>
      </c>
      <c r="X365" s="107">
        <f>((L365+G365+H365+I365+N365+O365+P365+S365)/('Life tables'!$I$2/2))/(1+oDR)^(((cycle + 0.5)/('Life tables'!$I$2/2)))</f>
        <v>23.873607257589562</v>
      </c>
      <c r="Y365" s="31">
        <f>((uNES*L365+ uOCEX*G365+uEREX*H365+uHOEX*I365+uNES*S365+ uOCEX*N365+uEREX*O365+uHOEX*P365)/('Life tables'!$I$2/2))/(1+oDR)^(((cycle + 0.5)/('Life tables'!$I$2/2)))</f>
        <v>15.734533794444349</v>
      </c>
      <c r="Z365" s="100">
        <f t="shared" si="102"/>
        <v>184093.26535089951</v>
      </c>
      <c r="AA365" s="107">
        <f>((L365+G365+H365+I365+N365+O365+P365+S365)/('Life tables'!$I$2/2))</f>
        <v>29.314230206597635</v>
      </c>
      <c r="AB365" s="31">
        <f>((uNES*L365+ uOCEX*G365+uEREX*H365+uHOEX*I365+uNES*S365+ uOCEX*N365+uEREX*O365+uHOEX*P365)/('Life tables'!$I$2/2))</f>
        <v>19.320320589474349</v>
      </c>
    </row>
    <row r="366" spans="1:28" x14ac:dyDescent="0.25">
      <c r="A366" s="4">
        <v>360</v>
      </c>
      <c r="C366" s="105">
        <f>IF(male=0,VLOOKUP((($A$5:$A$1570/'Life tables'!$I$2)*2)+age,lifetable,13,1),IF(male=1,VLOOKUP((($A$5:$A$1570/'Life tables'!$I$2)*2)+age,lifetable,10,1),"error"))</f>
        <v>1.7629026324772479E-4</v>
      </c>
      <c r="F366" s="96">
        <f t="shared" si="90"/>
        <v>117.45516101525931</v>
      </c>
      <c r="G366" s="96">
        <f t="shared" si="91"/>
        <v>11.798616744091261</v>
      </c>
      <c r="H366" s="96">
        <f t="shared" si="92"/>
        <v>0.67382885364288969</v>
      </c>
      <c r="I366" s="96">
        <f t="shared" si="93"/>
        <v>0.26999684899010234</v>
      </c>
      <c r="J366" s="96">
        <f t="shared" si="94"/>
        <v>2.2952569788535965E-2</v>
      </c>
      <c r="K366" s="96">
        <f t="shared" si="95"/>
        <v>0.28213163497764504</v>
      </c>
      <c r="L366" s="96">
        <f t="shared" si="103"/>
        <v>104.40763436376888</v>
      </c>
      <c r="M366" s="96">
        <f t="shared" si="96"/>
        <v>646.80932610454067</v>
      </c>
      <c r="N366" s="96">
        <f t="shared" si="97"/>
        <v>62.289139498732645</v>
      </c>
      <c r="O366" s="96">
        <f t="shared" si="98"/>
        <v>1.4868353032435029</v>
      </c>
      <c r="P366" s="96">
        <f t="shared" si="99"/>
        <v>1.4868353032435029</v>
      </c>
      <c r="Q366" s="96">
        <f t="shared" si="100"/>
        <v>0.12553138434378838</v>
      </c>
      <c r="R366" s="96">
        <f t="shared" si="101"/>
        <v>0.11655171149908106</v>
      </c>
      <c r="S366" s="96">
        <f t="shared" si="104"/>
        <v>581.30443290347819</v>
      </c>
      <c r="T366" s="96">
        <f t="shared" si="105"/>
        <v>35.370478307554158</v>
      </c>
      <c r="U366" s="96">
        <f t="shared" si="106"/>
        <v>200.91220187325456</v>
      </c>
      <c r="V366" s="32">
        <f t="shared" si="107"/>
        <v>999.99999999999977</v>
      </c>
      <c r="W366" s="100">
        <f>IF(A366=1,((cPH1_+cPHr+(cNES*L366+(cNES+cOSEX)*G366+(cNES+cEREX)*H366+(cNES+cHOEX)*I366+(cNES+cNES)*S366+(cNES+cOSEX)*N366+(cNES+cEREX)*O366+(cNES+cHOEX)*P366)))/(1+cDR)^(A$6:A$65537 + 0.5),(cPHr+(cNES*L366+(cNES+cOSEX)*G366+(cNES+cEREX)*H366+(cNES+cHOEX)*I366+(cNES+cNES)*S366+(cNES+cOSEX)*N366+(cNES+cEREX)*O366+(cNES+cHOEX)*P366))/(1+cDR)^(((cycle + 0.5)/('Life tables'!$I$2/2))))</f>
        <v>82188.857065230259</v>
      </c>
      <c r="X366" s="107">
        <f>((L366+G366+H366+I366+N366+O366+P366+S366)/('Life tables'!$I$2/2))/(1+oDR)^(((cycle + 0.5)/('Life tables'!$I$2/2)))</f>
        <v>23.842895352712457</v>
      </c>
      <c r="Y366" s="31">
        <f>((uNES*L366+ uOCEX*G366+uEREX*H366+uHOEX*I366+uNES*S366+ uOCEX*N366+uEREX*O366+uHOEX*P366)/('Life tables'!$I$2/2))/(1+oDR)^(((cycle + 0.5)/('Life tables'!$I$2/2)))</f>
        <v>15.714292299664493</v>
      </c>
      <c r="Z366" s="100">
        <f t="shared" si="102"/>
        <v>183961.48451026194</v>
      </c>
      <c r="AA366" s="107">
        <f>((L366+G366+H366+I366+N366+O366+P366+S366)/('Life tables'!$I$2/2))</f>
        <v>29.293242984919942</v>
      </c>
      <c r="AB366" s="31">
        <f>((uNES*L366+ uOCEX*G366+uEREX*H366+uHOEX*I366+uNES*S366+ uOCEX*N366+uEREX*O366+uHOEX*P366)/('Life tables'!$I$2/2))</f>
        <v>19.306488405056911</v>
      </c>
    </row>
    <row r="367" spans="1:28" x14ac:dyDescent="0.25">
      <c r="A367" s="4">
        <v>361</v>
      </c>
      <c r="C367" s="105">
        <f>IF(male=0,VLOOKUP((($A$5:$A$1570/'Life tables'!$I$2)*2)+age,lifetable,13,1),IF(male=1,VLOOKUP((($A$5:$A$1570/'Life tables'!$I$2)*2)+age,lifetable,10,1),"error"))</f>
        <v>1.7629026324772479E-4</v>
      </c>
      <c r="F367" s="96">
        <f t="shared" si="90"/>
        <v>117.37106107097314</v>
      </c>
      <c r="G367" s="96">
        <f t="shared" si="91"/>
        <v>11.79016872867623</v>
      </c>
      <c r="H367" s="96">
        <f t="shared" si="92"/>
        <v>0.67334638042877171</v>
      </c>
      <c r="I367" s="96">
        <f t="shared" si="93"/>
        <v>0.26980352653614431</v>
      </c>
      <c r="J367" s="96">
        <f t="shared" si="94"/>
        <v>2.2936135348160976E-2</v>
      </c>
      <c r="K367" s="96">
        <f t="shared" si="95"/>
        <v>0.28192962380522918</v>
      </c>
      <c r="L367" s="96">
        <f t="shared" si="103"/>
        <v>104.3328766761786</v>
      </c>
      <c r="M367" s="96">
        <f t="shared" si="96"/>
        <v>646.34625874821791</v>
      </c>
      <c r="N367" s="96">
        <f t="shared" si="97"/>
        <v>62.244545109024301</v>
      </c>
      <c r="O367" s="96">
        <f t="shared" si="98"/>
        <v>1.4857708397836038</v>
      </c>
      <c r="P367" s="96">
        <f t="shared" si="99"/>
        <v>1.4857708397836038</v>
      </c>
      <c r="Q367" s="96">
        <f t="shared" si="100"/>
        <v>0.12544151321185262</v>
      </c>
      <c r="R367" s="96">
        <f t="shared" si="101"/>
        <v>0.11646826914483455</v>
      </c>
      <c r="S367" s="96">
        <f t="shared" si="104"/>
        <v>580.88826217726967</v>
      </c>
      <c r="T367" s="96">
        <f t="shared" si="105"/>
        <v>35.518855956114173</v>
      </c>
      <c r="U367" s="96">
        <f t="shared" si="106"/>
        <v>201.31059976620463</v>
      </c>
      <c r="V367" s="32">
        <f t="shared" si="107"/>
        <v>999.99999999999977</v>
      </c>
      <c r="W367" s="100">
        <f>IF(A367=1,((cPH1_+cPHr+(cNES*L367+(cNES+cOSEX)*G367+(cNES+cEREX)*H367+(cNES+cHOEX)*I367+(cNES+cNES)*S367+(cNES+cOSEX)*N367+(cNES+cEREX)*O367+(cNES+cHOEX)*P367)))/(1+cDR)^(A$6:A$65537 + 0.5),(cPHr+(cNES*L367+(cNES+cOSEX)*G367+(cNES+cEREX)*H367+(cNES+cHOEX)*I367+(cNES+cNES)*S367+(cNES+cOSEX)*N367+(cNES+cEREX)*O367+(cNES+cHOEX)*P367))/(1+cDR)^(((cycle + 0.5)/('Life tables'!$I$2/2))))</f>
        <v>81946.670032052381</v>
      </c>
      <c r="X367" s="107">
        <f>((L367+G367+H367+I367+N367+O367+P367+S367)/('Life tables'!$I$2/2))/(1+oDR)^(((cycle + 0.5)/('Life tables'!$I$2/2)))</f>
        <v>23.812222957416363</v>
      </c>
      <c r="Y367" s="31">
        <f>((uNES*L367+ uOCEX*G367+uEREX*H367+uHOEX*I367+uNES*S367+ uOCEX*N367+uEREX*O367+uHOEX*P367)/('Life tables'!$I$2/2))/(1+oDR)^(((cycle + 0.5)/('Life tables'!$I$2/2)))</f>
        <v>15.694076844704195</v>
      </c>
      <c r="Z367" s="100">
        <f t="shared" si="102"/>
        <v>183829.79797770278</v>
      </c>
      <c r="AA367" s="107">
        <f>((L367+G367+H367+I367+N367+O367+P367+S367)/('Life tables'!$I$2/2))</f>
        <v>29.272270789606292</v>
      </c>
      <c r="AB367" s="31">
        <f>((uNES*L367+ uOCEX*G367+uEREX*H367+uHOEX*I367+uNES*S367+ uOCEX*N367+uEREX*O367+uHOEX*P367)/('Life tables'!$I$2/2))</f>
        <v>19.292666124142336</v>
      </c>
    </row>
    <row r="368" spans="1:28" x14ac:dyDescent="0.25">
      <c r="A368" s="4">
        <v>362</v>
      </c>
      <c r="C368" s="105">
        <f>IF(male=0,VLOOKUP((($A$5:$A$1570/'Life tables'!$I$2)*2)+age,lifetable,13,1),IF(male=1,VLOOKUP((($A$5:$A$1570/'Life tables'!$I$2)*2)+age,lifetable,10,1),"error"))</f>
        <v>1.7629026324772479E-4</v>
      </c>
      <c r="F368" s="96">
        <f t="shared" si="90"/>
        <v>117.2870217666009</v>
      </c>
      <c r="G368" s="96">
        <f t="shared" si="91"/>
        <v>11.781726804667464</v>
      </c>
      <c r="H368" s="96">
        <f t="shared" si="92"/>
        <v>0.67286425509995174</v>
      </c>
      <c r="I368" s="96">
        <f t="shared" si="93"/>
        <v>0.26961034347653506</v>
      </c>
      <c r="J368" s="96">
        <f t="shared" si="94"/>
        <v>2.2919712757770647E-2</v>
      </c>
      <c r="K368" s="96">
        <f t="shared" si="95"/>
        <v>0.28172775829212632</v>
      </c>
      <c r="L368" s="96">
        <f t="shared" si="103"/>
        <v>104.25817289230706</v>
      </c>
      <c r="M368" s="96">
        <f t="shared" si="96"/>
        <v>645.88352251108017</v>
      </c>
      <c r="N368" s="96">
        <f t="shared" si="97"/>
        <v>62.199982606810885</v>
      </c>
      <c r="O368" s="96">
        <f t="shared" si="98"/>
        <v>1.4847071374749032</v>
      </c>
      <c r="P368" s="96">
        <f t="shared" si="99"/>
        <v>1.4847071374749032</v>
      </c>
      <c r="Q368" s="96">
        <f t="shared" si="100"/>
        <v>0.12535170634282713</v>
      </c>
      <c r="R368" s="96">
        <f t="shared" si="101"/>
        <v>0.11638488645656092</v>
      </c>
      <c r="S368" s="96">
        <f t="shared" si="104"/>
        <v>580.4723890365201</v>
      </c>
      <c r="T368" s="96">
        <f t="shared" si="105"/>
        <v>35.667127375214768</v>
      </c>
      <c r="U368" s="96">
        <f t="shared" si="106"/>
        <v>201.70871241095332</v>
      </c>
      <c r="V368" s="32">
        <f t="shared" si="107"/>
        <v>1000</v>
      </c>
      <c r="W368" s="100">
        <f>IF(A368=1,((cPH1_+cPHr+(cNES*L368+(cNES+cOSEX)*G368+(cNES+cEREX)*H368+(cNES+cHOEX)*I368+(cNES+cNES)*S368+(cNES+cOSEX)*N368+(cNES+cEREX)*O368+(cNES+cHOEX)*P368)))/(1+cDR)^(A$6:A$65537 + 0.5),(cPHr+(cNES*L368+(cNES+cOSEX)*G368+(cNES+cEREX)*H368+(cNES+cHOEX)*I368+(cNES+cNES)*S368+(cNES+cOSEX)*N368+(cNES+cEREX)*O368+(cNES+cHOEX)*P368))/(1+cDR)^(((cycle + 0.5)/('Life tables'!$I$2/2))))</f>
        <v>81705.196644152064</v>
      </c>
      <c r="X368" s="107">
        <f>((L368+G368+H368+I368+N368+O368+P368+S368)/('Life tables'!$I$2/2))/(1+oDR)^(((cycle + 0.5)/('Life tables'!$I$2/2)))</f>
        <v>23.781590020843954</v>
      </c>
      <c r="Y368" s="31">
        <f>((uNES*L368+ uOCEX*G368+uEREX*H368+uHOEX*I368+uNES*S368+ uOCEX*N368+uEREX*O368+uHOEX*P368)/('Life tables'!$I$2/2))/(1+oDR)^(((cycle + 0.5)/('Life tables'!$I$2/2)))</f>
        <v>15.6738873960454</v>
      </c>
      <c r="Z368" s="100">
        <f t="shared" si="102"/>
        <v>183698.20568752356</v>
      </c>
      <c r="AA368" s="107">
        <f>((L368+G368+H368+I368+N368+O368+P368+S368)/('Life tables'!$I$2/2))</f>
        <v>29.251313609861818</v>
      </c>
      <c r="AB368" s="31">
        <f>((uNES*L368+ uOCEX*G368+uEREX*H368+uHOEX*I368+uNES*S368+ uOCEX*N368+uEREX*O368+uHOEX*P368)/('Life tables'!$I$2/2))</f>
        <v>19.278853739616942</v>
      </c>
    </row>
    <row r="369" spans="1:28" x14ac:dyDescent="0.25">
      <c r="A369" s="4">
        <v>363</v>
      </c>
      <c r="C369" s="105">
        <f>IF(male=0,VLOOKUP((($A$5:$A$1570/'Life tables'!$I$2)*2)+age,lifetable,13,1),IF(male=1,VLOOKUP((($A$5:$A$1570/'Life tables'!$I$2)*2)+age,lifetable,10,1),"error"))</f>
        <v>1.7629026324772479E-4</v>
      </c>
      <c r="F369" s="96">
        <f t="shared" si="90"/>
        <v>117.20304303867388</v>
      </c>
      <c r="G369" s="96">
        <f t="shared" si="91"/>
        <v>11.773290965689402</v>
      </c>
      <c r="H369" s="96">
        <f t="shared" si="92"/>
        <v>0.67238247729231582</v>
      </c>
      <c r="I369" s="96">
        <f t="shared" si="93"/>
        <v>0.26941729966537764</v>
      </c>
      <c r="J369" s="96">
        <f t="shared" si="94"/>
        <v>2.2903302004962201E-2</v>
      </c>
      <c r="K369" s="96">
        <f t="shared" si="95"/>
        <v>0.2815260382858823</v>
      </c>
      <c r="L369" s="96">
        <f t="shared" si="103"/>
        <v>104.18352295573594</v>
      </c>
      <c r="M369" s="96">
        <f t="shared" si="96"/>
        <v>645.42111717515775</v>
      </c>
      <c r="N369" s="96">
        <f t="shared" si="97"/>
        <v>62.155451971101442</v>
      </c>
      <c r="O369" s="96">
        <f t="shared" si="98"/>
        <v>1.4836441958163493</v>
      </c>
      <c r="P369" s="96">
        <f t="shared" si="99"/>
        <v>1.4836441958163493</v>
      </c>
      <c r="Q369" s="96">
        <f t="shared" si="100"/>
        <v>0.12526196369440884</v>
      </c>
      <c r="R369" s="96">
        <f t="shared" si="101"/>
        <v>0.11630156339498318</v>
      </c>
      <c r="S369" s="96">
        <f t="shared" si="104"/>
        <v>580.05681328533421</v>
      </c>
      <c r="T369" s="96">
        <f t="shared" si="105"/>
        <v>35.815292640914137</v>
      </c>
      <c r="U369" s="96">
        <f t="shared" si="106"/>
        <v>202.10654001263418</v>
      </c>
      <c r="V369" s="32">
        <f t="shared" si="107"/>
        <v>999.99999999999977</v>
      </c>
      <c r="W369" s="100">
        <f>IF(A369=1,((cPH1_+cPHr+(cNES*L369+(cNES+cOSEX)*G369+(cNES+cEREX)*H369+(cNES+cHOEX)*I369+(cNES+cNES)*S369+(cNES+cOSEX)*N369+(cNES+cEREX)*O369+(cNES+cHOEX)*P369)))/(1+cDR)^(A$6:A$65537 + 0.5),(cPHr+(cNES*L369+(cNES+cOSEX)*G369+(cNES+cEREX)*H369+(cNES+cHOEX)*I369+(cNES+cNES)*S369+(cNES+cOSEX)*N369+(cNES+cEREX)*O369+(cNES+cHOEX)*P369))/(1+cDR)^(((cycle + 0.5)/('Life tables'!$I$2/2))))</f>
        <v>81464.434799434021</v>
      </c>
      <c r="X369" s="107">
        <f>((L369+G369+H369+I369+N369+O369+P369+S369)/('Life tables'!$I$2/2))/(1+oDR)^(((cycle + 0.5)/('Life tables'!$I$2/2)))</f>
        <v>23.750996492204742</v>
      </c>
      <c r="Y369" s="31">
        <f>((uNES*L369+ uOCEX*G369+uEREX*H369+uHOEX*I369+uNES*S369+ uOCEX*N369+uEREX*O369+uHOEX*P369)/('Life tables'!$I$2/2))/(1+oDR)^(((cycle + 0.5)/('Life tables'!$I$2/2)))</f>
        <v>15.653723920214073</v>
      </c>
      <c r="Z369" s="100">
        <f t="shared" si="102"/>
        <v>183566.70757398769</v>
      </c>
      <c r="AA369" s="107">
        <f>((L369+G369+H369+I369+N369+O369+P369+S369)/('Life tables'!$I$2/2))</f>
        <v>29.23037143490107</v>
      </c>
      <c r="AB369" s="31">
        <f>((uNES*L369+ uOCEX*G369+uEREX*H369+uHOEX*I369+uNES*S369+ uOCEX*N369+uEREX*O369+uHOEX*P369)/('Life tables'!$I$2/2))</f>
        <v>19.265051244373222</v>
      </c>
    </row>
    <row r="370" spans="1:28" x14ac:dyDescent="0.25">
      <c r="A370" s="4">
        <v>364</v>
      </c>
      <c r="C370" s="105">
        <f>IF(male=0,VLOOKUP((($A$5:$A$1570/'Life tables'!$I$2)*2)+age,lifetable,13,1),IF(male=1,VLOOKUP((($A$5:$A$1570/'Life tables'!$I$2)*2)+age,lifetable,10,1),"error"))</f>
        <v>1.7629026324772479E-4</v>
      </c>
      <c r="F370" s="96">
        <f t="shared" si="90"/>
        <v>117.11912482470527</v>
      </c>
      <c r="G370" s="96">
        <f t="shared" si="91"/>
        <v>11.764861205465108</v>
      </c>
      <c r="H370" s="96">
        <f t="shared" si="92"/>
        <v>0.67190104664738326</v>
      </c>
      <c r="I370" s="96">
        <f t="shared" si="93"/>
        <v>0.26922439495903222</v>
      </c>
      <c r="J370" s="96">
        <f t="shared" si="94"/>
        <v>2.2886903077524744E-2</v>
      </c>
      <c r="K370" s="96">
        <f t="shared" si="95"/>
        <v>0.2813244636364014</v>
      </c>
      <c r="L370" s="96">
        <f t="shared" si="103"/>
        <v>104.10892681091981</v>
      </c>
      <c r="M370" s="96">
        <f t="shared" si="96"/>
        <v>644.95904252174626</v>
      </c>
      <c r="N370" s="96">
        <f t="shared" si="97"/>
        <v>62.110953180834272</v>
      </c>
      <c r="O370" s="96">
        <f t="shared" si="98"/>
        <v>1.4825820143052015</v>
      </c>
      <c r="P370" s="96">
        <f t="shared" si="99"/>
        <v>1.4825820143052015</v>
      </c>
      <c r="Q370" s="96">
        <f t="shared" si="100"/>
        <v>0.12517228522415197</v>
      </c>
      <c r="R370" s="96">
        <f t="shared" si="101"/>
        <v>0.11621829992069191</v>
      </c>
      <c r="S370" s="96">
        <f t="shared" si="104"/>
        <v>579.6415347271568</v>
      </c>
      <c r="T370" s="96">
        <f t="shared" si="105"/>
        <v>35.963351829215817</v>
      </c>
      <c r="U370" s="96">
        <f t="shared" si="106"/>
        <v>202.50408277619127</v>
      </c>
      <c r="V370" s="32">
        <f t="shared" si="107"/>
        <v>999.99999999999989</v>
      </c>
      <c r="W370" s="100">
        <f>IF(A370=1,((cPH1_+cPHr+(cNES*L370+(cNES+cOSEX)*G370+(cNES+cEREX)*H370+(cNES+cHOEX)*I370+(cNES+cNES)*S370+(cNES+cOSEX)*N370+(cNES+cEREX)*O370+(cNES+cHOEX)*P370)))/(1+cDR)^(A$6:A$65537 + 0.5),(cPHr+(cNES*L370+(cNES+cOSEX)*G370+(cNES+cEREX)*H370+(cNES+cHOEX)*I370+(cNES+cNES)*S370+(cNES+cOSEX)*N370+(cNES+cEREX)*O370+(cNES+cHOEX)*P370))/(1+cDR)^(((cycle + 0.5)/('Life tables'!$I$2/2))))</f>
        <v>81224.382401956202</v>
      </c>
      <c r="X370" s="107">
        <f>((L370+G370+H370+I370+N370+O370+P370+S370)/('Life tables'!$I$2/2))/(1+oDR)^(((cycle + 0.5)/('Life tables'!$I$2/2)))</f>
        <v>23.720442320775021</v>
      </c>
      <c r="Y370" s="31">
        <f>((uNES*L370+ uOCEX*G370+uEREX*H370+uHOEX*I370+uNES*S370+ uOCEX*N370+uEREX*O370+uHOEX*P370)/('Life tables'!$I$2/2))/(1+oDR)^(((cycle + 0.5)/('Life tables'!$I$2/2)))</f>
        <v>15.633586383780147</v>
      </c>
      <c r="Z370" s="100">
        <f t="shared" si="102"/>
        <v>183435.30357132491</v>
      </c>
      <c r="AA370" s="107">
        <f>((L370+G370+H370+I370+N370+O370+P370+S370)/('Life tables'!$I$2/2))</f>
        <v>29.209444253948011</v>
      </c>
      <c r="AB370" s="31">
        <f>((uNES*L370+ uOCEX*G370+uEREX*H370+uHOEX*I370+uNES*S370+ uOCEX*N370+uEREX*O370+uHOEX*P370)/('Life tables'!$I$2/2))</f>
        <v>19.25125863130982</v>
      </c>
    </row>
    <row r="371" spans="1:28" x14ac:dyDescent="0.25">
      <c r="A371" s="4">
        <v>365</v>
      </c>
      <c r="C371" s="105">
        <f>IF(male=0,VLOOKUP((($A$5:$A$1570/'Life tables'!$I$2)*2)+age,lifetable,13,1),IF(male=1,VLOOKUP((($A$5:$A$1570/'Life tables'!$I$2)*2)+age,lifetable,10,1),"error"))</f>
        <v>1.7629026324772479E-4</v>
      </c>
      <c r="F371" s="96">
        <f t="shared" si="90"/>
        <v>117.03526706314568</v>
      </c>
      <c r="G371" s="96">
        <f t="shared" si="91"/>
        <v>11.756437517811822</v>
      </c>
      <c r="H371" s="96">
        <f t="shared" si="92"/>
        <v>0.6714199628120513</v>
      </c>
      <c r="I371" s="96">
        <f t="shared" si="93"/>
        <v>0.26903162921601381</v>
      </c>
      <c r="J371" s="96">
        <f t="shared" si="94"/>
        <v>2.2870515963430572E-2</v>
      </c>
      <c r="K371" s="96">
        <f t="shared" si="95"/>
        <v>0.28112303419583984</v>
      </c>
      <c r="L371" s="96">
        <f t="shared" si="103"/>
        <v>104.03438440314652</v>
      </c>
      <c r="M371" s="96">
        <f t="shared" si="96"/>
        <v>644.49729833144704</v>
      </c>
      <c r="N371" s="96">
        <f t="shared" si="97"/>
        <v>62.066486214880804</v>
      </c>
      <c r="O371" s="96">
        <f t="shared" si="98"/>
        <v>1.4815205924371231</v>
      </c>
      <c r="P371" s="96">
        <f t="shared" si="99"/>
        <v>1.4815205924371231</v>
      </c>
      <c r="Q371" s="96">
        <f t="shared" si="100"/>
        <v>0.12508267088947617</v>
      </c>
      <c r="R371" s="96">
        <f t="shared" si="101"/>
        <v>0.11613509599415262</v>
      </c>
      <c r="S371" s="96">
        <f t="shared" si="104"/>
        <v>579.22655316480837</v>
      </c>
      <c r="T371" s="96">
        <f t="shared" si="105"/>
        <v>36.111305016068727</v>
      </c>
      <c r="U371" s="96">
        <f t="shared" si="106"/>
        <v>202.90134090638125</v>
      </c>
      <c r="V371" s="32">
        <f t="shared" si="107"/>
        <v>999.99999999999989</v>
      </c>
      <c r="W371" s="100">
        <f>IF(A371=1,((cPH1_+cPHr+(cNES*L371+(cNES+cOSEX)*G371+(cNES+cEREX)*H371+(cNES+cHOEX)*I371+(cNES+cNES)*S371+(cNES+cOSEX)*N371+(cNES+cEREX)*O371+(cNES+cHOEX)*P371)))/(1+cDR)^(A$6:A$65537 + 0.5),(cPHr+(cNES*L371+(cNES+cOSEX)*G371+(cNES+cEREX)*H371+(cNES+cHOEX)*I371+(cNES+cNES)*S371+(cNES+cOSEX)*N371+(cNES+cEREX)*O371+(cNES+cHOEX)*P371))/(1+cDR)^(((cycle + 0.5)/('Life tables'!$I$2/2))))</f>
        <v>80985.037361913375</v>
      </c>
      <c r="X371" s="107">
        <f>((L371+G371+H371+I371+N371+O371+P371+S371)/('Life tables'!$I$2/2))/(1+oDR)^(((cycle + 0.5)/('Life tables'!$I$2/2)))</f>
        <v>23.689927455897596</v>
      </c>
      <c r="Y371" s="31">
        <f>((uNES*L371+ uOCEX*G371+uEREX*H371+uHOEX*I371+uNES*S371+ uOCEX*N371+uEREX*O371+uHOEX*P371)/('Life tables'!$I$2/2))/(1+oDR)^(((cycle + 0.5)/('Life tables'!$I$2/2)))</f>
        <v>15.613474753357366</v>
      </c>
      <c r="Z371" s="100">
        <f t="shared" si="102"/>
        <v>183303.9936137344</v>
      </c>
      <c r="AA371" s="107">
        <f>((L371+G371+H371+I371+N371+O371+P371+S371)/('Life tables'!$I$2/2))</f>
        <v>29.188532056235839</v>
      </c>
      <c r="AB371" s="31">
        <f>((uNES*L371+ uOCEX*G371+uEREX*H371+uHOEX*I371+uNES*S371+ uOCEX*N371+uEREX*O371+uHOEX*P371)/('Life tables'!$I$2/2))</f>
        <v>19.237475893331432</v>
      </c>
    </row>
    <row r="372" spans="1:28" x14ac:dyDescent="0.25">
      <c r="A372" s="4">
        <v>366</v>
      </c>
      <c r="C372" s="105">
        <f>IF(male=0,VLOOKUP((($A$5:$A$1570/'Life tables'!$I$2)*2)+age,lifetable,13,1),IF(male=1,VLOOKUP((($A$5:$A$1570/'Life tables'!$I$2)*2)+age,lifetable,10,1),"error"))</f>
        <v>1.9370784166106159E-4</v>
      </c>
      <c r="F372" s="96">
        <f t="shared" si="90"/>
        <v>116.95146969334084</v>
      </c>
      <c r="G372" s="96">
        <f t="shared" si="91"/>
        <v>11.748019896636693</v>
      </c>
      <c r="H372" s="96">
        <f t="shared" si="92"/>
        <v>0.67093922543835216</v>
      </c>
      <c r="I372" s="96">
        <f t="shared" si="93"/>
        <v>0.26883900229689511</v>
      </c>
      <c r="J372" s="96">
        <f t="shared" si="94"/>
        <v>2.511214276348946E-2</v>
      </c>
      <c r="K372" s="96">
        <f t="shared" si="95"/>
        <v>0.28092174981850376</v>
      </c>
      <c r="L372" s="96">
        <f t="shared" si="103"/>
        <v>103.95763767638691</v>
      </c>
      <c r="M372" s="96">
        <f t="shared" si="96"/>
        <v>644.035884384209</v>
      </c>
      <c r="N372" s="96">
        <f t="shared" si="97"/>
        <v>62.02205105204964</v>
      </c>
      <c r="O372" s="96">
        <f t="shared" si="98"/>
        <v>1.4804599297062775</v>
      </c>
      <c r="P372" s="96">
        <f t="shared" si="99"/>
        <v>1.4804599297062775</v>
      </c>
      <c r="Q372" s="96">
        <f t="shared" si="100"/>
        <v>0.13734251215632101</v>
      </c>
      <c r="R372" s="96">
        <f t="shared" si="101"/>
        <v>0.11605195157571321</v>
      </c>
      <c r="S372" s="96">
        <f t="shared" si="104"/>
        <v>578.79951900901483</v>
      </c>
      <c r="T372" s="96">
        <f t="shared" si="105"/>
        <v>36.273759670988539</v>
      </c>
      <c r="U372" s="96">
        <f t="shared" si="106"/>
        <v>203.29831460777547</v>
      </c>
      <c r="V372" s="32">
        <f t="shared" si="107"/>
        <v>999.99999999999977</v>
      </c>
      <c r="W372" s="100">
        <f>IF(A372=1,((cPH1_+cPHr+(cNES*L372+(cNES+cOSEX)*G372+(cNES+cEREX)*H372+(cNES+cHOEX)*I372+(cNES+cNES)*S372+(cNES+cOSEX)*N372+(cNES+cEREX)*O372+(cNES+cHOEX)*P372)))/(1+cDR)^(A$6:A$65537 + 0.5),(cPHr+(cNES*L372+(cNES+cOSEX)*G372+(cNES+cEREX)*H372+(cNES+cHOEX)*I372+(cNES+cNES)*S372+(cNES+cOSEX)*N372+(cNES+cEREX)*O372+(cNES+cHOEX)*P372))/(1+cDR)^(((cycle + 0.5)/('Life tables'!$I$2/2))))</f>
        <v>80745.055754208573</v>
      </c>
      <c r="X372" s="107">
        <f>((L372+G372+H372+I372+N372+O372+P372+S372)/('Life tables'!$I$2/2))/(1+oDR)^(((cycle + 0.5)/('Life tables'!$I$2/2)))</f>
        <v>23.658997370922155</v>
      </c>
      <c r="Y372" s="31">
        <f>((uNES*L372+ uOCEX*G372+uEREX*H372+uHOEX*I372+uNES*S372+ uOCEX*N372+uEREX*O372+uHOEX*P372)/('Life tables'!$I$2/2))/(1+oDR)^(((cycle + 0.5)/('Life tables'!$I$2/2)))</f>
        <v>15.59308449664332</v>
      </c>
      <c r="Z372" s="100">
        <f t="shared" si="102"/>
        <v>183169.73367521231</v>
      </c>
      <c r="AA372" s="107">
        <f>((L372+G372+H372+I372+N372+O372+P372+S372)/('Life tables'!$I$2/2))</f>
        <v>29.167074547876542</v>
      </c>
      <c r="AB372" s="31">
        <f>((uNES*L372+ uOCEX*G372+uEREX*H372+uHOEX*I372+uNES*S372+ uOCEX*N372+uEREX*O372+uHOEX*P372)/('Life tables'!$I$2/2))</f>
        <v>19.223327633651401</v>
      </c>
    </row>
    <row r="373" spans="1:28" x14ac:dyDescent="0.25">
      <c r="A373" s="4">
        <v>367</v>
      </c>
      <c r="C373" s="105">
        <f>IF(male=0,VLOOKUP((($A$5:$A$1570/'Life tables'!$I$2)*2)+age,lifetable,13,1),IF(male=1,VLOOKUP((($A$5:$A$1570/'Life tables'!$I$2)*2)+age,lifetable,10,1),"error"))</f>
        <v>1.9370784166106159E-4</v>
      </c>
      <c r="F373" s="96">
        <f t="shared" si="90"/>
        <v>116.86547119753826</v>
      </c>
      <c r="G373" s="96">
        <f t="shared" si="91"/>
        <v>11.739381167748389</v>
      </c>
      <c r="H373" s="96">
        <f t="shared" si="92"/>
        <v>0.67044586041853715</v>
      </c>
      <c r="I373" s="96">
        <f t="shared" si="93"/>
        <v>0.26864131559940235</v>
      </c>
      <c r="J373" s="96">
        <f t="shared" si="94"/>
        <v>2.5093676928817164E-2</v>
      </c>
      <c r="K373" s="96">
        <f t="shared" si="95"/>
        <v>0.2807151782552223</v>
      </c>
      <c r="L373" s="96">
        <f t="shared" si="103"/>
        <v>103.88119399858789</v>
      </c>
      <c r="M373" s="96">
        <f t="shared" si="96"/>
        <v>643.56245452369762</v>
      </c>
      <c r="N373" s="96">
        <f t="shared" si="97"/>
        <v>61.97645873073624</v>
      </c>
      <c r="O373" s="96">
        <f t="shared" si="98"/>
        <v>1.4793716457224064</v>
      </c>
      <c r="P373" s="96">
        <f t="shared" si="99"/>
        <v>1.4793716457224064</v>
      </c>
      <c r="Q373" s="96">
        <f t="shared" si="100"/>
        <v>0.13724155187142226</v>
      </c>
      <c r="R373" s="96">
        <f t="shared" si="101"/>
        <v>0.11596664195154671</v>
      </c>
      <c r="S373" s="96">
        <f t="shared" si="104"/>
        <v>578.37404430769357</v>
      </c>
      <c r="T373" s="96">
        <f t="shared" si="105"/>
        <v>36.436094899788777</v>
      </c>
      <c r="U373" s="96">
        <f t="shared" si="106"/>
        <v>203.69499642798223</v>
      </c>
      <c r="V373" s="32">
        <f t="shared" si="107"/>
        <v>999.99999999999989</v>
      </c>
      <c r="W373" s="100">
        <f>IF(A373=1,((cPH1_+cPHr+(cNES*L373+(cNES+cOSEX)*G373+(cNES+cEREX)*H373+(cNES+cHOEX)*I373+(cNES+cNES)*S373+(cNES+cOSEX)*N373+(cNES+cEREX)*O373+(cNES+cHOEX)*P373)))/(1+cDR)^(A$6:A$65537 + 0.5),(cPHr+(cNES*L373+(cNES+cOSEX)*G373+(cNES+cEREX)*H373+(cNES+cHOEX)*I373+(cNES+cNES)*S373+(cNES+cOSEX)*N373+(cNES+cEREX)*O373+(cNES+cHOEX)*P373))/(1+cDR)^(((cycle + 0.5)/('Life tables'!$I$2/2))))</f>
        <v>80505.577601242301</v>
      </c>
      <c r="X373" s="107">
        <f>((L373+G373+H373+I373+N373+O373+P373+S373)/('Life tables'!$I$2/2))/(1+oDR)^(((cycle + 0.5)/('Life tables'!$I$2/2)))</f>
        <v>23.628107670555973</v>
      </c>
      <c r="Y373" s="31">
        <f>((uNES*L373+ uOCEX*G373+uEREX*H373+uHOEX*I373+uNES*S373+ uOCEX*N373+uEREX*O373+uHOEX*P373)/('Life tables'!$I$2/2))/(1+oDR)^(((cycle + 0.5)/('Life tables'!$I$2/2)))</f>
        <v>15.572725828021671</v>
      </c>
      <c r="Z373" s="100">
        <f t="shared" si="102"/>
        <v>183035.09990233721</v>
      </c>
      <c r="AA373" s="107">
        <f>((L373+G373+H373+I373+N373+O373+P373+S373)/('Life tables'!$I$2/2))</f>
        <v>29.145632815674958</v>
      </c>
      <c r="AB373" s="31">
        <f>((uNES*L373+ uOCEX*G373+uEREX*H373+uHOEX*I373+uNES*S373+ uOCEX*N373+uEREX*O373+uHOEX*P373)/('Life tables'!$I$2/2))</f>
        <v>19.209195897151485</v>
      </c>
    </row>
    <row r="374" spans="1:28" x14ac:dyDescent="0.25">
      <c r="A374" s="4">
        <v>368</v>
      </c>
      <c r="C374" s="105">
        <f>IF(male=0,VLOOKUP((($A$5:$A$1570/'Life tables'!$I$2)*2)+age,lifetable,13,1),IF(male=1,VLOOKUP((($A$5:$A$1570/'Life tables'!$I$2)*2)+age,lifetable,10,1),"error"))</f>
        <v>1.9370784166106159E-4</v>
      </c>
      <c r="F374" s="96">
        <f t="shared" si="90"/>
        <v>116.77953702283867</v>
      </c>
      <c r="G374" s="96">
        <f t="shared" si="91"/>
        <v>11.730748900049496</v>
      </c>
      <c r="H374" s="96">
        <f t="shared" si="92"/>
        <v>0.66995286440264434</v>
      </c>
      <c r="I374" s="96">
        <f t="shared" si="93"/>
        <v>0.2684437767582914</v>
      </c>
      <c r="J374" s="96">
        <f t="shared" si="94"/>
        <v>2.5075224905349844E-2</v>
      </c>
      <c r="K374" s="96">
        <f t="shared" si="95"/>
        <v>0.28050876119360585</v>
      </c>
      <c r="L374" s="96">
        <f t="shared" si="103"/>
        <v>103.80480749552927</v>
      </c>
      <c r="M374" s="96">
        <f t="shared" si="96"/>
        <v>643.08937164939016</v>
      </c>
      <c r="N374" s="96">
        <f t="shared" si="97"/>
        <v>61.930899824946074</v>
      </c>
      <c r="O374" s="96">
        <f t="shared" si="98"/>
        <v>1.4782841593636113</v>
      </c>
      <c r="P374" s="96">
        <f t="shared" si="99"/>
        <v>1.4782841593636113</v>
      </c>
      <c r="Q374" s="96">
        <f t="shared" si="100"/>
        <v>0.13714066558233348</v>
      </c>
      <c r="R374" s="96">
        <f t="shared" si="101"/>
        <v>0.11588139485250824</v>
      </c>
      <c r="S374" s="96">
        <f t="shared" si="104"/>
        <v>577.94888144528204</v>
      </c>
      <c r="T374" s="96">
        <f t="shared" si="105"/>
        <v>36.598310790276457</v>
      </c>
      <c r="U374" s="96">
        <f t="shared" si="106"/>
        <v>204.09138658402836</v>
      </c>
      <c r="V374" s="32">
        <f t="shared" si="107"/>
        <v>999.99999999999989</v>
      </c>
      <c r="W374" s="100">
        <f>IF(A374=1,((cPH1_+cPHr+(cNES*L374+(cNES+cOSEX)*G374+(cNES+cEREX)*H374+(cNES+cHOEX)*I374+(cNES+cNES)*S374+(cNES+cOSEX)*N374+(cNES+cEREX)*O374+(cNES+cHOEX)*P374)))/(1+cDR)^(A$6:A$65537 + 0.5),(cPHr+(cNES*L374+(cNES+cOSEX)*G374+(cNES+cEREX)*H374+(cNES+cHOEX)*I374+(cNES+cNES)*S374+(cNES+cOSEX)*N374+(cNES+cEREX)*O374+(cNES+cHOEX)*P374))/(1+cDR)^(((cycle + 0.5)/('Life tables'!$I$2/2))))</f>
        <v>80266.809670616582</v>
      </c>
      <c r="X374" s="107">
        <f>((L374+G374+H374+I374+N374+O374+P374+S374)/('Life tables'!$I$2/2))/(1+oDR)^(((cycle + 0.5)/('Life tables'!$I$2/2)))</f>
        <v>23.597258301993502</v>
      </c>
      <c r="Y374" s="31">
        <f>((uNES*L374+ uOCEX*G374+uEREX*H374+uHOEX*I374+uNES*S374+ uOCEX*N374+uEREX*O374+uHOEX*P374)/('Life tables'!$I$2/2))/(1+oDR)^(((cycle + 0.5)/('Life tables'!$I$2/2)))</f>
        <v>15.552393741093999</v>
      </c>
      <c r="Z374" s="100">
        <f t="shared" si="102"/>
        <v>182900.56500800091</v>
      </c>
      <c r="AA374" s="107">
        <f>((L374+G374+H374+I374+N374+O374+P374+S374)/('Life tables'!$I$2/2))</f>
        <v>29.12420684793884</v>
      </c>
      <c r="AB374" s="31">
        <f>((uNES*L374+ uOCEX*G374+uEREX*H374+uHOEX*I374+uNES*S374+ uOCEX*N374+uEREX*O374+uHOEX*P374)/('Life tables'!$I$2/2))</f>
        <v>19.195074550586479</v>
      </c>
    </row>
    <row r="375" spans="1:28" x14ac:dyDescent="0.25">
      <c r="A375" s="4">
        <v>369</v>
      </c>
      <c r="C375" s="105">
        <f>IF(male=0,VLOOKUP((($A$5:$A$1570/'Life tables'!$I$2)*2)+age,lifetable,13,1),IF(male=1,VLOOKUP((($A$5:$A$1570/'Life tables'!$I$2)*2)+age,lifetable,10,1),"error"))</f>
        <v>1.9370784166106159E-4</v>
      </c>
      <c r="F375" s="96">
        <f t="shared" si="90"/>
        <v>116.69366707053834</v>
      </c>
      <c r="G375" s="96">
        <f t="shared" si="91"/>
        <v>11.72212308362502</v>
      </c>
      <c r="H375" s="96">
        <f t="shared" si="92"/>
        <v>0.66946023682442002</v>
      </c>
      <c r="I375" s="96">
        <f t="shared" si="93"/>
        <v>0.26824638554666974</v>
      </c>
      <c r="J375" s="96">
        <f t="shared" si="94"/>
        <v>2.5056786671893577E-2</v>
      </c>
      <c r="K375" s="96">
        <f t="shared" si="95"/>
        <v>0.28030249839656457</v>
      </c>
      <c r="L375" s="96">
        <f t="shared" si="103"/>
        <v>103.72847807947377</v>
      </c>
      <c r="M375" s="96">
        <f t="shared" si="96"/>
        <v>642.61663555515679</v>
      </c>
      <c r="N375" s="96">
        <f t="shared" si="97"/>
        <v>61.885374314828383</v>
      </c>
      <c r="O375" s="96">
        <f t="shared" si="98"/>
        <v>1.4771974701560564</v>
      </c>
      <c r="P375" s="96">
        <f t="shared" si="99"/>
        <v>1.4771974701560564</v>
      </c>
      <c r="Q375" s="96">
        <f t="shared" si="100"/>
        <v>0.13703985324509693</v>
      </c>
      <c r="R375" s="96">
        <f t="shared" si="101"/>
        <v>0.11579621024145428</v>
      </c>
      <c r="S375" s="96">
        <f t="shared" si="104"/>
        <v>577.52403023652971</v>
      </c>
      <c r="T375" s="96">
        <f t="shared" si="105"/>
        <v>36.760407430193446</v>
      </c>
      <c r="U375" s="96">
        <f t="shared" si="106"/>
        <v>204.48748529266638</v>
      </c>
      <c r="V375" s="32">
        <f t="shared" si="107"/>
        <v>1000</v>
      </c>
      <c r="W375" s="100">
        <f>IF(A375=1,((cPH1_+cPHr+(cNES*L375+(cNES+cOSEX)*G375+(cNES+cEREX)*H375+(cNES+cHOEX)*I375+(cNES+cNES)*S375+(cNES+cOSEX)*N375+(cNES+cEREX)*O375+(cNES+cHOEX)*P375)))/(1+cDR)^(A$6:A$65537 + 0.5),(cPHr+(cNES*L375+(cNES+cOSEX)*G375+(cNES+cEREX)*H375+(cNES+cHOEX)*I375+(cNES+cNES)*S375+(cNES+cOSEX)*N375+(cNES+cEREX)*O375+(cNES+cHOEX)*P375))/(1+cDR)^(((cycle + 0.5)/('Life tables'!$I$2/2))))</f>
        <v>80028.74985801529</v>
      </c>
      <c r="X375" s="107">
        <f>((L375+G375+H375+I375+N375+O375+P375+S375)/('Life tables'!$I$2/2))/(1+oDR)^(((cycle + 0.5)/('Life tables'!$I$2/2)))</f>
        <v>23.566449212501851</v>
      </c>
      <c r="Y375" s="31">
        <f>((uNES*L375+ uOCEX*G375+uEREX*H375+uHOEX*I375+uNES*S375+ uOCEX*N375+uEREX*O375+uHOEX*P375)/('Life tables'!$I$2/2))/(1+oDR)^(((cycle + 0.5)/('Life tables'!$I$2/2)))</f>
        <v>15.532088201107303</v>
      </c>
      <c r="Z375" s="100">
        <f t="shared" si="102"/>
        <v>182766.12892396376</v>
      </c>
      <c r="AA375" s="107">
        <f>((L375+G375+H375+I375+N375+O375+P375+S375)/('Life tables'!$I$2/2))</f>
        <v>29.102796632988966</v>
      </c>
      <c r="AB375" s="31">
        <f>((uNES*L375+ uOCEX*G375+uEREX*H375+uHOEX*I375+uNES*S375+ uOCEX*N375+uEREX*O375+uHOEX*P375)/('Life tables'!$I$2/2))</f>
        <v>19.180963586261257</v>
      </c>
    </row>
    <row r="376" spans="1:28" x14ac:dyDescent="0.25">
      <c r="A376" s="4">
        <v>370</v>
      </c>
      <c r="C376" s="105">
        <f>IF(male=0,VLOOKUP((($A$5:$A$1570/'Life tables'!$I$2)*2)+age,lifetable,13,1),IF(male=1,VLOOKUP((($A$5:$A$1570/'Life tables'!$I$2)*2)+age,lifetable,10,1),"error"))</f>
        <v>1.9370784166106159E-4</v>
      </c>
      <c r="F376" s="96">
        <f t="shared" si="90"/>
        <v>116.60786124440808</v>
      </c>
      <c r="G376" s="96">
        <f t="shared" si="91"/>
        <v>11.713503708808535</v>
      </c>
      <c r="H376" s="96">
        <f t="shared" si="92"/>
        <v>0.66896797713180656</v>
      </c>
      <c r="I376" s="96">
        <f t="shared" si="93"/>
        <v>0.26804914174333316</v>
      </c>
      <c r="J376" s="96">
        <f t="shared" si="94"/>
        <v>2.5038362207785752E-2</v>
      </c>
      <c r="K376" s="96">
        <f t="shared" si="95"/>
        <v>0.2800963896329523</v>
      </c>
      <c r="L376" s="96">
        <f t="shared" si="103"/>
        <v>103.65220566488367</v>
      </c>
      <c r="M376" s="96">
        <f t="shared" si="96"/>
        <v>642.14424603273198</v>
      </c>
      <c r="N376" s="96">
        <f t="shared" si="97"/>
        <v>61.839882180326754</v>
      </c>
      <c r="O376" s="96">
        <f t="shared" si="98"/>
        <v>1.4761115776209972</v>
      </c>
      <c r="P376" s="96">
        <f t="shared" si="99"/>
        <v>1.4761115776209972</v>
      </c>
      <c r="Q376" s="96">
        <f t="shared" si="100"/>
        <v>0.13693911481529941</v>
      </c>
      <c r="R376" s="96">
        <f t="shared" si="101"/>
        <v>0.11571108808085645</v>
      </c>
      <c r="S376" s="96">
        <f t="shared" si="104"/>
        <v>577.09949049426712</v>
      </c>
      <c r="T376" s="96">
        <f t="shared" si="105"/>
        <v>36.922384907216532</v>
      </c>
      <c r="U376" s="96">
        <f t="shared" si="106"/>
        <v>204.88329277038019</v>
      </c>
      <c r="V376" s="32">
        <f t="shared" si="107"/>
        <v>999.99999999999989</v>
      </c>
      <c r="W376" s="100">
        <f>IF(A376=1,((cPH1_+cPHr+(cNES*L376+(cNES+cOSEX)*G376+(cNES+cEREX)*H376+(cNES+cHOEX)*I376+(cNES+cNES)*S376+(cNES+cOSEX)*N376+(cNES+cEREX)*O376+(cNES+cHOEX)*P376)))/(1+cDR)^(A$6:A$65537 + 0.5),(cPHr+(cNES*L376+(cNES+cOSEX)*G376+(cNES+cEREX)*H376+(cNES+cHOEX)*I376+(cNES+cNES)*S376+(cNES+cOSEX)*N376+(cNES+cEREX)*O376+(cNES+cHOEX)*P376))/(1+cDR)^(((cycle + 0.5)/('Life tables'!$I$2/2))))</f>
        <v>79791.396065259105</v>
      </c>
      <c r="X376" s="107">
        <f>((L376+G376+H376+I376+N376+O376+P376+S376)/('Life tables'!$I$2/2))/(1+oDR)^(((cycle + 0.5)/('Life tables'!$I$2/2)))</f>
        <v>23.535680349420502</v>
      </c>
      <c r="Y376" s="31">
        <f>((uNES*L376+ uOCEX*G376+uEREX*H376+uHOEX*I376+uNES*S376+ uOCEX*N376+uEREX*O376+uHOEX*P376)/('Life tables'!$I$2/2))/(1+oDR)^(((cycle + 0.5)/('Life tables'!$I$2/2)))</f>
        <v>15.51180917335618</v>
      </c>
      <c r="Z376" s="100">
        <f t="shared" si="102"/>
        <v>182631.79158182838</v>
      </c>
      <c r="AA376" s="107">
        <f>((L376+G376+H376+I376+N376+O376+P376+S376)/('Life tables'!$I$2/2))</f>
        <v>29.081402159158898</v>
      </c>
      <c r="AB376" s="31">
        <f>((uNES*L376+ uOCEX*G376+uEREX*H376+uHOEX*I376+uNES*S376+ uOCEX*N376+uEREX*O376+uHOEX*P376)/('Life tables'!$I$2/2))</f>
        <v>19.166862996489005</v>
      </c>
    </row>
    <row r="377" spans="1:28" x14ac:dyDescent="0.25">
      <c r="A377" s="4">
        <v>371</v>
      </c>
      <c r="C377" s="105">
        <f>IF(male=0,VLOOKUP((($A$5:$A$1570/'Life tables'!$I$2)*2)+age,lifetable,13,1),IF(male=1,VLOOKUP((($A$5:$A$1570/'Life tables'!$I$2)*2)+age,lifetable,10,1),"error"))</f>
        <v>1.9370784166106159E-4</v>
      </c>
      <c r="F377" s="96">
        <f t="shared" si="90"/>
        <v>116.52211945057914</v>
      </c>
      <c r="G377" s="96">
        <f t="shared" si="91"/>
        <v>11.704890766170731</v>
      </c>
      <c r="H377" s="96">
        <f t="shared" si="92"/>
        <v>0.66847608478628817</v>
      </c>
      <c r="I377" s="96">
        <f t="shared" si="93"/>
        <v>0.26785204513250338</v>
      </c>
      <c r="J377" s="96">
        <f t="shared" si="94"/>
        <v>2.5019951492870618E-2</v>
      </c>
      <c r="K377" s="96">
        <f t="shared" si="95"/>
        <v>0.2798904346772928</v>
      </c>
      <c r="L377" s="96">
        <f t="shared" si="103"/>
        <v>103.57599016831945</v>
      </c>
      <c r="M377" s="96">
        <f t="shared" si="96"/>
        <v>641.67220287182397</v>
      </c>
      <c r="N377" s="96">
        <f t="shared" si="97"/>
        <v>61.794423401189626</v>
      </c>
      <c r="O377" s="96">
        <f t="shared" si="98"/>
        <v>1.4750264812750313</v>
      </c>
      <c r="P377" s="96">
        <f t="shared" si="99"/>
        <v>1.4750264812750313</v>
      </c>
      <c r="Q377" s="96">
        <f t="shared" si="100"/>
        <v>0.13683845024809549</v>
      </c>
      <c r="R377" s="96">
        <f t="shared" si="101"/>
        <v>0.11562602833282126</v>
      </c>
      <c r="S377" s="96">
        <f t="shared" si="104"/>
        <v>576.6752620295033</v>
      </c>
      <c r="T377" s="96">
        <f t="shared" si="105"/>
        <v>37.084243308957497</v>
      </c>
      <c r="U377" s="96">
        <f t="shared" si="106"/>
        <v>205.27880923339032</v>
      </c>
      <c r="V377" s="32">
        <f t="shared" si="107"/>
        <v>999.99999999999989</v>
      </c>
      <c r="W377" s="100">
        <f>IF(A377=1,((cPH1_+cPHr+(cNES*L377+(cNES+cOSEX)*G377+(cNES+cEREX)*H377+(cNES+cHOEX)*I377+(cNES+cNES)*S377+(cNES+cOSEX)*N377+(cNES+cEREX)*O377+(cNES+cHOEX)*P377)))/(1+cDR)^(A$6:A$65537 + 0.5),(cPHr+(cNES*L377+(cNES+cOSEX)*G377+(cNES+cEREX)*H377+(cNES+cHOEX)*I377+(cNES+cNES)*S377+(cNES+cOSEX)*N377+(cNES+cEREX)*O377+(cNES+cHOEX)*P377))/(1+cDR)^(((cycle + 0.5)/('Life tables'!$I$2/2))))</f>
        <v>79554.746200292269</v>
      </c>
      <c r="X377" s="107">
        <f>((L377+G377+H377+I377+N377+O377+P377+S377)/('Life tables'!$I$2/2))/(1+oDR)^(((cycle + 0.5)/('Life tables'!$I$2/2)))</f>
        <v>23.504951660161073</v>
      </c>
      <c r="Y377" s="31">
        <f>((uNES*L377+ uOCEX*G377+uEREX*H377+uHOEX*I377+uNES*S377+ uOCEX*N377+uEREX*O377+uHOEX*P377)/('Life tables'!$I$2/2))/(1+oDR)^(((cycle + 0.5)/('Life tables'!$I$2/2)))</f>
        <v>15.491556623182674</v>
      </c>
      <c r="Z377" s="100">
        <f t="shared" si="102"/>
        <v>182497.55291304947</v>
      </c>
      <c r="AA377" s="107">
        <f>((L377+G377+H377+I377+N377+O377+P377+S377)/('Life tables'!$I$2/2))</f>
        <v>29.060023414794806</v>
      </c>
      <c r="AB377" s="31">
        <f>((uNES*L377+ uOCEX*G377+uEREX*H377+uHOEX*I377+uNES*S377+ uOCEX*N377+uEREX*O377+uHOEX*P377)/('Life tables'!$I$2/2))</f>
        <v>19.152772773591106</v>
      </c>
    </row>
    <row r="378" spans="1:28" x14ac:dyDescent="0.25">
      <c r="A378" s="4">
        <v>372</v>
      </c>
      <c r="C378" s="105">
        <f>IF(male=0,VLOOKUP((($A$5:$A$1570/'Life tables'!$I$2)*2)+age,lifetable,13,1),IF(male=1,VLOOKUP((($A$5:$A$1570/'Life tables'!$I$2)*2)+age,lifetable,10,1),"error"))</f>
        <v>1.9370784166106159E-4</v>
      </c>
      <c r="F378" s="96">
        <f t="shared" si="90"/>
        <v>116.43644159743465</v>
      </c>
      <c r="G378" s="96">
        <f t="shared" si="91"/>
        <v>11.696284246508499</v>
      </c>
      <c r="H378" s="96">
        <f t="shared" si="92"/>
        <v>0.66798455926226763</v>
      </c>
      <c r="I378" s="96">
        <f t="shared" si="93"/>
        <v>0.26765509550357863</v>
      </c>
      <c r="J378" s="96">
        <f t="shared" si="94"/>
        <v>2.5001554507475945E-2</v>
      </c>
      <c r="K378" s="96">
        <f t="shared" si="95"/>
        <v>0.27968463330951904</v>
      </c>
      <c r="L378" s="96">
        <f t="shared" si="103"/>
        <v>103.49983150834331</v>
      </c>
      <c r="M378" s="96">
        <f t="shared" si="96"/>
        <v>641.20050586021716</v>
      </c>
      <c r="N378" s="96">
        <f t="shared" si="97"/>
        <v>61.748997956980176</v>
      </c>
      <c r="O378" s="96">
        <f t="shared" si="98"/>
        <v>1.4739421806303341</v>
      </c>
      <c r="P378" s="96">
        <f t="shared" si="99"/>
        <v>1.4739421806303341</v>
      </c>
      <c r="Q378" s="96">
        <f t="shared" si="100"/>
        <v>0.1367378594982297</v>
      </c>
      <c r="R378" s="96">
        <f t="shared" si="101"/>
        <v>0.11554103095910855</v>
      </c>
      <c r="S378" s="96">
        <f t="shared" si="104"/>
        <v>576.25134465151905</v>
      </c>
      <c r="T378" s="96">
        <f t="shared" si="105"/>
        <v>37.245982722963205</v>
      </c>
      <c r="U378" s="96">
        <f t="shared" si="106"/>
        <v>205.67403489765894</v>
      </c>
      <c r="V378" s="32">
        <f t="shared" si="107"/>
        <v>999.99999999999955</v>
      </c>
      <c r="W378" s="100">
        <f>IF(A378=1,((cPH1_+cPHr+(cNES*L378+(cNES+cOSEX)*G378+(cNES+cEREX)*H378+(cNES+cHOEX)*I378+(cNES+cNES)*S378+(cNES+cOSEX)*N378+(cNES+cEREX)*O378+(cNES+cHOEX)*P378)))/(1+cDR)^(A$6:A$65537 + 0.5),(cPHr+(cNES*L378+(cNES+cOSEX)*G378+(cNES+cEREX)*H378+(cNES+cHOEX)*I378+(cNES+cNES)*S378+(cNES+cOSEX)*N378+(cNES+cEREX)*O378+(cNES+cHOEX)*P378))/(1+cDR)^(((cycle + 0.5)/('Life tables'!$I$2/2))))</f>
        <v>79318.798177169519</v>
      </c>
      <c r="X378" s="107">
        <f>((L378+G378+H378+I378+N378+O378+P378+S378)/('Life tables'!$I$2/2))/(1+oDR)^(((cycle + 0.5)/('Life tables'!$I$2/2)))</f>
        <v>23.474263092207067</v>
      </c>
      <c r="Y378" s="31">
        <f>((uNES*L378+ uOCEX*G378+uEREX*H378+uHOEX*I378+uNES*S378+ uOCEX*N378+uEREX*O378+uHOEX*P378)/('Life tables'!$I$2/2))/(1+oDR)^(((cycle + 0.5)/('Life tables'!$I$2/2)))</f>
        <v>15.471330515976131</v>
      </c>
      <c r="Z378" s="100">
        <f t="shared" si="102"/>
        <v>182363.41284894347</v>
      </c>
      <c r="AA378" s="107">
        <f>((L378+G378+H378+I378+N378+O378+P378+S378)/('Life tables'!$I$2/2))</f>
        <v>29.038660388255259</v>
      </c>
      <c r="AB378" s="31">
        <f>((uNES*L378+ uOCEX*G378+uEREX*H378+uHOEX*I378+uNES*S378+ uOCEX*N378+uEREX*O378+uHOEX*P378)/('Life tables'!$I$2/2))</f>
        <v>19.138692909897028</v>
      </c>
    </row>
    <row r="379" spans="1:28" x14ac:dyDescent="0.25">
      <c r="A379" s="4">
        <v>373</v>
      </c>
      <c r="C379" s="105">
        <f>IF(male=0,VLOOKUP((($A$5:$A$1570/'Life tables'!$I$2)*2)+age,lifetable,13,1),IF(male=1,VLOOKUP((($A$5:$A$1570/'Life tables'!$I$2)*2)+age,lifetable,10,1),"error"))</f>
        <v>1.9370784166106159E-4</v>
      </c>
      <c r="F379" s="96">
        <f t="shared" si="90"/>
        <v>116.35082759550586</v>
      </c>
      <c r="G379" s="96">
        <f t="shared" si="91"/>
        <v>11.687684140834518</v>
      </c>
      <c r="H379" s="96">
        <f t="shared" si="92"/>
        <v>0.66749340004647162</v>
      </c>
      <c r="I379" s="96">
        <f t="shared" si="93"/>
        <v>0.2674582926508951</v>
      </c>
      <c r="J379" s="96">
        <f t="shared" si="94"/>
        <v>2.4983171232390761E-2</v>
      </c>
      <c r="K379" s="96">
        <f t="shared" si="95"/>
        <v>0.2794789853147237</v>
      </c>
      <c r="L379" s="96">
        <f t="shared" si="103"/>
        <v>103.42372960542687</v>
      </c>
      <c r="M379" s="96">
        <f t="shared" si="96"/>
        <v>640.72915478387176</v>
      </c>
      <c r="N379" s="96">
        <f t="shared" si="97"/>
        <v>61.703605827085916</v>
      </c>
      <c r="O379" s="96">
        <f t="shared" si="98"/>
        <v>1.4728586751948869</v>
      </c>
      <c r="P379" s="96">
        <f t="shared" si="99"/>
        <v>1.4728586751948869</v>
      </c>
      <c r="Q379" s="96">
        <f t="shared" si="100"/>
        <v>0.13663734252005733</v>
      </c>
      <c r="R379" s="96">
        <f t="shared" si="101"/>
        <v>0.11545609592114944</v>
      </c>
      <c r="S379" s="96">
        <f t="shared" si="104"/>
        <v>575.82773816795486</v>
      </c>
      <c r="T379" s="96">
        <f t="shared" si="105"/>
        <v>37.407603236715651</v>
      </c>
      <c r="U379" s="96">
        <f t="shared" si="106"/>
        <v>206.06896997889481</v>
      </c>
      <c r="V379" s="32">
        <f t="shared" si="107"/>
        <v>999.99999999999977</v>
      </c>
      <c r="W379" s="100">
        <f>IF(A379=1,((cPH1_+cPHr+(cNES*L379+(cNES+cOSEX)*G379+(cNES+cEREX)*H379+(cNES+cHOEX)*I379+(cNES+cNES)*S379+(cNES+cOSEX)*N379+(cNES+cEREX)*O379+(cNES+cHOEX)*P379)))/(1+cDR)^(A$6:A$65537 + 0.5),(cPHr+(cNES*L379+(cNES+cOSEX)*G379+(cNES+cEREX)*H379+(cNES+cHOEX)*I379+(cNES+cNES)*S379+(cNES+cOSEX)*N379+(cNES+cEREX)*O379+(cNES+cHOEX)*P379))/(1+cDR)^(((cycle + 0.5)/('Life tables'!$I$2/2))))</f>
        <v>79083.549916042306</v>
      </c>
      <c r="X379" s="107">
        <f>((L379+G379+H379+I379+N379+O379+P379+S379)/('Life tables'!$I$2/2))/(1+oDR)^(((cycle + 0.5)/('Life tables'!$I$2/2)))</f>
        <v>23.443614593113594</v>
      </c>
      <c r="Y379" s="31">
        <f>((uNES*L379+ uOCEX*G379+uEREX*H379+uHOEX*I379+uNES*S379+ uOCEX*N379+uEREX*O379+uHOEX*P379)/('Life tables'!$I$2/2))/(1+oDR)^(((cycle + 0.5)/('Life tables'!$I$2/2)))</f>
        <v>15.451130817172999</v>
      </c>
      <c r="Z379" s="100">
        <f t="shared" si="102"/>
        <v>182229.37132069707</v>
      </c>
      <c r="AA379" s="107">
        <f>((L379+G379+H379+I379+N379+O379+P379+S379)/('Life tables'!$I$2/2))</f>
        <v>29.017313067911044</v>
      </c>
      <c r="AB379" s="31">
        <f>((uNES*L379+ uOCEX*G379+uEREX*H379+uHOEX*I379+uNES*S379+ uOCEX*N379+uEREX*O379+uHOEX*P379)/('Life tables'!$I$2/2))</f>
        <v>19.124623397744177</v>
      </c>
    </row>
    <row r="380" spans="1:28" x14ac:dyDescent="0.25">
      <c r="A380" s="4">
        <v>374</v>
      </c>
      <c r="C380" s="105">
        <f>IF(male=0,VLOOKUP((($A$5:$A$1570/'Life tables'!$I$2)*2)+age,lifetable,13,1),IF(male=1,VLOOKUP((($A$5:$A$1570/'Life tables'!$I$2)*2)+age,lifetable,10,1),"error"))</f>
        <v>1.9370784166106159E-4</v>
      </c>
      <c r="F380" s="96">
        <f t="shared" si="90"/>
        <v>116.26527735737348</v>
      </c>
      <c r="G380" s="96">
        <f t="shared" si="91"/>
        <v>11.679090440367336</v>
      </c>
      <c r="H380" s="96">
        <f t="shared" si="92"/>
        <v>0.66700260663738398</v>
      </c>
      <c r="I380" s="96">
        <f t="shared" si="93"/>
        <v>0.26726163637350009</v>
      </c>
      <c r="J380" s="96">
        <f t="shared" si="94"/>
        <v>2.4964801648844147E-2</v>
      </c>
      <c r="K380" s="96">
        <f t="shared" si="95"/>
        <v>0.27927349048292249</v>
      </c>
      <c r="L380" s="96">
        <f t="shared" si="103"/>
        <v>103.34768438186349</v>
      </c>
      <c r="M380" s="96">
        <f t="shared" si="96"/>
        <v>640.25814942701572</v>
      </c>
      <c r="N380" s="96">
        <f t="shared" si="97"/>
        <v>61.658246990727527</v>
      </c>
      <c r="O380" s="96">
        <f t="shared" si="98"/>
        <v>1.47177596447269</v>
      </c>
      <c r="P380" s="96">
        <f t="shared" si="99"/>
        <v>1.47177596447269</v>
      </c>
      <c r="Q380" s="96">
        <f t="shared" si="100"/>
        <v>0.13653689926756443</v>
      </c>
      <c r="R380" s="96">
        <f t="shared" si="101"/>
        <v>0.11537122318006293</v>
      </c>
      <c r="S380" s="96">
        <f t="shared" si="104"/>
        <v>575.40444238489522</v>
      </c>
      <c r="T380" s="96">
        <f t="shared" si="105"/>
        <v>37.569104937632062</v>
      </c>
      <c r="U380" s="96">
        <f t="shared" si="106"/>
        <v>206.4636146925578</v>
      </c>
      <c r="V380" s="32">
        <f t="shared" si="107"/>
        <v>999.99999999999966</v>
      </c>
      <c r="W380" s="100">
        <f>IF(A380=1,((cPH1_+cPHr+(cNES*L380+(cNES+cOSEX)*G380+(cNES+cEREX)*H380+(cNES+cHOEX)*I380+(cNES+cNES)*S380+(cNES+cOSEX)*N380+(cNES+cEREX)*O380+(cNES+cHOEX)*P380)))/(1+cDR)^(A$6:A$65537 + 0.5),(cPHr+(cNES*L380+(cNES+cOSEX)*G380+(cNES+cEREX)*H380+(cNES+cHOEX)*I380+(cNES+cNES)*S380+(cNES+cOSEX)*N380+(cNES+cEREX)*O380+(cNES+cHOEX)*P380))/(1+cDR)^(((cycle + 0.5)/('Life tables'!$I$2/2))))</f>
        <v>78848.999343145289</v>
      </c>
      <c r="X380" s="107">
        <f>((L380+G380+H380+I380+N380+O380+P380+S380)/('Life tables'!$I$2/2))/(1+oDR)^(((cycle + 0.5)/('Life tables'!$I$2/2)))</f>
        <v>23.413006110507158</v>
      </c>
      <c r="Y380" s="31">
        <f>((uNES*L380+ uOCEX*G380+uEREX*H380+uHOEX*I380+uNES*S380+ uOCEX*N380+uEREX*O380+uHOEX*P380)/('Life tables'!$I$2/2))/(1+oDR)^(((cycle + 0.5)/('Life tables'!$I$2/2)))</f>
        <v>15.430957492256717</v>
      </c>
      <c r="Z380" s="100">
        <f t="shared" si="102"/>
        <v>182095.42825937594</v>
      </c>
      <c r="AA380" s="107">
        <f>((L380+G380+H380+I380+N380+O380+P380+S380)/('Life tables'!$I$2/2))</f>
        <v>28.995981442144945</v>
      </c>
      <c r="AB380" s="31">
        <f>((uNES*L380+ uOCEX*G380+uEREX*H380+uHOEX*I380+uNES*S380+ uOCEX*N380+uEREX*O380+uHOEX*P380)/('Life tables'!$I$2/2))</f>
        <v>19.110564229477799</v>
      </c>
    </row>
    <row r="381" spans="1:28" x14ac:dyDescent="0.25">
      <c r="A381" s="4">
        <v>375</v>
      </c>
      <c r="C381" s="105">
        <f>IF(male=0,VLOOKUP((($A$5:$A$1570/'Life tables'!$I$2)*2)+age,lifetable,13,1),IF(male=1,VLOOKUP((($A$5:$A$1570/'Life tables'!$I$2)*2)+age,lifetable,10,1),"error"))</f>
        <v>1.9370784166106159E-4</v>
      </c>
      <c r="F381" s="96">
        <f t="shared" si="90"/>
        <v>116.17979079757338</v>
      </c>
      <c r="G381" s="96">
        <f t="shared" si="91"/>
        <v>11.670503136521903</v>
      </c>
      <c r="H381" s="96">
        <f t="shared" si="92"/>
        <v>0.66651217854470524</v>
      </c>
      <c r="I381" s="96">
        <f t="shared" si="93"/>
        <v>0.26706512647493519</v>
      </c>
      <c r="J381" s="96">
        <f t="shared" si="94"/>
        <v>2.4946445738485021E-2</v>
      </c>
      <c r="K381" s="96">
        <f t="shared" si="95"/>
        <v>0.27906814860882734</v>
      </c>
      <c r="L381" s="96">
        <f t="shared" si="103"/>
        <v>103.27169576168453</v>
      </c>
      <c r="M381" s="96">
        <f t="shared" si="96"/>
        <v>639.7874895722365</v>
      </c>
      <c r="N381" s="96">
        <f t="shared" si="97"/>
        <v>61.612921426967709</v>
      </c>
      <c r="O381" s="96">
        <f t="shared" si="98"/>
        <v>1.4706940479639721</v>
      </c>
      <c r="P381" s="96">
        <f t="shared" si="99"/>
        <v>1.4706940479639721</v>
      </c>
      <c r="Q381" s="96">
        <f t="shared" si="100"/>
        <v>0.13643652969438713</v>
      </c>
      <c r="R381" s="96">
        <f t="shared" si="101"/>
        <v>0.11528641269667242</v>
      </c>
      <c r="S381" s="96">
        <f t="shared" si="104"/>
        <v>574.98145710694973</v>
      </c>
      <c r="T381" s="96">
        <f t="shared" si="105"/>
        <v>37.730487913064934</v>
      </c>
      <c r="U381" s="96">
        <f t="shared" si="106"/>
        <v>206.8579692538633</v>
      </c>
      <c r="V381" s="32">
        <f t="shared" si="107"/>
        <v>999.99999999999977</v>
      </c>
      <c r="W381" s="100">
        <f>IF(A381=1,((cPH1_+cPHr+(cNES*L381+(cNES+cOSEX)*G381+(cNES+cEREX)*H381+(cNES+cHOEX)*I381+(cNES+cNES)*S381+(cNES+cOSEX)*N381+(cNES+cEREX)*O381+(cNES+cHOEX)*P381)))/(1+cDR)^(A$6:A$65537 + 0.5),(cPHr+(cNES*L381+(cNES+cOSEX)*G381+(cNES+cEREX)*H381+(cNES+cHOEX)*I381+(cNES+cNES)*S381+(cNES+cOSEX)*N381+(cNES+cEREX)*O381+(cNES+cHOEX)*P381))/(1+cDR)^(((cycle + 0.5)/('Life tables'!$I$2/2))))</f>
        <v>78615.144390782414</v>
      </c>
      <c r="X381" s="107">
        <f>((L381+G381+H381+I381+N381+O381+P381+S381)/('Life tables'!$I$2/2))/(1+oDR)^(((cycle + 0.5)/('Life tables'!$I$2/2)))</f>
        <v>23.382437592085427</v>
      </c>
      <c r="Y381" s="31">
        <f>((uNES*L381+ uOCEX*G381+uEREX*H381+uHOEX*I381+uNES*S381+ uOCEX*N381+uEREX*O381+uHOEX*P381)/('Life tables'!$I$2/2))/(1+oDR)^(((cycle + 0.5)/('Life tables'!$I$2/2)))</f>
        <v>15.410810506757537</v>
      </c>
      <c r="Z381" s="100">
        <f t="shared" si="102"/>
        <v>181961.58359593284</v>
      </c>
      <c r="AA381" s="107">
        <f>((L381+G381+H381+I381+N381+O381+P381+S381)/('Life tables'!$I$2/2))</f>
        <v>28.974665499351648</v>
      </c>
      <c r="AB381" s="31">
        <f>((uNES*L381+ uOCEX*G381+uEREX*H381+uHOEX*I381+uNES*S381+ uOCEX*N381+uEREX*O381+uHOEX*P381)/('Life tables'!$I$2/2))</f>
        <v>19.096515397450872</v>
      </c>
    </row>
    <row r="382" spans="1:28" x14ac:dyDescent="0.25">
      <c r="A382" s="4">
        <v>376</v>
      </c>
      <c r="C382" s="105">
        <f>IF(male=0,VLOOKUP((($A$5:$A$1570/'Life tables'!$I$2)*2)+age,lifetable,13,1),IF(male=1,VLOOKUP((($A$5:$A$1570/'Life tables'!$I$2)*2)+age,lifetable,10,1),"error"))</f>
        <v>1.9370784166106159E-4</v>
      </c>
      <c r="F382" s="96">
        <f t="shared" si="90"/>
        <v>116.09436783250696</v>
      </c>
      <c r="G382" s="96">
        <f t="shared" si="91"/>
        <v>11.661922220900566</v>
      </c>
      <c r="H382" s="96">
        <f t="shared" si="92"/>
        <v>0.66602211528883859</v>
      </c>
      <c r="I382" s="96">
        <f t="shared" si="93"/>
        <v>0.26686876276303045</v>
      </c>
      <c r="J382" s="96">
        <f t="shared" si="94"/>
        <v>2.4928103483362843E-2</v>
      </c>
      <c r="K382" s="96">
        <f t="shared" si="95"/>
        <v>0.27886295949163148</v>
      </c>
      <c r="L382" s="96">
        <f t="shared" si="103"/>
        <v>103.19576367057954</v>
      </c>
      <c r="M382" s="96">
        <f t="shared" si="96"/>
        <v>639.31717500056459</v>
      </c>
      <c r="N382" s="96">
        <f t="shared" si="97"/>
        <v>61.567629114719225</v>
      </c>
      <c r="O382" s="96">
        <f t="shared" si="98"/>
        <v>1.4696129251653829</v>
      </c>
      <c r="P382" s="96">
        <f t="shared" si="99"/>
        <v>1.4696129251653829</v>
      </c>
      <c r="Q382" s="96">
        <f t="shared" si="100"/>
        <v>0.13633623375382953</v>
      </c>
      <c r="R382" s="96">
        <f t="shared" si="101"/>
        <v>0.11520166443152069</v>
      </c>
      <c r="S382" s="96">
        <f t="shared" si="104"/>
        <v>574.55878213732922</v>
      </c>
      <c r="T382" s="96">
        <f t="shared" si="105"/>
        <v>37.891752250302126</v>
      </c>
      <c r="U382" s="96">
        <f t="shared" si="106"/>
        <v>207.25203387778646</v>
      </c>
      <c r="V382" s="32">
        <f t="shared" si="107"/>
        <v>999.99999999999977</v>
      </c>
      <c r="W382" s="100">
        <f>IF(A382=1,((cPH1_+cPHr+(cNES*L382+(cNES+cOSEX)*G382+(cNES+cEREX)*H382+(cNES+cHOEX)*I382+(cNES+cNES)*S382+(cNES+cOSEX)*N382+(cNES+cEREX)*O382+(cNES+cHOEX)*P382)))/(1+cDR)^(A$6:A$65537 + 0.5),(cPHr+(cNES*L382+(cNES+cOSEX)*G382+(cNES+cEREX)*H382+(cNES+cHOEX)*I382+(cNES+cNES)*S382+(cNES+cOSEX)*N382+(cNES+cEREX)*O382+(cNES+cHOEX)*P382))/(1+cDR)^(((cycle + 0.5)/('Life tables'!$I$2/2))))</f>
        <v>78381.982997312894</v>
      </c>
      <c r="X382" s="107">
        <f>((L382+G382+H382+I382+N382+O382+P382+S382)/('Life tables'!$I$2/2))/(1+oDR)^(((cycle + 0.5)/('Life tables'!$I$2/2)))</f>
        <v>23.351908985616998</v>
      </c>
      <c r="Y382" s="31">
        <f>((uNES*L382+ uOCEX*G382+uEREX*H382+uHOEX*I382+uNES*S382+ uOCEX*N382+uEREX*O382+uHOEX*P382)/('Life tables'!$I$2/2))/(1+oDR)^(((cycle + 0.5)/('Life tables'!$I$2/2)))</f>
        <v>15.390689826252403</v>
      </c>
      <c r="Z382" s="100">
        <f t="shared" si="102"/>
        <v>181827.83726121535</v>
      </c>
      <c r="AA382" s="107">
        <f>((L382+G382+H382+I382+N382+O382+P382+S382)/('Life tables'!$I$2/2))</f>
        <v>28.953365227937503</v>
      </c>
      <c r="AB382" s="31">
        <f>((uNES*L382+ uOCEX*G382+uEREX*H382+uHOEX*I382+uNES*S382+ uOCEX*N382+uEREX*O382+uHOEX*P382)/('Life tables'!$I$2/2))</f>
        <v>19.082476894024001</v>
      </c>
    </row>
    <row r="383" spans="1:28" x14ac:dyDescent="0.25">
      <c r="A383" s="4">
        <v>377</v>
      </c>
      <c r="C383" s="105">
        <f>IF(male=0,VLOOKUP((($A$5:$A$1570/'Life tables'!$I$2)*2)+age,lifetable,13,1),IF(male=1,VLOOKUP((($A$5:$A$1570/'Life tables'!$I$2)*2)+age,lifetable,10,1),"error"))</f>
        <v>1.9370784166106159E-4</v>
      </c>
      <c r="F383" s="96">
        <f t="shared" si="90"/>
        <v>116.00900838035545</v>
      </c>
      <c r="G383" s="96">
        <f t="shared" si="91"/>
        <v>11.653347685284457</v>
      </c>
      <c r="H383" s="96">
        <f t="shared" si="92"/>
        <v>0.66553241640039762</v>
      </c>
      <c r="I383" s="96">
        <f t="shared" si="93"/>
        <v>0.26667254504970722</v>
      </c>
      <c r="J383" s="96">
        <f t="shared" si="94"/>
        <v>2.4909774865909274E-2</v>
      </c>
      <c r="K383" s="96">
        <f t="shared" si="95"/>
        <v>0.27865792293480302</v>
      </c>
      <c r="L383" s="96">
        <f t="shared" si="103"/>
        <v>103.11988803582018</v>
      </c>
      <c r="M383" s="96">
        <f t="shared" si="96"/>
        <v>638.84720549155577</v>
      </c>
      <c r="N383" s="96">
        <f t="shared" si="97"/>
        <v>61.522370032752818</v>
      </c>
      <c r="O383" s="96">
        <f t="shared" si="98"/>
        <v>1.4685325955701827</v>
      </c>
      <c r="P383" s="96">
        <f t="shared" si="99"/>
        <v>1.4685325955701827</v>
      </c>
      <c r="Q383" s="96">
        <f t="shared" si="100"/>
        <v>0.13623601139888133</v>
      </c>
      <c r="R383" s="96">
        <f t="shared" si="101"/>
        <v>0.11511697834488484</v>
      </c>
      <c r="S383" s="96">
        <f t="shared" si="104"/>
        <v>574.13641727791878</v>
      </c>
      <c r="T383" s="96">
        <f t="shared" si="105"/>
        <v>38.052898036566916</v>
      </c>
      <c r="U383" s="96">
        <f t="shared" si="106"/>
        <v>207.64580877906616</v>
      </c>
      <c r="V383" s="32">
        <f t="shared" si="107"/>
        <v>999.99999999999977</v>
      </c>
      <c r="W383" s="100">
        <f>IF(A383=1,((cPH1_+cPHr+(cNES*L383+(cNES+cOSEX)*G383+(cNES+cEREX)*H383+(cNES+cHOEX)*I383+(cNES+cNES)*S383+(cNES+cOSEX)*N383+(cNES+cEREX)*O383+(cNES+cHOEX)*P383)))/(1+cDR)^(A$6:A$65537 + 0.5),(cPHr+(cNES*L383+(cNES+cOSEX)*G383+(cNES+cEREX)*H383+(cNES+cHOEX)*I383+(cNES+cNES)*S383+(cNES+cOSEX)*N383+(cNES+cEREX)*O383+(cNES+cHOEX)*P383))/(1+cDR)^(((cycle + 0.5)/('Life tables'!$I$2/2))))</f>
        <v>78149.513107136954</v>
      </c>
      <c r="X383" s="107">
        <f>((L383+G383+H383+I383+N383+O383+P383+S383)/('Life tables'!$I$2/2))/(1+oDR)^(((cycle + 0.5)/('Life tables'!$I$2/2)))</f>
        <v>23.321420238941176</v>
      </c>
      <c r="Y383" s="31">
        <f>((uNES*L383+ uOCEX*G383+uEREX*H383+uHOEX*I383+uNES*S383+ uOCEX*N383+uEREX*O383+uHOEX*P383)/('Life tables'!$I$2/2))/(1+oDR)^(((cycle + 0.5)/('Life tables'!$I$2/2)))</f>
        <v>15.370595416364786</v>
      </c>
      <c r="Z383" s="100">
        <f t="shared" si="102"/>
        <v>181694.18918597305</v>
      </c>
      <c r="AA383" s="107">
        <f>((L383+G383+H383+I383+N383+O383+P383+S383)/('Life tables'!$I$2/2))</f>
        <v>28.932080616320409</v>
      </c>
      <c r="AB383" s="31">
        <f>((uNES*L383+ uOCEX*G383+uEREX*H383+uHOEX*I383+uNES*S383+ uOCEX*N383+uEREX*O383+uHOEX*P383)/('Life tables'!$I$2/2))</f>
        <v>19.068448711565306</v>
      </c>
    </row>
    <row r="384" spans="1:28" x14ac:dyDescent="0.25">
      <c r="A384" s="4">
        <v>378</v>
      </c>
      <c r="C384" s="105">
        <f>IF(male=0,VLOOKUP((($A$5:$A$1570/'Life tables'!$I$2)*2)+age,lifetable,13,1),IF(male=1,VLOOKUP((($A$5:$A$1570/'Life tables'!$I$2)*2)+age,lifetable,10,1),"error"))</f>
        <v>1.9370784166106159E-4</v>
      </c>
      <c r="F384" s="96">
        <f t="shared" si="90"/>
        <v>115.92371236099841</v>
      </c>
      <c r="G384" s="96">
        <f t="shared" si="91"/>
        <v>11.644779521625308</v>
      </c>
      <c r="H384" s="96">
        <f t="shared" si="92"/>
        <v>0.665043081419739</v>
      </c>
      <c r="I384" s="96">
        <f t="shared" si="93"/>
        <v>0.26647647315079076</v>
      </c>
      <c r="J384" s="96">
        <f t="shared" si="94"/>
        <v>2.4891459868920624E-2</v>
      </c>
      <c r="K384" s="96">
        <f t="shared" si="95"/>
        <v>0.27845303874588972</v>
      </c>
      <c r="L384" s="96">
        <f t="shared" si="103"/>
        <v>103.04406878618776</v>
      </c>
      <c r="M384" s="96">
        <f t="shared" si="96"/>
        <v>638.37758082336836</v>
      </c>
      <c r="N384" s="96">
        <f t="shared" si="97"/>
        <v>61.477144159704658</v>
      </c>
      <c r="O384" s="96">
        <f t="shared" si="98"/>
        <v>1.4674530586684185</v>
      </c>
      <c r="P384" s="96">
        <f t="shared" si="99"/>
        <v>1.4674530586684185</v>
      </c>
      <c r="Q384" s="96">
        <f t="shared" si="100"/>
        <v>0.13613586258223404</v>
      </c>
      <c r="R384" s="96">
        <f t="shared" si="101"/>
        <v>0.11503235439679016</v>
      </c>
      <c r="S384" s="96">
        <f t="shared" si="104"/>
        <v>573.71436232934786</v>
      </c>
      <c r="T384" s="96">
        <f t="shared" si="105"/>
        <v>38.21392535901807</v>
      </c>
      <c r="U384" s="96">
        <f t="shared" si="106"/>
        <v>208.03929417220883</v>
      </c>
      <c r="V384" s="32">
        <f t="shared" si="107"/>
        <v>999.99999999999977</v>
      </c>
      <c r="W384" s="100">
        <f>IF(A384=1,((cPH1_+cPHr+(cNES*L384+(cNES+cOSEX)*G384+(cNES+cEREX)*H384+(cNES+cHOEX)*I384+(cNES+cNES)*S384+(cNES+cOSEX)*N384+(cNES+cEREX)*O384+(cNES+cHOEX)*P384)))/(1+cDR)^(A$6:A$65537 + 0.5),(cPHr+(cNES*L384+(cNES+cOSEX)*G384+(cNES+cEREX)*H384+(cNES+cHOEX)*I384+(cNES+cNES)*S384+(cNES+cOSEX)*N384+(cNES+cEREX)*O384+(cNES+cHOEX)*P384))/(1+cDR)^(((cycle + 0.5)/('Life tables'!$I$2/2))))</f>
        <v>77917.732670681653</v>
      </c>
      <c r="X384" s="107">
        <f>((L384+G384+H384+I384+N384+O384+P384+S384)/('Life tables'!$I$2/2))/(1+oDR)^(((cycle + 0.5)/('Life tables'!$I$2/2)))</f>
        <v>23.290971299967786</v>
      </c>
      <c r="Y384" s="31">
        <f>((uNES*L384+ uOCEX*G384+uEREX*H384+uHOEX*I384+uNES*S384+ uOCEX*N384+uEREX*O384+uHOEX*P384)/('Life tables'!$I$2/2))/(1+oDR)^(((cycle + 0.5)/('Life tables'!$I$2/2)))</f>
        <v>15.350527242764574</v>
      </c>
      <c r="Z384" s="100">
        <f t="shared" si="102"/>
        <v>181560.63930086486</v>
      </c>
      <c r="AA384" s="107">
        <f>((L384+G384+H384+I384+N384+O384+P384+S384)/('Life tables'!$I$2/2))</f>
        <v>28.910811652929659</v>
      </c>
      <c r="AB384" s="31">
        <f>((uNES*L384+ uOCEX*G384+uEREX*H384+uHOEX*I384+uNES*S384+ uOCEX*N384+uEREX*O384+uHOEX*P384)/('Life tables'!$I$2/2))</f>
        <v>19.054430842450355</v>
      </c>
    </row>
    <row r="385" spans="1:28" x14ac:dyDescent="0.25">
      <c r="A385" s="4">
        <v>379</v>
      </c>
      <c r="C385" s="105">
        <f>IF(male=0,VLOOKUP((($A$5:$A$1570/'Life tables'!$I$2)*2)+age,lifetable,13,1),IF(male=1,VLOOKUP((($A$5:$A$1570/'Life tables'!$I$2)*2)+age,lifetable,10,1),"error"))</f>
        <v>1.9370784166106159E-4</v>
      </c>
      <c r="F385" s="96">
        <f t="shared" si="90"/>
        <v>115.83847969593593</v>
      </c>
      <c r="G385" s="96">
        <f t="shared" si="91"/>
        <v>11.636217722037642</v>
      </c>
      <c r="H385" s="96">
        <f t="shared" si="92"/>
        <v>0.66455410989651642</v>
      </c>
      <c r="I385" s="96">
        <f t="shared" si="93"/>
        <v>0.26628054688583158</v>
      </c>
      <c r="J385" s="96">
        <f t="shared" si="94"/>
        <v>2.4873158475541182E-2</v>
      </c>
      <c r="K385" s="96">
        <f t="shared" si="95"/>
        <v>0.278248306736332</v>
      </c>
      <c r="L385" s="96">
        <f t="shared" si="103"/>
        <v>102.96830585190406</v>
      </c>
      <c r="M385" s="96">
        <f t="shared" si="96"/>
        <v>637.90830077283692</v>
      </c>
      <c r="N385" s="96">
        <f t="shared" si="97"/>
        <v>61.431951474083419</v>
      </c>
      <c r="O385" s="96">
        <f t="shared" si="98"/>
        <v>1.4663743139470951</v>
      </c>
      <c r="P385" s="96">
        <f t="shared" si="99"/>
        <v>1.4663743139470951</v>
      </c>
      <c r="Q385" s="96">
        <f t="shared" si="100"/>
        <v>0.13603578725629711</v>
      </c>
      <c r="R385" s="96">
        <f t="shared" si="101"/>
        <v>0.11494779254702335</v>
      </c>
      <c r="S385" s="96">
        <f t="shared" si="104"/>
        <v>573.29261709105594</v>
      </c>
      <c r="T385" s="96">
        <f t="shared" si="105"/>
        <v>38.374834304749911</v>
      </c>
      <c r="U385" s="96">
        <f t="shared" si="106"/>
        <v>208.43249027149218</v>
      </c>
      <c r="V385" s="32">
        <f t="shared" si="107"/>
        <v>999.99999999999966</v>
      </c>
      <c r="W385" s="100">
        <f>IF(A385=1,((cPH1_+cPHr+(cNES*L385+(cNES+cOSEX)*G385+(cNES+cEREX)*H385+(cNES+cHOEX)*I385+(cNES+cNES)*S385+(cNES+cOSEX)*N385+(cNES+cEREX)*O385+(cNES+cHOEX)*P385)))/(1+cDR)^(A$6:A$65537 + 0.5),(cPHr+(cNES*L385+(cNES+cOSEX)*G385+(cNES+cEREX)*H385+(cNES+cHOEX)*I385+(cNES+cNES)*S385+(cNES+cOSEX)*N385+(cNES+cEREX)*O385+(cNES+cHOEX)*P385))/(1+cDR)^(((cycle + 0.5)/('Life tables'!$I$2/2))))</f>
        <v>77686.639644386247</v>
      </c>
      <c r="X385" s="107">
        <f>((L385+G385+H385+I385+N385+O385+P385+S385)/('Life tables'!$I$2/2))/(1+oDR)^(((cycle + 0.5)/('Life tables'!$I$2/2)))</f>
        <v>23.260562116676933</v>
      </c>
      <c r="Y385" s="31">
        <f>((uNES*L385+ uOCEX*G385+uEREX*H385+uHOEX*I385+uNES*S385+ uOCEX*N385+uEREX*O385+uHOEX*P385)/('Life tables'!$I$2/2))/(1+oDR)^(((cycle + 0.5)/('Life tables'!$I$2/2)))</f>
        <v>15.330485271167909</v>
      </c>
      <c r="Z385" s="100">
        <f t="shared" si="102"/>
        <v>181427.18753646527</v>
      </c>
      <c r="AA385" s="107">
        <f>((L385+G385+H385+I385+N385+O385+P385+S385)/('Life tables'!$I$2/2))</f>
        <v>28.889558326205776</v>
      </c>
      <c r="AB385" s="31">
        <f>((uNES*L385+ uOCEX*G385+uEREX*H385+uHOEX*I385+uNES*S385+ uOCEX*N385+uEREX*O385+uHOEX*P385)/('Life tables'!$I$2/2))</f>
        <v>19.040423279062033</v>
      </c>
    </row>
    <row r="386" spans="1:28" x14ac:dyDescent="0.25">
      <c r="A386" s="4">
        <v>380</v>
      </c>
      <c r="C386" s="105">
        <f>IF(male=0,VLOOKUP((($A$5:$A$1570/'Life tables'!$I$2)*2)+age,lifetable,13,1),IF(male=1,VLOOKUP((($A$5:$A$1570/'Life tables'!$I$2)*2)+age,lifetable,10,1),"error"))</f>
        <v>1.9370784166106159E-4</v>
      </c>
      <c r="F386" s="96">
        <f t="shared" si="90"/>
        <v>115.75331030821448</v>
      </c>
      <c r="G386" s="96">
        <f t="shared" si="91"/>
        <v>11.627662278791314</v>
      </c>
      <c r="H386" s="96">
        <f t="shared" si="92"/>
        <v>0.66406550138925502</v>
      </c>
      <c r="I386" s="96">
        <f t="shared" si="93"/>
        <v>0.26608476607793485</v>
      </c>
      <c r="J386" s="96">
        <f t="shared" si="94"/>
        <v>2.4854870669247277E-2</v>
      </c>
      <c r="K386" s="96">
        <f t="shared" si="95"/>
        <v>0.27804372672128458</v>
      </c>
      <c r="L386" s="96">
        <f t="shared" si="103"/>
        <v>102.89259916456544</v>
      </c>
      <c r="M386" s="96">
        <f t="shared" si="96"/>
        <v>637.43936511554318</v>
      </c>
      <c r="N386" s="96">
        <f t="shared" si="97"/>
        <v>61.38679195427715</v>
      </c>
      <c r="O386" s="96">
        <f t="shared" si="98"/>
        <v>1.4652963608903369</v>
      </c>
      <c r="P386" s="96">
        <f t="shared" si="99"/>
        <v>1.4652963608903369</v>
      </c>
      <c r="Q386" s="96">
        <f t="shared" si="100"/>
        <v>0.13593578537321266</v>
      </c>
      <c r="R386" s="96">
        <f t="shared" si="101"/>
        <v>0.11486329275514544</v>
      </c>
      <c r="S386" s="96">
        <f t="shared" si="104"/>
        <v>572.871181361357</v>
      </c>
      <c r="T386" s="96">
        <f t="shared" si="105"/>
        <v>38.535624960792369</v>
      </c>
      <c r="U386" s="96">
        <f t="shared" si="106"/>
        <v>208.82539729096862</v>
      </c>
      <c r="V386" s="32">
        <f t="shared" si="107"/>
        <v>999.99999999999977</v>
      </c>
      <c r="W386" s="100">
        <f>IF(A386=1,((cPH1_+cPHr+(cNES*L386+(cNES+cOSEX)*G386+(cNES+cEREX)*H386+(cNES+cHOEX)*I386+(cNES+cNES)*S386+(cNES+cOSEX)*N386+(cNES+cEREX)*O386+(cNES+cHOEX)*P386)))/(1+cDR)^(A$6:A$65537 + 0.5),(cPHr+(cNES*L386+(cNES+cOSEX)*G386+(cNES+cEREX)*H386+(cNES+cHOEX)*I386+(cNES+cNES)*S386+(cNES+cOSEX)*N386+(cNES+cEREX)*O386+(cNES+cHOEX)*P386))/(1+cDR)^(((cycle + 0.5)/('Life tables'!$I$2/2))))</f>
        <v>77456.231990687855</v>
      </c>
      <c r="X386" s="107">
        <f>((L386+G386+H386+I386+N386+O386+P386+S386)/('Life tables'!$I$2/2))/(1+oDR)^(((cycle + 0.5)/('Life tables'!$I$2/2)))</f>
        <v>23.230192637118847</v>
      </c>
      <c r="Y386" s="31">
        <f>((uNES*L386+ uOCEX*G386+uEREX*H386+uHOEX*I386+uNES*S386+ uOCEX*N386+uEREX*O386+uHOEX*P386)/('Life tables'!$I$2/2))/(1+oDR)^(((cycle + 0.5)/('Life tables'!$I$2/2)))</f>
        <v>15.3104694673371</v>
      </c>
      <c r="Z386" s="100">
        <f t="shared" si="102"/>
        <v>181293.83382327142</v>
      </c>
      <c r="AA386" s="107">
        <f>((L386+G386+H386+I386+N386+O386+P386+S386)/('Life tables'!$I$2/2))</f>
        <v>28.868320624600425</v>
      </c>
      <c r="AB386" s="31">
        <f>((uNES*L386+ uOCEX*G386+uEREX*H386+uHOEX*I386+uNES*S386+ uOCEX*N386+uEREX*O386+uHOEX*P386)/('Life tables'!$I$2/2))</f>
        <v>19.026426013790505</v>
      </c>
    </row>
    <row r="387" spans="1:28" x14ac:dyDescent="0.25">
      <c r="A387" s="4">
        <v>381</v>
      </c>
      <c r="C387" s="105">
        <f>IF(male=0,VLOOKUP((($A$5:$A$1570/'Life tables'!$I$2)*2)+age,lifetable,13,1),IF(male=1,VLOOKUP((($A$5:$A$1570/'Life tables'!$I$2)*2)+age,lifetable,10,1),"error"))</f>
        <v>1.9370784166106159E-4</v>
      </c>
      <c r="F387" s="96">
        <f t="shared" si="90"/>
        <v>115.66820412235623</v>
      </c>
      <c r="G387" s="96">
        <f t="shared" si="91"/>
        <v>11.619113184304421</v>
      </c>
      <c r="H387" s="96">
        <f t="shared" si="92"/>
        <v>0.66357725546494584</v>
      </c>
      <c r="I387" s="96">
        <f t="shared" si="93"/>
        <v>0.26588913055359797</v>
      </c>
      <c r="J387" s="96">
        <f t="shared" si="94"/>
        <v>2.483659643383208E-2</v>
      </c>
      <c r="K387" s="96">
        <f t="shared" si="95"/>
        <v>0.27783929851944694</v>
      </c>
      <c r="L387" s="96">
        <f t="shared" si="103"/>
        <v>102.81694865707999</v>
      </c>
      <c r="M387" s="96">
        <f t="shared" si="96"/>
        <v>636.97077362588243</v>
      </c>
      <c r="N387" s="96">
        <f t="shared" si="97"/>
        <v>61.341665578559613</v>
      </c>
      <c r="O387" s="96">
        <f t="shared" si="98"/>
        <v>1.4642191989795414</v>
      </c>
      <c r="P387" s="96">
        <f t="shared" si="99"/>
        <v>1.4642191989795414</v>
      </c>
      <c r="Q387" s="96">
        <f t="shared" si="100"/>
        <v>0.13583585688486979</v>
      </c>
      <c r="R387" s="96">
        <f t="shared" si="101"/>
        <v>0.11477885498050358</v>
      </c>
      <c r="S387" s="96">
        <f t="shared" si="104"/>
        <v>572.45005493749841</v>
      </c>
      <c r="T387" s="96">
        <f t="shared" si="105"/>
        <v>38.696297414111072</v>
      </c>
      <c r="U387" s="96">
        <f t="shared" si="106"/>
        <v>209.21801544446856</v>
      </c>
      <c r="V387" s="32">
        <f t="shared" si="107"/>
        <v>999.99999999999977</v>
      </c>
      <c r="W387" s="100">
        <f>IF(A387=1,((cPH1_+cPHr+(cNES*L387+(cNES+cOSEX)*G387+(cNES+cEREX)*H387+(cNES+cHOEX)*I387+(cNES+cNES)*S387+(cNES+cOSEX)*N387+(cNES+cEREX)*O387+(cNES+cHOEX)*P387)))/(1+cDR)^(A$6:A$65537 + 0.5),(cPHr+(cNES*L387+(cNES+cOSEX)*G387+(cNES+cEREX)*H387+(cNES+cHOEX)*I387+(cNES+cNES)*S387+(cNES+cOSEX)*N387+(cNES+cEREX)*O387+(cNES+cHOEX)*P387))/(1+cDR)^(((cycle + 0.5)/('Life tables'!$I$2/2))))</f>
        <v>77226.507678006485</v>
      </c>
      <c r="X387" s="107">
        <f>((L387+G387+H387+I387+N387+O387+P387+S387)/('Life tables'!$I$2/2))/(1+oDR)^(((cycle + 0.5)/('Life tables'!$I$2/2)))</f>
        <v>23.199862809413627</v>
      </c>
      <c r="Y387" s="31">
        <f>((uNES*L387+ uOCEX*G387+uEREX*H387+uHOEX*I387+uNES*S387+ uOCEX*N387+uEREX*O387+uHOEX*P387)/('Life tables'!$I$2/2))/(1+oDR)^(((cycle + 0.5)/('Life tables'!$I$2/2)))</f>
        <v>15.290479797080442</v>
      </c>
      <c r="Z387" s="100">
        <f t="shared" si="102"/>
        <v>181160.57809170833</v>
      </c>
      <c r="AA387" s="107">
        <f>((L387+G387+H387+I387+N387+O387+P387+S387)/('Life tables'!$I$2/2))</f>
        <v>28.847098536576219</v>
      </c>
      <c r="AB387" s="31">
        <f>((uNES*L387+ uOCEX*G387+uEREX*H387+uHOEX*I387+uNES*S387+ uOCEX*N387+uEREX*O387+uHOEX*P387)/('Life tables'!$I$2/2))</f>
        <v>19.012439039033087</v>
      </c>
    </row>
    <row r="388" spans="1:28" x14ac:dyDescent="0.25">
      <c r="A388" s="4">
        <v>382</v>
      </c>
      <c r="C388" s="105">
        <f>IF(male=0,VLOOKUP((($A$5:$A$1570/'Life tables'!$I$2)*2)+age,lifetable,13,1),IF(male=1,VLOOKUP((($A$5:$A$1570/'Life tables'!$I$2)*2)+age,lifetable,10,1),"error"))</f>
        <v>1.9370784166106159E-4</v>
      </c>
      <c r="F388" s="96">
        <f t="shared" si="90"/>
        <v>115.58316106429169</v>
      </c>
      <c r="G388" s="96">
        <f t="shared" si="91"/>
        <v>11.610570431136523</v>
      </c>
      <c r="H388" s="96">
        <f t="shared" si="92"/>
        <v>0.66308937169865934</v>
      </c>
      <c r="I388" s="96">
        <f t="shared" si="93"/>
        <v>0.2656936401425557</v>
      </c>
      <c r="J388" s="96">
        <f t="shared" si="94"/>
        <v>2.4818335753391211E-2</v>
      </c>
      <c r="K388" s="96">
        <f t="shared" si="95"/>
        <v>0.27763502195290146</v>
      </c>
      <c r="L388" s="96">
        <f t="shared" si="103"/>
        <v>102.74135426360766</v>
      </c>
      <c r="M388" s="96">
        <f t="shared" si="96"/>
        <v>636.50252607712844</v>
      </c>
      <c r="N388" s="96">
        <f t="shared" si="97"/>
        <v>61.296572325096598</v>
      </c>
      <c r="O388" s="96">
        <f t="shared" si="98"/>
        <v>1.4631428276935281</v>
      </c>
      <c r="P388" s="96">
        <f t="shared" si="99"/>
        <v>1.4631428276935281</v>
      </c>
      <c r="Q388" s="96">
        <f t="shared" si="100"/>
        <v>0.13573600174291847</v>
      </c>
      <c r="R388" s="96">
        <f t="shared" si="101"/>
        <v>0.11469447918224289</v>
      </c>
      <c r="S388" s="96">
        <f t="shared" si="104"/>
        <v>572.02923761571958</v>
      </c>
      <c r="T388" s="96">
        <f t="shared" si="105"/>
        <v>38.85685175160738</v>
      </c>
      <c r="U388" s="96">
        <f t="shared" si="106"/>
        <v>209.61034494560371</v>
      </c>
      <c r="V388" s="32">
        <f t="shared" si="107"/>
        <v>999.99999999999966</v>
      </c>
      <c r="W388" s="100">
        <f>IF(A388=1,((cPH1_+cPHr+(cNES*L388+(cNES+cOSEX)*G388+(cNES+cEREX)*H388+(cNES+cHOEX)*I388+(cNES+cNES)*S388+(cNES+cOSEX)*N388+(cNES+cEREX)*O388+(cNES+cHOEX)*P388)))/(1+cDR)^(A$6:A$65537 + 0.5),(cPHr+(cNES*L388+(cNES+cOSEX)*G388+(cNES+cEREX)*H388+(cNES+cHOEX)*I388+(cNES+cNES)*S388+(cNES+cOSEX)*N388+(cNES+cEREX)*O388+(cNES+cHOEX)*P388))/(1+cDR)^(((cycle + 0.5)/('Life tables'!$I$2/2))))</f>
        <v>76997.464680730423</v>
      </c>
      <c r="X388" s="107">
        <f>((L388+G388+H388+I388+N388+O388+P388+S388)/('Life tables'!$I$2/2))/(1+oDR)^(((cycle + 0.5)/('Life tables'!$I$2/2)))</f>
        <v>23.169572581751122</v>
      </c>
      <c r="Y388" s="31">
        <f>((uNES*L388+ uOCEX*G388+uEREX*H388+uHOEX*I388+uNES*S388+ uOCEX*N388+uEREX*O388+uHOEX*P388)/('Life tables'!$I$2/2))/(1+oDR)^(((cycle + 0.5)/('Life tables'!$I$2/2)))</f>
        <v>15.270516226252159</v>
      </c>
      <c r="Z388" s="100">
        <f t="shared" si="102"/>
        <v>181027.42027213538</v>
      </c>
      <c r="AA388" s="107">
        <f>((L388+G388+H388+I388+N388+O388+P388+S388)/('Life tables'!$I$2/2))</f>
        <v>28.825892050606644</v>
      </c>
      <c r="AB388" s="31">
        <f>((uNES*L388+ uOCEX*G388+uEREX*H388+uHOEX*I388+uNES*S388+ uOCEX*N388+uEREX*O388+uHOEX*P388)/('Life tables'!$I$2/2))</f>
        <v>18.998462347194202</v>
      </c>
    </row>
    <row r="389" spans="1:28" x14ac:dyDescent="0.25">
      <c r="A389" s="4">
        <v>383</v>
      </c>
      <c r="C389" s="105">
        <f>IF(male=0,VLOOKUP((($A$5:$A$1570/'Life tables'!$I$2)*2)+age,lifetable,13,1),IF(male=1,VLOOKUP((($A$5:$A$1570/'Life tables'!$I$2)*2)+age,lifetable,10,1),"error"))</f>
        <v>1.9370784166106159E-4</v>
      </c>
      <c r="F389" s="96">
        <f t="shared" si="90"/>
        <v>115.49818106129545</v>
      </c>
      <c r="G389" s="96">
        <f t="shared" si="91"/>
        <v>11.602034011982203</v>
      </c>
      <c r="H389" s="96">
        <f t="shared" si="92"/>
        <v>0.66260184967317692</v>
      </c>
      <c r="I389" s="96">
        <f t="shared" si="93"/>
        <v>0.26549829467763253</v>
      </c>
      <c r="J389" s="96">
        <f t="shared" si="94"/>
        <v>2.4800088612308854E-2</v>
      </c>
      <c r="K389" s="96">
        <f t="shared" si="95"/>
        <v>0.27743089684695893</v>
      </c>
      <c r="L389" s="96">
        <f t="shared" si="103"/>
        <v>102.66581591950317</v>
      </c>
      <c r="M389" s="96">
        <f t="shared" si="96"/>
        <v>636.03462224149314</v>
      </c>
      <c r="N389" s="96">
        <f t="shared" si="97"/>
        <v>61.251512171951603</v>
      </c>
      <c r="O389" s="96">
        <f t="shared" si="98"/>
        <v>1.4620672465086748</v>
      </c>
      <c r="P389" s="96">
        <f t="shared" si="99"/>
        <v>1.4620672465086748</v>
      </c>
      <c r="Q389" s="96">
        <f t="shared" si="100"/>
        <v>0.13563621989878233</v>
      </c>
      <c r="R389" s="96">
        <f t="shared" si="101"/>
        <v>0.11461016531931714</v>
      </c>
      <c r="S389" s="96">
        <f t="shared" si="104"/>
        <v>571.60872919130611</v>
      </c>
      <c r="T389" s="96">
        <f t="shared" si="105"/>
        <v>39.017288060118474</v>
      </c>
      <c r="U389" s="96">
        <f t="shared" si="106"/>
        <v>210.00238600776999</v>
      </c>
      <c r="V389" s="32">
        <f t="shared" si="107"/>
        <v>999.99999999999977</v>
      </c>
      <c r="W389" s="100">
        <f>IF(A389=1,((cPH1_+cPHr+(cNES*L389+(cNES+cOSEX)*G389+(cNES+cEREX)*H389+(cNES+cHOEX)*I389+(cNES+cNES)*S389+(cNES+cOSEX)*N389+(cNES+cEREX)*O389+(cNES+cHOEX)*P389)))/(1+cDR)^(A$6:A$65537 + 0.5),(cPHr+(cNES*L389+(cNES+cOSEX)*G389+(cNES+cEREX)*H389+(cNES+cHOEX)*I389+(cNES+cNES)*S389+(cNES+cOSEX)*N389+(cNES+cEREX)*O389+(cNES+cHOEX)*P389))/(1+cDR)^(((cycle + 0.5)/('Life tables'!$I$2/2))))</f>
        <v>76769.100979201277</v>
      </c>
      <c r="X389" s="107">
        <f>((L389+G389+H389+I389+N389+O389+P389+S389)/('Life tables'!$I$2/2))/(1+oDR)^(((cycle + 0.5)/('Life tables'!$I$2/2)))</f>
        <v>23.139321902390691</v>
      </c>
      <c r="Y389" s="31">
        <f>((uNES*L389+ uOCEX*G389+uEREX*H389+uHOEX*I389+uNES*S389+ uOCEX*N389+uEREX*O389+uHOEX*P389)/('Life tables'!$I$2/2))/(1+oDR)^(((cycle + 0.5)/('Life tables'!$I$2/2)))</f>
        <v>15.250578720752223</v>
      </c>
      <c r="Z389" s="100">
        <f t="shared" si="102"/>
        <v>180894.36029485145</v>
      </c>
      <c r="AA389" s="107">
        <f>((L389+G389+H389+I389+N389+O389+P389+S389)/('Life tables'!$I$2/2))</f>
        <v>28.80470115517592</v>
      </c>
      <c r="AB389" s="31">
        <f>((uNES*L389+ uOCEX*G389+uEREX*H389+uHOEX*I389+uNES*S389+ uOCEX*N389+uEREX*O389+uHOEX*P389)/('Life tables'!$I$2/2))</f>
        <v>18.984495930685281</v>
      </c>
    </row>
    <row r="390" spans="1:28" x14ac:dyDescent="0.25">
      <c r="A390" s="4">
        <v>384</v>
      </c>
      <c r="C390" s="105">
        <f>IF(male=0,VLOOKUP((($A$5:$A$1570/'Life tables'!$I$2)*2)+age,lifetable,13,1),IF(male=1,VLOOKUP((($A$5:$A$1570/'Life tables'!$I$2)*2)+age,lifetable,10,1),"error"))</f>
        <v>1.9370784166106159E-4</v>
      </c>
      <c r="F390" s="96">
        <f t="shared" si="90"/>
        <v>115.41326404192502</v>
      </c>
      <c r="G390" s="96">
        <f t="shared" si="91"/>
        <v>11.593503919664913</v>
      </c>
      <c r="H390" s="96">
        <f t="shared" si="92"/>
        <v>0.6621146889786399</v>
      </c>
      <c r="I390" s="96">
        <f t="shared" si="93"/>
        <v>0.26530309399460189</v>
      </c>
      <c r="J390" s="96">
        <f t="shared" si="94"/>
        <v>2.4781854995244684E-2</v>
      </c>
      <c r="K390" s="96">
        <f t="shared" si="95"/>
        <v>0.27722692303001195</v>
      </c>
      <c r="L390" s="96">
        <f t="shared" si="103"/>
        <v>102.5903335612616</v>
      </c>
      <c r="M390" s="96">
        <f t="shared" si="96"/>
        <v>635.56706189018632</v>
      </c>
      <c r="N390" s="96">
        <f t="shared" si="97"/>
        <v>61.206485097091651</v>
      </c>
      <c r="O390" s="96">
        <f t="shared" si="98"/>
        <v>1.4609924548990567</v>
      </c>
      <c r="P390" s="96">
        <f t="shared" si="99"/>
        <v>1.4609924548990567</v>
      </c>
      <c r="Q390" s="96">
        <f t="shared" si="100"/>
        <v>0.13553651130367111</v>
      </c>
      <c r="R390" s="96">
        <f t="shared" si="101"/>
        <v>0.1145259133504995</v>
      </c>
      <c r="S390" s="96">
        <f t="shared" si="104"/>
        <v>571.18852945864239</v>
      </c>
      <c r="T390" s="96">
        <f t="shared" si="105"/>
        <v>39.177606426417391</v>
      </c>
      <c r="U390" s="96">
        <f t="shared" si="106"/>
        <v>210.39413884415049</v>
      </c>
      <c r="V390" s="32">
        <f t="shared" si="107"/>
        <v>999.99999999999977</v>
      </c>
      <c r="W390" s="100">
        <f>IF(A390=1,((cPH1_+cPHr+(cNES*L390+(cNES+cOSEX)*G390+(cNES+cEREX)*H390+(cNES+cHOEX)*I390+(cNES+cNES)*S390+(cNES+cOSEX)*N390+(cNES+cEREX)*O390+(cNES+cHOEX)*P390)))/(1+cDR)^(A$6:A$65537 + 0.5),(cPHr+(cNES*L390+(cNES+cOSEX)*G390+(cNES+cEREX)*H390+(cNES+cHOEX)*I390+(cNES+cNES)*S390+(cNES+cOSEX)*N390+(cNES+cEREX)*O390+(cNES+cHOEX)*P390))/(1+cDR)^(((cycle + 0.5)/('Life tables'!$I$2/2))))</f>
        <v>76541.41455969894</v>
      </c>
      <c r="X390" s="107">
        <f>((L390+G390+H390+I390+N390+O390+P390+S390)/('Life tables'!$I$2/2))/(1+oDR)^(((cycle + 0.5)/('Life tables'!$I$2/2)))</f>
        <v>23.109110719661047</v>
      </c>
      <c r="Y390" s="31">
        <f>((uNES*L390+ uOCEX*G390+uEREX*H390+uHOEX*I390+uNES*S390+ uOCEX*N390+uEREX*O390+uHOEX*P390)/('Life tables'!$I$2/2))/(1+oDR)^(((cycle + 0.5)/('Life tables'!$I$2/2)))</f>
        <v>15.230667246526282</v>
      </c>
      <c r="Z390" s="100">
        <f t="shared" si="102"/>
        <v>180761.39809010027</v>
      </c>
      <c r="AA390" s="107">
        <f>((L390+G390+H390+I390+N390+O390+P390+S390)/('Life tables'!$I$2/2))</f>
        <v>28.783525838778893</v>
      </c>
      <c r="AB390" s="31">
        <f>((uNES*L390+ uOCEX*G390+uEREX*H390+uHOEX*I390+uNES*S390+ uOCEX*N390+uEREX*O390+uHOEX*P390)/('Life tables'!$I$2/2))</f>
        <v>18.970539781924707</v>
      </c>
    </row>
    <row r="391" spans="1:28" x14ac:dyDescent="0.25">
      <c r="A391" s="4">
        <v>385</v>
      </c>
      <c r="C391" s="105">
        <f>IF(male=0,VLOOKUP((($A$5:$A$1570/'Life tables'!$I$2)*2)+age,lifetable,13,1),IF(male=1,VLOOKUP((($A$5:$A$1570/'Life tables'!$I$2)*2)+age,lifetable,10,1),"error"))</f>
        <v>1.9370784166106159E-4</v>
      </c>
      <c r="F391" s="96">
        <f t="shared" ref="F391:F454" si="108">E390*(1-pCAPH)+(L390+G390+H390+I390)*(1-pCAPH)+(S390+N390+O390+P390)*(pUAPH)</f>
        <v>115.32840993596236</v>
      </c>
      <c r="G391" s="96">
        <f t="shared" ref="G391:G454" si="109">F391*(rrOSEX)</f>
        <v>11.584980147131105</v>
      </c>
      <c r="H391" s="96">
        <f t="shared" ref="H391:H454" si="110">F391*rrEREX</f>
        <v>0.66162788921221427</v>
      </c>
      <c r="I391" s="96">
        <f t="shared" ref="I391:I454" si="111">F391*rrHOEX</f>
        <v>0.26510803793205207</v>
      </c>
      <c r="J391" s="96">
        <f t="shared" ref="J391:J454" si="112">F391*mr + G391*mr + H391*mr+I391*mr</f>
        <v>2.4763634887121289E-2</v>
      </c>
      <c r="K391" s="96">
        <f t="shared" ref="K391:K454" si="113">F391*amr + I391*amrHOEX</f>
        <v>0.27702310033339406</v>
      </c>
      <c r="L391" s="96">
        <f t="shared" si="103"/>
        <v>102.51490712646647</v>
      </c>
      <c r="M391" s="96">
        <f t="shared" ref="M391:M454" si="114">E390*pCAPH+(L390+G390+H390+I390)*pCAPH+(S390+N390+O390+P390)*(1-pUAPH)</f>
        <v>635.09984479346952</v>
      </c>
      <c r="N391" s="96">
        <f t="shared" ref="N391:N454" si="115">M391*rrOSEXc</f>
        <v>61.161491078392416</v>
      </c>
      <c r="O391" s="96">
        <f t="shared" ref="O391:O454" si="116">M391*rrEREXc</f>
        <v>1.4599184523365687</v>
      </c>
      <c r="P391" s="96">
        <f t="shared" ref="P391:P454" si="117">M391*rrHOEXc</f>
        <v>1.4599184523365687</v>
      </c>
      <c r="Q391" s="96">
        <f t="shared" ref="Q391:Q454" si="118">M391*mr + N391*mr + O391*mr+P391*mr</f>
        <v>0.13543687590859241</v>
      </c>
      <c r="R391" s="96">
        <f t="shared" ref="R391:R454" si="119">M391*amrc + P391*amrHOEX</f>
        <v>0.11444172323439228</v>
      </c>
      <c r="S391" s="96">
        <f t="shared" si="104"/>
        <v>570.76863821126096</v>
      </c>
      <c r="T391" s="96">
        <f t="shared" si="105"/>
        <v>39.337806937213102</v>
      </c>
      <c r="U391" s="96">
        <f t="shared" si="106"/>
        <v>210.78560366771828</v>
      </c>
      <c r="V391" s="32">
        <f t="shared" si="107"/>
        <v>999.99999999999977</v>
      </c>
      <c r="W391" s="100">
        <f>IF(A391=1,((cPH1_+cPHr+(cNES*L391+(cNES+cOSEX)*G391+(cNES+cEREX)*H391+(cNES+cHOEX)*I391+(cNES+cNES)*S391+(cNES+cOSEX)*N391+(cNES+cEREX)*O391+(cNES+cHOEX)*P391)))/(1+cDR)^(A$6:A$65537 + 0.5),(cPHr+(cNES*L391+(cNES+cOSEX)*G391+(cNES+cEREX)*H391+(cNES+cHOEX)*I391+(cNES+cNES)*S391+(cNES+cOSEX)*N391+(cNES+cEREX)*O391+(cNES+cHOEX)*P391))/(1+cDR)^(((cycle + 0.5)/('Life tables'!$I$2/2))))</f>
        <v>76314.403414426575</v>
      </c>
      <c r="X391" s="107">
        <f>((L391+G391+H391+I391+N391+O391+P391+S391)/('Life tables'!$I$2/2))/(1+oDR)^(((cycle + 0.5)/('Life tables'!$I$2/2)))</f>
        <v>23.078938981960071</v>
      </c>
      <c r="Y391" s="31">
        <f>((uNES*L391+ uOCEX*G391+uEREX*H391+uHOEX*I391+uNES*S391+ uOCEX*N391+uEREX*O391+uHOEX*P391)/('Life tables'!$I$2/2))/(1+oDR)^(((cycle + 0.5)/('Life tables'!$I$2/2)))</f>
        <v>15.210781769565516</v>
      </c>
      <c r="Z391" s="100">
        <f t="shared" ref="Z391:Z454" si="120">IF(A391=1,((cPH1_+cPHr+(cNES*L391+(cNES+cOSEX)*G391+(cNES+cEREX)*H391+(cNES+cHOEX)*I391+(cNES+cNES)*S391+(cNES+cOSEX)*N391+(cNES+cEREX)*O391+(cNES+cHOEX)*P391))),(cPHr+(cNES*L391+(cNES+cOSEX)*G391+(cNES+cEREX)*H391+(cNES+cHOEX)*I391+(cNES+cNES)*S391+(cNES+cOSEX)*N391+(cNES+cEREX)*O391+(cNES+cHOEX)*P391)))</f>
        <v>180628.53358807543</v>
      </c>
      <c r="AA391" s="107">
        <f>((L391+G391+H391+I391+N391+O391+P391+S391)/('Life tables'!$I$2/2))</f>
        <v>28.762366089920903</v>
      </c>
      <c r="AB391" s="31">
        <f>((uNES*L391+ uOCEX*G391+uEREX*H391+uHOEX*I391+uNES*S391+ uOCEX*N391+uEREX*O391+uHOEX*P391)/('Life tables'!$I$2/2))</f>
        <v>18.956593893337725</v>
      </c>
    </row>
    <row r="392" spans="1:28" x14ac:dyDescent="0.25">
      <c r="A392" s="4">
        <v>386</v>
      </c>
      <c r="C392" s="105">
        <f>IF(male=0,VLOOKUP((($A$5:$A$1570/'Life tables'!$I$2)*2)+age,lifetable,13,1),IF(male=1,VLOOKUP((($A$5:$A$1570/'Life tables'!$I$2)*2)+age,lifetable,10,1),"error"))</f>
        <v>1.9370784166106159E-4</v>
      </c>
      <c r="F392" s="96">
        <f t="shared" si="108"/>
        <v>115.2436186743583</v>
      </c>
      <c r="G392" s="96">
        <f t="shared" si="109"/>
        <v>11.576462687444645</v>
      </c>
      <c r="H392" s="96">
        <f t="shared" si="110"/>
        <v>0.66114144997777169</v>
      </c>
      <c r="I392" s="96">
        <f t="shared" si="111"/>
        <v>0.26491312633125819</v>
      </c>
      <c r="J392" s="96">
        <f t="shared" si="112"/>
        <v>2.4745428273112244E-2</v>
      </c>
      <c r="K392" s="96">
        <f t="shared" si="113"/>
        <v>0.27681942859124681</v>
      </c>
      <c r="L392" s="96">
        <f t="shared" ref="L392:L455" si="121">F392-SUM(G392:K392)</f>
        <v>102.43953655374027</v>
      </c>
      <c r="M392" s="96">
        <f t="shared" si="114"/>
        <v>634.63297072070986</v>
      </c>
      <c r="N392" s="96">
        <f t="shared" si="115"/>
        <v>61.116530093643462</v>
      </c>
      <c r="O392" s="96">
        <f t="shared" si="116"/>
        <v>1.4588452382910495</v>
      </c>
      <c r="P392" s="96">
        <f t="shared" si="117"/>
        <v>1.4588452382910495</v>
      </c>
      <c r="Q392" s="96">
        <f t="shared" si="118"/>
        <v>0.13533731366436313</v>
      </c>
      <c r="R392" s="96">
        <f t="shared" si="119"/>
        <v>0.11435759492943662</v>
      </c>
      <c r="S392" s="96">
        <f t="shared" ref="S392:S455" si="122">M392-SUM(N392:R392)</f>
        <v>570.34905524189048</v>
      </c>
      <c r="T392" s="96">
        <f t="shared" ref="T392:T455" si="123">J392+Q392+T391</f>
        <v>39.497889679150575</v>
      </c>
      <c r="U392" s="96">
        <f t="shared" ref="U392:U455" si="124">K392+R392+U391</f>
        <v>211.17678069123897</v>
      </c>
      <c r="V392" s="32">
        <f t="shared" ref="V392:V455" si="125">SUM(G392:I392,L392,N392,O392,P392,S392,T392,U392)</f>
        <v>999.99999999999955</v>
      </c>
      <c r="W392" s="100">
        <f>IF(A392=1,((cPH1_+cPHr+(cNES*L392+(cNES+cOSEX)*G392+(cNES+cEREX)*H392+(cNES+cHOEX)*I392+(cNES+cNES)*S392+(cNES+cOSEX)*N392+(cNES+cEREX)*O392+(cNES+cHOEX)*P392)))/(1+cDR)^(A$6:A$65537 + 0.5),(cPHr+(cNES*L392+(cNES+cOSEX)*G392+(cNES+cEREX)*H392+(cNES+cHOEX)*I392+(cNES+cNES)*S392+(cNES+cOSEX)*N392+(cNES+cEREX)*O392+(cNES+cHOEX)*P392))/(1+cDR)^(((cycle + 0.5)/('Life tables'!$I$2/2))))</f>
        <v>76088.065541495365</v>
      </c>
      <c r="X392" s="107">
        <f>((L392+G392+H392+I392+N392+O392+P392+S392)/('Life tables'!$I$2/2))/(1+oDR)^(((cycle + 0.5)/('Life tables'!$I$2/2)))</f>
        <v>23.048806637754655</v>
      </c>
      <c r="Y392" s="31">
        <f>((uNES*L392+ uOCEX*G392+uEREX*H392+uHOEX*I392+uNES*S392+ uOCEX*N392+uEREX*O392+uHOEX*P392)/('Life tables'!$I$2/2))/(1+oDR)^(((cycle + 0.5)/('Life tables'!$I$2/2)))</f>
        <v>15.19092225590655</v>
      </c>
      <c r="Z392" s="100">
        <f t="shared" si="120"/>
        <v>180495.76671892515</v>
      </c>
      <c r="AA392" s="107">
        <f>((L392+G392+H392+I392+N392+O392+P392+S392)/('Life tables'!$I$2/2))</f>
        <v>28.741221897117729</v>
      </c>
      <c r="AB392" s="31">
        <f>((uNES*L392+ uOCEX*G392+uEREX*H392+uHOEX*I392+uNES*S392+ uOCEX*N392+uEREX*O392+uHOEX*P392)/('Life tables'!$I$2/2))</f>
        <v>18.942658257356406</v>
      </c>
    </row>
    <row r="393" spans="1:28" x14ac:dyDescent="0.25">
      <c r="A393" s="4">
        <v>387</v>
      </c>
      <c r="C393" s="105">
        <f>IF(male=0,VLOOKUP((($A$5:$A$1570/'Life tables'!$I$2)*2)+age,lifetable,13,1),IF(male=1,VLOOKUP((($A$5:$A$1570/'Life tables'!$I$2)*2)+age,lifetable,10,1),"error"))</f>
        <v>1.9370784166106159E-4</v>
      </c>
      <c r="F393" s="96">
        <f t="shared" si="108"/>
        <v>115.15889018917947</v>
      </c>
      <c r="G393" s="96">
        <f t="shared" si="109"/>
        <v>11.567951533781482</v>
      </c>
      <c r="H393" s="96">
        <f t="shared" si="110"/>
        <v>0.6606553708855849</v>
      </c>
      <c r="I393" s="96">
        <f t="shared" si="111"/>
        <v>0.26471835903606017</v>
      </c>
      <c r="J393" s="96">
        <f t="shared" si="112"/>
        <v>2.4727235138630701E-2</v>
      </c>
      <c r="K393" s="96">
        <f t="shared" si="113"/>
        <v>0.27661590764039151</v>
      </c>
      <c r="L393" s="96">
        <f t="shared" si="121"/>
        <v>102.36422178269733</v>
      </c>
      <c r="M393" s="96">
        <f t="shared" si="114"/>
        <v>634.16643944043039</v>
      </c>
      <c r="N393" s="96">
        <f t="shared" si="115"/>
        <v>61.071602120553052</v>
      </c>
      <c r="O393" s="96">
        <f t="shared" si="116"/>
        <v>1.4577728122303981</v>
      </c>
      <c r="P393" s="96">
        <f t="shared" si="117"/>
        <v>1.4577728122303981</v>
      </c>
      <c r="Q393" s="96">
        <f t="shared" si="118"/>
        <v>0.13523782452162017</v>
      </c>
      <c r="R393" s="96">
        <f t="shared" si="119"/>
        <v>0.11427352839392158</v>
      </c>
      <c r="S393" s="96">
        <f t="shared" si="122"/>
        <v>569.92978034250098</v>
      </c>
      <c r="T393" s="96">
        <f t="shared" si="123"/>
        <v>39.657854738810826</v>
      </c>
      <c r="U393" s="96">
        <f t="shared" si="124"/>
        <v>211.56767012727329</v>
      </c>
      <c r="V393" s="32">
        <f t="shared" si="125"/>
        <v>999.99999999999932</v>
      </c>
      <c r="W393" s="100">
        <f>IF(A393=1,((cPH1_+cPHr+(cNES*L393+(cNES+cOSEX)*G393+(cNES+cEREX)*H393+(cNES+cHOEX)*I393+(cNES+cNES)*S393+(cNES+cOSEX)*N393+(cNES+cEREX)*O393+(cNES+cHOEX)*P393)))/(1+cDR)^(A$6:A$65537 + 0.5),(cPHr+(cNES*L393+(cNES+cOSEX)*G393+(cNES+cEREX)*H393+(cNES+cHOEX)*I393+(cNES+cNES)*S393+(cNES+cOSEX)*N393+(cNES+cEREX)*O393+(cNES+cHOEX)*P393))/(1+cDR)^(((cycle + 0.5)/('Life tables'!$I$2/2))))</f>
        <v>75862.398944909422</v>
      </c>
      <c r="X393" s="107">
        <f>((L393+G393+H393+I393+N393+O393+P393+S393)/('Life tables'!$I$2/2))/(1+oDR)^(((cycle + 0.5)/('Life tables'!$I$2/2)))</f>
        <v>23.018713635580539</v>
      </c>
      <c r="Y393" s="31">
        <f>((uNES*L393+ uOCEX*G393+uEREX*H393+uHOEX*I393+uNES*S393+ uOCEX*N393+uEREX*O393+uHOEX*P393)/('Life tables'!$I$2/2))/(1+oDR)^(((cycle + 0.5)/('Life tables'!$I$2/2)))</f>
        <v>15.171088671631336</v>
      </c>
      <c r="Z393" s="100">
        <f t="shared" si="120"/>
        <v>180363.09741275702</v>
      </c>
      <c r="AA393" s="107">
        <f>((L393+G393+H393+I393+N393+O393+P393+S393)/('Life tables'!$I$2/2))</f>
        <v>28.720093248895452</v>
      </c>
      <c r="AB393" s="31">
        <f>((uNES*L393+ uOCEX*G393+uEREX*H393+uHOEX*I393+uNES*S393+ uOCEX*N393+uEREX*O393+uHOEX*P393)/('Life tables'!$I$2/2))</f>
        <v>18.928732866419558</v>
      </c>
    </row>
    <row r="394" spans="1:28" x14ac:dyDescent="0.25">
      <c r="A394" s="4">
        <v>388</v>
      </c>
      <c r="C394" s="105">
        <f>IF(male=0,VLOOKUP((($A$5:$A$1570/'Life tables'!$I$2)*2)+age,lifetable,13,1),IF(male=1,VLOOKUP((($A$5:$A$1570/'Life tables'!$I$2)*2)+age,lifetable,10,1),"error"))</f>
        <v>1.9370784166106159E-4</v>
      </c>
      <c r="F394" s="96">
        <f t="shared" si="108"/>
        <v>115.07422441355773</v>
      </c>
      <c r="G394" s="96">
        <f t="shared" si="109"/>
        <v>11.559446679424571</v>
      </c>
      <c r="H394" s="96">
        <f t="shared" si="110"/>
        <v>0.66016965155203788</v>
      </c>
      <c r="I394" s="96">
        <f t="shared" si="111"/>
        <v>0.26452373589274675</v>
      </c>
      <c r="J394" s="96">
        <f t="shared" si="112"/>
        <v>2.4709055469318546E-2</v>
      </c>
      <c r="K394" s="96">
        <f t="shared" si="113"/>
        <v>0.27641253732020865</v>
      </c>
      <c r="L394" s="96">
        <f t="shared" si="121"/>
        <v>102.28896275389884</v>
      </c>
      <c r="M394" s="96">
        <f t="shared" si="114"/>
        <v>633.70025072035753</v>
      </c>
      <c r="N394" s="96">
        <f t="shared" si="115"/>
        <v>61.026707136752741</v>
      </c>
      <c r="O394" s="96">
        <f t="shared" si="116"/>
        <v>1.4567011736206819</v>
      </c>
      <c r="P394" s="96">
        <f t="shared" si="117"/>
        <v>1.4567011736206819</v>
      </c>
      <c r="Q394" s="96">
        <f t="shared" si="118"/>
        <v>0.1351384084308305</v>
      </c>
      <c r="R394" s="96">
        <f t="shared" si="119"/>
        <v>0.11418952358599263</v>
      </c>
      <c r="S394" s="96">
        <f t="shared" si="122"/>
        <v>569.51081330434658</v>
      </c>
      <c r="T394" s="96">
        <f t="shared" si="123"/>
        <v>39.817702202710976</v>
      </c>
      <c r="U394" s="96">
        <f t="shared" si="124"/>
        <v>211.95827218817948</v>
      </c>
      <c r="V394" s="32">
        <f t="shared" si="125"/>
        <v>999.99999999999932</v>
      </c>
      <c r="W394" s="100">
        <f>IF(A394=1,((cPH1_+cPHr+(cNES*L394+(cNES+cOSEX)*G394+(cNES+cEREX)*H394+(cNES+cHOEX)*I394+(cNES+cNES)*S394+(cNES+cOSEX)*N394+(cNES+cEREX)*O394+(cNES+cHOEX)*P394)))/(1+cDR)^(A$6:A$65537 + 0.5),(cPHr+(cNES*L394+(cNES+cOSEX)*G394+(cNES+cEREX)*H394+(cNES+cHOEX)*I394+(cNES+cNES)*S394+(cNES+cOSEX)*N394+(cNES+cEREX)*O394+(cNES+cHOEX)*P394))/(1+cDR)^(((cycle + 0.5)/('Life tables'!$I$2/2))))</f>
        <v>75637.401634550435</v>
      </c>
      <c r="X394" s="107">
        <f>((L394+G394+H394+I394+N394+O394+P394+S394)/('Life tables'!$I$2/2))/(1+oDR)^(((cycle + 0.5)/('Life tables'!$I$2/2)))</f>
        <v>22.988659924042118</v>
      </c>
      <c r="Y394" s="31">
        <f>((uNES*L394+ uOCEX*G394+uEREX*H394+uHOEX*I394+uNES*S394+ uOCEX*N394+uEREX*O394+uHOEX*P394)/('Life tables'!$I$2/2))/(1+oDR)^(((cycle + 0.5)/('Life tables'!$I$2/2)))</f>
        <v>15.151280982867052</v>
      </c>
      <c r="Z394" s="100">
        <f t="shared" si="120"/>
        <v>180230.52559964202</v>
      </c>
      <c r="AA394" s="107">
        <f>((L394+G394+H394+I394+N394+O394+P394+S394)/('Life tables'!$I$2/2))</f>
        <v>28.698980133790368</v>
      </c>
      <c r="AB394" s="31">
        <f>((uNES*L394+ uOCEX*G394+uEREX*H394+uHOEX*I394+uNES*S394+ uOCEX*N394+uEREX*O394+uHOEX*P394)/('Life tables'!$I$2/2))</f>
        <v>18.914817712972692</v>
      </c>
    </row>
    <row r="395" spans="1:28" x14ac:dyDescent="0.25">
      <c r="A395" s="4">
        <v>389</v>
      </c>
      <c r="C395" s="105">
        <f>IF(male=0,VLOOKUP((($A$5:$A$1570/'Life tables'!$I$2)*2)+age,lifetable,13,1),IF(male=1,VLOOKUP((($A$5:$A$1570/'Life tables'!$I$2)*2)+age,lifetable,10,1),"error"))</f>
        <v>1.9370784166106159E-4</v>
      </c>
      <c r="F395" s="96">
        <f t="shared" si="108"/>
        <v>114.98962128164192</v>
      </c>
      <c r="G395" s="96">
        <f t="shared" si="109"/>
        <v>11.550948117759027</v>
      </c>
      <c r="H395" s="96">
        <f t="shared" si="110"/>
        <v>0.65968429159934905</v>
      </c>
      <c r="I395" s="96">
        <f t="shared" si="111"/>
        <v>0.26432925674994434</v>
      </c>
      <c r="J395" s="96">
        <f t="shared" si="112"/>
        <v>2.4690889251036054E-2</v>
      </c>
      <c r="K395" s="96">
        <f t="shared" si="113"/>
        <v>0.27620931747252109</v>
      </c>
      <c r="L395" s="96">
        <f t="shared" si="121"/>
        <v>102.21375940881003</v>
      </c>
      <c r="M395" s="96">
        <f t="shared" si="114"/>
        <v>633.23440432746702</v>
      </c>
      <c r="N395" s="96">
        <f t="shared" si="115"/>
        <v>60.981845119801783</v>
      </c>
      <c r="O395" s="96">
        <f t="shared" si="116"/>
        <v>1.4556303219262423</v>
      </c>
      <c r="P395" s="96">
        <f t="shared" si="117"/>
        <v>1.4556303219262423</v>
      </c>
      <c r="Q395" s="96">
        <f t="shared" si="118"/>
        <v>0.13503906534230101</v>
      </c>
      <c r="R395" s="96">
        <f t="shared" si="119"/>
        <v>0.11410558046366004</v>
      </c>
      <c r="S395" s="96">
        <f t="shared" si="122"/>
        <v>569.09215391800683</v>
      </c>
      <c r="T395" s="96">
        <f t="shared" si="123"/>
        <v>39.977432157304314</v>
      </c>
      <c r="U395" s="96">
        <f t="shared" si="124"/>
        <v>212.34858708611566</v>
      </c>
      <c r="V395" s="32">
        <f t="shared" si="125"/>
        <v>999.99999999999943</v>
      </c>
      <c r="W395" s="100">
        <f>IF(A395=1,((cPH1_+cPHr+(cNES*L395+(cNES+cOSEX)*G395+(cNES+cEREX)*H395+(cNES+cHOEX)*I395+(cNES+cNES)*S395+(cNES+cOSEX)*N395+(cNES+cEREX)*O395+(cNES+cHOEX)*P395)))/(1+cDR)^(A$6:A$65537 + 0.5),(cPHr+(cNES*L395+(cNES+cOSEX)*G395+(cNES+cEREX)*H395+(cNES+cHOEX)*I395+(cNES+cNES)*S395+(cNES+cOSEX)*N395+(cNES+cEREX)*O395+(cNES+cHOEX)*P395))/(1+cDR)^(((cycle + 0.5)/('Life tables'!$I$2/2))))</f>
        <v>75413.071626162113</v>
      </c>
      <c r="X395" s="107">
        <f>((L395+G395+H395+I395+N395+O395+P395+S395)/('Life tables'!$I$2/2))/(1+oDR)^(((cycle + 0.5)/('Life tables'!$I$2/2)))</f>
        <v>22.958645451812313</v>
      </c>
      <c r="Y395" s="31">
        <f>((uNES*L395+ uOCEX*G395+uEREX*H395+uHOEX*I395+uNES*S395+ uOCEX*N395+uEREX*O395+uHOEX*P395)/('Life tables'!$I$2/2))/(1+oDR)^(((cycle + 0.5)/('Life tables'!$I$2/2)))</f>
        <v>15.131499155785981</v>
      </c>
      <c r="Z395" s="100">
        <f t="shared" si="120"/>
        <v>180098.05120961874</v>
      </c>
      <c r="AA395" s="107">
        <f>((L395+G395+H395+I395+N395+O395+P395+S395)/('Life tables'!$I$2/2))</f>
        <v>28.677882540348907</v>
      </c>
      <c r="AB395" s="31">
        <f>((uNES*L395+ uOCEX*G395+uEREX*H395+uHOEX*I395+uNES*S395+ uOCEX*N395+uEREX*O395+uHOEX*P395)/('Life tables'!$I$2/2))</f>
        <v>18.900912789467927</v>
      </c>
    </row>
    <row r="396" spans="1:28" x14ac:dyDescent="0.25">
      <c r="A396" s="4">
        <v>390</v>
      </c>
      <c r="C396" s="105">
        <f>IF(male=0,VLOOKUP((($A$5:$A$1570/'Life tables'!$I$2)*2)+age,lifetable,13,1),IF(male=1,VLOOKUP((($A$5:$A$1570/'Life tables'!$I$2)*2)+age,lifetable,10,1),"error"))</f>
        <v>1.9370784166106159E-4</v>
      </c>
      <c r="F396" s="96">
        <f t="shared" si="108"/>
        <v>114.90508072855197</v>
      </c>
      <c r="G396" s="96">
        <f t="shared" si="109"/>
        <v>11.542455842267513</v>
      </c>
      <c r="H396" s="96">
        <f t="shared" si="110"/>
        <v>0.65919929065530758</v>
      </c>
      <c r="I396" s="96">
        <f t="shared" si="111"/>
        <v>0.26413492145851175</v>
      </c>
      <c r="J396" s="96">
        <f t="shared" si="112"/>
        <v>2.4672736469851977E-2</v>
      </c>
      <c r="K396" s="96">
        <f t="shared" si="113"/>
        <v>0.27600624794148459</v>
      </c>
      <c r="L396" s="96">
        <f t="shared" si="121"/>
        <v>102.1386116897593</v>
      </c>
      <c r="M396" s="96">
        <f t="shared" si="114"/>
        <v>632.76890002802747</v>
      </c>
      <c r="N396" s="96">
        <f t="shared" si="115"/>
        <v>60.937016047191342</v>
      </c>
      <c r="O396" s="96">
        <f t="shared" si="116"/>
        <v>1.4545602566097962</v>
      </c>
      <c r="P396" s="96">
        <f t="shared" si="117"/>
        <v>1.4545602566097962</v>
      </c>
      <c r="Q396" s="96">
        <f t="shared" si="118"/>
        <v>0.13493979520618782</v>
      </c>
      <c r="R396" s="96">
        <f t="shared" si="119"/>
        <v>0.11402169898480657</v>
      </c>
      <c r="S396" s="96">
        <f t="shared" si="122"/>
        <v>568.6738019734255</v>
      </c>
      <c r="T396" s="96">
        <f t="shared" si="123"/>
        <v>40.137044688980353</v>
      </c>
      <c r="U396" s="96">
        <f t="shared" si="124"/>
        <v>212.73861503304195</v>
      </c>
      <c r="V396" s="32">
        <f t="shared" si="125"/>
        <v>999.99999999999943</v>
      </c>
      <c r="W396" s="100">
        <f>IF(A396=1,((cPH1_+cPHr+(cNES*L396+(cNES+cOSEX)*G396+(cNES+cEREX)*H396+(cNES+cHOEX)*I396+(cNES+cNES)*S396+(cNES+cOSEX)*N396+(cNES+cEREX)*O396+(cNES+cHOEX)*P396)))/(1+cDR)^(A$6:A$65537 + 0.5),(cPHr+(cNES*L396+(cNES+cOSEX)*G396+(cNES+cEREX)*H396+(cNES+cHOEX)*I396+(cNES+cNES)*S396+(cNES+cOSEX)*N396+(cNES+cEREX)*O396+(cNES+cHOEX)*P396))/(1+cDR)^(((cycle + 0.5)/('Life tables'!$I$2/2))))</f>
        <v>75189.406941335066</v>
      </c>
      <c r="X396" s="107">
        <f>((L396+G396+H396+I396+N396+O396+P396+S396)/('Life tables'!$I$2/2))/(1+oDR)^(((cycle + 0.5)/('Life tables'!$I$2/2)))</f>
        <v>22.928670167632387</v>
      </c>
      <c r="Y396" s="31">
        <f>((uNES*L396+ uOCEX*G396+uEREX*H396+uHOEX*I396+uNES*S396+ uOCEX*N396+uEREX*O396+uHOEX*P396)/('Life tables'!$I$2/2))/(1+oDR)^(((cycle + 0.5)/('Life tables'!$I$2/2)))</f>
        <v>15.11174315660543</v>
      </c>
      <c r="Z396" s="100">
        <f t="shared" si="120"/>
        <v>179965.67417269741</v>
      </c>
      <c r="AA396" s="107">
        <f>((L396+G396+H396+I396+N396+O396+P396+S396)/('Life tables'!$I$2/2))</f>
        <v>28.656800457127517</v>
      </c>
      <c r="AB396" s="31">
        <f>((uNES*L396+ uOCEX*G396+uEREX*H396+uHOEX*I396+uNES*S396+ uOCEX*N396+uEREX*O396+uHOEX*P396)/('Life tables'!$I$2/2))</f>
        <v>18.887018088363963</v>
      </c>
    </row>
    <row r="397" spans="1:28" x14ac:dyDescent="0.25">
      <c r="A397" s="4">
        <v>391</v>
      </c>
      <c r="C397" s="105">
        <f>IF(male=0,VLOOKUP((($A$5:$A$1570/'Life tables'!$I$2)*2)+age,lifetable,13,1),IF(male=1,VLOOKUP((($A$5:$A$1570/'Life tables'!$I$2)*2)+age,lifetable,10,1),"error"))</f>
        <v>1.9370784166106159E-4</v>
      </c>
      <c r="F397" s="96">
        <f t="shared" si="108"/>
        <v>114.82060269033508</v>
      </c>
      <c r="G397" s="96">
        <f t="shared" si="109"/>
        <v>11.533969846525833</v>
      </c>
      <c r="H397" s="96">
        <f t="shared" si="110"/>
        <v>0.65871464835302262</v>
      </c>
      <c r="I397" s="96">
        <f t="shared" si="111"/>
        <v>0.26394072987143907</v>
      </c>
      <c r="J397" s="96">
        <f t="shared" si="112"/>
        <v>2.4654597112034205E-2</v>
      </c>
      <c r="K397" s="96">
        <f t="shared" si="113"/>
        <v>0.27580332857348222</v>
      </c>
      <c r="L397" s="96">
        <f t="shared" si="121"/>
        <v>102.06351953989926</v>
      </c>
      <c r="M397" s="96">
        <f t="shared" si="114"/>
        <v>632.30373758764222</v>
      </c>
      <c r="N397" s="96">
        <f t="shared" si="115"/>
        <v>60.892219896348514</v>
      </c>
      <c r="O397" s="96">
        <f t="shared" si="116"/>
        <v>1.4534909771325304</v>
      </c>
      <c r="P397" s="96">
        <f t="shared" si="117"/>
        <v>1.4534909771325304</v>
      </c>
      <c r="Q397" s="96">
        <f t="shared" si="118"/>
        <v>0.13484059797250519</v>
      </c>
      <c r="R397" s="96">
        <f t="shared" si="119"/>
        <v>0.11393787910719518</v>
      </c>
      <c r="S397" s="96">
        <f t="shared" si="122"/>
        <v>568.25575725994895</v>
      </c>
      <c r="T397" s="96">
        <f t="shared" si="123"/>
        <v>40.296539884064892</v>
      </c>
      <c r="U397" s="96">
        <f t="shared" si="124"/>
        <v>213.12835624072264</v>
      </c>
      <c r="V397" s="32">
        <f t="shared" si="125"/>
        <v>999.99999999999966</v>
      </c>
      <c r="W397" s="100">
        <f>IF(A397=1,((cPH1_+cPHr+(cNES*L397+(cNES+cOSEX)*G397+(cNES+cEREX)*H397+(cNES+cHOEX)*I397+(cNES+cNES)*S397+(cNES+cOSEX)*N397+(cNES+cEREX)*O397+(cNES+cHOEX)*P397)))/(1+cDR)^(A$6:A$65537 + 0.5),(cPHr+(cNES*L397+(cNES+cOSEX)*G397+(cNES+cEREX)*H397+(cNES+cHOEX)*I397+(cNES+cNES)*S397+(cNES+cOSEX)*N397+(cNES+cEREX)*O397+(cNES+cHOEX)*P397))/(1+cDR)^(((cycle + 0.5)/('Life tables'!$I$2/2))))</f>
        <v>74966.405607491193</v>
      </c>
      <c r="X397" s="107">
        <f>((L397+G397+H397+I397+N397+O397+P397+S397)/('Life tables'!$I$2/2))/(1+oDR)^(((cycle + 0.5)/('Life tables'!$I$2/2)))</f>
        <v>22.898734020311828</v>
      </c>
      <c r="Y397" s="31">
        <f>((uNES*L397+ uOCEX*G397+uEREX*H397+uHOEX*I397+uNES*S397+ uOCEX*N397+uEREX*O397+uHOEX*P397)/('Life tables'!$I$2/2))/(1+oDR)^(((cycle + 0.5)/('Life tables'!$I$2/2)))</f>
        <v>15.092012951587629</v>
      </c>
      <c r="Z397" s="100">
        <f t="shared" si="120"/>
        <v>179833.39441886373</v>
      </c>
      <c r="AA397" s="107">
        <f>((L397+G397+H397+I397+N397+O397+P397+S397)/('Life tables'!$I$2/2))</f>
        <v>28.635733872692626</v>
      </c>
      <c r="AB397" s="31">
        <f>((uNES*L397+ uOCEX*G397+uEREX*H397+uHOEX*I397+uNES*S397+ uOCEX*N397+uEREX*O397+uHOEX*P397)/('Life tables'!$I$2/2))</f>
        <v>18.873133602126032</v>
      </c>
    </row>
    <row r="398" spans="1:28" x14ac:dyDescent="0.25">
      <c r="A398" s="4">
        <v>392</v>
      </c>
      <c r="C398" s="105">
        <f>IF(male=0,VLOOKUP((($A$5:$A$1570/'Life tables'!$I$2)*2)+age,lifetable,13,1),IF(male=1,VLOOKUP((($A$5:$A$1570/'Life tables'!$I$2)*2)+age,lifetable,10,1),"error"))</f>
        <v>2.1228983945331681E-4</v>
      </c>
      <c r="F398" s="96">
        <f t="shared" si="108"/>
        <v>114.73618710392387</v>
      </c>
      <c r="G398" s="96">
        <f t="shared" si="109"/>
        <v>11.52549012419874</v>
      </c>
      <c r="H398" s="96">
        <f t="shared" si="110"/>
        <v>0.65823036433068272</v>
      </c>
      <c r="I398" s="96">
        <f t="shared" si="111"/>
        <v>0.26374668184375205</v>
      </c>
      <c r="J398" s="96">
        <f t="shared" si="112"/>
        <v>2.6999797546976668E-2</v>
      </c>
      <c r="K398" s="96">
        <f t="shared" si="113"/>
        <v>0.27560055921702376</v>
      </c>
      <c r="L398" s="96">
        <f t="shared" si="121"/>
        <v>101.98611957678669</v>
      </c>
      <c r="M398" s="96">
        <f t="shared" si="114"/>
        <v>631.83891677128827</v>
      </c>
      <c r="N398" s="96">
        <f t="shared" si="115"/>
        <v>60.847456644640076</v>
      </c>
      <c r="O398" s="96">
        <f t="shared" si="116"/>
        <v>1.4524224829541923</v>
      </c>
      <c r="P398" s="96">
        <f t="shared" si="117"/>
        <v>1.4524224829541923</v>
      </c>
      <c r="Q398" s="96">
        <f t="shared" si="118"/>
        <v>0.14766694807541716</v>
      </c>
      <c r="R398" s="96">
        <f t="shared" si="119"/>
        <v>0.11385412078847593</v>
      </c>
      <c r="S398" s="96">
        <f t="shared" si="122"/>
        <v>567.82509409187594</v>
      </c>
      <c r="T398" s="96">
        <f t="shared" si="123"/>
        <v>40.471206629687288</v>
      </c>
      <c r="U398" s="96">
        <f t="shared" si="124"/>
        <v>213.51781092072815</v>
      </c>
      <c r="V398" s="32">
        <f t="shared" si="125"/>
        <v>999.99999999999977</v>
      </c>
      <c r="W398" s="100">
        <f>IF(A398=1,((cPH1_+cPHr+(cNES*L398+(cNES+cOSEX)*G398+(cNES+cEREX)*H398+(cNES+cHOEX)*I398+(cNES+cNES)*S398+(cNES+cOSEX)*N398+(cNES+cEREX)*O398+(cNES+cHOEX)*P398)))/(1+cDR)^(A$6:A$65537 + 0.5),(cPHr+(cNES*L398+(cNES+cOSEX)*G398+(cNES+cEREX)*H398+(cNES+cHOEX)*I398+(cNES+cNES)*S398+(cNES+cOSEX)*N398+(cNES+cEREX)*O398+(cNES+cHOEX)*P398))/(1+cDR)^(((cycle + 0.5)/('Life tables'!$I$2/2))))</f>
        <v>74742.740506524322</v>
      </c>
      <c r="X398" s="107">
        <f>((L398+G398+H398+I398+N398+O398+P398+S398)/('Life tables'!$I$2/2))/(1+oDR)^(((cycle + 0.5)/('Life tables'!$I$2/2)))</f>
        <v>22.868368292800689</v>
      </c>
      <c r="Y398" s="31">
        <f>((uNES*L398+ uOCEX*G398+uEREX*H398+uHOEX*I398+uNES*S398+ uOCEX*N398+uEREX*O398+uHOEX*P398)/('Life tables'!$I$2/2))/(1+oDR)^(((cycle + 0.5)/('Life tables'!$I$2/2)))</f>
        <v>15.071994500868222</v>
      </c>
      <c r="Z398" s="100">
        <f t="shared" si="120"/>
        <v>179698.02592210937</v>
      </c>
      <c r="AA398" s="107">
        <f>((L398+G398+H398+I398+N398+O398+P398+S398)/('Life tables'!$I$2/2))</f>
        <v>28.614096356343214</v>
      </c>
      <c r="AB398" s="31">
        <f>((uNES*L398+ uOCEX*G398+uEREX*H398+uHOEX*I398+uNES*S398+ uOCEX*N398+uEREX*O398+uHOEX*P398)/('Life tables'!$I$2/2))</f>
        <v>18.858866422310033</v>
      </c>
    </row>
    <row r="399" spans="1:28" x14ac:dyDescent="0.25">
      <c r="A399" s="4">
        <v>393</v>
      </c>
      <c r="C399" s="105">
        <f>IF(male=0,VLOOKUP((($A$5:$A$1570/'Life tables'!$I$2)*2)+age,lifetable,13,1),IF(male=1,VLOOKUP((($A$5:$A$1570/'Life tables'!$I$2)*2)+age,lifetable,10,1),"error"))</f>
        <v>2.1228983945331681E-4</v>
      </c>
      <c r="F399" s="96">
        <f t="shared" si="108"/>
        <v>114.64946696334209</v>
      </c>
      <c r="G399" s="96">
        <f t="shared" si="109"/>
        <v>11.516778904582045</v>
      </c>
      <c r="H399" s="96">
        <f t="shared" si="110"/>
        <v>0.65773285930484238</v>
      </c>
      <c r="I399" s="96">
        <f t="shared" si="111"/>
        <v>0.2635473362849986</v>
      </c>
      <c r="J399" s="96">
        <f t="shared" si="112"/>
        <v>2.6979390504542598E-2</v>
      </c>
      <c r="K399" s="96">
        <f t="shared" si="113"/>
        <v>0.27539225423632857</v>
      </c>
      <c r="L399" s="96">
        <f t="shared" si="121"/>
        <v>101.90903621842934</v>
      </c>
      <c r="M399" s="96">
        <f t="shared" si="114"/>
        <v>631.36151548624196</v>
      </c>
      <c r="N399" s="96">
        <f t="shared" si="115"/>
        <v>60.801481866539369</v>
      </c>
      <c r="O399" s="96">
        <f t="shared" si="116"/>
        <v>1.4513250697664517</v>
      </c>
      <c r="P399" s="96">
        <f t="shared" si="117"/>
        <v>1.4513250697664517</v>
      </c>
      <c r="Q399" s="96">
        <f t="shared" si="118"/>
        <v>0.14755537471565908</v>
      </c>
      <c r="R399" s="96">
        <f t="shared" si="119"/>
        <v>0.11376809553404875</v>
      </c>
      <c r="S399" s="96">
        <f t="shared" si="122"/>
        <v>567.39606000992001</v>
      </c>
      <c r="T399" s="96">
        <f t="shared" si="123"/>
        <v>40.645741394907489</v>
      </c>
      <c r="U399" s="96">
        <f t="shared" si="124"/>
        <v>213.90697127049853</v>
      </c>
      <c r="V399" s="32">
        <f t="shared" si="125"/>
        <v>999.99999999999955</v>
      </c>
      <c r="W399" s="100">
        <f>IF(A399=1,((cPH1_+cPHr+(cNES*L399+(cNES+cOSEX)*G399+(cNES+cEREX)*H399+(cNES+cHOEX)*I399+(cNES+cNES)*S399+(cNES+cOSEX)*N399+(cNES+cEREX)*O399+(cNES+cHOEX)*P399)))/(1+cDR)^(A$6:A$65537 + 0.5),(cPHr+(cNES*L399+(cNES+cOSEX)*G399+(cNES+cEREX)*H399+(cNES+cHOEX)*I399+(cNES+cNES)*S399+(cNES+cOSEX)*N399+(cNES+cEREX)*O399+(cNES+cHOEX)*P399))/(1+cDR)^(((cycle + 0.5)/('Life tables'!$I$2/2))))</f>
        <v>74519.537624350996</v>
      </c>
      <c r="X399" s="107">
        <f>((L399+G399+H399+I399+N399+O399+P399+S399)/('Life tables'!$I$2/2))/(1+oDR)^(((cycle + 0.5)/('Life tables'!$I$2/2)))</f>
        <v>22.838042834543021</v>
      </c>
      <c r="Y399" s="31">
        <f>((uNES*L399+ uOCEX*G399+uEREX*H399+uHOEX*I399+uNES*S399+ uOCEX*N399+uEREX*O399+uHOEX*P399)/('Life tables'!$I$2/2))/(1+oDR)^(((cycle + 0.5)/('Life tables'!$I$2/2)))</f>
        <v>15.052007717632213</v>
      </c>
      <c r="Z399" s="100">
        <f t="shared" si="120"/>
        <v>179562.26512755037</v>
      </c>
      <c r="AA399" s="107">
        <f>((L399+G399+H399+I399+N399+O399+P399+S399)/('Life tables'!$I$2/2))</f>
        <v>28.59247519162124</v>
      </c>
      <c r="AB399" s="31">
        <f>((uNES*L399+ uOCEX*G399+uEREX*H399+uHOEX*I399+uNES*S399+ uOCEX*N399+uEREX*O399+uHOEX*P399)/('Life tables'!$I$2/2))</f>
        <v>18.844616430946548</v>
      </c>
    </row>
    <row r="400" spans="1:28" x14ac:dyDescent="0.25">
      <c r="A400" s="4">
        <v>394</v>
      </c>
      <c r="C400" s="105">
        <f>IF(male=0,VLOOKUP((($A$5:$A$1570/'Life tables'!$I$2)*2)+age,lifetable,13,1),IF(male=1,VLOOKUP((($A$5:$A$1570/'Life tables'!$I$2)*2)+age,lifetable,10,1),"error"))</f>
        <v>2.1228983945331681E-4</v>
      </c>
      <c r="F400" s="96">
        <f t="shared" si="108"/>
        <v>114.56281348181268</v>
      </c>
      <c r="G400" s="96">
        <f t="shared" si="109"/>
        <v>11.50807438100667</v>
      </c>
      <c r="H400" s="96">
        <f t="shared" si="110"/>
        <v>0.65723573669551283</v>
      </c>
      <c r="I400" s="96">
        <f t="shared" si="111"/>
        <v>0.26334814395692441</v>
      </c>
      <c r="J400" s="96">
        <f t="shared" si="112"/>
        <v>2.6958999148362046E-2</v>
      </c>
      <c r="K400" s="96">
        <f t="shared" si="113"/>
        <v>0.27518410937313931</v>
      </c>
      <c r="L400" s="96">
        <f t="shared" si="121"/>
        <v>101.83201211163207</v>
      </c>
      <c r="M400" s="96">
        <f t="shared" si="114"/>
        <v>630.88447385278073</v>
      </c>
      <c r="N400" s="96">
        <f t="shared" si="115"/>
        <v>60.755541723665537</v>
      </c>
      <c r="O400" s="96">
        <f t="shared" si="116"/>
        <v>1.4502284833179866</v>
      </c>
      <c r="P400" s="96">
        <f t="shared" si="117"/>
        <v>1.4502284833179866</v>
      </c>
      <c r="Q400" s="96">
        <f t="shared" si="118"/>
        <v>0.14744388541000172</v>
      </c>
      <c r="R400" s="96">
        <f t="shared" si="119"/>
        <v>0.11368213508698613</v>
      </c>
      <c r="S400" s="96">
        <f t="shared" si="122"/>
        <v>566.96734914198225</v>
      </c>
      <c r="T400" s="96">
        <f t="shared" si="123"/>
        <v>40.82014427946585</v>
      </c>
      <c r="U400" s="96">
        <f t="shared" si="124"/>
        <v>214.29583751495866</v>
      </c>
      <c r="V400" s="32">
        <f t="shared" si="125"/>
        <v>999.99999999999943</v>
      </c>
      <c r="W400" s="100">
        <f>IF(A400=1,((cPH1_+cPHr+(cNES*L400+(cNES+cOSEX)*G400+(cNES+cEREX)*H400+(cNES+cHOEX)*I400+(cNES+cNES)*S400+(cNES+cOSEX)*N400+(cNES+cEREX)*O400+(cNES+cHOEX)*P400)))/(1+cDR)^(A$6:A$65537 + 0.5),(cPHr+(cNES*L400+(cNES+cOSEX)*G400+(cNES+cEREX)*H400+(cNES+cHOEX)*I400+(cNES+cNES)*S400+(cNES+cOSEX)*N400+(cNES+cEREX)*O400+(cNES+cHOEX)*P400))/(1+cDR)^(((cycle + 0.5)/('Life tables'!$I$2/2))))</f>
        <v>74297.001254866293</v>
      </c>
      <c r="X400" s="107">
        <f>((L400+G400+H400+I400+N400+O400+P400+S400)/('Life tables'!$I$2/2))/(1+oDR)^(((cycle + 0.5)/('Life tables'!$I$2/2)))</f>
        <v>22.807757592058632</v>
      </c>
      <c r="Y400" s="31">
        <f>((uNES*L400+ uOCEX*G400+uEREX*H400+uHOEX*I400+uNES*S400+ uOCEX*N400+uEREX*O400+uHOEX*P400)/('Life tables'!$I$2/2))/(1+oDR)^(((cycle + 0.5)/('Life tables'!$I$2/2)))</f>
        <v>15.032047439607716</v>
      </c>
      <c r="Z400" s="100">
        <f t="shared" si="120"/>
        <v>179426.60681734426</v>
      </c>
      <c r="AA400" s="107">
        <f>((L400+G400+H400+I400+N400+O400+P400+S400)/('Life tables'!$I$2/2))</f>
        <v>28.570870366073809</v>
      </c>
      <c r="AB400" s="31">
        <f>((uNES*L400+ uOCEX*G400+uEREX*H400+uHOEX*I400+uNES*S400+ uOCEX*N400+uEREX*O400+uHOEX*P400)/('Life tables'!$I$2/2))</f>
        <v>18.830377208289985</v>
      </c>
    </row>
    <row r="401" spans="1:28" x14ac:dyDescent="0.25">
      <c r="A401" s="4">
        <v>395</v>
      </c>
      <c r="C401" s="105">
        <f>IF(male=0,VLOOKUP((($A$5:$A$1570/'Life tables'!$I$2)*2)+age,lifetable,13,1),IF(male=1,VLOOKUP((($A$5:$A$1570/'Life tables'!$I$2)*2)+age,lifetable,10,1),"error"))</f>
        <v>2.1228983945331681E-4</v>
      </c>
      <c r="F401" s="96">
        <f t="shared" si="108"/>
        <v>114.4762265560481</v>
      </c>
      <c r="G401" s="96">
        <f t="shared" si="109"/>
        <v>11.499376543097167</v>
      </c>
      <c r="H401" s="96">
        <f t="shared" si="110"/>
        <v>0.65673899591014351</v>
      </c>
      <c r="I401" s="96">
        <f t="shared" si="111"/>
        <v>0.26314910462209995</v>
      </c>
      <c r="J401" s="96">
        <f t="shared" si="112"/>
        <v>2.6938623454129316E-2</v>
      </c>
      <c r="K401" s="96">
        <f t="shared" si="113"/>
        <v>0.27497612437935537</v>
      </c>
      <c r="L401" s="96">
        <f t="shared" si="121"/>
        <v>101.75504716458521</v>
      </c>
      <c r="M401" s="96">
        <f t="shared" si="114"/>
        <v>630.40779164952687</v>
      </c>
      <c r="N401" s="96">
        <f t="shared" si="115"/>
        <v>60.709636194699421</v>
      </c>
      <c r="O401" s="96">
        <f t="shared" si="116"/>
        <v>1.4491327230999109</v>
      </c>
      <c r="P401" s="96">
        <f t="shared" si="117"/>
        <v>1.4491327230999109</v>
      </c>
      <c r="Q401" s="96">
        <f t="shared" si="118"/>
        <v>0.14733248010670691</v>
      </c>
      <c r="R401" s="96">
        <f t="shared" si="119"/>
        <v>0.11359623940739691</v>
      </c>
      <c r="S401" s="96">
        <f t="shared" si="122"/>
        <v>566.53896128911356</v>
      </c>
      <c r="T401" s="96">
        <f t="shared" si="123"/>
        <v>40.994415383026684</v>
      </c>
      <c r="U401" s="96">
        <f t="shared" si="124"/>
        <v>214.68440987874541</v>
      </c>
      <c r="V401" s="32">
        <f t="shared" si="125"/>
        <v>999.99999999999955</v>
      </c>
      <c r="W401" s="100">
        <f>IF(A401=1,((cPH1_+cPHr+(cNES*L401+(cNES+cOSEX)*G401+(cNES+cEREX)*H401+(cNES+cHOEX)*I401+(cNES+cNES)*S401+(cNES+cOSEX)*N401+(cNES+cEREX)*O401+(cNES+cHOEX)*P401)))/(1+cDR)^(A$6:A$65537 + 0.5),(cPHr+(cNES*L401+(cNES+cOSEX)*G401+(cNES+cEREX)*H401+(cNES+cHOEX)*I401+(cNES+cNES)*S401+(cNES+cOSEX)*N401+(cNES+cEREX)*O401+(cNES+cHOEX)*P401))/(1+cDR)^(((cycle + 0.5)/('Life tables'!$I$2/2))))</f>
        <v>74075.129409714093</v>
      </c>
      <c r="X401" s="107">
        <f>((L401+G401+H401+I401+N401+O401+P401+S401)/('Life tables'!$I$2/2))/(1+oDR)^(((cycle + 0.5)/('Life tables'!$I$2/2)))</f>
        <v>22.777512511942032</v>
      </c>
      <c r="Y401" s="31">
        <f>((uNES*L401+ uOCEX*G401+uEREX*H401+uHOEX*I401+uNES*S401+ uOCEX*N401+uEREX*O401+uHOEX*P401)/('Life tables'!$I$2/2))/(1+oDR)^(((cycle + 0.5)/('Life tables'!$I$2/2)))</f>
        <v>15.012113631598455</v>
      </c>
      <c r="Z401" s="100">
        <f t="shared" si="120"/>
        <v>179291.05091863143</v>
      </c>
      <c r="AA401" s="107">
        <f>((L401+G401+H401+I401+N401+O401+P401+S401)/('Life tables'!$I$2/2))</f>
        <v>28.549281867261985</v>
      </c>
      <c r="AB401" s="31">
        <f>((uNES*L401+ uOCEX*G401+uEREX*H401+uHOEX*I401+uNES*S401+ uOCEX*N401+uEREX*O401+uHOEX*P401)/('Life tables'!$I$2/2))</f>
        <v>18.816148746144567</v>
      </c>
    </row>
    <row r="402" spans="1:28" x14ac:dyDescent="0.25">
      <c r="A402" s="4">
        <v>396</v>
      </c>
      <c r="C402" s="105">
        <f>IF(male=0,VLOOKUP((($A$5:$A$1570/'Life tables'!$I$2)*2)+age,lifetable,13,1),IF(male=1,VLOOKUP((($A$5:$A$1570/'Life tables'!$I$2)*2)+age,lifetable,10,1),"error"))</f>
        <v>2.1228983945331681E-4</v>
      </c>
      <c r="F402" s="96">
        <f t="shared" si="108"/>
        <v>114.38970608531197</v>
      </c>
      <c r="G402" s="96">
        <f t="shared" si="109"/>
        <v>11.490685380734355</v>
      </c>
      <c r="H402" s="96">
        <f t="shared" si="110"/>
        <v>0.65624263637081937</v>
      </c>
      <c r="I402" s="96">
        <f t="shared" si="111"/>
        <v>0.26295021804896024</v>
      </c>
      <c r="J402" s="96">
        <f t="shared" si="112"/>
        <v>2.6918263398139054E-2</v>
      </c>
      <c r="K402" s="96">
        <f t="shared" si="113"/>
        <v>0.27476829901300431</v>
      </c>
      <c r="L402" s="96">
        <f t="shared" si="121"/>
        <v>101.6781412877467</v>
      </c>
      <c r="M402" s="96">
        <f t="shared" si="114"/>
        <v>629.93146865291533</v>
      </c>
      <c r="N402" s="96">
        <f t="shared" si="115"/>
        <v>60.663765258111233</v>
      </c>
      <c r="O402" s="96">
        <f t="shared" si="116"/>
        <v>1.4480377885983104</v>
      </c>
      <c r="P402" s="96">
        <f t="shared" si="117"/>
        <v>1.4480377885983104</v>
      </c>
      <c r="Q402" s="96">
        <f t="shared" si="118"/>
        <v>0.14722115875352532</v>
      </c>
      <c r="R402" s="96">
        <f t="shared" si="119"/>
        <v>0.11351040845499584</v>
      </c>
      <c r="S402" s="96">
        <f t="shared" si="122"/>
        <v>566.11089625039892</v>
      </c>
      <c r="T402" s="96">
        <f t="shared" si="123"/>
        <v>41.168554805178346</v>
      </c>
      <c r="U402" s="96">
        <f t="shared" si="124"/>
        <v>215.07268858621342</v>
      </c>
      <c r="V402" s="32">
        <f t="shared" si="125"/>
        <v>999.99999999999943</v>
      </c>
      <c r="W402" s="100">
        <f>IF(A402=1,((cPH1_+cPHr+(cNES*L402+(cNES+cOSEX)*G402+(cNES+cEREX)*H402+(cNES+cHOEX)*I402+(cNES+cNES)*S402+(cNES+cOSEX)*N402+(cNES+cEREX)*O402+(cNES+cHOEX)*P402)))/(1+cDR)^(A$6:A$65537 + 0.5),(cPHr+(cNES*L402+(cNES+cOSEX)*G402+(cNES+cEREX)*H402+(cNES+cHOEX)*I402+(cNES+cNES)*S402+(cNES+cOSEX)*N402+(cNES+cEREX)*O402+(cNES+cHOEX)*P402))/(1+cDR)^(((cycle + 0.5)/('Life tables'!$I$2/2))))</f>
        <v>73853.920106374862</v>
      </c>
      <c r="X402" s="107">
        <f>((L402+G402+H402+I402+N402+O402+P402+S402)/('Life tables'!$I$2/2))/(1+oDR)^(((cycle + 0.5)/('Life tables'!$I$2/2)))</f>
        <v>22.747307540862106</v>
      </c>
      <c r="Y402" s="31">
        <f>((uNES*L402+ uOCEX*G402+uEREX*H402+uHOEX*I402+uNES*S402+ uOCEX*N402+uEREX*O402+uHOEX*P402)/('Life tables'!$I$2/2))/(1+oDR)^(((cycle + 0.5)/('Life tables'!$I$2/2)))</f>
        <v>14.992206258457104</v>
      </c>
      <c r="Z402" s="100">
        <f t="shared" si="120"/>
        <v>179155.59735839351</v>
      </c>
      <c r="AA402" s="107">
        <f>((L402+G402+H402+I402+N402+O402+P402+S402)/('Life tables'!$I$2/2))</f>
        <v>28.527709682760552</v>
      </c>
      <c r="AB402" s="31">
        <f>((uNES*L402+ uOCEX*G402+uEREX*H402+uHOEX*I402+uNES*S402+ uOCEX*N402+uEREX*O402+uHOEX*P402)/('Life tables'!$I$2/2))</f>
        <v>18.801931036323467</v>
      </c>
    </row>
    <row r="403" spans="1:28" x14ac:dyDescent="0.25">
      <c r="A403" s="4">
        <v>397</v>
      </c>
      <c r="C403" s="105">
        <f>IF(male=0,VLOOKUP((($A$5:$A$1570/'Life tables'!$I$2)*2)+age,lifetable,13,1),IF(male=1,VLOOKUP((($A$5:$A$1570/'Life tables'!$I$2)*2)+age,lifetable,10,1),"error"))</f>
        <v>2.1228983945331681E-4</v>
      </c>
      <c r="F403" s="96">
        <f t="shared" si="108"/>
        <v>114.30325197130146</v>
      </c>
      <c r="G403" s="96">
        <f t="shared" si="109"/>
        <v>11.482000884043508</v>
      </c>
      <c r="H403" s="96">
        <f t="shared" si="110"/>
        <v>0.65574665751358685</v>
      </c>
      <c r="I403" s="96">
        <f t="shared" si="111"/>
        <v>0.26275148401153436</v>
      </c>
      <c r="J403" s="96">
        <f t="shared" si="112"/>
        <v>2.6897918957258585E-2</v>
      </c>
      <c r="K403" s="96">
        <f t="shared" si="113"/>
        <v>0.27456063303795902</v>
      </c>
      <c r="L403" s="96">
        <f t="shared" si="121"/>
        <v>101.60129439373762</v>
      </c>
      <c r="M403" s="96">
        <f t="shared" si="114"/>
        <v>629.45550463730603</v>
      </c>
      <c r="N403" s="96">
        <f t="shared" si="115"/>
        <v>60.617928892171342</v>
      </c>
      <c r="O403" s="96">
        <f t="shared" si="116"/>
        <v>1.4469436792945014</v>
      </c>
      <c r="P403" s="96">
        <f t="shared" si="117"/>
        <v>1.4469436792945014</v>
      </c>
      <c r="Q403" s="96">
        <f t="shared" si="118"/>
        <v>0.14710992129772271</v>
      </c>
      <c r="R403" s="96">
        <f t="shared" si="119"/>
        <v>0.11342464218912374</v>
      </c>
      <c r="S403" s="96">
        <f t="shared" si="122"/>
        <v>565.68315382305889</v>
      </c>
      <c r="T403" s="96">
        <f t="shared" si="123"/>
        <v>41.342562645433325</v>
      </c>
      <c r="U403" s="96">
        <f t="shared" si="124"/>
        <v>215.46067386144051</v>
      </c>
      <c r="V403" s="32">
        <f t="shared" si="125"/>
        <v>999.99999999999932</v>
      </c>
      <c r="W403" s="100">
        <f>IF(A403=1,((cPH1_+cPHr+(cNES*L403+(cNES+cOSEX)*G403+(cNES+cEREX)*H403+(cNES+cHOEX)*I403+(cNES+cNES)*S403+(cNES+cOSEX)*N403+(cNES+cEREX)*O403+(cNES+cHOEX)*P403)))/(1+cDR)^(A$6:A$65537 + 0.5),(cPHr+(cNES*L403+(cNES+cOSEX)*G403+(cNES+cEREX)*H403+(cNES+cHOEX)*I403+(cNES+cNES)*S403+(cNES+cOSEX)*N403+(cNES+cEREX)*O403+(cNES+cHOEX)*P403))/(1+cDR)^(((cycle + 0.5)/('Life tables'!$I$2/2))))</f>
        <v>73633.37136815305</v>
      </c>
      <c r="X403" s="107">
        <f>((L403+G403+H403+I403+N403+O403+P403+S403)/('Life tables'!$I$2/2))/(1+oDR)^(((cycle + 0.5)/('Life tables'!$I$2/2)))</f>
        <v>22.717142625561927</v>
      </c>
      <c r="Y403" s="31">
        <f>((uNES*L403+ uOCEX*G403+uEREX*H403+uHOEX*I403+uNES*S403+ uOCEX*N403+uEREX*O403+uHOEX*P403)/('Life tables'!$I$2/2))/(1+oDR)^(((cycle + 0.5)/('Life tables'!$I$2/2)))</f>
        <v>14.97232528508512</v>
      </c>
      <c r="Z403" s="100">
        <f t="shared" si="120"/>
        <v>179020.24606346351</v>
      </c>
      <c r="AA403" s="107">
        <f>((L403+G403+H403+I403+N403+O403+P403+S403)/('Life tables'!$I$2/2))</f>
        <v>28.506153800157854</v>
      </c>
      <c r="AB403" s="31">
        <f>((uNES*L403+ uOCEX*G403+uEREX*H403+uHOEX*I403+uNES*S403+ uOCEX*N403+uEREX*O403+uHOEX*P403)/('Life tables'!$I$2/2))</f>
        <v>18.787724070648668</v>
      </c>
    </row>
    <row r="404" spans="1:28" x14ac:dyDescent="0.25">
      <c r="A404" s="4">
        <v>398</v>
      </c>
      <c r="C404" s="105">
        <f>IF(male=0,VLOOKUP((($A$5:$A$1570/'Life tables'!$I$2)*2)+age,lifetable,13,1),IF(male=1,VLOOKUP((($A$5:$A$1570/'Life tables'!$I$2)*2)+age,lifetable,10,1),"error"))</f>
        <v>2.1228983945331681E-4</v>
      </c>
      <c r="F404" s="96">
        <f t="shared" si="108"/>
        <v>114.21686411803545</v>
      </c>
      <c r="G404" s="96">
        <f t="shared" si="109"/>
        <v>11.47332304338312</v>
      </c>
      <c r="H404" s="96">
        <f t="shared" si="110"/>
        <v>0.65525105878781142</v>
      </c>
      <c r="I404" s="96">
        <f t="shared" si="111"/>
        <v>0.26255290228918832</v>
      </c>
      <c r="J404" s="96">
        <f t="shared" si="112"/>
        <v>2.6877590108901544E-2</v>
      </c>
      <c r="K404" s="96">
        <f t="shared" si="113"/>
        <v>0.27435312622366942</v>
      </c>
      <c r="L404" s="96">
        <f t="shared" si="121"/>
        <v>101.52450639724276</v>
      </c>
      <c r="M404" s="96">
        <f t="shared" si="114"/>
        <v>628.97989937508999</v>
      </c>
      <c r="N404" s="96">
        <f t="shared" si="115"/>
        <v>60.572127074960498</v>
      </c>
      <c r="O404" s="96">
        <f t="shared" si="116"/>
        <v>1.4458503946652739</v>
      </c>
      <c r="P404" s="96">
        <f t="shared" si="117"/>
        <v>1.4458503946652739</v>
      </c>
      <c r="Q404" s="96">
        <f t="shared" si="118"/>
        <v>0.14699876768610451</v>
      </c>
      <c r="R404" s="96">
        <f t="shared" si="119"/>
        <v>0.11333894056876663</v>
      </c>
      <c r="S404" s="96">
        <f t="shared" si="122"/>
        <v>565.25573380254411</v>
      </c>
      <c r="T404" s="96">
        <f t="shared" si="123"/>
        <v>41.516439003228335</v>
      </c>
      <c r="U404" s="96">
        <f t="shared" si="124"/>
        <v>215.84836592823294</v>
      </c>
      <c r="V404" s="32">
        <f t="shared" si="125"/>
        <v>999.99999999999932</v>
      </c>
      <c r="W404" s="100">
        <f>IF(A404=1,((cPH1_+cPHr+(cNES*L404+(cNES+cOSEX)*G404+(cNES+cEREX)*H404+(cNES+cHOEX)*I404+(cNES+cNES)*S404+(cNES+cOSEX)*N404+(cNES+cEREX)*O404+(cNES+cHOEX)*P404)))/(1+cDR)^(A$6:A$65537 + 0.5),(cPHr+(cNES*L404+(cNES+cOSEX)*G404+(cNES+cEREX)*H404+(cNES+cHOEX)*I404+(cNES+cNES)*S404+(cNES+cOSEX)*N404+(cNES+cEREX)*O404+(cNES+cHOEX)*P404))/(1+cDR)^(((cycle + 0.5)/('Life tables'!$I$2/2))))</f>
        <v>73413.481224164309</v>
      </c>
      <c r="X404" s="107">
        <f>((L404+G404+H404+I404+N404+O404+P404+S404)/('Life tables'!$I$2/2))/(1+oDR)^(((cycle + 0.5)/('Life tables'!$I$2/2)))</f>
        <v>22.68701771285841</v>
      </c>
      <c r="Y404" s="31">
        <f>((uNES*L404+ uOCEX*G404+uEREX*H404+uHOEX*I404+uNES*S404+ uOCEX*N404+uEREX*O404+uHOEX*P404)/('Life tables'!$I$2/2))/(1+oDR)^(((cycle + 0.5)/('Life tables'!$I$2/2)))</f>
        <v>14.952470676432551</v>
      </c>
      <c r="Z404" s="100">
        <f t="shared" si="120"/>
        <v>178884.99696053501</v>
      </c>
      <c r="AA404" s="107">
        <f>((L404+G404+H404+I404+N404+O404+P404+S404)/('Life tables'!$I$2/2))</f>
        <v>28.484614207055536</v>
      </c>
      <c r="AB404" s="31">
        <f>((uNES*L404+ uOCEX*G404+uEREX*H404+uHOEX*I404+uNES*S404+ uOCEX*N404+uEREX*O404+uHOEX*P404)/('Life tables'!$I$2/2))</f>
        <v>18.773527840950827</v>
      </c>
    </row>
    <row r="405" spans="1:28" x14ac:dyDescent="0.25">
      <c r="A405" s="4">
        <v>399</v>
      </c>
      <c r="C405" s="105">
        <f>IF(male=0,VLOOKUP((($A$5:$A$1570/'Life tables'!$I$2)*2)+age,lifetable,13,1),IF(male=1,VLOOKUP((($A$5:$A$1570/'Life tables'!$I$2)*2)+age,lifetable,10,1),"error"))</f>
        <v>2.1228983945331681E-4</v>
      </c>
      <c r="F405" s="96">
        <f t="shared" si="108"/>
        <v>114.13054243174757</v>
      </c>
      <c r="G405" s="96">
        <f t="shared" si="109"/>
        <v>11.464651849334167</v>
      </c>
      <c r="H405" s="96">
        <f t="shared" si="110"/>
        <v>0.65475583965556461</v>
      </c>
      <c r="I405" s="96">
        <f t="shared" si="111"/>
        <v>0.26235447266637923</v>
      </c>
      <c r="J405" s="96">
        <f t="shared" si="112"/>
        <v>2.6857276831002783E-2</v>
      </c>
      <c r="K405" s="96">
        <f t="shared" si="113"/>
        <v>0.27414577834490517</v>
      </c>
      <c r="L405" s="96">
        <f t="shared" si="121"/>
        <v>101.44777721491555</v>
      </c>
      <c r="M405" s="96">
        <f t="shared" si="114"/>
        <v>628.50465263679041</v>
      </c>
      <c r="N405" s="96">
        <f t="shared" si="115"/>
        <v>60.526359784379601</v>
      </c>
      <c r="O405" s="96">
        <f t="shared" si="116"/>
        <v>1.444757934183124</v>
      </c>
      <c r="P405" s="96">
        <f t="shared" si="117"/>
        <v>1.444757934183124</v>
      </c>
      <c r="Q405" s="96">
        <f t="shared" si="118"/>
        <v>0.1468876978650398</v>
      </c>
      <c r="R405" s="96">
        <f t="shared" si="119"/>
        <v>0.11325330355257397</v>
      </c>
      <c r="S405" s="96">
        <f t="shared" si="122"/>
        <v>564.82863598262691</v>
      </c>
      <c r="T405" s="96">
        <f t="shared" si="123"/>
        <v>41.690183977924377</v>
      </c>
      <c r="U405" s="96">
        <f t="shared" si="124"/>
        <v>216.23576501013042</v>
      </c>
      <c r="V405" s="32">
        <f t="shared" si="125"/>
        <v>999.9999999999992</v>
      </c>
      <c r="W405" s="100">
        <f>IF(A405=1,((cPH1_+cPHr+(cNES*L405+(cNES+cOSEX)*G405+(cNES+cEREX)*H405+(cNES+cHOEX)*I405+(cNES+cNES)*S405+(cNES+cOSEX)*N405+(cNES+cEREX)*O405+(cNES+cHOEX)*P405)))/(1+cDR)^(A$6:A$65537 + 0.5),(cPHr+(cNES*L405+(cNES+cOSEX)*G405+(cNES+cEREX)*H405+(cNES+cHOEX)*I405+(cNES+cNES)*S405+(cNES+cOSEX)*N405+(cNES+cEREX)*O405+(cNES+cHOEX)*P405))/(1+cDR)^(((cycle + 0.5)/('Life tables'!$I$2/2))))</f>
        <v>73194.24770932275</v>
      </c>
      <c r="X405" s="107">
        <f>((L405+G405+H405+I405+N405+O405+P405+S405)/('Life tables'!$I$2/2))/(1+oDR)^(((cycle + 0.5)/('Life tables'!$I$2/2)))</f>
        <v>22.65693274964212</v>
      </c>
      <c r="Y405" s="31">
        <f>((uNES*L405+ uOCEX*G405+uEREX*H405+uHOEX*I405+uNES*S405+ uOCEX*N405+uEREX*O405+uHOEX*P405)/('Life tables'!$I$2/2))/(1+oDR)^(((cycle + 0.5)/('Life tables'!$I$2/2)))</f>
        <v>14.932642397497897</v>
      </c>
      <c r="Z405" s="100">
        <f t="shared" si="120"/>
        <v>178749.84997617162</v>
      </c>
      <c r="AA405" s="107">
        <f>((L405+G405+H405+I405+N405+O405+P405+S405)/('Life tables'!$I$2/2))</f>
        <v>28.463090891068372</v>
      </c>
      <c r="AB405" s="31">
        <f>((uNES*L405+ uOCEX*G405+uEREX*H405+uHOEX*I405+uNES*S405+ uOCEX*N405+uEREX*O405+uHOEX*P405)/('Life tables'!$I$2/2))</f>
        <v>18.759342339069146</v>
      </c>
    </row>
    <row r="406" spans="1:28" x14ac:dyDescent="0.25">
      <c r="A406" s="4">
        <v>400</v>
      </c>
      <c r="C406" s="105">
        <f>IF(male=0,VLOOKUP((($A$5:$A$1570/'Life tables'!$I$2)*2)+age,lifetable,13,1),IF(male=1,VLOOKUP((($A$5:$A$1570/'Life tables'!$I$2)*2)+age,lifetable,10,1),"error"))</f>
        <v>2.1228983945331681E-4</v>
      </c>
      <c r="F406" s="96">
        <f t="shared" si="108"/>
        <v>114.04428682078452</v>
      </c>
      <c r="G406" s="96">
        <f t="shared" si="109"/>
        <v>11.455987292689882</v>
      </c>
      <c r="H406" s="96">
        <f t="shared" si="110"/>
        <v>0.65426099959104034</v>
      </c>
      <c r="I406" s="96">
        <f t="shared" si="111"/>
        <v>0.26215619493242154</v>
      </c>
      <c r="J406" s="96">
        <f t="shared" si="112"/>
        <v>2.6836979101994375E-2</v>
      </c>
      <c r="K406" s="96">
        <f t="shared" si="113"/>
        <v>0.2739385891815117</v>
      </c>
      <c r="L406" s="96">
        <f t="shared" si="121"/>
        <v>101.37110676528768</v>
      </c>
      <c r="M406" s="96">
        <f t="shared" si="114"/>
        <v>628.02976419115987</v>
      </c>
      <c r="N406" s="96">
        <f t="shared" si="115"/>
        <v>60.480626998159025</v>
      </c>
      <c r="O406" s="96">
        <f t="shared" si="116"/>
        <v>1.4436662973164784</v>
      </c>
      <c r="P406" s="96">
        <f t="shared" si="117"/>
        <v>1.4436662973164784</v>
      </c>
      <c r="Q406" s="96">
        <f t="shared" si="118"/>
        <v>0.14677671178048385</v>
      </c>
      <c r="R406" s="96">
        <f t="shared" si="119"/>
        <v>0.11316773109887618</v>
      </c>
      <c r="S406" s="96">
        <f t="shared" si="122"/>
        <v>564.40186015548852</v>
      </c>
      <c r="T406" s="96">
        <f t="shared" si="123"/>
        <v>41.863797668806853</v>
      </c>
      <c r="U406" s="96">
        <f t="shared" si="124"/>
        <v>216.62287133041082</v>
      </c>
      <c r="V406" s="32">
        <f t="shared" si="125"/>
        <v>999.99999999999909</v>
      </c>
      <c r="W406" s="100">
        <f>IF(A406=1,((cPH1_+cPHr+(cNES*L406+(cNES+cOSEX)*G406+(cNES+cEREX)*H406+(cNES+cHOEX)*I406+(cNES+cNES)*S406+(cNES+cOSEX)*N406+(cNES+cEREX)*O406+(cNES+cHOEX)*P406)))/(1+cDR)^(A$6:A$65537 + 0.5),(cPHr+(cNES*L406+(cNES+cOSEX)*G406+(cNES+cEREX)*H406+(cNES+cHOEX)*I406+(cNES+cNES)*S406+(cNES+cOSEX)*N406+(cNES+cEREX)*O406+(cNES+cHOEX)*P406))/(1+cDR)^(((cycle + 0.5)/('Life tables'!$I$2/2))))</f>
        <v>72975.668864327876</v>
      </c>
      <c r="X406" s="107">
        <f>((L406+G406+H406+I406+N406+O406+P406+S406)/('Life tables'!$I$2/2))/(1+oDR)^(((cycle + 0.5)/('Life tables'!$I$2/2)))</f>
        <v>22.626887682876998</v>
      </c>
      <c r="Y406" s="31">
        <f>((uNES*L406+ uOCEX*G406+uEREX*H406+uHOEX*I406+uNES*S406+ uOCEX*N406+uEREX*O406+uHOEX*P406)/('Life tables'!$I$2/2))/(1+oDR)^(((cycle + 0.5)/('Life tables'!$I$2/2)))</f>
        <v>14.912840413327951</v>
      </c>
      <c r="Z406" s="100">
        <f t="shared" si="120"/>
        <v>178614.80503681593</v>
      </c>
      <c r="AA406" s="107">
        <f>((L406+G406+H406+I406+N406+O406+P406+S406)/('Life tables'!$I$2/2))</f>
        <v>28.44158383982408</v>
      </c>
      <c r="AB406" s="31">
        <f>((uNES*L406+ uOCEX*G406+uEREX*H406+uHOEX*I406+uNES*S406+ uOCEX*N406+uEREX*O406+uHOEX*P406)/('Life tables'!$I$2/2))</f>
        <v>18.745167556851278</v>
      </c>
    </row>
    <row r="407" spans="1:28" x14ac:dyDescent="0.25">
      <c r="A407" s="4">
        <v>401</v>
      </c>
      <c r="C407" s="105">
        <f>IF(male=0,VLOOKUP((($A$5:$A$1570/'Life tables'!$I$2)*2)+age,lifetable,13,1),IF(male=1,VLOOKUP((($A$5:$A$1570/'Life tables'!$I$2)*2)+age,lifetable,10,1),"error"))</f>
        <v>2.1228983945331681E-4</v>
      </c>
      <c r="F407" s="96">
        <f t="shared" si="108"/>
        <v>113.95809719550901</v>
      </c>
      <c r="G407" s="96">
        <f t="shared" si="109"/>
        <v>11.447329364446009</v>
      </c>
      <c r="H407" s="96">
        <f t="shared" si="110"/>
        <v>0.65376653807999818</v>
      </c>
      <c r="I407" s="96">
        <f t="shared" si="111"/>
        <v>0.26195806888126405</v>
      </c>
      <c r="J407" s="96">
        <f t="shared" si="112"/>
        <v>2.6816696900782821E-2</v>
      </c>
      <c r="K407" s="96">
        <f t="shared" si="113"/>
        <v>0.27373155851817688</v>
      </c>
      <c r="L407" s="96">
        <f t="shared" si="121"/>
        <v>101.29449496868278</v>
      </c>
      <c r="M407" s="96">
        <f t="shared" si="114"/>
        <v>627.55523380527245</v>
      </c>
      <c r="N407" s="96">
        <f t="shared" si="115"/>
        <v>60.434928693867484</v>
      </c>
      <c r="O407" s="96">
        <f t="shared" si="116"/>
        <v>1.4425754835299049</v>
      </c>
      <c r="P407" s="96">
        <f t="shared" si="117"/>
        <v>1.4425754835299049</v>
      </c>
      <c r="Q407" s="96">
        <f t="shared" si="118"/>
        <v>0.1466658093779995</v>
      </c>
      <c r="R407" s="96">
        <f t="shared" si="119"/>
        <v>0.11308222316570121</v>
      </c>
      <c r="S407" s="96">
        <f t="shared" si="122"/>
        <v>563.97540611180148</v>
      </c>
      <c r="T407" s="96">
        <f t="shared" si="123"/>
        <v>42.037280175085634</v>
      </c>
      <c r="U407" s="96">
        <f t="shared" si="124"/>
        <v>217.0096851120947</v>
      </c>
      <c r="V407" s="32">
        <f t="shared" si="125"/>
        <v>999.99999999999909</v>
      </c>
      <c r="W407" s="100">
        <f>IF(A407=1,((cPH1_+cPHr+(cNES*L407+(cNES+cOSEX)*G407+(cNES+cEREX)*H407+(cNES+cHOEX)*I407+(cNES+cNES)*S407+(cNES+cOSEX)*N407+(cNES+cEREX)*O407+(cNES+cHOEX)*P407)))/(1+cDR)^(A$6:A$65537 + 0.5),(cPHr+(cNES*L407+(cNES+cOSEX)*G407+(cNES+cEREX)*H407+(cNES+cHOEX)*I407+(cNES+cNES)*S407+(cNES+cOSEX)*N407+(cNES+cEREX)*O407+(cNES+cHOEX)*P407))/(1+cDR)^(((cycle + 0.5)/('Life tables'!$I$2/2))))</f>
        <v>72757.742735651336</v>
      </c>
      <c r="X407" s="107">
        <f>((L407+G407+H407+I407+N407+O407+P407+S407)/('Life tables'!$I$2/2))/(1+oDR)^(((cycle + 0.5)/('Life tables'!$I$2/2)))</f>
        <v>22.596882459600142</v>
      </c>
      <c r="Y407" s="31">
        <f>((uNES*L407+ uOCEX*G407+uEREX*H407+uHOEX*I407+uNES*S407+ uOCEX*N407+uEREX*O407+uHOEX*P407)/('Life tables'!$I$2/2))/(1+oDR)^(((cycle + 0.5)/('Life tables'!$I$2/2)))</f>
        <v>14.893064689017637</v>
      </c>
      <c r="Z407" s="100">
        <f t="shared" si="120"/>
        <v>178479.86206879752</v>
      </c>
      <c r="AA407" s="107">
        <f>((L407+G407+H407+I407+N407+O407+P407+S407)/('Life tables'!$I$2/2))</f>
        <v>28.420093040963156</v>
      </c>
      <c r="AB407" s="31">
        <f>((uNES*L407+ uOCEX*G407+uEREX*H407+uHOEX*I407+uNES*S407+ uOCEX*N407+uEREX*O407+uHOEX*P407)/('Life tables'!$I$2/2))</f>
        <v>18.731003486153195</v>
      </c>
    </row>
    <row r="408" spans="1:28" x14ac:dyDescent="0.25">
      <c r="A408" s="4">
        <v>402</v>
      </c>
      <c r="C408" s="105">
        <f>IF(male=0,VLOOKUP((($A$5:$A$1570/'Life tables'!$I$2)*2)+age,lifetable,13,1),IF(male=1,VLOOKUP((($A$5:$A$1570/'Life tables'!$I$2)*2)+age,lifetable,10,1),"error"))</f>
        <v>2.1228983945331681E-4</v>
      </c>
      <c r="F408" s="96">
        <f t="shared" si="108"/>
        <v>113.87197346820723</v>
      </c>
      <c r="G408" s="96">
        <f t="shared" si="109"/>
        <v>11.438678055791515</v>
      </c>
      <c r="H408" s="96">
        <f t="shared" si="110"/>
        <v>0.65327245461923256</v>
      </c>
      <c r="I408" s="96">
        <f t="shared" si="111"/>
        <v>0.26176009431127689</v>
      </c>
      <c r="J408" s="96">
        <f t="shared" si="112"/>
        <v>2.6796430206727239E-2</v>
      </c>
      <c r="K408" s="96">
        <f t="shared" si="113"/>
        <v>0.27352468614420883</v>
      </c>
      <c r="L408" s="96">
        <f t="shared" si="121"/>
        <v>101.21794174713426</v>
      </c>
      <c r="M408" s="96">
        <f t="shared" si="114"/>
        <v>627.08106124461176</v>
      </c>
      <c r="N408" s="96">
        <f t="shared" si="115"/>
        <v>60.389264848920554</v>
      </c>
      <c r="O408" s="96">
        <f t="shared" si="116"/>
        <v>1.4414854922843152</v>
      </c>
      <c r="P408" s="96">
        <f t="shared" si="117"/>
        <v>1.4414854922843152</v>
      </c>
      <c r="Q408" s="96">
        <f t="shared" si="118"/>
        <v>0.14655499060277796</v>
      </c>
      <c r="R408" s="96">
        <f t="shared" si="119"/>
        <v>0.11299677971079039</v>
      </c>
      <c r="S408" s="96">
        <f t="shared" si="122"/>
        <v>563.54927364080902</v>
      </c>
      <c r="T408" s="96">
        <f t="shared" si="123"/>
        <v>42.210631595895137</v>
      </c>
      <c r="U408" s="96">
        <f t="shared" si="124"/>
        <v>217.3962065779497</v>
      </c>
      <c r="V408" s="32">
        <f t="shared" si="125"/>
        <v>999.99999999999932</v>
      </c>
      <c r="W408" s="100">
        <f>IF(A408=1,((cPH1_+cPHr+(cNES*L408+(cNES+cOSEX)*G408+(cNES+cEREX)*H408+(cNES+cHOEX)*I408+(cNES+cNES)*S408+(cNES+cOSEX)*N408+(cNES+cEREX)*O408+(cNES+cHOEX)*P408)))/(1+cDR)^(A$6:A$65537 + 0.5),(cPHr+(cNES*L408+(cNES+cOSEX)*G408+(cNES+cEREX)*H408+(cNES+cHOEX)*I408+(cNES+cNES)*S408+(cNES+cOSEX)*N408+(cNES+cEREX)*O408+(cNES+cHOEX)*P408))/(1+cDR)^(((cycle + 0.5)/('Life tables'!$I$2/2))))</f>
        <v>72540.467375523527</v>
      </c>
      <c r="X408" s="107">
        <f>((L408+G408+H408+I408+N408+O408+P408+S408)/('Life tables'!$I$2/2))/(1+oDR)^(((cycle + 0.5)/('Life tables'!$I$2/2)))</f>
        <v>22.566917026921566</v>
      </c>
      <c r="Y408" s="31">
        <f>((uNES*L408+ uOCEX*G408+uEREX*H408+uHOEX*I408+uNES*S408+ uOCEX*N408+uEREX*O408+uHOEX*P408)/('Life tables'!$I$2/2))/(1+oDR)^(((cycle + 0.5)/('Life tables'!$I$2/2)))</f>
        <v>14.873315189709869</v>
      </c>
      <c r="Z408" s="100">
        <f t="shared" si="120"/>
        <v>178345.02099834112</v>
      </c>
      <c r="AA408" s="107">
        <f>((L408+G408+H408+I408+N408+O408+P408+S408)/('Life tables'!$I$2/2))</f>
        <v>28.39861848213868</v>
      </c>
      <c r="AB408" s="31">
        <f>((uNES*L408+ uOCEX*G408+uEREX*H408+uHOEX*I408+uNES*S408+ uOCEX*N408+uEREX*O408+uHOEX*P408)/('Life tables'!$I$2/2))</f>
        <v>18.716850118839083</v>
      </c>
    </row>
    <row r="409" spans="1:28" x14ac:dyDescent="0.25">
      <c r="A409" s="4">
        <v>403</v>
      </c>
      <c r="C409" s="105">
        <f>IF(male=0,VLOOKUP((($A$5:$A$1570/'Life tables'!$I$2)*2)+age,lifetable,13,1),IF(male=1,VLOOKUP((($A$5:$A$1570/'Life tables'!$I$2)*2)+age,lifetable,10,1),"error"))</f>
        <v>2.1228983945331681E-4</v>
      </c>
      <c r="F409" s="96">
        <f t="shared" si="108"/>
        <v>113.78591555300072</v>
      </c>
      <c r="G409" s="96">
        <f t="shared" si="109"/>
        <v>11.430033358099728</v>
      </c>
      <c r="H409" s="96">
        <f t="shared" si="110"/>
        <v>0.65277874871606689</v>
      </c>
      <c r="I409" s="96">
        <f t="shared" si="111"/>
        <v>0.26156227102504942</v>
      </c>
      <c r="J409" s="96">
        <f t="shared" si="112"/>
        <v>2.6776178999618653E-2</v>
      </c>
      <c r="K409" s="96">
        <f t="shared" si="113"/>
        <v>0.27331797185332452</v>
      </c>
      <c r="L409" s="96">
        <f t="shared" si="121"/>
        <v>101.14144702430693</v>
      </c>
      <c r="M409" s="96">
        <f t="shared" si="114"/>
        <v>626.60724627315381</v>
      </c>
      <c r="N409" s="96">
        <f t="shared" si="115"/>
        <v>60.343635440588614</v>
      </c>
      <c r="O409" s="96">
        <f t="shared" si="116"/>
        <v>1.4403963230371557</v>
      </c>
      <c r="P409" s="96">
        <f t="shared" si="117"/>
        <v>1.4403963230371557</v>
      </c>
      <c r="Q409" s="96">
        <f t="shared" si="118"/>
        <v>0.14644425539965825</v>
      </c>
      <c r="R409" s="96">
        <f t="shared" si="119"/>
        <v>0.11291140069161346</v>
      </c>
      <c r="S409" s="96">
        <f t="shared" si="122"/>
        <v>563.12346253039959</v>
      </c>
      <c r="T409" s="96">
        <f t="shared" si="123"/>
        <v>42.383852030294413</v>
      </c>
      <c r="U409" s="96">
        <f t="shared" si="124"/>
        <v>217.78243595049463</v>
      </c>
      <c r="V409" s="32">
        <f t="shared" si="125"/>
        <v>999.99999999999932</v>
      </c>
      <c r="W409" s="100">
        <f>IF(A409=1,((cPH1_+cPHr+(cNES*L409+(cNES+cOSEX)*G409+(cNES+cEREX)*H409+(cNES+cHOEX)*I409+(cNES+cNES)*S409+(cNES+cOSEX)*N409+(cNES+cEREX)*O409+(cNES+cHOEX)*P409)))/(1+cDR)^(A$6:A$65537 + 0.5),(cPHr+(cNES*L409+(cNES+cOSEX)*G409+(cNES+cEREX)*H409+(cNES+cHOEX)*I409+(cNES+cNES)*S409+(cNES+cOSEX)*N409+(cNES+cEREX)*O409+(cNES+cHOEX)*P409))/(1+cDR)^(((cycle + 0.5)/('Life tables'!$I$2/2))))</f>
        <v>72323.840841920159</v>
      </c>
      <c r="X409" s="107">
        <f>((L409+G409+H409+I409+N409+O409+P409+S409)/('Life tables'!$I$2/2))/(1+oDR)^(((cycle + 0.5)/('Life tables'!$I$2/2)))</f>
        <v>22.536991332023963</v>
      </c>
      <c r="Y409" s="31">
        <f>((uNES*L409+ uOCEX*G409+uEREX*H409+uHOEX*I409+uNES*S409+ uOCEX*N409+uEREX*O409+uHOEX*P409)/('Life tables'!$I$2/2))/(1+oDR)^(((cycle + 0.5)/('Life tables'!$I$2/2)))</f>
        <v>14.85359188059539</v>
      </c>
      <c r="Z409" s="100">
        <f t="shared" si="120"/>
        <v>178210.2817515741</v>
      </c>
      <c r="AA409" s="107">
        <f>((L409+G409+H409+I409+N409+O409+P409+S409)/('Life tables'!$I$2/2))</f>
        <v>28.377160151016163</v>
      </c>
      <c r="AB409" s="31">
        <f>((uNES*L409+ uOCEX*G409+uEREX*H409+uHOEX*I409+uNES*S409+ uOCEX*N409+uEREX*O409+uHOEX*P409)/('Life tables'!$I$2/2))</f>
        <v>18.702707446781236</v>
      </c>
    </row>
    <row r="410" spans="1:28" x14ac:dyDescent="0.25">
      <c r="A410" s="4">
        <v>404</v>
      </c>
      <c r="C410" s="105">
        <f>IF(male=0,VLOOKUP((($A$5:$A$1570/'Life tables'!$I$2)*2)+age,lifetable,13,1),IF(male=1,VLOOKUP((($A$5:$A$1570/'Life tables'!$I$2)*2)+age,lifetable,10,1),"error"))</f>
        <v>2.1228983945331681E-4</v>
      </c>
      <c r="F410" s="96">
        <f t="shared" si="108"/>
        <v>113.69992336576232</v>
      </c>
      <c r="G410" s="96">
        <f t="shared" si="109"/>
        <v>11.421395262919898</v>
      </c>
      <c r="H410" s="96">
        <f t="shared" si="110"/>
        <v>0.65228541988787203</v>
      </c>
      <c r="I410" s="96">
        <f t="shared" si="111"/>
        <v>0.2613645988291966</v>
      </c>
      <c r="J410" s="96">
        <f t="shared" si="112"/>
        <v>2.6755943259660207E-2</v>
      </c>
      <c r="K410" s="96">
        <f t="shared" si="113"/>
        <v>0.27311141544344714</v>
      </c>
      <c r="L410" s="96">
        <f t="shared" si="121"/>
        <v>101.06501072542224</v>
      </c>
      <c r="M410" s="96">
        <f t="shared" si="114"/>
        <v>626.13378865344794</v>
      </c>
      <c r="N410" s="96">
        <f t="shared" si="115"/>
        <v>60.298040446004649</v>
      </c>
      <c r="O410" s="96">
        <f t="shared" si="116"/>
        <v>1.4393079752425932</v>
      </c>
      <c r="P410" s="96">
        <f t="shared" si="117"/>
        <v>1.4393079752425932</v>
      </c>
      <c r="Q410" s="96">
        <f t="shared" si="118"/>
        <v>0.14633360371314566</v>
      </c>
      <c r="R410" s="96">
        <f t="shared" si="119"/>
        <v>0.11282608606538297</v>
      </c>
      <c r="S410" s="96">
        <f t="shared" si="122"/>
        <v>562.69797256717959</v>
      </c>
      <c r="T410" s="96">
        <f t="shared" si="123"/>
        <v>42.556941577267217</v>
      </c>
      <c r="U410" s="96">
        <f t="shared" si="124"/>
        <v>218.16837345200346</v>
      </c>
      <c r="V410" s="32">
        <f t="shared" si="125"/>
        <v>999.99999999999943</v>
      </c>
      <c r="W410" s="100">
        <f>IF(A410=1,((cPH1_+cPHr+(cNES*L410+(cNES+cOSEX)*G410+(cNES+cEREX)*H410+(cNES+cHOEX)*I410+(cNES+cNES)*S410+(cNES+cOSEX)*N410+(cNES+cEREX)*O410+(cNES+cHOEX)*P410)))/(1+cDR)^(A$6:A$65537 + 0.5),(cPHr+(cNES*L410+(cNES+cOSEX)*G410+(cNES+cEREX)*H410+(cNES+cHOEX)*I410+(cNES+cNES)*S410+(cNES+cOSEX)*N410+(cNES+cEREX)*O410+(cNES+cHOEX)*P410))/(1+cDR)^(((cycle + 0.5)/('Life tables'!$I$2/2))))</f>
        <v>72107.861198548446</v>
      </c>
      <c r="X410" s="107">
        <f>((L410+G410+H410+I410+N410+O410+P410+S410)/('Life tables'!$I$2/2))/(1+oDR)^(((cycle + 0.5)/('Life tables'!$I$2/2)))</f>
        <v>22.50710532216252</v>
      </c>
      <c r="Y410" s="31">
        <f>((uNES*L410+ uOCEX*G410+uEREX*H410+uHOEX*I410+uNES*S410+ uOCEX*N410+uEREX*O410+uHOEX*P410)/('Life tables'!$I$2/2))/(1+oDR)^(((cycle + 0.5)/('Life tables'!$I$2/2)))</f>
        <v>14.833894726912662</v>
      </c>
      <c r="Z410" s="100">
        <f t="shared" si="120"/>
        <v>178075.64425453372</v>
      </c>
      <c r="AA410" s="107">
        <f>((L410+G410+H410+I410+N410+O410+P410+S410)/('Life tables'!$I$2/2))</f>
        <v>28.355718035273402</v>
      </c>
      <c r="AB410" s="31">
        <f>((uNES*L410+ uOCEX*G410+uEREX*H410+uHOEX*I410+uNES*S410+ uOCEX*N410+uEREX*O410+uHOEX*P410)/('Life tables'!$I$2/2))</f>
        <v>18.688575461859969</v>
      </c>
    </row>
    <row r="411" spans="1:28" x14ac:dyDescent="0.25">
      <c r="A411" s="4">
        <v>405</v>
      </c>
      <c r="C411" s="105">
        <f>IF(male=0,VLOOKUP((($A$5:$A$1570/'Life tables'!$I$2)*2)+age,lifetable,13,1),IF(male=1,VLOOKUP((($A$5:$A$1570/'Life tables'!$I$2)*2)+age,lifetable,10,1),"error"))</f>
        <v>2.1228983945331681E-4</v>
      </c>
      <c r="F411" s="96">
        <f t="shared" si="108"/>
        <v>113.61399682403592</v>
      </c>
      <c r="G411" s="96">
        <f t="shared" si="109"/>
        <v>11.412763761969137</v>
      </c>
      <c r="H411" s="96">
        <f t="shared" si="110"/>
        <v>0.65179246766160526</v>
      </c>
      <c r="I411" s="96">
        <f t="shared" si="111"/>
        <v>0.26116707753417467</v>
      </c>
      <c r="J411" s="96">
        <f t="shared" si="112"/>
        <v>2.6735722967448274E-2</v>
      </c>
      <c r="K411" s="96">
        <f t="shared" si="113"/>
        <v>0.27290501671651429</v>
      </c>
      <c r="L411" s="96">
        <f t="shared" si="121"/>
        <v>100.98863277718704</v>
      </c>
      <c r="M411" s="96">
        <f t="shared" si="114"/>
        <v>625.66068814669279</v>
      </c>
      <c r="N411" s="96">
        <f t="shared" si="115"/>
        <v>60.252479842171567</v>
      </c>
      <c r="O411" s="96">
        <f t="shared" si="116"/>
        <v>1.4382204483516896</v>
      </c>
      <c r="P411" s="96">
        <f t="shared" si="117"/>
        <v>1.4382204483516896</v>
      </c>
      <c r="Q411" s="96">
        <f t="shared" si="118"/>
        <v>0.14622303548743004</v>
      </c>
      <c r="R411" s="96">
        <f t="shared" si="119"/>
        <v>0.11274083578906817</v>
      </c>
      <c r="S411" s="96">
        <f t="shared" si="122"/>
        <v>562.27280353654135</v>
      </c>
      <c r="T411" s="96">
        <f t="shared" si="123"/>
        <v>42.729900335722093</v>
      </c>
      <c r="U411" s="96">
        <f t="shared" si="124"/>
        <v>218.55401930450904</v>
      </c>
      <c r="V411" s="32">
        <f t="shared" si="125"/>
        <v>999.99999999999932</v>
      </c>
      <c r="W411" s="100">
        <f>IF(A411=1,((cPH1_+cPHr+(cNES*L411+(cNES+cOSEX)*G411+(cNES+cEREX)*H411+(cNES+cHOEX)*I411+(cNES+cNES)*S411+(cNES+cOSEX)*N411+(cNES+cEREX)*O411+(cNES+cHOEX)*P411)))/(1+cDR)^(A$6:A$65537 + 0.5),(cPHr+(cNES*L411+(cNES+cOSEX)*G411+(cNES+cEREX)*H411+(cNES+cHOEX)*I411+(cNES+cNES)*S411+(cNES+cOSEX)*N411+(cNES+cEREX)*O411+(cNES+cHOEX)*P411))/(1+cDR)^(((cycle + 0.5)/('Life tables'!$I$2/2))))</f>
        <v>71892.526514833517</v>
      </c>
      <c r="X411" s="107">
        <f>((L411+G411+H411+I411+N411+O411+P411+S411)/('Life tables'!$I$2/2))/(1+oDR)^(((cycle + 0.5)/('Life tables'!$I$2/2)))</f>
        <v>22.477258944664687</v>
      </c>
      <c r="Y411" s="31">
        <f>((uNES*L411+ uOCEX*G411+uEREX*H411+uHOEX*I411+uNES*S411+ uOCEX*N411+uEREX*O411+uHOEX*P411)/('Life tables'!$I$2/2))/(1+oDR)^(((cycle + 0.5)/('Life tables'!$I$2/2)))</f>
        <v>14.814223693947715</v>
      </c>
      <c r="Z411" s="100">
        <f t="shared" si="120"/>
        <v>177941.10843317411</v>
      </c>
      <c r="AA411" s="107">
        <f>((L411+G411+H411+I411+N411+O411+P411+S411)/('Life tables'!$I$2/2))</f>
        <v>28.334292122600328</v>
      </c>
      <c r="AB411" s="31">
        <f>((uNES*L411+ uOCEX*G411+uEREX*H411+uHOEX*I411+uNES*S411+ uOCEX*N411+uEREX*O411+uHOEX*P411)/('Life tables'!$I$2/2))</f>
        <v>18.674454155963531</v>
      </c>
    </row>
    <row r="412" spans="1:28" x14ac:dyDescent="0.25">
      <c r="A412" s="4">
        <v>406</v>
      </c>
      <c r="C412" s="105">
        <f>IF(male=0,VLOOKUP((($A$5:$A$1570/'Life tables'!$I$2)*2)+age,lifetable,13,1),IF(male=1,VLOOKUP((($A$5:$A$1570/'Life tables'!$I$2)*2)+age,lifetable,10,1),"error"))</f>
        <v>2.1228983945331681E-4</v>
      </c>
      <c r="F412" s="96">
        <f t="shared" si="108"/>
        <v>113.52813584696018</v>
      </c>
      <c r="G412" s="96">
        <f t="shared" si="109"/>
        <v>11.404138847124754</v>
      </c>
      <c r="H412" s="96">
        <f t="shared" si="110"/>
        <v>0.65129989157337287</v>
      </c>
      <c r="I412" s="96">
        <f t="shared" si="111"/>
        <v>0.26096970695410582</v>
      </c>
      <c r="J412" s="96">
        <f t="shared" si="112"/>
        <v>2.6715518103954505E-2</v>
      </c>
      <c r="K412" s="96">
        <f t="shared" si="113"/>
        <v>0.27269877547829396</v>
      </c>
      <c r="L412" s="96">
        <f t="shared" si="121"/>
        <v>100.91231310772571</v>
      </c>
      <c r="M412" s="96">
        <f t="shared" si="114"/>
        <v>625.18794451280792</v>
      </c>
      <c r="N412" s="96">
        <f t="shared" si="115"/>
        <v>60.206953605969098</v>
      </c>
      <c r="O412" s="96">
        <f t="shared" si="116"/>
        <v>1.4371337418125665</v>
      </c>
      <c r="P412" s="96">
        <f t="shared" si="117"/>
        <v>1.4371337418125665</v>
      </c>
      <c r="Q412" s="96">
        <f t="shared" si="118"/>
        <v>0.14611255066640227</v>
      </c>
      <c r="R412" s="96">
        <f t="shared" si="119"/>
        <v>0.11265564981940782</v>
      </c>
      <c r="S412" s="96">
        <f t="shared" si="122"/>
        <v>561.84795522272793</v>
      </c>
      <c r="T412" s="96">
        <f t="shared" si="123"/>
        <v>42.90272840449245</v>
      </c>
      <c r="U412" s="96">
        <f t="shared" si="124"/>
        <v>218.93937372980673</v>
      </c>
      <c r="V412" s="32">
        <f t="shared" si="125"/>
        <v>999.99999999999932</v>
      </c>
      <c r="W412" s="100">
        <f>IF(A412=1,((cPH1_+cPHr+(cNES*L412+(cNES+cOSEX)*G412+(cNES+cEREX)*H412+(cNES+cHOEX)*I412+(cNES+cNES)*S412+(cNES+cOSEX)*N412+(cNES+cEREX)*O412+(cNES+cHOEX)*P412)))/(1+cDR)^(A$6:A$65537 + 0.5),(cPHr+(cNES*L412+(cNES+cOSEX)*G412+(cNES+cEREX)*H412+(cNES+cHOEX)*I412+(cNES+cNES)*S412+(cNES+cOSEX)*N412+(cNES+cEREX)*O412+(cNES+cHOEX)*P412))/(1+cDR)^(((cycle + 0.5)/('Life tables'!$I$2/2))))</f>
        <v>71677.834865904253</v>
      </c>
      <c r="X412" s="107">
        <f>((L412+G412+H412+I412+N412+O412+P412+S412)/('Life tables'!$I$2/2))/(1+oDR)^(((cycle + 0.5)/('Life tables'!$I$2/2)))</f>
        <v>22.447452146929962</v>
      </c>
      <c r="Y412" s="31">
        <f>((uNES*L412+ uOCEX*G412+uEREX*H412+uHOEX*I412+uNES*S412+ uOCEX*N412+uEREX*O412+uHOEX*P412)/('Life tables'!$I$2/2))/(1+oDR)^(((cycle + 0.5)/('Life tables'!$I$2/2)))</f>
        <v>14.794578747033993</v>
      </c>
      <c r="Z412" s="100">
        <f t="shared" si="120"/>
        <v>177806.67421337272</v>
      </c>
      <c r="AA412" s="107">
        <f>((L412+G412+H412+I412+N412+O412+P412+S412)/('Life tables'!$I$2/2))</f>
        <v>28.312882400698854</v>
      </c>
      <c r="AB412" s="31">
        <f>((uNES*L412+ uOCEX*G412+uEREX*H412+uHOEX*I412+uNES*S412+ uOCEX*N412+uEREX*O412+uHOEX*P412)/('Life tables'!$I$2/2))</f>
        <v>18.660343520987972</v>
      </c>
    </row>
    <row r="413" spans="1:28" x14ac:dyDescent="0.25">
      <c r="A413" s="4">
        <v>407</v>
      </c>
      <c r="C413" s="105">
        <f>IF(male=0,VLOOKUP((($A$5:$A$1570/'Life tables'!$I$2)*2)+age,lifetable,13,1),IF(male=1,VLOOKUP((($A$5:$A$1570/'Life tables'!$I$2)*2)+age,lifetable,10,1),"error"))</f>
        <v>2.1228983945331681E-4</v>
      </c>
      <c r="F413" s="96">
        <f t="shared" si="108"/>
        <v>113.44234035519574</v>
      </c>
      <c r="G413" s="96">
        <f t="shared" si="109"/>
        <v>11.395520510416945</v>
      </c>
      <c r="H413" s="96">
        <f t="shared" si="110"/>
        <v>0.65080769116801263</v>
      </c>
      <c r="I413" s="96">
        <f t="shared" si="111"/>
        <v>0.26077248690661087</v>
      </c>
      <c r="J413" s="96">
        <f t="shared" si="112"/>
        <v>2.6695328650508703E-2</v>
      </c>
      <c r="K413" s="96">
        <f t="shared" si="113"/>
        <v>0.2724926915382101</v>
      </c>
      <c r="L413" s="96">
        <f t="shared" si="121"/>
        <v>100.83605164651546</v>
      </c>
      <c r="M413" s="96">
        <f t="shared" si="114"/>
        <v>624.71555751050437</v>
      </c>
      <c r="N413" s="96">
        <f t="shared" si="115"/>
        <v>60.161461714160602</v>
      </c>
      <c r="O413" s="96">
        <f t="shared" si="116"/>
        <v>1.4360478550705673</v>
      </c>
      <c r="P413" s="96">
        <f t="shared" si="117"/>
        <v>1.4360478550705673</v>
      </c>
      <c r="Q413" s="96">
        <f t="shared" si="118"/>
        <v>0.14600214919367069</v>
      </c>
      <c r="R413" s="96">
        <f t="shared" si="119"/>
        <v>0.11257052811292287</v>
      </c>
      <c r="S413" s="96">
        <f t="shared" si="122"/>
        <v>561.42342740889603</v>
      </c>
      <c r="T413" s="96">
        <f t="shared" si="123"/>
        <v>43.075425882336631</v>
      </c>
      <c r="U413" s="96">
        <f t="shared" si="124"/>
        <v>219.32443694945786</v>
      </c>
      <c r="V413" s="32">
        <f t="shared" si="125"/>
        <v>999.99999999999932</v>
      </c>
      <c r="W413" s="100">
        <f>IF(A413=1,((cPH1_+cPHr+(cNES*L413+(cNES+cOSEX)*G413+(cNES+cEREX)*H413+(cNES+cHOEX)*I413+(cNES+cNES)*S413+(cNES+cOSEX)*N413+(cNES+cEREX)*O413+(cNES+cHOEX)*P413)))/(1+cDR)^(A$6:A$65537 + 0.5),(cPHr+(cNES*L413+(cNES+cOSEX)*G413+(cNES+cEREX)*H413+(cNES+cHOEX)*I413+(cNES+cNES)*S413+(cNES+cOSEX)*N413+(cNES+cEREX)*O413+(cNES+cHOEX)*P413))/(1+cDR)^(((cycle + 0.5)/('Life tables'!$I$2/2))))</f>
        <v>71463.784332579482</v>
      </c>
      <c r="X413" s="107">
        <f>((L413+G413+H413+I413+N413+O413+P413+S413)/('Life tables'!$I$2/2))/(1+oDR)^(((cycle + 0.5)/('Life tables'!$I$2/2)))</f>
        <v>22.417684876429718</v>
      </c>
      <c r="Y413" s="31">
        <f>((uNES*L413+ uOCEX*G413+uEREX*H413+uHOEX*I413+uNES*S413+ uOCEX*N413+uEREX*O413+uHOEX*P413)/('Life tables'!$I$2/2))/(1+oDR)^(((cycle + 0.5)/('Life tables'!$I$2/2)))</f>
        <v>14.774959851552271</v>
      </c>
      <c r="Z413" s="100">
        <f t="shared" si="120"/>
        <v>177672.34152093661</v>
      </c>
      <c r="AA413" s="107">
        <f>((L413+G413+H413+I413+N413+O413+P413+S413)/('Life tables'!$I$2/2))</f>
        <v>28.291488857282769</v>
      </c>
      <c r="AB413" s="31">
        <f>((uNES*L413+ uOCEX*G413+uEREX*H413+uHOEX*I413+uNES*S413+ uOCEX*N413+uEREX*O413+uHOEX*P413)/('Life tables'!$I$2/2))</f>
        <v>18.646243548837131</v>
      </c>
    </row>
    <row r="414" spans="1:28" x14ac:dyDescent="0.25">
      <c r="A414" s="4">
        <v>408</v>
      </c>
      <c r="C414" s="105">
        <f>IF(male=0,VLOOKUP((($A$5:$A$1570/'Life tables'!$I$2)*2)+age,lifetable,13,1),IF(male=1,VLOOKUP((($A$5:$A$1570/'Life tables'!$I$2)*2)+age,lifetable,10,1),"error"))</f>
        <v>2.1228983945331681E-4</v>
      </c>
      <c r="F414" s="96">
        <f t="shared" si="108"/>
        <v>113.35661027085568</v>
      </c>
      <c r="G414" s="96">
        <f t="shared" si="109"/>
        <v>11.386908744021804</v>
      </c>
      <c r="H414" s="96">
        <f t="shared" si="110"/>
        <v>0.65031586599869495</v>
      </c>
      <c r="I414" s="96">
        <f t="shared" si="111"/>
        <v>0.26057541721264943</v>
      </c>
      <c r="J414" s="96">
        <f t="shared" si="112"/>
        <v>2.6675154588782477E-2</v>
      </c>
      <c r="K414" s="96">
        <f t="shared" si="113"/>
        <v>0.2722867647091754</v>
      </c>
      <c r="L414" s="96">
        <f t="shared" si="121"/>
        <v>100.75984832432458</v>
      </c>
      <c r="M414" s="96">
        <f t="shared" si="114"/>
        <v>624.24352689734917</v>
      </c>
      <c r="N414" s="96">
        <f t="shared" si="115"/>
        <v>60.116004143399252</v>
      </c>
      <c r="O414" s="96">
        <f t="shared" si="116"/>
        <v>1.4349627875684061</v>
      </c>
      <c r="P414" s="96">
        <f t="shared" si="117"/>
        <v>1.4349627875684061</v>
      </c>
      <c r="Q414" s="96">
        <f t="shared" si="118"/>
        <v>0.14589183101257644</v>
      </c>
      <c r="R414" s="96">
        <f t="shared" si="119"/>
        <v>0.11248547062592815</v>
      </c>
      <c r="S414" s="96">
        <f t="shared" si="122"/>
        <v>560.9992198771746</v>
      </c>
      <c r="T414" s="96">
        <f t="shared" si="123"/>
        <v>43.247992867937988</v>
      </c>
      <c r="U414" s="96">
        <f t="shared" si="124"/>
        <v>219.70920918479297</v>
      </c>
      <c r="V414" s="32">
        <f t="shared" si="125"/>
        <v>999.99999999999932</v>
      </c>
      <c r="W414" s="100">
        <f>IF(A414=1,((cPH1_+cPHr+(cNES*L414+(cNES+cOSEX)*G414+(cNES+cEREX)*H414+(cNES+cHOEX)*I414+(cNES+cNES)*S414+(cNES+cOSEX)*N414+(cNES+cEREX)*O414+(cNES+cHOEX)*P414)))/(1+cDR)^(A$6:A$65537 + 0.5),(cPHr+(cNES*L414+(cNES+cOSEX)*G414+(cNES+cEREX)*H414+(cNES+cHOEX)*I414+(cNES+cNES)*S414+(cNES+cOSEX)*N414+(cNES+cEREX)*O414+(cNES+cHOEX)*P414))/(1+cDR)^(((cycle + 0.5)/('Life tables'!$I$2/2))))</f>
        <v>71250.37300135367</v>
      </c>
      <c r="X414" s="107">
        <f>((L414+G414+H414+I414+N414+O414+P414+S414)/('Life tables'!$I$2/2))/(1+oDR)^(((cycle + 0.5)/('Life tables'!$I$2/2)))</f>
        <v>22.387957080706993</v>
      </c>
      <c r="Y414" s="31">
        <f>((uNES*L414+ uOCEX*G414+uEREX*H414+uHOEX*I414+uNES*S414+ uOCEX*N414+uEREX*O414+uHOEX*P414)/('Life tables'!$I$2/2))/(1+oDR)^(((cycle + 0.5)/('Life tables'!$I$2/2)))</f>
        <v>14.75536697293049</v>
      </c>
      <c r="Z414" s="100">
        <f t="shared" si="120"/>
        <v>177538.11028160836</v>
      </c>
      <c r="AA414" s="107">
        <f>((L414+G414+H414+I414+N414+O414+P414+S414)/('Life tables'!$I$2/2))</f>
        <v>28.270111480077571</v>
      </c>
      <c r="AB414" s="31">
        <f>((uNES*L414+ uOCEX*G414+uEREX*H414+uHOEX*I414+uNES*S414+ uOCEX*N414+uEREX*O414+uHOEX*P414)/('Life tables'!$I$2/2))</f>
        <v>18.632154231422479</v>
      </c>
    </row>
    <row r="415" spans="1:28" x14ac:dyDescent="0.25">
      <c r="A415" s="4">
        <v>409</v>
      </c>
      <c r="C415" s="105">
        <f>IF(male=0,VLOOKUP((($A$5:$A$1570/'Life tables'!$I$2)*2)+age,lifetable,13,1),IF(male=1,VLOOKUP((($A$5:$A$1570/'Life tables'!$I$2)*2)+age,lifetable,10,1),"error"))</f>
        <v>2.1228983945331681E-4</v>
      </c>
      <c r="F415" s="96">
        <f t="shared" si="108"/>
        <v>113.27094551743944</v>
      </c>
      <c r="G415" s="96">
        <f t="shared" si="109"/>
        <v>11.378303540254693</v>
      </c>
      <c r="H415" s="96">
        <f t="shared" si="110"/>
        <v>0.64982441562654336</v>
      </c>
      <c r="I415" s="96">
        <f t="shared" si="111"/>
        <v>0.26037849769636784</v>
      </c>
      <c r="J415" s="96">
        <f t="shared" si="112"/>
        <v>2.6654995900773651E-2</v>
      </c>
      <c r="K415" s="96">
        <f t="shared" si="113"/>
        <v>0.2720809948074327</v>
      </c>
      <c r="L415" s="96">
        <f t="shared" si="121"/>
        <v>100.68370307315364</v>
      </c>
      <c r="M415" s="96">
        <f t="shared" si="114"/>
        <v>623.77185242982898</v>
      </c>
      <c r="N415" s="96">
        <f t="shared" si="115"/>
        <v>60.070580870234195</v>
      </c>
      <c r="O415" s="96">
        <f t="shared" si="116"/>
        <v>1.4338785387463133</v>
      </c>
      <c r="P415" s="96">
        <f t="shared" si="117"/>
        <v>1.4338785387463133</v>
      </c>
      <c r="Q415" s="96">
        <f t="shared" si="118"/>
        <v>0.14578159606620791</v>
      </c>
      <c r="R415" s="96">
        <f t="shared" si="119"/>
        <v>0.11240047731454382</v>
      </c>
      <c r="S415" s="96">
        <f t="shared" si="122"/>
        <v>560.57533240872135</v>
      </c>
      <c r="T415" s="96">
        <f t="shared" si="123"/>
        <v>43.420429459904973</v>
      </c>
      <c r="U415" s="96">
        <f t="shared" si="124"/>
        <v>220.09369065691496</v>
      </c>
      <c r="V415" s="32">
        <f t="shared" si="125"/>
        <v>999.99999999999943</v>
      </c>
      <c r="W415" s="100">
        <f>IF(A415=1,((cPH1_+cPHr+(cNES*L415+(cNES+cOSEX)*G415+(cNES+cEREX)*H415+(cNES+cHOEX)*I415+(cNES+cNES)*S415+(cNES+cOSEX)*N415+(cNES+cEREX)*O415+(cNES+cHOEX)*P415)))/(1+cDR)^(A$6:A$65537 + 0.5),(cPHr+(cNES*L415+(cNES+cOSEX)*G415+(cNES+cEREX)*H415+(cNES+cHOEX)*I415+(cNES+cNES)*S415+(cNES+cOSEX)*N415+(cNES+cEREX)*O415+(cNES+cHOEX)*P415))/(1+cDR)^(((cycle + 0.5)/('Life tables'!$I$2/2))))</f>
        <v>71037.598964382792</v>
      </c>
      <c r="X415" s="107">
        <f>((L415+G415+H415+I415+N415+O415+P415+S415)/('Life tables'!$I$2/2))/(1+oDR)^(((cycle + 0.5)/('Life tables'!$I$2/2)))</f>
        <v>22.35826870737629</v>
      </c>
      <c r="Y415" s="31">
        <f>((uNES*L415+ uOCEX*G415+uEREX*H415+uHOEX*I415+uNES*S415+ uOCEX*N415+uEREX*O415+uHOEX*P415)/('Life tables'!$I$2/2))/(1+oDR)^(((cycle + 0.5)/('Life tables'!$I$2/2)))</f>
        <v>14.735800076643645</v>
      </c>
      <c r="Z415" s="100">
        <f t="shared" si="120"/>
        <v>177403.98042107181</v>
      </c>
      <c r="AA415" s="107">
        <f>((L415+G415+H415+I415+N415+O415+P415+S415)/('Life tables'!$I$2/2))</f>
        <v>28.248750256820372</v>
      </c>
      <c r="AB415" s="31">
        <f>((uNES*L415+ uOCEX*G415+uEREX*H415+uHOEX*I415+uNES*S415+ uOCEX*N415+uEREX*O415+uHOEX*P415)/('Life tables'!$I$2/2))</f>
        <v>18.61807556066309</v>
      </c>
    </row>
    <row r="416" spans="1:28" x14ac:dyDescent="0.25">
      <c r="A416" s="4">
        <v>410</v>
      </c>
      <c r="C416" s="105">
        <f>IF(male=0,VLOOKUP((($A$5:$A$1570/'Life tables'!$I$2)*2)+age,lifetable,13,1),IF(male=1,VLOOKUP((($A$5:$A$1570/'Life tables'!$I$2)*2)+age,lifetable,10,1),"error"))</f>
        <v>2.1228983945331681E-4</v>
      </c>
      <c r="F416" s="96">
        <f t="shared" si="108"/>
        <v>113.1853460197697</v>
      </c>
      <c r="G416" s="96">
        <f t="shared" si="109"/>
        <v>11.369704891563888</v>
      </c>
      <c r="H416" s="96">
        <f t="shared" si="110"/>
        <v>0.64933333962027306</v>
      </c>
      <c r="I416" s="96">
        <f t="shared" si="111"/>
        <v>0.26018172818495433</v>
      </c>
      <c r="J416" s="96">
        <f t="shared" si="112"/>
        <v>2.6634852568791455E-2</v>
      </c>
      <c r="K416" s="96">
        <f t="shared" si="113"/>
        <v>0.27187538165240333</v>
      </c>
      <c r="L416" s="96">
        <f t="shared" si="121"/>
        <v>100.60761582617938</v>
      </c>
      <c r="M416" s="96">
        <f t="shared" si="114"/>
        <v>623.30053386340967</v>
      </c>
      <c r="N416" s="96">
        <f t="shared" si="115"/>
        <v>60.025191871116256</v>
      </c>
      <c r="O416" s="96">
        <f t="shared" si="116"/>
        <v>1.4327951080421724</v>
      </c>
      <c r="P416" s="96">
        <f t="shared" si="117"/>
        <v>1.4327951080421724</v>
      </c>
      <c r="Q416" s="96">
        <f t="shared" si="118"/>
        <v>0.14567144429741527</v>
      </c>
      <c r="R416" s="96">
        <f t="shared" si="119"/>
        <v>0.11231554813470607</v>
      </c>
      <c r="S416" s="96">
        <f t="shared" si="122"/>
        <v>560.15176478377691</v>
      </c>
      <c r="T416" s="96">
        <f t="shared" si="123"/>
        <v>43.592735756771177</v>
      </c>
      <c r="U416" s="96">
        <f t="shared" si="124"/>
        <v>220.47788158670207</v>
      </c>
      <c r="V416" s="32">
        <f t="shared" si="125"/>
        <v>999.99999999999932</v>
      </c>
      <c r="W416" s="100">
        <f>IF(A416=1,((cPH1_+cPHr+(cNES*L416+(cNES+cOSEX)*G416+(cNES+cEREX)*H416+(cNES+cHOEX)*I416+(cNES+cNES)*S416+(cNES+cOSEX)*N416+(cNES+cEREX)*O416+(cNES+cHOEX)*P416)))/(1+cDR)^(A$6:A$65537 + 0.5),(cPHr+(cNES*L416+(cNES+cOSEX)*G416+(cNES+cEREX)*H416+(cNES+cHOEX)*I416+(cNES+cNES)*S416+(cNES+cOSEX)*N416+(cNES+cEREX)*O416+(cNES+cHOEX)*P416))/(1+cDR)^(((cycle + 0.5)/('Life tables'!$I$2/2))))</f>
        <v>70825.460319470032</v>
      </c>
      <c r="X416" s="107">
        <f>((L416+G416+H416+I416+N416+O416+P416+S416)/('Life tables'!$I$2/2))/(1+oDR)^(((cycle + 0.5)/('Life tables'!$I$2/2)))</f>
        <v>22.328619704123398</v>
      </c>
      <c r="Y416" s="31">
        <f>((uNES*L416+ uOCEX*G416+uEREX*H416+uHOEX*I416+uNES*S416+ uOCEX*N416+uEREX*O416+uHOEX*P416)/('Life tables'!$I$2/2))/(1+oDR)^(((cycle + 0.5)/('Life tables'!$I$2/2)))</f>
        <v>14.71625912821367</v>
      </c>
      <c r="Z416" s="100">
        <f t="shared" si="120"/>
        <v>177269.95186495758</v>
      </c>
      <c r="AA416" s="107">
        <f>((L416+G416+H416+I416+N416+O416+P416+S416)/('Life tables'!$I$2/2))</f>
        <v>28.227405175259761</v>
      </c>
      <c r="AB416" s="31">
        <f>((uNES*L416+ uOCEX*G416+uEREX*H416+uHOEX*I416+uNES*S416+ uOCEX*N416+uEREX*O416+uHOEX*P416)/('Life tables'!$I$2/2))</f>
        <v>18.604007528485539</v>
      </c>
    </row>
    <row r="417" spans="1:28" x14ac:dyDescent="0.25">
      <c r="A417" s="4">
        <v>411</v>
      </c>
      <c r="C417" s="105">
        <f>IF(male=0,VLOOKUP((($A$5:$A$1570/'Life tables'!$I$2)*2)+age,lifetable,13,1),IF(male=1,VLOOKUP((($A$5:$A$1570/'Life tables'!$I$2)*2)+age,lifetable,10,1),"error"))</f>
        <v>2.1228983945331681E-4</v>
      </c>
      <c r="F417" s="96">
        <f t="shared" si="108"/>
        <v>113.0998117039322</v>
      </c>
      <c r="G417" s="96">
        <f t="shared" si="109"/>
        <v>11.361112790524553</v>
      </c>
      <c r="H417" s="96">
        <f t="shared" si="110"/>
        <v>0.64884263755584504</v>
      </c>
      <c r="I417" s="96">
        <f t="shared" si="111"/>
        <v>0.25998510850850054</v>
      </c>
      <c r="J417" s="96">
        <f t="shared" si="112"/>
        <v>2.6614724575442329E-2</v>
      </c>
      <c r="K417" s="96">
        <f t="shared" si="113"/>
        <v>0.27166992506654253</v>
      </c>
      <c r="L417" s="96">
        <f t="shared" si="121"/>
        <v>100.53158651770133</v>
      </c>
      <c r="M417" s="96">
        <f t="shared" si="114"/>
        <v>622.82957095259394</v>
      </c>
      <c r="N417" s="96">
        <f t="shared" si="115"/>
        <v>59.979837122403509</v>
      </c>
      <c r="O417" s="96">
        <f t="shared" si="116"/>
        <v>1.4317124948916533</v>
      </c>
      <c r="P417" s="96">
        <f t="shared" si="117"/>
        <v>1.4317124948916533</v>
      </c>
      <c r="Q417" s="96">
        <f t="shared" si="118"/>
        <v>0.14556137564882318</v>
      </c>
      <c r="R417" s="96">
        <f t="shared" si="119"/>
        <v>0.11223068304217756</v>
      </c>
      <c r="S417" s="96">
        <f t="shared" si="122"/>
        <v>559.72851678171617</v>
      </c>
      <c r="T417" s="96">
        <f t="shared" si="123"/>
        <v>43.76491185699544</v>
      </c>
      <c r="U417" s="96">
        <f t="shared" si="124"/>
        <v>220.86178219481079</v>
      </c>
      <c r="V417" s="32">
        <f t="shared" si="125"/>
        <v>999.99999999999943</v>
      </c>
      <c r="W417" s="100">
        <f>IF(A417=1,((cPH1_+cPHr+(cNES*L417+(cNES+cOSEX)*G417+(cNES+cEREX)*H417+(cNES+cHOEX)*I417+(cNES+cNES)*S417+(cNES+cOSEX)*N417+(cNES+cEREX)*O417+(cNES+cHOEX)*P417)))/(1+cDR)^(A$6:A$65537 + 0.5),(cPHr+(cNES*L417+(cNES+cOSEX)*G417+(cNES+cEREX)*H417+(cNES+cHOEX)*I417+(cNES+cNES)*S417+(cNES+cOSEX)*N417+(cNES+cEREX)*O417+(cNES+cHOEX)*P417))/(1+cDR)^(((cycle + 0.5)/('Life tables'!$I$2/2))))</f>
        <v>70613.955170051311</v>
      </c>
      <c r="X417" s="107">
        <f>((L417+G417+H417+I417+N417+O417+P417+S417)/('Life tables'!$I$2/2))/(1+oDR)^(((cycle + 0.5)/('Life tables'!$I$2/2)))</f>
        <v>22.299010018705232</v>
      </c>
      <c r="Y417" s="31">
        <f>((uNES*L417+ uOCEX*G417+uEREX*H417+uHOEX*I417+uNES*S417+ uOCEX*N417+uEREX*O417+uHOEX*P417)/('Life tables'!$I$2/2))/(1+oDR)^(((cycle + 0.5)/('Life tables'!$I$2/2)))</f>
        <v>14.696744093209327</v>
      </c>
      <c r="Z417" s="100">
        <f t="shared" si="120"/>
        <v>177136.02453884803</v>
      </c>
      <c r="AA417" s="107">
        <f>((L417+G417+H417+I417+N417+O417+P417+S417)/('Life tables'!$I$2/2))</f>
        <v>28.206076223155723</v>
      </c>
      <c r="AB417" s="31">
        <f>((uNES*L417+ uOCEX*G417+uEREX*H417+uHOEX*I417+uNES*S417+ uOCEX*N417+uEREX*O417+uHOEX*P417)/('Life tables'!$I$2/2))</f>
        <v>18.589950126823862</v>
      </c>
    </row>
    <row r="418" spans="1:28" x14ac:dyDescent="0.25">
      <c r="A418" s="4">
        <v>412</v>
      </c>
      <c r="C418" s="105">
        <f>IF(male=0,VLOOKUP((($A$5:$A$1570/'Life tables'!$I$2)*2)+age,lifetable,13,1),IF(male=1,VLOOKUP((($A$5:$A$1570/'Life tables'!$I$2)*2)+age,lifetable,10,1),"error"))</f>
        <v>2.1228983945331681E-4</v>
      </c>
      <c r="F418" s="96">
        <f t="shared" si="108"/>
        <v>113.01434249721855</v>
      </c>
      <c r="G418" s="96">
        <f t="shared" si="109"/>
        <v>11.352527229832971</v>
      </c>
      <c r="H418" s="96">
        <f t="shared" si="110"/>
        <v>0.64835230901613838</v>
      </c>
      <c r="I418" s="96">
        <f t="shared" si="111"/>
        <v>0.25978863849986999</v>
      </c>
      <c r="J418" s="96">
        <f t="shared" si="112"/>
        <v>2.6594611903616488E-2</v>
      </c>
      <c r="K418" s="96">
        <f t="shared" si="113"/>
        <v>0.27146462487520201</v>
      </c>
      <c r="L418" s="96">
        <f t="shared" si="121"/>
        <v>100.45561508309075</v>
      </c>
      <c r="M418" s="96">
        <f t="shared" si="114"/>
        <v>622.35896345097456</v>
      </c>
      <c r="N418" s="96">
        <f t="shared" si="115"/>
        <v>59.934516600366415</v>
      </c>
      <c r="O418" s="96">
        <f t="shared" si="116"/>
        <v>1.4306306987283341</v>
      </c>
      <c r="P418" s="96">
        <f t="shared" si="117"/>
        <v>1.4306306987283341</v>
      </c>
      <c r="Q418" s="96">
        <f t="shared" si="118"/>
        <v>0.14545139006284402</v>
      </c>
      <c r="R418" s="96">
        <f t="shared" si="119"/>
        <v>0.11214588199255698</v>
      </c>
      <c r="S418" s="96">
        <f t="shared" si="122"/>
        <v>559.30558818109603</v>
      </c>
      <c r="T418" s="96">
        <f t="shared" si="123"/>
        <v>43.936957858961897</v>
      </c>
      <c r="U418" s="96">
        <f t="shared" si="124"/>
        <v>221.24539270167855</v>
      </c>
      <c r="V418" s="32">
        <f t="shared" si="125"/>
        <v>999.99999999999932</v>
      </c>
      <c r="W418" s="100">
        <f>IF(A418=1,((cPH1_+cPHr+(cNES*L418+(cNES+cOSEX)*G418+(cNES+cEREX)*H418+(cNES+cHOEX)*I418+(cNES+cNES)*S418+(cNES+cOSEX)*N418+(cNES+cEREX)*O418+(cNES+cHOEX)*P418)))/(1+cDR)^(A$6:A$65537 + 0.5),(cPHr+(cNES*L418+(cNES+cOSEX)*G418+(cNES+cEREX)*H418+(cNES+cHOEX)*I418+(cNES+cNES)*S418+(cNES+cOSEX)*N418+(cNES+cEREX)*O418+(cNES+cHOEX)*P418))/(1+cDR)^(((cycle + 0.5)/('Life tables'!$I$2/2))))</f>
        <v>70403.081625180741</v>
      </c>
      <c r="X418" s="107">
        <f>((L418+G418+H418+I418+N418+O418+P418+S418)/('Life tables'!$I$2/2))/(1+oDR)^(((cycle + 0.5)/('Life tables'!$I$2/2)))</f>
        <v>22.269439598949621</v>
      </c>
      <c r="Y418" s="31">
        <f>((uNES*L418+ uOCEX*G418+uEREX*H418+uHOEX*I418+uNES*S418+ uOCEX*N418+uEREX*O418+uHOEX*P418)/('Life tables'!$I$2/2))/(1+oDR)^(((cycle + 0.5)/('Life tables'!$I$2/2)))</f>
        <v>14.677254937246074</v>
      </c>
      <c r="Z418" s="100">
        <f t="shared" si="120"/>
        <v>177002.19836828206</v>
      </c>
      <c r="AA418" s="107">
        <f>((L418+G418+H418+I418+N418+O418+P418+S418)/('Life tables'!$I$2/2))</f>
        <v>28.184763388279471</v>
      </c>
      <c r="AB418" s="31">
        <f>((uNES*L418+ uOCEX*G418+uEREX*H418+uHOEX*I418+uNES*S418+ uOCEX*N418+uEREX*O418+uHOEX*P418)/('Life tables'!$I$2/2))</f>
        <v>18.575903347619445</v>
      </c>
    </row>
    <row r="419" spans="1:28" x14ac:dyDescent="0.25">
      <c r="A419" s="4">
        <v>413</v>
      </c>
      <c r="C419" s="105">
        <f>IF(male=0,VLOOKUP((($A$5:$A$1570/'Life tables'!$I$2)*2)+age,lifetable,13,1),IF(male=1,VLOOKUP((($A$5:$A$1570/'Life tables'!$I$2)*2)+age,lifetable,10,1),"error"))</f>
        <v>2.1228983945331681E-4</v>
      </c>
      <c r="F419" s="96">
        <f t="shared" si="108"/>
        <v>112.9289383280714</v>
      </c>
      <c r="G419" s="96">
        <f t="shared" si="109"/>
        <v>11.34394820230106</v>
      </c>
      <c r="H419" s="96">
        <f t="shared" si="110"/>
        <v>0.64786235359063538</v>
      </c>
      <c r="I419" s="96">
        <f t="shared" si="111"/>
        <v>0.25959231799457222</v>
      </c>
      <c r="J419" s="96">
        <f t="shared" si="112"/>
        <v>2.6574514536475011E-2</v>
      </c>
      <c r="K419" s="96">
        <f t="shared" si="113"/>
        <v>0.27125948090649837</v>
      </c>
      <c r="L419" s="96">
        <f t="shared" si="121"/>
        <v>100.37970145874215</v>
      </c>
      <c r="M419" s="96">
        <f t="shared" si="114"/>
        <v>621.88871111128753</v>
      </c>
      <c r="N419" s="96">
        <f t="shared" si="115"/>
        <v>59.889230281192908</v>
      </c>
      <c r="O419" s="96">
        <f t="shared" si="116"/>
        <v>1.4295497189838235</v>
      </c>
      <c r="P419" s="96">
        <f t="shared" si="117"/>
        <v>1.4295497189838235</v>
      </c>
      <c r="Q419" s="96">
        <f t="shared" si="118"/>
        <v>0.14534148748168974</v>
      </c>
      <c r="R419" s="96">
        <f t="shared" si="119"/>
        <v>0.11206114494128863</v>
      </c>
      <c r="S419" s="96">
        <f t="shared" si="122"/>
        <v>558.88297875970397</v>
      </c>
      <c r="T419" s="96">
        <f t="shared" si="123"/>
        <v>44.108873860980061</v>
      </c>
      <c r="U419" s="96">
        <f t="shared" si="124"/>
        <v>221.62871332752633</v>
      </c>
      <c r="V419" s="32">
        <f t="shared" si="125"/>
        <v>999.99999999999932</v>
      </c>
      <c r="W419" s="100">
        <f>IF(A419=1,((cPH1_+cPHr+(cNES*L419+(cNES+cOSEX)*G419+(cNES+cEREX)*H419+(cNES+cHOEX)*I419+(cNES+cNES)*S419+(cNES+cOSEX)*N419+(cNES+cEREX)*O419+(cNES+cHOEX)*P419)))/(1+cDR)^(A$6:A$65537 + 0.5),(cPHr+(cNES*L419+(cNES+cOSEX)*G419+(cNES+cEREX)*H419+(cNES+cHOEX)*I419+(cNES+cNES)*S419+(cNES+cOSEX)*N419+(cNES+cEREX)*O419+(cNES+cHOEX)*P419))/(1+cDR)^(((cycle + 0.5)/('Life tables'!$I$2/2))))</f>
        <v>70192.837799516288</v>
      </c>
      <c r="X419" s="107">
        <f>((L419+G419+H419+I419+N419+O419+P419+S419)/('Life tables'!$I$2/2))/(1+oDR)^(((cycle + 0.5)/('Life tables'!$I$2/2)))</f>
        <v>22.239908392755176</v>
      </c>
      <c r="Y419" s="31">
        <f>((uNES*L419+ uOCEX*G419+uEREX*H419+uHOEX*I419+uNES*S419+ uOCEX*N419+uEREX*O419+uHOEX*P419)/('Life tables'!$I$2/2))/(1+oDR)^(((cycle + 0.5)/('Life tables'!$I$2/2)))</f>
        <v>14.657791625985972</v>
      </c>
      <c r="Z419" s="100">
        <f t="shared" si="120"/>
        <v>176868.47327876042</v>
      </c>
      <c r="AA419" s="107">
        <f>((L419+G419+H419+I419+N419+O419+P419+S419)/('Life tables'!$I$2/2))</f>
        <v>28.163466658413437</v>
      </c>
      <c r="AB419" s="31">
        <f>((uNES*L419+ uOCEX*G419+uEREX*H419+uHOEX*I419+uNES*S419+ uOCEX*N419+uEREX*O419+uHOEX*P419)/('Life tables'!$I$2/2))</f>
        <v>18.561867182820997</v>
      </c>
    </row>
    <row r="420" spans="1:28" x14ac:dyDescent="0.25">
      <c r="A420" s="4">
        <v>414</v>
      </c>
      <c r="C420" s="105">
        <f>IF(male=0,VLOOKUP((($A$5:$A$1570/'Life tables'!$I$2)*2)+age,lifetable,13,1),IF(male=1,VLOOKUP((($A$5:$A$1570/'Life tables'!$I$2)*2)+age,lifetable,10,1),"error"))</f>
        <v>2.1228983945331681E-4</v>
      </c>
      <c r="F420" s="96">
        <f t="shared" si="108"/>
        <v>112.84359912603247</v>
      </c>
      <c r="G420" s="96">
        <f t="shared" si="109"/>
        <v>11.335375700851142</v>
      </c>
      <c r="H420" s="96">
        <f t="shared" si="110"/>
        <v>0.6473727708751239</v>
      </c>
      <c r="I420" s="96">
        <f t="shared" si="111"/>
        <v>0.25939614683064316</v>
      </c>
      <c r="J420" s="96">
        <f t="shared" si="112"/>
        <v>2.6554432457437608E-2</v>
      </c>
      <c r="K420" s="96">
        <f t="shared" si="113"/>
        <v>0.27105449299118828</v>
      </c>
      <c r="L420" s="96">
        <f t="shared" si="121"/>
        <v>100.30384558202694</v>
      </c>
      <c r="M420" s="96">
        <f t="shared" si="114"/>
        <v>621.41881368546046</v>
      </c>
      <c r="N420" s="96">
        <f t="shared" si="115"/>
        <v>59.84397814099308</v>
      </c>
      <c r="O420" s="96">
        <f t="shared" si="116"/>
        <v>1.4284695550878719</v>
      </c>
      <c r="P420" s="96">
        <f t="shared" si="117"/>
        <v>1.4284695550878719</v>
      </c>
      <c r="Q420" s="96">
        <f t="shared" si="118"/>
        <v>0.14523166784738331</v>
      </c>
      <c r="R420" s="96">
        <f t="shared" si="119"/>
        <v>0.11197647184367113</v>
      </c>
      <c r="S420" s="96">
        <f t="shared" si="122"/>
        <v>558.46068829460057</v>
      </c>
      <c r="T420" s="96">
        <f t="shared" si="123"/>
        <v>44.280659961284883</v>
      </c>
      <c r="U420" s="96">
        <f t="shared" si="124"/>
        <v>222.01174429236119</v>
      </c>
      <c r="V420" s="32">
        <f t="shared" si="125"/>
        <v>999.99999999999932</v>
      </c>
      <c r="W420" s="100">
        <f>IF(A420=1,((cPH1_+cPHr+(cNES*L420+(cNES+cOSEX)*G420+(cNES+cEREX)*H420+(cNES+cHOEX)*I420+(cNES+cNES)*S420+(cNES+cOSEX)*N420+(cNES+cEREX)*O420+(cNES+cHOEX)*P420)))/(1+cDR)^(A$6:A$65537 + 0.5),(cPHr+(cNES*L420+(cNES+cOSEX)*G420+(cNES+cEREX)*H420+(cNES+cHOEX)*I420+(cNES+cNES)*S420+(cNES+cOSEX)*N420+(cNES+cEREX)*O420+(cNES+cHOEX)*P420))/(1+cDR)^(((cycle + 0.5)/('Life tables'!$I$2/2))))</f>
        <v>69983.221813304874</v>
      </c>
      <c r="X420" s="107">
        <f>((L420+G420+H420+I420+N420+O420+P420+S420)/('Life tables'!$I$2/2))/(1+oDR)^(((cycle + 0.5)/('Life tables'!$I$2/2)))</f>
        <v>22.210416348091083</v>
      </c>
      <c r="Y420" s="31">
        <f>((uNES*L420+ uOCEX*G420+uEREX*H420+uHOEX*I420+uNES*S420+ uOCEX*N420+uEREX*O420+uHOEX*P420)/('Life tables'!$I$2/2))/(1+oDR)^(((cycle + 0.5)/('Life tables'!$I$2/2)))</f>
        <v>14.638354125137553</v>
      </c>
      <c r="Z420" s="100">
        <f t="shared" si="120"/>
        <v>176734.84919574924</v>
      </c>
      <c r="AA420" s="107">
        <f>((L420+G420+H420+I420+N420+O420+P420+S420)/('Life tables'!$I$2/2))</f>
        <v>28.142186021351069</v>
      </c>
      <c r="AB420" s="31">
        <f>((uNES*L420+ uOCEX*G420+uEREX*H420+uHOEX*I420+uNES*S420+ uOCEX*N420+uEREX*O420+uHOEX*P420)/('Life tables'!$I$2/2))</f>
        <v>18.547841624384457</v>
      </c>
    </row>
    <row r="421" spans="1:28" x14ac:dyDescent="0.25">
      <c r="A421" s="4">
        <v>415</v>
      </c>
      <c r="C421" s="105">
        <f>IF(male=0,VLOOKUP((($A$5:$A$1570/'Life tables'!$I$2)*2)+age,lifetable,13,1),IF(male=1,VLOOKUP((($A$5:$A$1570/'Life tables'!$I$2)*2)+age,lifetable,10,1),"error"))</f>
        <v>2.1228983945331681E-4</v>
      </c>
      <c r="F421" s="96">
        <f t="shared" si="108"/>
        <v>112.75832482169284</v>
      </c>
      <c r="G421" s="96">
        <f t="shared" si="109"/>
        <v>11.326809718510939</v>
      </c>
      <c r="H421" s="96">
        <f t="shared" si="110"/>
        <v>0.6468835604714116</v>
      </c>
      <c r="I421" s="96">
        <f t="shared" si="111"/>
        <v>0.25920012484853089</v>
      </c>
      <c r="J421" s="96">
        <f t="shared" si="112"/>
        <v>2.6534365650170914E-2</v>
      </c>
      <c r="K421" s="96">
        <f t="shared" si="113"/>
        <v>0.27084966096254887</v>
      </c>
      <c r="L421" s="96">
        <f t="shared" si="121"/>
        <v>100.22804739124923</v>
      </c>
      <c r="M421" s="96">
        <f t="shared" si="114"/>
        <v>620.94927092466037</v>
      </c>
      <c r="N421" s="96">
        <f t="shared" si="115"/>
        <v>59.798760155803784</v>
      </c>
      <c r="O421" s="96">
        <f t="shared" si="116"/>
        <v>1.4273902064684811</v>
      </c>
      <c r="P421" s="96">
        <f t="shared" si="117"/>
        <v>1.4273902064684811</v>
      </c>
      <c r="Q421" s="96">
        <f t="shared" si="118"/>
        <v>0.1451219311017701</v>
      </c>
      <c r="R421" s="96">
        <f t="shared" si="119"/>
        <v>0.11189186265486606</v>
      </c>
      <c r="S421" s="96">
        <f t="shared" si="122"/>
        <v>558.03871656216302</v>
      </c>
      <c r="T421" s="96">
        <f t="shared" si="123"/>
        <v>44.452316258036824</v>
      </c>
      <c r="U421" s="96">
        <f t="shared" si="124"/>
        <v>222.39448581597861</v>
      </c>
      <c r="V421" s="32">
        <f t="shared" si="125"/>
        <v>999.99999999999932</v>
      </c>
      <c r="W421" s="100">
        <f>IF(A421=1,((cPH1_+cPHr+(cNES*L421+(cNES+cOSEX)*G421+(cNES+cEREX)*H421+(cNES+cHOEX)*I421+(cNES+cNES)*S421+(cNES+cOSEX)*N421+(cNES+cEREX)*O421+(cNES+cHOEX)*P421)))/(1+cDR)^(A$6:A$65537 + 0.5),(cPHr+(cNES*L421+(cNES+cOSEX)*G421+(cNES+cEREX)*H421+(cNES+cHOEX)*I421+(cNES+cNES)*S421+(cNES+cOSEX)*N421+(cNES+cEREX)*O421+(cNES+cHOEX)*P421))/(1+cDR)^(((cycle + 0.5)/('Life tables'!$I$2/2))))</f>
        <v>69774.231792367995</v>
      </c>
      <c r="X421" s="107">
        <f>((L421+G421+H421+I421+N421+O421+P421+S421)/('Life tables'!$I$2/2))/(1+oDR)^(((cycle + 0.5)/('Life tables'!$I$2/2)))</f>
        <v>22.180963412996956</v>
      </c>
      <c r="Y421" s="31">
        <f>((uNES*L421+ uOCEX*G421+uEREX*H421+uHOEX*I421+uNES*S421+ uOCEX*N421+uEREX*O421+uHOEX*P421)/('Life tables'!$I$2/2))/(1+oDR)^(((cycle + 0.5)/('Life tables'!$I$2/2)))</f>
        <v>14.618942400455754</v>
      </c>
      <c r="Z421" s="100">
        <f t="shared" si="120"/>
        <v>176601.32604468515</v>
      </c>
      <c r="AA421" s="107">
        <f>((L421+G421+H421+I421+N421+O421+P421+S421)/('Life tables'!$I$2/2))</f>
        <v>28.12092146489681</v>
      </c>
      <c r="AB421" s="31">
        <f>((uNES*L421+ uOCEX*G421+uEREX*H421+uHOEX*I421+uNES*S421+ uOCEX*N421+uEREX*O421+uHOEX*P421)/('Life tables'!$I$2/2))</f>
        <v>18.533826664272976</v>
      </c>
    </row>
    <row r="422" spans="1:28" x14ac:dyDescent="0.25">
      <c r="A422" s="4">
        <v>416</v>
      </c>
      <c r="C422" s="105">
        <f>IF(male=0,VLOOKUP((($A$5:$A$1570/'Life tables'!$I$2)*2)+age,lifetable,13,1),IF(male=1,VLOOKUP((($A$5:$A$1570/'Life tables'!$I$2)*2)+age,lifetable,10,1),"error"))</f>
        <v>2.1228983945331681E-4</v>
      </c>
      <c r="F422" s="96">
        <f t="shared" si="108"/>
        <v>112.6731153466456</v>
      </c>
      <c r="G422" s="96">
        <f t="shared" si="109"/>
        <v>11.318250248408839</v>
      </c>
      <c r="H422" s="96">
        <f t="shared" si="110"/>
        <v>0.64639472198705472</v>
      </c>
      <c r="I422" s="96">
        <f t="shared" si="111"/>
        <v>0.25900425189098703</v>
      </c>
      <c r="J422" s="96">
        <f t="shared" si="112"/>
        <v>2.6514314098577383E-2</v>
      </c>
      <c r="K422" s="96">
        <f t="shared" si="113"/>
        <v>0.2706449846562643</v>
      </c>
      <c r="L422" s="96">
        <f t="shared" si="121"/>
        <v>100.15230682560389</v>
      </c>
      <c r="M422" s="96">
        <f t="shared" si="114"/>
        <v>620.48008257933816</v>
      </c>
      <c r="N422" s="96">
        <f t="shared" si="115"/>
        <v>59.753576301592886</v>
      </c>
      <c r="O422" s="96">
        <f t="shared" si="116"/>
        <v>1.4263116725520071</v>
      </c>
      <c r="P422" s="96">
        <f t="shared" si="117"/>
        <v>1.4263116725520071</v>
      </c>
      <c r="Q422" s="96">
        <f t="shared" si="118"/>
        <v>0.14501227718652801</v>
      </c>
      <c r="R422" s="96">
        <f t="shared" si="119"/>
        <v>0.11180731732990598</v>
      </c>
      <c r="S422" s="96">
        <f t="shared" si="122"/>
        <v>557.61706333812481</v>
      </c>
      <c r="T422" s="96">
        <f t="shared" si="123"/>
        <v>44.623842849321932</v>
      </c>
      <c r="U422" s="96">
        <f t="shared" si="124"/>
        <v>222.77693811796479</v>
      </c>
      <c r="V422" s="32">
        <f t="shared" si="125"/>
        <v>999.99999999999909</v>
      </c>
      <c r="W422" s="100">
        <f>IF(A422=1,((cPH1_+cPHr+(cNES*L422+(cNES+cOSEX)*G422+(cNES+cEREX)*H422+(cNES+cHOEX)*I422+(cNES+cNES)*S422+(cNES+cOSEX)*N422+(cNES+cEREX)*O422+(cNES+cHOEX)*P422)))/(1+cDR)^(A$6:A$65537 + 0.5),(cPHr+(cNES*L422+(cNES+cOSEX)*G422+(cNES+cEREX)*H422+(cNES+cHOEX)*I422+(cNES+cNES)*S422+(cNES+cOSEX)*N422+(cNES+cEREX)*O422+(cNES+cHOEX)*P422))/(1+cDR)^(((cycle + 0.5)/('Life tables'!$I$2/2))))</f>
        <v>69565.865868086767</v>
      </c>
      <c r="X422" s="107">
        <f>((L422+G422+H422+I422+N422+O422+P422+S422)/('Life tables'!$I$2/2))/(1+oDR)^(((cycle + 0.5)/('Life tables'!$I$2/2)))</f>
        <v>22.151549535582681</v>
      </c>
      <c r="Y422" s="31">
        <f>((uNES*L422+ uOCEX*G422+uEREX*H422+uHOEX*I422+uNES*S422+ uOCEX*N422+uEREX*O422+uHOEX*P422)/('Life tables'!$I$2/2))/(1+oDR)^(((cycle + 0.5)/('Life tables'!$I$2/2)))</f>
        <v>14.599556417741757</v>
      </c>
      <c r="Z422" s="100">
        <f t="shared" si="120"/>
        <v>176467.90375097888</v>
      </c>
      <c r="AA422" s="107">
        <f>((L422+G422+H422+I422+N422+O422+P422+S422)/('Life tables'!$I$2/2))</f>
        <v>28.099672976865975</v>
      </c>
      <c r="AB422" s="31">
        <f>((uNES*L422+ uOCEX*G422+uEREX*H422+uHOEX*I422+uNES*S422+ uOCEX*N422+uEREX*O422+uHOEX*P422)/('Life tables'!$I$2/2))</f>
        <v>18.519822294456798</v>
      </c>
    </row>
    <row r="423" spans="1:28" x14ac:dyDescent="0.25">
      <c r="A423" s="4">
        <v>417</v>
      </c>
      <c r="C423" s="105">
        <f>IF(male=0,VLOOKUP((($A$5:$A$1570/'Life tables'!$I$2)*2)+age,lifetable,13,1),IF(male=1,VLOOKUP((($A$5:$A$1570/'Life tables'!$I$2)*2)+age,lifetable,10,1),"error"))</f>
        <v>2.1228983945331681E-4</v>
      </c>
      <c r="F423" s="96">
        <f t="shared" si="108"/>
        <v>112.58797063344076</v>
      </c>
      <c r="G423" s="96">
        <f t="shared" si="109"/>
        <v>11.309697283769346</v>
      </c>
      <c r="H423" s="96">
        <f t="shared" si="110"/>
        <v>0.64590625503509924</v>
      </c>
      <c r="I423" s="96">
        <f t="shared" si="111"/>
        <v>0.2588085278029626</v>
      </c>
      <c r="J423" s="96">
        <f t="shared" si="112"/>
        <v>2.6494277786784631E-2</v>
      </c>
      <c r="K423" s="96">
        <f t="shared" si="113"/>
        <v>0.27044046391031717</v>
      </c>
      <c r="L423" s="96">
        <f t="shared" si="121"/>
        <v>100.07662382513625</v>
      </c>
      <c r="M423" s="96">
        <f t="shared" si="114"/>
        <v>620.01124839927184</v>
      </c>
      <c r="N423" s="96">
        <f t="shared" si="115"/>
        <v>59.708426554263475</v>
      </c>
      <c r="O423" s="96">
        <f t="shared" si="116"/>
        <v>1.4252339527632589</v>
      </c>
      <c r="P423" s="96">
        <f t="shared" si="117"/>
        <v>1.4252339527632589</v>
      </c>
      <c r="Q423" s="96">
        <f t="shared" si="118"/>
        <v>0.14490270604317779</v>
      </c>
      <c r="R423" s="96">
        <f t="shared" si="119"/>
        <v>0.11172283582370215</v>
      </c>
      <c r="S423" s="96">
        <f t="shared" si="122"/>
        <v>557.19572839761497</v>
      </c>
      <c r="T423" s="96">
        <f t="shared" si="123"/>
        <v>44.795239833151896</v>
      </c>
      <c r="U423" s="96">
        <f t="shared" si="124"/>
        <v>223.15910141769882</v>
      </c>
      <c r="V423" s="32">
        <f t="shared" si="125"/>
        <v>999.99999999999932</v>
      </c>
      <c r="W423" s="100">
        <f>IF(A423=1,((cPH1_+cPHr+(cNES*L423+(cNES+cOSEX)*G423+(cNES+cEREX)*H423+(cNES+cHOEX)*I423+(cNES+cNES)*S423+(cNES+cOSEX)*N423+(cNES+cEREX)*O423+(cNES+cHOEX)*P423)))/(1+cDR)^(A$6:A$65537 + 0.5),(cPHr+(cNES*L423+(cNES+cOSEX)*G423+(cNES+cEREX)*H423+(cNES+cHOEX)*I423+(cNES+cNES)*S423+(cNES+cOSEX)*N423+(cNES+cEREX)*O423+(cNES+cHOEX)*P423))/(1+cDR)^(((cycle + 0.5)/('Life tables'!$I$2/2))))</f>
        <v>69358.122177387224</v>
      </c>
      <c r="X423" s="107">
        <f>((L423+G423+H423+I423+N423+O423+P423+S423)/('Life tables'!$I$2/2))/(1+oDR)^(((cycle + 0.5)/('Life tables'!$I$2/2)))</f>
        <v>22.122174664028268</v>
      </c>
      <c r="Y423" s="31">
        <f>((uNES*L423+ uOCEX*G423+uEREX*H423+uHOEX*I423+uNES*S423+ uOCEX*N423+uEREX*O423+uHOEX*P423)/('Life tables'!$I$2/2))/(1+oDR)^(((cycle + 0.5)/('Life tables'!$I$2/2)))</f>
        <v>14.580196142842944</v>
      </c>
      <c r="Z423" s="100">
        <f t="shared" si="120"/>
        <v>176334.58224001905</v>
      </c>
      <c r="AA423" s="107">
        <f>((L423+G423+H423+I423+N423+O423+P423+S423)/('Life tables'!$I$2/2))</f>
        <v>28.078440545084707</v>
      </c>
      <c r="AB423" s="31">
        <f>((uNES*L423+ uOCEX*G423+uEREX*H423+uHOEX*I423+uNES*S423+ uOCEX*N423+uEREX*O423+uHOEX*P423)/('Life tables'!$I$2/2))</f>
        <v>18.505828506913275</v>
      </c>
    </row>
    <row r="424" spans="1:28" x14ac:dyDescent="0.25">
      <c r="A424" s="4">
        <v>418</v>
      </c>
      <c r="C424" s="105">
        <f>IF(male=0,VLOOKUP((($A$5:$A$1570/'Life tables'!$I$2)*2)+age,lifetable,13,1),IF(male=1,VLOOKUP((($A$5:$A$1570/'Life tables'!$I$2)*2)+age,lifetable,10,1),"error"))</f>
        <v>2.3219220175896282E-4</v>
      </c>
      <c r="F424" s="96">
        <f t="shared" si="108"/>
        <v>112.50289061554213</v>
      </c>
      <c r="G424" s="96">
        <f t="shared" si="109"/>
        <v>11.301150817908761</v>
      </c>
      <c r="H424" s="96">
        <f t="shared" si="110"/>
        <v>0.64541815923383339</v>
      </c>
      <c r="I424" s="96">
        <f t="shared" si="111"/>
        <v>0.25861295243150939</v>
      </c>
      <c r="J424" s="96">
        <f t="shared" si="112"/>
        <v>2.8956241941367002E-2</v>
      </c>
      <c r="K424" s="96">
        <f t="shared" si="113"/>
        <v>0.27023609856488501</v>
      </c>
      <c r="L424" s="96">
        <f t="shared" si="121"/>
        <v>99.99851634546178</v>
      </c>
      <c r="M424" s="96">
        <f t="shared" si="114"/>
        <v>619.5427681336065</v>
      </c>
      <c r="N424" s="96">
        <f t="shared" si="115"/>
        <v>59.663310889657687</v>
      </c>
      <c r="O424" s="96">
        <f t="shared" si="116"/>
        <v>1.4241570465255904</v>
      </c>
      <c r="P424" s="96">
        <f t="shared" si="117"/>
        <v>1.4241570465255904</v>
      </c>
      <c r="Q424" s="96">
        <f t="shared" si="118"/>
        <v>0.15836771125705043</v>
      </c>
      <c r="R424" s="96">
        <f t="shared" si="119"/>
        <v>0.11163841809105181</v>
      </c>
      <c r="S424" s="96">
        <f t="shared" si="122"/>
        <v>556.76113702154953</v>
      </c>
      <c r="T424" s="96">
        <f t="shared" si="123"/>
        <v>44.982563786350312</v>
      </c>
      <c r="U424" s="96">
        <f t="shared" si="124"/>
        <v>223.54097593435475</v>
      </c>
      <c r="V424" s="32">
        <f t="shared" si="125"/>
        <v>999.99999999999932</v>
      </c>
      <c r="W424" s="100">
        <f>IF(A424=1,((cPH1_+cPHr+(cNES*L424+(cNES+cOSEX)*G424+(cNES+cEREX)*H424+(cNES+cHOEX)*I424+(cNES+cNES)*S424+(cNES+cOSEX)*N424+(cNES+cEREX)*O424+(cNES+cHOEX)*P424)))/(1+cDR)^(A$6:A$65537 + 0.5),(cPHr+(cNES*L424+(cNES+cOSEX)*G424+(cNES+cEREX)*H424+(cNES+cHOEX)*I424+(cNES+cNES)*S424+(cNES+cOSEX)*N424+(cNES+cEREX)*O424+(cNES+cHOEX)*P424))/(1+cDR)^(((cycle + 0.5)/('Life tables'!$I$2/2))))</f>
        <v>69149.685738016866</v>
      </c>
      <c r="X424" s="107">
        <f>((L424+G424+H424+I424+N424+O424+P424+S424)/('Life tables'!$I$2/2))/(1+oDR)^(((cycle + 0.5)/('Life tables'!$I$2/2)))</f>
        <v>22.092353802184704</v>
      </c>
      <c r="Y424" s="31">
        <f>((uNES*L424+ uOCEX*G424+uEREX*H424+uHOEX*I424+uNES*S424+ uOCEX*N424+uEREX*O424+uHOEX*P424)/('Life tables'!$I$2/2))/(1+oDR)^(((cycle + 0.5)/('Life tables'!$I$2/2)))</f>
        <v>14.560536628905457</v>
      </c>
      <c r="Z424" s="100">
        <f t="shared" si="120"/>
        <v>176198.01550775801</v>
      </c>
      <c r="AA424" s="107">
        <f>((L424+G424+H424+I424+N424+O424+P424+S424)/('Life tables'!$I$2/2))</f>
        <v>28.056608292952419</v>
      </c>
      <c r="AB424" s="31">
        <f>((uNES*L424+ uOCEX*G424+uEREX*H424+uHOEX*I424+uNES*S424+ uOCEX*N424+uEREX*O424+uHOEX*P424)/('Life tables'!$I$2/2))</f>
        <v>18.491432664453708</v>
      </c>
    </row>
    <row r="425" spans="1:28" x14ac:dyDescent="0.25">
      <c r="A425" s="4">
        <v>419</v>
      </c>
      <c r="C425" s="105">
        <f>IF(male=0,VLOOKUP((($A$5:$A$1570/'Life tables'!$I$2)*2)+age,lifetable,13,1),IF(male=1,VLOOKUP((($A$5:$A$1570/'Life tables'!$I$2)*2)+age,lifetable,10,1),"error"))</f>
        <v>2.3219220175896282E-4</v>
      </c>
      <c r="F425" s="96">
        <f t="shared" si="108"/>
        <v>112.41538944268231</v>
      </c>
      <c r="G425" s="96">
        <f t="shared" si="109"/>
        <v>11.292361141965127</v>
      </c>
      <c r="H425" s="96">
        <f t="shared" si="110"/>
        <v>0.64491617350165364</v>
      </c>
      <c r="I425" s="96">
        <f t="shared" si="111"/>
        <v>0.25841181149610154</v>
      </c>
      <c r="J425" s="96">
        <f t="shared" si="112"/>
        <v>2.8933720696645022E-2</v>
      </c>
      <c r="K425" s="96">
        <f t="shared" si="113"/>
        <v>0.27002591751581051</v>
      </c>
      <c r="L425" s="96">
        <f t="shared" si="121"/>
        <v>99.92074067750697</v>
      </c>
      <c r="M425" s="96">
        <f t="shared" si="114"/>
        <v>619.06107083661198</v>
      </c>
      <c r="N425" s="96">
        <f t="shared" si="115"/>
        <v>59.616922396298506</v>
      </c>
      <c r="O425" s="96">
        <f t="shared" si="116"/>
        <v>1.4230497579975139</v>
      </c>
      <c r="P425" s="96">
        <f t="shared" si="117"/>
        <v>1.4230497579975139</v>
      </c>
      <c r="Q425" s="96">
        <f t="shared" si="118"/>
        <v>0.15824457964714797</v>
      </c>
      <c r="R425" s="96">
        <f t="shared" si="119"/>
        <v>0.11155161871738273</v>
      </c>
      <c r="S425" s="96">
        <f t="shared" si="122"/>
        <v>556.32825272595392</v>
      </c>
      <c r="T425" s="96">
        <f t="shared" si="123"/>
        <v>45.169742086694107</v>
      </c>
      <c r="U425" s="96">
        <f t="shared" si="124"/>
        <v>223.92255347058793</v>
      </c>
      <c r="V425" s="32">
        <f t="shared" si="125"/>
        <v>999.99999999999932</v>
      </c>
      <c r="W425" s="100">
        <f>IF(A425=1,((cPH1_+cPHr+(cNES*L425+(cNES+cOSEX)*G425+(cNES+cEREX)*H425+(cNES+cHOEX)*I425+(cNES+cNES)*S425+(cNES+cOSEX)*N425+(cNES+cEREX)*O425+(cNES+cHOEX)*P425)))/(1+cDR)^(A$6:A$65537 + 0.5),(cPHr+(cNES*L425+(cNES+cOSEX)*G425+(cNES+cEREX)*H425+(cNES+cHOEX)*I425+(cNES+cNES)*S425+(cNES+cOSEX)*N425+(cNES+cEREX)*O425+(cNES+cHOEX)*P425))/(1+cDR)^(((cycle + 0.5)/('Life tables'!$I$2/2))))</f>
        <v>68941.672463614392</v>
      </c>
      <c r="X425" s="107">
        <f>((L425+G425+H425+I425+N425+O425+P425+S425)/('Life tables'!$I$2/2))/(1+oDR)^(((cycle + 0.5)/('Life tables'!$I$2/2)))</f>
        <v>22.062573140777875</v>
      </c>
      <c r="Y425" s="31">
        <f>((uNES*L425+ uOCEX*G425+uEREX*H425+uHOEX*I425+uNES*S425+ uOCEX*N425+uEREX*O425+uHOEX*P425)/('Life tables'!$I$2/2))/(1+oDR)^(((cycle + 0.5)/('Life tables'!$I$2/2)))</f>
        <v>14.540908915390146</v>
      </c>
      <c r="Z425" s="100">
        <f t="shared" si="120"/>
        <v>176061.03553447637</v>
      </c>
      <c r="AA425" s="107">
        <f>((L425+G425+H425+I425+N425+O425+P425+S425)/('Life tables'!$I$2/2))</f>
        <v>28.034793018520926</v>
      </c>
      <c r="AB425" s="31">
        <f>((uNES*L425+ uOCEX*G425+uEREX*H425+uHOEX*I425+uNES*S425+ uOCEX*N425+uEREX*O425+uHOEX*P425)/('Life tables'!$I$2/2))</f>
        <v>18.477054745290488</v>
      </c>
    </row>
    <row r="426" spans="1:28" x14ac:dyDescent="0.25">
      <c r="A426" s="4">
        <v>420</v>
      </c>
      <c r="C426" s="105">
        <f>IF(male=0,VLOOKUP((($A$5:$A$1570/'Life tables'!$I$2)*2)+age,lifetable,13,1),IF(male=1,VLOOKUP((($A$5:$A$1570/'Life tables'!$I$2)*2)+age,lifetable,10,1),"error"))</f>
        <v>2.3219220175896282E-4</v>
      </c>
      <c r="F426" s="96">
        <f t="shared" si="108"/>
        <v>112.3279574884299</v>
      </c>
      <c r="G426" s="96">
        <f t="shared" si="109"/>
        <v>11.283578419175473</v>
      </c>
      <c r="H426" s="96">
        <f t="shared" si="110"/>
        <v>0.64441458486990322</v>
      </c>
      <c r="I426" s="96">
        <f t="shared" si="111"/>
        <v>0.25821082967508024</v>
      </c>
      <c r="J426" s="96">
        <f t="shared" si="112"/>
        <v>2.8911217267560782E-2</v>
      </c>
      <c r="K426" s="96">
        <f t="shared" si="113"/>
        <v>0.26981590273238759</v>
      </c>
      <c r="L426" s="96">
        <f t="shared" si="121"/>
        <v>99.843026534709495</v>
      </c>
      <c r="M426" s="96">
        <f t="shared" si="114"/>
        <v>618.57974695428743</v>
      </c>
      <c r="N426" s="96">
        <f t="shared" si="115"/>
        <v>59.570569863581099</v>
      </c>
      <c r="O426" s="96">
        <f t="shared" si="116"/>
        <v>1.421943327846229</v>
      </c>
      <c r="P426" s="96">
        <f t="shared" si="117"/>
        <v>1.421943327846229</v>
      </c>
      <c r="Q426" s="96">
        <f t="shared" si="118"/>
        <v>0.15812154348961724</v>
      </c>
      <c r="R426" s="96">
        <f t="shared" si="119"/>
        <v>0.11146488663111526</v>
      </c>
      <c r="S426" s="96">
        <f t="shared" si="122"/>
        <v>555.8957040048931</v>
      </c>
      <c r="T426" s="96">
        <f t="shared" si="123"/>
        <v>45.356774847451284</v>
      </c>
      <c r="U426" s="96">
        <f t="shared" si="124"/>
        <v>224.30383425995143</v>
      </c>
      <c r="V426" s="32">
        <f t="shared" si="125"/>
        <v>999.99999999999932</v>
      </c>
      <c r="W426" s="100">
        <f>IF(A426=1,((cPH1_+cPHr+(cNES*L426+(cNES+cOSEX)*G426+(cNES+cEREX)*H426+(cNES+cHOEX)*I426+(cNES+cNES)*S426+(cNES+cOSEX)*N426+(cNES+cEREX)*O426+(cNES+cHOEX)*P426)))/(1+cDR)^(A$6:A$65537 + 0.5),(cPHr+(cNES*L426+(cNES+cOSEX)*G426+(cNES+cEREX)*H426+(cNES+cHOEX)*I426+(cNES+cNES)*S426+(cNES+cOSEX)*N426+(cNES+cEREX)*O426+(cNES+cHOEX)*P426))/(1+cDR)^(((cycle + 0.5)/('Life tables'!$I$2/2))))</f>
        <v>68734.284892880431</v>
      </c>
      <c r="X426" s="107">
        <f>((L426+G426+H426+I426+N426+O426+P426+S426)/('Life tables'!$I$2/2))/(1+oDR)^(((cycle + 0.5)/('Life tables'!$I$2/2)))</f>
        <v>22.032832625535303</v>
      </c>
      <c r="Y426" s="31">
        <f>((uNES*L426+ uOCEX*G426+uEREX*H426+uHOEX*I426+uNES*S426+ uOCEX*N426+uEREX*O426+uHOEX*P426)/('Life tables'!$I$2/2))/(1+oDR)^(((cycle + 0.5)/('Life tables'!$I$2/2)))</f>
        <v>14.521307661197838</v>
      </c>
      <c r="Z426" s="100">
        <f t="shared" si="120"/>
        <v>175924.16196674056</v>
      </c>
      <c r="AA426" s="107">
        <f>((L426+G426+H426+I426+N426+O426+P426+S426)/('Life tables'!$I$2/2))</f>
        <v>28.012994708487508</v>
      </c>
      <c r="AB426" s="31">
        <f>((uNES*L426+ uOCEX*G426+uEREX*H426+uHOEX*I426+uNES*S426+ uOCEX*N426+uEREX*O426+uHOEX*P426)/('Life tables'!$I$2/2))</f>
        <v>18.462688006897661</v>
      </c>
    </row>
    <row r="427" spans="1:28" x14ac:dyDescent="0.25">
      <c r="A427" s="4">
        <v>421</v>
      </c>
      <c r="C427" s="105">
        <f>IF(male=0,VLOOKUP((($A$5:$A$1570/'Life tables'!$I$2)*2)+age,lifetable,13,1),IF(male=1,VLOOKUP((($A$5:$A$1570/'Life tables'!$I$2)*2)+age,lifetable,10,1),"error"))</f>
        <v>2.3219220175896282E-4</v>
      </c>
      <c r="F427" s="96">
        <f t="shared" si="108"/>
        <v>112.24059464367065</v>
      </c>
      <c r="G427" s="96">
        <f t="shared" si="109"/>
        <v>11.274802638579047</v>
      </c>
      <c r="H427" s="96">
        <f t="shared" si="110"/>
        <v>0.6439133927126045</v>
      </c>
      <c r="I427" s="96">
        <f t="shared" si="111"/>
        <v>0.25801000671762209</v>
      </c>
      <c r="J427" s="96">
        <f t="shared" si="112"/>
        <v>2.8888731626030201E-2</v>
      </c>
      <c r="K427" s="96">
        <f t="shared" si="113"/>
        <v>0.2696060539525198</v>
      </c>
      <c r="L427" s="96">
        <f t="shared" si="121"/>
        <v>99.765373820082829</v>
      </c>
      <c r="M427" s="96">
        <f t="shared" si="114"/>
        <v>618.09879624892585</v>
      </c>
      <c r="N427" s="96">
        <f t="shared" si="115"/>
        <v>59.524253268613762</v>
      </c>
      <c r="O427" s="96">
        <f t="shared" si="116"/>
        <v>1.4208377555253131</v>
      </c>
      <c r="P427" s="96">
        <f t="shared" si="117"/>
        <v>1.4208377555253131</v>
      </c>
      <c r="Q427" s="96">
        <f t="shared" si="118"/>
        <v>0.15799860272369556</v>
      </c>
      <c r="R427" s="96">
        <f t="shared" si="119"/>
        <v>0.11137822178941578</v>
      </c>
      <c r="S427" s="96">
        <f t="shared" si="122"/>
        <v>555.46349064474839</v>
      </c>
      <c r="T427" s="96">
        <f t="shared" si="123"/>
        <v>45.543662181801011</v>
      </c>
      <c r="U427" s="96">
        <f t="shared" si="124"/>
        <v>224.68481853569335</v>
      </c>
      <c r="V427" s="32">
        <f t="shared" si="125"/>
        <v>999.9999999999992</v>
      </c>
      <c r="W427" s="100">
        <f>IF(A427=1,((cPH1_+cPHr+(cNES*L427+(cNES+cOSEX)*G427+(cNES+cEREX)*H427+(cNES+cHOEX)*I427+(cNES+cNES)*S427+(cNES+cOSEX)*N427+(cNES+cEREX)*O427+(cNES+cHOEX)*P427)))/(1+cDR)^(A$6:A$65537 + 0.5),(cPHr+(cNES*L427+(cNES+cOSEX)*G427+(cNES+cEREX)*H427+(cNES+cHOEX)*I427+(cNES+cNES)*S427+(cNES+cOSEX)*N427+(cNES+cEREX)*O427+(cNES+cHOEX)*P427))/(1+cDR)^(((cycle + 0.5)/('Life tables'!$I$2/2))))</f>
        <v>68527.521145607665</v>
      </c>
      <c r="X427" s="107">
        <f>((L427+G427+H427+I427+N427+O427+P427+S427)/('Life tables'!$I$2/2))/(1+oDR)^(((cycle + 0.5)/('Life tables'!$I$2/2)))</f>
        <v>22.003132202261543</v>
      </c>
      <c r="Y427" s="31">
        <f>((uNES*L427+ uOCEX*G427+uEREX*H427+uHOEX*I427+uNES*S427+ uOCEX*N427+uEREX*O427+uHOEX*P427)/('Life tables'!$I$2/2))/(1+oDR)^(((cycle + 0.5)/('Life tables'!$I$2/2)))</f>
        <v>14.501732830611706</v>
      </c>
      <c r="Z427" s="100">
        <f t="shared" si="120"/>
        <v>175787.39472659974</v>
      </c>
      <c r="AA427" s="107">
        <f>((L427+G427+H427+I427+N427+O427+P427+S427)/('Life tables'!$I$2/2))</f>
        <v>27.991213349564557</v>
      </c>
      <c r="AB427" s="31">
        <f>((uNES*L427+ uOCEX*G427+uEREX*H427+uHOEX*I427+uNES*S427+ uOCEX*N427+uEREX*O427+uHOEX*P427)/('Life tables'!$I$2/2))</f>
        <v>18.448332440520232</v>
      </c>
    </row>
    <row r="428" spans="1:28" x14ac:dyDescent="0.25">
      <c r="A428" s="4">
        <v>422</v>
      </c>
      <c r="C428" s="105">
        <f>IF(male=0,VLOOKUP((($A$5:$A$1570/'Life tables'!$I$2)*2)+age,lifetable,13,1),IF(male=1,VLOOKUP((($A$5:$A$1570/'Life tables'!$I$2)*2)+age,lifetable,10,1),"error"))</f>
        <v>2.3219220175896282E-4</v>
      </c>
      <c r="F428" s="96">
        <f t="shared" si="108"/>
        <v>112.15330080196037</v>
      </c>
      <c r="G428" s="96">
        <f t="shared" si="109"/>
        <v>11.266033789483304</v>
      </c>
      <c r="H428" s="96">
        <f t="shared" si="110"/>
        <v>0.64341259641909743</v>
      </c>
      <c r="I428" s="96">
        <f t="shared" si="111"/>
        <v>0.25780934237904141</v>
      </c>
      <c r="J428" s="96">
        <f t="shared" si="112"/>
        <v>2.8866263744656454E-2</v>
      </c>
      <c r="K428" s="96">
        <f t="shared" si="113"/>
        <v>0.26939637092052432</v>
      </c>
      <c r="L428" s="96">
        <f t="shared" si="121"/>
        <v>99.687782439013745</v>
      </c>
      <c r="M428" s="96">
        <f t="shared" si="114"/>
        <v>617.61821848054444</v>
      </c>
      <c r="N428" s="96">
        <f t="shared" si="115"/>
        <v>59.477972588285631</v>
      </c>
      <c r="O428" s="96">
        <f t="shared" si="116"/>
        <v>1.4197330404831123</v>
      </c>
      <c r="P428" s="96">
        <f t="shared" si="117"/>
        <v>1.4197330404831123</v>
      </c>
      <c r="Q428" s="96">
        <f t="shared" si="118"/>
        <v>0.15787575728803843</v>
      </c>
      <c r="R428" s="96">
        <f t="shared" si="119"/>
        <v>0.11129162414904069</v>
      </c>
      <c r="S428" s="96">
        <f t="shared" si="122"/>
        <v>555.0316124298555</v>
      </c>
      <c r="T428" s="96">
        <f t="shared" si="123"/>
        <v>45.730404202833704</v>
      </c>
      <c r="U428" s="96">
        <f t="shared" si="124"/>
        <v>225.06550653076292</v>
      </c>
      <c r="V428" s="32">
        <f t="shared" si="125"/>
        <v>999.9999999999992</v>
      </c>
      <c r="W428" s="100">
        <f>IF(A428=1,((cPH1_+cPHr+(cNES*L428+(cNES+cOSEX)*G428+(cNES+cEREX)*H428+(cNES+cHOEX)*I428+(cNES+cNES)*S428+(cNES+cOSEX)*N428+(cNES+cEREX)*O428+(cNES+cHOEX)*P428)))/(1+cDR)^(A$6:A$65537 + 0.5),(cPHr+(cNES*L428+(cNES+cOSEX)*G428+(cNES+cEREX)*H428+(cNES+cHOEX)*I428+(cNES+cNES)*S428+(cNES+cOSEX)*N428+(cNES+cEREX)*O428+(cNES+cHOEX)*P428))/(1+cDR)^(((cycle + 0.5)/('Life tables'!$I$2/2))))</f>
        <v>68321.379347144903</v>
      </c>
      <c r="X428" s="107">
        <f>((L428+G428+H428+I428+N428+O428+P428+S428)/('Life tables'!$I$2/2))/(1+oDR)^(((cycle + 0.5)/('Life tables'!$I$2/2)))</f>
        <v>21.973471816837915</v>
      </c>
      <c r="Y428" s="31">
        <f>((uNES*L428+ uOCEX*G428+uEREX*H428+uHOEX*I428+uNES*S428+ uOCEX*N428+uEREX*O428+uHOEX*P428)/('Life tables'!$I$2/2))/(1+oDR)^(((cycle + 0.5)/('Life tables'!$I$2/2)))</f>
        <v>14.482184387965416</v>
      </c>
      <c r="Z428" s="100">
        <f t="shared" si="120"/>
        <v>175650.73373594013</v>
      </c>
      <c r="AA428" s="107">
        <f>((L428+G428+H428+I428+N428+O428+P428+S428)/('Life tables'!$I$2/2))</f>
        <v>27.969448928479338</v>
      </c>
      <c r="AB428" s="31">
        <f>((uNES*L428+ uOCEX*G428+uEREX*H428+uHOEX*I428+uNES*S428+ uOCEX*N428+uEREX*O428+uHOEX*P428)/('Life tables'!$I$2/2))</f>
        <v>18.433988037412895</v>
      </c>
    </row>
    <row r="429" spans="1:28" x14ac:dyDescent="0.25">
      <c r="A429" s="4">
        <v>423</v>
      </c>
      <c r="C429" s="105">
        <f>IF(male=0,VLOOKUP((($A$5:$A$1570/'Life tables'!$I$2)*2)+age,lifetable,13,1),IF(male=1,VLOOKUP((($A$5:$A$1570/'Life tables'!$I$2)*2)+age,lifetable,10,1),"error"))</f>
        <v>2.3219220175896282E-4</v>
      </c>
      <c r="F429" s="96">
        <f t="shared" si="108"/>
        <v>112.06607585940195</v>
      </c>
      <c r="G429" s="96">
        <f t="shared" si="109"/>
        <v>11.257271861451564</v>
      </c>
      <c r="H429" s="96">
        <f t="shared" si="110"/>
        <v>0.64291219539333433</v>
      </c>
      <c r="I429" s="96">
        <f t="shared" si="111"/>
        <v>0.25760883642050747</v>
      </c>
      <c r="J429" s="96">
        <f t="shared" si="112"/>
        <v>2.8843813596698253E-2</v>
      </c>
      <c r="K429" s="96">
        <f t="shared" si="113"/>
        <v>0.2691868533868364</v>
      </c>
      <c r="L429" s="96">
        <f t="shared" si="121"/>
        <v>99.610252299153004</v>
      </c>
      <c r="M429" s="96">
        <f t="shared" si="114"/>
        <v>617.1380134070007</v>
      </c>
      <c r="N429" s="96">
        <f t="shared" si="115"/>
        <v>59.431727799277851</v>
      </c>
      <c r="O429" s="96">
        <f t="shared" si="116"/>
        <v>1.4186291821630079</v>
      </c>
      <c r="P429" s="96">
        <f t="shared" si="117"/>
        <v>1.4186291821630079</v>
      </c>
      <c r="Q429" s="96">
        <f t="shared" si="118"/>
        <v>0.15775300712074936</v>
      </c>
      <c r="R429" s="96">
        <f t="shared" si="119"/>
        <v>0.11120509366635711</v>
      </c>
      <c r="S429" s="96">
        <f t="shared" si="122"/>
        <v>554.60006914260975</v>
      </c>
      <c r="T429" s="96">
        <f t="shared" si="123"/>
        <v>45.917001023551151</v>
      </c>
      <c r="U429" s="96">
        <f t="shared" si="124"/>
        <v>225.44589847781612</v>
      </c>
      <c r="V429" s="32">
        <f t="shared" si="125"/>
        <v>999.99999999999932</v>
      </c>
      <c r="W429" s="100">
        <f>IF(A429=1,((cPH1_+cPHr+(cNES*L429+(cNES+cOSEX)*G429+(cNES+cEREX)*H429+(cNES+cHOEX)*I429+(cNES+cNES)*S429+(cNES+cOSEX)*N429+(cNES+cEREX)*O429+(cNES+cHOEX)*P429)))/(1+cDR)^(A$6:A$65537 + 0.5),(cPHr+(cNES*L429+(cNES+cOSEX)*G429+(cNES+cEREX)*H429+(cNES+cHOEX)*I429+(cNES+cNES)*S429+(cNES+cOSEX)*N429+(cNES+cEREX)*O429+(cNES+cHOEX)*P429))/(1+cDR)^(((cycle + 0.5)/('Life tables'!$I$2/2))))</f>
        <v>68115.857628385071</v>
      </c>
      <c r="X429" s="107">
        <f>((L429+G429+H429+I429+N429+O429+P429+S429)/('Life tables'!$I$2/2))/(1+oDR)^(((cycle + 0.5)/('Life tables'!$I$2/2)))</f>
        <v>21.943851415222202</v>
      </c>
      <c r="Y429" s="31">
        <f>((uNES*L429+ uOCEX*G429+uEREX*H429+uHOEX*I429+uNES*S429+ uOCEX*N429+uEREX*O429+uHOEX*P429)/('Life tables'!$I$2/2))/(1+oDR)^(((cycle + 0.5)/('Life tables'!$I$2/2)))</f>
        <v>14.462662297642938</v>
      </c>
      <c r="Z429" s="100">
        <f t="shared" si="120"/>
        <v>175514.17891649535</v>
      </c>
      <c r="AA429" s="107">
        <f>((L429+G429+H429+I429+N429+O429+P429+S429)/('Life tables'!$I$2/2))</f>
        <v>27.947701431973751</v>
      </c>
      <c r="AB429" s="31">
        <f>((uNES*L429+ uOCEX*G429+uEREX*H429+uHOEX*I429+uNES*S429+ uOCEX*N429+uEREX*O429+uHOEX*P429)/('Life tables'!$I$2/2))</f>
        <v>18.419654788839875</v>
      </c>
    </row>
    <row r="430" spans="1:28" x14ac:dyDescent="0.25">
      <c r="A430" s="4">
        <v>424</v>
      </c>
      <c r="C430" s="105">
        <f>IF(male=0,VLOOKUP((($A$5:$A$1570/'Life tables'!$I$2)*2)+age,lifetable,13,1),IF(male=1,VLOOKUP((($A$5:$A$1570/'Life tables'!$I$2)*2)+age,lifetable,10,1),"error"))</f>
        <v>2.3219220175896282E-4</v>
      </c>
      <c r="F430" s="96">
        <f t="shared" si="108"/>
        <v>111.97891971452825</v>
      </c>
      <c r="G430" s="96">
        <f t="shared" si="109"/>
        <v>11.248516844291238</v>
      </c>
      <c r="H430" s="96">
        <f t="shared" si="110"/>
        <v>0.64241218905320807</v>
      </c>
      <c r="I430" s="96">
        <f t="shared" si="111"/>
        <v>0.25740848860877558</v>
      </c>
      <c r="J430" s="96">
        <f t="shared" si="112"/>
        <v>2.8821381156039785E-2</v>
      </c>
      <c r="K430" s="96">
        <f t="shared" si="113"/>
        <v>0.26897750110772817</v>
      </c>
      <c r="L430" s="96">
        <f t="shared" si="121"/>
        <v>99.53278331031126</v>
      </c>
      <c r="M430" s="96">
        <f t="shared" si="114"/>
        <v>616.65818078410393</v>
      </c>
      <c r="N430" s="96">
        <f t="shared" si="115"/>
        <v>59.385518878074343</v>
      </c>
      <c r="O430" s="96">
        <f t="shared" si="116"/>
        <v>1.4175261800036738</v>
      </c>
      <c r="P430" s="96">
        <f t="shared" si="117"/>
        <v>1.4175261800036738</v>
      </c>
      <c r="Q430" s="96">
        <f t="shared" si="118"/>
        <v>0.15763035215940821</v>
      </c>
      <c r="R430" s="96">
        <f t="shared" si="119"/>
        <v>0.11111863029736316</v>
      </c>
      <c r="S430" s="96">
        <f t="shared" si="122"/>
        <v>554.16886056356543</v>
      </c>
      <c r="T430" s="96">
        <f t="shared" si="123"/>
        <v>46.103452756866602</v>
      </c>
      <c r="U430" s="96">
        <f t="shared" si="124"/>
        <v>225.8259946092212</v>
      </c>
      <c r="V430" s="32">
        <f t="shared" si="125"/>
        <v>999.99999999999932</v>
      </c>
      <c r="W430" s="100">
        <f>IF(A430=1,((cPH1_+cPHr+(cNES*L430+(cNES+cOSEX)*G430+(cNES+cEREX)*H430+(cNES+cHOEX)*I430+(cNES+cNES)*S430+(cNES+cOSEX)*N430+(cNES+cEREX)*O430+(cNES+cHOEX)*P430)))/(1+cDR)^(A$6:A$65537 + 0.5),(cPHr+(cNES*L430+(cNES+cOSEX)*G430+(cNES+cEREX)*H430+(cNES+cHOEX)*I430+(cNES+cNES)*S430+(cNES+cOSEX)*N430+(cNES+cEREX)*O430+(cNES+cHOEX)*P430))/(1+cDR)^(((cycle + 0.5)/('Life tables'!$I$2/2))))</f>
        <v>67910.954125753269</v>
      </c>
      <c r="X430" s="107">
        <f>((L430+G430+H430+I430+N430+O430+P430+S430)/('Life tables'!$I$2/2))/(1+oDR)^(((cycle + 0.5)/('Life tables'!$I$2/2)))</f>
        <v>21.914270943448404</v>
      </c>
      <c r="Y430" s="31">
        <f>((uNES*L430+ uOCEX*G430+uEREX*H430+uHOEX*I430+uNES*S430+ uOCEX*N430+uEREX*O430+uHOEX*P430)/('Life tables'!$I$2/2))/(1+oDR)^(((cycle + 0.5)/('Life tables'!$I$2/2)))</f>
        <v>14.443166524078373</v>
      </c>
      <c r="Z430" s="100">
        <f t="shared" si="120"/>
        <v>175377.73018985669</v>
      </c>
      <c r="AA430" s="107">
        <f>((L430+G430+H430+I430+N430+O430+P430+S430)/('Life tables'!$I$2/2))</f>
        <v>27.925970846804134</v>
      </c>
      <c r="AB430" s="31">
        <f>((uNES*L430+ uOCEX*G430+uEREX*H430+uHOEX*I430+uNES*S430+ uOCEX*N430+uEREX*O430+uHOEX*P430)/('Life tables'!$I$2/2))</f>
        <v>18.405332686074797</v>
      </c>
    </row>
    <row r="431" spans="1:28" x14ac:dyDescent="0.25">
      <c r="A431" s="4">
        <v>425</v>
      </c>
      <c r="C431" s="105">
        <f>IF(male=0,VLOOKUP((($A$5:$A$1570/'Life tables'!$I$2)*2)+age,lifetable,13,1),IF(male=1,VLOOKUP((($A$5:$A$1570/'Life tables'!$I$2)*2)+age,lifetable,10,1),"error"))</f>
        <v>2.3219220175896282E-4</v>
      </c>
      <c r="F431" s="96">
        <f t="shared" si="108"/>
        <v>111.89183226819024</v>
      </c>
      <c r="G431" s="96">
        <f t="shared" si="109"/>
        <v>11.239768728042602</v>
      </c>
      <c r="H431" s="96">
        <f t="shared" si="110"/>
        <v>0.64191257682991032</v>
      </c>
      <c r="I431" s="96">
        <f t="shared" si="111"/>
        <v>0.2572082987159296</v>
      </c>
      <c r="J431" s="96">
        <f t="shared" si="112"/>
        <v>2.879896639716184E-2</v>
      </c>
      <c r="K431" s="96">
        <f t="shared" si="113"/>
        <v>0.26876831384504013</v>
      </c>
      <c r="L431" s="96">
        <f t="shared" si="121"/>
        <v>99.455375384359598</v>
      </c>
      <c r="M431" s="96">
        <f t="shared" si="114"/>
        <v>616.17872036572123</v>
      </c>
      <c r="N431" s="96">
        <f t="shared" si="115"/>
        <v>59.339345800971969</v>
      </c>
      <c r="O431" s="96">
        <f t="shared" si="116"/>
        <v>1.4164240334393181</v>
      </c>
      <c r="P431" s="96">
        <f t="shared" si="117"/>
        <v>1.4164240334393181</v>
      </c>
      <c r="Q431" s="96">
        <f t="shared" si="118"/>
        <v>0.15750779234109841</v>
      </c>
      <c r="R431" s="96">
        <f t="shared" si="119"/>
        <v>0.11103223399770693</v>
      </c>
      <c r="S431" s="96">
        <f t="shared" si="122"/>
        <v>553.73798647153183</v>
      </c>
      <c r="T431" s="96">
        <f t="shared" si="123"/>
        <v>46.289759515604864</v>
      </c>
      <c r="U431" s="96">
        <f t="shared" si="124"/>
        <v>226.20579515706393</v>
      </c>
      <c r="V431" s="32">
        <f t="shared" si="125"/>
        <v>999.9999999999992</v>
      </c>
      <c r="W431" s="100">
        <f>IF(A431=1,((cPH1_+cPHr+(cNES*L431+(cNES+cOSEX)*G431+(cNES+cEREX)*H431+(cNES+cHOEX)*I431+(cNES+cNES)*S431+(cNES+cOSEX)*N431+(cNES+cEREX)*O431+(cNES+cHOEX)*P431)))/(1+cDR)^(A$6:A$65537 + 0.5),(cPHr+(cNES*L431+(cNES+cOSEX)*G431+(cNES+cEREX)*H431+(cNES+cHOEX)*I431+(cNES+cNES)*S431+(cNES+cOSEX)*N431+(cNES+cEREX)*O431+(cNES+cHOEX)*P431))/(1+cDR)^(((cycle + 0.5)/('Life tables'!$I$2/2))))</f>
        <v>67706.666981194561</v>
      </c>
      <c r="X431" s="107">
        <f>((L431+G431+H431+I431+N431+O431+P431+S431)/('Life tables'!$I$2/2))/(1+oDR)^(((cycle + 0.5)/('Life tables'!$I$2/2)))</f>
        <v>21.884730347626437</v>
      </c>
      <c r="Y431" s="31">
        <f>((uNES*L431+ uOCEX*G431+uEREX*H431+uHOEX*I431+uNES*S431+ uOCEX*N431+uEREX*O431+uHOEX*P431)/('Life tables'!$I$2/2))/(1+oDR)^(((cycle + 0.5)/('Life tables'!$I$2/2)))</f>
        <v>14.423697031755792</v>
      </c>
      <c r="Z431" s="100">
        <f t="shared" si="120"/>
        <v>175241.38747748261</v>
      </c>
      <c r="AA431" s="107">
        <f>((L431+G431+H431+I431+N431+O431+P431+S431)/('Life tables'!$I$2/2))</f>
        <v>27.904257159741039</v>
      </c>
      <c r="AB431" s="31">
        <f>((uNES*L431+ uOCEX*G431+uEREX*H431+uHOEX*I431+uNES*S431+ uOCEX*N431+uEREX*O431+uHOEX*P431)/('Life tables'!$I$2/2))</f>
        <v>18.391021720400559</v>
      </c>
    </row>
    <row r="432" spans="1:28" x14ac:dyDescent="0.25">
      <c r="A432" s="4">
        <v>426</v>
      </c>
      <c r="C432" s="105">
        <f>IF(male=0,VLOOKUP((($A$5:$A$1570/'Life tables'!$I$2)*2)+age,lifetable,13,1),IF(male=1,VLOOKUP((($A$5:$A$1570/'Life tables'!$I$2)*2)+age,lifetable,10,1),"error"))</f>
        <v>2.3219220175896282E-4</v>
      </c>
      <c r="F432" s="96">
        <f t="shared" si="108"/>
        <v>111.80481342345068</v>
      </c>
      <c r="G432" s="96">
        <f t="shared" si="109"/>
        <v>11.231027502968105</v>
      </c>
      <c r="H432" s="96">
        <f t="shared" si="110"/>
        <v>0.64141335816732159</v>
      </c>
      <c r="I432" s="96">
        <f t="shared" si="111"/>
        <v>0.25700826651913761</v>
      </c>
      <c r="J432" s="96">
        <f t="shared" si="112"/>
        <v>2.8776569295114501E-2</v>
      </c>
      <c r="K432" s="96">
        <f t="shared" si="113"/>
        <v>0.26855929136592527</v>
      </c>
      <c r="L432" s="96">
        <f t="shared" si="121"/>
        <v>99.378028435135079</v>
      </c>
      <c r="M432" s="96">
        <f t="shared" si="114"/>
        <v>615.69963190387978</v>
      </c>
      <c r="N432" s="96">
        <f t="shared" si="115"/>
        <v>59.293208544090405</v>
      </c>
      <c r="O432" s="96">
        <f t="shared" si="116"/>
        <v>1.4153227418999204</v>
      </c>
      <c r="P432" s="96">
        <f t="shared" si="117"/>
        <v>1.4153227418999204</v>
      </c>
      <c r="Q432" s="96">
        <f t="shared" si="118"/>
        <v>0.15738532760243304</v>
      </c>
      <c r="R432" s="96">
        <f t="shared" si="119"/>
        <v>0.110945904722705</v>
      </c>
      <c r="S432" s="96">
        <f t="shared" si="122"/>
        <v>553.30744664366443</v>
      </c>
      <c r="T432" s="96">
        <f t="shared" si="123"/>
        <v>46.475921412502409</v>
      </c>
      <c r="U432" s="96">
        <f t="shared" si="124"/>
        <v>226.58530035315258</v>
      </c>
      <c r="V432" s="32">
        <f t="shared" si="125"/>
        <v>999.99999999999932</v>
      </c>
      <c r="W432" s="100">
        <f>IF(A432=1,((cPH1_+cPHr+(cNES*L432+(cNES+cOSEX)*G432+(cNES+cEREX)*H432+(cNES+cHOEX)*I432+(cNES+cNES)*S432+(cNES+cOSEX)*N432+(cNES+cEREX)*O432+(cNES+cHOEX)*P432)))/(1+cDR)^(A$6:A$65537 + 0.5),(cPHr+(cNES*L432+(cNES+cOSEX)*G432+(cNES+cEREX)*H432+(cNES+cHOEX)*I432+(cNES+cNES)*S432+(cNES+cOSEX)*N432+(cNES+cEREX)*O432+(cNES+cHOEX)*P432))/(1+cDR)^(((cycle + 0.5)/('Life tables'!$I$2/2))))</f>
        <v>67502.994342161517</v>
      </c>
      <c r="X432" s="107">
        <f>((L432+G432+H432+I432+N432+O432+P432+S432)/('Life tables'!$I$2/2))/(1+oDR)^(((cycle + 0.5)/('Life tables'!$I$2/2)))</f>
        <v>21.855229573941944</v>
      </c>
      <c r="Y432" s="31">
        <f>((uNES*L432+ uOCEX*G432+uEREX*H432+uHOEX*I432+uNES*S432+ uOCEX*N432+uEREX*O432+uHOEX*P432)/('Life tables'!$I$2/2))/(1+oDR)^(((cycle + 0.5)/('Life tables'!$I$2/2)))</f>
        <v>14.40425378520907</v>
      </c>
      <c r="Z432" s="100">
        <f t="shared" si="120"/>
        <v>175105.15070070795</v>
      </c>
      <c r="AA432" s="107">
        <f>((L432+G432+H432+I432+N432+O432+P432+S432)/('Life tables'!$I$2/2))</f>
        <v>27.88256035756908</v>
      </c>
      <c r="AB432" s="31">
        <f>((uNES*L432+ uOCEX*G432+uEREX*H432+uHOEX*I432+uNES*S432+ uOCEX*N432+uEREX*O432+uHOEX*P432)/('Life tables'!$I$2/2))</f>
        <v>18.376721883109223</v>
      </c>
    </row>
    <row r="433" spans="1:28" x14ac:dyDescent="0.25">
      <c r="A433" s="4">
        <v>427</v>
      </c>
      <c r="C433" s="105">
        <f>IF(male=0,VLOOKUP((($A$5:$A$1570/'Life tables'!$I$2)*2)+age,lifetable,13,1),IF(male=1,VLOOKUP((($A$5:$A$1570/'Life tables'!$I$2)*2)+age,lifetable,10,1),"error"))</f>
        <v>2.3219220175896282E-4</v>
      </c>
      <c r="F433" s="96">
        <f t="shared" si="108"/>
        <v>111.71786308548241</v>
      </c>
      <c r="G433" s="96">
        <f t="shared" si="109"/>
        <v>11.222293159542161</v>
      </c>
      <c r="H433" s="96">
        <f t="shared" si="110"/>
        <v>0.64091453252142749</v>
      </c>
      <c r="I433" s="96">
        <f t="shared" si="111"/>
        <v>0.25680839180041826</v>
      </c>
      <c r="J433" s="96">
        <f t="shared" si="112"/>
        <v>2.8754189825490942E-2</v>
      </c>
      <c r="K433" s="96">
        <f t="shared" si="113"/>
        <v>0.2683504334426054</v>
      </c>
      <c r="L433" s="96">
        <f t="shared" si="121"/>
        <v>99.300742378350293</v>
      </c>
      <c r="M433" s="96">
        <f t="shared" si="114"/>
        <v>615.22091514886176</v>
      </c>
      <c r="N433" s="96">
        <f t="shared" si="115"/>
        <v>59.247107083381295</v>
      </c>
      <c r="O433" s="96">
        <f t="shared" si="116"/>
        <v>1.4142223048114484</v>
      </c>
      <c r="P433" s="96">
        <f t="shared" si="117"/>
        <v>1.4142223048114484</v>
      </c>
      <c r="Q433" s="96">
        <f t="shared" si="118"/>
        <v>0.15726295787957922</v>
      </c>
      <c r="R433" s="96">
        <f t="shared" si="119"/>
        <v>0.11085964242735954</v>
      </c>
      <c r="S433" s="96">
        <f t="shared" si="122"/>
        <v>552.87724085555067</v>
      </c>
      <c r="T433" s="96">
        <f t="shared" si="123"/>
        <v>46.661938560207481</v>
      </c>
      <c r="U433" s="96">
        <f t="shared" si="124"/>
        <v>226.96451042902254</v>
      </c>
      <c r="V433" s="32">
        <f t="shared" si="125"/>
        <v>999.9999999999992</v>
      </c>
      <c r="W433" s="100">
        <f>IF(A433=1,((cPH1_+cPHr+(cNES*L433+(cNES+cOSEX)*G433+(cNES+cEREX)*H433+(cNES+cHOEX)*I433+(cNES+cNES)*S433+(cNES+cOSEX)*N433+(cNES+cEREX)*O433+(cNES+cHOEX)*P433)))/(1+cDR)^(A$6:A$65537 + 0.5),(cPHr+(cNES*L433+(cNES+cOSEX)*G433+(cNES+cEREX)*H433+(cNES+cHOEX)*I433+(cNES+cNES)*S433+(cNES+cOSEX)*N433+(cNES+cEREX)*O433+(cNES+cHOEX)*P433))/(1+cDR)^(((cycle + 0.5)/('Life tables'!$I$2/2))))</f>
        <v>67299.934361601758</v>
      </c>
      <c r="X433" s="107">
        <f>((L433+G433+H433+I433+N433+O433+P433+S433)/('Life tables'!$I$2/2))/(1+oDR)^(((cycle + 0.5)/('Life tables'!$I$2/2)))</f>
        <v>21.825768568655988</v>
      </c>
      <c r="Y433" s="31">
        <f>((uNES*L433+ uOCEX*G433+uEREX*H433+uHOEX*I433+uNES*S433+ uOCEX*N433+uEREX*O433+uHOEX*P433)/('Life tables'!$I$2/2))/(1+oDR)^(((cycle + 0.5)/('Life tables'!$I$2/2)))</f>
        <v>14.384836749021739</v>
      </c>
      <c r="Z433" s="100">
        <f t="shared" si="120"/>
        <v>174969.01978075271</v>
      </c>
      <c r="AA433" s="107">
        <f>((L433+G433+H433+I433+N433+O433+P433+S433)/('Life tables'!$I$2/2))</f>
        <v>27.860880427086691</v>
      </c>
      <c r="AB433" s="31">
        <f>((uNES*L433+ uOCEX*G433+uEREX*H433+uHOEX*I433+uNES*S433+ uOCEX*N433+uEREX*O433+uHOEX*P433)/('Life tables'!$I$2/2))</f>
        <v>18.362433165501876</v>
      </c>
    </row>
    <row r="434" spans="1:28" x14ac:dyDescent="0.25">
      <c r="A434" s="4">
        <v>428</v>
      </c>
      <c r="C434" s="105">
        <f>IF(male=0,VLOOKUP((($A$5:$A$1570/'Life tables'!$I$2)*2)+age,lifetable,13,1),IF(male=1,VLOOKUP((($A$5:$A$1570/'Life tables'!$I$2)*2)+age,lifetable,10,1),"error"))</f>
        <v>2.3219220175896282E-4</v>
      </c>
      <c r="F434" s="96">
        <f t="shared" si="108"/>
        <v>111.63098116147169</v>
      </c>
      <c r="G434" s="96">
        <f t="shared" si="109"/>
        <v>11.213565688441436</v>
      </c>
      <c r="H434" s="96">
        <f t="shared" si="110"/>
        <v>0.64041609935976496</v>
      </c>
      <c r="I434" s="96">
        <f t="shared" si="111"/>
        <v>0.2566086743464186</v>
      </c>
      <c r="J434" s="96">
        <f t="shared" si="112"/>
        <v>2.873182796440257E-2</v>
      </c>
      <c r="K434" s="96">
        <f t="shared" si="113"/>
        <v>0.26814173985213846</v>
      </c>
      <c r="L434" s="96">
        <f t="shared" si="121"/>
        <v>99.223517131507535</v>
      </c>
      <c r="M434" s="96">
        <f t="shared" si="114"/>
        <v>614.74256984929741</v>
      </c>
      <c r="N434" s="96">
        <f t="shared" si="115"/>
        <v>59.201041394637166</v>
      </c>
      <c r="O434" s="96">
        <f t="shared" si="116"/>
        <v>1.4131227215960731</v>
      </c>
      <c r="P434" s="96">
        <f t="shared" si="117"/>
        <v>1.4131227215960731</v>
      </c>
      <c r="Q434" s="96">
        <f t="shared" si="118"/>
        <v>0.15714068310828169</v>
      </c>
      <c r="R434" s="96">
        <f t="shared" si="119"/>
        <v>0.11077344706637497</v>
      </c>
      <c r="S434" s="96">
        <f t="shared" si="122"/>
        <v>552.44736888129341</v>
      </c>
      <c r="T434" s="96">
        <f t="shared" si="123"/>
        <v>46.847811071280162</v>
      </c>
      <c r="U434" s="96">
        <f t="shared" si="124"/>
        <v>227.34342561594104</v>
      </c>
      <c r="V434" s="32">
        <f t="shared" si="125"/>
        <v>999.99999999999909</v>
      </c>
      <c r="W434" s="100">
        <f>IF(A434=1,((cPH1_+cPHr+(cNES*L434+(cNES+cOSEX)*G434+(cNES+cEREX)*H434+(cNES+cHOEX)*I434+(cNES+cNES)*S434+(cNES+cOSEX)*N434+(cNES+cEREX)*O434+(cNES+cHOEX)*P434)))/(1+cDR)^(A$6:A$65537 + 0.5),(cPHr+(cNES*L434+(cNES+cOSEX)*G434+(cNES+cEREX)*H434+(cNES+cHOEX)*I434+(cNES+cNES)*S434+(cNES+cOSEX)*N434+(cNES+cEREX)*O434+(cNES+cHOEX)*P434))/(1+cDR)^(((cycle + 0.5)/('Life tables'!$I$2/2))))</f>
        <v>67097.485197945134</v>
      </c>
      <c r="X434" s="107">
        <f>((L434+G434+H434+I434+N434+O434+P434+S434)/('Life tables'!$I$2/2))/(1+oDR)^(((cycle + 0.5)/('Life tables'!$I$2/2)))</f>
        <v>21.79634727810484</v>
      </c>
      <c r="Y434" s="31">
        <f>((uNES*L434+ uOCEX*G434+uEREX*H434+uHOEX*I434+uNES*S434+ uOCEX*N434+uEREX*O434+uHOEX*P434)/('Life tables'!$I$2/2))/(1+oDR)^(((cycle + 0.5)/('Life tables'!$I$2/2)))</f>
        <v>14.365445887826807</v>
      </c>
      <c r="Z434" s="100">
        <f t="shared" si="120"/>
        <v>174832.99463873031</v>
      </c>
      <c r="AA434" s="107">
        <f>((L434+G434+H434+I434+N434+O434+P434+S434)/('Life tables'!$I$2/2))</f>
        <v>27.839217355105983</v>
      </c>
      <c r="AB434" s="31">
        <f>((uNES*L434+ uOCEX*G434+uEREX*H434+uHOEX*I434+uNES*S434+ uOCEX*N434+uEREX*O434+uHOEX*P434)/('Life tables'!$I$2/2))</f>
        <v>18.348155558888518</v>
      </c>
    </row>
    <row r="435" spans="1:28" x14ac:dyDescent="0.25">
      <c r="A435" s="4">
        <v>429</v>
      </c>
      <c r="C435" s="105">
        <f>IF(male=0,VLOOKUP((($A$5:$A$1570/'Life tables'!$I$2)*2)+age,lifetable,13,1),IF(male=1,VLOOKUP((($A$5:$A$1570/'Life tables'!$I$2)*2)+age,lifetable,10,1),"error"))</f>
        <v>2.3219220175896282E-4</v>
      </c>
      <c r="F435" s="96">
        <f t="shared" si="108"/>
        <v>111.54416756052598</v>
      </c>
      <c r="G435" s="96">
        <f t="shared" si="109"/>
        <v>11.204845080535582</v>
      </c>
      <c r="H435" s="96">
        <f t="shared" si="110"/>
        <v>0.63991805816089187</v>
      </c>
      <c r="I435" s="96">
        <f t="shared" si="111"/>
        <v>0.25640911394820176</v>
      </c>
      <c r="J435" s="96">
        <f t="shared" si="112"/>
        <v>2.8709483688455242E-2</v>
      </c>
      <c r="K435" s="96">
        <f t="shared" si="113"/>
        <v>0.26793321037619716</v>
      </c>
      <c r="L435" s="96">
        <f t="shared" si="121"/>
        <v>99.146352613816646</v>
      </c>
      <c r="M435" s="96">
        <f t="shared" si="114"/>
        <v>614.26459575225203</v>
      </c>
      <c r="N435" s="96">
        <f t="shared" si="115"/>
        <v>59.155011453499881</v>
      </c>
      <c r="O435" s="96">
        <f t="shared" si="116"/>
        <v>1.4120239916723674</v>
      </c>
      <c r="P435" s="96">
        <f t="shared" si="117"/>
        <v>1.4120239916723674</v>
      </c>
      <c r="Q435" s="96">
        <f t="shared" si="118"/>
        <v>0.15701850322388522</v>
      </c>
      <c r="R435" s="96">
        <f t="shared" si="119"/>
        <v>0.11068731859417377</v>
      </c>
      <c r="S435" s="96">
        <f t="shared" si="122"/>
        <v>552.01783049358937</v>
      </c>
      <c r="T435" s="96">
        <f t="shared" si="123"/>
        <v>47.033539058192503</v>
      </c>
      <c r="U435" s="96">
        <f t="shared" si="124"/>
        <v>227.72204614491142</v>
      </c>
      <c r="V435" s="32">
        <f t="shared" si="125"/>
        <v>999.99999999999932</v>
      </c>
      <c r="W435" s="100">
        <f>IF(A435=1,((cPH1_+cPHr+(cNES*L435+(cNES+cOSEX)*G435+(cNES+cEREX)*H435+(cNES+cHOEX)*I435+(cNES+cNES)*S435+(cNES+cOSEX)*N435+(cNES+cEREX)*O435+(cNES+cHOEX)*P435)))/(1+cDR)^(A$6:A$65537 + 0.5),(cPHr+(cNES*L435+(cNES+cOSEX)*G435+(cNES+cEREX)*H435+(cNES+cHOEX)*I435+(cNES+cNES)*S435+(cNES+cOSEX)*N435+(cNES+cEREX)*O435+(cNES+cHOEX)*P435))/(1+cDR)^(((cycle + 0.5)/('Life tables'!$I$2/2))))</f>
        <v>66895.64501509098</v>
      </c>
      <c r="X435" s="107">
        <f>((L435+G435+H435+I435+N435+O435+P435+S435)/('Life tables'!$I$2/2))/(1+oDR)^(((cycle + 0.5)/('Life tables'!$I$2/2)))</f>
        <v>21.76696564869976</v>
      </c>
      <c r="Y435" s="31">
        <f>((uNES*L435+ uOCEX*G435+uEREX*H435+uHOEX*I435+uNES*S435+ uOCEX*N435+uEREX*O435+uHOEX*P435)/('Life tables'!$I$2/2))/(1+oDR)^(((cycle + 0.5)/('Life tables'!$I$2/2)))</f>
        <v>14.346081166306641</v>
      </c>
      <c r="Z435" s="100">
        <f t="shared" si="120"/>
        <v>174697.07519565558</v>
      </c>
      <c r="AA435" s="107">
        <f>((L435+G435+H435+I435+N435+O435+P435+S435)/('Life tables'!$I$2/2))</f>
        <v>27.817571128452592</v>
      </c>
      <c r="AB435" s="31">
        <f>((uNES*L435+ uOCEX*G435+uEREX*H435+uHOEX*I435+uNES*S435+ uOCEX*N435+uEREX*O435+uHOEX*P435)/('Life tables'!$I$2/2))</f>
        <v>18.333889054587981</v>
      </c>
    </row>
    <row r="436" spans="1:28" x14ac:dyDescent="0.25">
      <c r="A436" s="4">
        <v>430</v>
      </c>
      <c r="C436" s="105">
        <f>IF(male=0,VLOOKUP((($A$5:$A$1570/'Life tables'!$I$2)*2)+age,lifetable,13,1),IF(male=1,VLOOKUP((($A$5:$A$1570/'Life tables'!$I$2)*2)+age,lifetable,10,1),"error"))</f>
        <v>2.3219220175896282E-4</v>
      </c>
      <c r="F436" s="96">
        <f t="shared" si="108"/>
        <v>111.45742219358584</v>
      </c>
      <c r="G436" s="96">
        <f t="shared" si="109"/>
        <v>11.196131326878396</v>
      </c>
      <c r="H436" s="96">
        <f t="shared" si="110"/>
        <v>0.63942040841388326</v>
      </c>
      <c r="I436" s="96">
        <f t="shared" si="111"/>
        <v>0.25620971040104484</v>
      </c>
      <c r="J436" s="96">
        <f t="shared" si="112"/>
        <v>2.8687156974726659E-2</v>
      </c>
      <c r="K436" s="96">
        <f t="shared" si="113"/>
        <v>0.26772484480085751</v>
      </c>
      <c r="L436" s="96">
        <f t="shared" si="121"/>
        <v>99.069248746116926</v>
      </c>
      <c r="M436" s="96">
        <f t="shared" si="114"/>
        <v>613.78699260330961</v>
      </c>
      <c r="N436" s="96">
        <f t="shared" si="115"/>
        <v>59.109017235468613</v>
      </c>
      <c r="O436" s="96">
        <f t="shared" si="116"/>
        <v>1.4109261144554994</v>
      </c>
      <c r="P436" s="96">
        <f t="shared" si="117"/>
        <v>1.4109261144554994</v>
      </c>
      <c r="Q436" s="96">
        <f t="shared" si="118"/>
        <v>0.15689641816135588</v>
      </c>
      <c r="R436" s="96">
        <f t="shared" si="119"/>
        <v>0.11060125696491151</v>
      </c>
      <c r="S436" s="96">
        <f t="shared" si="122"/>
        <v>551.58862546380374</v>
      </c>
      <c r="T436" s="96">
        <f t="shared" si="123"/>
        <v>47.219122633328588</v>
      </c>
      <c r="U436" s="96">
        <f t="shared" si="124"/>
        <v>228.10037224667718</v>
      </c>
      <c r="V436" s="32">
        <f t="shared" si="125"/>
        <v>999.99999999999932</v>
      </c>
      <c r="W436" s="100">
        <f>IF(A436=1,((cPH1_+cPHr+(cNES*L436+(cNES+cOSEX)*G436+(cNES+cEREX)*H436+(cNES+cHOEX)*I436+(cNES+cNES)*S436+(cNES+cOSEX)*N436+(cNES+cEREX)*O436+(cNES+cHOEX)*P436)))/(1+cDR)^(A$6:A$65537 + 0.5),(cPHr+(cNES*L436+(cNES+cOSEX)*G436+(cNES+cEREX)*H436+(cNES+cHOEX)*I436+(cNES+cNES)*S436+(cNES+cOSEX)*N436+(cNES+cEREX)*O436+(cNES+cHOEX)*P436))/(1+cDR)^(((cycle + 0.5)/('Life tables'!$I$2/2))))</f>
        <v>66694.411982394813</v>
      </c>
      <c r="X436" s="107">
        <f>((L436+G436+H436+I436+N436+O436+P436+S436)/('Life tables'!$I$2/2))/(1+oDR)^(((cycle + 0.5)/('Life tables'!$I$2/2)))</f>
        <v>21.737623626926737</v>
      </c>
      <c r="Y436" s="31">
        <f>((uNES*L436+ uOCEX*G436+uEREX*H436+uHOEX*I436+uNES*S436+ uOCEX*N436+uEREX*O436+uHOEX*P436)/('Life tables'!$I$2/2))/(1+oDR)^(((cycle + 0.5)/('Life tables'!$I$2/2)))</f>
        <v>14.326742549192792</v>
      </c>
      <c r="Z436" s="100">
        <f t="shared" si="120"/>
        <v>174561.26137245208</v>
      </c>
      <c r="AA436" s="107">
        <f>((L436+G436+H436+I436+N436+O436+P436+S436)/('Life tables'!$I$2/2))</f>
        <v>27.795941733965453</v>
      </c>
      <c r="AB436" s="31">
        <f>((uNES*L436+ uOCEX*G436+uEREX*H436+uHOEX*I436+uNES*S436+ uOCEX*N436+uEREX*O436+uHOEX*P436)/('Life tables'!$I$2/2))</f>
        <v>18.319633643927784</v>
      </c>
    </row>
    <row r="437" spans="1:28" x14ac:dyDescent="0.25">
      <c r="A437" s="4">
        <v>431</v>
      </c>
      <c r="C437" s="105">
        <f>IF(male=0,VLOOKUP((($A$5:$A$1570/'Life tables'!$I$2)*2)+age,lifetable,13,1),IF(male=1,VLOOKUP((($A$5:$A$1570/'Life tables'!$I$2)*2)+age,lifetable,10,1),"error"))</f>
        <v>2.3219220175896282E-4</v>
      </c>
      <c r="F437" s="96">
        <f t="shared" si="108"/>
        <v>111.37074497334129</v>
      </c>
      <c r="G437" s="96">
        <f t="shared" si="109"/>
        <v>11.187424418699402</v>
      </c>
      <c r="H437" s="96">
        <f t="shared" si="110"/>
        <v>0.63892314961785002</v>
      </c>
      <c r="I437" s="96">
        <f t="shared" si="111"/>
        <v>0.25601046350424644</v>
      </c>
      <c r="J437" s="96">
        <f t="shared" si="112"/>
        <v>2.866484780074478E-2</v>
      </c>
      <c r="K437" s="96">
        <f t="shared" si="113"/>
        <v>0.26751664291639765</v>
      </c>
      <c r="L437" s="96">
        <f t="shared" si="121"/>
        <v>98.992205450802643</v>
      </c>
      <c r="M437" s="96">
        <f t="shared" si="114"/>
        <v>613.30976014665225</v>
      </c>
      <c r="N437" s="96">
        <f t="shared" si="115"/>
        <v>59.063058715907552</v>
      </c>
      <c r="O437" s="96">
        <f t="shared" si="116"/>
        <v>1.4098290893574148</v>
      </c>
      <c r="P437" s="96">
        <f t="shared" si="117"/>
        <v>1.4098290893574148</v>
      </c>
      <c r="Q437" s="96">
        <f t="shared" si="118"/>
        <v>0.15677442785530155</v>
      </c>
      <c r="R437" s="96">
        <f t="shared" si="119"/>
        <v>0.11051526213249108</v>
      </c>
      <c r="S437" s="96">
        <f t="shared" si="122"/>
        <v>551.15975356204206</v>
      </c>
      <c r="T437" s="96">
        <f t="shared" si="123"/>
        <v>47.404561908984633</v>
      </c>
      <c r="U437" s="96">
        <f t="shared" si="124"/>
        <v>228.47840415172607</v>
      </c>
      <c r="V437" s="32">
        <f t="shared" si="125"/>
        <v>999.99999999999932</v>
      </c>
      <c r="W437" s="100">
        <f>IF(A437=1,((cPH1_+cPHr+(cNES*L437+(cNES+cOSEX)*G437+(cNES+cEREX)*H437+(cNES+cHOEX)*I437+(cNES+cNES)*S437+(cNES+cOSEX)*N437+(cNES+cEREX)*O437+(cNES+cHOEX)*P437)))/(1+cDR)^(A$6:A$65537 + 0.5),(cPHr+(cNES*L437+(cNES+cOSEX)*G437+(cNES+cEREX)*H437+(cNES+cHOEX)*I437+(cNES+cNES)*S437+(cNES+cOSEX)*N437+(cNES+cEREX)*O437+(cNES+cHOEX)*P437))/(1+cDR)^(((cycle + 0.5)/('Life tables'!$I$2/2))))</f>
        <v>66493.784274655598</v>
      </c>
      <c r="X437" s="107">
        <f>((L437+G437+H437+I437+N437+O437+P437+S437)/('Life tables'!$I$2/2))/(1+oDR)^(((cycle + 0.5)/('Life tables'!$I$2/2)))</f>
        <v>21.708321159346287</v>
      </c>
      <c r="Y437" s="31">
        <f>((uNES*L437+ uOCEX*G437+uEREX*H437+uHOEX*I437+uNES*S437+ uOCEX*N437+uEREX*O437+uHOEX*P437)/('Life tables'!$I$2/2))/(1+oDR)^(((cycle + 0.5)/('Life tables'!$I$2/2)))</f>
        <v>14.307430001265868</v>
      </c>
      <c r="Z437" s="100">
        <f t="shared" si="120"/>
        <v>174425.55308995966</v>
      </c>
      <c r="AA437" s="107">
        <f>((L437+G437+H437+I437+N437+O437+P437+S437)/('Life tables'!$I$2/2))</f>
        <v>27.774329158496695</v>
      </c>
      <c r="AB437" s="31">
        <f>((uNES*L437+ uOCEX*G437+uEREX*H437+uHOEX*I437+uNES*S437+ uOCEX*N437+uEREX*O437+uHOEX*P437)/('Life tables'!$I$2/2))</f>
        <v>18.305389318244057</v>
      </c>
    </row>
    <row r="438" spans="1:28" x14ac:dyDescent="0.25">
      <c r="A438" s="4">
        <v>432</v>
      </c>
      <c r="C438" s="105">
        <f>IF(male=0,VLOOKUP((($A$5:$A$1570/'Life tables'!$I$2)*2)+age,lifetable,13,1),IF(male=1,VLOOKUP((($A$5:$A$1570/'Life tables'!$I$2)*2)+age,lifetable,10,1),"error"))</f>
        <v>2.3219220175896282E-4</v>
      </c>
      <c r="F438" s="96">
        <f t="shared" si="108"/>
        <v>111.28413581415172</v>
      </c>
      <c r="G438" s="96">
        <f t="shared" si="109"/>
        <v>11.178724347395828</v>
      </c>
      <c r="H438" s="96">
        <f t="shared" si="110"/>
        <v>0.63842628128148038</v>
      </c>
      <c r="I438" s="96">
        <f t="shared" si="111"/>
        <v>0.25581137306094248</v>
      </c>
      <c r="J438" s="96">
        <f t="shared" si="112"/>
        <v>2.864255614446724E-2</v>
      </c>
      <c r="K438" s="96">
        <f t="shared" si="113"/>
        <v>0.2673086045171057</v>
      </c>
      <c r="L438" s="96">
        <f t="shared" si="121"/>
        <v>98.915222651751904</v>
      </c>
      <c r="M438" s="96">
        <f t="shared" si="114"/>
        <v>612.83289812513704</v>
      </c>
      <c r="N438" s="96">
        <f t="shared" si="115"/>
        <v>59.017135870053274</v>
      </c>
      <c r="O438" s="96">
        <f t="shared" si="116"/>
        <v>1.4087329157870137</v>
      </c>
      <c r="P438" s="96">
        <f t="shared" si="117"/>
        <v>1.4087329157870137</v>
      </c>
      <c r="Q438" s="96">
        <f t="shared" si="118"/>
        <v>0.15665253223999112</v>
      </c>
      <c r="R438" s="96">
        <f t="shared" si="119"/>
        <v>0.11042933405057669</v>
      </c>
      <c r="S438" s="96">
        <f t="shared" si="122"/>
        <v>550.73121455721912</v>
      </c>
      <c r="T438" s="96">
        <f t="shared" si="123"/>
        <v>47.58985699736909</v>
      </c>
      <c r="U438" s="96">
        <f t="shared" si="124"/>
        <v>228.85614209029376</v>
      </c>
      <c r="V438" s="32">
        <f t="shared" si="125"/>
        <v>999.99999999999955</v>
      </c>
      <c r="W438" s="100">
        <f>IF(A438=1,((cPH1_+cPHr+(cNES*L438+(cNES+cOSEX)*G438+(cNES+cEREX)*H438+(cNES+cHOEX)*I438+(cNES+cNES)*S438+(cNES+cOSEX)*N438+(cNES+cEREX)*O438+(cNES+cHOEX)*P438)))/(1+cDR)^(A$6:A$65537 + 0.5),(cPHr+(cNES*L438+(cNES+cOSEX)*G438+(cNES+cEREX)*H438+(cNES+cHOEX)*I438+(cNES+cNES)*S438+(cNES+cOSEX)*N438+(cNES+cEREX)*O438+(cNES+cHOEX)*P438))/(1+cDR)^(((cycle + 0.5)/('Life tables'!$I$2/2))))</f>
        <v>66293.760072102246</v>
      </c>
      <c r="X438" s="107">
        <f>((L438+G438+H438+I438+N438+O438+P438+S438)/('Life tables'!$I$2/2))/(1+oDR)^(((cycle + 0.5)/('Life tables'!$I$2/2)))</f>
        <v>21.679058192593253</v>
      </c>
      <c r="Y438" s="31">
        <f>((uNES*L438+ uOCEX*G438+uEREX*H438+uHOEX*I438+uNES*S438+ uOCEX*N438+uEREX*O438+uHOEX*P438)/('Life tables'!$I$2/2))/(1+oDR)^(((cycle + 0.5)/('Life tables'!$I$2/2)))</f>
        <v>14.288143487355399</v>
      </c>
      <c r="Z438" s="100">
        <f t="shared" si="120"/>
        <v>174289.95026894115</v>
      </c>
      <c r="AA438" s="107">
        <f>((L438+G438+H438+I438+N438+O438+P438+S438)/('Life tables'!$I$2/2))</f>
        <v>27.752733388911498</v>
      </c>
      <c r="AB438" s="31">
        <f>((uNES*L438+ uOCEX*G438+uEREX*H438+uHOEX*I438+uNES*S438+ uOCEX*N438+uEREX*O438+uHOEX*P438)/('Life tables'!$I$2/2))</f>
        <v>18.291156068881467</v>
      </c>
    </row>
    <row r="439" spans="1:28" x14ac:dyDescent="0.25">
      <c r="A439" s="4">
        <v>433</v>
      </c>
      <c r="C439" s="105">
        <f>IF(male=0,VLOOKUP((($A$5:$A$1570/'Life tables'!$I$2)*2)+age,lifetable,13,1),IF(male=1,VLOOKUP((($A$5:$A$1570/'Life tables'!$I$2)*2)+age,lifetable,10,1),"error"))</f>
        <v>2.3219220175896282E-4</v>
      </c>
      <c r="F439" s="96">
        <f t="shared" si="108"/>
        <v>111.19759463196986</v>
      </c>
      <c r="G439" s="96">
        <f t="shared" si="109"/>
        <v>11.170031104524945</v>
      </c>
      <c r="H439" s="96">
        <f t="shared" si="110"/>
        <v>0.63792980292260326</v>
      </c>
      <c r="I439" s="96">
        <f t="shared" si="111"/>
        <v>0.25561243887793161</v>
      </c>
      <c r="J439" s="96">
        <f t="shared" si="112"/>
        <v>2.8620281984261763E-2</v>
      </c>
      <c r="K439" s="96">
        <f t="shared" si="113"/>
        <v>0.26710072940109708</v>
      </c>
      <c r="L439" s="96">
        <f t="shared" si="121"/>
        <v>98.838300274259026</v>
      </c>
      <c r="M439" s="96">
        <f t="shared" si="114"/>
        <v>612.35640628036674</v>
      </c>
      <c r="N439" s="96">
        <f t="shared" si="115"/>
        <v>58.971248673021563</v>
      </c>
      <c r="O439" s="96">
        <f t="shared" si="116"/>
        <v>1.4076375931503118</v>
      </c>
      <c r="P439" s="96">
        <f t="shared" si="117"/>
        <v>1.4076375931503118</v>
      </c>
      <c r="Q439" s="96">
        <f t="shared" si="118"/>
        <v>0.15653073124937306</v>
      </c>
      <c r="R439" s="96">
        <f t="shared" si="119"/>
        <v>0.11034347267260644</v>
      </c>
      <c r="S439" s="96">
        <f t="shared" si="122"/>
        <v>550.30300821712262</v>
      </c>
      <c r="T439" s="96">
        <f t="shared" si="123"/>
        <v>47.775008010602726</v>
      </c>
      <c r="U439" s="96">
        <f t="shared" si="124"/>
        <v>229.23358629236745</v>
      </c>
      <c r="V439" s="32">
        <f t="shared" si="125"/>
        <v>999.99999999999943</v>
      </c>
      <c r="W439" s="100">
        <f>IF(A439=1,((cPH1_+cPHr+(cNES*L439+(cNES+cOSEX)*G439+(cNES+cEREX)*H439+(cNES+cHOEX)*I439+(cNES+cNES)*S439+(cNES+cOSEX)*N439+(cNES+cEREX)*O439+(cNES+cHOEX)*P439)))/(1+cDR)^(A$6:A$65537 + 0.5),(cPHr+(cNES*L439+(cNES+cOSEX)*G439+(cNES+cEREX)*H439+(cNES+cHOEX)*I439+(cNES+cNES)*S439+(cNES+cOSEX)*N439+(cNES+cEREX)*O439+(cNES+cHOEX)*P439))/(1+cDR)^(((cycle + 0.5)/('Life tables'!$I$2/2))))</f>
        <v>66094.337560380241</v>
      </c>
      <c r="X439" s="107">
        <f>((L439+G439+H439+I439+N439+O439+P439+S439)/('Life tables'!$I$2/2))/(1+oDR)^(((cycle + 0.5)/('Life tables'!$I$2/2)))</f>
        <v>21.649834673376567</v>
      </c>
      <c r="Y439" s="31">
        <f>((uNES*L439+ uOCEX*G439+uEREX*H439+uHOEX*I439+uNES*S439+ uOCEX*N439+uEREX*O439+uHOEX*P439)/('Life tables'!$I$2/2))/(1+oDR)^(((cycle + 0.5)/('Life tables'!$I$2/2)))</f>
        <v>14.268882972339703</v>
      </c>
      <c r="Z439" s="100">
        <f t="shared" si="120"/>
        <v>174154.45283008876</v>
      </c>
      <c r="AA439" s="107">
        <f>((L439+G439+H439+I439+N439+O439+P439+S439)/('Life tables'!$I$2/2))</f>
        <v>27.731154412087907</v>
      </c>
      <c r="AB439" s="31">
        <f>((uNES*L439+ uOCEX*G439+uEREX*H439+uHOEX*I439+uNES*S439+ uOCEX*N439+uEREX*O439+uHOEX*P439)/('Life tables'!$I$2/2))</f>
        <v>18.276933887193092</v>
      </c>
    </row>
    <row r="440" spans="1:28" x14ac:dyDescent="0.25">
      <c r="A440" s="4">
        <v>434</v>
      </c>
      <c r="C440" s="105">
        <f>IF(male=0,VLOOKUP((($A$5:$A$1570/'Life tables'!$I$2)*2)+age,lifetable,13,1),IF(male=1,VLOOKUP((($A$5:$A$1570/'Life tables'!$I$2)*2)+age,lifetable,10,1),"error"))</f>
        <v>2.3219220175896282E-4</v>
      </c>
      <c r="F440" s="96">
        <f t="shared" si="108"/>
        <v>111.11112134426908</v>
      </c>
      <c r="G440" s="96">
        <f t="shared" si="109"/>
        <v>11.161344681796781</v>
      </c>
      <c r="H440" s="96">
        <f t="shared" si="110"/>
        <v>0.63743371406777138</v>
      </c>
      <c r="I440" s="96">
        <f t="shared" si="111"/>
        <v>0.25541366076550798</v>
      </c>
      <c r="J440" s="96">
        <f t="shared" si="112"/>
        <v>2.8598025298887463E-2</v>
      </c>
      <c r="K440" s="96">
        <f t="shared" si="113"/>
        <v>0.2668930173701396</v>
      </c>
      <c r="L440" s="96">
        <f t="shared" si="121"/>
        <v>98.761438244969995</v>
      </c>
      <c r="M440" s="96">
        <f t="shared" si="114"/>
        <v>611.88028435276021</v>
      </c>
      <c r="N440" s="96">
        <f t="shared" si="115"/>
        <v>58.925397099814205</v>
      </c>
      <c r="O440" s="96">
        <f t="shared" si="116"/>
        <v>1.4065431208506045</v>
      </c>
      <c r="P440" s="96">
        <f t="shared" si="117"/>
        <v>1.4065431208506045</v>
      </c>
      <c r="Q440" s="96">
        <f t="shared" si="118"/>
        <v>0.15640902481709318</v>
      </c>
      <c r="R440" s="96">
        <f t="shared" si="119"/>
        <v>0.1102576779518052</v>
      </c>
      <c r="S440" s="96">
        <f t="shared" si="122"/>
        <v>549.87513430847594</v>
      </c>
      <c r="T440" s="96">
        <f t="shared" si="123"/>
        <v>47.960015060718703</v>
      </c>
      <c r="U440" s="96">
        <f t="shared" si="124"/>
        <v>229.61073698768939</v>
      </c>
      <c r="V440" s="32">
        <f t="shared" si="125"/>
        <v>999.99999999999943</v>
      </c>
      <c r="W440" s="100">
        <f>IF(A440=1,((cPH1_+cPHr+(cNES*L440+(cNES+cOSEX)*G440+(cNES+cEREX)*H440+(cNES+cHOEX)*I440+(cNES+cNES)*S440+(cNES+cOSEX)*N440+(cNES+cEREX)*O440+(cNES+cHOEX)*P440)))/(1+cDR)^(A$6:A$65537 + 0.5),(cPHr+(cNES*L440+(cNES+cOSEX)*G440+(cNES+cEREX)*H440+(cNES+cHOEX)*I440+(cNES+cNES)*S440+(cNES+cOSEX)*N440+(cNES+cEREX)*O440+(cNES+cHOEX)*P440))/(1+cDR)^(((cycle + 0.5)/('Life tables'!$I$2/2))))</f>
        <v>65895.514930538222</v>
      </c>
      <c r="X440" s="107">
        <f>((L440+G440+H440+I440+N440+O440+P440+S440)/('Life tables'!$I$2/2))/(1+oDR)^(((cycle + 0.5)/('Life tables'!$I$2/2)))</f>
        <v>21.620650548479087</v>
      </c>
      <c r="Y440" s="31">
        <f>((uNES*L440+ uOCEX*G440+uEREX*H440+uHOEX*I440+uNES*S440+ uOCEX*N440+uEREX*O440+uHOEX*P440)/('Life tables'!$I$2/2))/(1+oDR)^(((cycle + 0.5)/('Life tables'!$I$2/2)))</f>
        <v>14.249648421145741</v>
      </c>
      <c r="Z440" s="100">
        <f t="shared" si="120"/>
        <v>174019.06069403054</v>
      </c>
      <c r="AA440" s="107">
        <f>((L440+G440+H440+I440+N440+O440+P440+S440)/('Life tables'!$I$2/2))</f>
        <v>27.709592214916754</v>
      </c>
      <c r="AB440" s="31">
        <f>((uNES*L440+ uOCEX*G440+uEREX*H440+uHOEX*I440+uNES*S440+ uOCEX*N440+uEREX*O440+uHOEX*P440)/('Life tables'!$I$2/2))</f>
        <v>18.262722764540349</v>
      </c>
    </row>
    <row r="441" spans="1:28" x14ac:dyDescent="0.25">
      <c r="A441" s="4">
        <v>435</v>
      </c>
      <c r="C441" s="105">
        <f>IF(male=0,VLOOKUP((($A$5:$A$1570/'Life tables'!$I$2)*2)+age,lifetable,13,1),IF(male=1,VLOOKUP((($A$5:$A$1570/'Life tables'!$I$2)*2)+age,lifetable,10,1),"error"))</f>
        <v>2.3219220175896282E-4</v>
      </c>
      <c r="F441" s="96">
        <f t="shared" si="108"/>
        <v>111.02471586997422</v>
      </c>
      <c r="G441" s="96">
        <f t="shared" si="109"/>
        <v>11.152665071067167</v>
      </c>
      <c r="H441" s="96">
        <f t="shared" si="110"/>
        <v>0.63693801425186447</v>
      </c>
      <c r="I441" s="96">
        <f t="shared" si="111"/>
        <v>0.25521503853730226</v>
      </c>
      <c r="J441" s="96">
        <f t="shared" si="112"/>
        <v>2.8575786067477037E-2</v>
      </c>
      <c r="K441" s="96">
        <f t="shared" si="113"/>
        <v>0.26668546822948785</v>
      </c>
      <c r="L441" s="96">
        <f t="shared" si="121"/>
        <v>98.68463649182091</v>
      </c>
      <c r="M441" s="96">
        <f t="shared" si="114"/>
        <v>611.40453208161728</v>
      </c>
      <c r="N441" s="96">
        <f t="shared" si="115"/>
        <v>58.879581125325188</v>
      </c>
      <c r="O441" s="96">
        <f t="shared" si="116"/>
        <v>1.4054494982886143</v>
      </c>
      <c r="P441" s="96">
        <f t="shared" si="117"/>
        <v>1.4054494982886143</v>
      </c>
      <c r="Q441" s="96">
        <f t="shared" si="118"/>
        <v>0.15628741287651118</v>
      </c>
      <c r="R441" s="96">
        <f t="shared" si="119"/>
        <v>0.1101719498411961</v>
      </c>
      <c r="S441" s="96">
        <f t="shared" si="122"/>
        <v>549.4475925969972</v>
      </c>
      <c r="T441" s="96">
        <f t="shared" si="123"/>
        <v>48.14487825966269</v>
      </c>
      <c r="U441" s="96">
        <f t="shared" si="124"/>
        <v>229.98759440576006</v>
      </c>
      <c r="V441" s="32">
        <f t="shared" si="125"/>
        <v>999.99999999999966</v>
      </c>
      <c r="W441" s="100">
        <f>IF(A441=1,((cPH1_+cPHr+(cNES*L441+(cNES+cOSEX)*G441+(cNES+cEREX)*H441+(cNES+cHOEX)*I441+(cNES+cNES)*S441+(cNES+cOSEX)*N441+(cNES+cEREX)*O441+(cNES+cHOEX)*P441)))/(1+cDR)^(A$6:A$65537 + 0.5),(cPHr+(cNES*L441+(cNES+cOSEX)*G441+(cNES+cEREX)*H441+(cNES+cHOEX)*I441+(cNES+cNES)*S441+(cNES+cOSEX)*N441+(cNES+cEREX)*O441+(cNES+cHOEX)*P441))/(1+cDR)^(((cycle + 0.5)/('Life tables'!$I$2/2))))</f>
        <v>65697.290379014492</v>
      </c>
      <c r="X441" s="107">
        <f>((L441+G441+H441+I441+N441+O441+P441+S441)/('Life tables'!$I$2/2))/(1+oDR)^(((cycle + 0.5)/('Life tables'!$I$2/2)))</f>
        <v>21.591505764757365</v>
      </c>
      <c r="Y441" s="31">
        <f>((uNES*L441+ uOCEX*G441+uEREX*H441+uHOEX*I441+uNES*S441+ uOCEX*N441+uEREX*O441+uHOEX*P441)/('Life tables'!$I$2/2))/(1+oDR)^(((cycle + 0.5)/('Life tables'!$I$2/2)))</f>
        <v>14.230439798749012</v>
      </c>
      <c r="Z441" s="100">
        <f t="shared" si="120"/>
        <v>173883.77378133629</v>
      </c>
      <c r="AA441" s="107">
        <f>((L441+G441+H441+I441+N441+O441+P441+S441)/('Life tables'!$I$2/2))</f>
        <v>27.688046784301481</v>
      </c>
      <c r="AB441" s="31">
        <f>((uNES*L441+ uOCEX*G441+uEREX*H441+uHOEX*I441+uNES*S441+ uOCEX*N441+uEREX*O441+uHOEX*P441)/('Life tables'!$I$2/2))</f>
        <v>18.24852269229293</v>
      </c>
    </row>
    <row r="442" spans="1:28" x14ac:dyDescent="0.25">
      <c r="A442" s="4">
        <v>436</v>
      </c>
      <c r="C442" s="105">
        <f>IF(male=0,VLOOKUP((($A$5:$A$1570/'Life tables'!$I$2)*2)+age,lifetable,13,1),IF(male=1,VLOOKUP((($A$5:$A$1570/'Life tables'!$I$2)*2)+age,lifetable,10,1),"error"))</f>
        <v>2.3219220175896282E-4</v>
      </c>
      <c r="F442" s="96">
        <f t="shared" si="108"/>
        <v>110.93837812939549</v>
      </c>
      <c r="G442" s="96">
        <f t="shared" si="109"/>
        <v>11.143992264331098</v>
      </c>
      <c r="H442" s="96">
        <f t="shared" si="110"/>
        <v>0.63644270301771</v>
      </c>
      <c r="I442" s="96">
        <f t="shared" si="111"/>
        <v>0.25501657201012984</v>
      </c>
      <c r="J442" s="96">
        <f t="shared" si="112"/>
        <v>2.8553564269519754E-2</v>
      </c>
      <c r="K442" s="96">
        <f t="shared" si="113"/>
        <v>0.26647808178772403</v>
      </c>
      <c r="L442" s="96">
        <f t="shared" si="121"/>
        <v>98.607894943979304</v>
      </c>
      <c r="M442" s="96">
        <f t="shared" si="114"/>
        <v>610.92914920518137</v>
      </c>
      <c r="N442" s="96">
        <f t="shared" si="115"/>
        <v>58.833800724346801</v>
      </c>
      <c r="O442" s="96">
        <f t="shared" si="116"/>
        <v>1.4043567248626356</v>
      </c>
      <c r="P442" s="96">
        <f t="shared" si="117"/>
        <v>1.4043567248626356</v>
      </c>
      <c r="Q442" s="96">
        <f t="shared" si="118"/>
        <v>0.15616589536071684</v>
      </c>
      <c r="R442" s="96">
        <f t="shared" si="119"/>
        <v>0.11008628829361199</v>
      </c>
      <c r="S442" s="96">
        <f t="shared" si="122"/>
        <v>549.02038284745493</v>
      </c>
      <c r="T442" s="96">
        <f t="shared" si="123"/>
        <v>48.329597719292927</v>
      </c>
      <c r="U442" s="96">
        <f t="shared" si="124"/>
        <v>230.36415877584139</v>
      </c>
      <c r="V442" s="32">
        <f t="shared" si="125"/>
        <v>999.99999999999955</v>
      </c>
      <c r="W442" s="100">
        <f>IF(A442=1,((cPH1_+cPHr+(cNES*L442+(cNES+cOSEX)*G442+(cNES+cEREX)*H442+(cNES+cHOEX)*I442+(cNES+cNES)*S442+(cNES+cOSEX)*N442+(cNES+cEREX)*O442+(cNES+cHOEX)*P442)))/(1+cDR)^(A$6:A$65537 + 0.5),(cPHr+(cNES*L442+(cNES+cOSEX)*G442+(cNES+cEREX)*H442+(cNES+cHOEX)*I442+(cNES+cNES)*S442+(cNES+cOSEX)*N442+(cNES+cEREX)*O442+(cNES+cHOEX)*P442))/(1+cDR)^(((cycle + 0.5)/('Life tables'!$I$2/2))))</f>
        <v>65499.662107623146</v>
      </c>
      <c r="X442" s="107">
        <f>((L442+G442+H442+I442+N442+O442+P442+S442)/('Life tables'!$I$2/2))/(1+oDR)^(((cycle + 0.5)/('Life tables'!$I$2/2)))</f>
        <v>21.562400269141463</v>
      </c>
      <c r="Y442" s="31">
        <f>((uNES*L442+ uOCEX*G442+uEREX*H442+uHOEX*I442+uNES*S442+ uOCEX*N442+uEREX*O442+uHOEX*P442)/('Life tables'!$I$2/2))/(1+oDR)^(((cycle + 0.5)/('Life tables'!$I$2/2)))</f>
        <v>14.211257070173403</v>
      </c>
      <c r="Z442" s="100">
        <f t="shared" si="120"/>
        <v>173748.59201252303</v>
      </c>
      <c r="AA442" s="107">
        <f>((L442+G442+H442+I442+N442+O442+P442+S442)/('Life tables'!$I$2/2))</f>
        <v>27.666518107158034</v>
      </c>
      <c r="AB442" s="31">
        <f>((uNES*L442+ uOCEX*G442+uEREX*H442+uHOEX*I442+uNES*S442+ uOCEX*N442+uEREX*O442+uHOEX*P442)/('Life tables'!$I$2/2))</f>
        <v>18.234333661828686</v>
      </c>
    </row>
    <row r="443" spans="1:28" x14ac:dyDescent="0.25">
      <c r="A443" s="4">
        <v>437</v>
      </c>
      <c r="C443" s="105">
        <f>IF(male=0,VLOOKUP((($A$5:$A$1570/'Life tables'!$I$2)*2)+age,lifetable,13,1),IF(male=1,VLOOKUP((($A$5:$A$1570/'Life tables'!$I$2)*2)+age,lifetable,10,1),"error"))</f>
        <v>2.3219220175896282E-4</v>
      </c>
      <c r="F443" s="96">
        <f t="shared" si="108"/>
        <v>110.85210804416573</v>
      </c>
      <c r="G443" s="96">
        <f t="shared" si="109"/>
        <v>11.135326253716428</v>
      </c>
      <c r="H443" s="96">
        <f t="shared" si="110"/>
        <v>0.63594777991572315</v>
      </c>
      <c r="I443" s="96">
        <f t="shared" si="111"/>
        <v>0.25481826100384619</v>
      </c>
      <c r="J443" s="96">
        <f t="shared" si="112"/>
        <v>2.8531359884845304E-2</v>
      </c>
      <c r="K443" s="96">
        <f t="shared" si="113"/>
        <v>0.26627085785660726</v>
      </c>
      <c r="L443" s="96">
        <f t="shared" si="121"/>
        <v>98.531213531788282</v>
      </c>
      <c r="M443" s="96">
        <f t="shared" si="114"/>
        <v>610.45413546069949</v>
      </c>
      <c r="N443" s="96">
        <f t="shared" si="115"/>
        <v>58.788055871575359</v>
      </c>
      <c r="O443" s="96">
        <f t="shared" si="116"/>
        <v>1.4032647999686716</v>
      </c>
      <c r="P443" s="96">
        <f t="shared" si="117"/>
        <v>1.4032647999686716</v>
      </c>
      <c r="Q443" s="96">
        <f t="shared" si="118"/>
        <v>0.15604447220254514</v>
      </c>
      <c r="R443" s="96">
        <f t="shared" si="119"/>
        <v>0.11000069326170608</v>
      </c>
      <c r="S443" s="96">
        <f t="shared" si="122"/>
        <v>548.59350482372258</v>
      </c>
      <c r="T443" s="96">
        <f t="shared" si="123"/>
        <v>48.514173551380317</v>
      </c>
      <c r="U443" s="96">
        <f t="shared" si="124"/>
        <v>230.74043032695971</v>
      </c>
      <c r="V443" s="32">
        <f t="shared" si="125"/>
        <v>999.99999999999955</v>
      </c>
      <c r="W443" s="100">
        <f>IF(A443=1,((cPH1_+cPHr+(cNES*L443+(cNES+cOSEX)*G443+(cNES+cEREX)*H443+(cNES+cHOEX)*I443+(cNES+cNES)*S443+(cNES+cOSEX)*N443+(cNES+cEREX)*O443+(cNES+cHOEX)*P443)))/(1+cDR)^(A$6:A$65537 + 0.5),(cPHr+(cNES*L443+(cNES+cOSEX)*G443+(cNES+cEREX)*H443+(cNES+cHOEX)*I443+(cNES+cNES)*S443+(cNES+cOSEX)*N443+(cNES+cEREX)*O443+(cNES+cHOEX)*P443))/(1+cDR)^(((cycle + 0.5)/('Life tables'!$I$2/2))))</f>
        <v>65302.628323540521</v>
      </c>
      <c r="X443" s="107">
        <f>((L443+G443+H443+I443+N443+O443+P443+S443)/('Life tables'!$I$2/2))/(1+oDR)^(((cycle + 0.5)/('Life tables'!$I$2/2)))</f>
        <v>21.533334008634771</v>
      </c>
      <c r="Y443" s="31">
        <f>((uNES*L443+ uOCEX*G443+uEREX*H443+uHOEX*I443+uNES*S443+ uOCEX*N443+uEREX*O443+uHOEX*P443)/('Life tables'!$I$2/2))/(1+oDR)^(((cycle + 0.5)/('Life tables'!$I$2/2)))</f>
        <v>14.192100200491096</v>
      </c>
      <c r="Z443" s="100">
        <f t="shared" si="120"/>
        <v>173613.51530806057</v>
      </c>
      <c r="AA443" s="107">
        <f>((L443+G443+H443+I443+N443+O443+P443+S443)/('Life tables'!$I$2/2))</f>
        <v>27.645006170414746</v>
      </c>
      <c r="AB443" s="31">
        <f>((uNES*L443+ uOCEX*G443+uEREX*H443+uHOEX*I443+uNES*S443+ uOCEX*N443+uEREX*O443+uHOEX*P443)/('Life tables'!$I$2/2))</f>
        <v>18.220155664533593</v>
      </c>
    </row>
    <row r="444" spans="1:28" x14ac:dyDescent="0.25">
      <c r="A444" s="4">
        <v>438</v>
      </c>
      <c r="C444" s="105">
        <f>IF(male=0,VLOOKUP((($A$5:$A$1570/'Life tables'!$I$2)*2)+age,lifetable,13,1),IF(male=1,VLOOKUP((($A$5:$A$1570/'Life tables'!$I$2)*2)+age,lifetable,10,1),"error"))</f>
        <v>2.3219220175896282E-4</v>
      </c>
      <c r="F444" s="96">
        <f t="shared" si="108"/>
        <v>110.76590553718029</v>
      </c>
      <c r="G444" s="96">
        <f t="shared" si="109"/>
        <v>11.126667031477833</v>
      </c>
      <c r="H444" s="96">
        <f t="shared" si="110"/>
        <v>0.63545324450356189</v>
      </c>
      <c r="I444" s="96">
        <f t="shared" si="111"/>
        <v>0.25462010534120916</v>
      </c>
      <c r="J444" s="96">
        <f t="shared" si="112"/>
        <v>2.8509172893608322E-2</v>
      </c>
      <c r="K444" s="96">
        <f t="shared" si="113"/>
        <v>0.26606379625092941</v>
      </c>
      <c r="L444" s="96">
        <f t="shared" si="121"/>
        <v>98.454592186713143</v>
      </c>
      <c r="M444" s="96">
        <f t="shared" si="114"/>
        <v>609.97949058447932</v>
      </c>
      <c r="N444" s="96">
        <f t="shared" si="115"/>
        <v>58.742346541616726</v>
      </c>
      <c r="O444" s="96">
        <f t="shared" si="116"/>
        <v>1.4021737230005673</v>
      </c>
      <c r="P444" s="96">
        <f t="shared" si="117"/>
        <v>1.4021737230005673</v>
      </c>
      <c r="Q444" s="96">
        <f t="shared" si="118"/>
        <v>0.1559231433345909</v>
      </c>
      <c r="R444" s="96">
        <f t="shared" si="119"/>
        <v>0.10991516469796242</v>
      </c>
      <c r="S444" s="96">
        <f t="shared" si="122"/>
        <v>548.16695828882894</v>
      </c>
      <c r="T444" s="96">
        <f t="shared" si="123"/>
        <v>48.698605867608514</v>
      </c>
      <c r="U444" s="96">
        <f t="shared" si="124"/>
        <v>231.1164092879086</v>
      </c>
      <c r="V444" s="32">
        <f t="shared" si="125"/>
        <v>999.99999999999966</v>
      </c>
      <c r="W444" s="100">
        <f>IF(A444=1,((cPH1_+cPHr+(cNES*L444+(cNES+cOSEX)*G444+(cNES+cEREX)*H444+(cNES+cHOEX)*I444+(cNES+cNES)*S444+(cNES+cOSEX)*N444+(cNES+cEREX)*O444+(cNES+cHOEX)*P444)))/(1+cDR)^(A$6:A$65537 + 0.5),(cPHr+(cNES*L444+(cNES+cOSEX)*G444+(cNES+cEREX)*H444+(cNES+cHOEX)*I444+(cNES+cNES)*S444+(cNES+cOSEX)*N444+(cNES+cEREX)*O444+(cNES+cHOEX)*P444))/(1+cDR)^(((cycle + 0.5)/('Life tables'!$I$2/2))))</f>
        <v>65106.187239291321</v>
      </c>
      <c r="X444" s="107">
        <f>((L444+G444+H444+I444+N444+O444+P444+S444)/('Life tables'!$I$2/2))/(1+oDR)^(((cycle + 0.5)/('Life tables'!$I$2/2)))</f>
        <v>21.504306930313831</v>
      </c>
      <c r="Y444" s="31">
        <f>((uNES*L444+ uOCEX*G444+uEREX*H444+uHOEX*I444+uNES*S444+ uOCEX*N444+uEREX*O444+uHOEX*P444)/('Life tables'!$I$2/2))/(1+oDR)^(((cycle + 0.5)/('Life tables'!$I$2/2)))</f>
        <v>14.17296915482242</v>
      </c>
      <c r="Z444" s="100">
        <f t="shared" si="120"/>
        <v>173478.54358837663</v>
      </c>
      <c r="AA444" s="107">
        <f>((L444+G444+H444+I444+N444+O444+P444+S444)/('Life tables'!$I$2/2))</f>
        <v>27.62351096101224</v>
      </c>
      <c r="AB444" s="31">
        <f>((uNES*L444+ uOCEX*G444+uEREX*H444+uHOEX*I444+uNES*S444+ uOCEX*N444+uEREX*O444+uHOEX*P444)/('Life tables'!$I$2/2))</f>
        <v>18.20598869180165</v>
      </c>
    </row>
    <row r="445" spans="1:28" x14ac:dyDescent="0.25">
      <c r="A445" s="4">
        <v>439</v>
      </c>
      <c r="C445" s="105">
        <f>IF(male=0,VLOOKUP((($A$5:$A$1570/'Life tables'!$I$2)*2)+age,lifetable,13,1),IF(male=1,VLOOKUP((($A$5:$A$1570/'Life tables'!$I$2)*2)+age,lifetable,10,1),"error"))</f>
        <v>2.3219220175896282E-4</v>
      </c>
      <c r="F445" s="96">
        <f t="shared" si="108"/>
        <v>110.67977053253996</v>
      </c>
      <c r="G445" s="96">
        <f t="shared" si="109"/>
        <v>11.11801458999108</v>
      </c>
      <c r="H445" s="96">
        <f t="shared" si="110"/>
        <v>0.63495909634580006</v>
      </c>
      <c r="I445" s="96">
        <f t="shared" si="111"/>
        <v>0.25442210484774752</v>
      </c>
      <c r="J445" s="96">
        <f t="shared" si="112"/>
        <v>2.8487003276273692E-2</v>
      </c>
      <c r="K445" s="96">
        <f t="shared" si="113"/>
        <v>0.26585689678837765</v>
      </c>
      <c r="L445" s="96">
        <f t="shared" si="121"/>
        <v>98.378030841290681</v>
      </c>
      <c r="M445" s="96">
        <f t="shared" si="114"/>
        <v>609.50521431194261</v>
      </c>
      <c r="N445" s="96">
        <f t="shared" si="115"/>
        <v>58.696672708991429</v>
      </c>
      <c r="O445" s="96">
        <f t="shared" si="116"/>
        <v>1.4010834933501304</v>
      </c>
      <c r="P445" s="96">
        <f t="shared" si="117"/>
        <v>1.4010834933501304</v>
      </c>
      <c r="Q445" s="96">
        <f t="shared" si="118"/>
        <v>0.15580190868922261</v>
      </c>
      <c r="R445" s="96">
        <f t="shared" si="119"/>
        <v>0.10982970255470534</v>
      </c>
      <c r="S445" s="96">
        <f t="shared" si="122"/>
        <v>547.74074300500695</v>
      </c>
      <c r="T445" s="96">
        <f t="shared" si="123"/>
        <v>48.882894779574009</v>
      </c>
      <c r="U445" s="96">
        <f t="shared" si="124"/>
        <v>231.49209588725168</v>
      </c>
      <c r="V445" s="32">
        <f t="shared" si="125"/>
        <v>999.99999999999966</v>
      </c>
      <c r="W445" s="100">
        <f>IF(A445=1,((cPH1_+cPHr+(cNES*L445+(cNES+cOSEX)*G445+(cNES+cEREX)*H445+(cNES+cHOEX)*I445+(cNES+cNES)*S445+(cNES+cOSEX)*N445+(cNES+cEREX)*O445+(cNES+cHOEX)*P445)))/(1+cDR)^(A$6:A$65537 + 0.5),(cPHr+(cNES*L445+(cNES+cOSEX)*G445+(cNES+cEREX)*H445+(cNES+cHOEX)*I445+(cNES+cNES)*S445+(cNES+cOSEX)*N445+(cNES+cEREX)*O445+(cNES+cHOEX)*P445))/(1+cDR)^(((cycle + 0.5)/('Life tables'!$I$2/2))))</f>
        <v>64910.33707273459</v>
      </c>
      <c r="X445" s="107">
        <f>((L445+G445+H445+I445+N445+O445+P445+S445)/('Life tables'!$I$2/2))/(1+oDR)^(((cycle + 0.5)/('Life tables'!$I$2/2)))</f>
        <v>21.475318981328137</v>
      </c>
      <c r="Y445" s="31">
        <f>((uNES*L445+ uOCEX*G445+uEREX*H445+uHOEX*I445+uNES*S445+ uOCEX*N445+uEREX*O445+uHOEX*P445)/('Life tables'!$I$2/2))/(1+oDR)^(((cycle + 0.5)/('Life tables'!$I$2/2)))</f>
        <v>14.153863898335752</v>
      </c>
      <c r="Z445" s="100">
        <f t="shared" si="120"/>
        <v>173343.67677386157</v>
      </c>
      <c r="AA445" s="107">
        <f>((L445+G445+H445+I445+N445+O445+P445+S445)/('Life tables'!$I$2/2))</f>
        <v>27.602032465903275</v>
      </c>
      <c r="AB445" s="31">
        <f>((uNES*L445+ uOCEX*G445+uEREX*H445+uHOEX*I445+uNES*S445+ uOCEX*N445+uEREX*O445+uHOEX*P445)/('Life tables'!$I$2/2))</f>
        <v>18.191832735034815</v>
      </c>
    </row>
    <row r="446" spans="1:28" x14ac:dyDescent="0.25">
      <c r="A446" s="4">
        <v>440</v>
      </c>
      <c r="C446" s="105">
        <f>IF(male=0,VLOOKUP((($A$5:$A$1570/'Life tables'!$I$2)*2)+age,lifetable,13,1),IF(male=1,VLOOKUP((($A$5:$A$1570/'Life tables'!$I$2)*2)+age,lifetable,10,1),"error"))</f>
        <v>2.3219220175896282E-4</v>
      </c>
      <c r="F446" s="96">
        <f t="shared" si="108"/>
        <v>110.59370295549645</v>
      </c>
      <c r="G446" s="96">
        <f t="shared" si="109"/>
        <v>11.109368921747546</v>
      </c>
      <c r="H446" s="96">
        <f t="shared" si="110"/>
        <v>0.6344653350136138</v>
      </c>
      <c r="I446" s="96">
        <f t="shared" si="111"/>
        <v>0.25422425935163573</v>
      </c>
      <c r="J446" s="96">
        <f t="shared" si="112"/>
        <v>2.8464851013602539E-2</v>
      </c>
      <c r="K446" s="96">
        <f t="shared" si="113"/>
        <v>0.26565015928940394</v>
      </c>
      <c r="L446" s="96">
        <f t="shared" si="121"/>
        <v>98.301529429080659</v>
      </c>
      <c r="M446" s="96">
        <f t="shared" si="114"/>
        <v>609.03130637767742</v>
      </c>
      <c r="N446" s="96">
        <f t="shared" si="115"/>
        <v>58.651034348139738</v>
      </c>
      <c r="O446" s="96">
        <f t="shared" si="116"/>
        <v>1.3999941104072524</v>
      </c>
      <c r="P446" s="96">
        <f t="shared" si="117"/>
        <v>1.3999941104072524</v>
      </c>
      <c r="Q446" s="96">
        <f t="shared" si="118"/>
        <v>0.15568076819859555</v>
      </c>
      <c r="R446" s="96">
        <f t="shared" si="119"/>
        <v>0.109744306784109</v>
      </c>
      <c r="S446" s="96">
        <f t="shared" si="122"/>
        <v>547.31485873374049</v>
      </c>
      <c r="T446" s="96">
        <f t="shared" si="123"/>
        <v>49.067040398786204</v>
      </c>
      <c r="U446" s="96">
        <f t="shared" si="124"/>
        <v>231.86749035332519</v>
      </c>
      <c r="V446" s="32">
        <f t="shared" si="125"/>
        <v>999.99999999999955</v>
      </c>
      <c r="W446" s="100">
        <f>IF(A446=1,((cPH1_+cPHr+(cNES*L446+(cNES+cOSEX)*G446+(cNES+cEREX)*H446+(cNES+cHOEX)*I446+(cNES+cNES)*S446+(cNES+cOSEX)*N446+(cNES+cEREX)*O446+(cNES+cHOEX)*P446)))/(1+cDR)^(A$6:A$65537 + 0.5),(cPHr+(cNES*L446+(cNES+cOSEX)*G446+(cNES+cEREX)*H446+(cNES+cHOEX)*I446+(cNES+cNES)*S446+(cNES+cOSEX)*N446+(cNES+cEREX)*O446+(cNES+cHOEX)*P446))/(1+cDR)^(((cycle + 0.5)/('Life tables'!$I$2/2))))</f>
        <v>64715.076047049959</v>
      </c>
      <c r="X446" s="107">
        <f>((L446+G446+H446+I446+N446+O446+P446+S446)/('Life tables'!$I$2/2))/(1+oDR)^(((cycle + 0.5)/('Life tables'!$I$2/2)))</f>
        <v>21.446370108899977</v>
      </c>
      <c r="Y446" s="31">
        <f>((uNES*L446+ uOCEX*G446+uEREX*H446+uHOEX*I446+uNES*S446+ uOCEX*N446+uEREX*O446+uHOEX*P446)/('Life tables'!$I$2/2))/(1+oDR)^(((cycle + 0.5)/('Life tables'!$I$2/2)))</f>
        <v>14.13478439624741</v>
      </c>
      <c r="Z446" s="100">
        <f t="shared" si="120"/>
        <v>173208.91478487331</v>
      </c>
      <c r="AA446" s="107">
        <f>((L446+G446+H446+I446+N446+O446+P446+S446)/('Life tables'!$I$2/2))</f>
        <v>27.580570672052694</v>
      </c>
      <c r="AB446" s="31">
        <f>((uNES*L446+ uOCEX*G446+uEREX*H446+uHOEX*I446+uNES*S446+ uOCEX*N446+uEREX*O446+uHOEX*P446)/('Life tables'!$I$2/2))</f>
        <v>18.177687785642959</v>
      </c>
    </row>
    <row r="447" spans="1:28" x14ac:dyDescent="0.25">
      <c r="A447" s="4">
        <v>441</v>
      </c>
      <c r="C447" s="105">
        <f>IF(male=0,VLOOKUP((($A$5:$A$1570/'Life tables'!$I$2)*2)+age,lifetable,13,1),IF(male=1,VLOOKUP((($A$5:$A$1570/'Life tables'!$I$2)*2)+age,lifetable,10,1),"error"))</f>
        <v>2.3219220175896282E-4</v>
      </c>
      <c r="F447" s="96">
        <f t="shared" si="108"/>
        <v>110.50770273240046</v>
      </c>
      <c r="G447" s="96">
        <f t="shared" si="109"/>
        <v>11.100730019349003</v>
      </c>
      <c r="H447" s="96">
        <f t="shared" si="110"/>
        <v>0.6339719600844842</v>
      </c>
      <c r="I447" s="96">
        <f t="shared" si="111"/>
        <v>0.25402656868357432</v>
      </c>
      <c r="J447" s="96">
        <f t="shared" si="112"/>
        <v>2.8442716086638845E-2</v>
      </c>
      <c r="K447" s="96">
        <f t="shared" si="113"/>
        <v>0.26544358357709985</v>
      </c>
      <c r="L447" s="96">
        <f t="shared" si="121"/>
        <v>98.225087884619654</v>
      </c>
      <c r="M447" s="96">
        <f t="shared" si="114"/>
        <v>608.55776651548786</v>
      </c>
      <c r="N447" s="96">
        <f t="shared" si="115"/>
        <v>58.605431433426396</v>
      </c>
      <c r="O447" s="96">
        <f t="shared" si="116"/>
        <v>1.3989055735600229</v>
      </c>
      <c r="P447" s="96">
        <f t="shared" si="117"/>
        <v>1.3989055735600229</v>
      </c>
      <c r="Q447" s="96">
        <f t="shared" si="118"/>
        <v>0.15555972179466471</v>
      </c>
      <c r="R447" s="96">
        <f t="shared" si="119"/>
        <v>0.10965897733820623</v>
      </c>
      <c r="S447" s="96">
        <f t="shared" si="122"/>
        <v>546.88930523580859</v>
      </c>
      <c r="T447" s="96">
        <f t="shared" si="123"/>
        <v>49.251042836667509</v>
      </c>
      <c r="U447" s="96">
        <f t="shared" si="124"/>
        <v>232.2425929142405</v>
      </c>
      <c r="V447" s="32">
        <f t="shared" si="125"/>
        <v>999.99999999999977</v>
      </c>
      <c r="W447" s="100">
        <f>IF(A447=1,((cPH1_+cPHr+(cNES*L447+(cNES+cOSEX)*G447+(cNES+cEREX)*H447+(cNES+cHOEX)*I447+(cNES+cNES)*S447+(cNES+cOSEX)*N447+(cNES+cEREX)*O447+(cNES+cHOEX)*P447)))/(1+cDR)^(A$6:A$65537 + 0.5),(cPHr+(cNES*L447+(cNES+cOSEX)*G447+(cNES+cEREX)*H447+(cNES+cHOEX)*I447+(cNES+cNES)*S447+(cNES+cOSEX)*N447+(cNES+cEREX)*O447+(cNES+cHOEX)*P447))/(1+cDR)^(((cycle + 0.5)/('Life tables'!$I$2/2))))</f>
        <v>64520.40239072351</v>
      </c>
      <c r="X447" s="107">
        <f>((L447+G447+H447+I447+N447+O447+P447+S447)/('Life tables'!$I$2/2))/(1+oDR)^(((cycle + 0.5)/('Life tables'!$I$2/2)))</f>
        <v>21.417460260324262</v>
      </c>
      <c r="Y447" s="31">
        <f>((uNES*L447+ uOCEX*G447+uEREX*H447+uHOEX*I447+uNES*S447+ uOCEX*N447+uEREX*O447+uHOEX*P447)/('Life tables'!$I$2/2))/(1+oDR)^(((cycle + 0.5)/('Life tables'!$I$2/2)))</f>
        <v>14.11573061382153</v>
      </c>
      <c r="Z447" s="100">
        <f t="shared" si="120"/>
        <v>173074.25754174159</v>
      </c>
      <c r="AA447" s="107">
        <f>((L447+G447+H447+I447+N447+O447+P447+S447)/('Life tables'!$I$2/2))</f>
        <v>27.559125566437302</v>
      </c>
      <c r="AB447" s="31">
        <f>((uNES*L447+ uOCEX*G447+uEREX*H447+uHOEX*I447+uNES*S447+ uOCEX*N447+uEREX*O447+uHOEX*P447)/('Life tables'!$I$2/2))</f>
        <v>18.163553835043786</v>
      </c>
    </row>
    <row r="448" spans="1:28" x14ac:dyDescent="0.25">
      <c r="A448" s="4">
        <v>442</v>
      </c>
      <c r="C448" s="105">
        <f>IF(male=0,VLOOKUP((($A$5:$A$1570/'Life tables'!$I$2)*2)+age,lifetable,13,1),IF(male=1,VLOOKUP((($A$5:$A$1570/'Life tables'!$I$2)*2)+age,lifetable,10,1),"error"))</f>
        <v>2.3219220175896282E-4</v>
      </c>
      <c r="F448" s="96">
        <f t="shared" si="108"/>
        <v>110.42176979065209</v>
      </c>
      <c r="G448" s="96">
        <f t="shared" si="109"/>
        <v>11.09209787550264</v>
      </c>
      <c r="H448" s="96">
        <f t="shared" si="110"/>
        <v>0.63347897114191276</v>
      </c>
      <c r="I448" s="96">
        <f t="shared" si="111"/>
        <v>0.25382903267667639</v>
      </c>
      <c r="J448" s="96">
        <f t="shared" si="112"/>
        <v>2.8420598476696698E-2</v>
      </c>
      <c r="K448" s="96">
        <f t="shared" si="113"/>
        <v>0.26523716947707787</v>
      </c>
      <c r="L448" s="96">
        <f t="shared" si="121"/>
        <v>98.148706143377083</v>
      </c>
      <c r="M448" s="96">
        <f t="shared" si="114"/>
        <v>608.0845944584396</v>
      </c>
      <c r="N448" s="96">
        <f t="shared" si="115"/>
        <v>58.559863939145067</v>
      </c>
      <c r="O448" s="96">
        <f t="shared" si="116"/>
        <v>1.3978178821948337</v>
      </c>
      <c r="P448" s="96">
        <f t="shared" si="117"/>
        <v>1.3978178821948337</v>
      </c>
      <c r="Q448" s="96">
        <f t="shared" si="118"/>
        <v>0.15543876940919624</v>
      </c>
      <c r="R448" s="96">
        <f t="shared" si="119"/>
        <v>0.1095737141688969</v>
      </c>
      <c r="S448" s="96">
        <f t="shared" si="122"/>
        <v>546.46408227132679</v>
      </c>
      <c r="T448" s="96">
        <f t="shared" si="123"/>
        <v>49.434902204553403</v>
      </c>
      <c r="U448" s="96">
        <f t="shared" si="124"/>
        <v>232.61740379788648</v>
      </c>
      <c r="V448" s="32">
        <f t="shared" si="125"/>
        <v>999.99999999999966</v>
      </c>
      <c r="W448" s="100">
        <f>IF(A448=1,((cPH1_+cPHr+(cNES*L448+(cNES+cOSEX)*G448+(cNES+cEREX)*H448+(cNES+cHOEX)*I448+(cNES+cNES)*S448+(cNES+cOSEX)*N448+(cNES+cEREX)*O448+(cNES+cHOEX)*P448)))/(1+cDR)^(A$6:A$65537 + 0.5),(cPHr+(cNES*L448+(cNES+cOSEX)*G448+(cNES+cEREX)*H448+(cNES+cHOEX)*I448+(cNES+cNES)*S448+(cNES+cOSEX)*N448+(cNES+cEREX)*O448+(cNES+cHOEX)*P448))/(1+cDR)^(((cycle + 0.5)/('Life tables'!$I$2/2))))</f>
        <v>64326.314337533724</v>
      </c>
      <c r="X448" s="107">
        <f>((L448+G448+H448+I448+N448+O448+P448+S448)/('Life tables'!$I$2/2))/(1+oDR)^(((cycle + 0.5)/('Life tables'!$I$2/2)))</f>
        <v>21.388589382968334</v>
      </c>
      <c r="Y448" s="31">
        <f>((uNES*L448+ uOCEX*G448+uEREX*H448+uHOEX*I448+uNES*S448+ uOCEX*N448+uEREX*O448+uHOEX*P448)/('Life tables'!$I$2/2))/(1+oDR)^(((cycle + 0.5)/('Life tables'!$I$2/2)))</f>
        <v>14.096702516369948</v>
      </c>
      <c r="Z448" s="100">
        <f t="shared" si="120"/>
        <v>172939.70496477227</v>
      </c>
      <c r="AA448" s="107">
        <f>((L448+G448+H448+I448+N448+O448+P448+S448)/('Life tables'!$I$2/2))</f>
        <v>27.537697136045743</v>
      </c>
      <c r="AB448" s="31">
        <f>((uNES*L448+ uOCEX*G448+uEREX*H448+uHOEX*I448+uNES*S448+ uOCEX*N448+uEREX*O448+uHOEX*P448)/('Life tables'!$I$2/2))</f>
        <v>18.149430874662759</v>
      </c>
    </row>
    <row r="449" spans="1:28" x14ac:dyDescent="0.25">
      <c r="A449" s="4">
        <v>443</v>
      </c>
      <c r="C449" s="105">
        <f>IF(male=0,VLOOKUP((($A$5:$A$1570/'Life tables'!$I$2)*2)+age,lifetable,13,1),IF(male=1,VLOOKUP((($A$5:$A$1570/'Life tables'!$I$2)*2)+age,lifetable,10,1),"error"))</f>
        <v>2.3219220175896282E-4</v>
      </c>
      <c r="F449" s="96">
        <f t="shared" si="108"/>
        <v>110.33590405865377</v>
      </c>
      <c r="G449" s="96">
        <f t="shared" si="109"/>
        <v>11.083472483016333</v>
      </c>
      <c r="H449" s="96">
        <f t="shared" si="110"/>
        <v>0.63298636777515127</v>
      </c>
      <c r="I449" s="96">
        <f t="shared" si="111"/>
        <v>0.25363165116635888</v>
      </c>
      <c r="J449" s="96">
        <f t="shared" si="112"/>
        <v>2.8398498165348139E-2</v>
      </c>
      <c r="K449" s="96">
        <f t="shared" si="113"/>
        <v>0.26503091681735785</v>
      </c>
      <c r="L449" s="96">
        <f t="shared" si="121"/>
        <v>98.072384141713215</v>
      </c>
      <c r="M449" s="96">
        <f t="shared" si="114"/>
        <v>607.61178993890621</v>
      </c>
      <c r="N449" s="96">
        <f t="shared" si="115"/>
        <v>58.514331839522733</v>
      </c>
      <c r="O449" s="96">
        <f t="shared" si="116"/>
        <v>1.3967310356964859</v>
      </c>
      <c r="P449" s="96">
        <f t="shared" si="117"/>
        <v>1.3967310356964859</v>
      </c>
      <c r="Q449" s="96">
        <f t="shared" si="118"/>
        <v>0.15531791097377931</v>
      </c>
      <c r="R449" s="96">
        <f t="shared" si="119"/>
        <v>0.10948851722795605</v>
      </c>
      <c r="S449" s="96">
        <f t="shared" si="122"/>
        <v>546.03918959978876</v>
      </c>
      <c r="T449" s="96">
        <f t="shared" si="123"/>
        <v>49.618618613692533</v>
      </c>
      <c r="U449" s="96">
        <f t="shared" si="124"/>
        <v>232.99192323193179</v>
      </c>
      <c r="V449" s="32">
        <f t="shared" si="125"/>
        <v>999.99999999999977</v>
      </c>
      <c r="W449" s="100">
        <f>IF(A449=1,((cPH1_+cPHr+(cNES*L449+(cNES+cOSEX)*G449+(cNES+cEREX)*H449+(cNES+cHOEX)*I449+(cNES+cNES)*S449+(cNES+cOSEX)*N449+(cNES+cEREX)*O449+(cNES+cHOEX)*P449)))/(1+cDR)^(A$6:A$65537 + 0.5),(cPHr+(cNES*L449+(cNES+cOSEX)*G449+(cNES+cEREX)*H449+(cNES+cHOEX)*I449+(cNES+cNES)*S449+(cNES+cOSEX)*N449+(cNES+cEREX)*O449+(cNES+cHOEX)*P449))/(1+cDR)^(((cycle + 0.5)/('Life tables'!$I$2/2))))</f>
        <v>64132.810126537253</v>
      </c>
      <c r="X449" s="107">
        <f>((L449+G449+H449+I449+N449+O449+P449+S449)/('Life tables'!$I$2/2))/(1+oDR)^(((cycle + 0.5)/('Life tables'!$I$2/2)))</f>
        <v>21.359757424271844</v>
      </c>
      <c r="Y449" s="31">
        <f>((uNES*L449+ uOCEX*G449+uEREX*H449+uHOEX*I449+uNES*S449+ uOCEX*N449+uEREX*O449+uHOEX*P449)/('Life tables'!$I$2/2))/(1+oDR)^(((cycle + 0.5)/('Life tables'!$I$2/2)))</f>
        <v>14.077700069252129</v>
      </c>
      <c r="Z449" s="100">
        <f t="shared" si="120"/>
        <v>172805.25697425118</v>
      </c>
      <c r="AA449" s="107">
        <f>((L449+G449+H449+I449+N449+O449+P449+S449)/('Life tables'!$I$2/2))</f>
        <v>27.516285367878485</v>
      </c>
      <c r="AB449" s="31">
        <f>((uNES*L449+ uOCEX*G449+uEREX*H449+uHOEX*I449+uNES*S449+ uOCEX*N449+uEREX*O449+uHOEX*P449)/('Life tables'!$I$2/2))</f>
        <v>18.135318895933089</v>
      </c>
    </row>
    <row r="450" spans="1:28" x14ac:dyDescent="0.25">
      <c r="A450" s="4">
        <v>444</v>
      </c>
      <c r="C450" s="105">
        <f>IF(male=0,VLOOKUP((($A$5:$A$1570/'Life tables'!$I$2)*2)+age,lifetable,13,1),IF(male=1,VLOOKUP((($A$5:$A$1570/'Life tables'!$I$2)*2)+age,lifetable,10,1),"error"))</f>
        <v>2.5345550293476293E-4</v>
      </c>
      <c r="F450" s="96">
        <f t="shared" si="108"/>
        <v>110.2501054657651</v>
      </c>
      <c r="G450" s="96">
        <f t="shared" si="109"/>
        <v>11.074853834794105</v>
      </c>
      <c r="H450" s="96">
        <f t="shared" si="110"/>
        <v>0.63249414957894246</v>
      </c>
      <c r="I450" s="96">
        <f t="shared" si="111"/>
        <v>0.25343442399023919</v>
      </c>
      <c r="J450" s="96">
        <f t="shared" si="112"/>
        <v>3.0975022050241129E-2</v>
      </c>
      <c r="K450" s="96">
        <f t="shared" si="113"/>
        <v>0.26482482542825903</v>
      </c>
      <c r="L450" s="96">
        <f t="shared" si="121"/>
        <v>97.993523209923325</v>
      </c>
      <c r="M450" s="96">
        <f t="shared" si="114"/>
        <v>607.1393526886103</v>
      </c>
      <c r="N450" s="96">
        <f t="shared" si="115"/>
        <v>58.468835108723702</v>
      </c>
      <c r="O450" s="96">
        <f t="shared" si="116"/>
        <v>1.3956450334482844</v>
      </c>
      <c r="P450" s="96">
        <f t="shared" si="117"/>
        <v>1.3956450334482844</v>
      </c>
      <c r="Q450" s="96">
        <f t="shared" si="118"/>
        <v>0.16940952582341148</v>
      </c>
      <c r="R450" s="96">
        <f t="shared" si="119"/>
        <v>0.10940338646704149</v>
      </c>
      <c r="S450" s="96">
        <f t="shared" si="122"/>
        <v>545.60041460069954</v>
      </c>
      <c r="T450" s="96">
        <f t="shared" si="123"/>
        <v>49.819003161566187</v>
      </c>
      <c r="U450" s="96">
        <f t="shared" si="124"/>
        <v>233.36615144382711</v>
      </c>
      <c r="V450" s="32">
        <f t="shared" si="125"/>
        <v>999.99999999999977</v>
      </c>
      <c r="W450" s="100">
        <f>IF(A450=1,((cPH1_+cPHr+(cNES*L450+(cNES+cOSEX)*G450+(cNES+cEREX)*H450+(cNES+cHOEX)*I450+(cNES+cNES)*S450+(cNES+cOSEX)*N450+(cNES+cEREX)*O450+(cNES+cHOEX)*P450)))/(1+cDR)^(A$6:A$65537 + 0.5),(cPHr+(cNES*L450+(cNES+cOSEX)*G450+(cNES+cEREX)*H450+(cNES+cHOEX)*I450+(cNES+cNES)*S450+(cNES+cOSEX)*N450+(cNES+cEREX)*O450+(cNES+cHOEX)*P450))/(1+cDR)^(((cycle + 0.5)/('Life tables'!$I$2/2))))</f>
        <v>63938.590785547029</v>
      </c>
      <c r="X450" s="107">
        <f>((L450+G450+H450+I450+N450+O450+P450+S450)/('Life tables'!$I$2/2))/(1+oDR)^(((cycle + 0.5)/('Life tables'!$I$2/2)))</f>
        <v>21.330464082425287</v>
      </c>
      <c r="Y450" s="31">
        <f>((uNES*L450+ uOCEX*G450+uEREX*H450+uHOEX*I450+uNES*S450+ uOCEX*N450+uEREX*O450+uHOEX*P450)/('Life tables'!$I$2/2))/(1+oDR)^(((cycle + 0.5)/('Life tables'!$I$2/2)))</f>
        <v>14.058388070829771</v>
      </c>
      <c r="Z450" s="100">
        <f t="shared" si="120"/>
        <v>172667.41033199092</v>
      </c>
      <c r="AA450" s="107">
        <f>((L450+G450+H450+I450+N450+O450+P450+S450)/('Life tables'!$I$2/2))</f>
        <v>27.494245444522896</v>
      </c>
      <c r="AB450" s="31">
        <f>((uNES*L450+ uOCEX*G450+uEREX*H450+uHOEX*I450+uNES*S450+ uOCEX*N450+uEREX*O450+uHOEX*P450)/('Life tables'!$I$2/2))</f>
        <v>18.120785871331044</v>
      </c>
    </row>
    <row r="451" spans="1:28" x14ac:dyDescent="0.25">
      <c r="A451" s="4">
        <v>445</v>
      </c>
      <c r="C451" s="105">
        <f>IF(male=0,VLOOKUP((($A$5:$A$1570/'Life tables'!$I$2)*2)+age,lifetable,13,1),IF(male=1,VLOOKUP((($A$5:$A$1570/'Life tables'!$I$2)*2)+age,lifetable,10,1),"error"))</f>
        <v>2.5345550293476293E-4</v>
      </c>
      <c r="F451" s="96">
        <f t="shared" si="108"/>
        <v>110.16177135705094</v>
      </c>
      <c r="G451" s="96">
        <f t="shared" si="109"/>
        <v>11.065980488700664</v>
      </c>
      <c r="H451" s="96">
        <f t="shared" si="110"/>
        <v>0.63198738537464583</v>
      </c>
      <c r="I451" s="96">
        <f t="shared" si="111"/>
        <v>0.25323136836624599</v>
      </c>
      <c r="J451" s="96">
        <f t="shared" si="112"/>
        <v>3.0950204378152289E-2</v>
      </c>
      <c r="K451" s="96">
        <f t="shared" si="113"/>
        <v>0.26461264363649784</v>
      </c>
      <c r="L451" s="96">
        <f t="shared" si="121"/>
        <v>97.915009266594737</v>
      </c>
      <c r="M451" s="96">
        <f t="shared" si="114"/>
        <v>606.6530740375556</v>
      </c>
      <c r="N451" s="96">
        <f t="shared" si="115"/>
        <v>58.422005421042442</v>
      </c>
      <c r="O451" s="96">
        <f t="shared" si="116"/>
        <v>1.394527213657472</v>
      </c>
      <c r="P451" s="96">
        <f t="shared" si="117"/>
        <v>1.394527213657472</v>
      </c>
      <c r="Q451" s="96">
        <f t="shared" si="118"/>
        <v>0.16927383994614392</v>
      </c>
      <c r="R451" s="96">
        <f t="shared" si="119"/>
        <v>0.10931576155695055</v>
      </c>
      <c r="S451" s="96">
        <f t="shared" si="122"/>
        <v>545.16342458769509</v>
      </c>
      <c r="T451" s="96">
        <f t="shared" si="123"/>
        <v>50.019227205890481</v>
      </c>
      <c r="U451" s="96">
        <f t="shared" si="124"/>
        <v>233.74007984902056</v>
      </c>
      <c r="V451" s="32">
        <f t="shared" si="125"/>
        <v>999.99999999999977</v>
      </c>
      <c r="W451" s="100">
        <f>IF(A451=1,((cPH1_+cPHr+(cNES*L451+(cNES+cOSEX)*G451+(cNES+cEREX)*H451+(cNES+cHOEX)*I451+(cNES+cNES)*S451+(cNES+cOSEX)*N451+(cNES+cEREX)*O451+(cNES+cHOEX)*P451)))/(1+cDR)^(A$6:A$65537 + 0.5),(cPHr+(cNES*L451+(cNES+cOSEX)*G451+(cNES+cEREX)*H451+(cNES+cHOEX)*I451+(cNES+cNES)*S451+(cNES+cOSEX)*N451+(cNES+cEREX)*O451+(cNES+cHOEX)*P451))/(1+cDR)^(((cycle + 0.5)/('Life tables'!$I$2/2))))</f>
        <v>63744.75884714743</v>
      </c>
      <c r="X451" s="107">
        <f>((L451+G451+H451+I451+N451+O451+P451+S451)/('Life tables'!$I$2/2))/(1+oDR)^(((cycle + 0.5)/('Life tables'!$I$2/2)))</f>
        <v>21.301210915987099</v>
      </c>
      <c r="Y451" s="31">
        <f>((uNES*L451+ uOCEX*G451+uEREX*H451+uHOEX*I451+uNES*S451+ uOCEX*N451+uEREX*O451+uHOEX*P451)/('Life tables'!$I$2/2))/(1+oDR)^(((cycle + 0.5)/('Life tables'!$I$2/2)))</f>
        <v>14.039108024007561</v>
      </c>
      <c r="Z451" s="100">
        <f t="shared" si="120"/>
        <v>172529.13025385822</v>
      </c>
      <c r="AA451" s="107">
        <f>((L451+G451+H451+I451+N451+O451+P451+S451)/('Life tables'!$I$2/2))</f>
        <v>27.472223176888466</v>
      </c>
      <c r="AB451" s="31">
        <f>((uNES*L451+ uOCEX*G451+uEREX*H451+uHOEX*I451+uNES*S451+ uOCEX*N451+uEREX*O451+uHOEX*P451)/('Life tables'!$I$2/2))</f>
        <v>18.106271533629791</v>
      </c>
    </row>
    <row r="452" spans="1:28" x14ac:dyDescent="0.25">
      <c r="A452" s="4">
        <v>446</v>
      </c>
      <c r="C452" s="105">
        <f>IF(male=0,VLOOKUP((($A$5:$A$1570/'Life tables'!$I$2)*2)+age,lifetable,13,1),IF(male=1,VLOOKUP((($A$5:$A$1570/'Life tables'!$I$2)*2)+age,lifetable,10,1),"error"))</f>
        <v>2.5345550293476293E-4</v>
      </c>
      <c r="F452" s="96">
        <f t="shared" si="108"/>
        <v>110.07350923944848</v>
      </c>
      <c r="G452" s="96">
        <f t="shared" si="109"/>
        <v>11.057114374265062</v>
      </c>
      <c r="H452" s="96">
        <f t="shared" si="110"/>
        <v>0.63148103417636658</v>
      </c>
      <c r="I452" s="96">
        <f t="shared" si="111"/>
        <v>0.25302847822985802</v>
      </c>
      <c r="J452" s="96">
        <f t="shared" si="112"/>
        <v>3.0925406932132738E-2</v>
      </c>
      <c r="K452" s="96">
        <f t="shared" si="113"/>
        <v>0.26440063477004594</v>
      </c>
      <c r="L452" s="96">
        <f t="shared" si="121"/>
        <v>97.836559311075021</v>
      </c>
      <c r="M452" s="96">
        <f t="shared" si="114"/>
        <v>606.16718370564035</v>
      </c>
      <c r="N452" s="96">
        <f t="shared" si="115"/>
        <v>58.375213129335656</v>
      </c>
      <c r="O452" s="96">
        <f t="shared" si="116"/>
        <v>1.3934102865046938</v>
      </c>
      <c r="P452" s="96">
        <f t="shared" si="117"/>
        <v>1.3934102865046938</v>
      </c>
      <c r="Q452" s="96">
        <f t="shared" si="118"/>
        <v>0.16913826242120267</v>
      </c>
      <c r="R452" s="96">
        <f t="shared" si="119"/>
        <v>0.1092282066199699</v>
      </c>
      <c r="S452" s="96">
        <f t="shared" si="122"/>
        <v>544.72678353425408</v>
      </c>
      <c r="T452" s="96">
        <f t="shared" si="123"/>
        <v>50.219290875243814</v>
      </c>
      <c r="U452" s="96">
        <f t="shared" si="124"/>
        <v>234.11370869041059</v>
      </c>
      <c r="V452" s="32">
        <f t="shared" si="125"/>
        <v>999.99999999999989</v>
      </c>
      <c r="W452" s="100">
        <f>IF(A452=1,((cPH1_+cPHr+(cNES*L452+(cNES+cOSEX)*G452+(cNES+cEREX)*H452+(cNES+cHOEX)*I452+(cNES+cNES)*S452+(cNES+cOSEX)*N452+(cNES+cEREX)*O452+(cNES+cHOEX)*P452)))/(1+cDR)^(A$6:A$65537 + 0.5),(cPHr+(cNES*L452+(cNES+cOSEX)*G452+(cNES+cEREX)*H452+(cNES+cHOEX)*I452+(cNES+cNES)*S452+(cNES+cOSEX)*N452+(cNES+cEREX)*O452+(cNES+cHOEX)*P452))/(1+cDR)^(((cycle + 0.5)/('Life tables'!$I$2/2))))</f>
        <v>63551.514483749779</v>
      </c>
      <c r="X452" s="107">
        <f>((L452+G452+H452+I452+N452+O452+P452+S452)/('Life tables'!$I$2/2))/(1+oDR)^(((cycle + 0.5)/('Life tables'!$I$2/2)))</f>
        <v>21.27199786977507</v>
      </c>
      <c r="Y452" s="31">
        <f>((uNES*L452+ uOCEX*G452+uEREX*H452+uHOEX*I452+uNES*S452+ uOCEX*N452+uEREX*O452+uHOEX*P452)/('Life tables'!$I$2/2))/(1+oDR)^(((cycle + 0.5)/('Life tables'!$I$2/2)))</f>
        <v>14.019854419401547</v>
      </c>
      <c r="Z452" s="100">
        <f t="shared" si="120"/>
        <v>172390.96082762218</v>
      </c>
      <c r="AA452" s="107">
        <f>((L452+G452+H452+I452+N452+O452+P452+S452)/('Life tables'!$I$2/2))</f>
        <v>27.450218550726774</v>
      </c>
      <c r="AB452" s="31">
        <f>((uNES*L452+ uOCEX*G452+uEREX*H452+uHOEX*I452+uNES*S452+ uOCEX*N452+uEREX*O452+uHOEX*P452)/('Life tables'!$I$2/2))</f>
        <v>18.091768822935411</v>
      </c>
    </row>
    <row r="453" spans="1:28" x14ac:dyDescent="0.25">
      <c r="A453" s="4">
        <v>447</v>
      </c>
      <c r="C453" s="105">
        <f>IF(male=0,VLOOKUP((($A$5:$A$1570/'Life tables'!$I$2)*2)+age,lifetable,13,1),IF(male=1,VLOOKUP((($A$5:$A$1570/'Life tables'!$I$2)*2)+age,lifetable,10,1),"error"))</f>
        <v>2.5345550293476293E-4</v>
      </c>
      <c r="F453" s="96">
        <f t="shared" si="108"/>
        <v>109.98531899740193</v>
      </c>
      <c r="G453" s="96">
        <f t="shared" si="109"/>
        <v>11.048255479879478</v>
      </c>
      <c r="H453" s="96">
        <f t="shared" si="110"/>
        <v>0.63097509532117235</v>
      </c>
      <c r="I453" s="96">
        <f t="shared" si="111"/>
        <v>0.25282575331544455</v>
      </c>
      <c r="J453" s="96">
        <f t="shared" si="112"/>
        <v>3.090062967971681E-2</v>
      </c>
      <c r="K453" s="96">
        <f t="shared" si="113"/>
        <v>0.26418879855133404</v>
      </c>
      <c r="L453" s="96">
        <f t="shared" si="121"/>
        <v>97.758173240654784</v>
      </c>
      <c r="M453" s="96">
        <f t="shared" si="114"/>
        <v>605.68168143694345</v>
      </c>
      <c r="N453" s="96">
        <f t="shared" si="115"/>
        <v>58.328458208957585</v>
      </c>
      <c r="O453" s="96">
        <f t="shared" si="116"/>
        <v>1.3922942514016583</v>
      </c>
      <c r="P453" s="96">
        <f t="shared" si="117"/>
        <v>1.3922942514016583</v>
      </c>
      <c r="Q453" s="96">
        <f t="shared" si="118"/>
        <v>0.1690027931771784</v>
      </c>
      <c r="R453" s="96">
        <f t="shared" si="119"/>
        <v>0.10914072160998388</v>
      </c>
      <c r="S453" s="96">
        <f t="shared" si="122"/>
        <v>544.29049121039543</v>
      </c>
      <c r="T453" s="96">
        <f t="shared" si="123"/>
        <v>50.419194298100706</v>
      </c>
      <c r="U453" s="96">
        <f t="shared" si="124"/>
        <v>234.48703821057191</v>
      </c>
      <c r="V453" s="32">
        <f t="shared" si="125"/>
        <v>999.99999999999989</v>
      </c>
      <c r="W453" s="100">
        <f>IF(A453=1,((cPH1_+cPHr+(cNES*L453+(cNES+cOSEX)*G453+(cNES+cEREX)*H453+(cNES+cHOEX)*I453+(cNES+cNES)*S453+(cNES+cOSEX)*N453+(cNES+cEREX)*O453+(cNES+cHOEX)*P453)))/(1+cDR)^(A$6:A$65537 + 0.5),(cPHr+(cNES*L453+(cNES+cOSEX)*G453+(cNES+cEREX)*H453+(cNES+cHOEX)*I453+(cNES+cNES)*S453+(cNES+cOSEX)*N453+(cNES+cEREX)*O453+(cNES+cHOEX)*P453))/(1+cDR)^(((cycle + 0.5)/('Life tables'!$I$2/2))))</f>
        <v>63358.855916085042</v>
      </c>
      <c r="X453" s="107">
        <f>((L453+G453+H453+I453+N453+O453+P453+S453)/('Life tables'!$I$2/2))/(1+oDR)^(((cycle + 0.5)/('Life tables'!$I$2/2)))</f>
        <v>21.242824888686684</v>
      </c>
      <c r="Y453" s="31">
        <f>((uNES*L453+ uOCEX*G453+uEREX*H453+uHOEX*I453+uNES*S453+ uOCEX*N453+uEREX*O453+uHOEX*P453)/('Life tables'!$I$2/2))/(1+oDR)^(((cycle + 0.5)/('Life tables'!$I$2/2)))</f>
        <v>14.000627220697149</v>
      </c>
      <c r="Z453" s="100">
        <f t="shared" si="120"/>
        <v>172252.90196966199</v>
      </c>
      <c r="AA453" s="107">
        <f>((L453+G453+H453+I453+N453+O453+P453+S453)/('Life tables'!$I$2/2))</f>
        <v>27.428231551805801</v>
      </c>
      <c r="AB453" s="31">
        <f>((uNES*L453+ uOCEX*G453+uEREX*H453+uHOEX*I453+uNES*S453+ uOCEX*N453+uEREX*O453+uHOEX*P453)/('Life tables'!$I$2/2))</f>
        <v>18.077277729870602</v>
      </c>
    </row>
    <row r="454" spans="1:28" x14ac:dyDescent="0.25">
      <c r="A454" s="4">
        <v>448</v>
      </c>
      <c r="C454" s="105">
        <f>IF(male=0,VLOOKUP((($A$5:$A$1570/'Life tables'!$I$2)*2)+age,lifetable,13,1),IF(male=1,VLOOKUP((($A$5:$A$1570/'Life tables'!$I$2)*2)+age,lifetable,10,1),"error"))</f>
        <v>2.5345550293476293E-4</v>
      </c>
      <c r="F454" s="96">
        <f t="shared" si="108"/>
        <v>109.89720051815604</v>
      </c>
      <c r="G454" s="96">
        <f t="shared" si="109"/>
        <v>11.039403794217412</v>
      </c>
      <c r="H454" s="96">
        <f t="shared" si="110"/>
        <v>0.63046956816219724</v>
      </c>
      <c r="I454" s="96">
        <f t="shared" si="111"/>
        <v>0.25262319336381245</v>
      </c>
      <c r="J454" s="96">
        <f t="shared" si="112"/>
        <v>3.0875872589225657E-2</v>
      </c>
      <c r="K454" s="96">
        <f t="shared" si="113"/>
        <v>0.26397713470951994</v>
      </c>
      <c r="L454" s="96">
        <f t="shared" si="121"/>
        <v>97.679850955113878</v>
      </c>
      <c r="M454" s="96">
        <f t="shared" si="114"/>
        <v>605.19656697317112</v>
      </c>
      <c r="N454" s="96">
        <f t="shared" si="115"/>
        <v>58.281740635033977</v>
      </c>
      <c r="O454" s="96">
        <f t="shared" si="116"/>
        <v>1.3911791077546198</v>
      </c>
      <c r="P454" s="96">
        <f t="shared" si="117"/>
        <v>1.3911791077546198</v>
      </c>
      <c r="Q454" s="96">
        <f t="shared" si="118"/>
        <v>0.16886743214199951</v>
      </c>
      <c r="R454" s="96">
        <f t="shared" si="119"/>
        <v>0.10905330648044928</v>
      </c>
      <c r="S454" s="96">
        <f t="shared" si="122"/>
        <v>543.8545473840054</v>
      </c>
      <c r="T454" s="96">
        <f t="shared" si="123"/>
        <v>50.618937602831934</v>
      </c>
      <c r="U454" s="96">
        <f t="shared" si="124"/>
        <v>234.86006865176188</v>
      </c>
      <c r="V454" s="32">
        <f t="shared" si="125"/>
        <v>999.99999999999977</v>
      </c>
      <c r="W454" s="100">
        <f>IF(A454=1,((cPH1_+cPHr+(cNES*L454+(cNES+cOSEX)*G454+(cNES+cEREX)*H454+(cNES+cHOEX)*I454+(cNES+cNES)*S454+(cNES+cOSEX)*N454+(cNES+cEREX)*O454+(cNES+cHOEX)*P454)))/(1+cDR)^(A$6:A$65537 + 0.5),(cPHr+(cNES*L454+(cNES+cOSEX)*G454+(cNES+cEREX)*H454+(cNES+cHOEX)*I454+(cNES+cNES)*S454+(cNES+cOSEX)*N454+(cNES+cEREX)*O454+(cNES+cHOEX)*P454))/(1+cDR)^(((cycle + 0.5)/('Life tables'!$I$2/2))))</f>
        <v>63166.7813701794</v>
      </c>
      <c r="X454" s="107">
        <f>((L454+G454+H454+I454+N454+O454+P454+S454)/('Life tables'!$I$2/2))/(1+oDR)^(((cycle + 0.5)/('Life tables'!$I$2/2)))</f>
        <v>21.213691917698789</v>
      </c>
      <c r="Y454" s="31">
        <f>((uNES*L454+ uOCEX*G454+uEREX*H454+uHOEX*I454+uNES*S454+ uOCEX*N454+uEREX*O454+uHOEX*P454)/('Life tables'!$I$2/2))/(1+oDR)^(((cycle + 0.5)/('Life tables'!$I$2/2)))</f>
        <v>13.981426391631997</v>
      </c>
      <c r="Z454" s="100">
        <f t="shared" si="120"/>
        <v>172114.95359618979</v>
      </c>
      <c r="AA454" s="107">
        <f>((L454+G454+H454+I454+N454+O454+P454+S454)/('Life tables'!$I$2/2))</f>
        <v>27.406262165909681</v>
      </c>
      <c r="AB454" s="31">
        <f>((uNES*L454+ uOCEX*G454+uEREX*H454+uHOEX*I454+uNES*S454+ uOCEX*N454+uEREX*O454+uHOEX*P454)/('Life tables'!$I$2/2))</f>
        <v>18.062798245068574</v>
      </c>
    </row>
    <row r="455" spans="1:28" x14ac:dyDescent="0.25">
      <c r="A455" s="4">
        <v>449</v>
      </c>
      <c r="C455" s="105">
        <f>IF(male=0,VLOOKUP((($A$5:$A$1570/'Life tables'!$I$2)*2)+age,lifetable,13,1),IF(male=1,VLOOKUP((($A$5:$A$1570/'Life tables'!$I$2)*2)+age,lifetable,10,1),"error"))</f>
        <v>2.5345550293476293E-4</v>
      </c>
      <c r="F455" s="96">
        <f t="shared" ref="F455:F518" si="126">E454*(1-pCAPH)+(L454+G454+H454+I454)*(1-pCAPH)+(S454+N454+O454+P454)*(pUAPH)</f>
        <v>109.80915369162722</v>
      </c>
      <c r="G455" s="96">
        <f t="shared" ref="G455:G518" si="127">F455*(rrOSEX)</f>
        <v>11.030559306220736</v>
      </c>
      <c r="H455" s="96">
        <f t="shared" ref="H455:H518" si="128">F455*rrEREX</f>
        <v>0.62996445206790219</v>
      </c>
      <c r="I455" s="96">
        <f t="shared" ref="I455:I518" si="129">F455*rrHOEX</f>
        <v>0.25242079812191009</v>
      </c>
      <c r="J455" s="96">
        <f t="shared" ref="J455:J518" si="130">F455*mr + G455*mr + H455*mr+I455*mr</f>
        <v>3.0851135629731036E-2</v>
      </c>
      <c r="K455" s="96">
        <f t="shared" ref="K455:K518" si="131">F455*amr + I455*amrHOEX</f>
        <v>0.26376564298017874</v>
      </c>
      <c r="L455" s="96">
        <f t="shared" si="121"/>
        <v>97.601592356606758</v>
      </c>
      <c r="M455" s="96">
        <f t="shared" ref="M455:M518" si="132">E454*pCAPH+(L454+G454+H454+I454)*pCAPH+(S454+N454+O454+P454)*(1-pUAPH)</f>
        <v>604.7118400537787</v>
      </c>
      <c r="N455" s="96">
        <f t="shared" ref="N455:N518" si="133">M455*rrOSEXc</f>
        <v>58.235060382473819</v>
      </c>
      <c r="O455" s="96">
        <f t="shared" ref="O455:O518" si="134">M455*rrEREXc</f>
        <v>1.3900648549646584</v>
      </c>
      <c r="P455" s="96">
        <f t="shared" ref="P455:P518" si="135">M455*rrHOEXc</f>
        <v>1.3900648549646584</v>
      </c>
      <c r="Q455" s="96">
        <f t="shared" ref="Q455:Q518" si="136">M455*mr + N455*mr + O455*mr+P455*mr</f>
        <v>0.16873217924296657</v>
      </c>
      <c r="R455" s="96">
        <f t="shared" ref="R455:R518" si="137">M455*amrc + P455*amrHOEX</f>
        <v>0.10896596118441727</v>
      </c>
      <c r="S455" s="96">
        <f t="shared" si="122"/>
        <v>543.41895182094822</v>
      </c>
      <c r="T455" s="96">
        <f t="shared" si="123"/>
        <v>50.818520917704632</v>
      </c>
      <c r="U455" s="96">
        <f t="shared" si="124"/>
        <v>235.23280025592646</v>
      </c>
      <c r="V455" s="32">
        <f t="shared" si="125"/>
        <v>999.99999999999977</v>
      </c>
      <c r="W455" s="100">
        <f>IF(A455=1,((cPH1_+cPHr+(cNES*L455+(cNES+cOSEX)*G455+(cNES+cEREX)*H455+(cNES+cHOEX)*I455+(cNES+cNES)*S455+(cNES+cOSEX)*N455+(cNES+cEREX)*O455+(cNES+cHOEX)*P455)))/(1+cDR)^(A$6:A$65537 + 0.5),(cPHr+(cNES*L455+(cNES+cOSEX)*G455+(cNES+cEREX)*H455+(cNES+cHOEX)*I455+(cNES+cNES)*S455+(cNES+cOSEX)*N455+(cNES+cEREX)*O455+(cNES+cHOEX)*P455))/(1+cDR)^(((cycle + 0.5)/('Life tables'!$I$2/2))))</f>
        <v>62975.289077342946</v>
      </c>
      <c r="X455" s="107">
        <f>((L455+G455+H455+I455+N455+O455+P455+S455)/('Life tables'!$I$2/2))/(1+oDR)^(((cycle + 0.5)/('Life tables'!$I$2/2)))</f>
        <v>21.184598901867371</v>
      </c>
      <c r="Y455" s="31">
        <f>((uNES*L455+ uOCEX*G455+uEREX*H455+uHOEX*I455+uNES*S455+ uOCEX*N455+uEREX*O455+uHOEX*P455)/('Life tables'!$I$2/2))/(1+oDR)^(((cycle + 0.5)/('Life tables'!$I$2/2)))</f>
        <v>13.962251895995772</v>
      </c>
      <c r="Z455" s="100">
        <f t="shared" ref="Z455:Z518" si="138">IF(A455=1,((cPH1_+cPHr+(cNES*L455+(cNES+cOSEX)*G455+(cNES+cEREX)*H455+(cNES+cHOEX)*I455+(cNES+cNES)*S455+(cNES+cOSEX)*N455+(cNES+cEREX)*O455+(cNES+cHOEX)*P455))),(cPHr+(cNES*L455+(cNES+cOSEX)*G455+(cNES+cEREX)*H455+(cNES+cHOEX)*I455+(cNES+cNES)*S455+(cNES+cOSEX)*N455+(cNES+cEREX)*O455+(cNES+cHOEX)*P455)))</f>
        <v>171977.11562326134</v>
      </c>
      <c r="AA455" s="107">
        <f>((L455+G455+H455+I455+N455+O455+P455+S455)/('Life tables'!$I$2/2))</f>
        <v>27.384310378838489</v>
      </c>
      <c r="AB455" s="31">
        <f>((uNES*L455+ uOCEX*G455+uEREX*H455+uHOEX*I455+uNES*S455+ uOCEX*N455+uEREX*O455+uHOEX*P455)/('Life tables'!$I$2/2))</f>
        <v>18.04833035917293</v>
      </c>
    </row>
    <row r="456" spans="1:28" x14ac:dyDescent="0.25">
      <c r="A456" s="4">
        <v>450</v>
      </c>
      <c r="C456" s="105">
        <f>IF(male=0,VLOOKUP((($A$5:$A$1570/'Life tables'!$I$2)*2)+age,lifetable,13,1),IF(male=1,VLOOKUP((($A$5:$A$1570/'Life tables'!$I$2)*2)+age,lifetable,10,1),"error"))</f>
        <v>2.5345550293476293E-4</v>
      </c>
      <c r="F456" s="96">
        <f t="shared" si="126"/>
        <v>109.72117841028064</v>
      </c>
      <c r="G456" s="96">
        <f t="shared" si="127"/>
        <v>11.021722005087353</v>
      </c>
      <c r="H456" s="96">
        <f t="shared" si="128"/>
        <v>0.6294597464213707</v>
      </c>
      <c r="I456" s="96">
        <f t="shared" si="129"/>
        <v>0.25221856734254477</v>
      </c>
      <c r="J456" s="96">
        <f t="shared" si="130"/>
        <v>3.0826418771020797E-2</v>
      </c>
      <c r="K456" s="96">
        <f t="shared" si="131"/>
        <v>0.26355432310500776</v>
      </c>
      <c r="L456" s="96">
        <f t="shared" ref="L456:L519" si="139">F456-SUM(G456:K456)</f>
        <v>97.523397349553349</v>
      </c>
      <c r="M456" s="96">
        <f t="shared" si="132"/>
        <v>604.22750041608811</v>
      </c>
      <c r="N456" s="96">
        <f t="shared" si="133"/>
        <v>58.188417425980639</v>
      </c>
      <c r="O456" s="96">
        <f t="shared" si="134"/>
        <v>1.3889514924279498</v>
      </c>
      <c r="P456" s="96">
        <f t="shared" si="135"/>
        <v>1.3889514924279498</v>
      </c>
      <c r="Q456" s="96">
        <f t="shared" si="136"/>
        <v>0.16859703440678475</v>
      </c>
      <c r="R456" s="96">
        <f t="shared" si="137"/>
        <v>0.10887868567455464</v>
      </c>
      <c r="S456" s="96">
        <f t="shared" ref="S456:S519" si="140">M456-SUM(N456:R456)</f>
        <v>542.98370428517023</v>
      </c>
      <c r="T456" s="96">
        <f t="shared" ref="T456:T519" si="141">J456+Q456+T455</f>
        <v>51.017944370882439</v>
      </c>
      <c r="U456" s="96">
        <f t="shared" ref="U456:U519" si="142">K456+R456+U455</f>
        <v>235.60523326470602</v>
      </c>
      <c r="V456" s="32">
        <f t="shared" ref="V456:V519" si="143">SUM(G456:I456,L456,N456,O456,P456,S456,T456,U456)</f>
        <v>999.99999999999989</v>
      </c>
      <c r="W456" s="100">
        <f>IF(A456=1,((cPH1_+cPHr+(cNES*L456+(cNES+cOSEX)*G456+(cNES+cEREX)*H456+(cNES+cHOEX)*I456+(cNES+cNES)*S456+(cNES+cOSEX)*N456+(cNES+cEREX)*O456+(cNES+cHOEX)*P456)))/(1+cDR)^(A$6:A$65537 + 0.5),(cPHr+(cNES*L456+(cNES+cOSEX)*G456+(cNES+cEREX)*H456+(cNES+cHOEX)*I456+(cNES+cNES)*S456+(cNES+cOSEX)*N456+(cNES+cEREX)*O456+(cNES+cHOEX)*P456))/(1+cDR)^(((cycle + 0.5)/('Life tables'!$I$2/2))))</f>
        <v>62784.377274158243</v>
      </c>
      <c r="X456" s="107">
        <f>((L456+G456+H456+I456+N456+O456+P456+S456)/('Life tables'!$I$2/2))/(1+oDR)^(((cycle + 0.5)/('Life tables'!$I$2/2)))</f>
        <v>21.155545786327195</v>
      </c>
      <c r="Y456" s="31">
        <f>((uNES*L456+ uOCEX*G456+uEREX*H456+uHOEX*I456+uNES*S456+ uOCEX*N456+uEREX*O456+uHOEX*P456)/('Life tables'!$I$2/2))/(1+oDR)^(((cycle + 0.5)/('Life tables'!$I$2/2)))</f>
        <v>13.943103697629995</v>
      </c>
      <c r="Z456" s="100">
        <f t="shared" si="138"/>
        <v>171839.38796678683</v>
      </c>
      <c r="AA456" s="107">
        <f>((L456+G456+H456+I456+N456+O456+P456+S456)/('Life tables'!$I$2/2))</f>
        <v>27.362376176407963</v>
      </c>
      <c r="AB456" s="31">
        <f>((uNES*L456+ uOCEX*G456+uEREX*H456+uHOEX*I456+uNES*S456+ uOCEX*N456+uEREX*O456+uHOEX*P456)/('Life tables'!$I$2/2))</f>
        <v>18.03387406283748</v>
      </c>
    </row>
    <row r="457" spans="1:28" x14ac:dyDescent="0.25">
      <c r="A457" s="4">
        <v>451</v>
      </c>
      <c r="C457" s="105">
        <f>IF(male=0,VLOOKUP((($A$5:$A$1570/'Life tables'!$I$2)*2)+age,lifetable,13,1),IF(male=1,VLOOKUP((($A$5:$A$1570/'Life tables'!$I$2)*2)+age,lifetable,10,1),"error"))</f>
        <v>2.5345550293476293E-4</v>
      </c>
      <c r="F457" s="96">
        <f t="shared" si="126"/>
        <v>109.63327456901318</v>
      </c>
      <c r="G457" s="96">
        <f t="shared" si="127"/>
        <v>11.012891880259433</v>
      </c>
      <c r="H457" s="96">
        <f t="shared" si="128"/>
        <v>0.62895545061963609</v>
      </c>
      <c r="I457" s="96">
        <f t="shared" si="129"/>
        <v>0.25201650078411358</v>
      </c>
      <c r="J457" s="96">
        <f t="shared" si="130"/>
        <v>3.0801721983565969E-2</v>
      </c>
      <c r="K457" s="96">
        <f t="shared" si="131"/>
        <v>0.26334317483154546</v>
      </c>
      <c r="L457" s="96">
        <f t="shared" si="139"/>
        <v>97.445265840534887</v>
      </c>
      <c r="M457" s="96">
        <f t="shared" si="132"/>
        <v>603.74354779539829</v>
      </c>
      <c r="N457" s="96">
        <f t="shared" si="133"/>
        <v>58.141811740063162</v>
      </c>
      <c r="O457" s="96">
        <f t="shared" si="134"/>
        <v>1.3878390195360197</v>
      </c>
      <c r="P457" s="96">
        <f t="shared" si="135"/>
        <v>1.3878390195360197</v>
      </c>
      <c r="Q457" s="96">
        <f t="shared" si="136"/>
        <v>0.16846199755959476</v>
      </c>
      <c r="R457" s="96">
        <f t="shared" si="137"/>
        <v>0.1087914799031636</v>
      </c>
      <c r="S457" s="96">
        <f t="shared" si="140"/>
        <v>542.54880453880037</v>
      </c>
      <c r="T457" s="96">
        <f t="shared" si="141"/>
        <v>51.217208090425601</v>
      </c>
      <c r="U457" s="96">
        <f t="shared" si="142"/>
        <v>235.97736791944072</v>
      </c>
      <c r="V457" s="32">
        <f t="shared" si="143"/>
        <v>1000</v>
      </c>
      <c r="W457" s="100">
        <f>IF(A457=1,((cPH1_+cPHr+(cNES*L457+(cNES+cOSEX)*G457+(cNES+cEREX)*H457+(cNES+cHOEX)*I457+(cNES+cNES)*S457+(cNES+cOSEX)*N457+(cNES+cEREX)*O457+(cNES+cHOEX)*P457)))/(1+cDR)^(A$6:A$65537 + 0.5),(cPHr+(cNES*L457+(cNES+cOSEX)*G457+(cNES+cEREX)*H457+(cNES+cHOEX)*I457+(cNES+cNES)*S457+(cNES+cOSEX)*N457+(cNES+cEREX)*O457+(cNES+cHOEX)*P457))/(1+cDR)^(((cycle + 0.5)/('Life tables'!$I$2/2))))</f>
        <v>62594.04420246878</v>
      </c>
      <c r="X457" s="107">
        <f>((L457+G457+H457+I457+N457+O457+P457+S457)/('Life tables'!$I$2/2))/(1+oDR)^(((cycle + 0.5)/('Life tables'!$I$2/2)))</f>
        <v>21.126532516291586</v>
      </c>
      <c r="Y457" s="31">
        <f>((uNES*L457+ uOCEX*G457+uEREX*H457+uHOEX*I457+uNES*S457+ uOCEX*N457+uEREX*O457+uHOEX*P457)/('Life tables'!$I$2/2))/(1+oDR)^(((cycle + 0.5)/('Life tables'!$I$2/2)))</f>
        <v>13.923981760427877</v>
      </c>
      <c r="Z457" s="100">
        <f t="shared" si="138"/>
        <v>171701.77054254079</v>
      </c>
      <c r="AA457" s="107">
        <f>((L457+G457+H457+I457+N457+O457+P457+S457)/('Life tables'!$I$2/2))</f>
        <v>27.340459544449338</v>
      </c>
      <c r="AB457" s="31">
        <f>((uNES*L457+ uOCEX*G457+uEREX*H457+uHOEX*I457+uNES*S457+ uOCEX*N457+uEREX*O457+uHOEX*P457)/('Life tables'!$I$2/2))</f>
        <v>18.019429346726149</v>
      </c>
    </row>
    <row r="458" spans="1:28" x14ac:dyDescent="0.25">
      <c r="A458" s="4">
        <v>452</v>
      </c>
      <c r="C458" s="105">
        <f>IF(male=0,VLOOKUP((($A$5:$A$1570/'Life tables'!$I$2)*2)+age,lifetable,13,1),IF(male=1,VLOOKUP((($A$5:$A$1570/'Life tables'!$I$2)*2)+age,lifetable,10,1),"error"))</f>
        <v>2.5345550293476293E-4</v>
      </c>
      <c r="F458" s="96">
        <f t="shared" si="126"/>
        <v>109.54544206504164</v>
      </c>
      <c r="G458" s="96">
        <f t="shared" si="127"/>
        <v>11.004068921412189</v>
      </c>
      <c r="H458" s="96">
        <f t="shared" si="128"/>
        <v>0.62845156407304115</v>
      </c>
      <c r="I458" s="96">
        <f t="shared" si="129"/>
        <v>0.2518145982103463</v>
      </c>
      <c r="J458" s="96">
        <f t="shared" si="130"/>
        <v>3.0777045238489373E-2</v>
      </c>
      <c r="K458" s="96">
        <f t="shared" si="131"/>
        <v>0.26313219791290288</v>
      </c>
      <c r="L458" s="96">
        <f t="shared" si="139"/>
        <v>97.367197738194676</v>
      </c>
      <c r="M458" s="96">
        <f t="shared" si="132"/>
        <v>603.25998192509212</v>
      </c>
      <c r="N458" s="96">
        <f t="shared" si="133"/>
        <v>58.09524329904557</v>
      </c>
      <c r="O458" s="96">
        <f t="shared" si="134"/>
        <v>1.3867274356759893</v>
      </c>
      <c r="P458" s="96">
        <f t="shared" si="135"/>
        <v>1.3867274356759893</v>
      </c>
      <c r="Q458" s="96">
        <f t="shared" si="136"/>
        <v>0.16832706862700261</v>
      </c>
      <c r="R458" s="96">
        <f t="shared" si="137"/>
        <v>0.10870434382220112</v>
      </c>
      <c r="S458" s="96">
        <f t="shared" si="140"/>
        <v>542.11425234224532</v>
      </c>
      <c r="T458" s="96">
        <f t="shared" si="141"/>
        <v>51.416312204291096</v>
      </c>
      <c r="U458" s="96">
        <f t="shared" si="142"/>
        <v>236.34920446117582</v>
      </c>
      <c r="V458" s="32">
        <f t="shared" si="143"/>
        <v>1000</v>
      </c>
      <c r="W458" s="100">
        <f>IF(A458=1,((cPH1_+cPHr+(cNES*L458+(cNES+cOSEX)*G458+(cNES+cEREX)*H458+(cNES+cHOEX)*I458+(cNES+cNES)*S458+(cNES+cOSEX)*N458+(cNES+cEREX)*O458+(cNES+cHOEX)*P458)))/(1+cDR)^(A$6:A$65537 + 0.5),(cPHr+(cNES*L458+(cNES+cOSEX)*G458+(cNES+cEREX)*H458+(cNES+cHOEX)*I458+(cNES+cNES)*S458+(cNES+cOSEX)*N458+(cNES+cEREX)*O458+(cNES+cHOEX)*P458))/(1+cDR)^(((cycle + 0.5)/('Life tables'!$I$2/2))))</f>
        <v>62404.288109367066</v>
      </c>
      <c r="X458" s="107">
        <f>((L458+G458+H458+I458+N458+O458+P458+S458)/('Life tables'!$I$2/2))/(1+oDR)^(((cycle + 0.5)/('Life tables'!$I$2/2)))</f>
        <v>21.097559037052129</v>
      </c>
      <c r="Y458" s="31">
        <f>((uNES*L458+ uOCEX*G458+uEREX*H458+uHOEX*I458+uNES*S458+ uOCEX*N458+uEREX*O458+uHOEX*P458)/('Life tables'!$I$2/2))/(1+oDR)^(((cycle + 0.5)/('Life tables'!$I$2/2)))</f>
        <v>13.904886048334118</v>
      </c>
      <c r="Z458" s="100">
        <f t="shared" si="138"/>
        <v>171564.26326617174</v>
      </c>
      <c r="AA458" s="107">
        <f>((L458+G458+H458+I458+N458+O458+P458+S458)/('Life tables'!$I$2/2))</f>
        <v>27.318560468809107</v>
      </c>
      <c r="AB458" s="31">
        <f>((uNES*L458+ uOCEX*G458+uEREX*H458+uHOEX*I458+uNES*S458+ uOCEX*N458+uEREX*O458+uHOEX*P458)/('Life tables'!$I$2/2))</f>
        <v>18.004996201512803</v>
      </c>
    </row>
    <row r="459" spans="1:28" x14ac:dyDescent="0.25">
      <c r="A459" s="4">
        <v>453</v>
      </c>
      <c r="C459" s="105">
        <f>IF(male=0,VLOOKUP((($A$5:$A$1570/'Life tables'!$I$2)*2)+age,lifetable,13,1),IF(male=1,VLOOKUP((($A$5:$A$1570/'Life tables'!$I$2)*2)+age,lifetable,10,1),"error"))</f>
        <v>2.5345550293476293E-4</v>
      </c>
      <c r="F459" s="96">
        <f t="shared" si="126"/>
        <v>109.45768079779637</v>
      </c>
      <c r="G459" s="96">
        <f t="shared" si="127"/>
        <v>10.995253118443188</v>
      </c>
      <c r="H459" s="96">
        <f t="shared" si="128"/>
        <v>0.62794808620462761</v>
      </c>
      <c r="I459" s="96">
        <f t="shared" si="129"/>
        <v>0.25161285939006134</v>
      </c>
      <c r="J459" s="96">
        <f t="shared" si="130"/>
        <v>3.0752388507535738E-2</v>
      </c>
      <c r="K459" s="96">
        <f t="shared" si="131"/>
        <v>0.26292139210750792</v>
      </c>
      <c r="L459" s="96">
        <f t="shared" si="139"/>
        <v>97.289192953143456</v>
      </c>
      <c r="M459" s="96">
        <f t="shared" si="132"/>
        <v>602.7768025367368</v>
      </c>
      <c r="N459" s="96">
        <f t="shared" si="133"/>
        <v>58.048712077077205</v>
      </c>
      <c r="O459" s="96">
        <f t="shared" si="134"/>
        <v>1.3856167402308062</v>
      </c>
      <c r="P459" s="96">
        <f t="shared" si="135"/>
        <v>1.3856167402308062</v>
      </c>
      <c r="Q459" s="96">
        <f t="shared" si="136"/>
        <v>0.1681922475341078</v>
      </c>
      <c r="R459" s="96">
        <f t="shared" si="137"/>
        <v>0.108617277383297</v>
      </c>
      <c r="S459" s="96">
        <f t="shared" si="140"/>
        <v>541.68004745428061</v>
      </c>
      <c r="T459" s="96">
        <f t="shared" si="141"/>
        <v>51.615256840332741</v>
      </c>
      <c r="U459" s="96">
        <f t="shared" si="142"/>
        <v>236.72074313066662</v>
      </c>
      <c r="V459" s="32">
        <f t="shared" si="143"/>
        <v>1000.0000000000002</v>
      </c>
      <c r="W459" s="100">
        <f>IF(A459=1,((cPH1_+cPHr+(cNES*L459+(cNES+cOSEX)*G459+(cNES+cEREX)*H459+(cNES+cHOEX)*I459+(cNES+cNES)*S459+(cNES+cOSEX)*N459+(cNES+cEREX)*O459+(cNES+cHOEX)*P459)))/(1+cDR)^(A$6:A$65537 + 0.5),(cPHr+(cNES*L459+(cNES+cOSEX)*G459+(cNES+cEREX)*H459+(cNES+cHOEX)*I459+(cNES+cNES)*S459+(cNES+cOSEX)*N459+(cNES+cEREX)*O459+(cNES+cHOEX)*P459))/(1+cDR)^(((cycle + 0.5)/('Life tables'!$I$2/2))))</f>
        <v>62215.107247182867</v>
      </c>
      <c r="X459" s="107">
        <f>((L459+G459+H459+I459+N459+O459+P459+S459)/('Life tables'!$I$2/2))/(1+oDR)^(((cycle + 0.5)/('Life tables'!$I$2/2)))</f>
        <v>21.06862529397846</v>
      </c>
      <c r="Y459" s="31">
        <f>((uNES*L459+ uOCEX*G459+uEREX*H459+uHOEX*I459+uNES*S459+ uOCEX*N459+uEREX*O459+uHOEX*P459)/('Life tables'!$I$2/2))/(1+oDR)^(((cycle + 0.5)/('Life tables'!$I$2/2)))</f>
        <v>13.885816525344783</v>
      </c>
      <c r="Z459" s="100">
        <f t="shared" si="138"/>
        <v>171426.8660532115</v>
      </c>
      <c r="AA459" s="107">
        <f>((L459+G459+H459+I459+N459+O459+P459+S459)/('Life tables'!$I$2/2))</f>
        <v>27.296678935348854</v>
      </c>
      <c r="AB459" s="31">
        <f>((uNES*L459+ uOCEX*G459+uEREX*H459+uHOEX*I459+uNES*S459+ uOCEX*N459+uEREX*O459+uHOEX*P459)/('Life tables'!$I$2/2))</f>
        <v>17.990574617881162</v>
      </c>
    </row>
    <row r="460" spans="1:28" x14ac:dyDescent="0.25">
      <c r="A460" s="4">
        <v>454</v>
      </c>
      <c r="C460" s="105">
        <f>IF(male=0,VLOOKUP((($A$5:$A$1570/'Life tables'!$I$2)*2)+age,lifetable,13,1),IF(male=1,VLOOKUP((($A$5:$A$1570/'Life tables'!$I$2)*2)+age,lifetable,10,1),"error"))</f>
        <v>2.5345550293476293E-4</v>
      </c>
      <c r="F460" s="96">
        <f t="shared" si="126"/>
        <v>109.36999066881981</v>
      </c>
      <c r="G460" s="96">
        <f t="shared" si="127"/>
        <v>10.986444461462165</v>
      </c>
      <c r="H460" s="96">
        <f t="shared" si="128"/>
        <v>0.62744501644955408</v>
      </c>
      <c r="I460" s="96">
        <f t="shared" si="129"/>
        <v>0.25141128409693198</v>
      </c>
      <c r="J460" s="96">
        <f t="shared" si="130"/>
        <v>3.0727751763043185E-2</v>
      </c>
      <c r="K460" s="96">
        <f t="shared" si="131"/>
        <v>0.26271075717886189</v>
      </c>
      <c r="L460" s="96">
        <f t="shared" si="139"/>
        <v>97.211251397869248</v>
      </c>
      <c r="M460" s="96">
        <f t="shared" si="132"/>
        <v>602.29400936018089</v>
      </c>
      <c r="N460" s="96">
        <f t="shared" si="133"/>
        <v>58.002218048141906</v>
      </c>
      <c r="O460" s="96">
        <f t="shared" si="134"/>
        <v>1.384506932579467</v>
      </c>
      <c r="P460" s="96">
        <f t="shared" si="135"/>
        <v>1.384506932579467</v>
      </c>
      <c r="Q460" s="96">
        <f t="shared" si="136"/>
        <v>0.16805753420553027</v>
      </c>
      <c r="R460" s="96">
        <f t="shared" si="137"/>
        <v>0.10853028053777135</v>
      </c>
      <c r="S460" s="96">
        <f t="shared" si="140"/>
        <v>541.24618963213675</v>
      </c>
      <c r="T460" s="96">
        <f t="shared" si="141"/>
        <v>51.814042126301317</v>
      </c>
      <c r="U460" s="96">
        <f t="shared" si="142"/>
        <v>237.09198416838325</v>
      </c>
      <c r="V460" s="32">
        <f t="shared" si="143"/>
        <v>1000</v>
      </c>
      <c r="W460" s="100">
        <f>IF(A460=1,((cPH1_+cPHr+(cNES*L460+(cNES+cOSEX)*G460+(cNES+cEREX)*H460+(cNES+cHOEX)*I460+(cNES+cNES)*S460+(cNES+cOSEX)*N460+(cNES+cEREX)*O460+(cNES+cHOEX)*P460)))/(1+cDR)^(A$6:A$65537 + 0.5),(cPHr+(cNES*L460+(cNES+cOSEX)*G460+(cNES+cEREX)*H460+(cNES+cHOEX)*I460+(cNES+cNES)*S460+(cNES+cOSEX)*N460+(cNES+cEREX)*O460+(cNES+cHOEX)*P460))/(1+cDR)^(((cycle + 0.5)/('Life tables'!$I$2/2))))</f>
        <v>62026.499873470944</v>
      </c>
      <c r="X460" s="107">
        <f>((L460+G460+H460+I460+N460+O460+P460+S460)/('Life tables'!$I$2/2))/(1+oDR)^(((cycle + 0.5)/('Life tables'!$I$2/2)))</f>
        <v>21.039731232517951</v>
      </c>
      <c r="Y460" s="31">
        <f>((uNES*L460+ uOCEX*G460+uEREX*H460+uHOEX*I460+uNES*S460+ uOCEX*N460+uEREX*O460+uHOEX*P460)/('Life tables'!$I$2/2))/(1+oDR)^(((cycle + 0.5)/('Life tables'!$I$2/2)))</f>
        <v>13.86677315550709</v>
      </c>
      <c r="Z460" s="100">
        <f t="shared" si="138"/>
        <v>171289.57881908375</v>
      </c>
      <c r="AA460" s="107">
        <f>((L460+G460+H460+I460+N460+O460+P460+S460)/('Life tables'!$I$2/2))</f>
        <v>27.274814929945034</v>
      </c>
      <c r="AB460" s="31">
        <f>((uNES*L460+ uOCEX*G460+uEREX*H460+uHOEX*I460+uNES*S460+ uOCEX*N460+uEREX*O460+uHOEX*P460)/('Life tables'!$I$2/2))</f>
        <v>17.97616458652465</v>
      </c>
    </row>
    <row r="461" spans="1:28" x14ac:dyDescent="0.25">
      <c r="A461" s="4">
        <v>455</v>
      </c>
      <c r="C461" s="105">
        <f>IF(male=0,VLOOKUP((($A$5:$A$1570/'Life tables'!$I$2)*2)+age,lifetable,13,1),IF(male=1,VLOOKUP((($A$5:$A$1570/'Life tables'!$I$2)*2)+age,lifetable,10,1),"error"))</f>
        <v>2.5345550293476293E-4</v>
      </c>
      <c r="F461" s="96">
        <f t="shared" si="126"/>
        <v>109.28237158166972</v>
      </c>
      <c r="G461" s="96">
        <f t="shared" si="127"/>
        <v>10.977642940781292</v>
      </c>
      <c r="H461" s="96">
        <f t="shared" si="128"/>
        <v>0.6269423542545407</v>
      </c>
      <c r="I461" s="96">
        <f t="shared" si="129"/>
        <v>0.25120987210926427</v>
      </c>
      <c r="J461" s="96">
        <f t="shared" si="130"/>
        <v>3.0703134977916036E-2</v>
      </c>
      <c r="K461" s="96">
        <f t="shared" si="131"/>
        <v>0.26250029289530691</v>
      </c>
      <c r="L461" s="96">
        <f t="shared" si="139"/>
        <v>97.133372986651409</v>
      </c>
      <c r="M461" s="96">
        <f t="shared" si="132"/>
        <v>601.8116021236458</v>
      </c>
      <c r="N461" s="96">
        <f t="shared" si="133"/>
        <v>57.955761186066802</v>
      </c>
      <c r="O461" s="96">
        <f t="shared" si="134"/>
        <v>1.383398012097228</v>
      </c>
      <c r="P461" s="96">
        <f t="shared" si="135"/>
        <v>1.383398012097228</v>
      </c>
      <c r="Q461" s="96">
        <f t="shared" si="136"/>
        <v>0.16792292856543581</v>
      </c>
      <c r="R461" s="96">
        <f t="shared" si="137"/>
        <v>0.10844335323665105</v>
      </c>
      <c r="S461" s="96">
        <f t="shared" si="140"/>
        <v>540.81267863158246</v>
      </c>
      <c r="T461" s="96">
        <f t="shared" si="141"/>
        <v>52.012668189844668</v>
      </c>
      <c r="U461" s="96">
        <f t="shared" si="142"/>
        <v>237.46292781451521</v>
      </c>
      <c r="V461" s="32">
        <f t="shared" si="143"/>
        <v>1000.0000000000001</v>
      </c>
      <c r="W461" s="100">
        <f>IF(A461=1,((cPH1_+cPHr+(cNES*L461+(cNES+cOSEX)*G461+(cNES+cEREX)*H461+(cNES+cHOEX)*I461+(cNES+cNES)*S461+(cNES+cOSEX)*N461+(cNES+cEREX)*O461+(cNES+cHOEX)*P461)))/(1+cDR)^(A$6:A$65537 + 0.5),(cPHr+(cNES*L461+(cNES+cOSEX)*G461+(cNES+cEREX)*H461+(cNES+cHOEX)*I461+(cNES+cNES)*S461+(cNES+cOSEX)*N461+(cNES+cEREX)*O461+(cNES+cHOEX)*P461))/(1+cDR)^(((cycle + 0.5)/('Life tables'!$I$2/2))))</f>
        <v>61838.464250998855</v>
      </c>
      <c r="X461" s="107">
        <f>((L461+G461+H461+I461+N461+O461+P461+S461)/('Life tables'!$I$2/2))/(1+oDR)^(((cycle + 0.5)/('Life tables'!$I$2/2)))</f>
        <v>21.010876798195561</v>
      </c>
      <c r="Y461" s="31">
        <f>((uNES*L461+ uOCEX*G461+uEREX*H461+uHOEX*I461+uNES*S461+ uOCEX*N461+uEREX*O461+uHOEX*P461)/('Life tables'!$I$2/2))/(1+oDR)^(((cycle + 0.5)/('Life tables'!$I$2/2)))</f>
        <v>13.84775590291933</v>
      </c>
      <c r="Z461" s="100">
        <f t="shared" si="138"/>
        <v>171152.4014791123</v>
      </c>
      <c r="AA461" s="107">
        <f>((L461+G461+H461+I461+N461+O461+P461+S461)/('Life tables'!$I$2/2))</f>
        <v>27.252968438488857</v>
      </c>
      <c r="AB461" s="31">
        <f>((uNES*L461+ uOCEX*G461+uEREX*H461+uHOEX*I461+uNES*S461+ uOCEX*N461+uEREX*O461+uHOEX*P461)/('Life tables'!$I$2/2))</f>
        <v>17.961766098146327</v>
      </c>
    </row>
    <row r="462" spans="1:28" x14ac:dyDescent="0.25">
      <c r="A462" s="4">
        <v>456</v>
      </c>
      <c r="C462" s="105">
        <f>IF(male=0,VLOOKUP((($A$5:$A$1570/'Life tables'!$I$2)*2)+age,lifetable,13,1),IF(male=1,VLOOKUP((($A$5:$A$1570/'Life tables'!$I$2)*2)+age,lifetable,10,1),"error"))</f>
        <v>2.5345550293476293E-4</v>
      </c>
      <c r="F462" s="96">
        <f t="shared" si="126"/>
        <v>109.19482344182705</v>
      </c>
      <c r="G462" s="96">
        <f t="shared" si="127"/>
        <v>10.968848546905933</v>
      </c>
      <c r="H462" s="96">
        <f t="shared" si="128"/>
        <v>0.62644009907734088</v>
      </c>
      <c r="I462" s="96">
        <f t="shared" si="129"/>
        <v>0.25100862320978512</v>
      </c>
      <c r="J462" s="96">
        <f t="shared" si="130"/>
        <v>3.067853812559895E-2</v>
      </c>
      <c r="K462" s="96">
        <f t="shared" si="131"/>
        <v>0.26228999902980493</v>
      </c>
      <c r="L462" s="96">
        <f t="shared" si="139"/>
        <v>97.055557635478593</v>
      </c>
      <c r="M462" s="96">
        <f t="shared" si="132"/>
        <v>601.32958055381312</v>
      </c>
      <c r="N462" s="96">
        <f t="shared" si="133"/>
        <v>57.909341464530726</v>
      </c>
      <c r="O462" s="96">
        <f t="shared" si="134"/>
        <v>1.382289978155806</v>
      </c>
      <c r="P462" s="96">
        <f t="shared" si="135"/>
        <v>1.382289978155806</v>
      </c>
      <c r="Q462" s="96">
        <f t="shared" si="136"/>
        <v>0.16778843053756062</v>
      </c>
      <c r="R462" s="96">
        <f t="shared" si="137"/>
        <v>0.10835649543068554</v>
      </c>
      <c r="S462" s="96">
        <f t="shared" si="140"/>
        <v>540.37951420700256</v>
      </c>
      <c r="T462" s="96">
        <f t="shared" si="141"/>
        <v>52.21113515850783</v>
      </c>
      <c r="U462" s="96">
        <f t="shared" si="142"/>
        <v>237.8335743089757</v>
      </c>
      <c r="V462" s="32">
        <f t="shared" si="143"/>
        <v>1000.0000000000001</v>
      </c>
      <c r="W462" s="100">
        <f>IF(A462=1,((cPH1_+cPHr+(cNES*L462+(cNES+cOSEX)*G462+(cNES+cEREX)*H462+(cNES+cHOEX)*I462+(cNES+cNES)*S462+(cNES+cOSEX)*N462+(cNES+cEREX)*O462+(cNES+cHOEX)*P462)))/(1+cDR)^(A$6:A$65537 + 0.5),(cPHr+(cNES*L462+(cNES+cOSEX)*G462+(cNES+cEREX)*H462+(cNES+cHOEX)*I462+(cNES+cNES)*S462+(cNES+cOSEX)*N462+(cNES+cEREX)*O462+(cNES+cHOEX)*P462))/(1+cDR)^(((cycle + 0.5)/('Life tables'!$I$2/2))))</f>
        <v>61650.998647734508</v>
      </c>
      <c r="X462" s="107">
        <f>((L462+G462+H462+I462+N462+O462+P462+S462)/('Life tables'!$I$2/2))/(1+oDR)^(((cycle + 0.5)/('Life tables'!$I$2/2)))</f>
        <v>20.982061936613491</v>
      </c>
      <c r="Y462" s="31">
        <f>((uNES*L462+ uOCEX*G462+uEREX*H462+uHOEX*I462+uNES*S462+ uOCEX*N462+uEREX*O462+uHOEX*P462)/('Life tables'!$I$2/2))/(1+oDR)^(((cycle + 0.5)/('Life tables'!$I$2/2)))</f>
        <v>13.828764731730633</v>
      </c>
      <c r="Z462" s="100">
        <f t="shared" si="138"/>
        <v>171015.33394852909</v>
      </c>
      <c r="AA462" s="107">
        <f>((L462+G462+H462+I462+N462+O462+P462+S462)/('Life tables'!$I$2/2))</f>
        <v>27.231139446886022</v>
      </c>
      <c r="AB462" s="31">
        <f>((uNES*L462+ uOCEX*G462+uEREX*H462+uHOEX*I462+uNES*S462+ uOCEX*N462+uEREX*O462+uHOEX*P462)/('Life tables'!$I$2/2))</f>
        <v>17.947379143458729</v>
      </c>
    </row>
    <row r="463" spans="1:28" x14ac:dyDescent="0.25">
      <c r="A463" s="4">
        <v>457</v>
      </c>
      <c r="C463" s="105">
        <f>IF(male=0,VLOOKUP((($A$5:$A$1570/'Life tables'!$I$2)*2)+age,lifetable,13,1),IF(male=1,VLOOKUP((($A$5:$A$1570/'Life tables'!$I$2)*2)+age,lifetable,10,1),"error"))</f>
        <v>2.5345550293476293E-4</v>
      </c>
      <c r="F463" s="96">
        <f t="shared" si="126"/>
        <v>109.107346156608</v>
      </c>
      <c r="G463" s="96">
        <f t="shared" si="127"/>
        <v>10.960061270525809</v>
      </c>
      <c r="H463" s="96">
        <f t="shared" si="128"/>
        <v>0.62593825038623663</v>
      </c>
      <c r="I463" s="96">
        <f t="shared" si="129"/>
        <v>0.25080753718544019</v>
      </c>
      <c r="J463" s="96">
        <f t="shared" si="130"/>
        <v>3.0653961180052203E-2</v>
      </c>
      <c r="K463" s="96">
        <f t="shared" si="131"/>
        <v>0.26207987535972588</v>
      </c>
      <c r="L463" s="96">
        <f t="shared" si="139"/>
        <v>96.977805261970744</v>
      </c>
      <c r="M463" s="96">
        <f t="shared" si="132"/>
        <v>600.84794437590847</v>
      </c>
      <c r="N463" s="96">
        <f t="shared" si="133"/>
        <v>57.862958857072329</v>
      </c>
      <c r="O463" s="96">
        <f t="shared" si="134"/>
        <v>1.3811828301235711</v>
      </c>
      <c r="P463" s="96">
        <f t="shared" si="135"/>
        <v>1.3811828301235711</v>
      </c>
      <c r="Q463" s="96">
        <f t="shared" si="136"/>
        <v>0.16765404004523474</v>
      </c>
      <c r="R463" s="96">
        <f t="shared" si="137"/>
        <v>0.10826970707036189</v>
      </c>
      <c r="S463" s="96">
        <f t="shared" si="140"/>
        <v>539.94669611147344</v>
      </c>
      <c r="T463" s="96">
        <f t="shared" si="141"/>
        <v>52.409443159733115</v>
      </c>
      <c r="U463" s="96">
        <f t="shared" si="142"/>
        <v>238.20392389140579</v>
      </c>
      <c r="V463" s="32">
        <f t="shared" si="143"/>
        <v>1000.0000000000001</v>
      </c>
      <c r="W463" s="100">
        <f>IF(A463=1,((cPH1_+cPHr+(cNES*L463+(cNES+cOSEX)*G463+(cNES+cEREX)*H463+(cNES+cHOEX)*I463+(cNES+cNES)*S463+(cNES+cOSEX)*N463+(cNES+cEREX)*O463+(cNES+cHOEX)*P463)))/(1+cDR)^(A$6:A$65537 + 0.5),(cPHr+(cNES*L463+(cNES+cOSEX)*G463+(cNES+cEREX)*H463+(cNES+cHOEX)*I463+(cNES+cNES)*S463+(cNES+cOSEX)*N463+(cNES+cEREX)*O463+(cNES+cHOEX)*P463))/(1+cDR)^(((cycle + 0.5)/('Life tables'!$I$2/2))))</f>
        <v>61464.101336833686</v>
      </c>
      <c r="X463" s="107">
        <f>((L463+G463+H463+I463+N463+O463+P463+S463)/('Life tables'!$I$2/2))/(1+oDR)^(((cycle + 0.5)/('Life tables'!$I$2/2)))</f>
        <v>20.95328659345105</v>
      </c>
      <c r="Y463" s="31">
        <f>((uNES*L463+ uOCEX*G463+uEREX*H463+uHOEX*I463+uNES*S463+ uOCEX*N463+uEREX*O463+uHOEX*P463)/('Life tables'!$I$2/2))/(1+oDR)^(((cycle + 0.5)/('Life tables'!$I$2/2)))</f>
        <v>13.809799606140867</v>
      </c>
      <c r="Z463" s="100">
        <f t="shared" si="138"/>
        <v>170878.37614248181</v>
      </c>
      <c r="AA463" s="107">
        <f>((L463+G463+H463+I463+N463+O463+P463+S463)/('Life tables'!$I$2/2))</f>
        <v>27.209327941056646</v>
      </c>
      <c r="AB463" s="31">
        <f>((uNES*L463+ uOCEX*G463+uEREX*H463+uHOEX*I463+uNES*S463+ uOCEX*N463+uEREX*O463+uHOEX*P463)/('Life tables'!$I$2/2))</f>
        <v>17.933003713183787</v>
      </c>
    </row>
    <row r="464" spans="1:28" x14ac:dyDescent="0.25">
      <c r="A464" s="4">
        <v>458</v>
      </c>
      <c r="C464" s="105">
        <f>IF(male=0,VLOOKUP((($A$5:$A$1570/'Life tables'!$I$2)*2)+age,lifetable,13,1),IF(male=1,VLOOKUP((($A$5:$A$1570/'Life tables'!$I$2)*2)+age,lifetable,10,1),"error"))</f>
        <v>2.5345550293476293E-4</v>
      </c>
      <c r="F464" s="96">
        <f t="shared" si="126"/>
        <v>109.01993963508029</v>
      </c>
      <c r="G464" s="96">
        <f t="shared" si="127"/>
        <v>10.951281102506579</v>
      </c>
      <c r="H464" s="96">
        <f t="shared" si="128"/>
        <v>0.62543680765955834</v>
      </c>
      <c r="I464" s="96">
        <f t="shared" si="129"/>
        <v>0.2506066138272014</v>
      </c>
      <c r="J464" s="96">
        <f t="shared" si="130"/>
        <v>3.0629404115728159E-2</v>
      </c>
      <c r="K464" s="96">
        <f t="shared" si="131"/>
        <v>0.26186992166664702</v>
      </c>
      <c r="L464" s="96">
        <f t="shared" si="139"/>
        <v>96.900115785304578</v>
      </c>
      <c r="M464" s="96">
        <f t="shared" si="132"/>
        <v>600.36669331378073</v>
      </c>
      <c r="N464" s="96">
        <f t="shared" si="133"/>
        <v>57.81661333709765</v>
      </c>
      <c r="O464" s="96">
        <f t="shared" si="134"/>
        <v>1.380076567365728</v>
      </c>
      <c r="P464" s="96">
        <f t="shared" si="135"/>
        <v>1.380076567365728</v>
      </c>
      <c r="Q464" s="96">
        <f t="shared" si="136"/>
        <v>0.16751975701140401</v>
      </c>
      <c r="R464" s="96">
        <f t="shared" si="137"/>
        <v>0.10818298810591906</v>
      </c>
      <c r="S464" s="96">
        <f t="shared" si="140"/>
        <v>539.51422409683425</v>
      </c>
      <c r="T464" s="96">
        <f t="shared" si="141"/>
        <v>52.607592320860249</v>
      </c>
      <c r="U464" s="96">
        <f t="shared" si="142"/>
        <v>238.57397680117836</v>
      </c>
      <c r="V464" s="32">
        <f t="shared" si="143"/>
        <v>999.99999999999989</v>
      </c>
      <c r="W464" s="100">
        <f>IF(A464=1,((cPH1_+cPHr+(cNES*L464+(cNES+cOSEX)*G464+(cNES+cEREX)*H464+(cNES+cHOEX)*I464+(cNES+cNES)*S464+(cNES+cOSEX)*N464+(cNES+cEREX)*O464+(cNES+cHOEX)*P464)))/(1+cDR)^(A$6:A$65537 + 0.5),(cPHr+(cNES*L464+(cNES+cOSEX)*G464+(cNES+cEREX)*H464+(cNES+cHOEX)*I464+(cNES+cNES)*S464+(cNES+cOSEX)*N464+(cNES+cEREX)*O464+(cNES+cHOEX)*P464))/(1+cDR)^(((cycle + 0.5)/('Life tables'!$I$2/2))))</f>
        <v>61277.770596627386</v>
      </c>
      <c r="X464" s="107">
        <f>((L464+G464+H464+I464+N464+O464+P464+S464)/('Life tables'!$I$2/2))/(1+oDR)^(((cycle + 0.5)/('Life tables'!$I$2/2)))</f>
        <v>20.92455071446437</v>
      </c>
      <c r="Y464" s="31">
        <f>((uNES*L464+ uOCEX*G464+uEREX*H464+uHOEX*I464+uNES*S464+ uOCEX*N464+uEREX*O464+uHOEX*P464)/('Life tables'!$I$2/2))/(1+oDR)^(((cycle + 0.5)/('Life tables'!$I$2/2)))</f>
        <v>13.790860490400492</v>
      </c>
      <c r="Z464" s="100">
        <f t="shared" si="138"/>
        <v>170741.52797604087</v>
      </c>
      <c r="AA464" s="107">
        <f>((L464+G464+H464+I464+N464+O464+P464+S464)/('Life tables'!$I$2/2))</f>
        <v>27.18753390693503</v>
      </c>
      <c r="AB464" s="31">
        <f>((uNES*L464+ uOCEX*G464+uEREX*H464+uHOEX*I464+uNES*S464+ uOCEX*N464+uEREX*O464+uHOEX*P464)/('Life tables'!$I$2/2))</f>
        <v>17.918639798052734</v>
      </c>
    </row>
    <row r="465" spans="1:28" x14ac:dyDescent="0.25">
      <c r="A465" s="4">
        <v>459</v>
      </c>
      <c r="C465" s="105">
        <f>IF(male=0,VLOOKUP((($A$5:$A$1570/'Life tables'!$I$2)*2)+age,lifetable,13,1),IF(male=1,VLOOKUP((($A$5:$A$1570/'Life tables'!$I$2)*2)+age,lifetable,10,1),"error"))</f>
        <v>2.5345550293476293E-4</v>
      </c>
      <c r="F465" s="96">
        <f t="shared" si="126"/>
        <v>108.93260378798325</v>
      </c>
      <c r="G465" s="96">
        <f t="shared" si="127"/>
        <v>10.942508033881825</v>
      </c>
      <c r="H465" s="96">
        <f t="shared" si="128"/>
        <v>0.62493577038522619</v>
      </c>
      <c r="I465" s="96">
        <f t="shared" si="129"/>
        <v>0.25040585292988315</v>
      </c>
      <c r="J465" s="96">
        <f t="shared" si="130"/>
        <v>3.0604866907548819E-2</v>
      </c>
      <c r="K465" s="96">
        <f t="shared" si="131"/>
        <v>0.26166013773616104</v>
      </c>
      <c r="L465" s="96">
        <f t="shared" si="139"/>
        <v>96.822489126142614</v>
      </c>
      <c r="M465" s="96">
        <f t="shared" si="132"/>
        <v>599.88582708997808</v>
      </c>
      <c r="N465" s="96">
        <f t="shared" si="133"/>
        <v>57.770304877887476</v>
      </c>
      <c r="O465" s="96">
        <f t="shared" si="134"/>
        <v>1.3789711892444925</v>
      </c>
      <c r="P465" s="96">
        <f t="shared" si="135"/>
        <v>1.3789711892444925</v>
      </c>
      <c r="Q465" s="96">
        <f t="shared" si="136"/>
        <v>0.1673855813586512</v>
      </c>
      <c r="R465" s="96">
        <f t="shared" si="137"/>
        <v>0.10809633848736172</v>
      </c>
      <c r="S465" s="96">
        <f t="shared" si="140"/>
        <v>539.08209791375555</v>
      </c>
      <c r="T465" s="96">
        <f t="shared" si="141"/>
        <v>52.805582769126445</v>
      </c>
      <c r="U465" s="96">
        <f t="shared" si="142"/>
        <v>238.94373327740189</v>
      </c>
      <c r="V465" s="32">
        <f t="shared" si="143"/>
        <v>999.99999999999977</v>
      </c>
      <c r="W465" s="100">
        <f>IF(A465=1,((cPH1_+cPHr+(cNES*L465+(cNES+cOSEX)*G465+(cNES+cEREX)*H465+(cNES+cHOEX)*I465+(cNES+cNES)*S465+(cNES+cOSEX)*N465+(cNES+cEREX)*O465+(cNES+cHOEX)*P465)))/(1+cDR)^(A$6:A$65537 + 0.5),(cPHr+(cNES*L465+(cNES+cOSEX)*G465+(cNES+cEREX)*H465+(cNES+cHOEX)*I465+(cNES+cNES)*S465+(cNES+cOSEX)*N465+(cNES+cEREX)*O465+(cNES+cHOEX)*P465))/(1+cDR)^(((cycle + 0.5)/('Life tables'!$I$2/2))))</f>
        <v>61092.004710609093</v>
      </c>
      <c r="X465" s="107">
        <f>((L465+G465+H465+I465+N465+O465+P465+S465)/('Life tables'!$I$2/2))/(1+oDR)^(((cycle + 0.5)/('Life tables'!$I$2/2)))</f>
        <v>20.895854245486234</v>
      </c>
      <c r="Y465" s="31">
        <f>((uNES*L465+ uOCEX*G465+uEREX*H465+uHOEX*I465+uNES*S465+ uOCEX*N465+uEREX*O465+uHOEX*P465)/('Life tables'!$I$2/2))/(1+oDR)^(((cycle + 0.5)/('Life tables'!$I$2/2)))</f>
        <v>13.771947348810411</v>
      </c>
      <c r="Z465" s="100">
        <f t="shared" si="138"/>
        <v>170604.7893642066</v>
      </c>
      <c r="AA465" s="107">
        <f>((L465+G465+H465+I465+N465+O465+P465+S465)/('Life tables'!$I$2/2))</f>
        <v>27.165757330469596</v>
      </c>
      <c r="AB465" s="31">
        <f>((uNES*L465+ uOCEX*G465+uEREX*H465+uHOEX*I465+uNES*S465+ uOCEX*N465+uEREX*O465+uHOEX*P465)/('Life tables'!$I$2/2))</f>
        <v>17.904287388806011</v>
      </c>
    </row>
    <row r="466" spans="1:28" x14ac:dyDescent="0.25">
      <c r="A466" s="4">
        <v>460</v>
      </c>
      <c r="C466" s="105">
        <f>IF(male=0,VLOOKUP((($A$5:$A$1570/'Life tables'!$I$2)*2)+age,lifetable,13,1),IF(male=1,VLOOKUP((($A$5:$A$1570/'Life tables'!$I$2)*2)+age,lifetable,10,1),"error"))</f>
        <v>2.5345550293476293E-4</v>
      </c>
      <c r="F466" s="96">
        <f t="shared" si="126"/>
        <v>108.84533852765172</v>
      </c>
      <c r="G466" s="96">
        <f t="shared" si="127"/>
        <v>10.933742055845395</v>
      </c>
      <c r="H466" s="96">
        <f t="shared" si="128"/>
        <v>0.6244351380603137</v>
      </c>
      <c r="I466" s="96">
        <f t="shared" si="129"/>
        <v>0.2502052542919676</v>
      </c>
      <c r="J466" s="96">
        <f t="shared" si="130"/>
        <v>3.0580349530884468E-2</v>
      </c>
      <c r="K466" s="96">
        <f t="shared" si="131"/>
        <v>0.26145052335769292</v>
      </c>
      <c r="L466" s="96">
        <f t="shared" si="139"/>
        <v>96.744925206565469</v>
      </c>
      <c r="M466" s="96">
        <f t="shared" si="132"/>
        <v>599.40534542581975</v>
      </c>
      <c r="N466" s="96">
        <f t="shared" si="133"/>
        <v>57.724033452604246</v>
      </c>
      <c r="O466" s="96">
        <f t="shared" si="134"/>
        <v>1.3778666951192542</v>
      </c>
      <c r="P466" s="96">
        <f t="shared" si="135"/>
        <v>1.3778666951192542</v>
      </c>
      <c r="Q466" s="96">
        <f t="shared" si="136"/>
        <v>0.16725151300921637</v>
      </c>
      <c r="R466" s="96">
        <f t="shared" si="137"/>
        <v>0.10800975816447297</v>
      </c>
      <c r="S466" s="96">
        <f t="shared" si="140"/>
        <v>538.65031731180329</v>
      </c>
      <c r="T466" s="96">
        <f t="shared" si="141"/>
        <v>53.003414631666544</v>
      </c>
      <c r="U466" s="96">
        <f t="shared" si="142"/>
        <v>239.31319355892407</v>
      </c>
      <c r="V466" s="32">
        <f t="shared" si="143"/>
        <v>999.99999999999977</v>
      </c>
      <c r="W466" s="100">
        <f>IF(A466=1,((cPH1_+cPHr+(cNES*L466+(cNES+cOSEX)*G466+(cNES+cEREX)*H466+(cNES+cHOEX)*I466+(cNES+cNES)*S466+(cNES+cOSEX)*N466+(cNES+cEREX)*O466+(cNES+cHOEX)*P466)))/(1+cDR)^(A$6:A$65537 + 0.5),(cPHr+(cNES*L466+(cNES+cOSEX)*G466+(cNES+cEREX)*H466+(cNES+cHOEX)*I466+(cNES+cNES)*S466+(cNES+cOSEX)*N466+(cNES+cEREX)*O466+(cNES+cHOEX)*P466))/(1+cDR)^(((cycle + 0.5)/('Life tables'!$I$2/2))))</f>
        <v>60906.801967421801</v>
      </c>
      <c r="X466" s="107">
        <f>((L466+G466+H466+I466+N466+O466+P466+S466)/('Life tables'!$I$2/2))/(1+oDR)^(((cycle + 0.5)/('Life tables'!$I$2/2)))</f>
        <v>20.867197132425829</v>
      </c>
      <c r="Y466" s="31">
        <f>((uNES*L466+ uOCEX*G466+uEREX*H466+uHOEX*I466+uNES*S466+ uOCEX*N466+uEREX*O466+uHOEX*P466)/('Life tables'!$I$2/2))/(1+oDR)^(((cycle + 0.5)/('Life tables'!$I$2/2)))</f>
        <v>13.753060145721829</v>
      </c>
      <c r="Z466" s="100">
        <f t="shared" si="138"/>
        <v>170468.16022191526</v>
      </c>
      <c r="AA466" s="107">
        <f>((L466+G466+H466+I466+N466+O466+P466+S466)/('Life tables'!$I$2/2))</f>
        <v>27.143998197622658</v>
      </c>
      <c r="AB466" s="31">
        <f>((uNES*L466+ uOCEX*G466+uEREX*H466+uHOEX*I466+uNES*S466+ uOCEX*N466+uEREX*O466+uHOEX*P466)/('Life tables'!$I$2/2))</f>
        <v>17.889946476193153</v>
      </c>
    </row>
    <row r="467" spans="1:28" x14ac:dyDescent="0.25">
      <c r="A467" s="4">
        <v>461</v>
      </c>
      <c r="C467" s="105">
        <f>IF(male=0,VLOOKUP((($A$5:$A$1570/'Life tables'!$I$2)*2)+age,lifetable,13,1),IF(male=1,VLOOKUP((($A$5:$A$1570/'Life tables'!$I$2)*2)+age,lifetable,10,1),"error"))</f>
        <v>2.5345550293476293E-4</v>
      </c>
      <c r="F467" s="96">
        <f t="shared" si="126"/>
        <v>108.75814376794352</v>
      </c>
      <c r="G467" s="96">
        <f t="shared" si="127"/>
        <v>10.924983159744128</v>
      </c>
      <c r="H467" s="96">
        <f t="shared" si="128"/>
        <v>0.62393491019063152</v>
      </c>
      <c r="I467" s="96">
        <f t="shared" si="129"/>
        <v>0.2500048177154377</v>
      </c>
      <c r="J467" s="96">
        <f t="shared" si="130"/>
        <v>3.0555851961533244E-2</v>
      </c>
      <c r="K467" s="96">
        <f t="shared" si="131"/>
        <v>0.26124107832432597</v>
      </c>
      <c r="L467" s="96">
        <f t="shared" si="139"/>
        <v>96.667423950007461</v>
      </c>
      <c r="M467" s="96">
        <f t="shared" si="132"/>
        <v>598.92524804146558</v>
      </c>
      <c r="N467" s="96">
        <f t="shared" si="133"/>
        <v>57.677799034298751</v>
      </c>
      <c r="O467" s="96">
        <f t="shared" si="134"/>
        <v>1.3767630843467384</v>
      </c>
      <c r="P467" s="96">
        <f t="shared" si="135"/>
        <v>1.3767630843467384</v>
      </c>
      <c r="Q467" s="96">
        <f t="shared" si="136"/>
        <v>0.1671175518850159</v>
      </c>
      <c r="R467" s="96">
        <f t="shared" si="137"/>
        <v>0.1079232470868271</v>
      </c>
      <c r="S467" s="96">
        <f t="shared" si="140"/>
        <v>538.21888203950152</v>
      </c>
      <c r="T467" s="96">
        <f t="shared" si="141"/>
        <v>53.201088035513095</v>
      </c>
      <c r="U467" s="96">
        <f t="shared" si="142"/>
        <v>239.68235788433523</v>
      </c>
      <c r="V467" s="32">
        <f t="shared" si="143"/>
        <v>999.99999999999977</v>
      </c>
      <c r="W467" s="100">
        <f>IF(A467=1,((cPH1_+cPHr+(cNES*L467+(cNES+cOSEX)*G467+(cNES+cEREX)*H467+(cNES+cHOEX)*I467+(cNES+cNES)*S467+(cNES+cOSEX)*N467+(cNES+cEREX)*O467+(cNES+cHOEX)*P467)))/(1+cDR)^(A$6:A$65537 + 0.5),(cPHr+(cNES*L467+(cNES+cOSEX)*G467+(cNES+cEREX)*H467+(cNES+cHOEX)*I467+(cNES+cNES)*S467+(cNES+cOSEX)*N467+(cNES+cEREX)*O467+(cNES+cHOEX)*P467))/(1+cDR)^(((cycle + 0.5)/('Life tables'!$I$2/2))))</f>
        <v>60722.160660845191</v>
      </c>
      <c r="X467" s="107">
        <f>((L467+G467+H467+I467+N467+O467+P467+S467)/('Life tables'!$I$2/2))/(1+oDR)^(((cycle + 0.5)/('Life tables'!$I$2/2)))</f>
        <v>20.838579321268561</v>
      </c>
      <c r="Y467" s="31">
        <f>((uNES*L467+ uOCEX*G467+uEREX*H467+uHOEX*I467+uNES*S467+ uOCEX*N467+uEREX*O467+uHOEX*P467)/('Life tables'!$I$2/2))/(1+oDR)^(((cycle + 0.5)/('Life tables'!$I$2/2)))</f>
        <v>13.73419884553614</v>
      </c>
      <c r="Z467" s="100">
        <f t="shared" si="138"/>
        <v>170331.64046404581</v>
      </c>
      <c r="AA467" s="107">
        <f>((L467+G467+H467+I467+N467+O467+P467+S467)/('Life tables'!$I$2/2))</f>
        <v>27.122256494370337</v>
      </c>
      <c r="AB467" s="31">
        <f>((uNES*L467+ uOCEX*G467+uEREX*H467+uHOEX*I467+uNES*S467+ uOCEX*N467+uEREX*O467+uHOEX*P467)/('Life tables'!$I$2/2))</f>
        <v>17.875617050972735</v>
      </c>
    </row>
    <row r="468" spans="1:28" x14ac:dyDescent="0.25">
      <c r="A468" s="4">
        <v>462</v>
      </c>
      <c r="C468" s="105">
        <f>IF(male=0,VLOOKUP((($A$5:$A$1570/'Life tables'!$I$2)*2)+age,lifetable,13,1),IF(male=1,VLOOKUP((($A$5:$A$1570/'Life tables'!$I$2)*2)+age,lifetable,10,1),"error"))</f>
        <v>2.5345550293476293E-4</v>
      </c>
      <c r="F468" s="96">
        <f t="shared" si="126"/>
        <v>108.67101942417017</v>
      </c>
      <c r="G468" s="96">
        <f t="shared" si="127"/>
        <v>10.91623133707089</v>
      </c>
      <c r="H468" s="96">
        <f t="shared" si="128"/>
        <v>0.62343508629032995</v>
      </c>
      <c r="I468" s="96">
        <f t="shared" si="129"/>
        <v>0.24980454300561819</v>
      </c>
      <c r="J468" s="96">
        <f t="shared" si="130"/>
        <v>3.0531374175701738E-2</v>
      </c>
      <c r="K468" s="96">
        <f t="shared" si="131"/>
        <v>0.26103180243263541</v>
      </c>
      <c r="L468" s="96">
        <f t="shared" si="139"/>
        <v>96.589985281194998</v>
      </c>
      <c r="M468" s="96">
        <f t="shared" si="132"/>
        <v>598.44553465598131</v>
      </c>
      <c r="N468" s="96">
        <f t="shared" si="133"/>
        <v>57.631601595916408</v>
      </c>
      <c r="O468" s="96">
        <f t="shared" si="134"/>
        <v>1.3756603562811551</v>
      </c>
      <c r="P468" s="96">
        <f t="shared" si="135"/>
        <v>1.3756603562811551</v>
      </c>
      <c r="Q468" s="96">
        <f t="shared" si="136"/>
        <v>0.16698369790766104</v>
      </c>
      <c r="R468" s="96">
        <f t="shared" si="137"/>
        <v>0.10783680520380116</v>
      </c>
      <c r="S468" s="96">
        <f t="shared" si="140"/>
        <v>537.78779184439111</v>
      </c>
      <c r="T468" s="96">
        <f t="shared" si="141"/>
        <v>53.398603107596458</v>
      </c>
      <c r="U468" s="96">
        <f t="shared" si="142"/>
        <v>240.05122649197168</v>
      </c>
      <c r="V468" s="32">
        <f t="shared" si="143"/>
        <v>999.99999999999977</v>
      </c>
      <c r="W468" s="100">
        <f>IF(A468=1,((cPH1_+cPHr+(cNES*L468+(cNES+cOSEX)*G468+(cNES+cEREX)*H468+(cNES+cHOEX)*I468+(cNES+cNES)*S468+(cNES+cOSEX)*N468+(cNES+cEREX)*O468+(cNES+cHOEX)*P468)))/(1+cDR)^(A$6:A$65537 + 0.5),(cPHr+(cNES*L468+(cNES+cOSEX)*G468+(cNES+cEREX)*H468+(cNES+cHOEX)*I468+(cNES+cNES)*S468+(cNES+cOSEX)*N468+(cNES+cEREX)*O468+(cNES+cHOEX)*P468))/(1+cDR)^(((cycle + 0.5)/('Life tables'!$I$2/2))))</f>
        <v>60538.079089782492</v>
      </c>
      <c r="X468" s="107">
        <f>((L468+G468+H468+I468+N468+O468+P468+S468)/('Life tables'!$I$2/2))/(1+oDR)^(((cycle + 0.5)/('Life tables'!$I$2/2)))</f>
        <v>20.810000758075844</v>
      </c>
      <c r="Y468" s="31">
        <f>((uNES*L468+ uOCEX*G468+uEREX*H468+uHOEX*I468+uNES*S468+ uOCEX*N468+uEREX*O468+uHOEX*P468)/('Life tables'!$I$2/2))/(1+oDR)^(((cycle + 0.5)/('Life tables'!$I$2/2)))</f>
        <v>13.715363412704773</v>
      </c>
      <c r="Z468" s="100">
        <f t="shared" si="138"/>
        <v>170195.23000542549</v>
      </c>
      <c r="AA468" s="107">
        <f>((L468+G468+H468+I468+N468+O468+P468+S468)/('Life tables'!$I$2/2))</f>
        <v>27.100532206702415</v>
      </c>
      <c r="AB468" s="31">
        <f>((uNES*L468+ uOCEX*G468+uEREX*H468+uHOEX*I468+uNES*S468+ uOCEX*N468+uEREX*O468+uHOEX*P468)/('Life tables'!$I$2/2))</f>
        <v>17.861299103912266</v>
      </c>
    </row>
    <row r="469" spans="1:28" x14ac:dyDescent="0.25">
      <c r="A469" s="4">
        <v>463</v>
      </c>
      <c r="C469" s="105">
        <f>IF(male=0,VLOOKUP((($A$5:$A$1570/'Life tables'!$I$2)*2)+age,lifetable,13,1),IF(male=1,VLOOKUP((($A$5:$A$1570/'Life tables'!$I$2)*2)+age,lifetable,10,1),"error"))</f>
        <v>2.5345550293476293E-4</v>
      </c>
      <c r="F469" s="96">
        <f t="shared" si="126"/>
        <v>108.58396541303109</v>
      </c>
      <c r="G469" s="96">
        <f t="shared" si="127"/>
        <v>10.907486579457963</v>
      </c>
      <c r="H469" s="96">
        <f t="shared" si="128"/>
        <v>0.62293566588152194</v>
      </c>
      <c r="I469" s="96">
        <f t="shared" si="129"/>
        <v>0.24960442997102411</v>
      </c>
      <c r="J469" s="96">
        <f t="shared" si="130"/>
        <v>3.0506916149986449E-2</v>
      </c>
      <c r="K469" s="96">
        <f t="shared" si="131"/>
        <v>0.26082269548253006</v>
      </c>
      <c r="L469" s="96">
        <f t="shared" si="139"/>
        <v>96.512609126088066</v>
      </c>
      <c r="M469" s="96">
        <f t="shared" si="132"/>
        <v>597.9662049874006</v>
      </c>
      <c r="N469" s="96">
        <f t="shared" si="133"/>
        <v>57.58544111030325</v>
      </c>
      <c r="O469" s="96">
        <f t="shared" si="134"/>
        <v>1.3745585102743418</v>
      </c>
      <c r="P469" s="96">
        <f t="shared" si="135"/>
        <v>1.3745585102743418</v>
      </c>
      <c r="Q469" s="96">
        <f t="shared" si="136"/>
        <v>0.16684995099847497</v>
      </c>
      <c r="R469" s="96">
        <f t="shared" si="137"/>
        <v>0.10775043246458629</v>
      </c>
      <c r="S469" s="96">
        <f t="shared" si="140"/>
        <v>537.35704647308557</v>
      </c>
      <c r="T469" s="96">
        <f t="shared" si="141"/>
        <v>53.595959974744922</v>
      </c>
      <c r="U469" s="96">
        <f t="shared" si="142"/>
        <v>240.41979961991879</v>
      </c>
      <c r="V469" s="32">
        <f t="shared" si="143"/>
        <v>999.99999999999977</v>
      </c>
      <c r="W469" s="100">
        <f>IF(A469=1,((cPH1_+cPHr+(cNES*L469+(cNES+cOSEX)*G469+(cNES+cEREX)*H469+(cNES+cHOEX)*I469+(cNES+cNES)*S469+(cNES+cOSEX)*N469+(cNES+cEREX)*O469+(cNES+cHOEX)*P469)))/(1+cDR)^(A$6:A$65537 + 0.5),(cPHr+(cNES*L469+(cNES+cOSEX)*G469+(cNES+cEREX)*H469+(cNES+cHOEX)*I469+(cNES+cNES)*S469+(cNES+cOSEX)*N469+(cNES+cEREX)*O469+(cNES+cHOEX)*P469))/(1+cDR)^(((cycle + 0.5)/('Life tables'!$I$2/2))))</f>
        <v>60354.555558247353</v>
      </c>
      <c r="X469" s="107">
        <f>((L469+G469+H469+I469+N469+O469+P469+S469)/('Life tables'!$I$2/2))/(1+oDR)^(((cycle + 0.5)/('Life tables'!$I$2/2)))</f>
        <v>20.781461388984919</v>
      </c>
      <c r="Y469" s="31">
        <f>((uNES*L469+ uOCEX*G469+uEREX*H469+uHOEX*I469+uNES*S469+ uOCEX*N469+uEREX*O469+uHOEX*P469)/('Life tables'!$I$2/2))/(1+oDR)^(((cycle + 0.5)/('Life tables'!$I$2/2)))</f>
        <v>13.696553811729093</v>
      </c>
      <c r="Z469" s="100">
        <f t="shared" si="138"/>
        <v>170058.92876083541</v>
      </c>
      <c r="AA469" s="107">
        <f>((L469+G469+H469+I469+N469+O469+P469+S469)/('Life tables'!$I$2/2))</f>
        <v>27.078825320622219</v>
      </c>
      <c r="AB469" s="31">
        <f>((uNES*L469+ uOCEX*G469+uEREX*H469+uHOEX*I469+uNES*S469+ uOCEX*N469+uEREX*O469+uHOEX*P469)/('Life tables'!$I$2/2))</f>
        <v>17.846992625788126</v>
      </c>
    </row>
    <row r="470" spans="1:28" x14ac:dyDescent="0.25">
      <c r="A470" s="4">
        <v>464</v>
      </c>
      <c r="C470" s="105">
        <f>IF(male=0,VLOOKUP((($A$5:$A$1570/'Life tables'!$I$2)*2)+age,lifetable,13,1),IF(male=1,VLOOKUP((($A$5:$A$1570/'Life tables'!$I$2)*2)+age,lifetable,10,1),"error"))</f>
        <v>2.5345550293476293E-4</v>
      </c>
      <c r="F470" s="96">
        <f t="shared" si="126"/>
        <v>108.49698165255066</v>
      </c>
      <c r="G470" s="96">
        <f t="shared" si="127"/>
        <v>10.898748878670721</v>
      </c>
      <c r="H470" s="96">
        <f t="shared" si="128"/>
        <v>0.622436648493921</v>
      </c>
      <c r="I470" s="96">
        <f t="shared" si="129"/>
        <v>0.24940447842321622</v>
      </c>
      <c r="J470" s="96">
        <f t="shared" si="130"/>
        <v>3.048247786135614E-2</v>
      </c>
      <c r="K470" s="96">
        <f t="shared" si="131"/>
        <v>0.26061375727710157</v>
      </c>
      <c r="L470" s="96">
        <f t="shared" si="139"/>
        <v>96.435295411824342</v>
      </c>
      <c r="M470" s="96">
        <f t="shared" si="132"/>
        <v>597.48725875278546</v>
      </c>
      <c r="N470" s="96">
        <f t="shared" si="133"/>
        <v>57.539317550211734</v>
      </c>
      <c r="O470" s="96">
        <f t="shared" si="134"/>
        <v>1.3734575456759028</v>
      </c>
      <c r="P470" s="96">
        <f t="shared" si="135"/>
        <v>1.3734575456759028</v>
      </c>
      <c r="Q470" s="96">
        <f t="shared" si="136"/>
        <v>0.1667163110785097</v>
      </c>
      <c r="R470" s="96">
        <f t="shared" si="137"/>
        <v>0.10766412881819853</v>
      </c>
      <c r="S470" s="96">
        <f t="shared" si="140"/>
        <v>536.92664567132522</v>
      </c>
      <c r="T470" s="96">
        <f t="shared" si="141"/>
        <v>53.793158763684787</v>
      </c>
      <c r="U470" s="96">
        <f t="shared" si="142"/>
        <v>240.7880775060141</v>
      </c>
      <c r="V470" s="32">
        <f t="shared" si="143"/>
        <v>999.99999999999989</v>
      </c>
      <c r="W470" s="100">
        <f>IF(A470=1,((cPH1_+cPHr+(cNES*L470+(cNES+cOSEX)*G470+(cNES+cEREX)*H470+(cNES+cHOEX)*I470+(cNES+cNES)*S470+(cNES+cOSEX)*N470+(cNES+cEREX)*O470+(cNES+cHOEX)*P470)))/(1+cDR)^(A$6:A$65537 + 0.5),(cPHr+(cNES*L470+(cNES+cOSEX)*G470+(cNES+cEREX)*H470+(cNES+cHOEX)*I470+(cNES+cNES)*S470+(cNES+cOSEX)*N470+(cNES+cEREX)*O470+(cNES+cHOEX)*P470))/(1+cDR)^(((cycle + 0.5)/('Life tables'!$I$2/2))))</f>
        <v>60171.58837535073</v>
      </c>
      <c r="X470" s="107">
        <f>((L470+G470+H470+I470+N470+O470+P470+S470)/('Life tables'!$I$2/2))/(1+oDR)^(((cycle + 0.5)/('Life tables'!$I$2/2)))</f>
        <v>20.752961160208638</v>
      </c>
      <c r="Y470" s="31">
        <f>((uNES*L470+ uOCEX*G470+uEREX*H470+uHOEX*I470+uNES*S470+ uOCEX*N470+uEREX*O470+uHOEX*P470)/('Life tables'!$I$2/2))/(1+oDR)^(((cycle + 0.5)/('Life tables'!$I$2/2)))</f>
        <v>13.677770007160232</v>
      </c>
      <c r="Z470" s="100">
        <f t="shared" si="138"/>
        <v>169922.73664501635</v>
      </c>
      <c r="AA470" s="107">
        <f>((L470+G470+H470+I470+N470+O470+P470+S470)/('Life tables'!$I$2/2))</f>
        <v>27.057135822146485</v>
      </c>
      <c r="AB470" s="31">
        <f>((uNES*L470+ uOCEX*G470+uEREX*H470+uHOEX*I470+uNES*S470+ uOCEX*N470+uEREX*O470+uHOEX*P470)/('Life tables'!$I$2/2))</f>
        <v>17.832697607385455</v>
      </c>
    </row>
    <row r="471" spans="1:28" x14ac:dyDescent="0.25">
      <c r="A471" s="4">
        <v>465</v>
      </c>
      <c r="C471" s="105">
        <f>IF(male=0,VLOOKUP((($A$5:$A$1570/'Life tables'!$I$2)*2)+age,lifetable,13,1),IF(male=1,VLOOKUP((($A$5:$A$1570/'Life tables'!$I$2)*2)+age,lifetable,10,1),"error"))</f>
        <v>2.5345550293476293E-4</v>
      </c>
      <c r="F471" s="96">
        <f t="shared" si="126"/>
        <v>108.41006806201825</v>
      </c>
      <c r="G471" s="96">
        <f t="shared" si="127"/>
        <v>10.890018226601619</v>
      </c>
      <c r="H471" s="96">
        <f t="shared" si="128"/>
        <v>0.62193803366449829</v>
      </c>
      <c r="I471" s="96">
        <f t="shared" si="129"/>
        <v>0.24920468817666319</v>
      </c>
      <c r="J471" s="96">
        <f t="shared" si="130"/>
        <v>3.0458059287134975E-2</v>
      </c>
      <c r="K471" s="96">
        <f t="shared" si="131"/>
        <v>0.26040498762247993</v>
      </c>
      <c r="L471" s="96">
        <f t="shared" si="139"/>
        <v>96.358044066665855</v>
      </c>
      <c r="M471" s="96">
        <f t="shared" si="132"/>
        <v>597.00869566828283</v>
      </c>
      <c r="N471" s="96">
        <f t="shared" si="133"/>
        <v>57.493230888306194</v>
      </c>
      <c r="O471" s="96">
        <f t="shared" si="134"/>
        <v>1.3723574618333383</v>
      </c>
      <c r="P471" s="96">
        <f t="shared" si="135"/>
        <v>1.3723574618333383</v>
      </c>
      <c r="Q471" s="96">
        <f t="shared" si="136"/>
        <v>0.166582778068562</v>
      </c>
      <c r="R471" s="96">
        <f t="shared" si="137"/>
        <v>0.107577894213489</v>
      </c>
      <c r="S471" s="96">
        <f t="shared" si="140"/>
        <v>536.49658918402793</v>
      </c>
      <c r="T471" s="96">
        <f t="shared" si="141"/>
        <v>53.99019960104048</v>
      </c>
      <c r="U471" s="96">
        <f t="shared" si="142"/>
        <v>241.15606038785006</v>
      </c>
      <c r="V471" s="32">
        <f t="shared" si="143"/>
        <v>999.99999999999989</v>
      </c>
      <c r="W471" s="100">
        <f>IF(A471=1,((cPH1_+cPHr+(cNES*L471+(cNES+cOSEX)*G471+(cNES+cEREX)*H471+(cNES+cHOEX)*I471+(cNES+cNES)*S471+(cNES+cOSEX)*N471+(cNES+cEREX)*O471+(cNES+cHOEX)*P471)))/(1+cDR)^(A$6:A$65537 + 0.5),(cPHr+(cNES*L471+(cNES+cOSEX)*G471+(cNES+cEREX)*H471+(cNES+cHOEX)*I471+(cNES+cNES)*S471+(cNES+cOSEX)*N471+(cNES+cEREX)*O471+(cNES+cHOEX)*P471))/(1+cDR)^(((cycle + 0.5)/('Life tables'!$I$2/2))))</f>
        <v>59989.175855287438</v>
      </c>
      <c r="X471" s="107">
        <f>((L471+G471+H471+I471+N471+O471+P471+S471)/('Life tables'!$I$2/2))/(1+oDR)^(((cycle + 0.5)/('Life tables'!$I$2/2)))</f>
        <v>20.724500018035314</v>
      </c>
      <c r="Y471" s="31">
        <f>((uNES*L471+ uOCEX*G471+uEREX*H471+uHOEX*I471+uNES*S471+ uOCEX*N471+uEREX*O471+uHOEX*P471)/('Life tables'!$I$2/2))/(1+oDR)^(((cycle + 0.5)/('Life tables'!$I$2/2)))</f>
        <v>13.659011963599035</v>
      </c>
      <c r="Z471" s="100">
        <f t="shared" si="138"/>
        <v>169786.65357267341</v>
      </c>
      <c r="AA471" s="107">
        <f>((L471+G471+H471+I471+N471+O471+P471+S471)/('Life tables'!$I$2/2))</f>
        <v>27.035463697305268</v>
      </c>
      <c r="AB471" s="31">
        <f>((uNES*L471+ uOCEX*G471+uEREX*H471+uHOEX*I471+uNES*S471+ uOCEX*N471+uEREX*O471+uHOEX*P471)/('Life tables'!$I$2/2))</f>
        <v>17.818414039498148</v>
      </c>
    </row>
    <row r="472" spans="1:28" x14ac:dyDescent="0.25">
      <c r="A472" s="4">
        <v>466</v>
      </c>
      <c r="C472" s="105">
        <f>IF(male=0,VLOOKUP((($A$5:$A$1570/'Life tables'!$I$2)*2)+age,lifetable,13,1),IF(male=1,VLOOKUP((($A$5:$A$1570/'Life tables'!$I$2)*2)+age,lifetable,10,1),"error"))</f>
        <v>2.5345550293476293E-4</v>
      </c>
      <c r="F472" s="96">
        <f t="shared" si="126"/>
        <v>108.32322456193128</v>
      </c>
      <c r="G472" s="96">
        <f t="shared" si="127"/>
        <v>10.881294615264451</v>
      </c>
      <c r="H472" s="96">
        <f t="shared" si="128"/>
        <v>0.62143982093715522</v>
      </c>
      <c r="I472" s="96">
        <f t="shared" si="129"/>
        <v>0.24900505904861059</v>
      </c>
      <c r="J472" s="96">
        <f t="shared" si="130"/>
        <v>3.0433660404986518E-2</v>
      </c>
      <c r="K472" s="96">
        <f t="shared" si="131"/>
        <v>0.26019638632769698</v>
      </c>
      <c r="L472" s="96">
        <f t="shared" si="139"/>
        <v>96.280855019948376</v>
      </c>
      <c r="M472" s="96">
        <f t="shared" si="132"/>
        <v>596.5305154491781</v>
      </c>
      <c r="N472" s="96">
        <f t="shared" si="133"/>
        <v>57.447181097168006</v>
      </c>
      <c r="O472" s="96">
        <f t="shared" si="134"/>
        <v>1.3712582580921686</v>
      </c>
      <c r="P472" s="96">
        <f t="shared" si="135"/>
        <v>1.3712582580921686</v>
      </c>
      <c r="Q472" s="96">
        <f t="shared" si="136"/>
        <v>0.1664493518891883</v>
      </c>
      <c r="R472" s="96">
        <f t="shared" si="137"/>
        <v>0.10749172859915361</v>
      </c>
      <c r="S472" s="96">
        <f t="shared" si="140"/>
        <v>536.06687675533738</v>
      </c>
      <c r="T472" s="96">
        <f t="shared" si="141"/>
        <v>54.187082613334653</v>
      </c>
      <c r="U472" s="96">
        <f t="shared" si="142"/>
        <v>241.52374850277693</v>
      </c>
      <c r="V472" s="32">
        <f t="shared" si="143"/>
        <v>999.99999999999989</v>
      </c>
      <c r="W472" s="100">
        <f>IF(A472=1,((cPH1_+cPHr+(cNES*L472+(cNES+cOSEX)*G472+(cNES+cEREX)*H472+(cNES+cHOEX)*I472+(cNES+cNES)*S472+(cNES+cOSEX)*N472+(cNES+cEREX)*O472+(cNES+cHOEX)*P472)))/(1+cDR)^(A$6:A$65537 + 0.5),(cPHr+(cNES*L472+(cNES+cOSEX)*G472+(cNES+cEREX)*H472+(cNES+cHOEX)*I472+(cNES+cNES)*S472+(cNES+cOSEX)*N472+(cNES+cEREX)*O472+(cNES+cHOEX)*P472))/(1+cDR)^(((cycle + 0.5)/('Life tables'!$I$2/2))))</f>
        <v>59807.316317322904</v>
      </c>
      <c r="X472" s="107">
        <f>((L472+G472+H472+I472+N472+O472+P472+S472)/('Life tables'!$I$2/2))/(1+oDR)^(((cycle + 0.5)/('Life tables'!$I$2/2)))</f>
        <v>20.696077908828485</v>
      </c>
      <c r="Y472" s="31">
        <f>((uNES*L472+ uOCEX*G472+uEREX*H472+uHOEX*I472+uNES*S472+ uOCEX*N472+uEREX*O472+uHOEX*P472)/('Life tables'!$I$2/2))/(1+oDR)^(((cycle + 0.5)/('Life tables'!$I$2/2)))</f>
        <v>13.640279645695864</v>
      </c>
      <c r="Z472" s="100">
        <f t="shared" si="138"/>
        <v>169650.67945848117</v>
      </c>
      <c r="AA472" s="107">
        <f>((L472+G472+H472+I472+N472+O472+P472+S472)/('Life tables'!$I$2/2))</f>
        <v>27.013808932141803</v>
      </c>
      <c r="AB472" s="31">
        <f>((uNES*L472+ uOCEX*G472+uEREX*H472+uHOEX*I472+uNES*S472+ uOCEX*N472+uEREX*O472+uHOEX*P472)/('Life tables'!$I$2/2))</f>
        <v>17.804141912928699</v>
      </c>
    </row>
    <row r="473" spans="1:28" x14ac:dyDescent="0.25">
      <c r="A473" s="4">
        <v>467</v>
      </c>
      <c r="C473" s="105">
        <f>IF(male=0,VLOOKUP((($A$5:$A$1570/'Life tables'!$I$2)*2)+age,lifetable,13,1),IF(male=1,VLOOKUP((($A$5:$A$1570/'Life tables'!$I$2)*2)+age,lifetable,10,1),"error"))</f>
        <v>2.5345550293476293E-4</v>
      </c>
      <c r="F473" s="96">
        <f t="shared" si="126"/>
        <v>108.23645107394059</v>
      </c>
      <c r="G473" s="96">
        <f t="shared" si="127"/>
        <v>10.87257803678888</v>
      </c>
      <c r="H473" s="96">
        <f t="shared" si="128"/>
        <v>0.6209420098624101</v>
      </c>
      <c r="I473" s="96">
        <f t="shared" si="129"/>
        <v>0.24880559085895543</v>
      </c>
      <c r="J473" s="96">
        <f t="shared" si="130"/>
        <v>3.0409281192898392E-2</v>
      </c>
      <c r="K473" s="96">
        <f t="shared" si="131"/>
        <v>0.25998795320455526</v>
      </c>
      <c r="L473" s="96">
        <f t="shared" si="139"/>
        <v>96.203728202032892</v>
      </c>
      <c r="M473" s="96">
        <f t="shared" si="132"/>
        <v>596.05271780994781</v>
      </c>
      <c r="N473" s="96">
        <f t="shared" si="133"/>
        <v>57.401168149300631</v>
      </c>
      <c r="O473" s="96">
        <f t="shared" si="134"/>
        <v>1.3701599337960542</v>
      </c>
      <c r="P473" s="96">
        <f t="shared" si="135"/>
        <v>1.3701599337960542</v>
      </c>
      <c r="Q473" s="96">
        <f t="shared" si="136"/>
        <v>0.16631603246071924</v>
      </c>
      <c r="R473" s="96">
        <f t="shared" si="137"/>
        <v>0.10740563192374249</v>
      </c>
      <c r="S473" s="96">
        <f t="shared" si="140"/>
        <v>535.63750812867056</v>
      </c>
      <c r="T473" s="96">
        <f t="shared" si="141"/>
        <v>54.383807926988268</v>
      </c>
      <c r="U473" s="96">
        <f t="shared" si="142"/>
        <v>241.89114208790522</v>
      </c>
      <c r="V473" s="32">
        <f t="shared" si="143"/>
        <v>1000</v>
      </c>
      <c r="W473" s="100">
        <f>IF(A473=1,((cPH1_+cPHr+(cNES*L473+(cNES+cOSEX)*G473+(cNES+cEREX)*H473+(cNES+cHOEX)*I473+(cNES+cNES)*S473+(cNES+cOSEX)*N473+(cNES+cEREX)*O473+(cNES+cHOEX)*P473)))/(1+cDR)^(A$6:A$65537 + 0.5),(cPHr+(cNES*L473+(cNES+cOSEX)*G473+(cNES+cEREX)*H473+(cNES+cHOEX)*I473+(cNES+cNES)*S473+(cNES+cOSEX)*N473+(cNES+cEREX)*O473+(cNES+cHOEX)*P473))/(1+cDR)^(((cycle + 0.5)/('Life tables'!$I$2/2))))</f>
        <v>59626.008085779758</v>
      </c>
      <c r="X473" s="107">
        <f>((L473+G473+H473+I473+N473+O473+P473+S473)/('Life tables'!$I$2/2))/(1+oDR)^(((cycle + 0.5)/('Life tables'!$I$2/2)))</f>
        <v>20.667694779026789</v>
      </c>
      <c r="Y473" s="31">
        <f>((uNES*L473+ uOCEX*G473+uEREX*H473+uHOEX*I473+uNES*S473+ uOCEX*N473+uEREX*O473+uHOEX*P473)/('Life tables'!$I$2/2))/(1+oDR)^(((cycle + 0.5)/('Life tables'!$I$2/2)))</f>
        <v>13.621573018150558</v>
      </c>
      <c r="Z473" s="100">
        <f t="shared" si="138"/>
        <v>169514.81421708822</v>
      </c>
      <c r="AA473" s="107">
        <f>((L473+G473+H473+I473+N473+O473+P473+S473)/('Life tables'!$I$2/2))</f>
        <v>26.992171512712432</v>
      </c>
      <c r="AB473" s="31">
        <f>((uNES*L473+ uOCEX*G473+uEREX*H473+uHOEX*I473+uNES*S473+ uOCEX*N473+uEREX*O473+uHOEX*P473)/('Life tables'!$I$2/2))</f>
        <v>17.789881218488222</v>
      </c>
    </row>
    <row r="474" spans="1:28" x14ac:dyDescent="0.25">
      <c r="A474" s="4">
        <v>468</v>
      </c>
      <c r="C474" s="105">
        <f>IF(male=0,VLOOKUP((($A$5:$A$1570/'Life tables'!$I$2)*2)+age,lifetable,13,1),IF(male=1,VLOOKUP((($A$5:$A$1570/'Life tables'!$I$2)*2)+age,lifetable,10,1),"error"))</f>
        <v>2.5345550293476293E-4</v>
      </c>
      <c r="F474" s="96">
        <f t="shared" si="126"/>
        <v>108.14974752079861</v>
      </c>
      <c r="G474" s="96">
        <f t="shared" si="127"/>
        <v>10.86386848341523</v>
      </c>
      <c r="H474" s="96">
        <f t="shared" si="128"/>
        <v>0.62044459999710133</v>
      </c>
      <c r="I474" s="96">
        <f t="shared" si="129"/>
        <v>0.24860628343012703</v>
      </c>
      <c r="J474" s="96">
        <f t="shared" si="130"/>
        <v>3.038492162916772E-2</v>
      </c>
      <c r="K474" s="96">
        <f t="shared" si="131"/>
        <v>0.25977968806750318</v>
      </c>
      <c r="L474" s="96">
        <f t="shared" si="139"/>
        <v>96.126663544259486</v>
      </c>
      <c r="M474" s="96">
        <f t="shared" si="132"/>
        <v>595.5753024643077</v>
      </c>
      <c r="N474" s="96">
        <f t="shared" si="133"/>
        <v>57.355192017134279</v>
      </c>
      <c r="O474" s="96">
        <f t="shared" si="134"/>
        <v>1.3690624882869071</v>
      </c>
      <c r="P474" s="96">
        <f t="shared" si="135"/>
        <v>1.3690624882869071</v>
      </c>
      <c r="Q474" s="96">
        <f t="shared" si="136"/>
        <v>0.16618281970327306</v>
      </c>
      <c r="R474" s="96">
        <f t="shared" si="137"/>
        <v>0.10731960413566868</v>
      </c>
      <c r="S474" s="96">
        <f t="shared" si="140"/>
        <v>535.20848304676065</v>
      </c>
      <c r="T474" s="96">
        <f t="shared" si="141"/>
        <v>54.580375668320713</v>
      </c>
      <c r="U474" s="96">
        <f t="shared" si="142"/>
        <v>242.25824138010839</v>
      </c>
      <c r="V474" s="32">
        <f t="shared" si="143"/>
        <v>999.99999999999977</v>
      </c>
      <c r="W474" s="100">
        <f>IF(A474=1,((cPH1_+cPHr+(cNES*L474+(cNES+cOSEX)*G474+(cNES+cEREX)*H474+(cNES+cHOEX)*I474+(cNES+cNES)*S474+(cNES+cOSEX)*N474+(cNES+cEREX)*O474+(cNES+cHOEX)*P474)))/(1+cDR)^(A$6:A$65537 + 0.5),(cPHr+(cNES*L474+(cNES+cOSEX)*G474+(cNES+cEREX)*H474+(cNES+cHOEX)*I474+(cNES+cNES)*S474+(cNES+cOSEX)*N474+(cNES+cEREX)*O474+(cNES+cHOEX)*P474))/(1+cDR)^(((cycle + 0.5)/('Life tables'!$I$2/2))))</f>
        <v>59445.249490024333</v>
      </c>
      <c r="X474" s="107">
        <f>((L474+G474+H474+I474+N474+O474+P474+S474)/('Life tables'!$I$2/2))/(1+oDR)^(((cycle + 0.5)/('Life tables'!$I$2/2)))</f>
        <v>20.639350575143759</v>
      </c>
      <c r="Y474" s="31">
        <f>((uNES*L474+ uOCEX*G474+uEREX*H474+uHOEX*I474+uNES*S474+ uOCEX*N474+uEREX*O474+uHOEX*P474)/('Life tables'!$I$2/2))/(1+oDR)^(((cycle + 0.5)/('Life tables'!$I$2/2)))</f>
        <v>13.602892045712258</v>
      </c>
      <c r="Z474" s="100">
        <f t="shared" si="138"/>
        <v>169379.05776312161</v>
      </c>
      <c r="AA474" s="107">
        <f>((L474+G474+H474+I474+N474+O474+P474+S474)/('Life tables'!$I$2/2))</f>
        <v>26.970551425086473</v>
      </c>
      <c r="AB474" s="31">
        <f>((uNES*L474+ uOCEX*G474+uEREX*H474+uHOEX*I474+uNES*S474+ uOCEX*N474+uEREX*O474+uHOEX*P474)/('Life tables'!$I$2/2))</f>
        <v>17.775631946996317</v>
      </c>
    </row>
    <row r="475" spans="1:28" x14ac:dyDescent="0.25">
      <c r="A475" s="4">
        <v>469</v>
      </c>
      <c r="C475" s="105">
        <f>IF(male=0,VLOOKUP((($A$5:$A$1570/'Life tables'!$I$2)*2)+age,lifetable,13,1),IF(male=1,VLOOKUP((($A$5:$A$1570/'Life tables'!$I$2)*2)+age,lifetable,10,1),"error"))</f>
        <v>2.5345550293476293E-4</v>
      </c>
      <c r="F475" s="96">
        <f t="shared" si="126"/>
        <v>108.06311382630992</v>
      </c>
      <c r="G475" s="96">
        <f t="shared" si="127"/>
        <v>10.855165947489509</v>
      </c>
      <c r="H475" s="96">
        <f t="shared" si="128"/>
        <v>0.61994759090410301</v>
      </c>
      <c r="I475" s="96">
        <f t="shared" si="129"/>
        <v>0.24840713658697314</v>
      </c>
      <c r="J475" s="96">
        <f t="shared" si="130"/>
        <v>3.0360581692387211E-2</v>
      </c>
      <c r="K475" s="96">
        <f t="shared" si="131"/>
        <v>0.25957159073351649</v>
      </c>
      <c r="L475" s="96">
        <f t="shared" si="139"/>
        <v>96.049660978903432</v>
      </c>
      <c r="M475" s="96">
        <f t="shared" si="132"/>
        <v>595.0982691252608</v>
      </c>
      <c r="N475" s="96">
        <f t="shared" si="133"/>
        <v>57.309252673030514</v>
      </c>
      <c r="O475" s="96">
        <f t="shared" si="134"/>
        <v>1.3679659209050008</v>
      </c>
      <c r="P475" s="96">
        <f t="shared" si="135"/>
        <v>1.3679659209050008</v>
      </c>
      <c r="Q475" s="96">
        <f t="shared" si="136"/>
        <v>0.16604971353676945</v>
      </c>
      <c r="R475" s="96">
        <f t="shared" si="137"/>
        <v>0.10723364518321682</v>
      </c>
      <c r="S475" s="96">
        <f t="shared" si="140"/>
        <v>534.77980125170029</v>
      </c>
      <c r="T475" s="96">
        <f t="shared" si="141"/>
        <v>54.77678596354987</v>
      </c>
      <c r="U475" s="96">
        <f t="shared" si="142"/>
        <v>242.62504661602512</v>
      </c>
      <c r="V475" s="32">
        <f t="shared" si="143"/>
        <v>999.99999999999977</v>
      </c>
      <c r="W475" s="100">
        <f>IF(A475=1,((cPH1_+cPHr+(cNES*L475+(cNES+cOSEX)*G475+(cNES+cEREX)*H475+(cNES+cHOEX)*I475+(cNES+cNES)*S475+(cNES+cOSEX)*N475+(cNES+cEREX)*O475+(cNES+cHOEX)*P475)))/(1+cDR)^(A$6:A$65537 + 0.5),(cPHr+(cNES*L475+(cNES+cOSEX)*G475+(cNES+cEREX)*H475+(cNES+cHOEX)*I475+(cNES+cNES)*S475+(cNES+cOSEX)*N475+(cNES+cEREX)*O475+(cNES+cHOEX)*P475))/(1+cDR)^(((cycle + 0.5)/('Life tables'!$I$2/2))))</f>
        <v>59265.038864453243</v>
      </c>
      <c r="X475" s="107">
        <f>((L475+G475+H475+I475+N475+O475+P475+S475)/('Life tables'!$I$2/2))/(1+oDR)^(((cycle + 0.5)/('Life tables'!$I$2/2)))</f>
        <v>20.611045243767673</v>
      </c>
      <c r="Y475" s="31">
        <f>((uNES*L475+ uOCEX*G475+uEREX*H475+uHOEX*I475+uNES*S475+ uOCEX*N475+uEREX*O475+uHOEX*P475)/('Life tables'!$I$2/2))/(1+oDR)^(((cycle + 0.5)/('Life tables'!$I$2/2)))</f>
        <v>13.584236693179349</v>
      </c>
      <c r="Z475" s="100">
        <f t="shared" si="138"/>
        <v>169243.41001119133</v>
      </c>
      <c r="AA475" s="107">
        <f>((L475+G475+H475+I475+N475+O475+P475+S475)/('Life tables'!$I$2/2))</f>
        <v>26.948948655346168</v>
      </c>
      <c r="AB475" s="31">
        <f>((uNES*L475+ uOCEX*G475+uEREX*H475+uHOEX*I475+uNES*S475+ uOCEX*N475+uEREX*O475+uHOEX*P475)/('Life tables'!$I$2/2))</f>
        <v>17.761394089281062</v>
      </c>
    </row>
    <row r="476" spans="1:28" x14ac:dyDescent="0.25">
      <c r="A476" s="4">
        <v>470</v>
      </c>
      <c r="C476" s="105">
        <f>IF(male=0,VLOOKUP((($A$5:$A$1570/'Life tables'!$I$2)*2)+age,lifetable,13,1),IF(male=1,VLOOKUP((($A$5:$A$1570/'Life tables'!$I$2)*2)+age,lifetable,10,1),"error"))</f>
        <v>2.7596604845614436E-4</v>
      </c>
      <c r="F476" s="96">
        <f t="shared" si="126"/>
        <v>107.97654991528402</v>
      </c>
      <c r="G476" s="96">
        <f t="shared" si="127"/>
        <v>10.846470421458672</v>
      </c>
      <c r="H476" s="96">
        <f t="shared" si="128"/>
        <v>0.61945098215205463</v>
      </c>
      <c r="I476" s="96">
        <f t="shared" si="129"/>
        <v>0.24820815015665176</v>
      </c>
      <c r="J476" s="96">
        <f t="shared" si="130"/>
        <v>3.3030563850105082E-2</v>
      </c>
      <c r="K476" s="96">
        <f t="shared" si="131"/>
        <v>0.25936366102198499</v>
      </c>
      <c r="L476" s="96">
        <f t="shared" si="139"/>
        <v>95.970026136644563</v>
      </c>
      <c r="M476" s="96">
        <f t="shared" si="132"/>
        <v>594.62161750514088</v>
      </c>
      <c r="N476" s="96">
        <f t="shared" si="133"/>
        <v>57.263350089286462</v>
      </c>
      <c r="O476" s="96">
        <f t="shared" si="134"/>
        <v>1.3668702309890703</v>
      </c>
      <c r="P476" s="96">
        <f t="shared" si="135"/>
        <v>1.3668702309890703</v>
      </c>
      <c r="Q476" s="96">
        <f t="shared" si="136"/>
        <v>0.18065253810779258</v>
      </c>
      <c r="R476" s="96">
        <f t="shared" si="137"/>
        <v>0.10714775501455094</v>
      </c>
      <c r="S476" s="96">
        <f t="shared" si="140"/>
        <v>534.33672666075392</v>
      </c>
      <c r="T476" s="96">
        <f t="shared" si="141"/>
        <v>54.990469065507767</v>
      </c>
      <c r="U476" s="96">
        <f t="shared" si="142"/>
        <v>242.99155803206165</v>
      </c>
      <c r="V476" s="32">
        <f t="shared" si="143"/>
        <v>1000</v>
      </c>
      <c r="W476" s="100">
        <f>IF(A476=1,((cPH1_+cPHr+(cNES*L476+(cNES+cOSEX)*G476+(cNES+cEREX)*H476+(cNES+cHOEX)*I476+(cNES+cNES)*S476+(cNES+cOSEX)*N476+(cNES+cEREX)*O476+(cNES+cHOEX)*P476)))/(1+cDR)^(A$6:A$65537 + 0.5),(cPHr+(cNES*L476+(cNES+cOSEX)*G476+(cNES+cEREX)*H476+(cNES+cHOEX)*I476+(cNES+cNES)*S476+(cNES+cOSEX)*N476+(cNES+cEREX)*O476+(cNES+cHOEX)*P476))/(1+cDR)^(((cycle + 0.5)/('Life tables'!$I$2/2))))</f>
        <v>59084.105484738233</v>
      </c>
      <c r="X476" s="107">
        <f>((L476+G476+H476+I476+N476+O476+P476+S476)/('Life tables'!$I$2/2))/(1+oDR)^(((cycle + 0.5)/('Life tables'!$I$2/2)))</f>
        <v>20.582267702573507</v>
      </c>
      <c r="Y476" s="31">
        <f>((uNES*L476+ uOCEX*G476+uEREX*H476+uHOEX*I476+uNES*S476+ uOCEX*N476+uEREX*O476+uHOEX*P476)/('Life tables'!$I$2/2))/(1+oDR)^(((cycle + 0.5)/('Life tables'!$I$2/2)))</f>
        <v>13.565264535977436</v>
      </c>
      <c r="Z476" s="100">
        <f t="shared" si="138"/>
        <v>169104.23869671332</v>
      </c>
      <c r="AA476" s="107">
        <f>((L476+G476+H476+I476+N476+O476+P476+S476)/('Life tables'!$I$2/2))</f>
        <v>26.926694637330513</v>
      </c>
      <c r="AB476" s="31">
        <f>((uNES*L476+ uOCEX*G476+uEREX*H476+uHOEX*I476+uNES*S476+ uOCEX*N476+uEREX*O476+uHOEX*P476)/('Life tables'!$I$2/2))</f>
        <v>17.746719706167369</v>
      </c>
    </row>
    <row r="477" spans="1:28" x14ac:dyDescent="0.25">
      <c r="A477" s="4">
        <v>471</v>
      </c>
      <c r="C477" s="105">
        <f>IF(male=0,VLOOKUP((($A$5:$A$1570/'Life tables'!$I$2)*2)+age,lifetable,13,1),IF(male=1,VLOOKUP((($A$5:$A$1570/'Life tables'!$I$2)*2)+age,lifetable,10,1),"error"))</f>
        <v>2.7596604845614436E-4</v>
      </c>
      <c r="F477" s="96">
        <f t="shared" si="126"/>
        <v>107.88735728575119</v>
      </c>
      <c r="G477" s="96">
        <f t="shared" si="127"/>
        <v>10.83751083515221</v>
      </c>
      <c r="H477" s="96">
        <f t="shared" si="128"/>
        <v>0.61893929269718517</v>
      </c>
      <c r="I477" s="96">
        <f t="shared" si="129"/>
        <v>0.24800312103133407</v>
      </c>
      <c r="J477" s="96">
        <f t="shared" si="130"/>
        <v>3.3003279380958268E-2</v>
      </c>
      <c r="K477" s="96">
        <f t="shared" si="131"/>
        <v>0.25914941703150773</v>
      </c>
      <c r="L477" s="96">
        <f t="shared" si="139"/>
        <v>95.890751340457996</v>
      </c>
      <c r="M477" s="96">
        <f t="shared" si="132"/>
        <v>594.13061561667939</v>
      </c>
      <c r="N477" s="96">
        <f t="shared" si="133"/>
        <v>57.216065543609432</v>
      </c>
      <c r="O477" s="96">
        <f t="shared" si="134"/>
        <v>1.365741553785047</v>
      </c>
      <c r="P477" s="96">
        <f t="shared" si="135"/>
        <v>1.365741553785047</v>
      </c>
      <c r="Q477" s="96">
        <f t="shared" si="136"/>
        <v>0.18050336637444991</v>
      </c>
      <c r="R477" s="96">
        <f t="shared" si="137"/>
        <v>0.10705927900138934</v>
      </c>
      <c r="S477" s="96">
        <f t="shared" si="140"/>
        <v>533.89550432012402</v>
      </c>
      <c r="T477" s="96">
        <f t="shared" si="141"/>
        <v>55.203975711263176</v>
      </c>
      <c r="U477" s="96">
        <f t="shared" si="142"/>
        <v>243.35776672809453</v>
      </c>
      <c r="V477" s="32">
        <f t="shared" si="143"/>
        <v>1000</v>
      </c>
      <c r="W477" s="100">
        <f>IF(A477=1,((cPH1_+cPHr+(cNES*L477+(cNES+cOSEX)*G477+(cNES+cEREX)*H477+(cNES+cHOEX)*I477+(cNES+cNES)*S477+(cNES+cOSEX)*N477+(cNES+cEREX)*O477+(cNES+cHOEX)*P477)))/(1+cDR)^(A$6:A$65537 + 0.5),(cPHr+(cNES*L477+(cNES+cOSEX)*G477+(cNES+cEREX)*H477+(cNES+cHOEX)*I477+(cNES+cNES)*S477+(cNES+cOSEX)*N477+(cNES+cEREX)*O477+(cNES+cHOEX)*P477))/(1+cDR)^(((cycle + 0.5)/('Life tables'!$I$2/2))))</f>
        <v>58903.528073858004</v>
      </c>
      <c r="X477" s="107">
        <f>((L477+G477+H477+I477+N477+O477+P477+S477)/('Life tables'!$I$2/2))/(1+oDR)^(((cycle + 0.5)/('Life tables'!$I$2/2)))</f>
        <v>20.553530342919128</v>
      </c>
      <c r="Y477" s="31">
        <f>((uNES*L477+ uOCEX*G477+uEREX*H477+uHOEX*I477+uNES*S477+ uOCEX*N477+uEREX*O477+uHOEX*P477)/('Life tables'!$I$2/2))/(1+oDR)^(((cycle + 0.5)/('Life tables'!$I$2/2)))</f>
        <v>13.546324452610081</v>
      </c>
      <c r="Z477" s="100">
        <f t="shared" si="138"/>
        <v>168964.61841672644</v>
      </c>
      <c r="AA477" s="107">
        <f>((L477+G477+H477+I477+N477+O477+P477+S477)/('Life tables'!$I$2/2))</f>
        <v>26.904458998661077</v>
      </c>
      <c r="AB477" s="31">
        <f>((uNES*L477+ uOCEX*G477+uEREX*H477+uHOEX*I477+uNES*S477+ uOCEX*N477+uEREX*O477+uHOEX*P477)/('Life tables'!$I$2/2))</f>
        <v>17.732064746889886</v>
      </c>
    </row>
    <row r="478" spans="1:28" x14ac:dyDescent="0.25">
      <c r="A478" s="4">
        <v>472</v>
      </c>
      <c r="C478" s="105">
        <f>IF(male=0,VLOOKUP((($A$5:$A$1570/'Life tables'!$I$2)*2)+age,lifetable,13,1),IF(male=1,VLOOKUP((($A$5:$A$1570/'Life tables'!$I$2)*2)+age,lifetable,10,1),"error"))</f>
        <v>2.7596604845614436E-4</v>
      </c>
      <c r="F478" s="96">
        <f t="shared" si="126"/>
        <v>107.79823959672305</v>
      </c>
      <c r="G478" s="96">
        <f t="shared" si="127"/>
        <v>10.828558776776287</v>
      </c>
      <c r="H478" s="96">
        <f t="shared" si="128"/>
        <v>0.61842803316871431</v>
      </c>
      <c r="I478" s="96">
        <f t="shared" si="129"/>
        <v>0.24779826417345829</v>
      </c>
      <c r="J478" s="96">
        <f t="shared" si="130"/>
        <v>3.2976017836484704E-2</v>
      </c>
      <c r="K478" s="96">
        <f t="shared" si="131"/>
        <v>0.25893535305089072</v>
      </c>
      <c r="L478" s="96">
        <f t="shared" si="139"/>
        <v>95.811543151717217</v>
      </c>
      <c r="M478" s="96">
        <f t="shared" si="132"/>
        <v>593.64001796391915</v>
      </c>
      <c r="N478" s="96">
        <f t="shared" si="133"/>
        <v>57.168819926706263</v>
      </c>
      <c r="O478" s="96">
        <f t="shared" si="134"/>
        <v>1.3646138058068209</v>
      </c>
      <c r="P478" s="96">
        <f t="shared" si="135"/>
        <v>1.3646138058068209</v>
      </c>
      <c r="Q478" s="96">
        <f t="shared" si="136"/>
        <v>0.18035431745232577</v>
      </c>
      <c r="R478" s="96">
        <f t="shared" si="137"/>
        <v>0.10697087582942055</v>
      </c>
      <c r="S478" s="96">
        <f t="shared" si="140"/>
        <v>533.45464523231749</v>
      </c>
      <c r="T478" s="96">
        <f t="shared" si="141"/>
        <v>55.417306046551985</v>
      </c>
      <c r="U478" s="96">
        <f t="shared" si="142"/>
        <v>243.72367295697484</v>
      </c>
      <c r="V478" s="32">
        <f t="shared" si="143"/>
        <v>999.99999999999989</v>
      </c>
      <c r="W478" s="100">
        <f>IF(A478=1,((cPH1_+cPHr+(cNES*L478+(cNES+cOSEX)*G478+(cNES+cEREX)*H478+(cNES+cHOEX)*I478+(cNES+cNES)*S478+(cNES+cOSEX)*N478+(cNES+cEREX)*O478+(cNES+cHOEX)*P478)))/(1+cDR)^(A$6:A$65537 + 0.5),(cPHr+(cNES*L478+(cNES+cOSEX)*G478+(cNES+cEREX)*H478+(cNES+cHOEX)*I478+(cNES+cNES)*S478+(cNES+cOSEX)*N478+(cNES+cEREX)*O478+(cNES+cHOEX)*P478))/(1+cDR)^(((cycle + 0.5)/('Life tables'!$I$2/2))))</f>
        <v>58723.50252550927</v>
      </c>
      <c r="X478" s="107">
        <f>((L478+G478+H478+I478+N478+O478+P478+S478)/('Life tables'!$I$2/2))/(1+oDR)^(((cycle + 0.5)/('Life tables'!$I$2/2)))</f>
        <v>20.524833108615617</v>
      </c>
      <c r="Y478" s="31">
        <f>((uNES*L478+ uOCEX*G478+uEREX*H478+uHOEX*I478+uNES*S478+ uOCEX*N478+uEREX*O478+uHOEX*P478)/('Life tables'!$I$2/2))/(1+oDR)^(((cycle + 0.5)/('Life tables'!$I$2/2)))</f>
        <v>13.527410814824506</v>
      </c>
      <c r="Z478" s="100">
        <f t="shared" si="138"/>
        <v>168825.11332138104</v>
      </c>
      <c r="AA478" s="107">
        <f>((L478+G478+H478+I478+N478+O478+P478+S478)/('Life tables'!$I$2/2))</f>
        <v>26.882241724049607</v>
      </c>
      <c r="AB478" s="31">
        <f>((uNES*L478+ uOCEX*G478+uEREX*H478+uHOEX*I478+uNES*S478+ uOCEX*N478+uEREX*O478+uHOEX*P478)/('Life tables'!$I$2/2))</f>
        <v>17.717421890850293</v>
      </c>
    </row>
    <row r="479" spans="1:28" x14ac:dyDescent="0.25">
      <c r="A479" s="4">
        <v>473</v>
      </c>
      <c r="C479" s="105">
        <f>IF(male=0,VLOOKUP((($A$5:$A$1570/'Life tables'!$I$2)*2)+age,lifetable,13,1),IF(male=1,VLOOKUP((($A$5:$A$1570/'Life tables'!$I$2)*2)+age,lifetable,10,1),"error"))</f>
        <v>2.7596604845614436E-4</v>
      </c>
      <c r="F479" s="96">
        <f t="shared" si="126"/>
        <v>107.70919672609212</v>
      </c>
      <c r="G479" s="96">
        <f t="shared" si="127"/>
        <v>10.819614234064948</v>
      </c>
      <c r="H479" s="96">
        <f t="shared" si="128"/>
        <v>0.61791720286612317</v>
      </c>
      <c r="I479" s="96">
        <f t="shared" si="129"/>
        <v>0.24759357930233319</v>
      </c>
      <c r="J479" s="96">
        <f t="shared" si="130"/>
        <v>3.2948779179331096E-2</v>
      </c>
      <c r="K479" s="96">
        <f t="shared" si="131"/>
        <v>0.25872146878682722</v>
      </c>
      <c r="L479" s="96">
        <f t="shared" si="139"/>
        <v>95.73240146189255</v>
      </c>
      <c r="M479" s="96">
        <f t="shared" si="132"/>
        <v>593.14982427038092</v>
      </c>
      <c r="N479" s="96">
        <f t="shared" si="133"/>
        <v>57.121613211951399</v>
      </c>
      <c r="O479" s="96">
        <f t="shared" si="134"/>
        <v>1.3634869864188421</v>
      </c>
      <c r="P479" s="96">
        <f t="shared" si="135"/>
        <v>1.3634869864188421</v>
      </c>
      <c r="Q479" s="96">
        <f t="shared" si="136"/>
        <v>0.18020539125742274</v>
      </c>
      <c r="R479" s="96">
        <f t="shared" si="137"/>
        <v>0.10688254544882442</v>
      </c>
      <c r="S479" s="96">
        <f t="shared" si="140"/>
        <v>533.01414914888562</v>
      </c>
      <c r="T479" s="96">
        <f t="shared" si="141"/>
        <v>55.630460216988737</v>
      </c>
      <c r="U479" s="96">
        <f t="shared" si="142"/>
        <v>244.0892769712105</v>
      </c>
      <c r="V479" s="32">
        <f t="shared" si="143"/>
        <v>999.99999999999977</v>
      </c>
      <c r="W479" s="100">
        <f>IF(A479=1,((cPH1_+cPHr+(cNES*L479+(cNES+cOSEX)*G479+(cNES+cEREX)*H479+(cNES+cHOEX)*I479+(cNES+cNES)*S479+(cNES+cOSEX)*N479+(cNES+cEREX)*O479+(cNES+cHOEX)*P479)))/(1+cDR)^(A$6:A$65537 + 0.5),(cPHr+(cNES*L479+(cNES+cOSEX)*G479+(cNES+cEREX)*H479+(cNES+cHOEX)*I479+(cNES+cNES)*S479+(cNES+cOSEX)*N479+(cNES+cEREX)*O479+(cNES+cHOEX)*P479))/(1+cDR)^(((cycle + 0.5)/('Life tables'!$I$2/2))))</f>
        <v>58544.027154993331</v>
      </c>
      <c r="X479" s="107">
        <f>((L479+G479+H479+I479+N479+O479+P479+S479)/('Life tables'!$I$2/2))/(1+oDR)^(((cycle + 0.5)/('Life tables'!$I$2/2)))</f>
        <v>20.496175943556601</v>
      </c>
      <c r="Y479" s="31">
        <f>((uNES*L479+ uOCEX*G479+uEREX*H479+uHOEX*I479+uNES*S479+ uOCEX*N479+uEREX*O479+uHOEX*P479)/('Life tables'!$I$2/2))/(1+oDR)^(((cycle + 0.5)/('Life tables'!$I$2/2)))</f>
        <v>13.508523585644587</v>
      </c>
      <c r="Z479" s="100">
        <f t="shared" si="138"/>
        <v>168685.72332076993</v>
      </c>
      <c r="AA479" s="107">
        <f>((L479+G479+H479+I479+N479+O479+P479+S479)/('Life tables'!$I$2/2))</f>
        <v>26.86004279822567</v>
      </c>
      <c r="AB479" s="31">
        <f>((uNES*L479+ uOCEX*G479+uEREX*H479+uHOEX*I479+uNES*S479+ uOCEX*N479+uEREX*O479+uHOEX*P479)/('Life tables'!$I$2/2))</f>
        <v>17.702791127987005</v>
      </c>
    </row>
    <row r="480" spans="1:28" x14ac:dyDescent="0.25">
      <c r="A480" s="4">
        <v>474</v>
      </c>
      <c r="C480" s="105">
        <f>IF(male=0,VLOOKUP((($A$5:$A$1570/'Life tables'!$I$2)*2)+age,lifetable,13,1),IF(male=1,VLOOKUP((($A$5:$A$1570/'Life tables'!$I$2)*2)+age,lifetable,10,1),"error"))</f>
        <v>2.7596604845614436E-4</v>
      </c>
      <c r="F480" s="96">
        <f t="shared" si="126"/>
        <v>107.62022855467028</v>
      </c>
      <c r="G480" s="96">
        <f t="shared" si="127"/>
        <v>10.810677195045502</v>
      </c>
      <c r="H480" s="96">
        <f t="shared" si="128"/>
        <v>0.61740680110564117</v>
      </c>
      <c r="I480" s="96">
        <f t="shared" si="129"/>
        <v>0.24738906614397835</v>
      </c>
      <c r="J480" s="96">
        <f t="shared" si="130"/>
        <v>3.2921563373037213E-2</v>
      </c>
      <c r="K480" s="96">
        <f t="shared" si="131"/>
        <v>0.258507763953023</v>
      </c>
      <c r="L480" s="96">
        <f t="shared" si="139"/>
        <v>95.653326165049094</v>
      </c>
      <c r="M480" s="96">
        <f t="shared" si="132"/>
        <v>592.66003425713029</v>
      </c>
      <c r="N480" s="96">
        <f t="shared" si="133"/>
        <v>57.074445372482856</v>
      </c>
      <c r="O480" s="96">
        <f t="shared" si="134"/>
        <v>1.3623610949799185</v>
      </c>
      <c r="P480" s="96">
        <f t="shared" si="135"/>
        <v>1.3623610949799185</v>
      </c>
      <c r="Q480" s="96">
        <f t="shared" si="136"/>
        <v>0.18005658770499752</v>
      </c>
      <c r="R480" s="96">
        <f t="shared" si="137"/>
        <v>0.10679428780933843</v>
      </c>
      <c r="S480" s="96">
        <f t="shared" si="140"/>
        <v>532.57401581917327</v>
      </c>
      <c r="T480" s="96">
        <f t="shared" si="141"/>
        <v>55.843438368066771</v>
      </c>
      <c r="U480" s="96">
        <f t="shared" si="142"/>
        <v>244.45457902297287</v>
      </c>
      <c r="V480" s="32">
        <f t="shared" si="143"/>
        <v>999.99999999999989</v>
      </c>
      <c r="W480" s="100">
        <f>IF(A480=1,((cPH1_+cPHr+(cNES*L480+(cNES+cOSEX)*G480+(cNES+cEREX)*H480+(cNES+cHOEX)*I480+(cNES+cNES)*S480+(cNES+cOSEX)*N480+(cNES+cEREX)*O480+(cNES+cHOEX)*P480)))/(1+cDR)^(A$6:A$65537 + 0.5),(cPHr+(cNES*L480+(cNES+cOSEX)*G480+(cNES+cEREX)*H480+(cNES+cHOEX)*I480+(cNES+cNES)*S480+(cNES+cOSEX)*N480+(cNES+cEREX)*O480+(cNES+cHOEX)*P480))/(1+cDR)^(((cycle + 0.5)/('Life tables'!$I$2/2))))</f>
        <v>58365.100282663334</v>
      </c>
      <c r="X480" s="107">
        <f>((L480+G480+H480+I480+N480+O480+P480+S480)/('Life tables'!$I$2/2))/(1+oDR)^(((cycle + 0.5)/('Life tables'!$I$2/2)))</f>
        <v>20.467558791717956</v>
      </c>
      <c r="Y480" s="31">
        <f>((uNES*L480+ uOCEX*G480+uEREX*H480+uHOEX*I480+uNES*S480+ uOCEX*N480+uEREX*O480+uHOEX*P480)/('Life tables'!$I$2/2))/(1+oDR)^(((cycle + 0.5)/('Life tables'!$I$2/2)))</f>
        <v>13.489662728148298</v>
      </c>
      <c r="Z480" s="100">
        <f t="shared" si="138"/>
        <v>168546.44832481627</v>
      </c>
      <c r="AA480" s="107">
        <f>((L480+G480+H480+I480+N480+O480+P480+S480)/('Life tables'!$I$2/2))</f>
        <v>26.837862205936386</v>
      </c>
      <c r="AB480" s="31">
        <f>((uNES*L480+ uOCEX*G480+uEREX*H480+uHOEX*I480+uNES*S480+ uOCEX*N480+uEREX*O480+uHOEX*P480)/('Life tables'!$I$2/2))</f>
        <v>17.688172448249869</v>
      </c>
    </row>
    <row r="481" spans="1:28" x14ac:dyDescent="0.25">
      <c r="A481" s="4">
        <v>475</v>
      </c>
      <c r="C481" s="105">
        <f>IF(male=0,VLOOKUP((($A$5:$A$1570/'Life tables'!$I$2)*2)+age,lifetable,13,1),IF(male=1,VLOOKUP((($A$5:$A$1570/'Life tables'!$I$2)*2)+age,lifetable,10,1),"error"))</f>
        <v>2.7596604845614436E-4</v>
      </c>
      <c r="F481" s="96">
        <f t="shared" si="126"/>
        <v>107.53133496605435</v>
      </c>
      <c r="G481" s="96">
        <f t="shared" si="127"/>
        <v>10.801747648025</v>
      </c>
      <c r="H481" s="96">
        <f t="shared" si="128"/>
        <v>0.61689682721947459</v>
      </c>
      <c r="I481" s="96">
        <f t="shared" si="129"/>
        <v>0.2471847244308151</v>
      </c>
      <c r="J481" s="96">
        <f t="shared" si="130"/>
        <v>3.2894370381994734E-2</v>
      </c>
      <c r="K481" s="96">
        <f t="shared" si="131"/>
        <v>0.25829423826987324</v>
      </c>
      <c r="L481" s="96">
        <f t="shared" si="139"/>
        <v>95.574317157727194</v>
      </c>
      <c r="M481" s="96">
        <f t="shared" si="132"/>
        <v>592.17064764290592</v>
      </c>
      <c r="N481" s="96">
        <f t="shared" si="133"/>
        <v>57.027316381214561</v>
      </c>
      <c r="O481" s="96">
        <f t="shared" si="134"/>
        <v>1.3612361308435077</v>
      </c>
      <c r="P481" s="96">
        <f t="shared" si="135"/>
        <v>1.3612361308435077</v>
      </c>
      <c r="Q481" s="96">
        <f t="shared" si="136"/>
        <v>0.17990790670959991</v>
      </c>
      <c r="R481" s="96">
        <f t="shared" si="137"/>
        <v>0.10670610286028069</v>
      </c>
      <c r="S481" s="96">
        <f t="shared" si="140"/>
        <v>532.13424499043447</v>
      </c>
      <c r="T481" s="96">
        <f t="shared" si="141"/>
        <v>56.056240645158368</v>
      </c>
      <c r="U481" s="96">
        <f t="shared" si="142"/>
        <v>244.81957936410302</v>
      </c>
      <c r="V481" s="32">
        <f t="shared" si="143"/>
        <v>999.99999999999989</v>
      </c>
      <c r="W481" s="100">
        <f>IF(A481=1,((cPH1_+cPHr+(cNES*L481+(cNES+cOSEX)*G481+(cNES+cEREX)*H481+(cNES+cHOEX)*I481+(cNES+cNES)*S481+(cNES+cOSEX)*N481+(cNES+cEREX)*O481+(cNES+cHOEX)*P481)))/(1+cDR)^(A$6:A$65537 + 0.5),(cPHr+(cNES*L481+(cNES+cOSEX)*G481+(cNES+cEREX)*H481+(cNES+cHOEX)*I481+(cNES+cNES)*S481+(cNES+cOSEX)*N481+(cNES+cEREX)*O481+(cNES+cHOEX)*P481))/(1+cDR)^(((cycle + 0.5)/('Life tables'!$I$2/2))))</f>
        <v>58186.720233913678</v>
      </c>
      <c r="X481" s="107">
        <f>((L481+G481+H481+I481+N481+O481+P481+S481)/('Life tables'!$I$2/2))/(1+oDR)^(((cycle + 0.5)/('Life tables'!$I$2/2)))</f>
        <v>20.438981597157515</v>
      </c>
      <c r="Y481" s="31">
        <f>((uNES*L481+ uOCEX*G481+uEREX*H481+uHOEX*I481+uNES*S481+ uOCEX*N481+uEREX*O481+uHOEX*P481)/('Life tables'!$I$2/2))/(1+oDR)^(((cycle + 0.5)/('Life tables'!$I$2/2)))</f>
        <v>13.470828205467537</v>
      </c>
      <c r="Z481" s="100">
        <f t="shared" si="138"/>
        <v>168407.28824328518</v>
      </c>
      <c r="AA481" s="107">
        <f>((L481+G481+H481+I481+N481+O481+P481+S481)/('Life tables'!$I$2/2))</f>
        <v>26.815699931946192</v>
      </c>
      <c r="AB481" s="31">
        <f>((uNES*L481+ uOCEX*G481+uEREX*H481+uHOEX*I481+uNES*S481+ uOCEX*N481+uEREX*O481+uHOEX*P481)/('Life tables'!$I$2/2))</f>
        <v>17.673565841600031</v>
      </c>
    </row>
    <row r="482" spans="1:28" x14ac:dyDescent="0.25">
      <c r="A482" s="4">
        <v>476</v>
      </c>
      <c r="C482" s="105">
        <f>IF(male=0,VLOOKUP((($A$5:$A$1570/'Life tables'!$I$2)*2)+age,lifetable,13,1),IF(male=1,VLOOKUP((($A$5:$A$1570/'Life tables'!$I$2)*2)+age,lifetable,10,1),"error"))</f>
        <v>2.7596604845614436E-4</v>
      </c>
      <c r="F482" s="96">
        <f t="shared" si="126"/>
        <v>107.4425158464981</v>
      </c>
      <c r="G482" s="96">
        <f t="shared" si="127"/>
        <v>10.792825581577398</v>
      </c>
      <c r="H482" s="96">
        <f t="shared" si="128"/>
        <v>0.6163872805550723</v>
      </c>
      <c r="I482" s="96">
        <f t="shared" si="129"/>
        <v>0.24698055390137241</v>
      </c>
      <c r="J482" s="96">
        <f t="shared" si="130"/>
        <v>3.2867200171408144E-2</v>
      </c>
      <c r="K482" s="96">
        <f t="shared" si="131"/>
        <v>0.25808089146415547</v>
      </c>
      <c r="L482" s="96">
        <f t="shared" si="139"/>
        <v>95.495374338828697</v>
      </c>
      <c r="M482" s="96">
        <f t="shared" si="132"/>
        <v>591.68166414424047</v>
      </c>
      <c r="N482" s="96">
        <f t="shared" si="133"/>
        <v>56.980226210847988</v>
      </c>
      <c r="O482" s="96">
        <f t="shared" si="134"/>
        <v>1.3601120933579971</v>
      </c>
      <c r="P482" s="96">
        <f t="shared" si="135"/>
        <v>1.3601120933579971</v>
      </c>
      <c r="Q482" s="96">
        <f t="shared" si="136"/>
        <v>0.17975934818510941</v>
      </c>
      <c r="R482" s="96">
        <f t="shared" si="137"/>
        <v>0.10661799055057189</v>
      </c>
      <c r="S482" s="96">
        <f t="shared" si="140"/>
        <v>531.69483640794078</v>
      </c>
      <c r="T482" s="96">
        <f t="shared" si="141"/>
        <v>56.268867193514886</v>
      </c>
      <c r="U482" s="96">
        <f t="shared" si="142"/>
        <v>245.18427824611774</v>
      </c>
      <c r="V482" s="32">
        <f t="shared" si="143"/>
        <v>1000</v>
      </c>
      <c r="W482" s="100">
        <f>IF(A482=1,((cPH1_+cPHr+(cNES*L482+(cNES+cOSEX)*G482+(cNES+cEREX)*H482+(cNES+cHOEX)*I482+(cNES+cNES)*S482+(cNES+cOSEX)*N482+(cNES+cEREX)*O482+(cNES+cHOEX)*P482)))/(1+cDR)^(A$6:A$65537 + 0.5),(cPHr+(cNES*L482+(cNES+cOSEX)*G482+(cNES+cEREX)*H482+(cNES+cHOEX)*I482+(cNES+cNES)*S482+(cNES+cOSEX)*N482+(cNES+cEREX)*O482+(cNES+cHOEX)*P482))/(1+cDR)^(((cycle + 0.5)/('Life tables'!$I$2/2))))</f>
        <v>58008.885339169115</v>
      </c>
      <c r="X482" s="107">
        <f>((L482+G482+H482+I482+N482+O482+P482+S482)/('Life tables'!$I$2/2))/(1+oDR)^(((cycle + 0.5)/('Life tables'!$I$2/2)))</f>
        <v>20.410444304014753</v>
      </c>
      <c r="Y482" s="31">
        <f>((uNES*L482+ uOCEX*G482+uEREX*H482+uHOEX*I482+uNES*S482+ uOCEX*N482+uEREX*O482+uHOEX*P482)/('Life tables'!$I$2/2))/(1+oDR)^(((cycle + 0.5)/('Life tables'!$I$2/2)))</f>
        <v>13.452019980787911</v>
      </c>
      <c r="Z482" s="100">
        <f t="shared" si="138"/>
        <v>168268.2429857947</v>
      </c>
      <c r="AA482" s="107">
        <f>((L482+G482+H482+I482+N482+O482+P482+S482)/('Life tables'!$I$2/2))</f>
        <v>26.793555961036589</v>
      </c>
      <c r="AB482" s="31">
        <f>((uNES*L482+ uOCEX*G482+uEREX*H482+uHOEX*I482+uNES*S482+ uOCEX*N482+uEREX*O482+uHOEX*P482)/('Life tables'!$I$2/2))</f>
        <v>17.658971298009757</v>
      </c>
    </row>
    <row r="483" spans="1:28" x14ac:dyDescent="0.25">
      <c r="A483" s="4">
        <v>477</v>
      </c>
      <c r="C483" s="105">
        <f>IF(male=0,VLOOKUP((($A$5:$A$1570/'Life tables'!$I$2)*2)+age,lifetable,13,1),IF(male=1,VLOOKUP((($A$5:$A$1570/'Life tables'!$I$2)*2)+age,lifetable,10,1),"error"))</f>
        <v>2.7596604845614436E-4</v>
      </c>
      <c r="F483" s="96">
        <f t="shared" si="126"/>
        <v>107.3537710847902</v>
      </c>
      <c r="G483" s="96">
        <f t="shared" si="127"/>
        <v>10.783910984531287</v>
      </c>
      <c r="H483" s="96">
        <f t="shared" si="128"/>
        <v>0.61587816047442567</v>
      </c>
      <c r="I483" s="96">
        <f t="shared" si="129"/>
        <v>0.24677655430000625</v>
      </c>
      <c r="J483" s="96">
        <f t="shared" si="130"/>
        <v>3.2840052707257317E-2</v>
      </c>
      <c r="K483" s="96">
        <f t="shared" si="131"/>
        <v>0.25786772326873575</v>
      </c>
      <c r="L483" s="96">
        <f t="shared" si="139"/>
        <v>95.416497609508482</v>
      </c>
      <c r="M483" s="96">
        <f t="shared" si="132"/>
        <v>591.19308347557717</v>
      </c>
      <c r="N483" s="96">
        <f t="shared" si="133"/>
        <v>56.933174833883406</v>
      </c>
      <c r="O483" s="96">
        <f t="shared" si="134"/>
        <v>1.3589889818669709</v>
      </c>
      <c r="P483" s="96">
        <f t="shared" si="135"/>
        <v>1.3589889818669709</v>
      </c>
      <c r="Q483" s="96">
        <f t="shared" si="136"/>
        <v>0.17961091204477067</v>
      </c>
      <c r="R483" s="96">
        <f t="shared" si="137"/>
        <v>0.10652995082875615</v>
      </c>
      <c r="S483" s="96">
        <f t="shared" si="140"/>
        <v>531.25578981508625</v>
      </c>
      <c r="T483" s="96">
        <f t="shared" si="141"/>
        <v>56.481318158266916</v>
      </c>
      <c r="U483" s="96">
        <f t="shared" si="142"/>
        <v>245.54867592021523</v>
      </c>
      <c r="V483" s="32">
        <f t="shared" si="143"/>
        <v>1000</v>
      </c>
      <c r="W483" s="100">
        <f>IF(A483=1,((cPH1_+cPHr+(cNES*L483+(cNES+cOSEX)*G483+(cNES+cEREX)*H483+(cNES+cHOEX)*I483+(cNES+cNES)*S483+(cNES+cOSEX)*N483+(cNES+cEREX)*O483+(cNES+cHOEX)*P483)))/(1+cDR)^(A$6:A$65537 + 0.5),(cPHr+(cNES*L483+(cNES+cOSEX)*G483+(cNES+cEREX)*H483+(cNES+cHOEX)*I483+(cNES+cNES)*S483+(cNES+cOSEX)*N483+(cNES+cEREX)*O483+(cNES+cHOEX)*P483))/(1+cDR)^(((cycle + 0.5)/('Life tables'!$I$2/2))))</f>
        <v>57831.593933873643</v>
      </c>
      <c r="X483" s="107">
        <f>((L483+G483+H483+I483+N483+O483+P483+S483)/('Life tables'!$I$2/2))/(1+oDR)^(((cycle + 0.5)/('Life tables'!$I$2/2)))</f>
        <v>20.381946856510535</v>
      </c>
      <c r="Y483" s="31">
        <f>((uNES*L483+ uOCEX*G483+uEREX*H483+uHOEX*I483+uNES*S483+ uOCEX*N483+uEREX*O483+uHOEX*P483)/('Life tables'!$I$2/2))/(1+oDR)^(((cycle + 0.5)/('Life tables'!$I$2/2)))</f>
        <v>13.433238017348588</v>
      </c>
      <c r="Z483" s="100">
        <f t="shared" si="138"/>
        <v>168129.31246182634</v>
      </c>
      <c r="AA483" s="107">
        <f>((L483+G483+H483+I483+N483+O483+P483+S483)/('Life tables'!$I$2/2))</f>
        <v>26.771430278005933</v>
      </c>
      <c r="AB483" s="31">
        <f>((uNES*L483+ uOCEX*G483+uEREX*H483+uHOEX*I483+uNES*S483+ uOCEX*N483+uEREX*O483+uHOEX*P483)/('Life tables'!$I$2/2))</f>
        <v>17.644388807462324</v>
      </c>
    </row>
    <row r="484" spans="1:28" x14ac:dyDescent="0.25">
      <c r="A484" s="4">
        <v>478</v>
      </c>
      <c r="C484" s="105">
        <f>IF(male=0,VLOOKUP((($A$5:$A$1570/'Life tables'!$I$2)*2)+age,lifetable,13,1),IF(male=1,VLOOKUP((($A$5:$A$1570/'Life tables'!$I$2)*2)+age,lifetable,10,1),"error"))</f>
        <v>2.7596604845614436E-4</v>
      </c>
      <c r="F484" s="96">
        <f t="shared" si="126"/>
        <v>107.26510057213788</v>
      </c>
      <c r="G484" s="96">
        <f t="shared" si="127"/>
        <v>10.775003845958203</v>
      </c>
      <c r="H484" s="96">
        <f t="shared" si="128"/>
        <v>0.61536946635340128</v>
      </c>
      <c r="I484" s="96">
        <f t="shared" si="129"/>
        <v>0.24657272537663225</v>
      </c>
      <c r="J484" s="96">
        <f t="shared" si="130"/>
        <v>3.2812927956262013E-2</v>
      </c>
      <c r="K484" s="96">
        <f t="shared" si="131"/>
        <v>0.25765473342229001</v>
      </c>
      <c r="L484" s="96">
        <f t="shared" si="139"/>
        <v>95.337686873071092</v>
      </c>
      <c r="M484" s="96">
        <f t="shared" si="132"/>
        <v>590.70490534937994</v>
      </c>
      <c r="N484" s="96">
        <f t="shared" si="133"/>
        <v>56.886162222630468</v>
      </c>
      <c r="O484" s="96">
        <f t="shared" si="134"/>
        <v>1.3578667957094634</v>
      </c>
      <c r="P484" s="96">
        <f t="shared" si="135"/>
        <v>1.3578667957094634</v>
      </c>
      <c r="Q484" s="96">
        <f t="shared" si="136"/>
        <v>0.17946259820122717</v>
      </c>
      <c r="R484" s="96">
        <f t="shared" si="137"/>
        <v>0.10644198364302095</v>
      </c>
      <c r="S484" s="96">
        <f t="shared" si="140"/>
        <v>530.81710495348625</v>
      </c>
      <c r="T484" s="96">
        <f t="shared" si="141"/>
        <v>56.693593684424407</v>
      </c>
      <c r="U484" s="96">
        <f t="shared" si="142"/>
        <v>245.91277263728054</v>
      </c>
      <c r="V484" s="32">
        <f t="shared" si="143"/>
        <v>999.99999999999989</v>
      </c>
      <c r="W484" s="100">
        <f>IF(A484=1,((cPH1_+cPHr+(cNES*L484+(cNES+cOSEX)*G484+(cNES+cEREX)*H484+(cNES+cHOEX)*I484+(cNES+cNES)*S484+(cNES+cOSEX)*N484+(cNES+cEREX)*O484+(cNES+cHOEX)*P484)))/(1+cDR)^(A$6:A$65537 + 0.5),(cPHr+(cNES*L484+(cNES+cOSEX)*G484+(cNES+cEREX)*H484+(cNES+cHOEX)*I484+(cNES+cNES)*S484+(cNES+cOSEX)*N484+(cNES+cEREX)*O484+(cNES+cHOEX)*P484))/(1+cDR)^(((cycle + 0.5)/('Life tables'!$I$2/2))))</f>
        <v>57654.844358479299</v>
      </c>
      <c r="X484" s="107">
        <f>((L484+G484+H484+I484+N484+O484+P484+S484)/('Life tables'!$I$2/2))/(1+oDR)^(((cycle + 0.5)/('Life tables'!$I$2/2)))</f>
        <v>20.353489198946829</v>
      </c>
      <c r="Y484" s="31">
        <f>((uNES*L484+ uOCEX*G484+uEREX*H484+uHOEX*I484+uNES*S484+ uOCEX*N484+uEREX*O484+uHOEX*P484)/('Life tables'!$I$2/2))/(1+oDR)^(((cycle + 0.5)/('Life tables'!$I$2/2)))</f>
        <v>13.414482278442074</v>
      </c>
      <c r="Z484" s="100">
        <f t="shared" si="138"/>
        <v>167990.49658073505</v>
      </c>
      <c r="AA484" s="107">
        <f>((L484+G484+H484+I484+N484+O484+P484+S484)/('Life tables'!$I$2/2))</f>
        <v>26.749322867669235</v>
      </c>
      <c r="AB484" s="31">
        <f>((uNES*L484+ uOCEX*G484+uEREX*H484+uHOEX*I484+uNES*S484+ uOCEX*N484+uEREX*O484+uHOEX*P484)/('Life tables'!$I$2/2))</f>
        <v>17.629818359951841</v>
      </c>
    </row>
    <row r="485" spans="1:28" x14ac:dyDescent="0.25">
      <c r="A485" s="4">
        <v>479</v>
      </c>
      <c r="C485" s="105">
        <f>IF(male=0,VLOOKUP((($A$5:$A$1570/'Life tables'!$I$2)*2)+age,lifetable,13,1),IF(male=1,VLOOKUP((($A$5:$A$1570/'Life tables'!$I$2)*2)+age,lifetable,10,1),"error"))</f>
        <v>2.7596604845614436E-4</v>
      </c>
      <c r="F485" s="96">
        <f t="shared" si="126"/>
        <v>107.17650420205609</v>
      </c>
      <c r="G485" s="96">
        <f t="shared" si="127"/>
        <v>10.766104155161502</v>
      </c>
      <c r="H485" s="96">
        <f t="shared" si="128"/>
        <v>0.61486119758110469</v>
      </c>
      <c r="I485" s="96">
        <f t="shared" si="129"/>
        <v>0.24636906688647073</v>
      </c>
      <c r="J485" s="96">
        <f t="shared" si="130"/>
        <v>3.278582588584792E-2</v>
      </c>
      <c r="K485" s="96">
        <f t="shared" si="131"/>
        <v>0.25744192166903707</v>
      </c>
      <c r="L485" s="96">
        <f t="shared" si="139"/>
        <v>95.258942034872135</v>
      </c>
      <c r="M485" s="96">
        <f t="shared" si="132"/>
        <v>590.21712947623882</v>
      </c>
      <c r="N485" s="96">
        <f t="shared" si="133"/>
        <v>56.839188349218361</v>
      </c>
      <c r="O485" s="96">
        <f t="shared" si="134"/>
        <v>1.3567455342202013</v>
      </c>
      <c r="P485" s="96">
        <f t="shared" si="135"/>
        <v>1.3567455342202013</v>
      </c>
      <c r="Q485" s="96">
        <f t="shared" si="136"/>
        <v>0.17931440656655304</v>
      </c>
      <c r="R485" s="96">
        <f t="shared" si="137"/>
        <v>0.10635408894121609</v>
      </c>
      <c r="S485" s="96">
        <f t="shared" si="140"/>
        <v>530.37878156307227</v>
      </c>
      <c r="T485" s="96">
        <f t="shared" si="141"/>
        <v>56.905693916876807</v>
      </c>
      <c r="U485" s="96">
        <f t="shared" si="142"/>
        <v>246.2765686478908</v>
      </c>
      <c r="V485" s="32">
        <f t="shared" si="143"/>
        <v>999.99999999999989</v>
      </c>
      <c r="W485" s="100">
        <f>IF(A485=1,((cPH1_+cPHr+(cNES*L485+(cNES+cOSEX)*G485+(cNES+cEREX)*H485+(cNES+cHOEX)*I485+(cNES+cNES)*S485+(cNES+cOSEX)*N485+(cNES+cEREX)*O485+(cNES+cHOEX)*P485)))/(1+cDR)^(A$6:A$65537 + 0.5),(cPHr+(cNES*L485+(cNES+cOSEX)*G485+(cNES+cEREX)*H485+(cNES+cHOEX)*I485+(cNES+cNES)*S485+(cNES+cOSEX)*N485+(cNES+cEREX)*O485+(cNES+cHOEX)*P485))/(1+cDR)^(((cycle + 0.5)/('Life tables'!$I$2/2))))</f>
        <v>57478.634958434668</v>
      </c>
      <c r="X485" s="107">
        <f>((L485+G485+H485+I485+N485+O485+P485+S485)/('Life tables'!$I$2/2))/(1+oDR)^(((cycle + 0.5)/('Life tables'!$I$2/2)))</f>
        <v>20.325071275706435</v>
      </c>
      <c r="Y485" s="31">
        <f>((uNES*L485+ uOCEX*G485+uEREX*H485+uHOEX*I485+uNES*S485+ uOCEX*N485+uEREX*O485+uHOEX*P485)/('Life tables'!$I$2/2))/(1+oDR)^(((cycle + 0.5)/('Life tables'!$I$2/2)))</f>
        <v>13.395752727414116</v>
      </c>
      <c r="Z485" s="100">
        <f t="shared" si="138"/>
        <v>167851.79525175877</v>
      </c>
      <c r="AA485" s="107">
        <f>((L485+G485+H485+I485+N485+O485+P485+S485)/('Life tables'!$I$2/2))</f>
        <v>26.727233714857913</v>
      </c>
      <c r="AB485" s="31">
        <f>((uNES*L485+ uOCEX*G485+uEREX*H485+uHOEX*I485+uNES*S485+ uOCEX*N485+uEREX*O485+uHOEX*P485)/('Life tables'!$I$2/2))</f>
        <v>17.615259945483189</v>
      </c>
    </row>
    <row r="486" spans="1:28" x14ac:dyDescent="0.25">
      <c r="A486" s="4">
        <v>480</v>
      </c>
      <c r="C486" s="105">
        <f>IF(male=0,VLOOKUP((($A$5:$A$1570/'Life tables'!$I$2)*2)+age,lifetable,13,1),IF(male=1,VLOOKUP((($A$5:$A$1570/'Life tables'!$I$2)*2)+age,lifetable,10,1),"error"))</f>
        <v>2.7596604845614436E-4</v>
      </c>
      <c r="F486" s="96">
        <f t="shared" si="126"/>
        <v>107.08798187026171</v>
      </c>
      <c r="G486" s="96">
        <f t="shared" si="127"/>
        <v>10.757211901665723</v>
      </c>
      <c r="H486" s="96">
        <f t="shared" si="128"/>
        <v>0.61435335355927356</v>
      </c>
      <c r="I486" s="96">
        <f t="shared" si="129"/>
        <v>0.24616557858980379</v>
      </c>
      <c r="J486" s="96">
        <f t="shared" si="130"/>
        <v>3.2758746464114329E-2</v>
      </c>
      <c r="K486" s="96">
        <f t="shared" si="131"/>
        <v>0.25722928775848514</v>
      </c>
      <c r="L486" s="96">
        <f t="shared" si="139"/>
        <v>95.180263002224308</v>
      </c>
      <c r="M486" s="96">
        <f t="shared" si="132"/>
        <v>589.72975556497056</v>
      </c>
      <c r="N486" s="96">
        <f t="shared" si="133"/>
        <v>56.792253185605517</v>
      </c>
      <c r="O486" s="96">
        <f t="shared" si="134"/>
        <v>1.3556251967298349</v>
      </c>
      <c r="P486" s="96">
        <f t="shared" si="135"/>
        <v>1.3556251967298349</v>
      </c>
      <c r="Q486" s="96">
        <f t="shared" si="136"/>
        <v>0.17916633705228352</v>
      </c>
      <c r="R486" s="96">
        <f t="shared" si="137"/>
        <v>0.10626626667087187</v>
      </c>
      <c r="S486" s="96">
        <f t="shared" si="140"/>
        <v>529.94081938218221</v>
      </c>
      <c r="T486" s="96">
        <f t="shared" si="141"/>
        <v>57.117619000393205</v>
      </c>
      <c r="U486" s="96">
        <f t="shared" si="142"/>
        <v>246.64006420232016</v>
      </c>
      <c r="V486" s="32">
        <f t="shared" si="143"/>
        <v>1000</v>
      </c>
      <c r="W486" s="100">
        <f>IF(A486=1,((cPH1_+cPHr+(cNES*L486+(cNES+cOSEX)*G486+(cNES+cEREX)*H486+(cNES+cHOEX)*I486+(cNES+cNES)*S486+(cNES+cOSEX)*N486+(cNES+cEREX)*O486+(cNES+cHOEX)*P486)))/(1+cDR)^(A$6:A$65537 + 0.5),(cPHr+(cNES*L486+(cNES+cOSEX)*G486+(cNES+cEREX)*H486+(cNES+cHOEX)*I486+(cNES+cNES)*S486+(cNES+cOSEX)*N486+(cNES+cEREX)*O486+(cNES+cHOEX)*P486))/(1+cDR)^(((cycle + 0.5)/('Life tables'!$I$2/2))))</f>
        <v>57302.964084173451</v>
      </c>
      <c r="X486" s="107">
        <f>((L486+G486+H486+I486+N486+O486+P486+S486)/('Life tables'!$I$2/2))/(1+oDR)^(((cycle + 0.5)/('Life tables'!$I$2/2)))</f>
        <v>20.296693031252733</v>
      </c>
      <c r="Y486" s="31">
        <f>((uNES*L486+ uOCEX*G486+uEREX*H486+uHOEX*I486+uNES*S486+ uOCEX*N486+uEREX*O486+uHOEX*P486)/('Life tables'!$I$2/2))/(1+oDR)^(((cycle + 0.5)/('Life tables'!$I$2/2)))</f>
        <v>13.377049327663453</v>
      </c>
      <c r="Z486" s="100">
        <f t="shared" si="138"/>
        <v>167713.20838402759</v>
      </c>
      <c r="AA486" s="107">
        <f>((L486+G486+H486+I486+N486+O486+P486+S486)/('Life tables'!$I$2/2))</f>
        <v>26.705162804419647</v>
      </c>
      <c r="AB486" s="31">
        <f>((uNES*L486+ uOCEX*G486+uEREX*H486+uHOEX*I486+uNES*S486+ uOCEX*N486+uEREX*O486+uHOEX*P486)/('Life tables'!$I$2/2))</f>
        <v>17.600713554071813</v>
      </c>
    </row>
    <row r="487" spans="1:28" x14ac:dyDescent="0.25">
      <c r="A487" s="4">
        <v>481</v>
      </c>
      <c r="C487" s="105">
        <f>IF(male=0,VLOOKUP((($A$5:$A$1570/'Life tables'!$I$2)*2)+age,lifetable,13,1),IF(male=1,VLOOKUP((($A$5:$A$1570/'Life tables'!$I$2)*2)+age,lifetable,10,1),"error"))</f>
        <v>2.7596604845614436E-4</v>
      </c>
      <c r="F487" s="96">
        <f t="shared" si="126"/>
        <v>106.9995334745729</v>
      </c>
      <c r="G487" s="96">
        <f t="shared" si="127"/>
        <v>10.748327075206488</v>
      </c>
      <c r="H487" s="96">
        <f t="shared" si="128"/>
        <v>0.61384593370170082</v>
      </c>
      <c r="I487" s="96">
        <f t="shared" si="129"/>
        <v>0.24596226025174361</v>
      </c>
      <c r="J487" s="96">
        <f t="shared" si="130"/>
        <v>3.273168965980329E-2</v>
      </c>
      <c r="K487" s="96">
        <f t="shared" si="131"/>
        <v>0.25701683144518966</v>
      </c>
      <c r="L487" s="96">
        <f t="shared" si="139"/>
        <v>95.101649684307972</v>
      </c>
      <c r="M487" s="96">
        <f t="shared" si="132"/>
        <v>589.24278332271365</v>
      </c>
      <c r="N487" s="96">
        <f t="shared" si="133"/>
        <v>56.745356703588726</v>
      </c>
      <c r="O487" s="96">
        <f t="shared" si="134"/>
        <v>1.354505782565157</v>
      </c>
      <c r="P487" s="96">
        <f t="shared" si="135"/>
        <v>1.354505782565157</v>
      </c>
      <c r="Q487" s="96">
        <f t="shared" si="136"/>
        <v>0.17901838956944416</v>
      </c>
      <c r="R487" s="96">
        <f t="shared" si="137"/>
        <v>0.10617851677921614</v>
      </c>
      <c r="S487" s="96">
        <f t="shared" si="140"/>
        <v>529.50321814764595</v>
      </c>
      <c r="T487" s="96">
        <f t="shared" si="141"/>
        <v>57.329369079622452</v>
      </c>
      <c r="U487" s="96">
        <f t="shared" si="142"/>
        <v>247.00325955054456</v>
      </c>
      <c r="V487" s="32">
        <f t="shared" si="143"/>
        <v>999.99999999999977</v>
      </c>
      <c r="W487" s="100">
        <f>IF(A487=1,((cPH1_+cPHr+(cNES*L487+(cNES+cOSEX)*G487+(cNES+cEREX)*H487+(cNES+cHOEX)*I487+(cNES+cNES)*S487+(cNES+cOSEX)*N487+(cNES+cEREX)*O487+(cNES+cHOEX)*P487)))/(1+cDR)^(A$6:A$65537 + 0.5),(cPHr+(cNES*L487+(cNES+cOSEX)*G487+(cNES+cEREX)*H487+(cNES+cHOEX)*I487+(cNES+cNES)*S487+(cNES+cOSEX)*N487+(cNES+cEREX)*O487+(cNES+cHOEX)*P487))/(1+cDR)^(((cycle + 0.5)/('Life tables'!$I$2/2))))</f>
        <v>57127.830091102573</v>
      </c>
      <c r="X487" s="107">
        <f>((L487+G487+H487+I487+N487+O487+P487+S487)/('Life tables'!$I$2/2))/(1+oDR)^(((cycle + 0.5)/('Life tables'!$I$2/2)))</f>
        <v>20.268354410129433</v>
      </c>
      <c r="Y487" s="31">
        <f>((uNES*L487+ uOCEX*G487+uEREX*H487+uHOEX*I487+uNES*S487+ uOCEX*N487+uEREX*O487+uHOEX*P487)/('Life tables'!$I$2/2))/(1+oDR)^(((cycle + 0.5)/('Life tables'!$I$2/2)))</f>
        <v>13.358372042641708</v>
      </c>
      <c r="Z487" s="100">
        <f t="shared" si="138"/>
        <v>167574.73588657216</v>
      </c>
      <c r="AA487" s="107">
        <f>((L487+G487+H487+I487+N487+O487+P487+S487)/('Life tables'!$I$2/2))</f>
        <v>26.683110121218146</v>
      </c>
      <c r="AB487" s="31">
        <f>((uNES*L487+ uOCEX*G487+uEREX*H487+uHOEX*I487+uNES*S487+ uOCEX*N487+uEREX*O487+uHOEX*P487)/('Life tables'!$I$2/2))</f>
        <v>17.586179175743663</v>
      </c>
    </row>
    <row r="488" spans="1:28" x14ac:dyDescent="0.25">
      <c r="A488" s="4">
        <v>482</v>
      </c>
      <c r="C488" s="105">
        <f>IF(male=0,VLOOKUP((($A$5:$A$1570/'Life tables'!$I$2)*2)+age,lifetable,13,1),IF(male=1,VLOOKUP((($A$5:$A$1570/'Life tables'!$I$2)*2)+age,lifetable,10,1),"error"))</f>
        <v>2.7596604845614436E-4</v>
      </c>
      <c r="F488" s="96">
        <f t="shared" si="126"/>
        <v>106.91115891481296</v>
      </c>
      <c r="G488" s="96">
        <f t="shared" si="127"/>
        <v>10.739449665720839</v>
      </c>
      <c r="H488" s="96">
        <f t="shared" si="128"/>
        <v>0.61333893743368251</v>
      </c>
      <c r="I488" s="96">
        <f t="shared" si="129"/>
        <v>0.24575911164201186</v>
      </c>
      <c r="J488" s="96">
        <f t="shared" si="130"/>
        <v>3.2704655442270268E-2</v>
      </c>
      <c r="K488" s="96">
        <f t="shared" si="131"/>
        <v>0.25680455248852235</v>
      </c>
      <c r="L488" s="96">
        <f t="shared" si="139"/>
        <v>95.023101992085628</v>
      </c>
      <c r="M488" s="96">
        <f t="shared" si="132"/>
        <v>588.75621245502009</v>
      </c>
      <c r="N488" s="96">
        <f t="shared" si="133"/>
        <v>56.698498874812024</v>
      </c>
      <c r="O488" s="96">
        <f t="shared" si="134"/>
        <v>1.3533872910493132</v>
      </c>
      <c r="P488" s="96">
        <f t="shared" si="135"/>
        <v>1.3533872910493132</v>
      </c>
      <c r="Q488" s="96">
        <f t="shared" si="136"/>
        <v>0.1788705640285784</v>
      </c>
      <c r="R488" s="96">
        <f t="shared" si="137"/>
        <v>0.1060908392131909</v>
      </c>
      <c r="S488" s="96">
        <f t="shared" si="140"/>
        <v>529.06597759486772</v>
      </c>
      <c r="T488" s="96">
        <f t="shared" si="141"/>
        <v>57.540944299093304</v>
      </c>
      <c r="U488" s="96">
        <f t="shared" si="142"/>
        <v>247.36615494224628</v>
      </c>
      <c r="V488" s="32">
        <f t="shared" si="143"/>
        <v>1000.0000000000002</v>
      </c>
      <c r="W488" s="100">
        <f>IF(A488=1,((cPH1_+cPHr+(cNES*L488+(cNES+cOSEX)*G488+(cNES+cEREX)*H488+(cNES+cHOEX)*I488+(cNES+cNES)*S488+(cNES+cOSEX)*N488+(cNES+cEREX)*O488+(cNES+cHOEX)*P488)))/(1+cDR)^(A$6:A$65537 + 0.5),(cPHr+(cNES*L488+(cNES+cOSEX)*G488+(cNES+cEREX)*H488+(cNES+cHOEX)*I488+(cNES+cNES)*S488+(cNES+cOSEX)*N488+(cNES+cEREX)*O488+(cNES+cHOEX)*P488))/(1+cDR)^(((cycle + 0.5)/('Life tables'!$I$2/2))))</f>
        <v>56953.231339590457</v>
      </c>
      <c r="X488" s="107">
        <f>((L488+G488+H488+I488+N488+O488+P488+S488)/('Life tables'!$I$2/2))/(1+oDR)^(((cycle + 0.5)/('Life tables'!$I$2/2)))</f>
        <v>20.240055356960344</v>
      </c>
      <c r="Y488" s="31">
        <f>((uNES*L488+ uOCEX*G488+uEREX*H488+uHOEX*I488+uNES*S488+ uOCEX*N488+uEREX*O488+uHOEX*P488)/('Life tables'!$I$2/2))/(1+oDR)^(((cycle + 0.5)/('Life tables'!$I$2/2)))</f>
        <v>13.339720835853216</v>
      </c>
      <c r="Z488" s="100">
        <f t="shared" si="138"/>
        <v>167436.37766833216</v>
      </c>
      <c r="AA488" s="107">
        <f>((L488+G488+H488+I488+N488+O488+P488+S488)/('Life tables'!$I$2/2))</f>
        <v>26.661075650133021</v>
      </c>
      <c r="AB488" s="31">
        <f>((uNES*L488+ uOCEX*G488+uEREX*H488+uHOEX*I488+uNES*S488+ uOCEX*N488+uEREX*O488+uHOEX*P488)/('Life tables'!$I$2/2))</f>
        <v>17.57165680053506</v>
      </c>
    </row>
    <row r="489" spans="1:28" x14ac:dyDescent="0.25">
      <c r="A489" s="4">
        <v>483</v>
      </c>
      <c r="C489" s="105">
        <f>IF(male=0,VLOOKUP((($A$5:$A$1570/'Life tables'!$I$2)*2)+age,lifetable,13,1),IF(male=1,VLOOKUP((($A$5:$A$1570/'Life tables'!$I$2)*2)+age,lifetable,10,1),"error"))</f>
        <v>2.7596604845614436E-4</v>
      </c>
      <c r="F489" s="96">
        <f t="shared" si="126"/>
        <v>106.82285809271885</v>
      </c>
      <c r="G489" s="96">
        <f t="shared" si="127"/>
        <v>10.730579663338046</v>
      </c>
      <c r="H489" s="96">
        <f t="shared" si="128"/>
        <v>0.6128323641914929</v>
      </c>
      <c r="I489" s="96">
        <f t="shared" si="129"/>
        <v>0.24555613253472897</v>
      </c>
      <c r="J489" s="96">
        <f t="shared" si="130"/>
        <v>3.2677643781456094E-2</v>
      </c>
      <c r="K489" s="96">
        <f t="shared" si="131"/>
        <v>0.25659245065245195</v>
      </c>
      <c r="L489" s="96">
        <f t="shared" si="139"/>
        <v>94.944619838220675</v>
      </c>
      <c r="M489" s="96">
        <f t="shared" si="132"/>
        <v>588.27004266594179</v>
      </c>
      <c r="N489" s="96">
        <f t="shared" si="133"/>
        <v>56.651679670774953</v>
      </c>
      <c r="O489" s="96">
        <f t="shared" si="134"/>
        <v>1.3522697215020008</v>
      </c>
      <c r="P489" s="96">
        <f t="shared" si="135"/>
        <v>1.3522697215020008</v>
      </c>
      <c r="Q489" s="96">
        <f t="shared" si="136"/>
        <v>0.17872286033977405</v>
      </c>
      <c r="R489" s="96">
        <f t="shared" si="137"/>
        <v>0.10600323391946781</v>
      </c>
      <c r="S489" s="96">
        <f t="shared" si="140"/>
        <v>528.62909745790364</v>
      </c>
      <c r="T489" s="96">
        <f t="shared" si="141"/>
        <v>57.752344803214534</v>
      </c>
      <c r="U489" s="96">
        <f t="shared" si="142"/>
        <v>247.7287506268182</v>
      </c>
      <c r="V489" s="32">
        <f t="shared" si="143"/>
        <v>1000.0000000000003</v>
      </c>
      <c r="W489" s="100">
        <f>IF(A489=1,((cPH1_+cPHr+(cNES*L489+(cNES+cOSEX)*G489+(cNES+cEREX)*H489+(cNES+cHOEX)*I489+(cNES+cNES)*S489+(cNES+cOSEX)*N489+(cNES+cEREX)*O489+(cNES+cHOEX)*P489)))/(1+cDR)^(A$6:A$65537 + 0.5),(cPHr+(cNES*L489+(cNES+cOSEX)*G489+(cNES+cEREX)*H489+(cNES+cHOEX)*I489+(cNES+cNES)*S489+(cNES+cOSEX)*N489+(cNES+cEREX)*O489+(cNES+cHOEX)*P489))/(1+cDR)^(((cycle + 0.5)/('Life tables'!$I$2/2))))</f>
        <v>56779.16619495496</v>
      </c>
      <c r="X489" s="107">
        <f>((L489+G489+H489+I489+N489+O489+P489+S489)/('Life tables'!$I$2/2))/(1+oDR)^(((cycle + 0.5)/('Life tables'!$I$2/2)))</f>
        <v>20.21179581644909</v>
      </c>
      <c r="Y489" s="31">
        <f>((uNES*L489+ uOCEX*G489+uEREX*H489+uHOEX*I489+uNES*S489+ uOCEX*N489+uEREX*O489+uHOEX*P489)/('Life tables'!$I$2/2))/(1+oDR)^(((cycle + 0.5)/('Life tables'!$I$2/2)))</f>
        <v>13.321095670854859</v>
      </c>
      <c r="Z489" s="100">
        <f t="shared" si="138"/>
        <v>167298.13363816394</v>
      </c>
      <c r="AA489" s="107">
        <f>((L489+G489+H489+I489+N489+O489+P489+S489)/('Life tables'!$I$2/2))</f>
        <v>26.639059376059546</v>
      </c>
      <c r="AB489" s="31">
        <f>((uNES*L489+ uOCEX*G489+uEREX*H489+uHOEX*I489+uNES*S489+ uOCEX*N489+uEREX*O489+uHOEX*P489)/('Life tables'!$I$2/2))</f>
        <v>17.557146418492575</v>
      </c>
    </row>
    <row r="490" spans="1:28" x14ac:dyDescent="0.25">
      <c r="A490" s="4">
        <v>484</v>
      </c>
      <c r="C490" s="105">
        <f>IF(male=0,VLOOKUP((($A$5:$A$1570/'Life tables'!$I$2)*2)+age,lifetable,13,1),IF(male=1,VLOOKUP((($A$5:$A$1570/'Life tables'!$I$2)*2)+age,lifetable,10,1),"error"))</f>
        <v>2.7596604845614436E-4</v>
      </c>
      <c r="F490" s="96">
        <f t="shared" si="126"/>
        <v>106.73463091185386</v>
      </c>
      <c r="G490" s="96">
        <f t="shared" si="127"/>
        <v>10.721717058370842</v>
      </c>
      <c r="H490" s="96">
        <f t="shared" si="128"/>
        <v>0.61232621342188409</v>
      </c>
      <c r="I490" s="96">
        <f t="shared" si="129"/>
        <v>0.24535332270821369</v>
      </c>
      <c r="J490" s="96">
        <f t="shared" si="130"/>
        <v>3.2650654647860308E-2</v>
      </c>
      <c r="K490" s="96">
        <f t="shared" si="131"/>
        <v>0.25638052570533387</v>
      </c>
      <c r="L490" s="96">
        <f t="shared" si="139"/>
        <v>94.866203136999729</v>
      </c>
      <c r="M490" s="96">
        <f t="shared" si="132"/>
        <v>587.78427365811365</v>
      </c>
      <c r="N490" s="96">
        <f t="shared" si="133"/>
        <v>56.604899062840616</v>
      </c>
      <c r="O490" s="96">
        <f t="shared" si="134"/>
        <v>1.3511530732396599</v>
      </c>
      <c r="P490" s="96">
        <f t="shared" si="135"/>
        <v>1.3511530732396599</v>
      </c>
      <c r="Q490" s="96">
        <f t="shared" si="136"/>
        <v>0.1785752784126883</v>
      </c>
      <c r="R490" s="96">
        <f t="shared" si="137"/>
        <v>0.10591570084446321</v>
      </c>
      <c r="S490" s="96">
        <f t="shared" si="140"/>
        <v>528.19257746953656</v>
      </c>
      <c r="T490" s="96">
        <f t="shared" si="141"/>
        <v>57.963570736275081</v>
      </c>
      <c r="U490" s="96">
        <f t="shared" si="142"/>
        <v>248.091046853368</v>
      </c>
      <c r="V490" s="32">
        <f t="shared" si="143"/>
        <v>1000.0000000000002</v>
      </c>
      <c r="W490" s="100">
        <f>IF(A490=1,((cPH1_+cPHr+(cNES*L490+(cNES+cOSEX)*G490+(cNES+cEREX)*H490+(cNES+cHOEX)*I490+(cNES+cNES)*S490+(cNES+cOSEX)*N490+(cNES+cEREX)*O490+(cNES+cHOEX)*P490)))/(1+cDR)^(A$6:A$65537 + 0.5),(cPHr+(cNES*L490+(cNES+cOSEX)*G490+(cNES+cEREX)*H490+(cNES+cHOEX)*I490+(cNES+cNES)*S490+(cNES+cOSEX)*N490+(cNES+cEREX)*O490+(cNES+cHOEX)*P490))/(1+cDR)^(((cycle + 0.5)/('Life tables'!$I$2/2))))</f>
        <v>56605.633027451295</v>
      </c>
      <c r="X490" s="107">
        <f>((L490+G490+H490+I490+N490+O490+P490+S490)/('Life tables'!$I$2/2))/(1+oDR)^(((cycle + 0.5)/('Life tables'!$I$2/2)))</f>
        <v>20.183575733378916</v>
      </c>
      <c r="Y490" s="31">
        <f>((uNES*L490+ uOCEX*G490+uEREX*H490+uHOEX*I490+uNES*S490+ uOCEX*N490+uEREX*O490+uHOEX*P490)/('Life tables'!$I$2/2))/(1+oDR)^(((cycle + 0.5)/('Life tables'!$I$2/2)))</f>
        <v>13.302496511255933</v>
      </c>
      <c r="Z490" s="100">
        <f t="shared" si="138"/>
        <v>167160.00370484823</v>
      </c>
      <c r="AA490" s="107">
        <f>((L490+G490+H490+I490+N490+O490+P490+S490)/('Life tables'!$I$2/2))</f>
        <v>26.617061283908537</v>
      </c>
      <c r="AB490" s="31">
        <f>((uNES*L490+ uOCEX*G490+uEREX*H490+uHOEX*I490+uNES*S490+ uOCEX*N490+uEREX*O490+uHOEX*P490)/('Life tables'!$I$2/2))</f>
        <v>17.542648019672953</v>
      </c>
    </row>
    <row r="491" spans="1:28" x14ac:dyDescent="0.25">
      <c r="A491" s="4">
        <v>485</v>
      </c>
      <c r="C491" s="105">
        <f>IF(male=0,VLOOKUP((($A$5:$A$1570/'Life tables'!$I$2)*2)+age,lifetable,13,1),IF(male=1,VLOOKUP((($A$5:$A$1570/'Life tables'!$I$2)*2)+age,lifetable,10,1),"error"))</f>
        <v>2.7596604845614436E-4</v>
      </c>
      <c r="F491" s="96">
        <f t="shared" si="126"/>
        <v>106.6464772775245</v>
      </c>
      <c r="G491" s="96">
        <f t="shared" si="127"/>
        <v>10.712861841307065</v>
      </c>
      <c r="H491" s="96">
        <f t="shared" si="128"/>
        <v>0.61182048458160865</v>
      </c>
      <c r="I491" s="96">
        <f t="shared" si="129"/>
        <v>0.24515068194479198</v>
      </c>
      <c r="J491" s="96">
        <f t="shared" si="130"/>
        <v>3.2623688012515695E-2</v>
      </c>
      <c r="K491" s="96">
        <f t="shared" si="131"/>
        <v>0.25616877741971078</v>
      </c>
      <c r="L491" s="96">
        <f t="shared" si="139"/>
        <v>94.787851804258807</v>
      </c>
      <c r="M491" s="96">
        <f t="shared" si="132"/>
        <v>587.29890513283272</v>
      </c>
      <c r="N491" s="96">
        <f t="shared" si="133"/>
        <v>56.558157022243272</v>
      </c>
      <c r="O491" s="96">
        <f t="shared" si="134"/>
        <v>1.3500373455756556</v>
      </c>
      <c r="P491" s="96">
        <f t="shared" si="135"/>
        <v>1.3500373455756556</v>
      </c>
      <c r="Q491" s="96">
        <f t="shared" si="136"/>
        <v>0.17842781815657191</v>
      </c>
      <c r="R491" s="96">
        <f t="shared" si="137"/>
        <v>0.10582823993435238</v>
      </c>
      <c r="S491" s="96">
        <f t="shared" si="140"/>
        <v>527.75641736134719</v>
      </c>
      <c r="T491" s="96">
        <f t="shared" si="141"/>
        <v>58.174622242444165</v>
      </c>
      <c r="U491" s="96">
        <f t="shared" si="142"/>
        <v>248.45304387072207</v>
      </c>
      <c r="V491" s="32">
        <f t="shared" si="143"/>
        <v>1000.0000000000002</v>
      </c>
      <c r="W491" s="100">
        <f>IF(A491=1,((cPH1_+cPHr+(cNES*L491+(cNES+cOSEX)*G491+(cNES+cEREX)*H491+(cNES+cHOEX)*I491+(cNES+cNES)*S491+(cNES+cOSEX)*N491+(cNES+cEREX)*O491+(cNES+cHOEX)*P491)))/(1+cDR)^(A$6:A$65537 + 0.5),(cPHr+(cNES*L491+(cNES+cOSEX)*G491+(cNES+cEREX)*H491+(cNES+cHOEX)*I491+(cNES+cNES)*S491+(cNES+cOSEX)*N491+(cNES+cEREX)*O491+(cNES+cHOEX)*P491))/(1+cDR)^(((cycle + 0.5)/('Life tables'!$I$2/2))))</f>
        <v>56432.630212259908</v>
      </c>
      <c r="X491" s="107">
        <f>((L491+G491+H491+I491+N491+O491+P491+S491)/('Life tables'!$I$2/2))/(1+oDR)^(((cycle + 0.5)/('Life tables'!$I$2/2)))</f>
        <v>20.155395052612477</v>
      </c>
      <c r="Y491" s="31">
        <f>((uNES*L491+ uOCEX*G491+uEREX*H491+uHOEX*I491+uNES*S491+ uOCEX*N491+uEREX*O491+uHOEX*P491)/('Life tables'!$I$2/2))/(1+oDR)^(((cycle + 0.5)/('Life tables'!$I$2/2)))</f>
        <v>13.283923320717998</v>
      </c>
      <c r="Z491" s="100">
        <f t="shared" si="138"/>
        <v>167021.98777709721</v>
      </c>
      <c r="AA491" s="107">
        <f>((L491+G491+H491+I491+N491+O491+P491+S491)/('Life tables'!$I$2/2))</f>
        <v>26.595081358606215</v>
      </c>
      <c r="AB491" s="31">
        <f>((uNES*L491+ uOCEX*G491+uEREX*H491+uHOEX*I491+uNES*S491+ uOCEX*N491+uEREX*O491+uHOEX*P491)/('Life tables'!$I$2/2))</f>
        <v>17.528161594142986</v>
      </c>
    </row>
    <row r="492" spans="1:28" x14ac:dyDescent="0.25">
      <c r="A492" s="4">
        <v>486</v>
      </c>
      <c r="C492" s="105">
        <f>IF(male=0,VLOOKUP((($A$5:$A$1570/'Life tables'!$I$2)*2)+age,lifetable,13,1),IF(male=1,VLOOKUP((($A$5:$A$1570/'Life tables'!$I$2)*2)+age,lifetable,10,1),"error"))</f>
        <v>2.7596604845614436E-4</v>
      </c>
      <c r="F492" s="96">
        <f t="shared" si="126"/>
        <v>106.55839709670111</v>
      </c>
      <c r="G492" s="96">
        <f t="shared" si="127"/>
        <v>10.704014002801694</v>
      </c>
      <c r="H492" s="96">
        <f t="shared" si="128"/>
        <v>0.61131517713696459</v>
      </c>
      <c r="I492" s="96">
        <f t="shared" si="129"/>
        <v>0.24494821003061443</v>
      </c>
      <c r="J492" s="96">
        <f t="shared" si="130"/>
        <v>3.2596743846964024E-2</v>
      </c>
      <c r="K492" s="96">
        <f t="shared" si="131"/>
        <v>0.25595720557212209</v>
      </c>
      <c r="L492" s="96">
        <f t="shared" si="139"/>
        <v>94.70956575731276</v>
      </c>
      <c r="M492" s="96">
        <f t="shared" si="132"/>
        <v>586.81393679013274</v>
      </c>
      <c r="N492" s="96">
        <f t="shared" si="133"/>
        <v>56.511453520095529</v>
      </c>
      <c r="O492" s="96">
        <f t="shared" si="134"/>
        <v>1.3489225378204481</v>
      </c>
      <c r="P492" s="96">
        <f t="shared" si="135"/>
        <v>1.3489225378204481</v>
      </c>
      <c r="Q492" s="96">
        <f t="shared" si="136"/>
        <v>0.17828047948029194</v>
      </c>
      <c r="R492" s="96">
        <f t="shared" si="137"/>
        <v>0.10574085113508293</v>
      </c>
      <c r="S492" s="96">
        <f t="shared" si="140"/>
        <v>527.32061686378097</v>
      </c>
      <c r="T492" s="96">
        <f t="shared" si="141"/>
        <v>58.385499465771424</v>
      </c>
      <c r="U492" s="96">
        <f t="shared" si="142"/>
        <v>248.81474192742928</v>
      </c>
      <c r="V492" s="32">
        <f t="shared" si="143"/>
        <v>1000.0000000000001</v>
      </c>
      <c r="W492" s="100">
        <f>IF(A492=1,((cPH1_+cPHr+(cNES*L492+(cNES+cOSEX)*G492+(cNES+cEREX)*H492+(cNES+cHOEX)*I492+(cNES+cNES)*S492+(cNES+cOSEX)*N492+(cNES+cEREX)*O492+(cNES+cHOEX)*P492)))/(1+cDR)^(A$6:A$65537 + 0.5),(cPHr+(cNES*L492+(cNES+cOSEX)*G492+(cNES+cEREX)*H492+(cNES+cHOEX)*I492+(cNES+cNES)*S492+(cNES+cOSEX)*N492+(cNES+cEREX)*O492+(cNES+cHOEX)*P492))/(1+cDR)^(((cycle + 0.5)/('Life tables'!$I$2/2))))</f>
        <v>56260.156129473966</v>
      </c>
      <c r="X492" s="107">
        <f>((L492+G492+H492+I492+N492+O492+P492+S492)/('Life tables'!$I$2/2))/(1+oDR)^(((cycle + 0.5)/('Life tables'!$I$2/2)))</f>
        <v>20.127253719091591</v>
      </c>
      <c r="Y492" s="31">
        <f>((uNES*L492+ uOCEX*G492+uEREX*H492+uHOEX*I492+uNES*S492+ uOCEX*N492+uEREX*O492+uHOEX*P492)/('Life tables'!$I$2/2))/(1+oDR)^(((cycle + 0.5)/('Life tables'!$I$2/2)))</f>
        <v>13.265376062954731</v>
      </c>
      <c r="Z492" s="100">
        <f t="shared" si="138"/>
        <v>166884.0857635611</v>
      </c>
      <c r="AA492" s="107">
        <f>((L492+G492+H492+I492+N492+O492+P492+S492)/('Life tables'!$I$2/2))</f>
        <v>26.57311958509402</v>
      </c>
      <c r="AB492" s="31">
        <f>((uNES*L492+ uOCEX*G492+uEREX*H492+uHOEX*I492+uNES*S492+ uOCEX*N492+uEREX*O492+uHOEX*P492)/('Life tables'!$I$2/2))</f>
        <v>17.513687131979442</v>
      </c>
    </row>
    <row r="493" spans="1:28" x14ac:dyDescent="0.25">
      <c r="A493" s="4">
        <v>487</v>
      </c>
      <c r="C493" s="105">
        <f>IF(male=0,VLOOKUP((($A$5:$A$1570/'Life tables'!$I$2)*2)+age,lifetable,13,1),IF(male=1,VLOOKUP((($A$5:$A$1570/'Life tables'!$I$2)*2)+age,lifetable,10,1),"error"))</f>
        <v>2.7596604845614436E-4</v>
      </c>
      <c r="F493" s="96">
        <f t="shared" si="126"/>
        <v>106.47039027794239</v>
      </c>
      <c r="G493" s="96">
        <f t="shared" si="127"/>
        <v>10.695173533669257</v>
      </c>
      <c r="H493" s="96">
        <f t="shared" si="128"/>
        <v>0.61081029056336189</v>
      </c>
      <c r="I493" s="96">
        <f t="shared" si="129"/>
        <v>0.2447459067554828</v>
      </c>
      <c r="J493" s="96">
        <f t="shared" si="130"/>
        <v>3.2569822123232936E-2</v>
      </c>
      <c r="K493" s="96">
        <f t="shared" si="131"/>
        <v>0.25574580994292229</v>
      </c>
      <c r="L493" s="96">
        <f t="shared" si="139"/>
        <v>94.631344914888132</v>
      </c>
      <c r="M493" s="96">
        <f t="shared" si="132"/>
        <v>586.32936832885707</v>
      </c>
      <c r="N493" s="96">
        <f t="shared" si="133"/>
        <v>56.464788527395328</v>
      </c>
      <c r="O493" s="96">
        <f t="shared" si="134"/>
        <v>1.347808649281762</v>
      </c>
      <c r="P493" s="96">
        <f t="shared" si="135"/>
        <v>1.347808649281762</v>
      </c>
      <c r="Q493" s="96">
        <f t="shared" si="136"/>
        <v>0.1781332622923536</v>
      </c>
      <c r="R493" s="96">
        <f t="shared" si="137"/>
        <v>0.10565353439238799</v>
      </c>
      <c r="S493" s="96">
        <f t="shared" si="140"/>
        <v>526.88517570621343</v>
      </c>
      <c r="T493" s="96">
        <f t="shared" si="141"/>
        <v>58.596202550187009</v>
      </c>
      <c r="U493" s="96">
        <f t="shared" si="142"/>
        <v>249.17614127176458</v>
      </c>
      <c r="V493" s="32">
        <f t="shared" si="143"/>
        <v>1000.0000000000002</v>
      </c>
      <c r="W493" s="100">
        <f>IF(A493=1,((cPH1_+cPHr+(cNES*L493+(cNES+cOSEX)*G493+(cNES+cEREX)*H493+(cNES+cHOEX)*I493+(cNES+cNES)*S493+(cNES+cOSEX)*N493+(cNES+cEREX)*O493+(cNES+cHOEX)*P493)))/(1+cDR)^(A$6:A$65537 + 0.5),(cPHr+(cNES*L493+(cNES+cOSEX)*G493+(cNES+cEREX)*H493+(cNES+cHOEX)*I493+(cNES+cNES)*S493+(cNES+cOSEX)*N493+(cNES+cEREX)*O493+(cNES+cHOEX)*P493))/(1+cDR)^(((cycle + 0.5)/('Life tables'!$I$2/2))))</f>
        <v>56088.209164087173</v>
      </c>
      <c r="X493" s="107">
        <f>((L493+G493+H493+I493+N493+O493+P493+S493)/('Life tables'!$I$2/2))/(1+oDR)^(((cycle + 0.5)/('Life tables'!$I$2/2)))</f>
        <v>20.099151677837032</v>
      </c>
      <c r="Y493" s="31">
        <f>((uNES*L493+ uOCEX*G493+uEREX*H493+uHOEX*I493+uNES*S493+ uOCEX*N493+uEREX*O493+uHOEX*P493)/('Life tables'!$I$2/2))/(1+oDR)^(((cycle + 0.5)/('Life tables'!$I$2/2)))</f>
        <v>13.246854701731806</v>
      </c>
      <c r="Z493" s="100">
        <f t="shared" si="138"/>
        <v>166746.29757283497</v>
      </c>
      <c r="AA493" s="107">
        <f>((L493+G493+H493+I493+N493+O493+P493+S493)/('Life tables'!$I$2/2))</f>
        <v>26.551175948328485</v>
      </c>
      <c r="AB493" s="31">
        <f>((uNES*L493+ uOCEX*G493+uEREX*H493+uHOEX*I493+uNES*S493+ uOCEX*N493+uEREX*O493+uHOEX*P493)/('Life tables'!$I$2/2))</f>
        <v>17.499224623268969</v>
      </c>
    </row>
    <row r="494" spans="1:28" x14ac:dyDescent="0.25">
      <c r="A494" s="4">
        <v>488</v>
      </c>
      <c r="C494" s="105">
        <f>IF(male=0,VLOOKUP((($A$5:$A$1570/'Life tables'!$I$2)*2)+age,lifetable,13,1),IF(male=1,VLOOKUP((($A$5:$A$1570/'Life tables'!$I$2)*2)+age,lifetable,10,1),"error"))</f>
        <v>2.7596604845614436E-4</v>
      </c>
      <c r="F494" s="96">
        <f t="shared" si="126"/>
        <v>106.38245673132324</v>
      </c>
      <c r="G494" s="96">
        <f t="shared" si="127"/>
        <v>10.68634042487659</v>
      </c>
      <c r="H494" s="96">
        <f t="shared" si="128"/>
        <v>0.6103058243449091</v>
      </c>
      <c r="I494" s="96">
        <f t="shared" si="129"/>
        <v>0.24454377191268431</v>
      </c>
      <c r="J494" s="96">
        <f t="shared" si="130"/>
        <v>3.2542922813813914E-2</v>
      </c>
      <c r="K494" s="96">
        <f t="shared" si="131"/>
        <v>0.25553459031610815</v>
      </c>
      <c r="L494" s="96">
        <f t="shared" si="139"/>
        <v>94.55318919705914</v>
      </c>
      <c r="M494" s="96">
        <f t="shared" si="132"/>
        <v>585.84519944672536</v>
      </c>
      <c r="N494" s="96">
        <f t="shared" si="133"/>
        <v>56.418162015032436</v>
      </c>
      <c r="O494" s="96">
        <f t="shared" si="134"/>
        <v>1.3466956792647389</v>
      </c>
      <c r="P494" s="96">
        <f t="shared" si="135"/>
        <v>1.3466956792647389</v>
      </c>
      <c r="Q494" s="96">
        <f t="shared" si="136"/>
        <v>0.17798616650092094</v>
      </c>
      <c r="R494" s="96">
        <f t="shared" si="137"/>
        <v>0.10556628965179821</v>
      </c>
      <c r="S494" s="96">
        <f t="shared" si="140"/>
        <v>526.45009361701068</v>
      </c>
      <c r="T494" s="96">
        <f t="shared" si="141"/>
        <v>58.806731639501741</v>
      </c>
      <c r="U494" s="96">
        <f t="shared" si="142"/>
        <v>249.53724215173247</v>
      </c>
      <c r="V494" s="32">
        <f t="shared" si="143"/>
        <v>1000.0000000000002</v>
      </c>
      <c r="W494" s="100">
        <f>IF(A494=1,((cPH1_+cPHr+(cNES*L494+(cNES+cOSEX)*G494+(cNES+cEREX)*H494+(cNES+cHOEX)*I494+(cNES+cNES)*S494+(cNES+cOSEX)*N494+(cNES+cEREX)*O494+(cNES+cHOEX)*P494)))/(1+cDR)^(A$6:A$65537 + 0.5),(cPHr+(cNES*L494+(cNES+cOSEX)*G494+(cNES+cEREX)*H494+(cNES+cHOEX)*I494+(cNES+cNES)*S494+(cNES+cOSEX)*N494+(cNES+cEREX)*O494+(cNES+cHOEX)*P494))/(1+cDR)^(((cycle + 0.5)/('Life tables'!$I$2/2))))</f>
        <v>55916.787705981136</v>
      </c>
      <c r="X494" s="107">
        <f>((L494+G494+H494+I494+N494+O494+P494+S494)/('Life tables'!$I$2/2))/(1+oDR)^(((cycle + 0.5)/('Life tables'!$I$2/2)))</f>
        <v>20.071088873948309</v>
      </c>
      <c r="Y494" s="31">
        <f>((uNES*L494+ uOCEX*G494+uEREX*H494+uHOEX*I494+uNES*S494+ uOCEX*N494+uEREX*O494+uHOEX*P494)/('Life tables'!$I$2/2))/(1+oDR)^(((cycle + 0.5)/('Life tables'!$I$2/2)))</f>
        <v>13.228359200866718</v>
      </c>
      <c r="Z494" s="100">
        <f t="shared" si="138"/>
        <v>166608.62311346471</v>
      </c>
      <c r="AA494" s="107">
        <f>((L494+G494+H494+I494+N494+O494+P494+S494)/('Life tables'!$I$2/2))</f>
        <v>26.529250433281081</v>
      </c>
      <c r="AB494" s="31">
        <f>((uNES*L494+ uOCEX*G494+uEREX*H494+uHOEX*I494+uNES*S494+ uOCEX*N494+uEREX*O494+uHOEX*P494)/('Life tables'!$I$2/2))</f>
        <v>17.484774058107984</v>
      </c>
    </row>
    <row r="495" spans="1:28" x14ac:dyDescent="0.25">
      <c r="A495" s="4">
        <v>489</v>
      </c>
      <c r="C495" s="105">
        <f>IF(male=0,VLOOKUP((($A$5:$A$1570/'Life tables'!$I$2)*2)+age,lifetable,13,1),IF(male=1,VLOOKUP((($A$5:$A$1570/'Life tables'!$I$2)*2)+age,lifetable,10,1),"error"))</f>
        <v>2.7596604845614436E-4</v>
      </c>
      <c r="F495" s="96">
        <f t="shared" si="126"/>
        <v>106.29459636836614</v>
      </c>
      <c r="G495" s="96">
        <f t="shared" si="127"/>
        <v>10.677514667535942</v>
      </c>
      <c r="H495" s="96">
        <f t="shared" si="128"/>
        <v>0.60980177797401913</v>
      </c>
      <c r="I495" s="96">
        <f t="shared" si="129"/>
        <v>0.24434180529883356</v>
      </c>
      <c r="J495" s="96">
        <f t="shared" si="130"/>
        <v>3.2516045891641233E-2</v>
      </c>
      <c r="K495" s="96">
        <f t="shared" si="131"/>
        <v>0.25532354647915323</v>
      </c>
      <c r="L495" s="96">
        <f t="shared" si="139"/>
        <v>94.475098525186553</v>
      </c>
      <c r="M495" s="96">
        <f t="shared" si="132"/>
        <v>585.36142984039975</v>
      </c>
      <c r="N495" s="96">
        <f t="shared" si="133"/>
        <v>56.371573953794751</v>
      </c>
      <c r="O495" s="96">
        <f t="shared" si="134"/>
        <v>1.3455836270720887</v>
      </c>
      <c r="P495" s="96">
        <f t="shared" si="135"/>
        <v>1.3455836270720887</v>
      </c>
      <c r="Q495" s="96">
        <f t="shared" si="136"/>
        <v>0.17783919201383647</v>
      </c>
      <c r="R495" s="96">
        <f t="shared" si="137"/>
        <v>0.10547911685865363</v>
      </c>
      <c r="S495" s="96">
        <f t="shared" si="140"/>
        <v>526.01537032358829</v>
      </c>
      <c r="T495" s="96">
        <f t="shared" si="141"/>
        <v>59.017086877407216</v>
      </c>
      <c r="U495" s="96">
        <f t="shared" si="142"/>
        <v>249.89804481507028</v>
      </c>
      <c r="V495" s="32">
        <f t="shared" si="143"/>
        <v>1000.0000000000001</v>
      </c>
      <c r="W495" s="100">
        <f>IF(A495=1,((cPH1_+cPHr+(cNES*L495+(cNES+cOSEX)*G495+(cNES+cEREX)*H495+(cNES+cHOEX)*I495+(cNES+cNES)*S495+(cNES+cOSEX)*N495+(cNES+cEREX)*O495+(cNES+cHOEX)*P495)))/(1+cDR)^(A$6:A$65537 + 0.5),(cPHr+(cNES*L495+(cNES+cOSEX)*G495+(cNES+cEREX)*H495+(cNES+cHOEX)*I495+(cNES+cNES)*S495+(cNES+cOSEX)*N495+(cNES+cEREX)*O495+(cNES+cHOEX)*P495))/(1+cDR)^(((cycle + 0.5)/('Life tables'!$I$2/2))))</f>
        <v>55745.890149912702</v>
      </c>
      <c r="X495" s="107">
        <f>((L495+G495+H495+I495+N495+O495+P495+S495)/('Life tables'!$I$2/2))/(1+oDR)^(((cycle + 0.5)/('Life tables'!$I$2/2)))</f>
        <v>20.043065252603483</v>
      </c>
      <c r="Y495" s="31">
        <f>((uNES*L495+ uOCEX*G495+uEREX*H495+uHOEX*I495+uNES*S495+ uOCEX*N495+uEREX*O495+uHOEX*P495)/('Life tables'!$I$2/2))/(1+oDR)^(((cycle + 0.5)/('Life tables'!$I$2/2)))</f>
        <v>13.209889524228702</v>
      </c>
      <c r="Z495" s="100">
        <f t="shared" si="138"/>
        <v>166471.06229395271</v>
      </c>
      <c r="AA495" s="107">
        <f>((L495+G495+H495+I495+N495+O495+P495+S495)/('Life tables'!$I$2/2))</f>
        <v>26.507343024938109</v>
      </c>
      <c r="AB495" s="31">
        <f>((uNES*L495+ uOCEX*G495+uEREX*H495+uHOEX*I495+uNES*S495+ uOCEX*N495+uEREX*O495+uHOEX*P495)/('Life tables'!$I$2/2))</f>
        <v>17.470335426602624</v>
      </c>
    </row>
    <row r="496" spans="1:28" x14ac:dyDescent="0.25">
      <c r="A496" s="4">
        <v>490</v>
      </c>
      <c r="C496" s="105">
        <f>IF(male=0,VLOOKUP((($A$5:$A$1570/'Life tables'!$I$2)*2)+age,lifetable,13,1),IF(male=1,VLOOKUP((($A$5:$A$1570/'Life tables'!$I$2)*2)+age,lifetable,10,1),"error"))</f>
        <v>2.7596604845614436E-4</v>
      </c>
      <c r="F496" s="96">
        <f t="shared" si="126"/>
        <v>106.20680910197568</v>
      </c>
      <c r="G496" s="96">
        <f t="shared" si="127"/>
        <v>10.668696252898393</v>
      </c>
      <c r="H496" s="96">
        <f t="shared" si="128"/>
        <v>0.60929815095103423</v>
      </c>
      <c r="I496" s="96">
        <f t="shared" si="129"/>
        <v>0.24414000671372244</v>
      </c>
      <c r="J496" s="96">
        <f t="shared" si="130"/>
        <v>3.2489191330071977E-2</v>
      </c>
      <c r="K496" s="96">
        <f t="shared" si="131"/>
        <v>0.25511267822285122</v>
      </c>
      <c r="L496" s="96">
        <f t="shared" si="139"/>
        <v>94.397072821859609</v>
      </c>
      <c r="M496" s="96">
        <f t="shared" si="132"/>
        <v>584.87805920554672</v>
      </c>
      <c r="N496" s="96">
        <f t="shared" si="133"/>
        <v>56.325024314374303</v>
      </c>
      <c r="O496" s="96">
        <f t="shared" si="134"/>
        <v>1.3444724920042332</v>
      </c>
      <c r="P496" s="96">
        <f t="shared" si="135"/>
        <v>1.3444724920042332</v>
      </c>
      <c r="Q496" s="96">
        <f t="shared" si="136"/>
        <v>0.17769233873864046</v>
      </c>
      <c r="R496" s="96">
        <f t="shared" si="137"/>
        <v>0.10539201595811497</v>
      </c>
      <c r="S496" s="96">
        <f t="shared" si="140"/>
        <v>525.58100555246722</v>
      </c>
      <c r="T496" s="96">
        <f t="shared" si="141"/>
        <v>59.227268407475925</v>
      </c>
      <c r="U496" s="96">
        <f t="shared" si="142"/>
        <v>250.25854950925125</v>
      </c>
      <c r="V496" s="32">
        <f t="shared" si="143"/>
        <v>999.99999999999989</v>
      </c>
      <c r="W496" s="100">
        <f>IF(A496=1,((cPH1_+cPHr+(cNES*L496+(cNES+cOSEX)*G496+(cNES+cEREX)*H496+(cNES+cHOEX)*I496+(cNES+cNES)*S496+(cNES+cOSEX)*N496+(cNES+cEREX)*O496+(cNES+cHOEX)*P496)))/(1+cDR)^(A$6:A$65537 + 0.5),(cPHr+(cNES*L496+(cNES+cOSEX)*G496+(cNES+cEREX)*H496+(cNES+cHOEX)*I496+(cNES+cNES)*S496+(cNES+cOSEX)*N496+(cNES+cEREX)*O496+(cNES+cHOEX)*P496))/(1+cDR)^(((cycle + 0.5)/('Life tables'!$I$2/2))))</f>
        <v>55575.514895501503</v>
      </c>
      <c r="X496" s="107">
        <f>((L496+G496+H496+I496+N496+O496+P496+S496)/('Life tables'!$I$2/2))/(1+oDR)^(((cycle + 0.5)/('Life tables'!$I$2/2)))</f>
        <v>20.015080759058968</v>
      </c>
      <c r="Y496" s="31">
        <f>((uNES*L496+ uOCEX*G496+uEREX*H496+uHOEX*I496+uNES*S496+ uOCEX*N496+uEREX*O496+uHOEX*P496)/('Life tables'!$I$2/2))/(1+oDR)^(((cycle + 0.5)/('Life tables'!$I$2/2)))</f>
        <v>13.191445635738575</v>
      </c>
      <c r="Z496" s="100">
        <f t="shared" si="138"/>
        <v>166333.61502276381</v>
      </c>
      <c r="AA496" s="107">
        <f>((L496+G496+H496+I496+N496+O496+P496+S496)/('Life tables'!$I$2/2))</f>
        <v>26.485453708300568</v>
      </c>
      <c r="AB496" s="31">
        <f>((uNES*L496+ uOCEX*G496+uEREX*H496+uHOEX*I496+uNES*S496+ uOCEX*N496+uEREX*O496+uHOEX*P496)/('Life tables'!$I$2/2))</f>
        <v>17.455908718868649</v>
      </c>
    </row>
    <row r="497" spans="1:28" x14ac:dyDescent="0.25">
      <c r="A497" s="4">
        <v>491</v>
      </c>
      <c r="C497" s="105">
        <f>IF(male=0,VLOOKUP((($A$5:$A$1570/'Life tables'!$I$2)*2)+age,lifetable,13,1),IF(male=1,VLOOKUP((($A$5:$A$1570/'Life tables'!$I$2)*2)+age,lifetable,10,1),"error"))</f>
        <v>2.7596604845614436E-4</v>
      </c>
      <c r="F497" s="96">
        <f t="shared" si="126"/>
        <v>106.11909484637617</v>
      </c>
      <c r="G497" s="96">
        <f t="shared" si="127"/>
        <v>10.6598851723476</v>
      </c>
      <c r="H497" s="96">
        <f t="shared" si="128"/>
        <v>0.60879494278386759</v>
      </c>
      <c r="I497" s="96">
        <f t="shared" si="129"/>
        <v>0.24393837596017637</v>
      </c>
      <c r="J497" s="96">
        <f t="shared" si="130"/>
        <v>3.2462359102866926E-2</v>
      </c>
      <c r="K497" s="96">
        <f t="shared" si="131"/>
        <v>0.25490198534116576</v>
      </c>
      <c r="L497" s="96">
        <f t="shared" si="139"/>
        <v>94.319112010840499</v>
      </c>
      <c r="M497" s="96">
        <f t="shared" si="132"/>
        <v>584.39508723689653</v>
      </c>
      <c r="N497" s="96">
        <f t="shared" si="133"/>
        <v>56.278513067372948</v>
      </c>
      <c r="O497" s="96">
        <f t="shared" si="134"/>
        <v>1.3433622733594419</v>
      </c>
      <c r="P497" s="96">
        <f t="shared" si="135"/>
        <v>1.3433622733594419</v>
      </c>
      <c r="Q497" s="96">
        <f t="shared" si="136"/>
        <v>0.17754560658258867</v>
      </c>
      <c r="R497" s="96">
        <f t="shared" si="137"/>
        <v>0.10530498689517415</v>
      </c>
      <c r="S497" s="96">
        <f t="shared" si="140"/>
        <v>525.14699902932693</v>
      </c>
      <c r="T497" s="96">
        <f t="shared" si="141"/>
        <v>59.437276373161382</v>
      </c>
      <c r="U497" s="96">
        <f t="shared" si="142"/>
        <v>250.61875648148759</v>
      </c>
      <c r="V497" s="32">
        <f t="shared" si="143"/>
        <v>999.99999999999989</v>
      </c>
      <c r="W497" s="100">
        <f>IF(A497=1,((cPH1_+cPHr+(cNES*L497+(cNES+cOSEX)*G497+(cNES+cEREX)*H497+(cNES+cHOEX)*I497+(cNES+cNES)*S497+(cNES+cOSEX)*N497+(cNES+cEREX)*O497+(cNES+cHOEX)*P497)))/(1+cDR)^(A$6:A$65537 + 0.5),(cPHr+(cNES*L497+(cNES+cOSEX)*G497+(cNES+cEREX)*H497+(cNES+cHOEX)*I497+(cNES+cNES)*S497+(cNES+cOSEX)*N497+(cNES+cEREX)*O497+(cNES+cHOEX)*P497))/(1+cDR)^(((cycle + 0.5)/('Life tables'!$I$2/2))))</f>
        <v>55405.660347217134</v>
      </c>
      <c r="X497" s="107">
        <f>((L497+G497+H497+I497+N497+O497+P497+S497)/('Life tables'!$I$2/2))/(1+oDR)^(((cycle + 0.5)/('Life tables'!$I$2/2)))</f>
        <v>19.987135338649313</v>
      </c>
      <c r="Y497" s="31">
        <f>((uNES*L497+ uOCEX*G497+uEREX*H497+uHOEX*I497+uNES*S497+ uOCEX*N497+uEREX*O497+uHOEX*P497)/('Life tables'!$I$2/2))/(1+oDR)^(((cycle + 0.5)/('Life tables'!$I$2/2)))</f>
        <v>13.173027499368601</v>
      </c>
      <c r="Z497" s="100">
        <f t="shared" si="138"/>
        <v>166196.28120833068</v>
      </c>
      <c r="AA497" s="107">
        <f>((L497+G497+H497+I497+N497+O497+P497+S497)/('Life tables'!$I$2/2))</f>
        <v>26.463582468384036</v>
      </c>
      <c r="AB497" s="31">
        <f>((uNES*L497+ uOCEX*G497+uEREX*H497+uHOEX*I497+uNES*S497+ uOCEX*N497+uEREX*O497+uHOEX*P497)/('Life tables'!$I$2/2))</f>
        <v>17.441493925031363</v>
      </c>
    </row>
    <row r="498" spans="1:28" x14ac:dyDescent="0.25">
      <c r="A498" s="4">
        <v>492</v>
      </c>
      <c r="C498" s="105">
        <f>IF(male=0,VLOOKUP((($A$5:$A$1570/'Life tables'!$I$2)*2)+age,lifetable,13,1),IF(male=1,VLOOKUP((($A$5:$A$1570/'Life tables'!$I$2)*2)+age,lifetable,10,1),"error"))</f>
        <v>2.7596604845614436E-4</v>
      </c>
      <c r="F498" s="96">
        <f t="shared" si="126"/>
        <v>106.03145351705211</v>
      </c>
      <c r="G498" s="96">
        <f t="shared" si="127"/>
        <v>10.651081417393801</v>
      </c>
      <c r="H498" s="96">
        <f t="shared" si="128"/>
        <v>0.60829215298766193</v>
      </c>
      <c r="I498" s="96">
        <f t="shared" si="129"/>
        <v>0.24373691284391771</v>
      </c>
      <c r="J498" s="96">
        <f t="shared" si="130"/>
        <v>3.243554918417238E-2</v>
      </c>
      <c r="K498" s="96">
        <f t="shared" si="131"/>
        <v>0.25469146763108746</v>
      </c>
      <c r="L498" s="96">
        <f t="shared" si="139"/>
        <v>94.241216017011467</v>
      </c>
      <c r="M498" s="96">
        <f t="shared" si="132"/>
        <v>583.91251362829871</v>
      </c>
      <c r="N498" s="96">
        <f t="shared" si="133"/>
        <v>56.232040183307731</v>
      </c>
      <c r="O498" s="96">
        <f t="shared" si="134"/>
        <v>1.3422529704339599</v>
      </c>
      <c r="P498" s="96">
        <f t="shared" si="135"/>
        <v>1.3422529704339599</v>
      </c>
      <c r="Q498" s="96">
        <f t="shared" si="136"/>
        <v>0.17739899545266907</v>
      </c>
      <c r="R498" s="96">
        <f t="shared" si="137"/>
        <v>0.10521802961466445</v>
      </c>
      <c r="S498" s="96">
        <f t="shared" si="140"/>
        <v>524.71335047905575</v>
      </c>
      <c r="T498" s="96">
        <f t="shared" si="141"/>
        <v>59.647110917798223</v>
      </c>
      <c r="U498" s="96">
        <f t="shared" si="142"/>
        <v>250.97866597873335</v>
      </c>
      <c r="V498" s="32">
        <f t="shared" si="143"/>
        <v>999.99999999999989</v>
      </c>
      <c r="W498" s="100">
        <f>IF(A498=1,((cPH1_+cPHr+(cNES*L498+(cNES+cOSEX)*G498+(cNES+cEREX)*H498+(cNES+cHOEX)*I498+(cNES+cNES)*S498+(cNES+cOSEX)*N498+(cNES+cEREX)*O498+(cNES+cHOEX)*P498)))/(1+cDR)^(A$6:A$65537 + 0.5),(cPHr+(cNES*L498+(cNES+cOSEX)*G498+(cNES+cEREX)*H498+(cNES+cHOEX)*I498+(cNES+cNES)*S498+(cNES+cOSEX)*N498+(cNES+cEREX)*O498+(cNES+cHOEX)*P498))/(1+cDR)^(((cycle + 0.5)/('Life tables'!$I$2/2))))</f>
        <v>55236.324914366254</v>
      </c>
      <c r="X498" s="107">
        <f>((L498+G498+H498+I498+N498+O498+P498+S498)/('Life tables'!$I$2/2))/(1+oDR)^(((cycle + 0.5)/('Life tables'!$I$2/2)))</f>
        <v>19.959228936787046</v>
      </c>
      <c r="Y498" s="31">
        <f>((uNES*L498+ uOCEX*G498+uEREX*H498+uHOEX*I498+uNES*S498+ uOCEX*N498+uEREX*O498+uHOEX*P498)/('Life tables'!$I$2/2))/(1+oDR)^(((cycle + 0.5)/('Life tables'!$I$2/2)))</f>
        <v>13.154635079142396</v>
      </c>
      <c r="Z498" s="100">
        <f t="shared" si="138"/>
        <v>166059.06075905831</v>
      </c>
      <c r="AA498" s="107">
        <f>((L498+G498+H498+I498+N498+O498+P498+S498)/('Life tables'!$I$2/2))</f>
        <v>26.441729290218543</v>
      </c>
      <c r="AB498" s="31">
        <f>((uNES*L498+ uOCEX*G498+uEREX*H498+uHOEX*I498+uNES*S498+ uOCEX*N498+uEREX*O498+uHOEX*P498)/('Life tables'!$I$2/2))</f>
        <v>17.427091035225548</v>
      </c>
    </row>
    <row r="499" spans="1:28" x14ac:dyDescent="0.25">
      <c r="A499" s="4">
        <v>493</v>
      </c>
      <c r="C499" s="105">
        <f>IF(male=0,VLOOKUP((($A$5:$A$1570/'Life tables'!$I$2)*2)+age,lifetable,13,1),IF(male=1,VLOOKUP((($A$5:$A$1570/'Life tables'!$I$2)*2)+age,lifetable,10,1),"error"))</f>
        <v>2.7596604845614436E-4</v>
      </c>
      <c r="F499" s="96">
        <f t="shared" si="126"/>
        <v>105.94388503069149</v>
      </c>
      <c r="G499" s="96">
        <f t="shared" si="127"/>
        <v>10.642284979668132</v>
      </c>
      <c r="H499" s="96">
        <f t="shared" si="128"/>
        <v>0.60778978108446424</v>
      </c>
      <c r="I499" s="96">
        <f t="shared" si="129"/>
        <v>0.24353561717343516</v>
      </c>
      <c r="J499" s="96">
        <f t="shared" si="130"/>
        <v>3.2408761548502779E-2</v>
      </c>
      <c r="K499" s="96">
        <f t="shared" si="131"/>
        <v>0.25448112489249775</v>
      </c>
      <c r="L499" s="96">
        <f t="shared" si="139"/>
        <v>94.163384766324455</v>
      </c>
      <c r="M499" s="96">
        <f t="shared" si="132"/>
        <v>583.43033807277664</v>
      </c>
      <c r="N499" s="96">
        <f t="shared" si="133"/>
        <v>56.185605632616145</v>
      </c>
      <c r="O499" s="96">
        <f t="shared" si="134"/>
        <v>1.3411445825221329</v>
      </c>
      <c r="P499" s="96">
        <f t="shared" si="135"/>
        <v>1.3411445825221329</v>
      </c>
      <c r="Q499" s="96">
        <f t="shared" si="136"/>
        <v>0.17725250525561892</v>
      </c>
      <c r="R499" s="96">
        <f t="shared" si="137"/>
        <v>0.10513114406127025</v>
      </c>
      <c r="S499" s="96">
        <f t="shared" si="140"/>
        <v>524.28005962579937</v>
      </c>
      <c r="T499" s="96">
        <f t="shared" si="141"/>
        <v>59.856772184602342</v>
      </c>
      <c r="U499" s="96">
        <f t="shared" si="142"/>
        <v>251.33827824768713</v>
      </c>
      <c r="V499" s="32">
        <f t="shared" si="143"/>
        <v>999.99999999999977</v>
      </c>
      <c r="W499" s="100">
        <f>IF(A499=1,((cPH1_+cPHr+(cNES*L499+(cNES+cOSEX)*G499+(cNES+cEREX)*H499+(cNES+cHOEX)*I499+(cNES+cNES)*S499+(cNES+cOSEX)*N499+(cNES+cEREX)*O499+(cNES+cHOEX)*P499)))/(1+cDR)^(A$6:A$65537 + 0.5),(cPHr+(cNES*L499+(cNES+cOSEX)*G499+(cNES+cEREX)*H499+(cNES+cHOEX)*I499+(cNES+cNES)*S499+(cNES+cOSEX)*N499+(cNES+cEREX)*O499+(cNES+cHOEX)*P499))/(1+cDR)^(((cycle + 0.5)/('Life tables'!$I$2/2))))</f>
        <v>55067.507011079826</v>
      </c>
      <c r="X499" s="107">
        <f>((L499+G499+H499+I499+N499+O499+P499+S499)/('Life tables'!$I$2/2))/(1+oDR)^(((cycle + 0.5)/('Life tables'!$I$2/2)))</f>
        <v>19.931361498962442</v>
      </c>
      <c r="Y499" s="31">
        <f>((uNES*L499+ uOCEX*G499+uEREX*H499+uHOEX*I499+uNES*S499+ uOCEX*N499+uEREX*O499+uHOEX*P499)/('Life tables'!$I$2/2))/(1+oDR)^(((cycle + 0.5)/('Life tables'!$I$2/2)))</f>
        <v>13.136268339134796</v>
      </c>
      <c r="Z499" s="100">
        <f t="shared" si="138"/>
        <v>165921.95358332951</v>
      </c>
      <c r="AA499" s="107">
        <f>((L499+G499+H499+I499+N499+O499+P499+S499)/('Life tables'!$I$2/2))</f>
        <v>26.419894158848486</v>
      </c>
      <c r="AB499" s="31">
        <f>((uNES*L499+ uOCEX*G499+uEREX*H499+uHOEX*I499+uNES*S499+ uOCEX*N499+uEREX*O499+uHOEX*P499)/('Life tables'!$I$2/2))</f>
        <v>17.412700039595407</v>
      </c>
    </row>
    <row r="500" spans="1:28" x14ac:dyDescent="0.25">
      <c r="A500" s="4">
        <v>494</v>
      </c>
      <c r="C500" s="105">
        <f>IF(male=0,VLOOKUP((($A$5:$A$1570/'Life tables'!$I$2)*2)+age,lifetable,13,1),IF(male=1,VLOOKUP((($A$5:$A$1570/'Life tables'!$I$2)*2)+age,lifetable,10,1),"error"))</f>
        <v>2.7596604845614436E-4</v>
      </c>
      <c r="F500" s="96">
        <f t="shared" si="126"/>
        <v>105.85638930513181</v>
      </c>
      <c r="G500" s="96">
        <f t="shared" si="127"/>
        <v>10.633495850917198</v>
      </c>
      <c r="H500" s="96">
        <f t="shared" si="128"/>
        <v>0.60728782660291647</v>
      </c>
      <c r="I500" s="96">
        <f t="shared" si="129"/>
        <v>0.24333448875986</v>
      </c>
      <c r="J500" s="96">
        <f t="shared" si="130"/>
        <v>3.2381996170724195E-2</v>
      </c>
      <c r="K500" s="96">
        <f t="shared" si="131"/>
        <v>0.25427095692803942</v>
      </c>
      <c r="L500" s="96">
        <f t="shared" si="139"/>
        <v>94.085618185753077</v>
      </c>
      <c r="M500" s="96">
        <f t="shared" si="132"/>
        <v>582.94856026257844</v>
      </c>
      <c r="N500" s="96">
        <f t="shared" si="133"/>
        <v>56.139209385661012</v>
      </c>
      <c r="O500" s="96">
        <f t="shared" si="134"/>
        <v>1.3400371089165246</v>
      </c>
      <c r="P500" s="96">
        <f t="shared" si="135"/>
        <v>1.3400371089165246</v>
      </c>
      <c r="Q500" s="96">
        <f t="shared" si="136"/>
        <v>0.17710613589793983</v>
      </c>
      <c r="R500" s="96">
        <f t="shared" si="137"/>
        <v>0.10504433017953627</v>
      </c>
      <c r="S500" s="96">
        <f t="shared" si="140"/>
        <v>523.84712619300694</v>
      </c>
      <c r="T500" s="96">
        <f t="shared" si="141"/>
        <v>60.066260316671006</v>
      </c>
      <c r="U500" s="96">
        <f t="shared" si="142"/>
        <v>251.69759353479469</v>
      </c>
      <c r="V500" s="32">
        <f t="shared" si="143"/>
        <v>999.99999999999977</v>
      </c>
      <c r="W500" s="100">
        <f>IF(A500=1,((cPH1_+cPHr+(cNES*L500+(cNES+cOSEX)*G500+(cNES+cEREX)*H500+(cNES+cHOEX)*I500+(cNES+cNES)*S500+(cNES+cOSEX)*N500+(cNES+cEREX)*O500+(cNES+cHOEX)*P500)))/(1+cDR)^(A$6:A$65537 + 0.5),(cPHr+(cNES*L500+(cNES+cOSEX)*G500+(cNES+cEREX)*H500+(cNES+cHOEX)*I500+(cNES+cNES)*S500+(cNES+cOSEX)*N500+(cNES+cEREX)*O500+(cNES+cHOEX)*P500))/(1+cDR)^(((cycle + 0.5)/('Life tables'!$I$2/2))))</f>
        <v>54899.205056300241</v>
      </c>
      <c r="X500" s="107">
        <f>((L500+G500+H500+I500+N500+O500+P500+S500)/('Life tables'!$I$2/2))/(1+oDR)^(((cycle + 0.5)/('Life tables'!$I$2/2)))</f>
        <v>19.903532970743395</v>
      </c>
      <c r="Y500" s="31">
        <f>((uNES*L500+ uOCEX*G500+uEREX*H500+uHOEX*I500+uNES*S500+ uOCEX*N500+uEREX*O500+uHOEX*P500)/('Life tables'!$I$2/2))/(1+oDR)^(((cycle + 0.5)/('Life tables'!$I$2/2)))</f>
        <v>13.117927243471724</v>
      </c>
      <c r="Z500" s="100">
        <f t="shared" si="138"/>
        <v>165784.95958950921</v>
      </c>
      <c r="AA500" s="107">
        <f>((L500+G500+H500+I500+N500+O500+P500+S500)/('Life tables'!$I$2/2))</f>
        <v>26.398077059332493</v>
      </c>
      <c r="AB500" s="31">
        <f>((uNES*L500+ uOCEX*G500+uEREX*H500+uHOEX*I500+uNES*S500+ uOCEX*N500+uEREX*O500+uHOEX*P500)/('Life tables'!$I$2/2))</f>
        <v>17.398320928294464</v>
      </c>
    </row>
    <row r="501" spans="1:28" x14ac:dyDescent="0.25">
      <c r="A501" s="4">
        <v>495</v>
      </c>
      <c r="C501" s="105">
        <f>IF(male=0,VLOOKUP((($A$5:$A$1570/'Life tables'!$I$2)*2)+age,lifetable,13,1),IF(male=1,VLOOKUP((($A$5:$A$1570/'Life tables'!$I$2)*2)+age,lifetable,10,1),"error"))</f>
        <v>2.7596604845614436E-4</v>
      </c>
      <c r="F501" s="96">
        <f t="shared" si="126"/>
        <v>105.76896625930846</v>
      </c>
      <c r="G501" s="96">
        <f t="shared" si="127"/>
        <v>10.624714022997887</v>
      </c>
      <c r="H501" s="96">
        <f t="shared" si="128"/>
        <v>0.60678628907795851</v>
      </c>
      <c r="I501" s="96">
        <f t="shared" si="129"/>
        <v>0.24313352741684707</v>
      </c>
      <c r="J501" s="96">
        <f t="shared" si="130"/>
        <v>3.2355253026038568E-2</v>
      </c>
      <c r="K501" s="96">
        <f t="shared" si="131"/>
        <v>0.25406096354299212</v>
      </c>
      <c r="L501" s="96">
        <f t="shared" si="139"/>
        <v>94.007916203246737</v>
      </c>
      <c r="M501" s="96">
        <f t="shared" si="132"/>
        <v>582.46717988922546</v>
      </c>
      <c r="N501" s="96">
        <f t="shared" si="133"/>
        <v>56.092851412735172</v>
      </c>
      <c r="O501" s="96">
        <f t="shared" si="134"/>
        <v>1.3389305489080283</v>
      </c>
      <c r="P501" s="96">
        <f t="shared" si="135"/>
        <v>1.3389305489080283</v>
      </c>
      <c r="Q501" s="96">
        <f t="shared" si="136"/>
        <v>0.17695988728591266</v>
      </c>
      <c r="R501" s="96">
        <f t="shared" si="137"/>
        <v>0.10495758791387622</v>
      </c>
      <c r="S501" s="96">
        <f t="shared" si="140"/>
        <v>523.41454990347449</v>
      </c>
      <c r="T501" s="96">
        <f t="shared" si="141"/>
        <v>60.275575456982956</v>
      </c>
      <c r="U501" s="96">
        <f t="shared" si="142"/>
        <v>252.05661208625156</v>
      </c>
      <c r="V501" s="32">
        <f t="shared" si="143"/>
        <v>999.99999999999977</v>
      </c>
      <c r="W501" s="100">
        <f>IF(A501=1,((cPH1_+cPHr+(cNES*L501+(cNES+cOSEX)*G501+(cNES+cEREX)*H501+(cNES+cHOEX)*I501+(cNES+cNES)*S501+(cNES+cOSEX)*N501+(cNES+cEREX)*O501+(cNES+cHOEX)*P501)))/(1+cDR)^(A$6:A$65537 + 0.5),(cPHr+(cNES*L501+(cNES+cOSEX)*G501+(cNES+cEREX)*H501+(cNES+cHOEX)*I501+(cNES+cNES)*S501+(cNES+cOSEX)*N501+(cNES+cEREX)*O501+(cNES+cHOEX)*P501))/(1+cDR)^(((cycle + 0.5)/('Life tables'!$I$2/2))))</f>
        <v>54731.417473768255</v>
      </c>
      <c r="X501" s="107">
        <f>((L501+G501+H501+I501+N501+O501+P501+S501)/('Life tables'!$I$2/2))/(1+oDR)^(((cycle + 0.5)/('Life tables'!$I$2/2)))</f>
        <v>19.875743297775177</v>
      </c>
      <c r="Y501" s="31">
        <f>((uNES*L501+ uOCEX*G501+uEREX*H501+uHOEX*I501+uNES*S501+ uOCEX*N501+uEREX*O501+uHOEX*P501)/('Life tables'!$I$2/2))/(1+oDR)^(((cycle + 0.5)/('Life tables'!$I$2/2)))</f>
        <v>13.099611756330086</v>
      </c>
      <c r="Z501" s="100">
        <f t="shared" si="138"/>
        <v>165648.0786859488</v>
      </c>
      <c r="AA501" s="107">
        <f>((L501+G501+H501+I501+N501+O501+P501+S501)/('Life tables'!$I$2/2))</f>
        <v>26.376277976743342</v>
      </c>
      <c r="AB501" s="31">
        <f>((uNES*L501+ uOCEX*G501+uEREX*H501+uHOEX*I501+uNES*S501+ uOCEX*N501+uEREX*O501+uHOEX*P501)/('Life tables'!$I$2/2))</f>
        <v>17.383953691485523</v>
      </c>
    </row>
    <row r="502" spans="1:28" x14ac:dyDescent="0.25">
      <c r="A502" s="4">
        <v>496</v>
      </c>
      <c r="C502" s="105">
        <f>IF(male=0,VLOOKUP((($A$5:$A$1570/'Life tables'!$I$2)*2)+age,lifetable,13,1),IF(male=1,VLOOKUP((($A$5:$A$1570/'Life tables'!$I$2)*2)+age,lifetable,10,1),"error"))</f>
        <v>3.0034427820335718E-4</v>
      </c>
      <c r="F502" s="96">
        <f t="shared" si="126"/>
        <v>105.68161581320564</v>
      </c>
      <c r="G502" s="96">
        <f t="shared" si="127"/>
        <v>10.615939487872447</v>
      </c>
      <c r="H502" s="96">
        <f t="shared" si="128"/>
        <v>0.60628516805054788</v>
      </c>
      <c r="I502" s="96">
        <f t="shared" si="129"/>
        <v>0.24293273296046233</v>
      </c>
      <c r="J502" s="96">
        <f t="shared" si="130"/>
        <v>3.5184363041233832E-2</v>
      </c>
      <c r="K502" s="96">
        <f t="shared" si="131"/>
        <v>0.25385114454515506</v>
      </c>
      <c r="L502" s="96">
        <f t="shared" si="139"/>
        <v>93.927422916735793</v>
      </c>
      <c r="M502" s="96">
        <f t="shared" si="132"/>
        <v>581.98619664355942</v>
      </c>
      <c r="N502" s="96">
        <f t="shared" si="133"/>
        <v>56.046531684066011</v>
      </c>
      <c r="O502" s="96">
        <f t="shared" si="134"/>
        <v>1.3378249017859747</v>
      </c>
      <c r="P502" s="96">
        <f t="shared" si="135"/>
        <v>1.3378249017859747</v>
      </c>
      <c r="Q502" s="96">
        <f t="shared" si="136"/>
        <v>0.1924330953686581</v>
      </c>
      <c r="R502" s="96">
        <f t="shared" si="137"/>
        <v>0.10487091720858138</v>
      </c>
      <c r="S502" s="96">
        <f t="shared" si="140"/>
        <v>522.96671114334424</v>
      </c>
      <c r="T502" s="96">
        <f t="shared" si="141"/>
        <v>60.503192915392852</v>
      </c>
      <c r="U502" s="96">
        <f t="shared" si="142"/>
        <v>252.41533414800529</v>
      </c>
      <c r="V502" s="32">
        <f t="shared" si="143"/>
        <v>999.99999999999966</v>
      </c>
      <c r="W502" s="100">
        <f>IF(A502=1,((cPH1_+cPHr+(cNES*L502+(cNES+cOSEX)*G502+(cNES+cEREX)*H502+(cNES+cHOEX)*I502+(cNES+cNES)*S502+(cNES+cOSEX)*N502+(cNES+cEREX)*O502+(cNES+cHOEX)*P502)))/(1+cDR)^(A$6:A$65537 + 0.5),(cPHr+(cNES*L502+(cNES+cOSEX)*G502+(cNES+cEREX)*H502+(cNES+cHOEX)*I502+(cNES+cNES)*S502+(cNES+cOSEX)*N502+(cNES+cEREX)*O502+(cNES+cHOEX)*P502))/(1+cDR)^(((cycle + 0.5)/('Life tables'!$I$2/2))))</f>
        <v>54562.8734778992</v>
      </c>
      <c r="X502" s="107">
        <f>((L502+G502+H502+I502+N502+O502+P502+S502)/('Life tables'!$I$2/2))/(1+oDR)^(((cycle + 0.5)/('Life tables'!$I$2/2)))</f>
        <v>19.847458740723916</v>
      </c>
      <c r="Y502" s="31">
        <f>((uNES*L502+ uOCEX*G502+uEREX*H502+uHOEX*I502+uNES*S502+ uOCEX*N502+uEREX*O502+uHOEX*P502)/('Life tables'!$I$2/2))/(1+oDR)^(((cycle + 0.5)/('Life tables'!$I$2/2)))</f>
        <v>13.080964272949862</v>
      </c>
      <c r="Z502" s="100">
        <f t="shared" si="138"/>
        <v>165507.46082970765</v>
      </c>
      <c r="AA502" s="107">
        <f>((L502+G502+H502+I502+N502+O502+P502+S502)/('Life tables'!$I$2/2))</f>
        <v>26.353788260208063</v>
      </c>
      <c r="AB502" s="31">
        <f>((uNES*L502+ uOCEX*G502+uEREX*H502+uHOEX*I502+uNES*S502+ uOCEX*N502+uEREX*O502+uHOEX*P502)/('Life tables'!$I$2/2))</f>
        <v>17.369123533247532</v>
      </c>
    </row>
    <row r="503" spans="1:28" x14ac:dyDescent="0.25">
      <c r="A503" s="4">
        <v>497</v>
      </c>
      <c r="C503" s="105">
        <f>IF(male=0,VLOOKUP((($A$5:$A$1570/'Life tables'!$I$2)*2)+age,lifetable,13,1),IF(male=1,VLOOKUP((($A$5:$A$1570/'Life tables'!$I$2)*2)+age,lifetable,10,1),"error"))</f>
        <v>3.0034427820335718E-4</v>
      </c>
      <c r="F503" s="96">
        <f t="shared" si="126"/>
        <v>105.59147768378099</v>
      </c>
      <c r="G503" s="96">
        <f t="shared" si="127"/>
        <v>10.606884924123031</v>
      </c>
      <c r="H503" s="96">
        <f t="shared" si="128"/>
        <v>0.60576805435460879</v>
      </c>
      <c r="I503" s="96">
        <f t="shared" si="129"/>
        <v>0.24272553039304726</v>
      </c>
      <c r="J503" s="96">
        <f t="shared" si="130"/>
        <v>3.5154353539154123E-2</v>
      </c>
      <c r="K503" s="96">
        <f t="shared" si="131"/>
        <v>0.25363462942901555</v>
      </c>
      <c r="L503" s="96">
        <f t="shared" si="139"/>
        <v>93.847310191942142</v>
      </c>
      <c r="M503" s="96">
        <f t="shared" si="132"/>
        <v>581.48999525282056</v>
      </c>
      <c r="N503" s="96">
        <f t="shared" si="133"/>
        <v>55.998746415054285</v>
      </c>
      <c r="O503" s="96">
        <f t="shared" si="134"/>
        <v>1.3366842723678549</v>
      </c>
      <c r="P503" s="96">
        <f t="shared" si="135"/>
        <v>1.3366842723678549</v>
      </c>
      <c r="Q503" s="96">
        <f t="shared" si="136"/>
        <v>0.19226902692494449</v>
      </c>
      <c r="R503" s="96">
        <f t="shared" si="137"/>
        <v>0.10478150427187073</v>
      </c>
      <c r="S503" s="96">
        <f t="shared" si="140"/>
        <v>522.52082976183374</v>
      </c>
      <c r="T503" s="96">
        <f t="shared" si="141"/>
        <v>60.730616295856947</v>
      </c>
      <c r="U503" s="96">
        <f t="shared" si="142"/>
        <v>252.77375028170619</v>
      </c>
      <c r="V503" s="32">
        <f t="shared" si="143"/>
        <v>999.99999999999966</v>
      </c>
      <c r="W503" s="100">
        <f>IF(A503=1,((cPH1_+cPHr+(cNES*L503+(cNES+cOSEX)*G503+(cNES+cEREX)*H503+(cNES+cHOEX)*I503+(cNES+cNES)*S503+(cNES+cOSEX)*N503+(cNES+cEREX)*O503+(cNES+cHOEX)*P503)))/(1+cDR)^(A$6:A$65537 + 0.5),(cPHr+(cNES*L503+(cNES+cOSEX)*G503+(cNES+cEREX)*H503+(cNES+cHOEX)*I503+(cNES+cNES)*S503+(cNES+cOSEX)*N503+(cNES+cEREX)*O503+(cNES+cHOEX)*P503))/(1+cDR)^(((cycle + 0.5)/('Life tables'!$I$2/2))))</f>
        <v>54394.652074114158</v>
      </c>
      <c r="X503" s="107">
        <f>((L503+G503+H503+I503+N503+O503+P503+S503)/('Life tables'!$I$2/2))/(1+oDR)^(((cycle + 0.5)/('Life tables'!$I$2/2)))</f>
        <v>19.819214436400287</v>
      </c>
      <c r="Y503" s="31">
        <f>((uNES*L503+ uOCEX*G503+uEREX*H503+uHOEX*I503+uNES*S503+ uOCEX*N503+uEREX*O503+uHOEX*P503)/('Life tables'!$I$2/2))/(1+oDR)^(((cycle + 0.5)/('Life tables'!$I$2/2)))</f>
        <v>13.062349158492696</v>
      </c>
      <c r="Z503" s="100">
        <f t="shared" si="138"/>
        <v>165366.36515749659</v>
      </c>
      <c r="AA503" s="107">
        <f>((L503+G503+H503+I503+N503+O503+P503+S503)/('Life tables'!$I$2/2))</f>
        <v>26.331317721969302</v>
      </c>
      <c r="AB503" s="31">
        <f>((uNES*L503+ uOCEX*G503+uEREX*H503+uHOEX*I503+uNES*S503+ uOCEX*N503+uEREX*O503+uHOEX*P503)/('Life tables'!$I$2/2))</f>
        <v>17.354313764115066</v>
      </c>
    </row>
    <row r="504" spans="1:28" x14ac:dyDescent="0.25">
      <c r="A504" s="4">
        <v>498</v>
      </c>
      <c r="C504" s="105">
        <f>IF(male=0,VLOOKUP((($A$5:$A$1570/'Life tables'!$I$2)*2)+age,lifetable,13,1),IF(male=1,VLOOKUP((($A$5:$A$1570/'Life tables'!$I$2)*2)+age,lifetable,10,1),"error"))</f>
        <v>3.0034427820335718E-4</v>
      </c>
      <c r="F504" s="96">
        <f t="shared" si="126"/>
        <v>105.50141776747434</v>
      </c>
      <c r="G504" s="96">
        <f t="shared" si="127"/>
        <v>10.597838217045007</v>
      </c>
      <c r="H504" s="96">
        <f t="shared" si="128"/>
        <v>0.60525138935973288</v>
      </c>
      <c r="I504" s="96">
        <f t="shared" si="129"/>
        <v>0.24251850761590465</v>
      </c>
      <c r="J504" s="96">
        <f t="shared" si="130"/>
        <v>3.5124370076406938E-2</v>
      </c>
      <c r="K504" s="96">
        <f t="shared" si="131"/>
        <v>0.25341830218367423</v>
      </c>
      <c r="L504" s="96">
        <f t="shared" si="139"/>
        <v>93.767266981193615</v>
      </c>
      <c r="M504" s="96">
        <f t="shared" si="132"/>
        <v>580.9942156549622</v>
      </c>
      <c r="N504" s="96">
        <f t="shared" si="133"/>
        <v>55.951001765610819</v>
      </c>
      <c r="O504" s="96">
        <f t="shared" si="134"/>
        <v>1.3355446125346191</v>
      </c>
      <c r="P504" s="96">
        <f t="shared" si="135"/>
        <v>1.3355446125346191</v>
      </c>
      <c r="Q504" s="96">
        <f t="shared" si="136"/>
        <v>0.19210509794658259</v>
      </c>
      <c r="R504" s="96">
        <f t="shared" si="137"/>
        <v>0.10469216734006623</v>
      </c>
      <c r="S504" s="96">
        <f t="shared" si="140"/>
        <v>522.07532739899546</v>
      </c>
      <c r="T504" s="96">
        <f t="shared" si="141"/>
        <v>60.957845763879938</v>
      </c>
      <c r="U504" s="96">
        <f t="shared" si="142"/>
        <v>253.13186075122994</v>
      </c>
      <c r="V504" s="32">
        <f t="shared" si="143"/>
        <v>999.99999999999966</v>
      </c>
      <c r="W504" s="100">
        <f>IF(A504=1,((cPH1_+cPHr+(cNES*L504+(cNES+cOSEX)*G504+(cNES+cEREX)*H504+(cNES+cHOEX)*I504+(cNES+cNES)*S504+(cNES+cOSEX)*N504+(cNES+cEREX)*O504+(cNES+cHOEX)*P504)))/(1+cDR)^(A$6:A$65537 + 0.5),(cPHr+(cNES*L504+(cNES+cOSEX)*G504+(cNES+cEREX)*H504+(cNES+cHOEX)*I504+(cNES+cNES)*S504+(cNES+cOSEX)*N504+(cNES+cEREX)*O504+(cNES+cHOEX)*P504))/(1+cDR)^(((cycle + 0.5)/('Life tables'!$I$2/2))))</f>
        <v>54226.949277583299</v>
      </c>
      <c r="X504" s="107">
        <f>((L504+G504+H504+I504+N504+O504+P504+S504)/('Life tables'!$I$2/2))/(1+oDR)^(((cycle + 0.5)/('Life tables'!$I$2/2)))</f>
        <v>19.791010327431742</v>
      </c>
      <c r="Y504" s="31">
        <f>((uNES*L504+ uOCEX*G504+uEREX*H504+uHOEX*I504+uNES*S504+ uOCEX*N504+uEREX*O504+uHOEX*P504)/('Life tables'!$I$2/2))/(1+oDR)^(((cycle + 0.5)/('Life tables'!$I$2/2)))</f>
        <v>13.043760535741741</v>
      </c>
      <c r="Z504" s="100">
        <f t="shared" si="138"/>
        <v>165225.38967273201</v>
      </c>
      <c r="AA504" s="107">
        <f>((L504+G504+H504+I504+N504+O504+P504+S504)/('Life tables'!$I$2/2))</f>
        <v>26.308866345557679</v>
      </c>
      <c r="AB504" s="31">
        <f>((uNES*L504+ uOCEX*G504+uEREX*H504+uHOEX*I504+uNES*S504+ uOCEX*N504+uEREX*O504+uHOEX*P504)/('Life tables'!$I$2/2))</f>
        <v>17.339516624001561</v>
      </c>
    </row>
    <row r="505" spans="1:28" x14ac:dyDescent="0.25">
      <c r="A505" s="4">
        <v>499</v>
      </c>
      <c r="C505" s="105">
        <f>IF(male=0,VLOOKUP((($A$5:$A$1570/'Life tables'!$I$2)*2)+age,lifetable,13,1),IF(male=1,VLOOKUP((($A$5:$A$1570/'Life tables'!$I$2)*2)+age,lifetable,10,1),"error"))</f>
        <v>3.0034427820335718E-4</v>
      </c>
      <c r="F505" s="96">
        <f t="shared" si="126"/>
        <v>105.41143593405037</v>
      </c>
      <c r="G505" s="96">
        <f t="shared" si="127"/>
        <v>10.588799353555968</v>
      </c>
      <c r="H505" s="96">
        <f t="shared" si="128"/>
        <v>0.60473517231877305</v>
      </c>
      <c r="I505" s="96">
        <f t="shared" si="129"/>
        <v>0.24231166432965973</v>
      </c>
      <c r="J505" s="96">
        <f t="shared" si="130"/>
        <v>3.5094412609633342E-2</v>
      </c>
      <c r="K505" s="96">
        <f t="shared" si="131"/>
        <v>0.25320216249630123</v>
      </c>
      <c r="L505" s="96">
        <f t="shared" si="139"/>
        <v>93.687293168740041</v>
      </c>
      <c r="M505" s="96">
        <f t="shared" si="132"/>
        <v>580.49885755083938</v>
      </c>
      <c r="N505" s="96">
        <f t="shared" si="133"/>
        <v>55.903297706927304</v>
      </c>
      <c r="O505" s="96">
        <f t="shared" si="134"/>
        <v>1.3344059215986159</v>
      </c>
      <c r="P505" s="96">
        <f t="shared" si="135"/>
        <v>1.3344059215986159</v>
      </c>
      <c r="Q505" s="96">
        <f t="shared" si="136"/>
        <v>0.19194130833466042</v>
      </c>
      <c r="R505" s="96">
        <f t="shared" si="137"/>
        <v>0.10460290635926349</v>
      </c>
      <c r="S505" s="96">
        <f t="shared" si="140"/>
        <v>521.63020378602096</v>
      </c>
      <c r="T505" s="96">
        <f t="shared" si="141"/>
        <v>61.184881484824231</v>
      </c>
      <c r="U505" s="96">
        <f t="shared" si="142"/>
        <v>253.48966582008549</v>
      </c>
      <c r="V505" s="32">
        <f t="shared" si="143"/>
        <v>999.99999999999966</v>
      </c>
      <c r="W505" s="100">
        <f>IF(A505=1,((cPH1_+cPHr+(cNES*L505+(cNES+cOSEX)*G505+(cNES+cEREX)*H505+(cNES+cHOEX)*I505+(cNES+cNES)*S505+(cNES+cOSEX)*N505+(cNES+cEREX)*O505+(cNES+cHOEX)*P505)))/(1+cDR)^(A$6:A$65537 + 0.5),(cPHr+(cNES*L505+(cNES+cOSEX)*G505+(cNES+cEREX)*H505+(cNES+cHOEX)*I505+(cNES+cNES)*S505+(cNES+cOSEX)*N505+(cNES+cEREX)*O505+(cNES+cHOEX)*P505))/(1+cDR)^(((cycle + 0.5)/('Life tables'!$I$2/2))))</f>
        <v>54059.763491338686</v>
      </c>
      <c r="X505" s="107">
        <f>((L505+G505+H505+I505+N505+O505+P505+S505)/('Life tables'!$I$2/2))/(1+oDR)^(((cycle + 0.5)/('Life tables'!$I$2/2)))</f>
        <v>19.762846356531664</v>
      </c>
      <c r="Y505" s="31">
        <f>((uNES*L505+ uOCEX*G505+uEREX*H505+uHOEX*I505+uNES*S505+ uOCEX*N505+uEREX*O505+uHOEX*P505)/('Life tables'!$I$2/2))/(1+oDR)^(((cycle + 0.5)/('Life tables'!$I$2/2)))</f>
        <v>13.025198366943105</v>
      </c>
      <c r="Z505" s="100">
        <f t="shared" si="138"/>
        <v>165084.53427843389</v>
      </c>
      <c r="AA505" s="107">
        <f>((L505+G505+H505+I505+N505+O505+P505+S505)/('Life tables'!$I$2/2))</f>
        <v>26.286434114523356</v>
      </c>
      <c r="AB505" s="31">
        <f>((uNES*L505+ uOCEX*G505+uEREX*H505+uHOEX*I505+uNES*S505+ uOCEX*N505+uEREX*O505+uHOEX*P505)/('Life tables'!$I$2/2))</f>
        <v>17.324732102068271</v>
      </c>
    </row>
    <row r="506" spans="1:28" x14ac:dyDescent="0.25">
      <c r="A506" s="4">
        <v>500</v>
      </c>
      <c r="C506" s="105">
        <f>IF(male=0,VLOOKUP((($A$5:$A$1570/'Life tables'!$I$2)*2)+age,lifetable,13,1),IF(male=1,VLOOKUP((($A$5:$A$1570/'Life tables'!$I$2)*2)+age,lifetable,10,1),"error"))</f>
        <v>3.0034427820335718E-4</v>
      </c>
      <c r="F506" s="96">
        <f t="shared" si="126"/>
        <v>105.32153205636055</v>
      </c>
      <c r="G506" s="96">
        <f t="shared" si="127"/>
        <v>10.579768320883577</v>
      </c>
      <c r="H506" s="96">
        <f t="shared" si="128"/>
        <v>0.60421940250229045</v>
      </c>
      <c r="I506" s="96">
        <f t="shared" si="129"/>
        <v>0.24210500024203321</v>
      </c>
      <c r="J506" s="96">
        <f t="shared" si="130"/>
        <v>3.5064481096502009E-2</v>
      </c>
      <c r="K506" s="96">
        <f t="shared" si="131"/>
        <v>0.25298621006148092</v>
      </c>
      <c r="L506" s="96">
        <f t="shared" si="139"/>
        <v>93.607388641574673</v>
      </c>
      <c r="M506" s="96">
        <f t="shared" si="132"/>
        <v>580.00392063872948</v>
      </c>
      <c r="N506" s="96">
        <f t="shared" si="133"/>
        <v>55.855634209947205</v>
      </c>
      <c r="O506" s="96">
        <f t="shared" si="134"/>
        <v>1.3332681988662687</v>
      </c>
      <c r="P506" s="96">
        <f t="shared" si="135"/>
        <v>1.3332681988662687</v>
      </c>
      <c r="Q506" s="96">
        <f t="shared" si="136"/>
        <v>0.19177765798941376</v>
      </c>
      <c r="R506" s="96">
        <f t="shared" si="137"/>
        <v>0.10451372127509363</v>
      </c>
      <c r="S506" s="96">
        <f t="shared" si="140"/>
        <v>521.18545865178521</v>
      </c>
      <c r="T506" s="96">
        <f t="shared" si="141"/>
        <v>61.411723623910149</v>
      </c>
      <c r="U506" s="96">
        <f t="shared" si="142"/>
        <v>253.84716575142207</v>
      </c>
      <c r="V506" s="32">
        <f t="shared" si="143"/>
        <v>999.99999999999966</v>
      </c>
      <c r="W506" s="100">
        <f>IF(A506=1,((cPH1_+cPHr+(cNES*L506+(cNES+cOSEX)*G506+(cNES+cEREX)*H506+(cNES+cHOEX)*I506+(cNES+cNES)*S506+(cNES+cOSEX)*N506+(cNES+cEREX)*O506+(cNES+cHOEX)*P506)))/(1+cDR)^(A$6:A$65537 + 0.5),(cPHr+(cNES*L506+(cNES+cOSEX)*G506+(cNES+cEREX)*H506+(cNES+cHOEX)*I506+(cNES+cNES)*S506+(cNES+cOSEX)*N506+(cNES+cEREX)*O506+(cNES+cHOEX)*P506))/(1+cDR)^(((cycle + 0.5)/('Life tables'!$I$2/2))))</f>
        <v>53893.093123239378</v>
      </c>
      <c r="X506" s="107">
        <f>((L506+G506+H506+I506+N506+O506+P506+S506)/('Life tables'!$I$2/2))/(1+oDR)^(((cycle + 0.5)/('Life tables'!$I$2/2)))</f>
        <v>19.734722466499019</v>
      </c>
      <c r="Y506" s="31">
        <f>((uNES*L506+ uOCEX*G506+uEREX*H506+uHOEX*I506+uNES*S506+ uOCEX*N506+uEREX*O506+uHOEX*P506)/('Life tables'!$I$2/2))/(1+oDR)^(((cycle + 0.5)/('Life tables'!$I$2/2)))</f>
        <v>13.006662614399195</v>
      </c>
      <c r="Z506" s="100">
        <f t="shared" si="138"/>
        <v>164943.79887744758</v>
      </c>
      <c r="AA506" s="107">
        <f>((L506+G506+H506+I506+N506+O506+P506+S506)/('Life tables'!$I$2/2))</f>
        <v>26.26402101243573</v>
      </c>
      <c r="AB506" s="31">
        <f>((uNES*L506+ uOCEX*G506+uEREX*H506+uHOEX*I506+uNES*S506+ uOCEX*N506+uEREX*O506+uHOEX*P506)/('Life tables'!$I$2/2))</f>
        <v>17.309960187489001</v>
      </c>
    </row>
    <row r="507" spans="1:28" x14ac:dyDescent="0.25">
      <c r="A507" s="4">
        <v>501</v>
      </c>
      <c r="C507" s="105">
        <f>IF(male=0,VLOOKUP((($A$5:$A$1570/'Life tables'!$I$2)*2)+age,lifetable,13,1),IF(male=1,VLOOKUP((($A$5:$A$1570/'Life tables'!$I$2)*2)+age,lifetable,10,1),"error"))</f>
        <v>3.0034427820335718E-4</v>
      </c>
      <c r="F507" s="96">
        <f t="shared" si="126"/>
        <v>105.23170601020105</v>
      </c>
      <c r="G507" s="96">
        <f t="shared" si="127"/>
        <v>10.570745106551298</v>
      </c>
      <c r="H507" s="96">
        <f t="shared" si="128"/>
        <v>0.60370407919773961</v>
      </c>
      <c r="I507" s="96">
        <f t="shared" si="129"/>
        <v>0.24189851506751497</v>
      </c>
      <c r="J507" s="96">
        <f t="shared" si="130"/>
        <v>3.5034575495662024E-2</v>
      </c>
      <c r="K507" s="96">
        <f t="shared" si="131"/>
        <v>0.25277044458087111</v>
      </c>
      <c r="L507" s="96">
        <f t="shared" si="139"/>
        <v>93.52755328930796</v>
      </c>
      <c r="M507" s="96">
        <f t="shared" si="132"/>
        <v>579.50940461446646</v>
      </c>
      <c r="N507" s="96">
        <f t="shared" si="133"/>
        <v>55.808011245378665</v>
      </c>
      <c r="O507" s="96">
        <f t="shared" si="134"/>
        <v>1.332131443638384</v>
      </c>
      <c r="P507" s="96">
        <f t="shared" si="135"/>
        <v>1.332131443638384</v>
      </c>
      <c r="Q507" s="96">
        <f t="shared" si="136"/>
        <v>0.19161414681027045</v>
      </c>
      <c r="R507" s="96">
        <f t="shared" si="137"/>
        <v>0.10442461203274751</v>
      </c>
      <c r="S507" s="96">
        <f t="shared" si="140"/>
        <v>520.74109172296801</v>
      </c>
      <c r="T507" s="96">
        <f t="shared" si="141"/>
        <v>61.63837234621608</v>
      </c>
      <c r="U507" s="96">
        <f t="shared" si="142"/>
        <v>254.20436080803569</v>
      </c>
      <c r="V507" s="32">
        <f t="shared" si="143"/>
        <v>999.99999999999977</v>
      </c>
      <c r="W507" s="100">
        <f>IF(A507=1,((cPH1_+cPHr+(cNES*L507+(cNES+cOSEX)*G507+(cNES+cEREX)*H507+(cNES+cHOEX)*I507+(cNES+cNES)*S507+(cNES+cOSEX)*N507+(cNES+cEREX)*O507+(cNES+cHOEX)*P507)))/(1+cDR)^(A$6:A$65537 + 0.5),(cPHr+(cNES*L507+(cNES+cOSEX)*G507+(cNES+cEREX)*H507+(cNES+cHOEX)*I507+(cNES+cNES)*S507+(cNES+cOSEX)*N507+(cNES+cEREX)*O507+(cNES+cHOEX)*P507))/(1+cDR)^(((cycle + 0.5)/('Life tables'!$I$2/2))))</f>
        <v>53726.936585961237</v>
      </c>
      <c r="X507" s="107">
        <f>((L507+G507+H507+I507+N507+O507+P507+S507)/('Life tables'!$I$2/2))/(1+oDR)^(((cycle + 0.5)/('Life tables'!$I$2/2)))</f>
        <v>19.706638600218042</v>
      </c>
      <c r="Y507" s="31">
        <f>((uNES*L507+ uOCEX*G507+uEREX*H507+uHOEX*I507+uNES*S507+ uOCEX*N507+uEREX*O507+uHOEX*P507)/('Life tables'!$I$2/2))/(1+oDR)^(((cycle + 0.5)/('Life tables'!$I$2/2)))</f>
        <v>12.988153240468524</v>
      </c>
      <c r="Z507" s="100">
        <f t="shared" si="138"/>
        <v>164803.18337245577</v>
      </c>
      <c r="AA507" s="107">
        <f>((L507+G507+H507+I507+N507+O507+P507+S507)/('Life tables'!$I$2/2))</f>
        <v>26.24162702288319</v>
      </c>
      <c r="AB507" s="31">
        <f>((uNES*L507+ uOCEX*G507+uEREX*H507+uHOEX*I507+uNES*S507+ uOCEX*N507+uEREX*O507+uHOEX*P507)/('Life tables'!$I$2/2))</f>
        <v>17.295200869449932</v>
      </c>
    </row>
    <row r="508" spans="1:28" x14ac:dyDescent="0.25">
      <c r="A508" s="4">
        <v>502</v>
      </c>
      <c r="C508" s="105">
        <f>IF(male=0,VLOOKUP((($A$5:$A$1570/'Life tables'!$I$2)*2)+age,lifetable,13,1),IF(male=1,VLOOKUP((($A$5:$A$1570/'Life tables'!$I$2)*2)+age,lifetable,10,1),"error"))</f>
        <v>3.0034427820335718E-4</v>
      </c>
      <c r="F508" s="96">
        <f t="shared" si="126"/>
        <v>105.14195767417748</v>
      </c>
      <c r="G508" s="96">
        <f t="shared" si="127"/>
        <v>10.561729698364811</v>
      </c>
      <c r="H508" s="96">
        <f t="shared" si="128"/>
        <v>0.60318920170869283</v>
      </c>
      <c r="I508" s="96">
        <f t="shared" si="129"/>
        <v>0.24169220852705292</v>
      </c>
      <c r="J508" s="96">
        <f t="shared" si="130"/>
        <v>3.5004695766697791E-2</v>
      </c>
      <c r="K508" s="96">
        <f t="shared" si="131"/>
        <v>0.25255486576287806</v>
      </c>
      <c r="L508" s="96">
        <f t="shared" si="139"/>
        <v>93.447787004047342</v>
      </c>
      <c r="M508" s="96">
        <f t="shared" si="132"/>
        <v>579.01530917157038</v>
      </c>
      <c r="N508" s="96">
        <f t="shared" si="133"/>
        <v>55.760428783707006</v>
      </c>
      <c r="O508" s="96">
        <f t="shared" si="134"/>
        <v>1.3309956552104496</v>
      </c>
      <c r="P508" s="96">
        <f t="shared" si="135"/>
        <v>1.3309956552104496</v>
      </c>
      <c r="Q508" s="96">
        <f t="shared" si="136"/>
        <v>0.19145077469589314</v>
      </c>
      <c r="R508" s="96">
        <f t="shared" si="137"/>
        <v>0.10433557857699904</v>
      </c>
      <c r="S508" s="96">
        <f t="shared" si="140"/>
        <v>520.29710272416958</v>
      </c>
      <c r="T508" s="96">
        <f t="shared" si="141"/>
        <v>61.86482781667867</v>
      </c>
      <c r="U508" s="96">
        <f t="shared" si="142"/>
        <v>254.56125125237557</v>
      </c>
      <c r="V508" s="32">
        <f t="shared" si="143"/>
        <v>999.99999999999966</v>
      </c>
      <c r="W508" s="100">
        <f>IF(A508=1,((cPH1_+cPHr+(cNES*L508+(cNES+cOSEX)*G508+(cNES+cEREX)*H508+(cNES+cHOEX)*I508+(cNES+cNES)*S508+(cNES+cOSEX)*N508+(cNES+cEREX)*O508+(cNES+cHOEX)*P508)))/(1+cDR)^(A$6:A$65537 + 0.5),(cPHr+(cNES*L508+(cNES+cOSEX)*G508+(cNES+cEREX)*H508+(cNES+cHOEX)*I508+(cNES+cNES)*S508+(cNES+cOSEX)*N508+(cNES+cEREX)*O508+(cNES+cHOEX)*P508))/(1+cDR)^(((cycle + 0.5)/('Life tables'!$I$2/2))))</f>
        <v>53561.292296986561</v>
      </c>
      <c r="X508" s="107">
        <f>((L508+G508+H508+I508+N508+O508+P508+S508)/('Life tables'!$I$2/2))/(1+oDR)^(((cycle + 0.5)/('Life tables'!$I$2/2)))</f>
        <v>19.67859470065796</v>
      </c>
      <c r="Y508" s="31">
        <f>((uNES*L508+ uOCEX*G508+uEREX*H508+uHOEX*I508+uNES*S508+ uOCEX*N508+uEREX*O508+uHOEX*P508)/('Life tables'!$I$2/2))/(1+oDR)^(((cycle + 0.5)/('Life tables'!$I$2/2)))</f>
        <v>12.9696702075655</v>
      </c>
      <c r="Z508" s="100">
        <f t="shared" si="138"/>
        <v>164662.6876659902</v>
      </c>
      <c r="AA508" s="107">
        <f>((L508+G508+H508+I508+N508+O508+P508+S508)/('Life tables'!$I$2/2))</f>
        <v>26.219252129472871</v>
      </c>
      <c r="AB508" s="31">
        <f>((uNES*L508+ uOCEX*G508+uEREX*H508+uHOEX*I508+uNES*S508+ uOCEX*N508+uEREX*O508+uHOEX*P508)/('Life tables'!$I$2/2))</f>
        <v>17.280454137149473</v>
      </c>
    </row>
    <row r="509" spans="1:28" x14ac:dyDescent="0.25">
      <c r="A509" s="4">
        <v>503</v>
      </c>
      <c r="C509" s="105">
        <f>IF(male=0,VLOOKUP((($A$5:$A$1570/'Life tables'!$I$2)*2)+age,lifetable,13,1),IF(male=1,VLOOKUP((($A$5:$A$1570/'Life tables'!$I$2)*2)+age,lifetable,10,1),"error"))</f>
        <v>3.0034427820335718E-4</v>
      </c>
      <c r="F509" s="96">
        <f t="shared" si="126"/>
        <v>105.05228692957587</v>
      </c>
      <c r="G509" s="96">
        <f t="shared" si="127"/>
        <v>10.552722084399051</v>
      </c>
      <c r="H509" s="96">
        <f t="shared" si="128"/>
        <v>0.60267476935409958</v>
      </c>
      <c r="I509" s="96">
        <f t="shared" si="129"/>
        <v>0.24148608034775662</v>
      </c>
      <c r="J509" s="96">
        <f t="shared" si="130"/>
        <v>3.4974841870086128E-2</v>
      </c>
      <c r="K509" s="96">
        <f t="shared" si="131"/>
        <v>0.25233947332234641</v>
      </c>
      <c r="L509" s="96">
        <f t="shared" si="139"/>
        <v>93.368089680282537</v>
      </c>
      <c r="M509" s="96">
        <f t="shared" si="132"/>
        <v>578.52163400136942</v>
      </c>
      <c r="N509" s="96">
        <f t="shared" si="133"/>
        <v>55.712886795206458</v>
      </c>
      <c r="O509" s="96">
        <f t="shared" si="134"/>
        <v>1.3298608328729145</v>
      </c>
      <c r="P509" s="96">
        <f t="shared" si="135"/>
        <v>1.3298608328729145</v>
      </c>
      <c r="Q509" s="96">
        <f t="shared" si="136"/>
        <v>0.19128754154421995</v>
      </c>
      <c r="R509" s="96">
        <f t="shared" si="137"/>
        <v>0.10424662085222711</v>
      </c>
      <c r="S509" s="96">
        <f t="shared" si="140"/>
        <v>519.85349137802064</v>
      </c>
      <c r="T509" s="96">
        <f t="shared" si="141"/>
        <v>62.091090200092978</v>
      </c>
      <c r="U509" s="96">
        <f t="shared" si="142"/>
        <v>254.91783734655013</v>
      </c>
      <c r="V509" s="32">
        <f t="shared" si="143"/>
        <v>999.99999999999932</v>
      </c>
      <c r="W509" s="100">
        <f>IF(A509=1,((cPH1_+cPHr+(cNES*L509+(cNES+cOSEX)*G509+(cNES+cEREX)*H509+(cNES+cHOEX)*I509+(cNES+cNES)*S509+(cNES+cOSEX)*N509+(cNES+cEREX)*O509+(cNES+cHOEX)*P509)))/(1+cDR)^(A$6:A$65537 + 0.5),(cPHr+(cNES*L509+(cNES+cOSEX)*G509+(cNES+cEREX)*H509+(cNES+cHOEX)*I509+(cNES+cNES)*S509+(cNES+cOSEX)*N509+(cNES+cEREX)*O509+(cNES+cHOEX)*P509))/(1+cDR)^(((cycle + 0.5)/('Life tables'!$I$2/2))))</f>
        <v>53396.158678593682</v>
      </c>
      <c r="X509" s="107">
        <f>((L509+G509+H509+I509+N509+O509+P509+S509)/('Life tables'!$I$2/2))/(1+oDR)^(((cycle + 0.5)/('Life tables'!$I$2/2)))</f>
        <v>19.650590710872667</v>
      </c>
      <c r="Y509" s="31">
        <f>((uNES*L509+ uOCEX*G509+uEREX*H509+uHOEX*I509+uNES*S509+ uOCEX*N509+uEREX*O509+uHOEX*P509)/('Life tables'!$I$2/2))/(1+oDR)^(((cycle + 0.5)/('Life tables'!$I$2/2)))</f>
        <v>12.951213478160254</v>
      </c>
      <c r="Z509" s="100">
        <f t="shared" si="138"/>
        <v>164522.31166044305</v>
      </c>
      <c r="AA509" s="107">
        <f>((L509+G509+H509+I509+N509+O509+P509+S509)/('Life tables'!$I$2/2))</f>
        <v>26.196896315830394</v>
      </c>
      <c r="AB509" s="31">
        <f>((uNES*L509+ uOCEX*G509+uEREX*H509+uHOEX*I509+uNES*S509+ uOCEX*N509+uEREX*O509+uHOEX*P509)/('Life tables'!$I$2/2))</f>
        <v>17.265719979798106</v>
      </c>
    </row>
    <row r="510" spans="1:28" x14ac:dyDescent="0.25">
      <c r="A510" s="4">
        <v>504</v>
      </c>
      <c r="C510" s="105">
        <f>IF(male=0,VLOOKUP((($A$5:$A$1570/'Life tables'!$I$2)*2)+age,lifetable,13,1),IF(male=1,VLOOKUP((($A$5:$A$1570/'Life tables'!$I$2)*2)+age,lifetable,10,1),"error"))</f>
        <v>3.0034427820335718E-4</v>
      </c>
      <c r="F510" s="96">
        <f t="shared" si="126"/>
        <v>104.96269366023974</v>
      </c>
      <c r="G510" s="96">
        <f t="shared" si="127"/>
        <v>10.543722252985855</v>
      </c>
      <c r="H510" s="96">
        <f t="shared" si="128"/>
        <v>0.60216078146758145</v>
      </c>
      <c r="I510" s="96">
        <f t="shared" si="129"/>
        <v>0.24128013026261447</v>
      </c>
      <c r="J510" s="96">
        <f t="shared" si="130"/>
        <v>3.4945013767155302E-2</v>
      </c>
      <c r="K510" s="96">
        <f t="shared" si="131"/>
        <v>0.25212426698026397</v>
      </c>
      <c r="L510" s="96">
        <f t="shared" si="139"/>
        <v>93.288461214776262</v>
      </c>
      <c r="M510" s="96">
        <f t="shared" si="132"/>
        <v>578.02837879311664</v>
      </c>
      <c r="N510" s="96">
        <f t="shared" si="133"/>
        <v>55.66538524995142</v>
      </c>
      <c r="O510" s="96">
        <f t="shared" si="134"/>
        <v>1.3287269759114573</v>
      </c>
      <c r="P510" s="96">
        <f t="shared" si="135"/>
        <v>1.3287269759114573</v>
      </c>
      <c r="Q510" s="96">
        <f t="shared" si="136"/>
        <v>0.19112444725250274</v>
      </c>
      <c r="R510" s="96">
        <f t="shared" si="137"/>
        <v>0.10415773880243674</v>
      </c>
      <c r="S510" s="96">
        <f t="shared" si="140"/>
        <v>519.41025740528733</v>
      </c>
      <c r="T510" s="96">
        <f t="shared" si="141"/>
        <v>62.317159661112633</v>
      </c>
      <c r="U510" s="96">
        <f t="shared" si="142"/>
        <v>255.27411935233283</v>
      </c>
      <c r="V510" s="32">
        <f t="shared" si="143"/>
        <v>999.99999999999943</v>
      </c>
      <c r="W510" s="100">
        <f>IF(A510=1,((cPH1_+cPHr+(cNES*L510+(cNES+cOSEX)*G510+(cNES+cEREX)*H510+(cNES+cHOEX)*I510+(cNES+cNES)*S510+(cNES+cOSEX)*N510+(cNES+cEREX)*O510+(cNES+cHOEX)*P510)))/(1+cDR)^(A$6:A$65537 + 0.5),(cPHr+(cNES*L510+(cNES+cOSEX)*G510+(cNES+cEREX)*H510+(cNES+cHOEX)*I510+(cNES+cNES)*S510+(cNES+cOSEX)*N510+(cNES+cEREX)*O510+(cNES+cHOEX)*P510))/(1+cDR)^(((cycle + 0.5)/('Life tables'!$I$2/2))))</f>
        <v>53231.534157846094</v>
      </c>
      <c r="X510" s="107">
        <f>((L510+G510+H510+I510+N510+O510+P510+S510)/('Life tables'!$I$2/2))/(1+oDR)^(((cycle + 0.5)/('Life tables'!$I$2/2)))</f>
        <v>19.622626574000464</v>
      </c>
      <c r="Y510" s="31">
        <f>((uNES*L510+ uOCEX*G510+uEREX*H510+uHOEX*I510+uNES*S510+ uOCEX*N510+uEREX*O510+uHOEX*P510)/('Life tables'!$I$2/2))/(1+oDR)^(((cycle + 0.5)/('Life tables'!$I$2/2)))</f>
        <v>12.93278301477846</v>
      </c>
      <c r="Z510" s="100">
        <f t="shared" si="138"/>
        <v>164382.05525807699</v>
      </c>
      <c r="AA510" s="107">
        <f>((L510+G510+H510+I510+N510+O510+P510+S510)/('Life tables'!$I$2/2))</f>
        <v>26.174559565599687</v>
      </c>
      <c r="AB510" s="31">
        <f>((uNES*L510+ uOCEX*G510+uEREX*H510+uHOEX*I510+uNES*S510+ uOCEX*N510+uEREX*O510+uHOEX*P510)/('Life tables'!$I$2/2))</f>
        <v>17.250998386618264</v>
      </c>
    </row>
    <row r="511" spans="1:28" x14ac:dyDescent="0.25">
      <c r="A511" s="4">
        <v>505</v>
      </c>
      <c r="C511" s="105">
        <f>IF(male=0,VLOOKUP((($A$5:$A$1570/'Life tables'!$I$2)*2)+age,lifetable,13,1),IF(male=1,VLOOKUP((($A$5:$A$1570/'Life tables'!$I$2)*2)+age,lifetable,10,1),"error"))</f>
        <v>3.0034427820335718E-4</v>
      </c>
      <c r="F511" s="96">
        <f t="shared" si="126"/>
        <v>104.87317775245285</v>
      </c>
      <c r="G511" s="96">
        <f t="shared" si="127"/>
        <v>10.534730192702188</v>
      </c>
      <c r="H511" s="96">
        <f t="shared" si="128"/>
        <v>0.60164723739675929</v>
      </c>
      <c r="I511" s="96">
        <f t="shared" si="129"/>
        <v>0.24107435801022439</v>
      </c>
      <c r="J511" s="96">
        <f t="shared" si="130"/>
        <v>3.4915211420045972E-2</v>
      </c>
      <c r="K511" s="96">
        <f t="shared" si="131"/>
        <v>0.25190924646348017</v>
      </c>
      <c r="L511" s="96">
        <f t="shared" si="139"/>
        <v>93.208901506460151</v>
      </c>
      <c r="M511" s="96">
        <f t="shared" si="132"/>
        <v>577.53554323410106</v>
      </c>
      <c r="N511" s="96">
        <f t="shared" si="133"/>
        <v>55.617924117827151</v>
      </c>
      <c r="O511" s="96">
        <f t="shared" si="134"/>
        <v>1.3275940836072426</v>
      </c>
      <c r="P511" s="96">
        <f t="shared" si="135"/>
        <v>1.3275940836072426</v>
      </c>
      <c r="Q511" s="96">
        <f t="shared" si="136"/>
        <v>0.19096149171734392</v>
      </c>
      <c r="R511" s="96">
        <f t="shared" si="137"/>
        <v>0.10406893237127904</v>
      </c>
      <c r="S511" s="96">
        <f t="shared" si="140"/>
        <v>518.9674005249708</v>
      </c>
      <c r="T511" s="96">
        <f t="shared" si="141"/>
        <v>62.543036364250021</v>
      </c>
      <c r="U511" s="96">
        <f t="shared" si="142"/>
        <v>255.63009753116759</v>
      </c>
      <c r="V511" s="32">
        <f t="shared" si="143"/>
        <v>999.99999999999943</v>
      </c>
      <c r="W511" s="100">
        <f>IF(A511=1,((cPH1_+cPHr+(cNES*L511+(cNES+cOSEX)*G511+(cNES+cEREX)*H511+(cNES+cHOEX)*I511+(cNES+cNES)*S511+(cNES+cOSEX)*N511+(cNES+cEREX)*O511+(cNES+cHOEX)*P511)))/(1+cDR)^(A$6:A$65537 + 0.5),(cPHr+(cNES*L511+(cNES+cOSEX)*G511+(cNES+cEREX)*H511+(cNES+cHOEX)*I511+(cNES+cNES)*S511+(cNES+cOSEX)*N511+(cNES+cEREX)*O511+(cNES+cHOEX)*P511))/(1+cDR)^(((cycle + 0.5)/('Life tables'!$I$2/2))))</f>
        <v>53067.417166581676</v>
      </c>
      <c r="X511" s="107">
        <f>((L511+G511+H511+I511+N511+O511+P511+S511)/('Life tables'!$I$2/2))/(1+oDR)^(((cycle + 0.5)/('Life tables'!$I$2/2)))</f>
        <v>19.594702233263749</v>
      </c>
      <c r="Y511" s="31">
        <f>((uNES*L511+ uOCEX*G511+uEREX*H511+uHOEX*I511+uNES*S511+ uOCEX*N511+uEREX*O511+uHOEX*P511)/('Life tables'!$I$2/2))/(1+oDR)^(((cycle + 0.5)/('Life tables'!$I$2/2)))</f>
        <v>12.914378780001122</v>
      </c>
      <c r="Z511" s="100">
        <f t="shared" si="138"/>
        <v>164241.91836103555</v>
      </c>
      <c r="AA511" s="107">
        <f>((L511+G511+H511+I511+N511+O511+P511+S511)/('Life tables'!$I$2/2))</f>
        <v>26.152241862442704</v>
      </c>
      <c r="AB511" s="31">
        <f>((uNES*L511+ uOCEX*G511+uEREX*H511+uHOEX*I511+uNES*S511+ uOCEX*N511+uEREX*O511+uHOEX*P511)/('Life tables'!$I$2/2))</f>
        <v>17.236289346844142</v>
      </c>
    </row>
    <row r="512" spans="1:28" x14ac:dyDescent="0.25">
      <c r="A512" s="4">
        <v>506</v>
      </c>
      <c r="C512" s="105">
        <f>IF(male=0,VLOOKUP((($A$5:$A$1570/'Life tables'!$I$2)*2)+age,lifetable,13,1),IF(male=1,VLOOKUP((($A$5:$A$1570/'Life tables'!$I$2)*2)+age,lifetable,10,1),"error"))</f>
        <v>3.0034427820335718E-4</v>
      </c>
      <c r="F512" s="96">
        <f t="shared" si="126"/>
        <v>104.78373909482755</v>
      </c>
      <c r="G512" s="96">
        <f t="shared" si="127"/>
        <v>10.52574589235893</v>
      </c>
      <c r="H512" s="96">
        <f t="shared" si="128"/>
        <v>0.60113413650261316</v>
      </c>
      <c r="I512" s="96">
        <f t="shared" si="129"/>
        <v>0.24086876333453708</v>
      </c>
      <c r="J512" s="96">
        <f t="shared" si="130"/>
        <v>3.4885434791674101E-2</v>
      </c>
      <c r="K512" s="96">
        <f t="shared" si="131"/>
        <v>0.25169441150443783</v>
      </c>
      <c r="L512" s="96">
        <f t="shared" si="139"/>
        <v>93.129410456335364</v>
      </c>
      <c r="M512" s="96">
        <f t="shared" si="132"/>
        <v>577.04312700975402</v>
      </c>
      <c r="N512" s="96">
        <f t="shared" si="133"/>
        <v>55.570503368540002</v>
      </c>
      <c r="O512" s="96">
        <f t="shared" si="134"/>
        <v>1.3264621552371643</v>
      </c>
      <c r="P512" s="96">
        <f t="shared" si="135"/>
        <v>1.3264621552371643</v>
      </c>
      <c r="Q512" s="96">
        <f t="shared" si="136"/>
        <v>0.19079867483473167</v>
      </c>
      <c r="R512" s="96">
        <f t="shared" si="137"/>
        <v>0.1039802015020703</v>
      </c>
      <c r="S512" s="96">
        <f t="shared" si="140"/>
        <v>518.52492045440283</v>
      </c>
      <c r="T512" s="96">
        <f t="shared" si="141"/>
        <v>62.768720473876428</v>
      </c>
      <c r="U512" s="96">
        <f t="shared" si="142"/>
        <v>255.98577214417409</v>
      </c>
      <c r="V512" s="32">
        <f t="shared" si="143"/>
        <v>999.99999999999909</v>
      </c>
      <c r="W512" s="100">
        <f>IF(A512=1,((cPH1_+cPHr+(cNES*L512+(cNES+cOSEX)*G512+(cNES+cEREX)*H512+(cNES+cHOEX)*I512+(cNES+cNES)*S512+(cNES+cOSEX)*N512+(cNES+cEREX)*O512+(cNES+cHOEX)*P512)))/(1+cDR)^(A$6:A$65537 + 0.5),(cPHr+(cNES*L512+(cNES+cOSEX)*G512+(cNES+cEREX)*H512+(cNES+cHOEX)*I512+(cNES+cNES)*S512+(cNES+cOSEX)*N512+(cNES+cEREX)*O512+(cNES+cHOEX)*P512))/(1+cDR)^(((cycle + 0.5)/('Life tables'!$I$2/2))))</f>
        <v>52903.806141401554</v>
      </c>
      <c r="X512" s="107">
        <f>((L512+G512+H512+I512+N512+O512+P512+S512)/('Life tables'!$I$2/2))/(1+oDR)^(((cycle + 0.5)/('Life tables'!$I$2/2)))</f>
        <v>19.566817631968743</v>
      </c>
      <c r="Y512" s="31">
        <f>((uNES*L512+ uOCEX*G512+uEREX*H512+uHOEX*I512+uNES*S512+ uOCEX*N512+uEREX*O512+uHOEX*P512)/('Life tables'!$I$2/2))/(1+oDR)^(((cycle + 0.5)/('Life tables'!$I$2/2)))</f>
        <v>12.896000736464421</v>
      </c>
      <c r="Z512" s="100">
        <f t="shared" si="138"/>
        <v>164101.90087135261</v>
      </c>
      <c r="AA512" s="107">
        <f>((L512+G512+H512+I512+N512+O512+P512+S512)/('Life tables'!$I$2/2))</f>
        <v>26.129943190039242</v>
      </c>
      <c r="AB512" s="31">
        <f>((uNES*L512+ uOCEX*G512+uEREX*H512+uHOEX*I512+uNES*S512+ uOCEX*N512+uEREX*O512+uHOEX*P512)/('Life tables'!$I$2/2))</f>
        <v>17.221592849721606</v>
      </c>
    </row>
    <row r="513" spans="1:28" x14ac:dyDescent="0.25">
      <c r="A513" s="4">
        <v>507</v>
      </c>
      <c r="C513" s="105">
        <f>IF(male=0,VLOOKUP((($A$5:$A$1570/'Life tables'!$I$2)*2)+age,lifetable,13,1),IF(male=1,VLOOKUP((($A$5:$A$1570/'Life tables'!$I$2)*2)+age,lifetable,10,1),"error"))</f>
        <v>3.0034427820335718E-4</v>
      </c>
      <c r="F513" s="96">
        <f t="shared" si="126"/>
        <v>104.69437757819829</v>
      </c>
      <c r="G513" s="96">
        <f t="shared" si="127"/>
        <v>10.516769340990169</v>
      </c>
      <c r="H513" s="96">
        <f t="shared" si="128"/>
        <v>0.60062147815887068</v>
      </c>
      <c r="I513" s="96">
        <f t="shared" si="129"/>
        <v>0.24066334598461114</v>
      </c>
      <c r="J513" s="96">
        <f t="shared" si="130"/>
        <v>3.4855683845695408E-2</v>
      </c>
      <c r="K513" s="96">
        <f t="shared" si="131"/>
        <v>0.25147976184091708</v>
      </c>
      <c r="L513" s="96">
        <f t="shared" si="139"/>
        <v>93.049987967378016</v>
      </c>
      <c r="M513" s="96">
        <f t="shared" si="132"/>
        <v>576.55112980375043</v>
      </c>
      <c r="N513" s="96">
        <f t="shared" si="133"/>
        <v>55.523122971627188</v>
      </c>
      <c r="O513" s="96">
        <f t="shared" si="134"/>
        <v>1.3253311900740783</v>
      </c>
      <c r="P513" s="96">
        <f t="shared" si="135"/>
        <v>1.3253311900740783</v>
      </c>
      <c r="Q513" s="96">
        <f t="shared" si="136"/>
        <v>0.19063599650007351</v>
      </c>
      <c r="R513" s="96">
        <f t="shared" si="137"/>
        <v>0.10389154613781043</v>
      </c>
      <c r="S513" s="96">
        <f t="shared" si="140"/>
        <v>518.08281690933723</v>
      </c>
      <c r="T513" s="96">
        <f t="shared" si="141"/>
        <v>62.994212154222197</v>
      </c>
      <c r="U513" s="96">
        <f t="shared" si="142"/>
        <v>256.34114345215283</v>
      </c>
      <c r="V513" s="32">
        <f t="shared" si="143"/>
        <v>999.99999999999932</v>
      </c>
      <c r="W513" s="100">
        <f>IF(A513=1,((cPH1_+cPHr+(cNES*L513+(cNES+cOSEX)*G513+(cNES+cEREX)*H513+(cNES+cHOEX)*I513+(cNES+cNES)*S513+(cNES+cOSEX)*N513+(cNES+cEREX)*O513+(cNES+cHOEX)*P513)))/(1+cDR)^(A$6:A$65537 + 0.5),(cPHr+(cNES*L513+(cNES+cOSEX)*G513+(cNES+cEREX)*H513+(cNES+cHOEX)*I513+(cNES+cNES)*S513+(cNES+cOSEX)*N513+(cNES+cEREX)*O513+(cNES+cHOEX)*P513))/(1+cDR)^(((cycle + 0.5)/('Life tables'!$I$2/2))))</f>
        <v>52740.699523659103</v>
      </c>
      <c r="X513" s="107">
        <f>((L513+G513+H513+I513+N513+O513+P513+S513)/('Life tables'!$I$2/2))/(1+oDR)^(((cycle + 0.5)/('Life tables'!$I$2/2)))</f>
        <v>19.538972713505302</v>
      </c>
      <c r="Y513" s="31">
        <f>((uNES*L513+ uOCEX*G513+uEREX*H513+uHOEX*I513+uNES*S513+ uOCEX*N513+uEREX*O513+uHOEX*P513)/('Life tables'!$I$2/2))/(1+oDR)^(((cycle + 0.5)/('Life tables'!$I$2/2)))</f>
        <v>12.877648846859573</v>
      </c>
      <c r="Z513" s="100">
        <f t="shared" si="138"/>
        <v>163962.0026909617</v>
      </c>
      <c r="AA513" s="107">
        <f>((L513+G513+H513+I513+N513+O513+P513+S513)/('Life tables'!$I$2/2))</f>
        <v>26.107663532086796</v>
      </c>
      <c r="AB513" s="31">
        <f>((uNES*L513+ uOCEX*G513+uEREX*H513+uHOEX*I513+uNES*S513+ uOCEX*N513+uEREX*O513+uHOEX*P513)/('Life tables'!$I$2/2))</f>
        <v>17.206908884508078</v>
      </c>
    </row>
    <row r="514" spans="1:28" x14ac:dyDescent="0.25">
      <c r="A514" s="4">
        <v>508</v>
      </c>
      <c r="C514" s="105">
        <f>IF(male=0,VLOOKUP((($A$5:$A$1570/'Life tables'!$I$2)*2)+age,lifetable,13,1),IF(male=1,VLOOKUP((($A$5:$A$1570/'Life tables'!$I$2)*2)+age,lifetable,10,1),"error"))</f>
        <v>3.0034427820335718E-4</v>
      </c>
      <c r="F514" s="96">
        <f t="shared" si="126"/>
        <v>104.60509309552008</v>
      </c>
      <c r="G514" s="96">
        <f t="shared" si="127"/>
        <v>10.507800527843017</v>
      </c>
      <c r="H514" s="96">
        <f t="shared" si="128"/>
        <v>0.60010926175142532</v>
      </c>
      <c r="I514" s="96">
        <f t="shared" si="129"/>
        <v>0.24045810571437989</v>
      </c>
      <c r="J514" s="96">
        <f t="shared" si="130"/>
        <v>3.4825958546471636E-2</v>
      </c>
      <c r="K514" s="96">
        <f t="shared" si="131"/>
        <v>0.2512652972157921</v>
      </c>
      <c r="L514" s="96">
        <f t="shared" si="139"/>
        <v>92.970633944448991</v>
      </c>
      <c r="M514" s="96">
        <f t="shared" si="132"/>
        <v>576.05955129810422</v>
      </c>
      <c r="N514" s="96">
        <f t="shared" si="133"/>
        <v>55.475782896465958</v>
      </c>
      <c r="O514" s="96">
        <f t="shared" si="134"/>
        <v>1.3242011873870232</v>
      </c>
      <c r="P514" s="96">
        <f t="shared" si="135"/>
        <v>1.3242011873870232</v>
      </c>
      <c r="Q514" s="96">
        <f t="shared" si="136"/>
        <v>0.19047345660822773</v>
      </c>
      <c r="R514" s="96">
        <f t="shared" si="137"/>
        <v>0.10380296622119994</v>
      </c>
      <c r="S514" s="96">
        <f t="shared" si="140"/>
        <v>517.64108960403473</v>
      </c>
      <c r="T514" s="96">
        <f t="shared" si="141"/>
        <v>63.219511569376898</v>
      </c>
      <c r="U514" s="96">
        <f t="shared" si="142"/>
        <v>256.69621171558981</v>
      </c>
      <c r="V514" s="32">
        <f t="shared" si="143"/>
        <v>999.9999999999992</v>
      </c>
      <c r="W514" s="100">
        <f>IF(A514=1,((cPH1_+cPHr+(cNES*L514+(cNES+cOSEX)*G514+(cNES+cEREX)*H514+(cNES+cHOEX)*I514+(cNES+cNES)*S514+(cNES+cOSEX)*N514+(cNES+cEREX)*O514+(cNES+cHOEX)*P514)))/(1+cDR)^(A$6:A$65537 + 0.5),(cPHr+(cNES*L514+(cNES+cOSEX)*G514+(cNES+cEREX)*H514+(cNES+cHOEX)*I514+(cNES+cNES)*S514+(cNES+cOSEX)*N514+(cNES+cEREX)*O514+(cNES+cHOEX)*P514))/(1+cDR)^(((cycle + 0.5)/('Life tables'!$I$2/2))))</f>
        <v>52578.095759448428</v>
      </c>
      <c r="X514" s="107">
        <f>((L514+G514+H514+I514+N514+O514+P514+S514)/('Life tables'!$I$2/2))/(1+oDR)^(((cycle + 0.5)/('Life tables'!$I$2/2)))</f>
        <v>19.511167421346531</v>
      </c>
      <c r="Y514" s="31">
        <f>((uNES*L514+ uOCEX*G514+uEREX*H514+uHOEX*I514+uNES*S514+ uOCEX*N514+uEREX*O514+uHOEX*P514)/('Life tables'!$I$2/2))/(1+oDR)^(((cycle + 0.5)/('Life tables'!$I$2/2)))</f>
        <v>12.859323073932597</v>
      </c>
      <c r="Z514" s="100">
        <f t="shared" si="138"/>
        <v>163822.22372170442</v>
      </c>
      <c r="AA514" s="107">
        <f>((L514+G514+H514+I514+N514+O514+P514+S514)/('Life tables'!$I$2/2))</f>
        <v>26.085402872300257</v>
      </c>
      <c r="AB514" s="31">
        <f>((uNES*L514+ uOCEX*G514+uEREX*H514+uHOEX*I514+uNES*S514+ uOCEX*N514+uEREX*O514+uHOEX*P514)/('Life tables'!$I$2/2))</f>
        <v>17.192237440472358</v>
      </c>
    </row>
    <row r="515" spans="1:28" x14ac:dyDescent="0.25">
      <c r="A515" s="4">
        <v>509</v>
      </c>
      <c r="C515" s="105">
        <f>IF(male=0,VLOOKUP((($A$5:$A$1570/'Life tables'!$I$2)*2)+age,lifetable,13,1),IF(male=1,VLOOKUP((($A$5:$A$1570/'Life tables'!$I$2)*2)+age,lifetable,10,1),"error"))</f>
        <v>3.0034427820335718E-4</v>
      </c>
      <c r="F515" s="96">
        <f t="shared" si="126"/>
        <v>104.51588554177175</v>
      </c>
      <c r="G515" s="96">
        <f t="shared" si="127"/>
        <v>10.498839442367874</v>
      </c>
      <c r="H515" s="96">
        <f t="shared" si="128"/>
        <v>0.59959748667778068</v>
      </c>
      <c r="I515" s="96">
        <f t="shared" si="129"/>
        <v>0.24025304228242875</v>
      </c>
      <c r="J515" s="96">
        <f t="shared" si="130"/>
        <v>3.4796258859038309E-2</v>
      </c>
      <c r="K515" s="96">
        <f t="shared" si="131"/>
        <v>0.25105101737679802</v>
      </c>
      <c r="L515" s="96">
        <f t="shared" si="139"/>
        <v>92.89134829420783</v>
      </c>
      <c r="M515" s="96">
        <f t="shared" si="132"/>
        <v>575.56839117326081</v>
      </c>
      <c r="N515" s="96">
        <f t="shared" si="133"/>
        <v>55.428483112282507</v>
      </c>
      <c r="O515" s="96">
        <f t="shared" si="134"/>
        <v>1.3230721464414315</v>
      </c>
      <c r="P515" s="96">
        <f t="shared" si="135"/>
        <v>1.3230721464414315</v>
      </c>
      <c r="Q515" s="96">
        <f t="shared" si="136"/>
        <v>0.19031105505353388</v>
      </c>
      <c r="R515" s="96">
        <f t="shared" si="137"/>
        <v>0.10371446169465676</v>
      </c>
      <c r="S515" s="96">
        <f t="shared" si="140"/>
        <v>517.1997382513473</v>
      </c>
      <c r="T515" s="96">
        <f t="shared" si="141"/>
        <v>63.444618883289472</v>
      </c>
      <c r="U515" s="96">
        <f t="shared" si="142"/>
        <v>257.05097719466124</v>
      </c>
      <c r="V515" s="32">
        <f t="shared" si="143"/>
        <v>999.99999999999932</v>
      </c>
      <c r="W515" s="100">
        <f>IF(A515=1,((cPH1_+cPHr+(cNES*L515+(cNES+cOSEX)*G515+(cNES+cEREX)*H515+(cNES+cHOEX)*I515+(cNES+cNES)*S515+(cNES+cOSEX)*N515+(cNES+cEREX)*O515+(cNES+cHOEX)*P515)))/(1+cDR)^(A$6:A$65537 + 0.5),(cPHr+(cNES*L515+(cNES+cOSEX)*G515+(cNES+cEREX)*H515+(cNES+cHOEX)*I515+(cNES+cNES)*S515+(cNES+cOSEX)*N515+(cNES+cEREX)*O515+(cNES+cHOEX)*P515))/(1+cDR)^(((cycle + 0.5)/('Life tables'!$I$2/2))))</f>
        <v>52415.993299593028</v>
      </c>
      <c r="X515" s="107">
        <f>((L515+G515+H515+I515+N515+O515+P515+S515)/('Life tables'!$I$2/2))/(1+oDR)^(((cycle + 0.5)/('Life tables'!$I$2/2)))</f>
        <v>19.483401699048667</v>
      </c>
      <c r="Y515" s="31">
        <f>((uNES*L515+ uOCEX*G515+uEREX*H515+uHOEX*I515+uNES*S515+ uOCEX*N515+uEREX*O515+uHOEX*P515)/('Life tables'!$I$2/2))/(1+oDR)^(((cycle + 0.5)/('Life tables'!$I$2/2)))</f>
        <v>12.841023380484225</v>
      </c>
      <c r="Z515" s="100">
        <f t="shared" si="138"/>
        <v>163682.56386533892</v>
      </c>
      <c r="AA515" s="107">
        <f>((L515+G515+H515+I515+N515+O515+P515+S515)/('Life tables'!$I$2/2))</f>
        <v>26.063161194411844</v>
      </c>
      <c r="AB515" s="31">
        <f>((uNES*L515+ uOCEX*G515+uEREX*H515+uHOEX*I515+uNES*S515+ uOCEX*N515+uEREX*O515+uHOEX*P515)/('Life tables'!$I$2/2))</f>
        <v>17.177578506894577</v>
      </c>
    </row>
    <row r="516" spans="1:28" x14ac:dyDescent="0.25">
      <c r="A516" s="4">
        <v>510</v>
      </c>
      <c r="C516" s="105">
        <f>IF(male=0,VLOOKUP((($A$5:$A$1570/'Life tables'!$I$2)*2)+age,lifetable,13,1),IF(male=1,VLOOKUP((($A$5:$A$1570/'Life tables'!$I$2)*2)+age,lifetable,10,1),"error"))</f>
        <v>3.0034427820335718E-4</v>
      </c>
      <c r="F516" s="96">
        <f t="shared" si="126"/>
        <v>104.42675481386379</v>
      </c>
      <c r="G516" s="96">
        <f t="shared" si="127"/>
        <v>10.489886074209183</v>
      </c>
      <c r="H516" s="96">
        <f t="shared" si="128"/>
        <v>0.5990861523465224</v>
      </c>
      <c r="I516" s="96">
        <f t="shared" si="129"/>
        <v>0.24004815545178351</v>
      </c>
      <c r="J516" s="96">
        <f t="shared" si="130"/>
        <v>3.4766584749074042E-2</v>
      </c>
      <c r="K516" s="96">
        <f t="shared" si="131"/>
        <v>0.25083692207631009</v>
      </c>
      <c r="L516" s="96">
        <f t="shared" si="139"/>
        <v>92.812130925030928</v>
      </c>
      <c r="M516" s="96">
        <f t="shared" si="132"/>
        <v>575.07764910818469</v>
      </c>
      <c r="N516" s="96">
        <f t="shared" si="133"/>
        <v>55.381223588160431</v>
      </c>
      <c r="O516" s="96">
        <f t="shared" si="134"/>
        <v>1.3219440664993314</v>
      </c>
      <c r="P516" s="96">
        <f t="shared" si="135"/>
        <v>1.3219440664993314</v>
      </c>
      <c r="Q516" s="96">
        <f t="shared" si="136"/>
        <v>0.19014879172984192</v>
      </c>
      <c r="R516" s="96">
        <f t="shared" si="137"/>
        <v>0.10362603250033192</v>
      </c>
      <c r="S516" s="96">
        <f t="shared" si="140"/>
        <v>516.75876256279537</v>
      </c>
      <c r="T516" s="96">
        <f t="shared" si="141"/>
        <v>63.66953425976839</v>
      </c>
      <c r="U516" s="96">
        <f t="shared" si="142"/>
        <v>257.4054401492379</v>
      </c>
      <c r="V516" s="32">
        <f t="shared" si="143"/>
        <v>999.99999999999909</v>
      </c>
      <c r="W516" s="100">
        <f>IF(A516=1,((cPH1_+cPHr+(cNES*L516+(cNES+cOSEX)*G516+(cNES+cEREX)*H516+(cNES+cHOEX)*I516+(cNES+cNES)*S516+(cNES+cOSEX)*N516+(cNES+cEREX)*O516+(cNES+cHOEX)*P516)))/(1+cDR)^(A$6:A$65537 + 0.5),(cPHr+(cNES*L516+(cNES+cOSEX)*G516+(cNES+cEREX)*H516+(cNES+cHOEX)*I516+(cNES+cNES)*S516+(cNES+cOSEX)*N516+(cNES+cEREX)*O516+(cNES+cHOEX)*P516))/(1+cDR)^(((cycle + 0.5)/('Life tables'!$I$2/2))))</f>
        <v>52254.390599634135</v>
      </c>
      <c r="X516" s="107">
        <f>((L516+G516+H516+I516+N516+O516+P516+S516)/('Life tables'!$I$2/2))/(1+oDR)^(((cycle + 0.5)/('Life tables'!$I$2/2)))</f>
        <v>19.455675490250734</v>
      </c>
      <c r="Y516" s="31">
        <f>((uNES*L516+ uOCEX*G516+uEREX*H516+uHOEX*I516+uNES*S516+ uOCEX*N516+uEREX*O516+uHOEX*P516)/('Life tables'!$I$2/2))/(1+oDR)^(((cycle + 0.5)/('Life tables'!$I$2/2)))</f>
        <v>12.822749729369683</v>
      </c>
      <c r="Z516" s="100">
        <f t="shared" si="138"/>
        <v>163543.0230235476</v>
      </c>
      <c r="AA516" s="107">
        <f>((L516+G516+H516+I516+N516+O516+P516+S516)/('Life tables'!$I$2/2))</f>
        <v>26.040938482170837</v>
      </c>
      <c r="AB516" s="31">
        <f>((uNES*L516+ uOCEX*G516+uEREX*H516+uHOEX*I516+uNES*S516+ uOCEX*N516+uEREX*O516+uHOEX*P516)/('Life tables'!$I$2/2))</f>
        <v>17.162932073066013</v>
      </c>
    </row>
    <row r="517" spans="1:28" x14ac:dyDescent="0.25">
      <c r="A517" s="4">
        <v>511</v>
      </c>
      <c r="C517" s="105">
        <f>IF(male=0,VLOOKUP((($A$5:$A$1570/'Life tables'!$I$2)*2)+age,lifetable,13,1),IF(male=1,VLOOKUP((($A$5:$A$1570/'Life tables'!$I$2)*2)+age,lifetable,10,1),"error"))</f>
        <v>3.0034427820335718E-4</v>
      </c>
      <c r="F517" s="96">
        <f t="shared" si="126"/>
        <v>104.33770081055036</v>
      </c>
      <c r="G517" s="96">
        <f t="shared" si="127"/>
        <v>10.480940413196588</v>
      </c>
      <c r="H517" s="96">
        <f t="shared" si="128"/>
        <v>0.59857525817681279</v>
      </c>
      <c r="I517" s="96">
        <f t="shared" si="129"/>
        <v>0.23984344498970805</v>
      </c>
      <c r="J517" s="96">
        <f t="shared" si="130"/>
        <v>3.4736936182871249E-2</v>
      </c>
      <c r="K517" s="96">
        <f t="shared" si="131"/>
        <v>0.25062301107113205</v>
      </c>
      <c r="L517" s="96">
        <f t="shared" si="139"/>
        <v>92.732981746933248</v>
      </c>
      <c r="M517" s="96">
        <f t="shared" si="132"/>
        <v>574.58732478044249</v>
      </c>
      <c r="N517" s="96">
        <f t="shared" si="133"/>
        <v>55.334004293048693</v>
      </c>
      <c r="O517" s="96">
        <f t="shared" si="134"/>
        <v>1.3208169468195381</v>
      </c>
      <c r="P517" s="96">
        <f t="shared" si="135"/>
        <v>1.3208169468195381</v>
      </c>
      <c r="Q517" s="96">
        <f t="shared" si="136"/>
        <v>0.18998666653053967</v>
      </c>
      <c r="R517" s="96">
        <f t="shared" si="137"/>
        <v>0.1035376785801246</v>
      </c>
      <c r="S517" s="96">
        <f t="shared" si="140"/>
        <v>516.31816224864406</v>
      </c>
      <c r="T517" s="96">
        <f t="shared" si="141"/>
        <v>63.894257862481801</v>
      </c>
      <c r="U517" s="96">
        <f t="shared" si="142"/>
        <v>257.75960083888918</v>
      </c>
      <c r="V517" s="32">
        <f t="shared" si="143"/>
        <v>999.99999999999932</v>
      </c>
      <c r="W517" s="100">
        <f>IF(A517=1,((cPH1_+cPHr+(cNES*L517+(cNES+cOSEX)*G517+(cNES+cEREX)*H517+(cNES+cHOEX)*I517+(cNES+cNES)*S517+(cNES+cOSEX)*N517+(cNES+cEREX)*O517+(cNES+cHOEX)*P517)))/(1+cDR)^(A$6:A$65537 + 0.5),(cPHr+(cNES*L517+(cNES+cOSEX)*G517+(cNES+cEREX)*H517+(cNES+cHOEX)*I517+(cNES+cNES)*S517+(cNES+cOSEX)*N517+(cNES+cEREX)*O517+(cNES+cHOEX)*P517))/(1+cDR)^(((cycle + 0.5)/('Life tables'!$I$2/2))))</f>
        <v>52093.28611981924</v>
      </c>
      <c r="X517" s="107">
        <f>((L517+G517+H517+I517+N517+O517+P517+S517)/('Life tables'!$I$2/2))/(1+oDR)^(((cycle + 0.5)/('Life tables'!$I$2/2)))</f>
        <v>19.427988738674376</v>
      </c>
      <c r="Y517" s="31">
        <f>((uNES*L517+ uOCEX*G517+uEREX*H517+uHOEX*I517+uNES*S517+ uOCEX*N517+uEREX*O517+uHOEX*P517)/('Life tables'!$I$2/2))/(1+oDR)^(((cycle + 0.5)/('Life tables'!$I$2/2)))</f>
        <v>12.804502083498596</v>
      </c>
      <c r="Z517" s="100">
        <f t="shared" si="138"/>
        <v>163403.60109794515</v>
      </c>
      <c r="AA517" s="107">
        <f>((L517+G517+H517+I517+N517+O517+P517+S517)/('Life tables'!$I$2/2))</f>
        <v>26.018734719343506</v>
      </c>
      <c r="AB517" s="31">
        <f>((uNES*L517+ uOCEX*G517+uEREX*H517+uHOEX*I517+uNES*S517+ uOCEX*N517+uEREX*O517+uHOEX*P517)/('Life tables'!$I$2/2))</f>
        <v>17.148298128289081</v>
      </c>
    </row>
    <row r="518" spans="1:28" x14ac:dyDescent="0.25">
      <c r="A518" s="4">
        <v>512</v>
      </c>
      <c r="C518" s="105">
        <f>IF(male=0,VLOOKUP((($A$5:$A$1570/'Life tables'!$I$2)*2)+age,lifetable,13,1),IF(male=1,VLOOKUP((($A$5:$A$1570/'Life tables'!$I$2)*2)+age,lifetable,10,1),"error"))</f>
        <v>3.0034427820335718E-4</v>
      </c>
      <c r="F518" s="96">
        <f t="shared" si="126"/>
        <v>104.24872343234553</v>
      </c>
      <c r="G518" s="96">
        <f t="shared" si="127"/>
        <v>10.472002449336522</v>
      </c>
      <c r="H518" s="96">
        <f t="shared" si="128"/>
        <v>0.59806480359791081</v>
      </c>
      <c r="I518" s="96">
        <f t="shared" si="129"/>
        <v>0.23963891066751181</v>
      </c>
      <c r="J518" s="96">
        <f t="shared" si="130"/>
        <v>3.4707313127308313E-2</v>
      </c>
      <c r="K518" s="96">
        <f t="shared" si="131"/>
        <v>0.25040928412229502</v>
      </c>
      <c r="L518" s="96">
        <f t="shared" si="139"/>
        <v>92.653900671493986</v>
      </c>
      <c r="M518" s="96">
        <f t="shared" si="132"/>
        <v>574.09741786628251</v>
      </c>
      <c r="N518" s="96">
        <f t="shared" si="133"/>
        <v>55.286825195769296</v>
      </c>
      <c r="O518" s="96">
        <f t="shared" si="134"/>
        <v>1.3196907866578362</v>
      </c>
      <c r="P518" s="96">
        <f t="shared" si="135"/>
        <v>1.3196907866578362</v>
      </c>
      <c r="Q518" s="96">
        <f t="shared" si="136"/>
        <v>0.189824679348579</v>
      </c>
      <c r="R518" s="96">
        <f t="shared" si="137"/>
        <v>0.1034493998756964</v>
      </c>
      <c r="S518" s="96">
        <f t="shared" si="140"/>
        <v>515.8779370179733</v>
      </c>
      <c r="T518" s="96">
        <f t="shared" si="141"/>
        <v>64.118789854957683</v>
      </c>
      <c r="U518" s="96">
        <f t="shared" si="142"/>
        <v>258.11345952288718</v>
      </c>
      <c r="V518" s="32">
        <f t="shared" si="143"/>
        <v>999.99999999999898</v>
      </c>
      <c r="W518" s="100">
        <f>IF(A518=1,((cPH1_+cPHr+(cNES*L518+(cNES+cOSEX)*G518+(cNES+cEREX)*H518+(cNES+cHOEX)*I518+(cNES+cNES)*S518+(cNES+cOSEX)*N518+(cNES+cEREX)*O518+(cNES+cHOEX)*P518)))/(1+cDR)^(A$6:A$65537 + 0.5),(cPHr+(cNES*L518+(cNES+cOSEX)*G518+(cNES+cEREX)*H518+(cNES+cHOEX)*I518+(cNES+cNES)*S518+(cNES+cOSEX)*N518+(cNES+cEREX)*O518+(cNES+cHOEX)*P518))/(1+cDR)^(((cycle + 0.5)/('Life tables'!$I$2/2))))</f>
        <v>51932.67832509007</v>
      </c>
      <c r="X518" s="107">
        <f>((L518+G518+H518+I518+N518+O518+P518+S518)/('Life tables'!$I$2/2))/(1+oDR)^(((cycle + 0.5)/('Life tables'!$I$2/2)))</f>
        <v>19.400341388123582</v>
      </c>
      <c r="Y518" s="31">
        <f>((uNES*L518+ uOCEX*G518+uEREX*H518+uHOEX*I518+uNES*S518+ uOCEX*N518+uEREX*O518+uHOEX*P518)/('Life tables'!$I$2/2))/(1+oDR)^(((cycle + 0.5)/('Life tables'!$I$2/2)))</f>
        <v>12.786280405834791</v>
      </c>
      <c r="Z518" s="100">
        <f t="shared" si="138"/>
        <v>163264.29799008506</v>
      </c>
      <c r="AA518" s="107">
        <f>((L518+G518+H518+I518+N518+O518+P518+S518)/('Life tables'!$I$2/2))</f>
        <v>25.996549889712853</v>
      </c>
      <c r="AB518" s="31">
        <f>((uNES*L518+ uOCEX*G518+uEREX*H518+uHOEX*I518+uNES*S518+ uOCEX*N518+uEREX*O518+uHOEX*P518)/('Life tables'!$I$2/2))</f>
        <v>17.133676661877132</v>
      </c>
    </row>
    <row r="519" spans="1:28" x14ac:dyDescent="0.25">
      <c r="A519" s="4">
        <v>513</v>
      </c>
      <c r="C519" s="105">
        <f>IF(male=0,VLOOKUP((($A$5:$A$1570/'Life tables'!$I$2)*2)+age,lifetable,13,1),IF(male=1,VLOOKUP((($A$5:$A$1570/'Life tables'!$I$2)*2)+age,lifetable,10,1),"error"))</f>
        <v>3.0034427820335718E-4</v>
      </c>
      <c r="F519" s="96">
        <f t="shared" ref="F519:F582" si="144">E518*(1-pCAPH)+(L518+G518+H518+I518)*(1-pCAPH)+(S518+N518+O518+P518)*(pUAPH)</f>
        <v>104.15982258144346</v>
      </c>
      <c r="G519" s="96">
        <f t="shared" ref="G519:G582" si="145">F519*(rrOSEX)</f>
        <v>10.463072172804178</v>
      </c>
      <c r="H519" s="96">
        <f t="shared" ref="H519:H582" si="146">F519*rrEREX</f>
        <v>0.59755478804871387</v>
      </c>
      <c r="I519" s="96">
        <f t="shared" ref="I519:I582" si="147">F519*rrHOEX</f>
        <v>0.23943455226036631</v>
      </c>
      <c r="J519" s="96">
        <f t="shared" ref="J519:J582" si="148">F519*mr + G519*mr + H519*mr+I519*mr</f>
        <v>3.4677715549822914E-2</v>
      </c>
      <c r="K519" s="96">
        <f t="shared" ref="K519:K582" si="149">F519*amr + I519*amrHOEX</f>
        <v>0.2501957409948658</v>
      </c>
      <c r="L519" s="96">
        <f t="shared" si="139"/>
        <v>92.574887611785513</v>
      </c>
      <c r="M519" s="96">
        <f t="shared" ref="M519:M582" si="150">E518*pCAPH+(L518+G518+H518+I518)*pCAPH+(S518+N518+O518+P518)*(1-pUAPH)</f>
        <v>573.6079280407107</v>
      </c>
      <c r="N519" s="96">
        <f t="shared" ref="N519:N582" si="151">M519*rrOSEXc</f>
        <v>55.239686265024623</v>
      </c>
      <c r="O519" s="96">
        <f t="shared" ref="O519:O582" si="152">M519*rrEREXc</f>
        <v>1.3185655852671547</v>
      </c>
      <c r="P519" s="96">
        <f t="shared" ref="P519:P582" si="153">M519*rrHOEXc</f>
        <v>1.3185655852671547</v>
      </c>
      <c r="Q519" s="96">
        <f t="shared" ref="Q519:Q582" si="154">M519*mr + N519*mr + O519*mr+P519*mr</f>
        <v>0.18966283007650092</v>
      </c>
      <c r="R519" s="96">
        <f t="shared" ref="R519:R582" si="155">M519*amrc + P519*amrHOEX</f>
        <v>0.10336119632848509</v>
      </c>
      <c r="S519" s="96">
        <f t="shared" si="140"/>
        <v>515.43808657874683</v>
      </c>
      <c r="T519" s="96">
        <f t="shared" si="141"/>
        <v>64.343130400584002</v>
      </c>
      <c r="U519" s="96">
        <f t="shared" si="142"/>
        <v>258.46701646021052</v>
      </c>
      <c r="V519" s="32">
        <f t="shared" si="143"/>
        <v>999.99999999999898</v>
      </c>
      <c r="W519" s="100">
        <f>IF(A519=1,((cPH1_+cPHr+(cNES*L519+(cNES+cOSEX)*G519+(cNES+cEREX)*H519+(cNES+cHOEX)*I519+(cNES+cNES)*S519+(cNES+cOSEX)*N519+(cNES+cEREX)*O519+(cNES+cHOEX)*P519)))/(1+cDR)^(A$6:A$65537 + 0.5),(cPHr+(cNES*L519+(cNES+cOSEX)*G519+(cNES+cEREX)*H519+(cNES+cHOEX)*I519+(cNES+cNES)*S519+(cNES+cOSEX)*N519+(cNES+cEREX)*O519+(cNES+cHOEX)*P519))/(1+cDR)^(((cycle + 0.5)/('Life tables'!$I$2/2))))</f>
        <v>51772.565685070884</v>
      </c>
      <c r="X519" s="107">
        <f>((L519+G519+H519+I519+N519+O519+P519+S519)/('Life tables'!$I$2/2))/(1+oDR)^(((cycle + 0.5)/('Life tables'!$I$2/2)))</f>
        <v>19.372733382484491</v>
      </c>
      <c r="Y519" s="31">
        <f>((uNES*L519+ uOCEX*G519+uEREX*H519+uHOEX*I519+uNES*S519+ uOCEX*N519+uEREX*O519+uHOEX*P519)/('Life tables'!$I$2/2))/(1+oDR)^(((cycle + 0.5)/('Life tables'!$I$2/2)))</f>
        <v>12.768084659396182</v>
      </c>
      <c r="Z519" s="100">
        <f t="shared" ref="Z519:Z582" si="156">IF(A519=1,((cPH1_+cPHr+(cNES*L519+(cNES+cOSEX)*G519+(cNES+cEREX)*H519+(cNES+cHOEX)*I519+(cNES+cNES)*S519+(cNES+cOSEX)*N519+(cNES+cEREX)*O519+(cNES+cHOEX)*P519))),(cPHr+(cNES*L519+(cNES+cOSEX)*G519+(cNES+cEREX)*H519+(cNES+cHOEX)*I519+(cNES+cNES)*S519+(cNES+cOSEX)*N519+(cNES+cEREX)*O519+(cNES+cHOEX)*P519)))</f>
        <v>163125.11360146693</v>
      </c>
      <c r="AA519" s="107">
        <f>((L519+G519+H519+I519+N519+O519+P519+S519)/('Life tables'!$I$2/2))</f>
        <v>25.974383977078549</v>
      </c>
      <c r="AB519" s="31">
        <f>((uNES*L519+ uOCEX*G519+uEREX*H519+uHOEX*I519+uNES*S519+ uOCEX*N519+uEREX*O519+uHOEX*P519)/('Life tables'!$I$2/2))</f>
        <v>17.119067663154432</v>
      </c>
    </row>
    <row r="520" spans="1:28" x14ac:dyDescent="0.25">
      <c r="A520" s="4">
        <v>514</v>
      </c>
      <c r="C520" s="105">
        <f>IF(male=0,VLOOKUP((($A$5:$A$1570/'Life tables'!$I$2)*2)+age,lifetable,13,1),IF(male=1,VLOOKUP((($A$5:$A$1570/'Life tables'!$I$2)*2)+age,lifetable,10,1),"error"))</f>
        <v>3.0034427820335718E-4</v>
      </c>
      <c r="F520" s="96">
        <f t="shared" si="144"/>
        <v>104.07099816164221</v>
      </c>
      <c r="G520" s="96">
        <f t="shared" si="145"/>
        <v>10.454149573935874</v>
      </c>
      <c r="H520" s="96">
        <f t="shared" si="146"/>
        <v>0.59704521097732055</v>
      </c>
      <c r="I520" s="96">
        <f t="shared" si="147"/>
        <v>0.23923036954712992</v>
      </c>
      <c r="J520" s="96">
        <f t="shared" si="148"/>
        <v>3.4648143418386755E-2</v>
      </c>
      <c r="K520" s="96">
        <f t="shared" si="149"/>
        <v>0.24998238145776366</v>
      </c>
      <c r="L520" s="96">
        <f t="shared" ref="L520:L583" si="157">F520-SUM(G520:K520)</f>
        <v>92.495942482305736</v>
      </c>
      <c r="M520" s="96">
        <f t="shared" si="150"/>
        <v>573.11885497756236</v>
      </c>
      <c r="N520" s="96">
        <f t="shared" si="151"/>
        <v>55.192587469404295</v>
      </c>
      <c r="O520" s="96">
        <f t="shared" si="152"/>
        <v>1.3174413418977311</v>
      </c>
      <c r="P520" s="96">
        <f t="shared" si="153"/>
        <v>1.3174413418977311</v>
      </c>
      <c r="Q520" s="96">
        <f t="shared" si="154"/>
        <v>0.18950111860645949</v>
      </c>
      <c r="R520" s="96">
        <f t="shared" si="155"/>
        <v>0.10327306787971745</v>
      </c>
      <c r="S520" s="96">
        <f t="shared" ref="S520:S583" si="158">M520-SUM(N520:R520)</f>
        <v>514.99861063787648</v>
      </c>
      <c r="T520" s="96">
        <f t="shared" ref="T520:T583" si="159">J520+Q520+T519</f>
        <v>64.567279662608854</v>
      </c>
      <c r="U520" s="96">
        <f t="shared" ref="U520:U583" si="160">K520+R520+U519</f>
        <v>258.82027190954801</v>
      </c>
      <c r="V520" s="32">
        <f t="shared" ref="V520:V583" si="161">SUM(G520:I520,L520,N520,O520,P520,S520,T520,U520)</f>
        <v>999.99999999999909</v>
      </c>
      <c r="W520" s="100">
        <f>IF(A520=1,((cPH1_+cPHr+(cNES*L520+(cNES+cOSEX)*G520+(cNES+cEREX)*H520+(cNES+cHOEX)*I520+(cNES+cNES)*S520+(cNES+cOSEX)*N520+(cNES+cEREX)*O520+(cNES+cHOEX)*P520)))/(1+cDR)^(A$6:A$65537 + 0.5),(cPHr+(cNES*L520+(cNES+cOSEX)*G520+(cNES+cEREX)*H520+(cNES+cHOEX)*I520+(cNES+cNES)*S520+(cNES+cOSEX)*N520+(cNES+cEREX)*O520+(cNES+cHOEX)*P520))/(1+cDR)^(((cycle + 0.5)/('Life tables'!$I$2/2))))</f>
        <v>51612.94667405638</v>
      </c>
      <c r="X520" s="107">
        <f>((L520+G520+H520+I520+N520+O520+P520+S520)/('Life tables'!$I$2/2))/(1+oDR)^(((cycle + 0.5)/('Life tables'!$I$2/2)))</f>
        <v>19.345164665725157</v>
      </c>
      <c r="Y520" s="31">
        <f>((uNES*L520+ uOCEX*G520+uEREX*H520+uHOEX*I520+uNES*S520+ uOCEX*N520+uEREX*O520+uHOEX*P520)/('Life tables'!$I$2/2))/(1+oDR)^(((cycle + 0.5)/('Life tables'!$I$2/2)))</f>
        <v>12.749914807254623</v>
      </c>
      <c r="Z520" s="100">
        <f t="shared" si="156"/>
        <v>162986.04783354272</v>
      </c>
      <c r="AA520" s="107">
        <f>((L520+G520+H520+I520+N520+O520+P520+S520)/('Life tables'!$I$2/2))</f>
        <v>25.95223696525672</v>
      </c>
      <c r="AB520" s="31">
        <f>((uNES*L520+ uOCEX*G520+uEREX*H520+uHOEX*I520+uNES*S520+ uOCEX*N520+uEREX*O520+uHOEX*P520)/('Life tables'!$I$2/2))</f>
        <v>17.104471121456022</v>
      </c>
    </row>
    <row r="521" spans="1:28" x14ac:dyDescent="0.25">
      <c r="A521" s="4">
        <v>515</v>
      </c>
      <c r="C521" s="105">
        <f>IF(male=0,VLOOKUP((($A$5:$A$1570/'Life tables'!$I$2)*2)+age,lifetable,13,1),IF(male=1,VLOOKUP((($A$5:$A$1570/'Life tables'!$I$2)*2)+age,lifetable,10,1),"error"))</f>
        <v>3.0034427820335718E-4</v>
      </c>
      <c r="F521" s="96">
        <f t="shared" si="144"/>
        <v>103.98225007827122</v>
      </c>
      <c r="G521" s="96">
        <f t="shared" si="145"/>
        <v>10.445234643221752</v>
      </c>
      <c r="H521" s="96">
        <f t="shared" si="146"/>
        <v>0.59653607184061541</v>
      </c>
      <c r="I521" s="96">
        <f t="shared" si="147"/>
        <v>0.23902636231018132</v>
      </c>
      <c r="J521" s="96">
        <f t="shared" si="148"/>
        <v>3.4618596701481347E-2</v>
      </c>
      <c r="K521" s="96">
        <f t="shared" si="149"/>
        <v>0.24976920528358654</v>
      </c>
      <c r="L521" s="96">
        <f t="shared" si="157"/>
        <v>92.417065198913605</v>
      </c>
      <c r="M521" s="96">
        <f t="shared" si="150"/>
        <v>572.63019834957117</v>
      </c>
      <c r="N521" s="96">
        <f t="shared" si="151"/>
        <v>55.14552877739186</v>
      </c>
      <c r="O521" s="96">
        <f t="shared" si="152"/>
        <v>1.3163180557972709</v>
      </c>
      <c r="P521" s="96">
        <f t="shared" si="153"/>
        <v>1.3163180557972709</v>
      </c>
      <c r="Q521" s="96">
        <f t="shared" si="154"/>
        <v>0.1893395448302444</v>
      </c>
      <c r="R521" s="96">
        <f t="shared" si="155"/>
        <v>0.10318501447042178</v>
      </c>
      <c r="S521" s="96">
        <f t="shared" si="158"/>
        <v>514.55950890128406</v>
      </c>
      <c r="T521" s="96">
        <f t="shared" si="159"/>
        <v>64.791237804140579</v>
      </c>
      <c r="U521" s="96">
        <f t="shared" si="160"/>
        <v>259.17322612930201</v>
      </c>
      <c r="V521" s="32">
        <f t="shared" si="161"/>
        <v>999.99999999999932</v>
      </c>
      <c r="W521" s="100">
        <f>IF(A521=1,((cPH1_+cPHr+(cNES*L521+(cNES+cOSEX)*G521+(cNES+cEREX)*H521+(cNES+cHOEX)*I521+(cNES+cNES)*S521+(cNES+cOSEX)*N521+(cNES+cEREX)*O521+(cNES+cHOEX)*P521)))/(1+cDR)^(A$6:A$65537 + 0.5),(cPHr+(cNES*L521+(cNES+cOSEX)*G521+(cNES+cEREX)*H521+(cNES+cHOEX)*I521+(cNES+cNES)*S521+(cNES+cOSEX)*N521+(cNES+cEREX)*O521+(cNES+cHOEX)*P521))/(1+cDR)^(((cycle + 0.5)/('Life tables'!$I$2/2))))</f>
        <v>51453.819770999668</v>
      </c>
      <c r="X521" s="107">
        <f>((L521+G521+H521+I521+N521+O521+P521+S521)/('Life tables'!$I$2/2))/(1+oDR)^(((cycle + 0.5)/('Life tables'!$I$2/2)))</f>
        <v>19.317635181895323</v>
      </c>
      <c r="Y521" s="31">
        <f>((uNES*L521+ uOCEX*G521+uEREX*H521+uHOEX*I521+uNES*S521+ uOCEX*N521+uEREX*O521+uHOEX*P521)/('Life tables'!$I$2/2))/(1+oDR)^(((cycle + 0.5)/('Life tables'!$I$2/2)))</f>
        <v>12.731770812535743</v>
      </c>
      <c r="Z521" s="100">
        <f t="shared" si="156"/>
        <v>162847.10058772296</v>
      </c>
      <c r="AA521" s="107">
        <f>((L521+G521+H521+I521+N521+O521+P521+S521)/('Life tables'!$I$2/2))</f>
        <v>25.930108838079843</v>
      </c>
      <c r="AB521" s="31">
        <f>((uNES*L521+ uOCEX*G521+uEREX*H521+uHOEX*I521+uNES*S521+ uOCEX*N521+uEREX*O521+uHOEX*P521)/('Life tables'!$I$2/2))</f>
        <v>17.089887026127656</v>
      </c>
    </row>
    <row r="522" spans="1:28" x14ac:dyDescent="0.25">
      <c r="A522" s="4">
        <v>516</v>
      </c>
      <c r="C522" s="105">
        <f>IF(male=0,VLOOKUP((($A$5:$A$1570/'Life tables'!$I$2)*2)+age,lifetable,13,1),IF(male=1,VLOOKUP((($A$5:$A$1570/'Life tables'!$I$2)*2)+age,lifetable,10,1),"error"))</f>
        <v>3.0034427820335718E-4</v>
      </c>
      <c r="F522" s="96">
        <f t="shared" si="144"/>
        <v>103.89357823812206</v>
      </c>
      <c r="G522" s="96">
        <f t="shared" si="145"/>
        <v>10.436327371298834</v>
      </c>
      <c r="H522" s="96">
        <f t="shared" si="146"/>
        <v>0.59602737010387052</v>
      </c>
      <c r="I522" s="96">
        <f t="shared" si="147"/>
        <v>0.2388225303352601</v>
      </c>
      <c r="J522" s="96">
        <f t="shared" si="148"/>
        <v>3.4589075368075012E-2</v>
      </c>
      <c r="K522" s="96">
        <f t="shared" si="149"/>
        <v>0.24955621224844432</v>
      </c>
      <c r="L522" s="96">
        <f t="shared" si="157"/>
        <v>92.338255678767581</v>
      </c>
      <c r="M522" s="96">
        <f t="shared" si="150"/>
        <v>572.14195782843467</v>
      </c>
      <c r="N522" s="96">
        <f t="shared" si="151"/>
        <v>55.098510157371081</v>
      </c>
      <c r="O522" s="96">
        <f t="shared" si="152"/>
        <v>1.3151957262110978</v>
      </c>
      <c r="P522" s="96">
        <f t="shared" si="153"/>
        <v>1.3151957262110978</v>
      </c>
      <c r="Q522" s="96">
        <f t="shared" si="154"/>
        <v>0.18917810863930282</v>
      </c>
      <c r="R522" s="96">
        <f t="shared" si="155"/>
        <v>0.10309703604143965</v>
      </c>
      <c r="S522" s="96">
        <f t="shared" si="158"/>
        <v>514.12078107396064</v>
      </c>
      <c r="T522" s="96">
        <f t="shared" si="159"/>
        <v>65.01500498814795</v>
      </c>
      <c r="U522" s="96">
        <f t="shared" si="160"/>
        <v>259.52587937759188</v>
      </c>
      <c r="V522" s="32">
        <f t="shared" si="161"/>
        <v>999.9999999999992</v>
      </c>
      <c r="W522" s="100">
        <f>IF(A522=1,((cPH1_+cPHr+(cNES*L522+(cNES+cOSEX)*G522+(cNES+cEREX)*H522+(cNES+cHOEX)*I522+(cNES+cNES)*S522+(cNES+cOSEX)*N522+(cNES+cEREX)*O522+(cNES+cHOEX)*P522)))/(1+cDR)^(A$6:A$65537 + 0.5),(cPHr+(cNES*L522+(cNES+cOSEX)*G522+(cNES+cEREX)*H522+(cNES+cHOEX)*I522+(cNES+cNES)*S522+(cNES+cOSEX)*N522+(cNES+cEREX)*O522+(cNES+cHOEX)*P522))/(1+cDR)^(((cycle + 0.5)/('Life tables'!$I$2/2))))</f>
        <v>51295.183459500236</v>
      </c>
      <c r="X522" s="107">
        <f>((L522+G522+H522+I522+N522+O522+P522+S522)/('Life tables'!$I$2/2))/(1+oDR)^(((cycle + 0.5)/('Life tables'!$I$2/2)))</f>
        <v>19.290144875126238</v>
      </c>
      <c r="Y522" s="31">
        <f>((uNES*L522+ uOCEX*G522+uEREX*H522+uHOEX*I522+uNES*S522+ uOCEX*N522+uEREX*O522+uHOEX*P522)/('Life tables'!$I$2/2))/(1+oDR)^(((cycle + 0.5)/('Life tables'!$I$2/2)))</f>
        <v>12.713652638418855</v>
      </c>
      <c r="Z522" s="100">
        <f t="shared" si="156"/>
        <v>162708.27176538293</v>
      </c>
      <c r="AA522" s="107">
        <f>((L522+G522+H522+I522+N522+O522+P522+S522)/('Life tables'!$I$2/2))</f>
        <v>25.907999579396598</v>
      </c>
      <c r="AB522" s="31">
        <f>((uNES*L522+ uOCEX*G522+uEREX*H522+uHOEX*I522+uNES*S522+ uOCEX*N522+uEREX*O522+uHOEX*P522)/('Life tables'!$I$2/2))</f>
        <v>17.075315366525707</v>
      </c>
    </row>
    <row r="523" spans="1:28" x14ac:dyDescent="0.25">
      <c r="A523" s="4">
        <v>517</v>
      </c>
      <c r="C523" s="105">
        <f>IF(male=0,VLOOKUP((($A$5:$A$1570/'Life tables'!$I$2)*2)+age,lifetable,13,1),IF(male=1,VLOOKUP((($A$5:$A$1570/'Life tables'!$I$2)*2)+age,lifetable,10,1),"error"))</f>
        <v>3.0034427820335718E-4</v>
      </c>
      <c r="F523" s="96">
        <f t="shared" si="144"/>
        <v>103.80498254938256</v>
      </c>
      <c r="G523" s="96">
        <f t="shared" si="145"/>
        <v>10.427427748944389</v>
      </c>
      <c r="H523" s="96">
        <f t="shared" si="146"/>
        <v>0.59551910524036844</v>
      </c>
      <c r="I523" s="96">
        <f t="shared" si="147"/>
        <v>0.2386188734113156</v>
      </c>
      <c r="J523" s="96">
        <f t="shared" si="148"/>
        <v>3.4559579387600903E-2</v>
      </c>
      <c r="K523" s="96">
        <f t="shared" si="149"/>
        <v>0.24934340213180076</v>
      </c>
      <c r="L523" s="96">
        <f t="shared" si="157"/>
        <v>92.25951384026709</v>
      </c>
      <c r="M523" s="96">
        <f t="shared" si="150"/>
        <v>571.65413308487678</v>
      </c>
      <c r="N523" s="96">
        <f t="shared" si="151"/>
        <v>55.051531577631955</v>
      </c>
      <c r="O523" s="96">
        <f t="shared" si="152"/>
        <v>1.3140743523822975</v>
      </c>
      <c r="P523" s="96">
        <f t="shared" si="153"/>
        <v>1.3140743523822975</v>
      </c>
      <c r="Q523" s="96">
        <f t="shared" si="154"/>
        <v>0.18901680992476</v>
      </c>
      <c r="R523" s="96">
        <f t="shared" si="155"/>
        <v>0.10300913253343723</v>
      </c>
      <c r="S523" s="96">
        <f t="shared" si="158"/>
        <v>513.68242686002202</v>
      </c>
      <c r="T523" s="96">
        <f t="shared" si="159"/>
        <v>65.238581377460306</v>
      </c>
      <c r="U523" s="96">
        <f t="shared" si="160"/>
        <v>259.87823191225709</v>
      </c>
      <c r="V523" s="32">
        <f t="shared" si="161"/>
        <v>999.99999999999909</v>
      </c>
      <c r="W523" s="100">
        <f>IF(A523=1,((cPH1_+cPHr+(cNES*L523+(cNES+cOSEX)*G523+(cNES+cEREX)*H523+(cNES+cHOEX)*I523+(cNES+cNES)*S523+(cNES+cOSEX)*N523+(cNES+cEREX)*O523+(cNES+cHOEX)*P523)))/(1+cDR)^(A$6:A$65537 + 0.5),(cPHr+(cNES*L523+(cNES+cOSEX)*G523+(cNES+cEREX)*H523+(cNES+cHOEX)*I523+(cNES+cNES)*S523+(cNES+cOSEX)*N523+(cNES+cEREX)*O523+(cNES+cHOEX)*P523))/(1+cDR)^(((cycle + 0.5)/('Life tables'!$I$2/2))))</f>
        <v>51137.036227791585</v>
      </c>
      <c r="X523" s="107">
        <f>((L523+G523+H523+I523+N523+O523+P523+S523)/('Life tables'!$I$2/2))/(1+oDR)^(((cycle + 0.5)/('Life tables'!$I$2/2)))</f>
        <v>19.262693689630431</v>
      </c>
      <c r="Y523" s="31">
        <f>((uNES*L523+ uOCEX*G523+uEREX*H523+uHOEX*I523+uNES*S523+ uOCEX*N523+uEREX*O523+uHOEX*P523)/('Life tables'!$I$2/2))/(1+oDR)^(((cycle + 0.5)/('Life tables'!$I$2/2)))</f>
        <v>12.695560248136783</v>
      </c>
      <c r="Z523" s="100">
        <f t="shared" si="156"/>
        <v>162569.56126786777</v>
      </c>
      <c r="AA523" s="107">
        <f>((L523+G523+H523+I523+N523+O523+P523+S523)/('Life tables'!$I$2/2))</f>
        <v>25.885909173071759</v>
      </c>
      <c r="AB523" s="31">
        <f>((uNES*L523+ uOCEX*G523+uEREX*H523+uHOEX*I523+uNES*S523+ uOCEX*N523+uEREX*O523+uHOEX*P523)/('Life tables'!$I$2/2))</f>
        <v>17.06075613201708</v>
      </c>
    </row>
    <row r="524" spans="1:28" x14ac:dyDescent="0.25">
      <c r="A524" s="4">
        <v>518</v>
      </c>
      <c r="C524" s="105">
        <f>IF(male=0,VLOOKUP((($A$5:$A$1570/'Life tables'!$I$2)*2)+age,lifetable,13,1),IF(male=1,VLOOKUP((($A$5:$A$1570/'Life tables'!$I$2)*2)+age,lifetable,10,1),"error"))</f>
        <v>3.0034427820335718E-4</v>
      </c>
      <c r="F524" s="96">
        <f t="shared" si="144"/>
        <v>103.71646292157398</v>
      </c>
      <c r="G524" s="96">
        <f t="shared" si="145"/>
        <v>10.418535767069644</v>
      </c>
      <c r="H524" s="96">
        <f t="shared" si="146"/>
        <v>0.59501127673104137</v>
      </c>
      <c r="I524" s="96">
        <f t="shared" si="147"/>
        <v>0.2384153913303623</v>
      </c>
      <c r="J524" s="96">
        <f t="shared" si="148"/>
        <v>3.4530108729936122E-2</v>
      </c>
      <c r="K524" s="96">
        <f t="shared" si="149"/>
        <v>0.24913077471632258</v>
      </c>
      <c r="L524" s="96">
        <f t="shared" si="157"/>
        <v>92.18083960299667</v>
      </c>
      <c r="M524" s="96">
        <f t="shared" si="150"/>
        <v>571.16672378870771</v>
      </c>
      <c r="N524" s="96">
        <f t="shared" si="151"/>
        <v>55.004593006376496</v>
      </c>
      <c r="O524" s="96">
        <f t="shared" si="152"/>
        <v>1.3129539335518552</v>
      </c>
      <c r="P524" s="96">
        <f t="shared" si="153"/>
        <v>1.3129539335518552</v>
      </c>
      <c r="Q524" s="96">
        <f t="shared" si="154"/>
        <v>0.18885564857743903</v>
      </c>
      <c r="R524" s="96">
        <f t="shared" si="155"/>
        <v>0.102921303886916</v>
      </c>
      <c r="S524" s="96">
        <f t="shared" si="158"/>
        <v>513.24444596276317</v>
      </c>
      <c r="T524" s="96">
        <f t="shared" si="159"/>
        <v>65.461967134767676</v>
      </c>
      <c r="U524" s="96">
        <f t="shared" si="160"/>
        <v>260.23028399086036</v>
      </c>
      <c r="V524" s="32">
        <f t="shared" si="161"/>
        <v>999.99999999999909</v>
      </c>
      <c r="W524" s="100">
        <f>IF(A524=1,((cPH1_+cPHr+(cNES*L524+(cNES+cOSEX)*G524+(cNES+cEREX)*H524+(cNES+cHOEX)*I524+(cNES+cNES)*S524+(cNES+cOSEX)*N524+(cNES+cEREX)*O524+(cNES+cHOEX)*P524)))/(1+cDR)^(A$6:A$65537 + 0.5),(cPHr+(cNES*L524+(cNES+cOSEX)*G524+(cNES+cEREX)*H524+(cNES+cHOEX)*I524+(cNES+cNES)*S524+(cNES+cOSEX)*N524+(cNES+cEREX)*O524+(cNES+cHOEX)*P524))/(1+cDR)^(((cycle + 0.5)/('Life tables'!$I$2/2))))</f>
        <v>50979.37656872916</v>
      </c>
      <c r="X524" s="107">
        <f>((L524+G524+H524+I524+N524+O524+P524+S524)/('Life tables'!$I$2/2))/(1+oDR)^(((cycle + 0.5)/('Life tables'!$I$2/2)))</f>
        <v>19.235281569701545</v>
      </c>
      <c r="Y524" s="31">
        <f>((uNES*L524+ uOCEX*G524+uEREX*H524+uHOEX*I524+uNES*S524+ uOCEX*N524+uEREX*O524+uHOEX*P524)/('Life tables'!$I$2/2))/(1+oDR)^(((cycle + 0.5)/('Life tables'!$I$2/2)))</f>
        <v>12.677493604975759</v>
      </c>
      <c r="Z524" s="100">
        <f t="shared" si="156"/>
        <v>162430.96899649853</v>
      </c>
      <c r="AA524" s="107">
        <f>((L524+G524+H524+I524+N524+O524+P524+S524)/('Life tables'!$I$2/2))</f>
        <v>25.86383760298607</v>
      </c>
      <c r="AB524" s="31">
        <f>((uNES*L524+ uOCEX*G524+uEREX*H524+uHOEX*I524+uNES*S524+ uOCEX*N524+uEREX*O524+uHOEX*P524)/('Life tables'!$I$2/2))</f>
        <v>17.046209311979155</v>
      </c>
    </row>
    <row r="525" spans="1:28" x14ac:dyDescent="0.25">
      <c r="A525" s="4">
        <v>519</v>
      </c>
      <c r="C525" s="105">
        <f>IF(male=0,VLOOKUP((($A$5:$A$1570/'Life tables'!$I$2)*2)+age,lifetable,13,1),IF(male=1,VLOOKUP((($A$5:$A$1570/'Life tables'!$I$2)*2)+age,lifetable,10,1),"error"))</f>
        <v>3.0034427820335718E-4</v>
      </c>
      <c r="F525" s="96">
        <f t="shared" si="144"/>
        <v>103.62801926549101</v>
      </c>
      <c r="G525" s="96">
        <f t="shared" si="145"/>
        <v>10.409651416713736</v>
      </c>
      <c r="H525" s="96">
        <f t="shared" si="146"/>
        <v>0.59450388406412702</v>
      </c>
      <c r="I525" s="96">
        <f t="shared" si="147"/>
        <v>0.23821208388734183</v>
      </c>
      <c r="J525" s="96">
        <f t="shared" si="148"/>
        <v>3.4500663365381726E-2</v>
      </c>
      <c r="K525" s="96">
        <f t="shared" si="149"/>
        <v>0.24891832978773534</v>
      </c>
      <c r="L525" s="96">
        <f t="shared" si="157"/>
        <v>92.102232887672685</v>
      </c>
      <c r="M525" s="96">
        <f t="shared" si="150"/>
        <v>570.67972960888005</v>
      </c>
      <c r="N525" s="96">
        <f t="shared" si="151"/>
        <v>54.95769441172412</v>
      </c>
      <c r="O525" s="96">
        <f t="shared" si="152"/>
        <v>1.3118344689587846</v>
      </c>
      <c r="P525" s="96">
        <f t="shared" si="153"/>
        <v>1.3118344689587846</v>
      </c>
      <c r="Q525" s="96">
        <f t="shared" si="154"/>
        <v>0.18869462448787949</v>
      </c>
      <c r="R525" s="96">
        <f t="shared" si="155"/>
        <v>0.10283355004222293</v>
      </c>
      <c r="S525" s="96">
        <f t="shared" si="158"/>
        <v>512.80683808470826</v>
      </c>
      <c r="T525" s="96">
        <f t="shared" si="159"/>
        <v>65.685162422620934</v>
      </c>
      <c r="U525" s="96">
        <f t="shared" si="160"/>
        <v>260.58203587069033</v>
      </c>
      <c r="V525" s="32">
        <f t="shared" si="161"/>
        <v>999.99999999999909</v>
      </c>
      <c r="W525" s="100">
        <f>IF(A525=1,((cPH1_+cPHr+(cNES*L525+(cNES+cOSEX)*G525+(cNES+cEREX)*H525+(cNES+cHOEX)*I525+(cNES+cNES)*S525+(cNES+cOSEX)*N525+(cNES+cEREX)*O525+(cNES+cHOEX)*P525)))/(1+cDR)^(A$6:A$65537 + 0.5),(cPHr+(cNES*L525+(cNES+cOSEX)*G525+(cNES+cEREX)*H525+(cNES+cHOEX)*I525+(cNES+cNES)*S525+(cNES+cOSEX)*N525+(cNES+cEREX)*O525+(cNES+cHOEX)*P525))/(1+cDR)^(((cycle + 0.5)/('Life tables'!$I$2/2))))</f>
        <v>50822.202979777794</v>
      </c>
      <c r="X525" s="107">
        <f>((L525+G525+H525+I525+N525+O525+P525+S525)/('Life tables'!$I$2/2))/(1+oDR)^(((cycle + 0.5)/('Life tables'!$I$2/2)))</f>
        <v>19.207908459714076</v>
      </c>
      <c r="Y525" s="31">
        <f>((uNES*L525+ uOCEX*G525+uEREX*H525+uHOEX*I525+uNES*S525+ uOCEX*N525+uEREX*O525+uHOEX*P525)/('Life tables'!$I$2/2))/(1+oDR)^(((cycle + 0.5)/('Life tables'!$I$2/2)))</f>
        <v>12.659452672275282</v>
      </c>
      <c r="Z525" s="100">
        <f t="shared" si="156"/>
        <v>162292.4948525767</v>
      </c>
      <c r="AA525" s="107">
        <f>((L525+G525+H525+I525+N525+O525+P525+S525)/('Life tables'!$I$2/2))</f>
        <v>25.841784853036096</v>
      </c>
      <c r="AB525" s="31">
        <f>((uNES*L525+ uOCEX*G525+uEREX*H525+uHOEX*I525+uNES*S525+ uOCEX*N525+uEREX*O525+uHOEX*P525)/('Life tables'!$I$2/2))</f>
        <v>17.031674895799689</v>
      </c>
    </row>
    <row r="526" spans="1:28" x14ac:dyDescent="0.25">
      <c r="A526" s="4">
        <v>520</v>
      </c>
      <c r="C526" s="105">
        <f>IF(male=0,VLOOKUP((($A$5:$A$1570/'Life tables'!$I$2)*2)+age,lifetable,13,1),IF(male=1,VLOOKUP((($A$5:$A$1570/'Life tables'!$I$2)*2)+age,lifetable,10,1),"error"))</f>
        <v>3.0034427820335718E-4</v>
      </c>
      <c r="F526" s="96">
        <f t="shared" si="144"/>
        <v>103.53965149314479</v>
      </c>
      <c r="G526" s="96">
        <f t="shared" si="145"/>
        <v>10.400774689038</v>
      </c>
      <c r="H526" s="96">
        <f t="shared" si="146"/>
        <v>0.59399692673484217</v>
      </c>
      <c r="I526" s="96">
        <f t="shared" si="147"/>
        <v>0.2380089508799923</v>
      </c>
      <c r="J526" s="96">
        <f t="shared" si="148"/>
        <v>3.4471243264643771E-2</v>
      </c>
      <c r="K526" s="96">
        <f t="shared" si="149"/>
        <v>0.24870606713468657</v>
      </c>
      <c r="L526" s="96">
        <f t="shared" si="157"/>
        <v>92.023693616092629</v>
      </c>
      <c r="M526" s="96">
        <f t="shared" si="150"/>
        <v>570.19315021354305</v>
      </c>
      <c r="N526" s="96">
        <f t="shared" si="151"/>
        <v>54.910835761716868</v>
      </c>
      <c r="O526" s="96">
        <f t="shared" si="152"/>
        <v>1.310715957840253</v>
      </c>
      <c r="P526" s="96">
        <f t="shared" si="153"/>
        <v>1.310715957840253</v>
      </c>
      <c r="Q526" s="96">
        <f t="shared" si="154"/>
        <v>0.1885337375463553</v>
      </c>
      <c r="R526" s="96">
        <f t="shared" si="155"/>
        <v>0.10274587093956022</v>
      </c>
      <c r="S526" s="96">
        <f t="shared" si="158"/>
        <v>512.3696029276598</v>
      </c>
      <c r="T526" s="96">
        <f t="shared" si="159"/>
        <v>65.908167403431932</v>
      </c>
      <c r="U526" s="96">
        <f t="shared" si="160"/>
        <v>260.9334878087646</v>
      </c>
      <c r="V526" s="32">
        <f t="shared" si="161"/>
        <v>999.99999999999909</v>
      </c>
      <c r="W526" s="100">
        <f>IF(A526=1,((cPH1_+cPHr+(cNES*L526+(cNES+cOSEX)*G526+(cNES+cEREX)*H526+(cNES+cHOEX)*I526+(cNES+cNES)*S526+(cNES+cOSEX)*N526+(cNES+cEREX)*O526+(cNES+cHOEX)*P526)))/(1+cDR)^(A$6:A$65537 + 0.5),(cPHr+(cNES*L526+(cNES+cOSEX)*G526+(cNES+cEREX)*H526+(cNES+cHOEX)*I526+(cNES+cNES)*S526+(cNES+cOSEX)*N526+(cNES+cEREX)*O526+(cNES+cHOEX)*P526))/(1+cDR)^(((cycle + 0.5)/('Life tables'!$I$2/2))))</f>
        <v>50665.513962999525</v>
      </c>
      <c r="X526" s="107">
        <f>((L526+G526+H526+I526+N526+O526+P526+S526)/('Life tables'!$I$2/2))/(1+oDR)^(((cycle + 0.5)/('Life tables'!$I$2/2)))</f>
        <v>19.180574304123262</v>
      </c>
      <c r="Y526" s="31">
        <f>((uNES*L526+ uOCEX*G526+uEREX*H526+uHOEX*I526+uNES*S526+ uOCEX*N526+uEREX*O526+uHOEX*P526)/('Life tables'!$I$2/2))/(1+oDR)^(((cycle + 0.5)/('Life tables'!$I$2/2)))</f>
        <v>12.64143741342801</v>
      </c>
      <c r="Z526" s="100">
        <f t="shared" si="156"/>
        <v>162154.13873738935</v>
      </c>
      <c r="AA526" s="107">
        <f>((L526+G526+H526+I526+N526+O526+P526+S526)/('Life tables'!$I$2/2))</f>
        <v>25.819750907134154</v>
      </c>
      <c r="AB526" s="31">
        <f>((uNES*L526+ uOCEX*G526+uEREX*H526+uHOEX*I526+uNES*S526+ uOCEX*N526+uEREX*O526+uHOEX*P526)/('Life tables'!$I$2/2))</f>
        <v>17.017152872876768</v>
      </c>
    </row>
    <row r="527" spans="1:28" x14ac:dyDescent="0.25">
      <c r="A527" s="4">
        <v>521</v>
      </c>
      <c r="C527" s="105">
        <f>IF(male=0,VLOOKUP((($A$5:$A$1570/'Life tables'!$I$2)*2)+age,lifetable,13,1),IF(male=1,VLOOKUP((($A$5:$A$1570/'Life tables'!$I$2)*2)+age,lifetable,10,1),"error"))</f>
        <v>3.0034427820335718E-4</v>
      </c>
      <c r="F527" s="96">
        <f t="shared" si="144"/>
        <v>103.45135951770834</v>
      </c>
      <c r="G527" s="96">
        <f t="shared" si="145"/>
        <v>10.391905575320484</v>
      </c>
      <c r="H527" s="96">
        <f t="shared" si="146"/>
        <v>0.59349040424506849</v>
      </c>
      <c r="I527" s="96">
        <f t="shared" si="147"/>
        <v>0.23780599210872252</v>
      </c>
      <c r="J527" s="96">
        <f t="shared" si="148"/>
        <v>3.4441848398815124E-2</v>
      </c>
      <c r="K527" s="96">
        <f t="shared" si="149"/>
        <v>0.2484939865486146</v>
      </c>
      <c r="L527" s="96">
        <f t="shared" si="157"/>
        <v>91.945221711086631</v>
      </c>
      <c r="M527" s="96">
        <f t="shared" si="150"/>
        <v>569.70698527009415</v>
      </c>
      <c r="N527" s="96">
        <f t="shared" si="151"/>
        <v>54.864017024324411</v>
      </c>
      <c r="O527" s="96">
        <f t="shared" si="152"/>
        <v>1.3095983994316991</v>
      </c>
      <c r="P527" s="96">
        <f t="shared" si="153"/>
        <v>1.3095983994316991</v>
      </c>
      <c r="Q527" s="96">
        <f t="shared" si="154"/>
        <v>0.18837298764289162</v>
      </c>
      <c r="R527" s="96">
        <f t="shared" si="155"/>
        <v>0.10265826651899462</v>
      </c>
      <c r="S527" s="96">
        <f t="shared" si="158"/>
        <v>511.93274019274446</v>
      </c>
      <c r="T527" s="96">
        <f t="shared" si="159"/>
        <v>66.130982239473639</v>
      </c>
      <c r="U527" s="96">
        <f t="shared" si="160"/>
        <v>261.28464006183219</v>
      </c>
      <c r="V527" s="32">
        <f t="shared" si="161"/>
        <v>999.99999999999898</v>
      </c>
      <c r="W527" s="100">
        <f>IF(A527=1,((cPH1_+cPHr+(cNES*L527+(cNES+cOSEX)*G527+(cNES+cEREX)*H527+(cNES+cHOEX)*I527+(cNES+cNES)*S527+(cNES+cOSEX)*N527+(cNES+cEREX)*O527+(cNES+cHOEX)*P527)))/(1+cDR)^(A$6:A$65537 + 0.5),(cPHr+(cNES*L527+(cNES+cOSEX)*G527+(cNES+cEREX)*H527+(cNES+cHOEX)*I527+(cNES+cNES)*S527+(cNES+cOSEX)*N527+(cNES+cEREX)*O527+(cNES+cHOEX)*P527))/(1+cDR)^(((cycle + 0.5)/('Life tables'!$I$2/2))))</f>
        <v>50509.308025040962</v>
      </c>
      <c r="X527" s="107">
        <f>((L527+G527+H527+I527+N527+O527+P527+S527)/('Life tables'!$I$2/2))/(1+oDR)^(((cycle + 0.5)/('Life tables'!$I$2/2)))</f>
        <v>19.153279047464814</v>
      </c>
      <c r="Y527" s="31">
        <f>((uNES*L527+ uOCEX*G527+uEREX*H527+uHOEX*I527+uNES*S527+ uOCEX*N527+uEREX*O527+uHOEX*P527)/('Life tables'!$I$2/2))/(1+oDR)^(((cycle + 0.5)/('Life tables'!$I$2/2)))</f>
        <v>12.623447791879599</v>
      </c>
      <c r="Z527" s="100">
        <f t="shared" si="156"/>
        <v>162015.90055221351</v>
      </c>
      <c r="AA527" s="107">
        <f>((L527+G527+H527+I527+N527+O527+P527+S527)/('Life tables'!$I$2/2))</f>
        <v>25.797735749208165</v>
      </c>
      <c r="AB527" s="31">
        <f>((uNES*L527+ uOCEX*G527+uEREX*H527+uHOEX*I527+uNES*S527+ uOCEX*N527+uEREX*O527+uHOEX*P527)/('Life tables'!$I$2/2))</f>
        <v>17.002643232618702</v>
      </c>
    </row>
    <row r="528" spans="1:28" x14ac:dyDescent="0.25">
      <c r="A528" s="4">
        <v>522</v>
      </c>
      <c r="C528" s="105">
        <f>IF(male=0,VLOOKUP((($A$5:$A$1570/'Life tables'!$I$2)*2)+age,lifetable,13,1),IF(male=1,VLOOKUP((($A$5:$A$1570/'Life tables'!$I$2)*2)+age,lifetable,10,1),"error"))</f>
        <v>3.2605221431214471E-4</v>
      </c>
      <c r="F528" s="96">
        <f t="shared" si="144"/>
        <v>103.36314325346474</v>
      </c>
      <c r="G528" s="96">
        <f t="shared" si="145"/>
        <v>10.383044066950745</v>
      </c>
      <c r="H528" s="96">
        <f t="shared" si="146"/>
        <v>0.59298431610305669</v>
      </c>
      <c r="I528" s="96">
        <f t="shared" si="147"/>
        <v>0.23760320737649304</v>
      </c>
      <c r="J528" s="96">
        <f t="shared" si="148"/>
        <v>3.735801114659601E-2</v>
      </c>
      <c r="K528" s="96">
        <f t="shared" si="149"/>
        <v>0.24828208782362429</v>
      </c>
      <c r="L528" s="96">
        <f t="shared" si="157"/>
        <v>91.863871564064226</v>
      </c>
      <c r="M528" s="96">
        <f t="shared" si="150"/>
        <v>569.22123444522845</v>
      </c>
      <c r="N528" s="96">
        <f t="shared" si="151"/>
        <v>54.817238167448757</v>
      </c>
      <c r="O528" s="96">
        <f t="shared" si="152"/>
        <v>1.3084817929669474</v>
      </c>
      <c r="P528" s="96">
        <f t="shared" si="153"/>
        <v>1.3084817929669474</v>
      </c>
      <c r="Q528" s="96">
        <f t="shared" si="154"/>
        <v>0.20432239258330007</v>
      </c>
      <c r="R528" s="96">
        <f t="shared" si="155"/>
        <v>0.10257073672046627</v>
      </c>
      <c r="S528" s="96">
        <f t="shared" si="158"/>
        <v>511.48013956254204</v>
      </c>
      <c r="T528" s="96">
        <f t="shared" si="159"/>
        <v>66.37266264320354</v>
      </c>
      <c r="U528" s="96">
        <f t="shared" si="160"/>
        <v>261.63549288637626</v>
      </c>
      <c r="V528" s="32">
        <f t="shared" si="161"/>
        <v>999.99999999999898</v>
      </c>
      <c r="W528" s="100">
        <f>IF(A528=1,((cPH1_+cPHr+(cNES*L528+(cNES+cOSEX)*G528+(cNES+cEREX)*H528+(cNES+cHOEX)*I528+(cNES+cNES)*S528+(cNES+cOSEX)*N528+(cNES+cEREX)*O528+(cNES+cHOEX)*P528)))/(1+cDR)^(A$6:A$65537 + 0.5),(cPHr+(cNES*L528+(cNES+cOSEX)*G528+(cNES+cEREX)*H528+(cNES+cHOEX)*I528+(cNES+cNES)*S528+(cNES+cOSEX)*N528+(cNES+cEREX)*O528+(cNES+cHOEX)*P528))/(1+cDR)^(((cycle + 0.5)/('Life tables'!$I$2/2))))</f>
        <v>50352.348493131991</v>
      </c>
      <c r="X528" s="107">
        <f>((L528+G528+H528+I528+N528+O528+P528+S528)/('Life tables'!$I$2/2))/(1+oDR)^(((cycle + 0.5)/('Life tables'!$I$2/2)))</f>
        <v>19.125480296593945</v>
      </c>
      <c r="Y528" s="31">
        <f>((uNES*L528+ uOCEX*G528+uEREX*H528+uHOEX*I528+uNES*S528+ uOCEX*N528+uEREX*O528+uHOEX*P528)/('Life tables'!$I$2/2))/(1+oDR)^(((cycle + 0.5)/('Life tables'!$I$2/2)))</f>
        <v>12.605120404828858</v>
      </c>
      <c r="Z528" s="100">
        <f t="shared" si="156"/>
        <v>161873.80930235542</v>
      </c>
      <c r="AA528" s="107">
        <f>((L528+G528+H528+I528+N528+O528+P528+S528)/('Life tables'!$I$2/2))</f>
        <v>25.775008465981724</v>
      </c>
      <c r="AB528" s="31">
        <f>((uNES*L528+ uOCEX*G528+uEREX*H528+uHOEX*I528+uNES*S528+ uOCEX*N528+uEREX*O528+uHOEX*P528)/('Life tables'!$I$2/2))</f>
        <v>16.987656263306686</v>
      </c>
    </row>
    <row r="529" spans="1:28" x14ac:dyDescent="0.25">
      <c r="A529" s="4">
        <v>523</v>
      </c>
      <c r="C529" s="105">
        <f>IF(male=0,VLOOKUP((($A$5:$A$1570/'Life tables'!$I$2)*2)+age,lifetable,13,1),IF(male=1,VLOOKUP((($A$5:$A$1570/'Life tables'!$I$2)*2)+age,lifetable,10,1),"error"))</f>
        <v>3.2605221431214471E-4</v>
      </c>
      <c r="F529" s="96">
        <f t="shared" si="144"/>
        <v>103.27205257234833</v>
      </c>
      <c r="G529" s="96">
        <f t="shared" si="145"/>
        <v>10.373893817390311</v>
      </c>
      <c r="H529" s="96">
        <f t="shared" si="146"/>
        <v>0.59246173771055632</v>
      </c>
      <c r="I529" s="96">
        <f t="shared" si="147"/>
        <v>0.23739381515684763</v>
      </c>
      <c r="J529" s="96">
        <f t="shared" si="148"/>
        <v>3.7325088708545215E-2</v>
      </c>
      <c r="K529" s="96">
        <f t="shared" si="149"/>
        <v>0.24806328464313859</v>
      </c>
      <c r="L529" s="96">
        <f t="shared" si="157"/>
        <v>91.782914828738924</v>
      </c>
      <c r="M529" s="96">
        <f t="shared" si="150"/>
        <v>568.71979189807098</v>
      </c>
      <c r="N529" s="96">
        <f t="shared" si="151"/>
        <v>54.768948163718285</v>
      </c>
      <c r="O529" s="96">
        <f t="shared" si="152"/>
        <v>1.3073291155834095</v>
      </c>
      <c r="P529" s="96">
        <f t="shared" si="153"/>
        <v>1.3073291155834095</v>
      </c>
      <c r="Q529" s="96">
        <f t="shared" si="154"/>
        <v>0.20414239940177703</v>
      </c>
      <c r="R529" s="96">
        <f t="shared" si="155"/>
        <v>0.10248037935434472</v>
      </c>
      <c r="S529" s="96">
        <f t="shared" si="158"/>
        <v>511.02956272442975</v>
      </c>
      <c r="T529" s="96">
        <f t="shared" si="159"/>
        <v>66.614130131313857</v>
      </c>
      <c r="U529" s="96">
        <f t="shared" si="160"/>
        <v>261.98603655037374</v>
      </c>
      <c r="V529" s="32">
        <f t="shared" si="161"/>
        <v>999.99999999999909</v>
      </c>
      <c r="W529" s="100">
        <f>IF(A529=1,((cPH1_+cPHr+(cNES*L529+(cNES+cOSEX)*G529+(cNES+cEREX)*H529+(cNES+cHOEX)*I529+(cNES+cNES)*S529+(cNES+cOSEX)*N529+(cNES+cEREX)*O529+(cNES+cHOEX)*P529)))/(1+cDR)^(A$6:A$65537 + 0.5),(cPHr+(cNES*L529+(cNES+cOSEX)*G529+(cNES+cEREX)*H529+(cNES+cHOEX)*I529+(cNES+cNES)*S529+(cNES+cOSEX)*N529+(cNES+cEREX)*O529+(cNES+cHOEX)*P529))/(1+cDR)^(((cycle + 0.5)/('Life tables'!$I$2/2))))</f>
        <v>50195.685551055329</v>
      </c>
      <c r="X529" s="107">
        <f>((L529+G529+H529+I529+N529+O529+P529+S529)/('Life tables'!$I$2/2))/(1+oDR)^(((cycle + 0.5)/('Life tables'!$I$2/2)))</f>
        <v>19.097721894256246</v>
      </c>
      <c r="Y529" s="31">
        <f>((uNES*L529+ uOCEX*G529+uEREX*H529+uHOEX*I529+uNES*S529+ uOCEX*N529+uEREX*O529+uHOEX*P529)/('Life tables'!$I$2/2))/(1+oDR)^(((cycle + 0.5)/('Life tables'!$I$2/2)))</f>
        <v>12.586825544833044</v>
      </c>
      <c r="Z529" s="100">
        <f t="shared" si="156"/>
        <v>161731.22672437053</v>
      </c>
      <c r="AA529" s="107">
        <f>((L529+G529+H529+I529+N529+O529+P529+S529)/('Life tables'!$I$2/2))</f>
        <v>25.752301207578078</v>
      </c>
      <c r="AB529" s="31">
        <f>((uNES*L529+ uOCEX*G529+uEREX*H529+uHOEX*I529+uNES*S529+ uOCEX*N529+uEREX*O529+uHOEX*P529)/('Life tables'!$I$2/2))</f>
        <v>16.97269048489315</v>
      </c>
    </row>
    <row r="530" spans="1:28" x14ac:dyDescent="0.25">
      <c r="A530" s="4">
        <v>524</v>
      </c>
      <c r="C530" s="105">
        <f>IF(male=0,VLOOKUP((($A$5:$A$1570/'Life tables'!$I$2)*2)+age,lifetable,13,1),IF(male=1,VLOOKUP((($A$5:$A$1570/'Life tables'!$I$2)*2)+age,lifetable,10,1),"error"))</f>
        <v>3.2605221431214471E-4</v>
      </c>
      <c r="F530" s="96">
        <f t="shared" si="144"/>
        <v>103.18104354874058</v>
      </c>
      <c r="G530" s="96">
        <f t="shared" si="145"/>
        <v>10.36475177049752</v>
      </c>
      <c r="H530" s="96">
        <f t="shared" si="146"/>
        <v>0.59193962777925402</v>
      </c>
      <c r="I530" s="96">
        <f t="shared" si="147"/>
        <v>0.23718461064517388</v>
      </c>
      <c r="J530" s="96">
        <f t="shared" si="148"/>
        <v>3.7292195783549288E-2</v>
      </c>
      <c r="K530" s="96">
        <f t="shared" si="149"/>
        <v>0.24784467760700468</v>
      </c>
      <c r="L530" s="96">
        <f t="shared" si="157"/>
        <v>91.702030666428072</v>
      </c>
      <c r="M530" s="96">
        <f t="shared" si="150"/>
        <v>568.218789769571</v>
      </c>
      <c r="N530" s="96">
        <f t="shared" si="151"/>
        <v>54.720700573258753</v>
      </c>
      <c r="O530" s="96">
        <f t="shared" si="152"/>
        <v>1.3061774506002526</v>
      </c>
      <c r="P530" s="96">
        <f t="shared" si="153"/>
        <v>1.3061774506002526</v>
      </c>
      <c r="Q530" s="96">
        <f t="shared" si="154"/>
        <v>0.20396256430886417</v>
      </c>
      <c r="R530" s="96">
        <f t="shared" si="155"/>
        <v>0.10239010134939847</v>
      </c>
      <c r="S530" s="96">
        <f t="shared" si="158"/>
        <v>510.57938162945345</v>
      </c>
      <c r="T530" s="96">
        <f t="shared" si="159"/>
        <v>66.855384891406274</v>
      </c>
      <c r="U530" s="96">
        <f t="shared" si="160"/>
        <v>262.33627132933015</v>
      </c>
      <c r="V530" s="32">
        <f t="shared" si="161"/>
        <v>999.99999999999909</v>
      </c>
      <c r="W530" s="100">
        <f>IF(A530=1,((cPH1_+cPHr+(cNES*L530+(cNES+cOSEX)*G530+(cNES+cEREX)*H530+(cNES+cHOEX)*I530+(cNES+cNES)*S530+(cNES+cOSEX)*N530+(cNES+cEREX)*O530+(cNES+cHOEX)*P530)))/(1+cDR)^(A$6:A$65537 + 0.5),(cPHr+(cNES*L530+(cNES+cOSEX)*G530+(cNES+cEREX)*H530+(cNES+cHOEX)*I530+(cNES+cNES)*S530+(cNES+cOSEX)*N530+(cNES+cEREX)*O530+(cNES+cHOEX)*P530))/(1+cDR)^(((cycle + 0.5)/('Life tables'!$I$2/2))))</f>
        <v>50039.51000859886</v>
      </c>
      <c r="X530" s="107">
        <f>((L530+G530+H530+I530+N530+O530+P530+S530)/('Life tables'!$I$2/2))/(1+oDR)^(((cycle + 0.5)/('Life tables'!$I$2/2)))</f>
        <v>19.070003781798281</v>
      </c>
      <c r="Y530" s="31">
        <f>((uNES*L530+ uOCEX*G530+uEREX*H530+uHOEX*I530+uNES*S530+ uOCEX*N530+uEREX*O530+uHOEX*P530)/('Life tables'!$I$2/2))/(1+oDR)^(((cycle + 0.5)/('Life tables'!$I$2/2)))</f>
        <v>12.568557238828697</v>
      </c>
      <c r="Z530" s="100">
        <f t="shared" si="156"/>
        <v>161588.76963658744</v>
      </c>
      <c r="AA530" s="107">
        <f>((L530+G530+H530+I530+N530+O530+P530+S530)/('Life tables'!$I$2/2))</f>
        <v>25.729613956234225</v>
      </c>
      <c r="AB530" s="31">
        <f>((uNES*L530+ uOCEX*G530+uEREX*H530+uHOEX*I530+uNES*S530+ uOCEX*N530+uEREX*O530+uHOEX*P530)/('Life tables'!$I$2/2))</f>
        <v>16.957737892561696</v>
      </c>
    </row>
    <row r="531" spans="1:28" x14ac:dyDescent="0.25">
      <c r="A531" s="4">
        <v>525</v>
      </c>
      <c r="C531" s="105">
        <f>IF(male=0,VLOOKUP((($A$5:$A$1570/'Life tables'!$I$2)*2)+age,lifetable,13,1),IF(male=1,VLOOKUP((($A$5:$A$1570/'Life tables'!$I$2)*2)+age,lifetable,10,1),"error"))</f>
        <v>3.2605221431214471E-4</v>
      </c>
      <c r="F531" s="96">
        <f t="shared" si="144"/>
        <v>103.0901160447026</v>
      </c>
      <c r="G531" s="96">
        <f t="shared" si="145"/>
        <v>10.355617912416124</v>
      </c>
      <c r="H531" s="96">
        <f t="shared" si="146"/>
        <v>0.59141798551780789</v>
      </c>
      <c r="I531" s="96">
        <f t="shared" si="147"/>
        <v>0.23697559352438854</v>
      </c>
      <c r="J531" s="96">
        <f t="shared" si="148"/>
        <v>3.7259332321753699E-2</v>
      </c>
      <c r="K531" s="96">
        <f t="shared" si="149"/>
        <v>0.24762626638388835</v>
      </c>
      <c r="L531" s="96">
        <f t="shared" si="157"/>
        <v>91.621218954538634</v>
      </c>
      <c r="M531" s="96">
        <f t="shared" si="150"/>
        <v>567.71822773456006</v>
      </c>
      <c r="N531" s="96">
        <f t="shared" si="151"/>
        <v>54.672495364755733</v>
      </c>
      <c r="O531" s="96">
        <f t="shared" si="152"/>
        <v>1.3050267972700047</v>
      </c>
      <c r="P531" s="96">
        <f t="shared" si="153"/>
        <v>1.3050267972700047</v>
      </c>
      <c r="Q531" s="96">
        <f t="shared" si="154"/>
        <v>0.20378288718784193</v>
      </c>
      <c r="R531" s="96">
        <f t="shared" si="155"/>
        <v>0.1022999026470338</v>
      </c>
      <c r="S531" s="96">
        <f t="shared" si="158"/>
        <v>510.12959598542943</v>
      </c>
      <c r="T531" s="96">
        <f t="shared" si="159"/>
        <v>67.096427110915869</v>
      </c>
      <c r="U531" s="96">
        <f t="shared" si="160"/>
        <v>262.68619749836108</v>
      </c>
      <c r="V531" s="32">
        <f t="shared" si="161"/>
        <v>999.99999999999909</v>
      </c>
      <c r="W531" s="100">
        <f>IF(A531=1,((cPH1_+cPHr+(cNES*L531+(cNES+cOSEX)*G531+(cNES+cEREX)*H531+(cNES+cHOEX)*I531+(cNES+cNES)*S531+(cNES+cOSEX)*N531+(cNES+cEREX)*O531+(cNES+cHOEX)*P531)))/(1+cDR)^(A$6:A$65537 + 0.5),(cPHr+(cNES*L531+(cNES+cOSEX)*G531+(cNES+cEREX)*H531+(cNES+cHOEX)*I531+(cNES+cNES)*S531+(cNES+cOSEX)*N531+(cNES+cEREX)*O531+(cNES+cHOEX)*P531))/(1+cDR)^(((cycle + 0.5)/('Life tables'!$I$2/2))))</f>
        <v>49883.820351196584</v>
      </c>
      <c r="X531" s="107">
        <f>((L531+G531+H531+I531+N531+O531+P531+S531)/('Life tables'!$I$2/2))/(1+oDR)^(((cycle + 0.5)/('Life tables'!$I$2/2)))</f>
        <v>19.042325900656127</v>
      </c>
      <c r="Y531" s="31">
        <f>((uNES*L531+ uOCEX*G531+uEREX*H531+uHOEX*I531+uNES*S531+ uOCEX*N531+uEREX*O531+uHOEX*P531)/('Life tables'!$I$2/2))/(1+oDR)^(((cycle + 0.5)/('Life tables'!$I$2/2)))</f>
        <v>12.550315448220172</v>
      </c>
      <c r="Z531" s="100">
        <f t="shared" si="156"/>
        <v>161446.43793416148</v>
      </c>
      <c r="AA531" s="107">
        <f>((L531+G531+H531+I531+N531+O531+P531+S531)/('Life tables'!$I$2/2))</f>
        <v>25.706946694208501</v>
      </c>
      <c r="AB531" s="31">
        <f>((uNES*L531+ uOCEX*G531+uEREX*H531+uHOEX*I531+uNES*S531+ uOCEX*N531+uEREX*O531+uHOEX*P531)/('Life tables'!$I$2/2))</f>
        <v>16.942798474622304</v>
      </c>
    </row>
    <row r="532" spans="1:28" x14ac:dyDescent="0.25">
      <c r="A532" s="4">
        <v>526</v>
      </c>
      <c r="C532" s="105">
        <f>IF(male=0,VLOOKUP((($A$5:$A$1570/'Life tables'!$I$2)*2)+age,lifetable,13,1),IF(male=1,VLOOKUP((($A$5:$A$1570/'Life tables'!$I$2)*2)+age,lifetable,10,1),"error"))</f>
        <v>3.2605221431214471E-4</v>
      </c>
      <c r="F532" s="96">
        <f t="shared" si="144"/>
        <v>102.99926992550937</v>
      </c>
      <c r="G532" s="96">
        <f t="shared" si="145"/>
        <v>10.346492229612711</v>
      </c>
      <c r="H532" s="96">
        <f t="shared" si="146"/>
        <v>0.59089681015331352</v>
      </c>
      <c r="I532" s="96">
        <f t="shared" si="147"/>
        <v>0.23676676348479611</v>
      </c>
      <c r="J532" s="96">
        <f t="shared" si="148"/>
        <v>3.7226498274465454E-2</v>
      </c>
      <c r="K532" s="96">
        <f t="shared" si="149"/>
        <v>0.24740805065017502</v>
      </c>
      <c r="L532" s="96">
        <f t="shared" si="157"/>
        <v>91.540479573333897</v>
      </c>
      <c r="M532" s="96">
        <f t="shared" si="150"/>
        <v>567.21810546521272</v>
      </c>
      <c r="N532" s="96">
        <f t="shared" si="151"/>
        <v>54.624332506638929</v>
      </c>
      <c r="O532" s="96">
        <f t="shared" si="152"/>
        <v>1.3038771548390857</v>
      </c>
      <c r="P532" s="96">
        <f t="shared" si="153"/>
        <v>1.3038771548390857</v>
      </c>
      <c r="Q532" s="96">
        <f t="shared" si="154"/>
        <v>0.20360336792103736</v>
      </c>
      <c r="R532" s="96">
        <f t="shared" si="155"/>
        <v>0.10220978318817829</v>
      </c>
      <c r="S532" s="96">
        <f t="shared" si="158"/>
        <v>509.6802054977864</v>
      </c>
      <c r="T532" s="96">
        <f t="shared" si="159"/>
        <v>67.337256977111366</v>
      </c>
      <c r="U532" s="96">
        <f t="shared" si="160"/>
        <v>263.03581533219943</v>
      </c>
      <c r="V532" s="32">
        <f t="shared" si="161"/>
        <v>999.99999999999909</v>
      </c>
      <c r="W532" s="100">
        <f>IF(A532=1,((cPH1_+cPHr+(cNES*L532+(cNES+cOSEX)*G532+(cNES+cEREX)*H532+(cNES+cHOEX)*I532+(cNES+cNES)*S532+(cNES+cOSEX)*N532+(cNES+cEREX)*O532+(cNES+cHOEX)*P532)))/(1+cDR)^(A$6:A$65537 + 0.5),(cPHr+(cNES*L532+(cNES+cOSEX)*G532+(cNES+cEREX)*H532+(cNES+cHOEX)*I532+(cNES+cNES)*S532+(cNES+cOSEX)*N532+(cNES+cEREX)*O532+(cNES+cHOEX)*P532))/(1+cDR)^(((cycle + 0.5)/('Life tables'!$I$2/2))))</f>
        <v>49728.615068900181</v>
      </c>
      <c r="X532" s="107">
        <f>((L532+G532+H532+I532+N532+O532+P532+S532)/('Life tables'!$I$2/2))/(1+oDR)^(((cycle + 0.5)/('Life tables'!$I$2/2)))</f>
        <v>19.014688192355027</v>
      </c>
      <c r="Y532" s="31">
        <f>((uNES*L532+ uOCEX*G532+uEREX*H532+uHOEX*I532+uNES*S532+ uOCEX*N532+uEREX*O532+uHOEX*P532)/('Life tables'!$I$2/2))/(1+oDR)^(((cycle + 0.5)/('Life tables'!$I$2/2)))</f>
        <v>12.532100134470461</v>
      </c>
      <c r="Z532" s="100">
        <f t="shared" si="156"/>
        <v>161304.23151207305</v>
      </c>
      <c r="AA532" s="107">
        <f>((L532+G532+H532+I532+N532+O532+P532+S532)/('Life tables'!$I$2/2))</f>
        <v>25.684299403780315</v>
      </c>
      <c r="AB532" s="31">
        <f>((uNES*L532+ uOCEX*G532+uEREX*H532+uHOEX*I532+uNES*S532+ uOCEX*N532+uEREX*O532+uHOEX*P532)/('Life tables'!$I$2/2))</f>
        <v>16.927872219398683</v>
      </c>
    </row>
    <row r="533" spans="1:28" x14ac:dyDescent="0.25">
      <c r="A533" s="4">
        <v>527</v>
      </c>
      <c r="C533" s="105">
        <f>IF(male=0,VLOOKUP((($A$5:$A$1570/'Life tables'!$I$2)*2)+age,lifetable,13,1),IF(male=1,VLOOKUP((($A$5:$A$1570/'Life tables'!$I$2)*2)+age,lifetable,10,1),"error"))</f>
        <v>3.2605221431214471E-4</v>
      </c>
      <c r="F533" s="96">
        <f t="shared" si="144"/>
        <v>102.90850505950199</v>
      </c>
      <c r="G533" s="96">
        <f t="shared" si="145"/>
        <v>10.337374708861871</v>
      </c>
      <c r="H533" s="96">
        <f t="shared" si="146"/>
        <v>0.59037610093045645</v>
      </c>
      <c r="I533" s="96">
        <f t="shared" si="147"/>
        <v>0.23655812022374931</v>
      </c>
      <c r="J533" s="96">
        <f t="shared" si="148"/>
        <v>3.7193693594099762E-2</v>
      </c>
      <c r="K533" s="96">
        <f t="shared" si="149"/>
        <v>0.24719003008961524</v>
      </c>
      <c r="L533" s="96">
        <f t="shared" si="157"/>
        <v>91.459812405802197</v>
      </c>
      <c r="M533" s="96">
        <f t="shared" si="150"/>
        <v>566.7184226311864</v>
      </c>
      <c r="N533" s="96">
        <f t="shared" si="151"/>
        <v>54.576211967095631</v>
      </c>
      <c r="O533" s="96">
        <f t="shared" si="152"/>
        <v>1.3027285225481298</v>
      </c>
      <c r="P533" s="96">
        <f t="shared" si="153"/>
        <v>1.3027285225481298</v>
      </c>
      <c r="Q533" s="96">
        <f t="shared" si="154"/>
        <v>0.20342400638987351</v>
      </c>
      <c r="R533" s="96">
        <f t="shared" si="155"/>
        <v>0.10211974291330589</v>
      </c>
      <c r="S533" s="96">
        <f t="shared" si="158"/>
        <v>509.23120986969133</v>
      </c>
      <c r="T533" s="96">
        <f t="shared" si="159"/>
        <v>67.577874677095338</v>
      </c>
      <c r="U533" s="96">
        <f t="shared" si="160"/>
        <v>263.38512510520235</v>
      </c>
      <c r="V533" s="32">
        <f t="shared" si="161"/>
        <v>999.99999999999909</v>
      </c>
      <c r="W533" s="100">
        <f>IF(A533=1,((cPH1_+cPHr+(cNES*L533+(cNES+cOSEX)*G533+(cNES+cEREX)*H533+(cNES+cHOEX)*I533+(cNES+cNES)*S533+(cNES+cOSEX)*N533+(cNES+cEREX)*O533+(cNES+cHOEX)*P533)))/(1+cDR)^(A$6:A$65537 + 0.5),(cPHr+(cNES*L533+(cNES+cOSEX)*G533+(cNES+cEREX)*H533+(cNES+cHOEX)*I533+(cNES+cNES)*S533+(cNES+cOSEX)*N533+(cNES+cEREX)*O533+(cNES+cHOEX)*P533))/(1+cDR)^(((cycle + 0.5)/('Life tables'!$I$2/2))))</f>
        <v>49573.892656369149</v>
      </c>
      <c r="X533" s="107">
        <f>((L533+G533+H533+I533+N533+O533+P533+S533)/('Life tables'!$I$2/2))/(1+oDR)^(((cycle + 0.5)/('Life tables'!$I$2/2)))</f>
        <v>18.987090598509084</v>
      </c>
      <c r="Y533" s="31">
        <f>((uNES*L533+ uOCEX*G533+uEREX*H533+uHOEX*I533+uNES*S533+ uOCEX*N533+uEREX*O533+uHOEX*P533)/('Life tables'!$I$2/2))/(1+oDR)^(((cycle + 0.5)/('Life tables'!$I$2/2)))</f>
        <v>12.513911259101016</v>
      </c>
      <c r="Z533" s="100">
        <f t="shared" si="156"/>
        <v>161162.15026513991</v>
      </c>
      <c r="AA533" s="107">
        <f>((L533+G533+H533+I533+N533+O533+P533+S533)/('Life tables'!$I$2/2))</f>
        <v>25.661672067249864</v>
      </c>
      <c r="AB533" s="31">
        <f>((uNES*L533+ uOCEX*G533+uEREX*H533+uHOEX*I533+uNES*S533+ uOCEX*N533+uEREX*O533+uHOEX*P533)/('Life tables'!$I$2/2))</f>
        <v>16.912959115228109</v>
      </c>
    </row>
    <row r="534" spans="1:28" x14ac:dyDescent="0.25">
      <c r="A534" s="4">
        <v>528</v>
      </c>
      <c r="C534" s="105">
        <f>IF(male=0,VLOOKUP((($A$5:$A$1570/'Life tables'!$I$2)*2)+age,lifetable,13,1),IF(male=1,VLOOKUP((($A$5:$A$1570/'Life tables'!$I$2)*2)+age,lifetable,10,1),"error"))</f>
        <v>3.2605221431214471E-4</v>
      </c>
      <c r="F534" s="96">
        <f t="shared" si="144"/>
        <v>102.81782131794698</v>
      </c>
      <c r="G534" s="96">
        <f t="shared" si="145"/>
        <v>10.328265337232056</v>
      </c>
      <c r="H534" s="96">
        <f t="shared" si="146"/>
        <v>0.58985585711070532</v>
      </c>
      <c r="I534" s="96">
        <f t="shared" si="147"/>
        <v>0.23634966344532554</v>
      </c>
      <c r="J534" s="96">
        <f t="shared" si="148"/>
        <v>3.7160918234129148E-2</v>
      </c>
      <c r="K534" s="96">
        <f t="shared" si="149"/>
        <v>0.24697220439298637</v>
      </c>
      <c r="L534" s="96">
        <f t="shared" si="157"/>
        <v>91.37921733753177</v>
      </c>
      <c r="M534" s="96">
        <f t="shared" si="150"/>
        <v>566.21917889975452</v>
      </c>
      <c r="N534" s="96">
        <f t="shared" si="151"/>
        <v>54.528133714083552</v>
      </c>
      <c r="O534" s="96">
        <f t="shared" si="152"/>
        <v>1.3015808996322908</v>
      </c>
      <c r="P534" s="96">
        <f t="shared" si="153"/>
        <v>1.3015808996322908</v>
      </c>
      <c r="Q534" s="96">
        <f t="shared" si="154"/>
        <v>0.20324480247491805</v>
      </c>
      <c r="R534" s="96">
        <f t="shared" si="155"/>
        <v>0.102029781762461</v>
      </c>
      <c r="S534" s="96">
        <f t="shared" si="158"/>
        <v>508.78260880216902</v>
      </c>
      <c r="T534" s="96">
        <f t="shared" si="159"/>
        <v>67.818280397804386</v>
      </c>
      <c r="U534" s="96">
        <f t="shared" si="160"/>
        <v>263.73412709135778</v>
      </c>
      <c r="V534" s="32">
        <f t="shared" si="161"/>
        <v>999.9999999999992</v>
      </c>
      <c r="W534" s="100">
        <f>IF(A534=1,((cPH1_+cPHr+(cNES*L534+(cNES+cOSEX)*G534+(cNES+cEREX)*H534+(cNES+cHOEX)*I534+(cNES+cNES)*S534+(cNES+cOSEX)*N534+(cNES+cEREX)*O534+(cNES+cHOEX)*P534)))/(1+cDR)^(A$6:A$65537 + 0.5),(cPHr+(cNES*L534+(cNES+cOSEX)*G534+(cNES+cEREX)*H534+(cNES+cHOEX)*I534+(cNES+cNES)*S534+(cNES+cOSEX)*N534+(cNES+cEREX)*O534+(cNES+cHOEX)*P534))/(1+cDR)^(((cycle + 0.5)/('Life tables'!$I$2/2))))</f>
        <v>49419.651612861016</v>
      </c>
      <c r="X534" s="107">
        <f>((L534+G534+H534+I534+N534+O534+P534+S534)/('Life tables'!$I$2/2))/(1+oDR)^(((cycle + 0.5)/('Life tables'!$I$2/2)))</f>
        <v>18.959533060820888</v>
      </c>
      <c r="Y534" s="31">
        <f>((uNES*L534+ uOCEX*G534+uEREX*H534+uHOEX*I534+uNES*S534+ uOCEX*N534+uEREX*O534+uHOEX*P534)/('Life tables'!$I$2/2))/(1+oDR)^(((cycle + 0.5)/('Life tables'!$I$2/2)))</f>
        <v>12.495748783691525</v>
      </c>
      <c r="Z534" s="100">
        <f t="shared" si="156"/>
        <v>161020.19408802962</v>
      </c>
      <c r="AA534" s="107">
        <f>((L534+G534+H534+I534+N534+O534+P534+S534)/('Life tables'!$I$2/2))</f>
        <v>25.639064666937859</v>
      </c>
      <c r="AB534" s="31">
        <f>((uNES*L534+ uOCEX*G534+uEREX*H534+uHOEX*I534+uNES*S534+ uOCEX*N534+uEREX*O534+uHOEX*P534)/('Life tables'!$I$2/2))</f>
        <v>16.898059150461254</v>
      </c>
    </row>
    <row r="535" spans="1:28" x14ac:dyDescent="0.25">
      <c r="A535" s="4">
        <v>529</v>
      </c>
      <c r="C535" s="105">
        <f>IF(male=0,VLOOKUP((($A$5:$A$1570/'Life tables'!$I$2)*2)+age,lifetable,13,1),IF(male=1,VLOOKUP((($A$5:$A$1570/'Life tables'!$I$2)*2)+age,lifetable,10,1),"error"))</f>
        <v>3.2605221431214471E-4</v>
      </c>
      <c r="F535" s="96">
        <f t="shared" si="144"/>
        <v>102.72721857490194</v>
      </c>
      <c r="G535" s="96">
        <f t="shared" si="145"/>
        <v>10.319164102072088</v>
      </c>
      <c r="H535" s="96">
        <f t="shared" si="146"/>
        <v>0.58933607797154086</v>
      </c>
      <c r="I535" s="96">
        <f t="shared" si="147"/>
        <v>0.23614139286001817</v>
      </c>
      <c r="J535" s="96">
        <f t="shared" si="148"/>
        <v>3.7128172149034883E-2</v>
      </c>
      <c r="K535" s="96">
        <f t="shared" si="149"/>
        <v>0.24675457325777014</v>
      </c>
      <c r="L535" s="96">
        <f t="shared" si="157"/>
        <v>91.298694256591489</v>
      </c>
      <c r="M535" s="96">
        <f t="shared" si="150"/>
        <v>565.72037393593519</v>
      </c>
      <c r="N535" s="96">
        <f t="shared" si="151"/>
        <v>54.480097715343206</v>
      </c>
      <c r="O535" s="96">
        <f t="shared" si="152"/>
        <v>1.3004342853215383</v>
      </c>
      <c r="P535" s="96">
        <f t="shared" si="153"/>
        <v>1.3004342853215383</v>
      </c>
      <c r="Q535" s="96">
        <f t="shared" si="154"/>
        <v>0.20306575605592889</v>
      </c>
      <c r="R535" s="96">
        <f t="shared" si="155"/>
        <v>0.1019398996752816</v>
      </c>
      <c r="S535" s="96">
        <f t="shared" si="158"/>
        <v>508.33440199421773</v>
      </c>
      <c r="T535" s="96">
        <f t="shared" si="159"/>
        <v>68.058474326009346</v>
      </c>
      <c r="U535" s="96">
        <f t="shared" si="160"/>
        <v>264.08282156429084</v>
      </c>
      <c r="V535" s="32">
        <f t="shared" si="161"/>
        <v>999.99999999999932</v>
      </c>
      <c r="W535" s="100">
        <f>IF(A535=1,((cPH1_+cPHr+(cNES*L535+(cNES+cOSEX)*G535+(cNES+cEREX)*H535+(cNES+cHOEX)*I535+(cNES+cNES)*S535+(cNES+cOSEX)*N535+(cNES+cEREX)*O535+(cNES+cHOEX)*P535)))/(1+cDR)^(A$6:A$65537 + 0.5),(cPHr+(cNES*L535+(cNES+cOSEX)*G535+(cNES+cEREX)*H535+(cNES+cHOEX)*I535+(cNES+cNES)*S535+(cNES+cOSEX)*N535+(cNES+cEREX)*O535+(cNES+cHOEX)*P535))/(1+cDR)^(((cycle + 0.5)/('Life tables'!$I$2/2))))</f>
        <v>49265.890442221127</v>
      </c>
      <c r="X535" s="107">
        <f>((L535+G535+H535+I535+N535+O535+P535+S535)/('Life tables'!$I$2/2))/(1+oDR)^(((cycle + 0.5)/('Life tables'!$I$2/2)))</f>
        <v>18.932015521081272</v>
      </c>
      <c r="Y535" s="31">
        <f>((uNES*L535+ uOCEX*G535+uEREX*H535+uHOEX*I535+uNES*S535+ uOCEX*N535+uEREX*O535+uHOEX*P535)/('Life tables'!$I$2/2))/(1+oDR)^(((cycle + 0.5)/('Life tables'!$I$2/2)))</f>
        <v>12.477612669879715</v>
      </c>
      <c r="Z535" s="100">
        <f t="shared" si="156"/>
        <v>160878.36287527069</v>
      </c>
      <c r="AA535" s="107">
        <f>((L535+G535+H535+I535+N535+O535+P535+S535)/('Life tables'!$I$2/2))</f>
        <v>25.616477185185296</v>
      </c>
      <c r="AB535" s="31">
        <f>((uNES*L535+ uOCEX*G535+uEREX*H535+uHOEX*I535+uNES*S535+ uOCEX*N535+uEREX*O535+uHOEX*P535)/('Life tables'!$I$2/2))</f>
        <v>16.883172313462026</v>
      </c>
    </row>
    <row r="536" spans="1:28" x14ac:dyDescent="0.25">
      <c r="A536" s="4">
        <v>530</v>
      </c>
      <c r="C536" s="105">
        <f>IF(male=0,VLOOKUP((($A$5:$A$1570/'Life tables'!$I$2)*2)+age,lifetable,13,1),IF(male=1,VLOOKUP((($A$5:$A$1570/'Life tables'!$I$2)*2)+age,lifetable,10,1),"error"))</f>
        <v>3.2605221431214471E-4</v>
      </c>
      <c r="F536" s="96">
        <f t="shared" si="144"/>
        <v>102.63669670708774</v>
      </c>
      <c r="G536" s="96">
        <f t="shared" si="145"/>
        <v>10.310070990998319</v>
      </c>
      <c r="H536" s="96">
        <f t="shared" si="146"/>
        <v>0.58881676280572248</v>
      </c>
      <c r="I536" s="96">
        <f t="shared" si="147"/>
        <v>0.23593330818444261</v>
      </c>
      <c r="J536" s="96">
        <f t="shared" si="148"/>
        <v>3.7095455294260817E-2</v>
      </c>
      <c r="K536" s="96">
        <f t="shared" si="149"/>
        <v>0.24653713638784547</v>
      </c>
      <c r="L536" s="96">
        <f t="shared" si="157"/>
        <v>91.218243053417154</v>
      </c>
      <c r="M536" s="96">
        <f t="shared" si="150"/>
        <v>565.22200740261144</v>
      </c>
      <c r="N536" s="96">
        <f t="shared" si="151"/>
        <v>54.432103938409497</v>
      </c>
      <c r="O536" s="96">
        <f t="shared" si="152"/>
        <v>1.2992886788409337</v>
      </c>
      <c r="P536" s="96">
        <f t="shared" si="153"/>
        <v>1.2992886788409337</v>
      </c>
      <c r="Q536" s="96">
        <f t="shared" si="154"/>
        <v>0.20288686701189768</v>
      </c>
      <c r="R536" s="96">
        <f t="shared" si="155"/>
        <v>0.10185009659102096</v>
      </c>
      <c r="S536" s="96">
        <f t="shared" si="158"/>
        <v>507.88658914291716</v>
      </c>
      <c r="T536" s="96">
        <f t="shared" si="159"/>
        <v>68.298456648315508</v>
      </c>
      <c r="U536" s="96">
        <f t="shared" si="160"/>
        <v>264.43120879726973</v>
      </c>
      <c r="V536" s="32">
        <f t="shared" si="161"/>
        <v>999.99999999999943</v>
      </c>
      <c r="W536" s="100">
        <f>IF(A536=1,((cPH1_+cPHr+(cNES*L536+(cNES+cOSEX)*G536+(cNES+cEREX)*H536+(cNES+cHOEX)*I536+(cNES+cNES)*S536+(cNES+cOSEX)*N536+(cNES+cEREX)*O536+(cNES+cHOEX)*P536)))/(1+cDR)^(A$6:A$65537 + 0.5),(cPHr+(cNES*L536+(cNES+cOSEX)*G536+(cNES+cEREX)*H536+(cNES+cHOEX)*I536+(cNES+cNES)*S536+(cNES+cOSEX)*N536+(cNES+cEREX)*O536+(cNES+cHOEX)*P536))/(1+cDR)^(((cycle + 0.5)/('Life tables'!$I$2/2))))</f>
        <v>49112.607652872452</v>
      </c>
      <c r="X536" s="107">
        <f>((L536+G536+H536+I536+N536+O536+P536+S536)/('Life tables'!$I$2/2))/(1+oDR)^(((cycle + 0.5)/('Life tables'!$I$2/2)))</f>
        <v>18.90453792116897</v>
      </c>
      <c r="Y536" s="31">
        <f>((uNES*L536+ uOCEX*G536+uEREX*H536+uHOEX*I536+uNES*S536+ uOCEX*N536+uEREX*O536+uHOEX*P536)/('Life tables'!$I$2/2))/(1+oDR)^(((cycle + 0.5)/('Life tables'!$I$2/2)))</f>
        <v>12.459502879361175</v>
      </c>
      <c r="Z536" s="100">
        <f t="shared" si="156"/>
        <v>160736.65652126391</v>
      </c>
      <c r="AA536" s="107">
        <f>((L536+G536+H536+I536+N536+O536+P536+S536)/('Life tables'!$I$2/2))</f>
        <v>25.593909604353197</v>
      </c>
      <c r="AB536" s="31">
        <f>((uNES*L536+ uOCEX*G536+uEREX*H536+uHOEX*I536+uNES*S536+ uOCEX*N536+uEREX*O536+uHOEX*P536)/('Life tables'!$I$2/2))</f>
        <v>16.868298592607427</v>
      </c>
    </row>
    <row r="537" spans="1:28" x14ac:dyDescent="0.25">
      <c r="A537" s="4">
        <v>531</v>
      </c>
      <c r="C537" s="105">
        <f>IF(male=0,VLOOKUP((($A$5:$A$1570/'Life tables'!$I$2)*2)+age,lifetable,13,1),IF(male=1,VLOOKUP((($A$5:$A$1570/'Life tables'!$I$2)*2)+age,lifetable,10,1),"error"))</f>
        <v>3.2605221431214471E-4</v>
      </c>
      <c r="F537" s="96">
        <f t="shared" si="144"/>
        <v>102.54625559376652</v>
      </c>
      <c r="G537" s="96">
        <f t="shared" si="145"/>
        <v>10.300985991882381</v>
      </c>
      <c r="H537" s="96">
        <f t="shared" si="146"/>
        <v>0.58829791092058903</v>
      </c>
      <c r="I537" s="96">
        <f t="shared" si="147"/>
        <v>0.23572540914105605</v>
      </c>
      <c r="J537" s="96">
        <f t="shared" si="148"/>
        <v>3.7062767626169307E-2</v>
      </c>
      <c r="K537" s="96">
        <f t="shared" si="149"/>
        <v>0.24631989349319566</v>
      </c>
      <c r="L537" s="96">
        <f t="shared" si="157"/>
        <v>91.137863620703129</v>
      </c>
      <c r="M537" s="96">
        <f t="shared" si="150"/>
        <v>564.72407896064772</v>
      </c>
      <c r="N537" s="96">
        <f t="shared" si="151"/>
        <v>54.384152350622941</v>
      </c>
      <c r="O537" s="96">
        <f t="shared" si="152"/>
        <v>1.2981440794108985</v>
      </c>
      <c r="P537" s="96">
        <f t="shared" si="153"/>
        <v>1.2981440794108985</v>
      </c>
      <c r="Q537" s="96">
        <f t="shared" si="154"/>
        <v>0.20270813522109155</v>
      </c>
      <c r="R537" s="96">
        <f t="shared" si="155"/>
        <v>0.10176037244856855</v>
      </c>
      <c r="S537" s="96">
        <f t="shared" si="158"/>
        <v>507.43916994353333</v>
      </c>
      <c r="T537" s="96">
        <f t="shared" si="159"/>
        <v>68.538227551162763</v>
      </c>
      <c r="U537" s="96">
        <f t="shared" si="160"/>
        <v>264.77928906321148</v>
      </c>
      <c r="V537" s="32">
        <f t="shared" si="161"/>
        <v>999.99999999999955</v>
      </c>
      <c r="W537" s="100">
        <f>IF(A537=1,((cPH1_+cPHr+(cNES*L537+(cNES+cOSEX)*G537+(cNES+cEREX)*H537+(cNES+cHOEX)*I537+(cNES+cNES)*S537+(cNES+cOSEX)*N537+(cNES+cEREX)*O537+(cNES+cHOEX)*P537)))/(1+cDR)^(A$6:A$65537 + 0.5),(cPHr+(cNES*L537+(cNES+cOSEX)*G537+(cNES+cEREX)*H537+(cNES+cHOEX)*I537+(cNES+cNES)*S537+(cNES+cOSEX)*N537+(cNES+cEREX)*O537+(cNES+cHOEX)*P537))/(1+cDR)^(((cycle + 0.5)/('Life tables'!$I$2/2))))</f>
        <v>48959.801757805129</v>
      </c>
      <c r="X537" s="107">
        <f>((L537+G537+H537+I537+N537+O537+P537+S537)/('Life tables'!$I$2/2))/(1+oDR)^(((cycle + 0.5)/('Life tables'!$I$2/2)))</f>
        <v>18.877100203050347</v>
      </c>
      <c r="Y537" s="31">
        <f>((uNES*L537+ uOCEX*G537+uEREX*H537+uHOEX*I537+uNES*S537+ uOCEX*N537+uEREX*O537+uHOEX*P537)/('Life tables'!$I$2/2))/(1+oDR)^(((cycle + 0.5)/('Life tables'!$I$2/2)))</f>
        <v>12.441419373889154</v>
      </c>
      <c r="Z537" s="100">
        <f t="shared" si="156"/>
        <v>160595.07492029262</v>
      </c>
      <c r="AA537" s="107">
        <f>((L537+G537+H537+I537+N537+O537+P537+S537)/('Life tables'!$I$2/2))</f>
        <v>25.571361906822414</v>
      </c>
      <c r="AB537" s="31">
        <f>((uNES*L537+ uOCEX*G537+uEREX*H537+uHOEX*I537+uNES*S537+ uOCEX*N537+uEREX*O537+uHOEX*P537)/('Life tables'!$I$2/2))</f>
        <v>16.85343797628741</v>
      </c>
    </row>
    <row r="538" spans="1:28" x14ac:dyDescent="0.25">
      <c r="A538" s="4">
        <v>532</v>
      </c>
      <c r="C538" s="105">
        <f>IF(male=0,VLOOKUP((($A$5:$A$1570/'Life tables'!$I$2)*2)+age,lifetable,13,1),IF(male=1,VLOOKUP((($A$5:$A$1570/'Life tables'!$I$2)*2)+age,lifetable,10,1),"error"))</f>
        <v>3.2605221431214471E-4</v>
      </c>
      <c r="F538" s="96">
        <f t="shared" si="144"/>
        <v>102.4558951166255</v>
      </c>
      <c r="G538" s="96">
        <f t="shared" si="145"/>
        <v>10.291909092839507</v>
      </c>
      <c r="H538" s="96">
        <f t="shared" si="146"/>
        <v>0.58777952163739144</v>
      </c>
      <c r="I538" s="96">
        <f t="shared" si="147"/>
        <v>0.23551769545789022</v>
      </c>
      <c r="J538" s="96">
        <f t="shared" si="148"/>
        <v>3.7030109101999158E-2</v>
      </c>
      <c r="K538" s="96">
        <f t="shared" si="149"/>
        <v>0.24610284428962903</v>
      </c>
      <c r="L538" s="96">
        <f t="shared" si="157"/>
        <v>91.057555853299078</v>
      </c>
      <c r="M538" s="96">
        <f t="shared" si="150"/>
        <v>564.22658826899976</v>
      </c>
      <c r="N538" s="96">
        <f t="shared" si="151"/>
        <v>54.336242919140233</v>
      </c>
      <c r="O538" s="96">
        <f t="shared" si="152"/>
        <v>1.2970004862474664</v>
      </c>
      <c r="P538" s="96">
        <f t="shared" si="153"/>
        <v>1.2970004862474664</v>
      </c>
      <c r="Q538" s="96">
        <f t="shared" si="154"/>
        <v>0.20252956056109225</v>
      </c>
      <c r="R538" s="96">
        <f t="shared" si="155"/>
        <v>0.10167072718646999</v>
      </c>
      <c r="S538" s="96">
        <f t="shared" si="158"/>
        <v>506.992144089617</v>
      </c>
      <c r="T538" s="96">
        <f t="shared" si="159"/>
        <v>68.777787220825857</v>
      </c>
      <c r="U538" s="96">
        <f t="shared" si="160"/>
        <v>265.1270626346876</v>
      </c>
      <c r="V538" s="32">
        <f t="shared" si="161"/>
        <v>999.99999999999955</v>
      </c>
      <c r="W538" s="100">
        <f>IF(A538=1,((cPH1_+cPHr+(cNES*L538+(cNES+cOSEX)*G538+(cNES+cEREX)*H538+(cNES+cHOEX)*I538+(cNES+cNES)*S538+(cNES+cOSEX)*N538+(cNES+cEREX)*O538+(cNES+cHOEX)*P538)))/(1+cDR)^(A$6:A$65537 + 0.5),(cPHr+(cNES*L538+(cNES+cOSEX)*G538+(cNES+cEREX)*H538+(cNES+cHOEX)*I538+(cNES+cNES)*S538+(cNES+cOSEX)*N538+(cNES+cEREX)*O538+(cNES+cHOEX)*P538))/(1+cDR)^(((cycle + 0.5)/('Life tables'!$I$2/2))))</f>
        <v>48807.471274565803</v>
      </c>
      <c r="X538" s="107">
        <f>((L538+G538+H538+I538+N538+O538+P538+S538)/('Life tables'!$I$2/2))/(1+oDR)^(((cycle + 0.5)/('Life tables'!$I$2/2)))</f>
        <v>18.849702308779118</v>
      </c>
      <c r="Y538" s="31">
        <f>((uNES*L538+ uOCEX*G538+uEREX*H538+uHOEX*I538+uNES*S538+ uOCEX*N538+uEREX*O538+uHOEX*P538)/('Life tables'!$I$2/2))/(1+oDR)^(((cycle + 0.5)/('Life tables'!$I$2/2)))</f>
        <v>12.423362115274379</v>
      </c>
      <c r="Z538" s="100">
        <f t="shared" si="156"/>
        <v>160453.61796653265</v>
      </c>
      <c r="AA538" s="107">
        <f>((L538+G538+H538+I538+N538+O538+P538+S538)/('Life tables'!$I$2/2))</f>
        <v>25.548834074993376</v>
      </c>
      <c r="AB538" s="31">
        <f>((uNES*L538+ uOCEX*G538+uEREX*H538+uHOEX*I538+uNES*S538+ uOCEX*N538+uEREX*O538+uHOEX*P538)/('Life tables'!$I$2/2))</f>
        <v>16.838590452904707</v>
      </c>
    </row>
    <row r="539" spans="1:28" x14ac:dyDescent="0.25">
      <c r="A539" s="4">
        <v>533</v>
      </c>
      <c r="C539" s="105">
        <f>IF(male=0,VLOOKUP((($A$5:$A$1570/'Life tables'!$I$2)*2)+age,lifetable,13,1),IF(male=1,VLOOKUP((($A$5:$A$1570/'Life tables'!$I$2)*2)+age,lifetable,10,1),"error"))</f>
        <v>3.2605221431214471E-4</v>
      </c>
      <c r="F539" s="96">
        <f t="shared" si="144"/>
        <v>102.36561515966619</v>
      </c>
      <c r="G539" s="96">
        <f t="shared" si="145"/>
        <v>10.282840282217405</v>
      </c>
      <c r="H539" s="96">
        <f t="shared" si="146"/>
        <v>0.58726159429065772</v>
      </c>
      <c r="I539" s="96">
        <f t="shared" si="147"/>
        <v>0.2353101668682967</v>
      </c>
      <c r="J539" s="96">
        <f t="shared" si="148"/>
        <v>3.6997479679825633E-2</v>
      </c>
      <c r="K539" s="96">
        <f t="shared" si="149"/>
        <v>0.24588598849851287</v>
      </c>
      <c r="L539" s="96">
        <f t="shared" si="157"/>
        <v>90.977319648111489</v>
      </c>
      <c r="M539" s="96">
        <f t="shared" si="150"/>
        <v>563.72953498481991</v>
      </c>
      <c r="N539" s="96">
        <f t="shared" si="151"/>
        <v>54.288375610944406</v>
      </c>
      <c r="O539" s="96">
        <f t="shared" si="152"/>
        <v>1.295857898562526</v>
      </c>
      <c r="P539" s="96">
        <f t="shared" si="153"/>
        <v>1.295857898562526</v>
      </c>
      <c r="Q539" s="96">
        <f t="shared" si="154"/>
        <v>0.20235114290883444</v>
      </c>
      <c r="R539" s="96">
        <f t="shared" si="155"/>
        <v>0.10158116074294589</v>
      </c>
      <c r="S539" s="96">
        <f t="shared" si="158"/>
        <v>506.54551127309867</v>
      </c>
      <c r="T539" s="96">
        <f t="shared" si="159"/>
        <v>69.017135843414522</v>
      </c>
      <c r="U539" s="96">
        <f t="shared" si="160"/>
        <v>265.47452978392909</v>
      </c>
      <c r="V539" s="32">
        <f t="shared" si="161"/>
        <v>999.99999999999955</v>
      </c>
      <c r="W539" s="100">
        <f>IF(A539=1,((cPH1_+cPHr+(cNES*L539+(cNES+cOSEX)*G539+(cNES+cEREX)*H539+(cNES+cHOEX)*I539+(cNES+cNES)*S539+(cNES+cOSEX)*N539+(cNES+cEREX)*O539+(cNES+cHOEX)*P539)))/(1+cDR)^(A$6:A$65537 + 0.5),(cPHr+(cNES*L539+(cNES+cOSEX)*G539+(cNES+cEREX)*H539+(cNES+cHOEX)*I539+(cNES+cNES)*S539+(cNES+cOSEX)*N539+(cNES+cEREX)*O539+(cNES+cHOEX)*P539))/(1+cDR)^(((cycle + 0.5)/('Life tables'!$I$2/2))))</f>
        <v>48655.614725246975</v>
      </c>
      <c r="X539" s="107">
        <f>((L539+G539+H539+I539+N539+O539+P539+S539)/('Life tables'!$I$2/2))/(1+oDR)^(((cycle + 0.5)/('Life tables'!$I$2/2)))</f>
        <v>18.822344180496057</v>
      </c>
      <c r="Y539" s="31">
        <f>((uNES*L539+ uOCEX*G539+uEREX*H539+uHOEX*I539+uNES*S539+ uOCEX*N539+uEREX*O539+uHOEX*P539)/('Life tables'!$I$2/2))/(1+oDR)^(((cycle + 0.5)/('Life tables'!$I$2/2)))</f>
        <v>12.405331065384901</v>
      </c>
      <c r="Z539" s="100">
        <f t="shared" si="156"/>
        <v>160312.28555406202</v>
      </c>
      <c r="AA539" s="107">
        <f>((L539+G539+H539+I539+N539+O539+P539+S539)/('Life tables'!$I$2/2))</f>
        <v>25.52632609128591</v>
      </c>
      <c r="AB539" s="31">
        <f>((uNES*L539+ uOCEX*G539+uEREX*H539+uHOEX*I539+uNES*S539+ uOCEX*N539+uEREX*O539+uHOEX*P539)/('Life tables'!$I$2/2))</f>
        <v>16.823756010874767</v>
      </c>
    </row>
    <row r="540" spans="1:28" x14ac:dyDescent="0.25">
      <c r="A540" s="4">
        <v>534</v>
      </c>
      <c r="C540" s="105">
        <f>IF(male=0,VLOOKUP((($A$5:$A$1570/'Life tables'!$I$2)*2)+age,lifetable,13,1),IF(male=1,VLOOKUP((($A$5:$A$1570/'Life tables'!$I$2)*2)+age,lifetable,10,1),"error"))</f>
        <v>3.2605221431214471E-4</v>
      </c>
      <c r="F540" s="96">
        <f t="shared" si="144"/>
        <v>102.27541560909887</v>
      </c>
      <c r="G540" s="96">
        <f t="shared" si="145"/>
        <v>10.273779548585658</v>
      </c>
      <c r="H540" s="96">
        <f t="shared" si="146"/>
        <v>0.58674412822758715</v>
      </c>
      <c r="I540" s="96">
        <f t="shared" si="147"/>
        <v>0.23510282311070452</v>
      </c>
      <c r="J540" s="96">
        <f t="shared" si="148"/>
        <v>3.6964879318522291E-2</v>
      </c>
      <c r="K540" s="96">
        <f t="shared" si="149"/>
        <v>0.24566932584652004</v>
      </c>
      <c r="L540" s="96">
        <f t="shared" si="157"/>
        <v>90.897154904009881</v>
      </c>
      <c r="M540" s="96">
        <f t="shared" si="150"/>
        <v>563.23291876355711</v>
      </c>
      <c r="N540" s="96">
        <f t="shared" si="151"/>
        <v>54.240550392854445</v>
      </c>
      <c r="O540" s="96">
        <f t="shared" si="152"/>
        <v>1.2947163155640495</v>
      </c>
      <c r="P540" s="96">
        <f t="shared" si="153"/>
        <v>1.2947163155640495</v>
      </c>
      <c r="Q540" s="96">
        <f t="shared" si="154"/>
        <v>0.20217288214064119</v>
      </c>
      <c r="R540" s="96">
        <f t="shared" si="155"/>
        <v>0.10149167305590993</v>
      </c>
      <c r="S540" s="96">
        <f t="shared" si="158"/>
        <v>506.09927118437798</v>
      </c>
      <c r="T540" s="96">
        <f t="shared" si="159"/>
        <v>69.256273604873684</v>
      </c>
      <c r="U540" s="96">
        <f t="shared" si="160"/>
        <v>265.82169078283152</v>
      </c>
      <c r="V540" s="32">
        <f t="shared" si="161"/>
        <v>999.99999999999966</v>
      </c>
      <c r="W540" s="100">
        <f>IF(A540=1,((cPH1_+cPHr+(cNES*L540+(cNES+cOSEX)*G540+(cNES+cEREX)*H540+(cNES+cHOEX)*I540+(cNES+cNES)*S540+(cNES+cOSEX)*N540+(cNES+cEREX)*O540+(cNES+cHOEX)*P540)))/(1+cDR)^(A$6:A$65537 + 0.5),(cPHr+(cNES*L540+(cNES+cOSEX)*G540+(cNES+cEREX)*H540+(cNES+cHOEX)*I540+(cNES+cNES)*S540+(cNES+cOSEX)*N540+(cNES+cEREX)*O540+(cNES+cHOEX)*P540))/(1+cDR)^(((cycle + 0.5)/('Life tables'!$I$2/2))))</f>
        <v>48504.230636476044</v>
      </c>
      <c r="X540" s="107">
        <f>((L540+G540+H540+I540+N540+O540+P540+S540)/('Life tables'!$I$2/2))/(1+oDR)^(((cycle + 0.5)/('Life tables'!$I$2/2)))</f>
        <v>18.795025760428747</v>
      </c>
      <c r="Y540" s="31">
        <f>((uNES*L540+ uOCEX*G540+uEREX*H540+uHOEX*I540+uNES*S540+ uOCEX*N540+uEREX*O540+uHOEX*P540)/('Life tables'!$I$2/2))/(1+oDR)^(((cycle + 0.5)/('Life tables'!$I$2/2)))</f>
        <v>12.387326186145883</v>
      </c>
      <c r="Z540" s="100">
        <f t="shared" si="156"/>
        <v>160171.07757686963</v>
      </c>
      <c r="AA540" s="107">
        <f>((L540+G540+H540+I540+N540+O540+P540+S540)/('Life tables'!$I$2/2))</f>
        <v>25.503837938139014</v>
      </c>
      <c r="AB540" s="31">
        <f>((uNES*L540+ uOCEX*G540+uEREX*H540+uHOEX*I540+uNES*S540+ uOCEX*N540+uEREX*O540+uHOEX*P540)/('Life tables'!$I$2/2))</f>
        <v>16.808934638625548</v>
      </c>
    </row>
    <row r="541" spans="1:28" x14ac:dyDescent="0.25">
      <c r="A541" s="4">
        <v>535</v>
      </c>
      <c r="C541" s="105">
        <f>IF(male=0,VLOOKUP((($A$5:$A$1570/'Life tables'!$I$2)*2)+age,lifetable,13,1),IF(male=1,VLOOKUP((($A$5:$A$1570/'Life tables'!$I$2)*2)+age,lifetable,10,1),"error"))</f>
        <v>3.2605221431214471E-4</v>
      </c>
      <c r="F541" s="96">
        <f t="shared" si="144"/>
        <v>102.18529635324185</v>
      </c>
      <c r="G541" s="96">
        <f t="shared" si="145"/>
        <v>10.264726880725609</v>
      </c>
      <c r="H541" s="96">
        <f t="shared" si="146"/>
        <v>0.58622712280747291</v>
      </c>
      <c r="I541" s="96">
        <f t="shared" si="147"/>
        <v>0.2348956639283884</v>
      </c>
      <c r="J541" s="96">
        <f t="shared" si="148"/>
        <v>3.69323079777246E-2</v>
      </c>
      <c r="K541" s="96">
        <f t="shared" si="149"/>
        <v>0.24545285606538711</v>
      </c>
      <c r="L541" s="96">
        <f t="shared" si="157"/>
        <v>90.817061521737273</v>
      </c>
      <c r="M541" s="96">
        <f t="shared" si="150"/>
        <v>562.73673925905257</v>
      </c>
      <c r="N541" s="96">
        <f t="shared" si="151"/>
        <v>54.192767231534503</v>
      </c>
      <c r="O541" s="96">
        <f t="shared" si="152"/>
        <v>1.2935757364563143</v>
      </c>
      <c r="P541" s="96">
        <f t="shared" si="153"/>
        <v>1.2935757364563143</v>
      </c>
      <c r="Q541" s="96">
        <f t="shared" si="154"/>
        <v>0.20199477813225863</v>
      </c>
      <c r="R541" s="96">
        <f t="shared" si="155"/>
        <v>0.10140226406298607</v>
      </c>
      <c r="S541" s="96">
        <f t="shared" si="158"/>
        <v>505.6534235124102</v>
      </c>
      <c r="T541" s="96">
        <f t="shared" si="159"/>
        <v>69.495200690983665</v>
      </c>
      <c r="U541" s="96">
        <f t="shared" si="160"/>
        <v>266.16854590295992</v>
      </c>
      <c r="V541" s="32">
        <f t="shared" si="161"/>
        <v>999.99999999999977</v>
      </c>
      <c r="W541" s="100">
        <f>IF(A541=1,((cPH1_+cPHr+(cNES*L541+(cNES+cOSEX)*G541+(cNES+cEREX)*H541+(cNES+cHOEX)*I541+(cNES+cNES)*S541+(cNES+cOSEX)*N541+(cNES+cEREX)*O541+(cNES+cHOEX)*P541)))/(1+cDR)^(A$6:A$65537 + 0.5),(cPHr+(cNES*L541+(cNES+cOSEX)*G541+(cNES+cEREX)*H541+(cNES+cHOEX)*I541+(cNES+cNES)*S541+(cNES+cOSEX)*N541+(cNES+cEREX)*O541+(cNES+cHOEX)*P541))/(1+cDR)^(((cycle + 0.5)/('Life tables'!$I$2/2))))</f>
        <v>48353.317539404386</v>
      </c>
      <c r="X541" s="107">
        <f>((L541+G541+H541+I541+N541+O541+P541+S541)/('Life tables'!$I$2/2))/(1+oDR)^(((cycle + 0.5)/('Life tables'!$I$2/2)))</f>
        <v>18.767746990891315</v>
      </c>
      <c r="Y541" s="31">
        <f>((uNES*L541+ uOCEX*G541+uEREX*H541+uHOEX*I541+uNES*S541+ uOCEX*N541+uEREX*O541+uHOEX*P541)/('Life tables'!$I$2/2))/(1+oDR)^(((cycle + 0.5)/('Life tables'!$I$2/2)))</f>
        <v>12.369347439539473</v>
      </c>
      <c r="Z541" s="100">
        <f t="shared" si="156"/>
        <v>160029.99392886428</v>
      </c>
      <c r="AA541" s="107">
        <f>((L541+G541+H541+I541+N541+O541+P541+S541)/('Life tables'!$I$2/2))</f>
        <v>25.481369598010705</v>
      </c>
      <c r="AB541" s="31">
        <f>((uNES*L541+ uOCEX*G541+uEREX*H541+uHOEX*I541+uNES*S541+ uOCEX*N541+uEREX*O541+uHOEX*P541)/('Life tables'!$I$2/2))</f>
        <v>16.794126324597464</v>
      </c>
    </row>
    <row r="542" spans="1:28" x14ac:dyDescent="0.25">
      <c r="A542" s="4">
        <v>536</v>
      </c>
      <c r="C542" s="105">
        <f>IF(male=0,VLOOKUP((($A$5:$A$1570/'Life tables'!$I$2)*2)+age,lifetable,13,1),IF(male=1,VLOOKUP((($A$5:$A$1570/'Life tables'!$I$2)*2)+age,lifetable,10,1),"error"))</f>
        <v>3.2605221431214471E-4</v>
      </c>
      <c r="F542" s="96">
        <f t="shared" si="144"/>
        <v>102.09525728242556</v>
      </c>
      <c r="G542" s="96">
        <f t="shared" si="145"/>
        <v>10.25568226762072</v>
      </c>
      <c r="H542" s="96">
        <f t="shared" si="146"/>
        <v>0.58571057740115118</v>
      </c>
      <c r="I542" s="96">
        <f t="shared" si="147"/>
        <v>0.23468868906924845</v>
      </c>
      <c r="J542" s="96">
        <f t="shared" si="148"/>
        <v>3.689976561779524E-2</v>
      </c>
      <c r="K542" s="96">
        <f t="shared" si="149"/>
        <v>0.24523657889168363</v>
      </c>
      <c r="L542" s="96">
        <f t="shared" si="157"/>
        <v>90.737039403824966</v>
      </c>
      <c r="M542" s="96">
        <f t="shared" si="150"/>
        <v>562.24099612363045</v>
      </c>
      <c r="N542" s="96">
        <f t="shared" si="151"/>
        <v>54.145026093502651</v>
      </c>
      <c r="O542" s="96">
        <f t="shared" si="152"/>
        <v>1.2924361604401096</v>
      </c>
      <c r="P542" s="96">
        <f t="shared" si="153"/>
        <v>1.2924361604401096</v>
      </c>
      <c r="Q542" s="96">
        <f t="shared" si="154"/>
        <v>0.20181683075888823</v>
      </c>
      <c r="R542" s="96">
        <f t="shared" si="155"/>
        <v>0.1013129337015249</v>
      </c>
      <c r="S542" s="96">
        <f t="shared" si="158"/>
        <v>505.20796794478719</v>
      </c>
      <c r="T542" s="96">
        <f t="shared" si="159"/>
        <v>69.733917287360356</v>
      </c>
      <c r="U542" s="96">
        <f t="shared" si="160"/>
        <v>266.51509541555311</v>
      </c>
      <c r="V542" s="32">
        <f t="shared" si="161"/>
        <v>999.99999999999955</v>
      </c>
      <c r="W542" s="100">
        <f>IF(A542=1,((cPH1_+cPHr+(cNES*L542+(cNES+cOSEX)*G542+(cNES+cEREX)*H542+(cNES+cHOEX)*I542+(cNES+cNES)*S542+(cNES+cOSEX)*N542+(cNES+cEREX)*O542+(cNES+cHOEX)*P542)))/(1+cDR)^(A$6:A$65537 + 0.5),(cPHr+(cNES*L542+(cNES+cOSEX)*G542+(cNES+cEREX)*H542+(cNES+cHOEX)*I542+(cNES+cNES)*S542+(cNES+cOSEX)*N542+(cNES+cEREX)*O542+(cNES+cHOEX)*P542))/(1+cDR)^(((cycle + 0.5)/('Life tables'!$I$2/2))))</f>
        <v>48202.873969696215</v>
      </c>
      <c r="X542" s="107">
        <f>((L542+G542+H542+I542+N542+O542+P542+S542)/('Life tables'!$I$2/2))/(1+oDR)^(((cycle + 0.5)/('Life tables'!$I$2/2)))</f>
        <v>18.740507814284161</v>
      </c>
      <c r="Y542" s="31">
        <f>((uNES*L542+ uOCEX*G542+uEREX*H542+uHOEX*I542+uNES*S542+ uOCEX*N542+uEREX*O542+uHOEX*P542)/('Life tables'!$I$2/2))/(1+oDR)^(((cycle + 0.5)/('Life tables'!$I$2/2)))</f>
        <v>12.351394787604599</v>
      </c>
      <c r="Z542" s="100">
        <f t="shared" si="156"/>
        <v>159889.03450388258</v>
      </c>
      <c r="AA542" s="107">
        <f>((L542+G542+H542+I542+N542+O542+P542+S542)/('Life tables'!$I$2/2))</f>
        <v>25.458921053377782</v>
      </c>
      <c r="AB542" s="31">
        <f>((uNES*L542+ uOCEX*G542+uEREX*H542+uHOEX*I542+uNES*S542+ uOCEX*N542+uEREX*O542+uHOEX*P542)/('Life tables'!$I$2/2))</f>
        <v>16.779331057243212</v>
      </c>
    </row>
    <row r="543" spans="1:28" x14ac:dyDescent="0.25">
      <c r="A543" s="4">
        <v>537</v>
      </c>
      <c r="C543" s="105">
        <f>IF(male=0,VLOOKUP((($A$5:$A$1570/'Life tables'!$I$2)*2)+age,lifetable,13,1),IF(male=1,VLOOKUP((($A$5:$A$1570/'Life tables'!$I$2)*2)+age,lifetable,10,1),"error"))</f>
        <v>3.2605221431214471E-4</v>
      </c>
      <c r="F543" s="96">
        <f t="shared" si="144"/>
        <v>102.00529828890117</v>
      </c>
      <c r="G543" s="96">
        <f t="shared" si="145"/>
        <v>10.246645698447395</v>
      </c>
      <c r="H543" s="96">
        <f t="shared" si="146"/>
        <v>0.58519449139047741</v>
      </c>
      <c r="I543" s="96">
        <f t="shared" si="147"/>
        <v>0.23448189828559995</v>
      </c>
      <c r="J543" s="96">
        <f t="shared" si="148"/>
        <v>3.686725219979111E-2</v>
      </c>
      <c r="K543" s="96">
        <f t="shared" si="149"/>
        <v>0.24502049406659296</v>
      </c>
      <c r="L543" s="96">
        <f t="shared" si="157"/>
        <v>90.657088454511324</v>
      </c>
      <c r="M543" s="96">
        <f t="shared" si="150"/>
        <v>561.74568900818497</v>
      </c>
      <c r="N543" s="96">
        <f t="shared" si="151"/>
        <v>54.097326945139237</v>
      </c>
      <c r="O543" s="96">
        <f t="shared" si="152"/>
        <v>1.2912975867129382</v>
      </c>
      <c r="P543" s="96">
        <f t="shared" si="153"/>
        <v>1.2912975867129382</v>
      </c>
      <c r="Q543" s="96">
        <f t="shared" si="154"/>
        <v>0.20163903989521817</v>
      </c>
      <c r="R543" s="96">
        <f t="shared" si="155"/>
        <v>0.10122368190861938</v>
      </c>
      <c r="S543" s="96">
        <f t="shared" si="158"/>
        <v>504.76290416781603</v>
      </c>
      <c r="T543" s="96">
        <f t="shared" si="159"/>
        <v>69.972423579455366</v>
      </c>
      <c r="U543" s="96">
        <f t="shared" si="160"/>
        <v>266.86133959152829</v>
      </c>
      <c r="V543" s="32">
        <f t="shared" si="161"/>
        <v>999.99999999999955</v>
      </c>
      <c r="W543" s="100">
        <f>IF(A543=1,((cPH1_+cPHr+(cNES*L543+(cNES+cOSEX)*G543+(cNES+cEREX)*H543+(cNES+cHOEX)*I543+(cNES+cNES)*S543+(cNES+cOSEX)*N543+(cNES+cEREX)*O543+(cNES+cHOEX)*P543)))/(1+cDR)^(A$6:A$65537 + 0.5),(cPHr+(cNES*L543+(cNES+cOSEX)*G543+(cNES+cEREX)*H543+(cNES+cHOEX)*I543+(cNES+cNES)*S543+(cNES+cOSEX)*N543+(cNES+cEREX)*O543+(cNES+cHOEX)*P543))/(1+cDR)^(((cycle + 0.5)/('Life tables'!$I$2/2))))</f>
        <v>48052.898467517247</v>
      </c>
      <c r="X543" s="107">
        <f>((L543+G543+H543+I543+N543+O543+P543+S543)/('Life tables'!$I$2/2))/(1+oDR)^(((cycle + 0.5)/('Life tables'!$I$2/2)))</f>
        <v>18.713308173093758</v>
      </c>
      <c r="Y543" s="31">
        <f>((uNES*L543+ uOCEX*G543+uEREX*H543+uHOEX*I543+uNES*S543+ uOCEX*N543+uEREX*O543+uHOEX*P543)/('Life tables'!$I$2/2))/(1+oDR)^(((cycle + 0.5)/('Life tables'!$I$2/2)))</f>
        <v>12.333468192436861</v>
      </c>
      <c r="Z543" s="100">
        <f t="shared" si="156"/>
        <v>159748.19919569686</v>
      </c>
      <c r="AA543" s="107">
        <f>((L543+G543+H543+I543+N543+O543+P543+S543)/('Life tables'!$I$2/2))</f>
        <v>25.436492286735721</v>
      </c>
      <c r="AB543" s="31">
        <f>((uNES*L543+ uOCEX*G543+uEREX*H543+uHOEX*I543+uNES*S543+ uOCEX*N543+uEREX*O543+uHOEX*P543)/('Life tables'!$I$2/2))</f>
        <v>16.76454882502772</v>
      </c>
    </row>
    <row r="544" spans="1:28" x14ac:dyDescent="0.25">
      <c r="A544" s="4">
        <v>538</v>
      </c>
      <c r="C544" s="105">
        <f>IF(male=0,VLOOKUP((($A$5:$A$1570/'Life tables'!$I$2)*2)+age,lifetable,13,1),IF(male=1,VLOOKUP((($A$5:$A$1570/'Life tables'!$I$2)*2)+age,lifetable,10,1),"error"))</f>
        <v>3.2605221431214471E-4</v>
      </c>
      <c r="F544" s="96">
        <f t="shared" si="144"/>
        <v>101.91541926675342</v>
      </c>
      <c r="G544" s="96">
        <f t="shared" si="145"/>
        <v>10.237617162566224</v>
      </c>
      <c r="H544" s="96">
        <f t="shared" si="146"/>
        <v>0.584678864167826</v>
      </c>
      <c r="I544" s="96">
        <f t="shared" si="147"/>
        <v>0.23427529133397307</v>
      </c>
      <c r="J544" s="96">
        <f t="shared" si="148"/>
        <v>3.6834767685431792E-2</v>
      </c>
      <c r="K544" s="96">
        <f t="shared" si="149"/>
        <v>0.2448046013357027</v>
      </c>
      <c r="L544" s="96">
        <f t="shared" si="157"/>
        <v>90.577208579664259</v>
      </c>
      <c r="M544" s="96">
        <f t="shared" si="150"/>
        <v>561.25081756226257</v>
      </c>
      <c r="N544" s="96">
        <f t="shared" si="151"/>
        <v>54.049669752694832</v>
      </c>
      <c r="O544" s="96">
        <f t="shared" si="152"/>
        <v>1.2901600144692045</v>
      </c>
      <c r="P544" s="96">
        <f t="shared" si="153"/>
        <v>1.2901600144692045</v>
      </c>
      <c r="Q544" s="96">
        <f t="shared" si="154"/>
        <v>0.20146140541545293</v>
      </c>
      <c r="R544" s="96">
        <f t="shared" si="155"/>
        <v>0.10113450862111957</v>
      </c>
      <c r="S544" s="96">
        <f t="shared" si="158"/>
        <v>504.31823186659278</v>
      </c>
      <c r="T544" s="96">
        <f t="shared" si="159"/>
        <v>70.210719752556244</v>
      </c>
      <c r="U544" s="96">
        <f t="shared" si="160"/>
        <v>267.20727870148511</v>
      </c>
      <c r="V544" s="32">
        <f t="shared" si="161"/>
        <v>999.99999999999955</v>
      </c>
      <c r="W544" s="100">
        <f>IF(A544=1,((cPH1_+cPHr+(cNES*L544+(cNES+cOSEX)*G544+(cNES+cEREX)*H544+(cNES+cHOEX)*I544+(cNES+cNES)*S544+(cNES+cOSEX)*N544+(cNES+cEREX)*O544+(cNES+cHOEX)*P544)))/(1+cDR)^(A$6:A$65537 + 0.5),(cPHr+(cNES*L544+(cNES+cOSEX)*G544+(cNES+cEREX)*H544+(cNES+cHOEX)*I544+(cNES+cNES)*S544+(cNES+cOSEX)*N544+(cNES+cEREX)*O544+(cNES+cHOEX)*P544))/(1+cDR)^(((cycle + 0.5)/('Life tables'!$I$2/2))))</f>
        <v>47903.389577523543</v>
      </c>
      <c r="X544" s="107">
        <f>((L544+G544+H544+I544+N544+O544+P544+S544)/('Life tables'!$I$2/2))/(1+oDR)^(((cycle + 0.5)/('Life tables'!$I$2/2)))</f>
        <v>18.686148009892349</v>
      </c>
      <c r="Y544" s="31">
        <f>((uNES*L544+ uOCEX*G544+uEREX*H544+uHOEX*I544+uNES*S544+ uOCEX*N544+uEREX*O544+uHOEX*P544)/('Life tables'!$I$2/2))/(1+oDR)^(((cycle + 0.5)/('Life tables'!$I$2/2)))</f>
        <v>12.315567616188321</v>
      </c>
      <c r="Z544" s="100">
        <f t="shared" si="156"/>
        <v>159607.48789802269</v>
      </c>
      <c r="AA544" s="107">
        <f>((L544+G544+H544+I544+N544+O544+P544+S544)/('Life tables'!$I$2/2))</f>
        <v>25.414083280598444</v>
      </c>
      <c r="AB544" s="31">
        <f>((uNES*L544+ uOCEX*G544+uEREX*H544+uHOEX*I544+uNES*S544+ uOCEX*N544+uEREX*O544+uHOEX*P544)/('Life tables'!$I$2/2))</f>
        <v>16.749779616427986</v>
      </c>
    </row>
    <row r="545" spans="1:28" x14ac:dyDescent="0.25">
      <c r="A545" s="4">
        <v>539</v>
      </c>
      <c r="C545" s="105">
        <f>IF(male=0,VLOOKUP((($A$5:$A$1570/'Life tables'!$I$2)*2)+age,lifetable,13,1),IF(male=1,VLOOKUP((($A$5:$A$1570/'Life tables'!$I$2)*2)+age,lifetable,10,1),"error"))</f>
        <v>3.2605221431214471E-4</v>
      </c>
      <c r="F545" s="96">
        <f t="shared" si="144"/>
        <v>101.82562011181741</v>
      </c>
      <c r="G545" s="96">
        <f t="shared" si="145"/>
        <v>10.228596649513626</v>
      </c>
      <c r="H545" s="96">
        <f t="shared" si="146"/>
        <v>0.58416369513561328</v>
      </c>
      <c r="I545" s="96">
        <f t="shared" si="147"/>
        <v>0.23406886797492166</v>
      </c>
      <c r="J545" s="96">
        <f t="shared" si="148"/>
        <v>3.6802312037069511E-2</v>
      </c>
      <c r="K545" s="96">
        <f t="shared" si="149"/>
        <v>0.24458890044880499</v>
      </c>
      <c r="L545" s="96">
        <f t="shared" si="157"/>
        <v>90.497399686707382</v>
      </c>
      <c r="M545" s="96">
        <f t="shared" si="150"/>
        <v>560.75638143414085</v>
      </c>
      <c r="N545" s="96">
        <f t="shared" si="151"/>
        <v>54.002054482297801</v>
      </c>
      <c r="O545" s="96">
        <f t="shared" si="152"/>
        <v>1.2890234429003964</v>
      </c>
      <c r="P545" s="96">
        <f t="shared" si="153"/>
        <v>1.2890234429003964</v>
      </c>
      <c r="Q545" s="96">
        <f t="shared" si="154"/>
        <v>0.20128392719334143</v>
      </c>
      <c r="R545" s="96">
        <f t="shared" si="155"/>
        <v>0.10104541377564691</v>
      </c>
      <c r="S545" s="96">
        <f t="shared" si="158"/>
        <v>503.87395072507326</v>
      </c>
      <c r="T545" s="96">
        <f t="shared" si="159"/>
        <v>70.448805991786656</v>
      </c>
      <c r="U545" s="96">
        <f t="shared" si="160"/>
        <v>267.55291301570958</v>
      </c>
      <c r="V545" s="32">
        <f t="shared" si="161"/>
        <v>999.99999999999966</v>
      </c>
      <c r="W545" s="100">
        <f>IF(A545=1,((cPH1_+cPHr+(cNES*L545+(cNES+cOSEX)*G545+(cNES+cEREX)*H545+(cNES+cHOEX)*I545+(cNES+cNES)*S545+(cNES+cOSEX)*N545+(cNES+cEREX)*O545+(cNES+cHOEX)*P545)))/(1+cDR)^(A$6:A$65537 + 0.5),(cPHr+(cNES*L545+(cNES+cOSEX)*G545+(cNES+cEREX)*H545+(cNES+cHOEX)*I545+(cNES+cNES)*S545+(cNES+cOSEX)*N545+(cNES+cEREX)*O545+(cNES+cHOEX)*P545))/(1+cDR)^(((cycle + 0.5)/('Life tables'!$I$2/2))))</f>
        <v>47754.345848849953</v>
      </c>
      <c r="X545" s="107">
        <f>((L545+G545+H545+I545+N545+O545+P545+S545)/('Life tables'!$I$2/2))/(1+oDR)^(((cycle + 0.5)/('Life tables'!$I$2/2)))</f>
        <v>18.65902726733777</v>
      </c>
      <c r="Y545" s="31">
        <f>((uNES*L545+ uOCEX*G545+uEREX*H545+uHOEX*I545+uNES*S545+ uOCEX*N545+uEREX*O545+uHOEX*P545)/('Life tables'!$I$2/2))/(1+oDR)^(((cycle + 0.5)/('Life tables'!$I$2/2)))</f>
        <v>12.297693021067396</v>
      </c>
      <c r="Z545" s="100">
        <f t="shared" si="156"/>
        <v>159466.90050452587</v>
      </c>
      <c r="AA545" s="107">
        <f>((L545+G545+H545+I545+N545+O545+P545+S545)/('Life tables'!$I$2/2))</f>
        <v>25.3916940174982</v>
      </c>
      <c r="AB545" s="31">
        <f>((uNES*L545+ uOCEX*G545+uEREX*H545+uHOEX*I545+uNES*S545+ uOCEX*N545+uEREX*O545+uHOEX*P545)/('Life tables'!$I$2/2))</f>
        <v>16.735023419933018</v>
      </c>
    </row>
    <row r="546" spans="1:28" x14ac:dyDescent="0.25">
      <c r="A546" s="4">
        <v>540</v>
      </c>
      <c r="C546" s="105">
        <f>IF(male=0,VLOOKUP((($A$5:$A$1570/'Life tables'!$I$2)*2)+age,lifetable,13,1),IF(male=1,VLOOKUP((($A$5:$A$1570/'Life tables'!$I$2)*2)+age,lifetable,10,1),"error"))</f>
        <v>3.2605221431214471E-4</v>
      </c>
      <c r="F546" s="96">
        <f t="shared" si="144"/>
        <v>101.73590072159966</v>
      </c>
      <c r="G546" s="96">
        <f t="shared" si="145"/>
        <v>10.219584148993913</v>
      </c>
      <c r="H546" s="96">
        <f t="shared" si="146"/>
        <v>0.58364898370584384</v>
      </c>
      <c r="I546" s="96">
        <f t="shared" si="147"/>
        <v>0.23386262797284155</v>
      </c>
      <c r="J546" s="96">
        <f t="shared" si="148"/>
        <v>3.6769885217660579E-2</v>
      </c>
      <c r="K546" s="96">
        <f t="shared" si="149"/>
        <v>0.2443733911597066</v>
      </c>
      <c r="L546" s="96">
        <f t="shared" si="157"/>
        <v>90.417661684549699</v>
      </c>
      <c r="M546" s="96">
        <f t="shared" si="150"/>
        <v>560.26238027090369</v>
      </c>
      <c r="N546" s="96">
        <f t="shared" si="151"/>
        <v>53.954481099961569</v>
      </c>
      <c r="O546" s="96">
        <f t="shared" si="152"/>
        <v>1.2878878711952573</v>
      </c>
      <c r="P546" s="96">
        <f t="shared" si="153"/>
        <v>1.2878878711952573</v>
      </c>
      <c r="Q546" s="96">
        <f t="shared" si="154"/>
        <v>0.20110660510220416</v>
      </c>
      <c r="R546" s="96">
        <f t="shared" si="155"/>
        <v>0.10095639730860771</v>
      </c>
      <c r="S546" s="96">
        <f t="shared" si="158"/>
        <v>503.43006042614081</v>
      </c>
      <c r="T546" s="96">
        <f t="shared" si="159"/>
        <v>70.686682482106519</v>
      </c>
      <c r="U546" s="96">
        <f t="shared" si="160"/>
        <v>267.89824280417787</v>
      </c>
      <c r="V546" s="32">
        <f t="shared" si="161"/>
        <v>999.99999999999977</v>
      </c>
      <c r="W546" s="100">
        <f>IF(A546=1,((cPH1_+cPHr+(cNES*L546+(cNES+cOSEX)*G546+(cNES+cEREX)*H546+(cNES+cHOEX)*I546+(cNES+cNES)*S546+(cNES+cOSEX)*N546+(cNES+cEREX)*O546+(cNES+cHOEX)*P546)))/(1+cDR)^(A$6:A$65537 + 0.5),(cPHr+(cNES*L546+(cNES+cOSEX)*G546+(cNES+cEREX)*H546+(cNES+cHOEX)*I546+(cNES+cNES)*S546+(cNES+cOSEX)*N546+(cNES+cEREX)*O546+(cNES+cHOEX)*P546))/(1+cDR)^(((cycle + 0.5)/('Life tables'!$I$2/2))))</f>
        <v>47605.765835098638</v>
      </c>
      <c r="X546" s="107">
        <f>((L546+G546+H546+I546+N546+O546+P546+S546)/('Life tables'!$I$2/2))/(1+oDR)^(((cycle + 0.5)/('Life tables'!$I$2/2)))</f>
        <v>18.631945888173174</v>
      </c>
      <c r="Y546" s="31">
        <f>((uNES*L546+ uOCEX*G546+uEREX*H546+uHOEX*I546+uNES*S546+ uOCEX*N546+uEREX*O546+uHOEX*P546)/('Life tables'!$I$2/2))/(1+oDR)^(((cycle + 0.5)/('Life tables'!$I$2/2)))</f>
        <v>12.279844369338681</v>
      </c>
      <c r="Z546" s="100">
        <f t="shared" si="156"/>
        <v>159326.43690882926</v>
      </c>
      <c r="AA546" s="107">
        <f>((L546+G546+H546+I546+N546+O546+P546+S546)/('Life tables'!$I$2/2))</f>
        <v>25.369324479985398</v>
      </c>
      <c r="AB546" s="31">
        <f>((uNES*L546+ uOCEX*G546+uEREX*H546+uHOEX*I546+uNES*S546+ uOCEX*N546+uEREX*O546+uHOEX*P546)/('Life tables'!$I$2/2))</f>
        <v>16.720280224043719</v>
      </c>
    </row>
    <row r="547" spans="1:28" x14ac:dyDescent="0.25">
      <c r="A547" s="4">
        <v>541</v>
      </c>
      <c r="C547" s="105">
        <f>IF(male=0,VLOOKUP((($A$5:$A$1570/'Life tables'!$I$2)*2)+age,lifetable,13,1),IF(male=1,VLOOKUP((($A$5:$A$1570/'Life tables'!$I$2)*2)+age,lifetable,10,1),"error"))</f>
        <v>3.2605221431214471E-4</v>
      </c>
      <c r="F547" s="96">
        <f t="shared" si="144"/>
        <v>101.64626099520237</v>
      </c>
      <c r="G547" s="96">
        <f t="shared" si="145"/>
        <v>10.210579650871695</v>
      </c>
      <c r="H547" s="96">
        <f t="shared" si="146"/>
        <v>0.5831347292996768</v>
      </c>
      <c r="I547" s="96">
        <f t="shared" si="147"/>
        <v>0.23365657109579671</v>
      </c>
      <c r="J547" s="96">
        <f t="shared" si="148"/>
        <v>3.6737487190738001E-2</v>
      </c>
      <c r="K547" s="96">
        <f t="shared" si="149"/>
        <v>0.24415807322604741</v>
      </c>
      <c r="L547" s="96">
        <f t="shared" si="157"/>
        <v>90.337994483518415</v>
      </c>
      <c r="M547" s="96">
        <f t="shared" si="150"/>
        <v>559.76881371851277</v>
      </c>
      <c r="N547" s="96">
        <f t="shared" si="151"/>
        <v>53.906949571591461</v>
      </c>
      <c r="O547" s="96">
        <f t="shared" si="152"/>
        <v>1.2867532985399515</v>
      </c>
      <c r="P547" s="96">
        <f t="shared" si="153"/>
        <v>1.2867532985399515</v>
      </c>
      <c r="Q547" s="96">
        <f t="shared" si="154"/>
        <v>0.20092943901495888</v>
      </c>
      <c r="R547" s="96">
        <f t="shared" si="155"/>
        <v>0.10086745915620611</v>
      </c>
      <c r="S547" s="96">
        <f t="shared" si="158"/>
        <v>502.98656065167023</v>
      </c>
      <c r="T547" s="96">
        <f t="shared" si="159"/>
        <v>70.92434940831221</v>
      </c>
      <c r="U547" s="96">
        <f t="shared" si="160"/>
        <v>268.24326833656011</v>
      </c>
      <c r="V547" s="32">
        <f t="shared" si="161"/>
        <v>999.99999999999955</v>
      </c>
      <c r="W547" s="100">
        <f>IF(A547=1,((cPH1_+cPHr+(cNES*L547+(cNES+cOSEX)*G547+(cNES+cEREX)*H547+(cNES+cHOEX)*I547+(cNES+cNES)*S547+(cNES+cOSEX)*N547+(cNES+cEREX)*O547+(cNES+cHOEX)*P547)))/(1+cDR)^(A$6:A$65537 + 0.5),(cPHr+(cNES*L547+(cNES+cOSEX)*G547+(cNES+cEREX)*H547+(cNES+cHOEX)*I547+(cNES+cNES)*S547+(cNES+cOSEX)*N547+(cNES+cEREX)*O547+(cNES+cHOEX)*P547))/(1+cDR)^(((cycle + 0.5)/('Life tables'!$I$2/2))))</f>
        <v>47457.648094327487</v>
      </c>
      <c r="X547" s="107">
        <f>((L547+G547+H547+I547+N547+O547+P547+S547)/('Life tables'!$I$2/2))/(1+oDR)^(((cycle + 0.5)/('Life tables'!$I$2/2)))</f>
        <v>18.604903815226834</v>
      </c>
      <c r="Y547" s="31">
        <f>((uNES*L547+ uOCEX*G547+uEREX*H547+uHOEX*I547+uNES*S547+ uOCEX*N547+uEREX*O547+uHOEX*P547)/('Life tables'!$I$2/2))/(1+oDR)^(((cycle + 0.5)/('Life tables'!$I$2/2)))</f>
        <v>12.262021623322807</v>
      </c>
      <c r="Z547" s="100">
        <f t="shared" si="156"/>
        <v>159186.09700451919</v>
      </c>
      <c r="AA547" s="107">
        <f>((L547+G547+H547+I547+N547+O547+P547+S547)/('Life tables'!$I$2/2))</f>
        <v>25.346974650628454</v>
      </c>
      <c r="AB547" s="31">
        <f>((uNES*L547+ uOCEX*G547+uEREX*H547+uHOEX*I547+uNES*S547+ uOCEX*N547+uEREX*O547+uHOEX*P547)/('Life tables'!$I$2/2))</f>
        <v>16.705550017272785</v>
      </c>
    </row>
    <row r="548" spans="1:28" x14ac:dyDescent="0.25">
      <c r="A548" s="4">
        <v>542</v>
      </c>
      <c r="C548" s="105">
        <f>IF(male=0,VLOOKUP((($A$5:$A$1570/'Life tables'!$I$2)*2)+age,lifetable,13,1),IF(male=1,VLOOKUP((($A$5:$A$1570/'Life tables'!$I$2)*2)+age,lifetable,10,1),"error"))</f>
        <v>3.2605221431214471E-4</v>
      </c>
      <c r="F548" s="96">
        <f t="shared" si="144"/>
        <v>101.55670083325167</v>
      </c>
      <c r="G548" s="96">
        <f t="shared" si="145"/>
        <v>10.201583145164655</v>
      </c>
      <c r="H548" s="96">
        <f t="shared" si="146"/>
        <v>0.58262093134701409</v>
      </c>
      <c r="I548" s="96">
        <f t="shared" si="147"/>
        <v>0.23345069711535416</v>
      </c>
      <c r="J548" s="96">
        <f t="shared" si="148"/>
        <v>3.6705117920385603E-2</v>
      </c>
      <c r="K548" s="96">
        <f t="shared" si="149"/>
        <v>0.24394294640912761</v>
      </c>
      <c r="L548" s="96">
        <f t="shared" si="157"/>
        <v>90.258397995295127</v>
      </c>
      <c r="M548" s="96">
        <f t="shared" si="150"/>
        <v>559.27568142187545</v>
      </c>
      <c r="N548" s="96">
        <f t="shared" si="151"/>
        <v>53.859459862991301</v>
      </c>
      <c r="O548" s="96">
        <f t="shared" si="152"/>
        <v>1.2856197241182195</v>
      </c>
      <c r="P548" s="96">
        <f t="shared" si="153"/>
        <v>1.2856197241182195</v>
      </c>
      <c r="Q548" s="96">
        <f t="shared" si="154"/>
        <v>0.20075242880414473</v>
      </c>
      <c r="R548" s="96">
        <f t="shared" si="155"/>
        <v>0.10077859925445623</v>
      </c>
      <c r="S548" s="96">
        <f t="shared" si="158"/>
        <v>502.54345108258912</v>
      </c>
      <c r="T548" s="96">
        <f t="shared" si="159"/>
        <v>71.161806955036738</v>
      </c>
      <c r="U548" s="96">
        <f t="shared" si="160"/>
        <v>268.58798988222367</v>
      </c>
      <c r="V548" s="32">
        <f t="shared" si="161"/>
        <v>999.99999999999932</v>
      </c>
      <c r="W548" s="100">
        <f>IF(A548=1,((cPH1_+cPHr+(cNES*L548+(cNES+cOSEX)*G548+(cNES+cEREX)*H548+(cNES+cHOEX)*I548+(cNES+cNES)*S548+(cNES+cOSEX)*N548+(cNES+cEREX)*O548+(cNES+cHOEX)*P548)))/(1+cDR)^(A$6:A$65537 + 0.5),(cPHr+(cNES*L548+(cNES+cOSEX)*G548+(cNES+cEREX)*H548+(cNES+cHOEX)*I548+(cNES+cNES)*S548+(cNES+cOSEX)*N548+(cNES+cEREX)*O548+(cNES+cHOEX)*P548))/(1+cDR)^(((cycle + 0.5)/('Life tables'!$I$2/2))))</f>
        <v>47309.99118903841</v>
      </c>
      <c r="X548" s="107">
        <f>((L548+G548+H548+I548+N548+O548+P548+S548)/('Life tables'!$I$2/2))/(1+oDR)^(((cycle + 0.5)/('Life tables'!$I$2/2)))</f>
        <v>18.57790099141193</v>
      </c>
      <c r="Y548" s="31">
        <f>((uNES*L548+ uOCEX*G548+uEREX*H548+uHOEX*I548+uNES*S548+ uOCEX*N548+uEREX*O548+uHOEX*P548)/('Life tables'!$I$2/2))/(1+oDR)^(((cycle + 0.5)/('Life tables'!$I$2/2)))</f>
        <v>12.244224745396323</v>
      </c>
      <c r="Z548" s="100">
        <f t="shared" si="156"/>
        <v>159045.88068515161</v>
      </c>
      <c r="AA548" s="107">
        <f>((L548+G548+H548+I548+N548+O548+P548+S548)/('Life tables'!$I$2/2))</f>
        <v>25.32464451201368</v>
      </c>
      <c r="AB548" s="31">
        <f>((uNES*L548+ uOCEX*G548+uEREX*H548+uHOEX*I548+uNES*S548+ uOCEX*N548+uEREX*O548+uHOEX*P548)/('Life tables'!$I$2/2))</f>
        <v>16.690832788144643</v>
      </c>
    </row>
    <row r="549" spans="1:28" x14ac:dyDescent="0.25">
      <c r="A549" s="4">
        <v>543</v>
      </c>
      <c r="C549" s="105">
        <f>IF(male=0,VLOOKUP((($A$5:$A$1570/'Life tables'!$I$2)*2)+age,lifetable,13,1),IF(male=1,VLOOKUP((($A$5:$A$1570/'Life tables'!$I$2)*2)+age,lifetable,10,1),"error"))</f>
        <v>3.2605221431214471E-4</v>
      </c>
      <c r="F549" s="96">
        <f t="shared" si="144"/>
        <v>101.46722013782896</v>
      </c>
      <c r="G549" s="96">
        <f t="shared" si="145"/>
        <v>10.192594622036665</v>
      </c>
      <c r="H549" s="96">
        <f t="shared" si="146"/>
        <v>0.58210758928610606</v>
      </c>
      <c r="I549" s="96">
        <f t="shared" si="147"/>
        <v>0.23324500580642618</v>
      </c>
      <c r="J549" s="96">
        <f t="shared" si="148"/>
        <v>3.6672777371213161E-2</v>
      </c>
      <c r="K549" s="96">
        <f t="shared" si="149"/>
        <v>0.24372801047374318</v>
      </c>
      <c r="L549" s="96">
        <f t="shared" si="157"/>
        <v>90.178872132854806</v>
      </c>
      <c r="M549" s="96">
        <f t="shared" si="150"/>
        <v>558.78298302490998</v>
      </c>
      <c r="N549" s="96">
        <f t="shared" si="151"/>
        <v>53.812011939869635</v>
      </c>
      <c r="O549" s="96">
        <f t="shared" si="152"/>
        <v>1.2844871471115278</v>
      </c>
      <c r="P549" s="96">
        <f t="shared" si="153"/>
        <v>1.2844871471115278</v>
      </c>
      <c r="Q549" s="96">
        <f t="shared" si="154"/>
        <v>0.20057557434194595</v>
      </c>
      <c r="R549" s="96">
        <f t="shared" si="155"/>
        <v>0.100689817539194</v>
      </c>
      <c r="S549" s="96">
        <f t="shared" si="158"/>
        <v>502.10073139893615</v>
      </c>
      <c r="T549" s="96">
        <f t="shared" si="159"/>
        <v>71.399055306749901</v>
      </c>
      <c r="U549" s="96">
        <f t="shared" si="160"/>
        <v>268.93240771023659</v>
      </c>
      <c r="V549" s="32">
        <f t="shared" si="161"/>
        <v>999.99999999999932</v>
      </c>
      <c r="W549" s="100">
        <f>IF(A549=1,((cPH1_+cPHr+(cNES*L549+(cNES+cOSEX)*G549+(cNES+cEREX)*H549+(cNES+cHOEX)*I549+(cNES+cNES)*S549+(cNES+cOSEX)*N549+(cNES+cEREX)*O549+(cNES+cHOEX)*P549)))/(1+cDR)^(A$6:A$65537 + 0.5),(cPHr+(cNES*L549+(cNES+cOSEX)*G549+(cNES+cEREX)*H549+(cNES+cHOEX)*I549+(cNES+cNES)*S549+(cNES+cOSEX)*N549+(cNES+cEREX)*O549+(cNES+cHOEX)*P549))/(1+cDR)^(((cycle + 0.5)/('Life tables'!$I$2/2))))</f>
        <v>47162.79368616562</v>
      </c>
      <c r="X549" s="107">
        <f>((L549+G549+H549+I549+N549+O549+P549+S549)/('Life tables'!$I$2/2))/(1+oDR)^(((cycle + 0.5)/('Life tables'!$I$2/2)))</f>
        <v>18.550937359726301</v>
      </c>
      <c r="Y549" s="31">
        <f>((uNES*L549+ uOCEX*G549+uEREX*H549+uHOEX*I549+uNES*S549+ uOCEX*N549+uEREX*O549+uHOEX*P549)/('Life tables'!$I$2/2))/(1+oDR)^(((cycle + 0.5)/('Life tables'!$I$2/2)))</f>
        <v>12.226453697991531</v>
      </c>
      <c r="Z549" s="100">
        <f t="shared" si="156"/>
        <v>158905.78784425795</v>
      </c>
      <c r="AA549" s="107">
        <f>((L549+G549+H549+I549+N549+O549+P549+S549)/('Life tables'!$I$2/2))</f>
        <v>25.302334046745113</v>
      </c>
      <c r="AB549" s="31">
        <f>((uNES*L549+ uOCEX*G549+uEREX*H549+uHOEX*I549+uNES*S549+ uOCEX*N549+uEREX*O549+uHOEX*P549)/('Life tables'!$I$2/2))</f>
        <v>16.676128525195345</v>
      </c>
    </row>
    <row r="550" spans="1:28" x14ac:dyDescent="0.25">
      <c r="A550" s="4">
        <v>544</v>
      </c>
      <c r="C550" s="105">
        <f>IF(male=0,VLOOKUP((($A$5:$A$1570/'Life tables'!$I$2)*2)+age,lifetable,13,1),IF(male=1,VLOOKUP((($A$5:$A$1570/'Life tables'!$I$2)*2)+age,lifetable,10,1),"error"))</f>
        <v>3.2605221431214471E-4</v>
      </c>
      <c r="F550" s="96">
        <f t="shared" si="144"/>
        <v>101.37781881240558</v>
      </c>
      <c r="G550" s="96">
        <f t="shared" si="145"/>
        <v>10.183614071791222</v>
      </c>
      <c r="H550" s="96">
        <f t="shared" si="146"/>
        <v>0.58159470256317725</v>
      </c>
      <c r="I550" s="96">
        <f t="shared" si="147"/>
        <v>0.23303949694712014</v>
      </c>
      <c r="J550" s="96">
        <f t="shared" si="148"/>
        <v>3.6640465508332817E-2</v>
      </c>
      <c r="K550" s="96">
        <f t="shared" si="149"/>
        <v>0.24351326518802865</v>
      </c>
      <c r="L550" s="96">
        <f t="shared" si="157"/>
        <v>90.099416810407703</v>
      </c>
      <c r="M550" s="96">
        <f t="shared" si="150"/>
        <v>558.29071817060731</v>
      </c>
      <c r="N550" s="96">
        <f t="shared" si="151"/>
        <v>53.764605767845723</v>
      </c>
      <c r="O550" s="96">
        <f t="shared" si="152"/>
        <v>1.2833555666992116</v>
      </c>
      <c r="P550" s="96">
        <f t="shared" si="153"/>
        <v>1.2833555666992116</v>
      </c>
      <c r="Q550" s="96">
        <f t="shared" si="154"/>
        <v>0.20039887550021382</v>
      </c>
      <c r="R550" s="96">
        <f t="shared" si="155"/>
        <v>0.10060111394608816</v>
      </c>
      <c r="S550" s="96">
        <f t="shared" si="158"/>
        <v>501.65840127991686</v>
      </c>
      <c r="T550" s="96">
        <f t="shared" si="159"/>
        <v>71.636094647758441</v>
      </c>
      <c r="U550" s="96">
        <f t="shared" si="160"/>
        <v>269.2765220893707</v>
      </c>
      <c r="V550" s="32">
        <f t="shared" si="161"/>
        <v>999.99999999999932</v>
      </c>
      <c r="W550" s="100">
        <f>IF(A550=1,((cPH1_+cPHr+(cNES*L550+(cNES+cOSEX)*G550+(cNES+cEREX)*H550+(cNES+cHOEX)*I550+(cNES+cNES)*S550+(cNES+cOSEX)*N550+(cNES+cEREX)*O550+(cNES+cHOEX)*P550)))/(1+cDR)^(A$6:A$65537 + 0.5),(cPHr+(cNES*L550+(cNES+cOSEX)*G550+(cNES+cEREX)*H550+(cNES+cHOEX)*I550+(cNES+cNES)*S550+(cNES+cOSEX)*N550+(cNES+cEREX)*O550+(cNES+cHOEX)*P550))/(1+cDR)^(((cycle + 0.5)/('Life tables'!$I$2/2))))</f>
        <v>47016.054157063787</v>
      </c>
      <c r="X550" s="107">
        <f>((L550+G550+H550+I550+N550+O550+P550+S550)/('Life tables'!$I$2/2))/(1+oDR)^(((cycle + 0.5)/('Life tables'!$I$2/2)))</f>
        <v>18.524012863252278</v>
      </c>
      <c r="Y550" s="31">
        <f>((uNES*L550+ uOCEX*G550+uEREX*H550+uHOEX*I550+uNES*S550+ uOCEX*N550+uEREX*O550+uHOEX*P550)/('Life tables'!$I$2/2))/(1+oDR)^(((cycle + 0.5)/('Life tables'!$I$2/2)))</f>
        <v>12.208708443596356</v>
      </c>
      <c r="Z550" s="100">
        <f t="shared" si="156"/>
        <v>158765.81837535062</v>
      </c>
      <c r="AA550" s="107">
        <f>((L550+G550+H550+I550+N550+O550+P550+S550)/('Life tables'!$I$2/2))</f>
        <v>25.280043237444414</v>
      </c>
      <c r="AB550" s="31">
        <f>((uNES*L550+ uOCEX*G550+uEREX*H550+uHOEX*I550+uNES*S550+ uOCEX*N550+uEREX*O550+uHOEX*P550)/('Life tables'!$I$2/2))</f>
        <v>16.661437216972487</v>
      </c>
    </row>
    <row r="551" spans="1:28" x14ac:dyDescent="0.25">
      <c r="A551" s="4">
        <v>545</v>
      </c>
      <c r="C551" s="105">
        <f>IF(male=0,VLOOKUP((($A$5:$A$1570/'Life tables'!$I$2)*2)+age,lifetable,13,1),IF(male=1,VLOOKUP((($A$5:$A$1570/'Life tables'!$I$2)*2)+age,lifetable,10,1),"error"))</f>
        <v>3.2605221431214471E-4</v>
      </c>
      <c r="F551" s="96">
        <f t="shared" si="144"/>
        <v>101.28849676178045</v>
      </c>
      <c r="G551" s="96">
        <f t="shared" si="145"/>
        <v>10.174641484865175</v>
      </c>
      <c r="H551" s="96">
        <f t="shared" si="146"/>
        <v>0.5810822706320683</v>
      </c>
      <c r="I551" s="96">
        <f t="shared" si="147"/>
        <v>0.23283417031859521</v>
      </c>
      <c r="J551" s="96">
        <f t="shared" si="148"/>
        <v>3.6608182297336533E-2</v>
      </c>
      <c r="K551" s="96">
        <f t="shared" si="149"/>
        <v>0.24329871032330755</v>
      </c>
      <c r="L551" s="96">
        <f t="shared" si="157"/>
        <v>90.020031943343966</v>
      </c>
      <c r="M551" s="96">
        <f t="shared" si="150"/>
        <v>557.7988865010899</v>
      </c>
      <c r="N551" s="96">
        <f t="shared" si="151"/>
        <v>53.71724131245518</v>
      </c>
      <c r="O551" s="96">
        <f t="shared" si="152"/>
        <v>1.28222498205861</v>
      </c>
      <c r="P551" s="96">
        <f t="shared" si="153"/>
        <v>1.28222498205861</v>
      </c>
      <c r="Q551" s="96">
        <f t="shared" si="154"/>
        <v>0.20022233215048796</v>
      </c>
      <c r="R551" s="96">
        <f t="shared" si="155"/>
        <v>0.10051248841065109</v>
      </c>
      <c r="S551" s="96">
        <f t="shared" si="158"/>
        <v>501.21646040395638</v>
      </c>
      <c r="T551" s="96">
        <f t="shared" si="159"/>
        <v>71.872925162206272</v>
      </c>
      <c r="U551" s="96">
        <f t="shared" si="160"/>
        <v>269.62033328810463</v>
      </c>
      <c r="V551" s="32">
        <f t="shared" si="161"/>
        <v>999.99999999999932</v>
      </c>
      <c r="W551" s="100">
        <f>IF(A551=1,((cPH1_+cPHr+(cNES*L551+(cNES+cOSEX)*G551+(cNES+cEREX)*H551+(cNES+cHOEX)*I551+(cNES+cNES)*S551+(cNES+cOSEX)*N551+(cNES+cEREX)*O551+(cNES+cHOEX)*P551)))/(1+cDR)^(A$6:A$65537 + 0.5),(cPHr+(cNES*L551+(cNES+cOSEX)*G551+(cNES+cEREX)*H551+(cNES+cHOEX)*I551+(cNES+cNES)*S551+(cNES+cOSEX)*N551+(cNES+cEREX)*O551+(cNES+cHOEX)*P551))/(1+cDR)^(((cycle + 0.5)/('Life tables'!$I$2/2))))</f>
        <v>46869.771177496244</v>
      </c>
      <c r="X551" s="107">
        <f>((L551+G551+H551+I551+N551+O551+P551+S551)/('Life tables'!$I$2/2))/(1+oDR)^(((cycle + 0.5)/('Life tables'!$I$2/2)))</f>
        <v>18.497127445156451</v>
      </c>
      <c r="Y551" s="31">
        <f>((uNES*L551+ uOCEX*G551+uEREX*H551+uHOEX*I551+uNES*S551+ uOCEX*N551+uEREX*O551+uHOEX*P551)/('Life tables'!$I$2/2))/(1+oDR)^(((cycle + 0.5)/('Life tables'!$I$2/2)))</f>
        <v>12.190988944754224</v>
      </c>
      <c r="Z551" s="100">
        <f t="shared" si="156"/>
        <v>158625.97217192844</v>
      </c>
      <c r="AA551" s="107">
        <f>((L551+G551+H551+I551+N551+O551+P551+S551)/('Life tables'!$I$2/2))</f>
        <v>25.257772066750739</v>
      </c>
      <c r="AB551" s="31">
        <f>((uNES*L551+ uOCEX*G551+uEREX*H551+uHOEX*I551+uNES*S551+ uOCEX*N551+uEREX*O551+uHOEX*P551)/('Life tables'!$I$2/2))</f>
        <v>16.646758852035141</v>
      </c>
    </row>
    <row r="552" spans="1:28" x14ac:dyDescent="0.25">
      <c r="A552" s="4">
        <v>546</v>
      </c>
      <c r="C552" s="105">
        <f>IF(male=0,VLOOKUP((($A$5:$A$1570/'Life tables'!$I$2)*2)+age,lifetable,13,1),IF(male=1,VLOOKUP((($A$5:$A$1570/'Life tables'!$I$2)*2)+age,lifetable,10,1),"error"))</f>
        <v>3.2605221431214471E-4</v>
      </c>
      <c r="F552" s="96">
        <f t="shared" si="144"/>
        <v>101.19925389202075</v>
      </c>
      <c r="G552" s="96">
        <f t="shared" si="145"/>
        <v>10.165676851822777</v>
      </c>
      <c r="H552" s="96">
        <f t="shared" si="146"/>
        <v>0.58057029295389573</v>
      </c>
      <c r="I552" s="96">
        <f t="shared" si="147"/>
        <v>0.2326290257049258</v>
      </c>
      <c r="J552" s="96">
        <f t="shared" si="148"/>
        <v>3.6575927704274654E-2</v>
      </c>
      <c r="K552" s="96">
        <f t="shared" si="149"/>
        <v>0.24308434565394976</v>
      </c>
      <c r="L552" s="96">
        <f t="shared" si="157"/>
        <v>89.940717448180919</v>
      </c>
      <c r="M552" s="96">
        <f t="shared" si="150"/>
        <v>557.30748765766793</v>
      </c>
      <c r="N552" s="96">
        <f t="shared" si="151"/>
        <v>53.669918539155404</v>
      </c>
      <c r="O552" s="96">
        <f t="shared" si="152"/>
        <v>1.2810953923651944</v>
      </c>
      <c r="P552" s="96">
        <f t="shared" si="153"/>
        <v>1.2810953923651944</v>
      </c>
      <c r="Q552" s="96">
        <f t="shared" si="154"/>
        <v>0.20004594416401644</v>
      </c>
      <c r="R552" s="96">
        <f t="shared" si="155"/>
        <v>0.10042394086824871</v>
      </c>
      <c r="S552" s="96">
        <f t="shared" si="158"/>
        <v>500.7749084487499</v>
      </c>
      <c r="T552" s="96">
        <f t="shared" si="159"/>
        <v>72.109547034074566</v>
      </c>
      <c r="U552" s="96">
        <f t="shared" si="160"/>
        <v>269.96384157462683</v>
      </c>
      <c r="V552" s="32">
        <f t="shared" si="161"/>
        <v>999.99999999999955</v>
      </c>
      <c r="W552" s="100">
        <f>IF(A552=1,((cPH1_+cPHr+(cNES*L552+(cNES+cOSEX)*G552+(cNES+cEREX)*H552+(cNES+cHOEX)*I552+(cNES+cNES)*S552+(cNES+cOSEX)*N552+(cNES+cEREX)*O552+(cNES+cHOEX)*P552)))/(1+cDR)^(A$6:A$65537 + 0.5),(cPHr+(cNES*L552+(cNES+cOSEX)*G552+(cNES+cEREX)*H552+(cNES+cHOEX)*I552+(cNES+cNES)*S552+(cNES+cOSEX)*N552+(cNES+cEREX)*O552+(cNES+cHOEX)*P552))/(1+cDR)^(((cycle + 0.5)/('Life tables'!$I$2/2))))</f>
        <v>46723.943327622896</v>
      </c>
      <c r="X552" s="107">
        <f>((L552+G552+H552+I552+N552+O552+P552+S552)/('Life tables'!$I$2/2))/(1+oDR)^(((cycle + 0.5)/('Life tables'!$I$2/2)))</f>
        <v>18.470281048689465</v>
      </c>
      <c r="Y552" s="31">
        <f>((uNES*L552+ uOCEX*G552+uEREX*H552+uHOEX*I552+uNES*S552+ uOCEX*N552+uEREX*O552+uHOEX*P552)/('Life tables'!$I$2/2))/(1+oDR)^(((cycle + 0.5)/('Life tables'!$I$2/2)))</f>
        <v>12.173295164063919</v>
      </c>
      <c r="Z552" s="100">
        <f t="shared" si="156"/>
        <v>158486.24912748145</v>
      </c>
      <c r="AA552" s="107">
        <f>((L552+G552+H552+I552+N552+O552+P552+S552)/('Life tables'!$I$2/2))</f>
        <v>25.235520517320602</v>
      </c>
      <c r="AB552" s="31">
        <f>((uNES*L552+ uOCEX*G552+uEREX*H552+uHOEX*I552+uNES*S552+ uOCEX*N552+uEREX*O552+uHOEX*P552)/('Life tables'!$I$2/2))</f>
        <v>16.632093418953776</v>
      </c>
    </row>
    <row r="553" spans="1:28" x14ac:dyDescent="0.25">
      <c r="A553" s="4">
        <v>547</v>
      </c>
      <c r="C553" s="105">
        <f>IF(male=0,VLOOKUP((($A$5:$A$1570/'Life tables'!$I$2)*2)+age,lifetable,13,1),IF(male=1,VLOOKUP((($A$5:$A$1570/'Life tables'!$I$2)*2)+age,lifetable,10,1),"error"))</f>
        <v>3.2605221431214471E-4</v>
      </c>
      <c r="F553" s="96">
        <f t="shared" si="144"/>
        <v>101.11009011040522</v>
      </c>
      <c r="G553" s="96">
        <f t="shared" si="145"/>
        <v>10.156720163349984</v>
      </c>
      <c r="H553" s="96">
        <f t="shared" si="146"/>
        <v>0.5800587689967267</v>
      </c>
      <c r="I553" s="96">
        <f t="shared" si="147"/>
        <v>0.23242406289297149</v>
      </c>
      <c r="J553" s="96">
        <f t="shared" si="148"/>
        <v>3.6543701695635415E-2</v>
      </c>
      <c r="K553" s="96">
        <f t="shared" si="149"/>
        <v>0.24287017095723543</v>
      </c>
      <c r="L553" s="96">
        <f t="shared" si="157"/>
        <v>89.861473242512673</v>
      </c>
      <c r="M553" s="96">
        <f t="shared" si="150"/>
        <v>556.81652128089297</v>
      </c>
      <c r="N553" s="96">
        <f t="shared" si="151"/>
        <v>53.622637413330729</v>
      </c>
      <c r="O553" s="96">
        <f t="shared" si="152"/>
        <v>1.2799667967926924</v>
      </c>
      <c r="P553" s="96">
        <f t="shared" si="153"/>
        <v>1.2799667967926924</v>
      </c>
      <c r="Q553" s="96">
        <f t="shared" si="154"/>
        <v>0.19986971141177493</v>
      </c>
      <c r="R553" s="96">
        <f t="shared" si="155"/>
        <v>0.10033547125411026</v>
      </c>
      <c r="S553" s="96">
        <f t="shared" si="158"/>
        <v>500.33374509131096</v>
      </c>
      <c r="T553" s="96">
        <f t="shared" si="159"/>
        <v>72.34596044718198</v>
      </c>
      <c r="U553" s="96">
        <f t="shared" si="160"/>
        <v>270.30704721683816</v>
      </c>
      <c r="V553" s="32">
        <f t="shared" si="161"/>
        <v>999.99999999999955</v>
      </c>
      <c r="W553" s="100">
        <f>IF(A553=1,((cPH1_+cPHr+(cNES*L553+(cNES+cOSEX)*G553+(cNES+cEREX)*H553+(cNES+cHOEX)*I553+(cNES+cNES)*S553+(cNES+cOSEX)*N553+(cNES+cEREX)*O553+(cNES+cHOEX)*P553)))/(1+cDR)^(A$6:A$65537 + 0.5),(cPHr+(cNES*L553+(cNES+cOSEX)*G553+(cNES+cEREX)*H553+(cNES+cHOEX)*I553+(cNES+cNES)*S553+(cNES+cOSEX)*N553+(cNES+cEREX)*O553+(cNES+cHOEX)*P553))/(1+cDR)^(((cycle + 0.5)/('Life tables'!$I$2/2))))</f>
        <v>46578.569191988419</v>
      </c>
      <c r="X553" s="107">
        <f>((L553+G553+H553+I553+N553+O553+P553+S553)/('Life tables'!$I$2/2))/(1+oDR)^(((cycle + 0.5)/('Life tables'!$I$2/2)))</f>
        <v>18.443473617185841</v>
      </c>
      <c r="Y553" s="31">
        <f>((uNES*L553+ uOCEX*G553+uEREX*H553+uHOEX*I553+uNES*S553+ uOCEX*N553+uEREX*O553+uHOEX*P553)/('Life tables'!$I$2/2))/(1+oDR)^(((cycle + 0.5)/('Life tables'!$I$2/2)))</f>
        <v>12.155627064179457</v>
      </c>
      <c r="Z553" s="100">
        <f t="shared" si="156"/>
        <v>158346.64913549594</v>
      </c>
      <c r="AA553" s="107">
        <f>((L553+G553+H553+I553+N553+O553+P553+S553)/('Life tables'!$I$2/2))</f>
        <v>25.213288571827782</v>
      </c>
      <c r="AB553" s="31">
        <f>((uNES*L553+ uOCEX*G553+uEREX*H553+uHOEX*I553+uNES*S553+ uOCEX*N553+uEREX*O553+uHOEX*P553)/('Life tables'!$I$2/2))</f>
        <v>16.617440906310172</v>
      </c>
    </row>
    <row r="554" spans="1:28" x14ac:dyDescent="0.25">
      <c r="A554" s="4">
        <v>548</v>
      </c>
      <c r="C554" s="105">
        <f>IF(male=0,VLOOKUP((($A$5:$A$1570/'Life tables'!$I$2)*2)+age,lifetable,13,1),IF(male=1,VLOOKUP((($A$5:$A$1570/'Life tables'!$I$2)*2)+age,lifetable,10,1),"error"))</f>
        <v>3.518541282111487E-4</v>
      </c>
      <c r="F554" s="96">
        <f t="shared" si="144"/>
        <v>101.02100532537034</v>
      </c>
      <c r="G554" s="96">
        <f t="shared" si="145"/>
        <v>10.147771410249048</v>
      </c>
      <c r="H554" s="96">
        <f t="shared" si="146"/>
        <v>0.57954769823527008</v>
      </c>
      <c r="I554" s="96">
        <f t="shared" si="147"/>
        <v>0.23221928167225309</v>
      </c>
      <c r="J554" s="96">
        <f t="shared" si="148"/>
        <v>3.9400816585637141E-2</v>
      </c>
      <c r="K554" s="96">
        <f t="shared" si="149"/>
        <v>0.2426561860132255</v>
      </c>
      <c r="L554" s="96">
        <f t="shared" si="157"/>
        <v>89.779409932614911</v>
      </c>
      <c r="M554" s="96">
        <f t="shared" si="150"/>
        <v>556.32598701060908</v>
      </c>
      <c r="N554" s="96">
        <f t="shared" si="151"/>
        <v>53.575397900297354</v>
      </c>
      <c r="O554" s="96">
        <f t="shared" si="152"/>
        <v>1.2788391945132056</v>
      </c>
      <c r="P554" s="96">
        <f t="shared" si="153"/>
        <v>1.2788391945132056</v>
      </c>
      <c r="Q554" s="96">
        <f t="shared" si="154"/>
        <v>0.21549624978241461</v>
      </c>
      <c r="R554" s="96">
        <f t="shared" si="155"/>
        <v>0.10024707950333749</v>
      </c>
      <c r="S554" s="96">
        <f t="shared" si="158"/>
        <v>499.87716739199959</v>
      </c>
      <c r="T554" s="96">
        <f t="shared" si="159"/>
        <v>72.600857513550025</v>
      </c>
      <c r="U554" s="96">
        <f t="shared" si="160"/>
        <v>270.64995048235471</v>
      </c>
      <c r="V554" s="32">
        <f t="shared" si="161"/>
        <v>999.99999999999966</v>
      </c>
      <c r="W554" s="100">
        <f>IF(A554=1,((cPH1_+cPHr+(cNES*L554+(cNES+cOSEX)*G554+(cNES+cEREX)*H554+(cNES+cHOEX)*I554+(cNES+cNES)*S554+(cNES+cOSEX)*N554+(cNES+cEREX)*O554+(cNES+cHOEX)*P554)))/(1+cDR)^(A$6:A$65537 + 0.5),(cPHr+(cNES*L554+(cNES+cOSEX)*G554+(cNES+cEREX)*H554+(cNES+cHOEX)*I554+(cNES+cNES)*S554+(cNES+cOSEX)*N554+(cNES+cEREX)*O554+(cNES+cHOEX)*P554))/(1+cDR)^(((cycle + 0.5)/('Life tables'!$I$2/2))))</f>
        <v>46432.504144511673</v>
      </c>
      <c r="X554" s="107">
        <f>((L554+G554+H554+I554+N554+O554+P554+S554)/('Life tables'!$I$2/2))/(1+oDR)^(((cycle + 0.5)/('Life tables'!$I$2/2)))</f>
        <v>18.416180945820901</v>
      </c>
      <c r="Y554" s="31">
        <f>((uNES*L554+ uOCEX*G554+uEREX*H554+uHOEX*I554+uNES*S554+ uOCEX*N554+uEREX*O554+uHOEX*P554)/('Life tables'!$I$2/2))/(1+oDR)^(((cycle + 0.5)/('Life tables'!$I$2/2)))</f>
        <v>12.137633428487241</v>
      </c>
      <c r="Z554" s="100">
        <f t="shared" si="156"/>
        <v>158203.27696550719</v>
      </c>
      <c r="AA554" s="107">
        <f>((L554+G554+H554+I554+N554+O554+P554+S554)/('Life tables'!$I$2/2))</f>
        <v>25.190359262875479</v>
      </c>
      <c r="AB554" s="31">
        <f>((uNES*L554+ uOCEX*G554+uEREX*H554+uHOEX*I554+uNES*S554+ uOCEX*N554+uEREX*O554+uHOEX*P554)/('Life tables'!$I$2/2))</f>
        <v>16.602320946138583</v>
      </c>
    </row>
    <row r="555" spans="1:28" x14ac:dyDescent="0.25">
      <c r="A555" s="4">
        <v>549</v>
      </c>
      <c r="C555" s="105">
        <f>IF(male=0,VLOOKUP((($A$5:$A$1570/'Life tables'!$I$2)*2)+age,lifetable,13,1),IF(male=1,VLOOKUP((($A$5:$A$1570/'Life tables'!$I$2)*2)+age,lifetable,10,1),"error"))</f>
        <v>3.518541282111487E-4</v>
      </c>
      <c r="F555" s="96">
        <f t="shared" si="144"/>
        <v>100.92910570861905</v>
      </c>
      <c r="G555" s="96">
        <f t="shared" si="145"/>
        <v>10.138539901411079</v>
      </c>
      <c r="H555" s="96">
        <f t="shared" si="146"/>
        <v>0.57902047905758147</v>
      </c>
      <c r="I555" s="96">
        <f t="shared" si="147"/>
        <v>0.23200802993387251</v>
      </c>
      <c r="J555" s="96">
        <f t="shared" si="148"/>
        <v>3.9364973347567542E-2</v>
      </c>
      <c r="K555" s="96">
        <f t="shared" si="149"/>
        <v>0.24243543973946668</v>
      </c>
      <c r="L555" s="96">
        <f t="shared" si="157"/>
        <v>89.697736885129487</v>
      </c>
      <c r="M555" s="96">
        <f t="shared" si="150"/>
        <v>555.8200862954759</v>
      </c>
      <c r="N555" s="96">
        <f t="shared" si="151"/>
        <v>53.526678565331636</v>
      </c>
      <c r="O555" s="96">
        <f t="shared" si="152"/>
        <v>1.2776762690375847</v>
      </c>
      <c r="P555" s="96">
        <f t="shared" si="153"/>
        <v>1.2776762690375847</v>
      </c>
      <c r="Q555" s="96">
        <f t="shared" si="154"/>
        <v>0.2153002860679398</v>
      </c>
      <c r="R555" s="96">
        <f t="shared" si="155"/>
        <v>0.10015591879829247</v>
      </c>
      <c r="S555" s="96">
        <f t="shared" si="158"/>
        <v>499.42259898720289</v>
      </c>
      <c r="T555" s="96">
        <f t="shared" si="159"/>
        <v>72.855522772965529</v>
      </c>
      <c r="U555" s="96">
        <f t="shared" si="160"/>
        <v>270.99254184089244</v>
      </c>
      <c r="V555" s="32">
        <f t="shared" si="161"/>
        <v>999.99999999999977</v>
      </c>
      <c r="W555" s="100">
        <f>IF(A555=1,((cPH1_+cPHr+(cNES*L555+(cNES+cOSEX)*G555+(cNES+cEREX)*H555+(cNES+cHOEX)*I555+(cNES+cNES)*S555+(cNES+cOSEX)*N555+(cNES+cEREX)*O555+(cNES+cHOEX)*P555)))/(1+cDR)^(A$6:A$65537 + 0.5),(cPHr+(cNES*L555+(cNES+cOSEX)*G555+(cNES+cEREX)*H555+(cNES+cHOEX)*I555+(cNES+cNES)*S555+(cNES+cOSEX)*N555+(cNES+cEREX)*O555+(cNES+cHOEX)*P555))/(1+cDR)^(((cycle + 0.5)/('Life tables'!$I$2/2))))</f>
        <v>46286.720206532213</v>
      </c>
      <c r="X555" s="107">
        <f>((L555+G555+H555+I555+N555+O555+P555+S555)/('Life tables'!$I$2/2))/(1+oDR)^(((cycle + 0.5)/('Life tables'!$I$2/2)))</f>
        <v>18.388928664033084</v>
      </c>
      <c r="Y555" s="31">
        <f>((uNES*L555+ uOCEX*G555+uEREX*H555+uHOEX*I555+uNES*S555+ uOCEX*N555+uEREX*O555+uHOEX*P555)/('Life tables'!$I$2/2))/(1+oDR)^(((cycle + 0.5)/('Life tables'!$I$2/2)))</f>
        <v>12.119672148180106</v>
      </c>
      <c r="Z555" s="100">
        <f t="shared" si="156"/>
        <v>158059.43041777966</v>
      </c>
      <c r="AA555" s="107">
        <f>((L555+G555+H555+I555+N555+O555+P555+S555)/('Life tables'!$I$2/2))</f>
        <v>25.167450808686965</v>
      </c>
      <c r="AB555" s="31">
        <f>((uNES*L555+ uOCEX*G555+uEREX*H555+uHOEX*I555+uNES*S555+ uOCEX*N555+uEREX*O555+uHOEX*P555)/('Life tables'!$I$2/2))</f>
        <v>16.587222571770997</v>
      </c>
    </row>
    <row r="556" spans="1:28" x14ac:dyDescent="0.25">
      <c r="A556" s="4">
        <v>550</v>
      </c>
      <c r="C556" s="105">
        <f>IF(male=0,VLOOKUP((($A$5:$A$1570/'Life tables'!$I$2)*2)+age,lifetable,13,1),IF(male=1,VLOOKUP((($A$5:$A$1570/'Life tables'!$I$2)*2)+age,lifetable,10,1),"error"))</f>
        <v>3.518541282111487E-4</v>
      </c>
      <c r="F556" s="96">
        <f t="shared" si="144"/>
        <v>100.83729107079473</v>
      </c>
      <c r="G556" s="96">
        <f t="shared" si="145"/>
        <v>10.129316928884178</v>
      </c>
      <c r="H556" s="96">
        <f t="shared" si="146"/>
        <v>0.57849374739574533</v>
      </c>
      <c r="I556" s="96">
        <f t="shared" si="147"/>
        <v>0.23179697353848336</v>
      </c>
      <c r="J556" s="96">
        <f t="shared" si="148"/>
        <v>3.9329163253487197E-2</v>
      </c>
      <c r="K556" s="96">
        <f t="shared" si="149"/>
        <v>0.2422148975882292</v>
      </c>
      <c r="L556" s="96">
        <f t="shared" si="157"/>
        <v>89.616139360134611</v>
      </c>
      <c r="M556" s="96">
        <f t="shared" si="150"/>
        <v>555.31464431534687</v>
      </c>
      <c r="N556" s="96">
        <f t="shared" si="151"/>
        <v>53.478003407540719</v>
      </c>
      <c r="O556" s="96">
        <f t="shared" si="152"/>
        <v>1.2765143980665472</v>
      </c>
      <c r="P556" s="96">
        <f t="shared" si="153"/>
        <v>1.2765143980665472</v>
      </c>
      <c r="Q556" s="96">
        <f t="shared" si="154"/>
        <v>0.21510450004725493</v>
      </c>
      <c r="R556" s="96">
        <f t="shared" si="155"/>
        <v>0.10006484075493413</v>
      </c>
      <c r="S556" s="96">
        <f t="shared" si="158"/>
        <v>498.96844277087087</v>
      </c>
      <c r="T556" s="96">
        <f t="shared" si="159"/>
        <v>73.109956436266273</v>
      </c>
      <c r="U556" s="96">
        <f t="shared" si="160"/>
        <v>271.33482157923561</v>
      </c>
      <c r="V556" s="32">
        <f t="shared" si="161"/>
        <v>999.99999999999966</v>
      </c>
      <c r="W556" s="100">
        <f>IF(A556=1,((cPH1_+cPHr+(cNES*L556+(cNES+cOSEX)*G556+(cNES+cEREX)*H556+(cNES+cHOEX)*I556+(cNES+cNES)*S556+(cNES+cOSEX)*N556+(cNES+cEREX)*O556+(cNES+cHOEX)*P556)))/(1+cDR)^(A$6:A$65537 + 0.5),(cPHr+(cNES*L556+(cNES+cOSEX)*G556+(cNES+cEREX)*H556+(cNES+cHOEX)*I556+(cNES+cNES)*S556+(cNES+cOSEX)*N556+(cNES+cEREX)*O556+(cNES+cHOEX)*P556))/(1+cDR)^(((cycle + 0.5)/('Life tables'!$I$2/2))))</f>
        <v>46141.393957002801</v>
      </c>
      <c r="X556" s="107">
        <f>((L556+G556+H556+I556+N556+O556+P556+S556)/('Life tables'!$I$2/2))/(1+oDR)^(((cycle + 0.5)/('Life tables'!$I$2/2)))</f>
        <v>18.361716711963183</v>
      </c>
      <c r="Y556" s="31">
        <f>((uNES*L556+ uOCEX*G556+uEREX*H556+uHOEX*I556+uNES*S556+ uOCEX*N556+uEREX*O556+uHOEX*P556)/('Life tables'!$I$2/2))/(1+oDR)^(((cycle + 0.5)/('Life tables'!$I$2/2)))</f>
        <v>12.101737448109121</v>
      </c>
      <c r="Z556" s="100">
        <f t="shared" si="156"/>
        <v>157915.71456427127</v>
      </c>
      <c r="AA556" s="107">
        <f>((L556+G556+H556+I556+N556+O556+P556+S556)/('Life tables'!$I$2/2))</f>
        <v>25.144563190175376</v>
      </c>
      <c r="AB556" s="31">
        <f>((uNES*L556+ uOCEX*G556+uEREX*H556+uHOEX*I556+uNES*S556+ uOCEX*N556+uEREX*O556+uHOEX*P556)/('Life tables'!$I$2/2))</f>
        <v>16.572137929599794</v>
      </c>
    </row>
    <row r="557" spans="1:28" x14ac:dyDescent="0.25">
      <c r="A557" s="4">
        <v>551</v>
      </c>
      <c r="C557" s="105">
        <f>IF(male=0,VLOOKUP((($A$5:$A$1570/'Life tables'!$I$2)*2)+age,lifetable,13,1),IF(male=1,VLOOKUP((($A$5:$A$1570/'Life tables'!$I$2)*2)+age,lifetable,10,1),"error"))</f>
        <v>3.518541282111487E-4</v>
      </c>
      <c r="F557" s="96">
        <f t="shared" si="144"/>
        <v>100.7455612687791</v>
      </c>
      <c r="G557" s="96">
        <f t="shared" si="145"/>
        <v>10.120102478291807</v>
      </c>
      <c r="H557" s="96">
        <f t="shared" si="146"/>
        <v>0.57796750242870598</v>
      </c>
      <c r="I557" s="96">
        <f t="shared" si="147"/>
        <v>0.23158611215709637</v>
      </c>
      <c r="J557" s="96">
        <f t="shared" si="148"/>
        <v>3.9293386247576258E-2</v>
      </c>
      <c r="K557" s="96">
        <f t="shared" si="149"/>
        <v>0.24199455921573754</v>
      </c>
      <c r="L557" s="96">
        <f t="shared" si="157"/>
        <v>89.534617230438172</v>
      </c>
      <c r="M557" s="96">
        <f t="shared" si="150"/>
        <v>554.80966071571856</v>
      </c>
      <c r="N557" s="96">
        <f t="shared" si="151"/>
        <v>53.429372392785169</v>
      </c>
      <c r="O557" s="96">
        <f t="shared" si="152"/>
        <v>1.2753535807851881</v>
      </c>
      <c r="P557" s="96">
        <f t="shared" si="153"/>
        <v>1.2753535807851881</v>
      </c>
      <c r="Q557" s="96">
        <f t="shared" si="154"/>
        <v>0.21490889158304088</v>
      </c>
      <c r="R557" s="96">
        <f t="shared" si="155"/>
        <v>9.9973845309382803E-2</v>
      </c>
      <c r="S557" s="96">
        <f t="shared" si="158"/>
        <v>498.51469842447057</v>
      </c>
      <c r="T557" s="96">
        <f t="shared" si="159"/>
        <v>73.364158714096888</v>
      </c>
      <c r="U557" s="96">
        <f t="shared" si="160"/>
        <v>271.67678998376073</v>
      </c>
      <c r="V557" s="32">
        <f t="shared" si="161"/>
        <v>999.99999999999955</v>
      </c>
      <c r="W557" s="100">
        <f>IF(A557=1,((cPH1_+cPHr+(cNES*L557+(cNES+cOSEX)*G557+(cNES+cEREX)*H557+(cNES+cHOEX)*I557+(cNES+cNES)*S557+(cNES+cOSEX)*N557+(cNES+cEREX)*O557+(cNES+cHOEX)*P557)))/(1+cDR)^(A$6:A$65537 + 0.5),(cPHr+(cNES*L557+(cNES+cOSEX)*G557+(cNES+cEREX)*H557+(cNES+cHOEX)*I557+(cNES+cNES)*S557+(cNES+cOSEX)*N557+(cNES+cEREX)*O557+(cNES+cHOEX)*P557))/(1+cDR)^(((cycle + 0.5)/('Life tables'!$I$2/2))))</f>
        <v>45996.523960703627</v>
      </c>
      <c r="X557" s="107">
        <f>((L557+G557+H557+I557+N557+O557+P557+S557)/('Life tables'!$I$2/2))/(1+oDR)^(((cycle + 0.5)/('Life tables'!$I$2/2)))</f>
        <v>18.334545029844897</v>
      </c>
      <c r="Y557" s="31">
        <f>((uNES*L557+ uOCEX*G557+uEREX*H557+uHOEX*I557+uNES*S557+ uOCEX*N557+uEREX*O557+uHOEX*P557)/('Life tables'!$I$2/2))/(1+oDR)^(((cycle + 0.5)/('Life tables'!$I$2/2)))</f>
        <v>12.083829288886156</v>
      </c>
      <c r="Z557" s="100">
        <f t="shared" si="156"/>
        <v>157772.12929182241</v>
      </c>
      <c r="AA557" s="107">
        <f>((L557+G557+H557+I557+N557+O557+P557+S557)/('Life tables'!$I$2/2))</f>
        <v>25.121696388276906</v>
      </c>
      <c r="AB557" s="31">
        <f>((uNES*L557+ uOCEX*G557+uEREX*H557+uHOEX*I557+uNES*S557+ uOCEX*N557+uEREX*O557+uHOEX*P557)/('Life tables'!$I$2/2))</f>
        <v>16.557067007063555</v>
      </c>
    </row>
    <row r="558" spans="1:28" x14ac:dyDescent="0.25">
      <c r="A558" s="4">
        <v>552</v>
      </c>
      <c r="C558" s="105">
        <f>IF(male=0,VLOOKUP((($A$5:$A$1570/'Life tables'!$I$2)*2)+age,lifetable,13,1),IF(male=1,VLOOKUP((($A$5:$A$1570/'Life tables'!$I$2)*2)+age,lifetable,10,1),"error"))</f>
        <v>3.518541282111487E-4</v>
      </c>
      <c r="F558" s="96">
        <f t="shared" si="144"/>
        <v>100.65391616267048</v>
      </c>
      <c r="G558" s="96">
        <f t="shared" si="145"/>
        <v>10.110896535580558</v>
      </c>
      <c r="H558" s="96">
        <f t="shared" si="146"/>
        <v>0.577441743353861</v>
      </c>
      <c r="I558" s="96">
        <f t="shared" si="147"/>
        <v>0.23137544546811645</v>
      </c>
      <c r="J558" s="96">
        <f t="shared" si="148"/>
        <v>3.9257642275269442E-2</v>
      </c>
      <c r="K558" s="96">
        <f t="shared" si="149"/>
        <v>0.24177442428594281</v>
      </c>
      <c r="L558" s="96">
        <f t="shared" si="157"/>
        <v>89.453170371706733</v>
      </c>
      <c r="M558" s="96">
        <f t="shared" si="150"/>
        <v>554.30513513947153</v>
      </c>
      <c r="N558" s="96">
        <f t="shared" si="151"/>
        <v>53.380785486673595</v>
      </c>
      <c r="O558" s="96">
        <f t="shared" si="152"/>
        <v>1.2741938163725888</v>
      </c>
      <c r="P558" s="96">
        <f t="shared" si="153"/>
        <v>1.2741938163725888</v>
      </c>
      <c r="Q558" s="96">
        <f t="shared" si="154"/>
        <v>0.21471346053696524</v>
      </c>
      <c r="R558" s="96">
        <f t="shared" si="155"/>
        <v>9.988293239728735E-2</v>
      </c>
      <c r="S558" s="96">
        <f t="shared" si="158"/>
        <v>498.06136562711851</v>
      </c>
      <c r="T558" s="96">
        <f t="shared" si="159"/>
        <v>73.618129816909118</v>
      </c>
      <c r="U558" s="96">
        <f t="shared" si="160"/>
        <v>272.01844734044397</v>
      </c>
      <c r="V558" s="32">
        <f t="shared" si="161"/>
        <v>999.99999999999955</v>
      </c>
      <c r="W558" s="100">
        <f>IF(A558=1,((cPH1_+cPHr+(cNES*L558+(cNES+cOSEX)*G558+(cNES+cEREX)*H558+(cNES+cHOEX)*I558+(cNES+cNES)*S558+(cNES+cOSEX)*N558+(cNES+cEREX)*O558+(cNES+cHOEX)*P558)))/(1+cDR)^(A$6:A$65537 + 0.5),(cPHr+(cNES*L558+(cNES+cOSEX)*G558+(cNES+cEREX)*H558+(cNES+cHOEX)*I558+(cNES+cNES)*S558+(cNES+cOSEX)*N558+(cNES+cEREX)*O558+(cNES+cHOEX)*P558))/(1+cDR)^(((cycle + 0.5)/('Life tables'!$I$2/2))))</f>
        <v>45852.108786831857</v>
      </c>
      <c r="X558" s="107">
        <f>((L558+G558+H558+I558+N558+O558+P558+S558)/('Life tables'!$I$2/2))/(1+oDR)^(((cycle + 0.5)/('Life tables'!$I$2/2)))</f>
        <v>18.307413558004448</v>
      </c>
      <c r="Y558" s="31">
        <f>((uNES*L558+ uOCEX*G558+uEREX*H558+uHOEX*I558+uNES*S558+ uOCEX*N558+uEREX*O558+uHOEX*P558)/('Life tables'!$I$2/2))/(1+oDR)^(((cycle + 0.5)/('Life tables'!$I$2/2)))</f>
        <v>12.065947631183947</v>
      </c>
      <c r="Z558" s="100">
        <f t="shared" si="156"/>
        <v>157628.67448710924</v>
      </c>
      <c r="AA558" s="107">
        <f>((L558+G558+H558+I558+N558+O558+P558+S558)/('Life tables'!$I$2/2))</f>
        <v>25.098850383950509</v>
      </c>
      <c r="AB558" s="31">
        <f>((uNES*L558+ uOCEX*G558+uEREX*H558+uHOEX*I558+uNES*S558+ uOCEX*N558+uEREX*O558+uHOEX*P558)/('Life tables'!$I$2/2))</f>
        <v>16.542009791615719</v>
      </c>
    </row>
    <row r="559" spans="1:28" x14ac:dyDescent="0.25">
      <c r="A559" s="4">
        <v>553</v>
      </c>
      <c r="C559" s="105">
        <f>IF(male=0,VLOOKUP((($A$5:$A$1570/'Life tables'!$I$2)*2)+age,lifetable,13,1),IF(male=1,VLOOKUP((($A$5:$A$1570/'Life tables'!$I$2)*2)+age,lifetable,10,1),"error"))</f>
        <v>3.518541282111487E-4</v>
      </c>
      <c r="F559" s="96">
        <f t="shared" si="144"/>
        <v>100.56235561563621</v>
      </c>
      <c r="G559" s="96">
        <f t="shared" si="145"/>
        <v>10.101699087005297</v>
      </c>
      <c r="H559" s="96">
        <f t="shared" si="146"/>
        <v>0.57691646938621466</v>
      </c>
      <c r="I559" s="96">
        <f t="shared" si="147"/>
        <v>0.23116497315700316</v>
      </c>
      <c r="J559" s="96">
        <f t="shared" si="148"/>
        <v>3.9221931283198445E-2</v>
      </c>
      <c r="K559" s="96">
        <f t="shared" si="149"/>
        <v>0.24155449247016783</v>
      </c>
      <c r="L559" s="96">
        <f t="shared" si="157"/>
        <v>89.371798662334328</v>
      </c>
      <c r="M559" s="96">
        <f t="shared" si="150"/>
        <v>553.80106722701044</v>
      </c>
      <c r="N559" s="96">
        <f t="shared" si="151"/>
        <v>53.332242654576199</v>
      </c>
      <c r="O559" s="96">
        <f t="shared" si="152"/>
        <v>1.2730351040021395</v>
      </c>
      <c r="P559" s="96">
        <f t="shared" si="153"/>
        <v>1.2730351040021395</v>
      </c>
      <c r="Q559" s="96">
        <f t="shared" si="154"/>
        <v>0.21451820676973657</v>
      </c>
      <c r="R559" s="96">
        <f t="shared" si="155"/>
        <v>9.979210195385059E-2</v>
      </c>
      <c r="S559" s="96">
        <f t="shared" si="158"/>
        <v>497.60844405570634</v>
      </c>
      <c r="T559" s="96">
        <f t="shared" si="159"/>
        <v>73.871869954962051</v>
      </c>
      <c r="U559" s="96">
        <f t="shared" si="160"/>
        <v>272.35979393486798</v>
      </c>
      <c r="V559" s="32">
        <f t="shared" si="161"/>
        <v>999.99999999999966</v>
      </c>
      <c r="W559" s="100">
        <f>IF(A559=1,((cPH1_+cPHr+(cNES*L559+(cNES+cOSEX)*G559+(cNES+cEREX)*H559+(cNES+cHOEX)*I559+(cNES+cNES)*S559+(cNES+cOSEX)*N559+(cNES+cEREX)*O559+(cNES+cHOEX)*P559)))/(1+cDR)^(A$6:A$65537 + 0.5),(cPHr+(cNES*L559+(cNES+cOSEX)*G559+(cNES+cEREX)*H559+(cNES+cHOEX)*I559+(cNES+cNES)*S559+(cNES+cOSEX)*N559+(cNES+cEREX)*O559+(cNES+cHOEX)*P559))/(1+cDR)^(((cycle + 0.5)/('Life tables'!$I$2/2))))</f>
        <v>45708.147008992157</v>
      </c>
      <c r="X559" s="107">
        <f>((L559+G559+H559+I559+N559+O559+P559+S559)/('Life tables'!$I$2/2))/(1+oDR)^(((cycle + 0.5)/('Life tables'!$I$2/2)))</f>
        <v>18.280322236860286</v>
      </c>
      <c r="Y559" s="31">
        <f>((uNES*L559+ uOCEX*G559+uEREX*H559+uHOEX*I559+uNES*S559+ uOCEX*N559+uEREX*O559+uHOEX*P559)/('Life tables'!$I$2/2))/(1+oDR)^(((cycle + 0.5)/('Life tables'!$I$2/2)))</f>
        <v>12.048092435735899</v>
      </c>
      <c r="Z559" s="100">
        <f t="shared" si="156"/>
        <v>157485.3500366566</v>
      </c>
      <c r="AA559" s="107">
        <f>((L559+G559+H559+I559+N559+O559+P559+S559)/('Life tables'!$I$2/2))</f>
        <v>25.076025158177611</v>
      </c>
      <c r="AB559" s="31">
        <f>((uNES*L559+ uOCEX*G559+uEREX*H559+uHOEX*I559+uNES*S559+ uOCEX*N559+uEREX*O559+uHOEX*P559)/('Life tables'!$I$2/2))</f>
        <v>16.52696627072438</v>
      </c>
    </row>
    <row r="560" spans="1:28" x14ac:dyDescent="0.25">
      <c r="A560" s="4">
        <v>554</v>
      </c>
      <c r="C560" s="105">
        <f>IF(male=0,VLOOKUP((($A$5:$A$1570/'Life tables'!$I$2)*2)+age,lifetable,13,1),IF(male=1,VLOOKUP((($A$5:$A$1570/'Life tables'!$I$2)*2)+age,lifetable,10,1),"error"))</f>
        <v>3.518541282111487E-4</v>
      </c>
      <c r="F560" s="96">
        <f t="shared" si="144"/>
        <v>100.470879493772</v>
      </c>
      <c r="G560" s="96">
        <f t="shared" si="145"/>
        <v>10.092510119115063</v>
      </c>
      <c r="H560" s="96">
        <f t="shared" si="146"/>
        <v>0.57639167975757122</v>
      </c>
      <c r="I560" s="96">
        <f t="shared" si="147"/>
        <v>0.23095469491594775</v>
      </c>
      <c r="J560" s="96">
        <f t="shared" si="148"/>
        <v>3.9186253219137129E-2</v>
      </c>
      <c r="K560" s="96">
        <f t="shared" si="149"/>
        <v>0.2413347634467696</v>
      </c>
      <c r="L560" s="96">
        <f t="shared" si="157"/>
        <v>89.290501983317512</v>
      </c>
      <c r="M560" s="96">
        <f t="shared" si="150"/>
        <v>553.29745661639777</v>
      </c>
      <c r="N560" s="96">
        <f t="shared" si="151"/>
        <v>53.283743861637603</v>
      </c>
      <c r="O560" s="96">
        <f t="shared" si="152"/>
        <v>1.2718774428418458</v>
      </c>
      <c r="P560" s="96">
        <f t="shared" si="153"/>
        <v>1.2718774428418458</v>
      </c>
      <c r="Q560" s="96">
        <f t="shared" si="154"/>
        <v>0.21432313014115625</v>
      </c>
      <c r="R560" s="96">
        <f t="shared" si="155"/>
        <v>9.9701353913853222E-2</v>
      </c>
      <c r="S560" s="96">
        <f t="shared" si="158"/>
        <v>497.15593338502146</v>
      </c>
      <c r="T560" s="96">
        <f t="shared" si="159"/>
        <v>74.125379338322347</v>
      </c>
      <c r="U560" s="96">
        <f t="shared" si="160"/>
        <v>272.70083005222858</v>
      </c>
      <c r="V560" s="32">
        <f t="shared" si="161"/>
        <v>999.99999999999977</v>
      </c>
      <c r="W560" s="100">
        <f>IF(A560=1,((cPH1_+cPHr+(cNES*L560+(cNES+cOSEX)*G560+(cNES+cEREX)*H560+(cNES+cHOEX)*I560+(cNES+cNES)*S560+(cNES+cOSEX)*N560+(cNES+cEREX)*O560+(cNES+cHOEX)*P560)))/(1+cDR)^(A$6:A$65537 + 0.5),(cPHr+(cNES*L560+(cNES+cOSEX)*G560+(cNES+cEREX)*H560+(cNES+cHOEX)*I560+(cNES+cNES)*S560+(cNES+cOSEX)*N560+(cNES+cEREX)*O560+(cNES+cHOEX)*P560))/(1+cDR)^(((cycle + 0.5)/('Life tables'!$I$2/2))))</f>
        <v>45564.637205187042</v>
      </c>
      <c r="X560" s="107">
        <f>((L560+G560+H560+I560+N560+O560+P560+S560)/('Life tables'!$I$2/2))/(1+oDR)^(((cycle + 0.5)/('Life tables'!$I$2/2)))</f>
        <v>18.253271006922734</v>
      </c>
      <c r="Y560" s="31">
        <f>((uNES*L560+ uOCEX*G560+uEREX*H560+uHOEX*I560+uNES*S560+ uOCEX*N560+uEREX*O560+uHOEX*P560)/('Life tables'!$I$2/2))/(1+oDR)^(((cycle + 0.5)/('Life tables'!$I$2/2)))</f>
        <v>12.030263663335891</v>
      </c>
      <c r="Z560" s="100">
        <f t="shared" si="156"/>
        <v>157342.15582684995</v>
      </c>
      <c r="AA560" s="107">
        <f>((L560+G560+H560+I560+N560+O560+P560+S560)/('Life tables'!$I$2/2))</f>
        <v>25.053220691961855</v>
      </c>
      <c r="AB560" s="31">
        <f>((uNES*L560+ uOCEX*G560+uEREX*H560+uHOEX*I560+uNES*S560+ uOCEX*N560+uEREX*O560+uHOEX*P560)/('Life tables'!$I$2/2))</f>
        <v>16.511936431872176</v>
      </c>
    </row>
    <row r="561" spans="1:28" x14ac:dyDescent="0.25">
      <c r="A561" s="4">
        <v>555</v>
      </c>
      <c r="C561" s="105">
        <f>IF(male=0,VLOOKUP((($A$5:$A$1570/'Life tables'!$I$2)*2)+age,lifetable,13,1),IF(male=1,VLOOKUP((($A$5:$A$1570/'Life tables'!$I$2)*2)+age,lifetable,10,1),"error"))</f>
        <v>3.518541282111487E-4</v>
      </c>
      <c r="F561" s="96">
        <f t="shared" si="144"/>
        <v>100.37948766596777</v>
      </c>
      <c r="G561" s="96">
        <f t="shared" si="145"/>
        <v>10.083329618739571</v>
      </c>
      <c r="H561" s="96">
        <f t="shared" si="146"/>
        <v>0.5758673737157648</v>
      </c>
      <c r="I561" s="96">
        <f t="shared" si="147"/>
        <v>0.23074461044356442</v>
      </c>
      <c r="J561" s="96">
        <f t="shared" si="148"/>
        <v>3.9150608031949155E-2</v>
      </c>
      <c r="K561" s="96">
        <f t="shared" si="149"/>
        <v>0.24111523690081685</v>
      </c>
      <c r="L561" s="96">
        <f t="shared" si="157"/>
        <v>89.209280218136115</v>
      </c>
      <c r="M561" s="96">
        <f t="shared" si="150"/>
        <v>552.79430294348106</v>
      </c>
      <c r="N561" s="96">
        <f t="shared" si="151"/>
        <v>53.235289072789151</v>
      </c>
      <c r="O561" s="96">
        <f t="shared" si="152"/>
        <v>1.2707208320546224</v>
      </c>
      <c r="P561" s="96">
        <f t="shared" si="153"/>
        <v>1.2707208320546224</v>
      </c>
      <c r="Q561" s="96">
        <f t="shared" si="154"/>
        <v>0.21412823051016752</v>
      </c>
      <c r="R561" s="96">
        <f t="shared" si="155"/>
        <v>9.9610688211676859E-2</v>
      </c>
      <c r="S561" s="96">
        <f t="shared" si="158"/>
        <v>496.70383328786079</v>
      </c>
      <c r="T561" s="96">
        <f t="shared" si="159"/>
        <v>74.378658176864462</v>
      </c>
      <c r="U561" s="96">
        <f t="shared" si="160"/>
        <v>273.04155597734109</v>
      </c>
      <c r="V561" s="32">
        <f t="shared" si="161"/>
        <v>999.99999999999966</v>
      </c>
      <c r="W561" s="100">
        <f>IF(A561=1,((cPH1_+cPHr+(cNES*L561+(cNES+cOSEX)*G561+(cNES+cEREX)*H561+(cNES+cHOEX)*I561+(cNES+cNES)*S561+(cNES+cOSEX)*N561+(cNES+cEREX)*O561+(cNES+cHOEX)*P561)))/(1+cDR)^(A$6:A$65537 + 0.5),(cPHr+(cNES*L561+(cNES+cOSEX)*G561+(cNES+cEREX)*H561+(cNES+cHOEX)*I561+(cNES+cNES)*S561+(cNES+cOSEX)*N561+(cNES+cEREX)*O561+(cNES+cHOEX)*P561))/(1+cDR)^(((cycle + 0.5)/('Life tables'!$I$2/2))))</f>
        <v>45421.577957806905</v>
      </c>
      <c r="X561" s="107">
        <f>((L561+G561+H561+I561+N561+O561+P561+S561)/('Life tables'!$I$2/2))/(1+oDR)^(((cycle + 0.5)/('Life tables'!$I$2/2)))</f>
        <v>18.226259808793682</v>
      </c>
      <c r="Y561" s="31">
        <f>((uNES*L561+ uOCEX*G561+uEREX*H561+uHOEX*I561+uNES*S561+ uOCEX*N561+uEREX*O561+uHOEX*P561)/('Life tables'!$I$2/2))/(1+oDR)^(((cycle + 0.5)/('Life tables'!$I$2/2)))</f>
        <v>12.012461274838046</v>
      </c>
      <c r="Z561" s="100">
        <f t="shared" si="156"/>
        <v>157199.09174394677</v>
      </c>
      <c r="AA561" s="107">
        <f>((L561+G561+H561+I561+N561+O561+P561+S561)/('Life tables'!$I$2/2))</f>
        <v>25.030436966328846</v>
      </c>
      <c r="AB561" s="31">
        <f>((uNES*L561+ uOCEX*G561+uEREX*H561+uHOEX*I561+uNES*S561+ uOCEX*N561+uEREX*O561+uHOEX*P561)/('Life tables'!$I$2/2))</f>
        <v>16.496920262556078</v>
      </c>
    </row>
    <row r="562" spans="1:28" x14ac:dyDescent="0.25">
      <c r="A562" s="4">
        <v>556</v>
      </c>
      <c r="C562" s="105">
        <f>IF(male=0,VLOOKUP((($A$5:$A$1570/'Life tables'!$I$2)*2)+age,lifetable,13,1),IF(male=1,VLOOKUP((($A$5:$A$1570/'Life tables'!$I$2)*2)+age,lifetable,10,1),"error"))</f>
        <v>3.518541282111487E-4</v>
      </c>
      <c r="F562" s="96">
        <f t="shared" si="144"/>
        <v>100.28818000377986</v>
      </c>
      <c r="G562" s="96">
        <f t="shared" si="145"/>
        <v>10.074157572976386</v>
      </c>
      <c r="H562" s="96">
        <f t="shared" si="146"/>
        <v>0.57534355052392649</v>
      </c>
      <c r="I562" s="96">
        <f t="shared" si="147"/>
        <v>0.23053471944459686</v>
      </c>
      <c r="J562" s="96">
        <f t="shared" si="148"/>
        <v>3.9114995671538144E-2</v>
      </c>
      <c r="K562" s="96">
        <f t="shared" si="149"/>
        <v>0.2408959125237832</v>
      </c>
      <c r="L562" s="96">
        <f t="shared" si="157"/>
        <v>89.128133252639628</v>
      </c>
      <c r="M562" s="96">
        <f t="shared" si="150"/>
        <v>552.29160584201441</v>
      </c>
      <c r="N562" s="96">
        <f t="shared" si="151"/>
        <v>53.18687825276055</v>
      </c>
      <c r="O562" s="96">
        <f t="shared" si="152"/>
        <v>1.2695652707985714</v>
      </c>
      <c r="P562" s="96">
        <f t="shared" si="153"/>
        <v>1.2695652707985714</v>
      </c>
      <c r="Q562" s="96">
        <f t="shared" si="154"/>
        <v>0.21393350773490283</v>
      </c>
      <c r="R562" s="96">
        <f t="shared" si="155"/>
        <v>9.9520104781325863E-2</v>
      </c>
      <c r="S562" s="96">
        <f t="shared" si="158"/>
        <v>496.25214343514051</v>
      </c>
      <c r="T562" s="96">
        <f t="shared" si="159"/>
        <v>74.631706680270909</v>
      </c>
      <c r="U562" s="96">
        <f t="shared" si="160"/>
        <v>273.38197199464622</v>
      </c>
      <c r="V562" s="32">
        <f t="shared" si="161"/>
        <v>1000</v>
      </c>
      <c r="W562" s="100">
        <f>IF(A562=1,((cPH1_+cPHr+(cNES*L562+(cNES+cOSEX)*G562+(cNES+cEREX)*H562+(cNES+cHOEX)*I562+(cNES+cNES)*S562+(cNES+cOSEX)*N562+(cNES+cEREX)*O562+(cNES+cHOEX)*P562)))/(1+cDR)^(A$6:A$65537 + 0.5),(cPHr+(cNES*L562+(cNES+cOSEX)*G562+(cNES+cEREX)*H562+(cNES+cHOEX)*I562+(cNES+cNES)*S562+(cNES+cOSEX)*N562+(cNES+cEREX)*O562+(cNES+cHOEX)*P562))/(1+cDR)^(((cycle + 0.5)/('Life tables'!$I$2/2))))</f>
        <v>45278.967853620168</v>
      </c>
      <c r="X562" s="107">
        <f>((L562+G562+H562+I562+N562+O562+P562+S562)/('Life tables'!$I$2/2))/(1+oDR)^(((cycle + 0.5)/('Life tables'!$I$2/2)))</f>
        <v>18.199288583166329</v>
      </c>
      <c r="Y562" s="31">
        <f>((uNES*L562+ uOCEX*G562+uEREX*H562+uHOEX*I562+uNES*S562+ uOCEX*N562+uEREX*O562+uHOEX*P562)/('Life tables'!$I$2/2))/(1+oDR)^(((cycle + 0.5)/('Life tables'!$I$2/2)))</f>
        <v>11.99468523115657</v>
      </c>
      <c r="Z562" s="100">
        <f t="shared" si="156"/>
        <v>157056.15767408785</v>
      </c>
      <c r="AA562" s="107">
        <f>((L562+G562+H562+I562+N562+O562+P562+S562)/('Life tables'!$I$2/2))</f>
        <v>25.007673962325949</v>
      </c>
      <c r="AB562" s="31">
        <f>((uNES*L562+ uOCEX*G562+uEREX*H562+uHOEX*I562+uNES*S562+ uOCEX*N562+uEREX*O562+uHOEX*P562)/('Life tables'!$I$2/2))</f>
        <v>16.48191775028728</v>
      </c>
    </row>
    <row r="563" spans="1:28" x14ac:dyDescent="0.25">
      <c r="A563" s="4">
        <v>557</v>
      </c>
      <c r="C563" s="105">
        <f>IF(male=0,VLOOKUP((($A$5:$A$1570/'Life tables'!$I$2)*2)+age,lifetable,13,1),IF(male=1,VLOOKUP((($A$5:$A$1570/'Life tables'!$I$2)*2)+age,lifetable,10,1),"error"))</f>
        <v>3.518541282111487E-4</v>
      </c>
      <c r="F563" s="96">
        <f t="shared" si="144"/>
        <v>100.19695638130911</v>
      </c>
      <c r="G563" s="96">
        <f t="shared" si="145"/>
        <v>10.064993969178676</v>
      </c>
      <c r="H563" s="96">
        <f t="shared" si="146"/>
        <v>0.57482020945978507</v>
      </c>
      <c r="I563" s="96">
        <f t="shared" si="147"/>
        <v>0.23032502162963778</v>
      </c>
      <c r="J563" s="96">
        <f t="shared" si="148"/>
        <v>3.9079416088800174E-2</v>
      </c>
      <c r="K563" s="96">
        <f t="shared" si="149"/>
        <v>0.24067679001325415</v>
      </c>
      <c r="L563" s="96">
        <f t="shared" si="157"/>
        <v>89.047060974938958</v>
      </c>
      <c r="M563" s="96">
        <f t="shared" si="150"/>
        <v>551.78936494377365</v>
      </c>
      <c r="N563" s="96">
        <f t="shared" si="151"/>
        <v>53.138511366091031</v>
      </c>
      <c r="O563" s="96">
        <f t="shared" si="152"/>
        <v>1.2684107582272479</v>
      </c>
      <c r="P563" s="96">
        <f t="shared" si="153"/>
        <v>1.2684107582272479</v>
      </c>
      <c r="Q563" s="96">
        <f t="shared" si="154"/>
        <v>0.21373896167272838</v>
      </c>
      <c r="R563" s="96">
        <f t="shared" si="155"/>
        <v>9.9429603556448143E-2</v>
      </c>
      <c r="S563" s="96">
        <f t="shared" si="158"/>
        <v>495.80086349599895</v>
      </c>
      <c r="T563" s="96">
        <f t="shared" si="159"/>
        <v>74.884525058032438</v>
      </c>
      <c r="U563" s="96">
        <f t="shared" si="160"/>
        <v>273.72207838821595</v>
      </c>
      <c r="V563" s="32">
        <f t="shared" si="161"/>
        <v>999.99999999999977</v>
      </c>
      <c r="W563" s="100">
        <f>IF(A563=1,((cPH1_+cPHr+(cNES*L563+(cNES+cOSEX)*G563+(cNES+cEREX)*H563+(cNES+cHOEX)*I563+(cNES+cNES)*S563+(cNES+cOSEX)*N563+(cNES+cEREX)*O563+(cNES+cHOEX)*P563)))/(1+cDR)^(A$6:A$65537 + 0.5),(cPHr+(cNES*L563+(cNES+cOSEX)*G563+(cNES+cEREX)*H563+(cNES+cHOEX)*I563+(cNES+cNES)*S563+(cNES+cOSEX)*N563+(cNES+cEREX)*O563+(cNES+cHOEX)*P563))/(1+cDR)^(((cycle + 0.5)/('Life tables'!$I$2/2))))</f>
        <v>45136.805483763041</v>
      </c>
      <c r="X563" s="107">
        <f>((L563+G563+H563+I563+N563+O563+P563+S563)/('Life tables'!$I$2/2))/(1+oDR)^(((cycle + 0.5)/('Life tables'!$I$2/2)))</f>
        <v>18.172357270824815</v>
      </c>
      <c r="Y563" s="31">
        <f>((uNES*L563+ uOCEX*G563+uEREX*H563+uHOEX*I563+uNES*S563+ uOCEX*N563+uEREX*O563+uHOEX*P563)/('Life tables'!$I$2/2))/(1+oDR)^(((cycle + 0.5)/('Life tables'!$I$2/2)))</f>
        <v>11.976935493265533</v>
      </c>
      <c r="Z563" s="100">
        <f t="shared" si="156"/>
        <v>156913.35350330741</v>
      </c>
      <c r="AA563" s="107">
        <f>((L563+G563+H563+I563+N563+O563+P563+S563)/('Life tables'!$I$2/2))</f>
        <v>24.984931661021982</v>
      </c>
      <c r="AB563" s="31">
        <f>((uNES*L563+ uOCEX*G563+uEREX*H563+uHOEX*I563+uNES*S563+ uOCEX*N563+uEREX*O563+uHOEX*P563)/('Life tables'!$I$2/2))</f>
        <v>16.466928882591013</v>
      </c>
    </row>
    <row r="564" spans="1:28" x14ac:dyDescent="0.25">
      <c r="A564" s="4">
        <v>558</v>
      </c>
      <c r="C564" s="105">
        <f>IF(male=0,VLOOKUP((($A$5:$A$1570/'Life tables'!$I$2)*2)+age,lifetable,13,1),IF(male=1,VLOOKUP((($A$5:$A$1570/'Life tables'!$I$2)*2)+age,lifetable,10,1),"error"))</f>
        <v>3.518541282111487E-4</v>
      </c>
      <c r="F564" s="96">
        <f t="shared" si="144"/>
        <v>100.10581667508488</v>
      </c>
      <c r="G564" s="96">
        <f t="shared" si="145"/>
        <v>10.055838794943558</v>
      </c>
      <c r="H564" s="96">
        <f t="shared" si="146"/>
        <v>0.57429734981500169</v>
      </c>
      <c r="I564" s="96">
        <f t="shared" si="147"/>
        <v>0.23011551671486244</v>
      </c>
      <c r="J564" s="96">
        <f t="shared" si="148"/>
        <v>3.9043869235578468E-2</v>
      </c>
      <c r="K564" s="96">
        <f t="shared" si="149"/>
        <v>0.24045786907264871</v>
      </c>
      <c r="L564" s="96">
        <f t="shared" si="157"/>
        <v>88.966063275303227</v>
      </c>
      <c r="M564" s="96">
        <f t="shared" si="150"/>
        <v>551.28757987866663</v>
      </c>
      <c r="N564" s="96">
        <f t="shared" si="151"/>
        <v>53.09018837713991</v>
      </c>
      <c r="O564" s="96">
        <f t="shared" si="152"/>
        <v>1.2672572934899122</v>
      </c>
      <c r="P564" s="96">
        <f t="shared" si="153"/>
        <v>1.2672572934899122</v>
      </c>
      <c r="Q564" s="96">
        <f t="shared" si="154"/>
        <v>0.21354459218028671</v>
      </c>
      <c r="R564" s="96">
        <f t="shared" si="155"/>
        <v>9.9339184470354988E-2</v>
      </c>
      <c r="S564" s="96">
        <f t="shared" si="158"/>
        <v>495.34999313789626</v>
      </c>
      <c r="T564" s="96">
        <f t="shared" si="159"/>
        <v>75.137113519448306</v>
      </c>
      <c r="U564" s="96">
        <f t="shared" si="160"/>
        <v>274.06187544175896</v>
      </c>
      <c r="V564" s="32">
        <f t="shared" si="161"/>
        <v>1000</v>
      </c>
      <c r="W564" s="100">
        <f>IF(A564=1,((cPH1_+cPHr+(cNES*L564+(cNES+cOSEX)*G564+(cNES+cEREX)*H564+(cNES+cHOEX)*I564+(cNES+cNES)*S564+(cNES+cOSEX)*N564+(cNES+cEREX)*O564+(cNES+cHOEX)*P564)))/(1+cDR)^(A$6:A$65537 + 0.5),(cPHr+(cNES*L564+(cNES+cOSEX)*G564+(cNES+cEREX)*H564+(cNES+cHOEX)*I564+(cNES+cNES)*S564+(cNES+cOSEX)*N564+(cNES+cEREX)*O564+(cNES+cHOEX)*P564))/(1+cDR)^(((cycle + 0.5)/('Life tables'!$I$2/2))))</f>
        <v>44995.089443729201</v>
      </c>
      <c r="X564" s="107">
        <f>((L564+G564+H564+I564+N564+O564+P564+S564)/('Life tables'!$I$2/2))/(1+oDR)^(((cycle + 0.5)/('Life tables'!$I$2/2)))</f>
        <v>18.145465812643991</v>
      </c>
      <c r="Y564" s="31">
        <f>((uNES*L564+ uOCEX*G564+uEREX*H564+uHOEX*I564+uNES*S564+ uOCEX*N564+uEREX*O564+uHOEX*P564)/('Life tables'!$I$2/2))/(1+oDR)^(((cycle + 0.5)/('Life tables'!$I$2/2)))</f>
        <v>11.959212022198701</v>
      </c>
      <c r="Z564" s="100">
        <f t="shared" si="156"/>
        <v>156770.67911754316</v>
      </c>
      <c r="AA564" s="107">
        <f>((L564+G564+H564+I564+N564+O564+P564+S564)/('Life tables'!$I$2/2))</f>
        <v>24.962210043507081</v>
      </c>
      <c r="AB564" s="31">
        <f>((uNES*L564+ uOCEX*G564+uEREX*H564+uHOEX*I564+uNES*S564+ uOCEX*N564+uEREX*O564+uHOEX*P564)/('Life tables'!$I$2/2))</f>
        <v>16.451953647006444</v>
      </c>
    </row>
    <row r="565" spans="1:28" x14ac:dyDescent="0.25">
      <c r="A565" s="4">
        <v>559</v>
      </c>
      <c r="C565" s="105">
        <f>IF(male=0,VLOOKUP((($A$5:$A$1570/'Life tables'!$I$2)*2)+age,lifetable,13,1),IF(male=1,VLOOKUP((($A$5:$A$1570/'Life tables'!$I$2)*2)+age,lifetable,10,1),"error"))</f>
        <v>3.518541282111487E-4</v>
      </c>
      <c r="F565" s="96">
        <f t="shared" si="144"/>
        <v>100.01476076395421</v>
      </c>
      <c r="G565" s="96">
        <f t="shared" si="145"/>
        <v>10.046692038100959</v>
      </c>
      <c r="H565" s="96">
        <f t="shared" si="146"/>
        <v>0.57377497089453333</v>
      </c>
      <c r="I565" s="96">
        <f t="shared" si="147"/>
        <v>0.22990620442177379</v>
      </c>
      <c r="J565" s="96">
        <f t="shared" si="148"/>
        <v>3.9008355064620248E-2</v>
      </c>
      <c r="K565" s="96">
        <f t="shared" si="149"/>
        <v>0.24023914941095301</v>
      </c>
      <c r="L565" s="96">
        <f t="shared" si="157"/>
        <v>88.88514004606138</v>
      </c>
      <c r="M565" s="96">
        <f t="shared" si="150"/>
        <v>550.78625027483849</v>
      </c>
      <c r="N565" s="96">
        <f t="shared" si="151"/>
        <v>53.041909250096758</v>
      </c>
      <c r="O565" s="96">
        <f t="shared" si="152"/>
        <v>1.2661048757317732</v>
      </c>
      <c r="P565" s="96">
        <f t="shared" si="153"/>
        <v>1.2661048757317732</v>
      </c>
      <c r="Q565" s="96">
        <f t="shared" si="154"/>
        <v>0.21335039911353751</v>
      </c>
      <c r="R565" s="96">
        <f t="shared" si="155"/>
        <v>9.9248847456040082E-2</v>
      </c>
      <c r="S565" s="96">
        <f t="shared" si="158"/>
        <v>494.89953202670864</v>
      </c>
      <c r="T565" s="96">
        <f t="shared" si="159"/>
        <v>75.389472273626467</v>
      </c>
      <c r="U565" s="96">
        <f t="shared" si="160"/>
        <v>274.40136343862594</v>
      </c>
      <c r="V565" s="32">
        <f t="shared" si="161"/>
        <v>1000</v>
      </c>
      <c r="W565" s="100">
        <f>IF(A565=1,((cPH1_+cPHr+(cNES*L565+(cNES+cOSEX)*G565+(cNES+cEREX)*H565+(cNES+cHOEX)*I565+(cNES+cNES)*S565+(cNES+cOSEX)*N565+(cNES+cEREX)*O565+(cNES+cHOEX)*P565)))/(1+cDR)^(A$6:A$65537 + 0.5),(cPHr+(cNES*L565+(cNES+cOSEX)*G565+(cNES+cEREX)*H565+(cNES+cHOEX)*I565+(cNES+cNES)*S565+(cNES+cOSEX)*N565+(cNES+cEREX)*O565+(cNES+cHOEX)*P565))/(1+cDR)^(((cycle + 0.5)/('Life tables'!$I$2/2))))</f>
        <v>44853.818333359377</v>
      </c>
      <c r="X565" s="107">
        <f>((L565+G565+H565+I565+N565+O565+P565+S565)/('Life tables'!$I$2/2))/(1+oDR)^(((cycle + 0.5)/('Life tables'!$I$2/2)))</f>
        <v>18.118614149589114</v>
      </c>
      <c r="Y565" s="31">
        <f>((uNES*L565+ uOCEX*G565+uEREX*H565+uHOEX*I565+uNES*S565+ uOCEX*N565+uEREX*O565+uHOEX*P565)/('Life tables'!$I$2/2))/(1+oDR)^(((cycle + 0.5)/('Life tables'!$I$2/2)))</f>
        <v>11.941514779049342</v>
      </c>
      <c r="Z565" s="100">
        <f t="shared" si="156"/>
        <v>156628.13440264575</v>
      </c>
      <c r="AA565" s="107">
        <f>((L565+G565+H565+I565+N565+O565+P565+S565)/('Life tables'!$I$2/2))</f>
        <v>24.93950909089244</v>
      </c>
      <c r="AB565" s="31">
        <f>((uNES*L565+ uOCEX*G565+uEREX*H565+uHOEX*I565+uNES*S565+ uOCEX*N565+uEREX*O565+uHOEX*P565)/('Life tables'!$I$2/2))</f>
        <v>16.436992031086508</v>
      </c>
    </row>
    <row r="566" spans="1:28" x14ac:dyDescent="0.25">
      <c r="A566" s="4">
        <v>560</v>
      </c>
      <c r="C566" s="105">
        <f>IF(male=0,VLOOKUP((($A$5:$A$1570/'Life tables'!$I$2)*2)+age,lifetable,13,1),IF(male=1,VLOOKUP((($A$5:$A$1570/'Life tables'!$I$2)*2)+age,lifetable,10,1),"error"))</f>
        <v>3.518541282111487E-4</v>
      </c>
      <c r="F566" s="96">
        <f t="shared" si="144"/>
        <v>99.923788528976445</v>
      </c>
      <c r="G566" s="96">
        <f t="shared" si="145"/>
        <v>10.037553686703044</v>
      </c>
      <c r="H566" s="96">
        <f t="shared" si="146"/>
        <v>0.57325307201602904</v>
      </c>
      <c r="I566" s="96">
        <f t="shared" si="147"/>
        <v>0.22969708447696016</v>
      </c>
      <c r="J566" s="96">
        <f t="shared" si="148"/>
        <v>3.8972873529535532E-2</v>
      </c>
      <c r="K566" s="96">
        <f t="shared" si="149"/>
        <v>0.24002063074246713</v>
      </c>
      <c r="L566" s="96">
        <f t="shared" si="157"/>
        <v>88.804291181508404</v>
      </c>
      <c r="M566" s="96">
        <f t="shared" si="150"/>
        <v>550.28537575877124</v>
      </c>
      <c r="N566" s="96">
        <f t="shared" si="151"/>
        <v>52.993673948990988</v>
      </c>
      <c r="O566" s="96">
        <f t="shared" si="152"/>
        <v>1.2649535040942166</v>
      </c>
      <c r="P566" s="96">
        <f t="shared" si="153"/>
        <v>1.2649535040942166</v>
      </c>
      <c r="Q566" s="96">
        <f t="shared" si="154"/>
        <v>0.21315638232779632</v>
      </c>
      <c r="R566" s="96">
        <f t="shared" si="155"/>
        <v>9.9158592446197374E-2</v>
      </c>
      <c r="S566" s="96">
        <f t="shared" si="158"/>
        <v>494.44947982681782</v>
      </c>
      <c r="T566" s="96">
        <f t="shared" si="159"/>
        <v>75.641601529483793</v>
      </c>
      <c r="U566" s="96">
        <f t="shared" si="160"/>
        <v>274.74054266181457</v>
      </c>
      <c r="V566" s="32">
        <f t="shared" si="161"/>
        <v>1000</v>
      </c>
      <c r="W566" s="100">
        <f>IF(A566=1,((cPH1_+cPHr+(cNES*L566+(cNES+cOSEX)*G566+(cNES+cEREX)*H566+(cNES+cHOEX)*I566+(cNES+cNES)*S566+(cNES+cOSEX)*N566+(cNES+cEREX)*O566+(cNES+cHOEX)*P566)))/(1+cDR)^(A$6:A$65537 + 0.5),(cPHr+(cNES*L566+(cNES+cOSEX)*G566+(cNES+cEREX)*H566+(cNES+cHOEX)*I566+(cNES+cNES)*S566+(cNES+cOSEX)*N566+(cNES+cEREX)*O566+(cNES+cHOEX)*P566))/(1+cDR)^(((cycle + 0.5)/('Life tables'!$I$2/2))))</f>
        <v>44712.990756830739</v>
      </c>
      <c r="X566" s="107">
        <f>((L566+G566+H566+I566+N566+O566+P566+S566)/('Life tables'!$I$2/2))/(1+oDR)^(((cycle + 0.5)/('Life tables'!$I$2/2)))</f>
        <v>18.091802222715572</v>
      </c>
      <c r="Y566" s="31">
        <f>((uNES*L566+ uOCEX*G566+uEREX*H566+uHOEX*I566+uNES*S566+ uOCEX*N566+uEREX*O566+uHOEX*P566)/('Life tables'!$I$2/2))/(1+oDR)^(((cycle + 0.5)/('Life tables'!$I$2/2)))</f>
        <v>11.923843724970066</v>
      </c>
      <c r="Z566" s="100">
        <f t="shared" si="156"/>
        <v>156485.71924438782</v>
      </c>
      <c r="AA566" s="107">
        <f>((L566+G566+H566+I566+N566+O566+P566+S566)/('Life tables'!$I$2/2))</f>
        <v>24.916828784310109</v>
      </c>
      <c r="AB566" s="31">
        <f>((uNES*L566+ uOCEX*G566+uEREX*H566+uHOEX*I566+uNES*S566+ uOCEX*N566+uEREX*O566+uHOEX*P566)/('Life tables'!$I$2/2))</f>
        <v>16.422044022397806</v>
      </c>
    </row>
    <row r="567" spans="1:28" x14ac:dyDescent="0.25">
      <c r="A567" s="4">
        <v>561</v>
      </c>
      <c r="C567" s="105">
        <f>IF(male=0,VLOOKUP((($A$5:$A$1570/'Life tables'!$I$2)*2)+age,lifetable,13,1),IF(male=1,VLOOKUP((($A$5:$A$1570/'Life tables'!$I$2)*2)+age,lifetable,10,1),"error"))</f>
        <v>3.518541282111487E-4</v>
      </c>
      <c r="F567" s="96">
        <f t="shared" si="144"/>
        <v>99.83289985332253</v>
      </c>
      <c r="G567" s="96">
        <f t="shared" si="145"/>
        <v>10.02842372901409</v>
      </c>
      <c r="H567" s="96">
        <f t="shared" si="146"/>
        <v>0.57273165250925195</v>
      </c>
      <c r="I567" s="96">
        <f t="shared" si="147"/>
        <v>0.22948815661186403</v>
      </c>
      <c r="J567" s="96">
        <f t="shared" si="148"/>
        <v>3.893742458475799E-2</v>
      </c>
      <c r="K567" s="96">
        <f t="shared" si="149"/>
        <v>0.23980231278656342</v>
      </c>
      <c r="L567" s="96">
        <f t="shared" si="157"/>
        <v>88.723516577816</v>
      </c>
      <c r="M567" s="96">
        <f t="shared" si="150"/>
        <v>549.78495595537925</v>
      </c>
      <c r="N567" s="96">
        <f t="shared" si="151"/>
        <v>52.945482437701038</v>
      </c>
      <c r="O567" s="96">
        <f t="shared" si="152"/>
        <v>1.2638031777150247</v>
      </c>
      <c r="P567" s="96">
        <f t="shared" si="153"/>
        <v>1.2638031777150247</v>
      </c>
      <c r="Q567" s="96">
        <f t="shared" si="154"/>
        <v>0.21296254167777151</v>
      </c>
      <c r="R567" s="96">
        <f t="shared" si="155"/>
        <v>9.9068419373238403E-2</v>
      </c>
      <c r="S567" s="96">
        <f t="shared" si="158"/>
        <v>493.99983620119713</v>
      </c>
      <c r="T567" s="96">
        <f t="shared" si="159"/>
        <v>75.893501495746321</v>
      </c>
      <c r="U567" s="96">
        <f t="shared" si="160"/>
        <v>275.07941339397439</v>
      </c>
      <c r="V567" s="32">
        <f t="shared" si="161"/>
        <v>1000.0000000000002</v>
      </c>
      <c r="W567" s="100">
        <f>IF(A567=1,((cPH1_+cPHr+(cNES*L567+(cNES+cOSEX)*G567+(cNES+cEREX)*H567+(cNES+cHOEX)*I567+(cNES+cNES)*S567+(cNES+cOSEX)*N567+(cNES+cEREX)*O567+(cNES+cHOEX)*P567)))/(1+cDR)^(A$6:A$65537 + 0.5),(cPHr+(cNES*L567+(cNES+cOSEX)*G567+(cNES+cEREX)*H567+(cNES+cHOEX)*I567+(cNES+cNES)*S567+(cNES+cOSEX)*N567+(cNES+cEREX)*O567+(cNES+cHOEX)*P567))/(1+cDR)^(((cycle + 0.5)/('Life tables'!$I$2/2))))</f>
        <v>44572.605322646283</v>
      </c>
      <c r="X567" s="107">
        <f>((L567+G567+H567+I567+N567+O567+P567+S567)/('Life tables'!$I$2/2))/(1+oDR)^(((cycle + 0.5)/('Life tables'!$I$2/2)))</f>
        <v>18.065029973168642</v>
      </c>
      <c r="Y567" s="31">
        <f>((uNES*L567+ uOCEX*G567+uEREX*H567+uHOEX*I567+uNES*S567+ uOCEX*N567+uEREX*O567+uHOEX*P567)/('Life tables'!$I$2/2))/(1+oDR)^(((cycle + 0.5)/('Life tables'!$I$2/2)))</f>
        <v>11.906198821172644</v>
      </c>
      <c r="Z567" s="100">
        <f t="shared" si="156"/>
        <v>156343.43352847264</v>
      </c>
      <c r="AA567" s="107">
        <f>((L567+G567+H567+I567+N567+O567+P567+S567)/('Life tables'!$I$2/2))</f>
        <v>24.894169104912827</v>
      </c>
      <c r="AB567" s="31">
        <f>((uNES*L567+ uOCEX*G567+uEREX*H567+uHOEX*I567+uNES*S567+ uOCEX*N567+uEREX*O567+uHOEX*P567)/('Life tables'!$I$2/2))</f>
        <v>16.407109608520475</v>
      </c>
    </row>
    <row r="568" spans="1:28" x14ac:dyDescent="0.25">
      <c r="A568" s="4">
        <v>562</v>
      </c>
      <c r="C568" s="105">
        <f>IF(male=0,VLOOKUP((($A$5:$A$1570/'Life tables'!$I$2)*2)+age,lifetable,13,1),IF(male=1,VLOOKUP((($A$5:$A$1570/'Life tables'!$I$2)*2)+age,lifetable,10,1),"error"))</f>
        <v>3.518541282111487E-4</v>
      </c>
      <c r="F568" s="96">
        <f t="shared" si="144"/>
        <v>99.742094622179309</v>
      </c>
      <c r="G568" s="96">
        <f t="shared" si="145"/>
        <v>10.019302153500876</v>
      </c>
      <c r="H568" s="96">
        <f t="shared" si="146"/>
        <v>0.57221071171553017</v>
      </c>
      <c r="I568" s="96">
        <f t="shared" si="147"/>
        <v>0.22927942056256176</v>
      </c>
      <c r="J568" s="96">
        <f t="shared" si="148"/>
        <v>3.8902008185507486E-2</v>
      </c>
      <c r="K568" s="96">
        <f t="shared" si="149"/>
        <v>0.23958419526745645</v>
      </c>
      <c r="L568" s="96">
        <f t="shared" si="157"/>
        <v>88.642816132947374</v>
      </c>
      <c r="M568" s="96">
        <f t="shared" si="150"/>
        <v>549.28499048809999</v>
      </c>
      <c r="N568" s="96">
        <f t="shared" si="151"/>
        <v>52.897334679963123</v>
      </c>
      <c r="O568" s="96">
        <f t="shared" si="152"/>
        <v>1.2626538957285847</v>
      </c>
      <c r="P568" s="96">
        <f t="shared" si="153"/>
        <v>1.2626538957285847</v>
      </c>
      <c r="Q568" s="96">
        <f t="shared" si="154"/>
        <v>0.21276887701759928</v>
      </c>
      <c r="R568" s="96">
        <f t="shared" si="155"/>
        <v>9.8978328169308516E-2</v>
      </c>
      <c r="S568" s="96">
        <f t="shared" si="158"/>
        <v>493.55060081149281</v>
      </c>
      <c r="T568" s="96">
        <f t="shared" si="159"/>
        <v>76.145172380949433</v>
      </c>
      <c r="U568" s="96">
        <f t="shared" si="160"/>
        <v>275.41797591741118</v>
      </c>
      <c r="V568" s="32">
        <f t="shared" si="161"/>
        <v>1000</v>
      </c>
      <c r="W568" s="100">
        <f>IF(A568=1,((cPH1_+cPHr+(cNES*L568+(cNES+cOSEX)*G568+(cNES+cEREX)*H568+(cNES+cHOEX)*I568+(cNES+cNES)*S568+(cNES+cOSEX)*N568+(cNES+cEREX)*O568+(cNES+cHOEX)*P568)))/(1+cDR)^(A$6:A$65537 + 0.5),(cPHr+(cNES*L568+(cNES+cOSEX)*G568+(cNES+cEREX)*H568+(cNES+cHOEX)*I568+(cNES+cNES)*S568+(cNES+cOSEX)*N568+(cNES+cEREX)*O568+(cNES+cHOEX)*P568))/(1+cDR)^(((cycle + 0.5)/('Life tables'!$I$2/2))))</f>
        <v>44432.660643623931</v>
      </c>
      <c r="X568" s="107">
        <f>((L568+G568+H568+I568+N568+O568+P568+S568)/('Life tables'!$I$2/2))/(1+oDR)^(((cycle + 0.5)/('Life tables'!$I$2/2)))</f>
        <v>18.038297342183192</v>
      </c>
      <c r="Y568" s="31">
        <f>((uNES*L568+ uOCEX*G568+uEREX*H568+uHOEX*I568+uNES*S568+ uOCEX*N568+uEREX*O568+uHOEX*P568)/('Life tables'!$I$2/2))/(1+oDR)^(((cycle + 0.5)/('Life tables'!$I$2/2)))</f>
        <v>11.888580028927841</v>
      </c>
      <c r="Z568" s="100">
        <f t="shared" si="156"/>
        <v>156201.27714054205</v>
      </c>
      <c r="AA568" s="107">
        <f>((L568+G568+H568+I568+N568+O568+P568+S568)/('Life tables'!$I$2/2))</f>
        <v>24.871530033873814</v>
      </c>
      <c r="AB568" s="31">
        <f>((uNES*L568+ uOCEX*G568+uEREX*H568+uHOEX*I568+uNES*S568+ uOCEX*N568+uEREX*O568+uHOEX*P568)/('Life tables'!$I$2/2))</f>
        <v>16.392188777048062</v>
      </c>
    </row>
    <row r="569" spans="1:28" x14ac:dyDescent="0.25">
      <c r="A569" s="4">
        <v>563</v>
      </c>
      <c r="C569" s="105">
        <f>IF(male=0,VLOOKUP((($A$5:$A$1570/'Life tables'!$I$2)*2)+age,lifetable,13,1),IF(male=1,VLOOKUP((($A$5:$A$1570/'Life tables'!$I$2)*2)+age,lifetable,10,1),"error"))</f>
        <v>3.518541282111487E-4</v>
      </c>
      <c r="F569" s="96">
        <f t="shared" si="144"/>
        <v>99.651372722658067</v>
      </c>
      <c r="G569" s="96">
        <f t="shared" si="145"/>
        <v>10.010188948823492</v>
      </c>
      <c r="H569" s="96">
        <f t="shared" si="146"/>
        <v>0.57169024898723197</v>
      </c>
      <c r="I569" s="96">
        <f t="shared" si="147"/>
        <v>0.22907087606955351</v>
      </c>
      <c r="J569" s="96">
        <f t="shared" si="148"/>
        <v>3.8866624287754496E-2</v>
      </c>
      <c r="K569" s="96">
        <f t="shared" si="149"/>
        <v>0.23936627791398329</v>
      </c>
      <c r="L569" s="96">
        <f t="shared" si="157"/>
        <v>88.562189746576053</v>
      </c>
      <c r="M569" s="96">
        <f t="shared" si="150"/>
        <v>548.78547897898136</v>
      </c>
      <c r="N569" s="96">
        <f t="shared" si="151"/>
        <v>52.849230639379634</v>
      </c>
      <c r="O569" s="96">
        <f t="shared" si="152"/>
        <v>1.2615056572660892</v>
      </c>
      <c r="P569" s="96">
        <f t="shared" si="153"/>
        <v>1.2615056572660892</v>
      </c>
      <c r="Q569" s="96">
        <f t="shared" si="154"/>
        <v>0.21257538820087757</v>
      </c>
      <c r="R569" s="96">
        <f t="shared" si="155"/>
        <v>9.8888318766302691E-2</v>
      </c>
      <c r="S569" s="96">
        <f t="shared" si="158"/>
        <v>493.10177331810235</v>
      </c>
      <c r="T569" s="96">
        <f t="shared" si="159"/>
        <v>76.396614393438071</v>
      </c>
      <c r="U569" s="96">
        <f t="shared" si="160"/>
        <v>275.75623051409144</v>
      </c>
      <c r="V569" s="32">
        <f t="shared" si="161"/>
        <v>1000</v>
      </c>
      <c r="W569" s="100">
        <f>IF(A569=1,((cPH1_+cPHr+(cNES*L569+(cNES+cOSEX)*G569+(cNES+cEREX)*H569+(cNES+cHOEX)*I569+(cNES+cNES)*S569+(cNES+cOSEX)*N569+(cNES+cEREX)*O569+(cNES+cHOEX)*P569)))/(1+cDR)^(A$6:A$65537 + 0.5),(cPHr+(cNES*L569+(cNES+cOSEX)*G569+(cNES+cEREX)*H569+(cNES+cHOEX)*I569+(cNES+cNES)*S569+(cNES+cOSEX)*N569+(cNES+cEREX)*O569+(cNES+cHOEX)*P569))/(1+cDR)^(((cycle + 0.5)/('Life tables'!$I$2/2))))</f>
        <v>44293.155336885779</v>
      </c>
      <c r="X569" s="107">
        <f>((L569+G569+H569+I569+N569+O569+P569+S569)/('Life tables'!$I$2/2))/(1+oDR)^(((cycle + 0.5)/('Life tables'!$I$2/2)))</f>
        <v>18.011604271083485</v>
      </c>
      <c r="Y569" s="31">
        <f>((uNES*L569+ uOCEX*G569+uEREX*H569+uHOEX*I569+uNES*S569+ uOCEX*N569+uEREX*O569+uHOEX*P569)/('Life tables'!$I$2/2))/(1+oDR)^(((cycle + 0.5)/('Life tables'!$I$2/2)))</f>
        <v>11.870987309565255</v>
      </c>
      <c r="Z569" s="100">
        <f t="shared" si="156"/>
        <v>156059.24996618473</v>
      </c>
      <c r="AA569" s="107">
        <f>((L569+G569+H569+I569+N569+O569+P569+S569)/('Life tables'!$I$2/2))</f>
        <v>24.848911552386635</v>
      </c>
      <c r="AB569" s="31">
        <f>((uNES*L569+ uOCEX*G569+uEREX*H569+uHOEX*I569+uNES*S569+ uOCEX*N569+uEREX*O569+uHOEX*P569)/('Life tables'!$I$2/2))</f>
        <v>16.377281515587431</v>
      </c>
    </row>
    <row r="570" spans="1:28" x14ac:dyDescent="0.25">
      <c r="A570" s="4">
        <v>564</v>
      </c>
      <c r="C570" s="105">
        <f>IF(male=0,VLOOKUP((($A$5:$A$1570/'Life tables'!$I$2)*2)+age,lifetable,13,1),IF(male=1,VLOOKUP((($A$5:$A$1570/'Life tables'!$I$2)*2)+age,lifetable,10,1),"error"))</f>
        <v>3.518541282111487E-4</v>
      </c>
      <c r="F570" s="96">
        <f t="shared" si="144"/>
        <v>99.560734043707569</v>
      </c>
      <c r="G570" s="96">
        <f t="shared" si="145"/>
        <v>10.001084103826612</v>
      </c>
      <c r="H570" s="96">
        <f t="shared" si="146"/>
        <v>0.57117026368726731</v>
      </c>
      <c r="I570" s="96">
        <f t="shared" si="147"/>
        <v>0.22886252287756323</v>
      </c>
      <c r="J570" s="96">
        <f t="shared" si="148"/>
        <v>3.883127284818616E-2</v>
      </c>
      <c r="K570" s="96">
        <f t="shared" si="149"/>
        <v>0.23914856045939487</v>
      </c>
      <c r="L570" s="96">
        <f t="shared" si="157"/>
        <v>88.481637320008545</v>
      </c>
      <c r="M570" s="96">
        <f t="shared" si="150"/>
        <v>548.28642104876292</v>
      </c>
      <c r="N570" s="96">
        <f t="shared" si="151"/>
        <v>52.801170279426962</v>
      </c>
      <c r="O570" s="96">
        <f t="shared" si="152"/>
        <v>1.2603584614557237</v>
      </c>
      <c r="P570" s="96">
        <f t="shared" si="153"/>
        <v>1.2603584614557237</v>
      </c>
      <c r="Q570" s="96">
        <f t="shared" si="154"/>
        <v>0.21238207508069756</v>
      </c>
      <c r="R570" s="96">
        <f t="shared" si="155"/>
        <v>9.8798391095880178E-2</v>
      </c>
      <c r="S570" s="96">
        <f t="shared" si="158"/>
        <v>492.65335338024795</v>
      </c>
      <c r="T570" s="96">
        <f t="shared" si="159"/>
        <v>76.647827741366953</v>
      </c>
      <c r="U570" s="96">
        <f t="shared" si="160"/>
        <v>276.09417746564674</v>
      </c>
      <c r="V570" s="32">
        <f t="shared" si="161"/>
        <v>1000</v>
      </c>
      <c r="W570" s="100">
        <f>IF(A570=1,((cPH1_+cPHr+(cNES*L570+(cNES+cOSEX)*G570+(cNES+cEREX)*H570+(cNES+cHOEX)*I570+(cNES+cNES)*S570+(cNES+cOSEX)*N570+(cNES+cEREX)*O570+(cNES+cHOEX)*P570)))/(1+cDR)^(A$6:A$65537 + 0.5),(cPHr+(cNES*L570+(cNES+cOSEX)*G570+(cNES+cEREX)*H570+(cNES+cHOEX)*I570+(cNES+cNES)*S570+(cNES+cOSEX)*N570+(cNES+cEREX)*O570+(cNES+cHOEX)*P570))/(1+cDR)^(((cycle + 0.5)/('Life tables'!$I$2/2))))</f>
        <v>44154.088023846911</v>
      </c>
      <c r="X570" s="107">
        <f>((L570+G570+H570+I570+N570+O570+P570+S570)/('Life tables'!$I$2/2))/(1+oDR)^(((cycle + 0.5)/('Life tables'!$I$2/2)))</f>
        <v>17.984950701282877</v>
      </c>
      <c r="Y570" s="31">
        <f>((uNES*L570+ uOCEX*G570+uEREX*H570+uHOEX*I570+uNES*S570+ uOCEX*N570+uEREX*O570+uHOEX*P570)/('Life tables'!$I$2/2))/(1+oDR)^(((cycle + 0.5)/('Life tables'!$I$2/2)))</f>
        <v>11.853420624473156</v>
      </c>
      <c r="Z570" s="100">
        <f t="shared" si="156"/>
        <v>155917.3518909431</v>
      </c>
      <c r="AA570" s="107">
        <f>((L570+G570+H570+I570+N570+O570+P570+S570)/('Life tables'!$I$2/2))</f>
        <v>24.826313641664978</v>
      </c>
      <c r="AB570" s="31">
        <f>((uNES*L570+ uOCEX*G570+uEREX*H570+uHOEX*I570+uNES*S570+ uOCEX*N570+uEREX*O570+uHOEX*P570)/('Life tables'!$I$2/2))</f>
        <v>16.362387811758637</v>
      </c>
    </row>
    <row r="571" spans="1:28" x14ac:dyDescent="0.25">
      <c r="A571" s="4">
        <v>565</v>
      </c>
      <c r="C571" s="105">
        <f>IF(male=0,VLOOKUP((($A$5:$A$1570/'Life tables'!$I$2)*2)+age,lifetable,13,1),IF(male=1,VLOOKUP((($A$5:$A$1570/'Life tables'!$I$2)*2)+age,lifetable,10,1),"error"))</f>
        <v>3.518541282111487E-4</v>
      </c>
      <c r="F571" s="96">
        <f t="shared" si="144"/>
        <v>99.470178476030895</v>
      </c>
      <c r="G571" s="96">
        <f t="shared" si="145"/>
        <v>9.9919876075311276</v>
      </c>
      <c r="H571" s="96">
        <f t="shared" si="146"/>
        <v>0.5706507551886103</v>
      </c>
      <c r="I571" s="96">
        <f t="shared" si="147"/>
        <v>0.22865436073534764</v>
      </c>
      <c r="J571" s="96">
        <f t="shared" si="148"/>
        <v>3.8795953824173821E-2</v>
      </c>
      <c r="K571" s="96">
        <f t="shared" si="149"/>
        <v>0.23893104264115586</v>
      </c>
      <c r="L571" s="96">
        <f t="shared" si="157"/>
        <v>88.401158756110476</v>
      </c>
      <c r="M571" s="96">
        <f t="shared" si="150"/>
        <v>547.78781631695563</v>
      </c>
      <c r="N571" s="96">
        <f t="shared" si="151"/>
        <v>52.753153563463208</v>
      </c>
      <c r="O571" s="96">
        <f t="shared" si="152"/>
        <v>1.2592123074228496</v>
      </c>
      <c r="P571" s="96">
        <f t="shared" si="153"/>
        <v>1.2592123074228496</v>
      </c>
      <c r="Q571" s="96">
        <f t="shared" si="154"/>
        <v>0.21218893750967452</v>
      </c>
      <c r="R571" s="96">
        <f t="shared" si="155"/>
        <v>9.8708545089478752E-2</v>
      </c>
      <c r="S571" s="96">
        <f t="shared" si="158"/>
        <v>492.20534065604755</v>
      </c>
      <c r="T571" s="96">
        <f t="shared" si="159"/>
        <v>76.898812632700796</v>
      </c>
      <c r="U571" s="96">
        <f t="shared" si="160"/>
        <v>276.43181705337736</v>
      </c>
      <c r="V571" s="32">
        <f t="shared" si="161"/>
        <v>1000.0000000000001</v>
      </c>
      <c r="W571" s="100">
        <f>IF(A571=1,((cPH1_+cPHr+(cNES*L571+(cNES+cOSEX)*G571+(cNES+cEREX)*H571+(cNES+cHOEX)*I571+(cNES+cNES)*S571+(cNES+cOSEX)*N571+(cNES+cEREX)*O571+(cNES+cHOEX)*P571)))/(1+cDR)^(A$6:A$65537 + 0.5),(cPHr+(cNES*L571+(cNES+cOSEX)*G571+(cNES+cEREX)*H571+(cNES+cHOEX)*I571+(cNES+cNES)*S571+(cNES+cOSEX)*N571+(cNES+cEREX)*O571+(cNES+cHOEX)*P571))/(1+cDR)^(((cycle + 0.5)/('Life tables'!$I$2/2))))</f>
        <v>44015.457330204496</v>
      </c>
      <c r="X571" s="107">
        <f>((L571+G571+H571+I571+N571+O571+P571+S571)/('Life tables'!$I$2/2))/(1+oDR)^(((cycle + 0.5)/('Life tables'!$I$2/2)))</f>
        <v>17.95833657428361</v>
      </c>
      <c r="Y571" s="31">
        <f>((uNES*L571+ uOCEX*G571+uEREX*H571+uHOEX*I571+uNES*S571+ uOCEX*N571+uEREX*O571+uHOEX*P571)/('Life tables'!$I$2/2))/(1+oDR)^(((cycle + 0.5)/('Life tables'!$I$2/2)))</f>
        <v>11.835879935098344</v>
      </c>
      <c r="Z571" s="100">
        <f t="shared" si="156"/>
        <v>155775.58280032082</v>
      </c>
      <c r="AA571" s="107">
        <f>((L571+G571+H571+I571+N571+O571+P571+S571)/('Life tables'!$I$2/2))</f>
        <v>24.803736282942527</v>
      </c>
      <c r="AB571" s="31">
        <f>((uNES*L571+ uOCEX*G571+uEREX*H571+uHOEX*I571+uNES*S571+ uOCEX*N571+uEREX*O571+uHOEX*P571)/('Life tables'!$I$2/2))</f>
        <v>16.347507653194846</v>
      </c>
    </row>
    <row r="572" spans="1:28" x14ac:dyDescent="0.25">
      <c r="A572" s="4">
        <v>566</v>
      </c>
      <c r="C572" s="105">
        <f>IF(male=0,VLOOKUP((($A$5:$A$1570/'Life tables'!$I$2)*2)+age,lifetable,13,1),IF(male=1,VLOOKUP((($A$5:$A$1570/'Life tables'!$I$2)*2)+age,lifetable,10,1),"error"))</f>
        <v>3.518541282111487E-4</v>
      </c>
      <c r="F572" s="96">
        <f t="shared" si="144"/>
        <v>99.379705912006457</v>
      </c>
      <c r="G572" s="96">
        <f t="shared" si="145"/>
        <v>9.9828994491262293</v>
      </c>
      <c r="H572" s="96">
        <f t="shared" si="146"/>
        <v>0.57013172287384639</v>
      </c>
      <c r="I572" s="96">
        <f t="shared" si="147"/>
        <v>0.22844638939551457</v>
      </c>
      <c r="J572" s="96">
        <f t="shared" si="148"/>
        <v>3.8760667173742283E-2</v>
      </c>
      <c r="K572" s="96">
        <f t="shared" si="149"/>
        <v>0.23871372420075529</v>
      </c>
      <c r="L572" s="96">
        <f t="shared" si="157"/>
        <v>88.32075395923637</v>
      </c>
      <c r="M572" s="96">
        <f t="shared" si="150"/>
        <v>547.28966440191562</v>
      </c>
      <c r="N572" s="96">
        <f t="shared" si="151"/>
        <v>52.705180454735221</v>
      </c>
      <c r="O572" s="96">
        <f t="shared" si="152"/>
        <v>1.2580671942901733</v>
      </c>
      <c r="P572" s="96">
        <f t="shared" si="153"/>
        <v>1.2580671942901733</v>
      </c>
      <c r="Q572" s="96">
        <f t="shared" si="154"/>
        <v>0.21199597533997633</v>
      </c>
      <c r="R572" s="96">
        <f t="shared" si="155"/>
        <v>9.8618780678328216E-2</v>
      </c>
      <c r="S572" s="96">
        <f t="shared" si="158"/>
        <v>491.75773480258175</v>
      </c>
      <c r="T572" s="96">
        <f t="shared" si="159"/>
        <v>77.149569275214517</v>
      </c>
      <c r="U572" s="96">
        <f t="shared" si="160"/>
        <v>276.76914955825646</v>
      </c>
      <c r="V572" s="32">
        <f t="shared" si="161"/>
        <v>1000.0000000000002</v>
      </c>
      <c r="W572" s="100">
        <f>IF(A572=1,((cPH1_+cPHr+(cNES*L572+(cNES+cOSEX)*G572+(cNES+cEREX)*H572+(cNES+cHOEX)*I572+(cNES+cNES)*S572+(cNES+cOSEX)*N572+(cNES+cEREX)*O572+(cNES+cHOEX)*P572)))/(1+cDR)^(A$6:A$65537 + 0.5),(cPHr+(cNES*L572+(cNES+cOSEX)*G572+(cNES+cEREX)*H572+(cNES+cHOEX)*I572+(cNES+cNES)*S572+(cNES+cOSEX)*N572+(cNES+cEREX)*O572+(cNES+cHOEX)*P572))/(1+cDR)^(((cycle + 0.5)/('Life tables'!$I$2/2))))</f>
        <v>43877.261885926506</v>
      </c>
      <c r="X572" s="107">
        <f>((L572+G572+H572+I572+N572+O572+P572+S572)/('Life tables'!$I$2/2))/(1+oDR)^(((cycle + 0.5)/('Life tables'!$I$2/2)))</f>
        <v>17.931761831676564</v>
      </c>
      <c r="Y572" s="31">
        <f>((uNES*L572+ uOCEX*G572+uEREX*H572+uHOEX*I572+uNES*S572+ uOCEX*N572+uEREX*O572+uHOEX*P572)/('Life tables'!$I$2/2))/(1+oDR)^(((cycle + 0.5)/('Life tables'!$I$2/2)))</f>
        <v>11.818365202945964</v>
      </c>
      <c r="Z572" s="100">
        <f t="shared" si="156"/>
        <v>155633.94257978917</v>
      </c>
      <c r="AA572" s="107">
        <f>((L572+G572+H572+I572+N572+O572+P572+S572)/('Life tables'!$I$2/2))</f>
        <v>24.781179457472803</v>
      </c>
      <c r="AB572" s="31">
        <f>((uNES*L572+ uOCEX*G572+uEREX*H572+uHOEX*I572+uNES*S572+ uOCEX*N572+uEREX*O572+uHOEX*P572)/('Life tables'!$I$2/2))</f>
        <v>16.332641027542198</v>
      </c>
    </row>
    <row r="573" spans="1:28" x14ac:dyDescent="0.25">
      <c r="A573" s="4">
        <v>567</v>
      </c>
      <c r="C573" s="105">
        <f>IF(male=0,VLOOKUP((($A$5:$A$1570/'Life tables'!$I$2)*2)+age,lifetable,13,1),IF(male=1,VLOOKUP((($A$5:$A$1570/'Life tables'!$I$2)*2)+age,lifetable,10,1),"error"))</f>
        <v>3.518541282111487E-4</v>
      </c>
      <c r="F573" s="96">
        <f t="shared" si="144"/>
        <v>99.289316245612596</v>
      </c>
      <c r="G573" s="96">
        <f t="shared" si="145"/>
        <v>9.9738196179618157</v>
      </c>
      <c r="H573" s="96">
        <f t="shared" si="146"/>
        <v>0.56961316613473956</v>
      </c>
      <c r="I573" s="96">
        <f t="shared" si="147"/>
        <v>0.22823860861434958</v>
      </c>
      <c r="J573" s="96">
        <f t="shared" si="148"/>
        <v>3.8725412855540334E-2</v>
      </c>
      <c r="K573" s="96">
        <f t="shared" si="149"/>
        <v>0.2384966048835252</v>
      </c>
      <c r="L573" s="96">
        <f t="shared" si="157"/>
        <v>88.240422835162619</v>
      </c>
      <c r="M573" s="96">
        <f t="shared" si="150"/>
        <v>546.79196492091671</v>
      </c>
      <c r="N573" s="96">
        <f t="shared" si="151"/>
        <v>52.657250916385649</v>
      </c>
      <c r="O573" s="96">
        <f t="shared" si="152"/>
        <v>1.2569231211779133</v>
      </c>
      <c r="P573" s="96">
        <f t="shared" si="153"/>
        <v>1.2569231211779133</v>
      </c>
      <c r="Q573" s="96">
        <f t="shared" si="154"/>
        <v>0.21180318842335172</v>
      </c>
      <c r="R573" s="96">
        <f t="shared" si="155"/>
        <v>9.8529097793463236E-2</v>
      </c>
      <c r="S573" s="96">
        <f t="shared" si="158"/>
        <v>491.31053547595843</v>
      </c>
      <c r="T573" s="96">
        <f t="shared" si="159"/>
        <v>77.400097876493405</v>
      </c>
      <c r="U573" s="96">
        <f t="shared" si="160"/>
        <v>277.10617526093347</v>
      </c>
      <c r="V573" s="32">
        <f t="shared" si="161"/>
        <v>1000.0000000000003</v>
      </c>
      <c r="W573" s="100">
        <f>IF(A573=1,((cPH1_+cPHr+(cNES*L573+(cNES+cOSEX)*G573+(cNES+cEREX)*H573+(cNES+cHOEX)*I573+(cNES+cNES)*S573+(cNES+cOSEX)*N573+(cNES+cEREX)*O573+(cNES+cHOEX)*P573)))/(1+cDR)^(A$6:A$65537 + 0.5),(cPHr+(cNES*L573+(cNES+cOSEX)*G573+(cNES+cEREX)*H573+(cNES+cHOEX)*I573+(cNES+cNES)*S573+(cNES+cOSEX)*N573+(cNES+cEREX)*O573+(cNES+cHOEX)*P573))/(1+cDR)^(((cycle + 0.5)/('Life tables'!$I$2/2))))</f>
        <v>43739.5003252405</v>
      </c>
      <c r="X573" s="107">
        <f>((L573+G573+H573+I573+N573+O573+P573+S573)/('Life tables'!$I$2/2))/(1+oDR)^(((cycle + 0.5)/('Life tables'!$I$2/2)))</f>
        <v>17.90522641514103</v>
      </c>
      <c r="Y573" s="31">
        <f>((uNES*L573+ uOCEX*G573+uEREX*H573+uHOEX*I573+uNES*S573+ uOCEX*N573+uEREX*O573+uHOEX*P573)/('Life tables'!$I$2/2))/(1+oDR)^(((cycle + 0.5)/('Life tables'!$I$2/2)))</f>
        <v>11.800876389579395</v>
      </c>
      <c r="Z573" s="100">
        <f t="shared" si="156"/>
        <v>155492.43111479384</v>
      </c>
      <c r="AA573" s="107">
        <f>((L573+G573+H573+I573+N573+O573+P573+S573)/('Life tables'!$I$2/2))</f>
        <v>24.758643146529</v>
      </c>
      <c r="AB573" s="31">
        <f>((uNES*L573+ uOCEX*G573+uEREX*H573+uHOEX*I573+uNES*S573+ uOCEX*N573+uEREX*O573+uHOEX*P573)/('Life tables'!$I$2/2))</f>
        <v>16.317787922459761</v>
      </c>
    </row>
    <row r="574" spans="1:28" x14ac:dyDescent="0.25">
      <c r="A574" s="4">
        <v>568</v>
      </c>
      <c r="C574" s="105">
        <f>IF(male=0,VLOOKUP((($A$5:$A$1570/'Life tables'!$I$2)*2)+age,lifetable,13,1),IF(male=1,VLOOKUP((($A$5:$A$1570/'Life tables'!$I$2)*2)+age,lifetable,10,1),"error"))</f>
        <v>3.518541282111487E-4</v>
      </c>
      <c r="F574" s="96">
        <f t="shared" si="144"/>
        <v>99.199009372355604</v>
      </c>
      <c r="G574" s="96">
        <f t="shared" si="145"/>
        <v>9.9647481035412788</v>
      </c>
      <c r="H574" s="96">
        <f t="shared" si="146"/>
        <v>0.56909508437181955</v>
      </c>
      <c r="I574" s="96">
        <f t="shared" si="147"/>
        <v>0.22803101815165064</v>
      </c>
      <c r="J574" s="96">
        <f t="shared" si="148"/>
        <v>3.8690190828812712E-2</v>
      </c>
      <c r="K574" s="96">
        <f t="shared" si="149"/>
        <v>0.23827968443846784</v>
      </c>
      <c r="L574" s="96">
        <f t="shared" si="157"/>
        <v>88.160165291023574</v>
      </c>
      <c r="M574" s="96">
        <f t="shared" si="150"/>
        <v>546.29471749021786</v>
      </c>
      <c r="N574" s="96">
        <f t="shared" si="151"/>
        <v>52.609364911459402</v>
      </c>
      <c r="O574" s="96">
        <f t="shared" si="152"/>
        <v>1.2557800872039557</v>
      </c>
      <c r="P574" s="96">
        <f t="shared" si="153"/>
        <v>1.2557800872039557</v>
      </c>
      <c r="Q574" s="96">
        <f t="shared" si="154"/>
        <v>0.21161057661115623</v>
      </c>
      <c r="R574" s="96">
        <f t="shared" si="155"/>
        <v>9.8439496365735665E-2</v>
      </c>
      <c r="S574" s="96">
        <f t="shared" si="158"/>
        <v>490.86374233137366</v>
      </c>
      <c r="T574" s="96">
        <f t="shared" si="159"/>
        <v>77.650398643933372</v>
      </c>
      <c r="U574" s="96">
        <f t="shared" si="160"/>
        <v>277.44289444173768</v>
      </c>
      <c r="V574" s="32">
        <f t="shared" si="161"/>
        <v>1000.0000000000005</v>
      </c>
      <c r="W574" s="100">
        <f>IF(A574=1,((cPH1_+cPHr+(cNES*L574+(cNES+cOSEX)*G574+(cNES+cEREX)*H574+(cNES+cHOEX)*I574+(cNES+cNES)*S574+(cNES+cOSEX)*N574+(cNES+cEREX)*O574+(cNES+cHOEX)*P574)))/(1+cDR)^(A$6:A$65537 + 0.5),(cPHr+(cNES*L574+(cNES+cOSEX)*G574+(cNES+cEREX)*H574+(cNES+cHOEX)*I574+(cNES+cNES)*S574+(cNES+cOSEX)*N574+(cNES+cEREX)*O574+(cNES+cHOEX)*P574))/(1+cDR)^(((cycle + 0.5)/('Life tables'!$I$2/2))))</f>
        <v>43602.171286622346</v>
      </c>
      <c r="X574" s="107">
        <f>((L574+G574+H574+I574+N574+O574+P574+S574)/('Life tables'!$I$2/2))/(1+oDR)^(((cycle + 0.5)/('Life tables'!$I$2/2)))</f>
        <v>17.878730266444485</v>
      </c>
      <c r="Y574" s="31">
        <f>((uNES*L574+ uOCEX*G574+uEREX*H574+uHOEX*I574+uNES*S574+ uOCEX*N574+uEREX*O574+uHOEX*P574)/('Life tables'!$I$2/2))/(1+oDR)^(((cycle + 0.5)/('Life tables'!$I$2/2)))</f>
        <v>11.78341345662008</v>
      </c>
      <c r="Z574" s="100">
        <f t="shared" si="156"/>
        <v>155351.04829076069</v>
      </c>
      <c r="AA574" s="107">
        <f>((L574+G574+H574+I574+N574+O574+P574+S574)/('Life tables'!$I$2/2))</f>
        <v>24.736127331403868</v>
      </c>
      <c r="AB574" s="31">
        <f>((uNES*L574+ uOCEX*G574+uEREX*H574+uHOEX*I574+uNES*S574+ uOCEX*N574+uEREX*O574+uHOEX*P574)/('Life tables'!$I$2/2))</f>
        <v>16.302948325619404</v>
      </c>
    </row>
    <row r="575" spans="1:28" x14ac:dyDescent="0.25">
      <c r="A575" s="4">
        <v>569</v>
      </c>
      <c r="C575" s="105">
        <f>IF(male=0,VLOOKUP((($A$5:$A$1570/'Life tables'!$I$2)*2)+age,lifetable,13,1),IF(male=1,VLOOKUP((($A$5:$A$1570/'Life tables'!$I$2)*2)+age,lifetable,10,1),"error"))</f>
        <v>3.518541282111487E-4</v>
      </c>
      <c r="F575" s="96">
        <f t="shared" si="144"/>
        <v>99.108785189201399</v>
      </c>
      <c r="G575" s="96">
        <f t="shared" si="145"/>
        <v>9.9556848955146275</v>
      </c>
      <c r="H575" s="96">
        <f t="shared" si="146"/>
        <v>0.56857747699398997</v>
      </c>
      <c r="I575" s="96">
        <f t="shared" si="147"/>
        <v>0.22782361777057095</v>
      </c>
      <c r="J575" s="96">
        <f t="shared" si="148"/>
        <v>3.8655001053373453E-2</v>
      </c>
      <c r="K575" s="96">
        <f t="shared" si="149"/>
        <v>0.23806296261809154</v>
      </c>
      <c r="L575" s="96">
        <f t="shared" si="157"/>
        <v>88.079981235250742</v>
      </c>
      <c r="M575" s="96">
        <f t="shared" si="150"/>
        <v>545.79792172512782</v>
      </c>
      <c r="N575" s="96">
        <f t="shared" si="151"/>
        <v>52.561522402909866</v>
      </c>
      <c r="O575" s="96">
        <f t="shared" si="152"/>
        <v>1.2546380914840016</v>
      </c>
      <c r="P575" s="96">
        <f t="shared" si="153"/>
        <v>1.2546380914840016</v>
      </c>
      <c r="Q575" s="96">
        <f t="shared" si="154"/>
        <v>0.21141813975437743</v>
      </c>
      <c r="R575" s="96">
        <f t="shared" si="155"/>
        <v>9.8349976325826136E-2</v>
      </c>
      <c r="S575" s="96">
        <f t="shared" si="158"/>
        <v>490.41735502316976</v>
      </c>
      <c r="T575" s="96">
        <f t="shared" si="159"/>
        <v>77.900471784741129</v>
      </c>
      <c r="U575" s="96">
        <f t="shared" si="160"/>
        <v>277.77930738068159</v>
      </c>
      <c r="V575" s="32">
        <f t="shared" si="161"/>
        <v>1000.0000000000002</v>
      </c>
      <c r="W575" s="100">
        <f>IF(A575=1,((cPH1_+cPHr+(cNES*L575+(cNES+cOSEX)*G575+(cNES+cEREX)*H575+(cNES+cHOEX)*I575+(cNES+cNES)*S575+(cNES+cOSEX)*N575+(cNES+cEREX)*O575+(cNES+cHOEX)*P575)))/(1+cDR)^(A$6:A$65537 + 0.5),(cPHr+(cNES*L575+(cNES+cOSEX)*G575+(cNES+cEREX)*H575+(cNES+cHOEX)*I575+(cNES+cNES)*S575+(cNES+cOSEX)*N575+(cNES+cEREX)*O575+(cNES+cHOEX)*P575))/(1+cDR)^(((cycle + 0.5)/('Life tables'!$I$2/2))))</f>
        <v>43465.273412784787</v>
      </c>
      <c r="X575" s="107">
        <f>((L575+G575+H575+I575+N575+O575+P575+S575)/('Life tables'!$I$2/2))/(1+oDR)^(((cycle + 0.5)/('Life tables'!$I$2/2)))</f>
        <v>17.852273327442369</v>
      </c>
      <c r="Y575" s="31">
        <f>((uNES*L575+ uOCEX*G575+uEREX*H575+uHOEX*I575+uNES*S575+ uOCEX*N575+uEREX*O575+uHOEX*P575)/('Life tables'!$I$2/2))/(1+oDR)^(((cycle + 0.5)/('Life tables'!$I$2/2)))</f>
        <v>11.765976365747386</v>
      </c>
      <c r="Z575" s="100">
        <f t="shared" si="156"/>
        <v>155209.79399310192</v>
      </c>
      <c r="AA575" s="107">
        <f>((L575+G575+H575+I575+N575+O575+P575+S575)/('Life tables'!$I$2/2))</f>
        <v>24.713631993409557</v>
      </c>
      <c r="AB575" s="31">
        <f>((uNES*L575+ uOCEX*G575+uEREX*H575+uHOEX*I575+uNES*S575+ uOCEX*N575+uEREX*O575+uHOEX*P575)/('Life tables'!$I$2/2))</f>
        <v>16.288122224705727</v>
      </c>
    </row>
    <row r="576" spans="1:28" x14ac:dyDescent="0.25">
      <c r="A576" s="4">
        <v>570</v>
      </c>
      <c r="C576" s="105">
        <f>IF(male=0,VLOOKUP((($A$5:$A$1570/'Life tables'!$I$2)*2)+age,lifetable,13,1),IF(male=1,VLOOKUP((($A$5:$A$1570/'Life tables'!$I$2)*2)+age,lifetable,10,1),"error"))</f>
        <v>3.518541282111487E-4</v>
      </c>
      <c r="F576" s="96">
        <f t="shared" si="144"/>
        <v>99.018643594510024</v>
      </c>
      <c r="G576" s="96">
        <f t="shared" si="145"/>
        <v>9.9466299836719152</v>
      </c>
      <c r="H576" s="96">
        <f t="shared" si="146"/>
        <v>0.56806034341815215</v>
      </c>
      <c r="I576" s="96">
        <f t="shared" si="147"/>
        <v>0.22761640723746845</v>
      </c>
      <c r="J576" s="96">
        <f t="shared" si="148"/>
        <v>3.8619843489580329E-2</v>
      </c>
      <c r="K576" s="96">
        <f t="shared" si="149"/>
        <v>0.23784643917825338</v>
      </c>
      <c r="L576" s="96">
        <f t="shared" si="157"/>
        <v>87.999870577514656</v>
      </c>
      <c r="M576" s="96">
        <f t="shared" si="150"/>
        <v>545.30157724006756</v>
      </c>
      <c r="N576" s="96">
        <f t="shared" si="151"/>
        <v>52.513723353604959</v>
      </c>
      <c r="O576" s="96">
        <f t="shared" si="152"/>
        <v>1.253497133131712</v>
      </c>
      <c r="P576" s="96">
        <f t="shared" si="153"/>
        <v>1.253497133131712</v>
      </c>
      <c r="Q576" s="96">
        <f t="shared" si="154"/>
        <v>0.21122587770365894</v>
      </c>
      <c r="R576" s="96">
        <f t="shared" si="155"/>
        <v>9.8260537604255266E-2</v>
      </c>
      <c r="S576" s="96">
        <f t="shared" si="158"/>
        <v>489.97137320489128</v>
      </c>
      <c r="T576" s="96">
        <f t="shared" si="159"/>
        <v>78.150317505934368</v>
      </c>
      <c r="U576" s="96">
        <f t="shared" si="160"/>
        <v>278.11541435746409</v>
      </c>
      <c r="V576" s="32">
        <f t="shared" si="161"/>
        <v>1000.0000000000002</v>
      </c>
      <c r="W576" s="100">
        <f>IF(A576=1,((cPH1_+cPHr+(cNES*L576+(cNES+cOSEX)*G576+(cNES+cEREX)*H576+(cNES+cHOEX)*I576+(cNES+cNES)*S576+(cNES+cOSEX)*N576+(cNES+cEREX)*O576+(cNES+cHOEX)*P576)))/(1+cDR)^(A$6:A$65537 + 0.5),(cPHr+(cNES*L576+(cNES+cOSEX)*G576+(cNES+cEREX)*H576+(cNES+cHOEX)*I576+(cNES+cNES)*S576+(cNES+cOSEX)*N576+(cNES+cEREX)*O576+(cNES+cHOEX)*P576))/(1+cDR)^(((cycle + 0.5)/('Life tables'!$I$2/2))))</f>
        <v>43328.805350666058</v>
      </c>
      <c r="X576" s="107">
        <f>((L576+G576+H576+I576+N576+O576+P576+S576)/('Life tables'!$I$2/2))/(1+oDR)^(((cycle + 0.5)/('Life tables'!$I$2/2)))</f>
        <v>17.825855540077896</v>
      </c>
      <c r="Y576" s="31">
        <f>((uNES*L576+ uOCEX*G576+uEREX*H576+uHOEX*I576+uNES*S576+ uOCEX*N576+uEREX*O576+uHOEX*P576)/('Life tables'!$I$2/2))/(1+oDR)^(((cycle + 0.5)/('Life tables'!$I$2/2)))</f>
        <v>11.748565078698492</v>
      </c>
      <c r="Z576" s="100">
        <f t="shared" si="156"/>
        <v>155068.66810722134</v>
      </c>
      <c r="AA576" s="107">
        <f>((L576+G576+H576+I576+N576+O576+P576+S576)/('Life tables'!$I$2/2))</f>
        <v>24.691157113877512</v>
      </c>
      <c r="AB576" s="31">
        <f>((uNES*L576+ uOCEX*G576+uEREX*H576+uHOEX*I576+uNES*S576+ uOCEX*N576+uEREX*O576+uHOEX*P576)/('Life tables'!$I$2/2))</f>
        <v>16.273309607415992</v>
      </c>
    </row>
    <row r="577" spans="1:28" x14ac:dyDescent="0.25">
      <c r="A577" s="4">
        <v>571</v>
      </c>
      <c r="C577" s="105">
        <f>IF(male=0,VLOOKUP((($A$5:$A$1570/'Life tables'!$I$2)*2)+age,lifetable,13,1),IF(male=1,VLOOKUP((($A$5:$A$1570/'Life tables'!$I$2)*2)+age,lifetable,10,1),"error"))</f>
        <v>3.518541282111487E-4</v>
      </c>
      <c r="F577" s="96">
        <f t="shared" si="144"/>
        <v>98.928584487973581</v>
      </c>
      <c r="G577" s="96">
        <f t="shared" si="145"/>
        <v>9.9375833579370045</v>
      </c>
      <c r="H577" s="96">
        <f t="shared" si="146"/>
        <v>0.56754368306884939</v>
      </c>
      <c r="I577" s="96">
        <f t="shared" si="147"/>
        <v>0.22740938632176305</v>
      </c>
      <c r="J577" s="96">
        <f t="shared" si="148"/>
        <v>3.8584718098310669E-2</v>
      </c>
      <c r="K577" s="96">
        <f t="shared" si="149"/>
        <v>0.23763011387801006</v>
      </c>
      <c r="L577" s="96">
        <f t="shared" si="157"/>
        <v>87.919833228669646</v>
      </c>
      <c r="M577" s="96">
        <f t="shared" si="150"/>
        <v>544.80568364862836</v>
      </c>
      <c r="N577" s="96">
        <f t="shared" si="151"/>
        <v>52.465967726332678</v>
      </c>
      <c r="O577" s="96">
        <f t="shared" si="152"/>
        <v>1.2523572112588401</v>
      </c>
      <c r="P577" s="96">
        <f t="shared" si="153"/>
        <v>1.2523572112588401</v>
      </c>
      <c r="Q577" s="96">
        <f t="shared" si="154"/>
        <v>0.2110337903093229</v>
      </c>
      <c r="R577" s="96">
        <f t="shared" si="155"/>
        <v>9.8171180131394198E-2</v>
      </c>
      <c r="S577" s="96">
        <f t="shared" si="158"/>
        <v>489.5257965293373</v>
      </c>
      <c r="T577" s="96">
        <f t="shared" si="159"/>
        <v>78.399936014342003</v>
      </c>
      <c r="U577" s="96">
        <f t="shared" si="160"/>
        <v>278.45121565147349</v>
      </c>
      <c r="V577" s="32">
        <f t="shared" si="161"/>
        <v>1000.0000000000003</v>
      </c>
      <c r="W577" s="100">
        <f>IF(A577=1,((cPH1_+cPHr+(cNES*L577+(cNES+cOSEX)*G577+(cNES+cEREX)*H577+(cNES+cHOEX)*I577+(cNES+cNES)*S577+(cNES+cOSEX)*N577+(cNES+cEREX)*O577+(cNES+cHOEX)*P577)))/(1+cDR)^(A$6:A$65537 + 0.5),(cPHr+(cNES*L577+(cNES+cOSEX)*G577+(cNES+cEREX)*H577+(cNES+cHOEX)*I577+(cNES+cNES)*S577+(cNES+cOSEX)*N577+(cNES+cEREX)*O577+(cNES+cHOEX)*P577))/(1+cDR)^(((cycle + 0.5)/('Life tables'!$I$2/2))))</f>
        <v>43192.765751418345</v>
      </c>
      <c r="X577" s="107">
        <f>((L577+G577+H577+I577+N577+O577+P577+S577)/('Life tables'!$I$2/2))/(1+oDR)^(((cycle + 0.5)/('Life tables'!$I$2/2)))</f>
        <v>17.799476846381797</v>
      </c>
      <c r="Y577" s="31">
        <f>((uNES*L577+ uOCEX*G577+uEREX*H577+uHOEX*I577+uNES*S577+ uOCEX*N577+uEREX*O577+uHOEX*P577)/('Life tables'!$I$2/2))/(1+oDR)^(((cycle + 0.5)/('Life tables'!$I$2/2)))</f>
        <v>11.731179557268202</v>
      </c>
      <c r="Z577" s="100">
        <f t="shared" si="156"/>
        <v>154927.67051851976</v>
      </c>
      <c r="AA577" s="107">
        <f>((L577+G577+H577+I577+N577+O577+P577+S577)/('Life tables'!$I$2/2))</f>
        <v>24.668702674158318</v>
      </c>
      <c r="AB577" s="31">
        <f>((uNES*L577+ uOCEX*G577+uEREX*H577+uHOEX*I577+uNES*S577+ uOCEX*N577+uEREX*O577+uHOEX*P577)/('Life tables'!$I$2/2))</f>
        <v>16.258510461460002</v>
      </c>
    </row>
    <row r="578" spans="1:28" x14ac:dyDescent="0.25">
      <c r="A578" s="4">
        <v>572</v>
      </c>
      <c r="C578" s="105">
        <f>IF(male=0,VLOOKUP((($A$5:$A$1570/'Life tables'!$I$2)*2)+age,lifetable,13,1),IF(male=1,VLOOKUP((($A$5:$A$1570/'Life tables'!$I$2)*2)+age,lifetable,10,1),"error"))</f>
        <v>3.518541282111487E-4</v>
      </c>
      <c r="F578" s="96">
        <f t="shared" si="144"/>
        <v>98.838607770556791</v>
      </c>
      <c r="G578" s="96">
        <f t="shared" si="145"/>
        <v>9.928545008361592</v>
      </c>
      <c r="H578" s="96">
        <f t="shared" si="146"/>
        <v>0.56702749537792596</v>
      </c>
      <c r="I578" s="96">
        <f t="shared" si="147"/>
        <v>0.22720255479580012</v>
      </c>
      <c r="J578" s="96">
        <f t="shared" si="148"/>
        <v>3.8549624840938122E-2</v>
      </c>
      <c r="K578" s="96">
        <f t="shared" si="149"/>
        <v>0.2374139864794752</v>
      </c>
      <c r="L578" s="96">
        <f t="shared" si="157"/>
        <v>87.839869100701065</v>
      </c>
      <c r="M578" s="96">
        <f t="shared" si="150"/>
        <v>544.31024056362821</v>
      </c>
      <c r="N578" s="96">
        <f t="shared" si="151"/>
        <v>52.418255483806554</v>
      </c>
      <c r="O578" s="96">
        <f t="shared" si="152"/>
        <v>1.2512183249753623</v>
      </c>
      <c r="P578" s="96">
        <f t="shared" si="153"/>
        <v>1.2512183249753623</v>
      </c>
      <c r="Q578" s="96">
        <f t="shared" si="154"/>
        <v>0.2108418774213921</v>
      </c>
      <c r="R578" s="96">
        <f t="shared" si="155"/>
        <v>9.8081903837474754E-2</v>
      </c>
      <c r="S578" s="96">
        <f t="shared" si="158"/>
        <v>489.08062464861206</v>
      </c>
      <c r="T578" s="96">
        <f t="shared" si="159"/>
        <v>78.64932751660433</v>
      </c>
      <c r="U578" s="96">
        <f t="shared" si="160"/>
        <v>278.78671154179045</v>
      </c>
      <c r="V578" s="32">
        <f t="shared" si="161"/>
        <v>1000.0000000000005</v>
      </c>
      <c r="W578" s="100">
        <f>IF(A578=1,((cPH1_+cPHr+(cNES*L578+(cNES+cOSEX)*G578+(cNES+cEREX)*H578+(cNES+cHOEX)*I578+(cNES+cNES)*S578+(cNES+cOSEX)*N578+(cNES+cEREX)*O578+(cNES+cHOEX)*P578)))/(1+cDR)^(A$6:A$65537 + 0.5),(cPHr+(cNES*L578+(cNES+cOSEX)*G578+(cNES+cEREX)*H578+(cNES+cHOEX)*I578+(cNES+cNES)*S578+(cNES+cOSEX)*N578+(cNES+cEREX)*O578+(cNES+cHOEX)*P578))/(1+cDR)^(((cycle + 0.5)/('Life tables'!$I$2/2))))</f>
        <v>43057.153270396258</v>
      </c>
      <c r="X578" s="107">
        <f>((L578+G578+H578+I578+N578+O578+P578+S578)/('Life tables'!$I$2/2))/(1+oDR)^(((cycle + 0.5)/('Life tables'!$I$2/2)))</f>
        <v>17.773137188472152</v>
      </c>
      <c r="Y578" s="31">
        <f>((uNES*L578+ uOCEX*G578+uEREX*H578+uHOEX*I578+uNES*S578+ uOCEX*N578+uEREX*O578+uHOEX*P578)/('Life tables'!$I$2/2))/(1+oDR)^(((cycle + 0.5)/('Life tables'!$I$2/2)))</f>
        <v>11.713819763308857</v>
      </c>
      <c r="Z578" s="100">
        <f t="shared" si="156"/>
        <v>154786.80111239999</v>
      </c>
      <c r="AA578" s="107">
        <f>((L578+G578+H578+I578+N578+O578+P578+S578)/('Life tables'!$I$2/2))</f>
        <v>24.646268655621601</v>
      </c>
      <c r="AB578" s="31">
        <f>((uNES*L578+ uOCEX*G578+uEREX*H578+uHOEX*I578+uNES*S578+ uOCEX*N578+uEREX*O578+uHOEX*P578)/('Life tables'!$I$2/2))</f>
        <v>16.243724774560064</v>
      </c>
    </row>
    <row r="579" spans="1:28" x14ac:dyDescent="0.25">
      <c r="A579" s="4">
        <v>573</v>
      </c>
      <c r="C579" s="105">
        <f>IF(male=0,VLOOKUP((($A$5:$A$1570/'Life tables'!$I$2)*2)+age,lifetable,13,1),IF(male=1,VLOOKUP((($A$5:$A$1570/'Life tables'!$I$2)*2)+age,lifetable,10,1),"error"))</f>
        <v>3.518541282111487E-4</v>
      </c>
      <c r="F579" s="96">
        <f t="shared" si="144"/>
        <v>98.748713344440532</v>
      </c>
      <c r="G579" s="96">
        <f t="shared" si="145"/>
        <v>9.9195149251195467</v>
      </c>
      <c r="H579" s="96">
        <f t="shared" si="146"/>
        <v>0.56651177978420308</v>
      </c>
      <c r="I579" s="96">
        <f t="shared" si="147"/>
        <v>0.22699591243472064</v>
      </c>
      <c r="J579" s="96">
        <f t="shared" si="148"/>
        <v>3.8514563679310693E-2</v>
      </c>
      <c r="K579" s="96">
        <f t="shared" si="149"/>
        <v>0.23719805674768366</v>
      </c>
      <c r="L579" s="96">
        <f t="shared" si="157"/>
        <v>87.759978106675064</v>
      </c>
      <c r="M579" s="96">
        <f t="shared" si="150"/>
        <v>543.81524759716535</v>
      </c>
      <c r="N579" s="96">
        <f t="shared" si="151"/>
        <v>52.370586588670818</v>
      </c>
      <c r="O579" s="96">
        <f t="shared" si="152"/>
        <v>1.2500804733895994</v>
      </c>
      <c r="P579" s="96">
        <f t="shared" si="153"/>
        <v>1.2500804733895994</v>
      </c>
      <c r="Q579" s="96">
        <f t="shared" si="154"/>
        <v>0.2106501388896104</v>
      </c>
      <c r="R579" s="96">
        <f t="shared" si="155"/>
        <v>9.7992708652599E-2</v>
      </c>
      <c r="S579" s="96">
        <f t="shared" si="158"/>
        <v>488.63585721417314</v>
      </c>
      <c r="T579" s="96">
        <f t="shared" si="159"/>
        <v>78.898492219173249</v>
      </c>
      <c r="U579" s="96">
        <f t="shared" si="160"/>
        <v>279.12190230719074</v>
      </c>
      <c r="V579" s="32">
        <f t="shared" si="161"/>
        <v>1000.0000000000007</v>
      </c>
      <c r="W579" s="100">
        <f>IF(A579=1,((cPH1_+cPHr+(cNES*L579+(cNES+cOSEX)*G579+(cNES+cEREX)*H579+(cNES+cHOEX)*I579+(cNES+cNES)*S579+(cNES+cOSEX)*N579+(cNES+cEREX)*O579+(cNES+cHOEX)*P579)))/(1+cDR)^(A$6:A$65537 + 0.5),(cPHr+(cNES*L579+(cNES+cOSEX)*G579+(cNES+cEREX)*H579+(cNES+cHOEX)*I579+(cNES+cNES)*S579+(cNES+cOSEX)*N579+(cNES+cEREX)*O579+(cNES+cHOEX)*P579))/(1+cDR)^(((cycle + 0.5)/('Life tables'!$I$2/2))))</f>
        <v>42921.966567145202</v>
      </c>
      <c r="X579" s="107">
        <f>((L579+G579+H579+I579+N579+O579+P579+S579)/('Life tables'!$I$2/2))/(1+oDR)^(((cycle + 0.5)/('Life tables'!$I$2/2)))</f>
        <v>17.746836508554154</v>
      </c>
      <c r="Y579" s="31">
        <f>((uNES*L579+ uOCEX*G579+uEREX*H579+uHOEX*I579+uNES*S579+ uOCEX*N579+uEREX*O579+uHOEX*P579)/('Life tables'!$I$2/2))/(1+oDR)^(((cycle + 0.5)/('Life tables'!$I$2/2)))</f>
        <v>11.696485658730175</v>
      </c>
      <c r="Z579" s="100">
        <f t="shared" si="156"/>
        <v>154646.05977427168</v>
      </c>
      <c r="AA579" s="107">
        <f>((L579+G579+H579+I579+N579+O579+P579+S579)/('Life tables'!$I$2/2))</f>
        <v>24.623855039655894</v>
      </c>
      <c r="AB579" s="31">
        <f>((uNES*L579+ uOCEX*G579+uEREX*H579+uHOEX*I579+uNES*S579+ uOCEX*N579+uEREX*O579+uHOEX*P579)/('Life tables'!$I$2/2))</f>
        <v>16.228952534450912</v>
      </c>
    </row>
    <row r="580" spans="1:28" x14ac:dyDescent="0.25">
      <c r="A580" s="4">
        <v>574</v>
      </c>
      <c r="C580" s="105">
        <f>IF(male=0,VLOOKUP((($A$5:$A$1570/'Life tables'!$I$2)*2)+age,lifetable,13,1),IF(male=1,VLOOKUP((($A$5:$A$1570/'Life tables'!$I$2)*2)+age,lifetable,10,1),"error"))</f>
        <v>3.7736298212742714E-4</v>
      </c>
      <c r="F580" s="96">
        <f t="shared" si="144"/>
        <v>98.658901112967854</v>
      </c>
      <c r="G580" s="96">
        <f t="shared" si="145"/>
        <v>9.9104930985014708</v>
      </c>
      <c r="H580" s="96">
        <f t="shared" si="146"/>
        <v>0.5659965357331691</v>
      </c>
      <c r="I580" s="96">
        <f t="shared" si="147"/>
        <v>0.22678945901633707</v>
      </c>
      <c r="J580" s="96">
        <f t="shared" si="148"/>
        <v>4.1269238454575821E-2</v>
      </c>
      <c r="K580" s="96">
        <f t="shared" si="149"/>
        <v>0.23698232445046186</v>
      </c>
      <c r="L580" s="96">
        <f t="shared" si="157"/>
        <v>87.677370456811843</v>
      </c>
      <c r="M580" s="96">
        <f t="shared" si="150"/>
        <v>543.32070436066886</v>
      </c>
      <c r="N580" s="96">
        <f t="shared" si="151"/>
        <v>52.322961003505235</v>
      </c>
      <c r="O580" s="96">
        <f t="shared" si="152"/>
        <v>1.2489436556083351</v>
      </c>
      <c r="P580" s="96">
        <f t="shared" si="153"/>
        <v>1.2489436556083351</v>
      </c>
      <c r="Q580" s="96">
        <f t="shared" si="154"/>
        <v>0.225716480051915</v>
      </c>
      <c r="R580" s="96">
        <f t="shared" si="155"/>
        <v>9.7903594506748473E-2</v>
      </c>
      <c r="S580" s="96">
        <f t="shared" si="158"/>
        <v>488.17623597138828</v>
      </c>
      <c r="T580" s="96">
        <f t="shared" si="159"/>
        <v>79.165477937679739</v>
      </c>
      <c r="U580" s="96">
        <f t="shared" si="160"/>
        <v>279.45678822614792</v>
      </c>
      <c r="V580" s="32">
        <f t="shared" si="161"/>
        <v>1000.0000000000007</v>
      </c>
      <c r="W580" s="100">
        <f>IF(A580=1,((cPH1_+cPHr+(cNES*L580+(cNES+cOSEX)*G580+(cNES+cEREX)*H580+(cNES+cHOEX)*I580+(cNES+cNES)*S580+(cNES+cOSEX)*N580+(cNES+cEREX)*O580+(cNES+cHOEX)*P580)))/(1+cDR)^(A$6:A$65537 + 0.5),(cPHr+(cNES*L580+(cNES+cOSEX)*G580+(cNES+cEREX)*H580+(cNES+cHOEX)*I580+(cNES+cNES)*S580+(cNES+cOSEX)*N580+(cNES+cEREX)*O580+(cNES+cHOEX)*P580))/(1+cDR)^(((cycle + 0.5)/('Life tables'!$I$2/2))))</f>
        <v>42786.162810510978</v>
      </c>
      <c r="X580" s="107">
        <f>((L580+G580+H580+I580+N580+O580+P580+S580)/('Life tables'!$I$2/2))/(1+oDR)^(((cycle + 0.5)/('Life tables'!$I$2/2)))</f>
        <v>17.720076126976863</v>
      </c>
      <c r="Y580" s="31">
        <f>((uNES*L580+ uOCEX*G580+uEREX*H580+uHOEX*I580+uNES*S580+ uOCEX*N580+uEREX*O580+uHOEX*P580)/('Life tables'!$I$2/2))/(1+oDR)^(((cycle + 0.5)/('Life tables'!$I$2/2)))</f>
        <v>11.678843128797263</v>
      </c>
      <c r="Z580" s="100">
        <f t="shared" si="156"/>
        <v>154501.68553081824</v>
      </c>
      <c r="AA580" s="107">
        <f>((L580+G580+H580+I580+N580+O580+P580+S580)/('Life tables'!$I$2/2))</f>
        <v>24.600769571165891</v>
      </c>
      <c r="AB580" s="31">
        <f>((uNES*L580+ uOCEX*G580+uEREX*H580+uHOEX*I580+uNES*S580+ uOCEX*N580+uEREX*O580+uHOEX*P580)/('Life tables'!$I$2/2))</f>
        <v>16.213729930422815</v>
      </c>
    </row>
    <row r="581" spans="1:28" x14ac:dyDescent="0.25">
      <c r="A581" s="4">
        <v>575</v>
      </c>
      <c r="C581" s="105">
        <f>IF(male=0,VLOOKUP((($A$5:$A$1570/'Life tables'!$I$2)*2)+age,lifetable,13,1),IF(male=1,VLOOKUP((($A$5:$A$1570/'Life tables'!$I$2)*2)+age,lifetable,10,1),"error"))</f>
        <v>3.7736298212742714E-4</v>
      </c>
      <c r="F581" s="96">
        <f t="shared" si="144"/>
        <v>98.566377003208913</v>
      </c>
      <c r="G581" s="96">
        <f t="shared" si="145"/>
        <v>9.9011988580338937</v>
      </c>
      <c r="H581" s="96">
        <f t="shared" si="146"/>
        <v>0.56546573389973498</v>
      </c>
      <c r="I581" s="96">
        <f t="shared" si="147"/>
        <v>0.22657677174168184</v>
      </c>
      <c r="J581" s="96">
        <f t="shared" si="148"/>
        <v>4.1230535413032045E-2</v>
      </c>
      <c r="K581" s="96">
        <f t="shared" si="149"/>
        <v>0.23676007812143293</v>
      </c>
      <c r="L581" s="96">
        <f t="shared" si="157"/>
        <v>87.59514502599913</v>
      </c>
      <c r="M581" s="96">
        <f t="shared" si="150"/>
        <v>542.81135683296395</v>
      </c>
      <c r="N581" s="96">
        <f t="shared" si="151"/>
        <v>52.273909733020893</v>
      </c>
      <c r="O581" s="96">
        <f t="shared" si="152"/>
        <v>1.2477728068662917</v>
      </c>
      <c r="P581" s="96">
        <f t="shared" si="153"/>
        <v>1.2477728068662917</v>
      </c>
      <c r="Q581" s="96">
        <f t="shared" si="154"/>
        <v>0.22550487734626812</v>
      </c>
      <c r="R581" s="96">
        <f t="shared" si="155"/>
        <v>9.7811812703818446E-2</v>
      </c>
      <c r="S581" s="96">
        <f t="shared" si="158"/>
        <v>487.71858479616037</v>
      </c>
      <c r="T581" s="96">
        <f t="shared" si="159"/>
        <v>79.432213350439042</v>
      </c>
      <c r="U581" s="96">
        <f t="shared" si="160"/>
        <v>279.79136011697318</v>
      </c>
      <c r="V581" s="32">
        <f t="shared" si="161"/>
        <v>1000.0000000000005</v>
      </c>
      <c r="W581" s="100">
        <f>IF(A581=1,((cPH1_+cPHr+(cNES*L581+(cNES+cOSEX)*G581+(cNES+cEREX)*H581+(cNES+cHOEX)*I581+(cNES+cNES)*S581+(cNES+cOSEX)*N581+(cNES+cEREX)*O581+(cNES+cHOEX)*P581)))/(1+cDR)^(A$6:A$65537 + 0.5),(cPHr+(cNES*L581+(cNES+cOSEX)*G581+(cNES+cEREX)*H581+(cNES+cHOEX)*I581+(cNES+cNES)*S581+(cNES+cOSEX)*N581+(cNES+cEREX)*O581+(cNES+cHOEX)*P581))/(1+cDR)^(((cycle + 0.5)/('Life tables'!$I$2/2))))</f>
        <v>42650.627542369766</v>
      </c>
      <c r="X581" s="107">
        <f>((L581+G581+H581+I581+N581+O581+P581+S581)/('Life tables'!$I$2/2))/(1+oDR)^(((cycle + 0.5)/('Life tables'!$I$2/2)))</f>
        <v>17.693356099048085</v>
      </c>
      <c r="Y581" s="31">
        <f>((uNES*L581+ uOCEX*G581+uEREX*H581+uHOEX*I581+uNES*S581+ uOCEX*N581+uEREX*O581+uHOEX*P581)/('Life tables'!$I$2/2))/(1+oDR)^(((cycle + 0.5)/('Life tables'!$I$2/2)))</f>
        <v>11.661232651536206</v>
      </c>
      <c r="Z581" s="100">
        <f t="shared" si="156"/>
        <v>154356.86270820594</v>
      </c>
      <c r="AA581" s="107">
        <f>((L581+G581+H581+I581+N581+O581+P581+S581)/('Life tables'!$I$2/2))</f>
        <v>24.577705748341128</v>
      </c>
      <c r="AB581" s="31">
        <f>((uNES*L581+ uOCEX*G581+uEREX*H581+uHOEX*I581+uNES*S581+ uOCEX*N581+uEREX*O581+uHOEX*P581)/('Life tables'!$I$2/2))</f>
        <v>16.19852916360081</v>
      </c>
    </row>
    <row r="582" spans="1:28" x14ac:dyDescent="0.25">
      <c r="A582" s="4">
        <v>576</v>
      </c>
      <c r="C582" s="105">
        <f>IF(male=0,VLOOKUP((($A$5:$A$1570/'Life tables'!$I$2)*2)+age,lifetable,13,1),IF(male=1,VLOOKUP((($A$5:$A$1570/'Life tables'!$I$2)*2)+age,lifetable,10,1),"error"))</f>
        <v>3.7736298212742714E-4</v>
      </c>
      <c r="F582" s="96">
        <f t="shared" si="144"/>
        <v>98.473941005819768</v>
      </c>
      <c r="G582" s="96">
        <f t="shared" si="145"/>
        <v>9.8919134686382684</v>
      </c>
      <c r="H582" s="96">
        <f t="shared" si="146"/>
        <v>0.56493543755841058</v>
      </c>
      <c r="I582" s="96">
        <f t="shared" si="147"/>
        <v>0.22636428701293429</v>
      </c>
      <c r="J582" s="96">
        <f t="shared" si="148"/>
        <v>4.1191869229089136E-2</v>
      </c>
      <c r="K582" s="96">
        <f t="shared" si="149"/>
        <v>0.23653804344157073</v>
      </c>
      <c r="L582" s="96">
        <f t="shared" si="157"/>
        <v>87.512997899939492</v>
      </c>
      <c r="M582" s="96">
        <f t="shared" si="150"/>
        <v>542.30248552676835</v>
      </c>
      <c r="N582" s="96">
        <f t="shared" si="151"/>
        <v>52.224904323699697</v>
      </c>
      <c r="O582" s="96">
        <f t="shared" si="152"/>
        <v>1.2466030528254586</v>
      </c>
      <c r="P582" s="96">
        <f t="shared" si="153"/>
        <v>1.2466030528254586</v>
      </c>
      <c r="Q582" s="96">
        <f t="shared" si="154"/>
        <v>0.22529347248149478</v>
      </c>
      <c r="R582" s="96">
        <f t="shared" si="155"/>
        <v>9.7720116713553323E-2</v>
      </c>
      <c r="S582" s="96">
        <f t="shared" si="158"/>
        <v>487.26136150822271</v>
      </c>
      <c r="T582" s="96">
        <f t="shared" si="159"/>
        <v>79.69869869214962</v>
      </c>
      <c r="U582" s="96">
        <f t="shared" si="160"/>
        <v>280.1256182771283</v>
      </c>
      <c r="V582" s="32">
        <f t="shared" si="161"/>
        <v>1000.0000000000003</v>
      </c>
      <c r="W582" s="100">
        <f>IF(A582=1,((cPH1_+cPHr+(cNES*L582+(cNES+cOSEX)*G582+(cNES+cEREX)*H582+(cNES+cHOEX)*I582+(cNES+cNES)*S582+(cNES+cOSEX)*N582+(cNES+cEREX)*O582+(cNES+cHOEX)*P582)))/(1+cDR)^(A$6:A$65537 + 0.5),(cPHr+(cNES*L582+(cNES+cOSEX)*G582+(cNES+cEREX)*H582+(cNES+cHOEX)*I582+(cNES+cNES)*S582+(cNES+cOSEX)*N582+(cNES+cEREX)*O582+(cNES+cHOEX)*P582))/(1+cDR)^(((cycle + 0.5)/('Life tables'!$I$2/2))))</f>
        <v>42515.521588240197</v>
      </c>
      <c r="X582" s="107">
        <f>((L582+G582+H582+I582+N582+O582+P582+S582)/('Life tables'!$I$2/2))/(1+oDR)^(((cycle + 0.5)/('Life tables'!$I$2/2)))</f>
        <v>17.666676363831609</v>
      </c>
      <c r="Y582" s="31">
        <f>((uNES*L582+ uOCEX*G582+uEREX*H582+uHOEX*I582+uNES*S582+ uOCEX*N582+uEREX*O582+uHOEX*P582)/('Life tables'!$I$2/2))/(1+oDR)^(((cycle + 0.5)/('Life tables'!$I$2/2)))</f>
        <v>11.643648730111392</v>
      </c>
      <c r="Z582" s="100">
        <f t="shared" si="156"/>
        <v>154212.17554181651</v>
      </c>
      <c r="AA582" s="107">
        <f>((L582+G582+H582+I582+N582+O582+P582+S582)/('Life tables'!$I$2/2))</f>
        <v>24.554663550769998</v>
      </c>
      <c r="AB582" s="31">
        <f>((uNES*L582+ uOCEX*G582+uEREX*H582+uHOEX*I582+uNES*S582+ uOCEX*N582+uEREX*O582+uHOEX*P582)/('Life tables'!$I$2/2))</f>
        <v>16.183342649359957</v>
      </c>
    </row>
    <row r="583" spans="1:28" x14ac:dyDescent="0.25">
      <c r="A583" s="4">
        <v>577</v>
      </c>
      <c r="C583" s="105">
        <f>IF(male=0,VLOOKUP((($A$5:$A$1570/'Life tables'!$I$2)*2)+age,lifetable,13,1),IF(male=1,VLOOKUP((($A$5:$A$1570/'Life tables'!$I$2)*2)+age,lifetable,10,1),"error"))</f>
        <v>3.7736298212742714E-4</v>
      </c>
      <c r="F583" s="96">
        <f t="shared" ref="F583:F646" si="162">E582*(1-pCAPH)+(L582+G582+H582+I582)*(1-pCAPH)+(S582+N582+O582+P582)*(pUAPH)</f>
        <v>98.381592973978854</v>
      </c>
      <c r="G583" s="96">
        <f t="shared" ref="G583:G646" si="163">F583*(rrOSEX)</f>
        <v>9.8826369155660672</v>
      </c>
      <c r="H583" s="96">
        <f t="shared" ref="H583:H646" si="164">F583*rrEREX</f>
        <v>0.56440564586689479</v>
      </c>
      <c r="I583" s="96">
        <f t="shared" ref="I583:I646" si="165">F583*rrHOEX</f>
        <v>0.22615200449259237</v>
      </c>
      <c r="J583" s="96">
        <f t="shared" ref="J583:J646" si="166">F583*mr + G583*mr + H583*mr+I583*mr</f>
        <v>4.1153239841331311E-2</v>
      </c>
      <c r="K583" s="96">
        <f t="shared" ref="K583:K646" si="167">F583*amr + I583*amrHOEX</f>
        <v>0.23631622005820438</v>
      </c>
      <c r="L583" s="96">
        <f t="shared" si="157"/>
        <v>87.430928948153763</v>
      </c>
      <c r="M583" s="96">
        <f t="shared" ref="M583:M646" si="168">E582*pCAPH+(L582+G582+H582+I582)*pCAPH+(S582+N582+O582+P582)*(1-pUAPH)</f>
        <v>541.79409005674358</v>
      </c>
      <c r="N583" s="96">
        <f t="shared" ref="N583:N646" si="169">M583*rrOSEXc</f>
        <v>52.175944738432719</v>
      </c>
      <c r="O583" s="96">
        <f t="shared" ref="O583:O646" si="170">M583*rrEREXc</f>
        <v>1.2454343926000497</v>
      </c>
      <c r="P583" s="96">
        <f t="shared" ref="P583:P646" si="171">M583*rrHOEXc</f>
        <v>1.2454343926000497</v>
      </c>
      <c r="Q583" s="96">
        <f t="shared" ref="Q583:Q646" si="172">M583*mr + N583*mr + O583*mr+P583*mr</f>
        <v>0.22508226529751066</v>
      </c>
      <c r="R583" s="96">
        <f t="shared" ref="R583:R646" si="173">M583*amrc + P583*amrHOEX</f>
        <v>9.7628506466517107E-2</v>
      </c>
      <c r="S583" s="96">
        <f t="shared" si="158"/>
        <v>486.80456576134674</v>
      </c>
      <c r="T583" s="96">
        <f t="shared" si="159"/>
        <v>79.964934197288457</v>
      </c>
      <c r="U583" s="96">
        <f t="shared" si="160"/>
        <v>280.45956300365305</v>
      </c>
      <c r="V583" s="32">
        <f t="shared" si="161"/>
        <v>1000.0000000000005</v>
      </c>
      <c r="W583" s="100">
        <f>IF(A583=1,((cPH1_+cPHr+(cNES*L583+(cNES+cOSEX)*G583+(cNES+cEREX)*H583+(cNES+cHOEX)*I583+(cNES+cNES)*S583+(cNES+cOSEX)*N583+(cNES+cEREX)*O583+(cNES+cHOEX)*P583)))/(1+cDR)^(A$6:A$65537 + 0.5),(cPHr+(cNES*L583+(cNES+cOSEX)*G583+(cNES+cEREX)*H583+(cNES+cHOEX)*I583+(cNES+cNES)*S583+(cNES+cOSEX)*N583+(cNES+cEREX)*O583+(cNES+cHOEX)*P583))/(1+cDR)^(((cycle + 0.5)/('Life tables'!$I$2/2))))</f>
        <v>42380.843589806282</v>
      </c>
      <c r="X583" s="107">
        <f>((L583+G583+H583+I583+N583+O583+P583+S583)/('Life tables'!$I$2/2))/(1+oDR)^(((cycle + 0.5)/('Life tables'!$I$2/2)))</f>
        <v>17.640036860487232</v>
      </c>
      <c r="Y583" s="31">
        <f>((uNES*L583+ uOCEX*G583+uEREX*H583+uHOEX*I583+uNES*S583+ uOCEX*N583+uEREX*O583+uHOEX*P583)/('Life tables'!$I$2/2))/(1+oDR)^(((cycle + 0.5)/('Life tables'!$I$2/2)))</f>
        <v>11.626091324426834</v>
      </c>
      <c r="Z583" s="100">
        <f t="shared" ref="Z583:Z646" si="174">IF(A583=1,((cPH1_+cPHr+(cNES*L583+(cNES+cOSEX)*G583+(cNES+cEREX)*H583+(cNES+cHOEX)*I583+(cNES+cNES)*S583+(cNES+cOSEX)*N583+(cNES+cEREX)*O583+(cNES+cHOEX)*P583))),(cPHr+(cNES*L583+(cNES+cOSEX)*G583+(cNES+cEREX)*H583+(cNES+cHOEX)*I583+(cNES+cNES)*S583+(cNES+cOSEX)*N583+(cNES+cEREX)*O583+(cNES+cHOEX)*P583)))</f>
        <v>154067.62391002366</v>
      </c>
      <c r="AA583" s="107">
        <f>((L583+G583+H583+I583+N583+O583+P583+S583)/('Life tables'!$I$2/2))</f>
        <v>24.531642958065582</v>
      </c>
      <c r="AB583" s="31">
        <f>((uNES*L583+ uOCEX*G583+uEREX*H583+uHOEX*I583+uNES*S583+ uOCEX*N583+uEREX*O583+uHOEX*P583)/('Life tables'!$I$2/2))</f>
        <v>16.168170374266737</v>
      </c>
    </row>
    <row r="584" spans="1:28" x14ac:dyDescent="0.25">
      <c r="A584" s="4">
        <v>578</v>
      </c>
      <c r="C584" s="105">
        <f>IF(male=0,VLOOKUP((($A$5:$A$1570/'Life tables'!$I$2)*2)+age,lifetable,13,1),IF(male=1,VLOOKUP((($A$5:$A$1570/'Life tables'!$I$2)*2)+age,lifetable,10,1),"error"))</f>
        <v>3.7736298212742714E-4</v>
      </c>
      <c r="F584" s="96">
        <f t="shared" si="162"/>
        <v>98.289332764014404</v>
      </c>
      <c r="G584" s="96">
        <f t="shared" si="163"/>
        <v>9.8733691843851563</v>
      </c>
      <c r="H584" s="96">
        <f t="shared" si="164"/>
        <v>0.56387635800095648</v>
      </c>
      <c r="I584" s="96">
        <f t="shared" si="165"/>
        <v>0.22593992385039455</v>
      </c>
      <c r="J584" s="96">
        <f t="shared" si="166"/>
        <v>4.1114647189660361E-2</v>
      </c>
      <c r="K584" s="96">
        <f t="shared" si="167"/>
        <v>0.236094607626229</v>
      </c>
      <c r="L584" s="96">
        <f t="shared" ref="L584:L647" si="175">F584-SUM(G584:K584)</f>
        <v>87.348938042962004</v>
      </c>
      <c r="M584" s="96">
        <f t="shared" si="168"/>
        <v>541.28617003504451</v>
      </c>
      <c r="N584" s="96">
        <f t="shared" si="169"/>
        <v>52.127030939869613</v>
      </c>
      <c r="O584" s="96">
        <f t="shared" si="170"/>
        <v>1.2442668252985165</v>
      </c>
      <c r="P584" s="96">
        <f t="shared" si="171"/>
        <v>1.2442668252985165</v>
      </c>
      <c r="Q584" s="96">
        <f t="shared" si="172"/>
        <v>0.2248712556331896</v>
      </c>
      <c r="R584" s="96">
        <f t="shared" si="173"/>
        <v>9.7536981892822089E-2</v>
      </c>
      <c r="S584" s="96">
        <f t="shared" ref="S584:S647" si="176">M584-SUM(N584:R584)</f>
        <v>486.34819720705184</v>
      </c>
      <c r="T584" s="96">
        <f t="shared" ref="T584:T647" si="177">J584+Q584+T583</f>
        <v>80.230920100111305</v>
      </c>
      <c r="U584" s="96">
        <f t="shared" ref="U584:U647" si="178">K584+R584+U583</f>
        <v>280.79319459317207</v>
      </c>
      <c r="V584" s="32">
        <f t="shared" ref="V584:V647" si="179">SUM(G584:I584,L584,N584,O584,P584,S584,T584,U584)</f>
        <v>1000.0000000000005</v>
      </c>
      <c r="W584" s="100">
        <f>IF(A584=1,((cPH1_+cPHr+(cNES*L584+(cNES+cOSEX)*G584+(cNES+cEREX)*H584+(cNES+cHOEX)*I584+(cNES+cNES)*S584+(cNES+cOSEX)*N584+(cNES+cEREX)*O584+(cNES+cHOEX)*P584)))/(1+cDR)^(A$6:A$65537 + 0.5),(cPHr+(cNES*L584+(cNES+cOSEX)*G584+(cNES+cEREX)*H584+(cNES+cHOEX)*I584+(cNES+cNES)*S584+(cNES+cOSEX)*N584+(cNES+cEREX)*O584+(cNES+cHOEX)*P584))/(1+cDR)^(((cycle + 0.5)/('Life tables'!$I$2/2))))</f>
        <v>42246.592192972697</v>
      </c>
      <c r="X584" s="107">
        <f>((L584+G584+H584+I584+N584+O584+P584+S584)/('Life tables'!$I$2/2))/(1+oDR)^(((cycle + 0.5)/('Life tables'!$I$2/2)))</f>
        <v>17.613437528270435</v>
      </c>
      <c r="Y584" s="31">
        <f>((uNES*L584+ uOCEX*G584+uEREX*H584+uHOEX*I584+uNES*S584+ uOCEX*N584+uEREX*O584+uHOEX*P584)/('Life tables'!$I$2/2))/(1+oDR)^(((cycle + 0.5)/('Life tables'!$I$2/2)))</f>
        <v>11.608560394449501</v>
      </c>
      <c r="Z584" s="100">
        <f t="shared" si="174"/>
        <v>153923.20769105453</v>
      </c>
      <c r="AA584" s="107">
        <f>((L584+G584+H584+I584+N584+O584+P584+S584)/('Life tables'!$I$2/2))</f>
        <v>24.508643949865352</v>
      </c>
      <c r="AB584" s="31">
        <f>((uNES*L584+ uOCEX*G584+uEREX*H584+uHOEX*I584+uNES*S584+ uOCEX*N584+uEREX*O584+uHOEX*P584)/('Life tables'!$I$2/2))</f>
        <v>16.153012324903564</v>
      </c>
    </row>
    <row r="585" spans="1:28" x14ac:dyDescent="0.25">
      <c r="A585" s="4">
        <v>579</v>
      </c>
      <c r="C585" s="105">
        <f>IF(male=0,VLOOKUP((($A$5:$A$1570/'Life tables'!$I$2)*2)+age,lifetable,13,1),IF(male=1,VLOOKUP((($A$5:$A$1570/'Life tables'!$I$2)*2)+age,lifetable,10,1),"error"))</f>
        <v>3.7736298212742714E-4</v>
      </c>
      <c r="F585" s="96">
        <f t="shared" si="162"/>
        <v>98.197160235260156</v>
      </c>
      <c r="G585" s="96">
        <f t="shared" si="163"/>
        <v>9.8641102609653188</v>
      </c>
      <c r="H585" s="96">
        <f t="shared" si="164"/>
        <v>0.56334757315360717</v>
      </c>
      <c r="I585" s="96">
        <f t="shared" si="165"/>
        <v>0.22572804476298805</v>
      </c>
      <c r="J585" s="96">
        <f t="shared" si="166"/>
        <v>4.1076091215235255E-2</v>
      </c>
      <c r="K585" s="96">
        <f t="shared" si="167"/>
        <v>0.23587320580775906</v>
      </c>
      <c r="L585" s="96">
        <f t="shared" si="175"/>
        <v>87.267025059355248</v>
      </c>
      <c r="M585" s="96">
        <f t="shared" si="168"/>
        <v>540.77872507145685</v>
      </c>
      <c r="N585" s="96">
        <f t="shared" si="169"/>
        <v>52.078162890431912</v>
      </c>
      <c r="O585" s="96">
        <f t="shared" si="170"/>
        <v>1.2431003500238647</v>
      </c>
      <c r="P585" s="96">
        <f t="shared" si="171"/>
        <v>1.2431003500238647</v>
      </c>
      <c r="Q585" s="96">
        <f t="shared" si="172"/>
        <v>0.2246604433264216</v>
      </c>
      <c r="R585" s="96">
        <f t="shared" si="173"/>
        <v>9.7445542922153683E-2</v>
      </c>
      <c r="S585" s="96">
        <f t="shared" si="176"/>
        <v>485.8922554947286</v>
      </c>
      <c r="T585" s="96">
        <f t="shared" si="177"/>
        <v>80.496656634652965</v>
      </c>
      <c r="U585" s="96">
        <f t="shared" si="178"/>
        <v>281.12651334190201</v>
      </c>
      <c r="V585" s="32">
        <f t="shared" si="179"/>
        <v>1000.0000000000002</v>
      </c>
      <c r="W585" s="100">
        <f>IF(A585=1,((cPH1_+cPHr+(cNES*L585+(cNES+cOSEX)*G585+(cNES+cEREX)*H585+(cNES+cHOEX)*I585+(cNES+cNES)*S585+(cNES+cOSEX)*N585+(cNES+cEREX)*O585+(cNES+cHOEX)*P585)))/(1+cDR)^(A$6:A$65537 + 0.5),(cPHr+(cNES*L585+(cNES+cOSEX)*G585+(cNES+cEREX)*H585+(cNES+cHOEX)*I585+(cNES+cNES)*S585+(cNES+cOSEX)*N585+(cNES+cEREX)*O585+(cNES+cHOEX)*P585))/(1+cDR)^(((cycle + 0.5)/('Life tables'!$I$2/2))))</f>
        <v>42112.76604785549</v>
      </c>
      <c r="X585" s="107">
        <f>((L585+G585+H585+I585+N585+O585+P585+S585)/('Life tables'!$I$2/2))/(1+oDR)^(((cycle + 0.5)/('Life tables'!$I$2/2)))</f>
        <v>17.586878306532046</v>
      </c>
      <c r="Y585" s="31">
        <f>((uNES*L585+ uOCEX*G585+uEREX*H585+uHOEX*I585+uNES*S585+ uOCEX*N585+uEREX*O585+uHOEX*P585)/('Life tables'!$I$2/2))/(1+oDR)^(((cycle + 0.5)/('Life tables'!$I$2/2)))</f>
        <v>11.59105590020911</v>
      </c>
      <c r="Z585" s="100">
        <f t="shared" si="174"/>
        <v>153778.92676300206</v>
      </c>
      <c r="AA585" s="107">
        <f>((L585+G585+H585+I585+N585+O585+P585+S585)/('Life tables'!$I$2/2))</f>
        <v>24.485666505830913</v>
      </c>
      <c r="AB585" s="31">
        <f>((uNES*L585+ uOCEX*G585+uEREX*H585+uHOEX*I585+uNES*S585+ uOCEX*N585+uEREX*O585+uHOEX*P585)/('Life tables'!$I$2/2))</f>
        <v>16.137868487868634</v>
      </c>
    </row>
    <row r="586" spans="1:28" x14ac:dyDescent="0.25">
      <c r="A586" s="4">
        <v>580</v>
      </c>
      <c r="C586" s="105">
        <f>IF(male=0,VLOOKUP((($A$5:$A$1570/'Life tables'!$I$2)*2)+age,lifetable,13,1),IF(male=1,VLOOKUP((($A$5:$A$1570/'Life tables'!$I$2)*2)+age,lifetable,10,1),"error"))</f>
        <v>3.7736298212742714E-4</v>
      </c>
      <c r="F586" s="96">
        <f t="shared" si="162"/>
        <v>98.105075249917945</v>
      </c>
      <c r="G586" s="96">
        <f t="shared" si="163"/>
        <v>9.854860131464438</v>
      </c>
      <c r="H586" s="96">
        <f t="shared" si="164"/>
        <v>0.56281929053431212</v>
      </c>
      <c r="I586" s="96">
        <f t="shared" si="165"/>
        <v>0.2255163669136131</v>
      </c>
      <c r="J586" s="96">
        <f t="shared" si="166"/>
        <v>4.103757186041472E-2</v>
      </c>
      <c r="K586" s="96">
        <f t="shared" si="167"/>
        <v>0.23565201427179822</v>
      </c>
      <c r="L586" s="96">
        <f t="shared" si="175"/>
        <v>87.185189874873373</v>
      </c>
      <c r="M586" s="96">
        <f t="shared" si="168"/>
        <v>540.27175477352739</v>
      </c>
      <c r="N586" s="96">
        <f t="shared" si="169"/>
        <v>52.029340552325529</v>
      </c>
      <c r="O586" s="96">
        <f t="shared" si="170"/>
        <v>1.2419349658739527</v>
      </c>
      <c r="P586" s="96">
        <f t="shared" si="171"/>
        <v>1.2419349658739527</v>
      </c>
      <c r="Q586" s="96">
        <f t="shared" si="172"/>
        <v>0.2244498282141664</v>
      </c>
      <c r="R586" s="96">
        <f t="shared" si="173"/>
        <v>9.7354189483793818E-2</v>
      </c>
      <c r="S586" s="96">
        <f t="shared" si="176"/>
        <v>485.43674027175598</v>
      </c>
      <c r="T586" s="96">
        <f t="shared" si="177"/>
        <v>80.762144034727541</v>
      </c>
      <c r="U586" s="96">
        <f t="shared" si="178"/>
        <v>281.4595195456576</v>
      </c>
      <c r="V586" s="32">
        <f t="shared" si="179"/>
        <v>1000.0000000000002</v>
      </c>
      <c r="W586" s="100">
        <f>IF(A586=1,((cPH1_+cPHr+(cNES*L586+(cNES+cOSEX)*G586+(cNES+cEREX)*H586+(cNES+cHOEX)*I586+(cNES+cNES)*S586+(cNES+cOSEX)*N586+(cNES+cEREX)*O586+(cNES+cHOEX)*P586)))/(1+cDR)^(A$6:A$65537 + 0.5),(cPHr+(cNES*L586+(cNES+cOSEX)*G586+(cNES+cEREX)*H586+(cNES+cHOEX)*I586+(cNES+cNES)*S586+(cNES+cOSEX)*N586+(cNES+cEREX)*O586+(cNES+cHOEX)*P586))/(1+cDR)^(((cycle + 0.5)/('Life tables'!$I$2/2))))</f>
        <v>41979.363808772592</v>
      </c>
      <c r="X586" s="107">
        <f>((L586+G586+H586+I586+N586+O586+P586+S586)/('Life tables'!$I$2/2))/(1+oDR)^(((cycle + 0.5)/('Life tables'!$I$2/2)))</f>
        <v>17.560359134717931</v>
      </c>
      <c r="Y586" s="31">
        <f>((uNES*L586+ uOCEX*G586+uEREX*H586+uHOEX*I586+uNES*S586+ uOCEX*N586+uEREX*O586+uHOEX*P586)/('Life tables'!$I$2/2))/(1+oDR)^(((cycle + 0.5)/('Life tables'!$I$2/2)))</f>
        <v>11.573577801797905</v>
      </c>
      <c r="Z586" s="100">
        <f t="shared" si="174"/>
        <v>153634.78100383698</v>
      </c>
      <c r="AA586" s="107">
        <f>((L586+G586+H586+I586+N586+O586+P586+S586)/('Life tables'!$I$2/2))</f>
        <v>24.462710605647754</v>
      </c>
      <c r="AB586" s="31">
        <f>((uNES*L586+ uOCEX*G586+uEREX*H586+uHOEX*I586+uNES*S586+ uOCEX*N586+uEREX*O586+uHOEX*P586)/('Life tables'!$I$2/2))</f>
        <v>16.122738849775736</v>
      </c>
    </row>
    <row r="587" spans="1:28" x14ac:dyDescent="0.25">
      <c r="A587" s="4">
        <v>581</v>
      </c>
      <c r="C587" s="105">
        <f>IF(male=0,VLOOKUP((($A$5:$A$1570/'Life tables'!$I$2)*2)+age,lifetable,13,1),IF(male=1,VLOOKUP((($A$5:$A$1570/'Life tables'!$I$2)*2)+age,lifetable,10,1),"error"))</f>
        <v>3.7736298212742714E-4</v>
      </c>
      <c r="F587" s="96">
        <f t="shared" si="162"/>
        <v>98.013077672926613</v>
      </c>
      <c r="G587" s="96">
        <f t="shared" si="163"/>
        <v>9.8456187823153378</v>
      </c>
      <c r="H587" s="96">
        <f t="shared" si="164"/>
        <v>0.56229150936823857</v>
      </c>
      <c r="I587" s="96">
        <f t="shared" si="165"/>
        <v>0.22530488999180159</v>
      </c>
      <c r="J587" s="96">
        <f t="shared" si="166"/>
        <v>4.0999089068702387E-2</v>
      </c>
      <c r="K587" s="96">
        <f t="shared" si="167"/>
        <v>0.23543103269392465</v>
      </c>
      <c r="L587" s="96">
        <f t="shared" si="175"/>
        <v>87.103432369488615</v>
      </c>
      <c r="M587" s="96">
        <f t="shared" si="168"/>
        <v>539.76525874668846</v>
      </c>
      <c r="N587" s="96">
        <f t="shared" si="169"/>
        <v>51.980563887552719</v>
      </c>
      <c r="O587" s="96">
        <f t="shared" si="170"/>
        <v>1.2407706719417793</v>
      </c>
      <c r="P587" s="96">
        <f t="shared" si="171"/>
        <v>1.2407706719417793</v>
      </c>
      <c r="Q587" s="96">
        <f t="shared" si="172"/>
        <v>0.22423941013250523</v>
      </c>
      <c r="R587" s="96">
        <f t="shared" si="173"/>
        <v>9.7262921506643424E-2</v>
      </c>
      <c r="S587" s="96">
        <f t="shared" si="176"/>
        <v>484.98165118361305</v>
      </c>
      <c r="T587" s="96">
        <f t="shared" si="177"/>
        <v>81.027382533928744</v>
      </c>
      <c r="U587" s="96">
        <f t="shared" si="178"/>
        <v>281.79221349985818</v>
      </c>
      <c r="V587" s="32">
        <f t="shared" si="179"/>
        <v>1000.0000000000002</v>
      </c>
      <c r="W587" s="100">
        <f>IF(A587=1,((cPH1_+cPHr+(cNES*L587+(cNES+cOSEX)*G587+(cNES+cEREX)*H587+(cNES+cHOEX)*I587+(cNES+cNES)*S587+(cNES+cOSEX)*N587+(cNES+cEREX)*O587+(cNES+cHOEX)*P587)))/(1+cDR)^(A$6:A$65537 + 0.5),(cPHr+(cNES*L587+(cNES+cOSEX)*G587+(cNES+cEREX)*H587+(cNES+cHOEX)*I587+(cNES+cNES)*S587+(cNES+cOSEX)*N587+(cNES+cEREX)*O587+(cNES+cHOEX)*P587))/(1+cDR)^(((cycle + 0.5)/('Life tables'!$I$2/2))))</f>
        <v>41846.38413423414</v>
      </c>
      <c r="X587" s="107">
        <f>((L587+G587+H587+I587+N587+O587+P587+S587)/('Life tables'!$I$2/2))/(1+oDR)^(((cycle + 0.5)/('Life tables'!$I$2/2)))</f>
        <v>17.533879952368672</v>
      </c>
      <c r="Y587" s="31">
        <f>((uNES*L587+ uOCEX*G587+uEREX*H587+uHOEX*I587+uNES*S587+ uOCEX*N587+uEREX*O587+uHOEX*P587)/('Life tables'!$I$2/2))/(1+oDR)^(((cycle + 0.5)/('Life tables'!$I$2/2)))</f>
        <v>11.556126059370477</v>
      </c>
      <c r="Z587" s="100">
        <f t="shared" si="174"/>
        <v>153490.77029141871</v>
      </c>
      <c r="AA587" s="107">
        <f>((L587+G587+H587+I587+N587+O587+P587+S587)/('Life tables'!$I$2/2))</f>
        <v>24.439776229024982</v>
      </c>
      <c r="AB587" s="31">
        <f>((uNES*L587+ uOCEX*G587+uEREX*H587+uHOEX*I587+uNES*S587+ uOCEX*N587+uEREX*O587+uHOEX*P587)/('Life tables'!$I$2/2))</f>
        <v>16.10762339725413</v>
      </c>
    </row>
    <row r="588" spans="1:28" x14ac:dyDescent="0.25">
      <c r="A588" s="4">
        <v>582</v>
      </c>
      <c r="C588" s="105">
        <f>IF(male=0,VLOOKUP((($A$5:$A$1570/'Life tables'!$I$2)*2)+age,lifetable,13,1),IF(male=1,VLOOKUP((($A$5:$A$1570/'Life tables'!$I$2)*2)+age,lifetable,10,1),"error"))</f>
        <v>3.7736298212742714E-4</v>
      </c>
      <c r="F588" s="96">
        <f t="shared" si="162"/>
        <v>97.9211673718372</v>
      </c>
      <c r="G588" s="96">
        <f t="shared" si="163"/>
        <v>9.8363862002132443</v>
      </c>
      <c r="H588" s="96">
        <f t="shared" si="164"/>
        <v>0.56176422889553967</v>
      </c>
      <c r="I588" s="96">
        <f t="shared" si="165"/>
        <v>0.22509361369309003</v>
      </c>
      <c r="J588" s="96">
        <f t="shared" si="166"/>
        <v>4.0960642784694544E-2</v>
      </c>
      <c r="K588" s="96">
        <f t="shared" si="167"/>
        <v>0.23521026075599102</v>
      </c>
      <c r="L588" s="96">
        <f t="shared" si="175"/>
        <v>87.02175242549464</v>
      </c>
      <c r="M588" s="96">
        <f t="shared" si="168"/>
        <v>539.25923659437615</v>
      </c>
      <c r="N588" s="96">
        <f t="shared" si="169"/>
        <v>51.931832857923538</v>
      </c>
      <c r="O588" s="96">
        <f t="shared" si="170"/>
        <v>1.2396074673157538</v>
      </c>
      <c r="P588" s="96">
        <f t="shared" si="171"/>
        <v>1.2396074673157538</v>
      </c>
      <c r="Q588" s="96">
        <f t="shared" si="172"/>
        <v>0.2240291889166901</v>
      </c>
      <c r="R588" s="96">
        <f t="shared" si="173"/>
        <v>9.7171738919243772E-2</v>
      </c>
      <c r="S588" s="96">
        <f t="shared" si="176"/>
        <v>484.52698787398515</v>
      </c>
      <c r="T588" s="96">
        <f t="shared" si="177"/>
        <v>81.292372365630129</v>
      </c>
      <c r="U588" s="96">
        <f t="shared" si="178"/>
        <v>282.12459549953343</v>
      </c>
      <c r="V588" s="32">
        <f t="shared" si="179"/>
        <v>1000.0000000000002</v>
      </c>
      <c r="W588" s="100">
        <f>IF(A588=1,((cPH1_+cPHr+(cNES*L588+(cNES+cOSEX)*G588+(cNES+cEREX)*H588+(cNES+cHOEX)*I588+(cNES+cNES)*S588+(cNES+cOSEX)*N588+(cNES+cEREX)*O588+(cNES+cHOEX)*P588)))/(1+cDR)^(A$6:A$65537 + 0.5),(cPHr+(cNES*L588+(cNES+cOSEX)*G588+(cNES+cEREX)*H588+(cNES+cHOEX)*I588+(cNES+cNES)*S588+(cNES+cOSEX)*N588+(cNES+cEREX)*O588+(cNES+cHOEX)*P588))/(1+cDR)^(((cycle + 0.5)/('Life tables'!$I$2/2))))</f>
        <v>41713.825686932592</v>
      </c>
      <c r="X588" s="107">
        <f>((L588+G588+H588+I588+N588+O588+P588+S588)/('Life tables'!$I$2/2))/(1+oDR)^(((cycle + 0.5)/('Life tables'!$I$2/2)))</f>
        <v>17.50744069911925</v>
      </c>
      <c r="Y588" s="31">
        <f>((uNES*L588+ uOCEX*G588+uEREX*H588+uHOEX*I588+uNES*S588+ uOCEX*N588+uEREX*O588+uHOEX*P588)/('Life tables'!$I$2/2))/(1+oDR)^(((cycle + 0.5)/('Life tables'!$I$2/2)))</f>
        <v>11.538700633143552</v>
      </c>
      <c r="Z588" s="100">
        <f t="shared" si="174"/>
        <v>153346.89450350622</v>
      </c>
      <c r="AA588" s="107">
        <f>((L588+G588+H588+I588+N588+O588+P588+S588)/('Life tables'!$I$2/2))</f>
        <v>24.416863355695089</v>
      </c>
      <c r="AB588" s="31">
        <f>((uNES*L588+ uOCEX*G588+uEREX*H588+uHOEX*I588+uNES*S588+ uOCEX*N588+uEREX*O588+uHOEX*P588)/('Life tables'!$I$2/2))</f>
        <v>16.092522116948366</v>
      </c>
    </row>
    <row r="589" spans="1:28" x14ac:dyDescent="0.25">
      <c r="A589" s="4">
        <v>583</v>
      </c>
      <c r="C589" s="105">
        <f>IF(male=0,VLOOKUP((($A$5:$A$1570/'Life tables'!$I$2)*2)+age,lifetable,13,1),IF(male=1,VLOOKUP((($A$5:$A$1570/'Life tables'!$I$2)*2)+age,lifetable,10,1),"error"))</f>
        <v>3.7736298212742714E-4</v>
      </c>
      <c r="F589" s="96">
        <f t="shared" si="162"/>
        <v>97.829344216693741</v>
      </c>
      <c r="G589" s="96">
        <f t="shared" si="163"/>
        <v>9.8271623721038068</v>
      </c>
      <c r="H589" s="96">
        <f t="shared" si="164"/>
        <v>0.56123744837067069</v>
      </c>
      <c r="I589" s="96">
        <f t="shared" si="165"/>
        <v>0.22488253771874572</v>
      </c>
      <c r="J589" s="96">
        <f t="shared" si="166"/>
        <v>4.0922232954030323E-2</v>
      </c>
      <c r="K589" s="96">
        <f t="shared" si="167"/>
        <v>0.23498969814583834</v>
      </c>
      <c r="L589" s="96">
        <f t="shared" si="175"/>
        <v>86.940149927400654</v>
      </c>
      <c r="M589" s="96">
        <f t="shared" si="168"/>
        <v>538.75368791814287</v>
      </c>
      <c r="N589" s="96">
        <f t="shared" si="169"/>
        <v>51.883147425066618</v>
      </c>
      <c r="O589" s="96">
        <f t="shared" si="170"/>
        <v>1.2384453510799558</v>
      </c>
      <c r="P589" s="96">
        <f t="shared" si="171"/>
        <v>1.2384453510799558</v>
      </c>
      <c r="Q589" s="96">
        <f t="shared" si="172"/>
        <v>0.22381916440119048</v>
      </c>
      <c r="R589" s="96">
        <f t="shared" si="173"/>
        <v>9.7080641649796601E-2</v>
      </c>
      <c r="S589" s="96">
        <f t="shared" si="176"/>
        <v>484.07274998486537</v>
      </c>
      <c r="T589" s="96">
        <f t="shared" si="177"/>
        <v>81.557113762985352</v>
      </c>
      <c r="U589" s="96">
        <f t="shared" si="178"/>
        <v>282.45666583932905</v>
      </c>
      <c r="V589" s="32">
        <f t="shared" si="179"/>
        <v>1000.0000000000001</v>
      </c>
      <c r="W589" s="100">
        <f>IF(A589=1,((cPH1_+cPHr+(cNES*L589+(cNES+cOSEX)*G589+(cNES+cEREX)*H589+(cNES+cHOEX)*I589+(cNES+cNES)*S589+(cNES+cOSEX)*N589+(cNES+cEREX)*O589+(cNES+cHOEX)*P589)))/(1+cDR)^(A$6:A$65537 + 0.5),(cPHr+(cNES*L589+(cNES+cOSEX)*G589+(cNES+cEREX)*H589+(cNES+cHOEX)*I589+(cNES+cNES)*S589+(cNES+cOSEX)*N589+(cNES+cEREX)*O589+(cNES+cHOEX)*P589))/(1+cDR)^(((cycle + 0.5)/('Life tables'!$I$2/2))))</f>
        <v>41581.68713373287</v>
      </c>
      <c r="X589" s="107">
        <f>((L589+G589+H589+I589+N589+O589+P589+S589)/('Life tables'!$I$2/2))/(1+oDR)^(((cycle + 0.5)/('Life tables'!$I$2/2)))</f>
        <v>17.481041314698778</v>
      </c>
      <c r="Y589" s="31">
        <f>((uNES*L589+ uOCEX*G589+uEREX*H589+uHOEX*I589+uNES*S589+ uOCEX*N589+uEREX*O589+uHOEX*P589)/('Life tables'!$I$2/2))/(1+oDR)^(((cycle + 0.5)/('Life tables'!$I$2/2)))</f>
        <v>11.52130148339579</v>
      </c>
      <c r="Z589" s="100">
        <f t="shared" si="174"/>
        <v>153203.15351776808</v>
      </c>
      <c r="AA589" s="107">
        <f>((L589+G589+H589+I589+N589+O589+P589+S589)/('Life tables'!$I$2/2))</f>
        <v>24.39397196541373</v>
      </c>
      <c r="AB589" s="31">
        <f>((uNES*L589+ uOCEX*G589+uEREX*H589+uHOEX*I589+uNES*S589+ uOCEX*N589+uEREX*O589+uHOEX*P589)/('Life tables'!$I$2/2))</f>
        <v>16.077434995518139</v>
      </c>
    </row>
    <row r="590" spans="1:28" x14ac:dyDescent="0.25">
      <c r="A590" s="4">
        <v>584</v>
      </c>
      <c r="C590" s="105">
        <f>IF(male=0,VLOOKUP((($A$5:$A$1570/'Life tables'!$I$2)*2)+age,lifetable,13,1),IF(male=1,VLOOKUP((($A$5:$A$1570/'Life tables'!$I$2)*2)+age,lifetable,10,1),"error"))</f>
        <v>3.7736298212742714E-4</v>
      </c>
      <c r="F590" s="96">
        <f t="shared" si="162"/>
        <v>97.737608079919994</v>
      </c>
      <c r="G590" s="96">
        <f t="shared" si="163"/>
        <v>9.8179472851717282</v>
      </c>
      <c r="H590" s="96">
        <f t="shared" si="164"/>
        <v>0.56071116706173907</v>
      </c>
      <c r="I590" s="96">
        <f t="shared" si="165"/>
        <v>0.22467166177550627</v>
      </c>
      <c r="J590" s="96">
        <f t="shared" si="166"/>
        <v>4.08838595233443E-2</v>
      </c>
      <c r="K590" s="96">
        <f t="shared" si="167"/>
        <v>0.23476934455702372</v>
      </c>
      <c r="L590" s="96">
        <f t="shared" si="175"/>
        <v>86.858624761830654</v>
      </c>
      <c r="M590" s="96">
        <f t="shared" si="168"/>
        <v>538.24861231776561</v>
      </c>
      <c r="N590" s="96">
        <f t="shared" si="169"/>
        <v>51.834507550439611</v>
      </c>
      <c r="O590" s="96">
        <f t="shared" si="170"/>
        <v>1.2372843223143835</v>
      </c>
      <c r="P590" s="96">
        <f t="shared" si="171"/>
        <v>1.2372843223143835</v>
      </c>
      <c r="Q590" s="96">
        <f t="shared" si="172"/>
        <v>0.2236093364197381</v>
      </c>
      <c r="R590" s="96">
        <f t="shared" si="173"/>
        <v>9.6989629626183807E-2</v>
      </c>
      <c r="S590" s="96">
        <f t="shared" si="176"/>
        <v>483.61893715665133</v>
      </c>
      <c r="T590" s="96">
        <f t="shared" si="177"/>
        <v>81.821606958928442</v>
      </c>
      <c r="U590" s="96">
        <f t="shared" si="178"/>
        <v>282.78842481351228</v>
      </c>
      <c r="V590" s="32">
        <f t="shared" si="179"/>
        <v>1000.0000000000001</v>
      </c>
      <c r="W590" s="100">
        <f>IF(A590=1,((cPH1_+cPHr+(cNES*L590+(cNES+cOSEX)*G590+(cNES+cEREX)*H590+(cNES+cHOEX)*I590+(cNES+cNES)*S590+(cNES+cOSEX)*N590+(cNES+cEREX)*O590+(cNES+cHOEX)*P590)))/(1+cDR)^(A$6:A$65537 + 0.5),(cPHr+(cNES*L590+(cNES+cOSEX)*G590+(cNES+cEREX)*H590+(cNES+cHOEX)*I590+(cNES+cNES)*S590+(cNES+cOSEX)*N590+(cNES+cEREX)*O590+(cNES+cHOEX)*P590))/(1+cDR)^(((cycle + 0.5)/('Life tables'!$I$2/2))))</f>
        <v>41449.967145662289</v>
      </c>
      <c r="X590" s="107">
        <f>((L590+G590+H590+I590+N590+O590+P590+S590)/('Life tables'!$I$2/2))/(1+oDR)^(((cycle + 0.5)/('Life tables'!$I$2/2)))</f>
        <v>17.454681738930187</v>
      </c>
      <c r="Y590" s="31">
        <f>((uNES*L590+ uOCEX*G590+uEREX*H590+uHOEX*I590+uNES*S590+ uOCEX*N590+uEREX*O590+uHOEX*P590)/('Life tables'!$I$2/2))/(1+oDR)^(((cycle + 0.5)/('Life tables'!$I$2/2)))</f>
        <v>11.503928570467632</v>
      </c>
      <c r="Z590" s="100">
        <f t="shared" si="174"/>
        <v>153059.54721179249</v>
      </c>
      <c r="AA590" s="107">
        <f>((L590+G590+H590+I590+N590+O590+P590+S590)/('Life tables'!$I$2/2))</f>
        <v>24.37110203795951</v>
      </c>
      <c r="AB590" s="31">
        <f>((uNES*L590+ uOCEX*G590+uEREX*H590+uHOEX*I590+uNES*S590+ uOCEX*N590+uEREX*O590+uHOEX*P590)/('Life tables'!$I$2/2))</f>
        <v>16.062362019638179</v>
      </c>
    </row>
    <row r="591" spans="1:28" x14ac:dyDescent="0.25">
      <c r="A591" s="4">
        <v>585</v>
      </c>
      <c r="C591" s="105">
        <f>IF(male=0,VLOOKUP((($A$5:$A$1570/'Life tables'!$I$2)*2)+age,lifetable,13,1),IF(male=1,VLOOKUP((($A$5:$A$1570/'Life tables'!$I$2)*2)+age,lifetable,10,1),"error"))</f>
        <v>3.7736298212742714E-4</v>
      </c>
      <c r="F591" s="96">
        <f t="shared" si="162"/>
        <v>97.645958836211179</v>
      </c>
      <c r="G591" s="96">
        <f t="shared" si="163"/>
        <v>9.8087409268298789</v>
      </c>
      <c r="H591" s="96">
        <f t="shared" si="164"/>
        <v>0.56018538424988351</v>
      </c>
      <c r="I591" s="96">
        <f t="shared" si="165"/>
        <v>0.22446098557533067</v>
      </c>
      <c r="J591" s="96">
        <f t="shared" si="166"/>
        <v>4.0845522440221216E-2</v>
      </c>
      <c r="K591" s="96">
        <f t="shared" si="167"/>
        <v>0.2345491996885605</v>
      </c>
      <c r="L591" s="96">
        <f t="shared" si="175"/>
        <v>86.777176817427303</v>
      </c>
      <c r="M591" s="96">
        <f t="shared" si="168"/>
        <v>537.74400939134819</v>
      </c>
      <c r="N591" s="96">
        <f t="shared" si="169"/>
        <v>51.785913195339042</v>
      </c>
      <c r="O591" s="96">
        <f t="shared" si="170"/>
        <v>1.2361243800951891</v>
      </c>
      <c r="P591" s="96">
        <f t="shared" si="171"/>
        <v>1.2361243800951891</v>
      </c>
      <c r="Q591" s="96">
        <f t="shared" si="172"/>
        <v>0.22339970480536983</v>
      </c>
      <c r="R591" s="96">
        <f t="shared" si="173"/>
        <v>9.6898702775985779E-2</v>
      </c>
      <c r="S591" s="96">
        <f t="shared" si="176"/>
        <v>483.16554902823742</v>
      </c>
      <c r="T591" s="96">
        <f t="shared" si="177"/>
        <v>82.085852186174037</v>
      </c>
      <c r="U591" s="96">
        <f t="shared" si="178"/>
        <v>283.11987271597684</v>
      </c>
      <c r="V591" s="32">
        <f t="shared" si="179"/>
        <v>1000.0000000000001</v>
      </c>
      <c r="W591" s="100">
        <f>IF(A591=1,((cPH1_+cPHr+(cNES*L591+(cNES+cOSEX)*G591+(cNES+cEREX)*H591+(cNES+cHOEX)*I591+(cNES+cNES)*S591+(cNES+cOSEX)*N591+(cNES+cEREX)*O591+(cNES+cHOEX)*P591)))/(1+cDR)^(A$6:A$65537 + 0.5),(cPHr+(cNES*L591+(cNES+cOSEX)*G591+(cNES+cEREX)*H591+(cNES+cHOEX)*I591+(cNES+cNES)*S591+(cNES+cOSEX)*N591+(cNES+cEREX)*O591+(cNES+cHOEX)*P591))/(1+cDR)^(((cycle + 0.5)/('Life tables'!$I$2/2))))</f>
        <v>41318.664397900255</v>
      </c>
      <c r="X591" s="107">
        <f>((L591+G591+H591+I591+N591+O591+P591+S591)/('Life tables'!$I$2/2))/(1+oDR)^(((cycle + 0.5)/('Life tables'!$I$2/2)))</f>
        <v>17.428361911729954</v>
      </c>
      <c r="Y591" s="31">
        <f>((uNES*L591+ uOCEX*G591+uEREX*H591+uHOEX*I591+uNES*S591+ uOCEX*N591+uEREX*O591+uHOEX*P591)/('Life tables'!$I$2/2))/(1+oDR)^(((cycle + 0.5)/('Life tables'!$I$2/2)))</f>
        <v>11.486581854761083</v>
      </c>
      <c r="Z591" s="100">
        <f t="shared" si="174"/>
        <v>152916.07546309609</v>
      </c>
      <c r="AA591" s="107">
        <f>((L591+G591+H591+I591+N591+O591+P591+S591)/('Life tables'!$I$2/2))</f>
        <v>24.348253553133762</v>
      </c>
      <c r="AB591" s="31">
        <f>((uNES*L591+ uOCEX*G591+uEREX*H591+uHOEX*I591+uNES*S591+ uOCEX*N591+uEREX*O591+uHOEX*P591)/('Life tables'!$I$2/2))</f>
        <v>16.047303175998096</v>
      </c>
    </row>
    <row r="592" spans="1:28" x14ac:dyDescent="0.25">
      <c r="A592" s="4">
        <v>586</v>
      </c>
      <c r="C592" s="105">
        <f>IF(male=0,VLOOKUP((($A$5:$A$1570/'Life tables'!$I$2)*2)+age,lifetable,13,1),IF(male=1,VLOOKUP((($A$5:$A$1570/'Life tables'!$I$2)*2)+age,lifetable,10,1),"error"))</f>
        <v>3.7736298212742714E-4</v>
      </c>
      <c r="F592" s="96">
        <f t="shared" si="162"/>
        <v>97.554396362430936</v>
      </c>
      <c r="G592" s="96">
        <f t="shared" si="163"/>
        <v>9.7995432847089532</v>
      </c>
      <c r="H592" s="96">
        <f t="shared" si="164"/>
        <v>0.55966009922868276</v>
      </c>
      <c r="I592" s="96">
        <f t="shared" si="165"/>
        <v>0.22425050883516262</v>
      </c>
      <c r="J592" s="96">
        <f t="shared" si="166"/>
        <v>4.0807221653152842E-2</v>
      </c>
      <c r="K592" s="96">
        <f t="shared" si="167"/>
        <v>0.23432926324467054</v>
      </c>
      <c r="L592" s="96">
        <f t="shared" si="175"/>
        <v>86.695805984760312</v>
      </c>
      <c r="M592" s="96">
        <f t="shared" si="168"/>
        <v>537.23987873541819</v>
      </c>
      <c r="N592" s="96">
        <f t="shared" si="169"/>
        <v>51.737364320909649</v>
      </c>
      <c r="O592" s="96">
        <f t="shared" si="170"/>
        <v>1.2349655234949011</v>
      </c>
      <c r="P592" s="96">
        <f t="shared" si="171"/>
        <v>1.2349655234949011</v>
      </c>
      <c r="Q592" s="96">
        <f t="shared" si="172"/>
        <v>0.22319026939046752</v>
      </c>
      <c r="R592" s="96">
        <f t="shared" si="173"/>
        <v>9.6807861026498868E-2</v>
      </c>
      <c r="S592" s="96">
        <f t="shared" si="176"/>
        <v>482.71258523710179</v>
      </c>
      <c r="T592" s="96">
        <f t="shared" si="177"/>
        <v>82.349849677217662</v>
      </c>
      <c r="U592" s="96">
        <f t="shared" si="178"/>
        <v>283.45100984024799</v>
      </c>
      <c r="V592" s="32">
        <f t="shared" si="179"/>
        <v>1000</v>
      </c>
      <c r="W592" s="100">
        <f>IF(A592=1,((cPH1_+cPHr+(cNES*L592+(cNES+cOSEX)*G592+(cNES+cEREX)*H592+(cNES+cHOEX)*I592+(cNES+cNES)*S592+(cNES+cOSEX)*N592+(cNES+cEREX)*O592+(cNES+cHOEX)*P592)))/(1+cDR)^(A$6:A$65537 + 0.5),(cPHr+(cNES*L592+(cNES+cOSEX)*G592+(cNES+cEREX)*H592+(cNES+cHOEX)*I592+(cNES+cNES)*S592+(cNES+cOSEX)*N592+(cNES+cEREX)*O592+(cNES+cHOEX)*P592))/(1+cDR)^(((cycle + 0.5)/('Life tables'!$I$2/2))))</f>
        <v>41187.777569768012</v>
      </c>
      <c r="X592" s="107">
        <f>((L592+G592+H592+I592+N592+O592+P592+S592)/('Life tables'!$I$2/2))/(1+oDR)^(((cycle + 0.5)/('Life tables'!$I$2/2)))</f>
        <v>17.402081773107831</v>
      </c>
      <c r="Y592" s="31">
        <f>((uNES*L592+ uOCEX*G592+uEREX*H592+uHOEX*I592+uNES*S592+ uOCEX*N592+uEREX*O592+uHOEX*P592)/('Life tables'!$I$2/2))/(1+oDR)^(((cycle + 0.5)/('Life tables'!$I$2/2)))</f>
        <v>11.469261296739548</v>
      </c>
      <c r="Z592" s="100">
        <f t="shared" si="174"/>
        <v>152772.73814913299</v>
      </c>
      <c r="AA592" s="107">
        <f>((L592+G592+H592+I592+N592+O592+P592+S592)/('Life tables'!$I$2/2))</f>
        <v>24.325426490760371</v>
      </c>
      <c r="AB592" s="31">
        <f>((uNES*L592+ uOCEX*G592+uEREX*H592+uHOEX*I592+uNES*S592+ uOCEX*N592+uEREX*O592+uHOEX*P592)/('Life tables'!$I$2/2))</f>
        <v>16.032258451302248</v>
      </c>
    </row>
    <row r="593" spans="1:28" x14ac:dyDescent="0.25">
      <c r="A593" s="4">
        <v>587</v>
      </c>
      <c r="C593" s="105">
        <f>IF(male=0,VLOOKUP((($A$5:$A$1570/'Life tables'!$I$2)*2)+age,lifetable,13,1),IF(male=1,VLOOKUP((($A$5:$A$1570/'Life tables'!$I$2)*2)+age,lifetable,10,1),"error"))</f>
        <v>3.7736298212742714E-4</v>
      </c>
      <c r="F593" s="96">
        <f t="shared" si="162"/>
        <v>97.462920537513128</v>
      </c>
      <c r="G593" s="96">
        <f t="shared" si="163"/>
        <v>9.7903543466476055</v>
      </c>
      <c r="H593" s="96">
        <f t="shared" si="164"/>
        <v>0.55913531130359195</v>
      </c>
      <c r="I593" s="96">
        <f t="shared" si="165"/>
        <v>0.22404023127670464</v>
      </c>
      <c r="J593" s="96">
        <f t="shared" si="166"/>
        <v>4.0768957111496938E-2</v>
      </c>
      <c r="K593" s="96">
        <f t="shared" si="167"/>
        <v>0.23410953493454856</v>
      </c>
      <c r="L593" s="96">
        <f t="shared" si="175"/>
        <v>86.614512156239186</v>
      </c>
      <c r="M593" s="96">
        <f t="shared" si="168"/>
        <v>536.73621994502116</v>
      </c>
      <c r="N593" s="96">
        <f t="shared" si="169"/>
        <v>51.688860888153428</v>
      </c>
      <c r="O593" s="96">
        <f t="shared" si="170"/>
        <v>1.2338077515826418</v>
      </c>
      <c r="P593" s="96">
        <f t="shared" si="171"/>
        <v>1.2338077515826418</v>
      </c>
      <c r="Q593" s="96">
        <f t="shared" si="172"/>
        <v>0.22298103000679745</v>
      </c>
      <c r="R593" s="96">
        <f t="shared" si="173"/>
        <v>9.6717104304752333E-2</v>
      </c>
      <c r="S593" s="96">
        <f t="shared" si="176"/>
        <v>482.26004541939091</v>
      </c>
      <c r="T593" s="96">
        <f t="shared" si="177"/>
        <v>82.61359966433595</v>
      </c>
      <c r="U593" s="96">
        <f t="shared" si="178"/>
        <v>283.78183647948731</v>
      </c>
      <c r="V593" s="32">
        <f t="shared" si="179"/>
        <v>1000</v>
      </c>
      <c r="W593" s="100">
        <f>IF(A593=1,((cPH1_+cPHr+(cNES*L593+(cNES+cOSEX)*G593+(cNES+cEREX)*H593+(cNES+cHOEX)*I593+(cNES+cNES)*S593+(cNES+cOSEX)*N593+(cNES+cEREX)*O593+(cNES+cHOEX)*P593)))/(1+cDR)^(A$6:A$65537 + 0.5),(cPHr+(cNES*L593+(cNES+cOSEX)*G593+(cNES+cEREX)*H593+(cNES+cHOEX)*I593+(cNES+cNES)*S593+(cNES+cOSEX)*N593+(cNES+cEREX)*O593+(cNES+cHOEX)*P593))/(1+cDR)^(((cycle + 0.5)/('Life tables'!$I$2/2))))</f>
        <v>41057.30534471821</v>
      </c>
      <c r="X593" s="107">
        <f>((L593+G593+H593+I593+N593+O593+P593+S593)/('Life tables'!$I$2/2))/(1+oDR)^(((cycle + 0.5)/('Life tables'!$I$2/2)))</f>
        <v>17.375841263166567</v>
      </c>
      <c r="Y593" s="31">
        <f>((uNES*L593+ uOCEX*G593+uEREX*H593+uHOEX*I593+uNES*S593+ uOCEX*N593+uEREX*O593+uHOEX*P593)/('Life tables'!$I$2/2))/(1+oDR)^(((cycle + 0.5)/('Life tables'!$I$2/2)))</f>
        <v>11.451966856927667</v>
      </c>
      <c r="Z593" s="100">
        <f t="shared" si="174"/>
        <v>152629.53514730308</v>
      </c>
      <c r="AA593" s="107">
        <f>((L593+G593+H593+I593+N593+O593+P593+S593)/('Life tables'!$I$2/2))</f>
        <v>24.302620830685548</v>
      </c>
      <c r="AB593" s="31">
        <f>((uNES*L593+ uOCEX*G593+uEREX*H593+uHOEX*I593+uNES*S593+ uOCEX*N593+uEREX*O593+uHOEX*P593)/('Life tables'!$I$2/2))</f>
        <v>16.017227832269644</v>
      </c>
    </row>
    <row r="594" spans="1:28" x14ac:dyDescent="0.25">
      <c r="A594" s="4">
        <v>588</v>
      </c>
      <c r="C594" s="105">
        <f>IF(male=0,VLOOKUP((($A$5:$A$1570/'Life tables'!$I$2)*2)+age,lifetable,13,1),IF(male=1,VLOOKUP((($A$5:$A$1570/'Life tables'!$I$2)*2)+age,lifetable,10,1),"error"))</f>
        <v>3.7736298212742714E-4</v>
      </c>
      <c r="F594" s="96">
        <f t="shared" si="162"/>
        <v>97.37153124236815</v>
      </c>
      <c r="G594" s="96">
        <f t="shared" si="163"/>
        <v>9.7811741006830353</v>
      </c>
      <c r="H594" s="96">
        <f t="shared" si="164"/>
        <v>0.55861101979140559</v>
      </c>
      <c r="I594" s="96">
        <f t="shared" si="165"/>
        <v>0.22383015262620273</v>
      </c>
      <c r="J594" s="96">
        <f t="shared" si="166"/>
        <v>4.0730728765438082E-2</v>
      </c>
      <c r="K594" s="96">
        <f t="shared" si="167"/>
        <v>0.23389001447213686</v>
      </c>
      <c r="L594" s="96">
        <f t="shared" si="175"/>
        <v>86.533295226029935</v>
      </c>
      <c r="M594" s="96">
        <f t="shared" si="168"/>
        <v>536.23303261380852</v>
      </c>
      <c r="N594" s="96">
        <f t="shared" si="169"/>
        <v>51.640402857938149</v>
      </c>
      <c r="O594" s="96">
        <f t="shared" si="170"/>
        <v>1.2326510634243284</v>
      </c>
      <c r="P594" s="96">
        <f t="shared" si="171"/>
        <v>1.2326510634243284</v>
      </c>
      <c r="Q594" s="96">
        <f t="shared" si="172"/>
        <v>0.22277198648554661</v>
      </c>
      <c r="R594" s="96">
        <f t="shared" si="173"/>
        <v>9.6626432537524287E-2</v>
      </c>
      <c r="S594" s="96">
        <f t="shared" si="176"/>
        <v>481.80792920999863</v>
      </c>
      <c r="T594" s="96">
        <f t="shared" si="177"/>
        <v>82.87710237958693</v>
      </c>
      <c r="U594" s="96">
        <f t="shared" si="178"/>
        <v>284.11235292649695</v>
      </c>
      <c r="V594" s="32">
        <f t="shared" si="179"/>
        <v>1000</v>
      </c>
      <c r="W594" s="100">
        <f>IF(A594=1,((cPH1_+cPHr+(cNES*L594+(cNES+cOSEX)*G594+(cNES+cEREX)*H594+(cNES+cHOEX)*I594+(cNES+cNES)*S594+(cNES+cOSEX)*N594+(cNES+cEREX)*O594+(cNES+cHOEX)*P594)))/(1+cDR)^(A$6:A$65537 + 0.5),(cPHr+(cNES*L594+(cNES+cOSEX)*G594+(cNES+cEREX)*H594+(cNES+cHOEX)*I594+(cNES+cNES)*S594+(cNES+cOSEX)*N594+(cNES+cEREX)*O594+(cNES+cHOEX)*P594))/(1+cDR)^(((cycle + 0.5)/('Life tables'!$I$2/2))))</f>
        <v>40927.246410324406</v>
      </c>
      <c r="X594" s="107">
        <f>((L594+G594+H594+I594+N594+O594+P594+S594)/('Life tables'!$I$2/2))/(1+oDR)^(((cycle + 0.5)/('Life tables'!$I$2/2)))</f>
        <v>17.349640322101664</v>
      </c>
      <c r="Y594" s="31">
        <f>((uNES*L594+ uOCEX*G594+uEREX*H594+uHOEX*I594+uNES*S594+ uOCEX*N594+uEREX*O594+uHOEX*P594)/('Life tables'!$I$2/2))/(1+oDR)^(((cycle + 0.5)/('Life tables'!$I$2/2)))</f>
        <v>11.434698495911146</v>
      </c>
      <c r="Z594" s="100">
        <f t="shared" si="174"/>
        <v>152486.46633496013</v>
      </c>
      <c r="AA594" s="107">
        <f>((L594+G594+H594+I594+N594+O594+P594+S594)/('Life tables'!$I$2/2))</f>
        <v>24.279836552777695</v>
      </c>
      <c r="AB594" s="31">
        <f>((uNES*L594+ uOCEX*G594+uEREX*H594+uHOEX*I594+uNES*S594+ uOCEX*N594+uEREX*O594+uHOEX*P594)/('Life tables'!$I$2/2))</f>
        <v>16.002211305633818</v>
      </c>
    </row>
    <row r="595" spans="1:28" x14ac:dyDescent="0.25">
      <c r="A595" s="4">
        <v>589</v>
      </c>
      <c r="C595" s="105">
        <f>IF(male=0,VLOOKUP((($A$5:$A$1570/'Life tables'!$I$2)*2)+age,lifetable,13,1),IF(male=1,VLOOKUP((($A$5:$A$1570/'Life tables'!$I$2)*2)+age,lifetable,10,1),"error"))</f>
        <v>3.7736298212742714E-4</v>
      </c>
      <c r="F595" s="96">
        <f t="shared" si="162"/>
        <v>97.280228359793696</v>
      </c>
      <c r="G595" s="96">
        <f t="shared" si="163"/>
        <v>9.7720025350420272</v>
      </c>
      <c r="H595" s="96">
        <f t="shared" si="164"/>
        <v>0.55808722401974564</v>
      </c>
      <c r="I595" s="96">
        <f t="shared" si="165"/>
        <v>0.22362027261424128</v>
      </c>
      <c r="J595" s="96">
        <f t="shared" si="166"/>
        <v>4.0692536565950267E-2</v>
      </c>
      <c r="K595" s="96">
        <f t="shared" si="167"/>
        <v>0.23367070157591127</v>
      </c>
      <c r="L595" s="96">
        <f t="shared" si="175"/>
        <v>86.452155089975818</v>
      </c>
      <c r="M595" s="96">
        <f t="shared" si="168"/>
        <v>535.73031633412234</v>
      </c>
      <c r="N595" s="96">
        <f t="shared" si="169"/>
        <v>51.591990191005458</v>
      </c>
      <c r="O595" s="96">
        <f t="shared" si="170"/>
        <v>1.2314954580828681</v>
      </c>
      <c r="P595" s="96">
        <f t="shared" si="171"/>
        <v>1.2314954580828681</v>
      </c>
      <c r="Q595" s="96">
        <f t="shared" si="172"/>
        <v>0.22256313865735816</v>
      </c>
      <c r="R595" s="96">
        <f t="shared" si="173"/>
        <v>9.6535845651356825E-2</v>
      </c>
      <c r="S595" s="96">
        <f t="shared" si="176"/>
        <v>481.35623624264241</v>
      </c>
      <c r="T595" s="96">
        <f t="shared" si="177"/>
        <v>83.140358054810235</v>
      </c>
      <c r="U595" s="96">
        <f t="shared" si="178"/>
        <v>284.4425594737242</v>
      </c>
      <c r="V595" s="32">
        <f t="shared" si="179"/>
        <v>999.99999999999977</v>
      </c>
      <c r="W595" s="100">
        <f>IF(A595=1,((cPH1_+cPHr+(cNES*L595+(cNES+cOSEX)*G595+(cNES+cEREX)*H595+(cNES+cHOEX)*I595+(cNES+cNES)*S595+(cNES+cOSEX)*N595+(cNES+cEREX)*O595+(cNES+cHOEX)*P595)))/(1+cDR)^(A$6:A$65537 + 0.5),(cPHr+(cNES*L595+(cNES+cOSEX)*G595+(cNES+cEREX)*H595+(cNES+cHOEX)*I595+(cNES+cNES)*S595+(cNES+cOSEX)*N595+(cNES+cEREX)*O595+(cNES+cHOEX)*P595))/(1+cDR)^(((cycle + 0.5)/('Life tables'!$I$2/2))))</f>
        <v>40797.599458270408</v>
      </c>
      <c r="X595" s="107">
        <f>((L595+G595+H595+I595+N595+O595+P595+S595)/('Life tables'!$I$2/2))/(1+oDR)^(((cycle + 0.5)/('Life tables'!$I$2/2)))</f>
        <v>17.323478890201102</v>
      </c>
      <c r="Y595" s="31">
        <f>((uNES*L595+ uOCEX*G595+uEREX*H595+uHOEX*I595+uNES*S595+ uOCEX*N595+uEREX*O595+uHOEX*P595)/('Life tables'!$I$2/2))/(1+oDR)^(((cycle + 0.5)/('Life tables'!$I$2/2)))</f>
        <v>11.417456174336573</v>
      </c>
      <c r="Z595" s="100">
        <f t="shared" si="174"/>
        <v>152343.53158941923</v>
      </c>
      <c r="AA595" s="107">
        <f>((L595+G595+H595+I595+N595+O595+P595+S595)/('Life tables'!$I$2/2))</f>
        <v>24.257073636927192</v>
      </c>
      <c r="AB595" s="31">
        <f>((uNES*L595+ uOCEX*G595+uEREX*H595+uHOEX*I595+uNES*S595+ uOCEX*N595+uEREX*O595+uHOEX*P595)/('Life tables'!$I$2/2))</f>
        <v>15.98720885814271</v>
      </c>
    </row>
    <row r="596" spans="1:28" x14ac:dyDescent="0.25">
      <c r="A596" s="4">
        <v>590</v>
      </c>
      <c r="C596" s="105">
        <f>IF(male=0,VLOOKUP((($A$5:$A$1570/'Life tables'!$I$2)*2)+age,lifetable,13,1),IF(male=1,VLOOKUP((($A$5:$A$1570/'Life tables'!$I$2)*2)+age,lifetable,10,1),"error"))</f>
        <v>3.7736298212742714E-4</v>
      </c>
      <c r="F596" s="96">
        <f t="shared" si="162"/>
        <v>97.189011774389741</v>
      </c>
      <c r="G596" s="96">
        <f t="shared" si="163"/>
        <v>9.7628396381324052</v>
      </c>
      <c r="H596" s="96">
        <f t="shared" si="164"/>
        <v>0.55756392332657323</v>
      </c>
      <c r="I596" s="96">
        <f t="shared" si="165"/>
        <v>0.22341059097554766</v>
      </c>
      <c r="J596" s="96">
        <f t="shared" si="166"/>
        <v>4.0654380464761407E-2</v>
      </c>
      <c r="K596" s="96">
        <f t="shared" si="167"/>
        <v>0.23345159596867657</v>
      </c>
      <c r="L596" s="96">
        <f t="shared" si="175"/>
        <v>86.371091645521773</v>
      </c>
      <c r="M596" s="96">
        <f t="shared" si="168"/>
        <v>535.22807069707585</v>
      </c>
      <c r="N596" s="96">
        <f t="shared" si="169"/>
        <v>51.543622847978682</v>
      </c>
      <c r="O596" s="96">
        <f t="shared" si="170"/>
        <v>1.230340934618344</v>
      </c>
      <c r="P596" s="96">
        <f t="shared" si="171"/>
        <v>1.230340934618344</v>
      </c>
      <c r="Q596" s="96">
        <f t="shared" si="172"/>
        <v>0.22235448635236463</v>
      </c>
      <c r="R596" s="96">
        <f t="shared" si="173"/>
        <v>9.6445343572570702E-2</v>
      </c>
      <c r="S596" s="96">
        <f t="shared" si="176"/>
        <v>480.90496614993555</v>
      </c>
      <c r="T596" s="96">
        <f t="shared" si="177"/>
        <v>83.403366921627367</v>
      </c>
      <c r="U596" s="96">
        <f t="shared" si="178"/>
        <v>284.77245641326545</v>
      </c>
      <c r="V596" s="32">
        <f t="shared" si="179"/>
        <v>1000</v>
      </c>
      <c r="W596" s="100">
        <f>IF(A596=1,((cPH1_+cPHr+(cNES*L596+(cNES+cOSEX)*G596+(cNES+cEREX)*H596+(cNES+cHOEX)*I596+(cNES+cNES)*S596+(cNES+cOSEX)*N596+(cNES+cEREX)*O596+(cNES+cHOEX)*P596)))/(1+cDR)^(A$6:A$65537 + 0.5),(cPHr+(cNES*L596+(cNES+cOSEX)*G596+(cNES+cEREX)*H596+(cNES+cHOEX)*I596+(cNES+cNES)*S596+(cNES+cOSEX)*N596+(cNES+cEREX)*O596+(cNES+cHOEX)*P596))/(1+cDR)^(((cycle + 0.5)/('Life tables'!$I$2/2))))</f>
        <v>40668.363184339585</v>
      </c>
      <c r="X596" s="107">
        <f>((L596+G596+H596+I596+N596+O596+P596+S596)/('Life tables'!$I$2/2))/(1+oDR)^(((cycle + 0.5)/('Life tables'!$I$2/2)))</f>
        <v>17.297356907845113</v>
      </c>
      <c r="Y596" s="31">
        <f>((uNES*L596+ uOCEX*G596+uEREX*H596+uHOEX*I596+uNES*S596+ uOCEX*N596+uEREX*O596+uHOEX*P596)/('Life tables'!$I$2/2))/(1+oDR)^(((cycle + 0.5)/('Life tables'!$I$2/2)))</f>
        <v>11.400239852911279</v>
      </c>
      <c r="Z596" s="100">
        <f t="shared" si="174"/>
        <v>152200.73078796413</v>
      </c>
      <c r="AA596" s="107">
        <f>((L596+G596+H596+I596+N596+O596+P596+S596)/('Life tables'!$I$2/2))</f>
        <v>24.234332063046253</v>
      </c>
      <c r="AB596" s="31">
        <f>((uNES*L596+ uOCEX*G596+uEREX*H596+uHOEX*I596+uNES*S596+ uOCEX*N596+uEREX*O596+uHOEX*P596)/('Life tables'!$I$2/2))</f>
        <v>15.972220476558567</v>
      </c>
    </row>
    <row r="597" spans="1:28" x14ac:dyDescent="0.25">
      <c r="A597" s="4">
        <v>591</v>
      </c>
      <c r="C597" s="105">
        <f>IF(male=0,VLOOKUP((($A$5:$A$1570/'Life tables'!$I$2)*2)+age,lifetable,13,1),IF(male=1,VLOOKUP((($A$5:$A$1570/'Life tables'!$I$2)*2)+age,lifetable,10,1),"error"))</f>
        <v>3.7736298212742714E-4</v>
      </c>
      <c r="F597" s="96">
        <f t="shared" si="162"/>
        <v>97.097881372477417</v>
      </c>
      <c r="G597" s="96">
        <f t="shared" si="163"/>
        <v>9.7536853985348877</v>
      </c>
      <c r="H597" s="96">
        <f t="shared" si="164"/>
        <v>0.5570411170597237</v>
      </c>
      <c r="I597" s="96">
        <f t="shared" si="165"/>
        <v>0.22320110744880561</v>
      </c>
      <c r="J597" s="96">
        <f t="shared" si="166"/>
        <v>4.0616260414319379E-2</v>
      </c>
      <c r="K597" s="96">
        <f t="shared" si="167"/>
        <v>0.23323269737737198</v>
      </c>
      <c r="L597" s="96">
        <f t="shared" si="175"/>
        <v>86.290104791642307</v>
      </c>
      <c r="M597" s="96">
        <f t="shared" si="168"/>
        <v>534.72629529262974</v>
      </c>
      <c r="N597" s="96">
        <f t="shared" si="169"/>
        <v>51.495300789370134</v>
      </c>
      <c r="O597" s="96">
        <f t="shared" si="170"/>
        <v>1.2291874920881891</v>
      </c>
      <c r="P597" s="96">
        <f t="shared" si="171"/>
        <v>1.2291874920881891</v>
      </c>
      <c r="Q597" s="96">
        <f t="shared" si="172"/>
        <v>0.2221460294002198</v>
      </c>
      <c r="R597" s="96">
        <f t="shared" si="173"/>
        <v>9.6354926227278925E-2</v>
      </c>
      <c r="S597" s="96">
        <f t="shared" si="176"/>
        <v>480.45411856345572</v>
      </c>
      <c r="T597" s="96">
        <f t="shared" si="177"/>
        <v>83.666129211441913</v>
      </c>
      <c r="U597" s="96">
        <f t="shared" si="178"/>
        <v>285.1020440368701</v>
      </c>
      <c r="V597" s="32">
        <f t="shared" si="179"/>
        <v>1000</v>
      </c>
      <c r="W597" s="100">
        <f>IF(A597=1,((cPH1_+cPHr+(cNES*L597+(cNES+cOSEX)*G597+(cNES+cEREX)*H597+(cNES+cHOEX)*I597+(cNES+cNES)*S597+(cNES+cOSEX)*N597+(cNES+cEREX)*O597+(cNES+cHOEX)*P597)))/(1+cDR)^(A$6:A$65537 + 0.5),(cPHr+(cNES*L597+(cNES+cOSEX)*G597+(cNES+cEREX)*H597+(cNES+cHOEX)*I597+(cNES+cNES)*S597+(cNES+cOSEX)*N597+(cNES+cEREX)*O597+(cNES+cHOEX)*P597))/(1+cDR)^(((cycle + 0.5)/('Life tables'!$I$2/2))))</f>
        <v>40539.536288404066</v>
      </c>
      <c r="X597" s="107">
        <f>((L597+G597+H597+I597+N597+O597+P597+S597)/('Life tables'!$I$2/2))/(1+oDR)^(((cycle + 0.5)/('Life tables'!$I$2/2)))</f>
        <v>17.271274315505906</v>
      </c>
      <c r="Y597" s="31">
        <f>((uNES*L597+ uOCEX*G597+uEREX*H597+uHOEX*I597+uNES*S597+ uOCEX*N597+uEREX*O597+uHOEX*P597)/('Life tables'!$I$2/2))/(1+oDR)^(((cycle + 0.5)/('Life tables'!$I$2/2)))</f>
        <v>11.38304949240316</v>
      </c>
      <c r="Z597" s="100">
        <f t="shared" si="174"/>
        <v>152058.06380785402</v>
      </c>
      <c r="AA597" s="107">
        <f>((L597+G597+H597+I597+N597+O597+P597+S597)/('Life tables'!$I$2/2))</f>
        <v>24.211611811068739</v>
      </c>
      <c r="AB597" s="31">
        <f>((uNES*L597+ uOCEX*G597+uEREX*H597+uHOEX*I597+uNES*S597+ uOCEX*N597+uEREX*O597+uHOEX*P597)/('Life tables'!$I$2/2))</f>
        <v>15.957246147657838</v>
      </c>
    </row>
    <row r="598" spans="1:28" x14ac:dyDescent="0.25">
      <c r="A598" s="4">
        <v>592</v>
      </c>
      <c r="C598" s="105">
        <f>IF(male=0,VLOOKUP((($A$5:$A$1570/'Life tables'!$I$2)*2)+age,lifetable,13,1),IF(male=1,VLOOKUP((($A$5:$A$1570/'Life tables'!$I$2)*2)+age,lifetable,10,1),"error"))</f>
        <v>3.7736298212742714E-4</v>
      </c>
      <c r="F598" s="96">
        <f t="shared" si="162"/>
        <v>97.006837042021758</v>
      </c>
      <c r="G598" s="96">
        <f t="shared" si="163"/>
        <v>9.7445398049953322</v>
      </c>
      <c r="H598" s="96">
        <f t="shared" si="164"/>
        <v>0.55651880457646341</v>
      </c>
      <c r="I598" s="96">
        <f t="shared" si="165"/>
        <v>0.22299182177647789</v>
      </c>
      <c r="J598" s="96">
        <f t="shared" si="166"/>
        <v>4.0578176367759705E-2</v>
      </c>
      <c r="K598" s="96">
        <f t="shared" si="167"/>
        <v>0.23301400553288537</v>
      </c>
      <c r="L598" s="96">
        <f t="shared" si="175"/>
        <v>86.209194428772832</v>
      </c>
      <c r="M598" s="96">
        <f t="shared" si="168"/>
        <v>534.22498970966615</v>
      </c>
      <c r="N598" s="96">
        <f t="shared" si="169"/>
        <v>51.447023975588287</v>
      </c>
      <c r="O598" s="96">
        <f t="shared" si="170"/>
        <v>1.2280351295473577</v>
      </c>
      <c r="P598" s="96">
        <f t="shared" si="171"/>
        <v>1.2280351295473577</v>
      </c>
      <c r="Q598" s="96">
        <f t="shared" si="172"/>
        <v>0.22193776763012937</v>
      </c>
      <c r="R598" s="96">
        <f t="shared" si="173"/>
        <v>9.626459354140017E-2</v>
      </c>
      <c r="S598" s="96">
        <f t="shared" si="176"/>
        <v>480.00369311381161</v>
      </c>
      <c r="T598" s="96">
        <f t="shared" si="177"/>
        <v>83.928645155439796</v>
      </c>
      <c r="U598" s="96">
        <f t="shared" si="178"/>
        <v>285.43132263594435</v>
      </c>
      <c r="V598" s="32">
        <f t="shared" si="179"/>
        <v>999.99999999999977</v>
      </c>
      <c r="W598" s="100">
        <f>IF(A598=1,((cPH1_+cPHr+(cNES*L598+(cNES+cOSEX)*G598+(cNES+cEREX)*H598+(cNES+cHOEX)*I598+(cNES+cNES)*S598+(cNES+cOSEX)*N598+(cNES+cEREX)*O598+(cNES+cHOEX)*P598)))/(1+cDR)^(A$6:A$65537 + 0.5),(cPHr+(cNES*L598+(cNES+cOSEX)*G598+(cNES+cEREX)*H598+(cNES+cHOEX)*I598+(cNES+cNES)*S598+(cNES+cOSEX)*N598+(cNES+cEREX)*O598+(cNES+cHOEX)*P598))/(1+cDR)^(((cycle + 0.5)/('Life tables'!$I$2/2))))</f>
        <v>40411.11747441395</v>
      </c>
      <c r="X598" s="107">
        <f>((L598+G598+H598+I598+N598+O598+P598+S598)/('Life tables'!$I$2/2))/(1+oDR)^(((cycle + 0.5)/('Life tables'!$I$2/2)))</f>
        <v>17.245231053747457</v>
      </c>
      <c r="Y598" s="31">
        <f>((uNES*L598+ uOCEX*G598+uEREX*H598+uHOEX*I598+uNES*S598+ uOCEX*N598+uEREX*O598+uHOEX*P598)/('Life tables'!$I$2/2))/(1+oDR)^(((cycle + 0.5)/('Life tables'!$I$2/2)))</f>
        <v>11.365885053640541</v>
      </c>
      <c r="Z598" s="100">
        <f t="shared" si="174"/>
        <v>151915.53052633026</v>
      </c>
      <c r="AA598" s="107">
        <f>((L598+G598+H598+I598+N598+O598+P598+S598)/('Life tables'!$I$2/2))</f>
        <v>24.188912860950033</v>
      </c>
      <c r="AB598" s="31">
        <f>((uNES*L598+ uOCEX*G598+uEREX*H598+uHOEX*I598+uNES*S598+ uOCEX*N598+uEREX*O598+uHOEX*P598)/('Life tables'!$I$2/2))</f>
        <v>15.942285858231076</v>
      </c>
    </row>
    <row r="599" spans="1:28" x14ac:dyDescent="0.25">
      <c r="A599" s="4">
        <v>593</v>
      </c>
      <c r="C599" s="105">
        <f>IF(male=0,VLOOKUP((($A$5:$A$1570/'Life tables'!$I$2)*2)+age,lifetable,13,1),IF(male=1,VLOOKUP((($A$5:$A$1570/'Life tables'!$I$2)*2)+age,lifetable,10,1),"error"))</f>
        <v>3.7736298212742714E-4</v>
      </c>
      <c r="F599" s="96">
        <f t="shared" si="162"/>
        <v>96.915878672558051</v>
      </c>
      <c r="G599" s="96">
        <f t="shared" si="163"/>
        <v>9.7354028464173243</v>
      </c>
      <c r="H599" s="96">
        <f t="shared" si="164"/>
        <v>0.55599698524306695</v>
      </c>
      <c r="I599" s="96">
        <f t="shared" si="165"/>
        <v>0.22278273370463669</v>
      </c>
      <c r="J599" s="96">
        <f t="shared" si="166"/>
        <v>4.0540128278874765E-2</v>
      </c>
      <c r="K599" s="96">
        <f t="shared" si="167"/>
        <v>0.2327955201698764</v>
      </c>
      <c r="L599" s="96">
        <f t="shared" si="175"/>
        <v>86.128360458744268</v>
      </c>
      <c r="M599" s="96">
        <f t="shared" si="168"/>
        <v>533.72415353605766</v>
      </c>
      <c r="N599" s="96">
        <f t="shared" si="169"/>
        <v>51.39879236694437</v>
      </c>
      <c r="O599" s="96">
        <f t="shared" si="170"/>
        <v>1.2268838460484828</v>
      </c>
      <c r="P599" s="96">
        <f t="shared" si="171"/>
        <v>1.2268838460484828</v>
      </c>
      <c r="Q599" s="96">
        <f t="shared" si="172"/>
        <v>0.22172970087087973</v>
      </c>
      <c r="R599" s="96">
        <f t="shared" si="173"/>
        <v>9.6174345440671188E-2</v>
      </c>
      <c r="S599" s="96">
        <f t="shared" si="176"/>
        <v>479.55368943070476</v>
      </c>
      <c r="T599" s="96">
        <f t="shared" si="177"/>
        <v>84.190914984589554</v>
      </c>
      <c r="U599" s="96">
        <f t="shared" si="178"/>
        <v>285.76029250155489</v>
      </c>
      <c r="V599" s="32">
        <f t="shared" si="179"/>
        <v>999.99999999999989</v>
      </c>
      <c r="W599" s="100">
        <f>IF(A599=1,((cPH1_+cPHr+(cNES*L599+(cNES+cOSEX)*G599+(cNES+cEREX)*H599+(cNES+cHOEX)*I599+(cNES+cNES)*S599+(cNES+cOSEX)*N599+(cNES+cEREX)*O599+(cNES+cHOEX)*P599)))/(1+cDR)^(A$6:A$65537 + 0.5),(cPHr+(cNES*L599+(cNES+cOSEX)*G599+(cNES+cEREX)*H599+(cNES+cHOEX)*I599+(cNES+cNES)*S599+(cNES+cOSEX)*N599+(cNES+cEREX)*O599+(cNES+cHOEX)*P599))/(1+cDR)^(((cycle + 0.5)/('Life tables'!$I$2/2))))</f>
        <v>40283.105450386356</v>
      </c>
      <c r="X599" s="107">
        <f>((L599+G599+H599+I599+N599+O599+P599+S599)/('Life tables'!$I$2/2))/(1+oDR)^(((cycle + 0.5)/('Life tables'!$I$2/2)))</f>
        <v>17.219227063225276</v>
      </c>
      <c r="Y599" s="31">
        <f>((uNES*L599+ uOCEX*G599+uEREX*H599+uHOEX*I599+uNES*S599+ uOCEX*N599+uEREX*O599+uHOEX*P599)/('Life tables'!$I$2/2))/(1+oDR)^(((cycle + 0.5)/('Life tables'!$I$2/2)))</f>
        <v>11.348746497512028</v>
      </c>
      <c r="Z599" s="100">
        <f t="shared" si="174"/>
        <v>151773.13082062267</v>
      </c>
      <c r="AA599" s="107">
        <f>((L599+G599+H599+I599+N599+O599+P599+S599)/('Life tables'!$I$2/2))</f>
        <v>24.166235192666903</v>
      </c>
      <c r="AB599" s="31">
        <f>((uNES*L599+ uOCEX*G599+uEREX*H599+uHOEX*I599+uNES*S599+ uOCEX*N599+uEREX*O599+uHOEX*P599)/('Life tables'!$I$2/2))</f>
        <v>15.927339595082868</v>
      </c>
    </row>
    <row r="600" spans="1:28" x14ac:dyDescent="0.25">
      <c r="A600" s="4">
        <v>594</v>
      </c>
      <c r="C600" s="105">
        <f>IF(male=0,VLOOKUP((($A$5:$A$1570/'Life tables'!$I$2)*2)+age,lifetable,13,1),IF(male=1,VLOOKUP((($A$5:$A$1570/'Life tables'!$I$2)*2)+age,lifetable,10,1),"error"))</f>
        <v>3.7736298212742714E-4</v>
      </c>
      <c r="F600" s="96">
        <f t="shared" si="162"/>
        <v>96.825006155121628</v>
      </c>
      <c r="G600" s="96">
        <f t="shared" si="163"/>
        <v>9.7262745118551344</v>
      </c>
      <c r="H600" s="96">
        <f t="shared" si="164"/>
        <v>0.5554756584344146</v>
      </c>
      <c r="I600" s="96">
        <f t="shared" si="165"/>
        <v>0.22257384298280247</v>
      </c>
      <c r="J600" s="96">
        <f t="shared" si="166"/>
        <v>4.050211610208438E-2</v>
      </c>
      <c r="K600" s="96">
        <f t="shared" si="167"/>
        <v>0.2325772410266079</v>
      </c>
      <c r="L600" s="96">
        <f t="shared" si="175"/>
        <v>86.047602784720581</v>
      </c>
      <c r="M600" s="96">
        <f t="shared" si="168"/>
        <v>533.22378635873383</v>
      </c>
      <c r="N600" s="96">
        <f t="shared" si="169"/>
        <v>51.350605923658804</v>
      </c>
      <c r="O600" s="96">
        <f t="shared" si="170"/>
        <v>1.2257336406420303</v>
      </c>
      <c r="P600" s="96">
        <f t="shared" si="171"/>
        <v>1.2257336406420303</v>
      </c>
      <c r="Q600" s="96">
        <f t="shared" si="172"/>
        <v>0.22152182895086528</v>
      </c>
      <c r="R600" s="96">
        <f t="shared" si="173"/>
        <v>9.608418185065884E-2</v>
      </c>
      <c r="S600" s="96">
        <f t="shared" si="176"/>
        <v>479.10410714298945</v>
      </c>
      <c r="T600" s="96">
        <f t="shared" si="177"/>
        <v>84.452938929642499</v>
      </c>
      <c r="U600" s="96">
        <f t="shared" si="178"/>
        <v>286.08895392443213</v>
      </c>
      <c r="V600" s="32">
        <f t="shared" si="179"/>
        <v>1000</v>
      </c>
      <c r="W600" s="100">
        <f>IF(A600=1,((cPH1_+cPHr+(cNES*L600+(cNES+cOSEX)*G600+(cNES+cEREX)*H600+(cNES+cHOEX)*I600+(cNES+cNES)*S600+(cNES+cOSEX)*N600+(cNES+cEREX)*O600+(cNES+cHOEX)*P600)))/(1+cDR)^(A$6:A$65537 + 0.5),(cPHr+(cNES*L600+(cNES+cOSEX)*G600+(cNES+cEREX)*H600+(cNES+cHOEX)*I600+(cNES+cNES)*S600+(cNES+cOSEX)*N600+(cNES+cEREX)*O600+(cNES+cHOEX)*P600))/(1+cDR)^(((cycle + 0.5)/('Life tables'!$I$2/2))))</f>
        <v>40155.498928394372</v>
      </c>
      <c r="X600" s="107">
        <f>((L600+G600+H600+I600+N600+O600+P600+S600)/('Life tables'!$I$2/2))/(1+oDR)^(((cycle + 0.5)/('Life tables'!$I$2/2)))</f>
        <v>17.193262284686156</v>
      </c>
      <c r="Y600" s="31">
        <f>((uNES*L600+ uOCEX*G600+uEREX*H600+uHOEX*I600+uNES*S600+ uOCEX*N600+uEREX*O600+uHOEX*P600)/('Life tables'!$I$2/2))/(1+oDR)^(((cycle + 0.5)/('Life tables'!$I$2/2)))</f>
        <v>11.331633784966332</v>
      </c>
      <c r="Z600" s="100">
        <f t="shared" si="174"/>
        <v>151630.86456795517</v>
      </c>
      <c r="AA600" s="107">
        <f>((L600+G600+H600+I600+N600+O600+P600+S600)/('Life tables'!$I$2/2))</f>
        <v>24.143578786217311</v>
      </c>
      <c r="AB600" s="31">
        <f>((uNES*L600+ uOCEX*G600+uEREX*H600+uHOEX*I600+uNES*S600+ uOCEX*N600+uEREX*O600+uHOEX*P600)/('Life tables'!$I$2/2))</f>
        <v>15.912407345031701</v>
      </c>
    </row>
    <row r="601" spans="1:28" x14ac:dyDescent="0.25">
      <c r="A601" s="4">
        <v>595</v>
      </c>
      <c r="C601" s="105">
        <f>IF(male=0,VLOOKUP((($A$5:$A$1570/'Life tables'!$I$2)*2)+age,lifetable,13,1),IF(male=1,VLOOKUP((($A$5:$A$1570/'Life tables'!$I$2)*2)+age,lifetable,10,1),"error"))</f>
        <v>3.7736298212742714E-4</v>
      </c>
      <c r="F601" s="96">
        <f t="shared" si="162"/>
        <v>96.734219382180939</v>
      </c>
      <c r="G601" s="96">
        <f t="shared" si="163"/>
        <v>9.7171547905069939</v>
      </c>
      <c r="H601" s="96">
        <f t="shared" si="164"/>
        <v>0.55495482353360837</v>
      </c>
      <c r="I601" s="96">
        <f t="shared" si="165"/>
        <v>0.22236514936379001</v>
      </c>
      <c r="J601" s="96">
        <f t="shared" si="166"/>
        <v>4.0464139792407872E-2</v>
      </c>
      <c r="K601" s="96">
        <f t="shared" si="167"/>
        <v>0.23235916784478516</v>
      </c>
      <c r="L601" s="96">
        <f t="shared" si="175"/>
        <v>85.966921311139359</v>
      </c>
      <c r="M601" s="96">
        <f t="shared" si="168"/>
        <v>532.7238877637443</v>
      </c>
      <c r="N601" s="96">
        <f t="shared" si="169"/>
        <v>51.302464605867279</v>
      </c>
      <c r="O601" s="96">
        <f t="shared" si="170"/>
        <v>1.2245845123764429</v>
      </c>
      <c r="P601" s="96">
        <f t="shared" si="171"/>
        <v>1.2245845123764429</v>
      </c>
      <c r="Q601" s="96">
        <f t="shared" si="172"/>
        <v>0.22131415169811505</v>
      </c>
      <c r="R601" s="96">
        <f t="shared" si="173"/>
        <v>9.5994102696771388E-2</v>
      </c>
      <c r="S601" s="96">
        <f t="shared" si="176"/>
        <v>478.65494587872922</v>
      </c>
      <c r="T601" s="96">
        <f t="shared" si="177"/>
        <v>84.714717221133029</v>
      </c>
      <c r="U601" s="96">
        <f t="shared" si="178"/>
        <v>286.41730719497372</v>
      </c>
      <c r="V601" s="32">
        <f t="shared" si="179"/>
        <v>1000</v>
      </c>
      <c r="W601" s="100">
        <f>IF(A601=1,((cPH1_+cPHr+(cNES*L601+(cNES+cOSEX)*G601+(cNES+cEREX)*H601+(cNES+cHOEX)*I601+(cNES+cNES)*S601+(cNES+cOSEX)*N601+(cNES+cEREX)*O601+(cNES+cHOEX)*P601)))/(1+cDR)^(A$6:A$65537 + 0.5),(cPHr+(cNES*L601+(cNES+cOSEX)*G601+(cNES+cEREX)*H601+(cNES+cHOEX)*I601+(cNES+cNES)*S601+(cNES+cOSEX)*N601+(cNES+cEREX)*O601+(cNES+cHOEX)*P601))/(1+cDR)^(((cycle + 0.5)/('Life tables'!$I$2/2))))</f>
        <v>40028.296624556097</v>
      </c>
      <c r="X601" s="107">
        <f>((L601+G601+H601+I601+N601+O601+P601+S601)/('Life tables'!$I$2/2))/(1+oDR)^(((cycle + 0.5)/('Life tables'!$I$2/2)))</f>
        <v>17.167336658967965</v>
      </c>
      <c r="Y601" s="31">
        <f>((uNES*L601+ uOCEX*G601+uEREX*H601+uHOEX*I601+uNES*S601+ uOCEX*N601+uEREX*O601+uHOEX*P601)/('Life tables'!$I$2/2))/(1+oDR)^(((cycle + 0.5)/('Life tables'!$I$2/2)))</f>
        <v>11.314546877012148</v>
      </c>
      <c r="Z601" s="100">
        <f t="shared" si="174"/>
        <v>151488.7316455518</v>
      </c>
      <c r="AA601" s="107">
        <f>((L601+G601+H601+I601+N601+O601+P601+S601)/('Life tables'!$I$2/2))</f>
        <v>24.120943621620327</v>
      </c>
      <c r="AB601" s="31">
        <f>((uNES*L601+ uOCEX*G601+uEREX*H601+uHOEX*I601+uNES*S601+ uOCEX*N601+uEREX*O601+uHOEX*P601)/('Life tables'!$I$2/2))</f>
        <v>15.897489094909911</v>
      </c>
    </row>
    <row r="602" spans="1:28" x14ac:dyDescent="0.25">
      <c r="A602" s="4">
        <v>596</v>
      </c>
      <c r="C602" s="105">
        <f>IF(male=0,VLOOKUP((($A$5:$A$1570/'Life tables'!$I$2)*2)+age,lifetable,13,1),IF(male=1,VLOOKUP((($A$5:$A$1570/'Life tables'!$I$2)*2)+age,lifetable,10,1),"error"))</f>
        <v>3.7736298212742714E-4</v>
      </c>
      <c r="F602" s="96">
        <f t="shared" si="162"/>
        <v>96.643518247573809</v>
      </c>
      <c r="G602" s="96">
        <f t="shared" si="163"/>
        <v>9.7080436717086922</v>
      </c>
      <c r="H602" s="96">
        <f t="shared" si="164"/>
        <v>0.55443447993160611</v>
      </c>
      <c r="I602" s="96">
        <f t="shared" si="165"/>
        <v>0.2221566526035619</v>
      </c>
      <c r="J602" s="96">
        <f t="shared" si="166"/>
        <v>4.0426199305437345E-2</v>
      </c>
      <c r="K602" s="96">
        <f t="shared" si="167"/>
        <v>0.2321413003694027</v>
      </c>
      <c r="L602" s="96">
        <f t="shared" si="175"/>
        <v>85.886315943655106</v>
      </c>
      <c r="M602" s="96">
        <f t="shared" si="168"/>
        <v>532.22445733631923</v>
      </c>
      <c r="N602" s="96">
        <f t="shared" si="169"/>
        <v>51.254368373626548</v>
      </c>
      <c r="O602" s="96">
        <f t="shared" si="170"/>
        <v>1.2234364602982799</v>
      </c>
      <c r="P602" s="96">
        <f t="shared" si="171"/>
        <v>1.2234364602982799</v>
      </c>
      <c r="Q602" s="96">
        <f t="shared" si="172"/>
        <v>0.22110666894031761</v>
      </c>
      <c r="R602" s="96">
        <f t="shared" si="173"/>
        <v>9.5904107904269426E-2</v>
      </c>
      <c r="S602" s="96">
        <f t="shared" si="176"/>
        <v>478.20620526525153</v>
      </c>
      <c r="T602" s="96">
        <f t="shared" si="177"/>
        <v>84.97625008937878</v>
      </c>
      <c r="U602" s="96">
        <f t="shared" si="178"/>
        <v>286.7453526032474</v>
      </c>
      <c r="V602" s="32">
        <f t="shared" si="179"/>
        <v>999.99999999999977</v>
      </c>
      <c r="W602" s="100">
        <f>IF(A602=1,((cPH1_+cPHr+(cNES*L602+(cNES+cOSEX)*G602+(cNES+cEREX)*H602+(cNES+cHOEX)*I602+(cNES+cNES)*S602+(cNES+cOSEX)*N602+(cNES+cEREX)*O602+(cNES+cHOEX)*P602)))/(1+cDR)^(A$6:A$65537 + 0.5),(cPHr+(cNES*L602+(cNES+cOSEX)*G602+(cNES+cEREX)*H602+(cNES+cHOEX)*I602+(cNES+cNES)*S602+(cNES+cOSEX)*N602+(cNES+cEREX)*O602+(cNES+cHOEX)*P602))/(1+cDR)^(((cycle + 0.5)/('Life tables'!$I$2/2))))</f>
        <v>39901.497259023483</v>
      </c>
      <c r="X602" s="107">
        <f>((L602+G602+H602+I602+N602+O602+P602+S602)/('Life tables'!$I$2/2))/(1+oDR)^(((cycle + 0.5)/('Life tables'!$I$2/2)))</f>
        <v>17.141450126999423</v>
      </c>
      <c r="Y602" s="31">
        <f>((uNES*L602+ uOCEX*G602+uEREX*H602+uHOEX*I602+uNES*S602+ uOCEX*N602+uEREX*O602+uHOEX*P602)/('Life tables'!$I$2/2))/(1+oDR)^(((cycle + 0.5)/('Life tables'!$I$2/2)))</f>
        <v>11.297485734718009</v>
      </c>
      <c r="Z602" s="100">
        <f t="shared" si="174"/>
        <v>151346.73193064192</v>
      </c>
      <c r="AA602" s="107">
        <f>((L602+G602+H602+I602+N602+O602+P602+S602)/('Life tables'!$I$2/2))</f>
        <v>24.098329678915963</v>
      </c>
      <c r="AB602" s="31">
        <f>((uNES*L602+ uOCEX*G602+uEREX*H602+uHOEX*I602+uNES*S602+ uOCEX*N602+uEREX*O602+uHOEX*P602)/('Life tables'!$I$2/2))</f>
        <v>15.882584831563586</v>
      </c>
    </row>
    <row r="603" spans="1:28" x14ac:dyDescent="0.25">
      <c r="A603" s="4">
        <v>597</v>
      </c>
      <c r="C603" s="105">
        <f>IF(male=0,VLOOKUP((($A$5:$A$1570/'Life tables'!$I$2)*2)+age,lifetable,13,1),IF(male=1,VLOOKUP((($A$5:$A$1570/'Life tables'!$I$2)*2)+age,lifetable,10,1),"error"))</f>
        <v>3.7736298212742714E-4</v>
      </c>
      <c r="F603" s="96">
        <f t="shared" si="162"/>
        <v>96.552902646446597</v>
      </c>
      <c r="G603" s="96">
        <f t="shared" si="163"/>
        <v>9.6989411449274598</v>
      </c>
      <c r="H603" s="96">
        <f t="shared" si="164"/>
        <v>0.55391462702687277</v>
      </c>
      <c r="I603" s="96">
        <f t="shared" si="165"/>
        <v>0.22194835246108868</v>
      </c>
      <c r="J603" s="96">
        <f t="shared" si="166"/>
        <v>4.0388294597312309E-2</v>
      </c>
      <c r="K603" s="96">
        <f t="shared" si="167"/>
        <v>0.23192363834859814</v>
      </c>
      <c r="L603" s="96">
        <f t="shared" si="175"/>
        <v>85.805786589085272</v>
      </c>
      <c r="M603" s="96">
        <f t="shared" si="168"/>
        <v>531.7254946609271</v>
      </c>
      <c r="N603" s="96">
        <f t="shared" si="169"/>
        <v>51.206317186920039</v>
      </c>
      <c r="O603" s="96">
        <f t="shared" si="170"/>
        <v>1.2222894834523492</v>
      </c>
      <c r="P603" s="96">
        <f t="shared" si="171"/>
        <v>1.2222894834523492</v>
      </c>
      <c r="Q603" s="96">
        <f t="shared" si="172"/>
        <v>0.22089938050484501</v>
      </c>
      <c r="R603" s="96">
        <f t="shared" si="173"/>
        <v>9.5814197398276318E-2</v>
      </c>
      <c r="S603" s="96">
        <f t="shared" si="176"/>
        <v>477.75788492919924</v>
      </c>
      <c r="T603" s="96">
        <f t="shared" si="177"/>
        <v>85.237537764480933</v>
      </c>
      <c r="U603" s="96">
        <f t="shared" si="178"/>
        <v>287.07309043899426</v>
      </c>
      <c r="V603" s="32">
        <f t="shared" si="179"/>
        <v>1000</v>
      </c>
      <c r="W603" s="100">
        <f>IF(A603=1,((cPH1_+cPHr+(cNES*L603+(cNES+cOSEX)*G603+(cNES+cEREX)*H603+(cNES+cHOEX)*I603+(cNES+cNES)*S603+(cNES+cOSEX)*N603+(cNES+cEREX)*O603+(cNES+cHOEX)*P603)))/(1+cDR)^(A$6:A$65537 + 0.5),(cPHr+(cNES*L603+(cNES+cOSEX)*G603+(cNES+cEREX)*H603+(cNES+cHOEX)*I603+(cNES+cNES)*S603+(cNES+cOSEX)*N603+(cNES+cEREX)*O603+(cNES+cHOEX)*P603))/(1+cDR)^(((cycle + 0.5)/('Life tables'!$I$2/2))))</f>
        <v>39775.099555971239</v>
      </c>
      <c r="X603" s="107">
        <f>((L603+G603+H603+I603+N603+O603+P603+S603)/('Life tables'!$I$2/2))/(1+oDR)^(((cycle + 0.5)/('Life tables'!$I$2/2)))</f>
        <v>17.115602629799906</v>
      </c>
      <c r="Y603" s="31">
        <f>((uNES*L603+ uOCEX*G603+uEREX*H603+uHOEX*I603+uNES*S603+ uOCEX*N603+uEREX*O603+uHOEX*P603)/('Life tables'!$I$2/2))/(1+oDR)^(((cycle + 0.5)/('Life tables'!$I$2/2)))</f>
        <v>11.280450319212145</v>
      </c>
      <c r="Z603" s="100">
        <f t="shared" si="174"/>
        <v>151204.86530046546</v>
      </c>
      <c r="AA603" s="107">
        <f>((L603+G603+H603+I603+N603+O603+P603+S603)/('Life tables'!$I$2/2))</f>
        <v>24.075736938165111</v>
      </c>
      <c r="AB603" s="31">
        <f>((uNES*L603+ uOCEX*G603+uEREX*H603+uHOEX*I603+uNES*S603+ uOCEX*N603+uEREX*O603+uHOEX*P603)/('Life tables'!$I$2/2))</f>
        <v>15.867694541852499</v>
      </c>
    </row>
    <row r="604" spans="1:28" x14ac:dyDescent="0.25">
      <c r="A604" s="4">
        <v>598</v>
      </c>
      <c r="C604" s="105">
        <f>IF(male=0,VLOOKUP((($A$5:$A$1570/'Life tables'!$I$2)*2)+age,lifetable,13,1),IF(male=1,VLOOKUP((($A$5:$A$1570/'Life tables'!$I$2)*2)+age,lifetable,10,1),"error"))</f>
        <v>3.7736298212742714E-4</v>
      </c>
      <c r="F604" s="96">
        <f t="shared" si="162"/>
        <v>96.462372475196332</v>
      </c>
      <c r="G604" s="96">
        <f t="shared" si="163"/>
        <v>9.6898471997561604</v>
      </c>
      <c r="H604" s="96">
        <f t="shared" si="164"/>
        <v>0.55339526422504803</v>
      </c>
      <c r="I604" s="96">
        <f t="shared" si="165"/>
        <v>0.2217402486982159</v>
      </c>
      <c r="J604" s="96">
        <f t="shared" si="166"/>
        <v>4.0350425624695409E-2</v>
      </c>
      <c r="K604" s="96">
        <f t="shared" si="167"/>
        <v>0.23170618153351344</v>
      </c>
      <c r="L604" s="96">
        <f t="shared" si="175"/>
        <v>85.725333155358697</v>
      </c>
      <c r="M604" s="96">
        <f t="shared" si="168"/>
        <v>531.22699932132821</v>
      </c>
      <c r="N604" s="96">
        <f t="shared" si="169"/>
        <v>51.158311005662959</v>
      </c>
      <c r="O604" s="96">
        <f t="shared" si="170"/>
        <v>1.2211435808818316</v>
      </c>
      <c r="P604" s="96">
        <f t="shared" si="171"/>
        <v>1.2211435808818316</v>
      </c>
      <c r="Q604" s="96">
        <f t="shared" si="172"/>
        <v>0.2206922862187751</v>
      </c>
      <c r="R604" s="96">
        <f t="shared" si="173"/>
        <v>9.5724371103787842E-2</v>
      </c>
      <c r="S604" s="96">
        <f t="shared" si="176"/>
        <v>477.30998449657903</v>
      </c>
      <c r="T604" s="96">
        <f t="shared" si="177"/>
        <v>85.498580476324406</v>
      </c>
      <c r="U604" s="96">
        <f t="shared" si="178"/>
        <v>287.40052099163154</v>
      </c>
      <c r="V604" s="32">
        <f t="shared" si="179"/>
        <v>999.99999999999966</v>
      </c>
      <c r="W604" s="100">
        <f>IF(A604=1,((cPH1_+cPHr+(cNES*L604+(cNES+cOSEX)*G604+(cNES+cEREX)*H604+(cNES+cHOEX)*I604+(cNES+cNES)*S604+(cNES+cOSEX)*N604+(cNES+cEREX)*O604+(cNES+cHOEX)*P604)))/(1+cDR)^(A$6:A$65537 + 0.5),(cPHr+(cNES*L604+(cNES+cOSEX)*G604+(cNES+cEREX)*H604+(cNES+cHOEX)*I604+(cNES+cNES)*S604+(cNES+cOSEX)*N604+(cNES+cEREX)*O604+(cNES+cHOEX)*P604))/(1+cDR)^(((cycle + 0.5)/('Life tables'!$I$2/2))))</f>
        <v>39649.10224358557</v>
      </c>
      <c r="X604" s="107">
        <f>((L604+G604+H604+I604+N604+O604+P604+S604)/('Life tables'!$I$2/2))/(1+oDR)^(((cycle + 0.5)/('Life tables'!$I$2/2)))</f>
        <v>17.089794108479182</v>
      </c>
      <c r="Y604" s="31">
        <f>((uNES*L604+ uOCEX*G604+uEREX*H604+uHOEX*I604+uNES*S604+ uOCEX*N604+uEREX*O604+uHOEX*P604)/('Life tables'!$I$2/2))/(1+oDR)^(((cycle + 0.5)/('Life tables'!$I$2/2)))</f>
        <v>11.263440591682338</v>
      </c>
      <c r="Z604" s="100">
        <f t="shared" si="174"/>
        <v>151063.13163227765</v>
      </c>
      <c r="AA604" s="107">
        <f>((L604+G604+H604+I604+N604+O604+P604+S604)/('Life tables'!$I$2/2))</f>
        <v>24.053165379449311</v>
      </c>
      <c r="AB604" s="31">
        <f>((uNES*L604+ uOCEX*G604+uEREX*H604+uHOEX*I604+uNES*S604+ uOCEX*N604+uEREX*O604+uHOEX*P604)/('Life tables'!$I$2/2))</f>
        <v>15.852818212650012</v>
      </c>
    </row>
    <row r="605" spans="1:28" x14ac:dyDescent="0.25">
      <c r="A605" s="4">
        <v>599</v>
      </c>
      <c r="C605" s="105">
        <f>IF(male=0,VLOOKUP((($A$5:$A$1570/'Life tables'!$I$2)*2)+age,lifetable,13,1),IF(male=1,VLOOKUP((($A$5:$A$1570/'Life tables'!$I$2)*2)+age,lifetable,10,1),"error"))</f>
        <v>3.7736298212742714E-4</v>
      </c>
      <c r="F605" s="96">
        <f t="shared" si="162"/>
        <v>96.371927631415417</v>
      </c>
      <c r="G605" s="96">
        <f t="shared" si="163"/>
        <v>9.680761825907739</v>
      </c>
      <c r="H605" s="96">
        <f t="shared" si="164"/>
        <v>0.5528763909386295</v>
      </c>
      <c r="I605" s="96">
        <f t="shared" si="165"/>
        <v>0.22153234107953682</v>
      </c>
      <c r="J605" s="96">
        <f t="shared" si="166"/>
        <v>4.0312592344749314E-2</v>
      </c>
      <c r="K605" s="96">
        <f t="shared" si="167"/>
        <v>0.23148892967816165</v>
      </c>
      <c r="L605" s="96">
        <f t="shared" si="175"/>
        <v>85.644955551466609</v>
      </c>
      <c r="M605" s="96">
        <f t="shared" si="168"/>
        <v>530.72897090062838</v>
      </c>
      <c r="N605" s="96">
        <f t="shared" si="169"/>
        <v>51.110349789707499</v>
      </c>
      <c r="O605" s="96">
        <f t="shared" si="170"/>
        <v>1.2199987516284028</v>
      </c>
      <c r="P605" s="96">
        <f t="shared" si="171"/>
        <v>1.2199987516284028</v>
      </c>
      <c r="Q605" s="96">
        <f t="shared" si="172"/>
        <v>0.22048538590891403</v>
      </c>
      <c r="R605" s="96">
        <f t="shared" si="173"/>
        <v>9.5634628945681782E-2</v>
      </c>
      <c r="S605" s="96">
        <f t="shared" si="176"/>
        <v>476.8625035928095</v>
      </c>
      <c r="T605" s="96">
        <f t="shared" si="177"/>
        <v>85.759378454578069</v>
      </c>
      <c r="U605" s="96">
        <f t="shared" si="178"/>
        <v>287.72764455025538</v>
      </c>
      <c r="V605" s="32">
        <f t="shared" si="179"/>
        <v>999.99999999999977</v>
      </c>
      <c r="W605" s="100">
        <f>IF(A605=1,((cPH1_+cPHr+(cNES*L605+(cNES+cOSEX)*G605+(cNES+cEREX)*H605+(cNES+cHOEX)*I605+(cNES+cNES)*S605+(cNES+cOSEX)*N605+(cNES+cEREX)*O605+(cNES+cHOEX)*P605)))/(1+cDR)^(A$6:A$65537 + 0.5),(cPHr+(cNES*L605+(cNES+cOSEX)*G605+(cNES+cEREX)*H605+(cNES+cHOEX)*I605+(cNES+cNES)*S605+(cNES+cOSEX)*N605+(cNES+cEREX)*O605+(cNES+cHOEX)*P605))/(1+cDR)^(((cycle + 0.5)/('Life tables'!$I$2/2))))</f>
        <v>39523.504054053039</v>
      </c>
      <c r="X605" s="107">
        <f>((L605+G605+H605+I605+N605+O605+P605+S605)/('Life tables'!$I$2/2))/(1+oDR)^(((cycle + 0.5)/('Life tables'!$I$2/2)))</f>
        <v>17.064024504237281</v>
      </c>
      <c r="Y605" s="31">
        <f>((uNES*L605+ uOCEX*G605+uEREX*H605+uHOEX*I605+uNES*S605+ uOCEX*N605+uEREX*O605+uHOEX*P605)/('Life tables'!$I$2/2))/(1+oDR)^(((cycle + 0.5)/('Life tables'!$I$2/2)))</f>
        <v>11.246456513375794</v>
      </c>
      <c r="Z605" s="100">
        <f t="shared" si="174"/>
        <v>150921.53080335396</v>
      </c>
      <c r="AA605" s="107">
        <f>((L605+G605+H605+I605+N605+O605+P605+S605)/('Life tables'!$I$2/2))</f>
        <v>24.03061498287078</v>
      </c>
      <c r="AB605" s="31">
        <f>((uNES*L605+ uOCEX*G605+uEREX*H605+uHOEX*I605+uNES*S605+ uOCEX*N605+uEREX*O605+uHOEX*P605)/('Life tables'!$I$2/2))</f>
        <v>15.83795583084302</v>
      </c>
    </row>
    <row r="606" spans="1:28" x14ac:dyDescent="0.25">
      <c r="A606" s="4">
        <v>600</v>
      </c>
      <c r="C606" s="105">
        <f>IF(male=0,VLOOKUP((($A$5:$A$1570/'Life tables'!$I$2)*2)+age,lifetable,13,1),IF(male=1,VLOOKUP((($A$5:$A$1570/'Life tables'!$I$2)*2)+age,lifetable,10,1),"error"))</f>
        <v>4.0331437067231413E-4</v>
      </c>
      <c r="F606" s="96">
        <f t="shared" si="162"/>
        <v>96.281568013839049</v>
      </c>
      <c r="G606" s="96">
        <f t="shared" si="163"/>
        <v>9.6716850132099328</v>
      </c>
      <c r="H606" s="96">
        <f t="shared" si="164"/>
        <v>0.55235800658667089</v>
      </c>
      <c r="I606" s="96">
        <f t="shared" si="165"/>
        <v>0.22132462937227179</v>
      </c>
      <c r="J606" s="96">
        <f t="shared" si="166"/>
        <v>4.3044506890710599E-2</v>
      </c>
      <c r="K606" s="96">
        <f t="shared" si="167"/>
        <v>0.23127188253930103</v>
      </c>
      <c r="L606" s="96">
        <f t="shared" si="175"/>
        <v>85.561883975240164</v>
      </c>
      <c r="M606" s="96">
        <f t="shared" si="168"/>
        <v>530.23140898132726</v>
      </c>
      <c r="N606" s="96">
        <f t="shared" si="169"/>
        <v>51.062433498847469</v>
      </c>
      <c r="O606" s="96">
        <f t="shared" si="170"/>
        <v>1.218854994732345</v>
      </c>
      <c r="P606" s="96">
        <f t="shared" si="171"/>
        <v>1.218854994732345</v>
      </c>
      <c r="Q606" s="96">
        <f t="shared" si="172"/>
        <v>0.23542732372586553</v>
      </c>
      <c r="R606" s="96">
        <f t="shared" si="173"/>
        <v>9.5544970848726735E-2</v>
      </c>
      <c r="S606" s="96">
        <f t="shared" si="176"/>
        <v>476.40029319844052</v>
      </c>
      <c r="T606" s="96">
        <f t="shared" si="177"/>
        <v>86.037850285194651</v>
      </c>
      <c r="U606" s="96">
        <f t="shared" si="178"/>
        <v>288.05446140364342</v>
      </c>
      <c r="V606" s="32">
        <f t="shared" si="179"/>
        <v>999.99999999999977</v>
      </c>
      <c r="W606" s="100">
        <f>IF(A606=1,((cPH1_+cPHr+(cNES*L606+(cNES+cOSEX)*G606+(cNES+cEREX)*H606+(cNES+cHOEX)*I606+(cNES+cNES)*S606+(cNES+cOSEX)*N606+(cNES+cEREX)*O606+(cNES+cHOEX)*P606)))/(1+cDR)^(A$6:A$65537 + 0.5),(cPHr+(cNES*L606+(cNES+cOSEX)*G606+(cNES+cEREX)*H606+(cNES+cHOEX)*I606+(cNES+cNES)*S606+(cNES+cOSEX)*N606+(cNES+cEREX)*O606+(cNES+cHOEX)*P606))/(1+cDR)^(((cycle + 0.5)/('Life tables'!$I$2/2))))</f>
        <v>39397.328061797321</v>
      </c>
      <c r="X606" s="107">
        <f>((L606+G606+H606+I606+N606+O606+P606+S606)/('Life tables'!$I$2/2))/(1+oDR)^(((cycle + 0.5)/('Life tables'!$I$2/2)))</f>
        <v>17.037806003560046</v>
      </c>
      <c r="Y606" s="31">
        <f>((uNES*L606+ uOCEX*G606+uEREX*H606+uHOEX*I606+uNES*S606+ uOCEX*N606+uEREX*O606+uHOEX*P606)/('Life tables'!$I$2/2))/(1+oDR)^(((cycle + 0.5)/('Life tables'!$I$2/2)))</f>
        <v>11.229171249880228</v>
      </c>
      <c r="Z606" s="100">
        <f t="shared" si="174"/>
        <v>150776.32876526125</v>
      </c>
      <c r="AA606" s="107">
        <f>((L606+G606+H606+I606+N606+O606+P606+S606)/('Life tables'!$I$2/2))</f>
        <v>24.007398449689674</v>
      </c>
      <c r="AB606" s="31">
        <f>((uNES*L606+ uOCEX*G606+uEREX*H606+uHOEX*I606+uNES*S606+ uOCEX*N606+uEREX*O606+uHOEX*P606)/('Life tables'!$I$2/2))</f>
        <v>15.822646906494011</v>
      </c>
    </row>
    <row r="607" spans="1:28" x14ac:dyDescent="0.25">
      <c r="A607" s="4">
        <v>601</v>
      </c>
      <c r="C607" s="105">
        <f>IF(male=0,VLOOKUP((($A$5:$A$1570/'Life tables'!$I$2)*2)+age,lifetable,13,1),IF(male=1,VLOOKUP((($A$5:$A$1570/'Life tables'!$I$2)*2)+age,lifetable,10,1),"error"))</f>
        <v>4.0331437067231413E-4</v>
      </c>
      <c r="F607" s="96">
        <f t="shared" si="162"/>
        <v>96.188519566664482</v>
      </c>
      <c r="G607" s="96">
        <f t="shared" si="163"/>
        <v>9.6623381019515762</v>
      </c>
      <c r="H607" s="96">
        <f t="shared" si="164"/>
        <v>0.55182419668039739</v>
      </c>
      <c r="I607" s="96">
        <f t="shared" si="165"/>
        <v>0.22111073679127832</v>
      </c>
      <c r="J607" s="96">
        <f t="shared" si="166"/>
        <v>4.3002907812006358E-2</v>
      </c>
      <c r="K607" s="96">
        <f t="shared" si="167"/>
        <v>0.23104837673243331</v>
      </c>
      <c r="L607" s="96">
        <f t="shared" si="175"/>
        <v>85.47919524669679</v>
      </c>
      <c r="M607" s="96">
        <f t="shared" si="168"/>
        <v>529.71916874449732</v>
      </c>
      <c r="N607" s="96">
        <f t="shared" si="169"/>
        <v>51.013103654206972</v>
      </c>
      <c r="O607" s="96">
        <f t="shared" si="170"/>
        <v>1.2176774964540698</v>
      </c>
      <c r="P607" s="96">
        <f t="shared" si="171"/>
        <v>1.2176774964540698</v>
      </c>
      <c r="Q607" s="96">
        <f t="shared" si="172"/>
        <v>0.23519988463791475</v>
      </c>
      <c r="R607" s="96">
        <f t="shared" si="173"/>
        <v>9.5452667794500859E-2</v>
      </c>
      <c r="S607" s="96">
        <f t="shared" si="176"/>
        <v>475.94005754494981</v>
      </c>
      <c r="T607" s="96">
        <f t="shared" si="177"/>
        <v>86.316053077644568</v>
      </c>
      <c r="U607" s="96">
        <f t="shared" si="178"/>
        <v>288.38096244817035</v>
      </c>
      <c r="V607" s="32">
        <f t="shared" si="179"/>
        <v>1000</v>
      </c>
      <c r="W607" s="100">
        <f>IF(A607=1,((cPH1_+cPHr+(cNES*L607+(cNES+cOSEX)*G607+(cNES+cEREX)*H607+(cNES+cHOEX)*I607+(cNES+cNES)*S607+(cNES+cOSEX)*N607+(cNES+cEREX)*O607+(cNES+cHOEX)*P607)))/(1+cDR)^(A$6:A$65537 + 0.5),(cPHr+(cNES*L607+(cNES+cOSEX)*G607+(cNES+cEREX)*H607+(cNES+cHOEX)*I607+(cNES+cNES)*S607+(cNES+cOSEX)*N607+(cNES+cEREX)*O607+(cNES+cHOEX)*P607))/(1+cDR)^(((cycle + 0.5)/('Life tables'!$I$2/2))))</f>
        <v>39271.403876757824</v>
      </c>
      <c r="X607" s="107">
        <f>((L607+G607+H607+I607+N607+O607+P607+S607)/('Life tables'!$I$2/2))/(1+oDR)^(((cycle + 0.5)/('Life tables'!$I$2/2)))</f>
        <v>17.011627788766958</v>
      </c>
      <c r="Y607" s="31">
        <f>((uNES*L607+ uOCEX*G607+uEREX*H607+uHOEX*I607+uNES*S607+ uOCEX*N607+uEREX*O607+uHOEX*P607)/('Life tables'!$I$2/2))/(1+oDR)^(((cycle + 0.5)/('Life tables'!$I$2/2)))</f>
        <v>11.211917875761424</v>
      </c>
      <c r="Z607" s="100">
        <f t="shared" si="174"/>
        <v>150630.68724315002</v>
      </c>
      <c r="AA607" s="107">
        <f>((L607+G607+H607+I607+N607+O607+P607+S607)/('Life tables'!$I$2/2))</f>
        <v>23.984204348978864</v>
      </c>
      <c r="AB607" s="31">
        <f>((uNES*L607+ uOCEX*G607+uEREX*H607+uHOEX*I607+uNES*S607+ uOCEX*N607+uEREX*O607+uHOEX*P607)/('Life tables'!$I$2/2))</f>
        <v>15.807360284110832</v>
      </c>
    </row>
    <row r="608" spans="1:28" x14ac:dyDescent="0.25">
      <c r="A608" s="4">
        <v>602</v>
      </c>
      <c r="C608" s="105">
        <f>IF(male=0,VLOOKUP((($A$5:$A$1570/'Life tables'!$I$2)*2)+age,lifetable,13,1),IF(male=1,VLOOKUP((($A$5:$A$1570/'Life tables'!$I$2)*2)+age,lifetable,10,1),"error"))</f>
        <v>4.0331437067231413E-4</v>
      </c>
      <c r="F608" s="96">
        <f t="shared" si="162"/>
        <v>96.095562367705625</v>
      </c>
      <c r="G608" s="96">
        <f t="shared" si="163"/>
        <v>9.6530003567674605</v>
      </c>
      <c r="H608" s="96">
        <f t="shared" si="164"/>
        <v>0.55129091025627708</v>
      </c>
      <c r="I608" s="96">
        <f t="shared" si="165"/>
        <v>0.22089705396463288</v>
      </c>
      <c r="J608" s="96">
        <f t="shared" si="166"/>
        <v>4.2961349527553087E-2</v>
      </c>
      <c r="K608" s="96">
        <f t="shared" si="167"/>
        <v>0.23082509010714999</v>
      </c>
      <c r="L608" s="96">
        <f t="shared" si="175"/>
        <v>85.396587607082552</v>
      </c>
      <c r="M608" s="96">
        <f t="shared" si="168"/>
        <v>529.20742210647927</v>
      </c>
      <c r="N608" s="96">
        <f t="shared" si="169"/>
        <v>50.963821344201499</v>
      </c>
      <c r="O608" s="96">
        <f t="shared" si="170"/>
        <v>1.2165011328226052</v>
      </c>
      <c r="P608" s="96">
        <f t="shared" si="171"/>
        <v>1.2165011328226052</v>
      </c>
      <c r="Q608" s="96">
        <f t="shared" si="172"/>
        <v>0.23497266471209829</v>
      </c>
      <c r="R608" s="96">
        <f t="shared" si="173"/>
        <v>9.5360453684240384E-2</v>
      </c>
      <c r="S608" s="96">
        <f t="shared" si="176"/>
        <v>475.4802653782362</v>
      </c>
      <c r="T608" s="96">
        <f t="shared" si="177"/>
        <v>86.593987091884216</v>
      </c>
      <c r="U608" s="96">
        <f t="shared" si="178"/>
        <v>288.70714799196173</v>
      </c>
      <c r="V608" s="32">
        <f t="shared" si="179"/>
        <v>999.99999999999966</v>
      </c>
      <c r="W608" s="100">
        <f>IF(A608=1,((cPH1_+cPHr+(cNES*L608+(cNES+cOSEX)*G608+(cNES+cEREX)*H608+(cNES+cHOEX)*I608+(cNES+cNES)*S608+(cNES+cOSEX)*N608+(cNES+cEREX)*O608+(cNES+cHOEX)*P608)))/(1+cDR)^(A$6:A$65537 + 0.5),(cPHr+(cNES*L608+(cNES+cOSEX)*G608+(cNES+cEREX)*H608+(cNES+cHOEX)*I608+(cNES+cNES)*S608+(cNES+cOSEX)*N608+(cNES+cEREX)*O608+(cNES+cHOEX)*P608))/(1+cDR)^(((cycle + 0.5)/('Life tables'!$I$2/2))))</f>
        <v>39145.882154685365</v>
      </c>
      <c r="X608" s="107">
        <f>((L608+G608+H608+I608+N608+O608+P608+S608)/('Life tables'!$I$2/2))/(1+oDR)^(((cycle + 0.5)/('Life tables'!$I$2/2)))</f>
        <v>16.985489797874795</v>
      </c>
      <c r="Y608" s="31">
        <f>((uNES*L608+ uOCEX*G608+uEREX*H608+uHOEX*I608+uNES*S608+ uOCEX*N608+uEREX*O608+uHOEX*P608)/('Life tables'!$I$2/2))/(1+oDR)^(((cycle + 0.5)/('Life tables'!$I$2/2)))</f>
        <v>11.194691012115737</v>
      </c>
      <c r="Z608" s="100">
        <f t="shared" si="174"/>
        <v>150485.18631140739</v>
      </c>
      <c r="AA608" s="107">
        <f>((L608+G608+H608+I608+N608+O608+P608+S608)/('Life tables'!$I$2/2))</f>
        <v>23.96103265894892</v>
      </c>
      <c r="AB608" s="31">
        <f>((uNES*L608+ uOCEX*G608+uEREX*H608+uHOEX*I608+uNES*S608+ uOCEX*N608+uEREX*O608+uHOEX*P608)/('Life tables'!$I$2/2))</f>
        <v>15.792088431957289</v>
      </c>
    </row>
    <row r="609" spans="1:28" x14ac:dyDescent="0.25">
      <c r="A609" s="4">
        <v>603</v>
      </c>
      <c r="C609" s="105">
        <f>IF(male=0,VLOOKUP((($A$5:$A$1570/'Life tables'!$I$2)*2)+age,lifetable,13,1),IF(male=1,VLOOKUP((($A$5:$A$1570/'Life tables'!$I$2)*2)+age,lifetable,10,1),"error"))</f>
        <v>4.0331437067231413E-4</v>
      </c>
      <c r="F609" s="96">
        <f t="shared" si="162"/>
        <v>96.002696265341612</v>
      </c>
      <c r="G609" s="96">
        <f t="shared" si="163"/>
        <v>9.6436717624269512</v>
      </c>
      <c r="H609" s="96">
        <f t="shared" si="164"/>
        <v>0.55075814644447585</v>
      </c>
      <c r="I609" s="96">
        <f t="shared" si="165"/>
        <v>0.22068358054380111</v>
      </c>
      <c r="J609" s="96">
        <f t="shared" si="166"/>
        <v>4.2919831969565808E-2</v>
      </c>
      <c r="K609" s="96">
        <f t="shared" si="167"/>
        <v>0.23060202229925217</v>
      </c>
      <c r="L609" s="96">
        <f t="shared" si="175"/>
        <v>85.314060921657571</v>
      </c>
      <c r="M609" s="96">
        <f t="shared" si="168"/>
        <v>528.69616865081218</v>
      </c>
      <c r="N609" s="96">
        <f t="shared" si="169"/>
        <v>50.914586528724968</v>
      </c>
      <c r="O609" s="96">
        <f t="shared" si="170"/>
        <v>1.2153259028806236</v>
      </c>
      <c r="P609" s="96">
        <f t="shared" si="171"/>
        <v>1.2153259028806236</v>
      </c>
      <c r="Q609" s="96">
        <f t="shared" si="172"/>
        <v>0.23474566376350389</v>
      </c>
      <c r="R609" s="96">
        <f t="shared" si="173"/>
        <v>9.5268328442901201E-2</v>
      </c>
      <c r="S609" s="96">
        <f t="shared" si="176"/>
        <v>475.02091632411958</v>
      </c>
      <c r="T609" s="96">
        <f t="shared" si="177"/>
        <v>86.871652587617291</v>
      </c>
      <c r="U609" s="96">
        <f t="shared" si="178"/>
        <v>289.03301834270388</v>
      </c>
      <c r="V609" s="32">
        <f t="shared" si="179"/>
        <v>999.99999999999977</v>
      </c>
      <c r="W609" s="100">
        <f>IF(A609=1,((cPH1_+cPHr+(cNES*L609+(cNES+cOSEX)*G609+(cNES+cEREX)*H609+(cNES+cHOEX)*I609+(cNES+cNES)*S609+(cNES+cOSEX)*N609+(cNES+cEREX)*O609+(cNES+cHOEX)*P609)))/(1+cDR)^(A$6:A$65537 + 0.5),(cPHr+(cNES*L609+(cNES+cOSEX)*G609+(cNES+cEREX)*H609+(cNES+cHOEX)*I609+(cNES+cNES)*S609+(cNES+cOSEX)*N609+(cNES+cEREX)*O609+(cNES+cHOEX)*P609))/(1+cDR)^(((cycle + 0.5)/('Life tables'!$I$2/2))))</f>
        <v>39020.761610727124</v>
      </c>
      <c r="X609" s="107">
        <f>((L609+G609+H609+I609+N609+O609+P609+S609)/('Life tables'!$I$2/2))/(1+oDR)^(((cycle + 0.5)/('Life tables'!$I$2/2)))</f>
        <v>16.959391968999611</v>
      </c>
      <c r="Y609" s="31">
        <f>((uNES*L609+ uOCEX*G609+uEREX*H609+uHOEX*I609+uNES*S609+ uOCEX*N609+uEREX*O609+uHOEX*P609)/('Life tables'!$I$2/2))/(1+oDR)^(((cycle + 0.5)/('Life tables'!$I$2/2)))</f>
        <v>11.177490618159245</v>
      </c>
      <c r="Z609" s="100">
        <f t="shared" si="174"/>
        <v>150339.82583969543</v>
      </c>
      <c r="AA609" s="107">
        <f>((L609+G609+H609+I609+N609+O609+P609+S609)/('Life tables'!$I$2/2))</f>
        <v>23.93788335783697</v>
      </c>
      <c r="AB609" s="31">
        <f>((uNES*L609+ uOCEX*G609+uEREX*H609+uHOEX*I609+uNES*S609+ uOCEX*N609+uEREX*O609+uHOEX*P609)/('Life tables'!$I$2/2))</f>
        <v>15.776831335692988</v>
      </c>
    </row>
    <row r="610" spans="1:28" x14ac:dyDescent="0.25">
      <c r="A610" s="4">
        <v>604</v>
      </c>
      <c r="C610" s="105">
        <f>IF(male=0,VLOOKUP((($A$5:$A$1570/'Life tables'!$I$2)*2)+age,lifetable,13,1),IF(male=1,VLOOKUP((($A$5:$A$1570/'Life tables'!$I$2)*2)+age,lifetable,10,1),"error"))</f>
        <v>4.0331437067231413E-4</v>
      </c>
      <c r="F610" s="96">
        <f t="shared" si="162"/>
        <v>95.909921111076741</v>
      </c>
      <c r="G610" s="96">
        <f t="shared" si="163"/>
        <v>9.6343523040133459</v>
      </c>
      <c r="H610" s="96">
        <f t="shared" si="164"/>
        <v>0.55022590439308805</v>
      </c>
      <c r="I610" s="96">
        <f t="shared" si="165"/>
        <v>0.22047031618743251</v>
      </c>
      <c r="J610" s="96">
        <f t="shared" si="166"/>
        <v>4.2878355071656681E-2</v>
      </c>
      <c r="K610" s="96">
        <f t="shared" si="167"/>
        <v>0.23037917295204768</v>
      </c>
      <c r="L610" s="96">
        <f t="shared" si="175"/>
        <v>85.23161505845917</v>
      </c>
      <c r="M610" s="96">
        <f t="shared" si="168"/>
        <v>528.18540795860201</v>
      </c>
      <c r="N610" s="96">
        <f t="shared" si="169"/>
        <v>50.865399167436976</v>
      </c>
      <c r="O610" s="96">
        <f t="shared" si="170"/>
        <v>1.2141518056652032</v>
      </c>
      <c r="P610" s="96">
        <f t="shared" si="171"/>
        <v>1.2141518056652032</v>
      </c>
      <c r="Q610" s="96">
        <f t="shared" si="172"/>
        <v>0.23451888160613901</v>
      </c>
      <c r="R610" s="96">
        <f t="shared" si="173"/>
        <v>9.5176291995000745E-2</v>
      </c>
      <c r="S610" s="96">
        <f t="shared" si="176"/>
        <v>474.56201000623349</v>
      </c>
      <c r="T610" s="96">
        <f t="shared" si="177"/>
        <v>87.149049824295091</v>
      </c>
      <c r="U610" s="96">
        <f t="shared" si="178"/>
        <v>289.35857380765094</v>
      </c>
      <c r="V610" s="32">
        <f t="shared" si="179"/>
        <v>999.99999999999989</v>
      </c>
      <c r="W610" s="100">
        <f>IF(A610=1,((cPH1_+cPHr+(cNES*L610+(cNES+cOSEX)*G610+(cNES+cEREX)*H610+(cNES+cHOEX)*I610+(cNES+cNES)*S610+(cNES+cOSEX)*N610+(cNES+cEREX)*O610+(cNES+cHOEX)*P610)))/(1+cDR)^(A$6:A$65537 + 0.5),(cPHr+(cNES*L610+(cNES+cOSEX)*G610+(cNES+cEREX)*H610+(cNES+cHOEX)*I610+(cNES+cNES)*S610+(cNES+cOSEX)*N610+(cNES+cEREX)*O610+(cNES+cHOEX)*P610))/(1+cDR)^(((cycle + 0.5)/('Life tables'!$I$2/2))))</f>
        <v>38896.040964060347</v>
      </c>
      <c r="X610" s="107">
        <f>((L610+G610+H610+I610+N610+O610+P610+S610)/('Life tables'!$I$2/2))/(1+oDR)^(((cycle + 0.5)/('Life tables'!$I$2/2)))</f>
        <v>16.93333424035637</v>
      </c>
      <c r="Y610" s="31">
        <f>((uNES*L610+ uOCEX*G610+uEREX*H610+uHOEX*I610+uNES*S610+ uOCEX*N610+uEREX*O610+uHOEX*P610)/('Life tables'!$I$2/2))/(1+oDR)^(((cycle + 0.5)/('Life tables'!$I$2/2)))</f>
        <v>11.160316653173107</v>
      </c>
      <c r="Z610" s="100">
        <f t="shared" si="174"/>
        <v>150194.60569754435</v>
      </c>
      <c r="AA610" s="107">
        <f>((L610+G610+H610+I610+N610+O610+P610+S610)/('Life tables'!$I$2/2))</f>
        <v>23.914756423906379</v>
      </c>
      <c r="AB610" s="31">
        <f>((uNES*L610+ uOCEX*G610+uEREX*H610+uHOEX*I610+uNES*S610+ uOCEX*N610+uEREX*O610+uHOEX*P610)/('Life tables'!$I$2/2))</f>
        <v>15.761588980994681</v>
      </c>
    </row>
    <row r="611" spans="1:28" x14ac:dyDescent="0.25">
      <c r="A611" s="4">
        <v>605</v>
      </c>
      <c r="C611" s="105">
        <f>IF(male=0,VLOOKUP((($A$5:$A$1570/'Life tables'!$I$2)*2)+age,lifetable,13,1),IF(male=1,VLOOKUP((($A$5:$A$1570/'Life tables'!$I$2)*2)+age,lifetable,10,1),"error"))</f>
        <v>4.0331437067231413E-4</v>
      </c>
      <c r="F611" s="96">
        <f t="shared" si="162"/>
        <v>95.817236759397687</v>
      </c>
      <c r="G611" s="96">
        <f t="shared" si="163"/>
        <v>9.6250419669095226</v>
      </c>
      <c r="H611" s="96">
        <f t="shared" si="164"/>
        <v>0.549694183267318</v>
      </c>
      <c r="I611" s="96">
        <f t="shared" si="165"/>
        <v>0.2202572605610324</v>
      </c>
      <c r="J611" s="96">
        <f t="shared" si="166"/>
        <v>4.2836918768771201E-2</v>
      </c>
      <c r="K611" s="96">
        <f t="shared" si="167"/>
        <v>0.23015654171600811</v>
      </c>
      <c r="L611" s="96">
        <f t="shared" si="175"/>
        <v>85.149249888175035</v>
      </c>
      <c r="M611" s="96">
        <f t="shared" si="168"/>
        <v>527.6751396086562</v>
      </c>
      <c r="N611" s="96">
        <f t="shared" si="169"/>
        <v>50.816259219775759</v>
      </c>
      <c r="O611" s="96">
        <f t="shared" si="170"/>
        <v>1.2129788402081396</v>
      </c>
      <c r="P611" s="96">
        <f t="shared" si="171"/>
        <v>1.2129788402081396</v>
      </c>
      <c r="Q611" s="96">
        <f t="shared" si="172"/>
        <v>0.2342923180529905</v>
      </c>
      <c r="R611" s="96">
        <f t="shared" si="173"/>
        <v>9.5084344264642282E-2</v>
      </c>
      <c r="S611" s="96">
        <f t="shared" si="176"/>
        <v>474.1035460461465</v>
      </c>
      <c r="T611" s="96">
        <f t="shared" si="177"/>
        <v>87.426179061116855</v>
      </c>
      <c r="U611" s="96">
        <f t="shared" si="178"/>
        <v>289.68381469363158</v>
      </c>
      <c r="V611" s="32">
        <f t="shared" si="179"/>
        <v>999.99999999999989</v>
      </c>
      <c r="W611" s="100">
        <f>IF(A611=1,((cPH1_+cPHr+(cNES*L611+(cNES+cOSEX)*G611+(cNES+cEREX)*H611+(cNES+cHOEX)*I611+(cNES+cNES)*S611+(cNES+cOSEX)*N611+(cNES+cEREX)*O611+(cNES+cHOEX)*P611)))/(1+cDR)^(A$6:A$65537 + 0.5),(cPHr+(cNES*L611+(cNES+cOSEX)*G611+(cNES+cEREX)*H611+(cNES+cHOEX)*I611+(cNES+cNES)*S611+(cNES+cOSEX)*N611+(cNES+cEREX)*O611+(cNES+cHOEX)*P611))/(1+cDR)^(((cycle + 0.5)/('Life tables'!$I$2/2))))</f>
        <v>38771.718937883343</v>
      </c>
      <c r="X611" s="107">
        <f>((L611+G611+H611+I611+N611+O611+P611+S611)/('Life tables'!$I$2/2))/(1+oDR)^(((cycle + 0.5)/('Life tables'!$I$2/2)))</f>
        <v>16.907316550258628</v>
      </c>
      <c r="Y611" s="31">
        <f>((uNES*L611+ uOCEX*G611+uEREX*H611+uHOEX*I611+uNES*S611+ uOCEX*N611+uEREX*O611+uHOEX*P611)/('Life tables'!$I$2/2))/(1+oDR)^(((cycle + 0.5)/('Life tables'!$I$2/2)))</f>
        <v>11.143169076503364</v>
      </c>
      <c r="Z611" s="100">
        <f t="shared" si="174"/>
        <v>150049.52575436485</v>
      </c>
      <c r="AA611" s="107">
        <f>((L611+G611+H611+I611+N611+O611+P611+S611)/('Life tables'!$I$2/2))</f>
        <v>23.891651835446496</v>
      </c>
      <c r="AB611" s="31">
        <f>((uNES*L611+ uOCEX*G611+uEREX*H611+uHOEX*I611+uNES*S611+ uOCEX*N611+uEREX*O611+uHOEX*P611)/('Life tables'!$I$2/2))</f>
        <v>15.74636135355612</v>
      </c>
    </row>
    <row r="612" spans="1:28" x14ac:dyDescent="0.25">
      <c r="A612" s="4">
        <v>606</v>
      </c>
      <c r="C612" s="105">
        <f>IF(male=0,VLOOKUP((($A$5:$A$1570/'Life tables'!$I$2)*2)+age,lifetable,13,1),IF(male=1,VLOOKUP((($A$5:$A$1570/'Life tables'!$I$2)*2)+age,lifetable,10,1),"error"))</f>
        <v>4.0331437067231413E-4</v>
      </c>
      <c r="F612" s="96">
        <f t="shared" si="162"/>
        <v>95.724643067637331</v>
      </c>
      <c r="G612" s="96">
        <f t="shared" si="163"/>
        <v>9.6157407367842751</v>
      </c>
      <c r="H612" s="96">
        <f t="shared" si="164"/>
        <v>0.54916298224869831</v>
      </c>
      <c r="I612" s="96">
        <f t="shared" si="165"/>
        <v>0.22004441333664854</v>
      </c>
      <c r="J612" s="96">
        <f t="shared" si="166"/>
        <v>4.2795522997127328E-2</v>
      </c>
      <c r="K612" s="96">
        <f t="shared" si="167"/>
        <v>0.22993412824844178</v>
      </c>
      <c r="L612" s="96">
        <f t="shared" si="175"/>
        <v>85.066965284022132</v>
      </c>
      <c r="M612" s="96">
        <f t="shared" si="168"/>
        <v>527.16536317761415</v>
      </c>
      <c r="N612" s="96">
        <f t="shared" si="169"/>
        <v>50.767166644970779</v>
      </c>
      <c r="O612" s="96">
        <f t="shared" si="170"/>
        <v>1.211807005536244</v>
      </c>
      <c r="P612" s="96">
        <f t="shared" si="171"/>
        <v>1.211807005536244</v>
      </c>
      <c r="Q612" s="96">
        <f t="shared" si="172"/>
        <v>0.23406597291608255</v>
      </c>
      <c r="R612" s="96">
        <f t="shared" si="173"/>
        <v>9.4992485175538419E-2</v>
      </c>
      <c r="S612" s="96">
        <f t="shared" si="176"/>
        <v>473.64552406347929</v>
      </c>
      <c r="T612" s="96">
        <f t="shared" si="177"/>
        <v>87.703040557030064</v>
      </c>
      <c r="U612" s="96">
        <f t="shared" si="178"/>
        <v>290.00874130705557</v>
      </c>
      <c r="V612" s="32">
        <f t="shared" si="179"/>
        <v>1000</v>
      </c>
      <c r="W612" s="100">
        <f>IF(A612=1,((cPH1_+cPHr+(cNES*L612+(cNES+cOSEX)*G612+(cNES+cEREX)*H612+(cNES+cHOEX)*I612+(cNES+cNES)*S612+(cNES+cOSEX)*N612+(cNES+cEREX)*O612+(cNES+cHOEX)*P612)))/(1+cDR)^(A$6:A$65537 + 0.5),(cPHr+(cNES*L612+(cNES+cOSEX)*G612+(cNES+cEREX)*H612+(cNES+cHOEX)*I612+(cNES+cNES)*S612+(cNES+cOSEX)*N612+(cNES+cEREX)*O612+(cNES+cHOEX)*P612))/(1+cDR)^(((cycle + 0.5)/('Life tables'!$I$2/2))))</f>
        <v>38647.794259406255</v>
      </c>
      <c r="X612" s="107">
        <f>((L612+G612+H612+I612+N612+O612+P612+S612)/('Life tables'!$I$2/2))/(1+oDR)^(((cycle + 0.5)/('Life tables'!$I$2/2)))</f>
        <v>16.881338837118211</v>
      </c>
      <c r="Y612" s="31">
        <f>((uNES*L612+ uOCEX*G612+uEREX*H612+uHOEX*I612+uNES*S612+ uOCEX*N612+uEREX*O612+uHOEX*P612)/('Life tables'!$I$2/2))/(1+oDR)^(((cycle + 0.5)/('Life tables'!$I$2/2)))</f>
        <v>11.126047847560725</v>
      </c>
      <c r="Z612" s="100">
        <f t="shared" si="174"/>
        <v>149904.58587945992</v>
      </c>
      <c r="AA612" s="107">
        <f>((L612+G612+H612+I612+N612+O612+P612+S612)/('Life tables'!$I$2/2))</f>
        <v>23.868569570772411</v>
      </c>
      <c r="AB612" s="31">
        <f>((uNES*L612+ uOCEX*G612+uEREX*H612+uHOEX*I612+uNES*S612+ uOCEX*N612+uEREX*O612+uHOEX*P612)/('Life tables'!$I$2/2))</f>
        <v>15.731148439087885</v>
      </c>
    </row>
    <row r="613" spans="1:28" x14ac:dyDescent="0.25">
      <c r="A613" s="4">
        <v>607</v>
      </c>
      <c r="C613" s="105">
        <f>IF(male=0,VLOOKUP((($A$5:$A$1570/'Life tables'!$I$2)*2)+age,lifetable,13,1),IF(male=1,VLOOKUP((($A$5:$A$1570/'Life tables'!$I$2)*2)+age,lifetable,10,1),"error"))</f>
        <v>4.0331437067231413E-4</v>
      </c>
      <c r="F613" s="96">
        <f t="shared" si="162"/>
        <v>95.632139895845086</v>
      </c>
      <c r="G613" s="96">
        <f t="shared" si="163"/>
        <v>9.6064485995792719</v>
      </c>
      <c r="H613" s="96">
        <f t="shared" si="164"/>
        <v>0.54863230053434608</v>
      </c>
      <c r="I613" s="96">
        <f t="shared" si="165"/>
        <v>0.21983177419257335</v>
      </c>
      <c r="J613" s="96">
        <f t="shared" si="166"/>
        <v>4.2754167694157484E-2</v>
      </c>
      <c r="K613" s="96">
        <f t="shared" si="167"/>
        <v>0.2297119322131822</v>
      </c>
      <c r="L613" s="96">
        <f t="shared" si="175"/>
        <v>84.98476112163155</v>
      </c>
      <c r="M613" s="96">
        <f t="shared" si="168"/>
        <v>526.65607824006918</v>
      </c>
      <c r="N613" s="96">
        <f t="shared" si="169"/>
        <v>50.718121402054457</v>
      </c>
      <c r="O613" s="96">
        <f t="shared" si="170"/>
        <v>1.2106363006716241</v>
      </c>
      <c r="P613" s="96">
        <f t="shared" si="171"/>
        <v>1.2106363006716241</v>
      </c>
      <c r="Q613" s="96">
        <f t="shared" si="172"/>
        <v>0.23383984600653102</v>
      </c>
      <c r="R613" s="96">
        <f t="shared" si="173"/>
        <v>9.4900714651033058E-2</v>
      </c>
      <c r="S613" s="96">
        <f t="shared" si="176"/>
        <v>473.1879436760139</v>
      </c>
      <c r="T613" s="96">
        <f t="shared" si="177"/>
        <v>87.979634570730752</v>
      </c>
      <c r="U613" s="96">
        <f t="shared" si="178"/>
        <v>290.33335395391981</v>
      </c>
      <c r="V613" s="32">
        <f t="shared" si="179"/>
        <v>1000</v>
      </c>
      <c r="W613" s="100">
        <f>IF(A613=1,((cPH1_+cPHr+(cNES*L613+(cNES+cOSEX)*G613+(cNES+cEREX)*H613+(cNES+cHOEX)*I613+(cNES+cNES)*S613+(cNES+cOSEX)*N613+(cNES+cEREX)*O613+(cNES+cHOEX)*P613)))/(1+cDR)^(A$6:A$65537 + 0.5),(cPHr+(cNES*L613+(cNES+cOSEX)*G613+(cNES+cEREX)*H613+(cNES+cHOEX)*I613+(cNES+cNES)*S613+(cNES+cOSEX)*N613+(cNES+cEREX)*O613+(cNES+cHOEX)*P613))/(1+cDR)^(((cycle + 0.5)/('Life tables'!$I$2/2))))</f>
        <v>38524.265659841461</v>
      </c>
      <c r="X613" s="107">
        <f>((L613+G613+H613+I613+N613+O613+P613+S613)/('Life tables'!$I$2/2))/(1+oDR)^(((cycle + 0.5)/('Life tables'!$I$2/2)))</f>
        <v>16.855401039444889</v>
      </c>
      <c r="Y613" s="31">
        <f>((uNES*L613+ uOCEX*G613+uEREX*H613+uHOEX*I613+uNES*S613+ uOCEX*N613+uEREX*O613+uHOEX*P613)/('Life tables'!$I$2/2))/(1+oDR)^(((cycle + 0.5)/('Life tables'!$I$2/2)))</f>
        <v>11.108952925820375</v>
      </c>
      <c r="Z613" s="100">
        <f t="shared" si="174"/>
        <v>149759.78594203555</v>
      </c>
      <c r="AA613" s="107">
        <f>((L613+G613+H613+I613+N613+O613+P613+S613)/('Life tables'!$I$2/2))</f>
        <v>23.845509608224685</v>
      </c>
      <c r="AB613" s="31">
        <f>((uNES*L613+ uOCEX*G613+uEREX*H613+uHOEX*I613+uNES*S613+ uOCEX*N613+uEREX*O613+uHOEX*P613)/('Life tables'!$I$2/2))</f>
        <v>15.715950223317238</v>
      </c>
    </row>
    <row r="614" spans="1:28" x14ac:dyDescent="0.25">
      <c r="A614" s="4">
        <v>608</v>
      </c>
      <c r="C614" s="105">
        <f>IF(male=0,VLOOKUP((($A$5:$A$1570/'Life tables'!$I$2)*2)+age,lifetable,13,1),IF(male=1,VLOOKUP((($A$5:$A$1570/'Life tables'!$I$2)*2)+age,lifetable,10,1),"error"))</f>
        <v>4.0331437067231413E-4</v>
      </c>
      <c r="F614" s="96">
        <f t="shared" si="162"/>
        <v>95.53972710666315</v>
      </c>
      <c r="G614" s="96">
        <f t="shared" si="163"/>
        <v>9.5971655414966346</v>
      </c>
      <c r="H614" s="96">
        <f t="shared" si="164"/>
        <v>0.5481021373362529</v>
      </c>
      <c r="I614" s="96">
        <f t="shared" si="165"/>
        <v>0.21961934281305937</v>
      </c>
      <c r="J614" s="96">
        <f t="shared" si="166"/>
        <v>4.2712852798453251E-2</v>
      </c>
      <c r="K614" s="96">
        <f t="shared" si="167"/>
        <v>0.2294899532802909</v>
      </c>
      <c r="L614" s="96">
        <f t="shared" si="175"/>
        <v>84.902637278938457</v>
      </c>
      <c r="M614" s="96">
        <f t="shared" si="168"/>
        <v>526.14728436868597</v>
      </c>
      <c r="N614" s="96">
        <f t="shared" si="169"/>
        <v>50.669123449873467</v>
      </c>
      <c r="O614" s="96">
        <f t="shared" si="170"/>
        <v>1.2094667246319548</v>
      </c>
      <c r="P614" s="96">
        <f t="shared" si="171"/>
        <v>1.2094667246319548</v>
      </c>
      <c r="Q614" s="96">
        <f t="shared" si="172"/>
        <v>0.23361393713459527</v>
      </c>
      <c r="R614" s="96">
        <f t="shared" si="173"/>
        <v>9.4809032614122588E-2</v>
      </c>
      <c r="S614" s="96">
        <f t="shared" si="176"/>
        <v>472.73080449979989</v>
      </c>
      <c r="T614" s="96">
        <f t="shared" si="177"/>
        <v>88.255961360663804</v>
      </c>
      <c r="U614" s="96">
        <f t="shared" si="178"/>
        <v>290.65765293981423</v>
      </c>
      <c r="V614" s="32">
        <f t="shared" si="179"/>
        <v>999.99999999999977</v>
      </c>
      <c r="W614" s="100">
        <f>IF(A614=1,((cPH1_+cPHr+(cNES*L614+(cNES+cOSEX)*G614+(cNES+cEREX)*H614+(cNES+cHOEX)*I614+(cNES+cNES)*S614+(cNES+cOSEX)*N614+(cNES+cEREX)*O614+(cNES+cHOEX)*P614)))/(1+cDR)^(A$6:A$65537 + 0.5),(cPHr+(cNES*L614+(cNES+cOSEX)*G614+(cNES+cEREX)*H614+(cNES+cHOEX)*I614+(cNES+cNES)*S614+(cNES+cOSEX)*N614+(cNES+cEREX)*O614+(cNES+cHOEX)*P614))/(1+cDR)^(((cycle + 0.5)/('Life tables'!$I$2/2))))</f>
        <v>38401.131874394225</v>
      </c>
      <c r="X614" s="107">
        <f>((L614+G614+H614+I614+N614+O614+P614+S614)/('Life tables'!$I$2/2))/(1+oDR)^(((cycle + 0.5)/('Life tables'!$I$2/2)))</f>
        <v>16.829503095846071</v>
      </c>
      <c r="Y614" s="31">
        <f>((uNES*L614+ uOCEX*G614+uEREX*H614+uHOEX*I614+uNES*S614+ uOCEX*N614+uEREX*O614+uHOEX*P614)/('Life tables'!$I$2/2))/(1+oDR)^(((cycle + 0.5)/('Life tables'!$I$2/2)))</f>
        <v>11.091884270821755</v>
      </c>
      <c r="Z614" s="100">
        <f t="shared" si="174"/>
        <v>149615.12581121174</v>
      </c>
      <c r="AA614" s="107">
        <f>((L614+G614+H614+I614+N614+O614+P614+S614)/('Life tables'!$I$2/2))</f>
        <v>23.822471926169115</v>
      </c>
      <c r="AB614" s="31">
        <f>((uNES*L614+ uOCEX*G614+uEREX*H614+uHOEX*I614+uNES*S614+ uOCEX*N614+uEREX*O614+uHOEX*P614)/('Life tables'!$I$2/2))</f>
        <v>15.700766691987949</v>
      </c>
    </row>
    <row r="615" spans="1:28" x14ac:dyDescent="0.25">
      <c r="A615" s="4">
        <v>609</v>
      </c>
      <c r="C615" s="105">
        <f>IF(male=0,VLOOKUP((($A$5:$A$1570/'Life tables'!$I$2)*2)+age,lifetable,13,1),IF(male=1,VLOOKUP((($A$5:$A$1570/'Life tables'!$I$2)*2)+age,lifetable,10,1),"error"))</f>
        <v>4.0331437067231413E-4</v>
      </c>
      <c r="F615" s="96">
        <f t="shared" si="162"/>
        <v>95.447404565208757</v>
      </c>
      <c r="G615" s="96">
        <f t="shared" si="163"/>
        <v>9.5878915489871073</v>
      </c>
      <c r="H615" s="96">
        <f t="shared" si="164"/>
        <v>0.5475724918806093</v>
      </c>
      <c r="I615" s="96">
        <f t="shared" si="165"/>
        <v>0.21940711888804848</v>
      </c>
      <c r="J615" s="96">
        <f t="shared" si="166"/>
        <v>4.2671578249712724E-2</v>
      </c>
      <c r="K615" s="96">
        <f t="shared" si="167"/>
        <v>0.22926819112577446</v>
      </c>
      <c r="L615" s="96">
        <f t="shared" si="175"/>
        <v>84.820593636077504</v>
      </c>
      <c r="M615" s="96">
        <f t="shared" si="168"/>
        <v>525.63898113431298</v>
      </c>
      <c r="N615" s="96">
        <f t="shared" si="169"/>
        <v>50.620172747099588</v>
      </c>
      <c r="O615" s="96">
        <f t="shared" si="170"/>
        <v>1.2082982764307357</v>
      </c>
      <c r="P615" s="96">
        <f t="shared" si="171"/>
        <v>1.2082982764307357</v>
      </c>
      <c r="Q615" s="96">
        <f t="shared" si="172"/>
        <v>0.23338824610972836</v>
      </c>
      <c r="R615" s="96">
        <f t="shared" si="173"/>
        <v>9.4717438987476088E-2</v>
      </c>
      <c r="S615" s="96">
        <f t="shared" si="176"/>
        <v>472.27410614925475</v>
      </c>
      <c r="T615" s="96">
        <f t="shared" si="177"/>
        <v>88.53202118502324</v>
      </c>
      <c r="U615" s="96">
        <f t="shared" si="178"/>
        <v>290.9816385699275</v>
      </c>
      <c r="V615" s="32">
        <f t="shared" si="179"/>
        <v>999.99999999999977</v>
      </c>
      <c r="W615" s="100">
        <f>IF(A615=1,((cPH1_+cPHr+(cNES*L615+(cNES+cOSEX)*G615+(cNES+cEREX)*H615+(cNES+cHOEX)*I615+(cNES+cNES)*S615+(cNES+cOSEX)*N615+(cNES+cEREX)*O615+(cNES+cHOEX)*P615)))/(1+cDR)^(A$6:A$65537 + 0.5),(cPHr+(cNES*L615+(cNES+cOSEX)*G615+(cNES+cEREX)*H615+(cNES+cHOEX)*I615+(cNES+cNES)*S615+(cNES+cOSEX)*N615+(cNES+cEREX)*O615+(cNES+cHOEX)*P615))/(1+cDR)^(((cycle + 0.5)/('Life tables'!$I$2/2))))</f>
        <v>38278.391642252871</v>
      </c>
      <c r="X615" s="107">
        <f>((L615+G615+H615+I615+N615+O615+P615+S615)/('Life tables'!$I$2/2))/(1+oDR)^(((cycle + 0.5)/('Life tables'!$I$2/2)))</f>
        <v>16.80364494502652</v>
      </c>
      <c r="Y615" s="31">
        <f>((uNES*L615+ uOCEX*G615+uEREX*H615+uHOEX*I615+uNES*S615+ uOCEX*N615+uEREX*O615+uHOEX*P615)/('Life tables'!$I$2/2))/(1+oDR)^(((cycle + 0.5)/('Life tables'!$I$2/2)))</f>
        <v>11.074841842168398</v>
      </c>
      <c r="Z615" s="100">
        <f t="shared" si="174"/>
        <v>149470.60535603226</v>
      </c>
      <c r="AA615" s="107">
        <f>((L615+G615+H615+I615+N615+O615+P615+S615)/('Life tables'!$I$2/2))</f>
        <v>23.799456502996538</v>
      </c>
      <c r="AB615" s="31">
        <f>((uNES*L615+ uOCEX*G615+uEREX*H615+uHOEX*I615+uNES*S615+ uOCEX*N615+uEREX*O615+uHOEX*P615)/('Life tables'!$I$2/2))</f>
        <v>15.685597830860194</v>
      </c>
    </row>
    <row r="616" spans="1:28" x14ac:dyDescent="0.25">
      <c r="A616" s="4">
        <v>610</v>
      </c>
      <c r="C616" s="105">
        <f>IF(male=0,VLOOKUP((($A$5:$A$1570/'Life tables'!$I$2)*2)+age,lifetable,13,1),IF(male=1,VLOOKUP((($A$5:$A$1570/'Life tables'!$I$2)*2)+age,lifetable,10,1),"error"))</f>
        <v>4.0331437067231413E-4</v>
      </c>
      <c r="F616" s="96">
        <f t="shared" si="162"/>
        <v>95.355172138961763</v>
      </c>
      <c r="G616" s="96">
        <f t="shared" si="163"/>
        <v>9.5786266087387641</v>
      </c>
      <c r="H616" s="96">
        <f t="shared" si="164"/>
        <v>0.54704336340716031</v>
      </c>
      <c r="I616" s="96">
        <f t="shared" si="165"/>
        <v>0.21919510211291363</v>
      </c>
      <c r="J616" s="96">
        <f t="shared" si="166"/>
        <v>4.2630343988690256E-2</v>
      </c>
      <c r="K616" s="96">
        <f t="shared" si="167"/>
        <v>0.22904664543131462</v>
      </c>
      <c r="L616" s="96">
        <f t="shared" si="175"/>
        <v>84.738630075282913</v>
      </c>
      <c r="M616" s="96">
        <f t="shared" si="168"/>
        <v>525.13116810608722</v>
      </c>
      <c r="N616" s="96">
        <f t="shared" si="169"/>
        <v>50.57126925223978</v>
      </c>
      <c r="O616" s="96">
        <f t="shared" si="170"/>
        <v>1.2071309550775322</v>
      </c>
      <c r="P616" s="96">
        <f t="shared" si="171"/>
        <v>1.2071309550775322</v>
      </c>
      <c r="Q616" s="96">
        <f t="shared" si="172"/>
        <v>0.23316277274062333</v>
      </c>
      <c r="R616" s="96">
        <f t="shared" si="173"/>
        <v>9.4625933693454289E-2</v>
      </c>
      <c r="S616" s="96">
        <f t="shared" si="176"/>
        <v>471.81784823725832</v>
      </c>
      <c r="T616" s="96">
        <f t="shared" si="177"/>
        <v>88.807814301752558</v>
      </c>
      <c r="U616" s="96">
        <f t="shared" si="178"/>
        <v>291.30531114905227</v>
      </c>
      <c r="V616" s="32">
        <f t="shared" si="179"/>
        <v>999.99999999999966</v>
      </c>
      <c r="W616" s="100">
        <f>IF(A616=1,((cPH1_+cPHr+(cNES*L616+(cNES+cOSEX)*G616+(cNES+cEREX)*H616+(cNES+cHOEX)*I616+(cNES+cNES)*S616+(cNES+cOSEX)*N616+(cNES+cEREX)*O616+(cNES+cHOEX)*P616)))/(1+cDR)^(A$6:A$65537 + 0.5),(cPHr+(cNES*L616+(cNES+cOSEX)*G616+(cNES+cEREX)*H616+(cNES+cHOEX)*I616+(cNES+cNES)*S616+(cNES+cOSEX)*N616+(cNES+cEREX)*O616+(cNES+cHOEX)*P616))/(1+cDR)^(((cycle + 0.5)/('Life tables'!$I$2/2))))</f>
        <v>38156.043706579039</v>
      </c>
      <c r="X616" s="107">
        <f>((L616+G616+H616+I616+N616+O616+P616+S616)/('Life tables'!$I$2/2))/(1+oDR)^(((cycle + 0.5)/('Life tables'!$I$2/2)))</f>
        <v>16.777826525788029</v>
      </c>
      <c r="Y616" s="31">
        <f>((uNES*L616+ uOCEX*G616+uEREX*H616+uHOEX*I616+uNES*S616+ uOCEX*N616+uEREX*O616+uHOEX*P616)/('Life tables'!$I$2/2))/(1+oDR)^(((cycle + 0.5)/('Life tables'!$I$2/2)))</f>
        <v>11.057825599527696</v>
      </c>
      <c r="Z616" s="100">
        <f t="shared" si="174"/>
        <v>149326.22444547433</v>
      </c>
      <c r="AA616" s="107">
        <f>((L616+G616+H616+I616+N616+O616+P616+S616)/('Life tables'!$I$2/2))</f>
        <v>23.776463317122559</v>
      </c>
      <c r="AB616" s="31">
        <f>((uNES*L616+ uOCEX*G616+uEREX*H616+uHOEX*I616+uNES*S616+ uOCEX*N616+uEREX*O616+uHOEX*P616)/('Life tables'!$I$2/2))</f>
        <v>15.67044362571035</v>
      </c>
    </row>
    <row r="617" spans="1:28" x14ac:dyDescent="0.25">
      <c r="A617" s="4">
        <v>611</v>
      </c>
      <c r="C617" s="105">
        <f>IF(male=0,VLOOKUP((($A$5:$A$1570/'Life tables'!$I$2)*2)+age,lifetable,13,1),IF(male=1,VLOOKUP((($A$5:$A$1570/'Life tables'!$I$2)*2)+age,lifetable,10,1),"error"))</f>
        <v>4.0331437067231413E-4</v>
      </c>
      <c r="F617" s="96">
        <f t="shared" si="162"/>
        <v>95.263029697657643</v>
      </c>
      <c r="G617" s="96">
        <f t="shared" si="163"/>
        <v>9.5693707076662609</v>
      </c>
      <c r="H617" s="96">
        <f t="shared" si="164"/>
        <v>0.54651475116859083</v>
      </c>
      <c r="I617" s="96">
        <f t="shared" si="165"/>
        <v>0.21898329218821277</v>
      </c>
      <c r="J617" s="96">
        <f t="shared" si="166"/>
        <v>4.2589149957148596E-2</v>
      </c>
      <c r="K617" s="96">
        <f t="shared" si="167"/>
        <v>0.22882531588401114</v>
      </c>
      <c r="L617" s="96">
        <f t="shared" si="175"/>
        <v>84.656746480793416</v>
      </c>
      <c r="M617" s="96">
        <f t="shared" si="168"/>
        <v>524.62384485153723</v>
      </c>
      <c r="N617" s="96">
        <f t="shared" si="169"/>
        <v>50.522412923646108</v>
      </c>
      <c r="O617" s="96">
        <f t="shared" si="170"/>
        <v>1.2059647595782121</v>
      </c>
      <c r="P617" s="96">
        <f t="shared" si="171"/>
        <v>1.2059647595782121</v>
      </c>
      <c r="Q617" s="96">
        <f t="shared" si="172"/>
        <v>0.23293751683525915</v>
      </c>
      <c r="R617" s="96">
        <f t="shared" si="173"/>
        <v>9.4534516654128042E-2</v>
      </c>
      <c r="S617" s="96">
        <f t="shared" si="176"/>
        <v>471.3620303752453</v>
      </c>
      <c r="T617" s="96">
        <f t="shared" si="177"/>
        <v>89.08334096854496</v>
      </c>
      <c r="U617" s="96">
        <f t="shared" si="178"/>
        <v>291.6286709815904</v>
      </c>
      <c r="V617" s="32">
        <f t="shared" si="179"/>
        <v>999.99999999999966</v>
      </c>
      <c r="W617" s="100">
        <f>IF(A617=1,((cPH1_+cPHr+(cNES*L617+(cNES+cOSEX)*G617+(cNES+cEREX)*H617+(cNES+cHOEX)*I617+(cNES+cNES)*S617+(cNES+cOSEX)*N617+(cNES+cEREX)*O617+(cNES+cHOEX)*P617)))/(1+cDR)^(A$6:A$65537 + 0.5),(cPHr+(cNES*L617+(cNES+cOSEX)*G617+(cNES+cEREX)*H617+(cNES+cHOEX)*I617+(cNES+cNES)*S617+(cNES+cOSEX)*N617+(cNES+cEREX)*O617+(cNES+cHOEX)*P617))/(1+cDR)^(((cycle + 0.5)/('Life tables'!$I$2/2))))</f>
        <v>38034.08681449775</v>
      </c>
      <c r="X617" s="107">
        <f>((L617+G617+H617+I617+N617+O617+P617+S617)/('Life tables'!$I$2/2))/(1+oDR)^(((cycle + 0.5)/('Life tables'!$I$2/2)))</f>
        <v>16.752047777029162</v>
      </c>
      <c r="Y617" s="31">
        <f>((uNES*L617+ uOCEX*G617+uEREX*H617+uHOEX*I617+uNES*S617+ uOCEX*N617+uEREX*O617+uHOEX*P617)/('Life tables'!$I$2/2))/(1+oDR)^(((cycle + 0.5)/('Life tables'!$I$2/2)))</f>
        <v>11.040835502630765</v>
      </c>
      <c r="Z617" s="100">
        <f t="shared" si="174"/>
        <v>149181.98294845768</v>
      </c>
      <c r="AA617" s="107">
        <f>((L617+G617+H617+I617+N617+O617+P617+S617)/('Life tables'!$I$2/2))</f>
        <v>23.75349234698739</v>
      </c>
      <c r="AB617" s="31">
        <f>((uNES*L617+ uOCEX*G617+uEREX*H617+uHOEX*I617+uNES*S617+ uOCEX*N617+uEREX*O617+uHOEX*P617)/('Life tables'!$I$2/2))</f>
        <v>15.655304062330934</v>
      </c>
    </row>
    <row r="618" spans="1:28" x14ac:dyDescent="0.25">
      <c r="A618" s="4">
        <v>612</v>
      </c>
      <c r="C618" s="105">
        <f>IF(male=0,VLOOKUP((($A$5:$A$1570/'Life tables'!$I$2)*2)+age,lifetable,13,1),IF(male=1,VLOOKUP((($A$5:$A$1570/'Life tables'!$I$2)*2)+age,lifetable,10,1),"error"))</f>
        <v>4.0331437067231413E-4</v>
      </c>
      <c r="F618" s="96">
        <f t="shared" si="162"/>
        <v>95.17097711318543</v>
      </c>
      <c r="G618" s="96">
        <f t="shared" si="163"/>
        <v>9.5601238329005813</v>
      </c>
      <c r="H618" s="96">
        <f t="shared" si="164"/>
        <v>0.54598665442994077</v>
      </c>
      <c r="I618" s="96">
        <f t="shared" si="165"/>
        <v>0.21877168881945436</v>
      </c>
      <c r="J618" s="96">
        <f t="shared" si="166"/>
        <v>4.2547996097813318E-2</v>
      </c>
      <c r="K618" s="96">
        <f t="shared" si="167"/>
        <v>0.22860420217613678</v>
      </c>
      <c r="L618" s="96">
        <f t="shared" si="175"/>
        <v>84.574942738761507</v>
      </c>
      <c r="M618" s="96">
        <f t="shared" si="168"/>
        <v>524.11701093667898</v>
      </c>
      <c r="N618" s="96">
        <f t="shared" si="169"/>
        <v>50.473603719524966</v>
      </c>
      <c r="O618" s="96">
        <f t="shared" si="170"/>
        <v>1.2047996889351669</v>
      </c>
      <c r="P618" s="96">
        <f t="shared" si="171"/>
        <v>1.2047996889351669</v>
      </c>
      <c r="Q618" s="96">
        <f t="shared" si="172"/>
        <v>0.23271247820094323</v>
      </c>
      <c r="R618" s="96">
        <f t="shared" si="173"/>
        <v>9.4443187791295652E-2</v>
      </c>
      <c r="S618" s="96">
        <f t="shared" si="176"/>
        <v>470.90665217329143</v>
      </c>
      <c r="T618" s="96">
        <f t="shared" si="177"/>
        <v>89.358601442843721</v>
      </c>
      <c r="U618" s="96">
        <f t="shared" si="178"/>
        <v>291.95171837155783</v>
      </c>
      <c r="V618" s="32">
        <f t="shared" si="179"/>
        <v>999.99999999999977</v>
      </c>
      <c r="W618" s="100">
        <f>IF(A618=1,((cPH1_+cPHr+(cNES*L618+(cNES+cOSEX)*G618+(cNES+cEREX)*H618+(cNES+cHOEX)*I618+(cNES+cNES)*S618+(cNES+cOSEX)*N618+(cNES+cEREX)*O618+(cNES+cHOEX)*P618)))/(1+cDR)^(A$6:A$65537 + 0.5),(cPHr+(cNES*L618+(cNES+cOSEX)*G618+(cNES+cEREX)*H618+(cNES+cHOEX)*I618+(cNES+cNES)*S618+(cNES+cOSEX)*N618+(cNES+cEREX)*O618+(cNES+cHOEX)*P618))/(1+cDR)^(((cycle + 0.5)/('Life tables'!$I$2/2))))</f>
        <v>37912.519717087423</v>
      </c>
      <c r="X618" s="107">
        <f>((L618+G618+H618+I618+N618+O618+P618+S618)/('Life tables'!$I$2/2))/(1+oDR)^(((cycle + 0.5)/('Life tables'!$I$2/2)))</f>
        <v>16.726308637744971</v>
      </c>
      <c r="Y618" s="31">
        <f>((uNES*L618+ uOCEX*G618+uEREX*H618+uHOEX*I618+uNES*S618+ uOCEX*N618+uEREX*O618+uHOEX*P618)/('Life tables'!$I$2/2))/(1+oDR)^(((cycle + 0.5)/('Life tables'!$I$2/2)))</f>
        <v>11.023871511272231</v>
      </c>
      <c r="Z618" s="100">
        <f t="shared" si="174"/>
        <v>149037.88073385341</v>
      </c>
      <c r="AA618" s="107">
        <f>((L618+G618+H618+I618+N618+O618+P618+S618)/('Life tables'!$I$2/2))</f>
        <v>23.73054357105563</v>
      </c>
      <c r="AB618" s="31">
        <f>((uNES*L618+ uOCEX*G618+uEREX*H618+uHOEX*I618+uNES*S618+ uOCEX*N618+uEREX*O618+uHOEX*P618)/('Life tables'!$I$2/2))</f>
        <v>15.640179126530434</v>
      </c>
    </row>
    <row r="619" spans="1:28" x14ac:dyDescent="0.25">
      <c r="A619" s="4">
        <v>613</v>
      </c>
      <c r="C619" s="105">
        <f>IF(male=0,VLOOKUP((($A$5:$A$1570/'Life tables'!$I$2)*2)+age,lifetable,13,1),IF(male=1,VLOOKUP((($A$5:$A$1570/'Life tables'!$I$2)*2)+age,lifetable,10,1),"error"))</f>
        <v>4.0331437067231413E-4</v>
      </c>
      <c r="F619" s="96">
        <f t="shared" si="162"/>
        <v>95.079014259490478</v>
      </c>
      <c r="G619" s="96">
        <f t="shared" si="163"/>
        <v>9.5508859717792749</v>
      </c>
      <c r="H619" s="96">
        <f t="shared" si="164"/>
        <v>0.54545907246804681</v>
      </c>
      <c r="I619" s="96">
        <f t="shared" si="165"/>
        <v>0.21856029171687366</v>
      </c>
      <c r="J619" s="96">
        <f t="shared" si="166"/>
        <v>4.2506882354329284E-2</v>
      </c>
      <c r="K619" s="96">
        <f t="shared" si="167"/>
        <v>0.22838330400490364</v>
      </c>
      <c r="L619" s="96">
        <f t="shared" si="175"/>
        <v>84.493218737167055</v>
      </c>
      <c r="M619" s="96">
        <f t="shared" si="168"/>
        <v>523.61066592610769</v>
      </c>
      <c r="N619" s="96">
        <f t="shared" si="169"/>
        <v>50.424841597945935</v>
      </c>
      <c r="O619" s="96">
        <f t="shared" si="170"/>
        <v>1.2036357421475212</v>
      </c>
      <c r="P619" s="96">
        <f t="shared" si="171"/>
        <v>1.2036357421475212</v>
      </c>
      <c r="Q619" s="96">
        <f t="shared" si="172"/>
        <v>0.23248765664435198</v>
      </c>
      <c r="R619" s="96">
        <f t="shared" si="173"/>
        <v>9.4351947026499433E-2</v>
      </c>
      <c r="S619" s="96">
        <f t="shared" si="176"/>
        <v>470.45171324019589</v>
      </c>
      <c r="T619" s="96">
        <f t="shared" si="177"/>
        <v>89.633595981842404</v>
      </c>
      <c r="U619" s="96">
        <f t="shared" si="178"/>
        <v>292.27445362258925</v>
      </c>
      <c r="V619" s="32">
        <f t="shared" si="179"/>
        <v>999.99999999999977</v>
      </c>
      <c r="W619" s="100">
        <f>IF(A619=1,((cPH1_+cPHr+(cNES*L619+(cNES+cOSEX)*G619+(cNES+cEREX)*H619+(cNES+cHOEX)*I619+(cNES+cNES)*S619+(cNES+cOSEX)*N619+(cNES+cEREX)*O619+(cNES+cHOEX)*P619)))/(1+cDR)^(A$6:A$65537 + 0.5),(cPHr+(cNES*L619+(cNES+cOSEX)*G619+(cNES+cEREX)*H619+(cNES+cHOEX)*I619+(cNES+cNES)*S619+(cNES+cOSEX)*N619+(cNES+cEREX)*O619+(cNES+cHOEX)*P619))/(1+cDR)^(((cycle + 0.5)/('Life tables'!$I$2/2))))</f>
        <v>37791.341169369654</v>
      </c>
      <c r="X619" s="107">
        <f>((L619+G619+H619+I619+N619+O619+P619+S619)/('Life tables'!$I$2/2))/(1+oDR)^(((cycle + 0.5)/('Life tables'!$I$2/2)))</f>
        <v>16.700609047026699</v>
      </c>
      <c r="Y619" s="31">
        <f>((uNES*L619+ uOCEX*G619+uEREX*H619+uHOEX*I619+uNES*S619+ uOCEX*N619+uEREX*O619+uHOEX*P619)/('Life tables'!$I$2/2))/(1+oDR)^(((cycle + 0.5)/('Life tables'!$I$2/2)))</f>
        <v>11.006933585310065</v>
      </c>
      <c r="Z619" s="100">
        <f t="shared" si="174"/>
        <v>148893.91767049197</v>
      </c>
      <c r="AA619" s="107">
        <f>((L619+G619+H619+I619+N619+O619+P619+S619)/('Life tables'!$I$2/2))</f>
        <v>23.707616967816065</v>
      </c>
      <c r="AB619" s="31">
        <f>((uNES*L619+ uOCEX*G619+uEREX*H619+uHOEX*I619+uNES*S619+ uOCEX*N619+uEREX*O619+uHOEX*P619)/('Life tables'!$I$2/2))</f>
        <v>15.625068804133191</v>
      </c>
    </row>
    <row r="620" spans="1:28" x14ac:dyDescent="0.25">
      <c r="A620" s="4">
        <v>614</v>
      </c>
      <c r="C620" s="105">
        <f>IF(male=0,VLOOKUP((($A$5:$A$1570/'Life tables'!$I$2)*2)+age,lifetable,13,1),IF(male=1,VLOOKUP((($A$5:$A$1570/'Life tables'!$I$2)*2)+age,lifetable,10,1),"error"))</f>
        <v>4.0331437067231413E-4</v>
      </c>
      <c r="F620" s="96">
        <f t="shared" si="162"/>
        <v>94.987141012481715</v>
      </c>
      <c r="G620" s="96">
        <f t="shared" si="163"/>
        <v>9.5416571118371323</v>
      </c>
      <c r="H620" s="96">
        <f t="shared" si="164"/>
        <v>0.54493200457101065</v>
      </c>
      <c r="I620" s="96">
        <f t="shared" si="165"/>
        <v>0.21834910059521973</v>
      </c>
      <c r="J620" s="96">
        <f t="shared" si="166"/>
        <v>4.2465808671219206E-2</v>
      </c>
      <c r="K620" s="96">
        <f t="shared" si="167"/>
        <v>0.22816262107224033</v>
      </c>
      <c r="L620" s="96">
        <f t="shared" si="175"/>
        <v>84.411574365734893</v>
      </c>
      <c r="M620" s="96">
        <f t="shared" si="168"/>
        <v>523.10480938308638</v>
      </c>
      <c r="N620" s="96">
        <f t="shared" si="169"/>
        <v>50.376126516850292</v>
      </c>
      <c r="O620" s="96">
        <f t="shared" si="170"/>
        <v>1.2024729182113381</v>
      </c>
      <c r="P620" s="96">
        <f t="shared" si="171"/>
        <v>1.2024729182113381</v>
      </c>
      <c r="Q620" s="96">
        <f t="shared" si="172"/>
        <v>0.23226305197157049</v>
      </c>
      <c r="R620" s="96">
        <f t="shared" si="173"/>
        <v>9.4260794281041629E-2</v>
      </c>
      <c r="S620" s="96">
        <f t="shared" si="176"/>
        <v>469.9972131835608</v>
      </c>
      <c r="T620" s="96">
        <f t="shared" si="177"/>
        <v>89.9083248424852</v>
      </c>
      <c r="U620" s="96">
        <f t="shared" si="178"/>
        <v>292.59687703794253</v>
      </c>
      <c r="V620" s="32">
        <f t="shared" si="179"/>
        <v>999.99999999999977</v>
      </c>
      <c r="W620" s="100">
        <f>IF(A620=1,((cPH1_+cPHr+(cNES*L620+(cNES+cOSEX)*G620+(cNES+cEREX)*H620+(cNES+cHOEX)*I620+(cNES+cNES)*S620+(cNES+cOSEX)*N620+(cNES+cEREX)*O620+(cNES+cHOEX)*P620)))/(1+cDR)^(A$6:A$65537 + 0.5),(cPHr+(cNES*L620+(cNES+cOSEX)*G620+(cNES+cEREX)*H620+(cNES+cHOEX)*I620+(cNES+cNES)*S620+(cNES+cOSEX)*N620+(cNES+cEREX)*O620+(cNES+cHOEX)*P620))/(1+cDR)^(((cycle + 0.5)/('Life tables'!$I$2/2))))</f>
        <v>37670.549930299137</v>
      </c>
      <c r="X620" s="107">
        <f>((L620+G620+H620+I620+N620+O620+P620+S620)/('Life tables'!$I$2/2))/(1+oDR)^(((cycle + 0.5)/('Life tables'!$I$2/2)))</f>
        <v>16.674948944061558</v>
      </c>
      <c r="Y620" s="31">
        <f>((uNES*L620+ uOCEX*G620+uEREX*H620+uHOEX*I620+uNES*S620+ uOCEX*N620+uEREX*O620+uHOEX*P620)/('Life tables'!$I$2/2))/(1+oDR)^(((cycle + 0.5)/('Life tables'!$I$2/2)))</f>
        <v>10.990021684665406</v>
      </c>
      <c r="Z620" s="100">
        <f t="shared" si="174"/>
        <v>148750.09362717145</v>
      </c>
      <c r="AA620" s="107">
        <f>((L620+G620+H620+I620+N620+O620+P620+S620)/('Life tables'!$I$2/2))</f>
        <v>23.684712515781516</v>
      </c>
      <c r="AB620" s="31">
        <f>((uNES*L620+ uOCEX*G620+uEREX*H620+uHOEX*I620+uNES*S620+ uOCEX*N620+uEREX*O620+uHOEX*P620)/('Life tables'!$I$2/2))</f>
        <v>15.609973080979294</v>
      </c>
    </row>
    <row r="621" spans="1:28" x14ac:dyDescent="0.25">
      <c r="A621" s="4">
        <v>615</v>
      </c>
      <c r="C621" s="105">
        <f>IF(male=0,VLOOKUP((($A$5:$A$1570/'Life tables'!$I$2)*2)+age,lifetable,13,1),IF(male=1,VLOOKUP((($A$5:$A$1570/'Life tables'!$I$2)*2)+age,lifetable,10,1),"error"))</f>
        <v>4.0331437067231413E-4</v>
      </c>
      <c r="F621" s="96">
        <f t="shared" si="162"/>
        <v>94.895357249943388</v>
      </c>
      <c r="G621" s="96">
        <f t="shared" si="163"/>
        <v>9.532437240797325</v>
      </c>
      <c r="H621" s="96">
        <f t="shared" si="164"/>
        <v>0.54440545003769214</v>
      </c>
      <c r="I621" s="96">
        <f t="shared" si="165"/>
        <v>0.21813811517355244</v>
      </c>
      <c r="J621" s="96">
        <f t="shared" si="166"/>
        <v>4.2424774993844248E-2</v>
      </c>
      <c r="K621" s="96">
        <f t="shared" si="167"/>
        <v>0.22794215308458013</v>
      </c>
      <c r="L621" s="96">
        <f t="shared" si="175"/>
        <v>84.330009515856389</v>
      </c>
      <c r="M621" s="96">
        <f t="shared" si="168"/>
        <v>522.59944086962867</v>
      </c>
      <c r="N621" s="96">
        <f t="shared" si="169"/>
        <v>50.327458434058997</v>
      </c>
      <c r="O621" s="96">
        <f t="shared" si="170"/>
        <v>1.2013112161198083</v>
      </c>
      <c r="P621" s="96">
        <f t="shared" si="171"/>
        <v>1.2013112161198083</v>
      </c>
      <c r="Q621" s="96">
        <f t="shared" si="172"/>
        <v>0.23203866398812897</v>
      </c>
      <c r="R621" s="96">
        <f t="shared" si="173"/>
        <v>9.4169729475999345E-2</v>
      </c>
      <c r="S621" s="96">
        <f t="shared" si="176"/>
        <v>469.54315160986596</v>
      </c>
      <c r="T621" s="96">
        <f t="shared" si="177"/>
        <v>90.182788281467168</v>
      </c>
      <c r="U621" s="96">
        <f t="shared" si="178"/>
        <v>292.91898892050312</v>
      </c>
      <c r="V621" s="32">
        <f t="shared" si="179"/>
        <v>999.99999999999989</v>
      </c>
      <c r="W621" s="100">
        <f>IF(A621=1,((cPH1_+cPHr+(cNES*L621+(cNES+cOSEX)*G621+(cNES+cEREX)*H621+(cNES+cHOEX)*I621+(cNES+cNES)*S621+(cNES+cOSEX)*N621+(cNES+cEREX)*O621+(cNES+cHOEX)*P621)))/(1+cDR)^(A$6:A$65537 + 0.5),(cPHr+(cNES*L621+(cNES+cOSEX)*G621+(cNES+cEREX)*H621+(cNES+cHOEX)*I621+(cNES+cNES)*S621+(cNES+cOSEX)*N621+(cNES+cEREX)*O621+(cNES+cHOEX)*P621))/(1+cDR)^(((cycle + 0.5)/('Life tables'!$I$2/2))))</f>
        <v>37550.144762753269</v>
      </c>
      <c r="X621" s="107">
        <f>((L621+G621+H621+I621+N621+O621+P621+S621)/('Life tables'!$I$2/2))/(1+oDR)^(((cycle + 0.5)/('Life tables'!$I$2/2)))</f>
        <v>16.649328268132439</v>
      </c>
      <c r="Y621" s="31">
        <f>((uNES*L621+ uOCEX*G621+uEREX*H621+uHOEX*I621+uNES*S621+ uOCEX*N621+uEREX*O621+uHOEX*P621)/('Life tables'!$I$2/2))/(1+oDR)^(((cycle + 0.5)/('Life tables'!$I$2/2)))</f>
        <v>10.973135769322408</v>
      </c>
      <c r="Z621" s="100">
        <f t="shared" si="174"/>
        <v>148606.40847266463</v>
      </c>
      <c r="AA621" s="107">
        <f>((L621+G621+H621+I621+N621+O621+P621+S621)/('Life tables'!$I$2/2))</f>
        <v>23.661830193488647</v>
      </c>
      <c r="AB621" s="31">
        <f>((uNES*L621+ uOCEX*G621+uEREX*H621+uHOEX*I621+uNES*S621+ uOCEX*N621+uEREX*O621+uHOEX*P621)/('Life tables'!$I$2/2))</f>
        <v>15.594891942924471</v>
      </c>
    </row>
    <row r="622" spans="1:28" x14ac:dyDescent="0.25">
      <c r="A622" s="4">
        <v>616</v>
      </c>
      <c r="C622" s="105">
        <f>IF(male=0,VLOOKUP((($A$5:$A$1570/'Life tables'!$I$2)*2)+age,lifetable,13,1),IF(male=1,VLOOKUP((($A$5:$A$1570/'Life tables'!$I$2)*2)+age,lifetable,10,1),"error"))</f>
        <v>4.0331437067231413E-4</v>
      </c>
      <c r="F622" s="96">
        <f t="shared" si="162"/>
        <v>94.80366285145081</v>
      </c>
      <c r="G622" s="96">
        <f t="shared" si="163"/>
        <v>9.523226346562943</v>
      </c>
      <c r="H622" s="96">
        <f t="shared" si="164"/>
        <v>0.5438794081772268</v>
      </c>
      <c r="I622" s="96">
        <f t="shared" si="165"/>
        <v>0.21792733517504881</v>
      </c>
      <c r="J622" s="96">
        <f t="shared" si="166"/>
        <v>4.2383781268366214E-2</v>
      </c>
      <c r="K622" s="96">
        <f t="shared" si="167"/>
        <v>0.2277218997526585</v>
      </c>
      <c r="L622" s="96">
        <f t="shared" si="175"/>
        <v>84.248524080514571</v>
      </c>
      <c r="M622" s="96">
        <f t="shared" si="168"/>
        <v>522.09455994657878</v>
      </c>
      <c r="N622" s="96">
        <f t="shared" si="169"/>
        <v>50.278837307280412</v>
      </c>
      <c r="O622" s="96">
        <f t="shared" si="170"/>
        <v>1.2001506348634345</v>
      </c>
      <c r="P622" s="96">
        <f t="shared" si="171"/>
        <v>1.2001506348634345</v>
      </c>
      <c r="Q622" s="96">
        <f t="shared" si="172"/>
        <v>0.23181449249903849</v>
      </c>
      <c r="R622" s="96">
        <f t="shared" si="173"/>
        <v>9.4078752532238963E-2</v>
      </c>
      <c r="S622" s="96">
        <f t="shared" si="176"/>
        <v>469.08952812454021</v>
      </c>
      <c r="T622" s="96">
        <f t="shared" si="177"/>
        <v>90.456986555234579</v>
      </c>
      <c r="U622" s="96">
        <f t="shared" si="178"/>
        <v>293.240789572788</v>
      </c>
      <c r="V622" s="32">
        <f t="shared" si="179"/>
        <v>999.99999999999989</v>
      </c>
      <c r="W622" s="100">
        <f>IF(A622=1,((cPH1_+cPHr+(cNES*L622+(cNES+cOSEX)*G622+(cNES+cEREX)*H622+(cNES+cHOEX)*I622+(cNES+cNES)*S622+(cNES+cOSEX)*N622+(cNES+cEREX)*O622+(cNES+cHOEX)*P622)))/(1+cDR)^(A$6:A$65537 + 0.5),(cPHr+(cNES*L622+(cNES+cOSEX)*G622+(cNES+cEREX)*H622+(cNES+cHOEX)*I622+(cNES+cNES)*S622+(cNES+cOSEX)*N622+(cNES+cEREX)*O622+(cNES+cHOEX)*P622))/(1+cDR)^(((cycle + 0.5)/('Life tables'!$I$2/2))))</f>
        <v>37430.124433521814</v>
      </c>
      <c r="X622" s="107">
        <f>((L622+G622+H622+I622+N622+O622+P622+S622)/('Life tables'!$I$2/2))/(1+oDR)^(((cycle + 0.5)/('Life tables'!$I$2/2)))</f>
        <v>16.623746958617662</v>
      </c>
      <c r="Y622" s="31">
        <f>((uNES*L622+ uOCEX*G622+uEREX*H622+uHOEX*I622+uNES*S622+ uOCEX*N622+uEREX*O622+uHOEX*P622)/('Life tables'!$I$2/2))/(1+oDR)^(((cycle + 0.5)/('Life tables'!$I$2/2)))</f>
        <v>10.95627579932806</v>
      </c>
      <c r="Z622" s="100">
        <f t="shared" si="174"/>
        <v>148462.86207572653</v>
      </c>
      <c r="AA622" s="107">
        <f>((L622+G622+H622+I622+N622+O622+P622+S622)/('Life tables'!$I$2/2))</f>
        <v>23.638969979497777</v>
      </c>
      <c r="AB622" s="31">
        <f>((uNES*L622+ uOCEX*G622+uEREX*H622+uHOEX*I622+uNES*S622+ uOCEX*N622+uEREX*O622+uHOEX*P622)/('Life tables'!$I$2/2))</f>
        <v>15.57982537583997</v>
      </c>
    </row>
    <row r="623" spans="1:28" x14ac:dyDescent="0.25">
      <c r="A623" s="4">
        <v>617</v>
      </c>
      <c r="C623" s="105">
        <f>IF(male=0,VLOOKUP((($A$5:$A$1570/'Life tables'!$I$2)*2)+age,lifetable,13,1),IF(male=1,VLOOKUP((($A$5:$A$1570/'Life tables'!$I$2)*2)+age,lifetable,10,1),"error"))</f>
        <v>4.0331437067231413E-4</v>
      </c>
      <c r="F623" s="96">
        <f t="shared" si="162"/>
        <v>94.712057698290124</v>
      </c>
      <c r="G623" s="96">
        <f t="shared" si="163"/>
        <v>9.5140244172089297</v>
      </c>
      <c r="H623" s="96">
        <f t="shared" si="164"/>
        <v>0.54335387830856463</v>
      </c>
      <c r="I623" s="96">
        <f t="shared" si="165"/>
        <v>0.21771676032681861</v>
      </c>
      <c r="J623" s="96">
        <f t="shared" si="166"/>
        <v>4.2342827441711847E-2</v>
      </c>
      <c r="K623" s="96">
        <f t="shared" si="167"/>
        <v>0.22750186079132037</v>
      </c>
      <c r="L623" s="96">
        <f t="shared" si="175"/>
        <v>84.167117954212785</v>
      </c>
      <c r="M623" s="96">
        <f t="shared" si="168"/>
        <v>521.59016617368718</v>
      </c>
      <c r="N623" s="96">
        <f t="shared" si="169"/>
        <v>50.230263094117532</v>
      </c>
      <c r="O623" s="96">
        <f t="shared" si="170"/>
        <v>1.198991173430205</v>
      </c>
      <c r="P623" s="96">
        <f t="shared" si="171"/>
        <v>1.198991173430205</v>
      </c>
      <c r="Q623" s="96">
        <f t="shared" si="172"/>
        <v>0.23159053730882448</v>
      </c>
      <c r="R623" s="96">
        <f t="shared" si="173"/>
        <v>9.3987863370429789E-2</v>
      </c>
      <c r="S623" s="96">
        <f t="shared" si="176"/>
        <v>468.63634233202998</v>
      </c>
      <c r="T623" s="96">
        <f t="shared" si="177"/>
        <v>90.730919919985112</v>
      </c>
      <c r="U623" s="96">
        <f t="shared" si="178"/>
        <v>293.56227929694973</v>
      </c>
      <c r="V623" s="32">
        <f t="shared" si="179"/>
        <v>1000</v>
      </c>
      <c r="W623" s="100">
        <f>IF(A623=1,((cPH1_+cPHr+(cNES*L623+(cNES+cOSEX)*G623+(cNES+cEREX)*H623+(cNES+cHOEX)*I623+(cNES+cNES)*S623+(cNES+cOSEX)*N623+(cNES+cEREX)*O623+(cNES+cHOEX)*P623)))/(1+cDR)^(A$6:A$65537 + 0.5),(cPHr+(cNES*L623+(cNES+cOSEX)*G623+(cNES+cEREX)*H623+(cNES+cHOEX)*I623+(cNES+cNES)*S623+(cNES+cOSEX)*N623+(cNES+cEREX)*O623+(cNES+cHOEX)*P623))/(1+cDR)^(((cycle + 0.5)/('Life tables'!$I$2/2))))</f>
        <v>37310.487713296483</v>
      </c>
      <c r="X623" s="107">
        <f>((L623+G623+H623+I623+N623+O623+P623+S623)/('Life tables'!$I$2/2))/(1+oDR)^(((cycle + 0.5)/('Life tables'!$I$2/2)))</f>
        <v>16.598204954990742</v>
      </c>
      <c r="Y623" s="31">
        <f>((uNES*L623+ uOCEX*G623+uEREX*H623+uHOEX*I623+uNES*S623+ uOCEX*N623+uEREX*O623+uHOEX*P623)/('Life tables'!$I$2/2))/(1+oDR)^(((cycle + 0.5)/('Life tables'!$I$2/2)))</f>
        <v>10.939441734792029</v>
      </c>
      <c r="Z623" s="100">
        <f t="shared" si="174"/>
        <v>148319.45430510104</v>
      </c>
      <c r="AA623" s="107">
        <f>((L623+G623+H623+I623+N623+O623+P623+S623)/('Life tables'!$I$2/2))</f>
        <v>23.616131852392755</v>
      </c>
      <c r="AB623" s="31">
        <f>((uNES*L623+ uOCEX*G623+uEREX*H623+uHOEX*I623+uNES*S623+ uOCEX*N623+uEREX*O623+uHOEX*P623)/('Life tables'!$I$2/2))</f>
        <v>15.56477336561246</v>
      </c>
    </row>
    <row r="624" spans="1:28" x14ac:dyDescent="0.25">
      <c r="A624" s="4">
        <v>618</v>
      </c>
      <c r="C624" s="105">
        <f>IF(male=0,VLOOKUP((($A$5:$A$1570/'Life tables'!$I$2)*2)+age,lifetable,13,1),IF(male=1,VLOOKUP((($A$5:$A$1570/'Life tables'!$I$2)*2)+age,lifetable,10,1),"error"))</f>
        <v>4.0331437067231413E-4</v>
      </c>
      <c r="F624" s="96">
        <f t="shared" si="162"/>
        <v>94.62054167338178</v>
      </c>
      <c r="G624" s="96">
        <f t="shared" si="163"/>
        <v>9.5048314409743995</v>
      </c>
      <c r="H624" s="96">
        <f t="shared" si="164"/>
        <v>0.54282885976003159</v>
      </c>
      <c r="I624" s="96">
        <f t="shared" si="165"/>
        <v>0.21750639035972844</v>
      </c>
      <c r="J624" s="96">
        <f t="shared" si="166"/>
        <v>4.2301913461538485E-2</v>
      </c>
      <c r="K624" s="96">
        <f t="shared" si="167"/>
        <v>0.22728203591933629</v>
      </c>
      <c r="L624" s="96">
        <f t="shared" si="175"/>
        <v>84.085791032906741</v>
      </c>
      <c r="M624" s="96">
        <f t="shared" si="168"/>
        <v>521.08625910968317</v>
      </c>
      <c r="N624" s="96">
        <f t="shared" si="169"/>
        <v>50.181735752075049</v>
      </c>
      <c r="O624" s="96">
        <f t="shared" si="170"/>
        <v>1.1978328308057606</v>
      </c>
      <c r="P624" s="96">
        <f t="shared" si="171"/>
        <v>1.1978328308057606</v>
      </c>
      <c r="Q624" s="96">
        <f t="shared" si="172"/>
        <v>0.23136679822155892</v>
      </c>
      <c r="R624" s="96">
        <f t="shared" si="173"/>
        <v>9.3897061911057136E-2</v>
      </c>
      <c r="S624" s="96">
        <f t="shared" si="176"/>
        <v>468.18359383586397</v>
      </c>
      <c r="T624" s="96">
        <f t="shared" si="177"/>
        <v>91.004588631668213</v>
      </c>
      <c r="U624" s="96">
        <f t="shared" si="178"/>
        <v>293.88345839478012</v>
      </c>
      <c r="V624" s="32">
        <f t="shared" si="179"/>
        <v>999.99999999999977</v>
      </c>
      <c r="W624" s="100">
        <f>IF(A624=1,((cPH1_+cPHr+(cNES*L624+(cNES+cOSEX)*G624+(cNES+cEREX)*H624+(cNES+cHOEX)*I624+(cNES+cNES)*S624+(cNES+cOSEX)*N624+(cNES+cEREX)*O624+(cNES+cHOEX)*P624)))/(1+cDR)^(A$6:A$65537 + 0.5),(cPHr+(cNES*L624+(cNES+cOSEX)*G624+(cNES+cEREX)*H624+(cNES+cHOEX)*I624+(cNES+cNES)*S624+(cNES+cOSEX)*N624+(cNES+cEREX)*O624+(cNES+cHOEX)*P624))/(1+cDR)^(((cycle + 0.5)/('Life tables'!$I$2/2))))</f>
        <v>37191.233376660341</v>
      </c>
      <c r="X624" s="107">
        <f>((L624+G624+H624+I624+N624+O624+P624+S624)/('Life tables'!$I$2/2))/(1+oDR)^(((cycle + 0.5)/('Life tables'!$I$2/2)))</f>
        <v>16.572702196820117</v>
      </c>
      <c r="Y624" s="31">
        <f>((uNES*L624+ uOCEX*G624+uEREX*H624+uHOEX*I624+uNES*S624+ uOCEX*N624+uEREX*O624+uHOEX*P624)/('Life tables'!$I$2/2))/(1+oDR)^(((cycle + 0.5)/('Life tables'!$I$2/2)))</f>
        <v>10.922633535886497</v>
      </c>
      <c r="Z624" s="100">
        <f t="shared" si="174"/>
        <v>148176.18502952732</v>
      </c>
      <c r="AA624" s="107">
        <f>((L624+G624+H624+I624+N624+O624+P624+S624)/('Life tables'!$I$2/2))</f>
        <v>23.593315790780778</v>
      </c>
      <c r="AB624" s="31">
        <f>((uNES*L624+ uOCEX*G624+uEREX*H624+uHOEX*I624+uNES*S624+ uOCEX*N624+uEREX*O624+uHOEX*P624)/('Life tables'!$I$2/2))</f>
        <v>15.549735898143933</v>
      </c>
    </row>
    <row r="625" spans="1:28" x14ac:dyDescent="0.25">
      <c r="A625" s="4">
        <v>619</v>
      </c>
      <c r="C625" s="105">
        <f>IF(male=0,VLOOKUP((($A$5:$A$1570/'Life tables'!$I$2)*2)+age,lifetable,13,1),IF(male=1,VLOOKUP((($A$5:$A$1570/'Life tables'!$I$2)*2)+age,lifetable,10,1),"error"))</f>
        <v>4.0331437067231413E-4</v>
      </c>
      <c r="F625" s="96">
        <f t="shared" si="162"/>
        <v>94.529114661207672</v>
      </c>
      <c r="G625" s="96">
        <f t="shared" si="163"/>
        <v>9.4956474062553156</v>
      </c>
      <c r="H625" s="96">
        <f t="shared" si="164"/>
        <v>0.54230435186891157</v>
      </c>
      <c r="I625" s="96">
        <f t="shared" si="165"/>
        <v>0.21729622500823415</v>
      </c>
      <c r="J625" s="96">
        <f t="shared" si="166"/>
        <v>4.2261039276201583E-2</v>
      </c>
      <c r="K625" s="96">
        <f t="shared" si="167"/>
        <v>0.22706242485922756</v>
      </c>
      <c r="L625" s="96">
        <f t="shared" si="175"/>
        <v>84.004543213939783</v>
      </c>
      <c r="M625" s="96">
        <f t="shared" si="168"/>
        <v>520.58283831234371</v>
      </c>
      <c r="N625" s="96">
        <f t="shared" si="169"/>
        <v>50.133255238565923</v>
      </c>
      <c r="O625" s="96">
        <f t="shared" si="170"/>
        <v>1.1966756059735535</v>
      </c>
      <c r="P625" s="96">
        <f t="shared" si="171"/>
        <v>1.1966756059735535</v>
      </c>
      <c r="Q625" s="96">
        <f t="shared" si="172"/>
        <v>0.23114327504089094</v>
      </c>
      <c r="R625" s="96">
        <f t="shared" si="173"/>
        <v>9.3806348074434651E-2</v>
      </c>
      <c r="S625" s="96">
        <f t="shared" si="176"/>
        <v>467.73128223871538</v>
      </c>
      <c r="T625" s="96">
        <f t="shared" si="177"/>
        <v>91.277992945985304</v>
      </c>
      <c r="U625" s="96">
        <f t="shared" si="178"/>
        <v>294.20432716771376</v>
      </c>
      <c r="V625" s="32">
        <f t="shared" si="179"/>
        <v>999.99999999999955</v>
      </c>
      <c r="W625" s="100">
        <f>IF(A625=1,((cPH1_+cPHr+(cNES*L625+(cNES+cOSEX)*G625+(cNES+cEREX)*H625+(cNES+cHOEX)*I625+(cNES+cNES)*S625+(cNES+cOSEX)*N625+(cNES+cEREX)*O625+(cNES+cHOEX)*P625)))/(1+cDR)^(A$6:A$65537 + 0.5),(cPHr+(cNES*L625+(cNES+cOSEX)*G625+(cNES+cEREX)*H625+(cNES+cHOEX)*I625+(cNES+cNES)*S625+(cNES+cOSEX)*N625+(cNES+cEREX)*O625+(cNES+cHOEX)*P625))/(1+cDR)^(((cycle + 0.5)/('Life tables'!$I$2/2))))</f>
        <v>37072.360202077332</v>
      </c>
      <c r="X625" s="107">
        <f>((L625+G625+H625+I625+N625+O625+P625+S625)/('Life tables'!$I$2/2))/(1+oDR)^(((cycle + 0.5)/('Life tables'!$I$2/2)))</f>
        <v>16.547238623768944</v>
      </c>
      <c r="Y625" s="31">
        <f>((uNES*L625+ uOCEX*G625+uEREX*H625+uHOEX*I625+uNES*S625+ uOCEX*N625+uEREX*O625+uHOEX*P625)/('Life tables'!$I$2/2))/(1+oDR)^(((cycle + 0.5)/('Life tables'!$I$2/2)))</f>
        <v>10.905851162846037</v>
      </c>
      <c r="Z625" s="100">
        <f t="shared" si="174"/>
        <v>148033.05411774621</v>
      </c>
      <c r="AA625" s="107">
        <f>((L625+G625+H625+I625+N625+O625+P625+S625)/('Life tables'!$I$2/2))</f>
        <v>23.570521773292263</v>
      </c>
      <c r="AB625" s="31">
        <f>((uNES*L625+ uOCEX*G625+uEREX*H625+uHOEX*I625+uNES*S625+ uOCEX*N625+uEREX*O625+uHOEX*P625)/('Life tables'!$I$2/2))</f>
        <v>15.53471295935163</v>
      </c>
    </row>
    <row r="626" spans="1:28" x14ac:dyDescent="0.25">
      <c r="A626" s="4">
        <v>620</v>
      </c>
      <c r="C626" s="105">
        <f>IF(male=0,VLOOKUP((($A$5:$A$1570/'Life tables'!$I$2)*2)+age,lifetable,13,1),IF(male=1,VLOOKUP((($A$5:$A$1570/'Life tables'!$I$2)*2)+age,lifetable,10,1),"error"))</f>
        <v>4.0331437067231413E-4</v>
      </c>
      <c r="F626" s="96">
        <f t="shared" si="162"/>
        <v>94.437776547741635</v>
      </c>
      <c r="G626" s="96">
        <f t="shared" si="163"/>
        <v>9.4864723015975123</v>
      </c>
      <c r="H626" s="96">
        <f t="shared" si="164"/>
        <v>0.54178035398104751</v>
      </c>
      <c r="I626" s="96">
        <f t="shared" si="165"/>
        <v>0.21708626401022124</v>
      </c>
      <c r="J626" s="96">
        <f t="shared" si="166"/>
        <v>4.2220204834723558E-2</v>
      </c>
      <c r="K626" s="96">
        <f t="shared" si="167"/>
        <v>0.22684302733709913</v>
      </c>
      <c r="L626" s="96">
        <f t="shared" si="175"/>
        <v>83.923374395981028</v>
      </c>
      <c r="M626" s="96">
        <f t="shared" si="168"/>
        <v>520.07990333855901</v>
      </c>
      <c r="N626" s="96">
        <f t="shared" si="169"/>
        <v>50.08482151091772</v>
      </c>
      <c r="O626" s="96">
        <f t="shared" si="170"/>
        <v>1.195519497914997</v>
      </c>
      <c r="P626" s="96">
        <f t="shared" si="171"/>
        <v>1.195519497914997</v>
      </c>
      <c r="Q626" s="96">
        <f t="shared" si="172"/>
        <v>0.23091996757007599</v>
      </c>
      <c r="R626" s="96">
        <f t="shared" si="173"/>
        <v>9.3715721780716243E-2</v>
      </c>
      <c r="S626" s="96">
        <f t="shared" si="176"/>
        <v>467.27940714246051</v>
      </c>
      <c r="T626" s="96">
        <f t="shared" si="177"/>
        <v>91.551133118390098</v>
      </c>
      <c r="U626" s="96">
        <f t="shared" si="178"/>
        <v>294.52488591683158</v>
      </c>
      <c r="V626" s="32">
        <f t="shared" si="179"/>
        <v>999.99999999999977</v>
      </c>
      <c r="W626" s="100">
        <f>IF(A626=1,((cPH1_+cPHr+(cNES*L626+(cNES+cOSEX)*G626+(cNES+cEREX)*H626+(cNES+cHOEX)*I626+(cNES+cNES)*S626+(cNES+cOSEX)*N626+(cNES+cEREX)*O626+(cNES+cHOEX)*P626)))/(1+cDR)^(A$6:A$65537 + 0.5),(cPHr+(cNES*L626+(cNES+cOSEX)*G626+(cNES+cEREX)*H626+(cNES+cHOEX)*I626+(cNES+cNES)*S626+(cNES+cOSEX)*N626+(cNES+cEREX)*O626+(cNES+cHOEX)*P626))/(1+cDR)^(((cycle + 0.5)/('Life tables'!$I$2/2))))</f>
        <v>36953.866971881573</v>
      </c>
      <c r="X626" s="107">
        <f>((L626+G626+H626+I626+N626+O626+P626+S626)/('Life tables'!$I$2/2))/(1+oDR)^(((cycle + 0.5)/('Life tables'!$I$2/2)))</f>
        <v>16.521814175594855</v>
      </c>
      <c r="Y626" s="31">
        <f>((uNES*L626+ uOCEX*G626+uEREX*H626+uHOEX*I626+uNES*S626+ uOCEX*N626+uEREX*O626+uHOEX*P626)/('Life tables'!$I$2/2))/(1+oDR)^(((cycle + 0.5)/('Life tables'!$I$2/2)))</f>
        <v>10.889094575967412</v>
      </c>
      <c r="Z626" s="100">
        <f t="shared" si="174"/>
        <v>147890.06143850592</v>
      </c>
      <c r="AA626" s="107">
        <f>((L626+G626+H626+I626+N626+O626+P626+S626)/('Life tables'!$I$2/2))</f>
        <v>23.547749778580709</v>
      </c>
      <c r="AB626" s="31">
        <f>((uNES*L626+ uOCEX*G626+uEREX*H626+uHOEX*I626+uNES*S626+ uOCEX*N626+uEREX*O626+uHOEX*P626)/('Life tables'!$I$2/2))</f>
        <v>15.519704535167914</v>
      </c>
    </row>
    <row r="627" spans="1:28" x14ac:dyDescent="0.25">
      <c r="A627" s="4">
        <v>621</v>
      </c>
      <c r="C627" s="105">
        <f>IF(male=0,VLOOKUP((($A$5:$A$1570/'Life tables'!$I$2)*2)+age,lifetable,13,1),IF(male=1,VLOOKUP((($A$5:$A$1570/'Life tables'!$I$2)*2)+age,lifetable,10,1),"error"))</f>
        <v>4.0331437067231413E-4</v>
      </c>
      <c r="F627" s="96">
        <f t="shared" si="162"/>
        <v>94.346527220383223</v>
      </c>
      <c r="G627" s="96">
        <f t="shared" si="163"/>
        <v>9.4773061156900393</v>
      </c>
      <c r="H627" s="96">
        <f t="shared" si="164"/>
        <v>0.5412568654504617</v>
      </c>
      <c r="I627" s="96">
        <f t="shared" si="165"/>
        <v>0.21687650710685252</v>
      </c>
      <c r="J627" s="96">
        <f t="shared" si="166"/>
        <v>4.2179410086764242E-2</v>
      </c>
      <c r="K627" s="96">
        <f t="shared" si="167"/>
        <v>0.22662384308248051</v>
      </c>
      <c r="L627" s="96">
        <f t="shared" si="175"/>
        <v>83.842284478966633</v>
      </c>
      <c r="M627" s="96">
        <f t="shared" si="168"/>
        <v>519.5774537443948</v>
      </c>
      <c r="N627" s="96">
        <f t="shared" si="169"/>
        <v>50.036434526378606</v>
      </c>
      <c r="O627" s="96">
        <f t="shared" si="170"/>
        <v>1.1943645056096095</v>
      </c>
      <c r="P627" s="96">
        <f t="shared" si="171"/>
        <v>1.1943645056096095</v>
      </c>
      <c r="Q627" s="96">
        <f t="shared" si="172"/>
        <v>0.23069687561200342</v>
      </c>
      <c r="R627" s="96">
        <f t="shared" si="173"/>
        <v>9.3625182949907251E-2</v>
      </c>
      <c r="S627" s="96">
        <f t="shared" si="176"/>
        <v>466.82796814823507</v>
      </c>
      <c r="T627" s="96">
        <f t="shared" si="177"/>
        <v>91.824009404088869</v>
      </c>
      <c r="U627" s="96">
        <f t="shared" si="178"/>
        <v>294.84513494286398</v>
      </c>
      <c r="V627" s="32">
        <f t="shared" si="179"/>
        <v>999.99999999999977</v>
      </c>
      <c r="W627" s="100">
        <f>IF(A627=1,((cPH1_+cPHr+(cNES*L627+(cNES+cOSEX)*G627+(cNES+cEREX)*H627+(cNES+cHOEX)*I627+(cNES+cNES)*S627+(cNES+cOSEX)*N627+(cNES+cEREX)*O627+(cNES+cHOEX)*P627)))/(1+cDR)^(A$6:A$65537 + 0.5),(cPHr+(cNES*L627+(cNES+cOSEX)*G627+(cNES+cEREX)*H627+(cNES+cHOEX)*I627+(cNES+cNES)*S627+(cNES+cOSEX)*N627+(cNES+cEREX)*O627+(cNES+cHOEX)*P627))/(1+cDR)^(((cycle + 0.5)/('Life tables'!$I$2/2))))</f>
        <v>36835.752472266679</v>
      </c>
      <c r="X627" s="107">
        <f>((L627+G627+H627+I627+N627+O627+P627+S627)/('Life tables'!$I$2/2))/(1+oDR)^(((cycle + 0.5)/('Life tables'!$I$2/2)))</f>
        <v>16.496428792149711</v>
      </c>
      <c r="Y627" s="31">
        <f>((uNES*L627+ uOCEX*G627+uEREX*H627+uHOEX*I627+uNES*S627+ uOCEX*N627+uEREX*O627+uHOEX*P627)/('Life tables'!$I$2/2))/(1+oDR)^(((cycle + 0.5)/('Life tables'!$I$2/2)))</f>
        <v>10.872363735609465</v>
      </c>
      <c r="Z627" s="100">
        <f t="shared" si="174"/>
        <v>147747.20686056759</v>
      </c>
      <c r="AA627" s="107">
        <f>((L627+G627+H627+I627+N627+O627+P627+S627)/('Life tables'!$I$2/2))</f>
        <v>23.524999785322525</v>
      </c>
      <c r="AB627" s="31">
        <f>((uNES*L627+ uOCEX*G627+uEREX*H627+uHOEX*I627+uNES*S627+ uOCEX*N627+uEREX*O627+uHOEX*P627)/('Life tables'!$I$2/2))</f>
        <v>15.50471061154021</v>
      </c>
    </row>
    <row r="628" spans="1:28" x14ac:dyDescent="0.25">
      <c r="A628" s="4">
        <v>622</v>
      </c>
      <c r="C628" s="105">
        <f>IF(male=0,VLOOKUP((($A$5:$A$1570/'Life tables'!$I$2)*2)+age,lifetable,13,1),IF(male=1,VLOOKUP((($A$5:$A$1570/'Life tables'!$I$2)*2)+age,lifetable,10,1),"error"))</f>
        <v>4.0331437067231413E-4</v>
      </c>
      <c r="F628" s="96">
        <f t="shared" si="162"/>
        <v>94.255366567894569</v>
      </c>
      <c r="G628" s="96">
        <f t="shared" si="163"/>
        <v>9.4681488373588198</v>
      </c>
      <c r="H628" s="96">
        <f t="shared" si="164"/>
        <v>0.54073388563899316</v>
      </c>
      <c r="I628" s="96">
        <f t="shared" si="165"/>
        <v>0.21666695404242292</v>
      </c>
      <c r="J628" s="96">
        <f t="shared" si="166"/>
        <v>4.2138654982592637E-2</v>
      </c>
      <c r="K628" s="96">
        <f t="shared" si="167"/>
        <v>0.22640487182817426</v>
      </c>
      <c r="L628" s="96">
        <f t="shared" si="175"/>
        <v>83.761273364043561</v>
      </c>
      <c r="M628" s="96">
        <f t="shared" si="168"/>
        <v>519.07548908515241</v>
      </c>
      <c r="N628" s="96">
        <f t="shared" si="169"/>
        <v>49.988094242123132</v>
      </c>
      <c r="O628" s="96">
        <f t="shared" si="170"/>
        <v>1.1932106280351518</v>
      </c>
      <c r="P628" s="96">
        <f t="shared" si="171"/>
        <v>1.1932106280351518</v>
      </c>
      <c r="Q628" s="96">
        <f t="shared" si="172"/>
        <v>0.23047399896922313</v>
      </c>
      <c r="R628" s="96">
        <f t="shared" si="173"/>
        <v>9.353473150187526E-2</v>
      </c>
      <c r="S628" s="96">
        <f t="shared" si="176"/>
        <v>466.37696485648786</v>
      </c>
      <c r="T628" s="96">
        <f t="shared" si="177"/>
        <v>92.09662205804068</v>
      </c>
      <c r="U628" s="96">
        <f t="shared" si="178"/>
        <v>295.16507454619403</v>
      </c>
      <c r="V628" s="32">
        <f t="shared" si="179"/>
        <v>999.99999999999977</v>
      </c>
      <c r="W628" s="100">
        <f>IF(A628=1,((cPH1_+cPHr+(cNES*L628+(cNES+cOSEX)*G628+(cNES+cEREX)*H628+(cNES+cHOEX)*I628+(cNES+cNES)*S628+(cNES+cOSEX)*N628+(cNES+cEREX)*O628+(cNES+cHOEX)*P628)))/(1+cDR)^(A$6:A$65537 + 0.5),(cPHr+(cNES*L628+(cNES+cOSEX)*G628+(cNES+cEREX)*H628+(cNES+cHOEX)*I628+(cNES+cNES)*S628+(cNES+cOSEX)*N628+(cNES+cEREX)*O628+(cNES+cHOEX)*P628))/(1+cDR)^(((cycle + 0.5)/('Life tables'!$I$2/2))))</f>
        <v>36718.015493275023</v>
      </c>
      <c r="X628" s="107">
        <f>((L628+G628+H628+I628+N628+O628+P628+S628)/('Life tables'!$I$2/2))/(1+oDR)^(((cycle + 0.5)/('Life tables'!$I$2/2)))</f>
        <v>16.471082413379385</v>
      </c>
      <c r="Y628" s="31">
        <f>((uNES*L628+ uOCEX*G628+uEREX*H628+uHOEX*I628+uNES*S628+ uOCEX*N628+uEREX*O628+uHOEX*P628)/('Life tables'!$I$2/2))/(1+oDR)^(((cycle + 0.5)/('Life tables'!$I$2/2)))</f>
        <v>10.855658602192952</v>
      </c>
      <c r="Z628" s="100">
        <f t="shared" si="174"/>
        <v>147604.49025271085</v>
      </c>
      <c r="AA628" s="107">
        <f>((L628+G628+H628+I628+N628+O628+P628+S628)/('Life tables'!$I$2/2))</f>
        <v>23.502271772216933</v>
      </c>
      <c r="AB628" s="31">
        <f>((uNES*L628+ uOCEX*G628+uEREX*H628+uHOEX*I628+uNES*S628+ uOCEX*N628+uEREX*O628+uHOEX*P628)/('Life tables'!$I$2/2))</f>
        <v>15.489731174430908</v>
      </c>
    </row>
    <row r="629" spans="1:28" x14ac:dyDescent="0.25">
      <c r="A629" s="4">
        <v>623</v>
      </c>
      <c r="C629" s="105">
        <f>IF(male=0,VLOOKUP((($A$5:$A$1570/'Life tables'!$I$2)*2)+age,lifetable,13,1),IF(male=1,VLOOKUP((($A$5:$A$1570/'Life tables'!$I$2)*2)+age,lifetable,10,1),"error"))</f>
        <v>4.0331437067231413E-4</v>
      </c>
      <c r="F629" s="96">
        <f t="shared" si="162"/>
        <v>94.164294480340246</v>
      </c>
      <c r="G629" s="96">
        <f t="shared" si="163"/>
        <v>9.4590004555606111</v>
      </c>
      <c r="H629" s="96">
        <f t="shared" si="164"/>
        <v>0.54021141391595306</v>
      </c>
      <c r="I629" s="96">
        <f t="shared" si="165"/>
        <v>0.21645760456422142</v>
      </c>
      <c r="J629" s="96">
        <f t="shared" si="166"/>
        <v>4.2097939473060023E-2</v>
      </c>
      <c r="K629" s="96">
        <f t="shared" si="167"/>
        <v>0.22618611331011146</v>
      </c>
      <c r="L629" s="96">
        <f t="shared" si="175"/>
        <v>83.680340953516293</v>
      </c>
      <c r="M629" s="96">
        <f t="shared" si="168"/>
        <v>518.57400891542488</v>
      </c>
      <c r="N629" s="96">
        <f t="shared" si="169"/>
        <v>49.939800615257653</v>
      </c>
      <c r="O629" s="96">
        <f t="shared" si="170"/>
        <v>1.1920578641677566</v>
      </c>
      <c r="P629" s="96">
        <f t="shared" si="171"/>
        <v>1.1920578641677566</v>
      </c>
      <c r="Q629" s="96">
        <f t="shared" si="172"/>
        <v>0.23025133744397069</v>
      </c>
      <c r="R629" s="96">
        <f t="shared" si="173"/>
        <v>9.344436735636022E-2</v>
      </c>
      <c r="S629" s="96">
        <f t="shared" si="176"/>
        <v>465.92639686703137</v>
      </c>
      <c r="T629" s="96">
        <f t="shared" si="177"/>
        <v>92.368971334957706</v>
      </c>
      <c r="U629" s="96">
        <f t="shared" si="178"/>
        <v>295.48470502686052</v>
      </c>
      <c r="V629" s="32">
        <f t="shared" si="179"/>
        <v>999.99999999999989</v>
      </c>
      <c r="W629" s="100">
        <f>IF(A629=1,((cPH1_+cPHr+(cNES*L629+(cNES+cOSEX)*G629+(cNES+cEREX)*H629+(cNES+cHOEX)*I629+(cNES+cNES)*S629+(cNES+cOSEX)*N629+(cNES+cEREX)*O629+(cNES+cHOEX)*P629)))/(1+cDR)^(A$6:A$65537 + 0.5),(cPHr+(cNES*L629+(cNES+cOSEX)*G629+(cNES+cEREX)*H629+(cNES+cHOEX)*I629+(cNES+cNES)*S629+(cNES+cOSEX)*N629+(cNES+cEREX)*O629+(cNES+cHOEX)*P629))/(1+cDR)^(((cycle + 0.5)/('Life tables'!$I$2/2))))</f>
        <v>36600.654828786966</v>
      </c>
      <c r="X629" s="107">
        <f>((L629+G629+H629+I629+N629+O629+P629+S629)/('Life tables'!$I$2/2))/(1+oDR)^(((cycle + 0.5)/('Life tables'!$I$2/2)))</f>
        <v>16.445774979323556</v>
      </c>
      <c r="Y629" s="31">
        <f>((uNES*L629+ uOCEX*G629+uEREX*H629+uHOEX*I629+uNES*S629+ uOCEX*N629+uEREX*O629+uHOEX*P629)/('Life tables'!$I$2/2))/(1+oDR)^(((cycle + 0.5)/('Life tables'!$I$2/2)))</f>
        <v>10.838979136200418</v>
      </c>
      <c r="Z629" s="100">
        <f t="shared" si="174"/>
        <v>147461.91148373863</v>
      </c>
      <c r="AA629" s="107">
        <f>((L629+G629+H629+I629+N629+O629+P629+S629)/('Life tables'!$I$2/2))</f>
        <v>23.479565717985832</v>
      </c>
      <c r="AB629" s="31">
        <f>((uNES*L629+ uOCEX*G629+uEREX*H629+uHOEX*I629+uNES*S629+ uOCEX*N629+uEREX*O629+uHOEX*P629)/('Life tables'!$I$2/2))</f>
        <v>15.474766209817302</v>
      </c>
    </row>
    <row r="630" spans="1:28" x14ac:dyDescent="0.25">
      <c r="A630" s="4">
        <v>624</v>
      </c>
      <c r="C630" s="105">
        <f>IF(male=0,VLOOKUP((($A$5:$A$1570/'Life tables'!$I$2)*2)+age,lifetable,13,1),IF(male=1,VLOOKUP((($A$5:$A$1570/'Life tables'!$I$2)*2)+age,lifetable,10,1),"error"))</f>
        <v>4.0331437067231413E-4</v>
      </c>
      <c r="F630" s="96">
        <f t="shared" si="162"/>
        <v>94.073310849029909</v>
      </c>
      <c r="G630" s="96">
        <f t="shared" si="163"/>
        <v>9.4498609593772382</v>
      </c>
      <c r="H630" s="96">
        <f t="shared" si="164"/>
        <v>0.53968944965779542</v>
      </c>
      <c r="I630" s="96">
        <f t="shared" si="165"/>
        <v>0.21624845842239904</v>
      </c>
      <c r="J630" s="96">
        <f t="shared" si="166"/>
        <v>4.205726350957429E-2</v>
      </c>
      <c r="K630" s="96">
        <f t="shared" si="167"/>
        <v>0.22596756726721381</v>
      </c>
      <c r="L630" s="96">
        <f t="shared" si="175"/>
        <v>83.599487150795682</v>
      </c>
      <c r="M630" s="96">
        <f t="shared" si="168"/>
        <v>518.07301278915168</v>
      </c>
      <c r="N630" s="96">
        <f t="shared" si="169"/>
        <v>49.89155360282556</v>
      </c>
      <c r="O630" s="96">
        <f t="shared" si="170"/>
        <v>1.1909062129820549</v>
      </c>
      <c r="P630" s="96">
        <f t="shared" si="171"/>
        <v>1.1909062129820549</v>
      </c>
      <c r="Q630" s="96">
        <f t="shared" si="172"/>
        <v>0.23002889083819125</v>
      </c>
      <c r="R630" s="96">
        <f t="shared" si="173"/>
        <v>9.335409043298433E-2</v>
      </c>
      <c r="S630" s="96">
        <f t="shared" si="176"/>
        <v>465.4762637790908</v>
      </c>
      <c r="T630" s="96">
        <f t="shared" si="177"/>
        <v>92.641057489305467</v>
      </c>
      <c r="U630" s="96">
        <f t="shared" si="178"/>
        <v>295.80402668456071</v>
      </c>
      <c r="V630" s="32">
        <f t="shared" si="179"/>
        <v>999.99999999999977</v>
      </c>
      <c r="W630" s="100">
        <f>IF(A630=1,((cPH1_+cPHr+(cNES*L630+(cNES+cOSEX)*G630+(cNES+cEREX)*H630+(cNES+cHOEX)*I630+(cNES+cNES)*S630+(cNES+cOSEX)*N630+(cNES+cEREX)*O630+(cNES+cHOEX)*P630)))/(1+cDR)^(A$6:A$65537 + 0.5),(cPHr+(cNES*L630+(cNES+cOSEX)*G630+(cNES+cEREX)*H630+(cNES+cHOEX)*I630+(cNES+cNES)*S630+(cNES+cOSEX)*N630+(cNES+cEREX)*O630+(cNES+cHOEX)*P630))/(1+cDR)^(((cycle + 0.5)/('Life tables'!$I$2/2))))</f>
        <v>36483.669276510074</v>
      </c>
      <c r="X630" s="107">
        <f>((L630+G630+H630+I630+N630+O630+P630+S630)/('Life tables'!$I$2/2))/(1+oDR)^(((cycle + 0.5)/('Life tables'!$I$2/2)))</f>
        <v>16.420506430115477</v>
      </c>
      <c r="Y630" s="31">
        <f>((uNES*L630+ uOCEX*G630+uEREX*H630+uHOEX*I630+uNES*S630+ uOCEX*N630+uEREX*O630+uHOEX*P630)/('Life tables'!$I$2/2))/(1+oDR)^(((cycle + 0.5)/('Life tables'!$I$2/2)))</f>
        <v>10.822325298176027</v>
      </c>
      <c r="Z630" s="100">
        <f t="shared" si="174"/>
        <v>147319.47042248218</v>
      </c>
      <c r="AA630" s="107">
        <f>((L630+G630+H630+I630+N630+O630+P630+S630)/('Life tables'!$I$2/2))</f>
        <v>23.45688160137367</v>
      </c>
      <c r="AB630" s="31">
        <f>((uNES*L630+ uOCEX*G630+uEREX*H630+uHOEX*I630+uNES*S630+ uOCEX*N630+uEREX*O630+uHOEX*P630)/('Life tables'!$I$2/2))</f>
        <v>15.459815703691476</v>
      </c>
    </row>
    <row r="631" spans="1:28" x14ac:dyDescent="0.25">
      <c r="A631" s="4">
        <v>625</v>
      </c>
      <c r="C631" s="105">
        <f>IF(male=0,VLOOKUP((($A$5:$A$1570/'Life tables'!$I$2)*2)+age,lifetable,13,1),IF(male=1,VLOOKUP((($A$5:$A$1570/'Life tables'!$I$2)*2)+age,lifetable,10,1),"error"))</f>
        <v>4.0331437067231413E-4</v>
      </c>
      <c r="F631" s="96">
        <f t="shared" si="162"/>
        <v>93.982415566463601</v>
      </c>
      <c r="G631" s="96">
        <f t="shared" si="163"/>
        <v>9.4407303380101073</v>
      </c>
      <c r="H631" s="96">
        <f t="shared" si="164"/>
        <v>0.53916799224780354</v>
      </c>
      <c r="I631" s="96">
        <f t="shared" si="165"/>
        <v>0.21603951536984317</v>
      </c>
      <c r="J631" s="96">
        <f t="shared" si="166"/>
        <v>4.201662704407555E-2</v>
      </c>
      <c r="K631" s="96">
        <f t="shared" si="167"/>
        <v>0.22574923344126252</v>
      </c>
      <c r="L631" s="96">
        <f t="shared" si="175"/>
        <v>83.518711860350507</v>
      </c>
      <c r="M631" s="96">
        <f t="shared" si="168"/>
        <v>517.57250025967005</v>
      </c>
      <c r="N631" s="96">
        <f t="shared" si="169"/>
        <v>49.843353161812281</v>
      </c>
      <c r="O631" s="96">
        <f t="shared" si="170"/>
        <v>1.1897556734512926</v>
      </c>
      <c r="P631" s="96">
        <f t="shared" si="171"/>
        <v>1.1897556734512926</v>
      </c>
      <c r="Q631" s="96">
        <f t="shared" si="172"/>
        <v>0.22980665895356284</v>
      </c>
      <c r="R631" s="96">
        <f t="shared" si="173"/>
        <v>9.326390065126125E-2</v>
      </c>
      <c r="S631" s="96">
        <f t="shared" si="176"/>
        <v>465.02656519135036</v>
      </c>
      <c r="T631" s="96">
        <f t="shared" si="177"/>
        <v>92.912880775303108</v>
      </c>
      <c r="U631" s="96">
        <f t="shared" si="178"/>
        <v>296.12303981865324</v>
      </c>
      <c r="V631" s="32">
        <f t="shared" si="179"/>
        <v>1000</v>
      </c>
      <c r="W631" s="100">
        <f>IF(A631=1,((cPH1_+cPHr+(cNES*L631+(cNES+cOSEX)*G631+(cNES+cEREX)*H631+(cNES+cHOEX)*I631+(cNES+cNES)*S631+(cNES+cOSEX)*N631+(cNES+cEREX)*O631+(cNES+cHOEX)*P631)))/(1+cDR)^(A$6:A$65537 + 0.5),(cPHr+(cNES*L631+(cNES+cOSEX)*G631+(cNES+cEREX)*H631+(cNES+cHOEX)*I631+(cNES+cNES)*S631+(cNES+cOSEX)*N631+(cNES+cEREX)*O631+(cNES+cHOEX)*P631))/(1+cDR)^(((cycle + 0.5)/('Life tables'!$I$2/2))))</f>
        <v>36367.057637968173</v>
      </c>
      <c r="X631" s="107">
        <f>((L631+G631+H631+I631+N631+O631+P631+S631)/('Life tables'!$I$2/2))/(1+oDR)^(((cycle + 0.5)/('Life tables'!$I$2/2)))</f>
        <v>16.395276705981779</v>
      </c>
      <c r="Y631" s="31">
        <f>((uNES*L631+ uOCEX*G631+uEREX*H631+uHOEX*I631+uNES*S631+ uOCEX*N631+uEREX*O631+uHOEX*P631)/('Life tables'!$I$2/2))/(1+oDR)^(((cycle + 0.5)/('Life tables'!$I$2/2)))</f>
        <v>10.805697048725467</v>
      </c>
      <c r="Z631" s="100">
        <f t="shared" si="174"/>
        <v>147177.16693780554</v>
      </c>
      <c r="AA631" s="107">
        <f>((L631+G631+H631+I631+N631+O631+P631+S631)/('Life tables'!$I$2/2))</f>
        <v>23.43421940114737</v>
      </c>
      <c r="AB631" s="31">
        <f>((uNES*L631+ uOCEX*G631+uEREX*H631+uHOEX*I631+uNES*S631+ uOCEX*N631+uEREX*O631+uHOEX*P631)/('Life tables'!$I$2/2))</f>
        <v>15.444879642060286</v>
      </c>
    </row>
    <row r="632" spans="1:28" x14ac:dyDescent="0.25">
      <c r="A632" s="4">
        <v>626</v>
      </c>
      <c r="C632" s="105">
        <f>IF(male=0,VLOOKUP((($A$5:$A$1570/'Life tables'!$I$2)*2)+age,lifetable,13,1),IF(male=1,VLOOKUP((($A$5:$A$1570/'Life tables'!$I$2)*2)+age,lifetable,10,1),"error"))</f>
        <v>4.3180287415445218E-4</v>
      </c>
      <c r="F632" s="96">
        <f t="shared" si="162"/>
        <v>93.891608526279754</v>
      </c>
      <c r="G632" s="96">
        <f t="shared" si="163"/>
        <v>9.4316085807749754</v>
      </c>
      <c r="H632" s="96">
        <f t="shared" si="164"/>
        <v>0.53864704107579131</v>
      </c>
      <c r="I632" s="96">
        <f t="shared" si="165"/>
        <v>0.21583077516205809</v>
      </c>
      <c r="J632" s="96">
        <f t="shared" si="166"/>
        <v>4.4941047803247973E-2</v>
      </c>
      <c r="K632" s="96">
        <f t="shared" si="167"/>
        <v>0.22553111157677314</v>
      </c>
      <c r="L632" s="96">
        <f t="shared" si="175"/>
        <v>83.435049969886904</v>
      </c>
      <c r="M632" s="96">
        <f t="shared" si="168"/>
        <v>517.07247087976373</v>
      </c>
      <c r="N632" s="96">
        <f t="shared" si="169"/>
        <v>49.795199249149903</v>
      </c>
      <c r="O632" s="96">
        <f t="shared" si="170"/>
        <v>1.1886062445474437</v>
      </c>
      <c r="P632" s="96">
        <f t="shared" si="171"/>
        <v>1.1886062445474437</v>
      </c>
      <c r="Q632" s="96">
        <f t="shared" si="172"/>
        <v>0.24580157641216985</v>
      </c>
      <c r="R632" s="96">
        <f t="shared" si="173"/>
        <v>9.3173797930604929E-2</v>
      </c>
      <c r="S632" s="96">
        <f t="shared" si="176"/>
        <v>464.56108376717617</v>
      </c>
      <c r="T632" s="96">
        <f t="shared" si="177"/>
        <v>93.20362339951852</v>
      </c>
      <c r="U632" s="96">
        <f t="shared" si="178"/>
        <v>296.44174472816064</v>
      </c>
      <c r="V632" s="32">
        <f t="shared" si="179"/>
        <v>999.99999999999977</v>
      </c>
      <c r="W632" s="100">
        <f>IF(A632=1,((cPH1_+cPHr+(cNES*L632+(cNES+cOSEX)*G632+(cNES+cEREX)*H632+(cNES+cHOEX)*I632+(cNES+cNES)*S632+(cNES+cOSEX)*N632+(cNES+cEREX)*O632+(cNES+cHOEX)*P632)))/(1+cDR)^(A$6:A$65537 + 0.5),(cPHr+(cNES*L632+(cNES+cOSEX)*G632+(cNES+cEREX)*H632+(cNES+cHOEX)*I632+(cNES+cNES)*S632+(cNES+cOSEX)*N632+(cNES+cEREX)*O632+(cNES+cHOEX)*P632))/(1+cDR)^(((cycle + 0.5)/('Life tables'!$I$2/2))))</f>
        <v>36249.833216348001</v>
      </c>
      <c r="X632" s="107">
        <f>((L632+G632+H632+I632+N632+O632+P632+S632)/('Life tables'!$I$2/2))/(1+oDR)^(((cycle + 0.5)/('Life tables'!$I$2/2)))</f>
        <v>16.369571291671456</v>
      </c>
      <c r="Y632" s="31">
        <f>((uNES*L632+ uOCEX*G632+uEREX*H632+uHOEX*I632+uNES*S632+ uOCEX*N632+uEREX*O632+uHOEX*P632)/('Life tables'!$I$2/2))/(1+oDR)^(((cycle + 0.5)/('Life tables'!$I$2/2)))</f>
        <v>10.788749663283344</v>
      </c>
      <c r="Z632" s="100">
        <f t="shared" si="174"/>
        <v>147031.00365624309</v>
      </c>
      <c r="AA632" s="107">
        <f>((L632+G632+H632+I632+N632+O632+P632+S632)/('Life tables'!$I$2/2))</f>
        <v>23.410843350573927</v>
      </c>
      <c r="AB632" s="31">
        <f>((uNES*L632+ uOCEX*G632+uEREX*H632+uHOEX*I632+uNES*S632+ uOCEX*N632+uEREX*O632+uHOEX*P632)/('Life tables'!$I$2/2))</f>
        <v>15.429465061445352</v>
      </c>
    </row>
    <row r="633" spans="1:28" x14ac:dyDescent="0.25">
      <c r="A633" s="4">
        <v>627</v>
      </c>
      <c r="C633" s="105">
        <f>IF(male=0,VLOOKUP((($A$5:$A$1570/'Life tables'!$I$2)*2)+age,lifetable,13,1),IF(male=1,VLOOKUP((($A$5:$A$1570/'Life tables'!$I$2)*2)+age,lifetable,10,1),"error"))</f>
        <v>4.3180287415445218E-4</v>
      </c>
      <c r="F633" s="96">
        <f t="shared" si="162"/>
        <v>93.797920062127531</v>
      </c>
      <c r="G633" s="96">
        <f t="shared" si="163"/>
        <v>9.4221973784717328</v>
      </c>
      <c r="H633" s="96">
        <f t="shared" si="164"/>
        <v>0.53810955945426375</v>
      </c>
      <c r="I633" s="96">
        <f t="shared" si="165"/>
        <v>0.2156154113594872</v>
      </c>
      <c r="J633" s="96">
        <f t="shared" si="166"/>
        <v>4.4896203990130217E-2</v>
      </c>
      <c r="K633" s="96">
        <f t="shared" si="167"/>
        <v>0.22530606842548601</v>
      </c>
      <c r="L633" s="96">
        <f t="shared" si="175"/>
        <v>83.351795440426429</v>
      </c>
      <c r="M633" s="96">
        <f t="shared" si="168"/>
        <v>516.55671181019329</v>
      </c>
      <c r="N633" s="96">
        <f t="shared" si="169"/>
        <v>49.745530533292488</v>
      </c>
      <c r="O633" s="96">
        <f t="shared" si="170"/>
        <v>1.1874206574483464</v>
      </c>
      <c r="P633" s="96">
        <f t="shared" si="171"/>
        <v>1.1874206574483464</v>
      </c>
      <c r="Q633" s="96">
        <f t="shared" si="172"/>
        <v>0.2455563991894614</v>
      </c>
      <c r="R633" s="96">
        <f t="shared" si="173"/>
        <v>9.3080860800830306E-2</v>
      </c>
      <c r="S633" s="96">
        <f t="shared" si="176"/>
        <v>464.09770270201381</v>
      </c>
      <c r="T633" s="96">
        <f t="shared" si="177"/>
        <v>93.494076002698108</v>
      </c>
      <c r="U633" s="96">
        <f t="shared" si="178"/>
        <v>296.76013165738698</v>
      </c>
      <c r="V633" s="32">
        <f t="shared" si="179"/>
        <v>1000</v>
      </c>
      <c r="W633" s="100">
        <f>IF(A633=1,((cPH1_+cPHr+(cNES*L633+(cNES+cOSEX)*G633+(cNES+cEREX)*H633+(cNES+cHOEX)*I633+(cNES+cNES)*S633+(cNES+cOSEX)*N633+(cNES+cEREX)*O633+(cNES+cHOEX)*P633)))/(1+cDR)^(A$6:A$65537 + 0.5),(cPHr+(cNES*L633+(cNES+cOSEX)*G633+(cNES+cEREX)*H633+(cNES+cHOEX)*I633+(cNES+cNES)*S633+(cNES+cOSEX)*N633+(cNES+cEREX)*O633+(cNES+cHOEX)*P633))/(1+cDR)^(((cycle + 0.5)/('Life tables'!$I$2/2))))</f>
        <v>36132.834129691742</v>
      </c>
      <c r="X633" s="107">
        <f>((L633+G633+H633+I633+N633+O633+P633+S633)/('Life tables'!$I$2/2))/(1+oDR)^(((cycle + 0.5)/('Life tables'!$I$2/2)))</f>
        <v>16.343906181504188</v>
      </c>
      <c r="Y633" s="31">
        <f>((uNES*L633+ uOCEX*G633+uEREX*H633+uHOEX*I633+uNES*S633+ uOCEX*N633+uEREX*O633+uHOEX*P633)/('Life tables'!$I$2/2))/(1+oDR)^(((cycle + 0.5)/('Life tables'!$I$2/2)))</f>
        <v>10.771834471791124</v>
      </c>
      <c r="Z633" s="100">
        <f t="shared" si="174"/>
        <v>146884.36550845232</v>
      </c>
      <c r="AA633" s="107">
        <f>((L633+G633+H633+I633+N633+O633+P633+S633)/('Life tables'!$I$2/2))</f>
        <v>23.38749062057979</v>
      </c>
      <c r="AB633" s="31">
        <f>((uNES*L633+ uOCEX*G633+uEREX*H633+uHOEX*I633+uNES*S633+ uOCEX*N633+uEREX*O633+uHOEX*P633)/('Life tables'!$I$2/2))</f>
        <v>15.414073898720048</v>
      </c>
    </row>
    <row r="634" spans="1:28" x14ac:dyDescent="0.25">
      <c r="A634" s="4">
        <v>628</v>
      </c>
      <c r="C634" s="105">
        <f>IF(male=0,VLOOKUP((($A$5:$A$1570/'Life tables'!$I$2)*2)+age,lifetable,13,1),IF(male=1,VLOOKUP((($A$5:$A$1570/'Life tables'!$I$2)*2)+age,lifetable,10,1),"error"))</f>
        <v>4.3180287415445218E-4</v>
      </c>
      <c r="F634" s="96">
        <f t="shared" si="162"/>
        <v>93.704326469082687</v>
      </c>
      <c r="G634" s="96">
        <f t="shared" si="163"/>
        <v>9.4127957061697796</v>
      </c>
      <c r="H634" s="96">
        <f t="shared" si="164"/>
        <v>0.5375726220990672</v>
      </c>
      <c r="I634" s="96">
        <f t="shared" si="165"/>
        <v>0.21540026563928777</v>
      </c>
      <c r="J634" s="96">
        <f t="shared" si="166"/>
        <v>4.4851405586895619E-2</v>
      </c>
      <c r="K634" s="96">
        <f t="shared" si="167"/>
        <v>0.22508125315810287</v>
      </c>
      <c r="L634" s="96">
        <f t="shared" si="175"/>
        <v>83.268625216429555</v>
      </c>
      <c r="M634" s="96">
        <f t="shared" si="168"/>
        <v>516.04146587083233</v>
      </c>
      <c r="N634" s="96">
        <f t="shared" si="169"/>
        <v>49.695911232986013</v>
      </c>
      <c r="O634" s="96">
        <f t="shared" si="170"/>
        <v>1.1862362498933277</v>
      </c>
      <c r="P634" s="96">
        <f t="shared" si="171"/>
        <v>1.1862362498933277</v>
      </c>
      <c r="Q634" s="96">
        <f t="shared" si="172"/>
        <v>0.2453114658942902</v>
      </c>
      <c r="R634" s="96">
        <f t="shared" si="173"/>
        <v>9.2988016134478407E-2</v>
      </c>
      <c r="S634" s="96">
        <f t="shared" si="176"/>
        <v>463.63478265603089</v>
      </c>
      <c r="T634" s="96">
        <f t="shared" si="177"/>
        <v>93.784238874179294</v>
      </c>
      <c r="U634" s="96">
        <f t="shared" si="178"/>
        <v>297.07820092667959</v>
      </c>
      <c r="V634" s="32">
        <f t="shared" si="179"/>
        <v>1000.0000000000002</v>
      </c>
      <c r="W634" s="100">
        <f>IF(A634=1,((cPH1_+cPHr+(cNES*L634+(cNES+cOSEX)*G634+(cNES+cEREX)*H634+(cNES+cHOEX)*I634+(cNES+cNES)*S634+(cNES+cOSEX)*N634+(cNES+cEREX)*O634+(cNES+cHOEX)*P634)))/(1+cDR)^(A$6:A$65537 + 0.5),(cPHr+(cNES*L634+(cNES+cOSEX)*G634+(cNES+cEREX)*H634+(cNES+cHOEX)*I634+(cNES+cNES)*S634+(cNES+cOSEX)*N634+(cNES+cEREX)*O634+(cNES+cHOEX)*P634))/(1+cDR)^(((cycle + 0.5)/('Life tables'!$I$2/2))))</f>
        <v>36016.212643158746</v>
      </c>
      <c r="X634" s="107">
        <f>((L634+G634+H634+I634+N634+O634+P634+S634)/('Life tables'!$I$2/2))/(1+oDR)^(((cycle + 0.5)/('Life tables'!$I$2/2)))</f>
        <v>16.318281312201364</v>
      </c>
      <c r="Y634" s="31">
        <f>((uNES*L634+ uOCEX*G634+uEREX*H634+uHOEX*I634+uNES*S634+ uOCEX*N634+uEREX*O634+uHOEX*P634)/('Life tables'!$I$2/2))/(1+oDR)^(((cycle + 0.5)/('Life tables'!$I$2/2)))</f>
        <v>10.754945801936998</v>
      </c>
      <c r="Z634" s="100">
        <f t="shared" si="174"/>
        <v>146737.87351205517</v>
      </c>
      <c r="AA634" s="107">
        <f>((L634+G634+H634+I634+N634+O634+P634+S634)/('Life tables'!$I$2/2))</f>
        <v>23.364161187779786</v>
      </c>
      <c r="AB634" s="31">
        <f>((uNES*L634+ uOCEX*G634+uEREX*H634+uHOEX*I634+uNES*S634+ uOCEX*N634+uEREX*O634+uHOEX*P634)/('Life tables'!$I$2/2))</f>
        <v>15.398698090491088</v>
      </c>
    </row>
    <row r="635" spans="1:28" x14ac:dyDescent="0.25">
      <c r="A635" s="4">
        <v>629</v>
      </c>
      <c r="C635" s="105">
        <f>IF(male=0,VLOOKUP((($A$5:$A$1570/'Life tables'!$I$2)*2)+age,lifetable,13,1),IF(male=1,VLOOKUP((($A$5:$A$1570/'Life tables'!$I$2)*2)+age,lifetable,10,1),"error"))</f>
        <v>4.3180287415445218E-4</v>
      </c>
      <c r="F635" s="96">
        <f t="shared" si="162"/>
        <v>93.610827586034077</v>
      </c>
      <c r="G635" s="96">
        <f t="shared" si="163"/>
        <v>9.4034035476851656</v>
      </c>
      <c r="H635" s="96">
        <f t="shared" si="164"/>
        <v>0.53703622808592244</v>
      </c>
      <c r="I635" s="96">
        <f t="shared" si="165"/>
        <v>0.21518533763110989</v>
      </c>
      <c r="J635" s="96">
        <f t="shared" si="166"/>
        <v>4.4806652516428604E-2</v>
      </c>
      <c r="K635" s="96">
        <f t="shared" si="167"/>
        <v>0.2248566653876288</v>
      </c>
      <c r="L635" s="96">
        <f t="shared" si="175"/>
        <v>83.18553915472782</v>
      </c>
      <c r="M635" s="96">
        <f t="shared" si="168"/>
        <v>515.52673261310724</v>
      </c>
      <c r="N635" s="96">
        <f t="shared" si="169"/>
        <v>49.646341305031861</v>
      </c>
      <c r="O635" s="96">
        <f t="shared" si="170"/>
        <v>1.1850530208512413</v>
      </c>
      <c r="P635" s="96">
        <f t="shared" si="171"/>
        <v>1.1850530208512413</v>
      </c>
      <c r="Q635" s="96">
        <f t="shared" si="172"/>
        <v>0.24506677631341711</v>
      </c>
      <c r="R635" s="96">
        <f t="shared" si="173"/>
        <v>9.2895263850718571E-2</v>
      </c>
      <c r="S635" s="96">
        <f t="shared" si="176"/>
        <v>463.17232322620873</v>
      </c>
      <c r="T635" s="96">
        <f t="shared" si="177"/>
        <v>94.074112303009144</v>
      </c>
      <c r="U635" s="96">
        <f t="shared" si="178"/>
        <v>297.39595285591793</v>
      </c>
      <c r="V635" s="32">
        <f t="shared" si="179"/>
        <v>1000.0000000000001</v>
      </c>
      <c r="W635" s="100">
        <f>IF(A635=1,((cPH1_+cPHr+(cNES*L635+(cNES+cOSEX)*G635+(cNES+cEREX)*H635+(cNES+cHOEX)*I635+(cNES+cNES)*S635+(cNES+cOSEX)*N635+(cNES+cEREX)*O635+(cNES+cHOEX)*P635)))/(1+cDR)^(A$6:A$65537 + 0.5),(cPHr+(cNES*L635+(cNES+cOSEX)*G635+(cNES+cEREX)*H635+(cNES+cHOEX)*I635+(cNES+cNES)*S635+(cNES+cOSEX)*N635+(cNES+cEREX)*O635+(cNES+cHOEX)*P635))/(1+cDR)^(((cycle + 0.5)/('Life tables'!$I$2/2))))</f>
        <v>35899.967539521349</v>
      </c>
      <c r="X635" s="107">
        <f>((L635+G635+H635+I635+N635+O635+P635+S635)/('Life tables'!$I$2/2))/(1+oDR)^(((cycle + 0.5)/('Life tables'!$I$2/2)))</f>
        <v>16.292696620587733</v>
      </c>
      <c r="Y635" s="31">
        <f>((uNES*L635+ uOCEX*G635+uEREX*H635+uHOEX*I635+uNES*S635+ uOCEX*N635+uEREX*O635+uHOEX*P635)/('Life tables'!$I$2/2))/(1+oDR)^(((cycle + 0.5)/('Life tables'!$I$2/2)))</f>
        <v>10.738083612086069</v>
      </c>
      <c r="Z635" s="100">
        <f t="shared" si="174"/>
        <v>146591.52752701286</v>
      </c>
      <c r="AA635" s="107">
        <f>((L635+G635+H635+I635+N635+O635+P635+S635)/('Life tables'!$I$2/2))</f>
        <v>23.340855028817849</v>
      </c>
      <c r="AB635" s="31">
        <f>((uNES*L635+ uOCEX*G635+uEREX*H635+uHOEX*I635+uNES*S635+ uOCEX*N635+uEREX*O635+uHOEX*P635)/('Life tables'!$I$2/2))</f>
        <v>15.38333762136819</v>
      </c>
    </row>
    <row r="636" spans="1:28" x14ac:dyDescent="0.25">
      <c r="A636" s="4">
        <v>630</v>
      </c>
      <c r="C636" s="105">
        <f>IF(male=0,VLOOKUP((($A$5:$A$1570/'Life tables'!$I$2)*2)+age,lifetable,13,1),IF(male=1,VLOOKUP((($A$5:$A$1570/'Life tables'!$I$2)*2)+age,lifetable,10,1),"error"))</f>
        <v>4.3180287415445218E-4</v>
      </c>
      <c r="F636" s="96">
        <f t="shared" si="162"/>
        <v>93.517423255153403</v>
      </c>
      <c r="G636" s="96">
        <f t="shared" si="163"/>
        <v>9.3940208871637072</v>
      </c>
      <c r="H636" s="96">
        <f t="shared" si="164"/>
        <v>0.53650037650938398</v>
      </c>
      <c r="I636" s="96">
        <f t="shared" si="165"/>
        <v>0.21497062697215014</v>
      </c>
      <c r="J636" s="96">
        <f t="shared" si="166"/>
        <v>4.4761944703184946E-2</v>
      </c>
      <c r="K636" s="96">
        <f t="shared" si="167"/>
        <v>0.22463230473495444</v>
      </c>
      <c r="L636" s="96">
        <f t="shared" si="175"/>
        <v>83.102537115070021</v>
      </c>
      <c r="M636" s="96">
        <f t="shared" si="168"/>
        <v>515.0125115859197</v>
      </c>
      <c r="N636" s="96">
        <f t="shared" si="169"/>
        <v>49.596820705988293</v>
      </c>
      <c r="O636" s="96">
        <f t="shared" si="170"/>
        <v>1.1838709692851372</v>
      </c>
      <c r="P636" s="96">
        <f t="shared" si="171"/>
        <v>1.1838709692851372</v>
      </c>
      <c r="Q636" s="96">
        <f t="shared" si="172"/>
        <v>0.24482233023240269</v>
      </c>
      <c r="R636" s="96">
        <f t="shared" si="173"/>
        <v>9.2802603868265207E-2</v>
      </c>
      <c r="S636" s="96">
        <f t="shared" si="176"/>
        <v>462.71032400726045</v>
      </c>
      <c r="T636" s="96">
        <f t="shared" si="177"/>
        <v>94.363696577944737</v>
      </c>
      <c r="U636" s="96">
        <f t="shared" si="178"/>
        <v>297.71338776452114</v>
      </c>
      <c r="V636" s="32">
        <f t="shared" si="179"/>
        <v>1000.0000000000002</v>
      </c>
      <c r="W636" s="100">
        <f>IF(A636=1,((cPH1_+cPHr+(cNES*L636+(cNES+cOSEX)*G636+(cNES+cEREX)*H636+(cNES+cHOEX)*I636+(cNES+cNES)*S636+(cNES+cOSEX)*N636+(cNES+cEREX)*O636+(cNES+cHOEX)*P636)))/(1+cDR)^(A$6:A$65537 + 0.5),(cPHr+(cNES*L636+(cNES+cOSEX)*G636+(cNES+cEREX)*H636+(cNES+cHOEX)*I636+(cNES+cNES)*S636+(cNES+cOSEX)*N636+(cNES+cEREX)*O636+(cNES+cHOEX)*P636))/(1+cDR)^(((cycle + 0.5)/('Life tables'!$I$2/2))))</f>
        <v>35784.097605404881</v>
      </c>
      <c r="X636" s="107">
        <f>((L636+G636+H636+I636+N636+O636+P636+S636)/('Life tables'!$I$2/2))/(1+oDR)^(((cycle + 0.5)/('Life tables'!$I$2/2)))</f>
        <v>16.267152043591093</v>
      </c>
      <c r="Y636" s="31">
        <f>((uNES*L636+ uOCEX*G636+uEREX*H636+uHOEX*I636+uNES*S636+ uOCEX*N636+uEREX*O636+uHOEX*P636)/('Life tables'!$I$2/2))/(1+oDR)^(((cycle + 0.5)/('Life tables'!$I$2/2)))</f>
        <v>10.721247860671243</v>
      </c>
      <c r="Z636" s="100">
        <f t="shared" si="174"/>
        <v>146445.32741315619</v>
      </c>
      <c r="AA636" s="107">
        <f>((L636+G636+H636+I636+N636+O636+P636+S636)/('Life tables'!$I$2/2))</f>
        <v>23.317572120366698</v>
      </c>
      <c r="AB636" s="31">
        <f>((uNES*L636+ uOCEX*G636+uEREX*H636+uHOEX*I636+uNES*S636+ uOCEX*N636+uEREX*O636+uHOEX*P636)/('Life tables'!$I$2/2))</f>
        <v>15.367992475979895</v>
      </c>
    </row>
    <row r="637" spans="1:28" x14ac:dyDescent="0.25">
      <c r="A637" s="4">
        <v>631</v>
      </c>
      <c r="C637" s="105">
        <f>IF(male=0,VLOOKUP((($A$5:$A$1570/'Life tables'!$I$2)*2)+age,lifetable,13,1),IF(male=1,VLOOKUP((($A$5:$A$1570/'Life tables'!$I$2)*2)+age,lifetable,10,1),"error"))</f>
        <v>4.3180287415445218E-4</v>
      </c>
      <c r="F637" s="96">
        <f t="shared" si="162"/>
        <v>93.424113321745153</v>
      </c>
      <c r="G637" s="96">
        <f t="shared" si="163"/>
        <v>9.3846477090659182</v>
      </c>
      <c r="H637" s="96">
        <f t="shared" si="164"/>
        <v>0.53596506648197861</v>
      </c>
      <c r="I637" s="96">
        <f t="shared" si="165"/>
        <v>0.2147561333068064</v>
      </c>
      <c r="J637" s="96">
        <f t="shared" si="166"/>
        <v>4.4717282073119931E-2</v>
      </c>
      <c r="K637" s="96">
        <f t="shared" si="167"/>
        <v>0.2244081708284954</v>
      </c>
      <c r="L637" s="96">
        <f t="shared" si="175"/>
        <v>83.019618959988833</v>
      </c>
      <c r="M637" s="96">
        <f t="shared" si="168"/>
        <v>514.49880233578915</v>
      </c>
      <c r="N637" s="96">
        <f t="shared" si="169"/>
        <v>49.547349392184138</v>
      </c>
      <c r="O637" s="96">
        <f t="shared" si="170"/>
        <v>1.1826900941525895</v>
      </c>
      <c r="P637" s="96">
        <f t="shared" si="171"/>
        <v>1.1826900941525895</v>
      </c>
      <c r="Q637" s="96">
        <f t="shared" si="172"/>
        <v>0.24457812743567522</v>
      </c>
      <c r="R637" s="96">
        <f t="shared" si="173"/>
        <v>9.2710036105403446E-2</v>
      </c>
      <c r="S637" s="96">
        <f t="shared" si="176"/>
        <v>462.24878459175875</v>
      </c>
      <c r="T637" s="96">
        <f t="shared" si="177"/>
        <v>94.652991987453532</v>
      </c>
      <c r="U637" s="96">
        <f t="shared" si="178"/>
        <v>298.03050597145506</v>
      </c>
      <c r="V637" s="32">
        <f t="shared" si="179"/>
        <v>1000.0000000000002</v>
      </c>
      <c r="W637" s="100">
        <f>IF(A637=1,((cPH1_+cPHr+(cNES*L637+(cNES+cOSEX)*G637+(cNES+cEREX)*H637+(cNES+cHOEX)*I637+(cNES+cNES)*S637+(cNES+cOSEX)*N637+(cNES+cEREX)*O637+(cNES+cHOEX)*P637)))/(1+cDR)^(A$6:A$65537 + 0.5),(cPHr+(cNES*L637+(cNES+cOSEX)*G637+(cNES+cEREX)*H637+(cNES+cHOEX)*I637+(cNES+cNES)*S637+(cNES+cOSEX)*N637+(cNES+cEREX)*O637+(cNES+cHOEX)*P637))/(1+cDR)^(((cycle + 0.5)/('Life tables'!$I$2/2))))</f>
        <v>35668.601631278907</v>
      </c>
      <c r="X637" s="107">
        <f>((L637+G637+H637+I637+N637+O637+P637+S637)/('Life tables'!$I$2/2))/(1+oDR)^(((cycle + 0.5)/('Life tables'!$I$2/2)))</f>
        <v>16.24164751824188</v>
      </c>
      <c r="Y637" s="31">
        <f>((uNES*L637+ uOCEX*G637+uEREX*H637+uHOEX*I637+uNES*S637+ uOCEX*N637+uEREX*O637+uHOEX*P637)/('Life tables'!$I$2/2))/(1+oDR)^(((cycle + 0.5)/('Life tables'!$I$2/2)))</f>
        <v>10.704438506192982</v>
      </c>
      <c r="Z637" s="100">
        <f t="shared" si="174"/>
        <v>146299.27303019847</v>
      </c>
      <c r="AA637" s="107">
        <f>((L637+G637+H637+I637+N637+O637+P637+S637)/('Life tables'!$I$2/2))</f>
        <v>23.294312439127534</v>
      </c>
      <c r="AB637" s="31">
        <f>((uNES*L637+ uOCEX*G637+uEREX*H637+uHOEX*I637+uNES*S637+ uOCEX*N637+uEREX*O637+uHOEX*P637)/('Life tables'!$I$2/2))</f>
        <v>15.352662638973388</v>
      </c>
    </row>
    <row r="638" spans="1:28" x14ac:dyDescent="0.25">
      <c r="A638" s="4">
        <v>632</v>
      </c>
      <c r="C638" s="105">
        <f>IF(male=0,VLOOKUP((($A$5:$A$1570/'Life tables'!$I$2)*2)+age,lifetable,13,1),IF(male=1,VLOOKUP((($A$5:$A$1570/'Life tables'!$I$2)*2)+age,lifetable,10,1),"error"))</f>
        <v>4.3180287415445218E-4</v>
      </c>
      <c r="F638" s="96">
        <f t="shared" si="162"/>
        <v>93.330897634103877</v>
      </c>
      <c r="G638" s="96">
        <f t="shared" si="163"/>
        <v>9.3752839981526659</v>
      </c>
      <c r="H638" s="96">
        <f t="shared" si="164"/>
        <v>0.53543029713338697</v>
      </c>
      <c r="I638" s="96">
        <f t="shared" si="165"/>
        <v>0.21454185628634986</v>
      </c>
      <c r="J638" s="96">
        <f t="shared" si="166"/>
        <v>4.4672664553620026E-2</v>
      </c>
      <c r="K638" s="96">
        <f t="shared" si="167"/>
        <v>0.22418426330384963</v>
      </c>
      <c r="L638" s="96">
        <f t="shared" si="175"/>
        <v>82.936784554674006</v>
      </c>
      <c r="M638" s="96">
        <f t="shared" si="168"/>
        <v>513.9856044069877</v>
      </c>
      <c r="N638" s="96">
        <f t="shared" si="169"/>
        <v>49.497927319731815</v>
      </c>
      <c r="O638" s="96">
        <f t="shared" si="170"/>
        <v>1.1815103944060059</v>
      </c>
      <c r="P638" s="96">
        <f t="shared" si="171"/>
        <v>1.1815103944060059</v>
      </c>
      <c r="Q638" s="96">
        <f t="shared" si="172"/>
        <v>0.24433416770659466</v>
      </c>
      <c r="R638" s="96">
        <f t="shared" si="173"/>
        <v>9.2617560480013447E-2</v>
      </c>
      <c r="S638" s="96">
        <f t="shared" si="176"/>
        <v>461.78770457025729</v>
      </c>
      <c r="T638" s="96">
        <f t="shared" si="177"/>
        <v>94.941998819713746</v>
      </c>
      <c r="U638" s="96">
        <f t="shared" si="178"/>
        <v>298.34730779523892</v>
      </c>
      <c r="V638" s="32">
        <f t="shared" si="179"/>
        <v>1000.0000000000002</v>
      </c>
      <c r="W638" s="100">
        <f>IF(A638=1,((cPH1_+cPHr+(cNES*L638+(cNES+cOSEX)*G638+(cNES+cEREX)*H638+(cNES+cHOEX)*I638+(cNES+cNES)*S638+(cNES+cOSEX)*N638+(cNES+cEREX)*O638+(cNES+cHOEX)*P638)))/(1+cDR)^(A$6:A$65537 + 0.5),(cPHr+(cNES*L638+(cNES+cOSEX)*G638+(cNES+cEREX)*H638+(cNES+cHOEX)*I638+(cNES+cNES)*S638+(cNES+cOSEX)*N638+(cNES+cEREX)*O638+(cNES+cHOEX)*P638))/(1+cDR)^(((cycle + 0.5)/('Life tables'!$I$2/2))))</f>
        <v>35553.47841144845</v>
      </c>
      <c r="X638" s="107">
        <f>((L638+G638+H638+I638+N638+O638+P638+S638)/('Life tables'!$I$2/2))/(1+oDR)^(((cycle + 0.5)/('Life tables'!$I$2/2)))</f>
        <v>16.216182981672876</v>
      </c>
      <c r="Y638" s="31">
        <f>((uNES*L638+ uOCEX*G638+uEREX*H638+uHOEX*I638+uNES*S638+ uOCEX*N638+uEREX*O638+uHOEX*P638)/('Life tables'!$I$2/2))/(1+oDR)^(((cycle + 0.5)/('Life tables'!$I$2/2)))</f>
        <v>10.687655507219084</v>
      </c>
      <c r="Z638" s="100">
        <f t="shared" si="174"/>
        <v>146153.36423774774</v>
      </c>
      <c r="AA638" s="107">
        <f>((L638+G638+H638+I638+N638+O638+P638+S638)/('Life tables'!$I$2/2))</f>
        <v>23.271075961829801</v>
      </c>
      <c r="AB638" s="31">
        <f>((uNES*L638+ uOCEX*G638+uEREX*H638+uHOEX*I638+uNES*S638+ uOCEX*N638+uEREX*O638+uHOEX*P638)/('Life tables'!$I$2/2))</f>
        <v>15.337348095014308</v>
      </c>
    </row>
    <row r="639" spans="1:28" x14ac:dyDescent="0.25">
      <c r="A639" s="4">
        <v>633</v>
      </c>
      <c r="C639" s="105">
        <f>IF(male=0,VLOOKUP((($A$5:$A$1570/'Life tables'!$I$2)*2)+age,lifetable,13,1),IF(male=1,VLOOKUP((($A$5:$A$1570/'Life tables'!$I$2)*2)+age,lifetable,10,1),"error"))</f>
        <v>4.3180287415445218E-4</v>
      </c>
      <c r="F639" s="96">
        <f t="shared" si="162"/>
        <v>93.237776043377934</v>
      </c>
      <c r="G639" s="96">
        <f t="shared" si="163"/>
        <v>9.3659297394714933</v>
      </c>
      <c r="H639" s="96">
        <f t="shared" si="164"/>
        <v>0.53489606760966169</v>
      </c>
      <c r="I639" s="96">
        <f t="shared" si="165"/>
        <v>0.21432779556861195</v>
      </c>
      <c r="J639" s="96">
        <f t="shared" si="166"/>
        <v>4.4628092073437646E-2</v>
      </c>
      <c r="K639" s="96">
        <f t="shared" si="167"/>
        <v>0.22396058180346995</v>
      </c>
      <c r="L639" s="96">
        <f t="shared" si="175"/>
        <v>82.854033766851259</v>
      </c>
      <c r="M639" s="96">
        <f t="shared" si="168"/>
        <v>513.47291734166959</v>
      </c>
      <c r="N639" s="96">
        <f t="shared" si="169"/>
        <v>49.448554444539795</v>
      </c>
      <c r="O639" s="96">
        <f t="shared" si="170"/>
        <v>1.1803318689929261</v>
      </c>
      <c r="P639" s="96">
        <f t="shared" si="171"/>
        <v>1.1803318689929261</v>
      </c>
      <c r="Q639" s="96">
        <f t="shared" si="172"/>
        <v>0.24409045082751402</v>
      </c>
      <c r="R639" s="96">
        <f t="shared" si="173"/>
        <v>9.2525176909593804E-2</v>
      </c>
      <c r="S639" s="96">
        <f t="shared" si="176"/>
        <v>461.32708353140686</v>
      </c>
      <c r="T639" s="96">
        <f t="shared" si="177"/>
        <v>95.230717362614698</v>
      </c>
      <c r="U639" s="96">
        <f t="shared" si="178"/>
        <v>298.66379355395196</v>
      </c>
      <c r="V639" s="32">
        <f t="shared" si="179"/>
        <v>1000.0000000000002</v>
      </c>
      <c r="W639" s="100">
        <f>IF(A639=1,((cPH1_+cPHr+(cNES*L639+(cNES+cOSEX)*G639+(cNES+cEREX)*H639+(cNES+cHOEX)*I639+(cNES+cNES)*S639+(cNES+cOSEX)*N639+(cNES+cEREX)*O639+(cNES+cHOEX)*P639)))/(1+cDR)^(A$6:A$65537 + 0.5),(cPHr+(cNES*L639+(cNES+cOSEX)*G639+(cNES+cEREX)*H639+(cNES+cHOEX)*I639+(cNES+cNES)*S639+(cNES+cOSEX)*N639+(cNES+cEREX)*O639+(cNES+cHOEX)*P639))/(1+cDR)^(((cycle + 0.5)/('Life tables'!$I$2/2))))</f>
        <v>35438.7267440449</v>
      </c>
      <c r="X639" s="107">
        <f>((L639+G639+H639+I639+N639+O639+P639+S639)/('Life tables'!$I$2/2))/(1+oDR)^(((cycle + 0.5)/('Life tables'!$I$2/2)))</f>
        <v>16.190758371118843</v>
      </c>
      <c r="Y639" s="31">
        <f>((uNES*L639+ uOCEX*G639+uEREX*H639+uHOEX*I639+uNES*S639+ uOCEX*N639+uEREX*O639+uHOEX*P639)/('Life tables'!$I$2/2))/(1+oDR)^(((cycle + 0.5)/('Life tables'!$I$2/2)))</f>
        <v>10.670898822384498</v>
      </c>
      <c r="Z639" s="100">
        <f t="shared" si="174"/>
        <v>146007.60089531829</v>
      </c>
      <c r="AA639" s="107">
        <f>((L639+G639+H639+I639+N639+O639+P639+S639)/('Life tables'!$I$2/2))</f>
        <v>23.24786266523088</v>
      </c>
      <c r="AB639" s="31">
        <f>((uNES*L639+ uOCEX*G639+uEREX*H639+uHOEX*I639+uNES*S639+ uOCEX*N639+uEREX*O639+uHOEX*P639)/('Life tables'!$I$2/2))</f>
        <v>15.322048828786624</v>
      </c>
    </row>
    <row r="640" spans="1:28" x14ac:dyDescent="0.25">
      <c r="A640" s="4">
        <v>634</v>
      </c>
      <c r="C640" s="105">
        <f>IF(male=0,VLOOKUP((($A$5:$A$1570/'Life tables'!$I$2)*2)+age,lifetable,13,1),IF(male=1,VLOOKUP((($A$5:$A$1570/'Life tables'!$I$2)*2)+age,lifetable,10,1),"error"))</f>
        <v>4.3180287415445218E-4</v>
      </c>
      <c r="F640" s="96">
        <f t="shared" si="162"/>
        <v>93.144748403439735</v>
      </c>
      <c r="G640" s="96">
        <f t="shared" si="163"/>
        <v>9.356584918343577</v>
      </c>
      <c r="H640" s="96">
        <f t="shared" si="164"/>
        <v>0.5343623770724828</v>
      </c>
      <c r="I640" s="96">
        <f t="shared" si="165"/>
        <v>0.21411395081768578</v>
      </c>
      <c r="J640" s="96">
        <f t="shared" si="166"/>
        <v>4.4583564562629102E-2</v>
      </c>
      <c r="K640" s="96">
        <f t="shared" si="167"/>
        <v>0.22373712597635254</v>
      </c>
      <c r="L640" s="96">
        <f t="shared" si="175"/>
        <v>82.771366466667004</v>
      </c>
      <c r="M640" s="96">
        <f t="shared" si="168"/>
        <v>512.96074067999382</v>
      </c>
      <c r="N640" s="96">
        <f t="shared" si="169"/>
        <v>49.399230722324383</v>
      </c>
      <c r="O640" s="96">
        <f t="shared" si="170"/>
        <v>1.1791545168563029</v>
      </c>
      <c r="P640" s="96">
        <f t="shared" si="171"/>
        <v>1.1791545168563029</v>
      </c>
      <c r="Q640" s="96">
        <f t="shared" si="172"/>
        <v>0.24384697657983803</v>
      </c>
      <c r="R640" s="96">
        <f t="shared" si="173"/>
        <v>9.2432885311283491E-2</v>
      </c>
      <c r="S640" s="96">
        <f t="shared" si="176"/>
        <v>460.86692106206573</v>
      </c>
      <c r="T640" s="96">
        <f t="shared" si="177"/>
        <v>95.519147903757158</v>
      </c>
      <c r="U640" s="96">
        <f t="shared" si="178"/>
        <v>298.97996356523959</v>
      </c>
      <c r="V640" s="32">
        <f t="shared" si="179"/>
        <v>1000.0000000000002</v>
      </c>
      <c r="W640" s="100">
        <f>IF(A640=1,((cPH1_+cPHr+(cNES*L640+(cNES+cOSEX)*G640+(cNES+cEREX)*H640+(cNES+cHOEX)*I640+(cNES+cNES)*S640+(cNES+cOSEX)*N640+(cNES+cEREX)*O640+(cNES+cHOEX)*P640)))/(1+cDR)^(A$6:A$65537 + 0.5),(cPHr+(cNES*L640+(cNES+cOSEX)*G640+(cNES+cEREX)*H640+(cNES+cHOEX)*I640+(cNES+cNES)*S640+(cNES+cOSEX)*N640+(cNES+cEREX)*O640+(cNES+cHOEX)*P640))/(1+cDR)^(((cycle + 0.5)/('Life tables'!$I$2/2))))</f>
        <v>35324.345431016896</v>
      </c>
      <c r="X640" s="107">
        <f>((L640+G640+H640+I640+N640+O640+P640+S640)/('Life tables'!$I$2/2))/(1+oDR)^(((cycle + 0.5)/('Life tables'!$I$2/2)))</f>
        <v>16.165373623916224</v>
      </c>
      <c r="Y640" s="31">
        <f>((uNES*L640+ uOCEX*G640+uEREX*H640+uHOEX*I640+uNES*S640+ uOCEX*N640+uEREX*O640+uHOEX*P640)/('Life tables'!$I$2/2))/(1+oDR)^(((cycle + 0.5)/('Life tables'!$I$2/2)))</f>
        <v>10.654168410391078</v>
      </c>
      <c r="Z640" s="100">
        <f t="shared" si="174"/>
        <v>145861.98286234177</v>
      </c>
      <c r="AA640" s="107">
        <f>((L640+G640+H640+I640+N640+O640+P640+S640)/('Life tables'!$I$2/2))</f>
        <v>23.224672526115867</v>
      </c>
      <c r="AB640" s="31">
        <f>((uNES*L640+ uOCEX*G640+uEREX*H640+uHOEX*I640+uNES*S640+ uOCEX*N640+uEREX*O640+uHOEX*P640)/('Life tables'!$I$2/2))</f>
        <v>15.306764824992428</v>
      </c>
    </row>
    <row r="641" spans="1:28" x14ac:dyDescent="0.25">
      <c r="A641" s="4">
        <v>635</v>
      </c>
      <c r="C641" s="105">
        <f>IF(male=0,VLOOKUP((($A$5:$A$1570/'Life tables'!$I$2)*2)+age,lifetable,13,1),IF(male=1,VLOOKUP((($A$5:$A$1570/'Life tables'!$I$2)*2)+age,lifetable,10,1),"error"))</f>
        <v>4.3180287415445218E-4</v>
      </c>
      <c r="F641" s="96">
        <f t="shared" si="162"/>
        <v>93.051814570762076</v>
      </c>
      <c r="G641" s="96">
        <f t="shared" si="163"/>
        <v>9.347249520351312</v>
      </c>
      <c r="H641" s="96">
        <f t="shared" si="164"/>
        <v>0.53382922469844885</v>
      </c>
      <c r="I641" s="96">
        <f t="shared" si="165"/>
        <v>0.21390032170364215</v>
      </c>
      <c r="J641" s="96">
        <f t="shared" si="166"/>
        <v>4.4539081952495348E-2</v>
      </c>
      <c r="K641" s="96">
        <f t="shared" si="167"/>
        <v>0.2235138954777397</v>
      </c>
      <c r="L641" s="96">
        <f t="shared" si="175"/>
        <v>82.688782526578436</v>
      </c>
      <c r="M641" s="96">
        <f t="shared" si="168"/>
        <v>512.44907396024144</v>
      </c>
      <c r="N641" s="96">
        <f t="shared" si="169"/>
        <v>49.349956108621051</v>
      </c>
      <c r="O641" s="96">
        <f t="shared" si="170"/>
        <v>1.1779783369347727</v>
      </c>
      <c r="P641" s="96">
        <f t="shared" si="171"/>
        <v>1.1779783369347727</v>
      </c>
      <c r="Q641" s="96">
        <f t="shared" si="172"/>
        <v>0.24360374474407856</v>
      </c>
      <c r="R641" s="96">
        <f t="shared" si="173"/>
        <v>9.2340685601883174E-2</v>
      </c>
      <c r="S641" s="96">
        <f t="shared" si="176"/>
        <v>460.4072167474049</v>
      </c>
      <c r="T641" s="96">
        <f t="shared" si="177"/>
        <v>95.80729073045373</v>
      </c>
      <c r="U641" s="96">
        <f t="shared" si="178"/>
        <v>299.29581814631922</v>
      </c>
      <c r="V641" s="32">
        <f t="shared" si="179"/>
        <v>1000.0000000000002</v>
      </c>
      <c r="W641" s="100">
        <f>IF(A641=1,((cPH1_+cPHr+(cNES*L641+(cNES+cOSEX)*G641+(cNES+cEREX)*H641+(cNES+cHOEX)*I641+(cNES+cNES)*S641+(cNES+cOSEX)*N641+(cNES+cEREX)*O641+(cNES+cHOEX)*P641)))/(1+cDR)^(A$6:A$65537 + 0.5),(cPHr+(cNES*L641+(cNES+cOSEX)*G641+(cNES+cEREX)*H641+(cNES+cHOEX)*I641+(cNES+cNES)*S641+(cNES+cOSEX)*N641+(cNES+cEREX)*O641+(cNES+cHOEX)*P641))/(1+cDR)^(((cycle + 0.5)/('Life tables'!$I$2/2))))</f>
        <v>35210.333278121092</v>
      </c>
      <c r="X641" s="107">
        <f>((L641+G641+H641+I641+N641+O641+P641+S641)/('Life tables'!$I$2/2))/(1+oDR)^(((cycle + 0.5)/('Life tables'!$I$2/2)))</f>
        <v>16.140028677502809</v>
      </c>
      <c r="Y641" s="31">
        <f>((uNES*L641+ uOCEX*G641+uEREX*H641+uHOEX*I641+uNES*S641+ uOCEX*N641+uEREX*O641+uHOEX*P641)/('Life tables'!$I$2/2))/(1+oDR)^(((cycle + 0.5)/('Life tables'!$I$2/2)))</f>
        <v>10.637464230007396</v>
      </c>
      <c r="Z641" s="100">
        <f t="shared" si="174"/>
        <v>145716.50999817788</v>
      </c>
      <c r="AA641" s="107">
        <f>((L641+G641+H641+I641+N641+O641+P641+S641)/('Life tables'!$I$2/2))</f>
        <v>23.201505521297332</v>
      </c>
      <c r="AB641" s="31">
        <f>((uNES*L641+ uOCEX*G641+uEREX*H641+uHOEX*I641+uNES*S641+ uOCEX*N641+uEREX*O641+uHOEX*P641)/('Life tables'!$I$2/2))</f>
        <v>15.291496068351798</v>
      </c>
    </row>
    <row r="642" spans="1:28" x14ac:dyDescent="0.25">
      <c r="A642" s="4">
        <v>636</v>
      </c>
      <c r="C642" s="105">
        <f>IF(male=0,VLOOKUP((($A$5:$A$1570/'Life tables'!$I$2)*2)+age,lifetable,13,1),IF(male=1,VLOOKUP((($A$5:$A$1570/'Life tables'!$I$2)*2)+age,lifetable,10,1),"error"))</f>
        <v>4.3180287415445218E-4</v>
      </c>
      <c r="F642" s="96">
        <f t="shared" si="162"/>
        <v>92.958974404300278</v>
      </c>
      <c r="G642" s="96">
        <f t="shared" si="163"/>
        <v>9.3379235313264601</v>
      </c>
      <c r="H642" s="96">
        <f t="shared" si="164"/>
        <v>0.5332966096784002</v>
      </c>
      <c r="I642" s="96">
        <f t="shared" si="165"/>
        <v>0.21368690790225844</v>
      </c>
      <c r="J642" s="96">
        <f t="shared" si="166"/>
        <v>4.4494644175525608E-2</v>
      </c>
      <c r="K642" s="96">
        <f t="shared" si="167"/>
        <v>0.22329088996883695</v>
      </c>
      <c r="L642" s="96">
        <f t="shared" si="175"/>
        <v>82.6062818212488</v>
      </c>
      <c r="M642" s="96">
        <f t="shared" si="168"/>
        <v>511.937916718927</v>
      </c>
      <c r="N642" s="96">
        <f t="shared" si="169"/>
        <v>49.300730558795138</v>
      </c>
      <c r="O642" s="96">
        <f t="shared" si="170"/>
        <v>1.1768033281629109</v>
      </c>
      <c r="P642" s="96">
        <f t="shared" si="171"/>
        <v>1.1768033281629109</v>
      </c>
      <c r="Q642" s="96">
        <f t="shared" si="172"/>
        <v>0.24336075509990773</v>
      </c>
      <c r="R642" s="96">
        <f t="shared" si="173"/>
        <v>9.2248577697875117E-2</v>
      </c>
      <c r="S642" s="96">
        <f t="shared" si="176"/>
        <v>459.94797017100825</v>
      </c>
      <c r="T642" s="96">
        <f t="shared" si="177"/>
        <v>96.095146129729159</v>
      </c>
      <c r="U642" s="96">
        <f t="shared" si="178"/>
        <v>299.61135761398594</v>
      </c>
      <c r="V642" s="32">
        <f t="shared" si="179"/>
        <v>1000.0000000000002</v>
      </c>
      <c r="W642" s="100">
        <f>IF(A642=1,((cPH1_+cPHr+(cNES*L642+(cNES+cOSEX)*G642+(cNES+cEREX)*H642+(cNES+cHOEX)*I642+(cNES+cNES)*S642+(cNES+cOSEX)*N642+(cNES+cEREX)*O642+(cNES+cHOEX)*P642)))/(1+cDR)^(A$6:A$65537 + 0.5),(cPHr+(cNES*L642+(cNES+cOSEX)*G642+(cNES+cEREX)*H642+(cNES+cHOEX)*I642+(cNES+cNES)*S642+(cNES+cOSEX)*N642+(cNES+cEREX)*O642+(cNES+cHOEX)*P642))/(1+cDR)^(((cycle + 0.5)/('Life tables'!$I$2/2))))</f>
        <v>35096.689094912639</v>
      </c>
      <c r="X642" s="107">
        <f>((L642+G642+H642+I642+N642+O642+P642+S642)/('Life tables'!$I$2/2))/(1+oDR)^(((cycle + 0.5)/('Life tables'!$I$2/2)))</f>
        <v>16.114723469417449</v>
      </c>
      <c r="Y642" s="31">
        <f>((uNES*L642+ uOCEX*G642+uEREX*H642+uHOEX*I642+uNES*S642+ uOCEX*N642+uEREX*O642+uHOEX*P642)/('Life tables'!$I$2/2))/(1+oDR)^(((cycle + 0.5)/('Life tables'!$I$2/2)))</f>
        <v>10.620786240068558</v>
      </c>
      <c r="Z642" s="100">
        <f t="shared" si="174"/>
        <v>145571.18216212399</v>
      </c>
      <c r="AA642" s="107">
        <f>((L642+G642+H642+I642+N642+O642+P642+S642)/('Life tables'!$I$2/2))</f>
        <v>23.178361627615079</v>
      </c>
      <c r="AB642" s="31">
        <f>((uNES*L642+ uOCEX*G642+uEREX*H642+uHOEX*I642+uNES*S642+ uOCEX*N642+uEREX*O642+uHOEX*P642)/('Life tables'!$I$2/2))</f>
        <v>15.27624254360267</v>
      </c>
    </row>
    <row r="643" spans="1:28" x14ac:dyDescent="0.25">
      <c r="A643" s="4">
        <v>637</v>
      </c>
      <c r="C643" s="105">
        <f>IF(male=0,VLOOKUP((($A$5:$A$1570/'Life tables'!$I$2)*2)+age,lifetable,13,1),IF(male=1,VLOOKUP((($A$5:$A$1570/'Life tables'!$I$2)*2)+age,lifetable,10,1),"error"))</f>
        <v>4.3180287415445218E-4</v>
      </c>
      <c r="F643" s="96">
        <f t="shared" si="162"/>
        <v>92.866227765379833</v>
      </c>
      <c r="G643" s="96">
        <f t="shared" si="163"/>
        <v>9.3286069373388809</v>
      </c>
      <c r="H643" s="96">
        <f t="shared" si="164"/>
        <v>0.53276453121677447</v>
      </c>
      <c r="I643" s="96">
        <f t="shared" si="165"/>
        <v>0.21347370909476041</v>
      </c>
      <c r="J643" s="96">
        <f t="shared" si="166"/>
        <v>4.4450251165343575E-2</v>
      </c>
      <c r="K643" s="96">
        <f t="shared" si="167"/>
        <v>0.22306810911654296</v>
      </c>
      <c r="L643" s="96">
        <f t="shared" si="175"/>
        <v>82.523864227447532</v>
      </c>
      <c r="M643" s="96">
        <f t="shared" si="168"/>
        <v>511.42726849090531</v>
      </c>
      <c r="N643" s="96">
        <f t="shared" si="169"/>
        <v>49.251554028052162</v>
      </c>
      <c r="O643" s="96">
        <f t="shared" si="170"/>
        <v>1.1756294894714776</v>
      </c>
      <c r="P643" s="96">
        <f t="shared" si="171"/>
        <v>1.1756294894714776</v>
      </c>
      <c r="Q643" s="96">
        <f t="shared" si="172"/>
        <v>0.24311800742620887</v>
      </c>
      <c r="R643" s="96">
        <f t="shared" si="173"/>
        <v>9.2156561515442575E-2</v>
      </c>
      <c r="S643" s="96">
        <f t="shared" si="176"/>
        <v>459.48918091496853</v>
      </c>
      <c r="T643" s="96">
        <f t="shared" si="177"/>
        <v>96.382714388320707</v>
      </c>
      <c r="U643" s="96">
        <f t="shared" si="178"/>
        <v>299.92658228461795</v>
      </c>
      <c r="V643" s="32">
        <f t="shared" si="179"/>
        <v>1000.0000000000002</v>
      </c>
      <c r="W643" s="100">
        <f>IF(A643=1,((cPH1_+cPHr+(cNES*L643+(cNES+cOSEX)*G643+(cNES+cEREX)*H643+(cNES+cHOEX)*I643+(cNES+cNES)*S643+(cNES+cOSEX)*N643+(cNES+cEREX)*O643+(cNES+cHOEX)*P643)))/(1+cDR)^(A$6:A$65537 + 0.5),(cPHr+(cNES*L643+(cNES+cOSEX)*G643+(cNES+cEREX)*H643+(cNES+cHOEX)*I643+(cNES+cNES)*S643+(cNES+cOSEX)*N643+(cNES+cEREX)*O643+(cNES+cHOEX)*P643))/(1+cDR)^(((cycle + 0.5)/('Life tables'!$I$2/2))))</f>
        <v>34983.411694735827</v>
      </c>
      <c r="X643" s="107">
        <f>((L643+G643+H643+I643+N643+O643+P643+S643)/('Life tables'!$I$2/2))/(1+oDR)^(((cycle + 0.5)/('Life tables'!$I$2/2)))</f>
        <v>16.089457937299745</v>
      </c>
      <c r="Y643" s="31">
        <f>((uNES*L643+ uOCEX*G643+uEREX*H643+uHOEX*I643+uNES*S643+ uOCEX*N643+uEREX*O643+uHOEX*P643)/('Life tables'!$I$2/2))/(1+oDR)^(((cycle + 0.5)/('Life tables'!$I$2/2)))</f>
        <v>10.604134399475983</v>
      </c>
      <c r="Z643" s="100">
        <f t="shared" si="174"/>
        <v>145425.99921342541</v>
      </c>
      <c r="AA643" s="107">
        <f>((L643+G643+H643+I643+N643+O643+P643+S643)/('Life tables'!$I$2/2))</f>
        <v>23.155240821935934</v>
      </c>
      <c r="AB643" s="31">
        <f>((uNES*L643+ uOCEX*G643+uEREX*H643+uHOEX*I643+uNES*S643+ uOCEX*N643+uEREX*O643+uHOEX*P643)/('Life tables'!$I$2/2))</f>
        <v>15.261004235500675</v>
      </c>
    </row>
    <row r="644" spans="1:28" x14ac:dyDescent="0.25">
      <c r="A644" s="4">
        <v>638</v>
      </c>
      <c r="C644" s="105">
        <f>IF(male=0,VLOOKUP((($A$5:$A$1570/'Life tables'!$I$2)*2)+age,lifetable,13,1),IF(male=1,VLOOKUP((($A$5:$A$1570/'Life tables'!$I$2)*2)+age,lifetable,10,1),"error"))</f>
        <v>4.3180287415445218E-4</v>
      </c>
      <c r="F644" s="96">
        <f t="shared" si="162"/>
        <v>92.773574517589239</v>
      </c>
      <c r="G644" s="96">
        <f t="shared" si="163"/>
        <v>9.3192997246857523</v>
      </c>
      <c r="H644" s="96">
        <f t="shared" si="164"/>
        <v>0.53223298853099232</v>
      </c>
      <c r="I644" s="96">
        <f t="shared" si="165"/>
        <v>0.21326072496757584</v>
      </c>
      <c r="J644" s="96">
        <f t="shared" si="166"/>
        <v>4.4405902856656139E-2</v>
      </c>
      <c r="K644" s="96">
        <f t="shared" si="167"/>
        <v>0.22284555259319228</v>
      </c>
      <c r="L644" s="96">
        <f t="shared" si="175"/>
        <v>82.441529623955063</v>
      </c>
      <c r="M644" s="96">
        <f t="shared" si="168"/>
        <v>510.91712880947233</v>
      </c>
      <c r="N644" s="96">
        <f t="shared" si="169"/>
        <v>49.202426471447509</v>
      </c>
      <c r="O644" s="96">
        <f t="shared" si="170"/>
        <v>1.1744568197876497</v>
      </c>
      <c r="P644" s="96">
        <f t="shared" si="171"/>
        <v>1.1744568197876497</v>
      </c>
      <c r="Q644" s="96">
        <f t="shared" si="172"/>
        <v>0.24287550150112397</v>
      </c>
      <c r="R644" s="96">
        <f t="shared" si="173"/>
        <v>9.2064636970487904E-2</v>
      </c>
      <c r="S644" s="96">
        <f t="shared" si="176"/>
        <v>459.03084855997793</v>
      </c>
      <c r="T644" s="96">
        <f t="shared" si="177"/>
        <v>96.669995792678492</v>
      </c>
      <c r="U644" s="96">
        <f t="shared" si="178"/>
        <v>300.24149247418165</v>
      </c>
      <c r="V644" s="32">
        <f t="shared" si="179"/>
        <v>1000.0000000000003</v>
      </c>
      <c r="W644" s="100">
        <f>IF(A644=1,((cPH1_+cPHr+(cNES*L644+(cNES+cOSEX)*G644+(cNES+cEREX)*H644+(cNES+cHOEX)*I644+(cNES+cNES)*S644+(cNES+cOSEX)*N644+(cNES+cEREX)*O644+(cNES+cHOEX)*P644)))/(1+cDR)^(A$6:A$65537 + 0.5),(cPHr+(cNES*L644+(cNES+cOSEX)*G644+(cNES+cEREX)*H644+(cNES+cHOEX)*I644+(cNES+cNES)*S644+(cNES+cOSEX)*N644+(cNES+cEREX)*O644+(cNES+cHOEX)*P644))/(1+cDR)^(((cycle + 0.5)/('Life tables'!$I$2/2))))</f>
        <v>34870.49989471439</v>
      </c>
      <c r="X644" s="107">
        <f>((L644+G644+H644+I644+N644+O644+P644+S644)/('Life tables'!$I$2/2))/(1+oDR)^(((cycle + 0.5)/('Life tables'!$I$2/2)))</f>
        <v>16.064232018889751</v>
      </c>
      <c r="Y644" s="31">
        <f>((uNES*L644+ uOCEX*G644+uEREX*H644+uHOEX*I644+uNES*S644+ uOCEX*N644+uEREX*O644+uHOEX*P644)/('Life tables'!$I$2/2))/(1+oDR)^(((cycle + 0.5)/('Life tables'!$I$2/2)))</f>
        <v>10.587508667197241</v>
      </c>
      <c r="Z644" s="100">
        <f t="shared" si="174"/>
        <v>145280.96101128383</v>
      </c>
      <c r="AA644" s="107">
        <f>((L644+G644+H644+I644+N644+O644+P644+S644)/('Life tables'!$I$2/2))</f>
        <v>23.132143081153529</v>
      </c>
      <c r="AB644" s="31">
        <f>((uNES*L644+ uOCEX*G644+uEREX*H644+uHOEX*I644+uNES*S644+ uOCEX*N644+uEREX*O644+uHOEX*P644)/('Life tables'!$I$2/2))</f>
        <v>15.245781128819022</v>
      </c>
    </row>
    <row r="645" spans="1:28" x14ac:dyDescent="0.25">
      <c r="A645" s="4">
        <v>639</v>
      </c>
      <c r="C645" s="105">
        <f>IF(male=0,VLOOKUP((($A$5:$A$1570/'Life tables'!$I$2)*2)+age,lifetable,13,1),IF(male=1,VLOOKUP((($A$5:$A$1570/'Life tables'!$I$2)*2)+age,lifetable,10,1),"error"))</f>
        <v>4.3180287415445218E-4</v>
      </c>
      <c r="F645" s="96">
        <f t="shared" si="162"/>
        <v>92.681014526678169</v>
      </c>
      <c r="G645" s="96">
        <f t="shared" si="163"/>
        <v>9.3100018798813462</v>
      </c>
      <c r="H645" s="96">
        <f t="shared" si="164"/>
        <v>0.53170198085087261</v>
      </c>
      <c r="I645" s="96">
        <f t="shared" si="165"/>
        <v>0.21304795521210043</v>
      </c>
      <c r="J645" s="96">
        <f t="shared" si="166"/>
        <v>4.4361599185204624E-2</v>
      </c>
      <c r="K645" s="96">
        <f t="shared" si="167"/>
        <v>0.22262322007631069</v>
      </c>
      <c r="L645" s="96">
        <f t="shared" si="175"/>
        <v>82.359277891472331</v>
      </c>
      <c r="M645" s="96">
        <f t="shared" si="168"/>
        <v>510.40749720646187</v>
      </c>
      <c r="N645" s="96">
        <f t="shared" si="169"/>
        <v>49.153347843895766</v>
      </c>
      <c r="O645" s="96">
        <f t="shared" si="170"/>
        <v>1.1732853180352429</v>
      </c>
      <c r="P645" s="96">
        <f t="shared" si="171"/>
        <v>1.1732853180352429</v>
      </c>
      <c r="Q645" s="96">
        <f t="shared" si="172"/>
        <v>0.24263323710210019</v>
      </c>
      <c r="R645" s="96">
        <f t="shared" si="173"/>
        <v>9.1972803978649917E-2</v>
      </c>
      <c r="S645" s="96">
        <f t="shared" si="176"/>
        <v>458.57297268541487</v>
      </c>
      <c r="T645" s="96">
        <f t="shared" si="177"/>
        <v>96.956990628965798</v>
      </c>
      <c r="U645" s="96">
        <f t="shared" si="178"/>
        <v>300.55608849823659</v>
      </c>
      <c r="V645" s="32">
        <f t="shared" si="179"/>
        <v>1000.0000000000001</v>
      </c>
      <c r="W645" s="100">
        <f>IF(A645=1,((cPH1_+cPHr+(cNES*L645+(cNES+cOSEX)*G645+(cNES+cEREX)*H645+(cNES+cHOEX)*I645+(cNES+cNES)*S645+(cNES+cOSEX)*N645+(cNES+cEREX)*O645+(cNES+cHOEX)*P645)))/(1+cDR)^(A$6:A$65537 + 0.5),(cPHr+(cNES*L645+(cNES+cOSEX)*G645+(cNES+cEREX)*H645+(cNES+cHOEX)*I645+(cNES+cNES)*S645+(cNES+cOSEX)*N645+(cNES+cEREX)*O645+(cNES+cHOEX)*P645))/(1+cDR)^(((cycle + 0.5)/('Life tables'!$I$2/2))))</f>
        <v>34757.952515741781</v>
      </c>
      <c r="X645" s="107">
        <f>((L645+G645+H645+I645+N645+O645+P645+S645)/('Life tables'!$I$2/2))/(1+oDR)^(((cycle + 0.5)/('Life tables'!$I$2/2)))</f>
        <v>16.039045652027696</v>
      </c>
      <c r="Y645" s="31">
        <f>((uNES*L645+ uOCEX*G645+uEREX*H645+uHOEX*I645+uNES*S645+ uOCEX*N645+uEREX*O645+uHOEX*P645)/('Life tables'!$I$2/2))/(1+oDR)^(((cycle + 0.5)/('Life tables'!$I$2/2)))</f>
        <v>10.570909002265839</v>
      </c>
      <c r="Z645" s="100">
        <f t="shared" si="174"/>
        <v>145136.06741486618</v>
      </c>
      <c r="AA645" s="107">
        <f>((L645+G645+H645+I645+N645+O645+P645+S645)/('Life tables'!$I$2/2))</f>
        <v>23.109068382188095</v>
      </c>
      <c r="AB645" s="31">
        <f>((uNES*L645+ uOCEX*G645+uEREX*H645+uHOEX*I645+uNES*S645+ uOCEX*N645+uEREX*O645+uHOEX*P645)/('Life tables'!$I$2/2))</f>
        <v>15.230573208348346</v>
      </c>
    </row>
    <row r="646" spans="1:28" x14ac:dyDescent="0.25">
      <c r="A646" s="4">
        <v>640</v>
      </c>
      <c r="C646" s="105">
        <f>IF(male=0,VLOOKUP((($A$5:$A$1570/'Life tables'!$I$2)*2)+age,lifetable,13,1),IF(male=1,VLOOKUP((($A$5:$A$1570/'Life tables'!$I$2)*2)+age,lifetable,10,1),"error"))</f>
        <v>4.3180287415445218E-4</v>
      </c>
      <c r="F646" s="96">
        <f t="shared" si="162"/>
        <v>92.58854766045998</v>
      </c>
      <c r="G646" s="96">
        <f t="shared" si="163"/>
        <v>9.3007133896472407</v>
      </c>
      <c r="H646" s="96">
        <f t="shared" si="164"/>
        <v>0.5311715074180734</v>
      </c>
      <c r="I646" s="96">
        <f t="shared" si="165"/>
        <v>0.21283539952447375</v>
      </c>
      <c r="J646" s="96">
        <f t="shared" si="166"/>
        <v>4.4317340087718128E-2</v>
      </c>
      <c r="K646" s="96">
        <f t="shared" si="167"/>
        <v>0.22240111124838094</v>
      </c>
      <c r="L646" s="96">
        <f t="shared" si="175"/>
        <v>82.277108912534089</v>
      </c>
      <c r="M646" s="96">
        <f t="shared" si="168"/>
        <v>509.89837321233779</v>
      </c>
      <c r="N646" s="96">
        <f t="shared" si="169"/>
        <v>49.104318100179576</v>
      </c>
      <c r="O646" s="96">
        <f t="shared" si="170"/>
        <v>1.1721149831349238</v>
      </c>
      <c r="P646" s="96">
        <f t="shared" si="171"/>
        <v>1.1721149831349238</v>
      </c>
      <c r="Q646" s="96">
        <f t="shared" si="172"/>
        <v>0.2423912140059333</v>
      </c>
      <c r="R646" s="96">
        <f t="shared" si="173"/>
        <v>9.1881062455320642E-2</v>
      </c>
      <c r="S646" s="96">
        <f t="shared" si="176"/>
        <v>458.11555286942712</v>
      </c>
      <c r="T646" s="96">
        <f t="shared" si="177"/>
        <v>97.243699183059448</v>
      </c>
      <c r="U646" s="96">
        <f t="shared" si="178"/>
        <v>300.87037067194029</v>
      </c>
      <c r="V646" s="32">
        <f t="shared" si="179"/>
        <v>1000.0000000000002</v>
      </c>
      <c r="W646" s="100">
        <f>IF(A646=1,((cPH1_+cPHr+(cNES*L646+(cNES+cOSEX)*G646+(cNES+cEREX)*H646+(cNES+cHOEX)*I646+(cNES+cNES)*S646+(cNES+cOSEX)*N646+(cNES+cEREX)*O646+(cNES+cHOEX)*P646)))/(1+cDR)^(A$6:A$65537 + 0.5),(cPHr+(cNES*L646+(cNES+cOSEX)*G646+(cNES+cEREX)*H646+(cNES+cHOEX)*I646+(cNES+cNES)*S646+(cNES+cOSEX)*N646+(cNES+cEREX)*O646+(cNES+cHOEX)*P646))/(1+cDR)^(((cycle + 0.5)/('Life tables'!$I$2/2))))</f>
        <v>34645.768382471419</v>
      </c>
      <c r="X646" s="107">
        <f>((L646+G646+H646+I646+N646+O646+P646+S646)/('Life tables'!$I$2/2))/(1+oDR)^(((cycle + 0.5)/('Life tables'!$I$2/2)))</f>
        <v>16.013898774653708</v>
      </c>
      <c r="Y646" s="31">
        <f>((uNES*L646+ uOCEX*G646+uEREX*H646+uHOEX*I646+uNES*S646+ uOCEX*N646+uEREX*O646+uHOEX*P646)/('Life tables'!$I$2/2))/(1+oDR)^(((cycle + 0.5)/('Life tables'!$I$2/2)))</f>
        <v>10.55433536378108</v>
      </c>
      <c r="Z646" s="100">
        <f t="shared" si="174"/>
        <v>144991.31828331313</v>
      </c>
      <c r="AA646" s="107">
        <f>((L646+G646+H646+I646+N646+O646+P646+S646)/('Life tables'!$I$2/2))</f>
        <v>23.086016701986289</v>
      </c>
      <c r="AB646" s="31">
        <f>((uNES*L646+ uOCEX*G646+uEREX*H646+uHOEX*I646+uNES*S646+ uOCEX*N646+uEREX*O646+uHOEX*P646)/('Life tables'!$I$2/2))</f>
        <v>15.21538045889662</v>
      </c>
    </row>
    <row r="647" spans="1:28" x14ac:dyDescent="0.25">
      <c r="A647" s="4">
        <v>641</v>
      </c>
      <c r="C647" s="105">
        <f>IF(male=0,VLOOKUP((($A$5:$A$1570/'Life tables'!$I$2)*2)+age,lifetable,13,1),IF(male=1,VLOOKUP((($A$5:$A$1570/'Life tables'!$I$2)*2)+age,lifetable,10,1),"error"))</f>
        <v>4.3180287415445218E-4</v>
      </c>
      <c r="F647" s="96">
        <f t="shared" ref="F647:F710" si="180">E646*(1-pCAPH)+(L646+G646+H646+I646)*(1-pCAPH)+(S646+N646+O646+P646)*(pUAPH)</f>
        <v>92.496173788719162</v>
      </c>
      <c r="G647" s="96">
        <f t="shared" ref="G647:G710" si="181">F647*(rrOSEX)</f>
        <v>9.2914342409030137</v>
      </c>
      <c r="H647" s="96">
        <f t="shared" ref="H647:H710" si="182">F647*rrEREX</f>
        <v>0.53064156748556091</v>
      </c>
      <c r="I647" s="96">
        <f t="shared" ref="I647:I710" si="183">F647*rrHOEX</f>
        <v>0.21262305760536646</v>
      </c>
      <c r="J647" s="96">
        <f t="shared" ref="J647:J710" si="184">F647*mr + G647*mr + H647*mr+I647*mr</f>
        <v>4.4273125501869244E-2</v>
      </c>
      <c r="K647" s="96">
        <f t="shared" ref="K647:K710" si="185">F647*amr + I647*amrHOEX</f>
        <v>0.22217922579662064</v>
      </c>
      <c r="L647" s="96">
        <f t="shared" si="175"/>
        <v>82.195022571426733</v>
      </c>
      <c r="M647" s="96">
        <f t="shared" ref="M647:M710" si="186">E646*pCAPH+(L646+G646+H646+I646)*pCAPH+(S646+N646+O646+P646)*(1-pUAPH)</f>
        <v>509.38975635628123</v>
      </c>
      <c r="N647" s="96">
        <f t="shared" ref="N647:N710" si="187">M647*rrOSEXc</f>
        <v>49.055337194958064</v>
      </c>
      <c r="O647" s="96">
        <f t="shared" ref="O647:O710" si="188">M647*rrEREXc</f>
        <v>1.1709458140044104</v>
      </c>
      <c r="P647" s="96">
        <f t="shared" ref="P647:P710" si="189">M647*rrHOEXc</f>
        <v>1.1709458140044104</v>
      </c>
      <c r="Q647" s="96">
        <f t="shared" ref="Q647:Q710" si="190">M647*mr + N647*mr + O647*mr+P647*mr</f>
        <v>0.2421494319888095</v>
      </c>
      <c r="R647" s="96">
        <f t="shared" ref="R647:R710" si="191">M647*amrc + P647*amrHOEX</f>
        <v>9.1789412315660943E-2</v>
      </c>
      <c r="S647" s="96">
        <f t="shared" si="176"/>
        <v>457.65858868900989</v>
      </c>
      <c r="T647" s="96">
        <f t="shared" si="177"/>
        <v>97.530121740550129</v>
      </c>
      <c r="U647" s="96">
        <f t="shared" si="178"/>
        <v>301.18433931005256</v>
      </c>
      <c r="V647" s="32">
        <f t="shared" si="179"/>
        <v>1000.0000000000001</v>
      </c>
      <c r="W647" s="100">
        <f>IF(A647=1,((cPH1_+cPHr+(cNES*L647+(cNES+cOSEX)*G647+(cNES+cEREX)*H647+(cNES+cHOEX)*I647+(cNES+cNES)*S647+(cNES+cOSEX)*N647+(cNES+cEREX)*O647+(cNES+cHOEX)*P647)))/(1+cDR)^(A$6:A$65537 + 0.5),(cPHr+(cNES*L647+(cNES+cOSEX)*G647+(cNES+cEREX)*H647+(cNES+cHOEX)*I647+(cNES+cNES)*S647+(cNES+cOSEX)*N647+(cNES+cEREX)*O647+(cNES+cHOEX)*P647))/(1+cDR)^(((cycle + 0.5)/('Life tables'!$I$2/2))))</f>
        <v>34533.946323306824</v>
      </c>
      <c r="X647" s="107">
        <f>((L647+G647+H647+I647+N647+O647+P647+S647)/('Life tables'!$I$2/2))/(1+oDR)^(((cycle + 0.5)/('Life tables'!$I$2/2)))</f>
        <v>15.98879132480754</v>
      </c>
      <c r="Y647" s="31">
        <f>((uNES*L647+ uOCEX*G647+uEREX*H647+uHOEX*I647+uNES*S647+ uOCEX*N647+uEREX*O647+uHOEX*P647)/('Life tables'!$I$2/2))/(1+oDR)^(((cycle + 0.5)/('Life tables'!$I$2/2)))</f>
        <v>10.537787710907843</v>
      </c>
      <c r="Z647" s="100">
        <f t="shared" ref="Z647:Z710" si="192">IF(A647=1,((cPH1_+cPHr+(cNES*L647+(cNES+cOSEX)*G647+(cNES+cEREX)*H647+(cNES+cHOEX)*I647+(cNES+cNES)*S647+(cNES+cOSEX)*N647+(cNES+cEREX)*O647+(cNES+cHOEX)*P647))),(cPHr+(cNES*L647+(cNES+cOSEX)*G647+(cNES+cEREX)*H647+(cNES+cHOEX)*I647+(cNES+cNES)*S647+(cNES+cOSEX)*N647+(cNES+cEREX)*O647+(cNES+cHOEX)*P647)))</f>
        <v>144846.71347574677</v>
      </c>
      <c r="AA647" s="107">
        <f>((L647+G647+H647+I647+N647+O647+P647+S647)/('Life tables'!$I$2/2))</f>
        <v>23.062988017520983</v>
      </c>
      <c r="AB647" s="31">
        <f>((uNES*L647+ uOCEX*G647+uEREX*H647+uHOEX*I647+uNES*S647+ uOCEX*N647+uEREX*O647+uHOEX*P647)/('Life tables'!$I$2/2))</f>
        <v>15.200202865288999</v>
      </c>
    </row>
    <row r="648" spans="1:28" x14ac:dyDescent="0.25">
      <c r="A648" s="4">
        <v>642</v>
      </c>
      <c r="C648" s="105">
        <f>IF(male=0,VLOOKUP((($A$5:$A$1570/'Life tables'!$I$2)*2)+age,lifetable,13,1),IF(male=1,VLOOKUP((($A$5:$A$1570/'Life tables'!$I$2)*2)+age,lifetable,10,1),"error"))</f>
        <v>4.3180287415445218E-4</v>
      </c>
      <c r="F648" s="96">
        <f t="shared" si="180"/>
        <v>92.403892783122942</v>
      </c>
      <c r="G648" s="96">
        <f t="shared" si="181"/>
        <v>9.2821644207573684</v>
      </c>
      <c r="H648" s="96">
        <f t="shared" si="182"/>
        <v>0.5301121603171024</v>
      </c>
      <c r="I648" s="96">
        <f t="shared" si="183"/>
        <v>0.21241092915977708</v>
      </c>
      <c r="J648" s="96">
        <f t="shared" si="184"/>
        <v>4.4228955366231712E-2</v>
      </c>
      <c r="K648" s="96">
        <f t="shared" si="185"/>
        <v>0.22195756341276965</v>
      </c>
      <c r="L648" s="96">
        <f t="shared" ref="L648:L711" si="193">F648-SUM(G648:K648)</f>
        <v>82.113018754109689</v>
      </c>
      <c r="M648" s="96">
        <f t="shared" si="186"/>
        <v>508.88164616627449</v>
      </c>
      <c r="N648" s="96">
        <f t="shared" si="187"/>
        <v>49.006405082774911</v>
      </c>
      <c r="O648" s="96">
        <f t="shared" si="188"/>
        <v>1.1697778095586648</v>
      </c>
      <c r="P648" s="96">
        <f t="shared" si="189"/>
        <v>1.1697778095586648</v>
      </c>
      <c r="Q648" s="96">
        <f t="shared" si="190"/>
        <v>0.2419078908263449</v>
      </c>
      <c r="R648" s="96">
        <f t="shared" si="191"/>
        <v>9.1697853474615676E-2</v>
      </c>
      <c r="S648" s="96">
        <f t="shared" ref="S648:S711" si="194">M648-SUM(N648:R648)</f>
        <v>457.20207972008131</v>
      </c>
      <c r="T648" s="96">
        <f t="shared" ref="T648:T711" si="195">J648+Q648+T647</f>
        <v>97.816258586742705</v>
      </c>
      <c r="U648" s="96">
        <f t="shared" ref="U648:U711" si="196">K648+R648+U647</f>
        <v>301.49799472693996</v>
      </c>
      <c r="V648" s="32">
        <f t="shared" ref="V648:V711" si="197">SUM(G648:I648,L648,N648,O648,P648,S648,T648,U648)</f>
        <v>1000.0000000000002</v>
      </c>
      <c r="W648" s="100">
        <f>IF(A648=1,((cPH1_+cPHr+(cNES*L648+(cNES+cOSEX)*G648+(cNES+cEREX)*H648+(cNES+cHOEX)*I648+(cNES+cNES)*S648+(cNES+cOSEX)*N648+(cNES+cEREX)*O648+(cNES+cHOEX)*P648)))/(1+cDR)^(A$6:A$65537 + 0.5),(cPHr+(cNES*L648+(cNES+cOSEX)*G648+(cNES+cEREX)*H648+(cNES+cHOEX)*I648+(cNES+cNES)*S648+(cNES+cOSEX)*N648+(cNES+cEREX)*O648+(cNES+cHOEX)*P648))/(1+cDR)^(((cycle + 0.5)/('Life tables'!$I$2/2))))</f>
        <v>34422.485170391563</v>
      </c>
      <c r="X648" s="107">
        <f>((L648+G648+H648+I648+N648+O648+P648+S648)/('Life tables'!$I$2/2))/(1+oDR)^(((cycle + 0.5)/('Life tables'!$I$2/2)))</f>
        <v>15.963723240628299</v>
      </c>
      <c r="Y648" s="31">
        <f>((uNES*L648+ uOCEX*G648+uEREX*H648+uHOEX*I648+uNES*S648+ uOCEX*N648+uEREX*O648+uHOEX*P648)/('Life tables'!$I$2/2))/(1+oDR)^(((cycle + 0.5)/('Life tables'!$I$2/2)))</f>
        <v>10.521266002876446</v>
      </c>
      <c r="Z648" s="100">
        <f t="shared" si="192"/>
        <v>144702.252851278</v>
      </c>
      <c r="AA648" s="107">
        <f>((L648+G648+H648+I648+N648+O648+P648+S648)/('Life tables'!$I$2/2))</f>
        <v>23.039982305791106</v>
      </c>
      <c r="AB648" s="31">
        <f>((uNES*L648+ uOCEX*G648+uEREX*H648+uHOEX*I648+uNES*S648+ uOCEX*N648+uEREX*O648+uHOEX*P648)/('Life tables'!$I$2/2))</f>
        <v>15.185040412367741</v>
      </c>
    </row>
    <row r="649" spans="1:28" x14ac:dyDescent="0.25">
      <c r="A649" s="4">
        <v>643</v>
      </c>
      <c r="C649" s="105">
        <f>IF(male=0,VLOOKUP((($A$5:$A$1570/'Life tables'!$I$2)*2)+age,lifetable,13,1),IF(male=1,VLOOKUP((($A$5:$A$1570/'Life tables'!$I$2)*2)+age,lifetable,10,1),"error"))</f>
        <v>4.3180287415445218E-4</v>
      </c>
      <c r="F649" s="96">
        <f t="shared" si="180"/>
        <v>92.311704517137045</v>
      </c>
      <c r="G649" s="96">
        <f t="shared" si="181"/>
        <v>9.2729039164996756</v>
      </c>
      <c r="H649" s="96">
        <f t="shared" si="182"/>
        <v>0.52958328518678333</v>
      </c>
      <c r="I649" s="96">
        <f t="shared" si="183"/>
        <v>0.2121990138968384</v>
      </c>
      <c r="J649" s="96">
        <f t="shared" si="184"/>
        <v>4.4184829620240139E-2</v>
      </c>
      <c r="K649" s="96">
        <f t="shared" si="185"/>
        <v>0.22173612379288801</v>
      </c>
      <c r="L649" s="96">
        <f t="shared" si="193"/>
        <v>82.031097348140619</v>
      </c>
      <c r="M649" s="96">
        <f t="shared" si="186"/>
        <v>508.37404216918037</v>
      </c>
      <c r="N649" s="96">
        <f t="shared" si="187"/>
        <v>48.957521718065976</v>
      </c>
      <c r="O649" s="96">
        <f t="shared" si="188"/>
        <v>1.1686109687100759</v>
      </c>
      <c r="P649" s="96">
        <f t="shared" si="189"/>
        <v>1.1686109687100759</v>
      </c>
      <c r="Q649" s="96">
        <f t="shared" si="190"/>
        <v>0.24166659029362353</v>
      </c>
      <c r="R649" s="96">
        <f t="shared" si="191"/>
        <v>9.1606385846927915E-2</v>
      </c>
      <c r="S649" s="96">
        <f t="shared" si="194"/>
        <v>456.74602553755369</v>
      </c>
      <c r="T649" s="96">
        <f t="shared" si="195"/>
        <v>98.102110006656574</v>
      </c>
      <c r="U649" s="96">
        <f t="shared" si="196"/>
        <v>301.81133723657979</v>
      </c>
      <c r="V649" s="32">
        <f t="shared" si="197"/>
        <v>1000.0000000000001</v>
      </c>
      <c r="W649" s="100">
        <f>IF(A649=1,((cPH1_+cPHr+(cNES*L649+(cNES+cOSEX)*G649+(cNES+cEREX)*H649+(cNES+cHOEX)*I649+(cNES+cNES)*S649+(cNES+cOSEX)*N649+(cNES+cEREX)*O649+(cNES+cHOEX)*P649)))/(1+cDR)^(A$6:A$65537 + 0.5),(cPHr+(cNES*L649+(cNES+cOSEX)*G649+(cNES+cEREX)*H649+(cNES+cHOEX)*I649+(cNES+cNES)*S649+(cNES+cOSEX)*N649+(cNES+cEREX)*O649+(cNES+cHOEX)*P649))/(1+cDR)^(((cycle + 0.5)/('Life tables'!$I$2/2))))</f>
        <v>34311.383759599281</v>
      </c>
      <c r="X649" s="107">
        <f>((L649+G649+H649+I649+N649+O649+P649+S649)/('Life tables'!$I$2/2))/(1+oDR)^(((cycle + 0.5)/('Life tables'!$I$2/2)))</f>
        <v>15.93869446035418</v>
      </c>
      <c r="Y649" s="31">
        <f>((uNES*L649+ uOCEX*G649+uEREX*H649+uHOEX*I649+uNES*S649+ uOCEX*N649+uEREX*O649+uHOEX*P649)/('Life tables'!$I$2/2))/(1+oDR)^(((cycle + 0.5)/('Life tables'!$I$2/2)))</f>
        <v>10.504770198982449</v>
      </c>
      <c r="Z649" s="100">
        <f t="shared" si="192"/>
        <v>144557.93626901385</v>
      </c>
      <c r="AA649" s="107">
        <f>((L649+G649+H649+I649+N649+O649+P649+S649)/('Life tables'!$I$2/2))</f>
        <v>23.016999543821449</v>
      </c>
      <c r="AB649" s="31">
        <f>((uNES*L649+ uOCEX*G649+uEREX*H649+uHOEX*I649+uNES*S649+ uOCEX*N649+uEREX*O649+uHOEX*P649)/('Life tables'!$I$2/2))</f>
        <v>15.169893084992063</v>
      </c>
    </row>
    <row r="650" spans="1:28" x14ac:dyDescent="0.25">
      <c r="A650" s="4">
        <v>644</v>
      </c>
      <c r="C650" s="105">
        <f>IF(male=0,VLOOKUP((($A$5:$A$1570/'Life tables'!$I$2)*2)+age,lifetable,13,1),IF(male=1,VLOOKUP((($A$5:$A$1570/'Life tables'!$I$2)*2)+age,lifetable,10,1),"error"))</f>
        <v>4.3180287415445218E-4</v>
      </c>
      <c r="F650" s="96">
        <f t="shared" si="180"/>
        <v>92.21960886594556</v>
      </c>
      <c r="G650" s="96">
        <f t="shared" si="181"/>
        <v>9.2636527155919115</v>
      </c>
      <c r="H650" s="96">
        <f t="shared" si="182"/>
        <v>0.52905494137854658</v>
      </c>
      <c r="I650" s="96">
        <f t="shared" si="183"/>
        <v>0.21198731152963324</v>
      </c>
      <c r="J650" s="96">
        <f t="shared" si="184"/>
        <v>4.4140748204151613E-2</v>
      </c>
      <c r="K650" s="96">
        <f t="shared" si="185"/>
        <v>0.22151490663716331</v>
      </c>
      <c r="L650" s="96">
        <f t="shared" si="193"/>
        <v>81.949258242604159</v>
      </c>
      <c r="M650" s="96">
        <f t="shared" si="186"/>
        <v>507.86694389081816</v>
      </c>
      <c r="N650" s="96">
        <f t="shared" si="187"/>
        <v>48.908687055166631</v>
      </c>
      <c r="O650" s="96">
        <f t="shared" si="188"/>
        <v>1.1674452903686336</v>
      </c>
      <c r="P650" s="96">
        <f t="shared" si="189"/>
        <v>1.1674452903686336</v>
      </c>
      <c r="Q650" s="96">
        <f t="shared" si="190"/>
        <v>0.24142553016523327</v>
      </c>
      <c r="R650" s="96">
        <f t="shared" si="191"/>
        <v>9.1515009347152787E-2</v>
      </c>
      <c r="S650" s="96">
        <f t="shared" si="194"/>
        <v>456.29042571540185</v>
      </c>
      <c r="T650" s="96">
        <f t="shared" si="195"/>
        <v>98.387676285025961</v>
      </c>
      <c r="U650" s="96">
        <f t="shared" si="196"/>
        <v>302.1243671525641</v>
      </c>
      <c r="V650" s="32">
        <f t="shared" si="197"/>
        <v>1000.0000000000001</v>
      </c>
      <c r="W650" s="100">
        <f>IF(A650=1,((cPH1_+cPHr+(cNES*L650+(cNES+cOSEX)*G650+(cNES+cEREX)*H650+(cNES+cHOEX)*I650+(cNES+cNES)*S650+(cNES+cOSEX)*N650+(cNES+cEREX)*O650+(cNES+cHOEX)*P650)))/(1+cDR)^(A$6:A$65537 + 0.5),(cPHr+(cNES*L650+(cNES+cOSEX)*G650+(cNES+cEREX)*H650+(cNES+cHOEX)*I650+(cNES+cNES)*S650+(cNES+cOSEX)*N650+(cNES+cEREX)*O650+(cNES+cHOEX)*P650))/(1+cDR)^(((cycle + 0.5)/('Life tables'!$I$2/2))))</f>
        <v>34200.64093052363</v>
      </c>
      <c r="X650" s="107">
        <f>((L650+G650+H650+I650+N650+O650+P650+S650)/('Life tables'!$I$2/2))/(1+oDR)^(((cycle + 0.5)/('Life tables'!$I$2/2)))</f>
        <v>15.913704922322234</v>
      </c>
      <c r="Y650" s="31">
        <f>((uNES*L650+ uOCEX*G650+uEREX*H650+uHOEX*I650+uNES*S650+ uOCEX*N650+uEREX*O650+uHOEX*P650)/('Life tables'!$I$2/2))/(1+oDR)^(((cycle + 0.5)/('Life tables'!$I$2/2)))</f>
        <v>10.488300258586513</v>
      </c>
      <c r="Z650" s="100">
        <f t="shared" si="192"/>
        <v>144413.76358806429</v>
      </c>
      <c r="AA650" s="107">
        <f>((L650+G650+H650+I650+N650+O650+P650+S650)/('Life tables'!$I$2/2))</f>
        <v>22.994039708662545</v>
      </c>
      <c r="AB650" s="31">
        <f>((uNES*L650+ uOCEX*G650+uEREX*H650+uHOEX*I650+uNES*S650+ uOCEX*N650+uEREX*O650+uHOEX*P650)/('Life tables'!$I$2/2))</f>
        <v>15.154760868038077</v>
      </c>
    </row>
    <row r="651" spans="1:28" x14ac:dyDescent="0.25">
      <c r="A651" s="4">
        <v>645</v>
      </c>
      <c r="C651" s="105">
        <f>IF(male=0,VLOOKUP((($A$5:$A$1570/'Life tables'!$I$2)*2)+age,lifetable,13,1),IF(male=1,VLOOKUP((($A$5:$A$1570/'Life tables'!$I$2)*2)+age,lifetable,10,1),"error"))</f>
        <v>4.3180287415445218E-4</v>
      </c>
      <c r="F651" s="96">
        <f t="shared" si="180"/>
        <v>92.127605706374354</v>
      </c>
      <c r="G651" s="96">
        <f t="shared" si="181"/>
        <v>9.2544108056609797</v>
      </c>
      <c r="H651" s="96">
        <f t="shared" si="182"/>
        <v>0.52852712818575442</v>
      </c>
      <c r="I651" s="96">
        <f t="shared" si="183"/>
        <v>0.21177582177501844</v>
      </c>
      <c r="J651" s="96">
        <f t="shared" si="184"/>
        <v>4.4096711059009065E-2</v>
      </c>
      <c r="K651" s="96">
        <f t="shared" si="185"/>
        <v>0.22129391164972667</v>
      </c>
      <c r="L651" s="96">
        <f t="shared" si="193"/>
        <v>81.867501328043858</v>
      </c>
      <c r="M651" s="96">
        <f t="shared" si="186"/>
        <v>507.36035085603567</v>
      </c>
      <c r="N651" s="96">
        <f t="shared" si="187"/>
        <v>48.859901048318676</v>
      </c>
      <c r="O651" s="96">
        <f t="shared" si="188"/>
        <v>1.1662807734420948</v>
      </c>
      <c r="P651" s="96">
        <f t="shared" si="189"/>
        <v>1.1662807734420948</v>
      </c>
      <c r="Q651" s="96">
        <f t="shared" si="190"/>
        <v>0.24118471021530036</v>
      </c>
      <c r="R651" s="96">
        <f t="shared" si="191"/>
        <v>9.1423723889670253E-2</v>
      </c>
      <c r="S651" s="96">
        <f t="shared" si="194"/>
        <v>455.83527982672786</v>
      </c>
      <c r="T651" s="96">
        <f t="shared" si="195"/>
        <v>98.672957706300267</v>
      </c>
      <c r="U651" s="96">
        <f t="shared" si="196"/>
        <v>302.4370847881035</v>
      </c>
      <c r="V651" s="32">
        <f t="shared" si="197"/>
        <v>1000</v>
      </c>
      <c r="W651" s="100">
        <f>IF(A651=1,((cPH1_+cPHr+(cNES*L651+(cNES+cOSEX)*G651+(cNES+cEREX)*H651+(cNES+cHOEX)*I651+(cNES+cNES)*S651+(cNES+cOSEX)*N651+(cNES+cEREX)*O651+(cNES+cHOEX)*P651)))/(1+cDR)^(A$6:A$65537 + 0.5),(cPHr+(cNES*L651+(cNES+cOSEX)*G651+(cNES+cEREX)*H651+(cNES+cHOEX)*I651+(cNES+cNES)*S651+(cNES+cOSEX)*N651+(cNES+cEREX)*O651+(cNES+cHOEX)*P651))/(1+cDR)^(((cycle + 0.5)/('Life tables'!$I$2/2))))</f>
        <v>34090.255526467983</v>
      </c>
      <c r="X651" s="107">
        <f>((L651+G651+H651+I651+N651+O651+P651+S651)/('Life tables'!$I$2/2))/(1+oDR)^(((cycle + 0.5)/('Life tables'!$I$2/2)))</f>
        <v>15.888754564968089</v>
      </c>
      <c r="Y651" s="31">
        <f>((uNES*L651+ uOCEX*G651+uEREX*H651+uHOEX*I651+uNES*S651+ uOCEX*N651+uEREX*O651+uHOEX*P651)/('Life tables'!$I$2/2))/(1+oDR)^(((cycle + 0.5)/('Life tables'!$I$2/2)))</f>
        <v>10.47185614111422</v>
      </c>
      <c r="Z651" s="100">
        <f t="shared" si="192"/>
        <v>144269.73466754842</v>
      </c>
      <c r="AA651" s="107">
        <f>((L651+G651+H651+I651+N651+O651+P651+S651)/('Life tables'!$I$2/2))</f>
        <v>22.971102777390456</v>
      </c>
      <c r="AB651" s="31">
        <f>((uNES*L651+ uOCEX*G651+uEREX*H651+uHOEX*I651+uNES*S651+ uOCEX*N651+uEREX*O651+uHOEX*P651)/('Life tables'!$I$2/2))</f>
        <v>15.139643746398651</v>
      </c>
    </row>
    <row r="652" spans="1:28" x14ac:dyDescent="0.25">
      <c r="A652" s="4">
        <v>646</v>
      </c>
      <c r="C652" s="105">
        <f>IF(male=0,VLOOKUP((($A$5:$A$1570/'Life tables'!$I$2)*2)+age,lifetable,13,1),IF(male=1,VLOOKUP((($A$5:$A$1570/'Life tables'!$I$2)*2)+age,lifetable,10,1),"error"))</f>
        <v>4.3180287415445218E-4</v>
      </c>
      <c r="F652" s="96">
        <f t="shared" si="180"/>
        <v>92.035694916818144</v>
      </c>
      <c r="G652" s="96">
        <f t="shared" si="181"/>
        <v>9.2451781744913735</v>
      </c>
      <c r="H652" s="96">
        <f t="shared" si="182"/>
        <v>0.5279998449107689</v>
      </c>
      <c r="I652" s="96">
        <f t="shared" si="183"/>
        <v>0.21156454435345717</v>
      </c>
      <c r="J652" s="96">
        <f t="shared" si="184"/>
        <v>4.4052718126606341E-2</v>
      </c>
      <c r="K652" s="96">
        <f t="shared" si="185"/>
        <v>0.22107313853847776</v>
      </c>
      <c r="L652" s="96">
        <f t="shared" si="193"/>
        <v>81.785826496397462</v>
      </c>
      <c r="M652" s="96">
        <f t="shared" si="186"/>
        <v>506.85426258877817</v>
      </c>
      <c r="N652" s="96">
        <f t="shared" si="187"/>
        <v>48.811163651677028</v>
      </c>
      <c r="O652" s="96">
        <f t="shared" si="188"/>
        <v>1.1651174168361418</v>
      </c>
      <c r="P652" s="96">
        <f t="shared" si="189"/>
        <v>1.1651174168361418</v>
      </c>
      <c r="Q652" s="96">
        <f t="shared" si="190"/>
        <v>0.24094413021752181</v>
      </c>
      <c r="R652" s="96">
        <f t="shared" si="191"/>
        <v>9.133252938869775E-2</v>
      </c>
      <c r="S652" s="96">
        <f t="shared" si="194"/>
        <v>455.38058744382266</v>
      </c>
      <c r="T652" s="96">
        <f t="shared" si="195"/>
        <v>98.957954554644388</v>
      </c>
      <c r="U652" s="96">
        <f t="shared" si="196"/>
        <v>302.74949045603068</v>
      </c>
      <c r="V652" s="32">
        <f t="shared" si="197"/>
        <v>1000.0000000000001</v>
      </c>
      <c r="W652" s="100">
        <f>IF(A652=1,((cPH1_+cPHr+(cNES*L652+(cNES+cOSEX)*G652+(cNES+cEREX)*H652+(cNES+cHOEX)*I652+(cNES+cNES)*S652+(cNES+cOSEX)*N652+(cNES+cEREX)*O652+(cNES+cHOEX)*P652)))/(1+cDR)^(A$6:A$65537 + 0.5),(cPHr+(cNES*L652+(cNES+cOSEX)*G652+(cNES+cEREX)*H652+(cNES+cHOEX)*I652+(cNES+cNES)*S652+(cNES+cOSEX)*N652+(cNES+cEREX)*O652+(cNES+cHOEX)*P652))/(1+cDR)^(((cycle + 0.5)/('Life tables'!$I$2/2))))</f>
        <v>33980.22639443534</v>
      </c>
      <c r="X652" s="107">
        <f>((L652+G652+H652+I652+N652+O652+P652+S652)/('Life tables'!$I$2/2))/(1+oDR)^(((cycle + 0.5)/('Life tables'!$I$2/2)))</f>
        <v>15.863843326825716</v>
      </c>
      <c r="Y652" s="31">
        <f>((uNES*L652+ uOCEX*G652+uEREX*H652+uHOEX*I652+uNES*S652+ uOCEX*N652+uEREX*O652+uHOEX*P652)/('Life tables'!$I$2/2))/(1+oDR)^(((cycle + 0.5)/('Life tables'!$I$2/2)))</f>
        <v>10.455437806055919</v>
      </c>
      <c r="Z652" s="100">
        <f t="shared" si="192"/>
        <v>144125.84936660089</v>
      </c>
      <c r="AA652" s="107">
        <f>((L652+G652+H652+I652+N652+O652+P652+S652)/('Life tables'!$I$2/2))</f>
        <v>22.948188727106665</v>
      </c>
      <c r="AB652" s="31">
        <f>((uNES*L652+ uOCEX*G652+uEREX*H652+uHOEX*I652+uNES*S652+ uOCEX*N652+uEREX*O652+uHOEX*P652)/('Life tables'!$I$2/2))</f>
        <v>15.124541704983343</v>
      </c>
    </row>
    <row r="653" spans="1:28" x14ac:dyDescent="0.25">
      <c r="A653" s="4">
        <v>647</v>
      </c>
      <c r="C653" s="105">
        <f>IF(male=0,VLOOKUP((($A$5:$A$1570/'Life tables'!$I$2)*2)+age,lifetable,13,1),IF(male=1,VLOOKUP((($A$5:$A$1570/'Life tables'!$I$2)*2)+age,lifetable,10,1),"error"))</f>
        <v>4.3180287415445218E-4</v>
      </c>
      <c r="F653" s="96">
        <f t="shared" si="180"/>
        <v>91.943876377171151</v>
      </c>
      <c r="G653" s="96">
        <f t="shared" si="181"/>
        <v>9.2359548100182174</v>
      </c>
      <c r="H653" s="96">
        <f t="shared" si="182"/>
        <v>0.52747309086455496</v>
      </c>
      <c r="I653" s="96">
        <f t="shared" si="183"/>
        <v>0.21135347898885951</v>
      </c>
      <c r="J653" s="96">
        <f t="shared" si="184"/>
        <v>4.4008769349455024E-2</v>
      </c>
      <c r="K653" s="96">
        <f t="shared" si="185"/>
        <v>0.22085258701491808</v>
      </c>
      <c r="L653" s="96">
        <f t="shared" si="193"/>
        <v>81.704233640935144</v>
      </c>
      <c r="M653" s="96">
        <f t="shared" si="186"/>
        <v>506.34867861215395</v>
      </c>
      <c r="N653" s="96">
        <f t="shared" si="187"/>
        <v>48.762474819315976</v>
      </c>
      <c r="O653" s="96">
        <f t="shared" si="188"/>
        <v>1.1639552194545326</v>
      </c>
      <c r="P653" s="96">
        <f t="shared" si="189"/>
        <v>1.1639552194545326</v>
      </c>
      <c r="Q653" s="96">
        <f t="shared" si="190"/>
        <v>0.24070378994519692</v>
      </c>
      <c r="R653" s="96">
        <f t="shared" si="191"/>
        <v>9.1241425758301825E-2</v>
      </c>
      <c r="S653" s="96">
        <f t="shared" si="194"/>
        <v>454.92634813822542</v>
      </c>
      <c r="T653" s="96">
        <f t="shared" si="195"/>
        <v>99.242667113939035</v>
      </c>
      <c r="U653" s="96">
        <f t="shared" si="196"/>
        <v>303.06158446880391</v>
      </c>
      <c r="V653" s="32">
        <f t="shared" si="197"/>
        <v>1000</v>
      </c>
      <c r="W653" s="100">
        <f>IF(A653=1,((cPH1_+cPHr+(cNES*L653+(cNES+cOSEX)*G653+(cNES+cEREX)*H653+(cNES+cHOEX)*I653+(cNES+cNES)*S653+(cNES+cOSEX)*N653+(cNES+cEREX)*O653+(cNES+cHOEX)*P653)))/(1+cDR)^(A$6:A$65537 + 0.5),(cPHr+(cNES*L653+(cNES+cOSEX)*G653+(cNES+cEREX)*H653+(cNES+cHOEX)*I653+(cNES+cNES)*S653+(cNES+cOSEX)*N653+(cNES+cEREX)*O653+(cNES+cHOEX)*P653))/(1+cDR)^(((cycle + 0.5)/('Life tables'!$I$2/2))))</f>
        <v>33870.552385117982</v>
      </c>
      <c r="X653" s="107">
        <f>((L653+G653+H653+I653+N653+O653+P653+S653)/('Life tables'!$I$2/2))/(1+oDR)^(((cycle + 0.5)/('Life tables'!$I$2/2)))</f>
        <v>15.838971146527205</v>
      </c>
      <c r="Y653" s="31">
        <f>((uNES*L653+ uOCEX*G653+uEREX*H653+uHOEX*I653+uNES*S653+ uOCEX*N653+uEREX*O653+uHOEX*P653)/('Life tables'!$I$2/2))/(1+oDR)^(((cycle + 0.5)/('Life tables'!$I$2/2)))</f>
        <v>10.439045212966574</v>
      </c>
      <c r="Z653" s="100">
        <f t="shared" si="192"/>
        <v>143982.10754437771</v>
      </c>
      <c r="AA653" s="107">
        <f>((L653+G653+H653+I653+N653+O653+P653+S653)/('Life tables'!$I$2/2))</f>
        <v>22.925297534937918</v>
      </c>
      <c r="AB653" s="31">
        <f>((uNES*L653+ uOCEX*G653+uEREX*H653+uHOEX*I653+uNES*S653+ uOCEX*N653+uEREX*O653+uHOEX*P653)/('Life tables'!$I$2/2))</f>
        <v>15.109454728718294</v>
      </c>
    </row>
    <row r="654" spans="1:28" x14ac:dyDescent="0.25">
      <c r="A654" s="4">
        <v>648</v>
      </c>
      <c r="C654" s="105">
        <f>IF(male=0,VLOOKUP((($A$5:$A$1570/'Life tables'!$I$2)*2)+age,lifetable,13,1),IF(male=1,VLOOKUP((($A$5:$A$1570/'Life tables'!$I$2)*2)+age,lifetable,10,1),"error"))</f>
        <v>4.3180287415445218E-4</v>
      </c>
      <c r="F654" s="96">
        <f t="shared" si="180"/>
        <v>91.852149968760756</v>
      </c>
      <c r="G654" s="96">
        <f t="shared" si="181"/>
        <v>9.2267407003205975</v>
      </c>
      <c r="H654" s="96">
        <f t="shared" si="182"/>
        <v>0.52694686536629931</v>
      </c>
      <c r="I654" s="96">
        <f t="shared" si="183"/>
        <v>0.21114262540843007</v>
      </c>
      <c r="J654" s="96">
        <f t="shared" si="184"/>
        <v>4.3964864670752682E-2</v>
      </c>
      <c r="K654" s="96">
        <f t="shared" si="185"/>
        <v>0.22063225679399157</v>
      </c>
      <c r="L654" s="96">
        <f t="shared" si="193"/>
        <v>81.622722656200679</v>
      </c>
      <c r="M654" s="96">
        <f t="shared" si="186"/>
        <v>505.84359844849644</v>
      </c>
      <c r="N654" s="96">
        <f t="shared" si="187"/>
        <v>48.713834505235191</v>
      </c>
      <c r="O654" s="96">
        <f t="shared" si="188"/>
        <v>1.1627941801992441</v>
      </c>
      <c r="P654" s="96">
        <f t="shared" si="189"/>
        <v>1.1627941801992441</v>
      </c>
      <c r="Q654" s="96">
        <f t="shared" si="190"/>
        <v>0.24046368917125643</v>
      </c>
      <c r="R654" s="96">
        <f t="shared" si="191"/>
        <v>9.1150412912409426E-2</v>
      </c>
      <c r="S654" s="96">
        <f t="shared" si="194"/>
        <v>454.47256148077906</v>
      </c>
      <c r="T654" s="96">
        <f t="shared" si="195"/>
        <v>99.52709566778104</v>
      </c>
      <c r="U654" s="96">
        <f t="shared" si="196"/>
        <v>303.37336713851033</v>
      </c>
      <c r="V654" s="32">
        <f t="shared" si="197"/>
        <v>1000.0000000000002</v>
      </c>
      <c r="W654" s="100">
        <f>IF(A654=1,((cPH1_+cPHr+(cNES*L654+(cNES+cOSEX)*G654+(cNES+cEREX)*H654+(cNES+cHOEX)*I654+(cNES+cNES)*S654+(cNES+cOSEX)*N654+(cNES+cEREX)*O654+(cNES+cHOEX)*P654)))/(1+cDR)^(A$6:A$65537 + 0.5),(cPHr+(cNES*L654+(cNES+cOSEX)*G654+(cNES+cEREX)*H654+(cNES+cHOEX)*I654+(cNES+cNES)*S654+(cNES+cOSEX)*N654+(cNES+cEREX)*O654+(cNES+cHOEX)*P654))/(1+cDR)^(((cycle + 0.5)/('Life tables'!$I$2/2))))</f>
        <v>33761.232352887149</v>
      </c>
      <c r="X654" s="107">
        <f>((L654+G654+H654+I654+N654+O654+P654+S654)/('Life tables'!$I$2/2))/(1+oDR)^(((cycle + 0.5)/('Life tables'!$I$2/2)))</f>
        <v>15.814137962802501</v>
      </c>
      <c r="Y654" s="31">
        <f>((uNES*L654+ uOCEX*G654+uEREX*H654+uHOEX*I654+uNES*S654+ uOCEX*N654+uEREX*O654+uHOEX*P654)/('Life tables'!$I$2/2))/(1+oDR)^(((cycle + 0.5)/('Life tables'!$I$2/2)))</f>
        <v>10.422678321465606</v>
      </c>
      <c r="Z654" s="100">
        <f t="shared" si="192"/>
        <v>143838.50906006165</v>
      </c>
      <c r="AA654" s="107">
        <f>((L654+G654+H654+I654+N654+O654+P654+S654)/('Life tables'!$I$2/2))</f>
        <v>22.902429178036083</v>
      </c>
      <c r="AB654" s="31">
        <f>((uNES*L654+ uOCEX*G654+uEREX*H654+uHOEX*I654+uNES*S654+ uOCEX*N654+uEREX*O654+uHOEX*P654)/('Life tables'!$I$2/2))</f>
        <v>15.094382802546134</v>
      </c>
    </row>
    <row r="655" spans="1:28" x14ac:dyDescent="0.25">
      <c r="A655" s="4">
        <v>649</v>
      </c>
      <c r="C655" s="105">
        <f>IF(male=0,VLOOKUP((($A$5:$A$1570/'Life tables'!$I$2)*2)+age,lifetable,13,1),IF(male=1,VLOOKUP((($A$5:$A$1570/'Life tables'!$I$2)*2)+age,lifetable,10,1),"error"))</f>
        <v>4.3180287415445218E-4</v>
      </c>
      <c r="F655" s="96">
        <f t="shared" si="180"/>
        <v>91.760515574284454</v>
      </c>
      <c r="G655" s="96">
        <f t="shared" si="181"/>
        <v>9.2175358336152318</v>
      </c>
      <c r="H655" s="96">
        <f t="shared" si="182"/>
        <v>0.52642116774304881</v>
      </c>
      <c r="I655" s="96">
        <f t="shared" si="183"/>
        <v>0.21093198334252286</v>
      </c>
      <c r="J655" s="96">
        <f t="shared" si="184"/>
        <v>4.3921004034352701E-2</v>
      </c>
      <c r="K655" s="96">
        <f t="shared" si="185"/>
        <v>0.22041214759393324</v>
      </c>
      <c r="L655" s="96">
        <f t="shared" si="193"/>
        <v>81.54129343795536</v>
      </c>
      <c r="M655" s="96">
        <f t="shared" si="186"/>
        <v>505.33902161942427</v>
      </c>
      <c r="N655" s="96">
        <f t="shared" si="187"/>
        <v>48.665242663365518</v>
      </c>
      <c r="O655" s="96">
        <f t="shared" si="188"/>
        <v>1.1616342979706105</v>
      </c>
      <c r="P655" s="96">
        <f t="shared" si="189"/>
        <v>1.1616342979706105</v>
      </c>
      <c r="Q655" s="96">
        <f t="shared" si="190"/>
        <v>0.24022382766829153</v>
      </c>
      <c r="R655" s="96">
        <f t="shared" si="191"/>
        <v>9.1059490764818701E-2</v>
      </c>
      <c r="S655" s="96">
        <f t="shared" si="194"/>
        <v>454.01922704168442</v>
      </c>
      <c r="T655" s="96">
        <f t="shared" si="195"/>
        <v>99.811240499483688</v>
      </c>
      <c r="U655" s="96">
        <f t="shared" si="196"/>
        <v>303.68483877686907</v>
      </c>
      <c r="V655" s="32">
        <f t="shared" si="197"/>
        <v>1000</v>
      </c>
      <c r="W655" s="100">
        <f>IF(A655=1,((cPH1_+cPHr+(cNES*L655+(cNES+cOSEX)*G655+(cNES+cEREX)*H655+(cNES+cHOEX)*I655+(cNES+cNES)*S655+(cNES+cOSEX)*N655+(cNES+cEREX)*O655+(cNES+cHOEX)*P655)))/(1+cDR)^(A$6:A$65537 + 0.5),(cPHr+(cNES*L655+(cNES+cOSEX)*G655+(cNES+cEREX)*H655+(cNES+cHOEX)*I655+(cNES+cNES)*S655+(cNES+cOSEX)*N655+(cNES+cEREX)*O655+(cNES+cHOEX)*P655))/(1+cDR)^(((cycle + 0.5)/('Life tables'!$I$2/2))))</f>
        <v>33652.265155782676</v>
      </c>
      <c r="X655" s="107">
        <f>((L655+G655+H655+I655+N655+O655+P655+S655)/('Life tables'!$I$2/2))/(1+oDR)^(((cycle + 0.5)/('Life tables'!$I$2/2)))</f>
        <v>15.789343714479179</v>
      </c>
      <c r="Y655" s="31">
        <f>((uNES*L655+ uOCEX*G655+uEREX*H655+uHOEX*I655+uNES*S655+ uOCEX*N655+uEREX*O655+uHOEX*P655)/('Life tables'!$I$2/2))/(1+oDR)^(((cycle + 0.5)/('Life tables'!$I$2/2)))</f>
        <v>10.406337091236738</v>
      </c>
      <c r="Z655" s="100">
        <f t="shared" si="192"/>
        <v>143695.05377286789</v>
      </c>
      <c r="AA655" s="107">
        <f>((L655+G655+H655+I655+N655+O655+P655+S655)/('Life tables'!$I$2/2))</f>
        <v>22.879583633578008</v>
      </c>
      <c r="AB655" s="31">
        <f>((uNES*L655+ uOCEX*G655+uEREX*H655+uHOEX*I655+uNES*S655+ uOCEX*N655+uEREX*O655+uHOEX*P655)/('Life tables'!$I$2/2))</f>
        <v>15.079325911425919</v>
      </c>
    </row>
    <row r="656" spans="1:28" x14ac:dyDescent="0.25">
      <c r="A656" s="4">
        <v>650</v>
      </c>
      <c r="C656" s="105">
        <f>IF(male=0,VLOOKUP((($A$5:$A$1570/'Life tables'!$I$2)*2)+age,lifetable,13,1),IF(male=1,VLOOKUP((($A$5:$A$1570/'Life tables'!$I$2)*2)+age,lifetable,10,1),"error"))</f>
        <v>4.3180287415445218E-4</v>
      </c>
      <c r="F656" s="96">
        <f t="shared" si="180"/>
        <v>91.668973077749683</v>
      </c>
      <c r="G656" s="96">
        <f t="shared" si="181"/>
        <v>9.2083401982504238</v>
      </c>
      <c r="H656" s="96">
        <f t="shared" si="182"/>
        <v>0.52589599732936543</v>
      </c>
      <c r="I656" s="96">
        <f t="shared" si="183"/>
        <v>0.21072155252450317</v>
      </c>
      <c r="J656" s="96">
        <f t="shared" si="184"/>
        <v>4.3877187384735436E-2</v>
      </c>
      <c r="K656" s="96">
        <f t="shared" si="185"/>
        <v>0.22019225913612481</v>
      </c>
      <c r="L656" s="96">
        <f t="shared" si="193"/>
        <v>81.459945883124533</v>
      </c>
      <c r="M656" s="96">
        <f t="shared" si="186"/>
        <v>504.83494764589767</v>
      </c>
      <c r="N656" s="96">
        <f t="shared" si="187"/>
        <v>48.616699247574374</v>
      </c>
      <c r="O656" s="96">
        <f t="shared" si="188"/>
        <v>1.160475571667452</v>
      </c>
      <c r="P656" s="96">
        <f t="shared" si="189"/>
        <v>1.160475571667452</v>
      </c>
      <c r="Q656" s="96">
        <f t="shared" si="190"/>
        <v>0.23998420520858027</v>
      </c>
      <c r="R656" s="96">
        <f t="shared" si="191"/>
        <v>9.0968659229209131E-2</v>
      </c>
      <c r="S656" s="96">
        <f t="shared" si="194"/>
        <v>453.56634439055063</v>
      </c>
      <c r="T656" s="96">
        <f t="shared" si="195"/>
        <v>100.095101892077</v>
      </c>
      <c r="U656" s="96">
        <f t="shared" si="196"/>
        <v>303.99599969523439</v>
      </c>
      <c r="V656" s="32">
        <f t="shared" si="197"/>
        <v>1000.0000000000002</v>
      </c>
      <c r="W656" s="100">
        <f>IF(A656=1,((cPH1_+cPHr+(cNES*L656+(cNES+cOSEX)*G656+(cNES+cEREX)*H656+(cNES+cHOEX)*I656+(cNES+cNES)*S656+(cNES+cOSEX)*N656+(cNES+cEREX)*O656+(cNES+cHOEX)*P656)))/(1+cDR)^(A$6:A$65537 + 0.5),(cPHr+(cNES*L656+(cNES+cOSEX)*G656+(cNES+cEREX)*H656+(cNES+cHOEX)*I656+(cNES+cNES)*S656+(cNES+cOSEX)*N656+(cNES+cEREX)*O656+(cNES+cHOEX)*P656))/(1+cDR)^(((cycle + 0.5)/('Life tables'!$I$2/2))))</f>
        <v>33543.64965550261</v>
      </c>
      <c r="X656" s="107">
        <f>((L656+G656+H656+I656+N656+O656+P656+S656)/('Life tables'!$I$2/2))/(1+oDR)^(((cycle + 0.5)/('Life tables'!$I$2/2)))</f>
        <v>15.764588340482241</v>
      </c>
      <c r="Y656" s="31">
        <f>((uNES*L656+ uOCEX*G656+uEREX*H656+uHOEX*I656+uNES*S656+ uOCEX*N656+uEREX*O656+uHOEX*P656)/('Life tables'!$I$2/2))/(1+oDR)^(((cycle + 0.5)/('Life tables'!$I$2/2)))</f>
        <v>10.390021482027855</v>
      </c>
      <c r="Z656" s="100">
        <f t="shared" si="192"/>
        <v>143551.74154204872</v>
      </c>
      <c r="AA656" s="107">
        <f>((L656+G656+H656+I656+N656+O656+P656+S656)/('Life tables'!$I$2/2))</f>
        <v>22.856760878765424</v>
      </c>
      <c r="AB656" s="31">
        <f>((uNES*L656+ uOCEX*G656+uEREX*H656+uHOEX*I656+uNES*S656+ uOCEX*N656+uEREX*O656+uHOEX*P656)/('Life tables'!$I$2/2))</f>
        <v>15.064284040333019</v>
      </c>
    </row>
    <row r="657" spans="1:28" x14ac:dyDescent="0.25">
      <c r="A657" s="4">
        <v>651</v>
      </c>
      <c r="C657" s="105">
        <f>IF(male=0,VLOOKUP((($A$5:$A$1570/'Life tables'!$I$2)*2)+age,lifetable,13,1),IF(male=1,VLOOKUP((($A$5:$A$1570/'Life tables'!$I$2)*2)+age,lifetable,10,1),"error"))</f>
        <v>4.3180287415445218E-4</v>
      </c>
      <c r="F657" s="96">
        <f t="shared" si="180"/>
        <v>91.577522364416481</v>
      </c>
      <c r="G657" s="96">
        <f t="shared" si="181"/>
        <v>9.1991537827003054</v>
      </c>
      <c r="H657" s="96">
        <f t="shared" si="182"/>
        <v>0.52537135346699715</v>
      </c>
      <c r="I657" s="96">
        <f t="shared" si="183"/>
        <v>0.21051133269061562</v>
      </c>
      <c r="J657" s="96">
        <f t="shared" si="184"/>
        <v>4.3833414666980812E-2</v>
      </c>
      <c r="K657" s="96">
        <f t="shared" si="185"/>
        <v>0.21997259114495651</v>
      </c>
      <c r="L657" s="96">
        <f t="shared" si="193"/>
        <v>81.378679889746621</v>
      </c>
      <c r="M657" s="96">
        <f t="shared" si="186"/>
        <v>504.33137604827226</v>
      </c>
      <c r="N657" s="96">
        <f t="shared" si="187"/>
        <v>48.568204211670981</v>
      </c>
      <c r="O657" s="96">
        <f t="shared" si="188"/>
        <v>1.1593180001871992</v>
      </c>
      <c r="P657" s="96">
        <f t="shared" si="189"/>
        <v>1.1593180001871992</v>
      </c>
      <c r="Q657" s="96">
        <f t="shared" si="190"/>
        <v>0.23974482156411334</v>
      </c>
      <c r="R657" s="96">
        <f t="shared" si="191"/>
        <v>9.0877918219151269E-2</v>
      </c>
      <c r="S657" s="96">
        <f t="shared" si="194"/>
        <v>453.11391309644364</v>
      </c>
      <c r="T657" s="96">
        <f t="shared" si="195"/>
        <v>100.37868012830809</v>
      </c>
      <c r="U657" s="96">
        <f t="shared" si="196"/>
        <v>304.3068502045985</v>
      </c>
      <c r="V657" s="32">
        <f t="shared" si="197"/>
        <v>1000.0000000000002</v>
      </c>
      <c r="W657" s="100">
        <f>IF(A657=1,((cPH1_+cPHr+(cNES*L657+(cNES+cOSEX)*G657+(cNES+cEREX)*H657+(cNES+cHOEX)*I657+(cNES+cNES)*S657+(cNES+cOSEX)*N657+(cNES+cEREX)*O657+(cNES+cHOEX)*P657)))/(1+cDR)^(A$6:A$65537 + 0.5),(cPHr+(cNES*L657+(cNES+cOSEX)*G657+(cNES+cEREX)*H657+(cNES+cHOEX)*I657+(cNES+cNES)*S657+(cNES+cOSEX)*N657+(cNES+cEREX)*O657+(cNES+cHOEX)*P657))/(1+cDR)^(((cycle + 0.5)/('Life tables'!$I$2/2))))</f>
        <v>33435.384717392721</v>
      </c>
      <c r="X657" s="107">
        <f>((L657+G657+H657+I657+N657+O657+P657+S657)/('Life tables'!$I$2/2))/(1+oDR)^(((cycle + 0.5)/('Life tables'!$I$2/2)))</f>
        <v>15.739871779833859</v>
      </c>
      <c r="Y657" s="31">
        <f>((uNES*L657+ uOCEX*G657+uEREX*H657+uHOEX*I657+uNES*S657+ uOCEX*N657+uEREX*O657+uHOEX*P657)/('Life tables'!$I$2/2))/(1+oDR)^(((cycle + 0.5)/('Life tables'!$I$2/2)))</f>
        <v>10.373731453650862</v>
      </c>
      <c r="Z657" s="100">
        <f t="shared" si="192"/>
        <v>143408.57222689857</v>
      </c>
      <c r="AA657" s="107">
        <f>((L657+G657+H657+I657+N657+O657+P657+S657)/('Life tables'!$I$2/2))</f>
        <v>22.833960890824777</v>
      </c>
      <c r="AB657" s="31">
        <f>((uNES*L657+ uOCEX*G657+uEREX*H657+uHOEX*I657+uNES*S657+ uOCEX*N657+uEREX*O657+uHOEX*P657)/('Life tables'!$I$2/2))</f>
        <v>15.049257174259074</v>
      </c>
    </row>
    <row r="658" spans="1:28" x14ac:dyDescent="0.25">
      <c r="A658" s="4">
        <v>652</v>
      </c>
      <c r="C658" s="105">
        <f>IF(male=0,VLOOKUP((($A$5:$A$1570/'Life tables'!$I$2)*2)+age,lifetable,13,1),IF(male=1,VLOOKUP((($A$5:$A$1570/'Life tables'!$I$2)*2)+age,lifetable,10,1),"error"))</f>
        <v>4.6329957291590951E-4</v>
      </c>
      <c r="F658" s="96">
        <f t="shared" si="180"/>
        <v>91.486163320742833</v>
      </c>
      <c r="G658" s="96">
        <f t="shared" si="181"/>
        <v>9.1899765755593439</v>
      </c>
      <c r="H658" s="96">
        <f t="shared" si="182"/>
        <v>0.52484723550456436</v>
      </c>
      <c r="I658" s="96">
        <f t="shared" si="183"/>
        <v>0.21030132357985862</v>
      </c>
      <c r="J658" s="96">
        <f t="shared" si="184"/>
        <v>4.6983806630232723E-2</v>
      </c>
      <c r="K658" s="96">
        <f t="shared" si="185"/>
        <v>0.21975314334769633</v>
      </c>
      <c r="L658" s="96">
        <f t="shared" si="193"/>
        <v>81.294301236121129</v>
      </c>
      <c r="M658" s="96">
        <f t="shared" si="186"/>
        <v>503.82830634635081</v>
      </c>
      <c r="N658" s="96">
        <f t="shared" si="187"/>
        <v>48.519757509411306</v>
      </c>
      <c r="O658" s="96">
        <f t="shared" si="188"/>
        <v>1.1581615824260116</v>
      </c>
      <c r="P658" s="96">
        <f t="shared" si="189"/>
        <v>1.1581615824260116</v>
      </c>
      <c r="Q658" s="96">
        <f t="shared" si="190"/>
        <v>0.25697577361831525</v>
      </c>
      <c r="R658" s="96">
        <f t="shared" si="191"/>
        <v>9.0787267648116052E-2</v>
      </c>
      <c r="S658" s="96">
        <f t="shared" si="194"/>
        <v>452.64446263082107</v>
      </c>
      <c r="T658" s="96">
        <f t="shared" si="195"/>
        <v>100.68263970855664</v>
      </c>
      <c r="U658" s="96">
        <f t="shared" si="196"/>
        <v>304.61739061559433</v>
      </c>
      <c r="V658" s="32">
        <f t="shared" si="197"/>
        <v>1000.0000000000002</v>
      </c>
      <c r="W658" s="100">
        <f>IF(A658=1,((cPH1_+cPHr+(cNES*L658+(cNES+cOSEX)*G658+(cNES+cEREX)*H658+(cNES+cHOEX)*I658+(cNES+cNES)*S658+(cNES+cOSEX)*N658+(cNES+cEREX)*O658+(cNES+cHOEX)*P658)))/(1+cDR)^(A$6:A$65537 + 0.5),(cPHr+(cNES*L658+(cNES+cOSEX)*G658+(cNES+cEREX)*H658+(cNES+cHOEX)*I658+(cNES+cNES)*S658+(cNES+cOSEX)*N658+(cNES+cEREX)*O658+(cNES+cHOEX)*P658))/(1+cDR)^(((cycle + 0.5)/('Life tables'!$I$2/2))))</f>
        <v>33326.467488009257</v>
      </c>
      <c r="X658" s="107">
        <f>((L658+G658+H658+I658+N658+O658+P658+S658)/('Life tables'!$I$2/2))/(1+oDR)^(((cycle + 0.5)/('Life tables'!$I$2/2)))</f>
        <v>15.714647930076159</v>
      </c>
      <c r="Y658" s="31">
        <f>((uNES*L658+ uOCEX*G658+uEREX*H658+uHOEX*I658+uNES*S658+ uOCEX*N658+uEREX*O658+uHOEX*P658)/('Life tables'!$I$2/2))/(1+oDR)^(((cycle + 0.5)/('Life tables'!$I$2/2)))</f>
        <v>10.357101118124932</v>
      </c>
      <c r="Z658" s="100">
        <f t="shared" si="192"/>
        <v>143261.2395599056</v>
      </c>
      <c r="AA658" s="107">
        <f>((L658+G658+H658+I658+N658+O658+P658+S658)/('Life tables'!$I$2/2))</f>
        <v>22.810391047519385</v>
      </c>
      <c r="AB658" s="31">
        <f>((uNES*L658+ uOCEX*G658+uEREX*H658+uHOEX*I658+uNES*S658+ uOCEX*N658+uEREX*O658+uHOEX*P658)/('Life tables'!$I$2/2))</f>
        <v>15.033714256555093</v>
      </c>
    </row>
    <row r="659" spans="1:28" x14ac:dyDescent="0.25">
      <c r="A659" s="4">
        <v>653</v>
      </c>
      <c r="C659" s="105">
        <f>IF(male=0,VLOOKUP((($A$5:$A$1570/'Life tables'!$I$2)*2)+age,lifetable,13,1),IF(male=1,VLOOKUP((($A$5:$A$1570/'Life tables'!$I$2)*2)+age,lifetable,10,1),"error"))</f>
        <v>4.6329957291590951E-4</v>
      </c>
      <c r="F659" s="96">
        <f t="shared" si="180"/>
        <v>91.391696818450782</v>
      </c>
      <c r="G659" s="96">
        <f t="shared" si="181"/>
        <v>9.1804872176966104</v>
      </c>
      <c r="H659" s="96">
        <f t="shared" si="182"/>
        <v>0.5243052903537776</v>
      </c>
      <c r="I659" s="96">
        <f t="shared" si="183"/>
        <v>0.21008417128332688</v>
      </c>
      <c r="J659" s="96">
        <f t="shared" si="184"/>
        <v>4.693529223509775E-2</v>
      </c>
      <c r="K659" s="96">
        <f t="shared" si="185"/>
        <v>0.21952623132006041</v>
      </c>
      <c r="L659" s="96">
        <f t="shared" si="193"/>
        <v>81.210358615561915</v>
      </c>
      <c r="M659" s="96">
        <f t="shared" si="186"/>
        <v>503.30827285739855</v>
      </c>
      <c r="N659" s="96">
        <f t="shared" si="187"/>
        <v>48.46967715770635</v>
      </c>
      <c r="O659" s="96">
        <f t="shared" si="188"/>
        <v>1.1569661696219016</v>
      </c>
      <c r="P659" s="96">
        <f t="shared" si="189"/>
        <v>1.1569661696219016</v>
      </c>
      <c r="Q659" s="96">
        <f t="shared" si="190"/>
        <v>0.25671053245094211</v>
      </c>
      <c r="R659" s="96">
        <f t="shared" si="191"/>
        <v>9.0693560289968861E-2</v>
      </c>
      <c r="S659" s="96">
        <f t="shared" si="194"/>
        <v>452.17725926770748</v>
      </c>
      <c r="T659" s="96">
        <f t="shared" si="195"/>
        <v>100.98628553324268</v>
      </c>
      <c r="U659" s="96">
        <f t="shared" si="196"/>
        <v>304.92761040720438</v>
      </c>
      <c r="V659" s="32">
        <f t="shared" si="197"/>
        <v>1000.0000000000003</v>
      </c>
      <c r="W659" s="100">
        <f>IF(A659=1,((cPH1_+cPHr+(cNES*L659+(cNES+cOSEX)*G659+(cNES+cEREX)*H659+(cNES+cHOEX)*I659+(cNES+cNES)*S659+(cNES+cOSEX)*N659+(cNES+cEREX)*O659+(cNES+cHOEX)*P659)))/(1+cDR)^(A$6:A$65537 + 0.5),(cPHr+(cNES*L659+(cNES+cOSEX)*G659+(cNES+cEREX)*H659+(cNES+cHOEX)*I659+(cNES+cNES)*S659+(cNES+cOSEX)*N659+(cNES+cEREX)*O659+(cNES+cHOEX)*P659))/(1+cDR)^(((cycle + 0.5)/('Life tables'!$I$2/2))))</f>
        <v>33217.75002916524</v>
      </c>
      <c r="X659" s="107">
        <f>((L659+G659+H659+I659+N659+O659+P659+S659)/('Life tables'!$I$2/2))/(1+oDR)^(((cycle + 0.5)/('Life tables'!$I$2/2)))</f>
        <v>15.689464504546452</v>
      </c>
      <c r="Y659" s="31">
        <f>((uNES*L659+ uOCEX*G659+uEREX*H659+uHOEX*I659+uNES*S659+ uOCEX*N659+uEREX*O659+uHOEX*P659)/('Life tables'!$I$2/2))/(1+oDR)^(((cycle + 0.5)/('Life tables'!$I$2/2)))</f>
        <v>10.340503401772969</v>
      </c>
      <c r="Z659" s="100">
        <f t="shared" si="192"/>
        <v>143113.39032590186</v>
      </c>
      <c r="AA659" s="107">
        <f>((L659+G659+H659+I659+N659+O659+P659+S659)/('Life tables'!$I$2/2))</f>
        <v>22.786845536383794</v>
      </c>
      <c r="AB659" s="31">
        <f>((uNES*L659+ uOCEX*G659+uEREX*H659+uHOEX*I659+uNES*S659+ uOCEX*N659+uEREX*O659+uHOEX*P659)/('Life tables'!$I$2/2))</f>
        <v>15.018196045911722</v>
      </c>
    </row>
    <row r="660" spans="1:28" x14ac:dyDescent="0.25">
      <c r="A660" s="4">
        <v>654</v>
      </c>
      <c r="C660" s="105">
        <f>IF(male=0,VLOOKUP((($A$5:$A$1570/'Life tables'!$I$2)*2)+age,lifetable,13,1),IF(male=1,VLOOKUP((($A$5:$A$1570/'Life tables'!$I$2)*2)+age,lifetable,10,1),"error"))</f>
        <v>4.6329957291590951E-4</v>
      </c>
      <c r="F660" s="96">
        <f t="shared" si="180"/>
        <v>91.297329340322378</v>
      </c>
      <c r="G660" s="96">
        <f t="shared" si="181"/>
        <v>9.1710078070183627</v>
      </c>
      <c r="H660" s="96">
        <f t="shared" si="182"/>
        <v>0.52376391329500216</v>
      </c>
      <c r="I660" s="96">
        <f t="shared" si="183"/>
        <v>0.20986724661589143</v>
      </c>
      <c r="J660" s="96">
        <f t="shared" si="184"/>
        <v>4.6886828694999085E-2</v>
      </c>
      <c r="K660" s="96">
        <f t="shared" si="185"/>
        <v>0.21929955715212301</v>
      </c>
      <c r="L660" s="96">
        <f t="shared" si="193"/>
        <v>81.126503987546002</v>
      </c>
      <c r="M660" s="96">
        <f t="shared" si="186"/>
        <v>502.7887747192309</v>
      </c>
      <c r="N660" s="96">
        <f t="shared" si="187"/>
        <v>48.419648361441858</v>
      </c>
      <c r="O660" s="96">
        <f t="shared" si="188"/>
        <v>1.1557719874408117</v>
      </c>
      <c r="P660" s="96">
        <f t="shared" si="189"/>
        <v>1.1557719874408117</v>
      </c>
      <c r="Q660" s="96">
        <f t="shared" si="190"/>
        <v>0.25644556433726662</v>
      </c>
      <c r="R660" s="96">
        <f t="shared" si="191"/>
        <v>9.0599949399277652E-2</v>
      </c>
      <c r="S660" s="96">
        <f t="shared" si="194"/>
        <v>451.71053686917088</v>
      </c>
      <c r="T660" s="96">
        <f t="shared" si="195"/>
        <v>101.28961792627494</v>
      </c>
      <c r="U660" s="96">
        <f t="shared" si="196"/>
        <v>305.23750991375579</v>
      </c>
      <c r="V660" s="32">
        <f t="shared" si="197"/>
        <v>1000.0000000000002</v>
      </c>
      <c r="W660" s="100">
        <f>IF(A660=1,((cPH1_+cPHr+(cNES*L660+(cNES+cOSEX)*G660+(cNES+cEREX)*H660+(cNES+cHOEX)*I660+(cNES+cNES)*S660+(cNES+cOSEX)*N660+(cNES+cEREX)*O660+(cNES+cHOEX)*P660)))/(1+cDR)^(A$6:A$65537 + 0.5),(cPHr+(cNES*L660+(cNES+cOSEX)*G660+(cNES+cEREX)*H660+(cNES+cHOEX)*I660+(cNES+cNES)*S660+(cNES+cOSEX)*N660+(cNES+cEREX)*O660+(cNES+cHOEX)*P660))/(1+cDR)^(((cycle + 0.5)/('Life tables'!$I$2/2))))</f>
        <v>33109.387204467675</v>
      </c>
      <c r="X660" s="107">
        <f>((L660+G660+H660+I660+N660+O660+P660+S660)/('Life tables'!$I$2/2))/(1+oDR)^(((cycle + 0.5)/('Life tables'!$I$2/2)))</f>
        <v>15.664321438370768</v>
      </c>
      <c r="Y660" s="31">
        <f>((uNES*L660+ uOCEX*G660+uEREX*H660+uHOEX*I660+uNES*S660+ uOCEX*N660+uEREX*O660+uHOEX*P660)/('Life tables'!$I$2/2))/(1+oDR)^(((cycle + 0.5)/('Life tables'!$I$2/2)))</f>
        <v>10.323932285134616</v>
      </c>
      <c r="Z660" s="100">
        <f t="shared" si="192"/>
        <v>142965.69357467259</v>
      </c>
      <c r="AA660" s="107">
        <f>((L660+G660+H660+I660+N660+O660+P660+S660)/('Life tables'!$I$2/2))</f>
        <v>22.763324332170615</v>
      </c>
      <c r="AB660" s="31">
        <f>((uNES*L660+ uOCEX*G660+uEREX*H660+uHOEX*I660+uNES*S660+ uOCEX*N660+uEREX*O660+uHOEX*P660)/('Life tables'!$I$2/2))</f>
        <v>15.002693855235995</v>
      </c>
    </row>
    <row r="661" spans="1:28" x14ac:dyDescent="0.25">
      <c r="A661" s="4">
        <v>655</v>
      </c>
      <c r="C661" s="105">
        <f>IF(male=0,VLOOKUP((($A$5:$A$1570/'Life tables'!$I$2)*2)+age,lifetable,13,1),IF(male=1,VLOOKUP((($A$5:$A$1570/'Life tables'!$I$2)*2)+age,lifetable,10,1),"error"))</f>
        <v>4.6329957291590951E-4</v>
      </c>
      <c r="F661" s="96">
        <f t="shared" si="180"/>
        <v>91.203060713010643</v>
      </c>
      <c r="G661" s="96">
        <f t="shared" si="181"/>
        <v>9.1615383261115326</v>
      </c>
      <c r="H661" s="96">
        <f t="shared" si="182"/>
        <v>0.52322310333376332</v>
      </c>
      <c r="I661" s="96">
        <f t="shared" si="183"/>
        <v>0.20965054917907566</v>
      </c>
      <c r="J661" s="96">
        <f t="shared" si="184"/>
        <v>4.6838415920912334E-2</v>
      </c>
      <c r="K661" s="96">
        <f t="shared" si="185"/>
        <v>0.21907312042749838</v>
      </c>
      <c r="L661" s="96">
        <f t="shared" si="193"/>
        <v>81.042737198037855</v>
      </c>
      <c r="M661" s="96">
        <f t="shared" si="186"/>
        <v>502.26981144695895</v>
      </c>
      <c r="N661" s="96">
        <f t="shared" si="187"/>
        <v>48.369671073921978</v>
      </c>
      <c r="O661" s="96">
        <f t="shared" si="188"/>
        <v>1.1545790347681162</v>
      </c>
      <c r="P661" s="96">
        <f t="shared" si="189"/>
        <v>1.1545790347681162</v>
      </c>
      <c r="Q661" s="96">
        <f t="shared" si="190"/>
        <v>0.25618086902997306</v>
      </c>
      <c r="R661" s="96">
        <f t="shared" si="191"/>
        <v>9.0506434888667955E-2</v>
      </c>
      <c r="S661" s="96">
        <f t="shared" si="194"/>
        <v>451.24429499958211</v>
      </c>
      <c r="T661" s="96">
        <f t="shared" si="195"/>
        <v>101.59263721122583</v>
      </c>
      <c r="U661" s="96">
        <f t="shared" si="196"/>
        <v>305.54708946907198</v>
      </c>
      <c r="V661" s="32">
        <f t="shared" si="197"/>
        <v>1000.0000000000005</v>
      </c>
      <c r="W661" s="100">
        <f>IF(A661=1,((cPH1_+cPHr+(cNES*L661+(cNES+cOSEX)*G661+(cNES+cEREX)*H661+(cNES+cHOEX)*I661+(cNES+cNES)*S661+(cNES+cOSEX)*N661+(cNES+cEREX)*O661+(cNES+cHOEX)*P661)))/(1+cDR)^(A$6:A$65537 + 0.5),(cPHr+(cNES*L661+(cNES+cOSEX)*G661+(cNES+cEREX)*H661+(cNES+cHOEX)*I661+(cNES+cNES)*S661+(cNES+cOSEX)*N661+(cNES+cEREX)*O661+(cNES+cHOEX)*P661))/(1+cDR)^(((cycle + 0.5)/('Life tables'!$I$2/2))))</f>
        <v>33001.377858549902</v>
      </c>
      <c r="X661" s="107">
        <f>((L661+G661+H661+I661+N661+O661+P661+S661)/('Life tables'!$I$2/2))/(1+oDR)^(((cycle + 0.5)/('Life tables'!$I$2/2)))</f>
        <v>15.639218666783512</v>
      </c>
      <c r="Y661" s="31">
        <f>((uNES*L661+ uOCEX*G661+uEREX*H661+uHOEX*I661+uNES*S661+ uOCEX*N661+uEREX*O661+uHOEX*P661)/('Life tables'!$I$2/2))/(1+oDR)^(((cycle + 0.5)/('Life tables'!$I$2/2)))</f>
        <v>10.307387725526954</v>
      </c>
      <c r="Z661" s="100">
        <f t="shared" si="192"/>
        <v>142818.14915497313</v>
      </c>
      <c r="AA661" s="107">
        <f>((L661+G661+H661+I661+N661+O661+P661+S661)/('Life tables'!$I$2/2))</f>
        <v>22.739827409664692</v>
      </c>
      <c r="AB661" s="31">
        <f>((uNES*L661+ uOCEX*G661+uEREX*H661+uHOEX*I661+uNES*S661+ uOCEX*N661+uEREX*O661+uHOEX*P661)/('Life tables'!$I$2/2))</f>
        <v>14.987207667912569</v>
      </c>
    </row>
    <row r="662" spans="1:28" x14ac:dyDescent="0.25">
      <c r="A662" s="4">
        <v>656</v>
      </c>
      <c r="C662" s="105">
        <f>IF(male=0,VLOOKUP((($A$5:$A$1570/'Life tables'!$I$2)*2)+age,lifetable,13,1),IF(male=1,VLOOKUP((($A$5:$A$1570/'Life tables'!$I$2)*2)+age,lifetable,10,1),"error"))</f>
        <v>4.6329957291590951E-4</v>
      </c>
      <c r="F662" s="96">
        <f t="shared" si="180"/>
        <v>91.108890766690649</v>
      </c>
      <c r="G662" s="96">
        <f t="shared" si="181"/>
        <v>9.1520787579168488</v>
      </c>
      <c r="H662" s="96">
        <f t="shared" si="182"/>
        <v>0.52268285949579207</v>
      </c>
      <c r="I662" s="96">
        <f t="shared" si="183"/>
        <v>0.20943407858249913</v>
      </c>
      <c r="J662" s="96">
        <f t="shared" si="184"/>
        <v>4.6790053825621847E-2</v>
      </c>
      <c r="K662" s="96">
        <f t="shared" si="185"/>
        <v>0.21884692073826068</v>
      </c>
      <c r="L662" s="96">
        <f t="shared" si="193"/>
        <v>80.959058096131628</v>
      </c>
      <c r="M662" s="96">
        <f t="shared" si="186"/>
        <v>501.75138255301192</v>
      </c>
      <c r="N662" s="96">
        <f t="shared" si="187"/>
        <v>48.319745248192589</v>
      </c>
      <c r="O662" s="96">
        <f t="shared" si="188"/>
        <v>1.1533873104830255</v>
      </c>
      <c r="P662" s="96">
        <f t="shared" si="189"/>
        <v>1.1533873104830255</v>
      </c>
      <c r="Q662" s="96">
        <f t="shared" si="190"/>
        <v>0.25591644628037757</v>
      </c>
      <c r="R662" s="96">
        <f t="shared" si="191"/>
        <v>9.0413016670281995E-2</v>
      </c>
      <c r="S662" s="96">
        <f t="shared" si="194"/>
        <v>450.7785332209026</v>
      </c>
      <c r="T662" s="96">
        <f t="shared" si="195"/>
        <v>101.89534371133183</v>
      </c>
      <c r="U662" s="96">
        <f t="shared" si="196"/>
        <v>305.85634940648055</v>
      </c>
      <c r="V662" s="32">
        <f t="shared" si="197"/>
        <v>1000.0000000000005</v>
      </c>
      <c r="W662" s="100">
        <f>IF(A662=1,((cPH1_+cPHr+(cNES*L662+(cNES+cOSEX)*G662+(cNES+cEREX)*H662+(cNES+cHOEX)*I662+(cNES+cNES)*S662+(cNES+cOSEX)*N662+(cNES+cEREX)*O662+(cNES+cHOEX)*P662)))/(1+cDR)^(A$6:A$65537 + 0.5),(cPHr+(cNES*L662+(cNES+cOSEX)*G662+(cNES+cEREX)*H662+(cNES+cHOEX)*I662+(cNES+cNES)*S662+(cNES+cOSEX)*N662+(cNES+cEREX)*O662+(cNES+cHOEX)*P662))/(1+cDR)^(((cycle + 0.5)/('Life tables'!$I$2/2))))</f>
        <v>32893.720839737805</v>
      </c>
      <c r="X662" s="107">
        <f>((L662+G662+H662+I662+N662+O662+P662+S662)/('Life tables'!$I$2/2))/(1+oDR)^(((cycle + 0.5)/('Life tables'!$I$2/2)))</f>
        <v>15.614156125127053</v>
      </c>
      <c r="Y662" s="31">
        <f>((uNES*L662+ uOCEX*G662+uEREX*H662+uHOEX*I662+uNES*S662+ uOCEX*N662+uEREX*O662+uHOEX*P662)/('Life tables'!$I$2/2))/(1+oDR)^(((cycle + 0.5)/('Life tables'!$I$2/2)))</f>
        <v>10.290869680338121</v>
      </c>
      <c r="Z662" s="100">
        <f t="shared" si="192"/>
        <v>142670.75691542565</v>
      </c>
      <c r="AA662" s="107">
        <f>((L662+G662+H662+I662+N662+O662+P662+S662)/('Life tables'!$I$2/2))</f>
        <v>22.716354743682764</v>
      </c>
      <c r="AB662" s="31">
        <f>((uNES*L662+ uOCEX*G662+uEREX*H662+uHOEX*I662+uNES*S662+ uOCEX*N662+uEREX*O662+uHOEX*P662)/('Life tables'!$I$2/2))</f>
        <v>14.971737467346978</v>
      </c>
    </row>
    <row r="663" spans="1:28" x14ac:dyDescent="0.25">
      <c r="A663" s="4">
        <v>657</v>
      </c>
      <c r="C663" s="105">
        <f>IF(male=0,VLOOKUP((($A$5:$A$1570/'Life tables'!$I$2)*2)+age,lifetable,13,1),IF(male=1,VLOOKUP((($A$5:$A$1570/'Life tables'!$I$2)*2)+age,lifetable,10,1),"error"))</f>
        <v>4.6329957291590951E-4</v>
      </c>
      <c r="F663" s="96">
        <f t="shared" si="180"/>
        <v>91.014819334898831</v>
      </c>
      <c r="G663" s="96">
        <f t="shared" si="181"/>
        <v>9.1426290857127022</v>
      </c>
      <c r="H663" s="96">
        <f t="shared" si="182"/>
        <v>0.52214318082610311</v>
      </c>
      <c r="I663" s="96">
        <f t="shared" si="183"/>
        <v>0.20921783444350828</v>
      </c>
      <c r="J663" s="96">
        <f t="shared" si="184"/>
        <v>4.6741742323638313E-2</v>
      </c>
      <c r="K663" s="96">
        <f t="shared" si="185"/>
        <v>0.21862095768455828</v>
      </c>
      <c r="L663" s="96">
        <f t="shared" si="193"/>
        <v>80.875466533908323</v>
      </c>
      <c r="M663" s="96">
        <f t="shared" si="186"/>
        <v>501.2334875472892</v>
      </c>
      <c r="N663" s="96">
        <f t="shared" si="187"/>
        <v>48.269870837055933</v>
      </c>
      <c r="O663" s="96">
        <f t="shared" si="188"/>
        <v>1.152196813458934</v>
      </c>
      <c r="P663" s="96">
        <f t="shared" si="189"/>
        <v>1.152196813458934</v>
      </c>
      <c r="Q663" s="96">
        <f t="shared" si="190"/>
        <v>0.25565229583850629</v>
      </c>
      <c r="R663" s="96">
        <f t="shared" si="191"/>
        <v>9.0319694655806207E-2</v>
      </c>
      <c r="S663" s="96">
        <f t="shared" si="194"/>
        <v>450.31325109282108</v>
      </c>
      <c r="T663" s="96">
        <f t="shared" si="195"/>
        <v>102.19773774949398</v>
      </c>
      <c r="U663" s="96">
        <f t="shared" si="196"/>
        <v>306.16529005882091</v>
      </c>
      <c r="V663" s="32">
        <f t="shared" si="197"/>
        <v>1000.0000000000005</v>
      </c>
      <c r="W663" s="100">
        <f>IF(A663=1,((cPH1_+cPHr+(cNES*L663+(cNES+cOSEX)*G663+(cNES+cEREX)*H663+(cNES+cHOEX)*I663+(cNES+cNES)*S663+(cNES+cOSEX)*N663+(cNES+cEREX)*O663+(cNES+cHOEX)*P663)))/(1+cDR)^(A$6:A$65537 + 0.5),(cPHr+(cNES*L663+(cNES+cOSEX)*G663+(cNES+cEREX)*H663+(cNES+cHOEX)*I663+(cNES+cNES)*S663+(cNES+cOSEX)*N663+(cNES+cEREX)*O663+(cNES+cHOEX)*P663))/(1+cDR)^(((cycle + 0.5)/('Life tables'!$I$2/2))))</f>
        <v>32786.415000041532</v>
      </c>
      <c r="X663" s="107">
        <f>((L663+G663+H663+I663+N663+O663+P663+S663)/('Life tables'!$I$2/2))/(1+oDR)^(((cycle + 0.5)/('Life tables'!$I$2/2)))</f>
        <v>15.589133748851369</v>
      </c>
      <c r="Y663" s="31">
        <f>((uNES*L663+ uOCEX*G663+uEREX*H663+uHOEX*I663+uNES*S663+ uOCEX*N663+uEREX*O663+uHOEX*P663)/('Life tables'!$I$2/2))/(1+oDR)^(((cycle + 0.5)/('Life tables'!$I$2/2)))</f>
        <v>10.274378107027076</v>
      </c>
      <c r="Z663" s="100">
        <f t="shared" si="192"/>
        <v>142523.51670453313</v>
      </c>
      <c r="AA663" s="107">
        <f>((L663+G663+H663+I663+N663+O663+P663+S663)/('Life tables'!$I$2/2))</f>
        <v>22.692906309073166</v>
      </c>
      <c r="AB663" s="31">
        <f>((uNES*L663+ uOCEX*G663+uEREX*H663+uHOEX*I663+uNES*S663+ uOCEX*N663+uEREX*O663+uHOEX*P663)/('Life tables'!$I$2/2))</f>
        <v>14.95628323696544</v>
      </c>
    </row>
    <row r="664" spans="1:28" x14ac:dyDescent="0.25">
      <c r="A664" s="4">
        <v>658</v>
      </c>
      <c r="C664" s="105">
        <f>IF(male=0,VLOOKUP((($A$5:$A$1570/'Life tables'!$I$2)*2)+age,lifetable,13,1),IF(male=1,VLOOKUP((($A$5:$A$1570/'Life tables'!$I$2)*2)+age,lifetable,10,1),"error"))</f>
        <v>4.6329957291590951E-4</v>
      </c>
      <c r="F664" s="96">
        <f t="shared" si="180"/>
        <v>90.920846254379555</v>
      </c>
      <c r="G664" s="96">
        <f t="shared" si="181"/>
        <v>9.1331892930997185</v>
      </c>
      <c r="H664" s="96">
        <f t="shared" si="182"/>
        <v>0.52160406638811452</v>
      </c>
      <c r="I664" s="96">
        <f t="shared" si="183"/>
        <v>0.20900181638682364</v>
      </c>
      <c r="J664" s="96">
        <f t="shared" si="184"/>
        <v>4.6693481331119849E-2</v>
      </c>
      <c r="K664" s="96">
        <f t="shared" si="185"/>
        <v>0.21839523087424517</v>
      </c>
      <c r="L664" s="96">
        <f t="shared" si="193"/>
        <v>80.791962366299529</v>
      </c>
      <c r="M664" s="96">
        <f t="shared" si="186"/>
        <v>500.716125937306</v>
      </c>
      <c r="N664" s="96">
        <f t="shared" si="187"/>
        <v>48.220047793084667</v>
      </c>
      <c r="O664" s="96">
        <f t="shared" si="188"/>
        <v>1.151007542563756</v>
      </c>
      <c r="P664" s="96">
        <f t="shared" si="189"/>
        <v>1.151007542563756</v>
      </c>
      <c r="Q664" s="96">
        <f t="shared" si="190"/>
        <v>0.25538841745316904</v>
      </c>
      <c r="R664" s="96">
        <f t="shared" si="191"/>
        <v>9.0226468756497327E-2</v>
      </c>
      <c r="S664" s="96">
        <f t="shared" si="194"/>
        <v>449.84844817288416</v>
      </c>
      <c r="T664" s="96">
        <f t="shared" si="195"/>
        <v>102.49981964827828</v>
      </c>
      <c r="U664" s="96">
        <f t="shared" si="196"/>
        <v>306.47391175845166</v>
      </c>
      <c r="V664" s="32">
        <f t="shared" si="197"/>
        <v>1000.0000000000005</v>
      </c>
      <c r="W664" s="100">
        <f>IF(A664=1,((cPH1_+cPHr+(cNES*L664+(cNES+cOSEX)*G664+(cNES+cEREX)*H664+(cNES+cHOEX)*I664+(cNES+cNES)*S664+(cNES+cOSEX)*N664+(cNES+cEREX)*O664+(cNES+cHOEX)*P664)))/(1+cDR)^(A$6:A$65537 + 0.5),(cPHr+(cNES*L664+(cNES+cOSEX)*G664+(cNES+cEREX)*H664+(cNES+cHOEX)*I664+(cNES+cNES)*S664+(cNES+cOSEX)*N664+(cNES+cEREX)*O664+(cNES+cHOEX)*P664))/(1+cDR)^(((cycle + 0.5)/('Life tables'!$I$2/2))))</f>
        <v>32679.459195147061</v>
      </c>
      <c r="X664" s="107">
        <f>((L664+G664+H664+I664+N664+O664+P664+S664)/('Life tables'!$I$2/2))/(1+oDR)^(((cycle + 0.5)/('Life tables'!$I$2/2)))</f>
        <v>15.56415147351367</v>
      </c>
      <c r="Y664" s="31">
        <f>((uNES*L664+ uOCEX*G664+uEREX*H664+uHOEX*I664+uNES*S664+ uOCEX*N664+uEREX*O664+uHOEX*P664)/('Life tables'!$I$2/2))/(1+oDR)^(((cycle + 0.5)/('Life tables'!$I$2/2)))</f>
        <v>10.257912963123339</v>
      </c>
      <c r="Z664" s="100">
        <f t="shared" si="192"/>
        <v>142376.42837069236</v>
      </c>
      <c r="AA664" s="107">
        <f>((L664+G664+H664+I664+N664+O664+P664+S664)/('Life tables'!$I$2/2))</f>
        <v>22.669482080715515</v>
      </c>
      <c r="AB664" s="31">
        <f>((uNES*L664+ uOCEX*G664+uEREX*H664+uHOEX*I664+uNES*S664+ uOCEX*N664+uEREX*O664+uHOEX*P664)/('Life tables'!$I$2/2))</f>
        <v>14.940844960214635</v>
      </c>
    </row>
    <row r="665" spans="1:28" x14ac:dyDescent="0.25">
      <c r="A665" s="4">
        <v>659</v>
      </c>
      <c r="C665" s="105">
        <f>IF(male=0,VLOOKUP((($A$5:$A$1570/'Life tables'!$I$2)*2)+age,lifetable,13,1),IF(male=1,VLOOKUP((($A$5:$A$1570/'Life tables'!$I$2)*2)+age,lifetable,10,1),"error"))</f>
        <v>4.6329957291590951E-4</v>
      </c>
      <c r="F665" s="96">
        <f t="shared" si="180"/>
        <v>90.826971364939325</v>
      </c>
      <c r="G665" s="96">
        <f t="shared" si="181"/>
        <v>9.1237593639861281</v>
      </c>
      <c r="H665" s="96">
        <f t="shared" si="182"/>
        <v>0.52106551526281197</v>
      </c>
      <c r="I665" s="96">
        <f t="shared" si="183"/>
        <v>0.20878602404420479</v>
      </c>
      <c r="J665" s="96">
        <f t="shared" si="184"/>
        <v>4.6645270765797192E-2</v>
      </c>
      <c r="K665" s="96">
        <f t="shared" si="185"/>
        <v>0.21816973992253061</v>
      </c>
      <c r="L665" s="96">
        <f t="shared" si="193"/>
        <v>80.708545450957857</v>
      </c>
      <c r="M665" s="96">
        <f t="shared" si="186"/>
        <v>500.19929722833126</v>
      </c>
      <c r="N665" s="96">
        <f t="shared" si="187"/>
        <v>48.170276068635111</v>
      </c>
      <c r="O665" s="96">
        <f t="shared" si="188"/>
        <v>1.1498194966602415</v>
      </c>
      <c r="P665" s="96">
        <f t="shared" si="189"/>
        <v>1.1498194966602415</v>
      </c>
      <c r="Q665" s="96">
        <f t="shared" si="190"/>
        <v>0.25512481087203021</v>
      </c>
      <c r="R665" s="96">
        <f t="shared" si="191"/>
        <v>9.0133338883207376E-2</v>
      </c>
      <c r="S665" s="96">
        <f t="shared" si="194"/>
        <v>449.38412401662043</v>
      </c>
      <c r="T665" s="96">
        <f t="shared" si="195"/>
        <v>102.8015897299161</v>
      </c>
      <c r="U665" s="96">
        <f t="shared" si="196"/>
        <v>306.78221483725741</v>
      </c>
      <c r="V665" s="32">
        <f t="shared" si="197"/>
        <v>1000.0000000000005</v>
      </c>
      <c r="W665" s="100">
        <f>IF(A665=1,((cPH1_+cPHr+(cNES*L665+(cNES+cOSEX)*G665+(cNES+cEREX)*H665+(cNES+cHOEX)*I665+(cNES+cNES)*S665+(cNES+cOSEX)*N665+(cNES+cEREX)*O665+(cNES+cHOEX)*P665)))/(1+cDR)^(A$6:A$65537 + 0.5),(cPHr+(cNES*L665+(cNES+cOSEX)*G665+(cNES+cEREX)*H665+(cNES+cHOEX)*I665+(cNES+cNES)*S665+(cNES+cOSEX)*N665+(cNES+cEREX)*O665+(cNES+cHOEX)*P665))/(1+cDR)^(((cycle + 0.5)/('Life tables'!$I$2/2))))</f>
        <v>32572.85228440764</v>
      </c>
      <c r="X665" s="107">
        <f>((L665+G665+H665+I665+N665+O665+P665+S665)/('Life tables'!$I$2/2))/(1+oDR)^(((cycle + 0.5)/('Life tables'!$I$2/2)))</f>
        <v>15.539209234778069</v>
      </c>
      <c r="Y665" s="31">
        <f>((uNES*L665+ uOCEX*G665+uEREX*H665+uHOEX*I665+uNES*S665+ uOCEX*N665+uEREX*O665+uHOEX*P665)/('Life tables'!$I$2/2))/(1+oDR)^(((cycle + 0.5)/('Life tables'!$I$2/2)))</f>
        <v>10.241474206226796</v>
      </c>
      <c r="Z665" s="100">
        <f t="shared" si="192"/>
        <v>142229.49176220631</v>
      </c>
      <c r="AA665" s="107">
        <f>((L665+G665+H665+I665+N665+O665+P665+S665)/('Life tables'!$I$2/2))</f>
        <v>22.646082033520461</v>
      </c>
      <c r="AB665" s="31">
        <f>((uNES*L665+ uOCEX*G665+uEREX*H665+uHOEX*I665+uNES*S665+ uOCEX*N665+uEREX*O665+uHOEX*P665)/('Life tables'!$I$2/2))</f>
        <v>14.925422620561573</v>
      </c>
    </row>
    <row r="666" spans="1:28" x14ac:dyDescent="0.25">
      <c r="A666" s="4">
        <v>660</v>
      </c>
      <c r="C666" s="105">
        <f>IF(male=0,VLOOKUP((($A$5:$A$1570/'Life tables'!$I$2)*2)+age,lifetable,13,1),IF(male=1,VLOOKUP((($A$5:$A$1570/'Life tables'!$I$2)*2)+age,lifetable,10,1),"error"))</f>
        <v>4.6329957291590951E-4</v>
      </c>
      <c r="F666" s="96">
        <f t="shared" si="180"/>
        <v>90.733194509307538</v>
      </c>
      <c r="G666" s="96">
        <f t="shared" si="181"/>
        <v>9.1143392825737699</v>
      </c>
      <c r="H666" s="96">
        <f t="shared" si="182"/>
        <v>0.5205275265479492</v>
      </c>
      <c r="I666" s="96">
        <f t="shared" si="183"/>
        <v>0.20857045705413021</v>
      </c>
      <c r="J666" s="96">
        <f t="shared" si="184"/>
        <v>4.6597110546902153E-2</v>
      </c>
      <c r="K666" s="96">
        <f t="shared" si="185"/>
        <v>0.2179444844516448</v>
      </c>
      <c r="L666" s="96">
        <f t="shared" si="193"/>
        <v>80.62521564813315</v>
      </c>
      <c r="M666" s="96">
        <f t="shared" si="186"/>
        <v>499.68300092351956</v>
      </c>
      <c r="N666" s="96">
        <f t="shared" si="187"/>
        <v>48.120555615859978</v>
      </c>
      <c r="O666" s="96">
        <f t="shared" si="188"/>
        <v>1.1486326746062809</v>
      </c>
      <c r="P666" s="96">
        <f t="shared" si="189"/>
        <v>1.1486326746062809</v>
      </c>
      <c r="Q666" s="96">
        <f t="shared" si="190"/>
        <v>0.25486147584167557</v>
      </c>
      <c r="R666" s="96">
        <f t="shared" si="191"/>
        <v>9.0040304946407398E-2</v>
      </c>
      <c r="S666" s="96">
        <f t="shared" si="194"/>
        <v>448.92027817765893</v>
      </c>
      <c r="T666" s="96">
        <f t="shared" si="195"/>
        <v>103.10304831630468</v>
      </c>
      <c r="U666" s="96">
        <f t="shared" si="196"/>
        <v>307.09019962665548</v>
      </c>
      <c r="V666" s="32">
        <f t="shared" si="197"/>
        <v>1000.0000000000007</v>
      </c>
      <c r="W666" s="100">
        <f>IF(A666=1,((cPH1_+cPHr+(cNES*L666+(cNES+cOSEX)*G666+(cNES+cEREX)*H666+(cNES+cHOEX)*I666+(cNES+cNES)*S666+(cNES+cOSEX)*N666+(cNES+cEREX)*O666+(cNES+cHOEX)*P666)))/(1+cDR)^(A$6:A$65537 + 0.5),(cPHr+(cNES*L666+(cNES+cOSEX)*G666+(cNES+cEREX)*H666+(cNES+cHOEX)*I666+(cNES+cNES)*S666+(cNES+cOSEX)*N666+(cNES+cEREX)*O666+(cNES+cHOEX)*P666))/(1+cDR)^(((cycle + 0.5)/('Life tables'!$I$2/2))))</f>
        <v>32466.593130835026</v>
      </c>
      <c r="X666" s="107">
        <f>((L666+G666+H666+I666+N666+O666+P666+S666)/('Life tables'!$I$2/2))/(1+oDR)^(((cycle + 0.5)/('Life tables'!$I$2/2)))</f>
        <v>15.514306968415214</v>
      </c>
      <c r="Y666" s="31">
        <f>((uNES*L666+ uOCEX*G666+uEREX*H666+uHOEX*I666+uNES*S666+ uOCEX*N666+uEREX*O666+uHOEX*P666)/('Life tables'!$I$2/2))/(1+oDR)^(((cycle + 0.5)/('Life tables'!$I$2/2)))</f>
        <v>10.225061794007452</v>
      </c>
      <c r="Z666" s="100">
        <f t="shared" si="192"/>
        <v>142082.70672729608</v>
      </c>
      <c r="AA666" s="107">
        <f>((L666+G666+H666+I666+N666+O666+P666+S666)/('Life tables'!$I$2/2))</f>
        <v>22.622706142429383</v>
      </c>
      <c r="AB666" s="31">
        <f>((uNES*L666+ uOCEX*G666+uEREX*H666+uHOEX*I666+uNES*S666+ uOCEX*N666+uEREX*O666+uHOEX*P666)/('Life tables'!$I$2/2))</f>
        <v>14.910016201493374</v>
      </c>
    </row>
    <row r="667" spans="1:28" x14ac:dyDescent="0.25">
      <c r="A667" s="4">
        <v>661</v>
      </c>
      <c r="C667" s="105">
        <f>IF(male=0,VLOOKUP((($A$5:$A$1570/'Life tables'!$I$2)*2)+age,lifetable,13,1),IF(male=1,VLOOKUP((($A$5:$A$1570/'Life tables'!$I$2)*2)+age,lifetable,10,1),"error"))</f>
        <v>4.6329957291590951E-4</v>
      </c>
      <c r="F667" s="96">
        <f t="shared" si="180"/>
        <v>90.639515533003873</v>
      </c>
      <c r="G667" s="96">
        <f t="shared" si="181"/>
        <v>9.1049290333447708</v>
      </c>
      <c r="H667" s="96">
        <f t="shared" si="182"/>
        <v>0.51999009935728757</v>
      </c>
      <c r="I667" s="96">
        <f t="shared" si="183"/>
        <v>0.20835511506149251</v>
      </c>
      <c r="J667" s="96">
        <f t="shared" si="184"/>
        <v>4.6549000595099511E-2</v>
      </c>
      <c r="K667" s="96">
        <f t="shared" si="185"/>
        <v>0.21771946409052034</v>
      </c>
      <c r="L667" s="96">
        <f t="shared" si="193"/>
        <v>80.541972820554705</v>
      </c>
      <c r="M667" s="96">
        <f t="shared" si="186"/>
        <v>499.16723652403664</v>
      </c>
      <c r="N667" s="96">
        <f t="shared" si="187"/>
        <v>48.070886386720446</v>
      </c>
      <c r="O667" s="96">
        <f t="shared" si="188"/>
        <v>1.1474470752551928</v>
      </c>
      <c r="P667" s="96">
        <f t="shared" si="189"/>
        <v>1.1474470752551928</v>
      </c>
      <c r="Q667" s="96">
        <f t="shared" si="190"/>
        <v>0.25459841210767642</v>
      </c>
      <c r="R667" s="96">
        <f t="shared" si="191"/>
        <v>8.9947366856209993E-2</v>
      </c>
      <c r="S667" s="96">
        <f t="shared" si="194"/>
        <v>448.45691020784193</v>
      </c>
      <c r="T667" s="96">
        <f t="shared" si="195"/>
        <v>103.40419572900745</v>
      </c>
      <c r="U667" s="96">
        <f t="shared" si="196"/>
        <v>307.39786645760222</v>
      </c>
      <c r="V667" s="32">
        <f t="shared" si="197"/>
        <v>1000.0000000000007</v>
      </c>
      <c r="W667" s="100">
        <f>IF(A667=1,((cPH1_+cPHr+(cNES*L667+(cNES+cOSEX)*G667+(cNES+cEREX)*H667+(cNES+cHOEX)*I667+(cNES+cNES)*S667+(cNES+cOSEX)*N667+(cNES+cEREX)*O667+(cNES+cHOEX)*P667)))/(1+cDR)^(A$6:A$65537 + 0.5),(cPHr+(cNES*L667+(cNES+cOSEX)*G667+(cNES+cEREX)*H667+(cNES+cHOEX)*I667+(cNES+cNES)*S667+(cNES+cOSEX)*N667+(cNES+cEREX)*O667+(cNES+cHOEX)*P667))/(1+cDR)^(((cycle + 0.5)/('Life tables'!$I$2/2))))</f>
        <v>32360.680601090626</v>
      </c>
      <c r="X667" s="107">
        <f>((L667+G667+H667+I667+N667+O667+P667+S667)/('Life tables'!$I$2/2))/(1+oDR)^(((cycle + 0.5)/('Life tables'!$I$2/2)))</f>
        <v>15.489444610301963</v>
      </c>
      <c r="Y667" s="31">
        <f>((uNES*L667+ uOCEX*G667+uEREX*H667+uHOEX*I667+uNES*S667+ uOCEX*N667+uEREX*O667+uHOEX*P667)/('Life tables'!$I$2/2))/(1+oDR)^(((cycle + 0.5)/('Life tables'!$I$2/2)))</f>
        <v>10.208675684205231</v>
      </c>
      <c r="Z667" s="100">
        <f t="shared" si="192"/>
        <v>141936.07311411214</v>
      </c>
      <c r="AA667" s="107">
        <f>((L667+G667+H667+I667+N667+O667+P667+S667)/('Life tables'!$I$2/2))</f>
        <v>22.599354382414138</v>
      </c>
      <c r="AB667" s="31">
        <f>((uNES*L667+ uOCEX*G667+uEREX*H667+uHOEX*I667+uNES*S667+ uOCEX*N667+uEREX*O667+uHOEX*P667)/('Life tables'!$I$2/2))</f>
        <v>14.894625686517141</v>
      </c>
    </row>
    <row r="668" spans="1:28" x14ac:dyDescent="0.25">
      <c r="A668" s="4">
        <v>662</v>
      </c>
      <c r="C668" s="105">
        <f>IF(male=0,VLOOKUP((($A$5:$A$1570/'Life tables'!$I$2)*2)+age,lifetable,13,1),IF(male=1,VLOOKUP((($A$5:$A$1570/'Life tables'!$I$2)*2)+age,lifetable,10,1),"error"))</f>
        <v>4.6329957291590951E-4</v>
      </c>
      <c r="F668" s="96">
        <f t="shared" si="180"/>
        <v>90.545934284211882</v>
      </c>
      <c r="G668" s="96">
        <f t="shared" si="181"/>
        <v>9.0955286010488532</v>
      </c>
      <c r="H668" s="96">
        <f t="shared" si="182"/>
        <v>0.51945323281987088</v>
      </c>
      <c r="I668" s="96">
        <f t="shared" si="183"/>
        <v>0.20813999771730776</v>
      </c>
      <c r="J668" s="96">
        <f t="shared" si="184"/>
        <v>4.6500940832422129E-2</v>
      </c>
      <c r="K668" s="96">
        <f t="shared" si="185"/>
        <v>0.21749467847448847</v>
      </c>
      <c r="L668" s="96">
        <f t="shared" si="193"/>
        <v>80.458816833318934</v>
      </c>
      <c r="M668" s="96">
        <f t="shared" si="186"/>
        <v>498.65200352917907</v>
      </c>
      <c r="N668" s="96">
        <f t="shared" si="187"/>
        <v>48.021268332997693</v>
      </c>
      <c r="O668" s="96">
        <f t="shared" si="188"/>
        <v>1.1462626974559984</v>
      </c>
      <c r="P668" s="96">
        <f t="shared" si="189"/>
        <v>1.1462626974559984</v>
      </c>
      <c r="Q668" s="96">
        <f t="shared" si="190"/>
        <v>0.25433561941465099</v>
      </c>
      <c r="R668" s="96">
        <f t="shared" si="191"/>
        <v>8.9854524522390969E-2</v>
      </c>
      <c r="S668" s="96">
        <f t="shared" si="194"/>
        <v>447.99401965733233</v>
      </c>
      <c r="T668" s="96">
        <f t="shared" si="195"/>
        <v>103.70503228925453</v>
      </c>
      <c r="U668" s="96">
        <f t="shared" si="196"/>
        <v>307.70521566059909</v>
      </c>
      <c r="V668" s="32">
        <f t="shared" si="197"/>
        <v>1000.0000000000007</v>
      </c>
      <c r="W668" s="100">
        <f>IF(A668=1,((cPH1_+cPHr+(cNES*L668+(cNES+cOSEX)*G668+(cNES+cEREX)*H668+(cNES+cHOEX)*I668+(cNES+cNES)*S668+(cNES+cOSEX)*N668+(cNES+cEREX)*O668+(cNES+cHOEX)*P668)))/(1+cDR)^(A$6:A$65537 + 0.5),(cPHr+(cNES*L668+(cNES+cOSEX)*G668+(cNES+cEREX)*H668+(cNES+cHOEX)*I668+(cNES+cNES)*S668+(cNES+cOSEX)*N668+(cNES+cEREX)*O668+(cNES+cHOEX)*P668))/(1+cDR)^(((cycle + 0.5)/('Life tables'!$I$2/2))))</f>
        <v>32255.113565476524</v>
      </c>
      <c r="X668" s="107">
        <f>((L668+G668+H668+I668+N668+O668+P668+S668)/('Life tables'!$I$2/2))/(1+oDR)^(((cycle + 0.5)/('Life tables'!$I$2/2)))</f>
        <v>15.46462209642106</v>
      </c>
      <c r="Y668" s="31">
        <f>((uNES*L668+ uOCEX*G668+uEREX*H668+uHOEX*I668+uNES*S668+ uOCEX*N668+uEREX*O668+uHOEX*P668)/('Life tables'!$I$2/2))/(1+oDR)^(((cycle + 0.5)/('Life tables'!$I$2/2)))</f>
        <v>10.192315834629753</v>
      </c>
      <c r="Z668" s="100">
        <f t="shared" si="192"/>
        <v>141789.59077074513</v>
      </c>
      <c r="AA668" s="107">
        <f>((L668+G668+H668+I668+N668+O668+P668+S668)/('Life tables'!$I$2/2))</f>
        <v>22.576026728476823</v>
      </c>
      <c r="AB668" s="31">
        <f>((uNES*L668+ uOCEX*G668+uEREX*H668+uHOEX*I668+uNES*S668+ uOCEX*N668+uEREX*O668+uHOEX*P668)/('Life tables'!$I$2/2))</f>
        <v>14.879251059159785</v>
      </c>
    </row>
    <row r="669" spans="1:28" x14ac:dyDescent="0.25">
      <c r="A669" s="4">
        <v>663</v>
      </c>
      <c r="C669" s="105">
        <f>IF(male=0,VLOOKUP((($A$5:$A$1570/'Life tables'!$I$2)*2)+age,lifetable,13,1),IF(male=1,VLOOKUP((($A$5:$A$1570/'Life tables'!$I$2)*2)+age,lifetable,10,1),"error"))</f>
        <v>4.6329957291590951E-4</v>
      </c>
      <c r="F669" s="96">
        <f t="shared" si="180"/>
        <v>90.45245061365857</v>
      </c>
      <c r="G669" s="96">
        <f t="shared" si="181"/>
        <v>9.0861379706912295</v>
      </c>
      <c r="H669" s="96">
        <f t="shared" si="182"/>
        <v>0.5189169260793346</v>
      </c>
      <c r="I669" s="96">
        <f t="shared" si="183"/>
        <v>0.20792510467843872</v>
      </c>
      <c r="J669" s="96">
        <f t="shared" si="184"/>
        <v>4.6452931182209098E-2</v>
      </c>
      <c r="K669" s="96">
        <f t="shared" si="185"/>
        <v>0.21727012724499001</v>
      </c>
      <c r="L669" s="96">
        <f t="shared" si="193"/>
        <v>80.375747553782361</v>
      </c>
      <c r="M669" s="96">
        <f t="shared" si="186"/>
        <v>498.13730143648843</v>
      </c>
      <c r="N669" s="96">
        <f t="shared" si="187"/>
        <v>47.971701406303886</v>
      </c>
      <c r="O669" s="96">
        <f t="shared" si="188"/>
        <v>1.1450795400536853</v>
      </c>
      <c r="P669" s="96">
        <f t="shared" si="189"/>
        <v>1.1450795400536853</v>
      </c>
      <c r="Q669" s="96">
        <f t="shared" si="190"/>
        <v>0.25407309750632212</v>
      </c>
      <c r="R669" s="96">
        <f t="shared" si="191"/>
        <v>8.9761777854409946E-2</v>
      </c>
      <c r="S669" s="96">
        <f t="shared" si="194"/>
        <v>447.53160607471642</v>
      </c>
      <c r="T669" s="96">
        <f t="shared" si="195"/>
        <v>104.00555831794307</v>
      </c>
      <c r="U669" s="96">
        <f t="shared" si="196"/>
        <v>308.01224756569849</v>
      </c>
      <c r="V669" s="32">
        <f t="shared" si="197"/>
        <v>1000.0000000000005</v>
      </c>
      <c r="W669" s="100">
        <f>IF(A669=1,((cPH1_+cPHr+(cNES*L669+(cNES+cOSEX)*G669+(cNES+cEREX)*H669+(cNES+cHOEX)*I669+(cNES+cNES)*S669+(cNES+cOSEX)*N669+(cNES+cEREX)*O669+(cNES+cHOEX)*P669)))/(1+cDR)^(A$6:A$65537 + 0.5),(cPHr+(cNES*L669+(cNES+cOSEX)*G669+(cNES+cEREX)*H669+(cNES+cHOEX)*I669+(cNES+cNES)*S669+(cNES+cOSEX)*N669+(cNES+cEREX)*O669+(cNES+cHOEX)*P669))/(1+cDR)^(((cycle + 0.5)/('Life tables'!$I$2/2))))</f>
        <v>32149.890897926427</v>
      </c>
      <c r="X669" s="107">
        <f>((L669+G669+H669+I669+N669+O669+P669+S669)/('Life tables'!$I$2/2))/(1+oDR)^(((cycle + 0.5)/('Life tables'!$I$2/2)))</f>
        <v>15.439839362860821</v>
      </c>
      <c r="Y669" s="31">
        <f>((uNES*L669+ uOCEX*G669+uEREX*H669+uHOEX*I669+uNES*S669+ uOCEX*N669+uEREX*O669+uHOEX*P669)/('Life tables'!$I$2/2))/(1+oDR)^(((cycle + 0.5)/('Life tables'!$I$2/2)))</f>
        <v>10.175982203160146</v>
      </c>
      <c r="Z669" s="100">
        <f t="shared" si="192"/>
        <v>141643.25954523607</v>
      </c>
      <c r="AA669" s="107">
        <f>((L669+G669+H669+I669+N669+O669+P669+S669)/('Life tables'!$I$2/2))</f>
        <v>22.552723155649534</v>
      </c>
      <c r="AB669" s="31">
        <f>((uNES*L669+ uOCEX*G669+uEREX*H669+uHOEX*I669+uNES*S669+ uOCEX*N669+uEREX*O669+uHOEX*P669)/('Life tables'!$I$2/2))</f>
        <v>14.863892302967876</v>
      </c>
    </row>
    <row r="670" spans="1:28" x14ac:dyDescent="0.25">
      <c r="A670" s="4">
        <v>664</v>
      </c>
      <c r="C670" s="105">
        <f>IF(male=0,VLOOKUP((($A$5:$A$1570/'Life tables'!$I$2)*2)+age,lifetable,13,1),IF(male=1,VLOOKUP((($A$5:$A$1570/'Life tables'!$I$2)*2)+age,lifetable,10,1),"error"))</f>
        <v>4.6329957291590951E-4</v>
      </c>
      <c r="F670" s="96">
        <f t="shared" si="180"/>
        <v>90.359064374499582</v>
      </c>
      <c r="G670" s="96">
        <f t="shared" si="181"/>
        <v>9.0767571275210788</v>
      </c>
      <c r="H670" s="96">
        <f t="shared" si="182"/>
        <v>0.5183811782932467</v>
      </c>
      <c r="I670" s="96">
        <f t="shared" si="183"/>
        <v>0.20771043560733091</v>
      </c>
      <c r="J670" s="96">
        <f t="shared" si="184"/>
        <v>4.6404971569046743E-2</v>
      </c>
      <c r="K670" s="96">
        <f t="shared" si="185"/>
        <v>0.21704581004929935</v>
      </c>
      <c r="L670" s="96">
        <f t="shared" si="193"/>
        <v>80.29276485145958</v>
      </c>
      <c r="M670" s="96">
        <f t="shared" si="186"/>
        <v>497.62312974185949</v>
      </c>
      <c r="N670" s="96">
        <f t="shared" si="187"/>
        <v>47.922185558092593</v>
      </c>
      <c r="O670" s="96">
        <f t="shared" si="188"/>
        <v>1.1438976018894553</v>
      </c>
      <c r="P670" s="96">
        <f t="shared" si="189"/>
        <v>1.1438976018894553</v>
      </c>
      <c r="Q670" s="96">
        <f t="shared" si="190"/>
        <v>0.25381084612557286</v>
      </c>
      <c r="R670" s="96">
        <f t="shared" si="191"/>
        <v>8.9669126761429727E-2</v>
      </c>
      <c r="S670" s="96">
        <f t="shared" si="194"/>
        <v>447.06966900710097</v>
      </c>
      <c r="T670" s="96">
        <f t="shared" si="195"/>
        <v>104.30577413563769</v>
      </c>
      <c r="U670" s="96">
        <f t="shared" si="196"/>
        <v>308.31896250250924</v>
      </c>
      <c r="V670" s="32">
        <f t="shared" si="197"/>
        <v>1000.0000000000007</v>
      </c>
      <c r="W670" s="100">
        <f>IF(A670=1,((cPH1_+cPHr+(cNES*L670+(cNES+cOSEX)*G670+(cNES+cEREX)*H670+(cNES+cHOEX)*I670+(cNES+cNES)*S670+(cNES+cOSEX)*N670+(cNES+cEREX)*O670+(cNES+cHOEX)*P670)))/(1+cDR)^(A$6:A$65537 + 0.5),(cPHr+(cNES*L670+(cNES+cOSEX)*G670+(cNES+cEREX)*H670+(cNES+cHOEX)*I670+(cNES+cNES)*S670+(cNES+cOSEX)*N670+(cNES+cEREX)*O670+(cNES+cHOEX)*P670))/(1+cDR)^(((cycle + 0.5)/('Life tables'!$I$2/2))))</f>
        <v>32045.011475996409</v>
      </c>
      <c r="X670" s="107">
        <f>((L670+G670+H670+I670+N670+O670+P670+S670)/('Life tables'!$I$2/2))/(1+oDR)^(((cycle + 0.5)/('Life tables'!$I$2/2)))</f>
        <v>15.415096345814819</v>
      </c>
      <c r="Y670" s="31">
        <f>((uNES*L670+ uOCEX*G670+uEREX*H670+uHOEX*I670+uNES*S670+ uOCEX*N670+uEREX*O670+uHOEX*P670)/('Life tables'!$I$2/2))/(1+oDR)^(((cycle + 0.5)/('Life tables'!$I$2/2)))</f>
        <v>10.159674747744823</v>
      </c>
      <c r="Z670" s="100">
        <f t="shared" si="192"/>
        <v>141497.07928558619</v>
      </c>
      <c r="AA670" s="107">
        <f>((L670+G670+H670+I670+N670+O670+P670+S670)/('Life tables'!$I$2/2))</f>
        <v>22.529443638994142</v>
      </c>
      <c r="AB670" s="31">
        <f>((uNES*L670+ uOCEX*G670+uEREX*H670+uHOEX*I670+uNES*S670+ uOCEX*N670+uEREX*O670+uHOEX*P670)/('Life tables'!$I$2/2))</f>
        <v>14.848549401507496</v>
      </c>
    </row>
    <row r="671" spans="1:28" x14ac:dyDescent="0.25">
      <c r="A671" s="4">
        <v>665</v>
      </c>
      <c r="C671" s="105">
        <f>IF(male=0,VLOOKUP((($A$5:$A$1570/'Life tables'!$I$2)*2)+age,lifetable,13,1),IF(male=1,VLOOKUP((($A$5:$A$1570/'Life tables'!$I$2)*2)+age,lifetable,10,1),"error"))</f>
        <v>4.6329957291590951E-4</v>
      </c>
      <c r="F671" s="96">
        <f t="shared" si="180"/>
        <v>90.265775422209842</v>
      </c>
      <c r="G671" s="96">
        <f t="shared" si="181"/>
        <v>9.0673860570205544</v>
      </c>
      <c r="H671" s="96">
        <f t="shared" si="182"/>
        <v>0.51784598863248088</v>
      </c>
      <c r="I671" s="96">
        <f t="shared" si="183"/>
        <v>0.20749599017176129</v>
      </c>
      <c r="J671" s="96">
        <f t="shared" si="184"/>
        <v>4.6357061918712507E-2</v>
      </c>
      <c r="K671" s="96">
        <f t="shared" si="185"/>
        <v>0.21682172654026194</v>
      </c>
      <c r="L671" s="96">
        <f t="shared" si="193"/>
        <v>80.209868597926075</v>
      </c>
      <c r="M671" s="96">
        <f t="shared" si="186"/>
        <v>497.10948793964388</v>
      </c>
      <c r="N671" s="96">
        <f t="shared" si="187"/>
        <v>47.872720739668779</v>
      </c>
      <c r="O671" s="96">
        <f t="shared" si="188"/>
        <v>1.142716881800963</v>
      </c>
      <c r="P671" s="96">
        <f t="shared" si="189"/>
        <v>1.142716881800963</v>
      </c>
      <c r="Q671" s="96">
        <f t="shared" si="190"/>
        <v>0.25354886501449897</v>
      </c>
      <c r="R671" s="96">
        <f t="shared" si="191"/>
        <v>8.9576571152335083E-2</v>
      </c>
      <c r="S671" s="96">
        <f t="shared" si="194"/>
        <v>446.60820800020633</v>
      </c>
      <c r="T671" s="96">
        <f t="shared" si="195"/>
        <v>104.6056800625709</v>
      </c>
      <c r="U671" s="96">
        <f t="shared" si="196"/>
        <v>308.62536080020186</v>
      </c>
      <c r="V671" s="32">
        <f t="shared" si="197"/>
        <v>1000.0000000000007</v>
      </c>
      <c r="W671" s="100">
        <f>IF(A671=1,((cPH1_+cPHr+(cNES*L671+(cNES+cOSEX)*G671+(cNES+cEREX)*H671+(cNES+cHOEX)*I671+(cNES+cNES)*S671+(cNES+cOSEX)*N671+(cNES+cEREX)*O671+(cNES+cHOEX)*P671)))/(1+cDR)^(A$6:A$65537 + 0.5),(cPHr+(cNES*L671+(cNES+cOSEX)*G671+(cNES+cEREX)*H671+(cNES+cHOEX)*I671+(cNES+cNES)*S671+(cNES+cOSEX)*N671+(cNES+cEREX)*O671+(cNES+cHOEX)*P671))/(1+cDR)^(((cycle + 0.5)/('Life tables'!$I$2/2))))</f>
        <v>31940.474180855639</v>
      </c>
      <c r="X671" s="107">
        <f>((L671+G671+H671+I671+N671+O671+P671+S671)/('Life tables'!$I$2/2))/(1+oDR)^(((cycle + 0.5)/('Life tables'!$I$2/2)))</f>
        <v>15.390392981581567</v>
      </c>
      <c r="Y671" s="31">
        <f>((uNES*L671+ uOCEX*G671+uEREX*H671+uHOEX*I671+uNES*S671+ uOCEX*N671+uEREX*O671+uHOEX*P671)/('Life tables'!$I$2/2))/(1+oDR)^(((cycle + 0.5)/('Life tables'!$I$2/2)))</f>
        <v>10.1433934264013</v>
      </c>
      <c r="Z671" s="100">
        <f t="shared" si="192"/>
        <v>141351.04983976608</v>
      </c>
      <c r="AA671" s="107">
        <f>((L671+G671+H671+I671+N671+O671+P671+S671)/('Life tables'!$I$2/2))</f>
        <v>22.506188153602043</v>
      </c>
      <c r="AB671" s="31">
        <f>((uNES*L671+ uOCEX*G671+uEREX*H671+uHOEX*I671+uNES*S671+ uOCEX*N671+uEREX*O671+uHOEX*P671)/('Life tables'!$I$2/2))</f>
        <v>14.8332223383641</v>
      </c>
    </row>
    <row r="672" spans="1:28" x14ac:dyDescent="0.25">
      <c r="A672" s="4">
        <v>666</v>
      </c>
      <c r="C672" s="105">
        <f>IF(male=0,VLOOKUP((($A$5:$A$1570/'Life tables'!$I$2)*2)+age,lifetable,13,1),IF(male=1,VLOOKUP((($A$5:$A$1570/'Life tables'!$I$2)*2)+age,lifetable,10,1),"error"))</f>
        <v>4.6329957291590951E-4</v>
      </c>
      <c r="F672" s="96">
        <f t="shared" si="180"/>
        <v>90.17258361447918</v>
      </c>
      <c r="G672" s="96">
        <f t="shared" si="181"/>
        <v>9.0580247448943023</v>
      </c>
      <c r="H672" s="96">
        <f t="shared" si="182"/>
        <v>0.51731135628061775</v>
      </c>
      <c r="I672" s="96">
        <f t="shared" si="183"/>
        <v>0.20728176804459822</v>
      </c>
      <c r="J672" s="96">
        <f t="shared" si="184"/>
        <v>4.6309202158121295E-2</v>
      </c>
      <c r="K672" s="96">
        <f t="shared" si="185"/>
        <v>0.21659787637604344</v>
      </c>
      <c r="L672" s="96">
        <f t="shared" si="193"/>
        <v>80.127058666725503</v>
      </c>
      <c r="M672" s="96">
        <f t="shared" si="186"/>
        <v>496.5963755227487</v>
      </c>
      <c r="N672" s="96">
        <f t="shared" si="187"/>
        <v>47.823306902198304</v>
      </c>
      <c r="O672" s="96">
        <f t="shared" si="188"/>
        <v>1.1415373786225425</v>
      </c>
      <c r="P672" s="96">
        <f t="shared" si="189"/>
        <v>1.1415373786225425</v>
      </c>
      <c r="Q672" s="96">
        <f t="shared" si="190"/>
        <v>0.25328715391445983</v>
      </c>
      <c r="R672" s="96">
        <f t="shared" si="191"/>
        <v>8.9484110935750483E-2</v>
      </c>
      <c r="S672" s="96">
        <f t="shared" si="194"/>
        <v>446.14722259845507</v>
      </c>
      <c r="T672" s="96">
        <f t="shared" si="195"/>
        <v>104.90527641864348</v>
      </c>
      <c r="U672" s="96">
        <f t="shared" si="196"/>
        <v>308.93144278751367</v>
      </c>
      <c r="V672" s="32">
        <f t="shared" si="197"/>
        <v>1000.0000000000006</v>
      </c>
      <c r="W672" s="100">
        <f>IF(A672=1,((cPH1_+cPHr+(cNES*L672+(cNES+cOSEX)*G672+(cNES+cEREX)*H672+(cNES+cHOEX)*I672+(cNES+cNES)*S672+(cNES+cOSEX)*N672+(cNES+cEREX)*O672+(cNES+cHOEX)*P672)))/(1+cDR)^(A$6:A$65537 + 0.5),(cPHr+(cNES*L672+(cNES+cOSEX)*G672+(cNES+cEREX)*H672+(cNES+cHOEX)*I672+(cNES+cNES)*S672+(cNES+cOSEX)*N672+(cNES+cEREX)*O672+(cNES+cHOEX)*P672))/(1+cDR)^(((cycle + 0.5)/('Life tables'!$I$2/2))))</f>
        <v>31836.277897276948</v>
      </c>
      <c r="X672" s="107">
        <f>((L672+G672+H672+I672+N672+O672+P672+S672)/('Life tables'!$I$2/2))/(1+oDR)^(((cycle + 0.5)/('Life tables'!$I$2/2)))</f>
        <v>15.365729206564241</v>
      </c>
      <c r="Y672" s="31">
        <f>((uNES*L672+ uOCEX*G672+uEREX*H672+uHOEX*I672+uNES*S672+ uOCEX*N672+uEREX*O672+uHOEX*P672)/('Life tables'!$I$2/2))/(1+oDR)^(((cycle + 0.5)/('Life tables'!$I$2/2)))</f>
        <v>10.127138197216002</v>
      </c>
      <c r="Z672" s="100">
        <f t="shared" si="192"/>
        <v>141205.17105572455</v>
      </c>
      <c r="AA672" s="107">
        <f>((L672+G672+H672+I672+N672+O672+P672+S672)/('Life tables'!$I$2/2))</f>
        <v>22.482956674593989</v>
      </c>
      <c r="AB672" s="31">
        <f>((uNES*L672+ uOCEX*G672+uEREX*H672+uHOEX*I672+uNES*S672+ uOCEX*N672+uEREX*O672+uHOEX*P672)/('Life tables'!$I$2/2))</f>
        <v>14.817911097142392</v>
      </c>
    </row>
    <row r="673" spans="1:28" x14ac:dyDescent="0.25">
      <c r="A673" s="4">
        <v>667</v>
      </c>
      <c r="C673" s="105">
        <f>IF(male=0,VLOOKUP((($A$5:$A$1570/'Life tables'!$I$2)*2)+age,lifetable,13,1),IF(male=1,VLOOKUP((($A$5:$A$1570/'Life tables'!$I$2)*2)+age,lifetable,10,1),"error"))</f>
        <v>4.6329957291590951E-4</v>
      </c>
      <c r="F673" s="96">
        <f t="shared" si="180"/>
        <v>90.079488811112995</v>
      </c>
      <c r="G673" s="96">
        <f t="shared" si="181"/>
        <v>9.048673177059479</v>
      </c>
      <c r="H673" s="96">
        <f t="shared" si="182"/>
        <v>0.51677728043337423</v>
      </c>
      <c r="I673" s="96">
        <f t="shared" si="183"/>
        <v>0.20706776890357317</v>
      </c>
      <c r="J673" s="96">
        <f t="shared" si="184"/>
        <v>4.6261392215274505E-2</v>
      </c>
      <c r="K673" s="96">
        <f t="shared" si="185"/>
        <v>0.21637425921989129</v>
      </c>
      <c r="L673" s="96">
        <f t="shared" si="193"/>
        <v>80.044334933281405</v>
      </c>
      <c r="M673" s="96">
        <f t="shared" si="186"/>
        <v>496.08379198273047</v>
      </c>
      <c r="N673" s="96">
        <f t="shared" si="187"/>
        <v>47.773943996716966</v>
      </c>
      <c r="O673" s="96">
        <f t="shared" si="188"/>
        <v>1.1403590911854231</v>
      </c>
      <c r="P673" s="96">
        <f t="shared" si="189"/>
        <v>1.1403590911854231</v>
      </c>
      <c r="Q673" s="96">
        <f t="shared" si="190"/>
        <v>0.25302571256612538</v>
      </c>
      <c r="R673" s="96">
        <f t="shared" si="191"/>
        <v>8.9391746020057034E-2</v>
      </c>
      <c r="S673" s="96">
        <f t="shared" si="194"/>
        <v>445.68671234505649</v>
      </c>
      <c r="T673" s="96">
        <f t="shared" si="195"/>
        <v>105.20456352342488</v>
      </c>
      <c r="U673" s="96">
        <f t="shared" si="196"/>
        <v>309.23720879275362</v>
      </c>
      <c r="V673" s="32">
        <f t="shared" si="197"/>
        <v>1000.0000000000007</v>
      </c>
      <c r="W673" s="100">
        <f>IF(A673=1,((cPH1_+cPHr+(cNES*L673+(cNES+cOSEX)*G673+(cNES+cEREX)*H673+(cNES+cHOEX)*I673+(cNES+cNES)*S673+(cNES+cOSEX)*N673+(cNES+cEREX)*O673+(cNES+cHOEX)*P673)))/(1+cDR)^(A$6:A$65537 + 0.5),(cPHr+(cNES*L673+(cNES+cOSEX)*G673+(cNES+cEREX)*H673+(cNES+cHOEX)*I673+(cNES+cNES)*S673+(cNES+cOSEX)*N673+(cNES+cEREX)*O673+(cNES+cHOEX)*P673))/(1+cDR)^(((cycle + 0.5)/('Life tables'!$I$2/2))))</f>
        <v>31732.421513627411</v>
      </c>
      <c r="X673" s="107">
        <f>((L673+G673+H673+I673+N673+O673+P673+S673)/('Life tables'!$I$2/2))/(1+oDR)^(((cycle + 0.5)/('Life tables'!$I$2/2)))</f>
        <v>15.341104957270394</v>
      </c>
      <c r="Y673" s="31">
        <f>((uNES*L673+ uOCEX*G673+uEREX*H673+uHOEX*I673+uNES*S673+ uOCEX*N673+uEREX*O673+uHOEX*P673)/('Life tables'!$I$2/2))/(1+oDR)^(((cycle + 0.5)/('Life tables'!$I$2/2)))</f>
        <v>10.110909018344067</v>
      </c>
      <c r="Z673" s="100">
        <f t="shared" si="192"/>
        <v>141059.44278139723</v>
      </c>
      <c r="AA673" s="107">
        <f>((L673+G673+H673+I673+N673+O673+P673+S673)/('Life tables'!$I$2/2))</f>
        <v>22.459749177119882</v>
      </c>
      <c r="AB673" s="31">
        <f>((uNES*L673+ uOCEX*G673+uEREX*H673+uHOEX*I673+uNES*S673+ uOCEX*N673+uEREX*O673+uHOEX*P673)/('Life tables'!$I$2/2))</f>
        <v>14.802615661466177</v>
      </c>
    </row>
    <row r="674" spans="1:28" x14ac:dyDescent="0.25">
      <c r="A674" s="4">
        <v>668</v>
      </c>
      <c r="C674" s="105">
        <f>IF(male=0,VLOOKUP((($A$5:$A$1570/'Life tables'!$I$2)*2)+age,lifetable,13,1),IF(male=1,VLOOKUP((($A$5:$A$1570/'Life tables'!$I$2)*2)+age,lifetable,10,1),"error"))</f>
        <v>4.6329957291590951E-4</v>
      </c>
      <c r="F674" s="96">
        <f t="shared" si="180"/>
        <v>89.986490873937626</v>
      </c>
      <c r="G674" s="96">
        <f t="shared" si="181"/>
        <v>9.039331339636254</v>
      </c>
      <c r="H674" s="96">
        <f t="shared" si="182"/>
        <v>0.51624376029806152</v>
      </c>
      <c r="I674" s="96">
        <f t="shared" si="183"/>
        <v>0.20685399243106323</v>
      </c>
      <c r="J674" s="96">
        <f t="shared" si="184"/>
        <v>4.6213632019211422E-2</v>
      </c>
      <c r="K674" s="96">
        <f t="shared" si="185"/>
        <v>0.21615087473990727</v>
      </c>
      <c r="L674" s="96">
        <f t="shared" si="193"/>
        <v>79.961697274813133</v>
      </c>
      <c r="M674" s="96">
        <f t="shared" si="186"/>
        <v>495.57173680988456</v>
      </c>
      <c r="N674" s="96">
        <f t="shared" si="187"/>
        <v>47.724631974139093</v>
      </c>
      <c r="O674" s="96">
        <f t="shared" si="188"/>
        <v>1.1391820183179351</v>
      </c>
      <c r="P674" s="96">
        <f t="shared" si="189"/>
        <v>1.1391820183179351</v>
      </c>
      <c r="Q674" s="96">
        <f t="shared" si="190"/>
        <v>0.25276454070952303</v>
      </c>
      <c r="R674" s="96">
        <f t="shared" si="191"/>
        <v>8.9299476313408593E-2</v>
      </c>
      <c r="S674" s="96">
        <f t="shared" si="194"/>
        <v>445.22667678208666</v>
      </c>
      <c r="T674" s="96">
        <f t="shared" si="195"/>
        <v>105.50354169615362</v>
      </c>
      <c r="U674" s="96">
        <f t="shared" si="196"/>
        <v>309.54265914380693</v>
      </c>
      <c r="V674" s="32">
        <f t="shared" si="197"/>
        <v>1000.0000000000007</v>
      </c>
      <c r="W674" s="100">
        <f>IF(A674=1,((cPH1_+cPHr+(cNES*L674+(cNES+cOSEX)*G674+(cNES+cEREX)*H674+(cNES+cHOEX)*I674+(cNES+cNES)*S674+(cNES+cOSEX)*N674+(cNES+cEREX)*O674+(cNES+cHOEX)*P674)))/(1+cDR)^(A$6:A$65537 + 0.5),(cPHr+(cNES*L674+(cNES+cOSEX)*G674+(cNES+cEREX)*H674+(cNES+cHOEX)*I674+(cNES+cNES)*S674+(cNES+cOSEX)*N674+(cNES+cEREX)*O674+(cNES+cHOEX)*P674))/(1+cDR)^(((cycle + 0.5)/('Life tables'!$I$2/2))))</f>
        <v>31628.903921858739</v>
      </c>
      <c r="X674" s="107">
        <f>((L674+G674+H674+I674+N674+O674+P674+S674)/('Life tables'!$I$2/2))/(1+oDR)^(((cycle + 0.5)/('Life tables'!$I$2/2)))</f>
        <v>15.316520170311644</v>
      </c>
      <c r="Y674" s="31">
        <f>((uNES*L674+ uOCEX*G674+uEREX*H674+uHOEX*I674+uNES*S674+ uOCEX*N674+uEREX*O674+uHOEX*P674)/('Life tables'!$I$2/2))/(1+oDR)^(((cycle + 0.5)/('Life tables'!$I$2/2)))</f>
        <v>10.094705848009177</v>
      </c>
      <c r="Z674" s="100">
        <f t="shared" si="192"/>
        <v>140913.86486471436</v>
      </c>
      <c r="AA674" s="107">
        <f>((L674+G674+H674+I674+N674+O674+P674+S674)/('Life tables'!$I$2/2))</f>
        <v>22.436565636358552</v>
      </c>
      <c r="AB674" s="31">
        <f>((uNES*L674+ uOCEX*G674+uEREX*H674+uHOEX*I674+uNES*S674+ uOCEX*N674+uEREX*O674+uHOEX*P674)/('Life tables'!$I$2/2))</f>
        <v>14.787336014978266</v>
      </c>
    </row>
    <row r="675" spans="1:28" x14ac:dyDescent="0.25">
      <c r="A675" s="4">
        <v>669</v>
      </c>
      <c r="C675" s="105">
        <f>IF(male=0,VLOOKUP((($A$5:$A$1570/'Life tables'!$I$2)*2)+age,lifetable,13,1),IF(male=1,VLOOKUP((($A$5:$A$1570/'Life tables'!$I$2)*2)+age,lifetable,10,1),"error"))</f>
        <v>4.6329957291590951E-4</v>
      </c>
      <c r="F675" s="96">
        <f t="shared" si="180"/>
        <v>89.893589666709985</v>
      </c>
      <c r="G675" s="96">
        <f t="shared" si="181"/>
        <v>9.0299992189387233</v>
      </c>
      <c r="H675" s="96">
        <f t="shared" si="182"/>
        <v>0.51571079509306639</v>
      </c>
      <c r="I675" s="96">
        <f t="shared" si="183"/>
        <v>0.20664043831388332</v>
      </c>
      <c r="J675" s="96">
        <f t="shared" si="184"/>
        <v>4.6165921499962771E-2</v>
      </c>
      <c r="K675" s="96">
        <f t="shared" si="185"/>
        <v>0.21592772260883039</v>
      </c>
      <c r="L675" s="96">
        <f t="shared" si="193"/>
        <v>79.879145570255517</v>
      </c>
      <c r="M675" s="96">
        <f t="shared" si="186"/>
        <v>495.06020949333009</v>
      </c>
      <c r="N675" s="96">
        <f t="shared" si="187"/>
        <v>47.675370785265748</v>
      </c>
      <c r="O675" s="96">
        <f t="shared" si="188"/>
        <v>1.1380061588457053</v>
      </c>
      <c r="P675" s="96">
        <f t="shared" si="189"/>
        <v>1.1380061588457053</v>
      </c>
      <c r="Q675" s="96">
        <f t="shared" si="190"/>
        <v>0.25250363808407961</v>
      </c>
      <c r="R675" s="96">
        <f t="shared" si="191"/>
        <v>8.9207301723747023E-2</v>
      </c>
      <c r="S675" s="96">
        <f t="shared" si="194"/>
        <v>444.76711545056509</v>
      </c>
      <c r="T675" s="96">
        <f t="shared" si="195"/>
        <v>105.80221125573766</v>
      </c>
      <c r="U675" s="96">
        <f t="shared" si="196"/>
        <v>309.8477941681395</v>
      </c>
      <c r="V675" s="32">
        <f t="shared" si="197"/>
        <v>1000.0000000000007</v>
      </c>
      <c r="W675" s="100">
        <f>IF(A675=1,((cPH1_+cPHr+(cNES*L675+(cNES+cOSEX)*G675+(cNES+cEREX)*H675+(cNES+cHOEX)*I675+(cNES+cNES)*S675+(cNES+cOSEX)*N675+(cNES+cEREX)*O675+(cNES+cHOEX)*P675)))/(1+cDR)^(A$6:A$65537 + 0.5),(cPHr+(cNES*L675+(cNES+cOSEX)*G675+(cNES+cEREX)*H675+(cNES+cHOEX)*I675+(cNES+cNES)*S675+(cNES+cOSEX)*N675+(cNES+cEREX)*O675+(cNES+cHOEX)*P675))/(1+cDR)^(((cycle + 0.5)/('Life tables'!$I$2/2))))</f>
        <v>31525.72401749764</v>
      </c>
      <c r="X675" s="107">
        <f>((L675+G675+H675+I675+N675+O675+P675+S675)/('Life tables'!$I$2/2))/(1+oDR)^(((cycle + 0.5)/('Life tables'!$I$2/2)))</f>
        <v>15.291974782403416</v>
      </c>
      <c r="Y675" s="31">
        <f>((uNES*L675+ uOCEX*G675+uEREX*H675+uHOEX*I675+uNES*S675+ uOCEX*N675+uEREX*O675+uHOEX*P675)/('Life tables'!$I$2/2))/(1+oDR)^(((cycle + 0.5)/('Life tables'!$I$2/2)))</f>
        <v>10.078528644503363</v>
      </c>
      <c r="Z675" s="100">
        <f t="shared" si="192"/>
        <v>140768.43715360851</v>
      </c>
      <c r="AA675" s="107">
        <f>((L675+G675+H675+I675+N675+O675+P675+S675)/('Life tables'!$I$2/2))</f>
        <v>22.413406027517588</v>
      </c>
      <c r="AB675" s="31">
        <f>((uNES*L675+ uOCEX*G675+uEREX*H675+uHOEX*I675+uNES*S675+ uOCEX*N675+uEREX*O675+uHOEX*P675)/('Life tables'!$I$2/2))</f>
        <v>14.772072141340329</v>
      </c>
    </row>
    <row r="676" spans="1:28" x14ac:dyDescent="0.25">
      <c r="A676" s="4">
        <v>670</v>
      </c>
      <c r="C676" s="105">
        <f>IF(male=0,VLOOKUP((($A$5:$A$1570/'Life tables'!$I$2)*2)+age,lifetable,13,1),IF(male=1,VLOOKUP((($A$5:$A$1570/'Life tables'!$I$2)*2)+age,lifetable,10,1),"error"))</f>
        <v>4.6329957291590951E-4</v>
      </c>
      <c r="F676" s="96">
        <f t="shared" si="180"/>
        <v>89.800785055031582</v>
      </c>
      <c r="G676" s="96">
        <f t="shared" si="181"/>
        <v>9.0206768014662764</v>
      </c>
      <c r="H676" s="96">
        <f t="shared" si="182"/>
        <v>0.5151783840473575</v>
      </c>
      <c r="I676" s="96">
        <f t="shared" si="183"/>
        <v>0.20642710624308852</v>
      </c>
      <c r="J676" s="96">
        <f t="shared" si="184"/>
        <v>4.6118260588506634E-2</v>
      </c>
      <c r="K676" s="96">
        <f t="shared" si="185"/>
        <v>0.21570480250383059</v>
      </c>
      <c r="L676" s="96">
        <f t="shared" si="193"/>
        <v>79.796679700182523</v>
      </c>
      <c r="M676" s="96">
        <f t="shared" si="186"/>
        <v>494.54920952109183</v>
      </c>
      <c r="N676" s="96">
        <f t="shared" si="187"/>
        <v>47.626160380792619</v>
      </c>
      <c r="O676" s="96">
        <f t="shared" si="188"/>
        <v>1.1368315115918446</v>
      </c>
      <c r="P676" s="96">
        <f t="shared" si="189"/>
        <v>1.1368315115918446</v>
      </c>
      <c r="Q676" s="96">
        <f t="shared" si="190"/>
        <v>0.25224300442866404</v>
      </c>
      <c r="R676" s="96">
        <f t="shared" si="191"/>
        <v>8.9115222158817065E-2</v>
      </c>
      <c r="S676" s="96">
        <f t="shared" si="194"/>
        <v>444.30802789052802</v>
      </c>
      <c r="T676" s="96">
        <f t="shared" si="195"/>
        <v>106.10057252075482</v>
      </c>
      <c r="U676" s="96">
        <f t="shared" si="196"/>
        <v>310.15261419280216</v>
      </c>
      <c r="V676" s="32">
        <f t="shared" si="197"/>
        <v>1000.0000000000006</v>
      </c>
      <c r="W676" s="100">
        <f>IF(A676=1,((cPH1_+cPHr+(cNES*L676+(cNES+cOSEX)*G676+(cNES+cEREX)*H676+(cNES+cHOEX)*I676+(cNES+cNES)*S676+(cNES+cOSEX)*N676+(cNES+cEREX)*O676+(cNES+cHOEX)*P676)))/(1+cDR)^(A$6:A$65537 + 0.5),(cPHr+(cNES*L676+(cNES+cOSEX)*G676+(cNES+cEREX)*H676+(cNES+cHOEX)*I676+(cNES+cNES)*S676+(cNES+cOSEX)*N676+(cNES+cEREX)*O676+(cNES+cHOEX)*P676))/(1+cDR)^(((cycle + 0.5)/('Life tables'!$I$2/2))))</f>
        <v>31422.88069963616</v>
      </c>
      <c r="X676" s="107">
        <f>((L676+G676+H676+I676+N676+O676+P676+S676)/('Life tables'!$I$2/2))/(1+oDR)^(((cycle + 0.5)/('Life tables'!$I$2/2)))</f>
        <v>15.267468730364683</v>
      </c>
      <c r="Y676" s="31">
        <f>((uNES*L676+ uOCEX*G676+uEREX*H676+uHOEX*I676+uNES*S676+ uOCEX*N676+uEREX*O676+uHOEX*P676)/('Life tables'!$I$2/2))/(1+oDR)^(((cycle + 0.5)/('Life tables'!$I$2/2)))</f>
        <v>10.062377366186839</v>
      </c>
      <c r="Z676" s="100">
        <f t="shared" si="192"/>
        <v>140623.15949602195</v>
      </c>
      <c r="AA676" s="107">
        <f>((L676+G676+H676+I676+N676+O676+P676+S676)/('Life tables'!$I$2/2))</f>
        <v>22.390270325833189</v>
      </c>
      <c r="AB676" s="31">
        <f>((uNES*L676+ uOCEX*G676+uEREX*H676+uHOEX*I676+uNES*S676+ uOCEX*N676+uEREX*O676+uHOEX*P676)/('Life tables'!$I$2/2))</f>
        <v>14.756824024232806</v>
      </c>
    </row>
    <row r="677" spans="1:28" x14ac:dyDescent="0.25">
      <c r="A677" s="4">
        <v>671</v>
      </c>
      <c r="C677" s="105">
        <f>IF(male=0,VLOOKUP((($A$5:$A$1570/'Life tables'!$I$2)*2)+age,lifetable,13,1),IF(male=1,VLOOKUP((($A$5:$A$1570/'Life tables'!$I$2)*2)+age,lifetable,10,1),"error"))</f>
        <v>4.6329957291590951E-4</v>
      </c>
      <c r="F677" s="96">
        <f t="shared" si="180"/>
        <v>89.708076906266527</v>
      </c>
      <c r="G677" s="96">
        <f t="shared" si="181"/>
        <v>9.0113640738953613</v>
      </c>
      <c r="H677" s="96">
        <f t="shared" si="182"/>
        <v>0.51464652640001585</v>
      </c>
      <c r="I677" s="96">
        <f t="shared" si="183"/>
        <v>0.20621399591378578</v>
      </c>
      <c r="J677" s="96">
        <f t="shared" si="184"/>
        <v>4.607064921672626E-2</v>
      </c>
      <c r="K677" s="96">
        <f t="shared" si="185"/>
        <v>0.21548211410631146</v>
      </c>
      <c r="L677" s="96">
        <f t="shared" si="193"/>
        <v>79.714299546734324</v>
      </c>
      <c r="M677" s="96">
        <f t="shared" si="186"/>
        <v>494.038736380177</v>
      </c>
      <c r="N677" s="96">
        <f t="shared" si="187"/>
        <v>47.577000711317382</v>
      </c>
      <c r="O677" s="96">
        <f t="shared" si="188"/>
        <v>1.1356580753771244</v>
      </c>
      <c r="P677" s="96">
        <f t="shared" si="189"/>
        <v>1.1356580753771244</v>
      </c>
      <c r="Q677" s="96">
        <f t="shared" si="190"/>
        <v>0.25198263948162636</v>
      </c>
      <c r="R677" s="96">
        <f t="shared" si="191"/>
        <v>8.9023237526180021E-2</v>
      </c>
      <c r="S677" s="96">
        <f t="shared" si="194"/>
        <v>443.84941364109756</v>
      </c>
      <c r="T677" s="96">
        <f t="shared" si="195"/>
        <v>106.39862580945318</v>
      </c>
      <c r="U677" s="96">
        <f t="shared" si="196"/>
        <v>310.45711954443465</v>
      </c>
      <c r="V677" s="32">
        <f t="shared" si="197"/>
        <v>1000.0000000000005</v>
      </c>
      <c r="W677" s="100">
        <f>IF(A677=1,((cPH1_+cPHr+(cNES*L677+(cNES+cOSEX)*G677+(cNES+cEREX)*H677+(cNES+cHOEX)*I677+(cNES+cNES)*S677+(cNES+cOSEX)*N677+(cNES+cEREX)*O677+(cNES+cHOEX)*P677)))/(1+cDR)^(A$6:A$65537 + 0.5),(cPHr+(cNES*L677+(cNES+cOSEX)*G677+(cNES+cEREX)*H677+(cNES+cHOEX)*I677+(cNES+cNES)*S677+(cNES+cOSEX)*N677+(cNES+cEREX)*O677+(cNES+cHOEX)*P677))/(1+cDR)^(((cycle + 0.5)/('Life tables'!$I$2/2))))</f>
        <v>31320.372870921845</v>
      </c>
      <c r="X677" s="107">
        <f>((L677+G677+H677+I677+N677+O677+P677+S677)/('Life tables'!$I$2/2))/(1+oDR)^(((cycle + 0.5)/('Life tables'!$I$2/2)))</f>
        <v>15.243001951117657</v>
      </c>
      <c r="Y677" s="31">
        <f>((uNES*L677+ uOCEX*G677+uEREX*H677+uHOEX*I677+uNES*S677+ uOCEX*N677+uEREX*O677+uHOEX*P677)/('Life tables'!$I$2/2))/(1+oDR)^(((cycle + 0.5)/('Life tables'!$I$2/2)))</f>
        <v>10.046251971487818</v>
      </c>
      <c r="Z677" s="100">
        <f t="shared" si="192"/>
        <v>140478.03173991339</v>
      </c>
      <c r="AA677" s="107">
        <f>((L677+G677+H677+I677+N677+O677+P677+S677)/('Life tables'!$I$2/2))</f>
        <v>22.367158506569936</v>
      </c>
      <c r="AB677" s="31">
        <f>((uNES*L677+ uOCEX*G677+uEREX*H677+uHOEX*I677+uNES*S677+ uOCEX*N677+uEREX*O677+uHOEX*P677)/('Life tables'!$I$2/2))</f>
        <v>14.741591647354783</v>
      </c>
    </row>
    <row r="678" spans="1:28" x14ac:dyDescent="0.25">
      <c r="A678" s="4">
        <v>672</v>
      </c>
      <c r="C678" s="105">
        <f>IF(male=0,VLOOKUP((($A$5:$A$1570/'Life tables'!$I$2)*2)+age,lifetable,13,1),IF(male=1,VLOOKUP((($A$5:$A$1570/'Life tables'!$I$2)*2)+age,lifetable,10,1),"error"))</f>
        <v>4.6329957291590951E-4</v>
      </c>
      <c r="F678" s="96">
        <f t="shared" si="180"/>
        <v>89.615465089463399</v>
      </c>
      <c r="G678" s="96">
        <f t="shared" si="181"/>
        <v>9.0020610230716347</v>
      </c>
      <c r="H678" s="96">
        <f t="shared" si="182"/>
        <v>0.51411522139978583</v>
      </c>
      <c r="I678" s="96">
        <f t="shared" si="183"/>
        <v>0.20600110702495403</v>
      </c>
      <c r="J678" s="96">
        <f t="shared" si="184"/>
        <v>4.6023087317369989E-2</v>
      </c>
      <c r="K678" s="96">
        <f t="shared" si="185"/>
        <v>0.21525965710172296</v>
      </c>
      <c r="L678" s="96">
        <f t="shared" si="193"/>
        <v>79.632004993547923</v>
      </c>
      <c r="M678" s="96">
        <f t="shared" si="186"/>
        <v>493.52878955664931</v>
      </c>
      <c r="N678" s="96">
        <f t="shared" si="187"/>
        <v>47.527891727346862</v>
      </c>
      <c r="O678" s="96">
        <f t="shared" si="188"/>
        <v>1.1344858490201482</v>
      </c>
      <c r="P678" s="96">
        <f t="shared" si="189"/>
        <v>1.1344858490201482</v>
      </c>
      <c r="Q678" s="96">
        <f t="shared" si="190"/>
        <v>0.25172254298083513</v>
      </c>
      <c r="R678" s="96">
        <f t="shared" si="191"/>
        <v>8.8931347733227237E-2</v>
      </c>
      <c r="S678" s="96">
        <f t="shared" si="194"/>
        <v>443.39127224054812</v>
      </c>
      <c r="T678" s="96">
        <f t="shared" si="195"/>
        <v>106.69637143975139</v>
      </c>
      <c r="U678" s="96">
        <f t="shared" si="196"/>
        <v>310.76131054926958</v>
      </c>
      <c r="V678" s="32">
        <f t="shared" si="197"/>
        <v>1000.0000000000005</v>
      </c>
      <c r="W678" s="100">
        <f>IF(A678=1,((cPH1_+cPHr+(cNES*L678+(cNES+cOSEX)*G678+(cNES+cEREX)*H678+(cNES+cHOEX)*I678+(cNES+cNES)*S678+(cNES+cOSEX)*N678+(cNES+cEREX)*O678+(cNES+cHOEX)*P678)))/(1+cDR)^(A$6:A$65537 + 0.5),(cPHr+(cNES*L678+(cNES+cOSEX)*G678+(cNES+cEREX)*H678+(cNES+cHOEX)*I678+(cNES+cNES)*S678+(cNES+cOSEX)*N678+(cNES+cEREX)*O678+(cNES+cHOEX)*P678))/(1+cDR)^(((cycle + 0.5)/('Life tables'!$I$2/2))))</f>
        <v>31218.199437547937</v>
      </c>
      <c r="X678" s="107">
        <f>((L678+G678+H678+I678+N678+O678+P678+S678)/('Life tables'!$I$2/2))/(1+oDR)^(((cycle + 0.5)/('Life tables'!$I$2/2)))</f>
        <v>15.218574381687583</v>
      </c>
      <c r="Y678" s="31">
        <f>((uNES*L678+ uOCEX*G678+uEREX*H678+uHOEX*I678+uNES*S678+ uOCEX*N678+uEREX*O678+uHOEX*P678)/('Life tables'!$I$2/2))/(1+oDR)^(((cycle + 0.5)/('Life tables'!$I$2/2)))</f>
        <v>10.030152418902359</v>
      </c>
      <c r="Z678" s="100">
        <f t="shared" si="192"/>
        <v>140333.05373326468</v>
      </c>
      <c r="AA678" s="107">
        <f>((L678+G678+H678+I678+N678+O678+P678+S678)/('Life tables'!$I$2/2))</f>
        <v>22.344070545020688</v>
      </c>
      <c r="AB678" s="31">
        <f>((uNES*L678+ uOCEX*G678+uEREX*H678+uHOEX*I678+uNES*S678+ uOCEX*N678+uEREX*O678+uHOEX*P678)/('Life tables'!$I$2/2))</f>
        <v>14.726374994423901</v>
      </c>
    </row>
    <row r="679" spans="1:28" x14ac:dyDescent="0.25">
      <c r="A679" s="4">
        <v>673</v>
      </c>
      <c r="C679" s="105">
        <f>IF(male=0,VLOOKUP((($A$5:$A$1570/'Life tables'!$I$2)*2)+age,lifetable,13,1),IF(male=1,VLOOKUP((($A$5:$A$1570/'Life tables'!$I$2)*2)+age,lifetable,10,1),"error"))</f>
        <v>4.6329957291590951E-4</v>
      </c>
      <c r="F679" s="96">
        <f t="shared" si="180"/>
        <v>89.522949475280754</v>
      </c>
      <c r="G679" s="96">
        <f t="shared" si="181"/>
        <v>8.9927676360024744</v>
      </c>
      <c r="H679" s="96">
        <f t="shared" si="182"/>
        <v>0.51358446830464799</v>
      </c>
      <c r="I679" s="96">
        <f t="shared" si="183"/>
        <v>0.20578843927927315</v>
      </c>
      <c r="J679" s="96">
        <f t="shared" si="184"/>
        <v>4.5975574824012995E-2</v>
      </c>
      <c r="K679" s="96">
        <f t="shared" si="185"/>
        <v>0.21503743117938209</v>
      </c>
      <c r="L679" s="96">
        <f t="shared" si="193"/>
        <v>79.549795925690958</v>
      </c>
      <c r="M679" s="96">
        <f t="shared" si="186"/>
        <v>493.01936853569885</v>
      </c>
      <c r="N679" s="96">
        <f t="shared" si="187"/>
        <v>47.478833379303744</v>
      </c>
      <c r="O679" s="96">
        <f t="shared" si="188"/>
        <v>1.1333148313375101</v>
      </c>
      <c r="P679" s="96">
        <f t="shared" si="189"/>
        <v>1.1333148313375101</v>
      </c>
      <c r="Q679" s="96">
        <f t="shared" si="190"/>
        <v>0.25146271466371362</v>
      </c>
      <c r="R679" s="96">
        <f t="shared" si="191"/>
        <v>8.8839552687192624E-2</v>
      </c>
      <c r="S679" s="96">
        <f t="shared" si="194"/>
        <v>442.9336032263692</v>
      </c>
      <c r="T679" s="96">
        <f t="shared" si="195"/>
        <v>106.99380972923912</v>
      </c>
      <c r="U679" s="96">
        <f t="shared" si="196"/>
        <v>311.06518753313617</v>
      </c>
      <c r="V679" s="32">
        <f t="shared" si="197"/>
        <v>1000.0000000000007</v>
      </c>
      <c r="W679" s="100">
        <f>IF(A679=1,((cPH1_+cPHr+(cNES*L679+(cNES+cOSEX)*G679+(cNES+cEREX)*H679+(cNES+cHOEX)*I679+(cNES+cNES)*S679+(cNES+cOSEX)*N679+(cNES+cEREX)*O679+(cNES+cHOEX)*P679)))/(1+cDR)^(A$6:A$65537 + 0.5),(cPHr+(cNES*L679+(cNES+cOSEX)*G679+(cNES+cEREX)*H679+(cNES+cHOEX)*I679+(cNES+cNES)*S679+(cNES+cOSEX)*N679+(cNES+cEREX)*O679+(cNES+cHOEX)*P679))/(1+cDR)^(((cycle + 0.5)/('Life tables'!$I$2/2))))</f>
        <v>31116.359309243526</v>
      </c>
      <c r="X679" s="107">
        <f>((L679+G679+H679+I679+N679+O679+P679+S679)/('Life tables'!$I$2/2))/(1+oDR)^(((cycle + 0.5)/('Life tables'!$I$2/2)))</f>
        <v>15.194185959202439</v>
      </c>
      <c r="Y679" s="31">
        <f>((uNES*L679+ uOCEX*G679+uEREX*H679+uHOEX*I679+uNES*S679+ uOCEX*N679+uEREX*O679+uHOEX*P679)/('Life tables'!$I$2/2))/(1+oDR)^(((cycle + 0.5)/('Life tables'!$I$2/2)))</f>
        <v>10.014078666994186</v>
      </c>
      <c r="Z679" s="100">
        <f t="shared" si="192"/>
        <v>140188.22532408696</v>
      </c>
      <c r="AA679" s="107">
        <f>((L679+G679+H679+I679+N679+O679+P679+S679)/('Life tables'!$I$2/2))</f>
        <v>22.321006416506386</v>
      </c>
      <c r="AB679" s="31">
        <f>((uNES*L679+ uOCEX*G679+uEREX*H679+uHOEX*I679+uNES*S679+ uOCEX*N679+uEREX*O679+uHOEX*P679)/('Life tables'!$I$2/2))</f>
        <v>14.711174049176241</v>
      </c>
    </row>
    <row r="680" spans="1:28" x14ac:dyDescent="0.25">
      <c r="A680" s="4">
        <v>674</v>
      </c>
      <c r="C680" s="105">
        <f>IF(male=0,VLOOKUP((($A$5:$A$1570/'Life tables'!$I$2)*2)+age,lifetable,13,1),IF(male=1,VLOOKUP((($A$5:$A$1570/'Life tables'!$I$2)*2)+age,lifetable,10,1),"error"))</f>
        <v>4.6329957291590951E-4</v>
      </c>
      <c r="F680" s="96">
        <f t="shared" si="180"/>
        <v>89.430529935916155</v>
      </c>
      <c r="G680" s="96">
        <f t="shared" si="181"/>
        <v>8.9834838998498618</v>
      </c>
      <c r="H680" s="96">
        <f t="shared" si="182"/>
        <v>0.51305426638141227</v>
      </c>
      <c r="I680" s="96">
        <f t="shared" si="183"/>
        <v>0.20557599238296081</v>
      </c>
      <c r="J680" s="96">
        <f t="shared" si="184"/>
        <v>4.5928111671020788E-2</v>
      </c>
      <c r="K680" s="96">
        <f t="shared" si="185"/>
        <v>0.21481543603230271</v>
      </c>
      <c r="L680" s="96">
        <f t="shared" si="193"/>
        <v>79.467672229598591</v>
      </c>
      <c r="M680" s="96">
        <f t="shared" si="186"/>
        <v>492.51047280170911</v>
      </c>
      <c r="N680" s="96">
        <f t="shared" si="187"/>
        <v>47.429825617533048</v>
      </c>
      <c r="O680" s="96">
        <f t="shared" si="188"/>
        <v>1.1321450211439514</v>
      </c>
      <c r="P680" s="96">
        <f t="shared" si="189"/>
        <v>1.1321450211439514</v>
      </c>
      <c r="Q680" s="96">
        <f t="shared" si="190"/>
        <v>0.2512031542672733</v>
      </c>
      <c r="R680" s="96">
        <f t="shared" si="191"/>
        <v>8.8747852295164728E-2</v>
      </c>
      <c r="S680" s="96">
        <f t="shared" si="194"/>
        <v>442.47640613532576</v>
      </c>
      <c r="T680" s="96">
        <f t="shared" si="195"/>
        <v>107.29094099517741</v>
      </c>
      <c r="U680" s="96">
        <f t="shared" si="196"/>
        <v>311.36875082146366</v>
      </c>
      <c r="V680" s="32">
        <f t="shared" si="197"/>
        <v>1000.0000000000006</v>
      </c>
      <c r="W680" s="100">
        <f>IF(A680=1,((cPH1_+cPHr+(cNES*L680+(cNES+cOSEX)*G680+(cNES+cEREX)*H680+(cNES+cHOEX)*I680+(cNES+cNES)*S680+(cNES+cOSEX)*N680+(cNES+cEREX)*O680+(cNES+cHOEX)*P680)))/(1+cDR)^(A$6:A$65537 + 0.5),(cPHr+(cNES*L680+(cNES+cOSEX)*G680+(cNES+cEREX)*H680+(cNES+cHOEX)*I680+(cNES+cNES)*S680+(cNES+cOSEX)*N680+(cNES+cEREX)*O680+(cNES+cHOEX)*P680))/(1+cDR)^(((cycle + 0.5)/('Life tables'!$I$2/2))))</f>
        <v>31014.851399263553</v>
      </c>
      <c r="X680" s="107">
        <f>((L680+G680+H680+I680+N680+O680+P680+S680)/('Life tables'!$I$2/2))/(1+oDR)^(((cycle + 0.5)/('Life tables'!$I$2/2)))</f>
        <v>15.169836620892697</v>
      </c>
      <c r="Y680" s="31">
        <f>((uNES*L680+ uOCEX*G680+uEREX*H680+uHOEX*I680+uNES*S680+ uOCEX*N680+uEREX*O680+uHOEX*P680)/('Life tables'!$I$2/2))/(1+oDR)^(((cycle + 0.5)/('Life tables'!$I$2/2)))</f>
        <v>9.998030674394526</v>
      </c>
      <c r="Z680" s="100">
        <f t="shared" si="192"/>
        <v>140043.54636042682</v>
      </c>
      <c r="AA680" s="107">
        <f>((L680+G680+H680+I680+N680+O680+P680+S680)/('Life tables'!$I$2/2))</f>
        <v>22.297966096375905</v>
      </c>
      <c r="AB680" s="31">
        <f>((uNES*L680+ uOCEX*G680+uEREX*H680+uHOEX*I680+uNES*S680+ uOCEX*N680+uEREX*O680+uHOEX*P680)/('Life tables'!$I$2/2))</f>
        <v>14.695988795366235</v>
      </c>
    </row>
    <row r="681" spans="1:28" x14ac:dyDescent="0.25">
      <c r="A681" s="4">
        <v>675</v>
      </c>
      <c r="C681" s="105">
        <f>IF(male=0,VLOOKUP((($A$5:$A$1570/'Life tables'!$I$2)*2)+age,lifetable,13,1),IF(male=1,VLOOKUP((($A$5:$A$1570/'Life tables'!$I$2)*2)+age,lifetable,10,1),"error"))</f>
        <v>4.6329957291590951E-4</v>
      </c>
      <c r="F681" s="96">
        <f t="shared" si="180"/>
        <v>89.338206345038586</v>
      </c>
      <c r="G681" s="96">
        <f t="shared" si="181"/>
        <v>8.9742098019235801</v>
      </c>
      <c r="H681" s="96">
        <f t="shared" si="182"/>
        <v>0.51252461490532986</v>
      </c>
      <c r="I681" s="96">
        <f t="shared" si="183"/>
        <v>0.20536376604561701</v>
      </c>
      <c r="J681" s="96">
        <f t="shared" si="184"/>
        <v>4.5880697793514599E-2</v>
      </c>
      <c r="K681" s="96">
        <f t="shared" si="185"/>
        <v>0.21459367135703303</v>
      </c>
      <c r="L681" s="96">
        <f t="shared" si="193"/>
        <v>79.385633793013511</v>
      </c>
      <c r="M681" s="96">
        <f t="shared" si="186"/>
        <v>492.00210183832098</v>
      </c>
      <c r="N681" s="96">
        <f t="shared" si="187"/>
        <v>47.380868392308265</v>
      </c>
      <c r="O681" s="96">
        <f t="shared" si="188"/>
        <v>1.1309764172525054</v>
      </c>
      <c r="P681" s="96">
        <f t="shared" si="189"/>
        <v>1.1309764172525054</v>
      </c>
      <c r="Q681" s="96">
        <f t="shared" si="190"/>
        <v>0.2509438615281474</v>
      </c>
      <c r="R681" s="96">
        <f t="shared" si="191"/>
        <v>8.8656246464098296E-2</v>
      </c>
      <c r="S681" s="96">
        <f t="shared" si="194"/>
        <v>442.01968050351547</v>
      </c>
      <c r="T681" s="96">
        <f t="shared" si="195"/>
        <v>107.58776555449907</v>
      </c>
      <c r="U681" s="96">
        <f t="shared" si="196"/>
        <v>311.67200073928478</v>
      </c>
      <c r="V681" s="32">
        <f t="shared" si="197"/>
        <v>1000.0000000000007</v>
      </c>
      <c r="W681" s="100">
        <f>IF(A681=1,((cPH1_+cPHr+(cNES*L681+(cNES+cOSEX)*G681+(cNES+cEREX)*H681+(cNES+cHOEX)*I681+(cNES+cNES)*S681+(cNES+cOSEX)*N681+(cNES+cEREX)*O681+(cNES+cHOEX)*P681)))/(1+cDR)^(A$6:A$65537 + 0.5),(cPHr+(cNES*L681+(cNES+cOSEX)*G681+(cNES+cEREX)*H681+(cNES+cHOEX)*I681+(cNES+cNES)*S681+(cNES+cOSEX)*N681+(cNES+cEREX)*O681+(cNES+cHOEX)*P681))/(1+cDR)^(((cycle + 0.5)/('Life tables'!$I$2/2))))</f>
        <v>30913.674624378884</v>
      </c>
      <c r="X681" s="107">
        <f>((L681+G681+H681+I681+N681+O681+P681+S681)/('Life tables'!$I$2/2))/(1+oDR)^(((cycle + 0.5)/('Life tables'!$I$2/2)))</f>
        <v>15.145526304091089</v>
      </c>
      <c r="Y681" s="31">
        <f>((uNES*L681+ uOCEX*G681+uEREX*H681+uHOEX*I681+uNES*S681+ uOCEX*N681+uEREX*O681+uHOEX*P681)/('Life tables'!$I$2/2))/(1+oDR)^(((cycle + 0.5)/('Life tables'!$I$2/2)))</f>
        <v>9.9820083998019591</v>
      </c>
      <c r="Z681" s="100">
        <f t="shared" si="192"/>
        <v>139899.01669037179</v>
      </c>
      <c r="AA681" s="107">
        <f>((L681+G681+H681+I681+N681+O681+P681+S681)/('Life tables'!$I$2/2))</f>
        <v>22.274949560005936</v>
      </c>
      <c r="AB681" s="31">
        <f>((uNES*L681+ uOCEX*G681+uEREX*H681+uHOEX*I681+uNES*S681+ uOCEX*N681+uEREX*O681+uHOEX*P681)/('Life tables'!$I$2/2))</f>
        <v>14.680819216766583</v>
      </c>
    </row>
    <row r="682" spans="1:28" x14ac:dyDescent="0.25">
      <c r="A682" s="4">
        <v>676</v>
      </c>
      <c r="C682" s="105">
        <f>IF(male=0,VLOOKUP((($A$5:$A$1570/'Life tables'!$I$2)*2)+age,lifetable,13,1),IF(male=1,VLOOKUP((($A$5:$A$1570/'Life tables'!$I$2)*2)+age,lifetable,10,1),"error"))</f>
        <v>4.6329957291590951E-4</v>
      </c>
      <c r="F682" s="96">
        <f t="shared" si="180"/>
        <v>89.245978577723861</v>
      </c>
      <c r="G682" s="96">
        <f t="shared" si="181"/>
        <v>8.9649453296747321</v>
      </c>
      <c r="H682" s="96">
        <f t="shared" si="182"/>
        <v>0.51199551315972291</v>
      </c>
      <c r="I682" s="96">
        <f t="shared" si="183"/>
        <v>0.20515175998007568</v>
      </c>
      <c r="J682" s="96">
        <f t="shared" si="184"/>
        <v>4.5833333127338137E-2</v>
      </c>
      <c r="K682" s="96">
        <f t="shared" si="185"/>
        <v>0.21437213685350057</v>
      </c>
      <c r="L682" s="96">
        <f t="shared" si="193"/>
        <v>79.303680504928494</v>
      </c>
      <c r="M682" s="96">
        <f t="shared" si="186"/>
        <v>491.49425512849297</v>
      </c>
      <c r="N682" s="96">
        <f t="shared" si="187"/>
        <v>47.33196165383719</v>
      </c>
      <c r="O682" s="96">
        <f t="shared" si="188"/>
        <v>1.129809018474637</v>
      </c>
      <c r="P682" s="96">
        <f t="shared" si="189"/>
        <v>1.129809018474637</v>
      </c>
      <c r="Q682" s="96">
        <f t="shared" si="190"/>
        <v>0.2506848361826205</v>
      </c>
      <c r="R682" s="96">
        <f t="shared" si="191"/>
        <v>8.8564735100825132E-2</v>
      </c>
      <c r="S682" s="96">
        <f t="shared" si="194"/>
        <v>441.56342586642307</v>
      </c>
      <c r="T682" s="96">
        <f t="shared" si="195"/>
        <v>107.88428372380903</v>
      </c>
      <c r="U682" s="96">
        <f t="shared" si="196"/>
        <v>311.97493761123911</v>
      </c>
      <c r="V682" s="32">
        <f t="shared" si="197"/>
        <v>1000.0000000000007</v>
      </c>
      <c r="W682" s="100">
        <f>IF(A682=1,((cPH1_+cPHr+(cNES*L682+(cNES+cOSEX)*G682+(cNES+cEREX)*H682+(cNES+cHOEX)*I682+(cNES+cNES)*S682+(cNES+cOSEX)*N682+(cNES+cEREX)*O682+(cNES+cHOEX)*P682)))/(1+cDR)^(A$6:A$65537 + 0.5),(cPHr+(cNES*L682+(cNES+cOSEX)*G682+(cNES+cEREX)*H682+(cNES+cHOEX)*I682+(cNES+cNES)*S682+(cNES+cOSEX)*N682+(cNES+cEREX)*O682+(cNES+cHOEX)*P682))/(1+cDR)^(((cycle + 0.5)/('Life tables'!$I$2/2))))</f>
        <v>30812.827904866223</v>
      </c>
      <c r="X682" s="107">
        <f>((L682+G682+H682+I682+N682+O682+P682+S682)/('Life tables'!$I$2/2))/(1+oDR)^(((cycle + 0.5)/('Life tables'!$I$2/2)))</f>
        <v>15.121254946232348</v>
      </c>
      <c r="Y682" s="31">
        <f>((uNES*L682+ uOCEX*G682+uEREX*H682+uHOEX*I682+uNES*S682+ uOCEX*N682+uEREX*O682+uHOEX*P682)/('Life tables'!$I$2/2))/(1+oDR)^(((cycle + 0.5)/('Life tables'!$I$2/2)))</f>
        <v>9.9660118019822495</v>
      </c>
      <c r="Z682" s="100">
        <f t="shared" si="192"/>
        <v>139754.63616205577</v>
      </c>
      <c r="AA682" s="107">
        <f>((L682+G682+H682+I682+N682+O682+P682+S682)/('Life tables'!$I$2/2))</f>
        <v>22.251956782800825</v>
      </c>
      <c r="AB682" s="31">
        <f>((uNES*L682+ uOCEX*G682+uEREX*H682+uHOEX*I682+uNES*S682+ uOCEX*N682+uEREX*O682+uHOEX*P682)/('Life tables'!$I$2/2))</f>
        <v>14.66566529716815</v>
      </c>
    </row>
    <row r="683" spans="1:28" x14ac:dyDescent="0.25">
      <c r="A683" s="4">
        <v>677</v>
      </c>
      <c r="C683" s="105">
        <f>IF(male=0,VLOOKUP((($A$5:$A$1570/'Life tables'!$I$2)*2)+age,lifetable,13,1),IF(male=1,VLOOKUP((($A$5:$A$1570/'Life tables'!$I$2)*2)+age,lifetable,10,1),"error"))</f>
        <v>4.6329957291590951E-4</v>
      </c>
      <c r="F683" s="96">
        <f t="shared" si="180"/>
        <v>89.153846510393279</v>
      </c>
      <c r="G683" s="96">
        <f t="shared" si="181"/>
        <v>8.9556904706895821</v>
      </c>
      <c r="H683" s="96">
        <f t="shared" si="182"/>
        <v>0.51146696043563222</v>
      </c>
      <c r="I683" s="96">
        <f t="shared" si="183"/>
        <v>0.20493997390226365</v>
      </c>
      <c r="J683" s="96">
        <f t="shared" si="184"/>
        <v>4.5786017609026057E-2</v>
      </c>
      <c r="K683" s="96">
        <f t="shared" si="185"/>
        <v>0.21415083222486472</v>
      </c>
      <c r="L683" s="96">
        <f t="shared" si="193"/>
        <v>79.221812255531916</v>
      </c>
      <c r="M683" s="96">
        <f t="shared" si="186"/>
        <v>490.98693215455933</v>
      </c>
      <c r="N683" s="96">
        <f t="shared" si="187"/>
        <v>47.283105352267476</v>
      </c>
      <c r="O683" s="96">
        <f t="shared" si="188"/>
        <v>1.128642823620376</v>
      </c>
      <c r="P683" s="96">
        <f t="shared" si="189"/>
        <v>1.128642823620376</v>
      </c>
      <c r="Q683" s="96">
        <f t="shared" si="190"/>
        <v>0.25042607796665928</v>
      </c>
      <c r="R683" s="96">
        <f t="shared" si="191"/>
        <v>8.8473318112064492E-2</v>
      </c>
      <c r="S683" s="96">
        <f t="shared" si="194"/>
        <v>441.10764175897236</v>
      </c>
      <c r="T683" s="96">
        <f t="shared" si="195"/>
        <v>108.18049581938472</v>
      </c>
      <c r="U683" s="96">
        <f t="shared" si="196"/>
        <v>312.27756176157607</v>
      </c>
      <c r="V683" s="32">
        <f t="shared" si="197"/>
        <v>1000.0000000000008</v>
      </c>
      <c r="W683" s="100">
        <f>IF(A683=1,((cPH1_+cPHr+(cNES*L683+(cNES+cOSEX)*G683+(cNES+cEREX)*H683+(cNES+cHOEX)*I683+(cNES+cNES)*S683+(cNES+cOSEX)*N683+(cNES+cEREX)*O683+(cNES+cHOEX)*P683)))/(1+cDR)^(A$6:A$65537 + 0.5),(cPHr+(cNES*L683+(cNES+cOSEX)*G683+(cNES+cEREX)*H683+(cNES+cHOEX)*I683+(cNES+cNES)*S683+(cNES+cOSEX)*N683+(cNES+cEREX)*O683+(cNES+cHOEX)*P683))/(1+cDR)^(((cycle + 0.5)/('Life tables'!$I$2/2))))</f>
        <v>30712.310164498111</v>
      </c>
      <c r="X683" s="107">
        <f>((L683+G683+H683+I683+N683+O683+P683+S683)/('Life tables'!$I$2/2))/(1+oDR)^(((cycle + 0.5)/('Life tables'!$I$2/2)))</f>
        <v>15.097022484852973</v>
      </c>
      <c r="Y683" s="31">
        <f>((uNES*L683+ uOCEX*G683+uEREX*H683+uHOEX*I683+uNES*S683+ uOCEX*N683+uEREX*O683+uHOEX*P683)/('Life tables'!$I$2/2))/(1+oDR)^(((cycle + 0.5)/('Life tables'!$I$2/2)))</f>
        <v>9.9500408397681834</v>
      </c>
      <c r="Z683" s="100">
        <f t="shared" si="192"/>
        <v>139610.40462366436</v>
      </c>
      <c r="AA683" s="107">
        <f>((L683+G683+H683+I683+N683+O683+P683+S683)/('Life tables'!$I$2/2))</f>
        <v>22.228987740192434</v>
      </c>
      <c r="AB683" s="31">
        <f>((uNES*L683+ uOCEX*G683+uEREX*H683+uHOEX*I683+uNES*S683+ uOCEX*N683+uEREX*O683+uHOEX*P683)/('Life tables'!$I$2/2))</f>
        <v>14.650527020379872</v>
      </c>
    </row>
    <row r="684" spans="1:28" x14ac:dyDescent="0.25">
      <c r="A684" s="4">
        <v>678</v>
      </c>
      <c r="C684" s="105">
        <f>IF(male=0,VLOOKUP((($A$5:$A$1570/'Life tables'!$I$2)*2)+age,lifetable,13,1),IF(male=1,VLOOKUP((($A$5:$A$1570/'Life tables'!$I$2)*2)+age,lifetable,10,1),"error"))</f>
        <v>4.9660762749414999E-4</v>
      </c>
      <c r="F684" s="96">
        <f t="shared" si="180"/>
        <v>89.061810020755019</v>
      </c>
      <c r="G684" s="96">
        <f t="shared" si="181"/>
        <v>8.9464452126836598</v>
      </c>
      <c r="H684" s="96">
        <f t="shared" si="182"/>
        <v>0.51093895603148176</v>
      </c>
      <c r="I684" s="96">
        <f t="shared" si="183"/>
        <v>0.20472840753106597</v>
      </c>
      <c r="J684" s="96">
        <f t="shared" si="184"/>
        <v>4.9027052977812881E-2</v>
      </c>
      <c r="K684" s="96">
        <f t="shared" si="185"/>
        <v>0.21392975717737597</v>
      </c>
      <c r="L684" s="96">
        <f t="shared" si="193"/>
        <v>79.136740634353629</v>
      </c>
      <c r="M684" s="96">
        <f t="shared" si="186"/>
        <v>490.48013239828498</v>
      </c>
      <c r="N684" s="96">
        <f t="shared" si="187"/>
        <v>47.234299437691973</v>
      </c>
      <c r="O684" s="96">
        <f t="shared" si="188"/>
        <v>1.1274778314984442</v>
      </c>
      <c r="P684" s="96">
        <f t="shared" si="189"/>
        <v>1.1274778314984442</v>
      </c>
      <c r="Q684" s="96">
        <f t="shared" si="190"/>
        <v>0.26815291644533473</v>
      </c>
      <c r="R684" s="96">
        <f t="shared" si="191"/>
        <v>8.8381995404433117E-2</v>
      </c>
      <c r="S684" s="96">
        <f t="shared" si="194"/>
        <v>440.63434238574632</v>
      </c>
      <c r="T684" s="96">
        <f t="shared" si="195"/>
        <v>108.49767578880787</v>
      </c>
      <c r="U684" s="96">
        <f t="shared" si="196"/>
        <v>312.5798735141579</v>
      </c>
      <c r="V684" s="32">
        <f t="shared" si="197"/>
        <v>1000.0000000000009</v>
      </c>
      <c r="W684" s="100">
        <f>IF(A684=1,((cPH1_+cPHr+(cNES*L684+(cNES+cOSEX)*G684+(cNES+cEREX)*H684+(cNES+cHOEX)*I684+(cNES+cNES)*S684+(cNES+cOSEX)*N684+(cNES+cEREX)*O684+(cNES+cHOEX)*P684)))/(1+cDR)^(A$6:A$65537 + 0.5),(cPHr+(cNES*L684+(cNES+cOSEX)*G684+(cNES+cEREX)*H684+(cNES+cHOEX)*I684+(cNES+cNES)*S684+(cNES+cOSEX)*N684+(cNES+cEREX)*O684+(cNES+cHOEX)*P684))/(1+cDR)^(((cycle + 0.5)/('Life tables'!$I$2/2))))</f>
        <v>30611.147283706621</v>
      </c>
      <c r="X684" s="107">
        <f>((L684+G684+H684+I684+N684+O684+P684+S684)/('Life tables'!$I$2/2))/(1+oDR)^(((cycle + 0.5)/('Life tables'!$I$2/2)))</f>
        <v>15.072274997526051</v>
      </c>
      <c r="Y684" s="31">
        <f>((uNES*L684+ uOCEX*G684+uEREX*H684+uHOEX*I684+uNES*S684+ uOCEX*N684+uEREX*O684+uHOEX*P684)/('Life tables'!$I$2/2))/(1+oDR)^(((cycle + 0.5)/('Life tables'!$I$2/2)))</f>
        <v>9.9337243858159301</v>
      </c>
      <c r="Z684" s="100">
        <f t="shared" si="192"/>
        <v>139461.88880151123</v>
      </c>
      <c r="AA684" s="107">
        <f>((L684+G684+H684+I684+N684+O684+P684+S684)/('Life tables'!$I$2/2))</f>
        <v>22.205226433398799</v>
      </c>
      <c r="AB684" s="31">
        <f>((uNES*L684+ uOCEX*G684+uEREX*H684+uHOEX*I684+uNES*S684+ uOCEX*N684+uEREX*O684+uHOEX*P684)/('Life tables'!$I$2/2))</f>
        <v>14.634857667487093</v>
      </c>
    </row>
    <row r="685" spans="1:28" x14ac:dyDescent="0.25">
      <c r="A685" s="4">
        <v>679</v>
      </c>
      <c r="C685" s="105">
        <f>IF(male=0,VLOOKUP((($A$5:$A$1570/'Life tables'!$I$2)*2)+age,lifetable,13,1),IF(male=1,VLOOKUP((($A$5:$A$1570/'Life tables'!$I$2)*2)+age,lifetable,10,1),"error"))</f>
        <v>4.9660762749414999E-4</v>
      </c>
      <c r="F685" s="96">
        <f t="shared" si="180"/>
        <v>88.966575645720638</v>
      </c>
      <c r="G685" s="96">
        <f t="shared" si="181"/>
        <v>8.9368787203968907</v>
      </c>
      <c r="H685" s="96">
        <f t="shared" si="182"/>
        <v>0.51039260566933398</v>
      </c>
      <c r="I685" s="96">
        <f t="shared" si="183"/>
        <v>0.20450949010800368</v>
      </c>
      <c r="J685" s="96">
        <f t="shared" si="184"/>
        <v>4.897462802991398E-2</v>
      </c>
      <c r="K685" s="96">
        <f t="shared" si="185"/>
        <v>0.21370100069105152</v>
      </c>
      <c r="L685" s="96">
        <f t="shared" si="193"/>
        <v>79.052119200825445</v>
      </c>
      <c r="M685" s="96">
        <f t="shared" si="186"/>
        <v>489.95587505131431</v>
      </c>
      <c r="N685" s="96">
        <f t="shared" si="187"/>
        <v>47.183812319308323</v>
      </c>
      <c r="O685" s="96">
        <f t="shared" si="188"/>
        <v>1.1262727092158771</v>
      </c>
      <c r="P685" s="96">
        <f t="shared" si="189"/>
        <v>1.1262727092158771</v>
      </c>
      <c r="Q685" s="96">
        <f t="shared" si="190"/>
        <v>0.26786629701414461</v>
      </c>
      <c r="R685" s="96">
        <f t="shared" si="191"/>
        <v>8.8287526928810783E-2</v>
      </c>
      <c r="S685" s="96">
        <f t="shared" si="194"/>
        <v>440.16336348963125</v>
      </c>
      <c r="T685" s="96">
        <f t="shared" si="195"/>
        <v>108.81451671385193</v>
      </c>
      <c r="U685" s="96">
        <f t="shared" si="196"/>
        <v>312.88186204177777</v>
      </c>
      <c r="V685" s="32">
        <f t="shared" si="197"/>
        <v>1000.0000000000007</v>
      </c>
      <c r="W685" s="100">
        <f>IF(A685=1,((cPH1_+cPHr+(cNES*L685+(cNES+cOSEX)*G685+(cNES+cEREX)*H685+(cNES+cHOEX)*I685+(cNES+cNES)*S685+(cNES+cOSEX)*N685+(cNES+cEREX)*O685+(cNES+cHOEX)*P685)))/(1+cDR)^(A$6:A$65537 + 0.5),(cPHr+(cNES*L685+(cNES+cOSEX)*G685+(cNES+cEREX)*H685+(cNES+cHOEX)*I685+(cNES+cNES)*S685+(cNES+cOSEX)*N685+(cNES+cEREX)*O685+(cNES+cHOEX)*P685))/(1+cDR)^(((cycle + 0.5)/('Life tables'!$I$2/2))))</f>
        <v>30510.167028237469</v>
      </c>
      <c r="X685" s="107">
        <f>((L685+G685+H685+I685+N685+O685+P685+S685)/('Life tables'!$I$2/2))/(1+oDR)^(((cycle + 0.5)/('Life tables'!$I$2/2)))</f>
        <v>15.047568078939463</v>
      </c>
      <c r="Y685" s="31">
        <f>((uNES*L685+ uOCEX*G685+uEREX*H685+uHOEX*I685+uNES*S685+ uOCEX*N685+uEREX*O685+uHOEX*P685)/('Life tables'!$I$2/2))/(1+oDR)^(((cycle + 0.5)/('Life tables'!$I$2/2)))</f>
        <v>9.9174407322745264</v>
      </c>
      <c r="Z685" s="100">
        <f t="shared" si="192"/>
        <v>139312.84334056589</v>
      </c>
      <c r="AA685" s="107">
        <f>((L685+G685+H685+I685+N685+O685+P685+S685)/('Life tables'!$I$2/2))</f>
        <v>22.181490528695988</v>
      </c>
      <c r="AB685" s="31">
        <f>((uNES*L685+ uOCEX*G685+uEREX*H685+uHOEX*I685+uNES*S685+ uOCEX*N685+uEREX*O685+uHOEX*P685)/('Life tables'!$I$2/2))</f>
        <v>14.619213983137893</v>
      </c>
    </row>
    <row r="686" spans="1:28" x14ac:dyDescent="0.25">
      <c r="A686" s="4">
        <v>680</v>
      </c>
      <c r="C686" s="105">
        <f>IF(male=0,VLOOKUP((($A$5:$A$1570/'Life tables'!$I$2)*2)+age,lifetable,13,1),IF(male=1,VLOOKUP((($A$5:$A$1570/'Life tables'!$I$2)*2)+age,lifetable,10,1),"error"))</f>
        <v>4.9660762749414999E-4</v>
      </c>
      <c r="F686" s="96">
        <f t="shared" si="180"/>
        <v>88.871444644391133</v>
      </c>
      <c r="G686" s="96">
        <f t="shared" si="181"/>
        <v>8.927322612215125</v>
      </c>
      <c r="H686" s="96">
        <f t="shared" si="182"/>
        <v>0.50984684835209326</v>
      </c>
      <c r="I686" s="96">
        <f t="shared" si="183"/>
        <v>0.20429081031242705</v>
      </c>
      <c r="J686" s="96">
        <f t="shared" si="184"/>
        <v>4.8922259987529408E-2</v>
      </c>
      <c r="K686" s="96">
        <f t="shared" si="185"/>
        <v>0.21347249251218431</v>
      </c>
      <c r="L686" s="96">
        <f t="shared" si="193"/>
        <v>78.967589621011768</v>
      </c>
      <c r="M686" s="96">
        <f t="shared" si="186"/>
        <v>489.43217659997987</v>
      </c>
      <c r="N686" s="96">
        <f t="shared" si="187"/>
        <v>47.133379023785352</v>
      </c>
      <c r="O686" s="96">
        <f t="shared" si="188"/>
        <v>1.1250688716794157</v>
      </c>
      <c r="P686" s="96">
        <f t="shared" si="189"/>
        <v>1.1250688716794157</v>
      </c>
      <c r="Q686" s="96">
        <f t="shared" si="190"/>
        <v>0.26757998313966286</v>
      </c>
      <c r="R686" s="96">
        <f t="shared" si="191"/>
        <v>8.8193159163305529E-2</v>
      </c>
      <c r="S686" s="96">
        <f t="shared" si="194"/>
        <v>439.6928866905327</v>
      </c>
      <c r="T686" s="96">
        <f t="shared" si="195"/>
        <v>109.13101895697912</v>
      </c>
      <c r="U686" s="96">
        <f t="shared" si="196"/>
        <v>313.18352769345324</v>
      </c>
      <c r="V686" s="32">
        <f t="shared" si="197"/>
        <v>1000.0000000000007</v>
      </c>
      <c r="W686" s="100">
        <f>IF(A686=1,((cPH1_+cPHr+(cNES*L686+(cNES+cOSEX)*G686+(cNES+cEREX)*H686+(cNES+cHOEX)*I686+(cNES+cNES)*S686+(cNES+cOSEX)*N686+(cNES+cEREX)*O686+(cNES+cHOEX)*P686)))/(1+cDR)^(A$6:A$65537 + 0.5),(cPHr+(cNES*L686+(cNES+cOSEX)*G686+(cNES+cEREX)*H686+(cNES+cHOEX)*I686+(cNES+cNES)*S686+(cNES+cOSEX)*N686+(cNES+cEREX)*O686+(cNES+cHOEX)*P686))/(1+cDR)^(((cycle + 0.5)/('Life tables'!$I$2/2))))</f>
        <v>30409.519864262675</v>
      </c>
      <c r="X686" s="107">
        <f>((L686+G686+H686+I686+N686+O686+P686+S686)/('Life tables'!$I$2/2))/(1+oDR)^(((cycle + 0.5)/('Life tables'!$I$2/2)))</f>
        <v>15.022901662497004</v>
      </c>
      <c r="Y686" s="31">
        <f>((uNES*L686+ uOCEX*G686+uEREX*H686+uHOEX*I686+uNES*S686+ uOCEX*N686+uEREX*O686+uHOEX*P686)/('Life tables'!$I$2/2))/(1+oDR)^(((cycle + 0.5)/('Life tables'!$I$2/2)))</f>
        <v>9.9011837725383334</v>
      </c>
      <c r="Z686" s="100">
        <f t="shared" si="192"/>
        <v>139163.95706268979</v>
      </c>
      <c r="AA686" s="107">
        <f>((L686+G686+H686+I686+N686+O686+P686+S686)/('Life tables'!$I$2/2))</f>
        <v>22.157779998794403</v>
      </c>
      <c r="AB686" s="31">
        <f>((uNES*L686+ uOCEX*G686+uEREX*H686+uHOEX*I686+uNES*S686+ uOCEX*N686+uEREX*O686+uHOEX*P686)/('Life tables'!$I$2/2))</f>
        <v>14.60358702255343</v>
      </c>
    </row>
    <row r="687" spans="1:28" x14ac:dyDescent="0.25">
      <c r="A687" s="4">
        <v>681</v>
      </c>
      <c r="C687" s="105">
        <f>IF(male=0,VLOOKUP((($A$5:$A$1570/'Life tables'!$I$2)*2)+age,lifetable,13,1),IF(male=1,VLOOKUP((($A$5:$A$1570/'Life tables'!$I$2)*2)+age,lifetable,10,1),"error"))</f>
        <v>4.9660762749414999E-4</v>
      </c>
      <c r="F687" s="96">
        <f t="shared" si="180"/>
        <v>88.776416832199672</v>
      </c>
      <c r="G687" s="96">
        <f t="shared" si="181"/>
        <v>8.9177768695982387</v>
      </c>
      <c r="H687" s="96">
        <f t="shared" si="182"/>
        <v>0.50930168302091772</v>
      </c>
      <c r="I687" s="96">
        <f t="shared" si="183"/>
        <v>0.20407236772006804</v>
      </c>
      <c r="J687" s="96">
        <f t="shared" si="184"/>
        <v>4.8869948749058166E-2</v>
      </c>
      <c r="K687" s="96">
        <f t="shared" si="185"/>
        <v>0.21324423219743793</v>
      </c>
      <c r="L687" s="96">
        <f t="shared" si="193"/>
        <v>78.883151730913951</v>
      </c>
      <c r="M687" s="96">
        <f t="shared" si="186"/>
        <v>488.90903651736863</v>
      </c>
      <c r="N687" s="96">
        <f t="shared" si="187"/>
        <v>47.082999500380211</v>
      </c>
      <c r="O687" s="96">
        <f t="shared" si="188"/>
        <v>1.1238663176778327</v>
      </c>
      <c r="P687" s="96">
        <f t="shared" si="189"/>
        <v>1.1238663176778327</v>
      </c>
      <c r="Q687" s="96">
        <f t="shared" si="190"/>
        <v>0.26729397453381842</v>
      </c>
      <c r="R687" s="96">
        <f t="shared" si="191"/>
        <v>8.8098892012970331E-2</v>
      </c>
      <c r="S687" s="96">
        <f t="shared" si="194"/>
        <v>439.22291151508597</v>
      </c>
      <c r="T687" s="96">
        <f t="shared" si="195"/>
        <v>109.44718288026199</v>
      </c>
      <c r="U687" s="96">
        <f t="shared" si="196"/>
        <v>313.48487081766365</v>
      </c>
      <c r="V687" s="32">
        <f t="shared" si="197"/>
        <v>1000.0000000000007</v>
      </c>
      <c r="W687" s="100">
        <f>IF(A687=1,((cPH1_+cPHr+(cNES*L687+(cNES+cOSEX)*G687+(cNES+cEREX)*H687+(cNES+cHOEX)*I687+(cNES+cNES)*S687+(cNES+cOSEX)*N687+(cNES+cEREX)*O687+(cNES+cHOEX)*P687)))/(1+cDR)^(A$6:A$65537 + 0.5),(cPHr+(cNES*L687+(cNES+cOSEX)*G687+(cNES+cEREX)*H687+(cNES+cHOEX)*I687+(cNES+cNES)*S687+(cNES+cOSEX)*N687+(cNES+cEREX)*O687+(cNES+cHOEX)*P687))/(1+cDR)^(((cycle + 0.5)/('Life tables'!$I$2/2))))</f>
        <v>30309.204694468943</v>
      </c>
      <c r="X687" s="107">
        <f>((L687+G687+H687+I687+N687+O687+P687+S687)/('Life tables'!$I$2/2))/(1+oDR)^(((cycle + 0.5)/('Life tables'!$I$2/2)))</f>
        <v>14.998275681716146</v>
      </c>
      <c r="Y687" s="31">
        <f>((uNES*L687+ uOCEX*G687+uEREX*H687+uHOEX*I687+uNES*S687+ uOCEX*N687+uEREX*O687+uHOEX*P687)/('Life tables'!$I$2/2))/(1+oDR)^(((cycle + 0.5)/('Life tables'!$I$2/2)))</f>
        <v>9.8849534627929501</v>
      </c>
      <c r="Z687" s="100">
        <f t="shared" si="192"/>
        <v>139015.22980413254</v>
      </c>
      <c r="AA687" s="107">
        <f>((L687+G687+H687+I687+N687+O687+P687+S687)/('Life tables'!$I$2/2))</f>
        <v>22.134094816440015</v>
      </c>
      <c r="AB687" s="31">
        <f>((uNES*L687+ uOCEX*G687+uEREX*H687+uHOEX*I687+uNES*S687+ uOCEX*N687+uEREX*O687+uHOEX*P687)/('Life tables'!$I$2/2))</f>
        <v>14.587976767774755</v>
      </c>
    </row>
    <row r="688" spans="1:28" x14ac:dyDescent="0.25">
      <c r="A688" s="4">
        <v>682</v>
      </c>
      <c r="C688" s="105">
        <f>IF(male=0,VLOOKUP((($A$5:$A$1570/'Life tables'!$I$2)*2)+age,lifetable,13,1),IF(male=1,VLOOKUP((($A$5:$A$1570/'Life tables'!$I$2)*2)+age,lifetable,10,1),"error"))</f>
        <v>4.9660762749414999E-4</v>
      </c>
      <c r="F688" s="96">
        <f t="shared" si="180"/>
        <v>88.681492028260436</v>
      </c>
      <c r="G688" s="96">
        <f t="shared" si="181"/>
        <v>8.908241474375874</v>
      </c>
      <c r="H688" s="96">
        <f t="shared" si="182"/>
        <v>0.50875710863808288</v>
      </c>
      <c r="I688" s="96">
        <f t="shared" si="183"/>
        <v>0.20385416191512032</v>
      </c>
      <c r="J688" s="96">
        <f t="shared" si="184"/>
        <v>4.88176942149256E-2</v>
      </c>
      <c r="K688" s="96">
        <f t="shared" si="185"/>
        <v>0.21301621931231807</v>
      </c>
      <c r="L688" s="96">
        <f t="shared" si="193"/>
        <v>78.798805369804114</v>
      </c>
      <c r="M688" s="96">
        <f t="shared" si="186"/>
        <v>488.38645427381454</v>
      </c>
      <c r="N688" s="96">
        <f t="shared" si="187"/>
        <v>47.032673698084899</v>
      </c>
      <c r="O688" s="96">
        <f t="shared" si="188"/>
        <v>1.1226650459935732</v>
      </c>
      <c r="P688" s="96">
        <f t="shared" si="189"/>
        <v>1.1226650459935732</v>
      </c>
      <c r="Q688" s="96">
        <f t="shared" si="190"/>
        <v>0.26700827090703455</v>
      </c>
      <c r="R688" s="96">
        <f t="shared" si="191"/>
        <v>8.8004725382362065E-2</v>
      </c>
      <c r="S688" s="96">
        <f t="shared" si="194"/>
        <v>438.75343748745308</v>
      </c>
      <c r="T688" s="96">
        <f t="shared" si="195"/>
        <v>109.76300884538395</v>
      </c>
      <c r="U688" s="96">
        <f t="shared" si="196"/>
        <v>313.78589176235835</v>
      </c>
      <c r="V688" s="32">
        <f t="shared" si="197"/>
        <v>1000.0000000000007</v>
      </c>
      <c r="W688" s="100">
        <f>IF(A688=1,((cPH1_+cPHr+(cNES*L688+(cNES+cOSEX)*G688+(cNES+cEREX)*H688+(cNES+cHOEX)*I688+(cNES+cNES)*S688+(cNES+cOSEX)*N688+(cNES+cEREX)*O688+(cNES+cHOEX)*P688)))/(1+cDR)^(A$6:A$65537 + 0.5),(cPHr+(cNES*L688+(cNES+cOSEX)*G688+(cNES+cEREX)*H688+(cNES+cHOEX)*I688+(cNES+cNES)*S688+(cNES+cOSEX)*N688+(cNES+cEREX)*O688+(cNES+cHOEX)*P688))/(1+cDR)^(((cycle + 0.5)/('Life tables'!$I$2/2))))</f>
        <v>30209.220425087649</v>
      </c>
      <c r="X688" s="107">
        <f>((L688+G688+H688+I688+N688+O688+P688+S688)/('Life tables'!$I$2/2))/(1+oDR)^(((cycle + 0.5)/('Life tables'!$I$2/2)))</f>
        <v>14.973690070227638</v>
      </c>
      <c r="Y688" s="31">
        <f>((uNES*L688+ uOCEX*G688+uEREX*H688+uHOEX*I688+uNES*S688+ uOCEX*N688+uEREX*O688+uHOEX*P688)/('Life tables'!$I$2/2))/(1+oDR)^(((cycle + 0.5)/('Life tables'!$I$2/2)))</f>
        <v>9.8687497592985149</v>
      </c>
      <c r="Z688" s="100">
        <f t="shared" si="192"/>
        <v>138866.66140101754</v>
      </c>
      <c r="AA688" s="107">
        <f>((L688+G688+H688+I688+N688+O688+P688+S688)/('Life tables'!$I$2/2))</f>
        <v>22.110434954414057</v>
      </c>
      <c r="AB688" s="31">
        <f>((uNES*L688+ uOCEX*G688+uEREX*H688+uHOEX*I688+uNES*S688+ uOCEX*N688+uEREX*O688+uHOEX*P688)/('Life tables'!$I$2/2))</f>
        <v>14.572383200865996</v>
      </c>
    </row>
    <row r="689" spans="1:28" x14ac:dyDescent="0.25">
      <c r="A689" s="4">
        <v>683</v>
      </c>
      <c r="C689" s="105">
        <f>IF(male=0,VLOOKUP((($A$5:$A$1570/'Life tables'!$I$2)*2)+age,lifetable,13,1),IF(male=1,VLOOKUP((($A$5:$A$1570/'Life tables'!$I$2)*2)+age,lifetable,10,1),"error"))</f>
        <v>4.9660762749414999E-4</v>
      </c>
      <c r="F689" s="96">
        <f t="shared" si="180"/>
        <v>88.586670055200742</v>
      </c>
      <c r="G689" s="96">
        <f t="shared" si="181"/>
        <v>8.8987164087305715</v>
      </c>
      <c r="H689" s="96">
        <f t="shared" si="182"/>
        <v>0.50821312418601894</v>
      </c>
      <c r="I689" s="96">
        <f t="shared" si="183"/>
        <v>0.20363619248985329</v>
      </c>
      <c r="J689" s="96">
        <f t="shared" si="184"/>
        <v>4.8765496287490988E-2</v>
      </c>
      <c r="K689" s="96">
        <f t="shared" si="185"/>
        <v>0.21278845343076891</v>
      </c>
      <c r="L689" s="96">
        <f t="shared" si="193"/>
        <v>78.714550380076034</v>
      </c>
      <c r="M689" s="96">
        <f t="shared" si="186"/>
        <v>487.86442933705763</v>
      </c>
      <c r="N689" s="96">
        <f t="shared" si="187"/>
        <v>46.982401565641631</v>
      </c>
      <c r="O689" s="96">
        <f t="shared" si="188"/>
        <v>1.1214650554031187</v>
      </c>
      <c r="P689" s="96">
        <f t="shared" si="189"/>
        <v>1.1214650554031187</v>
      </c>
      <c r="Q689" s="96">
        <f t="shared" si="190"/>
        <v>0.26672287196831701</v>
      </c>
      <c r="R689" s="96">
        <f t="shared" si="191"/>
        <v>8.7910659175570269E-2</v>
      </c>
      <c r="S689" s="96">
        <f t="shared" si="194"/>
        <v>438.28446412946585</v>
      </c>
      <c r="T689" s="96">
        <f t="shared" si="195"/>
        <v>110.07849721363976</v>
      </c>
      <c r="U689" s="96">
        <f t="shared" si="196"/>
        <v>314.08659087496471</v>
      </c>
      <c r="V689" s="32">
        <f t="shared" si="197"/>
        <v>1000.0000000000007</v>
      </c>
      <c r="W689" s="100">
        <f>IF(A689=1,((cPH1_+cPHr+(cNES*L689+(cNES+cOSEX)*G689+(cNES+cEREX)*H689+(cNES+cHOEX)*I689+(cNES+cNES)*S689+(cNES+cOSEX)*N689+(cNES+cEREX)*O689+(cNES+cHOEX)*P689)))/(1+cDR)^(A$6:A$65537 + 0.5),(cPHr+(cNES*L689+(cNES+cOSEX)*G689+(cNES+cEREX)*H689+(cNES+cHOEX)*I689+(cNES+cNES)*S689+(cNES+cOSEX)*N689+(cNES+cEREX)*O689+(cNES+cHOEX)*P689))/(1+cDR)^(((cycle + 0.5)/('Life tables'!$I$2/2))))</f>
        <v>30109.565965886806</v>
      </c>
      <c r="X689" s="107">
        <f>((L689+G689+H689+I689+N689+O689+P689+S689)/('Life tables'!$I$2/2))/(1+oDR)^(((cycle + 0.5)/('Life tables'!$I$2/2)))</f>
        <v>14.949144761775113</v>
      </c>
      <c r="Y689" s="31">
        <f>((uNES*L689+ uOCEX*G689+uEREX*H689+uHOEX*I689+uNES*S689+ uOCEX*N689+uEREX*O689+uHOEX*P689)/('Life tables'!$I$2/2))/(1+oDR)^(((cycle + 0.5)/('Life tables'!$I$2/2)))</f>
        <v>9.8525726183894644</v>
      </c>
      <c r="Z689" s="100">
        <f t="shared" si="192"/>
        <v>138718.25168935623</v>
      </c>
      <c r="AA689" s="107">
        <f>((L689+G689+H689+I689+N689+O689+P689+S689)/('Life tables'!$I$2/2))</f>
        <v>22.086800385532687</v>
      </c>
      <c r="AB689" s="31">
        <f>((uNES*L689+ uOCEX*G689+uEREX*H689+uHOEX*I689+uNES*S689+ uOCEX*N689+uEREX*O689+uHOEX*P689)/('Life tables'!$I$2/2))</f>
        <v>14.556806303914152</v>
      </c>
    </row>
    <row r="690" spans="1:28" x14ac:dyDescent="0.25">
      <c r="A690" s="4">
        <v>684</v>
      </c>
      <c r="C690" s="105">
        <f>IF(male=0,VLOOKUP((($A$5:$A$1570/'Life tables'!$I$2)*2)+age,lifetable,13,1),IF(male=1,VLOOKUP((($A$5:$A$1570/'Life tables'!$I$2)*2)+age,lifetable,10,1),"error"))</f>
        <v>4.9660762749414999E-4</v>
      </c>
      <c r="F690" s="96">
        <f t="shared" si="180"/>
        <v>88.491950739001254</v>
      </c>
      <c r="G690" s="96">
        <f t="shared" si="181"/>
        <v>8.8892016551817257</v>
      </c>
      <c r="H690" s="96">
        <f t="shared" si="182"/>
        <v>0.50766972866639382</v>
      </c>
      <c r="I690" s="96">
        <f t="shared" si="183"/>
        <v>0.20341845904424477</v>
      </c>
      <c r="J690" s="96">
        <f t="shared" si="184"/>
        <v>4.8713354870959569E-2</v>
      </c>
      <c r="K690" s="96">
        <f t="shared" si="185"/>
        <v>0.21256093413478963</v>
      </c>
      <c r="L690" s="96">
        <f t="shared" si="193"/>
        <v>78.630386607103134</v>
      </c>
      <c r="M690" s="96">
        <f t="shared" si="186"/>
        <v>487.34296117239495</v>
      </c>
      <c r="N690" s="96">
        <f t="shared" si="187"/>
        <v>46.932183051557352</v>
      </c>
      <c r="O690" s="96">
        <f t="shared" si="188"/>
        <v>1.1202663446773355</v>
      </c>
      <c r="P690" s="96">
        <f t="shared" si="189"/>
        <v>1.1202663446773355</v>
      </c>
      <c r="Q690" s="96">
        <f t="shared" si="190"/>
        <v>0.26643777742533525</v>
      </c>
      <c r="R690" s="96">
        <f t="shared" si="191"/>
        <v>8.7816693296244197E-2</v>
      </c>
      <c r="S690" s="96">
        <f t="shared" si="194"/>
        <v>437.81599096076133</v>
      </c>
      <c r="T690" s="96">
        <f t="shared" si="195"/>
        <v>110.39364834593606</v>
      </c>
      <c r="U690" s="96">
        <f t="shared" si="196"/>
        <v>314.38696850239575</v>
      </c>
      <c r="V690" s="32">
        <f t="shared" si="197"/>
        <v>1000.0000000000007</v>
      </c>
      <c r="W690" s="100">
        <f>IF(A690=1,((cPH1_+cPHr+(cNES*L690+(cNES+cOSEX)*G690+(cNES+cEREX)*H690+(cNES+cHOEX)*I690+(cNES+cNES)*S690+(cNES+cOSEX)*N690+(cNES+cEREX)*O690+(cNES+cHOEX)*P690)))/(1+cDR)^(A$6:A$65537 + 0.5),(cPHr+(cNES*L690+(cNES+cOSEX)*G690+(cNES+cEREX)*H690+(cNES+cHOEX)*I690+(cNES+cNES)*S690+(cNES+cOSEX)*N690+(cNES+cEREX)*O690+(cNES+cHOEX)*P690))/(1+cDR)^(((cycle + 0.5)/('Life tables'!$I$2/2))))</f>
        <v>30010.240230162944</v>
      </c>
      <c r="X690" s="107">
        <f>((L690+G690+H690+I690+N690+O690+P690+S690)/('Life tables'!$I$2/2))/(1+oDR)^(((cycle + 0.5)/('Life tables'!$I$2/2)))</f>
        <v>14.924639690214716</v>
      </c>
      <c r="Y690" s="31">
        <f>((uNES*L690+ uOCEX*G690+uEREX*H690+uHOEX*I690+uNES*S690+ uOCEX*N690+uEREX*O690+uHOEX*P690)/('Life tables'!$I$2/2))/(1+oDR)^(((cycle + 0.5)/('Life tables'!$I$2/2)))</f>
        <v>9.8364219964742681</v>
      </c>
      <c r="Z690" s="100">
        <f t="shared" si="192"/>
        <v>138570.00050506173</v>
      </c>
      <c r="AA690" s="107">
        <f>((L690+G690+H690+I690+N690+O690+P690+S690)/('Life tables'!$I$2/2))</f>
        <v>22.063191082646682</v>
      </c>
      <c r="AB690" s="31">
        <f>((uNES*L690+ uOCEX*G690+uEREX*H690+uHOEX*I690+uNES*S690+ uOCEX*N690+uEREX*O690+uHOEX*P690)/('Life tables'!$I$2/2))</f>
        <v>14.541246059028881</v>
      </c>
    </row>
    <row r="691" spans="1:28" x14ac:dyDescent="0.25">
      <c r="A691" s="4">
        <v>685</v>
      </c>
      <c r="C691" s="105">
        <f>IF(male=0,VLOOKUP((($A$5:$A$1570/'Life tables'!$I$2)*2)+age,lifetable,13,1),IF(male=1,VLOOKUP((($A$5:$A$1570/'Life tables'!$I$2)*2)+age,lifetable,10,1),"error"))</f>
        <v>4.9660762749414999E-4</v>
      </c>
      <c r="F691" s="96">
        <f t="shared" si="180"/>
        <v>88.397333908843535</v>
      </c>
      <c r="G691" s="96">
        <f t="shared" si="181"/>
        <v>8.8796971965702678</v>
      </c>
      <c r="H691" s="96">
        <f t="shared" si="182"/>
        <v>0.50712692109923874</v>
      </c>
      <c r="I691" s="96">
        <f t="shared" si="183"/>
        <v>0.20320096118563047</v>
      </c>
      <c r="J691" s="96">
        <f t="shared" si="184"/>
        <v>4.866126987129861E-2</v>
      </c>
      <c r="K691" s="96">
        <f t="shared" si="185"/>
        <v>0.212333661014068</v>
      </c>
      <c r="L691" s="96">
        <f t="shared" si="193"/>
        <v>78.546313899103026</v>
      </c>
      <c r="M691" s="96">
        <f t="shared" si="186"/>
        <v>486.82204924282536</v>
      </c>
      <c r="N691" s="96">
        <f t="shared" si="187"/>
        <v>46.882018104117698</v>
      </c>
      <c r="O691" s="96">
        <f t="shared" si="188"/>
        <v>1.1190689125818072</v>
      </c>
      <c r="P691" s="96">
        <f t="shared" si="189"/>
        <v>1.1190689125818072</v>
      </c>
      <c r="Q691" s="96">
        <f t="shared" si="190"/>
        <v>0.2661529869845029</v>
      </c>
      <c r="R691" s="96">
        <f t="shared" si="191"/>
        <v>8.7722827647619003E-2</v>
      </c>
      <c r="S691" s="96">
        <f t="shared" si="194"/>
        <v>437.34801749891193</v>
      </c>
      <c r="T691" s="96">
        <f t="shared" si="195"/>
        <v>110.70846260279185</v>
      </c>
      <c r="U691" s="96">
        <f t="shared" si="196"/>
        <v>314.68702499105746</v>
      </c>
      <c r="V691" s="32">
        <f t="shared" si="197"/>
        <v>1000.0000000000007</v>
      </c>
      <c r="W691" s="100">
        <f>IF(A691=1,((cPH1_+cPHr+(cNES*L691+(cNES+cOSEX)*G691+(cNES+cEREX)*H691+(cNES+cHOEX)*I691+(cNES+cNES)*S691+(cNES+cOSEX)*N691+(cNES+cEREX)*O691+(cNES+cHOEX)*P691)))/(1+cDR)^(A$6:A$65537 + 0.5),(cPHr+(cNES*L691+(cNES+cOSEX)*G691+(cNES+cEREX)*H691+(cNES+cHOEX)*I691+(cNES+cNES)*S691+(cNES+cOSEX)*N691+(cNES+cEREX)*O691+(cNES+cHOEX)*P691))/(1+cDR)^(((cycle + 0.5)/('Life tables'!$I$2/2))))</f>
        <v>29911.242134732824</v>
      </c>
      <c r="X691" s="107">
        <f>((L691+G691+H691+I691+N691+O691+P691+S691)/('Life tables'!$I$2/2))/(1+oDR)^(((cycle + 0.5)/('Life tables'!$I$2/2)))</f>
        <v>14.900174789514725</v>
      </c>
      <c r="Y691" s="31">
        <f>((uNES*L691+ uOCEX*G691+uEREX*H691+uHOEX*I691+uNES*S691+ uOCEX*N691+uEREX*O691+uHOEX*P691)/('Life tables'!$I$2/2))/(1+oDR)^(((cycle + 0.5)/('Life tables'!$I$2/2)))</f>
        <v>9.8202978500352209</v>
      </c>
      <c r="Z691" s="100">
        <f t="shared" si="192"/>
        <v>138421.90768396194</v>
      </c>
      <c r="AA691" s="107">
        <f>((L691+G691+H691+I691+N691+O691+P691+S691)/('Life tables'!$I$2/2))</f>
        <v>22.039607018641131</v>
      </c>
      <c r="AB691" s="31">
        <f>((uNES*L691+ uOCEX*G691+uEREX*H691+uHOEX*I691+uNES*S691+ uOCEX*N691+uEREX*O691+uHOEX*P691)/('Life tables'!$I$2/2))</f>
        <v>14.525702448342328</v>
      </c>
    </row>
    <row r="692" spans="1:28" x14ac:dyDescent="0.25">
      <c r="A692" s="4">
        <v>686</v>
      </c>
      <c r="C692" s="105">
        <f>IF(male=0,VLOOKUP((($A$5:$A$1570/'Life tables'!$I$2)*2)+age,lifetable,13,1),IF(male=1,VLOOKUP((($A$5:$A$1570/'Life tables'!$I$2)*2)+age,lifetable,10,1),"error"))</f>
        <v>4.9660762749414999E-4</v>
      </c>
      <c r="F692" s="96">
        <f t="shared" si="180"/>
        <v>88.302819396964765</v>
      </c>
      <c r="G692" s="96">
        <f t="shared" si="181"/>
        <v>8.870203016044071</v>
      </c>
      <c r="H692" s="96">
        <f t="shared" si="182"/>
        <v>0.50658470052211468</v>
      </c>
      <c r="I692" s="96">
        <f t="shared" si="183"/>
        <v>0.20298369852837023</v>
      </c>
      <c r="J692" s="96">
        <f t="shared" si="184"/>
        <v>4.8609241196157463E-2</v>
      </c>
      <c r="K692" s="96">
        <f t="shared" si="185"/>
        <v>0.21210663366563154</v>
      </c>
      <c r="L692" s="96">
        <f t="shared" si="193"/>
        <v>78.462332107008422</v>
      </c>
      <c r="M692" s="96">
        <f t="shared" si="186"/>
        <v>486.30169300918658</v>
      </c>
      <c r="N692" s="96">
        <f t="shared" si="187"/>
        <v>46.831906671400162</v>
      </c>
      <c r="O692" s="96">
        <f t="shared" si="188"/>
        <v>1.1178727578771486</v>
      </c>
      <c r="P692" s="96">
        <f t="shared" si="189"/>
        <v>1.1178727578771486</v>
      </c>
      <c r="Q692" s="96">
        <f t="shared" si="190"/>
        <v>0.26586850035105158</v>
      </c>
      <c r="R692" s="96">
        <f t="shared" si="191"/>
        <v>8.7629062132540445E-2</v>
      </c>
      <c r="S692" s="96">
        <f t="shared" si="194"/>
        <v>436.88054325954852</v>
      </c>
      <c r="T692" s="96">
        <f t="shared" si="195"/>
        <v>111.02294034433906</v>
      </c>
      <c r="U692" s="96">
        <f t="shared" si="196"/>
        <v>314.98676068685563</v>
      </c>
      <c r="V692" s="32">
        <f t="shared" si="197"/>
        <v>1000.0000000000007</v>
      </c>
      <c r="W692" s="100">
        <f>IF(A692=1,((cPH1_+cPHr+(cNES*L692+(cNES+cOSEX)*G692+(cNES+cEREX)*H692+(cNES+cHOEX)*I692+(cNES+cNES)*S692+(cNES+cOSEX)*N692+(cNES+cEREX)*O692+(cNES+cHOEX)*P692)))/(1+cDR)^(A$6:A$65537 + 0.5),(cPHr+(cNES*L692+(cNES+cOSEX)*G692+(cNES+cEREX)*H692+(cNES+cHOEX)*I692+(cNES+cNES)*S692+(cNES+cOSEX)*N692+(cNES+cEREX)*O692+(cNES+cHOEX)*P692))/(1+cDR)^(((cycle + 0.5)/('Life tables'!$I$2/2))))</f>
        <v>29812.57059992498</v>
      </c>
      <c r="X692" s="107">
        <f>((L692+G692+H692+I692+N692+O692+P692+S692)/('Life tables'!$I$2/2))/(1+oDR)^(((cycle + 0.5)/('Life tables'!$I$2/2)))</f>
        <v>14.8757499937552</v>
      </c>
      <c r="Y692" s="31">
        <f>((uNES*L692+ uOCEX*G692+uEREX*H692+uHOEX*I692+uNES*S692+ uOCEX*N692+uEREX*O692+uHOEX*P692)/('Life tables'!$I$2/2))/(1+oDR)^(((cycle + 0.5)/('Life tables'!$I$2/2)))</f>
        <v>9.8042001356281716</v>
      </c>
      <c r="Z692" s="100">
        <f t="shared" si="192"/>
        <v>138273.97306181164</v>
      </c>
      <c r="AA692" s="107">
        <f>((L692+G692+H692+I692+N692+O692+P692+S692)/('Life tables'!$I$2/2))</f>
        <v>22.016048166435162</v>
      </c>
      <c r="AB692" s="31">
        <f>((uNES*L692+ uOCEX*G692+uEREX*H692+uHOEX*I692+uNES*S692+ uOCEX*N692+uEREX*O692+uHOEX*P692)/('Life tables'!$I$2/2))</f>
        <v>14.510175454008916</v>
      </c>
    </row>
    <row r="693" spans="1:28" x14ac:dyDescent="0.25">
      <c r="A693" s="4">
        <v>687</v>
      </c>
      <c r="C693" s="105">
        <f>IF(male=0,VLOOKUP((($A$5:$A$1570/'Life tables'!$I$2)*2)+age,lifetable,13,1),IF(male=1,VLOOKUP((($A$5:$A$1570/'Life tables'!$I$2)*2)+age,lifetable,10,1),"error"))</f>
        <v>4.9660762749414999E-4</v>
      </c>
      <c r="F693" s="96">
        <f t="shared" si="180"/>
        <v>88.208407038519468</v>
      </c>
      <c r="G693" s="96">
        <f t="shared" si="181"/>
        <v>8.8607190970440612</v>
      </c>
      <c r="H693" s="96">
        <f t="shared" si="182"/>
        <v>0.50604306598931925</v>
      </c>
      <c r="I693" s="96">
        <f t="shared" si="183"/>
        <v>0.20276667069352997</v>
      </c>
      <c r="J693" s="96">
        <f t="shared" si="184"/>
        <v>4.8557268754791424E-2</v>
      </c>
      <c r="K693" s="96">
        <f t="shared" si="185"/>
        <v>0.21187985169351534</v>
      </c>
      <c r="L693" s="96">
        <f t="shared" si="193"/>
        <v>78.378441084344246</v>
      </c>
      <c r="M693" s="96">
        <f t="shared" si="186"/>
        <v>485.78189193028646</v>
      </c>
      <c r="N693" s="96">
        <f t="shared" si="187"/>
        <v>46.781848701286776</v>
      </c>
      <c r="O693" s="96">
        <f t="shared" si="188"/>
        <v>1.1166778793193093</v>
      </c>
      <c r="P693" s="96">
        <f t="shared" si="189"/>
        <v>1.1166778793193093</v>
      </c>
      <c r="Q693" s="96">
        <f t="shared" si="190"/>
        <v>0.26558431722910336</v>
      </c>
      <c r="R693" s="96">
        <f t="shared" si="191"/>
        <v>8.7535396653488445E-2</v>
      </c>
      <c r="S693" s="96">
        <f t="shared" si="194"/>
        <v>436.41356775647847</v>
      </c>
      <c r="T693" s="96">
        <f t="shared" si="195"/>
        <v>111.33708193032295</v>
      </c>
      <c r="U693" s="96">
        <f t="shared" si="196"/>
        <v>315.28617593520266</v>
      </c>
      <c r="V693" s="32">
        <f t="shared" si="197"/>
        <v>1000.0000000000006</v>
      </c>
      <c r="W693" s="100">
        <f>IF(A693=1,((cPH1_+cPHr+(cNES*L693+(cNES+cOSEX)*G693+(cNES+cEREX)*H693+(cNES+cHOEX)*I693+(cNES+cNES)*S693+(cNES+cOSEX)*N693+(cNES+cEREX)*O693+(cNES+cHOEX)*P693)))/(1+cDR)^(A$6:A$65537 + 0.5),(cPHr+(cNES*L693+(cNES+cOSEX)*G693+(cNES+cEREX)*H693+(cNES+cHOEX)*I693+(cNES+cNES)*S693+(cNES+cOSEX)*N693+(cNES+cEREX)*O693+(cNES+cHOEX)*P693))/(1+cDR)^(((cycle + 0.5)/('Life tables'!$I$2/2))))</f>
        <v>29714.224549571223</v>
      </c>
      <c r="X693" s="107">
        <f>((L693+G693+H693+I693+N693+O693+P693+S693)/('Life tables'!$I$2/2))/(1+oDR)^(((cycle + 0.5)/('Life tables'!$I$2/2)))</f>
        <v>14.851365237127622</v>
      </c>
      <c r="Y693" s="31">
        <f>((uNES*L693+ uOCEX*G693+uEREX*H693+uHOEX*I693+uNES*S693+ uOCEX*N693+uEREX*O693+uHOEX*P693)/('Life tables'!$I$2/2))/(1+oDR)^(((cycle + 0.5)/('Life tables'!$I$2/2)))</f>
        <v>9.7881288098823376</v>
      </c>
      <c r="Z693" s="100">
        <f t="shared" si="192"/>
        <v>138126.19647430457</v>
      </c>
      <c r="AA693" s="107">
        <f>((L693+G693+H693+I693+N693+O693+P693+S693)/('Life tables'!$I$2/2))</f>
        <v>21.992514498981649</v>
      </c>
      <c r="AB693" s="31">
        <f>((uNES*L693+ uOCEX*G693+uEREX*H693+uHOEX*I693+uNES*S693+ uOCEX*N693+uEREX*O693+uHOEX*P693)/('Life tables'!$I$2/2))</f>
        <v>14.494665058205213</v>
      </c>
    </row>
    <row r="694" spans="1:28" x14ac:dyDescent="0.25">
      <c r="A694" s="4">
        <v>688</v>
      </c>
      <c r="C694" s="105">
        <f>IF(male=0,VLOOKUP((($A$5:$A$1570/'Life tables'!$I$2)*2)+age,lifetable,13,1),IF(male=1,VLOOKUP((($A$5:$A$1570/'Life tables'!$I$2)*2)+age,lifetable,10,1),"error"))</f>
        <v>4.9660762749414999E-4</v>
      </c>
      <c r="F694" s="96">
        <f t="shared" si="180"/>
        <v>88.114096671447527</v>
      </c>
      <c r="G694" s="96">
        <f t="shared" si="181"/>
        <v>8.8512454232909601</v>
      </c>
      <c r="H694" s="96">
        <f t="shared" si="182"/>
        <v>0.50550201657112914</v>
      </c>
      <c r="I694" s="96">
        <f t="shared" si="183"/>
        <v>0.20254987730857846</v>
      </c>
      <c r="J694" s="96">
        <f t="shared" si="184"/>
        <v>4.8505352457989051E-2</v>
      </c>
      <c r="K694" s="96">
        <f t="shared" si="185"/>
        <v>0.21165331470844501</v>
      </c>
      <c r="L694" s="96">
        <f t="shared" si="193"/>
        <v>78.29464068711043</v>
      </c>
      <c r="M694" s="96">
        <f t="shared" si="186"/>
        <v>485.26264546302747</v>
      </c>
      <c r="N694" s="96">
        <f t="shared" si="187"/>
        <v>46.731844141476067</v>
      </c>
      <c r="O694" s="96">
        <f t="shared" si="188"/>
        <v>1.1154842756598589</v>
      </c>
      <c r="P694" s="96">
        <f t="shared" si="189"/>
        <v>1.1154842756598589</v>
      </c>
      <c r="Q694" s="96">
        <f t="shared" si="190"/>
        <v>0.26530043732173869</v>
      </c>
      <c r="R694" s="96">
        <f t="shared" si="191"/>
        <v>8.7441831112599649E-2</v>
      </c>
      <c r="S694" s="96">
        <f t="shared" si="194"/>
        <v>435.94709050179733</v>
      </c>
      <c r="T694" s="96">
        <f t="shared" si="195"/>
        <v>111.65088772010267</v>
      </c>
      <c r="U694" s="96">
        <f t="shared" si="196"/>
        <v>315.58527108102373</v>
      </c>
      <c r="V694" s="32">
        <f t="shared" si="197"/>
        <v>1000.0000000000007</v>
      </c>
      <c r="W694" s="100">
        <f>IF(A694=1,((cPH1_+cPHr+(cNES*L694+(cNES+cOSEX)*G694+(cNES+cEREX)*H694+(cNES+cHOEX)*I694+(cNES+cNES)*S694+(cNES+cOSEX)*N694+(cNES+cEREX)*O694+(cNES+cHOEX)*P694)))/(1+cDR)^(A$6:A$65537 + 0.5),(cPHr+(cNES*L694+(cNES+cOSEX)*G694+(cNES+cEREX)*H694+(cNES+cHOEX)*I694+(cNES+cNES)*S694+(cNES+cOSEX)*N694+(cNES+cEREX)*O694+(cNES+cHOEX)*P694))/(1+cDR)^(((cycle + 0.5)/('Life tables'!$I$2/2))))</f>
        <v>29616.20291099789</v>
      </c>
      <c r="X694" s="107">
        <f>((L694+G694+H694+I694+N694+O694+P694+S694)/('Life tables'!$I$2/2))/(1+oDR)^(((cycle + 0.5)/('Life tables'!$I$2/2)))</f>
        <v>14.82702045393456</v>
      </c>
      <c r="Y694" s="31">
        <f>((uNES*L694+ uOCEX*G694+uEREX*H694+uHOEX*I694+uNES*S694+ uOCEX*N694+uEREX*O694+uHOEX*P694)/('Life tables'!$I$2/2))/(1+oDR)^(((cycle + 0.5)/('Life tables'!$I$2/2)))</f>
        <v>9.7720838295000494</v>
      </c>
      <c r="Z694" s="100">
        <f t="shared" si="192"/>
        <v>137978.57775708433</v>
      </c>
      <c r="AA694" s="107">
        <f>((L694+G694+H694+I694+N694+O694+P694+S694)/('Life tables'!$I$2/2))</f>
        <v>21.969005989266968</v>
      </c>
      <c r="AB694" s="31">
        <f>((uNES*L694+ uOCEX*G694+uEREX*H694+uHOEX*I694+uNES*S694+ uOCEX*N694+uEREX*O694+uHOEX*P694)/('Life tables'!$I$2/2))</f>
        <v>14.479171243129722</v>
      </c>
    </row>
    <row r="695" spans="1:28" x14ac:dyDescent="0.25">
      <c r="A695" s="4">
        <v>689</v>
      </c>
      <c r="C695" s="105">
        <f>IF(male=0,VLOOKUP((($A$5:$A$1570/'Life tables'!$I$2)*2)+age,lifetable,13,1),IF(male=1,VLOOKUP((($A$5:$A$1570/'Life tables'!$I$2)*2)+age,lifetable,10,1),"error"))</f>
        <v>4.9660762749414999E-4</v>
      </c>
      <c r="F695" s="96">
        <f t="shared" si="180"/>
        <v>88.019888136348527</v>
      </c>
      <c r="G695" s="96">
        <f t="shared" si="181"/>
        <v>8.8417819787726657</v>
      </c>
      <c r="H695" s="96">
        <f t="shared" si="182"/>
        <v>0.50496155135307974</v>
      </c>
      <c r="I695" s="96">
        <f t="shared" si="183"/>
        <v>0.20233331800709831</v>
      </c>
      <c r="J695" s="96">
        <f t="shared" si="184"/>
        <v>4.8453492218003082E-2</v>
      </c>
      <c r="K695" s="96">
        <f t="shared" si="185"/>
        <v>0.21142702232753482</v>
      </c>
      <c r="L695" s="96">
        <f t="shared" si="193"/>
        <v>78.210930773670142</v>
      </c>
      <c r="M695" s="96">
        <f t="shared" si="186"/>
        <v>484.74395306252569</v>
      </c>
      <c r="N695" s="96">
        <f t="shared" si="187"/>
        <v>46.681892939494531</v>
      </c>
      <c r="O695" s="96">
        <f t="shared" si="188"/>
        <v>1.1142919456462599</v>
      </c>
      <c r="P695" s="96">
        <f t="shared" si="189"/>
        <v>1.1142919456462599</v>
      </c>
      <c r="Q695" s="96">
        <f t="shared" si="190"/>
        <v>0.26501686033106131</v>
      </c>
      <c r="R695" s="96">
        <f t="shared" si="191"/>
        <v>8.7348365411688778E-2</v>
      </c>
      <c r="S695" s="96">
        <f t="shared" si="194"/>
        <v>435.4811110059959</v>
      </c>
      <c r="T695" s="96">
        <f t="shared" si="195"/>
        <v>111.96435807265173</v>
      </c>
      <c r="U695" s="96">
        <f t="shared" si="196"/>
        <v>315.88404646876296</v>
      </c>
      <c r="V695" s="32">
        <f t="shared" si="197"/>
        <v>1000.0000000000007</v>
      </c>
      <c r="W695" s="100">
        <f>IF(A695=1,((cPH1_+cPHr+(cNES*L695+(cNES+cOSEX)*G695+(cNES+cEREX)*H695+(cNES+cHOEX)*I695+(cNES+cNES)*S695+(cNES+cOSEX)*N695+(cNES+cEREX)*O695+(cNES+cHOEX)*P695)))/(1+cDR)^(A$6:A$65537 + 0.5),(cPHr+(cNES*L695+(cNES+cOSEX)*G695+(cNES+cEREX)*H695+(cNES+cHOEX)*I695+(cNES+cNES)*S695+(cNES+cOSEX)*N695+(cNES+cEREX)*O695+(cNES+cHOEX)*P695))/(1+cDR)^(((cycle + 0.5)/('Life tables'!$I$2/2))))</f>
        <v>29518.504615017086</v>
      </c>
      <c r="X695" s="107">
        <f>((L695+G695+H695+I695+N695+O695+P695+S695)/('Life tables'!$I$2/2))/(1+oDR)^(((cycle + 0.5)/('Life tables'!$I$2/2)))</f>
        <v>14.802715578589323</v>
      </c>
      <c r="Y695" s="31">
        <f>((uNES*L695+ uOCEX*G695+uEREX*H695+uHOEX*I695+uNES*S695+ uOCEX*N695+uEREX*O695+uHOEX*P695)/('Life tables'!$I$2/2))/(1+oDR)^(((cycle + 0.5)/('Life tables'!$I$2/2)))</f>
        <v>9.7560651512565517</v>
      </c>
      <c r="Z695" s="100">
        <f t="shared" si="192"/>
        <v>137831.11674575528</v>
      </c>
      <c r="AA695" s="107">
        <f>((L695+G695+H695+I695+N695+O695+P695+S695)/('Life tables'!$I$2/2))</f>
        <v>21.945522610310739</v>
      </c>
      <c r="AB695" s="31">
        <f>((uNES*L695+ uOCEX*G695+uEREX*H695+uHOEX*I695+uNES*S695+ uOCEX*N695+uEREX*O695+uHOEX*P695)/('Life tables'!$I$2/2))</f>
        <v>14.46369399100276</v>
      </c>
    </row>
    <row r="696" spans="1:28" x14ac:dyDescent="0.25">
      <c r="A696" s="4">
        <v>690</v>
      </c>
      <c r="C696" s="105">
        <f>IF(male=0,VLOOKUP((($A$5:$A$1570/'Life tables'!$I$2)*2)+age,lifetable,13,1),IF(male=1,VLOOKUP((($A$5:$A$1570/'Life tables'!$I$2)*2)+age,lifetable,10,1),"error"))</f>
        <v>4.9660762749414999E-4</v>
      </c>
      <c r="F696" s="96">
        <f t="shared" si="180"/>
        <v>87.925781276361889</v>
      </c>
      <c r="G696" s="96">
        <f t="shared" si="181"/>
        <v>8.8323287477322001</v>
      </c>
      <c r="H696" s="96">
        <f t="shared" si="182"/>
        <v>0.50442166943527722</v>
      </c>
      <c r="I696" s="96">
        <f t="shared" si="183"/>
        <v>0.20211699242851053</v>
      </c>
      <c r="J696" s="96">
        <f t="shared" si="184"/>
        <v>4.8401687948484366E-2</v>
      </c>
      <c r="K696" s="96">
        <f t="shared" si="185"/>
        <v>0.21120097417399997</v>
      </c>
      <c r="L696" s="96">
        <f t="shared" si="193"/>
        <v>78.127311204643419</v>
      </c>
      <c r="M696" s="96">
        <f t="shared" si="186"/>
        <v>484.22581418222404</v>
      </c>
      <c r="N696" s="96">
        <f t="shared" si="187"/>
        <v>46.631995042707544</v>
      </c>
      <c r="O696" s="96">
        <f t="shared" si="188"/>
        <v>1.1131008880221294</v>
      </c>
      <c r="P696" s="96">
        <f t="shared" si="189"/>
        <v>1.1131008880221294</v>
      </c>
      <c r="Q696" s="96">
        <f t="shared" si="190"/>
        <v>0.26473358595825996</v>
      </c>
      <c r="R696" s="96">
        <f t="shared" si="191"/>
        <v>8.7254999452269055E-2</v>
      </c>
      <c r="S696" s="96">
        <f t="shared" si="194"/>
        <v>435.01562877806168</v>
      </c>
      <c r="T696" s="96">
        <f t="shared" si="195"/>
        <v>112.27749334655847</v>
      </c>
      <c r="U696" s="96">
        <f t="shared" si="196"/>
        <v>316.18250244238925</v>
      </c>
      <c r="V696" s="32">
        <f t="shared" si="197"/>
        <v>1000.0000000000007</v>
      </c>
      <c r="W696" s="100">
        <f>IF(A696=1,((cPH1_+cPHr+(cNES*L696+(cNES+cOSEX)*G696+(cNES+cEREX)*H696+(cNES+cHOEX)*I696+(cNES+cNES)*S696+(cNES+cOSEX)*N696+(cNES+cEREX)*O696+(cNES+cHOEX)*P696)))/(1+cDR)^(A$6:A$65537 + 0.5),(cPHr+(cNES*L696+(cNES+cOSEX)*G696+(cNES+cEREX)*H696+(cNES+cHOEX)*I696+(cNES+cNES)*S696+(cNES+cOSEX)*N696+(cNES+cEREX)*O696+(cNES+cHOEX)*P696))/(1+cDR)^(((cycle + 0.5)/('Life tables'!$I$2/2))))</f>
        <v>29421.128595917777</v>
      </c>
      <c r="X696" s="107">
        <f>((L696+G696+H696+I696+N696+O696+P696+S696)/('Life tables'!$I$2/2))/(1+oDR)^(((cycle + 0.5)/('Life tables'!$I$2/2)))</f>
        <v>14.778450545615653</v>
      </c>
      <c r="Y696" s="31">
        <f>((uNES*L696+ uOCEX*G696+uEREX*H696+uHOEX*I696+uNES*S696+ uOCEX*N696+uEREX*O696+uHOEX*P696)/('Life tables'!$I$2/2))/(1+oDR)^(((cycle + 0.5)/('Life tables'!$I$2/2)))</f>
        <v>9.7400727319997795</v>
      </c>
      <c r="Z696" s="100">
        <f t="shared" si="192"/>
        <v>137683.81327589246</v>
      </c>
      <c r="AA696" s="107">
        <f>((L696+G696+H696+I696+N696+O696+P696+S696)/('Life tables'!$I$2/2))</f>
        <v>21.922064335165594</v>
      </c>
      <c r="AB696" s="31">
        <f>((uNES*L696+ uOCEX*G696+uEREX*H696+uHOEX*I696+uNES*S696+ uOCEX*N696+uEREX*O696+uHOEX*P696)/('Life tables'!$I$2/2))</f>
        <v>14.44823328406626</v>
      </c>
    </row>
    <row r="697" spans="1:28" x14ac:dyDescent="0.25">
      <c r="A697" s="4">
        <v>691</v>
      </c>
      <c r="C697" s="105">
        <f>IF(male=0,VLOOKUP((($A$5:$A$1570/'Life tables'!$I$2)*2)+age,lifetable,13,1),IF(male=1,VLOOKUP((($A$5:$A$1570/'Life tables'!$I$2)*2)+age,lifetable,10,1),"error"))</f>
        <v>4.9660762749414999E-4</v>
      </c>
      <c r="F697" s="96">
        <f t="shared" si="180"/>
        <v>87.831775937052868</v>
      </c>
      <c r="G697" s="96">
        <f t="shared" si="181"/>
        <v>8.8228857146562731</v>
      </c>
      <c r="H697" s="96">
        <f t="shared" si="182"/>
        <v>0.50388236993174429</v>
      </c>
      <c r="I697" s="96">
        <f t="shared" si="183"/>
        <v>0.20190090021781248</v>
      </c>
      <c r="J697" s="96">
        <f t="shared" si="184"/>
        <v>4.834993956441911E-2</v>
      </c>
      <c r="K697" s="96">
        <f t="shared" si="185"/>
        <v>0.21097516987688239</v>
      </c>
      <c r="L697" s="96">
        <f t="shared" si="193"/>
        <v>78.043781842805743</v>
      </c>
      <c r="M697" s="96">
        <f t="shared" si="186"/>
        <v>483.70822827400008</v>
      </c>
      <c r="N697" s="96">
        <f t="shared" si="187"/>
        <v>46.582150398329716</v>
      </c>
      <c r="O697" s="96">
        <f t="shared" si="188"/>
        <v>1.1119111015274856</v>
      </c>
      <c r="P697" s="96">
        <f t="shared" si="189"/>
        <v>1.1119111015274856</v>
      </c>
      <c r="Q697" s="96">
        <f t="shared" si="190"/>
        <v>0.26445061390366803</v>
      </c>
      <c r="R697" s="96">
        <f t="shared" si="191"/>
        <v>8.7161733135571628E-2</v>
      </c>
      <c r="S697" s="96">
        <f t="shared" si="194"/>
        <v>434.55064332557617</v>
      </c>
      <c r="T697" s="96">
        <f t="shared" si="195"/>
        <v>112.59029390002657</v>
      </c>
      <c r="U697" s="96">
        <f t="shared" si="196"/>
        <v>316.4806393454017</v>
      </c>
      <c r="V697" s="32">
        <f t="shared" si="197"/>
        <v>1000.0000000000007</v>
      </c>
      <c r="W697" s="100">
        <f>IF(A697=1,((cPH1_+cPHr+(cNES*L697+(cNES+cOSEX)*G697+(cNES+cEREX)*H697+(cNES+cHOEX)*I697+(cNES+cNES)*S697+(cNES+cOSEX)*N697+(cNES+cEREX)*O697+(cNES+cHOEX)*P697)))/(1+cDR)^(A$6:A$65537 + 0.5),(cPHr+(cNES*L697+(cNES+cOSEX)*G697+(cNES+cEREX)*H697+(cNES+cHOEX)*I697+(cNES+cNES)*S697+(cNES+cOSEX)*N697+(cNES+cEREX)*O697+(cNES+cHOEX)*P697))/(1+cDR)^(((cycle + 0.5)/('Life tables'!$I$2/2))))</f>
        <v>29324.073791456834</v>
      </c>
      <c r="X697" s="107">
        <f>((L697+G697+H697+I697+N697+O697+P697+S697)/('Life tables'!$I$2/2))/(1+oDR)^(((cycle + 0.5)/('Life tables'!$I$2/2)))</f>
        <v>14.754225289647383</v>
      </c>
      <c r="Y697" s="31">
        <f>((uNES*L697+ uOCEX*G697+uEREX*H697+uHOEX*I697+uNES*S697+ uOCEX*N697+uEREX*O697+uHOEX*P697)/('Life tables'!$I$2/2))/(1+oDR)^(((cycle + 0.5)/('Life tables'!$I$2/2)))</f>
        <v>9.7241065286501716</v>
      </c>
      <c r="Z697" s="100">
        <f t="shared" si="192"/>
        <v>137536.66718305158</v>
      </c>
      <c r="AA697" s="107">
        <f>((L697+G697+H697+I697+N697+O697+P697+S697)/('Life tables'!$I$2/2))</f>
        <v>21.898631136916915</v>
      </c>
      <c r="AB697" s="31">
        <f>((uNES*L697+ uOCEX*G697+uEREX*H697+uHOEX*I697+uNES*S697+ uOCEX*N697+uEREX*O697+uHOEX*P697)/('Life tables'!$I$2/2))</f>
        <v>14.432789104583676</v>
      </c>
    </row>
    <row r="698" spans="1:28" x14ac:dyDescent="0.25">
      <c r="A698" s="4">
        <v>692</v>
      </c>
      <c r="C698" s="105">
        <f>IF(male=0,VLOOKUP((($A$5:$A$1570/'Life tables'!$I$2)*2)+age,lifetable,13,1),IF(male=1,VLOOKUP((($A$5:$A$1570/'Life tables'!$I$2)*2)+age,lifetable,10,1),"error"))</f>
        <v>4.9660762749414999E-4</v>
      </c>
      <c r="F698" s="96">
        <f t="shared" si="180"/>
        <v>87.737871966303587</v>
      </c>
      <c r="G698" s="96">
        <f t="shared" si="181"/>
        <v>8.8134528642643257</v>
      </c>
      <c r="H698" s="96">
        <f t="shared" si="182"/>
        <v>0.50334365196979558</v>
      </c>
      <c r="I698" s="96">
        <f t="shared" si="183"/>
        <v>0.20168504102532736</v>
      </c>
      <c r="J698" s="96">
        <f t="shared" si="184"/>
        <v>4.829824698206895E-2</v>
      </c>
      <c r="K698" s="96">
        <f t="shared" si="185"/>
        <v>0.21074960907078935</v>
      </c>
      <c r="L698" s="96">
        <f t="shared" si="193"/>
        <v>77.960342552991278</v>
      </c>
      <c r="M698" s="96">
        <f t="shared" si="186"/>
        <v>483.19119478826883</v>
      </c>
      <c r="N698" s="96">
        <f t="shared" si="187"/>
        <v>46.532358953434837</v>
      </c>
      <c r="O698" s="96">
        <f t="shared" si="188"/>
        <v>1.1107225848989855</v>
      </c>
      <c r="P698" s="96">
        <f t="shared" si="189"/>
        <v>1.1107225848989855</v>
      </c>
      <c r="Q698" s="96">
        <f t="shared" si="190"/>
        <v>0.26416794386681897</v>
      </c>
      <c r="R698" s="96">
        <f t="shared" si="191"/>
        <v>8.7068566362564145E-2</v>
      </c>
      <c r="S698" s="96">
        <f t="shared" si="194"/>
        <v>434.08615415480665</v>
      </c>
      <c r="T698" s="96">
        <f t="shared" si="195"/>
        <v>112.90276009087546</v>
      </c>
      <c r="U698" s="96">
        <f t="shared" si="196"/>
        <v>316.77845752083505</v>
      </c>
      <c r="V698" s="32">
        <f t="shared" si="197"/>
        <v>1000.0000000000007</v>
      </c>
      <c r="W698" s="100">
        <f>IF(A698=1,((cPH1_+cPHr+(cNES*L698+(cNES+cOSEX)*G698+(cNES+cEREX)*H698+(cNES+cHOEX)*I698+(cNES+cNES)*S698+(cNES+cOSEX)*N698+(cNES+cEREX)*O698+(cNES+cHOEX)*P698)))/(1+cDR)^(A$6:A$65537 + 0.5),(cPHr+(cNES*L698+(cNES+cOSEX)*G698+(cNES+cEREX)*H698+(cNES+cHOEX)*I698+(cNES+cNES)*S698+(cNES+cOSEX)*N698+(cNES+cEREX)*O698+(cNES+cHOEX)*P698))/(1+cDR)^(((cycle + 0.5)/('Life tables'!$I$2/2))))</f>
        <v>29227.339142849865</v>
      </c>
      <c r="X698" s="107">
        <f>((L698+G698+H698+I698+N698+O698+P698+S698)/('Life tables'!$I$2/2))/(1+oDR)^(((cycle + 0.5)/('Life tables'!$I$2/2)))</f>
        <v>14.73003974542814</v>
      </c>
      <c r="Y698" s="31">
        <f>((uNES*L698+ uOCEX*G698+uEREX*H698+uHOEX*I698+uNES*S698+ uOCEX*N698+uEREX*O698+uHOEX*P698)/('Life tables'!$I$2/2))/(1+oDR)^(((cycle + 0.5)/('Life tables'!$I$2/2)))</f>
        <v>9.7081664982004447</v>
      </c>
      <c r="Z698" s="100">
        <f t="shared" si="192"/>
        <v>137389.67830277784</v>
      </c>
      <c r="AA698" s="107">
        <f>((L698+G698+H698+I698+N698+O698+P698+S698)/('Life tables'!$I$2/2))</f>
        <v>21.875222988682648</v>
      </c>
      <c r="AB698" s="31">
        <f>((uNES*L698+ uOCEX*G698+uEREX*H698+uHOEX*I698+uNES*S698+ uOCEX*N698+uEREX*O698+uHOEX*P698)/('Life tables'!$I$2/2))</f>
        <v>14.417361434839796</v>
      </c>
    </row>
    <row r="699" spans="1:28" x14ac:dyDescent="0.25">
      <c r="A699" s="4">
        <v>693</v>
      </c>
      <c r="C699" s="105">
        <f>IF(male=0,VLOOKUP((($A$5:$A$1570/'Life tables'!$I$2)*2)+age,lifetable,13,1),IF(male=1,VLOOKUP((($A$5:$A$1570/'Life tables'!$I$2)*2)+age,lifetable,10,1),"error"))</f>
        <v>4.9660762749414999E-4</v>
      </c>
      <c r="F699" s="96">
        <f t="shared" si="180"/>
        <v>87.644069214209409</v>
      </c>
      <c r="G699" s="96">
        <f t="shared" si="181"/>
        <v>8.8040301814981223</v>
      </c>
      <c r="H699" s="96">
        <f t="shared" si="182"/>
        <v>0.50280551468944257</v>
      </c>
      <c r="I699" s="96">
        <f t="shared" si="183"/>
        <v>0.20146941450646594</v>
      </c>
      <c r="J699" s="96">
        <f t="shared" si="184"/>
        <v>4.8246610118913867E-2</v>
      </c>
      <c r="K699" s="96">
        <f t="shared" si="185"/>
        <v>0.21052429139564441</v>
      </c>
      <c r="L699" s="96">
        <f t="shared" si="193"/>
        <v>77.876993202000818</v>
      </c>
      <c r="M699" s="96">
        <f t="shared" si="186"/>
        <v>482.67471317408081</v>
      </c>
      <c r="N699" s="96">
        <f t="shared" si="187"/>
        <v>46.482620654965267</v>
      </c>
      <c r="O699" s="96">
        <f t="shared" si="188"/>
        <v>1.1095353368701484</v>
      </c>
      <c r="P699" s="96">
        <f t="shared" si="189"/>
        <v>1.1095353368701484</v>
      </c>
      <c r="Q699" s="96">
        <f t="shared" si="190"/>
        <v>0.26388557554650049</v>
      </c>
      <c r="R699" s="96">
        <f t="shared" si="191"/>
        <v>8.6975499033968312E-2</v>
      </c>
      <c r="S699" s="96">
        <f t="shared" si="194"/>
        <v>433.62216077079478</v>
      </c>
      <c r="T699" s="96">
        <f t="shared" si="195"/>
        <v>113.21489227654088</v>
      </c>
      <c r="U699" s="96">
        <f t="shared" si="196"/>
        <v>317.07595731126469</v>
      </c>
      <c r="V699" s="32">
        <f t="shared" si="197"/>
        <v>1000.0000000000008</v>
      </c>
      <c r="W699" s="100">
        <f>IF(A699=1,((cPH1_+cPHr+(cNES*L699+(cNES+cOSEX)*G699+(cNES+cEREX)*H699+(cNES+cHOEX)*I699+(cNES+cNES)*S699+(cNES+cOSEX)*N699+(cNES+cEREX)*O699+(cNES+cHOEX)*P699)))/(1+cDR)^(A$6:A$65537 + 0.5),(cPHr+(cNES*L699+(cNES+cOSEX)*G699+(cNES+cEREX)*H699+(cNES+cHOEX)*I699+(cNES+cNES)*S699+(cNES+cOSEX)*N699+(cNES+cEREX)*O699+(cNES+cHOEX)*P699))/(1+cDR)^(((cycle + 0.5)/('Life tables'!$I$2/2))))</f>
        <v>29130.923594762146</v>
      </c>
      <c r="X699" s="107">
        <f>((L699+G699+H699+I699+N699+O699+P699+S699)/('Life tables'!$I$2/2))/(1+oDR)^(((cycle + 0.5)/('Life tables'!$I$2/2)))</f>
        <v>14.705893847811037</v>
      </c>
      <c r="Y699" s="31">
        <f>((uNES*L699+ uOCEX*G699+uEREX*H699+uHOEX*I699+uNES*S699+ uOCEX*N699+uEREX*O699+uHOEX*P699)/('Life tables'!$I$2/2))/(1+oDR)^(((cycle + 0.5)/('Life tables'!$I$2/2)))</f>
        <v>9.6922525977154113</v>
      </c>
      <c r="Z699" s="100">
        <f t="shared" si="192"/>
        <v>137242.84647061501</v>
      </c>
      <c r="AA699" s="107">
        <f>((L699+G699+H699+I699+N699+O699+P699+S699)/('Life tables'!$I$2/2))</f>
        <v>21.85183986361308</v>
      </c>
      <c r="AB699" s="31">
        <f>((uNES*L699+ uOCEX*G699+uEREX*H699+uHOEX*I699+uNES*S699+ uOCEX*N699+uEREX*O699+uHOEX*P699)/('Life tables'!$I$2/2))</f>
        <v>14.401950257140635</v>
      </c>
    </row>
    <row r="700" spans="1:28" x14ac:dyDescent="0.25">
      <c r="A700" s="4">
        <v>694</v>
      </c>
      <c r="C700" s="105">
        <f>IF(male=0,VLOOKUP((($A$5:$A$1570/'Life tables'!$I$2)*2)+age,lifetable,13,1),IF(male=1,VLOOKUP((($A$5:$A$1570/'Life tables'!$I$2)*2)+age,lifetable,10,1),"error"))</f>
        <v>4.9660762749414999E-4</v>
      </c>
      <c r="F700" s="96">
        <f t="shared" si="180"/>
        <v>87.550367532980175</v>
      </c>
      <c r="G700" s="96">
        <f t="shared" si="181"/>
        <v>8.7946176515118317</v>
      </c>
      <c r="H700" s="96">
        <f t="shared" si="182"/>
        <v>0.50226795724282769</v>
      </c>
      <c r="I700" s="96">
        <f t="shared" si="183"/>
        <v>0.20125402032149964</v>
      </c>
      <c r="J700" s="96">
        <f t="shared" si="184"/>
        <v>4.8195028893597822E-2</v>
      </c>
      <c r="K700" s="96">
        <f t="shared" si="185"/>
        <v>0.21029921649645011</v>
      </c>
      <c r="L700" s="96">
        <f t="shared" si="193"/>
        <v>77.793733658513972</v>
      </c>
      <c r="M700" s="96">
        <f t="shared" si="186"/>
        <v>482.15878287921498</v>
      </c>
      <c r="N700" s="96">
        <f t="shared" si="187"/>
        <v>46.432935449740931</v>
      </c>
      <c r="O700" s="96">
        <f t="shared" si="188"/>
        <v>1.1083493561715718</v>
      </c>
      <c r="P700" s="96">
        <f t="shared" si="189"/>
        <v>1.1083493561715718</v>
      </c>
      <c r="Q700" s="96">
        <f t="shared" si="190"/>
        <v>0.26360350864080484</v>
      </c>
      <c r="R700" s="96">
        <f t="shared" si="191"/>
        <v>8.688253105027674E-2</v>
      </c>
      <c r="S700" s="96">
        <f t="shared" si="194"/>
        <v>433.15866267743979</v>
      </c>
      <c r="T700" s="96">
        <f t="shared" si="195"/>
        <v>113.52669081407528</v>
      </c>
      <c r="U700" s="96">
        <f t="shared" si="196"/>
        <v>317.37313905881143</v>
      </c>
      <c r="V700" s="32">
        <f t="shared" si="197"/>
        <v>1000.0000000000007</v>
      </c>
      <c r="W700" s="100">
        <f>IF(A700=1,((cPH1_+cPHr+(cNES*L700+(cNES+cOSEX)*G700+(cNES+cEREX)*H700+(cNES+cHOEX)*I700+(cNES+cNES)*S700+(cNES+cOSEX)*N700+(cNES+cEREX)*O700+(cNES+cHOEX)*P700)))/(1+cDR)^(A$6:A$65537 + 0.5),(cPHr+(cNES*L700+(cNES+cOSEX)*G700+(cNES+cEREX)*H700+(cNES+cHOEX)*I700+(cNES+cNES)*S700+(cNES+cOSEX)*N700+(cNES+cEREX)*O700+(cNES+cHOEX)*P700))/(1+cDR)^(((cycle + 0.5)/('Life tables'!$I$2/2))))</f>
        <v>29034.826095299275</v>
      </c>
      <c r="X700" s="107">
        <f>((L700+G700+H700+I700+N700+O700+P700+S700)/('Life tables'!$I$2/2))/(1+oDR)^(((cycle + 0.5)/('Life tables'!$I$2/2)))</f>
        <v>14.681787531758362</v>
      </c>
      <c r="Y700" s="31">
        <f>((uNES*L700+ uOCEX*G700+uEREX*H700+uHOEX*I700+uNES*S700+ uOCEX*N700+uEREX*O700+uHOEX*P700)/('Life tables'!$I$2/2))/(1+oDR)^(((cycle + 0.5)/('Life tables'!$I$2/2)))</f>
        <v>9.6763647843317742</v>
      </c>
      <c r="Z700" s="100">
        <f t="shared" si="192"/>
        <v>137096.1715221137</v>
      </c>
      <c r="AA700" s="107">
        <f>((L700+G700+H700+I700+N700+O700+P700+S700)/('Life tables'!$I$2/2))</f>
        <v>21.828481734890619</v>
      </c>
      <c r="AB700" s="31">
        <f>((uNES*L700+ uOCEX*G700+uEREX*H700+uHOEX*I700+uNES*S700+ uOCEX*N700+uEREX*O700+uHOEX*P700)/('Life tables'!$I$2/2))</f>
        <v>14.386555553813288</v>
      </c>
    </row>
    <row r="701" spans="1:28" x14ac:dyDescent="0.25">
      <c r="A701" s="4">
        <v>695</v>
      </c>
      <c r="C701" s="105">
        <f>IF(male=0,VLOOKUP((($A$5:$A$1570/'Life tables'!$I$2)*2)+age,lifetable,13,1),IF(male=1,VLOOKUP((($A$5:$A$1570/'Life tables'!$I$2)*2)+age,lifetable,10,1),"error"))</f>
        <v>4.9660762749414999E-4</v>
      </c>
      <c r="F701" s="96">
        <f t="shared" si="180"/>
        <v>87.456766776845981</v>
      </c>
      <c r="G701" s="96">
        <f t="shared" si="181"/>
        <v>8.7852152596625608</v>
      </c>
      <c r="H701" s="96">
        <f t="shared" si="182"/>
        <v>0.501730978793683</v>
      </c>
      <c r="I701" s="96">
        <f t="shared" si="183"/>
        <v>0.20103885813534386</v>
      </c>
      <c r="J701" s="96">
        <f t="shared" si="184"/>
        <v>4.8143503225876891E-2</v>
      </c>
      <c r="K701" s="96">
        <f t="shared" si="185"/>
        <v>0.21007438402306178</v>
      </c>
      <c r="L701" s="96">
        <f t="shared" si="193"/>
        <v>77.710563793005463</v>
      </c>
      <c r="M701" s="96">
        <f t="shared" si="186"/>
        <v>481.64340335026799</v>
      </c>
      <c r="N701" s="96">
        <f t="shared" si="187"/>
        <v>46.383303284467878</v>
      </c>
      <c r="O701" s="96">
        <f t="shared" si="188"/>
        <v>1.1071646415311347</v>
      </c>
      <c r="P701" s="96">
        <f t="shared" si="189"/>
        <v>1.1071646415311347</v>
      </c>
      <c r="Q701" s="96">
        <f t="shared" si="190"/>
        <v>0.26332174284717813</v>
      </c>
      <c r="R701" s="96">
        <f t="shared" si="191"/>
        <v>8.6789662311769017E-2</v>
      </c>
      <c r="S701" s="96">
        <f t="shared" si="194"/>
        <v>432.69565937757892</v>
      </c>
      <c r="T701" s="96">
        <f t="shared" si="195"/>
        <v>113.83815606014834</v>
      </c>
      <c r="U701" s="96">
        <f t="shared" si="196"/>
        <v>317.67000310514624</v>
      </c>
      <c r="V701" s="32">
        <f t="shared" si="197"/>
        <v>1000.0000000000007</v>
      </c>
      <c r="W701" s="100">
        <f>IF(A701=1,((cPH1_+cPHr+(cNES*L701+(cNES+cOSEX)*G701+(cNES+cEREX)*H701+(cNES+cHOEX)*I701+(cNES+cNES)*S701+(cNES+cOSEX)*N701+(cNES+cEREX)*O701+(cNES+cHOEX)*P701)))/(1+cDR)^(A$6:A$65537 + 0.5),(cPHr+(cNES*L701+(cNES+cOSEX)*G701+(cNES+cEREX)*H701+(cNES+cHOEX)*I701+(cNES+cNES)*S701+(cNES+cOSEX)*N701+(cNES+cEREX)*O701+(cNES+cHOEX)*P701))/(1+cDR)^(((cycle + 0.5)/('Life tables'!$I$2/2))))</f>
        <v>28939.04559599789</v>
      </c>
      <c r="X701" s="107">
        <f>((L701+G701+H701+I701+N701+O701+P701+S701)/('Life tables'!$I$2/2))/(1+oDR)^(((cycle + 0.5)/('Life tables'!$I$2/2)))</f>
        <v>14.657720732341311</v>
      </c>
      <c r="Y701" s="31">
        <f>((uNES*L701+ uOCEX*G701+uEREX*H701+uHOEX*I701+uNES*S701+ uOCEX*N701+uEREX*O701+uHOEX*P701)/('Life tables'!$I$2/2))/(1+oDR)^(((cycle + 0.5)/('Life tables'!$I$2/2)))</f>
        <v>9.6605030152579552</v>
      </c>
      <c r="Z701" s="100">
        <f t="shared" si="192"/>
        <v>136949.6532928391</v>
      </c>
      <c r="AA701" s="107">
        <f>((L701+G701+H701+I701+N701+O701+P701+S701)/('Life tables'!$I$2/2))</f>
        <v>21.805148575729628</v>
      </c>
      <c r="AB701" s="31">
        <f>((uNES*L701+ uOCEX*G701+uEREX*H701+uHOEX*I701+uNES*S701+ uOCEX*N701+uEREX*O701+uHOEX*P701)/('Life tables'!$I$2/2))</f>
        <v>14.371177307205825</v>
      </c>
    </row>
    <row r="702" spans="1:28" x14ac:dyDescent="0.25">
      <c r="A702" s="4">
        <v>696</v>
      </c>
      <c r="C702" s="105">
        <f>IF(male=0,VLOOKUP((($A$5:$A$1570/'Life tables'!$I$2)*2)+age,lifetable,13,1),IF(male=1,VLOOKUP((($A$5:$A$1570/'Life tables'!$I$2)*2)+age,lifetable,10,1),"error"))</f>
        <v>4.9660762749414999E-4</v>
      </c>
      <c r="F702" s="96">
        <f t="shared" si="180"/>
        <v>87.363266801967427</v>
      </c>
      <c r="G702" s="96">
        <f t="shared" si="181"/>
        <v>8.7758229915013448</v>
      </c>
      <c r="H702" s="96">
        <f t="shared" si="182"/>
        <v>0.50119457851681593</v>
      </c>
      <c r="I702" s="96">
        <f t="shared" si="183"/>
        <v>0.20082392761735168</v>
      </c>
      <c r="J702" s="96">
        <f t="shared" si="184"/>
        <v>4.8092033036569851E-2</v>
      </c>
      <c r="K702" s="96">
        <f t="shared" si="185"/>
        <v>0.20984979362997191</v>
      </c>
      <c r="L702" s="96">
        <f t="shared" si="193"/>
        <v>77.627483477665379</v>
      </c>
      <c r="M702" s="96">
        <f t="shared" si="186"/>
        <v>481.1285740327387</v>
      </c>
      <c r="N702" s="96">
        <f t="shared" si="187"/>
        <v>46.333724105746455</v>
      </c>
      <c r="O702" s="96">
        <f t="shared" si="188"/>
        <v>1.1059811916741924</v>
      </c>
      <c r="P702" s="96">
        <f t="shared" si="189"/>
        <v>1.1059811916741924</v>
      </c>
      <c r="Q702" s="96">
        <f t="shared" si="190"/>
        <v>0.26304027786246609</v>
      </c>
      <c r="R702" s="96">
        <f t="shared" si="191"/>
        <v>8.6696892718526875E-2</v>
      </c>
      <c r="S702" s="96">
        <f t="shared" si="194"/>
        <v>432.23315037306287</v>
      </c>
      <c r="T702" s="96">
        <f t="shared" si="195"/>
        <v>114.14928837104738</v>
      </c>
      <c r="U702" s="96">
        <f t="shared" si="196"/>
        <v>317.96654979149474</v>
      </c>
      <c r="V702" s="32">
        <f t="shared" si="197"/>
        <v>1000.0000000000007</v>
      </c>
      <c r="W702" s="100">
        <f>IF(A702=1,((cPH1_+cPHr+(cNES*L702+(cNES+cOSEX)*G702+(cNES+cEREX)*H702+(cNES+cHOEX)*I702+(cNES+cNES)*S702+(cNES+cOSEX)*N702+(cNES+cEREX)*O702+(cNES+cHOEX)*P702)))/(1+cDR)^(A$6:A$65537 + 0.5),(cPHr+(cNES*L702+(cNES+cOSEX)*G702+(cNES+cEREX)*H702+(cNES+cHOEX)*I702+(cNES+cNES)*S702+(cNES+cOSEX)*N702+(cNES+cEREX)*O702+(cNES+cHOEX)*P702))/(1+cDR)^(((cycle + 0.5)/('Life tables'!$I$2/2))))</f>
        <v>28843.581051816283</v>
      </c>
      <c r="X702" s="107">
        <f>((L702+G702+H702+I702+N702+O702+P702+S702)/('Life tables'!$I$2/2))/(1+oDR)^(((cycle + 0.5)/('Life tables'!$I$2/2)))</f>
        <v>14.633693384739667</v>
      </c>
      <c r="Y702" s="31">
        <f>((uNES*L702+ uOCEX*G702+uEREX*H702+uHOEX*I702+uNES*S702+ uOCEX*N702+uEREX*O702+uHOEX*P702)/('Life tables'!$I$2/2))/(1+oDR)^(((cycle + 0.5)/('Life tables'!$I$2/2)))</f>
        <v>9.6446672477738868</v>
      </c>
      <c r="Z702" s="100">
        <f t="shared" si="192"/>
        <v>136803.29161837889</v>
      </c>
      <c r="AA702" s="107">
        <f>((L702+G702+H702+I702+N702+O702+P702+S702)/('Life tables'!$I$2/2))</f>
        <v>21.781840359376201</v>
      </c>
      <c r="AB702" s="31">
        <f>((uNES*L702+ uOCEX*G702+uEREX*H702+uHOEX*I702+uNES*S702+ uOCEX*N702+uEREX*O702+uHOEX*P702)/('Life tables'!$I$2/2))</f>
        <v>14.35581549968715</v>
      </c>
    </row>
    <row r="703" spans="1:28" x14ac:dyDescent="0.25">
      <c r="A703" s="4">
        <v>697</v>
      </c>
      <c r="C703" s="105">
        <f>IF(male=0,VLOOKUP((($A$5:$A$1570/'Life tables'!$I$2)*2)+age,lifetable,13,1),IF(male=1,VLOOKUP((($A$5:$A$1570/'Life tables'!$I$2)*2)+age,lifetable,10,1),"error"))</f>
        <v>4.9660762749414999E-4</v>
      </c>
      <c r="F703" s="96">
        <f t="shared" si="180"/>
        <v>87.26986746635005</v>
      </c>
      <c r="G703" s="96">
        <f t="shared" si="181"/>
        <v>8.7664408327645393</v>
      </c>
      <c r="H703" s="96">
        <f t="shared" si="182"/>
        <v>0.50065875559761797</v>
      </c>
      <c r="I703" s="96">
        <f t="shared" si="183"/>
        <v>0.20060922844111723</v>
      </c>
      <c r="J703" s="96">
        <f t="shared" si="184"/>
        <v>4.8040618247511116E-2</v>
      </c>
      <c r="K703" s="96">
        <f t="shared" si="185"/>
        <v>0.20962544497610447</v>
      </c>
      <c r="L703" s="96">
        <f t="shared" si="193"/>
        <v>77.544492586323159</v>
      </c>
      <c r="M703" s="96">
        <f t="shared" si="186"/>
        <v>480.61429437110854</v>
      </c>
      <c r="N703" s="96">
        <f t="shared" si="187"/>
        <v>46.284197860079026</v>
      </c>
      <c r="O703" s="96">
        <f t="shared" si="188"/>
        <v>1.104799005323762</v>
      </c>
      <c r="P703" s="96">
        <f t="shared" si="189"/>
        <v>1.104799005323762</v>
      </c>
      <c r="Q703" s="96">
        <f t="shared" si="190"/>
        <v>0.26275911338295838</v>
      </c>
      <c r="R703" s="96">
        <f t="shared" si="191"/>
        <v>8.6604222170448733E-2</v>
      </c>
      <c r="S703" s="96">
        <f t="shared" si="194"/>
        <v>431.77113516482859</v>
      </c>
      <c r="T703" s="96">
        <f t="shared" si="195"/>
        <v>114.46008810267784</v>
      </c>
      <c r="U703" s="96">
        <f t="shared" si="196"/>
        <v>318.26277945864132</v>
      </c>
      <c r="V703" s="32">
        <f t="shared" si="197"/>
        <v>1000.0000000000007</v>
      </c>
      <c r="W703" s="100">
        <f>IF(A703=1,((cPH1_+cPHr+(cNES*L703+(cNES+cOSEX)*G703+(cNES+cEREX)*H703+(cNES+cHOEX)*I703+(cNES+cNES)*S703+(cNES+cOSEX)*N703+(cNES+cEREX)*O703+(cNES+cHOEX)*P703)))/(1+cDR)^(A$6:A$65537 + 0.5),(cPHr+(cNES*L703+(cNES+cOSEX)*G703+(cNES+cEREX)*H703+(cNES+cHOEX)*I703+(cNES+cNES)*S703+(cNES+cOSEX)*N703+(cNES+cEREX)*O703+(cNES+cHOEX)*P703))/(1+cDR)^(((cycle + 0.5)/('Life tables'!$I$2/2))))</f>
        <v>28748.431421124904</v>
      </c>
      <c r="X703" s="107">
        <f>((L703+G703+H703+I703+N703+O703+P703+S703)/('Life tables'!$I$2/2))/(1+oDR)^(((cycle + 0.5)/('Life tables'!$I$2/2)))</f>
        <v>14.609705424241552</v>
      </c>
      <c r="Y703" s="31">
        <f>((uNES*L703+ uOCEX*G703+uEREX*H703+uHOEX*I703+uNES*S703+ uOCEX*N703+uEREX*O703+uHOEX*P703)/('Life tables'!$I$2/2))/(1+oDR)^(((cycle + 0.5)/('Life tables'!$I$2/2)))</f>
        <v>9.6288574392308384</v>
      </c>
      <c r="Z703" s="100">
        <f t="shared" si="192"/>
        <v>136657.08633435008</v>
      </c>
      <c r="AA703" s="107">
        <f>((L703+G703+H703+I703+N703+O703+P703+S703)/('Life tables'!$I$2/2))</f>
        <v>21.758557059108014</v>
      </c>
      <c r="AB703" s="31">
        <f>((uNES*L703+ uOCEX*G703+uEREX*H703+uHOEX*I703+uNES*S703+ uOCEX*N703+uEREX*O703+uHOEX*P703)/('Life tables'!$I$2/2))</f>
        <v>14.340470113646891</v>
      </c>
    </row>
    <row r="704" spans="1:28" x14ac:dyDescent="0.25">
      <c r="A704" s="4">
        <v>698</v>
      </c>
      <c r="C704" s="105">
        <f>IF(male=0,VLOOKUP((($A$5:$A$1570/'Life tables'!$I$2)*2)+age,lifetable,13,1),IF(male=1,VLOOKUP((($A$5:$A$1570/'Life tables'!$I$2)*2)+age,lifetable,10,1),"error"))</f>
        <v>4.9660762749414999E-4</v>
      </c>
      <c r="F704" s="96">
        <f t="shared" si="180"/>
        <v>87.176568629762883</v>
      </c>
      <c r="G704" s="96">
        <f t="shared" si="181"/>
        <v>8.7570687693656524</v>
      </c>
      <c r="H704" s="96">
        <f t="shared" si="182"/>
        <v>0.50012350923159765</v>
      </c>
      <c r="I704" s="96">
        <f t="shared" si="183"/>
        <v>0.2003947602842884</v>
      </c>
      <c r="J704" s="96">
        <f t="shared" si="184"/>
        <v>4.7989258781505881E-2</v>
      </c>
      <c r="K704" s="96">
        <f t="shared" si="185"/>
        <v>0.20940133772461955</v>
      </c>
      <c r="L704" s="96">
        <f t="shared" si="193"/>
        <v>77.461590994375214</v>
      </c>
      <c r="M704" s="96">
        <f t="shared" si="186"/>
        <v>480.10056380891865</v>
      </c>
      <c r="N704" s="96">
        <f t="shared" si="187"/>
        <v>46.23472449387738</v>
      </c>
      <c r="O704" s="96">
        <f t="shared" si="188"/>
        <v>1.1036180812006988</v>
      </c>
      <c r="P704" s="96">
        <f t="shared" si="189"/>
        <v>1.1036180812006988</v>
      </c>
      <c r="Q704" s="96">
        <f t="shared" si="190"/>
        <v>0.26247824910443041</v>
      </c>
      <c r="R704" s="96">
        <f t="shared" si="191"/>
        <v>8.6511650567263551E-2</v>
      </c>
      <c r="S704" s="96">
        <f t="shared" si="194"/>
        <v>431.30961325296818</v>
      </c>
      <c r="T704" s="96">
        <f t="shared" si="195"/>
        <v>114.77055561056378</v>
      </c>
      <c r="U704" s="96">
        <f t="shared" si="196"/>
        <v>318.55869244693321</v>
      </c>
      <c r="V704" s="32">
        <f t="shared" si="197"/>
        <v>1000.0000000000007</v>
      </c>
      <c r="W704" s="100">
        <f>IF(A704=1,((cPH1_+cPHr+(cNES*L704+(cNES+cOSEX)*G704+(cNES+cEREX)*H704+(cNES+cHOEX)*I704+(cNES+cNES)*S704+(cNES+cOSEX)*N704+(cNES+cEREX)*O704+(cNES+cHOEX)*P704)))/(1+cDR)^(A$6:A$65537 + 0.5),(cPHr+(cNES*L704+(cNES+cOSEX)*G704+(cNES+cEREX)*H704+(cNES+cHOEX)*I704+(cNES+cNES)*S704+(cNES+cOSEX)*N704+(cNES+cEREX)*O704+(cNES+cHOEX)*P704))/(1+cDR)^(((cycle + 0.5)/('Life tables'!$I$2/2))))</f>
        <v>28653.595665696859</v>
      </c>
      <c r="X704" s="107">
        <f>((L704+G704+H704+I704+N704+O704+P704+S704)/('Life tables'!$I$2/2))/(1+oDR)^(((cycle + 0.5)/('Life tables'!$I$2/2)))</f>
        <v>14.585756786243122</v>
      </c>
      <c r="Y704" s="31">
        <f>((uNES*L704+ uOCEX*G704+uEREX*H704+uHOEX*I704+uNES*S704+ uOCEX*N704+uEREX*O704+uHOEX*P704)/('Life tables'!$I$2/2))/(1+oDR)^(((cycle + 0.5)/('Life tables'!$I$2/2)))</f>
        <v>9.6130735470512434</v>
      </c>
      <c r="Z704" s="100">
        <f t="shared" si="192"/>
        <v>136511.03727640607</v>
      </c>
      <c r="AA704" s="107">
        <f>((L704+G704+H704+I704+N704+O704+P704+S704)/('Life tables'!$I$2/2))</f>
        <v>21.735298648234128</v>
      </c>
      <c r="AB704" s="31">
        <f>((uNES*L704+ uOCEX*G704+uEREX*H704+uHOEX*I704+uNES*S704+ uOCEX*N704+uEREX*O704+uHOEX*P704)/('Life tables'!$I$2/2))</f>
        <v>14.325141131495307</v>
      </c>
    </row>
    <row r="705" spans="1:28" x14ac:dyDescent="0.25">
      <c r="A705" s="4">
        <v>699</v>
      </c>
      <c r="C705" s="105">
        <f>IF(male=0,VLOOKUP((($A$5:$A$1570/'Life tables'!$I$2)*2)+age,lifetable,13,1),IF(male=1,VLOOKUP((($A$5:$A$1570/'Life tables'!$I$2)*2)+age,lifetable,10,1),"error"))</f>
        <v>4.9660762749414999E-4</v>
      </c>
      <c r="F705" s="96">
        <f t="shared" si="180"/>
        <v>87.083370153660724</v>
      </c>
      <c r="G705" s="96">
        <f t="shared" si="181"/>
        <v>8.7477067873875249</v>
      </c>
      <c r="H705" s="96">
        <f t="shared" si="182"/>
        <v>0.49958883862393466</v>
      </c>
      <c r="I705" s="96">
        <f t="shared" si="183"/>
        <v>0.20018052282838816</v>
      </c>
      <c r="J705" s="96">
        <f t="shared" si="184"/>
        <v>4.7937954562287242E-2</v>
      </c>
      <c r="K705" s="96">
        <f t="shared" si="185"/>
        <v>0.20917747154272642</v>
      </c>
      <c r="L705" s="96">
        <f t="shared" si="193"/>
        <v>77.378778578715867</v>
      </c>
      <c r="M705" s="96">
        <f t="shared" si="186"/>
        <v>479.58738178884295</v>
      </c>
      <c r="N705" s="96">
        <f t="shared" si="187"/>
        <v>46.18530395346982</v>
      </c>
      <c r="O705" s="96">
        <f t="shared" si="188"/>
        <v>1.1024384180238649</v>
      </c>
      <c r="P705" s="96">
        <f t="shared" si="189"/>
        <v>1.1024384180238649</v>
      </c>
      <c r="Q705" s="96">
        <f t="shared" si="190"/>
        <v>0.26219768472218374</v>
      </c>
      <c r="R705" s="96">
        <f t="shared" si="191"/>
        <v>8.6419177808544065E-2</v>
      </c>
      <c r="S705" s="96">
        <f t="shared" si="194"/>
        <v>430.84858413679467</v>
      </c>
      <c r="T705" s="96">
        <f t="shared" si="195"/>
        <v>115.08069124984824</v>
      </c>
      <c r="U705" s="96">
        <f t="shared" si="196"/>
        <v>318.8542890962845</v>
      </c>
      <c r="V705" s="32">
        <f t="shared" si="197"/>
        <v>1000.0000000000007</v>
      </c>
      <c r="W705" s="100">
        <f>IF(A705=1,((cPH1_+cPHr+(cNES*L705+(cNES+cOSEX)*G705+(cNES+cEREX)*H705+(cNES+cHOEX)*I705+(cNES+cNES)*S705+(cNES+cOSEX)*N705+(cNES+cEREX)*O705+(cNES+cHOEX)*P705)))/(1+cDR)^(A$6:A$65537 + 0.5),(cPHr+(cNES*L705+(cNES+cOSEX)*G705+(cNES+cEREX)*H705+(cNES+cHOEX)*I705+(cNES+cNES)*S705+(cNES+cOSEX)*N705+(cNES+cEREX)*O705+(cNES+cHOEX)*P705))/(1+cDR)^(((cycle + 0.5)/('Life tables'!$I$2/2))))</f>
        <v>28559.072750698371</v>
      </c>
      <c r="X705" s="107">
        <f>((L705+G705+H705+I705+N705+O705+P705+S705)/('Life tables'!$I$2/2))/(1+oDR)^(((cycle + 0.5)/('Life tables'!$I$2/2)))</f>
        <v>14.561847406248328</v>
      </c>
      <c r="Y705" s="31">
        <f>((uNES*L705+ uOCEX*G705+uEREX*H705+uHOEX*I705+uNES*S705+ uOCEX*N705+uEREX*O705+uHOEX*P705)/('Life tables'!$I$2/2))/(1+oDR)^(((cycle + 0.5)/('Life tables'!$I$2/2)))</f>
        <v>9.597315528728517</v>
      </c>
      <c r="Z705" s="100">
        <f t="shared" si="192"/>
        <v>136365.14428024317</v>
      </c>
      <c r="AA705" s="107">
        <f>((L705+G705+H705+I705+N705+O705+P705+S705)/('Life tables'!$I$2/2))</f>
        <v>21.712065100094854</v>
      </c>
      <c r="AB705" s="31">
        <f>((uNES*L705+ uOCEX*G705+uEREX*H705+uHOEX*I705+uNES*S705+ uOCEX*N705+uEREX*O705+uHOEX*P705)/('Life tables'!$I$2/2))</f>
        <v>14.309828535663156</v>
      </c>
    </row>
    <row r="706" spans="1:28" x14ac:dyDescent="0.25">
      <c r="A706" s="4">
        <v>700</v>
      </c>
      <c r="C706" s="105">
        <f>IF(male=0,VLOOKUP((($A$5:$A$1570/'Life tables'!$I$2)*2)+age,lifetable,13,1),IF(male=1,VLOOKUP((($A$5:$A$1570/'Life tables'!$I$2)*2)+age,lifetable,10,1),"error"))</f>
        <v>4.9660762749414999E-4</v>
      </c>
      <c r="F706" s="96">
        <f t="shared" si="180"/>
        <v>86.990271901110106</v>
      </c>
      <c r="G706" s="96">
        <f t="shared" si="181"/>
        <v>8.7383548730749094</v>
      </c>
      <c r="H706" s="96">
        <f t="shared" si="182"/>
        <v>0.499054742989055</v>
      </c>
      <c r="I706" s="96">
        <f t="shared" si="183"/>
        <v>0.19996651575864444</v>
      </c>
      <c r="J706" s="96">
        <f t="shared" si="184"/>
        <v>4.7886705514475651E-2</v>
      </c>
      <c r="K706" s="96">
        <f t="shared" si="185"/>
        <v>0.20895384610150586</v>
      </c>
      <c r="L706" s="96">
        <f t="shared" si="193"/>
        <v>77.296055217671523</v>
      </c>
      <c r="M706" s="96">
        <f t="shared" si="186"/>
        <v>479.07474775275779</v>
      </c>
      <c r="N706" s="96">
        <f t="shared" si="187"/>
        <v>46.135936185107823</v>
      </c>
      <c r="O706" s="96">
        <f t="shared" si="188"/>
        <v>1.1012600145102884</v>
      </c>
      <c r="P706" s="96">
        <f t="shared" si="189"/>
        <v>1.1012600145102884</v>
      </c>
      <c r="Q706" s="96">
        <f t="shared" si="190"/>
        <v>0.26191741993108358</v>
      </c>
      <c r="R706" s="96">
        <f t="shared" si="191"/>
        <v>8.6326803793719264E-2</v>
      </c>
      <c r="S706" s="96">
        <f t="shared" si="194"/>
        <v>430.38804731490461</v>
      </c>
      <c r="T706" s="96">
        <f t="shared" si="195"/>
        <v>115.3904953752938</v>
      </c>
      <c r="U706" s="96">
        <f t="shared" si="196"/>
        <v>319.14956974617974</v>
      </c>
      <c r="V706" s="32">
        <f t="shared" si="197"/>
        <v>1000.0000000000007</v>
      </c>
      <c r="W706" s="100">
        <f>IF(A706=1,((cPH1_+cPHr+(cNES*L706+(cNES+cOSEX)*G706+(cNES+cEREX)*H706+(cNES+cHOEX)*I706+(cNES+cNES)*S706+(cNES+cOSEX)*N706+(cNES+cEREX)*O706+(cNES+cHOEX)*P706)))/(1+cDR)^(A$6:A$65537 + 0.5),(cPHr+(cNES*L706+(cNES+cOSEX)*G706+(cNES+cEREX)*H706+(cNES+cHOEX)*I706+(cNES+cNES)*S706+(cNES+cOSEX)*N706+(cNES+cEREX)*O706+(cNES+cHOEX)*P706))/(1+cDR)^(((cycle + 0.5)/('Life tables'!$I$2/2))))</f>
        <v>28464.861644679117</v>
      </c>
      <c r="X706" s="107">
        <f>((L706+G706+H706+I706+N706+O706+P706+S706)/('Life tables'!$I$2/2))/(1+oDR)^(((cycle + 0.5)/('Life tables'!$I$2/2)))</f>
        <v>14.537977219868607</v>
      </c>
      <c r="Y706" s="31">
        <f>((uNES*L706+ uOCEX*G706+uEREX*H706+uHOEX*I706+uNES*S706+ uOCEX*N706+uEREX*O706+uHOEX*P706)/('Life tables'!$I$2/2))/(1+oDR)^(((cycle + 0.5)/('Life tables'!$I$2/2)))</f>
        <v>9.5815833418268781</v>
      </c>
      <c r="Z706" s="100">
        <f t="shared" si="192"/>
        <v>136219.40718160669</v>
      </c>
      <c r="AA706" s="107">
        <f>((L706+G706+H706+I706+N706+O706+P706+S706)/('Life tables'!$I$2/2))</f>
        <v>21.688856388061545</v>
      </c>
      <c r="AB706" s="31">
        <f>((uNES*L706+ uOCEX*G706+uEREX*H706+uHOEX*I706+uNES*S706+ uOCEX*N706+uEREX*O706+uHOEX*P706)/('Life tables'!$I$2/2))</f>
        <v>14.294532308601607</v>
      </c>
    </row>
    <row r="707" spans="1:28" x14ac:dyDescent="0.25">
      <c r="A707" s="4">
        <v>701</v>
      </c>
      <c r="C707" s="105">
        <f>IF(male=0,VLOOKUP((($A$5:$A$1570/'Life tables'!$I$2)*2)+age,lifetable,13,1),IF(male=1,VLOOKUP((($A$5:$A$1570/'Life tables'!$I$2)*2)+age,lifetable,10,1),"error"))</f>
        <v>4.9660762749414999E-4</v>
      </c>
      <c r="F707" s="96">
        <f t="shared" si="180"/>
        <v>86.897273736718745</v>
      </c>
      <c r="G707" s="96">
        <f t="shared" si="181"/>
        <v>8.7290130128273624</v>
      </c>
      <c r="H707" s="96">
        <f t="shared" si="182"/>
        <v>0.49852122155022627</v>
      </c>
      <c r="I707" s="96">
        <f t="shared" si="183"/>
        <v>0.19975273876382793</v>
      </c>
      <c r="J707" s="96">
        <f t="shared" si="184"/>
        <v>4.7835511563539872E-2</v>
      </c>
      <c r="K707" s="96">
        <f t="shared" si="185"/>
        <v>0.20873046107574064</v>
      </c>
      <c r="L707" s="96">
        <f t="shared" si="193"/>
        <v>77.213420790938045</v>
      </c>
      <c r="M707" s="96">
        <f t="shared" si="186"/>
        <v>478.56266114180841</v>
      </c>
      <c r="N707" s="96">
        <f t="shared" si="187"/>
        <v>46.086621134972468</v>
      </c>
      <c r="O707" s="96">
        <f t="shared" si="188"/>
        <v>1.1000828693753173</v>
      </c>
      <c r="P707" s="96">
        <f t="shared" si="189"/>
        <v>1.1000828693753173</v>
      </c>
      <c r="Q707" s="96">
        <f t="shared" si="190"/>
        <v>0.26163745442559555</v>
      </c>
      <c r="R707" s="96">
        <f t="shared" si="191"/>
        <v>8.6234528422086371E-2</v>
      </c>
      <c r="S707" s="96">
        <f t="shared" si="194"/>
        <v>429.9280022852376</v>
      </c>
      <c r="T707" s="96">
        <f t="shared" si="195"/>
        <v>115.69996834128293</v>
      </c>
      <c r="U707" s="96">
        <f t="shared" si="196"/>
        <v>319.44453473567756</v>
      </c>
      <c r="V707" s="32">
        <f t="shared" si="197"/>
        <v>1000.0000000000007</v>
      </c>
      <c r="W707" s="100">
        <f>IF(A707=1,((cPH1_+cPHr+(cNES*L707+(cNES+cOSEX)*G707+(cNES+cEREX)*H707+(cNES+cHOEX)*I707+(cNES+cNES)*S707+(cNES+cOSEX)*N707+(cNES+cEREX)*O707+(cNES+cHOEX)*P707)))/(1+cDR)^(A$6:A$65537 + 0.5),(cPHr+(cNES*L707+(cNES+cOSEX)*G707+(cNES+cEREX)*H707+(cNES+cHOEX)*I707+(cNES+cNES)*S707+(cNES+cOSEX)*N707+(cNES+cEREX)*O707+(cNES+cHOEX)*P707))/(1+cDR)^(((cycle + 0.5)/('Life tables'!$I$2/2))))</f>
        <v>28370.961319562568</v>
      </c>
      <c r="X707" s="107">
        <f>((L707+G707+H707+I707+N707+O707+P707+S707)/('Life tables'!$I$2/2))/(1+oDR)^(((cycle + 0.5)/('Life tables'!$I$2/2)))</f>
        <v>14.514146162822668</v>
      </c>
      <c r="Y707" s="31">
        <f>((uNES*L707+ uOCEX*G707+uEREX*H707+uHOEX*I707+uNES*S707+ uOCEX*N707+uEREX*O707+uHOEX*P707)/('Life tables'!$I$2/2))/(1+oDR)^(((cycle + 0.5)/('Life tables'!$I$2/2)))</f>
        <v>9.5658769439811966</v>
      </c>
      <c r="Z707" s="100">
        <f t="shared" si="192"/>
        <v>136073.82581629689</v>
      </c>
      <c r="AA707" s="107">
        <f>((L707+G707+H707+I707+N707+O707+P707+S707)/('Life tables'!$I$2/2))</f>
        <v>21.665672485536486</v>
      </c>
      <c r="AB707" s="31">
        <f>((uNES*L707+ uOCEX*G707+uEREX*H707+uHOEX*I707+uNES*S707+ uOCEX*N707+uEREX*O707+uHOEX*P707)/('Life tables'!$I$2/2))</f>
        <v>14.279252432782148</v>
      </c>
    </row>
    <row r="708" spans="1:28" x14ac:dyDescent="0.25">
      <c r="A708" s="4">
        <v>702</v>
      </c>
      <c r="C708" s="105">
        <f>IF(male=0,VLOOKUP((($A$5:$A$1570/'Life tables'!$I$2)*2)+age,lifetable,13,1),IF(male=1,VLOOKUP((($A$5:$A$1570/'Life tables'!$I$2)*2)+age,lifetable,10,1),"error"))</f>
        <v>4.9660762749414999E-4</v>
      </c>
      <c r="F708" s="96">
        <f t="shared" si="180"/>
        <v>86.804375526568208</v>
      </c>
      <c r="G708" s="96">
        <f t="shared" si="181"/>
        <v>8.719681193192498</v>
      </c>
      <c r="H708" s="96">
        <f t="shared" si="182"/>
        <v>0.49798827353917136</v>
      </c>
      <c r="I708" s="96">
        <f t="shared" si="183"/>
        <v>0.19953919153609728</v>
      </c>
      <c r="J708" s="96">
        <f t="shared" si="184"/>
        <v>4.778437263576002E-2</v>
      </c>
      <c r="K708" s="96">
        <f t="shared" si="185"/>
        <v>0.20850731614375367</v>
      </c>
      <c r="L708" s="96">
        <f t="shared" si="193"/>
        <v>77.130875179520928</v>
      </c>
      <c r="M708" s="96">
        <f t="shared" si="186"/>
        <v>478.05112139647201</v>
      </c>
      <c r="N708" s="96">
        <f t="shared" si="187"/>
        <v>46.037358749180505</v>
      </c>
      <c r="O708" s="96">
        <f t="shared" si="188"/>
        <v>1.0989069813327639</v>
      </c>
      <c r="P708" s="96">
        <f t="shared" si="189"/>
        <v>1.0989069813327639</v>
      </c>
      <c r="Q708" s="96">
        <f t="shared" si="190"/>
        <v>0.26135778789982028</v>
      </c>
      <c r="R708" s="96">
        <f t="shared" si="191"/>
        <v>8.6142351592822269E-2</v>
      </c>
      <c r="S708" s="96">
        <f t="shared" si="194"/>
        <v>429.46844854513336</v>
      </c>
      <c r="T708" s="96">
        <f t="shared" si="195"/>
        <v>116.00911050181851</v>
      </c>
      <c r="U708" s="96">
        <f t="shared" si="196"/>
        <v>319.73918440341413</v>
      </c>
      <c r="V708" s="32">
        <f t="shared" si="197"/>
        <v>1000.0000000000008</v>
      </c>
      <c r="W708" s="100">
        <f>IF(A708=1,((cPH1_+cPHr+(cNES*L708+(cNES+cOSEX)*G708+(cNES+cEREX)*H708+(cNES+cHOEX)*I708+(cNES+cNES)*S708+(cNES+cOSEX)*N708+(cNES+cEREX)*O708+(cNES+cHOEX)*P708)))/(1+cDR)^(A$6:A$65537 + 0.5),(cPHr+(cNES*L708+(cNES+cOSEX)*G708+(cNES+cEREX)*H708+(cNES+cHOEX)*I708+(cNES+cNES)*S708+(cNES+cOSEX)*N708+(cNES+cEREX)*O708+(cNES+cHOEX)*P708))/(1+cDR)^(((cycle + 0.5)/('Life tables'!$I$2/2))))</f>
        <v>28277.370750636288</v>
      </c>
      <c r="X708" s="107">
        <f>((L708+G708+H708+I708+N708+O708+P708+S708)/('Life tables'!$I$2/2))/(1+oDR)^(((cycle + 0.5)/('Life tables'!$I$2/2)))</f>
        <v>14.490354170936204</v>
      </c>
      <c r="Y708" s="31">
        <f>((uNES*L708+ uOCEX*G708+uEREX*H708+uHOEX*I708+uNES*S708+ uOCEX*N708+uEREX*O708+uHOEX*P708)/('Life tables'!$I$2/2))/(1+oDR)^(((cycle + 0.5)/('Life tables'!$I$2/2)))</f>
        <v>9.5501962928968052</v>
      </c>
      <c r="Z708" s="100">
        <f t="shared" si="192"/>
        <v>135928.40002017462</v>
      </c>
      <c r="AA708" s="107">
        <f>((L708+G708+H708+I708+N708+O708+P708+S708)/('Life tables'!$I$2/2))</f>
        <v>21.642513365952723</v>
      </c>
      <c r="AB708" s="31">
        <f>((uNES*L708+ uOCEX*G708+uEREX*H708+uHOEX*I708+uNES*S708+ uOCEX*N708+uEREX*O708+uHOEX*P708)/('Life tables'!$I$2/2))</f>
        <v>14.263988890696471</v>
      </c>
    </row>
    <row r="709" spans="1:28" x14ac:dyDescent="0.25">
      <c r="A709" s="4">
        <v>703</v>
      </c>
      <c r="C709" s="105">
        <f>IF(male=0,VLOOKUP((($A$5:$A$1570/'Life tables'!$I$2)*2)+age,lifetable,13,1),IF(male=1,VLOOKUP((($A$5:$A$1570/'Life tables'!$I$2)*2)+age,lifetable,10,1),"error"))</f>
        <v>4.9660762749414999E-4</v>
      </c>
      <c r="F709" s="96">
        <f t="shared" si="180"/>
        <v>86.711577138149963</v>
      </c>
      <c r="G709" s="96">
        <f t="shared" si="181"/>
        <v>8.7103594008595593</v>
      </c>
      <c r="H709" s="96">
        <f t="shared" si="182"/>
        <v>0.4974558981957018</v>
      </c>
      <c r="I709" s="96">
        <f t="shared" si="183"/>
        <v>0.19932587377085212</v>
      </c>
      <c r="J709" s="96">
        <f t="shared" si="184"/>
        <v>4.7733288658192347E-2</v>
      </c>
      <c r="K709" s="96">
        <f t="shared" si="185"/>
        <v>0.20828441098725459</v>
      </c>
      <c r="L709" s="96">
        <f t="shared" si="193"/>
        <v>77.048418265678407</v>
      </c>
      <c r="M709" s="96">
        <f t="shared" si="186"/>
        <v>477.54012795661816</v>
      </c>
      <c r="N709" s="96">
        <f t="shared" si="187"/>
        <v>45.988148973790146</v>
      </c>
      <c r="O709" s="96">
        <f t="shared" si="188"/>
        <v>1.0977323490950437</v>
      </c>
      <c r="P709" s="96">
        <f t="shared" si="189"/>
        <v>1.0977323490950437</v>
      </c>
      <c r="Q709" s="96">
        <f t="shared" si="190"/>
        <v>0.26107842004752579</v>
      </c>
      <c r="R709" s="96">
        <f t="shared" si="191"/>
        <v>8.6050273204994365E-2</v>
      </c>
      <c r="S709" s="96">
        <f t="shared" si="194"/>
        <v>429.00938559138541</v>
      </c>
      <c r="T709" s="96">
        <f t="shared" si="195"/>
        <v>116.31792221052423</v>
      </c>
      <c r="U709" s="96">
        <f t="shared" si="196"/>
        <v>320.03351908760635</v>
      </c>
      <c r="V709" s="32">
        <f t="shared" si="197"/>
        <v>1000.0000000000007</v>
      </c>
      <c r="W709" s="100">
        <f>IF(A709=1,((cPH1_+cPHr+(cNES*L709+(cNES+cOSEX)*G709+(cNES+cEREX)*H709+(cNES+cHOEX)*I709+(cNES+cNES)*S709+(cNES+cOSEX)*N709+(cNES+cEREX)*O709+(cNES+cHOEX)*P709)))/(1+cDR)^(A$6:A$65537 + 0.5),(cPHr+(cNES*L709+(cNES+cOSEX)*G709+(cNES+cEREX)*H709+(cNES+cHOEX)*I709+(cNES+cNES)*S709+(cNES+cOSEX)*N709+(cNES+cEREX)*O709+(cNES+cHOEX)*P709))/(1+cDR)^(((cycle + 0.5)/('Life tables'!$I$2/2))))</f>
        <v>28184.08891654219</v>
      </c>
      <c r="X709" s="107">
        <f>((L709+G709+H709+I709+N709+O709+P709+S709)/('Life tables'!$I$2/2))/(1+oDR)^(((cycle + 0.5)/('Life tables'!$I$2/2)))</f>
        <v>14.466601180141639</v>
      </c>
      <c r="Y709" s="31">
        <f>((uNES*L709+ uOCEX*G709+uEREX*H709+uHOEX*I709+uNES*S709+ uOCEX*N709+uEREX*O709+uHOEX*P709)/('Life tables'!$I$2/2))/(1+oDR)^(((cycle + 0.5)/('Life tables'!$I$2/2)))</f>
        <v>9.5345413463493465</v>
      </c>
      <c r="Z709" s="100">
        <f t="shared" si="192"/>
        <v>135783.12962916668</v>
      </c>
      <c r="AA709" s="107">
        <f>((L709+G709+H709+I709+N709+O709+P709+S709)/('Life tables'!$I$2/2))</f>
        <v>21.619379002773922</v>
      </c>
      <c r="AB709" s="31">
        <f>((uNES*L709+ uOCEX*G709+uEREX*H709+uHOEX*I709+uNES*S709+ uOCEX*N709+uEREX*O709+uHOEX*P709)/('Life tables'!$I$2/2))</f>
        <v>14.248741664856395</v>
      </c>
    </row>
    <row r="710" spans="1:28" x14ac:dyDescent="0.25">
      <c r="A710" s="4">
        <v>704</v>
      </c>
      <c r="C710" s="105">
        <f>IF(male=0,VLOOKUP((($A$5:$A$1570/'Life tables'!$I$2)*2)+age,lifetable,13,1),IF(male=1,VLOOKUP((($A$5:$A$1570/'Life tables'!$I$2)*2)+age,lifetable,10,1),"error"))</f>
        <v>5.3177043245611344E-4</v>
      </c>
      <c r="F710" s="96">
        <f t="shared" si="180"/>
        <v>86.618878440304144</v>
      </c>
      <c r="G710" s="96">
        <f t="shared" si="181"/>
        <v>8.7010476226532614</v>
      </c>
      <c r="H710" s="96">
        <f t="shared" si="182"/>
        <v>0.4969240947673661</v>
      </c>
      <c r="I710" s="96">
        <f t="shared" si="183"/>
        <v>0.19911278516659228</v>
      </c>
      <c r="J710" s="96">
        <f t="shared" si="184"/>
        <v>5.1058450136831503E-2</v>
      </c>
      <c r="K710" s="96">
        <f t="shared" si="185"/>
        <v>0.20806174529119259</v>
      </c>
      <c r="L710" s="96">
        <f t="shared" si="193"/>
        <v>76.962673742288899</v>
      </c>
      <c r="M710" s="96">
        <f t="shared" si="186"/>
        <v>477.029680261566</v>
      </c>
      <c r="N710" s="96">
        <f t="shared" si="187"/>
        <v>45.938991754806615</v>
      </c>
      <c r="O710" s="96">
        <f t="shared" si="188"/>
        <v>1.0965589713733066</v>
      </c>
      <c r="P710" s="96">
        <f t="shared" si="189"/>
        <v>1.0965589713733066</v>
      </c>
      <c r="Q710" s="96">
        <f t="shared" si="190"/>
        <v>0.27926551215598749</v>
      </c>
      <c r="R710" s="96">
        <f t="shared" si="191"/>
        <v>8.5958293157570823E-2</v>
      </c>
      <c r="S710" s="96">
        <f t="shared" si="194"/>
        <v>428.53234675869919</v>
      </c>
      <c r="T710" s="96">
        <f t="shared" si="195"/>
        <v>116.64824617281705</v>
      </c>
      <c r="U710" s="96">
        <f t="shared" si="196"/>
        <v>320.32753912605511</v>
      </c>
      <c r="V710" s="32">
        <f t="shared" si="197"/>
        <v>1000.0000000000007</v>
      </c>
      <c r="W710" s="100">
        <f>IF(A710=1,((cPH1_+cPHr+(cNES*L710+(cNES+cOSEX)*G710+(cNES+cEREX)*H710+(cNES+cHOEX)*I710+(cNES+cNES)*S710+(cNES+cOSEX)*N710+(cNES+cEREX)*O710+(cNES+cHOEX)*P710)))/(1+cDR)^(A$6:A$65537 + 0.5),(cPHr+(cNES*L710+(cNES+cOSEX)*G710+(cNES+cEREX)*H710+(cNES+cHOEX)*I710+(cNES+cNES)*S710+(cNES+cOSEX)*N710+(cNES+cEREX)*O710+(cNES+cHOEX)*P710))/(1+cDR)^(((cycle + 0.5)/('Life tables'!$I$2/2))))</f>
        <v>28090.172138991875</v>
      </c>
      <c r="X710" s="107">
        <f>((L710+G710+H710+I710+N710+O710+P710+S710)/('Life tables'!$I$2/2))/(1+oDR)^(((cycle + 0.5)/('Life tables'!$I$2/2)))</f>
        <v>14.442326840826235</v>
      </c>
      <c r="Y710" s="31">
        <f>((uNES*L710+ uOCEX*G710+uEREX*H710+uHOEX*I710+uNES*S710+ uOCEX*N710+uEREX*O710+uHOEX*P710)/('Life tables'!$I$2/2))/(1+oDR)^(((cycle + 0.5)/('Life tables'!$I$2/2)))</f>
        <v>9.5185366707979906</v>
      </c>
      <c r="Z710" s="100">
        <f t="shared" si="192"/>
        <v>135633.46284189628</v>
      </c>
      <c r="AA710" s="107">
        <f>((L710+G710+H710+I710+N710+O710+P710+S710)/('Life tables'!$I$2/2))</f>
        <v>21.595431581332402</v>
      </c>
      <c r="AB710" s="31">
        <f>((uNES*L710+ uOCEX*G710+uEREX*H710+uHOEX*I710+uNES*S710+ uOCEX*N710+uEREX*O710+uHOEX*P710)/('Life tables'!$I$2/2))</f>
        <v>14.232949419725344</v>
      </c>
    </row>
    <row r="711" spans="1:28" x14ac:dyDescent="0.25">
      <c r="A711" s="4">
        <v>705</v>
      </c>
      <c r="C711" s="105">
        <f>IF(male=0,VLOOKUP((($A$5:$A$1570/'Life tables'!$I$2)*2)+age,lifetable,13,1),IF(male=1,VLOOKUP((($A$5:$A$1570/'Life tables'!$I$2)*2)+age,lifetable,10,1),"error"))</f>
        <v>5.3177043245611344E-4</v>
      </c>
      <c r="F711" s="96">
        <f t="shared" ref="F711:F774" si="198">E710*(1-pCAPH)+(L710+G710+H710+I710)*(1-pCAPH)+(S710+N710+O710+P710)*(pUAPH)</f>
        <v>86.522897936753139</v>
      </c>
      <c r="G711" s="96">
        <f t="shared" ref="G711:G774" si="199">F711*(rrOSEX)</f>
        <v>8.6914061801954361</v>
      </c>
      <c r="H711" s="96">
        <f t="shared" ref="H711:H774" si="200">F711*rrEREX</f>
        <v>0.49637346393836879</v>
      </c>
      <c r="I711" s="96">
        <f t="shared" ref="I711:I774" si="201">F711*rrHOEX</f>
        <v>0.19889215260094548</v>
      </c>
      <c r="J711" s="96">
        <f t="shared" ref="J711:J774" si="202">F711*mr + G711*mr + H711*mr+I711*mr</f>
        <v>5.1001873373856622E-2</v>
      </c>
      <c r="K711" s="96">
        <f t="shared" ref="K711:K774" si="203">F711*amr + I711*amrHOEX</f>
        <v>0.20783119657661284</v>
      </c>
      <c r="L711" s="96">
        <f t="shared" si="193"/>
        <v>76.877393070067924</v>
      </c>
      <c r="M711" s="96">
        <f t="shared" ref="M711:M774" si="204">E710*pCAPH+(L710+G710+H710+I710)*pCAPH+(S710+N710+O710+P710)*(1-pUAPH)</f>
        <v>476.50131676437547</v>
      </c>
      <c r="N711" s="96">
        <f t="shared" ref="N711:N774" si="205">M711*rrOSEXc</f>
        <v>45.888109205260285</v>
      </c>
      <c r="O711" s="96">
        <f t="shared" ref="O711:O774" si="206">M711*rrEREXc</f>
        <v>1.0953444101898751</v>
      </c>
      <c r="P711" s="96">
        <f t="shared" ref="P711:P774" si="207">M711*rrHOEXc</f>
        <v>1.0953444101898751</v>
      </c>
      <c r="Q711" s="96">
        <f t="shared" ref="Q711:Q774" si="208">M711*mr + N711*mr + O711*mr+P711*mr</f>
        <v>0.27895619449976417</v>
      </c>
      <c r="R711" s="96">
        <f t="shared" ref="R711:R774" si="209">M711*amrc + P711*amrHOEX</f>
        <v>8.5863084774812831E-2</v>
      </c>
      <c r="S711" s="96">
        <f t="shared" si="194"/>
        <v>428.05769945946088</v>
      </c>
      <c r="T711" s="96">
        <f t="shared" si="195"/>
        <v>116.97820424069067</v>
      </c>
      <c r="U711" s="96">
        <f t="shared" si="196"/>
        <v>320.62123340740652</v>
      </c>
      <c r="V711" s="32">
        <f t="shared" si="197"/>
        <v>1000.0000000000008</v>
      </c>
      <c r="W711" s="100">
        <f>IF(A711=1,((cPH1_+cPHr+(cNES*L711+(cNES+cOSEX)*G711+(cNES+cEREX)*H711+(cNES+cHOEX)*I711+(cNES+cNES)*S711+(cNES+cOSEX)*N711+(cNES+cEREX)*O711+(cNES+cHOEX)*P711)))/(1+cDR)^(A$6:A$65537 + 0.5),(cPHr+(cNES*L711+(cNES+cOSEX)*G711+(cNES+cEREX)*H711+(cNES+cHOEX)*I711+(cNES+cNES)*S711+(cNES+cOSEX)*N711+(cNES+cEREX)*O711+(cNES+cHOEX)*P711))/(1+cDR)^(((cycle + 0.5)/('Life tables'!$I$2/2))))</f>
        <v>27996.422426342815</v>
      </c>
      <c r="X711" s="107">
        <f>((L711+G711+H711+I711+N711+O711+P711+S711)/('Life tables'!$I$2/2))/(1+oDR)^(((cycle + 0.5)/('Life tables'!$I$2/2)))</f>
        <v>14.418093234769596</v>
      </c>
      <c r="Y711" s="31">
        <f>((uNES*L711+ uOCEX*G711+uEREX*H711+uHOEX*I711+uNES*S711+ uOCEX*N711+uEREX*O711+uHOEX*P711)/('Life tables'!$I$2/2))/(1+oDR)^(((cycle + 0.5)/('Life tables'!$I$2/2)))</f>
        <v>9.5025649748680969</v>
      </c>
      <c r="Z711" s="100">
        <f t="shared" ref="Z711:Z774" si="210">IF(A711=1,((cPH1_+cPHr+(cNES*L711+(cNES+cOSEX)*G711+(cNES+cEREX)*H711+(cNES+cHOEX)*I711+(cNES+cNES)*S711+(cNES+cOSEX)*N711+(cNES+cEREX)*O711+(cNES+cHOEX)*P711))),(cPHr+(cNES*L711+(cNES+cOSEX)*G711+(cNES+cEREX)*H711+(cNES+cHOEX)*I711+(cNES+cNES)*S711+(cNES+cOSEX)*N711+(cNES+cEREX)*O711+(cNES+cHOEX)*P711)))</f>
        <v>135483.2550161863</v>
      </c>
      <c r="AA711" s="107">
        <f>((L711+G711+H711+I711+N711+O711+P711+S711)/('Life tables'!$I$2/2))</f>
        <v>21.571510688968338</v>
      </c>
      <c r="AB711" s="31">
        <f>((uNES*L711+ uOCEX*G711+uEREX*H711+uHOEX*I711+uNES*S711+ uOCEX*N711+uEREX*O711+uHOEX*P711)/('Life tables'!$I$2/2))</f>
        <v>14.217183825227149</v>
      </c>
    </row>
    <row r="712" spans="1:28" x14ac:dyDescent="0.25">
      <c r="A712" s="4">
        <v>706</v>
      </c>
      <c r="C712" s="105">
        <f>IF(male=0,VLOOKUP((($A$5:$A$1570/'Life tables'!$I$2)*2)+age,lifetable,13,1),IF(male=1,VLOOKUP((($A$5:$A$1570/'Life tables'!$I$2)*2)+age,lifetable,10,1),"error"))</f>
        <v>5.3177043245611344E-4</v>
      </c>
      <c r="F712" s="96">
        <f t="shared" si="198"/>
        <v>86.427025372282571</v>
      </c>
      <c r="G712" s="96">
        <f t="shared" si="199"/>
        <v>8.6817755804441443</v>
      </c>
      <c r="H712" s="96">
        <f t="shared" si="200"/>
        <v>0.49582345234539493</v>
      </c>
      <c r="I712" s="96">
        <f t="shared" si="201"/>
        <v>0.19867176815731691</v>
      </c>
      <c r="J712" s="96">
        <f t="shared" si="202"/>
        <v>5.0945360236759329E-2</v>
      </c>
      <c r="K712" s="96">
        <f t="shared" si="203"/>
        <v>0.20760090713569107</v>
      </c>
      <c r="L712" s="96">
        <f t="shared" ref="L712:L775" si="211">F712-SUM(G712:K712)</f>
        <v>76.792208303963264</v>
      </c>
      <c r="M712" s="96">
        <f t="shared" si="204"/>
        <v>475.97353697962092</v>
      </c>
      <c r="N712" s="96">
        <f t="shared" si="205"/>
        <v>45.837282868486234</v>
      </c>
      <c r="O712" s="96">
        <f t="shared" si="206"/>
        <v>1.0941311907994908</v>
      </c>
      <c r="P712" s="96">
        <f t="shared" si="207"/>
        <v>1.0941311907994908</v>
      </c>
      <c r="Q712" s="96">
        <f t="shared" si="208"/>
        <v>0.27864721856389735</v>
      </c>
      <c r="R712" s="96">
        <f t="shared" si="209"/>
        <v>8.5767981574031482E-2</v>
      </c>
      <c r="S712" s="96">
        <f t="shared" ref="S712:S775" si="212">M712-SUM(N712:R712)</f>
        <v>427.58357652939776</v>
      </c>
      <c r="T712" s="96">
        <f t="shared" ref="T712:T775" si="213">J712+Q712+T711</f>
        <v>117.30779681949133</v>
      </c>
      <c r="U712" s="96">
        <f t="shared" ref="U712:U775" si="214">K712+R712+U711</f>
        <v>320.91460229611624</v>
      </c>
      <c r="V712" s="32">
        <f t="shared" ref="V712:V775" si="215">SUM(G712:I712,L712,N712,O712,P712,S712,T712,U712)</f>
        <v>1000.0000000000007</v>
      </c>
      <c r="W712" s="100">
        <f>IF(A712=1,((cPH1_+cPHr+(cNES*L712+(cNES+cOSEX)*G712+(cNES+cEREX)*H712+(cNES+cHOEX)*I712+(cNES+cNES)*S712+(cNES+cOSEX)*N712+(cNES+cEREX)*O712+(cNES+cHOEX)*P712)))/(1+cDR)^(A$6:A$65537 + 0.5),(cPHr+(cNES*L712+(cNES+cOSEX)*G712+(cNES+cEREX)*H712+(cNES+cHOEX)*I712+(cNES+cNES)*S712+(cNES+cOSEX)*N712+(cNES+cEREX)*O712+(cNES+cHOEX)*P712))/(1+cDR)^(((cycle + 0.5)/('Life tables'!$I$2/2))))</f>
        <v>27902.985577292566</v>
      </c>
      <c r="X712" s="107">
        <f>((L712+G712+H712+I712+N712+O712+P712+S712)/('Life tables'!$I$2/2))/(1+oDR)^(((cycle + 0.5)/('Life tables'!$I$2/2)))</f>
        <v>14.393900293526764</v>
      </c>
      <c r="Y712" s="31">
        <f>((uNES*L712+ uOCEX*G712+uEREX*H712+uHOEX*I712+uNES*S712+ uOCEX*N712+uEREX*O712+uHOEX*P712)/('Life tables'!$I$2/2))/(1+oDR)^(((cycle + 0.5)/('Life tables'!$I$2/2)))</f>
        <v>9.4866200799365217</v>
      </c>
      <c r="Z712" s="100">
        <f t="shared" si="210"/>
        <v>135333.21343233105</v>
      </c>
      <c r="AA712" s="107">
        <f>((L712+G712+H712+I712+N712+O712+P712+S712)/('Life tables'!$I$2/2))</f>
        <v>21.547616296155109</v>
      </c>
      <c r="AB712" s="31">
        <f>((uNES*L712+ uOCEX*G712+uEREX*H712+uHOEX*I712+uNES*S712+ uOCEX*N712+uEREX*O712+uHOEX*P712)/('Life tables'!$I$2/2))</f>
        <v>14.20143569577189</v>
      </c>
    </row>
    <row r="713" spans="1:28" x14ac:dyDescent="0.25">
      <c r="A713" s="4">
        <v>707</v>
      </c>
      <c r="C713" s="105">
        <f>IF(male=0,VLOOKUP((($A$5:$A$1570/'Life tables'!$I$2)*2)+age,lifetable,13,1),IF(male=1,VLOOKUP((($A$5:$A$1570/'Life tables'!$I$2)*2)+age,lifetable,10,1),"error"))</f>
        <v>5.3177043245611344E-4</v>
      </c>
      <c r="F713" s="96">
        <f t="shared" si="198"/>
        <v>86.331260550916184</v>
      </c>
      <c r="G713" s="96">
        <f t="shared" si="199"/>
        <v>8.6721558037131619</v>
      </c>
      <c r="H713" s="96">
        <f t="shared" si="200"/>
        <v>0.49527405886414766</v>
      </c>
      <c r="I713" s="96">
        <f t="shared" si="201"/>
        <v>0.19845163138521146</v>
      </c>
      <c r="J713" s="96">
        <f t="shared" si="202"/>
        <v>5.088891061001926E-2</v>
      </c>
      <c r="K713" s="96">
        <f t="shared" si="203"/>
        <v>0.20737087649768504</v>
      </c>
      <c r="L713" s="96">
        <f t="shared" si="211"/>
        <v>76.707119269845961</v>
      </c>
      <c r="M713" s="96">
        <f t="shared" si="204"/>
        <v>475.44634033347688</v>
      </c>
      <c r="N713" s="96">
        <f t="shared" si="205"/>
        <v>45.786512689223819</v>
      </c>
      <c r="O713" s="96">
        <f t="shared" si="206"/>
        <v>1.0929193118830887</v>
      </c>
      <c r="P713" s="96">
        <f t="shared" si="207"/>
        <v>1.0929193118830887</v>
      </c>
      <c r="Q713" s="96">
        <f t="shared" si="208"/>
        <v>0.27833858401245481</v>
      </c>
      <c r="R713" s="96">
        <f t="shared" si="209"/>
        <v>8.5672983451826418E-2</v>
      </c>
      <c r="S713" s="96">
        <f t="shared" si="212"/>
        <v>427.10997745302262</v>
      </c>
      <c r="T713" s="96">
        <f t="shared" si="213"/>
        <v>117.6370243141138</v>
      </c>
      <c r="U713" s="96">
        <f t="shared" si="214"/>
        <v>321.20764615606578</v>
      </c>
      <c r="V713" s="32">
        <f t="shared" si="215"/>
        <v>1000.0000000000007</v>
      </c>
      <c r="W713" s="100">
        <f>IF(A713=1,((cPH1_+cPHr+(cNES*L713+(cNES+cOSEX)*G713+(cNES+cEREX)*H713+(cNES+cHOEX)*I713+(cNES+cNES)*S713+(cNES+cOSEX)*N713+(cNES+cEREX)*O713+(cNES+cHOEX)*P713)))/(1+cDR)^(A$6:A$65537 + 0.5),(cPHr+(cNES*L713+(cNES+cOSEX)*G713+(cNES+cEREX)*H713+(cNES+cHOEX)*I713+(cNES+cNES)*S713+(cNES+cOSEX)*N713+(cNES+cEREX)*O713+(cNES+cHOEX)*P713))/(1+cDR)^(((cycle + 0.5)/('Life tables'!$I$2/2))))</f>
        <v>27809.860549122226</v>
      </c>
      <c r="X713" s="107">
        <f>((L713+G713+H713+I713+N713+O713+P713+S713)/('Life tables'!$I$2/2))/(1+oDR)^(((cycle + 0.5)/('Life tables'!$I$2/2)))</f>
        <v>14.369747948772213</v>
      </c>
      <c r="Y713" s="31">
        <f>((uNES*L713+ uOCEX*G713+uEREX*H713+uHOEX*I713+uNES*S713+ uOCEX*N713+uEREX*O713+uHOEX*P713)/('Life tables'!$I$2/2))/(1+oDR)^(((cycle + 0.5)/('Life tables'!$I$2/2)))</f>
        <v>9.4707019409742674</v>
      </c>
      <c r="Z713" s="100">
        <f t="shared" si="210"/>
        <v>135183.33791279554</v>
      </c>
      <c r="AA713" s="107">
        <f>((L713+G713+H713+I713+N713+O713+P713+S713)/('Life tables'!$I$2/2))</f>
        <v>21.523748373405436</v>
      </c>
      <c r="AB713" s="31">
        <f>((uNES*L713+ uOCEX*G713+uEREX*H713+uHOEX*I713+uNES*S713+ uOCEX*N713+uEREX*O713+uHOEX*P713)/('Life tables'!$I$2/2))</f>
        <v>14.185705011928869</v>
      </c>
    </row>
    <row r="714" spans="1:28" x14ac:dyDescent="0.25">
      <c r="A714" s="4">
        <v>708</v>
      </c>
      <c r="C714" s="105">
        <f>IF(male=0,VLOOKUP((($A$5:$A$1570/'Life tables'!$I$2)*2)+age,lifetable,13,1),IF(male=1,VLOOKUP((($A$5:$A$1570/'Life tables'!$I$2)*2)+age,lifetable,10,1),"error"))</f>
        <v>5.3177043245611344E-4</v>
      </c>
      <c r="F714" s="96">
        <f t="shared" si="198"/>
        <v>86.23560328049183</v>
      </c>
      <c r="G714" s="96">
        <f t="shared" si="199"/>
        <v>8.6625468306993998</v>
      </c>
      <c r="H714" s="96">
        <f t="shared" si="200"/>
        <v>0.49472528239221147</v>
      </c>
      <c r="I714" s="96">
        <f t="shared" si="201"/>
        <v>0.19823174184290165</v>
      </c>
      <c r="J714" s="96">
        <f t="shared" si="202"/>
        <v>5.0832524380364341E-2</v>
      </c>
      <c r="K714" s="96">
        <f t="shared" si="203"/>
        <v>0.20714110420101417</v>
      </c>
      <c r="L714" s="96">
        <f t="shared" si="211"/>
        <v>76.622125796975936</v>
      </c>
      <c r="M714" s="96">
        <f t="shared" si="204"/>
        <v>474.91972624932924</v>
      </c>
      <c r="N714" s="96">
        <f t="shared" si="205"/>
        <v>45.735798611943849</v>
      </c>
      <c r="O714" s="96">
        <f t="shared" si="206"/>
        <v>1.0917087721151919</v>
      </c>
      <c r="P714" s="96">
        <f t="shared" si="207"/>
        <v>1.0917087721151919</v>
      </c>
      <c r="Q714" s="96">
        <f t="shared" si="208"/>
        <v>0.27803029050787154</v>
      </c>
      <c r="R714" s="96">
        <f t="shared" si="209"/>
        <v>8.5578090304294696E-2</v>
      </c>
      <c r="S714" s="96">
        <f t="shared" si="212"/>
        <v>426.63690171234282</v>
      </c>
      <c r="T714" s="96">
        <f t="shared" si="213"/>
        <v>117.96588712900204</v>
      </c>
      <c r="U714" s="96">
        <f t="shared" si="214"/>
        <v>321.50036535057109</v>
      </c>
      <c r="V714" s="32">
        <f t="shared" si="215"/>
        <v>1000.0000000000006</v>
      </c>
      <c r="W714" s="100">
        <f>IF(A714=1,((cPH1_+cPHr+(cNES*L714+(cNES+cOSEX)*G714+(cNES+cEREX)*H714+(cNES+cHOEX)*I714+(cNES+cNES)*S714+(cNES+cOSEX)*N714+(cNES+cEREX)*O714+(cNES+cHOEX)*P714)))/(1+cDR)^(A$6:A$65537 + 0.5),(cPHr+(cNES*L714+(cNES+cOSEX)*G714+(cNES+cEREX)*H714+(cNES+cHOEX)*I714+(cNES+cNES)*S714+(cNES+cOSEX)*N714+(cNES+cEREX)*O714+(cNES+cHOEX)*P714))/(1+cDR)^(((cycle + 0.5)/('Life tables'!$I$2/2))))</f>
        <v>27717.046302519684</v>
      </c>
      <c r="X714" s="107">
        <f>((L714+G714+H714+I714+N714+O714+P714+S714)/('Life tables'!$I$2/2))/(1+oDR)^(((cycle + 0.5)/('Life tables'!$I$2/2)))</f>
        <v>14.345636132299438</v>
      </c>
      <c r="Y714" s="31">
        <f>((uNES*L714+ uOCEX*G714+uEREX*H714+uHOEX*I714+uNES*S714+ uOCEX*N714+uEREX*O714+uHOEX*P714)/('Life tables'!$I$2/2))/(1+oDR)^(((cycle + 0.5)/('Life tables'!$I$2/2)))</f>
        <v>9.4548105130306563</v>
      </c>
      <c r="Z714" s="100">
        <f t="shared" si="210"/>
        <v>135033.62827993039</v>
      </c>
      <c r="AA714" s="107">
        <f>((L714+G714+H714+I714+N714+O714+P714+S714)/('Life tables'!$I$2/2))</f>
        <v>21.499906891271007</v>
      </c>
      <c r="AB714" s="31">
        <f>((uNES*L714+ uOCEX*G714+uEREX*H714+uHOEX*I714+uNES*S714+ uOCEX*N714+uEREX*O714+uHOEX*P714)/('Life tables'!$I$2/2))</f>
        <v>14.169991754292903</v>
      </c>
    </row>
    <row r="715" spans="1:28" x14ac:dyDescent="0.25">
      <c r="A715" s="4">
        <v>709</v>
      </c>
      <c r="C715" s="105">
        <f>IF(male=0,VLOOKUP((($A$5:$A$1570/'Life tables'!$I$2)*2)+age,lifetable,13,1),IF(male=1,VLOOKUP((($A$5:$A$1570/'Life tables'!$I$2)*2)+age,lifetable,10,1),"error"))</f>
        <v>5.3177043245611344E-4</v>
      </c>
      <c r="F715" s="96">
        <f t="shared" si="198"/>
        <v>86.140053372487685</v>
      </c>
      <c r="G715" s="96">
        <f t="shared" si="199"/>
        <v>8.6529486424654429</v>
      </c>
      <c r="H715" s="96">
        <f t="shared" si="200"/>
        <v>0.49417712184805496</v>
      </c>
      <c r="I715" s="96">
        <f t="shared" si="201"/>
        <v>0.19801209909702808</v>
      </c>
      <c r="J715" s="96">
        <f t="shared" si="202"/>
        <v>5.0776201436668285E-2</v>
      </c>
      <c r="K715" s="96">
        <f t="shared" si="203"/>
        <v>0.2069115897928421</v>
      </c>
      <c r="L715" s="96">
        <f t="shared" si="211"/>
        <v>76.537227717847642</v>
      </c>
      <c r="M715" s="96">
        <f t="shared" si="204"/>
        <v>474.39369414793981</v>
      </c>
      <c r="N715" s="96">
        <f t="shared" si="205"/>
        <v>45.685140580864442</v>
      </c>
      <c r="O715" s="96">
        <f t="shared" si="206"/>
        <v>1.0904995701642932</v>
      </c>
      <c r="P715" s="96">
        <f t="shared" si="207"/>
        <v>1.0904995701642932</v>
      </c>
      <c r="Q715" s="96">
        <f t="shared" si="208"/>
        <v>0.27772233771104671</v>
      </c>
      <c r="R715" s="96">
        <f t="shared" si="209"/>
        <v>8.5483302027060601E-2</v>
      </c>
      <c r="S715" s="96">
        <f t="shared" si="212"/>
        <v>426.16434878700869</v>
      </c>
      <c r="T715" s="96">
        <f t="shared" si="213"/>
        <v>118.29438566814976</v>
      </c>
      <c r="U715" s="96">
        <f t="shared" si="214"/>
        <v>321.79276024239101</v>
      </c>
      <c r="V715" s="32">
        <f t="shared" si="215"/>
        <v>1000.0000000000007</v>
      </c>
      <c r="W715" s="100">
        <f>IF(A715=1,((cPH1_+cPHr+(cNES*L715+(cNES+cOSEX)*G715+(cNES+cEREX)*H715+(cNES+cHOEX)*I715+(cNES+cNES)*S715+(cNES+cOSEX)*N715+(cNES+cEREX)*O715+(cNES+cHOEX)*P715)))/(1+cDR)^(A$6:A$65537 + 0.5),(cPHr+(cNES*L715+(cNES+cOSEX)*G715+(cNES+cEREX)*H715+(cNES+cHOEX)*I715+(cNES+cNES)*S715+(cNES+cOSEX)*N715+(cNES+cEREX)*O715+(cNES+cHOEX)*P715))/(1+cDR)^(((cycle + 0.5)/('Life tables'!$I$2/2))))</f>
        <v>27624.541801571893</v>
      </c>
      <c r="X715" s="107">
        <f>((L715+G715+H715+I715+N715+O715+P715+S715)/('Life tables'!$I$2/2))/(1+oDR)^(((cycle + 0.5)/('Life tables'!$I$2/2)))</f>
        <v>14.321564776020546</v>
      </c>
      <c r="Y715" s="31">
        <f>((uNES*L715+ uOCEX*G715+uEREX*H715+uHOEX*I715+uNES*S715+ uOCEX*N715+uEREX*O715+uHOEX*P715)/('Life tables'!$I$2/2))/(1+oDR)^(((cycle + 0.5)/('Life tables'!$I$2/2)))</f>
        <v>9.4389457512330797</v>
      </c>
      <c r="Z715" s="100">
        <f t="shared" si="210"/>
        <v>134884.0843559865</v>
      </c>
      <c r="AA715" s="107">
        <f>((L715+G715+H715+I715+N715+O715+P715+S715)/('Life tables'!$I$2/2))</f>
        <v>21.47609182034217</v>
      </c>
      <c r="AB715" s="31">
        <f>((uNES*L715+ uOCEX*G715+uEREX*H715+uHOEX*I715+uNES*S715+ uOCEX*N715+uEREX*O715+uHOEX*P715)/('Life tables'!$I$2/2))</f>
        <v>14.154295903484128</v>
      </c>
    </row>
    <row r="716" spans="1:28" x14ac:dyDescent="0.25">
      <c r="A716" s="4">
        <v>710</v>
      </c>
      <c r="C716" s="105">
        <f>IF(male=0,VLOOKUP((($A$5:$A$1570/'Life tables'!$I$2)*2)+age,lifetable,13,1),IF(male=1,VLOOKUP((($A$5:$A$1570/'Life tables'!$I$2)*2)+age,lifetable,10,1),"error"))</f>
        <v>5.3177043245611344E-4</v>
      </c>
      <c r="F716" s="96">
        <f t="shared" si="198"/>
        <v>86.044610641857062</v>
      </c>
      <c r="G716" s="96">
        <f t="shared" si="199"/>
        <v>8.6433612204229675</v>
      </c>
      <c r="H716" s="96">
        <f t="shared" si="200"/>
        <v>0.49362957617008324</v>
      </c>
      <c r="I716" s="96">
        <f t="shared" si="201"/>
        <v>0.19779270272221972</v>
      </c>
      <c r="J716" s="96">
        <f t="shared" si="202"/>
        <v>5.0719941669853295E-2</v>
      </c>
      <c r="K716" s="96">
        <f t="shared" si="203"/>
        <v>0.20668233282867984</v>
      </c>
      <c r="L716" s="96">
        <f t="shared" si="211"/>
        <v>76.452424868043266</v>
      </c>
      <c r="M716" s="96">
        <f t="shared" si="204"/>
        <v>473.86824344760282</v>
      </c>
      <c r="N716" s="96">
        <f t="shared" si="205"/>
        <v>45.634538539966059</v>
      </c>
      <c r="O716" s="96">
        <f t="shared" si="206"/>
        <v>1.0892917046932118</v>
      </c>
      <c r="P716" s="96">
        <f t="shared" si="207"/>
        <v>1.0892917046932118</v>
      </c>
      <c r="Q716" s="96">
        <f t="shared" si="208"/>
        <v>0.27741472528143468</v>
      </c>
      <c r="R716" s="96">
        <f t="shared" si="209"/>
        <v>8.538861851530373E-2</v>
      </c>
      <c r="S716" s="96">
        <f t="shared" si="212"/>
        <v>425.69231815445363</v>
      </c>
      <c r="T716" s="96">
        <f t="shared" si="213"/>
        <v>118.62252033510104</v>
      </c>
      <c r="U716" s="96">
        <f t="shared" si="214"/>
        <v>322.084831193735</v>
      </c>
      <c r="V716" s="32">
        <f t="shared" si="215"/>
        <v>1000.0000000000007</v>
      </c>
      <c r="W716" s="100">
        <f>IF(A716=1,((cPH1_+cPHr+(cNES*L716+(cNES+cOSEX)*G716+(cNES+cEREX)*H716+(cNES+cHOEX)*I716+(cNES+cNES)*S716+(cNES+cOSEX)*N716+(cNES+cEREX)*O716+(cNES+cHOEX)*P716)))/(1+cDR)^(A$6:A$65537 + 0.5),(cPHr+(cNES*L716+(cNES+cOSEX)*G716+(cNES+cEREX)*H716+(cNES+cHOEX)*I716+(cNES+cNES)*S716+(cNES+cOSEX)*N716+(cNES+cEREX)*O716+(cNES+cHOEX)*P716))/(1+cDR)^(((cycle + 0.5)/('Life tables'!$I$2/2))))</f>
        <v>27532.346013756938</v>
      </c>
      <c r="X716" s="107">
        <f>((L716+G716+H716+I716+N716+O716+P716+S716)/('Life tables'!$I$2/2))/(1+oDR)^(((cycle + 0.5)/('Life tables'!$I$2/2)))</f>
        <v>14.297533811965863</v>
      </c>
      <c r="Y716" s="31">
        <f>((uNES*L716+ uOCEX*G716+uEREX*H716+uHOEX*I716+uNES*S716+ uOCEX*N716+uEREX*O716+uHOEX*P716)/('Life tables'!$I$2/2))/(1+oDR)^(((cycle + 0.5)/('Life tables'!$I$2/2)))</f>
        <v>9.4231076107867242</v>
      </c>
      <c r="Z716" s="100">
        <f t="shared" si="210"/>
        <v>134734.70596312927</v>
      </c>
      <c r="AA716" s="107">
        <f>((L716+G716+H716+I716+N716+O716+P716+S716)/('Life tables'!$I$2/2))</f>
        <v>21.452303131247579</v>
      </c>
      <c r="AB716" s="31">
        <f>((uNES*L716+ uOCEX*G716+uEREX*H716+uHOEX*I716+uNES*S716+ uOCEX*N716+uEREX*O716+uHOEX*P716)/('Life tables'!$I$2/2))</f>
        <v>14.138617440147767</v>
      </c>
    </row>
    <row r="717" spans="1:28" x14ac:dyDescent="0.25">
      <c r="A717" s="4">
        <v>711</v>
      </c>
      <c r="C717" s="105">
        <f>IF(male=0,VLOOKUP((($A$5:$A$1570/'Life tables'!$I$2)*2)+age,lifetable,13,1),IF(male=1,VLOOKUP((($A$5:$A$1570/'Life tables'!$I$2)*2)+age,lifetable,10,1),"error"))</f>
        <v>5.3177043245611344E-4</v>
      </c>
      <c r="F717" s="96">
        <f t="shared" si="198"/>
        <v>85.949274906870784</v>
      </c>
      <c r="G717" s="96">
        <f t="shared" si="199"/>
        <v>8.6337845463168961</v>
      </c>
      <c r="H717" s="96">
        <f t="shared" si="200"/>
        <v>0.49308264431573362</v>
      </c>
      <c r="I717" s="96">
        <f t="shared" si="201"/>
        <v>0.19757355230073159</v>
      </c>
      <c r="J717" s="96">
        <f t="shared" si="202"/>
        <v>5.0663744972797131E-2</v>
      </c>
      <c r="K717" s="96">
        <f t="shared" si="203"/>
        <v>0.20645333287200721</v>
      </c>
      <c r="L717" s="96">
        <f t="shared" si="211"/>
        <v>76.367717086092625</v>
      </c>
      <c r="M717" s="96">
        <f t="shared" si="204"/>
        <v>473.34337356429387</v>
      </c>
      <c r="N717" s="96">
        <f t="shared" si="205"/>
        <v>45.583992433005889</v>
      </c>
      <c r="O717" s="96">
        <f t="shared" si="206"/>
        <v>1.0880851743594377</v>
      </c>
      <c r="P717" s="96">
        <f t="shared" si="207"/>
        <v>1.0880851743594377</v>
      </c>
      <c r="Q717" s="96">
        <f t="shared" si="208"/>
        <v>0.27710745287713234</v>
      </c>
      <c r="R717" s="96">
        <f t="shared" si="209"/>
        <v>8.5294039663785931E-2</v>
      </c>
      <c r="S717" s="96">
        <f t="shared" si="212"/>
        <v>425.22080929002817</v>
      </c>
      <c r="T717" s="96">
        <f t="shared" si="213"/>
        <v>118.95029153295097</v>
      </c>
      <c r="U717" s="96">
        <f t="shared" si="214"/>
        <v>322.37657856627078</v>
      </c>
      <c r="V717" s="32">
        <f t="shared" si="215"/>
        <v>1000.0000000000007</v>
      </c>
      <c r="W717" s="100">
        <f>IF(A717=1,((cPH1_+cPHr+(cNES*L717+(cNES+cOSEX)*G717+(cNES+cEREX)*H717+(cNES+cHOEX)*I717+(cNES+cNES)*S717+(cNES+cOSEX)*N717+(cNES+cEREX)*O717+(cNES+cHOEX)*P717)))/(1+cDR)^(A$6:A$65537 + 0.5),(cPHr+(cNES*L717+(cNES+cOSEX)*G717+(cNES+cEREX)*H717+(cNES+cHOEX)*I717+(cNES+cNES)*S717+(cNES+cOSEX)*N717+(cNES+cEREX)*O717+(cNES+cHOEX)*P717))/(1+cDR)^(((cycle + 0.5)/('Life tables'!$I$2/2))))</f>
        <v>27440.45790993602</v>
      </c>
      <c r="X717" s="107">
        <f>((L717+G717+H717+I717+N717+O717+P717+S717)/('Life tables'!$I$2/2))/(1+oDR)^(((cycle + 0.5)/('Life tables'!$I$2/2)))</f>
        <v>14.273543172283524</v>
      </c>
      <c r="Y717" s="31">
        <f>((uNES*L717+ uOCEX*G717+uEREX*H717+uHOEX*I717+uNES*S717+ uOCEX*N717+uEREX*O717+uHOEX*P717)/('Life tables'!$I$2/2))/(1+oDR)^(((cycle + 0.5)/('Life tables'!$I$2/2)))</f>
        <v>9.4072960469743432</v>
      </c>
      <c r="Z717" s="100">
        <f t="shared" si="210"/>
        <v>134585.49292345197</v>
      </c>
      <c r="AA717" s="107">
        <f>((L717+G717+H717+I717+N717+O717+P717+S717)/('Life tables'!$I$2/2))</f>
        <v>21.42854079465388</v>
      </c>
      <c r="AB717" s="31">
        <f>((uNES*L717+ uOCEX*G717+uEREX*H717+uHOEX*I717+uNES*S717+ uOCEX*N717+uEREX*O717+uHOEX*P717)/('Life tables'!$I$2/2))</f>
        <v>14.122956344953963</v>
      </c>
    </row>
    <row r="718" spans="1:28" x14ac:dyDescent="0.25">
      <c r="A718" s="4">
        <v>712</v>
      </c>
      <c r="C718" s="105">
        <f>IF(male=0,VLOOKUP((($A$5:$A$1570/'Life tables'!$I$2)*2)+age,lifetable,13,1),IF(male=1,VLOOKUP((($A$5:$A$1570/'Life tables'!$I$2)*2)+age,lifetable,10,1),"error"))</f>
        <v>5.3177043245611344E-4</v>
      </c>
      <c r="F718" s="96">
        <f t="shared" si="198"/>
        <v>85.854045988966874</v>
      </c>
      <c r="G718" s="96">
        <f t="shared" si="199"/>
        <v>8.6242186022103038</v>
      </c>
      <c r="H718" s="96">
        <f t="shared" si="200"/>
        <v>0.49253632526061347</v>
      </c>
      <c r="I718" s="96">
        <f t="shared" si="201"/>
        <v>0.19735464742209921</v>
      </c>
      <c r="J718" s="96">
        <f t="shared" si="202"/>
        <v>5.060761124024446E-2</v>
      </c>
      <c r="K718" s="96">
        <f t="shared" si="203"/>
        <v>0.20622458949391168</v>
      </c>
      <c r="L718" s="96">
        <f t="shared" si="211"/>
        <v>76.283104213339698</v>
      </c>
      <c r="M718" s="96">
        <f t="shared" si="204"/>
        <v>472.81908391181202</v>
      </c>
      <c r="N718" s="96">
        <f t="shared" si="205"/>
        <v>45.533502203531512</v>
      </c>
      <c r="O718" s="96">
        <f t="shared" si="206"/>
        <v>1.0868799778154576</v>
      </c>
      <c r="P718" s="96">
        <f t="shared" si="207"/>
        <v>1.0868799778154576</v>
      </c>
      <c r="Q718" s="96">
        <f t="shared" si="208"/>
        <v>0.27680052015496265</v>
      </c>
      <c r="R718" s="96">
        <f t="shared" si="209"/>
        <v>8.5199565366876756E-2</v>
      </c>
      <c r="S718" s="96">
        <f t="shared" si="212"/>
        <v>424.74982166712778</v>
      </c>
      <c r="T718" s="96">
        <f t="shared" si="213"/>
        <v>119.27769966434617</v>
      </c>
      <c r="U718" s="96">
        <f t="shared" si="214"/>
        <v>322.66800272113159</v>
      </c>
      <c r="V718" s="32">
        <f t="shared" si="215"/>
        <v>1000.0000000000007</v>
      </c>
      <c r="W718" s="100">
        <f>IF(A718=1,((cPH1_+cPHr+(cNES*L718+(cNES+cOSEX)*G718+(cNES+cEREX)*H718+(cNES+cHOEX)*I718+(cNES+cNES)*S718+(cNES+cOSEX)*N718+(cNES+cEREX)*O718+(cNES+cHOEX)*P718)))/(1+cDR)^(A$6:A$65537 + 0.5),(cPHr+(cNES*L718+(cNES+cOSEX)*G718+(cNES+cEREX)*H718+(cNES+cHOEX)*I718+(cNES+cNES)*S718+(cNES+cOSEX)*N718+(cNES+cEREX)*O718+(cNES+cHOEX)*P718))/(1+cDR)^(((cycle + 0.5)/('Life tables'!$I$2/2))))</f>
        <v>27348.876464345183</v>
      </c>
      <c r="X718" s="107">
        <f>((L718+G718+H718+I718+N718+O718+P718+S718)/('Life tables'!$I$2/2))/(1+oDR)^(((cycle + 0.5)/('Life tables'!$I$2/2)))</f>
        <v>14.249592789239138</v>
      </c>
      <c r="Y718" s="31">
        <f>((uNES*L718+ uOCEX*G718+uEREX*H718+uHOEX*I718+uNES*S718+ uOCEX*N718+uEREX*O718+uHOEX*P718)/('Life tables'!$I$2/2))/(1+oDR)^(((cycle + 0.5)/('Life tables'!$I$2/2)))</f>
        <v>9.3915110151559933</v>
      </c>
      <c r="Z718" s="100">
        <f t="shared" si="210"/>
        <v>134436.44505898835</v>
      </c>
      <c r="AA718" s="107">
        <f>((L718+G718+H718+I718+N718+O718+P718+S718)/('Life tables'!$I$2/2))</f>
        <v>21.404804781265444</v>
      </c>
      <c r="AB718" s="31">
        <f>((uNES*L718+ uOCEX*G718+uEREX*H718+uHOEX*I718+uNES*S718+ uOCEX*N718+uEREX*O718+uHOEX*P718)/('Life tables'!$I$2/2))</f>
        <v>14.10731259859755</v>
      </c>
    </row>
    <row r="719" spans="1:28" x14ac:dyDescent="0.25">
      <c r="A719" s="4">
        <v>713</v>
      </c>
      <c r="C719" s="105">
        <f>IF(male=0,VLOOKUP((($A$5:$A$1570/'Life tables'!$I$2)*2)+age,lifetable,13,1),IF(male=1,VLOOKUP((($A$5:$A$1570/'Life tables'!$I$2)*2)+age,lifetable,10,1),"error"))</f>
        <v>5.3177043245611344E-4</v>
      </c>
      <c r="F719" s="96">
        <f t="shared" si="198"/>
        <v>85.758923712607626</v>
      </c>
      <c r="G719" s="96">
        <f t="shared" si="199"/>
        <v>8.6146633704700601</v>
      </c>
      <c r="H719" s="96">
        <f t="shared" si="200"/>
        <v>0.49199061799767996</v>
      </c>
      <c r="I719" s="96">
        <f t="shared" si="201"/>
        <v>0.19713598768281004</v>
      </c>
      <c r="J719" s="96">
        <f t="shared" si="202"/>
        <v>5.0551540368722635E-2</v>
      </c>
      <c r="K719" s="96">
        <f t="shared" si="203"/>
        <v>0.20599610227274526</v>
      </c>
      <c r="L719" s="96">
        <f t="shared" si="211"/>
        <v>76.198586093815607</v>
      </c>
      <c r="M719" s="96">
        <f t="shared" si="204"/>
        <v>472.29537390191524</v>
      </c>
      <c r="N719" s="96">
        <f t="shared" si="205"/>
        <v>45.483067794893948</v>
      </c>
      <c r="O719" s="96">
        <f t="shared" si="206"/>
        <v>1.0856761137090662</v>
      </c>
      <c r="P719" s="96">
        <f t="shared" si="207"/>
        <v>1.0856761137090662</v>
      </c>
      <c r="Q719" s="96">
        <f t="shared" si="208"/>
        <v>0.2764939267705534</v>
      </c>
      <c r="R719" s="96">
        <f t="shared" si="209"/>
        <v>8.5105195518578064E-2</v>
      </c>
      <c r="S719" s="96">
        <f t="shared" si="212"/>
        <v>424.27935475731402</v>
      </c>
      <c r="T719" s="96">
        <f t="shared" si="213"/>
        <v>119.60474513148544</v>
      </c>
      <c r="U719" s="96">
        <f t="shared" si="214"/>
        <v>322.95910401892291</v>
      </c>
      <c r="V719" s="32">
        <f t="shared" si="215"/>
        <v>1000.0000000000007</v>
      </c>
      <c r="W719" s="100">
        <f>IF(A719=1,((cPH1_+cPHr+(cNES*L719+(cNES+cOSEX)*G719+(cNES+cEREX)*H719+(cNES+cHOEX)*I719+(cNES+cNES)*S719+(cNES+cOSEX)*N719+(cNES+cEREX)*O719+(cNES+cHOEX)*P719)))/(1+cDR)^(A$6:A$65537 + 0.5),(cPHr+(cNES*L719+(cNES+cOSEX)*G719+(cNES+cEREX)*H719+(cNES+cHOEX)*I719+(cNES+cNES)*S719+(cNES+cOSEX)*N719+(cNES+cEREX)*O719+(cNES+cHOEX)*P719))/(1+cDR)^(((cycle + 0.5)/('Life tables'!$I$2/2))))</f>
        <v>27257.600654587095</v>
      </c>
      <c r="X719" s="107">
        <f>((L719+G719+H719+I719+N719+O719+P719+S719)/('Life tables'!$I$2/2))/(1+oDR)^(((cycle + 0.5)/('Life tables'!$I$2/2)))</f>
        <v>14.225682595215368</v>
      </c>
      <c r="Y719" s="31">
        <f>((uNES*L719+ uOCEX*G719+uEREX*H719+uHOEX*I719+uNES*S719+ uOCEX*N719+uEREX*O719+uHOEX*P719)/('Life tables'!$I$2/2))/(1+oDR)^(((cycle + 0.5)/('Life tables'!$I$2/2)))</f>
        <v>9.3757524707688074</v>
      </c>
      <c r="Z719" s="100">
        <f t="shared" si="210"/>
        <v>134287.56219172498</v>
      </c>
      <c r="AA719" s="107">
        <f>((L719+G719+H719+I719+N719+O719+P719+S719)/('Life tables'!$I$2/2))</f>
        <v>21.381095061824038</v>
      </c>
      <c r="AB719" s="31">
        <f>((uNES*L719+ uOCEX*G719+uEREX*H719+uHOEX*I719+uNES*S719+ uOCEX*N719+uEREX*O719+uHOEX*P719)/('Life tables'!$I$2/2))</f>
        <v>14.091686181797911</v>
      </c>
    </row>
    <row r="720" spans="1:28" x14ac:dyDescent="0.25">
      <c r="A720" s="4">
        <v>714</v>
      </c>
      <c r="C720" s="105">
        <f>IF(male=0,VLOOKUP((($A$5:$A$1570/'Life tables'!$I$2)*2)+age,lifetable,13,1),IF(male=1,VLOOKUP((($A$5:$A$1570/'Life tables'!$I$2)*2)+age,lifetable,10,1),"error"))</f>
        <v>5.3177043245611344E-4</v>
      </c>
      <c r="F720" s="96">
        <f t="shared" si="198"/>
        <v>85.663907905143049</v>
      </c>
      <c r="G720" s="96">
        <f t="shared" si="199"/>
        <v>8.6051188337531155</v>
      </c>
      <c r="H720" s="96">
        <f t="shared" si="200"/>
        <v>0.49144552153645682</v>
      </c>
      <c r="I720" s="96">
        <f t="shared" si="201"/>
        <v>0.19691757268598967</v>
      </c>
      <c r="J720" s="96">
        <f t="shared" si="202"/>
        <v>5.0495532256461237E-2</v>
      </c>
      <c r="K720" s="96">
        <f t="shared" si="203"/>
        <v>0.20576787079379627</v>
      </c>
      <c r="L720" s="96">
        <f t="shared" si="211"/>
        <v>76.114162574117231</v>
      </c>
      <c r="M720" s="96">
        <f t="shared" si="204"/>
        <v>471.77224294444915</v>
      </c>
      <c r="N720" s="96">
        <f t="shared" si="205"/>
        <v>45.432689150260053</v>
      </c>
      <c r="O720" s="96">
        <f t="shared" si="206"/>
        <v>1.0844735806836621</v>
      </c>
      <c r="P720" s="96">
        <f t="shared" si="207"/>
        <v>1.0844735806836621</v>
      </c>
      <c r="Q720" s="96">
        <f t="shared" si="208"/>
        <v>0.27618767237841302</v>
      </c>
      <c r="R720" s="96">
        <f t="shared" si="209"/>
        <v>8.5010930012547031E-2</v>
      </c>
      <c r="S720" s="96">
        <f t="shared" si="212"/>
        <v>423.8094080304308</v>
      </c>
      <c r="T720" s="96">
        <f t="shared" si="213"/>
        <v>119.93142833612032</v>
      </c>
      <c r="U720" s="96">
        <f t="shared" si="214"/>
        <v>323.24988281972924</v>
      </c>
      <c r="V720" s="32">
        <f t="shared" si="215"/>
        <v>1000.0000000000006</v>
      </c>
      <c r="W720" s="100">
        <f>IF(A720=1,((cPH1_+cPHr+(cNES*L720+(cNES+cOSEX)*G720+(cNES+cEREX)*H720+(cNES+cHOEX)*I720+(cNES+cNES)*S720+(cNES+cOSEX)*N720+(cNES+cEREX)*O720+(cNES+cHOEX)*P720)))/(1+cDR)^(A$6:A$65537 + 0.5),(cPHr+(cNES*L720+(cNES+cOSEX)*G720+(cNES+cEREX)*H720+(cNES+cHOEX)*I720+(cNES+cNES)*S720+(cNES+cOSEX)*N720+(cNES+cEREX)*O720+(cNES+cHOEX)*P720))/(1+cDR)^(((cycle + 0.5)/('Life tables'!$I$2/2))))</f>
        <v>27166.629461622586</v>
      </c>
      <c r="X720" s="107">
        <f>((L720+G720+H720+I720+N720+O720+P720+S720)/('Life tables'!$I$2/2))/(1+oDR)^(((cycle + 0.5)/('Life tables'!$I$2/2)))</f>
        <v>14.201812522711624</v>
      </c>
      <c r="Y720" s="31">
        <f>((uNES*L720+ uOCEX*G720+uEREX*H720+uHOEX*I720+uNES*S720+ uOCEX*N720+uEREX*O720+uHOEX*P720)/('Life tables'!$I$2/2))/(1+oDR)^(((cycle + 0.5)/('Life tables'!$I$2/2)))</f>
        <v>9.3600203693267581</v>
      </c>
      <c r="Z720" s="100">
        <f t="shared" si="210"/>
        <v>134138.84414361272</v>
      </c>
      <c r="AA720" s="107">
        <f>((L720+G720+H720+I720+N720+O720+P720+S720)/('Life tables'!$I$2/2))</f>
        <v>21.357411607108581</v>
      </c>
      <c r="AB720" s="31">
        <f>((uNES*L720+ uOCEX*G720+uEREX*H720+uHOEX*I720+uNES*S720+ uOCEX*N720+uEREX*O720+uHOEX*P720)/('Life tables'!$I$2/2))</f>
        <v>14.07607707529877</v>
      </c>
    </row>
    <row r="721" spans="1:28" x14ac:dyDescent="0.25">
      <c r="A721" s="4">
        <v>715</v>
      </c>
      <c r="C721" s="105">
        <f>IF(male=0,VLOOKUP((($A$5:$A$1570/'Life tables'!$I$2)*2)+age,lifetable,13,1),IF(male=1,VLOOKUP((($A$5:$A$1570/'Life tables'!$I$2)*2)+age,lifetable,10,1),"error"))</f>
        <v>5.3177043245611344E-4</v>
      </c>
      <c r="F721" s="96">
        <f t="shared" si="198"/>
        <v>85.568998396680996</v>
      </c>
      <c r="G721" s="96">
        <f t="shared" si="199"/>
        <v>8.5955849749934448</v>
      </c>
      <c r="H721" s="96">
        <f t="shared" si="200"/>
        <v>0.49090103490228937</v>
      </c>
      <c r="I721" s="96">
        <f t="shared" si="201"/>
        <v>0.19669940204110312</v>
      </c>
      <c r="J721" s="96">
        <f t="shared" si="202"/>
        <v>5.0439586803315471E-2</v>
      </c>
      <c r="K721" s="96">
        <f t="shared" si="203"/>
        <v>0.20553989464897757</v>
      </c>
      <c r="L721" s="96">
        <f t="shared" si="211"/>
        <v>76.029833503291869</v>
      </c>
      <c r="M721" s="96">
        <f t="shared" si="204"/>
        <v>471.24969044746996</v>
      </c>
      <c r="N721" s="96">
        <f t="shared" si="205"/>
        <v>45.382366212624355</v>
      </c>
      <c r="O721" s="96">
        <f t="shared" si="206"/>
        <v>1.0832723773785304</v>
      </c>
      <c r="P721" s="96">
        <f t="shared" si="207"/>
        <v>1.0832723773785304</v>
      </c>
      <c r="Q721" s="96">
        <f t="shared" si="208"/>
        <v>0.27588175663200232</v>
      </c>
      <c r="R721" s="96">
        <f t="shared" si="209"/>
        <v>8.4916768742118481E-2</v>
      </c>
      <c r="S721" s="96">
        <f t="shared" si="212"/>
        <v>423.33998095471441</v>
      </c>
      <c r="T721" s="96">
        <f t="shared" si="213"/>
        <v>120.25774967955564</v>
      </c>
      <c r="U721" s="96">
        <f t="shared" si="214"/>
        <v>323.54033948312031</v>
      </c>
      <c r="V721" s="32">
        <f t="shared" si="215"/>
        <v>1000.0000000000005</v>
      </c>
      <c r="W721" s="100">
        <f>IF(A721=1,((cPH1_+cPHr+(cNES*L721+(cNES+cOSEX)*G721+(cNES+cEREX)*H721+(cNES+cHOEX)*I721+(cNES+cNES)*S721+(cNES+cOSEX)*N721+(cNES+cEREX)*O721+(cNES+cHOEX)*P721)))/(1+cDR)^(A$6:A$65537 + 0.5),(cPHr+(cNES*L721+(cNES+cOSEX)*G721+(cNES+cEREX)*H721+(cNES+cHOEX)*I721+(cNES+cNES)*S721+(cNES+cOSEX)*N721+(cNES+cEREX)*O721+(cNES+cHOEX)*P721))/(1+cDR)^(((cycle + 0.5)/('Life tables'!$I$2/2))))</f>
        <v>27075.961869762086</v>
      </c>
      <c r="X721" s="107">
        <f>((L721+G721+H721+I721+N721+O721+P721+S721)/('Life tables'!$I$2/2))/(1+oDR)^(((cycle + 0.5)/('Life tables'!$I$2/2)))</f>
        <v>14.177982504343671</v>
      </c>
      <c r="Y721" s="31">
        <f>((uNES*L721+ uOCEX*G721+uEREX*H721+uHOEX*I721+uNES*S721+ uOCEX*N721+uEREX*O721+uHOEX*P721)/('Life tables'!$I$2/2))/(1+oDR)^(((cycle + 0.5)/('Life tables'!$I$2/2)))</f>
        <v>9.3443146664204342</v>
      </c>
      <c r="Z721" s="100">
        <f t="shared" si="210"/>
        <v>133990.29073657765</v>
      </c>
      <c r="AA721" s="107">
        <f>((L721+G721+H721+I721+N721+O721+P721+S721)/('Life tables'!$I$2/2))</f>
        <v>21.333754387934867</v>
      </c>
      <c r="AB721" s="31">
        <f>((uNES*L721+ uOCEX*G721+uEREX*H721+uHOEX*I721+uNES*S721+ uOCEX*N721+uEREX*O721+uHOEX*P721)/('Life tables'!$I$2/2))</f>
        <v>14.060485259868035</v>
      </c>
    </row>
    <row r="722" spans="1:28" x14ac:dyDescent="0.25">
      <c r="A722" s="4">
        <v>716</v>
      </c>
      <c r="C722" s="105">
        <f>IF(male=0,VLOOKUP((($A$5:$A$1570/'Life tables'!$I$2)*2)+age,lifetable,13,1),IF(male=1,VLOOKUP((($A$5:$A$1570/'Life tables'!$I$2)*2)+age,lifetable,10,1),"error"))</f>
        <v>5.3177043245611344E-4</v>
      </c>
      <c r="F722" s="96">
        <f t="shared" si="198"/>
        <v>85.474195019963247</v>
      </c>
      <c r="G722" s="96">
        <f t="shared" si="199"/>
        <v>8.5860617773896113</v>
      </c>
      <c r="H722" s="96">
        <f t="shared" si="200"/>
        <v>0.49035715713563338</v>
      </c>
      <c r="I722" s="96">
        <f t="shared" si="201"/>
        <v>0.19648147536367011</v>
      </c>
      <c r="J722" s="96">
        <f t="shared" si="202"/>
        <v>5.0383703910693134E-2</v>
      </c>
      <c r="K722" s="96">
        <f t="shared" si="203"/>
        <v>0.20531217343652861</v>
      </c>
      <c r="L722" s="96">
        <f t="shared" si="211"/>
        <v>75.945598732727106</v>
      </c>
      <c r="M722" s="96">
        <f t="shared" si="204"/>
        <v>470.72771581736129</v>
      </c>
      <c r="N722" s="96">
        <f t="shared" si="205"/>
        <v>45.332098924820308</v>
      </c>
      <c r="O722" s="96">
        <f t="shared" si="206"/>
        <v>1.082072502429112</v>
      </c>
      <c r="P722" s="96">
        <f t="shared" si="207"/>
        <v>1.082072502429112</v>
      </c>
      <c r="Q722" s="96">
        <f t="shared" si="208"/>
        <v>0.27557617918380295</v>
      </c>
      <c r="R722" s="96">
        <f t="shared" si="209"/>
        <v>8.482271160032577E-2</v>
      </c>
      <c r="S722" s="96">
        <f t="shared" si="212"/>
        <v>422.87107299689865</v>
      </c>
      <c r="T722" s="96">
        <f t="shared" si="213"/>
        <v>120.58370956265014</v>
      </c>
      <c r="U722" s="96">
        <f t="shared" si="214"/>
        <v>323.83047436815718</v>
      </c>
      <c r="V722" s="32">
        <f t="shared" si="215"/>
        <v>1000.0000000000006</v>
      </c>
      <c r="W722" s="100">
        <f>IF(A722=1,((cPH1_+cPHr+(cNES*L722+(cNES+cOSEX)*G722+(cNES+cEREX)*H722+(cNES+cHOEX)*I722+(cNES+cNES)*S722+(cNES+cOSEX)*N722+(cNES+cEREX)*O722+(cNES+cHOEX)*P722)))/(1+cDR)^(A$6:A$65537 + 0.5),(cPHr+(cNES*L722+(cNES+cOSEX)*G722+(cNES+cEREX)*H722+(cNES+cHOEX)*I722+(cNES+cNES)*S722+(cNES+cOSEX)*N722+(cNES+cEREX)*O722+(cNES+cHOEX)*P722))/(1+cDR)^(((cycle + 0.5)/('Life tables'!$I$2/2))))</f>
        <v>26985.596866656986</v>
      </c>
      <c r="X722" s="107">
        <f>((L722+G722+H722+I722+N722+O722+P722+S722)/('Life tables'!$I$2/2))/(1+oDR)^(((cycle + 0.5)/('Life tables'!$I$2/2)))</f>
        <v>14.154192472843311</v>
      </c>
      <c r="Y722" s="31">
        <f>((uNES*L722+ uOCEX*G722+uEREX*H722+uHOEX*I722+uNES*S722+ uOCEX*N722+uEREX*O722+uHOEX*P722)/('Life tables'!$I$2/2))/(1+oDR)^(((cycle + 0.5)/('Life tables'!$I$2/2)))</f>
        <v>9.3286353177168131</v>
      </c>
      <c r="Z722" s="100">
        <f t="shared" si="210"/>
        <v>133841.90179253169</v>
      </c>
      <c r="AA722" s="107">
        <f>((L722+G722+H722+I722+N722+O722+P722+S722)/('Life tables'!$I$2/2))</f>
        <v>21.310123375155325</v>
      </c>
      <c r="AB722" s="31">
        <f>((uNES*L722+ uOCEX*G722+uEREX*H722+uHOEX*I722+uNES*S722+ uOCEX*N722+uEREX*O722+uHOEX*P722)/('Life tables'!$I$2/2))</f>
        <v>14.04491071629765</v>
      </c>
    </row>
    <row r="723" spans="1:28" x14ac:dyDescent="0.25">
      <c r="A723" s="4">
        <v>717</v>
      </c>
      <c r="C723" s="105">
        <f>IF(male=0,VLOOKUP((($A$5:$A$1570/'Life tables'!$I$2)*2)+age,lifetable,13,1),IF(male=1,VLOOKUP((($A$5:$A$1570/'Life tables'!$I$2)*2)+age,lifetable,10,1),"error"))</f>
        <v>5.3177043245611344E-4</v>
      </c>
      <c r="F723" s="96">
        <f t="shared" si="198"/>
        <v>85.379497610247455</v>
      </c>
      <c r="G723" s="96">
        <f t="shared" si="199"/>
        <v>8.5765492243929007</v>
      </c>
      <c r="H723" s="96">
        <f t="shared" si="200"/>
        <v>0.48981388729137809</v>
      </c>
      <c r="I723" s="96">
        <f t="shared" si="201"/>
        <v>0.19626379227499369</v>
      </c>
      <c r="J723" s="96">
        <f t="shared" si="202"/>
        <v>5.032788348148505E-2</v>
      </c>
      <c r="K723" s="96">
        <f t="shared" si="203"/>
        <v>0.20508470676073226</v>
      </c>
      <c r="L723" s="96">
        <f t="shared" si="211"/>
        <v>75.861458116045966</v>
      </c>
      <c r="M723" s="96">
        <f t="shared" si="204"/>
        <v>470.20631845894576</v>
      </c>
      <c r="N723" s="96">
        <f t="shared" si="205"/>
        <v>45.281887229531044</v>
      </c>
      <c r="O723" s="96">
        <f t="shared" si="206"/>
        <v>1.080873954467259</v>
      </c>
      <c r="P723" s="96">
        <f t="shared" si="207"/>
        <v>1.080873954467259</v>
      </c>
      <c r="Q723" s="96">
        <f t="shared" si="208"/>
        <v>0.27527093968538252</v>
      </c>
      <c r="R723" s="96">
        <f t="shared" si="209"/>
        <v>8.4728758479920993E-2</v>
      </c>
      <c r="S723" s="96">
        <f t="shared" si="212"/>
        <v>422.4026836223149</v>
      </c>
      <c r="T723" s="96">
        <f t="shared" si="213"/>
        <v>120.90930838581701</v>
      </c>
      <c r="U723" s="96">
        <f t="shared" si="214"/>
        <v>324.12028783339781</v>
      </c>
      <c r="V723" s="32">
        <f t="shared" si="215"/>
        <v>1000.0000000000005</v>
      </c>
      <c r="W723" s="100">
        <f>IF(A723=1,((cPH1_+cPHr+(cNES*L723+(cNES+cOSEX)*G723+(cNES+cEREX)*H723+(cNES+cHOEX)*I723+(cNES+cNES)*S723+(cNES+cOSEX)*N723+(cNES+cEREX)*O723+(cNES+cHOEX)*P723)))/(1+cDR)^(A$6:A$65537 + 0.5),(cPHr+(cNES*L723+(cNES+cOSEX)*G723+(cNES+cEREX)*H723+(cNES+cHOEX)*I723+(cNES+cNES)*S723+(cNES+cOSEX)*N723+(cNES+cEREX)*O723+(cNES+cHOEX)*P723))/(1+cDR)^(((cycle + 0.5)/('Life tables'!$I$2/2))))</f>
        <v>26895.533443290915</v>
      </c>
      <c r="X723" s="107">
        <f>((L723+G723+H723+I723+N723+O723+P723+S723)/('Life tables'!$I$2/2))/(1+oDR)^(((cycle + 0.5)/('Life tables'!$I$2/2)))</f>
        <v>14.130442361058021</v>
      </c>
      <c r="Y723" s="31">
        <f>((uNES*L723+ uOCEX*G723+uEREX*H723+uHOEX*I723+uNES*S723+ uOCEX*N723+uEREX*O723+uHOEX*P723)/('Life tables'!$I$2/2))/(1+oDR)^(((cycle + 0.5)/('Life tables'!$I$2/2)))</f>
        <v>9.3129822789590424</v>
      </c>
      <c r="Z723" s="100">
        <f t="shared" si="210"/>
        <v>133693.67713338239</v>
      </c>
      <c r="AA723" s="107">
        <f>((L723+G723+H723+I723+N723+O723+P723+S723)/('Life tables'!$I$2/2))</f>
        <v>21.286518539658733</v>
      </c>
      <c r="AB723" s="31">
        <f>((uNES*L723+ uOCEX*G723+uEREX*H723+uHOEX*I723+uNES*S723+ uOCEX*N723+uEREX*O723+uHOEX*P723)/('Life tables'!$I$2/2))</f>
        <v>14.029353425403418</v>
      </c>
    </row>
    <row r="724" spans="1:28" x14ac:dyDescent="0.25">
      <c r="A724" s="4">
        <v>718</v>
      </c>
      <c r="C724" s="105">
        <f>IF(male=0,VLOOKUP((($A$5:$A$1570/'Life tables'!$I$2)*2)+age,lifetable,13,1),IF(male=1,VLOOKUP((($A$5:$A$1570/'Life tables'!$I$2)*2)+age,lifetable,10,1),"error"))</f>
        <v>5.3177043245611344E-4</v>
      </c>
      <c r="F724" s="96">
        <f t="shared" si="198"/>
        <v>85.284906005194713</v>
      </c>
      <c r="G724" s="96">
        <f t="shared" si="199"/>
        <v>8.5670472996960303</v>
      </c>
      <c r="H724" s="96">
        <f t="shared" si="200"/>
        <v>0.48927122443820087</v>
      </c>
      <c r="I724" s="96">
        <f t="shared" si="201"/>
        <v>0.19604635240190169</v>
      </c>
      <c r="J724" s="96">
        <f t="shared" si="202"/>
        <v>5.0272125419998752E-2</v>
      </c>
      <c r="K724" s="96">
        <f t="shared" si="203"/>
        <v>0.20485749423164448</v>
      </c>
      <c r="L724" s="96">
        <f t="shared" si="211"/>
        <v>75.777411509006939</v>
      </c>
      <c r="M724" s="96">
        <f t="shared" si="204"/>
        <v>469.68549777559105</v>
      </c>
      <c r="N724" s="96">
        <f t="shared" si="205"/>
        <v>45.231731069299578</v>
      </c>
      <c r="O724" s="96">
        <f t="shared" si="206"/>
        <v>1.0796767321214791</v>
      </c>
      <c r="P724" s="96">
        <f t="shared" si="207"/>
        <v>1.0796767321214791</v>
      </c>
      <c r="Q724" s="96">
        <f t="shared" si="208"/>
        <v>0.2749660377874571</v>
      </c>
      <c r="R724" s="96">
        <f t="shared" si="209"/>
        <v>8.4634909273394093E-2</v>
      </c>
      <c r="S724" s="96">
        <f t="shared" si="212"/>
        <v>421.93481229498764</v>
      </c>
      <c r="T724" s="96">
        <f t="shared" si="213"/>
        <v>121.23454654902447</v>
      </c>
      <c r="U724" s="96">
        <f t="shared" si="214"/>
        <v>324.40978023690286</v>
      </c>
      <c r="V724" s="32">
        <f t="shared" si="215"/>
        <v>1000.0000000000006</v>
      </c>
      <c r="W724" s="100">
        <f>IF(A724=1,((cPH1_+cPHr+(cNES*L724+(cNES+cOSEX)*G724+(cNES+cEREX)*H724+(cNES+cHOEX)*I724+(cNES+cNES)*S724+(cNES+cOSEX)*N724+(cNES+cEREX)*O724+(cNES+cHOEX)*P724)))/(1+cDR)^(A$6:A$65537 + 0.5),(cPHr+(cNES*L724+(cNES+cOSEX)*G724+(cNES+cEREX)*H724+(cNES+cHOEX)*I724+(cNES+cNES)*S724+(cNES+cOSEX)*N724+(cNES+cEREX)*O724+(cNES+cHOEX)*P724))/(1+cDR)^(((cycle + 0.5)/('Life tables'!$I$2/2))))</f>
        <v>26805.770593970923</v>
      </c>
      <c r="X724" s="107">
        <f>((L724+G724+H724+I724+N724+O724+P724+S724)/('Life tables'!$I$2/2))/(1+oDR)^(((cycle + 0.5)/('Life tables'!$I$2/2)))</f>
        <v>14.106732101950662</v>
      </c>
      <c r="Y724" s="31">
        <f>((uNES*L724+ uOCEX*G724+uEREX*H724+uHOEX*I724+uNES*S724+ uOCEX*N724+uEREX*O724+uHOEX*P724)/('Life tables'!$I$2/2))/(1+oDR)^(((cycle + 0.5)/('Life tables'!$I$2/2)))</f>
        <v>9.2973555059662392</v>
      </c>
      <c r="Z724" s="100">
        <f t="shared" si="210"/>
        <v>133545.61658104259</v>
      </c>
      <c r="AA724" s="107">
        <f>((L724+G724+H724+I724+N724+O724+P724+S724)/('Life tables'!$I$2/2))</f>
        <v>21.262939852370057</v>
      </c>
      <c r="AB724" s="31">
        <f>((uNES*L724+ uOCEX*G724+uEREX*H724+uHOEX*I724+uNES*S724+ uOCEX*N724+uEREX*O724+uHOEX*P724)/('Life tables'!$I$2/2))</f>
        <v>14.013813368024865</v>
      </c>
    </row>
    <row r="725" spans="1:28" x14ac:dyDescent="0.25">
      <c r="A725" s="4">
        <v>719</v>
      </c>
      <c r="C725" s="105">
        <f>IF(male=0,VLOOKUP((($A$5:$A$1570/'Life tables'!$I$2)*2)+age,lifetable,13,1),IF(male=1,VLOOKUP((($A$5:$A$1570/'Life tables'!$I$2)*2)+age,lifetable,10,1),"error"))</f>
        <v>5.3177043245611344E-4</v>
      </c>
      <c r="F725" s="96">
        <f t="shared" si="198"/>
        <v>85.190420044762291</v>
      </c>
      <c r="G725" s="96">
        <f t="shared" si="199"/>
        <v>8.5575559872223721</v>
      </c>
      <c r="H725" s="96">
        <f t="shared" si="200"/>
        <v>0.48872916765795216</v>
      </c>
      <c r="I725" s="96">
        <f t="shared" si="201"/>
        <v>0.19582915537650028</v>
      </c>
      <c r="J725" s="96">
        <f t="shared" si="202"/>
        <v>5.0216429631895307E-2</v>
      </c>
      <c r="K725" s="96">
        <f t="shared" si="203"/>
        <v>0.20463053546483673</v>
      </c>
      <c r="L725" s="96">
        <f t="shared" si="211"/>
        <v>75.693458769408736</v>
      </c>
      <c r="M725" s="96">
        <f t="shared" si="204"/>
        <v>469.16525316931092</v>
      </c>
      <c r="N725" s="96">
        <f t="shared" si="205"/>
        <v>45.181630386538536</v>
      </c>
      <c r="O725" s="96">
        <f t="shared" si="206"/>
        <v>1.0784808340171677</v>
      </c>
      <c r="P725" s="96">
        <f t="shared" si="207"/>
        <v>1.0784808340171677</v>
      </c>
      <c r="Q725" s="96">
        <f t="shared" si="208"/>
        <v>0.27466147313995015</v>
      </c>
      <c r="R725" s="96">
        <f t="shared" si="209"/>
        <v>8.4541163872991001E-2</v>
      </c>
      <c r="S725" s="96">
        <f t="shared" si="212"/>
        <v>421.46745847772507</v>
      </c>
      <c r="T725" s="96">
        <f t="shared" si="213"/>
        <v>121.55942445179632</v>
      </c>
      <c r="U725" s="96">
        <f t="shared" si="214"/>
        <v>324.69895193624069</v>
      </c>
      <c r="V725" s="32">
        <f t="shared" si="215"/>
        <v>1000.0000000000005</v>
      </c>
      <c r="W725" s="100">
        <f>IF(A725=1,((cPH1_+cPHr+(cNES*L725+(cNES+cOSEX)*G725+(cNES+cEREX)*H725+(cNES+cHOEX)*I725+(cNES+cNES)*S725+(cNES+cOSEX)*N725+(cNES+cEREX)*O725+(cNES+cHOEX)*P725)))/(1+cDR)^(A$6:A$65537 + 0.5),(cPHr+(cNES*L725+(cNES+cOSEX)*G725+(cNES+cEREX)*H725+(cNES+cHOEX)*I725+(cNES+cNES)*S725+(cNES+cOSEX)*N725+(cNES+cEREX)*O725+(cNES+cHOEX)*P725))/(1+cDR)^(((cycle + 0.5)/('Life tables'!$I$2/2))))</f>
        <v>26716.307316318493</v>
      </c>
      <c r="X725" s="107">
        <f>((L725+G725+H725+I725+N725+O725+P725+S725)/('Life tables'!$I$2/2))/(1+oDR)^(((cycle + 0.5)/('Life tables'!$I$2/2)))</f>
        <v>14.083061628599117</v>
      </c>
      <c r="Y725" s="31">
        <f>((uNES*L725+ uOCEX*G725+uEREX*H725+uHOEX*I725+uNES*S725+ uOCEX*N725+uEREX*O725+uHOEX*P725)/('Life tables'!$I$2/2))/(1+oDR)^(((cycle + 0.5)/('Life tables'!$I$2/2)))</f>
        <v>9.2817549546332572</v>
      </c>
      <c r="Z725" s="100">
        <f t="shared" si="210"/>
        <v>133397.71995743929</v>
      </c>
      <c r="AA725" s="107">
        <f>((L725+G725+H725+I725+N725+O725+P725+S725)/('Life tables'!$I$2/2))</f>
        <v>21.239387284250149</v>
      </c>
      <c r="AB725" s="31">
        <f>((uNES*L725+ uOCEX*G725+uEREX*H725+uHOEX*I725+uNES*S725+ uOCEX*N725+uEREX*O725+uHOEX*P725)/('Life tables'!$I$2/2))</f>
        <v>13.998290525025091</v>
      </c>
    </row>
    <row r="726" spans="1:28" x14ac:dyDescent="0.25">
      <c r="A726" s="4">
        <v>720</v>
      </c>
      <c r="C726" s="105">
        <f>IF(male=0,VLOOKUP((($A$5:$A$1570/'Life tables'!$I$2)*2)+age,lifetable,13,1),IF(male=1,VLOOKUP((($A$5:$A$1570/'Life tables'!$I$2)*2)+age,lifetable,10,1),"error"))</f>
        <v>5.3177043245611344E-4</v>
      </c>
      <c r="F726" s="96">
        <f t="shared" si="198"/>
        <v>85.096039571101514</v>
      </c>
      <c r="G726" s="96">
        <f t="shared" si="199"/>
        <v>8.5480752711156995</v>
      </c>
      <c r="H726" s="96">
        <f t="shared" si="200"/>
        <v>0.48818771604506939</v>
      </c>
      <c r="I726" s="96">
        <f t="shared" si="201"/>
        <v>0.19561220083593911</v>
      </c>
      <c r="J726" s="96">
        <f t="shared" si="202"/>
        <v>5.0160796024129067E-2</v>
      </c>
      <c r="K726" s="96">
        <f t="shared" si="203"/>
        <v>0.20440383008115059</v>
      </c>
      <c r="L726" s="96">
        <f t="shared" si="211"/>
        <v>75.609599756999529</v>
      </c>
      <c r="M726" s="96">
        <f t="shared" si="204"/>
        <v>468.64558404086199</v>
      </c>
      <c r="N726" s="96">
        <f t="shared" si="205"/>
        <v>45.13158512353948</v>
      </c>
      <c r="O726" s="96">
        <f t="shared" si="206"/>
        <v>1.0772862587768306</v>
      </c>
      <c r="P726" s="96">
        <f t="shared" si="207"/>
        <v>1.0772862587768306</v>
      </c>
      <c r="Q726" s="96">
        <f t="shared" si="208"/>
        <v>0.27435724539204903</v>
      </c>
      <c r="R726" s="96">
        <f t="shared" si="209"/>
        <v>8.4447522170731176E-2</v>
      </c>
      <c r="S726" s="96">
        <f t="shared" si="212"/>
        <v>421.00062163220605</v>
      </c>
      <c r="T726" s="96">
        <f t="shared" si="213"/>
        <v>121.8839424932125</v>
      </c>
      <c r="U726" s="96">
        <f t="shared" si="214"/>
        <v>324.98780328849256</v>
      </c>
      <c r="V726" s="32">
        <f t="shared" si="215"/>
        <v>1000.0000000000005</v>
      </c>
      <c r="W726" s="100">
        <f>IF(A726=1,((cPH1_+cPHr+(cNES*L726+(cNES+cOSEX)*G726+(cNES+cEREX)*H726+(cNES+cHOEX)*I726+(cNES+cNES)*S726+(cNES+cOSEX)*N726+(cNES+cEREX)*O726+(cNES+cHOEX)*P726)))/(1+cDR)^(A$6:A$65537 + 0.5),(cPHr+(cNES*L726+(cNES+cOSEX)*G726+(cNES+cEREX)*H726+(cNES+cHOEX)*I726+(cNES+cNES)*S726+(cNES+cOSEX)*N726+(cNES+cEREX)*O726+(cNES+cHOEX)*P726))/(1+cDR)^(((cycle + 0.5)/('Life tables'!$I$2/2))))</f>
        <v>26627.142611260686</v>
      </c>
      <c r="X726" s="107">
        <f>((L726+G726+H726+I726+N726+O726+P726+S726)/('Life tables'!$I$2/2))/(1+oDR)^(((cycle + 0.5)/('Life tables'!$I$2/2)))</f>
        <v>14.059430874196009</v>
      </c>
      <c r="Y726" s="31">
        <f>((uNES*L726+ uOCEX*G726+uEREX*H726+uHOEX*I726+uNES*S726+ uOCEX*N726+uEREX*O726+uHOEX*P726)/('Life tables'!$I$2/2))/(1+oDR)^(((cycle + 0.5)/('Life tables'!$I$2/2)))</f>
        <v>9.26618058093052</v>
      </c>
      <c r="Z726" s="100">
        <f t="shared" si="210"/>
        <v>133249.98708452249</v>
      </c>
      <c r="AA726" s="107">
        <f>((L726+G726+H726+I726+N726+O726+P726+S726)/('Life tables'!$I$2/2))</f>
        <v>21.215860806295602</v>
      </c>
      <c r="AB726" s="31">
        <f>((uNES*L726+ uOCEX*G726+uEREX*H726+uHOEX*I726+uNES*S726+ uOCEX*N726+uEREX*O726+uHOEX*P726)/('Life tables'!$I$2/2))</f>
        <v>13.982784877290651</v>
      </c>
    </row>
    <row r="727" spans="1:28" x14ac:dyDescent="0.25">
      <c r="A727" s="4">
        <v>721</v>
      </c>
      <c r="C727" s="105">
        <f>IF(male=0,VLOOKUP((($A$5:$A$1570/'Life tables'!$I$2)*2)+age,lifetable,13,1),IF(male=1,VLOOKUP((($A$5:$A$1570/'Life tables'!$I$2)*2)+age,lifetable,10,1),"error"))</f>
        <v>5.3177043245611344E-4</v>
      </c>
      <c r="F727" s="96">
        <f t="shared" si="198"/>
        <v>85.00176442846039</v>
      </c>
      <c r="G727" s="96">
        <f t="shared" si="199"/>
        <v>8.5386051357303963</v>
      </c>
      <c r="H727" s="96">
        <f t="shared" si="200"/>
        <v>0.48764686870601859</v>
      </c>
      <c r="I727" s="96">
        <f t="shared" si="201"/>
        <v>0.19539548842218754</v>
      </c>
      <c r="J727" s="96">
        <f t="shared" si="202"/>
        <v>5.0105224504890314E-2</v>
      </c>
      <c r="K727" s="96">
        <f t="shared" si="203"/>
        <v>0.2041773777064641</v>
      </c>
      <c r="L727" s="96">
        <f t="shared" si="211"/>
        <v>75.525834333390435</v>
      </c>
      <c r="M727" s="96">
        <f t="shared" si="204"/>
        <v>468.12648978983503</v>
      </c>
      <c r="N727" s="96">
        <f t="shared" si="205"/>
        <v>45.081595222481717</v>
      </c>
      <c r="O727" s="96">
        <f t="shared" si="206"/>
        <v>1.0760930050202933</v>
      </c>
      <c r="P727" s="96">
        <f t="shared" si="207"/>
        <v>1.0760930050202933</v>
      </c>
      <c r="Q727" s="96">
        <f t="shared" si="208"/>
        <v>0.27405335419225879</v>
      </c>
      <c r="R727" s="96">
        <f t="shared" si="209"/>
        <v>8.4353984058423967E-2</v>
      </c>
      <c r="S727" s="96">
        <f t="shared" si="212"/>
        <v>420.53430121906206</v>
      </c>
      <c r="T727" s="96">
        <f t="shared" si="213"/>
        <v>122.20810107190965</v>
      </c>
      <c r="U727" s="96">
        <f t="shared" si="214"/>
        <v>325.27633465025747</v>
      </c>
      <c r="V727" s="32">
        <f t="shared" si="215"/>
        <v>1000.0000000000005</v>
      </c>
      <c r="W727" s="100">
        <f>IF(A727=1,((cPH1_+cPHr+(cNES*L727+(cNES+cOSEX)*G727+(cNES+cEREX)*H727+(cNES+cHOEX)*I727+(cNES+cNES)*S727+(cNES+cOSEX)*N727+(cNES+cEREX)*O727+(cNES+cHOEX)*P727)))/(1+cDR)^(A$6:A$65537 + 0.5),(cPHr+(cNES*L727+(cNES+cOSEX)*G727+(cNES+cEREX)*H727+(cNES+cHOEX)*I727+(cNES+cNES)*S727+(cNES+cOSEX)*N727+(cNES+cEREX)*O727+(cNES+cHOEX)*P727))/(1+cDR)^(((cycle + 0.5)/('Life tables'!$I$2/2))))</f>
        <v>26538.275483020931</v>
      </c>
      <c r="X727" s="107">
        <f>((L727+G727+H727+I727+N727+O727+P727+S727)/('Life tables'!$I$2/2))/(1+oDR)^(((cycle + 0.5)/('Life tables'!$I$2/2)))</f>
        <v>14.035839772048377</v>
      </c>
      <c r="Y727" s="31">
        <f>((uNES*L727+ uOCEX*G727+uEREX*H727+uHOEX*I727+uNES*S727+ uOCEX*N727+uEREX*O727+uHOEX*P727)/('Life tables'!$I$2/2))/(1+oDR)^(((cycle + 0.5)/('Life tables'!$I$2/2)))</f>
        <v>9.2506323409037829</v>
      </c>
      <c r="Z727" s="100">
        <f t="shared" si="210"/>
        <v>133102.4177842731</v>
      </c>
      <c r="AA727" s="107">
        <f>((L727+G727+H727+I727+N727+O727+P727+S727)/('Life tables'!$I$2/2))</f>
        <v>21.192360389538496</v>
      </c>
      <c r="AB727" s="31">
        <f>((uNES*L727+ uOCEX*G727+uEREX*H727+uHOEX*I727+uNES*S727+ uOCEX*N727+uEREX*O727+uHOEX*P727)/('Life tables'!$I$2/2))</f>
        <v>13.9672964057314</v>
      </c>
    </row>
    <row r="728" spans="1:28" x14ac:dyDescent="0.25">
      <c r="A728" s="4">
        <v>722</v>
      </c>
      <c r="C728" s="105">
        <f>IF(male=0,VLOOKUP((($A$5:$A$1570/'Life tables'!$I$2)*2)+age,lifetable,13,1),IF(male=1,VLOOKUP((($A$5:$A$1570/'Life tables'!$I$2)*2)+age,lifetable,10,1),"error"))</f>
        <v>5.3177043245611344E-4</v>
      </c>
      <c r="F728" s="96">
        <f t="shared" si="198"/>
        <v>84.907594463090803</v>
      </c>
      <c r="G728" s="96">
        <f t="shared" si="199"/>
        <v>8.5291455656221409</v>
      </c>
      <c r="H728" s="96">
        <f t="shared" si="200"/>
        <v>0.48710662475876165</v>
      </c>
      <c r="I728" s="96">
        <f t="shared" si="201"/>
        <v>0.19517901778182128</v>
      </c>
      <c r="J728" s="96">
        <f t="shared" si="202"/>
        <v>5.0049714983550528E-2</v>
      </c>
      <c r="K728" s="96">
        <f t="shared" si="203"/>
        <v>0.20395117797146856</v>
      </c>
      <c r="L728" s="96">
        <f t="shared" si="211"/>
        <v>75.442162361973061</v>
      </c>
      <c r="M728" s="96">
        <f t="shared" si="204"/>
        <v>467.60796981474266</v>
      </c>
      <c r="N728" s="96">
        <f t="shared" si="205"/>
        <v>45.031660625440686</v>
      </c>
      <c r="O728" s="96">
        <f t="shared" si="206"/>
        <v>1.074901071364903</v>
      </c>
      <c r="P728" s="96">
        <f t="shared" si="207"/>
        <v>1.074901071364903</v>
      </c>
      <c r="Q728" s="96">
        <f t="shared" si="208"/>
        <v>0.27374979918845305</v>
      </c>
      <c r="R728" s="96">
        <f t="shared" si="209"/>
        <v>8.4260549427684406E-2</v>
      </c>
      <c r="S728" s="96">
        <f t="shared" si="212"/>
        <v>420.06849669795605</v>
      </c>
      <c r="T728" s="96">
        <f t="shared" si="213"/>
        <v>122.53190058608166</v>
      </c>
      <c r="U728" s="96">
        <f t="shared" si="214"/>
        <v>325.5645463776566</v>
      </c>
      <c r="V728" s="32">
        <f t="shared" si="215"/>
        <v>1000.0000000000006</v>
      </c>
      <c r="W728" s="100">
        <f>IF(A728=1,((cPH1_+cPHr+(cNES*L728+(cNES+cOSEX)*G728+(cNES+cEREX)*H728+(cNES+cHOEX)*I728+(cNES+cNES)*S728+(cNES+cOSEX)*N728+(cNES+cEREX)*O728+(cNES+cHOEX)*P728)))/(1+cDR)^(A$6:A$65537 + 0.5),(cPHr+(cNES*L728+(cNES+cOSEX)*G728+(cNES+cEREX)*H728+(cNES+cHOEX)*I728+(cNES+cNES)*S728+(cNES+cOSEX)*N728+(cNES+cEREX)*O728+(cNES+cHOEX)*P728))/(1+cDR)^(((cycle + 0.5)/('Life tables'!$I$2/2))))</f>
        <v>26449.704939110004</v>
      </c>
      <c r="X728" s="107">
        <f>((L728+G728+H728+I728+N728+O728+P728+S728)/('Life tables'!$I$2/2))/(1+oDR)^(((cycle + 0.5)/('Life tables'!$I$2/2)))</f>
        <v>14.012288255577378</v>
      </c>
      <c r="Y728" s="31">
        <f>((uNES*L728+ uOCEX*G728+uEREX*H728+uHOEX*I728+uNES*S728+ uOCEX*N728+uEREX*O728+uHOEX*P728)/('Life tables'!$I$2/2))/(1+oDR)^(((cycle + 0.5)/('Life tables'!$I$2/2)))</f>
        <v>9.2351101906739625</v>
      </c>
      <c r="Z728" s="100">
        <f t="shared" si="210"/>
        <v>132955.01187871094</v>
      </c>
      <c r="AA728" s="107">
        <f>((L728+G728+H728+I728+N728+O728+P728+S728)/('Life tables'!$I$2/2))</f>
        <v>21.168886005046225</v>
      </c>
      <c r="AB728" s="31">
        <f>((uNES*L728+ uOCEX*G728+uEREX*H728+uHOEX*I728+uNES*S728+ uOCEX*N728+uEREX*O728+uHOEX*P728)/('Life tables'!$I$2/2))</f>
        <v>13.951825091280378</v>
      </c>
    </row>
    <row r="729" spans="1:28" x14ac:dyDescent="0.25">
      <c r="A729" s="4">
        <v>723</v>
      </c>
      <c r="C729" s="105">
        <f>IF(male=0,VLOOKUP((($A$5:$A$1570/'Life tables'!$I$2)*2)+age,lifetable,13,1),IF(male=1,VLOOKUP((($A$5:$A$1570/'Life tables'!$I$2)*2)+age,lifetable,10,1),"error"))</f>
        <v>5.3177043245611344E-4</v>
      </c>
      <c r="F729" s="96">
        <f t="shared" si="198"/>
        <v>84.813529523160099</v>
      </c>
      <c r="G729" s="96">
        <f t="shared" si="199"/>
        <v>8.5196965455390288</v>
      </c>
      <c r="H729" s="96">
        <f t="shared" si="200"/>
        <v>0.48656698333224946</v>
      </c>
      <c r="I729" s="96">
        <f t="shared" si="201"/>
        <v>0.19496278856581917</v>
      </c>
      <c r="J729" s="96">
        <f t="shared" si="202"/>
        <v>4.9994267370610281E-2</v>
      </c>
      <c r="K729" s="96">
        <f t="shared" si="203"/>
        <v>0.20372523051145636</v>
      </c>
      <c r="L729" s="96">
        <f t="shared" si="211"/>
        <v>75.358583707840936</v>
      </c>
      <c r="M729" s="96">
        <f t="shared" si="204"/>
        <v>467.09002351310221</v>
      </c>
      <c r="N729" s="96">
        <f t="shared" si="205"/>
        <v>44.98178127439602</v>
      </c>
      <c r="O729" s="96">
        <f t="shared" si="206"/>
        <v>1.0737104564257194</v>
      </c>
      <c r="P729" s="96">
        <f t="shared" si="207"/>
        <v>1.0737104564257194</v>
      </c>
      <c r="Q729" s="96">
        <f t="shared" si="208"/>
        <v>0.27344658002792271</v>
      </c>
      <c r="R729" s="96">
        <f t="shared" si="209"/>
        <v>8.4167218169948252E-2</v>
      </c>
      <c r="S729" s="96">
        <f t="shared" si="212"/>
        <v>419.60320752765688</v>
      </c>
      <c r="T729" s="96">
        <f t="shared" si="213"/>
        <v>122.85534143348019</v>
      </c>
      <c r="U729" s="96">
        <f t="shared" si="214"/>
        <v>325.85243882633802</v>
      </c>
      <c r="V729" s="32">
        <f t="shared" si="215"/>
        <v>1000.0000000000006</v>
      </c>
      <c r="W729" s="100">
        <f>IF(A729=1,((cPH1_+cPHr+(cNES*L729+(cNES+cOSEX)*G729+(cNES+cEREX)*H729+(cNES+cHOEX)*I729+(cNES+cNES)*S729+(cNES+cOSEX)*N729+(cNES+cEREX)*O729+(cNES+cHOEX)*P729)))/(1+cDR)^(A$6:A$65537 + 0.5),(cPHr+(cNES*L729+(cNES+cOSEX)*G729+(cNES+cEREX)*H729+(cNES+cHOEX)*I729+(cNES+cNES)*S729+(cNES+cOSEX)*N729+(cNES+cEREX)*O729+(cNES+cHOEX)*P729))/(1+cDR)^(((cycle + 0.5)/('Life tables'!$I$2/2))))</f>
        <v>26361.429990316803</v>
      </c>
      <c r="X729" s="107">
        <f>((L729+G729+H729+I729+N729+O729+P729+S729)/('Life tables'!$I$2/2))/(1+oDR)^(((cycle + 0.5)/('Life tables'!$I$2/2)))</f>
        <v>13.988776258317975</v>
      </c>
      <c r="Y729" s="31">
        <f>((uNES*L729+ uOCEX*G729+uEREX*H729+uHOEX*I729+uNES*S729+ uOCEX*N729+uEREX*O729+uHOEX*P729)/('Life tables'!$I$2/2))/(1+oDR)^(((cycle + 0.5)/('Life tables'!$I$2/2)))</f>
        <v>9.2196140864369216</v>
      </c>
      <c r="Z729" s="100">
        <f t="shared" si="210"/>
        <v>132807.769189902</v>
      </c>
      <c r="AA729" s="107">
        <f>((L729+G729+H729+I729+N729+O729+P729+S729)/('Life tables'!$I$2/2))</f>
        <v>21.145437623921278</v>
      </c>
      <c r="AB729" s="31">
        <f>((uNES*L729+ uOCEX*G729+uEREX*H729+uHOEX*I729+uNES*S729+ uOCEX*N729+uEREX*O729+uHOEX*P729)/('Life tables'!$I$2/2))</f>
        <v>13.936370914893683</v>
      </c>
    </row>
    <row r="730" spans="1:28" x14ac:dyDescent="0.25">
      <c r="A730" s="4">
        <v>724</v>
      </c>
      <c r="C730" s="105">
        <f>IF(male=0,VLOOKUP((($A$5:$A$1570/'Life tables'!$I$2)*2)+age,lifetable,13,1),IF(male=1,VLOOKUP((($A$5:$A$1570/'Life tables'!$I$2)*2)+age,lifetable,10,1),"error"))</f>
        <v>5.3177043245611344E-4</v>
      </c>
      <c r="F730" s="96">
        <f t="shared" si="198"/>
        <v>84.719569458666825</v>
      </c>
      <c r="G730" s="96">
        <f t="shared" si="199"/>
        <v>8.5102580604130988</v>
      </c>
      <c r="H730" s="96">
        <f t="shared" si="200"/>
        <v>0.48602794356593826</v>
      </c>
      <c r="I730" s="96">
        <f t="shared" si="201"/>
        <v>0.19474680042936943</v>
      </c>
      <c r="J730" s="96">
        <f t="shared" si="202"/>
        <v>4.9938881577649585E-2</v>
      </c>
      <c r="K730" s="96">
        <f t="shared" si="203"/>
        <v>0.20349953496611844</v>
      </c>
      <c r="L730" s="96">
        <f t="shared" si="211"/>
        <v>75.275098237714644</v>
      </c>
      <c r="M730" s="96">
        <f t="shared" si="204"/>
        <v>466.57265028151556</v>
      </c>
      <c r="N730" s="96">
        <f t="shared" si="205"/>
        <v>44.931957111239157</v>
      </c>
      <c r="O730" s="96">
        <f t="shared" si="206"/>
        <v>1.0725211588156971</v>
      </c>
      <c r="P730" s="96">
        <f t="shared" si="207"/>
        <v>1.0725211588156971</v>
      </c>
      <c r="Q730" s="96">
        <f t="shared" si="208"/>
        <v>0.27314369635742319</v>
      </c>
      <c r="R730" s="96">
        <f t="shared" si="209"/>
        <v>8.4073990176486244E-2</v>
      </c>
      <c r="S730" s="96">
        <f t="shared" si="212"/>
        <v>419.1384331661111</v>
      </c>
      <c r="T730" s="96">
        <f t="shared" si="213"/>
        <v>123.17842401141526</v>
      </c>
      <c r="U730" s="96">
        <f t="shared" si="214"/>
        <v>326.14001235148061</v>
      </c>
      <c r="V730" s="32">
        <f t="shared" si="215"/>
        <v>1000.0000000000007</v>
      </c>
      <c r="W730" s="100">
        <f>IF(A730=1,((cPH1_+cPHr+(cNES*L730+(cNES+cOSEX)*G730+(cNES+cEREX)*H730+(cNES+cHOEX)*I730+(cNES+cNES)*S730+(cNES+cOSEX)*N730+(cNES+cEREX)*O730+(cNES+cHOEX)*P730)))/(1+cDR)^(A$6:A$65537 + 0.5),(cPHr+(cNES*L730+(cNES+cOSEX)*G730+(cNES+cEREX)*H730+(cNES+cHOEX)*I730+(cNES+cNES)*S730+(cNES+cOSEX)*N730+(cNES+cEREX)*O730+(cNES+cHOEX)*P730))/(1+cDR)^(((cycle + 0.5)/('Life tables'!$I$2/2))))</f>
        <v>26273.449650699087</v>
      </c>
      <c r="X730" s="107">
        <f>((L730+G730+H730+I730+N730+O730+P730+S730)/('Life tables'!$I$2/2))/(1+oDR)^(((cycle + 0.5)/('Life tables'!$I$2/2)))</f>
        <v>13.965303713918676</v>
      </c>
      <c r="Y730" s="31">
        <f>((uNES*L730+ uOCEX*G730+uEREX*H730+uHOEX*I730+uNES*S730+ uOCEX*N730+uEREX*O730+uHOEX*P730)/('Life tables'!$I$2/2))/(1+oDR)^(((cycle + 0.5)/('Life tables'!$I$2/2)))</f>
        <v>9.2041439844633093</v>
      </c>
      <c r="Z730" s="100">
        <f t="shared" si="210"/>
        <v>132660.68953996562</v>
      </c>
      <c r="AA730" s="107">
        <f>((L730+G730+H730+I730+N730+O730+P730+S730)/('Life tables'!$I$2/2))</f>
        <v>21.122015217301101</v>
      </c>
      <c r="AB730" s="31">
        <f>((uNES*L730+ uOCEX*G730+uEREX*H730+uHOEX*I730+uNES*S730+ uOCEX*N730+uEREX*O730+uHOEX*P730)/('Life tables'!$I$2/2))</f>
        <v>13.920933857550368</v>
      </c>
    </row>
    <row r="731" spans="1:28" x14ac:dyDescent="0.25">
      <c r="A731" s="4">
        <v>725</v>
      </c>
      <c r="C731" s="105">
        <f>IF(male=0,VLOOKUP((($A$5:$A$1570/'Life tables'!$I$2)*2)+age,lifetable,13,1),IF(male=1,VLOOKUP((($A$5:$A$1570/'Life tables'!$I$2)*2)+age,lifetable,10,1),"error"))</f>
        <v>5.3177043245611344E-4</v>
      </c>
      <c r="F731" s="96">
        <f t="shared" si="198"/>
        <v>84.625714121360417</v>
      </c>
      <c r="G731" s="96">
        <f t="shared" si="199"/>
        <v>8.5008300953522724</v>
      </c>
      <c r="H731" s="96">
        <f t="shared" si="200"/>
        <v>0.48548950460932883</v>
      </c>
      <c r="I731" s="96">
        <f t="shared" si="201"/>
        <v>0.19453105303168511</v>
      </c>
      <c r="J731" s="96">
        <f t="shared" si="202"/>
        <v>4.9883557517280484E-2</v>
      </c>
      <c r="K731" s="96">
        <f t="shared" si="203"/>
        <v>0.20327409097935145</v>
      </c>
      <c r="L731" s="96">
        <f t="shared" si="211"/>
        <v>75.191705819870506</v>
      </c>
      <c r="M731" s="96">
        <f t="shared" si="204"/>
        <v>466.05584951574428</v>
      </c>
      <c r="N731" s="96">
        <f t="shared" si="205"/>
        <v>44.88218807778064</v>
      </c>
      <c r="O731" s="96">
        <f t="shared" si="206"/>
        <v>1.0713331771458598</v>
      </c>
      <c r="P731" s="96">
        <f t="shared" si="207"/>
        <v>1.0713331771458598</v>
      </c>
      <c r="Q731" s="96">
        <f t="shared" si="208"/>
        <v>0.27284114782321756</v>
      </c>
      <c r="R731" s="96">
        <f t="shared" si="209"/>
        <v>8.3980865338417754E-2</v>
      </c>
      <c r="S731" s="96">
        <f t="shared" si="212"/>
        <v>418.67417307051028</v>
      </c>
      <c r="T731" s="96">
        <f t="shared" si="213"/>
        <v>123.50114871675575</v>
      </c>
      <c r="U731" s="96">
        <f t="shared" si="214"/>
        <v>326.42726730779839</v>
      </c>
      <c r="V731" s="32">
        <f t="shared" si="215"/>
        <v>1000.0000000000006</v>
      </c>
      <c r="W731" s="100">
        <f>IF(A731=1,((cPH1_+cPHr+(cNES*L731+(cNES+cOSEX)*G731+(cNES+cEREX)*H731+(cNES+cHOEX)*I731+(cNES+cNES)*S731+(cNES+cOSEX)*N731+(cNES+cEREX)*O731+(cNES+cHOEX)*P731)))/(1+cDR)^(A$6:A$65537 + 0.5),(cPHr+(cNES*L731+(cNES+cOSEX)*G731+(cNES+cEREX)*H731+(cNES+cHOEX)*I731+(cNES+cNES)*S731+(cNES+cOSEX)*N731+(cNES+cEREX)*O731+(cNES+cHOEX)*P731))/(1+cDR)^(((cycle + 0.5)/('Life tables'!$I$2/2))))</f>
        <v>26185.76293757416</v>
      </c>
      <c r="X731" s="107">
        <f>((L731+G731+H731+I731+N731+O731+P731+S731)/('Life tables'!$I$2/2))/(1+oDR)^(((cycle + 0.5)/('Life tables'!$I$2/2)))</f>
        <v>13.941870556141222</v>
      </c>
      <c r="Y731" s="31">
        <f>((uNES*L731+ uOCEX*G731+uEREX*H731+uHOEX*I731+uNES*S731+ uOCEX*N731+uEREX*O731+uHOEX*P731)/('Life tables'!$I$2/2))/(1+oDR)^(((cycle + 0.5)/('Life tables'!$I$2/2)))</f>
        <v>9.1886998410983463</v>
      </c>
      <c r="Z731" s="100">
        <f t="shared" si="210"/>
        <v>132513.77275108104</v>
      </c>
      <c r="AA731" s="107">
        <f>((L731+G731+H731+I731+N731+O731+P731+S731)/('Life tables'!$I$2/2))</f>
        <v>21.098618756357872</v>
      </c>
      <c r="AB731" s="31">
        <f>((uNES*L731+ uOCEX*G731+uEREX*H731+uHOEX*I731+uNES*S731+ uOCEX*N731+uEREX*O731+uHOEX*P731)/('Life tables'!$I$2/2))</f>
        <v>13.905513900252311</v>
      </c>
    </row>
    <row r="732" spans="1:28" x14ac:dyDescent="0.25">
      <c r="A732" s="4">
        <v>726</v>
      </c>
      <c r="C732" s="105">
        <f>IF(male=0,VLOOKUP((($A$5:$A$1570/'Life tables'!$I$2)*2)+age,lifetable,13,1),IF(male=1,VLOOKUP((($A$5:$A$1570/'Life tables'!$I$2)*2)+age,lifetable,10,1),"error"))</f>
        <v>5.3177043245611344E-4</v>
      </c>
      <c r="F732" s="96">
        <f t="shared" si="198"/>
        <v>84.531963364664705</v>
      </c>
      <c r="G732" s="96">
        <f t="shared" si="199"/>
        <v>8.4914126356326651</v>
      </c>
      <c r="H732" s="96">
        <f t="shared" si="200"/>
        <v>0.48495166562152808</v>
      </c>
      <c r="I732" s="96">
        <f t="shared" si="201"/>
        <v>0.19431554603582826</v>
      </c>
      <c r="J732" s="96">
        <f t="shared" si="202"/>
        <v>4.9828295103102063E-2</v>
      </c>
      <c r="K732" s="96">
        <f t="shared" si="203"/>
        <v>0.20304889819907407</v>
      </c>
      <c r="L732" s="96">
        <f t="shared" si="211"/>
        <v>75.108406324072504</v>
      </c>
      <c r="M732" s="96">
        <f t="shared" si="204"/>
        <v>465.53962061078175</v>
      </c>
      <c r="N732" s="96">
        <f t="shared" si="205"/>
        <v>44.832474115757016</v>
      </c>
      <c r="O732" s="96">
        <f t="shared" si="206"/>
        <v>1.0701465100254648</v>
      </c>
      <c r="P732" s="96">
        <f t="shared" si="207"/>
        <v>1.0701465100254648</v>
      </c>
      <c r="Q732" s="96">
        <f t="shared" si="208"/>
        <v>0.27253893407111929</v>
      </c>
      <c r="R732" s="96">
        <f t="shared" si="209"/>
        <v>8.3887843546723684E-2</v>
      </c>
      <c r="S732" s="96">
        <f t="shared" si="212"/>
        <v>418.21042669735596</v>
      </c>
      <c r="T732" s="96">
        <f t="shared" si="213"/>
        <v>123.82351594592997</v>
      </c>
      <c r="U732" s="96">
        <f t="shared" si="214"/>
        <v>326.71420404954421</v>
      </c>
      <c r="V732" s="32">
        <f t="shared" si="215"/>
        <v>1000.0000000000007</v>
      </c>
      <c r="W732" s="100">
        <f>IF(A732=1,((cPH1_+cPHr+(cNES*L732+(cNES+cOSEX)*G732+(cNES+cEREX)*H732+(cNES+cHOEX)*I732+(cNES+cNES)*S732+(cNES+cOSEX)*N732+(cNES+cEREX)*O732+(cNES+cHOEX)*P732)))/(1+cDR)^(A$6:A$65537 + 0.5),(cPHr+(cNES*L732+(cNES+cOSEX)*G732+(cNES+cEREX)*H732+(cNES+cHOEX)*I732+(cNES+cNES)*S732+(cNES+cOSEX)*N732+(cNES+cEREX)*O732+(cNES+cHOEX)*P732))/(1+cDR)^(((cycle + 0.5)/('Life tables'!$I$2/2))))</f>
        <v>26098.36887150961</v>
      </c>
      <c r="X732" s="107">
        <f>((L732+G732+H732+I732+N732+O732+P732+S732)/('Life tables'!$I$2/2))/(1+oDR)^(((cycle + 0.5)/('Life tables'!$I$2/2)))</f>
        <v>13.918476718860322</v>
      </c>
      <c r="Y732" s="31">
        <f>((uNES*L732+ uOCEX*G732+uEREX*H732+uHOEX*I732+uNES*S732+ uOCEX*N732+uEREX*O732+uHOEX*P732)/('Life tables'!$I$2/2))/(1+oDR)^(((cycle + 0.5)/('Life tables'!$I$2/2)))</f>
        <v>9.173281612761663</v>
      </c>
      <c r="Z732" s="100">
        <f t="shared" si="210"/>
        <v>132367.01864549401</v>
      </c>
      <c r="AA732" s="107">
        <f>((L732+G732+H732+I732+N732+O732+P732+S732)/('Life tables'!$I$2/2))</f>
        <v>21.075248212298373</v>
      </c>
      <c r="AB732" s="31">
        <f>((uNES*L732+ uOCEX*G732+uEREX*H732+uHOEX*I732+uNES*S732+ uOCEX*N732+uEREX*O732+uHOEX*P732)/('Life tables'!$I$2/2))</f>
        <v>13.890111024024115</v>
      </c>
    </row>
    <row r="733" spans="1:28" x14ac:dyDescent="0.25">
      <c r="A733" s="4">
        <v>727</v>
      </c>
      <c r="C733" s="105">
        <f>IF(male=0,VLOOKUP((($A$5:$A$1570/'Life tables'!$I$2)*2)+age,lifetable,13,1),IF(male=1,VLOOKUP((($A$5:$A$1570/'Life tables'!$I$2)*2)+age,lifetable,10,1),"error"))</f>
        <v>5.3177043245611344E-4</v>
      </c>
      <c r="F733" s="96">
        <f t="shared" si="198"/>
        <v>84.438317043604854</v>
      </c>
      <c r="G733" s="96">
        <f t="shared" si="199"/>
        <v>8.4820056666912507</v>
      </c>
      <c r="H733" s="96">
        <f t="shared" si="200"/>
        <v>0.48441442577082933</v>
      </c>
      <c r="I733" s="96">
        <f t="shared" si="201"/>
        <v>0.19410027910854194</v>
      </c>
      <c r="J733" s="96">
        <f t="shared" si="202"/>
        <v>4.9773094249657313E-2</v>
      </c>
      <c r="K733" s="96">
        <f t="shared" si="203"/>
        <v>0.20282395627705138</v>
      </c>
      <c r="L733" s="96">
        <f t="shared" si="211"/>
        <v>75.025199621507525</v>
      </c>
      <c r="M733" s="96">
        <f t="shared" si="204"/>
        <v>465.02396296092155</v>
      </c>
      <c r="N733" s="96">
        <f t="shared" si="205"/>
        <v>44.782815166837437</v>
      </c>
      <c r="O733" s="96">
        <f t="shared" si="206"/>
        <v>1.0689611560621612</v>
      </c>
      <c r="P733" s="96">
        <f t="shared" si="207"/>
        <v>1.0689611560621612</v>
      </c>
      <c r="Q733" s="96">
        <f t="shared" si="208"/>
        <v>0.2722370547465322</v>
      </c>
      <c r="R733" s="96">
        <f t="shared" si="209"/>
        <v>8.3794924692258854E-2</v>
      </c>
      <c r="S733" s="96">
        <f t="shared" si="212"/>
        <v>417.74719350252099</v>
      </c>
      <c r="T733" s="96">
        <f t="shared" si="213"/>
        <v>124.14552609492615</v>
      </c>
      <c r="U733" s="96">
        <f t="shared" si="214"/>
        <v>327.00082293051349</v>
      </c>
      <c r="V733" s="32">
        <f t="shared" si="215"/>
        <v>1000.0000000000005</v>
      </c>
      <c r="W733" s="100">
        <f>IF(A733=1,((cPH1_+cPHr+(cNES*L733+(cNES+cOSEX)*G733+(cNES+cEREX)*H733+(cNES+cHOEX)*I733+(cNES+cNES)*S733+(cNES+cOSEX)*N733+(cNES+cEREX)*O733+(cNES+cHOEX)*P733)))/(1+cDR)^(A$6:A$65537 + 0.5),(cPHr+(cNES*L733+(cNES+cOSEX)*G733+(cNES+cEREX)*H733+(cNES+cHOEX)*I733+(cNES+cNES)*S733+(cNES+cOSEX)*N733+(cNES+cEREX)*O733+(cNES+cHOEX)*P733))/(1+cDR)^(((cycle + 0.5)/('Life tables'!$I$2/2))))</f>
        <v>26011.266476313809</v>
      </c>
      <c r="X733" s="107">
        <f>((L733+G733+H733+I733+N733+O733+P733+S733)/('Life tables'!$I$2/2))/(1+oDR)^(((cycle + 0.5)/('Life tables'!$I$2/2)))</f>
        <v>13.895122136063366</v>
      </c>
      <c r="Y733" s="31">
        <f>((uNES*L733+ uOCEX*G733+uEREX*H733+uHOEX*I733+uNES*S733+ uOCEX*N733+uEREX*O733+uHOEX*P733)/('Life tables'!$I$2/2))/(1+oDR)^(((cycle + 0.5)/('Life tables'!$I$2/2)))</f>
        <v>9.1578892559470972</v>
      </c>
      <c r="Z733" s="100">
        <f t="shared" si="210"/>
        <v>132220.42704552264</v>
      </c>
      <c r="AA733" s="107">
        <f>((L733+G733+H733+I733+N733+O733+P733+S733)/('Life tables'!$I$2/2))</f>
        <v>21.051903556363797</v>
      </c>
      <c r="AB733" s="31">
        <f>((uNES*L733+ uOCEX*G733+uEREX*H733+uHOEX*I733+uNES*S733+ uOCEX*N733+uEREX*O733+uHOEX*P733)/('Life tables'!$I$2/2))</f>
        <v>13.874725209912997</v>
      </c>
    </row>
    <row r="734" spans="1:28" x14ac:dyDescent="0.25">
      <c r="A734" s="4">
        <v>728</v>
      </c>
      <c r="C734" s="105">
        <f>IF(male=0,VLOOKUP((($A$5:$A$1570/'Life tables'!$I$2)*2)+age,lifetable,13,1),IF(male=1,VLOOKUP((($A$5:$A$1570/'Life tables'!$I$2)*2)+age,lifetable,10,1),"error"))</f>
        <v>5.3177043245611344E-4</v>
      </c>
      <c r="F734" s="96">
        <f t="shared" si="198"/>
        <v>84.344775014738005</v>
      </c>
      <c r="G734" s="96">
        <f t="shared" si="199"/>
        <v>8.4726091741188956</v>
      </c>
      <c r="H734" s="96">
        <f t="shared" si="200"/>
        <v>0.48387778423431488</v>
      </c>
      <c r="I734" s="96">
        <f t="shared" si="201"/>
        <v>0.19388525192009079</v>
      </c>
      <c r="J734" s="96">
        <f t="shared" si="202"/>
        <v>4.971795487239225E-2</v>
      </c>
      <c r="K734" s="96">
        <f t="shared" si="203"/>
        <v>0.20259926486872831</v>
      </c>
      <c r="L734" s="96">
        <f t="shared" si="211"/>
        <v>74.942085584723586</v>
      </c>
      <c r="M734" s="96">
        <f t="shared" si="204"/>
        <v>464.50887595982294</v>
      </c>
      <c r="N734" s="96">
        <f t="shared" si="205"/>
        <v>44.733211172629986</v>
      </c>
      <c r="O734" s="96">
        <f t="shared" si="206"/>
        <v>1.0677771138621399</v>
      </c>
      <c r="P734" s="96">
        <f t="shared" si="207"/>
        <v>1.0677771138621399</v>
      </c>
      <c r="Q734" s="96">
        <f t="shared" si="208"/>
        <v>0.27193550949448875</v>
      </c>
      <c r="R734" s="96">
        <f t="shared" si="209"/>
        <v>8.3702108665763802E-2</v>
      </c>
      <c r="S734" s="96">
        <f t="shared" si="212"/>
        <v>417.28447294130842</v>
      </c>
      <c r="T734" s="96">
        <f t="shared" si="213"/>
        <v>124.46717955929303</v>
      </c>
      <c r="U734" s="96">
        <f t="shared" si="214"/>
        <v>327.28712430404801</v>
      </c>
      <c r="V734" s="32">
        <f t="shared" si="215"/>
        <v>1000.0000000000007</v>
      </c>
      <c r="W734" s="100">
        <f>IF(A734=1,((cPH1_+cPHr+(cNES*L734+(cNES+cOSEX)*G734+(cNES+cEREX)*H734+(cNES+cHOEX)*I734+(cNES+cNES)*S734+(cNES+cOSEX)*N734+(cNES+cEREX)*O734+(cNES+cHOEX)*P734)))/(1+cDR)^(A$6:A$65537 + 0.5),(cPHr+(cNES*L734+(cNES+cOSEX)*G734+(cNES+cEREX)*H734+(cNES+cHOEX)*I734+(cNES+cNES)*S734+(cNES+cOSEX)*N734+(cNES+cEREX)*O734+(cNES+cHOEX)*P734))/(1+cDR)^(((cycle + 0.5)/('Life tables'!$I$2/2))))</f>
        <v>25924.454779026561</v>
      </c>
      <c r="X734" s="107">
        <f>((L734+G734+H734+I734+N734+O734+P734+S734)/('Life tables'!$I$2/2))/(1+oDR)^(((cycle + 0.5)/('Life tables'!$I$2/2)))</f>
        <v>13.871806741850161</v>
      </c>
      <c r="Y734" s="31">
        <f>((uNES*L734+ uOCEX*G734+uEREX*H734+uHOEX*I734+uNES*S734+ uOCEX*N734+uEREX*O734+uHOEX*P734)/('Life tables'!$I$2/2))/(1+oDR)^(((cycle + 0.5)/('Life tables'!$I$2/2)))</f>
        <v>9.1425227272225555</v>
      </c>
      <c r="Z734" s="100">
        <f t="shared" si="210"/>
        <v>132073.99777356331</v>
      </c>
      <c r="AA734" s="107">
        <f>((L734+G734+H734+I734+N734+O734+P734+S734)/('Life tables'!$I$2/2))</f>
        <v>21.028584759829609</v>
      </c>
      <c r="AB734" s="31">
        <f>((uNES*L734+ uOCEX*G734+uEREX*H734+uHOEX*I734+uNES*S734+ uOCEX*N734+uEREX*O734+uHOEX*P734)/('Life tables'!$I$2/2))</f>
        <v>13.859356438988712</v>
      </c>
    </row>
    <row r="735" spans="1:28" x14ac:dyDescent="0.25">
      <c r="A735" s="4">
        <v>729</v>
      </c>
      <c r="C735" s="105">
        <f>IF(male=0,VLOOKUP((($A$5:$A$1570/'Life tables'!$I$2)*2)+age,lifetable,13,1),IF(male=1,VLOOKUP((($A$5:$A$1570/'Life tables'!$I$2)*2)+age,lifetable,10,1),"error"))</f>
        <v>5.3177043245611344E-4</v>
      </c>
      <c r="F735" s="96">
        <f t="shared" si="198"/>
        <v>84.25133713608696</v>
      </c>
      <c r="G735" s="96">
        <f t="shared" si="199"/>
        <v>8.4632231436536927</v>
      </c>
      <c r="H735" s="96">
        <f t="shared" si="200"/>
        <v>0.48334174019747539</v>
      </c>
      <c r="I735" s="96">
        <f t="shared" si="201"/>
        <v>0.19367046414410855</v>
      </c>
      <c r="J735" s="96">
        <f t="shared" si="202"/>
        <v>4.9662876887616871E-2</v>
      </c>
      <c r="K735" s="96">
        <f t="shared" si="203"/>
        <v>0.20237482363307047</v>
      </c>
      <c r="L735" s="96">
        <f t="shared" si="211"/>
        <v>74.859064087570999</v>
      </c>
      <c r="M735" s="96">
        <f t="shared" si="204"/>
        <v>463.99435900057262</v>
      </c>
      <c r="N735" s="96">
        <f t="shared" si="205"/>
        <v>44.683662074687589</v>
      </c>
      <c r="O735" s="96">
        <f t="shared" si="206"/>
        <v>1.066594382030275</v>
      </c>
      <c r="P735" s="96">
        <f t="shared" si="207"/>
        <v>1.066594382030275</v>
      </c>
      <c r="Q735" s="96">
        <f t="shared" si="208"/>
        <v>0.27163429795968608</v>
      </c>
      <c r="R735" s="96">
        <f t="shared" si="209"/>
        <v>8.3609395357875843E-2</v>
      </c>
      <c r="S735" s="96">
        <f t="shared" si="212"/>
        <v>416.82226446850689</v>
      </c>
      <c r="T735" s="96">
        <f t="shared" si="213"/>
        <v>124.78847673414033</v>
      </c>
      <c r="U735" s="96">
        <f t="shared" si="214"/>
        <v>327.57310852303897</v>
      </c>
      <c r="V735" s="32">
        <f t="shared" si="215"/>
        <v>1000.0000000000006</v>
      </c>
      <c r="W735" s="100">
        <f>IF(A735=1,((cPH1_+cPHr+(cNES*L735+(cNES+cOSEX)*G735+(cNES+cEREX)*H735+(cNES+cHOEX)*I735+(cNES+cNES)*S735+(cNES+cOSEX)*N735+(cNES+cEREX)*O735+(cNES+cHOEX)*P735)))/(1+cDR)^(A$6:A$65537 + 0.5),(cPHr+(cNES*L735+(cNES+cOSEX)*G735+(cNES+cEREX)*H735+(cNES+cHOEX)*I735+(cNES+cNES)*S735+(cNES+cOSEX)*N735+(cNES+cEREX)*O735+(cNES+cHOEX)*P735))/(1+cDR)^(((cycle + 0.5)/('Life tables'!$I$2/2))))</f>
        <v>25837.932809909562</v>
      </c>
      <c r="X735" s="107">
        <f>((L735+G735+H735+I735+N735+O735+P735+S735)/('Life tables'!$I$2/2))/(1+oDR)^(((cycle + 0.5)/('Life tables'!$I$2/2)))</f>
        <v>13.84853047043265</v>
      </c>
      <c r="Y735" s="31">
        <f>((uNES*L735+ uOCEX*G735+uEREX*H735+uHOEX*I735+uNES*S735+ uOCEX*N735+uEREX*O735+uHOEX*P735)/('Life tables'!$I$2/2))/(1+oDR)^(((cycle + 0.5)/('Life tables'!$I$2/2)))</f>
        <v>9.1271819832297858</v>
      </c>
      <c r="Z735" s="100">
        <f t="shared" si="210"/>
        <v>131927.73065209613</v>
      </c>
      <c r="AA735" s="107">
        <f>((L735+G735+H735+I735+N735+O735+P735+S735)/('Life tables'!$I$2/2))</f>
        <v>21.00529179400537</v>
      </c>
      <c r="AB735" s="31">
        <f>((uNES*L735+ uOCEX*G735+uEREX*H735+uHOEX*I735+uNES*S735+ uOCEX*N735+uEREX*O735+uHOEX*P735)/('Life tables'!$I$2/2))</f>
        <v>13.844004692343407</v>
      </c>
    </row>
    <row r="736" spans="1:28" x14ac:dyDescent="0.25">
      <c r="A736" s="4">
        <v>730</v>
      </c>
      <c r="C736" s="105">
        <f>IF(male=0,VLOOKUP((($A$5:$A$1570/'Life tables'!$I$2)*2)+age,lifetable,13,1),IF(male=1,VLOOKUP((($A$5:$A$1570/'Life tables'!$I$2)*2)+age,lifetable,10,1),"error"))</f>
        <v>5.3177043245611344E-4</v>
      </c>
      <c r="F736" s="96">
        <f t="shared" si="198"/>
        <v>84.158003267076978</v>
      </c>
      <c r="G736" s="96">
        <f t="shared" si="199"/>
        <v>8.453847561174614</v>
      </c>
      <c r="H736" s="96">
        <f t="shared" si="200"/>
        <v>0.48280629285384707</v>
      </c>
      <c r="I736" s="96">
        <f t="shared" si="201"/>
        <v>0.19345591545745291</v>
      </c>
      <c r="J736" s="96">
        <f t="shared" si="202"/>
        <v>4.9607860212467846E-2</v>
      </c>
      <c r="K736" s="96">
        <f t="shared" si="203"/>
        <v>0.20215063223241198</v>
      </c>
      <c r="L736" s="96">
        <f t="shared" si="211"/>
        <v>74.776135005146187</v>
      </c>
      <c r="M736" s="96">
        <f t="shared" si="204"/>
        <v>463.4804114757444</v>
      </c>
      <c r="N736" s="96">
        <f t="shared" si="205"/>
        <v>44.634167814513802</v>
      </c>
      <c r="O736" s="96">
        <f t="shared" si="206"/>
        <v>1.0654129591702626</v>
      </c>
      <c r="P736" s="96">
        <f t="shared" si="207"/>
        <v>1.0654129591702626</v>
      </c>
      <c r="Q736" s="96">
        <f t="shared" si="208"/>
        <v>0.27133341978652142</v>
      </c>
      <c r="R736" s="96">
        <f t="shared" si="209"/>
        <v>8.3516784659139934E-2</v>
      </c>
      <c r="S736" s="96">
        <f t="shared" si="212"/>
        <v>416.3605675384444</v>
      </c>
      <c r="T736" s="96">
        <f t="shared" si="213"/>
        <v>125.10941801413932</v>
      </c>
      <c r="U736" s="96">
        <f t="shared" si="214"/>
        <v>327.85877593993052</v>
      </c>
      <c r="V736" s="32">
        <f t="shared" si="215"/>
        <v>1000.0000000000007</v>
      </c>
      <c r="W736" s="100">
        <f>IF(A736=1,((cPH1_+cPHr+(cNES*L736+(cNES+cOSEX)*G736+(cNES+cEREX)*H736+(cNES+cHOEX)*I736+(cNES+cNES)*S736+(cNES+cOSEX)*N736+(cNES+cEREX)*O736+(cNES+cHOEX)*P736)))/(1+cDR)^(A$6:A$65537 + 0.5),(cPHr+(cNES*L736+(cNES+cOSEX)*G736+(cNES+cEREX)*H736+(cNES+cHOEX)*I736+(cNES+cNES)*S736+(cNES+cOSEX)*N736+(cNES+cEREX)*O736+(cNES+cHOEX)*P736))/(1+cDR)^(((cycle + 0.5)/('Life tables'!$I$2/2))))</f>
        <v>25751.699602436984</v>
      </c>
      <c r="X736" s="107">
        <f>((L736+G736+H736+I736+N736+O736+P736+S736)/('Life tables'!$I$2/2))/(1+oDR)^(((cycle + 0.5)/('Life tables'!$I$2/2)))</f>
        <v>13.825293256134682</v>
      </c>
      <c r="Y736" s="31">
        <f>((uNES*L736+ uOCEX*G736+uEREX*H736+uHOEX*I736+uNES*S736+ uOCEX*N736+uEREX*O736+uHOEX*P736)/('Life tables'!$I$2/2))/(1+oDR)^(((cycle + 0.5)/('Life tables'!$I$2/2)))</f>
        <v>9.1118669806842654</v>
      </c>
      <c r="Z736" s="100">
        <f t="shared" si="210"/>
        <v>131781.62550369016</v>
      </c>
      <c r="AA736" s="107">
        <f>((L736+G736+H736+I736+N736+O736+P736+S736)/('Life tables'!$I$2/2))</f>
        <v>20.982024630234637</v>
      </c>
      <c r="AB736" s="31">
        <f>((uNES*L736+ uOCEX*G736+uEREX*H736+uHOEX*I736+uNES*S736+ uOCEX*N736+uEREX*O736+uHOEX*P736)/('Life tables'!$I$2/2))</f>
        <v>13.828669951091596</v>
      </c>
    </row>
    <row r="737" spans="1:28" x14ac:dyDescent="0.25">
      <c r="A737" s="4">
        <v>731</v>
      </c>
      <c r="C737" s="105">
        <f>IF(male=0,VLOOKUP((($A$5:$A$1570/'Life tables'!$I$2)*2)+age,lifetable,13,1),IF(male=1,VLOOKUP((($A$5:$A$1570/'Life tables'!$I$2)*2)+age,lifetable,10,1),"error"))</f>
        <v>5.6976556749510632E-4</v>
      </c>
      <c r="F737" s="96">
        <f t="shared" si="198"/>
        <v>84.064773268475747</v>
      </c>
      <c r="G737" s="96">
        <f t="shared" si="199"/>
        <v>8.4444824126954838</v>
      </c>
      <c r="H737" s="96">
        <f t="shared" si="200"/>
        <v>0.48227144140466782</v>
      </c>
      <c r="I737" s="96">
        <f t="shared" si="201"/>
        <v>0.19324160554006739</v>
      </c>
      <c r="J737" s="96">
        <f t="shared" si="202"/>
        <v>5.309347263627523E-2</v>
      </c>
      <c r="K737" s="96">
        <f t="shared" si="203"/>
        <v>0.20192669033231181</v>
      </c>
      <c r="L737" s="96">
        <f t="shared" si="211"/>
        <v>74.689757645866933</v>
      </c>
      <c r="M737" s="96">
        <f t="shared" si="204"/>
        <v>462.96703277745502</v>
      </c>
      <c r="N737" s="96">
        <f t="shared" si="205"/>
        <v>44.584728333568137</v>
      </c>
      <c r="O737" s="96">
        <f t="shared" si="206"/>
        <v>1.064232843884747</v>
      </c>
      <c r="P737" s="96">
        <f t="shared" si="207"/>
        <v>1.064232843884747</v>
      </c>
      <c r="Q737" s="96">
        <f t="shared" si="208"/>
        <v>0.29039824366304862</v>
      </c>
      <c r="R737" s="96">
        <f t="shared" si="209"/>
        <v>8.3424276460018626E-2</v>
      </c>
      <c r="S737" s="96">
        <f t="shared" si="212"/>
        <v>415.88001623599433</v>
      </c>
      <c r="T737" s="96">
        <f t="shared" si="213"/>
        <v>125.45290973043865</v>
      </c>
      <c r="U737" s="96">
        <f t="shared" si="214"/>
        <v>328.14412690672287</v>
      </c>
      <c r="V737" s="32">
        <f t="shared" si="215"/>
        <v>1000.0000000000007</v>
      </c>
      <c r="W737" s="100">
        <f>IF(A737=1,((cPH1_+cPHr+(cNES*L737+(cNES+cOSEX)*G737+(cNES+cEREX)*H737+(cNES+cHOEX)*I737+(cNES+cNES)*S737+(cNES+cOSEX)*N737+(cNES+cEREX)*O737+(cNES+cHOEX)*P737)))/(1+cDR)^(A$6:A$65537 + 0.5),(cPHr+(cNES*L737+(cNES+cOSEX)*G737+(cNES+cEREX)*H737+(cNES+cHOEX)*I737+(cNES+cNES)*S737+(cNES+cOSEX)*N737+(cNES+cEREX)*O737+(cNES+cHOEX)*P737))/(1+cDR)^(((cycle + 0.5)/('Life tables'!$I$2/2))))</f>
        <v>25664.823520666196</v>
      </c>
      <c r="X737" s="107">
        <f>((L737+G737+H737+I737+N737+O737+P737+S737)/('Life tables'!$I$2/2))/(1+oDR)^(((cycle + 0.5)/('Life tables'!$I$2/2)))</f>
        <v>13.801516455517019</v>
      </c>
      <c r="Y737" s="31">
        <f>((uNES*L737+ uOCEX*G737+uEREX*H737+uHOEX*I737+uNES*S737+ uOCEX*N737+uEREX*O737+uHOEX*P737)/('Life tables'!$I$2/2))/(1+oDR)^(((cycle + 0.5)/('Life tables'!$I$2/2)))</f>
        <v>9.0961900291989384</v>
      </c>
      <c r="Z737" s="100">
        <f t="shared" si="210"/>
        <v>131630.90887513943</v>
      </c>
      <c r="AA737" s="107">
        <f>((L737+G737+H737+I737+N737+O737+P737+S737)/('Life tables'!$I$2/2))</f>
        <v>20.957904656735206</v>
      </c>
      <c r="AB737" s="31">
        <f>((uNES*L737+ uOCEX*G737+uEREX*H737+uHOEX*I737+uNES*S737+ uOCEX*N737+uEREX*O737+uHOEX*P737)/('Life tables'!$I$2/2))</f>
        <v>13.812763545653093</v>
      </c>
    </row>
    <row r="738" spans="1:28" x14ac:dyDescent="0.25">
      <c r="A738" s="4">
        <v>732</v>
      </c>
      <c r="C738" s="105">
        <f>IF(male=0,VLOOKUP((($A$5:$A$1570/'Life tables'!$I$2)*2)+age,lifetable,13,1),IF(male=1,VLOOKUP((($A$5:$A$1570/'Life tables'!$I$2)*2)+age,lifetable,10,1),"error"))</f>
        <v>5.6976556749510632E-4</v>
      </c>
      <c r="F738" s="96">
        <f t="shared" si="198"/>
        <v>83.968101005629237</v>
      </c>
      <c r="G738" s="96">
        <f t="shared" si="199"/>
        <v>8.4347714815686512</v>
      </c>
      <c r="H738" s="96">
        <f t="shared" si="200"/>
        <v>0.48171684201976328</v>
      </c>
      <c r="I738" s="96">
        <f t="shared" si="201"/>
        <v>0.19301938281160075</v>
      </c>
      <c r="J738" s="96">
        <f t="shared" si="202"/>
        <v>5.3032416548896788E-2</v>
      </c>
      <c r="K738" s="96">
        <f t="shared" si="203"/>
        <v>0.20169447998635406</v>
      </c>
      <c r="L738" s="96">
        <f t="shared" si="211"/>
        <v>74.603866402693967</v>
      </c>
      <c r="M738" s="96">
        <f t="shared" si="204"/>
        <v>462.43486235720985</v>
      </c>
      <c r="N738" s="96">
        <f t="shared" si="205"/>
        <v>44.533479169083463</v>
      </c>
      <c r="O738" s="96">
        <f t="shared" si="206"/>
        <v>1.0630095316407389</v>
      </c>
      <c r="P738" s="96">
        <f t="shared" si="207"/>
        <v>1.0630095316407389</v>
      </c>
      <c r="Q738" s="96">
        <f t="shared" si="208"/>
        <v>0.29006443726987741</v>
      </c>
      <c r="R738" s="96">
        <f t="shared" si="209"/>
        <v>8.3328382089320072E-2</v>
      </c>
      <c r="S738" s="96">
        <f t="shared" si="212"/>
        <v>415.40197130548574</v>
      </c>
      <c r="T738" s="96">
        <f t="shared" si="213"/>
        <v>125.79600658425743</v>
      </c>
      <c r="U738" s="96">
        <f t="shared" si="214"/>
        <v>328.42914976879854</v>
      </c>
      <c r="V738" s="32">
        <f t="shared" si="215"/>
        <v>1000.0000000000006</v>
      </c>
      <c r="W738" s="100">
        <f>IF(A738=1,((cPH1_+cPHr+(cNES*L738+(cNES+cOSEX)*G738+(cNES+cEREX)*H738+(cNES+cHOEX)*I738+(cNES+cNES)*S738+(cNES+cOSEX)*N738+(cNES+cEREX)*O738+(cNES+cHOEX)*P738)))/(1+cDR)^(A$6:A$65537 + 0.5),(cPHr+(cNES*L738+(cNES+cOSEX)*G738+(cNES+cEREX)*H738+(cNES+cHOEX)*I738+(cNES+cNES)*S738+(cNES+cOSEX)*N738+(cNES+cEREX)*O738+(cNES+cHOEX)*P738))/(1+cDR)^(((cycle + 0.5)/('Life tables'!$I$2/2))))</f>
        <v>25578.09649058749</v>
      </c>
      <c r="X738" s="107">
        <f>((L738+G738+H738+I738+N738+O738+P738+S738)/('Life tables'!$I$2/2))/(1+oDR)^(((cycle + 0.5)/('Life tables'!$I$2/2)))</f>
        <v>13.777780548327652</v>
      </c>
      <c r="Y738" s="31">
        <f>((uNES*L738+ uOCEX*G738+uEREX*H738+uHOEX*I738+uNES*S738+ uOCEX*N738+uEREX*O738+uHOEX*P738)/('Life tables'!$I$2/2))/(1+oDR)^(((cycle + 0.5)/('Life tables'!$I$2/2)))</f>
        <v>9.0805463636366284</v>
      </c>
      <c r="Z738" s="100">
        <f t="shared" si="210"/>
        <v>131479.62423813134</v>
      </c>
      <c r="AA738" s="107">
        <f>((L738+G738+H738+I738+N738+O738+P738+S738)/('Life tables'!$I$2/2))</f>
        <v>20.933812413461649</v>
      </c>
      <c r="AB738" s="31">
        <f>((uNES*L738+ uOCEX*G738+uEREX*H738+uHOEX*I738+uNES*S738+ uOCEX*N738+uEREX*O738+uHOEX*P738)/('Life tables'!$I$2/2))</f>
        <v>13.796885029583644</v>
      </c>
    </row>
    <row r="739" spans="1:28" x14ac:dyDescent="0.25">
      <c r="A739" s="4">
        <v>733</v>
      </c>
      <c r="C739" s="105">
        <f>IF(male=0,VLOOKUP((($A$5:$A$1570/'Life tables'!$I$2)*2)+age,lifetable,13,1),IF(male=1,VLOOKUP((($A$5:$A$1570/'Life tables'!$I$2)*2)+age,lifetable,10,1),"error"))</f>
        <v>5.6976556749510632E-4</v>
      </c>
      <c r="F739" s="96">
        <f t="shared" si="198"/>
        <v>83.871541545698378</v>
      </c>
      <c r="G739" s="96">
        <f t="shared" si="199"/>
        <v>8.4250718817307817</v>
      </c>
      <c r="H739" s="96">
        <f t="shared" si="200"/>
        <v>0.48116288977423244</v>
      </c>
      <c r="I739" s="96">
        <f t="shared" si="201"/>
        <v>0.19279741938576089</v>
      </c>
      <c r="J739" s="96">
        <f t="shared" si="202"/>
        <v>5.2971431705373349E-2</v>
      </c>
      <c r="K739" s="96">
        <f t="shared" si="203"/>
        <v>0.20146254059716612</v>
      </c>
      <c r="L739" s="96">
        <f t="shared" si="211"/>
        <v>74.51807538250506</v>
      </c>
      <c r="M739" s="96">
        <f t="shared" si="204"/>
        <v>461.90330210124625</v>
      </c>
      <c r="N739" s="96">
        <f t="shared" si="205"/>
        <v>44.482288764741106</v>
      </c>
      <c r="O739" s="96">
        <f t="shared" si="206"/>
        <v>1.0617876219952367</v>
      </c>
      <c r="P739" s="96">
        <f t="shared" si="207"/>
        <v>1.0617876219952367</v>
      </c>
      <c r="Q739" s="96">
        <f t="shared" si="208"/>
        <v>0.28973101360511477</v>
      </c>
      <c r="R739" s="96">
        <f t="shared" si="209"/>
        <v>8.3232597667084574E-2</v>
      </c>
      <c r="S739" s="96">
        <f t="shared" si="212"/>
        <v>414.9244744812425</v>
      </c>
      <c r="T739" s="96">
        <f t="shared" si="213"/>
        <v>126.13870902956792</v>
      </c>
      <c r="U739" s="96">
        <f t="shared" si="214"/>
        <v>328.71384490706276</v>
      </c>
      <c r="V739" s="32">
        <f t="shared" si="215"/>
        <v>1000.0000000000007</v>
      </c>
      <c r="W739" s="100">
        <f>IF(A739=1,((cPH1_+cPHr+(cNES*L739+(cNES+cOSEX)*G739+(cNES+cEREX)*H739+(cNES+cHOEX)*I739+(cNES+cNES)*S739+(cNES+cOSEX)*N739+(cNES+cEREX)*O739+(cNES+cHOEX)*P739)))/(1+cDR)^(A$6:A$65537 + 0.5),(cPHr+(cNES*L739+(cNES+cOSEX)*G739+(cNES+cEREX)*H739+(cNES+cHOEX)*I739+(cNES+cNES)*S739+(cNES+cOSEX)*N739+(cNES+cEREX)*O739+(cNES+cHOEX)*P739))/(1+cDR)^(((cycle + 0.5)/('Life tables'!$I$2/2))))</f>
        <v>25491.662509051595</v>
      </c>
      <c r="X739" s="107">
        <f>((L739+G739+H739+I739+N739+O739+P739+S739)/('Life tables'!$I$2/2))/(1+oDR)^(((cycle + 0.5)/('Life tables'!$I$2/2)))</f>
        <v>13.754085464140047</v>
      </c>
      <c r="Y739" s="31">
        <f>((uNES*L739+ uOCEX*G739+uEREX*H739+uHOEX*I739+uNES*S739+ uOCEX*N739+uEREX*O739+uHOEX*P739)/('Life tables'!$I$2/2))/(1+oDR)^(((cycle + 0.5)/('Life tables'!$I$2/2)))</f>
        <v>9.064929603310464</v>
      </c>
      <c r="Z739" s="100">
        <f t="shared" si="210"/>
        <v>131328.51336585596</v>
      </c>
      <c r="AA739" s="107">
        <f>((L739+G739+H739+I739+N739+O739+P739+S739)/('Life tables'!$I$2/2))</f>
        <v>20.909747868391282</v>
      </c>
      <c r="AB739" s="31">
        <f>((uNES*L739+ uOCEX*G739+uEREX*H739+uHOEX*I739+uNES*S739+ uOCEX*N739+uEREX*O739+uHOEX*P739)/('Life tables'!$I$2/2))</f>
        <v>13.781024768540584</v>
      </c>
    </row>
    <row r="740" spans="1:28" x14ac:dyDescent="0.25">
      <c r="A740" s="4">
        <v>734</v>
      </c>
      <c r="C740" s="105">
        <f>IF(male=0,VLOOKUP((($A$5:$A$1570/'Life tables'!$I$2)*2)+age,lifetable,13,1),IF(male=1,VLOOKUP((($A$5:$A$1570/'Life tables'!$I$2)*2)+age,lifetable,10,1),"error"))</f>
        <v>5.6976556749510632E-4</v>
      </c>
      <c r="F740" s="96">
        <f t="shared" si="198"/>
        <v>83.775094680183031</v>
      </c>
      <c r="G740" s="96">
        <f t="shared" si="199"/>
        <v>8.4153835922375961</v>
      </c>
      <c r="H740" s="96">
        <f t="shared" si="200"/>
        <v>0.48060958347193028</v>
      </c>
      <c r="I740" s="96">
        <f t="shared" si="201"/>
        <v>0.19257571478326382</v>
      </c>
      <c r="J740" s="96">
        <f t="shared" si="202"/>
        <v>5.2910517974020743E-2</v>
      </c>
      <c r="K740" s="96">
        <f t="shared" si="203"/>
        <v>0.20123087166392292</v>
      </c>
      <c r="L740" s="96">
        <f t="shared" si="211"/>
        <v>74.4323844000523</v>
      </c>
      <c r="M740" s="96">
        <f t="shared" si="204"/>
        <v>461.37235138318687</v>
      </c>
      <c r="N740" s="96">
        <f t="shared" si="205"/>
        <v>44.431157060219569</v>
      </c>
      <c r="O740" s="96">
        <f t="shared" si="206"/>
        <v>1.060567113508373</v>
      </c>
      <c r="P740" s="96">
        <f t="shared" si="207"/>
        <v>1.060567113508373</v>
      </c>
      <c r="Q740" s="96">
        <f t="shared" si="208"/>
        <v>0.28939797227586278</v>
      </c>
      <c r="R740" s="96">
        <f t="shared" si="209"/>
        <v>8.3136923080442196E-2</v>
      </c>
      <c r="S740" s="96">
        <f t="shared" si="212"/>
        <v>414.44752520059427</v>
      </c>
      <c r="T740" s="96">
        <f t="shared" si="213"/>
        <v>126.4810175198178</v>
      </c>
      <c r="U740" s="96">
        <f t="shared" si="214"/>
        <v>328.99821270180712</v>
      </c>
      <c r="V740" s="32">
        <f t="shared" si="215"/>
        <v>1000.0000000000006</v>
      </c>
      <c r="W740" s="100">
        <f>IF(A740=1,((cPH1_+cPHr+(cNES*L740+(cNES+cOSEX)*G740+(cNES+cEREX)*H740+(cNES+cHOEX)*I740+(cNES+cNES)*S740+(cNES+cOSEX)*N740+(cNES+cEREX)*O740+(cNES+cHOEX)*P740)))/(1+cDR)^(A$6:A$65537 + 0.5),(cPHr+(cNES*L740+(cNES+cOSEX)*G740+(cNES+cEREX)*H740+(cNES+cHOEX)*I740+(cNES+cNES)*S740+(cNES+cOSEX)*N740+(cNES+cEREX)*O740+(cNES+cHOEX)*P740))/(1+cDR)^(((cycle + 0.5)/('Life tables'!$I$2/2))))</f>
        <v>25405.520587189265</v>
      </c>
      <c r="X740" s="107">
        <f>((L740+G740+H740+I740+N740+O740+P740+S740)/('Life tables'!$I$2/2))/(1+oDR)^(((cycle + 0.5)/('Life tables'!$I$2/2)))</f>
        <v>13.73043113265348</v>
      </c>
      <c r="Y740" s="31">
        <f>((uNES*L740+ uOCEX*G740+uEREX*H740+uHOEX*I740+uNES*S740+ uOCEX*N740+uEREX*O740+uHOEX*P740)/('Life tables'!$I$2/2))/(1+oDR)^(((cycle + 0.5)/('Life tables'!$I$2/2)))</f>
        <v>9.0493397018897195</v>
      </c>
      <c r="Z740" s="100">
        <f t="shared" si="210"/>
        <v>131177.57606537786</v>
      </c>
      <c r="AA740" s="107">
        <f>((L740+G740+H740+I740+N740+O740+P740+S740)/('Life tables'!$I$2/2))</f>
        <v>20.885710989545103</v>
      </c>
      <c r="AB740" s="31">
        <f>((uNES*L740+ uOCEX*G740+uEREX*H740+uHOEX*I740+uNES*S740+ uOCEX*N740+uEREX*O740+uHOEX*P740)/('Life tables'!$I$2/2))</f>
        <v>13.765182741451126</v>
      </c>
    </row>
    <row r="741" spans="1:28" x14ac:dyDescent="0.25">
      <c r="A741" s="4">
        <v>735</v>
      </c>
      <c r="C741" s="105">
        <f>IF(male=0,VLOOKUP((($A$5:$A$1570/'Life tables'!$I$2)*2)+age,lifetable,13,1),IF(male=1,VLOOKUP((($A$5:$A$1570/'Life tables'!$I$2)*2)+age,lifetable,10,1),"error"))</f>
        <v>5.6976556749510632E-4</v>
      </c>
      <c r="F741" s="96">
        <f t="shared" si="198"/>
        <v>83.678760204536374</v>
      </c>
      <c r="G741" s="96">
        <f t="shared" si="199"/>
        <v>8.4057065925419412</v>
      </c>
      <c r="H741" s="96">
        <f t="shared" si="200"/>
        <v>0.48005692193939159</v>
      </c>
      <c r="I741" s="96">
        <f t="shared" si="201"/>
        <v>0.19235426853391313</v>
      </c>
      <c r="J741" s="96">
        <f t="shared" si="202"/>
        <v>5.2849675225651691E-2</v>
      </c>
      <c r="K741" s="96">
        <f t="shared" si="203"/>
        <v>0.20099947269529544</v>
      </c>
      <c r="L741" s="96">
        <f t="shared" si="211"/>
        <v>74.346793273600184</v>
      </c>
      <c r="M741" s="96">
        <f t="shared" si="204"/>
        <v>460.84200957383933</v>
      </c>
      <c r="N741" s="96">
        <f t="shared" si="205"/>
        <v>44.38008399492626</v>
      </c>
      <c r="O741" s="96">
        <f t="shared" si="206"/>
        <v>1.0593480047338089</v>
      </c>
      <c r="P741" s="96">
        <f t="shared" si="207"/>
        <v>1.0593480047338089</v>
      </c>
      <c r="Q741" s="96">
        <f t="shared" si="208"/>
        <v>0.2890653128874574</v>
      </c>
      <c r="R741" s="96">
        <f t="shared" si="209"/>
        <v>8.3041358216015701E-2</v>
      </c>
      <c r="S741" s="96">
        <f t="shared" si="212"/>
        <v>413.971122898342</v>
      </c>
      <c r="T741" s="96">
        <f t="shared" si="213"/>
        <v>126.8229325079309</v>
      </c>
      <c r="U741" s="96">
        <f t="shared" si="214"/>
        <v>329.28225353271841</v>
      </c>
      <c r="V741" s="32">
        <f t="shared" si="215"/>
        <v>1000.0000000000006</v>
      </c>
      <c r="W741" s="100">
        <f>IF(A741=1,((cPH1_+cPHr+(cNES*L741+(cNES+cOSEX)*G741+(cNES+cEREX)*H741+(cNES+cHOEX)*I741+(cNES+cNES)*S741+(cNES+cOSEX)*N741+(cNES+cEREX)*O741+(cNES+cHOEX)*P741)))/(1+cDR)^(A$6:A$65537 + 0.5),(cPHr+(cNES*L741+(cNES+cOSEX)*G741+(cNES+cEREX)*H741+(cNES+cHOEX)*I741+(cNES+cNES)*S741+(cNES+cOSEX)*N741+(cNES+cEREX)*O741+(cNES+cHOEX)*P741))/(1+cDR)^(((cycle + 0.5)/('Life tables'!$I$2/2))))</f>
        <v>25319.669739401736</v>
      </c>
      <c r="X741" s="107">
        <f>((L741+G741+H741+I741+N741+O741+P741+S741)/('Life tables'!$I$2/2))/(1+oDR)^(((cycle + 0.5)/('Life tables'!$I$2/2)))</f>
        <v>13.706817483692562</v>
      </c>
      <c r="Y741" s="31">
        <f>((uNES*L741+ uOCEX*G741+uEREX*H741+uHOEX*I741+uNES*S741+ uOCEX*N741+uEREX*O741+uHOEX*P741)/('Life tables'!$I$2/2))/(1+oDR)^(((cycle + 0.5)/('Life tables'!$I$2/2)))</f>
        <v>9.0337766131261503</v>
      </c>
      <c r="Z741" s="100">
        <f t="shared" si="210"/>
        <v>131026.81214366222</v>
      </c>
      <c r="AA741" s="107">
        <f>((L741+G741+H741+I741+N741+O741+P741+S741)/('Life tables'!$I$2/2))</f>
        <v>20.861701744987382</v>
      </c>
      <c r="AB741" s="31">
        <f>((uNES*L741+ uOCEX*G741+uEREX*H741+uHOEX*I741+uNES*S741+ uOCEX*N741+uEREX*O741+uHOEX*P741)/('Life tables'!$I$2/2))</f>
        <v>13.749358927270814</v>
      </c>
    </row>
    <row r="742" spans="1:28" x14ac:dyDescent="0.25">
      <c r="A742" s="4">
        <v>736</v>
      </c>
      <c r="C742" s="105">
        <f>IF(male=0,VLOOKUP((($A$5:$A$1570/'Life tables'!$I$2)*2)+age,lifetable,13,1),IF(male=1,VLOOKUP((($A$5:$A$1570/'Life tables'!$I$2)*2)+age,lifetable,10,1),"error"))</f>
        <v>5.6976556749510632E-4</v>
      </c>
      <c r="F742" s="96">
        <f t="shared" si="198"/>
        <v>83.582537917985491</v>
      </c>
      <c r="G742" s="96">
        <f t="shared" si="199"/>
        <v>8.3960408624757541</v>
      </c>
      <c r="H742" s="96">
        <f t="shared" si="200"/>
        <v>0.47950490402480156</v>
      </c>
      <c r="I742" s="96">
        <f t="shared" si="201"/>
        <v>0.19213308017618755</v>
      </c>
      <c r="J742" s="96">
        <f t="shared" si="202"/>
        <v>5.2788903333462388E-2</v>
      </c>
      <c r="K742" s="96">
        <f t="shared" si="203"/>
        <v>0.20076834320901973</v>
      </c>
      <c r="L742" s="96">
        <f t="shared" si="211"/>
        <v>74.261301824766264</v>
      </c>
      <c r="M742" s="96">
        <f t="shared" si="204"/>
        <v>460.31227604136586</v>
      </c>
      <c r="N742" s="96">
        <f t="shared" si="205"/>
        <v>44.329069508013831</v>
      </c>
      <c r="O742" s="96">
        <f t="shared" si="206"/>
        <v>1.0581302942191244</v>
      </c>
      <c r="P742" s="96">
        <f t="shared" si="207"/>
        <v>1.0581302942191244</v>
      </c>
      <c r="Q742" s="96">
        <f t="shared" si="208"/>
        <v>0.28873303504357545</v>
      </c>
      <c r="R742" s="96">
        <f t="shared" si="209"/>
        <v>8.2945902959951162E-2</v>
      </c>
      <c r="S742" s="96">
        <f t="shared" si="212"/>
        <v>413.49526700691024</v>
      </c>
      <c r="T742" s="96">
        <f t="shared" si="213"/>
        <v>127.16445444630794</v>
      </c>
      <c r="U742" s="96">
        <f t="shared" si="214"/>
        <v>329.5659677788874</v>
      </c>
      <c r="V742" s="32">
        <f t="shared" si="215"/>
        <v>1000.0000000000007</v>
      </c>
      <c r="W742" s="100">
        <f>IF(A742=1,((cPH1_+cPHr+(cNES*L742+(cNES+cOSEX)*G742+(cNES+cEREX)*H742+(cNES+cHOEX)*I742+(cNES+cNES)*S742+(cNES+cOSEX)*N742+(cNES+cEREX)*O742+(cNES+cHOEX)*P742)))/(1+cDR)^(A$6:A$65537 + 0.5),(cPHr+(cNES*L742+(cNES+cOSEX)*G742+(cNES+cEREX)*H742+(cNES+cHOEX)*I742+(cNES+cNES)*S742+(cNES+cOSEX)*N742+(cNES+cEREX)*O742+(cNES+cHOEX)*P742))/(1+cDR)^(((cycle + 0.5)/('Life tables'!$I$2/2))))</f>
        <v>25234.108983353137</v>
      </c>
      <c r="X742" s="107">
        <f>((L742+G742+H742+I742+N742+O742+P742+S742)/('Life tables'!$I$2/2))/(1+oDR)^(((cycle + 0.5)/('Life tables'!$I$2/2)))</f>
        <v>13.683244447206832</v>
      </c>
      <c r="Y742" s="31">
        <f>((uNES*L742+ uOCEX*G742+uEREX*H742+uHOEX*I742+uNES*S742+ uOCEX*N742+uEREX*O742+uHOEX*P742)/('Life tables'!$I$2/2))/(1+oDR)^(((cycle + 0.5)/('Life tables'!$I$2/2)))</f>
        <v>9.0182402908537362</v>
      </c>
      <c r="Z742" s="100">
        <f t="shared" si="210"/>
        <v>130876.22140759013</v>
      </c>
      <c r="AA742" s="107">
        <f>((L742+G742+H742+I742+N742+O742+P742+S742)/('Life tables'!$I$2/2))</f>
        <v>20.83772010282533</v>
      </c>
      <c r="AB742" s="31">
        <f>((uNES*L742+ uOCEX*G742+uEREX*H742+uHOEX*I742+uNES*S742+ uOCEX*N742+uEREX*O742+uHOEX*P742)/('Life tables'!$I$2/2))</f>
        <v>13.733553304983333</v>
      </c>
    </row>
    <row r="743" spans="1:28" x14ac:dyDescent="0.25">
      <c r="A743" s="4">
        <v>737</v>
      </c>
      <c r="C743" s="105">
        <f>IF(male=0,VLOOKUP((($A$5:$A$1570/'Life tables'!$I$2)*2)+age,lifetable,13,1),IF(male=1,VLOOKUP((($A$5:$A$1570/'Life tables'!$I$2)*2)+age,lifetable,10,1),"error"))</f>
        <v>5.6976556749510632E-4</v>
      </c>
      <c r="F743" s="96">
        <f t="shared" si="198"/>
        <v>83.486427623360186</v>
      </c>
      <c r="G743" s="96">
        <f t="shared" si="199"/>
        <v>8.3863863822328781</v>
      </c>
      <c r="H743" s="96">
        <f t="shared" si="200"/>
        <v>0.47895352859701396</v>
      </c>
      <c r="I743" s="96">
        <f t="shared" si="201"/>
        <v>0.19191214925684741</v>
      </c>
      <c r="J743" s="96">
        <f t="shared" si="202"/>
        <v>5.2728202172924468E-2</v>
      </c>
      <c r="K743" s="96">
        <f t="shared" si="203"/>
        <v>0.20053748273148569</v>
      </c>
      <c r="L743" s="96">
        <f t="shared" si="211"/>
        <v>74.17590987836904</v>
      </c>
      <c r="M743" s="96">
        <f t="shared" si="204"/>
        <v>459.78315015144511</v>
      </c>
      <c r="N743" s="96">
        <f t="shared" si="205"/>
        <v>44.278113538395765</v>
      </c>
      <c r="O743" s="96">
        <f t="shared" si="206"/>
        <v>1.0569139805061909</v>
      </c>
      <c r="P743" s="96">
        <f t="shared" si="207"/>
        <v>1.0569139805061909</v>
      </c>
      <c r="Q743" s="96">
        <f t="shared" si="208"/>
        <v>0.28840113834633579</v>
      </c>
      <c r="R743" s="96">
        <f t="shared" si="209"/>
        <v>8.2850557197947164E-2</v>
      </c>
      <c r="S743" s="96">
        <f t="shared" si="212"/>
        <v>413.01995695649271</v>
      </c>
      <c r="T743" s="96">
        <f t="shared" si="213"/>
        <v>127.5055837868272</v>
      </c>
      <c r="U743" s="96">
        <f t="shared" si="214"/>
        <v>329.84935581881683</v>
      </c>
      <c r="V743" s="32">
        <f t="shared" si="215"/>
        <v>1000.0000000000007</v>
      </c>
      <c r="W743" s="100">
        <f>IF(A743=1,((cPH1_+cPHr+(cNES*L743+(cNES+cOSEX)*G743+(cNES+cEREX)*H743+(cNES+cHOEX)*I743+(cNES+cNES)*S743+(cNES+cOSEX)*N743+(cNES+cEREX)*O743+(cNES+cHOEX)*P743)))/(1+cDR)^(A$6:A$65537 + 0.5),(cPHr+(cNES*L743+(cNES+cOSEX)*G743+(cNES+cEREX)*H743+(cNES+cHOEX)*I743+(cNES+cNES)*S743+(cNES+cOSEX)*N743+(cNES+cEREX)*O743+(cNES+cHOEX)*P743))/(1+cDR)^(((cycle + 0.5)/('Life tables'!$I$2/2))))</f>
        <v>25148.837339962873</v>
      </c>
      <c r="X743" s="107">
        <f>((L743+G743+H743+I743+N743+O743+P743+S743)/('Life tables'!$I$2/2))/(1+oDR)^(((cycle + 0.5)/('Life tables'!$I$2/2)))</f>
        <v>13.659711953270321</v>
      </c>
      <c r="Y743" s="31">
        <f>((uNES*L743+ uOCEX*G743+uEREX*H743+uHOEX*I743+uNES*S743+ uOCEX*N743+uEREX*O743+uHOEX*P743)/('Life tables'!$I$2/2))/(1+oDR)^(((cycle + 0.5)/('Life tables'!$I$2/2)))</f>
        <v>9.0027306889884091</v>
      </c>
      <c r="Z743" s="100">
        <f t="shared" si="210"/>
        <v>130725.80366397317</v>
      </c>
      <c r="AA743" s="107">
        <f>((L743+G743+H743+I743+N743+O743+P743+S743)/('Life tables'!$I$2/2))</f>
        <v>20.813766031208722</v>
      </c>
      <c r="AB743" s="31">
        <f>((uNES*L743+ uOCEX*G743+uEREX*H743+uHOEX*I743+uNES*S743+ uOCEX*N743+uEREX*O743+uHOEX*P743)/('Life tables'!$I$2/2))</f>
        <v>13.717765853600284</v>
      </c>
    </row>
    <row r="744" spans="1:28" x14ac:dyDescent="0.25">
      <c r="A744" s="4">
        <v>738</v>
      </c>
      <c r="C744" s="105">
        <f>IF(male=0,VLOOKUP((($A$5:$A$1570/'Life tables'!$I$2)*2)+age,lifetable,13,1),IF(male=1,VLOOKUP((($A$5:$A$1570/'Life tables'!$I$2)*2)+age,lifetable,10,1),"error"))</f>
        <v>5.6976556749510632E-4</v>
      </c>
      <c r="F744" s="96">
        <f t="shared" si="198"/>
        <v>83.39042912693013</v>
      </c>
      <c r="G744" s="96">
        <f t="shared" si="199"/>
        <v>8.3767431323526953</v>
      </c>
      <c r="H744" s="96">
        <f t="shared" si="200"/>
        <v>0.47840279454461671</v>
      </c>
      <c r="I744" s="96">
        <f t="shared" si="201"/>
        <v>0.19169147533056047</v>
      </c>
      <c r="J744" s="96">
        <f t="shared" si="202"/>
        <v>5.2667571621682105E-2</v>
      </c>
      <c r="K744" s="96">
        <f t="shared" si="203"/>
        <v>0.2003068907973459</v>
      </c>
      <c r="L744" s="96">
        <f t="shared" si="211"/>
        <v>74.090617262283232</v>
      </c>
      <c r="M744" s="96">
        <f t="shared" si="204"/>
        <v>459.25463126742648</v>
      </c>
      <c r="N744" s="96">
        <f t="shared" si="205"/>
        <v>44.227216024761226</v>
      </c>
      <c r="O744" s="96">
        <f t="shared" si="206"/>
        <v>1.0556990621315248</v>
      </c>
      <c r="P744" s="96">
        <f t="shared" si="207"/>
        <v>1.0556990621315248</v>
      </c>
      <c r="Q744" s="96">
        <f t="shared" si="208"/>
        <v>0.28806962239639666</v>
      </c>
      <c r="R744" s="96">
        <f t="shared" si="209"/>
        <v>8.2755320815282502E-2</v>
      </c>
      <c r="S744" s="96">
        <f t="shared" si="212"/>
        <v>412.54519217519055</v>
      </c>
      <c r="T744" s="96">
        <f t="shared" si="213"/>
        <v>127.84632098084528</v>
      </c>
      <c r="U744" s="96">
        <f t="shared" si="214"/>
        <v>330.13241803042945</v>
      </c>
      <c r="V744" s="32">
        <f t="shared" si="215"/>
        <v>1000.0000000000007</v>
      </c>
      <c r="W744" s="100">
        <f>IF(A744=1,((cPH1_+cPHr+(cNES*L744+(cNES+cOSEX)*G744+(cNES+cEREX)*H744+(cNES+cHOEX)*I744+(cNES+cNES)*S744+(cNES+cOSEX)*N744+(cNES+cEREX)*O744+(cNES+cHOEX)*P744)))/(1+cDR)^(A$6:A$65537 + 0.5),(cPHr+(cNES*L744+(cNES+cOSEX)*G744+(cNES+cEREX)*H744+(cNES+cHOEX)*I744+(cNES+cNES)*S744+(cNES+cOSEX)*N744+(cNES+cEREX)*O744+(cNES+cHOEX)*P744))/(1+cDR)^(((cycle + 0.5)/('Life tables'!$I$2/2))))</f>
        <v>25063.853833397705</v>
      </c>
      <c r="X744" s="107">
        <f>((L744+G744+H744+I744+N744+O744+P744+S744)/('Life tables'!$I$2/2))/(1+oDR)^(((cycle + 0.5)/('Life tables'!$I$2/2)))</f>
        <v>13.636219932081181</v>
      </c>
      <c r="Y744" s="31">
        <f>((uNES*L744+ uOCEX*G744+uEREX*H744+uHOEX*I744+uNES*S744+ uOCEX*N744+uEREX*O744+uHOEX*P744)/('Life tables'!$I$2/2))/(1+oDR)^(((cycle + 0.5)/('Life tables'!$I$2/2)))</f>
        <v>8.9872477615277848</v>
      </c>
      <c r="Z744" s="100">
        <f t="shared" si="210"/>
        <v>130575.55871956714</v>
      </c>
      <c r="AA744" s="107">
        <f>((L744+G744+H744+I744+N744+O744+P744+S744)/('Life tables'!$I$2/2))</f>
        <v>20.789839498329631</v>
      </c>
      <c r="AB744" s="31">
        <f>((uNES*L744+ uOCEX*G744+uEREX*H744+uHOEX*I744+uNES*S744+ uOCEX*N744+uEREX*O744+uHOEX*P744)/('Life tables'!$I$2/2))</f>
        <v>13.70199655216096</v>
      </c>
    </row>
    <row r="745" spans="1:28" x14ac:dyDescent="0.25">
      <c r="A745" s="4">
        <v>739</v>
      </c>
      <c r="C745" s="105">
        <f>IF(male=0,VLOOKUP((($A$5:$A$1570/'Life tables'!$I$2)*2)+age,lifetable,13,1),IF(male=1,VLOOKUP((($A$5:$A$1570/'Life tables'!$I$2)*2)+age,lifetable,10,1),"error"))</f>
        <v>5.6976556749510632E-4</v>
      </c>
      <c r="F745" s="96">
        <f t="shared" si="198"/>
        <v>83.294542238249406</v>
      </c>
      <c r="G745" s="96">
        <f t="shared" si="199"/>
        <v>8.3671110937045157</v>
      </c>
      <c r="H745" s="96">
        <f t="shared" si="200"/>
        <v>0.47785270077504005</v>
      </c>
      <c r="I745" s="96">
        <f t="shared" si="201"/>
        <v>0.19147105795954433</v>
      </c>
      <c r="J745" s="96">
        <f t="shared" si="202"/>
        <v>5.2607011559453798E-2</v>
      </c>
      <c r="K745" s="96">
        <f t="shared" si="203"/>
        <v>0.20007656694914228</v>
      </c>
      <c r="L745" s="96">
        <f t="shared" si="211"/>
        <v>74.00542380730171</v>
      </c>
      <c r="M745" s="96">
        <f t="shared" si="204"/>
        <v>458.72671875047649</v>
      </c>
      <c r="N745" s="96">
        <f t="shared" si="205"/>
        <v>44.176376905589173</v>
      </c>
      <c r="O745" s="96">
        <f t="shared" si="206"/>
        <v>1.0544855376266253</v>
      </c>
      <c r="P745" s="96">
        <f t="shared" si="207"/>
        <v>1.0544855376266253</v>
      </c>
      <c r="Q745" s="96">
        <f t="shared" si="208"/>
        <v>0.28773848679304637</v>
      </c>
      <c r="R745" s="96">
        <f t="shared" si="209"/>
        <v>8.2660193696842715E-2</v>
      </c>
      <c r="S745" s="96">
        <f t="shared" si="212"/>
        <v>412.07097208914416</v>
      </c>
      <c r="T745" s="96">
        <f t="shared" si="213"/>
        <v>128.18666647919778</v>
      </c>
      <c r="U745" s="96">
        <f t="shared" si="214"/>
        <v>330.41515479107545</v>
      </c>
      <c r="V745" s="32">
        <f t="shared" si="215"/>
        <v>1000.0000000000007</v>
      </c>
      <c r="W745" s="100">
        <f>IF(A745=1,((cPH1_+cPHr+(cNES*L745+(cNES+cOSEX)*G745+(cNES+cEREX)*H745+(cNES+cHOEX)*I745+(cNES+cNES)*S745+(cNES+cOSEX)*N745+(cNES+cEREX)*O745+(cNES+cHOEX)*P745)))/(1+cDR)^(A$6:A$65537 + 0.5),(cPHr+(cNES*L745+(cNES+cOSEX)*G745+(cNES+cEREX)*H745+(cNES+cHOEX)*I745+(cNES+cNES)*S745+(cNES+cOSEX)*N745+(cNES+cEREX)*O745+(cNES+cHOEX)*P745))/(1+cDR)^(((cycle + 0.5)/('Life tables'!$I$2/2))))</f>
        <v>24979.157491063888</v>
      </c>
      <c r="X745" s="107">
        <f>((L745+G745+H745+I745+N745+O745+P745+S745)/('Life tables'!$I$2/2))/(1+oDR)^(((cycle + 0.5)/('Life tables'!$I$2/2)))</f>
        <v>13.612768313961238</v>
      </c>
      <c r="Y745" s="31">
        <f>((uNES*L745+ uOCEX*G745+uEREX*H745+uHOEX*I745+uNES*S745+ uOCEX*N745+uEREX*O745+uHOEX*P745)/('Life tables'!$I$2/2))/(1+oDR)^(((cycle + 0.5)/('Life tables'!$I$2/2)))</f>
        <v>8.971791462550911</v>
      </c>
      <c r="Z745" s="100">
        <f t="shared" si="210"/>
        <v>130425.48638108527</v>
      </c>
      <c r="AA745" s="107">
        <f>((L745+G745+H745+I745+N745+O745+P745+S745)/('Life tables'!$I$2/2))</f>
        <v>20.765940472422034</v>
      </c>
      <c r="AB745" s="31">
        <f>((uNES*L745+ uOCEX*G745+uEREX*H745+uHOEX*I745+uNES*S745+ uOCEX*N745+uEREX*O745+uHOEX*P745)/('Life tables'!$I$2/2))</f>
        <v>13.686245379732167</v>
      </c>
    </row>
    <row r="746" spans="1:28" x14ac:dyDescent="0.25">
      <c r="A746" s="4">
        <v>740</v>
      </c>
      <c r="C746" s="105">
        <f>IF(male=0,VLOOKUP((($A$5:$A$1570/'Life tables'!$I$2)*2)+age,lifetable,13,1),IF(male=1,VLOOKUP((($A$5:$A$1570/'Life tables'!$I$2)*2)+age,lifetable,10,1),"error"))</f>
        <v>5.6976556749510632E-4</v>
      </c>
      <c r="F746" s="96">
        <f t="shared" si="198"/>
        <v>83.198766770008561</v>
      </c>
      <c r="G746" s="96">
        <f t="shared" si="199"/>
        <v>8.3574902474727111</v>
      </c>
      <c r="H746" s="96">
        <f t="shared" si="200"/>
        <v>0.4773032462137079</v>
      </c>
      <c r="I746" s="96">
        <f t="shared" si="201"/>
        <v>0.19125089671322651</v>
      </c>
      <c r="J746" s="96">
        <f t="shared" si="202"/>
        <v>5.2546521867938997E-2</v>
      </c>
      <c r="K746" s="96">
        <f t="shared" si="203"/>
        <v>0.19984651073695056</v>
      </c>
      <c r="L746" s="96">
        <f t="shared" si="211"/>
        <v>73.920329347004028</v>
      </c>
      <c r="M746" s="96">
        <f t="shared" si="204"/>
        <v>458.19941195971887</v>
      </c>
      <c r="N746" s="96">
        <f t="shared" si="205"/>
        <v>44.125596119161827</v>
      </c>
      <c r="O746" s="96">
        <f t="shared" si="206"/>
        <v>1.0532734055182955</v>
      </c>
      <c r="P746" s="96">
        <f t="shared" si="207"/>
        <v>1.0532734055182955</v>
      </c>
      <c r="Q746" s="96">
        <f t="shared" si="208"/>
        <v>0.28740773113429263</v>
      </c>
      <c r="R746" s="96">
        <f t="shared" si="209"/>
        <v>8.2565175727145182E-2</v>
      </c>
      <c r="S746" s="96">
        <f t="shared" si="212"/>
        <v>411.59729612265903</v>
      </c>
      <c r="T746" s="96">
        <f t="shared" si="213"/>
        <v>128.5266207322</v>
      </c>
      <c r="U746" s="96">
        <f t="shared" si="214"/>
        <v>330.69756647753957</v>
      </c>
      <c r="V746" s="32">
        <f t="shared" si="215"/>
        <v>1000.0000000000007</v>
      </c>
      <c r="W746" s="100">
        <f>IF(A746=1,((cPH1_+cPHr+(cNES*L746+(cNES+cOSEX)*G746+(cNES+cEREX)*H746+(cNES+cHOEX)*I746+(cNES+cNES)*S746+(cNES+cOSEX)*N746+(cNES+cEREX)*O746+(cNES+cHOEX)*P746)))/(1+cDR)^(A$6:A$65537 + 0.5),(cPHr+(cNES*L746+(cNES+cOSEX)*G746+(cNES+cEREX)*H746+(cNES+cHOEX)*I746+(cNES+cNES)*S746+(cNES+cOSEX)*N746+(cNES+cEREX)*O746+(cNES+cHOEX)*P746))/(1+cDR)^(((cycle + 0.5)/('Life tables'!$I$2/2))))</f>
        <v>24894.747343599029</v>
      </c>
      <c r="X746" s="107">
        <f>((L746+G746+H746+I746+N746+O746+P746+S746)/('Life tables'!$I$2/2))/(1+oDR)^(((cycle + 0.5)/('Life tables'!$I$2/2)))</f>
        <v>13.589357029355662</v>
      </c>
      <c r="Y746" s="31">
        <f>((uNES*L746+ uOCEX*G746+uEREX*H746+uHOEX*I746+uNES*S746+ uOCEX*N746+uEREX*O746+uHOEX*P746)/('Life tables'!$I$2/2))/(1+oDR)^(((cycle + 0.5)/('Life tables'!$I$2/2)))</f>
        <v>8.9563617462180183</v>
      </c>
      <c r="Z746" s="100">
        <f t="shared" si="210"/>
        <v>130275.58645521067</v>
      </c>
      <c r="AA746" s="107">
        <f>((L746+G746+H746+I746+N746+O746+P746+S746)/('Life tables'!$I$2/2))</f>
        <v>20.742068921761589</v>
      </c>
      <c r="AB746" s="31">
        <f>((uNES*L746+ uOCEX*G746+uEREX*H746+uHOEX*I746+uNES*S746+ uOCEX*N746+uEREX*O746+uHOEX*P746)/('Life tables'!$I$2/2))</f>
        <v>13.67051231540802</v>
      </c>
    </row>
    <row r="747" spans="1:28" x14ac:dyDescent="0.25">
      <c r="A747" s="4">
        <v>741</v>
      </c>
      <c r="C747" s="105">
        <f>IF(male=0,VLOOKUP((($A$5:$A$1570/'Life tables'!$I$2)*2)+age,lifetable,13,1),IF(male=1,VLOOKUP((($A$5:$A$1570/'Life tables'!$I$2)*2)+age,lifetable,10,1),"error"))</f>
        <v>5.6976556749510632E-4</v>
      </c>
      <c r="F747" s="96">
        <f t="shared" si="198"/>
        <v>83.103102537893534</v>
      </c>
      <c r="G747" s="96">
        <f t="shared" si="199"/>
        <v>8.3478805751425487</v>
      </c>
      <c r="H747" s="96">
        <f t="shared" si="200"/>
        <v>0.4767544298032283</v>
      </c>
      <c r="I747" s="96">
        <f t="shared" si="201"/>
        <v>0.19103099116792008</v>
      </c>
      <c r="J747" s="96">
        <f t="shared" si="202"/>
        <v>5.2486102430728966E-2</v>
      </c>
      <c r="K747" s="96">
        <f t="shared" si="203"/>
        <v>0.1996167217180416</v>
      </c>
      <c r="L747" s="96">
        <f t="shared" si="211"/>
        <v>73.835333717631059</v>
      </c>
      <c r="M747" s="96">
        <f t="shared" si="204"/>
        <v>457.67271025236755</v>
      </c>
      <c r="N747" s="96">
        <f t="shared" si="205"/>
        <v>44.074873603577501</v>
      </c>
      <c r="O747" s="96">
        <f t="shared" si="206"/>
        <v>1.0520626643289486</v>
      </c>
      <c r="P747" s="96">
        <f t="shared" si="207"/>
        <v>1.0520626643289486</v>
      </c>
      <c r="Q747" s="96">
        <f t="shared" si="208"/>
        <v>0.28707735501694459</v>
      </c>
      <c r="R747" s="96">
        <f t="shared" si="209"/>
        <v>8.2470266790363136E-2</v>
      </c>
      <c r="S747" s="96">
        <f t="shared" si="212"/>
        <v>411.12416369832482</v>
      </c>
      <c r="T747" s="96">
        <f t="shared" si="213"/>
        <v>128.86618418964767</v>
      </c>
      <c r="U747" s="96">
        <f t="shared" si="214"/>
        <v>330.97965346604798</v>
      </c>
      <c r="V747" s="32">
        <f t="shared" si="215"/>
        <v>1000.0000000000007</v>
      </c>
      <c r="W747" s="100">
        <f>IF(A747=1,((cPH1_+cPHr+(cNES*L747+(cNES+cOSEX)*G747+(cNES+cEREX)*H747+(cNES+cHOEX)*I747+(cNES+cNES)*S747+(cNES+cOSEX)*N747+(cNES+cEREX)*O747+(cNES+cHOEX)*P747)))/(1+cDR)^(A$6:A$65537 + 0.5),(cPHr+(cNES*L747+(cNES+cOSEX)*G747+(cNES+cEREX)*H747+(cNES+cHOEX)*I747+(cNES+cNES)*S747+(cNES+cOSEX)*N747+(cNES+cEREX)*O747+(cNES+cHOEX)*P747))/(1+cDR)^(((cycle + 0.5)/('Life tables'!$I$2/2))))</f>
        <v>24810.622424863916</v>
      </c>
      <c r="X747" s="107">
        <f>((L747+G747+H747+I747+N747+O747+P747+S747)/('Life tables'!$I$2/2))/(1+oDR)^(((cycle + 0.5)/('Life tables'!$I$2/2)))</f>
        <v>13.565986008832532</v>
      </c>
      <c r="Y747" s="31">
        <f>((uNES*L747+ uOCEX*G747+uEREX*H747+uHOEX*I747+uNES*S747+ uOCEX*N747+uEREX*O747+uHOEX*P747)/('Life tables'!$I$2/2))/(1+oDR)^(((cycle + 0.5)/('Life tables'!$I$2/2)))</f>
        <v>8.9409585667702647</v>
      </c>
      <c r="Z747" s="100">
        <f t="shared" si="210"/>
        <v>130125.85874860833</v>
      </c>
      <c r="AA747" s="107">
        <f>((L747+G747+H747+I747+N747+O747+P747+S747)/('Life tables'!$I$2/2))</f>
        <v>20.718224814665273</v>
      </c>
      <c r="AB747" s="31">
        <f>((uNES*L747+ uOCEX*G747+uEREX*H747+uHOEX*I747+uNES*S747+ uOCEX*N747+uEREX*O747+uHOEX*P747)/('Life tables'!$I$2/2))</f>
        <v>13.654797338309749</v>
      </c>
    </row>
    <row r="748" spans="1:28" x14ac:dyDescent="0.25">
      <c r="A748" s="4">
        <v>742</v>
      </c>
      <c r="C748" s="105">
        <f>IF(male=0,VLOOKUP((($A$5:$A$1570/'Life tables'!$I$2)*2)+age,lifetable,13,1),IF(male=1,VLOOKUP((($A$5:$A$1570/'Life tables'!$I$2)*2)+age,lifetable,10,1),"error"))</f>
        <v>5.6976556749510632E-4</v>
      </c>
      <c r="F748" s="96">
        <f t="shared" si="198"/>
        <v>83.007549360451236</v>
      </c>
      <c r="G748" s="96">
        <f t="shared" si="199"/>
        <v>8.3382820584866888</v>
      </c>
      <c r="H748" s="96">
        <f t="shared" si="200"/>
        <v>0.47620625050262255</v>
      </c>
      <c r="I748" s="96">
        <f t="shared" si="201"/>
        <v>0.19081134090651472</v>
      </c>
      <c r="J748" s="96">
        <f t="shared" si="202"/>
        <v>5.2425753133221925E-2</v>
      </c>
      <c r="K748" s="96">
        <f t="shared" si="203"/>
        <v>0.19938719945655831</v>
      </c>
      <c r="L748" s="96">
        <f t="shared" si="211"/>
        <v>73.75043675796563</v>
      </c>
      <c r="M748" s="96">
        <f t="shared" si="204"/>
        <v>457.14661298385374</v>
      </c>
      <c r="N748" s="96">
        <f t="shared" si="205"/>
        <v>44.024209296762812</v>
      </c>
      <c r="O748" s="96">
        <f t="shared" si="206"/>
        <v>1.0508533125768993</v>
      </c>
      <c r="P748" s="96">
        <f t="shared" si="207"/>
        <v>1.0508533125768993</v>
      </c>
      <c r="Q748" s="96">
        <f t="shared" si="208"/>
        <v>0.2867473580366936</v>
      </c>
      <c r="R748" s="96">
        <f t="shared" si="209"/>
        <v>8.237546677034864E-2</v>
      </c>
      <c r="S748" s="96">
        <f t="shared" si="212"/>
        <v>410.65157423713009</v>
      </c>
      <c r="T748" s="96">
        <f t="shared" si="213"/>
        <v>129.20535730081758</v>
      </c>
      <c r="U748" s="96">
        <f t="shared" si="214"/>
        <v>331.26141613227486</v>
      </c>
      <c r="V748" s="32">
        <f t="shared" si="215"/>
        <v>1000.0000000000007</v>
      </c>
      <c r="W748" s="100">
        <f>IF(A748=1,((cPH1_+cPHr+(cNES*L748+(cNES+cOSEX)*G748+(cNES+cEREX)*H748+(cNES+cHOEX)*I748+(cNES+cNES)*S748+(cNES+cOSEX)*N748+(cNES+cEREX)*O748+(cNES+cHOEX)*P748)))/(1+cDR)^(A$6:A$65537 + 0.5),(cPHr+(cNES*L748+(cNES+cOSEX)*G748+(cNES+cEREX)*H748+(cNES+cHOEX)*I748+(cNES+cNES)*S748+(cNES+cOSEX)*N748+(cNES+cEREX)*O748+(cNES+cHOEX)*P748))/(1+cDR)^(((cycle + 0.5)/('Life tables'!$I$2/2))))</f>
        <v>24726.781771934231</v>
      </c>
      <c r="X748" s="107">
        <f>((L748+G748+H748+I748+N748+O748+P748+S748)/('Life tables'!$I$2/2))/(1+oDR)^(((cycle + 0.5)/('Life tables'!$I$2/2)))</f>
        <v>13.542655183082527</v>
      </c>
      <c r="Y748" s="31">
        <f>((uNES*L748+ uOCEX*G748+uEREX*H748+uHOEX*I748+uNES*S748+ uOCEX*N748+uEREX*O748+uHOEX*P748)/('Life tables'!$I$2/2))/(1+oDR)^(((cycle + 0.5)/('Life tables'!$I$2/2)))</f>
        <v>8.9255818785295151</v>
      </c>
      <c r="Z748" s="100">
        <f t="shared" si="210"/>
        <v>129976.30306793642</v>
      </c>
      <c r="AA748" s="107">
        <f>((L748+G748+H748+I748+N748+O748+P748+S748)/('Life tables'!$I$2/2))</f>
        <v>20.694408119491175</v>
      </c>
      <c r="AB748" s="31">
        <f>((uNES*L748+ uOCEX*G748+uEREX*H748+uHOEX*I748+uNES*S748+ uOCEX*N748+uEREX*O748+uHOEX*P748)/('Life tables'!$I$2/2))</f>
        <v>13.639100427585545</v>
      </c>
    </row>
    <row r="749" spans="1:28" x14ac:dyDescent="0.25">
      <c r="A749" s="4">
        <v>743</v>
      </c>
      <c r="C749" s="105">
        <f>IF(male=0,VLOOKUP((($A$5:$A$1570/'Life tables'!$I$2)*2)+age,lifetable,13,1),IF(male=1,VLOOKUP((($A$5:$A$1570/'Life tables'!$I$2)*2)+age,lifetable,10,1),"error"))</f>
        <v>5.6976556749510632E-4</v>
      </c>
      <c r="F749" s="96">
        <f t="shared" si="198"/>
        <v>82.912107058961496</v>
      </c>
      <c r="G749" s="96">
        <f t="shared" si="199"/>
        <v>8.3286946795523118</v>
      </c>
      <c r="H749" s="96">
        <f t="shared" si="200"/>
        <v>0.47565870728659038</v>
      </c>
      <c r="I749" s="96">
        <f t="shared" si="201"/>
        <v>0.19059194551818226</v>
      </c>
      <c r="J749" s="96">
        <f t="shared" si="202"/>
        <v>5.2365473862542103E-2</v>
      </c>
      <c r="K749" s="96">
        <f t="shared" si="203"/>
        <v>0.19915794352320829</v>
      </c>
      <c r="L749" s="96">
        <f t="shared" si="211"/>
        <v>73.665638309218664</v>
      </c>
      <c r="M749" s="96">
        <f t="shared" si="204"/>
        <v>456.62111950794673</v>
      </c>
      <c r="N749" s="96">
        <f t="shared" si="205"/>
        <v>43.973603136484357</v>
      </c>
      <c r="O749" s="96">
        <f t="shared" si="206"/>
        <v>1.0496453487766426</v>
      </c>
      <c r="P749" s="96">
        <f t="shared" si="207"/>
        <v>1.0496453487766426</v>
      </c>
      <c r="Q749" s="96">
        <f t="shared" si="208"/>
        <v>0.28641773978818819</v>
      </c>
      <c r="R749" s="96">
        <f t="shared" si="209"/>
        <v>8.2280775550654217E-2</v>
      </c>
      <c r="S749" s="96">
        <f t="shared" si="212"/>
        <v>410.17952715857024</v>
      </c>
      <c r="T749" s="96">
        <f t="shared" si="213"/>
        <v>129.54414051446832</v>
      </c>
      <c r="U749" s="96">
        <f t="shared" si="214"/>
        <v>331.54285485134875</v>
      </c>
      <c r="V749" s="32">
        <f t="shared" si="215"/>
        <v>1000.0000000000007</v>
      </c>
      <c r="W749" s="100">
        <f>IF(A749=1,((cPH1_+cPHr+(cNES*L749+(cNES+cOSEX)*G749+(cNES+cEREX)*H749+(cNES+cHOEX)*I749+(cNES+cNES)*S749+(cNES+cOSEX)*N749+(cNES+cEREX)*O749+(cNES+cHOEX)*P749)))/(1+cDR)^(A$6:A$65537 + 0.5),(cPHr+(cNES*L749+(cNES+cOSEX)*G749+(cNES+cEREX)*H749+(cNES+cHOEX)*I749+(cNES+cNES)*S749+(cNES+cOSEX)*N749+(cNES+cEREX)*O749+(cNES+cHOEX)*P749))/(1+cDR)^(((cycle + 0.5)/('Life tables'!$I$2/2))))</f>
        <v>24643.224425092114</v>
      </c>
      <c r="X749" s="107">
        <f>((L749+G749+H749+I749+N749+O749+P749+S749)/('Life tables'!$I$2/2))/(1+oDR)^(((cycle + 0.5)/('Life tables'!$I$2/2)))</f>
        <v>13.519364482918501</v>
      </c>
      <c r="Y749" s="31">
        <f>((uNES*L749+ uOCEX*G749+uEREX*H749+uHOEX*I749+uNES*S749+ uOCEX*N749+uEREX*O749+uHOEX*P749)/('Life tables'!$I$2/2))/(1+oDR)^(((cycle + 0.5)/('Life tables'!$I$2/2)))</f>
        <v>8.9102316358980911</v>
      </c>
      <c r="Z749" s="100">
        <f t="shared" si="210"/>
        <v>129826.9192198571</v>
      </c>
      <c r="AA749" s="107">
        <f>((L749+G749+H749+I749+N749+O749+P749+S749)/('Life tables'!$I$2/2))</f>
        <v>20.670618804638163</v>
      </c>
      <c r="AB749" s="31">
        <f>((uNES*L749+ uOCEX*G749+uEREX*H749+uHOEX*I749+uNES*S749+ uOCEX*N749+uEREX*O749+uHOEX*P749)/('Life tables'!$I$2/2))</f>
        <v>13.62342156241038</v>
      </c>
    </row>
    <row r="750" spans="1:28" x14ac:dyDescent="0.25">
      <c r="A750" s="4">
        <v>744</v>
      </c>
      <c r="C750" s="105">
        <f>IF(male=0,VLOOKUP((($A$5:$A$1570/'Life tables'!$I$2)*2)+age,lifetable,13,1),IF(male=1,VLOOKUP((($A$5:$A$1570/'Life tables'!$I$2)*2)+age,lifetable,10,1),"error"))</f>
        <v>5.6976556749510632E-4</v>
      </c>
      <c r="F750" s="96">
        <f t="shared" si="198"/>
        <v>82.816775457314904</v>
      </c>
      <c r="G750" s="96">
        <f t="shared" si="199"/>
        <v>8.3191184206488629</v>
      </c>
      <c r="H750" s="96">
        <f t="shared" si="200"/>
        <v>0.47511179914480922</v>
      </c>
      <c r="I750" s="96">
        <f t="shared" si="201"/>
        <v>0.19037280459809605</v>
      </c>
      <c r="J750" s="96">
        <f t="shared" si="202"/>
        <v>5.2305264507462639E-2</v>
      </c>
      <c r="K750" s="96">
        <f t="shared" si="203"/>
        <v>0.19892895349497022</v>
      </c>
      <c r="L750" s="96">
        <f t="shared" si="211"/>
        <v>73.580938214920707</v>
      </c>
      <c r="M750" s="96">
        <f t="shared" si="204"/>
        <v>456.09622917686875</v>
      </c>
      <c r="N750" s="96">
        <f t="shared" si="205"/>
        <v>43.923055060359729</v>
      </c>
      <c r="O750" s="96">
        <f t="shared" si="206"/>
        <v>1.048438771439117</v>
      </c>
      <c r="P750" s="96">
        <f t="shared" si="207"/>
        <v>1.048438771439117</v>
      </c>
      <c r="Q750" s="96">
        <f t="shared" si="208"/>
        <v>0.28608849986510715</v>
      </c>
      <c r="R750" s="96">
        <f t="shared" si="209"/>
        <v>8.2186193014553668E-2</v>
      </c>
      <c r="S750" s="96">
        <f t="shared" si="212"/>
        <v>409.70802188075112</v>
      </c>
      <c r="T750" s="96">
        <f t="shared" si="213"/>
        <v>129.88253427884089</v>
      </c>
      <c r="U750" s="96">
        <f t="shared" si="214"/>
        <v>331.82396999785828</v>
      </c>
      <c r="V750" s="32">
        <f t="shared" si="215"/>
        <v>1000.0000000000008</v>
      </c>
      <c r="W750" s="100">
        <f>IF(A750=1,((cPH1_+cPHr+(cNES*L750+(cNES+cOSEX)*G750+(cNES+cEREX)*H750+(cNES+cHOEX)*I750+(cNES+cNES)*S750+(cNES+cOSEX)*N750+(cNES+cEREX)*O750+(cNES+cHOEX)*P750)))/(1+cDR)^(A$6:A$65537 + 0.5),(cPHr+(cNES*L750+(cNES+cOSEX)*G750+(cNES+cEREX)*H750+(cNES+cHOEX)*I750+(cNES+cNES)*S750+(cNES+cOSEX)*N750+(cNES+cEREX)*O750+(cNES+cHOEX)*P750))/(1+cDR)^(((cycle + 0.5)/('Life tables'!$I$2/2))))</f>
        <v>24559.949427817734</v>
      </c>
      <c r="X750" s="107">
        <f>((L750+G750+H750+I750+N750+O750+P750+S750)/('Life tables'!$I$2/2))/(1+oDR)^(((cycle + 0.5)/('Life tables'!$I$2/2)))</f>
        <v>13.496113839275175</v>
      </c>
      <c r="Y750" s="31">
        <f>((uNES*L750+ uOCEX*G750+uEREX*H750+uHOEX*I750+uNES*S750+ uOCEX*N750+uEREX*O750+uHOEX*P750)/('Life tables'!$I$2/2))/(1+oDR)^(((cycle + 0.5)/('Life tables'!$I$2/2)))</f>
        <v>8.894907793358545</v>
      </c>
      <c r="Z750" s="100">
        <f t="shared" si="210"/>
        <v>129677.70701104679</v>
      </c>
      <c r="AA750" s="107">
        <f>((L750+G750+H750+I750+N750+O750+P750+S750)/('Life tables'!$I$2/2))</f>
        <v>20.646856838545673</v>
      </c>
      <c r="AB750" s="31">
        <f>((uNES*L750+ uOCEX*G750+uEREX*H750+uHOEX*I750+uNES*S750+ uOCEX*N750+uEREX*O750+uHOEX*P750)/('Life tables'!$I$2/2))</f>
        <v>13.607760721985828</v>
      </c>
    </row>
    <row r="751" spans="1:28" x14ac:dyDescent="0.25">
      <c r="A751" s="4">
        <v>745</v>
      </c>
      <c r="C751" s="105">
        <f>IF(male=0,VLOOKUP((($A$5:$A$1570/'Life tables'!$I$2)*2)+age,lifetable,13,1),IF(male=1,VLOOKUP((($A$5:$A$1570/'Life tables'!$I$2)*2)+age,lifetable,10,1),"error"))</f>
        <v>5.6976556749510632E-4</v>
      </c>
      <c r="F751" s="96">
        <f t="shared" si="198"/>
        <v>82.721554381896595</v>
      </c>
      <c r="G751" s="96">
        <f t="shared" si="199"/>
        <v>8.3095532643363619</v>
      </c>
      <c r="H751" s="96">
        <f t="shared" si="200"/>
        <v>0.47456552508126743</v>
      </c>
      <c r="I751" s="96">
        <f t="shared" si="201"/>
        <v>0.19015391774716361</v>
      </c>
      <c r="J751" s="96">
        <f t="shared" si="202"/>
        <v>5.2245124958332209E-2</v>
      </c>
      <c r="K751" s="96">
        <f t="shared" si="203"/>
        <v>0.19870022895481479</v>
      </c>
      <c r="L751" s="96">
        <f t="shared" si="211"/>
        <v>73.496336320818656</v>
      </c>
      <c r="M751" s="96">
        <f t="shared" si="204"/>
        <v>455.57194134140502</v>
      </c>
      <c r="N751" s="96">
        <f t="shared" si="205"/>
        <v>43.87256500586814</v>
      </c>
      <c r="O751" s="96">
        <f t="shared" si="206"/>
        <v>1.0472335790719578</v>
      </c>
      <c r="P751" s="96">
        <f t="shared" si="207"/>
        <v>1.0472335790719578</v>
      </c>
      <c r="Q751" s="96">
        <f t="shared" si="208"/>
        <v>0.28575963786022707</v>
      </c>
      <c r="R751" s="96">
        <f t="shared" si="209"/>
        <v>8.2091719045061823E-2</v>
      </c>
      <c r="S751" s="96">
        <f t="shared" si="212"/>
        <v>409.23705782048768</v>
      </c>
      <c r="T751" s="96">
        <f t="shared" si="213"/>
        <v>130.22053904165946</v>
      </c>
      <c r="U751" s="96">
        <f t="shared" si="214"/>
        <v>332.10476194585817</v>
      </c>
      <c r="V751" s="32">
        <f t="shared" si="215"/>
        <v>1000.0000000000008</v>
      </c>
      <c r="W751" s="100">
        <f>IF(A751=1,((cPH1_+cPHr+(cNES*L751+(cNES+cOSEX)*G751+(cNES+cEREX)*H751+(cNES+cHOEX)*I751+(cNES+cNES)*S751+(cNES+cOSEX)*N751+(cNES+cEREX)*O751+(cNES+cHOEX)*P751)))/(1+cDR)^(A$6:A$65537 + 0.5),(cPHr+(cNES*L751+(cNES+cOSEX)*G751+(cNES+cEREX)*H751+(cNES+cHOEX)*I751+(cNES+cNES)*S751+(cNES+cOSEX)*N751+(cNES+cEREX)*O751+(cNES+cHOEX)*P751))/(1+cDR)^(((cycle + 0.5)/('Life tables'!$I$2/2))))</f>
        <v>24476.955826780635</v>
      </c>
      <c r="X751" s="107">
        <f>((L751+G751+H751+I751+N751+O751+P751+S751)/('Life tables'!$I$2/2))/(1+oDR)^(((cycle + 0.5)/('Life tables'!$I$2/2)))</f>
        <v>13.472903183208777</v>
      </c>
      <c r="Y751" s="31">
        <f>((uNES*L751+ uOCEX*G751+uEREX*H751+uHOEX*I751+uNES*S751+ uOCEX*N751+uEREX*O751+uHOEX*P751)/('Life tables'!$I$2/2))/(1+oDR)^(((cycle + 0.5)/('Life tables'!$I$2/2)))</f>
        <v>8.8796103054734399</v>
      </c>
      <c r="Z751" s="100">
        <f t="shared" si="210"/>
        <v>129528.66624820596</v>
      </c>
      <c r="AA751" s="107">
        <f>((L751+G751+H751+I751+N751+O751+P751+S751)/('Life tables'!$I$2/2))</f>
        <v>20.623122189693447</v>
      </c>
      <c r="AB751" s="31">
        <f>((uNES*L751+ uOCEX*G751+uEREX*H751+uHOEX*I751+uNES*S751+ uOCEX*N751+uEREX*O751+uHOEX*P751)/('Life tables'!$I$2/2))</f>
        <v>13.592117885539933</v>
      </c>
    </row>
    <row r="752" spans="1:28" x14ac:dyDescent="0.25">
      <c r="A752" s="4">
        <v>746</v>
      </c>
      <c r="C752" s="105">
        <f>IF(male=0,VLOOKUP((($A$5:$A$1570/'Life tables'!$I$2)*2)+age,lifetable,13,1),IF(male=1,VLOOKUP((($A$5:$A$1570/'Life tables'!$I$2)*2)+age,lifetable,10,1),"error"))</f>
        <v>5.6976556749510632E-4</v>
      </c>
      <c r="F752" s="96">
        <f t="shared" si="198"/>
        <v>82.626443661475292</v>
      </c>
      <c r="G752" s="96">
        <f t="shared" si="199"/>
        <v>8.2999991934142709</v>
      </c>
      <c r="H752" s="96">
        <f t="shared" si="200"/>
        <v>0.47401988411362778</v>
      </c>
      <c r="I752" s="96">
        <f t="shared" si="201"/>
        <v>0.18993528457177172</v>
      </c>
      <c r="J752" s="96">
        <f t="shared" si="202"/>
        <v>5.218505510700485E-2</v>
      </c>
      <c r="K752" s="96">
        <f t="shared" si="203"/>
        <v>0.19847176949143813</v>
      </c>
      <c r="L752" s="96">
        <f t="shared" si="211"/>
        <v>73.411832474777185</v>
      </c>
      <c r="M752" s="96">
        <f t="shared" si="204"/>
        <v>455.04825535100792</v>
      </c>
      <c r="N752" s="96">
        <f t="shared" si="205"/>
        <v>43.822132910360438</v>
      </c>
      <c r="O752" s="96">
        <f t="shared" si="206"/>
        <v>1.0460297701797363</v>
      </c>
      <c r="P752" s="96">
        <f t="shared" si="207"/>
        <v>1.0460297701797363</v>
      </c>
      <c r="Q752" s="96">
        <f t="shared" si="208"/>
        <v>0.28543115336548902</v>
      </c>
      <c r="R752" s="96">
        <f t="shared" si="209"/>
        <v>8.1997353524953326E-2</v>
      </c>
      <c r="S752" s="96">
        <f t="shared" si="212"/>
        <v>408.76663439339757</v>
      </c>
      <c r="T752" s="96">
        <f t="shared" si="213"/>
        <v>130.55815525013196</v>
      </c>
      <c r="U752" s="96">
        <f t="shared" si="214"/>
        <v>332.38523106887459</v>
      </c>
      <c r="V752" s="32">
        <f t="shared" si="215"/>
        <v>1000.0000000000009</v>
      </c>
      <c r="W752" s="100">
        <f>IF(A752=1,((cPH1_+cPHr+(cNES*L752+(cNES+cOSEX)*G752+(cNES+cEREX)*H752+(cNES+cHOEX)*I752+(cNES+cNES)*S752+(cNES+cOSEX)*N752+(cNES+cEREX)*O752+(cNES+cHOEX)*P752)))/(1+cDR)^(A$6:A$65537 + 0.5),(cPHr+(cNES*L752+(cNES+cOSEX)*G752+(cNES+cEREX)*H752+(cNES+cHOEX)*I752+(cNES+cNES)*S752+(cNES+cOSEX)*N752+(cNES+cEREX)*O752+(cNES+cHOEX)*P752))/(1+cDR)^(((cycle + 0.5)/('Life tables'!$I$2/2))))</f>
        <v>24394.242671831162</v>
      </c>
      <c r="X752" s="107">
        <f>((L752+G752+H752+I752+N752+O752+P752+S752)/('Life tables'!$I$2/2))/(1+oDR)^(((cycle + 0.5)/('Life tables'!$I$2/2)))</f>
        <v>13.449732445896698</v>
      </c>
      <c r="Y752" s="31">
        <f>((uNES*L752+ uOCEX*G752+uEREX*H752+uHOEX*I752+uNES*S752+ uOCEX*N752+uEREX*O752+uHOEX*P752)/('Life tables'!$I$2/2))/(1+oDR)^(((cycle + 0.5)/('Life tables'!$I$2/2)))</f>
        <v>8.8643391268851293</v>
      </c>
      <c r="Z752" s="100">
        <f t="shared" si="210"/>
        <v>129379.79673806849</v>
      </c>
      <c r="AA752" s="107">
        <f>((L752+G752+H752+I752+N752+O752+P752+S752)/('Life tables'!$I$2/2))</f>
        <v>20.599414826601297</v>
      </c>
      <c r="AB752" s="31">
        <f>((uNES*L752+ uOCEX*G752+uEREX*H752+uHOEX*I752+uNES*S752+ uOCEX*N752+uEREX*O752+uHOEX*P752)/('Life tables'!$I$2/2))</f>
        <v>13.576493032327045</v>
      </c>
    </row>
    <row r="753" spans="1:28" x14ac:dyDescent="0.25">
      <c r="A753" s="4">
        <v>747</v>
      </c>
      <c r="C753" s="105">
        <f>IF(male=0,VLOOKUP((($A$5:$A$1570/'Life tables'!$I$2)*2)+age,lifetable,13,1),IF(male=1,VLOOKUP((($A$5:$A$1570/'Life tables'!$I$2)*2)+age,lifetable,10,1),"error"))</f>
        <v>5.6976556749510632E-4</v>
      </c>
      <c r="F753" s="96">
        <f t="shared" si="198"/>
        <v>82.531443127097816</v>
      </c>
      <c r="G753" s="96">
        <f t="shared" si="199"/>
        <v>8.2904561909108896</v>
      </c>
      <c r="H753" s="96">
        <f t="shared" si="200"/>
        <v>0.47347487527262233</v>
      </c>
      <c r="I753" s="96">
        <f t="shared" si="201"/>
        <v>0.18971690468354391</v>
      </c>
      <c r="J753" s="96">
        <f t="shared" si="202"/>
        <v>5.2125054846773454E-2</v>
      </c>
      <c r="K753" s="96">
        <f t="shared" si="203"/>
        <v>0.19824357469900852</v>
      </c>
      <c r="L753" s="96">
        <f t="shared" si="211"/>
        <v>73.327426526684974</v>
      </c>
      <c r="M753" s="96">
        <f t="shared" si="204"/>
        <v>454.52517055389654</v>
      </c>
      <c r="N753" s="96">
        <f t="shared" si="205"/>
        <v>43.771758711068706</v>
      </c>
      <c r="O753" s="96">
        <f t="shared" si="206"/>
        <v>1.044827343264189</v>
      </c>
      <c r="P753" s="96">
        <f t="shared" si="207"/>
        <v>1.044827343264189</v>
      </c>
      <c r="Q753" s="96">
        <f t="shared" si="208"/>
        <v>0.28510304597206043</v>
      </c>
      <c r="R753" s="96">
        <f t="shared" si="209"/>
        <v>8.1903096336780654E-2</v>
      </c>
      <c r="S753" s="96">
        <f t="shared" si="212"/>
        <v>408.29675101399062</v>
      </c>
      <c r="T753" s="96">
        <f t="shared" si="213"/>
        <v>130.89538335095079</v>
      </c>
      <c r="U753" s="96">
        <f t="shared" si="214"/>
        <v>332.66537773991035</v>
      </c>
      <c r="V753" s="32">
        <f t="shared" si="215"/>
        <v>1000.0000000000009</v>
      </c>
      <c r="W753" s="100">
        <f>IF(A753=1,((cPH1_+cPHr+(cNES*L753+(cNES+cOSEX)*G753+(cNES+cEREX)*H753+(cNES+cHOEX)*I753+(cNES+cNES)*S753+(cNES+cOSEX)*N753+(cNES+cEREX)*O753+(cNES+cHOEX)*P753)))/(1+cDR)^(A$6:A$65537 + 0.5),(cPHr+(cNES*L753+(cNES+cOSEX)*G753+(cNES+cEREX)*H753+(cNES+cHOEX)*I753+(cNES+cNES)*S753+(cNES+cOSEX)*N753+(cNES+cEREX)*O753+(cNES+cHOEX)*P753))/(1+cDR)^(((cycle + 0.5)/('Life tables'!$I$2/2))))</f>
        <v>24311.809015991625</v>
      </c>
      <c r="X753" s="107">
        <f>((L753+G753+H753+I753+N753+O753+P753+S753)/('Life tables'!$I$2/2))/(1+oDR)^(((cycle + 0.5)/('Life tables'!$I$2/2)))</f>
        <v>13.426601558637167</v>
      </c>
      <c r="Y753" s="31">
        <f>((uNES*L753+ uOCEX*G753+uEREX*H753+uHOEX*I753+uNES*S753+ uOCEX*N753+uEREX*O753+uHOEX*P753)/('Life tables'!$I$2/2))/(1+oDR)^(((cycle + 0.5)/('Life tables'!$I$2/2)))</f>
        <v>8.8490942123155367</v>
      </c>
      <c r="Z753" s="100">
        <f t="shared" si="210"/>
        <v>129231.09828741035</v>
      </c>
      <c r="AA753" s="107">
        <f>((L753+G753+H753+I753+N753+O753+P753+S753)/('Life tables'!$I$2/2))</f>
        <v>20.57573471782888</v>
      </c>
      <c r="AB753" s="31">
        <f>((uNES*L753+ uOCEX*G753+uEREX*H753+uHOEX*I753+uNES*S753+ uOCEX*N753+uEREX*O753+uHOEX*P753)/('Life tables'!$I$2/2))</f>
        <v>13.560886141627682</v>
      </c>
    </row>
    <row r="754" spans="1:28" x14ac:dyDescent="0.25">
      <c r="A754" s="4">
        <v>748</v>
      </c>
      <c r="C754" s="105">
        <f>IF(male=0,VLOOKUP((($A$5:$A$1570/'Life tables'!$I$2)*2)+age,lifetable,13,1),IF(male=1,VLOOKUP((($A$5:$A$1570/'Life tables'!$I$2)*2)+age,lifetable,10,1),"error"))</f>
        <v>5.6976556749510632E-4</v>
      </c>
      <c r="F754" s="96">
        <f t="shared" si="198"/>
        <v>82.43655261198829</v>
      </c>
      <c r="G754" s="96">
        <f t="shared" si="199"/>
        <v>8.2809242400732312</v>
      </c>
      <c r="H754" s="96">
        <f t="shared" si="200"/>
        <v>0.47293049760147404</v>
      </c>
      <c r="I754" s="96">
        <f t="shared" si="201"/>
        <v>0.18949877769910861</v>
      </c>
      <c r="J754" s="96">
        <f t="shared" si="202"/>
        <v>5.2065124072306006E-2</v>
      </c>
      <c r="K754" s="96">
        <f t="shared" si="203"/>
        <v>0.19801564417692405</v>
      </c>
      <c r="L754" s="96">
        <f t="shared" si="211"/>
        <v>73.243118328365242</v>
      </c>
      <c r="M754" s="96">
        <f t="shared" si="204"/>
        <v>454.00268629715151</v>
      </c>
      <c r="N754" s="96">
        <f t="shared" si="205"/>
        <v>43.721442345115413</v>
      </c>
      <c r="O754" s="96">
        <f t="shared" si="206"/>
        <v>1.0436262968244352</v>
      </c>
      <c r="P754" s="96">
        <f t="shared" si="207"/>
        <v>1.0436262968244352</v>
      </c>
      <c r="Q754" s="96">
        <f t="shared" si="208"/>
        <v>0.28477531527039451</v>
      </c>
      <c r="R754" s="96">
        <f t="shared" si="209"/>
        <v>8.1808947362891057E-2</v>
      </c>
      <c r="S754" s="96">
        <f t="shared" si="212"/>
        <v>407.82740709575393</v>
      </c>
      <c r="T754" s="96">
        <f t="shared" si="213"/>
        <v>131.23222379029349</v>
      </c>
      <c r="U754" s="96">
        <f t="shared" si="214"/>
        <v>332.94520233145016</v>
      </c>
      <c r="V754" s="32">
        <f t="shared" si="215"/>
        <v>1000.0000000000009</v>
      </c>
      <c r="W754" s="100">
        <f>IF(A754=1,((cPH1_+cPHr+(cNES*L754+(cNES+cOSEX)*G754+(cNES+cEREX)*H754+(cNES+cHOEX)*I754+(cNES+cNES)*S754+(cNES+cOSEX)*N754+(cNES+cEREX)*O754+(cNES+cHOEX)*P754)))/(1+cDR)^(A$6:A$65537 + 0.5),(cPHr+(cNES*L754+(cNES+cOSEX)*G754+(cNES+cEREX)*H754+(cNES+cHOEX)*I754+(cNES+cNES)*S754+(cNES+cOSEX)*N754+(cNES+cEREX)*O754+(cNES+cHOEX)*P754))/(1+cDR)^(((cycle + 0.5)/('Life tables'!$I$2/2))))</f>
        <v>24229.653915447605</v>
      </c>
      <c r="X754" s="107">
        <f>((L754+G754+H754+I754+N754+O754+P754+S754)/('Life tables'!$I$2/2))/(1+oDR)^(((cycle + 0.5)/('Life tables'!$I$2/2)))</f>
        <v>13.403510452848927</v>
      </c>
      <c r="Y754" s="31">
        <f>((uNES*L754+ uOCEX*G754+uEREX*H754+uHOEX*I754+uNES*S754+ uOCEX*N754+uEREX*O754+uHOEX*P754)/('Life tables'!$I$2/2))/(1+oDR)^(((cycle + 0.5)/('Life tables'!$I$2/2)))</f>
        <v>8.8338755165659482</v>
      </c>
      <c r="Z754" s="100">
        <f t="shared" si="210"/>
        <v>129082.57070305831</v>
      </c>
      <c r="AA754" s="107">
        <f>((L754+G754+H754+I754+N754+O754+P754+S754)/('Life tables'!$I$2/2))</f>
        <v>20.552081831975489</v>
      </c>
      <c r="AB754" s="31">
        <f>((uNES*L754+ uOCEX*G754+uEREX*H754+uHOEX*I754+uNES*S754+ uOCEX*N754+uEREX*O754+uHOEX*P754)/('Life tables'!$I$2/2))</f>
        <v>13.545297192748377</v>
      </c>
    </row>
    <row r="755" spans="1:28" x14ac:dyDescent="0.25">
      <c r="A755" s="4">
        <v>749</v>
      </c>
      <c r="C755" s="105">
        <f>IF(male=0,VLOOKUP((($A$5:$A$1570/'Life tables'!$I$2)*2)+age,lifetable,13,1),IF(male=1,VLOOKUP((($A$5:$A$1570/'Life tables'!$I$2)*2)+age,lifetable,10,1),"error"))</f>
        <v>5.6976556749510632E-4</v>
      </c>
      <c r="F755" s="96">
        <f t="shared" si="198"/>
        <v>82.34177195145223</v>
      </c>
      <c r="G755" s="96">
        <f t="shared" si="199"/>
        <v>8.2714033243573901</v>
      </c>
      <c r="H755" s="96">
        <f t="shared" si="200"/>
        <v>0.47238675015534665</v>
      </c>
      <c r="I755" s="96">
        <f t="shared" si="201"/>
        <v>0.18928090323987889</v>
      </c>
      <c r="J755" s="96">
        <f t="shared" si="202"/>
        <v>5.20052626795851E-2</v>
      </c>
      <c r="K755" s="96">
        <f t="shared" si="203"/>
        <v>0.19778797752958255</v>
      </c>
      <c r="L755" s="96">
        <f t="shared" si="211"/>
        <v>73.158907733490452</v>
      </c>
      <c r="M755" s="96">
        <f t="shared" si="204"/>
        <v>453.48080192680499</v>
      </c>
      <c r="N755" s="96">
        <f t="shared" si="205"/>
        <v>43.671183749522015</v>
      </c>
      <c r="O755" s="96">
        <f t="shared" si="206"/>
        <v>1.042426629357184</v>
      </c>
      <c r="P755" s="96">
        <f t="shared" si="207"/>
        <v>1.042426629357184</v>
      </c>
      <c r="Q755" s="96">
        <f t="shared" si="208"/>
        <v>0.28444796085028684</v>
      </c>
      <c r="R755" s="96">
        <f t="shared" si="209"/>
        <v>8.1714906485442926E-2</v>
      </c>
      <c r="S755" s="96">
        <f t="shared" si="212"/>
        <v>407.35860205123288</v>
      </c>
      <c r="T755" s="96">
        <f t="shared" si="213"/>
        <v>131.56867701382336</v>
      </c>
      <c r="U755" s="96">
        <f t="shared" si="214"/>
        <v>333.22470521546518</v>
      </c>
      <c r="V755" s="32">
        <f t="shared" si="215"/>
        <v>1000.0000000000009</v>
      </c>
      <c r="W755" s="100">
        <f>IF(A755=1,((cPH1_+cPHr+(cNES*L755+(cNES+cOSEX)*G755+(cNES+cEREX)*H755+(cNES+cHOEX)*I755+(cNES+cNES)*S755+(cNES+cOSEX)*N755+(cNES+cEREX)*O755+(cNES+cHOEX)*P755)))/(1+cDR)^(A$6:A$65537 + 0.5),(cPHr+(cNES*L755+(cNES+cOSEX)*G755+(cNES+cEREX)*H755+(cNES+cHOEX)*I755+(cNES+cNES)*S755+(cNES+cOSEX)*N755+(cNES+cEREX)*O755+(cNES+cHOEX)*P755))/(1+cDR)^(((cycle + 0.5)/('Life tables'!$I$2/2))))</f>
        <v>24147.776429538993</v>
      </c>
      <c r="X755" s="107">
        <f>((L755+G755+H755+I755+N755+O755+P755+S755)/('Life tables'!$I$2/2))/(1+oDR)^(((cycle + 0.5)/('Life tables'!$I$2/2)))</f>
        <v>13.380459060070899</v>
      </c>
      <c r="Y755" s="31">
        <f>((uNES*L755+ uOCEX*G755+uEREX*H755+uHOEX*I755+uNES*S755+ uOCEX*N755+uEREX*O755+uHOEX*P755)/('Life tables'!$I$2/2))/(1+oDR)^(((cycle + 0.5)/('Life tables'!$I$2/2)))</f>
        <v>8.8186829945168039</v>
      </c>
      <c r="Z755" s="100">
        <f t="shared" si="210"/>
        <v>128934.21379189768</v>
      </c>
      <c r="AA755" s="107">
        <f>((L755+G755+H755+I755+N755+O755+P755+S755)/('Life tables'!$I$2/2))</f>
        <v>20.528456137679814</v>
      </c>
      <c r="AB755" s="31">
        <f>((uNES*L755+ uOCEX*G755+uEREX*H755+uHOEX*I755+uNES*S755+ uOCEX*N755+uEREX*O755+uHOEX*P755)/('Life tables'!$I$2/2))</f>
        <v>13.529726165021565</v>
      </c>
    </row>
    <row r="756" spans="1:28" x14ac:dyDescent="0.25">
      <c r="A756" s="4">
        <v>750</v>
      </c>
      <c r="C756" s="105">
        <f>IF(male=0,VLOOKUP((($A$5:$A$1570/'Life tables'!$I$2)*2)+age,lifetable,13,1),IF(male=1,VLOOKUP((($A$5:$A$1570/'Life tables'!$I$2)*2)+age,lifetable,10,1),"error"))</f>
        <v>5.6976556749510632E-4</v>
      </c>
      <c r="F756" s="96">
        <f t="shared" si="198"/>
        <v>82.247100982785227</v>
      </c>
      <c r="G756" s="96">
        <f t="shared" si="199"/>
        <v>8.2618934274193681</v>
      </c>
      <c r="H756" s="96">
        <f t="shared" si="200"/>
        <v>0.47184363200082075</v>
      </c>
      <c r="I756" s="96">
        <f t="shared" si="201"/>
        <v>0.18906328093184246</v>
      </c>
      <c r="J756" s="96">
        <f t="shared" si="202"/>
        <v>5.1945470565850145E-2</v>
      </c>
      <c r="K756" s="96">
        <f t="shared" si="203"/>
        <v>0.19756057436616201</v>
      </c>
      <c r="L756" s="96">
        <f t="shared" si="211"/>
        <v>73.074794597501182</v>
      </c>
      <c r="M756" s="96">
        <f t="shared" si="204"/>
        <v>452.9595167879271</v>
      </c>
      <c r="N756" s="96">
        <f t="shared" si="205"/>
        <v>43.620982861217364</v>
      </c>
      <c r="O756" s="96">
        <f t="shared" si="206"/>
        <v>1.0412283393569335</v>
      </c>
      <c r="P756" s="96">
        <f t="shared" si="207"/>
        <v>1.0412283393569335</v>
      </c>
      <c r="Q756" s="96">
        <f t="shared" si="208"/>
        <v>0.28412098230092964</v>
      </c>
      <c r="R756" s="96">
        <f t="shared" si="209"/>
        <v>8.1620973586421244E-2</v>
      </c>
      <c r="S756" s="96">
        <f t="shared" si="212"/>
        <v>406.89033529210855</v>
      </c>
      <c r="T756" s="96">
        <f t="shared" si="213"/>
        <v>131.90474346669015</v>
      </c>
      <c r="U756" s="96">
        <f t="shared" si="214"/>
        <v>333.50388676341777</v>
      </c>
      <c r="V756" s="32">
        <f t="shared" si="215"/>
        <v>1000.0000000000009</v>
      </c>
      <c r="W756" s="100">
        <f>IF(A756=1,((cPH1_+cPHr+(cNES*L756+(cNES+cOSEX)*G756+(cNES+cEREX)*H756+(cNES+cHOEX)*I756+(cNES+cNES)*S756+(cNES+cOSEX)*N756+(cNES+cEREX)*O756+(cNES+cHOEX)*P756)))/(1+cDR)^(A$6:A$65537 + 0.5),(cPHr+(cNES*L756+(cNES+cOSEX)*G756+(cNES+cEREX)*H756+(cNES+cHOEX)*I756+(cNES+cNES)*S756+(cNES+cOSEX)*N756+(cNES+cEREX)*O756+(cNES+cHOEX)*P756))/(1+cDR)^(((cycle + 0.5)/('Life tables'!$I$2/2))))</f>
        <v>24066.175620751128</v>
      </c>
      <c r="X756" s="107">
        <f>((L756+G756+H756+I756+N756+O756+P756+S756)/('Life tables'!$I$2/2))/(1+oDR)^(((cycle + 0.5)/('Life tables'!$I$2/2)))</f>
        <v>13.357447311961895</v>
      </c>
      <c r="Y756" s="31">
        <f>((uNES*L756+ uOCEX*G756+uEREX*H756+uHOEX*I756+uNES*S756+ uOCEX*N756+uEREX*O756+uHOEX*P756)/('Life tables'!$I$2/2))/(1+oDR)^(((cycle + 0.5)/('Life tables'!$I$2/2)))</f>
        <v>8.8035166011274946</v>
      </c>
      <c r="Z756" s="100">
        <f t="shared" si="210"/>
        <v>128786.02736088017</v>
      </c>
      <c r="AA756" s="107">
        <f>((L756+G756+H756+I756+N756+O756+P756+S756)/('Life tables'!$I$2/2))</f>
        <v>20.504857603619783</v>
      </c>
      <c r="AB756" s="31">
        <f>((uNES*L756+ uOCEX*G756+uEREX*H756+uHOEX*I756+uNES*S756+ uOCEX*N756+uEREX*O756+uHOEX*P756)/('Life tables'!$I$2/2))</f>
        <v>13.514173037805435</v>
      </c>
    </row>
    <row r="757" spans="1:28" x14ac:dyDescent="0.25">
      <c r="A757" s="4">
        <v>751</v>
      </c>
      <c r="C757" s="105">
        <f>IF(male=0,VLOOKUP((($A$5:$A$1570/'Life tables'!$I$2)*2)+age,lifetable,13,1),IF(male=1,VLOOKUP((($A$5:$A$1570/'Life tables'!$I$2)*2)+age,lifetable,10,1),"error"))</f>
        <v>5.6976556749510632E-4</v>
      </c>
      <c r="F757" s="96">
        <f t="shared" si="198"/>
        <v>82.152539545185675</v>
      </c>
      <c r="G757" s="96">
        <f t="shared" si="199"/>
        <v>8.2523945331063082</v>
      </c>
      <c r="H757" s="96">
        <f t="shared" si="200"/>
        <v>0.47130114221539315</v>
      </c>
      <c r="I757" s="96">
        <f t="shared" si="201"/>
        <v>0.188845910405361</v>
      </c>
      <c r="J757" s="96">
        <f t="shared" si="202"/>
        <v>5.1885747629542393E-2</v>
      </c>
      <c r="K757" s="96">
        <f t="shared" si="203"/>
        <v>0.19733343430041103</v>
      </c>
      <c r="L757" s="96">
        <f t="shared" si="211"/>
        <v>72.990778777528661</v>
      </c>
      <c r="M757" s="96">
        <f t="shared" si="204"/>
        <v>452.43883022470726</v>
      </c>
      <c r="N757" s="96">
        <f t="shared" si="205"/>
        <v>43.570839617045472</v>
      </c>
      <c r="O757" s="96">
        <f t="shared" si="206"/>
        <v>1.0400314253161569</v>
      </c>
      <c r="P757" s="96">
        <f t="shared" si="207"/>
        <v>1.0400314253161569</v>
      </c>
      <c r="Q757" s="96">
        <f t="shared" si="208"/>
        <v>0.28379437921096251</v>
      </c>
      <c r="R757" s="96">
        <f t="shared" si="209"/>
        <v>8.1527148547652362E-2</v>
      </c>
      <c r="S757" s="96">
        <f t="shared" si="212"/>
        <v>406.42260622927085</v>
      </c>
      <c r="T757" s="96">
        <f t="shared" si="213"/>
        <v>132.24042359353066</v>
      </c>
      <c r="U757" s="96">
        <f t="shared" si="214"/>
        <v>333.78274734626581</v>
      </c>
      <c r="V757" s="32">
        <f t="shared" si="215"/>
        <v>1000.0000000000009</v>
      </c>
      <c r="W757" s="100">
        <f>IF(A757=1,((cPH1_+cPHr+(cNES*L757+(cNES+cOSEX)*G757+(cNES+cEREX)*H757+(cNES+cHOEX)*I757+(cNES+cNES)*S757+(cNES+cOSEX)*N757+(cNES+cEREX)*O757+(cNES+cHOEX)*P757)))/(1+cDR)^(A$6:A$65537 + 0.5),(cPHr+(cNES*L757+(cNES+cOSEX)*G757+(cNES+cEREX)*H757+(cNES+cHOEX)*I757+(cNES+cNES)*S757+(cNES+cOSEX)*N757+(cNES+cEREX)*O757+(cNES+cHOEX)*P757))/(1+cDR)^(((cycle + 0.5)/('Life tables'!$I$2/2))))</f>
        <v>23984.850554705776</v>
      </c>
      <c r="X757" s="107">
        <f>((L757+G757+H757+I757+N757+O757+P757+S757)/('Life tables'!$I$2/2))/(1+oDR)^(((cycle + 0.5)/('Life tables'!$I$2/2)))</f>
        <v>13.334475140300286</v>
      </c>
      <c r="Y757" s="31">
        <f>((uNES*L757+ uOCEX*G757+uEREX*H757+uHOEX*I757+uNES*S757+ uOCEX*N757+uEREX*O757+uHOEX*P757)/('Life tables'!$I$2/2))/(1+oDR)^(((cycle + 0.5)/('Life tables'!$I$2/2)))</f>
        <v>8.7883762914361618</v>
      </c>
      <c r="Z757" s="100">
        <f t="shared" si="210"/>
        <v>128638.01121703094</v>
      </c>
      <c r="AA757" s="107">
        <f>((L757+G757+H757+I757+N757+O757+P757+S757)/('Life tables'!$I$2/2))</f>
        <v>20.481286198512336</v>
      </c>
      <c r="AB757" s="31">
        <f>((uNES*L757+ uOCEX*G757+uEREX*H757+uHOEX*I757+uNES*S757+ uOCEX*N757+uEREX*O757+uHOEX*P757)/('Life tables'!$I$2/2))</f>
        <v>13.498637790483821</v>
      </c>
    </row>
    <row r="758" spans="1:28" x14ac:dyDescent="0.25">
      <c r="A758" s="4">
        <v>752</v>
      </c>
      <c r="C758" s="105">
        <f>IF(male=0,VLOOKUP((($A$5:$A$1570/'Life tables'!$I$2)*2)+age,lifetable,13,1),IF(male=1,VLOOKUP((($A$5:$A$1570/'Life tables'!$I$2)*2)+age,lifetable,10,1),"error"))</f>
        <v>5.6976556749510632E-4</v>
      </c>
      <c r="F758" s="96">
        <f t="shared" si="198"/>
        <v>82.058087479671869</v>
      </c>
      <c r="G758" s="96">
        <f t="shared" si="199"/>
        <v>8.242906625448164</v>
      </c>
      <c r="H758" s="96">
        <f t="shared" si="200"/>
        <v>0.47075927988700128</v>
      </c>
      <c r="I758" s="96">
        <f t="shared" si="201"/>
        <v>0.18862879129497961</v>
      </c>
      <c r="J758" s="96">
        <f t="shared" si="202"/>
        <v>5.182609377025247E-2</v>
      </c>
      <c r="K758" s="96">
        <f t="shared" si="203"/>
        <v>0.19710655695044968</v>
      </c>
      <c r="L758" s="96">
        <f t="shared" si="211"/>
        <v>72.906860132321015</v>
      </c>
      <c r="M758" s="96">
        <f t="shared" si="204"/>
        <v>451.91874158053253</v>
      </c>
      <c r="N758" s="96">
        <f t="shared" si="205"/>
        <v>43.520753953773095</v>
      </c>
      <c r="O758" s="96">
        <f t="shared" si="206"/>
        <v>1.0388358857254831</v>
      </c>
      <c r="P758" s="96">
        <f t="shared" si="207"/>
        <v>1.0388358857254831</v>
      </c>
      <c r="Q758" s="96">
        <f t="shared" si="208"/>
        <v>0.2834681511685222</v>
      </c>
      <c r="R758" s="96">
        <f t="shared" si="209"/>
        <v>8.1433431250817936E-2</v>
      </c>
      <c r="S758" s="96">
        <f t="shared" si="212"/>
        <v>405.95541427288913</v>
      </c>
      <c r="T758" s="96">
        <f t="shared" si="213"/>
        <v>132.57571783846944</v>
      </c>
      <c r="U758" s="96">
        <f t="shared" si="214"/>
        <v>334.06128733446707</v>
      </c>
      <c r="V758" s="32">
        <f t="shared" si="215"/>
        <v>1000.0000000000009</v>
      </c>
      <c r="W758" s="100">
        <f>IF(A758=1,((cPH1_+cPHr+(cNES*L758+(cNES+cOSEX)*G758+(cNES+cEREX)*H758+(cNES+cHOEX)*I758+(cNES+cNES)*S758+(cNES+cOSEX)*N758+(cNES+cEREX)*O758+(cNES+cHOEX)*P758)))/(1+cDR)^(A$6:A$65537 + 0.5),(cPHr+(cNES*L758+(cNES+cOSEX)*G758+(cNES+cEREX)*H758+(cNES+cHOEX)*I758+(cNES+cNES)*S758+(cNES+cOSEX)*N758+(cNES+cEREX)*O758+(cNES+cHOEX)*P758))/(1+cDR)^(((cycle + 0.5)/('Life tables'!$I$2/2))))</f>
        <v>23903.800300152099</v>
      </c>
      <c r="X758" s="107">
        <f>((L758+G758+H758+I758+N758+O758+P758+S758)/('Life tables'!$I$2/2))/(1+oDR)^(((cycle + 0.5)/('Life tables'!$I$2/2)))</f>
        <v>13.311542476983711</v>
      </c>
      <c r="Y758" s="31">
        <f>((uNES*L758+ uOCEX*G758+uEREX*H758+uHOEX*I758+uNES*S758+ uOCEX*N758+uEREX*O758+uHOEX*P758)/('Life tables'!$I$2/2))/(1+oDR)^(((cycle + 0.5)/('Life tables'!$I$2/2)))</f>
        <v>8.7732620205594962</v>
      </c>
      <c r="Z758" s="100">
        <f t="shared" si="210"/>
        <v>128490.16516745571</v>
      </c>
      <c r="AA758" s="107">
        <f>((L758+G758+H758+I758+N758+O758+P758+S758)/('Life tables'!$I$2/2))</f>
        <v>20.45774189111324</v>
      </c>
      <c r="AB758" s="31">
        <f>((uNES*L758+ uOCEX*G758+uEREX*H758+uHOEX*I758+uNES*S758+ uOCEX*N758+uEREX*O758+uHOEX*P758)/('Life tables'!$I$2/2))</f>
        <v>13.483120402466069</v>
      </c>
    </row>
    <row r="759" spans="1:28" x14ac:dyDescent="0.25">
      <c r="A759" s="4">
        <v>753</v>
      </c>
      <c r="C759" s="105">
        <f>IF(male=0,VLOOKUP((($A$5:$A$1570/'Life tables'!$I$2)*2)+age,lifetable,13,1),IF(male=1,VLOOKUP((($A$5:$A$1570/'Life tables'!$I$2)*2)+age,lifetable,10,1),"error"))</f>
        <v>5.6976556749510632E-4</v>
      </c>
      <c r="F759" s="96">
        <f t="shared" si="198"/>
        <v>81.963744629002804</v>
      </c>
      <c r="G759" s="96">
        <f t="shared" si="199"/>
        <v>8.2334296886497498</v>
      </c>
      <c r="H759" s="96">
        <f t="shared" si="200"/>
        <v>0.47021804411356871</v>
      </c>
      <c r="I759" s="96">
        <f t="shared" si="201"/>
        <v>0.18841192323924488</v>
      </c>
      <c r="J759" s="96">
        <f t="shared" si="202"/>
        <v>5.1766508888670397E-2</v>
      </c>
      <c r="K759" s="96">
        <f t="shared" si="203"/>
        <v>0.19687994193857924</v>
      </c>
      <c r="L759" s="96">
        <f t="shared" si="211"/>
        <v>72.823038522172993</v>
      </c>
      <c r="M759" s="96">
        <f t="shared" si="204"/>
        <v>451.39925019806157</v>
      </c>
      <c r="N759" s="96">
        <f t="shared" si="205"/>
        <v>43.47072580809683</v>
      </c>
      <c r="O759" s="96">
        <f t="shared" si="206"/>
        <v>1.0376417190738665</v>
      </c>
      <c r="P759" s="96">
        <f t="shared" si="207"/>
        <v>1.0376417190738665</v>
      </c>
      <c r="Q759" s="96">
        <f t="shared" si="208"/>
        <v>0.28314229776128791</v>
      </c>
      <c r="R759" s="96">
        <f t="shared" si="209"/>
        <v>8.133982157746851E-2</v>
      </c>
      <c r="S759" s="96">
        <f t="shared" si="212"/>
        <v>405.48875883247825</v>
      </c>
      <c r="T759" s="96">
        <f t="shared" si="213"/>
        <v>132.91062664511941</v>
      </c>
      <c r="U759" s="96">
        <f t="shared" si="214"/>
        <v>334.33950709798313</v>
      </c>
      <c r="V759" s="32">
        <f t="shared" si="215"/>
        <v>1000.0000000000009</v>
      </c>
      <c r="W759" s="100">
        <f>IF(A759=1,((cPH1_+cPHr+(cNES*L759+(cNES+cOSEX)*G759+(cNES+cEREX)*H759+(cNES+cHOEX)*I759+(cNES+cNES)*S759+(cNES+cOSEX)*N759+(cNES+cEREX)*O759+(cNES+cHOEX)*P759)))/(1+cDR)^(A$6:A$65537 + 0.5),(cPHr+(cNES*L759+(cNES+cOSEX)*G759+(cNES+cEREX)*H759+(cNES+cHOEX)*I759+(cNES+cNES)*S759+(cNES+cOSEX)*N759+(cNES+cEREX)*O759+(cNES+cHOEX)*P759))/(1+cDR)^(((cycle + 0.5)/('Life tables'!$I$2/2))))</f>
        <v>23823.023928957613</v>
      </c>
      <c r="X759" s="107">
        <f>((L759+G759+H759+I759+N759+O759+P759+S759)/('Life tables'!$I$2/2))/(1+oDR)^(((cycle + 0.5)/('Life tables'!$I$2/2)))</f>
        <v>13.288649254028785</v>
      </c>
      <c r="Y759" s="31">
        <f>((uNES*L759+ uOCEX*G759+uEREX*H759+uHOEX*I759+uNES*S759+ uOCEX*N759+uEREX*O759+uHOEX*P759)/('Life tables'!$I$2/2))/(1+oDR)^(((cycle + 0.5)/('Life tables'!$I$2/2)))</f>
        <v>8.758173743692554</v>
      </c>
      <c r="Z759" s="100">
        <f t="shared" si="210"/>
        <v>128342.48901934717</v>
      </c>
      <c r="AA759" s="107">
        <f>((L759+G759+H759+I759+N759+O759+P759+S759)/('Life tables'!$I$2/2))</f>
        <v>20.434224650216937</v>
      </c>
      <c r="AB759" s="31">
        <f>((uNES*L759+ uOCEX*G759+uEREX*H759+uHOEX*I759+uNES*S759+ uOCEX*N759+uEREX*O759+uHOEX*P759)/('Life tables'!$I$2/2))</f>
        <v>13.46762085318694</v>
      </c>
    </row>
    <row r="760" spans="1:28" x14ac:dyDescent="0.25">
      <c r="A760" s="4">
        <v>754</v>
      </c>
      <c r="C760" s="105">
        <f>IF(male=0,VLOOKUP((($A$5:$A$1570/'Life tables'!$I$2)*2)+age,lifetable,13,1),IF(male=1,VLOOKUP((($A$5:$A$1570/'Life tables'!$I$2)*2)+age,lifetable,10,1),"error"))</f>
        <v>5.6976556749510632E-4</v>
      </c>
      <c r="F760" s="96">
        <f t="shared" si="198"/>
        <v>81.869510837602846</v>
      </c>
      <c r="G760" s="96">
        <f t="shared" si="199"/>
        <v>8.2239637070831648</v>
      </c>
      <c r="H760" s="96">
        <f t="shared" si="200"/>
        <v>0.46967743400257322</v>
      </c>
      <c r="I760" s="96">
        <f t="shared" si="201"/>
        <v>0.18819530588053152</v>
      </c>
      <c r="J760" s="96">
        <f t="shared" si="202"/>
        <v>5.1706992886538003E-2</v>
      </c>
      <c r="K760" s="96">
        <f t="shared" si="203"/>
        <v>0.19665358889110135</v>
      </c>
      <c r="L760" s="96">
        <f t="shared" si="211"/>
        <v>72.739313808858938</v>
      </c>
      <c r="M760" s="96">
        <f t="shared" si="204"/>
        <v>450.88035541929548</v>
      </c>
      <c r="N760" s="96">
        <f t="shared" si="205"/>
        <v>43.420755116649971</v>
      </c>
      <c r="O760" s="96">
        <f t="shared" si="206"/>
        <v>1.0364489238487504</v>
      </c>
      <c r="P760" s="96">
        <f t="shared" si="207"/>
        <v>1.0364489238487504</v>
      </c>
      <c r="Q760" s="96">
        <f t="shared" si="208"/>
        <v>0.28281681857652696</v>
      </c>
      <c r="R760" s="96">
        <f t="shared" si="209"/>
        <v>8.1246319409036025E-2</v>
      </c>
      <c r="S760" s="96">
        <f t="shared" si="212"/>
        <v>405.02263931696245</v>
      </c>
      <c r="T760" s="96">
        <f t="shared" si="213"/>
        <v>133.24515045658248</v>
      </c>
      <c r="U760" s="96">
        <f t="shared" si="214"/>
        <v>334.61740700628326</v>
      </c>
      <c r="V760" s="32">
        <f t="shared" si="215"/>
        <v>1000.0000000000009</v>
      </c>
      <c r="W760" s="100">
        <f>IF(A760=1,((cPH1_+cPHr+(cNES*L760+(cNES+cOSEX)*G760+(cNES+cEREX)*H760+(cNES+cHOEX)*I760+(cNES+cNES)*S760+(cNES+cOSEX)*N760+(cNES+cEREX)*O760+(cNES+cHOEX)*P760)))/(1+cDR)^(A$6:A$65537 + 0.5),(cPHr+(cNES*L760+(cNES+cOSEX)*G760+(cNES+cEREX)*H760+(cNES+cHOEX)*I760+(cNES+cNES)*S760+(cNES+cOSEX)*N760+(cNES+cEREX)*O760+(cNES+cHOEX)*P760))/(1+cDR)^(((cycle + 0.5)/('Life tables'!$I$2/2))))</f>
        <v>23742.52051609899</v>
      </c>
      <c r="X760" s="107">
        <f>((L760+G760+H760+I760+N760+O760+P760+S760)/('Life tables'!$I$2/2))/(1+oDR)^(((cycle + 0.5)/('Life tables'!$I$2/2)))</f>
        <v>13.265795403570785</v>
      </c>
      <c r="Y760" s="31">
        <f>((uNES*L760+ uOCEX*G760+uEREX*H760+uHOEX*I760+uNES*S760+ uOCEX*N760+uEREX*O760+uHOEX*P760)/('Life tables'!$I$2/2))/(1+oDR)^(((cycle + 0.5)/('Life tables'!$I$2/2)))</f>
        <v>8.743111416108551</v>
      </c>
      <c r="Z760" s="100">
        <f t="shared" si="210"/>
        <v>128194.98257999132</v>
      </c>
      <c r="AA760" s="107">
        <f>((L760+G760+H760+I760+N760+O760+P760+S760)/('Life tables'!$I$2/2))</f>
        <v>20.410734444656327</v>
      </c>
      <c r="AB760" s="31">
        <f>((uNES*L760+ uOCEX*G760+uEREX*H760+uHOEX*I760+uNES*S760+ uOCEX*N760+uEREX*O760+uHOEX*P760)/('Life tables'!$I$2/2))</f>
        <v>13.452139122106471</v>
      </c>
    </row>
    <row r="761" spans="1:28" x14ac:dyDescent="0.25">
      <c r="A761" s="4">
        <v>755</v>
      </c>
      <c r="C761" s="105">
        <f>IF(male=0,VLOOKUP((($A$5:$A$1570/'Life tables'!$I$2)*2)+age,lifetable,13,1),IF(male=1,VLOOKUP((($A$5:$A$1570/'Life tables'!$I$2)*2)+age,lifetable,10,1),"error"))</f>
        <v>5.6976556749510632E-4</v>
      </c>
      <c r="F761" s="96">
        <f t="shared" si="198"/>
        <v>81.775385951489852</v>
      </c>
      <c r="G761" s="96">
        <f t="shared" si="199"/>
        <v>8.2145086652805812</v>
      </c>
      <c r="H761" s="96">
        <f t="shared" si="200"/>
        <v>0.46913744867063412</v>
      </c>
      <c r="I761" s="96">
        <f t="shared" si="201"/>
        <v>0.18797893886487727</v>
      </c>
      <c r="J761" s="96">
        <f t="shared" si="202"/>
        <v>5.1647545666603525E-2</v>
      </c>
      <c r="K761" s="96">
        <f t="shared" si="203"/>
        <v>0.19642749743814514</v>
      </c>
      <c r="L761" s="96">
        <f t="shared" si="211"/>
        <v>72.655685855569004</v>
      </c>
      <c r="M761" s="96">
        <f t="shared" si="204"/>
        <v>450.36205658564529</v>
      </c>
      <c r="N761" s="96">
        <f t="shared" si="205"/>
        <v>43.370841816008955</v>
      </c>
      <c r="O761" s="96">
        <f t="shared" si="206"/>
        <v>1.0352574985362208</v>
      </c>
      <c r="P761" s="96">
        <f t="shared" si="207"/>
        <v>1.0352574985362208</v>
      </c>
      <c r="Q761" s="96">
        <f t="shared" si="208"/>
        <v>0.28249171320113636</v>
      </c>
      <c r="R761" s="96">
        <f t="shared" si="209"/>
        <v>8.115292462684616E-2</v>
      </c>
      <c r="S761" s="96">
        <f t="shared" si="212"/>
        <v>404.55705513473589</v>
      </c>
      <c r="T761" s="96">
        <f t="shared" si="213"/>
        <v>133.57928971545022</v>
      </c>
      <c r="U761" s="96">
        <f t="shared" si="214"/>
        <v>334.89498742834826</v>
      </c>
      <c r="V761" s="32">
        <f t="shared" si="215"/>
        <v>1000.0000000000009</v>
      </c>
      <c r="W761" s="100">
        <f>IF(A761=1,((cPH1_+cPHr+(cNES*L761+(cNES+cOSEX)*G761+(cNES+cEREX)*H761+(cNES+cHOEX)*I761+(cNES+cNES)*S761+(cNES+cOSEX)*N761+(cNES+cEREX)*O761+(cNES+cHOEX)*P761)))/(1+cDR)^(A$6:A$65537 + 0.5),(cPHr+(cNES*L761+(cNES+cOSEX)*G761+(cNES+cEREX)*H761+(cNES+cHOEX)*I761+(cNES+cNES)*S761+(cNES+cOSEX)*N761+(cNES+cEREX)*O761+(cNES+cHOEX)*P761))/(1+cDR)^(((cycle + 0.5)/('Life tables'!$I$2/2))))</f>
        <v>23662.289139652981</v>
      </c>
      <c r="X761" s="107">
        <f>((L761+G761+H761+I761+N761+O761+P761+S761)/('Life tables'!$I$2/2))/(1+oDR)^(((cycle + 0.5)/('Life tables'!$I$2/2)))</f>
        <v>13.242980857863383</v>
      </c>
      <c r="Y761" s="31">
        <f>((uNES*L761+ uOCEX*G761+uEREX*H761+uHOEX*I761+uNES*S761+ uOCEX*N761+uEREX*O761+uHOEX*P761)/('Life tables'!$I$2/2))/(1+oDR)^(((cycle + 0.5)/('Life tables'!$I$2/2)))</f>
        <v>8.7280749931586907</v>
      </c>
      <c r="Z761" s="100">
        <f t="shared" si="210"/>
        <v>128047.64565677333</v>
      </c>
      <c r="AA761" s="107">
        <f>((L761+G761+H761+I761+N761+O761+P761+S761)/('Life tables'!$I$2/2))</f>
        <v>20.387271243302632</v>
      </c>
      <c r="AB761" s="31">
        <f>((uNES*L761+ uOCEX*G761+uEREX*H761+uHOEX*I761+uNES*S761+ uOCEX*N761+uEREX*O761+uHOEX*P761)/('Life tables'!$I$2/2))</f>
        <v>13.436675188709893</v>
      </c>
    </row>
    <row r="762" spans="1:28" x14ac:dyDescent="0.25">
      <c r="A762" s="4">
        <v>756</v>
      </c>
      <c r="C762" s="105">
        <f>IF(male=0,VLOOKUP((($A$5:$A$1570/'Life tables'!$I$2)*2)+age,lifetable,13,1),IF(male=1,VLOOKUP((($A$5:$A$1570/'Life tables'!$I$2)*2)+age,lifetable,10,1),"error"))</f>
        <v>5.6976556749510632E-4</v>
      </c>
      <c r="F762" s="96">
        <f t="shared" si="198"/>
        <v>81.681369818206619</v>
      </c>
      <c r="G762" s="96">
        <f t="shared" si="199"/>
        <v>8.2050645479273534</v>
      </c>
      <c r="H762" s="96">
        <f t="shared" si="200"/>
        <v>0.46859808724311924</v>
      </c>
      <c r="I762" s="96">
        <f t="shared" si="201"/>
        <v>0.1877628218418253</v>
      </c>
      <c r="J762" s="96">
        <f t="shared" si="202"/>
        <v>5.1588167132578341E-2</v>
      </c>
      <c r="K762" s="96">
        <f t="shared" si="203"/>
        <v>0.19620166721350285</v>
      </c>
      <c r="L762" s="96">
        <f t="shared" si="211"/>
        <v>72.572154526848237</v>
      </c>
      <c r="M762" s="96">
        <f t="shared" si="204"/>
        <v>449.8443530379958</v>
      </c>
      <c r="N762" s="96">
        <f t="shared" si="205"/>
        <v>43.320985842699571</v>
      </c>
      <c r="O762" s="96">
        <f t="shared" si="206"/>
        <v>1.0340674416211553</v>
      </c>
      <c r="P762" s="96">
        <f t="shared" si="207"/>
        <v>1.0340674416211553</v>
      </c>
      <c r="Q762" s="96">
        <f t="shared" si="208"/>
        <v>0.28216698122168277</v>
      </c>
      <c r="R762" s="96">
        <f t="shared" si="209"/>
        <v>8.105963711212974E-2</v>
      </c>
      <c r="S762" s="96">
        <f t="shared" si="212"/>
        <v>404.09200569372013</v>
      </c>
      <c r="T762" s="96">
        <f t="shared" si="213"/>
        <v>133.91304486380449</v>
      </c>
      <c r="U762" s="96">
        <f t="shared" si="214"/>
        <v>335.17224873267389</v>
      </c>
      <c r="V762" s="32">
        <f t="shared" si="215"/>
        <v>1000.000000000001</v>
      </c>
      <c r="W762" s="100">
        <f>IF(A762=1,((cPH1_+cPHr+(cNES*L762+(cNES+cOSEX)*G762+(cNES+cEREX)*H762+(cNES+cHOEX)*I762+(cNES+cNES)*S762+(cNES+cOSEX)*N762+(cNES+cEREX)*O762+(cNES+cHOEX)*P762)))/(1+cDR)^(A$6:A$65537 + 0.5),(cPHr+(cNES*L762+(cNES+cOSEX)*G762+(cNES+cEREX)*H762+(cNES+cHOEX)*I762+(cNES+cNES)*S762+(cNES+cOSEX)*N762+(cNES+cEREX)*O762+(cNES+cHOEX)*P762))/(1+cDR)^(((cycle + 0.5)/('Life tables'!$I$2/2))))</f>
        <v>23582.328880787154</v>
      </c>
      <c r="X762" s="107">
        <f>((L762+G762+H762+I762+N762+O762+P762+S762)/('Life tables'!$I$2/2))/(1+oDR)^(((cycle + 0.5)/('Life tables'!$I$2/2)))</f>
        <v>13.220205549278361</v>
      </c>
      <c r="Y762" s="31">
        <f>((uNES*L762+ uOCEX*G762+uEREX*H762+uHOEX*I762+uNES*S762+ uOCEX*N762+uEREX*O762+uHOEX*P762)/('Life tables'!$I$2/2))/(1+oDR)^(((cycle + 0.5)/('Life tables'!$I$2/2)))</f>
        <v>8.7130644302719755</v>
      </c>
      <c r="Z762" s="100">
        <f t="shared" si="210"/>
        <v>127900.47805718328</v>
      </c>
      <c r="AA762" s="107">
        <f>((L762+G762+H762+I762+N762+O762+P762+S762)/('Life tables'!$I$2/2))</f>
        <v>20.363835015065238</v>
      </c>
      <c r="AB762" s="31">
        <f>((uNES*L762+ uOCEX*G762+uEREX*H762+uHOEX*I762+uNES*S762+ uOCEX*N762+uEREX*O762+uHOEX*P762)/('Life tables'!$I$2/2))</f>
        <v>13.421229032507529</v>
      </c>
    </row>
    <row r="763" spans="1:28" x14ac:dyDescent="0.25">
      <c r="A763" s="4">
        <v>757</v>
      </c>
      <c r="C763" s="105">
        <f>IF(male=0,VLOOKUP((($A$5:$A$1570/'Life tables'!$I$2)*2)+age,lifetable,13,1),IF(male=1,VLOOKUP((($A$5:$A$1570/'Life tables'!$I$2)*2)+age,lifetable,10,1),"error"))</f>
        <v>6.1270435815030666E-4</v>
      </c>
      <c r="F763" s="96">
        <f t="shared" si="198"/>
        <v>81.58746228675578</v>
      </c>
      <c r="G763" s="96">
        <f t="shared" si="199"/>
        <v>8.1956313398554812</v>
      </c>
      <c r="H763" s="96">
        <f t="shared" si="200"/>
        <v>0.46805934885377143</v>
      </c>
      <c r="I763" s="96">
        <f t="shared" si="201"/>
        <v>0.18754695446427455</v>
      </c>
      <c r="J763" s="96">
        <f t="shared" si="202"/>
        <v>5.5412185592515519E-2</v>
      </c>
      <c r="K763" s="96">
        <f t="shared" si="203"/>
        <v>0.19597609785447315</v>
      </c>
      <c r="L763" s="96">
        <f t="shared" si="211"/>
        <v>72.484836360135262</v>
      </c>
      <c r="M763" s="96">
        <f t="shared" si="204"/>
        <v>449.32724411676679</v>
      </c>
      <c r="N763" s="96">
        <f t="shared" si="205"/>
        <v>43.271187133202815</v>
      </c>
      <c r="O763" s="96">
        <f t="shared" si="206"/>
        <v>1.0328787515873614</v>
      </c>
      <c r="P763" s="96">
        <f t="shared" si="207"/>
        <v>1.0328787515873614</v>
      </c>
      <c r="Q763" s="96">
        <f t="shared" si="208"/>
        <v>0.30308290426993745</v>
      </c>
      <c r="R763" s="96">
        <f t="shared" si="209"/>
        <v>8.0966456746033824E-2</v>
      </c>
      <c r="S763" s="96">
        <f t="shared" si="212"/>
        <v>403.60625011937327</v>
      </c>
      <c r="T763" s="96">
        <f t="shared" si="213"/>
        <v>134.27153995366695</v>
      </c>
      <c r="U763" s="96">
        <f t="shared" si="214"/>
        <v>335.4491912872744</v>
      </c>
      <c r="V763" s="32">
        <f t="shared" si="215"/>
        <v>1000.000000000001</v>
      </c>
      <c r="W763" s="100">
        <f>IF(A763=1,((cPH1_+cPHr+(cNES*L763+(cNES+cOSEX)*G763+(cNES+cEREX)*H763+(cNES+cHOEX)*I763+(cNES+cNES)*S763+(cNES+cOSEX)*N763+(cNES+cEREX)*O763+(cNES+cHOEX)*P763)))/(1+cDR)^(A$6:A$65537 + 0.5),(cPHr+(cNES*L763+(cNES+cOSEX)*G763+(cNES+cEREX)*H763+(cNES+cHOEX)*I763+(cNES+cNES)*S763+(cNES+cOSEX)*N763+(cNES+cEREX)*O763+(cNES+cHOEX)*P763))/(1+cDR)^(((cycle + 0.5)/('Life tables'!$I$2/2))))</f>
        <v>23501.675672154965</v>
      </c>
      <c r="X763" s="107">
        <f>((L763+G763+H763+I763+N763+O763+P763+S763)/('Life tables'!$I$2/2))/(1+oDR)^(((cycle + 0.5)/('Life tables'!$I$2/2)))</f>
        <v>13.196844169245379</v>
      </c>
      <c r="Y763" s="31">
        <f>((uNES*L763+ uOCEX*G763+uEREX*H763+uHOEX*I763+uNES*S763+ uOCEX*N763+uEREX*O763+uHOEX*P763)/('Life tables'!$I$2/2))/(1+oDR)^(((cycle + 0.5)/('Life tables'!$I$2/2)))</f>
        <v>8.6976607714448573</v>
      </c>
      <c r="Z763" s="100">
        <f t="shared" si="210"/>
        <v>127748.24417808097</v>
      </c>
      <c r="AA763" s="107">
        <f>((L763+G763+H763+I763+N763+O763+P763+S763)/('Life tables'!$I$2/2))</f>
        <v>20.339462084351261</v>
      </c>
      <c r="AB763" s="31">
        <f>((uNES*L763+ uOCEX*G763+uEREX*H763+uHOEX*I763+uNES*S763+ uOCEX*N763+uEREX*O763+uHOEX*P763)/('Life tables'!$I$2/2))</f>
        <v>13.405154991192703</v>
      </c>
    </row>
    <row r="764" spans="1:28" x14ac:dyDescent="0.25">
      <c r="A764" s="4">
        <v>758</v>
      </c>
      <c r="C764" s="105">
        <f>IF(male=0,VLOOKUP((($A$5:$A$1570/'Life tables'!$I$2)*2)+age,lifetable,13,1),IF(male=1,VLOOKUP((($A$5:$A$1570/'Life tables'!$I$2)*2)+age,lifetable,10,1),"error"))</f>
        <v>6.1270435815030666E-4</v>
      </c>
      <c r="F764" s="96">
        <f t="shared" si="198"/>
        <v>81.489773923584494</v>
      </c>
      <c r="G764" s="96">
        <f t="shared" si="199"/>
        <v>8.185818339324447</v>
      </c>
      <c r="H764" s="96">
        <f t="shared" si="200"/>
        <v>0.46749892019996875</v>
      </c>
      <c r="I764" s="96">
        <f t="shared" si="201"/>
        <v>0.18732239600289011</v>
      </c>
      <c r="J764" s="96">
        <f t="shared" si="202"/>
        <v>5.5345838073441442E-2</v>
      </c>
      <c r="K764" s="96">
        <f t="shared" si="203"/>
        <v>0.19574144679800556</v>
      </c>
      <c r="L764" s="96">
        <f t="shared" si="211"/>
        <v>72.398046983185736</v>
      </c>
      <c r="M764" s="96">
        <f t="shared" si="204"/>
        <v>448.78949483547513</v>
      </c>
      <c r="N764" s="96">
        <f t="shared" si="205"/>
        <v>43.219400712312051</v>
      </c>
      <c r="O764" s="96">
        <f t="shared" si="206"/>
        <v>1.0316426150886291</v>
      </c>
      <c r="P764" s="96">
        <f t="shared" si="207"/>
        <v>1.0316426150886291</v>
      </c>
      <c r="Q764" s="96">
        <f t="shared" si="208"/>
        <v>0.30272017840348492</v>
      </c>
      <c r="R764" s="96">
        <f t="shared" si="209"/>
        <v>8.0869557093288524E-2</v>
      </c>
      <c r="S764" s="96">
        <f t="shared" si="212"/>
        <v>403.12321915748907</v>
      </c>
      <c r="T764" s="96">
        <f t="shared" si="213"/>
        <v>134.62960597014387</v>
      </c>
      <c r="U764" s="96">
        <f t="shared" si="214"/>
        <v>335.72580229116568</v>
      </c>
      <c r="V764" s="32">
        <f t="shared" si="215"/>
        <v>1000.000000000001</v>
      </c>
      <c r="W764" s="100">
        <f>IF(A764=1,((cPH1_+cPHr+(cNES*L764+(cNES+cOSEX)*G764+(cNES+cEREX)*H764+(cNES+cHOEX)*I764+(cNES+cNES)*S764+(cNES+cOSEX)*N764+(cNES+cEREX)*O764+(cNES+cHOEX)*P764)))/(1+cDR)^(A$6:A$65537 + 0.5),(cPHr+(cNES*L764+(cNES+cOSEX)*G764+(cNES+cEREX)*H764+(cNES+cHOEX)*I764+(cNES+cNES)*S764+(cNES+cOSEX)*N764+(cNES+cEREX)*O764+(cNES+cHOEX)*P764))/(1+cDR)^(((cycle + 0.5)/('Life tables'!$I$2/2))))</f>
        <v>23421.149243497071</v>
      </c>
      <c r="X764" s="107">
        <f>((L764+G764+H764+I764+N764+O764+P764+S764)/('Life tables'!$I$2/2))/(1+oDR)^(((cycle + 0.5)/('Life tables'!$I$2/2)))</f>
        <v>13.173524073159619</v>
      </c>
      <c r="Y764" s="31">
        <f>((uNES*L764+ uOCEX*G764+uEREX*H764+uHOEX*I764+uNES*S764+ uOCEX*N764+uEREX*O764+uHOEX*P764)/('Life tables'!$I$2/2))/(1+oDR)^(((cycle + 0.5)/('Life tables'!$I$2/2)))</f>
        <v>8.6822911673744869</v>
      </c>
      <c r="Z764" s="100">
        <f t="shared" si="210"/>
        <v>127595.37943829305</v>
      </c>
      <c r="AA764" s="107">
        <f>((L764+G764+H764+I764+N764+O764+P764+S764)/('Life tables'!$I$2/2))</f>
        <v>20.315118328236114</v>
      </c>
      <c r="AB764" s="31">
        <f>((uNES*L764+ uOCEX*G764+uEREX*H764+uHOEX*I764+uNES*S764+ uOCEX*N764+uEREX*O764+uHOEX*P764)/('Life tables'!$I$2/2))</f>
        <v>13.389110722830862</v>
      </c>
    </row>
    <row r="765" spans="1:28" x14ac:dyDescent="0.25">
      <c r="A765" s="4">
        <v>759</v>
      </c>
      <c r="C765" s="105">
        <f>IF(male=0,VLOOKUP((($A$5:$A$1570/'Life tables'!$I$2)*2)+age,lifetable,13,1),IF(male=1,VLOOKUP((($A$5:$A$1570/'Life tables'!$I$2)*2)+age,lifetable,10,1),"error"))</f>
        <v>6.1270435815030666E-4</v>
      </c>
      <c r="F765" s="96">
        <f t="shared" si="198"/>
        <v>81.392204310036462</v>
      </c>
      <c r="G765" s="96">
        <f t="shared" si="199"/>
        <v>8.1760172674415958</v>
      </c>
      <c r="H765" s="96">
        <f t="shared" si="200"/>
        <v>0.46693917280122388</v>
      </c>
      <c r="I765" s="96">
        <f t="shared" si="201"/>
        <v>0.18709811051396444</v>
      </c>
      <c r="J765" s="96">
        <f t="shared" si="202"/>
        <v>5.5279571206173141E-2</v>
      </c>
      <c r="K765" s="96">
        <f t="shared" si="203"/>
        <v>0.19550708098251901</v>
      </c>
      <c r="L765" s="96">
        <f t="shared" si="211"/>
        <v>72.311363107090983</v>
      </c>
      <c r="M765" s="96">
        <f t="shared" si="204"/>
        <v>448.25238742865497</v>
      </c>
      <c r="N765" s="96">
        <f t="shared" si="205"/>
        <v>43.167676105323601</v>
      </c>
      <c r="O765" s="96">
        <f t="shared" si="206"/>
        <v>1.0304079540813376</v>
      </c>
      <c r="P765" s="96">
        <f t="shared" si="207"/>
        <v>1.0304079540813376</v>
      </c>
      <c r="Q765" s="96">
        <f t="shared" si="208"/>
        <v>0.30235788549804604</v>
      </c>
      <c r="R765" s="96">
        <f t="shared" si="209"/>
        <v>8.0772773103019335E-2</v>
      </c>
      <c r="S765" s="96">
        <f t="shared" si="212"/>
        <v>402.64076475656759</v>
      </c>
      <c r="T765" s="96">
        <f t="shared" si="213"/>
        <v>134.9872434268481</v>
      </c>
      <c r="U765" s="96">
        <f t="shared" si="214"/>
        <v>336.00208214525122</v>
      </c>
      <c r="V765" s="32">
        <f t="shared" si="215"/>
        <v>1000.0000000000009</v>
      </c>
      <c r="W765" s="100">
        <f>IF(A765=1,((cPH1_+cPHr+(cNES*L765+(cNES+cOSEX)*G765+(cNES+cEREX)*H765+(cNES+cHOEX)*I765+(cNES+cNES)*S765+(cNES+cOSEX)*N765+(cNES+cEREX)*O765+(cNES+cHOEX)*P765)))/(1+cDR)^(A$6:A$65537 + 0.5),(cPHr+(cNES*L765+(cNES+cOSEX)*G765+(cNES+cEREX)*H765+(cNES+cHOEX)*I765+(cNES+cNES)*S765+(cNES+cOSEX)*N765+(cNES+cEREX)*O765+(cNES+cHOEX)*P765))/(1+cDR)^(((cycle + 0.5)/('Life tables'!$I$2/2))))</f>
        <v>23340.898709902849</v>
      </c>
      <c r="X765" s="107">
        <f>((L765+G765+H765+I765+N765+O765+P765+S765)/('Life tables'!$I$2/2))/(1+oDR)^(((cycle + 0.5)/('Life tables'!$I$2/2)))</f>
        <v>13.150245187962883</v>
      </c>
      <c r="Y765" s="31">
        <f>((uNES*L765+ uOCEX*G765+uEREX*H765+uHOEX*I765+uNES*S765+ uOCEX*N765+uEREX*O765+uHOEX*P765)/('Life tables'!$I$2/2))/(1+oDR)^(((cycle + 0.5)/('Life tables'!$I$2/2)))</f>
        <v>8.6669487241604219</v>
      </c>
      <c r="Z765" s="100">
        <f t="shared" si="210"/>
        <v>127442.69749952911</v>
      </c>
      <c r="AA765" s="107">
        <f>((L765+G765+H765+I765+N765+O765+P765+S765)/('Life tables'!$I$2/2))</f>
        <v>20.290803711642493</v>
      </c>
      <c r="AB765" s="31">
        <f>((uNES*L765+ uOCEX*G765+uEREX*H765+uHOEX*I765+uNES*S765+ uOCEX*N765+uEREX*O765+uHOEX*P765)/('Life tables'!$I$2/2))</f>
        <v>13.373085659405259</v>
      </c>
    </row>
    <row r="766" spans="1:28" x14ac:dyDescent="0.25">
      <c r="A766" s="4">
        <v>760</v>
      </c>
      <c r="C766" s="105">
        <f>IF(male=0,VLOOKUP((($A$5:$A$1570/'Life tables'!$I$2)*2)+age,lifetable,13,1),IF(male=1,VLOOKUP((($A$5:$A$1570/'Life tables'!$I$2)*2)+age,lifetable,10,1),"error"))</f>
        <v>6.1270435815030666E-4</v>
      </c>
      <c r="F766" s="96">
        <f t="shared" si="198"/>
        <v>81.294753217716618</v>
      </c>
      <c r="G766" s="96">
        <f t="shared" si="199"/>
        <v>8.1662281012641689</v>
      </c>
      <c r="H766" s="96">
        <f t="shared" si="200"/>
        <v>0.46638010534725649</v>
      </c>
      <c r="I766" s="96">
        <f t="shared" si="201"/>
        <v>0.1868740974724806</v>
      </c>
      <c r="J766" s="96">
        <f t="shared" si="202"/>
        <v>5.5213384835590358E-2</v>
      </c>
      <c r="K766" s="96">
        <f t="shared" si="203"/>
        <v>0.19527299985940019</v>
      </c>
      <c r="L766" s="96">
        <f t="shared" si="211"/>
        <v>72.224784528937718</v>
      </c>
      <c r="M766" s="96">
        <f t="shared" si="204"/>
        <v>447.715921210185</v>
      </c>
      <c r="N766" s="96">
        <f t="shared" si="205"/>
        <v>43.116013246162488</v>
      </c>
      <c r="O766" s="96">
        <f t="shared" si="206"/>
        <v>1.029174766988284</v>
      </c>
      <c r="P766" s="96">
        <f t="shared" si="207"/>
        <v>1.029174766988284</v>
      </c>
      <c r="Q766" s="96">
        <f t="shared" si="208"/>
        <v>0.30199602509081391</v>
      </c>
      <c r="R766" s="96">
        <f t="shared" si="209"/>
        <v>8.067610465159071E-2</v>
      </c>
      <c r="S766" s="96">
        <f t="shared" si="212"/>
        <v>402.15888630030355</v>
      </c>
      <c r="T766" s="96">
        <f t="shared" si="213"/>
        <v>135.34445283677451</v>
      </c>
      <c r="U766" s="96">
        <f t="shared" si="214"/>
        <v>336.27803124976219</v>
      </c>
      <c r="V766" s="32">
        <f t="shared" si="215"/>
        <v>1000.0000000000009</v>
      </c>
      <c r="W766" s="100">
        <f>IF(A766=1,((cPH1_+cPHr+(cNES*L766+(cNES+cOSEX)*G766+(cNES+cEREX)*H766+(cNES+cHOEX)*I766+(cNES+cNES)*S766+(cNES+cOSEX)*N766+(cNES+cEREX)*O766+(cNES+cHOEX)*P766)))/(1+cDR)^(A$6:A$65537 + 0.5),(cPHr+(cNES*L766+(cNES+cOSEX)*G766+(cNES+cEREX)*H766+(cNES+cHOEX)*I766+(cNES+cNES)*S766+(cNES+cOSEX)*N766+(cNES+cEREX)*O766+(cNES+cHOEX)*P766))/(1+cDR)^(((cycle + 0.5)/('Life tables'!$I$2/2))))</f>
        <v>23260.923127493155</v>
      </c>
      <c r="X766" s="107">
        <f>((L766+G766+H766+I766+N766+O766+P766+S766)/('Life tables'!$I$2/2))/(1+oDR)^(((cycle + 0.5)/('Life tables'!$I$2/2)))</f>
        <v>13.127007440731095</v>
      </c>
      <c r="Y766" s="31">
        <f>((uNES*L766+ uOCEX*G766+uEREX*H766+uHOEX*I766+uNES*S766+ uOCEX*N766+uEREX*O766+uHOEX*P766)/('Life tables'!$I$2/2))/(1+oDR)^(((cycle + 0.5)/('Life tables'!$I$2/2)))</f>
        <v>8.6516333937432055</v>
      </c>
      <c r="Z766" s="100">
        <f t="shared" si="210"/>
        <v>127290.19815045877</v>
      </c>
      <c r="AA766" s="107">
        <f>((L766+G766+H766+I766+N766+O766+P766+S766)/('Life tables'!$I$2/2))</f>
        <v>20.266518199542574</v>
      </c>
      <c r="AB766" s="31">
        <f>((uNES*L766+ uOCEX*G766+uEREX*H766+uHOEX*I766+uNES*S766+ uOCEX*N766+uEREX*O766+uHOEX*P766)/('Life tables'!$I$2/2))</f>
        <v>13.357079777834091</v>
      </c>
    </row>
    <row r="767" spans="1:28" x14ac:dyDescent="0.25">
      <c r="A767" s="4">
        <v>761</v>
      </c>
      <c r="C767" s="105">
        <f>IF(male=0,VLOOKUP((($A$5:$A$1570/'Life tables'!$I$2)*2)+age,lifetable,13,1),IF(male=1,VLOOKUP((($A$5:$A$1570/'Life tables'!$I$2)*2)+age,lifetable,10,1),"error"))</f>
        <v>6.1270435815030666E-4</v>
      </c>
      <c r="F767" s="96">
        <f t="shared" si="198"/>
        <v>81.197420422571383</v>
      </c>
      <c r="G767" s="96">
        <f t="shared" si="199"/>
        <v>8.1564508182855118</v>
      </c>
      <c r="H767" s="96">
        <f t="shared" si="200"/>
        <v>0.465821716552693</v>
      </c>
      <c r="I767" s="96">
        <f t="shared" si="201"/>
        <v>0.18665035636340155</v>
      </c>
      <c r="J767" s="96">
        <f t="shared" si="202"/>
        <v>5.5147278809521423E-2</v>
      </c>
      <c r="K767" s="96">
        <f t="shared" si="203"/>
        <v>0.19503920289046406</v>
      </c>
      <c r="L767" s="96">
        <f t="shared" si="211"/>
        <v>72.138311049669795</v>
      </c>
      <c r="M767" s="96">
        <f t="shared" si="204"/>
        <v>447.18009549089277</v>
      </c>
      <c r="N767" s="96">
        <f t="shared" si="205"/>
        <v>43.064412068459916</v>
      </c>
      <c r="O767" s="96">
        <f t="shared" si="206"/>
        <v>1.0279430522252524</v>
      </c>
      <c r="P767" s="96">
        <f t="shared" si="207"/>
        <v>1.0279430522252524</v>
      </c>
      <c r="Q767" s="96">
        <f t="shared" si="208"/>
        <v>0.30163459671692378</v>
      </c>
      <c r="R767" s="96">
        <f t="shared" si="209"/>
        <v>8.0579551614817335E-2</v>
      </c>
      <c r="S767" s="96">
        <f t="shared" si="212"/>
        <v>401.67758316965057</v>
      </c>
      <c r="T767" s="96">
        <f t="shared" si="213"/>
        <v>135.70123471230096</v>
      </c>
      <c r="U767" s="96">
        <f t="shared" si="214"/>
        <v>336.55365000426747</v>
      </c>
      <c r="V767" s="32">
        <f t="shared" si="215"/>
        <v>1000.0000000000007</v>
      </c>
      <c r="W767" s="100">
        <f>IF(A767=1,((cPH1_+cPHr+(cNES*L767+(cNES+cOSEX)*G767+(cNES+cEREX)*H767+(cNES+cHOEX)*I767+(cNES+cNES)*S767+(cNES+cOSEX)*N767+(cNES+cEREX)*O767+(cNES+cHOEX)*P767)))/(1+cDR)^(A$6:A$65537 + 0.5),(cPHr+(cNES*L767+(cNES+cOSEX)*G767+(cNES+cEREX)*H767+(cNES+cHOEX)*I767+(cNES+cNES)*S767+(cNES+cOSEX)*N767+(cNES+cEREX)*O767+(cNES+cHOEX)*P767))/(1+cDR)^(((cycle + 0.5)/('Life tables'!$I$2/2))))</f>
        <v>23181.221555549419</v>
      </c>
      <c r="X767" s="107">
        <f>((L767+G767+H767+I767+N767+O767+P767+S767)/('Life tables'!$I$2/2))/(1+oDR)^(((cycle + 0.5)/('Life tables'!$I$2/2)))</f>
        <v>13.103810758673847</v>
      </c>
      <c r="Y767" s="31">
        <f>((uNES*L767+ uOCEX*G767+uEREX*H767+uHOEX*I767+uNES*S767+ uOCEX*N767+uEREX*O767+uHOEX*P767)/('Life tables'!$I$2/2))/(1+oDR)^(((cycle + 0.5)/('Life tables'!$I$2/2)))</f>
        <v>8.6363451281513317</v>
      </c>
      <c r="Z767" s="100">
        <f t="shared" si="210"/>
        <v>127137.88117965286</v>
      </c>
      <c r="AA767" s="107">
        <f>((L767+G767+H767+I767+N767+O767+P767+S767)/('Life tables'!$I$2/2))</f>
        <v>20.242261756957607</v>
      </c>
      <c r="AB767" s="31">
        <f>((uNES*L767+ uOCEX*G767+uEREX*H767+uHOEX*I767+uNES*S767+ uOCEX*N767+uEREX*O767+uHOEX*P767)/('Life tables'!$I$2/2))</f>
        <v>13.341093055067683</v>
      </c>
    </row>
    <row r="768" spans="1:28" x14ac:dyDescent="0.25">
      <c r="A768" s="4">
        <v>762</v>
      </c>
      <c r="C768" s="105">
        <f>IF(male=0,VLOOKUP((($A$5:$A$1570/'Life tables'!$I$2)*2)+age,lifetable,13,1),IF(male=1,VLOOKUP((($A$5:$A$1570/'Life tables'!$I$2)*2)+age,lifetable,10,1),"error"))</f>
        <v>6.1270435815030666E-4</v>
      </c>
      <c r="F768" s="96">
        <f t="shared" si="198"/>
        <v>81.100205704691533</v>
      </c>
      <c r="G768" s="96">
        <f t="shared" si="199"/>
        <v>8.1466853964152861</v>
      </c>
      <c r="H768" s="96">
        <f t="shared" si="200"/>
        <v>0.46526400515593552</v>
      </c>
      <c r="I768" s="96">
        <f t="shared" si="201"/>
        <v>0.18642688668121696</v>
      </c>
      <c r="J768" s="96">
        <f t="shared" si="202"/>
        <v>5.5081252978609448E-2</v>
      </c>
      <c r="K768" s="96">
        <f t="shared" si="203"/>
        <v>0.19480568954748062</v>
      </c>
      <c r="L768" s="96">
        <f t="shared" si="211"/>
        <v>72.051942473913002</v>
      </c>
      <c r="M768" s="96">
        <f t="shared" si="204"/>
        <v>446.64490957874074</v>
      </c>
      <c r="N768" s="96">
        <f t="shared" si="205"/>
        <v>43.012872505571167</v>
      </c>
      <c r="O768" s="96">
        <f t="shared" si="206"/>
        <v>1.0267128082014401</v>
      </c>
      <c r="P768" s="96">
        <f t="shared" si="207"/>
        <v>1.0267128082014401</v>
      </c>
      <c r="Q768" s="96">
        <f t="shared" si="208"/>
        <v>0.30127359990957853</v>
      </c>
      <c r="R768" s="96">
        <f t="shared" si="209"/>
        <v>8.0483113867997599E-2</v>
      </c>
      <c r="S768" s="96">
        <f t="shared" si="212"/>
        <v>401.1968547429891</v>
      </c>
      <c r="T768" s="96">
        <f t="shared" si="213"/>
        <v>136.05758956518915</v>
      </c>
      <c r="U768" s="96">
        <f t="shared" si="214"/>
        <v>336.82893880768296</v>
      </c>
      <c r="V768" s="32">
        <f t="shared" si="215"/>
        <v>1000.0000000000007</v>
      </c>
      <c r="W768" s="100">
        <f>IF(A768=1,((cPH1_+cPHr+(cNES*L768+(cNES+cOSEX)*G768+(cNES+cEREX)*H768+(cNES+cHOEX)*I768+(cNES+cNES)*S768+(cNES+cOSEX)*N768+(cNES+cEREX)*O768+(cNES+cHOEX)*P768)))/(1+cDR)^(A$6:A$65537 + 0.5),(cPHr+(cNES*L768+(cNES+cOSEX)*G768+(cNES+cEREX)*H768+(cNES+cHOEX)*I768+(cNES+cNES)*S768+(cNES+cOSEX)*N768+(cNES+cEREX)*O768+(cNES+cHOEX)*P768))/(1+cDR)^(((cycle + 0.5)/('Life tables'!$I$2/2))))</f>
        <v>23101.793056506514</v>
      </c>
      <c r="X768" s="107">
        <f>((L768+G768+H768+I768+N768+O768+P768+S768)/('Life tables'!$I$2/2))/(1+oDR)^(((cycle + 0.5)/('Life tables'!$I$2/2)))</f>
        <v>13.080655069133929</v>
      </c>
      <c r="Y768" s="31">
        <f>((uNES*L768+ uOCEX*G768+uEREX*H768+uHOEX*I768+uNES*S768+ uOCEX*N768+uEREX*O768+uHOEX*P768)/('Life tables'!$I$2/2))/(1+oDR)^(((cycle + 0.5)/('Life tables'!$I$2/2)))</f>
        <v>8.6210838795009632</v>
      </c>
      <c r="Z768" s="100">
        <f t="shared" si="210"/>
        <v>126985.74637560011</v>
      </c>
      <c r="AA768" s="107">
        <f>((L768+G768+H768+I768+N768+O768+P768+S768)/('Life tables'!$I$2/2))</f>
        <v>20.21803434895752</v>
      </c>
      <c r="AB768" s="31">
        <f>((uNES*L768+ uOCEX*G768+uEREX*H768+uHOEX*I768+uNES*S768+ uOCEX*N768+uEREX*O768+uHOEX*P768)/('Life tables'!$I$2/2))</f>
        <v>13.325125468088268</v>
      </c>
    </row>
    <row r="769" spans="1:28" x14ac:dyDescent="0.25">
      <c r="A769" s="4">
        <v>763</v>
      </c>
      <c r="C769" s="105">
        <f>IF(male=0,VLOOKUP((($A$5:$A$1570/'Life tables'!$I$2)*2)+age,lifetable,13,1),IF(male=1,VLOOKUP((($A$5:$A$1570/'Life tables'!$I$2)*2)+age,lifetable,10,1),"error"))</f>
        <v>6.1270435815030666E-4</v>
      </c>
      <c r="F769" s="96">
        <f t="shared" si="198"/>
        <v>81.003108848124526</v>
      </c>
      <c r="G769" s="96">
        <f t="shared" si="199"/>
        <v>8.1369318139606062</v>
      </c>
      <c r="H769" s="96">
        <f t="shared" si="200"/>
        <v>0.46470696991808524</v>
      </c>
      <c r="I769" s="96">
        <f t="shared" si="201"/>
        <v>0.18620368792951178</v>
      </c>
      <c r="J769" s="96">
        <f t="shared" si="202"/>
        <v>5.5015307196184811E-2</v>
      </c>
      <c r="K769" s="96">
        <f t="shared" si="203"/>
        <v>0.19457245931172384</v>
      </c>
      <c r="L769" s="96">
        <f t="shared" si="211"/>
        <v>71.965678609808421</v>
      </c>
      <c r="M769" s="96">
        <f t="shared" si="204"/>
        <v>446.11036277900416</v>
      </c>
      <c r="N769" s="96">
        <f t="shared" si="205"/>
        <v>42.961394490592745</v>
      </c>
      <c r="O769" s="96">
        <f t="shared" si="206"/>
        <v>1.0254840333198674</v>
      </c>
      <c r="P769" s="96">
        <f t="shared" si="207"/>
        <v>1.0254840333198674</v>
      </c>
      <c r="Q769" s="96">
        <f t="shared" si="208"/>
        <v>0.30091303420016824</v>
      </c>
      <c r="R769" s="96">
        <f t="shared" si="209"/>
        <v>8.0386791285945669E-2</v>
      </c>
      <c r="S769" s="96">
        <f t="shared" si="212"/>
        <v>400.71670039628555</v>
      </c>
      <c r="T769" s="96">
        <f t="shared" si="213"/>
        <v>136.4135179065855</v>
      </c>
      <c r="U769" s="96">
        <f t="shared" si="214"/>
        <v>337.10389805828061</v>
      </c>
      <c r="V769" s="32">
        <f t="shared" si="215"/>
        <v>1000.0000000000008</v>
      </c>
      <c r="W769" s="100">
        <f>IF(A769=1,((cPH1_+cPHr+(cNES*L769+(cNES+cOSEX)*G769+(cNES+cEREX)*H769+(cNES+cHOEX)*I769+(cNES+cNES)*S769+(cNES+cOSEX)*N769+(cNES+cEREX)*O769+(cNES+cHOEX)*P769)))/(1+cDR)^(A$6:A$65537 + 0.5),(cPHr+(cNES*L769+(cNES+cOSEX)*G769+(cNES+cEREX)*H769+(cNES+cHOEX)*I769+(cNES+cNES)*S769+(cNES+cOSEX)*N769+(cNES+cEREX)*O769+(cNES+cHOEX)*P769))/(1+cDR)^(((cycle + 0.5)/('Life tables'!$I$2/2))))</f>
        <v>23022.636695945348</v>
      </c>
      <c r="X769" s="107">
        <f>((L769+G769+H769+I769+N769+O769+P769+S769)/('Life tables'!$I$2/2))/(1+oDR)^(((cycle + 0.5)/('Life tables'!$I$2/2)))</f>
        <v>13.057540299586885</v>
      </c>
      <c r="Y769" s="31">
        <f>((uNES*L769+ uOCEX*G769+uEREX*H769+uHOEX*I769+uNES*S769+ uOCEX*N769+uEREX*O769+uHOEX*P769)/('Life tables'!$I$2/2))/(1+oDR)^(((cycle + 0.5)/('Life tables'!$I$2/2)))</f>
        <v>8.6058495999956452</v>
      </c>
      <c r="Z769" s="100">
        <f t="shared" si="210"/>
        <v>126833.79352672311</v>
      </c>
      <c r="AA769" s="107">
        <f>((L769+G769+H769+I769+N769+O769+P769+S769)/('Life tables'!$I$2/2))</f>
        <v>20.193835940660559</v>
      </c>
      <c r="AB769" s="31">
        <f>((uNES*L769+ uOCEX*G769+uEREX*H769+uHOEX*I769+uNES*S769+ uOCEX*N769+uEREX*O769+uHOEX*P769)/('Life tables'!$I$2/2))</f>
        <v>13.309176993909762</v>
      </c>
    </row>
    <row r="770" spans="1:28" x14ac:dyDescent="0.25">
      <c r="A770" s="4">
        <v>764</v>
      </c>
      <c r="C770" s="105">
        <f>IF(male=0,VLOOKUP((($A$5:$A$1570/'Life tables'!$I$2)*2)+age,lifetable,13,1),IF(male=1,VLOOKUP((($A$5:$A$1570/'Life tables'!$I$2)*2)+age,lifetable,10,1),"error"))</f>
        <v>6.1270435815030666E-4</v>
      </c>
      <c r="F770" s="96">
        <f t="shared" si="198"/>
        <v>80.906129640695539</v>
      </c>
      <c r="G770" s="96">
        <f t="shared" si="199"/>
        <v>8.1271900496080658</v>
      </c>
      <c r="H770" s="96">
        <f t="shared" si="200"/>
        <v>0.4641506096219159</v>
      </c>
      <c r="I770" s="96">
        <f t="shared" si="201"/>
        <v>0.18598075962055496</v>
      </c>
      <c r="J770" s="96">
        <f t="shared" si="202"/>
        <v>5.4949441318143624E-2</v>
      </c>
      <c r="K770" s="96">
        <f t="shared" si="203"/>
        <v>0.19433951167354196</v>
      </c>
      <c r="L770" s="96">
        <f t="shared" si="211"/>
        <v>71.879519268853315</v>
      </c>
      <c r="M770" s="96">
        <f t="shared" si="204"/>
        <v>445.57645439443905</v>
      </c>
      <c r="N770" s="96">
        <f t="shared" si="205"/>
        <v>42.90997795637854</v>
      </c>
      <c r="O770" s="96">
        <f t="shared" si="206"/>
        <v>1.024256725977764</v>
      </c>
      <c r="P770" s="96">
        <f t="shared" si="207"/>
        <v>1.024256725977764</v>
      </c>
      <c r="Q770" s="96">
        <f t="shared" si="208"/>
        <v>0.30055289911838357</v>
      </c>
      <c r="R770" s="96">
        <f t="shared" si="209"/>
        <v>8.0290583743021796E-2</v>
      </c>
      <c r="S770" s="96">
        <f t="shared" si="212"/>
        <v>400.23711950324355</v>
      </c>
      <c r="T770" s="96">
        <f t="shared" si="213"/>
        <v>136.76902024702201</v>
      </c>
      <c r="U770" s="96">
        <f t="shared" si="214"/>
        <v>337.37852815369718</v>
      </c>
      <c r="V770" s="32">
        <f t="shared" si="215"/>
        <v>1000.0000000000007</v>
      </c>
      <c r="W770" s="100">
        <f>IF(A770=1,((cPH1_+cPHr+(cNES*L770+(cNES+cOSEX)*G770+(cNES+cEREX)*H770+(cNES+cHOEX)*I770+(cNES+cNES)*S770+(cNES+cOSEX)*N770+(cNES+cEREX)*O770+(cNES+cHOEX)*P770)))/(1+cDR)^(A$6:A$65537 + 0.5),(cPHr+(cNES*L770+(cNES+cOSEX)*G770+(cNES+cEREX)*H770+(cNES+cHOEX)*I770+(cNES+cNES)*S770+(cNES+cOSEX)*N770+(cNES+cEREX)*O770+(cNES+cHOEX)*P770))/(1+cDR)^(((cycle + 0.5)/('Life tables'!$I$2/2))))</f>
        <v>22943.751542585385</v>
      </c>
      <c r="X770" s="107">
        <f>((L770+G770+H770+I770+N770+O770+P770+S770)/('Life tables'!$I$2/2))/(1+oDR)^(((cycle + 0.5)/('Life tables'!$I$2/2)))</f>
        <v>13.034466377640532</v>
      </c>
      <c r="Y770" s="31">
        <f>((uNES*L770+ uOCEX*G770+uEREX*H770+uHOEX*I770+uNES*S770+ uOCEX*N770+uEREX*O770+uHOEX*P770)/('Life tables'!$I$2/2))/(1+oDR)^(((cycle + 0.5)/('Life tables'!$I$2/2)))</f>
        <v>8.5906422419259876</v>
      </c>
      <c r="Z770" s="100">
        <f t="shared" si="210"/>
        <v>126682.02242139327</v>
      </c>
      <c r="AA770" s="107">
        <f>((L770+G770+H770+I770+N770+O770+P770+S770)/('Life tables'!$I$2/2))</f>
        <v>20.169666497232853</v>
      </c>
      <c r="AB770" s="31">
        <f>((uNES*L770+ uOCEX*G770+uEREX*H770+uHOEX*I770+uNES*S770+ uOCEX*N770+uEREX*O770+uHOEX*P770)/('Life tables'!$I$2/2))</f>
        <v>13.293247609577472</v>
      </c>
    </row>
    <row r="771" spans="1:28" x14ac:dyDescent="0.25">
      <c r="A771" s="4">
        <v>765</v>
      </c>
      <c r="C771" s="105">
        <f>IF(male=0,VLOOKUP((($A$5:$A$1570/'Life tables'!$I$2)*2)+age,lifetable,13,1),IF(male=1,VLOOKUP((($A$5:$A$1570/'Life tables'!$I$2)*2)+age,lifetable,10,1),"error"))</f>
        <v>6.1270435815030666E-4</v>
      </c>
      <c r="F771" s="96">
        <f t="shared" si="198"/>
        <v>80.809267873837044</v>
      </c>
      <c r="G771" s="96">
        <f t="shared" si="199"/>
        <v>8.1174600824066214</v>
      </c>
      <c r="H771" s="96">
        <f t="shared" si="200"/>
        <v>0.46359492307089578</v>
      </c>
      <c r="I771" s="96">
        <f t="shared" si="201"/>
        <v>0.18575810127490755</v>
      </c>
      <c r="J771" s="96">
        <f t="shared" si="202"/>
        <v>5.4883655202831963E-2</v>
      </c>
      <c r="K771" s="96">
        <f t="shared" si="203"/>
        <v>0.19410684613194812</v>
      </c>
      <c r="L771" s="96">
        <f t="shared" si="211"/>
        <v>71.793464265749833</v>
      </c>
      <c r="M771" s="96">
        <f t="shared" si="204"/>
        <v>445.04318372544441</v>
      </c>
      <c r="N771" s="96">
        <f t="shared" si="205"/>
        <v>42.858622835555465</v>
      </c>
      <c r="O771" s="96">
        <f t="shared" si="206"/>
        <v>1.0230308845669409</v>
      </c>
      <c r="P771" s="96">
        <f t="shared" si="207"/>
        <v>1.0230308845669409</v>
      </c>
      <c r="Q771" s="96">
        <f t="shared" si="208"/>
        <v>0.30019319419232549</v>
      </c>
      <c r="R771" s="96">
        <f t="shared" si="209"/>
        <v>8.0194491113161431E-2</v>
      </c>
      <c r="S771" s="96">
        <f t="shared" si="212"/>
        <v>399.75811143544956</v>
      </c>
      <c r="T771" s="96">
        <f t="shared" si="213"/>
        <v>137.12409709641716</v>
      </c>
      <c r="U771" s="96">
        <f t="shared" si="214"/>
        <v>337.65282949094228</v>
      </c>
      <c r="V771" s="32">
        <f t="shared" si="215"/>
        <v>1000.0000000000006</v>
      </c>
      <c r="W771" s="100">
        <f>IF(A771=1,((cPH1_+cPHr+(cNES*L771+(cNES+cOSEX)*G771+(cNES+cEREX)*H771+(cNES+cHOEX)*I771+(cNES+cNES)*S771+(cNES+cOSEX)*N771+(cNES+cEREX)*O771+(cNES+cHOEX)*P771)))/(1+cDR)^(A$6:A$65537 + 0.5),(cPHr+(cNES*L771+(cNES+cOSEX)*G771+(cNES+cEREX)*H771+(cNES+cHOEX)*I771+(cNES+cNES)*S771+(cNES+cOSEX)*N771+(cNES+cEREX)*O771+(cNES+cHOEX)*P771))/(1+cDR)^(((cycle + 0.5)/('Life tables'!$I$2/2))))</f>
        <v>22865.13666827702</v>
      </c>
      <c r="X771" s="107">
        <f>((L771+G771+H771+I771+N771+O771+P771+S771)/('Life tables'!$I$2/2))/(1+oDR)^(((cycle + 0.5)/('Life tables'!$I$2/2)))</f>
        <v>13.011433231034584</v>
      </c>
      <c r="Y771" s="31">
        <f>((uNES*L771+ uOCEX*G771+uEREX*H771+uHOEX*I771+uNES*S771+ uOCEX*N771+uEREX*O771+uHOEX*P771)/('Life tables'!$I$2/2))/(1+oDR)^(((cycle + 0.5)/('Life tables'!$I$2/2)))</f>
        <v>8.5754617576694212</v>
      </c>
      <c r="Z771" s="100">
        <f t="shared" si="210"/>
        <v>126530.4328479455</v>
      </c>
      <c r="AA771" s="107">
        <f>((L771+G771+H771+I771+N771+O771+P771+S771)/('Life tables'!$I$2/2))</f>
        <v>20.145525983888167</v>
      </c>
      <c r="AB771" s="31">
        <f>((uNES*L771+ uOCEX*G771+uEREX*H771+uHOEX*I771+uNES*S771+ uOCEX*N771+uEREX*O771+uHOEX*P771)/('Life tables'!$I$2/2))</f>
        <v>13.277337292167935</v>
      </c>
    </row>
    <row r="772" spans="1:28" x14ac:dyDescent="0.25">
      <c r="A772" s="4">
        <v>766</v>
      </c>
      <c r="C772" s="105">
        <f>IF(male=0,VLOOKUP((($A$5:$A$1570/'Life tables'!$I$2)*2)+age,lifetable,13,1),IF(male=1,VLOOKUP((($A$5:$A$1570/'Life tables'!$I$2)*2)+age,lifetable,10,1),"error"))</f>
        <v>6.1270435815030666E-4</v>
      </c>
      <c r="F772" s="96">
        <f t="shared" si="198"/>
        <v>80.712523342426366</v>
      </c>
      <c r="G772" s="96">
        <f t="shared" si="199"/>
        <v>8.1077418917512691</v>
      </c>
      <c r="H772" s="96">
        <f t="shared" si="200"/>
        <v>0.46303990908825599</v>
      </c>
      <c r="I772" s="96">
        <f t="shared" si="201"/>
        <v>0.18553571242104941</v>
      </c>
      <c r="J772" s="96">
        <f t="shared" si="202"/>
        <v>5.4817948710935593E-2</v>
      </c>
      <c r="K772" s="96">
        <f t="shared" si="203"/>
        <v>0.19387446219422999</v>
      </c>
      <c r="L772" s="96">
        <f t="shared" si="211"/>
        <v>71.707513418260618</v>
      </c>
      <c r="M772" s="96">
        <f t="shared" si="204"/>
        <v>444.51055007021483</v>
      </c>
      <c r="N772" s="96">
        <f t="shared" si="205"/>
        <v>42.807329060538137</v>
      </c>
      <c r="O772" s="96">
        <f t="shared" si="206"/>
        <v>1.0218065074741423</v>
      </c>
      <c r="P772" s="96">
        <f t="shared" si="207"/>
        <v>1.0218065074741423</v>
      </c>
      <c r="Q772" s="96">
        <f t="shared" si="208"/>
        <v>0.29983391894860817</v>
      </c>
      <c r="R772" s="96">
        <f t="shared" si="209"/>
        <v>8.0098513269902902E-2</v>
      </c>
      <c r="S772" s="96">
        <f t="shared" si="212"/>
        <v>399.27967556250991</v>
      </c>
      <c r="T772" s="96">
        <f t="shared" si="213"/>
        <v>137.47874896407671</v>
      </c>
      <c r="U772" s="96">
        <f t="shared" si="214"/>
        <v>337.9268024664064</v>
      </c>
      <c r="V772" s="32">
        <f t="shared" si="215"/>
        <v>1000.0000000000005</v>
      </c>
      <c r="W772" s="100">
        <f>IF(A772=1,((cPH1_+cPHr+(cNES*L772+(cNES+cOSEX)*G772+(cNES+cEREX)*H772+(cNES+cHOEX)*I772+(cNES+cNES)*S772+(cNES+cOSEX)*N772+(cNES+cEREX)*O772+(cNES+cHOEX)*P772)))/(1+cDR)^(A$6:A$65537 + 0.5),(cPHr+(cNES*L772+(cNES+cOSEX)*G772+(cNES+cEREX)*H772+(cNES+cHOEX)*I772+(cNES+cNES)*S772+(cNES+cOSEX)*N772+(cNES+cEREX)*O772+(cNES+cHOEX)*P772))/(1+cDR)^(((cycle + 0.5)/('Life tables'!$I$2/2))))</f>
        <v>22786.791147993801</v>
      </c>
      <c r="X772" s="107">
        <f>((L772+G772+H772+I772+N772+O772+P772+S772)/('Life tables'!$I$2/2))/(1+oDR)^(((cycle + 0.5)/('Life tables'!$I$2/2)))</f>
        <v>12.988440787640194</v>
      </c>
      <c r="Y772" s="31">
        <f>((uNES*L772+ uOCEX*G772+uEREX*H772+uHOEX*I772+uNES*S772+ uOCEX*N772+uEREX*O772+uHOEX*P772)/('Life tables'!$I$2/2))/(1+oDR)^(((cycle + 0.5)/('Life tables'!$I$2/2)))</f>
        <v>8.5603080996899088</v>
      </c>
      <c r="Z772" s="100">
        <f t="shared" si="210"/>
        <v>126379.0245946918</v>
      </c>
      <c r="AA772" s="107">
        <f>((L772+G772+H772+I772+N772+O772+P772+S772)/('Life tables'!$I$2/2))</f>
        <v>20.121414365887492</v>
      </c>
      <c r="AB772" s="31">
        <f>((uNES*L772+ uOCEX*G772+uEREX*H772+uHOEX*I772+uNES*S772+ uOCEX*N772+uEREX*O772+uHOEX*P772)/('Life tables'!$I$2/2))</f>
        <v>13.261446018788682</v>
      </c>
    </row>
    <row r="773" spans="1:28" x14ac:dyDescent="0.25">
      <c r="A773" s="4">
        <v>767</v>
      </c>
      <c r="C773" s="105">
        <f>IF(male=0,VLOOKUP((($A$5:$A$1570/'Life tables'!$I$2)*2)+age,lifetable,13,1),IF(male=1,VLOOKUP((($A$5:$A$1570/'Life tables'!$I$2)*2)+age,lifetable,10,1),"error"))</f>
        <v>6.1270435815030666E-4</v>
      </c>
      <c r="F773" s="96">
        <f t="shared" si="198"/>
        <v>80.615895844630771</v>
      </c>
      <c r="G773" s="96">
        <f t="shared" si="199"/>
        <v>8.0980354573674909</v>
      </c>
      <c r="H773" s="96">
        <f t="shared" si="200"/>
        <v>0.46248556651610173</v>
      </c>
      <c r="I773" s="96">
        <f t="shared" si="201"/>
        <v>0.18531359259502303</v>
      </c>
      <c r="J773" s="96">
        <f t="shared" si="202"/>
        <v>5.4752321705374737E-2</v>
      </c>
      <c r="K773" s="96">
        <f t="shared" si="203"/>
        <v>0.19364235937557794</v>
      </c>
      <c r="L773" s="96">
        <f t="shared" si="211"/>
        <v>71.6216665470712</v>
      </c>
      <c r="M773" s="96">
        <f t="shared" si="204"/>
        <v>443.97855272488681</v>
      </c>
      <c r="N773" s="96">
        <f t="shared" si="205"/>
        <v>42.756096563542982</v>
      </c>
      <c r="O773" s="96">
        <f t="shared" si="206"/>
        <v>1.0205835930813807</v>
      </c>
      <c r="P773" s="96">
        <f t="shared" si="207"/>
        <v>1.0205835930813807</v>
      </c>
      <c r="Q773" s="96">
        <f t="shared" si="208"/>
        <v>0.29947507291245734</v>
      </c>
      <c r="R773" s="96">
        <f t="shared" si="209"/>
        <v>8.0002650086413607E-2</v>
      </c>
      <c r="S773" s="96">
        <f t="shared" si="212"/>
        <v>398.80181125218218</v>
      </c>
      <c r="T773" s="96">
        <f t="shared" si="213"/>
        <v>137.83297635869454</v>
      </c>
      <c r="U773" s="96">
        <f t="shared" si="214"/>
        <v>338.20044747586837</v>
      </c>
      <c r="V773" s="32">
        <f t="shared" si="215"/>
        <v>1000.0000000000007</v>
      </c>
      <c r="W773" s="100">
        <f>IF(A773=1,((cPH1_+cPHr+(cNES*L773+(cNES+cOSEX)*G773+(cNES+cEREX)*H773+(cNES+cHOEX)*I773+(cNES+cNES)*S773+(cNES+cOSEX)*N773+(cNES+cEREX)*O773+(cNES+cHOEX)*P773)))/(1+cDR)^(A$6:A$65537 + 0.5),(cPHr+(cNES*L773+(cNES+cOSEX)*G773+(cNES+cEREX)*H773+(cNES+cHOEX)*I773+(cNES+cNES)*S773+(cNES+cOSEX)*N773+(cNES+cEREX)*O773+(cNES+cHOEX)*P773))/(1+cDR)^(((cycle + 0.5)/('Life tables'!$I$2/2))))</f>
        <v>22708.714059824553</v>
      </c>
      <c r="X773" s="107">
        <f>((L773+G773+H773+I773+N773+O773+P773+S773)/('Life tables'!$I$2/2))/(1+oDR)^(((cycle + 0.5)/('Life tables'!$I$2/2)))</f>
        <v>12.965488975459555</v>
      </c>
      <c r="Y773" s="31">
        <f>((uNES*L773+ uOCEX*G773+uEREX*H773+uHOEX*I773+uNES*S773+ uOCEX*N773+uEREX*O773+uHOEX*P773)/('Life tables'!$I$2/2))/(1+oDR)^(((cycle + 0.5)/('Life tables'!$I$2/2)))</f>
        <v>8.5451812205376676</v>
      </c>
      <c r="Z773" s="100">
        <f t="shared" si="210"/>
        <v>126227.79744993415</v>
      </c>
      <c r="AA773" s="107">
        <f>((L773+G773+H773+I773+N773+O773+P773+S773)/('Life tables'!$I$2/2))</f>
        <v>20.097331608538759</v>
      </c>
      <c r="AB773" s="31">
        <f>((uNES*L773+ uOCEX*G773+uEREX*H773+uHOEX*I773+uNES*S773+ uOCEX*N773+uEREX*O773+uHOEX*P773)/('Life tables'!$I$2/2))</f>
        <v>13.24557376657801</v>
      </c>
    </row>
    <row r="774" spans="1:28" x14ac:dyDescent="0.25">
      <c r="A774" s="4">
        <v>768</v>
      </c>
      <c r="C774" s="105">
        <f>IF(male=0,VLOOKUP((($A$5:$A$1570/'Life tables'!$I$2)*2)+age,lifetable,13,1),IF(male=1,VLOOKUP((($A$5:$A$1570/'Life tables'!$I$2)*2)+age,lifetable,10,1),"error"))</f>
        <v>6.1270435815030666E-4</v>
      </c>
      <c r="F774" s="96">
        <f t="shared" si="198"/>
        <v>80.519385181760114</v>
      </c>
      <c r="G774" s="96">
        <f t="shared" si="199"/>
        <v>8.0883407592964449</v>
      </c>
      <c r="H774" s="96">
        <f t="shared" si="200"/>
        <v>0.46193189421456704</v>
      </c>
      <c r="I774" s="96">
        <f t="shared" si="201"/>
        <v>0.18509174134009487</v>
      </c>
      <c r="J774" s="96">
        <f t="shared" si="202"/>
        <v>5.468677405120393E-2</v>
      </c>
      <c r="K774" s="96">
        <f t="shared" si="203"/>
        <v>0.19341053719873094</v>
      </c>
      <c r="L774" s="96">
        <f t="shared" si="211"/>
        <v>71.535923475659075</v>
      </c>
      <c r="M774" s="96">
        <f t="shared" si="204"/>
        <v>443.44719098367761</v>
      </c>
      <c r="N774" s="96">
        <f t="shared" si="205"/>
        <v>42.704925276601578</v>
      </c>
      <c r="O774" s="96">
        <f t="shared" si="206"/>
        <v>1.019362139766258</v>
      </c>
      <c r="P774" s="96">
        <f t="shared" si="207"/>
        <v>1.019362139766258</v>
      </c>
      <c r="Q774" s="96">
        <f t="shared" si="208"/>
        <v>0.29911665560780409</v>
      </c>
      <c r="R774" s="96">
        <f t="shared" si="209"/>
        <v>7.990690143551514E-2</v>
      </c>
      <c r="S774" s="96">
        <f t="shared" si="212"/>
        <v>398.32451787050019</v>
      </c>
      <c r="T774" s="96">
        <f t="shared" si="213"/>
        <v>138.18677978835353</v>
      </c>
      <c r="U774" s="96">
        <f t="shared" si="214"/>
        <v>338.47376491450262</v>
      </c>
      <c r="V774" s="32">
        <f t="shared" si="215"/>
        <v>1000.0000000000007</v>
      </c>
      <c r="W774" s="100">
        <f>IF(A774=1,((cPH1_+cPHr+(cNES*L774+(cNES+cOSEX)*G774+(cNES+cEREX)*H774+(cNES+cHOEX)*I774+(cNES+cNES)*S774+(cNES+cOSEX)*N774+(cNES+cEREX)*O774+(cNES+cHOEX)*P774)))/(1+cDR)^(A$6:A$65537 + 0.5),(cPHr+(cNES*L774+(cNES+cOSEX)*G774+(cNES+cEREX)*H774+(cNES+cHOEX)*I774+(cNES+cNES)*S774+(cNES+cOSEX)*N774+(cNES+cEREX)*O774+(cNES+cHOEX)*P774))/(1+cDR)^(((cycle + 0.5)/('Life tables'!$I$2/2))))</f>
        <v>22630.904484965402</v>
      </c>
      <c r="X774" s="107">
        <f>((L774+G774+H774+I774+N774+O774+P774+S774)/('Life tables'!$I$2/2))/(1+oDR)^(((cycle + 0.5)/('Life tables'!$I$2/2)))</f>
        <v>12.942577722625485</v>
      </c>
      <c r="Y774" s="31">
        <f>((uNES*L774+ uOCEX*G774+uEREX*H774+uHOEX*I774+uNES*S774+ uOCEX*N774+uEREX*O774+uHOEX*P774)/('Life tables'!$I$2/2))/(1+oDR)^(((cycle + 0.5)/('Life tables'!$I$2/2)))</f>
        <v>8.530081072848942</v>
      </c>
      <c r="Z774" s="100">
        <f t="shared" si="210"/>
        <v>126076.75120197725</v>
      </c>
      <c r="AA774" s="107">
        <f>((L774+G774+H774+I774+N774+O774+P774+S774)/('Life tables'!$I$2/2))</f>
        <v>20.073277677196494</v>
      </c>
      <c r="AB774" s="31">
        <f>((uNES*L774+ uOCEX*G774+uEREX*H774+uHOEX*I774+uNES*S774+ uOCEX*N774+uEREX*O774+uHOEX*P774)/('Life tables'!$I$2/2))</f>
        <v>13.229720512704834</v>
      </c>
    </row>
    <row r="775" spans="1:28" x14ac:dyDescent="0.25">
      <c r="A775" s="4">
        <v>769</v>
      </c>
      <c r="C775" s="105">
        <f>IF(male=0,VLOOKUP((($A$5:$A$1570/'Life tables'!$I$2)*2)+age,lifetable,13,1),IF(male=1,VLOOKUP((($A$5:$A$1570/'Life tables'!$I$2)*2)+age,lifetable,10,1),"error"))</f>
        <v>6.1270435815030666E-4</v>
      </c>
      <c r="F775" s="96">
        <f t="shared" ref="F775:F839" si="216">E774*(1-pCAPH)+(L774+G774+H774+I774)*(1-pCAPH)+(S774+N774+O774+P774)*(pUAPH)</f>
        <v>80.422991158126152</v>
      </c>
      <c r="G775" s="96">
        <f t="shared" ref="G775:G838" si="217">F775*(rrOSEX)</f>
        <v>8.0786577778808368</v>
      </c>
      <c r="H775" s="96">
        <f t="shared" ref="H775:H839" si="218">F775*rrEREX</f>
        <v>0.46137889106100738</v>
      </c>
      <c r="I775" s="96">
        <f t="shared" ref="I775:I839" si="219">F775*rrHOEX</f>
        <v>0.18487015820643193</v>
      </c>
      <c r="J775" s="96">
        <f t="shared" ref="J775:J838" si="220">F775*mr + G775*mr + H775*mr+I775*mr</f>
        <v>5.4621305615516584E-2</v>
      </c>
      <c r="K775" s="96">
        <f t="shared" ref="K775:K839" si="221">F775*amr + I775*amrHOEX</f>
        <v>0.19317899519363854</v>
      </c>
      <c r="L775" s="96">
        <f t="shared" si="211"/>
        <v>71.450284030168717</v>
      </c>
      <c r="M775" s="96">
        <f t="shared" ref="M775:M839" si="222">E774*pCAPH+(L774+G774+H774+I774)*pCAPH+(S774+N774+O774+P774)*(1-pUAPH)</f>
        <v>442.91646413901827</v>
      </c>
      <c r="N775" s="96">
        <f t="shared" ref="N775:N838" si="223">M775*rrOSEXc</f>
        <v>42.653815131573516</v>
      </c>
      <c r="O775" s="96">
        <f t="shared" ref="O775:O839" si="224">M775*rrEREXc</f>
        <v>1.0181421459022688</v>
      </c>
      <c r="P775" s="96">
        <f t="shared" ref="P775:P839" si="225">M775*rrHOEXc</f>
        <v>1.0181421459022688</v>
      </c>
      <c r="Q775" s="96">
        <f t="shared" ref="Q775:Q838" si="226">M775*mr + N775*mr + O775*mr+P775*mr</f>
        <v>0.29875866655737476</v>
      </c>
      <c r="R775" s="96">
        <f t="shared" ref="R775:R838" si="227">M775*amrc + P775*amrHOEX</f>
        <v>7.9811267189707186E-2</v>
      </c>
      <c r="S775" s="96">
        <f t="shared" si="212"/>
        <v>397.84779478189313</v>
      </c>
      <c r="T775" s="96">
        <f t="shared" si="213"/>
        <v>138.54015976052642</v>
      </c>
      <c r="U775" s="96">
        <f t="shared" si="214"/>
        <v>338.74675517688598</v>
      </c>
      <c r="V775" s="32">
        <f t="shared" si="215"/>
        <v>1000.0000000000007</v>
      </c>
      <c r="W775" s="100">
        <f>IF(A775=1,((cPH1_+cPHr+(cNES*L775+(cNES+cOSEX)*G775+(cNES+cEREX)*H775+(cNES+cHOEX)*I775+(cNES+cNES)*S775+(cNES+cOSEX)*N775+(cNES+cEREX)*O775+(cNES+cHOEX)*P775)))/(1+cDR)^(A$6:A$65537 + 0.5),(cPHr+(cNES*L775+(cNES+cOSEX)*G775+(cNES+cEREX)*H775+(cNES+cHOEX)*I775+(cNES+cNES)*S775+(cNES+cOSEX)*N775+(cNES+cEREX)*O775+(cNES+cHOEX)*P775))/(1+cDR)^(((cycle + 0.5)/('Life tables'!$I$2/2))))</f>
        <v>22553.361507711666</v>
      </c>
      <c r="X775" s="107">
        <f>((L775+G775+H775+I775+N775+O775+P775+S775)/('Life tables'!$I$2/2))/(1+oDR)^(((cycle + 0.5)/('Life tables'!$I$2/2)))</f>
        <v>12.919706957401051</v>
      </c>
      <c r="Y775" s="31">
        <f>((uNES*L775+ uOCEX*G775+uEREX*H775+uHOEX*I775+uNES*S775+ uOCEX*N775+uEREX*O775+uHOEX*P775)/('Life tables'!$I$2/2))/(1+oDR)^(((cycle + 0.5)/('Life tables'!$I$2/2)))</f>
        <v>8.5150076093457088</v>
      </c>
      <c r="Z775" s="100">
        <f t="shared" ref="Z775:Z838" si="228">IF(A775=1,((cPH1_+cPHr+(cNES*L775+(cNES+cOSEX)*G775+(cNES+cEREX)*H775+(cNES+cHOEX)*I775+(cNES+cNES)*S775+(cNES+cOSEX)*N775+(cNES+cEREX)*O775+(cNES+cHOEX)*P775))),(cPHr+(cNES*L775+(cNES+cOSEX)*G775+(cNES+cEREX)*H775+(cNES+cHOEX)*I775+(cNES+cNES)*S775+(cNES+cOSEX)*N775+(cNES+cEREX)*O775+(cNES+cHOEX)*P775)))</f>
        <v>125925.88563914008</v>
      </c>
      <c r="AA775" s="107">
        <f>((L775+G775+H775+I775+N775+O775+P775+S775)/('Life tables'!$I$2/2))</f>
        <v>20.049252537261573</v>
      </c>
      <c r="AB775" s="31">
        <f>((uNES*L775+ uOCEX*G775+uEREX*H775+uHOEX*I775+uNES*S775+ uOCEX*N775+uEREX*O775+uHOEX*P775)/('Life tables'!$I$2/2))</f>
        <v>13.213886234368452</v>
      </c>
    </row>
    <row r="776" spans="1:28" x14ac:dyDescent="0.25">
      <c r="A776" s="4">
        <v>770</v>
      </c>
      <c r="C776" s="105">
        <f>IF(male=0,VLOOKUP((($A$5:$A$1570/'Life tables'!$I$2)*2)+age,lifetable,13,1),IF(male=1,VLOOKUP((($A$5:$A$1570/'Life tables'!$I$2)*2)+age,lifetable,10,1),"error"))</f>
        <v>6.1270435815030666E-4</v>
      </c>
      <c r="F776" s="96">
        <f t="shared" si="216"/>
        <v>80.326713580908688</v>
      </c>
      <c r="G776" s="96">
        <f t="shared" si="217"/>
        <v>8.0689864937514741</v>
      </c>
      <c r="H776" s="96">
        <f t="shared" si="218"/>
        <v>0.460826555949232</v>
      </c>
      <c r="I776" s="96">
        <f t="shared" si="219"/>
        <v>0.18464884275079402</v>
      </c>
      <c r="J776" s="96">
        <f t="shared" si="220"/>
        <v>5.4555916267353982E-2</v>
      </c>
      <c r="K776" s="96">
        <f t="shared" si="221"/>
        <v>0.19294773289713954</v>
      </c>
      <c r="L776" s="96">
        <f t="shared" ref="L776:L839" si="229">F776-SUM(G776:K776)</f>
        <v>71.364748039292692</v>
      </c>
      <c r="M776" s="96">
        <f t="shared" si="222"/>
        <v>442.38637148167953</v>
      </c>
      <c r="N776" s="96">
        <f t="shared" si="223"/>
        <v>42.602766060158473</v>
      </c>
      <c r="O776" s="96">
        <f t="shared" si="224"/>
        <v>1.0169236098590917</v>
      </c>
      <c r="P776" s="96">
        <f t="shared" si="225"/>
        <v>1.0169236098590917</v>
      </c>
      <c r="Q776" s="96">
        <f t="shared" si="226"/>
        <v>0.29840110528277586</v>
      </c>
      <c r="R776" s="96">
        <f t="shared" si="227"/>
        <v>7.971574722119032E-2</v>
      </c>
      <c r="S776" s="96">
        <f t="shared" ref="S776:S839" si="230">M776-SUM(N776:R776)</f>
        <v>397.3716413492989</v>
      </c>
      <c r="T776" s="96">
        <f t="shared" ref="T776:T839" si="231">J776+Q776+T775</f>
        <v>138.89311678207656</v>
      </c>
      <c r="U776" s="96">
        <f t="shared" ref="U776:U839" si="232">K776+R776+U775</f>
        <v>339.01941865700434</v>
      </c>
      <c r="V776" s="32">
        <f t="shared" ref="V776:V839" si="233">SUM(G776:I776,L776,N776,O776,P776,S776,T776,U776)</f>
        <v>1000.0000000000007</v>
      </c>
      <c r="W776" s="100">
        <f>IF(A776=1,((cPH1_+cPHr+(cNES*L776+(cNES+cOSEX)*G776+(cNES+cEREX)*H776+(cNES+cHOEX)*I776+(cNES+cNES)*S776+(cNES+cOSEX)*N776+(cNES+cEREX)*O776+(cNES+cHOEX)*P776)))/(1+cDR)^(A$6:A$65537 + 0.5),(cPHr+(cNES*L776+(cNES+cOSEX)*G776+(cNES+cEREX)*H776+(cNES+cHOEX)*I776+(cNES+cNES)*S776+(cNES+cOSEX)*N776+(cNES+cEREX)*O776+(cNES+cHOEX)*P776))/(1+cDR)^(((cycle + 0.5)/('Life tables'!$I$2/2))))</f>
        <v>22476.084215449646</v>
      </c>
      <c r="X776" s="107">
        <f>((L776+G776+H776+I776+N776+O776+P776+S776)/('Life tables'!$I$2/2))/(1+oDR)^(((cycle + 0.5)/('Life tables'!$I$2/2)))</f>
        <v>12.896876608179182</v>
      </c>
      <c r="Y776" s="31">
        <f>((uNES*L776+ uOCEX*G776+uEREX*H776+uHOEX*I776+uNES*S776+ uOCEX*N776+uEREX*O776+uHOEX*P776)/('Life tables'!$I$2/2))/(1+oDR)^(((cycle + 0.5)/('Life tables'!$I$2/2)))</f>
        <v>8.4999607828354549</v>
      </c>
      <c r="Z776" s="100">
        <f t="shared" si="228"/>
        <v>125775.20054976735</v>
      </c>
      <c r="AA776" s="107">
        <f>((L776+G776+H776+I776+N776+O776+P776+S776)/('Life tables'!$I$2/2))</f>
        <v>20.025256154180909</v>
      </c>
      <c r="AB776" s="31">
        <f>((uNES*L776+ uOCEX*G776+uEREX*H776+uHOEX*I776+uNES*S776+ uOCEX*N776+uEREX*O776+uHOEX*P776)/('Life tables'!$I$2/2))</f>
        <v>13.198070908798387</v>
      </c>
    </row>
    <row r="777" spans="1:28" x14ac:dyDescent="0.25">
      <c r="A777" s="4">
        <v>771</v>
      </c>
      <c r="C777" s="105">
        <f>IF(male=0,VLOOKUP((($A$5:$A$1570/'Life tables'!$I$2)*2)+age,lifetable,13,1),IF(male=1,VLOOKUP((($A$5:$A$1570/'Life tables'!$I$2)*2)+age,lifetable,10,1),"error"))</f>
        <v>6.1270435815030666E-4</v>
      </c>
      <c r="F777" s="96">
        <f t="shared" si="216"/>
        <v>80.230552260027892</v>
      </c>
      <c r="G777" s="96">
        <f t="shared" si="217"/>
        <v>8.0593268878144428</v>
      </c>
      <c r="H777" s="96">
        <f t="shared" si="218"/>
        <v>0.46027488778877135</v>
      </c>
      <c r="I777" s="96">
        <f t="shared" si="219"/>
        <v>0.18442779453624031</v>
      </c>
      <c r="J777" s="96">
        <f t="shared" si="220"/>
        <v>5.4490605877618614E-2</v>
      </c>
      <c r="K777" s="96">
        <f t="shared" si="221"/>
        <v>0.19271674985265513</v>
      </c>
      <c r="L777" s="96">
        <f t="shared" si="229"/>
        <v>71.27931533415817</v>
      </c>
      <c r="M777" s="96">
        <f t="shared" si="222"/>
        <v>441.85691230089185</v>
      </c>
      <c r="N777" s="96">
        <f t="shared" si="223"/>
        <v>42.551777993907805</v>
      </c>
      <c r="O777" s="96">
        <f t="shared" si="224"/>
        <v>1.0157065300028649</v>
      </c>
      <c r="P777" s="96">
        <f t="shared" si="225"/>
        <v>1.0157065300028649</v>
      </c>
      <c r="Q777" s="96">
        <f t="shared" si="226"/>
        <v>0.29804397130457483</v>
      </c>
      <c r="R777" s="96">
        <f t="shared" si="227"/>
        <v>7.9620341401887493E-2</v>
      </c>
      <c r="S777" s="96">
        <f t="shared" si="230"/>
        <v>396.89605693427188</v>
      </c>
      <c r="T777" s="96">
        <f t="shared" si="231"/>
        <v>139.24565135925874</v>
      </c>
      <c r="U777" s="96">
        <f t="shared" si="232"/>
        <v>339.29175574825888</v>
      </c>
      <c r="V777" s="32">
        <f t="shared" si="233"/>
        <v>1000.0000000000007</v>
      </c>
      <c r="W777" s="100">
        <f>IF(A777=1,((cPH1_+cPHr+(cNES*L777+(cNES+cOSEX)*G777+(cNES+cEREX)*H777+(cNES+cHOEX)*I777+(cNES+cNES)*S777+(cNES+cOSEX)*N777+(cNES+cEREX)*O777+(cNES+cHOEX)*P777)))/(1+cDR)^(A$6:A$65537 + 0.5),(cPHr+(cNES*L777+(cNES+cOSEX)*G777+(cNES+cEREX)*H777+(cNES+cHOEX)*I777+(cNES+cNES)*S777+(cNES+cOSEX)*N777+(cNES+cEREX)*O777+(cNES+cHOEX)*P777))/(1+cDR)^(((cycle + 0.5)/('Life tables'!$I$2/2))))</f>
        <v>22399.071698648349</v>
      </c>
      <c r="X777" s="107">
        <f>((L777+G777+H777+I777+N777+O777+P777+S777)/('Life tables'!$I$2/2))/(1+oDR)^(((cycle + 0.5)/('Life tables'!$I$2/2)))</f>
        <v>12.874086603482274</v>
      </c>
      <c r="Y777" s="31">
        <f>((uNES*L777+ uOCEX*G777+uEREX*H777+uHOEX*I777+uNES*S777+ uOCEX*N777+uEREX*O777+uHOEX*P777)/('Life tables'!$I$2/2))/(1+oDR)^(((cycle + 0.5)/('Life tables'!$I$2/2)))</f>
        <v>8.4849405462109235</v>
      </c>
      <c r="Z777" s="100">
        <f t="shared" si="228"/>
        <v>125624.69572224002</v>
      </c>
      <c r="AA777" s="107">
        <f>((L777+G777+H777+I777+N777+O777+P777+S777)/('Life tables'!$I$2/2))</f>
        <v>20.001288493447163</v>
      </c>
      <c r="AB777" s="31">
        <f>((uNES*L777+ uOCEX*G777+uEREX*H777+uHOEX*I777+uNES*S777+ uOCEX*N777+uEREX*O777+uHOEX*P777)/('Life tables'!$I$2/2))</f>
        <v>13.182274513254209</v>
      </c>
    </row>
    <row r="778" spans="1:28" x14ac:dyDescent="0.25">
      <c r="A778" s="4">
        <v>772</v>
      </c>
      <c r="C778" s="105">
        <f>IF(male=0,VLOOKUP((($A$5:$A$1570/'Life tables'!$I$2)*2)+age,lifetable,13,1),IF(male=1,VLOOKUP((($A$5:$A$1570/'Life tables'!$I$2)*2)+age,lifetable,10,1),"error"))</f>
        <v>6.1270435815030666E-4</v>
      </c>
      <c r="F778" s="96">
        <f t="shared" si="216"/>
        <v>80.134507008022695</v>
      </c>
      <c r="G778" s="96">
        <f t="shared" si="217"/>
        <v>8.0496789412388825</v>
      </c>
      <c r="H778" s="96">
        <f t="shared" si="218"/>
        <v>0.45972388550417959</v>
      </c>
      <c r="I778" s="96">
        <f t="shared" si="219"/>
        <v>0.18420701313184978</v>
      </c>
      <c r="J778" s="96">
        <f t="shared" si="220"/>
        <v>5.4425374318991547E-2</v>
      </c>
      <c r="K778" s="96">
        <f t="shared" si="221"/>
        <v>0.19248604560989696</v>
      </c>
      <c r="L778" s="96">
        <f t="shared" si="229"/>
        <v>71.193985748218893</v>
      </c>
      <c r="M778" s="96">
        <f t="shared" si="222"/>
        <v>441.32808588446039</v>
      </c>
      <c r="N778" s="96">
        <f t="shared" si="223"/>
        <v>42.500850864235602</v>
      </c>
      <c r="O778" s="96">
        <f t="shared" si="224"/>
        <v>1.0144909046964496</v>
      </c>
      <c r="P778" s="96">
        <f t="shared" si="225"/>
        <v>1.0144909046964496</v>
      </c>
      <c r="Q778" s="96">
        <f t="shared" si="226"/>
        <v>0.29768726414237784</v>
      </c>
      <c r="R778" s="96">
        <f t="shared" si="227"/>
        <v>7.952504960346489E-2</v>
      </c>
      <c r="S778" s="96">
        <f t="shared" si="230"/>
        <v>396.42104089708607</v>
      </c>
      <c r="T778" s="96">
        <f t="shared" si="231"/>
        <v>139.59776399772011</v>
      </c>
      <c r="U778" s="96">
        <f t="shared" si="232"/>
        <v>339.56376684347225</v>
      </c>
      <c r="V778" s="32">
        <f t="shared" si="233"/>
        <v>1000.0000000000007</v>
      </c>
      <c r="W778" s="100">
        <f>IF(A778=1,((cPH1_+cPHr+(cNES*L778+(cNES+cOSEX)*G778+(cNES+cEREX)*H778+(cNES+cHOEX)*I778+(cNES+cNES)*S778+(cNES+cOSEX)*N778+(cNES+cEREX)*O778+(cNES+cHOEX)*P778)))/(1+cDR)^(A$6:A$65537 + 0.5),(cPHr+(cNES*L778+(cNES+cOSEX)*G778+(cNES+cEREX)*H778+(cNES+cHOEX)*I778+(cNES+cNES)*S778+(cNES+cOSEX)*N778+(cNES+cEREX)*O778+(cNES+cHOEX)*P778))/(1+cDR)^(((cycle + 0.5)/('Life tables'!$I$2/2))))</f>
        <v>22322.323050851144</v>
      </c>
      <c r="X778" s="107">
        <f>((L778+G778+H778+I778+N778+O778+P778+S778)/('Life tables'!$I$2/2))/(1+oDR)^(((cycle + 0.5)/('Life tables'!$I$2/2)))</f>
        <v>12.85133687196185</v>
      </c>
      <c r="Y778" s="31">
        <f>((uNES*L778+ uOCEX*G778+uEREX*H778+uHOEX*I778+uNES*S778+ uOCEX*N778+uEREX*O778+uHOEX*P778)/('Life tables'!$I$2/2))/(1+oDR)^(((cycle + 0.5)/('Life tables'!$I$2/2)))</f>
        <v>8.4699468524498815</v>
      </c>
      <c r="Z778" s="100">
        <f t="shared" si="228"/>
        <v>125474.37094498571</v>
      </c>
      <c r="AA778" s="107">
        <f>((L778+G778+H778+I778+N778+O778+P778+S778)/('Life tables'!$I$2/2))</f>
        <v>19.977349520598526</v>
      </c>
      <c r="AB778" s="31">
        <f>((uNES*L778+ uOCEX*G778+uEREX*H778+uHOEX*I778+uNES*S778+ uOCEX*N778+uEREX*O778+uHOEX*P778)/('Life tables'!$I$2/2))</f>
        <v>13.166497025025379</v>
      </c>
    </row>
    <row r="779" spans="1:28" x14ac:dyDescent="0.25">
      <c r="A779" s="4">
        <v>773</v>
      </c>
      <c r="C779" s="105">
        <f>IF(male=0,VLOOKUP((($A$5:$A$1570/'Life tables'!$I$2)*2)+age,lifetable,13,1),IF(male=1,VLOOKUP((($A$5:$A$1570/'Life tables'!$I$2)*2)+age,lifetable,10,1),"error"))</f>
        <v>6.1270435815030666E-4</v>
      </c>
      <c r="F779" s="96">
        <f t="shared" si="216"/>
        <v>80.038577639934886</v>
      </c>
      <c r="G779" s="96">
        <f t="shared" si="217"/>
        <v>8.0400426354453565</v>
      </c>
      <c r="H779" s="96">
        <f t="shared" si="218"/>
        <v>0.45917354803436933</v>
      </c>
      <c r="I779" s="96">
        <f t="shared" si="219"/>
        <v>0.18398649811245482</v>
      </c>
      <c r="J779" s="96">
        <f t="shared" si="220"/>
        <v>5.4360221465853752E-2</v>
      </c>
      <c r="K779" s="96">
        <f t="shared" si="221"/>
        <v>0.19225561972458854</v>
      </c>
      <c r="L779" s="96">
        <f t="shared" si="229"/>
        <v>71.10875911715226</v>
      </c>
      <c r="M779" s="96">
        <f t="shared" si="222"/>
        <v>440.79989151887349</v>
      </c>
      <c r="N779" s="96">
        <f t="shared" si="223"/>
        <v>42.449984602429154</v>
      </c>
      <c r="O779" s="96">
        <f t="shared" si="224"/>
        <v>1.0132767322996807</v>
      </c>
      <c r="P779" s="96">
        <f t="shared" si="225"/>
        <v>1.0132767322996807</v>
      </c>
      <c r="Q779" s="96">
        <f t="shared" si="226"/>
        <v>0.29733098331490254</v>
      </c>
      <c r="R779" s="96">
        <f t="shared" si="227"/>
        <v>7.9429871697351384E-2</v>
      </c>
      <c r="S779" s="96">
        <f t="shared" si="230"/>
        <v>395.94659259683272</v>
      </c>
      <c r="T779" s="96">
        <f t="shared" si="231"/>
        <v>139.94945520250087</v>
      </c>
      <c r="U779" s="96">
        <f t="shared" si="232"/>
        <v>339.83545233489417</v>
      </c>
      <c r="V779" s="32">
        <f t="shared" si="233"/>
        <v>1000.0000000000007</v>
      </c>
      <c r="W779" s="100">
        <f>IF(A779=1,((cPH1_+cPHr+(cNES*L779+(cNES+cOSEX)*G779+(cNES+cEREX)*H779+(cNES+cHOEX)*I779+(cNES+cNES)*S779+(cNES+cOSEX)*N779+(cNES+cEREX)*O779+(cNES+cHOEX)*P779)))/(1+cDR)^(A$6:A$65537 + 0.5),(cPHr+(cNES*L779+(cNES+cOSEX)*G779+(cNES+cEREX)*H779+(cNES+cHOEX)*I779+(cNES+cNES)*S779+(cNES+cOSEX)*N779+(cNES+cEREX)*O779+(cNES+cHOEX)*P779))/(1+cDR)^(((cycle + 0.5)/('Life tables'!$I$2/2))))</f>
        <v>22245.83736866726</v>
      </c>
      <c r="X779" s="107">
        <f>((L779+G779+H779+I779+N779+O779+P779+S779)/('Life tables'!$I$2/2))/(1+oDR)^(((cycle + 0.5)/('Life tables'!$I$2/2)))</f>
        <v>12.828627342398162</v>
      </c>
      <c r="Y779" s="31">
        <f>((uNES*L779+ uOCEX*G779+uEREX*H779+uHOEX*I779+uNES*S779+ uOCEX*N779+uEREX*O779+uHOEX*P779)/('Life tables'!$I$2/2))/(1+oDR)^(((cycle + 0.5)/('Life tables'!$I$2/2)))</f>
        <v>8.454979654614867</v>
      </c>
      <c r="Z779" s="100">
        <f t="shared" si="228"/>
        <v>125324.22600648811</v>
      </c>
      <c r="AA779" s="107">
        <f>((L779+G779+H779+I779+N779+O779+P779+S779)/('Life tables'!$I$2/2))</f>
        <v>19.953439201218412</v>
      </c>
      <c r="AB779" s="31">
        <f>((uNES*L779+ uOCEX*G779+uEREX*H779+uHOEX*I779+uNES*S779+ uOCEX*N779+uEREX*O779+uHOEX*P779)/('Life tables'!$I$2/2))</f>
        <v>13.150738421431049</v>
      </c>
    </row>
    <row r="780" spans="1:28" x14ac:dyDescent="0.25">
      <c r="A780" s="4">
        <v>774</v>
      </c>
      <c r="C780" s="105">
        <f>IF(male=0,VLOOKUP((($A$5:$A$1570/'Life tables'!$I$2)*2)+age,lifetable,13,1),IF(male=1,VLOOKUP((($A$5:$A$1570/'Life tables'!$I$2)*2)+age,lifetable,10,1),"error"))</f>
        <v>6.1270435815030666E-4</v>
      </c>
      <c r="F780" s="96">
        <f t="shared" si="216"/>
        <v>79.94276397319868</v>
      </c>
      <c r="G780" s="96">
        <f t="shared" si="217"/>
        <v>8.0304179520947478</v>
      </c>
      <c r="H780" s="96">
        <f t="shared" si="218"/>
        <v>0.45862387433197838</v>
      </c>
      <c r="I780" s="96">
        <f t="shared" si="219"/>
        <v>0.18376624905838726</v>
      </c>
      <c r="J780" s="96">
        <f t="shared" si="220"/>
        <v>5.4295147194211059E-2</v>
      </c>
      <c r="K780" s="96">
        <f t="shared" si="221"/>
        <v>0.19202547175820006</v>
      </c>
      <c r="L780" s="96">
        <f t="shared" si="229"/>
        <v>71.023635278761162</v>
      </c>
      <c r="M780" s="96">
        <f t="shared" si="222"/>
        <v>440.27232848940702</v>
      </c>
      <c r="N780" s="96">
        <f t="shared" si="223"/>
        <v>42.399179139658969</v>
      </c>
      <c r="O780" s="96">
        <f t="shared" si="224"/>
        <v>1.0120640111696051</v>
      </c>
      <c r="P780" s="96">
        <f t="shared" si="225"/>
        <v>1.0120640111696051</v>
      </c>
      <c r="Q780" s="96">
        <f t="shared" si="226"/>
        <v>0.29697512834004913</v>
      </c>
      <c r="R780" s="96">
        <f t="shared" si="227"/>
        <v>7.9334807554757331E-2</v>
      </c>
      <c r="S780" s="96">
        <f t="shared" si="230"/>
        <v>395.47271139151405</v>
      </c>
      <c r="T780" s="96">
        <f t="shared" si="231"/>
        <v>140.30072547803513</v>
      </c>
      <c r="U780" s="96">
        <f t="shared" si="232"/>
        <v>340.10681261420712</v>
      </c>
      <c r="V780" s="32">
        <f t="shared" si="233"/>
        <v>1000.0000000000007</v>
      </c>
      <c r="W780" s="100">
        <f>IF(A780=1,((cPH1_+cPHr+(cNES*L780+(cNES+cOSEX)*G780+(cNES+cEREX)*H780+(cNES+cHOEX)*I780+(cNES+cNES)*S780+(cNES+cOSEX)*N780+(cNES+cEREX)*O780+(cNES+cHOEX)*P780)))/(1+cDR)^(A$6:A$65537 + 0.5),(cPHr+(cNES*L780+(cNES+cOSEX)*G780+(cNES+cEREX)*H780+(cNES+cHOEX)*I780+(cNES+cNES)*S780+(cNES+cOSEX)*N780+(cNES+cEREX)*O780+(cNES+cHOEX)*P780))/(1+cDR)^(((cycle + 0.5)/('Life tables'!$I$2/2))))</f>
        <v>22169.613751763278</v>
      </c>
      <c r="X780" s="107">
        <f>((L780+G780+H780+I780+N780+O780+P780+S780)/('Life tables'!$I$2/2))/(1+oDR)^(((cycle + 0.5)/('Life tables'!$I$2/2)))</f>
        <v>12.80595794369987</v>
      </c>
      <c r="Y780" s="31">
        <f>((uNES*L780+ uOCEX*G780+uEREX*H780+uHOEX*I780+uNES*S780+ uOCEX*N780+uEREX*O780+uHOEX*P780)/('Life tables'!$I$2/2))/(1+oDR)^(((cycle + 0.5)/('Life tables'!$I$2/2)))</f>
        <v>8.4400389058529814</v>
      </c>
      <c r="Z780" s="100">
        <f t="shared" si="228"/>
        <v>125174.26069529644</v>
      </c>
      <c r="AA780" s="107">
        <f>((L780+G780+H780+I780+N780+O780+P780+S780)/('Life tables'!$I$2/2))</f>
        <v>19.92955750093526</v>
      </c>
      <c r="AB780" s="31">
        <f>((uNES*L780+ uOCEX*G780+uEREX*H780+uHOEX*I780+uNES*S780+ uOCEX*N780+uEREX*O780+uHOEX*P780)/('Life tables'!$I$2/2))</f>
        <v>13.13499867981996</v>
      </c>
    </row>
    <row r="781" spans="1:28" x14ac:dyDescent="0.25">
      <c r="A781" s="4">
        <v>775</v>
      </c>
      <c r="C781" s="105">
        <f>IF(male=0,VLOOKUP((($A$5:$A$1570/'Life tables'!$I$2)*2)+age,lifetable,13,1),IF(male=1,VLOOKUP((($A$5:$A$1570/'Life tables'!$I$2)*2)+age,lifetable,10,1),"error"))</f>
        <v>6.1270435815030666E-4</v>
      </c>
      <c r="F781" s="96">
        <f t="shared" si="216"/>
        <v>79.847065827535431</v>
      </c>
      <c r="G781" s="96">
        <f t="shared" si="217"/>
        <v>8.0208048730776902</v>
      </c>
      <c r="H781" s="96">
        <f t="shared" si="218"/>
        <v>0.45807486336276571</v>
      </c>
      <c r="I781" s="96">
        <f t="shared" si="219"/>
        <v>0.18354626555523651</v>
      </c>
      <c r="J781" s="96">
        <f t="shared" si="220"/>
        <v>5.4230151381622682E-2</v>
      </c>
      <c r="K781" s="96">
        <f t="shared" si="221"/>
        <v>0.19179560127769565</v>
      </c>
      <c r="L781" s="96">
        <f t="shared" si="229"/>
        <v>70.938614072880426</v>
      </c>
      <c r="M781" s="96">
        <f t="shared" si="222"/>
        <v>439.74539608022309</v>
      </c>
      <c r="N781" s="96">
        <f t="shared" si="223"/>
        <v>42.348434406988318</v>
      </c>
      <c r="O781" s="96">
        <f t="shared" si="224"/>
        <v>1.0108527396607105</v>
      </c>
      <c r="P781" s="96">
        <f t="shared" si="225"/>
        <v>1.0108527396607105</v>
      </c>
      <c r="Q781" s="96">
        <f t="shared" si="226"/>
        <v>0.29661969873496619</v>
      </c>
      <c r="R781" s="96">
        <f t="shared" si="227"/>
        <v>7.9239857046692466E-2</v>
      </c>
      <c r="S781" s="96">
        <f t="shared" si="230"/>
        <v>394.99939663813166</v>
      </c>
      <c r="T781" s="96">
        <f t="shared" si="231"/>
        <v>140.65157532815172</v>
      </c>
      <c r="U781" s="96">
        <f t="shared" si="232"/>
        <v>340.37784807253149</v>
      </c>
      <c r="V781" s="32">
        <f t="shared" si="233"/>
        <v>1000.0000000000007</v>
      </c>
      <c r="W781" s="100">
        <f>IF(A781=1,((cPH1_+cPHr+(cNES*L781+(cNES+cOSEX)*G781+(cNES+cEREX)*H781+(cNES+cHOEX)*I781+(cNES+cNES)*S781+(cNES+cOSEX)*N781+(cNES+cEREX)*O781+(cNES+cHOEX)*P781)))/(1+cDR)^(A$6:A$65537 + 0.5),(cPHr+(cNES*L781+(cNES+cOSEX)*G781+(cNES+cEREX)*H781+(cNES+cHOEX)*I781+(cNES+cNES)*S781+(cNES+cOSEX)*N781+(cNES+cEREX)*O781+(cNES+cHOEX)*P781))/(1+cDR)^(((cycle + 0.5)/('Life tables'!$I$2/2))))</f>
        <v>22093.651302854574</v>
      </c>
      <c r="X781" s="107">
        <f>((L781+G781+H781+I781+N781+O781+P781+S781)/('Life tables'!$I$2/2))/(1+oDR)^(((cycle + 0.5)/('Life tables'!$I$2/2)))</f>
        <v>12.783328604903668</v>
      </c>
      <c r="Y781" s="31">
        <f>((uNES*L781+ uOCEX*G781+uEREX*H781+uHOEX*I781+uNES*S781+ uOCEX*N781+uEREX*O781+uHOEX*P781)/('Life tables'!$I$2/2))/(1+oDR)^(((cycle + 0.5)/('Life tables'!$I$2/2)))</f>
        <v>8.4251245593956448</v>
      </c>
      <c r="Z781" s="100">
        <f t="shared" si="228"/>
        <v>125024.47480003418</v>
      </c>
      <c r="AA781" s="107">
        <f>((L781+G781+H781+I781+N781+O781+P781+S781)/('Life tables'!$I$2/2))</f>
        <v>19.905704385422272</v>
      </c>
      <c r="AB781" s="31">
        <f>((uNES*L781+ uOCEX*G781+uEREX*H781+uHOEX*I781+uNES*S781+ uOCEX*N781+uEREX*O781+uHOEX*P781)/('Life tables'!$I$2/2))</f>
        <v>13.119277777570248</v>
      </c>
    </row>
    <row r="782" spans="1:28" x14ac:dyDescent="0.25">
      <c r="A782" s="4">
        <v>776</v>
      </c>
      <c r="C782" s="105">
        <f>IF(male=0,VLOOKUP((($A$5:$A$1570/'Life tables'!$I$2)*2)+age,lifetable,13,1),IF(male=1,VLOOKUP((($A$5:$A$1570/'Life tables'!$I$2)*2)+age,lifetable,10,1),"error"))</f>
        <v>6.1270435815030666E-4</v>
      </c>
      <c r="F782" s="96">
        <f t="shared" si="216"/>
        <v>79.7514830248534</v>
      </c>
      <c r="G782" s="96">
        <f t="shared" si="217"/>
        <v>8.0112033805044955</v>
      </c>
      <c r="H782" s="96">
        <f t="shared" si="218"/>
        <v>0.45752651410503631</v>
      </c>
      <c r="I782" s="96">
        <f t="shared" si="219"/>
        <v>0.18332654719361902</v>
      </c>
      <c r="J782" s="96">
        <f t="shared" si="220"/>
        <v>5.4165233907133105E-2</v>
      </c>
      <c r="K782" s="96">
        <f t="shared" si="221"/>
        <v>0.19156600785529235</v>
      </c>
      <c r="L782" s="96">
        <f t="shared" si="229"/>
        <v>70.853695341287818</v>
      </c>
      <c r="M782" s="96">
        <f t="shared" si="222"/>
        <v>439.21909357446413</v>
      </c>
      <c r="N782" s="96">
        <f t="shared" si="223"/>
        <v>42.297750335382254</v>
      </c>
      <c r="O782" s="96">
        <f t="shared" si="224"/>
        <v>1.0096429161251397</v>
      </c>
      <c r="P782" s="96">
        <f t="shared" si="225"/>
        <v>1.0096429161251397</v>
      </c>
      <c r="Q782" s="96">
        <f t="shared" si="226"/>
        <v>0.29626469401611472</v>
      </c>
      <c r="R782" s="96">
        <f t="shared" si="227"/>
        <v>7.9145020043982731E-2</v>
      </c>
      <c r="S782" s="96">
        <f t="shared" si="230"/>
        <v>394.52664769277152</v>
      </c>
      <c r="T782" s="96">
        <f t="shared" si="231"/>
        <v>141.00200525607497</v>
      </c>
      <c r="U782" s="96">
        <f t="shared" si="232"/>
        <v>340.64855910043076</v>
      </c>
      <c r="V782" s="32">
        <f t="shared" si="233"/>
        <v>1000.0000000000009</v>
      </c>
      <c r="W782" s="100">
        <f>IF(A782=1,((cPH1_+cPHr+(cNES*L782+(cNES+cOSEX)*G782+(cNES+cEREX)*H782+(cNES+cHOEX)*I782+(cNES+cNES)*S782+(cNES+cOSEX)*N782+(cNES+cEREX)*O782+(cNES+cHOEX)*P782)))/(1+cDR)^(A$6:A$65537 + 0.5),(cPHr+(cNES*L782+(cNES+cOSEX)*G782+(cNES+cEREX)*H782+(cNES+cHOEX)*I782+(cNES+cNES)*S782+(cNES+cOSEX)*N782+(cNES+cEREX)*O782+(cNES+cHOEX)*P782))/(1+cDR)^(((cycle + 0.5)/('Life tables'!$I$2/2))))</f>
        <v>22017.949127696615</v>
      </c>
      <c r="X782" s="107">
        <f>((L782+G782+H782+I782+N782+O782+P782+S782)/('Life tables'!$I$2/2))/(1+oDR)^(((cycle + 0.5)/('Life tables'!$I$2/2)))</f>
        <v>12.760739255173975</v>
      </c>
      <c r="Y782" s="31">
        <f>((uNES*L782+ uOCEX*G782+uEREX*H782+uHOEX*I782+uNES*S782+ uOCEX*N782+uEREX*O782+uHOEX*P782)/('Life tables'!$I$2/2))/(1+oDR)^(((cycle + 0.5)/('Life tables'!$I$2/2)))</f>
        <v>8.4102365685583855</v>
      </c>
      <c r="Z782" s="100">
        <f t="shared" si="228"/>
        <v>124874.86810940731</v>
      </c>
      <c r="AA782" s="107">
        <f>((L782+G782+H782+I782+N782+O782+P782+S782)/('Life tables'!$I$2/2))</f>
        <v>19.88187982039722</v>
      </c>
      <c r="AB782" s="31">
        <f>((uNES*L782+ uOCEX*G782+uEREX*H782+uHOEX*I782+uNES*S782+ uOCEX*N782+uEREX*O782+uHOEX*P782)/('Life tables'!$I$2/2))</f>
        <v>13.103575692089326</v>
      </c>
    </row>
    <row r="783" spans="1:28" x14ac:dyDescent="0.25">
      <c r="A783" s="4">
        <v>777</v>
      </c>
      <c r="C783" s="105">
        <f>IF(male=0,VLOOKUP((($A$5:$A$1570/'Life tables'!$I$2)*2)+age,lifetable,13,1),IF(male=1,VLOOKUP((($A$5:$A$1570/'Life tables'!$I$2)*2)+age,lifetable,10,1),"error"))</f>
        <v>6.1270435815030666E-4</v>
      </c>
      <c r="F783" s="96">
        <f t="shared" si="216"/>
        <v>79.656015389152131</v>
      </c>
      <c r="G783" s="96">
        <f t="shared" si="217"/>
        <v>8.0016134566955497</v>
      </c>
      <c r="H783" s="96">
        <f t="shared" si="218"/>
        <v>0.45697882554909258</v>
      </c>
      <c r="I783" s="96">
        <f t="shared" si="219"/>
        <v>0.18310709356895855</v>
      </c>
      <c r="J783" s="96">
        <f t="shared" si="220"/>
        <v>5.4100394651207181E-2</v>
      </c>
      <c r="K783" s="96">
        <f t="shared" si="221"/>
        <v>0.19133669106823051</v>
      </c>
      <c r="L783" s="96">
        <f t="shared" si="229"/>
        <v>70.768878927619085</v>
      </c>
      <c r="M783" s="96">
        <f t="shared" si="222"/>
        <v>438.69342025434287</v>
      </c>
      <c r="N783" s="96">
        <f t="shared" si="223"/>
        <v>42.24712685571631</v>
      </c>
      <c r="O783" s="96">
        <f t="shared" si="224"/>
        <v>1.008434538912899</v>
      </c>
      <c r="P783" s="96">
        <f t="shared" si="225"/>
        <v>1.008434538912899</v>
      </c>
      <c r="Q783" s="96">
        <f t="shared" si="226"/>
        <v>0.29591011369932863</v>
      </c>
      <c r="R783" s="96">
        <f t="shared" si="227"/>
        <v>7.9050296417286545E-2</v>
      </c>
      <c r="S783" s="96">
        <f t="shared" si="230"/>
        <v>394.05446391068415</v>
      </c>
      <c r="T783" s="96">
        <f t="shared" si="231"/>
        <v>141.35201576442549</v>
      </c>
      <c r="U783" s="96">
        <f t="shared" si="232"/>
        <v>340.91894608791625</v>
      </c>
      <c r="V783" s="32">
        <f t="shared" si="233"/>
        <v>1000.0000000000007</v>
      </c>
      <c r="W783" s="100">
        <f>IF(A783=1,((cPH1_+cPHr+(cNES*L783+(cNES+cOSEX)*G783+(cNES+cEREX)*H783+(cNES+cHOEX)*I783+(cNES+cNES)*S783+(cNES+cOSEX)*N783+(cNES+cEREX)*O783+(cNES+cHOEX)*P783)))/(1+cDR)^(A$6:A$65537 + 0.5),(cPHr+(cNES*L783+(cNES+cOSEX)*G783+(cNES+cEREX)*H783+(cNES+cHOEX)*I783+(cNES+cNES)*S783+(cNES+cOSEX)*N783+(cNES+cEREX)*O783+(cNES+cHOEX)*P783))/(1+cDR)^(((cycle + 0.5)/('Life tables'!$I$2/2))))</f>
        <v>21942.506335076258</v>
      </c>
      <c r="X783" s="107">
        <f>((L783+G783+H783+I783+N783+O783+P783+S783)/('Life tables'!$I$2/2))/(1+oDR)^(((cycle + 0.5)/('Life tables'!$I$2/2)))</f>
        <v>12.738189823802548</v>
      </c>
      <c r="Y783" s="31">
        <f>((uNES*L783+ uOCEX*G783+uEREX*H783+uHOEX*I783+uNES*S783+ uOCEX*N783+uEREX*O783+uHOEX*P783)/('Life tables'!$I$2/2))/(1+oDR)^(((cycle + 0.5)/('Life tables'!$I$2/2)))</f>
        <v>8.3953748867406208</v>
      </c>
      <c r="Z783" s="100">
        <f t="shared" si="228"/>
        <v>124725.44041221235</v>
      </c>
      <c r="AA783" s="107">
        <f>((L783+G783+H783+I783+N783+O783+P783+S783)/('Life tables'!$I$2/2))</f>
        <v>19.858083771622173</v>
      </c>
      <c r="AB783" s="31">
        <f>((uNES*L783+ uOCEX*G783+uEREX*H783+uHOEX*I783+uNES*S783+ uOCEX*N783+uEREX*O783+uHOEX*P783)/('Life tables'!$I$2/2))</f>
        <v>13.087892400813738</v>
      </c>
    </row>
    <row r="784" spans="1:28" x14ac:dyDescent="0.25">
      <c r="A784" s="4">
        <v>778</v>
      </c>
      <c r="C784" s="105">
        <f>IF(male=0,VLOOKUP((($A$5:$A$1570/'Life tables'!$I$2)*2)+age,lifetable,13,1),IF(male=1,VLOOKUP((($A$5:$A$1570/'Life tables'!$I$2)*2)+age,lifetable,10,1),"error"))</f>
        <v>6.1270435815030666E-4</v>
      </c>
      <c r="F784" s="96">
        <f t="shared" si="216"/>
        <v>79.560662746431447</v>
      </c>
      <c r="G784" s="96">
        <f t="shared" si="217"/>
        <v>7.992035084172171</v>
      </c>
      <c r="H784" s="96">
        <f t="shared" si="218"/>
        <v>0.45643179669671247</v>
      </c>
      <c r="I784" s="96">
        <f t="shared" si="219"/>
        <v>0.18288790428127694</v>
      </c>
      <c r="J784" s="96">
        <f t="shared" si="220"/>
        <v>5.4035633495668305E-2</v>
      </c>
      <c r="K784" s="96">
        <f t="shared" si="221"/>
        <v>0.19110765049855533</v>
      </c>
      <c r="L784" s="96">
        <f t="shared" si="229"/>
        <v>70.684164677287058</v>
      </c>
      <c r="M784" s="96">
        <f t="shared" si="222"/>
        <v>438.16837540122754</v>
      </c>
      <c r="N784" s="96">
        <f t="shared" si="223"/>
        <v>42.196563898784689</v>
      </c>
      <c r="O784" s="96">
        <f t="shared" si="224"/>
        <v>1.0072276063720531</v>
      </c>
      <c r="P784" s="96">
        <f t="shared" si="225"/>
        <v>1.0072276063720531</v>
      </c>
      <c r="Q784" s="96">
        <f t="shared" si="226"/>
        <v>0.29555595729987189</v>
      </c>
      <c r="R784" s="96">
        <f t="shared" si="227"/>
        <v>7.8955686037110173E-2</v>
      </c>
      <c r="S784" s="96">
        <f t="shared" si="230"/>
        <v>393.58284464636176</v>
      </c>
      <c r="T784" s="96">
        <f t="shared" si="231"/>
        <v>141.70160735522103</v>
      </c>
      <c r="U784" s="96">
        <f t="shared" si="232"/>
        <v>341.18900942445191</v>
      </c>
      <c r="V784" s="32">
        <f t="shared" si="233"/>
        <v>1000.0000000000008</v>
      </c>
      <c r="W784" s="100">
        <f>IF(A784=1,((cPH1_+cPHr+(cNES*L784+(cNES+cOSEX)*G784+(cNES+cEREX)*H784+(cNES+cHOEX)*I784+(cNES+cNES)*S784+(cNES+cOSEX)*N784+(cNES+cEREX)*O784+(cNES+cHOEX)*P784)))/(1+cDR)^(A$6:A$65537 + 0.5),(cPHr+(cNES*L784+(cNES+cOSEX)*G784+(cNES+cEREX)*H784+(cNES+cHOEX)*I784+(cNES+cNES)*S784+(cNES+cOSEX)*N784+(cNES+cEREX)*O784+(cNES+cHOEX)*P784))/(1+cDR)^(((cycle + 0.5)/('Life tables'!$I$2/2))))</f>
        <v>21867.322036803002</v>
      </c>
      <c r="X784" s="107">
        <f>((L784+G784+H784+I784+N784+O784+P784+S784)/('Life tables'!$I$2/2))/(1+oDR)^(((cycle + 0.5)/('Life tables'!$I$2/2)))</f>
        <v>12.715680240208213</v>
      </c>
      <c r="Y784" s="31">
        <f>((uNES*L784+ uOCEX*G784+uEREX*H784+uHOEX*I784+uNES*S784+ uOCEX*N784+uEREX*O784+uHOEX*P784)/('Life tables'!$I$2/2))/(1+oDR)^(((cycle + 0.5)/('Life tables'!$I$2/2)))</f>
        <v>8.3805394674254323</v>
      </c>
      <c r="Z784" s="100">
        <f t="shared" si="228"/>
        <v>124576.1914973439</v>
      </c>
      <c r="AA784" s="107">
        <f>((L784+G784+H784+I784+N784+O784+P784+S784)/('Life tables'!$I$2/2))</f>
        <v>19.834316204903363</v>
      </c>
      <c r="AB784" s="31">
        <f>((uNES*L784+ uOCEX*G784+uEREX*H784+uHOEX*I784+uNES*S784+ uOCEX*N784+uEREX*O784+uHOEX*P784)/('Life tables'!$I$2/2))</f>
        <v>13.072227881209022</v>
      </c>
    </row>
    <row r="785" spans="1:28" x14ac:dyDescent="0.25">
      <c r="A785" s="4">
        <v>779</v>
      </c>
      <c r="C785" s="105">
        <f>IF(male=0,VLOOKUP((($A$5:$A$1570/'Life tables'!$I$2)*2)+age,lifetable,13,1),IF(male=1,VLOOKUP((($A$5:$A$1570/'Life tables'!$I$2)*2)+age,lifetable,10,1),"error"))</f>
        <v>6.1270435815030666E-4</v>
      </c>
      <c r="F785" s="96">
        <f t="shared" si="216"/>
        <v>79.465424924604662</v>
      </c>
      <c r="G785" s="96">
        <f t="shared" si="217"/>
        <v>7.9824682456478913</v>
      </c>
      <c r="H785" s="96">
        <f t="shared" si="218"/>
        <v>0.45588542656065134</v>
      </c>
      <c r="I785" s="96">
        <f t="shared" si="219"/>
        <v>0.18266897893499459</v>
      </c>
      <c r="J785" s="96">
        <f t="shared" si="220"/>
        <v>5.3970950323639438E-2</v>
      </c>
      <c r="K785" s="96">
        <f t="shared" si="221"/>
        <v>0.1908788857329082</v>
      </c>
      <c r="L785" s="96">
        <f t="shared" si="229"/>
        <v>70.599552437404583</v>
      </c>
      <c r="M785" s="96">
        <f t="shared" si="222"/>
        <v>437.64395829572317</v>
      </c>
      <c r="N785" s="96">
        <f t="shared" si="223"/>
        <v>42.146061395308102</v>
      </c>
      <c r="O785" s="96">
        <f t="shared" si="224"/>
        <v>1.0060221168489125</v>
      </c>
      <c r="P785" s="96">
        <f t="shared" si="225"/>
        <v>1.0060221168489125</v>
      </c>
      <c r="Q785" s="96">
        <f t="shared" si="226"/>
        <v>0.29520222433249421</v>
      </c>
      <c r="R785" s="96">
        <f t="shared" si="227"/>
        <v>7.8861188773822338E-2</v>
      </c>
      <c r="S785" s="96">
        <f t="shared" si="230"/>
        <v>393.11178925361094</v>
      </c>
      <c r="T785" s="96">
        <f t="shared" si="231"/>
        <v>142.05078052987716</v>
      </c>
      <c r="U785" s="96">
        <f t="shared" si="232"/>
        <v>341.45874949895864</v>
      </c>
      <c r="V785" s="32">
        <f t="shared" si="233"/>
        <v>1000.0000000000009</v>
      </c>
      <c r="W785" s="100">
        <f>IF(A785=1,((cPH1_+cPHr+(cNES*L785+(cNES+cOSEX)*G785+(cNES+cEREX)*H785+(cNES+cHOEX)*I785+(cNES+cNES)*S785+(cNES+cOSEX)*N785+(cNES+cEREX)*O785+(cNES+cHOEX)*P785)))/(1+cDR)^(A$6:A$65537 + 0.5),(cPHr+(cNES*L785+(cNES+cOSEX)*G785+(cNES+cEREX)*H785+(cNES+cHOEX)*I785+(cNES+cNES)*S785+(cNES+cOSEX)*N785+(cNES+cEREX)*O785+(cNES+cHOEX)*P785))/(1+cDR)^(((cycle + 0.5)/('Life tables'!$I$2/2))))</f>
        <v>21792.395347700127</v>
      </c>
      <c r="X785" s="107">
        <f>((L785+G785+H785+I785+N785+O785+P785+S785)/('Life tables'!$I$2/2))/(1+oDR)^(((cycle + 0.5)/('Life tables'!$I$2/2)))</f>
        <v>12.693210433936491</v>
      </c>
      <c r="Y785" s="31">
        <f>((uNES*L785+ uOCEX*G785+uEREX*H785+uHOEX*I785+uNES*S785+ uOCEX*N785+uEREX*O785+uHOEX*P785)/('Life tables'!$I$2/2))/(1+oDR)^(((cycle + 0.5)/('Life tables'!$I$2/2)))</f>
        <v>8.3657302641793656</v>
      </c>
      <c r="Z785" s="100">
        <f t="shared" si="228"/>
        <v>124427.12115380174</v>
      </c>
      <c r="AA785" s="107">
        <f>((L785+G785+H785+I785+N785+O785+P785+S785)/('Life tables'!$I$2/2))</f>
        <v>19.810577086090916</v>
      </c>
      <c r="AB785" s="31">
        <f>((uNES*L785+ uOCEX*G785+uEREX*H785+uHOEX*I785+uNES*S785+ uOCEX*N785+uEREX*O785+uHOEX*P785)/('Life tables'!$I$2/2))</f>
        <v>13.056582110769586</v>
      </c>
    </row>
    <row r="786" spans="1:28" x14ac:dyDescent="0.25">
      <c r="A786" s="4">
        <v>780</v>
      </c>
      <c r="C786" s="105">
        <f>IF(male=0,VLOOKUP((($A$5:$A$1570/'Life tables'!$I$2)*2)+age,lifetable,13,1),IF(male=1,VLOOKUP((($A$5:$A$1570/'Life tables'!$I$2)*2)+age,lifetable,10,1),"error"))</f>
        <v>6.1270435815030666E-4</v>
      </c>
      <c r="F786" s="96">
        <f t="shared" si="216"/>
        <v>79.370301753415774</v>
      </c>
      <c r="G786" s="96">
        <f t="shared" si="217"/>
        <v>7.9729129240201386</v>
      </c>
      <c r="H786" s="96">
        <f t="shared" si="218"/>
        <v>0.45533971416416708</v>
      </c>
      <c r="I786" s="96">
        <f t="shared" si="219"/>
        <v>0.18245031713874021</v>
      </c>
      <c r="J786" s="96">
        <f t="shared" si="220"/>
        <v>5.3906345019486927E-2</v>
      </c>
      <c r="K786" s="96">
        <f t="shared" si="221"/>
        <v>0.19065039636232795</v>
      </c>
      <c r="L786" s="96">
        <f t="shared" si="229"/>
        <v>70.515042056710911</v>
      </c>
      <c r="M786" s="96">
        <f t="shared" si="222"/>
        <v>437.12016821774921</v>
      </c>
      <c r="N786" s="96">
        <f t="shared" si="223"/>
        <v>42.095619275941232</v>
      </c>
      <c r="O786" s="96">
        <f t="shared" si="224"/>
        <v>1.0048180686882116</v>
      </c>
      <c r="P786" s="96">
        <f t="shared" si="225"/>
        <v>1.0048180686882116</v>
      </c>
      <c r="Q786" s="96">
        <f t="shared" si="226"/>
        <v>0.2948489143114823</v>
      </c>
      <c r="R786" s="96">
        <f t="shared" si="227"/>
        <v>7.8766804497668236E-2</v>
      </c>
      <c r="S786" s="96">
        <f t="shared" si="230"/>
        <v>392.6412970856224</v>
      </c>
      <c r="T786" s="96">
        <f t="shared" si="231"/>
        <v>142.39953578920813</v>
      </c>
      <c r="U786" s="96">
        <f t="shared" si="232"/>
        <v>341.72816669981864</v>
      </c>
      <c r="V786" s="32">
        <f t="shared" si="233"/>
        <v>1000.0000000000008</v>
      </c>
      <c r="W786" s="100">
        <f>IF(A786=1,((cPH1_+cPHr+(cNES*L786+(cNES+cOSEX)*G786+(cNES+cEREX)*H786+(cNES+cHOEX)*I786+(cNES+cNES)*S786+(cNES+cOSEX)*N786+(cNES+cEREX)*O786+(cNES+cHOEX)*P786)))/(1+cDR)^(A$6:A$65537 + 0.5),(cPHr+(cNES*L786+(cNES+cOSEX)*G786+(cNES+cEREX)*H786+(cNES+cHOEX)*I786+(cNES+cNES)*S786+(cNES+cOSEX)*N786+(cNES+cEREX)*O786+(cNES+cHOEX)*P786))/(1+cDR)^(((cycle + 0.5)/('Life tables'!$I$2/2))))</f>
        <v>21717.725385595873</v>
      </c>
      <c r="X786" s="107">
        <f>((L786+G786+H786+I786+N786+O786+P786+S786)/('Life tables'!$I$2/2))/(1+oDR)^(((cycle + 0.5)/('Life tables'!$I$2/2)))</f>
        <v>12.6707803346593</v>
      </c>
      <c r="Y786" s="31">
        <f>((uNES*L786+ uOCEX*G786+uEREX*H786+uHOEX*I786+uNES*S786+ uOCEX*N786+uEREX*O786+uHOEX*P786)/('Life tables'!$I$2/2))/(1+oDR)^(((cycle + 0.5)/('Life tables'!$I$2/2)))</f>
        <v>8.350947230652217</v>
      </c>
      <c r="Z786" s="100">
        <f t="shared" si="228"/>
        <v>124278.22917069773</v>
      </c>
      <c r="AA786" s="107">
        <f>((L786+G786+H786+I786+N786+O786+P786+S786)/('Life tables'!$I$2/2))</f>
        <v>19.786866381078692</v>
      </c>
      <c r="AB786" s="31">
        <f>((uNES*L786+ uOCEX*G786+uEREX*H786+uHOEX*I786+uNES*S786+ uOCEX*N786+uEREX*O786+uHOEX*P786)/('Life tables'!$I$2/2))</f>
        <v>13.040955067018579</v>
      </c>
    </row>
    <row r="787" spans="1:28" x14ac:dyDescent="0.25">
      <c r="A787" s="4">
        <v>781</v>
      </c>
      <c r="C787" s="105">
        <f>IF(male=0,VLOOKUP((($A$5:$A$1570/'Life tables'!$I$2)*2)+age,lifetable,13,1),IF(male=1,VLOOKUP((($A$5:$A$1570/'Life tables'!$I$2)*2)+age,lifetable,10,1),"error"))</f>
        <v>6.1270435815030666E-4</v>
      </c>
      <c r="F787" s="96">
        <f t="shared" si="216"/>
        <v>79.275293064360753</v>
      </c>
      <c r="G787" s="96">
        <f t="shared" si="217"/>
        <v>7.9633691023623312</v>
      </c>
      <c r="H787" s="96">
        <f t="shared" si="218"/>
        <v>0.45479465854056839</v>
      </c>
      <c r="I787" s="96">
        <f t="shared" si="219"/>
        <v>0.1822319185051697</v>
      </c>
      <c r="J787" s="96">
        <f t="shared" si="220"/>
        <v>5.3841817468767005E-2</v>
      </c>
      <c r="K787" s="96">
        <f t="shared" si="221"/>
        <v>0.19042218198206165</v>
      </c>
      <c r="L787" s="96">
        <f t="shared" si="229"/>
        <v>70.430633385501849</v>
      </c>
      <c r="M787" s="96">
        <f t="shared" si="222"/>
        <v>436.59700444661331</v>
      </c>
      <c r="N787" s="96">
        <f t="shared" si="223"/>
        <v>42.04523747127984</v>
      </c>
      <c r="O787" s="96">
        <f t="shared" si="224"/>
        <v>1.0036154602332785</v>
      </c>
      <c r="P787" s="96">
        <f t="shared" si="225"/>
        <v>1.0036154602332785</v>
      </c>
      <c r="Q787" s="96">
        <f t="shared" si="226"/>
        <v>0.29449602675071046</v>
      </c>
      <c r="R787" s="96">
        <f t="shared" si="227"/>
        <v>7.8672533078782803E-2</v>
      </c>
      <c r="S787" s="96">
        <f t="shared" si="230"/>
        <v>392.17136749503743</v>
      </c>
      <c r="T787" s="96">
        <f t="shared" si="231"/>
        <v>142.74787363342762</v>
      </c>
      <c r="U787" s="96">
        <f t="shared" si="232"/>
        <v>341.99726141487946</v>
      </c>
      <c r="V787" s="32">
        <f t="shared" si="233"/>
        <v>1000.0000000000009</v>
      </c>
      <c r="W787" s="100">
        <f>IF(A787=1,((cPH1_+cPHr+(cNES*L787+(cNES+cOSEX)*G787+(cNES+cEREX)*H787+(cNES+cHOEX)*I787+(cNES+cNES)*S787+(cNES+cOSEX)*N787+(cNES+cEREX)*O787+(cNES+cHOEX)*P787)))/(1+cDR)^(A$6:A$65537 + 0.5),(cPHr+(cNES*L787+(cNES+cOSEX)*G787+(cNES+cEREX)*H787+(cNES+cHOEX)*I787+(cNES+cNES)*S787+(cNES+cOSEX)*N787+(cNES+cEREX)*O787+(cNES+cHOEX)*P787))/(1+cDR)^(((cycle + 0.5)/('Life tables'!$I$2/2))))</f>
        <v>21643.311271314506</v>
      </c>
      <c r="X787" s="107">
        <f>((L787+G787+H787+I787+N787+O787+P787+S787)/('Life tables'!$I$2/2))/(1+oDR)^(((cycle + 0.5)/('Life tables'!$I$2/2)))</f>
        <v>12.648389872174645</v>
      </c>
      <c r="Y787" s="31">
        <f>((uNES*L787+ uOCEX*G787+uEREX*H787+uHOEX*I787+uNES*S787+ uOCEX*N787+uEREX*O787+uHOEX*P787)/('Life tables'!$I$2/2))/(1+oDR)^(((cycle + 0.5)/('Life tables'!$I$2/2)))</f>
        <v>8.3361903205768364</v>
      </c>
      <c r="Z787" s="100">
        <f t="shared" si="228"/>
        <v>124129.5153372623</v>
      </c>
      <c r="AA787" s="107">
        <f>((L787+G787+H787+I787+N787+O787+P787+S787)/('Life tables'!$I$2/2))</f>
        <v>19.7631840558041</v>
      </c>
      <c r="AB787" s="31">
        <f>((uNES*L787+ uOCEX*G787+uEREX*H787+uHOEX*I787+uNES*S787+ uOCEX*N787+uEREX*O787+uHOEX*P787)/('Life tables'!$I$2/2))</f>
        <v>13.025346727507785</v>
      </c>
    </row>
    <row r="788" spans="1:28" x14ac:dyDescent="0.25">
      <c r="A788" s="4">
        <v>782</v>
      </c>
      <c r="C788" s="105">
        <f>IF(male=0,VLOOKUP((($A$5:$A$1570/'Life tables'!$I$2)*2)+age,lifetable,13,1),IF(male=1,VLOOKUP((($A$5:$A$1570/'Life tables'!$I$2)*2)+age,lifetable,10,1),"error"))</f>
        <v>6.1270435815030666E-4</v>
      </c>
      <c r="F788" s="96">
        <f t="shared" si="216"/>
        <v>79.180398690612407</v>
      </c>
      <c r="G788" s="96">
        <f t="shared" si="217"/>
        <v>7.9538367639163274</v>
      </c>
      <c r="H788" s="96">
        <f t="shared" si="218"/>
        <v>0.45425025873278385</v>
      </c>
      <c r="I788" s="96">
        <f t="shared" si="219"/>
        <v>0.18201378265079363</v>
      </c>
      <c r="J788" s="96">
        <f t="shared" si="220"/>
        <v>5.3777367558174763E-2</v>
      </c>
      <c r="K788" s="96">
        <f t="shared" si="221"/>
        <v>0.19019424219138423</v>
      </c>
      <c r="L788" s="96">
        <f t="shared" si="229"/>
        <v>70.346326275562944</v>
      </c>
      <c r="M788" s="96">
        <f t="shared" si="222"/>
        <v>436.07446626108134</v>
      </c>
      <c r="N788" s="96">
        <f t="shared" si="223"/>
        <v>41.994915911867515</v>
      </c>
      <c r="O788" s="96">
        <f t="shared" si="224"/>
        <v>1.0024142898261961</v>
      </c>
      <c r="P788" s="96">
        <f t="shared" si="225"/>
        <v>1.0024142898261961</v>
      </c>
      <c r="Q788" s="96">
        <f t="shared" si="226"/>
        <v>0.29414356116368756</v>
      </c>
      <c r="R788" s="96">
        <f t="shared" si="227"/>
        <v>7.8578374387203373E-2</v>
      </c>
      <c r="S788" s="96">
        <f t="shared" si="230"/>
        <v>391.70199983401051</v>
      </c>
      <c r="T788" s="96">
        <f t="shared" si="231"/>
        <v>143.09579456214948</v>
      </c>
      <c r="U788" s="96">
        <f t="shared" si="232"/>
        <v>342.26603403145805</v>
      </c>
      <c r="V788" s="32">
        <f t="shared" si="233"/>
        <v>1000.0000000000007</v>
      </c>
      <c r="W788" s="100">
        <f>IF(A788=1,((cPH1_+cPHr+(cNES*L788+(cNES+cOSEX)*G788+(cNES+cEREX)*H788+(cNES+cHOEX)*I788+(cNES+cNES)*S788+(cNES+cOSEX)*N788+(cNES+cEREX)*O788+(cNES+cHOEX)*P788)))/(1+cDR)^(A$6:A$65537 + 0.5),(cPHr+(cNES*L788+(cNES+cOSEX)*G788+(cNES+cEREX)*H788+(cNES+cHOEX)*I788+(cNES+cNES)*S788+(cNES+cOSEX)*N788+(cNES+cEREX)*O788+(cNES+cHOEX)*P788))/(1+cDR)^(((cycle + 0.5)/('Life tables'!$I$2/2))))</f>
        <v>21569.152128667381</v>
      </c>
      <c r="X788" s="107">
        <f>((L788+G788+H788+I788+N788+O788+P788+S788)/('Life tables'!$I$2/2))/(1+oDR)^(((cycle + 0.5)/('Life tables'!$I$2/2)))</f>
        <v>12.626038976406303</v>
      </c>
      <c r="Y788" s="31">
        <f>((uNES*L788+ uOCEX*G788+uEREX*H788+uHOEX*I788+uNES*S788+ uOCEX*N788+uEREX*O788+uHOEX*P788)/('Life tables'!$I$2/2))/(1+oDR)^(((cycle + 0.5)/('Life tables'!$I$2/2)))</f>
        <v>8.3214594877689176</v>
      </c>
      <c r="Z788" s="100">
        <f t="shared" si="228"/>
        <v>123980.97944285058</v>
      </c>
      <c r="AA788" s="107">
        <f>((L788+G788+H788+I788+N788+O788+P788+S788)/('Life tables'!$I$2/2))</f>
        <v>19.739530076247899</v>
      </c>
      <c r="AB788" s="31">
        <f>((uNES*L788+ uOCEX*G788+uEREX*H788+uHOEX*I788+uNES*S788+ uOCEX*N788+uEREX*O788+uHOEX*P788)/('Life tables'!$I$2/2))</f>
        <v>13.009757069817482</v>
      </c>
    </row>
    <row r="789" spans="1:28" x14ac:dyDescent="0.25">
      <c r="A789" s="4">
        <v>783</v>
      </c>
      <c r="C789" s="105">
        <f>IF(male=0,VLOOKUP((($A$5:$A$1570/'Life tables'!$I$2)*2)+age,lifetable,13,1),IF(male=1,VLOOKUP((($A$5:$A$1570/'Life tables'!$I$2)*2)+age,lifetable,10,1),"error"))</f>
        <v>6.6122671421597889E-4</v>
      </c>
      <c r="F789" s="96">
        <f t="shared" si="216"/>
        <v>79.085618466948844</v>
      </c>
      <c r="G789" s="96">
        <f t="shared" si="217"/>
        <v>7.9443158920852435</v>
      </c>
      <c r="H789" s="96">
        <f t="shared" si="218"/>
        <v>0.45370651379295152</v>
      </c>
      <c r="I789" s="96">
        <f t="shared" si="219"/>
        <v>0.18179590919581268</v>
      </c>
      <c r="J789" s="96">
        <f t="shared" si="220"/>
        <v>5.7966728713685585E-2</v>
      </c>
      <c r="K789" s="96">
        <f t="shared" si="221"/>
        <v>0.18996657659342661</v>
      </c>
      <c r="L789" s="96">
        <f t="shared" si="229"/>
        <v>70.257866846567723</v>
      </c>
      <c r="M789" s="96">
        <f t="shared" si="222"/>
        <v>435.55255293944447</v>
      </c>
      <c r="N789" s="96">
        <f t="shared" si="223"/>
        <v>41.944654528202136</v>
      </c>
      <c r="O789" s="96">
        <f t="shared" si="224"/>
        <v>1.0012145558079557</v>
      </c>
      <c r="P789" s="96">
        <f t="shared" si="225"/>
        <v>1.0012145558079557</v>
      </c>
      <c r="Q789" s="96">
        <f t="shared" si="226"/>
        <v>0.31705796916306173</v>
      </c>
      <c r="R789" s="96">
        <f t="shared" si="227"/>
        <v>7.8484328292881725E-2</v>
      </c>
      <c r="S789" s="96">
        <f t="shared" si="230"/>
        <v>391.2099270021705</v>
      </c>
      <c r="T789" s="96">
        <f t="shared" si="231"/>
        <v>143.47081926002622</v>
      </c>
      <c r="U789" s="96">
        <f t="shared" si="232"/>
        <v>342.53448493634437</v>
      </c>
      <c r="V789" s="32">
        <f t="shared" si="233"/>
        <v>1000.0000000000009</v>
      </c>
      <c r="W789" s="100">
        <f>IF(A789=1,((cPH1_+cPHr+(cNES*L789+(cNES+cOSEX)*G789+(cNES+cEREX)*H789+(cNES+cHOEX)*I789+(cNES+cNES)*S789+(cNES+cOSEX)*N789+(cNES+cEREX)*O789+(cNES+cHOEX)*P789)))/(1+cDR)^(A$6:A$65537 + 0.5),(cPHr+(cNES*L789+(cNES+cOSEX)*G789+(cNES+cEREX)*H789+(cNES+cHOEX)*I789+(cNES+cNES)*S789+(cNES+cOSEX)*N789+(cNES+cEREX)*O789+(cNES+cHOEX)*P789))/(1+cDR)^(((cycle + 0.5)/('Life tables'!$I$2/2))))</f>
        <v>21494.251615520312</v>
      </c>
      <c r="X789" s="107">
        <f>((L789+G789+H789+I789+N789+O789+P789+S789)/('Life tables'!$I$2/2))/(1+oDR)^(((cycle + 0.5)/('Life tables'!$I$2/2)))</f>
        <v>12.60305278765345</v>
      </c>
      <c r="Y789" s="31">
        <f>((uNES*L789+ uOCEX*G789+uEREX*H789+uHOEX*I789+uNES*S789+ uOCEX*N789+uEREX*O789+uHOEX*P789)/('Life tables'!$I$2/2))/(1+oDR)^(((cycle + 0.5)/('Life tables'!$I$2/2)))</f>
        <v>8.3063025769942591</v>
      </c>
      <c r="Z789" s="100">
        <f t="shared" si="228"/>
        <v>123826.88644981507</v>
      </c>
      <c r="AA789" s="107">
        <f>((L789+G789+H789+I789+N789+O789+P789+S789)/('Life tables'!$I$2/2))</f>
        <v>19.71484884053746</v>
      </c>
      <c r="AB789" s="31">
        <f>((uNES*L789+ uOCEX*G789+uEREX*H789+uHOEX*I789+uNES*S789+ uOCEX*N789+uEREX*O789+uHOEX*P789)/('Life tables'!$I$2/2))</f>
        <v>12.993478841065652</v>
      </c>
    </row>
    <row r="790" spans="1:28" x14ac:dyDescent="0.25">
      <c r="A790" s="4">
        <v>784</v>
      </c>
      <c r="C790" s="105">
        <f>IF(male=0,VLOOKUP((($A$5:$A$1570/'Life tables'!$I$2)*2)+age,lifetable,13,1),IF(male=1,VLOOKUP((($A$5:$A$1570/'Life tables'!$I$2)*2)+age,lifetable,10,1),"error"))</f>
        <v>6.6122671421597889E-4</v>
      </c>
      <c r="F790" s="96">
        <f t="shared" si="216"/>
        <v>78.98669197111704</v>
      </c>
      <c r="G790" s="96">
        <f t="shared" si="217"/>
        <v>7.9343785185371898</v>
      </c>
      <c r="H790" s="96">
        <f t="shared" si="218"/>
        <v>0.4531389820923003</v>
      </c>
      <c r="I790" s="96">
        <f t="shared" si="219"/>
        <v>0.18156850461073235</v>
      </c>
      <c r="J790" s="96">
        <f t="shared" si="220"/>
        <v>5.7894219381930484E-2</v>
      </c>
      <c r="K790" s="96">
        <f t="shared" si="221"/>
        <v>0.18972895149657787</v>
      </c>
      <c r="L790" s="96">
        <f t="shared" si="229"/>
        <v>70.169982794998305</v>
      </c>
      <c r="M790" s="96">
        <f t="shared" si="222"/>
        <v>435.00800383251328</v>
      </c>
      <c r="N790" s="96">
        <f t="shared" si="223"/>
        <v>41.892213269369599</v>
      </c>
      <c r="O790" s="96">
        <f t="shared" si="224"/>
        <v>0.99996278839543051</v>
      </c>
      <c r="P790" s="96">
        <f t="shared" si="225"/>
        <v>0.99996278839543051</v>
      </c>
      <c r="Q790" s="96">
        <f t="shared" si="226"/>
        <v>0.31666156778098292</v>
      </c>
      <c r="R790" s="96">
        <f t="shared" si="227"/>
        <v>7.8386203346554231E-2</v>
      </c>
      <c r="S790" s="96">
        <f t="shared" si="230"/>
        <v>390.72081721522528</v>
      </c>
      <c r="T790" s="96">
        <f t="shared" si="231"/>
        <v>143.84537504718912</v>
      </c>
      <c r="U790" s="96">
        <f t="shared" si="232"/>
        <v>342.80260009118751</v>
      </c>
      <c r="V790" s="32">
        <f t="shared" si="233"/>
        <v>1000.0000000000009</v>
      </c>
      <c r="W790" s="100">
        <f>IF(A790=1,((cPH1_+cPHr+(cNES*L790+(cNES+cOSEX)*G790+(cNES+cEREX)*H790+(cNES+cHOEX)*I790+(cNES+cNES)*S790+(cNES+cOSEX)*N790+(cNES+cEREX)*O790+(cNES+cHOEX)*P790)))/(1+cDR)^(A$6:A$65537 + 0.5),(cPHr+(cNES*L790+(cNES+cOSEX)*G790+(cNES+cEREX)*H790+(cNES+cHOEX)*I790+(cNES+cNES)*S790+(cNES+cOSEX)*N790+(cNES+cEREX)*O790+(cNES+cHOEX)*P790))/(1+cDR)^(((cycle + 0.5)/('Life tables'!$I$2/2))))</f>
        <v>21419.45713993577</v>
      </c>
      <c r="X790" s="107">
        <f>((L790+G790+H790+I790+N790+O790+P790+S790)/('Life tables'!$I$2/2))/(1+oDR)^(((cycle + 0.5)/('Life tables'!$I$2/2)))</f>
        <v>12.580108448439224</v>
      </c>
      <c r="Y790" s="31">
        <f>((uNES*L790+ uOCEX*G790+uEREX*H790+uHOEX*I790+uNES*S790+ uOCEX*N790+uEREX*O790+uHOEX*P790)/('Life tables'!$I$2/2))/(1+oDR)^(((cycle + 0.5)/('Life tables'!$I$2/2)))</f>
        <v>8.2911806369646452</v>
      </c>
      <c r="Z790" s="100">
        <f t="shared" si="228"/>
        <v>123672.09545972911</v>
      </c>
      <c r="AA790" s="107">
        <f>((L790+G790+H790+I790+N790+O790+P790+S790)/('Life tables'!$I$2/2))</f>
        <v>19.690198468501915</v>
      </c>
      <c r="AB790" s="31">
        <f>((uNES*L790+ uOCEX*G790+uEREX*H790+uHOEX*I790+uNES*S790+ uOCEX*N790+uEREX*O790+uHOEX*P790)/('Life tables'!$I$2/2))</f>
        <v>12.977232505518547</v>
      </c>
    </row>
    <row r="791" spans="1:28" x14ac:dyDescent="0.25">
      <c r="A791" s="4">
        <v>785</v>
      </c>
      <c r="C791" s="105">
        <f>IF(male=0,VLOOKUP((($A$5:$A$1570/'Life tables'!$I$2)*2)+age,lifetable,13,1),IF(male=1,VLOOKUP((($A$5:$A$1570/'Life tables'!$I$2)*2)+age,lifetable,10,1),"error"))</f>
        <v>6.6122671421597889E-4</v>
      </c>
      <c r="F791" s="96">
        <f t="shared" si="216"/>
        <v>78.887891171189239</v>
      </c>
      <c r="G791" s="96">
        <f t="shared" si="217"/>
        <v>7.9244537714057603</v>
      </c>
      <c r="H791" s="96">
        <f t="shared" si="218"/>
        <v>0.45257217149684509</v>
      </c>
      <c r="I791" s="96">
        <f t="shared" si="219"/>
        <v>0.18134138896568425</v>
      </c>
      <c r="J791" s="96">
        <f t="shared" si="220"/>
        <v>5.7821802180457835E-2</v>
      </c>
      <c r="K791" s="96">
        <f t="shared" si="221"/>
        <v>0.18949162832593311</v>
      </c>
      <c r="L791" s="96">
        <f t="shared" si="229"/>
        <v>70.082210408814561</v>
      </c>
      <c r="M791" s="96">
        <f t="shared" si="222"/>
        <v>434.46413369043501</v>
      </c>
      <c r="N791" s="96">
        <f t="shared" si="223"/>
        <v>41.83983739632346</v>
      </c>
      <c r="O791" s="96">
        <f t="shared" si="224"/>
        <v>0.99871258173484911</v>
      </c>
      <c r="P791" s="96">
        <f t="shared" si="225"/>
        <v>0.99871258173484911</v>
      </c>
      <c r="Q791" s="96">
        <f t="shared" si="226"/>
        <v>0.31626566064745337</v>
      </c>
      <c r="R791" s="96">
        <f t="shared" si="227"/>
        <v>7.8288200746198675E-2</v>
      </c>
      <c r="S791" s="96">
        <f t="shared" si="230"/>
        <v>390.2323172692482</v>
      </c>
      <c r="T791" s="96">
        <f t="shared" si="231"/>
        <v>144.21946251001702</v>
      </c>
      <c r="U791" s="96">
        <f t="shared" si="232"/>
        <v>343.07037992025965</v>
      </c>
      <c r="V791" s="32">
        <f t="shared" si="233"/>
        <v>1000.0000000000009</v>
      </c>
      <c r="W791" s="100">
        <f>IF(A791=1,((cPH1_+cPHr+(cNES*L791+(cNES+cOSEX)*G791+(cNES+cEREX)*H791+(cNES+cHOEX)*I791+(cNES+cNES)*S791+(cNES+cOSEX)*N791+(cNES+cEREX)*O791+(cNES+cHOEX)*P791)))/(1+cDR)^(A$6:A$65537 + 0.5),(cPHr+(cNES*L791+(cNES+cOSEX)*G791+(cNES+cEREX)*H791+(cNES+cHOEX)*I791+(cNES+cNES)*S791+(cNES+cOSEX)*N791+(cNES+cEREX)*O791+(cNES+cHOEX)*P791))/(1+cDR)^(((cycle + 0.5)/('Life tables'!$I$2/2))))</f>
        <v>21344.922907524546</v>
      </c>
      <c r="X791" s="107">
        <f>((L791+G791+H791+I791+N791+O791+P791+S791)/('Life tables'!$I$2/2))/(1+oDR)^(((cycle + 0.5)/('Life tables'!$I$2/2)))</f>
        <v>12.557205882460952</v>
      </c>
      <c r="Y791" s="31">
        <f>((uNES*L791+ uOCEX*G791+uEREX*H791+uHOEX*I791+uNES*S791+ uOCEX*N791+uEREX*O791+uHOEX*P791)/('Life tables'!$I$2/2))/(1+oDR)^(((cycle + 0.5)/('Life tables'!$I$2/2)))</f>
        <v>8.2760862283891186</v>
      </c>
      <c r="Z791" s="100">
        <f t="shared" si="228"/>
        <v>123517.49783802393</v>
      </c>
      <c r="AA791" s="107">
        <f>((L791+G791+H791+I791+N791+O791+P791+S791)/('Life tables'!$I$2/2))</f>
        <v>19.665578921376611</v>
      </c>
      <c r="AB791" s="31">
        <f>((uNES*L791+ uOCEX*G791+uEREX*H791+uHOEX*I791+uNES*S791+ uOCEX*N791+uEREX*O791+uHOEX*P791)/('Life tables'!$I$2/2))</f>
        <v>12.961006485672742</v>
      </c>
    </row>
    <row r="792" spans="1:28" x14ac:dyDescent="0.25">
      <c r="A792" s="4">
        <v>786</v>
      </c>
      <c r="C792" s="105">
        <f>IF(male=0,VLOOKUP((($A$5:$A$1570/'Life tables'!$I$2)*2)+age,lifetable,13,1),IF(male=1,VLOOKUP((($A$5:$A$1570/'Life tables'!$I$2)*2)+age,lifetable,10,1),"error"))</f>
        <v>6.6122671421597889E-4</v>
      </c>
      <c r="F792" s="96">
        <f t="shared" si="216"/>
        <v>78.789215815398435</v>
      </c>
      <c r="G792" s="96">
        <f t="shared" si="217"/>
        <v>7.9145416254004326</v>
      </c>
      <c r="H792" s="96">
        <f t="shared" si="218"/>
        <v>0.45200608056222297</v>
      </c>
      <c r="I792" s="96">
        <f t="shared" si="219"/>
        <v>0.18111456168192586</v>
      </c>
      <c r="J792" s="96">
        <f t="shared" si="220"/>
        <v>5.7749476924732077E-2</v>
      </c>
      <c r="K792" s="96">
        <f t="shared" si="221"/>
        <v>0.18925460647673875</v>
      </c>
      <c r="L792" s="96">
        <f t="shared" si="229"/>
        <v>69.994549464352389</v>
      </c>
      <c r="M792" s="96">
        <f t="shared" si="222"/>
        <v>433.92094175432572</v>
      </c>
      <c r="N792" s="96">
        <f t="shared" si="223"/>
        <v>41.787526835981552</v>
      </c>
      <c r="O792" s="96">
        <f t="shared" si="224"/>
        <v>0.99746393408174783</v>
      </c>
      <c r="P792" s="96">
        <f t="shared" si="225"/>
        <v>0.99746393408174783</v>
      </c>
      <c r="Q792" s="96">
        <f t="shared" si="226"/>
        <v>0.31587024721004769</v>
      </c>
      <c r="R792" s="96">
        <f t="shared" si="227"/>
        <v>7.8190320355068066E-2</v>
      </c>
      <c r="S792" s="96">
        <f t="shared" si="230"/>
        <v>389.74442648261555</v>
      </c>
      <c r="T792" s="96">
        <f t="shared" si="231"/>
        <v>144.59308223415181</v>
      </c>
      <c r="U792" s="96">
        <f t="shared" si="232"/>
        <v>343.33782484709144</v>
      </c>
      <c r="V792" s="32">
        <f t="shared" si="233"/>
        <v>1000.0000000000009</v>
      </c>
      <c r="W792" s="100">
        <f>IF(A792=1,((cPH1_+cPHr+(cNES*L792+(cNES+cOSEX)*G792+(cNES+cEREX)*H792+(cNES+cHOEX)*I792+(cNES+cNES)*S792+(cNES+cOSEX)*N792+(cNES+cEREX)*O792+(cNES+cHOEX)*P792)))/(1+cDR)^(A$6:A$65537 + 0.5),(cPHr+(cNES*L792+(cNES+cOSEX)*G792+(cNES+cEREX)*H792+(cNES+cHOEX)*I792+(cNES+cNES)*S792+(cNES+cOSEX)*N792+(cNES+cEREX)*O792+(cNES+cHOEX)*P792))/(1+cDR)^(((cycle + 0.5)/('Life tables'!$I$2/2))))</f>
        <v>21270.648014207993</v>
      </c>
      <c r="X792" s="107">
        <f>((L792+G792+H792+I792+N792+O792+P792+S792)/('Life tables'!$I$2/2))/(1+oDR)^(((cycle + 0.5)/('Life tables'!$I$2/2)))</f>
        <v>12.534345013560312</v>
      </c>
      <c r="Y792" s="31">
        <f>((uNES*L792+ uOCEX*G792+uEREX*H792+uHOEX*I792+uNES*S792+ uOCEX*N792+uEREX*O792+uHOEX*P792)/('Life tables'!$I$2/2))/(1+oDR)^(((cycle + 0.5)/('Life tables'!$I$2/2)))</f>
        <v>8.2610193010768764</v>
      </c>
      <c r="Z792" s="100">
        <f t="shared" si="228"/>
        <v>123363.09335110163</v>
      </c>
      <c r="AA792" s="107">
        <f>((L792+G792+H792+I792+N792+O792+P792+S792)/('Life tables'!$I$2/2))</f>
        <v>19.640990160453587</v>
      </c>
      <c r="AB792" s="31">
        <f>((uNES*L792+ uOCEX*G792+uEREX*H792+uHOEX*I792+uNES*S792+ uOCEX*N792+uEREX*O792+uHOEX*P792)/('Life tables'!$I$2/2))</f>
        <v>12.944800756021362</v>
      </c>
    </row>
    <row r="793" spans="1:28" x14ac:dyDescent="0.25">
      <c r="A793" s="4">
        <v>787</v>
      </c>
      <c r="C793" s="105">
        <f>IF(male=0,VLOOKUP((($A$5:$A$1570/'Life tables'!$I$2)*2)+age,lifetable,13,1),IF(male=1,VLOOKUP((($A$5:$A$1570/'Life tables'!$I$2)*2)+age,lifetable,10,1),"error"))</f>
        <v>6.6122671421597889E-4</v>
      </c>
      <c r="F793" s="96">
        <f t="shared" si="216"/>
        <v>78.690665656758512</v>
      </c>
      <c r="G793" s="96">
        <f t="shared" si="217"/>
        <v>7.9046420557109345</v>
      </c>
      <c r="H793" s="96">
        <f t="shared" si="218"/>
        <v>0.45144070787149854</v>
      </c>
      <c r="I793" s="96">
        <f t="shared" si="219"/>
        <v>0.18088802219170461</v>
      </c>
      <c r="J793" s="96">
        <f t="shared" si="220"/>
        <v>5.7677243433721839E-2</v>
      </c>
      <c r="K793" s="96">
        <f t="shared" si="221"/>
        <v>0.18901788535572495</v>
      </c>
      <c r="L793" s="96">
        <f t="shared" si="229"/>
        <v>69.906999742194927</v>
      </c>
      <c r="M793" s="96">
        <f t="shared" si="222"/>
        <v>433.37842726199904</v>
      </c>
      <c r="N793" s="96">
        <f t="shared" si="223"/>
        <v>41.735281514943686</v>
      </c>
      <c r="O793" s="96">
        <f t="shared" si="224"/>
        <v>0.99621684368407137</v>
      </c>
      <c r="P793" s="96">
        <f t="shared" si="225"/>
        <v>0.99621684368407137</v>
      </c>
      <c r="Q793" s="96">
        <f t="shared" si="226"/>
        <v>0.31547532691393698</v>
      </c>
      <c r="R793" s="96">
        <f t="shared" si="227"/>
        <v>7.8092562035820351E-2</v>
      </c>
      <c r="S793" s="96">
        <f t="shared" si="230"/>
        <v>389.25714417073743</v>
      </c>
      <c r="T793" s="96">
        <f t="shared" si="231"/>
        <v>144.96623480449946</v>
      </c>
      <c r="U793" s="96">
        <f t="shared" si="232"/>
        <v>343.60493529448297</v>
      </c>
      <c r="V793" s="32">
        <f t="shared" si="233"/>
        <v>1000.0000000000008</v>
      </c>
      <c r="W793" s="100">
        <f>IF(A793=1,((cPH1_+cPHr+(cNES*L793+(cNES+cOSEX)*G793+(cNES+cEREX)*H793+(cNES+cHOEX)*I793+(cNES+cNES)*S793+(cNES+cOSEX)*N793+(cNES+cEREX)*O793+(cNES+cHOEX)*P793)))/(1+cDR)^(A$6:A$65537 + 0.5),(cPHr+(cNES*L793+(cNES+cOSEX)*G793+(cNES+cEREX)*H793+(cNES+cHOEX)*I793+(cNES+cNES)*S793+(cNES+cOSEX)*N793+(cNES+cEREX)*O793+(cNES+cHOEX)*P793))/(1+cDR)^(((cycle + 0.5)/('Life tables'!$I$2/2))))</f>
        <v>21196.631558977322</v>
      </c>
      <c r="X793" s="107">
        <f>((L793+G793+H793+I793+N793+O793+P793+S793)/('Life tables'!$I$2/2))/(1+oDR)^(((cycle + 0.5)/('Life tables'!$I$2/2)))</f>
        <v>12.511525765722824</v>
      </c>
      <c r="Y793" s="31">
        <f>((uNES*L793+ uOCEX*G793+uEREX*H793+uHOEX*I793+uNES*S793+ uOCEX*N793+uEREX*O793+uHOEX*P793)/('Life tables'!$I$2/2))/(1+oDR)^(((cycle + 0.5)/('Life tables'!$I$2/2)))</f>
        <v>8.2459798049317872</v>
      </c>
      <c r="Z793" s="100">
        <f t="shared" si="228"/>
        <v>123208.88176527033</v>
      </c>
      <c r="AA793" s="107">
        <f>((L793+G793+H793+I793+N793+O793+P793+S793)/('Life tables'!$I$2/2))</f>
        <v>19.616432147081131</v>
      </c>
      <c r="AB793" s="31">
        <f>((uNES*L793+ uOCEX*G793+uEREX*H793+uHOEX*I793+uNES*S793+ uOCEX*N793+uEREX*O793+uHOEX*P793)/('Life tables'!$I$2/2))</f>
        <v>12.928615291094401</v>
      </c>
    </row>
    <row r="794" spans="1:28" x14ac:dyDescent="0.25">
      <c r="A794" s="4">
        <v>788</v>
      </c>
      <c r="C794" s="105">
        <f>IF(male=0,VLOOKUP((($A$5:$A$1570/'Life tables'!$I$2)*2)+age,lifetable,13,1),IF(male=1,VLOOKUP((($A$5:$A$1570/'Life tables'!$I$2)*2)+age,lifetable,10,1),"error"))</f>
        <v>6.6122671421597889E-4</v>
      </c>
      <c r="F794" s="96">
        <f t="shared" si="216"/>
        <v>78.59224045284742</v>
      </c>
      <c r="G794" s="96">
        <f t="shared" si="217"/>
        <v>7.8947550379854627</v>
      </c>
      <c r="H794" s="96">
        <f t="shared" si="218"/>
        <v>0.45087605203392012</v>
      </c>
      <c r="I794" s="96">
        <f t="shared" si="219"/>
        <v>0.18066176993775937</v>
      </c>
      <c r="J794" s="96">
        <f t="shared" si="220"/>
        <v>5.7605101529741055E-2</v>
      </c>
      <c r="K794" s="96">
        <f t="shared" si="221"/>
        <v>0.18878146438058502</v>
      </c>
      <c r="L794" s="96">
        <f t="shared" si="229"/>
        <v>69.819561026979954</v>
      </c>
      <c r="M794" s="96">
        <f t="shared" si="222"/>
        <v>432.83658944817091</v>
      </c>
      <c r="N794" s="96">
        <f t="shared" si="223"/>
        <v>41.683101359511333</v>
      </c>
      <c r="O794" s="96">
        <f t="shared" si="224"/>
        <v>0.99497130878264395</v>
      </c>
      <c r="P794" s="96">
        <f t="shared" si="225"/>
        <v>0.99497130878264395</v>
      </c>
      <c r="Q794" s="96">
        <f t="shared" si="226"/>
        <v>0.31508089920203697</v>
      </c>
      <c r="R794" s="96">
        <f t="shared" si="227"/>
        <v>7.7994925650555283E-2</v>
      </c>
      <c r="S794" s="96">
        <f t="shared" si="230"/>
        <v>388.77046964624168</v>
      </c>
      <c r="T794" s="96">
        <f t="shared" si="231"/>
        <v>145.33892080523125</v>
      </c>
      <c r="U794" s="96">
        <f t="shared" si="232"/>
        <v>343.87171168451414</v>
      </c>
      <c r="V794" s="32">
        <f t="shared" si="233"/>
        <v>1000.0000000000008</v>
      </c>
      <c r="W794" s="100">
        <f>IF(A794=1,((cPH1_+cPHr+(cNES*L794+(cNES+cOSEX)*G794+(cNES+cEREX)*H794+(cNES+cHOEX)*I794+(cNES+cNES)*S794+(cNES+cOSEX)*N794+(cNES+cEREX)*O794+(cNES+cHOEX)*P794)))/(1+cDR)^(A$6:A$65537 + 0.5),(cPHr+(cNES*L794+(cNES+cOSEX)*G794+(cNES+cEREX)*H794+(cNES+cHOEX)*I794+(cNES+cNES)*S794+(cNES+cOSEX)*N794+(cNES+cEREX)*O794+(cNES+cHOEX)*P794))/(1+cDR)^(((cycle + 0.5)/('Life tables'!$I$2/2))))</f>
        <v>21122.87264388664</v>
      </c>
      <c r="X794" s="107">
        <f>((L794+G794+H794+I794+N794+O794+P794+S794)/('Life tables'!$I$2/2))/(1+oDR)^(((cycle + 0.5)/('Life tables'!$I$2/2)))</f>
        <v>12.488748063077347</v>
      </c>
      <c r="Y794" s="31">
        <f>((uNES*L794+ uOCEX*G794+uEREX*H794+uHOEX*I794+uNES*S794+ uOCEX*N794+uEREX*O794+uHOEX*P794)/('Life tables'!$I$2/2))/(1+oDR)^(((cycle + 0.5)/('Life tables'!$I$2/2)))</f>
        <v>8.2309676899520383</v>
      </c>
      <c r="Z794" s="100">
        <f t="shared" si="228"/>
        <v>123054.86284676247</v>
      </c>
      <c r="AA794" s="107">
        <f>((L794+G794+H794+I794+N794+O794+P794+S794)/('Life tables'!$I$2/2))</f>
        <v>19.59190484266335</v>
      </c>
      <c r="AB794" s="31">
        <f>((uNES*L794+ uOCEX*G794+uEREX*H794+uHOEX*I794+uNES*S794+ uOCEX*N794+uEREX*O794+uHOEX*P794)/('Life tables'!$I$2/2))</f>
        <v>12.912450065458428</v>
      </c>
    </row>
    <row r="795" spans="1:28" x14ac:dyDescent="0.25">
      <c r="A795" s="4">
        <v>789</v>
      </c>
      <c r="C795" s="105">
        <f>IF(male=0,VLOOKUP((($A$5:$A$1570/'Life tables'!$I$2)*2)+age,lifetable,13,1),IF(male=1,VLOOKUP((($A$5:$A$1570/'Life tables'!$I$2)*2)+age,lifetable,10,1),"error"))</f>
        <v>6.6122671421597889E-4</v>
      </c>
      <c r="F795" s="96">
        <f t="shared" si="216"/>
        <v>78.493939965600575</v>
      </c>
      <c r="G795" s="96">
        <f t="shared" si="217"/>
        <v>7.8848805483099316</v>
      </c>
      <c r="H795" s="96">
        <f t="shared" si="218"/>
        <v>0.45031211168373431</v>
      </c>
      <c r="I795" s="96">
        <f t="shared" si="219"/>
        <v>0.18043580437284568</v>
      </c>
      <c r="J795" s="96">
        <f t="shared" si="220"/>
        <v>5.7533051038297506E-2</v>
      </c>
      <c r="K795" s="96">
        <f t="shared" si="221"/>
        <v>0.18854534297947906</v>
      </c>
      <c r="L795" s="96">
        <f t="shared" si="229"/>
        <v>69.732233107216288</v>
      </c>
      <c r="M795" s="96">
        <f t="shared" si="222"/>
        <v>432.29542754465479</v>
      </c>
      <c r="N795" s="96">
        <f t="shared" si="223"/>
        <v>41.630986295706478</v>
      </c>
      <c r="O795" s="96">
        <f t="shared" si="224"/>
        <v>0.99372732761161775</v>
      </c>
      <c r="P795" s="96">
        <f t="shared" si="225"/>
        <v>0.99372732761161775</v>
      </c>
      <c r="Q795" s="96">
        <f t="shared" si="226"/>
        <v>0.3146869635151508</v>
      </c>
      <c r="R795" s="96">
        <f t="shared" si="227"/>
        <v>7.7897411060849575E-2</v>
      </c>
      <c r="S795" s="96">
        <f t="shared" si="230"/>
        <v>388.28440221914906</v>
      </c>
      <c r="T795" s="96">
        <f t="shared" si="231"/>
        <v>145.7111408197847</v>
      </c>
      <c r="U795" s="96">
        <f t="shared" si="232"/>
        <v>344.13815443855447</v>
      </c>
      <c r="V795" s="32">
        <f t="shared" si="233"/>
        <v>1000.0000000000007</v>
      </c>
      <c r="W795" s="100">
        <f>IF(A795=1,((cPH1_+cPHr+(cNES*L795+(cNES+cOSEX)*G795+(cNES+cEREX)*H795+(cNES+cHOEX)*I795+(cNES+cNES)*S795+(cNES+cOSEX)*N795+(cNES+cEREX)*O795+(cNES+cHOEX)*P795)))/(1+cDR)^(A$6:A$65537 + 0.5),(cPHr+(cNES*L795+(cNES+cOSEX)*G795+(cNES+cEREX)*H795+(cNES+cHOEX)*I795+(cNES+cNES)*S795+(cNES+cOSEX)*N795+(cNES+cEREX)*O795+(cNES+cHOEX)*P795))/(1+cDR)^(((cycle + 0.5)/('Life tables'!$I$2/2))))</f>
        <v>21049.370374045884</v>
      </c>
      <c r="X795" s="107">
        <f>((L795+G795+H795+I795+N795+O795+P795+S795)/('Life tables'!$I$2/2))/(1+oDR)^(((cycle + 0.5)/('Life tables'!$I$2/2)))</f>
        <v>12.466011829895564</v>
      </c>
      <c r="Y795" s="31">
        <f>((uNES*L795+ uOCEX*G795+uEREX*H795+uHOEX*I795+uNES*S795+ uOCEX*N795+uEREX*O795+uHOEX*P795)/('Life tables'!$I$2/2))/(1+oDR)^(((cycle + 0.5)/('Life tables'!$I$2/2)))</f>
        <v>8.2159829062298417</v>
      </c>
      <c r="Z795" s="100">
        <f t="shared" si="228"/>
        <v>122901.03636175225</v>
      </c>
      <c r="AA795" s="107">
        <f>((L795+G795+H795+I795+N795+O795+P795+S795)/('Life tables'!$I$2/2))</f>
        <v>19.567408208659725</v>
      </c>
      <c r="AB795" s="31">
        <f>((uNES*L795+ uOCEX*G795+uEREX*H795+uHOEX*I795+uNES*S795+ uOCEX*N795+uEREX*O795+uHOEX*P795)/('Life tables'!$I$2/2))</f>
        <v>12.896305053716336</v>
      </c>
    </row>
    <row r="796" spans="1:28" x14ac:dyDescent="0.25">
      <c r="A796" s="4">
        <v>790</v>
      </c>
      <c r="C796" s="105">
        <f>IF(male=0,VLOOKUP((($A$5:$A$1570/'Life tables'!$I$2)*2)+age,lifetable,13,1),IF(male=1,VLOOKUP((($A$5:$A$1570/'Life tables'!$I$2)*2)+age,lifetable,10,1),"error"))</f>
        <v>6.6122671421597889E-4</v>
      </c>
      <c r="F796" s="96">
        <f t="shared" si="216"/>
        <v>78.395763961114042</v>
      </c>
      <c r="G796" s="96">
        <f t="shared" si="217"/>
        <v>7.8750185631882026</v>
      </c>
      <c r="H796" s="96">
        <f t="shared" si="218"/>
        <v>0.44974888547905689</v>
      </c>
      <c r="I796" s="96">
        <f t="shared" si="219"/>
        <v>0.18021012495928326</v>
      </c>
      <c r="J796" s="96">
        <f t="shared" si="220"/>
        <v>5.7461091787948559E-2</v>
      </c>
      <c r="K796" s="96">
        <f t="shared" si="221"/>
        <v>0.18830952059056111</v>
      </c>
      <c r="L796" s="96">
        <f t="shared" si="229"/>
        <v>69.645015775108988</v>
      </c>
      <c r="M796" s="96">
        <f t="shared" si="222"/>
        <v>431.75494078054754</v>
      </c>
      <c r="N796" s="96">
        <f t="shared" si="223"/>
        <v>41.57893624928947</v>
      </c>
      <c r="O796" s="96">
        <f t="shared" si="224"/>
        <v>0.99248489839890008</v>
      </c>
      <c r="P796" s="96">
        <f t="shared" si="225"/>
        <v>0.99248489839890008</v>
      </c>
      <c r="Q796" s="96">
        <f t="shared" si="226"/>
        <v>0.31429351929210397</v>
      </c>
      <c r="R796" s="96">
        <f t="shared" si="227"/>
        <v>7.7800018127790485E-2</v>
      </c>
      <c r="S796" s="96">
        <f t="shared" si="230"/>
        <v>387.79894119704039</v>
      </c>
      <c r="T796" s="96">
        <f t="shared" si="231"/>
        <v>146.08289543086477</v>
      </c>
      <c r="U796" s="96">
        <f t="shared" si="232"/>
        <v>344.40426397727282</v>
      </c>
      <c r="V796" s="32">
        <f t="shared" si="233"/>
        <v>1000.0000000000009</v>
      </c>
      <c r="W796" s="100">
        <f>IF(A796=1,((cPH1_+cPHr+(cNES*L796+(cNES+cOSEX)*G796+(cNES+cEREX)*H796+(cNES+cHOEX)*I796+(cNES+cNES)*S796+(cNES+cOSEX)*N796+(cNES+cEREX)*O796+(cNES+cHOEX)*P796)))/(1+cDR)^(A$6:A$65537 + 0.5),(cPHr+(cNES*L796+(cNES+cOSEX)*G796+(cNES+cEREX)*H796+(cNES+cHOEX)*I796+(cNES+cNES)*S796+(cNES+cOSEX)*N796+(cNES+cEREX)*O796+(cNES+cHOEX)*P796))/(1+cDR)^(((cycle + 0.5)/('Life tables'!$I$2/2))))</f>
        <v>20976.123857613624</v>
      </c>
      <c r="X796" s="107">
        <f>((L796+G796+H796+I796+N796+O796+P796+S796)/('Life tables'!$I$2/2))/(1+oDR)^(((cycle + 0.5)/('Life tables'!$I$2/2)))</f>
        <v>12.44331699059151</v>
      </c>
      <c r="Y796" s="31">
        <f>((uNES*L796+ uOCEX*G796+uEREX*H796+uHOEX*I796+uNES*S796+ uOCEX*N796+uEREX*O796+uHOEX*P796)/('Life tables'!$I$2/2))/(1+oDR)^(((cycle + 0.5)/('Life tables'!$I$2/2)))</f>
        <v>8.2010254039510961</v>
      </c>
      <c r="Z796" s="100">
        <f t="shared" si="228"/>
        <v>122747.40207637232</v>
      </c>
      <c r="AA796" s="107">
        <f>((L796+G796+H796+I796+N796+O796+P796+S796)/('Life tables'!$I$2/2))</f>
        <v>19.542942206584723</v>
      </c>
      <c r="AB796" s="31">
        <f>((uNES*L796+ uOCEX*G796+uEREX*H796+uHOEX*I796+uNES*S796+ uOCEX*N796+uEREX*O796+uHOEX*P796)/('Life tables'!$I$2/2))</f>
        <v>12.880180230507062</v>
      </c>
    </row>
    <row r="797" spans="1:28" x14ac:dyDescent="0.25">
      <c r="A797" s="4">
        <v>791</v>
      </c>
      <c r="C797" s="105">
        <f>IF(male=0,VLOOKUP((($A$5:$A$1570/'Life tables'!$I$2)*2)+age,lifetable,13,1),IF(male=1,VLOOKUP((($A$5:$A$1570/'Life tables'!$I$2)*2)+age,lifetable,10,1),"error"))</f>
        <v>6.6122671421597889E-4</v>
      </c>
      <c r="F797" s="96">
        <f t="shared" si="216"/>
        <v>78.297712209456904</v>
      </c>
      <c r="G797" s="96">
        <f t="shared" si="217"/>
        <v>7.8651690595232333</v>
      </c>
      <c r="H797" s="96">
        <f t="shared" si="218"/>
        <v>0.44918637210079654</v>
      </c>
      <c r="I797" s="96">
        <f t="shared" si="219"/>
        <v>0.1799847311685247</v>
      </c>
      <c r="J797" s="96">
        <f t="shared" si="220"/>
        <v>5.7389223610163673E-2</v>
      </c>
      <c r="K797" s="96">
        <f t="shared" si="221"/>
        <v>0.18807399666152869</v>
      </c>
      <c r="L797" s="96">
        <f t="shared" si="229"/>
        <v>69.557908826392662</v>
      </c>
      <c r="M797" s="96">
        <f t="shared" si="222"/>
        <v>431.21512838240631</v>
      </c>
      <c r="N797" s="96">
        <f t="shared" si="223"/>
        <v>41.526951145776088</v>
      </c>
      <c r="O797" s="96">
        <f t="shared" si="224"/>
        <v>0.99124401936656037</v>
      </c>
      <c r="P797" s="96">
        <f t="shared" si="225"/>
        <v>0.99124401936656037</v>
      </c>
      <c r="Q797" s="96">
        <f t="shared" si="226"/>
        <v>0.31390056596987292</v>
      </c>
      <c r="R797" s="96">
        <f t="shared" si="227"/>
        <v>7.7702746712007553E-2</v>
      </c>
      <c r="S797" s="96">
        <f t="shared" si="230"/>
        <v>387.31408588521521</v>
      </c>
      <c r="T797" s="96">
        <f t="shared" si="231"/>
        <v>146.4541852204448</v>
      </c>
      <c r="U797" s="96">
        <f t="shared" si="232"/>
        <v>344.67004072064634</v>
      </c>
      <c r="V797" s="32">
        <f t="shared" si="233"/>
        <v>1000.0000000000007</v>
      </c>
      <c r="W797" s="100">
        <f>IF(A797=1,((cPH1_+cPHr+(cNES*L797+(cNES+cOSEX)*G797+(cNES+cEREX)*H797+(cNES+cHOEX)*I797+(cNES+cNES)*S797+(cNES+cOSEX)*N797+(cNES+cEREX)*O797+(cNES+cHOEX)*P797)))/(1+cDR)^(A$6:A$65537 + 0.5),(cPHr+(cNES*L797+(cNES+cOSEX)*G797+(cNES+cEREX)*H797+(cNES+cHOEX)*I797+(cNES+cNES)*S797+(cNES+cOSEX)*N797+(cNES+cEREX)*O797+(cNES+cHOEX)*P797))/(1+cDR)^(((cycle + 0.5)/('Life tables'!$I$2/2))))</f>
        <v>20903.132205789636</v>
      </c>
      <c r="X797" s="107">
        <f>((L797+G797+H797+I797+N797+O797+P797+S797)/('Life tables'!$I$2/2))/(1+oDR)^(((cycle + 0.5)/('Life tables'!$I$2/2)))</f>
        <v>12.42066346972109</v>
      </c>
      <c r="Y797" s="31">
        <f>((uNES*L797+ uOCEX*G797+uEREX*H797+uHOEX*I797+uNES*S797+ uOCEX*N797+uEREX*O797+uHOEX*P797)/('Life tables'!$I$2/2))/(1+oDR)^(((cycle + 0.5)/('Life tables'!$I$2/2)))</f>
        <v>8.186095133395094</v>
      </c>
      <c r="Z797" s="100">
        <f t="shared" si="228"/>
        <v>122593.9597567295</v>
      </c>
      <c r="AA797" s="107">
        <f>((L797+G797+H797+I797+N797+O797+P797+S797)/('Life tables'!$I$2/2))</f>
        <v>19.518506798007387</v>
      </c>
      <c r="AB797" s="31">
        <f>((uNES*L797+ uOCEX*G797+uEREX*H797+uHOEX*I797+uNES*S797+ uOCEX*N797+uEREX*O797+uHOEX*P797)/('Life tables'!$I$2/2))</f>
        <v>12.864075570505353</v>
      </c>
    </row>
    <row r="798" spans="1:28" x14ac:dyDescent="0.25">
      <c r="A798" s="4">
        <v>792</v>
      </c>
      <c r="C798" s="105">
        <f>IF(male=0,VLOOKUP((($A$5:$A$1570/'Life tables'!$I$2)*2)+age,lifetable,13,1),IF(male=1,VLOOKUP((($A$5:$A$1570/'Life tables'!$I$2)*2)+age,lifetable,10,1),"error"))</f>
        <v>6.6122671421597889E-4</v>
      </c>
      <c r="F798" s="96">
        <f t="shared" si="216"/>
        <v>78.199784484492639</v>
      </c>
      <c r="G798" s="96">
        <f t="shared" si="217"/>
        <v>7.8553320145991359</v>
      </c>
      <c r="H798" s="96">
        <f t="shared" si="218"/>
        <v>0.44862457025162999</v>
      </c>
      <c r="I798" s="96">
        <f t="shared" si="219"/>
        <v>0.17975962248074481</v>
      </c>
      <c r="J798" s="96">
        <f t="shared" si="220"/>
        <v>5.7317446339193411E-2</v>
      </c>
      <c r="K798" s="96">
        <f t="shared" si="221"/>
        <v>0.18783877064919347</v>
      </c>
      <c r="L798" s="96">
        <f t="shared" si="229"/>
        <v>69.470912060172736</v>
      </c>
      <c r="M798" s="96">
        <f t="shared" si="222"/>
        <v>430.67598957441692</v>
      </c>
      <c r="N798" s="96">
        <f t="shared" si="223"/>
        <v>41.475030910453746</v>
      </c>
      <c r="O798" s="96">
        <f t="shared" si="224"/>
        <v>0.99000468873121683</v>
      </c>
      <c r="P798" s="96">
        <f t="shared" si="225"/>
        <v>0.99000468873121683</v>
      </c>
      <c r="Q798" s="96">
        <f t="shared" si="226"/>
        <v>0.31350810298370868</v>
      </c>
      <c r="R798" s="96">
        <f t="shared" si="227"/>
        <v>7.7605596673703092E-2</v>
      </c>
      <c r="S798" s="96">
        <f t="shared" si="230"/>
        <v>386.82983558684333</v>
      </c>
      <c r="T798" s="96">
        <f t="shared" si="231"/>
        <v>146.82501076976772</v>
      </c>
      <c r="U798" s="96">
        <f t="shared" si="232"/>
        <v>344.93548508796925</v>
      </c>
      <c r="V798" s="32">
        <f t="shared" si="233"/>
        <v>1000.0000000000007</v>
      </c>
      <c r="W798" s="100">
        <f>IF(A798=1,((cPH1_+cPHr+(cNES*L798+(cNES+cOSEX)*G798+(cNES+cEREX)*H798+(cNES+cHOEX)*I798+(cNES+cNES)*S798+(cNES+cOSEX)*N798+(cNES+cEREX)*O798+(cNES+cHOEX)*P798)))/(1+cDR)^(A$6:A$65537 + 0.5),(cPHr+(cNES*L798+(cNES+cOSEX)*G798+(cNES+cEREX)*H798+(cNES+cHOEX)*I798+(cNES+cNES)*S798+(cNES+cOSEX)*N798+(cNES+cEREX)*O798+(cNES+cHOEX)*P798))/(1+cDR)^(((cycle + 0.5)/('Life tables'!$I$2/2))))</f>
        <v>20830.394532807415</v>
      </c>
      <c r="X798" s="107">
        <f>((L798+G798+H798+I798+N798+O798+P798+S798)/('Life tables'!$I$2/2))/(1+oDR)^(((cycle + 0.5)/('Life tables'!$I$2/2)))</f>
        <v>12.398051191981621</v>
      </c>
      <c r="Y798" s="31">
        <f>((uNES*L798+ uOCEX*G798+uEREX*H798+uHOEX*I798+uNES*S798+ uOCEX*N798+uEREX*O798+uHOEX*P798)/('Life tables'!$I$2/2))/(1+oDR)^(((cycle + 0.5)/('Life tables'!$I$2/2)))</f>
        <v>8.1711920449342212</v>
      </c>
      <c r="Z798" s="100">
        <f t="shared" si="228"/>
        <v>122440.70916891984</v>
      </c>
      <c r="AA798" s="107">
        <f>((L798+G798+H798+I798+N798+O798+P798+S798)/('Life tables'!$I$2/2))</f>
        <v>19.494101944550984</v>
      </c>
      <c r="AB798" s="31">
        <f>((uNES*L798+ uOCEX*G798+uEREX*H798+uHOEX*I798+uNES*S798+ uOCEX*N798+uEREX*O798+uHOEX*P798)/('Life tables'!$I$2/2))</f>
        <v>12.847991048421529</v>
      </c>
    </row>
    <row r="799" spans="1:28" x14ac:dyDescent="0.25">
      <c r="A799" s="4">
        <v>793</v>
      </c>
      <c r="C799" s="105">
        <f>IF(male=0,VLOOKUP((($A$5:$A$1570/'Life tables'!$I$2)*2)+age,lifetable,13,1),IF(male=1,VLOOKUP((($A$5:$A$1570/'Life tables'!$I$2)*2)+age,lifetable,10,1),"error"))</f>
        <v>6.6122671421597889E-4</v>
      </c>
      <c r="F799" s="96">
        <f t="shared" si="216"/>
        <v>78.101980563708722</v>
      </c>
      <c r="G799" s="96">
        <f t="shared" si="217"/>
        <v>7.8455074060640628</v>
      </c>
      <c r="H799" s="96">
        <f t="shared" si="218"/>
        <v>0.44806347865502449</v>
      </c>
      <c r="I799" s="96">
        <f t="shared" si="219"/>
        <v>0.179534798384449</v>
      </c>
      <c r="J799" s="96">
        <f t="shared" si="220"/>
        <v>5.7245759811944651E-2</v>
      </c>
      <c r="K799" s="96">
        <f t="shared" si="221"/>
        <v>0.18760384201907218</v>
      </c>
      <c r="L799" s="96">
        <f t="shared" si="229"/>
        <v>69.384025278774175</v>
      </c>
      <c r="M799" s="96">
        <f t="shared" si="222"/>
        <v>430.13752357855509</v>
      </c>
      <c r="N799" s="96">
        <f t="shared" si="223"/>
        <v>41.423175468397027</v>
      </c>
      <c r="O799" s="96">
        <f t="shared" si="224"/>
        <v>0.98876690470440742</v>
      </c>
      <c r="P799" s="96">
        <f t="shared" si="225"/>
        <v>0.98876690470440742</v>
      </c>
      <c r="Q799" s="96">
        <f t="shared" si="226"/>
        <v>0.31311612976725262</v>
      </c>
      <c r="R799" s="96">
        <f t="shared" si="227"/>
        <v>7.7508567872681136E-2</v>
      </c>
      <c r="S799" s="96">
        <f t="shared" si="230"/>
        <v>386.34618960310934</v>
      </c>
      <c r="T799" s="96">
        <f t="shared" si="231"/>
        <v>147.1953726593469</v>
      </c>
      <c r="U799" s="96">
        <f t="shared" si="232"/>
        <v>345.200597497861</v>
      </c>
      <c r="V799" s="32">
        <f t="shared" si="233"/>
        <v>1000.0000000000009</v>
      </c>
      <c r="W799" s="100">
        <f>IF(A799=1,((cPH1_+cPHr+(cNES*L799+(cNES+cOSEX)*G799+(cNES+cEREX)*H799+(cNES+cHOEX)*I799+(cNES+cNES)*S799+(cNES+cOSEX)*N799+(cNES+cEREX)*O799+(cNES+cHOEX)*P799)))/(1+cDR)^(A$6:A$65537 + 0.5),(cPHr+(cNES*L799+(cNES+cOSEX)*G799+(cNES+cEREX)*H799+(cNES+cHOEX)*I799+(cNES+cNES)*S799+(cNES+cOSEX)*N799+(cNES+cEREX)*O799+(cNES+cHOEX)*P799))/(1+cDR)^(((cycle + 0.5)/('Life tables'!$I$2/2))))</f>
        <v>20757.909955926581</v>
      </c>
      <c r="X799" s="107">
        <f>((L799+G799+H799+I799+N799+O799+P799+S799)/('Life tables'!$I$2/2))/(1+oDR)^(((cycle + 0.5)/('Life tables'!$I$2/2)))</f>
        <v>12.375480082211396</v>
      </c>
      <c r="Y799" s="31">
        <f>((uNES*L799+ uOCEX*G799+uEREX*H799+uHOEX*I799+uNES*S799+ uOCEX*N799+uEREX*O799+uHOEX*P799)/('Life tables'!$I$2/2))/(1+oDR)^(((cycle + 0.5)/('Life tables'!$I$2/2)))</f>
        <v>8.1563160890336643</v>
      </c>
      <c r="Z799" s="100">
        <f t="shared" si="228"/>
        <v>122287.65007904317</v>
      </c>
      <c r="AA799" s="107">
        <f>((L799+G799+H799+I799+N799+O799+P799+S799)/('Life tables'!$I$2/2))</f>
        <v>19.469727607892654</v>
      </c>
      <c r="AB799" s="31">
        <f>((uNES*L799+ uOCEX*G799+uEREX*H799+uHOEX*I799+uNES*S799+ uOCEX*N799+uEREX*O799+uHOEX*P799)/('Life tables'!$I$2/2))</f>
        <v>12.831926639001248</v>
      </c>
    </row>
    <row r="800" spans="1:28" x14ac:dyDescent="0.25">
      <c r="A800" s="4">
        <v>794</v>
      </c>
      <c r="C800" s="105">
        <f>IF(male=0,VLOOKUP((($A$5:$A$1570/'Life tables'!$I$2)*2)+age,lifetable,13,1),IF(male=1,VLOOKUP((($A$5:$A$1570/'Life tables'!$I$2)*2)+age,lifetable,10,1),"error"))</f>
        <v>6.6122671421597889E-4</v>
      </c>
      <c r="F800" s="96">
        <f t="shared" si="216"/>
        <v>78.004300228054447</v>
      </c>
      <c r="G800" s="96">
        <f t="shared" si="217"/>
        <v>7.8356952119139125</v>
      </c>
      <c r="H800" s="96">
        <f t="shared" si="218"/>
        <v>0.44750309605430744</v>
      </c>
      <c r="I800" s="96">
        <f t="shared" si="219"/>
        <v>0.17931025837610043</v>
      </c>
      <c r="J800" s="96">
        <f t="shared" si="220"/>
        <v>5.7174163867861609E-2</v>
      </c>
      <c r="K800" s="96">
        <f t="shared" si="221"/>
        <v>0.18736921024499692</v>
      </c>
      <c r="L800" s="96">
        <f t="shared" si="229"/>
        <v>69.29724828759727</v>
      </c>
      <c r="M800" s="96">
        <f t="shared" si="222"/>
        <v>429.59972961473835</v>
      </c>
      <c r="N800" s="96">
        <f t="shared" si="223"/>
        <v>41.371384744482292</v>
      </c>
      <c r="O800" s="96">
        <f t="shared" si="224"/>
        <v>0.98753066549293889</v>
      </c>
      <c r="P800" s="96">
        <f t="shared" si="225"/>
        <v>0.98753066549293889</v>
      </c>
      <c r="Q800" s="96">
        <f t="shared" si="226"/>
        <v>0.3127246457526483</v>
      </c>
      <c r="R800" s="96">
        <f t="shared" si="227"/>
        <v>7.7411660168374807E-2</v>
      </c>
      <c r="S800" s="96">
        <f t="shared" si="230"/>
        <v>385.86314723334914</v>
      </c>
      <c r="T800" s="96">
        <f t="shared" si="231"/>
        <v>147.56527146896741</v>
      </c>
      <c r="U800" s="96">
        <f t="shared" si="232"/>
        <v>345.46537836827434</v>
      </c>
      <c r="V800" s="32">
        <f t="shared" si="233"/>
        <v>1000.0000000000007</v>
      </c>
      <c r="W800" s="100">
        <f>IF(A800=1,((cPH1_+cPHr+(cNES*L800+(cNES+cOSEX)*G800+(cNES+cEREX)*H800+(cNES+cHOEX)*I800+(cNES+cNES)*S800+(cNES+cOSEX)*N800+(cNES+cEREX)*O800+(cNES+cHOEX)*P800)))/(1+cDR)^(A$6:A$65537 + 0.5),(cPHr+(cNES*L800+(cNES+cOSEX)*G800+(cNES+cEREX)*H800+(cNES+cHOEX)*I800+(cNES+cNES)*S800+(cNES+cOSEX)*N800+(cNES+cEREX)*O800+(cNES+cHOEX)*P800))/(1+cDR)^(((cycle + 0.5)/('Life tables'!$I$2/2))))</f>
        <v>20685.677595425044</v>
      </c>
      <c r="X800" s="107">
        <f>((L800+G800+H800+I800+N800+O800+P800+S800)/('Life tables'!$I$2/2))/(1+oDR)^(((cycle + 0.5)/('Life tables'!$I$2/2)))</f>
        <v>12.352950065389209</v>
      </c>
      <c r="Y800" s="31">
        <f>((uNES*L800+ uOCEX*G800+uEREX*H800+uHOEX*I800+uNES*S800+ uOCEX*N800+uEREX*O800+uHOEX*P800)/('Life tables'!$I$2/2))/(1+oDR)^(((cycle + 0.5)/('Life tables'!$I$2/2)))</f>
        <v>8.1414672162511206</v>
      </c>
      <c r="Z800" s="100">
        <f t="shared" si="228"/>
        <v>122134.78225321634</v>
      </c>
      <c r="AA800" s="107">
        <f>((L800+G800+H800+I800+N800+O800+P800+S800)/('Life tables'!$I$2/2))</f>
        <v>19.445383749763014</v>
      </c>
      <c r="AB800" s="31">
        <f>((uNES*L800+ uOCEX*G800+uEREX*H800+uHOEX*I800+uNES*S800+ uOCEX*N800+uEREX*O800+uHOEX*P800)/('Life tables'!$I$2/2))</f>
        <v>12.815882317025281</v>
      </c>
    </row>
    <row r="801" spans="1:28" x14ac:dyDescent="0.25">
      <c r="A801" s="4">
        <v>795</v>
      </c>
      <c r="C801" s="105">
        <f>IF(male=0,VLOOKUP((($A$5:$A$1570/'Life tables'!$I$2)*2)+age,lifetable,13,1),IF(male=1,VLOOKUP((($A$5:$A$1570/'Life tables'!$I$2)*2)+age,lifetable,10,1),"error"))</f>
        <v>6.6122671421597889E-4</v>
      </c>
      <c r="F801" s="96">
        <f t="shared" si="216"/>
        <v>77.906743261786218</v>
      </c>
      <c r="G801" s="96">
        <f t="shared" si="217"/>
        <v>7.8258954104767868</v>
      </c>
      <c r="H801" s="96">
        <f t="shared" si="218"/>
        <v>0.44694342121177871</v>
      </c>
      <c r="I801" s="96">
        <f t="shared" si="219"/>
        <v>0.17908600195976437</v>
      </c>
      <c r="J801" s="96">
        <f t="shared" si="220"/>
        <v>5.7102658348812466E-2</v>
      </c>
      <c r="K801" s="96">
        <f t="shared" si="221"/>
        <v>0.18713487480874361</v>
      </c>
      <c r="L801" s="96">
        <f t="shared" si="229"/>
        <v>69.210580894980339</v>
      </c>
      <c r="M801" s="96">
        <f t="shared" si="222"/>
        <v>429.06260690097264</v>
      </c>
      <c r="N801" s="96">
        <f t="shared" si="223"/>
        <v>41.319658663401817</v>
      </c>
      <c r="O801" s="96">
        <f t="shared" si="224"/>
        <v>0.98629596929922358</v>
      </c>
      <c r="P801" s="96">
        <f t="shared" si="225"/>
        <v>0.98629596929922358</v>
      </c>
      <c r="Q801" s="96">
        <f t="shared" si="226"/>
        <v>0.3123336503706477</v>
      </c>
      <c r="R801" s="96">
        <f t="shared" si="227"/>
        <v>7.7314873419872809E-2</v>
      </c>
      <c r="S801" s="96">
        <f t="shared" si="230"/>
        <v>385.38070777518186</v>
      </c>
      <c r="T801" s="96">
        <f t="shared" si="231"/>
        <v>147.93470777768687</v>
      </c>
      <c r="U801" s="96">
        <f t="shared" si="232"/>
        <v>345.72982811650297</v>
      </c>
      <c r="V801" s="32">
        <f t="shared" si="233"/>
        <v>1000.0000000000006</v>
      </c>
      <c r="W801" s="100">
        <f>IF(A801=1,((cPH1_+cPHr+(cNES*L801+(cNES+cOSEX)*G801+(cNES+cEREX)*H801+(cNES+cHOEX)*I801+(cNES+cNES)*S801+(cNES+cOSEX)*N801+(cNES+cEREX)*O801+(cNES+cHOEX)*P801)))/(1+cDR)^(A$6:A$65537 + 0.5),(cPHr+(cNES*L801+(cNES+cOSEX)*G801+(cNES+cEREX)*H801+(cNES+cHOEX)*I801+(cNES+cNES)*S801+(cNES+cOSEX)*N801+(cNES+cEREX)*O801+(cNES+cHOEX)*P801))/(1+cDR)^(((cycle + 0.5)/('Life tables'!$I$2/2))))</f>
        <v>20613.696574591217</v>
      </c>
      <c r="X801" s="107">
        <f>((L801+G801+H801+I801+N801+O801+P801+S801)/('Life tables'!$I$2/2))/(1+oDR)^(((cycle + 0.5)/('Life tables'!$I$2/2)))</f>
        <v>12.330461066633953</v>
      </c>
      <c r="Y801" s="31">
        <f>((uNES*L801+ uOCEX*G801+uEREX*H801+uHOEX*I801+uNES*S801+ uOCEX*N801+uEREX*O801+uHOEX*P801)/('Life tables'!$I$2/2))/(1+oDR)^(((cycle + 0.5)/('Life tables'!$I$2/2)))</f>
        <v>8.1266453772365246</v>
      </c>
      <c r="Z801" s="100">
        <f t="shared" si="228"/>
        <v>121982.10545758648</v>
      </c>
      <c r="AA801" s="107">
        <f>((L801+G801+H801+I801+N801+O801+P801+S801)/('Life tables'!$I$2/2))</f>
        <v>19.421070331945895</v>
      </c>
      <c r="AB801" s="31">
        <f>((uNES*L801+ uOCEX*G801+uEREX*H801+uHOEX*I801+uNES*S801+ uOCEX*N801+uEREX*O801+uHOEX*P801)/('Life tables'!$I$2/2))</f>
        <v>12.799858057309324</v>
      </c>
    </row>
    <row r="802" spans="1:28" x14ac:dyDescent="0.25">
      <c r="A802" s="4">
        <v>796</v>
      </c>
      <c r="C802" s="105">
        <f>IF(male=0,VLOOKUP((($A$5:$A$1570/'Life tables'!$I$2)*2)+age,lifetable,13,1),IF(male=1,VLOOKUP((($A$5:$A$1570/'Life tables'!$I$2)*2)+age,lifetable,10,1),"error"))</f>
        <v>6.6122671421597889E-4</v>
      </c>
      <c r="F802" s="96">
        <f t="shared" si="216"/>
        <v>77.809309452320335</v>
      </c>
      <c r="G802" s="96">
        <f t="shared" si="217"/>
        <v>7.8161079803982112</v>
      </c>
      <c r="H802" s="96">
        <f t="shared" si="218"/>
        <v>0.44638445290786632</v>
      </c>
      <c r="I802" s="96">
        <f t="shared" si="219"/>
        <v>0.17886202864676987</v>
      </c>
      <c r="J802" s="96">
        <f t="shared" si="220"/>
        <v>5.7031243098981554E-2</v>
      </c>
      <c r="K802" s="96">
        <f t="shared" si="221"/>
        <v>0.18690083519967834</v>
      </c>
      <c r="L802" s="96">
        <f t="shared" si="229"/>
        <v>69.124022912068824</v>
      </c>
      <c r="M802" s="96">
        <f t="shared" si="222"/>
        <v>428.52615465349055</v>
      </c>
      <c r="N802" s="96">
        <f t="shared" si="223"/>
        <v>41.2679971496771</v>
      </c>
      <c r="O802" s="96">
        <f t="shared" si="224"/>
        <v>0.9850628143215977</v>
      </c>
      <c r="P802" s="96">
        <f t="shared" si="225"/>
        <v>0.9850628143215977</v>
      </c>
      <c r="Q802" s="96">
        <f t="shared" si="226"/>
        <v>0.3119431430507118</v>
      </c>
      <c r="R802" s="96">
        <f t="shared" si="227"/>
        <v>7.7218207485944296E-2</v>
      </c>
      <c r="S802" s="96">
        <f t="shared" si="230"/>
        <v>384.89887052463359</v>
      </c>
      <c r="T802" s="96">
        <f t="shared" si="231"/>
        <v>148.30368216383656</v>
      </c>
      <c r="U802" s="96">
        <f t="shared" si="232"/>
        <v>345.99394715918862</v>
      </c>
      <c r="V802" s="32">
        <f t="shared" si="233"/>
        <v>1000.0000000000007</v>
      </c>
      <c r="W802" s="100">
        <f>IF(A802=1,((cPH1_+cPHr+(cNES*L802+(cNES+cOSEX)*G802+(cNES+cEREX)*H802+(cNES+cHOEX)*I802+(cNES+cNES)*S802+(cNES+cOSEX)*N802+(cNES+cEREX)*O802+(cNES+cHOEX)*P802)))/(1+cDR)^(A$6:A$65537 + 0.5),(cPHr+(cNES*L802+(cNES+cOSEX)*G802+(cNES+cEREX)*H802+(cNES+cHOEX)*I802+(cNES+cNES)*S802+(cNES+cOSEX)*N802+(cNES+cEREX)*O802+(cNES+cHOEX)*P802))/(1+cDR)^(((cycle + 0.5)/('Life tables'!$I$2/2))))</f>
        <v>20541.966019716034</v>
      </c>
      <c r="X802" s="107">
        <f>((L802+G802+H802+I802+N802+O802+P802+S802)/('Life tables'!$I$2/2))/(1+oDR)^(((cycle + 0.5)/('Life tables'!$I$2/2)))</f>
        <v>12.308013011204189</v>
      </c>
      <c r="Y802" s="31">
        <f>((uNES*L802+ uOCEX*G802+uEREX*H802+uHOEX*I802+uNES*S802+ uOCEX*N802+uEREX*O802+uHOEX*P802)/('Life tables'!$I$2/2))/(1+oDR)^(((cycle + 0.5)/('Life tables'!$I$2/2)))</f>
        <v>8.1118505227317712</v>
      </c>
      <c r="Z802" s="100">
        <f t="shared" si="228"/>
        <v>121829.61945834337</v>
      </c>
      <c r="AA802" s="107">
        <f>((L802+G802+H802+I802+N802+O802+P802+S802)/('Life tables'!$I$2/2))</f>
        <v>19.39678731627798</v>
      </c>
      <c r="AB802" s="31">
        <f>((uNES*L802+ uOCEX*G802+uEREX*H802+uHOEX*I802+uNES*S802+ uOCEX*N802+uEREX*O802+uHOEX*P802)/('Life tables'!$I$2/2))</f>
        <v>12.783853834703766</v>
      </c>
    </row>
    <row r="803" spans="1:28" x14ac:dyDescent="0.25">
      <c r="A803" s="4">
        <v>797</v>
      </c>
      <c r="C803" s="105">
        <f>IF(male=0,VLOOKUP((($A$5:$A$1570/'Life tables'!$I$2)*2)+age,lifetable,13,1),IF(male=1,VLOOKUP((($A$5:$A$1570/'Life tables'!$I$2)*2)+age,lifetable,10,1),"error"))</f>
        <v>6.6122671421597889E-4</v>
      </c>
      <c r="F803" s="96">
        <f t="shared" si="216"/>
        <v>77.711998590092477</v>
      </c>
      <c r="G803" s="96">
        <f t="shared" si="217"/>
        <v>7.8063329006270088</v>
      </c>
      <c r="H803" s="96">
        <f t="shared" si="218"/>
        <v>0.44582618994032008</v>
      </c>
      <c r="I803" s="96">
        <f t="shared" si="219"/>
        <v>0.17863833795538664</v>
      </c>
      <c r="J803" s="96">
        <f t="shared" si="220"/>
        <v>5.6959917964766238E-2</v>
      </c>
      <c r="K803" s="96">
        <f t="shared" si="221"/>
        <v>0.18666709091441988</v>
      </c>
      <c r="L803" s="96">
        <f t="shared" si="229"/>
        <v>69.037574152690581</v>
      </c>
      <c r="M803" s="96">
        <f t="shared" si="222"/>
        <v>427.99037208688316</v>
      </c>
      <c r="N803" s="96">
        <f t="shared" si="223"/>
        <v>41.216400127671577</v>
      </c>
      <c r="O803" s="96">
        <f t="shared" si="224"/>
        <v>0.98383119875462377</v>
      </c>
      <c r="P803" s="96">
        <f t="shared" si="225"/>
        <v>0.98383119875462377</v>
      </c>
      <c r="Q803" s="96">
        <f t="shared" si="226"/>
        <v>0.31155312322110662</v>
      </c>
      <c r="R803" s="96">
        <f t="shared" si="227"/>
        <v>7.7121662225062615E-2</v>
      </c>
      <c r="S803" s="96">
        <f t="shared" si="230"/>
        <v>384.41763477625614</v>
      </c>
      <c r="T803" s="96">
        <f t="shared" si="231"/>
        <v>148.67219520502243</v>
      </c>
      <c r="U803" s="96">
        <f t="shared" si="232"/>
        <v>346.25773591232809</v>
      </c>
      <c r="V803" s="32">
        <f t="shared" si="233"/>
        <v>1000.0000000000009</v>
      </c>
      <c r="W803" s="100">
        <f>IF(A803=1,((cPH1_+cPHr+(cNES*L803+(cNES+cOSEX)*G803+(cNES+cEREX)*H803+(cNES+cHOEX)*I803+(cNES+cNES)*S803+(cNES+cOSEX)*N803+(cNES+cEREX)*O803+(cNES+cHOEX)*P803)))/(1+cDR)^(A$6:A$65537 + 0.5),(cPHr+(cNES*L803+(cNES+cOSEX)*G803+(cNES+cEREX)*H803+(cNES+cHOEX)*I803+(cNES+cNES)*S803+(cNES+cOSEX)*N803+(cNES+cEREX)*O803+(cNES+cHOEX)*P803))/(1+cDR)^(((cycle + 0.5)/('Life tables'!$I$2/2))))</f>
        <v>20470.485060084855</v>
      </c>
      <c r="X803" s="107">
        <f>((L803+G803+H803+I803+N803+O803+P803+S803)/('Life tables'!$I$2/2))/(1+oDR)^(((cycle + 0.5)/('Life tables'!$I$2/2)))</f>
        <v>12.285605824497717</v>
      </c>
      <c r="Y803" s="31">
        <f>((uNES*L803+ uOCEX*G803+uEREX*H803+uHOEX*I803+uNES*S803+ uOCEX*N803+uEREX*O803+uHOEX*P803)/('Life tables'!$I$2/2))/(1+oDR)^(((cycle + 0.5)/('Life tables'!$I$2/2)))</f>
        <v>8.0970826035704349</v>
      </c>
      <c r="Z803" s="100">
        <f t="shared" si="228"/>
        <v>121677.32402173092</v>
      </c>
      <c r="AA803" s="107">
        <f>((L803+G803+H803+I803+N803+O803+P803+S803)/('Life tables'!$I$2/2))</f>
        <v>19.372534664648505</v>
      </c>
      <c r="AB803" s="31">
        <f>((uNES*L803+ uOCEX*G803+uEREX*H803+uHOEX*I803+uNES*S803+ uOCEX*N803+uEREX*O803+uHOEX*P803)/('Life tables'!$I$2/2))</f>
        <v>12.767869624093505</v>
      </c>
    </row>
    <row r="804" spans="1:28" x14ac:dyDescent="0.25">
      <c r="A804" s="4">
        <v>798</v>
      </c>
      <c r="C804" s="105">
        <f>IF(male=0,VLOOKUP((($A$5:$A$1570/'Life tables'!$I$2)*2)+age,lifetable,13,1),IF(male=1,VLOOKUP((($A$5:$A$1570/'Life tables'!$I$2)*2)+age,lifetable,10,1),"error"))</f>
        <v>6.6122671421597889E-4</v>
      </c>
      <c r="F804" s="96">
        <f t="shared" si="216"/>
        <v>77.614810468424054</v>
      </c>
      <c r="G804" s="96">
        <f t="shared" si="217"/>
        <v>7.7965701504018838</v>
      </c>
      <c r="H804" s="96">
        <f t="shared" si="218"/>
        <v>0.44526863112344506</v>
      </c>
      <c r="I804" s="96">
        <f t="shared" si="219"/>
        <v>0.17841492941051793</v>
      </c>
      <c r="J804" s="96">
        <f t="shared" si="220"/>
        <v>5.6888682794679013E-2</v>
      </c>
      <c r="K804" s="96">
        <f t="shared" si="221"/>
        <v>0.18643364145651861</v>
      </c>
      <c r="L804" s="96">
        <f t="shared" si="229"/>
        <v>68.951234433237005</v>
      </c>
      <c r="M804" s="96">
        <f t="shared" si="222"/>
        <v>427.45525841422619</v>
      </c>
      <c r="N804" s="96">
        <f t="shared" si="223"/>
        <v>41.164867521602716</v>
      </c>
      <c r="O804" s="96">
        <f t="shared" si="224"/>
        <v>0.98260112078938111</v>
      </c>
      <c r="P804" s="96">
        <f t="shared" si="225"/>
        <v>0.98260112078938111</v>
      </c>
      <c r="Q804" s="96">
        <f t="shared" si="226"/>
        <v>0.31116359030899532</v>
      </c>
      <c r="R804" s="96">
        <f t="shared" si="227"/>
        <v>7.7025237495428084E-2</v>
      </c>
      <c r="S804" s="96">
        <f t="shared" si="230"/>
        <v>383.93699982324028</v>
      </c>
      <c r="T804" s="96">
        <f t="shared" si="231"/>
        <v>149.0402474781261</v>
      </c>
      <c r="U804" s="96">
        <f t="shared" si="232"/>
        <v>346.52119479128004</v>
      </c>
      <c r="V804" s="32">
        <f t="shared" si="233"/>
        <v>1000.0000000000009</v>
      </c>
      <c r="W804" s="100">
        <f>IF(A804=1,((cPH1_+cPHr+(cNES*L804+(cNES+cOSEX)*G804+(cNES+cEREX)*H804+(cNES+cHOEX)*I804+(cNES+cNES)*S804+(cNES+cOSEX)*N804+(cNES+cEREX)*O804+(cNES+cHOEX)*P804)))/(1+cDR)^(A$6:A$65537 + 0.5),(cPHr+(cNES*L804+(cNES+cOSEX)*G804+(cNES+cEREX)*H804+(cNES+cHOEX)*I804+(cNES+cNES)*S804+(cNES+cOSEX)*N804+(cNES+cEREX)*O804+(cNES+cHOEX)*P804))/(1+cDR)^(((cycle + 0.5)/('Life tables'!$I$2/2))))</f>
        <v>20399.252827969358</v>
      </c>
      <c r="X804" s="107">
        <f>((L804+G804+H804+I804+N804+O804+P804+S804)/('Life tables'!$I$2/2))/(1+oDR)^(((cycle + 0.5)/('Life tables'!$I$2/2)))</f>
        <v>12.263239432051193</v>
      </c>
      <c r="Y804" s="31">
        <f>((uNES*L804+ uOCEX*G804+uEREX*H804+uHOEX*I804+uNES*S804+ uOCEX*N804+uEREX*O804+uHOEX*P804)/('Life tables'!$I$2/2))/(1+oDR)^(((cycle + 0.5)/('Life tables'!$I$2/2)))</f>
        <v>8.0823415706775386</v>
      </c>
      <c r="Z804" s="100">
        <f t="shared" si="228"/>
        <v>121525.21891405854</v>
      </c>
      <c r="AA804" s="107">
        <f>((L804+G804+H804+I804+N804+O804+P804+S804)/('Life tables'!$I$2/2))</f>
        <v>19.348312338998969</v>
      </c>
      <c r="AB804" s="31">
        <f>((uNES*L804+ uOCEX*G804+uEREX*H804+uHOEX*I804+uNES*S804+ uOCEX*N804+uEREX*O804+uHOEX*P804)/('Life tables'!$I$2/2))</f>
        <v>12.751905400397773</v>
      </c>
    </row>
    <row r="805" spans="1:28" x14ac:dyDescent="0.25">
      <c r="A805" s="4">
        <v>799</v>
      </c>
      <c r="C805" s="105">
        <f>IF(male=0,VLOOKUP((($A$5:$A$1570/'Life tables'!$I$2)*2)+age,lifetable,13,1),IF(male=1,VLOOKUP((($A$5:$A$1570/'Life tables'!$I$2)*2)+age,lifetable,10,1),"error"))</f>
        <v>6.6122671421597889E-4</v>
      </c>
      <c r="F805" s="96">
        <f t="shared" si="216"/>
        <v>77.517744883394613</v>
      </c>
      <c r="G805" s="96">
        <f t="shared" si="217"/>
        <v>7.7868197092385989</v>
      </c>
      <c r="H805" s="96">
        <f t="shared" si="218"/>
        <v>0.44471177528736927</v>
      </c>
      <c r="I805" s="96">
        <f t="shared" si="219"/>
        <v>0.17819180254340711</v>
      </c>
      <c r="J805" s="96">
        <f t="shared" si="220"/>
        <v>5.6817537439254023E-2</v>
      </c>
      <c r="K805" s="96">
        <f t="shared" si="221"/>
        <v>0.18620048633615008</v>
      </c>
      <c r="L805" s="96">
        <f t="shared" si="229"/>
        <v>68.865003572549838</v>
      </c>
      <c r="M805" s="96">
        <f t="shared" si="222"/>
        <v>426.92081284720001</v>
      </c>
      <c r="N805" s="96">
        <f t="shared" si="223"/>
        <v>41.113399255553638</v>
      </c>
      <c r="O805" s="96">
        <f t="shared" si="224"/>
        <v>0.98137257861374139</v>
      </c>
      <c r="P805" s="96">
        <f t="shared" si="225"/>
        <v>0.98137257861374139</v>
      </c>
      <c r="Q805" s="96">
        <f t="shared" si="226"/>
        <v>0.31077454374052516</v>
      </c>
      <c r="R805" s="96">
        <f t="shared" si="227"/>
        <v>7.692893315498954E-2</v>
      </c>
      <c r="S805" s="96">
        <f t="shared" si="230"/>
        <v>383.45696495752338</v>
      </c>
      <c r="T805" s="96">
        <f t="shared" si="231"/>
        <v>149.40783955930587</v>
      </c>
      <c r="U805" s="96">
        <f t="shared" si="232"/>
        <v>346.78432421077116</v>
      </c>
      <c r="V805" s="32">
        <f t="shared" si="233"/>
        <v>1000.0000000000008</v>
      </c>
      <c r="W805" s="100">
        <f>IF(A805=1,((cPH1_+cPHr+(cNES*L805+(cNES+cOSEX)*G805+(cNES+cEREX)*H805+(cNES+cHOEX)*I805+(cNES+cNES)*S805+(cNES+cOSEX)*N805+(cNES+cEREX)*O805+(cNES+cHOEX)*P805)))/(1+cDR)^(A$6:A$65537 + 0.5),(cPHr+(cNES*L805+(cNES+cOSEX)*G805+(cNES+cEREX)*H805+(cNES+cHOEX)*I805+(cNES+cNES)*S805+(cNES+cOSEX)*N805+(cNES+cEREX)*O805+(cNES+cHOEX)*P805))/(1+cDR)^(((cycle + 0.5)/('Life tables'!$I$2/2))))</f>
        <v>20328.268458619295</v>
      </c>
      <c r="X805" s="107">
        <f>((L805+G805+H805+I805+N805+O805+P805+S805)/('Life tables'!$I$2/2))/(1+oDR)^(((cycle + 0.5)/('Life tables'!$I$2/2)))</f>
        <v>12.240913759539723</v>
      </c>
      <c r="Y805" s="31">
        <f>((uNES*L805+ uOCEX*G805+uEREX*H805+uHOEX*I805+uNES*S805+ uOCEX*N805+uEREX*O805+uHOEX*P805)/('Life tables'!$I$2/2))/(1+oDR)^(((cycle + 0.5)/('Life tables'!$I$2/2)))</f>
        <v>8.0676273750692591</v>
      </c>
      <c r="Z805" s="100">
        <f t="shared" si="228"/>
        <v>121373.3039017118</v>
      </c>
      <c r="AA805" s="107">
        <f>((L805+G805+H805+I805+N805+O805+P805+S805)/('Life tables'!$I$2/2))</f>
        <v>19.324120301322857</v>
      </c>
      <c r="AB805" s="31">
        <f>((uNES*L805+ uOCEX*G805+uEREX*H805+uHOEX*I805+uNES*S805+ uOCEX*N805+uEREX*O805+uHOEX*P805)/('Life tables'!$I$2/2))</f>
        <v>12.735961138569934</v>
      </c>
    </row>
    <row r="806" spans="1:28" x14ac:dyDescent="0.25">
      <c r="A806" s="4">
        <v>800</v>
      </c>
      <c r="C806" s="105">
        <f>IF(male=0,VLOOKUP((($A$5:$A$1570/'Life tables'!$I$2)*2)+age,lifetable,13,1),IF(male=1,VLOOKUP((($A$5:$A$1570/'Life tables'!$I$2)*2)+age,lifetable,10,1),"error"))</f>
        <v>6.6122671421597889E-4</v>
      </c>
      <c r="F806" s="96">
        <f t="shared" si="216"/>
        <v>77.420801633720529</v>
      </c>
      <c r="G806" s="96">
        <f t="shared" si="217"/>
        <v>7.7770815569177945</v>
      </c>
      <c r="H806" s="96">
        <f t="shared" si="218"/>
        <v>0.44415562127734826</v>
      </c>
      <c r="I806" s="96">
        <f t="shared" si="219"/>
        <v>0.177968956891359</v>
      </c>
      <c r="J806" s="96">
        <f t="shared" si="220"/>
        <v>5.6746481750958054E-2</v>
      </c>
      <c r="K806" s="96">
        <f t="shared" si="221"/>
        <v>0.18596762506982356</v>
      </c>
      <c r="L806" s="96">
        <f t="shared" si="229"/>
        <v>68.778881391813243</v>
      </c>
      <c r="M806" s="96">
        <f t="shared" si="222"/>
        <v>426.38703459620319</v>
      </c>
      <c r="N806" s="96">
        <f t="shared" si="223"/>
        <v>41.061995253484014</v>
      </c>
      <c r="O806" s="96">
        <f t="shared" si="224"/>
        <v>0.98014557041262995</v>
      </c>
      <c r="P806" s="96">
        <f t="shared" si="225"/>
        <v>0.98014557041262995</v>
      </c>
      <c r="Q806" s="96">
        <f t="shared" si="226"/>
        <v>0.31038598294091024</v>
      </c>
      <c r="R806" s="96">
        <f t="shared" si="227"/>
        <v>7.6832749061464867E-2</v>
      </c>
      <c r="S806" s="96">
        <f t="shared" si="230"/>
        <v>382.97752946989152</v>
      </c>
      <c r="T806" s="96">
        <f t="shared" si="231"/>
        <v>149.77497202399775</v>
      </c>
      <c r="U806" s="96">
        <f t="shared" si="232"/>
        <v>347.04712458490246</v>
      </c>
      <c r="V806" s="32">
        <f t="shared" si="233"/>
        <v>1000.0000000000008</v>
      </c>
      <c r="W806" s="100">
        <f>IF(A806=1,((cPH1_+cPHr+(cNES*L806+(cNES+cOSEX)*G806+(cNES+cEREX)*H806+(cNES+cHOEX)*I806+(cNES+cNES)*S806+(cNES+cOSEX)*N806+(cNES+cEREX)*O806+(cNES+cHOEX)*P806)))/(1+cDR)^(A$6:A$65537 + 0.5),(cPHr+(cNES*L806+(cNES+cOSEX)*G806+(cNES+cEREX)*H806+(cNES+cHOEX)*I806+(cNES+cNES)*S806+(cNES+cOSEX)*N806+(cNES+cEREX)*O806+(cNES+cHOEX)*P806))/(1+cDR)^(((cycle + 0.5)/('Life tables'!$I$2/2))))</f>
        <v>20257.531090254161</v>
      </c>
      <c r="X806" s="107">
        <f>((L806+G806+H806+I806+N806+O806+P806+S806)/('Life tables'!$I$2/2))/(1+oDR)^(((cycle + 0.5)/('Life tables'!$I$2/2)))</f>
        <v>12.218628732776459</v>
      </c>
      <c r="Y806" s="31">
        <f>((uNES*L806+ uOCEX*G806+uEREX*H806+uHOEX*I806+uNES*S806+ uOCEX*N806+uEREX*O806+uHOEX*P806)/('Life tables'!$I$2/2))/(1+oDR)^(((cycle + 0.5)/('Life tables'!$I$2/2)))</f>
        <v>8.0529399678526925</v>
      </c>
      <c r="Z806" s="100">
        <f t="shared" si="228"/>
        <v>121221.57875116238</v>
      </c>
      <c r="AA806" s="107">
        <f>((L806+G806+H806+I806+N806+O806+P806+S806)/('Life tables'!$I$2/2))</f>
        <v>19.299958513665352</v>
      </c>
      <c r="AB806" s="31">
        <f>((uNES*L806+ uOCEX*G806+uEREX*H806+uHOEX*I806+uNES*S806+ uOCEX*N806+uEREX*O806+uHOEX*P806)/('Life tables'!$I$2/2))</f>
        <v>12.720036813597323</v>
      </c>
    </row>
    <row r="807" spans="1:28" x14ac:dyDescent="0.25">
      <c r="A807" s="4">
        <v>801</v>
      </c>
      <c r="C807" s="105">
        <f>IF(male=0,VLOOKUP((($A$5:$A$1570/'Life tables'!$I$2)*2)+age,lifetable,13,1),IF(male=1,VLOOKUP((($A$5:$A$1570/'Life tables'!$I$2)*2)+age,lifetable,10,1),"error"))</f>
        <v>6.6122671421597889E-4</v>
      </c>
      <c r="F807" s="96">
        <f t="shared" si="216"/>
        <v>77.323980520639111</v>
      </c>
      <c r="G807" s="96">
        <f t="shared" si="217"/>
        <v>7.7673556734733404</v>
      </c>
      <c r="H807" s="96">
        <f t="shared" si="218"/>
        <v>0.44360016795309964</v>
      </c>
      <c r="I807" s="96">
        <f t="shared" si="219"/>
        <v>0.17774639199747322</v>
      </c>
      <c r="J807" s="96">
        <f t="shared" si="220"/>
        <v>5.667551558410569E-2</v>
      </c>
      <c r="K807" s="96">
        <f t="shared" si="221"/>
        <v>0.1857350571801038</v>
      </c>
      <c r="L807" s="96">
        <f t="shared" si="229"/>
        <v>68.692867714450983</v>
      </c>
      <c r="M807" s="96">
        <f t="shared" si="222"/>
        <v>425.85392287046136</v>
      </c>
      <c r="N807" s="96">
        <f t="shared" si="223"/>
        <v>41.010655439240558</v>
      </c>
      <c r="O807" s="96">
        <f t="shared" si="224"/>
        <v>0.97892009436827565</v>
      </c>
      <c r="P807" s="96">
        <f t="shared" si="225"/>
        <v>0.97892009436827565</v>
      </c>
      <c r="Q807" s="96">
        <f t="shared" si="226"/>
        <v>0.30999790733451099</v>
      </c>
      <c r="R807" s="96">
        <f t="shared" si="227"/>
        <v>7.6736685072360616E-2</v>
      </c>
      <c r="S807" s="96">
        <f t="shared" si="230"/>
        <v>382.49869265007737</v>
      </c>
      <c r="T807" s="96">
        <f t="shared" si="231"/>
        <v>150.14164544691636</v>
      </c>
      <c r="U807" s="96">
        <f t="shared" si="232"/>
        <v>347.30959632715491</v>
      </c>
      <c r="V807" s="32">
        <f t="shared" si="233"/>
        <v>1000.0000000000007</v>
      </c>
      <c r="W807" s="100">
        <f>IF(A807=1,((cPH1_+cPHr+(cNES*L807+(cNES+cOSEX)*G807+(cNES+cEREX)*H807+(cNES+cHOEX)*I807+(cNES+cNES)*S807+(cNES+cOSEX)*N807+(cNES+cEREX)*O807+(cNES+cHOEX)*P807)))/(1+cDR)^(A$6:A$65537 + 0.5),(cPHr+(cNES*L807+(cNES+cOSEX)*G807+(cNES+cEREX)*H807+(cNES+cHOEX)*I807+(cNES+cNES)*S807+(cNES+cOSEX)*N807+(cNES+cEREX)*O807+(cNES+cHOEX)*P807))/(1+cDR)^(((cycle + 0.5)/('Life tables'!$I$2/2))))</f>
        <v>20187.039864054816</v>
      </c>
      <c r="X807" s="107">
        <f>((L807+G807+H807+I807+N807+O807+P807+S807)/('Life tables'!$I$2/2))/(1+oDR)^(((cycle + 0.5)/('Life tables'!$I$2/2)))</f>
        <v>12.196384277712244</v>
      </c>
      <c r="Y807" s="31">
        <f>((uNES*L807+ uOCEX*G807+uEREX*H807+uHOEX*I807+uNES*S807+ uOCEX*N807+uEREX*O807+uHOEX*P807)/('Life tables'!$I$2/2))/(1+oDR)^(((cycle + 0.5)/('Life tables'!$I$2/2)))</f>
        <v>8.0382793002256108</v>
      </c>
      <c r="Z807" s="100">
        <f t="shared" si="228"/>
        <v>121070.04322897775</v>
      </c>
      <c r="AA807" s="107">
        <f>((L807+G807+H807+I807+N807+O807+P807+S807)/('Life tables'!$I$2/2))</f>
        <v>19.2758269381231</v>
      </c>
      <c r="AB807" s="31">
        <f>((uNES*L807+ uOCEX*G807+uEREX*H807+uHOEX*I807+uNES*S807+ uOCEX*N807+uEREX*O807+uHOEX*P807)/('Life tables'!$I$2/2))</f>
        <v>12.704132400501083</v>
      </c>
    </row>
    <row r="808" spans="1:28" x14ac:dyDescent="0.25">
      <c r="A808" s="4">
        <v>802</v>
      </c>
      <c r="C808" s="105">
        <f>IF(male=0,VLOOKUP((($A$5:$A$1570/'Life tables'!$I$2)*2)+age,lifetable,13,1),IF(male=1,VLOOKUP((($A$5:$A$1570/'Life tables'!$I$2)*2)+age,lifetable,10,1),"error"))</f>
        <v>6.6122671421597889E-4</v>
      </c>
      <c r="F808" s="96">
        <f t="shared" si="216"/>
        <v>77.227281347798481</v>
      </c>
      <c r="G808" s="96">
        <f t="shared" si="217"/>
        <v>7.7576420391812801</v>
      </c>
      <c r="H808" s="96">
        <f t="shared" si="218"/>
        <v>0.44304541418817184</v>
      </c>
      <c r="I808" s="96">
        <f t="shared" si="219"/>
        <v>0.17752410741039129</v>
      </c>
      <c r="J808" s="96">
        <f t="shared" si="220"/>
        <v>5.6604638794778527E-2</v>
      </c>
      <c r="K808" s="96">
        <f t="shared" si="221"/>
        <v>0.18550278219534627</v>
      </c>
      <c r="L808" s="96">
        <f t="shared" si="229"/>
        <v>68.606962366028512</v>
      </c>
      <c r="M808" s="96">
        <f t="shared" si="222"/>
        <v>425.32147687813091</v>
      </c>
      <c r="N808" s="96">
        <f t="shared" si="223"/>
        <v>40.959379736567016</v>
      </c>
      <c r="O808" s="96">
        <f t="shared" si="224"/>
        <v>0.97769614866044974</v>
      </c>
      <c r="P808" s="96">
        <f t="shared" si="225"/>
        <v>0.97769614866044974</v>
      </c>
      <c r="Q808" s="96">
        <f t="shared" si="226"/>
        <v>0.30961031634490943</v>
      </c>
      <c r="R808" s="96">
        <f t="shared" si="227"/>
        <v>7.6640741044990621E-2</v>
      </c>
      <c r="S808" s="96">
        <f t="shared" si="230"/>
        <v>382.02045378685307</v>
      </c>
      <c r="T808" s="96">
        <f t="shared" si="231"/>
        <v>150.50786040205605</v>
      </c>
      <c r="U808" s="96">
        <f t="shared" si="232"/>
        <v>347.57173985039526</v>
      </c>
      <c r="V808" s="32">
        <f t="shared" si="233"/>
        <v>1000.0000000000007</v>
      </c>
      <c r="W808" s="100">
        <f>IF(A808=1,((cPH1_+cPHr+(cNES*L808+(cNES+cOSEX)*G808+(cNES+cEREX)*H808+(cNES+cHOEX)*I808+(cNES+cNES)*S808+(cNES+cOSEX)*N808+(cNES+cEREX)*O808+(cNES+cHOEX)*P808)))/(1+cDR)^(A$6:A$65537 + 0.5),(cPHr+(cNES*L808+(cNES+cOSEX)*G808+(cNES+cEREX)*H808+(cNES+cHOEX)*I808+(cNES+cNES)*S808+(cNES+cOSEX)*N808+(cNES+cEREX)*O808+(cNES+cHOEX)*P808))/(1+cDR)^(((cycle + 0.5)/('Life tables'!$I$2/2))))</f>
        <v>20116.793924155059</v>
      </c>
      <c r="X808" s="107">
        <f>((L808+G808+H808+I808+N808+O808+P808+S808)/('Life tables'!$I$2/2))/(1+oDR)^(((cycle + 0.5)/('Life tables'!$I$2/2)))</f>
        <v>12.174180320435218</v>
      </c>
      <c r="Y808" s="31">
        <f>((uNES*L808+ uOCEX*G808+uEREX*H808+uHOEX*I808+uNES*S808+ uOCEX*N808+uEREX*O808+uHOEX*P808)/('Life tables'!$I$2/2))/(1+oDR)^(((cycle + 0.5)/('Life tables'!$I$2/2)))</f>
        <v>8.0236453234762042</v>
      </c>
      <c r="Z808" s="100">
        <f t="shared" si="228"/>
        <v>120918.69710183042</v>
      </c>
      <c r="AA808" s="107">
        <f>((L808+G808+H808+I808+N808+O808+P808+S808)/('Life tables'!$I$2/2))</f>
        <v>19.251725536843917</v>
      </c>
      <c r="AB808" s="31">
        <f>((uNES*L808+ uOCEX*G808+uEREX*H808+uHOEX*I808+uNES*S808+ uOCEX*N808+uEREX*O808+uHOEX*P808)/('Life tables'!$I$2/2))</f>
        <v>12.688247874335982</v>
      </c>
    </row>
    <row r="809" spans="1:28" x14ac:dyDescent="0.25">
      <c r="A809" s="4">
        <v>803</v>
      </c>
      <c r="C809" s="105">
        <f>IF(male=0,VLOOKUP((($A$5:$A$1570/'Life tables'!$I$2)*2)+age,lifetable,13,1),IF(male=1,VLOOKUP((($A$5:$A$1570/'Life tables'!$I$2)*2)+age,lifetable,10,1),"error"))</f>
        <v>6.6122671421597889E-4</v>
      </c>
      <c r="F809" s="96">
        <f t="shared" si="216"/>
        <v>77.130703921152346</v>
      </c>
      <c r="G809" s="96">
        <f t="shared" si="217"/>
        <v>7.7479406345492583</v>
      </c>
      <c r="H809" s="96">
        <f t="shared" si="218"/>
        <v>0.44249135886934005</v>
      </c>
      <c r="I809" s="96">
        <f t="shared" si="219"/>
        <v>0.17730210268405455</v>
      </c>
      <c r="J809" s="96">
        <f t="shared" si="220"/>
        <v>5.6533851240748063E-2</v>
      </c>
      <c r="K809" s="96">
        <f t="shared" si="221"/>
        <v>0.18527079964944462</v>
      </c>
      <c r="L809" s="96">
        <f t="shared" si="229"/>
        <v>68.521165174159506</v>
      </c>
      <c r="M809" s="96">
        <f t="shared" si="222"/>
        <v>424.78969582639706</v>
      </c>
      <c r="N809" s="96">
        <f t="shared" si="223"/>
        <v>40.9081680691136</v>
      </c>
      <c r="O809" s="96">
        <f t="shared" si="224"/>
        <v>0.97647373146669081</v>
      </c>
      <c r="P809" s="96">
        <f t="shared" si="225"/>
        <v>0.97647373146669081</v>
      </c>
      <c r="Q809" s="96">
        <f t="shared" si="226"/>
        <v>0.30922320939498055</v>
      </c>
      <c r="R809" s="96">
        <f t="shared" si="227"/>
        <v>7.654491683649374E-2</v>
      </c>
      <c r="S809" s="96">
        <f t="shared" si="230"/>
        <v>381.54281216811859</v>
      </c>
      <c r="T809" s="96">
        <f t="shared" si="231"/>
        <v>150.87361746269178</v>
      </c>
      <c r="U809" s="96">
        <f t="shared" si="232"/>
        <v>347.83355556688122</v>
      </c>
      <c r="V809" s="32">
        <f t="shared" si="233"/>
        <v>1000.0000000000007</v>
      </c>
      <c r="W809" s="100">
        <f>IF(A809=1,((cPH1_+cPHr+(cNES*L809+(cNES+cOSEX)*G809+(cNES+cEREX)*H809+(cNES+cHOEX)*I809+(cNES+cNES)*S809+(cNES+cOSEX)*N809+(cNES+cEREX)*O809+(cNES+cHOEX)*P809)))/(1+cDR)^(A$6:A$65537 + 0.5),(cPHr+(cNES*L809+(cNES+cOSEX)*G809+(cNES+cEREX)*H809+(cNES+cHOEX)*I809+(cNES+cNES)*S809+(cNES+cOSEX)*N809+(cNES+cEREX)*O809+(cNES+cHOEX)*P809))/(1+cDR)^(((cycle + 0.5)/('Life tables'!$I$2/2))))</f>
        <v>20046.792417633089</v>
      </c>
      <c r="X809" s="107">
        <f>((L809+G809+H809+I809+N809+O809+P809+S809)/('Life tables'!$I$2/2))/(1+oDR)^(((cycle + 0.5)/('Life tables'!$I$2/2)))</f>
        <v>12.152016787170451</v>
      </c>
      <c r="Y809" s="31">
        <f>((uNES*L809+ uOCEX*G809+uEREX*H809+uHOEX*I809+uNES*S809+ uOCEX*N809+uEREX*O809+uHOEX*P809)/('Life tables'!$I$2/2))/(1+oDR)^(((cycle + 0.5)/('Life tables'!$I$2/2)))</f>
        <v>8.0090379889828469</v>
      </c>
      <c r="Z809" s="100">
        <f t="shared" si="228"/>
        <v>120767.54013650645</v>
      </c>
      <c r="AA809" s="107">
        <f>((L809+G809+H809+I809+N809+O809+P809+S809)/('Life tables'!$I$2/2))</f>
        <v>19.227654272026594</v>
      </c>
      <c r="AB809" s="31">
        <f>((uNES*L809+ uOCEX*G809+uEREX*H809+uHOEX*I809+uNES*S809+ uOCEX*N809+uEREX*O809+uHOEX*P809)/('Life tables'!$I$2/2))</f>
        <v>12.672383210190286</v>
      </c>
    </row>
    <row r="810" spans="1:28" x14ac:dyDescent="0.25">
      <c r="A810" s="4">
        <v>804</v>
      </c>
      <c r="C810" s="105">
        <f>IF(male=0,VLOOKUP((($A$5:$A$1570/'Life tables'!$I$2)*2)+age,lifetable,13,1),IF(male=1,VLOOKUP((($A$5:$A$1570/'Life tables'!$I$2)*2)+age,lifetable,10,1),"error"))</f>
        <v>6.6122671421597889E-4</v>
      </c>
      <c r="F810" s="96">
        <f t="shared" si="216"/>
        <v>77.034248048859936</v>
      </c>
      <c r="G810" s="96">
        <f t="shared" si="217"/>
        <v>7.7382514403064677</v>
      </c>
      <c r="H810" s="96">
        <f t="shared" si="218"/>
        <v>0.44193800089603247</v>
      </c>
      <c r="I810" s="96">
        <f t="shared" si="219"/>
        <v>0.17708037737747429</v>
      </c>
      <c r="J810" s="96">
        <f t="shared" si="220"/>
        <v>5.6463152781402348E-2</v>
      </c>
      <c r="K810" s="96">
        <f t="shared" si="221"/>
        <v>0.18503910908159024</v>
      </c>
      <c r="L810" s="96">
        <f t="shared" si="229"/>
        <v>68.435475968416966</v>
      </c>
      <c r="M810" s="96">
        <f t="shared" si="222"/>
        <v>424.25857892156779</v>
      </c>
      <c r="N810" s="96">
        <f t="shared" si="223"/>
        <v>40.857020360446057</v>
      </c>
      <c r="O810" s="96">
        <f t="shared" si="224"/>
        <v>0.97525284096252085</v>
      </c>
      <c r="P810" s="96">
        <f t="shared" si="225"/>
        <v>0.97525284096252085</v>
      </c>
      <c r="Q810" s="96">
        <f t="shared" si="226"/>
        <v>0.30883658590696078</v>
      </c>
      <c r="R810" s="96">
        <f t="shared" si="227"/>
        <v>7.644921230385078E-2</v>
      </c>
      <c r="S810" s="96">
        <f t="shared" si="230"/>
        <v>381.06576708098589</v>
      </c>
      <c r="T810" s="96">
        <f t="shared" si="231"/>
        <v>151.23891720138013</v>
      </c>
      <c r="U810" s="96">
        <f t="shared" si="232"/>
        <v>348.09504388826667</v>
      </c>
      <c r="V810" s="32">
        <f t="shared" si="233"/>
        <v>1000.0000000000008</v>
      </c>
      <c r="W810" s="100">
        <f>IF(A810=1,((cPH1_+cPHr+(cNES*L810+(cNES+cOSEX)*G810+(cNES+cEREX)*H810+(cNES+cHOEX)*I810+(cNES+cNES)*S810+(cNES+cOSEX)*N810+(cNES+cEREX)*O810+(cNES+cHOEX)*P810)))/(1+cDR)^(A$6:A$65537 + 0.5),(cPHr+(cNES*L810+(cNES+cOSEX)*G810+(cNES+cEREX)*H810+(cNES+cHOEX)*I810+(cNES+cNES)*S810+(cNES+cOSEX)*N810+(cNES+cEREX)*O810+(cNES+cHOEX)*P810))/(1+cDR)^(((cycle + 0.5)/('Life tables'!$I$2/2))))</f>
        <v>19977.034494502943</v>
      </c>
      <c r="X810" s="107">
        <f>((L810+G810+H810+I810+N810+O810+P810+S810)/('Life tables'!$I$2/2))/(1+oDR)^(((cycle + 0.5)/('Life tables'!$I$2/2)))</f>
        <v>12.129893604279578</v>
      </c>
      <c r="Y810" s="31">
        <f>((uNES*L810+ uOCEX*G810+uEREX*H810+uHOEX*I810+uNES*S810+ uOCEX*N810+uEREX*O810+uHOEX*P810)/('Life tables'!$I$2/2))/(1+oDR)^(((cycle + 0.5)/('Life tables'!$I$2/2)))</f>
        <v>7.9944572482138643</v>
      </c>
      <c r="Z810" s="100">
        <f t="shared" si="228"/>
        <v>120616.57209991381</v>
      </c>
      <c r="AA810" s="107">
        <f>((L810+G810+H810+I810+N810+O810+P810+S810)/('Life tables'!$I$2/2))</f>
        <v>19.203613105920613</v>
      </c>
      <c r="AB810" s="31">
        <f>((uNES*L810+ uOCEX*G810+uEREX*H810+uHOEX*I810+uNES*S810+ uOCEX*N810+uEREX*O810+uHOEX*P810)/('Life tables'!$I$2/2))</f>
        <v>12.656538383185584</v>
      </c>
    </row>
    <row r="811" spans="1:28" x14ac:dyDescent="0.25">
      <c r="A811" s="4">
        <v>805</v>
      </c>
      <c r="C811" s="105">
        <f>IF(male=0,VLOOKUP((($A$5:$A$1570/'Life tables'!$I$2)*2)+age,lifetable,13,1),IF(male=1,VLOOKUP((($A$5:$A$1570/'Life tables'!$I$2)*2)+age,lifetable,10,1),"error"))</f>
        <v>6.6122671421597889E-4</v>
      </c>
      <c r="F811" s="96">
        <f t="shared" si="216"/>
        <v>76.937913541190554</v>
      </c>
      <c r="G811" s="96">
        <f t="shared" si="217"/>
        <v>7.7285744373940615</v>
      </c>
      <c r="H811" s="96">
        <f t="shared" si="218"/>
        <v>0.44138533917978251</v>
      </c>
      <c r="I811" s="96">
        <f t="shared" si="219"/>
        <v>0.17685893105451223</v>
      </c>
      <c r="J811" s="96">
        <f t="shared" si="220"/>
        <v>5.6392543277676059E-2</v>
      </c>
      <c r="K811" s="96">
        <f t="shared" si="221"/>
        <v>0.18480771003604302</v>
      </c>
      <c r="L811" s="96">
        <f t="shared" si="229"/>
        <v>68.349894580248474</v>
      </c>
      <c r="M811" s="96">
        <f t="shared" si="222"/>
        <v>423.72812536916342</v>
      </c>
      <c r="N811" s="96">
        <f t="shared" si="223"/>
        <v>40.805936534054268</v>
      </c>
      <c r="O811" s="96">
        <f t="shared" si="224"/>
        <v>0.97403347532165152</v>
      </c>
      <c r="P811" s="96">
        <f t="shared" si="225"/>
        <v>0.97403347532165152</v>
      </c>
      <c r="Q811" s="96">
        <f t="shared" si="226"/>
        <v>0.30845044530251342</v>
      </c>
      <c r="R811" s="96">
        <f t="shared" si="227"/>
        <v>7.6353627303900579E-2</v>
      </c>
      <c r="S811" s="96">
        <f t="shared" si="230"/>
        <v>380.58931781185942</v>
      </c>
      <c r="T811" s="96">
        <f t="shared" si="231"/>
        <v>151.60376018996033</v>
      </c>
      <c r="U811" s="96">
        <f t="shared" si="232"/>
        <v>348.35620522560663</v>
      </c>
      <c r="V811" s="32">
        <f t="shared" si="233"/>
        <v>1000.0000000000007</v>
      </c>
      <c r="W811" s="100">
        <f>IF(A811=1,((cPH1_+cPHr+(cNES*L811+(cNES+cOSEX)*G811+(cNES+cEREX)*H811+(cNES+cHOEX)*I811+(cNES+cNES)*S811+(cNES+cOSEX)*N811+(cNES+cEREX)*O811+(cNES+cHOEX)*P811)))/(1+cDR)^(A$6:A$65537 + 0.5),(cPHr+(cNES*L811+(cNES+cOSEX)*G811+(cNES+cEREX)*H811+(cNES+cHOEX)*I811+(cNES+cNES)*S811+(cNES+cOSEX)*N811+(cNES+cEREX)*O811+(cNES+cHOEX)*P811))/(1+cDR)^(((cycle + 0.5)/('Life tables'!$I$2/2))))</f>
        <v>19907.519307705861</v>
      </c>
      <c r="X811" s="107">
        <f>((L811+G811+H811+I811+N811+O811+P811+S811)/('Life tables'!$I$2/2))/(1+oDR)^(((cycle + 0.5)/('Life tables'!$I$2/2)))</f>
        <v>12.107810698260455</v>
      </c>
      <c r="Y811" s="31">
        <f>((uNES*L811+ uOCEX*G811+uEREX*H811+uHOEX*I811+uNES*S811+ uOCEX*N811+uEREX*O811+uHOEX*P811)/('Life tables'!$I$2/2))/(1+oDR)^(((cycle + 0.5)/('Life tables'!$I$2/2)))</f>
        <v>7.9799030527272929</v>
      </c>
      <c r="Z811" s="100">
        <f t="shared" si="228"/>
        <v>120465.79275909028</v>
      </c>
      <c r="AA811" s="107">
        <f>((L811+G811+H811+I811+N811+O811+P811+S811)/('Life tables'!$I$2/2))</f>
        <v>19.179602000825955</v>
      </c>
      <c r="AB811" s="31">
        <f>((uNES*L811+ uOCEX*G811+uEREX*H811+uHOEX*I811+uNES*S811+ uOCEX*N811+uEREX*O811+uHOEX*P811)/('Life tables'!$I$2/2))</f>
        <v>12.64071336847665</v>
      </c>
    </row>
    <row r="812" spans="1:28" x14ac:dyDescent="0.25">
      <c r="A812" s="4">
        <v>806</v>
      </c>
      <c r="C812" s="105">
        <f>IF(male=0,VLOOKUP((($A$5:$A$1570/'Life tables'!$I$2)*2)+age,lifetable,13,1),IF(male=1,VLOOKUP((($A$5:$A$1570/'Life tables'!$I$2)*2)+age,lifetable,10,1),"error"))</f>
        <v>6.6122671421597889E-4</v>
      </c>
      <c r="F812" s="96">
        <f t="shared" si="216"/>
        <v>76.841700210432663</v>
      </c>
      <c r="G812" s="96">
        <f t="shared" si="217"/>
        <v>7.7189096069560241</v>
      </c>
      <c r="H812" s="96">
        <f t="shared" si="218"/>
        <v>0.44083337264370726</v>
      </c>
      <c r="I812" s="96">
        <f t="shared" si="219"/>
        <v>0.17663776328367159</v>
      </c>
      <c r="J812" s="96">
        <f t="shared" si="220"/>
        <v>5.6322022591983836E-2</v>
      </c>
      <c r="K812" s="96">
        <f t="shared" si="221"/>
        <v>0.18457660206191284</v>
      </c>
      <c r="L812" s="96">
        <f t="shared" si="229"/>
        <v>68.264420842895362</v>
      </c>
      <c r="M812" s="96">
        <f t="shared" si="222"/>
        <v>423.19833437400121</v>
      </c>
      <c r="N812" s="96">
        <f t="shared" si="223"/>
        <v>40.754916513360413</v>
      </c>
      <c r="O812" s="96">
        <f t="shared" si="224"/>
        <v>0.97281563271617799</v>
      </c>
      <c r="P812" s="96">
        <f t="shared" si="225"/>
        <v>0.97281563271617799</v>
      </c>
      <c r="Q812" s="96">
        <f t="shared" si="226"/>
        <v>0.3080647870027895</v>
      </c>
      <c r="R812" s="96">
        <f t="shared" si="227"/>
        <v>7.6258161693355281E-2</v>
      </c>
      <c r="S812" s="96">
        <f t="shared" si="230"/>
        <v>380.11346364651229</v>
      </c>
      <c r="T812" s="96">
        <f t="shared" si="231"/>
        <v>151.9681469995551</v>
      </c>
      <c r="U812" s="96">
        <f t="shared" si="232"/>
        <v>348.6170399893619</v>
      </c>
      <c r="V812" s="32">
        <f t="shared" si="233"/>
        <v>1000.0000000000009</v>
      </c>
      <c r="W812" s="100">
        <f>IF(A812=1,((cPH1_+cPHr+(cNES*L812+(cNES+cOSEX)*G812+(cNES+cEREX)*H812+(cNES+cHOEX)*I812+(cNES+cNES)*S812+(cNES+cOSEX)*N812+(cNES+cEREX)*O812+(cNES+cHOEX)*P812)))/(1+cDR)^(A$6:A$65537 + 0.5),(cPHr+(cNES*L812+(cNES+cOSEX)*G812+(cNES+cEREX)*H812+(cNES+cHOEX)*I812+(cNES+cNES)*S812+(cNES+cOSEX)*N812+(cNES+cEREX)*O812+(cNES+cHOEX)*P812))/(1+cDR)^(((cycle + 0.5)/('Life tables'!$I$2/2))))</f>
        <v>19838.246013101638</v>
      </c>
      <c r="X812" s="107">
        <f>((L812+G812+H812+I812+N812+O812+P812+S812)/('Life tables'!$I$2/2))/(1+oDR)^(((cycle + 0.5)/('Life tables'!$I$2/2)))</f>
        <v>12.085767995746791</v>
      </c>
      <c r="Y812" s="31">
        <f>((uNES*L812+ uOCEX*G812+uEREX*H812+uHOEX*I812+uNES*S812+ uOCEX*N812+uEREX*O812+uHOEX*P812)/('Life tables'!$I$2/2))/(1+oDR)^(((cycle + 0.5)/('Life tables'!$I$2/2)))</f>
        <v>7.9653753541706607</v>
      </c>
      <c r="Z812" s="100">
        <f t="shared" si="228"/>
        <v>120315.20188121081</v>
      </c>
      <c r="AA812" s="107">
        <f>((L812+G812+H812+I812+N812+O812+P812+S812)/('Life tables'!$I$2/2))</f>
        <v>19.155620919092872</v>
      </c>
      <c r="AB812" s="31">
        <f>((uNES*L812+ uOCEX*G812+uEREX*H812+uHOEX*I812+uNES*S812+ uOCEX*N812+uEREX*O812+uHOEX*P812)/('Life tables'!$I$2/2))</f>
        <v>12.62490814125132</v>
      </c>
    </row>
    <row r="813" spans="1:28" x14ac:dyDescent="0.25">
      <c r="A813" s="4">
        <v>807</v>
      </c>
      <c r="C813" s="105">
        <f>IF(male=0,VLOOKUP((($A$5:$A$1570/'Life tables'!$I$2)*2)+age,lifetable,13,1),IF(male=1,VLOOKUP((($A$5:$A$1570/'Life tables'!$I$2)*2)+age,lifetable,10,1),"error"))</f>
        <v>6.6122671421597889E-4</v>
      </c>
      <c r="F813" s="96">
        <f t="shared" si="216"/>
        <v>76.745607870807234</v>
      </c>
      <c r="G813" s="96">
        <f t="shared" si="217"/>
        <v>7.7092569303304632</v>
      </c>
      <c r="H813" s="96">
        <f t="shared" si="218"/>
        <v>0.44028210022201048</v>
      </c>
      <c r="I813" s="96">
        <f t="shared" si="219"/>
        <v>0.1764168736378979</v>
      </c>
      <c r="J813" s="96">
        <f t="shared" si="220"/>
        <v>5.6251590588156763E-2</v>
      </c>
      <c r="K813" s="96">
        <f t="shared" si="221"/>
        <v>0.18434578471295165</v>
      </c>
      <c r="L813" s="96">
        <f t="shared" si="229"/>
        <v>68.179054591315747</v>
      </c>
      <c r="M813" s="96">
        <f t="shared" si="222"/>
        <v>422.66920514027657</v>
      </c>
      <c r="N813" s="96">
        <f t="shared" si="223"/>
        <v>40.703960221726788</v>
      </c>
      <c r="O813" s="96">
        <f t="shared" si="224"/>
        <v>0.97159931131676636</v>
      </c>
      <c r="P813" s="96">
        <f t="shared" si="225"/>
        <v>0.97159931131676636</v>
      </c>
      <c r="Q813" s="96">
        <f t="shared" si="226"/>
        <v>0.30767961042848796</v>
      </c>
      <c r="R813" s="96">
        <f t="shared" si="227"/>
        <v>7.6162815328815026E-2</v>
      </c>
      <c r="S813" s="96">
        <f t="shared" si="230"/>
        <v>379.63820387015897</v>
      </c>
      <c r="T813" s="96">
        <f t="shared" si="231"/>
        <v>152.33207820057174</v>
      </c>
      <c r="U813" s="96">
        <f t="shared" si="232"/>
        <v>348.87754858940366</v>
      </c>
      <c r="V813" s="32">
        <f t="shared" si="233"/>
        <v>1000.0000000000008</v>
      </c>
      <c r="W813" s="100">
        <f>IF(A813=1,((cPH1_+cPHr+(cNES*L813+(cNES+cOSEX)*G813+(cNES+cEREX)*H813+(cNES+cHOEX)*I813+(cNES+cNES)*S813+(cNES+cOSEX)*N813+(cNES+cEREX)*O813+(cNES+cHOEX)*P813)))/(1+cDR)^(A$6:A$65537 + 0.5),(cPHr+(cNES*L813+(cNES+cOSEX)*G813+(cNES+cEREX)*H813+(cNES+cHOEX)*I813+(cNES+cNES)*S813+(cNES+cOSEX)*N813+(cNES+cEREX)*O813+(cNES+cHOEX)*P813))/(1+cDR)^(((cycle + 0.5)/('Life tables'!$I$2/2))))</f>
        <v>19769.213769459882</v>
      </c>
      <c r="X813" s="107">
        <f>((L813+G813+H813+I813+N813+O813+P813+S813)/('Life tables'!$I$2/2))/(1+oDR)^(((cycle + 0.5)/('Life tables'!$I$2/2)))</f>
        <v>12.063765423507819</v>
      </c>
      <c r="Y813" s="31">
        <f>((uNES*L813+ uOCEX*G813+uEREX*H813+uHOEX*I813+uNES*S813+ uOCEX*N813+uEREX*O813+uHOEX*P813)/('Life tables'!$I$2/2))/(1+oDR)^(((cycle + 0.5)/('Life tables'!$I$2/2)))</f>
        <v>7.950874104280758</v>
      </c>
      <c r="Z813" s="100">
        <f t="shared" si="228"/>
        <v>120164.79923359475</v>
      </c>
      <c r="AA813" s="107">
        <f>((L813+G813+H813+I813+N813+O813+P813+S813)/('Life tables'!$I$2/2))</f>
        <v>19.131669823121669</v>
      </c>
      <c r="AB813" s="31">
        <f>((uNES*L813+ uOCEX*G813+uEREX*H813+uHOEX*I813+uNES*S813+ uOCEX*N813+uEREX*O813+uHOEX*P813)/('Life tables'!$I$2/2))</f>
        <v>12.60912267673033</v>
      </c>
    </row>
    <row r="814" spans="1:28" x14ac:dyDescent="0.25">
      <c r="A814" s="4">
        <v>808</v>
      </c>
      <c r="C814" s="105">
        <f>IF(male=0,VLOOKUP((($A$5:$A$1570/'Life tables'!$I$2)*2)+age,lifetable,13,1),IF(male=1,VLOOKUP((($A$5:$A$1570/'Life tables'!$I$2)*2)+age,lifetable,10,1),"error"))</f>
        <v>6.6122671421597889E-4</v>
      </c>
      <c r="F814" s="96">
        <f t="shared" si="216"/>
        <v>76.649636338385193</v>
      </c>
      <c r="G814" s="96">
        <f t="shared" si="217"/>
        <v>7.6996163890413181</v>
      </c>
      <c r="H814" s="96">
        <f t="shared" si="218"/>
        <v>0.43973152085950895</v>
      </c>
      <c r="I814" s="96">
        <f t="shared" si="219"/>
        <v>0.17619626169438921</v>
      </c>
      <c r="J814" s="96">
        <f t="shared" si="220"/>
        <v>5.6181247131381874E-2</v>
      </c>
      <c r="K814" s="96">
        <f t="shared" si="221"/>
        <v>0.18411525754735505</v>
      </c>
      <c r="L814" s="96">
        <f t="shared" si="229"/>
        <v>68.093795662111233</v>
      </c>
      <c r="M814" s="96">
        <f t="shared" si="222"/>
        <v>422.14073687164023</v>
      </c>
      <c r="N814" s="96">
        <f t="shared" si="223"/>
        <v>40.65306758246323</v>
      </c>
      <c r="O814" s="96">
        <f t="shared" si="224"/>
        <v>0.97038450929283038</v>
      </c>
      <c r="P814" s="96">
        <f t="shared" si="225"/>
        <v>0.97038450929283038</v>
      </c>
      <c r="Q814" s="96">
        <f t="shared" si="226"/>
        <v>0.30729491499991068</v>
      </c>
      <c r="R814" s="96">
        <f t="shared" si="227"/>
        <v>7.6067588066781752E-2</v>
      </c>
      <c r="S814" s="96">
        <f t="shared" si="230"/>
        <v>379.16353776752464</v>
      </c>
      <c r="T814" s="96">
        <f t="shared" si="231"/>
        <v>152.69555436270304</v>
      </c>
      <c r="U814" s="96">
        <f t="shared" si="232"/>
        <v>349.13773143501777</v>
      </c>
      <c r="V814" s="32">
        <f t="shared" si="233"/>
        <v>1000.0000000000007</v>
      </c>
      <c r="W814" s="100">
        <f>IF(A814=1,((cPH1_+cPHr+(cNES*L814+(cNES+cOSEX)*G814+(cNES+cEREX)*H814+(cNES+cHOEX)*I814+(cNES+cNES)*S814+(cNES+cOSEX)*N814+(cNES+cEREX)*O814+(cNES+cHOEX)*P814)))/(1+cDR)^(A$6:A$65537 + 0.5),(cPHr+(cNES*L814+(cNES+cOSEX)*G814+(cNES+cEREX)*H814+(cNES+cHOEX)*I814+(cNES+cNES)*S814+(cNES+cOSEX)*N814+(cNES+cEREX)*O814+(cNES+cHOEX)*P814))/(1+cDR)^(((cycle + 0.5)/('Life tables'!$I$2/2))))</f>
        <v>19700.421738451289</v>
      </c>
      <c r="X814" s="107">
        <f>((L814+G814+H814+I814+N814+O814+P814+S814)/('Life tables'!$I$2/2))/(1+oDR)^(((cycle + 0.5)/('Life tables'!$I$2/2)))</f>
        <v>12.041802908447945</v>
      </c>
      <c r="Y814" s="31">
        <f>((uNES*L814+ uOCEX*G814+uEREX*H814+uHOEX*I814+uNES*S814+ uOCEX*N814+uEREX*O814+uHOEX*P814)/('Life tables'!$I$2/2))/(1+oDR)^(((cycle + 0.5)/('Life tables'!$I$2/2)))</f>
        <v>7.9363992548834172</v>
      </c>
      <c r="Z814" s="100">
        <f t="shared" si="228"/>
        <v>120014.58458371248</v>
      </c>
      <c r="AA814" s="107">
        <f>((L814+G814+H814+I814+N814+O814+P814+S814)/('Life tables'!$I$2/2))</f>
        <v>19.107748675362515</v>
      </c>
      <c r="AB814" s="31">
        <f>((uNES*L814+ uOCEX*G814+uEREX*H814+uHOEX*I814+uNES*S814+ uOCEX*N814+uEREX*O814+uHOEX*P814)/('Life tables'!$I$2/2))</f>
        <v>12.593356950167211</v>
      </c>
    </row>
    <row r="815" spans="1:28" x14ac:dyDescent="0.25">
      <c r="A815" s="4">
        <v>809</v>
      </c>
      <c r="C815" s="105">
        <f>IF(male=0,VLOOKUP((($A$5:$A$1570/'Life tables'!$I$2)*2)+age,lifetable,13,1),IF(male=1,VLOOKUP((($A$5:$A$1570/'Life tables'!$I$2)*2)+age,lifetable,10,1),"error"))</f>
        <v>7.1453294378398535E-4</v>
      </c>
      <c r="F815" s="96">
        <f t="shared" si="216"/>
        <v>76.553785431008734</v>
      </c>
      <c r="G815" s="96">
        <f t="shared" si="217"/>
        <v>7.6899879647904559</v>
      </c>
      <c r="H815" s="96">
        <f t="shared" si="218"/>
        <v>0.439181633511181</v>
      </c>
      <c r="I815" s="96">
        <f t="shared" si="219"/>
        <v>0.17597592703441522</v>
      </c>
      <c r="J815" s="96">
        <f t="shared" si="220"/>
        <v>6.0634501742599003E-2</v>
      </c>
      <c r="K815" s="96">
        <f t="shared" si="221"/>
        <v>0.18388502012757324</v>
      </c>
      <c r="L815" s="96">
        <f t="shared" si="229"/>
        <v>68.004120383802515</v>
      </c>
      <c r="M815" s="96">
        <f t="shared" si="222"/>
        <v>421.6129287712713</v>
      </c>
      <c r="N815" s="96">
        <f t="shared" si="223"/>
        <v>40.602238518834163</v>
      </c>
      <c r="O815" s="96">
        <f t="shared" si="224"/>
        <v>0.96917122481269968</v>
      </c>
      <c r="P815" s="96">
        <f t="shared" si="225"/>
        <v>0.96917122481269968</v>
      </c>
      <c r="Q815" s="96">
        <f t="shared" si="226"/>
        <v>0.33165297368199853</v>
      </c>
      <c r="R815" s="96">
        <f t="shared" si="227"/>
        <v>7.597247976367244E-2</v>
      </c>
      <c r="S815" s="96">
        <f t="shared" si="230"/>
        <v>378.66472234936606</v>
      </c>
      <c r="T815" s="96">
        <f t="shared" si="231"/>
        <v>153.08784183812764</v>
      </c>
      <c r="U815" s="96">
        <f t="shared" si="232"/>
        <v>349.39758893490904</v>
      </c>
      <c r="V815" s="32">
        <f t="shared" si="233"/>
        <v>1000.0000000000009</v>
      </c>
      <c r="W815" s="100">
        <f>IF(A815=1,((cPH1_+cPHr+(cNES*L815+(cNES+cOSEX)*G815+(cNES+cEREX)*H815+(cNES+cHOEX)*I815+(cNES+cNES)*S815+(cNES+cOSEX)*N815+(cNES+cEREX)*O815+(cNES+cHOEX)*P815)))/(1+cDR)^(A$6:A$65537 + 0.5),(cPHr+(cNES*L815+(cNES+cOSEX)*G815+(cNES+cEREX)*H815+(cNES+cHOEX)*I815+(cNES+cNES)*S815+(cNES+cOSEX)*N815+(cNES+cEREX)*O815+(cNES+cHOEX)*P815))/(1+cDR)^(((cycle + 0.5)/('Life tables'!$I$2/2))))</f>
        <v>19630.87023461828</v>
      </c>
      <c r="X815" s="107">
        <f>((L815+G815+H815+I815+N815+O815+P815+S815)/('Life tables'!$I$2/2))/(1+oDR)^(((cycle + 0.5)/('Life tables'!$I$2/2)))</f>
        <v>12.019173362086457</v>
      </c>
      <c r="Y815" s="31">
        <f>((uNES*L815+ uOCEX*G815+uEREX*H815+uHOEX*I815+uNES*S815+ uOCEX*N815+uEREX*O815+uHOEX*P815)/('Life tables'!$I$2/2))/(1+oDR)^(((cycle + 0.5)/('Life tables'!$I$2/2)))</f>
        <v>7.9214770574949167</v>
      </c>
      <c r="Z815" s="100">
        <f t="shared" si="228"/>
        <v>119858.45910942431</v>
      </c>
      <c r="AA815" s="107">
        <f>((L815+G815+H815+I815+N815+O815+P815+S815)/('Life tables'!$I$2/2))</f>
        <v>19.082734916046643</v>
      </c>
      <c r="AB815" s="31">
        <f>((uNES*L815+ uOCEX*G815+uEREX*H815+uHOEX*I815+uNES*S815+ uOCEX*N815+uEREX*O815+uHOEX*P815)/('Life tables'!$I$2/2))</f>
        <v>12.576858846928188</v>
      </c>
    </row>
    <row r="816" spans="1:28" x14ac:dyDescent="0.25">
      <c r="A816" s="4">
        <v>810</v>
      </c>
      <c r="C816" s="105">
        <f>IF(male=0,VLOOKUP((($A$5:$A$1570/'Life tables'!$I$2)*2)+age,lifetable,13,1),IF(male=1,VLOOKUP((($A$5:$A$1570/'Life tables'!$I$2)*2)+age,lifetable,10,1),"error"))</f>
        <v>7.1453294378398535E-4</v>
      </c>
      <c r="F816" s="96">
        <f t="shared" si="216"/>
        <v>76.453524518003405</v>
      </c>
      <c r="G816" s="96">
        <f t="shared" si="217"/>
        <v>7.6799165462445407</v>
      </c>
      <c r="H816" s="96">
        <f t="shared" si="218"/>
        <v>0.43860644638877955</v>
      </c>
      <c r="I816" s="96">
        <f t="shared" si="219"/>
        <v>0.17574545499423988</v>
      </c>
      <c r="J816" s="96">
        <f t="shared" si="220"/>
        <v>6.0555089986928018E-2</v>
      </c>
      <c r="K816" s="96">
        <f t="shared" si="221"/>
        <v>0.18364418971138685</v>
      </c>
      <c r="L816" s="96">
        <f t="shared" si="229"/>
        <v>67.915056790677525</v>
      </c>
      <c r="M816" s="96">
        <f t="shared" si="222"/>
        <v>421.06104470896088</v>
      </c>
      <c r="N816" s="96">
        <f t="shared" si="223"/>
        <v>40.549090887906488</v>
      </c>
      <c r="O816" s="96">
        <f t="shared" si="224"/>
        <v>0.96790259637148279</v>
      </c>
      <c r="P816" s="96">
        <f t="shared" si="225"/>
        <v>0.96790259637148279</v>
      </c>
      <c r="Q816" s="96">
        <f t="shared" si="226"/>
        <v>0.33121884565151721</v>
      </c>
      <c r="R816" s="96">
        <f t="shared" si="227"/>
        <v>7.5873033096137923E-2</v>
      </c>
      <c r="S816" s="96">
        <f t="shared" si="230"/>
        <v>378.16905674956377</v>
      </c>
      <c r="T816" s="96">
        <f t="shared" si="231"/>
        <v>153.47961577376608</v>
      </c>
      <c r="U816" s="96">
        <f t="shared" si="232"/>
        <v>349.65710615771656</v>
      </c>
      <c r="V816" s="32">
        <f t="shared" si="233"/>
        <v>1000.0000000000009</v>
      </c>
      <c r="W816" s="100">
        <f>IF(A816=1,((cPH1_+cPHr+(cNES*L816+(cNES+cOSEX)*G816+(cNES+cEREX)*H816+(cNES+cHOEX)*I816+(cNES+cNES)*S816+(cNES+cOSEX)*N816+(cNES+cEREX)*O816+(cNES+cHOEX)*P816)))/(1+cDR)^(A$6:A$65537 + 0.5),(cPHr+(cNES*L816+(cNES+cOSEX)*G816+(cNES+cEREX)*H816+(cNES+cHOEX)*I816+(cNES+cNES)*S816+(cNES+cOSEX)*N816+(cNES+cEREX)*O816+(cNES+cHOEX)*P816))/(1+cDR)^(((cycle + 0.5)/('Life tables'!$I$2/2))))</f>
        <v>19561.409696896939</v>
      </c>
      <c r="X816" s="107">
        <f>((L816+G816+H816+I816+N816+O816+P816+S816)/('Life tables'!$I$2/2))/(1+oDR)^(((cycle + 0.5)/('Life tables'!$I$2/2)))</f>
        <v>11.996586344704902</v>
      </c>
      <c r="Y816" s="31">
        <f>((uNES*L816+ uOCEX*G816+uEREX*H816+uHOEX*I816+uNES*S816+ uOCEX*N816+uEREX*O816+uHOEX*P816)/('Life tables'!$I$2/2))/(1+oDR)^(((cycle + 0.5)/('Life tables'!$I$2/2)))</f>
        <v>7.9065906323641677</v>
      </c>
      <c r="Z816" s="100">
        <f t="shared" si="228"/>
        <v>119701.59080427047</v>
      </c>
      <c r="AA816" s="107">
        <f>((L816+G816+H816+I816+N816+O816+P816+S816)/('Life tables'!$I$2/2))</f>
        <v>19.057753905844066</v>
      </c>
      <c r="AB816" s="31">
        <f>((uNES*L816+ uOCEX*G816+uEREX*H816+uHOEX*I816+uNES*S816+ uOCEX*N816+uEREX*O816+uHOEX*P816)/('Life tables'!$I$2/2))</f>
        <v>12.560394613619136</v>
      </c>
    </row>
    <row r="817" spans="1:28" x14ac:dyDescent="0.25">
      <c r="A817" s="4">
        <v>811</v>
      </c>
      <c r="C817" s="105">
        <f>IF(male=0,VLOOKUP((($A$5:$A$1570/'Life tables'!$I$2)*2)+age,lifetable,13,1),IF(male=1,VLOOKUP((($A$5:$A$1570/'Life tables'!$I$2)*2)+age,lifetable,10,1),"error"))</f>
        <v>7.1453294378398535E-4</v>
      </c>
      <c r="F817" s="96">
        <f t="shared" si="216"/>
        <v>76.353397004110121</v>
      </c>
      <c r="G817" s="96">
        <f t="shared" si="217"/>
        <v>7.6698585279186196</v>
      </c>
      <c r="H817" s="96">
        <f t="shared" si="218"/>
        <v>0.43803202456413054</v>
      </c>
      <c r="I817" s="96">
        <f t="shared" si="219"/>
        <v>0.17551528960163626</v>
      </c>
      <c r="J817" s="96">
        <f t="shared" si="220"/>
        <v>6.0475783890156155E-2</v>
      </c>
      <c r="K817" s="96">
        <f t="shared" si="221"/>
        <v>0.18340367972479471</v>
      </c>
      <c r="L817" s="96">
        <f t="shared" si="229"/>
        <v>67.826111698410784</v>
      </c>
      <c r="M817" s="96">
        <f t="shared" si="222"/>
        <v>420.50988106440809</v>
      </c>
      <c r="N817" s="96">
        <f t="shared" si="223"/>
        <v>40.496012634769755</v>
      </c>
      <c r="O817" s="96">
        <f t="shared" si="224"/>
        <v>0.96663562397094416</v>
      </c>
      <c r="P817" s="96">
        <f t="shared" si="225"/>
        <v>0.96663562397094416</v>
      </c>
      <c r="Q817" s="96">
        <f t="shared" si="226"/>
        <v>0.33078528432256543</v>
      </c>
      <c r="R817" s="96">
        <f t="shared" si="227"/>
        <v>7.5773716244175407E-2</v>
      </c>
      <c r="S817" s="96">
        <f t="shared" si="230"/>
        <v>377.67403818112973</v>
      </c>
      <c r="T817" s="96">
        <f t="shared" si="231"/>
        <v>153.8708768419788</v>
      </c>
      <c r="U817" s="96">
        <f t="shared" si="232"/>
        <v>349.9162835536855</v>
      </c>
      <c r="V817" s="32">
        <f t="shared" si="233"/>
        <v>1000.0000000000008</v>
      </c>
      <c r="W817" s="100">
        <f>IF(A817=1,((cPH1_+cPHr+(cNES*L817+(cNES+cOSEX)*G817+(cNES+cEREX)*H817+(cNES+cHOEX)*I817+(cNES+cNES)*S817+(cNES+cOSEX)*N817+(cNES+cEREX)*O817+(cNES+cHOEX)*P817)))/(1+cDR)^(A$6:A$65537 + 0.5),(cPHr+(cNES*L817+(cNES+cOSEX)*G817+(cNES+cEREX)*H817+(cNES+cHOEX)*I817+(cNES+cNES)*S817+(cNES+cOSEX)*N817+(cNES+cEREX)*O817+(cNES+cHOEX)*P817))/(1+cDR)^(((cycle + 0.5)/('Life tables'!$I$2/2))))</f>
        <v>19492.19491115673</v>
      </c>
      <c r="X817" s="107">
        <f>((L817+G817+H817+I817+N817+O817+P817+S817)/('Life tables'!$I$2/2))/(1+oDR)^(((cycle + 0.5)/('Life tables'!$I$2/2)))</f>
        <v>11.974041776260139</v>
      </c>
      <c r="Y817" s="31">
        <f>((uNES*L817+ uOCEX*G817+uEREX*H817+uHOEX*I817+uNES*S817+ uOCEX*N817+uEREX*O817+uHOEX*P817)/('Life tables'!$I$2/2))/(1+oDR)^(((cycle + 0.5)/('Life tables'!$I$2/2)))</f>
        <v>7.8917321839913734</v>
      </c>
      <c r="Z817" s="100">
        <f t="shared" si="228"/>
        <v>119544.92766736295</v>
      </c>
      <c r="AA817" s="107">
        <f>((L817+G817+H817+I817+N817+O817+P817+S817)/('Life tables'!$I$2/2))</f>
        <v>19.032805601695976</v>
      </c>
      <c r="AB817" s="31">
        <f>((uNES*L817+ uOCEX*G817+uEREX*H817+uHOEX*I817+uNES*S817+ uOCEX*N817+uEREX*O817+uHOEX*P817)/('Life tables'!$I$2/2))</f>
        <v>12.543951935790563</v>
      </c>
    </row>
    <row r="818" spans="1:28" x14ac:dyDescent="0.25">
      <c r="A818" s="4">
        <v>812</v>
      </c>
      <c r="C818" s="105">
        <f>IF(male=0,VLOOKUP((($A$5:$A$1570/'Life tables'!$I$2)*2)+age,lifetable,13,1),IF(male=1,VLOOKUP((($A$5:$A$1570/'Life tables'!$I$2)*2)+age,lifetable,10,1),"error"))</f>
        <v>7.1453294378398535E-4</v>
      </c>
      <c r="F818" s="96">
        <f t="shared" si="216"/>
        <v>76.253402613126141</v>
      </c>
      <c r="G818" s="96">
        <f t="shared" si="217"/>
        <v>7.6598138820675485</v>
      </c>
      <c r="H818" s="96">
        <f t="shared" si="218"/>
        <v>0.43745836645268582</v>
      </c>
      <c r="I818" s="96">
        <f t="shared" si="219"/>
        <v>0.17528543022169082</v>
      </c>
      <c r="J818" s="96">
        <f t="shared" si="220"/>
        <v>6.0396583233516737E-2</v>
      </c>
      <c r="K818" s="96">
        <f t="shared" si="221"/>
        <v>0.1831634895043476</v>
      </c>
      <c r="L818" s="96">
        <f t="shared" si="229"/>
        <v>67.737284861646359</v>
      </c>
      <c r="M818" s="96">
        <f t="shared" si="222"/>
        <v>419.95943699121034</v>
      </c>
      <c r="N818" s="96">
        <f t="shared" si="223"/>
        <v>40.443003677913552</v>
      </c>
      <c r="O818" s="96">
        <f t="shared" si="224"/>
        <v>0.96537030566543891</v>
      </c>
      <c r="P818" s="96">
        <f t="shared" si="225"/>
        <v>0.96537030566543891</v>
      </c>
      <c r="Q818" s="96">
        <f t="shared" si="226"/>
        <v>0.33035228902933833</v>
      </c>
      <c r="R818" s="96">
        <f t="shared" si="227"/>
        <v>7.5674529055267503E-2</v>
      </c>
      <c r="S818" s="96">
        <f t="shared" si="230"/>
        <v>377.17966588388128</v>
      </c>
      <c r="T818" s="96">
        <f t="shared" si="231"/>
        <v>154.26162571424166</v>
      </c>
      <c r="U818" s="96">
        <f t="shared" si="232"/>
        <v>350.17512157224513</v>
      </c>
      <c r="V818" s="32">
        <f t="shared" si="233"/>
        <v>1000.0000000000007</v>
      </c>
      <c r="W818" s="100">
        <f>IF(A818=1,((cPH1_+cPHr+(cNES*L818+(cNES+cOSEX)*G818+(cNES+cEREX)*H818+(cNES+cHOEX)*I818+(cNES+cNES)*S818+(cNES+cOSEX)*N818+(cNES+cEREX)*O818+(cNES+cHOEX)*P818)))/(1+cDR)^(A$6:A$65537 + 0.5),(cPHr+(cNES*L818+(cNES+cOSEX)*G818+(cNES+cEREX)*H818+(cNES+cHOEX)*I818+(cNES+cNES)*S818+(cNES+cOSEX)*N818+(cNES+cEREX)*O818+(cNES+cHOEX)*P818))/(1+cDR)^(((cycle + 0.5)/('Life tables'!$I$2/2))))</f>
        <v>19423.225009364083</v>
      </c>
      <c r="X818" s="107">
        <f>((L818+G818+H818+I818+N818+O818+P818+S818)/('Life tables'!$I$2/2))/(1+oDR)^(((cycle + 0.5)/('Life tables'!$I$2/2)))</f>
        <v>11.95153957686523</v>
      </c>
      <c r="Y818" s="31">
        <f>((uNES*L818+ uOCEX*G818+uEREX*H818+uHOEX*I818+uNES*S818+ uOCEX*N818+uEREX*O818+uHOEX*P818)/('Life tables'!$I$2/2))/(1+oDR)^(((cycle + 0.5)/('Life tables'!$I$2/2)))</f>
        <v>7.8769016597285271</v>
      </c>
      <c r="Z818" s="100">
        <f t="shared" si="228"/>
        <v>119388.46943889919</v>
      </c>
      <c r="AA818" s="107">
        <f>((L818+G818+H818+I818+N818+O818+P818+S818)/('Life tables'!$I$2/2))</f>
        <v>19.007889960608789</v>
      </c>
      <c r="AB818" s="31">
        <f>((uNES*L818+ uOCEX*G818+uEREX*H818+uHOEX*I818+uNES*S818+ uOCEX*N818+uEREX*O818+uHOEX*P818)/('Life tables'!$I$2/2))</f>
        <v>12.527530785111413</v>
      </c>
    </row>
    <row r="819" spans="1:28" x14ac:dyDescent="0.25">
      <c r="A819" s="4">
        <v>813</v>
      </c>
      <c r="C819" s="105">
        <f>IF(male=0,VLOOKUP((($A$5:$A$1570/'Life tables'!$I$2)*2)+age,lifetable,13,1),IF(male=1,VLOOKUP((($A$5:$A$1570/'Life tables'!$I$2)*2)+age,lifetable,10,1),"error"))</f>
        <v>7.1453294378398535E-4</v>
      </c>
      <c r="F819" s="96">
        <f t="shared" si="216"/>
        <v>76.153541074011002</v>
      </c>
      <c r="G819" s="96">
        <f t="shared" si="217"/>
        <v>7.6497825814647467</v>
      </c>
      <c r="H819" s="96">
        <f t="shared" si="218"/>
        <v>0.43688547049951243</v>
      </c>
      <c r="I819" s="96">
        <f t="shared" si="219"/>
        <v>0.17505587623135671</v>
      </c>
      <c r="J819" s="96">
        <f t="shared" si="220"/>
        <v>6.0317487802331919E-2</v>
      </c>
      <c r="K819" s="96">
        <f t="shared" si="221"/>
        <v>0.18292361839899637</v>
      </c>
      <c r="L819" s="96">
        <f t="shared" si="229"/>
        <v>67.648576039614056</v>
      </c>
      <c r="M819" s="96">
        <f t="shared" si="222"/>
        <v>419.40971163950303</v>
      </c>
      <c r="N819" s="96">
        <f t="shared" si="223"/>
        <v>40.390063935494076</v>
      </c>
      <c r="O819" s="96">
        <f t="shared" si="224"/>
        <v>0.9641066395013641</v>
      </c>
      <c r="P819" s="96">
        <f t="shared" si="225"/>
        <v>0.9641066395013641</v>
      </c>
      <c r="Q819" s="96">
        <f t="shared" si="226"/>
        <v>0.32991985910330768</v>
      </c>
      <c r="R819" s="96">
        <f t="shared" si="227"/>
        <v>7.557547137627299E-2</v>
      </c>
      <c r="S819" s="96">
        <f t="shared" si="230"/>
        <v>376.68593909452665</v>
      </c>
      <c r="T819" s="96">
        <f t="shared" si="231"/>
        <v>154.65186306114731</v>
      </c>
      <c r="U819" s="96">
        <f t="shared" si="232"/>
        <v>350.43362066202042</v>
      </c>
      <c r="V819" s="32">
        <f t="shared" si="233"/>
        <v>1000.0000000000008</v>
      </c>
      <c r="W819" s="100">
        <f>IF(A819=1,((cPH1_+cPHr+(cNES*L819+(cNES+cOSEX)*G819+(cNES+cEREX)*H819+(cNES+cHOEX)*I819+(cNES+cNES)*S819+(cNES+cOSEX)*N819+(cNES+cEREX)*O819+(cNES+cHOEX)*P819)))/(1+cDR)^(A$6:A$65537 + 0.5),(cPHr+(cNES*L819+(cNES+cOSEX)*G819+(cNES+cEREX)*H819+(cNES+cHOEX)*I819+(cNES+cNES)*S819+(cNES+cOSEX)*N819+(cNES+cEREX)*O819+(cNES+cHOEX)*P819))/(1+cDR)^(((cycle + 0.5)/('Life tables'!$I$2/2))))</f>
        <v>19354.499126479644</v>
      </c>
      <c r="X819" s="107">
        <f>((L819+G819+H819+I819+N819+O819+P819+S819)/('Life tables'!$I$2/2))/(1+oDR)^(((cycle + 0.5)/('Life tables'!$I$2/2)))</f>
        <v>11.929079666788857</v>
      </c>
      <c r="Y819" s="31">
        <f>((uNES*L819+ uOCEX*G819+uEREX*H819+uHOEX*I819+uNES*S819+ uOCEX*N819+uEREX*O819+uHOEX*P819)/('Life tables'!$I$2/2))/(1+oDR)^(((cycle + 0.5)/('Life tables'!$I$2/2)))</f>
        <v>7.8620990070300518</v>
      </c>
      <c r="Z819" s="100">
        <f t="shared" si="228"/>
        <v>119232.21585900174</v>
      </c>
      <c r="AA819" s="107">
        <f>((L819+G819+H819+I819+N819+O819+P819+S819)/('Life tables'!$I$2/2))</f>
        <v>18.983006939653649</v>
      </c>
      <c r="AB819" s="31">
        <f>((uNES*L819+ uOCEX*G819+uEREX*H819+uHOEX*I819+uNES*S819+ uOCEX*N819+uEREX*O819+uHOEX*P819)/('Life tables'!$I$2/2))</f>
        <v>12.511131133293082</v>
      </c>
    </row>
    <row r="820" spans="1:28" x14ac:dyDescent="0.25">
      <c r="A820" s="4">
        <v>814</v>
      </c>
      <c r="C820" s="105">
        <f>IF(male=0,VLOOKUP((($A$5:$A$1570/'Life tables'!$I$2)*2)+age,lifetable,13,1),IF(male=1,VLOOKUP((($A$5:$A$1570/'Life tables'!$I$2)*2)+age,lifetable,10,1),"error"))</f>
        <v>7.1453294378398535E-4</v>
      </c>
      <c r="F820" s="96">
        <f t="shared" si="216"/>
        <v>76.053812120652907</v>
      </c>
      <c r="G820" s="96">
        <f t="shared" si="217"/>
        <v>7.6397645993787258</v>
      </c>
      <c r="H820" s="96">
        <f t="shared" si="218"/>
        <v>0.4363133351779529</v>
      </c>
      <c r="I820" s="96">
        <f t="shared" si="219"/>
        <v>0.17482662701891666</v>
      </c>
      <c r="J820" s="96">
        <f t="shared" si="220"/>
        <v>6.0238497385827594E-2</v>
      </c>
      <c r="K820" s="96">
        <f t="shared" si="221"/>
        <v>0.18268406576953061</v>
      </c>
      <c r="L820" s="96">
        <f t="shared" si="229"/>
        <v>67.559984995921951</v>
      </c>
      <c r="M820" s="96">
        <f t="shared" si="222"/>
        <v>418.8607041561803</v>
      </c>
      <c r="N820" s="96">
        <f t="shared" si="223"/>
        <v>40.337193325355393</v>
      </c>
      <c r="O820" s="96">
        <f t="shared" si="224"/>
        <v>0.96284462351766575</v>
      </c>
      <c r="P820" s="96">
        <f t="shared" si="225"/>
        <v>0.96284462351766575</v>
      </c>
      <c r="Q820" s="96">
        <f t="shared" si="226"/>
        <v>0.32948799387339572</v>
      </c>
      <c r="R820" s="96">
        <f t="shared" si="227"/>
        <v>7.5476543053466585E-2</v>
      </c>
      <c r="S820" s="96">
        <f t="shared" si="230"/>
        <v>376.19285704686274</v>
      </c>
      <c r="T820" s="96">
        <f t="shared" si="231"/>
        <v>155.04158955240652</v>
      </c>
      <c r="U820" s="96">
        <f t="shared" si="232"/>
        <v>350.69178127084342</v>
      </c>
      <c r="V820" s="32">
        <f t="shared" si="233"/>
        <v>1000.000000000001</v>
      </c>
      <c r="W820" s="100">
        <f>IF(A820=1,((cPH1_+cPHr+(cNES*L820+(cNES+cOSEX)*G820+(cNES+cEREX)*H820+(cNES+cHOEX)*I820+(cNES+cNES)*S820+(cNES+cOSEX)*N820+(cNES+cEREX)*O820+(cNES+cHOEX)*P820)))/(1+cDR)^(A$6:A$65537 + 0.5),(cPHr+(cNES*L820+(cNES+cOSEX)*G820+(cNES+cEREX)*H820+(cNES+cHOEX)*I820+(cNES+cNES)*S820+(cNES+cOSEX)*N820+(cNES+cEREX)*O820+(cNES+cHOEX)*P820))/(1+cDR)^(((cycle + 0.5)/('Life tables'!$I$2/2))))</f>
        <v>19286.01640045147</v>
      </c>
      <c r="X820" s="107">
        <f>((L820+G820+H820+I820+N820+O820+P820+S820)/('Life tables'!$I$2/2))/(1+oDR)^(((cycle + 0.5)/('Life tables'!$I$2/2)))</f>
        <v>11.906661966454777</v>
      </c>
      <c r="Y820" s="31">
        <f>((uNES*L820+ uOCEX*G820+uEREX*H820+uHOEX*I820+uNES*S820+ uOCEX*N820+uEREX*O820+uHOEX*P820)/('Life tables'!$I$2/2))/(1+oDR)^(((cycle + 0.5)/('Life tables'!$I$2/2)))</f>
        <v>7.8473241734524279</v>
      </c>
      <c r="Z820" s="100">
        <f t="shared" si="228"/>
        <v>119076.16666773791</v>
      </c>
      <c r="AA820" s="107">
        <f>((L820+G820+H820+I820+N820+O820+P820+S820)/('Life tables'!$I$2/2))</f>
        <v>18.958156495965934</v>
      </c>
      <c r="AB820" s="31">
        <f>((uNES*L820+ uOCEX*G820+uEREX*H820+uHOEX*I820+uNES*S820+ uOCEX*N820+uEREX*O820+uHOEX*P820)/('Life tables'!$I$2/2))</f>
        <v>12.494752952089083</v>
      </c>
    </row>
    <row r="821" spans="1:28" x14ac:dyDescent="0.25">
      <c r="A821" s="4">
        <v>815</v>
      </c>
      <c r="C821" s="105">
        <f>IF(male=0,VLOOKUP((($A$5:$A$1570/'Life tables'!$I$2)*2)+age,lifetable,13,1),IF(male=1,VLOOKUP((($A$5:$A$1570/'Life tables'!$I$2)*2)+age,lifetable,10,1),"error"))</f>
        <v>7.1453294378398535E-4</v>
      </c>
      <c r="F821" s="96">
        <f t="shared" si="216"/>
        <v>75.954215491646053</v>
      </c>
      <c r="G821" s="96">
        <f t="shared" si="217"/>
        <v>7.6297599095507271</v>
      </c>
      <c r="H821" s="96">
        <f t="shared" si="218"/>
        <v>0.43574195898834756</v>
      </c>
      <c r="I821" s="96">
        <f t="shared" si="219"/>
        <v>0.17459768198347123</v>
      </c>
      <c r="J821" s="96">
        <f t="shared" si="220"/>
        <v>6.0159611776957007E-2</v>
      </c>
      <c r="K821" s="96">
        <f t="shared" si="221"/>
        <v>0.18244483098804395</v>
      </c>
      <c r="L821" s="96">
        <f t="shared" si="229"/>
        <v>67.47151149835851</v>
      </c>
      <c r="M821" s="96">
        <f t="shared" si="222"/>
        <v>418.31241368510484</v>
      </c>
      <c r="N821" s="96">
        <f t="shared" si="223"/>
        <v>40.284391765049627</v>
      </c>
      <c r="O821" s="96">
        <f t="shared" si="224"/>
        <v>0.96158425574632156</v>
      </c>
      <c r="P821" s="96">
        <f t="shared" si="225"/>
        <v>0.96158425574632156</v>
      </c>
      <c r="Q821" s="96">
        <f t="shared" si="226"/>
        <v>0.32905669266614002</v>
      </c>
      <c r="R821" s="96">
        <f t="shared" si="227"/>
        <v>7.5377743932576749E-2</v>
      </c>
      <c r="S821" s="96">
        <f t="shared" si="230"/>
        <v>375.70041897196387</v>
      </c>
      <c r="T821" s="96">
        <f t="shared" si="231"/>
        <v>155.43080585684962</v>
      </c>
      <c r="U821" s="96">
        <f t="shared" si="232"/>
        <v>350.94960384576405</v>
      </c>
      <c r="V821" s="32">
        <f t="shared" si="233"/>
        <v>1000.0000000000008</v>
      </c>
      <c r="W821" s="100">
        <f>IF(A821=1,((cPH1_+cPHr+(cNES*L821+(cNES+cOSEX)*G821+(cNES+cEREX)*H821+(cNES+cHOEX)*I821+(cNES+cNES)*S821+(cNES+cOSEX)*N821+(cNES+cEREX)*O821+(cNES+cHOEX)*P821)))/(1+cDR)^(A$6:A$65537 + 0.5),(cPHr+(cNES*L821+(cNES+cOSEX)*G821+(cNES+cEREX)*H821+(cNES+cHOEX)*I821+(cNES+cNES)*S821+(cNES+cOSEX)*N821+(cNES+cEREX)*O821+(cNES+cHOEX)*P821))/(1+cDR)^(((cycle + 0.5)/('Life tables'!$I$2/2))))</f>
        <v>19217.775972208117</v>
      </c>
      <c r="X821" s="107">
        <f>((L821+G821+H821+I821+N821+O821+P821+S821)/('Life tables'!$I$2/2))/(1+oDR)^(((cycle + 0.5)/('Life tables'!$I$2/2)))</f>
        <v>11.884286396441263</v>
      </c>
      <c r="Y821" s="31">
        <f>((uNES*L821+ uOCEX*G821+uEREX*H821+uHOEX*I821+uNES*S821+ uOCEX*N821+uEREX*O821+uHOEX*P821)/('Life tables'!$I$2/2))/(1+oDR)^(((cycle + 0.5)/('Life tables'!$I$2/2)))</f>
        <v>7.8325771066538374</v>
      </c>
      <c r="Z821" s="100">
        <f t="shared" si="228"/>
        <v>118920.32160513861</v>
      </c>
      <c r="AA821" s="107">
        <f>((L821+G821+H821+I821+N821+O821+P821+S821)/('Life tables'!$I$2/2))</f>
        <v>18.933338586744778</v>
      </c>
      <c r="AB821" s="31">
        <f>((uNES*L821+ uOCEX*G821+uEREX*H821+uHOEX*I821+uNES*S821+ uOCEX*N821+uEREX*O821+uHOEX*P821)/('Life tables'!$I$2/2))</f>
        <v>12.478396213294742</v>
      </c>
    </row>
    <row r="822" spans="1:28" x14ac:dyDescent="0.25">
      <c r="A822" s="4">
        <v>816</v>
      </c>
      <c r="C822" s="105">
        <f>IF(male=0,VLOOKUP((($A$5:$A$1570/'Life tables'!$I$2)*2)+age,lifetable,13,1),IF(male=1,VLOOKUP((($A$5:$A$1570/'Life tables'!$I$2)*2)+age,lifetable,10,1),"error"))</f>
        <v>7.1453294378398535E-4</v>
      </c>
      <c r="F822" s="96">
        <f t="shared" si="216"/>
        <v>75.854750930078595</v>
      </c>
      <c r="G822" s="96">
        <f t="shared" si="217"/>
        <v>7.6197684861734176</v>
      </c>
      <c r="H822" s="96">
        <f t="shared" si="218"/>
        <v>0.43517134045681799</v>
      </c>
      <c r="I822" s="96">
        <f t="shared" si="219"/>
        <v>0.17436904053445132</v>
      </c>
      <c r="J822" s="96">
        <f t="shared" si="220"/>
        <v>6.008083077223289E-2</v>
      </c>
      <c r="K822" s="96">
        <f t="shared" si="221"/>
        <v>0.18220591343742465</v>
      </c>
      <c r="L822" s="96">
        <f t="shared" si="229"/>
        <v>67.383155318704254</v>
      </c>
      <c r="M822" s="96">
        <f t="shared" si="222"/>
        <v>417.76483936730864</v>
      </c>
      <c r="N822" s="96">
        <f t="shared" si="223"/>
        <v>40.231659171856279</v>
      </c>
      <c r="O822" s="96">
        <f t="shared" si="224"/>
        <v>0.96032553421280231</v>
      </c>
      <c r="P822" s="96">
        <f t="shared" si="225"/>
        <v>0.96032553421280231</v>
      </c>
      <c r="Q822" s="96">
        <f t="shared" si="226"/>
        <v>0.32862595480585127</v>
      </c>
      <c r="R822" s="96">
        <f t="shared" si="227"/>
        <v>7.5279073858821849E-2</v>
      </c>
      <c r="S822" s="96">
        <f t="shared" si="230"/>
        <v>375.20862409836207</v>
      </c>
      <c r="T822" s="96">
        <f t="shared" si="231"/>
        <v>155.8195126424277</v>
      </c>
      <c r="U822" s="96">
        <f t="shared" si="232"/>
        <v>351.20708883306031</v>
      </c>
      <c r="V822" s="32">
        <f t="shared" si="233"/>
        <v>1000.0000000000009</v>
      </c>
      <c r="W822" s="100">
        <f>IF(A822=1,((cPH1_+cPHr+(cNES*L822+(cNES+cOSEX)*G822+(cNES+cEREX)*H822+(cNES+cHOEX)*I822+(cNES+cNES)*S822+(cNES+cOSEX)*N822+(cNES+cEREX)*O822+(cNES+cHOEX)*P822)))/(1+cDR)^(A$6:A$65537 + 0.5),(cPHr+(cNES*L822+(cNES+cOSEX)*G822+(cNES+cEREX)*H822+(cNES+cHOEX)*I822+(cNES+cNES)*S822+(cNES+cOSEX)*N822+(cNES+cEREX)*O822+(cNES+cHOEX)*P822))/(1+cDR)^(((cycle + 0.5)/('Life tables'!$I$2/2))))</f>
        <v>19149.776985651566</v>
      </c>
      <c r="X822" s="107">
        <f>((L822+G822+H822+I822+N822+O822+P822+S822)/('Life tables'!$I$2/2))/(1+oDR)^(((cycle + 0.5)/('Life tables'!$I$2/2)))</f>
        <v>11.861952877480608</v>
      </c>
      <c r="Y822" s="31">
        <f>((uNES*L822+ uOCEX*G822+uEREX*H822+uHOEX*I822+uNES*S822+ uOCEX*N822+uEREX*O822+uHOEX*P822)/('Life tables'!$I$2/2))/(1+oDR)^(((cycle + 0.5)/('Life tables'!$I$2/2)))</f>
        <v>7.8178577543938461</v>
      </c>
      <c r="Z822" s="100">
        <f t="shared" si="228"/>
        <v>118764.68041121624</v>
      </c>
      <c r="AA822" s="107">
        <f>((L822+G822+H822+I822+N822+O822+P822+S822)/('Life tables'!$I$2/2))</f>
        <v>18.908553169252684</v>
      </c>
      <c r="AB822" s="31">
        <f>((uNES*L822+ uOCEX*G822+uEREX*H822+uHOEX*I822+uNES*S822+ uOCEX*N822+uEREX*O822+uHOEX*P822)/('Life tables'!$I$2/2))</f>
        <v>12.462060888746951</v>
      </c>
    </row>
    <row r="823" spans="1:28" x14ac:dyDescent="0.25">
      <c r="A823" s="4">
        <v>817</v>
      </c>
      <c r="C823" s="105">
        <f>IF(male=0,VLOOKUP((($A$5:$A$1570/'Life tables'!$I$2)*2)+age,lifetable,13,1),IF(male=1,VLOOKUP((($A$5:$A$1570/'Life tables'!$I$2)*2)+age,lifetable,10,1),"error"))</f>
        <v>7.1453294378398535E-4</v>
      </c>
      <c r="F823" s="96">
        <f t="shared" si="216"/>
        <v>75.755418183330448</v>
      </c>
      <c r="G823" s="96">
        <f t="shared" si="217"/>
        <v>7.6097903038705814</v>
      </c>
      <c r="H823" s="96">
        <f t="shared" si="218"/>
        <v>0.43460147813410738</v>
      </c>
      <c r="I823" s="96">
        <f t="shared" si="219"/>
        <v>0.1741407020911534</v>
      </c>
      <c r="J823" s="96">
        <f t="shared" si="220"/>
        <v>6.0002154171567262E-2</v>
      </c>
      <c r="K823" s="96">
        <f t="shared" si="221"/>
        <v>0.18196731251086995</v>
      </c>
      <c r="L823" s="96">
        <f t="shared" si="229"/>
        <v>67.294916232552168</v>
      </c>
      <c r="M823" s="96">
        <f t="shared" si="222"/>
        <v>417.21798034118245</v>
      </c>
      <c r="N823" s="96">
        <f t="shared" si="223"/>
        <v>40.178995462800529</v>
      </c>
      <c r="O823" s="96">
        <f t="shared" si="224"/>
        <v>0.95906845693650711</v>
      </c>
      <c r="P823" s="96">
        <f t="shared" si="225"/>
        <v>0.95906845693650711</v>
      </c>
      <c r="Q823" s="96">
        <f t="shared" si="226"/>
        <v>0.32819577961476265</v>
      </c>
      <c r="R823" s="96">
        <f t="shared" si="227"/>
        <v>7.5180532676944342E-2</v>
      </c>
      <c r="S823" s="96">
        <f t="shared" si="230"/>
        <v>374.71747165221723</v>
      </c>
      <c r="T823" s="96">
        <f t="shared" si="231"/>
        <v>156.20771057621403</v>
      </c>
      <c r="U823" s="96">
        <f t="shared" si="232"/>
        <v>351.46423667824814</v>
      </c>
      <c r="V823" s="32">
        <f t="shared" si="233"/>
        <v>1000.0000000000009</v>
      </c>
      <c r="W823" s="100">
        <f>IF(A823=1,((cPH1_+cPHr+(cNES*L823+(cNES+cOSEX)*G823+(cNES+cEREX)*H823+(cNES+cHOEX)*I823+(cNES+cNES)*S823+(cNES+cOSEX)*N823+(cNES+cEREX)*O823+(cNES+cHOEX)*P823)))/(1+cDR)^(A$6:A$65537 + 0.5),(cPHr+(cNES*L823+(cNES+cOSEX)*G823+(cNES+cEREX)*H823+(cNES+cHOEX)*I823+(cNES+cNES)*S823+(cNES+cOSEX)*N823+(cNES+cEREX)*O823+(cNES+cHOEX)*P823))/(1+cDR)^(((cycle + 0.5)/('Life tables'!$I$2/2))))</f>
        <v>19082.018587649934</v>
      </c>
      <c r="X823" s="107">
        <f>((L823+G823+H823+I823+N823+O823+P823+S823)/('Life tables'!$I$2/2))/(1+oDR)^(((cycle + 0.5)/('Life tables'!$I$2/2)))</f>
        <v>11.839661330458569</v>
      </c>
      <c r="Y823" s="31">
        <f>((uNES*L823+ uOCEX*G823+uEREX*H823+uHOEX*I823+uNES*S823+ uOCEX*N823+uEREX*O823+uHOEX*P823)/('Life tables'!$I$2/2))/(1+oDR)^(((cycle + 0.5)/('Life tables'!$I$2/2)))</f>
        <v>7.8031660645330465</v>
      </c>
      <c r="Z823" s="100">
        <f t="shared" si="228"/>
        <v>118609.24282598156</v>
      </c>
      <c r="AA823" s="107">
        <f>((L823+G823+H823+I823+N823+O823+P823+S823)/('Life tables'!$I$2/2))</f>
        <v>18.883800200815024</v>
      </c>
      <c r="AB823" s="31">
        <f>((uNES*L823+ uOCEX*G823+uEREX*H823+uHOEX*I823+uNES*S823+ uOCEX*N823+uEREX*O823+uHOEX*P823)/('Life tables'!$I$2/2))</f>
        <v>12.445746950323866</v>
      </c>
    </row>
    <row r="824" spans="1:28" x14ac:dyDescent="0.25">
      <c r="A824" s="4">
        <v>818</v>
      </c>
      <c r="C824" s="105">
        <f>IF(male=0,VLOOKUP((($A$5:$A$1570/'Life tables'!$I$2)*2)+age,lifetable,13,1),IF(male=1,VLOOKUP((($A$5:$A$1570/'Life tables'!$I$2)*2)+age,lifetable,10,1),"error"))</f>
        <v>7.1453294378398535E-4</v>
      </c>
      <c r="F824" s="96">
        <f t="shared" si="216"/>
        <v>75.656217002880737</v>
      </c>
      <c r="G824" s="96">
        <f t="shared" si="217"/>
        <v>7.5998253376777756</v>
      </c>
      <c r="H824" s="96">
        <f t="shared" si="218"/>
        <v>0.43403237059447558</v>
      </c>
      <c r="I824" s="96">
        <f t="shared" si="219"/>
        <v>0.17391266608229689</v>
      </c>
      <c r="J824" s="96">
        <f t="shared" si="220"/>
        <v>5.992358177811892E-2</v>
      </c>
      <c r="K824" s="96">
        <f t="shared" si="221"/>
        <v>0.18172902761142345</v>
      </c>
      <c r="L824" s="96">
        <f t="shared" si="229"/>
        <v>67.206794019136652</v>
      </c>
      <c r="M824" s="96">
        <f t="shared" si="222"/>
        <v>416.67183574265806</v>
      </c>
      <c r="N824" s="96">
        <f t="shared" si="223"/>
        <v>40.126400554670731</v>
      </c>
      <c r="O824" s="96">
        <f t="shared" si="224"/>
        <v>0.9578130219311829</v>
      </c>
      <c r="P824" s="96">
        <f t="shared" si="225"/>
        <v>0.9578130219311829</v>
      </c>
      <c r="Q824" s="96">
        <f t="shared" si="226"/>
        <v>0.32776616641317319</v>
      </c>
      <c r="R824" s="96">
        <f t="shared" si="227"/>
        <v>7.508212023124361E-2</v>
      </c>
      <c r="S824" s="96">
        <f t="shared" si="230"/>
        <v>374.22696085748055</v>
      </c>
      <c r="T824" s="96">
        <f t="shared" si="231"/>
        <v>156.59540032440532</v>
      </c>
      <c r="U824" s="96">
        <f t="shared" si="232"/>
        <v>351.7210478260908</v>
      </c>
      <c r="V824" s="32">
        <f t="shared" si="233"/>
        <v>1000.0000000000009</v>
      </c>
      <c r="W824" s="100">
        <f>IF(A824=1,((cPH1_+cPHr+(cNES*L824+(cNES+cOSEX)*G824+(cNES+cEREX)*H824+(cNES+cHOEX)*I824+(cNES+cNES)*S824+(cNES+cOSEX)*N824+(cNES+cEREX)*O824+(cNES+cHOEX)*P824)))/(1+cDR)^(A$6:A$65537 + 0.5),(cPHr+(cNES*L824+(cNES+cOSEX)*G824+(cNES+cEREX)*H824+(cNES+cHOEX)*I824+(cNES+cNES)*S824+(cNES+cOSEX)*N824+(cNES+cEREX)*O824+(cNES+cHOEX)*P824))/(1+cDR)^(((cycle + 0.5)/('Life tables'!$I$2/2))))</f>
        <v>19014.499928030153</v>
      </c>
      <c r="X824" s="107">
        <f>((L824+G824+H824+I824+N824+O824+P824+S824)/('Life tables'!$I$2/2))/(1+oDR)^(((cycle + 0.5)/('Life tables'!$I$2/2)))</f>
        <v>11.817411676413885</v>
      </c>
      <c r="Y824" s="31">
        <f>((uNES*L824+ uOCEX*G824+uEREX*H824+uHOEX*I824+uNES*S824+ uOCEX*N824+uEREX*O824+uHOEX*P824)/('Life tables'!$I$2/2))/(1+oDR)^(((cycle + 0.5)/('Life tables'!$I$2/2)))</f>
        <v>7.7885019850327382</v>
      </c>
      <c r="Z824" s="100">
        <f t="shared" si="228"/>
        <v>118454.00858945996</v>
      </c>
      <c r="AA824" s="107">
        <f>((L824+G824+H824+I824+N824+O824+P824+S824)/('Life tables'!$I$2/2))</f>
        <v>18.859079638819662</v>
      </c>
      <c r="AB824" s="31">
        <f>((uNES*L824+ uOCEX*G824+uEREX*H824+uHOEX*I824+uNES*S824+ uOCEX*N824+uEREX*O824+uHOEX*P824)/('Life tables'!$I$2/2))</f>
        <v>12.429454369944644</v>
      </c>
    </row>
    <row r="825" spans="1:28" x14ac:dyDescent="0.25">
      <c r="A825" s="4">
        <v>819</v>
      </c>
      <c r="C825" s="105">
        <f>IF(male=0,VLOOKUP((($A$5:$A$1570/'Life tables'!$I$2)*2)+age,lifetable,13,1),IF(male=1,VLOOKUP((($A$5:$A$1570/'Life tables'!$I$2)*2)+age,lifetable,10,1),"error"))</f>
        <v>7.1453294378398535E-4</v>
      </c>
      <c r="F825" s="96">
        <f t="shared" si="216"/>
        <v>75.557147144124343</v>
      </c>
      <c r="G825" s="96">
        <f t="shared" si="217"/>
        <v>7.5898735630239056</v>
      </c>
      <c r="H825" s="96">
        <f t="shared" si="218"/>
        <v>0.43346401643464683</v>
      </c>
      <c r="I825" s="96">
        <f t="shared" si="219"/>
        <v>0.17368493194560239</v>
      </c>
      <c r="J825" s="96">
        <f t="shared" si="220"/>
        <v>5.9845113398148117E-2</v>
      </c>
      <c r="K825" s="96">
        <f t="shared" si="221"/>
        <v>0.18149105815153474</v>
      </c>
      <c r="L825" s="96">
        <f t="shared" si="229"/>
        <v>67.11878846117051</v>
      </c>
      <c r="M825" s="96">
        <f t="shared" si="222"/>
        <v>416.12640470538059</v>
      </c>
      <c r="N825" s="96">
        <f t="shared" si="223"/>
        <v>40.073874364035035</v>
      </c>
      <c r="O825" s="96">
        <f t="shared" si="224"/>
        <v>0.95655922720531994</v>
      </c>
      <c r="P825" s="96">
        <f t="shared" si="225"/>
        <v>0.95655922720531994</v>
      </c>
      <c r="Q825" s="96">
        <f t="shared" si="226"/>
        <v>0.32733711451958264</v>
      </c>
      <c r="R825" s="96">
        <f t="shared" si="227"/>
        <v>7.4983836365606932E-2</v>
      </c>
      <c r="S825" s="96">
        <f t="shared" si="230"/>
        <v>373.73709093604975</v>
      </c>
      <c r="T825" s="96">
        <f t="shared" si="231"/>
        <v>156.98258255232304</v>
      </c>
      <c r="U825" s="96">
        <f t="shared" si="232"/>
        <v>351.97752272060796</v>
      </c>
      <c r="V825" s="32">
        <f t="shared" si="233"/>
        <v>1000.0000000000011</v>
      </c>
      <c r="W825" s="100">
        <f>IF(A825=1,((cPH1_+cPHr+(cNES*L825+(cNES+cOSEX)*G825+(cNES+cEREX)*H825+(cNES+cHOEX)*I825+(cNES+cNES)*S825+(cNES+cOSEX)*N825+(cNES+cEREX)*O825+(cNES+cHOEX)*P825)))/(1+cDR)^(A$6:A$65537 + 0.5),(cPHr+(cNES*L825+(cNES+cOSEX)*G825+(cNES+cEREX)*H825+(cNES+cHOEX)*I825+(cNES+cNES)*S825+(cNES+cOSEX)*N825+(cNES+cEREX)*O825+(cNES+cHOEX)*P825))/(1+cDR)^(((cycle + 0.5)/('Life tables'!$I$2/2))))</f>
        <v>18947.220159570425</v>
      </c>
      <c r="X825" s="107">
        <f>((L825+G825+H825+I825+N825+O825+P825+S825)/('Life tables'!$I$2/2))/(1+oDR)^(((cycle + 0.5)/('Life tables'!$I$2/2)))</f>
        <v>11.795203836537793</v>
      </c>
      <c r="Y825" s="31">
        <f>((uNES*L825+ uOCEX*G825+uEREX*H825+uHOEX*I825+uNES*S825+ uOCEX*N825+uEREX*O825+uHOEX*P825)/('Life tables'!$I$2/2))/(1+oDR)^(((cycle + 0.5)/('Life tables'!$I$2/2)))</f>
        <v>7.7738654639546176</v>
      </c>
      <c r="Z825" s="100">
        <f t="shared" si="228"/>
        <v>118298.97744170681</v>
      </c>
      <c r="AA825" s="107">
        <f>((L825+G825+H825+I825+N825+O825+P825+S825)/('Life tables'!$I$2/2))</f>
        <v>18.834391440716573</v>
      </c>
      <c r="AB825" s="31">
        <f>((uNES*L825+ uOCEX*G825+uEREX*H825+uHOEX*I825+uNES*S825+ uOCEX*N825+uEREX*O825+uHOEX*P825)/('Life tables'!$I$2/2))</f>
        <v>12.413183119569219</v>
      </c>
    </row>
    <row r="826" spans="1:28" x14ac:dyDescent="0.25">
      <c r="A826" s="4">
        <v>820</v>
      </c>
      <c r="C826" s="105">
        <f>IF(male=0,VLOOKUP((($A$5:$A$1570/'Life tables'!$I$2)*2)+age,lifetable,13,1),IF(male=1,VLOOKUP((($A$5:$A$1570/'Life tables'!$I$2)*2)+age,lifetable,10,1),"error"))</f>
        <v>7.1453294378398535E-4</v>
      </c>
      <c r="F826" s="96">
        <f t="shared" si="216"/>
        <v>75.458208366197027</v>
      </c>
      <c r="G826" s="96">
        <f t="shared" si="217"/>
        <v>7.5799349557136528</v>
      </c>
      <c r="H826" s="96">
        <f t="shared" si="218"/>
        <v>0.43289641427280623</v>
      </c>
      <c r="I826" s="96">
        <f t="shared" si="219"/>
        <v>0.17345749912738986</v>
      </c>
      <c r="J826" s="96">
        <f t="shared" si="220"/>
        <v>5.9766748840878098E-2</v>
      </c>
      <c r="K826" s="96">
        <f t="shared" si="221"/>
        <v>0.18125340355263894</v>
      </c>
      <c r="L826" s="96">
        <f t="shared" si="229"/>
        <v>67.030899344689658</v>
      </c>
      <c r="M826" s="96">
        <f t="shared" si="222"/>
        <v>415.58168636087305</v>
      </c>
      <c r="N826" s="96">
        <f t="shared" si="223"/>
        <v>40.021416807257218</v>
      </c>
      <c r="O826" s="96">
        <f t="shared" si="224"/>
        <v>0.95530707076253041</v>
      </c>
      <c r="P826" s="96">
        <f t="shared" si="225"/>
        <v>0.95530707076253041</v>
      </c>
      <c r="Q826" s="96">
        <f t="shared" si="226"/>
        <v>0.32690862325082209</v>
      </c>
      <c r="R826" s="96">
        <f t="shared" si="227"/>
        <v>7.4885680923539227E-2</v>
      </c>
      <c r="S826" s="96">
        <f t="shared" si="230"/>
        <v>373.24786110791644</v>
      </c>
      <c r="T826" s="96">
        <f t="shared" si="231"/>
        <v>157.36925792441474</v>
      </c>
      <c r="U826" s="96">
        <f t="shared" si="232"/>
        <v>352.23366180508413</v>
      </c>
      <c r="V826" s="32">
        <f t="shared" si="233"/>
        <v>1000.000000000001</v>
      </c>
      <c r="W826" s="100">
        <f>IF(A826=1,((cPH1_+cPHr+(cNES*L826+(cNES+cOSEX)*G826+(cNES+cEREX)*H826+(cNES+cHOEX)*I826+(cNES+cNES)*S826+(cNES+cOSEX)*N826+(cNES+cEREX)*O826+(cNES+cHOEX)*P826)))/(1+cDR)^(A$6:A$65537 + 0.5),(cPHr+(cNES*L826+(cNES+cOSEX)*G826+(cNES+cEREX)*H826+(cNES+cHOEX)*I826+(cNES+cNES)*S826+(cNES+cOSEX)*N826+(cNES+cEREX)*O826+(cNES+cHOEX)*P826))/(1+cDR)^(((cycle + 0.5)/('Life tables'!$I$2/2))))</f>
        <v>18880.178437992607</v>
      </c>
      <c r="X826" s="107">
        <f>((L826+G826+H826+I826+N826+O826+P826+S826)/('Life tables'!$I$2/2))/(1+oDR)^(((cycle + 0.5)/('Life tables'!$I$2/2)))</f>
        <v>11.77303773217352</v>
      </c>
      <c r="Y826" s="31">
        <f>((uNES*L826+ uOCEX*G826+uEREX*H826+uHOEX*I826+uNES*S826+ uOCEX*N826+uEREX*O826+uHOEX*P826)/('Life tables'!$I$2/2))/(1+oDR)^(((cycle + 0.5)/('Life tables'!$I$2/2)))</f>
        <v>7.7592564494604455</v>
      </c>
      <c r="Z826" s="100">
        <f t="shared" si="228"/>
        <v>118144.14912282197</v>
      </c>
      <c r="AA826" s="107">
        <f>((L826+G826+H826+I826+N826+O826+P826+S826)/('Life tables'!$I$2/2))</f>
        <v>18.80973556401743</v>
      </c>
      <c r="AB826" s="31">
        <f>((uNES*L826+ uOCEX*G826+uEREX*H826+uHOEX*I826+uNES*S826+ uOCEX*N826+uEREX*O826+uHOEX*P826)/('Life tables'!$I$2/2))</f>
        <v>12.396933171198015</v>
      </c>
    </row>
    <row r="827" spans="1:28" x14ac:dyDescent="0.25">
      <c r="A827" s="4">
        <v>821</v>
      </c>
      <c r="C827" s="105">
        <f>IF(male=0,VLOOKUP((($A$5:$A$1570/'Life tables'!$I$2)*2)+age,lifetable,13,1),IF(male=1,VLOOKUP((($A$5:$A$1570/'Life tables'!$I$2)*2)+age,lifetable,10,1),"error"))</f>
        <v>7.1453294378398535E-4</v>
      </c>
      <c r="F827" s="96">
        <f t="shared" si="216"/>
        <v>75.359400431808922</v>
      </c>
      <c r="G827" s="96">
        <f t="shared" si="217"/>
        <v>7.5700094919107537</v>
      </c>
      <c r="H827" s="96">
        <f t="shared" si="218"/>
        <v>0.432329562747645</v>
      </c>
      <c r="I827" s="96">
        <f t="shared" si="219"/>
        <v>0.17323036708219566</v>
      </c>
      <c r="J827" s="96">
        <f t="shared" si="220"/>
        <v>5.9688487918363203E-2</v>
      </c>
      <c r="K827" s="96">
        <f t="shared" si="221"/>
        <v>0.18101606324475703</v>
      </c>
      <c r="L827" s="96">
        <f t="shared" si="229"/>
        <v>66.943126458905212</v>
      </c>
      <c r="M827" s="96">
        <f t="shared" si="222"/>
        <v>415.03767983869335</v>
      </c>
      <c r="N827" s="96">
        <f t="shared" si="223"/>
        <v>39.969027800511832</v>
      </c>
      <c r="O827" s="96">
        <f t="shared" si="224"/>
        <v>0.9540565506019093</v>
      </c>
      <c r="P827" s="96">
        <f t="shared" si="225"/>
        <v>0.9540565506019093</v>
      </c>
      <c r="Q827" s="96">
        <f t="shared" si="226"/>
        <v>0.32648069192217638</v>
      </c>
      <c r="R827" s="96">
        <f t="shared" si="227"/>
        <v>7.4787653748191338E-2</v>
      </c>
      <c r="S827" s="96">
        <f t="shared" si="230"/>
        <v>372.75927059130731</v>
      </c>
      <c r="T827" s="96">
        <f t="shared" si="231"/>
        <v>157.75542710425529</v>
      </c>
      <c r="U827" s="96">
        <f t="shared" si="232"/>
        <v>352.48946552207707</v>
      </c>
      <c r="V827" s="32">
        <f t="shared" si="233"/>
        <v>1000.0000000000011</v>
      </c>
      <c r="W827" s="100">
        <f>IF(A827=1,((cPH1_+cPHr+(cNES*L827+(cNES+cOSEX)*G827+(cNES+cEREX)*H827+(cNES+cHOEX)*I827+(cNES+cNES)*S827+(cNES+cOSEX)*N827+(cNES+cEREX)*O827+(cNES+cHOEX)*P827)))/(1+cDR)^(A$6:A$65537 + 0.5),(cPHr+(cNES*L827+(cNES+cOSEX)*G827+(cNES+cEREX)*H827+(cNES+cHOEX)*I827+(cNES+cNES)*S827+(cNES+cOSEX)*N827+(cNES+cEREX)*O827+(cNES+cHOEX)*P827))/(1+cDR)^(((cycle + 0.5)/('Life tables'!$I$2/2))))</f>
        <v>18813.373921954513</v>
      </c>
      <c r="X827" s="107">
        <f>((L827+G827+H827+I827+N827+O827+P827+S827)/('Life tables'!$I$2/2))/(1+oDR)^(((cycle + 0.5)/('Life tables'!$I$2/2)))</f>
        <v>11.750913284815828</v>
      </c>
      <c r="Y827" s="31">
        <f>((uNES*L827+ uOCEX*G827+uEREX*H827+uHOEX*I827+uNES*S827+ uOCEX*N827+uEREX*O827+uHOEX*P827)/('Life tables'!$I$2/2))/(1+oDR)^(((cycle + 0.5)/('Life tables'!$I$2/2)))</f>
        <v>7.744674889811761</v>
      </c>
      <c r="Z827" s="100">
        <f t="shared" si="228"/>
        <v>117989.52337296391</v>
      </c>
      <c r="AA827" s="107">
        <f>((L827+G827+H827+I827+N827+O827+P827+S827)/('Life tables'!$I$2/2))</f>
        <v>18.785111966295268</v>
      </c>
      <c r="AB827" s="31">
        <f>((uNES*L827+ uOCEX*G827+uEREX*H827+uHOEX*I827+uNES*S827+ uOCEX*N827+uEREX*O827+uHOEX*P827)/('Life tables'!$I$2/2))</f>
        <v>12.380704496871756</v>
      </c>
    </row>
    <row r="828" spans="1:28" x14ac:dyDescent="0.25">
      <c r="A828" s="4">
        <v>822</v>
      </c>
      <c r="C828" s="105">
        <f>IF(male=0,VLOOKUP((($A$5:$A$1570/'Life tables'!$I$2)*2)+age,lifetable,13,1),IF(male=1,VLOOKUP((($A$5:$A$1570/'Life tables'!$I$2)*2)+age,lifetable,10,1),"error"))</f>
        <v>7.1453294378398535E-4</v>
      </c>
      <c r="F828" s="96">
        <f t="shared" si="216"/>
        <v>75.260723107085781</v>
      </c>
      <c r="G828" s="96">
        <f t="shared" si="217"/>
        <v>7.5600971481220522</v>
      </c>
      <c r="H828" s="96">
        <f t="shared" si="218"/>
        <v>0.43176346051744924</v>
      </c>
      <c r="I828" s="96">
        <f t="shared" si="219"/>
        <v>0.17300353527240778</v>
      </c>
      <c r="J828" s="96">
        <f t="shared" si="220"/>
        <v>5.9610330445363097E-2</v>
      </c>
      <c r="K828" s="96">
        <f t="shared" si="221"/>
        <v>0.18077903666611445</v>
      </c>
      <c r="L828" s="96">
        <f t="shared" si="229"/>
        <v>66.855469596062392</v>
      </c>
      <c r="M828" s="96">
        <f t="shared" si="222"/>
        <v>414.49438426658304</v>
      </c>
      <c r="N828" s="96">
        <f t="shared" si="223"/>
        <v>39.916707259798486</v>
      </c>
      <c r="O828" s="96">
        <f t="shared" si="224"/>
        <v>0.95280766471837619</v>
      </c>
      <c r="P828" s="96">
        <f t="shared" si="225"/>
        <v>0.95280766471837619</v>
      </c>
      <c r="Q828" s="96">
        <f t="shared" si="226"/>
        <v>0.32605331984750169</v>
      </c>
      <c r="R828" s="96">
        <f t="shared" si="227"/>
        <v>7.4689754682386741E-2</v>
      </c>
      <c r="S828" s="96">
        <f t="shared" si="230"/>
        <v>372.27131860281793</v>
      </c>
      <c r="T828" s="96">
        <f t="shared" si="231"/>
        <v>158.14109075454815</v>
      </c>
      <c r="U828" s="96">
        <f t="shared" si="232"/>
        <v>352.74493431342557</v>
      </c>
      <c r="V828" s="32">
        <f t="shared" si="233"/>
        <v>1000.0000000000011</v>
      </c>
      <c r="W828" s="100">
        <f>IF(A828=1,((cPH1_+cPHr+(cNES*L828+(cNES+cOSEX)*G828+(cNES+cEREX)*H828+(cNES+cHOEX)*I828+(cNES+cNES)*S828+(cNES+cOSEX)*N828+(cNES+cEREX)*O828+(cNES+cHOEX)*P828)))/(1+cDR)^(A$6:A$65537 + 0.5),(cPHr+(cNES*L828+(cNES+cOSEX)*G828+(cNES+cEREX)*H828+(cNES+cHOEX)*I828+(cNES+cNES)*S828+(cNES+cOSEX)*N828+(cNES+cEREX)*O828+(cNES+cHOEX)*P828))/(1+cDR)^(((cycle + 0.5)/('Life tables'!$I$2/2))))</f>
        <v>18746.805773042033</v>
      </c>
      <c r="X828" s="107">
        <f>((L828+G828+H828+I828+N828+O828+P828+S828)/('Life tables'!$I$2/2))/(1+oDR)^(((cycle + 0.5)/('Life tables'!$I$2/2)))</f>
        <v>11.728830416110553</v>
      </c>
      <c r="Y828" s="31">
        <f>((uNES*L828+ uOCEX*G828+uEREX*H828+uHOEX*I828+uNES*S828+ uOCEX*N828+uEREX*O828+uHOEX*P828)/('Life tables'!$I$2/2))/(1+oDR)^(((cycle + 0.5)/('Life tables'!$I$2/2)))</f>
        <v>7.730120733369569</v>
      </c>
      <c r="Z828" s="100">
        <f t="shared" si="228"/>
        <v>117835.09993236285</v>
      </c>
      <c r="AA828" s="107">
        <f>((L828+G828+H828+I828+N828+O828+P828+S828)/('Life tables'!$I$2/2))</f>
        <v>18.760520605184119</v>
      </c>
      <c r="AB828" s="31">
        <f>((uNES*L828+ uOCEX*G828+uEREX*H828+uHOEX*I828+uNES*S828+ uOCEX*N828+uEREX*O828+uHOEX*P828)/('Life tables'!$I$2/2))</f>
        <v>12.36449706867122</v>
      </c>
    </row>
    <row r="829" spans="1:28" x14ac:dyDescent="0.25">
      <c r="A829" s="4">
        <v>823</v>
      </c>
      <c r="C829" s="105">
        <f>IF(male=0,VLOOKUP((($A$5:$A$1570/'Life tables'!$I$2)*2)+age,lifetable,13,1),IF(male=1,VLOOKUP((($A$5:$A$1570/'Life tables'!$I$2)*2)+age,lifetable,10,1),"error"))</f>
        <v>7.1453294378398535E-4</v>
      </c>
      <c r="F829" s="96">
        <f t="shared" si="216"/>
        <v>75.162176161417719</v>
      </c>
      <c r="G829" s="96">
        <f t="shared" si="217"/>
        <v>7.5501979011823011</v>
      </c>
      <c r="H829" s="96">
        <f t="shared" si="218"/>
        <v>0.43119810625923244</v>
      </c>
      <c r="I829" s="96">
        <f t="shared" si="219"/>
        <v>0.17277700316791797</v>
      </c>
      <c r="J829" s="96">
        <f t="shared" si="220"/>
        <v>5.9532276239222991E-2</v>
      </c>
      <c r="K829" s="96">
        <f t="shared" si="221"/>
        <v>0.18054232326277775</v>
      </c>
      <c r="L829" s="96">
        <f t="shared" si="229"/>
        <v>66.767928551306269</v>
      </c>
      <c r="M829" s="96">
        <f t="shared" si="222"/>
        <v>413.95179877060974</v>
      </c>
      <c r="N829" s="96">
        <f t="shared" si="223"/>
        <v>39.86445510095561</v>
      </c>
      <c r="O829" s="96">
        <f t="shared" si="224"/>
        <v>0.95156041110300305</v>
      </c>
      <c r="P829" s="96">
        <f t="shared" si="225"/>
        <v>0.95156041110300305</v>
      </c>
      <c r="Q829" s="96">
        <f t="shared" si="226"/>
        <v>0.32562650633933743</v>
      </c>
      <c r="R829" s="96">
        <f t="shared" si="227"/>
        <v>7.4591983568647352E-2</v>
      </c>
      <c r="S829" s="96">
        <f t="shared" si="230"/>
        <v>371.78400435754014</v>
      </c>
      <c r="T829" s="96">
        <f t="shared" si="231"/>
        <v>158.52624953712672</v>
      </c>
      <c r="U829" s="96">
        <f t="shared" si="232"/>
        <v>353.00006862025703</v>
      </c>
      <c r="V829" s="32">
        <f t="shared" si="233"/>
        <v>1000.0000000000011</v>
      </c>
      <c r="W829" s="100">
        <f>IF(A829=1,((cPH1_+cPHr+(cNES*L829+(cNES+cOSEX)*G829+(cNES+cEREX)*H829+(cNES+cHOEX)*I829+(cNES+cNES)*S829+(cNES+cOSEX)*N829+(cNES+cEREX)*O829+(cNES+cHOEX)*P829)))/(1+cDR)^(A$6:A$65537 + 0.5),(cPHr+(cNES*L829+(cNES+cOSEX)*G829+(cNES+cEREX)*H829+(cNES+cHOEX)*I829+(cNES+cNES)*S829+(cNES+cOSEX)*N829+(cNES+cEREX)*O829+(cNES+cHOEX)*P829))/(1+cDR)^(((cycle + 0.5)/('Life tables'!$I$2/2))))</f>
        <v>18680.473155761203</v>
      </c>
      <c r="X829" s="107">
        <f>((L829+G829+H829+I829+N829+O829+P829+S829)/('Life tables'!$I$2/2))/(1+oDR)^(((cycle + 0.5)/('Life tables'!$I$2/2)))</f>
        <v>11.706789047854134</v>
      </c>
      <c r="Y829" s="31">
        <f>((uNES*L829+ uOCEX*G829+uEREX*H829+uHOEX*I829+uNES*S829+ uOCEX*N829+uEREX*O829+uHOEX*P829)/('Life tables'!$I$2/2))/(1+oDR)^(((cycle + 0.5)/('Life tables'!$I$2/2)))</f>
        <v>7.7155939285940534</v>
      </c>
      <c r="Z829" s="100">
        <f t="shared" si="228"/>
        <v>117680.87854133331</v>
      </c>
      <c r="AA829" s="107">
        <f>((L829+G829+H829+I829+N829+O829+P829+S829)/('Life tables'!$I$2/2))</f>
        <v>18.735961438378666</v>
      </c>
      <c r="AB829" s="31">
        <f>((uNES*L829+ uOCEX*G829+uEREX*H829+uHOEX*I829+uNES*S829+ uOCEX*N829+uEREX*O829+uHOEX*P829)/('Life tables'!$I$2/2))</f>
        <v>12.348310858717026</v>
      </c>
    </row>
    <row r="830" spans="1:28" x14ac:dyDescent="0.25">
      <c r="A830" s="4">
        <v>824</v>
      </c>
      <c r="C830" s="105">
        <f>IF(male=0,VLOOKUP((($A$5:$A$1570/'Life tables'!$I$2)*2)+age,lifetable,13,1),IF(male=1,VLOOKUP((($A$5:$A$1570/'Life tables'!$I$2)*2)+age,lifetable,10,1),"error"))</f>
        <v>7.1453294378398535E-4</v>
      </c>
      <c r="F830" s="96">
        <f t="shared" si="216"/>
        <v>75.063759367315171</v>
      </c>
      <c r="G830" s="96">
        <f t="shared" si="217"/>
        <v>7.5403117282396988</v>
      </c>
      <c r="H830" s="96">
        <f t="shared" si="218"/>
        <v>0.43063349866790901</v>
      </c>
      <c r="I830" s="96">
        <f t="shared" si="219"/>
        <v>0.17255077024579082</v>
      </c>
      <c r="J830" s="96">
        <f t="shared" si="220"/>
        <v>5.9454325119759531E-2</v>
      </c>
      <c r="K830" s="96">
        <f t="shared" si="221"/>
        <v>0.18030592248830857</v>
      </c>
      <c r="L830" s="96">
        <f t="shared" si="229"/>
        <v>66.680503122553702</v>
      </c>
      <c r="M830" s="96">
        <f t="shared" si="222"/>
        <v>413.40992247530227</v>
      </c>
      <c r="N830" s="96">
        <f t="shared" si="223"/>
        <v>39.812271239673422</v>
      </c>
      <c r="O830" s="96">
        <f t="shared" si="224"/>
        <v>0.95031478774332412</v>
      </c>
      <c r="P830" s="96">
        <f t="shared" si="225"/>
        <v>0.95031478774332412</v>
      </c>
      <c r="Q830" s="96">
        <f t="shared" si="226"/>
        <v>0.32520025070901265</v>
      </c>
      <c r="R830" s="96">
        <f t="shared" si="227"/>
        <v>7.449434024921775E-2</v>
      </c>
      <c r="S830" s="96">
        <f t="shared" si="230"/>
        <v>371.29732706918395</v>
      </c>
      <c r="T830" s="96">
        <f t="shared" si="231"/>
        <v>158.91090411295548</v>
      </c>
      <c r="U830" s="96">
        <f t="shared" si="232"/>
        <v>353.25486888299457</v>
      </c>
      <c r="V830" s="32">
        <f t="shared" si="233"/>
        <v>1000.0000000000011</v>
      </c>
      <c r="W830" s="100">
        <f>IF(A830=1,((cPH1_+cPHr+(cNES*L830+(cNES+cOSEX)*G830+(cNES+cEREX)*H830+(cNES+cHOEX)*I830+(cNES+cNES)*S830+(cNES+cOSEX)*N830+(cNES+cEREX)*O830+(cNES+cHOEX)*P830)))/(1+cDR)^(A$6:A$65537 + 0.5),(cPHr+(cNES*L830+(cNES+cOSEX)*G830+(cNES+cEREX)*H830+(cNES+cHOEX)*I830+(cNES+cNES)*S830+(cNES+cOSEX)*N830+(cNES+cEREX)*O830+(cNES+cHOEX)*P830))/(1+cDR)^(((cycle + 0.5)/('Life tables'!$I$2/2))))</f>
        <v>18614.375237530181</v>
      </c>
      <c r="X830" s="107">
        <f>((L830+G830+H830+I830+N830+O830+P830+S830)/('Life tables'!$I$2/2))/(1+oDR)^(((cycle + 0.5)/('Life tables'!$I$2/2)))</f>
        <v>11.684789101993189</v>
      </c>
      <c r="Y830" s="31">
        <f>((uNES*L830+ uOCEX*G830+uEREX*H830+uHOEX*I830+uNES*S830+ uOCEX*N830+uEREX*O830+uHOEX*P830)/('Life tables'!$I$2/2))/(1+oDR)^(((cycle + 0.5)/('Life tables'!$I$2/2)))</f>
        <v>7.7010944240442782</v>
      </c>
      <c r="Z830" s="100">
        <f t="shared" si="228"/>
        <v>117526.85894028613</v>
      </c>
      <c r="AA830" s="107">
        <f>((L830+G830+H830+I830+N830+O830+P830+S830)/('Life tables'!$I$2/2))</f>
        <v>18.711434423633943</v>
      </c>
      <c r="AB830" s="31">
        <f>((uNES*L830+ uOCEX*G830+uEREX*H830+uHOEX*I830+uNES*S830+ uOCEX*N830+uEREX*O830+uHOEX*P830)/('Life tables'!$I$2/2))</f>
        <v>12.332145839169423</v>
      </c>
    </row>
    <row r="831" spans="1:28" x14ac:dyDescent="0.25">
      <c r="A831" s="4">
        <v>825</v>
      </c>
      <c r="C831" s="105">
        <f>IF(male=0,VLOOKUP((($A$5:$A$1570/'Life tables'!$I$2)*2)+age,lifetable,13,1),IF(male=1,VLOOKUP((($A$5:$A$1570/'Life tables'!$I$2)*2)+age,lifetable,10,1),"error"))</f>
        <v>7.1453294378398535E-4</v>
      </c>
      <c r="F831" s="96">
        <f t="shared" si="216"/>
        <v>74.965472500271559</v>
      </c>
      <c r="G831" s="96">
        <f t="shared" si="217"/>
        <v>7.5304386067420888</v>
      </c>
      <c r="H831" s="96">
        <f t="shared" si="218"/>
        <v>0.43006963645550661</v>
      </c>
      <c r="I831" s="96">
        <f t="shared" si="219"/>
        <v>0.17232483598994797</v>
      </c>
      <c r="J831" s="96">
        <f t="shared" si="220"/>
        <v>5.9376476909152084E-2</v>
      </c>
      <c r="K831" s="96">
        <f t="shared" si="221"/>
        <v>0.18006983380343378</v>
      </c>
      <c r="L831" s="96">
        <f t="shared" si="229"/>
        <v>66.593193110371431</v>
      </c>
      <c r="M831" s="96">
        <f t="shared" si="222"/>
        <v>412.86875450377954</v>
      </c>
      <c r="N831" s="96">
        <f t="shared" si="223"/>
        <v>39.760155591506383</v>
      </c>
      <c r="O831" s="96">
        <f t="shared" si="224"/>
        <v>0.94907079262363314</v>
      </c>
      <c r="P831" s="96">
        <f t="shared" si="225"/>
        <v>0.94907079262363314</v>
      </c>
      <c r="Q831" s="96">
        <f t="shared" si="226"/>
        <v>0.32477455226674706</v>
      </c>
      <c r="R831" s="96">
        <f t="shared" si="227"/>
        <v>7.4396824566088496E-2</v>
      </c>
      <c r="S831" s="96">
        <f t="shared" si="230"/>
        <v>370.81128595019305</v>
      </c>
      <c r="T831" s="96">
        <f t="shared" si="231"/>
        <v>159.29505514213139</v>
      </c>
      <c r="U831" s="96">
        <f t="shared" si="232"/>
        <v>353.50933554136407</v>
      </c>
      <c r="V831" s="32">
        <f t="shared" si="233"/>
        <v>1000.0000000000011</v>
      </c>
      <c r="W831" s="100">
        <f>IF(A831=1,((cPH1_+cPHr+(cNES*L831+(cNES+cOSEX)*G831+(cNES+cEREX)*H831+(cNES+cHOEX)*I831+(cNES+cNES)*S831+(cNES+cOSEX)*N831+(cNES+cEREX)*O831+(cNES+cHOEX)*P831)))/(1+cDR)^(A$6:A$65537 + 0.5),(cPHr+(cNES*L831+(cNES+cOSEX)*G831+(cNES+cEREX)*H831+(cNES+cHOEX)*I831+(cNES+cNES)*S831+(cNES+cOSEX)*N831+(cNES+cEREX)*O831+(cNES+cHOEX)*P831))/(1+cDR)^(((cycle + 0.5)/('Life tables'!$I$2/2))))</f>
        <v>18548.511188671138</v>
      </c>
      <c r="X831" s="107">
        <f>((L831+G831+H831+I831+N831+O831+P831+S831)/('Life tables'!$I$2/2))/(1+oDR)^(((cycle + 0.5)/('Life tables'!$I$2/2)))</f>
        <v>11.662830500624073</v>
      </c>
      <c r="Y831" s="31">
        <f>((uNES*L831+ uOCEX*G831+uEREX*H831+uHOEX*I831+uNES*S831+ uOCEX*N831+uEREX*O831+uHOEX*P831)/('Life tables'!$I$2/2))/(1+oDR)^(((cycle + 0.5)/('Life tables'!$I$2/2)))</f>
        <v>7.686622168377923</v>
      </c>
      <c r="Z831" s="100">
        <f t="shared" si="228"/>
        <v>117373.04086973991</v>
      </c>
      <c r="AA831" s="107">
        <f>((L831+G831+H831+I831+N831+O831+P831+S831)/('Life tables'!$I$2/2))</f>
        <v>18.686939518764998</v>
      </c>
      <c r="AB831" s="31">
        <f>((uNES*L831+ uOCEX*G831+uEREX*H831+uHOEX*I831+uNES*S831+ uOCEX*N831+uEREX*O831+uHOEX*P831)/('Life tables'!$I$2/2))</f>
        <v>12.316001982228107</v>
      </c>
    </row>
    <row r="832" spans="1:28" x14ac:dyDescent="0.25">
      <c r="A832" s="4">
        <v>826</v>
      </c>
      <c r="C832" s="105">
        <f>IF(male=0,VLOOKUP((($A$5:$A$1570/'Life tables'!$I$2)*2)+age,lifetable,13,1),IF(male=1,VLOOKUP((($A$5:$A$1570/'Life tables'!$I$2)*2)+age,lifetable,10,1),"error"))</f>
        <v>7.1453294378398535E-4</v>
      </c>
      <c r="F832" s="96">
        <f t="shared" si="216"/>
        <v>74.867315338632537</v>
      </c>
      <c r="G832" s="96">
        <f t="shared" si="217"/>
        <v>7.5205785144238275</v>
      </c>
      <c r="H832" s="96">
        <f t="shared" si="218"/>
        <v>0.42950651835041564</v>
      </c>
      <c r="I832" s="96">
        <f t="shared" si="219"/>
        <v>0.17209919989086753</v>
      </c>
      <c r="J832" s="96">
        <f t="shared" si="220"/>
        <v>5.92987314318391E-2</v>
      </c>
      <c r="K832" s="96">
        <f t="shared" si="221"/>
        <v>0.17983405667573155</v>
      </c>
      <c r="L832" s="96">
        <f t="shared" si="229"/>
        <v>66.505998317859849</v>
      </c>
      <c r="M832" s="96">
        <f t="shared" si="222"/>
        <v>412.3282939778731</v>
      </c>
      <c r="N832" s="96">
        <f t="shared" si="223"/>
        <v>39.708108071884958</v>
      </c>
      <c r="O832" s="96">
        <f t="shared" si="224"/>
        <v>0.94782842372526421</v>
      </c>
      <c r="P832" s="96">
        <f t="shared" si="225"/>
        <v>0.94782842372526421</v>
      </c>
      <c r="Q832" s="96">
        <f t="shared" si="226"/>
        <v>0.3243494103217478</v>
      </c>
      <c r="R832" s="96">
        <f t="shared" si="227"/>
        <v>7.4299436361018129E-2</v>
      </c>
      <c r="S832" s="96">
        <f t="shared" si="230"/>
        <v>370.32588021185484</v>
      </c>
      <c r="T832" s="96">
        <f t="shared" si="231"/>
        <v>159.67870328388497</v>
      </c>
      <c r="U832" s="96">
        <f t="shared" si="232"/>
        <v>353.76346903440083</v>
      </c>
      <c r="V832" s="32">
        <f t="shared" si="233"/>
        <v>1000.000000000001</v>
      </c>
      <c r="W832" s="100">
        <f>IF(A832=1,((cPH1_+cPHr+(cNES*L832+(cNES+cOSEX)*G832+(cNES+cEREX)*H832+(cNES+cHOEX)*I832+(cNES+cNES)*S832+(cNES+cOSEX)*N832+(cNES+cEREX)*O832+(cNES+cHOEX)*P832)))/(1+cDR)^(A$6:A$65537 + 0.5),(cPHr+(cNES*L832+(cNES+cOSEX)*G832+(cNES+cEREX)*H832+(cNES+cHOEX)*I832+(cNES+cNES)*S832+(cNES+cOSEX)*N832+(cNES+cEREX)*O832+(cNES+cHOEX)*P832))/(1+cDR)^(((cycle + 0.5)/('Life tables'!$I$2/2))))</f>
        <v>18482.880182402056</v>
      </c>
      <c r="X832" s="107">
        <f>((L832+G832+H832+I832+N832+O832+P832+S832)/('Life tables'!$I$2/2))/(1+oDR)^(((cycle + 0.5)/('Life tables'!$I$2/2)))</f>
        <v>11.640913165992449</v>
      </c>
      <c r="Y832" s="31">
        <f>((uNES*L832+ uOCEX*G832+uEREX*H832+uHOEX*I832+uNES*S832+ uOCEX*N832+uEREX*O832+uHOEX*P832)/('Life tables'!$I$2/2))/(1+oDR)^(((cycle + 0.5)/('Life tables'!$I$2/2)))</f>
        <v>7.672177110350983</v>
      </c>
      <c r="Z832" s="100">
        <f t="shared" si="228"/>
        <v>117219.42407033173</v>
      </c>
      <c r="AA832" s="107">
        <f>((L832+G832+H832+I832+N832+O832+P832+S832)/('Life tables'!$I$2/2))</f>
        <v>18.662476681646602</v>
      </c>
      <c r="AB832" s="31">
        <f>((uNES*L832+ uOCEX*G832+uEREX*H832+uHOEX*I832+uNES*S832+ uOCEX*N832+uEREX*O832+uHOEX*P832)/('Life tables'!$I$2/2))</f>
        <v>12.299879260131997</v>
      </c>
    </row>
    <row r="833" spans="1:28" x14ac:dyDescent="0.25">
      <c r="A833" s="4">
        <v>827</v>
      </c>
      <c r="C833" s="105">
        <f>IF(male=0,VLOOKUP((($A$5:$A$1570/'Life tables'!$I$2)*2)+age,lifetable,13,1),IF(male=1,VLOOKUP((($A$5:$A$1570/'Life tables'!$I$2)*2)+age,lifetable,10,1),"error"))</f>
        <v>7.1453294378398535E-4</v>
      </c>
      <c r="F833" s="96">
        <f t="shared" si="216"/>
        <v>74.769287663471232</v>
      </c>
      <c r="G833" s="96">
        <f t="shared" si="217"/>
        <v>7.5107314292932541</v>
      </c>
      <c r="H833" s="96">
        <f t="shared" si="218"/>
        <v>0.42894414309667406</v>
      </c>
      <c r="I833" s="96">
        <f t="shared" si="219"/>
        <v>0.17187386144529732</v>
      </c>
      <c r="J833" s="96">
        <f t="shared" si="220"/>
        <v>5.9221088514419318E-2</v>
      </c>
      <c r="K833" s="96">
        <f t="shared" si="221"/>
        <v>0.17959859057933136</v>
      </c>
      <c r="L833" s="96">
        <f t="shared" si="229"/>
        <v>66.418918550542259</v>
      </c>
      <c r="M833" s="96">
        <f t="shared" si="222"/>
        <v>411.78854001824402</v>
      </c>
      <c r="N833" s="96">
        <f t="shared" si="223"/>
        <v>39.656128596126912</v>
      </c>
      <c r="O833" s="96">
        <f t="shared" si="224"/>
        <v>0.94658767902686103</v>
      </c>
      <c r="P833" s="96">
        <f t="shared" si="225"/>
        <v>0.94658767902686103</v>
      </c>
      <c r="Q833" s="96">
        <f t="shared" si="226"/>
        <v>0.32392482418230162</v>
      </c>
      <c r="R833" s="96">
        <f t="shared" si="227"/>
        <v>7.4202175475554341E-2</v>
      </c>
      <c r="S833" s="96">
        <f t="shared" si="230"/>
        <v>369.84110906440554</v>
      </c>
      <c r="T833" s="96">
        <f t="shared" si="231"/>
        <v>160.0618491965817</v>
      </c>
      <c r="U833" s="96">
        <f t="shared" si="232"/>
        <v>354.01726980045572</v>
      </c>
      <c r="V833" s="32">
        <f t="shared" si="233"/>
        <v>1000.0000000000011</v>
      </c>
      <c r="W833" s="100">
        <f>IF(A833=1,((cPH1_+cPHr+(cNES*L833+(cNES+cOSEX)*G833+(cNES+cEREX)*H833+(cNES+cHOEX)*I833+(cNES+cNES)*S833+(cNES+cOSEX)*N833+(cNES+cEREX)*O833+(cNES+cHOEX)*P833)))/(1+cDR)^(A$6:A$65537 + 0.5),(cPHr+(cNES*L833+(cNES+cOSEX)*G833+(cNES+cEREX)*H833+(cNES+cHOEX)*I833+(cNES+cNES)*S833+(cNES+cOSEX)*N833+(cNES+cEREX)*O833+(cNES+cHOEX)*P833))/(1+cDR)^(((cycle + 0.5)/('Life tables'!$I$2/2))))</f>
        <v>18417.481394828461</v>
      </c>
      <c r="X833" s="107">
        <f>((L833+G833+H833+I833+N833+O833+P833+S833)/('Life tables'!$I$2/2))/(1+oDR)^(((cycle + 0.5)/('Life tables'!$I$2/2)))</f>
        <v>11.619037020492868</v>
      </c>
      <c r="Y833" s="31">
        <f>((uNES*L833+ uOCEX*G833+uEREX*H833+uHOEX*I833+uNES*S833+ uOCEX*N833+uEREX*O833+uHOEX*P833)/('Life tables'!$I$2/2))/(1+oDR)^(((cycle + 0.5)/('Life tables'!$I$2/2)))</f>
        <v>7.6577591988175149</v>
      </c>
      <c r="Z833" s="100">
        <f t="shared" si="228"/>
        <v>117066.00828282759</v>
      </c>
      <c r="AA833" s="107">
        <f>((L833+G833+H833+I833+N833+O833+P833+S833)/('Life tables'!$I$2/2))</f>
        <v>18.638045870212959</v>
      </c>
      <c r="AB833" s="31">
        <f>((uNES*L833+ uOCEX*G833+uEREX*H833+uHOEX*I833+uNES*S833+ uOCEX*N833+uEREX*O833+uHOEX*P833)/('Life tables'!$I$2/2))</f>
        <v>12.283777645159082</v>
      </c>
    </row>
    <row r="834" spans="1:28" x14ac:dyDescent="0.25">
      <c r="A834" s="4">
        <v>828</v>
      </c>
      <c r="C834" s="105">
        <f>IF(male=0,VLOOKUP((($A$5:$A$1570/'Life tables'!$I$2)*2)+age,lifetable,13,1),IF(male=1,VLOOKUP((($A$5:$A$1570/'Life tables'!$I$2)*2)+age,lifetable,10,1),"error"))</f>
        <v>7.1453294378398535E-4</v>
      </c>
      <c r="F834" s="96">
        <f t="shared" si="216"/>
        <v>74.671389258469588</v>
      </c>
      <c r="G834" s="96">
        <f t="shared" si="217"/>
        <v>7.5008973296207655</v>
      </c>
      <c r="H834" s="96">
        <f t="shared" si="218"/>
        <v>0.42838250945328604</v>
      </c>
      <c r="I834" s="96">
        <f t="shared" si="219"/>
        <v>0.1716488201559821</v>
      </c>
      <c r="J834" s="96">
        <f t="shared" si="220"/>
        <v>5.9143547985557834E-2</v>
      </c>
      <c r="K834" s="96">
        <f t="shared" si="221"/>
        <v>0.17936343499462934</v>
      </c>
      <c r="L834" s="96">
        <f t="shared" si="229"/>
        <v>66.331953616259369</v>
      </c>
      <c r="M834" s="96">
        <f t="shared" si="222"/>
        <v>411.24949174449404</v>
      </c>
      <c r="N834" s="96">
        <f t="shared" si="223"/>
        <v>39.604217079447984</v>
      </c>
      <c r="O834" s="96">
        <f t="shared" si="224"/>
        <v>0.9453485565046319</v>
      </c>
      <c r="P834" s="96">
        <f t="shared" si="225"/>
        <v>0.9453485565046319</v>
      </c>
      <c r="Q834" s="96">
        <f t="shared" si="226"/>
        <v>0.3235007931558615</v>
      </c>
      <c r="R834" s="96">
        <f t="shared" si="227"/>
        <v>7.4105041751053841E-2</v>
      </c>
      <c r="S834" s="96">
        <f t="shared" si="230"/>
        <v>369.35697171712985</v>
      </c>
      <c r="T834" s="96">
        <f t="shared" si="231"/>
        <v>160.44449353772313</v>
      </c>
      <c r="U834" s="96">
        <f t="shared" si="232"/>
        <v>354.27073827720142</v>
      </c>
      <c r="V834" s="32">
        <f t="shared" si="233"/>
        <v>1000.000000000001</v>
      </c>
      <c r="W834" s="100">
        <f>IF(A834=1,((cPH1_+cPHr+(cNES*L834+(cNES+cOSEX)*G834+(cNES+cEREX)*H834+(cNES+cHOEX)*I834+(cNES+cNES)*S834+(cNES+cOSEX)*N834+(cNES+cEREX)*O834+(cNES+cHOEX)*P834)))/(1+cDR)^(A$6:A$65537 + 0.5),(cPHr+(cNES*L834+(cNES+cOSEX)*G834+(cNES+cEREX)*H834+(cNES+cHOEX)*I834+(cNES+cNES)*S834+(cNES+cOSEX)*N834+(cNES+cEREX)*O834+(cNES+cHOEX)*P834))/(1+cDR)^(((cycle + 0.5)/('Life tables'!$I$2/2))))</f>
        <v>18352.314004935066</v>
      </c>
      <c r="X834" s="107">
        <f>((L834+G834+H834+I834+N834+O834+P834+S834)/('Life tables'!$I$2/2))/(1+oDR)^(((cycle + 0.5)/('Life tables'!$I$2/2)))</f>
        <v>11.597201986668354</v>
      </c>
      <c r="Y834" s="31">
        <f>((uNES*L834+ uOCEX*G834+uEREX*H834+uHOEX*I834+uNES*S834+ uOCEX*N834+uEREX*O834+uHOEX*P834)/('Life tables'!$I$2/2))/(1+oDR)^(((cycle + 0.5)/('Life tables'!$I$2/2)))</f>
        <v>7.643368382729359</v>
      </c>
      <c r="Z834" s="100">
        <f t="shared" si="228"/>
        <v>116912.79324813196</v>
      </c>
      <c r="AA834" s="107">
        <f>((L834+G834+H834+I834+N834+O834+P834+S834)/('Life tables'!$I$2/2))</f>
        <v>18.613647042457419</v>
      </c>
      <c r="AB834" s="31">
        <f>((uNES*L834+ uOCEX*G834+uEREX*H834+uHOEX*I834+uNES*S834+ uOCEX*N834+uEREX*O834+uHOEX*P834)/('Life tables'!$I$2/2))</f>
        <v>12.267697109626225</v>
      </c>
    </row>
    <row r="835" spans="1:28" x14ac:dyDescent="0.25">
      <c r="A835" s="4">
        <v>829</v>
      </c>
      <c r="C835" s="105">
        <f>IF(male=0,VLOOKUP((($A$5:$A$1570/'Life tables'!$I$2)*2)+age,lifetable,13,1),IF(male=1,VLOOKUP((($A$5:$A$1570/'Life tables'!$I$2)*2)+age,lifetable,10,1),"error"))</f>
        <v>7.1453294378398535E-4</v>
      </c>
      <c r="F835" s="96">
        <f t="shared" si="216"/>
        <v>74.573619909805117</v>
      </c>
      <c r="G835" s="96">
        <f t="shared" si="217"/>
        <v>7.4910761939274462</v>
      </c>
      <c r="H835" s="96">
        <f t="shared" si="218"/>
        <v>0.42782161619357278</v>
      </c>
      <c r="I835" s="96">
        <f t="shared" si="219"/>
        <v>0.17142407553140326</v>
      </c>
      <c r="J835" s="96">
        <f t="shared" si="220"/>
        <v>5.9066109675896303E-2</v>
      </c>
      <c r="K835" s="96">
        <f t="shared" si="221"/>
        <v>0.17912858940801585</v>
      </c>
      <c r="L835" s="96">
        <f t="shared" si="229"/>
        <v>66.245103325068783</v>
      </c>
      <c r="M835" s="96">
        <f t="shared" si="222"/>
        <v>410.71114827527146</v>
      </c>
      <c r="N835" s="96">
        <f t="shared" si="223"/>
        <v>39.55237343697209</v>
      </c>
      <c r="O835" s="96">
        <f t="shared" si="224"/>
        <v>0.94411105413259389</v>
      </c>
      <c r="P835" s="96">
        <f t="shared" si="225"/>
        <v>0.94411105413259389</v>
      </c>
      <c r="Q835" s="96">
        <f t="shared" si="226"/>
        <v>0.32307731654913047</v>
      </c>
      <c r="R835" s="96">
        <f t="shared" si="227"/>
        <v>7.4008035028701624E-2</v>
      </c>
      <c r="S835" s="96">
        <f t="shared" si="230"/>
        <v>368.87346737845633</v>
      </c>
      <c r="T835" s="96">
        <f t="shared" si="231"/>
        <v>160.82663696394815</v>
      </c>
      <c r="U835" s="96">
        <f t="shared" si="232"/>
        <v>354.52387490163812</v>
      </c>
      <c r="V835" s="32">
        <f t="shared" si="233"/>
        <v>1000.000000000001</v>
      </c>
      <c r="W835" s="100">
        <f>IF(A835=1,((cPH1_+cPHr+(cNES*L835+(cNES+cOSEX)*G835+(cNES+cEREX)*H835+(cNES+cHOEX)*I835+(cNES+cNES)*S835+(cNES+cOSEX)*N835+(cNES+cEREX)*O835+(cNES+cHOEX)*P835)))/(1+cDR)^(A$6:A$65537 + 0.5),(cPHr+(cNES*L835+(cNES+cOSEX)*G835+(cNES+cEREX)*H835+(cNES+cHOEX)*I835+(cNES+cNES)*S835+(cNES+cOSEX)*N835+(cNES+cEREX)*O835+(cNES+cHOEX)*P835))/(1+cDR)^(((cycle + 0.5)/('Life tables'!$I$2/2))))</f>
        <v>18287.377194577413</v>
      </c>
      <c r="X835" s="107">
        <f>((L835+G835+H835+I835+N835+O835+P835+S835)/('Life tables'!$I$2/2))/(1+oDR)^(((cycle + 0.5)/('Life tables'!$I$2/2)))</f>
        <v>11.575407987210008</v>
      </c>
      <c r="Y835" s="31">
        <f>((uNES*L835+ uOCEX*G835+uEREX*H835+uHOEX*I835+uNES*S835+ uOCEX*N835+uEREX*O835+uHOEX*P835)/('Life tables'!$I$2/2))/(1+oDR)^(((cycle + 0.5)/('Life tables'!$I$2/2)))</f>
        <v>7.6290046111358727</v>
      </c>
      <c r="Z835" s="100">
        <f t="shared" si="228"/>
        <v>116759.77870729743</v>
      </c>
      <c r="AA835" s="107">
        <f>((L835+G835+H835+I835+N835+O835+P835+S835)/('Life tables'!$I$2/2))</f>
        <v>18.589280156432221</v>
      </c>
      <c r="AB835" s="31">
        <f>((uNES*L835+ uOCEX*G835+uEREX*H835+uHOEX*I835+uNES*S835+ uOCEX*N835+uEREX*O835+uHOEX*P835)/('Life tables'!$I$2/2))</f>
        <v>12.251637625888982</v>
      </c>
    </row>
    <row r="836" spans="1:28" x14ac:dyDescent="0.25">
      <c r="A836" s="4">
        <v>830</v>
      </c>
      <c r="C836" s="105">
        <f>IF(male=0,VLOOKUP((($A$5:$A$1570/'Life tables'!$I$2)*2)+age,lifetable,13,1),IF(male=1,VLOOKUP((($A$5:$A$1570/'Life tables'!$I$2)*2)+age,lifetable,10,1),"error"))</f>
        <v>7.1453294378398535E-4</v>
      </c>
      <c r="F836" s="96">
        <f t="shared" si="216"/>
        <v>74.475979406043066</v>
      </c>
      <c r="G836" s="96">
        <f t="shared" si="217"/>
        <v>7.4812680009742323</v>
      </c>
      <c r="H836" s="96">
        <f t="shared" si="218"/>
        <v>0.42726146210455368</v>
      </c>
      <c r="I836" s="96">
        <f t="shared" si="219"/>
        <v>0.17119962708553094</v>
      </c>
      <c r="J836" s="96">
        <f t="shared" si="220"/>
        <v>5.8988773417967634E-2</v>
      </c>
      <c r="K836" s="96">
        <f t="shared" si="221"/>
        <v>0.17889405331161692</v>
      </c>
      <c r="L836" s="96">
        <f t="shared" si="229"/>
        <v>66.158367489149171</v>
      </c>
      <c r="M836" s="96">
        <f t="shared" si="222"/>
        <v>410.17350872837164</v>
      </c>
      <c r="N836" s="96">
        <f t="shared" si="223"/>
        <v>39.500597583741019</v>
      </c>
      <c r="O836" s="96">
        <f t="shared" si="224"/>
        <v>0.94287516988280295</v>
      </c>
      <c r="P836" s="96">
        <f t="shared" si="225"/>
        <v>0.94287516988280295</v>
      </c>
      <c r="Q836" s="96">
        <f t="shared" si="226"/>
        <v>0.32265439366814097</v>
      </c>
      <c r="R836" s="96">
        <f t="shared" si="227"/>
        <v>7.3911155149528965E-2</v>
      </c>
      <c r="S836" s="96">
        <f t="shared" si="230"/>
        <v>368.39059525604733</v>
      </c>
      <c r="T836" s="96">
        <f t="shared" si="231"/>
        <v>161.20828013103426</v>
      </c>
      <c r="U836" s="96">
        <f t="shared" si="232"/>
        <v>354.77668011009928</v>
      </c>
      <c r="V836" s="32">
        <f t="shared" si="233"/>
        <v>1000.0000000000009</v>
      </c>
      <c r="W836" s="100">
        <f>IF(A836=1,((cPH1_+cPHr+(cNES*L836+(cNES+cOSEX)*G836+(cNES+cEREX)*H836+(cNES+cHOEX)*I836+(cNES+cNES)*S836+(cNES+cOSEX)*N836+(cNES+cEREX)*O836+(cNES+cHOEX)*P836)))/(1+cDR)^(A$6:A$65537 + 0.5),(cPHr+(cNES*L836+(cNES+cOSEX)*G836+(cNES+cEREX)*H836+(cNES+cHOEX)*I836+(cNES+cNES)*S836+(cNES+cOSEX)*N836+(cNES+cEREX)*O836+(cNES+cHOEX)*P836))/(1+cDR)^(((cycle + 0.5)/('Life tables'!$I$2/2))))</f>
        <v>18222.670148473379</v>
      </c>
      <c r="X836" s="107">
        <f>((L836+G836+H836+I836+N836+O836+P836+S836)/('Life tables'!$I$2/2))/(1+oDR)^(((cycle + 0.5)/('Life tables'!$I$2/2)))</f>
        <v>11.553654944956596</v>
      </c>
      <c r="Y836" s="31">
        <f>((uNES*L836+ uOCEX*G836+uEREX*H836+uHOEX*I836+uNES*S836+ uOCEX*N836+uEREX*O836+uHOEX*P836)/('Life tables'!$I$2/2))/(1+oDR)^(((cycle + 0.5)/('Life tables'!$I$2/2)))</f>
        <v>7.6146678331836819</v>
      </c>
      <c r="Z836" s="100">
        <f t="shared" si="228"/>
        <v>116606.96440153322</v>
      </c>
      <c r="AA836" s="107">
        <f>((L836+G836+H836+I836+N836+O836+P836+S836)/('Life tables'!$I$2/2))</f>
        <v>18.564945170248201</v>
      </c>
      <c r="AB836" s="31">
        <f>((uNES*L836+ uOCEX*G836+uEREX*H836+uHOEX*I836+uNES*S836+ uOCEX*N836+uEREX*O836+uHOEX*P836)/('Life tables'!$I$2/2))</f>
        <v>12.235599166341451</v>
      </c>
    </row>
    <row r="837" spans="1:28" x14ac:dyDescent="0.25">
      <c r="A837" s="4">
        <v>831</v>
      </c>
      <c r="C837" s="105">
        <f>IF(male=0,VLOOKUP((($A$5:$A$1570/'Life tables'!$I$2)*2)+age,lifetable,13,1),IF(male=1,VLOOKUP((($A$5:$A$1570/'Life tables'!$I$2)*2)+age,lifetable,10,1),"error"))</f>
        <v>7.1453294378398535E-4</v>
      </c>
      <c r="F837" s="96">
        <f t="shared" si="216"/>
        <v>74.378467538033732</v>
      </c>
      <c r="G837" s="96">
        <f t="shared" si="217"/>
        <v>7.471472729751599</v>
      </c>
      <c r="H837" s="96">
        <f t="shared" si="218"/>
        <v>0.42670204598635714</v>
      </c>
      <c r="I837" s="96">
        <f t="shared" si="219"/>
        <v>0.17097547433758792</v>
      </c>
      <c r="J837" s="96">
        <f t="shared" si="220"/>
        <v>5.891153904611459E-2</v>
      </c>
      <c r="K837" s="96">
        <f t="shared" si="221"/>
        <v>0.17865982620304718</v>
      </c>
      <c r="L837" s="96">
        <f t="shared" si="229"/>
        <v>66.071745922709027</v>
      </c>
      <c r="M837" s="96">
        <f t="shared" si="222"/>
        <v>409.63657222083373</v>
      </c>
      <c r="N837" s="96">
        <f t="shared" si="223"/>
        <v>39.448889434723718</v>
      </c>
      <c r="O837" s="96">
        <f t="shared" si="224"/>
        <v>0.94164090172557691</v>
      </c>
      <c r="P837" s="96">
        <f t="shared" si="225"/>
        <v>0.94164090172557691</v>
      </c>
      <c r="Q837" s="96">
        <f t="shared" si="226"/>
        <v>0.32223202381833033</v>
      </c>
      <c r="R837" s="96">
        <f t="shared" si="227"/>
        <v>7.3814401954430828E-2</v>
      </c>
      <c r="S837" s="96">
        <f t="shared" si="230"/>
        <v>367.90835455688608</v>
      </c>
      <c r="T837" s="96">
        <f t="shared" si="231"/>
        <v>161.58942369389871</v>
      </c>
      <c r="U837" s="96">
        <f t="shared" si="232"/>
        <v>355.02915433825677</v>
      </c>
      <c r="V837" s="32">
        <f t="shared" si="233"/>
        <v>1000.0000000000011</v>
      </c>
      <c r="W837" s="100">
        <f>IF(A837=1,((cPH1_+cPHr+(cNES*L837+(cNES+cOSEX)*G837+(cNES+cEREX)*H837+(cNES+cHOEX)*I837+(cNES+cNES)*S837+(cNES+cOSEX)*N837+(cNES+cEREX)*O837+(cNES+cHOEX)*P837)))/(1+cDR)^(A$6:A$65537 + 0.5),(cPHr+(cNES*L837+(cNES+cOSEX)*G837+(cNES+cEREX)*H837+(cNES+cHOEX)*I837+(cNES+cNES)*S837+(cNES+cOSEX)*N837+(cNES+cEREX)*O837+(cNES+cHOEX)*P837))/(1+cDR)^(((cycle + 0.5)/('Life tables'!$I$2/2))))</f>
        <v>18158.192054194678</v>
      </c>
      <c r="X837" s="107">
        <f>((L837+G837+H837+I837+N837+O837+P837+S837)/('Life tables'!$I$2/2))/(1+oDR)^(((cycle + 0.5)/('Life tables'!$I$2/2)))</f>
        <v>11.531942782894179</v>
      </c>
      <c r="Y837" s="31">
        <f>((uNES*L837+ uOCEX*G837+uEREX*H837+uHOEX*I837+uNES*S837+ uOCEX*N837+uEREX*O837+uHOEX*P837)/('Life tables'!$I$2/2))/(1+oDR)^(((cycle + 0.5)/('Life tables'!$I$2/2)))</f>
        <v>7.6003579981164178</v>
      </c>
      <c r="Z837" s="100">
        <f t="shared" si="228"/>
        <v>116454.35007221378</v>
      </c>
      <c r="AA837" s="107">
        <f>((L837+G837+H837+I837+N837+O837+P837+S837)/('Life tables'!$I$2/2))</f>
        <v>18.540642042074591</v>
      </c>
      <c r="AB837" s="31">
        <f>((uNES*L837+ uOCEX*G837+uEREX*H837+uHOEX*I837+uNES*S837+ uOCEX*N837+uEREX*O837+uHOEX*P837)/('Life tables'!$I$2/2))</f>
        <v>12.219581703416107</v>
      </c>
    </row>
    <row r="838" spans="1:28" x14ac:dyDescent="0.25">
      <c r="A838" s="4">
        <v>832</v>
      </c>
      <c r="C838" s="105">
        <f>IF(male=0,VLOOKUP((($A$5:$A$1570/'Life tables'!$I$2)*2)+age,lifetable,13,1),IF(male=1,VLOOKUP((($A$5:$A$1570/'Life tables'!$I$2)*2)+age,lifetable,10,1),"error"))</f>
        <v>7.1453294378398535E-4</v>
      </c>
      <c r="F838" s="96">
        <f t="shared" si="216"/>
        <v>74.281084098814503</v>
      </c>
      <c r="G838" s="96">
        <f t="shared" si="217"/>
        <v>7.4616903594697188</v>
      </c>
      <c r="H838" s="96">
        <f t="shared" si="218"/>
        <v>0.42614336665165875</v>
      </c>
      <c r="I838" s="96">
        <f t="shared" si="219"/>
        <v>0.17075161681182457</v>
      </c>
      <c r="J838" s="96">
        <f t="shared" si="220"/>
        <v>5.8834406396412256E-2</v>
      </c>
      <c r="K838" s="96">
        <f t="shared" si="221"/>
        <v>0.17842590758517482</v>
      </c>
      <c r="L838" s="96">
        <f t="shared" si="229"/>
        <v>65.98523844189971</v>
      </c>
      <c r="M838" s="96">
        <f t="shared" si="222"/>
        <v>409.10033786903102</v>
      </c>
      <c r="N838" s="96">
        <f t="shared" si="223"/>
        <v>39.397248904825034</v>
      </c>
      <c r="O838" s="96">
        <f t="shared" si="224"/>
        <v>0.9404082476297031</v>
      </c>
      <c r="P838" s="96">
        <f t="shared" si="225"/>
        <v>0.9404082476297031</v>
      </c>
      <c r="Q838" s="96">
        <f t="shared" si="226"/>
        <v>0.32181020630461193</v>
      </c>
      <c r="R838" s="96">
        <f t="shared" si="227"/>
        <v>7.371777528418226E-2</v>
      </c>
      <c r="S838" s="96">
        <f t="shared" si="230"/>
        <v>367.42674448735778</v>
      </c>
      <c r="T838" s="96">
        <f t="shared" si="231"/>
        <v>161.97006830659973</v>
      </c>
      <c r="U838" s="96">
        <f t="shared" si="232"/>
        <v>355.28129802112613</v>
      </c>
      <c r="V838" s="32">
        <f t="shared" si="233"/>
        <v>1000.0000000000009</v>
      </c>
      <c r="W838" s="100">
        <f>IF(A838=1,((cPH1_+cPHr+(cNES*L838+(cNES+cOSEX)*G838+(cNES+cEREX)*H838+(cNES+cHOEX)*I838+(cNES+cNES)*S838+(cNES+cOSEX)*N838+(cNES+cEREX)*O838+(cNES+cHOEX)*P838)))/(1+cDR)^(A$6:A$65537 + 0.5),(cPHr+(cNES*L838+(cNES+cOSEX)*G838+(cNES+cEREX)*H838+(cNES+cHOEX)*I838+(cNES+cNES)*S838+(cNES+cOSEX)*N838+(cNES+cEREX)*O838+(cNES+cHOEX)*P838))/(1+cDR)^(((cycle + 0.5)/('Life tables'!$I$2/2))))</f>
        <v>18093.942102158286</v>
      </c>
      <c r="X838" s="107">
        <f>((L838+G838+H838+I838+N838+O838+P838+S838)/('Life tables'!$I$2/2))/(1+oDR)^(((cycle + 0.5)/('Life tables'!$I$2/2)))</f>
        <v>11.510271424155693</v>
      </c>
      <c r="Y838" s="31">
        <f>((uNES*L838+ uOCEX*G838+uEREX*H838+uHOEX*I838+uNES*S838+ uOCEX*N838+uEREX*O838+uHOEX*P838)/('Life tables'!$I$2/2))/(1+oDR)^(((cycle + 0.5)/('Life tables'!$I$2/2)))</f>
        <v>7.5860750552744687</v>
      </c>
      <c r="Z838" s="100">
        <f t="shared" si="228"/>
        <v>116301.93546088676</v>
      </c>
      <c r="AA838" s="107">
        <f>((L838+G838+H838+I838+N838+O838+P838+S838)/('Life tables'!$I$2/2))</f>
        <v>18.516370730138721</v>
      </c>
      <c r="AB838" s="31">
        <f>((uNES*L838+ uOCEX*G838+uEREX*H838+uHOEX*I838+uNES*S838+ uOCEX*N838+uEREX*O838+uHOEX*P838)/('Life tables'!$I$2/2))</f>
        <v>12.203585209583641</v>
      </c>
    </row>
    <row r="839" spans="1:28" x14ac:dyDescent="0.25">
      <c r="A839" s="4">
        <v>833</v>
      </c>
      <c r="C839" s="105">
        <f>IF(male=0,VLOOKUP((($A$5:$A$1570/'Life tables'!$I$2)*2)+age,lifetable,13,1),IF(male=1,VLOOKUP((($A$5:$A$1570/'Life tables'!$I$2)*2)+age,lifetable,10,1),"error"))</f>
        <v>7.1453294378398535E-4</v>
      </c>
      <c r="F839" s="96">
        <f t="shared" si="216"/>
        <v>74.183828883516554</v>
      </c>
      <c r="G839" s="96">
        <f t="shared" ref="G839:G844" si="234">F839*(rrOSEX)</f>
        <v>7.4519208695490882</v>
      </c>
      <c r="H839" s="96">
        <f t="shared" si="218"/>
        <v>0.42558542292514601</v>
      </c>
      <c r="I839" s="96">
        <f t="shared" si="219"/>
        <v>0.17052805403730428</v>
      </c>
      <c r="J839" s="96">
        <f t="shared" ref="J839:J844" si="235">F839*mr + G839*mr + H839*mr+I839*mr</f>
        <v>5.8757375306594035E-2</v>
      </c>
      <c r="K839" s="96">
        <f t="shared" si="221"/>
        <v>0.17819229696589731</v>
      </c>
      <c r="L839" s="96">
        <f t="shared" si="229"/>
        <v>65.898844864732524</v>
      </c>
      <c r="M839" s="96">
        <f t="shared" si="222"/>
        <v>408.56480478875864</v>
      </c>
      <c r="N839" s="96">
        <f t="shared" ref="N839:N844" si="236">M839*rrOSEXc</f>
        <v>39.345675908894108</v>
      </c>
      <c r="O839" s="96">
        <f t="shared" si="224"/>
        <v>0.93917720556263951</v>
      </c>
      <c r="P839" s="96">
        <f t="shared" si="225"/>
        <v>0.93917720556263951</v>
      </c>
      <c r="Q839" s="96">
        <f t="shared" ref="Q839:Q844" si="237">M839*mr + N839*mr + O839*mr+P839*mr</f>
        <v>0.32138894043144478</v>
      </c>
      <c r="R839" s="96">
        <f t="shared" ref="R839:R902" si="238">M839*amrc + P839*amrHOEX</f>
        <v>7.3621274979454074E-2</v>
      </c>
      <c r="S839" s="96">
        <f t="shared" si="230"/>
        <v>366.94576425332838</v>
      </c>
      <c r="T839" s="96">
        <f t="shared" si="231"/>
        <v>162.35021462233777</v>
      </c>
      <c r="U839" s="96">
        <f t="shared" si="232"/>
        <v>355.53311159307151</v>
      </c>
      <c r="V839" s="32">
        <f t="shared" si="233"/>
        <v>1000.0000000000011</v>
      </c>
      <c r="W839" s="100">
        <f>IF(A839=1,((cPH1_+cPHr+(cNES*L839+(cNES+cOSEX)*G839+(cNES+cEREX)*H839+(cNES+cHOEX)*I839+(cNES+cNES)*S839+(cNES+cOSEX)*N839+(cNES+cEREX)*O839+(cNES+cHOEX)*P839)))/(1+cDR)^(A$6:A$65537 + 0.5),(cPHr+(cNES*L839+(cNES+cOSEX)*G839+(cNES+cEREX)*H839+(cNES+cHOEX)*I839+(cNES+cNES)*S839+(cNES+cOSEX)*N839+(cNES+cEREX)*O839+(cNES+cHOEX)*P839))/(1+cDR)^(((cycle + 0.5)/('Life tables'!$I$2/2))))</f>
        <v>18029.919485617855</v>
      </c>
      <c r="X839" s="107">
        <f>((L839+G839+H839+I839+N839+O839+P839+S839)/('Life tables'!$I$2/2))/(1+oDR)^(((cycle + 0.5)/('Life tables'!$I$2/2)))</f>
        <v>11.488640792020615</v>
      </c>
      <c r="Y839" s="31">
        <f>((uNES*L839+ uOCEX*G839+uEREX*H839+uHOEX*I839+uNES*S839+ uOCEX*N839+uEREX*O839+uHOEX*P839)/('Life tables'!$I$2/2))/(1+oDR)^(((cycle + 0.5)/('Life tables'!$I$2/2)))</f>
        <v>7.5718189540947325</v>
      </c>
      <c r="Z839" s="100">
        <f t="shared" ref="Z839:Z902" si="239">IF(A839=1,((cPH1_+cPHr+(cNES*L839+(cNES+cOSEX)*G839+(cNES+cEREX)*H839+(cNES+cHOEX)*I839+(cNES+cNES)*S839+(cNES+cOSEX)*N839+(cNES+cEREX)*O839+(cNES+cHOEX)*P839))),(cPHr+(cNES*L839+(cNES+cOSEX)*G839+(cNES+cEREX)*H839+(cNES+cHOEX)*I839+(cNES+cNES)*S839+(cNES+cOSEX)*N839+(cNES+cEREX)*O839+(cNES+cHOEX)*P839)))</f>
        <v>116149.72030928054</v>
      </c>
      <c r="AA839" s="107">
        <f>((L839+G839+H839+I839+N839+O839+P839+S839)/('Life tables'!$I$2/2))</f>
        <v>18.492131192725832</v>
      </c>
      <c r="AB839" s="31">
        <f>((uNES*L839+ uOCEX*G839+uEREX*H839+uHOEX*I839+uNES*S839+ uOCEX*N839+uEREX*O839+uHOEX*P839)/('Life tables'!$I$2/2))</f>
        <v>12.187609657352811</v>
      </c>
    </row>
    <row r="840" spans="1:28" x14ac:dyDescent="0.25">
      <c r="A840" s="4">
        <v>834</v>
      </c>
      <c r="C840" s="105">
        <f>IF(male=0,VLOOKUP((($A$5:$A$1570/'Life tables'!$I$2)*2)+age,lifetable,13,1),IF(male=1,VLOOKUP((($A$5:$A$1570/'Life tables'!$I$2)*2)+age,lifetable,10,1),"error"))</f>
        <v>7.1453294378398535E-4</v>
      </c>
      <c r="F840" s="96">
        <f t="shared" ref="F840:F903" si="240">E839*(1-pCAPH)+(L839+G839+H839+I839)*(1-pCAPH)+(S839+N839+O839+P839)*(pUAPH)</f>
        <v>74.086701689275955</v>
      </c>
      <c r="G840" s="96">
        <f t="shared" si="234"/>
        <v>7.4421642396116017</v>
      </c>
      <c r="H840" s="96">
        <f t="shared" ref="H840:H903" si="241">F840*rrEREX</f>
        <v>0.42502821364300819</v>
      </c>
      <c r="I840" s="96">
        <f t="shared" ref="I840:I903" si="242">F840*rrHOEX</f>
        <v>0.17030478554769907</v>
      </c>
      <c r="J840" s="96">
        <f t="shared" si="235"/>
        <v>5.8680445615981382E-2</v>
      </c>
      <c r="K840" s="96">
        <f t="shared" ref="K840:K903" si="243">F840*amr + I840*amrHOEX</f>
        <v>0.17795899385792804</v>
      </c>
      <c r="L840" s="96">
        <f t="shared" ref="L840:L903" si="244">F840-SUM(G840:K840)</f>
        <v>65.812565010999734</v>
      </c>
      <c r="M840" s="96">
        <f t="shared" ref="M840:M903" si="245">E839*pCAPH+(L839+G839+H839+I839)*pCAPH+(S839+N839+O839+P839)*(1-pUAPH)</f>
        <v>408.02997209531594</v>
      </c>
      <c r="N840" s="96">
        <f t="shared" si="236"/>
        <v>39.294170361732363</v>
      </c>
      <c r="O840" s="96">
        <f t="shared" ref="O840:O903" si="246">M840*rrEREXc</f>
        <v>0.93794777349070479</v>
      </c>
      <c r="P840" s="96">
        <f t="shared" ref="P840:P903" si="247">M840*rrHOEXc</f>
        <v>0.93794777349070479</v>
      </c>
      <c r="Q840" s="96">
        <f t="shared" si="237"/>
        <v>0.32096822550289739</v>
      </c>
      <c r="R840" s="96">
        <f t="shared" si="238"/>
        <v>7.3524900880827776E-2</v>
      </c>
      <c r="S840" s="96">
        <f t="shared" ref="S840:S903" si="248">M840-SUM(N840:R840)</f>
        <v>366.46541306021845</v>
      </c>
      <c r="T840" s="96">
        <f t="shared" ref="T840:T903" si="249">J840+Q840+T839</f>
        <v>162.72986329345665</v>
      </c>
      <c r="U840" s="96">
        <f t="shared" ref="U840:U903" si="250">K840+R840+U839</f>
        <v>355.78459548781029</v>
      </c>
      <c r="V840" s="32">
        <f t="shared" ref="V840:V903" si="251">SUM(G840:I840,L840,N840,O840,P840,S840,T840,U840)</f>
        <v>1000.0000000000013</v>
      </c>
      <c r="W840" s="100">
        <f>IF(A840=1,((cPH1_+cPHr+(cNES*L840+(cNES+cOSEX)*G840+(cNES+cEREX)*H840+(cNES+cHOEX)*I840+(cNES+cNES)*S840+(cNES+cOSEX)*N840+(cNES+cEREX)*O840+(cNES+cHOEX)*P840)))/(1+cDR)^(A$6:A$65537 + 0.5),(cPHr+(cNES*L840+(cNES+cOSEX)*G840+(cNES+cEREX)*H840+(cNES+cHOEX)*I840+(cNES+cNES)*S840+(cNES+cOSEX)*N840+(cNES+cEREX)*O840+(cNES+cHOEX)*P840))/(1+cDR)^(((cycle + 0.5)/('Life tables'!$I$2/2))))</f>
        <v>17966.12340065504</v>
      </c>
      <c r="X840" s="107">
        <f>((L840+G840+H840+I840+N840+O840+P840+S840)/('Life tables'!$I$2/2))/(1+oDR)^(((cycle + 0.5)/('Life tables'!$I$2/2)))</f>
        <v>11.467050809914543</v>
      </c>
      <c r="Y840" s="31">
        <f>((uNES*L840+ uOCEX*G840+uEREX*H840+uHOEX*I840+uNES*S840+ uOCEX*N840+uEREX*O840+uHOEX*P840)/('Life tables'!$I$2/2))/(1+oDR)^(((cycle + 0.5)/('Life tables'!$I$2/2)))</f>
        <v>7.5575896441103714</v>
      </c>
      <c r="Z840" s="100">
        <f t="shared" si="239"/>
        <v>115997.70435931148</v>
      </c>
      <c r="AA840" s="107">
        <f>((L840+G840+H840+I840+N840+O840+P840+S840)/('Life tables'!$I$2/2))</f>
        <v>18.467923388178804</v>
      </c>
      <c r="AB840" s="31">
        <f>((uNES*L840+ uOCEX*G840+uEREX*H840+uHOEX*I840+uNES*S840+ uOCEX*N840+uEREX*O840+uHOEX*P840)/('Life tables'!$I$2/2))</f>
        <v>12.171655019270295</v>
      </c>
    </row>
    <row r="841" spans="1:28" x14ac:dyDescent="0.25">
      <c r="A841" s="4">
        <v>835</v>
      </c>
      <c r="C841" s="105">
        <f>IF(male=0,VLOOKUP((($A$5:$A$1570/'Life tables'!$I$2)*2)+age,lifetable,13,1),IF(male=1,VLOOKUP((($A$5:$A$1570/'Life tables'!$I$2)*2)+age,lifetable,10,1),"error"))</f>
        <v>7.7299415014675521E-4</v>
      </c>
      <c r="F841" s="96">
        <f t="shared" si="240"/>
        <v>73.989702315148975</v>
      </c>
      <c r="G841" s="96">
        <f t="shared" si="234"/>
        <v>7.4324204494720414</v>
      </c>
      <c r="H841" s="96">
        <f t="shared" si="241"/>
        <v>0.42447173765245066</v>
      </c>
      <c r="I841" s="96">
        <f t="shared" si="242"/>
        <v>0.17008181088109509</v>
      </c>
      <c r="J841" s="96">
        <f t="shared" si="235"/>
        <v>6.3398411004548419E-2</v>
      </c>
      <c r="K841" s="96">
        <f t="shared" si="243"/>
        <v>0.17772599777859274</v>
      </c>
      <c r="L841" s="96">
        <f t="shared" si="244"/>
        <v>65.721603908360251</v>
      </c>
      <c r="M841" s="96">
        <f t="shared" si="245"/>
        <v>407.49583890358525</v>
      </c>
      <c r="N841" s="96">
        <f t="shared" si="236"/>
        <v>39.242732178101043</v>
      </c>
      <c r="O841" s="96">
        <f t="shared" si="246"/>
        <v>0.93671994937925873</v>
      </c>
      <c r="P841" s="96">
        <f t="shared" si="247"/>
        <v>0.93671994937925873</v>
      </c>
      <c r="Q841" s="96">
        <f t="shared" si="237"/>
        <v>0.34677446017345576</v>
      </c>
      <c r="R841" s="96">
        <f t="shared" si="238"/>
        <v>7.3428652828809712E-2</v>
      </c>
      <c r="S841" s="96">
        <f t="shared" si="248"/>
        <v>365.95946371372344</v>
      </c>
      <c r="T841" s="96">
        <f t="shared" si="249"/>
        <v>163.14003616463464</v>
      </c>
      <c r="U841" s="96">
        <f t="shared" si="250"/>
        <v>356.03575013841771</v>
      </c>
      <c r="V841" s="32">
        <f t="shared" si="251"/>
        <v>1000.0000000000013</v>
      </c>
      <c r="W841" s="100">
        <f>IF(A841=1,((cPH1_+cPHr+(cNES*L841+(cNES+cOSEX)*G841+(cNES+cEREX)*H841+(cNES+cHOEX)*I841+(cNES+cNES)*S841+(cNES+cOSEX)*N841+(cNES+cEREX)*O841+(cNES+cHOEX)*P841)))/(1+cDR)^(A$6:A$65537 + 0.5),(cPHr+(cNES*L841+(cNES+cOSEX)*G841+(cNES+cEREX)*H841+(cNES+cHOEX)*I841+(cNES+cNES)*S841+(cNES+cOSEX)*N841+(cNES+cEREX)*O841+(cNES+cHOEX)*P841))/(1+cDR)^(((cycle + 0.5)/('Life tables'!$I$2/2))))</f>
        <v>17901.554053168751</v>
      </c>
      <c r="X841" s="107">
        <f>((L841+G841+H841+I841+N841+O841+P841+S841)/('Life tables'!$I$2/2))/(1+oDR)^(((cycle + 0.5)/('Life tables'!$I$2/2)))</f>
        <v>11.444763023027244</v>
      </c>
      <c r="Y841" s="31">
        <f>((uNES*L841+ uOCEX*G841+uEREX*H841+uHOEX*I841+uNES*S841+ uOCEX*N841+uEREX*O841+uHOEX*P841)/('Life tables'!$I$2/2))/(1+oDR)^(((cycle + 0.5)/('Life tables'!$I$2/2)))</f>
        <v>7.5428923614348875</v>
      </c>
      <c r="Z841" s="100">
        <f t="shared" si="239"/>
        <v>115839.42295494108</v>
      </c>
      <c r="AA841" s="107">
        <f>((L841+G841+H841+I841+N841+O841+P841+S841)/('Life tables'!$I$2/2))</f>
        <v>18.442557421890569</v>
      </c>
      <c r="AB841" s="31">
        <f>((uNES*L841+ uOCEX*G841+uEREX*H841+uHOEX*I841+uNES*S841+ uOCEX*N841+uEREX*O841+uHOEX*P841)/('Life tables'!$I$2/2))</f>
        <v>12.154924066405592</v>
      </c>
    </row>
    <row r="842" spans="1:28" x14ac:dyDescent="0.25">
      <c r="A842" s="4">
        <v>836</v>
      </c>
      <c r="C842" s="105">
        <f>IF(male=0,VLOOKUP((($A$5:$A$1570/'Life tables'!$I$2)*2)+age,lifetable,13,1),IF(male=1,VLOOKUP((($A$5:$A$1570/'Life tables'!$I$2)*2)+age,lifetable,10,1),"error"))</f>
        <v>7.7299415014675521E-4</v>
      </c>
      <c r="F842" s="96">
        <f t="shared" si="240"/>
        <v>73.888028409395019</v>
      </c>
      <c r="G842" s="96">
        <f t="shared" si="234"/>
        <v>7.4222070928472963</v>
      </c>
      <c r="H842" s="96">
        <f t="shared" si="241"/>
        <v>0.42388844432785439</v>
      </c>
      <c r="I842" s="96">
        <f t="shared" si="242"/>
        <v>0.16984809076236382</v>
      </c>
      <c r="J842" s="96">
        <f t="shared" si="235"/>
        <v>6.3311291258641461E-2</v>
      </c>
      <c r="K842" s="96">
        <f t="shared" si="243"/>
        <v>0.17748177330163509</v>
      </c>
      <c r="L842" s="96">
        <f t="shared" si="244"/>
        <v>65.631291716897238</v>
      </c>
      <c r="M842" s="96">
        <f t="shared" si="245"/>
        <v>406.93618528755383</v>
      </c>
      <c r="N842" s="96">
        <f t="shared" si="236"/>
        <v>39.188836322316305</v>
      </c>
      <c r="O842" s="96">
        <f t="shared" si="246"/>
        <v>0.93543346088826118</v>
      </c>
      <c r="P842" s="96">
        <f t="shared" si="247"/>
        <v>0.93543346088826118</v>
      </c>
      <c r="Q842" s="96">
        <f t="shared" si="237"/>
        <v>0.34629820112476067</v>
      </c>
      <c r="R842" s="96">
        <f t="shared" si="238"/>
        <v>7.3327806127683803E-2</v>
      </c>
      <c r="S842" s="96">
        <f t="shared" si="248"/>
        <v>365.45685603620853</v>
      </c>
      <c r="T842" s="96">
        <f t="shared" si="249"/>
        <v>163.54964565701803</v>
      </c>
      <c r="U842" s="96">
        <f t="shared" si="250"/>
        <v>356.28655971784701</v>
      </c>
      <c r="V842" s="32">
        <f t="shared" si="251"/>
        <v>1000.0000000000011</v>
      </c>
      <c r="W842" s="100">
        <f>IF(A842=1,((cPH1_+cPHr+(cNES*L842+(cNES+cOSEX)*G842+(cNES+cEREX)*H842+(cNES+cHOEX)*I842+(cNES+cNES)*S842+(cNES+cOSEX)*N842+(cNES+cEREX)*O842+(cNES+cHOEX)*P842)))/(1+cDR)^(A$6:A$65537 + 0.5),(cPHr+(cNES*L842+(cNES+cOSEX)*G842+(cNES+cEREX)*H842+(cNES+cHOEX)*I842+(cNES+cNES)*S842+(cNES+cOSEX)*N842+(cNES+cEREX)*O842+(cNES+cHOEX)*P842))/(1+cDR)^(((cycle + 0.5)/('Life tables'!$I$2/2))))</f>
        <v>17837.062161189697</v>
      </c>
      <c r="X842" s="107">
        <f>((L842+G842+H842+I842+N842+O842+P842+S842)/('Life tables'!$I$2/2))/(1+oDR)^(((cycle + 0.5)/('Life tables'!$I$2/2)))</f>
        <v>11.42251855805363</v>
      </c>
      <c r="Y842" s="31">
        <f>((uNES*L842+ uOCEX*G842+uEREX*H842+uHOEX*I842+uNES*S842+ uOCEX*N842+uEREX*O842+uHOEX*P842)/('Life tables'!$I$2/2))/(1+oDR)^(((cycle + 0.5)/('Life tables'!$I$2/2)))</f>
        <v>7.5282317180429512</v>
      </c>
      <c r="Z842" s="100">
        <f t="shared" si="239"/>
        <v>115680.354864625</v>
      </c>
      <c r="AA842" s="107">
        <f>((L842+G842+H842+I842+N842+O842+P842+S842)/('Life tables'!$I$2/2))</f>
        <v>18.41722630023018</v>
      </c>
      <c r="AB842" s="31">
        <f>((uNES*L842+ uOCEX*G842+uEREX*H842+uHOEX*I842+uNES*S842+ uOCEX*N842+uEREX*O842+uHOEX*P842)/('Life tables'!$I$2/2))</f>
        <v>12.138229103073845</v>
      </c>
    </row>
    <row r="843" spans="1:28" x14ac:dyDescent="0.25">
      <c r="A843" s="4">
        <v>837</v>
      </c>
      <c r="C843" s="105">
        <f>IF(male=0,VLOOKUP((($A$5:$A$1570/'Life tables'!$I$2)*2)+age,lifetable,13,1),IF(male=1,VLOOKUP((($A$5:$A$1570/'Life tables'!$I$2)*2)+age,lifetable,10,1),"error"))</f>
        <v>7.7299415014675521E-4</v>
      </c>
      <c r="F843" s="96">
        <f t="shared" si="240"/>
        <v>73.78649644015141</v>
      </c>
      <c r="G843" s="96">
        <f t="shared" si="234"/>
        <v>7.4120079940420709</v>
      </c>
      <c r="H843" s="96">
        <f t="shared" si="241"/>
        <v>0.42330596527923564</v>
      </c>
      <c r="I843" s="96">
        <f t="shared" si="242"/>
        <v>0.16961469691631587</v>
      </c>
      <c r="J843" s="96">
        <f t="shared" si="235"/>
        <v>6.3224293131675213E-2</v>
      </c>
      <c r="K843" s="96">
        <f t="shared" si="243"/>
        <v>0.17723788976141774</v>
      </c>
      <c r="L843" s="96">
        <f t="shared" si="244"/>
        <v>65.541105601020689</v>
      </c>
      <c r="M843" s="96">
        <f t="shared" si="245"/>
        <v>406.37729818498468</v>
      </c>
      <c r="N843" s="96">
        <f t="shared" si="236"/>
        <v>39.135014283438736</v>
      </c>
      <c r="O843" s="96">
        <f t="shared" si="246"/>
        <v>0.93414873439918611</v>
      </c>
      <c r="P843" s="96">
        <f t="shared" si="247"/>
        <v>0.93414873439918611</v>
      </c>
      <c r="Q843" s="96">
        <f t="shared" si="237"/>
        <v>0.34582259437055968</v>
      </c>
      <c r="R843" s="96">
        <f t="shared" si="238"/>
        <v>7.3227097548338629E-2</v>
      </c>
      <c r="S843" s="96">
        <f t="shared" si="248"/>
        <v>364.95493674082866</v>
      </c>
      <c r="T843" s="96">
        <f t="shared" si="249"/>
        <v>163.95869254452026</v>
      </c>
      <c r="U843" s="96">
        <f t="shared" si="250"/>
        <v>356.5370247051568</v>
      </c>
      <c r="V843" s="32">
        <f t="shared" si="251"/>
        <v>1000.0000000000011</v>
      </c>
      <c r="W843" s="100">
        <f>IF(A843=1,((cPH1_+cPHr+(cNES*L843+(cNES+cOSEX)*G843+(cNES+cEREX)*H843+(cNES+cHOEX)*I843+(cNES+cNES)*S843+(cNES+cOSEX)*N843+(cNES+cEREX)*O843+(cNES+cHOEX)*P843)))/(1+cDR)^(A$6:A$65537 + 0.5),(cPHr+(cNES*L843+(cNES+cOSEX)*G843+(cNES+cEREX)*H843+(cNES+cHOEX)*I843+(cNES+cNES)*S843+(cNES+cOSEX)*N843+(cNES+cEREX)*O843+(cNES+cHOEX)*P843))/(1+cDR)^(((cycle + 0.5)/('Life tables'!$I$2/2))))</f>
        <v>17772.802584545043</v>
      </c>
      <c r="X843" s="107">
        <f>((L843+G843+H843+I843+N843+O843+P843+S843)/('Life tables'!$I$2/2))/(1+oDR)^(((cycle + 0.5)/('Life tables'!$I$2/2)))</f>
        <v>11.400317330665025</v>
      </c>
      <c r="Y843" s="31">
        <f>((uNES*L843+ uOCEX*G843+uEREX*H843+uHOEX*I843+uNES*S843+ uOCEX*N843+uEREX*O843+uHOEX*P843)/('Life tables'!$I$2/2))/(1+oDR)^(((cycle + 0.5)/('Life tables'!$I$2/2)))</f>
        <v>7.5135995711497676</v>
      </c>
      <c r="Z843" s="100">
        <f t="shared" si="239"/>
        <v>115521.50505829923</v>
      </c>
      <c r="AA843" s="107">
        <f>((L843+G843+H843+I843+N843+O843+P843+S843)/('Life tables'!$I$2/2))</f>
        <v>18.391929975138478</v>
      </c>
      <c r="AB843" s="31">
        <f>((uNES*L843+ uOCEX*G843+uEREX*H843+uHOEX*I843+uNES*S843+ uOCEX*N843+uEREX*O843+uHOEX*P843)/('Life tables'!$I$2/2))</f>
        <v>12.121557072986834</v>
      </c>
    </row>
    <row r="844" spans="1:28" x14ac:dyDescent="0.25">
      <c r="A844" s="4">
        <v>838</v>
      </c>
      <c r="C844" s="105">
        <f>IF(male=0,VLOOKUP((($A$5:$A$1570/'Life tables'!$I$2)*2)+age,lifetable,13,1),IF(male=1,VLOOKUP((($A$5:$A$1570/'Life tables'!$I$2)*2)+age,lifetable,10,1),"error"))</f>
        <v>7.7299415014675521E-4</v>
      </c>
      <c r="F844" s="96">
        <f t="shared" si="240"/>
        <v>73.68510610426064</v>
      </c>
      <c r="G844" s="96">
        <f t="shared" si="234"/>
        <v>7.4018231226035613</v>
      </c>
      <c r="H844" s="96">
        <f t="shared" si="241"/>
        <v>0.4227242987674093</v>
      </c>
      <c r="I844" s="96">
        <f t="shared" si="242"/>
        <v>0.16938162864607612</v>
      </c>
      <c r="J844" s="96">
        <f t="shared" si="235"/>
        <v>6.3137416363887811E-2</v>
      </c>
      <c r="K844" s="96">
        <f t="shared" si="243"/>
        <v>0.17699434642974515</v>
      </c>
      <c r="L844" s="96">
        <f t="shared" si="244"/>
        <v>65.451045291449958</v>
      </c>
      <c r="M844" s="96">
        <f t="shared" si="245"/>
        <v>405.8191766460634</v>
      </c>
      <c r="N844" s="96">
        <f t="shared" si="236"/>
        <v>39.081265969999151</v>
      </c>
      <c r="O844" s="96">
        <f t="shared" si="246"/>
        <v>0.93286576772867369</v>
      </c>
      <c r="P844" s="96">
        <f t="shared" si="247"/>
        <v>0.93286576772867369</v>
      </c>
      <c r="Q844" s="96">
        <f t="shared" si="237"/>
        <v>0.34534763910257138</v>
      </c>
      <c r="R844" s="96">
        <f t="shared" si="238"/>
        <v>7.3126526919622528E-2</v>
      </c>
      <c r="S844" s="96">
        <f t="shared" si="248"/>
        <v>364.4537049745847</v>
      </c>
      <c r="T844" s="96">
        <f t="shared" si="249"/>
        <v>164.36717759998672</v>
      </c>
      <c r="U844" s="96">
        <f t="shared" si="250"/>
        <v>356.78714557850617</v>
      </c>
      <c r="V844" s="32">
        <f t="shared" si="251"/>
        <v>1000.000000000001</v>
      </c>
      <c r="W844" s="100">
        <f>IF(A844=1,((cPH1_+cPHr+(cNES*L844+(cNES+cOSEX)*G844+(cNES+cEREX)*H844+(cNES+cHOEX)*I844+(cNES+cNES)*S844+(cNES+cOSEX)*N844+(cNES+cEREX)*O844+(cNES+cHOEX)*P844)))/(1+cDR)^(A$6:A$65537 + 0.5),(cPHr+(cNES*L844+(cNES+cOSEX)*G844+(cNES+cEREX)*H844+(cNES+cHOEX)*I844+(cNES+cNES)*S844+(cNES+cOSEX)*N844+(cNES+cEREX)*O844+(cNES+cHOEX)*P844))/(1+cDR)^(((cycle + 0.5)/('Life tables'!$I$2/2))))</f>
        <v>17708.774487822709</v>
      </c>
      <c r="X844" s="107">
        <f>((L844+G844+H844+I844+N844+O844+P844+S844)/('Life tables'!$I$2/2))/(1+oDR)^(((cycle + 0.5)/('Life tables'!$I$2/2)))</f>
        <v>11.378159256702729</v>
      </c>
      <c r="Y844" s="31">
        <f>((uNES*L844+ uOCEX*G844+uEREX*H844+uHOEX*I844+uNES*S844+ uOCEX*N844+uEREX*O844+uHOEX*P844)/('Life tables'!$I$2/2))/(1+oDR)^(((cycle + 0.5)/('Life tables'!$I$2/2)))</f>
        <v>7.4989958652921604</v>
      </c>
      <c r="Z844" s="100">
        <f t="shared" si="239"/>
        <v>115362.87324550116</v>
      </c>
      <c r="AA844" s="107">
        <f>((L844+G844+H844+I844+N844+O844+P844+S844)/('Life tables'!$I$2/2))</f>
        <v>18.366668398631766</v>
      </c>
      <c r="AB844" s="31">
        <f>((uNES*L844+ uOCEX*G844+uEREX*H844+uHOEX*I844+uNES*S844+ uOCEX*N844+uEREX*O844+uHOEX*P844)/('Life tables'!$I$2/2))</f>
        <v>12.104907944525024</v>
      </c>
    </row>
    <row r="845" spans="1:28" x14ac:dyDescent="0.25">
      <c r="A845" s="4">
        <v>839</v>
      </c>
      <c r="C845" s="105">
        <f>IF(male=0,VLOOKUP((($A$5:$A$1570/'Life tables'!$I$2)*2)+age,lifetable,13,1),IF(male=1,VLOOKUP((($A$5:$A$1570/'Life tables'!$I$2)*2)+age,lifetable,10,1),"error"))</f>
        <v>7.7299415014675521E-4</v>
      </c>
      <c r="F845" s="96">
        <f t="shared" si="240"/>
        <v>73.583857104102606</v>
      </c>
      <c r="G845" s="96">
        <f t="shared" ref="G845:G908" si="252">F845*(rrOSEX)</f>
        <v>7.3916524486352042</v>
      </c>
      <c r="H845" s="96">
        <f t="shared" si="241"/>
        <v>0.42214344308495777</v>
      </c>
      <c r="I845" s="96">
        <f t="shared" si="242"/>
        <v>0.16914888526749852</v>
      </c>
      <c r="J845" s="96">
        <f t="shared" ref="J845:J908" si="253">F845*mr + G845*mr + H845*mr+I845*mr</f>
        <v>6.3050660700262121E-2</v>
      </c>
      <c r="K845" s="96">
        <f t="shared" si="243"/>
        <v>0.17675114259172287</v>
      </c>
      <c r="L845" s="96">
        <f t="shared" si="244"/>
        <v>65.361110523822958</v>
      </c>
      <c r="M845" s="96">
        <f t="shared" si="245"/>
        <v>405.26181971740561</v>
      </c>
      <c r="N845" s="96">
        <f t="shared" ref="N845:N908" si="254">M845*rrOSEXc</f>
        <v>39.027591290184567</v>
      </c>
      <c r="O845" s="96">
        <f t="shared" si="246"/>
        <v>0.93158455868515744</v>
      </c>
      <c r="P845" s="96">
        <f t="shared" si="247"/>
        <v>0.93158455868515744</v>
      </c>
      <c r="Q845" s="96">
        <f t="shared" ref="Q845:Q908" si="255">M845*mr + N845*mr + O845*mr+P845*mr</f>
        <v>0.34487333450947599</v>
      </c>
      <c r="R845" s="96">
        <f t="shared" si="238"/>
        <v>7.3026094069740519E-2</v>
      </c>
      <c r="S845" s="96">
        <f t="shared" si="248"/>
        <v>363.95315988127152</v>
      </c>
      <c r="T845" s="96">
        <f t="shared" si="249"/>
        <v>164.77510159519645</v>
      </c>
      <c r="U845" s="96">
        <f t="shared" si="250"/>
        <v>357.03692281516766</v>
      </c>
      <c r="V845" s="32">
        <f t="shared" si="251"/>
        <v>1000.0000000000011</v>
      </c>
      <c r="W845" s="100">
        <f>IF(A845=1,((cPH1_+cPHr+(cNES*L845+(cNES+cOSEX)*G845+(cNES+cEREX)*H845+(cNES+cHOEX)*I845+(cNES+cNES)*S845+(cNES+cOSEX)*N845+(cNES+cEREX)*O845+(cNES+cHOEX)*P845)))/(1+cDR)^(A$6:A$65537 + 0.5),(cPHr+(cNES*L845+(cNES+cOSEX)*G845+(cNES+cEREX)*H845+(cNES+cHOEX)*I845+(cNES+cNES)*S845+(cNES+cOSEX)*N845+(cNES+cEREX)*O845+(cNES+cHOEX)*P845))/(1+cDR)^(((cycle + 0.5)/('Life tables'!$I$2/2))))</f>
        <v>17644.977038542605</v>
      </c>
      <c r="X845" s="107">
        <f>((L845+G845+H845+I845+N845+O845+P845+S845)/('Life tables'!$I$2/2))/(1+oDR)^(((cycle + 0.5)/('Life tables'!$I$2/2)))</f>
        <v>11.356044252177393</v>
      </c>
      <c r="Y845" s="31">
        <f>((uNES*L845+ uOCEX*G845+uEREX*H845+uHOEX*I845+uNES*S845+ uOCEX*N845+uEREX*O845+uHOEX*P845)/('Life tables'!$I$2/2))/(1+oDR)^(((cycle + 0.5)/('Life tables'!$I$2/2)))</f>
        <v>7.4844205451184136</v>
      </c>
      <c r="Z845" s="100">
        <f t="shared" si="239"/>
        <v>115204.45913572446</v>
      </c>
      <c r="AA845" s="107">
        <f>((L845+G845+H845+I845+N845+O845+P845+S845)/('Life tables'!$I$2/2))</f>
        <v>18.341441522801265</v>
      </c>
      <c r="AB845" s="31">
        <f>((uNES*L845+ uOCEX*G845+uEREX*H845+uHOEX*I845+uNES*S845+ uOCEX*N845+uEREX*O845+uHOEX*P845)/('Life tables'!$I$2/2))</f>
        <v>12.088281686118018</v>
      </c>
    </row>
    <row r="846" spans="1:28" x14ac:dyDescent="0.25">
      <c r="A846" s="4">
        <v>840</v>
      </c>
      <c r="C846" s="105">
        <f>IF(male=0,VLOOKUP((($A$5:$A$1570/'Life tables'!$I$2)*2)+age,lifetable,13,1),IF(male=1,VLOOKUP((($A$5:$A$1570/'Life tables'!$I$2)*2)+age,lifetable,10,1),"error"))</f>
        <v>7.7299415014675521E-4</v>
      </c>
      <c r="F846" s="96">
        <f t="shared" si="240"/>
        <v>73.482749147344634</v>
      </c>
      <c r="G846" s="96">
        <f t="shared" si="252"/>
        <v>7.3814959427715712</v>
      </c>
      <c r="H846" s="96">
        <f t="shared" si="241"/>
        <v>0.4215633965547968</v>
      </c>
      <c r="I846" s="96">
        <f t="shared" si="242"/>
        <v>0.16891646610859129</v>
      </c>
      <c r="J846" s="96">
        <f t="shared" si="253"/>
        <v>6.2964025890311554E-2</v>
      </c>
      <c r="K846" s="96">
        <f t="shared" si="243"/>
        <v>0.17650827754515697</v>
      </c>
      <c r="L846" s="96">
        <f t="shared" si="244"/>
        <v>65.271301038474206</v>
      </c>
      <c r="M846" s="96">
        <f t="shared" si="245"/>
        <v>404.70522644229231</v>
      </c>
      <c r="N846" s="96">
        <f t="shared" si="254"/>
        <v>38.97399015186086</v>
      </c>
      <c r="O846" s="96">
        <f t="shared" si="246"/>
        <v>0.93030510506940578</v>
      </c>
      <c r="P846" s="96">
        <f t="shared" si="247"/>
        <v>0.93030510506940578</v>
      </c>
      <c r="Q846" s="96">
        <f t="shared" si="255"/>
        <v>0.34439967977711616</v>
      </c>
      <c r="R846" s="96">
        <f t="shared" si="238"/>
        <v>7.2925798826296795E-2</v>
      </c>
      <c r="S846" s="96">
        <f t="shared" si="248"/>
        <v>363.45330060168919</v>
      </c>
      <c r="T846" s="96">
        <f t="shared" si="249"/>
        <v>165.18246530086387</v>
      </c>
      <c r="U846" s="96">
        <f t="shared" si="250"/>
        <v>357.28635689153913</v>
      </c>
      <c r="V846" s="32">
        <f t="shared" si="251"/>
        <v>1000.0000000000011</v>
      </c>
      <c r="W846" s="100">
        <f>IF(A846=1,((cPH1_+cPHr+(cNES*L846+(cNES+cOSEX)*G846+(cNES+cEREX)*H846+(cNES+cHOEX)*I846+(cNES+cNES)*S846+(cNES+cOSEX)*N846+(cNES+cEREX)*O846+(cNES+cHOEX)*P846)))/(1+cDR)^(A$6:A$65537 + 0.5),(cPHr+(cNES*L846+(cNES+cOSEX)*G846+(cNES+cEREX)*H846+(cNES+cHOEX)*I846+(cNES+cNES)*S846+(cNES+cOSEX)*N846+(cNES+cEREX)*O846+(cNES+cHOEX)*P846))/(1+cDR)^(((cycle + 0.5)/('Life tables'!$I$2/2))))</f>
        <v>17581.409407149949</v>
      </c>
      <c r="X846" s="107">
        <f>((L846+G846+H846+I846+N846+O846+P846+S846)/('Life tables'!$I$2/2))/(1+oDR)^(((cycle + 0.5)/('Life tables'!$I$2/2)))</f>
        <v>11.333972233268412</v>
      </c>
      <c r="Y846" s="31">
        <f>((uNES*L846+ uOCEX*G846+uEREX*H846+uHOEX*I846+uNES*S846+ uOCEX*N846+uEREX*O846+uHOEX*P846)/('Life tables'!$I$2/2))/(1+oDR)^(((cycle + 0.5)/('Life tables'!$I$2/2)))</f>
        <v>7.4698735553878786</v>
      </c>
      <c r="Z846" s="100">
        <f t="shared" si="239"/>
        <v>115046.26243844019</v>
      </c>
      <c r="AA846" s="107">
        <f>((L846+G846+H846+I846+N846+O846+P846+S846)/('Life tables'!$I$2/2))</f>
        <v>18.316249299812558</v>
      </c>
      <c r="AB846" s="31">
        <f>((uNES*L846+ uOCEX*G846+uEREX*H846+uHOEX*I846+uNES*S846+ uOCEX*N846+uEREX*O846+uHOEX*P846)/('Life tables'!$I$2/2))</f>
        <v>12.071678266244206</v>
      </c>
    </row>
    <row r="847" spans="1:28" x14ac:dyDescent="0.25">
      <c r="A847" s="4">
        <v>841</v>
      </c>
      <c r="C847" s="105">
        <f>IF(male=0,VLOOKUP((($A$5:$A$1570/'Life tables'!$I$2)*2)+age,lifetable,13,1),IF(male=1,VLOOKUP((($A$5:$A$1570/'Life tables'!$I$2)*2)+age,lifetable,10,1),"error"))</f>
        <v>7.7299415014675521E-4</v>
      </c>
      <c r="F847" s="96">
        <f t="shared" si="240"/>
        <v>73.381781946703327</v>
      </c>
      <c r="G847" s="96">
        <f t="shared" si="252"/>
        <v>7.3713535761544433</v>
      </c>
      <c r="H847" s="96">
        <f t="shared" si="241"/>
        <v>0.42098415752880947</v>
      </c>
      <c r="I847" s="96">
        <f t="shared" si="242"/>
        <v>0.16868437050896956</v>
      </c>
      <c r="J847" s="96">
        <f t="shared" si="253"/>
        <v>6.2877511687876045E-2</v>
      </c>
      <c r="K847" s="96">
        <f t="shared" si="243"/>
        <v>0.17626575059998215</v>
      </c>
      <c r="L847" s="96">
        <f t="shared" si="244"/>
        <v>65.181616580223249</v>
      </c>
      <c r="M847" s="96">
        <f t="shared" si="245"/>
        <v>404.14939586089469</v>
      </c>
      <c r="N847" s="96">
        <f t="shared" si="254"/>
        <v>38.920462462594458</v>
      </c>
      <c r="O847" s="96">
        <f t="shared" si="246"/>
        <v>0.92902740467503819</v>
      </c>
      <c r="P847" s="96">
        <f t="shared" si="247"/>
        <v>0.92902740467503819</v>
      </c>
      <c r="Q847" s="96">
        <f t="shared" si="255"/>
        <v>0.34392667408868843</v>
      </c>
      <c r="R847" s="96">
        <f t="shared" si="238"/>
        <v>7.282564101633511E-2</v>
      </c>
      <c r="S847" s="96">
        <f t="shared" si="248"/>
        <v>362.95412627384513</v>
      </c>
      <c r="T847" s="96">
        <f t="shared" si="249"/>
        <v>165.58926948664043</v>
      </c>
      <c r="U847" s="96">
        <f t="shared" si="250"/>
        <v>357.53544828315546</v>
      </c>
      <c r="V847" s="32">
        <f t="shared" si="251"/>
        <v>1000.000000000001</v>
      </c>
      <c r="W847" s="100">
        <f>IF(A847=1,((cPH1_+cPHr+(cNES*L847+(cNES+cOSEX)*G847+(cNES+cEREX)*H847+(cNES+cHOEX)*I847+(cNES+cNES)*S847+(cNES+cOSEX)*N847+(cNES+cEREX)*O847+(cNES+cHOEX)*P847)))/(1+cDR)^(A$6:A$65537 + 0.5),(cPHr+(cNES*L847+(cNES+cOSEX)*G847+(cNES+cEREX)*H847+(cNES+cHOEX)*I847+(cNES+cNES)*S847+(cNES+cOSEX)*N847+(cNES+cEREX)*O847+(cNES+cHOEX)*P847))/(1+cDR)^(((cycle + 0.5)/('Life tables'!$I$2/2))))</f>
        <v>17518.070767008336</v>
      </c>
      <c r="X847" s="107">
        <f>((L847+G847+H847+I847+N847+O847+P847+S847)/('Life tables'!$I$2/2))/(1+oDR)^(((cycle + 0.5)/('Life tables'!$I$2/2)))</f>
        <v>11.311943116323338</v>
      </c>
      <c r="Y847" s="31">
        <f>((uNES*L847+ uOCEX*G847+uEREX*H847+uHOEX*I847+uNES*S847+ uOCEX*N847+uEREX*O847+uHOEX*P847)/('Life tables'!$I$2/2))/(1+oDR)^(((cycle + 0.5)/('Life tables'!$I$2/2)))</f>
        <v>7.4553548409706005</v>
      </c>
      <c r="Z847" s="100">
        <f t="shared" si="239"/>
        <v>114888.28286311671</v>
      </c>
      <c r="AA847" s="107">
        <f>((L847+G847+H847+I847+N847+O847+P847+S847)/('Life tables'!$I$2/2))</f>
        <v>18.291091681905115</v>
      </c>
      <c r="AB847" s="31">
        <f>((uNES*L847+ uOCEX*G847+uEREX*H847+uHOEX*I847+uNES*S847+ uOCEX*N847+uEREX*O847+uHOEX*P847)/('Life tables'!$I$2/2))</f>
        <v>12.055097653430467</v>
      </c>
    </row>
    <row r="848" spans="1:28" x14ac:dyDescent="0.25">
      <c r="A848" s="4">
        <v>842</v>
      </c>
      <c r="C848" s="105">
        <f>IF(male=0,VLOOKUP((($A$5:$A$1570/'Life tables'!$I$2)*2)+age,lifetable,13,1),IF(male=1,VLOOKUP((($A$5:$A$1570/'Life tables'!$I$2)*2)+age,lifetable,10,1),"error"))</f>
        <v>7.7299415014675521E-4</v>
      </c>
      <c r="F848" s="96">
        <f t="shared" si="240"/>
        <v>73.280955219717683</v>
      </c>
      <c r="G848" s="96">
        <f t="shared" si="252"/>
        <v>7.3612253204100222</v>
      </c>
      <c r="H848" s="96">
        <f t="shared" si="241"/>
        <v>0.42040572438654444</v>
      </c>
      <c r="I848" s="96">
        <f t="shared" si="242"/>
        <v>0.16845259781933378</v>
      </c>
      <c r="J848" s="96">
        <f t="shared" si="253"/>
        <v>6.2791117850927586E-2</v>
      </c>
      <c r="K848" s="96">
        <f t="shared" si="243"/>
        <v>0.17602356107771663</v>
      </c>
      <c r="L848" s="96">
        <f t="shared" si="244"/>
        <v>65.092056898173141</v>
      </c>
      <c r="M848" s="96">
        <f t="shared" si="245"/>
        <v>403.59432701048746</v>
      </c>
      <c r="N848" s="96">
        <f t="shared" si="254"/>
        <v>38.867008129672811</v>
      </c>
      <c r="O848" s="96">
        <f t="shared" si="246"/>
        <v>0.92775145528901648</v>
      </c>
      <c r="P848" s="96">
        <f t="shared" si="247"/>
        <v>0.92775145528901648</v>
      </c>
      <c r="Q848" s="96">
        <f t="shared" si="255"/>
        <v>0.34345431662492387</v>
      </c>
      <c r="R848" s="96">
        <f t="shared" si="238"/>
        <v>7.272562046637733E-2</v>
      </c>
      <c r="S848" s="96">
        <f t="shared" si="248"/>
        <v>362.45563603314531</v>
      </c>
      <c r="T848" s="96">
        <f t="shared" si="249"/>
        <v>165.9955149211163</v>
      </c>
      <c r="U848" s="96">
        <f t="shared" si="250"/>
        <v>357.78419746469956</v>
      </c>
      <c r="V848" s="32">
        <f t="shared" si="251"/>
        <v>1000.000000000001</v>
      </c>
      <c r="W848" s="100">
        <f>IF(A848=1,((cPH1_+cPHr+(cNES*L848+(cNES+cOSEX)*G848+(cNES+cEREX)*H848+(cNES+cHOEX)*I848+(cNES+cNES)*S848+(cNES+cOSEX)*N848+(cNES+cEREX)*O848+(cNES+cHOEX)*P848)))/(1+cDR)^(A$6:A$65537 + 0.5),(cPHr+(cNES*L848+(cNES+cOSEX)*G848+(cNES+cEREX)*H848+(cNES+cHOEX)*I848+(cNES+cNES)*S848+(cNES+cOSEX)*N848+(cNES+cEREX)*O848+(cNES+cHOEX)*P848))/(1+cDR)^(((cycle + 0.5)/('Life tables'!$I$2/2))))</f>
        <v>17454.960294392742</v>
      </c>
      <c r="X848" s="107">
        <f>((L848+G848+H848+I848+N848+O848+P848+S848)/('Life tables'!$I$2/2))/(1+oDR)^(((cycle + 0.5)/('Life tables'!$I$2/2)))</f>
        <v>11.289956817857313</v>
      </c>
      <c r="Y848" s="31">
        <f>((uNES*L848+ uOCEX*G848+uEREX*H848+uHOEX*I848+uNES*S848+ uOCEX*N848+uEREX*O848+uHOEX*P848)/('Life tables'!$I$2/2))/(1+oDR)^(((cycle + 0.5)/('Life tables'!$I$2/2)))</f>
        <v>7.4408643468469275</v>
      </c>
      <c r="Z848" s="100">
        <f t="shared" si="239"/>
        <v>114730.52011923872</v>
      </c>
      <c r="AA848" s="107">
        <f>((L848+G848+H848+I848+N848+O848+P848+S848)/('Life tables'!$I$2/2))</f>
        <v>18.265968621391799</v>
      </c>
      <c r="AB848" s="31">
        <f>((uNES*L848+ uOCEX*G848+uEREX*H848+uHOEX*I848+uNES*S848+ uOCEX*N848+uEREX*O848+uHOEX*P848)/('Life tables'!$I$2/2))</f>
        <v>12.03853981625182</v>
      </c>
    </row>
    <row r="849" spans="1:28" x14ac:dyDescent="0.25">
      <c r="A849" s="4">
        <v>843</v>
      </c>
      <c r="C849" s="105">
        <f>IF(male=0,VLOOKUP((($A$5:$A$1570/'Life tables'!$I$2)*2)+age,lifetable,13,1),IF(male=1,VLOOKUP((($A$5:$A$1570/'Life tables'!$I$2)*2)+age,lifetable,10,1),"error"))</f>
        <v>7.7299415014675521E-4</v>
      </c>
      <c r="F849" s="96">
        <f t="shared" si="240"/>
        <v>73.180268688532891</v>
      </c>
      <c r="G849" s="96">
        <f t="shared" si="252"/>
        <v>7.3511111476272095</v>
      </c>
      <c r="H849" s="96">
        <f t="shared" si="241"/>
        <v>0.41982809553397565</v>
      </c>
      <c r="I849" s="96">
        <f t="shared" si="242"/>
        <v>0.1682211474009728</v>
      </c>
      <c r="J849" s="96">
        <f t="shared" si="253"/>
        <v>6.2704844141385052E-2</v>
      </c>
      <c r="K849" s="96">
        <f t="shared" si="243"/>
        <v>0.17578170831094289</v>
      </c>
      <c r="L849" s="96">
        <f t="shared" si="244"/>
        <v>65.002621745518411</v>
      </c>
      <c r="M849" s="96">
        <f t="shared" si="245"/>
        <v>403.0400189256523</v>
      </c>
      <c r="N849" s="96">
        <f t="shared" si="254"/>
        <v>38.813627060124055</v>
      </c>
      <c r="O849" s="96">
        <f t="shared" si="246"/>
        <v>0.92647725469211129</v>
      </c>
      <c r="P849" s="96">
        <f t="shared" si="247"/>
        <v>0.92647725469211129</v>
      </c>
      <c r="Q849" s="96">
        <f t="shared" si="255"/>
        <v>0.34298260656426249</v>
      </c>
      <c r="R849" s="96">
        <f t="shared" si="238"/>
        <v>7.262573700246007E-2</v>
      </c>
      <c r="S849" s="96">
        <f t="shared" si="248"/>
        <v>361.95782901257729</v>
      </c>
      <c r="T849" s="96">
        <f t="shared" si="249"/>
        <v>166.40120237182194</v>
      </c>
      <c r="U849" s="96">
        <f t="shared" si="250"/>
        <v>358.03260491001294</v>
      </c>
      <c r="V849" s="32">
        <f t="shared" si="251"/>
        <v>1000.0000000000009</v>
      </c>
      <c r="W849" s="100">
        <f>IF(A849=1,((cPH1_+cPHr+(cNES*L849+(cNES+cOSEX)*G849+(cNES+cEREX)*H849+(cNES+cHOEX)*I849+(cNES+cNES)*S849+(cNES+cOSEX)*N849+(cNES+cEREX)*O849+(cNES+cHOEX)*P849)))/(1+cDR)^(A$6:A$65537 + 0.5),(cPHr+(cNES*L849+(cNES+cOSEX)*G849+(cNES+cEREX)*H849+(cNES+cHOEX)*I849+(cNES+cNES)*S849+(cNES+cOSEX)*N849+(cNES+cEREX)*O849+(cNES+cHOEX)*P849))/(1+cDR)^(((cycle + 0.5)/('Life tables'!$I$2/2))))</f>
        <v>17392.077168482308</v>
      </c>
      <c r="X849" s="107">
        <f>((L849+G849+H849+I849+N849+O849+P849+S849)/('Life tables'!$I$2/2))/(1+oDR)^(((cycle + 0.5)/('Life tables'!$I$2/2)))</f>
        <v>11.268013254552477</v>
      </c>
      <c r="Y849" s="31">
        <f>((uNES*L849+ uOCEX*G849+uEREX*H849+uHOEX*I849+uNES*S849+ uOCEX*N849+uEREX*O849+uHOEX*P849)/('Life tables'!$I$2/2))/(1+oDR)^(((cycle + 0.5)/('Life tables'!$I$2/2)))</f>
        <v>7.4264020181071491</v>
      </c>
      <c r="Z849" s="100">
        <f t="shared" si="239"/>
        <v>114572.97391632534</v>
      </c>
      <c r="AA849" s="107">
        <f>((L849+G849+H849+I849+N849+O849+P849+S849)/('Life tables'!$I$2/2))</f>
        <v>18.24088007065837</v>
      </c>
      <c r="AB849" s="31">
        <f>((uNES*L849+ uOCEX*G849+uEREX*H849+uHOEX*I849+uNES*S849+ uOCEX*N849+uEREX*O849+uHOEX*P849)/('Life tables'!$I$2/2))</f>
        <v>12.022004723331143</v>
      </c>
    </row>
    <row r="850" spans="1:28" x14ac:dyDescent="0.25">
      <c r="A850" s="4">
        <v>844</v>
      </c>
      <c r="C850" s="105">
        <f>IF(male=0,VLOOKUP((($A$5:$A$1570/'Life tables'!$I$2)*2)+age,lifetable,13,1),IF(male=1,VLOOKUP((($A$5:$A$1570/'Life tables'!$I$2)*2)+age,lifetable,10,1),"error"))</f>
        <v>7.7299415014675521E-4</v>
      </c>
      <c r="F850" s="96">
        <f t="shared" si="240"/>
        <v>73.07972207969442</v>
      </c>
      <c r="G850" s="96">
        <f t="shared" si="252"/>
        <v>7.3410110303369267</v>
      </c>
      <c r="H850" s="96">
        <f t="shared" si="241"/>
        <v>0.41925126940232099</v>
      </c>
      <c r="I850" s="96">
        <f t="shared" si="242"/>
        <v>0.16799001862529048</v>
      </c>
      <c r="J850" s="96">
        <f t="shared" si="253"/>
        <v>6.2618690324937679E-2</v>
      </c>
      <c r="K850" s="96">
        <f t="shared" si="243"/>
        <v>0.17554019164281309</v>
      </c>
      <c r="L850" s="96">
        <f t="shared" si="244"/>
        <v>64.913310879362129</v>
      </c>
      <c r="M850" s="96">
        <f t="shared" si="245"/>
        <v>402.4864706384717</v>
      </c>
      <c r="N850" s="96">
        <f t="shared" si="254"/>
        <v>38.760319160735627</v>
      </c>
      <c r="O850" s="96">
        <f t="shared" si="246"/>
        <v>0.92520480065934885</v>
      </c>
      <c r="P850" s="96">
        <f t="shared" si="247"/>
        <v>0.92520480065934885</v>
      </c>
      <c r="Q850" s="96">
        <f t="shared" si="255"/>
        <v>0.34251154308301696</v>
      </c>
      <c r="R850" s="96">
        <f t="shared" si="238"/>
        <v>7.2525990450169539E-2</v>
      </c>
      <c r="S850" s="96">
        <f t="shared" si="248"/>
        <v>361.46070434288418</v>
      </c>
      <c r="T850" s="96">
        <f t="shared" si="249"/>
        <v>166.8063326052299</v>
      </c>
      <c r="U850" s="96">
        <f t="shared" si="250"/>
        <v>358.28067109210593</v>
      </c>
      <c r="V850" s="32">
        <f t="shared" si="251"/>
        <v>1000.0000000000009</v>
      </c>
      <c r="W850" s="100">
        <f>IF(A850=1,((cPH1_+cPHr+(cNES*L850+(cNES+cOSEX)*G850+(cNES+cEREX)*H850+(cNES+cHOEX)*I850+(cNES+cNES)*S850+(cNES+cOSEX)*N850+(cNES+cEREX)*O850+(cNES+cHOEX)*P850)))/(1+cDR)^(A$6:A$65537 + 0.5),(cPHr+(cNES*L850+(cNES+cOSEX)*G850+(cNES+cEREX)*H850+(cNES+cHOEX)*I850+(cNES+cNES)*S850+(cNES+cOSEX)*N850+(cNES+cEREX)*O850+(cNES+cHOEX)*P850))/(1+cDR)^(((cycle + 0.5)/('Life tables'!$I$2/2))))</f>
        <v>17329.420571353046</v>
      </c>
      <c r="X850" s="107">
        <f>((L850+G850+H850+I850+N850+O850+P850+S850)/('Life tables'!$I$2/2))/(1+oDR)^(((cycle + 0.5)/('Life tables'!$I$2/2)))</f>
        <v>11.246112343257435</v>
      </c>
      <c r="Y850" s="31">
        <f>((uNES*L850+ uOCEX*G850+uEREX*H850+uHOEX*I850+uNES*S850+ uOCEX*N850+uEREX*O850+uHOEX*P850)/('Life tables'!$I$2/2))/(1+oDR)^(((cycle + 0.5)/('Life tables'!$I$2/2)))</f>
        <v>7.4119677999511557</v>
      </c>
      <c r="Z850" s="100">
        <f t="shared" si="239"/>
        <v>114415.64396394737</v>
      </c>
      <c r="AA850" s="107">
        <f>((L850+G850+H850+I850+N850+O850+P850+S850)/('Life tables'!$I$2/2))</f>
        <v>18.215825982163064</v>
      </c>
      <c r="AB850" s="31">
        <f>((uNES*L850+ uOCEX*G850+uEREX*H850+uHOEX*I850+uNES*S850+ uOCEX*N850+uEREX*O850+uHOEX*P850)/('Life tables'!$I$2/2))</f>
        <v>12.005492343338904</v>
      </c>
    </row>
    <row r="851" spans="1:28" x14ac:dyDescent="0.25">
      <c r="A851" s="4">
        <v>845</v>
      </c>
      <c r="C851" s="105">
        <f>IF(male=0,VLOOKUP((($A$5:$A$1570/'Life tables'!$I$2)*2)+age,lifetable,13,1),IF(male=1,VLOOKUP((($A$5:$A$1570/'Life tables'!$I$2)*2)+age,lifetable,10,1),"error"))</f>
        <v>7.7299415014675521E-4</v>
      </c>
      <c r="F851" s="96">
        <f t="shared" si="240"/>
        <v>72.979315123951736</v>
      </c>
      <c r="G851" s="96">
        <f t="shared" si="252"/>
        <v>7.3309249414923938</v>
      </c>
      <c r="H851" s="96">
        <f t="shared" si="241"/>
        <v>0.41867524444691628</v>
      </c>
      <c r="I851" s="96">
        <f t="shared" si="242"/>
        <v>0.16775921087335449</v>
      </c>
      <c r="J851" s="96">
        <f t="shared" si="253"/>
        <v>6.2532656170876944E-2</v>
      </c>
      <c r="K851" s="96">
        <f t="shared" si="243"/>
        <v>0.1752990104265775</v>
      </c>
      <c r="L851" s="96">
        <f t="shared" si="244"/>
        <v>64.824124060541621</v>
      </c>
      <c r="M851" s="96">
        <f t="shared" si="245"/>
        <v>401.93368117871341</v>
      </c>
      <c r="N851" s="96">
        <f t="shared" si="254"/>
        <v>38.707084338072065</v>
      </c>
      <c r="O851" s="96">
        <f t="shared" si="246"/>
        <v>0.92393409096043422</v>
      </c>
      <c r="P851" s="96">
        <f t="shared" si="247"/>
        <v>0.92393409096043422</v>
      </c>
      <c r="Q851" s="96">
        <f t="shared" si="255"/>
        <v>0.34204112535553038</v>
      </c>
      <c r="R851" s="96">
        <f t="shared" si="238"/>
        <v>7.2426380634674908E-2</v>
      </c>
      <c r="S851" s="96">
        <f t="shared" si="248"/>
        <v>360.96426115273027</v>
      </c>
      <c r="T851" s="96">
        <f t="shared" si="249"/>
        <v>167.21090638675631</v>
      </c>
      <c r="U851" s="96">
        <f t="shared" si="250"/>
        <v>358.52839648316717</v>
      </c>
      <c r="V851" s="32">
        <f t="shared" si="251"/>
        <v>1000.0000000000009</v>
      </c>
      <c r="W851" s="100">
        <f>IF(A851=1,((cPH1_+cPHr+(cNES*L851+(cNES+cOSEX)*G851+(cNES+cEREX)*H851+(cNES+cHOEX)*I851+(cNES+cNES)*S851+(cNES+cOSEX)*N851+(cNES+cEREX)*O851+(cNES+cHOEX)*P851)))/(1+cDR)^(A$6:A$65537 + 0.5),(cPHr+(cNES*L851+(cNES+cOSEX)*G851+(cNES+cEREX)*H851+(cNES+cHOEX)*I851+(cNES+cNES)*S851+(cNES+cOSEX)*N851+(cNES+cEREX)*O851+(cNES+cHOEX)*P851))/(1+cDR)^(((cycle + 0.5)/('Life tables'!$I$2/2))))</f>
        <v>17266.989687970392</v>
      </c>
      <c r="X851" s="107">
        <f>((L851+G851+H851+I851+N851+O851+P851+S851)/('Life tables'!$I$2/2))/(1+oDR)^(((cycle + 0.5)/('Life tables'!$I$2/2)))</f>
        <v>11.224254000986717</v>
      </c>
      <c r="Y851" s="31">
        <f>((uNES*L851+ uOCEX*G851+uEREX*H851+uHOEX*I851+uNES*S851+ uOCEX*N851+uEREX*O851+uHOEX*P851)/('Life tables'!$I$2/2))/(1+oDR)^(((cycle + 0.5)/('Life tables'!$I$2/2)))</f>
        <v>7.3975616376880655</v>
      </c>
      <c r="Z851" s="100">
        <f t="shared" si="239"/>
        <v>114258.52997174353</v>
      </c>
      <c r="AA851" s="107">
        <f>((L851+G851+H851+I851+N851+O851+P851+S851)/('Life tables'!$I$2/2))</f>
        <v>18.190806308436144</v>
      </c>
      <c r="AB851" s="31">
        <f>((uNES*L851+ uOCEX*G851+uEREX*H851+uHOEX*I851+uNES*S851+ uOCEX*N851+uEREX*O851+uHOEX*P851)/('Life tables'!$I$2/2))</f>
        <v>11.989002644992846</v>
      </c>
    </row>
    <row r="852" spans="1:28" x14ac:dyDescent="0.25">
      <c r="A852" s="4">
        <v>846</v>
      </c>
      <c r="C852" s="105">
        <f>IF(male=0,VLOOKUP((($A$5:$A$1570/'Life tables'!$I$2)*2)+age,lifetable,13,1),IF(male=1,VLOOKUP((($A$5:$A$1570/'Life tables'!$I$2)*2)+age,lifetable,10,1),"error"))</f>
        <v>7.7299415014675521E-4</v>
      </c>
      <c r="F852" s="96">
        <f t="shared" si="240"/>
        <v>72.879047556071384</v>
      </c>
      <c r="G852" s="96">
        <f t="shared" si="252"/>
        <v>7.3208528544503544</v>
      </c>
      <c r="H852" s="96">
        <f t="shared" si="241"/>
        <v>0.41810001914614303</v>
      </c>
      <c r="I852" s="96">
        <f t="shared" si="242"/>
        <v>0.16752872353546663</v>
      </c>
      <c r="J852" s="96">
        <f t="shared" si="253"/>
        <v>6.2446741451936336E-2</v>
      </c>
      <c r="K852" s="96">
        <f t="shared" si="243"/>
        <v>0.17505816402513547</v>
      </c>
      <c r="L852" s="96">
        <f t="shared" si="244"/>
        <v>64.735061053462346</v>
      </c>
      <c r="M852" s="96">
        <f t="shared" si="245"/>
        <v>401.38164957400608</v>
      </c>
      <c r="N852" s="96">
        <f t="shared" si="254"/>
        <v>38.653922498491895</v>
      </c>
      <c r="O852" s="96">
        <f t="shared" si="246"/>
        <v>0.92266512336015505</v>
      </c>
      <c r="P852" s="96">
        <f t="shared" si="247"/>
        <v>0.92266512336015505</v>
      </c>
      <c r="Q852" s="96">
        <f t="shared" si="255"/>
        <v>0.34157135255432541</v>
      </c>
      <c r="R852" s="96">
        <f t="shared" si="238"/>
        <v>7.2326907380759864E-2</v>
      </c>
      <c r="S852" s="96">
        <f t="shared" si="248"/>
        <v>360.46849856885876</v>
      </c>
      <c r="T852" s="96">
        <f t="shared" si="249"/>
        <v>167.61492448076257</v>
      </c>
      <c r="U852" s="96">
        <f t="shared" si="250"/>
        <v>358.77578155457309</v>
      </c>
      <c r="V852" s="32">
        <f t="shared" si="251"/>
        <v>1000.0000000000009</v>
      </c>
      <c r="W852" s="100">
        <f>IF(A852=1,((cPH1_+cPHr+(cNES*L852+(cNES+cOSEX)*G852+(cNES+cEREX)*H852+(cNES+cHOEX)*I852+(cNES+cNES)*S852+(cNES+cOSEX)*N852+(cNES+cEREX)*O852+(cNES+cHOEX)*P852)))/(1+cDR)^(A$6:A$65537 + 0.5),(cPHr+(cNES*L852+(cNES+cOSEX)*G852+(cNES+cEREX)*H852+(cNES+cHOEX)*I852+(cNES+cNES)*S852+(cNES+cOSEX)*N852+(cNES+cEREX)*O852+(cNES+cHOEX)*P852))/(1+cDR)^(((cycle + 0.5)/('Life tables'!$I$2/2))))</f>
        <v>17204.783706181606</v>
      </c>
      <c r="X852" s="107">
        <f>((L852+G852+H852+I852+N852+O852+P852+S852)/('Life tables'!$I$2/2))/(1+oDR)^(((cycle + 0.5)/('Life tables'!$I$2/2)))</f>
        <v>11.202438144920247</v>
      </c>
      <c r="Y852" s="31">
        <f>((uNES*L852+ uOCEX*G852+uEREX*H852+uHOEX*I852+uNES*S852+ uOCEX*N852+uEREX*O852+uHOEX*P852)/('Life tables'!$I$2/2))/(1+oDR)^(((cycle + 0.5)/('Life tables'!$I$2/2)))</f>
        <v>7.383183476735903</v>
      </c>
      <c r="Z852" s="100">
        <f t="shared" si="239"/>
        <v>114101.63164943618</v>
      </c>
      <c r="AA852" s="107">
        <f>((L852+G852+H852+I852+N852+O852+P852+S852)/('Life tables'!$I$2/2))</f>
        <v>18.16582100207949</v>
      </c>
      <c r="AB852" s="31">
        <f>((uNES*L852+ uOCEX*G852+uEREX*H852+uHOEX*I852+uNES*S852+ uOCEX*N852+uEREX*O852+uHOEX*P852)/('Life tables'!$I$2/2))</f>
        <v>11.972535597057758</v>
      </c>
    </row>
    <row r="853" spans="1:28" x14ac:dyDescent="0.25">
      <c r="A853" s="4">
        <v>847</v>
      </c>
      <c r="C853" s="105">
        <f>IF(male=0,VLOOKUP((($A$5:$A$1570/'Life tables'!$I$2)*2)+age,lifetable,13,1),IF(male=1,VLOOKUP((($A$5:$A$1570/'Life tables'!$I$2)*2)+age,lifetable,10,1),"error"))</f>
        <v>7.7299415014675521E-4</v>
      </c>
      <c r="F853" s="96">
        <f t="shared" si="240"/>
        <v>72.778919114658805</v>
      </c>
      <c r="G853" s="96">
        <f t="shared" si="252"/>
        <v>7.3107947429531785</v>
      </c>
      <c r="H853" s="96">
        <f t="shared" si="241"/>
        <v>0.4175255920004059</v>
      </c>
      <c r="I853" s="96">
        <f t="shared" si="242"/>
        <v>0.1672985560107533</v>
      </c>
      <c r="J853" s="96">
        <f t="shared" si="253"/>
        <v>6.2360945944138768E-2</v>
      </c>
      <c r="K853" s="96">
        <f t="shared" si="243"/>
        <v>0.17481765181060774</v>
      </c>
      <c r="L853" s="96">
        <f t="shared" si="244"/>
        <v>64.646121625939713</v>
      </c>
      <c r="M853" s="96">
        <f t="shared" si="245"/>
        <v>400.83037485000648</v>
      </c>
      <c r="N853" s="96">
        <f t="shared" si="254"/>
        <v>38.600833548163763</v>
      </c>
      <c r="O853" s="96">
        <f t="shared" si="246"/>
        <v>0.92139789561876662</v>
      </c>
      <c r="P853" s="96">
        <f t="shared" si="247"/>
        <v>0.92139789561876662</v>
      </c>
      <c r="Q853" s="96">
        <f t="shared" si="255"/>
        <v>0.34110222385024697</v>
      </c>
      <c r="R853" s="96">
        <f t="shared" si="238"/>
        <v>7.2227570512852737E-2</v>
      </c>
      <c r="S853" s="96">
        <f t="shared" si="248"/>
        <v>359.97341571624207</v>
      </c>
      <c r="T853" s="96">
        <f t="shared" si="249"/>
        <v>168.01838765055695</v>
      </c>
      <c r="U853" s="96">
        <f t="shared" si="250"/>
        <v>359.02282677689652</v>
      </c>
      <c r="V853" s="32">
        <f t="shared" si="251"/>
        <v>1000.0000000000009</v>
      </c>
      <c r="W853" s="100">
        <f>IF(A853=1,((cPH1_+cPHr+(cNES*L853+(cNES+cOSEX)*G853+(cNES+cEREX)*H853+(cNES+cHOEX)*I853+(cNES+cNES)*S853+(cNES+cOSEX)*N853+(cNES+cEREX)*O853+(cNES+cHOEX)*P853)))/(1+cDR)^(A$6:A$65537 + 0.5),(cPHr+(cNES*L853+(cNES+cOSEX)*G853+(cNES+cEREX)*H853+(cNES+cHOEX)*I853+(cNES+cNES)*S853+(cNES+cOSEX)*N853+(cNES+cEREX)*O853+(cNES+cHOEX)*P853))/(1+cDR)^(((cycle + 0.5)/('Life tables'!$I$2/2))))</f>
        <v>17142.801816708139</v>
      </c>
      <c r="X853" s="107">
        <f>((L853+G853+H853+I853+N853+O853+P853+S853)/('Life tables'!$I$2/2))/(1+oDR)^(((cycle + 0.5)/('Life tables'!$I$2/2)))</f>
        <v>11.180664692402823</v>
      </c>
      <c r="Y853" s="31">
        <f>((uNES*L853+ uOCEX*G853+uEREX*H853+uHOEX*I853+uNES*S853+ uOCEX*N853+uEREX*O853+uHOEX*P853)/('Life tables'!$I$2/2))/(1+oDR)^(((cycle + 0.5)/('Life tables'!$I$2/2)))</f>
        <v>7.3688332626212398</v>
      </c>
      <c r="Z853" s="100">
        <f t="shared" si="239"/>
        <v>113944.94870684604</v>
      </c>
      <c r="AA853" s="107">
        <f>((L853+G853+H853+I853+N853+O853+P853+S853)/('Life tables'!$I$2/2))</f>
        <v>18.14087001576619</v>
      </c>
      <c r="AB853" s="31">
        <f>((uNES*L853+ uOCEX*G853+uEREX*H853+uHOEX*I853+uNES*S853+ uOCEX*N853+uEREX*O853+uHOEX*P853)/('Life tables'!$I$2/2))</f>
        <v>11.956091168345182</v>
      </c>
    </row>
    <row r="854" spans="1:28" x14ac:dyDescent="0.25">
      <c r="A854" s="4">
        <v>848</v>
      </c>
      <c r="C854" s="105">
        <f>IF(male=0,VLOOKUP((($A$5:$A$1570/'Life tables'!$I$2)*2)+age,lifetable,13,1),IF(male=1,VLOOKUP((($A$5:$A$1570/'Life tables'!$I$2)*2)+age,lifetable,10,1),"error"))</f>
        <v>7.7299415014675521E-4</v>
      </c>
      <c r="F854" s="96">
        <f t="shared" si="240"/>
        <v>72.678929541988694</v>
      </c>
      <c r="G854" s="96">
        <f t="shared" si="252"/>
        <v>7.3007505811118198</v>
      </c>
      <c r="H854" s="96">
        <f t="shared" si="241"/>
        <v>0.41695196153115993</v>
      </c>
      <c r="I854" s="96">
        <f t="shared" si="242"/>
        <v>0.16706870770677551</v>
      </c>
      <c r="J854" s="96">
        <f t="shared" si="253"/>
        <v>6.2275269426651132E-2</v>
      </c>
      <c r="K854" s="96">
        <f t="shared" si="243"/>
        <v>0.17457747316392852</v>
      </c>
      <c r="L854" s="96">
        <f t="shared" si="244"/>
        <v>64.557305549048365</v>
      </c>
      <c r="M854" s="96">
        <f t="shared" si="245"/>
        <v>400.27985603055873</v>
      </c>
      <c r="N854" s="96">
        <f t="shared" si="254"/>
        <v>38.547817393081743</v>
      </c>
      <c r="O854" s="96">
        <f t="shared" si="246"/>
        <v>0.9201324054923572</v>
      </c>
      <c r="P854" s="96">
        <f t="shared" si="247"/>
        <v>0.9201324054923572</v>
      </c>
      <c r="Q854" s="96">
        <f t="shared" si="255"/>
        <v>0.34063373841259698</v>
      </c>
      <c r="R854" s="96">
        <f t="shared" si="238"/>
        <v>7.2128369855055302E-2</v>
      </c>
      <c r="S854" s="96">
        <f t="shared" si="248"/>
        <v>359.47901171822463</v>
      </c>
      <c r="T854" s="96">
        <f t="shared" si="249"/>
        <v>168.42129665839619</v>
      </c>
      <c r="U854" s="96">
        <f t="shared" si="250"/>
        <v>359.26953261991548</v>
      </c>
      <c r="V854" s="32">
        <f t="shared" si="251"/>
        <v>1000.0000000000009</v>
      </c>
      <c r="W854" s="100">
        <f>IF(A854=1,((cPH1_+cPHr+(cNES*L854+(cNES+cOSEX)*G854+(cNES+cEREX)*H854+(cNES+cHOEX)*I854+(cNES+cNES)*S854+(cNES+cOSEX)*N854+(cNES+cEREX)*O854+(cNES+cHOEX)*P854)))/(1+cDR)^(A$6:A$65537 + 0.5),(cPHr+(cNES*L854+(cNES+cOSEX)*G854+(cNES+cEREX)*H854+(cNES+cHOEX)*I854+(cNES+cNES)*S854+(cNES+cOSEX)*N854+(cNES+cEREX)*O854+(cNES+cHOEX)*P854))/(1+cDR)^(((cycle + 0.5)/('Life tables'!$I$2/2))))</f>
        <v>17081.0432131378</v>
      </c>
      <c r="X854" s="107">
        <f>((L854+G854+H854+I854+N854+O854+P854+S854)/('Life tables'!$I$2/2))/(1+oDR)^(((cycle + 0.5)/('Life tables'!$I$2/2)))</f>
        <v>11.158933560943607</v>
      </c>
      <c r="Y854" s="31">
        <f>((uNES*L854+ uOCEX*G854+uEREX*H854+uHOEX*I854+uNES*S854+ uOCEX*N854+uEREX*O854+uHOEX*P854)/('Life tables'!$I$2/2))/(1+oDR)^(((cycle + 0.5)/('Life tables'!$I$2/2)))</f>
        <v>7.3545109409788827</v>
      </c>
      <c r="Z854" s="100">
        <f t="shared" si="239"/>
        <v>113788.48085390631</v>
      </c>
      <c r="AA854" s="107">
        <f>((L854+G854+H854+I854+N854+O854+P854+S854)/('Life tables'!$I$2/2))</f>
        <v>18.115953302240158</v>
      </c>
      <c r="AB854" s="31">
        <f>((uNES*L854+ uOCEX*G854+uEREX*H854+uHOEX*I854+uNES*S854+ uOCEX*N854+uEREX*O854+uHOEX*P854)/('Life tables'!$I$2/2))</f>
        <v>11.939669327713194</v>
      </c>
    </row>
    <row r="855" spans="1:28" x14ac:dyDescent="0.25">
      <c r="A855" s="4">
        <v>849</v>
      </c>
      <c r="C855" s="105">
        <f>IF(male=0,VLOOKUP((($A$5:$A$1570/'Life tables'!$I$2)*2)+age,lifetable,13,1),IF(male=1,VLOOKUP((($A$5:$A$1570/'Life tables'!$I$2)*2)+age,lifetable,10,1),"error"))</f>
        <v>7.7299415014675521E-4</v>
      </c>
      <c r="F855" s="96">
        <f t="shared" si="240"/>
        <v>72.579078583843284</v>
      </c>
      <c r="G855" s="96">
        <f t="shared" si="252"/>
        <v>7.2907203433895722</v>
      </c>
      <c r="H855" s="96">
        <f t="shared" si="241"/>
        <v>0.41637912627998247</v>
      </c>
      <c r="I855" s="96">
        <f t="shared" si="242"/>
        <v>0.16683917803915707</v>
      </c>
      <c r="J855" s="96">
        <f t="shared" si="253"/>
        <v>6.2189711681645783E-2</v>
      </c>
      <c r="K855" s="96">
        <f t="shared" si="243"/>
        <v>0.17433762747445739</v>
      </c>
      <c r="L855" s="96">
        <f t="shared" si="244"/>
        <v>64.468612596978474</v>
      </c>
      <c r="M855" s="96">
        <f t="shared" si="245"/>
        <v>399.73009213784593</v>
      </c>
      <c r="N855" s="96">
        <f t="shared" si="254"/>
        <v>38.494873939079937</v>
      </c>
      <c r="O855" s="96">
        <f t="shared" si="246"/>
        <v>0.91886865073319679</v>
      </c>
      <c r="P855" s="96">
        <f t="shared" si="247"/>
        <v>0.91886865073319679</v>
      </c>
      <c r="Q855" s="96">
        <f t="shared" si="255"/>
        <v>0.3401658954092639</v>
      </c>
      <c r="R855" s="96">
        <f t="shared" si="238"/>
        <v>7.202930523116996E-2</v>
      </c>
      <c r="S855" s="96">
        <f t="shared" si="248"/>
        <v>358.98528569665916</v>
      </c>
      <c r="T855" s="96">
        <f t="shared" si="249"/>
        <v>168.82365226548708</v>
      </c>
      <c r="U855" s="96">
        <f t="shared" si="250"/>
        <v>359.51589955262114</v>
      </c>
      <c r="V855" s="32">
        <f t="shared" si="251"/>
        <v>1000.0000000000009</v>
      </c>
      <c r="W855" s="100">
        <f>IF(A855=1,((cPH1_+cPHr+(cNES*L855+(cNES+cOSEX)*G855+(cNES+cEREX)*H855+(cNES+cHOEX)*I855+(cNES+cNES)*S855+(cNES+cOSEX)*N855+(cNES+cEREX)*O855+(cNES+cHOEX)*P855)))/(1+cDR)^(A$6:A$65537 + 0.5),(cPHr+(cNES*L855+(cNES+cOSEX)*G855+(cNES+cEREX)*H855+(cNES+cHOEX)*I855+(cNES+cNES)*S855+(cNES+cOSEX)*N855+(cNES+cEREX)*O855+(cNES+cHOEX)*P855))/(1+cDR)^(((cycle + 0.5)/('Life tables'!$I$2/2))))</f>
        <v>17019.507091916868</v>
      </c>
      <c r="X855" s="107">
        <f>((L855+G855+H855+I855+N855+O855+P855+S855)/('Life tables'!$I$2/2))/(1+oDR)^(((cycle + 0.5)/('Life tables'!$I$2/2)))</f>
        <v>11.13724466821564</v>
      </c>
      <c r="Y855" s="31">
        <f>((uNES*L855+ uOCEX*G855+uEREX*H855+uHOEX*I855+uNES*S855+ uOCEX*N855+uEREX*O855+uHOEX*P855)/('Life tables'!$I$2/2))/(1+oDR)^(((cycle + 0.5)/('Life tables'!$I$2/2)))</f>
        <v>7.3402164575515467</v>
      </c>
      <c r="Z855" s="100">
        <f t="shared" si="239"/>
        <v>113632.22780067597</v>
      </c>
      <c r="AA855" s="107">
        <f>((L855+G855+H855+I855+N855+O855+P855+S855)/('Life tables'!$I$2/2))</f>
        <v>18.091070814315763</v>
      </c>
      <c r="AB855" s="31">
        <f>((uNES*L855+ uOCEX*G855+uEREX*H855+uHOEX*I855+uNES*S855+ uOCEX*N855+uEREX*O855+uHOEX*P855)/('Life tables'!$I$2/2))</f>
        <v>11.923270044066152</v>
      </c>
    </row>
    <row r="856" spans="1:28" x14ac:dyDescent="0.25">
      <c r="A856" s="4">
        <v>850</v>
      </c>
      <c r="C856" s="105">
        <f>IF(male=0,VLOOKUP((($A$5:$A$1570/'Life tables'!$I$2)*2)+age,lifetable,13,1),IF(male=1,VLOOKUP((($A$5:$A$1570/'Life tables'!$I$2)*2)+age,lifetable,10,1),"error"))</f>
        <v>7.7299415014675521E-4</v>
      </c>
      <c r="F856" s="96">
        <f t="shared" si="240"/>
        <v>72.479365989358215</v>
      </c>
      <c r="G856" s="96">
        <f t="shared" si="252"/>
        <v>7.2807040045865836</v>
      </c>
      <c r="H856" s="96">
        <f t="shared" si="241"/>
        <v>0.41580708480768902</v>
      </c>
      <c r="I856" s="96">
        <f t="shared" si="242"/>
        <v>0.16660996643123036</v>
      </c>
      <c r="J856" s="96">
        <f t="shared" si="253"/>
        <v>6.2104272494168479E-2</v>
      </c>
      <c r="K856" s="96">
        <f t="shared" si="243"/>
        <v>0.17409811413960885</v>
      </c>
      <c r="L856" s="96">
        <f t="shared" si="244"/>
        <v>64.380042546898935</v>
      </c>
      <c r="M856" s="96">
        <f t="shared" si="245"/>
        <v>399.1810821925344</v>
      </c>
      <c r="N856" s="96">
        <f t="shared" si="254"/>
        <v>38.442003091846395</v>
      </c>
      <c r="O856" s="96">
        <f t="shared" si="246"/>
        <v>0.91760662909006874</v>
      </c>
      <c r="P856" s="96">
        <f t="shared" si="247"/>
        <v>0.91760662909006874</v>
      </c>
      <c r="Q856" s="96">
        <f t="shared" si="255"/>
        <v>0.33969869400684588</v>
      </c>
      <c r="R856" s="96">
        <f t="shared" si="238"/>
        <v>7.1930376464725845E-2</v>
      </c>
      <c r="S856" s="96">
        <f t="shared" si="248"/>
        <v>358.49223677203628</v>
      </c>
      <c r="T856" s="96">
        <f t="shared" si="249"/>
        <v>169.22545523198809</v>
      </c>
      <c r="U856" s="96">
        <f t="shared" si="250"/>
        <v>359.76192804322545</v>
      </c>
      <c r="V856" s="32">
        <f t="shared" si="251"/>
        <v>1000.0000000000008</v>
      </c>
      <c r="W856" s="100">
        <f>IF(A856=1,((cPH1_+cPHr+(cNES*L856+(cNES+cOSEX)*G856+(cNES+cEREX)*H856+(cNES+cHOEX)*I856+(cNES+cNES)*S856+(cNES+cOSEX)*N856+(cNES+cEREX)*O856+(cNES+cHOEX)*P856)))/(1+cDR)^(A$6:A$65537 + 0.5),(cPHr+(cNES*L856+(cNES+cOSEX)*G856+(cNES+cEREX)*H856+(cNES+cHOEX)*I856+(cNES+cNES)*S856+(cNES+cOSEX)*N856+(cNES+cEREX)*O856+(cNES+cHOEX)*P856))/(1+cDR)^(((cycle + 0.5)/('Life tables'!$I$2/2))))</f>
        <v>16958.192652342164</v>
      </c>
      <c r="X856" s="107">
        <f>((L856+G856+H856+I856+N856+O856+P856+S856)/('Life tables'!$I$2/2))/(1+oDR)^(((cycle + 0.5)/('Life tables'!$I$2/2)))</f>
        <v>11.115597932055334</v>
      </c>
      <c r="Y856" s="31">
        <f>((uNES*L856+ uOCEX*G856+uEREX*H856+uHOEX*I856+uNES*S856+ uOCEX*N856+uEREX*O856+uHOEX*P856)/('Life tables'!$I$2/2))/(1+oDR)^(((cycle + 0.5)/('Life tables'!$I$2/2)))</f>
        <v>7.3259497581895356</v>
      </c>
      <c r="Z856" s="100">
        <f t="shared" si="239"/>
        <v>113476.18925735257</v>
      </c>
      <c r="AA856" s="107">
        <f>((L856+G856+H856+I856+N856+O856+P856+S856)/('Life tables'!$I$2/2))</f>
        <v>18.066222504877452</v>
      </c>
      <c r="AB856" s="31">
        <f>((uNES*L856+ uOCEX*G856+uEREX*H856+uHOEX*I856+uNES*S856+ uOCEX*N856+uEREX*O856+uHOEX*P856)/('Life tables'!$I$2/2))</f>
        <v>11.906893286354473</v>
      </c>
    </row>
    <row r="857" spans="1:28" x14ac:dyDescent="0.25">
      <c r="A857" s="4">
        <v>851</v>
      </c>
      <c r="C857" s="105">
        <f>IF(male=0,VLOOKUP((($A$5:$A$1570/'Life tables'!$I$2)*2)+age,lifetable,13,1),IF(male=1,VLOOKUP((($A$5:$A$1570/'Life tables'!$I$2)*2)+age,lifetable,10,1),"error"))</f>
        <v>7.7299415014675521E-4</v>
      </c>
      <c r="F857" s="96">
        <f t="shared" si="240"/>
        <v>72.379791510875819</v>
      </c>
      <c r="G857" s="96">
        <f t="shared" si="252"/>
        <v>7.2707015398251258</v>
      </c>
      <c r="H857" s="96">
        <f t="shared" si="241"/>
        <v>0.4152358356934916</v>
      </c>
      <c r="I857" s="96">
        <f t="shared" si="242"/>
        <v>0.16638107231369911</v>
      </c>
      <c r="J857" s="96">
        <f t="shared" si="253"/>
        <v>6.2018951652012613E-2</v>
      </c>
      <c r="K857" s="96">
        <f t="shared" si="243"/>
        <v>0.17385893256450005</v>
      </c>
      <c r="L857" s="96">
        <f t="shared" si="244"/>
        <v>64.291595178826995</v>
      </c>
      <c r="M857" s="96">
        <f t="shared" si="245"/>
        <v>398.63282521391142</v>
      </c>
      <c r="N857" s="96">
        <f t="shared" si="254"/>
        <v>38.389204756936365</v>
      </c>
      <c r="O857" s="96">
        <f t="shared" si="246"/>
        <v>0.91634633830858658</v>
      </c>
      <c r="P857" s="96">
        <f t="shared" si="247"/>
        <v>0.91634633830858658</v>
      </c>
      <c r="Q857" s="96">
        <f t="shared" si="255"/>
        <v>0.33923213337076719</v>
      </c>
      <c r="R857" s="96">
        <f t="shared" si="238"/>
        <v>7.1831583379003555E-2</v>
      </c>
      <c r="S857" s="96">
        <f t="shared" si="248"/>
        <v>357.99986406360813</v>
      </c>
      <c r="T857" s="96">
        <f t="shared" si="249"/>
        <v>169.62670631701087</v>
      </c>
      <c r="U857" s="96">
        <f t="shared" si="250"/>
        <v>360.00761855916898</v>
      </c>
      <c r="V857" s="32">
        <f t="shared" si="251"/>
        <v>1000.0000000000009</v>
      </c>
      <c r="W857" s="100">
        <f>IF(A857=1,((cPH1_+cPHr+(cNES*L857+(cNES+cOSEX)*G857+(cNES+cEREX)*H857+(cNES+cHOEX)*I857+(cNES+cNES)*S857+(cNES+cOSEX)*N857+(cNES+cEREX)*O857+(cNES+cHOEX)*P857)))/(1+cDR)^(A$6:A$65537 + 0.5),(cPHr+(cNES*L857+(cNES+cOSEX)*G857+(cNES+cEREX)*H857+(cNES+cHOEX)*I857+(cNES+cNES)*S857+(cNES+cOSEX)*N857+(cNES+cEREX)*O857+(cNES+cHOEX)*P857))/(1+cDR)^(((cycle + 0.5)/('Life tables'!$I$2/2))))</f>
        <v>16897.099096552931</v>
      </c>
      <c r="X857" s="107">
        <f>((L857+G857+H857+I857+N857+O857+P857+S857)/('Life tables'!$I$2/2))/(1+oDR)^(((cycle + 0.5)/('Life tables'!$I$2/2)))</f>
        <v>11.093993270462017</v>
      </c>
      <c r="Y857" s="31">
        <f>((uNES*L857+ uOCEX*G857+uEREX*H857+uHOEX*I857+uNES*S857+ uOCEX*N857+uEREX*O857+uHOEX*P857)/('Life tables'!$I$2/2))/(1+oDR)^(((cycle + 0.5)/('Life tables'!$I$2/2)))</f>
        <v>7.3117107888504336</v>
      </c>
      <c r="Z857" s="100">
        <f t="shared" si="239"/>
        <v>113320.36493428444</v>
      </c>
      <c r="AA857" s="107">
        <f>((L857+G857+H857+I857+N857+O857+P857+S857)/('Life tables'!$I$2/2))</f>
        <v>18.041408326879441</v>
      </c>
      <c r="AB857" s="31">
        <f>((uNES*L857+ uOCEX*G857+uEREX*H857+uHOEX*I857+uNES*S857+ uOCEX*N857+uEREX*O857+uHOEX*P857)/('Life tables'!$I$2/2))</f>
        <v>11.890539023574407</v>
      </c>
    </row>
    <row r="858" spans="1:28" x14ac:dyDescent="0.25">
      <c r="A858" s="4">
        <v>852</v>
      </c>
      <c r="C858" s="105">
        <f>IF(male=0,VLOOKUP((($A$5:$A$1570/'Life tables'!$I$2)*2)+age,lifetable,13,1),IF(male=1,VLOOKUP((($A$5:$A$1570/'Life tables'!$I$2)*2)+age,lifetable,10,1),"error"))</f>
        <v>7.7299415014675521E-4</v>
      </c>
      <c r="F858" s="96">
        <f t="shared" si="240"/>
        <v>72.280354903805247</v>
      </c>
      <c r="G858" s="96">
        <f t="shared" si="252"/>
        <v>7.2607129245355342</v>
      </c>
      <c r="H858" s="96">
        <f t="shared" si="241"/>
        <v>0.4146653775341963</v>
      </c>
      <c r="I858" s="96">
        <f t="shared" si="242"/>
        <v>0.16615249512431673</v>
      </c>
      <c r="J858" s="96">
        <f t="shared" si="253"/>
        <v>6.1933748945599408E-2</v>
      </c>
      <c r="K858" s="96">
        <f t="shared" si="243"/>
        <v>0.17362008216161479</v>
      </c>
      <c r="L858" s="96">
        <f t="shared" si="244"/>
        <v>64.203270275503982</v>
      </c>
      <c r="M858" s="96">
        <f t="shared" si="245"/>
        <v>398.08532022001572</v>
      </c>
      <c r="N858" s="96">
        <f t="shared" si="254"/>
        <v>38.336478839784839</v>
      </c>
      <c r="O858" s="96">
        <f t="shared" si="246"/>
        <v>0.9150877761314935</v>
      </c>
      <c r="P858" s="96">
        <f t="shared" si="247"/>
        <v>0.9150877761314935</v>
      </c>
      <c r="Q858" s="96">
        <f t="shared" si="255"/>
        <v>0.33876621266538942</v>
      </c>
      <c r="R858" s="96">
        <f t="shared" si="238"/>
        <v>7.1732925797058728E-2</v>
      </c>
      <c r="S858" s="96">
        <f t="shared" si="248"/>
        <v>357.50816668950546</v>
      </c>
      <c r="T858" s="96">
        <f t="shared" si="249"/>
        <v>170.02740627862187</v>
      </c>
      <c r="U858" s="96">
        <f t="shared" si="250"/>
        <v>360.25297156712764</v>
      </c>
      <c r="V858" s="32">
        <f t="shared" si="251"/>
        <v>1000.0000000000009</v>
      </c>
      <c r="W858" s="100">
        <f>IF(A858=1,((cPH1_+cPHr+(cNES*L858+(cNES+cOSEX)*G858+(cNES+cEREX)*H858+(cNES+cHOEX)*I858+(cNES+cNES)*S858+(cNES+cOSEX)*N858+(cNES+cEREX)*O858+(cNES+cHOEX)*P858)))/(1+cDR)^(A$6:A$65537 + 0.5),(cPHr+(cNES*L858+(cNES+cOSEX)*G858+(cNES+cEREX)*H858+(cNES+cHOEX)*I858+(cNES+cNES)*S858+(cNES+cOSEX)*N858+(cNES+cEREX)*O858+(cNES+cHOEX)*P858))/(1+cDR)^(((cycle + 0.5)/('Life tables'!$I$2/2))))</f>
        <v>16836.225629522691</v>
      </c>
      <c r="X858" s="107">
        <f>((L858+G858+H858+I858+N858+O858+P858+S858)/('Life tables'!$I$2/2))/(1+oDR)^(((cycle + 0.5)/('Life tables'!$I$2/2)))</f>
        <v>11.072430601597439</v>
      </c>
      <c r="Y858" s="31">
        <f>((uNES*L858+ uOCEX*G858+uEREX*H858+uHOEX*I858+uNES*S858+ uOCEX*N858+uEREX*O858+uHOEX*P858)/('Life tables'!$I$2/2))/(1+oDR)^(((cycle + 0.5)/('Life tables'!$I$2/2)))</f>
        <v>7.2974994955987924</v>
      </c>
      <c r="Z858" s="100">
        <f t="shared" si="239"/>
        <v>113164.75454198192</v>
      </c>
      <c r="AA858" s="107">
        <f>((L858+G858+H858+I858+N858+O858+P858+S858)/('Life tables'!$I$2/2))</f>
        <v>18.01662823334534</v>
      </c>
      <c r="AB858" s="31">
        <f>((uNES*L858+ uOCEX*G858+uEREX*H858+uHOEX*I858+uNES*S858+ uOCEX*N858+uEREX*O858+uHOEX*P858)/('Life tables'!$I$2/2))</f>
        <v>11.874207224767817</v>
      </c>
    </row>
    <row r="859" spans="1:28" x14ac:dyDescent="0.25">
      <c r="A859" s="4">
        <v>853</v>
      </c>
      <c r="C859" s="105">
        <f>IF(male=0,VLOOKUP((($A$5:$A$1570/'Life tables'!$I$2)*2)+age,lifetable,13,1),IF(male=1,VLOOKUP((($A$5:$A$1570/'Life tables'!$I$2)*2)+age,lifetable,10,1),"error"))</f>
        <v>7.7299415014675521E-4</v>
      </c>
      <c r="F859" s="96">
        <f t="shared" si="240"/>
        <v>72.181055926489194</v>
      </c>
      <c r="G859" s="96">
        <f t="shared" si="252"/>
        <v>7.2507381344428268</v>
      </c>
      <c r="H859" s="96">
        <f t="shared" si="241"/>
        <v>0.4140957089434385</v>
      </c>
      <c r="I859" s="96">
        <f t="shared" si="242"/>
        <v>0.16592423430758013</v>
      </c>
      <c r="J859" s="96">
        <f t="shared" si="253"/>
        <v>6.1848664167863721E-2</v>
      </c>
      <c r="K859" s="96">
        <f t="shared" si="243"/>
        <v>0.17338156235048324</v>
      </c>
      <c r="L859" s="96">
        <f t="shared" si="244"/>
        <v>64.115067622276996</v>
      </c>
      <c r="M859" s="96">
        <f t="shared" si="245"/>
        <v>397.53856622776215</v>
      </c>
      <c r="N859" s="96">
        <f t="shared" si="254"/>
        <v>38.283825245718589</v>
      </c>
      <c r="O859" s="96">
        <f t="shared" si="246"/>
        <v>0.91383094029894929</v>
      </c>
      <c r="P859" s="96">
        <f t="shared" si="247"/>
        <v>0.91383094029894929</v>
      </c>
      <c r="Q859" s="96">
        <f t="shared" si="255"/>
        <v>0.33830093105411813</v>
      </c>
      <c r="R859" s="96">
        <f t="shared" si="238"/>
        <v>7.1634403541744468E-2</v>
      </c>
      <c r="S859" s="96">
        <f t="shared" si="248"/>
        <v>357.01714376684981</v>
      </c>
      <c r="T859" s="96">
        <f t="shared" si="249"/>
        <v>170.42755587384386</v>
      </c>
      <c r="U859" s="96">
        <f t="shared" si="250"/>
        <v>360.49798753301985</v>
      </c>
      <c r="V859" s="32">
        <f t="shared" si="251"/>
        <v>1000.0000000000009</v>
      </c>
      <c r="W859" s="100">
        <f>IF(A859=1,((cPH1_+cPHr+(cNES*L859+(cNES+cOSEX)*G859+(cNES+cEREX)*H859+(cNES+cHOEX)*I859+(cNES+cNES)*S859+(cNES+cOSEX)*N859+(cNES+cEREX)*O859+(cNES+cHOEX)*P859)))/(1+cDR)^(A$6:A$65537 + 0.5),(cPHr+(cNES*L859+(cNES+cOSEX)*G859+(cNES+cEREX)*H859+(cNES+cHOEX)*I859+(cNES+cNES)*S859+(cNES+cOSEX)*N859+(cNES+cEREX)*O859+(cNES+cHOEX)*P859))/(1+cDR)^(((cycle + 0.5)/('Life tables'!$I$2/2))))</f>
        <v>16775.571459051083</v>
      </c>
      <c r="X859" s="107">
        <f>((L859+G859+H859+I859+N859+O859+P859+S859)/('Life tables'!$I$2/2))/(1+oDR)^(((cycle + 0.5)/('Life tables'!$I$2/2)))</f>
        <v>11.050909843785332</v>
      </c>
      <c r="Y859" s="31">
        <f>((uNES*L859+ uOCEX*G859+uEREX*H859+uHOEX*I859+uNES*S859+ uOCEX*N859+uEREX*O859+uHOEX*P859)/('Life tables'!$I$2/2))/(1+oDR)^(((cycle + 0.5)/('Life tables'!$I$2/2)))</f>
        <v>7.2833158246058431</v>
      </c>
      <c r="Z859" s="100">
        <f t="shared" si="239"/>
        <v>113009.35779112855</v>
      </c>
      <c r="AA859" s="107">
        <f>((L859+G859+H859+I859+N859+O859+P859+S859)/('Life tables'!$I$2/2))</f>
        <v>17.991882177367856</v>
      </c>
      <c r="AB859" s="31">
        <f>((uNES*L859+ uOCEX*G859+uEREX*H859+uHOEX*I859+uNES*S859+ uOCEX*N859+uEREX*O859+uHOEX*P859)/('Life tables'!$I$2/2))</f>
        <v>11.857897859021991</v>
      </c>
    </row>
    <row r="860" spans="1:28" x14ac:dyDescent="0.25">
      <c r="A860" s="4">
        <v>854</v>
      </c>
      <c r="C860" s="105">
        <f>IF(male=0,VLOOKUP((($A$5:$A$1570/'Life tables'!$I$2)*2)+age,lifetable,13,1),IF(male=1,VLOOKUP((($A$5:$A$1570/'Life tables'!$I$2)*2)+age,lifetable,10,1),"error"))</f>
        <v>7.7299415014675521E-4</v>
      </c>
      <c r="F860" s="96">
        <f t="shared" si="240"/>
        <v>72.081894340076929</v>
      </c>
      <c r="G860" s="96">
        <f t="shared" si="252"/>
        <v>7.2407771455539489</v>
      </c>
      <c r="H860" s="96">
        <f t="shared" si="241"/>
        <v>0.41352682855095491</v>
      </c>
      <c r="I860" s="96">
        <f t="shared" si="242"/>
        <v>0.16569628931443764</v>
      </c>
      <c r="J860" s="96">
        <f t="shared" si="253"/>
        <v>6.1763697114145213E-2</v>
      </c>
      <c r="K860" s="96">
        <f t="shared" si="243"/>
        <v>0.17314337255737711</v>
      </c>
      <c r="L860" s="96">
        <f t="shared" si="244"/>
        <v>64.026987006986062</v>
      </c>
      <c r="M860" s="96">
        <f t="shared" si="245"/>
        <v>396.99256225306027</v>
      </c>
      <c r="N860" s="96">
        <f t="shared" si="254"/>
        <v>38.231243879967579</v>
      </c>
      <c r="O860" s="96">
        <f t="shared" si="246"/>
        <v>0.91257582854880304</v>
      </c>
      <c r="P860" s="96">
        <f t="shared" si="247"/>
        <v>0.91257582854880304</v>
      </c>
      <c r="Q860" s="96">
        <f t="shared" si="255"/>
        <v>0.33783628769950308</v>
      </c>
      <c r="R860" s="96">
        <f t="shared" si="238"/>
        <v>7.1536016435732777E-2</v>
      </c>
      <c r="S860" s="96">
        <f t="shared" si="248"/>
        <v>356.52679441185984</v>
      </c>
      <c r="T860" s="96">
        <f t="shared" si="249"/>
        <v>170.82715585865751</v>
      </c>
      <c r="U860" s="96">
        <f t="shared" si="250"/>
        <v>360.74266692201297</v>
      </c>
      <c r="V860" s="32">
        <f t="shared" si="251"/>
        <v>1000.0000000000009</v>
      </c>
      <c r="W860" s="100">
        <f>IF(A860=1,((cPH1_+cPHr+(cNES*L860+(cNES+cOSEX)*G860+(cNES+cEREX)*H860+(cNES+cHOEX)*I860+(cNES+cNES)*S860+(cNES+cOSEX)*N860+(cNES+cEREX)*O860+(cNES+cHOEX)*P860)))/(1+cDR)^(A$6:A$65537 + 0.5),(cPHr+(cNES*L860+(cNES+cOSEX)*G860+(cNES+cEREX)*H860+(cNES+cHOEX)*I860+(cNES+cNES)*S860+(cNES+cOSEX)*N860+(cNES+cEREX)*O860+(cNES+cHOEX)*P860))/(1+cDR)^(((cycle + 0.5)/('Life tables'!$I$2/2))))</f>
        <v>16715.135795755486</v>
      </c>
      <c r="X860" s="107">
        <f>((L860+G860+H860+I860+N860+O860+P860+S860)/('Life tables'!$I$2/2))/(1+oDR)^(((cycle + 0.5)/('Life tables'!$I$2/2)))</f>
        <v>11.02943091551094</v>
      </c>
      <c r="Y860" s="31">
        <f>((uNES*L860+ uOCEX*G860+uEREX*H860+uHOEX*I860+uNES*S860+ uOCEX*N860+uEREX*O860+uHOEX*P860)/('Life tables'!$I$2/2))/(1+oDR)^(((cycle + 0.5)/('Life tables'!$I$2/2)))</f>
        <v>7.2691597221491877</v>
      </c>
      <c r="Z860" s="100">
        <f t="shared" si="239"/>
        <v>112854.17439259133</v>
      </c>
      <c r="AA860" s="107">
        <f>((L860+G860+H860+I860+N860+O860+P860+S860)/('Life tables'!$I$2/2))</f>
        <v>17.967170112108473</v>
      </c>
      <c r="AB860" s="31">
        <f>((uNES*L860+ uOCEX*G860+uEREX*H860+uHOEX*I860+uNES*S860+ uOCEX*N860+uEREX*O860+uHOEX*P860)/('Life tables'!$I$2/2))</f>
        <v>11.841610895469422</v>
      </c>
    </row>
    <row r="861" spans="1:28" x14ac:dyDescent="0.25">
      <c r="A861" s="4">
        <v>855</v>
      </c>
      <c r="C861" s="105">
        <f>IF(male=0,VLOOKUP((($A$5:$A$1570/'Life tables'!$I$2)*2)+age,lifetable,13,1),IF(male=1,VLOOKUP((($A$5:$A$1570/'Life tables'!$I$2)*2)+age,lifetable,10,1),"error"))</f>
        <v>7.7299415014675521E-4</v>
      </c>
      <c r="F861" s="96">
        <f t="shared" si="240"/>
        <v>71.982869908403387</v>
      </c>
      <c r="G861" s="96">
        <f t="shared" si="252"/>
        <v>7.2308299341456239</v>
      </c>
      <c r="H861" s="96">
        <f t="shared" si="241"/>
        <v>0.4129587350018894</v>
      </c>
      <c r="I861" s="96">
        <f t="shared" si="242"/>
        <v>0.16546865960201132</v>
      </c>
      <c r="J861" s="96">
        <f t="shared" si="253"/>
        <v>6.1678847582084771E-2</v>
      </c>
      <c r="K861" s="96">
        <f t="shared" si="243"/>
        <v>0.17290551221501926</v>
      </c>
      <c r="L861" s="96">
        <f t="shared" si="244"/>
        <v>63.939028219856759</v>
      </c>
      <c r="M861" s="96">
        <f t="shared" si="245"/>
        <v>396.44730731092704</v>
      </c>
      <c r="N861" s="96">
        <f t="shared" si="254"/>
        <v>38.178734647675803</v>
      </c>
      <c r="O861" s="96">
        <f t="shared" si="246"/>
        <v>0.91132243861685158</v>
      </c>
      <c r="P861" s="96">
        <f t="shared" si="247"/>
        <v>0.91132243861685158</v>
      </c>
      <c r="Q861" s="96">
        <f t="shared" si="255"/>
        <v>0.33737228176333472</v>
      </c>
      <c r="R861" s="96">
        <f t="shared" si="238"/>
        <v>7.1437764301534742E-2</v>
      </c>
      <c r="S861" s="96">
        <f t="shared" si="248"/>
        <v>356.03711773995269</v>
      </c>
      <c r="T861" s="96">
        <f t="shared" si="249"/>
        <v>171.22620698800293</v>
      </c>
      <c r="U861" s="96">
        <f t="shared" si="250"/>
        <v>360.9870101985295</v>
      </c>
      <c r="V861" s="32">
        <f t="shared" si="251"/>
        <v>1000.0000000000009</v>
      </c>
      <c r="W861" s="100">
        <f>IF(A861=1,((cPH1_+cPHr+(cNES*L861+(cNES+cOSEX)*G861+(cNES+cEREX)*H861+(cNES+cHOEX)*I861+(cNES+cNES)*S861+(cNES+cOSEX)*N861+(cNES+cEREX)*O861+(cNES+cHOEX)*P861)))/(1+cDR)^(A$6:A$65537 + 0.5),(cPHr+(cNES*L861+(cNES+cOSEX)*G861+(cNES+cEREX)*H861+(cNES+cHOEX)*I861+(cNES+cNES)*S861+(cNES+cOSEX)*N861+(cNES+cEREX)*O861+(cNES+cHOEX)*P861))/(1+cDR)^(((cycle + 0.5)/('Life tables'!$I$2/2))))</f>
        <v>16654.917853062751</v>
      </c>
      <c r="X861" s="107">
        <f>((L861+G861+H861+I861+N861+O861+P861+S861)/('Life tables'!$I$2/2))/(1+oDR)^(((cycle + 0.5)/('Life tables'!$I$2/2)))</f>
        <v>11.007993735420577</v>
      </c>
      <c r="Y861" s="31">
        <f>((uNES*L861+ uOCEX*G861+uEREX*H861+uHOEX*I861+uNES*S861+ uOCEX*N861+uEREX*O861+uHOEX*P861)/('Life tables'!$I$2/2))/(1+oDR)^(((cycle + 0.5)/('Life tables'!$I$2/2)))</f>
        <v>7.2550311346125227</v>
      </c>
      <c r="Z861" s="100">
        <f t="shared" si="239"/>
        <v>112699.20405743056</v>
      </c>
      <c r="AA861" s="107">
        <f>((L861+G861+H861+I861+N861+O861+P861+S861)/('Life tables'!$I$2/2))</f>
        <v>17.942491990797155</v>
      </c>
      <c r="AB861" s="31">
        <f>((uNES*L861+ uOCEX*G861+uEREX*H861+uHOEX*I861+uNES*S861+ uOCEX*N861+uEREX*O861+uHOEX*P861)/('Life tables'!$I$2/2))</f>
        <v>11.825346303287636</v>
      </c>
    </row>
    <row r="862" spans="1:28" x14ac:dyDescent="0.25">
      <c r="A862" s="4">
        <v>856</v>
      </c>
      <c r="C862" s="105">
        <f>IF(male=0,VLOOKUP((($A$5:$A$1570/'Life tables'!$I$2)*2)+age,lifetable,13,1),IF(male=1,VLOOKUP((($A$5:$A$1570/'Life tables'!$I$2)*2)+age,lifetable,10,1),"error"))</f>
        <v>7.7299415014675521E-4</v>
      </c>
      <c r="F862" s="96">
        <f t="shared" si="240"/>
        <v>71.883982397873822</v>
      </c>
      <c r="G862" s="96">
        <f t="shared" si="252"/>
        <v>7.2208964767527721</v>
      </c>
      <c r="H862" s="96">
        <f t="shared" si="241"/>
        <v>0.41239142695613157</v>
      </c>
      <c r="I862" s="96">
        <f t="shared" si="242"/>
        <v>0.16524134463333157</v>
      </c>
      <c r="J862" s="96">
        <f t="shared" si="253"/>
        <v>6.1594115371525704E-2</v>
      </c>
      <c r="K862" s="96">
        <f t="shared" si="243"/>
        <v>0.17266798076230641</v>
      </c>
      <c r="L862" s="96">
        <f t="shared" si="244"/>
        <v>63.851191053397756</v>
      </c>
      <c r="M862" s="96">
        <f t="shared" si="245"/>
        <v>395.9028004155947</v>
      </c>
      <c r="N862" s="96">
        <f t="shared" si="254"/>
        <v>38.126297453911697</v>
      </c>
      <c r="O862" s="96">
        <f t="shared" si="246"/>
        <v>0.91007076823708843</v>
      </c>
      <c r="P862" s="96">
        <f t="shared" si="247"/>
        <v>0.91007076823708843</v>
      </c>
      <c r="Q862" s="96">
        <f t="shared" si="255"/>
        <v>0.33690891240673559</v>
      </c>
      <c r="R862" s="96">
        <f t="shared" si="238"/>
        <v>7.1339646961520106E-2</v>
      </c>
      <c r="S862" s="96">
        <f t="shared" si="248"/>
        <v>355.54811286584055</v>
      </c>
      <c r="T862" s="96">
        <f t="shared" si="249"/>
        <v>171.6247100157812</v>
      </c>
      <c r="U862" s="96">
        <f t="shared" si="250"/>
        <v>361.23101782625332</v>
      </c>
      <c r="V862" s="32">
        <f t="shared" si="251"/>
        <v>1000.0000000000009</v>
      </c>
      <c r="W862" s="100">
        <f>IF(A862=1,((cPH1_+cPHr+(cNES*L862+(cNES+cOSEX)*G862+(cNES+cEREX)*H862+(cNES+cHOEX)*I862+(cNES+cNES)*S862+(cNES+cOSEX)*N862+(cNES+cEREX)*O862+(cNES+cHOEX)*P862)))/(1+cDR)^(A$6:A$65537 + 0.5),(cPHr+(cNES*L862+(cNES+cOSEX)*G862+(cNES+cEREX)*H862+(cNES+cHOEX)*I862+(cNES+cNES)*S862+(cNES+cOSEX)*N862+(cNES+cEREX)*O862+(cNES+cHOEX)*P862))/(1+cDR)^(((cycle + 0.5)/('Life tables'!$I$2/2))))</f>
        <v>16594.916847200726</v>
      </c>
      <c r="X862" s="107">
        <f>((L862+G862+H862+I862+N862+O862+P862+S862)/('Life tables'!$I$2/2))/(1+oDR)^(((cycle + 0.5)/('Life tables'!$I$2/2)))</f>
        <v>10.986598222321197</v>
      </c>
      <c r="Y862" s="31">
        <f>((uNES*L862+ uOCEX*G862+uEREX*H862+uHOEX*I862+uNES*S862+ uOCEX*N862+uEREX*O862+uHOEX*P862)/('Life tables'!$I$2/2))/(1+oDR)^(((cycle + 0.5)/('Life tables'!$I$2/2)))</f>
        <v>7.2409300084853303</v>
      </c>
      <c r="Z862" s="100">
        <f t="shared" si="239"/>
        <v>112544.44649690937</v>
      </c>
      <c r="AA862" s="107">
        <f>((L862+G862+H862+I862+N862+O862+P862+S862)/('Life tables'!$I$2/2))</f>
        <v>17.917847766732056</v>
      </c>
      <c r="AB862" s="31">
        <f>((uNES*L862+ uOCEX*G862+uEREX*H862+uHOEX*I862+uNES*S862+ uOCEX*N862+uEREX*O862+uHOEX*P862)/('Life tables'!$I$2/2))</f>
        <v>11.809104051698975</v>
      </c>
    </row>
    <row r="863" spans="1:28" x14ac:dyDescent="0.25">
      <c r="A863" s="4">
        <v>857</v>
      </c>
      <c r="C863" s="105">
        <f>IF(male=0,VLOOKUP((($A$5:$A$1570/'Life tables'!$I$2)*2)+age,lifetable,13,1),IF(male=1,VLOOKUP((($A$5:$A$1570/'Life tables'!$I$2)*2)+age,lifetable,10,1),"error"))</f>
        <v>7.7299415014675521E-4</v>
      </c>
      <c r="F863" s="96">
        <f t="shared" si="240"/>
        <v>71.785231577354025</v>
      </c>
      <c r="G863" s="96">
        <f t="shared" si="252"/>
        <v>7.210976750157478</v>
      </c>
      <c r="H863" s="96">
        <f t="shared" si="241"/>
        <v>0.41182490308768699</v>
      </c>
      <c r="I863" s="96">
        <f t="shared" si="242"/>
        <v>0.16501434387708497</v>
      </c>
      <c r="J863" s="96">
        <f t="shared" si="253"/>
        <v>6.1509500284419608E-2</v>
      </c>
      <c r="K863" s="96">
        <f t="shared" si="243"/>
        <v>0.17243077764404569</v>
      </c>
      <c r="L863" s="96">
        <f t="shared" si="244"/>
        <v>63.763475302303313</v>
      </c>
      <c r="M863" s="96">
        <f t="shared" si="245"/>
        <v>395.35904058061237</v>
      </c>
      <c r="N863" s="96">
        <f t="shared" si="254"/>
        <v>38.073932203677892</v>
      </c>
      <c r="O863" s="96">
        <f t="shared" si="246"/>
        <v>0.90882081514193636</v>
      </c>
      <c r="P863" s="96">
        <f t="shared" si="247"/>
        <v>0.90882081514193636</v>
      </c>
      <c r="Q863" s="96">
        <f t="shared" si="255"/>
        <v>0.3364461787902468</v>
      </c>
      <c r="R863" s="96">
        <f t="shared" si="238"/>
        <v>7.1241664237935501E-2</v>
      </c>
      <c r="S863" s="96">
        <f t="shared" si="248"/>
        <v>355.05977890362243</v>
      </c>
      <c r="T863" s="96">
        <f t="shared" si="249"/>
        <v>172.02266569485587</v>
      </c>
      <c r="U863" s="96">
        <f t="shared" si="250"/>
        <v>361.4746902681353</v>
      </c>
      <c r="V863" s="32">
        <f t="shared" si="251"/>
        <v>1000.0000000000009</v>
      </c>
      <c r="W863" s="100">
        <f>IF(A863=1,((cPH1_+cPHr+(cNES*L863+(cNES+cOSEX)*G863+(cNES+cEREX)*H863+(cNES+cHOEX)*I863+(cNES+cNES)*S863+(cNES+cOSEX)*N863+(cNES+cEREX)*O863+(cNES+cHOEX)*P863)))/(1+cDR)^(A$6:A$65537 + 0.5),(cPHr+(cNES*L863+(cNES+cOSEX)*G863+(cNES+cEREX)*H863+(cNES+cHOEX)*I863+(cNES+cNES)*S863+(cNES+cOSEX)*N863+(cNES+cEREX)*O863+(cNES+cHOEX)*P863))/(1+cDR)^(((cycle + 0.5)/('Life tables'!$I$2/2))))</f>
        <v>16535.131997189819</v>
      </c>
      <c r="X863" s="107">
        <f>((L863+G863+H863+I863+N863+O863+P863+S863)/('Life tables'!$I$2/2))/(1+oDR)^(((cycle + 0.5)/('Life tables'!$I$2/2)))</f>
        <v>10.965244295179938</v>
      </c>
      <c r="Y863" s="31">
        <f>((uNES*L863+ uOCEX*G863+uEREX*H863+uHOEX*I863+uNES*S863+ uOCEX*N863+uEREX*O863+uHOEX*P863)/('Life tables'!$I$2/2))/(1+oDR)^(((cycle + 0.5)/('Life tables'!$I$2/2)))</f>
        <v>7.226856290362627</v>
      </c>
      <c r="Z863" s="100">
        <f t="shared" si="239"/>
        <v>112389.90142250246</v>
      </c>
      <c r="AA863" s="107">
        <f>((L863+G863+H863+I863+N863+O863+P863+S863)/('Life tables'!$I$2/2))</f>
        <v>17.893237393279229</v>
      </c>
      <c r="AB863" s="31">
        <f>((uNES*L863+ uOCEX*G863+uEREX*H863+uHOEX*I863+uNES*S863+ uOCEX*N863+uEREX*O863+uHOEX*P863)/('Life tables'!$I$2/2))</f>
        <v>11.792884109970464</v>
      </c>
    </row>
    <row r="864" spans="1:28" x14ac:dyDescent="0.25">
      <c r="A864" s="4">
        <v>858</v>
      </c>
      <c r="C864" s="105">
        <f>IF(male=0,VLOOKUP((($A$5:$A$1570/'Life tables'!$I$2)*2)+age,lifetable,13,1),IF(male=1,VLOOKUP((($A$5:$A$1570/'Life tables'!$I$2)*2)+age,lifetable,10,1),"error"))</f>
        <v>7.7299415014675521E-4</v>
      </c>
      <c r="F864" s="96">
        <f t="shared" si="240"/>
        <v>71.686617218065706</v>
      </c>
      <c r="G864" s="96">
        <f t="shared" si="252"/>
        <v>7.2010707313784836</v>
      </c>
      <c r="H864" s="96">
        <f t="shared" si="241"/>
        <v>0.4112591620840767</v>
      </c>
      <c r="I864" s="96">
        <f t="shared" si="242"/>
        <v>0.16478765680737362</v>
      </c>
      <c r="J864" s="96">
        <f t="shared" si="253"/>
        <v>6.1425002124736769E-2</v>
      </c>
      <c r="K864" s="96">
        <f t="shared" si="243"/>
        <v>0.17219390231070317</v>
      </c>
      <c r="L864" s="96">
        <f t="shared" si="244"/>
        <v>63.675880763360333</v>
      </c>
      <c r="M864" s="96">
        <f t="shared" si="245"/>
        <v>394.81602681894412</v>
      </c>
      <c r="N864" s="96">
        <f t="shared" si="254"/>
        <v>38.021638801920695</v>
      </c>
      <c r="O864" s="96">
        <f t="shared" si="246"/>
        <v>0.90757257706247352</v>
      </c>
      <c r="P864" s="96">
        <f t="shared" si="247"/>
        <v>0.90757257706247352</v>
      </c>
      <c r="Q864" s="96">
        <f t="shared" si="255"/>
        <v>0.33598408007391167</v>
      </c>
      <c r="R864" s="96">
        <f t="shared" si="238"/>
        <v>7.1143815952922115E-2</v>
      </c>
      <c r="S864" s="96">
        <f t="shared" si="248"/>
        <v>354.57211496687165</v>
      </c>
      <c r="T864" s="96">
        <f t="shared" si="249"/>
        <v>172.42007477705451</v>
      </c>
      <c r="U864" s="96">
        <f t="shared" si="250"/>
        <v>361.71802798639891</v>
      </c>
      <c r="V864" s="32">
        <f t="shared" si="251"/>
        <v>1000.0000000000009</v>
      </c>
      <c r="W864" s="100">
        <f>IF(A864=1,((cPH1_+cPHr+(cNES*L864+(cNES+cOSEX)*G864+(cNES+cEREX)*H864+(cNES+cHOEX)*I864+(cNES+cNES)*S864+(cNES+cOSEX)*N864+(cNES+cEREX)*O864+(cNES+cHOEX)*P864)))/(1+cDR)^(A$6:A$65537 + 0.5),(cPHr+(cNES*L864+(cNES+cOSEX)*G864+(cNES+cEREX)*H864+(cNES+cHOEX)*I864+(cNES+cNES)*S864+(cNES+cOSEX)*N864+(cNES+cEREX)*O864+(cNES+cHOEX)*P864))/(1+cDR)^(((cycle + 0.5)/('Life tables'!$I$2/2))))</f>
        <v>16475.56252483451</v>
      </c>
      <c r="X864" s="107">
        <f>((L864+G864+H864+I864+N864+O864+P864+S864)/('Life tables'!$I$2/2))/(1+oDR)^(((cycle + 0.5)/('Life tables'!$I$2/2)))</f>
        <v>10.943931873123733</v>
      </c>
      <c r="Y864" s="31">
        <f>((uNES*L864+ uOCEX*G864+uEREX*H864+uHOEX*I864+uNES*S864+ uOCEX*N864+uEREX*O864+uHOEX*P864)/('Life tables'!$I$2/2))/(1+oDR)^(((cycle + 0.5)/('Life tables'!$I$2/2)))</f>
        <v>7.2128099269446615</v>
      </c>
      <c r="Z864" s="100">
        <f t="shared" si="239"/>
        <v>112235.56854590468</v>
      </c>
      <c r="AA864" s="107">
        <f>((L864+G864+H864+I864+N864+O864+P864+S864)/('Life tables'!$I$2/2))</f>
        <v>17.868660823872379</v>
      </c>
      <c r="AB864" s="31">
        <f>((uNES*L864+ uOCEX*G864+uEREX*H864+uHOEX*I864+uNES*S864+ uOCEX*N864+uEREX*O864+uHOEX*P864)/('Life tables'!$I$2/2))</f>
        <v>11.776686447413589</v>
      </c>
    </row>
    <row r="865" spans="1:28" x14ac:dyDescent="0.25">
      <c r="A865" s="4">
        <v>859</v>
      </c>
      <c r="C865" s="105">
        <f>IF(male=0,VLOOKUP((($A$5:$A$1570/'Life tables'!$I$2)*2)+age,lifetable,13,1),IF(male=1,VLOOKUP((($A$5:$A$1570/'Life tables'!$I$2)*2)+age,lifetable,10,1),"error"))</f>
        <v>7.7299415014675521E-4</v>
      </c>
      <c r="F865" s="96">
        <f t="shared" si="240"/>
        <v>71.588139093486703</v>
      </c>
      <c r="G865" s="96">
        <f t="shared" si="252"/>
        <v>7.1911783976611634</v>
      </c>
      <c r="H865" s="96">
        <f t="shared" si="241"/>
        <v>0.41069420264576517</v>
      </c>
      <c r="I865" s="96">
        <f t="shared" si="242"/>
        <v>0.16456128290348587</v>
      </c>
      <c r="J865" s="96">
        <f t="shared" si="253"/>
        <v>6.1340620698380657E-2</v>
      </c>
      <c r="K865" s="96">
        <f t="shared" si="243"/>
        <v>0.17195735421816433</v>
      </c>
      <c r="L865" s="96">
        <f t="shared" si="244"/>
        <v>63.588407235359746</v>
      </c>
      <c r="M865" s="96">
        <f t="shared" si="245"/>
        <v>394.27375814306083</v>
      </c>
      <c r="N865" s="96">
        <f t="shared" si="254"/>
        <v>37.969417153538913</v>
      </c>
      <c r="O865" s="96">
        <f t="shared" si="246"/>
        <v>0.90632605172864422</v>
      </c>
      <c r="P865" s="96">
        <f t="shared" si="247"/>
        <v>0.90632605172864422</v>
      </c>
      <c r="Q865" s="96">
        <f t="shared" si="255"/>
        <v>0.33552261541735373</v>
      </c>
      <c r="R865" s="96">
        <f t="shared" si="238"/>
        <v>7.1046101928532307E-2</v>
      </c>
      <c r="S865" s="96">
        <f t="shared" si="248"/>
        <v>354.08512016871873</v>
      </c>
      <c r="T865" s="96">
        <f t="shared" si="249"/>
        <v>172.81693801317024</v>
      </c>
      <c r="U865" s="96">
        <f t="shared" si="250"/>
        <v>361.96103144254562</v>
      </c>
      <c r="V865" s="32">
        <f t="shared" si="251"/>
        <v>1000.0000000000009</v>
      </c>
      <c r="W865" s="100">
        <f>IF(A865=1,((cPH1_+cPHr+(cNES*L865+(cNES+cOSEX)*G865+(cNES+cEREX)*H865+(cNES+cHOEX)*I865+(cNES+cNES)*S865+(cNES+cOSEX)*N865+(cNES+cEREX)*O865+(cNES+cHOEX)*P865)))/(1+cDR)^(A$6:A$65537 + 0.5),(cPHr+(cNES*L865+(cNES+cOSEX)*G865+(cNES+cEREX)*H865+(cNES+cHOEX)*I865+(cNES+cNES)*S865+(cNES+cOSEX)*N865+(cNES+cEREX)*O865+(cNES+cHOEX)*P865))/(1+cDR)^(((cycle + 0.5)/('Life tables'!$I$2/2))))</f>
        <v>16416.207654714697</v>
      </c>
      <c r="X865" s="107">
        <f>((L865+G865+H865+I865+N865+O865+P865+S865)/('Life tables'!$I$2/2))/(1+oDR)^(((cycle + 0.5)/('Life tables'!$I$2/2)))</f>
        <v>10.922660875438847</v>
      </c>
      <c r="Y865" s="31">
        <f>((uNES*L865+ uOCEX*G865+uEREX*H865+uHOEX*I865+uNES*S865+ uOCEX*N865+uEREX*O865+uHOEX*P865)/('Life tables'!$I$2/2))/(1+oDR)^(((cycle + 0.5)/('Life tables'!$I$2/2)))</f>
        <v>7.1987908650366457</v>
      </c>
      <c r="Z865" s="100">
        <f t="shared" si="239"/>
        <v>112081.44757903897</v>
      </c>
      <c r="AA865" s="107">
        <f>((L865+G865+H865+I865+N865+O865+P865+S865)/('Life tables'!$I$2/2))</f>
        <v>17.844118012012569</v>
      </c>
      <c r="AB865" s="31">
        <f>((uNES*L865+ uOCEX*G865+uEREX*H865+uHOEX*I865+uNES*S865+ uOCEX*N865+uEREX*O865+uHOEX*P865)/('Life tables'!$I$2/2))</f>
        <v>11.76051103338415</v>
      </c>
    </row>
    <row r="866" spans="1:28" x14ac:dyDescent="0.25">
      <c r="A866" s="4">
        <v>860</v>
      </c>
      <c r="C866" s="105">
        <f>IF(male=0,VLOOKUP((($A$5:$A$1570/'Life tables'!$I$2)*2)+age,lifetable,13,1),IF(male=1,VLOOKUP((($A$5:$A$1570/'Life tables'!$I$2)*2)+age,lifetable,10,1),"error"))</f>
        <v>7.7299415014675521E-4</v>
      </c>
      <c r="F866" s="96">
        <f t="shared" si="240"/>
        <v>71.489796979256084</v>
      </c>
      <c r="G866" s="96">
        <f t="shared" si="252"/>
        <v>7.1812997264679925</v>
      </c>
      <c r="H866" s="96">
        <f t="shared" si="241"/>
        <v>0.4101300234856155</v>
      </c>
      <c r="I866" s="96">
        <f t="shared" si="242"/>
        <v>0.1643352216496782</v>
      </c>
      <c r="J866" s="96">
        <f t="shared" si="253"/>
        <v>6.1256355813106581E-2</v>
      </c>
      <c r="K866" s="96">
        <f t="shared" si="243"/>
        <v>0.17172113282750578</v>
      </c>
      <c r="L866" s="96">
        <f t="shared" si="244"/>
        <v>63.501054519012186</v>
      </c>
      <c r="M866" s="96">
        <f t="shared" si="245"/>
        <v>393.73223356502899</v>
      </c>
      <c r="N866" s="96">
        <f t="shared" si="254"/>
        <v>37.91726716339241</v>
      </c>
      <c r="O866" s="96">
        <f t="shared" si="246"/>
        <v>0.90508123686946318</v>
      </c>
      <c r="P866" s="96">
        <f t="shared" si="247"/>
        <v>0.90508123686946318</v>
      </c>
      <c r="Q866" s="96">
        <f t="shared" si="255"/>
        <v>0.33506178397985265</v>
      </c>
      <c r="R866" s="96">
        <f t="shared" si="238"/>
        <v>7.0948521986745533E-2</v>
      </c>
      <c r="S866" s="96">
        <f t="shared" si="248"/>
        <v>353.59879362193107</v>
      </c>
      <c r="T866" s="96">
        <f t="shared" si="249"/>
        <v>173.2132561529632</v>
      </c>
      <c r="U866" s="96">
        <f t="shared" si="250"/>
        <v>362.2037010973599</v>
      </c>
      <c r="V866" s="32">
        <f t="shared" si="251"/>
        <v>1000.0000000000009</v>
      </c>
      <c r="W866" s="100">
        <f>IF(A866=1,((cPH1_+cPHr+(cNES*L866+(cNES+cOSEX)*G866+(cNES+cEREX)*H866+(cNES+cHOEX)*I866+(cNES+cNES)*S866+(cNES+cOSEX)*N866+(cNES+cEREX)*O866+(cNES+cHOEX)*P866)))/(1+cDR)^(A$6:A$65537 + 0.5),(cPHr+(cNES*L866+(cNES+cOSEX)*G866+(cNES+cEREX)*H866+(cNES+cHOEX)*I866+(cNES+cNES)*S866+(cNES+cOSEX)*N866+(cNES+cEREX)*O866+(cNES+cHOEX)*P866))/(1+cDR)^(((cycle + 0.5)/('Life tables'!$I$2/2))))</f>
        <v>16357.066614177229</v>
      </c>
      <c r="X866" s="107">
        <f>((L866+G866+H866+I866+N866+O866+P866+S866)/('Life tables'!$I$2/2))/(1+oDR)^(((cycle + 0.5)/('Life tables'!$I$2/2)))</f>
        <v>10.901431221570508</v>
      </c>
      <c r="Y866" s="31">
        <f>((uNES*L866+ uOCEX*G866+uEREX*H866+uHOEX*I866+uNES*S866+ uOCEX*N866+uEREX*O866+uHOEX*P866)/('Life tables'!$I$2/2))/(1+oDR)^(((cycle + 0.5)/('Life tables'!$I$2/2)))</f>
        <v>7.1847990515485058</v>
      </c>
      <c r="Z866" s="100">
        <f t="shared" si="239"/>
        <v>111927.53823406414</v>
      </c>
      <c r="AA866" s="107">
        <f>((L866+G866+H866+I866+N866+O866+P866+S866)/('Life tables'!$I$2/2))</f>
        <v>17.819608911267991</v>
      </c>
      <c r="AB866" s="31">
        <f>((uNES*L866+ uOCEX*G866+uEREX*H866+uHOEX*I866+uNES*S866+ uOCEX*N866+uEREX*O866+uHOEX*P866)/('Life tables'!$I$2/2))</f>
        <v>11.744357837282118</v>
      </c>
    </row>
    <row r="867" spans="1:28" x14ac:dyDescent="0.25">
      <c r="A867" s="4">
        <v>861</v>
      </c>
      <c r="C867" s="105">
        <f>IF(male=0,VLOOKUP((($A$5:$A$1570/'Life tables'!$I$2)*2)+age,lifetable,13,1),IF(male=1,VLOOKUP((($A$5:$A$1570/'Life tables'!$I$2)*2)+age,lifetable,10,1),"error"))</f>
        <v>8.3784722123148025E-4</v>
      </c>
      <c r="F867" s="96">
        <f t="shared" si="240"/>
        <v>71.39159065308354</v>
      </c>
      <c r="G867" s="96">
        <f t="shared" si="252"/>
        <v>7.1714346954694435</v>
      </c>
      <c r="H867" s="96">
        <f t="shared" si="241"/>
        <v>0.40956662332836974</v>
      </c>
      <c r="I867" s="96">
        <f t="shared" si="242"/>
        <v>0.1641094725349668</v>
      </c>
      <c r="J867" s="96">
        <f t="shared" si="253"/>
        <v>6.6304465402629492E-2</v>
      </c>
      <c r="K867" s="96">
        <f t="shared" si="243"/>
        <v>0.17148523760477816</v>
      </c>
      <c r="L867" s="96">
        <f t="shared" si="244"/>
        <v>63.408690158743354</v>
      </c>
      <c r="M867" s="96">
        <f t="shared" si="245"/>
        <v>393.19145209659439</v>
      </c>
      <c r="N867" s="96">
        <f t="shared" si="254"/>
        <v>37.865188736310166</v>
      </c>
      <c r="O867" s="96">
        <f t="shared" si="246"/>
        <v>0.90383813021320802</v>
      </c>
      <c r="P867" s="96">
        <f t="shared" si="247"/>
        <v>0.90383813021320802</v>
      </c>
      <c r="Q867" s="96">
        <f t="shared" si="255"/>
        <v>0.36267416524690971</v>
      </c>
      <c r="R867" s="96">
        <f t="shared" si="238"/>
        <v>7.085107594948345E-2</v>
      </c>
      <c r="S867" s="96">
        <f t="shared" si="248"/>
        <v>353.08506185866139</v>
      </c>
      <c r="T867" s="96">
        <f t="shared" si="249"/>
        <v>173.64223478361274</v>
      </c>
      <c r="U867" s="96">
        <f t="shared" si="250"/>
        <v>362.44603741091419</v>
      </c>
      <c r="V867" s="32">
        <f t="shared" si="251"/>
        <v>1000.000000000001</v>
      </c>
      <c r="W867" s="100">
        <f>IF(A867=1,((cPH1_+cPHr+(cNES*L867+(cNES+cOSEX)*G867+(cNES+cEREX)*H867+(cNES+cHOEX)*I867+(cNES+cNES)*S867+(cNES+cOSEX)*N867+(cNES+cEREX)*O867+(cNES+cHOEX)*P867)))/(1+cDR)^(A$6:A$65537 + 0.5),(cPHr+(cNES*L867+(cNES+cOSEX)*G867+(cNES+cEREX)*H867+(cNES+cHOEX)*I867+(cNES+cNES)*S867+(cNES+cOSEX)*N867+(cNES+cEREX)*O867+(cNES+cHOEX)*P867))/(1+cDR)^(((cycle + 0.5)/('Life tables'!$I$2/2))))</f>
        <v>16297.129684434984</v>
      </c>
      <c r="X867" s="107">
        <f>((L867+G867+H867+I867+N867+O867+P867+S867)/('Life tables'!$I$2/2))/(1+oDR)^(((cycle + 0.5)/('Life tables'!$I$2/2)))</f>
        <v>10.879464125116439</v>
      </c>
      <c r="Y867" s="31">
        <f>((uNES*L867+ uOCEX*G867+uEREX*H867+uHOEX*I867+uNES*S867+ uOCEX*N867+uEREX*O867+uHOEX*P867)/('Life tables'!$I$2/2))/(1+oDR)^(((cycle + 0.5)/('Life tables'!$I$2/2)))</f>
        <v>7.1703127004705456</v>
      </c>
      <c r="Z867" s="100">
        <f t="shared" si="239"/>
        <v>111766.92077725359</v>
      </c>
      <c r="AA867" s="107">
        <f>((L867+G867+H867+I867+N867+O867+P867+S867)/('Life tables'!$I$2/2))</f>
        <v>17.79385986607857</v>
      </c>
      <c r="AB867" s="31">
        <f>((uNES*L867+ uOCEX*G867+uEREX*H867+uHOEX*I867+uNES*S867+ uOCEX*N867+uEREX*O867+uHOEX*P867)/('Life tables'!$I$2/2))</f>
        <v>11.727373510390686</v>
      </c>
    </row>
    <row r="868" spans="1:28" x14ac:dyDescent="0.25">
      <c r="A868" s="4">
        <v>862</v>
      </c>
      <c r="C868" s="105">
        <f>IF(male=0,VLOOKUP((($A$5:$A$1570/'Life tables'!$I$2)*2)+age,lifetable,13,1),IF(male=1,VLOOKUP((($A$5:$A$1570/'Life tables'!$I$2)*2)+age,lifetable,10,1),"error"))</f>
        <v>8.3784722123148025E-4</v>
      </c>
      <c r="F868" s="96">
        <f t="shared" si="240"/>
        <v>71.288379757466586</v>
      </c>
      <c r="G868" s="96">
        <f t="shared" si="252"/>
        <v>7.1610669449962172</v>
      </c>
      <c r="H868" s="96">
        <f t="shared" si="241"/>
        <v>0.40897451244217381</v>
      </c>
      <c r="I868" s="96">
        <f t="shared" si="242"/>
        <v>0.16387221930269372</v>
      </c>
      <c r="J868" s="96">
        <f t="shared" si="253"/>
        <v>6.620860896918955E-2</v>
      </c>
      <c r="K868" s="96">
        <f t="shared" si="243"/>
        <v>0.17123732122140073</v>
      </c>
      <c r="L868" s="96">
        <f t="shared" si="244"/>
        <v>63.317020150534908</v>
      </c>
      <c r="M868" s="96">
        <f t="shared" si="245"/>
        <v>392.62334804800759</v>
      </c>
      <c r="N868" s="96">
        <f t="shared" si="254"/>
        <v>37.810479085561411</v>
      </c>
      <c r="O868" s="96">
        <f t="shared" si="246"/>
        <v>0.90253221652077331</v>
      </c>
      <c r="P868" s="96">
        <f t="shared" si="247"/>
        <v>0.90253221652077331</v>
      </c>
      <c r="Q868" s="96">
        <f t="shared" si="255"/>
        <v>0.36215015420725971</v>
      </c>
      <c r="R868" s="96">
        <f t="shared" si="238"/>
        <v>7.0748706523904623E-2</v>
      </c>
      <c r="S868" s="96">
        <f t="shared" si="248"/>
        <v>352.57490566867347</v>
      </c>
      <c r="T868" s="96">
        <f t="shared" si="249"/>
        <v>174.07059354678918</v>
      </c>
      <c r="U868" s="96">
        <f t="shared" si="250"/>
        <v>362.68802343865951</v>
      </c>
      <c r="V868" s="32">
        <f t="shared" si="251"/>
        <v>1000.0000000000011</v>
      </c>
      <c r="W868" s="100">
        <f>IF(A868=1,((cPH1_+cPHr+(cNES*L868+(cNES+cOSEX)*G868+(cNES+cEREX)*H868+(cNES+cHOEX)*I868+(cNES+cNES)*S868+(cNES+cOSEX)*N868+(cNES+cEREX)*O868+(cNES+cHOEX)*P868)))/(1+cDR)^(A$6:A$65537 + 0.5),(cPHr+(cNES*L868+(cNES+cOSEX)*G868+(cNES+cEREX)*H868+(cNES+cHOEX)*I868+(cNES+cNES)*S868+(cNES+cOSEX)*N868+(cNES+cEREX)*O868+(cNES+cHOEX)*P868))/(1+cDR)^(((cycle + 0.5)/('Life tables'!$I$2/2))))</f>
        <v>16237.256237838916</v>
      </c>
      <c r="X868" s="107">
        <f>((L868+G868+H868+I868+N868+O868+P868+S868)/('Life tables'!$I$2/2))/(1+oDR)^(((cycle + 0.5)/('Life tables'!$I$2/2)))</f>
        <v>10.857541296471863</v>
      </c>
      <c r="Y868" s="31">
        <f>((uNES*L868+ uOCEX*G868+uEREX*H868+uHOEX*I868+uNES*S868+ uOCEX*N868+uEREX*O868+uHOEX*P868)/('Life tables'!$I$2/2))/(1+oDR)^(((cycle + 0.5)/('Life tables'!$I$2/2)))</f>
        <v>7.1558640549028611</v>
      </c>
      <c r="Z868" s="100">
        <f t="shared" si="239"/>
        <v>111605.46057400652</v>
      </c>
      <c r="AA868" s="107">
        <f>((L868+G868+H868+I868+N868+O868+P868+S868)/('Life tables'!$I$2/2))</f>
        <v>17.768148032217326</v>
      </c>
      <c r="AB868" s="31">
        <f>((uNES*L868+ uOCEX*G868+uEREX*H868+uHOEX*I868+uNES*S868+ uOCEX*N868+uEREX*O868+uHOEX*P868)/('Life tables'!$I$2/2))</f>
        <v>11.710427651539575</v>
      </c>
    </row>
    <row r="869" spans="1:28" x14ac:dyDescent="0.25">
      <c r="A869" s="4">
        <v>863</v>
      </c>
      <c r="C869" s="105">
        <f>IF(male=0,VLOOKUP((($A$5:$A$1570/'Life tables'!$I$2)*2)+age,lifetable,13,1),IF(male=1,VLOOKUP((($A$5:$A$1570/'Life tables'!$I$2)*2)+age,lifetable,10,1),"error"))</f>
        <v>8.3784722123148025E-4</v>
      </c>
      <c r="F869" s="96">
        <f t="shared" si="240"/>
        <v>71.185320444437224</v>
      </c>
      <c r="G869" s="96">
        <f t="shared" si="252"/>
        <v>7.1507144213111591</v>
      </c>
      <c r="H869" s="96">
        <f t="shared" si="241"/>
        <v>0.408383271170564</v>
      </c>
      <c r="I869" s="96">
        <f t="shared" si="242"/>
        <v>0.16363531451676103</v>
      </c>
      <c r="J869" s="96">
        <f t="shared" si="253"/>
        <v>6.6112893317070529E-2</v>
      </c>
      <c r="K869" s="96">
        <f t="shared" si="243"/>
        <v>0.17098976894499737</v>
      </c>
      <c r="L869" s="96">
        <f t="shared" si="244"/>
        <v>63.225484775176675</v>
      </c>
      <c r="M869" s="96">
        <f t="shared" si="245"/>
        <v>392.05606257011527</v>
      </c>
      <c r="N869" s="96">
        <f t="shared" si="254"/>
        <v>37.755848264944071</v>
      </c>
      <c r="O869" s="96">
        <f t="shared" si="246"/>
        <v>0.90122818449540432</v>
      </c>
      <c r="P869" s="96">
        <f t="shared" si="247"/>
        <v>0.90122818449540432</v>
      </c>
      <c r="Q869" s="96">
        <f t="shared" si="255"/>
        <v>0.36162689820549715</v>
      </c>
      <c r="R869" s="96">
        <f t="shared" si="238"/>
        <v>7.064648460055184E-2</v>
      </c>
      <c r="S869" s="96">
        <f t="shared" si="248"/>
        <v>352.06548455337435</v>
      </c>
      <c r="T869" s="96">
        <f t="shared" si="249"/>
        <v>174.49833333831174</v>
      </c>
      <c r="U869" s="96">
        <f t="shared" si="250"/>
        <v>362.92965969220506</v>
      </c>
      <c r="V869" s="32">
        <f t="shared" si="251"/>
        <v>1000.0000000000013</v>
      </c>
      <c r="W869" s="100">
        <f>IF(A869=1,((cPH1_+cPHr+(cNES*L869+(cNES+cOSEX)*G869+(cNES+cEREX)*H869+(cNES+cHOEX)*I869+(cNES+cNES)*S869+(cNES+cOSEX)*N869+(cNES+cEREX)*O869+(cNES+cHOEX)*P869)))/(1+cDR)^(A$6:A$65537 + 0.5),(cPHr+(cNES*L869+(cNES+cOSEX)*G869+(cNES+cEREX)*H869+(cNES+cHOEX)*I869+(cNES+cNES)*S869+(cNES+cOSEX)*N869+(cNES+cEREX)*O869+(cNES+cHOEX)*P869))/(1+cDR)^(((cycle + 0.5)/('Life tables'!$I$2/2))))</f>
        <v>16177.602736010371</v>
      </c>
      <c r="X869" s="107">
        <f>((L869+G869+H869+I869+N869+O869+P869+S869)/('Life tables'!$I$2/2))/(1+oDR)^(((cycle + 0.5)/('Life tables'!$I$2/2)))</f>
        <v>10.835662646300669</v>
      </c>
      <c r="Y869" s="31">
        <f>((uNES*L869+ uOCEX*G869+uEREX*H869+uHOEX*I869+uNES*S869+ uOCEX*N869+uEREX*O869+uHOEX*P869)/('Life tables'!$I$2/2))/(1+oDR)^(((cycle + 0.5)/('Life tables'!$I$2/2)))</f>
        <v>7.1414445259063859</v>
      </c>
      <c r="Z869" s="100">
        <f t="shared" si="239"/>
        <v>111444.23346595609</v>
      </c>
      <c r="AA869" s="107">
        <f>((L869+G869+H869+I869+N869+O869+P869+S869)/('Life tables'!$I$2/2))</f>
        <v>17.742473355700753</v>
      </c>
      <c r="AB869" s="31">
        <f>((uNES*L869+ uOCEX*G869+uEREX*H869+uHOEX*I869+uNES*S869+ uOCEX*N869+uEREX*O869+uHOEX*P869)/('Life tables'!$I$2/2))</f>
        <v>11.693506281811681</v>
      </c>
    </row>
    <row r="870" spans="1:28" x14ac:dyDescent="0.25">
      <c r="A870" s="4">
        <v>864</v>
      </c>
      <c r="C870" s="105">
        <f>IF(male=0,VLOOKUP((($A$5:$A$1570/'Life tables'!$I$2)*2)+age,lifetable,13,1),IF(male=1,VLOOKUP((($A$5:$A$1570/'Life tables'!$I$2)*2)+age,lifetable,10,1),"error"))</f>
        <v>8.3784722123148025E-4</v>
      </c>
      <c r="F870" s="96">
        <f t="shared" si="240"/>
        <v>71.082412379077752</v>
      </c>
      <c r="G870" s="96">
        <f t="shared" si="252"/>
        <v>7.1403770907710857</v>
      </c>
      <c r="H870" s="96">
        <f t="shared" si="241"/>
        <v>0.40779289759214993</v>
      </c>
      <c r="I870" s="96">
        <f t="shared" si="242"/>
        <v>0.16339875740728571</v>
      </c>
      <c r="J870" s="96">
        <f t="shared" si="253"/>
        <v>6.6017318135219827E-2</v>
      </c>
      <c r="K870" s="96">
        <f t="shared" si="243"/>
        <v>0.17074257997108347</v>
      </c>
      <c r="L870" s="96">
        <f t="shared" si="244"/>
        <v>63.134083735200932</v>
      </c>
      <c r="M870" s="96">
        <f t="shared" si="245"/>
        <v>391.48959459040657</v>
      </c>
      <c r="N870" s="96">
        <f t="shared" si="254"/>
        <v>37.701296171173027</v>
      </c>
      <c r="O870" s="96">
        <f t="shared" si="246"/>
        <v>0.89992603167169594</v>
      </c>
      <c r="P870" s="96">
        <f t="shared" si="247"/>
        <v>0.89992603167169594</v>
      </c>
      <c r="Q870" s="96">
        <f t="shared" si="255"/>
        <v>0.3611043962523533</v>
      </c>
      <c r="R870" s="96">
        <f t="shared" si="238"/>
        <v>7.0544409986164167E-2</v>
      </c>
      <c r="S870" s="96">
        <f t="shared" si="248"/>
        <v>351.55679754965161</v>
      </c>
      <c r="T870" s="96">
        <f t="shared" si="249"/>
        <v>174.92545505269931</v>
      </c>
      <c r="U870" s="96">
        <f t="shared" si="250"/>
        <v>363.17094668216231</v>
      </c>
      <c r="V870" s="32">
        <f t="shared" si="251"/>
        <v>1000.0000000000011</v>
      </c>
      <c r="W870" s="100">
        <f>IF(A870=1,((cPH1_+cPHr+(cNES*L870+(cNES+cOSEX)*G870+(cNES+cEREX)*H870+(cNES+cHOEX)*I870+(cNES+cNES)*S870+(cNES+cOSEX)*N870+(cNES+cEREX)*O870+(cNES+cHOEX)*P870)))/(1+cDR)^(A$6:A$65537 + 0.5),(cPHr+(cNES*L870+(cNES+cOSEX)*G870+(cNES+cEREX)*H870+(cNES+cHOEX)*I870+(cNES+cNES)*S870+(cNES+cOSEX)*N870+(cNES+cEREX)*O870+(cNES+cHOEX)*P870))/(1+cDR)^(((cycle + 0.5)/('Life tables'!$I$2/2))))</f>
        <v>16118.16837243931</v>
      </c>
      <c r="X870" s="107">
        <f>((L870+G870+H870+I870+N870+O870+P870+S870)/('Life tables'!$I$2/2))/(1+oDR)^(((cycle + 0.5)/('Life tables'!$I$2/2)))</f>
        <v>10.813828085453151</v>
      </c>
      <c r="Y870" s="31">
        <f>((uNES*L870+ uOCEX*G870+uEREX*H870+uHOEX*I870+uNES*S870+ uOCEX*N870+uEREX*O870+uHOEX*P870)/('Life tables'!$I$2/2))/(1+oDR)^(((cycle + 0.5)/('Life tables'!$I$2/2)))</f>
        <v>7.1270540547287915</v>
      </c>
      <c r="Z870" s="100">
        <f t="shared" si="239"/>
        <v>111283.23912629973</v>
      </c>
      <c r="AA870" s="107">
        <f>((L870+G870+H870+I870+N870+O870+P870+S870)/('Life tables'!$I$2/2))</f>
        <v>17.716835782633474</v>
      </c>
      <c r="AB870" s="31">
        <f>((uNES*L870+ uOCEX*G870+uEREX*H870+uHOEX*I870+uNES*S870+ uOCEX*N870+uEREX*O870+uHOEX*P870)/('Life tables'!$I$2/2))</f>
        <v>11.676609365691684</v>
      </c>
    </row>
    <row r="871" spans="1:28" x14ac:dyDescent="0.25">
      <c r="A871" s="4">
        <v>865</v>
      </c>
      <c r="C871" s="105">
        <f>IF(male=0,VLOOKUP((($A$5:$A$1570/'Life tables'!$I$2)*2)+age,lifetable,13,1),IF(male=1,VLOOKUP((($A$5:$A$1570/'Life tables'!$I$2)*2)+age,lifetable,10,1),"error"))</f>
        <v>8.3784722123148025E-4</v>
      </c>
      <c r="F871" s="96">
        <f t="shared" si="240"/>
        <v>70.979655232446689</v>
      </c>
      <c r="G871" s="96">
        <f t="shared" si="252"/>
        <v>7.1300549203331363</v>
      </c>
      <c r="H871" s="96">
        <f t="shared" si="241"/>
        <v>0.40720338981982623</v>
      </c>
      <c r="I871" s="96">
        <f t="shared" si="242"/>
        <v>0.16316254721812259</v>
      </c>
      <c r="J871" s="96">
        <f t="shared" si="253"/>
        <v>6.5921883118135252E-2</v>
      </c>
      <c r="K871" s="96">
        <f t="shared" si="243"/>
        <v>0.17049575350952942</v>
      </c>
      <c r="L871" s="96">
        <f t="shared" si="244"/>
        <v>63.042816738447939</v>
      </c>
      <c r="M871" s="96">
        <f t="shared" si="245"/>
        <v>390.9239430326927</v>
      </c>
      <c r="N871" s="96">
        <f t="shared" si="254"/>
        <v>37.646822700608965</v>
      </c>
      <c r="O871" s="96">
        <f t="shared" si="246"/>
        <v>0.89862575557578861</v>
      </c>
      <c r="P871" s="96">
        <f t="shared" si="247"/>
        <v>0.89862575557578861</v>
      </c>
      <c r="Q871" s="96">
        <f t="shared" si="255"/>
        <v>0.36058264735516699</v>
      </c>
      <c r="R871" s="96">
        <f t="shared" si="238"/>
        <v>7.0442482486817906E-2</v>
      </c>
      <c r="S871" s="96">
        <f t="shared" si="248"/>
        <v>351.04884369109016</v>
      </c>
      <c r="T871" s="96">
        <f t="shared" si="249"/>
        <v>175.3519595831726</v>
      </c>
      <c r="U871" s="96">
        <f t="shared" si="250"/>
        <v>363.41188491815865</v>
      </c>
      <c r="V871" s="32">
        <f t="shared" si="251"/>
        <v>1000.000000000001</v>
      </c>
      <c r="W871" s="100">
        <f>IF(A871=1,((cPH1_+cPHr+(cNES*L871+(cNES+cOSEX)*G871+(cNES+cEREX)*H871+(cNES+cHOEX)*I871+(cNES+cNES)*S871+(cNES+cOSEX)*N871+(cNES+cEREX)*O871+(cNES+cHOEX)*P871)))/(1+cDR)^(A$6:A$65537 + 0.5),(cPHr+(cNES*L871+(cNES+cOSEX)*G871+(cNES+cEREX)*H871+(cNES+cHOEX)*I871+(cNES+cNES)*S871+(cNES+cOSEX)*N871+(cNES+cEREX)*O871+(cNES+cHOEX)*P871))/(1+cDR)^(((cycle + 0.5)/('Life tables'!$I$2/2))))</f>
        <v>16058.952343500208</v>
      </c>
      <c r="X871" s="107">
        <f>((L871+G871+H871+I871+N871+O871+P871+S871)/('Life tables'!$I$2/2))/(1+oDR)^(((cycle + 0.5)/('Life tables'!$I$2/2)))</f>
        <v>10.792037524965384</v>
      </c>
      <c r="Y871" s="31">
        <f>((uNES*L871+ uOCEX*G871+uEREX*H871+uHOEX*I871+uNES*S871+ uOCEX*N871+uEREX*O871+uHOEX*P871)/('Life tables'!$I$2/2))/(1+oDR)^(((cycle + 0.5)/('Life tables'!$I$2/2)))</f>
        <v>7.1126925827400109</v>
      </c>
      <c r="Z871" s="100">
        <f t="shared" si="239"/>
        <v>111122.47722823251</v>
      </c>
      <c r="AA871" s="107">
        <f>((L871+G871+H871+I871+N871+O871+P871+S871)/('Life tables'!$I$2/2))</f>
        <v>17.691235259207669</v>
      </c>
      <c r="AB871" s="31">
        <f>((uNES*L871+ uOCEX*G871+uEREX*H871+uHOEX*I871+uNES*S871+ uOCEX*N871+uEREX*O871+uHOEX*P871)/('Life tables'!$I$2/2))</f>
        <v>11.659736867721701</v>
      </c>
    </row>
    <row r="872" spans="1:28" x14ac:dyDescent="0.25">
      <c r="A872" s="4">
        <v>866</v>
      </c>
      <c r="C872" s="105">
        <f>IF(male=0,VLOOKUP((($A$5:$A$1570/'Life tables'!$I$2)*2)+age,lifetable,13,1),IF(male=1,VLOOKUP((($A$5:$A$1570/'Life tables'!$I$2)*2)+age,lifetable,10,1),"error"))</f>
        <v>8.3784722123148025E-4</v>
      </c>
      <c r="F872" s="96">
        <f t="shared" si="240"/>
        <v>70.877048681309958</v>
      </c>
      <c r="G872" s="96">
        <f t="shared" si="252"/>
        <v>7.1197478775277716</v>
      </c>
      <c r="H872" s="96">
        <f t="shared" si="241"/>
        <v>0.40661474599923048</v>
      </c>
      <c r="I872" s="96">
        <f t="shared" si="242"/>
        <v>0.16292668320624609</v>
      </c>
      <c r="J872" s="96">
        <f t="shared" si="253"/>
        <v>6.5826587965615274E-2</v>
      </c>
      <c r="K872" s="96">
        <f t="shared" si="243"/>
        <v>0.17024928878391501</v>
      </c>
      <c r="L872" s="96">
        <f t="shared" si="244"/>
        <v>62.951683497827176</v>
      </c>
      <c r="M872" s="96">
        <f t="shared" si="245"/>
        <v>390.3591068173597</v>
      </c>
      <c r="N872" s="96">
        <f t="shared" si="254"/>
        <v>37.592427749282727</v>
      </c>
      <c r="O872" s="96">
        <f t="shared" si="246"/>
        <v>0.89732735372594918</v>
      </c>
      <c r="P872" s="96">
        <f t="shared" si="247"/>
        <v>0.89732735372594918</v>
      </c>
      <c r="Q872" s="96">
        <f t="shared" si="255"/>
        <v>0.36006165051811767</v>
      </c>
      <c r="R872" s="96">
        <f t="shared" si="238"/>
        <v>7.0340701907972203E-2</v>
      </c>
      <c r="S872" s="96">
        <f t="shared" si="248"/>
        <v>350.541622008199</v>
      </c>
      <c r="T872" s="96">
        <f t="shared" si="249"/>
        <v>175.77784782165634</v>
      </c>
      <c r="U872" s="96">
        <f t="shared" si="250"/>
        <v>363.65247490885054</v>
      </c>
      <c r="V872" s="32">
        <f t="shared" si="251"/>
        <v>1000.0000000000009</v>
      </c>
      <c r="W872" s="100">
        <f>IF(A872=1,((cPH1_+cPHr+(cNES*L872+(cNES+cOSEX)*G872+(cNES+cEREX)*H872+(cNES+cHOEX)*I872+(cNES+cNES)*S872+(cNES+cOSEX)*N872+(cNES+cEREX)*O872+(cNES+cHOEX)*P872)))/(1+cDR)^(A$6:A$65537 + 0.5),(cPHr+(cNES*L872+(cNES+cOSEX)*G872+(cNES+cEREX)*H872+(cNES+cHOEX)*I872+(cNES+cNES)*S872+(cNES+cOSEX)*N872+(cNES+cEREX)*O872+(cNES+cHOEX)*P872))/(1+cDR)^(((cycle + 0.5)/('Life tables'!$I$2/2))))</f>
        <v>15999.953848445284</v>
      </c>
      <c r="X872" s="107">
        <f>((L872+G872+H872+I872+N872+O872+P872+S872)/('Life tables'!$I$2/2))/(1+oDR)^(((cycle + 0.5)/('Life tables'!$I$2/2)))</f>
        <v>10.770290876058505</v>
      </c>
      <c r="Y872" s="31">
        <f>((uNES*L872+ uOCEX*G872+uEREX*H872+uHOEX*I872+uNES*S872+ uOCEX*N872+uEREX*O872+uHOEX*P872)/('Life tables'!$I$2/2))/(1+oDR)^(((cycle + 0.5)/('Life tables'!$I$2/2)))</f>
        <v>7.0983600514317953</v>
      </c>
      <c r="Z872" s="100">
        <f t="shared" si="239"/>
        <v>110961.94744496958</v>
      </c>
      <c r="AA872" s="107">
        <f>((L872+G872+H872+I872+N872+O872+P872+S872)/('Life tables'!$I$2/2))</f>
        <v>17.66567173170246</v>
      </c>
      <c r="AB872" s="31">
        <f>((uNES*L872+ uOCEX*G872+uEREX*H872+uHOEX*I872+uNES*S872+ uOCEX*N872+uEREX*O872+uHOEX*P872)/('Life tables'!$I$2/2))</f>
        <v>11.642888752500903</v>
      </c>
    </row>
    <row r="873" spans="1:28" x14ac:dyDescent="0.25">
      <c r="A873" s="4">
        <v>867</v>
      </c>
      <c r="C873" s="105">
        <f>IF(male=0,VLOOKUP((($A$5:$A$1570/'Life tables'!$I$2)*2)+age,lifetable,13,1),IF(male=1,VLOOKUP((($A$5:$A$1570/'Life tables'!$I$2)*2)+age,lifetable,10,1),"error"))</f>
        <v>8.3784722123148025E-4</v>
      </c>
      <c r="F873" s="96">
        <f t="shared" si="240"/>
        <v>70.774592407884555</v>
      </c>
      <c r="G873" s="96">
        <f t="shared" si="252"/>
        <v>7.1094559304330236</v>
      </c>
      <c r="H873" s="96">
        <f t="shared" si="241"/>
        <v>0.40602696430727236</v>
      </c>
      <c r="I873" s="96">
        <f t="shared" si="242"/>
        <v>0.16269116464116121</v>
      </c>
      <c r="J873" s="96">
        <f t="shared" si="253"/>
        <v>6.5731432382521077E-2</v>
      </c>
      <c r="K873" s="96">
        <f t="shared" si="243"/>
        <v>0.17000318503091369</v>
      </c>
      <c r="L873" s="96">
        <f t="shared" si="244"/>
        <v>62.860683731089665</v>
      </c>
      <c r="M873" s="96">
        <f t="shared" si="245"/>
        <v>389.79508486160944</v>
      </c>
      <c r="N873" s="96">
        <f t="shared" si="254"/>
        <v>37.538111212918508</v>
      </c>
      <c r="O873" s="96">
        <f t="shared" si="246"/>
        <v>0.89603082363312492</v>
      </c>
      <c r="P873" s="96">
        <f t="shared" si="247"/>
        <v>0.89603082363312492</v>
      </c>
      <c r="Q873" s="96">
        <f t="shared" si="255"/>
        <v>0.35954140474244806</v>
      </c>
      <c r="R873" s="96">
        <f t="shared" si="238"/>
        <v>7.0239068054512382E-2</v>
      </c>
      <c r="S873" s="96">
        <f t="shared" si="248"/>
        <v>350.03513152862774</v>
      </c>
      <c r="T873" s="96">
        <f t="shared" si="249"/>
        <v>176.2031206587813</v>
      </c>
      <c r="U873" s="96">
        <f t="shared" si="250"/>
        <v>363.89271716193593</v>
      </c>
      <c r="V873" s="32">
        <f t="shared" si="251"/>
        <v>1000.0000000000009</v>
      </c>
      <c r="W873" s="100">
        <f>IF(A873=1,((cPH1_+cPHr+(cNES*L873+(cNES+cOSEX)*G873+(cNES+cEREX)*H873+(cNES+cHOEX)*I873+(cNES+cNES)*S873+(cNES+cOSEX)*N873+(cNES+cEREX)*O873+(cNES+cHOEX)*P873)))/(1+cDR)^(A$6:A$65537 + 0.5),(cPHr+(cNES*L873+(cNES+cOSEX)*G873+(cNES+cEREX)*H873+(cNES+cHOEX)*I873+(cNES+cNES)*S873+(cNES+cOSEX)*N873+(cNES+cEREX)*O873+(cNES+cHOEX)*P873))/(1+cDR)^(((cycle + 0.5)/('Life tables'!$I$2/2))))</f>
        <v>15941.172089397647</v>
      </c>
      <c r="X873" s="107">
        <f>((L873+G873+H873+I873+N873+O873+P873+S873)/('Life tables'!$I$2/2))/(1+oDR)^(((cycle + 0.5)/('Life tables'!$I$2/2)))</f>
        <v>10.748588050138091</v>
      </c>
      <c r="Y873" s="31">
        <f>((uNES*L873+ uOCEX*G873+uEREX*H873+uHOEX*I873+uNES*S873+ uOCEX*N873+uEREX*O873+uHOEX*P873)/('Life tables'!$I$2/2))/(1+oDR)^(((cycle + 0.5)/('Life tables'!$I$2/2)))</f>
        <v>7.0840564024173034</v>
      </c>
      <c r="Z873" s="100">
        <f t="shared" si="239"/>
        <v>110801.64944976746</v>
      </c>
      <c r="AA873" s="107">
        <f>((L873+G873+H873+I873+N873+O873+P873+S873)/('Life tables'!$I$2/2))</f>
        <v>17.640145146483363</v>
      </c>
      <c r="AB873" s="31">
        <f>((uNES*L873+ uOCEX*G873+uEREX*H873+uHOEX*I873+uNES*S873+ uOCEX*N873+uEREX*O873+uHOEX*P873)/('Life tables'!$I$2/2))</f>
        <v>11.626064984685177</v>
      </c>
    </row>
    <row r="874" spans="1:28" x14ac:dyDescent="0.25">
      <c r="A874" s="4">
        <v>868</v>
      </c>
      <c r="C874" s="105">
        <f>IF(male=0,VLOOKUP((($A$5:$A$1570/'Life tables'!$I$2)*2)+age,lifetable,13,1),IF(male=1,VLOOKUP((($A$5:$A$1570/'Life tables'!$I$2)*2)+age,lifetable,10,1),"error"))</f>
        <v>8.3784722123148025E-4</v>
      </c>
      <c r="F874" s="96">
        <f t="shared" si="240"/>
        <v>70.672286099594473</v>
      </c>
      <c r="G874" s="96">
        <f t="shared" si="252"/>
        <v>7.0991790476499776</v>
      </c>
      <c r="H874" s="96">
        <f t="shared" si="241"/>
        <v>0.40544004295073371</v>
      </c>
      <c r="I874" s="96">
        <f t="shared" si="242"/>
        <v>0.16245599080434237</v>
      </c>
      <c r="J874" s="96">
        <f t="shared" si="253"/>
        <v>6.5636416078549739E-2</v>
      </c>
      <c r="K874" s="96">
        <f t="shared" si="243"/>
        <v>0.16975744149970642</v>
      </c>
      <c r="L874" s="96">
        <f t="shared" si="244"/>
        <v>62.769817160611161</v>
      </c>
      <c r="M874" s="96">
        <f t="shared" si="245"/>
        <v>389.23187607968913</v>
      </c>
      <c r="N874" s="96">
        <f t="shared" si="254"/>
        <v>37.483872986955951</v>
      </c>
      <c r="O874" s="96">
        <f t="shared" si="246"/>
        <v>0.89473616280147117</v>
      </c>
      <c r="P874" s="96">
        <f t="shared" si="247"/>
        <v>0.89473616280147117</v>
      </c>
      <c r="Q874" s="96">
        <f t="shared" si="255"/>
        <v>0.3590219090266753</v>
      </c>
      <c r="R874" s="96">
        <f t="shared" si="238"/>
        <v>7.0137580730791391E-2</v>
      </c>
      <c r="S874" s="96">
        <f t="shared" si="248"/>
        <v>349.52937127737277</v>
      </c>
      <c r="T874" s="96">
        <f t="shared" si="249"/>
        <v>176.62777898388651</v>
      </c>
      <c r="U874" s="96">
        <f t="shared" si="250"/>
        <v>364.13261218416642</v>
      </c>
      <c r="V874" s="32">
        <f t="shared" si="251"/>
        <v>1000.0000000000008</v>
      </c>
      <c r="W874" s="100">
        <f>IF(A874=1,((cPH1_+cPHr+(cNES*L874+(cNES+cOSEX)*G874+(cNES+cEREX)*H874+(cNES+cHOEX)*I874+(cNES+cNES)*S874+(cNES+cOSEX)*N874+(cNES+cEREX)*O874+(cNES+cHOEX)*P874)))/(1+cDR)^(A$6:A$65537 + 0.5),(cPHr+(cNES*L874+(cNES+cOSEX)*G874+(cNES+cEREX)*H874+(cNES+cHOEX)*I874+(cNES+cNES)*S874+(cNES+cOSEX)*N874+(cNES+cEREX)*O874+(cNES+cHOEX)*P874))/(1+cDR)^(((cycle + 0.5)/('Life tables'!$I$2/2))))</f>
        <v>15882.606271344312</v>
      </c>
      <c r="X874" s="107">
        <f>((L874+G874+H874+I874+N874+O874+P874+S874)/('Life tables'!$I$2/2))/(1+oDR)^(((cycle + 0.5)/('Life tables'!$I$2/2)))</f>
        <v>10.726928958793511</v>
      </c>
      <c r="Y874" s="31">
        <f>((uNES*L874+ uOCEX*G874+uEREX*H874+uHOEX*I874+uNES*S874+ uOCEX*N874+uEREX*O874+uHOEX*P874)/('Life tables'!$I$2/2))/(1+oDR)^(((cycle + 0.5)/('Life tables'!$I$2/2)))</f>
        <v>7.0697815774306934</v>
      </c>
      <c r="Z874" s="100">
        <f t="shared" si="239"/>
        <v>110641.5829159445</v>
      </c>
      <c r="AA874" s="107">
        <f>((L874+G874+H874+I874+N874+O874+P874+S874)/('Life tables'!$I$2/2))</f>
        <v>17.614655450001742</v>
      </c>
      <c r="AB874" s="31">
        <f>((uNES*L874+ uOCEX*G874+uEREX*H874+uHOEX*I874+uNES*S874+ uOCEX*N874+uEREX*O874+uHOEX*P874)/('Life tables'!$I$2/2))</f>
        <v>11.609265528986771</v>
      </c>
    </row>
    <row r="875" spans="1:28" x14ac:dyDescent="0.25">
      <c r="A875" s="4">
        <v>869</v>
      </c>
      <c r="C875" s="105">
        <f>IF(male=0,VLOOKUP((($A$5:$A$1570/'Life tables'!$I$2)*2)+age,lifetable,13,1),IF(male=1,VLOOKUP((($A$5:$A$1570/'Life tables'!$I$2)*2)+age,lifetable,10,1),"error"))</f>
        <v>8.3784722123148025E-4</v>
      </c>
      <c r="F875" s="96">
        <f t="shared" si="240"/>
        <v>70.570129448838202</v>
      </c>
      <c r="G875" s="96">
        <f t="shared" si="252"/>
        <v>7.0889171982794199</v>
      </c>
      <c r="H875" s="96">
        <f t="shared" si="241"/>
        <v>0.40485398016493451</v>
      </c>
      <c r="I875" s="96">
        <f t="shared" si="242"/>
        <v>0.16222116098869901</v>
      </c>
      <c r="J875" s="96">
        <f t="shared" si="253"/>
        <v>6.5541538768018423E-2</v>
      </c>
      <c r="K875" s="96">
        <f t="shared" si="243"/>
        <v>0.169512057451423</v>
      </c>
      <c r="L875" s="96">
        <f t="shared" si="244"/>
        <v>62.679083513185709</v>
      </c>
      <c r="M875" s="96">
        <f t="shared" si="245"/>
        <v>388.6694793831096</v>
      </c>
      <c r="N875" s="96">
        <f t="shared" si="254"/>
        <v>37.429712966571202</v>
      </c>
      <c r="O875" s="96">
        <f t="shared" si="246"/>
        <v>0.89344336872885322</v>
      </c>
      <c r="P875" s="96">
        <f t="shared" si="247"/>
        <v>0.89344336872885322</v>
      </c>
      <c r="Q875" s="96">
        <f t="shared" si="255"/>
        <v>0.35850316236679236</v>
      </c>
      <c r="R875" s="96">
        <f t="shared" si="238"/>
        <v>7.0036239740669096E-2</v>
      </c>
      <c r="S875" s="96">
        <f t="shared" si="248"/>
        <v>349.02434027697325</v>
      </c>
      <c r="T875" s="96">
        <f t="shared" si="249"/>
        <v>177.05182368502133</v>
      </c>
      <c r="U875" s="96">
        <f t="shared" si="250"/>
        <v>364.37216048135849</v>
      </c>
      <c r="V875" s="32">
        <f t="shared" si="251"/>
        <v>1000.0000000000007</v>
      </c>
      <c r="W875" s="100">
        <f>IF(A875=1,((cPH1_+cPHr+(cNES*L875+(cNES+cOSEX)*G875+(cNES+cEREX)*H875+(cNES+cHOEX)*I875+(cNES+cNES)*S875+(cNES+cOSEX)*N875+(cNES+cEREX)*O875+(cNES+cHOEX)*P875)))/(1+cDR)^(A$6:A$65537 + 0.5),(cPHr+(cNES*L875+(cNES+cOSEX)*G875+(cNES+cEREX)*H875+(cNES+cHOEX)*I875+(cNES+cNES)*S875+(cNES+cOSEX)*N875+(cNES+cEREX)*O875+(cNES+cHOEX)*P875))/(1+cDR)^(((cycle + 0.5)/('Life tables'!$I$2/2))))</f>
        <v>15824.255602128989</v>
      </c>
      <c r="X875" s="107">
        <f>((L875+G875+H875+I875+N875+O875+P875+S875)/('Life tables'!$I$2/2))/(1+oDR)^(((cycle + 0.5)/('Life tables'!$I$2/2)))</f>
        <v>10.705313513797305</v>
      </c>
      <c r="Y875" s="31">
        <f>((uNES*L875+ uOCEX*G875+uEREX*H875+uHOEX*I875+uNES*S875+ uOCEX*N875+uEREX*O875+uHOEX*P875)/('Life tables'!$I$2/2))/(1+oDR)^(((cycle + 0.5)/('Life tables'!$I$2/2)))</f>
        <v>7.0555355183266926</v>
      </c>
      <c r="Z875" s="100">
        <f t="shared" si="239"/>
        <v>110481.7475169003</v>
      </c>
      <c r="AA875" s="107">
        <f>((L875+G875+H875+I875+N875+O875+P875+S875)/('Life tables'!$I$2/2))</f>
        <v>17.58920258879429</v>
      </c>
      <c r="AB875" s="31">
        <f>((uNES*L875+ uOCEX*G875+uEREX*H875+uHOEX*I875+uNES*S875+ uOCEX*N875+uEREX*O875+uHOEX*P875)/('Life tables'!$I$2/2))</f>
        <v>11.592490350173939</v>
      </c>
    </row>
    <row r="876" spans="1:28" x14ac:dyDescent="0.25">
      <c r="A876" s="4">
        <v>870</v>
      </c>
      <c r="C876" s="105">
        <f>IF(male=0,VLOOKUP((($A$5:$A$1570/'Life tables'!$I$2)*2)+age,lifetable,13,1),IF(male=1,VLOOKUP((($A$5:$A$1570/'Life tables'!$I$2)*2)+age,lifetable,10,1),"error"))</f>
        <v>8.3784722123148025E-4</v>
      </c>
      <c r="F876" s="96">
        <f t="shared" si="240"/>
        <v>70.468122152767165</v>
      </c>
      <c r="G876" s="96">
        <f t="shared" si="252"/>
        <v>7.0786703518995759</v>
      </c>
      <c r="H876" s="96">
        <f t="shared" si="241"/>
        <v>0.40426877421246188</v>
      </c>
      <c r="I876" s="96">
        <f t="shared" si="242"/>
        <v>0.1619866744980662</v>
      </c>
      <c r="J876" s="96">
        <f t="shared" si="253"/>
        <v>6.5446800169658509E-2</v>
      </c>
      <c r="K876" s="96">
        <f t="shared" si="243"/>
        <v>0.16926703215860991</v>
      </c>
      <c r="L876" s="96">
        <f t="shared" si="244"/>
        <v>62.588482519828794</v>
      </c>
      <c r="M876" s="96">
        <f t="shared" si="245"/>
        <v>388.10789368085381</v>
      </c>
      <c r="N876" s="96">
        <f t="shared" si="254"/>
        <v>37.375631046696945</v>
      </c>
      <c r="O876" s="96">
        <f t="shared" si="246"/>
        <v>0.89215243890732532</v>
      </c>
      <c r="P876" s="96">
        <f t="shared" si="247"/>
        <v>0.89215243890732532</v>
      </c>
      <c r="Q876" s="96">
        <f t="shared" si="255"/>
        <v>0.357985163756461</v>
      </c>
      <c r="R876" s="96">
        <f t="shared" si="238"/>
        <v>6.9935044887549813E-2</v>
      </c>
      <c r="S876" s="96">
        <f t="shared" si="248"/>
        <v>348.52003754769822</v>
      </c>
      <c r="T876" s="96">
        <f t="shared" si="249"/>
        <v>177.47525564894744</v>
      </c>
      <c r="U876" s="96">
        <f t="shared" si="250"/>
        <v>364.61136255840466</v>
      </c>
      <c r="V876" s="32">
        <f t="shared" si="251"/>
        <v>1000.0000000000007</v>
      </c>
      <c r="W876" s="100">
        <f>IF(A876=1,((cPH1_+cPHr+(cNES*L876+(cNES+cOSEX)*G876+(cNES+cEREX)*H876+(cNES+cHOEX)*I876+(cNES+cNES)*S876+(cNES+cOSEX)*N876+(cNES+cEREX)*O876+(cNES+cHOEX)*P876)))/(1+cDR)^(A$6:A$65537 + 0.5),(cPHr+(cNES*L876+(cNES+cOSEX)*G876+(cNES+cEREX)*H876+(cNES+cHOEX)*I876+(cNES+cNES)*S876+(cNES+cOSEX)*N876+(cNES+cEREX)*O876+(cNES+cHOEX)*P876))/(1+cDR)^(((cycle + 0.5)/('Life tables'!$I$2/2))))</f>
        <v>15766.119292444775</v>
      </c>
      <c r="X876" s="107">
        <f>((L876+G876+H876+I876+N876+O876+P876+S876)/('Life tables'!$I$2/2))/(1+oDR)^(((cycle + 0.5)/('Life tables'!$I$2/2)))</f>
        <v>10.683741627104581</v>
      </c>
      <c r="Y876" s="31">
        <f>((uNES*L876+ uOCEX*G876+uEREX*H876+uHOEX*I876+uNES*S876+ uOCEX*N876+uEREX*O876+uHOEX*P876)/('Life tables'!$I$2/2))/(1+oDR)^(((cycle + 0.5)/('Life tables'!$I$2/2)))</f>
        <v>7.0413181670802363</v>
      </c>
      <c r="Z876" s="100">
        <f t="shared" si="239"/>
        <v>110322.14292613399</v>
      </c>
      <c r="AA876" s="107">
        <f>((L876+G876+H876+I876+N876+O876+P876+S876)/('Life tables'!$I$2/2))</f>
        <v>17.563786509482547</v>
      </c>
      <c r="AB876" s="31">
        <f>((uNES*L876+ uOCEX*G876+uEREX*H876+uHOEX*I876+uNES*S876+ uOCEX*N876+uEREX*O876+uHOEX*P876)/('Life tables'!$I$2/2))</f>
        <v>11.575739413070666</v>
      </c>
    </row>
    <row r="877" spans="1:28" x14ac:dyDescent="0.25">
      <c r="A877" s="4">
        <v>871</v>
      </c>
      <c r="C877" s="105">
        <f>IF(male=0,VLOOKUP((($A$5:$A$1570/'Life tables'!$I$2)*2)+age,lifetable,13,1),IF(male=1,VLOOKUP((($A$5:$A$1570/'Life tables'!$I$2)*2)+age,lifetable,10,1),"error"))</f>
        <v>8.3784722123148025E-4</v>
      </c>
      <c r="F877" s="96">
        <f t="shared" si="240"/>
        <v>70.366263913074633</v>
      </c>
      <c r="G877" s="96">
        <f t="shared" si="252"/>
        <v>7.0684384785449108</v>
      </c>
      <c r="H877" s="96">
        <f t="shared" si="241"/>
        <v>0.40368442338195915</v>
      </c>
      <c r="I877" s="96">
        <f t="shared" si="242"/>
        <v>0.16175253064671946</v>
      </c>
      <c r="J877" s="96">
        <f t="shared" si="253"/>
        <v>6.5352200006419614E-2</v>
      </c>
      <c r="K877" s="96">
        <f t="shared" si="243"/>
        <v>0.16902236490472344</v>
      </c>
      <c r="L877" s="96">
        <f t="shared" si="244"/>
        <v>62.498013915589901</v>
      </c>
      <c r="M877" s="96">
        <f t="shared" si="245"/>
        <v>387.5471178795741</v>
      </c>
      <c r="N877" s="96">
        <f t="shared" si="254"/>
        <v>37.321627122041448</v>
      </c>
      <c r="O877" s="96">
        <f t="shared" si="246"/>
        <v>0.89086337082358447</v>
      </c>
      <c r="P877" s="96">
        <f t="shared" si="247"/>
        <v>0.89086337082358447</v>
      </c>
      <c r="Q877" s="96">
        <f t="shared" si="255"/>
        <v>0.35746791218719287</v>
      </c>
      <c r="R877" s="96">
        <f t="shared" si="238"/>
        <v>6.9833995974417959E-2</v>
      </c>
      <c r="S877" s="96">
        <f t="shared" si="248"/>
        <v>348.0164621077239</v>
      </c>
      <c r="T877" s="96">
        <f t="shared" si="249"/>
        <v>177.89807576114106</v>
      </c>
      <c r="U877" s="96">
        <f t="shared" si="250"/>
        <v>364.8502189192838</v>
      </c>
      <c r="V877" s="32">
        <f t="shared" si="251"/>
        <v>1000.0000000000009</v>
      </c>
      <c r="W877" s="100">
        <f>IF(A877=1,((cPH1_+cPHr+(cNES*L877+(cNES+cOSEX)*G877+(cNES+cEREX)*H877+(cNES+cHOEX)*I877+(cNES+cNES)*S877+(cNES+cOSEX)*N877+(cNES+cEREX)*O877+(cNES+cHOEX)*P877)))/(1+cDR)^(A$6:A$65537 + 0.5),(cPHr+(cNES*L877+(cNES+cOSEX)*G877+(cNES+cEREX)*H877+(cNES+cHOEX)*I877+(cNES+cNES)*S877+(cNES+cOSEX)*N877+(cNES+cEREX)*O877+(cNES+cHOEX)*P877))/(1+cDR)^(((cycle + 0.5)/('Life tables'!$I$2/2))))</f>
        <v>15708.196555826724</v>
      </c>
      <c r="X877" s="107">
        <f>((L877+G877+H877+I877+N877+O877+P877+S877)/('Life tables'!$I$2/2))/(1+oDR)^(((cycle + 0.5)/('Life tables'!$I$2/2)))</f>
        <v>10.662213210852396</v>
      </c>
      <c r="Y877" s="31">
        <f>((uNES*L877+ uOCEX*G877+uEREX*H877+uHOEX*I877+uNES*S877+ uOCEX*N877+uEREX*O877+uHOEX*P877)/('Life tables'!$I$2/2))/(1+oDR)^(((cycle + 0.5)/('Life tables'!$I$2/2)))</f>
        <v>7.0271294657860599</v>
      </c>
      <c r="Z877" s="100">
        <f t="shared" si="239"/>
        <v>110162.76881726175</v>
      </c>
      <c r="AA877" s="107">
        <f>((L877+G877+H877+I877+N877+O877+P877+S877)/('Life tables'!$I$2/2))</f>
        <v>17.538407158772372</v>
      </c>
      <c r="AB877" s="31">
        <f>((uNES*L877+ uOCEX*G877+uEREX*H877+uHOEX*I877+uNES*S877+ uOCEX*N877+uEREX*O877+uHOEX*P877)/('Life tables'!$I$2/2))</f>
        <v>11.559012682556331</v>
      </c>
    </row>
    <row r="878" spans="1:28" x14ac:dyDescent="0.25">
      <c r="A878" s="4">
        <v>872</v>
      </c>
      <c r="C878" s="105">
        <f>IF(male=0,VLOOKUP((($A$5:$A$1570/'Life tables'!$I$2)*2)+age,lifetable,13,1),IF(male=1,VLOOKUP((($A$5:$A$1570/'Life tables'!$I$2)*2)+age,lifetable,10,1),"error"))</f>
        <v>8.3784722123148025E-4</v>
      </c>
      <c r="F878" s="96">
        <f t="shared" si="240"/>
        <v>70.264554435794636</v>
      </c>
      <c r="G878" s="96">
        <f t="shared" si="252"/>
        <v>7.0582215486859265</v>
      </c>
      <c r="H878" s="96">
        <f t="shared" si="241"/>
        <v>0.403100925986972</v>
      </c>
      <c r="I878" s="96">
        <f t="shared" si="242"/>
        <v>0.16151872875891257</v>
      </c>
      <c r="J878" s="96">
        <f t="shared" si="253"/>
        <v>6.5257738005282784E-2</v>
      </c>
      <c r="K878" s="96">
        <f t="shared" si="243"/>
        <v>0.16877805498364643</v>
      </c>
      <c r="L878" s="96">
        <f t="shared" si="244"/>
        <v>62.407677439373899</v>
      </c>
      <c r="M878" s="96">
        <f t="shared" si="245"/>
        <v>386.9871508837814</v>
      </c>
      <c r="N878" s="96">
        <f t="shared" si="254"/>
        <v>37.267701087106722</v>
      </c>
      <c r="O878" s="96">
        <f t="shared" si="246"/>
        <v>0.88957616195940481</v>
      </c>
      <c r="P878" s="96">
        <f t="shared" si="247"/>
        <v>0.88957616195940481</v>
      </c>
      <c r="Q878" s="96">
        <f t="shared" si="255"/>
        <v>0.35695140664852448</v>
      </c>
      <c r="R878" s="96">
        <f t="shared" si="238"/>
        <v>6.9733092803871993E-2</v>
      </c>
      <c r="S878" s="96">
        <f t="shared" si="248"/>
        <v>347.51361297330345</v>
      </c>
      <c r="T878" s="96">
        <f t="shared" si="249"/>
        <v>178.32028490579486</v>
      </c>
      <c r="U878" s="96">
        <f t="shared" si="250"/>
        <v>365.08873006707131</v>
      </c>
      <c r="V878" s="32">
        <f t="shared" si="251"/>
        <v>1000.0000000000009</v>
      </c>
      <c r="W878" s="100">
        <f>IF(A878=1,((cPH1_+cPHr+(cNES*L878+(cNES+cOSEX)*G878+(cNES+cEREX)*H878+(cNES+cHOEX)*I878+(cNES+cNES)*S878+(cNES+cOSEX)*N878+(cNES+cEREX)*O878+(cNES+cHOEX)*P878)))/(1+cDR)^(A$6:A$65537 + 0.5),(cPHr+(cNES*L878+(cNES+cOSEX)*G878+(cNES+cEREX)*H878+(cNES+cHOEX)*I878+(cNES+cNES)*S878+(cNES+cOSEX)*N878+(cNES+cEREX)*O878+(cNES+cHOEX)*P878))/(1+cDR)^(((cycle + 0.5)/('Life tables'!$I$2/2))))</f>
        <v>15650.486608644278</v>
      </c>
      <c r="X878" s="107">
        <f>((L878+G878+H878+I878+N878+O878+P878+S878)/('Life tables'!$I$2/2))/(1+oDR)^(((cycle + 0.5)/('Life tables'!$I$2/2)))</f>
        <v>10.640728177359202</v>
      </c>
      <c r="Y878" s="31">
        <f>((uNES*L878+ uOCEX*G878+uEREX*H878+uHOEX*I878+uNES*S878+ uOCEX*N878+uEREX*O878+uHOEX*P878)/('Life tables'!$I$2/2))/(1+oDR)^(((cycle + 0.5)/('Life tables'!$I$2/2)))</f>
        <v>7.0129693566583198</v>
      </c>
      <c r="Z878" s="100">
        <f t="shared" si="239"/>
        <v>110003.6248640336</v>
      </c>
      <c r="AA878" s="107">
        <f>((L878+G878+H878+I878+N878+O878+P878+S878)/('Life tables'!$I$2/2))</f>
        <v>17.513064483453537</v>
      </c>
      <c r="AB878" s="31">
        <f>((uNES*L878+ uOCEX*G878+uEREX*H878+uHOEX*I878+uNES*S878+ uOCEX*N878+uEREX*O878+uHOEX*P878)/('Life tables'!$I$2/2))</f>
        <v>11.542310123565409</v>
      </c>
    </row>
    <row r="879" spans="1:28" x14ac:dyDescent="0.25">
      <c r="A879" s="4">
        <v>873</v>
      </c>
      <c r="C879" s="105">
        <f>IF(male=0,VLOOKUP((($A$5:$A$1570/'Life tables'!$I$2)*2)+age,lifetable,13,1),IF(male=1,VLOOKUP((($A$5:$A$1570/'Life tables'!$I$2)*2)+age,lifetable,10,1),"error"))</f>
        <v>8.3784722123148025E-4</v>
      </c>
      <c r="F879" s="96">
        <f t="shared" si="240"/>
        <v>70.162993431110394</v>
      </c>
      <c r="G879" s="96">
        <f t="shared" si="252"/>
        <v>7.0480195332099225</v>
      </c>
      <c r="H879" s="96">
        <f t="shared" si="241"/>
        <v>0.40251828036484977</v>
      </c>
      <c r="I879" s="96">
        <f t="shared" si="242"/>
        <v>0.16128526816843711</v>
      </c>
      <c r="J879" s="96">
        <f t="shared" si="253"/>
        <v>6.516341389708262E-2</v>
      </c>
      <c r="K879" s="96">
        <f t="shared" si="243"/>
        <v>0.16853410169922828</v>
      </c>
      <c r="L879" s="96">
        <f t="shared" si="244"/>
        <v>62.317472833770871</v>
      </c>
      <c r="M879" s="96">
        <f t="shared" si="245"/>
        <v>386.42799159602424</v>
      </c>
      <c r="N879" s="96">
        <f t="shared" si="254"/>
        <v>37.213852836205824</v>
      </c>
      <c r="O879" s="96">
        <f t="shared" si="246"/>
        <v>0.88829080979204988</v>
      </c>
      <c r="P879" s="96">
        <f t="shared" si="247"/>
        <v>0.88829080979204988</v>
      </c>
      <c r="Q879" s="96">
        <f t="shared" si="255"/>
        <v>0.35643564612818252</v>
      </c>
      <c r="R879" s="96">
        <f t="shared" si="238"/>
        <v>6.9632335178156854E-2</v>
      </c>
      <c r="S879" s="96">
        <f t="shared" si="248"/>
        <v>347.01148915892799</v>
      </c>
      <c r="T879" s="96">
        <f t="shared" si="249"/>
        <v>178.74188396582014</v>
      </c>
      <c r="U879" s="96">
        <f t="shared" si="250"/>
        <v>365.32689650394872</v>
      </c>
      <c r="V879" s="32">
        <f t="shared" si="251"/>
        <v>1000.0000000000009</v>
      </c>
      <c r="W879" s="100">
        <f>IF(A879=1,((cPH1_+cPHr+(cNES*L879+(cNES+cOSEX)*G879+(cNES+cEREX)*H879+(cNES+cHOEX)*I879+(cNES+cNES)*S879+(cNES+cOSEX)*N879+(cNES+cEREX)*O879+(cNES+cHOEX)*P879)))/(1+cDR)^(A$6:A$65537 + 0.5),(cPHr+(cNES*L879+(cNES+cOSEX)*G879+(cNES+cEREX)*H879+(cNES+cHOEX)*I879+(cNES+cNES)*S879+(cNES+cOSEX)*N879+(cNES+cEREX)*O879+(cNES+cHOEX)*P879))/(1+cDR)^(((cycle + 0.5)/('Life tables'!$I$2/2))))</f>
        <v>15592.988670093589</v>
      </c>
      <c r="X879" s="107">
        <f>((L879+G879+H879+I879+N879+O879+P879+S879)/('Life tables'!$I$2/2))/(1+oDR)^(((cycle + 0.5)/('Life tables'!$I$2/2)))</f>
        <v>10.619286439124247</v>
      </c>
      <c r="Y879" s="31">
        <f>((uNES*L879+ uOCEX*G879+uEREX*H879+uHOEX*I879+uNES*S879+ uOCEX*N879+uEREX*O879+uHOEX*P879)/('Life tables'!$I$2/2))/(1+oDR)^(((cycle + 0.5)/('Life tables'!$I$2/2)))</f>
        <v>6.9988377820302254</v>
      </c>
      <c r="Z879" s="100">
        <f t="shared" si="239"/>
        <v>109844.71074034896</v>
      </c>
      <c r="AA879" s="107">
        <f>((L879+G879+H879+I879+N879+O879+P879+S879)/('Life tables'!$I$2/2))</f>
        <v>17.487758430399232</v>
      </c>
      <c r="AB879" s="31">
        <f>((uNES*L879+ uOCEX*G879+uEREX*H879+uHOEX*I879+uNES*S879+ uOCEX*N879+uEREX*O879+uHOEX*P879)/('Life tables'!$I$2/2))</f>
        <v>11.525631701087191</v>
      </c>
    </row>
    <row r="880" spans="1:28" x14ac:dyDescent="0.25">
      <c r="A880" s="4">
        <v>874</v>
      </c>
      <c r="C880" s="105">
        <f>IF(male=0,VLOOKUP((($A$5:$A$1570/'Life tables'!$I$2)*2)+age,lifetable,13,1),IF(male=1,VLOOKUP((($A$5:$A$1570/'Life tables'!$I$2)*2)+age,lifetable,10,1),"error"))</f>
        <v>8.3784722123148025E-4</v>
      </c>
      <c r="F880" s="96">
        <f t="shared" si="240"/>
        <v>70.061580613171841</v>
      </c>
      <c r="G880" s="96">
        <f t="shared" si="252"/>
        <v>7.0378324034026614</v>
      </c>
      <c r="H880" s="96">
        <f t="shared" si="241"/>
        <v>0.40193648487569839</v>
      </c>
      <c r="I880" s="96">
        <f t="shared" si="242"/>
        <v>0.16105214821820299</v>
      </c>
      <c r="J880" s="96">
        <f t="shared" si="253"/>
        <v>6.5069227416337819E-2</v>
      </c>
      <c r="K880" s="96">
        <f t="shared" si="243"/>
        <v>0.16829050436484652</v>
      </c>
      <c r="L880" s="96">
        <f t="shared" si="244"/>
        <v>62.227399844894094</v>
      </c>
      <c r="M880" s="96">
        <f t="shared" si="245"/>
        <v>385.86963891706017</v>
      </c>
      <c r="N880" s="96">
        <f t="shared" si="254"/>
        <v>37.160082263479325</v>
      </c>
      <c r="O880" s="96">
        <f t="shared" si="246"/>
        <v>0.88700731179466608</v>
      </c>
      <c r="P880" s="96">
        <f t="shared" si="247"/>
        <v>0.88700731179466608</v>
      </c>
      <c r="Q880" s="96">
        <f t="shared" si="255"/>
        <v>0.35592062961224119</v>
      </c>
      <c r="R880" s="96">
        <f t="shared" si="238"/>
        <v>6.9531722899194695E-2</v>
      </c>
      <c r="S880" s="96">
        <f t="shared" si="248"/>
        <v>346.5100896774801</v>
      </c>
      <c r="T880" s="96">
        <f t="shared" si="249"/>
        <v>179.16287382284872</v>
      </c>
      <c r="U880" s="96">
        <f t="shared" si="250"/>
        <v>365.56471873121274</v>
      </c>
      <c r="V880" s="32">
        <f t="shared" si="251"/>
        <v>1000.0000000000009</v>
      </c>
      <c r="W880" s="100">
        <f>IF(A880=1,((cPH1_+cPHr+(cNES*L880+(cNES+cOSEX)*G880+(cNES+cEREX)*H880+(cNES+cHOEX)*I880+(cNES+cNES)*S880+(cNES+cOSEX)*N880+(cNES+cEREX)*O880+(cNES+cHOEX)*P880)))/(1+cDR)^(A$6:A$65537 + 0.5),(cPHr+(cNES*L880+(cNES+cOSEX)*G880+(cNES+cEREX)*H880+(cNES+cHOEX)*I880+(cNES+cNES)*S880+(cNES+cOSEX)*N880+(cNES+cEREX)*O880+(cNES+cHOEX)*P880))/(1+cDR)^(((cycle + 0.5)/('Life tables'!$I$2/2))))</f>
        <v>15535.701962189722</v>
      </c>
      <c r="X880" s="107">
        <f>((L880+G880+H880+I880+N880+O880+P880+S880)/('Life tables'!$I$2/2))/(1+oDR)^(((cycle + 0.5)/('Life tables'!$I$2/2)))</f>
        <v>10.59788790882703</v>
      </c>
      <c r="Y880" s="31">
        <f>((uNES*L880+ uOCEX*G880+uEREX*H880+uHOEX*I880+uNES*S880+ uOCEX*N880+uEREX*O880+uHOEX*P880)/('Life tables'!$I$2/2))/(1+oDR)^(((cycle + 0.5)/('Life tables'!$I$2/2)))</f>
        <v>6.9847346843536817</v>
      </c>
      <c r="Z880" s="100">
        <f t="shared" si="239"/>
        <v>109686.026120272</v>
      </c>
      <c r="AA880" s="107">
        <f>((L880+G880+H880+I880+N880+O880+P880+S880)/('Life tables'!$I$2/2))</f>
        <v>17.462488946565664</v>
      </c>
      <c r="AB880" s="31">
        <f>((uNES*L880+ uOCEX*G880+uEREX*H880+uHOEX*I880+uNES*S880+ uOCEX*N880+uEREX*O880+uHOEX*P880)/('Life tables'!$I$2/2))</f>
        <v>11.508977380165522</v>
      </c>
    </row>
    <row r="881" spans="1:28" x14ac:dyDescent="0.25">
      <c r="A881" s="4">
        <v>875</v>
      </c>
      <c r="C881" s="105">
        <f>IF(male=0,VLOOKUP((($A$5:$A$1570/'Life tables'!$I$2)*2)+age,lifetable,13,1),IF(male=1,VLOOKUP((($A$5:$A$1570/'Life tables'!$I$2)*2)+age,lifetable,10,1),"error"))</f>
        <v>8.3784722123148025E-4</v>
      </c>
      <c r="F881" s="96">
        <f t="shared" si="240"/>
        <v>69.960315699921708</v>
      </c>
      <c r="G881" s="96">
        <f t="shared" si="252"/>
        <v>7.0276601309308981</v>
      </c>
      <c r="H881" s="96">
        <f t="shared" si="241"/>
        <v>0.40135553790138262</v>
      </c>
      <c r="I881" s="96">
        <f t="shared" si="242"/>
        <v>0.16081936825983881</v>
      </c>
      <c r="J881" s="96">
        <f t="shared" si="253"/>
        <v>6.4975178301089467E-2</v>
      </c>
      <c r="K881" s="96">
        <f t="shared" si="243"/>
        <v>0.16804726230298925</v>
      </c>
      <c r="L881" s="96">
        <f t="shared" si="244"/>
        <v>62.137458222225511</v>
      </c>
      <c r="M881" s="96">
        <f t="shared" si="245"/>
        <v>385.3120917460177</v>
      </c>
      <c r="N881" s="96">
        <f t="shared" si="254"/>
        <v>37.106389262910909</v>
      </c>
      <c r="O881" s="96">
        <f t="shared" si="246"/>
        <v>0.88572566543665499</v>
      </c>
      <c r="P881" s="96">
        <f t="shared" si="247"/>
        <v>0.88572566543665499</v>
      </c>
      <c r="Q881" s="96">
        <f t="shared" si="255"/>
        <v>0.35540635608527266</v>
      </c>
      <c r="R881" s="96">
        <f t="shared" si="238"/>
        <v>6.9431255768614142E-2</v>
      </c>
      <c r="S881" s="96">
        <f t="shared" si="248"/>
        <v>346.00941354037957</v>
      </c>
      <c r="T881" s="96">
        <f t="shared" si="249"/>
        <v>179.58325535723509</v>
      </c>
      <c r="U881" s="96">
        <f t="shared" si="250"/>
        <v>365.80219724928435</v>
      </c>
      <c r="V881" s="32">
        <f t="shared" si="251"/>
        <v>1000.0000000000009</v>
      </c>
      <c r="W881" s="100">
        <f>IF(A881=1,((cPH1_+cPHr+(cNES*L881+(cNES+cOSEX)*G881+(cNES+cEREX)*H881+(cNES+cHOEX)*I881+(cNES+cNES)*S881+(cNES+cOSEX)*N881+(cNES+cEREX)*O881+(cNES+cHOEX)*P881)))/(1+cDR)^(A$6:A$65537 + 0.5),(cPHr+(cNES*L881+(cNES+cOSEX)*G881+(cNES+cEREX)*H881+(cNES+cHOEX)*I881+(cNES+cNES)*S881+(cNES+cOSEX)*N881+(cNES+cEREX)*O881+(cNES+cHOEX)*P881))/(1+cDR)^(((cycle + 0.5)/('Life tables'!$I$2/2))))</f>
        <v>15478.625709758764</v>
      </c>
      <c r="X881" s="107">
        <f>((L881+G881+H881+I881+N881+O881+P881+S881)/('Life tables'!$I$2/2))/(1+oDR)^(((cycle + 0.5)/('Life tables'!$I$2/2)))</f>
        <v>10.576532499326744</v>
      </c>
      <c r="Y881" s="31">
        <f>((uNES*L881+ uOCEX*G881+uEREX*H881+uHOEX*I881+uNES*S881+ uOCEX*N881+uEREX*O881+uHOEX*P881)/('Life tables'!$I$2/2))/(1+oDR)^(((cycle + 0.5)/('Life tables'!$I$2/2)))</f>
        <v>6.9706600061989157</v>
      </c>
      <c r="Z881" s="100">
        <f t="shared" si="239"/>
        <v>109527.57067804568</v>
      </c>
      <c r="AA881" s="107">
        <f>((L881+G881+H881+I881+N881+O881+P881+S881)/('Life tables'!$I$2/2))</f>
        <v>17.437255978991633</v>
      </c>
      <c r="AB881" s="31">
        <f>((uNES*L881+ uOCEX*G881+uEREX*H881+uHOEX*I881+uNES*S881+ uOCEX*N881+uEREX*O881+uHOEX*P881)/('Life tables'!$I$2/2))</f>
        <v>11.49234712589851</v>
      </c>
    </row>
    <row r="882" spans="1:28" x14ac:dyDescent="0.25">
      <c r="A882" s="4">
        <v>876</v>
      </c>
      <c r="C882" s="105">
        <f>IF(male=0,VLOOKUP((($A$5:$A$1570/'Life tables'!$I$2)*2)+age,lifetable,13,1),IF(male=1,VLOOKUP((($A$5:$A$1570/'Life tables'!$I$2)*2)+age,lifetable,10,1),"error"))</f>
        <v>8.3784722123148025E-4</v>
      </c>
      <c r="F882" s="96">
        <f t="shared" si="240"/>
        <v>69.859198412929842</v>
      </c>
      <c r="G882" s="96">
        <f t="shared" si="252"/>
        <v>7.0175026878257434</v>
      </c>
      <c r="H882" s="96">
        <f t="shared" si="241"/>
        <v>0.40077543784457581</v>
      </c>
      <c r="I882" s="96">
        <f t="shared" si="242"/>
        <v>0.16058692765331081</v>
      </c>
      <c r="J882" s="96">
        <f t="shared" si="253"/>
        <v>6.4881266292747472E-2</v>
      </c>
      <c r="K882" s="96">
        <f t="shared" si="243"/>
        <v>0.16780437484485691</v>
      </c>
      <c r="L882" s="96">
        <f t="shared" si="244"/>
        <v>62.04764771846861</v>
      </c>
      <c r="M882" s="96">
        <f t="shared" si="245"/>
        <v>384.75534898055156</v>
      </c>
      <c r="N882" s="96">
        <f t="shared" si="254"/>
        <v>37.052773728342338</v>
      </c>
      <c r="O882" s="96">
        <f t="shared" si="246"/>
        <v>0.88444586818403048</v>
      </c>
      <c r="P882" s="96">
        <f t="shared" si="247"/>
        <v>0.88444586818403048</v>
      </c>
      <c r="Q882" s="96">
        <f t="shared" si="255"/>
        <v>0.35489282453048926</v>
      </c>
      <c r="R882" s="96">
        <f t="shared" si="238"/>
        <v>6.9330933587778226E-2</v>
      </c>
      <c r="S882" s="96">
        <f t="shared" si="248"/>
        <v>345.50945975772288</v>
      </c>
      <c r="T882" s="96">
        <f t="shared" si="249"/>
        <v>180.00302944805833</v>
      </c>
      <c r="U882" s="96">
        <f t="shared" si="250"/>
        <v>366.03933255771699</v>
      </c>
      <c r="V882" s="32">
        <f t="shared" si="251"/>
        <v>1000.0000000000008</v>
      </c>
      <c r="W882" s="100">
        <f>IF(A882=1,((cPH1_+cPHr+(cNES*L882+(cNES+cOSEX)*G882+(cNES+cEREX)*H882+(cNES+cHOEX)*I882+(cNES+cNES)*S882+(cNES+cOSEX)*N882+(cNES+cEREX)*O882+(cNES+cHOEX)*P882)))/(1+cDR)^(A$6:A$65537 + 0.5),(cPHr+(cNES*L882+(cNES+cOSEX)*G882+(cNES+cEREX)*H882+(cNES+cHOEX)*I882+(cNES+cNES)*S882+(cNES+cOSEX)*N882+(cNES+cEREX)*O882+(cNES+cHOEX)*P882))/(1+cDR)^(((cycle + 0.5)/('Life tables'!$I$2/2))))</f>
        <v>15421.759140429875</v>
      </c>
      <c r="X882" s="107">
        <f>((L882+G882+H882+I882+N882+O882+P882+S882)/('Life tables'!$I$2/2))/(1+oDR)^(((cycle + 0.5)/('Life tables'!$I$2/2)))</f>
        <v>10.55522012366173</v>
      </c>
      <c r="Y882" s="31">
        <f>((uNES*L882+ uOCEX*G882+uEREX*H882+uHOEX*I882+uNES*S882+ uOCEX*N882+uEREX*O882+uHOEX*P882)/('Life tables'!$I$2/2))/(1+oDR)^(((cycle + 0.5)/('Life tables'!$I$2/2)))</f>
        <v>6.9566136902541409</v>
      </c>
      <c r="Z882" s="100">
        <f t="shared" si="239"/>
        <v>109369.34408810541</v>
      </c>
      <c r="AA882" s="107">
        <f>((L882+G882+H882+I882+N882+O882+P882+S882)/('Life tables'!$I$2/2))</f>
        <v>17.412059474798124</v>
      </c>
      <c r="AB882" s="31">
        <f>((uNES*L882+ uOCEX*G882+uEREX*H882+uHOEX*I882+uNES*S882+ uOCEX*N882+uEREX*O882+uHOEX*P882)/('Life tables'!$I$2/2))</f>
        <v>11.475740903438297</v>
      </c>
    </row>
    <row r="883" spans="1:28" x14ac:dyDescent="0.25">
      <c r="A883" s="4">
        <v>877</v>
      </c>
      <c r="C883" s="105">
        <f>IF(male=0,VLOOKUP((($A$5:$A$1570/'Life tables'!$I$2)*2)+age,lifetable,13,1),IF(male=1,VLOOKUP((($A$5:$A$1570/'Life tables'!$I$2)*2)+age,lifetable,10,1),"error"))</f>
        <v>8.3784722123148025E-4</v>
      </c>
      <c r="F883" s="96">
        <f t="shared" si="240"/>
        <v>69.75822847723542</v>
      </c>
      <c r="G883" s="96">
        <f t="shared" si="252"/>
        <v>7.0073600464668058</v>
      </c>
      <c r="H883" s="96">
        <f t="shared" si="241"/>
        <v>0.40019618312785432</v>
      </c>
      <c r="I883" s="96">
        <f t="shared" si="242"/>
        <v>0.16035482576656029</v>
      </c>
      <c r="J883" s="96">
        <f t="shared" si="253"/>
        <v>6.47874911359438E-2</v>
      </c>
      <c r="K883" s="96">
        <f t="shared" si="243"/>
        <v>0.1675618413299835</v>
      </c>
      <c r="L883" s="96">
        <f t="shared" si="244"/>
        <v>61.957968089408276</v>
      </c>
      <c r="M883" s="96">
        <f t="shared" si="245"/>
        <v>384.19940951699004</v>
      </c>
      <c r="N883" s="96">
        <f t="shared" si="254"/>
        <v>36.999235553487644</v>
      </c>
      <c r="O883" s="96">
        <f t="shared" si="246"/>
        <v>0.88316791749975743</v>
      </c>
      <c r="P883" s="96">
        <f t="shared" si="247"/>
        <v>0.88316791749975743</v>
      </c>
      <c r="Q883" s="96">
        <f t="shared" si="255"/>
        <v>0.35438003392988021</v>
      </c>
      <c r="R883" s="96">
        <f t="shared" si="238"/>
        <v>6.9230756157811019E-2</v>
      </c>
      <c r="S883" s="96">
        <f t="shared" si="248"/>
        <v>345.01022733841523</v>
      </c>
      <c r="T883" s="96">
        <f t="shared" si="249"/>
        <v>180.42219697312416</v>
      </c>
      <c r="U883" s="96">
        <f t="shared" si="250"/>
        <v>366.2761251552048</v>
      </c>
      <c r="V883" s="32">
        <f t="shared" si="251"/>
        <v>1000.0000000000009</v>
      </c>
      <c r="W883" s="100">
        <f>IF(A883=1,((cPH1_+cPHr+(cNES*L883+(cNES+cOSEX)*G883+(cNES+cEREX)*H883+(cNES+cHOEX)*I883+(cNES+cNES)*S883+(cNES+cOSEX)*N883+(cNES+cEREX)*O883+(cNES+cHOEX)*P883)))/(1+cDR)^(A$6:A$65537 + 0.5),(cPHr+(cNES*L883+(cNES+cOSEX)*G883+(cNES+cEREX)*H883+(cNES+cHOEX)*I883+(cNES+cNES)*S883+(cNES+cOSEX)*N883+(cNES+cEREX)*O883+(cNES+cHOEX)*P883))/(1+cDR)^(((cycle + 0.5)/('Life tables'!$I$2/2))))</f>
        <v>15365.101484627174</v>
      </c>
      <c r="X883" s="107">
        <f>((L883+G883+H883+I883+N883+O883+P883+S883)/('Life tables'!$I$2/2))/(1+oDR)^(((cycle + 0.5)/('Life tables'!$I$2/2)))</f>
        <v>10.533950695048953</v>
      </c>
      <c r="Y883" s="31">
        <f>((uNES*L883+ uOCEX*G883+uEREX*H883+uHOEX*I883+uNES*S883+ uOCEX*N883+uEREX*O883+uHOEX*P883)/('Life tables'!$I$2/2))/(1+oDR)^(((cycle + 0.5)/('Life tables'!$I$2/2)))</f>
        <v>6.942595679325188</v>
      </c>
      <c r="Z883" s="100">
        <f t="shared" si="239"/>
        <v>109211.34602509205</v>
      </c>
      <c r="AA883" s="107">
        <f>((L883+G883+H883+I883+N883+O883+P883+S883)/('Life tables'!$I$2/2))</f>
        <v>17.386899381187927</v>
      </c>
      <c r="AB883" s="31">
        <f>((uNES*L883+ uOCEX*G883+uEREX*H883+uHOEX*I883+uNES*S883+ uOCEX*N883+uEREX*O883+uHOEX*P883)/('Life tables'!$I$2/2))</f>
        <v>11.459158677990768</v>
      </c>
    </row>
    <row r="884" spans="1:28" x14ac:dyDescent="0.25">
      <c r="A884" s="4">
        <v>878</v>
      </c>
      <c r="C884" s="105">
        <f>IF(male=0,VLOOKUP((($A$5:$A$1570/'Life tables'!$I$2)*2)+age,lifetable,13,1),IF(male=1,VLOOKUP((($A$5:$A$1570/'Life tables'!$I$2)*2)+age,lifetable,10,1),"error"))</f>
        <v>8.3784722123148025E-4</v>
      </c>
      <c r="F884" s="96">
        <f t="shared" si="240"/>
        <v>69.65740562119656</v>
      </c>
      <c r="G884" s="96">
        <f t="shared" si="252"/>
        <v>6.9972321795670904</v>
      </c>
      <c r="H884" s="96">
        <f t="shared" si="241"/>
        <v>0.39961777219283512</v>
      </c>
      <c r="I884" s="96">
        <f t="shared" si="242"/>
        <v>0.16012306197515788</v>
      </c>
      <c r="J884" s="96">
        <f t="shared" si="253"/>
        <v>6.4693852578392844E-2</v>
      </c>
      <c r="K884" s="96">
        <f t="shared" si="243"/>
        <v>0.16731966110587515</v>
      </c>
      <c r="L884" s="96">
        <f t="shared" si="244"/>
        <v>61.868419093777206</v>
      </c>
      <c r="M884" s="96">
        <f t="shared" si="245"/>
        <v>383.64427225047535</v>
      </c>
      <c r="N884" s="96">
        <f t="shared" si="254"/>
        <v>36.94577463194662</v>
      </c>
      <c r="O884" s="96">
        <f t="shared" si="246"/>
        <v>0.88189181084407398</v>
      </c>
      <c r="P884" s="96">
        <f t="shared" si="247"/>
        <v>0.88189181084407398</v>
      </c>
      <c r="Q884" s="96">
        <f t="shared" si="255"/>
        <v>0.35386798326434027</v>
      </c>
      <c r="R884" s="96">
        <f t="shared" si="238"/>
        <v>6.9130723279622816E-2</v>
      </c>
      <c r="S884" s="96">
        <f t="shared" si="248"/>
        <v>344.51171529029665</v>
      </c>
      <c r="T884" s="96">
        <f t="shared" si="249"/>
        <v>180.84075880896688</v>
      </c>
      <c r="U884" s="96">
        <f t="shared" si="250"/>
        <v>366.51257553959027</v>
      </c>
      <c r="V884" s="32">
        <f t="shared" si="251"/>
        <v>1000.0000000000009</v>
      </c>
      <c r="W884" s="100">
        <f>IF(A884=1,((cPH1_+cPHr+(cNES*L884+(cNES+cOSEX)*G884+(cNES+cEREX)*H884+(cNES+cHOEX)*I884+(cNES+cNES)*S884+(cNES+cOSEX)*N884+(cNES+cEREX)*O884+(cNES+cHOEX)*P884)))/(1+cDR)^(A$6:A$65537 + 0.5),(cPHr+(cNES*L884+(cNES+cOSEX)*G884+(cNES+cEREX)*H884+(cNES+cHOEX)*I884+(cNES+cNES)*S884+(cNES+cOSEX)*N884+(cNES+cEREX)*O884+(cNES+cHOEX)*P884))/(1+cDR)^(((cycle + 0.5)/('Life tables'!$I$2/2))))</f>
        <v>15308.651975561646</v>
      </c>
      <c r="X884" s="107">
        <f>((L884+G884+H884+I884+N884+O884+P884+S884)/('Life tables'!$I$2/2))/(1+oDR)^(((cycle + 0.5)/('Life tables'!$I$2/2)))</f>
        <v>10.512724126883469</v>
      </c>
      <c r="Y884" s="31">
        <f>((uNES*L884+ uOCEX*G884+uEREX*H884+uHOEX*I884+uNES*S884+ uOCEX*N884+uEREX*O884+uHOEX*P884)/('Life tables'!$I$2/2))/(1+oDR)^(((cycle + 0.5)/('Life tables'!$I$2/2)))</f>
        <v>6.9286059163351927</v>
      </c>
      <c r="Z884" s="100">
        <f t="shared" si="239"/>
        <v>109053.57616386408</v>
      </c>
      <c r="AA884" s="107">
        <f>((L884+G884+H884+I884+N884+O884+P884+S884)/('Life tables'!$I$2/2))</f>
        <v>17.361775645445256</v>
      </c>
      <c r="AB884" s="31">
        <f>((uNES*L884+ uOCEX*G884+uEREX*H884+uHOEX*I884+uNES*S884+ uOCEX*N884+uEREX*O884+uHOEX*P884)/('Life tables'!$I$2/2))</f>
        <v>11.442600414815363</v>
      </c>
    </row>
    <row r="885" spans="1:28" x14ac:dyDescent="0.25">
      <c r="A885" s="4">
        <v>879</v>
      </c>
      <c r="C885" s="105">
        <f>IF(male=0,VLOOKUP((($A$5:$A$1570/'Life tables'!$I$2)*2)+age,lifetable,13,1),IF(male=1,VLOOKUP((($A$5:$A$1570/'Life tables'!$I$2)*2)+age,lifetable,10,1),"error"))</f>
        <v>8.3784722123148025E-4</v>
      </c>
      <c r="F885" s="96">
        <f t="shared" si="240"/>
        <v>69.556729576346982</v>
      </c>
      <c r="G885" s="96">
        <f t="shared" si="252"/>
        <v>6.9871190601585971</v>
      </c>
      <c r="H885" s="96">
        <f t="shared" si="241"/>
        <v>0.39904020349935321</v>
      </c>
      <c r="I885" s="96">
        <f t="shared" si="242"/>
        <v>0.15989163566197409</v>
      </c>
      <c r="J885" s="96">
        <f t="shared" si="253"/>
        <v>6.4600350370758342E-2</v>
      </c>
      <c r="K885" s="96">
        <f t="shared" si="243"/>
        <v>0.16707783352766592</v>
      </c>
      <c r="L885" s="96">
        <f t="shared" si="244"/>
        <v>61.779000493128635</v>
      </c>
      <c r="M885" s="96">
        <f t="shared" si="245"/>
        <v>383.08993607509677</v>
      </c>
      <c r="N885" s="96">
        <f t="shared" si="254"/>
        <v>36.892390857217663</v>
      </c>
      <c r="O885" s="96">
        <f t="shared" si="246"/>
        <v>0.880617545674798</v>
      </c>
      <c r="P885" s="96">
        <f t="shared" si="247"/>
        <v>0.880617545674798</v>
      </c>
      <c r="Q885" s="96">
        <f t="shared" si="255"/>
        <v>0.35335667151379335</v>
      </c>
      <c r="R885" s="96">
        <f t="shared" si="238"/>
        <v>6.9030834753934206E-2</v>
      </c>
      <c r="S885" s="96">
        <f t="shared" si="248"/>
        <v>344.01392262026178</v>
      </c>
      <c r="T885" s="96">
        <f t="shared" si="249"/>
        <v>181.25871583085143</v>
      </c>
      <c r="U885" s="96">
        <f t="shared" si="250"/>
        <v>366.74868420787186</v>
      </c>
      <c r="V885" s="32">
        <f t="shared" si="251"/>
        <v>1000.0000000000009</v>
      </c>
      <c r="W885" s="100">
        <f>IF(A885=1,((cPH1_+cPHr+(cNES*L885+(cNES+cOSEX)*G885+(cNES+cEREX)*H885+(cNES+cHOEX)*I885+(cNES+cNES)*S885+(cNES+cOSEX)*N885+(cNES+cEREX)*O885+(cNES+cHOEX)*P885)))/(1+cDR)^(A$6:A$65537 + 0.5),(cPHr+(cNES*L885+(cNES+cOSEX)*G885+(cNES+cEREX)*H885+(cNES+cHOEX)*I885+(cNES+cNES)*S885+(cNES+cOSEX)*N885+(cNES+cEREX)*O885+(cNES+cHOEX)*P885))/(1+cDR)^(((cycle + 0.5)/('Life tables'!$I$2/2))))</f>
        <v>15252.409849222846</v>
      </c>
      <c r="X885" s="107">
        <f>((L885+G885+H885+I885+N885+O885+P885+S885)/('Life tables'!$I$2/2))/(1+oDR)^(((cycle + 0.5)/('Life tables'!$I$2/2)))</f>
        <v>10.491540332737934</v>
      </c>
      <c r="Y885" s="31">
        <f>((uNES*L885+ uOCEX*G885+uEREX*H885+uHOEX*I885+uNES*S885+ uOCEX*N885+uEREX*O885+uHOEX*P885)/('Life tables'!$I$2/2))/(1+oDR)^(((cycle + 0.5)/('Life tables'!$I$2/2)))</f>
        <v>6.9146443443242473</v>
      </c>
      <c r="Z885" s="100">
        <f t="shared" si="239"/>
        <v>108896.0341795092</v>
      </c>
      <c r="AA885" s="107">
        <f>((L885+G885+H885+I885+N885+O885+P885+S885)/('Life tables'!$I$2/2))</f>
        <v>17.336688214935403</v>
      </c>
      <c r="AB885" s="31">
        <f>((uNES*L885+ uOCEX*G885+uEREX*H885+uHOEX*I885+uNES*S885+ uOCEX*N885+uEREX*O885+uHOEX*P885)/('Life tables'!$I$2/2))</f>
        <v>11.426066079224814</v>
      </c>
    </row>
    <row r="886" spans="1:28" x14ac:dyDescent="0.25">
      <c r="A886" s="4">
        <v>880</v>
      </c>
      <c r="C886" s="105">
        <f>IF(male=0,VLOOKUP((($A$5:$A$1570/'Life tables'!$I$2)*2)+age,lifetable,13,1),IF(male=1,VLOOKUP((($A$5:$A$1570/'Life tables'!$I$2)*2)+age,lifetable,10,1),"error"))</f>
        <v>8.3784722123148025E-4</v>
      </c>
      <c r="F886" s="96">
        <f t="shared" si="240"/>
        <v>69.456200077259624</v>
      </c>
      <c r="G886" s="96">
        <f t="shared" si="252"/>
        <v>6.9770206615786226</v>
      </c>
      <c r="H886" s="96">
        <f t="shared" si="241"/>
        <v>0.39846347552467931</v>
      </c>
      <c r="I886" s="96">
        <f t="shared" si="242"/>
        <v>0.15966054621686562</v>
      </c>
      <c r="J886" s="96">
        <f t="shared" si="253"/>
        <v>6.4506984266526665E-2</v>
      </c>
      <c r="K886" s="96">
        <f t="shared" si="243"/>
        <v>0.16683635795779025</v>
      </c>
      <c r="L886" s="96">
        <f t="shared" si="244"/>
        <v>61.689712051715141</v>
      </c>
      <c r="M886" s="96">
        <f t="shared" si="245"/>
        <v>382.53639988401795</v>
      </c>
      <c r="N886" s="96">
        <f t="shared" si="254"/>
        <v>36.839084122710048</v>
      </c>
      <c r="O886" s="96">
        <f t="shared" si="246"/>
        <v>0.87934511944761973</v>
      </c>
      <c r="P886" s="96">
        <f t="shared" si="247"/>
        <v>0.87934511944761973</v>
      </c>
      <c r="Q886" s="96">
        <f t="shared" si="255"/>
        <v>0.35284609765730945</v>
      </c>
      <c r="R886" s="96">
        <f t="shared" si="238"/>
        <v>6.8931090381298965E-2</v>
      </c>
      <c r="S886" s="96">
        <f t="shared" si="248"/>
        <v>343.51684833437406</v>
      </c>
      <c r="T886" s="96">
        <f t="shared" si="249"/>
        <v>181.67606891277526</v>
      </c>
      <c r="U886" s="96">
        <f t="shared" si="250"/>
        <v>366.98445165621092</v>
      </c>
      <c r="V886" s="32">
        <f t="shared" si="251"/>
        <v>1000.0000000000008</v>
      </c>
      <c r="W886" s="100">
        <f>IF(A886=1,((cPH1_+cPHr+(cNES*L886+(cNES+cOSEX)*G886+(cNES+cEREX)*H886+(cNES+cHOEX)*I886+(cNES+cNES)*S886+(cNES+cOSEX)*N886+(cNES+cEREX)*O886+(cNES+cHOEX)*P886)))/(1+cDR)^(A$6:A$65537 + 0.5),(cPHr+(cNES*L886+(cNES+cOSEX)*G886+(cNES+cEREX)*H886+(cNES+cHOEX)*I886+(cNES+cNES)*S886+(cNES+cOSEX)*N886+(cNES+cEREX)*O886+(cNES+cHOEX)*P886))/(1+cDR)^(((cycle + 0.5)/('Life tables'!$I$2/2))))</f>
        <v>15196.374344370673</v>
      </c>
      <c r="X886" s="107">
        <f>((L886+G886+H886+I886+N886+O886+P886+S886)/('Life tables'!$I$2/2))/(1+oDR)^(((cycle + 0.5)/('Life tables'!$I$2/2)))</f>
        <v>10.47039922636206</v>
      </c>
      <c r="Y886" s="31">
        <f>((uNES*L886+ uOCEX*G886+uEREX*H886+uHOEX*I886+uNES*S886+ uOCEX*N886+uEREX*O886+uHOEX*P886)/('Life tables'!$I$2/2))/(1+oDR)^(((cycle + 0.5)/('Life tables'!$I$2/2)))</f>
        <v>6.9007109064490653</v>
      </c>
      <c r="Z886" s="100">
        <f t="shared" si="239"/>
        <v>108738.71974735562</v>
      </c>
      <c r="AA886" s="107">
        <f>((L886+G886+H886+I886+N886+O886+P886+S886)/('Life tables'!$I$2/2))</f>
        <v>17.311637037104369</v>
      </c>
      <c r="AB886" s="31">
        <f>((uNES*L886+ uOCEX*G886+uEREX*H886+uHOEX*I886+uNES*S886+ uOCEX*N886+uEREX*O886+uHOEX*P886)/('Life tables'!$I$2/2))</f>
        <v>11.409555636584926</v>
      </c>
    </row>
    <row r="887" spans="1:28" x14ac:dyDescent="0.25">
      <c r="A887" s="4">
        <v>881</v>
      </c>
      <c r="C887" s="105">
        <f>IF(male=0,VLOOKUP((($A$5:$A$1570/'Life tables'!$I$2)*2)+age,lifetable,13,1),IF(male=1,VLOOKUP((($A$5:$A$1570/'Life tables'!$I$2)*2)+age,lifetable,10,1),"error"))</f>
        <v>8.3784722123148025E-4</v>
      </c>
      <c r="F887" s="96">
        <f t="shared" si="240"/>
        <v>69.355816861416571</v>
      </c>
      <c r="G887" s="96">
        <f t="shared" si="252"/>
        <v>6.9669369574566922</v>
      </c>
      <c r="H887" s="96">
        <f t="shared" si="241"/>
        <v>0.39788758676277358</v>
      </c>
      <c r="I887" s="96">
        <f t="shared" si="242"/>
        <v>0.15942979303637664</v>
      </c>
      <c r="J887" s="96">
        <f t="shared" si="253"/>
        <v>6.4413754021886038E-2</v>
      </c>
      <c r="K887" s="96">
        <f t="shared" si="243"/>
        <v>0.16659523376567037</v>
      </c>
      <c r="L887" s="96">
        <f t="shared" si="244"/>
        <v>61.60055353637317</v>
      </c>
      <c r="M887" s="96">
        <f t="shared" si="245"/>
        <v>381.98366256959815</v>
      </c>
      <c r="N887" s="96">
        <f t="shared" si="254"/>
        <v>36.785854321755558</v>
      </c>
      <c r="O887" s="96">
        <f t="shared" si="246"/>
        <v>0.87807452961638011</v>
      </c>
      <c r="P887" s="96">
        <f t="shared" si="247"/>
        <v>0.87807452961638011</v>
      </c>
      <c r="Q887" s="96">
        <f t="shared" si="255"/>
        <v>0.35233626067321666</v>
      </c>
      <c r="R887" s="96">
        <f t="shared" si="238"/>
        <v>6.8831489962125944E-2</v>
      </c>
      <c r="S887" s="96">
        <f t="shared" si="248"/>
        <v>343.0204914379745</v>
      </c>
      <c r="T887" s="96">
        <f t="shared" si="249"/>
        <v>182.09281892747038</v>
      </c>
      <c r="U887" s="96">
        <f t="shared" si="250"/>
        <v>367.21987837993873</v>
      </c>
      <c r="V887" s="32">
        <f t="shared" si="251"/>
        <v>1000.0000000000009</v>
      </c>
      <c r="W887" s="100">
        <f>IF(A887=1,((cPH1_+cPHr+(cNES*L887+(cNES+cOSEX)*G887+(cNES+cEREX)*H887+(cNES+cHOEX)*I887+(cNES+cNES)*S887+(cNES+cOSEX)*N887+(cNES+cEREX)*O887+(cNES+cHOEX)*P887)))/(1+cDR)^(A$6:A$65537 + 0.5),(cPHr+(cNES*L887+(cNES+cOSEX)*G887+(cNES+cEREX)*H887+(cNES+cHOEX)*I887+(cNES+cNES)*S887+(cNES+cOSEX)*N887+(cNES+cEREX)*O887+(cNES+cHOEX)*P887))/(1+cDR)^(((cycle + 0.5)/('Life tables'!$I$2/2))))</f>
        <v>15140.544702526995</v>
      </c>
      <c r="X887" s="107">
        <f>((L887+G887+H887+I887+N887+O887+P887+S887)/('Life tables'!$I$2/2))/(1+oDR)^(((cycle + 0.5)/('Life tables'!$I$2/2)))</f>
        <v>10.449300721682169</v>
      </c>
      <c r="Y887" s="31">
        <f>((uNES*L887+ uOCEX*G887+uEREX*H887+uHOEX*I887+uNES*S887+ uOCEX*N887+uEREX*O887+uHOEX*P887)/('Life tables'!$I$2/2))/(1+oDR)^(((cycle + 0.5)/('Life tables'!$I$2/2)))</f>
        <v>6.8868055459826767</v>
      </c>
      <c r="Z887" s="100">
        <f t="shared" si="239"/>
        <v>108581.6325429823</v>
      </c>
      <c r="AA887" s="107">
        <f>((L887+G887+H887+I887+N887+O887+P887+S887)/('Life tables'!$I$2/2))</f>
        <v>17.286622059478542</v>
      </c>
      <c r="AB887" s="31">
        <f>((uNES*L887+ uOCEX*G887+uEREX*H887+uHOEX*I887+uNES*S887+ uOCEX*N887+uEREX*O887+uHOEX*P887)/('Life tables'!$I$2/2))</f>
        <v>11.393069052314369</v>
      </c>
    </row>
    <row r="888" spans="1:28" x14ac:dyDescent="0.25">
      <c r="A888" s="4">
        <v>882</v>
      </c>
      <c r="C888" s="105">
        <f>IF(male=0,VLOOKUP((($A$5:$A$1570/'Life tables'!$I$2)*2)+age,lifetable,13,1),IF(male=1,VLOOKUP((($A$5:$A$1570/'Life tables'!$I$2)*2)+age,lifetable,10,1),"error"))</f>
        <v>8.3784722123148025E-4</v>
      </c>
      <c r="F888" s="96">
        <f t="shared" si="240"/>
        <v>69.25557966908508</v>
      </c>
      <c r="G888" s="96">
        <f t="shared" si="252"/>
        <v>6.9568679217021083</v>
      </c>
      <c r="H888" s="96">
        <f t="shared" si="241"/>
        <v>0.39731253572357461</v>
      </c>
      <c r="I888" s="96">
        <f t="shared" si="242"/>
        <v>0.15919937552345353</v>
      </c>
      <c r="J888" s="96">
        <f t="shared" si="253"/>
        <v>6.4320659395611407E-2</v>
      </c>
      <c r="K888" s="96">
        <f t="shared" si="243"/>
        <v>0.16635446032741866</v>
      </c>
      <c r="L888" s="96">
        <f t="shared" si="244"/>
        <v>61.511524716412914</v>
      </c>
      <c r="M888" s="96">
        <f t="shared" si="245"/>
        <v>381.43172302350666</v>
      </c>
      <c r="N888" s="96">
        <f t="shared" si="254"/>
        <v>36.73270134761956</v>
      </c>
      <c r="O888" s="96">
        <f t="shared" si="246"/>
        <v>0.87680577363333423</v>
      </c>
      <c r="P888" s="96">
        <f t="shared" si="247"/>
        <v>0.87680577363333423</v>
      </c>
      <c r="Q888" s="96">
        <f t="shared" si="255"/>
        <v>0.35182715953920646</v>
      </c>
      <c r="R888" s="96">
        <f t="shared" si="238"/>
        <v>6.8732033296699635E-2</v>
      </c>
      <c r="S888" s="96">
        <f t="shared" si="248"/>
        <v>342.52485093578451</v>
      </c>
      <c r="T888" s="96">
        <f t="shared" si="249"/>
        <v>182.50896674640521</v>
      </c>
      <c r="U888" s="96">
        <f t="shared" si="250"/>
        <v>367.45496487356286</v>
      </c>
      <c r="V888" s="32">
        <f t="shared" si="251"/>
        <v>1000.0000000000009</v>
      </c>
      <c r="W888" s="100">
        <f>IF(A888=1,((cPH1_+cPHr+(cNES*L888+(cNES+cOSEX)*G888+(cNES+cEREX)*H888+(cNES+cHOEX)*I888+(cNES+cNES)*S888+(cNES+cOSEX)*N888+(cNES+cEREX)*O888+(cNES+cHOEX)*P888)))/(1+cDR)^(A$6:A$65537 + 0.5),(cPHr+(cNES*L888+(cNES+cOSEX)*G888+(cNES+cEREX)*H888+(cNES+cHOEX)*I888+(cNES+cNES)*S888+(cNES+cOSEX)*N888+(cNES+cEREX)*O888+(cNES+cHOEX)*P888))/(1+cDR)^(((cycle + 0.5)/('Life tables'!$I$2/2))))</f>
        <v>15084.92016796719</v>
      </c>
      <c r="X888" s="107">
        <f>((L888+G888+H888+I888+N888+O888+P888+S888)/('Life tables'!$I$2/2))/(1+oDR)^(((cycle + 0.5)/('Life tables'!$I$2/2)))</f>
        <v>10.428244732800652</v>
      </c>
      <c r="Y888" s="31">
        <f>((uNES*L888+ uOCEX*G888+uEREX*H888+uHOEX*I888+uNES*S888+ uOCEX*N888+uEREX*O888+uHOEX*P888)/('Life tables'!$I$2/2))/(1+oDR)^(((cycle + 0.5)/('Life tables'!$I$2/2)))</f>
        <v>6.8729282063140831</v>
      </c>
      <c r="Z888" s="100">
        <f t="shared" si="239"/>
        <v>108424.77224222908</v>
      </c>
      <c r="AA888" s="107">
        <f>((L888+G888+H888+I888+N888+O888+P888+S888)/('Life tables'!$I$2/2))</f>
        <v>17.261643229664358</v>
      </c>
      <c r="AB888" s="31">
        <f>((uNES*L888+ uOCEX*G888+uEREX*H888+uHOEX*I888+uNES*S888+ uOCEX*N888+uEREX*O888+uHOEX*P888)/('Life tables'!$I$2/2))</f>
        <v>11.376606291884443</v>
      </c>
    </row>
    <row r="889" spans="1:28" x14ac:dyDescent="0.25">
      <c r="A889" s="4">
        <v>883</v>
      </c>
      <c r="C889" s="105">
        <f>IF(male=0,VLOOKUP((($A$5:$A$1570/'Life tables'!$I$2)*2)+age,lifetable,13,1),IF(male=1,VLOOKUP((($A$5:$A$1570/'Life tables'!$I$2)*2)+age,lifetable,10,1),"error"))</f>
        <v>8.3784722123148025E-4</v>
      </c>
      <c r="F889" s="96">
        <f t="shared" si="240"/>
        <v>69.155488243199585</v>
      </c>
      <c r="G889" s="96">
        <f t="shared" si="252"/>
        <v>6.9468135284920978</v>
      </c>
      <c r="H889" s="96">
        <f t="shared" si="241"/>
        <v>0.39673832093232209</v>
      </c>
      <c r="I889" s="96">
        <f t="shared" si="242"/>
        <v>0.15896929308717389</v>
      </c>
      <c r="J889" s="96">
        <f t="shared" si="253"/>
        <v>6.4227700148954833E-2</v>
      </c>
      <c r="K889" s="96">
        <f t="shared" si="243"/>
        <v>0.16611403702555413</v>
      </c>
      <c r="L889" s="96">
        <f t="shared" si="244"/>
        <v>61.422625363513482</v>
      </c>
      <c r="M889" s="96">
        <f t="shared" si="245"/>
        <v>380.88058013683326</v>
      </c>
      <c r="N889" s="96">
        <f t="shared" si="254"/>
        <v>36.679625093511582</v>
      </c>
      <c r="O889" s="96">
        <f t="shared" si="246"/>
        <v>0.87553884894940492</v>
      </c>
      <c r="P889" s="96">
        <f t="shared" si="247"/>
        <v>0.87553884894940492</v>
      </c>
      <c r="Q889" s="96">
        <f t="shared" si="255"/>
        <v>0.35131879323243592</v>
      </c>
      <c r="R889" s="96">
        <f t="shared" si="238"/>
        <v>6.8632720185200141E-2</v>
      </c>
      <c r="S889" s="96">
        <f t="shared" si="248"/>
        <v>342.02992583200523</v>
      </c>
      <c r="T889" s="96">
        <f t="shared" si="249"/>
        <v>182.92451323978659</v>
      </c>
      <c r="U889" s="96">
        <f t="shared" si="250"/>
        <v>367.68971163077362</v>
      </c>
      <c r="V889" s="32">
        <f t="shared" si="251"/>
        <v>1000.0000000000009</v>
      </c>
      <c r="W889" s="100">
        <f>IF(A889=1,((cPH1_+cPHr+(cNES*L889+(cNES+cOSEX)*G889+(cNES+cEREX)*H889+(cNES+cHOEX)*I889+(cNES+cNES)*S889+(cNES+cOSEX)*N889+(cNES+cEREX)*O889+(cNES+cHOEX)*P889)))/(1+cDR)^(A$6:A$65537 + 0.5),(cPHr+(cNES*L889+(cNES+cOSEX)*G889+(cNES+cEREX)*H889+(cNES+cHOEX)*I889+(cNES+cNES)*S889+(cNES+cOSEX)*N889+(cNES+cEREX)*O889+(cNES+cHOEX)*P889))/(1+cDR)^(((cycle + 0.5)/('Life tables'!$I$2/2))))</f>
        <v>15029.499987711737</v>
      </c>
      <c r="X889" s="107">
        <f>((L889+G889+H889+I889+N889+O889+P889+S889)/('Life tables'!$I$2/2))/(1+oDR)^(((cycle + 0.5)/('Life tables'!$I$2/2)))</f>
        <v>10.40723117399553</v>
      </c>
      <c r="Y889" s="31">
        <f>((uNES*L889+ uOCEX*G889+uEREX*H889+uHOEX*I889+uNES*S889+ uOCEX*N889+uEREX*O889+uHOEX*P889)/('Life tables'!$I$2/2))/(1+oDR)^(((cycle + 0.5)/('Life tables'!$I$2/2)))</f>
        <v>6.8590788309479738</v>
      </c>
      <c r="Z889" s="100">
        <f t="shared" si="239"/>
        <v>108268.13852120619</v>
      </c>
      <c r="AA889" s="107">
        <f>((L889+G889+H889+I889+N889+O889+P889+S889)/('Life tables'!$I$2/2))</f>
        <v>17.236700495348007</v>
      </c>
      <c r="AB889" s="31">
        <f>((uNES*L889+ uOCEX*G889+uEREX*H889+uHOEX*I889+uNES*S889+ uOCEX*N889+uEREX*O889+uHOEX*P889)/('Life tables'!$I$2/2))</f>
        <v>11.360167320818922</v>
      </c>
    </row>
    <row r="890" spans="1:28" x14ac:dyDescent="0.25">
      <c r="A890" s="4">
        <v>884</v>
      </c>
      <c r="C890" s="105">
        <f>IF(male=0,VLOOKUP((($A$5:$A$1570/'Life tables'!$I$2)*2)+age,lifetable,13,1),IF(male=1,VLOOKUP((($A$5:$A$1570/'Life tables'!$I$2)*2)+age,lifetable,10,1),"error"))</f>
        <v>8.3784722123148025E-4</v>
      </c>
      <c r="F890" s="96">
        <f t="shared" si="240"/>
        <v>69.055542329249221</v>
      </c>
      <c r="G890" s="96">
        <f t="shared" si="252"/>
        <v>6.9367737522605095</v>
      </c>
      <c r="H890" s="96">
        <f t="shared" si="241"/>
        <v>0.39616494092891197</v>
      </c>
      <c r="I890" s="96">
        <f t="shared" si="242"/>
        <v>0.15873954514248775</v>
      </c>
      <c r="J890" s="96">
        <f t="shared" si="253"/>
        <v>6.4134876045541064E-2</v>
      </c>
      <c r="K890" s="96">
        <f t="shared" si="243"/>
        <v>0.16587396324873227</v>
      </c>
      <c r="L890" s="96">
        <f t="shared" si="244"/>
        <v>61.333855251623035</v>
      </c>
      <c r="M890" s="96">
        <f t="shared" si="245"/>
        <v>380.33023280019148</v>
      </c>
      <c r="N890" s="96">
        <f t="shared" si="254"/>
        <v>36.626625452595313</v>
      </c>
      <c r="O890" s="96">
        <f t="shared" si="246"/>
        <v>0.87427375301442023</v>
      </c>
      <c r="P890" s="96">
        <f t="shared" si="247"/>
        <v>0.87427375301442023</v>
      </c>
      <c r="Q890" s="96">
        <f t="shared" si="255"/>
        <v>0.35081116072962309</v>
      </c>
      <c r="R890" s="96">
        <f t="shared" si="238"/>
        <v>6.8533550427721746E-2</v>
      </c>
      <c r="S890" s="96">
        <f t="shared" si="248"/>
        <v>341.53571513040998</v>
      </c>
      <c r="T890" s="96">
        <f t="shared" si="249"/>
        <v>183.33945927656177</v>
      </c>
      <c r="U890" s="96">
        <f t="shared" si="250"/>
        <v>367.92411914445006</v>
      </c>
      <c r="V890" s="32">
        <f t="shared" si="251"/>
        <v>1000.0000000000009</v>
      </c>
      <c r="W890" s="100">
        <f>IF(A890=1,((cPH1_+cPHr+(cNES*L890+(cNES+cOSEX)*G890+(cNES+cEREX)*H890+(cNES+cHOEX)*I890+(cNES+cNES)*S890+(cNES+cOSEX)*N890+(cNES+cEREX)*O890+(cNES+cHOEX)*P890)))/(1+cDR)^(A$6:A$65537 + 0.5),(cPHr+(cNES*L890+(cNES+cOSEX)*G890+(cNES+cEREX)*H890+(cNES+cHOEX)*I890+(cNES+cNES)*S890+(cNES+cOSEX)*N890+(cNES+cEREX)*O890+(cNES+cHOEX)*P890))/(1+cDR)^(((cycle + 0.5)/('Life tables'!$I$2/2))))</f>
        <v>14974.283411517654</v>
      </c>
      <c r="X890" s="107">
        <f>((L890+G890+H890+I890+N890+O890+P890+S890)/('Life tables'!$I$2/2))/(1+oDR)^(((cycle + 0.5)/('Life tables'!$I$2/2)))</f>
        <v>10.386259959719947</v>
      </c>
      <c r="Y890" s="31">
        <f>((uNES*L890+ uOCEX*G890+uEREX*H890+uHOEX*I890+uNES*S890+ uOCEX*N890+uEREX*O890+uHOEX*P890)/('Life tables'!$I$2/2))/(1+oDR)^(((cycle + 0.5)/('Life tables'!$I$2/2)))</f>
        <v>6.8452573635043903</v>
      </c>
      <c r="Z890" s="100">
        <f t="shared" si="239"/>
        <v>108111.73105630316</v>
      </c>
      <c r="AA890" s="107">
        <f>((L890+G890+H890+I890+N890+O890+P890+S890)/('Life tables'!$I$2/2))</f>
        <v>17.211793804295084</v>
      </c>
      <c r="AB890" s="31">
        <f>((uNES*L890+ uOCEX*G890+uEREX*H890+uHOEX*I890+uNES*S890+ uOCEX*N890+uEREX*O890+uHOEX*P890)/('Life tables'!$I$2/2))</f>
        <v>11.343752104693808</v>
      </c>
    </row>
    <row r="891" spans="1:28" x14ac:dyDescent="0.25">
      <c r="A891" s="4">
        <v>885</v>
      </c>
      <c r="C891" s="105">
        <f>IF(male=0,VLOOKUP((($A$5:$A$1570/'Life tables'!$I$2)*2)+age,lifetable,13,1),IF(male=1,VLOOKUP((($A$5:$A$1570/'Life tables'!$I$2)*2)+age,lifetable,10,1),"error"))</f>
        <v>8.3784722123148025E-4</v>
      </c>
      <c r="F891" s="96">
        <f t="shared" si="240"/>
        <v>68.955741675170657</v>
      </c>
      <c r="G891" s="96">
        <f t="shared" si="252"/>
        <v>6.9267485676870573</v>
      </c>
      <c r="H891" s="96">
        <f t="shared" si="241"/>
        <v>0.39559239426728143</v>
      </c>
      <c r="I891" s="96">
        <f t="shared" si="242"/>
        <v>0.15851013110997145</v>
      </c>
      <c r="J891" s="96">
        <f t="shared" si="253"/>
        <v>6.4042186851267932E-2</v>
      </c>
      <c r="K891" s="96">
        <f t="shared" si="243"/>
        <v>0.16563423839148766</v>
      </c>
      <c r="L891" s="96">
        <f t="shared" si="244"/>
        <v>61.245214156863589</v>
      </c>
      <c r="M891" s="96">
        <f t="shared" si="245"/>
        <v>379.7806799038184</v>
      </c>
      <c r="N891" s="96">
        <f t="shared" si="254"/>
        <v>36.573702317998169</v>
      </c>
      <c r="O891" s="96">
        <f t="shared" si="246"/>
        <v>0.87301048327734299</v>
      </c>
      <c r="P891" s="96">
        <f t="shared" si="247"/>
        <v>0.87301048327734299</v>
      </c>
      <c r="Q891" s="96">
        <f t="shared" si="255"/>
        <v>0.35030426100713835</v>
      </c>
      <c r="R891" s="96">
        <f t="shared" si="238"/>
        <v>6.8434523824290855E-2</v>
      </c>
      <c r="S891" s="96">
        <f t="shared" si="248"/>
        <v>341.0422178344341</v>
      </c>
      <c r="T891" s="96">
        <f t="shared" si="249"/>
        <v>183.75380572442018</v>
      </c>
      <c r="U891" s="96">
        <f t="shared" si="250"/>
        <v>368.15818790666583</v>
      </c>
      <c r="V891" s="32">
        <f t="shared" si="251"/>
        <v>1000.0000000000009</v>
      </c>
      <c r="W891" s="100">
        <f>IF(A891=1,((cPH1_+cPHr+(cNES*L891+(cNES+cOSEX)*G891+(cNES+cEREX)*H891+(cNES+cHOEX)*I891+(cNES+cNES)*S891+(cNES+cOSEX)*N891+(cNES+cEREX)*O891+(cNES+cHOEX)*P891)))/(1+cDR)^(A$6:A$65537 + 0.5),(cPHr+(cNES*L891+(cNES+cOSEX)*G891+(cNES+cEREX)*H891+(cNES+cHOEX)*I891+(cNES+cNES)*S891+(cNES+cOSEX)*N891+(cNES+cEREX)*O891+(cNES+cHOEX)*P891))/(1+cDR)^(((cycle + 0.5)/('Life tables'!$I$2/2))))</f>
        <v>14919.269691869928</v>
      </c>
      <c r="X891" s="107">
        <f>((L891+G891+H891+I891+N891+O891+P891+S891)/('Life tables'!$I$2/2))/(1+oDR)^(((cycle + 0.5)/('Life tables'!$I$2/2)))</f>
        <v>10.365331004601725</v>
      </c>
      <c r="Y891" s="31">
        <f>((uNES*L891+ uOCEX*G891+uEREX*H891+uHOEX*I891+uNES*S891+ uOCEX*N891+uEREX*O891+uHOEX*P891)/('Life tables'!$I$2/2))/(1+oDR)^(((cycle + 0.5)/('Life tables'!$I$2/2)))</f>
        <v>6.831463747718435</v>
      </c>
      <c r="Z891" s="100">
        <f t="shared" si="239"/>
        <v>107955.54952419738</v>
      </c>
      <c r="AA891" s="107">
        <f>((L891+G891+H891+I891+N891+O891+P891+S891)/('Life tables'!$I$2/2))</f>
        <v>17.186923104350349</v>
      </c>
      <c r="AB891" s="31">
        <f>((uNES*L891+ uOCEX*G891+uEREX*H891+uHOEX*I891+uNES*S891+ uOCEX*N891+uEREX*O891+uHOEX*P891)/('Life tables'!$I$2/2))</f>
        <v>11.32736060913717</v>
      </c>
    </row>
    <row r="892" spans="1:28" x14ac:dyDescent="0.25">
      <c r="A892" s="4">
        <v>886</v>
      </c>
      <c r="C892" s="105">
        <f>IF(male=0,VLOOKUP((($A$5:$A$1570/'Life tables'!$I$2)*2)+age,lifetable,13,1),IF(male=1,VLOOKUP((($A$5:$A$1570/'Life tables'!$I$2)*2)+age,lifetable,10,1),"error"))</f>
        <v>8.3784722123148025E-4</v>
      </c>
      <c r="F892" s="96">
        <f t="shared" si="240"/>
        <v>68.856086031245979</v>
      </c>
      <c r="G892" s="96">
        <f t="shared" si="252"/>
        <v>6.9167379496870511</v>
      </c>
      <c r="H892" s="96">
        <f t="shared" si="241"/>
        <v>0.39502067951482295</v>
      </c>
      <c r="I892" s="96">
        <f t="shared" si="242"/>
        <v>0.15828105041559271</v>
      </c>
      <c r="J892" s="96">
        <f t="shared" si="253"/>
        <v>6.3949632334211581E-2</v>
      </c>
      <c r="K892" s="96">
        <f t="shared" si="243"/>
        <v>0.16539486185398872</v>
      </c>
      <c r="L892" s="96">
        <f t="shared" si="244"/>
        <v>61.156701857440311</v>
      </c>
      <c r="M892" s="96">
        <f t="shared" si="245"/>
        <v>379.23192033766901</v>
      </c>
      <c r="N892" s="96">
        <f t="shared" si="254"/>
        <v>36.520855582820424</v>
      </c>
      <c r="O892" s="96">
        <f t="shared" si="246"/>
        <v>0.87174903718648733</v>
      </c>
      <c r="P892" s="96">
        <f t="shared" si="247"/>
        <v>0.87174903718648733</v>
      </c>
      <c r="Q892" s="96">
        <f t="shared" si="255"/>
        <v>0.34979809304109222</v>
      </c>
      <c r="R892" s="96">
        <f t="shared" si="238"/>
        <v>6.8335640174883069E-2</v>
      </c>
      <c r="S892" s="96">
        <f t="shared" si="248"/>
        <v>340.54943294725962</v>
      </c>
      <c r="T892" s="96">
        <f t="shared" si="249"/>
        <v>184.16755344979549</v>
      </c>
      <c r="U892" s="96">
        <f t="shared" si="250"/>
        <v>368.39191840869472</v>
      </c>
      <c r="V892" s="32">
        <f t="shared" si="251"/>
        <v>1000.0000000000009</v>
      </c>
      <c r="W892" s="100">
        <f>IF(A892=1,((cPH1_+cPHr+(cNES*L892+(cNES+cOSEX)*G892+(cNES+cEREX)*H892+(cNES+cHOEX)*I892+(cNES+cNES)*S892+(cNES+cOSEX)*N892+(cNES+cEREX)*O892+(cNES+cHOEX)*P892)))/(1+cDR)^(A$6:A$65537 + 0.5),(cPHr+(cNES*L892+(cNES+cOSEX)*G892+(cNES+cEREX)*H892+(cNES+cHOEX)*I892+(cNES+cNES)*S892+(cNES+cOSEX)*N892+(cNES+cEREX)*O892+(cNES+cHOEX)*P892))/(1+cDR)^(((cycle + 0.5)/('Life tables'!$I$2/2))))</f>
        <v>14864.458083972955</v>
      </c>
      <c r="X892" s="107">
        <f>((L892+G892+H892+I892+N892+O892+P892+S892)/('Life tables'!$I$2/2))/(1+oDR)^(((cycle + 0.5)/('Life tables'!$I$2/2)))</f>
        <v>10.344444223442892</v>
      </c>
      <c r="Y892" s="31">
        <f>((uNES*L892+ uOCEX*G892+uEREX*H892+uHOEX*I892+uNES*S892+ uOCEX*N892+uEREX*O892+uHOEX*P892)/('Life tables'!$I$2/2))/(1+oDR)^(((cycle + 0.5)/('Life tables'!$I$2/2)))</f>
        <v>6.8176979274399638</v>
      </c>
      <c r="Z892" s="100">
        <f t="shared" si="239"/>
        <v>107799.59360186232</v>
      </c>
      <c r="AA892" s="107">
        <f>((L892+G892+H892+I892+N892+O892+P892+S892)/('Life tables'!$I$2/2))</f>
        <v>17.162088343437393</v>
      </c>
      <c r="AB892" s="31">
        <f>((uNES*L892+ uOCEX*G892+uEREX*H892+uHOEX*I892+uNES*S892+ uOCEX*N892+uEREX*O892+uHOEX*P892)/('Life tables'!$I$2/2))</f>
        <v>11.310992799828947</v>
      </c>
    </row>
    <row r="893" spans="1:28" x14ac:dyDescent="0.25">
      <c r="A893" s="4">
        <v>887</v>
      </c>
      <c r="C893" s="105">
        <f>IF(male=0,VLOOKUP((($A$5:$A$1570/'Life tables'!$I$2)*2)+age,lifetable,13,1),IF(male=1,VLOOKUP((($A$5:$A$1570/'Life tables'!$I$2)*2)+age,lifetable,10,1),"error"))</f>
        <v>9.128120834711595E-4</v>
      </c>
      <c r="F893" s="96">
        <f t="shared" si="240"/>
        <v>68.756575150005361</v>
      </c>
      <c r="G893" s="96">
        <f t="shared" si="252"/>
        <v>6.9067418734016313</v>
      </c>
      <c r="H893" s="96">
        <f t="shared" si="241"/>
        <v>0.39444979525182622</v>
      </c>
      <c r="I893" s="96">
        <f t="shared" si="242"/>
        <v>0.15805230249048702</v>
      </c>
      <c r="J893" s="96">
        <f t="shared" si="253"/>
        <v>6.9570720645437331E-2</v>
      </c>
      <c r="K893" s="96">
        <f t="shared" si="243"/>
        <v>0.16515583304180365</v>
      </c>
      <c r="L893" s="96">
        <f t="shared" si="244"/>
        <v>61.062604625174174</v>
      </c>
      <c r="M893" s="96">
        <f t="shared" si="245"/>
        <v>378.68395299150541</v>
      </c>
      <c r="N893" s="96">
        <f t="shared" si="254"/>
        <v>36.468085140143756</v>
      </c>
      <c r="O893" s="96">
        <f t="shared" si="246"/>
        <v>0.87048941218972442</v>
      </c>
      <c r="P893" s="96">
        <f t="shared" si="247"/>
        <v>0.87048941218972442</v>
      </c>
      <c r="Q893" s="96">
        <f t="shared" si="255"/>
        <v>0.38054498339220993</v>
      </c>
      <c r="R893" s="96">
        <f t="shared" si="238"/>
        <v>6.8236899279439239E-2</v>
      </c>
      <c r="S893" s="96">
        <f t="shared" si="248"/>
        <v>340.02610714431057</v>
      </c>
      <c r="T893" s="96">
        <f t="shared" si="249"/>
        <v>184.61766915383313</v>
      </c>
      <c r="U893" s="96">
        <f t="shared" si="250"/>
        <v>368.62531114101597</v>
      </c>
      <c r="V893" s="32">
        <f t="shared" si="251"/>
        <v>1000.0000000000009</v>
      </c>
      <c r="W893" s="100">
        <f>IF(A893=1,((cPH1_+cPHr+(cNES*L893+(cNES+cOSEX)*G893+(cNES+cEREX)*H893+(cNES+cHOEX)*I893+(cNES+cNES)*S893+(cNES+cOSEX)*N893+(cNES+cEREX)*O893+(cNES+cHOEX)*P893)))/(1+cDR)^(A$6:A$65537 + 0.5),(cPHr+(cNES*L893+(cNES+cOSEX)*G893+(cNES+cEREX)*H893+(cNES+cHOEX)*I893+(cNES+cNES)*S893+(cNES+cOSEX)*N893+(cNES+cEREX)*O893+(cNES+cHOEX)*P893))/(1+cDR)^(((cycle + 0.5)/('Life tables'!$I$2/2))))</f>
        <v>14808.788025486851</v>
      </c>
      <c r="X893" s="107">
        <f>((L893+G893+H893+I893+N893+O893+P893+S893)/('Life tables'!$I$2/2))/(1+oDR)^(((cycle + 0.5)/('Life tables'!$I$2/2)))</f>
        <v>10.322745400458295</v>
      </c>
      <c r="Y893" s="31">
        <f>((uNES*L893+ uOCEX*G893+uEREX*H893+uHOEX*I893+uNES*S893+ uOCEX*N893+uEREX*O893+uHOEX*P893)/('Life tables'!$I$2/2))/(1+oDR)^(((cycle + 0.5)/('Life tables'!$I$2/2)))</f>
        <v>6.803387579023477</v>
      </c>
      <c r="Z893" s="100">
        <f t="shared" si="239"/>
        <v>107636.15977154674</v>
      </c>
      <c r="AA893" s="107">
        <f>((L893+G893+H893+I893+N893+O893+P893+S893)/('Life tables'!$I$2/2))</f>
        <v>17.135871603042865</v>
      </c>
      <c r="AB893" s="31">
        <f>((uNES*L893+ uOCEX*G893+uEREX*H893+uHOEX*I893+uNES*S893+ uOCEX*N893+uEREX*O893+uHOEX*P893)/('Life tables'!$I$2/2))</f>
        <v>11.293698671935385</v>
      </c>
    </row>
    <row r="894" spans="1:28" x14ac:dyDescent="0.25">
      <c r="A894" s="4">
        <v>888</v>
      </c>
      <c r="C894" s="105">
        <f>IF(male=0,VLOOKUP((($A$5:$A$1570/'Life tables'!$I$2)*2)+age,lifetable,13,1),IF(male=1,VLOOKUP((($A$5:$A$1570/'Life tables'!$I$2)*2)+age,lifetable,10,1),"error"))</f>
        <v>9.128120834711595E-4</v>
      </c>
      <c r="F894" s="96">
        <f t="shared" si="240"/>
        <v>68.651486503443536</v>
      </c>
      <c r="G894" s="96">
        <f t="shared" si="252"/>
        <v>6.8961854989160765</v>
      </c>
      <c r="H894" s="96">
        <f t="shared" si="241"/>
        <v>0.39384691189079246</v>
      </c>
      <c r="I894" s="96">
        <f t="shared" si="242"/>
        <v>0.15781073282942595</v>
      </c>
      <c r="J894" s="96">
        <f t="shared" si="253"/>
        <v>6.9464387645909523E-2</v>
      </c>
      <c r="K894" s="96">
        <f t="shared" si="243"/>
        <v>0.16490340623130167</v>
      </c>
      <c r="L894" s="96">
        <f t="shared" si="244"/>
        <v>60.969275565930033</v>
      </c>
      <c r="M894" s="96">
        <f t="shared" si="245"/>
        <v>378.1055332017084</v>
      </c>
      <c r="N894" s="96">
        <f t="shared" si="254"/>
        <v>36.412382061166085</v>
      </c>
      <c r="O894" s="96">
        <f t="shared" si="246"/>
        <v>0.86915978546843953</v>
      </c>
      <c r="P894" s="96">
        <f t="shared" si="247"/>
        <v>0.86915978546843953</v>
      </c>
      <c r="Q894" s="96">
        <f t="shared" si="255"/>
        <v>0.3799637209765116</v>
      </c>
      <c r="R894" s="96">
        <f t="shared" si="238"/>
        <v>6.813267101038846E-2</v>
      </c>
      <c r="S894" s="96">
        <f t="shared" si="248"/>
        <v>339.50673517761851</v>
      </c>
      <c r="T894" s="96">
        <f t="shared" si="249"/>
        <v>185.06709726245555</v>
      </c>
      <c r="U894" s="96">
        <f t="shared" si="250"/>
        <v>368.85834721825768</v>
      </c>
      <c r="V894" s="32">
        <f t="shared" si="251"/>
        <v>1000.000000000001</v>
      </c>
      <c r="W894" s="100">
        <f>IF(A894=1,((cPH1_+cPHr+(cNES*L894+(cNES+cOSEX)*G894+(cNES+cEREX)*H894+(cNES+cHOEX)*I894+(cNES+cNES)*S894+(cNES+cOSEX)*N894+(cNES+cEREX)*O894+(cNES+cHOEX)*P894)))/(1+cDR)^(A$6:A$65537 + 0.5),(cPHr+(cNES*L894+(cNES+cOSEX)*G894+(cNES+cEREX)*H894+(cNES+cHOEX)*I894+(cNES+cNES)*S894+(cNES+cOSEX)*N894+(cNES+cEREX)*O894+(cNES+cHOEX)*P894))/(1+cDR)^(((cycle + 0.5)/('Life tables'!$I$2/2))))</f>
        <v>14753.162448087643</v>
      </c>
      <c r="X894" s="107">
        <f>((L894+G894+H894+I894+N894+O894+P894+S894)/('Life tables'!$I$2/2))/(1+oDR)^(((cycle + 0.5)/('Life tables'!$I$2/2)))</f>
        <v>10.301092096490343</v>
      </c>
      <c r="Y894" s="31">
        <f>((uNES*L894+ uOCEX*G894+uEREX*H894+uHOEX*I894+uNES*S894+ uOCEX*N894+uEREX*O894+uHOEX*P894)/('Life tables'!$I$2/2))/(1+oDR)^(((cycle + 0.5)/('Life tables'!$I$2/2)))</f>
        <v>6.789116588357337</v>
      </c>
      <c r="Z894" s="100">
        <f t="shared" si="239"/>
        <v>107471.77894066853</v>
      </c>
      <c r="AA894" s="107">
        <f>((L894+G894+H894+I894+N894+O894+P894+S894)/('Life tables'!$I$2/2))</f>
        <v>17.109694916059055</v>
      </c>
      <c r="AB894" s="31">
        <f>((uNES*L894+ uOCEX*G894+uEREX*H894+uHOEX*I894+uNES*S894+ uOCEX*N894+uEREX*O894+uHOEX*P894)/('Life tables'!$I$2/2))</f>
        <v>11.276446466867933</v>
      </c>
    </row>
    <row r="895" spans="1:28" x14ac:dyDescent="0.25">
      <c r="A895" s="4">
        <v>889</v>
      </c>
      <c r="C895" s="105">
        <f>IF(male=0,VLOOKUP((($A$5:$A$1570/'Life tables'!$I$2)*2)+age,lifetable,13,1),IF(male=1,VLOOKUP((($A$5:$A$1570/'Life tables'!$I$2)*2)+age,lifetable,10,1),"error"))</f>
        <v>9.128120834711595E-4</v>
      </c>
      <c r="F895" s="96">
        <f t="shared" si="240"/>
        <v>68.54656108512647</v>
      </c>
      <c r="G895" s="96">
        <f t="shared" si="252"/>
        <v>6.8856455210493257</v>
      </c>
      <c r="H895" s="96">
        <f t="shared" si="241"/>
        <v>0.39324496495434919</v>
      </c>
      <c r="I895" s="96">
        <f t="shared" si="242"/>
        <v>0.15756953838484217</v>
      </c>
      <c r="J895" s="96">
        <f t="shared" si="253"/>
        <v>6.9358219807409457E-2</v>
      </c>
      <c r="K895" s="96">
        <f t="shared" si="243"/>
        <v>0.16465137150107248</v>
      </c>
      <c r="L895" s="96">
        <f t="shared" si="244"/>
        <v>60.876091469429468</v>
      </c>
      <c r="M895" s="96">
        <f t="shared" si="245"/>
        <v>377.52799443416126</v>
      </c>
      <c r="N895" s="96">
        <f t="shared" si="254"/>
        <v>36.356763826539925</v>
      </c>
      <c r="O895" s="96">
        <f t="shared" si="246"/>
        <v>0.86783218397303052</v>
      </c>
      <c r="P895" s="96">
        <f t="shared" si="247"/>
        <v>0.86783218397303052</v>
      </c>
      <c r="Q895" s="96">
        <f t="shared" si="255"/>
        <v>0.3793833439128193</v>
      </c>
      <c r="R895" s="96">
        <f t="shared" si="238"/>
        <v>6.8028601497012564E-2</v>
      </c>
      <c r="S895" s="96">
        <f t="shared" si="248"/>
        <v>338.98815429426543</v>
      </c>
      <c r="T895" s="96">
        <f t="shared" si="249"/>
        <v>185.51583882617578</v>
      </c>
      <c r="U895" s="96">
        <f t="shared" si="250"/>
        <v>369.09102719125576</v>
      </c>
      <c r="V895" s="32">
        <f t="shared" si="251"/>
        <v>1000.000000000001</v>
      </c>
      <c r="W895" s="100">
        <f>IF(A895=1,((cPH1_+cPHr+(cNES*L895+(cNES+cOSEX)*G895+(cNES+cEREX)*H895+(cNES+cHOEX)*I895+(cNES+cNES)*S895+(cNES+cOSEX)*N895+(cNES+cEREX)*O895+(cNES+cHOEX)*P895)))/(1+cDR)^(A$6:A$65537 + 0.5),(cPHr+(cNES*L895+(cNES+cOSEX)*G895+(cNES+cEREX)*H895+(cNES+cHOEX)*I895+(cNES+cNES)*S895+(cNES+cOSEX)*N895+(cNES+cEREX)*O895+(cNES+cHOEX)*P895))/(1+cDR)^(((cycle + 0.5)/('Life tables'!$I$2/2))))</f>
        <v>14697.74579162458</v>
      </c>
      <c r="X895" s="107">
        <f>((L895+G895+H895+I895+N895+O895+P895+S895)/('Life tables'!$I$2/2))/(1+oDR)^(((cycle + 0.5)/('Life tables'!$I$2/2)))</f>
        <v>10.279484215911557</v>
      </c>
      <c r="Y895" s="31">
        <f>((uNES*L895+ uOCEX*G895+uEREX*H895+uHOEX*I895+uNES*S895+ uOCEX*N895+uEREX*O895+uHOEX*P895)/('Life tables'!$I$2/2))/(1+oDR)^(((cycle + 0.5)/('Life tables'!$I$2/2)))</f>
        <v>6.7748755346999801</v>
      </c>
      <c r="Z895" s="100">
        <f t="shared" si="239"/>
        <v>107307.64898336251</v>
      </c>
      <c r="AA895" s="107">
        <f>((L895+G895+H895+I895+N895+O895+P895+S895)/('Life tables'!$I$2/2))</f>
        <v>17.083558221064401</v>
      </c>
      <c r="AB895" s="31">
        <f>((uNES*L895+ uOCEX*G895+uEREX*H895+uHOEX*I895+uNES*S895+ uOCEX*N895+uEREX*O895+uHOEX*P895)/('Life tables'!$I$2/2))</f>
        <v>11.259220619100732</v>
      </c>
    </row>
    <row r="896" spans="1:28" x14ac:dyDescent="0.25">
      <c r="A896" s="4">
        <v>890</v>
      </c>
      <c r="C896" s="105">
        <f>IF(male=0,VLOOKUP((($A$5:$A$1570/'Life tables'!$I$2)*2)+age,lifetable,13,1),IF(male=1,VLOOKUP((($A$5:$A$1570/'Life tables'!$I$2)*2)+age,lifetable,10,1),"error"))</f>
        <v>9.128120834711595E-4</v>
      </c>
      <c r="F896" s="96">
        <f t="shared" si="240"/>
        <v>68.44179851772364</v>
      </c>
      <c r="G896" s="96">
        <f t="shared" si="252"/>
        <v>6.8751219018977379</v>
      </c>
      <c r="H896" s="96">
        <f t="shared" si="241"/>
        <v>0.39264395227778776</v>
      </c>
      <c r="I896" s="96">
        <f t="shared" si="242"/>
        <v>0.15732871828935738</v>
      </c>
      <c r="J896" s="96">
        <f t="shared" si="253"/>
        <v>6.9252216748138695E-2</v>
      </c>
      <c r="K896" s="96">
        <f t="shared" si="243"/>
        <v>0.16439972794475421</v>
      </c>
      <c r="L896" s="96">
        <f t="shared" si="244"/>
        <v>60.78305200056586</v>
      </c>
      <c r="M896" s="96">
        <f t="shared" si="245"/>
        <v>376.95133546484573</v>
      </c>
      <c r="N896" s="96">
        <f t="shared" si="254"/>
        <v>36.301230318389671</v>
      </c>
      <c r="O896" s="96">
        <f t="shared" si="246"/>
        <v>0.86650660488981901</v>
      </c>
      <c r="P896" s="96">
        <f t="shared" si="247"/>
        <v>0.86650660488981901</v>
      </c>
      <c r="Q896" s="96">
        <f t="shared" si="255"/>
        <v>0.37880385097109953</v>
      </c>
      <c r="R896" s="96">
        <f t="shared" si="238"/>
        <v>6.7924690518749775E-2</v>
      </c>
      <c r="S896" s="96">
        <f t="shared" si="248"/>
        <v>338.47036339518655</v>
      </c>
      <c r="T896" s="96">
        <f t="shared" si="249"/>
        <v>185.96389489389503</v>
      </c>
      <c r="U896" s="96">
        <f t="shared" si="250"/>
        <v>369.32335160971928</v>
      </c>
      <c r="V896" s="32">
        <f t="shared" si="251"/>
        <v>1000.0000000000009</v>
      </c>
      <c r="W896" s="100">
        <f>IF(A896=1,((cPH1_+cPHr+(cNES*L896+(cNES+cOSEX)*G896+(cNES+cEREX)*H896+(cNES+cHOEX)*I896+(cNES+cNES)*S896+(cNES+cOSEX)*N896+(cNES+cEREX)*O896+(cNES+cHOEX)*P896)))/(1+cDR)^(A$6:A$65537 + 0.5),(cPHr+(cNES*L896+(cNES+cOSEX)*G896+(cNES+cEREX)*H896+(cNES+cHOEX)*I896+(cNES+cNES)*S896+(cNES+cOSEX)*N896+(cNES+cEREX)*O896+(cNES+cHOEX)*P896))/(1+cDR)^(((cycle + 0.5)/('Life tables'!$I$2/2))))</f>
        <v>14642.537272937298</v>
      </c>
      <c r="X896" s="107">
        <f>((L896+G896+H896+I896+N896+O896+P896+S896)/('Life tables'!$I$2/2))/(1+oDR)^(((cycle + 0.5)/('Life tables'!$I$2/2)))</f>
        <v>10.257921663302056</v>
      </c>
      <c r="Y896" s="31">
        <f>((uNES*L896+ uOCEX*G896+uEREX*H896+uHOEX*I896+uNES*S896+ uOCEX*N896+uEREX*O896+uHOEX*P896)/('Life tables'!$I$2/2))/(1+oDR)^(((cycle + 0.5)/('Life tables'!$I$2/2)))</f>
        <v>6.7606643551669858</v>
      </c>
      <c r="Z896" s="100">
        <f t="shared" si="239"/>
        <v>107143.76952745592</v>
      </c>
      <c r="AA896" s="107">
        <f>((L896+G896+H896+I896+N896+O896+P896+S896)/('Life tables'!$I$2/2))</f>
        <v>17.057461456742402</v>
      </c>
      <c r="AB896" s="31">
        <f>((uNES*L896+ uOCEX*G896+uEREX*H896+uHOEX*I896+uNES*S896+ uOCEX*N896+uEREX*O896+uHOEX*P896)/('Life tables'!$I$2/2))</f>
        <v>11.242021088228052</v>
      </c>
    </row>
    <row r="897" spans="1:28" x14ac:dyDescent="0.25">
      <c r="A897" s="4">
        <v>891</v>
      </c>
      <c r="C897" s="105">
        <f>IF(male=0,VLOOKUP((($A$5:$A$1570/'Life tables'!$I$2)*2)+age,lifetable,13,1),IF(male=1,VLOOKUP((($A$5:$A$1570/'Life tables'!$I$2)*2)+age,lifetable,10,1),"error"))</f>
        <v>9.128120834711595E-4</v>
      </c>
      <c r="F897" s="96">
        <f t="shared" si="240"/>
        <v>68.337198430556953</v>
      </c>
      <c r="G897" s="96">
        <f t="shared" si="252"/>
        <v>6.8646146042259222</v>
      </c>
      <c r="H897" s="96">
        <f t="shared" si="241"/>
        <v>0.39204387173456395</v>
      </c>
      <c r="I897" s="96">
        <f t="shared" si="242"/>
        <v>0.15708827169088541</v>
      </c>
      <c r="J897" s="96">
        <f t="shared" si="253"/>
        <v>6.9146378093029925E-2</v>
      </c>
      <c r="K897" s="96">
        <f t="shared" si="243"/>
        <v>0.16414847467196436</v>
      </c>
      <c r="L897" s="96">
        <f t="shared" si="244"/>
        <v>60.690156830140587</v>
      </c>
      <c r="M897" s="96">
        <f t="shared" si="245"/>
        <v>376.3755550658297</v>
      </c>
      <c r="N897" s="96">
        <f t="shared" si="254"/>
        <v>36.245781418462784</v>
      </c>
      <c r="O897" s="96">
        <f t="shared" si="246"/>
        <v>0.86518304539612934</v>
      </c>
      <c r="P897" s="96">
        <f t="shared" si="247"/>
        <v>0.86518304539612934</v>
      </c>
      <c r="Q897" s="96">
        <f t="shared" si="255"/>
        <v>0.3782252409173853</v>
      </c>
      <c r="R897" s="96">
        <f t="shared" si="238"/>
        <v>6.7820937854333033E-2</v>
      </c>
      <c r="S897" s="96">
        <f t="shared" si="248"/>
        <v>337.95336137780293</v>
      </c>
      <c r="T897" s="96">
        <f t="shared" si="249"/>
        <v>186.41126651290546</v>
      </c>
      <c r="U897" s="96">
        <f t="shared" si="250"/>
        <v>369.55532102224561</v>
      </c>
      <c r="V897" s="32">
        <f t="shared" si="251"/>
        <v>1000.0000000000009</v>
      </c>
      <c r="W897" s="100">
        <f>IF(A897=1,((cPH1_+cPHr+(cNES*L897+(cNES+cOSEX)*G897+(cNES+cEREX)*H897+(cNES+cHOEX)*I897+(cNES+cNES)*S897+(cNES+cOSEX)*N897+(cNES+cEREX)*O897+(cNES+cHOEX)*P897)))/(1+cDR)^(A$6:A$65537 + 0.5),(cPHr+(cNES*L897+(cNES+cOSEX)*G897+(cNES+cEREX)*H897+(cNES+cHOEX)*I897+(cNES+cNES)*S897+(cNES+cOSEX)*N897+(cNES+cEREX)*O897+(cNES+cHOEX)*P897))/(1+cDR)^(((cycle + 0.5)/('Life tables'!$I$2/2))))</f>
        <v>14587.536111725251</v>
      </c>
      <c r="X897" s="107">
        <f>((L897+G897+H897+I897+N897+O897+P897+S897)/('Life tables'!$I$2/2))/(1+oDR)^(((cycle + 0.5)/('Life tables'!$I$2/2)))</f>
        <v>10.236404343448767</v>
      </c>
      <c r="Y897" s="31">
        <f>((uNES*L897+ uOCEX*G897+uEREX*H897+uHOEX*I897+uNES*S897+ uOCEX*N897+uEREX*O897+uHOEX*P897)/('Life tables'!$I$2/2))/(1+oDR)^(((cycle + 0.5)/('Life tables'!$I$2/2)))</f>
        <v>6.746482987010058</v>
      </c>
      <c r="Z897" s="100">
        <f t="shared" si="239"/>
        <v>106980.14020081943</v>
      </c>
      <c r="AA897" s="107">
        <f>((L897+G897+H897+I897+N897+O897+P897+S897)/('Life tables'!$I$2/2))</f>
        <v>17.031404561880905</v>
      </c>
      <c r="AB897" s="31">
        <f>((uNES*L897+ uOCEX*G897+uEREX*H897+uHOEX*I897+uNES*S897+ uOCEX*N897+uEREX*O897+uHOEX*P897)/('Life tables'!$I$2/2))</f>
        <v>11.224847833912659</v>
      </c>
    </row>
    <row r="898" spans="1:28" x14ac:dyDescent="0.25">
      <c r="A898" s="4">
        <v>892</v>
      </c>
      <c r="C898" s="105">
        <f>IF(male=0,VLOOKUP((($A$5:$A$1570/'Life tables'!$I$2)*2)+age,lifetable,13,1),IF(male=1,VLOOKUP((($A$5:$A$1570/'Life tables'!$I$2)*2)+age,lifetable,10,1),"error"))</f>
        <v>9.128120834711595E-4</v>
      </c>
      <c r="F898" s="96">
        <f t="shared" si="240"/>
        <v>68.232760459302057</v>
      </c>
      <c r="G898" s="96">
        <f t="shared" si="252"/>
        <v>6.8541235914367373</v>
      </c>
      <c r="H898" s="96">
        <f t="shared" si="241"/>
        <v>0.39144472123458435</v>
      </c>
      <c r="I898" s="96">
        <f t="shared" si="242"/>
        <v>0.15684819775194561</v>
      </c>
      <c r="J898" s="96">
        <f t="shared" si="253"/>
        <v>6.9040703473444848E-2</v>
      </c>
      <c r="K898" s="96">
        <f t="shared" si="243"/>
        <v>0.16389761080758242</v>
      </c>
      <c r="L898" s="96">
        <f t="shared" si="244"/>
        <v>60.597405634597763</v>
      </c>
      <c r="M898" s="96">
        <f t="shared" si="245"/>
        <v>375.80065200554787</v>
      </c>
      <c r="N898" s="96">
        <f t="shared" si="254"/>
        <v>36.190417008156871</v>
      </c>
      <c r="O898" s="96">
        <f t="shared" si="246"/>
        <v>0.86386150266093453</v>
      </c>
      <c r="P898" s="96">
        <f t="shared" si="247"/>
        <v>0.86386150266093453</v>
      </c>
      <c r="Q898" s="96">
        <f t="shared" si="255"/>
        <v>0.37764751251405909</v>
      </c>
      <c r="R898" s="96">
        <f t="shared" si="238"/>
        <v>6.771734328184062E-2</v>
      </c>
      <c r="S898" s="96">
        <f t="shared" si="248"/>
        <v>337.43714713627321</v>
      </c>
      <c r="T898" s="96">
        <f t="shared" si="249"/>
        <v>186.85795472889296</v>
      </c>
      <c r="U898" s="96">
        <f t="shared" si="250"/>
        <v>369.78693597633503</v>
      </c>
      <c r="V898" s="32">
        <f t="shared" si="251"/>
        <v>1000.000000000001</v>
      </c>
      <c r="W898" s="100">
        <f>IF(A898=1,((cPH1_+cPHr+(cNES*L898+(cNES+cOSEX)*G898+(cNES+cEREX)*H898+(cNES+cHOEX)*I898+(cNES+cNES)*S898+(cNES+cOSEX)*N898+(cNES+cEREX)*O898+(cNES+cHOEX)*P898)))/(1+cDR)^(A$6:A$65537 + 0.5),(cPHr+(cNES*L898+(cNES+cOSEX)*G898+(cNES+cEREX)*H898+(cNES+cHOEX)*I898+(cNES+cNES)*S898+(cNES+cOSEX)*N898+(cNES+cEREX)*O898+(cNES+cHOEX)*P898))/(1+cDR)^(((cycle + 0.5)/('Life tables'!$I$2/2))))</f>
        <v>14532.741530541016</v>
      </c>
      <c r="X898" s="107">
        <f>((L898+G898+H898+I898+N898+O898+P898+S898)/('Life tables'!$I$2/2))/(1+oDR)^(((cycle + 0.5)/('Life tables'!$I$2/2)))</f>
        <v>10.214932161344674</v>
      </c>
      <c r="Y898" s="31">
        <f>((uNES*L898+ uOCEX*G898+uEREX*H898+uHOEX*I898+uNES*S898+ uOCEX*N898+uEREX*O898+uHOEX*P898)/('Life tables'!$I$2/2))/(1+oDR)^(((cycle + 0.5)/('Life tables'!$I$2/2)))</f>
        <v>6.7323313676165304</v>
      </c>
      <c r="Z898" s="100">
        <f t="shared" si="239"/>
        <v>106816.76063139207</v>
      </c>
      <c r="AA898" s="107">
        <f>((L898+G898+H898+I898+N898+O898+P898+S898)/('Life tables'!$I$2/2))</f>
        <v>17.00538747537145</v>
      </c>
      <c r="AB898" s="31">
        <f>((uNES*L898+ uOCEX*G898+uEREX*H898+uHOEX*I898+uNES*S898+ uOCEX*N898+uEREX*O898+uHOEX*P898)/('Life tables'!$I$2/2))</f>
        <v>11.207700815885378</v>
      </c>
    </row>
    <row r="899" spans="1:28" x14ac:dyDescent="0.25">
      <c r="A899" s="4">
        <v>893</v>
      </c>
      <c r="C899" s="105">
        <f>IF(male=0,VLOOKUP((($A$5:$A$1570/'Life tables'!$I$2)*2)+age,lifetable,13,1),IF(male=1,VLOOKUP((($A$5:$A$1570/'Life tables'!$I$2)*2)+age,lifetable,10,1),"error"))</f>
        <v>9.128120834711595E-4</v>
      </c>
      <c r="F899" s="96">
        <f t="shared" si="240"/>
        <v>68.12848424570393</v>
      </c>
      <c r="G899" s="96">
        <f t="shared" si="252"/>
        <v>6.8436488275427143</v>
      </c>
      <c r="H899" s="96">
        <f t="shared" si="241"/>
        <v>0.39084649872257471</v>
      </c>
      <c r="I899" s="96">
        <f t="shared" si="242"/>
        <v>0.15660849564900903</v>
      </c>
      <c r="J899" s="96">
        <f t="shared" si="253"/>
        <v>6.8935192526886305E-2</v>
      </c>
      <c r="K899" s="96">
        <f t="shared" si="243"/>
        <v>0.16364713549106655</v>
      </c>
      <c r="L899" s="96">
        <f t="shared" si="244"/>
        <v>60.504798095771676</v>
      </c>
      <c r="M899" s="96">
        <f t="shared" si="245"/>
        <v>375.22662504906901</v>
      </c>
      <c r="N899" s="96">
        <f t="shared" si="254"/>
        <v>36.135136968545375</v>
      </c>
      <c r="O899" s="96">
        <f t="shared" si="246"/>
        <v>0.86254197384546993</v>
      </c>
      <c r="P899" s="96">
        <f t="shared" si="247"/>
        <v>0.86254197384546993</v>
      </c>
      <c r="Q899" s="96">
        <f t="shared" si="255"/>
        <v>0.37707066452012028</v>
      </c>
      <c r="R899" s="96">
        <f t="shared" si="238"/>
        <v>6.7613906578744276E-2</v>
      </c>
      <c r="S899" s="96">
        <f t="shared" si="248"/>
        <v>336.92171956173382</v>
      </c>
      <c r="T899" s="96">
        <f t="shared" si="249"/>
        <v>187.30396058593996</v>
      </c>
      <c r="U899" s="96">
        <f t="shared" si="250"/>
        <v>370.01819701840486</v>
      </c>
      <c r="V899" s="32">
        <f t="shared" si="251"/>
        <v>1000.0000000000009</v>
      </c>
      <c r="W899" s="100">
        <f>IF(A899=1,((cPH1_+cPHr+(cNES*L899+(cNES+cOSEX)*G899+(cNES+cEREX)*H899+(cNES+cHOEX)*I899+(cNES+cNES)*S899+(cNES+cOSEX)*N899+(cNES+cEREX)*O899+(cNES+cHOEX)*P899)))/(1+cDR)^(A$6:A$65537 + 0.5),(cPHr+(cNES*L899+(cNES+cOSEX)*G899+(cNES+cEREX)*H899+(cNES+cHOEX)*I899+(cNES+cNES)*S899+(cNES+cOSEX)*N899+(cNES+cEREX)*O899+(cNES+cHOEX)*P899))/(1+cDR)^(((cycle + 0.5)/('Life tables'!$I$2/2))))</f>
        <v>14478.152754783478</v>
      </c>
      <c r="X899" s="107">
        <f>((L899+G899+H899+I899+N899+O899+P899+S899)/('Life tables'!$I$2/2))/(1+oDR)^(((cycle + 0.5)/('Life tables'!$I$2/2)))</f>
        <v>10.193505022188093</v>
      </c>
      <c r="Y899" s="31">
        <f>((uNES*L899+ uOCEX*G899+uEREX*H899+uHOEX*I899+uNES*S899+ uOCEX*N899+uEREX*O899+uHOEX*P899)/('Life tables'!$I$2/2))/(1+oDR)^(((cycle + 0.5)/('Life tables'!$I$2/2)))</f>
        <v>6.7182094345089016</v>
      </c>
      <c r="Z899" s="100">
        <f t="shared" si="239"/>
        <v>106653.63044720491</v>
      </c>
      <c r="AA899" s="107">
        <f>((L899+G899+H899+I899+N899+O899+P899+S899)/('Life tables'!$I$2/2))</f>
        <v>16.979410136208617</v>
      </c>
      <c r="AB899" s="31">
        <f>((uNES*L899+ uOCEX*G899+uEREX*H899+uHOEX*I899+uNES*S899+ uOCEX*N899+uEREX*O899+uHOEX*P899)/('Life tables'!$I$2/2))</f>
        <v>11.190579993944691</v>
      </c>
    </row>
    <row r="900" spans="1:28" x14ac:dyDescent="0.25">
      <c r="A900" s="4">
        <v>894</v>
      </c>
      <c r="C900" s="105">
        <f>IF(male=0,VLOOKUP((($A$5:$A$1570/'Life tables'!$I$2)*2)+age,lifetable,13,1),IF(male=1,VLOOKUP((($A$5:$A$1570/'Life tables'!$I$2)*2)+age,lifetable,10,1),"error"))</f>
        <v>9.128120834711595E-4</v>
      </c>
      <c r="F900" s="96">
        <f t="shared" si="240"/>
        <v>68.024369437305893</v>
      </c>
      <c r="G900" s="96">
        <f t="shared" si="252"/>
        <v>6.8331902771388426</v>
      </c>
      <c r="H900" s="96">
        <f t="shared" si="241"/>
        <v>0.39024920217652526</v>
      </c>
      <c r="I900" s="96">
        <f t="shared" si="242"/>
        <v>0.15636916457187547</v>
      </c>
      <c r="J900" s="96">
        <f t="shared" si="253"/>
        <v>6.8829844896724238E-2</v>
      </c>
      <c r="K900" s="96">
        <f t="shared" si="243"/>
        <v>0.16339704787580286</v>
      </c>
      <c r="L900" s="96">
        <f t="shared" si="244"/>
        <v>60.412333900646125</v>
      </c>
      <c r="M900" s="96">
        <f t="shared" si="245"/>
        <v>374.65347295835022</v>
      </c>
      <c r="N900" s="96">
        <f t="shared" si="254"/>
        <v>36.079941180402081</v>
      </c>
      <c r="O900" s="96">
        <f t="shared" si="246"/>
        <v>0.86122445610381815</v>
      </c>
      <c r="P900" s="96">
        <f t="shared" si="247"/>
        <v>0.86122445610381815</v>
      </c>
      <c r="Q900" s="96">
        <f t="shared" si="255"/>
        <v>0.37649469569144206</v>
      </c>
      <c r="R900" s="96">
        <f t="shared" si="238"/>
        <v>6.7510627521955052E-2</v>
      </c>
      <c r="S900" s="96">
        <f t="shared" si="248"/>
        <v>336.40707754252708</v>
      </c>
      <c r="T900" s="96">
        <f t="shared" si="249"/>
        <v>187.74928512652812</v>
      </c>
      <c r="U900" s="96">
        <f t="shared" si="250"/>
        <v>370.24910469380262</v>
      </c>
      <c r="V900" s="32">
        <f t="shared" si="251"/>
        <v>1000.0000000000009</v>
      </c>
      <c r="W900" s="100">
        <f>IF(A900=1,((cPH1_+cPHr+(cNES*L900+(cNES+cOSEX)*G900+(cNES+cEREX)*H900+(cNES+cHOEX)*I900+(cNES+cNES)*S900+(cNES+cOSEX)*N900+(cNES+cEREX)*O900+(cNES+cHOEX)*P900)))/(1+cDR)^(A$6:A$65537 + 0.5),(cPHr+(cNES*L900+(cNES+cOSEX)*G900+(cNES+cEREX)*H900+(cNES+cHOEX)*I900+(cNES+cNES)*S900+(cNES+cOSEX)*N900+(cNES+cEREX)*O900+(cNES+cHOEX)*P900))/(1+cDR)^(((cycle + 0.5)/('Life tables'!$I$2/2))))</f>
        <v>14423.769012690816</v>
      </c>
      <c r="X900" s="107">
        <f>((L900+G900+H900+I900+N900+O900+P900+S900)/('Life tables'!$I$2/2))/(1+oDR)^(((cycle + 0.5)/('Life tables'!$I$2/2)))</f>
        <v>10.172122831381932</v>
      </c>
      <c r="Y900" s="31">
        <f>((uNES*L900+ uOCEX*G900+uEREX*H900+uHOEX*I900+uNES*S900+ uOCEX*N900+uEREX*O900+uHOEX*P900)/('Life tables'!$I$2/2))/(1+oDR)^(((cycle + 0.5)/('Life tables'!$I$2/2)))</f>
        <v>6.7041171253443643</v>
      </c>
      <c r="Z900" s="100">
        <f t="shared" si="239"/>
        <v>106490.74927640348</v>
      </c>
      <c r="AA900" s="107">
        <f>((L900+G900+H900+I900+N900+O900+P900+S900)/('Life tables'!$I$2/2))</f>
        <v>16.953472483489417</v>
      </c>
      <c r="AB900" s="31">
        <f>((uNES*L900+ uOCEX*G900+uEREX*H900+uHOEX*I900+uNES*S900+ uOCEX*N900+uEREX*O900+uHOEX*P900)/('Life tables'!$I$2/2))</f>
        <v>11.173485327956353</v>
      </c>
    </row>
    <row r="901" spans="1:28" x14ac:dyDescent="0.25">
      <c r="A901" s="4">
        <v>895</v>
      </c>
      <c r="C901" s="105">
        <f>IF(male=0,VLOOKUP((($A$5:$A$1570/'Life tables'!$I$2)*2)+age,lifetable,13,1),IF(male=1,VLOOKUP((($A$5:$A$1570/'Life tables'!$I$2)*2)+age,lifetable,10,1),"error"))</f>
        <v>9.128120834711595E-4</v>
      </c>
      <c r="F901" s="96">
        <f t="shared" si="240"/>
        <v>67.920415687191394</v>
      </c>
      <c r="G901" s="96">
        <f t="shared" si="252"/>
        <v>6.8227479053766285</v>
      </c>
      <c r="H901" s="96">
        <f t="shared" si="241"/>
        <v>0.38965282960620939</v>
      </c>
      <c r="I901" s="96">
        <f t="shared" si="242"/>
        <v>0.15613020372307995</v>
      </c>
      <c r="J901" s="96">
        <f t="shared" si="253"/>
        <v>6.8724660231934256E-2</v>
      </c>
      <c r="K901" s="96">
        <f t="shared" si="243"/>
        <v>0.16314734712848489</v>
      </c>
      <c r="L901" s="96">
        <f t="shared" si="244"/>
        <v>60.320012741125055</v>
      </c>
      <c r="M901" s="96">
        <f t="shared" si="245"/>
        <v>374.08119449247874</v>
      </c>
      <c r="N901" s="96">
        <f t="shared" si="254"/>
        <v>36.024829524224401</v>
      </c>
      <c r="O901" s="96">
        <f t="shared" si="246"/>
        <v>0.85990894658346495</v>
      </c>
      <c r="P901" s="96">
        <f t="shared" si="247"/>
        <v>0.85990894658346495</v>
      </c>
      <c r="Q901" s="96">
        <f t="shared" si="255"/>
        <v>0.37591960478101288</v>
      </c>
      <c r="R901" s="96">
        <f t="shared" si="238"/>
        <v>6.7407505887866856E-2</v>
      </c>
      <c r="S901" s="96">
        <f t="shared" si="248"/>
        <v>335.89321996441856</v>
      </c>
      <c r="T901" s="96">
        <f t="shared" si="249"/>
        <v>188.19392939154108</v>
      </c>
      <c r="U901" s="96">
        <f t="shared" si="250"/>
        <v>370.47965954681899</v>
      </c>
      <c r="V901" s="32">
        <f t="shared" si="251"/>
        <v>1000.0000000000009</v>
      </c>
      <c r="W901" s="100">
        <f>IF(A901=1,((cPH1_+cPHr+(cNES*L901+(cNES+cOSEX)*G901+(cNES+cEREX)*H901+(cNES+cHOEX)*I901+(cNES+cNES)*S901+(cNES+cOSEX)*N901+(cNES+cEREX)*O901+(cNES+cHOEX)*P901)))/(1+cDR)^(A$6:A$65537 + 0.5),(cPHr+(cNES*L901+(cNES+cOSEX)*G901+(cNES+cEREX)*H901+(cNES+cHOEX)*I901+(cNES+cNES)*S901+(cNES+cOSEX)*N901+(cNES+cEREX)*O901+(cNES+cHOEX)*P901))/(1+cDR)^(((cycle + 0.5)/('Life tables'!$I$2/2))))</f>
        <v>14369.589535333311</v>
      </c>
      <c r="X901" s="107">
        <f>((L901+G901+H901+I901+N901+O901+P901+S901)/('Life tables'!$I$2/2))/(1+oDR)^(((cycle + 0.5)/('Life tables'!$I$2/2)))</f>
        <v>10.150785494533007</v>
      </c>
      <c r="Y901" s="31">
        <f>((uNES*L901+ uOCEX*G901+uEREX*H901+uHOEX*I901+uNES*S901+ uOCEX*N901+uEREX*O901+uHOEX*P901)/('Life tables'!$I$2/2))/(1+oDR)^(((cycle + 0.5)/('Life tables'!$I$2/2)))</f>
        <v>6.6900543779143407</v>
      </c>
      <c r="Z901" s="100">
        <f t="shared" si="239"/>
        <v>106328.11674726916</v>
      </c>
      <c r="AA901" s="107">
        <f>((L901+G901+H901+I901+N901+O901+P901+S901)/('Life tables'!$I$2/2))</f>
        <v>16.9275744564127</v>
      </c>
      <c r="AB901" s="31">
        <f>((uNES*L901+ uOCEX*G901+uEREX*H901+uHOEX*I901+uNES*S901+ uOCEX*N901+uEREX*O901+uHOEX*P901)/('Life tables'!$I$2/2))</f>
        <v>11.156416777852984</v>
      </c>
    </row>
    <row r="902" spans="1:28" x14ac:dyDescent="0.25">
      <c r="A902" s="4">
        <v>896</v>
      </c>
      <c r="C902" s="105">
        <f>IF(male=0,VLOOKUP((($A$5:$A$1570/'Life tables'!$I$2)*2)+age,lifetable,13,1),IF(male=1,VLOOKUP((($A$5:$A$1570/'Life tables'!$I$2)*2)+age,lifetable,10,1),"error"))</f>
        <v>9.128120834711595E-4</v>
      </c>
      <c r="F902" s="96">
        <f t="shared" si="240"/>
        <v>67.816622653738136</v>
      </c>
      <c r="G902" s="96">
        <f t="shared" si="252"/>
        <v>6.8123216779393978</v>
      </c>
      <c r="H902" s="96">
        <f t="shared" si="241"/>
        <v>0.38905737905177318</v>
      </c>
      <c r="I902" s="96">
        <f t="shared" si="242"/>
        <v>0.15589161231732757</v>
      </c>
      <c r="J902" s="96">
        <f t="shared" si="253"/>
        <v>6.861963818684888E-2</v>
      </c>
      <c r="K902" s="96">
        <f t="shared" si="243"/>
        <v>0.1628980324285233</v>
      </c>
      <c r="L902" s="96">
        <f t="shared" si="244"/>
        <v>60.227834313814263</v>
      </c>
      <c r="M902" s="96">
        <f t="shared" si="245"/>
        <v>373.5097884079027</v>
      </c>
      <c r="N902" s="96">
        <f t="shared" si="254"/>
        <v>35.969801880255602</v>
      </c>
      <c r="O902" s="96">
        <f t="shared" si="246"/>
        <v>0.85859544242582941</v>
      </c>
      <c r="P902" s="96">
        <f t="shared" si="247"/>
        <v>0.85859544242582941</v>
      </c>
      <c r="Q902" s="96">
        <f t="shared" si="255"/>
        <v>0.37534539053916965</v>
      </c>
      <c r="R902" s="96">
        <f t="shared" si="238"/>
        <v>6.7304541452398017E-2</v>
      </c>
      <c r="S902" s="96">
        <f t="shared" si="248"/>
        <v>335.38014571080384</v>
      </c>
      <c r="T902" s="96">
        <f t="shared" si="249"/>
        <v>188.63789442026709</v>
      </c>
      <c r="U902" s="96">
        <f t="shared" si="250"/>
        <v>370.70986212069994</v>
      </c>
      <c r="V902" s="32">
        <f t="shared" si="251"/>
        <v>1000.0000000000009</v>
      </c>
      <c r="W902" s="100">
        <f>IF(A902=1,((cPH1_+cPHr+(cNES*L902+(cNES+cOSEX)*G902+(cNES+cEREX)*H902+(cNES+cHOEX)*I902+(cNES+cNES)*S902+(cNES+cOSEX)*N902+(cNES+cEREX)*O902+(cNES+cHOEX)*P902)))/(1+cDR)^(A$6:A$65537 + 0.5),(cPHr+(cNES*L902+(cNES+cOSEX)*G902+(cNES+cEREX)*H902+(cNES+cHOEX)*I902+(cNES+cNES)*S902+(cNES+cOSEX)*N902+(cNES+cEREX)*O902+(cNES+cHOEX)*P902))/(1+cDR)^(((cycle + 0.5)/('Life tables'!$I$2/2))))</f>
        <v>14315.613556606073</v>
      </c>
      <c r="X902" s="107">
        <f>((L902+G902+H902+I902+N902+O902+P902+S902)/('Life tables'!$I$2/2))/(1+oDR)^(((cycle + 0.5)/('Life tables'!$I$2/2)))</f>
        <v>10.129492917451342</v>
      </c>
      <c r="Y902" s="31">
        <f>((uNES*L902+ uOCEX*G902+uEREX*H902+uHOEX*I902+uNES*S902+ uOCEX*N902+uEREX*O902+uHOEX*P902)/('Life tables'!$I$2/2))/(1+oDR)^(((cycle + 0.5)/('Life tables'!$I$2/2)))</f>
        <v>6.6760211301440453</v>
      </c>
      <c r="Z902" s="100">
        <f t="shared" si="239"/>
        <v>106165.73248823942</v>
      </c>
      <c r="AA902" s="107">
        <f>((L902+G902+H902+I902+N902+O902+P902+S902)/('Life tables'!$I$2/2))</f>
        <v>16.901715994278565</v>
      </c>
      <c r="AB902" s="31">
        <f>((uNES*L902+ uOCEX*G902+uEREX*H902+uHOEX*I902+uNES*S902+ uOCEX*N902+uEREX*O902+uHOEX*P902)/('Life tables'!$I$2/2))</f>
        <v>11.139374303633723</v>
      </c>
    </row>
    <row r="903" spans="1:28" x14ac:dyDescent="0.25">
      <c r="A903" s="4">
        <v>897</v>
      </c>
      <c r="C903" s="105">
        <f>IF(male=0,VLOOKUP((($A$5:$A$1570/'Life tables'!$I$2)*2)+age,lifetable,13,1),IF(male=1,VLOOKUP((($A$5:$A$1570/'Life tables'!$I$2)*2)+age,lifetable,10,1),"error"))</f>
        <v>9.128120834711595E-4</v>
      </c>
      <c r="F903" s="96">
        <f t="shared" si="240"/>
        <v>67.712990000383854</v>
      </c>
      <c r="G903" s="96">
        <f t="shared" si="252"/>
        <v>6.801911561018767</v>
      </c>
      <c r="H903" s="96">
        <f t="shared" si="241"/>
        <v>0.38846284858239166</v>
      </c>
      <c r="I903" s="96">
        <f t="shared" si="242"/>
        <v>0.15565338958095495</v>
      </c>
      <c r="J903" s="96">
        <f t="shared" si="253"/>
        <v>6.8514778420920658E-2</v>
      </c>
      <c r="K903" s="96">
        <f t="shared" si="243"/>
        <v>0.16264910296748317</v>
      </c>
      <c r="L903" s="96">
        <f t="shared" si="244"/>
        <v>60.135798319813333</v>
      </c>
      <c r="M903" s="96">
        <f t="shared" si="245"/>
        <v>372.93925345865006</v>
      </c>
      <c r="N903" s="96">
        <f t="shared" si="254"/>
        <v>35.91485812850587</v>
      </c>
      <c r="O903" s="96">
        <f t="shared" si="246"/>
        <v>0.85728394076676706</v>
      </c>
      <c r="P903" s="96">
        <f t="shared" si="247"/>
        <v>0.85728394076676706</v>
      </c>
      <c r="Q903" s="96">
        <f t="shared" si="255"/>
        <v>0.37477205171381711</v>
      </c>
      <c r="R903" s="96">
        <f t="shared" ref="R903:R966" si="256">M903*amrc + P903*amrHOEX</f>
        <v>6.7201733991030826E-2</v>
      </c>
      <c r="S903" s="96">
        <f t="shared" si="248"/>
        <v>334.86785366290582</v>
      </c>
      <c r="T903" s="96">
        <f t="shared" si="249"/>
        <v>189.08118125040181</v>
      </c>
      <c r="U903" s="96">
        <f t="shared" si="250"/>
        <v>370.93971295765846</v>
      </c>
      <c r="V903" s="32">
        <f t="shared" si="251"/>
        <v>1000.0000000000009</v>
      </c>
      <c r="W903" s="100">
        <f>IF(A903=1,((cPH1_+cPHr+(cNES*L903+(cNES+cOSEX)*G903+(cNES+cEREX)*H903+(cNES+cHOEX)*I903+(cNES+cNES)*S903+(cNES+cOSEX)*N903+(cNES+cEREX)*O903+(cNES+cHOEX)*P903)))/(1+cDR)^(A$6:A$65537 + 0.5),(cPHr+(cNES*L903+(cNES+cOSEX)*G903+(cNES+cEREX)*H903+(cNES+cHOEX)*I903+(cNES+cNES)*S903+(cNES+cOSEX)*N903+(cNES+cEREX)*O903+(cNES+cHOEX)*P903))/(1+cDR)^(((cycle + 0.5)/('Life tables'!$I$2/2))))</f>
        <v>14261.840313221563</v>
      </c>
      <c r="X903" s="107">
        <f>((L903+G903+H903+I903+N903+O903+P903+S903)/('Life tables'!$I$2/2))/(1+oDR)^(((cycle + 0.5)/('Life tables'!$I$2/2)))</f>
        <v>10.108245006149485</v>
      </c>
      <c r="Y903" s="31">
        <f>((uNES*L903+ uOCEX*G903+uEREX*H903+uHOEX*I903+uNES*S903+ uOCEX*N903+uEREX*O903+uHOEX*P903)/('Life tables'!$I$2/2))/(1+oDR)^(((cycle + 0.5)/('Life tables'!$I$2/2)))</f>
        <v>6.6620173200920396</v>
      </c>
      <c r="Z903" s="100">
        <f t="shared" ref="Z903:Z966" si="257">IF(A903=1,((cPH1_+cPHr+(cNES*L903+(cNES+cOSEX)*G903+(cNES+cEREX)*H903+(cNES+cHOEX)*I903+(cNES+cNES)*S903+(cNES+cOSEX)*N903+(cNES+cEREX)*O903+(cNES+cHOEX)*P903))),(cPHr+(cNES*L903+(cNES+cOSEX)*G903+(cNES+cEREX)*H903+(cNES+cHOEX)*I903+(cNES+cNES)*S903+(cNES+cOSEX)*N903+(cNES+cEREX)*O903+(cNES+cHOEX)*P903)))</f>
        <v>106003.59612792727</v>
      </c>
      <c r="AA903" s="107">
        <f>((L903+G903+H903+I903+N903+O903+P903+S903)/('Life tables'!$I$2/2))</f>
        <v>16.875897036487832</v>
      </c>
      <c r="AB903" s="31">
        <f>((uNES*L903+ uOCEX*G903+uEREX*H903+uHOEX*I903+uNES*S903+ uOCEX*N903+uEREX*O903+uHOEX*P903)/('Life tables'!$I$2/2))</f>
        <v>11.122357865363877</v>
      </c>
    </row>
    <row r="904" spans="1:28" x14ac:dyDescent="0.25">
      <c r="A904" s="4">
        <v>898</v>
      </c>
      <c r="C904" s="105">
        <f>IF(male=0,VLOOKUP((($A$5:$A$1570/'Life tables'!$I$2)*2)+age,lifetable,13,1),IF(male=1,VLOOKUP((($A$5:$A$1570/'Life tables'!$I$2)*2)+age,lifetable,10,1),"error"))</f>
        <v>9.128120834711595E-4</v>
      </c>
      <c r="F904" s="96">
        <f t="shared" ref="F904:F967" si="258">E903*(1-pCAPH)+(L903+G903+H903+I903)*(1-pCAPH)+(S903+N903+O903+P903)*(pUAPH)</f>
        <v>67.609517395403032</v>
      </c>
      <c r="G904" s="96">
        <f t="shared" si="252"/>
        <v>6.7915175212922119</v>
      </c>
      <c r="H904" s="96">
        <f t="shared" ref="H904:H967" si="259">F904*rrEREX</f>
        <v>0.38786923629498765</v>
      </c>
      <c r="I904" s="96">
        <f t="shared" ref="I904:I967" si="260">F904*rrHOEX</f>
        <v>0.15541553475141717</v>
      </c>
      <c r="J904" s="96">
        <f t="shared" si="253"/>
        <v>6.8410080598496084E-2</v>
      </c>
      <c r="K904" s="96">
        <f t="shared" ref="K904:K967" si="261">F904*amr + I904*amrHOEX</f>
        <v>0.16240055794854744</v>
      </c>
      <c r="L904" s="96">
        <f t="shared" ref="L904:L967" si="262">F904-SUM(G904:K904)</f>
        <v>60.043904464517368</v>
      </c>
      <c r="M904" s="96">
        <f t="shared" ref="M904:M967" si="263">E903*pCAPH+(L903+G903+H903+I903)*pCAPH+(S903+N903+O903+P903)*(1-pUAPH)</f>
        <v>372.36958839653761</v>
      </c>
      <c r="N904" s="96">
        <f t="shared" si="254"/>
        <v>35.859998148772455</v>
      </c>
      <c r="O904" s="96">
        <f t="shared" ref="O904:O967" si="264">M904*rrEREXc</f>
        <v>0.85597443873705104</v>
      </c>
      <c r="P904" s="96">
        <f t="shared" ref="P904:P967" si="265">M904*rrHOEXc</f>
        <v>0.85597443873705104</v>
      </c>
      <c r="Q904" s="96">
        <f t="shared" si="255"/>
        <v>0.37419958705063777</v>
      </c>
      <c r="R904" s="96">
        <f t="shared" si="256"/>
        <v>6.7099083278849059E-2</v>
      </c>
      <c r="S904" s="96">
        <f t="shared" ref="S904:S967" si="266">M904-SUM(N904:R904)</f>
        <v>334.35634269996154</v>
      </c>
      <c r="T904" s="96">
        <f t="shared" ref="T904:T967" si="267">J904+Q904+T903</f>
        <v>189.52379091805093</v>
      </c>
      <c r="U904" s="96">
        <f t="shared" ref="U904:U967" si="268">K904+R904+U903</f>
        <v>371.16921259888585</v>
      </c>
      <c r="V904" s="32">
        <f t="shared" ref="V904:V967" si="269">SUM(G904:I904,L904,N904,O904,P904,S904,T904,U904)</f>
        <v>1000.0000000000009</v>
      </c>
      <c r="W904" s="100">
        <f>IF(A904=1,((cPH1_+cPHr+(cNES*L904+(cNES+cOSEX)*G904+(cNES+cEREX)*H904+(cNES+cHOEX)*I904+(cNES+cNES)*S904+(cNES+cOSEX)*N904+(cNES+cEREX)*O904+(cNES+cHOEX)*P904)))/(1+cDR)^(A$6:A$65537 + 0.5),(cPHr+(cNES*L904+(cNES+cOSEX)*G904+(cNES+cEREX)*H904+(cNES+cHOEX)*I904+(cNES+cNES)*S904+(cNES+cOSEX)*N904+(cNES+cEREX)*O904+(cNES+cHOEX)*P904))/(1+cDR)^(((cycle + 0.5)/('Life tables'!$I$2/2))))</f>
        <v>14208.269044702012</v>
      </c>
      <c r="X904" s="107">
        <f>((L904+G904+H904+I904+N904+O904+P904+S904)/('Life tables'!$I$2/2))/(1+oDR)^(((cycle + 0.5)/('Life tables'!$I$2/2)))</f>
        <v>10.087041666841854</v>
      </c>
      <c r="Y904" s="31">
        <f>((uNES*L904+ uOCEX*G904+uEREX*H904+uHOEX*I904+uNES*S904+ uOCEX*N904+uEREX*O904+uHOEX*P904)/('Life tables'!$I$2/2))/(1+oDR)^(((cycle + 0.5)/('Life tables'!$I$2/2)))</f>
        <v>6.6480428859498026</v>
      </c>
      <c r="Z904" s="100">
        <f t="shared" si="257"/>
        <v>105841.70729513947</v>
      </c>
      <c r="AA904" s="107">
        <f>((L904+G904+H904+I904+N904+O904+P904+S904)/('Life tables'!$I$2/2))</f>
        <v>16.850117522541481</v>
      </c>
      <c r="AB904" s="31">
        <f>((uNES*L904+ uOCEX*G904+uEREX*H904+uHOEX*I904+uNES*S904+ uOCEX*N904+uEREX*O904+uHOEX*P904)/('Life tables'!$I$2/2))</f>
        <v>11.105367423174567</v>
      </c>
    </row>
    <row r="905" spans="1:28" x14ac:dyDescent="0.25">
      <c r="A905" s="4">
        <v>899</v>
      </c>
      <c r="C905" s="105">
        <f>IF(male=0,VLOOKUP((($A$5:$A$1570/'Life tables'!$I$2)*2)+age,lifetable,13,1),IF(male=1,VLOOKUP((($A$5:$A$1570/'Life tables'!$I$2)*2)+age,lifetable,10,1),"error"))</f>
        <v>9.128120834711595E-4</v>
      </c>
      <c r="F905" s="96">
        <f t="shared" si="258"/>
        <v>67.506204511694392</v>
      </c>
      <c r="G905" s="96">
        <f t="shared" si="252"/>
        <v>6.7811395259017262</v>
      </c>
      <c r="H905" s="96">
        <f t="shared" si="259"/>
        <v>0.38727654031301301</v>
      </c>
      <c r="I905" s="96">
        <f t="shared" si="260"/>
        <v>0.15517804707679902</v>
      </c>
      <c r="J905" s="96">
        <f t="shared" si="253"/>
        <v>6.8305544388600731E-2</v>
      </c>
      <c r="K905" s="96">
        <f t="shared" si="261"/>
        <v>0.16215239658600683</v>
      </c>
      <c r="L905" s="96">
        <f t="shared" si="262"/>
        <v>59.952152457428248</v>
      </c>
      <c r="M905" s="96">
        <f t="shared" si="263"/>
        <v>371.80079197136968</v>
      </c>
      <c r="N905" s="96">
        <f t="shared" si="254"/>
        <v>35.805221820658815</v>
      </c>
      <c r="O905" s="96">
        <f t="shared" si="264"/>
        <v>0.85466693346282785</v>
      </c>
      <c r="P905" s="96">
        <f t="shared" si="265"/>
        <v>0.85466693346282785</v>
      </c>
      <c r="Q905" s="96">
        <f t="shared" si="255"/>
        <v>0.37362799529329194</v>
      </c>
      <c r="R905" s="96">
        <f t="shared" si="256"/>
        <v>6.6996589090573919E-2</v>
      </c>
      <c r="S905" s="96">
        <f t="shared" si="266"/>
        <v>333.84561169940133</v>
      </c>
      <c r="T905" s="96">
        <f t="shared" si="267"/>
        <v>189.96572445773282</v>
      </c>
      <c r="U905" s="96">
        <f t="shared" si="268"/>
        <v>371.39836158456245</v>
      </c>
      <c r="V905" s="32">
        <f t="shared" si="269"/>
        <v>1000.0000000000009</v>
      </c>
      <c r="W905" s="100">
        <f>IF(A905=1,((cPH1_+cPHr+(cNES*L905+(cNES+cOSEX)*G905+(cNES+cEREX)*H905+(cNES+cHOEX)*I905+(cNES+cNES)*S905+(cNES+cOSEX)*N905+(cNES+cEREX)*O905+(cNES+cHOEX)*P905)))/(1+cDR)^(A$6:A$65537 + 0.5),(cPHr+(cNES*L905+(cNES+cOSEX)*G905+(cNES+cEREX)*H905+(cNES+cHOEX)*I905+(cNES+cNES)*S905+(cNES+cOSEX)*N905+(cNES+cEREX)*O905+(cNES+cHOEX)*P905))/(1+cDR)^(((cycle + 0.5)/('Life tables'!$I$2/2))))</f>
        <v>14154.898993371733</v>
      </c>
      <c r="X905" s="107">
        <f>((L905+G905+H905+I905+N905+O905+P905+S905)/('Life tables'!$I$2/2))/(1+oDR)^(((cycle + 0.5)/('Life tables'!$I$2/2)))</f>
        <v>10.065882805944094</v>
      </c>
      <c r="Y905" s="31">
        <f>((uNES*L905+ uOCEX*G905+uEREX*H905+uHOEX*I905+uNES*S905+ uOCEX*N905+uEREX*O905+uHOEX*P905)/('Life tables'!$I$2/2))/(1+oDR)^(((cycle + 0.5)/('Life tables'!$I$2/2)))</f>
        <v>6.6340977660413074</v>
      </c>
      <c r="Z905" s="100">
        <f t="shared" si="257"/>
        <v>105680.06561889399</v>
      </c>
      <c r="AA905" s="107">
        <f>((L905+G905+H905+I905+N905+O905+P905+S905)/('Life tables'!$I$2/2))</f>
        <v>16.824377392040169</v>
      </c>
      <c r="AB905" s="31">
        <f>((uNES*L905+ uOCEX*G905+uEREX*H905+uHOEX*I905+uNES*S905+ uOCEX*N905+uEREX*O905+uHOEX*P905)/('Life tables'!$I$2/2))</f>
        <v>11.088402937262398</v>
      </c>
    </row>
    <row r="906" spans="1:28" x14ac:dyDescent="0.25">
      <c r="A906" s="4">
        <v>900</v>
      </c>
      <c r="C906" s="105">
        <f>IF(male=0,VLOOKUP((($A$5:$A$1570/'Life tables'!$I$2)*2)+age,lifetable,13,1),IF(male=1,VLOOKUP((($A$5:$A$1570/'Life tables'!$I$2)*2)+age,lifetable,10,1),"error"))</f>
        <v>9.128120834711595E-4</v>
      </c>
      <c r="F906" s="96">
        <f t="shared" si="258"/>
        <v>67.403051026578353</v>
      </c>
      <c r="G906" s="96">
        <f t="shared" si="252"/>
        <v>6.7707775424334704</v>
      </c>
      <c r="H906" s="96">
        <f t="shared" si="259"/>
        <v>0.38668475878528619</v>
      </c>
      <c r="I906" s="96">
        <f t="shared" si="260"/>
        <v>0.15494092581534966</v>
      </c>
      <c r="J906" s="96">
        <f t="shared" si="253"/>
        <v>6.8201169464734104E-2</v>
      </c>
      <c r="K906" s="96">
        <f t="shared" si="261"/>
        <v>0.16190461810477305</v>
      </c>
      <c r="L906" s="96">
        <f t="shared" si="262"/>
        <v>59.860542011974744</v>
      </c>
      <c r="M906" s="96">
        <f t="shared" si="263"/>
        <v>371.23286293112727</v>
      </c>
      <c r="N906" s="96">
        <f t="shared" si="254"/>
        <v>35.750529023592804</v>
      </c>
      <c r="O906" s="96">
        <f t="shared" si="264"/>
        <v>0.85336142206605325</v>
      </c>
      <c r="P906" s="96">
        <f t="shared" si="265"/>
        <v>0.85336142206605325</v>
      </c>
      <c r="Q906" s="96">
        <f t="shared" si="255"/>
        <v>0.3730572751836076</v>
      </c>
      <c r="R906" s="96">
        <f t="shared" si="256"/>
        <v>6.6894251200597998E-2</v>
      </c>
      <c r="S906" s="96">
        <f t="shared" si="266"/>
        <v>333.33565953701816</v>
      </c>
      <c r="T906" s="96">
        <f t="shared" si="267"/>
        <v>190.40698290238117</v>
      </c>
      <c r="U906" s="96">
        <f t="shared" si="268"/>
        <v>371.62716045386782</v>
      </c>
      <c r="V906" s="32">
        <f t="shared" si="269"/>
        <v>1000.0000000000009</v>
      </c>
      <c r="W906" s="100">
        <f>IF(A906=1,((cPH1_+cPHr+(cNES*L906+(cNES+cOSEX)*G906+(cNES+cEREX)*H906+(cNES+cHOEX)*I906+(cNES+cNES)*S906+(cNES+cOSEX)*N906+(cNES+cEREX)*O906+(cNES+cHOEX)*P906)))/(1+cDR)^(A$6:A$65537 + 0.5),(cPHr+(cNES*L906+(cNES+cOSEX)*G906+(cNES+cEREX)*H906+(cNES+cHOEX)*I906+(cNES+cNES)*S906+(cNES+cOSEX)*N906+(cNES+cEREX)*O906+(cNES+cHOEX)*P906))/(1+cDR)^(((cycle + 0.5)/('Life tables'!$I$2/2))))</f>
        <v>14101.729404349311</v>
      </c>
      <c r="X906" s="107">
        <f>((L906+G906+H906+I906+N906+O906+P906+S906)/('Life tables'!$I$2/2))/(1+oDR)^(((cycle + 0.5)/('Life tables'!$I$2/2)))</f>
        <v>10.044768330072422</v>
      </c>
      <c r="Y906" s="31">
        <f>((uNES*L906+ uOCEX*G906+uEREX*H906+uHOEX*I906+uNES*S906+ uOCEX*N906+uEREX*O906+uHOEX*P906)/('Life tables'!$I$2/2))/(1+oDR)^(((cycle + 0.5)/('Life tables'!$I$2/2)))</f>
        <v>6.6201818988226133</v>
      </c>
      <c r="Z906" s="100">
        <f t="shared" si="257"/>
        <v>105518.67072843674</v>
      </c>
      <c r="AA906" s="107">
        <f>((L906+G906+H906+I906+N906+O906+P906+S906)/('Life tables'!$I$2/2))</f>
        <v>16.798676584683705</v>
      </c>
      <c r="AB906" s="31">
        <f>((uNES*L906+ uOCEX*G906+uEREX*H906+uHOEX*I906+uNES*S906+ uOCEX*N906+uEREX*O906+uHOEX*P906)/('Life tables'!$I$2/2))</f>
        <v>11.071464367889163</v>
      </c>
    </row>
    <row r="907" spans="1:28" x14ac:dyDescent="0.25">
      <c r="A907" s="4">
        <v>901</v>
      </c>
      <c r="C907" s="105">
        <f>IF(male=0,VLOOKUP((($A$5:$A$1570/'Life tables'!$I$2)*2)+age,lifetable,13,1),IF(male=1,VLOOKUP((($A$5:$A$1570/'Life tables'!$I$2)*2)+age,lifetable,10,1),"error"))</f>
        <v>9.128120834711595E-4</v>
      </c>
      <c r="F907" s="96">
        <f t="shared" si="258"/>
        <v>67.300056621604014</v>
      </c>
      <c r="G907" s="96">
        <f t="shared" si="252"/>
        <v>6.7604315388983851</v>
      </c>
      <c r="H907" s="96">
        <f t="shared" si="259"/>
        <v>0.38609388988488536</v>
      </c>
      <c r="I907" s="96">
        <f t="shared" si="260"/>
        <v>0.15470417023503871</v>
      </c>
      <c r="J907" s="96">
        <f t="shared" si="253"/>
        <v>6.8096955504674553E-2</v>
      </c>
      <c r="K907" s="96">
        <f t="shared" si="261"/>
        <v>0.16165722173991526</v>
      </c>
      <c r="L907" s="96">
        <f t="shared" si="262"/>
        <v>59.769072845341114</v>
      </c>
      <c r="M907" s="96">
        <f t="shared" si="263"/>
        <v>370.66580002214783</v>
      </c>
      <c r="N907" s="96">
        <f t="shared" si="254"/>
        <v>35.695919636843996</v>
      </c>
      <c r="O907" s="96">
        <f t="shared" si="264"/>
        <v>0.85205790166490447</v>
      </c>
      <c r="P907" s="96">
        <f t="shared" si="265"/>
        <v>0.85205790166490447</v>
      </c>
      <c r="Q907" s="96">
        <f t="shared" si="255"/>
        <v>0.37248742546176117</v>
      </c>
      <c r="R907" s="96">
        <f t="shared" si="256"/>
        <v>6.679206938301778E-2</v>
      </c>
      <c r="S907" s="96">
        <f t="shared" si="266"/>
        <v>332.82648508712924</v>
      </c>
      <c r="T907" s="96">
        <f t="shared" si="267"/>
        <v>190.84756728334762</v>
      </c>
      <c r="U907" s="96">
        <f t="shared" si="268"/>
        <v>371.85560974499077</v>
      </c>
      <c r="V907" s="32">
        <f t="shared" si="269"/>
        <v>1000.0000000000009</v>
      </c>
      <c r="W907" s="100">
        <f>IF(A907=1,((cPH1_+cPHr+(cNES*L907+(cNES+cOSEX)*G907+(cNES+cEREX)*H907+(cNES+cHOEX)*I907+(cNES+cNES)*S907+(cNES+cOSEX)*N907+(cNES+cEREX)*O907+(cNES+cHOEX)*P907)))/(1+cDR)^(A$6:A$65537 + 0.5),(cPHr+(cNES*L907+(cNES+cOSEX)*G907+(cNES+cEREX)*H907+(cNES+cHOEX)*I907+(cNES+cNES)*S907+(cNES+cOSEX)*N907+(cNES+cEREX)*O907+(cNES+cHOEX)*P907))/(1+cDR)^(((cycle + 0.5)/('Life tables'!$I$2/2))))</f>
        <v>14048.759525539679</v>
      </c>
      <c r="X907" s="107">
        <f>((L907+G907+H907+I907+N907+O907+P907+S907)/('Life tables'!$I$2/2))/(1+oDR)^(((cycle + 0.5)/('Life tables'!$I$2/2)))</f>
        <v>10.023698146043012</v>
      </c>
      <c r="Y907" s="31">
        <f>((uNES*L907+ uOCEX*G907+uEREX*H907+uHOEX*I907+uNES*S907+ uOCEX*N907+uEREX*O907+uHOEX*P907)/('Life tables'!$I$2/2))/(1+oDR)^(((cycle + 0.5)/('Life tables'!$I$2/2)))</f>
        <v>6.606295222881446</v>
      </c>
      <c r="Z907" s="100">
        <f t="shared" si="257"/>
        <v>105357.52225325699</v>
      </c>
      <c r="AA907" s="107">
        <f>((L907+G907+H907+I907+N907+O907+P907+S907)/('Life tables'!$I$2/2))</f>
        <v>16.773015040270582</v>
      </c>
      <c r="AB907" s="31">
        <f>((uNES*L907+ uOCEX*G907+uEREX*H907+uHOEX*I907+uNES*S907+ uOCEX*N907+uEREX*O907+uHOEX*P907)/('Life tables'!$I$2/2))</f>
        <v>11.054551675381498</v>
      </c>
    </row>
    <row r="908" spans="1:28" x14ac:dyDescent="0.25">
      <c r="A908" s="4">
        <v>902</v>
      </c>
      <c r="C908" s="105">
        <f>IF(male=0,VLOOKUP((($A$5:$A$1570/'Life tables'!$I$2)*2)+age,lifetable,13,1),IF(male=1,VLOOKUP((($A$5:$A$1570/'Life tables'!$I$2)*2)+age,lifetable,10,1),"error"))</f>
        <v>9.128120834711595E-4</v>
      </c>
      <c r="F908" s="96">
        <f t="shared" si="258"/>
        <v>67.19722098236538</v>
      </c>
      <c r="G908" s="96">
        <f t="shared" si="252"/>
        <v>6.7501014837137285</v>
      </c>
      <c r="H908" s="96">
        <f t="shared" si="259"/>
        <v>0.38550393180809378</v>
      </c>
      <c r="I908" s="96">
        <f t="shared" si="260"/>
        <v>0.15446777961313402</v>
      </c>
      <c r="J908" s="96">
        <f t="shared" si="253"/>
        <v>6.7992902190293247E-2</v>
      </c>
      <c r="K908" s="96">
        <f t="shared" si="261"/>
        <v>0.1614102067362187</v>
      </c>
      <c r="L908" s="96">
        <f t="shared" si="262"/>
        <v>59.67774467830391</v>
      </c>
      <c r="M908" s="96">
        <f t="shared" si="263"/>
        <v>370.09960198929713</v>
      </c>
      <c r="N908" s="96">
        <f t="shared" si="254"/>
        <v>35.641393539540253</v>
      </c>
      <c r="O908" s="96">
        <f t="shared" si="264"/>
        <v>0.85075636937417587</v>
      </c>
      <c r="P908" s="96">
        <f t="shared" si="265"/>
        <v>0.85075636937417587</v>
      </c>
      <c r="Q908" s="96">
        <f t="shared" si="255"/>
        <v>0.37191844486644998</v>
      </c>
      <c r="R908" s="96">
        <f t="shared" si="256"/>
        <v>6.6690043411664512E-2</v>
      </c>
      <c r="S908" s="96">
        <f t="shared" si="266"/>
        <v>332.31808722273041</v>
      </c>
      <c r="T908" s="96">
        <f t="shared" si="267"/>
        <v>191.28747863040437</v>
      </c>
      <c r="U908" s="96">
        <f t="shared" si="268"/>
        <v>372.08370999513863</v>
      </c>
      <c r="V908" s="32">
        <f t="shared" si="269"/>
        <v>1000.0000000000009</v>
      </c>
      <c r="W908" s="100">
        <f>IF(A908=1,((cPH1_+cPHr+(cNES*L908+(cNES+cOSEX)*G908+(cNES+cEREX)*H908+(cNES+cHOEX)*I908+(cNES+cNES)*S908+(cNES+cOSEX)*N908+(cNES+cEREX)*O908+(cNES+cHOEX)*P908)))/(1+cDR)^(A$6:A$65537 + 0.5),(cPHr+(cNES*L908+(cNES+cOSEX)*G908+(cNES+cEREX)*H908+(cNES+cHOEX)*I908+(cNES+cNES)*S908+(cNES+cOSEX)*N908+(cNES+cEREX)*O908+(cNES+cHOEX)*P908))/(1+cDR)^(((cycle + 0.5)/('Life tables'!$I$2/2))))</f>
        <v>13995.988607626105</v>
      </c>
      <c r="X908" s="107">
        <f>((L908+G908+H908+I908+N908+O908+P908+S908)/('Life tables'!$I$2/2))/(1+oDR)^(((cycle + 0.5)/('Life tables'!$I$2/2)))</f>
        <v>10.002672160871388</v>
      </c>
      <c r="Y908" s="31">
        <f>((uNES*L908+ uOCEX*G908+uEREX*H908+uHOEX*I908+uNES*S908+ uOCEX*N908+uEREX*O908+uHOEX*P908)/('Life tables'!$I$2/2))/(1+oDR)^(((cycle + 0.5)/('Life tables'!$I$2/2)))</f>
        <v>6.5924376769368207</v>
      </c>
      <c r="Z908" s="100">
        <f t="shared" si="257"/>
        <v>105196.61982310266</v>
      </c>
      <c r="AA908" s="107">
        <f>((L908+G908+H908+I908+N908+O908+P908+S908)/('Life tables'!$I$2/2))</f>
        <v>16.747392698697539</v>
      </c>
      <c r="AB908" s="31">
        <f>((uNES*L908+ uOCEX*G908+uEREX*H908+uHOEX*I908+uNES*S908+ uOCEX*N908+uEREX*O908+uHOEX*P908)/('Life tables'!$I$2/2))</f>
        <v>11.037664820130644</v>
      </c>
    </row>
    <row r="909" spans="1:28" x14ac:dyDescent="0.25">
      <c r="A909" s="4">
        <v>903</v>
      </c>
      <c r="C909" s="105">
        <f>IF(male=0,VLOOKUP((($A$5:$A$1570/'Life tables'!$I$2)*2)+age,lifetable,13,1),IF(male=1,VLOOKUP((($A$5:$A$1570/'Life tables'!$I$2)*2)+age,lifetable,10,1),"error"))</f>
        <v>9.128120834711595E-4</v>
      </c>
      <c r="F909" s="96">
        <f t="shared" si="258"/>
        <v>67.094543798326242</v>
      </c>
      <c r="G909" s="96">
        <f t="shared" ref="G909:G972" si="270">F909*(rrOSEX)</f>
        <v>6.7397873456854906</v>
      </c>
      <c r="H909" s="96">
        <f t="shared" si="259"/>
        <v>0.38491488277339547</v>
      </c>
      <c r="I909" s="96">
        <f t="shared" si="260"/>
        <v>0.15423175323579888</v>
      </c>
      <c r="J909" s="96">
        <f t="shared" ref="J909:J972" si="271">F909*mr + G909*mr + H909*mr+I909*mr</f>
        <v>6.7889009207376894E-2</v>
      </c>
      <c r="K909" s="96">
        <f t="shared" si="261"/>
        <v>0.16116357234776385</v>
      </c>
      <c r="L909" s="96">
        <f t="shared" si="262"/>
        <v>59.586557235076413</v>
      </c>
      <c r="M909" s="96">
        <f t="shared" si="263"/>
        <v>369.53426757613158</v>
      </c>
      <c r="N909" s="96">
        <f t="shared" ref="N909:N972" si="272">M909*rrOSEXc</f>
        <v>35.586950610683331</v>
      </c>
      <c r="O909" s="96">
        <f t="shared" si="264"/>
        <v>0.84945682230565212</v>
      </c>
      <c r="P909" s="96">
        <f t="shared" si="265"/>
        <v>0.84945682230565212</v>
      </c>
      <c r="Q909" s="96">
        <f t="shared" ref="Q909:Q972" si="273">M909*mr + N909*mr + O909*mr+P909*mr</f>
        <v>0.37135033213505592</v>
      </c>
      <c r="R909" s="96">
        <f t="shared" si="256"/>
        <v>6.6588173060133551E-2</v>
      </c>
      <c r="S909" s="96">
        <f t="shared" si="266"/>
        <v>331.81046481564175</v>
      </c>
      <c r="T909" s="96">
        <f t="shared" si="267"/>
        <v>191.72671797174681</v>
      </c>
      <c r="U909" s="96">
        <f t="shared" si="268"/>
        <v>372.31146174054652</v>
      </c>
      <c r="V909" s="32">
        <f t="shared" si="269"/>
        <v>1000.0000000000008</v>
      </c>
      <c r="W909" s="100">
        <f>IF(A909=1,((cPH1_+cPHr+(cNES*L909+(cNES+cOSEX)*G909+(cNES+cEREX)*H909+(cNES+cHOEX)*I909+(cNES+cNES)*S909+(cNES+cOSEX)*N909+(cNES+cEREX)*O909+(cNES+cHOEX)*P909)))/(1+cDR)^(A$6:A$65537 + 0.5),(cPHr+(cNES*L909+(cNES+cOSEX)*G909+(cNES+cEREX)*H909+(cNES+cHOEX)*I909+(cNES+cNES)*S909+(cNES+cOSEX)*N909+(cNES+cEREX)*O909+(cNES+cHOEX)*P909))/(1+cDR)^(((cycle + 0.5)/('Life tables'!$I$2/2))))</f>
        <v>13943.415904062069</v>
      </c>
      <c r="X909" s="107">
        <f>((L909+G909+H909+I909+N909+O909+P909+S909)/('Life tables'!$I$2/2))/(1+oDR)^(((cycle + 0.5)/('Life tables'!$I$2/2)))</f>
        <v>9.981690281771785</v>
      </c>
      <c r="Y909" s="31">
        <f>((uNES*L909+ uOCEX*G909+uEREX*H909+uHOEX*I909+uNES*S909+ uOCEX*N909+uEREX*O909+uHOEX*P909)/('Life tables'!$I$2/2))/(1+oDR)^(((cycle + 0.5)/('Life tables'!$I$2/2)))</f>
        <v>6.5786091998386054</v>
      </c>
      <c r="Z909" s="100">
        <f t="shared" si="257"/>
        <v>105035.96306799434</v>
      </c>
      <c r="AA909" s="107">
        <f>((L909+G909+H909+I909+N909+O909+P909+S909)/('Life tables'!$I$2/2))</f>
        <v>16.721809499959054</v>
      </c>
      <c r="AB909" s="31">
        <f>((uNES*L909+ uOCEX*G909+uEREX*H909+uHOEX*I909+uNES*S909+ uOCEX*N909+uEREX*O909+uHOEX*P909)/('Life tables'!$I$2/2))</f>
        <v>11.020803762592074</v>
      </c>
    </row>
    <row r="910" spans="1:28" x14ac:dyDescent="0.25">
      <c r="A910" s="4">
        <v>904</v>
      </c>
      <c r="C910" s="105">
        <f>IF(male=0,VLOOKUP((($A$5:$A$1570/'Life tables'!$I$2)*2)+age,lifetable,13,1),IF(male=1,VLOOKUP((($A$5:$A$1570/'Life tables'!$I$2)*2)+age,lifetable,10,1),"error"))</f>
        <v>9.128120834711595E-4</v>
      </c>
      <c r="F910" s="96">
        <f t="shared" si="258"/>
        <v>66.992024762653429</v>
      </c>
      <c r="G910" s="96">
        <f t="shared" si="270"/>
        <v>6.7294890939916359</v>
      </c>
      <c r="H910" s="96">
        <f t="shared" si="259"/>
        <v>0.38432674102051834</v>
      </c>
      <c r="I910" s="96">
        <f t="shared" si="260"/>
        <v>0.15399609039770898</v>
      </c>
      <c r="J910" s="96">
        <f t="shared" si="271"/>
        <v>6.7785276245459103E-2</v>
      </c>
      <c r="K910" s="96">
        <f t="shared" si="261"/>
        <v>0.16091731783752616</v>
      </c>
      <c r="L910" s="96">
        <f t="shared" si="262"/>
        <v>59.495510243160581</v>
      </c>
      <c r="M910" s="96">
        <f t="shared" si="263"/>
        <v>368.96979552505405</v>
      </c>
      <c r="N910" s="96">
        <f t="shared" si="272"/>
        <v>35.5325907291639</v>
      </c>
      <c r="O910" s="96">
        <f t="shared" si="264"/>
        <v>0.848159257568466</v>
      </c>
      <c r="P910" s="96">
        <f t="shared" si="265"/>
        <v>0.848159257568466</v>
      </c>
      <c r="Q910" s="96">
        <f t="shared" si="273"/>
        <v>0.37078308600380117</v>
      </c>
      <c r="R910" s="96">
        <f t="shared" si="256"/>
        <v>6.6486458101812362E-2</v>
      </c>
      <c r="S910" s="96">
        <f t="shared" si="266"/>
        <v>331.3036167366476</v>
      </c>
      <c r="T910" s="96">
        <f t="shared" si="267"/>
        <v>192.16528633399608</v>
      </c>
      <c r="U910" s="96">
        <f t="shared" si="268"/>
        <v>372.53886551648588</v>
      </c>
      <c r="V910" s="32">
        <f t="shared" si="269"/>
        <v>1000.0000000000008</v>
      </c>
      <c r="W910" s="100">
        <f>IF(A910=1,((cPH1_+cPHr+(cNES*L910+(cNES+cOSEX)*G910+(cNES+cEREX)*H910+(cNES+cHOEX)*I910+(cNES+cNES)*S910+(cNES+cOSEX)*N910+(cNES+cEREX)*O910+(cNES+cHOEX)*P910)))/(1+cDR)^(A$6:A$65537 + 0.5),(cPHr+(cNES*L910+(cNES+cOSEX)*G910+(cNES+cEREX)*H910+(cNES+cHOEX)*I910+(cNES+cNES)*S910+(cNES+cOSEX)*N910+(cNES+cEREX)*O910+(cNES+cHOEX)*P910))/(1+cDR)^(((cycle + 0.5)/('Life tables'!$I$2/2))))</f>
        <v>13891.040671063107</v>
      </c>
      <c r="X910" s="107">
        <f>((L910+G910+H910+I910+N910+O910+P910+S910)/('Life tables'!$I$2/2))/(1+oDR)^(((cycle + 0.5)/('Life tables'!$I$2/2)))</f>
        <v>9.9607524161566126</v>
      </c>
      <c r="Y910" s="31">
        <f>((uNES*L910+ uOCEX*G910+uEREX*H910+uHOEX*I910+uNES*S910+ uOCEX*N910+uEREX*O910+uHOEX*P910)/('Life tables'!$I$2/2))/(1+oDR)^(((cycle + 0.5)/('Life tables'!$I$2/2)))</f>
        <v>6.5648097305671955</v>
      </c>
      <c r="Z910" s="100">
        <f t="shared" si="257"/>
        <v>104875.55161823878</v>
      </c>
      <c r="AA910" s="107">
        <f>((L910+G910+H910+I910+N910+O910+P910+S910)/('Life tables'!$I$2/2))</f>
        <v>16.696265384146983</v>
      </c>
      <c r="AB910" s="31">
        <f>((uNES*L910+ uOCEX*G910+uEREX*H910+uHOEX*I910+uNES*S910+ uOCEX*N910+uEREX*O910+uHOEX*P910)/('Life tables'!$I$2/2))</f>
        <v>11.003968463285313</v>
      </c>
    </row>
    <row r="911" spans="1:28" x14ac:dyDescent="0.25">
      <c r="A911" s="4">
        <v>905</v>
      </c>
      <c r="C911" s="105">
        <f>IF(male=0,VLOOKUP((($A$5:$A$1570/'Life tables'!$I$2)*2)+age,lifetable,13,1),IF(male=1,VLOOKUP((($A$5:$A$1570/'Life tables'!$I$2)*2)+age,lifetable,10,1),"error"))</f>
        <v>9.128120834711595E-4</v>
      </c>
      <c r="F911" s="96">
        <f t="shared" si="258"/>
        <v>66.889663572057714</v>
      </c>
      <c r="G911" s="96">
        <f t="shared" si="270"/>
        <v>6.7192066981661274</v>
      </c>
      <c r="H911" s="96">
        <f t="shared" si="259"/>
        <v>0.3837395048095214</v>
      </c>
      <c r="I911" s="96">
        <f t="shared" si="260"/>
        <v>0.15376079040168644</v>
      </c>
      <c r="J911" s="96">
        <f t="shared" si="271"/>
        <v>6.7681702997659424E-2</v>
      </c>
      <c r="K911" s="96">
        <f t="shared" si="261"/>
        <v>0.16067144247699366</v>
      </c>
      <c r="L911" s="96">
        <f t="shared" si="262"/>
        <v>59.404603433205722</v>
      </c>
      <c r="M911" s="96">
        <f t="shared" si="263"/>
        <v>368.4061845774612</v>
      </c>
      <c r="N911" s="96">
        <f t="shared" si="272"/>
        <v>35.478313773775739</v>
      </c>
      <c r="O911" s="96">
        <f t="shared" si="264"/>
        <v>0.84686367226943748</v>
      </c>
      <c r="P911" s="96">
        <f t="shared" si="265"/>
        <v>0.84686367226943748</v>
      </c>
      <c r="Q911" s="96">
        <f t="shared" si="273"/>
        <v>0.37021670520789729</v>
      </c>
      <c r="R911" s="96">
        <f t="shared" si="256"/>
        <v>6.6384898309907084E-2</v>
      </c>
      <c r="S911" s="96">
        <f t="shared" si="266"/>
        <v>330.79754185562877</v>
      </c>
      <c r="T911" s="96">
        <f t="shared" si="267"/>
        <v>192.60318474220165</v>
      </c>
      <c r="U911" s="96">
        <f t="shared" si="268"/>
        <v>372.76592185727276</v>
      </c>
      <c r="V911" s="32">
        <f t="shared" si="269"/>
        <v>1000.0000000000009</v>
      </c>
      <c r="W911" s="100">
        <f>IF(A911=1,((cPH1_+cPHr+(cNES*L911+(cNES+cOSEX)*G911+(cNES+cEREX)*H911+(cNES+cHOEX)*I911+(cNES+cNES)*S911+(cNES+cOSEX)*N911+(cNES+cEREX)*O911+(cNES+cHOEX)*P911)))/(1+cDR)^(A$6:A$65537 + 0.5),(cPHr+(cNES*L911+(cNES+cOSEX)*G911+(cNES+cEREX)*H911+(cNES+cHOEX)*I911+(cNES+cNES)*S911+(cNES+cOSEX)*N911+(cNES+cEREX)*O911+(cNES+cHOEX)*P911))/(1+cDR)^(((cycle + 0.5)/('Life tables'!$I$2/2))))</f>
        <v>13838.862167598507</v>
      </c>
      <c r="X911" s="107">
        <f>((L911+G911+H911+I911+N911+O911+P911+S911)/('Life tables'!$I$2/2))/(1+oDR)^(((cycle + 0.5)/('Life tables'!$I$2/2)))</f>
        <v>9.9398584716358158</v>
      </c>
      <c r="Y911" s="31">
        <f>((uNES*L911+ uOCEX*G911+uEREX*H911+uHOEX*I911+uNES*S911+ uOCEX*N911+uEREX*O911+uHOEX*P911)/('Life tables'!$I$2/2))/(1+oDR)^(((cycle + 0.5)/('Life tables'!$I$2/2)))</f>
        <v>6.5510392082330791</v>
      </c>
      <c r="Z911" s="100">
        <f t="shared" si="257"/>
        <v>104715.38510444178</v>
      </c>
      <c r="AA911" s="107">
        <f>((L911+G911+H911+I911+N911+O911+P911+S911)/('Life tables'!$I$2/2))</f>
        <v>16.67076029145009</v>
      </c>
      <c r="AB911" s="31">
        <f>((uNES*L911+ uOCEX*G911+uEREX*H911+uHOEX*I911+uNES*S911+ uOCEX*N911+uEREX*O911+uHOEX*P911)/('Life tables'!$I$2/2))</f>
        <v>10.987158882793599</v>
      </c>
    </row>
    <row r="912" spans="1:28" x14ac:dyDescent="0.25">
      <c r="A912" s="4">
        <v>906</v>
      </c>
      <c r="C912" s="105">
        <f>IF(male=0,VLOOKUP((($A$5:$A$1570/'Life tables'!$I$2)*2)+age,lifetable,13,1),IF(male=1,VLOOKUP((($A$5:$A$1570/'Life tables'!$I$2)*2)+age,lifetable,10,1),"error"))</f>
        <v>9.128120834711595E-4</v>
      </c>
      <c r="F912" s="96">
        <f t="shared" si="258"/>
        <v>66.787459926642555</v>
      </c>
      <c r="G912" s="96">
        <f t="shared" si="270"/>
        <v>6.7089401280837304</v>
      </c>
      <c r="H912" s="96">
        <f t="shared" si="259"/>
        <v>0.38315317241992747</v>
      </c>
      <c r="I912" s="96">
        <f t="shared" si="260"/>
        <v>0.15352585255835224</v>
      </c>
      <c r="J912" s="96">
        <f t="shared" si="271"/>
        <v>6.7578289160530228E-2</v>
      </c>
      <c r="K912" s="96">
        <f t="shared" si="261"/>
        <v>0.16042594554580383</v>
      </c>
      <c r="L912" s="96">
        <f t="shared" si="262"/>
        <v>59.313836538874213</v>
      </c>
      <c r="M912" s="96">
        <f t="shared" si="263"/>
        <v>367.84343347388392</v>
      </c>
      <c r="N912" s="96">
        <f t="shared" si="272"/>
        <v>35.424119623229238</v>
      </c>
      <c r="O912" s="96">
        <f t="shared" si="264"/>
        <v>0.84557006351339625</v>
      </c>
      <c r="P912" s="96">
        <f t="shared" si="265"/>
        <v>0.84557006351339625</v>
      </c>
      <c r="Q912" s="96">
        <f t="shared" si="273"/>
        <v>0.36965118848168532</v>
      </c>
      <c r="R912" s="96">
        <f t="shared" si="256"/>
        <v>6.6283493457467896E-2</v>
      </c>
      <c r="S912" s="96">
        <f t="shared" si="266"/>
        <v>330.29223904168873</v>
      </c>
      <c r="T912" s="96">
        <f t="shared" si="267"/>
        <v>193.04041421984385</v>
      </c>
      <c r="U912" s="96">
        <f t="shared" si="268"/>
        <v>372.99263129627604</v>
      </c>
      <c r="V912" s="32">
        <f t="shared" si="269"/>
        <v>1000.0000000000008</v>
      </c>
      <c r="W912" s="100">
        <f>IF(A912=1,((cPH1_+cPHr+(cNES*L912+(cNES+cOSEX)*G912+(cNES+cEREX)*H912+(cNES+cHOEX)*I912+(cNES+cNES)*S912+(cNES+cOSEX)*N912+(cNES+cEREX)*O912+(cNES+cHOEX)*P912)))/(1+cDR)^(A$6:A$65537 + 0.5),(cPHr+(cNES*L912+(cNES+cOSEX)*G912+(cNES+cEREX)*H912+(cNES+cHOEX)*I912+(cNES+cNES)*S912+(cNES+cOSEX)*N912+(cNES+cEREX)*O912+(cNES+cHOEX)*P912))/(1+cDR)^(((cycle + 0.5)/('Life tables'!$I$2/2))))</f>
        <v>13786.879655382962</v>
      </c>
      <c r="X912" s="107">
        <f>((L912+G912+H912+I912+N912+O912+P912+S912)/('Life tables'!$I$2/2))/(1+oDR)^(((cycle + 0.5)/('Life tables'!$I$2/2)))</f>
        <v>9.919008356016322</v>
      </c>
      <c r="Y912" s="31">
        <f>((uNES*L912+ uOCEX*G912+uEREX*H912+uHOEX*I912+uNES*S912+ uOCEX*N912+uEREX*O912+uHOEX*P912)/('Life tables'!$I$2/2))/(1+oDR)^(((cycle + 0.5)/('Life tables'!$I$2/2)))</f>
        <v>6.5372975720764828</v>
      </c>
      <c r="Z912" s="100">
        <f t="shared" si="257"/>
        <v>104555.46315752028</v>
      </c>
      <c r="AA912" s="107">
        <f>((L912+G912+H912+I912+N912+O912+P912+S912)/('Life tables'!$I$2/2))</f>
        <v>16.645294162153657</v>
      </c>
      <c r="AB912" s="31">
        <f>((uNES*L912+ uOCEX*G912+uEREX*H912+uHOEX*I912+uNES*S912+ uOCEX*N912+uEREX*O912+uHOEX*P912)/('Life tables'!$I$2/2))</f>
        <v>10.970374981763641</v>
      </c>
    </row>
    <row r="913" spans="1:28" x14ac:dyDescent="0.25">
      <c r="A913" s="4">
        <v>907</v>
      </c>
      <c r="C913" s="105">
        <f>IF(male=0,VLOOKUP((($A$5:$A$1570/'Life tables'!$I$2)*2)+age,lifetable,13,1),IF(male=1,VLOOKUP((($A$5:$A$1570/'Life tables'!$I$2)*2)+age,lifetable,10,1),"error"))</f>
        <v>9.128120834711595E-4</v>
      </c>
      <c r="F913" s="96">
        <f t="shared" si="258"/>
        <v>66.685413529759714</v>
      </c>
      <c r="G913" s="96">
        <f t="shared" si="270"/>
        <v>6.6986893539455066</v>
      </c>
      <c r="H913" s="96">
        <f t="shared" si="259"/>
        <v>0.38256774214989425</v>
      </c>
      <c r="I913" s="96">
        <f t="shared" si="260"/>
        <v>0.15329127618579438</v>
      </c>
      <c r="J913" s="96">
        <f t="shared" si="271"/>
        <v>6.7475034433910702E-2</v>
      </c>
      <c r="K913" s="96">
        <f t="shared" si="261"/>
        <v>0.1601808263313966</v>
      </c>
      <c r="L913" s="96">
        <f t="shared" si="262"/>
        <v>59.223209296713208</v>
      </c>
      <c r="M913" s="96">
        <f t="shared" si="263"/>
        <v>367.28154095412117</v>
      </c>
      <c r="N913" s="96">
        <f t="shared" si="272"/>
        <v>35.370008156164303</v>
      </c>
      <c r="O913" s="96">
        <f t="shared" si="264"/>
        <v>0.84427842840348966</v>
      </c>
      <c r="P913" s="96">
        <f t="shared" si="265"/>
        <v>0.84427842840348966</v>
      </c>
      <c r="Q913" s="96">
        <f t="shared" si="273"/>
        <v>0.36908653455877111</v>
      </c>
      <c r="R913" s="96">
        <f t="shared" si="256"/>
        <v>6.6182243317413014E-2</v>
      </c>
      <c r="S913" s="96">
        <f t="shared" si="266"/>
        <v>329.78770716327369</v>
      </c>
      <c r="T913" s="96">
        <f t="shared" si="267"/>
        <v>193.47697578883654</v>
      </c>
      <c r="U913" s="96">
        <f t="shared" si="268"/>
        <v>373.21899436592486</v>
      </c>
      <c r="V913" s="32">
        <f t="shared" si="269"/>
        <v>1000.0000000000007</v>
      </c>
      <c r="W913" s="100">
        <f>IF(A913=1,((cPH1_+cPHr+(cNES*L913+(cNES+cOSEX)*G913+(cNES+cEREX)*H913+(cNES+cHOEX)*I913+(cNES+cNES)*S913+(cNES+cOSEX)*N913+(cNES+cEREX)*O913+(cNES+cHOEX)*P913)))/(1+cDR)^(A$6:A$65537 + 0.5),(cPHr+(cNES*L913+(cNES+cOSEX)*G913+(cNES+cEREX)*H913+(cNES+cHOEX)*I913+(cNES+cNES)*S913+(cNES+cOSEX)*N913+(cNES+cEREX)*O913+(cNES+cHOEX)*P913))/(1+cDR)^(((cycle + 0.5)/('Life tables'!$I$2/2))))</f>
        <v>13735.092398868182</v>
      </c>
      <c r="X913" s="107">
        <f>((L913+G913+H913+I913+N913+O913+P913+S913)/('Life tables'!$I$2/2))/(1+oDR)^(((cycle + 0.5)/('Life tables'!$I$2/2)))</f>
        <v>9.8982019773014844</v>
      </c>
      <c r="Y913" s="31">
        <f>((uNES*L913+ uOCEX*G913+uEREX*H913+uHOEX*I913+uNES*S913+ uOCEX*N913+uEREX*O913+uHOEX*P913)/('Life tables'!$I$2/2))/(1+oDR)^(((cycle + 0.5)/('Life tables'!$I$2/2)))</f>
        <v>6.5235847614670126</v>
      </c>
      <c r="Z913" s="100">
        <f t="shared" si="257"/>
        <v>104395.78540871381</v>
      </c>
      <c r="AA913" s="107">
        <f>((L913+G913+H913+I913+N913+O913+P913+S913)/('Life tables'!$I$2/2))</f>
        <v>16.619866936639099</v>
      </c>
      <c r="AB913" s="31">
        <f>((uNES*L913+ uOCEX*G913+uEREX*H913+uHOEX*I913+uNES*S913+ uOCEX*N913+uEREX*O913+uHOEX*P913)/('Life tables'!$I$2/2))</f>
        <v>10.953616720905382</v>
      </c>
    </row>
    <row r="914" spans="1:28" x14ac:dyDescent="0.25">
      <c r="A914" s="4">
        <v>908</v>
      </c>
      <c r="C914" s="105">
        <f>IF(male=0,VLOOKUP((($A$5:$A$1570/'Life tables'!$I$2)*2)+age,lifetable,13,1),IF(male=1,VLOOKUP((($A$5:$A$1570/'Life tables'!$I$2)*2)+age,lifetable,10,1),"error"))</f>
        <v>9.128120834711595E-4</v>
      </c>
      <c r="F914" s="96">
        <f t="shared" si="258"/>
        <v>66.583524087871979</v>
      </c>
      <c r="G914" s="96">
        <f t="shared" si="270"/>
        <v>6.688454346265031</v>
      </c>
      <c r="H914" s="96">
        <f t="shared" si="259"/>
        <v>0.38198321231542742</v>
      </c>
      <c r="I914" s="96">
        <f t="shared" si="260"/>
        <v>0.15305706060925214</v>
      </c>
      <c r="J914" s="96">
        <f t="shared" si="271"/>
        <v>6.7371938520787822E-2</v>
      </c>
      <c r="K914" s="96">
        <f t="shared" si="261"/>
        <v>0.15993608412868476</v>
      </c>
      <c r="L914" s="96">
        <f t="shared" si="262"/>
        <v>59.132721446032797</v>
      </c>
      <c r="M914" s="96">
        <f t="shared" si="263"/>
        <v>366.72050575736739</v>
      </c>
      <c r="N914" s="96">
        <f t="shared" si="272"/>
        <v>35.315979251162638</v>
      </c>
      <c r="O914" s="96">
        <f t="shared" si="264"/>
        <v>0.84298876404147505</v>
      </c>
      <c r="P914" s="96">
        <f t="shared" si="265"/>
        <v>0.84298876404147505</v>
      </c>
      <c r="Q914" s="96">
        <f t="shared" si="273"/>
        <v>0.36852274217215286</v>
      </c>
      <c r="R914" s="96">
        <f t="shared" si="256"/>
        <v>6.6081147662551812E-2</v>
      </c>
      <c r="S914" s="96">
        <f t="shared" si="266"/>
        <v>329.28394508828711</v>
      </c>
      <c r="T914" s="96">
        <f t="shared" si="267"/>
        <v>193.91287046952948</v>
      </c>
      <c r="U914" s="96">
        <f t="shared" si="268"/>
        <v>373.44501159771607</v>
      </c>
      <c r="V914" s="32">
        <f t="shared" si="269"/>
        <v>1000.0000000000008</v>
      </c>
      <c r="W914" s="100">
        <f>IF(A914=1,((cPH1_+cPHr+(cNES*L914+(cNES+cOSEX)*G914+(cNES+cEREX)*H914+(cNES+cHOEX)*I914+(cNES+cNES)*S914+(cNES+cOSEX)*N914+(cNES+cEREX)*O914+(cNES+cHOEX)*P914)))/(1+cDR)^(A$6:A$65537 + 0.5),(cPHr+(cNES*L914+(cNES+cOSEX)*G914+(cNES+cEREX)*H914+(cNES+cHOEX)*I914+(cNES+cNES)*S914+(cNES+cOSEX)*N914+(cNES+cEREX)*O914+(cNES+cHOEX)*P914))/(1+cDR)^(((cycle + 0.5)/('Life tables'!$I$2/2))))</f>
        <v>13683.499665234409</v>
      </c>
      <c r="X914" s="107">
        <f>((L914+G914+H914+I914+N914+O914+P914+S914)/('Life tables'!$I$2/2))/(1+oDR)^(((cycle + 0.5)/('Life tables'!$I$2/2)))</f>
        <v>9.8774392436905156</v>
      </c>
      <c r="Y914" s="31">
        <f>((uNES*L914+ uOCEX*G914+uEREX*H914+uHOEX*I914+uNES*S914+ uOCEX*N914+uEREX*O914+uHOEX*P914)/('Life tables'!$I$2/2))/(1+oDR)^(((cycle + 0.5)/('Life tables'!$I$2/2)))</f>
        <v>6.5099007159032825</v>
      </c>
      <c r="Z914" s="100">
        <f t="shared" si="257"/>
        <v>104236.35148959581</v>
      </c>
      <c r="AA914" s="107">
        <f>((L914+G914+H914+I914+N914+O914+P914+S914)/('Life tables'!$I$2/2))</f>
        <v>16.594478555383581</v>
      </c>
      <c r="AB914" s="31">
        <f>((uNES*L914+ uOCEX*G914+uEREX*H914+uHOEX*I914+uNES*S914+ uOCEX*N914+uEREX*O914+uHOEX*P914)/('Life tables'!$I$2/2))</f>
        <v>10.936884060991753</v>
      </c>
    </row>
    <row r="915" spans="1:28" x14ac:dyDescent="0.25">
      <c r="A915" s="4">
        <v>909</v>
      </c>
      <c r="C915" s="105">
        <f>IF(male=0,VLOOKUP((($A$5:$A$1570/'Life tables'!$I$2)*2)+age,lifetable,13,1),IF(male=1,VLOOKUP((($A$5:$A$1570/'Life tables'!$I$2)*2)+age,lifetable,10,1),"error"))</f>
        <v>9.128120834711595E-4</v>
      </c>
      <c r="F915" s="96">
        <f t="shared" si="258"/>
        <v>66.481791310422111</v>
      </c>
      <c r="G915" s="96">
        <f t="shared" si="270"/>
        <v>6.6782350758552189</v>
      </c>
      <c r="H915" s="96">
        <f t="shared" si="259"/>
        <v>0.38139958124962825</v>
      </c>
      <c r="I915" s="96">
        <f t="shared" si="260"/>
        <v>0.15282320516081505</v>
      </c>
      <c r="J915" s="96">
        <f t="shared" si="271"/>
        <v>6.7269001127163899E-2</v>
      </c>
      <c r="K915" s="96">
        <f t="shared" si="261"/>
        <v>0.15969171823973913</v>
      </c>
      <c r="L915" s="96">
        <f t="shared" si="262"/>
        <v>59.042372728789545</v>
      </c>
      <c r="M915" s="96">
        <f t="shared" si="263"/>
        <v>366.16032662233306</v>
      </c>
      <c r="N915" s="96">
        <f t="shared" si="272"/>
        <v>35.26203278675932</v>
      </c>
      <c r="O915" s="96">
        <f t="shared" si="264"/>
        <v>0.84170106752799767</v>
      </c>
      <c r="P915" s="96">
        <f t="shared" si="265"/>
        <v>0.84170106752799767</v>
      </c>
      <c r="Q915" s="96">
        <f t="shared" si="273"/>
        <v>0.36795981005434247</v>
      </c>
      <c r="R915" s="96">
        <f t="shared" si="256"/>
        <v>6.5980206265606384E-2</v>
      </c>
      <c r="S915" s="96">
        <f t="shared" si="266"/>
        <v>328.78095168419782</v>
      </c>
      <c r="T915" s="96">
        <f t="shared" si="267"/>
        <v>194.34809928071098</v>
      </c>
      <c r="U915" s="96">
        <f t="shared" si="268"/>
        <v>373.6706835222214</v>
      </c>
      <c r="V915" s="32">
        <f t="shared" si="269"/>
        <v>1000.0000000000007</v>
      </c>
      <c r="W915" s="100">
        <f>IF(A915=1,((cPH1_+cPHr+(cNES*L915+(cNES+cOSEX)*G915+(cNES+cEREX)*H915+(cNES+cHOEX)*I915+(cNES+cNES)*S915+(cNES+cOSEX)*N915+(cNES+cEREX)*O915+(cNES+cHOEX)*P915)))/(1+cDR)^(A$6:A$65537 + 0.5),(cPHr+(cNES*L915+(cNES+cOSEX)*G915+(cNES+cEREX)*H915+(cNES+cHOEX)*I915+(cNES+cNES)*S915+(cNES+cOSEX)*N915+(cNES+cEREX)*O915+(cNES+cHOEX)*P915))/(1+cDR)^(((cycle + 0.5)/('Life tables'!$I$2/2))))</f>
        <v>13632.100724381879</v>
      </c>
      <c r="X915" s="107">
        <f>((L915+G915+H915+I915+N915+O915+P915+S915)/('Life tables'!$I$2/2))/(1+oDR)^(((cycle + 0.5)/('Life tables'!$I$2/2)))</f>
        <v>9.856720063577928</v>
      </c>
      <c r="Y915" s="31">
        <f>((uNES*L915+ uOCEX*G915+uEREX*H915+uHOEX*I915+uNES*S915+ uOCEX*N915+uEREX*O915+uHOEX*P915)/('Life tables'!$I$2/2))/(1+oDR)^(((cycle + 0.5)/('Life tables'!$I$2/2)))</f>
        <v>6.496245375012542</v>
      </c>
      <c r="Z915" s="100">
        <f t="shared" si="257"/>
        <v>104077.1610320835</v>
      </c>
      <c r="AA915" s="107">
        <f>((L915+G915+H915+I915+N915+O915+P915+S915)/('Life tables'!$I$2/2))</f>
        <v>16.569128958959642</v>
      </c>
      <c r="AB915" s="31">
        <f>((uNES*L915+ uOCEX*G915+uEREX*H915+uHOEX*I915+uNES*S915+ uOCEX*N915+uEREX*O915+uHOEX*P915)/('Life tables'!$I$2/2))</f>
        <v>10.920176962858408</v>
      </c>
    </row>
    <row r="916" spans="1:28" x14ac:dyDescent="0.25">
      <c r="A916" s="4">
        <v>910</v>
      </c>
      <c r="C916" s="105">
        <f>IF(male=0,VLOOKUP((($A$5:$A$1570/'Life tables'!$I$2)*2)+age,lifetable,13,1),IF(male=1,VLOOKUP((($A$5:$A$1570/'Life tables'!$I$2)*2)+age,lifetable,10,1),"error"))</f>
        <v>9.128120834711595E-4</v>
      </c>
      <c r="F916" s="96">
        <f t="shared" si="258"/>
        <v>66.380214909708144</v>
      </c>
      <c r="G916" s="96">
        <f t="shared" si="270"/>
        <v>6.6680315138158068</v>
      </c>
      <c r="H916" s="96">
        <f t="shared" si="259"/>
        <v>0.38081684730197846</v>
      </c>
      <c r="I916" s="96">
        <f t="shared" si="260"/>
        <v>0.152589709179136</v>
      </c>
      <c r="J916" s="96">
        <f t="shared" si="271"/>
        <v>6.716622196193027E-2</v>
      </c>
      <c r="K916" s="96">
        <f t="shared" si="261"/>
        <v>0.15944772797348894</v>
      </c>
      <c r="L916" s="96">
        <f t="shared" si="262"/>
        <v>58.952162889475801</v>
      </c>
      <c r="M916" s="96">
        <f t="shared" si="263"/>
        <v>365.60100228736019</v>
      </c>
      <c r="N916" s="96">
        <f t="shared" si="272"/>
        <v>35.208168641453952</v>
      </c>
      <c r="O916" s="96">
        <f t="shared" si="264"/>
        <v>0.84041533596285567</v>
      </c>
      <c r="P916" s="96">
        <f t="shared" si="265"/>
        <v>0.84041533596285567</v>
      </c>
      <c r="Q916" s="96">
        <f t="shared" si="273"/>
        <v>0.36739773693748157</v>
      </c>
      <c r="R916" s="96">
        <f t="shared" si="256"/>
        <v>6.5879418899232448E-2</v>
      </c>
      <c r="S916" s="96">
        <f t="shared" si="266"/>
        <v>328.27872581814381</v>
      </c>
      <c r="T916" s="96">
        <f t="shared" si="267"/>
        <v>194.7826632396104</v>
      </c>
      <c r="U916" s="96">
        <f t="shared" si="268"/>
        <v>373.8960106690941</v>
      </c>
      <c r="V916" s="32">
        <f t="shared" si="269"/>
        <v>1000.0000000000007</v>
      </c>
      <c r="W916" s="100">
        <f>IF(A916=1,((cPH1_+cPHr+(cNES*L916+(cNES+cOSEX)*G916+(cNES+cEREX)*H916+(cNES+cHOEX)*I916+(cNES+cNES)*S916+(cNES+cOSEX)*N916+(cNES+cEREX)*O916+(cNES+cHOEX)*P916)))/(1+cDR)^(A$6:A$65537 + 0.5),(cPHr+(cNES*L916+(cNES+cOSEX)*G916+(cNES+cEREX)*H916+(cNES+cHOEX)*I916+(cNES+cNES)*S916+(cNES+cOSEX)*N916+(cNES+cEREX)*O916+(cNES+cHOEX)*P916))/(1+cDR)^(((cycle + 0.5)/('Life tables'!$I$2/2))))</f>
        <v>13580.894848922231</v>
      </c>
      <c r="X916" s="107">
        <f>((L916+G916+H916+I916+N916+O916+P916+S916)/('Life tables'!$I$2/2))/(1+oDR)^(((cycle + 0.5)/('Life tables'!$I$2/2)))</f>
        <v>9.8360443455530095</v>
      </c>
      <c r="Y916" s="31">
        <f>((uNES*L916+ uOCEX*G916+uEREX*H916+uHOEX*I916+uNES*S916+ uOCEX*N916+uEREX*O916+uHOEX*P916)/('Life tables'!$I$2/2))/(1+oDR)^(((cycle + 0.5)/('Life tables'!$I$2/2)))</f>
        <v>6.4826186785503452</v>
      </c>
      <c r="Z916" s="100">
        <f t="shared" si="257"/>
        <v>103918.2136684482</v>
      </c>
      <c r="AA916" s="107">
        <f>((L916+G916+H916+I916+N916+O916+P916+S916)/('Life tables'!$I$2/2))</f>
        <v>16.54381808803485</v>
      </c>
      <c r="AB916" s="31">
        <f>((uNES*L916+ uOCEX*G916+uEREX*H916+uHOEX*I916+uNES*S916+ uOCEX*N916+uEREX*O916+uHOEX*P916)/('Life tables'!$I$2/2))</f>
        <v>10.903495387403526</v>
      </c>
    </row>
    <row r="917" spans="1:28" x14ac:dyDescent="0.25">
      <c r="A917" s="4">
        <v>911</v>
      </c>
      <c r="C917" s="105">
        <f>IF(male=0,VLOOKUP((($A$5:$A$1570/'Life tables'!$I$2)*2)+age,lifetable,13,1),IF(male=1,VLOOKUP((($A$5:$A$1570/'Life tables'!$I$2)*2)+age,lifetable,10,1),"error"))</f>
        <v>9.128120834711595E-4</v>
      </c>
      <c r="F917" s="96">
        <f t="shared" si="258"/>
        <v>66.27879460076457</v>
      </c>
      <c r="G917" s="96">
        <f t="shared" si="270"/>
        <v>6.6578436315214127</v>
      </c>
      <c r="H917" s="96">
        <f t="shared" si="259"/>
        <v>0.38023500883765865</v>
      </c>
      <c r="I917" s="96">
        <f t="shared" si="260"/>
        <v>0.15235657200915836</v>
      </c>
      <c r="J917" s="96">
        <f t="shared" si="271"/>
        <v>6.7063600736747192E-2</v>
      </c>
      <c r="K917" s="96">
        <f t="shared" si="261"/>
        <v>0.15920411264543644</v>
      </c>
      <c r="L917" s="96">
        <f t="shared" si="262"/>
        <v>58.862091675014156</v>
      </c>
      <c r="M917" s="96">
        <f t="shared" si="263"/>
        <v>365.04253149053164</v>
      </c>
      <c r="N917" s="96">
        <f t="shared" si="272"/>
        <v>35.154386693721186</v>
      </c>
      <c r="O917" s="96">
        <f t="shared" si="264"/>
        <v>0.83913156644525133</v>
      </c>
      <c r="P917" s="96">
        <f t="shared" si="265"/>
        <v>0.83913156644525133</v>
      </c>
      <c r="Q917" s="96">
        <f t="shared" si="273"/>
        <v>0.36683652155345153</v>
      </c>
      <c r="R917" s="96">
        <f t="shared" si="256"/>
        <v>6.577878533603905E-2</v>
      </c>
      <c r="S917" s="96">
        <f t="shared" si="266"/>
        <v>327.77726635703044</v>
      </c>
      <c r="T917" s="96">
        <f t="shared" si="267"/>
        <v>195.2165633619006</v>
      </c>
      <c r="U917" s="96">
        <f t="shared" si="268"/>
        <v>374.12099356707557</v>
      </c>
      <c r="V917" s="32">
        <f t="shared" si="269"/>
        <v>1000.0000000000007</v>
      </c>
      <c r="W917" s="100">
        <f>IF(A917=1,((cPH1_+cPHr+(cNES*L917+(cNES+cOSEX)*G917+(cNES+cEREX)*H917+(cNES+cHOEX)*I917+(cNES+cNES)*S917+(cNES+cOSEX)*N917+(cNES+cEREX)*O917+(cNES+cHOEX)*P917)))/(1+cDR)^(A$6:A$65537 + 0.5),(cPHr+(cNES*L917+(cNES+cOSEX)*G917+(cNES+cEREX)*H917+(cNES+cHOEX)*I917+(cNES+cNES)*S917+(cNES+cOSEX)*N917+(cNES+cEREX)*O917+(cNES+cHOEX)*P917))/(1+cDR)^(((cycle + 0.5)/('Life tables'!$I$2/2))))</f>
        <v>13529.881314169879</v>
      </c>
      <c r="X917" s="107">
        <f>((L917+G917+H917+I917+N917+O917+P917+S917)/('Life tables'!$I$2/2))/(1+oDR)^(((cycle + 0.5)/('Life tables'!$I$2/2)))</f>
        <v>9.8154119983992825</v>
      </c>
      <c r="Y917" s="31">
        <f>((uNES*L917+ uOCEX*G917+uEREX*H917+uHOEX*I917+uNES*S917+ uOCEX*N917+uEREX*O917+uHOEX*P917)/('Life tables'!$I$2/2))/(1+oDR)^(((cycle + 0.5)/('Life tables'!$I$2/2)))</f>
        <v>6.4690205664001939</v>
      </c>
      <c r="Z917" s="100">
        <f t="shared" si="257"/>
        <v>103759.50903132437</v>
      </c>
      <c r="AA917" s="107">
        <f>((L917+G917+H917+I917+N917+O917+P917+S917)/('Life tables'!$I$2/2))</f>
        <v>16.518545883371448</v>
      </c>
      <c r="AB917" s="31">
        <f>((uNES*L917+ uOCEX*G917+uEREX*H917+uHOEX*I917+uNES*S917+ uOCEX*N917+uEREX*O917+uHOEX*P917)/('Life tables'!$I$2/2))</f>
        <v>10.886839295587583</v>
      </c>
    </row>
    <row r="918" spans="1:28" x14ac:dyDescent="0.25">
      <c r="A918" s="4">
        <v>912</v>
      </c>
      <c r="C918" s="105">
        <f>IF(male=0,VLOOKUP((($A$5:$A$1570/'Life tables'!$I$2)*2)+age,lifetable,13,1),IF(male=1,VLOOKUP((($A$5:$A$1570/'Life tables'!$I$2)*2)+age,lifetable,10,1),"error"))</f>
        <v>9.128120834711595E-4</v>
      </c>
      <c r="F918" s="96">
        <f t="shared" si="258"/>
        <v>66.177530101249076</v>
      </c>
      <c r="G918" s="96">
        <f t="shared" si="270"/>
        <v>6.6476714006101609</v>
      </c>
      <c r="H918" s="96">
        <f t="shared" si="259"/>
        <v>0.37965406423689835</v>
      </c>
      <c r="I918" s="96">
        <f t="shared" si="260"/>
        <v>0.15212379300185538</v>
      </c>
      <c r="J918" s="96">
        <f t="shared" si="271"/>
        <v>6.696113716592908E-2</v>
      </c>
      <c r="K918" s="96">
        <f t="shared" si="261"/>
        <v>0.15896087157738506</v>
      </c>
      <c r="L918" s="96">
        <f t="shared" si="262"/>
        <v>58.77215883465685</v>
      </c>
      <c r="M918" s="96">
        <f t="shared" si="263"/>
        <v>364.48491296977545</v>
      </c>
      <c r="N918" s="96">
        <f t="shared" si="272"/>
        <v>35.100686822020748</v>
      </c>
      <c r="O918" s="96">
        <f t="shared" si="264"/>
        <v>0.83784975607403112</v>
      </c>
      <c r="P918" s="96">
        <f t="shared" si="265"/>
        <v>0.83784975607403112</v>
      </c>
      <c r="Q918" s="96">
        <f t="shared" si="273"/>
        <v>0.36627616263397789</v>
      </c>
      <c r="R918" s="96">
        <f t="shared" si="256"/>
        <v>6.5678305348607302E-2</v>
      </c>
      <c r="S918" s="96">
        <f t="shared" si="266"/>
        <v>327.27657216762407</v>
      </c>
      <c r="T918" s="96">
        <f t="shared" si="267"/>
        <v>195.64980066170051</v>
      </c>
      <c r="U918" s="96">
        <f t="shared" si="268"/>
        <v>374.34563274400159</v>
      </c>
      <c r="V918" s="32">
        <f t="shared" si="269"/>
        <v>1000.0000000000008</v>
      </c>
      <c r="W918" s="100">
        <f>IF(A918=1,((cPH1_+cPHr+(cNES*L918+(cNES+cOSEX)*G918+(cNES+cEREX)*H918+(cNES+cHOEX)*I918+(cNES+cNES)*S918+(cNES+cOSEX)*N918+(cNES+cEREX)*O918+(cNES+cHOEX)*P918)))/(1+cDR)^(A$6:A$65537 + 0.5),(cPHr+(cNES*L918+(cNES+cOSEX)*G918+(cNES+cEREX)*H918+(cNES+cHOEX)*I918+(cNES+cNES)*S918+(cNES+cOSEX)*N918+(cNES+cEREX)*O918+(cNES+cHOEX)*P918))/(1+cDR)^(((cycle + 0.5)/('Life tables'!$I$2/2))))</f>
        <v>13479.059398133348</v>
      </c>
      <c r="X918" s="107">
        <f>((L918+G918+H918+I918+N918+O918+P918+S918)/('Life tables'!$I$2/2))/(1+oDR)^(((cycle + 0.5)/('Life tables'!$I$2/2)))</f>
        <v>9.7948229310939716</v>
      </c>
      <c r="Y918" s="31">
        <f>((uNES*L918+ uOCEX*G918+uEREX*H918+uHOEX*I918+uNES*S918+ uOCEX*N918+uEREX*O918+uHOEX*P918)/('Life tables'!$I$2/2))/(1+oDR)^(((cycle + 0.5)/('Life tables'!$I$2/2)))</f>
        <v>6.4554509785731833</v>
      </c>
      <c r="Z918" s="100">
        <f t="shared" si="257"/>
        <v>103601.04675371866</v>
      </c>
      <c r="AA918" s="107">
        <f>((L918+G918+H918+I918+N918+O918+P918+S918)/('Life tables'!$I$2/2))</f>
        <v>16.493312285826015</v>
      </c>
      <c r="AB918" s="31">
        <f>((uNES*L918+ uOCEX*G918+uEREX*H918+uHOEX*I918+uNES*S918+ uOCEX*N918+uEREX*O918+uHOEX*P918)/('Life tables'!$I$2/2))</f>
        <v>10.870208648433112</v>
      </c>
    </row>
    <row r="919" spans="1:28" x14ac:dyDescent="0.25">
      <c r="A919" s="4">
        <v>913</v>
      </c>
      <c r="C919" s="105">
        <f>IF(male=0,VLOOKUP((($A$5:$A$1570/'Life tables'!$I$2)*2)+age,lifetable,13,1),IF(male=1,VLOOKUP((($A$5:$A$1570/'Life tables'!$I$2)*2)+age,lifetable,10,1),"error"))</f>
        <v>9.9786705819526755E-4</v>
      </c>
      <c r="F919" s="96">
        <f t="shared" si="258"/>
        <v>66.076421131334683</v>
      </c>
      <c r="G919" s="96">
        <f t="shared" si="270"/>
        <v>6.6375147929728442</v>
      </c>
      <c r="H919" s="96">
        <f t="shared" si="259"/>
        <v>0.37907401189435735</v>
      </c>
      <c r="I919" s="96">
        <f t="shared" si="260"/>
        <v>0.15189137151398244</v>
      </c>
      <c r="J919" s="96">
        <f t="shared" si="271"/>
        <v>7.3088674195733144E-2</v>
      </c>
      <c r="K919" s="96">
        <f t="shared" si="261"/>
        <v>0.15871800409718001</v>
      </c>
      <c r="L919" s="96">
        <f t="shared" si="262"/>
        <v>58.676134276660584</v>
      </c>
      <c r="M919" s="96">
        <f t="shared" si="263"/>
        <v>363.92814546296398</v>
      </c>
      <c r="N919" s="96">
        <f t="shared" si="272"/>
        <v>35.04706890480702</v>
      </c>
      <c r="O919" s="96">
        <f t="shared" si="264"/>
        <v>0.8365699019479137</v>
      </c>
      <c r="P919" s="96">
        <f t="shared" si="265"/>
        <v>0.8365699019479137</v>
      </c>
      <c r="Q919" s="96">
        <f t="shared" si="273"/>
        <v>0.39979379454805686</v>
      </c>
      <c r="R919" s="96">
        <f t="shared" si="256"/>
        <v>6.5577978709508308E-2</v>
      </c>
      <c r="S919" s="96">
        <f t="shared" si="266"/>
        <v>326.74256498100357</v>
      </c>
      <c r="T919" s="96">
        <f t="shared" si="267"/>
        <v>196.1226831304443</v>
      </c>
      <c r="U919" s="96">
        <f t="shared" si="268"/>
        <v>374.56992872680826</v>
      </c>
      <c r="V919" s="32">
        <f t="shared" si="269"/>
        <v>1000.0000000000008</v>
      </c>
      <c r="W919" s="100">
        <f>IF(A919=1,((cPH1_+cPHr+(cNES*L919+(cNES+cOSEX)*G919+(cNES+cEREX)*H919+(cNES+cHOEX)*I919+(cNES+cNES)*S919+(cNES+cOSEX)*N919+(cNES+cEREX)*O919+(cNES+cHOEX)*P919)))/(1+cDR)^(A$6:A$65537 + 0.5),(cPHr+(cNES*L919+(cNES+cOSEX)*G919+(cNES+cEREX)*H919+(cNES+cHOEX)*I919+(cNES+cNES)*S919+(cNES+cOSEX)*N919+(cNES+cEREX)*O919+(cNES+cHOEX)*P919))/(1+cDR)^(((cycle + 0.5)/('Life tables'!$I$2/2))))</f>
        <v>13427.338006531763</v>
      </c>
      <c r="X919" s="107">
        <f>((L919+G919+H919+I919+N919+O919+P919+S919)/('Life tables'!$I$2/2))/(1+oDR)^(((cycle + 0.5)/('Life tables'!$I$2/2)))</f>
        <v>9.7733594478381836</v>
      </c>
      <c r="Y919" s="31">
        <f>((uNES*L919+ uOCEX*G919+uEREX*H919+uHOEX*I919+uNES*S919+ uOCEX*N919+uEREX*O919+uHOEX*P919)/('Life tables'!$I$2/2))/(1+oDR)^(((cycle + 0.5)/('Life tables'!$I$2/2)))</f>
        <v>6.4412950598782448</v>
      </c>
      <c r="Z919" s="100">
        <f t="shared" si="257"/>
        <v>103434.42701480846</v>
      </c>
      <c r="AA919" s="107">
        <f>((L919+G919+H919+I919+N919+O919+P919+S919)/('Life tables'!$I$2/2))</f>
        <v>16.46657121651263</v>
      </c>
      <c r="AB919" s="31">
        <f>((uNES*L919+ uOCEX*G919+uEREX*H919+uHOEX*I919+uNES*S919+ uOCEX*N919+uEREX*O919+uHOEX*P919)/('Life tables'!$I$2/2))</f>
        <v>10.852567573734062</v>
      </c>
    </row>
    <row r="920" spans="1:28" x14ac:dyDescent="0.25">
      <c r="A920" s="4">
        <v>914</v>
      </c>
      <c r="C920" s="105">
        <f>IF(male=0,VLOOKUP((($A$5:$A$1570/'Life tables'!$I$2)*2)+age,lifetable,13,1),IF(male=1,VLOOKUP((($A$5:$A$1570/'Life tables'!$I$2)*2)+age,lifetable,10,1),"error"))</f>
        <v>9.9786705819526755E-4</v>
      </c>
      <c r="F920" s="96">
        <f t="shared" si="258"/>
        <v>65.969227999512384</v>
      </c>
      <c r="G920" s="96">
        <f t="shared" si="270"/>
        <v>6.6267470185384303</v>
      </c>
      <c r="H920" s="96">
        <f t="shared" si="259"/>
        <v>0.37845905530573348</v>
      </c>
      <c r="I920" s="96">
        <f t="shared" si="260"/>
        <v>0.1516449642248073</v>
      </c>
      <c r="J920" s="96">
        <f t="shared" si="271"/>
        <v>7.2970105366585936E-2</v>
      </c>
      <c r="K920" s="96">
        <f t="shared" si="261"/>
        <v>0.15846052223535304</v>
      </c>
      <c r="L920" s="96">
        <f t="shared" si="262"/>
        <v>58.580946333841474</v>
      </c>
      <c r="M920" s="96">
        <f t="shared" si="263"/>
        <v>363.33816014323583</v>
      </c>
      <c r="N920" s="96">
        <f t="shared" si="272"/>
        <v>34.990252040238786</v>
      </c>
      <c r="O920" s="96">
        <f t="shared" si="264"/>
        <v>0.83521368928003159</v>
      </c>
      <c r="P920" s="96">
        <f t="shared" si="265"/>
        <v>0.83521368928003159</v>
      </c>
      <c r="Q920" s="96">
        <f t="shared" si="273"/>
        <v>0.39914566531528828</v>
      </c>
      <c r="R920" s="96">
        <f t="shared" si="256"/>
        <v>6.5471666391490602E-2</v>
      </c>
      <c r="S920" s="96">
        <f t="shared" si="266"/>
        <v>326.21286339273018</v>
      </c>
      <c r="T920" s="96">
        <f t="shared" si="267"/>
        <v>196.59479890112618</v>
      </c>
      <c r="U920" s="96">
        <f t="shared" si="268"/>
        <v>374.79386091543512</v>
      </c>
      <c r="V920" s="32">
        <f t="shared" si="269"/>
        <v>1000.0000000000007</v>
      </c>
      <c r="W920" s="100">
        <f>IF(A920=1,((cPH1_+cPHr+(cNES*L920+(cNES+cOSEX)*G920+(cNES+cEREX)*H920+(cNES+cHOEX)*I920+(cNES+cNES)*S920+(cNES+cOSEX)*N920+(cNES+cEREX)*O920+(cNES+cHOEX)*P920)))/(1+cDR)^(A$6:A$65537 + 0.5),(cPHr+(cNES*L920+(cNES+cOSEX)*G920+(cNES+cEREX)*H920+(cNES+cHOEX)*I920+(cNES+cNES)*S920+(cNES+cOSEX)*N920+(cNES+cEREX)*O920+(cNES+cHOEX)*P920))/(1+cDR)^(((cycle + 0.5)/('Life tables'!$I$2/2))))</f>
        <v>13375.646338874454</v>
      </c>
      <c r="X920" s="107">
        <f>((L920+G920+H920+I920+N920+O920+P920+S920)/('Life tables'!$I$2/2))/(1+oDR)^(((cycle + 0.5)/('Life tables'!$I$2/2)))</f>
        <v>9.7519430008291401</v>
      </c>
      <c r="Y920" s="31">
        <f>((uNES*L920+ uOCEX*G920+uEREX*H920+uHOEX*I920+uNES*S920+ uOCEX*N920+uEREX*O920+uHOEX*P920)/('Life tables'!$I$2/2))/(1+oDR)^(((cycle + 0.5)/('Life tables'!$I$2/2)))</f>
        <v>6.4271801960232411</v>
      </c>
      <c r="Z920" s="100">
        <f t="shared" si="257"/>
        <v>103266.77249195409</v>
      </c>
      <c r="AA920" s="107">
        <f>((L920+G920+H920+I920+N920+O920+P920+S920)/('Life tables'!$I$2/2))</f>
        <v>16.439873508509862</v>
      </c>
      <c r="AB920" s="31">
        <f>((uNES*L920+ uOCEX*G920+uEREX*H920+uHOEX*I920+uNES*S920+ uOCEX*N920+uEREX*O920+uHOEX*P920)/('Life tables'!$I$2/2))</f>
        <v>10.834972008146273</v>
      </c>
    </row>
    <row r="921" spans="1:28" x14ac:dyDescent="0.25">
      <c r="A921" s="4">
        <v>915</v>
      </c>
      <c r="C921" s="105">
        <f>IF(male=0,VLOOKUP((($A$5:$A$1570/'Life tables'!$I$2)*2)+age,lifetable,13,1),IF(male=1,VLOOKUP((($A$5:$A$1570/'Life tables'!$I$2)*2)+age,lifetable,10,1),"error"))</f>
        <v>9.9786705819526755E-4</v>
      </c>
      <c r="F921" s="96">
        <f t="shared" si="258"/>
        <v>65.862211612971024</v>
      </c>
      <c r="G921" s="96">
        <f t="shared" si="270"/>
        <v>6.6159969985373932</v>
      </c>
      <c r="H921" s="96">
        <f t="shared" si="259"/>
        <v>0.37784511268762411</v>
      </c>
      <c r="I921" s="96">
        <f t="shared" si="260"/>
        <v>0.15139896322402777</v>
      </c>
      <c r="J921" s="96">
        <f t="shared" si="271"/>
        <v>7.2851732039526038E-2</v>
      </c>
      <c r="K921" s="96">
        <f t="shared" si="261"/>
        <v>0.15820346492221896</v>
      </c>
      <c r="L921" s="96">
        <f t="shared" si="262"/>
        <v>58.485915341560229</v>
      </c>
      <c r="M921" s="96">
        <f t="shared" si="263"/>
        <v>362.74912857046837</v>
      </c>
      <c r="N921" s="96">
        <f t="shared" si="272"/>
        <v>34.933527023569283</v>
      </c>
      <c r="O921" s="96">
        <f t="shared" si="264"/>
        <v>0.83385966901197173</v>
      </c>
      <c r="P921" s="96">
        <f t="shared" si="265"/>
        <v>0.83385966901197173</v>
      </c>
      <c r="Q921" s="96">
        <f t="shared" si="273"/>
        <v>0.39849858382263342</v>
      </c>
      <c r="R921" s="96">
        <f t="shared" si="256"/>
        <v>6.536552593376635E-2</v>
      </c>
      <c r="S921" s="96">
        <f t="shared" si="266"/>
        <v>325.68401809911876</v>
      </c>
      <c r="T921" s="96">
        <f t="shared" si="267"/>
        <v>197.06614921698835</v>
      </c>
      <c r="U921" s="96">
        <f t="shared" si="268"/>
        <v>375.01742990629111</v>
      </c>
      <c r="V921" s="32">
        <f t="shared" si="269"/>
        <v>1000.0000000000007</v>
      </c>
      <c r="W921" s="100">
        <f>IF(A921=1,((cPH1_+cPHr+(cNES*L921+(cNES+cOSEX)*G921+(cNES+cEREX)*H921+(cNES+cHOEX)*I921+(cNES+cNES)*S921+(cNES+cOSEX)*N921+(cNES+cEREX)*O921+(cNES+cHOEX)*P921)))/(1+cDR)^(A$6:A$65537 + 0.5),(cPHr+(cNES*L921+(cNES+cOSEX)*G921+(cNES+cEREX)*H921+(cNES+cHOEX)*I921+(cNES+cNES)*S921+(cNES+cOSEX)*N921+(cNES+cEREX)*O921+(cNES+cHOEX)*P921))/(1+cDR)^(((cycle + 0.5)/('Life tables'!$I$2/2))))</f>
        <v>13324.153647007803</v>
      </c>
      <c r="X921" s="107">
        <f>((L921+G921+H921+I921+N921+O921+P921+S921)/('Life tables'!$I$2/2))/(1+oDR)^(((cycle + 0.5)/('Life tables'!$I$2/2)))</f>
        <v>9.7305734868387823</v>
      </c>
      <c r="Y921" s="31">
        <f>((uNES*L921+ uOCEX*G921+uEREX*H921+uHOEX*I921+uNES*S921+ uOCEX*N921+uEREX*O921+uHOEX*P921)/('Life tables'!$I$2/2))/(1+oDR)^(((cycle + 0.5)/('Life tables'!$I$2/2)))</f>
        <v>6.4130962640706999</v>
      </c>
      <c r="Z921" s="100">
        <f t="shared" si="257"/>
        <v>103099.38953597241</v>
      </c>
      <c r="AA921" s="107">
        <f>((L921+G921+H921+I921+N921+O921+P921+S921)/('Life tables'!$I$2/2))</f>
        <v>16.413219091255808</v>
      </c>
      <c r="AB921" s="31">
        <f>((uNES*L921+ uOCEX*G921+uEREX*H921+uHOEX*I921+uNES*S921+ uOCEX*N921+uEREX*O921+uHOEX*P921)/('Life tables'!$I$2/2))</f>
        <v>10.817404973907934</v>
      </c>
    </row>
    <row r="922" spans="1:28" x14ac:dyDescent="0.25">
      <c r="A922" s="4">
        <v>916</v>
      </c>
      <c r="C922" s="105">
        <f>IF(male=0,VLOOKUP((($A$5:$A$1570/'Life tables'!$I$2)*2)+age,lifetable,13,1),IF(male=1,VLOOKUP((($A$5:$A$1570/'Life tables'!$I$2)*2)+age,lifetable,10,1),"error"))</f>
        <v>9.9786705819526755E-4</v>
      </c>
      <c r="F922" s="96">
        <f t="shared" si="258"/>
        <v>65.755371544797171</v>
      </c>
      <c r="G922" s="96">
        <f t="shared" si="270"/>
        <v>6.6052646900853862</v>
      </c>
      <c r="H922" s="96">
        <f t="shared" si="259"/>
        <v>0.37723218159086824</v>
      </c>
      <c r="I922" s="96">
        <f t="shared" si="260"/>
        <v>0.15115336753028827</v>
      </c>
      <c r="J922" s="96">
        <f t="shared" si="271"/>
        <v>7.2733553742334547E-2</v>
      </c>
      <c r="K922" s="96">
        <f t="shared" si="261"/>
        <v>0.15794683113231595</v>
      </c>
      <c r="L922" s="96">
        <f t="shared" si="262"/>
        <v>58.39104092071598</v>
      </c>
      <c r="M922" s="96">
        <f t="shared" si="263"/>
        <v>362.16104933192412</v>
      </c>
      <c r="N922" s="96">
        <f t="shared" si="272"/>
        <v>34.876893718748825</v>
      </c>
      <c r="O922" s="96">
        <f t="shared" si="264"/>
        <v>0.83250783789624228</v>
      </c>
      <c r="P922" s="96">
        <f t="shared" si="265"/>
        <v>0.83250783789624228</v>
      </c>
      <c r="Q922" s="96">
        <f t="shared" si="273"/>
        <v>0.39785254851812724</v>
      </c>
      <c r="R922" s="96">
        <f t="shared" si="256"/>
        <v>6.5259557081767575E-2</v>
      </c>
      <c r="S922" s="96">
        <f t="shared" si="266"/>
        <v>325.15602783178292</v>
      </c>
      <c r="T922" s="96">
        <f t="shared" si="267"/>
        <v>197.53673531924881</v>
      </c>
      <c r="U922" s="96">
        <f t="shared" si="268"/>
        <v>375.24063629450518</v>
      </c>
      <c r="V922" s="32">
        <f t="shared" si="269"/>
        <v>1000.0000000000008</v>
      </c>
      <c r="W922" s="100">
        <f>IF(A922=1,((cPH1_+cPHr+(cNES*L922+(cNES+cOSEX)*G922+(cNES+cEREX)*H922+(cNES+cHOEX)*I922+(cNES+cNES)*S922+(cNES+cOSEX)*N922+(cNES+cEREX)*O922+(cNES+cHOEX)*P922)))/(1+cDR)^(A$6:A$65537 + 0.5),(cPHr+(cNES*L922+(cNES+cOSEX)*G922+(cNES+cEREX)*H922+(cNES+cHOEX)*I922+(cNES+cNES)*S922+(cNES+cOSEX)*N922+(cNES+cEREX)*O922+(cNES+cHOEX)*P922))/(1+cDR)^(((cycle + 0.5)/('Life tables'!$I$2/2))))</f>
        <v>13272.859166580376</v>
      </c>
      <c r="X922" s="107">
        <f>((L922+G922+H922+I922+N922+O922+P922+S922)/('Life tables'!$I$2/2))/(1+oDR)^(((cycle + 0.5)/('Life tables'!$I$2/2)))</f>
        <v>9.7092508028728268</v>
      </c>
      <c r="Y922" s="31">
        <f>((uNES*L922+ uOCEX*G922+uEREX*H922+uHOEX*I922+uNES*S922+ uOCEX*N922+uEREX*O922+uHOEX*P922)/('Life tables'!$I$2/2))/(1+oDR)^(((cycle + 0.5)/('Life tables'!$I$2/2)))</f>
        <v>6.3990431961445715</v>
      </c>
      <c r="Z922" s="100">
        <f t="shared" si="257"/>
        <v>102932.27771869226</v>
      </c>
      <c r="AA922" s="107">
        <f>((L922+G922+H922+I922+N922+O922+P922+S922)/('Life tables'!$I$2/2))</f>
        <v>16.386607894315304</v>
      </c>
      <c r="AB922" s="31">
        <f>((uNES*L922+ uOCEX*G922+uEREX*H922+uHOEX*I922+uNES*S922+ uOCEX*N922+uEREX*O922+uHOEX*P922)/('Life tables'!$I$2/2))</f>
        <v>10.799866424604165</v>
      </c>
    </row>
    <row r="923" spans="1:28" x14ac:dyDescent="0.25">
      <c r="A923" s="4">
        <v>917</v>
      </c>
      <c r="C923" s="105">
        <f>IF(male=0,VLOOKUP((($A$5:$A$1570/'Life tables'!$I$2)*2)+age,lifetable,13,1),IF(male=1,VLOOKUP((($A$5:$A$1570/'Life tables'!$I$2)*2)+age,lifetable,10,1),"error"))</f>
        <v>9.9786705819526755E-4</v>
      </c>
      <c r="F923" s="96">
        <f t="shared" si="258"/>
        <v>65.648707375445341</v>
      </c>
      <c r="G923" s="96">
        <f t="shared" si="270"/>
        <v>6.5945500510381878</v>
      </c>
      <c r="H923" s="96">
        <f t="shared" si="259"/>
        <v>0.37662025960857431</v>
      </c>
      <c r="I923" s="96">
        <f t="shared" si="260"/>
        <v>0.15090817617917002</v>
      </c>
      <c r="J923" s="96">
        <f t="shared" si="271"/>
        <v>7.2615570010942418E-2</v>
      </c>
      <c r="K923" s="96">
        <f t="shared" si="261"/>
        <v>0.1576906198578803</v>
      </c>
      <c r="L923" s="96">
        <f t="shared" si="262"/>
        <v>58.296322698750586</v>
      </c>
      <c r="M923" s="96">
        <f t="shared" si="263"/>
        <v>361.57392101080137</v>
      </c>
      <c r="N923" s="96">
        <f t="shared" si="272"/>
        <v>34.820351989336345</v>
      </c>
      <c r="O923" s="96">
        <f t="shared" si="264"/>
        <v>0.83115819267600888</v>
      </c>
      <c r="P923" s="96">
        <f t="shared" si="265"/>
        <v>0.83115819267600888</v>
      </c>
      <c r="Q923" s="96">
        <f t="shared" si="273"/>
        <v>0.39720755784534023</v>
      </c>
      <c r="R923" s="96">
        <f t="shared" si="256"/>
        <v>6.5153759580193857E-2</v>
      </c>
      <c r="S923" s="96">
        <f t="shared" si="266"/>
        <v>324.62889131868747</v>
      </c>
      <c r="T923" s="96">
        <f t="shared" si="267"/>
        <v>198.00655844710508</v>
      </c>
      <c r="U923" s="96">
        <f t="shared" si="268"/>
        <v>375.46348067394325</v>
      </c>
      <c r="V923" s="32">
        <f t="shared" si="269"/>
        <v>1000.0000000000007</v>
      </c>
      <c r="W923" s="100">
        <f>IF(A923=1,((cPH1_+cPHr+(cNES*L923+(cNES+cOSEX)*G923+(cNES+cEREX)*H923+(cNES+cHOEX)*I923+(cNES+cNES)*S923+(cNES+cOSEX)*N923+(cNES+cEREX)*O923+(cNES+cHOEX)*P923)))/(1+cDR)^(A$6:A$65537 + 0.5),(cPHr+(cNES*L923+(cNES+cOSEX)*G923+(cNES+cEREX)*H923+(cNES+cHOEX)*I923+(cNES+cNES)*S923+(cNES+cOSEX)*N923+(cNES+cEREX)*O923+(cNES+cHOEX)*P923))/(1+cDR)^(((cycle + 0.5)/('Life tables'!$I$2/2))))</f>
        <v>13221.762136098392</v>
      </c>
      <c r="X923" s="107">
        <f>((L923+G923+H923+I923+N923+O923+P923+S923)/('Life tables'!$I$2/2))/(1+oDR)^(((cycle + 0.5)/('Life tables'!$I$2/2)))</f>
        <v>9.6879748461698867</v>
      </c>
      <c r="Y923" s="31">
        <f>((uNES*L923+ uOCEX*G923+uEREX*H923+uHOEX*I923+uNES*S923+ uOCEX*N923+uEREX*O923+uHOEX*P923)/('Life tables'!$I$2/2))/(1+oDR)^(((cycle + 0.5)/('Life tables'!$I$2/2)))</f>
        <v>6.3850209245221032</v>
      </c>
      <c r="Z923" s="100">
        <f t="shared" si="257"/>
        <v>102765.43661205989</v>
      </c>
      <c r="AA923" s="107">
        <f>((L923+G923+H923+I923+N923+O923+P923+S923)/('Life tables'!$I$2/2))</f>
        <v>16.36003984737912</v>
      </c>
      <c r="AB923" s="31">
        <f>((uNES*L923+ uOCEX*G923+uEREX*H923+uHOEX*I923+uNES*S923+ uOCEX*N923+uEREX*O923+uHOEX*P923)/('Life tables'!$I$2/2))</f>
        <v>10.782356313902769</v>
      </c>
    </row>
    <row r="924" spans="1:28" x14ac:dyDescent="0.25">
      <c r="A924" s="4">
        <v>918</v>
      </c>
      <c r="C924" s="105">
        <f>IF(male=0,VLOOKUP((($A$5:$A$1570/'Life tables'!$I$2)*2)+age,lifetable,13,1),IF(male=1,VLOOKUP((($A$5:$A$1570/'Life tables'!$I$2)*2)+age,lifetable,10,1),"error"))</f>
        <v>9.9786705819526755E-4</v>
      </c>
      <c r="F924" s="96">
        <f t="shared" si="258"/>
        <v>65.542218692408497</v>
      </c>
      <c r="G924" s="96">
        <f t="shared" si="270"/>
        <v>6.5838530399586022</v>
      </c>
      <c r="H924" s="96">
        <f t="shared" si="259"/>
        <v>0.37600934437422939</v>
      </c>
      <c r="I924" s="96">
        <f t="shared" si="260"/>
        <v>0.15066338822243378</v>
      </c>
      <c r="J924" s="96">
        <f t="shared" si="271"/>
        <v>7.2497780389065888E-2</v>
      </c>
      <c r="K924" s="96">
        <f t="shared" si="261"/>
        <v>0.15743483010805484</v>
      </c>
      <c r="L924" s="96">
        <f t="shared" si="262"/>
        <v>58.201760309356111</v>
      </c>
      <c r="M924" s="96">
        <f t="shared" si="263"/>
        <v>360.98774218654387</v>
      </c>
      <c r="N924" s="96">
        <f t="shared" si="272"/>
        <v>34.763901698529196</v>
      </c>
      <c r="O924" s="96">
        <f t="shared" si="264"/>
        <v>0.82981073008580652</v>
      </c>
      <c r="P924" s="96">
        <f t="shared" si="265"/>
        <v>0.82981073008580652</v>
      </c>
      <c r="Q924" s="96">
        <f t="shared" si="273"/>
        <v>0.39656361024371817</v>
      </c>
      <c r="R924" s="96">
        <f t="shared" si="256"/>
        <v>6.504813317306829E-2</v>
      </c>
      <c r="S924" s="96">
        <f t="shared" si="266"/>
        <v>324.10260728442626</v>
      </c>
      <c r="T924" s="96">
        <f t="shared" si="267"/>
        <v>198.47561983773787</v>
      </c>
      <c r="U924" s="96">
        <f t="shared" si="268"/>
        <v>375.68596363722435</v>
      </c>
      <c r="V924" s="32">
        <f t="shared" si="269"/>
        <v>1000.0000000000007</v>
      </c>
      <c r="W924" s="100">
        <f>IF(A924=1,((cPH1_+cPHr+(cNES*L924+(cNES+cOSEX)*G924+(cNES+cEREX)*H924+(cNES+cHOEX)*I924+(cNES+cNES)*S924+(cNES+cOSEX)*N924+(cNES+cEREX)*O924+(cNES+cHOEX)*P924)))/(1+cDR)^(A$6:A$65537 + 0.5),(cPHr+(cNES*L924+(cNES+cOSEX)*G924+(cNES+cEREX)*H924+(cNES+cHOEX)*I924+(cNES+cNES)*S924+(cNES+cOSEX)*N924+(cNES+cEREX)*O924+(cNES+cHOEX)*P924))/(1+cDR)^(((cycle + 0.5)/('Life tables'!$I$2/2))))</f>
        <v>13170.861796918953</v>
      </c>
      <c r="X924" s="107">
        <f>((L924+G924+H924+I924+N924+O924+P924+S924)/('Life tables'!$I$2/2))/(1+oDR)^(((cycle + 0.5)/('Life tables'!$I$2/2)))</f>
        <v>9.6667455142006258</v>
      </c>
      <c r="Y924" s="31">
        <f>((uNES*L924+ uOCEX*G924+uEREX*H924+uHOEX*I924+uNES*S924+ uOCEX*N924+uEREX*O924+uHOEX*P924)/('Life tables'!$I$2/2))/(1+oDR)^(((cycle + 0.5)/('Life tables'!$I$2/2)))</f>
        <v>6.3710293816333001</v>
      </c>
      <c r="Z924" s="100">
        <f t="shared" si="257"/>
        <v>102598.86578816628</v>
      </c>
      <c r="AA924" s="107">
        <f>((L924+G924+H924+I924+N924+O924+P924+S924)/('Life tables'!$I$2/2))</f>
        <v>16.333514880263216</v>
      </c>
      <c r="AB924" s="31">
        <f>((uNES*L924+ uOCEX*G924+uEREX*H924+uHOEX*I924+uNES*S924+ uOCEX*N924+uEREX*O924+uHOEX*P924)/('Life tables'!$I$2/2))</f>
        <v>10.764874595553769</v>
      </c>
    </row>
    <row r="925" spans="1:28" x14ac:dyDescent="0.25">
      <c r="A925" s="4">
        <v>919</v>
      </c>
      <c r="C925" s="105">
        <f>IF(male=0,VLOOKUP((($A$5:$A$1570/'Life tables'!$I$2)*2)+age,lifetable,13,1),IF(male=1,VLOOKUP((($A$5:$A$1570/'Life tables'!$I$2)*2)+age,lifetable,10,1),"error"))</f>
        <v>9.9786705819526755E-4</v>
      </c>
      <c r="F925" s="96">
        <f t="shared" si="258"/>
        <v>65.435905089904239</v>
      </c>
      <c r="G925" s="96">
        <f t="shared" si="270"/>
        <v>6.5731736160849383</v>
      </c>
      <c r="H925" s="96">
        <f t="shared" si="259"/>
        <v>0.37539943355989924</v>
      </c>
      <c r="I925" s="96">
        <f t="shared" si="260"/>
        <v>0.15041900272729825</v>
      </c>
      <c r="J925" s="96">
        <f t="shared" si="271"/>
        <v>7.2380184427859637E-2</v>
      </c>
      <c r="K925" s="96">
        <f t="shared" si="261"/>
        <v>0.15717946090813528</v>
      </c>
      <c r="L925" s="96">
        <f t="shared" si="262"/>
        <v>58.10735339219611</v>
      </c>
      <c r="M925" s="96">
        <f t="shared" si="263"/>
        <v>360.40251143513422</v>
      </c>
      <c r="N925" s="96">
        <f t="shared" si="272"/>
        <v>34.707542709191415</v>
      </c>
      <c r="O925" s="96">
        <f t="shared" si="264"/>
        <v>0.82846544685221424</v>
      </c>
      <c r="P925" s="96">
        <f t="shared" si="265"/>
        <v>0.82846544685221424</v>
      </c>
      <c r="Q925" s="96">
        <f t="shared" si="273"/>
        <v>0.39592070414890473</v>
      </c>
      <c r="R925" s="96">
        <f t="shared" si="256"/>
        <v>6.4942677603790258E-2</v>
      </c>
      <c r="S925" s="96">
        <f t="shared" si="266"/>
        <v>323.5771744504857</v>
      </c>
      <c r="T925" s="96">
        <f t="shared" si="267"/>
        <v>198.94392072631464</v>
      </c>
      <c r="U925" s="96">
        <f t="shared" si="268"/>
        <v>375.90808577573625</v>
      </c>
      <c r="V925" s="32">
        <f t="shared" si="269"/>
        <v>1000.0000000000007</v>
      </c>
      <c r="W925" s="100">
        <f>IF(A925=1,((cPH1_+cPHr+(cNES*L925+(cNES+cOSEX)*G925+(cNES+cEREX)*H925+(cNES+cHOEX)*I925+(cNES+cNES)*S925+(cNES+cOSEX)*N925+(cNES+cEREX)*O925+(cNES+cHOEX)*P925)))/(1+cDR)^(A$6:A$65537 + 0.5),(cPHr+(cNES*L925+(cNES+cOSEX)*G925+(cNES+cEREX)*H925+(cNES+cHOEX)*I925+(cNES+cNES)*S925+(cNES+cOSEX)*N925+(cNES+cEREX)*O925+(cNES+cHOEX)*P925))/(1+cDR)^(((cycle + 0.5)/('Life tables'!$I$2/2))))</f>
        <v>13120.157393243064</v>
      </c>
      <c r="X925" s="107">
        <f>((L925+G925+H925+I925+N925+O925+P925+S925)/('Life tables'!$I$2/2))/(1+oDR)^(((cycle + 0.5)/('Life tables'!$I$2/2)))</f>
        <v>9.6455627046669132</v>
      </c>
      <c r="Y925" s="31">
        <f>((uNES*L925+ uOCEX*G925+uEREX*H925+uHOEX*I925+uNES*S925+ uOCEX*N925+uEREX*O925+uHOEX*P925)/('Life tables'!$I$2/2))/(1+oDR)^(((cycle + 0.5)/('Life tables'!$I$2/2)))</f>
        <v>6.3570685000603646</v>
      </c>
      <c r="Z925" s="100">
        <f t="shared" si="257"/>
        <v>102432.56481927294</v>
      </c>
      <c r="AA925" s="107">
        <f>((L925+G925+H925+I925+N925+O925+P925+S925)/('Life tables'!$I$2/2))</f>
        <v>16.307032922908004</v>
      </c>
      <c r="AB925" s="31">
        <f>((uNES*L925+ uOCEX*G925+uEREX*H925+uHOEX*I925+uNES*S925+ uOCEX*N925+uEREX*O925+uHOEX*P925)/('Life tables'!$I$2/2))</f>
        <v>10.747421223388914</v>
      </c>
    </row>
    <row r="926" spans="1:28" x14ac:dyDescent="0.25">
      <c r="A926" s="4">
        <v>920</v>
      </c>
      <c r="C926" s="105">
        <f>IF(male=0,VLOOKUP((($A$5:$A$1570/'Life tables'!$I$2)*2)+age,lifetable,13,1),IF(male=1,VLOOKUP((($A$5:$A$1570/'Life tables'!$I$2)*2)+age,lifetable,10,1),"error"))</f>
        <v>9.9786705819526755E-4</v>
      </c>
      <c r="F926" s="96">
        <f t="shared" si="258"/>
        <v>65.329766168575844</v>
      </c>
      <c r="G926" s="96">
        <f t="shared" si="270"/>
        <v>6.5625117393009775</v>
      </c>
      <c r="H926" s="96">
        <f t="shared" si="259"/>
        <v>0.37479052487451325</v>
      </c>
      <c r="I926" s="96">
        <f t="shared" si="260"/>
        <v>0.15017501877575309</v>
      </c>
      <c r="J926" s="96">
        <f t="shared" si="271"/>
        <v>7.2262781685585836E-2</v>
      </c>
      <c r="K926" s="96">
        <f t="shared" si="261"/>
        <v>0.15692451129885202</v>
      </c>
      <c r="L926" s="96">
        <f t="shared" si="262"/>
        <v>58.013101592640162</v>
      </c>
      <c r="M926" s="96">
        <f t="shared" si="263"/>
        <v>359.81822732937394</v>
      </c>
      <c r="N926" s="96">
        <f t="shared" si="272"/>
        <v>34.651274883880696</v>
      </c>
      <c r="O926" s="96">
        <f t="shared" si="264"/>
        <v>0.82712233969449822</v>
      </c>
      <c r="P926" s="96">
        <f t="shared" si="265"/>
        <v>0.82712233969449822</v>
      </c>
      <c r="Q926" s="96">
        <f t="shared" si="273"/>
        <v>0.39527883799304908</v>
      </c>
      <c r="R926" s="96">
        <f t="shared" si="256"/>
        <v>6.4837392615185965E-2</v>
      </c>
      <c r="S926" s="96">
        <f t="shared" si="266"/>
        <v>323.05259153549599</v>
      </c>
      <c r="T926" s="96">
        <f t="shared" si="267"/>
        <v>199.41146234599327</v>
      </c>
      <c r="U926" s="96">
        <f t="shared" si="268"/>
        <v>376.12984767965031</v>
      </c>
      <c r="V926" s="32">
        <f t="shared" si="269"/>
        <v>1000.0000000000007</v>
      </c>
      <c r="W926" s="100">
        <f>IF(A926=1,((cPH1_+cPHr+(cNES*L926+(cNES+cOSEX)*G926+(cNES+cEREX)*H926+(cNES+cHOEX)*I926+(cNES+cNES)*S926+(cNES+cOSEX)*N926+(cNES+cEREX)*O926+(cNES+cHOEX)*P926)))/(1+cDR)^(A$6:A$65537 + 0.5),(cPHr+(cNES*L926+(cNES+cOSEX)*G926+(cNES+cEREX)*H926+(cNES+cHOEX)*I926+(cNES+cNES)*S926+(cNES+cOSEX)*N926+(cNES+cEREX)*O926+(cNES+cHOEX)*P926))/(1+cDR)^(((cycle + 0.5)/('Life tables'!$I$2/2))))</f>
        <v>13069.648172108562</v>
      </c>
      <c r="X926" s="107">
        <f>((L926+G926+H926+I926+N926+O926+P926+S926)/('Life tables'!$I$2/2))/(1+oDR)^(((cycle + 0.5)/('Life tables'!$I$2/2)))</f>
        <v>9.6244263155009921</v>
      </c>
      <c r="Y926" s="31">
        <f>((uNES*L926+ uOCEX*G926+uEREX*H926+uHOEX*I926+uNES*S926+ uOCEX*N926+uEREX*O926+uHOEX*P926)/('Life tables'!$I$2/2))/(1+oDR)^(((cycle + 0.5)/('Life tables'!$I$2/2)))</f>
        <v>6.3431382125371671</v>
      </c>
      <c r="Z926" s="100">
        <f t="shared" si="257"/>
        <v>102266.53327783657</v>
      </c>
      <c r="AA926" s="107">
        <f>((L926+G926+H926+I926+N926+O926+P926+S926)/('Life tables'!$I$2/2))</f>
        <v>16.280593905377611</v>
      </c>
      <c r="AB926" s="31">
        <f>((uNES*L926+ uOCEX*G926+uEREX*H926+uHOEX*I926+uNES*S926+ uOCEX*N926+uEREX*O926+uHOEX*P926)/('Life tables'!$I$2/2))</f>
        <v>10.729996151321233</v>
      </c>
    </row>
    <row r="927" spans="1:28" x14ac:dyDescent="0.25">
      <c r="A927" s="4">
        <v>921</v>
      </c>
      <c r="C927" s="105">
        <f>IF(male=0,VLOOKUP((($A$5:$A$1570/'Life tables'!$I$2)*2)+age,lifetable,13,1),IF(male=1,VLOOKUP((($A$5:$A$1570/'Life tables'!$I$2)*2)+age,lifetable,10,1),"error"))</f>
        <v>9.9786705819526755E-4</v>
      </c>
      <c r="F927" s="96">
        <f t="shared" si="258"/>
        <v>65.223801535207471</v>
      </c>
      <c r="G927" s="96">
        <f t="shared" si="270"/>
        <v>6.5518673701073658</v>
      </c>
      <c r="H927" s="96">
        <f t="shared" si="259"/>
        <v>0.37418261606223019</v>
      </c>
      <c r="I927" s="96">
        <f t="shared" si="260"/>
        <v>0.14993143546390411</v>
      </c>
      <c r="J927" s="96">
        <f t="shared" si="271"/>
        <v>7.214557172729924E-2</v>
      </c>
      <c r="K927" s="96">
        <f t="shared" si="261"/>
        <v>0.15666998033568605</v>
      </c>
      <c r="L927" s="96">
        <f t="shared" si="262"/>
        <v>57.919004561510988</v>
      </c>
      <c r="M927" s="96">
        <f t="shared" si="263"/>
        <v>359.23488843914964</v>
      </c>
      <c r="N927" s="96">
        <f t="shared" si="272"/>
        <v>34.595098084874024</v>
      </c>
      <c r="O927" s="96">
        <f t="shared" si="264"/>
        <v>0.82578140532522448</v>
      </c>
      <c r="P927" s="96">
        <f t="shared" si="265"/>
        <v>0.82578140532522448</v>
      </c>
      <c r="Q927" s="96">
        <f t="shared" si="273"/>
        <v>0.39463801020509781</v>
      </c>
      <c r="R927" s="96">
        <f t="shared" si="256"/>
        <v>6.4732277949556327E-2</v>
      </c>
      <c r="S927" s="96">
        <f t="shared" si="266"/>
        <v>322.52885725547048</v>
      </c>
      <c r="T927" s="96">
        <f t="shared" si="267"/>
        <v>199.87824592792566</v>
      </c>
      <c r="U927" s="96">
        <f t="shared" si="268"/>
        <v>376.35124993793556</v>
      </c>
      <c r="V927" s="32">
        <f t="shared" si="269"/>
        <v>1000.0000000000007</v>
      </c>
      <c r="W927" s="100">
        <f>IF(A927=1,((cPH1_+cPHr+(cNES*L927+(cNES+cOSEX)*G927+(cNES+cEREX)*H927+(cNES+cHOEX)*I927+(cNES+cNES)*S927+(cNES+cOSEX)*N927+(cNES+cEREX)*O927+(cNES+cHOEX)*P927)))/(1+cDR)^(A$6:A$65537 + 0.5),(cPHr+(cNES*L927+(cNES+cOSEX)*G927+(cNES+cEREX)*H927+(cNES+cHOEX)*I927+(cNES+cNES)*S927+(cNES+cOSEX)*N927+(cNES+cEREX)*O927+(cNES+cHOEX)*P927))/(1+cDR)^(((cycle + 0.5)/('Life tables'!$I$2/2))))</f>
        <v>13019.333383382771</v>
      </c>
      <c r="X927" s="107">
        <f>((L927+G927+H927+I927+N927+O927+P927+S927)/('Life tables'!$I$2/2))/(1+oDR)^(((cycle + 0.5)/('Life tables'!$I$2/2)))</f>
        <v>9.6033362448647033</v>
      </c>
      <c r="Y927" s="31">
        <f>((uNES*L927+ uOCEX*G927+uEREX*H927+uHOEX*I927+uNES*S927+ uOCEX*N927+uEREX*O927+uHOEX*P927)/('Life tables'!$I$2/2))/(1+oDR)^(((cycle + 0.5)/('Life tables'!$I$2/2)))</f>
        <v>6.3292384519487364</v>
      </c>
      <c r="Z927" s="100">
        <f t="shared" si="257"/>
        <v>102100.77073653249</v>
      </c>
      <c r="AA927" s="107">
        <f>((L927+G927+H927+I927+N927+O927+P927+S927)/('Life tables'!$I$2/2))</f>
        <v>16.254197757859249</v>
      </c>
      <c r="AB927" s="31">
        <f>((uNES*L927+ uOCEX*G927+uEREX*H927+uHOEX*I927+uNES*S927+ uOCEX*N927+uEREX*O927+uHOEX*P927)/('Life tables'!$I$2/2))</f>
        <v>10.712599333344604</v>
      </c>
    </row>
    <row r="928" spans="1:28" x14ac:dyDescent="0.25">
      <c r="A928" s="4">
        <v>922</v>
      </c>
      <c r="C928" s="105">
        <f>IF(male=0,VLOOKUP((($A$5:$A$1570/'Life tables'!$I$2)*2)+age,lifetable,13,1),IF(male=1,VLOOKUP((($A$5:$A$1570/'Life tables'!$I$2)*2)+age,lifetable,10,1),"error"))</f>
        <v>9.9786705819526755E-4</v>
      </c>
      <c r="F928" s="96">
        <f t="shared" si="258"/>
        <v>65.118010802452986</v>
      </c>
      <c r="G928" s="96">
        <f t="shared" si="270"/>
        <v>6.5412404695943724</v>
      </c>
      <c r="H928" s="96">
        <f t="shared" si="259"/>
        <v>0.37357570490088299</v>
      </c>
      <c r="I928" s="96">
        <f t="shared" si="260"/>
        <v>0.14968825190134996</v>
      </c>
      <c r="J928" s="96">
        <f t="shared" si="271"/>
        <v>7.2028554124547242E-2</v>
      </c>
      <c r="K928" s="96">
        <f t="shared" si="261"/>
        <v>0.15641586708821772</v>
      </c>
      <c r="L928" s="96">
        <f t="shared" si="262"/>
        <v>57.825061954843612</v>
      </c>
      <c r="M928" s="96">
        <f t="shared" si="263"/>
        <v>358.65249333168651</v>
      </c>
      <c r="N928" s="96">
        <f t="shared" si="272"/>
        <v>34.539012174192074</v>
      </c>
      <c r="O928" s="96">
        <f t="shared" si="264"/>
        <v>0.82444264045084092</v>
      </c>
      <c r="P928" s="96">
        <f t="shared" si="265"/>
        <v>0.82444264045084092</v>
      </c>
      <c r="Q928" s="96">
        <f t="shared" si="273"/>
        <v>0.39399821921107425</v>
      </c>
      <c r="R928" s="96">
        <f t="shared" si="256"/>
        <v>6.4627333348722671E-2</v>
      </c>
      <c r="S928" s="96">
        <f t="shared" si="266"/>
        <v>322.00597032403294</v>
      </c>
      <c r="T928" s="96">
        <f t="shared" si="267"/>
        <v>200.34427270126127</v>
      </c>
      <c r="U928" s="96">
        <f t="shared" si="268"/>
        <v>376.57229313837252</v>
      </c>
      <c r="V928" s="32">
        <f t="shared" si="269"/>
        <v>1000.0000000000007</v>
      </c>
      <c r="W928" s="100">
        <f>IF(A928=1,((cPH1_+cPHr+(cNES*L928+(cNES+cOSEX)*G928+(cNES+cEREX)*H928+(cNES+cHOEX)*I928+(cNES+cNES)*S928+(cNES+cOSEX)*N928+(cNES+cEREX)*O928+(cNES+cHOEX)*P928)))/(1+cDR)^(A$6:A$65537 + 0.5),(cPHr+(cNES*L928+(cNES+cOSEX)*G928+(cNES+cEREX)*H928+(cNES+cHOEX)*I928+(cNES+cNES)*S928+(cNES+cOSEX)*N928+(cNES+cEREX)*O928+(cNES+cHOEX)*P928))/(1+cDR)^(((cycle + 0.5)/('Life tables'!$I$2/2))))</f>
        <v>12969.212279755109</v>
      </c>
      <c r="X928" s="107">
        <f>((L928+G928+H928+I928+N928+O928+P928+S928)/('Life tables'!$I$2/2))/(1+oDR)^(((cycle + 0.5)/('Life tables'!$I$2/2)))</f>
        <v>9.5822923911486679</v>
      </c>
      <c r="Y928" s="31">
        <f>((uNES*L928+ uOCEX*G928+uEREX*H928+uHOEX*I928+uNES*S928+ uOCEX*N928+uEREX*O928+uHOEX*P928)/('Life tables'!$I$2/2))/(1+oDR)^(((cycle + 0.5)/('Life tables'!$I$2/2)))</f>
        <v>6.3153691513307333</v>
      </c>
      <c r="Z928" s="100">
        <f t="shared" si="257"/>
        <v>101935.27676827679</v>
      </c>
      <c r="AA928" s="107">
        <f>((L928+G928+H928+I928+N928+O928+P928+S928)/('Life tables'!$I$2/2))</f>
        <v>16.227844410662502</v>
      </c>
      <c r="AB928" s="31">
        <f>((uNES*L928+ uOCEX*G928+uEREX*H928+uHOEX*I928+uNES*S928+ uOCEX*N928+uEREX*O928+uHOEX*P928)/('Life tables'!$I$2/2))</f>
        <v>10.695230723533324</v>
      </c>
    </row>
    <row r="929" spans="1:28" x14ac:dyDescent="0.25">
      <c r="A929" s="4">
        <v>923</v>
      </c>
      <c r="C929" s="105">
        <f>IF(male=0,VLOOKUP((($A$5:$A$1570/'Life tables'!$I$2)*2)+age,lifetable,13,1),IF(male=1,VLOOKUP((($A$5:$A$1570/'Life tables'!$I$2)*2)+age,lifetable,10,1),"error"))</f>
        <v>9.9786705819526755E-4</v>
      </c>
      <c r="F929" s="96">
        <f t="shared" si="258"/>
        <v>65.012393588577581</v>
      </c>
      <c r="G929" s="96">
        <f t="shared" si="270"/>
        <v>6.5306309994159379</v>
      </c>
      <c r="H929" s="96">
        <f t="shared" si="259"/>
        <v>0.37296978920049606</v>
      </c>
      <c r="I929" s="96">
        <f t="shared" si="260"/>
        <v>0.1494454672105881</v>
      </c>
      <c r="J929" s="96">
        <f t="shared" si="271"/>
        <v>7.1911728455084048E-2</v>
      </c>
      <c r="K929" s="96">
        <f t="shared" si="261"/>
        <v>0.15616217063950585</v>
      </c>
      <c r="L929" s="96">
        <f t="shared" si="262"/>
        <v>57.731273433655971</v>
      </c>
      <c r="M929" s="96">
        <f t="shared" si="263"/>
        <v>358.07104057178935</v>
      </c>
      <c r="N929" s="96">
        <f t="shared" si="272"/>
        <v>34.483017013622444</v>
      </c>
      <c r="O929" s="96">
        <f t="shared" si="264"/>
        <v>0.82310604177223168</v>
      </c>
      <c r="P929" s="96">
        <f t="shared" si="265"/>
        <v>0.82310604177223168</v>
      </c>
      <c r="Q929" s="96">
        <f t="shared" si="273"/>
        <v>0.39335946343434253</v>
      </c>
      <c r="R929" s="96">
        <f t="shared" si="256"/>
        <v>6.4522558554070242E-2</v>
      </c>
      <c r="S929" s="96">
        <f t="shared" si="266"/>
        <v>321.48392945263402</v>
      </c>
      <c r="T929" s="96">
        <f t="shared" si="267"/>
        <v>200.8095438931507</v>
      </c>
      <c r="U929" s="96">
        <f t="shared" si="268"/>
        <v>376.79297786756609</v>
      </c>
      <c r="V929" s="32">
        <f t="shared" si="269"/>
        <v>1000.0000000000007</v>
      </c>
      <c r="W929" s="100">
        <f>IF(A929=1,((cPH1_+cPHr+(cNES*L929+(cNES+cOSEX)*G929+(cNES+cEREX)*H929+(cNES+cHOEX)*I929+(cNES+cNES)*S929+(cNES+cOSEX)*N929+(cNES+cEREX)*O929+(cNES+cHOEX)*P929)))/(1+cDR)^(A$6:A$65537 + 0.5),(cPHr+(cNES*L929+(cNES+cOSEX)*G929+(cNES+cEREX)*H929+(cNES+cHOEX)*I929+(cNES+cNES)*S929+(cNES+cOSEX)*N929+(cNES+cEREX)*O929+(cNES+cHOEX)*P929))/(1+cDR)^(((cycle + 0.5)/('Life tables'!$I$2/2))))</f>
        <v>12919.284116729441</v>
      </c>
      <c r="X929" s="107">
        <f>((L929+G929+H929+I929+N929+O929+P929+S929)/('Life tables'!$I$2/2))/(1+oDR)^(((cycle + 0.5)/('Life tables'!$I$2/2)))</f>
        <v>9.5612946529715295</v>
      </c>
      <c r="Y929" s="31">
        <f>((uNES*L929+ uOCEX*G929+uEREX*H929+uHOEX*I929+uNES*S929+ uOCEX*N929+uEREX*O929+uHOEX*P929)/('Life tables'!$I$2/2))/(1+oDR)^(((cycle + 0.5)/('Life tables'!$I$2/2)))</f>
        <v>6.3015302438689522</v>
      </c>
      <c r="Z929" s="100">
        <f t="shared" si="257"/>
        <v>101770.05094624743</v>
      </c>
      <c r="AA929" s="107">
        <f>((L929+G929+H929+I929+N929+O929+P929+S929)/('Life tables'!$I$2/2))</f>
        <v>16.201533794218733</v>
      </c>
      <c r="AB929" s="31">
        <f>((uNES*L929+ uOCEX*G929+uEREX*H929+uHOEX*I929+uNES*S929+ uOCEX*N929+uEREX*O929+uHOEX*P929)/('Life tables'!$I$2/2))</f>
        <v>10.677890276041705</v>
      </c>
    </row>
    <row r="930" spans="1:28" x14ac:dyDescent="0.25">
      <c r="A930" s="4">
        <v>924</v>
      </c>
      <c r="C930" s="105">
        <f>IF(male=0,VLOOKUP((($A$5:$A$1570/'Life tables'!$I$2)*2)+age,lifetable,13,1),IF(male=1,VLOOKUP((($A$5:$A$1570/'Life tables'!$I$2)*2)+age,lifetable,10,1),"error"))</f>
        <v>9.9786705819526755E-4</v>
      </c>
      <c r="F930" s="96">
        <f t="shared" si="258"/>
        <v>64.906949517211544</v>
      </c>
      <c r="G930" s="96">
        <f t="shared" si="270"/>
        <v>6.5200389217649368</v>
      </c>
      <c r="H930" s="96">
        <f t="shared" si="259"/>
        <v>0.37236486680187292</v>
      </c>
      <c r="I930" s="96">
        <f t="shared" si="260"/>
        <v>0.14920308052644896</v>
      </c>
      <c r="J930" s="96">
        <f t="shared" si="271"/>
        <v>7.1795094302598297E-2</v>
      </c>
      <c r="K930" s="96">
        <f t="shared" si="261"/>
        <v>0.15590889008549652</v>
      </c>
      <c r="L930" s="96">
        <f t="shared" si="262"/>
        <v>57.637638663730193</v>
      </c>
      <c r="M930" s="96">
        <f t="shared" si="263"/>
        <v>357.49052872207238</v>
      </c>
      <c r="N930" s="96">
        <f t="shared" si="272"/>
        <v>34.427112464741768</v>
      </c>
      <c r="O930" s="96">
        <f t="shared" si="264"/>
        <v>0.82177160598524546</v>
      </c>
      <c r="P930" s="96">
        <f t="shared" si="265"/>
        <v>0.82177160598524546</v>
      </c>
      <c r="Q930" s="96">
        <f t="shared" si="273"/>
        <v>0.39272174129586046</v>
      </c>
      <c r="R930" s="96">
        <f t="shared" si="256"/>
        <v>6.4417953306589518E-2</v>
      </c>
      <c r="S930" s="96">
        <f t="shared" si="266"/>
        <v>320.96273335075767</v>
      </c>
      <c r="T930" s="96">
        <f t="shared" si="267"/>
        <v>201.27406072874916</v>
      </c>
      <c r="U930" s="96">
        <f t="shared" si="268"/>
        <v>377.01330471095815</v>
      </c>
      <c r="V930" s="32">
        <f t="shared" si="269"/>
        <v>1000.0000000000007</v>
      </c>
      <c r="W930" s="100">
        <f>IF(A930=1,((cPH1_+cPHr+(cNES*L930+(cNES+cOSEX)*G930+(cNES+cEREX)*H930+(cNES+cHOEX)*I930+(cNES+cNES)*S930+(cNES+cOSEX)*N930+(cNES+cEREX)*O930+(cNES+cHOEX)*P930)))/(1+cDR)^(A$6:A$65537 + 0.5),(cPHr+(cNES*L930+(cNES+cOSEX)*G930+(cNES+cEREX)*H930+(cNES+cHOEX)*I930+(cNES+cNES)*S930+(cNES+cOSEX)*N930+(cNES+cEREX)*O930+(cNES+cHOEX)*P930))/(1+cDR)^(((cycle + 0.5)/('Life tables'!$I$2/2))))</f>
        <v>12869.548152616417</v>
      </c>
      <c r="X930" s="107">
        <f>((L930+G930+H930+I930+N930+O930+P930+S930)/('Life tables'!$I$2/2))/(1+oDR)^(((cycle + 0.5)/('Life tables'!$I$2/2)))</f>
        <v>9.5403429291791984</v>
      </c>
      <c r="Y930" s="31">
        <f>((uNES*L930+ uOCEX*G930+uEREX*H930+uHOEX*I930+uNES*S930+ uOCEX*N930+uEREX*O930+uHOEX*P930)/('Life tables'!$I$2/2))/(1+oDR)^(((cycle + 0.5)/('Life tables'!$I$2/2)))</f>
        <v>6.2877216628988331</v>
      </c>
      <c r="Z930" s="100">
        <f t="shared" si="257"/>
        <v>101605.09284390438</v>
      </c>
      <c r="AA930" s="107">
        <f>((L930+G930+H930+I930+N930+O930+P930+S930)/('Life tables'!$I$2/2))</f>
        <v>16.175265839080428</v>
      </c>
      <c r="AB930" s="31">
        <f>((uNES*L930+ uOCEX*G930+uEREX*H930+uHOEX*I930+uNES*S930+ uOCEX*N930+uEREX*O930+uHOEX*P930)/('Life tables'!$I$2/2))</f>
        <v>10.660577945103666</v>
      </c>
    </row>
    <row r="931" spans="1:28" x14ac:dyDescent="0.25">
      <c r="A931" s="4">
        <v>925</v>
      </c>
      <c r="C931" s="105">
        <f>IF(male=0,VLOOKUP((($A$5:$A$1570/'Life tables'!$I$2)*2)+age,lifetable,13,1),IF(male=1,VLOOKUP((($A$5:$A$1570/'Life tables'!$I$2)*2)+age,lifetable,10,1),"error"))</f>
        <v>9.9786705819526755E-4</v>
      </c>
      <c r="F931" s="96">
        <f t="shared" si="258"/>
        <v>64.801678217115935</v>
      </c>
      <c r="G931" s="96">
        <f t="shared" si="270"/>
        <v>6.5094641993496403</v>
      </c>
      <c r="H931" s="96">
        <f t="shared" si="259"/>
        <v>0.37176093557525186</v>
      </c>
      <c r="I931" s="96">
        <f t="shared" si="260"/>
        <v>0.14896109099555713</v>
      </c>
      <c r="J931" s="96">
        <f t="shared" si="271"/>
        <v>7.1678651256453965E-2</v>
      </c>
      <c r="K931" s="96">
        <f t="shared" si="261"/>
        <v>0.15565602453446009</v>
      </c>
      <c r="L931" s="96">
        <f t="shared" si="262"/>
        <v>57.544157315404576</v>
      </c>
      <c r="M931" s="96">
        <f t="shared" si="263"/>
        <v>356.91095634317742</v>
      </c>
      <c r="N931" s="96">
        <f t="shared" si="272"/>
        <v>34.371298388936737</v>
      </c>
      <c r="O931" s="96">
        <f t="shared" si="264"/>
        <v>0.82043932978119671</v>
      </c>
      <c r="P931" s="96">
        <f t="shared" si="265"/>
        <v>0.82043932978119671</v>
      </c>
      <c r="Q931" s="96">
        <f t="shared" si="273"/>
        <v>0.39208505121441894</v>
      </c>
      <c r="R931" s="96">
        <f t="shared" si="256"/>
        <v>6.4313517346915552E-2</v>
      </c>
      <c r="S931" s="96">
        <f t="shared" si="266"/>
        <v>320.44238072611694</v>
      </c>
      <c r="T931" s="96">
        <f t="shared" si="267"/>
        <v>201.73782443122005</v>
      </c>
      <c r="U931" s="96">
        <f t="shared" si="268"/>
        <v>377.23327425283952</v>
      </c>
      <c r="V931" s="32">
        <f t="shared" si="269"/>
        <v>1000.0000000000007</v>
      </c>
      <c r="W931" s="100">
        <f>IF(A931=1,((cPH1_+cPHr+(cNES*L931+(cNES+cOSEX)*G931+(cNES+cEREX)*H931+(cNES+cHOEX)*I931+(cNES+cNES)*S931+(cNES+cOSEX)*N931+(cNES+cEREX)*O931+(cNES+cHOEX)*P931)))/(1+cDR)^(A$6:A$65537 + 0.5),(cPHr+(cNES*L931+(cNES+cOSEX)*G931+(cNES+cEREX)*H931+(cNES+cHOEX)*I931+(cNES+cNES)*S931+(cNES+cOSEX)*N931+(cNES+cEREX)*O931+(cNES+cHOEX)*P931))/(1+cDR)^(((cycle + 0.5)/('Life tables'!$I$2/2))))</f>
        <v>12820.003648525615</v>
      </c>
      <c r="X931" s="107">
        <f>((L931+G931+H931+I931+N931+O931+P931+S931)/('Life tables'!$I$2/2))/(1+oDR)^(((cycle + 0.5)/('Life tables'!$I$2/2)))</f>
        <v>9.5194371188440989</v>
      </c>
      <c r="Y931" s="31">
        <f>((uNES*L931+ uOCEX*G931+uEREX*H931+uHOEX*I931+uNES*S931+ uOCEX*N931+uEREX*O931+uHOEX*P931)/('Life tables'!$I$2/2))/(1+oDR)^(((cycle + 0.5)/('Life tables'!$I$2/2)))</f>
        <v>6.2739433419049755</v>
      </c>
      <c r="Z931" s="100">
        <f t="shared" si="257"/>
        <v>101440.40203500858</v>
      </c>
      <c r="AA931" s="107">
        <f>((L931+G931+H931+I931+N931+O931+P931+S931)/('Life tables'!$I$2/2))</f>
        <v>16.149040475920639</v>
      </c>
      <c r="AB931" s="31">
        <f>((uNES*L931+ uOCEX*G931+uEREX*H931+uHOEX*I931+uNES*S931+ uOCEX*N931+uEREX*O931+uHOEX*P931)/('Life tables'!$I$2/2))</f>
        <v>10.643293685032383</v>
      </c>
    </row>
    <row r="932" spans="1:28" x14ac:dyDescent="0.25">
      <c r="A932" s="4">
        <v>926</v>
      </c>
      <c r="C932" s="105">
        <f>IF(male=0,VLOOKUP((($A$5:$A$1570/'Life tables'!$I$2)*2)+age,lifetable,13,1),IF(male=1,VLOOKUP((($A$5:$A$1570/'Life tables'!$I$2)*2)+age,lifetable,10,1),"error"))</f>
        <v>9.9786705819526755E-4</v>
      </c>
      <c r="F932" s="96">
        <f t="shared" si="258"/>
        <v>64.696579321959177</v>
      </c>
      <c r="G932" s="96">
        <f t="shared" si="270"/>
        <v>6.4989067953712754</v>
      </c>
      <c r="H932" s="96">
        <f t="shared" si="259"/>
        <v>0.37115799341902417</v>
      </c>
      <c r="I932" s="96">
        <f t="shared" si="260"/>
        <v>0.14871949777581792</v>
      </c>
      <c r="J932" s="96">
        <f t="shared" si="271"/>
        <v>7.1562398911443087E-2</v>
      </c>
      <c r="K932" s="96">
        <f t="shared" si="261"/>
        <v>0.15540357310645456</v>
      </c>
      <c r="L932" s="96">
        <f t="shared" si="262"/>
        <v>57.45082906337516</v>
      </c>
      <c r="M932" s="96">
        <f t="shared" si="263"/>
        <v>356.33232199398191</v>
      </c>
      <c r="N932" s="96">
        <f t="shared" si="272"/>
        <v>34.315574647424121</v>
      </c>
      <c r="O932" s="96">
        <f t="shared" si="264"/>
        <v>0.81910920984734448</v>
      </c>
      <c r="P932" s="96">
        <f t="shared" si="265"/>
        <v>0.81910920984734448</v>
      </c>
      <c r="Q932" s="96">
        <f t="shared" si="273"/>
        <v>0.39144939160687081</v>
      </c>
      <c r="R932" s="96">
        <f t="shared" si="256"/>
        <v>6.4209250415365474E-2</v>
      </c>
      <c r="S932" s="96">
        <f t="shared" si="266"/>
        <v>319.92287028484088</v>
      </c>
      <c r="T932" s="96">
        <f t="shared" si="267"/>
        <v>202.20083622173837</v>
      </c>
      <c r="U932" s="96">
        <f t="shared" si="268"/>
        <v>377.45288707636132</v>
      </c>
      <c r="V932" s="32">
        <f t="shared" si="269"/>
        <v>1000.0000000000007</v>
      </c>
      <c r="W932" s="100">
        <f>IF(A932=1,((cPH1_+cPHr+(cNES*L932+(cNES+cOSEX)*G932+(cNES+cEREX)*H932+(cNES+cHOEX)*I932+(cNES+cNES)*S932+(cNES+cOSEX)*N932+(cNES+cEREX)*O932+(cNES+cHOEX)*P932)))/(1+cDR)^(A$6:A$65537 + 0.5),(cPHr+(cNES*L932+(cNES+cOSEX)*G932+(cNES+cEREX)*H932+(cNES+cHOEX)*I932+(cNES+cNES)*S932+(cNES+cOSEX)*N932+(cNES+cEREX)*O932+(cNES+cHOEX)*P932))/(1+cDR)^(((cycle + 0.5)/('Life tables'!$I$2/2))))</f>
        <v>12770.649868357556</v>
      </c>
      <c r="X932" s="107">
        <f>((L932+G932+H932+I932+N932+O932+P932+S932)/('Life tables'!$I$2/2))/(1+oDR)^(((cycle + 0.5)/('Life tables'!$I$2/2)))</f>
        <v>9.4985771212644448</v>
      </c>
      <c r="Y932" s="31">
        <f>((uNES*L932+ uOCEX*G932+uEREX*H932+uHOEX*I932+uNES*S932+ uOCEX*N932+uEREX*O932+uHOEX*P932)/('Life tables'!$I$2/2))/(1+oDR)^(((cycle + 0.5)/('Life tables'!$I$2/2)))</f>
        <v>6.2601952145206674</v>
      </c>
      <c r="Z932" s="100">
        <f t="shared" si="257"/>
        <v>101275.97809364006</v>
      </c>
      <c r="AA932" s="107">
        <f>((L932+G932+H932+I932+N932+O932+P932+S932)/('Life tables'!$I$2/2))</f>
        <v>16.122857635532391</v>
      </c>
      <c r="AB932" s="31">
        <f>((uNES*L932+ uOCEX*G932+uEREX*H932+uHOEX*I932+uNES*S932+ uOCEX*N932+uEREX*O932+uHOEX*P932)/('Life tables'!$I$2/2))</f>
        <v>10.626037450219895</v>
      </c>
    </row>
    <row r="933" spans="1:28" x14ac:dyDescent="0.25">
      <c r="A933" s="4">
        <v>927</v>
      </c>
      <c r="C933" s="105">
        <f>IF(male=0,VLOOKUP((($A$5:$A$1570/'Life tables'!$I$2)*2)+age,lifetable,13,1),IF(male=1,VLOOKUP((($A$5:$A$1570/'Life tables'!$I$2)*2)+age,lifetable,10,1),"error"))</f>
        <v>9.9786705819526755E-4</v>
      </c>
      <c r="F933" s="96">
        <f t="shared" si="258"/>
        <v>64.591652470104336</v>
      </c>
      <c r="G933" s="96">
        <f t="shared" si="270"/>
        <v>6.4883666735026537</v>
      </c>
      <c r="H933" s="96">
        <f t="shared" si="259"/>
        <v>0.37055603825851385</v>
      </c>
      <c r="I933" s="96">
        <f t="shared" si="260"/>
        <v>0.14847830003592824</v>
      </c>
      <c r="J933" s="96">
        <f t="shared" si="271"/>
        <v>7.14463368675506E-2</v>
      </c>
      <c r="K933" s="96">
        <f t="shared" si="261"/>
        <v>0.15515153493281469</v>
      </c>
      <c r="L933" s="96">
        <f t="shared" si="262"/>
        <v>57.357653586506871</v>
      </c>
      <c r="M933" s="96">
        <f t="shared" si="263"/>
        <v>355.75462423179658</v>
      </c>
      <c r="N933" s="96">
        <f t="shared" si="272"/>
        <v>34.259941101269824</v>
      </c>
      <c r="O933" s="96">
        <f t="shared" si="264"/>
        <v>0.81778124286734588</v>
      </c>
      <c r="P933" s="96">
        <f t="shared" si="265"/>
        <v>0.81778124286734588</v>
      </c>
      <c r="Q933" s="96">
        <f t="shared" si="273"/>
        <v>0.39081476088834755</v>
      </c>
      <c r="R933" s="96">
        <f t="shared" si="256"/>
        <v>6.4105152251974107E-2</v>
      </c>
      <c r="S933" s="96">
        <f t="shared" si="266"/>
        <v>319.40420073165171</v>
      </c>
      <c r="T933" s="96">
        <f t="shared" si="267"/>
        <v>202.66309731949426</v>
      </c>
      <c r="U933" s="96">
        <f t="shared" si="268"/>
        <v>377.6721437635461</v>
      </c>
      <c r="V933" s="32">
        <f t="shared" si="269"/>
        <v>1000.0000000000005</v>
      </c>
      <c r="W933" s="100">
        <f>IF(A933=1,((cPH1_+cPHr+(cNES*L933+(cNES+cOSEX)*G933+(cNES+cEREX)*H933+(cNES+cHOEX)*I933+(cNES+cNES)*S933+(cNES+cOSEX)*N933+(cNES+cEREX)*O933+(cNES+cHOEX)*P933)))/(1+cDR)^(A$6:A$65537 + 0.5),(cPHr+(cNES*L933+(cNES+cOSEX)*G933+(cNES+cEREX)*H933+(cNES+cHOEX)*I933+(cNES+cNES)*S933+(cNES+cOSEX)*N933+(cNES+cEREX)*O933+(cNES+cHOEX)*P933))/(1+cDR)^(((cycle + 0.5)/('Life tables'!$I$2/2))))</f>
        <v>12721.486078795666</v>
      </c>
      <c r="X933" s="107">
        <f>((L933+G933+H933+I933+N933+O933+P933+S933)/('Life tables'!$I$2/2))/(1+oDR)^(((cycle + 0.5)/('Life tables'!$I$2/2)))</f>
        <v>9.4777628359635262</v>
      </c>
      <c r="Y933" s="31">
        <f>((uNES*L933+ uOCEX*G933+uEREX*H933+uHOEX*I933+uNES*S933+ uOCEX*N933+uEREX*O933+uHOEX*P933)/('Life tables'!$I$2/2))/(1+oDR)^(((cycle + 0.5)/('Life tables'!$I$2/2)))</f>
        <v>6.2464772145274088</v>
      </c>
      <c r="Z933" s="100">
        <f t="shared" si="257"/>
        <v>101111.82059421515</v>
      </c>
      <c r="AA933" s="107">
        <f>((L933+G933+H933+I933+N933+O933+P933+S933)/('Life tables'!$I$2/2))</f>
        <v>16.096717248828131</v>
      </c>
      <c r="AB933" s="31">
        <f>((uNES*L933+ uOCEX*G933+uEREX*H933+uHOEX*I933+uNES*S933+ uOCEX*N933+uEREX*O933+uHOEX*P933)/('Life tables'!$I$2/2))</f>
        <v>10.608809195136752</v>
      </c>
    </row>
    <row r="934" spans="1:28" x14ac:dyDescent="0.25">
      <c r="A934" s="4">
        <v>928</v>
      </c>
      <c r="C934" s="105">
        <f>IF(male=0,VLOOKUP((($A$5:$A$1570/'Life tables'!$I$2)*2)+age,lifetable,13,1),IF(male=1,VLOOKUP((($A$5:$A$1570/'Life tables'!$I$2)*2)+age,lifetable,10,1),"error"))</f>
        <v>9.9786705819526755E-4</v>
      </c>
      <c r="F934" s="96">
        <f t="shared" si="258"/>
        <v>64.486897304406483</v>
      </c>
      <c r="G934" s="96">
        <f t="shared" si="270"/>
        <v>6.4778437978678225</v>
      </c>
      <c r="H934" s="96">
        <f t="shared" si="259"/>
        <v>0.36995506804481515</v>
      </c>
      <c r="I934" s="96">
        <f t="shared" si="260"/>
        <v>0.14823749695491095</v>
      </c>
      <c r="J934" s="96">
        <f t="shared" si="271"/>
        <v>7.1330464729730189E-2</v>
      </c>
      <c r="K934" s="96">
        <f t="shared" si="261"/>
        <v>0.15489990915566515</v>
      </c>
      <c r="L934" s="96">
        <f t="shared" si="262"/>
        <v>57.264630567653541</v>
      </c>
      <c r="M934" s="96">
        <f t="shared" si="263"/>
        <v>355.17786161255373</v>
      </c>
      <c r="N934" s="96">
        <f t="shared" si="272"/>
        <v>34.204397611406996</v>
      </c>
      <c r="O934" s="96">
        <f t="shared" si="264"/>
        <v>0.81645542552168993</v>
      </c>
      <c r="P934" s="96">
        <f t="shared" si="265"/>
        <v>0.81645542552168993</v>
      </c>
      <c r="Q934" s="96">
        <f t="shared" si="273"/>
        <v>0.39018115747246657</v>
      </c>
      <c r="R934" s="96">
        <f t="shared" si="256"/>
        <v>6.4001222596527879E-2</v>
      </c>
      <c r="S934" s="96">
        <f t="shared" si="266"/>
        <v>318.88637077003438</v>
      </c>
      <c r="T934" s="96">
        <f t="shared" si="267"/>
        <v>203.12460894169647</v>
      </c>
      <c r="U934" s="96">
        <f t="shared" si="268"/>
        <v>377.89104489529831</v>
      </c>
      <c r="V934" s="32">
        <f t="shared" si="269"/>
        <v>1000.0000000000007</v>
      </c>
      <c r="W934" s="100">
        <f>IF(A934=1,((cPH1_+cPHr+(cNES*L934+(cNES+cOSEX)*G934+(cNES+cEREX)*H934+(cNES+cHOEX)*I934+(cNES+cNES)*S934+(cNES+cOSEX)*N934+(cNES+cEREX)*O934+(cNES+cHOEX)*P934)))/(1+cDR)^(A$6:A$65537 + 0.5),(cPHr+(cNES*L934+(cNES+cOSEX)*G934+(cNES+cEREX)*H934+(cNES+cHOEX)*I934+(cNES+cNES)*S934+(cNES+cOSEX)*N934+(cNES+cEREX)*O934+(cNES+cHOEX)*P934))/(1+cDR)^(((cycle + 0.5)/('Life tables'!$I$2/2))))</f>
        <v>12672.511549298086</v>
      </c>
      <c r="X934" s="107">
        <f>((L934+G934+H934+I934+N934+O934+P934+S934)/('Life tables'!$I$2/2))/(1+oDR)^(((cycle + 0.5)/('Life tables'!$I$2/2)))</f>
        <v>9.4569941626889982</v>
      </c>
      <c r="Y934" s="31">
        <f>((uNES*L934+ uOCEX*G934+uEREX*H934+uHOEX*I934+uNES*S934+ uOCEX*N934+uEREX*O934+uHOEX*P934)/('Life tables'!$I$2/2))/(1+oDR)^(((cycle + 0.5)/('Life tables'!$I$2/2)))</f>
        <v>6.2327892758544685</v>
      </c>
      <c r="Z934" s="100">
        <f t="shared" si="257"/>
        <v>100947.92911150279</v>
      </c>
      <c r="AA934" s="107">
        <f>((L934+G934+H934+I934+N934+O934+P934+S934)/('Life tables'!$I$2/2))</f>
        <v>16.0706192468392</v>
      </c>
      <c r="AB934" s="31">
        <f>((uNES*L934+ uOCEX*G934+uEREX*H934+uHOEX*I934+uNES*S934+ uOCEX*N934+uEREX*O934+uHOEX*P934)/('Life tables'!$I$2/2))</f>
        <v>10.591608874331689</v>
      </c>
    </row>
    <row r="935" spans="1:28" x14ac:dyDescent="0.25">
      <c r="A935" s="4">
        <v>929</v>
      </c>
      <c r="C935" s="105">
        <f>IF(male=0,VLOOKUP((($A$5:$A$1570/'Life tables'!$I$2)*2)+age,lifetable,13,1),IF(male=1,VLOOKUP((($A$5:$A$1570/'Life tables'!$I$2)*2)+age,lifetable,10,1),"error"))</f>
        <v>9.9786705819526755E-4</v>
      </c>
      <c r="F935" s="96">
        <f t="shared" si="258"/>
        <v>64.38231347201959</v>
      </c>
      <c r="G935" s="96">
        <f t="shared" si="270"/>
        <v>6.4673381330226567</v>
      </c>
      <c r="H935" s="96">
        <f t="shared" si="259"/>
        <v>0.36935508075368467</v>
      </c>
      <c r="I935" s="96">
        <f t="shared" si="260"/>
        <v>0.14799708772167086</v>
      </c>
      <c r="J935" s="96">
        <f t="shared" si="271"/>
        <v>7.1214782107690569E-2</v>
      </c>
      <c r="K935" s="96">
        <f t="shared" si="261"/>
        <v>0.15464869492745675</v>
      </c>
      <c r="L935" s="96">
        <f t="shared" si="262"/>
        <v>57.171759693486429</v>
      </c>
      <c r="M935" s="96">
        <f t="shared" si="263"/>
        <v>354.60203269098616</v>
      </c>
      <c r="N935" s="96">
        <f t="shared" si="272"/>
        <v>34.148944038653269</v>
      </c>
      <c r="O935" s="96">
        <f t="shared" si="264"/>
        <v>0.81513175448810793</v>
      </c>
      <c r="P935" s="96">
        <f t="shared" si="265"/>
        <v>0.81513175448810793</v>
      </c>
      <c r="Q935" s="96">
        <f t="shared" si="273"/>
        <v>0.38954857977152735</v>
      </c>
      <c r="R935" s="96">
        <f t="shared" si="256"/>
        <v>6.3897461188597099E-2</v>
      </c>
      <c r="S935" s="96">
        <f t="shared" si="266"/>
        <v>318.36937910239658</v>
      </c>
      <c r="T935" s="96">
        <f t="shared" si="267"/>
        <v>203.5853723035757</v>
      </c>
      <c r="U935" s="96">
        <f t="shared" si="268"/>
        <v>378.10959105141438</v>
      </c>
      <c r="V935" s="32">
        <f t="shared" si="269"/>
        <v>1000.0000000000005</v>
      </c>
      <c r="W935" s="100">
        <f>IF(A935=1,((cPH1_+cPHr+(cNES*L935+(cNES+cOSEX)*G935+(cNES+cEREX)*H935+(cNES+cHOEX)*I935+(cNES+cNES)*S935+(cNES+cOSEX)*N935+(cNES+cEREX)*O935+(cNES+cHOEX)*P935)))/(1+cDR)^(A$6:A$65537 + 0.5),(cPHr+(cNES*L935+(cNES+cOSEX)*G935+(cNES+cEREX)*H935+(cNES+cHOEX)*I935+(cNES+cNES)*S935+(cNES+cOSEX)*N935+(cNES+cEREX)*O935+(cNES+cHOEX)*P935))/(1+cDR)^(((cycle + 0.5)/('Life tables'!$I$2/2))))</f>
        <v>12623.725552089383</v>
      </c>
      <c r="X935" s="107">
        <f>((L935+G935+H935+I935+N935+O935+P935+S935)/('Life tables'!$I$2/2))/(1+oDR)^(((cycle + 0.5)/('Life tables'!$I$2/2)))</f>
        <v>9.436271001412182</v>
      </c>
      <c r="Y935" s="31">
        <f>((uNES*L935+ uOCEX*G935+uEREX*H935+uHOEX*I935+uNES*S935+ uOCEX*N935+uEREX*O935+uHOEX*P935)/('Life tables'!$I$2/2))/(1+oDR)^(((cycle + 0.5)/('Life tables'!$I$2/2)))</f>
        <v>6.2191313325784066</v>
      </c>
      <c r="Z935" s="100">
        <f t="shared" si="257"/>
        <v>100784.30322063982</v>
      </c>
      <c r="AA935" s="107">
        <f>((L935+G935+H935+I935+N935+O935+P935+S935)/('Life tables'!$I$2/2))</f>
        <v>16.044563560715286</v>
      </c>
      <c r="AB935" s="31">
        <f>((uNES*L935+ uOCEX*G935+uEREX*H935+uHOEX*I935+uNES*S935+ uOCEX*N935+uEREX*O935+uHOEX*P935)/('Life tables'!$I$2/2))</f>
        <v>10.574436442431249</v>
      </c>
    </row>
    <row r="936" spans="1:28" x14ac:dyDescent="0.25">
      <c r="A936" s="4">
        <v>930</v>
      </c>
      <c r="C936" s="105">
        <f>IF(male=0,VLOOKUP((($A$5:$A$1570/'Life tables'!$I$2)*2)+age,lifetable,13,1),IF(male=1,VLOOKUP((($A$5:$A$1570/'Life tables'!$I$2)*2)+age,lifetable,10,1),"error"))</f>
        <v>9.9786705819526755E-4</v>
      </c>
      <c r="F936" s="96">
        <f t="shared" si="258"/>
        <v>64.277900624212677</v>
      </c>
      <c r="G936" s="96">
        <f t="shared" si="270"/>
        <v>6.456849643936402</v>
      </c>
      <c r="H936" s="96">
        <f t="shared" si="259"/>
        <v>0.3687560743844866</v>
      </c>
      <c r="I936" s="96">
        <f t="shared" si="260"/>
        <v>0.14775707153457213</v>
      </c>
      <c r="J936" s="96">
        <f t="shared" si="271"/>
        <v>7.1099288615692258E-2</v>
      </c>
      <c r="K936" s="96">
        <f t="shared" si="261"/>
        <v>0.15439789141052479</v>
      </c>
      <c r="L936" s="96">
        <f t="shared" si="262"/>
        <v>57.079040654330996</v>
      </c>
      <c r="M936" s="96">
        <f t="shared" si="263"/>
        <v>354.0271360207978</v>
      </c>
      <c r="N936" s="96">
        <f t="shared" si="272"/>
        <v>34.093580243727196</v>
      </c>
      <c r="O936" s="96">
        <f t="shared" si="264"/>
        <v>0.8138102264419661</v>
      </c>
      <c r="P936" s="96">
        <f t="shared" si="265"/>
        <v>0.8138102264419661</v>
      </c>
      <c r="Q936" s="96">
        <f t="shared" si="273"/>
        <v>0.38891702619669943</v>
      </c>
      <c r="R936" s="96">
        <f t="shared" si="256"/>
        <v>6.3793867767566639E-2</v>
      </c>
      <c r="S936" s="96">
        <f t="shared" si="266"/>
        <v>317.85322443022238</v>
      </c>
      <c r="T936" s="96">
        <f t="shared" si="267"/>
        <v>204.04538861838807</v>
      </c>
      <c r="U936" s="96">
        <f t="shared" si="268"/>
        <v>378.32778281059245</v>
      </c>
      <c r="V936" s="32">
        <f t="shared" si="269"/>
        <v>1000.0000000000005</v>
      </c>
      <c r="W936" s="100">
        <f>IF(A936=1,((cPH1_+cPHr+(cNES*L936+(cNES+cOSEX)*G936+(cNES+cEREX)*H936+(cNES+cHOEX)*I936+(cNES+cNES)*S936+(cNES+cOSEX)*N936+(cNES+cEREX)*O936+(cNES+cHOEX)*P936)))/(1+cDR)^(A$6:A$65537 + 0.5),(cPHr+(cNES*L936+(cNES+cOSEX)*G936+(cNES+cEREX)*H936+(cNES+cHOEX)*I936+(cNES+cNES)*S936+(cNES+cOSEX)*N936+(cNES+cEREX)*O936+(cNES+cHOEX)*P936))/(1+cDR)^(((cycle + 0.5)/('Life tables'!$I$2/2))))</f>
        <v>12575.12736215226</v>
      </c>
      <c r="X936" s="107">
        <f>((L936+G936+H936+I936+N936+O936+P936+S936)/('Life tables'!$I$2/2))/(1+oDR)^(((cycle + 0.5)/('Life tables'!$I$2/2)))</f>
        <v>9.4155932523273993</v>
      </c>
      <c r="Y936" s="31">
        <f>((uNES*L936+ uOCEX*G936+uEREX*H936+uHOEX*I936+uNES*S936+ uOCEX*N936+uEREX*O936+uHOEX*P936)/('Life tables'!$I$2/2))/(1+oDR)^(((cycle + 0.5)/('Life tables'!$I$2/2)))</f>
        <v>6.2055033189226654</v>
      </c>
      <c r="Z936" s="100">
        <f t="shared" si="257"/>
        <v>100620.94249714601</v>
      </c>
      <c r="AA936" s="107">
        <f>((L936+G936+H936+I936+N936+O936+P936+S936)/('Life tables'!$I$2/2))</f>
        <v>16.018550121723955</v>
      </c>
      <c r="AB936" s="31">
        <f>((uNES*L936+ uOCEX*G936+uEREX*H936+uHOEX*I936+uNES*S936+ uOCEX*N936+uEREX*O936+uHOEX*P936)/('Life tables'!$I$2/2))</f>
        <v>10.557291854139519</v>
      </c>
    </row>
    <row r="937" spans="1:28" x14ac:dyDescent="0.25">
      <c r="A937" s="4">
        <v>931</v>
      </c>
      <c r="C937" s="105">
        <f>IF(male=0,VLOOKUP((($A$5:$A$1570/'Life tables'!$I$2)*2)+age,lifetable,13,1),IF(male=1,VLOOKUP((($A$5:$A$1570/'Life tables'!$I$2)*2)+age,lifetable,10,1),"error"))</f>
        <v>9.9786705819526755E-4</v>
      </c>
      <c r="F937" s="96">
        <f t="shared" si="258"/>
        <v>64.173658416194584</v>
      </c>
      <c r="G937" s="96">
        <f t="shared" si="270"/>
        <v>6.4463782959740632</v>
      </c>
      <c r="H937" s="96">
        <f t="shared" si="259"/>
        <v>0.36815804695918763</v>
      </c>
      <c r="I937" s="96">
        <f t="shared" si="260"/>
        <v>0.1475174476010355</v>
      </c>
      <c r="J937" s="96">
        <f t="shared" si="271"/>
        <v>7.0983983872353718E-2</v>
      </c>
      <c r="K937" s="96">
        <f t="shared" si="261"/>
        <v>0.1541474977766682</v>
      </c>
      <c r="L937" s="96">
        <f t="shared" si="262"/>
        <v>56.986473144011278</v>
      </c>
      <c r="M937" s="96">
        <f t="shared" si="263"/>
        <v>353.45317015482533</v>
      </c>
      <c r="N937" s="96">
        <f t="shared" si="272"/>
        <v>34.038306087263827</v>
      </c>
      <c r="O937" s="96">
        <f t="shared" si="264"/>
        <v>0.81249083805663747</v>
      </c>
      <c r="P937" s="96">
        <f t="shared" si="265"/>
        <v>0.81249083805663747</v>
      </c>
      <c r="Q937" s="96">
        <f t="shared" si="273"/>
        <v>0.38828649515819924</v>
      </c>
      <c r="R937" s="96">
        <f t="shared" si="256"/>
        <v>6.3690442072665124E-2</v>
      </c>
      <c r="S937" s="96">
        <f t="shared" si="266"/>
        <v>317.33790545421738</v>
      </c>
      <c r="T937" s="96">
        <f t="shared" si="267"/>
        <v>204.50465909741862</v>
      </c>
      <c r="U937" s="96">
        <f t="shared" si="268"/>
        <v>378.5456207504418</v>
      </c>
      <c r="V937" s="32">
        <f t="shared" si="269"/>
        <v>1000.0000000000005</v>
      </c>
      <c r="W937" s="100">
        <f>IF(A937=1,((cPH1_+cPHr+(cNES*L937+(cNES+cOSEX)*G937+(cNES+cEREX)*H937+(cNES+cHOEX)*I937+(cNES+cNES)*S937+(cNES+cOSEX)*N937+(cNES+cEREX)*O937+(cNES+cHOEX)*P937)))/(1+cDR)^(A$6:A$65537 + 0.5),(cPHr+(cNES*L937+(cNES+cOSEX)*G937+(cNES+cEREX)*H937+(cNES+cHOEX)*I937+(cNES+cNES)*S937+(cNES+cOSEX)*N937+(cNES+cEREX)*O937+(cNES+cHOEX)*P937))/(1+cDR)^(((cycle + 0.5)/('Life tables'!$I$2/2))))</f>
        <v>12526.716257219039</v>
      </c>
      <c r="X937" s="107">
        <f>((L937+G937+H937+I937+N937+O937+P937+S937)/('Life tables'!$I$2/2))/(1+oDR)^(((cycle + 0.5)/('Life tables'!$I$2/2)))</f>
        <v>9.3949608158512827</v>
      </c>
      <c r="Y937" s="31">
        <f>((uNES*L937+ uOCEX*G937+uEREX*H937+uHOEX*I937+uNES*S937+ uOCEX*N937+uEREX*O937+uHOEX*P937)/('Life tables'!$I$2/2))/(1+oDR)^(((cycle + 0.5)/('Life tables'!$I$2/2)))</f>
        <v>6.1919051692571028</v>
      </c>
      <c r="Z937" s="100">
        <f t="shared" si="257"/>
        <v>100457.84651693766</v>
      </c>
      <c r="AA937" s="107">
        <f>((L937+G937+H937+I937+N937+O937+P937+S937)/('Life tables'!$I$2/2))</f>
        <v>15.992578861250143</v>
      </c>
      <c r="AB937" s="31">
        <f>((uNES*L937+ uOCEX*G937+uEREX*H937+uHOEX*I937+uNES*S937+ uOCEX*N937+uEREX*O937+uHOEX*P937)/('Life tables'!$I$2/2))</f>
        <v>10.54017506423777</v>
      </c>
    </row>
    <row r="938" spans="1:28" x14ac:dyDescent="0.25">
      <c r="A938" s="4">
        <v>932</v>
      </c>
      <c r="C938" s="105">
        <f>IF(male=0,VLOOKUP((($A$5:$A$1570/'Life tables'!$I$2)*2)+age,lifetable,13,1),IF(male=1,VLOOKUP((($A$5:$A$1570/'Life tables'!$I$2)*2)+age,lifetable,10,1),"error"))</f>
        <v>9.9786705819526755E-4</v>
      </c>
      <c r="F938" s="96">
        <f t="shared" si="258"/>
        <v>64.069586506947132</v>
      </c>
      <c r="G938" s="96">
        <f t="shared" si="270"/>
        <v>6.435924054879651</v>
      </c>
      <c r="H938" s="96">
        <f t="shared" si="259"/>
        <v>0.36756099652139951</v>
      </c>
      <c r="I938" s="96">
        <f t="shared" si="260"/>
        <v>0.14727821513715469</v>
      </c>
      <c r="J938" s="96">
        <f t="shared" si="271"/>
        <v>7.0868867500466753E-2</v>
      </c>
      <c r="K938" s="96">
        <f t="shared" si="261"/>
        <v>0.15389751320674863</v>
      </c>
      <c r="L938" s="96">
        <f t="shared" si="262"/>
        <v>56.894056859701713</v>
      </c>
      <c r="M938" s="96">
        <f t="shared" si="263"/>
        <v>352.88013364519293</v>
      </c>
      <c r="N938" s="96">
        <f t="shared" si="272"/>
        <v>33.983121429829573</v>
      </c>
      <c r="O938" s="96">
        <f t="shared" si="264"/>
        <v>0.81117358600385681</v>
      </c>
      <c r="P938" s="96">
        <f t="shared" si="265"/>
        <v>0.81117358600385681</v>
      </c>
      <c r="Q938" s="96">
        <f t="shared" si="273"/>
        <v>0.38765698506546087</v>
      </c>
      <c r="R938" s="96">
        <f t="shared" si="256"/>
        <v>6.3587183842992778E-2</v>
      </c>
      <c r="S938" s="96">
        <f t="shared" si="266"/>
        <v>316.82342087444721</v>
      </c>
      <c r="T938" s="96">
        <f t="shared" si="267"/>
        <v>204.96318494998457</v>
      </c>
      <c r="U938" s="96">
        <f t="shared" si="268"/>
        <v>378.76310544749157</v>
      </c>
      <c r="V938" s="32">
        <f t="shared" si="269"/>
        <v>1000.0000000000007</v>
      </c>
      <c r="W938" s="100">
        <f>IF(A938=1,((cPH1_+cPHr+(cNES*L938+(cNES+cOSEX)*G938+(cNES+cEREX)*H938+(cNES+cHOEX)*I938+(cNES+cNES)*S938+(cNES+cOSEX)*N938+(cNES+cEREX)*O938+(cNES+cHOEX)*P938)))/(1+cDR)^(A$6:A$65537 + 0.5),(cPHr+(cNES*L938+(cNES+cOSEX)*G938+(cNES+cEREX)*H938+(cNES+cHOEX)*I938+(cNES+cNES)*S938+(cNES+cOSEX)*N938+(cNES+cEREX)*O938+(cNES+cHOEX)*P938))/(1+cDR)^(((cycle + 0.5)/('Life tables'!$I$2/2))))</f>
        <v>12478.491517763225</v>
      </c>
      <c r="X938" s="107">
        <f>((L938+G938+H938+I938+N938+O938+P938+S938)/('Life tables'!$I$2/2))/(1+oDR)^(((cycle + 0.5)/('Life tables'!$I$2/2)))</f>
        <v>9.3743735926221365</v>
      </c>
      <c r="Y938" s="31">
        <f>((uNES*L938+ uOCEX*G938+uEREX*H938+uHOEX*I938+uNES*S938+ uOCEX*N938+uEREX*O938+uHOEX*P938)/('Life tables'!$I$2/2))/(1+oDR)^(((cycle + 0.5)/('Life tables'!$I$2/2)))</f>
        <v>6.1783368180975735</v>
      </c>
      <c r="Z938" s="100">
        <f t="shared" si="257"/>
        <v>100295.01485634111</v>
      </c>
      <c r="AA938" s="107">
        <f>((L938+G938+H938+I938+N938+O938+P938+S938)/('Life tables'!$I$2/2))</f>
        <v>15.966649710795696</v>
      </c>
      <c r="AB938" s="31">
        <f>((uNES*L938+ uOCEX*G938+uEREX*H938+uHOEX*I938+uNES*S938+ uOCEX*N938+uEREX*O938+uHOEX*P938)/('Life tables'!$I$2/2))</f>
        <v>10.523086027584169</v>
      </c>
    </row>
    <row r="939" spans="1:28" x14ac:dyDescent="0.25">
      <c r="A939" s="4">
        <v>933</v>
      </c>
      <c r="C939" s="105">
        <f>IF(male=0,VLOOKUP((($A$5:$A$1570/'Life tables'!$I$2)*2)+age,lifetable,13,1),IF(male=1,VLOOKUP((($A$5:$A$1570/'Life tables'!$I$2)*2)+age,lifetable,10,1),"error"))</f>
        <v>9.9786705819526755E-4</v>
      </c>
      <c r="F939" s="96">
        <f t="shared" si="258"/>
        <v>63.965684559066062</v>
      </c>
      <c r="G939" s="96">
        <f t="shared" si="270"/>
        <v>6.4254868867602006</v>
      </c>
      <c r="H939" s="96">
        <f t="shared" si="259"/>
        <v>0.36696492113546675</v>
      </c>
      <c r="I939" s="96">
        <f t="shared" si="260"/>
        <v>0.14703937336733089</v>
      </c>
      <c r="J939" s="96">
        <f t="shared" si="271"/>
        <v>7.0753939126820611E-2</v>
      </c>
      <c r="K939" s="96">
        <f t="shared" si="261"/>
        <v>0.1536479368903087</v>
      </c>
      <c r="L939" s="96">
        <f t="shared" si="262"/>
        <v>56.801791501785935</v>
      </c>
      <c r="M939" s="96">
        <f t="shared" si="263"/>
        <v>352.30802504345837</v>
      </c>
      <c r="N939" s="96">
        <f t="shared" si="272"/>
        <v>33.928026131936313</v>
      </c>
      <c r="O939" s="96">
        <f t="shared" si="264"/>
        <v>0.80985846695405705</v>
      </c>
      <c r="P939" s="96">
        <f t="shared" si="265"/>
        <v>0.80985846695405705</v>
      </c>
      <c r="Q939" s="96">
        <f t="shared" si="273"/>
        <v>0.38702849432729586</v>
      </c>
      <c r="R939" s="96">
        <f t="shared" si="256"/>
        <v>6.3484092817547771E-2</v>
      </c>
      <c r="S939" s="96">
        <f t="shared" si="266"/>
        <v>316.30976939046911</v>
      </c>
      <c r="T939" s="96">
        <f t="shared" si="267"/>
        <v>205.42096738343869</v>
      </c>
      <c r="U939" s="96">
        <f t="shared" si="268"/>
        <v>378.98023747719941</v>
      </c>
      <c r="V939" s="32">
        <f t="shared" si="269"/>
        <v>1000.0000000000005</v>
      </c>
      <c r="W939" s="100">
        <f>IF(A939=1,((cPH1_+cPHr+(cNES*L939+(cNES+cOSEX)*G939+(cNES+cEREX)*H939+(cNES+cHOEX)*I939+(cNES+cNES)*S939+(cNES+cOSEX)*N939+(cNES+cEREX)*O939+(cNES+cHOEX)*P939)))/(1+cDR)^(A$6:A$65537 + 0.5),(cPHr+(cNES*L939+(cNES+cOSEX)*G939+(cNES+cEREX)*H939+(cNES+cHOEX)*I939+(cNES+cNES)*S939+(cNES+cOSEX)*N939+(cNES+cEREX)*O939+(cNES+cHOEX)*P939))/(1+cDR)^(((cycle + 0.5)/('Life tables'!$I$2/2))))</f>
        <v>12430.452426990858</v>
      </c>
      <c r="X939" s="107">
        <f>((L939+G939+H939+I939+N939+O939+P939+S939)/('Life tables'!$I$2/2))/(1+oDR)^(((cycle + 0.5)/('Life tables'!$I$2/2)))</f>
        <v>9.353831483499258</v>
      </c>
      <c r="Y939" s="31">
        <f>((uNES*L939+ uOCEX*G939+uEREX*H939+uHOEX*I939+uNES*S939+ uOCEX*N939+uEREX*O939+uHOEX*P939)/('Life tables'!$I$2/2))/(1+oDR)^(((cycle + 0.5)/('Life tables'!$I$2/2)))</f>
        <v>6.1647982001055004</v>
      </c>
      <c r="Z939" s="100">
        <f t="shared" si="257"/>
        <v>100132.44709210502</v>
      </c>
      <c r="AA939" s="107">
        <f>((L939+G939+H939+I939+N939+O939+P939+S939)/('Life tables'!$I$2/2))</f>
        <v>15.940762601978888</v>
      </c>
      <c r="AB939" s="31">
        <f>((uNES*L939+ uOCEX*G939+uEREX*H939+uHOEX*I939+uNES*S939+ uOCEX*N939+uEREX*O939+uHOEX*P939)/('Life tables'!$I$2/2))</f>
        <v>10.506024699113484</v>
      </c>
    </row>
    <row r="940" spans="1:28" x14ac:dyDescent="0.25">
      <c r="A940" s="4">
        <v>934</v>
      </c>
      <c r="C940" s="105">
        <f>IF(male=0,VLOOKUP((($A$5:$A$1570/'Life tables'!$I$2)*2)+age,lifetable,13,1),IF(male=1,VLOOKUP((($A$5:$A$1570/'Life tables'!$I$2)*2)+age,lifetable,10,1),"error"))</f>
        <v>9.9786705819526755E-4</v>
      </c>
      <c r="F940" s="96">
        <f t="shared" si="258"/>
        <v>63.861952238609646</v>
      </c>
      <c r="G940" s="96">
        <f t="shared" si="270"/>
        <v>6.4150667580705685</v>
      </c>
      <c r="H940" s="96">
        <f t="shared" si="259"/>
        <v>0.36636981888559811</v>
      </c>
      <c r="I940" s="96">
        <f t="shared" si="260"/>
        <v>0.14680092152392468</v>
      </c>
      <c r="J940" s="96">
        <f t="shared" si="271"/>
        <v>7.0639198382034557E-2</v>
      </c>
      <c r="K940" s="96">
        <f t="shared" si="261"/>
        <v>0.15339876802520799</v>
      </c>
      <c r="L940" s="96">
        <f t="shared" si="262"/>
        <v>56.709676773722315</v>
      </c>
      <c r="M940" s="96">
        <f t="shared" si="263"/>
        <v>351.73684290075278</v>
      </c>
      <c r="N940" s="96">
        <f t="shared" si="272"/>
        <v>33.873020054054834</v>
      </c>
      <c r="O940" s="96">
        <f t="shared" si="264"/>
        <v>0.80854547757669037</v>
      </c>
      <c r="P940" s="96">
        <f t="shared" si="265"/>
        <v>0.80854547757669037</v>
      </c>
      <c r="Q940" s="96">
        <f t="shared" si="273"/>
        <v>0.38640102135204724</v>
      </c>
      <c r="R940" s="96">
        <f t="shared" si="256"/>
        <v>6.3381168735251403E-2</v>
      </c>
      <c r="S940" s="96">
        <f t="shared" si="266"/>
        <v>315.79694970145727</v>
      </c>
      <c r="T940" s="96">
        <f t="shared" si="267"/>
        <v>205.87800760317276</v>
      </c>
      <c r="U940" s="96">
        <f t="shared" si="268"/>
        <v>379.19701741395988</v>
      </c>
      <c r="V940" s="32">
        <f t="shared" si="269"/>
        <v>1000.0000000000005</v>
      </c>
      <c r="W940" s="100">
        <f>IF(A940=1,((cPH1_+cPHr+(cNES*L940+(cNES+cOSEX)*G940+(cNES+cEREX)*H940+(cNES+cHOEX)*I940+(cNES+cNES)*S940+(cNES+cOSEX)*N940+(cNES+cEREX)*O940+(cNES+cHOEX)*P940)))/(1+cDR)^(A$6:A$65537 + 0.5),(cPHr+(cNES*L940+(cNES+cOSEX)*G940+(cNES+cEREX)*H940+(cNES+cHOEX)*I940+(cNES+cNES)*S940+(cNES+cOSEX)*N940+(cNES+cEREX)*O940+(cNES+cHOEX)*P940))/(1+cDR)^(((cycle + 0.5)/('Life tables'!$I$2/2))))</f>
        <v>12382.598270831892</v>
      </c>
      <c r="X940" s="107">
        <f>((L940+G940+H940+I940+N940+O940+P940+S940)/('Life tables'!$I$2/2))/(1+oDR)^(((cycle + 0.5)/('Life tables'!$I$2/2)))</f>
        <v>9.3333343895623138</v>
      </c>
      <c r="Y940" s="31">
        <f>((uNES*L940+ uOCEX*G940+uEREX*H940+uHOEX*I940+uNES*S940+ uOCEX*N940+uEREX*O940+uHOEX*P940)/('Life tables'!$I$2/2))/(1+oDR)^(((cycle + 0.5)/('Life tables'!$I$2/2)))</f>
        <v>6.1512892500874612</v>
      </c>
      <c r="Z940" s="100">
        <f t="shared" si="257"/>
        <v>99970.142801412439</v>
      </c>
      <c r="AA940" s="107">
        <f>((L940+G940+H940+I940+N940+O940+P940+S940)/('Life tables'!$I$2/2))</f>
        <v>15.914917466534002</v>
      </c>
      <c r="AB940" s="31">
        <f>((uNES*L940+ uOCEX*G940+uEREX*H940+uHOEX*I940+uNES*S940+ uOCEX*N940+uEREX*O940+uHOEX*P940)/('Life tables'!$I$2/2))</f>
        <v>10.4889910338368</v>
      </c>
    </row>
    <row r="941" spans="1:28" x14ac:dyDescent="0.25">
      <c r="A941" s="4">
        <v>935</v>
      </c>
      <c r="C941" s="105">
        <f>IF(male=0,VLOOKUP((($A$5:$A$1570/'Life tables'!$I$2)*2)+age,lifetable,13,1),IF(male=1,VLOOKUP((($A$5:$A$1570/'Life tables'!$I$2)*2)+age,lifetable,10,1),"error"))</f>
        <v>9.9786705819526755E-4</v>
      </c>
      <c r="F941" s="96">
        <f t="shared" si="258"/>
        <v>63.758389214954356</v>
      </c>
      <c r="G941" s="96">
        <f t="shared" si="270"/>
        <v>6.4046636355989275</v>
      </c>
      <c r="H941" s="96">
        <f t="shared" si="259"/>
        <v>0.3657756878750385</v>
      </c>
      <c r="I941" s="96">
        <f t="shared" si="260"/>
        <v>0.14656285884692419</v>
      </c>
      <c r="J941" s="96">
        <f t="shared" si="271"/>
        <v>7.0524644900398184E-2</v>
      </c>
      <c r="K941" s="96">
        <f t="shared" si="261"/>
        <v>0.15315000581727659</v>
      </c>
      <c r="L941" s="96">
        <f t="shared" si="262"/>
        <v>56.617712381915794</v>
      </c>
      <c r="M941" s="96">
        <f t="shared" si="263"/>
        <v>351.16658576791349</v>
      </c>
      <c r="N941" s="96">
        <f t="shared" si="272"/>
        <v>33.818103056627635</v>
      </c>
      <c r="O941" s="96">
        <f t="shared" si="264"/>
        <v>0.80723461454053369</v>
      </c>
      <c r="P941" s="96">
        <f t="shared" si="265"/>
        <v>0.80723461454053369</v>
      </c>
      <c r="Q941" s="96">
        <f t="shared" si="273"/>
        <v>0.38577456454773523</v>
      </c>
      <c r="R941" s="96">
        <f t="shared" si="256"/>
        <v>6.3278411334971987E-2</v>
      </c>
      <c r="S941" s="96">
        <f t="shared" si="266"/>
        <v>315.28496050632208</v>
      </c>
      <c r="T941" s="96">
        <f t="shared" si="267"/>
        <v>206.33430681262089</v>
      </c>
      <c r="U941" s="96">
        <f t="shared" si="268"/>
        <v>379.41344583111214</v>
      </c>
      <c r="V941" s="32">
        <f t="shared" si="269"/>
        <v>1000.0000000000005</v>
      </c>
      <c r="W941" s="100">
        <f>IF(A941=1,((cPH1_+cPHr+(cNES*L941+(cNES+cOSEX)*G941+(cNES+cEREX)*H941+(cNES+cHOEX)*I941+(cNES+cNES)*S941+(cNES+cOSEX)*N941+(cNES+cEREX)*O941+(cNES+cHOEX)*P941)))/(1+cDR)^(A$6:A$65537 + 0.5),(cPHr+(cNES*L941+(cNES+cOSEX)*G941+(cNES+cEREX)*H941+(cNES+cHOEX)*I941+(cNES+cNES)*S941+(cNES+cOSEX)*N941+(cNES+cEREX)*O941+(cNES+cHOEX)*P941))/(1+cDR)^(((cycle + 0.5)/('Life tables'!$I$2/2))))</f>
        <v>12334.928337931504</v>
      </c>
      <c r="X941" s="107">
        <f>((L941+G941+H941+I941+N941+O941+P941+S941)/('Life tables'!$I$2/2))/(1+oDR)^(((cycle + 0.5)/('Life tables'!$I$2/2)))</f>
        <v>9.3128822121107113</v>
      </c>
      <c r="Y941" s="31">
        <f>((uNES*L941+ uOCEX*G941+uEREX*H941+uHOEX*I941+uNES*S941+ uOCEX*N941+uEREX*O941+uHOEX*P941)/('Life tables'!$I$2/2))/(1+oDR)^(((cycle + 0.5)/('Life tables'!$I$2/2)))</f>
        <v>6.1378099029947712</v>
      </c>
      <c r="Z941" s="100">
        <f t="shared" si="257"/>
        <v>99808.101561892079</v>
      </c>
      <c r="AA941" s="107">
        <f>((L941+G941+H941+I941+N941+O941+P941+S941)/('Life tables'!$I$2/2))</f>
        <v>15.889114236310888</v>
      </c>
      <c r="AB941" s="31">
        <f>((uNES*L941+ uOCEX*G941+uEREX*H941+uHOEX*I941+uNES*S941+ uOCEX*N941+uEREX*O941+uHOEX*P941)/('Life tables'!$I$2/2))</f>
        <v>10.471984986841237</v>
      </c>
    </row>
    <row r="942" spans="1:28" x14ac:dyDescent="0.25">
      <c r="A942" s="4">
        <v>936</v>
      </c>
      <c r="C942" s="105">
        <f>IF(male=0,VLOOKUP((($A$5:$A$1570/'Life tables'!$I$2)*2)+age,lifetable,13,1),IF(male=1,VLOOKUP((($A$5:$A$1570/'Life tables'!$I$2)*2)+age,lifetable,10,1),"error"))</f>
        <v>9.9786705819526755E-4</v>
      </c>
      <c r="F942" s="96">
        <f t="shared" si="258"/>
        <v>63.654995160657442</v>
      </c>
      <c r="G942" s="96">
        <f t="shared" si="270"/>
        <v>6.3942774864529692</v>
      </c>
      <c r="H942" s="96">
        <f t="shared" si="259"/>
        <v>0.36518252622528069</v>
      </c>
      <c r="I942" s="96">
        <f t="shared" si="260"/>
        <v>0.14632518458362934</v>
      </c>
      <c r="J942" s="96">
        <f t="shared" si="271"/>
        <v>7.0410278319719369E-2</v>
      </c>
      <c r="K942" s="96">
        <f t="shared" si="261"/>
        <v>0.15290164947998491</v>
      </c>
      <c r="L942" s="96">
        <f t="shared" si="262"/>
        <v>56.525898035595858</v>
      </c>
      <c r="M942" s="96">
        <f t="shared" si="263"/>
        <v>350.59725219561011</v>
      </c>
      <c r="N942" s="96">
        <f t="shared" si="272"/>
        <v>33.763275000081052</v>
      </c>
      <c r="O942" s="96">
        <f t="shared" si="264"/>
        <v>0.80592587451397824</v>
      </c>
      <c r="P942" s="96">
        <f t="shared" si="265"/>
        <v>0.80592587451397824</v>
      </c>
      <c r="Q942" s="96">
        <f t="shared" si="273"/>
        <v>0.38514912232219595</v>
      </c>
      <c r="R942" s="96">
        <f t="shared" si="256"/>
        <v>6.3175820355547668E-2</v>
      </c>
      <c r="S942" s="96">
        <f t="shared" si="266"/>
        <v>314.77380050382334</v>
      </c>
      <c r="T942" s="96">
        <f t="shared" si="267"/>
        <v>206.7898662132628</v>
      </c>
      <c r="U942" s="96">
        <f t="shared" si="268"/>
        <v>379.62952330094765</v>
      </c>
      <c r="V942" s="32">
        <f t="shared" si="269"/>
        <v>1000.0000000000006</v>
      </c>
      <c r="W942" s="100">
        <f>IF(A942=1,((cPH1_+cPHr+(cNES*L942+(cNES+cOSEX)*G942+(cNES+cEREX)*H942+(cNES+cHOEX)*I942+(cNES+cNES)*S942+(cNES+cOSEX)*N942+(cNES+cEREX)*O942+(cNES+cHOEX)*P942)))/(1+cDR)^(A$6:A$65537 + 0.5),(cPHr+(cNES*L942+(cNES+cOSEX)*G942+(cNES+cEREX)*H942+(cNES+cHOEX)*I942+(cNES+cNES)*S942+(cNES+cOSEX)*N942+(cNES+cEREX)*O942+(cNES+cHOEX)*P942))/(1+cDR)^(((cycle + 0.5)/('Life tables'!$I$2/2))))</f>
        <v>12287.441919641307</v>
      </c>
      <c r="X942" s="107">
        <f>((L942+G942+H942+I942+N942+O942+P942+S942)/('Life tables'!$I$2/2))/(1+oDR)^(((cycle + 0.5)/('Life tables'!$I$2/2)))</f>
        <v>9.2924748526629575</v>
      </c>
      <c r="Y942" s="31">
        <f>((uNES*L942+ uOCEX*G942+uEREX*H942+uHOEX*I942+uNES*S942+ uOCEX*N942+uEREX*O942+uHOEX*P942)/('Life tables'!$I$2/2))/(1+oDR)^(((cycle + 0.5)/('Life tables'!$I$2/2)))</f>
        <v>6.1243600939230713</v>
      </c>
      <c r="Z942" s="100">
        <f t="shared" si="257"/>
        <v>99646.322951628914</v>
      </c>
      <c r="AA942" s="107">
        <f>((L942+G942+H942+I942+N942+O942+P942+S942)/('Life tables'!$I$2/2))</f>
        <v>15.863352843274544</v>
      </c>
      <c r="AB942" s="31">
        <f>((uNES*L942+ uOCEX*G942+uEREX*H942+uHOEX*I942+uNES*S942+ uOCEX*N942+uEREX*O942+uHOEX*P942)/('Life tables'!$I$2/2))</f>
        <v>10.455006513289673</v>
      </c>
    </row>
    <row r="943" spans="1:28" x14ac:dyDescent="0.25">
      <c r="A943" s="4">
        <v>937</v>
      </c>
      <c r="C943" s="105">
        <f>IF(male=0,VLOOKUP((($A$5:$A$1570/'Life tables'!$I$2)*2)+age,lifetable,13,1),IF(male=1,VLOOKUP((($A$5:$A$1570/'Life tables'!$I$2)*2)+age,lifetable,10,1),"error"))</f>
        <v>9.9786705819526755E-4</v>
      </c>
      <c r="F943" s="96">
        <f t="shared" si="258"/>
        <v>63.551769751325978</v>
      </c>
      <c r="G943" s="96">
        <f t="shared" si="270"/>
        <v>6.3839082780467447</v>
      </c>
      <c r="H943" s="96">
        <f t="shared" si="259"/>
        <v>0.36459033207531394</v>
      </c>
      <c r="I943" s="96">
        <f t="shared" si="260"/>
        <v>0.14608789798835076</v>
      </c>
      <c r="J943" s="96">
        <f t="shared" si="271"/>
        <v>7.0296098281179553E-2</v>
      </c>
      <c r="K943" s="96">
        <f t="shared" si="261"/>
        <v>0.15265369823412914</v>
      </c>
      <c r="L943" s="96">
        <f t="shared" si="262"/>
        <v>56.434233446700262</v>
      </c>
      <c r="M943" s="96">
        <f t="shared" si="263"/>
        <v>350.02884073446415</v>
      </c>
      <c r="N943" s="96">
        <f t="shared" si="272"/>
        <v>33.708535744836794</v>
      </c>
      <c r="O943" s="96">
        <f t="shared" si="264"/>
        <v>0.80461925416530466</v>
      </c>
      <c r="P943" s="96">
        <f t="shared" si="265"/>
        <v>0.80461925416530466</v>
      </c>
      <c r="Q943" s="96">
        <f t="shared" si="273"/>
        <v>0.38452469308321224</v>
      </c>
      <c r="R943" s="96">
        <f t="shared" si="256"/>
        <v>6.3073395535807916E-2</v>
      </c>
      <c r="S943" s="96">
        <f t="shared" si="266"/>
        <v>314.26346839267774</v>
      </c>
      <c r="T943" s="96">
        <f t="shared" si="267"/>
        <v>207.2446870046272</v>
      </c>
      <c r="U943" s="96">
        <f t="shared" si="268"/>
        <v>379.8452503947176</v>
      </c>
      <c r="V943" s="32">
        <f t="shared" si="269"/>
        <v>1000.0000000000006</v>
      </c>
      <c r="W943" s="100">
        <f>IF(A943=1,((cPH1_+cPHr+(cNES*L943+(cNES+cOSEX)*G943+(cNES+cEREX)*H943+(cNES+cHOEX)*I943+(cNES+cNES)*S943+(cNES+cOSEX)*N943+(cNES+cEREX)*O943+(cNES+cHOEX)*P943)))/(1+cDR)^(A$6:A$65537 + 0.5),(cPHr+(cNES*L943+(cNES+cOSEX)*G943+(cNES+cEREX)*H943+(cNES+cHOEX)*I943+(cNES+cNES)*S943+(cNES+cOSEX)*N943+(cNES+cEREX)*O943+(cNES+cHOEX)*P943))/(1+cDR)^(((cycle + 0.5)/('Life tables'!$I$2/2))))</f>
        <v>12240.138310010538</v>
      </c>
      <c r="X943" s="107">
        <f>((L943+G943+H943+I943+N943+O943+P943+S943)/('Life tables'!$I$2/2))/(1+oDR)^(((cycle + 0.5)/('Life tables'!$I$2/2)))</f>
        <v>9.2721122129560509</v>
      </c>
      <c r="Y943" s="31">
        <f>((uNES*L943+ uOCEX*G943+uEREX*H943+uHOEX*I943+uNES*S943+ uOCEX*N943+uEREX*O943+uHOEX*P943)/('Life tables'!$I$2/2))/(1+oDR)^(((cycle + 0.5)/('Life tables'!$I$2/2)))</f>
        <v>6.1109397581119413</v>
      </c>
      <c r="Z943" s="100">
        <f t="shared" si="257"/>
        <v>99484.806549174376</v>
      </c>
      <c r="AA943" s="107">
        <f>((L943+G943+H943+I943+N943+O943+P943+S943)/('Life tables'!$I$2/2))</f>
        <v>15.837633219504701</v>
      </c>
      <c r="AB943" s="31">
        <f>((uNES*L943+ uOCEX*G943+uEREX*H943+uHOEX*I943+uNES*S943+ uOCEX*N943+uEREX*O943+uHOEX*P943)/('Life tables'!$I$2/2))</f>
        <v>10.438055568420507</v>
      </c>
    </row>
    <row r="944" spans="1:28" x14ac:dyDescent="0.25">
      <c r="A944" s="4">
        <v>938</v>
      </c>
      <c r="C944" s="105">
        <f>IF(male=0,VLOOKUP((($A$5:$A$1570/'Life tables'!$I$2)*2)+age,lifetable,13,1),IF(male=1,VLOOKUP((($A$5:$A$1570/'Life tables'!$I$2)*2)+age,lifetable,10,1),"error"))</f>
        <v>9.9786705819526755E-4</v>
      </c>
      <c r="F944" s="96">
        <f t="shared" si="258"/>
        <v>63.44871266549206</v>
      </c>
      <c r="G944" s="96">
        <f t="shared" si="270"/>
        <v>6.3735559780881301</v>
      </c>
      <c r="H944" s="96">
        <f t="shared" si="259"/>
        <v>0.36399910358090815</v>
      </c>
      <c r="I944" s="96">
        <f t="shared" si="260"/>
        <v>0.14585099832212287</v>
      </c>
      <c r="J944" s="96">
        <f t="shared" si="271"/>
        <v>7.0182104429195577E-2</v>
      </c>
      <c r="K944" s="96">
        <f t="shared" si="261"/>
        <v>0.15240615130753155</v>
      </c>
      <c r="L944" s="96">
        <f t="shared" si="262"/>
        <v>56.342718329764168</v>
      </c>
      <c r="M944" s="96">
        <f t="shared" si="263"/>
        <v>349.46134993516375</v>
      </c>
      <c r="N944" s="96">
        <f t="shared" si="272"/>
        <v>33.653885151323003</v>
      </c>
      <c r="O944" s="96">
        <f t="shared" si="264"/>
        <v>0.80331475016294684</v>
      </c>
      <c r="P944" s="96">
        <f t="shared" si="265"/>
        <v>0.80331475016294684</v>
      </c>
      <c r="Q944" s="96">
        <f t="shared" si="273"/>
        <v>0.38390127523864082</v>
      </c>
      <c r="R944" s="96">
        <f t="shared" si="256"/>
        <v>6.2971136614594164E-2</v>
      </c>
      <c r="S944" s="96">
        <f t="shared" si="266"/>
        <v>313.7539628716616</v>
      </c>
      <c r="T944" s="96">
        <f t="shared" si="267"/>
        <v>207.69877038429505</v>
      </c>
      <c r="U944" s="96">
        <f t="shared" si="268"/>
        <v>380.06062768263973</v>
      </c>
      <c r="V944" s="32">
        <f t="shared" si="269"/>
        <v>1000.0000000000006</v>
      </c>
      <c r="W944" s="100">
        <f>IF(A944=1,((cPH1_+cPHr+(cNES*L944+(cNES+cOSEX)*G944+(cNES+cEREX)*H944+(cNES+cHOEX)*I944+(cNES+cNES)*S944+(cNES+cOSEX)*N944+(cNES+cEREX)*O944+(cNES+cHOEX)*P944)))/(1+cDR)^(A$6:A$65537 + 0.5),(cPHr+(cNES*L944+(cNES+cOSEX)*G944+(cNES+cEREX)*H944+(cNES+cHOEX)*I944+(cNES+cNES)*S944+(cNES+cOSEX)*N944+(cNES+cEREX)*O944+(cNES+cHOEX)*P944))/(1+cDR)^(((cycle + 0.5)/('Life tables'!$I$2/2))))</f>
        <v>12193.016805777204</v>
      </c>
      <c r="X944" s="107">
        <f>((L944+G944+H944+I944+N944+O944+P944+S944)/('Life tables'!$I$2/2))/(1+oDR)^(((cycle + 0.5)/('Life tables'!$I$2/2)))</f>
        <v>9.2517941949448819</v>
      </c>
      <c r="Y944" s="31">
        <f>((uNES*L944+ uOCEX*G944+uEREX*H944+uHOEX*I944+uNES*S944+ uOCEX*N944+uEREX*O944+uHOEX*P944)/('Life tables'!$I$2/2))/(1+oDR)^(((cycle + 0.5)/('Life tables'!$I$2/2)))</f>
        <v>6.0975488309444783</v>
      </c>
      <c r="Z944" s="100">
        <f t="shared" si="257"/>
        <v>99323.55193355582</v>
      </c>
      <c r="AA944" s="107">
        <f>((L944+G944+H944+I944+N944+O944+P944+S944)/('Life tables'!$I$2/2))</f>
        <v>15.811955297195432</v>
      </c>
      <c r="AB944" s="31">
        <f>((uNES*L944+ uOCEX*G944+uEREX*H944+uHOEX*I944+uNES*S944+ uOCEX*N944+uEREX*O944+uHOEX*P944)/('Life tables'!$I$2/2))</f>
        <v>10.421132107547358</v>
      </c>
    </row>
    <row r="945" spans="1:28" x14ac:dyDescent="0.25">
      <c r="A945" s="4">
        <v>939</v>
      </c>
      <c r="C945" s="105">
        <f>IF(male=0,VLOOKUP((($A$5:$A$1570/'Life tables'!$I$2)*2)+age,lifetable,13,1),IF(male=1,VLOOKUP((($A$5:$A$1570/'Life tables'!$I$2)*2)+age,lifetable,10,1),"error"))</f>
        <v>1.0903171265725931E-3</v>
      </c>
      <c r="F945" s="96">
        <f t="shared" si="258"/>
        <v>63.345823584494013</v>
      </c>
      <c r="G945" s="96">
        <f t="shared" si="270"/>
        <v>6.3632205545668938</v>
      </c>
      <c r="H945" s="96">
        <f t="shared" si="259"/>
        <v>0.36340883891393211</v>
      </c>
      <c r="I945" s="96">
        <f t="shared" si="260"/>
        <v>0.14561448485243078</v>
      </c>
      <c r="J945" s="96">
        <f t="shared" si="271"/>
        <v>7.6559961549550304E-2</v>
      </c>
      <c r="K945" s="96">
        <f t="shared" si="261"/>
        <v>0.15215900793475493</v>
      </c>
      <c r="L945" s="96">
        <f t="shared" si="262"/>
        <v>56.244860736676451</v>
      </c>
      <c r="M945" s="96">
        <f t="shared" si="263"/>
        <v>348.89477834857178</v>
      </c>
      <c r="N945" s="96">
        <f t="shared" si="272"/>
        <v>33.599323079984622</v>
      </c>
      <c r="O945" s="96">
        <f t="shared" si="264"/>
        <v>0.80201235917574043</v>
      </c>
      <c r="P945" s="96">
        <f t="shared" si="265"/>
        <v>0.80201235917574043</v>
      </c>
      <c r="Q945" s="96">
        <f t="shared" si="273"/>
        <v>0.41878876522241398</v>
      </c>
      <c r="R945" s="96">
        <f t="shared" si="256"/>
        <v>6.2869043330779376E-2</v>
      </c>
      <c r="S945" s="96">
        <f t="shared" si="266"/>
        <v>313.20977274168246</v>
      </c>
      <c r="T945" s="96">
        <f t="shared" si="267"/>
        <v>208.19411911106701</v>
      </c>
      <c r="U945" s="96">
        <f t="shared" si="268"/>
        <v>380.2756557339053</v>
      </c>
      <c r="V945" s="32">
        <f t="shared" si="269"/>
        <v>1000.0000000000006</v>
      </c>
      <c r="W945" s="100">
        <f>IF(A945=1,((cPH1_+cPHr+(cNES*L945+(cNES+cOSEX)*G945+(cNES+cEREX)*H945+(cNES+cHOEX)*I945+(cNES+cNES)*S945+(cNES+cOSEX)*N945+(cNES+cEREX)*O945+(cNES+cHOEX)*P945)))/(1+cDR)^(A$6:A$65537 + 0.5),(cPHr+(cNES*L945+(cNES+cOSEX)*G945+(cNES+cEREX)*H945+(cNES+cHOEX)*I945+(cNES+cNES)*S945+(cNES+cOSEX)*N945+(cNES+cEREX)*O945+(cNES+cHOEX)*P945))/(1+cDR)^(((cycle + 0.5)/('Life tables'!$I$2/2))))</f>
        <v>12145.004631556832</v>
      </c>
      <c r="X945" s="107">
        <f>((L945+G945+H945+I945+N945+O945+P945+S945)/('Life tables'!$I$2/2))/(1+oDR)^(((cycle + 0.5)/('Life tables'!$I$2/2)))</f>
        <v>9.2305786102652636</v>
      </c>
      <c r="Y945" s="31">
        <f>((uNES*L945+ uOCEX*G945+uEREX*H945+uHOEX*I945+uNES*S945+ uOCEX*N945+uEREX*O945+uHOEX*P945)/('Life tables'!$I$2/2))/(1+oDR)^(((cycle + 0.5)/('Life tables'!$I$2/2)))</f>
        <v>6.0835560472875745</v>
      </c>
      <c r="Z945" s="100">
        <f t="shared" si="257"/>
        <v>99153.806090088328</v>
      </c>
      <c r="AA945" s="107">
        <f>((L945+G945+H945+I945+N945+O945+P945+S945)/('Life tables'!$I$2/2))</f>
        <v>15.784707991117804</v>
      </c>
      <c r="AB945" s="31">
        <f>((uNES*L945+ uOCEX*G945+uEREX*H945+uHOEX*I945+uNES*S945+ uOCEX*N945+uEREX*O945+uHOEX*P945)/('Life tables'!$I$2/2))</f>
        <v>10.403156704309097</v>
      </c>
    </row>
    <row r="946" spans="1:28" x14ac:dyDescent="0.25">
      <c r="A946" s="4">
        <v>940</v>
      </c>
      <c r="C946" s="105">
        <f>IF(male=0,VLOOKUP((($A$5:$A$1570/'Life tables'!$I$2)*2)+age,lifetable,13,1),IF(male=1,VLOOKUP((($A$5:$A$1570/'Life tables'!$I$2)*2)+age,lifetable,10,1),"error"))</f>
        <v>1.0903171265725931E-3</v>
      </c>
      <c r="F946" s="96">
        <f t="shared" si="258"/>
        <v>63.236600549844269</v>
      </c>
      <c r="G946" s="96">
        <f t="shared" si="270"/>
        <v>6.3522488721451102</v>
      </c>
      <c r="H946" s="96">
        <f t="shared" si="259"/>
        <v>0.36278223696989431</v>
      </c>
      <c r="I946" s="96">
        <f t="shared" si="260"/>
        <v>0.14536341137947598</v>
      </c>
      <c r="J946" s="96">
        <f t="shared" si="271"/>
        <v>7.6427954246464966E-2</v>
      </c>
      <c r="K946" s="96">
        <f t="shared" si="261"/>
        <v>0.15189665017136175</v>
      </c>
      <c r="L946" s="96">
        <f t="shared" si="262"/>
        <v>56.14788142493196</v>
      </c>
      <c r="M946" s="96">
        <f t="shared" si="263"/>
        <v>348.29362460518405</v>
      </c>
      <c r="N946" s="96">
        <f t="shared" si="272"/>
        <v>33.541430672020162</v>
      </c>
      <c r="O946" s="96">
        <f t="shared" si="264"/>
        <v>0.80063047339847593</v>
      </c>
      <c r="P946" s="96">
        <f t="shared" si="265"/>
        <v>0.80063047339847593</v>
      </c>
      <c r="Q946" s="96">
        <f t="shared" si="273"/>
        <v>0.4180671825289331</v>
      </c>
      <c r="R946" s="96">
        <f t="shared" si="256"/>
        <v>6.2760718520301004E-2</v>
      </c>
      <c r="S946" s="96">
        <f t="shared" si="266"/>
        <v>312.67010508531769</v>
      </c>
      <c r="T946" s="96">
        <f t="shared" si="267"/>
        <v>208.68861424784239</v>
      </c>
      <c r="U946" s="96">
        <f t="shared" si="268"/>
        <v>380.49031310259699</v>
      </c>
      <c r="V946" s="32">
        <f t="shared" si="269"/>
        <v>1000.0000000000007</v>
      </c>
      <c r="W946" s="100">
        <f>IF(A946=1,((cPH1_+cPHr+(cNES*L946+(cNES+cOSEX)*G946+(cNES+cEREX)*H946+(cNES+cHOEX)*I946+(cNES+cNES)*S946+(cNES+cOSEX)*N946+(cNES+cEREX)*O946+(cNES+cHOEX)*P946)))/(1+cDR)^(A$6:A$65537 + 0.5),(cPHr+(cNES*L946+(cNES+cOSEX)*G946+(cNES+cEREX)*H946+(cNES+cHOEX)*I946+(cNES+cNES)*S946+(cNES+cOSEX)*N946+(cNES+cEREX)*O946+(cNES+cHOEX)*P946))/(1+cDR)^(((cycle + 0.5)/('Life tables'!$I$2/2))))</f>
        <v>12097.015608032443</v>
      </c>
      <c r="X946" s="107">
        <f>((L946+G946+H946+I946+N946+O946+P946+S946)/('Life tables'!$I$2/2))/(1+oDR)^(((cycle + 0.5)/('Life tables'!$I$2/2)))</f>
        <v>9.2094116789664042</v>
      </c>
      <c r="Y946" s="31">
        <f>((uNES*L946+ uOCEX*G946+uEREX*H946+uHOEX*I946+uNES*S946+ uOCEX*N946+uEREX*O946+uHOEX*P946)/('Life tables'!$I$2/2))/(1+oDR)^(((cycle + 0.5)/('Life tables'!$I$2/2)))</f>
        <v>6.069605654539548</v>
      </c>
      <c r="Z946" s="100">
        <f t="shared" si="257"/>
        <v>98982.992832885619</v>
      </c>
      <c r="AA946" s="107">
        <f>((L946+G946+H946+I946+N946+O946+P946+S946)/('Life tables'!$I$2/2))</f>
        <v>15.757507643401548</v>
      </c>
      <c r="AB946" s="31">
        <f>((uNES*L946+ uOCEX*G946+uEREX*H946+uHOEX*I946+uNES*S946+ uOCEX*N946+uEREX*O946+uHOEX*P946)/('Life tables'!$I$2/2))</f>
        <v>10.385229896094113</v>
      </c>
    </row>
    <row r="947" spans="1:28" x14ac:dyDescent="0.25">
      <c r="A947" s="4">
        <v>941</v>
      </c>
      <c r="C947" s="105">
        <f>IF(male=0,VLOOKUP((($A$5:$A$1570/'Life tables'!$I$2)*2)+age,lifetable,13,1),IF(male=1,VLOOKUP((($A$5:$A$1570/'Life tables'!$I$2)*2)+age,lifetable,10,1),"error"))</f>
        <v>1.0903171265725931E-3</v>
      </c>
      <c r="F947" s="96">
        <f t="shared" si="258"/>
        <v>63.127568846359722</v>
      </c>
      <c r="G947" s="96">
        <f t="shared" si="270"/>
        <v>6.3412964093393036</v>
      </c>
      <c r="H947" s="96">
        <f t="shared" si="259"/>
        <v>0.36215673267417264</v>
      </c>
      <c r="I947" s="96">
        <f t="shared" si="260"/>
        <v>0.14511277772382056</v>
      </c>
      <c r="J947" s="96">
        <f t="shared" si="271"/>
        <v>7.6296178186827435E-2</v>
      </c>
      <c r="K947" s="96">
        <f t="shared" si="261"/>
        <v>0.15163475199249418</v>
      </c>
      <c r="L947" s="96">
        <f t="shared" si="262"/>
        <v>56.051071996443106</v>
      </c>
      <c r="M947" s="96">
        <f t="shared" si="263"/>
        <v>347.69350380320151</v>
      </c>
      <c r="N947" s="96">
        <f t="shared" si="272"/>
        <v>33.483637738551018</v>
      </c>
      <c r="O947" s="96">
        <f t="shared" si="264"/>
        <v>0.79925096206710378</v>
      </c>
      <c r="P947" s="96">
        <f t="shared" si="265"/>
        <v>0.79925096206710378</v>
      </c>
      <c r="Q947" s="96">
        <f t="shared" si="273"/>
        <v>0.41734683970570102</v>
      </c>
      <c r="R947" s="96">
        <f t="shared" si="256"/>
        <v>6.2652579840547382E-2</v>
      </c>
      <c r="S947" s="96">
        <f t="shared" si="266"/>
        <v>312.13136472097005</v>
      </c>
      <c r="T947" s="96">
        <f t="shared" si="267"/>
        <v>209.18225726573493</v>
      </c>
      <c r="U947" s="96">
        <f t="shared" si="268"/>
        <v>380.70460043443001</v>
      </c>
      <c r="V947" s="32">
        <f t="shared" si="269"/>
        <v>1000.0000000000007</v>
      </c>
      <c r="W947" s="100">
        <f>IF(A947=1,((cPH1_+cPHr+(cNES*L947+(cNES+cOSEX)*G947+(cNES+cEREX)*H947+(cNES+cHOEX)*I947+(cNES+cNES)*S947+(cNES+cOSEX)*N947+(cNES+cEREX)*O947+(cNES+cHOEX)*P947)))/(1+cDR)^(A$6:A$65537 + 0.5),(cPHr+(cNES*L947+(cNES+cOSEX)*G947+(cNES+cEREX)*H947+(cNES+cHOEX)*I947+(cNES+cNES)*S947+(cNES+cOSEX)*N947+(cNES+cEREX)*O947+(cNES+cHOEX)*P947))/(1+cDR)^(((cycle + 0.5)/('Life tables'!$I$2/2))))</f>
        <v>12049.216182776192</v>
      </c>
      <c r="X947" s="107">
        <f>((L947+G947+H947+I947+N947+O947+P947+S947)/('Life tables'!$I$2/2))/(1+oDR)^(((cycle + 0.5)/('Life tables'!$I$2/2)))</f>
        <v>9.188293289315757</v>
      </c>
      <c r="Y947" s="31">
        <f>((uNES*L947+ uOCEX*G947+uEREX*H947+uHOEX*I947+uNES*S947+ uOCEX*N947+uEREX*O947+uHOEX*P947)/('Life tables'!$I$2/2))/(1+oDR)^(((cycle + 0.5)/('Life tables'!$I$2/2)))</f>
        <v>6.0556872538303681</v>
      </c>
      <c r="Z947" s="100">
        <f t="shared" si="257"/>
        <v>98812.473652020752</v>
      </c>
      <c r="AA947" s="107">
        <f>((L947+G947+H947+I947+N947+O947+P947+S947)/('Life tables'!$I$2/2))</f>
        <v>15.730354172853282</v>
      </c>
      <c r="AB947" s="31">
        <f>((uNES*L947+ uOCEX*G947+uEREX*H947+uHOEX*I947+uNES*S947+ uOCEX*N947+uEREX*O947+uHOEX*P947)/('Life tables'!$I$2/2))</f>
        <v>10.36733398285752</v>
      </c>
    </row>
    <row r="948" spans="1:28" x14ac:dyDescent="0.25">
      <c r="A948" s="4">
        <v>942</v>
      </c>
      <c r="C948" s="105">
        <f>IF(male=0,VLOOKUP((($A$5:$A$1570/'Life tables'!$I$2)*2)+age,lifetable,13,1),IF(male=1,VLOOKUP((($A$5:$A$1570/'Life tables'!$I$2)*2)+age,lifetable,10,1),"error"))</f>
        <v>1.0903171265725931E-3</v>
      </c>
      <c r="F948" s="96">
        <f t="shared" si="258"/>
        <v>63.018727995734132</v>
      </c>
      <c r="G948" s="96">
        <f t="shared" si="270"/>
        <v>6.3303631181026132</v>
      </c>
      <c r="H948" s="96">
        <f t="shared" si="259"/>
        <v>0.36153232328277068</v>
      </c>
      <c r="I948" s="96">
        <f t="shared" si="260"/>
        <v>0.14486258278597108</v>
      </c>
      <c r="J948" s="96">
        <f t="shared" si="271"/>
        <v>7.6164632792555295E-2</v>
      </c>
      <c r="K948" s="96">
        <f t="shared" si="261"/>
        <v>0.15137331224924297</v>
      </c>
      <c r="L948" s="96">
        <f t="shared" si="262"/>
        <v>55.954432026520976</v>
      </c>
      <c r="M948" s="96">
        <f t="shared" si="263"/>
        <v>347.09441430410158</v>
      </c>
      <c r="N948" s="96">
        <f t="shared" si="272"/>
        <v>33.425944121783914</v>
      </c>
      <c r="O948" s="96">
        <f t="shared" si="264"/>
        <v>0.79787382141511465</v>
      </c>
      <c r="P948" s="96">
        <f t="shared" si="265"/>
        <v>0.79787382141511465</v>
      </c>
      <c r="Q948" s="96">
        <f t="shared" si="273"/>
        <v>0.41662773478595028</v>
      </c>
      <c r="R948" s="96">
        <f t="shared" si="256"/>
        <v>6.2544626996265215E-2</v>
      </c>
      <c r="S948" s="96">
        <f t="shared" si="266"/>
        <v>311.5935501777052</v>
      </c>
      <c r="T948" s="96">
        <f t="shared" si="267"/>
        <v>209.67504963331345</v>
      </c>
      <c r="U948" s="96">
        <f t="shared" si="268"/>
        <v>380.91851837367551</v>
      </c>
      <c r="V948" s="32">
        <f t="shared" si="269"/>
        <v>1000.0000000000006</v>
      </c>
      <c r="W948" s="100">
        <f>IF(A948=1,((cPH1_+cPHr+(cNES*L948+(cNES+cOSEX)*G948+(cNES+cEREX)*H948+(cNES+cHOEX)*I948+(cNES+cNES)*S948+(cNES+cOSEX)*N948+(cNES+cEREX)*O948+(cNES+cHOEX)*P948)))/(1+cDR)^(A$6:A$65537 + 0.5),(cPHr+(cNES*L948+(cNES+cOSEX)*G948+(cNES+cEREX)*H948+(cNES+cHOEX)*I948+(cNES+cNES)*S948+(cNES+cOSEX)*N948+(cNES+cEREX)*O948+(cNES+cHOEX)*P948))/(1+cDR)^(((cycle + 0.5)/('Life tables'!$I$2/2))))</f>
        <v>12001.605608266296</v>
      </c>
      <c r="X948" s="107">
        <f>((L948+G948+H948+I948+N948+O948+P948+S948)/('Life tables'!$I$2/2))/(1+oDR)^(((cycle + 0.5)/('Life tables'!$I$2/2)))</f>
        <v>9.1672233298449104</v>
      </c>
      <c r="Y948" s="31">
        <f>((uNES*L948+ uOCEX*G948+uEREX*H948+uHOEX*I948+uNES*S948+ uOCEX*N948+uEREX*O948+uHOEX*P948)/('Life tables'!$I$2/2))/(1+oDR)^(((cycle + 0.5)/('Life tables'!$I$2/2)))</f>
        <v>6.0418007716992816</v>
      </c>
      <c r="Z948" s="100">
        <f t="shared" si="257"/>
        <v>98642.248053577525</v>
      </c>
      <c r="AA948" s="107">
        <f>((L948+G948+H948+I948+N948+O948+P948+S948)/('Life tables'!$I$2/2))</f>
        <v>15.703247498432642</v>
      </c>
      <c r="AB948" s="31">
        <f>((uNES*L948+ uOCEX*G948+uEREX*H948+uHOEX*I948+uNES*S948+ uOCEX*N948+uEREX*O948+uHOEX*P948)/('Life tables'!$I$2/2))</f>
        <v>10.349468911195409</v>
      </c>
    </row>
    <row r="949" spans="1:28" x14ac:dyDescent="0.25">
      <c r="A949" s="4">
        <v>943</v>
      </c>
      <c r="C949" s="105">
        <f>IF(male=0,VLOOKUP((($A$5:$A$1570/'Life tables'!$I$2)*2)+age,lifetable,13,1),IF(male=1,VLOOKUP((($A$5:$A$1570/'Life tables'!$I$2)*2)+age,lifetable,10,1),"error"))</f>
        <v>1.0903171265725931E-3</v>
      </c>
      <c r="F949" s="96">
        <f t="shared" si="258"/>
        <v>62.910077527568241</v>
      </c>
      <c r="G949" s="96">
        <f t="shared" si="270"/>
        <v>6.3194489511824479</v>
      </c>
      <c r="H949" s="96">
        <f t="shared" si="259"/>
        <v>0.36090900609705356</v>
      </c>
      <c r="I949" s="96">
        <f t="shared" si="260"/>
        <v>0.1446128254846101</v>
      </c>
      <c r="J949" s="96">
        <f t="shared" si="271"/>
        <v>7.6033317495122529E-2</v>
      </c>
      <c r="K949" s="96">
        <f t="shared" si="261"/>
        <v>0.15111232981169181</v>
      </c>
      <c r="L949" s="96">
        <f t="shared" si="262"/>
        <v>55.857961097497316</v>
      </c>
      <c r="M949" s="96">
        <f t="shared" si="263"/>
        <v>346.49635446544346</v>
      </c>
      <c r="N949" s="96">
        <f t="shared" si="272"/>
        <v>33.368349663548251</v>
      </c>
      <c r="O949" s="96">
        <f t="shared" si="264"/>
        <v>0.79649904766699264</v>
      </c>
      <c r="P949" s="96">
        <f t="shared" si="265"/>
        <v>0.79649904766699264</v>
      </c>
      <c r="Q949" s="96">
        <f t="shared" si="273"/>
        <v>0.41590986579821065</v>
      </c>
      <c r="R949" s="96">
        <f t="shared" si="256"/>
        <v>6.2436859691495081E-2</v>
      </c>
      <c r="S949" s="96">
        <f t="shared" si="266"/>
        <v>311.0566599810715</v>
      </c>
      <c r="T949" s="96">
        <f t="shared" si="267"/>
        <v>210.16699281660678</v>
      </c>
      <c r="U949" s="96">
        <f t="shared" si="268"/>
        <v>381.13206756317868</v>
      </c>
      <c r="V949" s="32">
        <f t="shared" si="269"/>
        <v>1000.0000000000007</v>
      </c>
      <c r="W949" s="100">
        <f>IF(A949=1,((cPH1_+cPHr+(cNES*L949+(cNES+cOSEX)*G949+(cNES+cEREX)*H949+(cNES+cHOEX)*I949+(cNES+cNES)*S949+(cNES+cOSEX)*N949+(cNES+cEREX)*O949+(cNES+cHOEX)*P949)))/(1+cDR)^(A$6:A$65537 + 0.5),(cPHr+(cNES*L949+(cNES+cOSEX)*G949+(cNES+cEREX)*H949+(cNES+cHOEX)*I949+(cNES+cNES)*S949+(cNES+cOSEX)*N949+(cNES+cEREX)*O949+(cNES+cHOEX)*P949))/(1+cDR)^(((cycle + 0.5)/('Life tables'!$I$2/2))))</f>
        <v>11954.183139849778</v>
      </c>
      <c r="X949" s="107">
        <f>((L949+G949+H949+I949+N949+O949+P949+S949)/('Life tables'!$I$2/2))/(1+oDR)^(((cycle + 0.5)/('Life tables'!$I$2/2)))</f>
        <v>9.1462016893486044</v>
      </c>
      <c r="Y949" s="31">
        <f>((uNES*L949+ uOCEX*G949+uEREX*H949+uHOEX*I949+uNES*S949+ uOCEX*N949+uEREX*O949+uHOEX*P949)/('Life tables'!$I$2/2))/(1+oDR)^(((cycle + 0.5)/('Life tables'!$I$2/2)))</f>
        <v>6.0279461348587606</v>
      </c>
      <c r="Z949" s="100">
        <f t="shared" si="257"/>
        <v>98472.315543879027</v>
      </c>
      <c r="AA949" s="107">
        <f>((L949+G949+H949+I949+N949+O949+P949+S949)/('Life tables'!$I$2/2))</f>
        <v>15.676187539251373</v>
      </c>
      <c r="AB949" s="31">
        <f>((uNES*L949+ uOCEX*G949+uEREX*H949+uHOEX*I949+uNES*S949+ uOCEX*N949+uEREX*O949+uHOEX*P949)/('Life tables'!$I$2/2))</f>
        <v>10.331634627803769</v>
      </c>
    </row>
    <row r="950" spans="1:28" x14ac:dyDescent="0.25">
      <c r="A950" s="4">
        <v>944</v>
      </c>
      <c r="C950" s="105">
        <f>IF(male=0,VLOOKUP((($A$5:$A$1570/'Life tables'!$I$2)*2)+age,lifetable,13,1),IF(male=1,VLOOKUP((($A$5:$A$1570/'Life tables'!$I$2)*2)+age,lifetable,10,1),"error"))</f>
        <v>1.0903171265725931E-3</v>
      </c>
      <c r="F950" s="96">
        <f t="shared" si="258"/>
        <v>62.80161697901859</v>
      </c>
      <c r="G950" s="96">
        <f t="shared" si="270"/>
        <v>6.3085538620852137</v>
      </c>
      <c r="H950" s="96">
        <f t="shared" si="259"/>
        <v>0.36028677846173324</v>
      </c>
      <c r="I950" s="96">
        <f t="shared" si="260"/>
        <v>0.14436350475578885</v>
      </c>
      <c r="J950" s="96">
        <f t="shared" si="271"/>
        <v>7.5902231735135078E-2</v>
      </c>
      <c r="K950" s="96">
        <f t="shared" si="261"/>
        <v>0.15085180356807354</v>
      </c>
      <c r="L950" s="96">
        <f t="shared" si="262"/>
        <v>55.761658798412647</v>
      </c>
      <c r="M950" s="96">
        <f t="shared" si="263"/>
        <v>345.89932264119659</v>
      </c>
      <c r="N950" s="96">
        <f t="shared" si="272"/>
        <v>33.310854205327715</v>
      </c>
      <c r="O950" s="96">
        <f t="shared" si="264"/>
        <v>0.79512663703896991</v>
      </c>
      <c r="P950" s="96">
        <f t="shared" si="265"/>
        <v>0.79512663703896991</v>
      </c>
      <c r="Q950" s="96">
        <f t="shared" si="273"/>
        <v>0.41519323076670256</v>
      </c>
      <c r="R950" s="96">
        <f t="shared" si="256"/>
        <v>6.232927762963078E-2</v>
      </c>
      <c r="S950" s="96">
        <f t="shared" si="266"/>
        <v>310.52069265339458</v>
      </c>
      <c r="T950" s="96">
        <f t="shared" si="267"/>
        <v>210.65808827910863</v>
      </c>
      <c r="U950" s="96">
        <f t="shared" si="268"/>
        <v>381.3452486443764</v>
      </c>
      <c r="V950" s="32">
        <f t="shared" si="269"/>
        <v>1000.0000000000007</v>
      </c>
      <c r="W950" s="100">
        <f>IF(A950=1,((cPH1_+cPHr+(cNES*L950+(cNES+cOSEX)*G950+(cNES+cEREX)*H950+(cNES+cHOEX)*I950+(cNES+cNES)*S950+(cNES+cOSEX)*N950+(cNES+cEREX)*O950+(cNES+cHOEX)*P950)))/(1+cDR)^(A$6:A$65537 + 0.5),(cPHr+(cNES*L950+(cNES+cOSEX)*G950+(cNES+cEREX)*H950+(cNES+cHOEX)*I950+(cNES+cNES)*S950+(cNES+cOSEX)*N950+(cNES+cEREX)*O950+(cNES+cHOEX)*P950))/(1+cDR)^(((cycle + 0.5)/('Life tables'!$I$2/2))))</f>
        <v>11906.948035735328</v>
      </c>
      <c r="X950" s="107">
        <f>((L950+G950+H950+I950+N950+O950+P950+S950)/('Life tables'!$I$2/2))/(1+oDR)^(((cycle + 0.5)/('Life tables'!$I$2/2)))</f>
        <v>9.1252282568837622</v>
      </c>
      <c r="Y950" s="31">
        <f>((uNES*L950+ uOCEX*G950+uEREX*H950+uHOEX*I950+uNES*S950+ uOCEX*N950+uEREX*O950+uHOEX*P950)/('Life tables'!$I$2/2))/(1+oDR)^(((cycle + 0.5)/('Life tables'!$I$2/2)))</f>
        <v>6.0141232701938776</v>
      </c>
      <c r="Z950" s="100">
        <f t="shared" si="257"/>
        <v>98302.67562951635</v>
      </c>
      <c r="AA950" s="107">
        <f>((L950+G950+H950+I950+N950+O950+P950+S950)/('Life tables'!$I$2/2))</f>
        <v>15.649174214572479</v>
      </c>
      <c r="AB950" s="31">
        <f>((uNES*L950+ uOCEX*G950+uEREX*H950+uHOEX*I950+uNES*S950+ uOCEX*N950+uEREX*O950+uHOEX*P950)/('Life tables'!$I$2/2))</f>
        <v>10.313831079477971</v>
      </c>
    </row>
    <row r="951" spans="1:28" x14ac:dyDescent="0.25">
      <c r="A951" s="4">
        <v>945</v>
      </c>
      <c r="C951" s="105">
        <f>IF(male=0,VLOOKUP((($A$5:$A$1570/'Life tables'!$I$2)*2)+age,lifetable,13,1),IF(male=1,VLOOKUP((($A$5:$A$1570/'Life tables'!$I$2)*2)+age,lifetable,10,1),"error"))</f>
        <v>1.0903171265725931E-3</v>
      </c>
      <c r="F951" s="96">
        <f t="shared" si="258"/>
        <v>62.693345894463008</v>
      </c>
      <c r="G951" s="96">
        <f t="shared" si="270"/>
        <v>6.29767780504271</v>
      </c>
      <c r="H951" s="96">
        <f t="shared" si="259"/>
        <v>0.35966563776294963</v>
      </c>
      <c r="I951" s="96">
        <f t="shared" si="260"/>
        <v>0.14411461955215824</v>
      </c>
      <c r="J951" s="96">
        <f t="shared" si="271"/>
        <v>7.5771374961926541E-2</v>
      </c>
      <c r="K951" s="96">
        <f t="shared" si="261"/>
        <v>0.15059173242396687</v>
      </c>
      <c r="L951" s="96">
        <f t="shared" si="262"/>
        <v>55.665524724719297</v>
      </c>
      <c r="M951" s="96">
        <f t="shared" si="263"/>
        <v>345.30331718205258</v>
      </c>
      <c r="N951" s="96">
        <f t="shared" si="272"/>
        <v>33.253457588290338</v>
      </c>
      <c r="O951" s="96">
        <f t="shared" si="264"/>
        <v>0.79375658573974361</v>
      </c>
      <c r="P951" s="96">
        <f t="shared" si="265"/>
        <v>0.79375658573974361</v>
      </c>
      <c r="Q951" s="96">
        <f t="shared" si="273"/>
        <v>0.41447782771171227</v>
      </c>
      <c r="R951" s="96">
        <f t="shared" si="256"/>
        <v>6.2221880513475401E-2</v>
      </c>
      <c r="S951" s="96">
        <f t="shared" si="266"/>
        <v>309.98564671405757</v>
      </c>
      <c r="T951" s="96">
        <f t="shared" si="267"/>
        <v>211.14833748178228</v>
      </c>
      <c r="U951" s="96">
        <f t="shared" si="268"/>
        <v>381.55806225731385</v>
      </c>
      <c r="V951" s="32">
        <f t="shared" si="269"/>
        <v>1000.0000000000007</v>
      </c>
      <c r="W951" s="100">
        <f>IF(A951=1,((cPH1_+cPHr+(cNES*L951+(cNES+cOSEX)*G951+(cNES+cEREX)*H951+(cNES+cHOEX)*I951+(cNES+cNES)*S951+(cNES+cOSEX)*N951+(cNES+cEREX)*O951+(cNES+cHOEX)*P951)))/(1+cDR)^(A$6:A$65537 + 0.5),(cPHr+(cNES*L951+(cNES+cOSEX)*G951+(cNES+cEREX)*H951+(cNES+cHOEX)*I951+(cNES+cNES)*S951+(cNES+cOSEX)*N951+(cNES+cEREX)*O951+(cNES+cHOEX)*P951))/(1+cDR)^(((cycle + 0.5)/('Life tables'!$I$2/2))))</f>
        <v>11859.899556986076</v>
      </c>
      <c r="X951" s="107">
        <f>((L951+G951+H951+I951+N951+O951+P951+S951)/('Life tables'!$I$2/2))/(1+oDR)^(((cycle + 0.5)/('Life tables'!$I$2/2)))</f>
        <v>9.1043029217685412</v>
      </c>
      <c r="Y951" s="31">
        <f>((uNES*L951+ uOCEX*G951+uEREX*H951+uHOEX*I951+uNES*S951+ uOCEX*N951+uEREX*O951+uHOEX*P951)/('Life tables'!$I$2/2))/(1+oDR)^(((cycle + 0.5)/('Life tables'!$I$2/2)))</f>
        <v>6.0003321047616964</v>
      </c>
      <c r="Z951" s="100">
        <f t="shared" si="257"/>
        <v>98133.327817375975</v>
      </c>
      <c r="AA951" s="107">
        <f>((L951+G951+H951+I951+N951+O951+P951+S951)/('Life tables'!$I$2/2))</f>
        <v>15.622207443809398</v>
      </c>
      <c r="AB951" s="31">
        <f>((uNES*L951+ uOCEX*G951+uEREX*H951+uHOEX*I951+uNES*S951+ uOCEX*N951+uEREX*O951+uHOEX*P951)/('Life tables'!$I$2/2))</f>
        <v>10.296058213112232</v>
      </c>
    </row>
    <row r="952" spans="1:28" x14ac:dyDescent="0.25">
      <c r="A952" s="4">
        <v>946</v>
      </c>
      <c r="C952" s="105">
        <f>IF(male=0,VLOOKUP((($A$5:$A$1570/'Life tables'!$I$2)*2)+age,lifetable,13,1),IF(male=1,VLOOKUP((($A$5:$A$1570/'Life tables'!$I$2)*2)+age,lifetable,10,1),"error"))</f>
        <v>1.0903171265725931E-3</v>
      </c>
      <c r="F952" s="96">
        <f t="shared" si="258"/>
        <v>62.58526382518199</v>
      </c>
      <c r="G952" s="96">
        <f t="shared" si="270"/>
        <v>6.2868207349801235</v>
      </c>
      <c r="H952" s="96">
        <f t="shared" si="259"/>
        <v>0.35904558142644244</v>
      </c>
      <c r="I952" s="96">
        <f t="shared" si="260"/>
        <v>0.14386616884223657</v>
      </c>
      <c r="J952" s="96">
        <f t="shared" si="271"/>
        <v>7.5640746633173148E-2</v>
      </c>
      <c r="K952" s="96">
        <f t="shared" si="261"/>
        <v>0.15033211530153104</v>
      </c>
      <c r="L952" s="96">
        <f t="shared" si="262"/>
        <v>55.569558477998484</v>
      </c>
      <c r="M952" s="96">
        <f t="shared" si="263"/>
        <v>344.70833643572252</v>
      </c>
      <c r="N952" s="96">
        <f t="shared" si="272"/>
        <v>33.196159653317117</v>
      </c>
      <c r="O952" s="96">
        <f t="shared" si="264"/>
        <v>0.79238888997115986</v>
      </c>
      <c r="P952" s="96">
        <f t="shared" si="265"/>
        <v>0.79238888997115986</v>
      </c>
      <c r="Q952" s="96">
        <f t="shared" si="273"/>
        <v>0.4137636546499483</v>
      </c>
      <c r="R952" s="96">
        <f t="shared" si="256"/>
        <v>6.2114668045294995E-2</v>
      </c>
      <c r="S952" s="96">
        <f t="shared" si="266"/>
        <v>309.45152067976784</v>
      </c>
      <c r="T952" s="96">
        <f t="shared" si="267"/>
        <v>211.63774188306539</v>
      </c>
      <c r="U952" s="96">
        <f t="shared" si="268"/>
        <v>381.77050904066067</v>
      </c>
      <c r="V952" s="32">
        <f t="shared" si="269"/>
        <v>1000.0000000000007</v>
      </c>
      <c r="W952" s="100">
        <f>IF(A952=1,((cPH1_+cPHr+(cNES*L952+(cNES+cOSEX)*G952+(cNES+cEREX)*H952+(cNES+cHOEX)*I952+(cNES+cNES)*S952+(cNES+cOSEX)*N952+(cNES+cEREX)*O952+(cNES+cHOEX)*P952)))/(1+cDR)^(A$6:A$65537 + 0.5),(cPHr+(cNES*L952+(cNES+cOSEX)*G952+(cNES+cEREX)*H952+(cNES+cHOEX)*I952+(cNES+cNES)*S952+(cNES+cOSEX)*N952+(cNES+cEREX)*O952+(cNES+cHOEX)*P952))/(1+cDR)^(((cycle + 0.5)/('Life tables'!$I$2/2))))</f>
        <v>11813.036967512113</v>
      </c>
      <c r="X952" s="107">
        <f>((L952+G952+H952+I952+N952+O952+P952+S952)/('Life tables'!$I$2/2))/(1+oDR)^(((cycle + 0.5)/('Life tables'!$I$2/2)))</f>
        <v>9.0834255735814065</v>
      </c>
      <c r="Y952" s="31">
        <f>((uNES*L952+ uOCEX*G952+uEREX*H952+uHOEX*I952+uNES*S952+ uOCEX*N952+uEREX*O952+uHOEX*P952)/('Life tables'!$I$2/2))/(1+oDR)^(((cycle + 0.5)/('Life tables'!$I$2/2)))</f>
        <v>5.9865725657906603</v>
      </c>
      <c r="Z952" s="100">
        <f t="shared" si="257"/>
        <v>97964.271614665675</v>
      </c>
      <c r="AA952" s="107">
        <f>((L952+G952+H952+I952+N952+O952+P952+S952)/('Life tables'!$I$2/2))</f>
        <v>15.595287146525207</v>
      </c>
      <c r="AB952" s="31">
        <f>((uNES*L952+ uOCEX*G952+uEREX*H952+uHOEX*I952+uNES*S952+ uOCEX*N952+uEREX*O952+uHOEX*P952)/('Life tables'!$I$2/2))</f>
        <v>10.278315975699098</v>
      </c>
    </row>
    <row r="953" spans="1:28" x14ac:dyDescent="0.25">
      <c r="A953" s="4">
        <v>947</v>
      </c>
      <c r="C953" s="105">
        <f>IF(male=0,VLOOKUP((($A$5:$A$1570/'Life tables'!$I$2)*2)+age,lifetable,13,1),IF(male=1,VLOOKUP((($A$5:$A$1570/'Life tables'!$I$2)*2)+age,lifetable,10,1),"error"))</f>
        <v>1.0903171265725931E-3</v>
      </c>
      <c r="F953" s="96">
        <f t="shared" si="258"/>
        <v>62.477370329055248</v>
      </c>
      <c r="G953" s="96">
        <f t="shared" si="270"/>
        <v>6.2759826074855463</v>
      </c>
      <c r="H953" s="96">
        <f t="shared" si="259"/>
        <v>0.35842660691581063</v>
      </c>
      <c r="I953" s="96">
        <f t="shared" si="260"/>
        <v>0.14361815160971189</v>
      </c>
      <c r="J953" s="96">
        <f t="shared" si="271"/>
        <v>7.5510346214526902E-2</v>
      </c>
      <c r="K953" s="96">
        <f t="shared" si="261"/>
        <v>0.15007295113877672</v>
      </c>
      <c r="L953" s="96">
        <f t="shared" si="262"/>
        <v>55.473759665690878</v>
      </c>
      <c r="M953" s="96">
        <f t="shared" si="263"/>
        <v>344.11437874721929</v>
      </c>
      <c r="N953" s="96">
        <f t="shared" si="272"/>
        <v>33.138960241029196</v>
      </c>
      <c r="O953" s="96">
        <f t="shared" si="264"/>
        <v>0.79102354592886204</v>
      </c>
      <c r="P953" s="96">
        <f t="shared" si="265"/>
        <v>0.79102354592886204</v>
      </c>
      <c r="Q953" s="96">
        <f t="shared" si="273"/>
        <v>0.41305070959488038</v>
      </c>
      <c r="R953" s="96">
        <f t="shared" si="256"/>
        <v>6.2007639926869411E-2</v>
      </c>
      <c r="S953" s="96">
        <f t="shared" si="266"/>
        <v>308.9183130648106</v>
      </c>
      <c r="T953" s="96">
        <f t="shared" si="267"/>
        <v>212.1263029388748</v>
      </c>
      <c r="U953" s="96">
        <f t="shared" si="268"/>
        <v>381.98258963172634</v>
      </c>
      <c r="V953" s="32">
        <f t="shared" si="269"/>
        <v>1000.0000000000007</v>
      </c>
      <c r="W953" s="100">
        <f>IF(A953=1,((cPH1_+cPHr+(cNES*L953+(cNES+cOSEX)*G953+(cNES+cEREX)*H953+(cNES+cHOEX)*I953+(cNES+cNES)*S953+(cNES+cOSEX)*N953+(cNES+cEREX)*O953+(cNES+cHOEX)*P953)))/(1+cDR)^(A$6:A$65537 + 0.5),(cPHr+(cNES*L953+(cNES+cOSEX)*G953+(cNES+cEREX)*H953+(cNES+cHOEX)*I953+(cNES+cNES)*S953+(cNES+cOSEX)*N953+(cNES+cEREX)*O953+(cNES+cHOEX)*P953))/(1+cDR)^(((cycle + 0.5)/('Life tables'!$I$2/2))))</f>
        <v>11766.359534062869</v>
      </c>
      <c r="X953" s="107">
        <f>((L953+G953+H953+I953+N953+O953+P953+S953)/('Life tables'!$I$2/2))/(1+oDR)^(((cycle + 0.5)/('Life tables'!$I$2/2)))</f>
        <v>9.0625961021602155</v>
      </c>
      <c r="Y953" s="31">
        <f>((uNES*L953+ uOCEX*G953+uEREX*H953+uHOEX*I953+uNES*S953+ uOCEX*N953+uEREX*O953+uHOEX*P953)/('Life tables'!$I$2/2))/(1+oDR)^(((cycle + 0.5)/('Life tables'!$I$2/2)))</f>
        <v>5.9728445806800012</v>
      </c>
      <c r="Z953" s="100">
        <f t="shared" si="257"/>
        <v>97795.506528939077</v>
      </c>
      <c r="AA953" s="107">
        <f>((L953+G953+H953+I953+N953+O953+P953+S953)/('Life tables'!$I$2/2))</f>
        <v>15.568413242431836</v>
      </c>
      <c r="AB953" s="31">
        <f>((uNES*L953+ uOCEX*G953+uEREX*H953+uHOEX*I953+uNES*S953+ uOCEX*N953+uEREX*O953+uHOEX*P953)/('Life tables'!$I$2/2))</f>
        <v>10.26060431432894</v>
      </c>
    </row>
    <row r="954" spans="1:28" x14ac:dyDescent="0.25">
      <c r="A954" s="4">
        <v>948</v>
      </c>
      <c r="C954" s="105">
        <f>IF(male=0,VLOOKUP((($A$5:$A$1570/'Life tables'!$I$2)*2)+age,lifetable,13,1),IF(male=1,VLOOKUP((($A$5:$A$1570/'Life tables'!$I$2)*2)+age,lifetable,10,1),"error"))</f>
        <v>1.0903171265725931E-3</v>
      </c>
      <c r="F954" s="96">
        <f t="shared" si="258"/>
        <v>62.369664970272638</v>
      </c>
      <c r="G954" s="96">
        <f t="shared" si="270"/>
        <v>6.2651633787809358</v>
      </c>
      <c r="H954" s="96">
        <f t="shared" si="259"/>
        <v>0.35780871173085355</v>
      </c>
      <c r="I954" s="96">
        <f t="shared" si="260"/>
        <v>0.14337056685277749</v>
      </c>
      <c r="J954" s="96">
        <f t="shared" si="271"/>
        <v>7.5380173179266263E-2</v>
      </c>
      <c r="K954" s="96">
        <f t="shared" si="261"/>
        <v>0.14981423888887188</v>
      </c>
      <c r="L954" s="96">
        <f t="shared" si="262"/>
        <v>55.378127900839935</v>
      </c>
      <c r="M954" s="96">
        <f t="shared" si="263"/>
        <v>343.52144245912677</v>
      </c>
      <c r="N954" s="96">
        <f t="shared" si="272"/>
        <v>33.081859191813827</v>
      </c>
      <c r="O954" s="96">
        <f t="shared" si="264"/>
        <v>0.78966054980291001</v>
      </c>
      <c r="P954" s="96">
        <f t="shared" si="265"/>
        <v>0.78966054980291001</v>
      </c>
      <c r="Q954" s="96">
        <f t="shared" si="273"/>
        <v>0.41233899055706275</v>
      </c>
      <c r="R954" s="96">
        <f t="shared" si="256"/>
        <v>6.1900795859540794E-2</v>
      </c>
      <c r="S954" s="96">
        <f t="shared" si="266"/>
        <v>308.3860223812905</v>
      </c>
      <c r="T954" s="96">
        <f t="shared" si="267"/>
        <v>212.61402210261113</v>
      </c>
      <c r="U954" s="96">
        <f t="shared" si="268"/>
        <v>382.19430466647475</v>
      </c>
      <c r="V954" s="32">
        <f t="shared" si="269"/>
        <v>1000.0000000000005</v>
      </c>
      <c r="W954" s="100">
        <f>IF(A954=1,((cPH1_+cPHr+(cNES*L954+(cNES+cOSEX)*G954+(cNES+cEREX)*H954+(cNES+cHOEX)*I954+(cNES+cNES)*S954+(cNES+cOSEX)*N954+(cNES+cEREX)*O954+(cNES+cHOEX)*P954)))/(1+cDR)^(A$6:A$65537 + 0.5),(cPHr+(cNES*L954+(cNES+cOSEX)*G954+(cNES+cEREX)*H954+(cNES+cHOEX)*I954+(cNES+cNES)*S954+(cNES+cOSEX)*N954+(cNES+cEREX)*O954+(cNES+cHOEX)*P954))/(1+cDR)^(((cycle + 0.5)/('Life tables'!$I$2/2))))</f>
        <v>11719.866526219414</v>
      </c>
      <c r="X954" s="107">
        <f>((L954+G954+H954+I954+N954+O954+P954+S954)/('Life tables'!$I$2/2))/(1+oDR)^(((cycle + 0.5)/('Life tables'!$I$2/2)))</f>
        <v>9.041814397601339</v>
      </c>
      <c r="Y954" s="31">
        <f>((uNES*L954+ uOCEX*G954+uEREX*H954+uHOEX*I954+uNES*S954+ uOCEX*N954+uEREX*O954+uHOEX*P954)/('Life tables'!$I$2/2))/(1+oDR)^(((cycle + 0.5)/('Life tables'!$I$2/2)))</f>
        <v>5.9591480769991749</v>
      </c>
      <c r="Z954" s="100">
        <f t="shared" si="257"/>
        <v>97627.032068119224</v>
      </c>
      <c r="AA954" s="107">
        <f>((L954+G954+H954+I954+N954+O954+P954+S954)/('Life tables'!$I$2/2))</f>
        <v>15.54158565138934</v>
      </c>
      <c r="AB954" s="31">
        <f>((uNES*L954+ uOCEX*G954+uEREX*H954+uHOEX*I954+uNES*S954+ uOCEX*N954+uEREX*O954+uHOEX*P954)/('Life tables'!$I$2/2))</f>
        <v>10.242923176189512</v>
      </c>
    </row>
    <row r="955" spans="1:28" x14ac:dyDescent="0.25">
      <c r="A955" s="4">
        <v>949</v>
      </c>
      <c r="C955" s="105">
        <f>IF(male=0,VLOOKUP((($A$5:$A$1570/'Life tables'!$I$2)*2)+age,lifetable,13,1),IF(male=1,VLOOKUP((($A$5:$A$1570/'Life tables'!$I$2)*2)+age,lifetable,10,1),"error"))</f>
        <v>1.0903171265725931E-3</v>
      </c>
      <c r="F955" s="96">
        <f t="shared" si="258"/>
        <v>62.262147319058855</v>
      </c>
      <c r="G955" s="96">
        <f t="shared" si="270"/>
        <v>6.254363005694465</v>
      </c>
      <c r="H955" s="96">
        <f t="shared" si="259"/>
        <v>0.35719189340599217</v>
      </c>
      <c r="I955" s="96">
        <f t="shared" si="260"/>
        <v>0.14312341358349912</v>
      </c>
      <c r="J955" s="96">
        <f t="shared" si="271"/>
        <v>7.5250227007963522E-2</v>
      </c>
      <c r="K955" s="96">
        <f t="shared" si="261"/>
        <v>0.14955597751948038</v>
      </c>
      <c r="L955" s="96">
        <f t="shared" si="262"/>
        <v>55.282662801847451</v>
      </c>
      <c r="M955" s="96">
        <f t="shared" si="263"/>
        <v>342.92952591185588</v>
      </c>
      <c r="N955" s="96">
        <f t="shared" si="272"/>
        <v>33.024856345848981</v>
      </c>
      <c r="O955" s="96">
        <f t="shared" si="264"/>
        <v>0.78829989777836873</v>
      </c>
      <c r="P955" s="96">
        <f t="shared" si="265"/>
        <v>0.78829989777836873</v>
      </c>
      <c r="Q955" s="96">
        <f t="shared" si="273"/>
        <v>0.41162849554444136</v>
      </c>
      <c r="R955" s="96">
        <f t="shared" si="256"/>
        <v>6.1794135544259721E-2</v>
      </c>
      <c r="S955" s="96">
        <f t="shared" si="266"/>
        <v>307.85464713936148</v>
      </c>
      <c r="T955" s="96">
        <f t="shared" si="267"/>
        <v>213.10090082516354</v>
      </c>
      <c r="U955" s="96">
        <f t="shared" si="268"/>
        <v>382.40565477953851</v>
      </c>
      <c r="V955" s="32">
        <f t="shared" si="269"/>
        <v>1000.0000000000007</v>
      </c>
      <c r="W955" s="100">
        <f>IF(A955=1,((cPH1_+cPHr+(cNES*L955+(cNES+cOSEX)*G955+(cNES+cEREX)*H955+(cNES+cHOEX)*I955+(cNES+cNES)*S955+(cNES+cOSEX)*N955+(cNES+cEREX)*O955+(cNES+cHOEX)*P955)))/(1+cDR)^(A$6:A$65537 + 0.5),(cPHr+(cNES*L955+(cNES+cOSEX)*G955+(cNES+cEREX)*H955+(cNES+cHOEX)*I955+(cNES+cNES)*S955+(cNES+cOSEX)*N955+(cNES+cEREX)*O955+(cNES+cHOEX)*P955))/(1+cDR)^(((cycle + 0.5)/('Life tables'!$I$2/2))))</f>
        <v>11673.557216386494</v>
      </c>
      <c r="X955" s="107">
        <f>((L955+G955+H955+I955+N955+O955+P955+S955)/('Life tables'!$I$2/2))/(1+oDR)^(((cycle + 0.5)/('Life tables'!$I$2/2)))</f>
        <v>9.0210803502587673</v>
      </c>
      <c r="Y955" s="31">
        <f>((uNES*L955+ uOCEX*G955+uEREX*H955+uHOEX*I955+uNES*S955+ uOCEX*N955+uEREX*O955+uHOEX*P955)/('Life tables'!$I$2/2))/(1+oDR)^(((cycle + 0.5)/('Life tables'!$I$2/2)))</f>
        <v>5.9454829824872695</v>
      </c>
      <c r="Z955" s="100">
        <f t="shared" si="257"/>
        <v>97458.847740520738</v>
      </c>
      <c r="AA955" s="107">
        <f>((L955+G955+H955+I955+N955+O955+P955+S955)/('Life tables'!$I$2/2))</f>
        <v>15.514804293405186</v>
      </c>
      <c r="AB955" s="31">
        <f>((uNES*L955+ uOCEX*G955+uEREX*H955+uHOEX*I955+uNES*S955+ uOCEX*N955+uEREX*O955+uHOEX*P955)/('Life tables'!$I$2/2))</f>
        <v>10.22527250856545</v>
      </c>
    </row>
    <row r="956" spans="1:28" x14ac:dyDescent="0.25">
      <c r="A956" s="4">
        <v>950</v>
      </c>
      <c r="C956" s="105">
        <f>IF(male=0,VLOOKUP((($A$5:$A$1570/'Life tables'!$I$2)*2)+age,lifetable,13,1),IF(male=1,VLOOKUP((($A$5:$A$1570/'Life tables'!$I$2)*2)+age,lifetable,10,1),"error"))</f>
        <v>1.0903171265725931E-3</v>
      </c>
      <c r="F956" s="96">
        <f t="shared" si="258"/>
        <v>62.154816951411171</v>
      </c>
      <c r="G956" s="96">
        <f t="shared" si="270"/>
        <v>6.2435814456341721</v>
      </c>
      <c r="H956" s="96">
        <f t="shared" si="259"/>
        <v>0.35657614950876387</v>
      </c>
      <c r="I956" s="96">
        <f t="shared" si="260"/>
        <v>0.14287669082721208</v>
      </c>
      <c r="J956" s="96">
        <f t="shared" si="271"/>
        <v>7.5120507188167568E-2</v>
      </c>
      <c r="K956" s="96">
        <f t="shared" si="261"/>
        <v>0.14929816601213197</v>
      </c>
      <c r="L956" s="96">
        <f t="shared" si="262"/>
        <v>55.187363992240719</v>
      </c>
      <c r="M956" s="96">
        <f t="shared" si="263"/>
        <v>342.33862744388745</v>
      </c>
      <c r="N956" s="96">
        <f t="shared" si="272"/>
        <v>32.967951543126759</v>
      </c>
      <c r="O956" s="96">
        <f t="shared" si="264"/>
        <v>0.78694158603586617</v>
      </c>
      <c r="P956" s="96">
        <f t="shared" si="265"/>
        <v>0.78694158603586617</v>
      </c>
      <c r="Q956" s="96">
        <f t="shared" si="273"/>
        <v>0.41091922256264546</v>
      </c>
      <c r="R956" s="96">
        <f t="shared" si="256"/>
        <v>6.1687658681628989E-2</v>
      </c>
      <c r="S956" s="96">
        <f t="shared" si="266"/>
        <v>307.32418584744471</v>
      </c>
      <c r="T956" s="96">
        <f t="shared" si="267"/>
        <v>213.58694055491435</v>
      </c>
      <c r="U956" s="96">
        <f t="shared" si="268"/>
        <v>382.61664060423226</v>
      </c>
      <c r="V956" s="32">
        <f t="shared" si="269"/>
        <v>1000.0000000000007</v>
      </c>
      <c r="W956" s="100">
        <f>IF(A956=1,((cPH1_+cPHr+(cNES*L956+(cNES+cOSEX)*G956+(cNES+cEREX)*H956+(cNES+cHOEX)*I956+(cNES+cNES)*S956+(cNES+cOSEX)*N956+(cNES+cEREX)*O956+(cNES+cHOEX)*P956)))/(1+cDR)^(A$6:A$65537 + 0.5),(cPHr+(cNES*L956+(cNES+cOSEX)*G956+(cNES+cEREX)*H956+(cNES+cHOEX)*I956+(cNES+cNES)*S956+(cNES+cOSEX)*N956+(cNES+cEREX)*O956+(cNES+cHOEX)*P956))/(1+cDR)^(((cycle + 0.5)/('Life tables'!$I$2/2))))</f>
        <v>11627.430879784513</v>
      </c>
      <c r="X956" s="107">
        <f>((L956+G956+H956+I956+N956+O956+P956+S956)/('Life tables'!$I$2/2))/(1+oDR)^(((cycle + 0.5)/('Life tables'!$I$2/2)))</f>
        <v>9.0003938507432597</v>
      </c>
      <c r="Y956" s="31">
        <f>((uNES*L956+ uOCEX*G956+uEREX*H956+uHOEX*I956+uNES*S956+ uOCEX*N956+uEREX*O956+uHOEX*P956)/('Life tables'!$I$2/2))/(1+oDR)^(((cycle + 0.5)/('Life tables'!$I$2/2)))</f>
        <v>5.931849225052451</v>
      </c>
      <c r="Z956" s="100">
        <f t="shared" si="257"/>
        <v>97290.953054870668</v>
      </c>
      <c r="AA956" s="107">
        <f>((L956+G956+H956+I956+N956+O956+P956+S956)/('Life tables'!$I$2/2))</f>
        <v>15.488069088633509</v>
      </c>
      <c r="AB956" s="31">
        <f>((uNES*L956+ uOCEX*G956+uEREX*H956+uHOEX*I956+uNES*S956+ uOCEX*N956+uEREX*O956+uHOEX*P956)/('Life tables'!$I$2/2))</f>
        <v>10.207652258837825</v>
      </c>
    </row>
    <row r="957" spans="1:28" x14ac:dyDescent="0.25">
      <c r="A957" s="4">
        <v>951</v>
      </c>
      <c r="C957" s="105">
        <f>IF(male=0,VLOOKUP((($A$5:$A$1570/'Life tables'!$I$2)*2)+age,lifetable,13,1),IF(male=1,VLOOKUP((($A$5:$A$1570/'Life tables'!$I$2)*2)+age,lifetable,10,1),"error"))</f>
        <v>1.0903171265725931E-3</v>
      </c>
      <c r="F957" s="96">
        <f t="shared" si="258"/>
        <v>62.047673448849729</v>
      </c>
      <c r="G957" s="96">
        <f t="shared" si="270"/>
        <v>6.2328186565628787</v>
      </c>
      <c r="H957" s="96">
        <f t="shared" si="259"/>
        <v>0.35596147763839048</v>
      </c>
      <c r="I957" s="96">
        <f t="shared" si="260"/>
        <v>0.14263039762194718</v>
      </c>
      <c r="J957" s="96">
        <f t="shared" si="271"/>
        <v>7.4991013214102398E-2</v>
      </c>
      <c r="K957" s="96">
        <f t="shared" si="261"/>
        <v>0.14904080336162262</v>
      </c>
      <c r="L957" s="96">
        <f t="shared" si="262"/>
        <v>55.092231100450789</v>
      </c>
      <c r="M957" s="96">
        <f t="shared" si="263"/>
        <v>341.74874539200437</v>
      </c>
      <c r="N957" s="96">
        <f t="shared" si="272"/>
        <v>32.911144623475749</v>
      </c>
      <c r="O957" s="96">
        <f t="shared" si="264"/>
        <v>0.78558561075212741</v>
      </c>
      <c r="P957" s="96">
        <f t="shared" si="265"/>
        <v>0.78558561075212741</v>
      </c>
      <c r="Q957" s="96">
        <f t="shared" si="273"/>
        <v>0.41021116961526616</v>
      </c>
      <c r="R957" s="96">
        <f t="shared" si="256"/>
        <v>6.1581364971945447E-2</v>
      </c>
      <c r="S957" s="96">
        <f t="shared" si="266"/>
        <v>306.79463701243714</v>
      </c>
      <c r="T957" s="96">
        <f t="shared" si="267"/>
        <v>214.07214273774372</v>
      </c>
      <c r="U957" s="96">
        <f t="shared" si="268"/>
        <v>382.8272627725658</v>
      </c>
      <c r="V957" s="32">
        <f t="shared" si="269"/>
        <v>1000.0000000000007</v>
      </c>
      <c r="W957" s="100">
        <f>IF(A957=1,((cPH1_+cPHr+(cNES*L957+(cNES+cOSEX)*G957+(cNES+cEREX)*H957+(cNES+cHOEX)*I957+(cNES+cNES)*S957+(cNES+cOSEX)*N957+(cNES+cEREX)*O957+(cNES+cHOEX)*P957)))/(1+cDR)^(A$6:A$65537 + 0.5),(cPHr+(cNES*L957+(cNES+cOSEX)*G957+(cNES+cEREX)*H957+(cNES+cHOEX)*I957+(cNES+cNES)*S957+(cNES+cOSEX)*N957+(cNES+cEREX)*O957+(cNES+cHOEX)*P957))/(1+cDR)^(((cycle + 0.5)/('Life tables'!$I$2/2))))</f>
        <v>11581.486794441378</v>
      </c>
      <c r="X957" s="107">
        <f>((L957+G957+H957+I957+N957+O957+P957+S957)/('Life tables'!$I$2/2))/(1+oDR)^(((cycle + 0.5)/('Life tables'!$I$2/2)))</f>
        <v>8.9797547899214916</v>
      </c>
      <c r="Y957" s="31">
        <f>((uNES*L957+ uOCEX*G957+uEREX*H957+uHOEX*I957+uNES*S957+ uOCEX*N957+uEREX*O957+uHOEX*P957)/('Life tables'!$I$2/2))/(1+oDR)^(((cycle + 0.5)/('Life tables'!$I$2/2)))</f>
        <v>5.9182467327714274</v>
      </c>
      <c r="Z957" s="100">
        <f t="shared" si="257"/>
        <v>97123.347520328767</v>
      </c>
      <c r="AA957" s="107">
        <f>((L957+G957+H957+I957+N957+O957+P957+S957)/('Life tables'!$I$2/2))</f>
        <v>15.461379957374492</v>
      </c>
      <c r="AB957" s="31">
        <f>((uNES*L957+ uOCEX*G957+uEREX*H957+uHOEX*I957+uNES*S957+ uOCEX*N957+uEREX*O957+uHOEX*P957)/('Life tables'!$I$2/2))</f>
        <v>10.19006237448375</v>
      </c>
    </row>
    <row r="958" spans="1:28" x14ac:dyDescent="0.25">
      <c r="A958" s="4">
        <v>952</v>
      </c>
      <c r="C958" s="105">
        <f>IF(male=0,VLOOKUP((($A$5:$A$1570/'Life tables'!$I$2)*2)+age,lifetable,13,1),IF(male=1,VLOOKUP((($A$5:$A$1570/'Life tables'!$I$2)*2)+age,lifetable,10,1),"error"))</f>
        <v>1.0903171265725931E-3</v>
      </c>
      <c r="F958" s="96">
        <f t="shared" si="258"/>
        <v>61.940716398179525</v>
      </c>
      <c r="G958" s="96">
        <f t="shared" si="270"/>
        <v>6.2220745969742826</v>
      </c>
      <c r="H958" s="96">
        <f t="shared" si="259"/>
        <v>0.35534787542441232</v>
      </c>
      <c r="I958" s="96">
        <f t="shared" si="260"/>
        <v>0.1423845330178837</v>
      </c>
      <c r="J958" s="96">
        <f t="shared" si="271"/>
        <v>7.4861744586379175E-2</v>
      </c>
      <c r="K958" s="96">
        <f t="shared" si="261"/>
        <v>0.14878388857544264</v>
      </c>
      <c r="L958" s="96">
        <f t="shared" si="262"/>
        <v>54.997263759601125</v>
      </c>
      <c r="M958" s="96">
        <f t="shared" si="263"/>
        <v>341.1598780915117</v>
      </c>
      <c r="N958" s="96">
        <f t="shared" si="272"/>
        <v>32.854435426582228</v>
      </c>
      <c r="O958" s="96">
        <f t="shared" si="264"/>
        <v>0.78423196810048035</v>
      </c>
      <c r="P958" s="96">
        <f t="shared" si="265"/>
        <v>0.78423196810048035</v>
      </c>
      <c r="Q958" s="96">
        <f t="shared" si="273"/>
        <v>0.4095043347041204</v>
      </c>
      <c r="R958" s="96">
        <f t="shared" si="256"/>
        <v>6.147525411523963E-2</v>
      </c>
      <c r="S958" s="96">
        <f t="shared" si="266"/>
        <v>306.26599913990918</v>
      </c>
      <c r="T958" s="96">
        <f t="shared" si="267"/>
        <v>214.55650881703423</v>
      </c>
      <c r="U958" s="96">
        <f t="shared" si="268"/>
        <v>383.03752191525649</v>
      </c>
      <c r="V958" s="32">
        <f t="shared" si="269"/>
        <v>1000.0000000000009</v>
      </c>
      <c r="W958" s="100">
        <f>IF(A958=1,((cPH1_+cPHr+(cNES*L958+(cNES+cOSEX)*G958+(cNES+cEREX)*H958+(cNES+cHOEX)*I958+(cNES+cNES)*S958+(cNES+cOSEX)*N958+(cNES+cEREX)*O958+(cNES+cHOEX)*P958)))/(1+cDR)^(A$6:A$65537 + 0.5),(cPHr+(cNES*L958+(cNES+cOSEX)*G958+(cNES+cEREX)*H958+(cNES+cHOEX)*I958+(cNES+cNES)*S958+(cNES+cOSEX)*N958+(cNES+cEREX)*O958+(cNES+cHOEX)*P958))/(1+cDR)^(((cycle + 0.5)/('Life tables'!$I$2/2))))</f>
        <v>11535.724241184224</v>
      </c>
      <c r="X958" s="107">
        <f>((L958+G958+H958+I958+N958+O958+P958+S958)/('Life tables'!$I$2/2))/(1+oDR)^(((cycle + 0.5)/('Life tables'!$I$2/2)))</f>
        <v>8.959163058915232</v>
      </c>
      <c r="Y958" s="31">
        <f>((uNES*L958+ uOCEX*G958+uEREX*H958+uHOEX*I958+uNES*S958+ uOCEX*N958+uEREX*O958+uHOEX*P958)/('Life tables'!$I$2/2))/(1+oDR)^(((cycle + 0.5)/('Life tables'!$I$2/2)))</f>
        <v>5.9046754338888876</v>
      </c>
      <c r="Z958" s="100">
        <f t="shared" si="257"/>
        <v>96956.030646506391</v>
      </c>
      <c r="AA958" s="107">
        <f>((L958+G958+H958+I958+N958+O958+P958+S958)/('Life tables'!$I$2/2))</f>
        <v>15.434736820073686</v>
      </c>
      <c r="AB958" s="31">
        <f>((uNES*L958+ uOCEX*G958+uEREX*H958+uHOEX*I958+uNES*S958+ uOCEX*N958+uEREX*O958+uHOEX*P958)/('Life tables'!$I$2/2))</f>
        <v>10.172502803075915</v>
      </c>
    </row>
    <row r="959" spans="1:28" x14ac:dyDescent="0.25">
      <c r="A959" s="4">
        <v>953</v>
      </c>
      <c r="C959" s="105">
        <f>IF(male=0,VLOOKUP((($A$5:$A$1570/'Life tables'!$I$2)*2)+age,lifetable,13,1),IF(male=1,VLOOKUP((($A$5:$A$1570/'Life tables'!$I$2)*2)+age,lifetable,10,1),"error"))</f>
        <v>1.0903171265725931E-3</v>
      </c>
      <c r="F959" s="96">
        <f t="shared" si="258"/>
        <v>61.833945391263832</v>
      </c>
      <c r="G959" s="96">
        <f t="shared" si="270"/>
        <v>6.2113492258701957</v>
      </c>
      <c r="H959" s="96">
        <f t="shared" si="259"/>
        <v>0.35473534052538858</v>
      </c>
      <c r="I959" s="96">
        <f t="shared" si="260"/>
        <v>0.14213909607682845</v>
      </c>
      <c r="J959" s="96">
        <f t="shared" si="271"/>
        <v>7.4732700811722619E-2</v>
      </c>
      <c r="K959" s="96">
        <f t="shared" si="261"/>
        <v>0.14852742067323255</v>
      </c>
      <c r="L959" s="96">
        <f t="shared" si="262"/>
        <v>54.902461607306464</v>
      </c>
      <c r="M959" s="96">
        <f t="shared" si="263"/>
        <v>340.57202387644622</v>
      </c>
      <c r="N959" s="96">
        <f t="shared" si="272"/>
        <v>32.79782379201032</v>
      </c>
      <c r="O959" s="96">
        <f t="shared" si="264"/>
        <v>0.78288065425133746</v>
      </c>
      <c r="P959" s="96">
        <f t="shared" si="265"/>
        <v>0.78288065425133746</v>
      </c>
      <c r="Q959" s="96">
        <f t="shared" si="273"/>
        <v>0.4087987158295035</v>
      </c>
      <c r="R959" s="96">
        <f t="shared" si="256"/>
        <v>6.1369325811313546E-2</v>
      </c>
      <c r="S959" s="96">
        <f t="shared" si="266"/>
        <v>305.73827073429243</v>
      </c>
      <c r="T959" s="96">
        <f t="shared" si="267"/>
        <v>215.04004023367546</v>
      </c>
      <c r="U959" s="96">
        <f t="shared" si="268"/>
        <v>383.24741866174105</v>
      </c>
      <c r="V959" s="32">
        <f t="shared" si="269"/>
        <v>1000.0000000000009</v>
      </c>
      <c r="W959" s="100">
        <f>IF(A959=1,((cPH1_+cPHr+(cNES*L959+(cNES+cOSEX)*G959+(cNES+cEREX)*H959+(cNES+cHOEX)*I959+(cNES+cNES)*S959+(cNES+cOSEX)*N959+(cNES+cEREX)*O959+(cNES+cHOEX)*P959)))/(1+cDR)^(A$6:A$65537 + 0.5),(cPHr+(cNES*L959+(cNES+cOSEX)*G959+(cNES+cEREX)*H959+(cNES+cHOEX)*I959+(cNES+cNES)*S959+(cNES+cOSEX)*N959+(cNES+cEREX)*O959+(cNES+cHOEX)*P959))/(1+cDR)^(((cycle + 0.5)/('Life tables'!$I$2/2))))</f>
        <v>11490.142503631037</v>
      </c>
      <c r="X959" s="107">
        <f>((L959+G959+H959+I959+N959+O959+P959+S959)/('Life tables'!$I$2/2))/(1+oDR)^(((cycle + 0.5)/('Life tables'!$I$2/2)))</f>
        <v>8.9386185491005197</v>
      </c>
      <c r="Y959" s="31">
        <f>((uNES*L959+ uOCEX*G959+uEREX*H959+uHOEX*I959+uNES*S959+ uOCEX*N959+uEREX*O959+uHOEX*P959)/('Life tables'!$I$2/2))/(1+oDR)^(((cycle + 0.5)/('Life tables'!$I$2/2)))</f>
        <v>5.8911352568169768</v>
      </c>
      <c r="Z959" s="100">
        <f t="shared" si="257"/>
        <v>96789.001943484473</v>
      </c>
      <c r="AA959" s="107">
        <f>((L959+G959+H959+I959+N959+O959+P959+S959)/('Life tables'!$I$2/2))</f>
        <v>15.408139597321375</v>
      </c>
      <c r="AB959" s="31">
        <f>((uNES*L959+ uOCEX*G959+uEREX*H959+uHOEX*I959+uNES*S959+ uOCEX*N959+uEREX*O959+uHOEX*P959)/('Life tables'!$I$2/2))</f>
        <v>10.154973492282194</v>
      </c>
    </row>
    <row r="960" spans="1:28" x14ac:dyDescent="0.25">
      <c r="A960" s="4">
        <v>954</v>
      </c>
      <c r="C960" s="105">
        <f>IF(male=0,VLOOKUP((($A$5:$A$1570/'Life tables'!$I$2)*2)+age,lifetable,13,1),IF(male=1,VLOOKUP((($A$5:$A$1570/'Life tables'!$I$2)*2)+age,lifetable,10,1),"error"))</f>
        <v>1.0903171265725931E-3</v>
      </c>
      <c r="F960" s="96">
        <f t="shared" si="258"/>
        <v>61.727360024808306</v>
      </c>
      <c r="G960" s="96">
        <f t="shared" si="270"/>
        <v>6.2006425027388561</v>
      </c>
      <c r="H960" s="96">
        <f t="shared" si="259"/>
        <v>0.35412387062765877</v>
      </c>
      <c r="I960" s="96">
        <f t="shared" si="260"/>
        <v>0.14189408587171953</v>
      </c>
      <c r="J960" s="96">
        <f t="shared" si="271"/>
        <v>7.4603881402709862E-2</v>
      </c>
      <c r="K960" s="96">
        <f t="shared" si="261"/>
        <v>0.14827139868626441</v>
      </c>
      <c r="L960" s="96">
        <f t="shared" si="262"/>
        <v>54.807824285481097</v>
      </c>
      <c r="M960" s="96">
        <f t="shared" si="263"/>
        <v>339.985181079776</v>
      </c>
      <c r="N960" s="96">
        <f t="shared" si="272"/>
        <v>32.741309559221243</v>
      </c>
      <c r="O960" s="96">
        <f t="shared" si="264"/>
        <v>0.7815316653726545</v>
      </c>
      <c r="P960" s="96">
        <f t="shared" si="265"/>
        <v>0.7815316653726545</v>
      </c>
      <c r="Q960" s="96">
        <f t="shared" si="273"/>
        <v>0.40809431099042726</v>
      </c>
      <c r="R960" s="96">
        <f t="shared" si="256"/>
        <v>6.1263579759776615E-2</v>
      </c>
      <c r="S960" s="96">
        <f t="shared" si="266"/>
        <v>305.21145029905927</v>
      </c>
      <c r="T960" s="96">
        <f t="shared" si="267"/>
        <v>215.5227384260686</v>
      </c>
      <c r="U960" s="96">
        <f t="shared" si="268"/>
        <v>383.45695364018707</v>
      </c>
      <c r="V960" s="32">
        <f t="shared" si="269"/>
        <v>1000.0000000000008</v>
      </c>
      <c r="W960" s="100">
        <f>IF(A960=1,((cPH1_+cPHr+(cNES*L960+(cNES+cOSEX)*G960+(cNES+cEREX)*H960+(cNES+cHOEX)*I960+(cNES+cNES)*S960+(cNES+cOSEX)*N960+(cNES+cEREX)*O960+(cNES+cHOEX)*P960)))/(1+cDR)^(A$6:A$65537 + 0.5),(cPHr+(cNES*L960+(cNES+cOSEX)*G960+(cNES+cEREX)*H960+(cNES+cHOEX)*I960+(cNES+cNES)*S960+(cNES+cOSEX)*N960+(cNES+cEREX)*O960+(cNES+cHOEX)*P960))/(1+cDR)^(((cycle + 0.5)/('Life tables'!$I$2/2))))</f>
        <v>11444.740868182171</v>
      </c>
      <c r="X960" s="107">
        <f>((L960+G960+H960+I960+N960+O960+P960+S960)/('Life tables'!$I$2/2))/(1+oDR)^(((cycle + 0.5)/('Life tables'!$I$2/2)))</f>
        <v>8.9181211521068526</v>
      </c>
      <c r="Y960" s="31">
        <f>((uNES*L960+ uOCEX*G960+uEREX*H960+uHOEX*I960+uNES*S960+ uOCEX*N960+uEREX*O960+uHOEX*P960)/('Life tables'!$I$2/2))/(1+oDR)^(((cycle + 0.5)/('Life tables'!$I$2/2)))</f>
        <v>5.8776261301347814</v>
      </c>
      <c r="Z960" s="100">
        <f t="shared" si="257"/>
        <v>96622.260921830675</v>
      </c>
      <c r="AA960" s="107">
        <f>((L960+G960+H960+I960+N960+O960+P960+S960)/('Life tables'!$I$2/2))</f>
        <v>15.381588209851969</v>
      </c>
      <c r="AB960" s="31">
        <f>((uNES*L960+ uOCEX*G960+uEREX*H960+uHOEX*I960+uNES*S960+ uOCEX*N960+uEREX*O960+uHOEX*P960)/('Life tables'!$I$2/2))</f>
        <v>10.137474389865275</v>
      </c>
    </row>
    <row r="961" spans="1:28" x14ac:dyDescent="0.25">
      <c r="A961" s="4">
        <v>955</v>
      </c>
      <c r="C961" s="105">
        <f>IF(male=0,VLOOKUP((($A$5:$A$1570/'Life tables'!$I$2)*2)+age,lifetable,13,1),IF(male=1,VLOOKUP((($A$5:$A$1570/'Life tables'!$I$2)*2)+age,lifetable,10,1),"error"))</f>
        <v>1.0903171265725931E-3</v>
      </c>
      <c r="F961" s="96">
        <f t="shared" si="258"/>
        <v>61.620959900155412</v>
      </c>
      <c r="G961" s="96">
        <f t="shared" si="270"/>
        <v>6.1899543875342813</v>
      </c>
      <c r="H961" s="96">
        <f t="shared" si="259"/>
        <v>0.3535134634441634</v>
      </c>
      <c r="I961" s="96">
        <f t="shared" si="260"/>
        <v>0.14164950148615385</v>
      </c>
      <c r="J961" s="96">
        <f t="shared" si="271"/>
        <v>7.4475285877522196E-2</v>
      </c>
      <c r="K961" s="96">
        <f t="shared" si="261"/>
        <v>0.14801582165694813</v>
      </c>
      <c r="L961" s="96">
        <f t="shared" si="262"/>
        <v>54.713351440156345</v>
      </c>
      <c r="M961" s="96">
        <f t="shared" si="263"/>
        <v>339.39934803358972</v>
      </c>
      <c r="N961" s="96">
        <f t="shared" si="272"/>
        <v>32.684892567591518</v>
      </c>
      <c r="O961" s="96">
        <f t="shared" si="264"/>
        <v>0.78018499763036586</v>
      </c>
      <c r="P961" s="96">
        <f t="shared" si="265"/>
        <v>0.78018499763036586</v>
      </c>
      <c r="Q961" s="96">
        <f t="shared" si="273"/>
        <v>0.40739111818484802</v>
      </c>
      <c r="R961" s="96">
        <f t="shared" si="256"/>
        <v>6.1158015660079793E-2</v>
      </c>
      <c r="S961" s="96">
        <f t="shared" si="266"/>
        <v>304.68553633689254</v>
      </c>
      <c r="T961" s="96">
        <f t="shared" si="267"/>
        <v>216.00460483013097</v>
      </c>
      <c r="U961" s="96">
        <f t="shared" si="268"/>
        <v>383.66612747750412</v>
      </c>
      <c r="V961" s="32">
        <f t="shared" si="269"/>
        <v>1000.0000000000008</v>
      </c>
      <c r="W961" s="100">
        <f>IF(A961=1,((cPH1_+cPHr+(cNES*L961+(cNES+cOSEX)*G961+(cNES+cEREX)*H961+(cNES+cHOEX)*I961+(cNES+cNES)*S961+(cNES+cOSEX)*N961+(cNES+cEREX)*O961+(cNES+cHOEX)*P961)))/(1+cDR)^(A$6:A$65537 + 0.5),(cPHr+(cNES*L961+(cNES+cOSEX)*G961+(cNES+cEREX)*H961+(cNES+cHOEX)*I961+(cNES+cNES)*S961+(cNES+cOSEX)*N961+(cNES+cEREX)*O961+(cNES+cHOEX)*P961))/(1+cDR)^(((cycle + 0.5)/('Life tables'!$I$2/2))))</f>
        <v>11399.51862401174</v>
      </c>
      <c r="X961" s="107">
        <f>((L961+G961+H961+I961+N961+O961+P961+S961)/('Life tables'!$I$2/2))/(1+oDR)^(((cycle + 0.5)/('Life tables'!$I$2/2)))</f>
        <v>8.897670759816414</v>
      </c>
      <c r="Y961" s="31">
        <f>((uNES*L961+ uOCEX*G961+uEREX*H961+uHOEX*I961+uNES*S961+ uOCEX*N961+uEREX*O961+uHOEX*P961)/('Life tables'!$I$2/2))/(1+oDR)^(((cycle + 0.5)/('Life tables'!$I$2/2)))</f>
        <v>5.8641479825877925</v>
      </c>
      <c r="Z961" s="100">
        <f t="shared" si="257"/>
        <v>96455.807092615476</v>
      </c>
      <c r="AA961" s="107">
        <f>((L961+G961+H961+I961+N961+O961+P961+S961)/('Life tables'!$I$2/2))</f>
        <v>15.355082578543417</v>
      </c>
      <c r="AB961" s="31">
        <f>((uNES*L961+ uOCEX*G961+uEREX*H961+uHOEX*I961+uNES*S961+ uOCEX*N961+uEREX*O961+uHOEX*P961)/('Life tables'!$I$2/2))</f>
        <v>10.120005443682233</v>
      </c>
    </row>
    <row r="962" spans="1:28" x14ac:dyDescent="0.25">
      <c r="A962" s="4">
        <v>956</v>
      </c>
      <c r="C962" s="105">
        <f>IF(male=0,VLOOKUP((($A$5:$A$1570/'Life tables'!$I$2)*2)+age,lifetable,13,1),IF(male=1,VLOOKUP((($A$5:$A$1570/'Life tables'!$I$2)*2)+age,lifetable,10,1),"error"))</f>
        <v>1.0903171265725931E-3</v>
      </c>
      <c r="F962" s="96">
        <f t="shared" si="258"/>
        <v>61.514744623088511</v>
      </c>
      <c r="G962" s="96">
        <f t="shared" si="270"/>
        <v>6.1792848406565835</v>
      </c>
      <c r="H962" s="96">
        <f t="shared" si="259"/>
        <v>0.35290411671331984</v>
      </c>
      <c r="I962" s="96">
        <f t="shared" si="260"/>
        <v>0.14140534201393665</v>
      </c>
      <c r="J962" s="96">
        <f t="shared" si="271"/>
        <v>7.4346913759708158E-2</v>
      </c>
      <c r="K962" s="96">
        <f t="shared" si="261"/>
        <v>0.14776068863836075</v>
      </c>
      <c r="L962" s="96">
        <f t="shared" si="262"/>
        <v>54.619042721306599</v>
      </c>
      <c r="M962" s="96">
        <f t="shared" si="263"/>
        <v>338.8145230692773</v>
      </c>
      <c r="N962" s="96">
        <f t="shared" si="272"/>
        <v>32.628572656430393</v>
      </c>
      <c r="O962" s="96">
        <f t="shared" si="264"/>
        <v>0.77884064718879953</v>
      </c>
      <c r="P962" s="96">
        <f t="shared" si="265"/>
        <v>0.77884064718879953</v>
      </c>
      <c r="Q962" s="96">
        <f t="shared" si="273"/>
        <v>0.40668913540988394</v>
      </c>
      <c r="R962" s="96">
        <f t="shared" si="256"/>
        <v>6.1052633211548142E-2</v>
      </c>
      <c r="S962" s="96">
        <f t="shared" si="266"/>
        <v>304.16052734984788</v>
      </c>
      <c r="T962" s="96">
        <f t="shared" si="267"/>
        <v>216.48564087930058</v>
      </c>
      <c r="U962" s="96">
        <f t="shared" si="268"/>
        <v>383.87494079935402</v>
      </c>
      <c r="V962" s="32">
        <f t="shared" si="269"/>
        <v>1000.0000000000009</v>
      </c>
      <c r="W962" s="100">
        <f>IF(A962=1,((cPH1_+cPHr+(cNES*L962+(cNES+cOSEX)*G962+(cNES+cEREX)*H962+(cNES+cHOEX)*I962+(cNES+cNES)*S962+(cNES+cOSEX)*N962+(cNES+cEREX)*O962+(cNES+cHOEX)*P962)))/(1+cDR)^(A$6:A$65537 + 0.5),(cPHr+(cNES*L962+(cNES+cOSEX)*G962+(cNES+cEREX)*H962+(cNES+cHOEX)*I962+(cNES+cNES)*S962+(cNES+cOSEX)*N962+(cNES+cEREX)*O962+(cNES+cHOEX)*P962))/(1+cDR)^(((cycle + 0.5)/('Life tables'!$I$2/2))))</f>
        <v>11354.475063059035</v>
      </c>
      <c r="X962" s="107">
        <f>((L962+G962+H962+I962+N962+O962+P962+S962)/('Life tables'!$I$2/2))/(1+oDR)^(((cycle + 0.5)/('Life tables'!$I$2/2)))</f>
        <v>8.877267264363276</v>
      </c>
      <c r="Y962" s="31">
        <f>((uNES*L962+ uOCEX*G962+uEREX*H962+uHOEX*I962+uNES*S962+ uOCEX*N962+uEREX*O962+uHOEX*P962)/('Life tables'!$I$2/2))/(1+oDR)^(((cycle + 0.5)/('Life tables'!$I$2/2)))</f>
        <v>5.8507007430874198</v>
      </c>
      <c r="Z962" s="100">
        <f t="shared" si="257"/>
        <v>96289.639967427793</v>
      </c>
      <c r="AA962" s="107">
        <f>((L962+G962+H962+I962+N962+O962+P962+S962)/('Life tables'!$I$2/2))</f>
        <v>15.328622624416605</v>
      </c>
      <c r="AB962" s="31">
        <f>((uNES*L962+ uOCEX*G962+uEREX*H962+uHOEX*I962+uNES*S962+ uOCEX*N962+uEREX*O962+uHOEX*P962)/('Life tables'!$I$2/2))</f>
        <v>10.102566601684195</v>
      </c>
    </row>
    <row r="963" spans="1:28" x14ac:dyDescent="0.25">
      <c r="A963" s="4">
        <v>957</v>
      </c>
      <c r="C963" s="105">
        <f>IF(male=0,VLOOKUP((($A$5:$A$1570/'Life tables'!$I$2)*2)+age,lifetable,13,1),IF(male=1,VLOOKUP((($A$5:$A$1570/'Life tables'!$I$2)*2)+age,lifetable,10,1),"error"))</f>
        <v>1.0903171265725931E-3</v>
      </c>
      <c r="F963" s="96">
        <f t="shared" si="258"/>
        <v>61.408713803645284</v>
      </c>
      <c r="G963" s="96">
        <f t="shared" si="270"/>
        <v>6.1686338229332325</v>
      </c>
      <c r="H963" s="96">
        <f t="shared" si="259"/>
        <v>0.35229582819795213</v>
      </c>
      <c r="I963" s="96">
        <f t="shared" si="260"/>
        <v>0.14116160655865265</v>
      </c>
      <c r="J963" s="96">
        <f t="shared" si="271"/>
        <v>7.4218764577958035E-2</v>
      </c>
      <c r="K963" s="96">
        <f t="shared" si="261"/>
        <v>0.14750599869379843</v>
      </c>
      <c r="L963" s="96">
        <f t="shared" si="262"/>
        <v>54.524897782683688</v>
      </c>
      <c r="M963" s="96">
        <f t="shared" si="263"/>
        <v>338.23070451770104</v>
      </c>
      <c r="N963" s="96">
        <f t="shared" si="272"/>
        <v>32.572349664996274</v>
      </c>
      <c r="O963" s="96">
        <f t="shared" si="264"/>
        <v>0.77749861021107081</v>
      </c>
      <c r="P963" s="96">
        <f t="shared" si="265"/>
        <v>0.77749861021107081</v>
      </c>
      <c r="Q963" s="96">
        <f t="shared" si="273"/>
        <v>0.4059883606620191</v>
      </c>
      <c r="R963" s="96">
        <f t="shared" si="256"/>
        <v>6.0947432113411644E-2</v>
      </c>
      <c r="S963" s="96">
        <f t="shared" si="266"/>
        <v>303.63642183950719</v>
      </c>
      <c r="T963" s="96">
        <f t="shared" si="267"/>
        <v>216.96584800454056</v>
      </c>
      <c r="U963" s="96">
        <f t="shared" si="268"/>
        <v>384.08339423016122</v>
      </c>
      <c r="V963" s="32">
        <f t="shared" si="269"/>
        <v>1000.0000000000009</v>
      </c>
      <c r="W963" s="100">
        <f>IF(A963=1,((cPH1_+cPHr+(cNES*L963+(cNES+cOSEX)*G963+(cNES+cEREX)*H963+(cNES+cHOEX)*I963+(cNES+cNES)*S963+(cNES+cOSEX)*N963+(cNES+cEREX)*O963+(cNES+cHOEX)*P963)))/(1+cDR)^(A$6:A$65537 + 0.5),(cPHr+(cNES*L963+(cNES+cOSEX)*G963+(cNES+cEREX)*H963+(cNES+cHOEX)*I963+(cNES+cNES)*S963+(cNES+cOSEX)*N963+(cNES+cEREX)*O963+(cNES+cHOEX)*P963))/(1+cDR)^(((cycle + 0.5)/('Life tables'!$I$2/2))))</f>
        <v>11309.609480019672</v>
      </c>
      <c r="X963" s="107">
        <f>((L963+G963+H963+I963+N963+O963+P963+S963)/('Life tables'!$I$2/2))/(1+oDR)^(((cycle + 0.5)/('Life tables'!$I$2/2)))</f>
        <v>8.8569105581326308</v>
      </c>
      <c r="Y963" s="31">
        <f>((uNES*L963+ uOCEX*G963+uEREX*H963+uHOEX*I963+uNES*S963+ uOCEX*N963+uEREX*O963+uHOEX*P963)/('Life tables'!$I$2/2))/(1+oDR)^(((cycle + 0.5)/('Life tables'!$I$2/2)))</f>
        <v>5.8372843407104638</v>
      </c>
      <c r="Z963" s="100">
        <f t="shared" si="257"/>
        <v>96123.759058389085</v>
      </c>
      <c r="AA963" s="107">
        <f>((L963+G963+H963+I963+N963+O963+P963+S963)/('Life tables'!$I$2/2))</f>
        <v>15.302208268634816</v>
      </c>
      <c r="AB963" s="31">
        <f>((uNES*L963+ uOCEX*G963+uEREX*H963+uHOEX*I963+uNES*S963+ uOCEX*N963+uEREX*O963+uHOEX*P963)/('Life tables'!$I$2/2))</f>
        <v>10.085157811915954</v>
      </c>
    </row>
    <row r="964" spans="1:28" x14ac:dyDescent="0.25">
      <c r="A964" s="4">
        <v>958</v>
      </c>
      <c r="C964" s="105">
        <f>IF(male=0,VLOOKUP((($A$5:$A$1570/'Life tables'!$I$2)*2)+age,lifetable,13,1),IF(male=1,VLOOKUP((($A$5:$A$1570/'Life tables'!$I$2)*2)+age,lifetable,10,1),"error"))</f>
        <v>1.0903171265725931E-3</v>
      </c>
      <c r="F964" s="96">
        <f t="shared" si="258"/>
        <v>61.302867055940055</v>
      </c>
      <c r="G964" s="96">
        <f t="shared" si="270"/>
        <v>6.1580012956012045</v>
      </c>
      <c r="H964" s="96">
        <f t="shared" si="259"/>
        <v>0.35168859568427169</v>
      </c>
      <c r="I964" s="96">
        <f t="shared" si="260"/>
        <v>0.14091829423325769</v>
      </c>
      <c r="J964" s="96">
        <f t="shared" si="271"/>
        <v>7.40908378658892E-2</v>
      </c>
      <c r="K964" s="96">
        <f t="shared" si="261"/>
        <v>0.14725175089634945</v>
      </c>
      <c r="L964" s="96">
        <f t="shared" si="262"/>
        <v>54.43091628165908</v>
      </c>
      <c r="M964" s="96">
        <f t="shared" si="263"/>
        <v>337.6478907093591</v>
      </c>
      <c r="N964" s="96">
        <f t="shared" si="272"/>
        <v>32.516223432512533</v>
      </c>
      <c r="O964" s="96">
        <f t="shared" si="264"/>
        <v>0.77615888285945789</v>
      </c>
      <c r="P964" s="96">
        <f t="shared" si="265"/>
        <v>0.77615888285945789</v>
      </c>
      <c r="Q964" s="96">
        <f t="shared" si="273"/>
        <v>0.40528879193730105</v>
      </c>
      <c r="R964" s="96">
        <f t="shared" si="256"/>
        <v>6.084241206483465E-2</v>
      </c>
      <c r="S964" s="96">
        <f t="shared" si="266"/>
        <v>303.11321830712552</v>
      </c>
      <c r="T964" s="96">
        <f t="shared" si="267"/>
        <v>217.44522763434375</v>
      </c>
      <c r="U964" s="96">
        <f t="shared" si="268"/>
        <v>384.29148839312239</v>
      </c>
      <c r="V964" s="32">
        <f t="shared" si="269"/>
        <v>1000.0000000000009</v>
      </c>
      <c r="W964" s="100">
        <f>IF(A964=1,((cPH1_+cPHr+(cNES*L964+(cNES+cOSEX)*G964+(cNES+cEREX)*H964+(cNES+cHOEX)*I964+(cNES+cNES)*S964+(cNES+cOSEX)*N964+(cNES+cEREX)*O964+(cNES+cHOEX)*P964)))/(1+cDR)^(A$6:A$65537 + 0.5),(cPHr+(cNES*L964+(cNES+cOSEX)*G964+(cNES+cEREX)*H964+(cNES+cHOEX)*I964+(cNES+cNES)*S964+(cNES+cOSEX)*N964+(cNES+cEREX)*O964+(cNES+cHOEX)*P964))/(1+cDR)^(((cycle + 0.5)/('Life tables'!$I$2/2))))</f>
        <v>11264.921172336875</v>
      </c>
      <c r="X964" s="107">
        <f>((L964+G964+H964+I964+N964+O964+P964+S964)/('Life tables'!$I$2/2))/(1+oDR)^(((cycle + 0.5)/('Life tables'!$I$2/2)))</f>
        <v>8.8366005337600431</v>
      </c>
      <c r="Y964" s="31">
        <f>((uNES*L964+ uOCEX*G964+uEREX*H964+uHOEX*I964+uNES*S964+ uOCEX*N964+uEREX*O964+uHOEX*P964)/('Life tables'!$I$2/2))/(1+oDR)^(((cycle + 0.5)/('Life tables'!$I$2/2)))</f>
        <v>5.8238987046986486</v>
      </c>
      <c r="Z964" s="100">
        <f t="shared" si="257"/>
        <v>95958.163878167645</v>
      </c>
      <c r="AA964" s="107">
        <f>((L964+G964+H964+I964+N964+O964+P964+S964)/('Life tables'!$I$2/2))</f>
        <v>15.275839432503172</v>
      </c>
      <c r="AB964" s="31">
        <f>((uNES*L964+ uOCEX*G964+uEREX*H964+uHOEX*I964+uNES*S964+ uOCEX*N964+uEREX*O964+uHOEX*P964)/('Life tables'!$I$2/2))</f>
        <v>10.067779022515628</v>
      </c>
    </row>
    <row r="965" spans="1:28" x14ac:dyDescent="0.25">
      <c r="A965" s="4">
        <v>959</v>
      </c>
      <c r="C965" s="105">
        <f>IF(male=0,VLOOKUP((($A$5:$A$1570/'Life tables'!$I$2)*2)+age,lifetable,13,1),IF(male=1,VLOOKUP((($A$5:$A$1570/'Life tables'!$I$2)*2)+age,lifetable,10,1),"error"))</f>
        <v>1.0903171265725931E-3</v>
      </c>
      <c r="F965" s="96">
        <f t="shared" si="258"/>
        <v>61.19720399799445</v>
      </c>
      <c r="G965" s="96">
        <f t="shared" si="270"/>
        <v>6.1473872202899713</v>
      </c>
      <c r="H965" s="96">
        <f t="shared" si="259"/>
        <v>0.35108241698090553</v>
      </c>
      <c r="I965" s="96">
        <f t="shared" si="260"/>
        <v>0.14067540415968938</v>
      </c>
      <c r="J965" s="96">
        <f t="shared" si="271"/>
        <v>7.396313316184136E-2</v>
      </c>
      <c r="K965" s="96">
        <f t="shared" si="261"/>
        <v>0.1469979443284877</v>
      </c>
      <c r="L965" s="96">
        <f t="shared" si="262"/>
        <v>54.337097879073553</v>
      </c>
      <c r="M965" s="96">
        <f t="shared" si="263"/>
        <v>337.0660799745404</v>
      </c>
      <c r="N965" s="96">
        <f t="shared" si="272"/>
        <v>32.46019379818236</v>
      </c>
      <c r="O965" s="96">
        <f t="shared" si="264"/>
        <v>0.77482146129575791</v>
      </c>
      <c r="P965" s="96">
        <f t="shared" si="265"/>
        <v>0.77482146129575791</v>
      </c>
      <c r="Q965" s="96">
        <f t="shared" si="273"/>
        <v>0.40459042723152594</v>
      </c>
      <c r="R965" s="96">
        <f t="shared" si="256"/>
        <v>6.0737572764943827E-2</v>
      </c>
      <c r="S965" s="96">
        <f t="shared" si="266"/>
        <v>302.59091525377005</v>
      </c>
      <c r="T965" s="96">
        <f t="shared" si="267"/>
        <v>217.92378119473713</v>
      </c>
      <c r="U965" s="96">
        <f t="shared" si="268"/>
        <v>384.49922391021585</v>
      </c>
      <c r="V965" s="32">
        <f t="shared" si="269"/>
        <v>1000.000000000001</v>
      </c>
      <c r="W965" s="100">
        <f>IF(A965=1,((cPH1_+cPHr+(cNES*L965+(cNES+cOSEX)*G965+(cNES+cEREX)*H965+(cNES+cHOEX)*I965+(cNES+cNES)*S965+(cNES+cOSEX)*N965+(cNES+cEREX)*O965+(cNES+cHOEX)*P965)))/(1+cDR)^(A$6:A$65537 + 0.5),(cPHr+(cNES*L965+(cNES+cOSEX)*G965+(cNES+cEREX)*H965+(cNES+cHOEX)*I965+(cNES+cNES)*S965+(cNES+cOSEX)*N965+(cNES+cEREX)*O965+(cNES+cHOEX)*P965))/(1+cDR)^(((cycle + 0.5)/('Life tables'!$I$2/2))))</f>
        <v>11220.409440192527</v>
      </c>
      <c r="X965" s="107">
        <f>((L965+G965+H965+I965+N965+O965+P965+S965)/('Life tables'!$I$2/2))/(1+oDR)^(((cycle + 0.5)/('Life tables'!$I$2/2)))</f>
        <v>8.8163370841306943</v>
      </c>
      <c r="Y965" s="31">
        <f>((uNES*L965+ uOCEX*G965+uEREX*H965+uHOEX*I965+uNES*S965+ uOCEX*N965+uEREX*O965+uHOEX*P965)/('Life tables'!$I$2/2))/(1+oDR)^(((cycle + 0.5)/('Life tables'!$I$2/2)))</f>
        <v>5.8105437644581208</v>
      </c>
      <c r="Z965" s="100">
        <f t="shared" si="257"/>
        <v>95792.853939991357</v>
      </c>
      <c r="AA965" s="107">
        <f>((L965+G965+H965+I965+N965+O965+P965+S965)/('Life tables'!$I$2/2))</f>
        <v>15.249516037468116</v>
      </c>
      <c r="AB965" s="31">
        <f>((uNES*L965+ uOCEX*G965+uEREX*H965+uHOEX*I965+uNES*S965+ uOCEX*N965+uEREX*O965+uHOEX*P965)/('Life tables'!$I$2/2))</f>
        <v>10.050430181714333</v>
      </c>
    </row>
    <row r="966" spans="1:28" x14ac:dyDescent="0.25">
      <c r="A966" s="4">
        <v>960</v>
      </c>
      <c r="C966" s="105">
        <f>IF(male=0,VLOOKUP((($A$5:$A$1570/'Life tables'!$I$2)*2)+age,lifetable,13,1),IF(male=1,VLOOKUP((($A$5:$A$1570/'Life tables'!$I$2)*2)+age,lifetable,10,1),"error"))</f>
        <v>1.0903171265725931E-3</v>
      </c>
      <c r="F966" s="96">
        <f t="shared" si="258"/>
        <v>61.091724251576153</v>
      </c>
      <c r="G966" s="96">
        <f t="shared" si="270"/>
        <v>6.1367915590053075</v>
      </c>
      <c r="H966" s="96">
        <f t="shared" si="259"/>
        <v>0.35047728991797172</v>
      </c>
      <c r="I966" s="96">
        <f t="shared" si="260"/>
        <v>0.14043293546849653</v>
      </c>
      <c r="J966" s="96">
        <f t="shared" si="271"/>
        <v>7.3835650008681794E-2</v>
      </c>
      <c r="K966" s="96">
        <f t="shared" si="261"/>
        <v>0.1467445780816852</v>
      </c>
      <c r="L966" s="96">
        <f t="shared" si="262"/>
        <v>54.243442239094009</v>
      </c>
      <c r="M966" s="96">
        <f t="shared" si="263"/>
        <v>336.48527064347184</v>
      </c>
      <c r="N966" s="96">
        <f t="shared" si="272"/>
        <v>32.404260601202992</v>
      </c>
      <c r="O966" s="96">
        <f t="shared" si="264"/>
        <v>0.77348634168162544</v>
      </c>
      <c r="P966" s="96">
        <f t="shared" si="265"/>
        <v>0.77348634168162544</v>
      </c>
      <c r="Q966" s="96">
        <f t="shared" si="273"/>
        <v>0.40389326454041558</v>
      </c>
      <c r="R966" s="96">
        <f t="shared" si="256"/>
        <v>6.0632913912854643E-2</v>
      </c>
      <c r="S966" s="96">
        <f t="shared" si="266"/>
        <v>302.06951118045231</v>
      </c>
      <c r="T966" s="96">
        <f t="shared" si="267"/>
        <v>218.40151010928622</v>
      </c>
      <c r="U966" s="96">
        <f t="shared" si="268"/>
        <v>384.70660140221037</v>
      </c>
      <c r="V966" s="32">
        <f t="shared" si="269"/>
        <v>1000.000000000001</v>
      </c>
      <c r="W966" s="100">
        <f>IF(A966=1,((cPH1_+cPHr+(cNES*L966+(cNES+cOSEX)*G966+(cNES+cEREX)*H966+(cNES+cHOEX)*I966+(cNES+cNES)*S966+(cNES+cOSEX)*N966+(cNES+cEREX)*O966+(cNES+cHOEX)*P966)))/(1+cDR)^(A$6:A$65537 + 0.5),(cPHr+(cNES*L966+(cNES+cOSEX)*G966+(cNES+cEREX)*H966+(cNES+cHOEX)*I966+(cNES+cNES)*S966+(cNES+cOSEX)*N966+(cNES+cEREX)*O966+(cNES+cHOEX)*P966))/(1+cDR)^(((cycle + 0.5)/('Life tables'!$I$2/2))))</f>
        <v>11176.073586498247</v>
      </c>
      <c r="X966" s="107">
        <f>((L966+G966+H966+I966+N966+O966+P966+S966)/('Life tables'!$I$2/2))/(1+oDR)^(((cycle + 0.5)/('Life tables'!$I$2/2)))</f>
        <v>8.7961201023786408</v>
      </c>
      <c r="Y966" s="31">
        <f>((uNES*L966+ uOCEX*G966+uEREX*H966+uHOEX*I966+uNES*S966+ uOCEX*N966+uEREX*O966+uHOEX*P966)/('Life tables'!$I$2/2))/(1+oDR)^(((cycle + 0.5)/('Life tables'!$I$2/2)))</f>
        <v>5.7972194495589529</v>
      </c>
      <c r="Z966" s="100">
        <f t="shared" si="257"/>
        <v>95627.828757660216</v>
      </c>
      <c r="AA966" s="107">
        <f>((L966+G966+H966+I966+N966+O966+P966+S966)/('Life tables'!$I$2/2))</f>
        <v>15.223238005116876</v>
      </c>
      <c r="AB966" s="31">
        <f>((uNES*L966+ uOCEX*G966+uEREX*H966+uHOEX*I966+uNES*S966+ uOCEX*N966+uEREX*O966+uHOEX*P966)/('Life tables'!$I$2/2))</f>
        <v>10.033111237835806</v>
      </c>
    </row>
    <row r="967" spans="1:28" x14ac:dyDescent="0.25">
      <c r="A967" s="4">
        <v>961</v>
      </c>
      <c r="C967" s="105">
        <f>IF(male=0,VLOOKUP((($A$5:$A$1570/'Life tables'!$I$2)*2)+age,lifetable,13,1),IF(male=1,VLOOKUP((($A$5:$A$1570/'Life tables'!$I$2)*2)+age,lifetable,10,1),"error"))</f>
        <v>1.0903171265725931E-3</v>
      </c>
      <c r="F967" s="96">
        <f t="shared" si="258"/>
        <v>60.986427442045262</v>
      </c>
      <c r="G967" s="96">
        <f t="shared" si="270"/>
        <v>6.1262142741138481</v>
      </c>
      <c r="H967" s="96">
        <f t="shared" si="259"/>
        <v>0.34987321234619745</v>
      </c>
      <c r="I967" s="96">
        <f t="shared" si="260"/>
        <v>0.14019088729848586</v>
      </c>
      <c r="J967" s="96">
        <f t="shared" si="271"/>
        <v>7.3708387953619517E-2</v>
      </c>
      <c r="K967" s="96">
        <f t="shared" si="261"/>
        <v>0.14649165125604302</v>
      </c>
      <c r="L967" s="96">
        <f t="shared" si="262"/>
        <v>54.149949029077071</v>
      </c>
      <c r="M967" s="96">
        <f t="shared" si="263"/>
        <v>335.90546104645904</v>
      </c>
      <c r="N967" s="96">
        <f t="shared" si="272"/>
        <v>32.348423680779248</v>
      </c>
      <c r="O967" s="96">
        <f t="shared" si="264"/>
        <v>0.77215352017889605</v>
      </c>
      <c r="P967" s="96">
        <f t="shared" si="265"/>
        <v>0.77215352017889605</v>
      </c>
      <c r="Q967" s="96">
        <f t="shared" si="273"/>
        <v>0.40319730185978614</v>
      </c>
      <c r="R967" s="96">
        <f t="shared" ref="R967:R1030" si="274">M967*amrc + P967*amrHOEX</f>
        <v>6.0528435207696782E-2</v>
      </c>
      <c r="S967" s="96">
        <f t="shared" si="266"/>
        <v>301.54900458825455</v>
      </c>
      <c r="T967" s="96">
        <f t="shared" si="267"/>
        <v>218.87841579909963</v>
      </c>
      <c r="U967" s="96">
        <f t="shared" si="268"/>
        <v>384.9136214886741</v>
      </c>
      <c r="V967" s="32">
        <f t="shared" si="269"/>
        <v>1000.0000000000009</v>
      </c>
      <c r="W967" s="100">
        <f>IF(A967=1,((cPH1_+cPHr+(cNES*L967+(cNES+cOSEX)*G967+(cNES+cEREX)*H967+(cNES+cHOEX)*I967+(cNES+cNES)*S967+(cNES+cOSEX)*N967+(cNES+cEREX)*O967+(cNES+cHOEX)*P967)))/(1+cDR)^(A$6:A$65537 + 0.5),(cPHr+(cNES*L967+(cNES+cOSEX)*G967+(cNES+cEREX)*H967+(cNES+cHOEX)*I967+(cNES+cNES)*S967+(cNES+cOSEX)*N967+(cNES+cEREX)*O967+(cNES+cHOEX)*P967))/(1+cDR)^(((cycle + 0.5)/('Life tables'!$I$2/2))))</f>
        <v>11131.912916886398</v>
      </c>
      <c r="X967" s="107">
        <f>((L967+G967+H967+I967+N967+O967+P967+S967)/('Life tables'!$I$2/2))/(1+oDR)^(((cycle + 0.5)/('Life tables'!$I$2/2)))</f>
        <v>8.7759494818861139</v>
      </c>
      <c r="Y967" s="31">
        <f>((uNES*L967+ uOCEX*G967+uEREX*H967+uHOEX*I967+uNES*S967+ uOCEX*N967+uEREX*O967+uHOEX*P967)/('Life tables'!$I$2/2))/(1+oDR)^(((cycle + 0.5)/('Life tables'!$I$2/2)))</f>
        <v>5.7839256897347084</v>
      </c>
      <c r="Z967" s="100">
        <f t="shared" ref="Z967:Z1030" si="275">IF(A967=1,((cPH1_+cPHr+(cNES*L967+(cNES+cOSEX)*G967+(cNES+cEREX)*H967+(cNES+cHOEX)*I967+(cNES+cNES)*S967+(cNES+cOSEX)*N967+(cNES+cEREX)*O967+(cNES+cHOEX)*P967))),(cPHr+(cNES*L967+(cNES+cOSEX)*G967+(cNES+cEREX)*H967+(cNES+cHOEX)*I967+(cNES+cNES)*S967+(cNES+cOSEX)*N967+(cNES+cEREX)*O967+(cNES+cHOEX)*P967)))</f>
        <v>95463.087845558039</v>
      </c>
      <c r="AA967" s="107">
        <f>((L967+G967+H967+I967+N967+O967+P967+S967)/('Life tables'!$I$2/2))</f>
        <v>15.197005257176997</v>
      </c>
      <c r="AB967" s="31">
        <f>((uNES*L967+ uOCEX*G967+uEREX*H967+uHOEX*I967+uNES*S967+ uOCEX*N967+uEREX*O967+uHOEX*P967)/('Life tables'!$I$2/2))</f>
        <v>10.015822139296143</v>
      </c>
    </row>
    <row r="968" spans="1:28" x14ac:dyDescent="0.25">
      <c r="A968" s="4">
        <v>962</v>
      </c>
      <c r="C968" s="105">
        <f>IF(male=0,VLOOKUP((($A$5:$A$1570/'Life tables'!$I$2)*2)+age,lifetable,13,1),IF(male=1,VLOOKUP((($A$5:$A$1570/'Life tables'!$I$2)*2)+age,lifetable,10,1),"error"))</f>
        <v>1.0903171265725931E-3</v>
      </c>
      <c r="F968" s="96">
        <f t="shared" ref="F968:F1031" si="276">E967*(1-pCAPH)+(L967+G967+H967+I967)*(1-pCAPH)+(S967+N967+O967+P967)*(pUAPH)</f>
        <v>60.881313198207941</v>
      </c>
      <c r="G968" s="96">
        <f t="shared" si="270"/>
        <v>6.1156553283283976</v>
      </c>
      <c r="H968" s="96">
        <f t="shared" ref="H968:H1031" si="277">F968*rrEREX</f>
        <v>0.34927018213607974</v>
      </c>
      <c r="I968" s="96">
        <f t="shared" ref="I968:I1031" si="278">F968*rrHOEX</f>
        <v>0.13994925879638567</v>
      </c>
      <c r="J968" s="96">
        <f t="shared" si="271"/>
        <v>7.358134654802849E-2</v>
      </c>
      <c r="K968" s="96">
        <f t="shared" ref="K968:K1031" si="279">F968*amr + I968*amrHOEX</f>
        <v>0.14623916295993988</v>
      </c>
      <c r="L968" s="96">
        <f t="shared" ref="L968:L1031" si="280">F968-SUM(G968:K968)</f>
        <v>54.056617919439113</v>
      </c>
      <c r="M968" s="96">
        <f t="shared" ref="M968:M1031" si="281">E967*pCAPH+(L967+G967+H967+I967)*pCAPH+(S967+N967+O967+P967)*(1-pUAPH)</f>
        <v>335.32664951401932</v>
      </c>
      <c r="N968" s="96">
        <f t="shared" si="272"/>
        <v>32.292682876136332</v>
      </c>
      <c r="O968" s="96">
        <f t="shared" ref="O968:O1031" si="282">M968*rrEREXc</f>
        <v>0.77082299294989198</v>
      </c>
      <c r="P968" s="96">
        <f t="shared" ref="P968:P1031" si="283">M968*rrHOEXc</f>
        <v>0.77082299294989198</v>
      </c>
      <c r="Q968" s="96">
        <f t="shared" si="273"/>
        <v>0.402502537185708</v>
      </c>
      <c r="R968" s="96">
        <f t="shared" si="274"/>
        <v>6.0424136348638045E-2</v>
      </c>
      <c r="S968" s="96">
        <f t="shared" ref="S968:S1031" si="284">M968-SUM(N968:R968)</f>
        <v>301.02939397844887</v>
      </c>
      <c r="T968" s="96">
        <f t="shared" ref="T968:T1031" si="285">J968+Q968+T967</f>
        <v>219.35449968283336</v>
      </c>
      <c r="U968" s="96">
        <f t="shared" ref="U968:U1031" si="286">K968+R968+U967</f>
        <v>385.12028478798265</v>
      </c>
      <c r="V968" s="32">
        <f t="shared" ref="V968:V1031" si="287">SUM(G968:I968,L968,N968,O968,P968,S968,T968,U968)</f>
        <v>1000.0000000000009</v>
      </c>
      <c r="W968" s="100">
        <f>IF(A968=1,((cPH1_+cPHr+(cNES*L968+(cNES+cOSEX)*G968+(cNES+cEREX)*H968+(cNES+cHOEX)*I968+(cNES+cNES)*S968+(cNES+cOSEX)*N968+(cNES+cEREX)*O968+(cNES+cHOEX)*P968)))/(1+cDR)^(A$6:A$65537 + 0.5),(cPHr+(cNES*L968+(cNES+cOSEX)*G968+(cNES+cEREX)*H968+(cNES+cHOEX)*I968+(cNES+cNES)*S968+(cNES+cOSEX)*N968+(cNES+cEREX)*O968+(cNES+cHOEX)*P968))/(1+cDR)^(((cycle + 0.5)/('Life tables'!$I$2/2))))</f>
        <v>11087.92673970099</v>
      </c>
      <c r="X968" s="107">
        <f>((L968+G968+H968+I968+N968+O968+P968+S968)/('Life tables'!$I$2/2))/(1+oDR)^(((cycle + 0.5)/('Life tables'!$I$2/2)))</f>
        <v>8.7558251162827609</v>
      </c>
      <c r="Y968" s="31">
        <f>((uNES*L968+ uOCEX*G968+uEREX*H968+uHOEX*I968+uNES*S968+ uOCEX*N968+uEREX*O968+uHOEX*P968)/('Life tables'!$I$2/2))/(1+oDR)^(((cycle + 0.5)/('Life tables'!$I$2/2)))</f>
        <v>5.7706624148819303</v>
      </c>
      <c r="Z968" s="100">
        <f t="shared" si="275"/>
        <v>95298.630718663553</v>
      </c>
      <c r="AA968" s="107">
        <f>((L968+G968+H968+I968+N968+O968+P968+S968)/('Life tables'!$I$2/2))</f>
        <v>15.170817715515822</v>
      </c>
      <c r="AB968" s="31">
        <f>((uNES*L968+ uOCEX*G968+uEREX*H968+uHOEX*I968+uNES*S968+ uOCEX*N968+uEREX*O968+uHOEX*P968)/('Life tables'!$I$2/2))</f>
        <v>9.9985628346034332</v>
      </c>
    </row>
    <row r="969" spans="1:28" x14ac:dyDescent="0.25">
      <c r="A969" s="4">
        <v>963</v>
      </c>
      <c r="C969" s="105">
        <f>IF(male=0,VLOOKUP((($A$5:$A$1570/'Life tables'!$I$2)*2)+age,lifetable,13,1),IF(male=1,VLOOKUP((($A$5:$A$1570/'Life tables'!$I$2)*2)+age,lifetable,10,1),"error"))</f>
        <v>1.0903171265725931E-3</v>
      </c>
      <c r="F969" s="96">
        <f t="shared" si="276"/>
        <v>60.776381152177009</v>
      </c>
      <c r="G969" s="96">
        <f t="shared" si="270"/>
        <v>6.1051146846939179</v>
      </c>
      <c r="H969" s="96">
        <f t="shared" si="277"/>
        <v>0.34866819717708558</v>
      </c>
      <c r="I969" s="96">
        <f t="shared" si="278"/>
        <v>0.13970804911652535</v>
      </c>
      <c r="J969" s="96">
        <f t="shared" si="271"/>
        <v>7.3454525347279115E-2</v>
      </c>
      <c r="K969" s="96">
        <f t="shared" si="279"/>
        <v>0.14598711230969719</v>
      </c>
      <c r="L969" s="96">
        <f t="shared" si="280"/>
        <v>53.963448583532504</v>
      </c>
      <c r="M969" s="96">
        <f t="shared" si="281"/>
        <v>334.74883437700794</v>
      </c>
      <c r="N969" s="96">
        <f t="shared" si="272"/>
        <v>32.237038026531977</v>
      </c>
      <c r="O969" s="96">
        <f t="shared" si="282"/>
        <v>0.76949475615771235</v>
      </c>
      <c r="P969" s="96">
        <f t="shared" si="283"/>
        <v>0.76949475615771235</v>
      </c>
      <c r="Q969" s="96">
        <f t="shared" si="273"/>
        <v>0.40180896851465697</v>
      </c>
      <c r="R969" s="96">
        <f t="shared" si="274"/>
        <v>6.0320017034907136E-2</v>
      </c>
      <c r="S969" s="96">
        <f t="shared" si="284"/>
        <v>300.51067785261097</v>
      </c>
      <c r="T969" s="96">
        <f t="shared" si="285"/>
        <v>219.82976317669531</v>
      </c>
      <c r="U969" s="96">
        <f t="shared" si="286"/>
        <v>385.32659191732728</v>
      </c>
      <c r="V969" s="32">
        <f t="shared" si="287"/>
        <v>1000.000000000001</v>
      </c>
      <c r="W969" s="100">
        <f>IF(A969=1,((cPH1_+cPHr+(cNES*L969+(cNES+cOSEX)*G969+(cNES+cEREX)*H969+(cNES+cHOEX)*I969+(cNES+cNES)*S969+(cNES+cOSEX)*N969+(cNES+cEREX)*O969+(cNES+cHOEX)*P969)))/(1+cDR)^(A$6:A$65537 + 0.5),(cPHr+(cNES*L969+(cNES+cOSEX)*G969+(cNES+cEREX)*H969+(cNES+cHOEX)*I969+(cNES+cNES)*S969+(cNES+cOSEX)*N969+(cNES+cEREX)*O969+(cNES+cHOEX)*P969))/(1+cDR)^(((cycle + 0.5)/('Life tables'!$I$2/2))))</f>
        <v>11044.114365988598</v>
      </c>
      <c r="X969" s="107">
        <f>((L969+G969+H969+I969+N969+O969+P969+S969)/('Life tables'!$I$2/2))/(1+oDR)^(((cycle + 0.5)/('Life tables'!$I$2/2)))</f>
        <v>8.7357468994449672</v>
      </c>
      <c r="Y969" s="31">
        <f>((uNES*L969+ uOCEX*G969+uEREX*H969+uHOEX*I969+uNES*S969+ uOCEX*N969+uEREX*O969+uHOEX*P969)/('Life tables'!$I$2/2))/(1+oDR)^(((cycle + 0.5)/('Life tables'!$I$2/2)))</f>
        <v>5.7574295550596997</v>
      </c>
      <c r="Z969" s="100">
        <f t="shared" si="275"/>
        <v>95134.456892560789</v>
      </c>
      <c r="AA969" s="107">
        <f>((L969+G969+H969+I969+N969+O969+P969+S969)/('Life tables'!$I$2/2))</f>
        <v>15.144675302140021</v>
      </c>
      <c r="AB969" s="31">
        <f>((uNES*L969+ uOCEX*G969+uEREX*H969+uHOEX*I969+uNES*S969+ uOCEX*N969+uEREX*O969+uHOEX*P969)/('Life tables'!$I$2/2))</f>
        <v>9.9813332723574693</v>
      </c>
    </row>
    <row r="970" spans="1:28" x14ac:dyDescent="0.25">
      <c r="A970" s="4">
        <v>964</v>
      </c>
      <c r="C970" s="105">
        <f>IF(male=0,VLOOKUP((($A$5:$A$1570/'Life tables'!$I$2)*2)+age,lifetable,13,1),IF(male=1,VLOOKUP((($A$5:$A$1570/'Life tables'!$I$2)*2)+age,lifetable,10,1),"error"))</f>
        <v>1.0903171265725931E-3</v>
      </c>
      <c r="F970" s="96">
        <f t="shared" si="276"/>
        <v>60.671630939239137</v>
      </c>
      <c r="G970" s="96">
        <f t="shared" si="270"/>
        <v>6.0945923065741914</v>
      </c>
      <c r="H970" s="96">
        <f t="shared" si="277"/>
        <v>0.34806725537688993</v>
      </c>
      <c r="I970" s="96">
        <f t="shared" si="278"/>
        <v>0.13946725742053001</v>
      </c>
      <c r="J970" s="96">
        <f t="shared" si="271"/>
        <v>7.33279239105777E-2</v>
      </c>
      <c r="K970" s="96">
        <f t="shared" si="279"/>
        <v>0.14573549842926006</v>
      </c>
      <c r="L970" s="96">
        <f t="shared" si="280"/>
        <v>53.870440697527691</v>
      </c>
      <c r="M970" s="96">
        <f t="shared" si="281"/>
        <v>334.17201396673926</v>
      </c>
      <c r="N970" s="96">
        <f t="shared" si="272"/>
        <v>32.181488971268145</v>
      </c>
      <c r="O970" s="96">
        <f t="shared" si="282"/>
        <v>0.76816880596651138</v>
      </c>
      <c r="P970" s="96">
        <f t="shared" si="283"/>
        <v>0.76816880596651138</v>
      </c>
      <c r="Q970" s="96">
        <f t="shared" si="273"/>
        <v>0.40111659384366055</v>
      </c>
      <c r="R970" s="96">
        <f t="shared" si="274"/>
        <v>6.0216076965815504E-2</v>
      </c>
      <c r="S970" s="96">
        <f t="shared" si="284"/>
        <v>299.99285471272862</v>
      </c>
      <c r="T970" s="96">
        <f t="shared" si="285"/>
        <v>220.30420769444956</v>
      </c>
      <c r="U970" s="96">
        <f t="shared" si="286"/>
        <v>385.53254349272237</v>
      </c>
      <c r="V970" s="32">
        <f t="shared" si="287"/>
        <v>1000.0000000000009</v>
      </c>
      <c r="W970" s="100">
        <f>IF(A970=1,((cPH1_+cPHr+(cNES*L970+(cNES+cOSEX)*G970+(cNES+cEREX)*H970+(cNES+cHOEX)*I970+(cNES+cNES)*S970+(cNES+cOSEX)*N970+(cNES+cEREX)*O970+(cNES+cHOEX)*P970)))/(1+cDR)^(A$6:A$65537 + 0.5),(cPHr+(cNES*L970+(cNES+cOSEX)*G970+(cNES+cEREX)*H970+(cNES+cHOEX)*I970+(cNES+cNES)*S970+(cNES+cOSEX)*N970+(cNES+cEREX)*O970+(cNES+cHOEX)*P970))/(1+cDR)^(((cycle + 0.5)/('Life tables'!$I$2/2))))</f>
        <v>11000.475109489213</v>
      </c>
      <c r="X970" s="107">
        <f>((L970+G970+H970+I970+N970+O970+P970+S970)/('Life tables'!$I$2/2))/(1+oDR)^(((cycle + 0.5)/('Life tables'!$I$2/2)))</f>
        <v>8.7157147254951344</v>
      </c>
      <c r="Y970" s="31">
        <f>((uNES*L970+ uOCEX*G970+uEREX*H970+uHOEX*I970+uNES*S970+ uOCEX*N970+uEREX*O970+uHOEX*P970)/('Life tables'!$I$2/2))/(1+oDR)^(((cycle + 0.5)/('Life tables'!$I$2/2)))</f>
        <v>5.7442270404891698</v>
      </c>
      <c r="Z970" s="100">
        <f t="shared" si="275"/>
        <v>94970.565883449308</v>
      </c>
      <c r="AA970" s="107">
        <f>((L970+G970+H970+I970+N970+O970+P970+S970)/('Life tables'!$I$2/2))</f>
        <v>15.118577939195138</v>
      </c>
      <c r="AB970" s="31">
        <f>((uNES*L970+ uOCEX*G970+uEREX*H970+uHOEX*I970+uNES*S970+ uOCEX*N970+uEREX*O970+uHOEX*P970)/('Life tables'!$I$2/2))</f>
        <v>9.9641334012494482</v>
      </c>
    </row>
    <row r="971" spans="1:28" x14ac:dyDescent="0.25">
      <c r="A971" s="4">
        <v>965</v>
      </c>
      <c r="C971" s="105">
        <f>IF(male=0,VLOOKUP((($A$5:$A$1570/'Life tables'!$I$2)*2)+age,lifetable,13,1),IF(male=1,VLOOKUP((($A$5:$A$1570/'Life tables'!$I$2)*2)+age,lifetable,10,1),"error"))</f>
        <v>1.1900158768971547E-3</v>
      </c>
      <c r="F971" s="96">
        <f t="shared" si="276"/>
        <v>60.567062197728319</v>
      </c>
      <c r="G971" s="96">
        <f t="shared" si="270"/>
        <v>6.084088157639111</v>
      </c>
      <c r="H971" s="96">
        <f t="shared" si="277"/>
        <v>0.34746735466065015</v>
      </c>
      <c r="I971" s="96">
        <f t="shared" si="278"/>
        <v>0.13922688287702986</v>
      </c>
      <c r="J971" s="96">
        <f t="shared" si="271"/>
        <v>7.9895101006210875E-2</v>
      </c>
      <c r="K971" s="96">
        <f t="shared" si="279"/>
        <v>0.14548432044989337</v>
      </c>
      <c r="L971" s="96">
        <f t="shared" si="280"/>
        <v>53.770900381095423</v>
      </c>
      <c r="M971" s="96">
        <f t="shared" si="281"/>
        <v>333.59618661510081</v>
      </c>
      <c r="N971" s="96">
        <f t="shared" si="272"/>
        <v>32.126035549701989</v>
      </c>
      <c r="O971" s="96">
        <f t="shared" si="282"/>
        <v>0.76684513854176106</v>
      </c>
      <c r="P971" s="96">
        <f t="shared" si="283"/>
        <v>0.76684513854176106</v>
      </c>
      <c r="Q971" s="96">
        <f t="shared" si="273"/>
        <v>0.43704036669019608</v>
      </c>
      <c r="R971" s="96">
        <f t="shared" si="274"/>
        <v>6.011231584077787E-2</v>
      </c>
      <c r="S971" s="96">
        <f t="shared" si="284"/>
        <v>299.43930810578433</v>
      </c>
      <c r="T971" s="96">
        <f t="shared" si="285"/>
        <v>220.82114316214597</v>
      </c>
      <c r="U971" s="96">
        <f t="shared" si="286"/>
        <v>385.73814012901306</v>
      </c>
      <c r="V971" s="32">
        <f t="shared" si="287"/>
        <v>1000.0000000000011</v>
      </c>
      <c r="W971" s="100">
        <f>IF(A971=1,((cPH1_+cPHr+(cNES*L971+(cNES+cOSEX)*G971+(cNES+cEREX)*H971+(cNES+cHOEX)*I971+(cNES+cNES)*S971+(cNES+cOSEX)*N971+(cNES+cEREX)*O971+(cNES+cHOEX)*P971)))/(1+cDR)^(A$6:A$65537 + 0.5),(cPHr+(cNES*L971+(cNES+cOSEX)*G971+(cNES+cEREX)*H971+(cNES+cHOEX)*I971+(cNES+cNES)*S971+(cNES+cOSEX)*N971+(cNES+cEREX)*O971+(cNES+cHOEX)*P971))/(1+cDR)^(((cycle + 0.5)/('Life tables'!$I$2/2))))</f>
        <v>10955.96525618544</v>
      </c>
      <c r="X971" s="107">
        <f>((L971+G971+H971+I971+N971+O971+P971+S971)/('Life tables'!$I$2/2))/(1+oDR)^(((cycle + 0.5)/('Life tables'!$I$2/2)))</f>
        <v>8.6947714001743766</v>
      </c>
      <c r="Y971" s="31">
        <f>((uNES*L971+ uOCEX*G971+uEREX*H971+uHOEX*I971+uNES*S971+ uOCEX*N971+uEREX*O971+uHOEX*P971)/('Life tables'!$I$2/2))/(1+oDR)^(((cycle + 0.5)/('Life tables'!$I$2/2)))</f>
        <v>5.7304135521732773</v>
      </c>
      <c r="Z971" s="100">
        <f t="shared" si="275"/>
        <v>94797.932249893202</v>
      </c>
      <c r="AA971" s="107">
        <f>((L971+G971+H971+I971+N971+O971+P971+S971)/('Life tables'!$I$2/2))</f>
        <v>15.090864401820461</v>
      </c>
      <c r="AB971" s="31">
        <f>((uNES*L971+ uOCEX*G971+uEREX*H971+uHOEX*I971+uNES*S971+ uOCEX*N971+uEREX*O971+uHOEX*P971)/('Life tables'!$I$2/2))</f>
        <v>9.9458502014747534</v>
      </c>
    </row>
    <row r="972" spans="1:28" x14ac:dyDescent="0.25">
      <c r="A972" s="4">
        <v>966</v>
      </c>
      <c r="C972" s="105">
        <f>IF(male=0,VLOOKUP((($A$5:$A$1570/'Life tables'!$I$2)*2)+age,lifetable,13,1),IF(male=1,VLOOKUP((($A$5:$A$1570/'Life tables'!$I$2)*2)+age,lifetable,10,1),"error"))</f>
        <v>1.1900158768971547E-3</v>
      </c>
      <c r="F972" s="96">
        <f t="shared" si="276"/>
        <v>60.455970717162948</v>
      </c>
      <c r="G972" s="96">
        <f t="shared" si="270"/>
        <v>6.0729287859146606</v>
      </c>
      <c r="H972" s="96">
        <f t="shared" si="277"/>
        <v>0.34683003362382375</v>
      </c>
      <c r="I972" s="96">
        <f t="shared" si="278"/>
        <v>0.13897151436496932</v>
      </c>
      <c r="J972" s="96">
        <f t="shared" si="271"/>
        <v>7.9748558236285461E-2</v>
      </c>
      <c r="K972" s="96">
        <f t="shared" si="279"/>
        <v>0.14521747461039958</v>
      </c>
      <c r="L972" s="96">
        <f t="shared" si="280"/>
        <v>53.672274350412813</v>
      </c>
      <c r="M972" s="96">
        <f t="shared" si="281"/>
        <v>332.98474599167918</v>
      </c>
      <c r="N972" s="96">
        <f t="shared" si="272"/>
        <v>32.06715249290243</v>
      </c>
      <c r="O972" s="96">
        <f t="shared" si="282"/>
        <v>0.76543960607948869</v>
      </c>
      <c r="P972" s="96">
        <f t="shared" si="283"/>
        <v>0.76543960607948869</v>
      </c>
      <c r="Q972" s="96">
        <f t="shared" si="273"/>
        <v>0.43623932565618145</v>
      </c>
      <c r="R972" s="96">
        <f t="shared" si="274"/>
        <v>6.0002137387462962E-2</v>
      </c>
      <c r="S972" s="96">
        <f t="shared" si="284"/>
        <v>298.8904728235741</v>
      </c>
      <c r="T972" s="96">
        <f t="shared" si="285"/>
        <v>221.33713104603845</v>
      </c>
      <c r="U972" s="96">
        <f t="shared" si="286"/>
        <v>385.94335974101091</v>
      </c>
      <c r="V972" s="32">
        <f t="shared" si="287"/>
        <v>1000.0000000000011</v>
      </c>
      <c r="W972" s="100">
        <f>IF(A972=1,((cPH1_+cPHr+(cNES*L972+(cNES+cOSEX)*G972+(cNES+cEREX)*H972+(cNES+cHOEX)*I972+(cNES+cNES)*S972+(cNES+cOSEX)*N972+(cNES+cEREX)*O972+(cNES+cHOEX)*P972)))/(1+cDR)^(A$6:A$65537 + 0.5),(cPHr+(cNES*L972+(cNES+cOSEX)*G972+(cNES+cEREX)*H972+(cNES+cHOEX)*I972+(cNES+cNES)*S972+(cNES+cOSEX)*N972+(cNES+cEREX)*O972+(cNES+cHOEX)*P972))/(1+cDR)^(((cycle + 0.5)/('Life tables'!$I$2/2))))</f>
        <v>10911.474088618788</v>
      </c>
      <c r="X972" s="107">
        <f>((L972+G972+H972+I972+N972+O972+P972+S972)/('Life tables'!$I$2/2))/(1+oDR)^(((cycle + 0.5)/('Life tables'!$I$2/2)))</f>
        <v>8.6738784036902405</v>
      </c>
      <c r="Y972" s="31">
        <f>((uNES*L972+ uOCEX*G972+uEREX*H972+uHOEX*I972+uNES*S972+ uOCEX*N972+uEREX*O972+uHOEX*P972)/('Life tables'!$I$2/2))/(1+oDR)^(((cycle + 0.5)/('Life tables'!$I$2/2)))</f>
        <v>5.7166437255391696</v>
      </c>
      <c r="Z972" s="100">
        <f t="shared" si="275"/>
        <v>94624.212685728111</v>
      </c>
      <c r="AA972" s="107">
        <f>((L972+G972+H972+I972+N972+O972+P972+S972)/('Life tables'!$I$2/2))</f>
        <v>15.063201671289928</v>
      </c>
      <c r="AB972" s="31">
        <f>((uNES*L972+ uOCEX*G972+uEREX*H972+uHOEX*I972+uNES*S972+ uOCEX*N972+uEREX*O972+uHOEX*P972)/('Life tables'!$I$2/2))</f>
        <v>9.9276186860165563</v>
      </c>
    </row>
    <row r="973" spans="1:28" x14ac:dyDescent="0.25">
      <c r="A973" s="4">
        <v>967</v>
      </c>
      <c r="C973" s="105">
        <f>IF(male=0,VLOOKUP((($A$5:$A$1570/'Life tables'!$I$2)*2)+age,lifetable,13,1),IF(male=1,VLOOKUP((($A$5:$A$1570/'Life tables'!$I$2)*2)+age,lifetable,10,1),"error"))</f>
        <v>1.1900158768971547E-3</v>
      </c>
      <c r="F973" s="96">
        <f t="shared" si="276"/>
        <v>60.345086114398768</v>
      </c>
      <c r="G973" s="96">
        <f t="shared" ref="G973:G1036" si="288">F973*(rrOSEX)</f>
        <v>6.0617901954983111</v>
      </c>
      <c r="H973" s="96">
        <f t="shared" si="277"/>
        <v>0.34619389942485462</v>
      </c>
      <c r="I973" s="96">
        <f t="shared" si="278"/>
        <v>0.13871662140761382</v>
      </c>
      <c r="J973" s="96">
        <f t="shared" ref="J973:J1036" si="289">F973*mr + G973*mr + H973*mr+I973*mr</f>
        <v>7.9602288362588175E-2</v>
      </c>
      <c r="K973" s="96">
        <f t="shared" si="279"/>
        <v>0.1449511256990253</v>
      </c>
      <c r="L973" s="96">
        <f t="shared" si="280"/>
        <v>53.573831984006375</v>
      </c>
      <c r="M973" s="96">
        <f t="shared" si="281"/>
        <v>332.37442309855305</v>
      </c>
      <c r="N973" s="96">
        <f t="shared" ref="N973:N1036" si="290">M973*rrOSEXc</f>
        <v>32.008377075952026</v>
      </c>
      <c r="O973" s="96">
        <f t="shared" si="282"/>
        <v>0.76403664296925833</v>
      </c>
      <c r="P973" s="96">
        <f t="shared" si="283"/>
        <v>0.76403664296925833</v>
      </c>
      <c r="Q973" s="96">
        <f t="shared" ref="Q973:Q1036" si="291">M973*mr + N973*mr + O973*mr+P973*mr</f>
        <v>0.43543974894723358</v>
      </c>
      <c r="R973" s="96">
        <f t="shared" si="274"/>
        <v>5.9892160343394452E-2</v>
      </c>
      <c r="S973" s="96">
        <f t="shared" si="284"/>
        <v>298.34264082737189</v>
      </c>
      <c r="T973" s="96">
        <f t="shared" si="285"/>
        <v>221.85217308334828</v>
      </c>
      <c r="U973" s="96">
        <f t="shared" si="286"/>
        <v>386.14820302705334</v>
      </c>
      <c r="V973" s="32">
        <f t="shared" si="287"/>
        <v>1000.0000000000013</v>
      </c>
      <c r="W973" s="100">
        <f>IF(A973=1,((cPH1_+cPHr+(cNES*L973+(cNES+cOSEX)*G973+(cNES+cEREX)*H973+(cNES+cHOEX)*I973+(cNES+cNES)*S973+(cNES+cOSEX)*N973+(cNES+cEREX)*O973+(cNES+cHOEX)*P973)))/(1+cDR)^(A$6:A$65537 + 0.5),(cPHr+(cNES*L973+(cNES+cOSEX)*G973+(cNES+cEREX)*H973+(cNES+cHOEX)*I973+(cNES+cNES)*S973+(cNES+cOSEX)*N973+(cNES+cEREX)*O973+(cNES+cHOEX)*P973))/(1+cDR)^(((cycle + 0.5)/('Life tables'!$I$2/2))))</f>
        <v>10867.163574301467</v>
      </c>
      <c r="X973" s="107">
        <f>((L973+G973+H973+I973+N973+O973+P973+S973)/('Life tables'!$I$2/2))/(1+oDR)^(((cycle + 0.5)/('Life tables'!$I$2/2)))</f>
        <v>8.6530356149374335</v>
      </c>
      <c r="Y973" s="31">
        <f>((uNES*L973+ uOCEX*G973+uEREX*H973+uHOEX*I973+uNES*S973+ uOCEX*N973+uEREX*O973+uHOEX*P973)/('Life tables'!$I$2/2))/(1+oDR)^(((cycle + 0.5)/('Life tables'!$I$2/2)))</f>
        <v>5.7029069889392945</v>
      </c>
      <c r="Z973" s="100">
        <f t="shared" si="275"/>
        <v>94450.811281924529</v>
      </c>
      <c r="AA973" s="107">
        <f>((L973+G973+H973+I973+N973+O973+P973+S973)/('Life tables'!$I$2/2))</f>
        <v>15.035589654184927</v>
      </c>
      <c r="AB973" s="31">
        <f>((uNES*L973+ uOCEX*G973+uEREX*H973+uHOEX*I973+uNES*S973+ uOCEX*N973+uEREX*O973+uHOEX*P973)/('Life tables'!$I$2/2))</f>
        <v>9.9094205938148754</v>
      </c>
    </row>
    <row r="974" spans="1:28" x14ac:dyDescent="0.25">
      <c r="A974" s="4">
        <v>968</v>
      </c>
      <c r="C974" s="105">
        <f>IF(male=0,VLOOKUP((($A$5:$A$1570/'Life tables'!$I$2)*2)+age,lifetable,13,1),IF(male=1,VLOOKUP((($A$5:$A$1570/'Life tables'!$I$2)*2)+age,lifetable,10,1),"error"))</f>
        <v>1.1900158768971547E-3</v>
      </c>
      <c r="F974" s="96">
        <f t="shared" si="276"/>
        <v>60.234407855478878</v>
      </c>
      <c r="G974" s="96">
        <f t="shared" si="288"/>
        <v>6.0506723327529741</v>
      </c>
      <c r="H974" s="96">
        <f t="shared" si="277"/>
        <v>0.34555894900048378</v>
      </c>
      <c r="I974" s="96">
        <f t="shared" si="278"/>
        <v>0.13846220277754442</v>
      </c>
      <c r="J974" s="96">
        <f t="shared" si="289"/>
        <v>7.9456290680766845E-2</v>
      </c>
      <c r="K974" s="96">
        <f t="shared" si="279"/>
        <v>0.14468527243318632</v>
      </c>
      <c r="L974" s="96">
        <f t="shared" si="280"/>
        <v>53.47557280783392</v>
      </c>
      <c r="M974" s="96">
        <f t="shared" si="281"/>
        <v>331.76521603412067</v>
      </c>
      <c r="N974" s="96">
        <f t="shared" si="290"/>
        <v>31.949709115722413</v>
      </c>
      <c r="O974" s="96">
        <f t="shared" si="282"/>
        <v>0.76263624483981474</v>
      </c>
      <c r="P974" s="96">
        <f t="shared" si="283"/>
        <v>0.76263624483981474</v>
      </c>
      <c r="Q974" s="96">
        <f t="shared" si="291"/>
        <v>0.43464163407208667</v>
      </c>
      <c r="R974" s="96">
        <f t="shared" si="274"/>
        <v>5.9782384365913488E-2</v>
      </c>
      <c r="S974" s="96">
        <f t="shared" si="284"/>
        <v>297.79581041028064</v>
      </c>
      <c r="T974" s="96">
        <f t="shared" si="285"/>
        <v>222.36627100810114</v>
      </c>
      <c r="U974" s="96">
        <f t="shared" si="286"/>
        <v>386.35267068385247</v>
      </c>
      <c r="V974" s="32">
        <f t="shared" si="287"/>
        <v>1000.0000000000011</v>
      </c>
      <c r="W974" s="100">
        <f>IF(A974=1,((cPH1_+cPHr+(cNES*L974+(cNES+cOSEX)*G974+(cNES+cEREX)*H974+(cNES+cHOEX)*I974+(cNES+cNES)*S974+(cNES+cOSEX)*N974+(cNES+cEREX)*O974+(cNES+cHOEX)*P974)))/(1+cDR)^(A$6:A$65537 + 0.5),(cPHr+(cNES*L974+(cNES+cOSEX)*G974+(cNES+cEREX)*H974+(cNES+cHOEX)*I974+(cNES+cNES)*S974+(cNES+cOSEX)*N974+(cNES+cEREX)*O974+(cNES+cHOEX)*P974))/(1+cDR)^(((cycle + 0.5)/('Life tables'!$I$2/2))))</f>
        <v>10823.032981226543</v>
      </c>
      <c r="X974" s="107">
        <f>((L974+G974+H974+I974+N974+O974+P974+S974)/('Life tables'!$I$2/2))/(1+oDR)^(((cycle + 0.5)/('Life tables'!$I$2/2)))</f>
        <v>8.6322429131098115</v>
      </c>
      <c r="Y974" s="31">
        <f>((uNES*L974+ uOCEX*G974+uEREX*H974+uHOEX*I974+uNES*S974+ uOCEX*N974+uEREX*O974+uHOEX*P974)/('Life tables'!$I$2/2))/(1+oDR)^(((cycle + 0.5)/('Life tables'!$I$2/2)))</f>
        <v>5.6892032627589879</v>
      </c>
      <c r="Z974" s="100">
        <f t="shared" si="275"/>
        <v>94277.727468635858</v>
      </c>
      <c r="AA974" s="107">
        <f>((L974+G974+H974+I974+N974+O974+P974+S974)/('Life tables'!$I$2/2))</f>
        <v>15.008028257271752</v>
      </c>
      <c r="AB974" s="31">
        <f>((uNES*L974+ uOCEX*G974+uEREX*H974+uHOEX*I974+uNES*S974+ uOCEX*N974+uEREX*O974+uHOEX*P974)/('Life tables'!$I$2/2))</f>
        <v>9.8912558634300058</v>
      </c>
    </row>
    <row r="975" spans="1:28" x14ac:dyDescent="0.25">
      <c r="A975" s="4">
        <v>969</v>
      </c>
      <c r="C975" s="105">
        <f>IF(male=0,VLOOKUP((($A$5:$A$1570/'Life tables'!$I$2)*2)+age,lifetable,13,1),IF(male=1,VLOOKUP((($A$5:$A$1570/'Life tables'!$I$2)*2)+age,lifetable,10,1),"error"))</f>
        <v>1.1900158768971547E-3</v>
      </c>
      <c r="F975" s="96">
        <f t="shared" si="276"/>
        <v>60.123935414816543</v>
      </c>
      <c r="G975" s="96">
        <f t="shared" si="288"/>
        <v>6.0395751448823631</v>
      </c>
      <c r="H975" s="96">
        <f t="shared" si="277"/>
        <v>0.34492517933547129</v>
      </c>
      <c r="I975" s="96">
        <f t="shared" si="278"/>
        <v>0.13820825726658301</v>
      </c>
      <c r="J975" s="96">
        <f t="shared" si="289"/>
        <v>7.9310564497510574E-2</v>
      </c>
      <c r="K975" s="96">
        <f t="shared" si="279"/>
        <v>0.14441991355040393</v>
      </c>
      <c r="L975" s="96">
        <f t="shared" si="280"/>
        <v>53.377496355284208</v>
      </c>
      <c r="M975" s="96">
        <f t="shared" si="281"/>
        <v>331.15712289323102</v>
      </c>
      <c r="N975" s="96">
        <f t="shared" si="290"/>
        <v>31.891148428743428</v>
      </c>
      <c r="O975" s="96">
        <f t="shared" si="282"/>
        <v>0.76123840731174419</v>
      </c>
      <c r="P975" s="96">
        <f t="shared" si="283"/>
        <v>0.76123840731174419</v>
      </c>
      <c r="Q975" s="96">
        <f t="shared" si="291"/>
        <v>0.43384497853482529</v>
      </c>
      <c r="R975" s="96">
        <f t="shared" si="274"/>
        <v>5.9672809111721681E-2</v>
      </c>
      <c r="S975" s="96">
        <f t="shared" si="284"/>
        <v>297.24997986221757</v>
      </c>
      <c r="T975" s="96">
        <f t="shared" si="285"/>
        <v>222.87942655113346</v>
      </c>
      <c r="U975" s="96">
        <f t="shared" si="286"/>
        <v>386.55676340651462</v>
      </c>
      <c r="V975" s="32">
        <f t="shared" si="287"/>
        <v>1000.0000000000011</v>
      </c>
      <c r="W975" s="100">
        <f>IF(A975=1,((cPH1_+cPHr+(cNES*L975+(cNES+cOSEX)*G975+(cNES+cEREX)*H975+(cNES+cHOEX)*I975+(cNES+cNES)*S975+(cNES+cOSEX)*N975+(cNES+cEREX)*O975+(cNES+cHOEX)*P975)))/(1+cDR)^(A$6:A$65537 + 0.5),(cPHr+(cNES*L975+(cNES+cOSEX)*G975+(cNES+cEREX)*H975+(cNES+cHOEX)*I975+(cNES+cNES)*S975+(cNES+cOSEX)*N975+(cNES+cEREX)*O975+(cNES+cHOEX)*P975))/(1+cDR)^(((cycle + 0.5)/('Life tables'!$I$2/2))))</f>
        <v>10779.081580276137</v>
      </c>
      <c r="X975" s="107">
        <f>((L975+G975+H975+I975+N975+O975+P975+S975)/('Life tables'!$I$2/2))/(1+oDR)^(((cycle + 0.5)/('Life tables'!$I$2/2)))</f>
        <v>8.6115001776992823</v>
      </c>
      <c r="Y975" s="31">
        <f>((uNES*L975+ uOCEX*G975+uEREX*H975+uHOEX*I975+uNES*S975+ uOCEX*N975+uEREX*O975+uHOEX*P975)/('Life tables'!$I$2/2))/(1+oDR)^(((cycle + 0.5)/('Life tables'!$I$2/2)))</f>
        <v>5.6755324675798011</v>
      </c>
      <c r="Z975" s="100">
        <f t="shared" si="275"/>
        <v>94104.960676421746</v>
      </c>
      <c r="AA975" s="107">
        <f>((L975+G975+H975+I975+N975+O975+P975+S975)/('Life tables'!$I$2/2))</f>
        <v>14.980517387500624</v>
      </c>
      <c r="AB975" s="31">
        <f>((uNES*L975+ uOCEX*G975+uEREX*H975+uHOEX*I975+uNES*S975+ uOCEX*N975+uEREX*O975+uHOEX*P975)/('Life tables'!$I$2/2))</f>
        <v>9.8731244335431008</v>
      </c>
    </row>
    <row r="976" spans="1:28" x14ac:dyDescent="0.25">
      <c r="A976" s="4">
        <v>970</v>
      </c>
      <c r="C976" s="105">
        <f>IF(male=0,VLOOKUP((($A$5:$A$1570/'Life tables'!$I$2)*2)+age,lifetable,13,1),IF(male=1,VLOOKUP((($A$5:$A$1570/'Life tables'!$I$2)*2)+age,lifetable,10,1),"error"))</f>
        <v>1.1900158768971547E-3</v>
      </c>
      <c r="F976" s="96">
        <f t="shared" si="276"/>
        <v>60.013668274826692</v>
      </c>
      <c r="G976" s="96">
        <f t="shared" si="288"/>
        <v>6.0284985798939728</v>
      </c>
      <c r="H976" s="96">
        <f t="shared" si="277"/>
        <v>0.34429258746048175</v>
      </c>
      <c r="I976" s="96">
        <f t="shared" si="278"/>
        <v>0.13795478368494496</v>
      </c>
      <c r="J976" s="96">
        <f t="shared" si="289"/>
        <v>7.9165109130063596E-2</v>
      </c>
      <c r="K976" s="96">
        <f t="shared" si="279"/>
        <v>0.14415504780741964</v>
      </c>
      <c r="L976" s="96">
        <f t="shared" si="280"/>
        <v>53.279602166849813</v>
      </c>
      <c r="M976" s="96">
        <f t="shared" si="281"/>
        <v>330.55014176752638</v>
      </c>
      <c r="N976" s="96">
        <f t="shared" si="290"/>
        <v>31.832694831236079</v>
      </c>
      <c r="O976" s="96">
        <f t="shared" si="282"/>
        <v>0.75984312599826132</v>
      </c>
      <c r="P976" s="96">
        <f t="shared" si="283"/>
        <v>0.75984312599826132</v>
      </c>
      <c r="Q976" s="96">
        <f t="shared" si="291"/>
        <v>0.43304977983533288</v>
      </c>
      <c r="R976" s="96">
        <f t="shared" si="274"/>
        <v>5.9563434236942769E-2</v>
      </c>
      <c r="S976" s="96">
        <f t="shared" si="284"/>
        <v>296.7051474702215</v>
      </c>
      <c r="T976" s="96">
        <f t="shared" si="285"/>
        <v>223.39164144009885</v>
      </c>
      <c r="U976" s="96">
        <f t="shared" si="286"/>
        <v>386.76048188855896</v>
      </c>
      <c r="V976" s="32">
        <f t="shared" si="287"/>
        <v>1000.0000000000011</v>
      </c>
      <c r="W976" s="100">
        <f>IF(A976=1,((cPH1_+cPHr+(cNES*L976+(cNES+cOSEX)*G976+(cNES+cEREX)*H976+(cNES+cHOEX)*I976+(cNES+cNES)*S976+(cNES+cOSEX)*N976+(cNES+cEREX)*O976+(cNES+cHOEX)*P976)))/(1+cDR)^(A$6:A$65537 + 0.5),(cPHr+(cNES*L976+(cNES+cOSEX)*G976+(cNES+cEREX)*H976+(cNES+cHOEX)*I976+(cNES+cNES)*S976+(cNES+cOSEX)*N976+(cNES+cEREX)*O976+(cNES+cHOEX)*P976))/(1+cDR)^(((cycle + 0.5)/('Life tables'!$I$2/2))))</f>
        <v>10735.308645213883</v>
      </c>
      <c r="X976" s="107">
        <f>((L976+G976+H976+I976+N976+O976+P976+S976)/('Life tables'!$I$2/2))/(1+oDR)^(((cycle + 0.5)/('Life tables'!$I$2/2)))</f>
        <v>8.5908072884946911</v>
      </c>
      <c r="Y976" s="31">
        <f>((uNES*L976+ uOCEX*G976+uEREX*H976+uHOEX*I976+uNES*S976+ uOCEX*N976+uEREX*O976+uHOEX*P976)/('Life tables'!$I$2/2))/(1+oDR)^(((cycle + 0.5)/('Life tables'!$I$2/2)))</f>
        <v>5.661894524178793</v>
      </c>
      <c r="Z976" s="100">
        <f t="shared" si="275"/>
        <v>93932.510336277803</v>
      </c>
      <c r="AA976" s="107">
        <f>((L976+G976+H976+I976+N976+O976+P976+S976)/('Life tables'!$I$2/2))</f>
        <v>14.953056952004715</v>
      </c>
      <c r="AB976" s="31">
        <f>((uNES*L976+ uOCEX*G976+uEREX*H976+uHOEX*I976+uNES*S976+ uOCEX*N976+uEREX*O976+uHOEX*P976)/('Life tables'!$I$2/2))</f>
        <v>9.8550262429555655</v>
      </c>
    </row>
    <row r="977" spans="1:28" x14ac:dyDescent="0.25">
      <c r="A977" s="4">
        <v>971</v>
      </c>
      <c r="C977" s="105">
        <f>IF(male=0,VLOOKUP((($A$5:$A$1570/'Life tables'!$I$2)*2)+age,lifetable,13,1),IF(male=1,VLOOKUP((($A$5:$A$1570/'Life tables'!$I$2)*2)+age,lifetable,10,1),"error"))</f>
        <v>1.1900158768971547E-3</v>
      </c>
      <c r="F977" s="96">
        <f t="shared" si="276"/>
        <v>59.903605925575135</v>
      </c>
      <c r="G977" s="96">
        <f t="shared" si="288"/>
        <v>6.0174425865638481</v>
      </c>
      <c r="H977" s="96">
        <f t="shared" si="277"/>
        <v>0.34366117045007227</v>
      </c>
      <c r="I977" s="96">
        <f t="shared" si="278"/>
        <v>0.137701780860433</v>
      </c>
      <c r="J977" s="96">
        <f t="shared" si="289"/>
        <v>7.9019923905762526E-2</v>
      </c>
      <c r="K977" s="96">
        <f t="shared" si="279"/>
        <v>0.14389067397935271</v>
      </c>
      <c r="L977" s="96">
        <f t="shared" si="280"/>
        <v>53.181889789815671</v>
      </c>
      <c r="M977" s="96">
        <f t="shared" si="281"/>
        <v>329.94427074576822</v>
      </c>
      <c r="N977" s="96">
        <f t="shared" si="290"/>
        <v>31.774348139143957</v>
      </c>
      <c r="O977" s="96">
        <f t="shared" si="282"/>
        <v>0.75845039650595858</v>
      </c>
      <c r="P977" s="96">
        <f t="shared" si="283"/>
        <v>0.75845039650595858</v>
      </c>
      <c r="Q977" s="96">
        <f t="shared" si="291"/>
        <v>0.43225603546971858</v>
      </c>
      <c r="R977" s="96">
        <f t="shared" si="274"/>
        <v>5.9454259397181422E-2</v>
      </c>
      <c r="S977" s="96">
        <f t="shared" si="284"/>
        <v>296.16131151874544</v>
      </c>
      <c r="T977" s="96">
        <f t="shared" si="285"/>
        <v>223.90291739947432</v>
      </c>
      <c r="U977" s="96">
        <f t="shared" si="286"/>
        <v>386.96382682193547</v>
      </c>
      <c r="V977" s="32">
        <f t="shared" si="287"/>
        <v>1000.0000000000011</v>
      </c>
      <c r="W977" s="100">
        <f>IF(A977=1,((cPH1_+cPHr+(cNES*L977+(cNES+cOSEX)*G977+(cNES+cEREX)*H977+(cNES+cHOEX)*I977+(cNES+cNES)*S977+(cNES+cOSEX)*N977+(cNES+cEREX)*O977+(cNES+cHOEX)*P977)))/(1+cDR)^(A$6:A$65537 + 0.5),(cPHr+(cNES*L977+(cNES+cOSEX)*G977+(cNES+cEREX)*H977+(cNES+cHOEX)*I977+(cNES+cNES)*S977+(cNES+cOSEX)*N977+(cNES+cEREX)*O977+(cNES+cHOEX)*P977))/(1+cDR)^(((cycle + 0.5)/('Life tables'!$I$2/2))))</f>
        <v>10691.713452677242</v>
      </c>
      <c r="X977" s="107">
        <f>((L977+G977+H977+I977+N977+O977+P977+S977)/('Life tables'!$I$2/2))/(1+oDR)^(((cycle + 0.5)/('Life tables'!$I$2/2)))</f>
        <v>8.5701641255807779</v>
      </c>
      <c r="Y977" s="31">
        <f>((uNES*L977+ uOCEX*G977+uEREX*H977+uHOEX*I977+uNES*S977+ uOCEX*N977+uEREX*O977+uHOEX*P977)/('Life tables'!$I$2/2))/(1+oDR)^(((cycle + 0.5)/('Life tables'!$I$2/2)))</f>
        <v>5.64828935352784</v>
      </c>
      <c r="Z977" s="100">
        <f t="shared" si="275"/>
        <v>93760.375879663843</v>
      </c>
      <c r="AA977" s="107">
        <f>((L977+G977+H977+I977+N977+O977+P977+S977)/('Life tables'!$I$2/2))</f>
        <v>14.925646858099237</v>
      </c>
      <c r="AB977" s="31">
        <f>((uNES*L977+ uOCEX*G977+uEREX*H977+uHOEX*I977+uNES*S977+ uOCEX*N977+uEREX*O977+uHOEX*P977)/('Life tables'!$I$2/2))</f>
        <v>9.8369612305884608</v>
      </c>
    </row>
    <row r="978" spans="1:28" x14ac:dyDescent="0.25">
      <c r="A978" s="4">
        <v>972</v>
      </c>
      <c r="C978" s="105">
        <f>IF(male=0,VLOOKUP((($A$5:$A$1570/'Life tables'!$I$2)*2)+age,lifetable,13,1),IF(male=1,VLOOKUP((($A$5:$A$1570/'Life tables'!$I$2)*2)+age,lifetable,10,1),"error"))</f>
        <v>1.1900158768971547E-3</v>
      </c>
      <c r="F978" s="96">
        <f t="shared" si="276"/>
        <v>59.793747864444299</v>
      </c>
      <c r="G978" s="96">
        <f t="shared" si="288"/>
        <v>6.0064071144030011</v>
      </c>
      <c r="H978" s="96">
        <f t="shared" si="277"/>
        <v>0.34303092542077462</v>
      </c>
      <c r="I978" s="96">
        <f t="shared" si="278"/>
        <v>0.13744924763766866</v>
      </c>
      <c r="J978" s="96">
        <f t="shared" si="289"/>
        <v>7.8875008161595483E-2</v>
      </c>
      <c r="K978" s="96">
        <f t="shared" si="279"/>
        <v>0.14362679085889715</v>
      </c>
      <c r="L978" s="96">
        <f t="shared" si="280"/>
        <v>53.084358777962365</v>
      </c>
      <c r="M978" s="96">
        <f t="shared" si="281"/>
        <v>329.33950791414702</v>
      </c>
      <c r="N978" s="96">
        <f t="shared" si="290"/>
        <v>31.716108168163061</v>
      </c>
      <c r="O978" s="96">
        <f t="shared" si="282"/>
        <v>0.75706021443551863</v>
      </c>
      <c r="P978" s="96">
        <f t="shared" si="283"/>
        <v>0.75706021443551863</v>
      </c>
      <c r="Q978" s="96">
        <f t="shared" si="291"/>
        <v>0.43146374293072354</v>
      </c>
      <c r="R978" s="96">
        <f t="shared" si="274"/>
        <v>5.9345284247579011E-2</v>
      </c>
      <c r="S978" s="96">
        <f t="shared" si="284"/>
        <v>295.61847028993463</v>
      </c>
      <c r="T978" s="96">
        <f t="shared" si="285"/>
        <v>224.41325615056664</v>
      </c>
      <c r="U978" s="96">
        <f t="shared" si="286"/>
        <v>387.16679889704193</v>
      </c>
      <c r="V978" s="32">
        <f t="shared" si="287"/>
        <v>1000.0000000000011</v>
      </c>
      <c r="W978" s="100">
        <f>IF(A978=1,((cPH1_+cPHr+(cNES*L978+(cNES+cOSEX)*G978+(cNES+cEREX)*H978+(cNES+cHOEX)*I978+(cNES+cNES)*S978+(cNES+cOSEX)*N978+(cNES+cEREX)*O978+(cNES+cHOEX)*P978)))/(1+cDR)^(A$6:A$65537 + 0.5),(cPHr+(cNES*L978+(cNES+cOSEX)*G978+(cNES+cEREX)*H978+(cNES+cHOEX)*I978+(cNES+cNES)*S978+(cNES+cOSEX)*N978+(cNES+cEREX)*O978+(cNES+cHOEX)*P978))/(1+cDR)^(((cycle + 0.5)/('Life tables'!$I$2/2))))</f>
        <v>10648.295282169549</v>
      </c>
      <c r="X978" s="107">
        <f>((L978+G978+H978+I978+N978+O978+P978+S978)/('Life tables'!$I$2/2))/(1+oDR)^(((cycle + 0.5)/('Life tables'!$I$2/2)))</f>
        <v>8.5495705693371011</v>
      </c>
      <c r="Y978" s="31">
        <f>((uNES*L978+ uOCEX*G978+uEREX*H978+uHOEX*I978+uNES*S978+ uOCEX*N978+uEREX*O978+uHOEX*P978)/('Life tables'!$I$2/2))/(1+oDR)^(((cycle + 0.5)/('Life tables'!$I$2/2)))</f>
        <v>5.634716876792945</v>
      </c>
      <c r="Z978" s="100">
        <f t="shared" si="275"/>
        <v>93588.556738530664</v>
      </c>
      <c r="AA978" s="107">
        <f>((L978+G978+H978+I978+N978+O978+P978+S978)/('Life tables'!$I$2/2))</f>
        <v>14.898287013280525</v>
      </c>
      <c r="AB978" s="31">
        <f>((uNES*L978+ uOCEX*G978+uEREX*H978+uHOEX*I978+uNES*S978+ uOCEX*N978+uEREX*O978+uHOEX*P978)/('Life tables'!$I$2/2))</f>
        <v>9.8189293354819203</v>
      </c>
    </row>
    <row r="979" spans="1:28" x14ac:dyDescent="0.25">
      <c r="A979" s="4">
        <v>973</v>
      </c>
      <c r="C979" s="105">
        <f>IF(male=0,VLOOKUP((($A$5:$A$1570/'Life tables'!$I$2)*2)+age,lifetable,13,1),IF(male=1,VLOOKUP((($A$5:$A$1570/'Life tables'!$I$2)*2)+age,lifetable,10,1),"error"))</f>
        <v>1.1900158768971547E-3</v>
      </c>
      <c r="F979" s="96">
        <f t="shared" si="276"/>
        <v>59.684093595815078</v>
      </c>
      <c r="G979" s="96">
        <f t="shared" si="288"/>
        <v>5.9953921136254555</v>
      </c>
      <c r="H979" s="96">
        <f t="shared" si="277"/>
        <v>0.34240184952927011</v>
      </c>
      <c r="I979" s="96">
        <f t="shared" si="278"/>
        <v>0.13719718287736105</v>
      </c>
      <c r="J979" s="96">
        <f t="shared" si="289"/>
        <v>7.8730361243782424E-2</v>
      </c>
      <c r="K979" s="96">
        <f t="shared" si="279"/>
        <v>0.14336339725555758</v>
      </c>
      <c r="L979" s="96">
        <f t="shared" si="280"/>
        <v>52.987008691283648</v>
      </c>
      <c r="M979" s="96">
        <f t="shared" si="281"/>
        <v>328.73585135657743</v>
      </c>
      <c r="N979" s="96">
        <f t="shared" si="290"/>
        <v>31.657974733770221</v>
      </c>
      <c r="O979" s="96">
        <f t="shared" si="282"/>
        <v>0.75567257538239241</v>
      </c>
      <c r="P979" s="96">
        <f t="shared" si="283"/>
        <v>0.75567257538239241</v>
      </c>
      <c r="Q979" s="96">
        <f t="shared" si="291"/>
        <v>0.43067289970810735</v>
      </c>
      <c r="R979" s="96">
        <f t="shared" si="274"/>
        <v>5.9236508442866799E-2</v>
      </c>
      <c r="S979" s="96">
        <f t="shared" si="284"/>
        <v>295.07662206389148</v>
      </c>
      <c r="T979" s="96">
        <f t="shared" si="285"/>
        <v>224.92265941151854</v>
      </c>
      <c r="U979" s="96">
        <f t="shared" si="286"/>
        <v>387.36939880274036</v>
      </c>
      <c r="V979" s="32">
        <f t="shared" si="287"/>
        <v>1000.0000000000011</v>
      </c>
      <c r="W979" s="100">
        <f>IF(A979=1,((cPH1_+cPHr+(cNES*L979+(cNES+cOSEX)*G979+(cNES+cEREX)*H979+(cNES+cHOEX)*I979+(cNES+cNES)*S979+(cNES+cOSEX)*N979+(cNES+cEREX)*O979+(cNES+cHOEX)*P979)))/(1+cDR)^(A$6:A$65537 + 0.5),(cPHr+(cNES*L979+(cNES+cOSEX)*G979+(cNES+cEREX)*H979+(cNES+cHOEX)*I979+(cNES+cNES)*S979+(cNES+cOSEX)*N979+(cNES+cEREX)*O979+(cNES+cHOEX)*P979))/(1+cDR)^(((cycle + 0.5)/('Life tables'!$I$2/2))))</f>
        <v>10605.053416051993</v>
      </c>
      <c r="X979" s="107">
        <f>((L979+G979+H979+I979+N979+O979+P979+S979)/('Life tables'!$I$2/2))/(1+oDR)^(((cycle + 0.5)/('Life tables'!$I$2/2)))</f>
        <v>8.5290265004370234</v>
      </c>
      <c r="Y979" s="31">
        <f>((uNES*L979+ uOCEX*G979+uEREX*H979+uHOEX*I979+uNES*S979+ uOCEX*N979+uEREX*O979+uHOEX*P979)/('Life tables'!$I$2/2))/(1+oDR)^(((cycle + 0.5)/('Life tables'!$I$2/2)))</f>
        <v>5.6211770153335738</v>
      </c>
      <c r="Z979" s="100">
        <f t="shared" si="275"/>
        <v>93417.052345345495</v>
      </c>
      <c r="AA979" s="107">
        <f>((L979+G979+H979+I979+N979+O979+P979+S979)/('Life tables'!$I$2/2))</f>
        <v>14.870977325225187</v>
      </c>
      <c r="AB979" s="31">
        <f>((uNES*L979+ uOCEX*G979+uEREX*H979+uHOEX*I979+uNES*S979+ uOCEX*N979+uEREX*O979+uHOEX*P979)/('Life tables'!$I$2/2))</f>
        <v>9.8009304967946029</v>
      </c>
    </row>
    <row r="980" spans="1:28" x14ac:dyDescent="0.25">
      <c r="A980" s="4">
        <v>974</v>
      </c>
      <c r="C980" s="105">
        <f>IF(male=0,VLOOKUP((($A$5:$A$1570/'Life tables'!$I$2)*2)+age,lifetable,13,1),IF(male=1,VLOOKUP((($A$5:$A$1570/'Life tables'!$I$2)*2)+age,lifetable,10,1),"error"))</f>
        <v>1.1900158768971547E-3</v>
      </c>
      <c r="F980" s="96">
        <f t="shared" si="276"/>
        <v>59.574642630763599</v>
      </c>
      <c r="G980" s="96">
        <f t="shared" si="288"/>
        <v>5.984397535117786</v>
      </c>
      <c r="H980" s="96">
        <f t="shared" si="277"/>
        <v>0.34177393997064998</v>
      </c>
      <c r="I980" s="96">
        <f t="shared" si="278"/>
        <v>0.13694558545560973</v>
      </c>
      <c r="J980" s="96">
        <f t="shared" si="289"/>
        <v>7.8585982507375057E-2</v>
      </c>
      <c r="K980" s="96">
        <f t="shared" si="279"/>
        <v>0.14310049199492075</v>
      </c>
      <c r="L980" s="96">
        <f t="shared" si="280"/>
        <v>52.889839095717257</v>
      </c>
      <c r="M980" s="96">
        <f t="shared" si="281"/>
        <v>328.13329915497866</v>
      </c>
      <c r="N980" s="96">
        <f t="shared" si="290"/>
        <v>31.599947651250094</v>
      </c>
      <c r="O980" s="96">
        <f t="shared" si="282"/>
        <v>0.75428747493744397</v>
      </c>
      <c r="P980" s="96">
        <f t="shared" si="283"/>
        <v>0.75428747493744397</v>
      </c>
      <c r="Q980" s="96">
        <f t="shared" si="291"/>
        <v>0.42988350328901531</v>
      </c>
      <c r="R980" s="96">
        <f t="shared" si="274"/>
        <v>5.9127931637416524E-2</v>
      </c>
      <c r="S980" s="96">
        <f t="shared" si="284"/>
        <v>294.53576511892726</v>
      </c>
      <c r="T980" s="96">
        <f t="shared" si="285"/>
        <v>225.43112889731492</v>
      </c>
      <c r="U980" s="96">
        <f t="shared" si="286"/>
        <v>387.5716272263727</v>
      </c>
      <c r="V980" s="32">
        <f t="shared" si="287"/>
        <v>1000.0000000000011</v>
      </c>
      <c r="W980" s="100">
        <f>IF(A980=1,((cPH1_+cPHr+(cNES*L980+(cNES+cOSEX)*G980+(cNES+cEREX)*H980+(cNES+cHOEX)*I980+(cNES+cNES)*S980+(cNES+cOSEX)*N980+(cNES+cEREX)*O980+(cNES+cHOEX)*P980)))/(1+cDR)^(A$6:A$65537 + 0.5),(cPHr+(cNES*L980+(cNES+cOSEX)*G980+(cNES+cEREX)*H980+(cNES+cHOEX)*I980+(cNES+cNES)*S980+(cNES+cOSEX)*N980+(cNES+cEREX)*O980+(cNES+cHOEX)*P980))/(1+cDR)^(((cycle + 0.5)/('Life tables'!$I$2/2))))</f>
        <v>10561.987139535437</v>
      </c>
      <c r="X980" s="107">
        <f>((L980+G980+H980+I980+N980+O980+P980+S980)/('Life tables'!$I$2/2))/(1+oDR)^(((cycle + 0.5)/('Life tables'!$I$2/2)))</f>
        <v>8.5085317998466934</v>
      </c>
      <c r="Y980" s="31">
        <f>((uNES*L980+ uOCEX*G980+uEREX*H980+uHOEX*I980+uNES*S980+ uOCEX*N980+uEREX*O980+uHOEX*P980)/('Life tables'!$I$2/2))/(1+oDR)^(((cycle + 0.5)/('Life tables'!$I$2/2)))</f>
        <v>5.6076696907019956</v>
      </c>
      <c r="Z980" s="100">
        <f t="shared" si="275"/>
        <v>93245.86213311617</v>
      </c>
      <c r="AA980" s="107">
        <f>((L980+G980+H980+I980+N980+O980+P980+S980)/('Life tables'!$I$2/2))</f>
        <v>14.843717701789258</v>
      </c>
      <c r="AB980" s="31">
        <f>((uNES*L980+ uOCEX*G980+uEREX*H980+uHOEX*I980+uNES*S980+ uOCEX*N980+uEREX*O980+uHOEX*P980)/('Life tables'!$I$2/2))</f>
        <v>9.7829646538031501</v>
      </c>
    </row>
    <row r="981" spans="1:28" x14ac:dyDescent="0.25">
      <c r="A981" s="4">
        <v>975</v>
      </c>
      <c r="C981" s="105">
        <f>IF(male=0,VLOOKUP((($A$5:$A$1570/'Life tables'!$I$2)*2)+age,lifetable,13,1),IF(male=1,VLOOKUP((($A$5:$A$1570/'Life tables'!$I$2)*2)+age,lifetable,10,1),"error"))</f>
        <v>1.1900158768971547E-3</v>
      </c>
      <c r="F981" s="96">
        <f t="shared" si="276"/>
        <v>59.465394486772645</v>
      </c>
      <c r="G981" s="96">
        <f t="shared" si="288"/>
        <v>5.9734233304101263</v>
      </c>
      <c r="H981" s="96">
        <f t="shared" si="277"/>
        <v>0.34114719397675985</v>
      </c>
      <c r="I981" s="96">
        <f t="shared" si="278"/>
        <v>0.13669445426324142</v>
      </c>
      <c r="J981" s="96">
        <f t="shared" si="289"/>
        <v>7.844187131587621E-2</v>
      </c>
      <c r="K981" s="96">
        <f t="shared" si="279"/>
        <v>0.14283807391796255</v>
      </c>
      <c r="L981" s="96">
        <f t="shared" si="280"/>
        <v>52.792849562888676</v>
      </c>
      <c r="M981" s="96">
        <f t="shared" si="281"/>
        <v>327.53184938954087</v>
      </c>
      <c r="N981" s="96">
        <f t="shared" si="290"/>
        <v>31.542026735720842</v>
      </c>
      <c r="O981" s="96">
        <f t="shared" si="282"/>
        <v>0.75290490868756299</v>
      </c>
      <c r="P981" s="96">
        <f t="shared" si="283"/>
        <v>0.75290490868756299</v>
      </c>
      <c r="Q981" s="96">
        <f t="shared" si="291"/>
        <v>0.42909555115832759</v>
      </c>
      <c r="R981" s="96">
        <f t="shared" si="274"/>
        <v>5.9019553485288333E-2</v>
      </c>
      <c r="S981" s="96">
        <f t="shared" si="284"/>
        <v>293.99589773180128</v>
      </c>
      <c r="T981" s="96">
        <f t="shared" si="285"/>
        <v>225.93866631978912</v>
      </c>
      <c r="U981" s="96">
        <f t="shared" si="286"/>
        <v>387.77348485377593</v>
      </c>
      <c r="V981" s="32">
        <f t="shared" si="287"/>
        <v>1000.0000000000011</v>
      </c>
      <c r="W981" s="100">
        <f>IF(A981=1,((cPH1_+cPHr+(cNES*L981+(cNES+cOSEX)*G981+(cNES+cEREX)*H981+(cNES+cHOEX)*I981+(cNES+cNES)*S981+(cNES+cOSEX)*N981+(cNES+cEREX)*O981+(cNES+cHOEX)*P981)))/(1+cDR)^(A$6:A$65537 + 0.5),(cPHr+(cNES*L981+(cNES+cOSEX)*G981+(cNES+cEREX)*H981+(cNES+cHOEX)*I981+(cNES+cNES)*S981+(cNES+cOSEX)*N981+(cNES+cEREX)*O981+(cNES+cHOEX)*P981))/(1+cDR)^(((cycle + 0.5)/('Life tables'!$I$2/2))))</f>
        <v>10519.095740672035</v>
      </c>
      <c r="X981" s="107">
        <f>((L981+G981+H981+I981+N981+O981+P981+S981)/('Life tables'!$I$2/2))/(1+oDR)^(((cycle + 0.5)/('Life tables'!$I$2/2)))</f>
        <v>8.4880863488240497</v>
      </c>
      <c r="Y981" s="31">
        <f>((uNES*L981+ uOCEX*G981+uEREX*H981+uHOEX*I981+uNES*S981+ uOCEX*N981+uEREX*O981+uHOEX*P981)/('Life tables'!$I$2/2))/(1+oDR)^(((cycle + 0.5)/('Life tables'!$I$2/2)))</f>
        <v>5.5941948246426261</v>
      </c>
      <c r="Z981" s="100">
        <f t="shared" si="275"/>
        <v>93074.985535413885</v>
      </c>
      <c r="AA981" s="107">
        <f>((L981+G981+H981+I981+N981+O981+P981+S981)/('Life tables'!$I$2/2))</f>
        <v>14.81650805100737</v>
      </c>
      <c r="AB981" s="31">
        <f>((uNES*L981+ uOCEX*G981+uEREX*H981+uHOEX*I981+uNES*S981+ uOCEX*N981+uEREX*O981+uHOEX*P981)/('Life tables'!$I$2/2))</f>
        <v>9.7650317459016449</v>
      </c>
    </row>
    <row r="982" spans="1:28" x14ac:dyDescent="0.25">
      <c r="A982" s="4">
        <v>976</v>
      </c>
      <c r="C982" s="105">
        <f>IF(male=0,VLOOKUP((($A$5:$A$1570/'Life tables'!$I$2)*2)+age,lifetable,13,1),IF(male=1,VLOOKUP((($A$5:$A$1570/'Life tables'!$I$2)*2)+age,lifetable,10,1),"error"))</f>
        <v>1.1900158768971547E-3</v>
      </c>
      <c r="F982" s="96">
        <f t="shared" si="276"/>
        <v>59.356348687456617</v>
      </c>
      <c r="G982" s="96">
        <f t="shared" si="288"/>
        <v>5.9624694516485466</v>
      </c>
      <c r="H982" s="96">
        <f t="shared" si="277"/>
        <v>0.34052160881462168</v>
      </c>
      <c r="I982" s="96">
        <f t="shared" si="278"/>
        <v>0.13644378820517769</v>
      </c>
      <c r="J982" s="96">
        <f t="shared" si="289"/>
        <v>7.8298027040877141E-2</v>
      </c>
      <c r="K982" s="96">
        <f t="shared" si="279"/>
        <v>0.14257614188038717</v>
      </c>
      <c r="L982" s="96">
        <f t="shared" si="280"/>
        <v>52.696039669867005</v>
      </c>
      <c r="M982" s="96">
        <f t="shared" si="281"/>
        <v>326.93150013897952</v>
      </c>
      <c r="N982" s="96">
        <f t="shared" si="290"/>
        <v>31.484211802158594</v>
      </c>
      <c r="O982" s="96">
        <f t="shared" si="282"/>
        <v>0.75152487221624886</v>
      </c>
      <c r="P982" s="96">
        <f t="shared" si="283"/>
        <v>0.75152487221624886</v>
      </c>
      <c r="Q982" s="96">
        <f t="shared" si="291"/>
        <v>0.4283090407989924</v>
      </c>
      <c r="R982" s="96">
        <f t="shared" si="274"/>
        <v>5.8911373640276619E-2</v>
      </c>
      <c r="S982" s="96">
        <f t="shared" si="284"/>
        <v>293.45701817794918</v>
      </c>
      <c r="T982" s="96">
        <f t="shared" si="285"/>
        <v>226.44527338762899</v>
      </c>
      <c r="U982" s="96">
        <f t="shared" si="286"/>
        <v>387.97497236929661</v>
      </c>
      <c r="V982" s="32">
        <f t="shared" si="287"/>
        <v>1000.0000000000011</v>
      </c>
      <c r="W982" s="100">
        <f>IF(A982=1,((cPH1_+cPHr+(cNES*L982+(cNES+cOSEX)*G982+(cNES+cEREX)*H982+(cNES+cHOEX)*I982+(cNES+cNES)*S982+(cNES+cOSEX)*N982+(cNES+cEREX)*O982+(cNES+cHOEX)*P982)))/(1+cDR)^(A$6:A$65537 + 0.5),(cPHr+(cNES*L982+(cNES+cOSEX)*G982+(cNES+cEREX)*H982+(cNES+cHOEX)*I982+(cNES+cNES)*S982+(cNES+cOSEX)*N982+(cNES+cEREX)*O982+(cNES+cHOEX)*P982))/(1+cDR)^(((cycle + 0.5)/('Life tables'!$I$2/2))))</f>
        <v>10476.378510346834</v>
      </c>
      <c r="X982" s="107">
        <f>((L982+G982+H982+I982+N982+O982+P982+S982)/('Life tables'!$I$2/2))/(1+oDR)^(((cycle + 0.5)/('Life tables'!$I$2/2)))</f>
        <v>8.4676900289178416</v>
      </c>
      <c r="Y982" s="31">
        <f>((uNES*L982+ uOCEX*G982+uEREX*H982+uHOEX*I982+uNES*S982+ uOCEX*N982+uEREX*O982+uHOEX*P982)/('Life tables'!$I$2/2))/(1+oDR)^(((cycle + 0.5)/('Life tables'!$I$2/2)))</f>
        <v>5.5807523390914016</v>
      </c>
      <c r="Z982" s="100">
        <f t="shared" si="275"/>
        <v>92904.421986395042</v>
      </c>
      <c r="AA982" s="107">
        <f>((L982+G982+H982+I982+N982+O982+P982+S982)/('Life tables'!$I$2/2))</f>
        <v>14.789348281091986</v>
      </c>
      <c r="AB982" s="31">
        <f>((uNES*L982+ uOCEX*G982+uEREX*H982+uHOEX*I982+uNES*S982+ uOCEX*N982+uEREX*O982+uHOEX*P982)/('Life tables'!$I$2/2))</f>
        <v>9.7471317126011332</v>
      </c>
    </row>
    <row r="983" spans="1:28" x14ac:dyDescent="0.25">
      <c r="A983" s="4">
        <v>977</v>
      </c>
      <c r="C983" s="105">
        <f>IF(male=0,VLOOKUP((($A$5:$A$1570/'Life tables'!$I$2)*2)+age,lifetable,13,1),IF(male=1,VLOOKUP((($A$5:$A$1570/'Life tables'!$I$2)*2)+age,lifetable,10,1),"error"))</f>
        <v>1.1900158768971547E-3</v>
      </c>
      <c r="F983" s="96">
        <f t="shared" si="276"/>
        <v>59.24750476229967</v>
      </c>
      <c r="G983" s="96">
        <f t="shared" si="288"/>
        <v>5.9515358515687469</v>
      </c>
      <c r="H983" s="96">
        <f t="shared" si="277"/>
        <v>0.33989718178493189</v>
      </c>
      <c r="I983" s="96">
        <f t="shared" si="278"/>
        <v>0.1361935861998331</v>
      </c>
      <c r="J983" s="96">
        <f t="shared" si="289"/>
        <v>7.8154449061711859E-2</v>
      </c>
      <c r="K983" s="96">
        <f t="shared" si="279"/>
        <v>0.14231469475199807</v>
      </c>
      <c r="L983" s="96">
        <f t="shared" si="280"/>
        <v>52.599408998932446</v>
      </c>
      <c r="M983" s="96">
        <f t="shared" si="281"/>
        <v>326.33224948077594</v>
      </c>
      <c r="N983" s="96">
        <f t="shared" si="290"/>
        <v>31.426502665420642</v>
      </c>
      <c r="O983" s="96">
        <f t="shared" si="282"/>
        <v>0.75014736110416425</v>
      </c>
      <c r="P983" s="96">
        <f t="shared" si="283"/>
        <v>0.75014736110416425</v>
      </c>
      <c r="Q983" s="96">
        <f t="shared" si="291"/>
        <v>0.42752396969234085</v>
      </c>
      <c r="R983" s="96">
        <f t="shared" si="274"/>
        <v>5.8803391755953435E-2</v>
      </c>
      <c r="S983" s="96">
        <f t="shared" si="284"/>
        <v>292.91912473169867</v>
      </c>
      <c r="T983" s="96">
        <f t="shared" si="285"/>
        <v>226.95095180638305</v>
      </c>
      <c r="U983" s="96">
        <f t="shared" si="286"/>
        <v>388.17609045580457</v>
      </c>
      <c r="V983" s="32">
        <f t="shared" si="287"/>
        <v>1000.0000000000013</v>
      </c>
      <c r="W983" s="100">
        <f>IF(A983=1,((cPH1_+cPHr+(cNES*L983+(cNES+cOSEX)*G983+(cNES+cEREX)*H983+(cNES+cHOEX)*I983+(cNES+cNES)*S983+(cNES+cOSEX)*N983+(cNES+cEREX)*O983+(cNES+cHOEX)*P983)))/(1+cDR)^(A$6:A$65537 + 0.5),(cPHr+(cNES*L983+(cNES+cOSEX)*G983+(cNES+cEREX)*H983+(cNES+cHOEX)*I983+(cNES+cNES)*S983+(cNES+cOSEX)*N983+(cNES+cEREX)*O983+(cNES+cHOEX)*P983))/(1+cDR)^(((cycle + 0.5)/('Life tables'!$I$2/2))))</f>
        <v>10433.834742269129</v>
      </c>
      <c r="X983" s="107">
        <f>((L983+G983+H983+I983+N983+O983+P983+S983)/('Life tables'!$I$2/2))/(1+oDR)^(((cycle + 0.5)/('Life tables'!$I$2/2)))</f>
        <v>8.4473427219666597</v>
      </c>
      <c r="Y983" s="31">
        <f>((uNES*L983+ uOCEX*G983+uEREX*H983+uHOEX*I983+uNES*S983+ uOCEX*N983+uEREX*O983+uHOEX*P983)/('Life tables'!$I$2/2))/(1+oDR)^(((cycle + 0.5)/('Life tables'!$I$2/2)))</f>
        <v>5.5673421561751359</v>
      </c>
      <c r="Z983" s="100">
        <f t="shared" si="275"/>
        <v>92734.170920821634</v>
      </c>
      <c r="AA983" s="107">
        <f>((L983+G983+H983+I983+N983+O983+P983+S983)/('Life tables'!$I$2/2))</f>
        <v>14.762238300432605</v>
      </c>
      <c r="AB983" s="31">
        <f>((uNES*L983+ uOCEX*G983+uEREX*H983+uHOEX*I983+uNES*S983+ uOCEX*N983+uEREX*O983+uHOEX*P983)/('Life tables'!$I$2/2))</f>
        <v>9.7292644935290937</v>
      </c>
    </row>
    <row r="984" spans="1:28" x14ac:dyDescent="0.25">
      <c r="A984" s="4">
        <v>978</v>
      </c>
      <c r="C984" s="105">
        <f>IF(male=0,VLOOKUP((($A$5:$A$1570/'Life tables'!$I$2)*2)+age,lifetable,13,1),IF(male=1,VLOOKUP((($A$5:$A$1570/'Life tables'!$I$2)*2)+age,lifetable,10,1),"error"))</f>
        <v>1.1900158768971547E-3</v>
      </c>
      <c r="F984" s="96">
        <f t="shared" si="276"/>
        <v>59.138862246406291</v>
      </c>
      <c r="G984" s="96">
        <f t="shared" si="288"/>
        <v>5.9406224834709986</v>
      </c>
      <c r="H984" s="96">
        <f t="shared" si="277"/>
        <v>0.33927391022062997</v>
      </c>
      <c r="I984" s="96">
        <f t="shared" si="278"/>
        <v>0.13594384717854174</v>
      </c>
      <c r="J984" s="96">
        <f t="shared" si="289"/>
        <v>7.8011136765128386E-2</v>
      </c>
      <c r="K984" s="96">
        <f t="shared" si="279"/>
        <v>0.1420537314160992</v>
      </c>
      <c r="L984" s="96">
        <f t="shared" si="280"/>
        <v>52.50295713735489</v>
      </c>
      <c r="M984" s="96">
        <f t="shared" si="281"/>
        <v>325.73409549140729</v>
      </c>
      <c r="N984" s="96">
        <f t="shared" si="290"/>
        <v>31.368899140267565</v>
      </c>
      <c r="O984" s="96">
        <f t="shared" si="282"/>
        <v>0.74877237092966331</v>
      </c>
      <c r="P984" s="96">
        <f t="shared" si="283"/>
        <v>0.74877237092966331</v>
      </c>
      <c r="Q984" s="96">
        <f t="shared" si="291"/>
        <v>0.42674033531838901</v>
      </c>
      <c r="R984" s="96">
        <f t="shared" si="274"/>
        <v>5.8695607485709858E-2</v>
      </c>
      <c r="S984" s="96">
        <f t="shared" si="284"/>
        <v>292.38221566647627</v>
      </c>
      <c r="T984" s="96">
        <f t="shared" si="285"/>
        <v>227.45570327846656</v>
      </c>
      <c r="U984" s="96">
        <f t="shared" si="286"/>
        <v>388.37683979470637</v>
      </c>
      <c r="V984" s="32">
        <f t="shared" si="287"/>
        <v>1000.0000000000011</v>
      </c>
      <c r="W984" s="100">
        <f>IF(A984=1,((cPH1_+cPHr+(cNES*L984+(cNES+cOSEX)*G984+(cNES+cEREX)*H984+(cNES+cHOEX)*I984+(cNES+cNES)*S984+(cNES+cOSEX)*N984+(cNES+cEREX)*O984+(cNES+cHOEX)*P984)))/(1+cDR)^(A$6:A$65537 + 0.5),(cPHr+(cNES*L984+(cNES+cOSEX)*G984+(cNES+cEREX)*H984+(cNES+cHOEX)*I984+(cNES+cNES)*S984+(cNES+cOSEX)*N984+(cNES+cEREX)*O984+(cNES+cHOEX)*P984))/(1+cDR)^(((cycle + 0.5)/('Life tables'!$I$2/2))))</f>
        <v>10391.463732963824</v>
      </c>
      <c r="X984" s="107">
        <f>((L984+G984+H984+I984+N984+O984+P984+S984)/('Life tables'!$I$2/2))/(1+oDR)^(((cycle + 0.5)/('Life tables'!$I$2/2)))</f>
        <v>8.427044310098001</v>
      </c>
      <c r="Y984" s="31">
        <f>((uNES*L984+ uOCEX*G984+uEREX*H984+uHOEX*I984+uNES*S984+ uOCEX*N984+uEREX*O984+uHOEX*P984)/('Life tables'!$I$2/2))/(1+oDR)^(((cycle + 0.5)/('Life tables'!$I$2/2)))</f>
        <v>5.5539641982109211</v>
      </c>
      <c r="Z984" s="100">
        <f t="shared" si="275"/>
        <v>92564.231774081025</v>
      </c>
      <c r="AA984" s="107">
        <f>((L984+G984+H984+I984+N984+O984+P984+S984)/('Life tables'!$I$2/2))</f>
        <v>14.735178017595041</v>
      </c>
      <c r="AB984" s="31">
        <f>((uNES*L984+ uOCEX*G984+uEREX*H984+uHOEX*I984+uNES*S984+ uOCEX*N984+uEREX*O984+uHOEX*P984)/('Life tables'!$I$2/2))</f>
        <v>9.7114300284289961</v>
      </c>
    </row>
    <row r="985" spans="1:28" x14ac:dyDescent="0.25">
      <c r="A985" s="4">
        <v>979</v>
      </c>
      <c r="C985" s="105">
        <f>IF(male=0,VLOOKUP((($A$5:$A$1570/'Life tables'!$I$2)*2)+age,lifetable,13,1),IF(male=1,VLOOKUP((($A$5:$A$1570/'Life tables'!$I$2)*2)+age,lifetable,10,1),"error"))</f>
        <v>1.1900158768971547E-3</v>
      </c>
      <c r="F985" s="96">
        <f t="shared" si="276"/>
        <v>59.03042068026371</v>
      </c>
      <c r="G985" s="96">
        <f t="shared" si="288"/>
        <v>5.9297293011962831</v>
      </c>
      <c r="H985" s="96">
        <f t="shared" si="277"/>
        <v>0.33865179148553581</v>
      </c>
      <c r="I985" s="96">
        <f t="shared" si="278"/>
        <v>0.13569457008501118</v>
      </c>
      <c r="J985" s="96">
        <f t="shared" si="289"/>
        <v>7.786808954497515E-2</v>
      </c>
      <c r="K985" s="96">
        <f t="shared" si="279"/>
        <v>0.14179325076892382</v>
      </c>
      <c r="L985" s="96">
        <f t="shared" si="280"/>
        <v>52.406683677182983</v>
      </c>
      <c r="M985" s="96">
        <f t="shared" si="281"/>
        <v>325.13703624656449</v>
      </c>
      <c r="N985" s="96">
        <f t="shared" si="290"/>
        <v>31.311401041384233</v>
      </c>
      <c r="O985" s="96">
        <f t="shared" si="282"/>
        <v>0.74739989726929335</v>
      </c>
      <c r="P985" s="96">
        <f t="shared" si="283"/>
        <v>0.74739989726929335</v>
      </c>
      <c r="Q985" s="96">
        <f t="shared" si="291"/>
        <v>0.42595813515612224</v>
      </c>
      <c r="R985" s="96">
        <f t="shared" si="274"/>
        <v>5.8588020482795294E-2</v>
      </c>
      <c r="S985" s="96">
        <f t="shared" si="284"/>
        <v>291.84628925500277</v>
      </c>
      <c r="T985" s="96">
        <f t="shared" si="285"/>
        <v>227.95952950316766</v>
      </c>
      <c r="U985" s="96">
        <f t="shared" si="286"/>
        <v>388.5772210659581</v>
      </c>
      <c r="V985" s="32">
        <f t="shared" si="287"/>
        <v>1000.0000000000011</v>
      </c>
      <c r="W985" s="100">
        <f>IF(A985=1,((cPH1_+cPHr+(cNES*L985+(cNES+cOSEX)*G985+(cNES+cEREX)*H985+(cNES+cHOEX)*I985+(cNES+cNES)*S985+(cNES+cOSEX)*N985+(cNES+cEREX)*O985+(cNES+cHOEX)*P985)))/(1+cDR)^(A$6:A$65537 + 0.5),(cPHr+(cNES*L985+(cNES+cOSEX)*G985+(cNES+cEREX)*H985+(cNES+cHOEX)*I985+(cNES+cNES)*S985+(cNES+cOSEX)*N985+(cNES+cEREX)*O985+(cNES+cHOEX)*P985))/(1+cDR)^(((cycle + 0.5)/('Life tables'!$I$2/2))))</f>
        <v>10349.264781762611</v>
      </c>
      <c r="X985" s="107">
        <f>((L985+G985+H985+I985+N985+O985+P985+S985)/('Life tables'!$I$2/2))/(1+oDR)^(((cycle + 0.5)/('Life tables'!$I$2/2)))</f>
        <v>8.4067946757273244</v>
      </c>
      <c r="Y985" s="31">
        <f>((uNES*L985+ uOCEX*G985+uEREX*H985+uHOEX*I985+uNES*S985+ uOCEX*N985+uEREX*O985+uHOEX*P985)/('Life tables'!$I$2/2))/(1+oDR)^(((cycle + 0.5)/('Life tables'!$I$2/2)))</f>
        <v>5.5406183877055017</v>
      </c>
      <c r="Z985" s="100">
        <f t="shared" si="275"/>
        <v>92394.603982204164</v>
      </c>
      <c r="AA985" s="107">
        <f>((L985+G985+H985+I985+N985+O985+P985+S985)/('Life tables'!$I$2/2))</f>
        <v>14.708167341320694</v>
      </c>
      <c r="AB985" s="31">
        <f>((uNES*L985+ uOCEX*G985+uEREX*H985+uHOEX*I985+uNES*S985+ uOCEX*N985+uEREX*O985+uHOEX*P985)/('Life tables'!$I$2/2))</f>
        <v>9.6936282571598031</v>
      </c>
    </row>
    <row r="986" spans="1:28" x14ac:dyDescent="0.25">
      <c r="A986" s="4">
        <v>980</v>
      </c>
      <c r="C986" s="105">
        <f>IF(male=0,VLOOKUP((($A$5:$A$1570/'Life tables'!$I$2)*2)+age,lifetable,13,1),IF(male=1,VLOOKUP((($A$5:$A$1570/'Life tables'!$I$2)*2)+age,lifetable,10,1),"error"))</f>
        <v>1.1900158768971547E-3</v>
      </c>
      <c r="F986" s="96">
        <f t="shared" si="276"/>
        <v>58.922179609515638</v>
      </c>
      <c r="G986" s="96">
        <f t="shared" si="288"/>
        <v>5.9188562591035589</v>
      </c>
      <c r="H986" s="96">
        <f t="shared" si="277"/>
        <v>0.33803082297305148</v>
      </c>
      <c r="I986" s="96">
        <f t="shared" si="278"/>
        <v>0.13544575387480226</v>
      </c>
      <c r="J986" s="96">
        <f t="shared" si="289"/>
        <v>7.7725306801902594E-2</v>
      </c>
      <c r="K986" s="96">
        <f t="shared" si="279"/>
        <v>0.14153325171909137</v>
      </c>
      <c r="L986" s="96">
        <f t="shared" si="280"/>
        <v>52.310588215043232</v>
      </c>
      <c r="M986" s="96">
        <f t="shared" si="281"/>
        <v>324.54106982135977</v>
      </c>
      <c r="N986" s="96">
        <f t="shared" si="290"/>
        <v>31.25400818339978</v>
      </c>
      <c r="O986" s="96">
        <f t="shared" si="282"/>
        <v>0.74602993569827081</v>
      </c>
      <c r="P986" s="96">
        <f t="shared" si="283"/>
        <v>0.74602993569827081</v>
      </c>
      <c r="Q986" s="96">
        <f t="shared" si="291"/>
        <v>0.42517736668376854</v>
      </c>
      <c r="R986" s="96">
        <f t="shared" si="274"/>
        <v>5.8480630400354873E-2</v>
      </c>
      <c r="S986" s="96">
        <f t="shared" si="284"/>
        <v>291.31134376947932</v>
      </c>
      <c r="T986" s="96">
        <f t="shared" si="285"/>
        <v>228.46243217665332</v>
      </c>
      <c r="U986" s="96">
        <f t="shared" si="286"/>
        <v>388.77723494807753</v>
      </c>
      <c r="V986" s="32">
        <f t="shared" si="287"/>
        <v>1000.0000000000011</v>
      </c>
      <c r="W986" s="100">
        <f>IF(A986=1,((cPH1_+cPHr+(cNES*L986+(cNES+cOSEX)*G986+(cNES+cEREX)*H986+(cNES+cHOEX)*I986+(cNES+cNES)*S986+(cNES+cOSEX)*N986+(cNES+cEREX)*O986+(cNES+cHOEX)*P986)))/(1+cDR)^(A$6:A$65537 + 0.5),(cPHr+(cNES*L986+(cNES+cOSEX)*G986+(cNES+cEREX)*H986+(cNES+cHOEX)*I986+(cNES+cNES)*S986+(cNES+cOSEX)*N986+(cNES+cEREX)*O986+(cNES+cHOEX)*P986))/(1+cDR)^(((cycle + 0.5)/('Life tables'!$I$2/2))))</f>
        <v>10307.237190795084</v>
      </c>
      <c r="X986" s="107">
        <f>((L986+G986+H986+I986+N986+O986+P986+S986)/('Life tables'!$I$2/2))/(1+oDR)^(((cycle + 0.5)/('Life tables'!$I$2/2)))</f>
        <v>8.3865937015571319</v>
      </c>
      <c r="Y986" s="31">
        <f>((uNES*L986+ uOCEX*G986+uEREX*H986+uHOEX*I986+uNES*S986+ uOCEX*N986+uEREX*O986+uHOEX*P986)/('Life tables'!$I$2/2))/(1+oDR)^(((cycle + 0.5)/('Life tables'!$I$2/2)))</f>
        <v>5.5273046473546819</v>
      </c>
      <c r="Z986" s="100">
        <f t="shared" si="275"/>
        <v>92225.286981883255</v>
      </c>
      <c r="AA986" s="107">
        <f>((L986+G986+H986+I986+N986+O986+P986+S986)/('Life tables'!$I$2/2))</f>
        <v>14.681206180525837</v>
      </c>
      <c r="AB986" s="31">
        <f>((uNES*L986+ uOCEX*G986+uEREX*H986+uHOEX*I986+uNES*S986+ uOCEX*N986+uEREX*O986+uHOEX*P986)/('Life tables'!$I$2/2))</f>
        <v>9.6758591196955397</v>
      </c>
    </row>
    <row r="987" spans="1:28" x14ac:dyDescent="0.25">
      <c r="A987" s="4">
        <v>981</v>
      </c>
      <c r="C987" s="105">
        <f>IF(male=0,VLOOKUP((($A$5:$A$1570/'Life tables'!$I$2)*2)+age,lifetable,13,1),IF(male=1,VLOOKUP((($A$5:$A$1570/'Life tables'!$I$2)*2)+age,lifetable,10,1),"error"))</f>
        <v>1.1900158768971547E-3</v>
      </c>
      <c r="F987" s="96">
        <f t="shared" si="276"/>
        <v>58.814138584746729</v>
      </c>
      <c r="G987" s="96">
        <f t="shared" si="288"/>
        <v>5.9080033120481152</v>
      </c>
      <c r="H987" s="96">
        <f t="shared" si="277"/>
        <v>0.33741100210492481</v>
      </c>
      <c r="I987" s="96">
        <f t="shared" si="278"/>
        <v>0.13519739751483373</v>
      </c>
      <c r="J987" s="96">
        <f t="shared" si="289"/>
        <v>7.7582787943078865E-2</v>
      </c>
      <c r="K987" s="96">
        <f t="shared" si="279"/>
        <v>0.14127373318708961</v>
      </c>
      <c r="L987" s="96">
        <f t="shared" si="280"/>
        <v>52.214670351948683</v>
      </c>
      <c r="M987" s="96">
        <f t="shared" si="281"/>
        <v>323.94619429052358</v>
      </c>
      <c r="N987" s="96">
        <f t="shared" si="290"/>
        <v>31.196720380906577</v>
      </c>
      <c r="O987" s="96">
        <f t="shared" si="282"/>
        <v>0.74466248179093486</v>
      </c>
      <c r="P987" s="96">
        <f t="shared" si="283"/>
        <v>0.74466248179093486</v>
      </c>
      <c r="Q987" s="96">
        <f t="shared" si="291"/>
        <v>0.42439802737905508</v>
      </c>
      <c r="R987" s="96">
        <f t="shared" si="274"/>
        <v>5.837343689146493E-2</v>
      </c>
      <c r="S987" s="96">
        <f t="shared" si="284"/>
        <v>290.77737748176463</v>
      </c>
      <c r="T987" s="96">
        <f t="shared" si="285"/>
        <v>228.96441299197545</v>
      </c>
      <c r="U987" s="96">
        <f t="shared" si="286"/>
        <v>388.97688211815608</v>
      </c>
      <c r="V987" s="32">
        <f t="shared" si="287"/>
        <v>1000.0000000000011</v>
      </c>
      <c r="W987" s="100">
        <f>IF(A987=1,((cPH1_+cPHr+(cNES*L987+(cNES+cOSEX)*G987+(cNES+cEREX)*H987+(cNES+cHOEX)*I987+(cNES+cNES)*S987+(cNES+cOSEX)*N987+(cNES+cEREX)*O987+(cNES+cHOEX)*P987)))/(1+cDR)^(A$6:A$65537 + 0.5),(cPHr+(cNES*L987+(cNES+cOSEX)*G987+(cNES+cEREX)*H987+(cNES+cHOEX)*I987+(cNES+cNES)*S987+(cNES+cOSEX)*N987+(cNES+cEREX)*O987+(cNES+cHOEX)*P987))/(1+cDR)^(((cycle + 0.5)/('Life tables'!$I$2/2))))</f>
        <v>10265.380264979762</v>
      </c>
      <c r="X987" s="107">
        <f>((L987+G987+H987+I987+N987+O987+P987+S987)/('Life tables'!$I$2/2))/(1+oDR)^(((cycle + 0.5)/('Life tables'!$I$2/2)))</f>
        <v>8.3664412705760611</v>
      </c>
      <c r="Y987" s="31">
        <f>((uNES*L987+ uOCEX*G987+uEREX*H987+uHOEX*I987+uNES*S987+ uOCEX*N987+uEREX*O987+uHOEX*P987)/('Life tables'!$I$2/2))/(1+oDR)^(((cycle + 0.5)/('Life tables'!$I$2/2)))</f>
        <v>5.514022900042737</v>
      </c>
      <c r="Z987" s="100">
        <f t="shared" si="275"/>
        <v>92056.280210488316</v>
      </c>
      <c r="AA987" s="107">
        <f>((L987+G987+H987+I987+N987+O987+P987+S987)/('Life tables'!$I$2/2))</f>
        <v>14.654294444300938</v>
      </c>
      <c r="AB987" s="31">
        <f>((uNES*L987+ uOCEX*G987+uEREX*H987+uHOEX*I987+uNES*S987+ uOCEX*N987+uEREX*O987+uHOEX*P987)/('Life tables'!$I$2/2))</f>
        <v>9.6581225561248392</v>
      </c>
    </row>
    <row r="988" spans="1:28" x14ac:dyDescent="0.25">
      <c r="A988" s="4">
        <v>982</v>
      </c>
      <c r="C988" s="105">
        <f>IF(male=0,VLOOKUP((($A$5:$A$1570/'Life tables'!$I$2)*2)+age,lifetable,13,1),IF(male=1,VLOOKUP((($A$5:$A$1570/'Life tables'!$I$2)*2)+age,lifetable,10,1),"error"))</f>
        <v>1.1900158768971547E-3</v>
      </c>
      <c r="F988" s="96">
        <f t="shared" si="276"/>
        <v>58.70629716127727</v>
      </c>
      <c r="G988" s="96">
        <f t="shared" si="288"/>
        <v>5.8971704153609439</v>
      </c>
      <c r="H988" s="96">
        <f t="shared" si="277"/>
        <v>0.33679232633007139</v>
      </c>
      <c r="I988" s="96">
        <f t="shared" si="278"/>
        <v>0.13494949998291023</v>
      </c>
      <c r="J988" s="96">
        <f t="shared" si="289"/>
        <v>7.7440532381918933E-2</v>
      </c>
      <c r="K988" s="96">
        <f t="shared" si="279"/>
        <v>0.1410146941047814</v>
      </c>
      <c r="L988" s="96">
        <f t="shared" si="280"/>
        <v>52.118929693116641</v>
      </c>
      <c r="M988" s="96">
        <f t="shared" si="281"/>
        <v>323.35240772859242</v>
      </c>
      <c r="N988" s="96">
        <f t="shared" si="290"/>
        <v>31.139537448478318</v>
      </c>
      <c r="O988" s="96">
        <f t="shared" si="282"/>
        <v>0.7432975311211788</v>
      </c>
      <c r="P988" s="96">
        <f t="shared" si="283"/>
        <v>0.7432975311211788</v>
      </c>
      <c r="Q988" s="96">
        <f t="shared" si="291"/>
        <v>0.42362011471945527</v>
      </c>
      <c r="R988" s="96">
        <f t="shared" si="274"/>
        <v>5.8266439609166866E-2</v>
      </c>
      <c r="S988" s="96">
        <f t="shared" si="284"/>
        <v>290.24438866354313</v>
      </c>
      <c r="T988" s="96">
        <f t="shared" si="285"/>
        <v>229.46547363907683</v>
      </c>
      <c r="U988" s="96">
        <f t="shared" si="286"/>
        <v>389.17616325187004</v>
      </c>
      <c r="V988" s="32">
        <f t="shared" si="287"/>
        <v>1000.0000000000014</v>
      </c>
      <c r="W988" s="100">
        <f>IF(A988=1,((cPH1_+cPHr+(cNES*L988+(cNES+cOSEX)*G988+(cNES+cEREX)*H988+(cNES+cHOEX)*I988+(cNES+cNES)*S988+(cNES+cOSEX)*N988+(cNES+cEREX)*O988+(cNES+cHOEX)*P988)))/(1+cDR)^(A$6:A$65537 + 0.5),(cPHr+(cNES*L988+(cNES+cOSEX)*G988+(cNES+cEREX)*H988+(cNES+cHOEX)*I988+(cNES+cNES)*S988+(cNES+cOSEX)*N988+(cNES+cEREX)*O988+(cNES+cHOEX)*P988))/(1+cDR)^(((cycle + 0.5)/('Life tables'!$I$2/2))))</f>
        <v>10223.693312015021</v>
      </c>
      <c r="X988" s="107">
        <f>((L988+G988+H988+I988+N988+O988+P988+S988)/('Life tables'!$I$2/2))/(1+oDR)^(((cycle + 0.5)/('Life tables'!$I$2/2)))</f>
        <v>8.3463372660579989</v>
      </c>
      <c r="Y988" s="31">
        <f>((uNES*L988+ uOCEX*G988+uEREX*H988+uHOEX*I988+uNES*S988+ uOCEX*N988+uEREX*O988+uHOEX*P988)/('Life tables'!$I$2/2))/(1+oDR)^(((cycle + 0.5)/('Life tables'!$I$2/2)))</f>
        <v>5.5007730688418208</v>
      </c>
      <c r="Z988" s="100">
        <f t="shared" si="275"/>
        <v>91887.583106082777</v>
      </c>
      <c r="AA988" s="107">
        <f>((L988+G988+H988+I988+N988+O988+P988+S988)/('Life tables'!$I$2/2))</f>
        <v>14.627432041909998</v>
      </c>
      <c r="AB988" s="31">
        <f>((uNES*L988+ uOCEX*G988+uEREX*H988+uHOEX*I988+uNES*S988+ uOCEX*N988+uEREX*O988+uHOEX*P988)/('Life tables'!$I$2/2))</f>
        <v>9.6404185066505192</v>
      </c>
    </row>
    <row r="989" spans="1:28" x14ac:dyDescent="0.25">
      <c r="A989" s="4">
        <v>983</v>
      </c>
      <c r="C989" s="105">
        <f>IF(male=0,VLOOKUP((($A$5:$A$1570/'Life tables'!$I$2)*2)+age,lifetable,13,1),IF(male=1,VLOOKUP((($A$5:$A$1570/'Life tables'!$I$2)*2)+age,lifetable,10,1),"error"))</f>
        <v>1.1900158768971547E-3</v>
      </c>
      <c r="F989" s="96">
        <f t="shared" si="276"/>
        <v>58.598654898967688</v>
      </c>
      <c r="G989" s="96">
        <f t="shared" si="288"/>
        <v>5.8863575248291031</v>
      </c>
      <c r="H989" s="96">
        <f t="shared" si="277"/>
        <v>0.33617479312345339</v>
      </c>
      <c r="I989" s="96">
        <f t="shared" si="278"/>
        <v>0.13470206026727288</v>
      </c>
      <c r="J989" s="96">
        <f t="shared" si="289"/>
        <v>7.7298539537826796E-2</v>
      </c>
      <c r="K989" s="96">
        <f t="shared" si="279"/>
        <v>0.14075613341493526</v>
      </c>
      <c r="L989" s="96">
        <f t="shared" si="280"/>
        <v>52.023365847795098</v>
      </c>
      <c r="M989" s="96">
        <f t="shared" si="281"/>
        <v>322.75970821008673</v>
      </c>
      <c r="N989" s="96">
        <f t="shared" si="290"/>
        <v>31.082459200687151</v>
      </c>
      <c r="O989" s="96">
        <f t="shared" si="282"/>
        <v>0.74193507926285907</v>
      </c>
      <c r="P989" s="96">
        <f t="shared" si="283"/>
        <v>0.74193507926285907</v>
      </c>
      <c r="Q989" s="96">
        <f t="shared" si="291"/>
        <v>0.42284362618242133</v>
      </c>
      <c r="R989" s="96">
        <f t="shared" si="274"/>
        <v>5.8159638206499158E-2</v>
      </c>
      <c r="S989" s="96">
        <f t="shared" si="284"/>
        <v>289.71237558648494</v>
      </c>
      <c r="T989" s="96">
        <f t="shared" si="285"/>
        <v>229.96561580479707</v>
      </c>
      <c r="U989" s="96">
        <f t="shared" si="286"/>
        <v>389.37507902349148</v>
      </c>
      <c r="V989" s="32">
        <f t="shared" si="287"/>
        <v>1000.0000000000013</v>
      </c>
      <c r="W989" s="100">
        <f>IF(A989=1,((cPH1_+cPHr+(cNES*L989+(cNES+cOSEX)*G989+(cNES+cEREX)*H989+(cNES+cHOEX)*I989+(cNES+cNES)*S989+(cNES+cOSEX)*N989+(cNES+cEREX)*O989+(cNES+cHOEX)*P989)))/(1+cDR)^(A$6:A$65537 + 0.5),(cPHr+(cNES*L989+(cNES+cOSEX)*G989+(cNES+cEREX)*H989+(cNES+cHOEX)*I989+(cNES+cNES)*S989+(cNES+cOSEX)*N989+(cNES+cEREX)*O989+(cNES+cHOEX)*P989))/(1+cDR)^(((cycle + 0.5)/('Life tables'!$I$2/2))))</f>
        <v>10182.175642369948</v>
      </c>
      <c r="X989" s="107">
        <f>((L989+G989+H989+I989+N989+O989+P989+S989)/('Life tables'!$I$2/2))/(1+oDR)^(((cycle + 0.5)/('Life tables'!$I$2/2)))</f>
        <v>8.3262815715611822</v>
      </c>
      <c r="Y989" s="31">
        <f>((uNES*L989+ uOCEX*G989+uEREX*H989+uHOEX*I989+uNES*S989+ uOCEX*N989+uEREX*O989+uHOEX*P989)/('Life tables'!$I$2/2))/(1+oDR)^(((cycle + 0.5)/('Life tables'!$I$2/2)))</f>
        <v>5.4875550770113914</v>
      </c>
      <c r="Z989" s="100">
        <f t="shared" si="275"/>
        <v>91719.195107438485</v>
      </c>
      <c r="AA989" s="107">
        <f>((L989+G989+H989+I989+N989+O989+P989+S989)/('Life tables'!$I$2/2))</f>
        <v>14.600618882789901</v>
      </c>
      <c r="AB989" s="31">
        <f>((uNES*L989+ uOCEX*G989+uEREX*H989+uHOEX*I989+uNES*S989+ uOCEX*N989+uEREX*O989+uHOEX*P989)/('Life tables'!$I$2/2))</f>
        <v>9.6227469115891608</v>
      </c>
    </row>
    <row r="990" spans="1:28" x14ac:dyDescent="0.25">
      <c r="A990" s="4">
        <v>984</v>
      </c>
      <c r="C990" s="105">
        <f>IF(male=0,VLOOKUP((($A$5:$A$1570/'Life tables'!$I$2)*2)+age,lifetable,13,1),IF(male=1,VLOOKUP((($A$5:$A$1570/'Life tables'!$I$2)*2)+age,lifetable,10,1),"error"))</f>
        <v>1.1900158768971547E-3</v>
      </c>
      <c r="F990" s="96">
        <f t="shared" si="276"/>
        <v>58.49121136203226</v>
      </c>
      <c r="G990" s="96">
        <f t="shared" si="288"/>
        <v>5.8755645966770054</v>
      </c>
      <c r="H990" s="96">
        <f t="shared" si="277"/>
        <v>0.33555839998501025</v>
      </c>
      <c r="I990" s="96">
        <f t="shared" si="278"/>
        <v>0.13445507736617118</v>
      </c>
      <c r="J990" s="96">
        <f t="shared" si="289"/>
        <v>7.715680883594965E-2</v>
      </c>
      <c r="K990" s="96">
        <f t="shared" si="279"/>
        <v>0.14049805007077779</v>
      </c>
      <c r="L990" s="96">
        <f t="shared" si="280"/>
        <v>51.927978429097344</v>
      </c>
      <c r="M990" s="96">
        <f t="shared" si="281"/>
        <v>322.1680938096805</v>
      </c>
      <c r="N990" s="96">
        <f t="shared" si="290"/>
        <v>31.025485452120009</v>
      </c>
      <c r="O990" s="96">
        <f t="shared" si="282"/>
        <v>0.74057512179018492</v>
      </c>
      <c r="P990" s="96">
        <f t="shared" si="283"/>
        <v>0.74057512179018492</v>
      </c>
      <c r="Q990" s="96">
        <f t="shared" si="291"/>
        <v>0.42206855924560693</v>
      </c>
      <c r="R990" s="96">
        <f t="shared" si="274"/>
        <v>5.8053032336527977E-2</v>
      </c>
      <c r="S990" s="96">
        <f t="shared" si="284"/>
        <v>289.181336522398</v>
      </c>
      <c r="T990" s="96">
        <f t="shared" si="285"/>
        <v>230.46484117287864</v>
      </c>
      <c r="U990" s="96">
        <f t="shared" si="286"/>
        <v>389.57363010589876</v>
      </c>
      <c r="V990" s="32">
        <f t="shared" si="287"/>
        <v>1000.0000000000014</v>
      </c>
      <c r="W990" s="100">
        <f>IF(A990=1,((cPH1_+cPHr+(cNES*L990+(cNES+cOSEX)*G990+(cNES+cEREX)*H990+(cNES+cHOEX)*I990+(cNES+cNES)*S990+(cNES+cOSEX)*N990+(cNES+cEREX)*O990+(cNES+cHOEX)*P990)))/(1+cDR)^(A$6:A$65537 + 0.5),(cPHr+(cNES*L990+(cNES+cOSEX)*G990+(cNES+cEREX)*H990+(cNES+cHOEX)*I990+(cNES+cNES)*S990+(cNES+cOSEX)*N990+(cNES+cEREX)*O990+(cNES+cHOEX)*P990))/(1+cDR)^(((cycle + 0.5)/('Life tables'!$I$2/2))))</f>
        <v>10140.826569275168</v>
      </c>
      <c r="X990" s="107">
        <f>((L990+G990+H990+I990+N990+O990+P990+S990)/('Life tables'!$I$2/2))/(1+oDR)^(((cycle + 0.5)/('Life tables'!$I$2/2)))</f>
        <v>8.3062740709273459</v>
      </c>
      <c r="Y990" s="31">
        <f>((uNES*L990+ uOCEX*G990+uEREX*H990+uHOEX*I990+uNES*S990+ uOCEX*N990+uEREX*O990+uHOEX*P990)/('Life tables'!$I$2/2))/(1+oDR)^(((cycle + 0.5)/('Life tables'!$I$2/2)))</f>
        <v>5.4743688479976518</v>
      </c>
      <c r="Z990" s="100">
        <f t="shared" si="275"/>
        <v>91551.115654049732</v>
      </c>
      <c r="AA990" s="107">
        <f>((L990+G990+H990+I990+N990+O990+P990+S990)/('Life tables'!$I$2/2))</f>
        <v>14.573854876549785</v>
      </c>
      <c r="AB990" s="31">
        <f>((uNES*L990+ uOCEX*G990+uEREX*H990+uHOEX*I990+uNES*S990+ uOCEX*N990+uEREX*O990+uHOEX*P990)/('Life tables'!$I$2/2))</f>
        <v>9.6051077113707066</v>
      </c>
    </row>
    <row r="991" spans="1:28" x14ac:dyDescent="0.25">
      <c r="A991" s="4">
        <v>985</v>
      </c>
      <c r="C991" s="105">
        <f>IF(male=0,VLOOKUP((($A$5:$A$1570/'Life tables'!$I$2)*2)+age,lifetable,13,1),IF(male=1,VLOOKUP((($A$5:$A$1570/'Life tables'!$I$2)*2)+age,lifetable,10,1),"error"))</f>
        <v>1.1900158768971547E-3</v>
      </c>
      <c r="F991" s="96">
        <f t="shared" si="276"/>
        <v>58.383966118861686</v>
      </c>
      <c r="G991" s="96">
        <f t="shared" si="288"/>
        <v>5.8647915875485941</v>
      </c>
      <c r="H991" s="96">
        <f t="shared" si="277"/>
        <v>0.33494314443864143</v>
      </c>
      <c r="I991" s="96">
        <f t="shared" si="278"/>
        <v>0.13420855028745499</v>
      </c>
      <c r="J991" s="96">
        <f t="shared" si="289"/>
        <v>7.7015339706943908E-2</v>
      </c>
      <c r="K991" s="96">
        <f t="shared" si="279"/>
        <v>0.14024044303556746</v>
      </c>
      <c r="L991" s="96">
        <f t="shared" si="280"/>
        <v>51.832767053844485</v>
      </c>
      <c r="M991" s="96">
        <f t="shared" si="281"/>
        <v>321.57756260236221</v>
      </c>
      <c r="N991" s="96">
        <f t="shared" si="290"/>
        <v>30.968616017394112</v>
      </c>
      <c r="O991" s="96">
        <f t="shared" si="282"/>
        <v>0.7392176542780885</v>
      </c>
      <c r="P991" s="96">
        <f t="shared" si="283"/>
        <v>0.7392176542780885</v>
      </c>
      <c r="Q991" s="96">
        <f t="shared" si="291"/>
        <v>0.42129491138707748</v>
      </c>
      <c r="R991" s="96">
        <f t="shared" si="274"/>
        <v>5.7946621652376143E-2</v>
      </c>
      <c r="S991" s="96">
        <f t="shared" si="284"/>
        <v>288.65126974337244</v>
      </c>
      <c r="T991" s="96">
        <f t="shared" si="285"/>
        <v>230.96315142397265</v>
      </c>
      <c r="U991" s="96">
        <f t="shared" si="286"/>
        <v>389.7718171705867</v>
      </c>
      <c r="V991" s="32">
        <f t="shared" si="287"/>
        <v>1000.0000000000013</v>
      </c>
      <c r="W991" s="100">
        <f>IF(A991=1,((cPH1_+cPHr+(cNES*L991+(cNES+cOSEX)*G991+(cNES+cEREX)*H991+(cNES+cHOEX)*I991+(cNES+cNES)*S991+(cNES+cOSEX)*N991+(cNES+cEREX)*O991+(cNES+cHOEX)*P991)))/(1+cDR)^(A$6:A$65537 + 0.5),(cPHr+(cNES*L991+(cNES+cOSEX)*G991+(cNES+cEREX)*H991+(cNES+cHOEX)*I991+(cNES+cNES)*S991+(cNES+cOSEX)*N991+(cNES+cEREX)*O991+(cNES+cHOEX)*P991))/(1+cDR)^(((cycle + 0.5)/('Life tables'!$I$2/2))))</f>
        <v>10099.645408713519</v>
      </c>
      <c r="X991" s="107">
        <f>((L991+G991+H991+I991+N991+O991+P991+S991)/('Life tables'!$I$2/2))/(1+oDR)^(((cycle + 0.5)/('Life tables'!$I$2/2)))</f>
        <v>8.2863146482808538</v>
      </c>
      <c r="Y991" s="31">
        <f>((uNES*L991+ uOCEX*G991+uEREX*H991+uHOEX*I991+uNES*S991+ uOCEX*N991+uEREX*O991+uHOEX*P991)/('Life tables'!$I$2/2))/(1+oDR)^(((cycle + 0.5)/('Life tables'!$I$2/2)))</f>
        <v>5.4612143054329776</v>
      </c>
      <c r="Z991" s="100">
        <f t="shared" si="275"/>
        <v>91383.344186146467</v>
      </c>
      <c r="AA991" s="107">
        <f>((L991+G991+H991+I991+N991+O991+P991+S991)/('Life tables'!$I$2/2))</f>
        <v>14.547139932970429</v>
      </c>
      <c r="AB991" s="31">
        <f>((uNES*L991+ uOCEX*G991+uEREX*H991+uHOEX*I991+uNES*S991+ uOCEX*N991+uEREX*O991+uHOEX*P991)/('Life tables'!$I$2/2))</f>
        <v>9.5875008465380631</v>
      </c>
    </row>
    <row r="992" spans="1:28" x14ac:dyDescent="0.25">
      <c r="A992" s="4">
        <v>986</v>
      </c>
      <c r="C992" s="105">
        <f>IF(male=0,VLOOKUP((($A$5:$A$1570/'Life tables'!$I$2)*2)+age,lifetable,13,1),IF(male=1,VLOOKUP((($A$5:$A$1570/'Life tables'!$I$2)*2)+age,lifetable,10,1),"error"))</f>
        <v>1.1900158768971547E-3</v>
      </c>
      <c r="F992" s="96">
        <f t="shared" si="276"/>
        <v>58.276918741854139</v>
      </c>
      <c r="G992" s="96">
        <f t="shared" si="288"/>
        <v>5.854038454490369</v>
      </c>
      <c r="H992" s="96">
        <f t="shared" si="277"/>
        <v>0.33432902403123677</v>
      </c>
      <c r="I992" s="96">
        <f t="shared" si="278"/>
        <v>0.13396247804818626</v>
      </c>
      <c r="J992" s="96">
        <f t="shared" si="289"/>
        <v>7.6874131586752326E-2</v>
      </c>
      <c r="K992" s="96">
        <f t="shared" si="279"/>
        <v>0.13998331128218897</v>
      </c>
      <c r="L992" s="96">
        <f t="shared" si="280"/>
        <v>51.737731342415408</v>
      </c>
      <c r="M992" s="96">
        <f t="shared" si="281"/>
        <v>320.9881126635878</v>
      </c>
      <c r="N992" s="96">
        <f t="shared" si="290"/>
        <v>30.911850711171695</v>
      </c>
      <c r="O992" s="96">
        <f t="shared" si="282"/>
        <v>0.73786267230257685</v>
      </c>
      <c r="P992" s="96">
        <f t="shared" si="283"/>
        <v>0.73786267230257685</v>
      </c>
      <c r="Q992" s="96">
        <f t="shared" si="291"/>
        <v>0.42052268008551064</v>
      </c>
      <c r="R992" s="96">
        <f t="shared" si="274"/>
        <v>5.7840405807250743E-2</v>
      </c>
      <c r="S992" s="96">
        <f t="shared" si="284"/>
        <v>288.12217352191817</v>
      </c>
      <c r="T992" s="96">
        <f t="shared" si="285"/>
        <v>231.46054823564492</v>
      </c>
      <c r="U992" s="96">
        <f t="shared" si="286"/>
        <v>389.96964088767612</v>
      </c>
      <c r="V992" s="32">
        <f t="shared" si="287"/>
        <v>1000.0000000000014</v>
      </c>
      <c r="W992" s="100">
        <f>IF(A992=1,((cPH1_+cPHr+(cNES*L992+(cNES+cOSEX)*G992+(cNES+cEREX)*H992+(cNES+cHOEX)*I992+(cNES+cNES)*S992+(cNES+cOSEX)*N992+(cNES+cEREX)*O992+(cNES+cHOEX)*P992)))/(1+cDR)^(A$6:A$65537 + 0.5),(cPHr+(cNES*L992+(cNES+cOSEX)*G992+(cNES+cEREX)*H992+(cNES+cHOEX)*I992+(cNES+cNES)*S992+(cNES+cOSEX)*N992+(cNES+cEREX)*O992+(cNES+cHOEX)*P992))/(1+cDR)^(((cycle + 0.5)/('Life tables'!$I$2/2))))</f>
        <v>10058.63147941076</v>
      </c>
      <c r="X992" s="107">
        <f>((L992+G992+H992+I992+N992+O992+P992+S992)/('Life tables'!$I$2/2))/(1+oDR)^(((cycle + 0.5)/('Life tables'!$I$2/2)))</f>
        <v>8.2664031880278532</v>
      </c>
      <c r="Y992" s="31">
        <f>((uNES*L992+ uOCEX*G992+uEREX*H992+uHOEX*I992+uNES*S992+ uOCEX*N992+uEREX*O992+uHOEX*P992)/('Life tables'!$I$2/2))/(1+oDR)^(((cycle + 0.5)/('Life tables'!$I$2/2)))</f>
        <v>5.4480913731353677</v>
      </c>
      <c r="Z992" s="100">
        <f t="shared" si="275"/>
        <v>91215.880144707102</v>
      </c>
      <c r="AA992" s="107">
        <f>((L992+G992+H992+I992+N992+O992+P992+S992)/('Life tables'!$I$2/2))</f>
        <v>14.520473962003656</v>
      </c>
      <c r="AB992" s="31">
        <f>((uNES*L992+ uOCEX*G992+uEREX*H992+uHOEX*I992+uNES*S992+ uOCEX*N992+uEREX*O992+uHOEX*P992)/('Life tables'!$I$2/2))</f>
        <v>9.5699262577467081</v>
      </c>
    </row>
    <row r="993" spans="1:28" x14ac:dyDescent="0.25">
      <c r="A993" s="4">
        <v>987</v>
      </c>
      <c r="C993" s="105">
        <f>IF(male=0,VLOOKUP((($A$5:$A$1570/'Life tables'!$I$2)*2)+age,lifetable,13,1),IF(male=1,VLOOKUP((($A$5:$A$1570/'Life tables'!$I$2)*2)+age,lifetable,10,1),"error"))</f>
        <v>1.1900158768971547E-3</v>
      </c>
      <c r="F993" s="96">
        <f t="shared" si="276"/>
        <v>58.170068807254239</v>
      </c>
      <c r="G993" s="96">
        <f t="shared" si="288"/>
        <v>5.8433051549352166</v>
      </c>
      <c r="H993" s="96">
        <f t="shared" si="277"/>
        <v>0.33371603633175273</v>
      </c>
      <c r="I993" s="96">
        <f t="shared" si="278"/>
        <v>0.13371685967426888</v>
      </c>
      <c r="J993" s="96">
        <f t="shared" si="289"/>
        <v>7.6733183916391556E-2</v>
      </c>
      <c r="K993" s="96">
        <f t="shared" si="279"/>
        <v>0.13972665379276619</v>
      </c>
      <c r="L993" s="96">
        <f t="shared" si="280"/>
        <v>51.64287091860384</v>
      </c>
      <c r="M993" s="96">
        <f t="shared" si="281"/>
        <v>320.399742069426</v>
      </c>
      <c r="N993" s="96">
        <f t="shared" si="290"/>
        <v>30.855189348174012</v>
      </c>
      <c r="O993" s="96">
        <f t="shared" si="282"/>
        <v>0.73651017144106523</v>
      </c>
      <c r="P993" s="96">
        <f t="shared" si="283"/>
        <v>0.73651017144106523</v>
      </c>
      <c r="Q993" s="96">
        <f t="shared" si="291"/>
        <v>0.41975186282038746</v>
      </c>
      <c r="R993" s="96">
        <f t="shared" si="274"/>
        <v>5.7734384454469254E-2</v>
      </c>
      <c r="S993" s="96">
        <f t="shared" si="284"/>
        <v>287.59404613109501</v>
      </c>
      <c r="T993" s="96">
        <f t="shared" si="285"/>
        <v>231.9570332823817</v>
      </c>
      <c r="U993" s="96">
        <f t="shared" si="286"/>
        <v>390.16710192592336</v>
      </c>
      <c r="V993" s="32">
        <f t="shared" si="287"/>
        <v>1000.0000000000014</v>
      </c>
      <c r="W993" s="100">
        <f>IF(A993=1,((cPH1_+cPHr+(cNES*L993+(cNES+cOSEX)*G993+(cNES+cEREX)*H993+(cNES+cHOEX)*I993+(cNES+cNES)*S993+(cNES+cOSEX)*N993+(cNES+cEREX)*O993+(cNES+cHOEX)*P993)))/(1+cDR)^(A$6:A$65537 + 0.5),(cPHr+(cNES*L993+(cNES+cOSEX)*G993+(cNES+cEREX)*H993+(cNES+cHOEX)*I993+(cNES+cNES)*S993+(cNES+cOSEX)*N993+(cNES+cEREX)*O993+(cNES+cHOEX)*P993))/(1+cDR)^(((cycle + 0.5)/('Life tables'!$I$2/2))))</f>
        <v>10017.78410282617</v>
      </c>
      <c r="X993" s="107">
        <f>((L993+G993+H993+I993+N993+O993+P993+S993)/('Life tables'!$I$2/2))/(1+oDR)^(((cycle + 0.5)/('Life tables'!$I$2/2)))</f>
        <v>8.2465395748554329</v>
      </c>
      <c r="Y993" s="31">
        <f>((uNES*L993+ uOCEX*G993+uEREX*H993+uHOEX*I993+uNES*S993+ uOCEX*N993+uEREX*O993+uHOEX*P993)/('Life tables'!$I$2/2))/(1+oDR)^(((cycle + 0.5)/('Life tables'!$I$2/2)))</f>
        <v>5.434999975107897</v>
      </c>
      <c r="Z993" s="100">
        <f t="shared" si="275"/>
        <v>91048.722971470168</v>
      </c>
      <c r="AA993" s="107">
        <f>((L993+G993+H993+I993+N993+O993+P993+S993)/('Life tables'!$I$2/2))</f>
        <v>14.493856873771742</v>
      </c>
      <c r="AB993" s="31">
        <f>((uNES*L993+ uOCEX*G993+uEREX*H993+uHOEX*I993+uNES*S993+ uOCEX*N993+uEREX*O993+uHOEX*P993)/('Life tables'!$I$2/2))</f>
        <v>9.5523838857643266</v>
      </c>
    </row>
    <row r="994" spans="1:28" x14ac:dyDescent="0.25">
      <c r="A994" s="4">
        <v>988</v>
      </c>
      <c r="C994" s="105">
        <f>IF(male=0,VLOOKUP((($A$5:$A$1570/'Life tables'!$I$2)*2)+age,lifetable,13,1),IF(male=1,VLOOKUP((($A$5:$A$1570/'Life tables'!$I$2)*2)+age,lifetable,10,1),"error"))</f>
        <v>1.1900158768971547E-3</v>
      </c>
      <c r="F994" s="96">
        <f t="shared" si="276"/>
        <v>58.063415894999729</v>
      </c>
      <c r="G994" s="96">
        <f t="shared" si="288"/>
        <v>5.8325916466870034</v>
      </c>
      <c r="H994" s="96">
        <f t="shared" si="277"/>
        <v>0.33310417893033301</v>
      </c>
      <c r="I994" s="96">
        <f t="shared" si="278"/>
        <v>0.13347169420009619</v>
      </c>
      <c r="J994" s="96">
        <f t="shared" si="289"/>
        <v>7.65924961417499E-2</v>
      </c>
      <c r="K994" s="96">
        <f t="shared" si="279"/>
        <v>0.13947046955829409</v>
      </c>
      <c r="L994" s="96">
        <f t="shared" si="280"/>
        <v>51.548185409482251</v>
      </c>
      <c r="M994" s="96">
        <f t="shared" si="281"/>
        <v>319.81244889669654</v>
      </c>
      <c r="N994" s="96">
        <f t="shared" si="290"/>
        <v>30.798631743194633</v>
      </c>
      <c r="O994" s="96">
        <f t="shared" si="282"/>
        <v>0.73516014727269563</v>
      </c>
      <c r="P994" s="96">
        <f t="shared" si="283"/>
        <v>0.73516014727269563</v>
      </c>
      <c r="Q994" s="96">
        <f t="shared" si="291"/>
        <v>0.41898245707217219</v>
      </c>
      <c r="R994" s="96">
        <f t="shared" si="274"/>
        <v>5.7628557247484481E-2</v>
      </c>
      <c r="S994" s="96">
        <f t="shared" si="284"/>
        <v>287.06688584463689</v>
      </c>
      <c r="T994" s="96">
        <f t="shared" si="285"/>
        <v>232.45260823559562</v>
      </c>
      <c r="U994" s="96">
        <f t="shared" si="286"/>
        <v>390.36420095272916</v>
      </c>
      <c r="V994" s="32">
        <f t="shared" si="287"/>
        <v>1000.0000000000014</v>
      </c>
      <c r="W994" s="100">
        <f>IF(A994=1,((cPH1_+cPHr+(cNES*L994+(cNES+cOSEX)*G994+(cNES+cEREX)*H994+(cNES+cHOEX)*I994+(cNES+cNES)*S994+(cNES+cOSEX)*N994+(cNES+cEREX)*O994+(cNES+cHOEX)*P994)))/(1+cDR)^(A$6:A$65537 + 0.5),(cPHr+(cNES*L994+(cNES+cOSEX)*G994+(cNES+cEREX)*H994+(cNES+cHOEX)*I994+(cNES+cNES)*S994+(cNES+cOSEX)*N994+(cNES+cEREX)*O994+(cNES+cHOEX)*P994))/(1+cDR)^(((cycle + 0.5)/('Life tables'!$I$2/2))))</f>
        <v>9977.1026031430993</v>
      </c>
      <c r="X994" s="107">
        <f>((L994+G994+H994+I994+N994+O994+P994+S994)/('Life tables'!$I$2/2))/(1+oDR)^(((cycle + 0.5)/('Life tables'!$I$2/2)))</f>
        <v>8.2267236937307917</v>
      </c>
      <c r="Y994" s="31">
        <f>((uNES*L994+ uOCEX*G994+uEREX*H994+uHOEX*I994+uNES*S994+ uOCEX*N994+uEREX*O994+uHOEX*P994)/('Life tables'!$I$2/2))/(1+oDR)^(((cycle + 0.5)/('Life tables'!$I$2/2)))</f>
        <v>5.4219400355381637</v>
      </c>
      <c r="Z994" s="100">
        <f t="shared" si="275"/>
        <v>90881.872108945681</v>
      </c>
      <c r="AA994" s="107">
        <f>((L994+G994+H994+I994+N994+O994+P994+S994)/('Life tables'!$I$2/2))</f>
        <v>14.467288578566846</v>
      </c>
      <c r="AB994" s="31">
        <f>((uNES*L994+ uOCEX*G994+uEREX*H994+uHOEX*I994+uNES*S994+ uOCEX*N994+uEREX*O994+uHOEX*P994)/('Life tables'!$I$2/2))</f>
        <v>9.5348736714704181</v>
      </c>
    </row>
    <row r="995" spans="1:28" x14ac:dyDescent="0.25">
      <c r="A995" s="4">
        <v>989</v>
      </c>
      <c r="C995" s="105">
        <f>IF(male=0,VLOOKUP((($A$5:$A$1570/'Life tables'!$I$2)*2)+age,lifetable,13,1),IF(male=1,VLOOKUP((($A$5:$A$1570/'Life tables'!$I$2)*2)+age,lifetable,10,1),"error"))</f>
        <v>1.1900158768971547E-3</v>
      </c>
      <c r="F995" s="96">
        <f t="shared" si="276"/>
        <v>57.956959588575415</v>
      </c>
      <c r="G995" s="96">
        <f t="shared" si="288"/>
        <v>5.8218978879059078</v>
      </c>
      <c r="H995" s="96">
        <f t="shared" si="277"/>
        <v>0.33249344943747033</v>
      </c>
      <c r="I995" s="96">
        <f t="shared" si="278"/>
        <v>0.13322698066821526</v>
      </c>
      <c r="J995" s="96">
        <f t="shared" si="289"/>
        <v>7.6452067713394717E-2</v>
      </c>
      <c r="K995" s="96">
        <f t="shared" si="279"/>
        <v>0.1392147575782878</v>
      </c>
      <c r="L995" s="96">
        <f t="shared" si="280"/>
        <v>51.453674445272142</v>
      </c>
      <c r="M995" s="96">
        <f t="shared" si="281"/>
        <v>319.22623122310119</v>
      </c>
      <c r="N995" s="96">
        <f t="shared" si="290"/>
        <v>30.742177711112078</v>
      </c>
      <c r="O995" s="96">
        <f t="shared" si="282"/>
        <v>0.73381259537863719</v>
      </c>
      <c r="P995" s="96">
        <f t="shared" si="283"/>
        <v>0.73381259537863719</v>
      </c>
      <c r="Q995" s="96">
        <f t="shared" si="291"/>
        <v>0.41821446032248522</v>
      </c>
      <c r="R995" s="96">
        <f t="shared" si="274"/>
        <v>5.7522923839908188E-2</v>
      </c>
      <c r="S995" s="96">
        <f t="shared" si="284"/>
        <v>286.54069093706943</v>
      </c>
      <c r="T995" s="96">
        <f t="shared" si="285"/>
        <v>232.9472747636315</v>
      </c>
      <c r="U995" s="96">
        <f t="shared" si="286"/>
        <v>390.56093863414736</v>
      </c>
      <c r="V995" s="32">
        <f t="shared" si="287"/>
        <v>1000.0000000000014</v>
      </c>
      <c r="W995" s="100">
        <f>IF(A995=1,((cPH1_+cPHr+(cNES*L995+(cNES+cOSEX)*G995+(cNES+cEREX)*H995+(cNES+cHOEX)*I995+(cNES+cNES)*S995+(cNES+cOSEX)*N995+(cNES+cEREX)*O995+(cNES+cHOEX)*P995)))/(1+cDR)^(A$6:A$65537 + 0.5),(cPHr+(cNES*L995+(cNES+cOSEX)*G995+(cNES+cEREX)*H995+(cNES+cHOEX)*I995+(cNES+cNES)*S995+(cNES+cOSEX)*N995+(cNES+cEREX)*O995+(cNES+cHOEX)*P995))/(1+cDR)^(((cycle + 0.5)/('Life tables'!$I$2/2))))</f>
        <v>9936.5863072595257</v>
      </c>
      <c r="X995" s="107">
        <f>((L995+G995+H995+I995+N995+O995+P995+S995)/('Life tables'!$I$2/2))/(1+oDR)^(((cycle + 0.5)/('Life tables'!$I$2/2)))</f>
        <v>8.2069554299004341</v>
      </c>
      <c r="Y995" s="31">
        <f>((uNES*L995+ uOCEX*G995+uEREX*H995+uHOEX*I995+uNES*S995+ uOCEX*N995+uEREX*O995+uHOEX*P995)/('Life tables'!$I$2/2))/(1+oDR)^(((cycle + 0.5)/('Life tables'!$I$2/2)))</f>
        <v>5.4089114787977719</v>
      </c>
      <c r="Z995" s="100">
        <f t="shared" si="275"/>
        <v>90715.327000425779</v>
      </c>
      <c r="AA995" s="107">
        <f>((L995+G995+H995+I995+N995+O995+P995+S995)/('Life tables'!$I$2/2))</f>
        <v>14.440768986850465</v>
      </c>
      <c r="AB995" s="31">
        <f>((uNES*L995+ uOCEX*G995+uEREX*H995+uHOEX*I995+uNES*S995+ uOCEX*N995+uEREX*O995+uHOEX*P995)/('Life tables'!$I$2/2))</f>
        <v>9.5173955558559609</v>
      </c>
    </row>
    <row r="996" spans="1:28" x14ac:dyDescent="0.25">
      <c r="A996" s="4">
        <v>990</v>
      </c>
      <c r="C996" s="105">
        <f>IF(male=0,VLOOKUP((($A$5:$A$1570/'Life tables'!$I$2)*2)+age,lifetable,13,1),IF(male=1,VLOOKUP((($A$5:$A$1570/'Life tables'!$I$2)*2)+age,lifetable,10,1),"error"))</f>
        <v>1.1900158768971547E-3</v>
      </c>
      <c r="F996" s="96">
        <f t="shared" si="276"/>
        <v>57.850699474873963</v>
      </c>
      <c r="G996" s="96">
        <f t="shared" si="288"/>
        <v>5.8112238370944311</v>
      </c>
      <c r="H996" s="96">
        <f t="shared" si="277"/>
        <v>0.3318838454832081</v>
      </c>
      <c r="I996" s="96">
        <f t="shared" si="278"/>
        <v>0.13298271812900683</v>
      </c>
      <c r="J996" s="96">
        <f t="shared" si="289"/>
        <v>7.6311898086388635E-2</v>
      </c>
      <c r="K996" s="96">
        <f t="shared" si="279"/>
        <v>0.13895951686044819</v>
      </c>
      <c r="L996" s="96">
        <f t="shared" si="280"/>
        <v>51.359337659220479</v>
      </c>
      <c r="M996" s="96">
        <f t="shared" si="281"/>
        <v>318.64108712734861</v>
      </c>
      <c r="N996" s="96">
        <f t="shared" si="290"/>
        <v>30.685827066901822</v>
      </c>
      <c r="O996" s="96">
        <f t="shared" si="282"/>
        <v>0.73246751134237387</v>
      </c>
      <c r="P996" s="96">
        <f t="shared" si="283"/>
        <v>0.73246751134237387</v>
      </c>
      <c r="Q996" s="96">
        <f t="shared" si="291"/>
        <v>0.41744787005426559</v>
      </c>
      <c r="R996" s="96">
        <f t="shared" si="274"/>
        <v>5.7417483885533561E-2</v>
      </c>
      <c r="S996" s="96">
        <f t="shared" si="284"/>
        <v>286.01545968382226</v>
      </c>
      <c r="T996" s="96">
        <f t="shared" si="285"/>
        <v>233.44103453177215</v>
      </c>
      <c r="U996" s="96">
        <f t="shared" si="286"/>
        <v>390.75731563489336</v>
      </c>
      <c r="V996" s="32">
        <f t="shared" si="287"/>
        <v>1000.0000000000014</v>
      </c>
      <c r="W996" s="100">
        <f>IF(A996=1,((cPH1_+cPHr+(cNES*L996+(cNES+cOSEX)*G996+(cNES+cEREX)*H996+(cNES+cHOEX)*I996+(cNES+cNES)*S996+(cNES+cOSEX)*N996+(cNES+cEREX)*O996+(cNES+cHOEX)*P996)))/(1+cDR)^(A$6:A$65537 + 0.5),(cPHr+(cNES*L996+(cNES+cOSEX)*G996+(cNES+cEREX)*H996+(cNES+cHOEX)*I996+(cNES+cNES)*S996+(cNES+cOSEX)*N996+(cNES+cEREX)*O996+(cNES+cHOEX)*P996))/(1+cDR)^(((cycle + 0.5)/('Life tables'!$I$2/2))))</f>
        <v>9896.2345447784755</v>
      </c>
      <c r="X996" s="107">
        <f>((L996+G996+H996+I996+N996+O996+P996+S996)/('Life tables'!$I$2/2))/(1+oDR)^(((cycle + 0.5)/('Life tables'!$I$2/2)))</f>
        <v>8.1872346688893458</v>
      </c>
      <c r="Y996" s="31">
        <f>((uNES*L996+ uOCEX*G996+uEREX*H996+uHOEX*I996+uNES*S996+ uOCEX*N996+uEREX*O996+uHOEX*P996)/('Life tables'!$I$2/2))/(1+oDR)^(((cycle + 0.5)/('Life tables'!$I$2/2)))</f>
        <v>5.3959142294417868</v>
      </c>
      <c r="Z996" s="100">
        <f t="shared" si="275"/>
        <v>90549.087089994617</v>
      </c>
      <c r="AA996" s="107">
        <f>((L996+G996+H996+I996+N996+O996+P996+S996)/('Life tables'!$I$2/2))</f>
        <v>14.414298009252878</v>
      </c>
      <c r="AB996" s="31">
        <f>((uNES*L996+ uOCEX*G996+uEREX*H996+uHOEX*I996+uNES*S996+ uOCEX*N996+uEREX*O996+uHOEX*P996)/('Life tables'!$I$2/2))</f>
        <v>9.4999494800230497</v>
      </c>
    </row>
    <row r="997" spans="1:28" x14ac:dyDescent="0.25">
      <c r="A997" s="4">
        <v>991</v>
      </c>
      <c r="C997" s="105">
        <f>IF(male=0,VLOOKUP((($A$5:$A$1570/'Life tables'!$I$2)*2)+age,lifetable,13,1),IF(male=1,VLOOKUP((($A$5:$A$1570/'Life tables'!$I$2)*2)+age,lifetable,10,1),"error"))</f>
        <v>1.3000289296523082E-3</v>
      </c>
      <c r="F997" s="96">
        <f t="shared" si="276"/>
        <v>57.74463514406338</v>
      </c>
      <c r="G997" s="96">
        <f t="shared" si="288"/>
        <v>5.8005694530840941</v>
      </c>
      <c r="H997" s="96">
        <f t="shared" si="277"/>
        <v>0.33127536471637986</v>
      </c>
      <c r="I997" s="96">
        <f t="shared" si="278"/>
        <v>0.13273890564038079</v>
      </c>
      <c r="J997" s="96">
        <f t="shared" si="289"/>
        <v>8.3213836292201859E-2</v>
      </c>
      <c r="K997" s="96">
        <f t="shared" si="279"/>
        <v>0.13870474642034369</v>
      </c>
      <c r="L997" s="96">
        <f t="shared" si="280"/>
        <v>51.258132837909983</v>
      </c>
      <c r="M997" s="96">
        <f t="shared" si="281"/>
        <v>318.05701468927253</v>
      </c>
      <c r="N997" s="96">
        <f t="shared" si="290"/>
        <v>30.629579625647697</v>
      </c>
      <c r="O997" s="96">
        <f t="shared" si="282"/>
        <v>0.73112489074997589</v>
      </c>
      <c r="P997" s="96">
        <f t="shared" si="283"/>
        <v>0.73112489074997589</v>
      </c>
      <c r="Q997" s="96">
        <f t="shared" si="291"/>
        <v>0.45520362700966199</v>
      </c>
      <c r="R997" s="96">
        <f t="shared" si="274"/>
        <v>5.7312237038356528E-2</v>
      </c>
      <c r="S997" s="96">
        <f t="shared" si="284"/>
        <v>285.45266941807688</v>
      </c>
      <c r="T997" s="96">
        <f t="shared" si="285"/>
        <v>233.97945199507402</v>
      </c>
      <c r="U997" s="96">
        <f t="shared" si="286"/>
        <v>390.95333261835208</v>
      </c>
      <c r="V997" s="32">
        <f t="shared" si="287"/>
        <v>1000.0000000000015</v>
      </c>
      <c r="W997" s="100">
        <f>IF(A997=1,((cPH1_+cPHr+(cNES*L997+(cNES+cOSEX)*G997+(cNES+cEREX)*H997+(cNES+cHOEX)*I997+(cNES+cNES)*S997+(cNES+cOSEX)*N997+(cNES+cEREX)*O997+(cNES+cHOEX)*P997)))/(1+cDR)^(A$6:A$65537 + 0.5),(cPHr+(cNES*L997+(cNES+cOSEX)*G997+(cNES+cEREX)*H997+(cNES+cHOEX)*I997+(cNES+cNES)*S997+(cNES+cOSEX)*N997+(cNES+cEREX)*O997+(cNES+cHOEX)*P997))/(1+cDR)^(((cycle + 0.5)/('Life tables'!$I$2/2))))</f>
        <v>9855.0112718924138</v>
      </c>
      <c r="X997" s="107">
        <f>((L997+G997+H997+I997+N997+O997+P997+S997)/('Life tables'!$I$2/2))/(1+oDR)^(((cycle + 0.5)/('Life tables'!$I$2/2)))</f>
        <v>8.1665692297807251</v>
      </c>
      <c r="Y997" s="31">
        <f>((uNES*L997+ uOCEX*G997+uEREX*H997+uHOEX*I997+uNES*S997+ uOCEX*N997+uEREX*O997+uHOEX*P997)/('Life tables'!$I$2/2))/(1+oDR)^(((cycle + 0.5)/('Life tables'!$I$2/2)))</f>
        <v>5.382283527506166</v>
      </c>
      <c r="Z997" s="100">
        <f t="shared" si="275"/>
        <v>90373.657087058993</v>
      </c>
      <c r="AA997" s="107">
        <f>((L997+G997+H997+I997+N997+O997+P997+S997)/('Life tables'!$I$2/2))</f>
        <v>14.38612794403746</v>
      </c>
      <c r="AB997" s="31">
        <f>((uNES*L997+ uOCEX*G997+uEREX*H997+uHOEX*I997+uNES*S997+ uOCEX*N997+uEREX*O997+uHOEX*P997)/('Life tables'!$I$2/2))</f>
        <v>9.4813644847859813</v>
      </c>
    </row>
    <row r="998" spans="1:28" x14ac:dyDescent="0.25">
      <c r="A998" s="4">
        <v>992</v>
      </c>
      <c r="C998" s="105">
        <f>IF(male=0,VLOOKUP((($A$5:$A$1570/'Life tables'!$I$2)*2)+age,lifetable,13,1),IF(male=1,VLOOKUP((($A$5:$A$1570/'Life tables'!$I$2)*2)+age,lifetable,10,1),"error"))</f>
        <v>1.3000289296523082E-3</v>
      </c>
      <c r="F998" s="96">
        <f t="shared" si="276"/>
        <v>57.631713506255117</v>
      </c>
      <c r="G998" s="96">
        <f t="shared" si="288"/>
        <v>5.7892262382342867</v>
      </c>
      <c r="H998" s="96">
        <f t="shared" si="277"/>
        <v>0.3306275442451625</v>
      </c>
      <c r="I998" s="96">
        <f t="shared" si="278"/>
        <v>0.13247933010425708</v>
      </c>
      <c r="J998" s="96">
        <f t="shared" si="289"/>
        <v>8.305110874774721E-2</v>
      </c>
      <c r="K998" s="96">
        <f t="shared" si="279"/>
        <v>0.13843350447555544</v>
      </c>
      <c r="L998" s="96">
        <f t="shared" si="280"/>
        <v>51.157895780448108</v>
      </c>
      <c r="M998" s="96">
        <f t="shared" si="281"/>
        <v>317.43550188032026</v>
      </c>
      <c r="N998" s="96">
        <f t="shared" si="290"/>
        <v>30.569726595558855</v>
      </c>
      <c r="O998" s="96">
        <f t="shared" si="282"/>
        <v>0.72969620512583122</v>
      </c>
      <c r="P998" s="96">
        <f t="shared" si="283"/>
        <v>0.72969620512583122</v>
      </c>
      <c r="Q998" s="96">
        <f t="shared" si="291"/>
        <v>0.45431411704194624</v>
      </c>
      <c r="R998" s="96">
        <f t="shared" si="274"/>
        <v>5.720024362904956E-2</v>
      </c>
      <c r="S998" s="96">
        <f t="shared" si="284"/>
        <v>284.89486851383873</v>
      </c>
      <c r="T998" s="96">
        <f t="shared" si="285"/>
        <v>234.51681722086371</v>
      </c>
      <c r="U998" s="96">
        <f t="shared" si="286"/>
        <v>391.1489663664567</v>
      </c>
      <c r="V998" s="32">
        <f t="shared" si="287"/>
        <v>1000.0000000000014</v>
      </c>
      <c r="W998" s="100">
        <f>IF(A998=1,((cPH1_+cPHr+(cNES*L998+(cNES+cOSEX)*G998+(cNES+cEREX)*H998+(cNES+cHOEX)*I998+(cNES+cNES)*S998+(cNES+cOSEX)*N998+(cNES+cEREX)*O998+(cNES+cHOEX)*P998)))/(1+cDR)^(A$6:A$65537 + 0.5),(cPHr+(cNES*L998+(cNES+cOSEX)*G998+(cNES+cEREX)*H998+(cNES+cHOEX)*I998+(cNES+cNES)*S998+(cNES+cOSEX)*N998+(cNES+cEREX)*O998+(cNES+cHOEX)*P998))/(1+cDR)^(((cycle + 0.5)/('Life tables'!$I$2/2))))</f>
        <v>9813.7994951265591</v>
      </c>
      <c r="X998" s="107">
        <f>((L998+G998+H998+I998+N998+O998+P998+S998)/('Life tables'!$I$2/2))/(1+oDR)^(((cycle + 0.5)/('Life tables'!$I$2/2)))</f>
        <v>8.1459559558312318</v>
      </c>
      <c r="Y998" s="31">
        <f>((uNES*L998+ uOCEX*G998+uEREX*H998+uHOEX*I998+uNES*S998+ uOCEX*N998+uEREX*O998+uHOEX*P998)/('Life tables'!$I$2/2))/(1+oDR)^(((cycle + 0.5)/('Life tables'!$I$2/2)))</f>
        <v>5.3686980833880069</v>
      </c>
      <c r="Z998" s="100">
        <f t="shared" si="275"/>
        <v>90197.094391529448</v>
      </c>
      <c r="AA998" s="107">
        <f>((L998+G998+H998+I998+N998+O998+P998+S998)/('Life tables'!$I$2/2))</f>
        <v>14.35801293801001</v>
      </c>
      <c r="AB998" s="31">
        <f>((uNES*L998+ uOCEX*G998+uEREX*H998+uHOEX*I998+uNES*S998+ uOCEX*N998+uEREX*O998+uHOEX*P998)/('Life tables'!$I$2/2))</f>
        <v>9.4628349280939297</v>
      </c>
    </row>
    <row r="999" spans="1:28" x14ac:dyDescent="0.25">
      <c r="A999" s="4">
        <v>993</v>
      </c>
      <c r="C999" s="105">
        <f>IF(male=0,VLOOKUP((($A$5:$A$1570/'Life tables'!$I$2)*2)+age,lifetable,13,1),IF(male=1,VLOOKUP((($A$5:$A$1570/'Life tables'!$I$2)*2)+age,lifetable,10,1),"error"))</f>
        <v>1.3000289296523082E-3</v>
      </c>
      <c r="F999" s="96">
        <f t="shared" si="276"/>
        <v>57.519015952095124</v>
      </c>
      <c r="G999" s="96">
        <f t="shared" si="288"/>
        <v>5.7779055330559297</v>
      </c>
      <c r="H999" s="96">
        <f t="shared" si="277"/>
        <v>0.32998100932007629</v>
      </c>
      <c r="I999" s="96">
        <f t="shared" si="278"/>
        <v>0.13222026967431025</v>
      </c>
      <c r="J999" s="96">
        <f t="shared" si="289"/>
        <v>8.2888704122642112E-2</v>
      </c>
      <c r="K999" s="96">
        <f t="shared" si="279"/>
        <v>0.13816280078796683</v>
      </c>
      <c r="L999" s="96">
        <f t="shared" si="280"/>
        <v>51.057857635134198</v>
      </c>
      <c r="M999" s="96">
        <f t="shared" si="281"/>
        <v>316.81520046058597</v>
      </c>
      <c r="N999" s="96">
        <f t="shared" si="290"/>
        <v>30.509990224876336</v>
      </c>
      <c r="O999" s="96">
        <f t="shared" si="282"/>
        <v>0.72827030414962302</v>
      </c>
      <c r="P999" s="96">
        <f t="shared" si="283"/>
        <v>0.72827030414962302</v>
      </c>
      <c r="Q999" s="96">
        <f t="shared" si="291"/>
        <v>0.45342634081610783</v>
      </c>
      <c r="R999" s="96">
        <f t="shared" si="274"/>
        <v>5.7088468505844772E-2</v>
      </c>
      <c r="S999" s="96">
        <f t="shared" si="284"/>
        <v>284.33815481808841</v>
      </c>
      <c r="T999" s="96">
        <f t="shared" si="285"/>
        <v>235.05313226580247</v>
      </c>
      <c r="U999" s="96">
        <f t="shared" si="286"/>
        <v>391.34421763575051</v>
      </c>
      <c r="V999" s="32">
        <f t="shared" si="287"/>
        <v>1000.0000000000015</v>
      </c>
      <c r="W999" s="100">
        <f>IF(A999=1,((cPH1_+cPHr+(cNES*L999+(cNES+cOSEX)*G999+(cNES+cEREX)*H999+(cNES+cHOEX)*I999+(cNES+cNES)*S999+(cNES+cOSEX)*N999+(cNES+cEREX)*O999+(cNES+cHOEX)*P999)))/(1+cDR)^(A$6:A$65537 + 0.5),(cPHr+(cNES*L999+(cNES+cOSEX)*G999+(cNES+cEREX)*H999+(cNES+cHOEX)*I999+(cNES+cNES)*S999+(cNES+cOSEX)*N999+(cNES+cEREX)*O999+(cNES+cHOEX)*P999))/(1+cDR)^(((cycle + 0.5)/('Life tables'!$I$2/2))))</f>
        <v>9772.7600379365413</v>
      </c>
      <c r="X999" s="107">
        <f>((L999+G999+H999+I999+N999+O999+P999+S999)/('Life tables'!$I$2/2))/(1+oDR)^(((cycle + 0.5)/('Life tables'!$I$2/2)))</f>
        <v>8.1253947151961228</v>
      </c>
      <c r="Y999" s="31">
        <f>((uNES*L999+ uOCEX*G999+uEREX*H999+uHOEX*I999+uNES*S999+ uOCEX*N999+uEREX*O999+uHOEX*P999)/('Life tables'!$I$2/2))/(1+oDR)^(((cycle + 0.5)/('Life tables'!$I$2/2)))</f>
        <v>5.355146932408485</v>
      </c>
      <c r="Z999" s="100">
        <f t="shared" si="275"/>
        <v>90020.876459742343</v>
      </c>
      <c r="AA999" s="107">
        <f>((L999+G999+H999+I999+N999+O999+P999+S999)/('Life tables'!$I$2/2))</f>
        <v>14.329952883266889</v>
      </c>
      <c r="AB999" s="31">
        <f>((uNES*L999+ uOCEX*G999+uEREX*H999+uHOEX*I999+uNES*S999+ uOCEX*N999+uEREX*O999+uHOEX*P999)/('Life tables'!$I$2/2))</f>
        <v>9.4443415875991157</v>
      </c>
    </row>
    <row r="1000" spans="1:28" x14ac:dyDescent="0.25">
      <c r="A1000" s="4">
        <v>994</v>
      </c>
      <c r="C1000" s="105">
        <f>IF(male=0,VLOOKUP((($A$5:$A$1570/'Life tables'!$I$2)*2)+age,lifetable,13,1),IF(male=1,VLOOKUP((($A$5:$A$1570/'Life tables'!$I$2)*2)+age,lifetable,10,1),"error"))</f>
        <v>1.3000289296523082E-3</v>
      </c>
      <c r="F1000" s="96">
        <f t="shared" si="276"/>
        <v>57.406541880834126</v>
      </c>
      <c r="G1000" s="96">
        <f t="shared" si="288"/>
        <v>5.7666072772025005</v>
      </c>
      <c r="H1000" s="96">
        <f t="shared" si="277"/>
        <v>0.32933575649468111</v>
      </c>
      <c r="I1000" s="96">
        <f t="shared" si="278"/>
        <v>0.13196172296958422</v>
      </c>
      <c r="J1000" s="96">
        <f t="shared" si="289"/>
        <v>8.2726621551167209E-2</v>
      </c>
      <c r="K1000" s="96">
        <f t="shared" si="279"/>
        <v>0.13789263391455603</v>
      </c>
      <c r="L1000" s="96">
        <f t="shared" si="280"/>
        <v>50.958017868701639</v>
      </c>
      <c r="M1000" s="96">
        <f t="shared" si="281"/>
        <v>316.19610821761444</v>
      </c>
      <c r="N1000" s="96">
        <f t="shared" si="290"/>
        <v>30.450370300535909</v>
      </c>
      <c r="O1000" s="96">
        <f t="shared" si="282"/>
        <v>0.72684718273553028</v>
      </c>
      <c r="P1000" s="96">
        <f t="shared" si="283"/>
        <v>0.72684718273553028</v>
      </c>
      <c r="Q1000" s="96">
        <f t="shared" si="291"/>
        <v>0.45254029516567768</v>
      </c>
      <c r="R1000" s="96">
        <f t="shared" si="274"/>
        <v>5.6976911270069111E-2</v>
      </c>
      <c r="S1000" s="96">
        <f t="shared" si="284"/>
        <v>283.78252634517173</v>
      </c>
      <c r="T1000" s="96">
        <f t="shared" si="285"/>
        <v>235.58839918251931</v>
      </c>
      <c r="U1000" s="96">
        <f t="shared" si="286"/>
        <v>391.53908718093516</v>
      </c>
      <c r="V1000" s="32">
        <f t="shared" si="287"/>
        <v>1000.0000000000016</v>
      </c>
      <c r="W1000" s="100">
        <f>IF(A1000=1,((cPH1_+cPHr+(cNES*L1000+(cNES+cOSEX)*G1000+(cNES+cEREX)*H1000+(cNES+cHOEX)*I1000+(cNES+cNES)*S1000+(cNES+cOSEX)*N1000+(cNES+cEREX)*O1000+(cNES+cHOEX)*P1000)))/(1+cDR)^(A$6:A$65537 + 0.5),(cPHr+(cNES*L1000+(cNES+cOSEX)*G1000+(cNES+cEREX)*H1000+(cNES+cHOEX)*I1000+(cNES+cNES)*S1000+(cNES+cOSEX)*N1000+(cNES+cEREX)*O1000+(cNES+cHOEX)*P1000))/(1+cDR)^(((cycle + 0.5)/('Life tables'!$I$2/2))))</f>
        <v>9731.8921813051493</v>
      </c>
      <c r="X1000" s="107">
        <f>((L1000+G1000+H1000+I1000+N1000+O1000+P1000+S1000)/('Life tables'!$I$2/2))/(1+oDR)^(((cycle + 0.5)/('Life tables'!$I$2/2)))</f>
        <v>8.1048853763719073</v>
      </c>
      <c r="Y1000" s="31">
        <f>((uNES*L1000+ uOCEX*G1000+uEREX*H1000+uHOEX*I1000+uNES*S1000+ uOCEX*N1000+uEREX*O1000+uHOEX*P1000)/('Life tables'!$I$2/2))/(1+oDR)^(((cycle + 0.5)/('Life tables'!$I$2/2)))</f>
        <v>5.341629987903036</v>
      </c>
      <c r="Z1000" s="100">
        <f t="shared" si="275"/>
        <v>89845.00263198321</v>
      </c>
      <c r="AA1000" s="107">
        <f>((L1000+G1000+H1000+I1000+N1000+O1000+P1000+S1000)/('Life tables'!$I$2/2))</f>
        <v>14.301947672129748</v>
      </c>
      <c r="AB1000" s="31">
        <f>((uNES*L1000+ uOCEX*G1000+uEREX*H1000+uHOEX*I1000+uNES*S1000+ uOCEX*N1000+uEREX*O1000+uHOEX*P1000)/('Life tables'!$I$2/2))</f>
        <v>9.4258843923424198</v>
      </c>
    </row>
    <row r="1001" spans="1:28" x14ac:dyDescent="0.25">
      <c r="A1001" s="4">
        <v>995</v>
      </c>
      <c r="C1001" s="105">
        <f>IF(male=0,VLOOKUP((($A$5:$A$1570/'Life tables'!$I$2)*2)+age,lifetable,13,1),IF(male=1,VLOOKUP((($A$5:$A$1570/'Life tables'!$I$2)*2)+age,lifetable,10,1),"error"))</f>
        <v>1.3000289296523082E-3</v>
      </c>
      <c r="F1001" s="96">
        <f t="shared" si="276"/>
        <v>57.294290700693409</v>
      </c>
      <c r="G1001" s="96">
        <f t="shared" si="288"/>
        <v>5.7553314112285889</v>
      </c>
      <c r="H1001" s="96">
        <f t="shared" si="277"/>
        <v>0.32869178237399982</v>
      </c>
      <c r="I1001" s="96">
        <f t="shared" si="278"/>
        <v>0.13170368862974388</v>
      </c>
      <c r="J1001" s="96">
        <f t="shared" si="289"/>
        <v>8.2564860180530233E-2</v>
      </c>
      <c r="K1001" s="96">
        <f t="shared" si="279"/>
        <v>0.13762300243384862</v>
      </c>
      <c r="L1001" s="96">
        <f t="shared" si="280"/>
        <v>50.858375955846697</v>
      </c>
      <c r="M1001" s="96">
        <f t="shared" si="281"/>
        <v>315.57822293585372</v>
      </c>
      <c r="N1001" s="96">
        <f t="shared" si="290"/>
        <v>30.390866609175113</v>
      </c>
      <c r="O1001" s="96">
        <f t="shared" si="282"/>
        <v>0.72542683579061329</v>
      </c>
      <c r="P1001" s="96">
        <f t="shared" si="283"/>
        <v>0.72542683579061329</v>
      </c>
      <c r="Q1001" s="96">
        <f t="shared" si="291"/>
        <v>0.45165597691975534</v>
      </c>
      <c r="R1001" s="96">
        <f t="shared" si="274"/>
        <v>5.6865571522491533E-2</v>
      </c>
      <c r="S1001" s="96">
        <f t="shared" si="284"/>
        <v>283.22798110665514</v>
      </c>
      <c r="T1001" s="96">
        <f t="shared" si="285"/>
        <v>236.1226200196196</v>
      </c>
      <c r="U1001" s="96">
        <f t="shared" si="286"/>
        <v>391.73357575489149</v>
      </c>
      <c r="V1001" s="32">
        <f t="shared" si="287"/>
        <v>1000.0000000000016</v>
      </c>
      <c r="W1001" s="100">
        <f>IF(A1001=1,((cPH1_+cPHr+(cNES*L1001+(cNES+cOSEX)*G1001+(cNES+cEREX)*H1001+(cNES+cHOEX)*I1001+(cNES+cNES)*S1001+(cNES+cOSEX)*N1001+(cNES+cEREX)*O1001+(cNES+cHOEX)*P1001)))/(1+cDR)^(A$6:A$65537 + 0.5),(cPHr+(cNES*L1001+(cNES+cOSEX)*G1001+(cNES+cEREX)*H1001+(cNES+cHOEX)*I1001+(cNES+cNES)*S1001+(cNES+cOSEX)*N1001+(cNES+cEREX)*O1001+(cNES+cHOEX)*P1001))/(1+cDR)^(((cycle + 0.5)/('Life tables'!$I$2/2))))</f>
        <v>9691.1952091388976</v>
      </c>
      <c r="X1001" s="107">
        <f>((L1001+G1001+H1001+I1001+N1001+O1001+P1001+S1001)/('Life tables'!$I$2/2))/(1+oDR)^(((cycle + 0.5)/('Life tables'!$I$2/2)))</f>
        <v>8.0844278081950858</v>
      </c>
      <c r="Y1001" s="31">
        <f>((uNES*L1001+ uOCEX*G1001+uEREX*H1001+uHOEX*I1001+uNES*S1001+ uOCEX*N1001+uEREX*O1001+uHOEX*P1001)/('Life tables'!$I$2/2))/(1+oDR)^(((cycle + 0.5)/('Life tables'!$I$2/2)))</f>
        <v>5.3281471634309527</v>
      </c>
      <c r="Z1001" s="100">
        <f t="shared" si="275"/>
        <v>89669.472249153638</v>
      </c>
      <c r="AA1001" s="107">
        <f>((L1001+G1001+H1001+I1001+N1001+O1001+P1001+S1001)/('Life tables'!$I$2/2))</f>
        <v>14.273997197144405</v>
      </c>
      <c r="AB1001" s="31">
        <f>((uNES*L1001+ uOCEX*G1001+uEREX*H1001+uHOEX*I1001+uNES*S1001+ uOCEX*N1001+uEREX*O1001+uHOEX*P1001)/('Life tables'!$I$2/2))</f>
        <v>9.4074632715120998</v>
      </c>
    </row>
    <row r="1002" spans="1:28" x14ac:dyDescent="0.25">
      <c r="A1002" s="4">
        <v>996</v>
      </c>
      <c r="C1002" s="105">
        <f>IF(male=0,VLOOKUP((($A$5:$A$1570/'Life tables'!$I$2)*2)+age,lifetable,13,1),IF(male=1,VLOOKUP((($A$5:$A$1570/'Life tables'!$I$2)*2)+age,lifetable,10,1),"error"))</f>
        <v>1.3000289296523082E-3</v>
      </c>
      <c r="F1002" s="96">
        <f t="shared" si="276"/>
        <v>57.182261828473983</v>
      </c>
      <c r="G1002" s="96">
        <f t="shared" si="288"/>
        <v>5.7440778765506355</v>
      </c>
      <c r="H1002" s="96">
        <f t="shared" si="277"/>
        <v>0.32804908361227647</v>
      </c>
      <c r="I1002" s="96">
        <f t="shared" si="278"/>
        <v>0.13144616531417641</v>
      </c>
      <c r="J1002" s="96">
        <f t="shared" si="289"/>
        <v>8.2403419170302875E-2</v>
      </c>
      <c r="K1002" s="96">
        <f t="shared" si="279"/>
        <v>0.13735390494497912</v>
      </c>
      <c r="L1002" s="96">
        <f t="shared" si="280"/>
        <v>50.758931378881613</v>
      </c>
      <c r="M1002" s="96">
        <f t="shared" si="281"/>
        <v>314.9615423970165</v>
      </c>
      <c r="N1002" s="96">
        <f t="shared" si="290"/>
        <v>30.331478937168082</v>
      </c>
      <c r="O1002" s="96">
        <f t="shared" si="282"/>
        <v>0.72400925821564455</v>
      </c>
      <c r="P1002" s="96">
        <f t="shared" si="283"/>
        <v>0.72400925821564455</v>
      </c>
      <c r="Q1002" s="96">
        <f t="shared" si="291"/>
        <v>0.45077338290352453</v>
      </c>
      <c r="R1002" s="96">
        <f t="shared" si="274"/>
        <v>5.6754448863388075E-2</v>
      </c>
      <c r="S1002" s="96">
        <f t="shared" si="284"/>
        <v>282.67451711165023</v>
      </c>
      <c r="T1002" s="96">
        <f t="shared" si="285"/>
        <v>236.65579682169343</v>
      </c>
      <c r="U1002" s="96">
        <f t="shared" si="286"/>
        <v>391.92768410869985</v>
      </c>
      <c r="V1002" s="32">
        <f t="shared" si="287"/>
        <v>1000.0000000000016</v>
      </c>
      <c r="W1002" s="100">
        <f>IF(A1002=1,((cPH1_+cPHr+(cNES*L1002+(cNES+cOSEX)*G1002+(cNES+cEREX)*H1002+(cNES+cHOEX)*I1002+(cNES+cNES)*S1002+(cNES+cOSEX)*N1002+(cNES+cEREX)*O1002+(cNES+cHOEX)*P1002)))/(1+cDR)^(A$6:A$65537 + 0.5),(cPHr+(cNES*L1002+(cNES+cOSEX)*G1002+(cNES+cEREX)*H1002+(cNES+cHOEX)*I1002+(cNES+cNES)*S1002+(cNES+cOSEX)*N1002+(cNES+cEREX)*O1002+(cNES+cHOEX)*P1002))/(1+cDR)^(((cycle + 0.5)/('Life tables'!$I$2/2))))</f>
        <v>9650.668408259975</v>
      </c>
      <c r="X1002" s="107">
        <f>((L1002+G1002+H1002+I1002+N1002+O1002+P1002+S1002)/('Life tables'!$I$2/2))/(1+oDR)^(((cycle + 0.5)/('Life tables'!$I$2/2)))</f>
        <v>8.064021879840892</v>
      </c>
      <c r="Y1002" s="31">
        <f>((uNES*L1002+ uOCEX*G1002+uEREX*H1002+uHOEX*I1002+uNES*S1002+ uOCEX*N1002+uEREX*O1002+uHOEX*P1002)/('Life tables'!$I$2/2))/(1+oDR)^(((cycle + 0.5)/('Life tables'!$I$2/2)))</f>
        <v>5.314698372774564</v>
      </c>
      <c r="Z1002" s="100">
        <f t="shared" si="275"/>
        <v>89494.284652802395</v>
      </c>
      <c r="AA1002" s="107">
        <f>((L1002+G1002+H1002+I1002+N1002+O1002+P1002+S1002)/('Life tables'!$I$2/2))</f>
        <v>14.246101351079757</v>
      </c>
      <c r="AB1002" s="31">
        <f>((uNES*L1002+ uOCEX*G1002+uEREX*H1002+uHOEX*I1002+uNES*S1002+ uOCEX*N1002+uEREX*O1002+uHOEX*P1002)/('Life tables'!$I$2/2))</f>
        <v>9.3890781544430766</v>
      </c>
    </row>
    <row r="1003" spans="1:28" x14ac:dyDescent="0.25">
      <c r="A1003" s="4">
        <v>997</v>
      </c>
      <c r="C1003" s="105">
        <f>IF(male=0,VLOOKUP((($A$5:$A$1570/'Life tables'!$I$2)*2)+age,lifetable,13,1),IF(male=1,VLOOKUP((($A$5:$A$1570/'Life tables'!$I$2)*2)+age,lifetable,10,1),"error"))</f>
        <v>1.3000289296523082E-3</v>
      </c>
      <c r="F1003" s="96">
        <f t="shared" si="276"/>
        <v>57.070454689184388</v>
      </c>
      <c r="G1003" s="96">
        <f t="shared" si="288"/>
        <v>5.7328466154095459</v>
      </c>
      <c r="H1003" s="96">
        <f t="shared" si="277"/>
        <v>0.32740765691084089</v>
      </c>
      <c r="I1003" s="96">
        <f t="shared" si="278"/>
        <v>0.1311891517011359</v>
      </c>
      <c r="J1003" s="96">
        <f t="shared" si="289"/>
        <v>8.2242297691884458E-2</v>
      </c>
      <c r="K1003" s="96">
        <f t="shared" si="279"/>
        <v>0.13708534006679682</v>
      </c>
      <c r="L1003" s="96">
        <f t="shared" si="280"/>
        <v>50.659683627404185</v>
      </c>
      <c r="M1003" s="96">
        <f t="shared" si="281"/>
        <v>314.34606438042385</v>
      </c>
      <c r="N1003" s="96">
        <f t="shared" si="290"/>
        <v>30.272207070658624</v>
      </c>
      <c r="O1003" s="96">
        <f t="shared" si="282"/>
        <v>0.72259444490589908</v>
      </c>
      <c r="P1003" s="96">
        <f t="shared" si="283"/>
        <v>0.72259444490589908</v>
      </c>
      <c r="Q1003" s="96">
        <f t="shared" si="291"/>
        <v>0.44989250993874685</v>
      </c>
      <c r="R1003" s="96">
        <f t="shared" si="274"/>
        <v>5.6643542892603829E-2</v>
      </c>
      <c r="S1003" s="96">
        <f t="shared" si="284"/>
        <v>282.12213236712211</v>
      </c>
      <c r="T1003" s="96">
        <f t="shared" si="285"/>
        <v>237.18793162932405</v>
      </c>
      <c r="U1003" s="96">
        <f t="shared" si="286"/>
        <v>392.12141299165927</v>
      </c>
      <c r="V1003" s="32">
        <f t="shared" si="287"/>
        <v>1000.0000000000016</v>
      </c>
      <c r="W1003" s="100">
        <f>IF(A1003=1,((cPH1_+cPHr+(cNES*L1003+(cNES+cOSEX)*G1003+(cNES+cEREX)*H1003+(cNES+cHOEX)*I1003+(cNES+cNES)*S1003+(cNES+cOSEX)*N1003+(cNES+cEREX)*O1003+(cNES+cHOEX)*P1003)))/(1+cDR)^(A$6:A$65537 + 0.5),(cPHr+(cNES*L1003+(cNES+cOSEX)*G1003+(cNES+cEREX)*H1003+(cNES+cHOEX)*I1003+(cNES+cNES)*S1003+(cNES+cOSEX)*N1003+(cNES+cEREX)*O1003+(cNES+cHOEX)*P1003))/(1+cDR)^(((cycle + 0.5)/('Life tables'!$I$2/2))))</f>
        <v>9610.3110683980231</v>
      </c>
      <c r="X1003" s="107">
        <f>((L1003+G1003+H1003+I1003+N1003+O1003+P1003+S1003)/('Life tables'!$I$2/2))/(1+oDR)^(((cycle + 0.5)/('Life tables'!$I$2/2)))</f>
        <v>8.0436674608220748</v>
      </c>
      <c r="Y1003" s="31">
        <f>((uNES*L1003+ uOCEX*G1003+uEREX*H1003+uHOEX*I1003+uNES*S1003+ uOCEX*N1003+uEREX*O1003+uHOEX*P1003)/('Life tables'!$I$2/2))/(1+oDR)^(((cycle + 0.5)/('Life tables'!$I$2/2)))</f>
        <v>5.3012835299384475</v>
      </c>
      <c r="Z1003" s="100">
        <f t="shared" si="275"/>
        <v>89319.439185154712</v>
      </c>
      <c r="AA1003" s="107">
        <f>((L1003+G1003+H1003+I1003+N1003+O1003+P1003+S1003)/('Life tables'!$I$2/2))</f>
        <v>14.218260026926707</v>
      </c>
      <c r="AB1003" s="31">
        <f>((uNES*L1003+ uOCEX*G1003+uEREX*H1003+uHOEX*I1003+uNES*S1003+ uOCEX*N1003+uEREX*O1003+uHOEX*P1003)/('Life tables'!$I$2/2))</f>
        <v>9.3707289706162591</v>
      </c>
    </row>
    <row r="1004" spans="1:28" x14ac:dyDescent="0.25">
      <c r="A1004" s="4">
        <v>998</v>
      </c>
      <c r="C1004" s="105">
        <f>IF(male=0,VLOOKUP((($A$5:$A$1570/'Life tables'!$I$2)*2)+age,lifetable,13,1),IF(male=1,VLOOKUP((($A$5:$A$1570/'Life tables'!$I$2)*2)+age,lifetable,10,1),"error"))</f>
        <v>1.3000289296523082E-3</v>
      </c>
      <c r="F1004" s="96">
        <f t="shared" si="276"/>
        <v>56.958868715686215</v>
      </c>
      <c r="G1004" s="96">
        <f t="shared" si="288"/>
        <v>5.7216375708350782</v>
      </c>
      <c r="H1004" s="96">
        <f t="shared" si="277"/>
        <v>0.32676749901607516</v>
      </c>
      <c r="I1004" s="96">
        <f t="shared" si="278"/>
        <v>0.13093264648692837</v>
      </c>
      <c r="J1004" s="96">
        <f t="shared" si="289"/>
        <v>8.2081494927991036E-2</v>
      </c>
      <c r="K1004" s="96">
        <f t="shared" si="279"/>
        <v>0.13681730643701429</v>
      </c>
      <c r="L1004" s="96">
        <f t="shared" si="280"/>
        <v>50.560632197983125</v>
      </c>
      <c r="M1004" s="96">
        <f t="shared" si="281"/>
        <v>313.73178666333206</v>
      </c>
      <c r="N1004" s="96">
        <f t="shared" si="290"/>
        <v>30.213050795591695</v>
      </c>
      <c r="O1004" s="96">
        <f t="shared" si="282"/>
        <v>0.72118239075190516</v>
      </c>
      <c r="P1004" s="96">
        <f t="shared" si="283"/>
        <v>0.72118239075190516</v>
      </c>
      <c r="Q1004" s="96">
        <f t="shared" si="291"/>
        <v>0.44901335484422833</v>
      </c>
      <c r="R1004" s="96">
        <f t="shared" si="274"/>
        <v>5.6532853209611801E-2</v>
      </c>
      <c r="S1004" s="96">
        <f t="shared" si="284"/>
        <v>281.57082487818269</v>
      </c>
      <c r="T1004" s="96">
        <f t="shared" si="285"/>
        <v>237.71902647909627</v>
      </c>
      <c r="U1004" s="96">
        <f t="shared" si="286"/>
        <v>392.3147631513059</v>
      </c>
      <c r="V1004" s="32">
        <f t="shared" si="287"/>
        <v>1000.0000000000016</v>
      </c>
      <c r="W1004" s="100">
        <f>IF(A1004=1,((cPH1_+cPHr+(cNES*L1004+(cNES+cOSEX)*G1004+(cNES+cEREX)*H1004+(cNES+cHOEX)*I1004+(cNES+cNES)*S1004+(cNES+cOSEX)*N1004+(cNES+cEREX)*O1004+(cNES+cHOEX)*P1004)))/(1+cDR)^(A$6:A$65537 + 0.5),(cPHr+(cNES*L1004+(cNES+cOSEX)*G1004+(cNES+cEREX)*H1004+(cNES+cHOEX)*I1004+(cNES+cNES)*S1004+(cNES+cOSEX)*N1004+(cNES+cEREX)*O1004+(cNES+cHOEX)*P1004))/(1+cDR)^(((cycle + 0.5)/('Life tables'!$I$2/2))))</f>
        <v>9570.122482181725</v>
      </c>
      <c r="X1004" s="107">
        <f>((L1004+G1004+H1004+I1004+N1004+O1004+P1004+S1004)/('Life tables'!$I$2/2))/(1+oDR)^(((cycle + 0.5)/('Life tables'!$I$2/2)))</f>
        <v>8.02336442098769</v>
      </c>
      <c r="Y1004" s="31">
        <f>((uNES*L1004+ uOCEX*G1004+uEREX*H1004+uHOEX*I1004+uNES*S1004+ uOCEX*N1004+uEREX*O1004+uHOEX*P1004)/('Life tables'!$I$2/2))/(1+oDR)^(((cycle + 0.5)/('Life tables'!$I$2/2)))</f>
        <v>5.2879025491486367</v>
      </c>
      <c r="Z1004" s="100">
        <f t="shared" si="275"/>
        <v>89144.935189140408</v>
      </c>
      <c r="AA1004" s="107">
        <f>((L1004+G1004+H1004+I1004+N1004+O1004+P1004+S1004)/('Life tables'!$I$2/2))</f>
        <v>14.190473117897142</v>
      </c>
      <c r="AB1004" s="31">
        <f>((uNES*L1004+ uOCEX*G1004+uEREX*H1004+uHOEX*I1004+uNES*S1004+ uOCEX*N1004+uEREX*O1004+uHOEX*P1004)/('Life tables'!$I$2/2))</f>
        <v>9.3524156496578801</v>
      </c>
    </row>
    <row r="1005" spans="1:28" x14ac:dyDescent="0.25">
      <c r="A1005" s="4">
        <v>999</v>
      </c>
      <c r="C1005" s="105">
        <f>IF(male=0,VLOOKUP((($A$5:$A$1570/'Life tables'!$I$2)*2)+age,lifetable,13,1),IF(male=1,VLOOKUP((($A$5:$A$1570/'Life tables'!$I$2)*2)+age,lifetable,10,1),"error"))</f>
        <v>1.3000289296523082E-3</v>
      </c>
      <c r="F1005" s="96">
        <f t="shared" si="276"/>
        <v>56.847503348356462</v>
      </c>
      <c r="G1005" s="96">
        <f t="shared" si="288"/>
        <v>5.7104506866119324</v>
      </c>
      <c r="H1005" s="96">
        <f t="shared" si="277"/>
        <v>0.3261286067174764</v>
      </c>
      <c r="I1005" s="96">
        <f t="shared" si="278"/>
        <v>0.13067664838513571</v>
      </c>
      <c r="J1005" s="96">
        <f t="shared" si="289"/>
        <v>8.1921010072168857E-2</v>
      </c>
      <c r="K1005" s="96">
        <f t="shared" si="279"/>
        <v>0.13654980271139641</v>
      </c>
      <c r="L1005" s="96">
        <f t="shared" si="280"/>
        <v>50.461776593858353</v>
      </c>
      <c r="M1005" s="96">
        <f t="shared" si="281"/>
        <v>313.11870702124287</v>
      </c>
      <c r="N1005" s="96">
        <f t="shared" si="290"/>
        <v>30.1540098977433</v>
      </c>
      <c r="O1005" s="96">
        <f t="shared" si="282"/>
        <v>0.71977309064015826</v>
      </c>
      <c r="P1005" s="96">
        <f t="shared" si="283"/>
        <v>0.71977309064015826</v>
      </c>
      <c r="Q1005" s="96">
        <f t="shared" si="291"/>
        <v>0.44813591443626427</v>
      </c>
      <c r="R1005" s="96">
        <f t="shared" si="274"/>
        <v>5.6422379413568868E-2</v>
      </c>
      <c r="S1005" s="96">
        <f t="shared" si="284"/>
        <v>281.02059264836942</v>
      </c>
      <c r="T1005" s="96">
        <f t="shared" si="285"/>
        <v>238.24908340360471</v>
      </c>
      <c r="U1005" s="96">
        <f t="shared" si="286"/>
        <v>392.50773533343084</v>
      </c>
      <c r="V1005" s="32">
        <f t="shared" si="287"/>
        <v>1000.0000000000016</v>
      </c>
      <c r="W1005" s="100">
        <f>IF(A1005=1,((cPH1_+cPHr+(cNES*L1005+(cNES+cOSEX)*G1005+(cNES+cEREX)*H1005+(cNES+cHOEX)*I1005+(cNES+cNES)*S1005+(cNES+cOSEX)*N1005+(cNES+cEREX)*O1005+(cNES+cHOEX)*P1005)))/(1+cDR)^(A$6:A$65537 + 0.5),(cPHr+(cNES*L1005+(cNES+cOSEX)*G1005+(cNES+cEREX)*H1005+(cNES+cHOEX)*I1005+(cNES+cNES)*S1005+(cNES+cOSEX)*N1005+(cNES+cEREX)*O1005+(cNES+cHOEX)*P1005))/(1+cDR)^(((cycle + 0.5)/('Life tables'!$I$2/2))))</f>
        <v>9530.1019451302709</v>
      </c>
      <c r="X1005" s="107">
        <f>((L1005+G1005+H1005+I1005+N1005+O1005+P1005+S1005)/('Life tables'!$I$2/2))/(1+oDR)^(((cycle + 0.5)/('Life tables'!$I$2/2)))</f>
        <v>8.0031126305219136</v>
      </c>
      <c r="Y1005" s="31">
        <f>((uNES*L1005+ uOCEX*G1005+uEREX*H1005+uHOEX*I1005+uNES*S1005+ uOCEX*N1005+uEREX*O1005+uHOEX*P1005)/('Life tables'!$I$2/2))/(1+oDR)^(((cycle + 0.5)/('Life tables'!$I$2/2)))</f>
        <v>5.2745553448518532</v>
      </c>
      <c r="Z1005" s="100">
        <f t="shared" si="275"/>
        <v>88970.772008420012</v>
      </c>
      <c r="AA1005" s="107">
        <f>((L1005+G1005+H1005+I1005+N1005+O1005+P1005+S1005)/('Life tables'!$I$2/2))</f>
        <v>14.162740517422927</v>
      </c>
      <c r="AB1005" s="31">
        <f>((uNES*L1005+ uOCEX*G1005+uEREX*H1005+uHOEX*I1005+uNES*S1005+ uOCEX*N1005+uEREX*O1005+uHOEX*P1005)/('Life tables'!$I$2/2))</f>
        <v>9.3341381213388459</v>
      </c>
    </row>
    <row r="1006" spans="1:28" x14ac:dyDescent="0.25">
      <c r="A1006" s="4">
        <v>1000</v>
      </c>
      <c r="C1006" s="105">
        <f>IF(male=0,VLOOKUP((($A$5:$A$1570/'Life tables'!$I$2)*2)+age,lifetable,13,1),IF(male=1,VLOOKUP((($A$5:$A$1570/'Life tables'!$I$2)*2)+age,lifetable,10,1),"error"))</f>
        <v>1.3000289296523082E-3</v>
      </c>
      <c r="F1006" s="96">
        <f t="shared" si="276"/>
        <v>56.736358034766155</v>
      </c>
      <c r="G1006" s="96">
        <f t="shared" si="288"/>
        <v>5.6992859072474609</v>
      </c>
      <c r="H1006" s="96">
        <f t="shared" si="277"/>
        <v>0.32549097684581324</v>
      </c>
      <c r="I1006" s="96">
        <f t="shared" si="278"/>
        <v>0.13042115612587685</v>
      </c>
      <c r="J1006" s="96">
        <f t="shared" si="289"/>
        <v>8.1760842328331265E-2</v>
      </c>
      <c r="K1006" s="96">
        <f t="shared" si="279"/>
        <v>0.1362828275629884</v>
      </c>
      <c r="L1006" s="96">
        <f t="shared" si="280"/>
        <v>50.363116324655685</v>
      </c>
      <c r="M1006" s="96">
        <f t="shared" si="281"/>
        <v>312.50682322819978</v>
      </c>
      <c r="N1006" s="96">
        <f t="shared" si="290"/>
        <v>30.095084162749007</v>
      </c>
      <c r="O1006" s="96">
        <f t="shared" si="282"/>
        <v>0.71836653945380136</v>
      </c>
      <c r="P1006" s="96">
        <f t="shared" si="283"/>
        <v>0.71836653945380136</v>
      </c>
      <c r="Q1006" s="96">
        <f t="shared" si="291"/>
        <v>0.44726018552906271</v>
      </c>
      <c r="R1006" s="96">
        <f t="shared" si="274"/>
        <v>5.6312121103369119E-2</v>
      </c>
      <c r="S1006" s="96">
        <f t="shared" si="284"/>
        <v>280.47143367991072</v>
      </c>
      <c r="T1006" s="96">
        <f t="shared" si="285"/>
        <v>238.77810443146211</v>
      </c>
      <c r="U1006" s="96">
        <f t="shared" si="286"/>
        <v>392.70033028209718</v>
      </c>
      <c r="V1006" s="32">
        <f t="shared" si="287"/>
        <v>1000.0000000000015</v>
      </c>
      <c r="W1006" s="100">
        <f>IF(A1006=1,((cPH1_+cPHr+(cNES*L1006+(cNES+cOSEX)*G1006+(cNES+cEREX)*H1006+(cNES+cHOEX)*I1006+(cNES+cNES)*S1006+(cNES+cOSEX)*N1006+(cNES+cEREX)*O1006+(cNES+cHOEX)*P1006)))/(1+cDR)^(A$6:A$65537 + 0.5),(cPHr+(cNES*L1006+(cNES+cOSEX)*G1006+(cNES+cEREX)*H1006+(cNES+cHOEX)*I1006+(cNES+cNES)*S1006+(cNES+cOSEX)*N1006+(cNES+cEREX)*O1006+(cNES+cHOEX)*P1006))/(1+cDR)^(((cycle + 0.5)/('Life tables'!$I$2/2))))</f>
        <v>9490.2487556446649</v>
      </c>
      <c r="X1006" s="107">
        <f>((L1006+G1006+H1006+I1006+N1006+O1006+P1006+S1006)/('Life tables'!$I$2/2))/(1+oDR)^(((cycle + 0.5)/('Life tables'!$I$2/2)))</f>
        <v>7.9829119599428751</v>
      </c>
      <c r="Y1006" s="31">
        <f>((uNES*L1006+ uOCEX*G1006+uEREX*H1006+uHOEX*I1006+uNES*S1006+ uOCEX*N1006+uEREX*O1006+uHOEX*P1006)/('Life tables'!$I$2/2))/(1+oDR)^(((cycle + 0.5)/('Life tables'!$I$2/2)))</f>
        <v>5.2612418317147425</v>
      </c>
      <c r="Z1006" s="100">
        <f t="shared" si="275"/>
        <v>88796.948987410127</v>
      </c>
      <c r="AA1006" s="107">
        <f>((L1006+G1006+H1006+I1006+N1006+O1006+P1006+S1006)/('Life tables'!$I$2/2))</f>
        <v>14.135062119154945</v>
      </c>
      <c r="AB1006" s="31">
        <f>((uNES*L1006+ uOCEX*G1006+uEREX*H1006+uHOEX*I1006+uNES*S1006+ uOCEX*N1006+uEREX*O1006+uHOEX*P1006)/('Life tables'!$I$2/2))</f>
        <v>9.3158963155741237</v>
      </c>
    </row>
    <row r="1007" spans="1:28" x14ac:dyDescent="0.25">
      <c r="A1007" s="4">
        <v>1001</v>
      </c>
      <c r="C1007" s="105">
        <f>IF(male=0,VLOOKUP((($A$5:$A$1570/'Life tables'!$I$2)*2)+age,lifetable,13,1),IF(male=1,VLOOKUP((($A$5:$A$1570/'Life tables'!$I$2)*2)+age,lifetable,10,1),"error"))</f>
        <v>1.3000289296523082E-3</v>
      </c>
      <c r="F1007" s="96">
        <f t="shared" si="276"/>
        <v>56.62543222937412</v>
      </c>
      <c r="G1007" s="96">
        <f t="shared" si="288"/>
        <v>5.6881431779409102</v>
      </c>
      <c r="H1007" s="96">
        <f t="shared" si="277"/>
        <v>0.32485460627136892</v>
      </c>
      <c r="I1007" s="96">
        <f t="shared" si="278"/>
        <v>0.13016616845510393</v>
      </c>
      <c r="J1007" s="96">
        <f t="shared" si="289"/>
        <v>8.1600990910317375E-2</v>
      </c>
      <c r="K1007" s="96">
        <f t="shared" si="279"/>
        <v>0.1360163796813802</v>
      </c>
      <c r="L1007" s="96">
        <f t="shared" si="280"/>
        <v>50.264650906115037</v>
      </c>
      <c r="M1007" s="96">
        <f t="shared" si="281"/>
        <v>311.89613305706808</v>
      </c>
      <c r="N1007" s="96">
        <f t="shared" si="290"/>
        <v>30.036273376130914</v>
      </c>
      <c r="O1007" s="96">
        <f t="shared" si="282"/>
        <v>0.71696273207326944</v>
      </c>
      <c r="P1007" s="96">
        <f t="shared" si="283"/>
        <v>0.71696273207326944</v>
      </c>
      <c r="Q1007" s="96">
        <f t="shared" si="291"/>
        <v>0.44638616493514538</v>
      </c>
      <c r="R1007" s="96">
        <f t="shared" si="274"/>
        <v>5.6202077877694358E-2</v>
      </c>
      <c r="S1007" s="96">
        <f t="shared" si="284"/>
        <v>279.9233459739778</v>
      </c>
      <c r="T1007" s="96">
        <f t="shared" si="285"/>
        <v>239.30609158730758</v>
      </c>
      <c r="U1007" s="96">
        <f t="shared" si="286"/>
        <v>392.89254873965626</v>
      </c>
      <c r="V1007" s="32">
        <f t="shared" si="287"/>
        <v>1000.0000000000015</v>
      </c>
      <c r="W1007" s="100">
        <f>IF(A1007=1,((cPH1_+cPHr+(cNES*L1007+(cNES+cOSEX)*G1007+(cNES+cEREX)*H1007+(cNES+cHOEX)*I1007+(cNES+cNES)*S1007+(cNES+cOSEX)*N1007+(cNES+cEREX)*O1007+(cNES+cHOEX)*P1007)))/(1+cDR)^(A$6:A$65537 + 0.5),(cPHr+(cNES*L1007+(cNES+cOSEX)*G1007+(cNES+cEREX)*H1007+(cNES+cHOEX)*I1007+(cNES+cNES)*S1007+(cNES+cOSEX)*N1007+(cNES+cEREX)*O1007+(cNES+cHOEX)*P1007))/(1+cDR)^(((cycle + 0.5)/('Life tables'!$I$2/2))))</f>
        <v>9450.5622149988831</v>
      </c>
      <c r="X1007" s="107">
        <f>((L1007+G1007+H1007+I1007+N1007+O1007+P1007+S1007)/('Life tables'!$I$2/2))/(1+oDR)^(((cycle + 0.5)/('Life tables'!$I$2/2)))</f>
        <v>7.9627622801015194</v>
      </c>
      <c r="Y1007" s="31">
        <f>((uNES*L1007+ uOCEX*G1007+uEREX*H1007+uHOEX*I1007+uNES*S1007+ uOCEX*N1007+uEREX*O1007+uHOEX*P1007)/('Life tables'!$I$2/2))/(1+oDR)^(((cycle + 0.5)/('Life tables'!$I$2/2)))</f>
        <v>5.2479619246231364</v>
      </c>
      <c r="Z1007" s="100">
        <f t="shared" si="275"/>
        <v>88623.465471307019</v>
      </c>
      <c r="AA1007" s="107">
        <f>((L1007+G1007+H1007+I1007+N1007+O1007+P1007+S1007)/('Life tables'!$I$2/2))</f>
        <v>14.107437816962143</v>
      </c>
      <c r="AB1007" s="31">
        <f>((uNES*L1007+ uOCEX*G1007+uEREX*H1007+uHOEX*I1007+uNES*S1007+ uOCEX*N1007+uEREX*O1007+uHOEX*P1007)/('Life tables'!$I$2/2))</f>
        <v>9.2976901624221249</v>
      </c>
    </row>
    <row r="1008" spans="1:28" x14ac:dyDescent="0.25">
      <c r="A1008" s="4">
        <v>1002</v>
      </c>
      <c r="C1008" s="105">
        <f>IF(male=0,VLOOKUP((($A$5:$A$1570/'Life tables'!$I$2)*2)+age,lifetable,13,1),IF(male=1,VLOOKUP((($A$5:$A$1570/'Life tables'!$I$2)*2)+age,lifetable,10,1),"error"))</f>
        <v>1.3000289296523082E-3</v>
      </c>
      <c r="F1008" s="96">
        <f t="shared" si="276"/>
        <v>56.514725393235395</v>
      </c>
      <c r="G1008" s="96">
        <f t="shared" si="288"/>
        <v>5.6770224445541331</v>
      </c>
      <c r="H1008" s="96">
        <f t="shared" si="277"/>
        <v>0.32421949190226856</v>
      </c>
      <c r="I1008" s="96">
        <f t="shared" si="278"/>
        <v>0.12991168413393192</v>
      </c>
      <c r="J1008" s="96">
        <f t="shared" si="289"/>
        <v>8.144145504147185E-2</v>
      </c>
      <c r="K1008" s="96">
        <f t="shared" si="279"/>
        <v>0.13575045777200609</v>
      </c>
      <c r="L1008" s="96">
        <f t="shared" si="280"/>
        <v>50.166379859831586</v>
      </c>
      <c r="M1008" s="96">
        <f t="shared" si="281"/>
        <v>311.28663427980229</v>
      </c>
      <c r="N1008" s="96">
        <f t="shared" si="290"/>
        <v>29.977577323323413</v>
      </c>
      <c r="O1008" s="96">
        <f t="shared" si="282"/>
        <v>0.71556166337690363</v>
      </c>
      <c r="P1008" s="96">
        <f t="shared" si="283"/>
        <v>0.71556166337690363</v>
      </c>
      <c r="Q1008" s="96">
        <f t="shared" si="291"/>
        <v>0.44551384946573047</v>
      </c>
      <c r="R1008" s="96">
        <f t="shared" si="274"/>
        <v>5.6092249335062232E-2</v>
      </c>
      <c r="S1008" s="96">
        <f t="shared" si="284"/>
        <v>279.3763275309243</v>
      </c>
      <c r="T1008" s="96">
        <f t="shared" si="285"/>
        <v>239.83304689181477</v>
      </c>
      <c r="U1008" s="96">
        <f t="shared" si="286"/>
        <v>393.08439144676333</v>
      </c>
      <c r="V1008" s="32">
        <f t="shared" si="287"/>
        <v>1000.0000000000015</v>
      </c>
      <c r="W1008" s="100">
        <f>IF(A1008=1,((cPH1_+cPHr+(cNES*L1008+(cNES+cOSEX)*G1008+(cNES+cEREX)*H1008+(cNES+cHOEX)*I1008+(cNES+cNES)*S1008+(cNES+cOSEX)*N1008+(cNES+cEREX)*O1008+(cNES+cHOEX)*P1008)))/(1+cDR)^(A$6:A$65537 + 0.5),(cPHr+(cNES*L1008+(cNES+cOSEX)*G1008+(cNES+cEREX)*H1008+(cNES+cHOEX)*I1008+(cNES+cNES)*S1008+(cNES+cOSEX)*N1008+(cNES+cEREX)*O1008+(cNES+cHOEX)*P1008))/(1+cDR)^(((cycle + 0.5)/('Life tables'!$I$2/2))))</f>
        <v>9411.0416273309656</v>
      </c>
      <c r="X1008" s="107">
        <f>((L1008+G1008+H1008+I1008+N1008+O1008+P1008+S1008)/('Life tables'!$I$2/2))/(1+oDR)^(((cycle + 0.5)/('Life tables'!$I$2/2)))</f>
        <v>7.9426634621804633</v>
      </c>
      <c r="Y1008" s="31">
        <f>((uNES*L1008+ uOCEX*G1008+uEREX*H1008+uHOEX*I1008+uNES*S1008+ uOCEX*N1008+uEREX*O1008+uHOEX*P1008)/('Life tables'!$I$2/2))/(1+oDR)^(((cycle + 0.5)/('Life tables'!$I$2/2)))</f>
        <v>5.2347155386813</v>
      </c>
      <c r="Z1008" s="100">
        <f t="shared" si="275"/>
        <v>88450.320806109085</v>
      </c>
      <c r="AA1008" s="107">
        <f>((L1008+G1008+H1008+I1008+N1008+O1008+P1008+S1008)/('Life tables'!$I$2/2))</f>
        <v>14.079867504930622</v>
      </c>
      <c r="AB1008" s="31">
        <f>((uNES*L1008+ uOCEX*G1008+uEREX*H1008+uHOEX*I1008+uNES*S1008+ uOCEX*N1008+uEREX*O1008+uHOEX*P1008)/('Life tables'!$I$2/2))</f>
        <v>9.279519592084112</v>
      </c>
    </row>
    <row r="1009" spans="1:28" x14ac:dyDescent="0.25">
      <c r="A1009" s="4">
        <v>1003</v>
      </c>
      <c r="C1009" s="105">
        <f>IF(male=0,VLOOKUP((($A$5:$A$1570/'Life tables'!$I$2)*2)+age,lifetable,13,1),IF(male=1,VLOOKUP((($A$5:$A$1570/'Life tables'!$I$2)*2)+age,lifetable,10,1),"error"))</f>
        <v>1.3000289296523082E-3</v>
      </c>
      <c r="F1009" s="96">
        <f t="shared" si="276"/>
        <v>56.404236993723579</v>
      </c>
      <c r="G1009" s="96">
        <f t="shared" si="288"/>
        <v>5.6659236535836914</v>
      </c>
      <c r="H1009" s="96">
        <f t="shared" si="277"/>
        <v>0.32358563068288621</v>
      </c>
      <c r="I1009" s="96">
        <f t="shared" si="278"/>
        <v>0.12965770193800036</v>
      </c>
      <c r="J1009" s="96">
        <f t="shared" si="289"/>
        <v>8.1282233954244873E-2</v>
      </c>
      <c r="K1009" s="96">
        <f t="shared" si="279"/>
        <v>0.13548506055547777</v>
      </c>
      <c r="L1009" s="96">
        <f t="shared" si="280"/>
        <v>50.068302713009281</v>
      </c>
      <c r="M1009" s="96">
        <f t="shared" si="281"/>
        <v>310.67832466769983</v>
      </c>
      <c r="N1009" s="96">
        <f t="shared" si="290"/>
        <v>29.918995789697618</v>
      </c>
      <c r="O1009" s="96">
        <f t="shared" si="282"/>
        <v>0.71416332824153472</v>
      </c>
      <c r="P1009" s="96">
        <f t="shared" si="283"/>
        <v>0.71416332824153472</v>
      </c>
      <c r="Q1009" s="96">
        <f t="shared" si="291"/>
        <v>0.44464323593109623</v>
      </c>
      <c r="R1009" s="96">
        <f t="shared" si="274"/>
        <v>5.5982635073872029E-2</v>
      </c>
      <c r="S1009" s="96">
        <f t="shared" si="284"/>
        <v>278.83037635051414</v>
      </c>
      <c r="T1009" s="96">
        <f t="shared" si="285"/>
        <v>240.35897236170013</v>
      </c>
      <c r="U1009" s="96">
        <f t="shared" si="286"/>
        <v>393.27585914239268</v>
      </c>
      <c r="V1009" s="32">
        <f t="shared" si="287"/>
        <v>1000.0000000000016</v>
      </c>
      <c r="W1009" s="100">
        <f>IF(A1009=1,((cPH1_+cPHr+(cNES*L1009+(cNES+cOSEX)*G1009+(cNES+cEREX)*H1009+(cNES+cHOEX)*I1009+(cNES+cNES)*S1009+(cNES+cOSEX)*N1009+(cNES+cEREX)*O1009+(cNES+cHOEX)*P1009)))/(1+cDR)^(A$6:A$65537 + 0.5),(cPHr+(cNES*L1009+(cNES+cOSEX)*G1009+(cNES+cEREX)*H1009+(cNES+cHOEX)*I1009+(cNES+cNES)*S1009+(cNES+cOSEX)*N1009+(cNES+cEREX)*O1009+(cNES+cHOEX)*P1009))/(1+cDR)^(((cycle + 0.5)/('Life tables'!$I$2/2))))</f>
        <v>9371.6862996339023</v>
      </c>
      <c r="X1009" s="107">
        <f>((L1009+G1009+H1009+I1009+N1009+O1009+P1009+S1009)/('Life tables'!$I$2/2))/(1+oDR)^(((cycle + 0.5)/('Life tables'!$I$2/2)))</f>
        <v>7.9226153776928854</v>
      </c>
      <c r="Y1009" s="31">
        <f>((uNES*L1009+ uOCEX*G1009+uEREX*H1009+uHOEX*I1009+uNES*S1009+ uOCEX*N1009+uEREX*O1009+uHOEX*P1009)/('Life tables'!$I$2/2))/(1+oDR)^(((cycle + 0.5)/('Life tables'!$I$2/2)))</f>
        <v>5.2215025892112159</v>
      </c>
      <c r="Z1009" s="100">
        <f t="shared" si="275"/>
        <v>88277.514338638241</v>
      </c>
      <c r="AA1009" s="107">
        <f>((L1009+G1009+H1009+I1009+N1009+O1009+P1009+S1009)/('Life tables'!$I$2/2))</f>
        <v>14.052351077362738</v>
      </c>
      <c r="AB1009" s="31">
        <f>((uNES*L1009+ uOCEX*G1009+uEREX*H1009+uHOEX*I1009+uNES*S1009+ uOCEX*N1009+uEREX*O1009+uHOEX*P1009)/('Life tables'!$I$2/2))</f>
        <v>9.2613845349036286</v>
      </c>
    </row>
    <row r="1010" spans="1:28" x14ac:dyDescent="0.25">
      <c r="A1010" s="4">
        <v>1004</v>
      </c>
      <c r="C1010" s="105">
        <f>IF(male=0,VLOOKUP((($A$5:$A$1570/'Life tables'!$I$2)*2)+age,lifetable,13,1),IF(male=1,VLOOKUP((($A$5:$A$1570/'Life tables'!$I$2)*2)+age,lifetable,10,1),"error"))</f>
        <v>1.3000289296523082E-3</v>
      </c>
      <c r="F1010" s="96">
        <f t="shared" si="276"/>
        <v>56.293966504266322</v>
      </c>
      <c r="G1010" s="96">
        <f t="shared" si="288"/>
        <v>5.65484675213429</v>
      </c>
      <c r="H1010" s="96">
        <f t="shared" si="277"/>
        <v>0.32295301959232742</v>
      </c>
      <c r="I1010" s="96">
        <f t="shared" si="278"/>
        <v>0.12940422065686544</v>
      </c>
      <c r="J1010" s="96">
        <f t="shared" si="289"/>
        <v>8.1123326889810832E-2</v>
      </c>
      <c r="K1010" s="96">
        <f t="shared" si="279"/>
        <v>0.13522018676694908</v>
      </c>
      <c r="L1010" s="96">
        <f t="shared" si="280"/>
        <v>49.97041899822608</v>
      </c>
      <c r="M1010" s="96">
        <f t="shared" si="281"/>
        <v>310.07120199164234</v>
      </c>
      <c r="N1010" s="96">
        <f t="shared" si="290"/>
        <v>29.860528560584605</v>
      </c>
      <c r="O1010" s="96">
        <f t="shared" si="282"/>
        <v>0.71276772154303758</v>
      </c>
      <c r="P1010" s="96">
        <f t="shared" si="283"/>
        <v>0.71276772154303758</v>
      </c>
      <c r="Q1010" s="96">
        <f t="shared" si="291"/>
        <v>0.44377432114092508</v>
      </c>
      <c r="R1010" s="96">
        <f t="shared" si="274"/>
        <v>5.5873234692448086E-2</v>
      </c>
      <c r="S1010" s="96">
        <f t="shared" si="284"/>
        <v>278.28549043213826</v>
      </c>
      <c r="T1010" s="96">
        <f t="shared" si="285"/>
        <v>240.88387000973086</v>
      </c>
      <c r="U1010" s="96">
        <f t="shared" si="286"/>
        <v>393.46695256385209</v>
      </c>
      <c r="V1010" s="32">
        <f t="shared" si="287"/>
        <v>1000.0000000000014</v>
      </c>
      <c r="W1010" s="100">
        <f>IF(A1010=1,((cPH1_+cPHr+(cNES*L1010+(cNES+cOSEX)*G1010+(cNES+cEREX)*H1010+(cNES+cHOEX)*I1010+(cNES+cNES)*S1010+(cNES+cOSEX)*N1010+(cNES+cEREX)*O1010+(cNES+cHOEX)*P1010)))/(1+cDR)^(A$6:A$65537 + 0.5),(cPHr+(cNES*L1010+(cNES+cOSEX)*G1010+(cNES+cEREX)*H1010+(cNES+cHOEX)*I1010+(cNES+cNES)*S1010+(cNES+cOSEX)*N1010+(cNES+cEREX)*O1010+(cNES+cHOEX)*P1010))/(1+cDR)^(((cycle + 0.5)/('Life tables'!$I$2/2))))</f>
        <v>9332.4955417464971</v>
      </c>
      <c r="X1010" s="107">
        <f>((L1010+G1010+H1010+I1010+N1010+O1010+P1010+S1010)/('Life tables'!$I$2/2))/(1+oDR)^(((cycle + 0.5)/('Life tables'!$I$2/2)))</f>
        <v>7.9026178984814353</v>
      </c>
      <c r="Y1010" s="31">
        <f>((uNES*L1010+ uOCEX*G1010+uEREX*H1010+uHOEX*I1010+uNES*S1010+ uOCEX*N1010+uEREX*O1010+uHOEX*P1010)/('Life tables'!$I$2/2))/(1+oDR)^(((cycle + 0.5)/('Life tables'!$I$2/2)))</f>
        <v>5.2083229917518725</v>
      </c>
      <c r="Z1010" s="100">
        <f t="shared" si="275"/>
        <v>88105.045416560068</v>
      </c>
      <c r="AA1010" s="107">
        <f>((L1010+G1010+H1010+I1010+N1010+O1010+P1010+S1010)/('Life tables'!$I$2/2))</f>
        <v>14.024888428776247</v>
      </c>
      <c r="AB1010" s="31">
        <f>((uNES*L1010+ uOCEX*G1010+uEREX*H1010+uHOEX*I1010+uNES*S1010+ uOCEX*N1010+uEREX*O1010+uHOEX*P1010)/('Life tables'!$I$2/2))</f>
        <v>9.2432849213659498</v>
      </c>
    </row>
    <row r="1011" spans="1:28" x14ac:dyDescent="0.25">
      <c r="A1011" s="4">
        <v>1005</v>
      </c>
      <c r="C1011" s="105">
        <f>IF(male=0,VLOOKUP((($A$5:$A$1570/'Life tables'!$I$2)*2)+age,lifetable,13,1),IF(male=1,VLOOKUP((($A$5:$A$1570/'Life tables'!$I$2)*2)+age,lifetable,10,1),"error"))</f>
        <v>1.3000289296523082E-3</v>
      </c>
      <c r="F1011" s="96">
        <f t="shared" si="276"/>
        <v>56.183913404093474</v>
      </c>
      <c r="G1011" s="96">
        <f t="shared" si="288"/>
        <v>5.6437916878934793</v>
      </c>
      <c r="H1011" s="96">
        <f t="shared" si="277"/>
        <v>0.32232165564298437</v>
      </c>
      <c r="I1011" s="96">
        <f t="shared" si="278"/>
        <v>0.12915123909342097</v>
      </c>
      <c r="J1011" s="96">
        <f t="shared" si="289"/>
        <v>8.0964733097705563E-2</v>
      </c>
      <c r="K1011" s="96">
        <f t="shared" si="279"/>
        <v>0.13495583515551082</v>
      </c>
      <c r="L1011" s="96">
        <f t="shared" si="280"/>
        <v>49.872728253210376</v>
      </c>
      <c r="M1011" s="96">
        <f t="shared" si="281"/>
        <v>309.46526402232507</v>
      </c>
      <c r="N1011" s="96">
        <f t="shared" si="290"/>
        <v>29.802175421297491</v>
      </c>
      <c r="O1011" s="96">
        <f t="shared" si="282"/>
        <v>0.71137483815685865</v>
      </c>
      <c r="P1011" s="96">
        <f t="shared" si="283"/>
        <v>0.71137483815685865</v>
      </c>
      <c r="Q1011" s="96">
        <f t="shared" si="291"/>
        <v>0.44290710190463328</v>
      </c>
      <c r="R1011" s="96">
        <f t="shared" si="274"/>
        <v>5.5764047789081152E-2</v>
      </c>
      <c r="S1011" s="96">
        <f t="shared" si="284"/>
        <v>277.74166777502018</v>
      </c>
      <c r="T1011" s="96">
        <f t="shared" si="285"/>
        <v>241.40774184473318</v>
      </c>
      <c r="U1011" s="96">
        <f t="shared" si="286"/>
        <v>393.65767244679671</v>
      </c>
      <c r="V1011" s="32">
        <f t="shared" si="287"/>
        <v>1000.0000000000016</v>
      </c>
      <c r="W1011" s="100">
        <f>IF(A1011=1,((cPH1_+cPHr+(cNES*L1011+(cNES+cOSEX)*G1011+(cNES+cEREX)*H1011+(cNES+cHOEX)*I1011+(cNES+cNES)*S1011+(cNES+cOSEX)*N1011+(cNES+cEREX)*O1011+(cNES+cHOEX)*P1011)))/(1+cDR)^(A$6:A$65537 + 0.5),(cPHr+(cNES*L1011+(cNES+cOSEX)*G1011+(cNES+cEREX)*H1011+(cNES+cHOEX)*I1011+(cNES+cNES)*S1011+(cNES+cOSEX)*N1011+(cNES+cEREX)*O1011+(cNES+cHOEX)*P1011))/(1+cDR)^(((cycle + 0.5)/('Life tables'!$I$2/2))))</f>
        <v>9293.4686663440898</v>
      </c>
      <c r="X1011" s="107">
        <f>((L1011+G1011+H1011+I1011+N1011+O1011+P1011+S1011)/('Life tables'!$I$2/2))/(1+oDR)^(((cycle + 0.5)/('Life tables'!$I$2/2)))</f>
        <v>7.8826708967171646</v>
      </c>
      <c r="Y1011" s="31">
        <f>((uNES*L1011+ uOCEX*G1011+uEREX*H1011+uHOEX*I1011+uNES*S1011+ uOCEX*N1011+uEREX*O1011+uHOEX*P1011)/('Life tables'!$I$2/2))/(1+oDR)^(((cycle + 0.5)/('Life tables'!$I$2/2)))</f>
        <v>5.1951766620585511</v>
      </c>
      <c r="Z1011" s="100">
        <f t="shared" si="275"/>
        <v>87932.913388402827</v>
      </c>
      <c r="AA1011" s="107">
        <f>((L1011+G1011+H1011+I1011+N1011+O1011+P1011+S1011)/('Life tables'!$I$2/2))</f>
        <v>13.997479453903473</v>
      </c>
      <c r="AB1011" s="31">
        <f>((uNES*L1011+ uOCEX*G1011+uEREX*H1011+uHOEX*I1011+uNES*S1011+ uOCEX*N1011+uEREX*O1011+uHOEX*P1011)/('Life tables'!$I$2/2))</f>
        <v>9.2252206820975218</v>
      </c>
    </row>
    <row r="1012" spans="1:28" x14ac:dyDescent="0.25">
      <c r="A1012" s="4">
        <v>1006</v>
      </c>
      <c r="C1012" s="105">
        <f>IF(male=0,VLOOKUP((($A$5:$A$1570/'Life tables'!$I$2)*2)+age,lifetable,13,1),IF(male=1,VLOOKUP((($A$5:$A$1570/'Life tables'!$I$2)*2)+age,lifetable,10,1),"error"))</f>
        <v>1.3000289296523082E-3</v>
      </c>
      <c r="F1012" s="96">
        <f t="shared" si="276"/>
        <v>56.074077177997168</v>
      </c>
      <c r="G1012" s="96">
        <f t="shared" si="288"/>
        <v>5.6327584091075487</v>
      </c>
      <c r="H1012" s="96">
        <f t="shared" si="277"/>
        <v>0.32169153587915961</v>
      </c>
      <c r="I1012" s="96">
        <f t="shared" si="278"/>
        <v>0.12889875606334694</v>
      </c>
      <c r="J1012" s="96">
        <f t="shared" si="289"/>
        <v>8.080645183548045E-2</v>
      </c>
      <c r="K1012" s="96">
        <f t="shared" si="279"/>
        <v>0.13469200448361468</v>
      </c>
      <c r="L1012" s="96">
        <f t="shared" si="280"/>
        <v>49.775230020628015</v>
      </c>
      <c r="M1012" s="96">
        <f t="shared" si="281"/>
        <v>308.86050853047448</v>
      </c>
      <c r="N1012" s="96">
        <f t="shared" si="290"/>
        <v>29.743936157152405</v>
      </c>
      <c r="O1012" s="96">
        <f t="shared" si="282"/>
        <v>0.70998467295851619</v>
      </c>
      <c r="P1012" s="96">
        <f t="shared" si="283"/>
        <v>0.70998467295851619</v>
      </c>
      <c r="Q1012" s="96">
        <f t="shared" si="291"/>
        <v>0.4420415750316814</v>
      </c>
      <c r="R1012" s="96">
        <f t="shared" si="274"/>
        <v>5.5655073962067626E-2</v>
      </c>
      <c r="S1012" s="96">
        <f t="shared" si="284"/>
        <v>277.19890637841127</v>
      </c>
      <c r="T1012" s="96">
        <f t="shared" si="285"/>
        <v>241.93058987160035</v>
      </c>
      <c r="U1012" s="96">
        <f t="shared" si="286"/>
        <v>393.84801952524236</v>
      </c>
      <c r="V1012" s="32">
        <f t="shared" si="287"/>
        <v>1000.0000000000014</v>
      </c>
      <c r="W1012" s="100">
        <f>IF(A1012=1,((cPH1_+cPHr+(cNES*L1012+(cNES+cOSEX)*G1012+(cNES+cEREX)*H1012+(cNES+cHOEX)*I1012+(cNES+cNES)*S1012+(cNES+cOSEX)*N1012+(cNES+cEREX)*O1012+(cNES+cHOEX)*P1012)))/(1+cDR)^(A$6:A$65537 + 0.5),(cPHr+(cNES*L1012+(cNES+cOSEX)*G1012+(cNES+cEREX)*H1012+(cNES+cHOEX)*I1012+(cNES+cNES)*S1012+(cNES+cOSEX)*N1012+(cNES+cEREX)*O1012+(cNES+cHOEX)*P1012))/(1+cDR)^(((cycle + 0.5)/('Life tables'!$I$2/2))))</f>
        <v>9254.604988929168</v>
      </c>
      <c r="X1012" s="107">
        <f>((L1012+G1012+H1012+I1012+N1012+O1012+P1012+S1012)/('Life tables'!$I$2/2))/(1+oDR)^(((cycle + 0.5)/('Life tables'!$I$2/2)))</f>
        <v>7.8627742448984179</v>
      </c>
      <c r="Y1012" s="31">
        <f>((uNES*L1012+ uOCEX*G1012+uEREX*H1012+uHOEX*I1012+uNES*S1012+ uOCEX*N1012+uEREX*O1012+uHOEX*P1012)/('Life tables'!$I$2/2))/(1+oDR)^(((cycle + 0.5)/('Life tables'!$I$2/2)))</f>
        <v>5.1820635161021285</v>
      </c>
      <c r="Z1012" s="100">
        <f t="shared" si="275"/>
        <v>87761.117603575578</v>
      </c>
      <c r="AA1012" s="107">
        <f>((L1012+G1012+H1012+I1012+N1012+O1012+P1012+S1012)/('Life tables'!$I$2/2))</f>
        <v>13.970124047690433</v>
      </c>
      <c r="AB1012" s="31">
        <f>((uNES*L1012+ uOCEX*G1012+uEREX*H1012+uHOEX*I1012+uNES*S1012+ uOCEX*N1012+uEREX*O1012+uHOEX*P1012)/('Life tables'!$I$2/2))</f>
        <v>9.2071917478654335</v>
      </c>
    </row>
    <row r="1013" spans="1:28" x14ac:dyDescent="0.25">
      <c r="A1013" s="4">
        <v>1007</v>
      </c>
      <c r="C1013" s="105">
        <f>IF(male=0,VLOOKUP((($A$5:$A$1570/'Life tables'!$I$2)*2)+age,lifetable,13,1),IF(male=1,VLOOKUP((($A$5:$A$1570/'Life tables'!$I$2)*2)+age,lifetable,10,1),"error"))</f>
        <v>1.3000289296523082E-3</v>
      </c>
      <c r="F1013" s="96">
        <f t="shared" si="276"/>
        <v>55.964457316103335</v>
      </c>
      <c r="G1013" s="96">
        <f t="shared" si="288"/>
        <v>5.6217468645585829</v>
      </c>
      <c r="H1013" s="96">
        <f t="shared" si="277"/>
        <v>0.32106265737575507</v>
      </c>
      <c r="I1013" s="96">
        <f t="shared" si="278"/>
        <v>0.12864677039458419</v>
      </c>
      <c r="J1013" s="96">
        <f t="shared" si="289"/>
        <v>8.0648482368373256E-2</v>
      </c>
      <c r="K1013" s="96">
        <f t="shared" si="279"/>
        <v>0.13442869352652434</v>
      </c>
      <c r="L1013" s="96">
        <f t="shared" si="280"/>
        <v>49.677923847879512</v>
      </c>
      <c r="M1013" s="96">
        <f t="shared" si="281"/>
        <v>308.25693328705546</v>
      </c>
      <c r="N1013" s="96">
        <f t="shared" si="290"/>
        <v>29.685810553488441</v>
      </c>
      <c r="O1013" s="96">
        <f t="shared" si="282"/>
        <v>0.70859722082407661</v>
      </c>
      <c r="P1013" s="96">
        <f t="shared" si="283"/>
        <v>0.70859722082407661</v>
      </c>
      <c r="Q1013" s="96">
        <f t="shared" si="291"/>
        <v>0.44117773733187154</v>
      </c>
      <c r="R1013" s="96">
        <f t="shared" si="274"/>
        <v>5.5546312809746839E-2</v>
      </c>
      <c r="S1013" s="96">
        <f t="shared" si="284"/>
        <v>276.65720424177726</v>
      </c>
      <c r="T1013" s="96">
        <f t="shared" si="285"/>
        <v>242.45241609130059</v>
      </c>
      <c r="U1013" s="96">
        <f t="shared" si="286"/>
        <v>394.03799453157865</v>
      </c>
      <c r="V1013" s="32">
        <f t="shared" si="287"/>
        <v>1000.0000000000016</v>
      </c>
      <c r="W1013" s="100">
        <f>IF(A1013=1,((cPH1_+cPHr+(cNES*L1013+(cNES+cOSEX)*G1013+(cNES+cEREX)*H1013+(cNES+cHOEX)*I1013+(cNES+cNES)*S1013+(cNES+cOSEX)*N1013+(cNES+cEREX)*O1013+(cNES+cHOEX)*P1013)))/(1+cDR)^(A$6:A$65537 + 0.5),(cPHr+(cNES*L1013+(cNES+cOSEX)*G1013+(cNES+cEREX)*H1013+(cNES+cHOEX)*I1013+(cNES+cNES)*S1013+(cNES+cOSEX)*N1013+(cNES+cEREX)*O1013+(cNES+cHOEX)*P1013))/(1+cDR)^(((cycle + 0.5)/('Life tables'!$I$2/2))))</f>
        <v>9215.9038278219541</v>
      </c>
      <c r="X1013" s="107">
        <f>((L1013+G1013+H1013+I1013+N1013+O1013+P1013+S1013)/('Life tables'!$I$2/2))/(1+oDR)^(((cycle + 0.5)/('Life tables'!$I$2/2)))</f>
        <v>7.842927815849837</v>
      </c>
      <c r="Y1013" s="31">
        <f>((uNES*L1013+ uOCEX*G1013+uEREX*H1013+uHOEX*I1013+uNES*S1013+ uOCEX*N1013+uEREX*O1013+uHOEX*P1013)/('Life tables'!$I$2/2))/(1+oDR)^(((cycle + 0.5)/('Life tables'!$I$2/2)))</f>
        <v>5.1689834700683956</v>
      </c>
      <c r="Z1013" s="100">
        <f t="shared" si="275"/>
        <v>87589.657412385219</v>
      </c>
      <c r="AA1013" s="107">
        <f>((L1013+G1013+H1013+I1013+N1013+O1013+P1013+S1013)/('Life tables'!$I$2/2))</f>
        <v>13.942822105296111</v>
      </c>
      <c r="AB1013" s="31">
        <f>((uNES*L1013+ uOCEX*G1013+uEREX*H1013+uHOEX*I1013+uNES*S1013+ uOCEX*N1013+uEREX*O1013+uHOEX*P1013)/('Life tables'!$I$2/2))</f>
        <v>9.1891980495769108</v>
      </c>
    </row>
    <row r="1014" spans="1:28" x14ac:dyDescent="0.25">
      <c r="A1014" s="4">
        <v>1008</v>
      </c>
      <c r="C1014" s="105">
        <f>IF(male=0,VLOOKUP((($A$5:$A$1570/'Life tables'!$I$2)*2)+age,lifetable,13,1),IF(male=1,VLOOKUP((($A$5:$A$1570/'Life tables'!$I$2)*2)+age,lifetable,10,1),"error"))</f>
        <v>1.3000289296523082E-3</v>
      </c>
      <c r="F1014" s="96">
        <f t="shared" si="276"/>
        <v>55.855053313654118</v>
      </c>
      <c r="G1014" s="96">
        <f t="shared" si="288"/>
        <v>5.6107570035425969</v>
      </c>
      <c r="H1014" s="96">
        <f t="shared" si="277"/>
        <v>0.320435017237024</v>
      </c>
      <c r="I1014" s="96">
        <f t="shared" si="278"/>
        <v>0.12839528092683442</v>
      </c>
      <c r="J1014" s="96">
        <f t="shared" si="289"/>
        <v>8.0490823968994527E-2</v>
      </c>
      <c r="K1014" s="96">
        <f t="shared" si="279"/>
        <v>0.13416590107179271</v>
      </c>
      <c r="L1014" s="96">
        <f t="shared" si="280"/>
        <v>49.580809286906877</v>
      </c>
      <c r="M1014" s="96">
        <f t="shared" si="281"/>
        <v>307.65453606346819</v>
      </c>
      <c r="N1014" s="96">
        <f t="shared" si="290"/>
        <v>29.627798395686604</v>
      </c>
      <c r="O1014" s="96">
        <f t="shared" si="282"/>
        <v>0.70721247663060671</v>
      </c>
      <c r="P1014" s="96">
        <f t="shared" si="283"/>
        <v>0.70721247663060671</v>
      </c>
      <c r="Q1014" s="96">
        <f t="shared" si="291"/>
        <v>0.44031558561562856</v>
      </c>
      <c r="R1014" s="96">
        <f t="shared" si="274"/>
        <v>5.5437763930536579E-2</v>
      </c>
      <c r="S1014" s="96">
        <f t="shared" si="284"/>
        <v>276.11655936497419</v>
      </c>
      <c r="T1014" s="96">
        <f t="shared" si="285"/>
        <v>242.97322250088521</v>
      </c>
      <c r="U1014" s="96">
        <f t="shared" si="286"/>
        <v>394.22759819658097</v>
      </c>
      <c r="V1014" s="32">
        <f t="shared" si="287"/>
        <v>1000.0000000000015</v>
      </c>
      <c r="W1014" s="100">
        <f>IF(A1014=1,((cPH1_+cPHr+(cNES*L1014+(cNES+cOSEX)*G1014+(cNES+cEREX)*H1014+(cNES+cHOEX)*I1014+(cNES+cNES)*S1014+(cNES+cOSEX)*N1014+(cNES+cEREX)*O1014+(cNES+cHOEX)*P1014)))/(1+cDR)^(A$6:A$65537 + 0.5),(cPHr+(cNES*L1014+(cNES+cOSEX)*G1014+(cNES+cEREX)*H1014+(cNES+cHOEX)*I1014+(cNES+cNES)*S1014+(cNES+cOSEX)*N1014+(cNES+cEREX)*O1014+(cNES+cHOEX)*P1014))/(1+cDR)^(((cycle + 0.5)/('Life tables'!$I$2/2))))</f>
        <v>9177.3645041508316</v>
      </c>
      <c r="X1014" s="107">
        <f>((L1014+G1014+H1014+I1014+N1014+O1014+P1014+S1014)/('Life tables'!$I$2/2))/(1+oDR)^(((cycle + 0.5)/('Life tables'!$I$2/2)))</f>
        <v>7.8231314827212701</v>
      </c>
      <c r="Y1014" s="31">
        <f>((uNES*L1014+ uOCEX*G1014+uEREX*H1014+uHOEX*I1014+uNES*S1014+ uOCEX*N1014+uEREX*O1014+uHOEX*P1014)/('Life tables'!$I$2/2))/(1+oDR)^(((cycle + 0.5)/('Life tables'!$I$2/2)))</f>
        <v>5.1559364403573715</v>
      </c>
      <c r="Z1014" s="100">
        <f t="shared" si="275"/>
        <v>87418.532166052595</v>
      </c>
      <c r="AA1014" s="107">
        <f>((L1014+G1014+H1014+I1014+N1014+O1014+P1014+S1014)/('Life tables'!$I$2/2))</f>
        <v>13.915573522091611</v>
      </c>
      <c r="AB1014" s="31">
        <f>((uNES*L1014+ uOCEX*G1014+uEREX*H1014+uHOEX*I1014+uNES*S1014+ uOCEX*N1014+uEREX*O1014+uHOEX*P1014)/('Life tables'!$I$2/2))</f>
        <v>9.1712395182787976</v>
      </c>
    </row>
    <row r="1015" spans="1:28" x14ac:dyDescent="0.25">
      <c r="A1015" s="4">
        <v>1009</v>
      </c>
      <c r="C1015" s="105">
        <f>IF(male=0,VLOOKUP((($A$5:$A$1570/'Life tables'!$I$2)*2)+age,lifetable,13,1),IF(male=1,VLOOKUP((($A$5:$A$1570/'Life tables'!$I$2)*2)+age,lifetable,10,1),"error"))</f>
        <v>1.3000289296523082E-3</v>
      </c>
      <c r="F1015" s="96">
        <f t="shared" si="276"/>
        <v>55.745864670800579</v>
      </c>
      <c r="G1015" s="96">
        <f t="shared" si="288"/>
        <v>5.5997887758487197</v>
      </c>
      <c r="H1015" s="96">
        <f t="shared" si="277"/>
        <v>0.31980861259538151</v>
      </c>
      <c r="I1015" s="96">
        <f t="shared" si="278"/>
        <v>0.12814428651108345</v>
      </c>
      <c r="J1015" s="96">
        <f t="shared" si="289"/>
        <v>8.033347591702894E-2</v>
      </c>
      <c r="K1015" s="96">
        <f t="shared" si="279"/>
        <v>0.13390362591876426</v>
      </c>
      <c r="L1015" s="96">
        <f t="shared" si="280"/>
        <v>49.483885894009603</v>
      </c>
      <c r="M1015" s="96">
        <f t="shared" si="281"/>
        <v>307.05331463173485</v>
      </c>
      <c r="N1015" s="96">
        <f t="shared" si="290"/>
        <v>29.569899469187803</v>
      </c>
      <c r="O1015" s="96">
        <f t="shared" si="282"/>
        <v>0.70583043525660327</v>
      </c>
      <c r="P1015" s="96">
        <f t="shared" si="283"/>
        <v>0.70583043525660327</v>
      </c>
      <c r="Q1015" s="96">
        <f t="shared" si="291"/>
        <v>0.43945511669426757</v>
      </c>
      <c r="R1015" s="96">
        <f t="shared" si="274"/>
        <v>5.5329426922966711E-2</v>
      </c>
      <c r="S1015" s="96">
        <f t="shared" si="284"/>
        <v>275.57696974841662</v>
      </c>
      <c r="T1015" s="96">
        <f t="shared" si="285"/>
        <v>243.49301109349651</v>
      </c>
      <c r="U1015" s="96">
        <f t="shared" si="286"/>
        <v>394.41683124942273</v>
      </c>
      <c r="V1015" s="32">
        <f t="shared" si="287"/>
        <v>1000.0000000000016</v>
      </c>
      <c r="W1015" s="100">
        <f>IF(A1015=1,((cPH1_+cPHr+(cNES*L1015+(cNES+cOSEX)*G1015+(cNES+cEREX)*H1015+(cNES+cHOEX)*I1015+(cNES+cNES)*S1015+(cNES+cOSEX)*N1015+(cNES+cEREX)*O1015+(cNES+cHOEX)*P1015)))/(1+cDR)^(A$6:A$65537 + 0.5),(cPHr+(cNES*L1015+(cNES+cOSEX)*G1015+(cNES+cEREX)*H1015+(cNES+cHOEX)*I1015+(cNES+cNES)*S1015+(cNES+cOSEX)*N1015+(cNES+cEREX)*O1015+(cNES+cHOEX)*P1015))/(1+cDR)^(((cycle + 0.5)/('Life tables'!$I$2/2))))</f>
        <v>9138.986341842774</v>
      </c>
      <c r="X1015" s="107">
        <f>((L1015+G1015+H1015+I1015+N1015+O1015+P1015+S1015)/('Life tables'!$I$2/2))/(1+oDR)^(((cycle + 0.5)/('Life tables'!$I$2/2)))</f>
        <v>7.8033851189867853</v>
      </c>
      <c r="Y1015" s="31">
        <f>((uNES*L1015+ uOCEX*G1015+uEREX*H1015+uHOEX*I1015+uNES*S1015+ uOCEX*N1015+uEREX*O1015+uHOEX*P1015)/('Life tables'!$I$2/2))/(1+oDR)^(((cycle + 0.5)/('Life tables'!$I$2/2)))</f>
        <v>5.142922343582641</v>
      </c>
      <c r="Z1015" s="100">
        <f t="shared" si="275"/>
        <v>87247.741216727809</v>
      </c>
      <c r="AA1015" s="107">
        <f>((L1015+G1015+H1015+I1015+N1015+O1015+P1015+S1015)/('Life tables'!$I$2/2))</f>
        <v>13.88837819365944</v>
      </c>
      <c r="AB1015" s="31">
        <f>((uNES*L1015+ uOCEX*G1015+uEREX*H1015+uHOEX*I1015+uNES*S1015+ uOCEX*N1015+uEREX*O1015+uHOEX*P1015)/('Life tables'!$I$2/2))</f>
        <v>9.1533160851570692</v>
      </c>
    </row>
    <row r="1016" spans="1:28" x14ac:dyDescent="0.25">
      <c r="A1016" s="4">
        <v>1010</v>
      </c>
      <c r="C1016" s="105">
        <f>IF(male=0,VLOOKUP((($A$5:$A$1570/'Life tables'!$I$2)*2)+age,lifetable,13,1),IF(male=1,VLOOKUP((($A$5:$A$1570/'Life tables'!$I$2)*2)+age,lifetable,10,1),"error"))</f>
        <v>1.3000289296523082E-3</v>
      </c>
      <c r="F1016" s="96">
        <f t="shared" si="276"/>
        <v>55.636890892405297</v>
      </c>
      <c r="G1016" s="96">
        <f t="shared" si="288"/>
        <v>5.5888421317393613</v>
      </c>
      <c r="H1016" s="96">
        <f t="shared" si="277"/>
        <v>0.31918344061027232</v>
      </c>
      <c r="I1016" s="96">
        <f t="shared" si="278"/>
        <v>0.12789378600914764</v>
      </c>
      <c r="J1016" s="96">
        <f t="shared" si="289"/>
        <v>8.0176437498950717E-2</v>
      </c>
      <c r="K1016" s="96">
        <f t="shared" si="279"/>
        <v>0.13364186687810059</v>
      </c>
      <c r="L1016" s="96">
        <f t="shared" si="280"/>
        <v>49.387153229669465</v>
      </c>
      <c r="M1016" s="96">
        <f t="shared" si="281"/>
        <v>306.4532667646771</v>
      </c>
      <c r="N1016" s="96">
        <f t="shared" si="290"/>
        <v>29.512113559509938</v>
      </c>
      <c r="O1016" s="96">
        <f t="shared" si="282"/>
        <v>0.70445109158240093</v>
      </c>
      <c r="P1016" s="96">
        <f t="shared" si="283"/>
        <v>0.70445109158240093</v>
      </c>
      <c r="Q1016" s="96">
        <f t="shared" si="291"/>
        <v>0.43859632738024812</v>
      </c>
      <c r="R1016" s="96">
        <f t="shared" si="274"/>
        <v>5.5221301385711158E-2</v>
      </c>
      <c r="S1016" s="96">
        <f t="shared" si="284"/>
        <v>275.0384333932364</v>
      </c>
      <c r="T1016" s="96">
        <f t="shared" si="285"/>
        <v>244.01178385837571</v>
      </c>
      <c r="U1016" s="96">
        <f t="shared" si="286"/>
        <v>394.60569441768655</v>
      </c>
      <c r="V1016" s="32">
        <f t="shared" si="287"/>
        <v>1000.0000000000016</v>
      </c>
      <c r="W1016" s="100">
        <f>IF(A1016=1,((cPH1_+cPHr+(cNES*L1016+(cNES+cOSEX)*G1016+(cNES+cEREX)*H1016+(cNES+cHOEX)*I1016+(cNES+cNES)*S1016+(cNES+cOSEX)*N1016+(cNES+cEREX)*O1016+(cNES+cHOEX)*P1016)))/(1+cDR)^(A$6:A$65537 + 0.5),(cPHr+(cNES*L1016+(cNES+cOSEX)*G1016+(cNES+cEREX)*H1016+(cNES+cHOEX)*I1016+(cNES+cNES)*S1016+(cNES+cOSEX)*N1016+(cNES+cEREX)*O1016+(cNES+cHOEX)*P1016))/(1+cDR)^(((cycle + 0.5)/('Life tables'!$I$2/2))))</f>
        <v>9100.7686676136709</v>
      </c>
      <c r="X1016" s="107">
        <f>((L1016+G1016+H1016+I1016+N1016+O1016+P1016+S1016)/('Life tables'!$I$2/2))/(1+oDR)^(((cycle + 0.5)/('Life tables'!$I$2/2)))</f>
        <v>7.783688598443633</v>
      </c>
      <c r="Y1016" s="31">
        <f>((uNES*L1016+ uOCEX*G1016+uEREX*H1016+uHOEX*I1016+uNES*S1016+ uOCEX*N1016+uEREX*O1016+uHOEX*P1016)/('Life tables'!$I$2/2))/(1+oDR)^(((cycle + 0.5)/('Life tables'!$I$2/2)))</f>
        <v>5.1299410965706853</v>
      </c>
      <c r="Z1016" s="100">
        <f t="shared" si="275"/>
        <v>87077.283917504523</v>
      </c>
      <c r="AA1016" s="107">
        <f>((L1016+G1016+H1016+I1016+N1016+O1016+P1016+S1016)/('Life tables'!$I$2/2))</f>
        <v>13.861236015792731</v>
      </c>
      <c r="AB1016" s="31">
        <f>((uNES*L1016+ uOCEX*G1016+uEREX*H1016+uHOEX*I1016+uNES*S1016+ uOCEX*N1016+uEREX*O1016+uHOEX*P1016)/('Life tables'!$I$2/2))</f>
        <v>9.1354276815363509</v>
      </c>
    </row>
    <row r="1017" spans="1:28" x14ac:dyDescent="0.25">
      <c r="A1017" s="4">
        <v>1011</v>
      </c>
      <c r="C1017" s="105">
        <f>IF(male=0,VLOOKUP((($A$5:$A$1570/'Life tables'!$I$2)*2)+age,lifetable,13,1),IF(male=1,VLOOKUP((($A$5:$A$1570/'Life tables'!$I$2)*2)+age,lifetable,10,1),"error"))</f>
        <v>1.3000289296523082E-3</v>
      </c>
      <c r="F1017" s="96">
        <f t="shared" si="276"/>
        <v>55.528131487854317</v>
      </c>
      <c r="G1017" s="96">
        <f t="shared" si="288"/>
        <v>5.5779170219313219</v>
      </c>
      <c r="H1017" s="96">
        <f t="shared" si="277"/>
        <v>0.31855949846709186</v>
      </c>
      <c r="I1017" s="96">
        <f t="shared" si="278"/>
        <v>0.12764377829324158</v>
      </c>
      <c r="J1017" s="96">
        <f t="shared" si="289"/>
        <v>8.0019708007752738E-2</v>
      </c>
      <c r="K1017" s="96">
        <f t="shared" si="279"/>
        <v>0.13338062277132884</v>
      </c>
      <c r="L1017" s="96">
        <f t="shared" si="280"/>
        <v>49.29061085838358</v>
      </c>
      <c r="M1017" s="96">
        <f t="shared" si="281"/>
        <v>305.85439023608512</v>
      </c>
      <c r="N1017" s="96">
        <f t="shared" si="290"/>
        <v>29.454440452264183</v>
      </c>
      <c r="O1017" s="96">
        <f t="shared" si="282"/>
        <v>0.70307444049056034</v>
      </c>
      <c r="P1017" s="96">
        <f t="shared" si="283"/>
        <v>0.70307444049056034</v>
      </c>
      <c r="Q1017" s="96">
        <f t="shared" si="291"/>
        <v>0.43773921448741548</v>
      </c>
      <c r="R1017" s="96">
        <f t="shared" si="274"/>
        <v>5.5113386917618377E-2</v>
      </c>
      <c r="S1017" s="96">
        <f t="shared" si="284"/>
        <v>274.50094830143479</v>
      </c>
      <c r="T1017" s="96">
        <f t="shared" si="285"/>
        <v>244.52954278087088</v>
      </c>
      <c r="U1017" s="96">
        <f t="shared" si="286"/>
        <v>394.7941884273755</v>
      </c>
      <c r="V1017" s="32">
        <f t="shared" si="287"/>
        <v>1000.0000000000017</v>
      </c>
      <c r="W1017" s="100">
        <f>IF(A1017=1,((cPH1_+cPHr+(cNES*L1017+(cNES+cOSEX)*G1017+(cNES+cEREX)*H1017+(cNES+cHOEX)*I1017+(cNES+cNES)*S1017+(cNES+cOSEX)*N1017+(cNES+cEREX)*O1017+(cNES+cHOEX)*P1017)))/(1+cDR)^(A$6:A$65537 + 0.5),(cPHr+(cNES*L1017+(cNES+cOSEX)*G1017+(cNES+cEREX)*H1017+(cNES+cHOEX)*I1017+(cNES+cNES)*S1017+(cNES+cOSEX)*N1017+(cNES+cEREX)*O1017+(cNES+cHOEX)*P1017))/(1+cDR)^(((cycle + 0.5)/('Life tables'!$I$2/2))))</f>
        <v>9062.7108109585788</v>
      </c>
      <c r="X1017" s="107">
        <f>((L1017+G1017+H1017+I1017+N1017+O1017+P1017+S1017)/('Life tables'!$I$2/2))/(1+oDR)^(((cycle + 0.5)/('Life tables'!$I$2/2)))</f>
        <v>7.7640417952112575</v>
      </c>
      <c r="Y1017" s="31">
        <f>((uNES*L1017+ uOCEX*G1017+uEREX*H1017+uHOEX*I1017+uNES*S1017+ uOCEX*N1017+uEREX*O1017+uHOEX*P1017)/('Life tables'!$I$2/2))/(1+oDR)^(((cycle + 0.5)/('Life tables'!$I$2/2)))</f>
        <v>5.1169926163602337</v>
      </c>
      <c r="Z1017" s="100">
        <f t="shared" si="275"/>
        <v>86907.159622433726</v>
      </c>
      <c r="AA1017" s="107">
        <f>((L1017+G1017+H1017+I1017+N1017+O1017+P1017+S1017)/('Life tables'!$I$2/2))</f>
        <v>13.834146884494546</v>
      </c>
      <c r="AB1017" s="31">
        <f>((uNES*L1017+ uOCEX*G1017+uEREX*H1017+uHOEX*I1017+uNES*S1017+ uOCEX*N1017+uEREX*O1017+uHOEX*P1017)/('Life tables'!$I$2/2))</f>
        <v>9.1175742388794507</v>
      </c>
    </row>
    <row r="1018" spans="1:28" x14ac:dyDescent="0.25">
      <c r="A1018" s="4">
        <v>1012</v>
      </c>
      <c r="C1018" s="105">
        <f>IF(male=0,VLOOKUP((($A$5:$A$1570/'Life tables'!$I$2)*2)+age,lifetable,13,1),IF(male=1,VLOOKUP((($A$5:$A$1570/'Life tables'!$I$2)*2)+age,lifetable,10,1),"error"))</f>
        <v>1.3000289296523082E-3</v>
      </c>
      <c r="F1018" s="96">
        <f t="shared" si="276"/>
        <v>55.419585970878046</v>
      </c>
      <c r="G1018" s="96">
        <f t="shared" si="288"/>
        <v>5.5670133975778047</v>
      </c>
      <c r="H1018" s="96">
        <f t="shared" si="277"/>
        <v>0.3179367833761586</v>
      </c>
      <c r="I1018" s="96">
        <f t="shared" si="278"/>
        <v>0.12739426224556627</v>
      </c>
      <c r="J1018" s="96">
        <f t="shared" si="289"/>
        <v>7.9863286742688361E-2</v>
      </c>
      <c r="K1018" s="96">
        <f t="shared" si="279"/>
        <v>0.13311989243041147</v>
      </c>
      <c r="L1018" s="96">
        <f t="shared" si="280"/>
        <v>49.194258348505414</v>
      </c>
      <c r="M1018" s="96">
        <f t="shared" si="281"/>
        <v>305.2566828208773</v>
      </c>
      <c r="N1018" s="96">
        <f t="shared" si="290"/>
        <v>29.396879933170354</v>
      </c>
      <c r="O1018" s="96">
        <f t="shared" si="282"/>
        <v>0.70170047686623593</v>
      </c>
      <c r="P1018" s="96">
        <f t="shared" si="283"/>
        <v>0.70170047686623593</v>
      </c>
      <c r="Q1018" s="96">
        <f t="shared" si="291"/>
        <v>0.43688377483122998</v>
      </c>
      <c r="R1018" s="96">
        <f t="shared" si="274"/>
        <v>5.5005683117740109E-2</v>
      </c>
      <c r="S1018" s="96">
        <f t="shared" si="284"/>
        <v>273.9645124760255</v>
      </c>
      <c r="T1018" s="96">
        <f t="shared" si="285"/>
        <v>245.04628984244479</v>
      </c>
      <c r="U1018" s="96">
        <f t="shared" si="286"/>
        <v>394.98231400292366</v>
      </c>
      <c r="V1018" s="32">
        <f t="shared" si="287"/>
        <v>1000.0000000000017</v>
      </c>
      <c r="W1018" s="100">
        <f>IF(A1018=1,((cPH1_+cPHr+(cNES*L1018+(cNES+cOSEX)*G1018+(cNES+cEREX)*H1018+(cNES+cHOEX)*I1018+(cNES+cNES)*S1018+(cNES+cOSEX)*N1018+(cNES+cEREX)*O1018+(cNES+cHOEX)*P1018)))/(1+cDR)^(A$6:A$65537 + 0.5),(cPHr+(cNES*L1018+(cNES+cOSEX)*G1018+(cNES+cEREX)*H1018+(cNES+cHOEX)*I1018+(cNES+cNES)*S1018+(cNES+cOSEX)*N1018+(cNES+cEREX)*O1018+(cNES+cHOEX)*P1018))/(1+cDR)^(((cycle + 0.5)/('Life tables'!$I$2/2))))</f>
        <v>9024.8121041419508</v>
      </c>
      <c r="X1018" s="107">
        <f>((L1018+G1018+H1018+I1018+N1018+O1018+P1018+S1018)/('Life tables'!$I$2/2))/(1+oDR)^(((cycle + 0.5)/('Life tables'!$I$2/2)))</f>
        <v>7.7444445837303038</v>
      </c>
      <c r="Y1018" s="31">
        <f>((uNES*L1018+ uOCEX*G1018+uEREX*H1018+uHOEX*I1018+uNES*S1018+ uOCEX*N1018+uEREX*O1018+uHOEX*P1018)/('Life tables'!$I$2/2))/(1+oDR)^(((cycle + 0.5)/('Life tables'!$I$2/2)))</f>
        <v>5.1040768202016098</v>
      </c>
      <c r="Z1018" s="100">
        <f t="shared" si="275"/>
        <v>86737.367686536309</v>
      </c>
      <c r="AA1018" s="107">
        <f>((L1018+G1018+H1018+I1018+N1018+O1018+P1018+S1018)/('Life tables'!$I$2/2))</f>
        <v>13.807110695977144</v>
      </c>
      <c r="AB1018" s="31">
        <f>((uNES*L1018+ uOCEX*G1018+uEREX*H1018+uHOEX*I1018+uNES*S1018+ uOCEX*N1018+uEREX*O1018+uHOEX*P1018)/('Life tables'!$I$2/2))</f>
        <v>9.0997556887868907</v>
      </c>
    </row>
    <row r="1019" spans="1:28" x14ac:dyDescent="0.25">
      <c r="A1019" s="4">
        <v>1013</v>
      </c>
      <c r="C1019" s="105">
        <f>IF(male=0,VLOOKUP((($A$5:$A$1570/'Life tables'!$I$2)*2)+age,lifetable,13,1),IF(male=1,VLOOKUP((($A$5:$A$1570/'Life tables'!$I$2)*2)+age,lifetable,10,1),"error"))</f>
        <v>1.3000289296523082E-3</v>
      </c>
      <c r="F1019" s="96">
        <f t="shared" si="276"/>
        <v>55.311253859380649</v>
      </c>
      <c r="G1019" s="96">
        <f t="shared" si="288"/>
        <v>5.5561312102512739</v>
      </c>
      <c r="H1019" s="96">
        <f t="shared" si="277"/>
        <v>0.31731529257173563</v>
      </c>
      <c r="I1019" s="96">
        <f t="shared" si="278"/>
        <v>0.12714523675791706</v>
      </c>
      <c r="J1019" s="96">
        <f t="shared" si="289"/>
        <v>7.9707173009025592E-2</v>
      </c>
      <c r="K1019" s="96">
        <f t="shared" si="279"/>
        <v>0.13285967469733656</v>
      </c>
      <c r="L1019" s="96">
        <f t="shared" si="280"/>
        <v>49.09809527209336</v>
      </c>
      <c r="M1019" s="96">
        <f t="shared" si="281"/>
        <v>304.66014229525257</v>
      </c>
      <c r="N1019" s="96">
        <f t="shared" si="290"/>
        <v>29.339431788071593</v>
      </c>
      <c r="O1019" s="96">
        <f t="shared" si="282"/>
        <v>0.70032919559752571</v>
      </c>
      <c r="P1019" s="96">
        <f t="shared" si="283"/>
        <v>0.70032919559752571</v>
      </c>
      <c r="Q1019" s="96">
        <f t="shared" si="291"/>
        <v>0.43603000522898461</v>
      </c>
      <c r="R1019" s="96">
        <f t="shared" si="274"/>
        <v>5.4898189585358838E-2</v>
      </c>
      <c r="S1019" s="96">
        <f t="shared" si="284"/>
        <v>273.42912392117159</v>
      </c>
      <c r="T1019" s="96">
        <f t="shared" si="285"/>
        <v>245.56202702068279</v>
      </c>
      <c r="U1019" s="96">
        <f t="shared" si="286"/>
        <v>395.17007186720633</v>
      </c>
      <c r="V1019" s="32">
        <f t="shared" si="287"/>
        <v>1000.0000000000016</v>
      </c>
      <c r="W1019" s="100">
        <f>IF(A1019=1,((cPH1_+cPHr+(cNES*L1019+(cNES+cOSEX)*G1019+(cNES+cEREX)*H1019+(cNES+cHOEX)*I1019+(cNES+cNES)*S1019+(cNES+cOSEX)*N1019+(cNES+cEREX)*O1019+(cNES+cHOEX)*P1019)))/(1+cDR)^(A$6:A$65537 + 0.5),(cPHr+(cNES*L1019+(cNES+cOSEX)*G1019+(cNES+cEREX)*H1019+(cNES+cHOEX)*I1019+(cNES+cNES)*S1019+(cNES+cOSEX)*N1019+(cNES+cEREX)*O1019+(cNES+cHOEX)*P1019))/(1+cDR)^(((cycle + 0.5)/('Life tables'!$I$2/2))))</f>
        <v>8987.0718821878017</v>
      </c>
      <c r="X1019" s="107">
        <f>((L1019+G1019+H1019+I1019+N1019+O1019+P1019+S1019)/('Life tables'!$I$2/2))/(1+oDR)^(((cycle + 0.5)/('Life tables'!$I$2/2)))</f>
        <v>7.7248968387616364</v>
      </c>
      <c r="Y1019" s="31">
        <f>((uNES*L1019+ uOCEX*G1019+uEREX*H1019+uHOEX*I1019+uNES*S1019+ uOCEX*N1019+uEREX*O1019+uHOEX*P1019)/('Life tables'!$I$2/2))/(1+oDR)^(((cycle + 0.5)/('Life tables'!$I$2/2)))</f>
        <v>5.0911936255560937</v>
      </c>
      <c r="Z1019" s="100">
        <f t="shared" si="275"/>
        <v>86567.907465815486</v>
      </c>
      <c r="AA1019" s="107">
        <f>((L1019+G1019+H1019+I1019+N1019+O1019+P1019+S1019)/('Life tables'!$I$2/2))</f>
        <v>13.780127346661294</v>
      </c>
      <c r="AB1019" s="31">
        <f>((uNES*L1019+ uOCEX*G1019+uEREX*H1019+uHOEX*I1019+uNES*S1019+ uOCEX*N1019+uEREX*O1019+uHOEX*P1019)/('Life tables'!$I$2/2))</f>
        <v>9.0819719629964624</v>
      </c>
    </row>
    <row r="1020" spans="1:28" x14ac:dyDescent="0.25">
      <c r="A1020" s="4">
        <v>1014</v>
      </c>
      <c r="C1020" s="105">
        <f>IF(male=0,VLOOKUP((($A$5:$A$1570/'Life tables'!$I$2)*2)+age,lifetable,13,1),IF(male=1,VLOOKUP((($A$5:$A$1570/'Life tables'!$I$2)*2)+age,lifetable,10,1),"error"))</f>
        <v>1.3000289296523082E-3</v>
      </c>
      <c r="F1020" s="96">
        <f t="shared" si="276"/>
        <v>55.20313467527756</v>
      </c>
      <c r="G1020" s="96">
        <f t="shared" si="288"/>
        <v>5.5452704119271328</v>
      </c>
      <c r="H1020" s="96">
        <f t="shared" si="277"/>
        <v>0.31669502331109817</v>
      </c>
      <c r="I1020" s="96">
        <f t="shared" si="278"/>
        <v>0.12689670073131007</v>
      </c>
      <c r="J1020" s="96">
        <f t="shared" si="289"/>
        <v>7.9551366117813022E-2</v>
      </c>
      <c r="K1020" s="96">
        <f t="shared" si="279"/>
        <v>0.13259996842372726</v>
      </c>
      <c r="L1020" s="96">
        <f t="shared" si="280"/>
        <v>49.002121204766482</v>
      </c>
      <c r="M1020" s="96">
        <f t="shared" si="281"/>
        <v>304.06476643683499</v>
      </c>
      <c r="N1020" s="96">
        <f t="shared" si="290"/>
        <v>29.282095802948277</v>
      </c>
      <c r="O1020" s="96">
        <f t="shared" si="282"/>
        <v>0.69896059157580337</v>
      </c>
      <c r="P1020" s="96">
        <f t="shared" si="283"/>
        <v>0.69896059157580337</v>
      </c>
      <c r="Q1020" s="96">
        <f t="shared" si="291"/>
        <v>0.43517790250001176</v>
      </c>
      <c r="R1020" s="96">
        <f t="shared" si="274"/>
        <v>5.4790905920013871E-2</v>
      </c>
      <c r="S1020" s="96">
        <f t="shared" si="284"/>
        <v>272.89478064231508</v>
      </c>
      <c r="T1020" s="96">
        <f t="shared" si="285"/>
        <v>246.07675628930062</v>
      </c>
      <c r="U1020" s="96">
        <f t="shared" si="286"/>
        <v>395.35746274155008</v>
      </c>
      <c r="V1020" s="32">
        <f t="shared" si="287"/>
        <v>1000.0000000000017</v>
      </c>
      <c r="W1020" s="100">
        <f>IF(A1020=1,((cPH1_+cPHr+(cNES*L1020+(cNES+cOSEX)*G1020+(cNES+cEREX)*H1020+(cNES+cHOEX)*I1020+(cNES+cNES)*S1020+(cNES+cOSEX)*N1020+(cNES+cEREX)*O1020+(cNES+cHOEX)*P1020)))/(1+cDR)^(A$6:A$65537 + 0.5),(cPHr+(cNES*L1020+(cNES+cOSEX)*G1020+(cNES+cEREX)*H1020+(cNES+cHOEX)*I1020+(cNES+cNES)*S1020+(cNES+cOSEX)*N1020+(cNES+cEREX)*O1020+(cNES+cHOEX)*P1020))/(1+cDR)^(((cycle + 0.5)/('Life tables'!$I$2/2))))</f>
        <v>8949.4894828697943</v>
      </c>
      <c r="X1020" s="107">
        <f>((L1020+G1020+H1020+I1020+N1020+O1020+P1020+S1020)/('Life tables'!$I$2/2))/(1+oDR)^(((cycle + 0.5)/('Life tables'!$I$2/2)))</f>
        <v>7.7053984353853737</v>
      </c>
      <c r="Y1020" s="31">
        <f>((uNES*L1020+ uOCEX*G1020+uEREX*H1020+uHOEX*I1020+uNES*S1020+ uOCEX*N1020+uEREX*O1020+uHOEX*P1020)/('Life tables'!$I$2/2))/(1+oDR)^(((cycle + 0.5)/('Life tables'!$I$2/2)))</f>
        <v>5.0783429500952906</v>
      </c>
      <c r="Z1020" s="100">
        <f t="shared" si="275"/>
        <v>86398.778317267876</v>
      </c>
      <c r="AA1020" s="107">
        <f>((L1020+G1020+H1020+I1020+N1020+O1020+P1020+S1020)/('Life tables'!$I$2/2))</f>
        <v>13.753196733175599</v>
      </c>
      <c r="AB1020" s="31">
        <f>((uNES*L1020+ uOCEX*G1020+uEREX*H1020+uHOEX*I1020+uNES*S1020+ uOCEX*N1020+uEREX*O1020+uHOEX*P1020)/('Life tables'!$I$2/2))</f>
        <v>9.0642229933827902</v>
      </c>
    </row>
    <row r="1021" spans="1:28" x14ac:dyDescent="0.25">
      <c r="A1021" s="4">
        <v>1015</v>
      </c>
      <c r="C1021" s="105">
        <f>IF(male=0,VLOOKUP((($A$5:$A$1570/'Life tables'!$I$2)*2)+age,lifetable,13,1),IF(male=1,VLOOKUP((($A$5:$A$1570/'Life tables'!$I$2)*2)+age,lifetable,10,1),"error"))</f>
        <v>1.3000289296523082E-3</v>
      </c>
      <c r="F1021" s="96">
        <f t="shared" si="276"/>
        <v>55.09522794434065</v>
      </c>
      <c r="G1021" s="96">
        <f t="shared" si="288"/>
        <v>5.5344309549681752</v>
      </c>
      <c r="H1021" s="96">
        <f t="shared" si="277"/>
        <v>0.31607597287364547</v>
      </c>
      <c r="I1021" s="96">
        <f t="shared" si="278"/>
        <v>0.12664865307562637</v>
      </c>
      <c r="J1021" s="96">
        <f t="shared" si="289"/>
        <v>7.9395865385656544E-2</v>
      </c>
      <c r="K1021" s="96">
        <f t="shared" si="279"/>
        <v>0.1323407724704701</v>
      </c>
      <c r="L1021" s="96">
        <f t="shared" si="280"/>
        <v>48.906335725567075</v>
      </c>
      <c r="M1021" s="96">
        <f t="shared" si="281"/>
        <v>303.47055302481039</v>
      </c>
      <c r="N1021" s="96">
        <f t="shared" si="290"/>
        <v>29.224871763931198</v>
      </c>
      <c r="O1021" s="96">
        <f t="shared" si="282"/>
        <v>0.69759465969603307</v>
      </c>
      <c r="P1021" s="96">
        <f t="shared" si="283"/>
        <v>0.69759465969603307</v>
      </c>
      <c r="Q1021" s="96">
        <f t="shared" si="291"/>
        <v>0.43432746346587936</v>
      </c>
      <c r="R1021" s="96">
        <f t="shared" si="274"/>
        <v>5.4683831721525925E-2</v>
      </c>
      <c r="S1021" s="96">
        <f t="shared" si="284"/>
        <v>272.3614806462997</v>
      </c>
      <c r="T1021" s="96">
        <f t="shared" si="285"/>
        <v>246.59047961815216</v>
      </c>
      <c r="U1021" s="96">
        <f t="shared" si="286"/>
        <v>395.54448734574208</v>
      </c>
      <c r="V1021" s="32">
        <f t="shared" si="287"/>
        <v>1000.0000000000018</v>
      </c>
      <c r="W1021" s="100">
        <f>IF(A1021=1,((cPH1_+cPHr+(cNES*L1021+(cNES+cOSEX)*G1021+(cNES+cEREX)*H1021+(cNES+cHOEX)*I1021+(cNES+cNES)*S1021+(cNES+cOSEX)*N1021+(cNES+cEREX)*O1021+(cNES+cHOEX)*P1021)))/(1+cDR)^(A$6:A$65537 + 0.5),(cPHr+(cNES*L1021+(cNES+cOSEX)*G1021+(cNES+cEREX)*H1021+(cNES+cHOEX)*I1021+(cNES+cNES)*S1021+(cNES+cOSEX)*N1021+(cNES+cEREX)*O1021+(cNES+cHOEX)*P1021))/(1+cDR)^(((cycle + 0.5)/('Life tables'!$I$2/2))))</f>
        <v>8912.0642467013604</v>
      </c>
      <c r="X1021" s="107">
        <f>((L1021+G1021+H1021+I1021+N1021+O1021+P1021+S1021)/('Life tables'!$I$2/2))/(1+oDR)^(((cycle + 0.5)/('Life tables'!$I$2/2)))</f>
        <v>7.6859492489999361</v>
      </c>
      <c r="Y1021" s="31">
        <f>((uNES*L1021+ uOCEX*G1021+uEREX*H1021+uHOEX*I1021+uNES*S1021+ uOCEX*N1021+uEREX*O1021+uHOEX*P1021)/('Life tables'!$I$2/2))/(1+oDR)^(((cycle + 0.5)/('Life tables'!$I$2/2)))</f>
        <v>5.0655247117005002</v>
      </c>
      <c r="Z1021" s="100">
        <f t="shared" si="275"/>
        <v>86229.979598894541</v>
      </c>
      <c r="AA1021" s="107">
        <f>((L1021+G1021+H1021+I1021+N1021+O1021+P1021+S1021)/('Life tables'!$I$2/2))</f>
        <v>13.726318752355834</v>
      </c>
      <c r="AB1021" s="31">
        <f>((uNES*L1021+ uOCEX*G1021+uEREX*H1021+uHOEX*I1021+uNES*S1021+ uOCEX*N1021+uEREX*O1021+uHOEX*P1021)/('Life tables'!$I$2/2))</f>
        <v>9.0465087119568928</v>
      </c>
    </row>
    <row r="1022" spans="1:28" x14ac:dyDescent="0.25">
      <c r="A1022" s="4">
        <v>1016</v>
      </c>
      <c r="C1022" s="105">
        <f>IF(male=0,VLOOKUP((($A$5:$A$1570/'Life tables'!$I$2)*2)+age,lifetable,13,1),IF(male=1,VLOOKUP((($A$5:$A$1570/'Life tables'!$I$2)*2)+age,lifetable,10,1),"error"))</f>
        <v>1.3000289296523082E-3</v>
      </c>
      <c r="F1022" s="96">
        <f t="shared" si="276"/>
        <v>54.987533196050776</v>
      </c>
      <c r="G1022" s="96">
        <f t="shared" si="288"/>
        <v>5.5236127921097671</v>
      </c>
      <c r="H1022" s="96">
        <f t="shared" si="277"/>
        <v>0.315458138560055</v>
      </c>
      <c r="I1022" s="96">
        <f t="shared" si="278"/>
        <v>0.12640109270927286</v>
      </c>
      <c r="J1022" s="96">
        <f t="shared" si="289"/>
        <v>7.9240670134506974E-2</v>
      </c>
      <c r="K1022" s="96">
        <f t="shared" si="279"/>
        <v>0.13208208570736071</v>
      </c>
      <c r="L1022" s="96">
        <f t="shared" si="280"/>
        <v>48.810738416829814</v>
      </c>
      <c r="M1022" s="96">
        <f t="shared" si="281"/>
        <v>302.87749984005677</v>
      </c>
      <c r="N1022" s="96">
        <f t="shared" si="290"/>
        <v>29.167759457314091</v>
      </c>
      <c r="O1022" s="96">
        <f t="shared" si="282"/>
        <v>0.69623139485706853</v>
      </c>
      <c r="P1022" s="96">
        <f t="shared" si="283"/>
        <v>0.69623139485706853</v>
      </c>
      <c r="Q1022" s="96">
        <f t="shared" si="291"/>
        <v>0.4334786849505769</v>
      </c>
      <c r="R1022" s="96">
        <f t="shared" si="274"/>
        <v>5.457696659002062E-2</v>
      </c>
      <c r="S1022" s="96">
        <f t="shared" si="284"/>
        <v>271.82922194148796</v>
      </c>
      <c r="T1022" s="96">
        <f t="shared" si="285"/>
        <v>247.10319897323726</v>
      </c>
      <c r="U1022" s="96">
        <f t="shared" si="286"/>
        <v>395.73114639803947</v>
      </c>
      <c r="V1022" s="32">
        <f t="shared" si="287"/>
        <v>1000.0000000000018</v>
      </c>
      <c r="W1022" s="100">
        <f>IF(A1022=1,((cPH1_+cPHr+(cNES*L1022+(cNES+cOSEX)*G1022+(cNES+cEREX)*H1022+(cNES+cHOEX)*I1022+(cNES+cNES)*S1022+(cNES+cOSEX)*N1022+(cNES+cEREX)*O1022+(cNES+cHOEX)*P1022)))/(1+cDR)^(A$6:A$65537 + 0.5),(cPHr+(cNES*L1022+(cNES+cOSEX)*G1022+(cNES+cEREX)*H1022+(cNES+cHOEX)*I1022+(cNES+cNES)*S1022+(cNES+cOSEX)*N1022+(cNES+cEREX)*O1022+(cNES+cHOEX)*P1022))/(1+cDR)^(((cycle + 0.5)/('Life tables'!$I$2/2))))</f>
        <v>8874.7955169256948</v>
      </c>
      <c r="X1022" s="107">
        <f>((L1022+G1022+H1022+I1022+N1022+O1022+P1022+S1022)/('Life tables'!$I$2/2))/(1+oDR)^(((cycle + 0.5)/('Life tables'!$I$2/2)))</f>
        <v>7.6665491553210838</v>
      </c>
      <c r="Y1022" s="31">
        <f>((uNES*L1022+ uOCEX*G1022+uEREX*H1022+uHOEX*I1022+uNES*S1022+ uOCEX*N1022+uEREX*O1022+uHOEX*P1022)/('Life tables'!$I$2/2))/(1+oDR)^(((cycle + 0.5)/('Life tables'!$I$2/2)))</f>
        <v>5.0527388284621013</v>
      </c>
      <c r="Z1022" s="100">
        <f t="shared" si="275"/>
        <v>86061.510669710886</v>
      </c>
      <c r="AA1022" s="107">
        <f>((L1022+G1022+H1022+I1022+N1022+O1022+P1022+S1022)/('Life tables'!$I$2/2))</f>
        <v>13.699493301244276</v>
      </c>
      <c r="AB1022" s="31">
        <f>((uNES*L1022+ uOCEX*G1022+uEREX*H1022+uHOEX*I1022+uNES*S1022+ uOCEX*N1022+uEREX*O1022+uHOEX*P1022)/('Life tables'!$I$2/2))</f>
        <v>9.0288290508657667</v>
      </c>
    </row>
    <row r="1023" spans="1:28" x14ac:dyDescent="0.25">
      <c r="A1023" s="4">
        <v>1017</v>
      </c>
      <c r="C1023" s="105">
        <f>IF(male=0,VLOOKUP((($A$5:$A$1570/'Life tables'!$I$2)*2)+age,lifetable,13,1),IF(male=1,VLOOKUP((($A$5:$A$1570/'Life tables'!$I$2)*2)+age,lifetable,10,1),"error"))</f>
        <v>1.4280338316089436E-3</v>
      </c>
      <c r="F1023" s="96">
        <f t="shared" si="276"/>
        <v>54.880049963457338</v>
      </c>
      <c r="G1023" s="96">
        <f t="shared" si="288"/>
        <v>5.5128158764457442</v>
      </c>
      <c r="H1023" s="96">
        <f t="shared" si="277"/>
        <v>0.31484151769147639</v>
      </c>
      <c r="I1023" s="96">
        <f t="shared" si="278"/>
        <v>0.12615401855885958</v>
      </c>
      <c r="J1023" s="96">
        <f t="shared" si="289"/>
        <v>8.6872812152555684E-2</v>
      </c>
      <c r="K1023" s="96">
        <f t="shared" si="279"/>
        <v>0.13182390701276653</v>
      </c>
      <c r="L1023" s="96">
        <f t="shared" si="280"/>
        <v>48.707541831595933</v>
      </c>
      <c r="M1023" s="96">
        <f t="shared" si="281"/>
        <v>302.28560466526778</v>
      </c>
      <c r="N1023" s="96">
        <f t="shared" si="290"/>
        <v>29.110758669565556</v>
      </c>
      <c r="O1023" s="96">
        <f t="shared" si="282"/>
        <v>0.69487079196193724</v>
      </c>
      <c r="P1023" s="96">
        <f t="shared" si="283"/>
        <v>0.69487079196193724</v>
      </c>
      <c r="Q1023" s="96">
        <f t="shared" si="291"/>
        <v>0.47522981651334872</v>
      </c>
      <c r="R1023" s="96">
        <f t="shared" si="274"/>
        <v>5.4470310125950785E-2</v>
      </c>
      <c r="S1023" s="96">
        <f t="shared" si="284"/>
        <v>271.25540428513904</v>
      </c>
      <c r="T1023" s="96">
        <f t="shared" si="285"/>
        <v>247.66530160190317</v>
      </c>
      <c r="U1023" s="96">
        <f t="shared" si="286"/>
        <v>395.91744061517818</v>
      </c>
      <c r="V1023" s="32">
        <f t="shared" si="287"/>
        <v>1000.0000000000018</v>
      </c>
      <c r="W1023" s="100">
        <f>IF(A1023=1,((cPH1_+cPHr+(cNES*L1023+(cNES+cOSEX)*G1023+(cNES+cEREX)*H1023+(cNES+cHOEX)*I1023+(cNES+cNES)*S1023+(cNES+cOSEX)*N1023+(cNES+cEREX)*O1023+(cNES+cHOEX)*P1023)))/(1+cDR)^(A$6:A$65537 + 0.5),(cPHr+(cNES*L1023+(cNES+cOSEX)*G1023+(cNES+cEREX)*H1023+(cNES+cHOEX)*I1023+(cNES+cNES)*S1023+(cNES+cOSEX)*N1023+(cNES+cEREX)*O1023+(cNES+cHOEX)*P1023))/(1+cDR)^(((cycle + 0.5)/('Life tables'!$I$2/2))))</f>
        <v>8836.6023113594565</v>
      </c>
      <c r="X1023" s="107">
        <f>((L1023+G1023+H1023+I1023+N1023+O1023+P1023+S1023)/('Life tables'!$I$2/2))/(1+oDR)^(((cycle + 0.5)/('Life tables'!$I$2/2)))</f>
        <v>7.6461171293197419</v>
      </c>
      <c r="Y1023" s="31">
        <f>((uNES*L1023+ uOCEX*G1023+uEREX*H1023+uHOEX*I1023+uNES*S1023+ uOCEX*N1023+uEREX*O1023+uHOEX*P1023)/('Life tables'!$I$2/2))/(1+oDR)^(((cycle + 0.5)/('Life tables'!$I$2/2)))</f>
        <v>5.0392610149678889</v>
      </c>
      <c r="Z1023" s="100">
        <f t="shared" si="275"/>
        <v>85882.871188653633</v>
      </c>
      <c r="AA1023" s="107">
        <f>((L1023+G1023+H1023+I1023+N1023+O1023+P1023+S1023)/('Life tables'!$I$2/2))</f>
        <v>13.670787692396109</v>
      </c>
      <c r="AB1023" s="31">
        <f>((uNES*L1023+ uOCEX*G1023+uEREX*H1023+uHOEX*I1023+uNES*S1023+ uOCEX*N1023+uEREX*O1023+uHOEX*P1023)/('Life tables'!$I$2/2))</f>
        <v>9.0098891106476664</v>
      </c>
    </row>
    <row r="1024" spans="1:28" x14ac:dyDescent="0.25">
      <c r="A1024" s="4">
        <v>1018</v>
      </c>
      <c r="C1024" s="105">
        <f>IF(male=0,VLOOKUP((($A$5:$A$1570/'Life tables'!$I$2)*2)+age,lifetable,13,1),IF(male=1,VLOOKUP((($A$5:$A$1570/'Life tables'!$I$2)*2)+age,lifetable,10,1),"error"))</f>
        <v>1.4280338316089436E-3</v>
      </c>
      <c r="F1024" s="96">
        <f t="shared" si="276"/>
        <v>54.764978763785244</v>
      </c>
      <c r="G1024" s="96">
        <f t="shared" si="288"/>
        <v>5.5012567336079297</v>
      </c>
      <c r="H1024" s="96">
        <f t="shared" si="277"/>
        <v>0.31418136539257241</v>
      </c>
      <c r="I1024" s="96">
        <f t="shared" si="278"/>
        <v>0.1258895017760088</v>
      </c>
      <c r="J1024" s="96">
        <f t="shared" si="289"/>
        <v>8.6690659280611523E-2</v>
      </c>
      <c r="K1024" s="96">
        <f t="shared" si="279"/>
        <v>0.13154750174098706</v>
      </c>
      <c r="L1024" s="96">
        <f t="shared" si="280"/>
        <v>48.605413001987131</v>
      </c>
      <c r="M1024" s="96">
        <f t="shared" si="281"/>
        <v>301.65227901913522</v>
      </c>
      <c r="N1024" s="96">
        <f t="shared" si="290"/>
        <v>29.049768037662236</v>
      </c>
      <c r="O1024" s="96">
        <f t="shared" si="282"/>
        <v>0.69341495190039915</v>
      </c>
      <c r="P1024" s="96">
        <f t="shared" si="283"/>
        <v>0.69341495190039915</v>
      </c>
      <c r="Q1024" s="96">
        <f t="shared" si="291"/>
        <v>0.47423415140075409</v>
      </c>
      <c r="R1024" s="96">
        <f t="shared" si="274"/>
        <v>5.435618810418346E-2</v>
      </c>
      <c r="S1024" s="96">
        <f t="shared" si="284"/>
        <v>270.68709073816723</v>
      </c>
      <c r="T1024" s="96">
        <f t="shared" si="285"/>
        <v>248.22622641258454</v>
      </c>
      <c r="U1024" s="96">
        <f t="shared" si="286"/>
        <v>396.10334430502337</v>
      </c>
      <c r="V1024" s="32">
        <f t="shared" si="287"/>
        <v>1000.0000000000018</v>
      </c>
      <c r="W1024" s="100">
        <f>IF(A1024=1,((cPH1_+cPHr+(cNES*L1024+(cNES+cOSEX)*G1024+(cNES+cEREX)*H1024+(cNES+cHOEX)*I1024+(cNES+cNES)*S1024+(cNES+cOSEX)*N1024+(cNES+cEREX)*O1024+(cNES+cHOEX)*P1024)))/(1+cDR)^(A$6:A$65537 + 0.5),(cPHr+(cNES*L1024+(cNES+cOSEX)*G1024+(cNES+cEREX)*H1024+(cNES+cHOEX)*I1024+(cNES+cNES)*S1024+(cNES+cOSEX)*N1024+(cNES+cEREX)*O1024+(cNES+cHOEX)*P1024))/(1+cDR)^(((cycle + 0.5)/('Life tables'!$I$2/2))))</f>
        <v>8798.4062990147013</v>
      </c>
      <c r="X1024" s="107">
        <f>((L1024+G1024+H1024+I1024+N1024+O1024+P1024+S1024)/('Life tables'!$I$2/2))/(1+oDR)^(((cycle + 0.5)/('Life tables'!$I$2/2)))</f>
        <v>7.6257395601355196</v>
      </c>
      <c r="Y1024" s="31">
        <f>((uNES*L1024+ uOCEX*G1024+uEREX*H1024+uHOEX*I1024+uNES*S1024+ uOCEX*N1024+uEREX*O1024+uHOEX*P1024)/('Life tables'!$I$2/2))/(1+oDR)^(((cycle + 0.5)/('Life tables'!$I$2/2)))</f>
        <v>5.0258309467068285</v>
      </c>
      <c r="Z1024" s="100">
        <f t="shared" si="275"/>
        <v>85702.974119664403</v>
      </c>
      <c r="AA1024" s="107">
        <f>((L1024+G1024+H1024+I1024+N1024+O1024+P1024+S1024)/('Life tables'!$I$2/2))</f>
        <v>13.642142239207789</v>
      </c>
      <c r="AB1024" s="31">
        <f>((uNES*L1024+ uOCEX*G1024+uEREX*H1024+uHOEX*I1024+uNES*S1024+ uOCEX*N1024+uEREX*O1024+uHOEX*P1024)/('Life tables'!$I$2/2))</f>
        <v>8.9910100003426354</v>
      </c>
    </row>
    <row r="1025" spans="1:28" x14ac:dyDescent="0.25">
      <c r="A1025" s="4">
        <v>1019</v>
      </c>
      <c r="C1025" s="105">
        <f>IF(male=0,VLOOKUP((($A$5:$A$1570/'Life tables'!$I$2)*2)+age,lifetable,13,1),IF(male=1,VLOOKUP((($A$5:$A$1570/'Life tables'!$I$2)*2)+age,lifetable,10,1),"error"))</f>
        <v>1.4280338316089436E-3</v>
      </c>
      <c r="F1025" s="96">
        <f t="shared" si="276"/>
        <v>54.650152395097336</v>
      </c>
      <c r="G1025" s="96">
        <f t="shared" si="288"/>
        <v>5.4897221845548803</v>
      </c>
      <c r="H1025" s="96">
        <f t="shared" si="277"/>
        <v>0.31352261766525119</v>
      </c>
      <c r="I1025" s="96">
        <f t="shared" si="278"/>
        <v>0.12562554779170765</v>
      </c>
      <c r="J1025" s="96">
        <f t="shared" si="289"/>
        <v>8.6508893965823591E-2</v>
      </c>
      <c r="K1025" s="96">
        <f t="shared" si="279"/>
        <v>0.13127168456227445</v>
      </c>
      <c r="L1025" s="96">
        <f t="shared" si="280"/>
        <v>48.503501466557402</v>
      </c>
      <c r="M1025" s="96">
        <f t="shared" si="281"/>
        <v>301.02027688729669</v>
      </c>
      <c r="N1025" s="96">
        <f t="shared" si="290"/>
        <v>28.988904863052994</v>
      </c>
      <c r="O1025" s="96">
        <f t="shared" si="282"/>
        <v>0.69196215423125917</v>
      </c>
      <c r="P1025" s="96">
        <f t="shared" si="283"/>
        <v>0.69196215423125917</v>
      </c>
      <c r="Q1025" s="96">
        <f t="shared" si="291"/>
        <v>0.47324056701395467</v>
      </c>
      <c r="R1025" s="96">
        <f t="shared" si="274"/>
        <v>5.4242304572879915E-2</v>
      </c>
      <c r="S1025" s="96">
        <f t="shared" si="284"/>
        <v>270.11996484419433</v>
      </c>
      <c r="T1025" s="96">
        <f t="shared" si="285"/>
        <v>248.78597587356433</v>
      </c>
      <c r="U1025" s="96">
        <f t="shared" si="286"/>
        <v>396.2888582941585</v>
      </c>
      <c r="V1025" s="32">
        <f t="shared" si="287"/>
        <v>1000.0000000000018</v>
      </c>
      <c r="W1025" s="100">
        <f>IF(A1025=1,((cPH1_+cPHr+(cNES*L1025+(cNES+cOSEX)*G1025+(cNES+cEREX)*H1025+(cNES+cHOEX)*I1025+(cNES+cNES)*S1025+(cNES+cOSEX)*N1025+(cNES+cEREX)*O1025+(cNES+cHOEX)*P1025)))/(1+cDR)^(A$6:A$65537 + 0.5),(cPHr+(cNES*L1025+(cNES+cOSEX)*G1025+(cNES+cEREX)*H1025+(cNES+cHOEX)*I1025+(cNES+cNES)*S1025+(cNES+cOSEX)*N1025+(cNES+cEREX)*O1025+(cNES+cHOEX)*P1025))/(1+cDR)^(((cycle + 0.5)/('Life tables'!$I$2/2))))</f>
        <v>8760.3753678900594</v>
      </c>
      <c r="X1025" s="107">
        <f>((L1025+G1025+H1025+I1025+N1025+O1025+P1025+S1025)/('Life tables'!$I$2/2))/(1+oDR)^(((cycle + 0.5)/('Life tables'!$I$2/2)))</f>
        <v>7.6054163024479369</v>
      </c>
      <c r="Y1025" s="31">
        <f>((uNES*L1025+ uOCEX*G1025+uEREX*H1025+uHOEX*I1025+uNES*S1025+ uOCEX*N1025+uEREX*O1025+uHOEX*P1025)/('Life tables'!$I$2/2))/(1+oDR)^(((cycle + 0.5)/('Life tables'!$I$2/2)))</f>
        <v>5.0124366729588665</v>
      </c>
      <c r="Z1025" s="100">
        <f t="shared" si="275"/>
        <v>85523.453680387058</v>
      </c>
      <c r="AA1025" s="107">
        <f>((L1025+G1025+H1025+I1025+N1025+O1025+P1025+S1025)/('Life tables'!$I$2/2))</f>
        <v>13.613556815300992</v>
      </c>
      <c r="AB1025" s="31">
        <f>((uNES*L1025+ uOCEX*G1025+uEREX*H1025+uHOEX*I1025+uNES*S1025+ uOCEX*N1025+uEREX*O1025+uHOEX*P1025)/('Life tables'!$I$2/2))</f>
        <v>8.9721704528469406</v>
      </c>
    </row>
    <row r="1026" spans="1:28" x14ac:dyDescent="0.25">
      <c r="A1026" s="4">
        <v>1020</v>
      </c>
      <c r="C1026" s="105">
        <f>IF(male=0,VLOOKUP((($A$5:$A$1570/'Life tables'!$I$2)*2)+age,lifetable,13,1),IF(male=1,VLOOKUP((($A$5:$A$1570/'Life tables'!$I$2)*2)+age,lifetable,10,1),"error"))</f>
        <v>1.4280338316089436E-3</v>
      </c>
      <c r="F1026" s="96">
        <f t="shared" si="276"/>
        <v>54.535570166010174</v>
      </c>
      <c r="G1026" s="96">
        <f t="shared" si="288"/>
        <v>5.4782121598356817</v>
      </c>
      <c r="H1026" s="96">
        <f t="shared" si="277"/>
        <v>0.31286527054311308</v>
      </c>
      <c r="I1026" s="96">
        <f t="shared" si="278"/>
        <v>0.12536215501665729</v>
      </c>
      <c r="J1026" s="96">
        <f t="shared" si="289"/>
        <v>8.6327515113761008E-2</v>
      </c>
      <c r="K1026" s="96">
        <f t="shared" si="279"/>
        <v>0.13099645381590014</v>
      </c>
      <c r="L1026" s="96">
        <f t="shared" si="280"/>
        <v>48.40180661168506</v>
      </c>
      <c r="M1026" s="96">
        <f t="shared" si="281"/>
        <v>300.38959566626886</v>
      </c>
      <c r="N1026" s="96">
        <f t="shared" si="290"/>
        <v>28.928168895016746</v>
      </c>
      <c r="O1026" s="96">
        <f t="shared" si="282"/>
        <v>0.69051239296983091</v>
      </c>
      <c r="P1026" s="96">
        <f t="shared" si="283"/>
        <v>0.69051239296983091</v>
      </c>
      <c r="Q1026" s="96">
        <f t="shared" si="291"/>
        <v>0.47224905925995703</v>
      </c>
      <c r="R1026" s="96">
        <f t="shared" si="274"/>
        <v>5.4128659062905871E-2</v>
      </c>
      <c r="S1026" s="96">
        <f t="shared" si="284"/>
        <v>269.55402426698959</v>
      </c>
      <c r="T1026" s="96">
        <f t="shared" si="285"/>
        <v>249.34455244793804</v>
      </c>
      <c r="U1026" s="96">
        <f t="shared" si="286"/>
        <v>396.47398340703728</v>
      </c>
      <c r="V1026" s="32">
        <f t="shared" si="287"/>
        <v>1000.0000000000019</v>
      </c>
      <c r="W1026" s="100">
        <f>IF(A1026=1,((cPH1_+cPHr+(cNES*L1026+(cNES+cOSEX)*G1026+(cNES+cEREX)*H1026+(cNES+cHOEX)*I1026+(cNES+cNES)*S1026+(cNES+cOSEX)*N1026+(cNES+cEREX)*O1026+(cNES+cHOEX)*P1026)))/(1+cDR)^(A$6:A$65537 + 0.5),(cPHr+(cNES*L1026+(cNES+cOSEX)*G1026+(cNES+cEREX)*H1026+(cNES+cHOEX)*I1026+(cNES+cNES)*S1026+(cNES+cOSEX)*N1026+(cNES+cEREX)*O1026+(cNES+cHOEX)*P1026))/(1+cDR)^(((cycle + 0.5)/('Life tables'!$I$2/2))))</f>
        <v>8722.5088060630733</v>
      </c>
      <c r="X1026" s="107">
        <f>((L1026+G1026+H1026+I1026+N1026+O1026+P1026+S1026)/('Life tables'!$I$2/2))/(1+oDR)^(((cycle + 0.5)/('Life tables'!$I$2/2)))</f>
        <v>7.5851472113329672</v>
      </c>
      <c r="Y1026" s="31">
        <f>((uNES*L1026+ uOCEX*G1026+uEREX*H1026+uHOEX*I1026+uNES*S1026+ uOCEX*N1026+uEREX*O1026+uHOEX*P1026)/('Life tables'!$I$2/2))/(1+oDR)^(((cycle + 0.5)/('Life tables'!$I$2/2)))</f>
        <v>4.999078098215052</v>
      </c>
      <c r="Z1026" s="100">
        <f t="shared" si="275"/>
        <v>85344.309097042234</v>
      </c>
      <c r="AA1026" s="107">
        <f>((L1026+G1026+H1026+I1026+N1026+O1026+P1026+S1026)/('Life tables'!$I$2/2))</f>
        <v>13.585031294578037</v>
      </c>
      <c r="AB1026" s="31">
        <f>((uNES*L1026+ uOCEX*G1026+uEREX*H1026+uHOEX*I1026+uNES*S1026+ uOCEX*N1026+uEREX*O1026+uHOEX*P1026)/('Life tables'!$I$2/2))</f>
        <v>8.9533703850629145</v>
      </c>
    </row>
    <row r="1027" spans="1:28" x14ac:dyDescent="0.25">
      <c r="A1027" s="4">
        <v>1021</v>
      </c>
      <c r="C1027" s="105">
        <f>IF(male=0,VLOOKUP((($A$5:$A$1570/'Life tables'!$I$2)*2)+age,lifetable,13,1),IF(male=1,VLOOKUP((($A$5:$A$1570/'Life tables'!$I$2)*2)+age,lifetable,10,1),"error"))</f>
        <v>1.4280338316089436E-3</v>
      </c>
      <c r="F1027" s="96">
        <f t="shared" si="276"/>
        <v>54.4212313951544</v>
      </c>
      <c r="G1027" s="96">
        <f t="shared" si="288"/>
        <v>5.4667265910053562</v>
      </c>
      <c r="H1027" s="96">
        <f t="shared" si="277"/>
        <v>0.31220932011720826</v>
      </c>
      <c r="I1027" s="96">
        <f t="shared" si="278"/>
        <v>0.12509932188457851</v>
      </c>
      <c r="J1027" s="96">
        <f t="shared" si="289"/>
        <v>8.6146521645844659E-2</v>
      </c>
      <c r="K1027" s="96">
        <f t="shared" si="279"/>
        <v>0.13072180786518978</v>
      </c>
      <c r="L1027" s="96">
        <f t="shared" si="280"/>
        <v>48.300327832636221</v>
      </c>
      <c r="M1027" s="96">
        <f t="shared" si="281"/>
        <v>299.7602327498721</v>
      </c>
      <c r="N1027" s="96">
        <f t="shared" si="290"/>
        <v>28.867559882572746</v>
      </c>
      <c r="O1027" s="96">
        <f t="shared" si="282"/>
        <v>0.68906566212523002</v>
      </c>
      <c r="P1027" s="96">
        <f t="shared" si="283"/>
        <v>0.68906566212523002</v>
      </c>
      <c r="Q1027" s="96">
        <f t="shared" si="291"/>
        <v>0.47125962404152927</v>
      </c>
      <c r="R1027" s="96">
        <f t="shared" si="274"/>
        <v>5.4015251104641143E-2</v>
      </c>
      <c r="S1027" s="96">
        <f t="shared" si="284"/>
        <v>268.98926666790271</v>
      </c>
      <c r="T1027" s="96">
        <f t="shared" si="285"/>
        <v>249.90195859362541</v>
      </c>
      <c r="U1027" s="96">
        <f t="shared" si="286"/>
        <v>396.65872046600714</v>
      </c>
      <c r="V1027" s="32">
        <f t="shared" si="287"/>
        <v>1000.0000000000018</v>
      </c>
      <c r="W1027" s="100">
        <f>IF(A1027=1,((cPH1_+cPHr+(cNES*L1027+(cNES+cOSEX)*G1027+(cNES+cEREX)*H1027+(cNES+cHOEX)*I1027+(cNES+cNES)*S1027+(cNES+cOSEX)*N1027+(cNES+cEREX)*O1027+(cNES+cHOEX)*P1027)))/(1+cDR)^(A$6:A$65537 + 0.5),(cPHr+(cNES*L1027+(cNES+cOSEX)*G1027+(cNES+cEREX)*H1027+(cNES+cHOEX)*I1027+(cNES+cNES)*S1027+(cNES+cOSEX)*N1027+(cNES+cEREX)*O1027+(cNES+cHOEX)*P1027))/(1+cDR)^(((cycle + 0.5)/('Life tables'!$I$2/2))))</f>
        <v>8684.8059046025155</v>
      </c>
      <c r="X1027" s="107">
        <f>((L1027+G1027+H1027+I1027+N1027+O1027+P1027+S1027)/('Life tables'!$I$2/2))/(1+oDR)^(((cycle + 0.5)/('Life tables'!$I$2/2)))</f>
        <v>7.5649321422615472</v>
      </c>
      <c r="Y1027" s="31">
        <f>((uNES*L1027+ uOCEX*G1027+uEREX*H1027+uHOEX*I1027+uNES*S1027+ uOCEX*N1027+uEREX*O1027+uHOEX*P1027)/('Life tables'!$I$2/2))/(1+oDR)^(((cycle + 0.5)/('Life tables'!$I$2/2)))</f>
        <v>4.9857551272265077</v>
      </c>
      <c r="Z1027" s="100">
        <f t="shared" si="275"/>
        <v>85165.539596732444</v>
      </c>
      <c r="AA1027" s="107">
        <f>((L1027+G1027+H1027+I1027+N1027+O1027+P1027+S1027)/('Life tables'!$I$2/2))</f>
        <v>13.556565551220562</v>
      </c>
      <c r="AB1027" s="31">
        <f>((uNES*L1027+ uOCEX*G1027+uEREX*H1027+uHOEX*I1027+uNES*S1027+ uOCEX*N1027+uEREX*O1027+uHOEX*P1027)/('Life tables'!$I$2/2))</f>
        <v>8.9346097140765792</v>
      </c>
    </row>
    <row r="1028" spans="1:28" x14ac:dyDescent="0.25">
      <c r="A1028" s="4">
        <v>1022</v>
      </c>
      <c r="C1028" s="105">
        <f>IF(male=0,VLOOKUP((($A$5:$A$1570/'Life tables'!$I$2)*2)+age,lifetable,13,1),IF(male=1,VLOOKUP((($A$5:$A$1570/'Life tables'!$I$2)*2)+age,lifetable,10,1),"error"))</f>
        <v>1.4280338316089436E-3</v>
      </c>
      <c r="F1028" s="96">
        <f t="shared" si="276"/>
        <v>54.307135410742404</v>
      </c>
      <c r="G1028" s="96">
        <f t="shared" si="288"/>
        <v>5.4552654105814318</v>
      </c>
      <c r="H1028" s="96">
        <f t="shared" si="277"/>
        <v>0.31155476253355635</v>
      </c>
      <c r="I1028" s="96">
        <f t="shared" si="278"/>
        <v>0.12483704685121781</v>
      </c>
      <c r="J1028" s="96">
        <f t="shared" si="289"/>
        <v>8.5965912498663047E-2</v>
      </c>
      <c r="K1028" s="96">
        <f t="shared" si="279"/>
        <v>0.13044774509648474</v>
      </c>
      <c r="L1028" s="96">
        <f t="shared" si="280"/>
        <v>48.199064533181051</v>
      </c>
      <c r="M1028" s="96">
        <f t="shared" si="281"/>
        <v>299.1321855296269</v>
      </c>
      <c r="N1028" s="96">
        <f t="shared" si="290"/>
        <v>28.807077574518758</v>
      </c>
      <c r="O1028" s="96">
        <f t="shared" si="282"/>
        <v>0.68762195570128515</v>
      </c>
      <c r="P1028" s="96">
        <f t="shared" si="283"/>
        <v>0.68762195570128515</v>
      </c>
      <c r="Q1028" s="96">
        <f t="shared" si="291"/>
        <v>0.47027225725782362</v>
      </c>
      <c r="R1028" s="96">
        <f t="shared" si="274"/>
        <v>5.3902080228051173E-2</v>
      </c>
      <c r="S1028" s="96">
        <f t="shared" si="284"/>
        <v>268.42568970621971</v>
      </c>
      <c r="T1028" s="96">
        <f t="shared" si="285"/>
        <v>250.45819676338189</v>
      </c>
      <c r="U1028" s="96">
        <f t="shared" si="286"/>
        <v>396.84307029133168</v>
      </c>
      <c r="V1028" s="32">
        <f t="shared" si="287"/>
        <v>1000.0000000000018</v>
      </c>
      <c r="W1028" s="100">
        <f>IF(A1028=1,((cPH1_+cPHr+(cNES*L1028+(cNES+cOSEX)*G1028+(cNES+cEREX)*H1028+(cNES+cHOEX)*I1028+(cNES+cNES)*S1028+(cNES+cOSEX)*N1028+(cNES+cEREX)*O1028+(cNES+cHOEX)*P1028)))/(1+cDR)^(A$6:A$65537 + 0.5),(cPHr+(cNES*L1028+(cNES+cOSEX)*G1028+(cNES+cEREX)*H1028+(cNES+cHOEX)*I1028+(cNES+cNES)*S1028+(cNES+cOSEX)*N1028+(cNES+cEREX)*O1028+(cNES+cHOEX)*P1028))/(1+cDR)^(((cycle + 0.5)/('Life tables'!$I$2/2))))</f>
        <v>8647.2659575598318</v>
      </c>
      <c r="X1028" s="107">
        <f>((L1028+G1028+H1028+I1028+N1028+O1028+P1028+S1028)/('Life tables'!$I$2/2))/(1+oDR)^(((cycle + 0.5)/('Life tables'!$I$2/2)))</f>
        <v>7.5447709510980969</v>
      </c>
      <c r="Y1028" s="31">
        <f>((uNES*L1028+ uOCEX*G1028+uEREX*H1028+uHOEX*I1028+uNES*S1028+ uOCEX*N1028+uEREX*O1028+uHOEX*P1028)/('Life tables'!$I$2/2))/(1+oDR)^(((cycle + 0.5)/('Life tables'!$I$2/2)))</f>
        <v>4.9724676650034576</v>
      </c>
      <c r="Z1028" s="100">
        <f t="shared" si="275"/>
        <v>84987.144407475862</v>
      </c>
      <c r="AA1028" s="107">
        <f>((L1028+G1028+H1028+I1028+N1028+O1028+P1028+S1028)/('Life tables'!$I$2/2))</f>
        <v>13.528159459688213</v>
      </c>
      <c r="AB1028" s="31">
        <f>((uNES*L1028+ uOCEX*G1028+uEREX*H1028+uHOEX*I1028+uNES*S1028+ uOCEX*N1028+uEREX*O1028+uHOEX*P1028)/('Life tables'!$I$2/2))</f>
        <v>8.9158883571567902</v>
      </c>
    </row>
    <row r="1029" spans="1:28" x14ac:dyDescent="0.25">
      <c r="A1029" s="4">
        <v>1023</v>
      </c>
      <c r="C1029" s="105">
        <f>IF(male=0,VLOOKUP((($A$5:$A$1570/'Life tables'!$I$2)*2)+age,lifetable,13,1),IF(male=1,VLOOKUP((($A$5:$A$1570/'Life tables'!$I$2)*2)+age,lifetable,10,1),"error"))</f>
        <v>1.4280338316089436E-3</v>
      </c>
      <c r="F1029" s="96">
        <f t="shared" si="276"/>
        <v>54.19328155015674</v>
      </c>
      <c r="G1029" s="96">
        <f t="shared" si="288"/>
        <v>5.4438285520026</v>
      </c>
      <c r="H1029" s="96">
        <f t="shared" si="277"/>
        <v>0.31090159399078549</v>
      </c>
      <c r="I1029" s="96">
        <f t="shared" si="278"/>
        <v>0.12457532839340144</v>
      </c>
      <c r="J1029" s="96">
        <f t="shared" si="289"/>
        <v>8.5785686623320603E-2</v>
      </c>
      <c r="K1029" s="96">
        <f t="shared" si="279"/>
        <v>0.1301742639181534</v>
      </c>
      <c r="L1029" s="96">
        <f t="shared" si="280"/>
        <v>48.098016125228483</v>
      </c>
      <c r="M1029" s="96">
        <f t="shared" si="281"/>
        <v>298.50545139513156</v>
      </c>
      <c r="N1029" s="96">
        <f t="shared" si="290"/>
        <v>28.746721719467455</v>
      </c>
      <c r="O1029" s="96">
        <f t="shared" si="282"/>
        <v>0.68618126769740684</v>
      </c>
      <c r="P1029" s="96">
        <f t="shared" si="283"/>
        <v>0.68618126769740684</v>
      </c>
      <c r="Q1029" s="96">
        <f t="shared" si="291"/>
        <v>0.46928695480497051</v>
      </c>
      <c r="R1029" s="96">
        <f t="shared" si="274"/>
        <v>5.3789145962754997E-2</v>
      </c>
      <c r="S1029" s="96">
        <f t="shared" si="284"/>
        <v>267.86329103950158</v>
      </c>
      <c r="T1029" s="96">
        <f t="shared" si="285"/>
        <v>251.01326940481019</v>
      </c>
      <c r="U1029" s="96">
        <f t="shared" si="286"/>
        <v>397.02703370121259</v>
      </c>
      <c r="V1029" s="32">
        <f t="shared" si="287"/>
        <v>1000.0000000000018</v>
      </c>
      <c r="W1029" s="100">
        <f>IF(A1029=1,((cPH1_+cPHr+(cNES*L1029+(cNES+cOSEX)*G1029+(cNES+cEREX)*H1029+(cNES+cHOEX)*I1029+(cNES+cNES)*S1029+(cNES+cOSEX)*N1029+(cNES+cEREX)*O1029+(cNES+cHOEX)*P1029)))/(1+cDR)^(A$6:A$65537 + 0.5),(cPHr+(cNES*L1029+(cNES+cOSEX)*G1029+(cNES+cEREX)*H1029+(cNES+cHOEX)*I1029+(cNES+cNES)*S1029+(cNES+cOSEX)*N1029+(cNES+cEREX)*O1029+(cNES+cHOEX)*P1029))/(1+cDR)^(((cycle + 0.5)/('Life tables'!$I$2/2))))</f>
        <v>8609.8882619603537</v>
      </c>
      <c r="X1029" s="107">
        <f>((L1029+G1029+H1029+I1029+N1029+O1029+P1029+S1029)/('Life tables'!$I$2/2))/(1+oDR)^(((cycle + 0.5)/('Life tables'!$I$2/2)))</f>
        <v>7.5246634940990687</v>
      </c>
      <c r="Y1029" s="31">
        <f>((uNES*L1029+ uOCEX*G1029+uEREX*H1029+uHOEX*I1029+uNES*S1029+ uOCEX*N1029+uEREX*O1029+uHOEX*P1029)/('Life tables'!$I$2/2))/(1+oDR)^(((cycle + 0.5)/('Life tables'!$I$2/2)))</f>
        <v>4.9592156168142809</v>
      </c>
      <c r="Z1029" s="100">
        <f t="shared" si="275"/>
        <v>84809.122758238125</v>
      </c>
      <c r="AA1029" s="107">
        <f>((L1029+G1029+H1029+I1029+N1029+O1029+P1029+S1029)/('Life tables'!$I$2/2))</f>
        <v>13.499812894717369</v>
      </c>
      <c r="AB1029" s="31">
        <f>((uNES*L1029+ uOCEX*G1029+uEREX*H1029+uHOEX*I1029+uNES*S1029+ uOCEX*N1029+uEREX*O1029+uHOEX*P1029)/('Life tables'!$I$2/2))</f>
        <v>8.8972062317544136</v>
      </c>
    </row>
    <row r="1030" spans="1:28" x14ac:dyDescent="0.25">
      <c r="A1030" s="4">
        <v>1024</v>
      </c>
      <c r="C1030" s="105">
        <f>IF(male=0,VLOOKUP((($A$5:$A$1570/'Life tables'!$I$2)*2)+age,lifetable,13,1),IF(male=1,VLOOKUP((($A$5:$A$1570/'Life tables'!$I$2)*2)+age,lifetable,10,1),"error"))</f>
        <v>1.4280338316089436E-3</v>
      </c>
      <c r="F1030" s="96">
        <f t="shared" si="276"/>
        <v>54.079669159558122</v>
      </c>
      <c r="G1030" s="96">
        <f t="shared" si="288"/>
        <v>5.4324159495893358</v>
      </c>
      <c r="H1030" s="96">
        <f t="shared" si="277"/>
        <v>0.3102498107378831</v>
      </c>
      <c r="I1030" s="96">
        <f t="shared" si="278"/>
        <v>0.12431416500813415</v>
      </c>
      <c r="J1030" s="96">
        <f t="shared" si="289"/>
        <v>8.5605842984817201E-2</v>
      </c>
      <c r="K1030" s="96">
        <f t="shared" si="279"/>
        <v>0.12990136275964964</v>
      </c>
      <c r="L1030" s="96">
        <f t="shared" si="280"/>
        <v>47.997182028478306</v>
      </c>
      <c r="M1030" s="96">
        <f t="shared" si="281"/>
        <v>297.88002773442099</v>
      </c>
      <c r="N1030" s="96">
        <f t="shared" si="290"/>
        <v>28.686492065880934</v>
      </c>
      <c r="O1030" s="96">
        <f t="shared" si="282"/>
        <v>0.68474359210941149</v>
      </c>
      <c r="P1030" s="96">
        <f t="shared" si="283"/>
        <v>0.68474359210941149</v>
      </c>
      <c r="Q1030" s="96">
        <f t="shared" si="291"/>
        <v>0.46830371257664244</v>
      </c>
      <c r="R1030" s="96">
        <f t="shared" si="274"/>
        <v>5.3676447838089975E-2</v>
      </c>
      <c r="S1030" s="96">
        <f t="shared" si="284"/>
        <v>267.3020683239065</v>
      </c>
      <c r="T1030" s="96">
        <f t="shared" si="285"/>
        <v>251.56717896037165</v>
      </c>
      <c r="U1030" s="96">
        <f t="shared" si="286"/>
        <v>397.21061151181033</v>
      </c>
      <c r="V1030" s="32">
        <f t="shared" si="287"/>
        <v>1000.0000000000018</v>
      </c>
      <c r="W1030" s="100">
        <f>IF(A1030=1,((cPH1_+cPHr+(cNES*L1030+(cNES+cOSEX)*G1030+(cNES+cEREX)*H1030+(cNES+cHOEX)*I1030+(cNES+cNES)*S1030+(cNES+cOSEX)*N1030+(cNES+cEREX)*O1030+(cNES+cHOEX)*P1030)))/(1+cDR)^(A$6:A$65537 + 0.5),(cPHr+(cNES*L1030+(cNES+cOSEX)*G1030+(cNES+cEREX)*H1030+(cNES+cHOEX)*I1030+(cNES+cNES)*S1030+(cNES+cOSEX)*N1030+(cNES+cEREX)*O1030+(cNES+cHOEX)*P1030))/(1+cDR)^(((cycle + 0.5)/('Life tables'!$I$2/2))))</f>
        <v>8572.6721177943346</v>
      </c>
      <c r="X1030" s="107">
        <f>((L1030+G1030+H1030+I1030+N1030+O1030+P1030+S1030)/('Life tables'!$I$2/2))/(1+oDR)^(((cycle + 0.5)/('Life tables'!$I$2/2)))</f>
        <v>7.504609627911516</v>
      </c>
      <c r="Y1030" s="31">
        <f>((uNES*L1030+ uOCEX*G1030+uEREX*H1030+uHOEX*I1030+uNES*S1030+ uOCEX*N1030+uEREX*O1030+uHOEX*P1030)/('Life tables'!$I$2/2))/(1+oDR)^(((cycle + 0.5)/('Life tables'!$I$2/2)))</f>
        <v>4.9459988881845884</v>
      </c>
      <c r="Z1030" s="100">
        <f t="shared" si="275"/>
        <v>84631.473878962541</v>
      </c>
      <c r="AA1030" s="107">
        <f>((L1030+G1030+H1030+I1030+N1030+O1030+P1030+S1030)/('Life tables'!$I$2/2))</f>
        <v>13.47152573131989</v>
      </c>
      <c r="AB1030" s="31">
        <f>((uNES*L1030+ uOCEX*G1030+uEREX*H1030+uHOEX*I1030+uNES*S1030+ uOCEX*N1030+uEREX*O1030+uHOEX*P1030)/('Life tables'!$I$2/2))</f>
        <v>8.8785632555015379</v>
      </c>
    </row>
    <row r="1031" spans="1:28" x14ac:dyDescent="0.25">
      <c r="A1031" s="4">
        <v>1025</v>
      </c>
      <c r="C1031" s="105">
        <f>IF(male=0,VLOOKUP((($A$5:$A$1570/'Life tables'!$I$2)*2)+age,lifetable,13,1),IF(male=1,VLOOKUP((($A$5:$A$1570/'Life tables'!$I$2)*2)+age,lifetable,10,1),"error"))</f>
        <v>1.4280338316089436E-3</v>
      </c>
      <c r="F1031" s="96">
        <f t="shared" si="276"/>
        <v>53.966297593512188</v>
      </c>
      <c r="G1031" s="96">
        <f t="shared" si="288"/>
        <v>5.4210275385064062</v>
      </c>
      <c r="H1031" s="96">
        <f t="shared" si="277"/>
        <v>0.30959940907205502</v>
      </c>
      <c r="I1031" s="96">
        <f t="shared" si="278"/>
        <v>0.1240535552117413</v>
      </c>
      <c r="J1031" s="96">
        <f t="shared" si="289"/>
        <v>8.5426380561457391E-2</v>
      </c>
      <c r="K1031" s="96">
        <f t="shared" si="279"/>
        <v>0.12962904007061632</v>
      </c>
      <c r="L1031" s="96">
        <f t="shared" si="280"/>
        <v>47.896561670089909</v>
      </c>
      <c r="M1031" s="96">
        <f t="shared" si="281"/>
        <v>297.25591193430773</v>
      </c>
      <c r="N1031" s="96">
        <f t="shared" si="290"/>
        <v>28.626388362103576</v>
      </c>
      <c r="O1031" s="96">
        <f t="shared" si="282"/>
        <v>0.68330892293030554</v>
      </c>
      <c r="P1031" s="96">
        <f t="shared" si="283"/>
        <v>0.68330892293030554</v>
      </c>
      <c r="Q1031" s="96">
        <f t="shared" si="291"/>
        <v>0.46732252646459016</v>
      </c>
      <c r="R1031" s="96">
        <f t="shared" ref="R1031:R1094" si="292">M1031*amrc + P1031*amrHOEX</f>
        <v>5.3563985383173134E-2</v>
      </c>
      <c r="S1031" s="96">
        <f t="shared" si="284"/>
        <v>266.74201921449577</v>
      </c>
      <c r="T1031" s="96">
        <f t="shared" si="285"/>
        <v>252.11992786739771</v>
      </c>
      <c r="U1031" s="96">
        <f t="shared" si="286"/>
        <v>397.39380453726415</v>
      </c>
      <c r="V1031" s="32">
        <f t="shared" si="287"/>
        <v>1000.0000000000019</v>
      </c>
      <c r="W1031" s="100">
        <f>IF(A1031=1,((cPH1_+cPHr+(cNES*L1031+(cNES+cOSEX)*G1031+(cNES+cEREX)*H1031+(cNES+cHOEX)*I1031+(cNES+cNES)*S1031+(cNES+cOSEX)*N1031+(cNES+cEREX)*O1031+(cNES+cHOEX)*P1031)))/(1+cDR)^(A$6:A$65537 + 0.5),(cPHr+(cNES*L1031+(cNES+cOSEX)*G1031+(cNES+cEREX)*H1031+(cNES+cHOEX)*I1031+(cNES+cNES)*S1031+(cNES+cOSEX)*N1031+(cNES+cEREX)*O1031+(cNES+cHOEX)*P1031))/(1+cDR)^(((cycle + 0.5)/('Life tables'!$I$2/2))))</f>
        <v>8535.6168280078855</v>
      </c>
      <c r="X1031" s="107">
        <f>((L1031+G1031+H1031+I1031+N1031+O1031+P1031+S1031)/('Life tables'!$I$2/2))/(1+oDR)^(((cycle + 0.5)/('Life tables'!$I$2/2)))</f>
        <v>7.4846092095716896</v>
      </c>
      <c r="Y1031" s="31">
        <f>((uNES*L1031+ uOCEX*G1031+uEREX*H1031+uHOEX*I1031+uNES*S1031+ uOCEX*N1031+uEREX*O1031+uHOEX*P1031)/('Life tables'!$I$2/2))/(1+oDR)^(((cycle + 0.5)/('Life tables'!$I$2/2)))</f>
        <v>4.9328173848962997</v>
      </c>
      <c r="Z1031" s="100">
        <f t="shared" ref="Z1031:Z1094" si="293">IF(A1031=1,((cPH1_+cPHr+(cNES*L1031+(cNES+cOSEX)*G1031+(cNES+cEREX)*H1031+(cNES+cHOEX)*I1031+(cNES+cNES)*S1031+(cNES+cOSEX)*N1031+(cNES+cEREX)*O1031+(cNES+cHOEX)*P1031))),(cPHr+(cNES*L1031+(cNES+cOSEX)*G1031+(cNES+cEREX)*H1031+(cNES+cHOEX)*I1031+(cNES+cNES)*S1031+(cNES+cOSEX)*N1031+(cNES+cEREX)*O1031+(cNES+cHOEX)*P1031)))</f>
        <v>84454.19700059868</v>
      </c>
      <c r="AA1031" s="107">
        <f>((L1031+G1031+H1031+I1031+N1031+O1031+P1031+S1031)/('Life tables'!$I$2/2))</f>
        <v>13.44329784478194</v>
      </c>
      <c r="AB1031" s="31">
        <f>((uNES*L1031+ uOCEX*G1031+uEREX*H1031+uHOEX*I1031+uNES*S1031+ uOCEX*N1031+uEREX*O1031+uHOEX*P1031)/('Life tables'!$I$2/2))</f>
        <v>8.859959346210692</v>
      </c>
    </row>
    <row r="1032" spans="1:28" x14ac:dyDescent="0.25">
      <c r="A1032" s="4">
        <v>1026</v>
      </c>
      <c r="C1032" s="105">
        <f>IF(male=0,VLOOKUP((($A$5:$A$1570/'Life tables'!$I$2)*2)+age,lifetable,13,1),IF(male=1,VLOOKUP((($A$5:$A$1570/'Life tables'!$I$2)*2)+age,lifetable,10,1),"error"))</f>
        <v>1.4280338316089436E-3</v>
      </c>
      <c r="F1032" s="96">
        <f t="shared" ref="F1032:F1095" si="294">E1031*(1-pCAPH)+(L1031+G1031+H1031+I1031)*(1-pCAPH)+(S1031+N1031+O1031+P1031)*(pUAPH)</f>
        <v>53.853166214634058</v>
      </c>
      <c r="G1032" s="96">
        <f t="shared" si="288"/>
        <v>5.4096632547271675</v>
      </c>
      <c r="H1032" s="96">
        <f t="shared" ref="H1032:H1095" si="295">F1032*rrEREX</f>
        <v>0.30895038533668606</v>
      </c>
      <c r="I1032" s="96">
        <f t="shared" ref="I1032:I1095" si="296">F1032*rrHOEX</f>
        <v>0.12379349753905179</v>
      </c>
      <c r="J1032" s="96">
        <f t="shared" si="289"/>
        <v>8.5247298344287695E-2</v>
      </c>
      <c r="K1032" s="96">
        <f t="shared" ref="K1032:K1095" si="297">F1032*amr + I1032*amrHOEX</f>
        <v>0.12935729432003143</v>
      </c>
      <c r="L1032" s="96">
        <f t="shared" ref="L1032:L1095" si="298">F1032-SUM(G1032:K1032)</f>
        <v>47.796154484366831</v>
      </c>
      <c r="M1032" s="96">
        <f t="shared" ref="M1032:M1095" si="299">E1031*pCAPH+(L1031+G1031+H1031+I1031)*pCAPH+(S1031+N1031+O1031+P1031)*(1-pUAPH)</f>
        <v>296.63310138070597</v>
      </c>
      <c r="N1032" s="96">
        <f t="shared" si="290"/>
        <v>28.566410356393263</v>
      </c>
      <c r="O1032" s="96">
        <f t="shared" ref="O1032:O1095" si="300">M1032*rrEREXc</f>
        <v>0.68187725415103062</v>
      </c>
      <c r="P1032" s="96">
        <f t="shared" ref="P1032:P1095" si="301">M1032*rrHOEXc</f>
        <v>0.68187725415103062</v>
      </c>
      <c r="Q1032" s="96">
        <f t="shared" si="291"/>
        <v>0.46634339235915201</v>
      </c>
      <c r="R1032" s="96">
        <f t="shared" si="292"/>
        <v>5.3451758126959695E-2</v>
      </c>
      <c r="S1032" s="96">
        <f t="shared" ref="S1032:S1095" si="302">M1032-SUM(N1032:R1032)</f>
        <v>266.18314136552453</v>
      </c>
      <c r="T1032" s="96">
        <f t="shared" ref="T1032:T1095" si="303">J1032+Q1032+T1031</f>
        <v>252.67151855810116</v>
      </c>
      <c r="U1032" s="96">
        <f t="shared" ref="U1032:U1095" si="304">K1032+R1032+U1031</f>
        <v>397.57661358971114</v>
      </c>
      <c r="V1032" s="32">
        <f t="shared" ref="V1032:V1095" si="305">SUM(G1032:I1032,L1032,N1032,O1032,P1032,S1032,T1032,U1032)</f>
        <v>1000.0000000000018</v>
      </c>
      <c r="W1032" s="100">
        <f>IF(A1032=1,((cPH1_+cPHr+(cNES*L1032+(cNES+cOSEX)*G1032+(cNES+cEREX)*H1032+(cNES+cHOEX)*I1032+(cNES+cNES)*S1032+(cNES+cOSEX)*N1032+(cNES+cEREX)*O1032+(cNES+cHOEX)*P1032)))/(1+cDR)^(A$6:A$65537 + 0.5),(cPHr+(cNES*L1032+(cNES+cOSEX)*G1032+(cNES+cEREX)*H1032+(cNES+cHOEX)*I1032+(cNES+cNES)*S1032+(cNES+cOSEX)*N1032+(cNES+cEREX)*O1032+(cNES+cHOEX)*P1032))/(1+cDR)^(((cycle + 0.5)/('Life tables'!$I$2/2))))</f>
        <v>8498.7216984936786</v>
      </c>
      <c r="X1032" s="107">
        <f>((L1032+G1032+H1032+I1032+N1032+O1032+P1032+S1032)/('Life tables'!$I$2/2))/(1+oDR)^(((cycle + 0.5)/('Life tables'!$I$2/2)))</f>
        <v>7.4646620965036563</v>
      </c>
      <c r="Y1032" s="31">
        <f>((uNES*L1032+ uOCEX*G1032+uEREX*H1032+uHOEX*I1032+uNES*S1032+ uOCEX*N1032+uEREX*O1032+uHOEX*P1032)/('Life tables'!$I$2/2))/(1+oDR)^(((cycle + 0.5)/('Life tables'!$I$2/2)))</f>
        <v>4.919671012986738</v>
      </c>
      <c r="Z1032" s="100">
        <f t="shared" si="293"/>
        <v>84277.291355129448</v>
      </c>
      <c r="AA1032" s="107">
        <f>((L1032+G1032+H1032+I1032+N1032+O1032+P1032+S1032)/('Life tables'!$I$2/2))</f>
        <v>13.415129110662798</v>
      </c>
      <c r="AB1032" s="31">
        <f>((uNES*L1032+ uOCEX*G1032+uEREX*H1032+uHOEX*I1032+uNES*S1032+ uOCEX*N1032+uEREX*O1032+uHOEX*P1032)/('Life tables'!$I$2/2))</f>
        <v>8.8413944218740834</v>
      </c>
    </row>
    <row r="1033" spans="1:28" x14ac:dyDescent="0.25">
      <c r="A1033" s="4">
        <v>1027</v>
      </c>
      <c r="C1033" s="105">
        <f>IF(male=0,VLOOKUP((($A$5:$A$1570/'Life tables'!$I$2)*2)+age,lifetable,13,1),IF(male=1,VLOOKUP((($A$5:$A$1570/'Life tables'!$I$2)*2)+age,lifetable,10,1),"error"))</f>
        <v>1.4280338316089436E-3</v>
      </c>
      <c r="F1033" s="96">
        <f t="shared" si="294"/>
        <v>53.740274393249948</v>
      </c>
      <c r="G1033" s="96">
        <f t="shared" si="288"/>
        <v>5.398323034999569</v>
      </c>
      <c r="H1033" s="96">
        <f t="shared" si="295"/>
        <v>0.30830273591939877</v>
      </c>
      <c r="I1033" s="96">
        <f t="shared" si="296"/>
        <v>0.12353399054262015</v>
      </c>
      <c r="J1033" s="96">
        <f t="shared" si="289"/>
        <v>8.5068595336560998E-2</v>
      </c>
      <c r="K1033" s="96">
        <f t="shared" si="297"/>
        <v>0.12908612399539524</v>
      </c>
      <c r="L1033" s="96">
        <f t="shared" si="298"/>
        <v>47.695959912456402</v>
      </c>
      <c r="M1033" s="96">
        <f t="shared" si="299"/>
        <v>296.01159345893956</v>
      </c>
      <c r="N1033" s="96">
        <f t="shared" si="290"/>
        <v>28.506557796951011</v>
      </c>
      <c r="O1033" s="96">
        <f t="shared" si="300"/>
        <v>0.68044857976117112</v>
      </c>
      <c r="P1033" s="96">
        <f t="shared" si="301"/>
        <v>0.68044857976117112</v>
      </c>
      <c r="Q1033" s="96">
        <f t="shared" si="291"/>
        <v>0.46536630614973851</v>
      </c>
      <c r="R1033" s="96">
        <f t="shared" si="292"/>
        <v>5.3339765598298471E-2</v>
      </c>
      <c r="S1033" s="96">
        <f t="shared" si="302"/>
        <v>265.62543243071815</v>
      </c>
      <c r="T1033" s="96">
        <f t="shared" si="303"/>
        <v>253.22195345958747</v>
      </c>
      <c r="U1033" s="96">
        <f t="shared" si="304"/>
        <v>397.75903947930482</v>
      </c>
      <c r="V1033" s="32">
        <f t="shared" si="305"/>
        <v>1000.0000000000018</v>
      </c>
      <c r="W1033" s="100">
        <f>IF(A1033=1,((cPH1_+cPHr+(cNES*L1033+(cNES+cOSEX)*G1033+(cNES+cEREX)*H1033+(cNES+cHOEX)*I1033+(cNES+cNES)*S1033+(cNES+cOSEX)*N1033+(cNES+cEREX)*O1033+(cNES+cHOEX)*P1033)))/(1+cDR)^(A$6:A$65537 + 0.5),(cPHr+(cNES*L1033+(cNES+cOSEX)*G1033+(cNES+cEREX)*H1033+(cNES+cHOEX)*I1033+(cNES+cNES)*S1033+(cNES+cOSEX)*N1033+(cNES+cEREX)*O1033+(cNES+cHOEX)*P1033))/(1+cDR)^(((cycle + 0.5)/('Life tables'!$I$2/2))))</f>
        <v>8461.9860380815935</v>
      </c>
      <c r="X1033" s="107">
        <f>((L1033+G1033+H1033+I1033+N1033+O1033+P1033+S1033)/('Life tables'!$I$2/2))/(1+oDR)^(((cycle + 0.5)/('Life tables'!$I$2/2)))</f>
        <v>7.4447681465179283</v>
      </c>
      <c r="Y1033" s="31">
        <f>((uNES*L1033+ uOCEX*G1033+uEREX*H1033+uHOEX*I1033+uNES*S1033+ uOCEX*N1033+uEREX*O1033+uHOEX*P1033)/('Life tables'!$I$2/2))/(1+oDR)^(((cycle + 0.5)/('Life tables'!$I$2/2)))</f>
        <v>4.9065596787477492</v>
      </c>
      <c r="Z1033" s="100">
        <f t="shared" si="293"/>
        <v>84100.756175596645</v>
      </c>
      <c r="AA1033" s="107">
        <f>((L1033+G1033+H1033+I1033+N1033+O1033+P1033+S1033)/('Life tables'!$I$2/2))</f>
        <v>13.387019404793731</v>
      </c>
      <c r="AB1033" s="31">
        <f>((uNES*L1033+ uOCEX*G1033+uEREX*H1033+uHOEX*I1033+uNES*S1033+ uOCEX*N1033+uEREX*O1033+uHOEX*P1033)/('Life tables'!$I$2/2))</f>
        <v>8.8228684006628839</v>
      </c>
    </row>
    <row r="1034" spans="1:28" x14ac:dyDescent="0.25">
      <c r="A1034" s="4">
        <v>1028</v>
      </c>
      <c r="C1034" s="105">
        <f>IF(male=0,VLOOKUP((($A$5:$A$1570/'Life tables'!$I$2)*2)+age,lifetable,13,1),IF(male=1,VLOOKUP((($A$5:$A$1570/'Life tables'!$I$2)*2)+age,lifetable,10,1),"error"))</f>
        <v>1.4280338316089436E-3</v>
      </c>
      <c r="F1034" s="96">
        <f t="shared" si="294"/>
        <v>53.627621507074792</v>
      </c>
      <c r="G1034" s="96">
        <f t="shared" si="288"/>
        <v>5.3870068168137735</v>
      </c>
      <c r="H1034" s="96">
        <f t="shared" si="295"/>
        <v>0.3076564572502043</v>
      </c>
      <c r="I1034" s="96">
        <f t="shared" si="296"/>
        <v>0.12327503279198559</v>
      </c>
      <c r="J1034" s="96">
        <f t="shared" si="289"/>
        <v>8.4890270553226177E-2</v>
      </c>
      <c r="K1034" s="96">
        <f t="shared" si="297"/>
        <v>0.12881552760195605</v>
      </c>
      <c r="L1034" s="96">
        <f t="shared" si="298"/>
        <v>47.595977402063646</v>
      </c>
      <c r="M1034" s="96">
        <f t="shared" si="299"/>
        <v>295.39138555403468</v>
      </c>
      <c r="N1034" s="96">
        <f t="shared" si="290"/>
        <v>28.446830431949177</v>
      </c>
      <c r="O1034" s="96">
        <f t="shared" si="300"/>
        <v>0.67902289374962743</v>
      </c>
      <c r="P1034" s="96">
        <f t="shared" si="301"/>
        <v>0.67902289374962743</v>
      </c>
      <c r="Q1034" s="96">
        <f t="shared" si="291"/>
        <v>0.4643912637252921</v>
      </c>
      <c r="R1034" s="96">
        <f t="shared" si="292"/>
        <v>5.3228007325984629E-2</v>
      </c>
      <c r="S1034" s="96">
        <f t="shared" si="302"/>
        <v>265.06889006353498</v>
      </c>
      <c r="T1034" s="96">
        <f t="shared" si="303"/>
        <v>253.77123499386599</v>
      </c>
      <c r="U1034" s="96">
        <f t="shared" si="304"/>
        <v>397.94108301423273</v>
      </c>
      <c r="V1034" s="32">
        <f t="shared" si="305"/>
        <v>1000.0000000000017</v>
      </c>
      <c r="W1034" s="100">
        <f>IF(A1034=1,((cPH1_+cPHr+(cNES*L1034+(cNES+cOSEX)*G1034+(cNES+cEREX)*H1034+(cNES+cHOEX)*I1034+(cNES+cNES)*S1034+(cNES+cOSEX)*N1034+(cNES+cEREX)*O1034+(cNES+cHOEX)*P1034)))/(1+cDR)^(A$6:A$65537 + 0.5),(cPHr+(cNES*L1034+(cNES+cOSEX)*G1034+(cNES+cEREX)*H1034+(cNES+cHOEX)*I1034+(cNES+cNES)*S1034+(cNES+cOSEX)*N1034+(cNES+cEREX)*O1034+(cNES+cHOEX)*P1034))/(1+cDR)^(((cycle + 0.5)/('Life tables'!$I$2/2))))</f>
        <v>8425.4091585292026</v>
      </c>
      <c r="X1034" s="107">
        <f>((L1034+G1034+H1034+I1034+N1034+O1034+P1034+S1034)/('Life tables'!$I$2/2))/(1+oDR)^(((cycle + 0.5)/('Life tables'!$I$2/2)))</f>
        <v>7.424927217810124</v>
      </c>
      <c r="Y1034" s="31">
        <f>((uNES*L1034+ uOCEX*G1034+uEREX*H1034+uHOEX*I1034+uNES*S1034+ uOCEX*N1034+uEREX*O1034+uHOEX*P1034)/('Life tables'!$I$2/2))/(1+oDR)^(((cycle + 0.5)/('Life tables'!$I$2/2)))</f>
        <v>4.8934832887248154</v>
      </c>
      <c r="Z1034" s="100">
        <f t="shared" si="293"/>
        <v>83924.590696125248</v>
      </c>
      <c r="AA1034" s="107">
        <f>((L1034+G1034+H1034+I1034+N1034+O1034+P1034+S1034)/('Life tables'!$I$2/2))</f>
        <v>13.35896860327688</v>
      </c>
      <c r="AB1034" s="31">
        <f>((uNES*L1034+ uOCEX*G1034+uEREX*H1034+uHOEX*I1034+uNES*S1034+ uOCEX*N1034+uEREX*O1034+uHOEX*P1034)/('Life tables'!$I$2/2))</f>
        <v>8.8043812009264926</v>
      </c>
    </row>
    <row r="1035" spans="1:28" x14ac:dyDescent="0.25">
      <c r="A1035" s="4">
        <v>1029</v>
      </c>
      <c r="C1035" s="105">
        <f>IF(male=0,VLOOKUP((($A$5:$A$1570/'Life tables'!$I$2)*2)+age,lifetable,13,1),IF(male=1,VLOOKUP((($A$5:$A$1570/'Life tables'!$I$2)*2)+age,lifetable,10,1),"error"))</f>
        <v>1.4280338316089436E-3</v>
      </c>
      <c r="F1035" s="96">
        <f t="shared" si="294"/>
        <v>53.515206940905337</v>
      </c>
      <c r="G1035" s="96">
        <f t="shared" si="288"/>
        <v>5.3757145383713265</v>
      </c>
      <c r="H1035" s="96">
        <f t="shared" si="295"/>
        <v>0.30701154579974121</v>
      </c>
      <c r="I1035" s="96">
        <f t="shared" si="296"/>
        <v>0.12301662287296637</v>
      </c>
      <c r="J1035" s="96">
        <f t="shared" si="289"/>
        <v>8.4712323020442362E-2</v>
      </c>
      <c r="K1035" s="96">
        <f t="shared" si="297"/>
        <v>0.12854550366197295</v>
      </c>
      <c r="L1035" s="96">
        <f t="shared" si="298"/>
        <v>47.496206407178889</v>
      </c>
      <c r="M1035" s="96">
        <f t="shared" si="299"/>
        <v>294.77247505099768</v>
      </c>
      <c r="N1035" s="96">
        <f t="shared" si="290"/>
        <v>28.387228009558203</v>
      </c>
      <c r="O1035" s="96">
        <f t="shared" si="300"/>
        <v>0.67760019010525407</v>
      </c>
      <c r="P1035" s="96">
        <f t="shared" si="301"/>
        <v>0.67760019010525407</v>
      </c>
      <c r="Q1035" s="96">
        <f t="shared" si="291"/>
        <v>0.46341826097472394</v>
      </c>
      <c r="R1035" s="96">
        <f t="shared" si="292"/>
        <v>5.3116482838809778E-2</v>
      </c>
      <c r="S1035" s="96">
        <f t="shared" si="302"/>
        <v>264.51351191741543</v>
      </c>
      <c r="T1035" s="96">
        <f t="shared" si="303"/>
        <v>254.31936557786116</v>
      </c>
      <c r="U1035" s="96">
        <f t="shared" si="304"/>
        <v>398.12274500073352</v>
      </c>
      <c r="V1035" s="32">
        <f t="shared" si="305"/>
        <v>1000.0000000000017</v>
      </c>
      <c r="W1035" s="100">
        <f>IF(A1035=1,((cPH1_+cPHr+(cNES*L1035+(cNES+cOSEX)*G1035+(cNES+cEREX)*H1035+(cNES+cHOEX)*I1035+(cNES+cNES)*S1035+(cNES+cOSEX)*N1035+(cNES+cEREX)*O1035+(cNES+cHOEX)*P1035)))/(1+cDR)^(A$6:A$65537 + 0.5),(cPHr+(cNES*L1035+(cNES+cOSEX)*G1035+(cNES+cEREX)*H1035+(cNES+cHOEX)*I1035+(cNES+cNES)*S1035+(cNES+cOSEX)*N1035+(cNES+cEREX)*O1035+(cNES+cHOEX)*P1035))/(1+cDR)^(((cycle + 0.5)/('Life tables'!$I$2/2))))</f>
        <v>8388.9903745121064</v>
      </c>
      <c r="X1035" s="107">
        <f>((L1035+G1035+H1035+I1035+N1035+O1035+P1035+S1035)/('Life tables'!$I$2/2))/(1+oDR)^(((cycle + 0.5)/('Life tables'!$I$2/2)))</f>
        <v>7.4051391689596437</v>
      </c>
      <c r="Y1035" s="31">
        <f>((uNES*L1035+ uOCEX*G1035+uEREX*H1035+uHOEX*I1035+uNES*S1035+ uOCEX*N1035+uEREX*O1035+uHOEX*P1035)/('Life tables'!$I$2/2))/(1+oDR)^(((cycle + 0.5)/('Life tables'!$I$2/2)))</f>
        <v>4.8804417497161969</v>
      </c>
      <c r="Z1035" s="100">
        <f t="shared" si="293"/>
        <v>83748.794151946175</v>
      </c>
      <c r="AA1035" s="107">
        <f>((L1035+G1035+H1035+I1035+N1035+O1035+P1035+S1035)/('Life tables'!$I$2/2))</f>
        <v>13.330976582484174</v>
      </c>
      <c r="AB1035" s="31">
        <f>((uNES*L1035+ uOCEX*G1035+uEREX*H1035+uHOEX*I1035+uNES*S1035+ uOCEX*N1035+uEREX*O1035+uHOEX*P1035)/('Life tables'!$I$2/2))</f>
        <v>8.7859327411918464</v>
      </c>
    </row>
    <row r="1036" spans="1:28" x14ac:dyDescent="0.25">
      <c r="A1036" s="4">
        <v>1030</v>
      </c>
      <c r="C1036" s="105">
        <f>IF(male=0,VLOOKUP((($A$5:$A$1570/'Life tables'!$I$2)*2)+age,lifetable,13,1),IF(male=1,VLOOKUP((($A$5:$A$1570/'Life tables'!$I$2)*2)+age,lifetable,10,1),"error"))</f>
        <v>1.4280338316089436E-3</v>
      </c>
      <c r="F1036" s="96">
        <f t="shared" si="294"/>
        <v>53.40303008632786</v>
      </c>
      <c r="G1036" s="96">
        <f t="shared" si="288"/>
        <v>5.364446138555798</v>
      </c>
      <c r="H1036" s="96">
        <f t="shared" si="295"/>
        <v>0.30636799807759907</v>
      </c>
      <c r="I1036" s="96">
        <f t="shared" si="296"/>
        <v>0.12275875938698805</v>
      </c>
      <c r="J1036" s="96">
        <f t="shared" si="289"/>
        <v>8.4534751775116185E-2</v>
      </c>
      <c r="K1036" s="96">
        <f t="shared" si="297"/>
        <v>0.12827605071401368</v>
      </c>
      <c r="L1036" s="96">
        <f t="shared" si="298"/>
        <v>47.396646387818343</v>
      </c>
      <c r="M1036" s="96">
        <f t="shared" si="299"/>
        <v>294.15485933507915</v>
      </c>
      <c r="N1036" s="96">
        <f t="shared" si="290"/>
        <v>28.327750277972061</v>
      </c>
      <c r="O1036" s="96">
        <f t="shared" si="300"/>
        <v>0.67618046281746724</v>
      </c>
      <c r="P1036" s="96">
        <f t="shared" si="301"/>
        <v>0.67618046281746724</v>
      </c>
      <c r="Q1036" s="96">
        <f t="shared" si="291"/>
        <v>0.46244729378732929</v>
      </c>
      <c r="R1036" s="96">
        <f t="shared" si="292"/>
        <v>5.3005191665609533E-2</v>
      </c>
      <c r="S1036" s="96">
        <f t="shared" si="302"/>
        <v>263.9592956460192</v>
      </c>
      <c r="T1036" s="96">
        <f t="shared" si="303"/>
        <v>254.86634762342362</v>
      </c>
      <c r="U1036" s="96">
        <f t="shared" si="304"/>
        <v>398.30402624311313</v>
      </c>
      <c r="V1036" s="32">
        <f t="shared" si="305"/>
        <v>1000.0000000000016</v>
      </c>
      <c r="W1036" s="100">
        <f>IF(A1036=1,((cPH1_+cPHr+(cNES*L1036+(cNES+cOSEX)*G1036+(cNES+cEREX)*H1036+(cNES+cHOEX)*I1036+(cNES+cNES)*S1036+(cNES+cOSEX)*N1036+(cNES+cEREX)*O1036+(cNES+cHOEX)*P1036)))/(1+cDR)^(A$6:A$65537 + 0.5),(cPHr+(cNES*L1036+(cNES+cOSEX)*G1036+(cNES+cEREX)*H1036+(cNES+cHOEX)*I1036+(cNES+cNES)*S1036+(cNES+cOSEX)*N1036+(cNES+cEREX)*O1036+(cNES+cHOEX)*P1036))/(1+cDR)^(((cycle + 0.5)/('Life tables'!$I$2/2))))</f>
        <v>8352.7290036142222</v>
      </c>
      <c r="X1036" s="107">
        <f>((L1036+G1036+H1036+I1036+N1036+O1036+P1036+S1036)/('Life tables'!$I$2/2))/(1+oDR)^(((cycle + 0.5)/('Life tables'!$I$2/2)))</f>
        <v>7.3854038589283553</v>
      </c>
      <c r="Y1036" s="31">
        <f>((uNES*L1036+ uOCEX*G1036+uEREX*H1036+uHOEX*I1036+uNES*S1036+ uOCEX*N1036+uEREX*O1036+uHOEX*P1036)/('Life tables'!$I$2/2))/(1+oDR)^(((cycle + 0.5)/('Life tables'!$I$2/2)))</f>
        <v>4.8674349687720708</v>
      </c>
      <c r="Z1036" s="100">
        <f t="shared" si="293"/>
        <v>83573.365779417945</v>
      </c>
      <c r="AA1036" s="107">
        <f>((L1036+G1036+H1036+I1036+N1036+O1036+P1036+S1036)/('Life tables'!$I$2/2))</f>
        <v>13.303043219056283</v>
      </c>
      <c r="AB1036" s="31">
        <f>((uNES*L1036+ uOCEX*G1036+uEREX*H1036+uHOEX*I1036+uNES*S1036+ uOCEX*N1036+uEREX*O1036+uHOEX*P1036)/('Life tables'!$I$2/2))</f>
        <v>8.767522940162733</v>
      </c>
    </row>
    <row r="1037" spans="1:28" x14ac:dyDescent="0.25">
      <c r="A1037" s="4">
        <v>1031</v>
      </c>
      <c r="C1037" s="105">
        <f>IF(male=0,VLOOKUP((($A$5:$A$1570/'Life tables'!$I$2)*2)+age,lifetable,13,1),IF(male=1,VLOOKUP((($A$5:$A$1570/'Life tables'!$I$2)*2)+age,lifetable,10,1),"error"))</f>
        <v>1.4280338316089436E-3</v>
      </c>
      <c r="F1037" s="96">
        <f t="shared" si="294"/>
        <v>53.291090341439798</v>
      </c>
      <c r="G1037" s="96">
        <f t="shared" ref="G1037:G1100" si="306">F1037*(rrOSEX)</f>
        <v>5.3532015569048133</v>
      </c>
      <c r="H1037" s="96">
        <f t="shared" si="295"/>
        <v>0.30572581063072135</v>
      </c>
      <c r="I1037" s="96">
        <f t="shared" si="296"/>
        <v>0.12250144095044352</v>
      </c>
      <c r="J1037" s="96">
        <f t="shared" ref="J1037:J1100" si="307">F1037*mr + G1037*mr + H1037*mr+I1037*mr</f>
        <v>8.4357555864461198E-2</v>
      </c>
      <c r="K1037" s="96">
        <f t="shared" si="297"/>
        <v>0.12800716731228606</v>
      </c>
      <c r="L1037" s="96">
        <f t="shared" si="298"/>
        <v>47.297296809777073</v>
      </c>
      <c r="M1037" s="96">
        <f t="shared" si="299"/>
        <v>293.53853579202513</v>
      </c>
      <c r="N1037" s="96">
        <f t="shared" ref="N1037:N1100" si="308">M1037*rrOSEXc</f>
        <v>28.268396985432432</v>
      </c>
      <c r="O1037" s="96">
        <f t="shared" si="300"/>
        <v>0.67476370587682166</v>
      </c>
      <c r="P1037" s="96">
        <f t="shared" si="301"/>
        <v>0.67476370587682166</v>
      </c>
      <c r="Q1037" s="96">
        <f t="shared" ref="Q1037:Q1100" si="309">M1037*mr + N1037*mr + O1037*mr+P1037*mr</f>
        <v>0.46147835805318232</v>
      </c>
      <c r="R1037" s="96">
        <f t="shared" si="292"/>
        <v>5.2894133335308777E-2</v>
      </c>
      <c r="S1037" s="96">
        <f t="shared" si="302"/>
        <v>263.40623890345057</v>
      </c>
      <c r="T1037" s="96">
        <f t="shared" si="303"/>
        <v>255.41218353734126</v>
      </c>
      <c r="U1037" s="96">
        <f t="shared" si="304"/>
        <v>398.4849275437607</v>
      </c>
      <c r="V1037" s="32">
        <f t="shared" si="305"/>
        <v>1000.0000000000016</v>
      </c>
      <c r="W1037" s="100">
        <f>IF(A1037=1,((cPH1_+cPHr+(cNES*L1037+(cNES+cOSEX)*G1037+(cNES+cEREX)*H1037+(cNES+cHOEX)*I1037+(cNES+cNES)*S1037+(cNES+cOSEX)*N1037+(cNES+cEREX)*O1037+(cNES+cHOEX)*P1037)))/(1+cDR)^(A$6:A$65537 + 0.5),(cPHr+(cNES*L1037+(cNES+cOSEX)*G1037+(cNES+cEREX)*H1037+(cNES+cHOEX)*I1037+(cNES+cNES)*S1037+(cNES+cOSEX)*N1037+(cNES+cEREX)*O1037+(cNES+cHOEX)*P1037))/(1+cDR)^(((cycle + 0.5)/('Life tables'!$I$2/2))))</f>
        <v>8316.6243663179375</v>
      </c>
      <c r="X1037" s="107">
        <f>((L1037+G1037+H1037+I1037+N1037+O1037+P1037+S1037)/('Life tables'!$I$2/2))/(1+oDR)^(((cycle + 0.5)/('Life tables'!$I$2/2)))</f>
        <v>7.3657211470593085</v>
      </c>
      <c r="Y1037" s="31">
        <f>((uNES*L1037+ uOCEX*G1037+uEREX*H1037+uHOEX*I1037+uNES*S1037+ uOCEX*N1037+uEREX*O1037+uHOEX*P1037)/('Life tables'!$I$2/2))/(1+oDR)^(((cycle + 0.5)/('Life tables'!$I$2/2)))</f>
        <v>4.8544628531936933</v>
      </c>
      <c r="Z1037" s="100">
        <f t="shared" si="293"/>
        <v>83398.304816047312</v>
      </c>
      <c r="AA1037" s="107">
        <f>((L1037+G1037+H1037+I1037+N1037+O1037+P1037+S1037)/('Life tables'!$I$2/2))</f>
        <v>13.275168389901586</v>
      </c>
      <c r="AB1037" s="31">
        <f>((uNES*L1037+ uOCEX*G1037+uEREX*H1037+uHOEX*I1037+uNES*S1037+ uOCEX*N1037+uEREX*O1037+uHOEX*P1037)/('Life tables'!$I$2/2))</f>
        <v>8.7491517167191333</v>
      </c>
    </row>
    <row r="1038" spans="1:28" x14ac:dyDescent="0.25">
      <c r="A1038" s="4">
        <v>1032</v>
      </c>
      <c r="C1038" s="105">
        <f>IF(male=0,VLOOKUP((($A$5:$A$1570/'Life tables'!$I$2)*2)+age,lifetable,13,1),IF(male=1,VLOOKUP((($A$5:$A$1570/'Life tables'!$I$2)*2)+age,lifetable,10,1),"error"))</f>
        <v>1.4280338316089436E-3</v>
      </c>
      <c r="F1038" s="96">
        <f t="shared" si="294"/>
        <v>53.179387110584685</v>
      </c>
      <c r="G1038" s="96">
        <f t="shared" si="306"/>
        <v>5.3419807335834353</v>
      </c>
      <c r="H1038" s="96">
        <f t="shared" si="295"/>
        <v>0.30508498004188472</v>
      </c>
      <c r="I1038" s="96">
        <f t="shared" si="296"/>
        <v>0.12224466619408372</v>
      </c>
      <c r="J1038" s="96">
        <f t="shared" si="307"/>
        <v>8.4180734345578254E-2</v>
      </c>
      <c r="K1038" s="96">
        <f t="shared" si="297"/>
        <v>0.12773885202600122</v>
      </c>
      <c r="L1038" s="96">
        <f t="shared" si="298"/>
        <v>47.198157144393704</v>
      </c>
      <c r="M1038" s="96">
        <f t="shared" si="299"/>
        <v>292.92350180831505</v>
      </c>
      <c r="N1038" s="96">
        <f t="shared" si="308"/>
        <v>28.209167880251613</v>
      </c>
      <c r="O1038" s="96">
        <f t="shared" si="300"/>
        <v>0.67334991327555849</v>
      </c>
      <c r="P1038" s="96">
        <f t="shared" si="301"/>
        <v>0.67334991327555849</v>
      </c>
      <c r="Q1038" s="96">
        <f t="shared" si="309"/>
        <v>0.46051144966351004</v>
      </c>
      <c r="R1038" s="96">
        <f t="shared" si="292"/>
        <v>5.2783307376964572E-2</v>
      </c>
      <c r="S1038" s="96">
        <f t="shared" si="302"/>
        <v>262.85433934447184</v>
      </c>
      <c r="T1038" s="96">
        <f t="shared" si="303"/>
        <v>255.95687572135034</v>
      </c>
      <c r="U1038" s="96">
        <f t="shared" si="304"/>
        <v>398.66544970316369</v>
      </c>
      <c r="V1038" s="32">
        <f t="shared" si="305"/>
        <v>1000.0000000000016</v>
      </c>
      <c r="W1038" s="100">
        <f>IF(A1038=1,((cPH1_+cPHr+(cNES*L1038+(cNES+cOSEX)*G1038+(cNES+cEREX)*H1038+(cNES+cHOEX)*I1038+(cNES+cNES)*S1038+(cNES+cOSEX)*N1038+(cNES+cEREX)*O1038+(cNES+cHOEX)*P1038)))/(1+cDR)^(A$6:A$65537 + 0.5),(cPHr+(cNES*L1038+(cNES+cOSEX)*G1038+(cNES+cEREX)*H1038+(cNES+cHOEX)*I1038+(cNES+cNES)*S1038+(cNES+cOSEX)*N1038+(cNES+cEREX)*O1038+(cNES+cHOEX)*P1038))/(1+cDR)^(((cycle + 0.5)/('Life tables'!$I$2/2))))</f>
        <v>8280.6757859941463</v>
      </c>
      <c r="X1038" s="107">
        <f>((L1038+G1038+H1038+I1038+N1038+O1038+P1038+S1038)/('Life tables'!$I$2/2))/(1+oDR)^(((cycle + 0.5)/('Life tables'!$I$2/2)))</f>
        <v>7.3460908930754663</v>
      </c>
      <c r="Y1038" s="31">
        <f>((uNES*L1038+ uOCEX*G1038+uEREX*H1038+uHOEX*I1038+uNES*S1038+ uOCEX*N1038+uEREX*O1038+uHOEX*P1038)/('Life tables'!$I$2/2))/(1+oDR)^(((cycle + 0.5)/('Life tables'!$I$2/2)))</f>
        <v>4.8415253105325666</v>
      </c>
      <c r="Z1038" s="100">
        <f t="shared" si="293"/>
        <v>83223.610500508308</v>
      </c>
      <c r="AA1038" s="107">
        <f>((L1038+G1038+H1038+I1038+N1038+O1038+P1038+S1038)/('Life tables'!$I$2/2))</f>
        <v>13.247351972195167</v>
      </c>
      <c r="AB1038" s="31">
        <f>((uNES*L1038+ uOCEX*G1038+uEREX*H1038+uHOEX*I1038+uNES*S1038+ uOCEX*N1038+uEREX*O1038+uHOEX*P1038)/('Life tables'!$I$2/2))</f>
        <v>8.730818989916564</v>
      </c>
    </row>
    <row r="1039" spans="1:28" x14ac:dyDescent="0.25">
      <c r="A1039" s="4">
        <v>1033</v>
      </c>
      <c r="C1039" s="105">
        <f>IF(male=0,VLOOKUP((($A$5:$A$1570/'Life tables'!$I$2)*2)+age,lifetable,13,1),IF(male=1,VLOOKUP((($A$5:$A$1570/'Life tables'!$I$2)*2)+age,lifetable,10,1),"error"))</f>
        <v>1.4280338316089436E-3</v>
      </c>
      <c r="F1039" s="96">
        <f t="shared" si="294"/>
        <v>53.067919804099674</v>
      </c>
      <c r="G1039" s="96">
        <f t="shared" si="306"/>
        <v>5.3307836093587966</v>
      </c>
      <c r="H1039" s="96">
        <f t="shared" si="295"/>
        <v>0.30444550292825073</v>
      </c>
      <c r="I1039" s="96">
        <f t="shared" si="296"/>
        <v>0.12198843376243725</v>
      </c>
      <c r="J1039" s="96">
        <f t="shared" si="307"/>
        <v>8.4004286285055879E-2</v>
      </c>
      <c r="K1039" s="96">
        <f t="shared" si="297"/>
        <v>0.1274711034387673</v>
      </c>
      <c r="L1039" s="96">
        <f t="shared" si="298"/>
        <v>47.099226868326369</v>
      </c>
      <c r="M1039" s="96">
        <f t="shared" si="299"/>
        <v>292.30975477138799</v>
      </c>
      <c r="N1039" s="96">
        <f t="shared" si="308"/>
        <v>28.150062710834337</v>
      </c>
      <c r="O1039" s="96">
        <f t="shared" si="300"/>
        <v>0.67193907900812444</v>
      </c>
      <c r="P1039" s="96">
        <f t="shared" si="301"/>
        <v>0.67193907900812444</v>
      </c>
      <c r="Q1039" s="96">
        <f t="shared" si="309"/>
        <v>0.45954656451104819</v>
      </c>
      <c r="R1039" s="96">
        <f t="shared" si="292"/>
        <v>5.2672713319806871E-2</v>
      </c>
      <c r="S1039" s="96">
        <f t="shared" si="302"/>
        <v>262.30359462470653</v>
      </c>
      <c r="T1039" s="96">
        <f t="shared" si="303"/>
        <v>256.50042657214647</v>
      </c>
      <c r="U1039" s="96">
        <f t="shared" si="304"/>
        <v>398.84559351992226</v>
      </c>
      <c r="V1039" s="32">
        <f t="shared" si="305"/>
        <v>1000.0000000000016</v>
      </c>
      <c r="W1039" s="100">
        <f>IF(A1039=1,((cPH1_+cPHr+(cNES*L1039+(cNES+cOSEX)*G1039+(cNES+cEREX)*H1039+(cNES+cHOEX)*I1039+(cNES+cNES)*S1039+(cNES+cOSEX)*N1039+(cNES+cEREX)*O1039+(cNES+cHOEX)*P1039)))/(1+cDR)^(A$6:A$65537 + 0.5),(cPHr+(cNES*L1039+(cNES+cOSEX)*G1039+(cNES+cEREX)*H1039+(cNES+cHOEX)*I1039+(cNES+cNES)*S1039+(cNES+cOSEX)*N1039+(cNES+cEREX)*O1039+(cNES+cHOEX)*P1039))/(1+cDR)^(((cycle + 0.5)/('Life tables'!$I$2/2))))</f>
        <v>8244.8825888922511</v>
      </c>
      <c r="X1039" s="107">
        <f>((L1039+G1039+H1039+I1039+N1039+O1039+P1039+S1039)/('Life tables'!$I$2/2))/(1+oDR)^(((cycle + 0.5)/('Life tables'!$I$2/2)))</f>
        <v>7.3265129570784353</v>
      </c>
      <c r="Y1039" s="31">
        <f>((uNES*L1039+ uOCEX*G1039+uEREX*H1039+uHOEX*I1039+uNES*S1039+ uOCEX*N1039+uEREX*O1039+uHOEX*P1039)/('Life tables'!$I$2/2))/(1+oDR)^(((cycle + 0.5)/('Life tables'!$I$2/2)))</f>
        <v>4.8286222485896166</v>
      </c>
      <c r="Z1039" s="100">
        <f t="shared" si="293"/>
        <v>83049.282072660557</v>
      </c>
      <c r="AA1039" s="107">
        <f>((L1039+G1039+H1039+I1039+N1039+O1039+P1039+S1039)/('Life tables'!$I$2/2))</f>
        <v>13.219593843377833</v>
      </c>
      <c r="AB1039" s="31">
        <f>((uNES*L1039+ uOCEX*G1039+uEREX*H1039+uHOEX*I1039+uNES*S1039+ uOCEX*N1039+uEREX*O1039+uHOEX*P1039)/('Life tables'!$I$2/2))</f>
        <v>8.7125246789854494</v>
      </c>
    </row>
    <row r="1040" spans="1:28" x14ac:dyDescent="0.25">
      <c r="A1040" s="4">
        <v>1034</v>
      </c>
      <c r="C1040" s="105">
        <f>IF(male=0,VLOOKUP((($A$5:$A$1570/'Life tables'!$I$2)*2)+age,lifetable,13,1),IF(male=1,VLOOKUP((($A$5:$A$1570/'Life tables'!$I$2)*2)+age,lifetable,10,1),"error"))</f>
        <v>1.4280338316089436E-3</v>
      </c>
      <c r="F1040" s="96">
        <f t="shared" si="294"/>
        <v>52.956687838075091</v>
      </c>
      <c r="G1040" s="96">
        <f t="shared" si="306"/>
        <v>5.3196101255759487</v>
      </c>
      <c r="H1040" s="96">
        <f t="shared" si="295"/>
        <v>0.30380737593998625</v>
      </c>
      <c r="I1040" s="96">
        <f t="shared" si="296"/>
        <v>0.12173274231325767</v>
      </c>
      <c r="J1040" s="96">
        <f t="shared" si="307"/>
        <v>8.3828210758589566E-2</v>
      </c>
      <c r="K1040" s="96">
        <f t="shared" si="297"/>
        <v>0.12720392014801163</v>
      </c>
      <c r="L1040" s="96">
        <f t="shared" si="298"/>
        <v>47.000505463339294</v>
      </c>
      <c r="M1040" s="96">
        <f t="shared" si="299"/>
        <v>291.69729206985784</v>
      </c>
      <c r="N1040" s="96">
        <f t="shared" si="308"/>
        <v>28.09108122569846</v>
      </c>
      <c r="O1040" s="96">
        <f t="shared" si="300"/>
        <v>0.67053119707166675</v>
      </c>
      <c r="P1040" s="96">
        <f t="shared" si="301"/>
        <v>0.67053119707166675</v>
      </c>
      <c r="Q1040" s="96">
        <f t="shared" si="309"/>
        <v>0.45858369849037961</v>
      </c>
      <c r="R1040" s="96">
        <f t="shared" si="292"/>
        <v>5.2562350693277346E-2</v>
      </c>
      <c r="S1040" s="96">
        <f t="shared" si="302"/>
        <v>261.75400240083241</v>
      </c>
      <c r="T1040" s="96">
        <f t="shared" si="303"/>
        <v>257.04283848139545</v>
      </c>
      <c r="U1040" s="96">
        <f t="shared" si="304"/>
        <v>399.02535979076356</v>
      </c>
      <c r="V1040" s="32">
        <f t="shared" si="305"/>
        <v>1000.0000000000017</v>
      </c>
      <c r="W1040" s="100">
        <f>IF(A1040=1,((cPH1_+cPHr+(cNES*L1040+(cNES+cOSEX)*G1040+(cNES+cEREX)*H1040+(cNES+cHOEX)*I1040+(cNES+cNES)*S1040+(cNES+cOSEX)*N1040+(cNES+cEREX)*O1040+(cNES+cHOEX)*P1040)))/(1+cDR)^(A$6:A$65537 + 0.5),(cPHr+(cNES*L1040+(cNES+cOSEX)*G1040+(cNES+cEREX)*H1040+(cNES+cHOEX)*I1040+(cNES+cNES)*S1040+(cNES+cOSEX)*N1040+(cNES+cEREX)*O1040+(cNES+cHOEX)*P1040))/(1+cDR)^(((cycle + 0.5)/('Life tables'!$I$2/2))))</f>
        <v>8209.2441041300299</v>
      </c>
      <c r="X1040" s="107">
        <f>((L1040+G1040+H1040+I1040+N1040+O1040+P1040+S1040)/('Life tables'!$I$2/2))/(1+oDR)^(((cycle + 0.5)/('Life tables'!$I$2/2)))</f>
        <v>7.3069871995472324</v>
      </c>
      <c r="Y1040" s="31">
        <f>((uNES*L1040+ uOCEX*G1040+uEREX*H1040+uHOEX*I1040+uNES*S1040+ uOCEX*N1040+uEREX*O1040+uHOEX*P1040)/('Life tables'!$I$2/2))/(1+oDR)^(((cycle + 0.5)/('Life tables'!$I$2/2)))</f>
        <v>4.8157535754143774</v>
      </c>
      <c r="Z1040" s="100">
        <f t="shared" si="293"/>
        <v>82875.318773566483</v>
      </c>
      <c r="AA1040" s="107">
        <f>((L1040+G1040+H1040+I1040+N1040+O1040+P1040+S1040)/('Life tables'!$I$2/2))</f>
        <v>13.19189388115516</v>
      </c>
      <c r="AB1040" s="31">
        <f>((uNES*L1040+ uOCEX*G1040+uEREX*H1040+uHOEX*I1040+uNES*S1040+ uOCEX*N1040+uEREX*O1040+uHOEX*P1040)/('Life tables'!$I$2/2))</f>
        <v>8.69426870333049</v>
      </c>
    </row>
    <row r="1041" spans="1:28" x14ac:dyDescent="0.25">
      <c r="A1041" s="4">
        <v>1035</v>
      </c>
      <c r="C1041" s="105">
        <f>IF(male=0,VLOOKUP((($A$5:$A$1570/'Life tables'!$I$2)*2)+age,lifetable,13,1),IF(male=1,VLOOKUP((($A$5:$A$1570/'Life tables'!$I$2)*2)+age,lifetable,10,1),"error"))</f>
        <v>1.4280338316089436E-3</v>
      </c>
      <c r="F1041" s="96">
        <f t="shared" si="294"/>
        <v>52.845690634125468</v>
      </c>
      <c r="G1041" s="96">
        <f t="shared" si="306"/>
        <v>5.3084602241348593</v>
      </c>
      <c r="H1041" s="96">
        <f t="shared" si="295"/>
        <v>0.30317059575894995</v>
      </c>
      <c r="I1041" s="96">
        <f t="shared" si="296"/>
        <v>0.12147759051699718</v>
      </c>
      <c r="J1041" s="96">
        <f t="shared" si="307"/>
        <v>8.3652506850619465E-2</v>
      </c>
      <c r="K1041" s="96">
        <f t="shared" si="297"/>
        <v>0.12693730076443099</v>
      </c>
      <c r="L1041" s="96">
        <f t="shared" si="298"/>
        <v>46.90199241609961</v>
      </c>
      <c r="M1041" s="96">
        <f t="shared" si="299"/>
        <v>291.08611109371725</v>
      </c>
      <c r="N1041" s="96">
        <f t="shared" si="308"/>
        <v>28.032223173494618</v>
      </c>
      <c r="O1041" s="96">
        <f t="shared" si="300"/>
        <v>0.66912626146650234</v>
      </c>
      <c r="P1041" s="96">
        <f t="shared" si="301"/>
        <v>0.66912626146650234</v>
      </c>
      <c r="Q1041" s="96">
        <f t="shared" si="309"/>
        <v>0.4576228474982546</v>
      </c>
      <c r="R1041" s="96">
        <f t="shared" si="292"/>
        <v>5.2452219027066101E-2</v>
      </c>
      <c r="S1041" s="96">
        <f t="shared" si="302"/>
        <v>261.20556033076429</v>
      </c>
      <c r="T1041" s="96">
        <f t="shared" si="303"/>
        <v>257.58411383574435</v>
      </c>
      <c r="U1041" s="96">
        <f t="shared" si="304"/>
        <v>399.20474931055503</v>
      </c>
      <c r="V1041" s="32">
        <f t="shared" si="305"/>
        <v>1000.0000000000017</v>
      </c>
      <c r="W1041" s="100">
        <f>IF(A1041=1,((cPH1_+cPHr+(cNES*L1041+(cNES+cOSEX)*G1041+(cNES+cEREX)*H1041+(cNES+cHOEX)*I1041+(cNES+cNES)*S1041+(cNES+cOSEX)*N1041+(cNES+cEREX)*O1041+(cNES+cHOEX)*P1041)))/(1+cDR)^(A$6:A$65537 + 0.5),(cPHr+(cNES*L1041+(cNES+cOSEX)*G1041+(cNES+cEREX)*H1041+(cNES+cHOEX)*I1041+(cNES+cNES)*S1041+(cNES+cOSEX)*N1041+(cNES+cEREX)*O1041+(cNES+cHOEX)*P1041))/(1+cDR)^(((cycle + 0.5)/('Life tables'!$I$2/2))))</f>
        <v>8173.7596636834996</v>
      </c>
      <c r="X1041" s="107">
        <f>((L1041+G1041+H1041+I1041+N1041+O1041+P1041+S1041)/('Life tables'!$I$2/2))/(1+oDR)^(((cycle + 0.5)/('Life tables'!$I$2/2)))</f>
        <v>7.2875134813370641</v>
      </c>
      <c r="Y1041" s="31">
        <f>((uNES*L1041+ uOCEX*G1041+uEREX*H1041+uHOEX*I1041+uNES*S1041+ uOCEX*N1041+uEREX*O1041+uHOEX*P1041)/('Life tables'!$I$2/2))/(1+oDR)^(((cycle + 0.5)/('Life tables'!$I$2/2)))</f>
        <v>4.8029191993041982</v>
      </c>
      <c r="Z1041" s="100">
        <f t="shared" si="293"/>
        <v>82701.7198455076</v>
      </c>
      <c r="AA1041" s="107">
        <f>((L1041+G1041+H1041+I1041+N1041+O1041+P1041+S1041)/('Life tables'!$I$2/2))</f>
        <v>13.164251963496559</v>
      </c>
      <c r="AB1041" s="31">
        <f>((uNES*L1041+ uOCEX*G1041+uEREX*H1041+uHOEX*I1041+uNES*S1041+ uOCEX*N1041+uEREX*O1041+uHOEX*P1041)/('Life tables'!$I$2/2))</f>
        <v>8.6760509825300769</v>
      </c>
    </row>
    <row r="1042" spans="1:28" x14ac:dyDescent="0.25">
      <c r="A1042" s="4">
        <v>1036</v>
      </c>
      <c r="C1042" s="105">
        <f>IF(male=0,VLOOKUP((($A$5:$A$1570/'Life tables'!$I$2)*2)+age,lifetable,13,1),IF(male=1,VLOOKUP((($A$5:$A$1570/'Life tables'!$I$2)*2)+age,lifetable,10,1),"error"))</f>
        <v>1.4280338316089436E-3</v>
      </c>
      <c r="F1042" s="96">
        <f t="shared" si="294"/>
        <v>52.734927619171444</v>
      </c>
      <c r="G1042" s="96">
        <f t="shared" si="306"/>
        <v>5.2973338474685097</v>
      </c>
      <c r="H1042" s="96">
        <f t="shared" si="295"/>
        <v>0.30253515909744128</v>
      </c>
      <c r="I1042" s="96">
        <f t="shared" si="296"/>
        <v>0.12122297705630519</v>
      </c>
      <c r="J1042" s="96">
        <f t="shared" si="307"/>
        <v>8.3477173653985007E-2</v>
      </c>
      <c r="K1042" s="96">
        <f t="shared" si="297"/>
        <v>0.12667124391146756</v>
      </c>
      <c r="L1042" s="96">
        <f t="shared" si="298"/>
        <v>46.803687217983736</v>
      </c>
      <c r="M1042" s="96">
        <f t="shared" si="299"/>
        <v>290.47620923453081</v>
      </c>
      <c r="N1042" s="96">
        <f t="shared" si="308"/>
        <v>27.97348830302483</v>
      </c>
      <c r="O1042" s="96">
        <f t="shared" si="300"/>
        <v>0.66772426619656144</v>
      </c>
      <c r="P1042" s="96">
        <f t="shared" si="301"/>
        <v>0.66772426619656144</v>
      </c>
      <c r="Q1042" s="96">
        <f t="shared" si="309"/>
        <v>0.45666400743389457</v>
      </c>
      <c r="R1042" s="96">
        <f t="shared" si="292"/>
        <v>5.2342317851146507E-2</v>
      </c>
      <c r="S1042" s="96">
        <f t="shared" si="302"/>
        <v>260.6582660738278</v>
      </c>
      <c r="T1042" s="96">
        <f t="shared" si="303"/>
        <v>258.12425501683225</v>
      </c>
      <c r="U1042" s="96">
        <f t="shared" si="304"/>
        <v>399.38376287231762</v>
      </c>
      <c r="V1042" s="32">
        <f t="shared" si="305"/>
        <v>1000.0000000000016</v>
      </c>
      <c r="W1042" s="100">
        <f>IF(A1042=1,((cPH1_+cPHr+(cNES*L1042+(cNES+cOSEX)*G1042+(cNES+cEREX)*H1042+(cNES+cHOEX)*I1042+(cNES+cNES)*S1042+(cNES+cOSEX)*N1042+(cNES+cEREX)*O1042+(cNES+cHOEX)*P1042)))/(1+cDR)^(A$6:A$65537 + 0.5),(cPHr+(cNES*L1042+(cNES+cOSEX)*G1042+(cNES+cEREX)*H1042+(cNES+cHOEX)*I1042+(cNES+cNES)*S1042+(cNES+cOSEX)*N1042+(cNES+cEREX)*O1042+(cNES+cHOEX)*P1042))/(1+cDR)^(((cycle + 0.5)/('Life tables'!$I$2/2))))</f>
        <v>8138.4286023766053</v>
      </c>
      <c r="X1042" s="107">
        <f>((L1042+G1042+H1042+I1042+N1042+O1042+P1042+S1042)/('Life tables'!$I$2/2))/(1+oDR)^(((cycle + 0.5)/('Life tables'!$I$2/2)))</f>
        <v>7.2680916636780886</v>
      </c>
      <c r="Y1042" s="31">
        <f>((uNES*L1042+ uOCEX*G1042+uEREX*H1042+uHOEX*I1042+uNES*S1042+ uOCEX*N1042+uEREX*O1042+uHOEX*P1042)/('Life tables'!$I$2/2))/(1+oDR)^(((cycle + 0.5)/('Life tables'!$I$2/2)))</f>
        <v>4.7901190288034305</v>
      </c>
      <c r="Z1042" s="100">
        <f t="shared" si="293"/>
        <v>82528.484531999464</v>
      </c>
      <c r="AA1042" s="107">
        <f>((L1042+G1042+H1042+I1042+N1042+O1042+P1042+S1042)/('Life tables'!$I$2/2))</f>
        <v>13.13666796863434</v>
      </c>
      <c r="AB1042" s="31">
        <f>((uNES*L1042+ uOCEX*G1042+uEREX*H1042+uHOEX*I1042+uNES*S1042+ uOCEX*N1042+uEREX*O1042+uHOEX*P1042)/('Life tables'!$I$2/2))</f>
        <v>8.657871436335661</v>
      </c>
    </row>
    <row r="1043" spans="1:28" x14ac:dyDescent="0.25">
      <c r="A1043" s="4">
        <v>1037</v>
      </c>
      <c r="C1043" s="105">
        <f>IF(male=0,VLOOKUP((($A$5:$A$1570/'Life tables'!$I$2)*2)+age,lifetable,13,1),IF(male=1,VLOOKUP((($A$5:$A$1570/'Life tables'!$I$2)*2)+age,lifetable,10,1),"error"))</f>
        <v>1.4280338316089436E-3</v>
      </c>
      <c r="F1043" s="96">
        <f t="shared" si="294"/>
        <v>52.624398225232049</v>
      </c>
      <c r="G1043" s="96">
        <f t="shared" si="306"/>
        <v>5.2862309385220208</v>
      </c>
      <c r="H1043" s="96">
        <f t="shared" si="295"/>
        <v>0.30190106269700856</v>
      </c>
      <c r="I1043" s="96">
        <f t="shared" si="296"/>
        <v>0.12096890062555095</v>
      </c>
      <c r="J1043" s="96">
        <f t="shared" si="307"/>
        <v>8.3302210269596208E-2</v>
      </c>
      <c r="K1043" s="96">
        <f t="shared" si="297"/>
        <v>0.1264057482248101</v>
      </c>
      <c r="L1043" s="96">
        <f t="shared" si="298"/>
        <v>46.705589364893065</v>
      </c>
      <c r="M1043" s="96">
        <f t="shared" si="299"/>
        <v>289.86758388561969</v>
      </c>
      <c r="N1043" s="96">
        <f t="shared" si="308"/>
        <v>27.91487636326028</v>
      </c>
      <c r="O1043" s="96">
        <f t="shared" si="300"/>
        <v>0.66632520526981209</v>
      </c>
      <c r="P1043" s="96">
        <f t="shared" si="301"/>
        <v>0.66632520526981209</v>
      </c>
      <c r="Q1043" s="96">
        <f t="shared" si="309"/>
        <v>0.45570717419928297</v>
      </c>
      <c r="R1043" s="96">
        <f t="shared" si="292"/>
        <v>5.2232646695808453E-2</v>
      </c>
      <c r="S1043" s="96">
        <f t="shared" si="302"/>
        <v>260.11211729092469</v>
      </c>
      <c r="T1043" s="96">
        <f t="shared" si="303"/>
        <v>258.66326440130115</v>
      </c>
      <c r="U1043" s="96">
        <f t="shared" si="304"/>
        <v>399.56240126723822</v>
      </c>
      <c r="V1043" s="32">
        <f t="shared" si="305"/>
        <v>1000.0000000000016</v>
      </c>
      <c r="W1043" s="100">
        <f>IF(A1043=1,((cPH1_+cPHr+(cNES*L1043+(cNES+cOSEX)*G1043+(cNES+cEREX)*H1043+(cNES+cHOEX)*I1043+(cNES+cNES)*S1043+(cNES+cOSEX)*N1043+(cNES+cEREX)*O1043+(cNES+cHOEX)*P1043)))/(1+cDR)^(A$6:A$65537 + 0.5),(cPHr+(cNES*L1043+(cNES+cOSEX)*G1043+(cNES+cEREX)*H1043+(cNES+cHOEX)*I1043+(cNES+cNES)*S1043+(cNES+cOSEX)*N1043+(cNES+cEREX)*O1043+(cNES+cHOEX)*P1043))/(1+cDR)^(((cycle + 0.5)/('Life tables'!$I$2/2))))</f>
        <v>8103.2502578709755</v>
      </c>
      <c r="X1043" s="107">
        <f>((L1043+G1043+H1043+I1043+N1043+O1043+P1043+S1043)/('Life tables'!$I$2/2))/(1+oDR)^(((cycle + 0.5)/('Life tables'!$I$2/2)))</f>
        <v>7.248721608174244</v>
      </c>
      <c r="Y1043" s="31">
        <f>((uNES*L1043+ uOCEX*G1043+uEREX*H1043+uHOEX*I1043+uNES*S1043+ uOCEX*N1043+uEREX*O1043+uHOEX*P1043)/('Life tables'!$I$2/2))/(1+oDR)^(((cycle + 0.5)/('Life tables'!$I$2/2)))</f>
        <v>4.7773529727026638</v>
      </c>
      <c r="Z1043" s="100">
        <f t="shared" si="293"/>
        <v>82355.612077806611</v>
      </c>
      <c r="AA1043" s="107">
        <f>((L1043+G1043+H1043+I1043+N1043+O1043+P1043+S1043)/('Life tables'!$I$2/2))</f>
        <v>13.109141775062847</v>
      </c>
      <c r="AB1043" s="31">
        <f>((uNES*L1043+ uOCEX*G1043+uEREX*H1043+uHOEX*I1043+uNES*S1043+ uOCEX*N1043+uEREX*O1043+uHOEX*P1043)/('Life tables'!$I$2/2))</f>
        <v>8.6397299846712148</v>
      </c>
    </row>
    <row r="1044" spans="1:28" x14ac:dyDescent="0.25">
      <c r="A1044" s="4">
        <v>1038</v>
      </c>
      <c r="C1044" s="105">
        <f>IF(male=0,VLOOKUP((($A$5:$A$1570/'Life tables'!$I$2)*2)+age,lifetable,13,1),IF(male=1,VLOOKUP((($A$5:$A$1570/'Life tables'!$I$2)*2)+age,lifetable,10,1),"error"))</f>
        <v>1.4280338316089436E-3</v>
      </c>
      <c r="F1044" s="96">
        <f t="shared" si="294"/>
        <v>52.514101889226858</v>
      </c>
      <c r="G1044" s="96">
        <f t="shared" si="306"/>
        <v>5.2751514407327864</v>
      </c>
      <c r="H1044" s="96">
        <f t="shared" si="295"/>
        <v>0.30126830332731397</v>
      </c>
      <c r="I1044" s="96">
        <f t="shared" si="296"/>
        <v>0.12071535993036867</v>
      </c>
      <c r="J1044" s="96">
        <f t="shared" si="307"/>
        <v>8.3127615806120422E-2</v>
      </c>
      <c r="K1044" s="96">
        <f t="shared" si="297"/>
        <v>0.1261408123519186</v>
      </c>
      <c r="L1044" s="96">
        <f t="shared" si="298"/>
        <v>46.607698357078348</v>
      </c>
      <c r="M1044" s="96">
        <f t="shared" si="299"/>
        <v>289.26023244223535</v>
      </c>
      <c r="N1044" s="96">
        <f t="shared" si="308"/>
        <v>27.856387103358035</v>
      </c>
      <c r="O1044" s="96">
        <f t="shared" si="300"/>
        <v>0.66492907269865964</v>
      </c>
      <c r="P1044" s="96">
        <f t="shared" si="301"/>
        <v>0.66492907269865964</v>
      </c>
      <c r="Q1044" s="96">
        <f t="shared" si="309"/>
        <v>0.4547523436994374</v>
      </c>
      <c r="R1044" s="96">
        <f t="shared" si="292"/>
        <v>5.2123205091689648E-2</v>
      </c>
      <c r="S1044" s="96">
        <f t="shared" si="302"/>
        <v>259.56711164468885</v>
      </c>
      <c r="T1044" s="96">
        <f t="shared" si="303"/>
        <v>259.20114436080672</v>
      </c>
      <c r="U1044" s="96">
        <f t="shared" si="304"/>
        <v>399.74066528468182</v>
      </c>
      <c r="V1044" s="32">
        <f t="shared" si="305"/>
        <v>1000.0000000000016</v>
      </c>
      <c r="W1044" s="100">
        <f>IF(A1044=1,((cPH1_+cPHr+(cNES*L1044+(cNES+cOSEX)*G1044+(cNES+cEREX)*H1044+(cNES+cHOEX)*I1044+(cNES+cNES)*S1044+(cNES+cOSEX)*N1044+(cNES+cEREX)*O1044+(cNES+cHOEX)*P1044)))/(1+cDR)^(A$6:A$65537 + 0.5),(cPHr+(cNES*L1044+(cNES+cOSEX)*G1044+(cNES+cEREX)*H1044+(cNES+cHOEX)*I1044+(cNES+cNES)*S1044+(cNES+cOSEX)*N1044+(cNES+cEREX)*O1044+(cNES+cHOEX)*P1044))/(1+cDR)^(((cycle + 0.5)/('Life tables'!$I$2/2))))</f>
        <v>8068.223970655511</v>
      </c>
      <c r="X1044" s="107">
        <f>((L1044+G1044+H1044+I1044+N1044+O1044+P1044+S1044)/('Life tables'!$I$2/2))/(1+oDR)^(((cycle + 0.5)/('Life tables'!$I$2/2)))</f>
        <v>7.2294031768020428</v>
      </c>
      <c r="Y1044" s="31">
        <f>((uNES*L1044+ uOCEX*G1044+uEREX*H1044+uHOEX*I1044+uNES*S1044+ uOCEX*N1044+uEREX*O1044+uHOEX*P1044)/('Life tables'!$I$2/2))/(1+oDR)^(((cycle + 0.5)/('Life tables'!$I$2/2)))</f>
        <v>4.7646209400379362</v>
      </c>
      <c r="Z1044" s="100">
        <f t="shared" si="293"/>
        <v>82183.101728955429</v>
      </c>
      <c r="AA1044" s="107">
        <f>((L1044+G1044+H1044+I1044+N1044+O1044+P1044+S1044)/('Life tables'!$I$2/2))</f>
        <v>13.081673261537544</v>
      </c>
      <c r="AB1044" s="31">
        <f>((uNES*L1044+ uOCEX*G1044+uEREX*H1044+uHOEX*I1044+uNES*S1044+ uOCEX*N1044+uEREX*O1044+uHOEX*P1044)/('Life tables'!$I$2/2))</f>
        <v>8.6216265476326281</v>
      </c>
    </row>
    <row r="1045" spans="1:28" x14ac:dyDescent="0.25">
      <c r="A1045" s="4">
        <v>1039</v>
      </c>
      <c r="C1045" s="105">
        <f>IF(male=0,VLOOKUP((($A$5:$A$1570/'Life tables'!$I$2)*2)+age,lifetable,13,1),IF(male=1,VLOOKUP((($A$5:$A$1570/'Life tables'!$I$2)*2)+age,lifetable,10,1),"error"))</f>
        <v>1.4280338316089436E-3</v>
      </c>
      <c r="F1045" s="96">
        <f t="shared" si="294"/>
        <v>52.404038052787548</v>
      </c>
      <c r="G1045" s="96">
        <f t="shared" si="306"/>
        <v>5.2640952980115392</v>
      </c>
      <c r="H1045" s="96">
        <f t="shared" si="295"/>
        <v>0.30063687778505277</v>
      </c>
      <c r="I1045" s="96">
        <f t="shared" si="296"/>
        <v>0.1204623536872244</v>
      </c>
      <c r="J1045" s="96">
        <f t="shared" si="307"/>
        <v>8.2953389379684064E-2</v>
      </c>
      <c r="K1045" s="96">
        <f t="shared" si="297"/>
        <v>0.12587643495157175</v>
      </c>
      <c r="L1045" s="96">
        <f t="shared" si="298"/>
        <v>46.510013698972479</v>
      </c>
      <c r="M1045" s="96">
        <f t="shared" si="299"/>
        <v>288.6541523017255</v>
      </c>
      <c r="N1045" s="96">
        <f t="shared" si="308"/>
        <v>27.798020272677043</v>
      </c>
      <c r="O1045" s="96">
        <f t="shared" si="300"/>
        <v>0.66353586250032803</v>
      </c>
      <c r="P1045" s="96">
        <f t="shared" si="301"/>
        <v>0.66353586250032803</v>
      </c>
      <c r="Q1045" s="96">
        <f t="shared" si="309"/>
        <v>0.45379951184267131</v>
      </c>
      <c r="R1045" s="96">
        <f t="shared" si="292"/>
        <v>5.2013992569805559E-2</v>
      </c>
      <c r="S1045" s="96">
        <f t="shared" si="302"/>
        <v>259.02324679963533</v>
      </c>
      <c r="T1045" s="96">
        <f t="shared" si="303"/>
        <v>259.73789726202909</v>
      </c>
      <c r="U1045" s="96">
        <f t="shared" si="304"/>
        <v>399.91855571220322</v>
      </c>
      <c r="V1045" s="32">
        <f t="shared" si="305"/>
        <v>1000.0000000000016</v>
      </c>
      <c r="W1045" s="100">
        <f>IF(A1045=1,((cPH1_+cPHr+(cNES*L1045+(cNES+cOSEX)*G1045+(cNES+cEREX)*H1045+(cNES+cHOEX)*I1045+(cNES+cNES)*S1045+(cNES+cOSEX)*N1045+(cNES+cEREX)*O1045+(cNES+cHOEX)*P1045)))/(1+cDR)^(A$6:A$65537 + 0.5),(cPHr+(cNES*L1045+(cNES+cOSEX)*G1045+(cNES+cEREX)*H1045+(cNES+cHOEX)*I1045+(cNES+cNES)*S1045+(cNES+cOSEX)*N1045+(cNES+cEREX)*O1045+(cNES+cHOEX)*P1045))/(1+cDR)^(((cycle + 0.5)/('Life tables'!$I$2/2))))</f>
        <v>8033.3490840360028</v>
      </c>
      <c r="X1045" s="107">
        <f>((L1045+G1045+H1045+I1045+N1045+O1045+P1045+S1045)/('Life tables'!$I$2/2))/(1+oDR)^(((cycle + 0.5)/('Life tables'!$I$2/2)))</f>
        <v>7.2101362319094076</v>
      </c>
      <c r="Y1045" s="31">
        <f>((uNES*L1045+ uOCEX*G1045+uEREX*H1045+uHOEX*I1045+uNES*S1045+ uOCEX*N1045+uEREX*O1045+uHOEX*P1045)/('Life tables'!$I$2/2))/(1+oDR)^(((cycle + 0.5)/('Life tables'!$I$2/2)))</f>
        <v>4.7519228400899696</v>
      </c>
      <c r="Z1045" s="100">
        <f t="shared" si="293"/>
        <v>82010.952732747508</v>
      </c>
      <c r="AA1045" s="107">
        <f>((L1045+G1045+H1045+I1045+N1045+O1045+P1045+S1045)/('Life tables'!$I$2/2))</f>
        <v>13.054262307074188</v>
      </c>
      <c r="AB1045" s="31">
        <f>((uNES*L1045+ uOCEX*G1045+uEREX*H1045+uHOEX*I1045+uNES*S1045+ uOCEX*N1045+uEREX*O1045+uHOEX*P1045)/('Life tables'!$I$2/2))</f>
        <v>8.6035610454871687</v>
      </c>
    </row>
    <row r="1046" spans="1:28" x14ac:dyDescent="0.25">
      <c r="A1046" s="4">
        <v>1040</v>
      </c>
      <c r="C1046" s="105">
        <f>IF(male=0,VLOOKUP((($A$5:$A$1570/'Life tables'!$I$2)*2)+age,lifetable,13,1),IF(male=1,VLOOKUP((($A$5:$A$1570/'Life tables'!$I$2)*2)+age,lifetable,10,1),"error"))</f>
        <v>1.4280338316089436E-3</v>
      </c>
      <c r="F1046" s="96">
        <f t="shared" si="294"/>
        <v>52.294206162078424</v>
      </c>
      <c r="G1046" s="96">
        <f t="shared" si="306"/>
        <v>5.2530624547243248</v>
      </c>
      <c r="H1046" s="96">
        <f t="shared" si="295"/>
        <v>0.30000678289292326</v>
      </c>
      <c r="I1046" s="96">
        <f t="shared" si="296"/>
        <v>0.12020988062300345</v>
      </c>
      <c r="J1046" s="96">
        <f t="shared" si="307"/>
        <v>8.2779530113588518E-2</v>
      </c>
      <c r="K1046" s="96">
        <f t="shared" si="297"/>
        <v>0.12561261469343576</v>
      </c>
      <c r="L1046" s="96">
        <f t="shared" si="298"/>
        <v>46.412534899031144</v>
      </c>
      <c r="M1046" s="96">
        <f t="shared" si="299"/>
        <v>288.04934086369093</v>
      </c>
      <c r="N1046" s="96">
        <f t="shared" si="308"/>
        <v>27.739775620793228</v>
      </c>
      <c r="O1046" s="96">
        <f t="shared" si="300"/>
        <v>0.66214556869722052</v>
      </c>
      <c r="P1046" s="96">
        <f t="shared" si="301"/>
        <v>0.66214556869722052</v>
      </c>
      <c r="Q1046" s="96">
        <f t="shared" si="309"/>
        <v>0.4528486745408401</v>
      </c>
      <c r="R1046" s="96">
        <f t="shared" si="292"/>
        <v>5.1905008661577622E-2</v>
      </c>
      <c r="S1046" s="96">
        <f t="shared" si="302"/>
        <v>258.48052042230086</v>
      </c>
      <c r="T1046" s="96">
        <f t="shared" si="303"/>
        <v>260.27352546668351</v>
      </c>
      <c r="U1046" s="96">
        <f t="shared" si="304"/>
        <v>400.09607333555823</v>
      </c>
      <c r="V1046" s="32">
        <f t="shared" si="305"/>
        <v>1000.0000000000017</v>
      </c>
      <c r="W1046" s="100">
        <f>IF(A1046=1,((cPH1_+cPHr+(cNES*L1046+(cNES+cOSEX)*G1046+(cNES+cEREX)*H1046+(cNES+cHOEX)*I1046+(cNES+cNES)*S1046+(cNES+cOSEX)*N1046+(cNES+cEREX)*O1046+(cNES+cHOEX)*P1046)))/(1+cDR)^(A$6:A$65537 + 0.5),(cPHr+(cNES*L1046+(cNES+cOSEX)*G1046+(cNES+cEREX)*H1046+(cNES+cHOEX)*I1046+(cNES+cNES)*S1046+(cNES+cOSEX)*N1046+(cNES+cEREX)*O1046+(cNES+cHOEX)*P1046))/(1+cDR)^(((cycle + 0.5)/('Life tables'!$I$2/2))))</f>
        <v>7998.6249441246418</v>
      </c>
      <c r="X1046" s="107">
        <f>((L1046+G1046+H1046+I1046+N1046+O1046+P1046+S1046)/('Life tables'!$I$2/2))/(1+oDR)^(((cycle + 0.5)/('Life tables'!$I$2/2)))</f>
        <v>7.190920636214492</v>
      </c>
      <c r="Y1046" s="31">
        <f>((uNES*L1046+ uOCEX*G1046+uEREX*H1046+uHOEX*I1046+uNES*S1046+ uOCEX*N1046+uEREX*O1046+uHOEX*P1046)/('Life tables'!$I$2/2))/(1+oDR)^(((cycle + 0.5)/('Life tables'!$I$2/2)))</f>
        <v>4.7392585823833961</v>
      </c>
      <c r="Z1046" s="100">
        <f t="shared" si="293"/>
        <v>81839.164337771159</v>
      </c>
      <c r="AA1046" s="107">
        <f>((L1046+G1046+H1046+I1046+N1046+O1046+P1046+S1046)/('Life tables'!$I$2/2))</f>
        <v>13.02690879094795</v>
      </c>
      <c r="AB1046" s="31">
        <f>((uNES*L1046+ uOCEX*G1046+uEREX*H1046+uHOEX*I1046+uNES*S1046+ uOCEX*N1046+uEREX*O1046+uHOEX*P1046)/('Life tables'!$I$2/2))</f>
        <v>8.5855333986729114</v>
      </c>
    </row>
    <row r="1047" spans="1:28" x14ac:dyDescent="0.25">
      <c r="A1047" s="4">
        <v>1041</v>
      </c>
      <c r="C1047" s="105">
        <f>IF(male=0,VLOOKUP((($A$5:$A$1570/'Life tables'!$I$2)*2)+age,lifetable,13,1),IF(male=1,VLOOKUP((($A$5:$A$1570/'Life tables'!$I$2)*2)+age,lifetable,10,1),"error"))</f>
        <v>1.4280338316089436E-3</v>
      </c>
      <c r="F1047" s="96">
        <f t="shared" si="294"/>
        <v>52.184605667625405</v>
      </c>
      <c r="G1047" s="96">
        <f t="shared" si="306"/>
        <v>5.2420528556753219</v>
      </c>
      <c r="H1047" s="96">
        <f t="shared" si="295"/>
        <v>0.29937801549864612</v>
      </c>
      <c r="I1047" s="96">
        <f t="shared" si="296"/>
        <v>0.11995793947461722</v>
      </c>
      <c r="J1047" s="96">
        <f t="shared" si="307"/>
        <v>8.2606037138039407E-2</v>
      </c>
      <c r="K1047" s="96">
        <f t="shared" si="297"/>
        <v>0.12534935025765356</v>
      </c>
      <c r="L1047" s="96">
        <f t="shared" si="298"/>
        <v>46.315261469581124</v>
      </c>
      <c r="M1047" s="96">
        <f t="shared" si="299"/>
        <v>287.44579553013455</v>
      </c>
      <c r="N1047" s="96">
        <f t="shared" si="308"/>
        <v>27.681652897513839</v>
      </c>
      <c r="O1047" s="96">
        <f t="shared" si="300"/>
        <v>0.66075818531726216</v>
      </c>
      <c r="P1047" s="96">
        <f t="shared" si="301"/>
        <v>0.66075818531726216</v>
      </c>
      <c r="Q1047" s="96">
        <f t="shared" si="309"/>
        <v>0.45189982770957565</v>
      </c>
      <c r="R1047" s="96">
        <f t="shared" si="292"/>
        <v>5.179625289886014E-2</v>
      </c>
      <c r="S1047" s="96">
        <f t="shared" si="302"/>
        <v>257.93893018137777</v>
      </c>
      <c r="T1047" s="96">
        <f t="shared" si="303"/>
        <v>260.80803133153114</v>
      </c>
      <c r="U1047" s="96">
        <f t="shared" si="304"/>
        <v>400.27321893871476</v>
      </c>
      <c r="V1047" s="32">
        <f t="shared" si="305"/>
        <v>1000.0000000000018</v>
      </c>
      <c r="W1047" s="100">
        <f>IF(A1047=1,((cPH1_+cPHr+(cNES*L1047+(cNES+cOSEX)*G1047+(cNES+cEREX)*H1047+(cNES+cHOEX)*I1047+(cNES+cNES)*S1047+(cNES+cOSEX)*N1047+(cNES+cEREX)*O1047+(cNES+cHOEX)*P1047)))/(1+cDR)^(A$6:A$65537 + 0.5),(cPHr+(cNES*L1047+(cNES+cOSEX)*G1047+(cNES+cEREX)*H1047+(cNES+cHOEX)*I1047+(cNES+cNES)*S1047+(cNES+cOSEX)*N1047+(cNES+cEREX)*O1047+(cNES+cHOEX)*P1047))/(1+cDR)^(((cycle + 0.5)/('Life tables'!$I$2/2))))</f>
        <v>7964.0508998295491</v>
      </c>
      <c r="X1047" s="107">
        <f>((L1047+G1047+H1047+I1047+N1047+O1047+P1047+S1047)/('Life tables'!$I$2/2))/(1+oDR)^(((cycle + 0.5)/('Life tables'!$I$2/2)))</f>
        <v>7.1717562528045535</v>
      </c>
      <c r="Y1047" s="31">
        <f>((uNES*L1047+ uOCEX*G1047+uEREX*H1047+uHOEX*I1047+uNES*S1047+ uOCEX*N1047+uEREX*O1047+uHOEX*P1047)/('Life tables'!$I$2/2))/(1+oDR)^(((cycle + 0.5)/('Life tables'!$I$2/2)))</f>
        <v>4.7266280766860262</v>
      </c>
      <c r="Z1047" s="100">
        <f t="shared" si="293"/>
        <v>81667.735793912972</v>
      </c>
      <c r="AA1047" s="107">
        <f>((L1047+G1047+H1047+I1047+N1047+O1047+P1047+S1047)/('Life tables'!$I$2/2))</f>
        <v>12.999612592692616</v>
      </c>
      <c r="AB1047" s="31">
        <f>((uNES*L1047+ uOCEX*G1047+uEREX*H1047+uHOEX*I1047+uNES*S1047+ uOCEX*N1047+uEREX*O1047+uHOEX*P1047)/('Life tables'!$I$2/2))</f>
        <v>8.5675435277982306</v>
      </c>
    </row>
    <row r="1048" spans="1:28" x14ac:dyDescent="0.25">
      <c r="A1048" s="4">
        <v>1042</v>
      </c>
      <c r="C1048" s="105">
        <f>IF(male=0,VLOOKUP((($A$5:$A$1570/'Life tables'!$I$2)*2)+age,lifetable,13,1),IF(male=1,VLOOKUP((($A$5:$A$1570/'Life tables'!$I$2)*2)+age,lifetable,10,1),"error"))</f>
        <v>1.4280338316089436E-3</v>
      </c>
      <c r="F1048" s="96">
        <f t="shared" si="294"/>
        <v>52.075236024153234</v>
      </c>
      <c r="G1048" s="96">
        <f t="shared" si="306"/>
        <v>5.2310664460904901</v>
      </c>
      <c r="H1048" s="96">
        <f t="shared" si="295"/>
        <v>0.29875057247403003</v>
      </c>
      <c r="I1048" s="96">
        <f t="shared" si="296"/>
        <v>0.11970652898862912</v>
      </c>
      <c r="J1048" s="96">
        <f t="shared" si="307"/>
        <v>8.24329095898889E-2</v>
      </c>
      <c r="K1048" s="96">
        <f t="shared" si="297"/>
        <v>0.12508664033445388</v>
      </c>
      <c r="L1048" s="96">
        <f t="shared" si="298"/>
        <v>46.218192926675741</v>
      </c>
      <c r="M1048" s="96">
        <f t="shared" si="299"/>
        <v>286.84351370560262</v>
      </c>
      <c r="N1048" s="96">
        <f t="shared" si="308"/>
        <v>27.623651852891058</v>
      </c>
      <c r="O1048" s="96">
        <f t="shared" si="300"/>
        <v>0.65937370639422443</v>
      </c>
      <c r="P1048" s="96">
        <f t="shared" si="301"/>
        <v>0.65937370639422443</v>
      </c>
      <c r="Q1048" s="96">
        <f t="shared" si="309"/>
        <v>0.45095296726850836</v>
      </c>
      <c r="R1048" s="96">
        <f t="shared" si="292"/>
        <v>5.1687724813965698E-2</v>
      </c>
      <c r="S1048" s="96">
        <f t="shared" si="302"/>
        <v>257.39847374784063</v>
      </c>
      <c r="T1048" s="96">
        <f t="shared" si="303"/>
        <v>261.34141720838954</v>
      </c>
      <c r="U1048" s="96">
        <f t="shared" si="304"/>
        <v>400.44999330386321</v>
      </c>
      <c r="V1048" s="32">
        <f t="shared" si="305"/>
        <v>1000.0000000000018</v>
      </c>
      <c r="W1048" s="100">
        <f>IF(A1048=1,((cPH1_+cPHr+(cNES*L1048+(cNES+cOSEX)*G1048+(cNES+cEREX)*H1048+(cNES+cHOEX)*I1048+(cNES+cNES)*S1048+(cNES+cOSEX)*N1048+(cNES+cEREX)*O1048+(cNES+cHOEX)*P1048)))/(1+cDR)^(A$6:A$65537 + 0.5),(cPHr+(cNES*L1048+(cNES+cOSEX)*G1048+(cNES+cEREX)*H1048+(cNES+cHOEX)*I1048+(cNES+cNES)*S1048+(cNES+cOSEX)*N1048+(cNES+cEREX)*O1048+(cNES+cHOEX)*P1048))/(1+cDR)^(((cycle + 0.5)/('Life tables'!$I$2/2))))</f>
        <v>7929.6263028441936</v>
      </c>
      <c r="X1048" s="107">
        <f>((L1048+G1048+H1048+I1048+N1048+O1048+P1048+S1048)/('Life tables'!$I$2/2))/(1+oDR)^(((cycle + 0.5)/('Life tables'!$I$2/2)))</f>
        <v>7.1526429451347866</v>
      </c>
      <c r="Y1048" s="31">
        <f>((uNES*L1048+ uOCEX*G1048+uEREX*H1048+uHOEX*I1048+uNES*S1048+ uOCEX*N1048+uEREX*O1048+uHOEX*P1048)/('Life tables'!$I$2/2))/(1+oDR)^(((cycle + 0.5)/('Life tables'!$I$2/2)))</f>
        <v>4.7140312330080798</v>
      </c>
      <c r="Z1048" s="100">
        <f t="shared" si="293"/>
        <v>81496.666352368033</v>
      </c>
      <c r="AA1048" s="107">
        <f>((L1048+G1048+H1048+I1048+N1048+O1048+P1048+S1048)/('Life tables'!$I$2/2))</f>
        <v>12.97237359209975</v>
      </c>
      <c r="AB1048" s="31">
        <f>((uNES*L1048+ uOCEX*G1048+uEREX*H1048+uHOEX*I1048+uNES*S1048+ uOCEX*N1048+uEREX*O1048+uHOEX*P1048)/('Life tables'!$I$2/2))</f>
        <v>8.5495913536412473</v>
      </c>
    </row>
    <row r="1049" spans="1:28" x14ac:dyDescent="0.25">
      <c r="A1049" s="4">
        <v>1043</v>
      </c>
      <c r="C1049" s="105">
        <f>IF(male=0,VLOOKUP((($A$5:$A$1570/'Life tables'!$I$2)*2)+age,lifetable,13,1),IF(male=1,VLOOKUP((($A$5:$A$1570/'Life tables'!$I$2)*2)+age,lifetable,10,1),"error"))</f>
        <v>1.5755603186140554E-3</v>
      </c>
      <c r="F1049" s="96">
        <f t="shared" si="294"/>
        <v>51.966096690430298</v>
      </c>
      <c r="G1049" s="96">
        <f t="shared" si="306"/>
        <v>5.2201031716019797</v>
      </c>
      <c r="H1049" s="96">
        <f t="shared" si="295"/>
        <v>0.29812445071408178</v>
      </c>
      <c r="I1049" s="96">
        <f t="shared" si="296"/>
        <v>0.11945564792089772</v>
      </c>
      <c r="J1049" s="96">
        <f t="shared" si="307"/>
        <v>9.0758229908202856E-2</v>
      </c>
      <c r="K1049" s="96">
        <f t="shared" si="297"/>
        <v>0.12482448362377838</v>
      </c>
      <c r="L1049" s="96">
        <f t="shared" si="298"/>
        <v>46.112830706661356</v>
      </c>
      <c r="M1049" s="96">
        <f t="shared" si="299"/>
        <v>286.24249279731868</v>
      </c>
      <c r="N1049" s="96">
        <f t="shared" si="308"/>
        <v>27.565772237234892</v>
      </c>
      <c r="O1049" s="96">
        <f t="shared" si="300"/>
        <v>0.65799212596803314</v>
      </c>
      <c r="P1049" s="96">
        <f t="shared" si="301"/>
        <v>0.65799212596803314</v>
      </c>
      <c r="Q1049" s="96">
        <f t="shared" si="309"/>
        <v>0.49649726260883664</v>
      </c>
      <c r="R1049" s="96">
        <f t="shared" si="292"/>
        <v>5.1579423939689339E-2</v>
      </c>
      <c r="S1049" s="96">
        <f t="shared" si="302"/>
        <v>256.81265962159921</v>
      </c>
      <c r="T1049" s="96">
        <f t="shared" si="303"/>
        <v>261.92867270090659</v>
      </c>
      <c r="U1049" s="96">
        <f t="shared" si="304"/>
        <v>400.62639721142665</v>
      </c>
      <c r="V1049" s="32">
        <f t="shared" si="305"/>
        <v>1000.0000000000016</v>
      </c>
      <c r="W1049" s="100">
        <f>IF(A1049=1,((cPH1_+cPHr+(cNES*L1049+(cNES+cOSEX)*G1049+(cNES+cEREX)*H1049+(cNES+cHOEX)*I1049+(cNES+cNES)*S1049+(cNES+cOSEX)*N1049+(cNES+cEREX)*O1049+(cNES+cHOEX)*P1049)))/(1+cDR)^(A$6:A$65537 + 0.5),(cPHr+(cNES*L1049+(cNES+cOSEX)*G1049+(cNES+cEREX)*H1049+(cNES+cHOEX)*I1049+(cNES+cNES)*S1049+(cNES+cOSEX)*N1049+(cNES+cEREX)*O1049+(cNES+cHOEX)*P1049))/(1+cDR)^(((cycle + 0.5)/('Life tables'!$I$2/2))))</f>
        <v>7894.2380632930908</v>
      </c>
      <c r="X1049" s="107">
        <f>((L1049+G1049+H1049+I1049+N1049+O1049+P1049+S1049)/('Life tables'!$I$2/2))/(1+oDR)^(((cycle + 0.5)/('Life tables'!$I$2/2)))</f>
        <v>7.1324183366630853</v>
      </c>
      <c r="Y1049" s="31">
        <f>((uNES*L1049+ uOCEX*G1049+uEREX*H1049+uHOEX*I1049+uNES*S1049+ uOCEX*N1049+uEREX*O1049+uHOEX*P1049)/('Life tables'!$I$2/2))/(1+oDR)^(((cycle + 0.5)/('Life tables'!$I$2/2)))</f>
        <v>4.7006892605574908</v>
      </c>
      <c r="Z1049" s="100">
        <f t="shared" si="293"/>
        <v>81314.496547148578</v>
      </c>
      <c r="AA1049" s="107">
        <f>((L1049+G1049+H1049+I1049+N1049+O1049+P1049+S1049)/('Life tables'!$I$2/2))</f>
        <v>12.94308257069202</v>
      </c>
      <c r="AB1049" s="31">
        <f>((uNES*L1049+ uOCEX*G1049+uEREX*H1049+uHOEX*I1049+uNES*S1049+ uOCEX*N1049+uEREX*O1049+uHOEX*P1049)/('Life tables'!$I$2/2))</f>
        <v>8.5302637011369669</v>
      </c>
    </row>
    <row r="1050" spans="1:28" x14ac:dyDescent="0.25">
      <c r="A1050" s="4">
        <v>1044</v>
      </c>
      <c r="C1050" s="105">
        <f>IF(male=0,VLOOKUP((($A$5:$A$1570/'Life tables'!$I$2)*2)+age,lifetable,13,1),IF(male=1,VLOOKUP((($A$5:$A$1570/'Life tables'!$I$2)*2)+age,lifetable,10,1),"error"))</f>
        <v>1.5755603186140554E-3</v>
      </c>
      <c r="F1050" s="96">
        <f t="shared" si="294"/>
        <v>51.848675956070181</v>
      </c>
      <c r="G1050" s="96">
        <f t="shared" si="306"/>
        <v>5.2083080130874491</v>
      </c>
      <c r="H1050" s="96">
        <f t="shared" si="295"/>
        <v>0.29745081936281659</v>
      </c>
      <c r="I1050" s="96">
        <f t="shared" si="296"/>
        <v>0.11918573020924249</v>
      </c>
      <c r="J1050" s="96">
        <f t="shared" si="307"/>
        <v>9.0553155856393064E-2</v>
      </c>
      <c r="K1050" s="96">
        <f t="shared" si="297"/>
        <v>0.12454243468289794</v>
      </c>
      <c r="L1050" s="96">
        <f t="shared" si="298"/>
        <v>46.008635802871382</v>
      </c>
      <c r="M1050" s="96">
        <f t="shared" si="299"/>
        <v>285.59625413159824</v>
      </c>
      <c r="N1050" s="96">
        <f t="shared" si="308"/>
        <v>27.50353805356756</v>
      </c>
      <c r="O1050" s="96">
        <f t="shared" si="300"/>
        <v>0.65650660245478865</v>
      </c>
      <c r="P1050" s="96">
        <f t="shared" si="301"/>
        <v>0.65650660245478865</v>
      </c>
      <c r="Q1050" s="96">
        <f t="shared" si="309"/>
        <v>0.49537633983672613</v>
      </c>
      <c r="R1050" s="96">
        <f t="shared" si="292"/>
        <v>5.1462975058254347E-2</v>
      </c>
      <c r="S1050" s="96">
        <f t="shared" si="302"/>
        <v>256.23286355822614</v>
      </c>
      <c r="T1050" s="96">
        <f t="shared" si="303"/>
        <v>262.5146021965997</v>
      </c>
      <c r="U1050" s="96">
        <f t="shared" si="304"/>
        <v>400.8024026211678</v>
      </c>
      <c r="V1050" s="32">
        <f t="shared" si="305"/>
        <v>1000.0000000000016</v>
      </c>
      <c r="W1050" s="100">
        <f>IF(A1050=1,((cPH1_+cPHr+(cNES*L1050+(cNES+cOSEX)*G1050+(cNES+cEREX)*H1050+(cNES+cHOEX)*I1050+(cNES+cNES)*S1050+(cNES+cOSEX)*N1050+(cNES+cEREX)*O1050+(cNES+cHOEX)*P1050)))/(1+cDR)^(A$6:A$65537 + 0.5),(cPHr+(cNES*L1050+(cNES+cOSEX)*G1050+(cNES+cEREX)*H1050+(cNES+cHOEX)*I1050+(cNES+cNES)*S1050+(cNES+cOSEX)*N1050+(cNES+cEREX)*O1050+(cNES+cHOEX)*P1050))/(1+cDR)^(((cycle + 0.5)/('Life tables'!$I$2/2))))</f>
        <v>7858.8356152163442</v>
      </c>
      <c r="X1050" s="107">
        <f>((L1050+G1050+H1050+I1050+N1050+O1050+P1050+S1050)/('Life tables'!$I$2/2))/(1+oDR)^(((cycle + 0.5)/('Life tables'!$I$2/2)))</f>
        <v>7.112250918664313</v>
      </c>
      <c r="Y1050" s="31">
        <f>((uNES*L1050+ uOCEX*G1050+uEREX*H1050+uHOEX*I1050+uNES*S1050+ uOCEX*N1050+uEREX*O1050+uHOEX*P1050)/('Life tables'!$I$2/2))/(1+oDR)^(((cycle + 0.5)/('Life tables'!$I$2/2)))</f>
        <v>4.6873977308534256</v>
      </c>
      <c r="Z1050" s="100">
        <f t="shared" si="293"/>
        <v>81130.956866749839</v>
      </c>
      <c r="AA1050" s="107">
        <f>((L1050+G1050+H1050+I1050+N1050+O1050+P1050+S1050)/('Life tables'!$I$2/2))</f>
        <v>12.913857694230055</v>
      </c>
      <c r="AB1050" s="31">
        <f>((uNES*L1050+ uOCEX*G1050+uEREX*H1050+uHOEX*I1050+uNES*S1050+ uOCEX*N1050+uEREX*O1050+uHOEX*P1050)/('Life tables'!$I$2/2))</f>
        <v>8.5110027675831841</v>
      </c>
    </row>
    <row r="1051" spans="1:28" x14ac:dyDescent="0.25">
      <c r="A1051" s="4">
        <v>1045</v>
      </c>
      <c r="C1051" s="105">
        <f>IF(male=0,VLOOKUP((($A$5:$A$1570/'Life tables'!$I$2)*2)+age,lifetable,13,1),IF(male=1,VLOOKUP((($A$5:$A$1570/'Life tables'!$I$2)*2)+age,lifetable,10,1),"error"))</f>
        <v>1.5755603186140554E-3</v>
      </c>
      <c r="F1051" s="96">
        <f t="shared" si="294"/>
        <v>51.731524412565911</v>
      </c>
      <c r="G1051" s="96">
        <f t="shared" si="306"/>
        <v>5.1965398953577733</v>
      </c>
      <c r="H1051" s="96">
        <f t="shared" si="295"/>
        <v>0.29677873233335245</v>
      </c>
      <c r="I1051" s="96">
        <f t="shared" si="296"/>
        <v>0.11891643129272769</v>
      </c>
      <c r="J1051" s="96">
        <f t="shared" si="307"/>
        <v>9.0348551943522717E-2</v>
      </c>
      <c r="K1051" s="96">
        <f t="shared" si="297"/>
        <v>0.12426103234839582</v>
      </c>
      <c r="L1051" s="96">
        <f t="shared" si="298"/>
        <v>45.904679769290141</v>
      </c>
      <c r="M1051" s="96">
        <f t="shared" si="299"/>
        <v>284.95147076966828</v>
      </c>
      <c r="N1051" s="96">
        <f t="shared" si="308"/>
        <v>27.441444018808347</v>
      </c>
      <c r="O1051" s="96">
        <f t="shared" si="300"/>
        <v>0.65502442428145391</v>
      </c>
      <c r="P1051" s="96">
        <f t="shared" si="301"/>
        <v>0.65502442428145391</v>
      </c>
      <c r="Q1051" s="96">
        <f t="shared" si="309"/>
        <v>0.49425794133814749</v>
      </c>
      <c r="R1051" s="96">
        <f t="shared" si="292"/>
        <v>5.1346788415072078E-2</v>
      </c>
      <c r="S1051" s="96">
        <f t="shared" si="302"/>
        <v>255.65437317254381</v>
      </c>
      <c r="T1051" s="96">
        <f t="shared" si="303"/>
        <v>263.09920868988138</v>
      </c>
      <c r="U1051" s="96">
        <f t="shared" si="304"/>
        <v>400.97801044193125</v>
      </c>
      <c r="V1051" s="32">
        <f t="shared" si="305"/>
        <v>1000.0000000000017</v>
      </c>
      <c r="W1051" s="100">
        <f>IF(A1051=1,((cPH1_+cPHr+(cNES*L1051+(cNES+cOSEX)*G1051+(cNES+cEREX)*H1051+(cNES+cHOEX)*I1051+(cNES+cNES)*S1051+(cNES+cOSEX)*N1051+(cNES+cEREX)*O1051+(cNES+cHOEX)*P1051)))/(1+cDR)^(A$6:A$65537 + 0.5),(cPHr+(cNES*L1051+(cNES+cOSEX)*G1051+(cNES+cEREX)*H1051+(cNES+cHOEX)*I1051+(cNES+cNES)*S1051+(cNES+cOSEX)*N1051+(cNES+cEREX)*O1051+(cNES+cHOEX)*P1051))/(1+cDR)^(((cycle + 0.5)/('Life tables'!$I$2/2))))</f>
        <v>7823.5919127488487</v>
      </c>
      <c r="X1051" s="107">
        <f>((L1051+G1051+H1051+I1051+N1051+O1051+P1051+S1051)/('Life tables'!$I$2/2))/(1+oDR)^(((cycle + 0.5)/('Life tables'!$I$2/2)))</f>
        <v>7.0921405292247748</v>
      </c>
      <c r="Y1051" s="31">
        <f>((uNES*L1051+ uOCEX*G1051+uEREX*H1051+uHOEX*I1051+uNES*S1051+ uOCEX*N1051+uEREX*O1051+uHOEX*P1051)/('Life tables'!$I$2/2))/(1+oDR)^(((cycle + 0.5)/('Life tables'!$I$2/2)))</f>
        <v>4.6741437862641479</v>
      </c>
      <c r="Z1051" s="100">
        <f t="shared" si="293"/>
        <v>80947.831257751634</v>
      </c>
      <c r="AA1051" s="107">
        <f>((L1051+G1051+H1051+I1051+N1051+O1051+P1051+S1051)/('Life tables'!$I$2/2))</f>
        <v>12.884698813000009</v>
      </c>
      <c r="AB1051" s="31">
        <f>((uNES*L1051+ uOCEX*G1051+uEREX*H1051+uHOEX*I1051+uNES*S1051+ uOCEX*N1051+uEREX*O1051+uHOEX*P1051)/('Life tables'!$I$2/2))</f>
        <v>8.4917853286322398</v>
      </c>
    </row>
    <row r="1052" spans="1:28" x14ac:dyDescent="0.25">
      <c r="A1052" s="4">
        <v>1046</v>
      </c>
      <c r="C1052" s="105">
        <f>IF(male=0,VLOOKUP((($A$5:$A$1570/'Life tables'!$I$2)*2)+age,lifetable,13,1),IF(male=1,VLOOKUP((($A$5:$A$1570/'Life tables'!$I$2)*2)+age,lifetable,10,1),"error"))</f>
        <v>1.5755603186140554E-3</v>
      </c>
      <c r="F1052" s="96">
        <f t="shared" si="294"/>
        <v>51.614641256427355</v>
      </c>
      <c r="G1052" s="96">
        <f t="shared" si="306"/>
        <v>5.184798737700687</v>
      </c>
      <c r="H1052" s="96">
        <f t="shared" si="295"/>
        <v>0.2961081850161445</v>
      </c>
      <c r="I1052" s="96">
        <f t="shared" si="296"/>
        <v>0.11864774932435231</v>
      </c>
      <c r="J1052" s="96">
        <f t="shared" si="307"/>
        <v>9.01444167663049E-2</v>
      </c>
      <c r="K1052" s="96">
        <f t="shared" si="297"/>
        <v>0.12398027469025909</v>
      </c>
      <c r="L1052" s="96">
        <f t="shared" si="298"/>
        <v>45.800961892929607</v>
      </c>
      <c r="M1052" s="96">
        <f t="shared" si="299"/>
        <v>284.30813961176176</v>
      </c>
      <c r="N1052" s="96">
        <f t="shared" si="308"/>
        <v>27.379489834442978</v>
      </c>
      <c r="O1052" s="96">
        <f t="shared" si="300"/>
        <v>0.65354558432252396</v>
      </c>
      <c r="P1052" s="96">
        <f t="shared" si="301"/>
        <v>0.65354558432252396</v>
      </c>
      <c r="Q1052" s="96">
        <f t="shared" si="309"/>
        <v>0.49314206173644992</v>
      </c>
      <c r="R1052" s="96">
        <f t="shared" si="292"/>
        <v>5.123086345158049E-2</v>
      </c>
      <c r="S1052" s="96">
        <f t="shared" si="302"/>
        <v>255.07718568348571</v>
      </c>
      <c r="T1052" s="96">
        <f t="shared" si="303"/>
        <v>263.68249516838415</v>
      </c>
      <c r="U1052" s="96">
        <f t="shared" si="304"/>
        <v>401.15322158007308</v>
      </c>
      <c r="V1052" s="32">
        <f t="shared" si="305"/>
        <v>1000.0000000000018</v>
      </c>
      <c r="W1052" s="100">
        <f>IF(A1052=1,((cPH1_+cPHr+(cNES*L1052+(cNES+cOSEX)*G1052+(cNES+cEREX)*H1052+(cNES+cHOEX)*I1052+(cNES+cNES)*S1052+(cNES+cOSEX)*N1052+(cNES+cEREX)*O1052+(cNES+cHOEX)*P1052)))/(1+cDR)^(A$6:A$65537 + 0.5),(cPHr+(cNES*L1052+(cNES+cOSEX)*G1052+(cNES+cEREX)*H1052+(cNES+cHOEX)*I1052+(cNES+cNES)*S1052+(cNES+cOSEX)*N1052+(cNES+cEREX)*O1052+(cNES+cHOEX)*P1052))/(1+cDR)^(((cycle + 0.5)/('Life tables'!$I$2/2))))</f>
        <v>7788.5062456674532</v>
      </c>
      <c r="X1052" s="107">
        <f>((L1052+G1052+H1052+I1052+N1052+O1052+P1052+S1052)/('Life tables'!$I$2/2))/(1+oDR)^(((cycle + 0.5)/('Life tables'!$I$2/2)))</f>
        <v>7.0720870068985473</v>
      </c>
      <c r="Y1052" s="31">
        <f>((uNES*L1052+ uOCEX*G1052+uEREX*H1052+uHOEX*I1052+uNES*S1052+ uOCEX*N1052+uEREX*O1052+uHOEX*P1052)/('Life tables'!$I$2/2))/(1+oDR)^(((cycle + 0.5)/('Life tables'!$I$2/2)))</f>
        <v>4.6609273203924655</v>
      </c>
      <c r="Z1052" s="100">
        <f t="shared" si="293"/>
        <v>80765.118802091529</v>
      </c>
      <c r="AA1052" s="107">
        <f>((L1052+G1052+H1052+I1052+N1052+O1052+P1052+S1052)/('Life tables'!$I$2/2))</f>
        <v>12.855605777643536</v>
      </c>
      <c r="AB1052" s="31">
        <f>((uNES*L1052+ uOCEX*G1052+uEREX*H1052+uHOEX*I1052+uNES*S1052+ uOCEX*N1052+uEREX*O1052+uHOEX*P1052)/('Life tables'!$I$2/2))</f>
        <v>8.472611285857381</v>
      </c>
    </row>
    <row r="1053" spans="1:28" x14ac:dyDescent="0.25">
      <c r="A1053" s="4">
        <v>1047</v>
      </c>
      <c r="C1053" s="105">
        <f>IF(male=0,VLOOKUP((($A$5:$A$1570/'Life tables'!$I$2)*2)+age,lifetable,13,1),IF(male=1,VLOOKUP((($A$5:$A$1570/'Life tables'!$I$2)*2)+age,lifetable,10,1),"error"))</f>
        <v>1.5755603186140554E-3</v>
      </c>
      <c r="F1053" s="96">
        <f t="shared" si="294"/>
        <v>51.498025695405261</v>
      </c>
      <c r="G1053" s="96">
        <f t="shared" si="306"/>
        <v>5.1730844605330946</v>
      </c>
      <c r="H1053" s="96">
        <f t="shared" si="295"/>
        <v>0.2954391728661358</v>
      </c>
      <c r="I1053" s="96">
        <f t="shared" si="296"/>
        <v>0.11837968248295495</v>
      </c>
      <c r="J1053" s="96">
        <f t="shared" si="307"/>
        <v>8.994074894108478E-2</v>
      </c>
      <c r="K1053" s="96">
        <f t="shared" si="297"/>
        <v>0.12370015980547573</v>
      </c>
      <c r="L1053" s="96">
        <f t="shared" si="298"/>
        <v>45.697481470776516</v>
      </c>
      <c r="M1053" s="96">
        <f t="shared" si="299"/>
        <v>283.66625755613921</v>
      </c>
      <c r="N1053" s="96">
        <f t="shared" si="308"/>
        <v>27.317675201767223</v>
      </c>
      <c r="O1053" s="96">
        <f t="shared" si="300"/>
        <v>0.65207007544795981</v>
      </c>
      <c r="P1053" s="96">
        <f t="shared" si="301"/>
        <v>0.65207007544795981</v>
      </c>
      <c r="Q1053" s="96">
        <f t="shared" si="309"/>
        <v>0.49202869565156204</v>
      </c>
      <c r="R1053" s="96">
        <f t="shared" si="292"/>
        <v>5.1115199608862079E-2</v>
      </c>
      <c r="S1053" s="96">
        <f t="shared" si="302"/>
        <v>254.50129830821564</v>
      </c>
      <c r="T1053" s="96">
        <f t="shared" si="303"/>
        <v>264.26446461297678</v>
      </c>
      <c r="U1053" s="96">
        <f t="shared" si="304"/>
        <v>401.32803693948739</v>
      </c>
      <c r="V1053" s="32">
        <f t="shared" si="305"/>
        <v>1000.0000000000016</v>
      </c>
      <c r="W1053" s="100">
        <f>IF(A1053=1,((cPH1_+cPHr+(cNES*L1053+(cNES+cOSEX)*G1053+(cNES+cEREX)*H1053+(cNES+cHOEX)*I1053+(cNES+cNES)*S1053+(cNES+cOSEX)*N1053+(cNES+cEREX)*O1053+(cNES+cHOEX)*P1053)))/(1+cDR)^(A$6:A$65537 + 0.5),(cPHr+(cNES*L1053+(cNES+cOSEX)*G1053+(cNES+cEREX)*H1053+(cNES+cHOEX)*I1053+(cNES+cNES)*S1053+(cNES+cOSEX)*N1053+(cNES+cEREX)*O1053+(cNES+cHOEX)*P1053))/(1+cDR)^(((cycle + 0.5)/('Life tables'!$I$2/2))))</f>
        <v>7753.5779068448537</v>
      </c>
      <c r="X1053" s="107">
        <f>((L1053+G1053+H1053+I1053+N1053+O1053+P1053+S1053)/('Life tables'!$I$2/2))/(1+oDR)^(((cycle + 0.5)/('Life tables'!$I$2/2)))</f>
        <v>7.0520901907056643</v>
      </c>
      <c r="Y1053" s="31">
        <f>((uNES*L1053+ uOCEX*G1053+uEREX*H1053+uHOEX*I1053+uNES*S1053+ uOCEX*N1053+uEREX*O1053+uHOEX*P1053)/('Life tables'!$I$2/2))/(1+oDR)^(((cycle + 0.5)/('Life tables'!$I$2/2)))</f>
        <v>4.6477482271480204</v>
      </c>
      <c r="Z1053" s="100">
        <f t="shared" si="293"/>
        <v>80582.818582966545</v>
      </c>
      <c r="AA1053" s="107">
        <f>((L1053+G1053+H1053+I1053+N1053+O1053+P1053+S1053)/('Life tables'!$I$2/2))</f>
        <v>12.826578439156146</v>
      </c>
      <c r="AB1053" s="31">
        <f>((uNES*L1053+ uOCEX*G1053+uEREX*H1053+uHOEX*I1053+uNES*S1053+ uOCEX*N1053+uEREX*O1053+uHOEX*P1053)/('Life tables'!$I$2/2))</f>
        <v>8.4534805410646161</v>
      </c>
    </row>
    <row r="1054" spans="1:28" x14ac:dyDescent="0.25">
      <c r="A1054" s="4">
        <v>1048</v>
      </c>
      <c r="C1054" s="105">
        <f>IF(male=0,VLOOKUP((($A$5:$A$1570/'Life tables'!$I$2)*2)+age,lifetable,13,1),IF(male=1,VLOOKUP((($A$5:$A$1570/'Life tables'!$I$2)*2)+age,lifetable,10,1),"error"))</f>
        <v>1.5755603186140554E-3</v>
      </c>
      <c r="F1054" s="96">
        <f t="shared" si="294"/>
        <v>51.381676948011723</v>
      </c>
      <c r="G1054" s="96">
        <f t="shared" si="306"/>
        <v>5.1613969853529014</v>
      </c>
      <c r="H1054" s="96">
        <f t="shared" si="295"/>
        <v>0.29477169140000603</v>
      </c>
      <c r="I1054" s="96">
        <f t="shared" si="296"/>
        <v>0.11811222897211161</v>
      </c>
      <c r="J1054" s="96">
        <f t="shared" si="307"/>
        <v>8.9737547103002191E-2</v>
      </c>
      <c r="K1054" s="96">
        <f t="shared" si="297"/>
        <v>0.12342068581688297</v>
      </c>
      <c r="L1054" s="96">
        <f t="shared" si="298"/>
        <v>45.594237809366817</v>
      </c>
      <c r="M1054" s="96">
        <f t="shared" si="299"/>
        <v>283.02582149952576</v>
      </c>
      <c r="N1054" s="96">
        <f t="shared" si="308"/>
        <v>27.255999821928981</v>
      </c>
      <c r="O1054" s="96">
        <f t="shared" si="300"/>
        <v>0.65059789052419292</v>
      </c>
      <c r="P1054" s="96">
        <f t="shared" si="301"/>
        <v>0.65059789052419292</v>
      </c>
      <c r="Q1054" s="96">
        <f t="shared" si="309"/>
        <v>0.49091783770074843</v>
      </c>
      <c r="R1054" s="96">
        <f t="shared" si="292"/>
        <v>5.0999796327722689E-2</v>
      </c>
      <c r="S1054" s="96">
        <f t="shared" si="302"/>
        <v>253.92670826251992</v>
      </c>
      <c r="T1054" s="96">
        <f t="shared" si="303"/>
        <v>264.84511999778056</v>
      </c>
      <c r="U1054" s="96">
        <f t="shared" si="304"/>
        <v>401.50245742163202</v>
      </c>
      <c r="V1054" s="32">
        <f t="shared" si="305"/>
        <v>1000.0000000000017</v>
      </c>
      <c r="W1054" s="100">
        <f>IF(A1054=1,((cPH1_+cPHr+(cNES*L1054+(cNES+cOSEX)*G1054+(cNES+cEREX)*H1054+(cNES+cHOEX)*I1054+(cNES+cNES)*S1054+(cNES+cOSEX)*N1054+(cNES+cEREX)*O1054+(cNES+cHOEX)*P1054)))/(1+cDR)^(A$6:A$65537 + 0.5),(cPHr+(cNES*L1054+(cNES+cOSEX)*G1054+(cNES+cEREX)*H1054+(cNES+cHOEX)*I1054+(cNES+cNES)*S1054+(cNES+cOSEX)*N1054+(cNES+cEREX)*O1054+(cNES+cHOEX)*P1054))/(1+cDR)^(((cycle + 0.5)/('Life tables'!$I$2/2))))</f>
        <v>7718.8061922402458</v>
      </c>
      <c r="X1054" s="107">
        <f>((L1054+G1054+H1054+I1054+N1054+O1054+P1054+S1054)/('Life tables'!$I$2/2))/(1+oDR)^(((cycle + 0.5)/('Life tables'!$I$2/2)))</f>
        <v>7.0321499201303563</v>
      </c>
      <c r="Y1054" s="31">
        <f>((uNES*L1054+ uOCEX*G1054+uEREX*H1054+uHOEX*I1054+uNES*S1054+ uOCEX*N1054+uEREX*O1054+uHOEX*P1054)/('Life tables'!$I$2/2))/(1+oDR)^(((cycle + 0.5)/('Life tables'!$I$2/2)))</f>
        <v>4.6346064007461392</v>
      </c>
      <c r="Z1054" s="100">
        <f t="shared" si="293"/>
        <v>80400.92968486945</v>
      </c>
      <c r="AA1054" s="107">
        <f>((L1054+G1054+H1054+I1054+N1054+O1054+P1054+S1054)/('Life tables'!$I$2/2))</f>
        <v>12.797616648885626</v>
      </c>
      <c r="AB1054" s="31">
        <f>((uNES*L1054+ uOCEX*G1054+uEREX*H1054+uHOEX*I1054+uNES*S1054+ uOCEX*N1054+uEREX*O1054+uHOEX*P1054)/('Life tables'!$I$2/2))</f>
        <v>8.4343929962916953</v>
      </c>
    </row>
    <row r="1055" spans="1:28" x14ac:dyDescent="0.25">
      <c r="A1055" s="4">
        <v>1049</v>
      </c>
      <c r="C1055" s="105">
        <f>IF(male=0,VLOOKUP((($A$5:$A$1570/'Life tables'!$I$2)*2)+age,lifetable,13,1),IF(male=1,VLOOKUP((($A$5:$A$1570/'Life tables'!$I$2)*2)+age,lifetable,10,1),"error"))</f>
        <v>1.5755603186140554E-3</v>
      </c>
      <c r="F1055" s="96">
        <f t="shared" si="294"/>
        <v>51.265594243063646</v>
      </c>
      <c r="G1055" s="96">
        <f t="shared" si="306"/>
        <v>5.149736234693151</v>
      </c>
      <c r="H1055" s="96">
        <f t="shared" si="295"/>
        <v>0.29410573619355268</v>
      </c>
      <c r="I1055" s="96">
        <f t="shared" si="296"/>
        <v>0.11784538701908617</v>
      </c>
      <c r="J1055" s="96">
        <f t="shared" si="307"/>
        <v>8.9534809905194065E-2</v>
      </c>
      <c r="K1055" s="96">
        <f t="shared" si="297"/>
        <v>0.12314185087207051</v>
      </c>
      <c r="L1055" s="96">
        <f t="shared" si="298"/>
        <v>45.491230224380594</v>
      </c>
      <c r="M1055" s="96">
        <f t="shared" si="299"/>
        <v>282.38682833752546</v>
      </c>
      <c r="N1055" s="96">
        <f t="shared" si="308"/>
        <v>27.194463395968203</v>
      </c>
      <c r="O1055" s="96">
        <f t="shared" si="300"/>
        <v>0.64912902241507775</v>
      </c>
      <c r="P1055" s="96">
        <f t="shared" si="301"/>
        <v>0.64912902241507775</v>
      </c>
      <c r="Q1055" s="96">
        <f t="shared" si="309"/>
        <v>0.48980948249933004</v>
      </c>
      <c r="R1055" s="96">
        <f t="shared" si="292"/>
        <v>5.0884653048766153E-2</v>
      </c>
      <c r="S1055" s="96">
        <f t="shared" si="302"/>
        <v>253.35341276117902</v>
      </c>
      <c r="T1055" s="96">
        <f t="shared" si="303"/>
        <v>265.42446429018509</v>
      </c>
      <c r="U1055" s="96">
        <f t="shared" si="304"/>
        <v>401.67648392555287</v>
      </c>
      <c r="V1055" s="32">
        <f t="shared" si="305"/>
        <v>1000.0000000000018</v>
      </c>
      <c r="W1055" s="100">
        <f>IF(A1055=1,((cPH1_+cPHr+(cNES*L1055+(cNES+cOSEX)*G1055+(cNES+cEREX)*H1055+(cNES+cHOEX)*I1055+(cNES+cNES)*S1055+(cNES+cOSEX)*N1055+(cNES+cEREX)*O1055+(cNES+cHOEX)*P1055)))/(1+cDR)^(A$6:A$65537 + 0.5),(cPHr+(cNES*L1055+(cNES+cOSEX)*G1055+(cNES+cEREX)*H1055+(cNES+cHOEX)*I1055+(cNES+cNES)*S1055+(cNES+cOSEX)*N1055+(cNES+cEREX)*O1055+(cNES+cHOEX)*P1055))/(1+cDR)^(((cycle + 0.5)/('Life tables'!$I$2/2))))</f>
        <v>7684.1904008897363</v>
      </c>
      <c r="X1055" s="107">
        <f>((L1055+G1055+H1055+I1055+N1055+O1055+P1055+S1055)/('Life tables'!$I$2/2))/(1+oDR)^(((cycle + 0.5)/('Life tables'!$I$2/2)))</f>
        <v>7.0122660351192794</v>
      </c>
      <c r="Y1055" s="31">
        <f>((uNES*L1055+ uOCEX*G1055+uEREX*H1055+uHOEX*I1055+uNES*S1055+ uOCEX*N1055+uEREX*O1055+uHOEX*P1055)/('Life tables'!$I$2/2))/(1+oDR)^(((cycle + 0.5)/('Life tables'!$I$2/2)))</f>
        <v>4.6215017357066905</v>
      </c>
      <c r="Z1055" s="100">
        <f t="shared" si="293"/>
        <v>80219.451193623085</v>
      </c>
      <c r="AA1055" s="107">
        <f>((L1055+G1055+H1055+I1055+N1055+O1055+P1055+S1055)/('Life tables'!$I$2/2))</f>
        <v>12.768720258530452</v>
      </c>
      <c r="AB1055" s="31">
        <f>((uNES*L1055+ uOCEX*G1055+uEREX*H1055+uHOEX*I1055+uNES*S1055+ uOCEX*N1055+uEREX*O1055+uHOEX*P1055)/('Life tables'!$I$2/2))</f>
        <v>8.4153485538070996</v>
      </c>
    </row>
    <row r="1056" spans="1:28" x14ac:dyDescent="0.25">
      <c r="A1056" s="4">
        <v>1050</v>
      </c>
      <c r="C1056" s="105">
        <f>IF(male=0,VLOOKUP((($A$5:$A$1570/'Life tables'!$I$2)*2)+age,lifetable,13,1),IF(male=1,VLOOKUP((($A$5:$A$1570/'Life tables'!$I$2)*2)+age,lifetable,10,1),"error"))</f>
        <v>1.5755603186140554E-3</v>
      </c>
      <c r="F1056" s="96">
        <f t="shared" si="294"/>
        <v>51.149776819248068</v>
      </c>
      <c r="G1056" s="96">
        <f t="shared" si="306"/>
        <v>5.1381021320783633</v>
      </c>
      <c r="H1056" s="96">
        <f t="shared" si="295"/>
        <v>0.29344130287919717</v>
      </c>
      <c r="I1056" s="96">
        <f t="shared" si="296"/>
        <v>0.11757915487383123</v>
      </c>
      <c r="J1056" s="96">
        <f t="shared" si="307"/>
        <v>8.9332536018035508E-2</v>
      </c>
      <c r="K1056" s="96">
        <f t="shared" si="297"/>
        <v>0.12286365314233649</v>
      </c>
      <c r="L1056" s="96">
        <f t="shared" si="298"/>
        <v>45.388458040256303</v>
      </c>
      <c r="M1056" s="96">
        <f t="shared" si="299"/>
        <v>281.74927496501573</v>
      </c>
      <c r="N1056" s="96">
        <f t="shared" si="308"/>
        <v>27.133065624854854</v>
      </c>
      <c r="O1056" s="96">
        <f t="shared" si="300"/>
        <v>0.64766346398279839</v>
      </c>
      <c r="P1056" s="96">
        <f t="shared" si="301"/>
        <v>0.64766346398279839</v>
      </c>
      <c r="Q1056" s="96">
        <f t="shared" si="309"/>
        <v>0.48870362466136652</v>
      </c>
      <c r="R1056" s="96">
        <f t="shared" si="292"/>
        <v>5.0769769212465357E-2</v>
      </c>
      <c r="S1056" s="96">
        <f t="shared" si="302"/>
        <v>252.78140901832145</v>
      </c>
      <c r="T1056" s="96">
        <f t="shared" si="303"/>
        <v>266.00250045086449</v>
      </c>
      <c r="U1056" s="96">
        <f t="shared" si="304"/>
        <v>401.85011734790766</v>
      </c>
      <c r="V1056" s="32">
        <f t="shared" si="305"/>
        <v>1000.0000000000016</v>
      </c>
      <c r="W1056" s="100">
        <f>IF(A1056=1,((cPH1_+cPHr+(cNES*L1056+(cNES+cOSEX)*G1056+(cNES+cEREX)*H1056+(cNES+cHOEX)*I1056+(cNES+cNES)*S1056+(cNES+cOSEX)*N1056+(cNES+cEREX)*O1056+(cNES+cHOEX)*P1056)))/(1+cDR)^(A$6:A$65537 + 0.5),(cPHr+(cNES*L1056+(cNES+cOSEX)*G1056+(cNES+cEREX)*H1056+(cNES+cHOEX)*I1056+(cNES+cNES)*S1056+(cNES+cOSEX)*N1056+(cNES+cEREX)*O1056+(cNES+cHOEX)*P1056))/(1+cDR)^(((cycle + 0.5)/('Life tables'!$I$2/2))))</f>
        <v>7649.729834896636</v>
      </c>
      <c r="X1056" s="107">
        <f>((L1056+G1056+H1056+I1056+N1056+O1056+P1056+S1056)/('Life tables'!$I$2/2))/(1+oDR)^(((cycle + 0.5)/('Life tables'!$I$2/2)))</f>
        <v>6.9924383760797983</v>
      </c>
      <c r="Y1056" s="31">
        <f>((uNES*L1056+ uOCEX*G1056+uEREX*H1056+uHOEX*I1056+uNES*S1056+ uOCEX*N1056+uEREX*O1056+uHOEX*P1056)/('Life tables'!$I$2/2))/(1+oDR)^(((cycle + 0.5)/('Life tables'!$I$2/2)))</f>
        <v>4.6084341268529441</v>
      </c>
      <c r="Z1056" s="100">
        <f t="shared" si="293"/>
        <v>80038.382196413062</v>
      </c>
      <c r="AA1056" s="107">
        <f>((L1056+G1056+H1056+I1056+N1056+O1056+P1056+S1056)/('Life tables'!$I$2/2))</f>
        <v>12.739889120138296</v>
      </c>
      <c r="AB1056" s="31">
        <f>((uNES*L1056+ uOCEX*G1056+uEREX*H1056+uHOEX*I1056+uNES*S1056+ uOCEX*N1056+uEREX*O1056+uHOEX*P1056)/('Life tables'!$I$2/2))</f>
        <v>8.3963471161090482</v>
      </c>
    </row>
    <row r="1057" spans="1:28" x14ac:dyDescent="0.25">
      <c r="A1057" s="4">
        <v>1051</v>
      </c>
      <c r="C1057" s="105">
        <f>IF(male=0,VLOOKUP((($A$5:$A$1570/'Life tables'!$I$2)*2)+age,lifetable,13,1),IF(male=1,VLOOKUP((($A$5:$A$1570/'Life tables'!$I$2)*2)+age,lifetable,10,1),"error"))</f>
        <v>1.5755603186140554E-3</v>
      </c>
      <c r="F1057" s="96">
        <f t="shared" si="294"/>
        <v>51.034223924708201</v>
      </c>
      <c r="G1057" s="96">
        <f t="shared" si="306"/>
        <v>5.1264946019829489</v>
      </c>
      <c r="H1057" s="96">
        <f t="shared" si="295"/>
        <v>0.29277838714361021</v>
      </c>
      <c r="I1057" s="96">
        <f t="shared" si="296"/>
        <v>0.11731353080803648</v>
      </c>
      <c r="J1057" s="96">
        <f t="shared" si="307"/>
        <v>8.913072412841673E-2</v>
      </c>
      <c r="K1057" s="96">
        <f t="shared" si="297"/>
        <v>0.12258609082169317</v>
      </c>
      <c r="L1057" s="96">
        <f t="shared" si="298"/>
        <v>45.285920589823498</v>
      </c>
      <c r="M1057" s="96">
        <f t="shared" si="299"/>
        <v>281.1131582765214</v>
      </c>
      <c r="N1057" s="96">
        <f t="shared" si="308"/>
        <v>27.071806209524947</v>
      </c>
      <c r="O1057" s="96">
        <f t="shared" si="300"/>
        <v>0.6462012080887285</v>
      </c>
      <c r="P1057" s="96">
        <f t="shared" si="301"/>
        <v>0.6462012080887285</v>
      </c>
      <c r="Q1057" s="96">
        <f t="shared" si="309"/>
        <v>0.48760025880030666</v>
      </c>
      <c r="R1057" s="96">
        <f t="shared" si="292"/>
        <v>5.0655144259229665E-2</v>
      </c>
      <c r="S1057" s="96">
        <f t="shared" si="302"/>
        <v>252.21069424775945</v>
      </c>
      <c r="T1057" s="96">
        <f t="shared" si="303"/>
        <v>266.57923143379321</v>
      </c>
      <c r="U1057" s="96">
        <f t="shared" si="304"/>
        <v>402.02335858298858</v>
      </c>
      <c r="V1057" s="32">
        <f t="shared" si="305"/>
        <v>1000.0000000000018</v>
      </c>
      <c r="W1057" s="100">
        <f>IF(A1057=1,((cPH1_+cPHr+(cNES*L1057+(cNES+cOSEX)*G1057+(cNES+cEREX)*H1057+(cNES+cHOEX)*I1057+(cNES+cNES)*S1057+(cNES+cOSEX)*N1057+(cNES+cEREX)*O1057+(cNES+cHOEX)*P1057)))/(1+cDR)^(A$6:A$65537 + 0.5),(cPHr+(cNES*L1057+(cNES+cOSEX)*G1057+(cNES+cEREX)*H1057+(cNES+cHOEX)*I1057+(cNES+cNES)*S1057+(cNES+cOSEX)*N1057+(cNES+cEREX)*O1057+(cNES+cHOEX)*P1057))/(1+cDR)^(((cycle + 0.5)/('Life tables'!$I$2/2))))</f>
        <v>7615.42379942155</v>
      </c>
      <c r="X1057" s="107">
        <f>((L1057+G1057+H1057+I1057+N1057+O1057+P1057+S1057)/('Life tables'!$I$2/2))/(1+oDR)^(((cycle + 0.5)/('Life tables'!$I$2/2)))</f>
        <v>6.9726667838782914</v>
      </c>
      <c r="Y1057" s="31">
        <f>((uNES*L1057+ uOCEX*G1057+uEREX*H1057+uHOEX*I1057+uNES*S1057+ uOCEX*N1057+uEREX*O1057+uHOEX*P1057)/('Life tables'!$I$2/2))/(1+oDR)^(((cycle + 0.5)/('Life tables'!$I$2/2)))</f>
        <v>4.5954034693104777</v>
      </c>
      <c r="Z1057" s="100">
        <f t="shared" si="293"/>
        <v>79857.721781818138</v>
      </c>
      <c r="AA1057" s="107">
        <f>((L1057+G1057+H1057+I1057+N1057+O1057+P1057+S1057)/('Life tables'!$I$2/2))</f>
        <v>12.711123086104532</v>
      </c>
      <c r="AB1057" s="31">
        <f>((uNES*L1057+ uOCEX*G1057+uEREX*H1057+uHOEX*I1057+uNES*S1057+ uOCEX*N1057+uEREX*O1057+uHOEX*P1057)/('Life tables'!$I$2/2))</f>
        <v>8.3773885859245549</v>
      </c>
    </row>
    <row r="1058" spans="1:28" x14ac:dyDescent="0.25">
      <c r="A1058" s="4">
        <v>1052</v>
      </c>
      <c r="C1058" s="105">
        <f>IF(male=0,VLOOKUP((($A$5:$A$1570/'Life tables'!$I$2)*2)+age,lifetable,13,1),IF(male=1,VLOOKUP((($A$5:$A$1570/'Life tables'!$I$2)*2)+age,lifetable,10,1),"error"))</f>
        <v>1.5755603186140554E-3</v>
      </c>
      <c r="F1058" s="96">
        <f t="shared" si="294"/>
        <v>50.918934816649383</v>
      </c>
      <c r="G1058" s="96">
        <f t="shared" si="306"/>
        <v>5.1149135697916313</v>
      </c>
      <c r="H1058" s="96">
        <f t="shared" si="295"/>
        <v>0.29211698472545089</v>
      </c>
      <c r="I1058" s="96">
        <f t="shared" si="296"/>
        <v>0.11704851311422297</v>
      </c>
      <c r="J1058" s="96">
        <f t="shared" si="307"/>
        <v>8.892937293905484E-2</v>
      </c>
      <c r="K1058" s="96">
        <f t="shared" si="297"/>
        <v>0.12230916212592029</v>
      </c>
      <c r="L1058" s="96">
        <f t="shared" si="298"/>
        <v>45.183617213953106</v>
      </c>
      <c r="M1058" s="96">
        <f t="shared" si="299"/>
        <v>280.47847516657055</v>
      </c>
      <c r="N1058" s="96">
        <f t="shared" si="308"/>
        <v>27.01068485091481</v>
      </c>
      <c r="O1058" s="96">
        <f t="shared" si="300"/>
        <v>0.64474224759424925</v>
      </c>
      <c r="P1058" s="96">
        <f t="shared" si="301"/>
        <v>0.64474224759424925</v>
      </c>
      <c r="Q1058" s="96">
        <f t="shared" si="309"/>
        <v>0.48649937952960454</v>
      </c>
      <c r="R1058" s="96">
        <f t="shared" si="292"/>
        <v>5.0540777629469021E-2</v>
      </c>
      <c r="S1058" s="96">
        <f t="shared" si="302"/>
        <v>251.64126566330816</v>
      </c>
      <c r="T1058" s="96">
        <f t="shared" si="303"/>
        <v>267.15466018626188</v>
      </c>
      <c r="U1058" s="96">
        <f t="shared" si="304"/>
        <v>402.19620852274397</v>
      </c>
      <c r="V1058" s="32">
        <f t="shared" si="305"/>
        <v>1000.0000000000018</v>
      </c>
      <c r="W1058" s="100">
        <f>IF(A1058=1,((cPH1_+cPHr+(cNES*L1058+(cNES+cOSEX)*G1058+(cNES+cEREX)*H1058+(cNES+cHOEX)*I1058+(cNES+cNES)*S1058+(cNES+cOSEX)*N1058+(cNES+cEREX)*O1058+(cNES+cHOEX)*P1058)))/(1+cDR)^(A$6:A$65537 + 0.5),(cPHr+(cNES*L1058+(cNES+cOSEX)*G1058+(cNES+cEREX)*H1058+(cNES+cHOEX)*I1058+(cNES+cNES)*S1058+(cNES+cOSEX)*N1058+(cNES+cEREX)*O1058+(cNES+cHOEX)*P1058))/(1+cDR)^(((cycle + 0.5)/('Life tables'!$I$2/2))))</f>
        <v>7581.271602672351</v>
      </c>
      <c r="X1058" s="107">
        <f>((L1058+G1058+H1058+I1058+N1058+O1058+P1058+S1058)/('Life tables'!$I$2/2))/(1+oDR)^(((cycle + 0.5)/('Life tables'!$I$2/2)))</f>
        <v>6.9529510998384643</v>
      </c>
      <c r="Y1058" s="31">
        <f>((uNES*L1058+ uOCEX*G1058+uEREX*H1058+uHOEX*I1058+uNES*S1058+ uOCEX*N1058+uEREX*O1058+uHOEX*P1058)/('Life tables'!$I$2/2))/(1+oDR)^(((cycle + 0.5)/('Life tables'!$I$2/2)))</f>
        <v>4.5824096585060818</v>
      </c>
      <c r="Z1058" s="100">
        <f t="shared" si="293"/>
        <v>79677.469039839634</v>
      </c>
      <c r="AA1058" s="107">
        <f>((L1058+G1058+H1058+I1058+N1058+O1058+P1058+S1058)/('Life tables'!$I$2/2))</f>
        <v>12.682422009170795</v>
      </c>
      <c r="AB1058" s="31">
        <f>((uNES*L1058+ uOCEX*G1058+uEREX*H1058+uHOEX*I1058+uNES*S1058+ uOCEX*N1058+uEREX*O1058+uHOEX*P1058)/('Life tables'!$I$2/2))</f>
        <v>8.3584728662085013</v>
      </c>
    </row>
    <row r="1059" spans="1:28" x14ac:dyDescent="0.25">
      <c r="A1059" s="4">
        <v>1053</v>
      </c>
      <c r="C1059" s="105">
        <f>IF(male=0,VLOOKUP((($A$5:$A$1570/'Life tables'!$I$2)*2)+age,lifetable,13,1),IF(male=1,VLOOKUP((($A$5:$A$1570/'Life tables'!$I$2)*2)+age,lifetable,10,1),"error"))</f>
        <v>1.5755603186140554E-3</v>
      </c>
      <c r="F1059" s="96">
        <f t="shared" si="294"/>
        <v>50.803908760963829</v>
      </c>
      <c r="G1059" s="96">
        <f t="shared" si="306"/>
        <v>5.1033589617617467</v>
      </c>
      <c r="H1059" s="96">
        <f t="shared" si="295"/>
        <v>0.29145709141321413</v>
      </c>
      <c r="I1059" s="96">
        <f t="shared" si="296"/>
        <v>0.11678410010488041</v>
      </c>
      <c r="J1059" s="96">
        <f t="shared" si="307"/>
        <v>8.8728481167838436E-2</v>
      </c>
      <c r="K1059" s="96">
        <f t="shared" si="297"/>
        <v>0.12203286529166385</v>
      </c>
      <c r="L1059" s="96">
        <f t="shared" si="298"/>
        <v>45.081547261224486</v>
      </c>
      <c r="M1059" s="96">
        <f t="shared" si="299"/>
        <v>279.84522253003206</v>
      </c>
      <c r="N1059" s="96">
        <f t="shared" si="308"/>
        <v>26.949701249993584</v>
      </c>
      <c r="O1059" s="96">
        <f t="shared" si="300"/>
        <v>0.643286575361525</v>
      </c>
      <c r="P1059" s="96">
        <f t="shared" si="301"/>
        <v>0.643286575361525</v>
      </c>
      <c r="Q1059" s="96">
        <f t="shared" si="309"/>
        <v>0.48540098146330557</v>
      </c>
      <c r="R1059" s="96">
        <f t="shared" si="292"/>
        <v>5.0426668763654779E-2</v>
      </c>
      <c r="S1059" s="96">
        <f t="shared" si="302"/>
        <v>251.07312047908846</v>
      </c>
      <c r="T1059" s="96">
        <f t="shared" si="303"/>
        <v>267.72878964889304</v>
      </c>
      <c r="U1059" s="96">
        <f t="shared" si="304"/>
        <v>402.36866805679927</v>
      </c>
      <c r="V1059" s="32">
        <f t="shared" si="305"/>
        <v>1000.0000000000017</v>
      </c>
      <c r="W1059" s="100">
        <f>IF(A1059=1,((cPH1_+cPHr+(cNES*L1059+(cNES+cOSEX)*G1059+(cNES+cEREX)*H1059+(cNES+cHOEX)*I1059+(cNES+cNES)*S1059+(cNES+cOSEX)*N1059+(cNES+cEREX)*O1059+(cNES+cHOEX)*P1059)))/(1+cDR)^(A$6:A$65537 + 0.5),(cPHr+(cNES*L1059+(cNES+cOSEX)*G1059+(cNES+cEREX)*H1059+(cNES+cHOEX)*I1059+(cNES+cNES)*S1059+(cNES+cOSEX)*N1059+(cNES+cEREX)*O1059+(cNES+cHOEX)*P1059))/(1+cDR)^(((cycle + 0.5)/('Life tables'!$I$2/2))))</f>
        <v>7547.2725558939756</v>
      </c>
      <c r="X1059" s="107">
        <f>((L1059+G1059+H1059+I1059+N1059+O1059+P1059+S1059)/('Life tables'!$I$2/2))/(1+oDR)^(((cycle + 0.5)/('Life tables'!$I$2/2)))</f>
        <v>6.9332911657397087</v>
      </c>
      <c r="Y1059" s="31">
        <f>((uNES*L1059+ uOCEX*G1059+uEREX*H1059+uHOEX*I1059+uNES*S1059+ uOCEX*N1059+uEREX*O1059+uHOEX*P1059)/('Life tables'!$I$2/2))/(1+oDR)^(((cycle + 0.5)/('Life tables'!$I$2/2)))</f>
        <v>4.5694525901666712</v>
      </c>
      <c r="Z1059" s="100">
        <f t="shared" si="293"/>
        <v>79497.623061928534</v>
      </c>
      <c r="AA1059" s="107">
        <f>((L1059+G1059+H1059+I1059+N1059+O1059+P1059+S1059)/('Life tables'!$I$2/2))</f>
        <v>12.653785742423588</v>
      </c>
      <c r="AB1059" s="31">
        <f>((uNES*L1059+ uOCEX*G1059+uEREX*H1059+uHOEX*I1059+uNES*S1059+ uOCEX*N1059+uEREX*O1059+uHOEX*P1059)/('Life tables'!$I$2/2))</f>
        <v>8.3395998601427088</v>
      </c>
    </row>
    <row r="1060" spans="1:28" x14ac:dyDescent="0.25">
      <c r="A1060" s="4">
        <v>1054</v>
      </c>
      <c r="C1060" s="105">
        <f>IF(male=0,VLOOKUP((($A$5:$A$1570/'Life tables'!$I$2)*2)+age,lifetable,13,1),IF(male=1,VLOOKUP((($A$5:$A$1570/'Life tables'!$I$2)*2)+age,lifetable,10,1),"error"))</f>
        <v>1.5755603186140554E-3</v>
      </c>
      <c r="F1060" s="96">
        <f t="shared" si="294"/>
        <v>50.689145031873302</v>
      </c>
      <c r="G1060" s="96">
        <f t="shared" si="306"/>
        <v>5.0918307049873519</v>
      </c>
      <c r="H1060" s="96">
        <f t="shared" si="295"/>
        <v>0.29079870304318073</v>
      </c>
      <c r="I1060" s="96">
        <f t="shared" si="296"/>
        <v>0.11652029011164587</v>
      </c>
      <c r="J1060" s="96">
        <f t="shared" si="307"/>
        <v>8.8528047547203628E-2</v>
      </c>
      <c r="K1060" s="96">
        <f t="shared" si="297"/>
        <v>0.12175719857557775</v>
      </c>
      <c r="L1060" s="96">
        <f t="shared" si="298"/>
        <v>44.979710087608339</v>
      </c>
      <c r="M1060" s="96">
        <f t="shared" si="299"/>
        <v>279.2133972624361</v>
      </c>
      <c r="N1060" s="96">
        <f t="shared" si="308"/>
        <v>26.8888551077941</v>
      </c>
      <c r="O1060" s="96">
        <f t="shared" si="300"/>
        <v>0.64183418425424044</v>
      </c>
      <c r="P1060" s="96">
        <f t="shared" si="301"/>
        <v>0.64183418425424044</v>
      </c>
      <c r="Q1060" s="96">
        <f t="shared" si="309"/>
        <v>0.484305059216602</v>
      </c>
      <c r="R1060" s="96">
        <f t="shared" si="292"/>
        <v>5.0312817102377443E-2</v>
      </c>
      <c r="S1060" s="96">
        <f t="shared" si="302"/>
        <v>250.50625590981454</v>
      </c>
      <c r="T1060" s="96">
        <f t="shared" si="303"/>
        <v>268.30162275565687</v>
      </c>
      <c r="U1060" s="96">
        <f t="shared" si="304"/>
        <v>402.54073807247721</v>
      </c>
      <c r="V1060" s="32">
        <f t="shared" si="305"/>
        <v>1000.0000000000017</v>
      </c>
      <c r="W1060" s="100">
        <f>IF(A1060=1,((cPH1_+cPHr+(cNES*L1060+(cNES+cOSEX)*G1060+(cNES+cEREX)*H1060+(cNES+cHOEX)*I1060+(cNES+cNES)*S1060+(cNES+cOSEX)*N1060+(cNES+cEREX)*O1060+(cNES+cHOEX)*P1060)))/(1+cDR)^(A$6:A$65537 + 0.5),(cPHr+(cNES*L1060+(cNES+cOSEX)*G1060+(cNES+cEREX)*H1060+(cNES+cHOEX)*I1060+(cNES+cNES)*S1060+(cNES+cOSEX)*N1060+(cNES+cEREX)*O1060+(cNES+cHOEX)*P1060))/(1+cDR)^(((cycle + 0.5)/('Life tables'!$I$2/2))))</f>
        <v>7513.425973358143</v>
      </c>
      <c r="X1060" s="107">
        <f>((L1060+G1060+H1060+I1060+N1060+O1060+P1060+S1060)/('Life tables'!$I$2/2))/(1+oDR)^(((cycle + 0.5)/('Life tables'!$I$2/2)))</f>
        <v>6.913686823815465</v>
      </c>
      <c r="Y1060" s="31">
        <f>((uNES*L1060+ uOCEX*G1060+uEREX*H1060+uHOEX*I1060+uNES*S1060+ uOCEX*N1060+uEREX*O1060+uHOEX*P1060)/('Life tables'!$I$2/2))/(1+oDR)^(((cycle + 0.5)/('Life tables'!$I$2/2)))</f>
        <v>4.5565321603182252</v>
      </c>
      <c r="Z1060" s="100">
        <f t="shared" si="293"/>
        <v>79318.182941011575</v>
      </c>
      <c r="AA1060" s="107">
        <f>((L1060+G1060+H1060+I1060+N1060+O1060+P1060+S1060)/('Life tables'!$I$2/2))</f>
        <v>12.625214139292892</v>
      </c>
      <c r="AB1060" s="31">
        <f>((uNES*L1060+ uOCEX*G1060+uEREX*H1060+uHOEX*I1060+uNES*S1060+ uOCEX*N1060+uEREX*O1060+uHOEX*P1060)/('Life tables'!$I$2/2))</f>
        <v>8.3207694711350602</v>
      </c>
    </row>
    <row r="1061" spans="1:28" x14ac:dyDescent="0.25">
      <c r="A1061" s="4">
        <v>1055</v>
      </c>
      <c r="C1061" s="105">
        <f>IF(male=0,VLOOKUP((($A$5:$A$1570/'Life tables'!$I$2)*2)+age,lifetable,13,1),IF(male=1,VLOOKUP((($A$5:$A$1570/'Life tables'!$I$2)*2)+age,lifetable,10,1),"error"))</f>
        <v>1.5755603186140554E-3</v>
      </c>
      <c r="F1061" s="96">
        <f t="shared" si="294"/>
        <v>50.574642911588889</v>
      </c>
      <c r="G1061" s="96">
        <f t="shared" si="306"/>
        <v>5.080328727365047</v>
      </c>
      <c r="H1061" s="96">
        <f t="shared" si="295"/>
        <v>0.29014181549746526</v>
      </c>
      <c r="I1061" s="96">
        <f t="shared" si="296"/>
        <v>0.11625708148452168</v>
      </c>
      <c r="J1061" s="96">
        <f t="shared" si="307"/>
        <v>8.8328070823539828E-2</v>
      </c>
      <c r="K1061" s="96">
        <f t="shared" si="297"/>
        <v>0.12148216025350649</v>
      </c>
      <c r="L1061" s="96">
        <f t="shared" si="298"/>
        <v>44.878105056164806</v>
      </c>
      <c r="M1061" s="96">
        <f t="shared" si="299"/>
        <v>278.58299626027883</v>
      </c>
      <c r="N1061" s="96">
        <f t="shared" si="308"/>
        <v>26.828146125442217</v>
      </c>
      <c r="O1061" s="96">
        <f t="shared" si="300"/>
        <v>0.64038506713830079</v>
      </c>
      <c r="P1061" s="96">
        <f t="shared" si="301"/>
        <v>0.64038506713830079</v>
      </c>
      <c r="Q1061" s="96">
        <f t="shared" si="309"/>
        <v>0.48321160740636154</v>
      </c>
      <c r="R1061" s="96">
        <f t="shared" si="292"/>
        <v>5.019922208640161E-2</v>
      </c>
      <c r="S1061" s="96">
        <f t="shared" si="302"/>
        <v>249.94066917106724</v>
      </c>
      <c r="T1061" s="96">
        <f t="shared" si="303"/>
        <v>268.87316243388676</v>
      </c>
      <c r="U1061" s="96">
        <f t="shared" si="304"/>
        <v>402.71241945481711</v>
      </c>
      <c r="V1061" s="32">
        <f t="shared" si="305"/>
        <v>1000.0000000000018</v>
      </c>
      <c r="W1061" s="100">
        <f>IF(A1061=1,((cPH1_+cPHr+(cNES*L1061+(cNES+cOSEX)*G1061+(cNES+cEREX)*H1061+(cNES+cHOEX)*I1061+(cNES+cNES)*S1061+(cNES+cOSEX)*N1061+(cNES+cEREX)*O1061+(cNES+cHOEX)*P1061)))/(1+cDR)^(A$6:A$65537 + 0.5),(cPHr+(cNES*L1061+(cNES+cOSEX)*G1061+(cNES+cEREX)*H1061+(cNES+cHOEX)*I1061+(cNES+cNES)*S1061+(cNES+cOSEX)*N1061+(cNES+cEREX)*O1061+(cNES+cHOEX)*P1061))/(1+cDR)^(((cycle + 0.5)/('Life tables'!$I$2/2))))</f>
        <v>7479.7311723528874</v>
      </c>
      <c r="X1061" s="107">
        <f>((L1061+G1061+H1061+I1061+N1061+O1061+P1061+S1061)/('Life tables'!$I$2/2))/(1+oDR)^(((cycle + 0.5)/('Life tables'!$I$2/2)))</f>
        <v>6.8941379167516192</v>
      </c>
      <c r="Y1061" s="31">
        <f>((uNES*L1061+ uOCEX*G1061+uEREX*H1061+uHOEX*I1061+uNES*S1061+ uOCEX*N1061+uEREX*O1061+uHOEX*P1061)/('Life tables'!$I$2/2))/(1+oDR)^(((cycle + 0.5)/('Life tables'!$I$2/2)))</f>
        <v>4.5436482652847392</v>
      </c>
      <c r="Z1061" s="100">
        <f t="shared" si="293"/>
        <v>79139.147771515491</v>
      </c>
      <c r="AA1061" s="107">
        <f>((L1061+G1061+H1061+I1061+N1061+O1061+P1061+S1061)/('Life tables'!$I$2/2))</f>
        <v>12.596707053550835</v>
      </c>
      <c r="AB1061" s="31">
        <f>((uNES*L1061+ uOCEX*G1061+uEREX*H1061+uHOEX*I1061+uNES*S1061+ uOCEX*N1061+uEREX*O1061+uHOEX*P1061)/('Life tables'!$I$2/2))</f>
        <v>8.3019816028186284</v>
      </c>
    </row>
    <row r="1062" spans="1:28" x14ac:dyDescent="0.25">
      <c r="A1062" s="4">
        <v>1056</v>
      </c>
      <c r="C1062" s="105">
        <f>IF(male=0,VLOOKUP((($A$5:$A$1570/'Life tables'!$I$2)*2)+age,lifetable,13,1),IF(male=1,VLOOKUP((($A$5:$A$1570/'Life tables'!$I$2)*2)+age,lifetable,10,1),"error"))</f>
        <v>1.5755603186140554E-3</v>
      </c>
      <c r="F1062" s="96">
        <f t="shared" si="294"/>
        <v>50.460401689987016</v>
      </c>
      <c r="G1062" s="96">
        <f t="shared" si="306"/>
        <v>5.0688529575614352</v>
      </c>
      <c r="H1062" s="96">
        <f t="shared" si="295"/>
        <v>0.28948642470215785</v>
      </c>
      <c r="I1062" s="96">
        <f t="shared" si="296"/>
        <v>0.11599447259113063</v>
      </c>
      <c r="J1062" s="96">
        <f t="shared" si="307"/>
        <v>8.8128549756623792E-2</v>
      </c>
      <c r="K1062" s="96">
        <f t="shared" si="297"/>
        <v>0.12120774861970698</v>
      </c>
      <c r="L1062" s="96">
        <f t="shared" si="298"/>
        <v>44.77673153675596</v>
      </c>
      <c r="M1062" s="96">
        <f t="shared" si="299"/>
        <v>277.95401642131088</v>
      </c>
      <c r="N1062" s="96">
        <f t="shared" si="308"/>
        <v>26.767574004184592</v>
      </c>
      <c r="O1062" s="96">
        <f t="shared" si="300"/>
        <v>0.63893921688249478</v>
      </c>
      <c r="P1062" s="96">
        <f t="shared" si="301"/>
        <v>0.63893921688249478</v>
      </c>
      <c r="Q1062" s="96">
        <f t="shared" si="309"/>
        <v>0.4821206206516282</v>
      </c>
      <c r="R1062" s="96">
        <f t="shared" si="292"/>
        <v>5.00858831567179E-2</v>
      </c>
      <c r="S1062" s="96">
        <f t="shared" si="302"/>
        <v>249.37635747955295</v>
      </c>
      <c r="T1062" s="96">
        <f t="shared" si="303"/>
        <v>269.44341160429502</v>
      </c>
      <c r="U1062" s="96">
        <f t="shared" si="304"/>
        <v>402.88371308659356</v>
      </c>
      <c r="V1062" s="32">
        <f t="shared" si="305"/>
        <v>1000.0000000000018</v>
      </c>
      <c r="W1062" s="100">
        <f>IF(A1062=1,((cPH1_+cPHr+(cNES*L1062+(cNES+cOSEX)*G1062+(cNES+cEREX)*H1062+(cNES+cHOEX)*I1062+(cNES+cNES)*S1062+(cNES+cOSEX)*N1062+(cNES+cEREX)*O1062+(cNES+cHOEX)*P1062)))/(1+cDR)^(A$6:A$65537 + 0.5),(cPHr+(cNES*L1062+(cNES+cOSEX)*G1062+(cNES+cEREX)*H1062+(cNES+cHOEX)*I1062+(cNES+cNES)*S1062+(cNES+cOSEX)*N1062+(cNES+cEREX)*O1062+(cNES+cHOEX)*P1062))/(1+cDR)^(((cycle + 0.5)/('Life tables'!$I$2/2))))</f>
        <v>7446.18747317204</v>
      </c>
      <c r="X1062" s="107">
        <f>((L1062+G1062+H1062+I1062+N1062+O1062+P1062+S1062)/('Life tables'!$I$2/2))/(1+oDR)^(((cycle + 0.5)/('Life tables'!$I$2/2)))</f>
        <v>6.8746442876849043</v>
      </c>
      <c r="Y1062" s="31">
        <f>((uNES*L1062+ uOCEX*G1062+uEREX*H1062+uHOEX*I1062+uNES*S1062+ uOCEX*N1062+uEREX*O1062+uHOEX*P1062)/('Life tables'!$I$2/2))/(1+oDR)^(((cycle + 0.5)/('Life tables'!$I$2/2)))</f>
        <v>4.5308008016871808</v>
      </c>
      <c r="Z1062" s="100">
        <f t="shared" si="293"/>
        <v>78960.516649390047</v>
      </c>
      <c r="AA1062" s="107">
        <f>((L1062+G1062+H1062+I1062+N1062+O1062+P1062+S1062)/('Life tables'!$I$2/2))</f>
        <v>12.568264339310366</v>
      </c>
      <c r="AB1062" s="31">
        <f>((uNES*L1062+ uOCEX*G1062+uEREX*H1062+uHOEX*I1062+uNES*S1062+ uOCEX*N1062+uEREX*O1062+uHOEX*P1062)/('Life tables'!$I$2/2))</f>
        <v>8.2832361590508263</v>
      </c>
    </row>
    <row r="1063" spans="1:28" x14ac:dyDescent="0.25">
      <c r="A1063" s="4">
        <v>1057</v>
      </c>
      <c r="C1063" s="105">
        <f>IF(male=0,VLOOKUP((($A$5:$A$1570/'Life tables'!$I$2)*2)+age,lifetable,13,1),IF(male=1,VLOOKUP((($A$5:$A$1570/'Life tables'!$I$2)*2)+age,lifetable,10,1),"error"))</f>
        <v>1.5755603186140554E-3</v>
      </c>
      <c r="F1063" s="96">
        <f t="shared" si="294"/>
        <v>50.346420664300943</v>
      </c>
      <c r="G1063" s="96">
        <f t="shared" si="306"/>
        <v>5.0574033249821255</v>
      </c>
      <c r="H1063" s="96">
        <f t="shared" si="295"/>
        <v>0.28883252662555386</v>
      </c>
      <c r="I1063" s="96">
        <f t="shared" si="296"/>
        <v>0.11573246181600683</v>
      </c>
      <c r="J1063" s="96">
        <f t="shared" si="307"/>
        <v>8.7929483119080942E-2</v>
      </c>
      <c r="K1063" s="96">
        <f t="shared" si="297"/>
        <v>0.1209339619861076</v>
      </c>
      <c r="L1063" s="96">
        <f t="shared" si="298"/>
        <v>44.675588905772067</v>
      </c>
      <c r="M1063" s="96">
        <f t="shared" si="299"/>
        <v>277.3264546448122</v>
      </c>
      <c r="N1063" s="96">
        <f t="shared" si="308"/>
        <v>26.707138445415175</v>
      </c>
      <c r="O1063" s="96">
        <f t="shared" si="300"/>
        <v>0.63749662635912674</v>
      </c>
      <c r="P1063" s="96">
        <f t="shared" si="301"/>
        <v>0.63749662635912674</v>
      </c>
      <c r="Q1063" s="96">
        <f t="shared" si="309"/>
        <v>0.48103209357409832</v>
      </c>
      <c r="R1063" s="96">
        <f t="shared" si="292"/>
        <v>4.9972799754592512E-2</v>
      </c>
      <c r="S1063" s="96">
        <f t="shared" si="302"/>
        <v>248.81331805335009</v>
      </c>
      <c r="T1063" s="96">
        <f t="shared" si="303"/>
        <v>270.01237318098822</v>
      </c>
      <c r="U1063" s="96">
        <f t="shared" si="304"/>
        <v>403.05461984833426</v>
      </c>
      <c r="V1063" s="32">
        <f t="shared" si="305"/>
        <v>1000.0000000000017</v>
      </c>
      <c r="W1063" s="100">
        <f>IF(A1063=1,((cPH1_+cPHr+(cNES*L1063+(cNES+cOSEX)*G1063+(cNES+cEREX)*H1063+(cNES+cHOEX)*I1063+(cNES+cNES)*S1063+(cNES+cOSEX)*N1063+(cNES+cEREX)*O1063+(cNES+cHOEX)*P1063)))/(1+cDR)^(A$6:A$65537 + 0.5),(cPHr+(cNES*L1063+(cNES+cOSEX)*G1063+(cNES+cEREX)*H1063+(cNES+cHOEX)*I1063+(cNES+cNES)*S1063+(cNES+cOSEX)*N1063+(cNES+cEREX)*O1063+(cNES+cHOEX)*P1063))/(1+cDR)^(((cycle + 0.5)/('Life tables'!$I$2/2))))</f>
        <v>7412.7941991045736</v>
      </c>
      <c r="X1063" s="107">
        <f>((L1063+G1063+H1063+I1063+N1063+O1063+P1063+S1063)/('Life tables'!$I$2/2))/(1+oDR)^(((cycle + 0.5)/('Life tables'!$I$2/2)))</f>
        <v>6.8552057802013389</v>
      </c>
      <c r="Y1063" s="31">
        <f>((uNES*L1063+ uOCEX*G1063+uEREX*H1063+uHOEX*I1063+uNES*S1063+ uOCEX*N1063+uEREX*O1063+uHOEX*P1063)/('Life tables'!$I$2/2))/(1+oDR)^(((cycle + 0.5)/('Life tables'!$I$2/2)))</f>
        <v>4.5179896664424612</v>
      </c>
      <c r="Z1063" s="100">
        <f t="shared" si="293"/>
        <v>78782.288672129871</v>
      </c>
      <c r="AA1063" s="107">
        <f>((L1063+G1063+H1063+I1063+N1063+O1063+P1063+S1063)/('Life tables'!$I$2/2))</f>
        <v>12.539885851023984</v>
      </c>
      <c r="AB1063" s="31">
        <f>((uNES*L1063+ uOCEX*G1063+uEREX*H1063+uHOEX*I1063+uNES*S1063+ uOCEX*N1063+uEREX*O1063+uHOEX*P1063)/('Life tables'!$I$2/2))</f>
        <v>8.2645330439125662</v>
      </c>
    </row>
    <row r="1064" spans="1:28" x14ac:dyDescent="0.25">
      <c r="A1064" s="4">
        <v>1058</v>
      </c>
      <c r="C1064" s="105">
        <f>IF(male=0,VLOOKUP((($A$5:$A$1570/'Life tables'!$I$2)*2)+age,lifetable,13,1),IF(male=1,VLOOKUP((($A$5:$A$1570/'Life tables'!$I$2)*2)+age,lifetable,10,1),"error"))</f>
        <v>1.5755603186140554E-3</v>
      </c>
      <c r="F1064" s="96">
        <f t="shared" si="294"/>
        <v>50.232699138826995</v>
      </c>
      <c r="G1064" s="96">
        <f t="shared" si="306"/>
        <v>5.0459797597422273</v>
      </c>
      <c r="H1064" s="96">
        <f t="shared" si="295"/>
        <v>0.28818011727646892</v>
      </c>
      <c r="I1064" s="96">
        <f t="shared" si="296"/>
        <v>0.11547104755992041</v>
      </c>
      <c r="J1064" s="96">
        <f t="shared" si="307"/>
        <v>8.7730869695872335E-2</v>
      </c>
      <c r="K1064" s="96">
        <f t="shared" si="297"/>
        <v>0.12066079868160243</v>
      </c>
      <c r="L1064" s="96">
        <f t="shared" si="298"/>
        <v>44.574676545870901</v>
      </c>
      <c r="M1064" s="96">
        <f t="shared" si="299"/>
        <v>276.70030783185229</v>
      </c>
      <c r="N1064" s="96">
        <f t="shared" si="308"/>
        <v>26.646839150700238</v>
      </c>
      <c r="O1064" s="96">
        <f t="shared" si="300"/>
        <v>0.63605728844461473</v>
      </c>
      <c r="P1064" s="96">
        <f t="shared" si="301"/>
        <v>0.63605728844461473</v>
      </c>
      <c r="Q1064" s="96">
        <f t="shared" si="309"/>
        <v>0.47994602079857229</v>
      </c>
      <c r="R1064" s="96">
        <f t="shared" si="292"/>
        <v>4.9859971321614141E-2</v>
      </c>
      <c r="S1064" s="96">
        <f t="shared" si="302"/>
        <v>248.25154811214264</v>
      </c>
      <c r="T1064" s="96">
        <f t="shared" si="303"/>
        <v>270.58005007148267</v>
      </c>
      <c r="U1064" s="96">
        <f t="shared" si="304"/>
        <v>403.22514061833749</v>
      </c>
      <c r="V1064" s="32">
        <f t="shared" si="305"/>
        <v>1000.0000000000018</v>
      </c>
      <c r="W1064" s="100">
        <f>IF(A1064=1,((cPH1_+cPHr+(cNES*L1064+(cNES+cOSEX)*G1064+(cNES+cEREX)*H1064+(cNES+cHOEX)*I1064+(cNES+cNES)*S1064+(cNES+cOSEX)*N1064+(cNES+cEREX)*O1064+(cNES+cHOEX)*P1064)))/(1+cDR)^(A$6:A$65537 + 0.5),(cPHr+(cNES*L1064+(cNES+cOSEX)*G1064+(cNES+cEREX)*H1064+(cNES+cHOEX)*I1064+(cNES+cNES)*S1064+(cNES+cOSEX)*N1064+(cNES+cEREX)*O1064+(cNES+cHOEX)*P1064))/(1+cDR)^(((cycle + 0.5)/('Life tables'!$I$2/2))))</f>
        <v>7379.5506764238589</v>
      </c>
      <c r="X1064" s="107">
        <f>((L1064+G1064+H1064+I1064+N1064+O1064+P1064+S1064)/('Life tables'!$I$2/2))/(1+oDR)^(((cycle + 0.5)/('Life tables'!$I$2/2)))</f>
        <v>6.8358222383346856</v>
      </c>
      <c r="Y1064" s="31">
        <f>((uNES*L1064+ uOCEX*G1064+uEREX*H1064+uHOEX*I1064+uNES*S1064+ uOCEX*N1064+uEREX*O1064+uHOEX*P1064)/('Life tables'!$I$2/2))/(1+oDR)^(((cycle + 0.5)/('Life tables'!$I$2/2)))</f>
        <v>4.5052147567624408</v>
      </c>
      <c r="Z1064" s="100">
        <f t="shared" si="293"/>
        <v>78604.46293879475</v>
      </c>
      <c r="AA1064" s="107">
        <f>((L1064+G1064+H1064+I1064+N1064+O1064+P1064+S1064)/('Life tables'!$I$2/2))</f>
        <v>12.511571443482493</v>
      </c>
      <c r="AB1064" s="31">
        <f>((uNES*L1064+ uOCEX*G1064+uEREX*H1064+uHOEX*I1064+uNES*S1064+ uOCEX*N1064+uEREX*O1064+uHOEX*P1064)/('Life tables'!$I$2/2))</f>
        <v>8.2458721617074779</v>
      </c>
    </row>
    <row r="1065" spans="1:28" x14ac:dyDescent="0.25">
      <c r="A1065" s="4">
        <v>1059</v>
      </c>
      <c r="C1065" s="105">
        <f>IF(male=0,VLOOKUP((($A$5:$A$1570/'Life tables'!$I$2)*2)+age,lifetable,13,1),IF(male=1,VLOOKUP((($A$5:$A$1570/'Life tables'!$I$2)*2)+age,lifetable,10,1),"error"))</f>
        <v>1.5755603186140554E-3</v>
      </c>
      <c r="F1065" s="96">
        <f t="shared" si="294"/>
        <v>50.119236424644733</v>
      </c>
      <c r="G1065" s="96">
        <f t="shared" si="306"/>
        <v>5.0345821926382417</v>
      </c>
      <c r="H1065" s="96">
        <f t="shared" si="295"/>
        <v>0.28752919270263338</v>
      </c>
      <c r="I1065" s="96">
        <f t="shared" si="296"/>
        <v>0.11521022823923432</v>
      </c>
      <c r="J1065" s="96">
        <f t="shared" si="307"/>
        <v>8.7532708283805799E-2</v>
      </c>
      <c r="K1065" s="96">
        <f t="shared" si="297"/>
        <v>0.12038825705137909</v>
      </c>
      <c r="L1065" s="96">
        <f t="shared" si="298"/>
        <v>44.473993845729439</v>
      </c>
      <c r="M1065" s="96">
        <f t="shared" si="299"/>
        <v>276.07557288553687</v>
      </c>
      <c r="N1065" s="96">
        <f t="shared" si="308"/>
        <v>26.586675821802157</v>
      </c>
      <c r="O1065" s="96">
        <f t="shared" si="300"/>
        <v>0.63462119602005751</v>
      </c>
      <c r="P1065" s="96">
        <f t="shared" si="301"/>
        <v>0.63462119602005751</v>
      </c>
      <c r="Q1065" s="96">
        <f t="shared" si="309"/>
        <v>0.47886239695338273</v>
      </c>
      <c r="R1065" s="96">
        <f t="shared" si="292"/>
        <v>4.9747397299738372E-2</v>
      </c>
      <c r="S1065" s="96">
        <f t="shared" si="302"/>
        <v>247.69104487744147</v>
      </c>
      <c r="T1065" s="96">
        <f t="shared" si="303"/>
        <v>271.14644517671985</v>
      </c>
      <c r="U1065" s="96">
        <f t="shared" si="304"/>
        <v>403.39527627268859</v>
      </c>
      <c r="V1065" s="32">
        <f t="shared" si="305"/>
        <v>1000.0000000000018</v>
      </c>
      <c r="W1065" s="100">
        <f>IF(A1065=1,((cPH1_+cPHr+(cNES*L1065+(cNES+cOSEX)*G1065+(cNES+cEREX)*H1065+(cNES+cHOEX)*I1065+(cNES+cNES)*S1065+(cNES+cOSEX)*N1065+(cNES+cEREX)*O1065+(cNES+cHOEX)*P1065)))/(1+cDR)^(A$6:A$65537 + 0.5),(cPHr+(cNES*L1065+(cNES+cOSEX)*G1065+(cNES+cEREX)*H1065+(cNES+cHOEX)*I1065+(cNES+cNES)*S1065+(cNES+cOSEX)*N1065+(cNES+cEREX)*O1065+(cNES+cHOEX)*P1065))/(1+cDR)^(((cycle + 0.5)/('Life tables'!$I$2/2))))</f>
        <v>7346.4562343768457</v>
      </c>
      <c r="X1065" s="107">
        <f>((L1065+G1065+H1065+I1065+N1065+O1065+P1065+S1065)/('Life tables'!$I$2/2))/(1+oDR)^(((cycle + 0.5)/('Life tables'!$I$2/2)))</f>
        <v>6.8164935065648962</v>
      </c>
      <c r="Y1065" s="31">
        <f>((uNES*L1065+ uOCEX*G1065+uEREX*H1065+uHOEX*I1065+uNES*S1065+ uOCEX*N1065+uEREX*O1065+uHOEX*P1065)/('Life tables'!$I$2/2))/(1+oDR)^(((cycle + 0.5)/('Life tables'!$I$2/2)))</f>
        <v>4.4924759701528973</v>
      </c>
      <c r="Z1065" s="100">
        <f t="shared" si="293"/>
        <v>78427.038550028912</v>
      </c>
      <c r="AA1065" s="107">
        <f>((L1065+G1065+H1065+I1065+N1065+O1065+P1065+S1065)/('Life tables'!$I$2/2))</f>
        <v>12.48332097181374</v>
      </c>
      <c r="AB1065" s="31">
        <f>((uNES*L1065+ uOCEX*G1065+uEREX*H1065+uHOEX*I1065+uNES*S1065+ uOCEX*N1065+uEREX*O1065+uHOEX*P1065)/('Life tables'!$I$2/2))</f>
        <v>8.2272534169610623</v>
      </c>
    </row>
    <row r="1066" spans="1:28" x14ac:dyDescent="0.25">
      <c r="A1066" s="4">
        <v>1060</v>
      </c>
      <c r="C1066" s="105">
        <f>IF(male=0,VLOOKUP((($A$5:$A$1570/'Life tables'!$I$2)*2)+age,lifetable,13,1),IF(male=1,VLOOKUP((($A$5:$A$1570/'Life tables'!$I$2)*2)+age,lifetable,10,1),"error"))</f>
        <v>1.5755603186140554E-3</v>
      </c>
      <c r="F1066" s="96">
        <f t="shared" si="294"/>
        <v>50.006031839350619</v>
      </c>
      <c r="G1066" s="96">
        <f t="shared" si="306"/>
        <v>5.0232105551213042</v>
      </c>
      <c r="H1066" s="96">
        <f t="shared" si="295"/>
        <v>0.28687974898916435</v>
      </c>
      <c r="I1066" s="96">
        <f t="shared" si="296"/>
        <v>0.11495000228529202</v>
      </c>
      <c r="J1066" s="96">
        <f t="shared" si="307"/>
        <v>8.7334997691070851E-2</v>
      </c>
      <c r="K1066" s="96">
        <f t="shared" si="297"/>
        <v>0.12011633545627912</v>
      </c>
      <c r="L1066" s="96">
        <f t="shared" si="298"/>
        <v>44.373540199807508</v>
      </c>
      <c r="M1066" s="96">
        <f t="shared" si="299"/>
        <v>275.45224671124271</v>
      </c>
      <c r="N1066" s="96">
        <f t="shared" si="308"/>
        <v>26.526648160702006</v>
      </c>
      <c r="O1066" s="96">
        <f t="shared" si="300"/>
        <v>0.6331883419717742</v>
      </c>
      <c r="P1066" s="96">
        <f t="shared" si="301"/>
        <v>0.6331883419717742</v>
      </c>
      <c r="Q1066" s="96">
        <f t="shared" si="309"/>
        <v>0.47778121667080109</v>
      </c>
      <c r="R1066" s="96">
        <f t="shared" si="292"/>
        <v>4.9635077131330009E-2</v>
      </c>
      <c r="S1066" s="96">
        <f t="shared" si="302"/>
        <v>247.13180557279503</v>
      </c>
      <c r="T1066" s="96">
        <f t="shared" si="303"/>
        <v>271.71156139108172</v>
      </c>
      <c r="U1066" s="96">
        <f t="shared" si="304"/>
        <v>403.56502768527622</v>
      </c>
      <c r="V1066" s="32">
        <f t="shared" si="305"/>
        <v>1000.0000000000018</v>
      </c>
      <c r="W1066" s="100">
        <f>IF(A1066=1,((cPH1_+cPHr+(cNES*L1066+(cNES+cOSEX)*G1066+(cNES+cEREX)*H1066+(cNES+cHOEX)*I1066+(cNES+cNES)*S1066+(cNES+cOSEX)*N1066+(cNES+cEREX)*O1066+(cNES+cHOEX)*P1066)))/(1+cDR)^(A$6:A$65537 + 0.5),(cPHr+(cNES*L1066+(cNES+cOSEX)*G1066+(cNES+cEREX)*H1066+(cNES+cHOEX)*I1066+(cNES+cNES)*S1066+(cNES+cOSEX)*N1066+(cNES+cEREX)*O1066+(cNES+cHOEX)*P1066))/(1+cDR)^(((cycle + 0.5)/('Life tables'!$I$2/2))))</f>
        <v>7313.5102051731383</v>
      </c>
      <c r="X1066" s="107">
        <f>((L1066+G1066+H1066+I1066+N1066+O1066+P1066+S1066)/('Life tables'!$I$2/2))/(1+oDR)^(((cycle + 0.5)/('Life tables'!$I$2/2)))</f>
        <v>6.7972194298166171</v>
      </c>
      <c r="Y1066" s="31">
        <f>((uNES*L1066+ uOCEX*G1066+uEREX*H1066+uHOEX*I1066+uNES*S1066+ uOCEX*N1066+uEREX*O1066+uHOEX*P1066)/('Life tables'!$I$2/2))/(1+oDR)^(((cycle + 0.5)/('Life tables'!$I$2/2)))</f>
        <v>4.4797732044125516</v>
      </c>
      <c r="Z1066" s="100">
        <f t="shared" si="293"/>
        <v>78250.014608079102</v>
      </c>
      <c r="AA1066" s="107">
        <f>((L1066+G1066+H1066+I1066+N1066+O1066+P1066+S1066)/('Life tables'!$I$2/2))</f>
        <v>12.455134291481444</v>
      </c>
      <c r="AB1066" s="31">
        <f>((uNES*L1066+ uOCEX*G1066+uEREX*H1066+uHOEX*I1066+uNES*S1066+ uOCEX*N1066+uEREX*O1066+uHOEX*P1066)/('Life tables'!$I$2/2))</f>
        <v>8.208676714419946</v>
      </c>
    </row>
    <row r="1067" spans="1:28" x14ac:dyDescent="0.25">
      <c r="A1067" s="4">
        <v>1061</v>
      </c>
      <c r="C1067" s="105">
        <f>IF(male=0,VLOOKUP((($A$5:$A$1570/'Life tables'!$I$2)*2)+age,lifetable,13,1),IF(male=1,VLOOKUP((($A$5:$A$1570/'Life tables'!$I$2)*2)+age,lifetable,10,1),"error"))</f>
        <v>1.5755603186140554E-3</v>
      </c>
      <c r="F1067" s="96">
        <f t="shared" si="294"/>
        <v>49.893084706804196</v>
      </c>
      <c r="G1067" s="96">
        <f t="shared" si="306"/>
        <v>5.0118647792716917</v>
      </c>
      <c r="H1067" s="96">
        <f t="shared" si="295"/>
        <v>0.28623178225710971</v>
      </c>
      <c r="I1067" s="96">
        <f t="shared" si="296"/>
        <v>0.11469036814383407</v>
      </c>
      <c r="J1067" s="96">
        <f t="shared" si="307"/>
        <v>8.7137736736795479E-2</v>
      </c>
      <c r="K1067" s="96">
        <f t="shared" si="297"/>
        <v>0.11984503227218812</v>
      </c>
      <c r="L1067" s="96">
        <f t="shared" si="298"/>
        <v>44.27331500812258</v>
      </c>
      <c r="M1067" s="96">
        <f t="shared" si="299"/>
        <v>274.83032621683964</v>
      </c>
      <c r="N1067" s="96">
        <f t="shared" si="308"/>
        <v>26.46675586962095</v>
      </c>
      <c r="O1067" s="96">
        <f t="shared" si="300"/>
        <v>0.63175871919181503</v>
      </c>
      <c r="P1067" s="96">
        <f t="shared" si="301"/>
        <v>0.63175871919181503</v>
      </c>
      <c r="Q1067" s="96">
        <f t="shared" si="309"/>
        <v>0.4767024745874231</v>
      </c>
      <c r="R1067" s="96">
        <f t="shared" si="292"/>
        <v>4.9523010259203123E-2</v>
      </c>
      <c r="S1067" s="96">
        <f t="shared" si="302"/>
        <v>246.57382742398843</v>
      </c>
      <c r="T1067" s="96">
        <f t="shared" si="303"/>
        <v>272.27540160240591</v>
      </c>
      <c r="U1067" s="96">
        <f t="shared" si="304"/>
        <v>403.73439572780762</v>
      </c>
      <c r="V1067" s="32">
        <f t="shared" si="305"/>
        <v>1000.0000000000018</v>
      </c>
      <c r="W1067" s="100">
        <f>IF(A1067=1,((cPH1_+cPHr+(cNES*L1067+(cNES+cOSEX)*G1067+(cNES+cEREX)*H1067+(cNES+cHOEX)*I1067+(cNES+cNES)*S1067+(cNES+cOSEX)*N1067+(cNES+cEREX)*O1067+(cNES+cHOEX)*P1067)))/(1+cDR)^(A$6:A$65537 + 0.5),(cPHr+(cNES*L1067+(cNES+cOSEX)*G1067+(cNES+cEREX)*H1067+(cNES+cHOEX)*I1067+(cNES+cNES)*S1067+(cNES+cOSEX)*N1067+(cNES+cEREX)*O1067+(cNES+cHOEX)*P1067))/(1+cDR)^(((cycle + 0.5)/('Life tables'!$I$2/2))))</f>
        <v>7280.7119239740305</v>
      </c>
      <c r="X1067" s="107">
        <f>((L1067+G1067+H1067+I1067+N1067+O1067+P1067+S1067)/('Life tables'!$I$2/2))/(1+oDR)^(((cycle + 0.5)/('Life tables'!$I$2/2)))</f>
        <v>6.7779998534576782</v>
      </c>
      <c r="Y1067" s="31">
        <f>((uNES*L1067+ uOCEX*G1067+uEREX*H1067+uHOEX*I1067+uNES*S1067+ uOCEX*N1067+uEREX*O1067+uHOEX*P1067)/('Life tables'!$I$2/2))/(1+oDR)^(((cycle + 0.5)/('Life tables'!$I$2/2)))</f>
        <v>4.4671063576320895</v>
      </c>
      <c r="Z1067" s="100">
        <f t="shared" si="293"/>
        <v>78073.390216811575</v>
      </c>
      <c r="AA1067" s="107">
        <f>((L1067+G1067+H1067+I1067+N1067+O1067+P1067+S1067)/('Life tables'!$I$2/2))</f>
        <v>12.427011258283995</v>
      </c>
      <c r="AB1067" s="31">
        <f>((uNES*L1067+ uOCEX*G1067+uEREX*H1067+uHOEX*I1067+uNES*S1067+ uOCEX*N1067+uEREX*O1067+uHOEX*P1067)/('Life tables'!$I$2/2))</f>
        <v>8.1901419590511075</v>
      </c>
    </row>
    <row r="1068" spans="1:28" x14ac:dyDescent="0.25">
      <c r="A1068" s="4">
        <v>1062</v>
      </c>
      <c r="C1068" s="105">
        <f>IF(male=0,VLOOKUP((($A$5:$A$1570/'Life tables'!$I$2)*2)+age,lifetable,13,1),IF(male=1,VLOOKUP((($A$5:$A$1570/'Life tables'!$I$2)*2)+age,lifetable,10,1),"error"))</f>
        <v>1.5755603186140554E-3</v>
      </c>
      <c r="F1068" s="96">
        <f t="shared" si="294"/>
        <v>49.780394356886511</v>
      </c>
      <c r="G1068" s="96">
        <f t="shared" si="306"/>
        <v>5.0005447977745519</v>
      </c>
      <c r="H1068" s="96">
        <f t="shared" si="295"/>
        <v>0.28558528866206212</v>
      </c>
      <c r="I1068" s="96">
        <f t="shared" si="296"/>
        <v>0.1144313242744428</v>
      </c>
      <c r="J1068" s="96">
        <f t="shared" si="307"/>
        <v>8.6940924250624121E-2</v>
      </c>
      <c r="K1068" s="96">
        <f t="shared" si="297"/>
        <v>0.11957434588945566</v>
      </c>
      <c r="L1068" s="96">
        <f t="shared" si="298"/>
        <v>44.173317676035374</v>
      </c>
      <c r="M1068" s="96">
        <f t="shared" si="299"/>
        <v>274.20980831290166</v>
      </c>
      <c r="N1068" s="96">
        <f t="shared" si="308"/>
        <v>26.406998651040578</v>
      </c>
      <c r="O1068" s="96">
        <f t="shared" si="300"/>
        <v>0.63033232057844601</v>
      </c>
      <c r="P1068" s="96">
        <f t="shared" si="301"/>
        <v>0.63033232057844601</v>
      </c>
      <c r="Q1068" s="96">
        <f t="shared" si="309"/>
        <v>0.47562616534453545</v>
      </c>
      <c r="R1068" s="96">
        <f t="shared" si="292"/>
        <v>4.9411196126659056E-2</v>
      </c>
      <c r="S1068" s="96">
        <f t="shared" si="302"/>
        <v>246.01710765923298</v>
      </c>
      <c r="T1068" s="96">
        <f t="shared" si="303"/>
        <v>272.83796869200108</v>
      </c>
      <c r="U1068" s="96">
        <f t="shared" si="304"/>
        <v>403.90338126982374</v>
      </c>
      <c r="V1068" s="32">
        <f t="shared" si="305"/>
        <v>1000.0000000000017</v>
      </c>
      <c r="W1068" s="100">
        <f>IF(A1068=1,((cPH1_+cPHr+(cNES*L1068+(cNES+cOSEX)*G1068+(cNES+cEREX)*H1068+(cNES+cHOEX)*I1068+(cNES+cNES)*S1068+(cNES+cOSEX)*N1068+(cNES+cEREX)*O1068+(cNES+cHOEX)*P1068)))/(1+cDR)^(A$6:A$65537 + 0.5),(cPHr+(cNES*L1068+(cNES+cOSEX)*G1068+(cNES+cEREX)*H1068+(cNES+cHOEX)*I1068+(cNES+cNES)*S1068+(cNES+cOSEX)*N1068+(cNES+cEREX)*O1068+(cNES+cHOEX)*P1068))/(1+cDR)^(((cycle + 0.5)/('Life tables'!$I$2/2))))</f>
        <v>7248.0607288814417</v>
      </c>
      <c r="X1068" s="107">
        <f>((L1068+G1068+H1068+I1068+N1068+O1068+P1068+S1068)/('Life tables'!$I$2/2))/(1+oDR)^(((cycle + 0.5)/('Life tables'!$I$2/2)))</f>
        <v>6.75883462329762</v>
      </c>
      <c r="Y1068" s="31">
        <f>((uNES*L1068+ uOCEX*G1068+uEREX*H1068+uHOEX*I1068+uNES*S1068+ uOCEX*N1068+uEREX*O1068+uHOEX*P1068)/('Life tables'!$I$2/2))/(1+oDR)^(((cycle + 0.5)/('Life tables'!$I$2/2)))</f>
        <v>4.4544753281931788</v>
      </c>
      <c r="Z1068" s="100">
        <f t="shared" si="293"/>
        <v>77897.164481728149</v>
      </c>
      <c r="AA1068" s="107">
        <f>((L1068+G1068+H1068+I1068+N1068+O1068+P1068+S1068)/('Life tables'!$I$2/2))</f>
        <v>12.39895172835331</v>
      </c>
      <c r="AB1068" s="31">
        <f>((uNES*L1068+ uOCEX*G1068+uEREX*H1068+uHOEX*I1068+uNES*S1068+ uOCEX*N1068+uEREX*O1068+uHOEX*P1068)/('Life tables'!$I$2/2))</f>
        <v>8.1716490560411135</v>
      </c>
    </row>
    <row r="1069" spans="1:28" x14ac:dyDescent="0.25">
      <c r="A1069" s="4">
        <v>1063</v>
      </c>
      <c r="C1069" s="105">
        <f>IF(male=0,VLOOKUP((($A$5:$A$1570/'Life tables'!$I$2)*2)+age,lifetable,13,1),IF(male=1,VLOOKUP((($A$5:$A$1570/'Life tables'!$I$2)*2)+age,lifetable,10,1),"error"))</f>
        <v>1.5755603186140554E-3</v>
      </c>
      <c r="F1069" s="96">
        <f t="shared" si="294"/>
        <v>49.667960125269957</v>
      </c>
      <c r="G1069" s="96">
        <f t="shared" si="306"/>
        <v>4.9892505438967873</v>
      </c>
      <c r="H1069" s="96">
        <f t="shared" si="295"/>
        <v>0.28494026439283859</v>
      </c>
      <c r="I1069" s="96">
        <f t="shared" si="296"/>
        <v>0.11417286915001325</v>
      </c>
      <c r="J1069" s="96">
        <f t="shared" si="307"/>
        <v>8.6744559072315722E-2</v>
      </c>
      <c r="K1069" s="96">
        <f t="shared" si="297"/>
        <v>0.11930427471234227</v>
      </c>
      <c r="L1069" s="96">
        <f t="shared" si="298"/>
        <v>44.073547614045658</v>
      </c>
      <c r="M1069" s="96">
        <f t="shared" si="299"/>
        <v>273.59068991290684</v>
      </c>
      <c r="N1069" s="96">
        <f t="shared" si="308"/>
        <v>26.347376207722132</v>
      </c>
      <c r="O1069" s="96">
        <f t="shared" si="300"/>
        <v>0.62890913903660917</v>
      </c>
      <c r="P1069" s="96">
        <f t="shared" si="301"/>
        <v>0.62890913903660917</v>
      </c>
      <c r="Q1069" s="96">
        <f t="shared" si="309"/>
        <v>0.47455228358846141</v>
      </c>
      <c r="R1069" s="96">
        <f t="shared" si="292"/>
        <v>4.9299634177522436E-2</v>
      </c>
      <c r="S1069" s="96">
        <f t="shared" si="302"/>
        <v>245.46164350934549</v>
      </c>
      <c r="T1069" s="96">
        <f t="shared" si="303"/>
        <v>273.39926553466188</v>
      </c>
      <c r="U1069" s="96">
        <f t="shared" si="304"/>
        <v>404.07198517871359</v>
      </c>
      <c r="V1069" s="32">
        <f t="shared" si="305"/>
        <v>1000.0000000000016</v>
      </c>
      <c r="W1069" s="100">
        <f>IF(A1069=1,((cPH1_+cPHr+(cNES*L1069+(cNES+cOSEX)*G1069+(cNES+cEREX)*H1069+(cNES+cHOEX)*I1069+(cNES+cNES)*S1069+(cNES+cOSEX)*N1069+(cNES+cEREX)*O1069+(cNES+cHOEX)*P1069)))/(1+cDR)^(A$6:A$65537 + 0.5),(cPHr+(cNES*L1069+(cNES+cOSEX)*G1069+(cNES+cEREX)*H1069+(cNES+cHOEX)*I1069+(cNES+cNES)*S1069+(cNES+cOSEX)*N1069+(cNES+cEREX)*O1069+(cNES+cHOEX)*P1069))/(1+cDR)^(((cycle + 0.5)/('Life tables'!$I$2/2))))</f>
        <v>7215.5559609268239</v>
      </c>
      <c r="X1069" s="107">
        <f>((L1069+G1069+H1069+I1069+N1069+O1069+P1069+S1069)/('Life tables'!$I$2/2))/(1+oDR)^(((cycle + 0.5)/('Life tables'!$I$2/2)))</f>
        <v>6.739723585586221</v>
      </c>
      <c r="Y1069" s="31">
        <f>((uNES*L1069+ uOCEX*G1069+uEREX*H1069+uHOEX*I1069+uNES*S1069+ uOCEX*N1069+uEREX*O1069+uHOEX*P1069)/('Life tables'!$I$2/2))/(1+oDR)^(((cycle + 0.5)/('Life tables'!$I$2/2)))</f>
        <v>4.4418800147675208</v>
      </c>
      <c r="Z1069" s="100">
        <f t="shared" si="293"/>
        <v>77721.336509981134</v>
      </c>
      <c r="AA1069" s="107">
        <f>((L1069+G1069+H1069+I1069+N1069+O1069+P1069+S1069)/('Life tables'!$I$2/2))</f>
        <v>12.370955558153694</v>
      </c>
      <c r="AB1069" s="31">
        <f>((uNES*L1069+ uOCEX*G1069+uEREX*H1069+uHOEX*I1069+uNES*S1069+ uOCEX*N1069+uEREX*O1069+uHOEX*P1069)/('Life tables'!$I$2/2))</f>
        <v>8.1531979107954022</v>
      </c>
    </row>
    <row r="1070" spans="1:28" x14ac:dyDescent="0.25">
      <c r="A1070" s="4">
        <v>1064</v>
      </c>
      <c r="C1070" s="105">
        <f>IF(male=0,VLOOKUP((($A$5:$A$1570/'Life tables'!$I$2)*2)+age,lifetable,13,1),IF(male=1,VLOOKUP((($A$5:$A$1570/'Life tables'!$I$2)*2)+age,lifetable,10,1),"error"))</f>
        <v>1.5755603186140554E-3</v>
      </c>
      <c r="F1070" s="96">
        <f t="shared" si="294"/>
        <v>49.555781353199073</v>
      </c>
      <c r="G1070" s="96">
        <f t="shared" si="306"/>
        <v>4.9779819514650319</v>
      </c>
      <c r="H1070" s="96">
        <f t="shared" si="295"/>
        <v>0.28429670567022297</v>
      </c>
      <c r="I1070" s="96">
        <f t="shared" si="296"/>
        <v>0.11391500125624925</v>
      </c>
      <c r="J1070" s="96">
        <f t="shared" si="307"/>
        <v>8.6548640051360981E-2</v>
      </c>
      <c r="K1070" s="96">
        <f t="shared" si="297"/>
        <v>0.119034817158493</v>
      </c>
      <c r="L1070" s="96">
        <f t="shared" si="298"/>
        <v>43.974004237597718</v>
      </c>
      <c r="M1070" s="96">
        <f t="shared" si="299"/>
        <v>272.97296793342707</v>
      </c>
      <c r="N1070" s="96">
        <f t="shared" si="308"/>
        <v>26.287888242724812</v>
      </c>
      <c r="O1070" s="96">
        <f t="shared" si="300"/>
        <v>0.62748916747835815</v>
      </c>
      <c r="P1070" s="96">
        <f t="shared" si="301"/>
        <v>0.62748916747835815</v>
      </c>
      <c r="Q1070" s="96">
        <f t="shared" si="309"/>
        <v>0.47348082397089103</v>
      </c>
      <c r="R1070" s="96">
        <f t="shared" si="292"/>
        <v>4.9188323856175387E-2</v>
      </c>
      <c r="S1070" s="96">
        <f t="shared" si="302"/>
        <v>244.90743220791848</v>
      </c>
      <c r="T1070" s="96">
        <f t="shared" si="303"/>
        <v>273.95929499868413</v>
      </c>
      <c r="U1070" s="96">
        <f t="shared" si="304"/>
        <v>404.24020831972825</v>
      </c>
      <c r="V1070" s="32">
        <f t="shared" si="305"/>
        <v>1000.0000000000016</v>
      </c>
      <c r="W1070" s="100">
        <f>IF(A1070=1,((cPH1_+cPHr+(cNES*L1070+(cNES+cOSEX)*G1070+(cNES+cEREX)*H1070+(cNES+cHOEX)*I1070+(cNES+cNES)*S1070+(cNES+cOSEX)*N1070+(cNES+cEREX)*O1070+(cNES+cHOEX)*P1070)))/(1+cDR)^(A$6:A$65537 + 0.5),(cPHr+(cNES*L1070+(cNES+cOSEX)*G1070+(cNES+cEREX)*H1070+(cNES+cHOEX)*I1070+(cNES+cNES)*S1070+(cNES+cOSEX)*N1070+(cNES+cEREX)*O1070+(cNES+cHOEX)*P1070))/(1+cDR)^(((cycle + 0.5)/('Life tables'!$I$2/2))))</f>
        <v>7183.1969640599837</v>
      </c>
      <c r="X1070" s="107">
        <f>((L1070+G1070+H1070+I1070+N1070+O1070+P1070+S1070)/('Life tables'!$I$2/2))/(1+oDR)^(((cycle + 0.5)/('Life tables'!$I$2/2)))</f>
        <v>6.7206665870120537</v>
      </c>
      <c r="Y1070" s="31">
        <f>((uNES*L1070+ uOCEX*G1070+uEREX*H1070+uHOEX*I1070+uNES*S1070+ uOCEX*N1070+uEREX*O1070+uHOEX*P1070)/('Life tables'!$I$2/2))/(1+oDR)^(((cycle + 0.5)/('Life tables'!$I$2/2)))</f>
        <v>4.4293203163158923</v>
      </c>
      <c r="Z1070" s="100">
        <f t="shared" si="293"/>
        <v>77545.905410387422</v>
      </c>
      <c r="AA1070" s="107">
        <f>((L1070+G1070+H1070+I1070+N1070+O1070+P1070+S1070)/('Life tables'!$I$2/2))</f>
        <v>12.343022604480735</v>
      </c>
      <c r="AB1070" s="31">
        <f>((uNES*L1070+ uOCEX*G1070+uEREX*H1070+uHOEX*I1070+uNES*S1070+ uOCEX*N1070+uEREX*O1070+uHOEX*P1070)/('Life tables'!$I$2/2))</f>
        <v>8.1347884289375418</v>
      </c>
    </row>
    <row r="1071" spans="1:28" x14ac:dyDescent="0.25">
      <c r="A1071" s="4">
        <v>1065</v>
      </c>
      <c r="C1071" s="105">
        <f>IF(male=0,VLOOKUP((($A$5:$A$1570/'Life tables'!$I$2)*2)+age,lifetable,13,1),IF(male=1,VLOOKUP((($A$5:$A$1570/'Life tables'!$I$2)*2)+age,lifetable,10,1),"error"))</f>
        <v>1.5755603186140554E-3</v>
      </c>
      <c r="F1071" s="96">
        <f t="shared" si="294"/>
        <v>49.443857387281824</v>
      </c>
      <c r="G1071" s="96">
        <f t="shared" si="306"/>
        <v>4.966738954844689</v>
      </c>
      <c r="H1071" s="96">
        <f t="shared" si="295"/>
        <v>0.28365460874576864</v>
      </c>
      <c r="I1071" s="96">
        <f t="shared" si="296"/>
        <v>0.11365771909118365</v>
      </c>
      <c r="J1071" s="96">
        <f t="shared" si="307"/>
        <v>8.6353166046617705E-2</v>
      </c>
      <c r="K1071" s="96">
        <f t="shared" si="297"/>
        <v>0.11876597165843607</v>
      </c>
      <c r="L1071" s="96">
        <f t="shared" si="298"/>
        <v>43.874686966895126</v>
      </c>
      <c r="M1071" s="96">
        <f t="shared" si="299"/>
        <v>272.35663929430746</v>
      </c>
      <c r="N1071" s="96">
        <f t="shared" si="308"/>
        <v>26.22853445942302</v>
      </c>
      <c r="O1071" s="96">
        <f t="shared" si="300"/>
        <v>0.62607239882327081</v>
      </c>
      <c r="P1071" s="96">
        <f t="shared" si="301"/>
        <v>0.62607239882327081</v>
      </c>
      <c r="Q1071" s="96">
        <f t="shared" si="309"/>
        <v>0.47241178114919163</v>
      </c>
      <c r="R1071" s="96">
        <f t="shared" si="292"/>
        <v>4.9077264607589842E-2</v>
      </c>
      <c r="S1071" s="96">
        <f t="shared" si="302"/>
        <v>244.35447099148112</v>
      </c>
      <c r="T1071" s="96">
        <f t="shared" si="303"/>
        <v>274.51805994587994</v>
      </c>
      <c r="U1071" s="96">
        <f t="shared" si="304"/>
        <v>404.40805155599429</v>
      </c>
      <c r="V1071" s="32">
        <f t="shared" si="305"/>
        <v>1000.0000000000016</v>
      </c>
      <c r="W1071" s="100">
        <f>IF(A1071=1,((cPH1_+cPHr+(cNES*L1071+(cNES+cOSEX)*G1071+(cNES+cEREX)*H1071+(cNES+cHOEX)*I1071+(cNES+cNES)*S1071+(cNES+cOSEX)*N1071+(cNES+cEREX)*O1071+(cNES+cHOEX)*P1071)))/(1+cDR)^(A$6:A$65537 + 0.5),(cPHr+(cNES*L1071+(cNES+cOSEX)*G1071+(cNES+cEREX)*H1071+(cNES+cHOEX)*I1071+(cNES+cNES)*S1071+(cNES+cOSEX)*N1071+(cNES+cEREX)*O1071+(cNES+cHOEX)*P1071))/(1+cDR)^(((cycle + 0.5)/('Life tables'!$I$2/2))))</f>
        <v>7150.9830851378692</v>
      </c>
      <c r="X1071" s="107">
        <f>((L1071+G1071+H1071+I1071+N1071+O1071+P1071+S1071)/('Life tables'!$I$2/2))/(1+oDR)^(((cycle + 0.5)/('Life tables'!$I$2/2)))</f>
        <v>6.7016634747010251</v>
      </c>
      <c r="Y1071" s="31">
        <f>((uNES*L1071+ uOCEX*G1071+uEREX*H1071+uHOEX*I1071+uNES*S1071+ uOCEX*N1071+uEREX*O1071+uHOEX*P1071)/('Life tables'!$I$2/2))/(1+oDR)^(((cycle + 0.5)/('Life tables'!$I$2/2)))</f>
        <v>4.4167961320871987</v>
      </c>
      <c r="Z1071" s="100">
        <f t="shared" si="293"/>
        <v>77370.870293441636</v>
      </c>
      <c r="AA1071" s="107">
        <f>((L1071+G1071+H1071+I1071+N1071+O1071+P1071+S1071)/('Life tables'!$I$2/2))</f>
        <v>12.315152724460182</v>
      </c>
      <c r="AB1071" s="31">
        <f>((uNES*L1071+ uOCEX*G1071+uEREX*H1071+uHOEX*I1071+uNES*S1071+ uOCEX*N1071+uEREX*O1071+uHOEX*P1071)/('Life tables'!$I$2/2))</f>
        <v>8.1164205163085228</v>
      </c>
    </row>
    <row r="1072" spans="1:28" x14ac:dyDescent="0.25">
      <c r="A1072" s="4">
        <v>1066</v>
      </c>
      <c r="C1072" s="105">
        <f>IF(male=0,VLOOKUP((($A$5:$A$1570/'Life tables'!$I$2)*2)+age,lifetable,13,1),IF(male=1,VLOOKUP((($A$5:$A$1570/'Life tables'!$I$2)*2)+age,lifetable,10,1),"error"))</f>
        <v>1.5755603186140554E-3</v>
      </c>
      <c r="F1072" s="96">
        <f t="shared" si="294"/>
        <v>49.332187579290725</v>
      </c>
      <c r="G1072" s="96">
        <f t="shared" si="306"/>
        <v>4.9555214889199517</v>
      </c>
      <c r="H1072" s="96">
        <f t="shared" si="295"/>
        <v>0.28301396990065747</v>
      </c>
      <c r="I1072" s="96">
        <f t="shared" si="296"/>
        <v>0.11340102116472124</v>
      </c>
      <c r="J1072" s="96">
        <f t="shared" si="307"/>
        <v>8.6158135925963497E-2</v>
      </c>
      <c r="K1072" s="96">
        <f t="shared" si="297"/>
        <v>0.1184977366551051</v>
      </c>
      <c r="L1072" s="96">
        <f t="shared" si="298"/>
        <v>43.775595226724327</v>
      </c>
      <c r="M1072" s="96">
        <f t="shared" si="299"/>
        <v>271.74170091883673</v>
      </c>
      <c r="N1072" s="96">
        <f t="shared" si="308"/>
        <v>26.1693145615228</v>
      </c>
      <c r="O1072" s="96">
        <f t="shared" si="300"/>
        <v>0.62465882599884104</v>
      </c>
      <c r="P1072" s="96">
        <f t="shared" si="301"/>
        <v>0.62465882599884104</v>
      </c>
      <c r="Q1072" s="96">
        <f t="shared" si="309"/>
        <v>0.47134514978670372</v>
      </c>
      <c r="R1072" s="96">
        <f t="shared" si="292"/>
        <v>4.8966455877358275E-2</v>
      </c>
      <c r="S1072" s="96">
        <f t="shared" si="302"/>
        <v>243.80275709965218</v>
      </c>
      <c r="T1072" s="96">
        <f t="shared" si="303"/>
        <v>275.07556323159258</v>
      </c>
      <c r="U1072" s="96">
        <f t="shared" si="304"/>
        <v>404.57551574852675</v>
      </c>
      <c r="V1072" s="32">
        <f t="shared" si="305"/>
        <v>1000.0000000000017</v>
      </c>
      <c r="W1072" s="100">
        <f>IF(A1072=1,((cPH1_+cPHr+(cNES*L1072+(cNES+cOSEX)*G1072+(cNES+cEREX)*H1072+(cNES+cHOEX)*I1072+(cNES+cNES)*S1072+(cNES+cOSEX)*N1072+(cNES+cEREX)*O1072+(cNES+cHOEX)*P1072)))/(1+cDR)^(A$6:A$65537 + 0.5),(cPHr+(cNES*L1072+(cNES+cOSEX)*G1072+(cNES+cEREX)*H1072+(cNES+cHOEX)*I1072+(cNES+cNES)*S1072+(cNES+cOSEX)*N1072+(cNES+cEREX)*O1072+(cNES+cHOEX)*P1072))/(1+cDR)^(((cycle + 0.5)/('Life tables'!$I$2/2))))</f>
        <v>7118.9136739133246</v>
      </c>
      <c r="X1072" s="107">
        <f>((L1072+G1072+H1072+I1072+N1072+O1072+P1072+S1072)/('Life tables'!$I$2/2))/(1+oDR)^(((cycle + 0.5)/('Life tables'!$I$2/2)))</f>
        <v>6.6827140962149816</v>
      </c>
      <c r="Y1072" s="31">
        <f>((uNES*L1072+ uOCEX*G1072+uEREX*H1072+uHOEX*I1072+uNES*S1072+ uOCEX*N1072+uEREX*O1072+uHOEX*P1072)/('Life tables'!$I$2/2))/(1+oDR)^(((cycle + 0.5)/('Life tables'!$I$2/2)))</f>
        <v>4.4043073616175548</v>
      </c>
      <c r="Z1072" s="100">
        <f t="shared" si="293"/>
        <v>77196.230271328386</v>
      </c>
      <c r="AA1072" s="107">
        <f>((L1072+G1072+H1072+I1072+N1072+O1072+P1072+S1072)/('Life tables'!$I$2/2))</f>
        <v>12.287345775546903</v>
      </c>
      <c r="AB1072" s="31">
        <f>((uNES*L1072+ uOCEX*G1072+uEREX*H1072+uHOEX*I1072+uNES*S1072+ uOCEX*N1072+uEREX*O1072+uHOEX*P1072)/('Life tables'!$I$2/2))</f>
        <v>8.0980940789660636</v>
      </c>
    </row>
    <row r="1073" spans="1:28" x14ac:dyDescent="0.25">
      <c r="A1073" s="4">
        <v>1067</v>
      </c>
      <c r="C1073" s="105">
        <f>IF(male=0,VLOOKUP((($A$5:$A$1570/'Life tables'!$I$2)*2)+age,lifetable,13,1),IF(male=1,VLOOKUP((($A$5:$A$1570/'Life tables'!$I$2)*2)+age,lifetable,10,1),"error"))</f>
        <v>1.5755603186140554E-3</v>
      </c>
      <c r="F1073" s="96">
        <f t="shared" si="294"/>
        <v>49.22077128597347</v>
      </c>
      <c r="G1073" s="96">
        <f t="shared" si="306"/>
        <v>4.9443294890747786</v>
      </c>
      <c r="H1073" s="96">
        <f t="shared" si="295"/>
        <v>0.28237478544461342</v>
      </c>
      <c r="I1073" s="96">
        <f t="shared" si="296"/>
        <v>0.11314490599820329</v>
      </c>
      <c r="J1073" s="96">
        <f t="shared" si="307"/>
        <v>8.596354856596522E-2</v>
      </c>
      <c r="K1073" s="96">
        <f t="shared" si="297"/>
        <v>0.11823011060338429</v>
      </c>
      <c r="L1073" s="96">
        <f t="shared" si="298"/>
        <v>43.676728446286525</v>
      </c>
      <c r="M1073" s="96">
        <f t="shared" si="299"/>
        <v>271.12814973390886</v>
      </c>
      <c r="N1073" s="96">
        <f t="shared" si="308"/>
        <v>26.110228253077384</v>
      </c>
      <c r="O1073" s="96">
        <f t="shared" si="300"/>
        <v>0.62324844194085016</v>
      </c>
      <c r="P1073" s="96">
        <f t="shared" si="301"/>
        <v>0.62324844194085016</v>
      </c>
      <c r="Q1073" s="96">
        <f t="shared" si="309"/>
        <v>0.47028092455302123</v>
      </c>
      <c r="R1073" s="96">
        <f t="shared" si="292"/>
        <v>4.8855897111722793E-2</v>
      </c>
      <c r="S1073" s="96">
        <f t="shared" si="302"/>
        <v>243.25228777528503</v>
      </c>
      <c r="T1073" s="96">
        <f t="shared" si="303"/>
        <v>275.63180770471155</v>
      </c>
      <c r="U1073" s="96">
        <f t="shared" si="304"/>
        <v>404.74260175624187</v>
      </c>
      <c r="V1073" s="32">
        <f t="shared" si="305"/>
        <v>1000.0000000000016</v>
      </c>
      <c r="W1073" s="100">
        <f>IF(A1073=1,((cPH1_+cPHr+(cNES*L1073+(cNES+cOSEX)*G1073+(cNES+cEREX)*H1073+(cNES+cHOEX)*I1073+(cNES+cNES)*S1073+(cNES+cOSEX)*N1073+(cNES+cEREX)*O1073+(cNES+cHOEX)*P1073)))/(1+cDR)^(A$6:A$65537 + 0.5),(cPHr+(cNES*L1073+(cNES+cOSEX)*G1073+(cNES+cEREX)*H1073+(cNES+cHOEX)*I1073+(cNES+cNES)*S1073+(cNES+cOSEX)*N1073+(cNES+cEREX)*O1073+(cNES+cHOEX)*P1073))/(1+cDR)^(((cycle + 0.5)/('Life tables'!$I$2/2))))</f>
        <v>7086.9880830237862</v>
      </c>
      <c r="X1073" s="107">
        <f>((L1073+G1073+H1073+I1073+N1073+O1073+P1073+S1073)/('Life tables'!$I$2/2))/(1+oDR)^(((cycle + 0.5)/('Life tables'!$I$2/2)))</f>
        <v>6.6638182995502762</v>
      </c>
      <c r="Y1073" s="31">
        <f>((uNES*L1073+ uOCEX*G1073+uEREX*H1073+uHOEX*I1073+uNES*S1073+ uOCEX*N1073+uEREX*O1073+uHOEX*P1073)/('Life tables'!$I$2/2))/(1+oDR)^(((cycle + 0.5)/('Life tables'!$I$2/2)))</f>
        <v>4.3918539047293423</v>
      </c>
      <c r="Z1073" s="100">
        <f t="shared" si="293"/>
        <v>77021.984457934013</v>
      </c>
      <c r="AA1073" s="107">
        <f>((L1073+G1073+H1073+I1073+N1073+O1073+P1073+S1073)/('Life tables'!$I$2/2))</f>
        <v>12.25960161552381</v>
      </c>
      <c r="AB1073" s="31">
        <f>((uNES*L1073+ uOCEX*G1073+uEREX*H1073+uHOEX*I1073+uNES*S1073+ uOCEX*N1073+uEREX*O1073+uHOEX*P1073)/('Life tables'!$I$2/2))</f>
        <v>8.0798090231839126</v>
      </c>
    </row>
    <row r="1074" spans="1:28" x14ac:dyDescent="0.25">
      <c r="A1074" s="4">
        <v>1068</v>
      </c>
      <c r="C1074" s="105">
        <f>IF(male=0,VLOOKUP((($A$5:$A$1570/'Life tables'!$I$2)*2)+age,lifetable,13,1),IF(male=1,VLOOKUP((($A$5:$A$1570/'Life tables'!$I$2)*2)+age,lifetable,10,1),"error"))</f>
        <v>1.5755603186140554E-3</v>
      </c>
      <c r="F1074" s="96">
        <f t="shared" si="294"/>
        <v>49.10960786887253</v>
      </c>
      <c r="G1074" s="96">
        <f t="shared" si="306"/>
        <v>4.9331628911747751</v>
      </c>
      <c r="H1074" s="96">
        <f t="shared" si="295"/>
        <v>0.28173705171486763</v>
      </c>
      <c r="I1074" s="96">
        <f t="shared" si="296"/>
        <v>0.11288937212399297</v>
      </c>
      <c r="J1074" s="96">
        <f t="shared" si="307"/>
        <v>8.5769402851563578E-2</v>
      </c>
      <c r="K1074" s="96">
        <f t="shared" si="297"/>
        <v>0.11796309196967507</v>
      </c>
      <c r="L1074" s="96">
        <f t="shared" si="298"/>
        <v>43.578086059037659</v>
      </c>
      <c r="M1074" s="96">
        <f t="shared" si="299"/>
        <v>270.51598267017573</v>
      </c>
      <c r="N1074" s="96">
        <f t="shared" si="308"/>
        <v>26.051275238501898</v>
      </c>
      <c r="O1074" s="96">
        <f t="shared" si="300"/>
        <v>0.62184123959371795</v>
      </c>
      <c r="P1074" s="96">
        <f t="shared" si="301"/>
        <v>0.62184123959371795</v>
      </c>
      <c r="Q1074" s="96">
        <f t="shared" si="309"/>
        <v>0.46921910012425616</v>
      </c>
      <c r="R1074" s="96">
        <f t="shared" si="292"/>
        <v>4.8745587757602675E-2</v>
      </c>
      <c r="S1074" s="96">
        <f t="shared" si="302"/>
        <v>242.70306026460455</v>
      </c>
      <c r="T1074" s="96">
        <f t="shared" si="303"/>
        <v>276.18679620768739</v>
      </c>
      <c r="U1074" s="96">
        <f t="shared" si="304"/>
        <v>404.90931043596913</v>
      </c>
      <c r="V1074" s="32">
        <f t="shared" si="305"/>
        <v>1000.0000000000017</v>
      </c>
      <c r="W1074" s="100">
        <f>IF(A1074=1,((cPH1_+cPHr+(cNES*L1074+(cNES+cOSEX)*G1074+(cNES+cEREX)*H1074+(cNES+cHOEX)*I1074+(cNES+cNES)*S1074+(cNES+cOSEX)*N1074+(cNES+cEREX)*O1074+(cNES+cHOEX)*P1074)))/(1+cDR)^(A$6:A$65537 + 0.5),(cPHr+(cNES*L1074+(cNES+cOSEX)*G1074+(cNES+cEREX)*H1074+(cNES+cHOEX)*I1074+(cNES+cNES)*S1074+(cNES+cOSEX)*N1074+(cNES+cEREX)*O1074+(cNES+cHOEX)*P1074))/(1+cDR)^(((cycle + 0.5)/('Life tables'!$I$2/2))))</f>
        <v>7055.2056679799398</v>
      </c>
      <c r="X1074" s="107">
        <f>((L1074+G1074+H1074+I1074+N1074+O1074+P1074+S1074)/('Life tables'!$I$2/2))/(1+oDR)^(((cycle + 0.5)/('Life tables'!$I$2/2)))</f>
        <v>6.6449759331363767</v>
      </c>
      <c r="Y1074" s="31">
        <f>((uNES*L1074+ uOCEX*G1074+uEREX*H1074+uHOEX*I1074+uNES*S1074+ uOCEX*N1074+uEREX*O1074+uHOEX*P1074)/('Life tables'!$I$2/2))/(1+oDR)^(((cycle + 0.5)/('Life tables'!$I$2/2)))</f>
        <v>4.3794356615303052</v>
      </c>
      <c r="Z1074" s="100">
        <f t="shared" si="293"/>
        <v>76848.131968857095</v>
      </c>
      <c r="AA1074" s="107">
        <f>((L1074+G1074+H1074+I1074+N1074+O1074+P1074+S1074)/('Life tables'!$I$2/2))</f>
        <v>12.231920102500828</v>
      </c>
      <c r="AB1074" s="31">
        <f>((uNES*L1074+ uOCEX*G1074+uEREX*H1074+uHOEX*I1074+uNES*S1074+ uOCEX*N1074+uEREX*O1074+uHOEX*P1074)/('Life tables'!$I$2/2))</f>
        <v>8.061565255451189</v>
      </c>
    </row>
    <row r="1075" spans="1:28" x14ac:dyDescent="0.25">
      <c r="A1075" s="4">
        <v>1069</v>
      </c>
      <c r="C1075" s="105">
        <f>IF(male=0,VLOOKUP((($A$5:$A$1570/'Life tables'!$I$2)*2)+age,lifetable,13,1),IF(male=1,VLOOKUP((($A$5:$A$1570/'Life tables'!$I$2)*2)+age,lifetable,10,1),"error"))</f>
        <v>1.7383770313330604E-3</v>
      </c>
      <c r="F1075" s="96">
        <f t="shared" si="294"/>
        <v>48.998696694153281</v>
      </c>
      <c r="G1075" s="96">
        <f t="shared" si="306"/>
        <v>4.922021631549927</v>
      </c>
      <c r="H1075" s="96">
        <f t="shared" si="295"/>
        <v>0.2811007650751724</v>
      </c>
      <c r="I1075" s="96">
        <f t="shared" si="296"/>
        <v>0.11263441808508021</v>
      </c>
      <c r="J1075" s="96">
        <f t="shared" si="307"/>
        <v>9.4418998449215585E-2</v>
      </c>
      <c r="K1075" s="96">
        <f t="shared" si="297"/>
        <v>0.11769667923148328</v>
      </c>
      <c r="L1075" s="96">
        <f t="shared" si="298"/>
        <v>43.470824201762404</v>
      </c>
      <c r="M1075" s="96">
        <f t="shared" si="299"/>
        <v>269.90519666219188</v>
      </c>
      <c r="N1075" s="96">
        <f t="shared" si="308"/>
        <v>25.992455222587299</v>
      </c>
      <c r="O1075" s="96">
        <f t="shared" si="300"/>
        <v>0.62043721191083512</v>
      </c>
      <c r="P1075" s="96">
        <f t="shared" si="301"/>
        <v>0.62043721191083512</v>
      </c>
      <c r="Q1075" s="96">
        <f t="shared" si="309"/>
        <v>0.51653878925902608</v>
      </c>
      <c r="R1075" s="96">
        <f t="shared" si="292"/>
        <v>4.8635527262620416E-2</v>
      </c>
      <c r="S1075" s="96">
        <f t="shared" si="302"/>
        <v>242.10669269926126</v>
      </c>
      <c r="T1075" s="96">
        <f t="shared" si="303"/>
        <v>276.79775399539562</v>
      </c>
      <c r="U1075" s="96">
        <f t="shared" si="304"/>
        <v>405.07564264246321</v>
      </c>
      <c r="V1075" s="32">
        <f t="shared" si="305"/>
        <v>1000.0000000000016</v>
      </c>
      <c r="W1075" s="100">
        <f>IF(A1075=1,((cPH1_+cPHr+(cNES*L1075+(cNES+cOSEX)*G1075+(cNES+cEREX)*H1075+(cNES+cHOEX)*I1075+(cNES+cNES)*S1075+(cNES+cOSEX)*N1075+(cNES+cEREX)*O1075+(cNES+cHOEX)*P1075)))/(1+cDR)^(A$6:A$65537 + 0.5),(cPHr+(cNES*L1075+(cNES+cOSEX)*G1075+(cNES+cEREX)*H1075+(cNES+cHOEX)*I1075+(cNES+cNES)*S1075+(cNES+cOSEX)*N1075+(cNES+cEREX)*O1075+(cNES+cHOEX)*P1075))/(1+cDR)^(((cycle + 0.5)/('Life tables'!$I$2/2))))</f>
        <v>7022.4734748225665</v>
      </c>
      <c r="X1075" s="107">
        <f>((L1075+G1075+H1075+I1075+N1075+O1075+P1075+S1075)/('Life tables'!$I$2/2))/(1+oDR)^(((cycle + 0.5)/('Life tables'!$I$2/2)))</f>
        <v>6.6249951874020212</v>
      </c>
      <c r="Y1075" s="31">
        <f>((uNES*L1075+ uOCEX*G1075+uEREX*H1075+uHOEX*I1075+uNES*S1075+ uOCEX*N1075+uEREX*O1075+uHOEX*P1075)/('Life tables'!$I$2/2))/(1+oDR)^(((cycle + 0.5)/('Life tables'!$I$2/2)))</f>
        <v>4.3662541212628883</v>
      </c>
      <c r="Z1075" s="100">
        <f t="shared" si="293"/>
        <v>76662.747395869039</v>
      </c>
      <c r="AA1075" s="107">
        <f>((L1075+G1075+H1075+I1075+N1075+O1075+P1075+S1075)/('Life tables'!$I$2/2))</f>
        <v>12.202106264214029</v>
      </c>
      <c r="AB1075" s="31">
        <f>((uNES*L1075+ uOCEX*G1075+uEREX*H1075+uHOEX*I1075+uNES*S1075+ uOCEX*N1075+uEREX*O1075+uHOEX*P1075)/('Life tables'!$I$2/2))</f>
        <v>8.041892145902807</v>
      </c>
    </row>
    <row r="1076" spans="1:28" x14ac:dyDescent="0.25">
      <c r="A1076" s="4">
        <v>1070</v>
      </c>
      <c r="C1076" s="105">
        <f>IF(male=0,VLOOKUP((($A$5:$A$1570/'Life tables'!$I$2)*2)+age,lifetable,13,1),IF(male=1,VLOOKUP((($A$5:$A$1570/'Life tables'!$I$2)*2)+age,lifetable,10,1),"error"))</f>
        <v>1.7383770313330604E-3</v>
      </c>
      <c r="F1076" s="96">
        <f t="shared" si="294"/>
        <v>48.879180200084761</v>
      </c>
      <c r="G1076" s="96">
        <f t="shared" si="306"/>
        <v>4.9100159495865032</v>
      </c>
      <c r="H1076" s="96">
        <f t="shared" si="295"/>
        <v>0.28041511055396201</v>
      </c>
      <c r="I1076" s="96">
        <f t="shared" si="296"/>
        <v>0.1123596828029358</v>
      </c>
      <c r="J1076" s="96">
        <f t="shared" si="307"/>
        <v>9.4188693799715437E-2</v>
      </c>
      <c r="K1076" s="96">
        <f t="shared" si="297"/>
        <v>0.11740959619837614</v>
      </c>
      <c r="L1076" s="96">
        <f t="shared" si="298"/>
        <v>43.364791167143267</v>
      </c>
      <c r="M1076" s="96">
        <f t="shared" si="299"/>
        <v>269.247423162058</v>
      </c>
      <c r="N1076" s="96">
        <f t="shared" si="308"/>
        <v>25.929110209374258</v>
      </c>
      <c r="O1076" s="96">
        <f t="shared" si="300"/>
        <v>0.61892517301147787</v>
      </c>
      <c r="P1076" s="96">
        <f t="shared" si="301"/>
        <v>0.61892517301147787</v>
      </c>
      <c r="Q1076" s="96">
        <f t="shared" si="309"/>
        <v>0.51527995641116842</v>
      </c>
      <c r="R1076" s="96">
        <f t="shared" si="292"/>
        <v>4.8516999863392786E-2</v>
      </c>
      <c r="S1076" s="96">
        <f t="shared" si="302"/>
        <v>241.51666565038624</v>
      </c>
      <c r="T1076" s="96">
        <f t="shared" si="303"/>
        <v>277.40722264560651</v>
      </c>
      <c r="U1076" s="96">
        <f t="shared" si="304"/>
        <v>405.24156923852496</v>
      </c>
      <c r="V1076" s="32">
        <f t="shared" si="305"/>
        <v>1000.0000000000016</v>
      </c>
      <c r="W1076" s="100">
        <f>IF(A1076=1,((cPH1_+cPHr+(cNES*L1076+(cNES+cOSEX)*G1076+(cNES+cEREX)*H1076+(cNES+cHOEX)*I1076+(cNES+cNES)*S1076+(cNES+cOSEX)*N1076+(cNES+cEREX)*O1076+(cNES+cHOEX)*P1076)))/(1+cDR)^(A$6:A$65537 + 0.5),(cPHr+(cNES*L1076+(cNES+cOSEX)*G1076+(cNES+cEREX)*H1076+(cNES+cHOEX)*I1076+(cNES+cNES)*S1076+(cNES+cOSEX)*N1076+(cNES+cEREX)*O1076+(cNES+cHOEX)*P1076))/(1+cDR)^(((cycle + 0.5)/('Life tables'!$I$2/2))))</f>
        <v>6989.7241212929257</v>
      </c>
      <c r="X1076" s="107">
        <f>((L1076+G1076+H1076+I1076+N1076+O1076+P1076+S1076)/('Life tables'!$I$2/2))/(1+oDR)^(((cycle + 0.5)/('Life tables'!$I$2/2)))</f>
        <v>6.6050745257703776</v>
      </c>
      <c r="Y1076" s="31">
        <f>((uNES*L1076+ uOCEX*G1076+uEREX*H1076+uHOEX*I1076+uNES*S1076+ uOCEX*N1076+uEREX*O1076+uHOEX*P1076)/('Life tables'!$I$2/2))/(1+oDR)^(((cycle + 0.5)/('Life tables'!$I$2/2)))</f>
        <v>4.3531252579161519</v>
      </c>
      <c r="Z1076" s="100">
        <f t="shared" si="293"/>
        <v>76475.960760782036</v>
      </c>
      <c r="AA1076" s="107">
        <f>((L1076+G1076+H1076+I1076+N1076+O1076+P1076+S1076)/('Life tables'!$I$2/2))</f>
        <v>12.172365101130552</v>
      </c>
      <c r="AB1076" s="31">
        <f>((uNES*L1076+ uOCEX*G1076+uEREX*H1076+uHOEX*I1076+uNES*S1076+ uOCEX*N1076+uEREX*O1076+uHOEX*P1076)/('Life tables'!$I$2/2))</f>
        <v>8.0222910072507183</v>
      </c>
    </row>
    <row r="1077" spans="1:28" x14ac:dyDescent="0.25">
      <c r="A1077" s="4">
        <v>1071</v>
      </c>
      <c r="C1077" s="105">
        <f>IF(male=0,VLOOKUP((($A$5:$A$1570/'Life tables'!$I$2)*2)+age,lifetable,13,1),IF(male=1,VLOOKUP((($A$5:$A$1570/'Life tables'!$I$2)*2)+age,lifetable,10,1),"error"))</f>
        <v>1.7383770313330604E-3</v>
      </c>
      <c r="F1077" s="96">
        <f t="shared" si="294"/>
        <v>48.759959300261372</v>
      </c>
      <c r="G1077" s="96">
        <f t="shared" si="306"/>
        <v>4.898039960683648</v>
      </c>
      <c r="H1077" s="96">
        <f t="shared" si="295"/>
        <v>0.27973115182823322</v>
      </c>
      <c r="I1077" s="96">
        <f t="shared" si="296"/>
        <v>0.11208562701000306</v>
      </c>
      <c r="J1077" s="96">
        <f t="shared" si="307"/>
        <v>9.3958958751336447E-2</v>
      </c>
      <c r="K1077" s="96">
        <f t="shared" si="297"/>
        <v>0.11712322319356361</v>
      </c>
      <c r="L1077" s="96">
        <f t="shared" si="298"/>
        <v>43.259020378794588</v>
      </c>
      <c r="M1077" s="96">
        <f t="shared" si="299"/>
        <v>268.59124881560871</v>
      </c>
      <c r="N1077" s="96">
        <f t="shared" si="308"/>
        <v>25.865919198125816</v>
      </c>
      <c r="O1077" s="96">
        <f t="shared" si="300"/>
        <v>0.6174168101230525</v>
      </c>
      <c r="P1077" s="96">
        <f t="shared" si="301"/>
        <v>0.6174168101230525</v>
      </c>
      <c r="Q1077" s="96">
        <f t="shared" si="309"/>
        <v>0.51402418398940963</v>
      </c>
      <c r="R1077" s="96">
        <f t="shared" si="292"/>
        <v>4.8398760623428433E-2</v>
      </c>
      <c r="S1077" s="96">
        <f t="shared" si="302"/>
        <v>240.92807305262394</v>
      </c>
      <c r="T1077" s="96">
        <f t="shared" si="303"/>
        <v>278.01520578834726</v>
      </c>
      <c r="U1077" s="96">
        <f t="shared" si="304"/>
        <v>405.40709122234193</v>
      </c>
      <c r="V1077" s="32">
        <f t="shared" si="305"/>
        <v>1000.0000000000016</v>
      </c>
      <c r="W1077" s="100">
        <f>IF(A1077=1,((cPH1_+cPHr+(cNES*L1077+(cNES+cOSEX)*G1077+(cNES+cEREX)*H1077+(cNES+cHOEX)*I1077+(cNES+cNES)*S1077+(cNES+cOSEX)*N1077+(cNES+cEREX)*O1077+(cNES+cHOEX)*P1077)))/(1+cDR)^(A$6:A$65537 + 0.5),(cPHr+(cNES*L1077+(cNES+cOSEX)*G1077+(cNES+cEREX)*H1077+(cNES+cHOEX)*I1077+(cNES+cNES)*S1077+(cNES+cOSEX)*N1077+(cNES+cEREX)*O1077+(cNES+cHOEX)*P1077))/(1+cDR)^(((cycle + 0.5)/('Life tables'!$I$2/2))))</f>
        <v>6957.1274760967726</v>
      </c>
      <c r="X1077" s="107">
        <f>((L1077+G1077+H1077+I1077+N1077+O1077+P1077+S1077)/('Life tables'!$I$2/2))/(1+oDR)^(((cycle + 0.5)/('Life tables'!$I$2/2)))</f>
        <v>6.5852137673622915</v>
      </c>
      <c r="Y1077" s="31">
        <f>((uNES*L1077+ uOCEX*G1077+uEREX*H1077+uHOEX*I1077+uNES*S1077+ uOCEX*N1077+uEREX*O1077+uHOEX*P1077)/('Life tables'!$I$2/2))/(1+oDR)^(((cycle + 0.5)/('Life tables'!$I$2/2)))</f>
        <v>4.3400358741371621</v>
      </c>
      <c r="Z1077" s="100">
        <f t="shared" si="293"/>
        <v>76289.629023200032</v>
      </c>
      <c r="AA1077" s="107">
        <f>((L1077+G1077+H1077+I1077+N1077+O1077+P1077+S1077)/('Life tables'!$I$2/2))</f>
        <v>12.142696435729979</v>
      </c>
      <c r="AB1077" s="31">
        <f>((uNES*L1077+ uOCEX*G1077+uEREX*H1077+uHOEX*I1077+uNES*S1077+ uOCEX*N1077+uEREX*O1077+uHOEX*P1077)/('Life tables'!$I$2/2))</f>
        <v>8.0027376485508466</v>
      </c>
    </row>
    <row r="1078" spans="1:28" x14ac:dyDescent="0.25">
      <c r="A1078" s="4">
        <v>1072</v>
      </c>
      <c r="C1078" s="105">
        <f>IF(male=0,VLOOKUP((($A$5:$A$1570/'Life tables'!$I$2)*2)+age,lifetable,13,1),IF(male=1,VLOOKUP((($A$5:$A$1570/'Life tables'!$I$2)*2)+age,lifetable,10,1),"error"))</f>
        <v>1.7383770313330604E-3</v>
      </c>
      <c r="F1078" s="96">
        <f t="shared" si="294"/>
        <v>48.641033066860928</v>
      </c>
      <c r="G1078" s="96">
        <f t="shared" si="306"/>
        <v>4.8860935716396794</v>
      </c>
      <c r="H1078" s="96">
        <f t="shared" si="295"/>
        <v>0.27904888357516022</v>
      </c>
      <c r="I1078" s="96">
        <f t="shared" si="296"/>
        <v>0.11181224857347603</v>
      </c>
      <c r="J1078" s="96">
        <f t="shared" si="307"/>
        <v>9.3729791516193484E-2</v>
      </c>
      <c r="K1078" s="96">
        <f t="shared" si="297"/>
        <v>0.11683755798838254</v>
      </c>
      <c r="L1078" s="96">
        <f t="shared" si="298"/>
        <v>43.153511013568036</v>
      </c>
      <c r="M1078" s="96">
        <f t="shared" si="299"/>
        <v>267.93666992245142</v>
      </c>
      <c r="N1078" s="96">
        <f t="shared" si="308"/>
        <v>25.802881832486147</v>
      </c>
      <c r="O1078" s="96">
        <f t="shared" si="300"/>
        <v>0.61591211473938234</v>
      </c>
      <c r="P1078" s="96">
        <f t="shared" si="301"/>
        <v>0.61591211473938234</v>
      </c>
      <c r="Q1078" s="96">
        <f t="shared" si="309"/>
        <v>0.51277146491201775</v>
      </c>
      <c r="R1078" s="96">
        <f t="shared" si="292"/>
        <v>4.8280808875935659E-2</v>
      </c>
      <c r="S1078" s="96">
        <f t="shared" si="302"/>
        <v>240.34091158669855</v>
      </c>
      <c r="T1078" s="96">
        <f t="shared" si="303"/>
        <v>278.62170704477546</v>
      </c>
      <c r="U1078" s="96">
        <f t="shared" si="304"/>
        <v>405.57220958920624</v>
      </c>
      <c r="V1078" s="32">
        <f t="shared" si="305"/>
        <v>1000.0000000000016</v>
      </c>
      <c r="W1078" s="100">
        <f>IF(A1078=1,((cPH1_+cPHr+(cNES*L1078+(cNES+cOSEX)*G1078+(cNES+cEREX)*H1078+(cNES+cHOEX)*I1078+(cNES+cNES)*S1078+(cNES+cOSEX)*N1078+(cNES+cEREX)*O1078+(cNES+cHOEX)*P1078)))/(1+cDR)^(A$6:A$65537 + 0.5),(cPHr+(cNES*L1078+(cNES+cOSEX)*G1078+(cNES+cEREX)*H1078+(cNES+cHOEX)*I1078+(cNES+cNES)*S1078+(cNES+cOSEX)*N1078+(cNES+cEREX)*O1078+(cNES+cHOEX)*P1078))/(1+cDR)^(((cycle + 0.5)/('Life tables'!$I$2/2))))</f>
        <v>6924.682828751048</v>
      </c>
      <c r="X1078" s="107">
        <f>((L1078+G1078+H1078+I1078+N1078+O1078+P1078+S1078)/('Life tables'!$I$2/2))/(1+oDR)^(((cycle + 0.5)/('Life tables'!$I$2/2)))</f>
        <v>6.5654127318529181</v>
      </c>
      <c r="Y1078" s="31">
        <f>((uNES*L1078+ uOCEX*G1078+uEREX*H1078+uHOEX*I1078+uNES*S1078+ uOCEX*N1078+uEREX*O1078+uHOEX*P1078)/('Life tables'!$I$2/2))/(1+oDR)^(((cycle + 0.5)/('Life tables'!$I$2/2)))</f>
        <v>4.3269858510869987</v>
      </c>
      <c r="Z1078" s="100">
        <f t="shared" si="293"/>
        <v>76103.75109225999</v>
      </c>
      <c r="AA1078" s="107">
        <f>((L1078+G1078+H1078+I1078+N1078+O1078+P1078+S1078)/('Life tables'!$I$2/2))</f>
        <v>12.113100090943153</v>
      </c>
      <c r="AB1078" s="31">
        <f>((uNES*L1078+ uOCEX*G1078+uEREX*H1078+uHOEX*I1078+uNES*S1078+ uOCEX*N1078+uEREX*O1078+uHOEX*P1078)/('Life tables'!$I$2/2))</f>
        <v>7.9832319531142986</v>
      </c>
    </row>
    <row r="1079" spans="1:28" x14ac:dyDescent="0.25">
      <c r="A1079" s="4">
        <v>1073</v>
      </c>
      <c r="C1079" s="105">
        <f>IF(male=0,VLOOKUP((($A$5:$A$1570/'Life tables'!$I$2)*2)+age,lifetable,13,1),IF(male=1,VLOOKUP((($A$5:$A$1570/'Life tables'!$I$2)*2)+age,lifetable,10,1),"error"))</f>
        <v>1.7383770313330604E-3</v>
      </c>
      <c r="F1079" s="96">
        <f t="shared" si="294"/>
        <v>48.522400584347622</v>
      </c>
      <c r="G1079" s="96">
        <f t="shared" si="306"/>
        <v>4.8741766904871113</v>
      </c>
      <c r="H1079" s="96">
        <f t="shared" si="295"/>
        <v>0.27836830054240302</v>
      </c>
      <c r="I1079" s="96">
        <f t="shared" si="296"/>
        <v>0.11153954538879175</v>
      </c>
      <c r="J1079" s="96">
        <f t="shared" si="307"/>
        <v>9.3501190330076908E-2</v>
      </c>
      <c r="K1079" s="96">
        <f t="shared" si="297"/>
        <v>0.11655259838368209</v>
      </c>
      <c r="L1079" s="96">
        <f t="shared" si="298"/>
        <v>43.048262259215555</v>
      </c>
      <c r="M1079" s="96">
        <f t="shared" si="299"/>
        <v>267.28368278167221</v>
      </c>
      <c r="N1079" s="96">
        <f t="shared" si="308"/>
        <v>25.73999775604922</v>
      </c>
      <c r="O1079" s="96">
        <f t="shared" si="300"/>
        <v>0.6144110783530925</v>
      </c>
      <c r="P1079" s="96">
        <f t="shared" si="301"/>
        <v>0.6144110783530925</v>
      </c>
      <c r="Q1079" s="96">
        <f t="shared" si="309"/>
        <v>0.51152179209626258</v>
      </c>
      <c r="R1079" s="96">
        <f t="shared" si="292"/>
        <v>4.8163143954028813E-2</v>
      </c>
      <c r="S1079" s="96">
        <f t="shared" si="302"/>
        <v>239.7551779328665</v>
      </c>
      <c r="T1079" s="96">
        <f t="shared" si="303"/>
        <v>279.22673002720182</v>
      </c>
      <c r="U1079" s="96">
        <f t="shared" si="304"/>
        <v>405.73692533154394</v>
      </c>
      <c r="V1079" s="32">
        <f t="shared" si="305"/>
        <v>1000.0000000000016</v>
      </c>
      <c r="W1079" s="100">
        <f>IF(A1079=1,((cPH1_+cPHr+(cNES*L1079+(cNES+cOSEX)*G1079+(cNES+cEREX)*H1079+(cNES+cHOEX)*I1079+(cNES+cNES)*S1079+(cNES+cOSEX)*N1079+(cNES+cEREX)*O1079+(cNES+cHOEX)*P1079)))/(1+cDR)^(A$6:A$65537 + 0.5),(cPHr+(cNES*L1079+(cNES+cOSEX)*G1079+(cNES+cEREX)*H1079+(cNES+cHOEX)*I1079+(cNES+cNES)*S1079+(cNES+cOSEX)*N1079+(cNES+cEREX)*O1079+(cNES+cHOEX)*P1079))/(1+cDR)^(((cycle + 0.5)/('Life tables'!$I$2/2))))</f>
        <v>6892.3894719966638</v>
      </c>
      <c r="X1079" s="107">
        <f>((L1079+G1079+H1079+I1079+N1079+O1079+P1079+S1079)/('Life tables'!$I$2/2))/(1+oDR)^(((cycle + 0.5)/('Life tables'!$I$2/2)))</f>
        <v>6.5456712394695487</v>
      </c>
      <c r="Y1079" s="31">
        <f>((uNES*L1079+ uOCEX*G1079+uEREX*H1079+uHOEX*I1079+uNES*S1079+ uOCEX*N1079+uEREX*O1079+uHOEX*P1079)/('Life tables'!$I$2/2))/(1+oDR)^(((cycle + 0.5)/('Life tables'!$I$2/2)))</f>
        <v>4.3139750702903612</v>
      </c>
      <c r="Z1079" s="100">
        <f t="shared" si="293"/>
        <v>75918.325878892894</v>
      </c>
      <c r="AA1079" s="107">
        <f>((L1079+G1079+H1079+I1079+N1079+O1079+P1079+S1079)/('Life tables'!$I$2/2))</f>
        <v>12.083575890150176</v>
      </c>
      <c r="AB1079" s="31">
        <f>((uNES*L1079+ uOCEX*G1079+uEREX*H1079+uHOEX*I1079+uNES*S1079+ uOCEX*N1079+uEREX*O1079+uHOEX*P1079)/('Life tables'!$I$2/2))</f>
        <v>7.9637738045477997</v>
      </c>
    </row>
    <row r="1080" spans="1:28" x14ac:dyDescent="0.25">
      <c r="A1080" s="4">
        <v>1074</v>
      </c>
      <c r="C1080" s="105">
        <f>IF(male=0,VLOOKUP((($A$5:$A$1570/'Life tables'!$I$2)*2)+age,lifetable,13,1),IF(male=1,VLOOKUP((($A$5:$A$1570/'Life tables'!$I$2)*2)+age,lifetable,10,1),"error"))</f>
        <v>1.7383770313330604E-3</v>
      </c>
      <c r="F1080" s="96">
        <f t="shared" si="294"/>
        <v>48.404060948957415</v>
      </c>
      <c r="G1080" s="96">
        <f t="shared" si="306"/>
        <v>4.8622892264409536</v>
      </c>
      <c r="H1080" s="96">
        <f t="shared" si="295"/>
        <v>0.27768939754515504</v>
      </c>
      <c r="I1080" s="96">
        <f t="shared" si="296"/>
        <v>0.11126751537844727</v>
      </c>
      <c r="J1080" s="96">
        <f t="shared" si="307"/>
        <v>9.3273153451460866E-2</v>
      </c>
      <c r="K1080" s="96">
        <f t="shared" si="297"/>
        <v>0.11626834220858767</v>
      </c>
      <c r="L1080" s="96">
        <f t="shared" si="298"/>
        <v>42.943273313932814</v>
      </c>
      <c r="M1080" s="96">
        <f t="shared" si="299"/>
        <v>266.63228369229836</v>
      </c>
      <c r="N1080" s="96">
        <f t="shared" si="308"/>
        <v>25.677266612403347</v>
      </c>
      <c r="O1080" s="96">
        <f t="shared" si="300"/>
        <v>0.61291369245667271</v>
      </c>
      <c r="P1080" s="96">
        <f t="shared" si="301"/>
        <v>0.61291369245667271</v>
      </c>
      <c r="Q1080" s="96">
        <f t="shared" si="309"/>
        <v>0.5102751584593016</v>
      </c>
      <c r="R1080" s="96">
        <f t="shared" si="292"/>
        <v>4.8045765190811676E-2</v>
      </c>
      <c r="S1080" s="96">
        <f t="shared" si="302"/>
        <v>239.17086877133156</v>
      </c>
      <c r="T1080" s="96">
        <f t="shared" si="303"/>
        <v>279.83027833911257</v>
      </c>
      <c r="U1080" s="96">
        <f t="shared" si="304"/>
        <v>405.90123943894332</v>
      </c>
      <c r="V1080" s="32">
        <f t="shared" si="305"/>
        <v>1000.0000000000016</v>
      </c>
      <c r="W1080" s="100">
        <f>IF(A1080=1,((cPH1_+cPHr+(cNES*L1080+(cNES+cOSEX)*G1080+(cNES+cEREX)*H1080+(cNES+cHOEX)*I1080+(cNES+cNES)*S1080+(cNES+cOSEX)*N1080+(cNES+cEREX)*O1080+(cNES+cHOEX)*P1080)))/(1+cDR)^(A$6:A$65537 + 0.5),(cPHr+(cNES*L1080+(cNES+cOSEX)*G1080+(cNES+cEREX)*H1080+(cNES+cHOEX)*I1080+(cNES+cNES)*S1080+(cNES+cOSEX)*N1080+(cNES+cEREX)*O1080+(cNES+cHOEX)*P1080))/(1+cDR)^(((cycle + 0.5)/('Life tables'!$I$2/2))))</f>
        <v>6860.2467017880208</v>
      </c>
      <c r="X1080" s="107">
        <f>((L1080+G1080+H1080+I1080+N1080+O1080+P1080+S1080)/('Life tables'!$I$2/2))/(1+oDR)^(((cycle + 0.5)/('Life tables'!$I$2/2)))</f>
        <v>6.5259891109894701</v>
      </c>
      <c r="Y1080" s="31">
        <f>((uNES*L1080+ uOCEX*G1080+uEREX*H1080+uHOEX*I1080+uNES*S1080+ uOCEX*N1080+uEREX*O1080+uHOEX*P1080)/('Life tables'!$I$2/2))/(1+oDR)^(((cycle + 0.5)/('Life tables'!$I$2/2)))</f>
        <v>4.3010034136341631</v>
      </c>
      <c r="Z1080" s="100">
        <f t="shared" si="293"/>
        <v>75733.352295861012</v>
      </c>
      <c r="AA1080" s="107">
        <f>((L1080+G1080+H1080+I1080+N1080+O1080+P1080+S1080)/('Life tables'!$I$2/2))</f>
        <v>12.054123657178472</v>
      </c>
      <c r="AB1080" s="31">
        <f>((uNES*L1080+ uOCEX*G1080+uEREX*H1080+uHOEX*I1080+uNES*S1080+ uOCEX*N1080+uEREX*O1080+uHOEX*P1080)/('Life tables'!$I$2/2))</f>
        <v>7.9443630867524107</v>
      </c>
    </row>
    <row r="1081" spans="1:28" x14ac:dyDescent="0.25">
      <c r="A1081" s="4">
        <v>1075</v>
      </c>
      <c r="C1081" s="105">
        <f>IF(male=0,VLOOKUP((($A$5:$A$1570/'Life tables'!$I$2)*2)+age,lifetable,13,1),IF(male=1,VLOOKUP((($A$5:$A$1570/'Life tables'!$I$2)*2)+age,lifetable,10,1),"error"))</f>
        <v>1.7383770313330604E-3</v>
      </c>
      <c r="F1081" s="96">
        <f t="shared" si="294"/>
        <v>48.286013268208073</v>
      </c>
      <c r="G1081" s="96">
        <f t="shared" si="306"/>
        <v>4.8504310898494989</v>
      </c>
      <c r="H1081" s="96">
        <f t="shared" si="295"/>
        <v>0.27701216946333246</v>
      </c>
      <c r="I1081" s="96">
        <f t="shared" si="296"/>
        <v>0.1109961564908734</v>
      </c>
      <c r="J1081" s="96">
        <f t="shared" si="307"/>
        <v>9.3045679160559253E-2</v>
      </c>
      <c r="K1081" s="96">
        <f t="shared" si="297"/>
        <v>0.11598478731932398</v>
      </c>
      <c r="L1081" s="96">
        <f t="shared" si="298"/>
        <v>42.838543385924488</v>
      </c>
      <c r="M1081" s="96">
        <f t="shared" si="299"/>
        <v>265.98246895373762</v>
      </c>
      <c r="N1081" s="96">
        <f t="shared" si="308"/>
        <v>25.614688045173473</v>
      </c>
      <c r="O1081" s="96">
        <f t="shared" si="300"/>
        <v>0.61141994854348747</v>
      </c>
      <c r="P1081" s="96">
        <f t="shared" si="301"/>
        <v>0.61141994854348747</v>
      </c>
      <c r="Q1081" s="96">
        <f t="shared" si="309"/>
        <v>0.50903155691902102</v>
      </c>
      <c r="R1081" s="96">
        <f t="shared" si="292"/>
        <v>4.7928671919456545E-2</v>
      </c>
      <c r="S1081" s="96">
        <f t="shared" si="302"/>
        <v>238.58798078263868</v>
      </c>
      <c r="T1081" s="96">
        <f t="shared" si="303"/>
        <v>280.43235557519216</v>
      </c>
      <c r="U1081" s="96">
        <f t="shared" si="304"/>
        <v>406.06515289818208</v>
      </c>
      <c r="V1081" s="32">
        <f t="shared" si="305"/>
        <v>1000.0000000000016</v>
      </c>
      <c r="W1081" s="100">
        <f>IF(A1081=1,((cPH1_+cPHr+(cNES*L1081+(cNES+cOSEX)*G1081+(cNES+cEREX)*H1081+(cNES+cHOEX)*I1081+(cNES+cNES)*S1081+(cNES+cOSEX)*N1081+(cNES+cEREX)*O1081+(cNES+cHOEX)*P1081)))/(1+cDR)^(A$6:A$65537 + 0.5),(cPHr+(cNES*L1081+(cNES+cOSEX)*G1081+(cNES+cEREX)*H1081+(cNES+cHOEX)*I1081+(cNES+cNES)*S1081+(cNES+cOSEX)*N1081+(cNES+cEREX)*O1081+(cNES+cHOEX)*P1081))/(1+cDR)^(((cycle + 0.5)/('Life tables'!$I$2/2))))</f>
        <v>6828.2538172823151</v>
      </c>
      <c r="X1081" s="107">
        <f>((L1081+G1081+H1081+I1081+N1081+O1081+P1081+S1081)/('Life tables'!$I$2/2))/(1+oDR)^(((cycle + 0.5)/('Life tables'!$I$2/2)))</f>
        <v>6.5063661677378422</v>
      </c>
      <c r="Y1081" s="31">
        <f>((uNES*L1081+ uOCEX*G1081+uEREX*H1081+uHOEX*I1081+uNES*S1081+ uOCEX*N1081+uEREX*O1081+uHOEX*P1081)/('Life tables'!$I$2/2))/(1+oDR)^(((cycle + 0.5)/('Life tables'!$I$2/2)))</f>
        <v>4.2880707633661599</v>
      </c>
      <c r="Z1081" s="100">
        <f t="shared" si="293"/>
        <v>75548.82925779339</v>
      </c>
      <c r="AA1081" s="107">
        <f>((L1081+G1081+H1081+I1081+N1081+O1081+P1081+S1081)/('Life tables'!$I$2/2))</f>
        <v>12.02474321630087</v>
      </c>
      <c r="AB1081" s="31">
        <f>((uNES*L1081+ uOCEX*G1081+uEREX*H1081+uHOEX*I1081+uNES*S1081+ uOCEX*N1081+uEREX*O1081+uHOEX*P1081)/('Life tables'!$I$2/2))</f>
        <v>7.9249996839223265</v>
      </c>
    </row>
    <row r="1082" spans="1:28" x14ac:dyDescent="0.25">
      <c r="A1082" s="4">
        <v>1076</v>
      </c>
      <c r="C1082" s="105">
        <f>IF(male=0,VLOOKUP((($A$5:$A$1570/'Life tables'!$I$2)*2)+age,lifetable,13,1),IF(male=1,VLOOKUP((($A$5:$A$1570/'Life tables'!$I$2)*2)+age,lifetable,10,1),"error"))</f>
        <v>1.7383770313330604E-3</v>
      </c>
      <c r="F1082" s="96">
        <f t="shared" si="294"/>
        <v>48.168256660432718</v>
      </c>
      <c r="G1082" s="96">
        <f t="shared" si="306"/>
        <v>4.8386021921474622</v>
      </c>
      <c r="H1082" s="96">
        <f t="shared" si="295"/>
        <v>0.27633661123889791</v>
      </c>
      <c r="I1082" s="96">
        <f t="shared" si="296"/>
        <v>0.11072546669936241</v>
      </c>
      <c r="J1082" s="96">
        <f t="shared" si="307"/>
        <v>9.2818765758426791E-2</v>
      </c>
      <c r="K1082" s="96">
        <f t="shared" si="297"/>
        <v>0.11570193159809461</v>
      </c>
      <c r="L1082" s="96">
        <f t="shared" si="298"/>
        <v>42.734071692990476</v>
      </c>
      <c r="M1082" s="96">
        <f t="shared" si="299"/>
        <v>265.33423486619455</v>
      </c>
      <c r="N1082" s="96">
        <f t="shared" si="308"/>
        <v>25.552261698061283</v>
      </c>
      <c r="O1082" s="96">
        <f t="shared" si="300"/>
        <v>0.60992983810873302</v>
      </c>
      <c r="P1082" s="96">
        <f t="shared" si="301"/>
        <v>0.60992983810873302</v>
      </c>
      <c r="Q1082" s="96">
        <f t="shared" si="309"/>
        <v>0.50779098039483128</v>
      </c>
      <c r="R1082" s="96">
        <f t="shared" si="292"/>
        <v>4.7811863473279356E-2</v>
      </c>
      <c r="S1082" s="96">
        <f t="shared" si="302"/>
        <v>238.00651064804768</v>
      </c>
      <c r="T1082" s="96">
        <f t="shared" si="303"/>
        <v>281.03296532134544</v>
      </c>
      <c r="U1082" s="96">
        <f t="shared" si="304"/>
        <v>406.22866669325344</v>
      </c>
      <c r="V1082" s="32">
        <f t="shared" si="305"/>
        <v>1000.0000000000016</v>
      </c>
      <c r="W1082" s="100">
        <f>IF(A1082=1,((cPH1_+cPHr+(cNES*L1082+(cNES+cOSEX)*G1082+(cNES+cEREX)*H1082+(cNES+cHOEX)*I1082+(cNES+cNES)*S1082+(cNES+cOSEX)*N1082+(cNES+cEREX)*O1082+(cNES+cHOEX)*P1082)))/(1+cDR)^(A$6:A$65537 + 0.5),(cPHr+(cNES*L1082+(cNES+cOSEX)*G1082+(cNES+cEREX)*H1082+(cNES+cHOEX)*I1082+(cNES+cNES)*S1082+(cNES+cOSEX)*N1082+(cNES+cEREX)*O1082+(cNES+cHOEX)*P1082))/(1+cDR)^(((cycle + 0.5)/('Life tables'!$I$2/2))))</f>
        <v>6796.4101208287029</v>
      </c>
      <c r="X1082" s="107">
        <f>((L1082+G1082+H1082+I1082+N1082+O1082+P1082+S1082)/('Life tables'!$I$2/2))/(1+oDR)^(((cycle + 0.5)/('Life tables'!$I$2/2)))</f>
        <v>6.4868022315856182</v>
      </c>
      <c r="Y1082" s="31">
        <f>((uNES*L1082+ uOCEX*G1082+uEREX*H1082+uHOEX*I1082+uNES*S1082+ uOCEX*N1082+uEREX*O1082+uHOEX*P1082)/('Life tables'!$I$2/2))/(1+oDR)^(((cycle + 0.5)/('Life tables'!$I$2/2)))</f>
        <v>4.2751770020935744</v>
      </c>
      <c r="Z1082" s="100">
        <f t="shared" si="293"/>
        <v>75364.755681219089</v>
      </c>
      <c r="AA1082" s="107">
        <f>((L1082+G1082+H1082+I1082+N1082+O1082+P1082+S1082)/('Life tables'!$I$2/2))</f>
        <v>11.995434392233753</v>
      </c>
      <c r="AB1082" s="31">
        <f>((uNES*L1082+ uOCEX*G1082+uEREX*H1082+uHOEX*I1082+uNES*S1082+ uOCEX*N1082+uEREX*O1082+uHOEX*P1082)/('Life tables'!$I$2/2))</f>
        <v>7.9056834805436411</v>
      </c>
    </row>
    <row r="1083" spans="1:28" x14ac:dyDescent="0.25">
      <c r="A1083" s="4">
        <v>1077</v>
      </c>
      <c r="C1083" s="105">
        <f>IF(male=0,VLOOKUP((($A$5:$A$1570/'Life tables'!$I$2)*2)+age,lifetable,13,1),IF(male=1,VLOOKUP((($A$5:$A$1570/'Life tables'!$I$2)*2)+age,lifetable,10,1),"error"))</f>
        <v>1.7383770313330604E-3</v>
      </c>
      <c r="F1083" s="96">
        <f t="shared" si="294"/>
        <v>48.050790254335766</v>
      </c>
      <c r="G1083" s="96">
        <f t="shared" si="306"/>
        <v>4.8268024458113805</v>
      </c>
      <c r="H1083" s="96">
        <f t="shared" si="295"/>
        <v>0.27566271787331326</v>
      </c>
      <c r="I1083" s="96">
        <f t="shared" si="296"/>
        <v>0.11045544400104737</v>
      </c>
      <c r="J1083" s="96">
        <f t="shared" si="307"/>
        <v>9.2592411566103427E-2</v>
      </c>
      <c r="K1083" s="96">
        <f t="shared" si="297"/>
        <v>0.1154197729520154</v>
      </c>
      <c r="L1083" s="96">
        <f t="shared" si="298"/>
        <v>42.629857462131909</v>
      </c>
      <c r="M1083" s="96">
        <f t="shared" si="299"/>
        <v>264.68757773106682</v>
      </c>
      <c r="N1083" s="96">
        <f t="shared" si="308"/>
        <v>25.489987214883357</v>
      </c>
      <c r="O1083" s="96">
        <f t="shared" si="300"/>
        <v>0.60844335265034799</v>
      </c>
      <c r="P1083" s="96">
        <f t="shared" si="301"/>
        <v>0.60844335265034799</v>
      </c>
      <c r="Q1083" s="96">
        <f t="shared" si="309"/>
        <v>0.50655342180842655</v>
      </c>
      <c r="R1083" s="96">
        <f t="shared" si="292"/>
        <v>4.7695339185810981E-2</v>
      </c>
      <c r="S1083" s="96">
        <f t="shared" si="302"/>
        <v>237.42645504988855</v>
      </c>
      <c r="T1083" s="96">
        <f t="shared" si="303"/>
        <v>281.63211115471995</v>
      </c>
      <c r="U1083" s="96">
        <f t="shared" si="304"/>
        <v>406.39178180539125</v>
      </c>
      <c r="V1083" s="32">
        <f t="shared" si="305"/>
        <v>1000.0000000000015</v>
      </c>
      <c r="W1083" s="100">
        <f>IF(A1083=1,((cPH1_+cPHr+(cNES*L1083+(cNES+cOSEX)*G1083+(cNES+cEREX)*H1083+(cNES+cHOEX)*I1083+(cNES+cNES)*S1083+(cNES+cOSEX)*N1083+(cNES+cEREX)*O1083+(cNES+cHOEX)*P1083)))/(1+cDR)^(A$6:A$65537 + 0.5),(cPHr+(cNES*L1083+(cNES+cOSEX)*G1083+(cNES+cEREX)*H1083+(cNES+cHOEX)*I1083+(cNES+cNES)*S1083+(cNES+cOSEX)*N1083+(cNES+cEREX)*O1083+(cNES+cHOEX)*P1083))/(1+cDR)^(((cycle + 0.5)/('Life tables'!$I$2/2))))</f>
        <v>6764.7149179572925</v>
      </c>
      <c r="X1083" s="107">
        <f>((L1083+G1083+H1083+I1083+N1083+O1083+P1083+S1083)/('Life tables'!$I$2/2))/(1+oDR)^(((cycle + 0.5)/('Life tables'!$I$2/2)))</f>
        <v>6.4672971249474838</v>
      </c>
      <c r="Y1083" s="31">
        <f>((uNES*L1083+ uOCEX*G1083+uEREX*H1083+uHOEX*I1083+uNES*S1083+ uOCEX*N1083+uEREX*O1083+uHOEX*P1083)/('Life tables'!$I$2/2))/(1+oDR)^(((cycle + 0.5)/('Life tables'!$I$2/2)))</f>
        <v>4.2623220127817643</v>
      </c>
      <c r="Z1083" s="100">
        <f t="shared" si="293"/>
        <v>75181.130484598558</v>
      </c>
      <c r="AA1083" s="107">
        <f>((L1083+G1083+H1083+I1083+N1083+O1083+P1083+S1083)/('Life tables'!$I$2/2))</f>
        <v>11.966197010135236</v>
      </c>
      <c r="AB1083" s="31">
        <f>((uNES*L1083+ uOCEX*G1083+uEREX*H1083+uHOEX*I1083+uNES*S1083+ uOCEX*N1083+uEREX*O1083+uHOEX*P1083)/('Life tables'!$I$2/2))</f>
        <v>7.8864143613931939</v>
      </c>
    </row>
    <row r="1084" spans="1:28" x14ac:dyDescent="0.25">
      <c r="A1084" s="4">
        <v>1078</v>
      </c>
      <c r="C1084" s="105">
        <f>IF(male=0,VLOOKUP((($A$5:$A$1570/'Life tables'!$I$2)*2)+age,lifetable,13,1),IF(male=1,VLOOKUP((($A$5:$A$1570/'Life tables'!$I$2)*2)+age,lifetable,10,1),"error"))</f>
        <v>1.7383770313330604E-3</v>
      </c>
      <c r="F1084" s="96">
        <f t="shared" si="294"/>
        <v>47.933613188570099</v>
      </c>
      <c r="G1084" s="96">
        <f t="shared" si="306"/>
        <v>4.8150317643171325</v>
      </c>
      <c r="H1084" s="96">
        <f t="shared" si="295"/>
        <v>0.27499048442511376</v>
      </c>
      <c r="I1084" s="96">
        <f t="shared" si="296"/>
        <v>0.11018608641593004</v>
      </c>
      <c r="J1084" s="96">
        <f t="shared" si="307"/>
        <v>9.2366614923799426E-2</v>
      </c>
      <c r="K1084" s="96">
        <f t="shared" si="297"/>
        <v>0.11513830931209876</v>
      </c>
      <c r="L1084" s="96">
        <f t="shared" si="298"/>
        <v>42.525899929176028</v>
      </c>
      <c r="M1084" s="96">
        <f t="shared" si="299"/>
        <v>264.04249385132016</v>
      </c>
      <c r="N1084" s="96">
        <f t="shared" si="308"/>
        <v>25.427864239607288</v>
      </c>
      <c r="O1084" s="96">
        <f t="shared" si="300"/>
        <v>0.60696048366987576</v>
      </c>
      <c r="P1084" s="96">
        <f t="shared" si="301"/>
        <v>0.60696048366987576</v>
      </c>
      <c r="Q1084" s="96">
        <f t="shared" si="309"/>
        <v>0.50531887408450138</v>
      </c>
      <c r="R1084" s="96">
        <f t="shared" si="292"/>
        <v>4.7579098390864889E-2</v>
      </c>
      <c r="S1084" s="96">
        <f t="shared" si="302"/>
        <v>236.84781067189775</v>
      </c>
      <c r="T1084" s="96">
        <f t="shared" si="303"/>
        <v>282.22979664372826</v>
      </c>
      <c r="U1084" s="96">
        <f t="shared" si="304"/>
        <v>406.55449921309423</v>
      </c>
      <c r="V1084" s="32">
        <f t="shared" si="305"/>
        <v>1000.0000000000015</v>
      </c>
      <c r="W1084" s="100">
        <f>IF(A1084=1,((cPH1_+cPHr+(cNES*L1084+(cNES+cOSEX)*G1084+(cNES+cEREX)*H1084+(cNES+cHOEX)*I1084+(cNES+cNES)*S1084+(cNES+cOSEX)*N1084+(cNES+cEREX)*O1084+(cNES+cHOEX)*P1084)))/(1+cDR)^(A$6:A$65537 + 0.5),(cPHr+(cNES*L1084+(cNES+cOSEX)*G1084+(cNES+cEREX)*H1084+(cNES+cHOEX)*I1084+(cNES+cNES)*S1084+(cNES+cOSEX)*N1084+(cNES+cEREX)*O1084+(cNES+cHOEX)*P1084))/(1+cDR)^(((cycle + 0.5)/('Life tables'!$I$2/2))))</f>
        <v>6733.1675173680032</v>
      </c>
      <c r="X1084" s="107">
        <f>((L1084+G1084+H1084+I1084+N1084+O1084+P1084+S1084)/('Life tables'!$I$2/2))/(1+oDR)^(((cycle + 0.5)/('Life tables'!$I$2/2)))</f>
        <v>6.4478506707798218</v>
      </c>
      <c r="Y1084" s="31">
        <f>((uNES*L1084+ uOCEX*G1084+uEREX*H1084+uHOEX*I1084+uNES*S1084+ uOCEX*N1084+uEREX*O1084+uHOEX*P1084)/('Life tables'!$I$2/2))/(1+oDR)^(((cycle + 0.5)/('Life tables'!$I$2/2)))</f>
        <v>4.2495056787528842</v>
      </c>
      <c r="Z1084" s="100">
        <f t="shared" si="293"/>
        <v>74997.952588353393</v>
      </c>
      <c r="AA1084" s="107">
        <f>((L1084+G1084+H1084+I1084+N1084+O1084+P1084+S1084)/('Life tables'!$I$2/2))</f>
        <v>11.937030895603391</v>
      </c>
      <c r="AB1084" s="31">
        <f>((uNES*L1084+ uOCEX*G1084+uEREX*H1084+uHOEX*I1084+uNES*S1084+ uOCEX*N1084+uEREX*O1084+uHOEX*P1084)/('Life tables'!$I$2/2))</f>
        <v>7.8671922115374038</v>
      </c>
    </row>
    <row r="1085" spans="1:28" x14ac:dyDescent="0.25">
      <c r="A1085" s="4">
        <v>1079</v>
      </c>
      <c r="C1085" s="105">
        <f>IF(male=0,VLOOKUP((($A$5:$A$1570/'Life tables'!$I$2)*2)+age,lifetable,13,1),IF(male=1,VLOOKUP((($A$5:$A$1570/'Life tables'!$I$2)*2)+age,lifetable,10,1),"error"))</f>
        <v>1.7383770313330604E-3</v>
      </c>
      <c r="F1085" s="96">
        <f t="shared" si="294"/>
        <v>47.816724611334507</v>
      </c>
      <c r="G1085" s="96">
        <f t="shared" si="306"/>
        <v>4.8032900620995029</v>
      </c>
      <c r="H1085" s="96">
        <f t="shared" si="295"/>
        <v>0.27431990600759854</v>
      </c>
      <c r="I1085" s="96">
        <f t="shared" si="296"/>
        <v>0.10991739198595565</v>
      </c>
      <c r="J1085" s="96">
        <f t="shared" si="307"/>
        <v>9.2141374190119751E-2</v>
      </c>
      <c r="K1085" s="96">
        <f t="shared" si="297"/>
        <v>0.1148575386322867</v>
      </c>
      <c r="L1085" s="96">
        <f t="shared" si="298"/>
        <v>42.422198338419044</v>
      </c>
      <c r="M1085" s="96">
        <f t="shared" si="299"/>
        <v>263.39897953184442</v>
      </c>
      <c r="N1085" s="96">
        <f t="shared" si="308"/>
        <v>25.365892416385961</v>
      </c>
      <c r="O1085" s="96">
        <f t="shared" si="300"/>
        <v>0.60548122267328242</v>
      </c>
      <c r="P1085" s="96">
        <f t="shared" si="301"/>
        <v>0.60548122267328242</v>
      </c>
      <c r="Q1085" s="96">
        <f t="shared" si="309"/>
        <v>0.50408733015143337</v>
      </c>
      <c r="R1085" s="96">
        <f t="shared" si="292"/>
        <v>4.746314042260124E-2</v>
      </c>
      <c r="S1085" s="96">
        <f t="shared" si="302"/>
        <v>236.27057419953786</v>
      </c>
      <c r="T1085" s="96">
        <f t="shared" si="303"/>
        <v>282.82602534806983</v>
      </c>
      <c r="U1085" s="96">
        <f t="shared" si="304"/>
        <v>406.71681989214915</v>
      </c>
      <c r="V1085" s="32">
        <f t="shared" si="305"/>
        <v>1000.0000000000015</v>
      </c>
      <c r="W1085" s="100">
        <f>IF(A1085=1,((cPH1_+cPHr+(cNES*L1085+(cNES+cOSEX)*G1085+(cNES+cEREX)*H1085+(cNES+cHOEX)*I1085+(cNES+cNES)*S1085+(cNES+cOSEX)*N1085+(cNES+cEREX)*O1085+(cNES+cHOEX)*P1085)))/(1+cDR)^(A$6:A$65537 + 0.5),(cPHr+(cNES*L1085+(cNES+cOSEX)*G1085+(cNES+cEREX)*H1085+(cNES+cHOEX)*I1085+(cNES+cNES)*S1085+(cNES+cOSEX)*N1085+(cNES+cEREX)*O1085+(cNES+cHOEX)*P1085))/(1+cDR)^(((cycle + 0.5)/('Life tables'!$I$2/2))))</f>
        <v>6701.7672309192776</v>
      </c>
      <c r="X1085" s="107">
        <f>((L1085+G1085+H1085+I1085+N1085+O1085+P1085+S1085)/('Life tables'!$I$2/2))/(1+oDR)^(((cycle + 0.5)/('Life tables'!$I$2/2)))</f>
        <v>6.4284626925787141</v>
      </c>
      <c r="Y1085" s="31">
        <f>((uNES*L1085+ uOCEX*G1085+uEREX*H1085+uHOEX*I1085+uNES*S1085+ uOCEX*N1085+uEREX*O1085+uHOEX*P1085)/('Life tables'!$I$2/2))/(1+oDR)^(((cycle + 0.5)/('Life tables'!$I$2/2)))</f>
        <v>4.2367278836845781</v>
      </c>
      <c r="Z1085" s="100">
        <f t="shared" si="293"/>
        <v>74815.220914893958</v>
      </c>
      <c r="AA1085" s="107">
        <f>((L1085+G1085+H1085+I1085+N1085+O1085+P1085+S1085)/('Life tables'!$I$2/2))</f>
        <v>11.9079358746745</v>
      </c>
      <c r="AB1085" s="31">
        <f>((uNES*L1085+ uOCEX*G1085+uEREX*H1085+uHOEX*I1085+uNES*S1085+ uOCEX*N1085+uEREX*O1085+uHOEX*P1085)/('Life tables'!$I$2/2))</f>
        <v>7.8480169163311384</v>
      </c>
    </row>
    <row r="1086" spans="1:28" x14ac:dyDescent="0.25">
      <c r="A1086" s="4">
        <v>1080</v>
      </c>
      <c r="C1086" s="105">
        <f>IF(male=0,VLOOKUP((($A$5:$A$1570/'Life tables'!$I$2)*2)+age,lifetable,13,1),IF(male=1,VLOOKUP((($A$5:$A$1570/'Life tables'!$I$2)*2)+age,lifetable,10,1),"error"))</f>
        <v>1.7383770313330604E-3</v>
      </c>
      <c r="F1086" s="96">
        <f t="shared" si="294"/>
        <v>47.700123679990384</v>
      </c>
      <c r="G1086" s="96">
        <f t="shared" si="306"/>
        <v>4.7915772545136814</v>
      </c>
      <c r="H1086" s="96">
        <f t="shared" si="295"/>
        <v>0.27365097778663172</v>
      </c>
      <c r="I1086" s="96">
        <f t="shared" si="296"/>
        <v>0.10964935877413165</v>
      </c>
      <c r="J1086" s="96">
        <f t="shared" si="307"/>
        <v>9.191668774132547E-2</v>
      </c>
      <c r="K1086" s="96">
        <f t="shared" si="297"/>
        <v>0.1145774588885302</v>
      </c>
      <c r="L1086" s="96">
        <f t="shared" si="298"/>
        <v>42.318751942286084</v>
      </c>
      <c r="M1086" s="96">
        <f t="shared" si="299"/>
        <v>262.75703107979211</v>
      </c>
      <c r="N1086" s="96">
        <f t="shared" si="308"/>
        <v>25.304071389590163</v>
      </c>
      <c r="O1086" s="96">
        <f t="shared" si="300"/>
        <v>0.60400556117173565</v>
      </c>
      <c r="P1086" s="96">
        <f t="shared" si="301"/>
        <v>0.60400556117173565</v>
      </c>
      <c r="Q1086" s="96">
        <f t="shared" si="309"/>
        <v>0.50285878294193009</v>
      </c>
      <c r="R1086" s="96">
        <f t="shared" si="292"/>
        <v>4.734746461558792E-2</v>
      </c>
      <c r="S1086" s="96">
        <f t="shared" si="302"/>
        <v>235.69474232030097</v>
      </c>
      <c r="T1086" s="96">
        <f t="shared" si="303"/>
        <v>283.42080081875309</v>
      </c>
      <c r="U1086" s="96">
        <f t="shared" si="304"/>
        <v>406.87874481565325</v>
      </c>
      <c r="V1086" s="32">
        <f t="shared" si="305"/>
        <v>1000.0000000000015</v>
      </c>
      <c r="W1086" s="100">
        <f>IF(A1086=1,((cPH1_+cPHr+(cNES*L1086+(cNES+cOSEX)*G1086+(cNES+cEREX)*H1086+(cNES+cHOEX)*I1086+(cNES+cNES)*S1086+(cNES+cOSEX)*N1086+(cNES+cEREX)*O1086+(cNES+cHOEX)*P1086)))/(1+cDR)^(A$6:A$65537 + 0.5),(cPHr+(cNES*L1086+(cNES+cOSEX)*G1086+(cNES+cEREX)*H1086+(cNES+cHOEX)*I1086+(cNES+cNES)*S1086+(cNES+cOSEX)*N1086+(cNES+cEREX)*O1086+(cNES+cHOEX)*P1086))/(1+cDR)^(((cycle + 0.5)/('Life tables'!$I$2/2))))</f>
        <v>6670.5133736166763</v>
      </c>
      <c r="X1086" s="107">
        <f>((L1086+G1086+H1086+I1086+N1086+O1086+P1086+S1086)/('Life tables'!$I$2/2))/(1+oDR)^(((cycle + 0.5)/('Life tables'!$I$2/2)))</f>
        <v>6.4091330143779501</v>
      </c>
      <c r="Y1086" s="31">
        <f>((uNES*L1086+ uOCEX*G1086+uEREX*H1086+uHOEX*I1086+uNES*S1086+ uOCEX*N1086+uEREX*O1086+uHOEX*P1086)/('Life tables'!$I$2/2))/(1+oDR)^(((cycle + 0.5)/('Life tables'!$I$2/2)))</f>
        <v>4.2239885116086811</v>
      </c>
      <c r="Z1086" s="100">
        <f t="shared" si="293"/>
        <v>74632.934388645823</v>
      </c>
      <c r="AA1086" s="107">
        <f>((L1086+G1086+H1086+I1086+N1086+O1086+P1086+S1086)/('Life tables'!$I$2/2))</f>
        <v>11.87891177382137</v>
      </c>
      <c r="AB1086" s="31">
        <f>((uNES*L1086+ uOCEX*G1086+uEREX*H1086+uHOEX*I1086+uNES*S1086+ uOCEX*N1086+uEREX*O1086+uHOEX*P1086)/('Life tables'!$I$2/2))</f>
        <v>7.828888361416622</v>
      </c>
    </row>
    <row r="1087" spans="1:28" x14ac:dyDescent="0.25">
      <c r="A1087" s="4">
        <v>1081</v>
      </c>
      <c r="C1087" s="105">
        <f>IF(male=0,VLOOKUP((($A$5:$A$1570/'Life tables'!$I$2)*2)+age,lifetable,13,1),IF(male=1,VLOOKUP((($A$5:$A$1570/'Life tables'!$I$2)*2)+age,lifetable,10,1),"error"))</f>
        <v>1.7383770313330604E-3</v>
      </c>
      <c r="F1087" s="96">
        <f t="shared" si="294"/>
        <v>47.583809560696835</v>
      </c>
      <c r="G1087" s="96">
        <f t="shared" si="306"/>
        <v>4.7798932577986051</v>
      </c>
      <c r="H1087" s="96">
        <f t="shared" si="295"/>
        <v>0.27298369497854919</v>
      </c>
      <c r="I1087" s="96">
        <f t="shared" si="296"/>
        <v>0.10938198486368904</v>
      </c>
      <c r="J1087" s="96">
        <f t="shared" si="307"/>
        <v>9.1692553970630503E-2</v>
      </c>
      <c r="K1087" s="96">
        <f t="shared" si="297"/>
        <v>0.1142980680779126</v>
      </c>
      <c r="L1087" s="96">
        <f t="shared" si="298"/>
        <v>42.215560001007447</v>
      </c>
      <c r="M1087" s="96">
        <f t="shared" si="299"/>
        <v>262.11664480489827</v>
      </c>
      <c r="N1087" s="96">
        <f t="shared" si="308"/>
        <v>25.242400803839377</v>
      </c>
      <c r="O1087" s="96">
        <f t="shared" si="300"/>
        <v>0.60253349068233941</v>
      </c>
      <c r="P1087" s="96">
        <f t="shared" si="301"/>
        <v>0.60253349068233941</v>
      </c>
      <c r="Q1087" s="96">
        <f t="shared" si="309"/>
        <v>0.50163322539364108</v>
      </c>
      <c r="R1087" s="96">
        <f t="shared" si="292"/>
        <v>4.7232070304858181E-2</v>
      </c>
      <c r="S1087" s="96">
        <f t="shared" si="302"/>
        <v>235.12031172399571</v>
      </c>
      <c r="T1087" s="96">
        <f t="shared" si="303"/>
        <v>284.01412659811734</v>
      </c>
      <c r="U1087" s="96">
        <f t="shared" si="304"/>
        <v>407.04027495403602</v>
      </c>
      <c r="V1087" s="32">
        <f t="shared" si="305"/>
        <v>1000.0000000000014</v>
      </c>
      <c r="W1087" s="100">
        <f>IF(A1087=1,((cPH1_+cPHr+(cNES*L1087+(cNES+cOSEX)*G1087+(cNES+cEREX)*H1087+(cNES+cHOEX)*I1087+(cNES+cNES)*S1087+(cNES+cOSEX)*N1087+(cNES+cEREX)*O1087+(cNES+cHOEX)*P1087)))/(1+cDR)^(A$6:A$65537 + 0.5),(cPHr+(cNES*L1087+(cNES+cOSEX)*G1087+(cNES+cEREX)*H1087+(cNES+cHOEX)*I1087+(cNES+cNES)*S1087+(cNES+cOSEX)*N1087+(cNES+cEREX)*O1087+(cNES+cHOEX)*P1087))/(1+cDR)^(((cycle + 0.5)/('Life tables'!$I$2/2))))</f>
        <v>6639.4052636013575</v>
      </c>
      <c r="X1087" s="107">
        <f>((L1087+G1087+H1087+I1087+N1087+O1087+P1087+S1087)/('Life tables'!$I$2/2))/(1+oDR)^(((cycle + 0.5)/('Life tables'!$I$2/2)))</f>
        <v>6.389861460747075</v>
      </c>
      <c r="Y1087" s="31">
        <f>((uNES*L1087+ uOCEX*G1087+uEREX*H1087+uHOEX*I1087+uNES*S1087+ uOCEX*N1087+uEREX*O1087+uHOEX*P1087)/('Life tables'!$I$2/2))/(1+oDR)^(((cycle + 0.5)/('Life tables'!$I$2/2)))</f>
        <v>4.2112874469099388</v>
      </c>
      <c r="Z1087" s="100">
        <f t="shared" si="293"/>
        <v>74451.091936074241</v>
      </c>
      <c r="AA1087" s="107">
        <f>((L1087+G1087+H1087+I1087+N1087+O1087+P1087+S1087)/('Life tables'!$I$2/2))</f>
        <v>11.849958419951635</v>
      </c>
      <c r="AB1087" s="31">
        <f>((uNES*L1087+ uOCEX*G1087+uEREX*H1087+uHOEX*I1087+uNES*S1087+ uOCEX*N1087+uEREX*O1087+uHOEX*P1087)/('Life tables'!$I$2/2))</f>
        <v>7.8098064327223371</v>
      </c>
    </row>
    <row r="1088" spans="1:28" x14ac:dyDescent="0.25">
      <c r="A1088" s="4">
        <v>1082</v>
      </c>
      <c r="C1088" s="105">
        <f>IF(male=0,VLOOKUP((($A$5:$A$1570/'Life tables'!$I$2)*2)+age,lifetable,13,1),IF(male=1,VLOOKUP((($A$5:$A$1570/'Life tables'!$I$2)*2)+age,lifetable,10,1),"error"))</f>
        <v>1.7383770313330604E-3</v>
      </c>
      <c r="F1088" s="96">
        <f t="shared" si="294"/>
        <v>47.467781428063091</v>
      </c>
      <c r="G1088" s="96">
        <f t="shared" si="306"/>
        <v>4.768237989042043</v>
      </c>
      <c r="H1088" s="96">
        <f t="shared" si="295"/>
        <v>0.27231805284816407</v>
      </c>
      <c r="I1088" s="96">
        <f t="shared" si="296"/>
        <v>0.10911526835728327</v>
      </c>
      <c r="J1088" s="96">
        <f t="shared" si="307"/>
        <v>9.1468971287531967E-2</v>
      </c>
      <c r="K1088" s="96">
        <f t="shared" si="297"/>
        <v>0.11401936421781479</v>
      </c>
      <c r="L1088" s="96">
        <f t="shared" si="298"/>
        <v>42.112621782310256</v>
      </c>
      <c r="M1088" s="96">
        <f t="shared" si="299"/>
        <v>261.47781701978494</v>
      </c>
      <c r="N1088" s="96">
        <f t="shared" si="308"/>
        <v>25.180880304031124</v>
      </c>
      <c r="O1088" s="96">
        <f t="shared" si="300"/>
        <v>0.60106500272883412</v>
      </c>
      <c r="P1088" s="96">
        <f t="shared" si="301"/>
        <v>0.60106500272883412</v>
      </c>
      <c r="Q1088" s="96">
        <f t="shared" si="309"/>
        <v>0.50041065044974153</v>
      </c>
      <c r="R1088" s="96">
        <f t="shared" si="292"/>
        <v>4.7116956825965499E-2</v>
      </c>
      <c r="S1088" s="96">
        <f t="shared" si="302"/>
        <v>234.54727910302043</v>
      </c>
      <c r="T1088" s="96">
        <f t="shared" si="303"/>
        <v>284.60600621985463</v>
      </c>
      <c r="U1088" s="96">
        <f t="shared" si="304"/>
        <v>407.20141127507981</v>
      </c>
      <c r="V1088" s="32">
        <f t="shared" si="305"/>
        <v>1000.0000000000014</v>
      </c>
      <c r="W1088" s="100">
        <f>IF(A1088=1,((cPH1_+cPHr+(cNES*L1088+(cNES+cOSEX)*G1088+(cNES+cEREX)*H1088+(cNES+cHOEX)*I1088+(cNES+cNES)*S1088+(cNES+cOSEX)*N1088+(cNES+cEREX)*O1088+(cNES+cHOEX)*P1088)))/(1+cDR)^(A$6:A$65537 + 0.5),(cPHr+(cNES*L1088+(cNES+cOSEX)*G1088+(cNES+cEREX)*H1088+(cNES+cHOEX)*I1088+(cNES+cNES)*S1088+(cNES+cOSEX)*N1088+(cNES+cEREX)*O1088+(cNES+cHOEX)*P1088))/(1+cDR)^(((cycle + 0.5)/('Life tables'!$I$2/2))))</f>
        <v>6608.4422221384621</v>
      </c>
      <c r="X1088" s="107">
        <f>((L1088+G1088+H1088+I1088+N1088+O1088+P1088+S1088)/('Life tables'!$I$2/2))/(1+oDR)^(((cycle + 0.5)/('Life tables'!$I$2/2)))</f>
        <v>6.3706478567894527</v>
      </c>
      <c r="Y1088" s="31">
        <f>((uNES*L1088+ uOCEX*G1088+uEREX*H1088+uHOEX*I1088+uNES*S1088+ uOCEX*N1088+uEREX*O1088+uHOEX*P1088)/('Life tables'!$I$2/2))/(1+oDR)^(((cycle + 0.5)/('Life tables'!$I$2/2)))</f>
        <v>4.198624574324743</v>
      </c>
      <c r="Z1088" s="100">
        <f t="shared" si="293"/>
        <v>74269.69248570739</v>
      </c>
      <c r="AA1088" s="107">
        <f>((L1088+G1088+H1088+I1088+N1088+O1088+P1088+S1088)/('Life tables'!$I$2/2))</f>
        <v>11.821075640406153</v>
      </c>
      <c r="AB1088" s="31">
        <f>((uNES*L1088+ uOCEX*G1088+uEREX*H1088+uHOEX*I1088+uNES*S1088+ uOCEX*N1088+uEREX*O1088+uHOEX*P1088)/('Life tables'!$I$2/2))</f>
        <v>7.7907710164619761</v>
      </c>
    </row>
    <row r="1089" spans="1:28" x14ac:dyDescent="0.25">
      <c r="A1089" s="4">
        <v>1083</v>
      </c>
      <c r="C1089" s="105">
        <f>IF(male=0,VLOOKUP((($A$5:$A$1570/'Life tables'!$I$2)*2)+age,lifetable,13,1),IF(male=1,VLOOKUP((($A$5:$A$1570/'Life tables'!$I$2)*2)+age,lifetable,10,1),"error"))</f>
        <v>1.7383770313330604E-3</v>
      </c>
      <c r="F1089" s="96">
        <f t="shared" si="294"/>
        <v>47.352038464817724</v>
      </c>
      <c r="G1089" s="96">
        <f t="shared" si="306"/>
        <v>4.7566113661473697</v>
      </c>
      <c r="H1089" s="96">
        <f t="shared" si="295"/>
        <v>0.27165404670686966</v>
      </c>
      <c r="I1089" s="96">
        <f t="shared" si="296"/>
        <v>0.10884920737623395</v>
      </c>
      <c r="J1089" s="96">
        <f t="shared" si="307"/>
        <v>9.1245938117172631E-2</v>
      </c>
      <c r="K1089" s="96">
        <f t="shared" si="297"/>
        <v>0.11374134534512065</v>
      </c>
      <c r="L1089" s="96">
        <f t="shared" si="298"/>
        <v>42.00993656112496</v>
      </c>
      <c r="M1089" s="96">
        <f t="shared" si="299"/>
        <v>260.84054404024926</v>
      </c>
      <c r="N1089" s="96">
        <f t="shared" si="308"/>
        <v>25.119509535368685</v>
      </c>
      <c r="O1089" s="96">
        <f t="shared" si="300"/>
        <v>0.59960008884225902</v>
      </c>
      <c r="P1089" s="96">
        <f t="shared" si="301"/>
        <v>0.59960008884225902</v>
      </c>
      <c r="Q1089" s="96">
        <f t="shared" si="309"/>
        <v>0.49919105105948292</v>
      </c>
      <c r="R1089" s="96">
        <f t="shared" si="292"/>
        <v>4.7002123515035472E-2</v>
      </c>
      <c r="S1089" s="96">
        <f t="shared" si="302"/>
        <v>233.97564115262153</v>
      </c>
      <c r="T1089" s="96">
        <f t="shared" si="303"/>
        <v>285.19644320903132</v>
      </c>
      <c r="U1089" s="96">
        <f t="shared" si="304"/>
        <v>407.36215474393998</v>
      </c>
      <c r="V1089" s="32">
        <f t="shared" si="305"/>
        <v>1000.0000000000015</v>
      </c>
      <c r="W1089" s="100">
        <f>IF(A1089=1,((cPH1_+cPHr+(cNES*L1089+(cNES+cOSEX)*G1089+(cNES+cEREX)*H1089+(cNES+cHOEX)*I1089+(cNES+cNES)*S1089+(cNES+cOSEX)*N1089+(cNES+cEREX)*O1089+(cNES+cHOEX)*P1089)))/(1+cDR)^(A$6:A$65537 + 0.5),(cPHr+(cNES*L1089+(cNES+cOSEX)*G1089+(cNES+cEREX)*H1089+(cNES+cHOEX)*I1089+(cNES+cNES)*S1089+(cNES+cOSEX)*N1089+(cNES+cEREX)*O1089+(cNES+cHOEX)*P1089))/(1+cDR)^(((cycle + 0.5)/('Life tables'!$I$2/2))))</f>
        <v>6577.6235736053677</v>
      </c>
      <c r="X1089" s="107">
        <f>((L1089+G1089+H1089+I1089+N1089+O1089+P1089+S1089)/('Life tables'!$I$2/2))/(1+oDR)^(((cycle + 0.5)/('Life tables'!$I$2/2)))</f>
        <v>6.3514920281403473</v>
      </c>
      <c r="Y1089" s="31">
        <f>((uNES*L1089+ uOCEX*G1089+uEREX*H1089+uHOEX*I1089+uNES*S1089+ uOCEX*N1089+uEREX*O1089+uHOEX*P1089)/('Life tables'!$I$2/2))/(1+oDR)^(((cycle + 0.5)/('Life tables'!$I$2/2)))</f>
        <v>4.1859997789398715</v>
      </c>
      <c r="Z1089" s="100">
        <f t="shared" si="293"/>
        <v>74088.734968158111</v>
      </c>
      <c r="AA1089" s="107">
        <f>((L1089+G1089+H1089+I1089+N1089+O1089+P1089+S1089)/('Life tables'!$I$2/2))</f>
        <v>11.79226326295738</v>
      </c>
      <c r="AB1089" s="31">
        <f>((uNES*L1089+ uOCEX*G1089+uEREX*H1089+uHOEX*I1089+uNES*S1089+ uOCEX*N1089+uEREX*O1089+uHOEX*P1089)/('Life tables'!$I$2/2))</f>
        <v>7.7717819991333874</v>
      </c>
    </row>
    <row r="1090" spans="1:28" x14ac:dyDescent="0.25">
      <c r="A1090" s="4">
        <v>1084</v>
      </c>
      <c r="C1090" s="105">
        <f>IF(male=0,VLOOKUP((($A$5:$A$1570/'Life tables'!$I$2)*2)+age,lifetable,13,1),IF(male=1,VLOOKUP((($A$5:$A$1570/'Life tables'!$I$2)*2)+age,lifetable,10,1),"error"))</f>
        <v>1.7383770313330604E-3</v>
      </c>
      <c r="F1090" s="96">
        <f t="shared" si="294"/>
        <v>47.236579861493496</v>
      </c>
      <c r="G1090" s="96">
        <f t="shared" si="306"/>
        <v>4.7450133078019077</v>
      </c>
      <c r="H1090" s="96">
        <f t="shared" si="295"/>
        <v>0.27099167191083096</v>
      </c>
      <c r="I1090" s="96">
        <f t="shared" si="296"/>
        <v>0.10858380005980033</v>
      </c>
      <c r="J1090" s="96">
        <f t="shared" si="307"/>
        <v>9.1023452899733792E-2</v>
      </c>
      <c r="K1090" s="96">
        <f t="shared" si="297"/>
        <v>0.11346400951545993</v>
      </c>
      <c r="L1090" s="96">
        <f t="shared" si="298"/>
        <v>41.907503619305764</v>
      </c>
      <c r="M1090" s="96">
        <f t="shared" si="299"/>
        <v>260.20482218553661</v>
      </c>
      <c r="N1090" s="96">
        <f t="shared" si="308"/>
        <v>25.058288143387411</v>
      </c>
      <c r="O1090" s="96">
        <f t="shared" si="300"/>
        <v>0.59813874056157978</v>
      </c>
      <c r="P1090" s="96">
        <f t="shared" si="301"/>
        <v>0.59813874056157978</v>
      </c>
      <c r="Q1090" s="96">
        <f t="shared" si="309"/>
        <v>0.49797442017871574</v>
      </c>
      <c r="R1090" s="96">
        <f t="shared" si="292"/>
        <v>4.6887569708815073E-2</v>
      </c>
      <c r="S1090" s="96">
        <f t="shared" si="302"/>
        <v>233.40539457113852</v>
      </c>
      <c r="T1090" s="96">
        <f t="shared" si="303"/>
        <v>285.78544108210974</v>
      </c>
      <c r="U1090" s="96">
        <f t="shared" si="304"/>
        <v>407.52250632316424</v>
      </c>
      <c r="V1090" s="32">
        <f t="shared" si="305"/>
        <v>1000.0000000000014</v>
      </c>
      <c r="W1090" s="100">
        <f>IF(A1090=1,((cPH1_+cPHr+(cNES*L1090+(cNES+cOSEX)*G1090+(cNES+cEREX)*H1090+(cNES+cHOEX)*I1090+(cNES+cNES)*S1090+(cNES+cOSEX)*N1090+(cNES+cEREX)*O1090+(cNES+cHOEX)*P1090)))/(1+cDR)^(A$6:A$65537 + 0.5),(cPHr+(cNES*L1090+(cNES+cOSEX)*G1090+(cNES+cEREX)*H1090+(cNES+cHOEX)*I1090+(cNES+cNES)*S1090+(cNES+cOSEX)*N1090+(cNES+cEREX)*O1090+(cNES+cHOEX)*P1090))/(1+cDR)^(((cycle + 0.5)/('Life tables'!$I$2/2))))</f>
        <v>6546.9486454798989</v>
      </c>
      <c r="X1090" s="107">
        <f>((L1090+G1090+H1090+I1090+N1090+O1090+P1090+S1090)/('Life tables'!$I$2/2))/(1+oDR)^(((cycle + 0.5)/('Life tables'!$I$2/2)))</f>
        <v>6.3323938009650353</v>
      </c>
      <c r="Y1090" s="31">
        <f>((uNES*L1090+ uOCEX*G1090+uEREX*H1090+uHOEX*I1090+uNES*S1090+ uOCEX*N1090+uEREX*O1090+uHOEX*P1090)/('Life tables'!$I$2/2))/(1+oDR)^(((cycle + 0.5)/('Life tables'!$I$2/2)))</f>
        <v>4.173412946191255</v>
      </c>
      <c r="Z1090" s="100">
        <f t="shared" si="293"/>
        <v>73908.218316144237</v>
      </c>
      <c r="AA1090" s="107">
        <f>((L1090+G1090+H1090+I1090+N1090+O1090+P1090+S1090)/('Life tables'!$I$2/2))</f>
        <v>11.763521115807805</v>
      </c>
      <c r="AB1090" s="31">
        <f>((uNES*L1090+ uOCEX*G1090+uEREX*H1090+uHOEX*I1090+uNES*S1090+ uOCEX*N1090+uEREX*O1090+uHOEX*P1090)/('Life tables'!$I$2/2))</f>
        <v>7.7528392675175581</v>
      </c>
    </row>
    <row r="1091" spans="1:28" x14ac:dyDescent="0.25">
      <c r="A1091" s="4">
        <v>1085</v>
      </c>
      <c r="C1091" s="105">
        <f>IF(male=0,VLOOKUP((($A$5:$A$1570/'Life tables'!$I$2)*2)+age,lifetable,13,1),IF(male=1,VLOOKUP((($A$5:$A$1570/'Life tables'!$I$2)*2)+age,lifetable,10,1),"error"))</f>
        <v>1.7383770313330604E-3</v>
      </c>
      <c r="F1091" s="96">
        <f t="shared" si="294"/>
        <v>47.121404816127374</v>
      </c>
      <c r="G1091" s="96">
        <f t="shared" si="306"/>
        <v>4.7334437334467907</v>
      </c>
      <c r="H1091" s="96">
        <f t="shared" si="295"/>
        <v>0.27033092385926394</v>
      </c>
      <c r="I1091" s="96">
        <f t="shared" si="296"/>
        <v>0.10831904456449173</v>
      </c>
      <c r="J1091" s="96">
        <f t="shared" si="307"/>
        <v>9.0801514089857038E-2</v>
      </c>
      <c r="K1091" s="96">
        <f t="shared" si="297"/>
        <v>0.11318735480248783</v>
      </c>
      <c r="L1091" s="96">
        <f t="shared" si="298"/>
        <v>41.805322245364479</v>
      </c>
      <c r="M1091" s="96">
        <f t="shared" si="299"/>
        <v>259.57064777860001</v>
      </c>
      <c r="N1091" s="96">
        <f t="shared" si="308"/>
        <v>24.997215773979715</v>
      </c>
      <c r="O1091" s="96">
        <f t="shared" si="300"/>
        <v>0.59668094943428474</v>
      </c>
      <c r="P1091" s="96">
        <f t="shared" si="301"/>
        <v>0.59668094943428474</v>
      </c>
      <c r="Q1091" s="96">
        <f t="shared" si="309"/>
        <v>0.49676075077038606</v>
      </c>
      <c r="R1091" s="96">
        <f t="shared" si="292"/>
        <v>4.6773294744719349E-2</v>
      </c>
      <c r="S1091" s="96">
        <f t="shared" si="302"/>
        <v>232.83653606023663</v>
      </c>
      <c r="T1091" s="96">
        <f t="shared" si="303"/>
        <v>286.37300334696999</v>
      </c>
      <c r="U1091" s="96">
        <f t="shared" si="304"/>
        <v>407.68246697271144</v>
      </c>
      <c r="V1091" s="32">
        <f t="shared" si="305"/>
        <v>1000.0000000000014</v>
      </c>
      <c r="W1091" s="100">
        <f>IF(A1091=1,((cPH1_+cPHr+(cNES*L1091+(cNES+cOSEX)*G1091+(cNES+cEREX)*H1091+(cNES+cHOEX)*I1091+(cNES+cNES)*S1091+(cNES+cOSEX)*N1091+(cNES+cEREX)*O1091+(cNES+cHOEX)*P1091)))/(1+cDR)^(A$6:A$65537 + 0.5),(cPHr+(cNES*L1091+(cNES+cOSEX)*G1091+(cNES+cEREX)*H1091+(cNES+cHOEX)*I1091+(cNES+cNES)*S1091+(cNES+cOSEX)*N1091+(cNES+cEREX)*O1091+(cNES+cHOEX)*P1091))/(1+cDR)^(((cycle + 0.5)/('Life tables'!$I$2/2))))</f>
        <v>6516.4167683284204</v>
      </c>
      <c r="X1091" s="107">
        <f>((L1091+G1091+H1091+I1091+N1091+O1091+P1091+S1091)/('Life tables'!$I$2/2))/(1+oDR)^(((cycle + 0.5)/('Life tables'!$I$2/2)))</f>
        <v>6.3133530019569344</v>
      </c>
      <c r="Y1091" s="31">
        <f>((uNES*L1091+ uOCEX*G1091+uEREX*H1091+uHOEX*I1091+uNES*S1091+ uOCEX*N1091+uEREX*O1091+uHOEX*P1091)/('Life tables'!$I$2/2))/(1+oDR)^(((cycle + 0.5)/('Life tables'!$I$2/2)))</f>
        <v>4.1608639618627521</v>
      </c>
      <c r="Z1091" s="100">
        <f t="shared" si="293"/>
        <v>73728.141464507833</v>
      </c>
      <c r="AA1091" s="107">
        <f>((L1091+G1091+H1091+I1091+N1091+O1091+P1091+S1091)/('Life tables'!$I$2/2))</f>
        <v>11.734849027588414</v>
      </c>
      <c r="AB1091" s="31">
        <f>((uNES*L1091+ uOCEX*G1091+uEREX*H1091+uHOEX*I1091+uNES*S1091+ uOCEX*N1091+uEREX*O1091+uHOEX*P1091)/('Life tables'!$I$2/2))</f>
        <v>7.7339427086776196</v>
      </c>
    </row>
    <row r="1092" spans="1:28" x14ac:dyDescent="0.25">
      <c r="A1092" s="4">
        <v>1086</v>
      </c>
      <c r="C1092" s="105">
        <f>IF(male=0,VLOOKUP((($A$5:$A$1570/'Life tables'!$I$2)*2)+age,lifetable,13,1),IF(male=1,VLOOKUP((($A$5:$A$1570/'Life tables'!$I$2)*2)+age,lifetable,10,1),"error"))</f>
        <v>1.7383770313330604E-3</v>
      </c>
      <c r="F1092" s="96">
        <f t="shared" si="294"/>
        <v>47.006512533974806</v>
      </c>
      <c r="G1092" s="96">
        <f t="shared" si="306"/>
        <v>4.7219025632482667</v>
      </c>
      <c r="H1092" s="96">
        <f t="shared" si="295"/>
        <v>0.26967179799279628</v>
      </c>
      <c r="I1092" s="96">
        <f t="shared" si="296"/>
        <v>0.10805493906341081</v>
      </c>
      <c r="J1092" s="96">
        <f t="shared" si="307"/>
        <v>9.0580120156093805E-2</v>
      </c>
      <c r="K1092" s="96">
        <f t="shared" si="297"/>
        <v>0.11291137929719856</v>
      </c>
      <c r="L1092" s="96">
        <f t="shared" si="298"/>
        <v>41.703391734217043</v>
      </c>
      <c r="M1092" s="96">
        <f t="shared" si="299"/>
        <v>258.9380171463452</v>
      </c>
      <c r="N1092" s="96">
        <f t="shared" si="308"/>
        <v>24.936292073418659</v>
      </c>
      <c r="O1092" s="96">
        <f t="shared" si="300"/>
        <v>0.5952267070169488</v>
      </c>
      <c r="P1092" s="96">
        <f t="shared" si="301"/>
        <v>0.5952267070169488</v>
      </c>
      <c r="Q1092" s="96">
        <f t="shared" si="309"/>
        <v>0.49555003580500495</v>
      </c>
      <c r="R1092" s="96">
        <f t="shared" si="292"/>
        <v>4.6659297960875624E-2</v>
      </c>
      <c r="S1092" s="96">
        <f t="shared" si="302"/>
        <v>232.26906232512675</v>
      </c>
      <c r="T1092" s="96">
        <f t="shared" si="303"/>
        <v>286.95913350293108</v>
      </c>
      <c r="U1092" s="96">
        <f t="shared" si="304"/>
        <v>407.84203764996954</v>
      </c>
      <c r="V1092" s="32">
        <f t="shared" si="305"/>
        <v>1000.0000000000014</v>
      </c>
      <c r="W1092" s="100">
        <f>IF(A1092=1,((cPH1_+cPHr+(cNES*L1092+(cNES+cOSEX)*G1092+(cNES+cEREX)*H1092+(cNES+cHOEX)*I1092+(cNES+cNES)*S1092+(cNES+cOSEX)*N1092+(cNES+cEREX)*O1092+(cNES+cHOEX)*P1092)))/(1+cDR)^(A$6:A$65537 + 0.5),(cPHr+(cNES*L1092+(cNES+cOSEX)*G1092+(cNES+cEREX)*H1092+(cNES+cHOEX)*I1092+(cNES+cNES)*S1092+(cNES+cOSEX)*N1092+(cNES+cEREX)*O1092+(cNES+cHOEX)*P1092))/(1+cDR)^(((cycle + 0.5)/('Life tables'!$I$2/2))))</f>
        <v>6486.0272757938774</v>
      </c>
      <c r="X1092" s="107">
        <f>((L1092+G1092+H1092+I1092+N1092+O1092+P1092+S1092)/('Life tables'!$I$2/2))/(1+oDR)^(((cycle + 0.5)/('Life tables'!$I$2/2)))</f>
        <v>6.2943694583357406</v>
      </c>
      <c r="Y1092" s="31">
        <f>((uNES*L1092+ uOCEX*G1092+uEREX*H1092+uHOEX*I1092+uNES*S1092+ uOCEX*N1092+uEREX*O1092+uHOEX*P1092)/('Life tables'!$I$2/2))/(1+oDR)^(((cycle + 0.5)/('Life tables'!$I$2/2)))</f>
        <v>4.1483527120849271</v>
      </c>
      <c r="Z1092" s="100">
        <f t="shared" si="293"/>
        <v>73548.503350233004</v>
      </c>
      <c r="AA1092" s="107">
        <f>((L1092+G1092+H1092+I1092+N1092+O1092+P1092+S1092)/('Life tables'!$I$2/2))</f>
        <v>11.706246827357159</v>
      </c>
      <c r="AB1092" s="31">
        <f>((uNES*L1092+ uOCEX*G1092+uEREX*H1092+uHOEX*I1092+uNES*S1092+ uOCEX*N1092+uEREX*O1092+uHOEX*P1092)/('Life tables'!$I$2/2))</f>
        <v>7.7150922099578443</v>
      </c>
    </row>
    <row r="1093" spans="1:28" x14ac:dyDescent="0.25">
      <c r="A1093" s="4">
        <v>1087</v>
      </c>
      <c r="C1093" s="105">
        <f>IF(male=0,VLOOKUP((($A$5:$A$1570/'Life tables'!$I$2)*2)+age,lifetable,13,1),IF(male=1,VLOOKUP((($A$5:$A$1570/'Life tables'!$I$2)*2)+age,lifetable,10,1),"error"))</f>
        <v>1.7383770313330604E-3</v>
      </c>
      <c r="F1093" s="96">
        <f t="shared" si="294"/>
        <v>46.891902227237637</v>
      </c>
      <c r="G1093" s="96">
        <f t="shared" si="306"/>
        <v>4.7103897180703616</v>
      </c>
      <c r="H1093" s="96">
        <f t="shared" si="295"/>
        <v>0.2690142897919065</v>
      </c>
      <c r="I1093" s="96">
        <f t="shared" si="296"/>
        <v>0.10779148174562803</v>
      </c>
      <c r="J1093" s="96">
        <f t="shared" si="307"/>
        <v>9.0359269580380999E-2</v>
      </c>
      <c r="K1093" s="96">
        <f t="shared" si="297"/>
        <v>0.1126360811072719</v>
      </c>
      <c r="L1093" s="96">
        <f t="shared" si="298"/>
        <v>41.601711386942085</v>
      </c>
      <c r="M1093" s="96">
        <f t="shared" si="299"/>
        <v>258.30692661986319</v>
      </c>
      <c r="N1093" s="96">
        <f t="shared" si="308"/>
        <v>24.875516688380358</v>
      </c>
      <c r="O1093" s="96">
        <f t="shared" si="300"/>
        <v>0.59377600487576743</v>
      </c>
      <c r="P1093" s="96">
        <f t="shared" si="301"/>
        <v>0.59377600487576743</v>
      </c>
      <c r="Q1093" s="96">
        <f t="shared" si="309"/>
        <v>0.49434226826109257</v>
      </c>
      <c r="R1093" s="96">
        <f t="shared" si="292"/>
        <v>4.6545578696165386E-2</v>
      </c>
      <c r="S1093" s="96">
        <f t="shared" si="302"/>
        <v>231.70297007477404</v>
      </c>
      <c r="T1093" s="96">
        <f t="shared" si="303"/>
        <v>287.54383504077254</v>
      </c>
      <c r="U1093" s="96">
        <f t="shared" si="304"/>
        <v>408.00121930977298</v>
      </c>
      <c r="V1093" s="32">
        <f t="shared" si="305"/>
        <v>1000.0000000000014</v>
      </c>
      <c r="W1093" s="100">
        <f>IF(A1093=1,((cPH1_+cPHr+(cNES*L1093+(cNES+cOSEX)*G1093+(cNES+cEREX)*H1093+(cNES+cHOEX)*I1093+(cNES+cNES)*S1093+(cNES+cOSEX)*N1093+(cNES+cEREX)*O1093+(cNES+cHOEX)*P1093)))/(1+cDR)^(A$6:A$65537 + 0.5),(cPHr+(cNES*L1093+(cNES+cOSEX)*G1093+(cNES+cEREX)*H1093+(cNES+cHOEX)*I1093+(cNES+cNES)*S1093+(cNES+cOSEX)*N1093+(cNES+cEREX)*O1093+(cNES+cHOEX)*P1093))/(1+cDR)^(((cycle + 0.5)/('Life tables'!$I$2/2))))</f>
        <v>6455.7795045837474</v>
      </c>
      <c r="X1093" s="107">
        <f>((L1093+G1093+H1093+I1093+N1093+O1093+P1093+S1093)/('Life tables'!$I$2/2))/(1+oDR)^(((cycle + 0.5)/('Life tables'!$I$2/2)))</f>
        <v>6.2754429978456008</v>
      </c>
      <c r="Y1093" s="31">
        <f>((uNES*L1093+ uOCEX*G1093+uEREX*H1093+uHOEX*I1093+uNES*S1093+ uOCEX*N1093+uEREX*O1093+uHOEX*P1093)/('Life tables'!$I$2/2))/(1+oDR)^(((cycle + 0.5)/('Life tables'!$I$2/2)))</f>
        <v>4.135879083333851</v>
      </c>
      <c r="Z1093" s="100">
        <f t="shared" si="293"/>
        <v>73369.302912462575</v>
      </c>
      <c r="AA1093" s="107">
        <f>((L1093+G1093+H1093+I1093+N1093+O1093+P1093+S1093)/('Life tables'!$I$2/2))</f>
        <v>11.677714344597478</v>
      </c>
      <c r="AB1093" s="31">
        <f>((uNES*L1093+ uOCEX*G1093+uEREX*H1093+uHOEX*I1093+uNES*S1093+ uOCEX*N1093+uEREX*O1093+uHOEX*P1093)/('Life tables'!$I$2/2))</f>
        <v>7.6962876589826807</v>
      </c>
    </row>
    <row r="1094" spans="1:28" x14ac:dyDescent="0.25">
      <c r="A1094" s="4">
        <v>1088</v>
      </c>
      <c r="C1094" s="105">
        <f>IF(male=0,VLOOKUP((($A$5:$A$1570/'Life tables'!$I$2)*2)+age,lifetable,13,1),IF(male=1,VLOOKUP((($A$5:$A$1570/'Life tables'!$I$2)*2)+age,lifetable,10,1),"error"))</f>
        <v>1.7383770313330604E-3</v>
      </c>
      <c r="F1094" s="96">
        <f t="shared" si="294"/>
        <v>46.777573114804959</v>
      </c>
      <c r="G1094" s="96">
        <f t="shared" si="306"/>
        <v>4.6989051194488498</v>
      </c>
      <c r="H1094" s="96">
        <f t="shared" si="295"/>
        <v>0.2683583947754371</v>
      </c>
      <c r="I1094" s="96">
        <f t="shared" si="296"/>
        <v>0.10752867081558599</v>
      </c>
      <c r="J1094" s="96">
        <f t="shared" si="307"/>
        <v>9.0138960857541653E-2</v>
      </c>
      <c r="K1094" s="96">
        <f t="shared" si="297"/>
        <v>0.11236145835645055</v>
      </c>
      <c r="L1094" s="96">
        <f t="shared" si="298"/>
        <v>41.500280510551093</v>
      </c>
      <c r="M1094" s="96">
        <f t="shared" si="299"/>
        <v>257.677372534651</v>
      </c>
      <c r="N1094" s="96">
        <f t="shared" si="308"/>
        <v>24.814889265965238</v>
      </c>
      <c r="O1094" s="96">
        <f t="shared" si="300"/>
        <v>0.5923288345870642</v>
      </c>
      <c r="P1094" s="96">
        <f t="shared" si="301"/>
        <v>0.5923288345870642</v>
      </c>
      <c r="Q1094" s="96">
        <f t="shared" si="309"/>
        <v>0.49313744112560187</v>
      </c>
      <c r="R1094" s="96">
        <f t="shared" si="292"/>
        <v>4.6432136290264055E-2</v>
      </c>
      <c r="S1094" s="96">
        <f t="shared" si="302"/>
        <v>231.13825602209576</v>
      </c>
      <c r="T1094" s="96">
        <f t="shared" si="303"/>
        <v>288.12711144275568</v>
      </c>
      <c r="U1094" s="96">
        <f t="shared" si="304"/>
        <v>408.16001290441972</v>
      </c>
      <c r="V1094" s="32">
        <f t="shared" si="305"/>
        <v>1000.0000000000016</v>
      </c>
      <c r="W1094" s="100">
        <f>IF(A1094=1,((cPH1_+cPHr+(cNES*L1094+(cNES+cOSEX)*G1094+(cNES+cEREX)*H1094+(cNES+cHOEX)*I1094+(cNES+cNES)*S1094+(cNES+cOSEX)*N1094+(cNES+cEREX)*O1094+(cNES+cHOEX)*P1094)))/(1+cDR)^(A$6:A$65537 + 0.5),(cPHr+(cNES*L1094+(cNES+cOSEX)*G1094+(cNES+cEREX)*H1094+(cNES+cHOEX)*I1094+(cNES+cNES)*S1094+(cNES+cOSEX)*N1094+(cNES+cEREX)*O1094+(cNES+cHOEX)*P1094))/(1+cDR)^(((cycle + 0.5)/('Life tables'!$I$2/2))))</f>
        <v>6425.672794457957</v>
      </c>
      <c r="X1094" s="107">
        <f>((L1094+G1094+H1094+I1094+N1094+O1094+P1094+S1094)/('Life tables'!$I$2/2))/(1+oDR)^(((cycle + 0.5)/('Life tables'!$I$2/2)))</f>
        <v>6.2565734487532918</v>
      </c>
      <c r="Y1094" s="31">
        <f>((uNES*L1094+ uOCEX*G1094+uEREX*H1094+uHOEX*I1094+uNES*S1094+ uOCEX*N1094+uEREX*O1094+uHOEX*P1094)/('Life tables'!$I$2/2))/(1+oDR)^(((cycle + 0.5)/('Life tables'!$I$2/2)))</f>
        <v>4.1234429624299107</v>
      </c>
      <c r="Z1094" s="100">
        <f t="shared" si="293"/>
        <v>73190.539092513834</v>
      </c>
      <c r="AA1094" s="107">
        <f>((L1094+G1094+H1094+I1094+N1094+O1094+P1094+S1094)/('Life tables'!$I$2/2))</f>
        <v>11.649251409216829</v>
      </c>
      <c r="AB1094" s="31">
        <f>((uNES*L1094+ uOCEX*G1094+uEREX*H1094+uHOEX*I1094+uNES*S1094+ uOCEX*N1094+uEREX*O1094+uHOEX*P1094)/('Life tables'!$I$2/2))</f>
        <v>7.677528943655811</v>
      </c>
    </row>
    <row r="1095" spans="1:28" x14ac:dyDescent="0.25">
      <c r="A1095" s="4">
        <v>1089</v>
      </c>
      <c r="C1095" s="105">
        <f>IF(male=0,VLOOKUP((($A$5:$A$1570/'Life tables'!$I$2)*2)+age,lifetable,13,1),IF(male=1,VLOOKUP((($A$5:$A$1570/'Life tables'!$I$2)*2)+age,lifetable,10,1),"error"))</f>
        <v>1.7383770313330604E-3</v>
      </c>
      <c r="F1095" s="96">
        <f t="shared" si="294"/>
        <v>46.663524422006375</v>
      </c>
      <c r="G1095" s="96">
        <f t="shared" si="306"/>
        <v>4.6874486895664695</v>
      </c>
      <c r="H1095" s="96">
        <f t="shared" si="295"/>
        <v>0.26770410849917925</v>
      </c>
      <c r="I1095" s="96">
        <f t="shared" si="296"/>
        <v>0.10726650449253224</v>
      </c>
      <c r="J1095" s="96">
        <f t="shared" si="307"/>
        <v>8.9919192494809466E-2</v>
      </c>
      <c r="K1095" s="96">
        <f t="shared" si="297"/>
        <v>0.11208750918394764</v>
      </c>
      <c r="L1095" s="96">
        <f t="shared" si="298"/>
        <v>41.399098417769437</v>
      </c>
      <c r="M1095" s="96">
        <f t="shared" si="299"/>
        <v>257.0493512308197</v>
      </c>
      <c r="N1095" s="96">
        <f t="shared" si="308"/>
        <v>24.754409453718065</v>
      </c>
      <c r="O1095" s="96">
        <f t="shared" si="300"/>
        <v>0.59088518773776921</v>
      </c>
      <c r="P1095" s="96">
        <f t="shared" si="301"/>
        <v>0.59088518773776921</v>
      </c>
      <c r="Q1095" s="96">
        <f t="shared" si="309"/>
        <v>0.4919355473943155</v>
      </c>
      <c r="R1095" s="96">
        <f t="shared" ref="R1095:R1158" si="310">M1095*amrc + P1095*amrHOEX</f>
        <v>4.6318970083678475E-2</v>
      </c>
      <c r="S1095" s="96">
        <f t="shared" si="302"/>
        <v>230.57491688414811</v>
      </c>
      <c r="T1095" s="96">
        <f t="shared" si="303"/>
        <v>288.70896618264482</v>
      </c>
      <c r="U1095" s="96">
        <f t="shared" si="304"/>
        <v>408.31841938368734</v>
      </c>
      <c r="V1095" s="32">
        <f t="shared" si="305"/>
        <v>1000.0000000000015</v>
      </c>
      <c r="W1095" s="100">
        <f>IF(A1095=1,((cPH1_+cPHr+(cNES*L1095+(cNES+cOSEX)*G1095+(cNES+cEREX)*H1095+(cNES+cHOEX)*I1095+(cNES+cNES)*S1095+(cNES+cOSEX)*N1095+(cNES+cEREX)*O1095+(cNES+cHOEX)*P1095)))/(1+cDR)^(A$6:A$65537 + 0.5),(cPHr+(cNES*L1095+(cNES+cOSEX)*G1095+(cNES+cEREX)*H1095+(cNES+cHOEX)*I1095+(cNES+cNES)*S1095+(cNES+cOSEX)*N1095+(cNES+cEREX)*O1095+(cNES+cHOEX)*P1095))/(1+cDR)^(((cycle + 0.5)/('Life tables'!$I$2/2))))</f>
        <v>6395.7064882167269</v>
      </c>
      <c r="X1095" s="107">
        <f>((L1095+G1095+H1095+I1095+N1095+O1095+P1095+S1095)/('Life tables'!$I$2/2))/(1+oDR)^(((cycle + 0.5)/('Life tables'!$I$2/2)))</f>
        <v>6.2377606398464192</v>
      </c>
      <c r="Y1095" s="31">
        <f>((uNES*L1095+ uOCEX*G1095+uEREX*H1095+uHOEX*I1095+uNES*S1095+ uOCEX*N1095+uEREX*O1095+uHOEX*P1095)/('Life tables'!$I$2/2))/(1+oDR)^(((cycle + 0.5)/('Life tables'!$I$2/2)))</f>
        <v>4.1110442365366291</v>
      </c>
      <c r="Z1095" s="100">
        <f t="shared" ref="Z1095:Z1158" si="311">IF(A1095=1,((cPH1_+cPHr+(cNES*L1095+(cNES+cOSEX)*G1095+(cNES+cEREX)*H1095+(cNES+cHOEX)*I1095+(cNES+cNES)*S1095+(cNES+cOSEX)*N1095+(cNES+cEREX)*O1095+(cNES+cHOEX)*P1095))),(cPHr+(cNES*L1095+(cNES+cOSEX)*G1095+(cNES+cEREX)*H1095+(cNES+cHOEX)*I1095+(cNES+cNES)*S1095+(cNES+cOSEX)*N1095+(cNES+cEREX)*O1095+(cNES+cHOEX)*P1095)))</f>
        <v>73012.21083389307</v>
      </c>
      <c r="AA1095" s="107">
        <f>((L1095+G1095+H1095+I1095+N1095+O1095+P1095+S1095)/('Life tables'!$I$2/2))</f>
        <v>11.620857851545248</v>
      </c>
      <c r="AB1095" s="31">
        <f>((uNES*L1095+ uOCEX*G1095+uEREX*H1095+uHOEX*I1095+uNES*S1095+ uOCEX*N1095+uEREX*O1095+uHOEX*P1095)/('Life tables'!$I$2/2))</f>
        <v>7.6588159521591992</v>
      </c>
    </row>
    <row r="1096" spans="1:28" x14ac:dyDescent="0.25">
      <c r="A1096" s="4">
        <v>1090</v>
      </c>
      <c r="C1096" s="105">
        <f>IF(male=0,VLOOKUP((($A$5:$A$1570/'Life tables'!$I$2)*2)+age,lifetable,13,1),IF(male=1,VLOOKUP((($A$5:$A$1570/'Life tables'!$I$2)*2)+age,lifetable,10,1),"error"))</f>
        <v>1.7383770313330604E-3</v>
      </c>
      <c r="F1096" s="96">
        <f t="shared" ref="F1096:F1159" si="312">E1095*(1-pCAPH)+(L1095+G1095+H1095+I1095)*(1-pCAPH)+(S1095+N1095+O1095+P1095)*(pUAPH)</f>
        <v>46.549755380376943</v>
      </c>
      <c r="G1096" s="96">
        <f t="shared" si="306"/>
        <v>4.6760203512293073</v>
      </c>
      <c r="H1096" s="96">
        <f t="shared" ref="H1096:H1159" si="313">F1096*rrEREX</f>
        <v>0.26705142655452418</v>
      </c>
      <c r="I1096" s="96">
        <f t="shared" ref="I1096:I1159" si="314">F1096*rrHOEX</f>
        <v>0.10700498100997892</v>
      </c>
      <c r="J1096" s="96">
        <f t="shared" si="307"/>
        <v>8.9699963011375894E-2</v>
      </c>
      <c r="K1096" s="96">
        <f t="shared" ref="K1096:K1159" si="315">F1096*amr + I1096*amrHOEX</f>
        <v>0.11181423174388196</v>
      </c>
      <c r="L1096" s="96">
        <f t="shared" ref="L1096:L1159" si="316">F1096-SUM(G1096:K1096)</f>
        <v>41.298164426827874</v>
      </c>
      <c r="M1096" s="96">
        <f t="shared" ref="M1096:M1159" si="317">E1095*pCAPH+(L1095+G1095+H1095+I1095)*pCAPH+(S1095+N1095+O1095+P1095)*(1-pUAPH)</f>
        <v>256.42285905329237</v>
      </c>
      <c r="N1096" s="96">
        <f t="shared" si="308"/>
        <v>24.694076899647012</v>
      </c>
      <c r="O1096" s="96">
        <f t="shared" ref="O1096:O1159" si="318">M1096*rrEREXc</f>
        <v>0.58944505592587426</v>
      </c>
      <c r="P1096" s="96">
        <f t="shared" ref="P1096:P1159" si="319">M1096*rrHOEXc</f>
        <v>0.58944505592587426</v>
      </c>
      <c r="Q1096" s="96">
        <f t="shared" si="309"/>
        <v>0.49073658007222559</v>
      </c>
      <c r="R1096" s="96">
        <f t="shared" si="310"/>
        <v>4.6206079417782618E-2</v>
      </c>
      <c r="S1096" s="96">
        <f t="shared" ref="S1096:S1159" si="320">M1096-SUM(N1096:R1096)</f>
        <v>230.01294938230359</v>
      </c>
      <c r="T1096" s="96">
        <f t="shared" ref="T1096:T1159" si="321">J1096+Q1096+T1095</f>
        <v>289.28940272572839</v>
      </c>
      <c r="U1096" s="96">
        <f t="shared" ref="U1096:U1159" si="322">K1096+R1096+U1095</f>
        <v>408.47643969484903</v>
      </c>
      <c r="V1096" s="32">
        <f t="shared" ref="V1096:V1159" si="323">SUM(G1096:I1096,L1096,N1096,O1096,P1096,S1096,T1096,U1096)</f>
        <v>1000.0000000000014</v>
      </c>
      <c r="W1096" s="100">
        <f>IF(A1096=1,((cPH1_+cPHr+(cNES*L1096+(cNES+cOSEX)*G1096+(cNES+cEREX)*H1096+(cNES+cHOEX)*I1096+(cNES+cNES)*S1096+(cNES+cOSEX)*N1096+(cNES+cEREX)*O1096+(cNES+cHOEX)*P1096)))/(1+cDR)^(A$6:A$65537 + 0.5),(cPHr+(cNES*L1096+(cNES+cOSEX)*G1096+(cNES+cEREX)*H1096+(cNES+cHOEX)*I1096+(cNES+cNES)*S1096+(cNES+cOSEX)*N1096+(cNES+cEREX)*O1096+(cNES+cHOEX)*P1096))/(1+cDR)^(((cycle + 0.5)/('Life tables'!$I$2/2))))</f>
        <v>6365.8799316883806</v>
      </c>
      <c r="X1096" s="107">
        <f>((L1096+G1096+H1096+I1096+N1096+O1096+P1096+S1096)/('Life tables'!$I$2/2))/(1+oDR)^(((cycle + 0.5)/('Life tables'!$I$2/2)))</f>
        <v>6.2190044004316389</v>
      </c>
      <c r="Y1096" s="31">
        <f>((uNES*L1096+ uOCEX*G1096+uEREX*H1096+uHOEX*I1096+uNES*S1096+ uOCEX*N1096+uEREX*O1096+uHOEX*P1096)/('Life tables'!$I$2/2))/(1+oDR)^(((cycle + 0.5)/('Life tables'!$I$2/2)))</f>
        <v>4.0986827931595</v>
      </c>
      <c r="Z1096" s="100">
        <f t="shared" si="311"/>
        <v>72834.317082309164</v>
      </c>
      <c r="AA1096" s="107">
        <f>((L1096+G1096+H1096+I1096+N1096+O1096+P1096+S1096)/('Life tables'!$I$2/2))</f>
        <v>11.592533502333934</v>
      </c>
      <c r="AB1096" s="31">
        <f>((uNES*L1096+ uOCEX*G1096+uEREX*H1096+uHOEX*I1096+uNES*S1096+ uOCEX*N1096+uEREX*O1096+uHOEX*P1096)/('Life tables'!$I$2/2))</f>
        <v>7.6401485729521816</v>
      </c>
    </row>
    <row r="1097" spans="1:28" x14ac:dyDescent="0.25">
      <c r="A1097" s="4">
        <v>1091</v>
      </c>
      <c r="C1097" s="105">
        <f>IF(male=0,VLOOKUP((($A$5:$A$1570/'Life tables'!$I$2)*2)+age,lifetable,13,1),IF(male=1,VLOOKUP((($A$5:$A$1570/'Life tables'!$I$2)*2)+age,lifetable,10,1),"error"))</f>
        <v>1.7383770313330604E-3</v>
      </c>
      <c r="F1097" s="96">
        <f t="shared" si="312"/>
        <v>46.436265227433317</v>
      </c>
      <c r="G1097" s="96">
        <f t="shared" si="306"/>
        <v>4.6646200278443164</v>
      </c>
      <c r="H1097" s="96">
        <f t="shared" si="313"/>
        <v>0.26640034456717904</v>
      </c>
      <c r="I1097" s="96">
        <f t="shared" si="314"/>
        <v>0.10674409861518826</v>
      </c>
      <c r="J1097" s="96">
        <f t="shared" si="307"/>
        <v>8.9481270937958685E-2</v>
      </c>
      <c r="K1097" s="96">
        <f t="shared" si="315"/>
        <v>0.11154162420474038</v>
      </c>
      <c r="L1097" s="96">
        <f t="shared" si="316"/>
        <v>41.197477861263934</v>
      </c>
      <c r="M1097" s="96">
        <f t="shared" si="317"/>
        <v>255.7978923519907</v>
      </c>
      <c r="N1097" s="96">
        <f t="shared" si="308"/>
        <v>24.633891252241625</v>
      </c>
      <c r="O1097" s="96">
        <f t="shared" si="318"/>
        <v>0.58800843076086107</v>
      </c>
      <c r="P1097" s="96">
        <f t="shared" si="319"/>
        <v>0.58800843076086107</v>
      </c>
      <c r="Q1097" s="96">
        <f t="shared" si="309"/>
        <v>0.48954053217389032</v>
      </c>
      <c r="R1097" s="96">
        <f t="shared" si="310"/>
        <v>4.6093463634851138E-2</v>
      </c>
      <c r="S1097" s="96">
        <f t="shared" si="320"/>
        <v>229.45235024241862</v>
      </c>
      <c r="T1097" s="96">
        <f t="shared" si="321"/>
        <v>289.86842452884025</v>
      </c>
      <c r="U1097" s="96">
        <f t="shared" si="322"/>
        <v>408.63407478268863</v>
      </c>
      <c r="V1097" s="32">
        <f t="shared" si="323"/>
        <v>1000.0000000000016</v>
      </c>
      <c r="W1097" s="100">
        <f>IF(A1097=1,((cPH1_+cPHr+(cNES*L1097+(cNES+cOSEX)*G1097+(cNES+cEREX)*H1097+(cNES+cHOEX)*I1097+(cNES+cNES)*S1097+(cNES+cOSEX)*N1097+(cNES+cEREX)*O1097+(cNES+cHOEX)*P1097)))/(1+cDR)^(A$6:A$65537 + 0.5),(cPHr+(cNES*L1097+(cNES+cOSEX)*G1097+(cNES+cEREX)*H1097+(cNES+cHOEX)*I1097+(cNES+cNES)*S1097+(cNES+cOSEX)*N1097+(cNES+cEREX)*O1097+(cNES+cHOEX)*P1097))/(1+cDR)^(((cycle + 0.5)/('Life tables'!$I$2/2))))</f>
        <v>6336.1924737170848</v>
      </c>
      <c r="X1097" s="107">
        <f>((L1097+G1097+H1097+I1097+N1097+O1097+P1097+S1097)/('Life tables'!$I$2/2))/(1+oDR)^(((cycle + 0.5)/('Life tables'!$I$2/2)))</f>
        <v>6.2003045603328859</v>
      </c>
      <c r="Y1097" s="31">
        <f>((uNES*L1097+ uOCEX*G1097+uEREX*H1097+uHOEX*I1097+uNES*S1097+ uOCEX*N1097+uEREX*O1097+uHOEX*P1097)/('Life tables'!$I$2/2))/(1+oDR)^(((cycle + 0.5)/('Life tables'!$I$2/2)))</f>
        <v>4.086358520144814</v>
      </c>
      <c r="Z1097" s="100">
        <f t="shared" si="311"/>
        <v>72656.85678568625</v>
      </c>
      <c r="AA1097" s="107">
        <f>((L1097+G1097+H1097+I1097+N1097+O1097+P1097+S1097)/('Life tables'!$I$2/2))</f>
        <v>11.564278192753859</v>
      </c>
      <c r="AB1097" s="31">
        <f>((uNES*L1097+ uOCEX*G1097+uEREX*H1097+uHOEX*I1097+uNES*S1097+ uOCEX*N1097+uEREX*O1097+uHOEX*P1097)/('Life tables'!$I$2/2))</f>
        <v>7.6215266947705391</v>
      </c>
    </row>
    <row r="1098" spans="1:28" x14ac:dyDescent="0.25">
      <c r="A1098" s="4">
        <v>1092</v>
      </c>
      <c r="C1098" s="105">
        <f>IF(male=0,VLOOKUP((($A$5:$A$1570/'Life tables'!$I$2)*2)+age,lifetable,13,1),IF(male=1,VLOOKUP((($A$5:$A$1570/'Life tables'!$I$2)*2)+age,lifetable,10,1),"error"))</f>
        <v>1.7383770313330604E-3</v>
      </c>
      <c r="F1098" s="96">
        <f t="shared" si="312"/>
        <v>46.323053206460536</v>
      </c>
      <c r="G1098" s="96">
        <f t="shared" si="306"/>
        <v>4.6532476433978944</v>
      </c>
      <c r="H1098" s="96">
        <f t="shared" si="313"/>
        <v>0.26575085819594352</v>
      </c>
      <c r="I1098" s="96">
        <f t="shared" si="314"/>
        <v>0.10648385556868235</v>
      </c>
      <c r="J1098" s="96">
        <f t="shared" si="307"/>
        <v>8.9263114816391126E-2</v>
      </c>
      <c r="K1098" s="96">
        <f t="shared" si="315"/>
        <v>0.1112696847488656</v>
      </c>
      <c r="L1098" s="96">
        <f t="shared" si="316"/>
        <v>41.09703804973276</v>
      </c>
      <c r="M1098" s="96">
        <f t="shared" si="317"/>
        <v>255.17444748201203</v>
      </c>
      <c r="N1098" s="96">
        <f t="shared" si="308"/>
        <v>24.573852160489889</v>
      </c>
      <c r="O1098" s="96">
        <f t="shared" si="318"/>
        <v>0.58657530386410928</v>
      </c>
      <c r="P1098" s="96">
        <f t="shared" si="319"/>
        <v>0.58657530386410928</v>
      </c>
      <c r="Q1098" s="96">
        <f t="shared" si="309"/>
        <v>0.48834739672377309</v>
      </c>
      <c r="R1098" s="96">
        <f t="shared" si="310"/>
        <v>4.5981122078091345E-2</v>
      </c>
      <c r="S1098" s="96">
        <f t="shared" si="320"/>
        <v>228.89311619499205</v>
      </c>
      <c r="T1098" s="96">
        <f t="shared" si="321"/>
        <v>290.44603504038042</v>
      </c>
      <c r="U1098" s="96">
        <f t="shared" si="322"/>
        <v>408.79132558951557</v>
      </c>
      <c r="V1098" s="32">
        <f t="shared" si="323"/>
        <v>1000.0000000000014</v>
      </c>
      <c r="W1098" s="100">
        <f>IF(A1098=1,((cPH1_+cPHr+(cNES*L1098+(cNES+cOSEX)*G1098+(cNES+cEREX)*H1098+(cNES+cHOEX)*I1098+(cNES+cNES)*S1098+(cNES+cOSEX)*N1098+(cNES+cEREX)*O1098+(cNES+cHOEX)*P1098)))/(1+cDR)^(A$6:A$65537 + 0.5),(cPHr+(cNES*L1098+(cNES+cOSEX)*G1098+(cNES+cEREX)*H1098+(cNES+cHOEX)*I1098+(cNES+cNES)*S1098+(cNES+cOSEX)*N1098+(cNES+cEREX)*O1098+(cNES+cHOEX)*P1098))/(1+cDR)^(((cycle + 0.5)/('Life tables'!$I$2/2))))</f>
        <v>6306.6434661505882</v>
      </c>
      <c r="X1098" s="107">
        <f>((L1098+G1098+H1098+I1098+N1098+O1098+P1098+S1098)/('Life tables'!$I$2/2))/(1+oDR)^(((cycle + 0.5)/('Life tables'!$I$2/2)))</f>
        <v>6.1816609498896211</v>
      </c>
      <c r="Y1098" s="31">
        <f>((uNES*L1098+ uOCEX*G1098+uEREX*H1098+uHOEX*I1098+uNES*S1098+ uOCEX*N1098+uEREX*O1098+uHOEX*P1098)/('Life tables'!$I$2/2))/(1+oDR)^(((cycle + 0.5)/('Life tables'!$I$2/2)))</f>
        <v>4.074071305678526</v>
      </c>
      <c r="Z1098" s="100">
        <f t="shared" si="311"/>
        <v>72479.828894175385</v>
      </c>
      <c r="AA1098" s="107">
        <f>((L1098+G1098+H1098+I1098+N1098+O1098+P1098+S1098)/('Life tables'!$I$2/2))</f>
        <v>11.536091754394384</v>
      </c>
      <c r="AB1098" s="31">
        <f>((uNES*L1098+ uOCEX*G1098+uEREX*H1098+uHOEX*I1098+uNES*S1098+ uOCEX*N1098+uEREX*O1098+uHOEX*P1098)/('Life tables'!$I$2/2))</f>
        <v>7.6029502066256178</v>
      </c>
    </row>
    <row r="1099" spans="1:28" x14ac:dyDescent="0.25">
      <c r="A1099" s="4">
        <v>1093</v>
      </c>
      <c r="C1099" s="105">
        <f>IF(male=0,VLOOKUP((($A$5:$A$1570/'Life tables'!$I$2)*2)+age,lifetable,13,1),IF(male=1,VLOOKUP((($A$5:$A$1570/'Life tables'!$I$2)*2)+age,lifetable,10,1),"error"))</f>
        <v>1.7383770313330604E-3</v>
      </c>
      <c r="F1099" s="96">
        <f t="shared" si="312"/>
        <v>46.210118566308935</v>
      </c>
      <c r="G1099" s="96">
        <f t="shared" si="306"/>
        <v>4.6419031224354868</v>
      </c>
      <c r="H1099" s="96">
        <f t="shared" si="313"/>
        <v>0.26510296313154497</v>
      </c>
      <c r="I1099" s="96">
        <f t="shared" si="314"/>
        <v>0.1062242501437764</v>
      </c>
      <c r="J1099" s="96">
        <f t="shared" si="307"/>
        <v>8.9045493199230677E-2</v>
      </c>
      <c r="K1099" s="96">
        <f t="shared" si="315"/>
        <v>0.11099841157196838</v>
      </c>
      <c r="L1099" s="96">
        <f t="shared" si="316"/>
        <v>40.996844325826928</v>
      </c>
      <c r="M1099" s="96">
        <f t="shared" si="317"/>
        <v>254.55252080379651</v>
      </c>
      <c r="N1099" s="96">
        <f t="shared" si="308"/>
        <v>24.513959273894297</v>
      </c>
      <c r="O1099" s="96">
        <f t="shared" si="318"/>
        <v>0.58514566686927971</v>
      </c>
      <c r="P1099" s="96">
        <f t="shared" si="319"/>
        <v>0.58514566686927971</v>
      </c>
      <c r="Q1099" s="96">
        <f t="shared" si="309"/>
        <v>0.48715716675656201</v>
      </c>
      <c r="R1099" s="96">
        <f t="shared" si="310"/>
        <v>4.5869054091673286E-2</v>
      </c>
      <c r="S1099" s="96">
        <f t="shared" si="320"/>
        <v>228.33524397531542</v>
      </c>
      <c r="T1099" s="96">
        <f t="shared" si="321"/>
        <v>291.02223770033623</v>
      </c>
      <c r="U1099" s="96">
        <f t="shared" si="322"/>
        <v>408.94819305517922</v>
      </c>
      <c r="V1099" s="32">
        <f t="shared" si="323"/>
        <v>1000.0000000000015</v>
      </c>
      <c r="W1099" s="100">
        <f>IF(A1099=1,((cPH1_+cPHr+(cNES*L1099+(cNES+cOSEX)*G1099+(cNES+cEREX)*H1099+(cNES+cHOEX)*I1099+(cNES+cNES)*S1099+(cNES+cOSEX)*N1099+(cNES+cEREX)*O1099+(cNES+cHOEX)*P1099)))/(1+cDR)^(A$6:A$65537 + 0.5),(cPHr+(cNES*L1099+(cNES+cOSEX)*G1099+(cNES+cEREX)*H1099+(cNES+cHOEX)*I1099+(cNES+cNES)*S1099+(cNES+cOSEX)*N1099+(cNES+cEREX)*O1099+(cNES+cHOEX)*P1099))/(1+cDR)^(((cycle + 0.5)/('Life tables'!$I$2/2))))</f>
        <v>6277.2322638278947</v>
      </c>
      <c r="X1099" s="107">
        <f>((L1099+G1099+H1099+I1099+N1099+O1099+P1099+S1099)/('Life tables'!$I$2/2))/(1+oDR)^(((cycle + 0.5)/('Life tables'!$I$2/2)))</f>
        <v>6.1630733999550964</v>
      </c>
      <c r="Y1099" s="31">
        <f>((uNES*L1099+ uOCEX*G1099+uEREX*H1099+uHOEX*I1099+uNES*S1099+ uOCEX*N1099+uEREX*O1099+uHOEX*P1099)/('Life tables'!$I$2/2))/(1+oDR)^(((cycle + 0.5)/('Life tables'!$I$2/2)))</f>
        <v>4.0618210382851112</v>
      </c>
      <c r="Z1099" s="100">
        <f t="shared" si="311"/>
        <v>72303.232360165508</v>
      </c>
      <c r="AA1099" s="107">
        <f>((L1099+G1099+H1099+I1099+N1099+O1099+P1099+S1099)/('Life tables'!$I$2/2))</f>
        <v>11.507974019261914</v>
      </c>
      <c r="AB1099" s="31">
        <f>((uNES*L1099+ uOCEX*G1099+uEREX*H1099+uHOEX*I1099+uNES*S1099+ uOCEX*N1099+uEREX*O1099+uHOEX*P1099)/('Life tables'!$I$2/2))</f>
        <v>7.5844189978034455</v>
      </c>
    </row>
    <row r="1100" spans="1:28" x14ac:dyDescent="0.25">
      <c r="A1100" s="4">
        <v>1094</v>
      </c>
      <c r="C1100" s="105">
        <f>IF(male=0,VLOOKUP((($A$5:$A$1570/'Life tables'!$I$2)*2)+age,lifetable,13,1),IF(male=1,VLOOKUP((($A$5:$A$1570/'Life tables'!$I$2)*2)+age,lifetable,10,1),"error"))</f>
        <v>1.7383770313330604E-3</v>
      </c>
      <c r="F1100" s="96">
        <f t="shared" si="312"/>
        <v>46.097460561200641</v>
      </c>
      <c r="G1100" s="96">
        <f t="shared" si="306"/>
        <v>4.6305863900421445</v>
      </c>
      <c r="H1100" s="96">
        <f t="shared" si="313"/>
        <v>0.26445665509552813</v>
      </c>
      <c r="I1100" s="96">
        <f t="shared" si="314"/>
        <v>0.10596528062613385</v>
      </c>
      <c r="J1100" s="96">
        <f t="shared" si="307"/>
        <v>8.8828404649386003E-2</v>
      </c>
      <c r="K1100" s="96">
        <f t="shared" si="315"/>
        <v>0.11072780288266275</v>
      </c>
      <c r="L1100" s="96">
        <f t="shared" si="316"/>
        <v>40.896896027904788</v>
      </c>
      <c r="M1100" s="96">
        <f t="shared" si="317"/>
        <v>253.93210868328535</v>
      </c>
      <c r="N1100" s="96">
        <f t="shared" si="308"/>
        <v>24.454212242487117</v>
      </c>
      <c r="O1100" s="96">
        <f t="shared" si="318"/>
        <v>0.58371951142267897</v>
      </c>
      <c r="P1100" s="96">
        <f t="shared" si="319"/>
        <v>0.58371951142267897</v>
      </c>
      <c r="Q1100" s="96">
        <f t="shared" si="309"/>
        <v>0.48596983531747323</v>
      </c>
      <c r="R1100" s="96">
        <f t="shared" si="310"/>
        <v>4.5757259020758272E-2</v>
      </c>
      <c r="S1100" s="96">
        <f t="shared" si="320"/>
        <v>227.77873032361464</v>
      </c>
      <c r="T1100" s="96">
        <f t="shared" si="321"/>
        <v>291.5970359403031</v>
      </c>
      <c r="U1100" s="96">
        <f t="shared" si="322"/>
        <v>409.10467811708264</v>
      </c>
      <c r="V1100" s="32">
        <f t="shared" si="323"/>
        <v>1000.0000000000014</v>
      </c>
      <c r="W1100" s="100">
        <f>IF(A1100=1,((cPH1_+cPHr+(cNES*L1100+(cNES+cOSEX)*G1100+(cNES+cEREX)*H1100+(cNES+cHOEX)*I1100+(cNES+cNES)*S1100+(cNES+cOSEX)*N1100+(cNES+cEREX)*O1100+(cNES+cHOEX)*P1100)))/(1+cDR)^(A$6:A$65537 + 0.5),(cPHr+(cNES*L1100+(cNES+cOSEX)*G1100+(cNES+cEREX)*H1100+(cNES+cHOEX)*I1100+(cNES+cNES)*S1100+(cNES+cOSEX)*N1100+(cNES+cEREX)*O1100+(cNES+cHOEX)*P1100))/(1+cDR)^(((cycle + 0.5)/('Life tables'!$I$2/2))))</f>
        <v>6247.9582245669253</v>
      </c>
      <c r="X1100" s="107">
        <f>((L1100+G1100+H1100+I1100+N1100+O1100+P1100+S1100)/('Life tables'!$I$2/2))/(1+oDR)^(((cycle + 0.5)/('Life tables'!$I$2/2)))</f>
        <v>6.1445417418946287</v>
      </c>
      <c r="Y1100" s="31">
        <f>((uNES*L1100+ uOCEX*G1100+uEREX*H1100+uHOEX*I1100+uNES*S1100+ uOCEX*N1100+uEREX*O1100+uHOEX*P1100)/('Life tables'!$I$2/2))/(1+oDR)^(((cycle + 0.5)/('Life tables'!$I$2/2)))</f>
        <v>4.049607606826422</v>
      </c>
      <c r="Z1100" s="100">
        <f t="shared" si="311"/>
        <v>72127.066138293463</v>
      </c>
      <c r="AA1100" s="107">
        <f>((L1100+G1100+H1100+I1100+N1100+O1100+P1100+S1100)/('Life tables'!$I$2/2))</f>
        <v>11.47992481977856</v>
      </c>
      <c r="AB1100" s="31">
        <f>((uNES*L1100+ uOCEX*G1100+uEREX*H1100+uHOEX*I1100+uNES*S1100+ uOCEX*N1100+uEREX*O1100+uHOEX*P1100)/('Life tables'!$I$2/2))</f>
        <v>7.565932957863847</v>
      </c>
    </row>
    <row r="1101" spans="1:28" x14ac:dyDescent="0.25">
      <c r="A1101" s="4">
        <v>1095</v>
      </c>
      <c r="C1101" s="105">
        <f>IF(male=0,VLOOKUP((($A$5:$A$1570/'Life tables'!$I$2)*2)+age,lifetable,13,1),IF(male=1,VLOOKUP((($A$5:$A$1570/'Life tables'!$I$2)*2)+age,lifetable,10,1),"error"))</f>
        <v>1.7383770313330604E-3</v>
      </c>
      <c r="F1101" s="96">
        <f t="shared" si="312"/>
        <v>45.985078450545345</v>
      </c>
      <c r="G1101" s="96">
        <f t="shared" ref="G1101:G1164" si="324">F1101*(rrOSEX)</f>
        <v>4.6192973718240209</v>
      </c>
      <c r="H1101" s="96">
        <f t="shared" si="313"/>
        <v>0.26381192983919827</v>
      </c>
      <c r="I1101" s="96">
        <f t="shared" si="314"/>
        <v>0.10570694531334292</v>
      </c>
      <c r="J1101" s="96">
        <f t="shared" ref="J1101:J1164" si="325">F1101*mr + G1101*mr + H1101*mr+I1101*mr</f>
        <v>8.8611847739762176E-2</v>
      </c>
      <c r="K1101" s="96">
        <f t="shared" si="315"/>
        <v>0.11045785690202339</v>
      </c>
      <c r="L1101" s="96">
        <f t="shared" si="316"/>
        <v>40.797192498926997</v>
      </c>
      <c r="M1101" s="96">
        <f t="shared" si="317"/>
        <v>253.31320749207038</v>
      </c>
      <c r="N1101" s="96">
        <f t="shared" ref="N1101:N1164" si="326">M1101*rrOSEXc</f>
        <v>24.394610716844781</v>
      </c>
      <c r="O1101" s="96">
        <f t="shared" si="318"/>
        <v>0.58229682918360259</v>
      </c>
      <c r="P1101" s="96">
        <f t="shared" si="319"/>
        <v>0.58229682918360259</v>
      </c>
      <c r="Q1101" s="96">
        <f t="shared" ref="Q1101:Q1164" si="327">M1101*mr + N1101*mr + O1101*mr+P1101*mr</f>
        <v>0.48478539546253685</v>
      </c>
      <c r="R1101" s="96">
        <f t="shared" si="310"/>
        <v>4.5645736211525824E-2</v>
      </c>
      <c r="S1101" s="96">
        <f t="shared" si="320"/>
        <v>227.22357198518432</v>
      </c>
      <c r="T1101" s="96">
        <f t="shared" si="321"/>
        <v>292.17043318350539</v>
      </c>
      <c r="U1101" s="96">
        <f t="shared" si="322"/>
        <v>409.26078171019617</v>
      </c>
      <c r="V1101" s="32">
        <f t="shared" si="323"/>
        <v>1000.0000000000014</v>
      </c>
      <c r="W1101" s="100">
        <f>IF(A1101=1,((cPH1_+cPHr+(cNES*L1101+(cNES+cOSEX)*G1101+(cNES+cEREX)*H1101+(cNES+cHOEX)*I1101+(cNES+cNES)*S1101+(cNES+cOSEX)*N1101+(cNES+cEREX)*O1101+(cNES+cHOEX)*P1101)))/(1+cDR)^(A$6:A$65537 + 0.5),(cPHr+(cNES*L1101+(cNES+cOSEX)*G1101+(cNES+cEREX)*H1101+(cNES+cHOEX)*I1101+(cNES+cNES)*S1101+(cNES+cOSEX)*N1101+(cNES+cEREX)*O1101+(cNES+cHOEX)*P1101))/(1+cDR)^(((cycle + 0.5)/('Life tables'!$I$2/2))))</f>
        <v>6218.8207091521654</v>
      </c>
      <c r="X1101" s="107">
        <f>((L1101+G1101+H1101+I1101+N1101+O1101+P1101+S1101)/('Life tables'!$I$2/2))/(1+oDR)^(((cycle + 0.5)/('Life tables'!$I$2/2)))</f>
        <v>6.1260658075838963</v>
      </c>
      <c r="Y1101" s="31">
        <f>((uNES*L1101+ uOCEX*G1101+uEREX*H1101+uHOEX*I1101+uNES*S1101+ uOCEX*N1101+uEREX*O1101+uHOEX*P1101)/('Life tables'!$I$2/2))/(1+oDR)^(((cycle + 0.5)/('Life tables'!$I$2/2)))</f>
        <v>4.037430900500584</v>
      </c>
      <c r="Z1101" s="100">
        <f t="shared" si="311"/>
        <v>71951.329185453302</v>
      </c>
      <c r="AA1101" s="107">
        <f>((L1101+G1101+H1101+I1101+N1101+O1101+P1101+S1101)/('Life tables'!$I$2/2))</f>
        <v>11.451943988780826</v>
      </c>
      <c r="AB1101" s="31">
        <f>((uNES*L1101+ uOCEX*G1101+uEREX*H1101+uHOEX*I1101+uNES*S1101+ uOCEX*N1101+uEREX*O1101+uHOEX*P1101)/('Life tables'!$I$2/2))</f>
        <v>7.5474919766395958</v>
      </c>
    </row>
    <row r="1102" spans="1:28" x14ac:dyDescent="0.25">
      <c r="A1102" s="4">
        <v>1096</v>
      </c>
      <c r="C1102" s="105">
        <f>IF(male=0,VLOOKUP((($A$5:$A$1570/'Life tables'!$I$2)*2)+age,lifetable,13,1),IF(male=1,VLOOKUP((($A$5:$A$1570/'Life tables'!$I$2)*2)+age,lifetable,10,1),"error"))</f>
        <v>1.9170323065640371E-3</v>
      </c>
      <c r="F1102" s="96">
        <f t="shared" si="312"/>
        <v>45.872971498764677</v>
      </c>
      <c r="G1102" s="96">
        <f t="shared" si="324"/>
        <v>4.6080359938907298</v>
      </c>
      <c r="H1102" s="96">
        <f t="shared" si="313"/>
        <v>0.26316878314261372</v>
      </c>
      <c r="I1102" s="96">
        <f t="shared" si="314"/>
        <v>0.10544924251451288</v>
      </c>
      <c r="J1102" s="96">
        <f t="shared" si="325"/>
        <v>9.7480374895288199E-2</v>
      </c>
      <c r="K1102" s="96">
        <f t="shared" si="315"/>
        <v>0.11018857186316391</v>
      </c>
      <c r="L1102" s="96">
        <f t="shared" si="316"/>
        <v>40.688648532458373</v>
      </c>
      <c r="M1102" s="96">
        <f t="shared" si="317"/>
        <v>252.6958136075352</v>
      </c>
      <c r="N1102" s="96">
        <f t="shared" si="326"/>
        <v>24.335154348101483</v>
      </c>
      <c r="O1102" s="96">
        <f t="shared" si="318"/>
        <v>0.58087761182466002</v>
      </c>
      <c r="P1102" s="96">
        <f t="shared" si="319"/>
        <v>0.58087761182466002</v>
      </c>
      <c r="Q1102" s="96">
        <f t="shared" si="327"/>
        <v>0.53330443778571723</v>
      </c>
      <c r="R1102" s="96">
        <f t="shared" si="310"/>
        <v>4.5534485011199111E-2</v>
      </c>
      <c r="S1102" s="96">
        <f t="shared" si="320"/>
        <v>226.62006511298748</v>
      </c>
      <c r="T1102" s="96">
        <f t="shared" si="321"/>
        <v>292.80121799618638</v>
      </c>
      <c r="U1102" s="96">
        <f t="shared" si="322"/>
        <v>409.41650476707053</v>
      </c>
      <c r="V1102" s="32">
        <f t="shared" si="323"/>
        <v>1000.0000000000014</v>
      </c>
      <c r="W1102" s="100">
        <f>IF(A1102=1,((cPH1_+cPHr+(cNES*L1102+(cNES+cOSEX)*G1102+(cNES+cEREX)*H1102+(cNES+cHOEX)*I1102+(cNES+cNES)*S1102+(cNES+cOSEX)*N1102+(cNES+cEREX)*O1102+(cNES+cHOEX)*P1102)))/(1+cDR)^(A$6:A$65537 + 0.5),(cPHr+(cNES*L1102+(cNES+cOSEX)*G1102+(cNES+cEREX)*H1102+(cNES+cHOEX)*I1102+(cNES+cNES)*S1102+(cNES+cOSEX)*N1102+(cNES+cEREX)*O1102+(cNES+cHOEX)*P1102))/(1+cDR)^(((cycle + 0.5)/('Life tables'!$I$2/2))))</f>
        <v>6188.7626478803013</v>
      </c>
      <c r="X1102" s="107">
        <f>((L1102+G1102+H1102+I1102+N1102+O1102+P1102+S1102)/('Life tables'!$I$2/2))/(1+oDR)^(((cycle + 0.5)/('Life tables'!$I$2/2)))</f>
        <v>6.1064399580790116</v>
      </c>
      <c r="Y1102" s="31">
        <f>((uNES*L1102+ uOCEX*G1102+uEREX*H1102+uHOEX*I1102+uNES*S1102+ uOCEX*N1102+uEREX*O1102+uHOEX*P1102)/('Life tables'!$I$2/2))/(1+oDR)^(((cycle + 0.5)/('Life tables'!$I$2/2)))</f>
        <v>4.0244831430509613</v>
      </c>
      <c r="Z1102" s="100">
        <f t="shared" si="311"/>
        <v>71763.77025003951</v>
      </c>
      <c r="AA1102" s="107">
        <f>((L1102+G1102+H1102+I1102+N1102+O1102+P1102+S1102)/('Life tables'!$I$2/2))</f>
        <v>11.42177658844232</v>
      </c>
      <c r="AB1102" s="31">
        <f>((uNES*L1102+ uOCEX*G1102+uEREX*H1102+uHOEX*I1102+uNES*S1102+ uOCEX*N1102+uEREX*O1102+uHOEX*P1102)/('Life tables'!$I$2/2))</f>
        <v>7.527585247614657</v>
      </c>
    </row>
    <row r="1103" spans="1:28" x14ac:dyDescent="0.25">
      <c r="A1103" s="4">
        <v>1097</v>
      </c>
      <c r="C1103" s="105">
        <f>IF(male=0,VLOOKUP((($A$5:$A$1570/'Life tables'!$I$2)*2)+age,lifetable,13,1),IF(male=1,VLOOKUP((($A$5:$A$1570/'Life tables'!$I$2)*2)+age,lifetable,10,1),"error"))</f>
        <v>1.9170323065640371E-3</v>
      </c>
      <c r="F1103" s="96">
        <f t="shared" si="312"/>
        <v>45.752040406037878</v>
      </c>
      <c r="G1103" s="96">
        <f t="shared" si="324"/>
        <v>4.5958882125314897</v>
      </c>
      <c r="H1103" s="96">
        <f t="shared" si="313"/>
        <v>0.26247501320626082</v>
      </c>
      <c r="I1103" s="96">
        <f t="shared" si="314"/>
        <v>0.10517125546227152</v>
      </c>
      <c r="J1103" s="96">
        <f t="shared" si="325"/>
        <v>9.7223395504802829E-2</v>
      </c>
      <c r="K1103" s="96">
        <f t="shared" si="315"/>
        <v>0.10989809091183124</v>
      </c>
      <c r="L1103" s="96">
        <f t="shared" si="316"/>
        <v>40.581384438421225</v>
      </c>
      <c r="M1103" s="96">
        <f t="shared" si="317"/>
        <v>252.03023683070666</v>
      </c>
      <c r="N1103" s="96">
        <f t="shared" si="326"/>
        <v>24.271057862435956</v>
      </c>
      <c r="O1103" s="96">
        <f t="shared" si="318"/>
        <v>0.57934763535575584</v>
      </c>
      <c r="P1103" s="96">
        <f t="shared" si="319"/>
        <v>0.57934763535575584</v>
      </c>
      <c r="Q1103" s="96">
        <f t="shared" si="327"/>
        <v>0.53189976453964183</v>
      </c>
      <c r="R1103" s="96">
        <f t="shared" si="310"/>
        <v>4.5414551501673811E-2</v>
      </c>
      <c r="S1103" s="96">
        <f t="shared" si="320"/>
        <v>226.02316938151787</v>
      </c>
      <c r="T1103" s="96">
        <f t="shared" si="321"/>
        <v>293.43034115623084</v>
      </c>
      <c r="U1103" s="96">
        <f t="shared" si="322"/>
        <v>409.57181740948403</v>
      </c>
      <c r="V1103" s="32">
        <f t="shared" si="323"/>
        <v>1000.0000000000016</v>
      </c>
      <c r="W1103" s="100">
        <f>IF(A1103=1,((cPH1_+cPHr+(cNES*L1103+(cNES+cOSEX)*G1103+(cNES+cEREX)*H1103+(cNES+cHOEX)*I1103+(cNES+cNES)*S1103+(cNES+cOSEX)*N1103+(cNES+cEREX)*O1103+(cNES+cHOEX)*P1103)))/(1+cDR)^(A$6:A$65537 + 0.5),(cPHr+(cNES*L1103+(cNES+cOSEX)*G1103+(cNES+cEREX)*H1103+(cNES+cHOEX)*I1103+(cNES+cNES)*S1103+(cNES+cOSEX)*N1103+(cNES+cEREX)*O1103+(cNES+cHOEX)*P1103))/(1+cDR)^(((cycle + 0.5)/('Life tables'!$I$2/2))))</f>
        <v>6158.6864068490304</v>
      </c>
      <c r="X1103" s="107">
        <f>((L1103+G1103+H1103+I1103+N1103+O1103+P1103+S1103)/('Life tables'!$I$2/2))/(1+oDR)^(((cycle + 0.5)/('Life tables'!$I$2/2)))</f>
        <v>6.0868769872928583</v>
      </c>
      <c r="Y1103" s="31">
        <f>((uNES*L1103+ uOCEX*G1103+uEREX*H1103+uHOEX*I1103+uNES*S1103+ uOCEX*N1103+uEREX*O1103+uHOEX*P1103)/('Life tables'!$I$2/2))/(1+oDR)^(((cycle + 0.5)/('Life tables'!$I$2/2)))</f>
        <v>4.0115900607771859</v>
      </c>
      <c r="Z1103" s="100">
        <f t="shared" si="311"/>
        <v>71574.800511269728</v>
      </c>
      <c r="AA1103" s="107">
        <f>((L1103+G1103+H1103+I1103+N1103+O1103+P1103+S1103)/('Life tables'!$I$2/2))</f>
        <v>11.391688664584695</v>
      </c>
      <c r="AB1103" s="31">
        <f>((uNES*L1103+ uOCEX*G1103+uEREX*H1103+uHOEX*I1103+uNES*S1103+ uOCEX*N1103+uEREX*O1103+uHOEX*P1103)/('Life tables'!$I$2/2))</f>
        <v>7.5077556385184403</v>
      </c>
    </row>
    <row r="1104" spans="1:28" x14ac:dyDescent="0.25">
      <c r="A1104" s="4">
        <v>1098</v>
      </c>
      <c r="C1104" s="105">
        <f>IF(male=0,VLOOKUP((($A$5:$A$1570/'Life tables'!$I$2)*2)+age,lifetable,13,1),IF(male=1,VLOOKUP((($A$5:$A$1570/'Life tables'!$I$2)*2)+age,lifetable,10,1),"error"))</f>
        <v>1.9170323065640371E-3</v>
      </c>
      <c r="F1104" s="96">
        <f t="shared" si="312"/>
        <v>45.631432264261001</v>
      </c>
      <c r="G1104" s="96">
        <f t="shared" si="324"/>
        <v>4.5837728722710693</v>
      </c>
      <c r="H1104" s="96">
        <f t="shared" si="313"/>
        <v>0.26178309600814847</v>
      </c>
      <c r="I1104" s="96">
        <f t="shared" si="314"/>
        <v>0.10489401078472109</v>
      </c>
      <c r="J1104" s="96">
        <f t="shared" si="325"/>
        <v>9.6967102387271714E-2</v>
      </c>
      <c r="K1104" s="96">
        <f t="shared" si="315"/>
        <v>0.1096083857006085</v>
      </c>
      <c r="L1104" s="96">
        <f t="shared" si="316"/>
        <v>40.474406797109182</v>
      </c>
      <c r="M1104" s="96">
        <f t="shared" si="317"/>
        <v>251.36640917002561</v>
      </c>
      <c r="N1104" s="96">
        <f t="shared" si="326"/>
        <v>24.207129820445111</v>
      </c>
      <c r="O1104" s="96">
        <f t="shared" si="318"/>
        <v>0.57782167961990638</v>
      </c>
      <c r="P1104" s="96">
        <f t="shared" si="319"/>
        <v>0.57782167961990638</v>
      </c>
      <c r="Q1104" s="96">
        <f t="shared" si="327"/>
        <v>0.53049878273344564</v>
      </c>
      <c r="R1104" s="96">
        <f t="shared" si="310"/>
        <v>4.529493317387577E-2</v>
      </c>
      <c r="S1104" s="96">
        <f t="shared" si="320"/>
        <v>225.42784227443337</v>
      </c>
      <c r="T1104" s="96">
        <f t="shared" si="321"/>
        <v>294.05780704135157</v>
      </c>
      <c r="U1104" s="96">
        <f t="shared" si="322"/>
        <v>409.72672072835849</v>
      </c>
      <c r="V1104" s="32">
        <f t="shared" si="323"/>
        <v>1000.0000000000015</v>
      </c>
      <c r="W1104" s="100">
        <f>IF(A1104=1,((cPH1_+cPHr+(cNES*L1104+(cNES+cOSEX)*G1104+(cNES+cEREX)*H1104+(cNES+cHOEX)*I1104+(cNES+cNES)*S1104+(cNES+cOSEX)*N1104+(cNES+cEREX)*O1104+(cNES+cHOEX)*P1104)))/(1+cDR)^(A$6:A$65537 + 0.5),(cPHr+(cNES*L1104+(cNES+cOSEX)*G1104+(cNES+cEREX)*H1104+(cNES+cHOEX)*I1104+(cNES+cNES)*S1104+(cNES+cOSEX)*N1104+(cNES+cEREX)*O1104+(cNES+cHOEX)*P1104))/(1+cDR)^(((cycle + 0.5)/('Life tables'!$I$2/2))))</f>
        <v>6128.7563149376065</v>
      </c>
      <c r="X1104" s="107">
        <f>((L1104+G1104+H1104+I1104+N1104+O1104+P1104+S1104)/('Life tables'!$I$2/2))/(1+oDR)^(((cycle + 0.5)/('Life tables'!$I$2/2)))</f>
        <v>6.0673766935681472</v>
      </c>
      <c r="Y1104" s="31">
        <f>((uNES*L1104+ uOCEX*G1104+uEREX*H1104+uHOEX*I1104+uNES*S1104+ uOCEX*N1104+uEREX*O1104+uHOEX*P1104)/('Life tables'!$I$2/2))/(1+oDR)^(((cycle + 0.5)/('Life tables'!$I$2/2)))</f>
        <v>3.9987382860540537</v>
      </c>
      <c r="Z1104" s="100">
        <f t="shared" si="311"/>
        <v>71386.328186688857</v>
      </c>
      <c r="AA1104" s="107">
        <f>((L1104+G1104+H1104+I1104+N1104+O1104+P1104+S1104)/('Life tables'!$I$2/2))</f>
        <v>11.361680007452268</v>
      </c>
      <c r="AB1104" s="31">
        <f>((uNES*L1104+ uOCEX*G1104+uEREX*H1104+uHOEX*I1104+uNES*S1104+ uOCEX*N1104+uEREX*O1104+uHOEX*P1104)/('Life tables'!$I$2/2))</f>
        <v>7.4879782703875737</v>
      </c>
    </row>
    <row r="1105" spans="1:28" x14ac:dyDescent="0.25">
      <c r="A1105" s="4">
        <v>1099</v>
      </c>
      <c r="C1105" s="105">
        <f>IF(male=0,VLOOKUP((($A$5:$A$1570/'Life tables'!$I$2)*2)+age,lifetable,13,1),IF(male=1,VLOOKUP((($A$5:$A$1570/'Life tables'!$I$2)*2)+age,lifetable,10,1),"error"))</f>
        <v>1.9170323065640371E-3</v>
      </c>
      <c r="F1105" s="96">
        <f t="shared" si="312"/>
        <v>45.511146009685696</v>
      </c>
      <c r="G1105" s="96">
        <f t="shared" si="324"/>
        <v>4.5716898662537186</v>
      </c>
      <c r="H1105" s="96">
        <f t="shared" si="313"/>
        <v>0.26109302544565571</v>
      </c>
      <c r="I1105" s="96">
        <f t="shared" si="314"/>
        <v>0.10461750603659908</v>
      </c>
      <c r="J1105" s="96">
        <f t="shared" si="325"/>
        <v>9.6711493282222435E-2</v>
      </c>
      <c r="K1105" s="96">
        <f t="shared" si="315"/>
        <v>0.10931945367433288</v>
      </c>
      <c r="L1105" s="96">
        <f t="shared" si="316"/>
        <v>40.367714664993166</v>
      </c>
      <c r="M1105" s="96">
        <f t="shared" si="317"/>
        <v>250.70432622060574</v>
      </c>
      <c r="N1105" s="96">
        <f t="shared" si="326"/>
        <v>24.143369797928862</v>
      </c>
      <c r="O1105" s="96">
        <f t="shared" si="318"/>
        <v>0.5762997344914994</v>
      </c>
      <c r="P1105" s="96">
        <f t="shared" si="319"/>
        <v>0.5762997344914994</v>
      </c>
      <c r="Q1105" s="96">
        <f t="shared" si="327"/>
        <v>0.52910148307079163</v>
      </c>
      <c r="R1105" s="96">
        <f t="shared" si="310"/>
        <v>4.5175629234067129E-2</v>
      </c>
      <c r="S1105" s="96">
        <f t="shared" si="320"/>
        <v>224.83407984138901</v>
      </c>
      <c r="T1105" s="96">
        <f t="shared" si="321"/>
        <v>294.68362001770458</v>
      </c>
      <c r="U1105" s="96">
        <f t="shared" si="322"/>
        <v>409.88121581126688</v>
      </c>
      <c r="V1105" s="32">
        <f t="shared" si="323"/>
        <v>1000.0000000000015</v>
      </c>
      <c r="W1105" s="100">
        <f>IF(A1105=1,((cPH1_+cPHr+(cNES*L1105+(cNES+cOSEX)*G1105+(cNES+cEREX)*H1105+(cNES+cHOEX)*I1105+(cNES+cNES)*S1105+(cNES+cOSEX)*N1105+(cNES+cEREX)*O1105+(cNES+cHOEX)*P1105)))/(1+cDR)^(A$6:A$65537 + 0.5),(cPHr+(cNES*L1105+(cNES+cOSEX)*G1105+(cNES+cEREX)*H1105+(cNES+cHOEX)*I1105+(cNES+cNES)*S1105+(cNES+cOSEX)*N1105+(cNES+cEREX)*O1105+(cNES+cHOEX)*P1105))/(1+cDR)^(((cycle + 0.5)/('Life tables'!$I$2/2))))</f>
        <v>6098.9716634891138</v>
      </c>
      <c r="X1105" s="107">
        <f>((L1105+G1105+H1105+I1105+N1105+O1105+P1105+S1105)/('Life tables'!$I$2/2))/(1+oDR)^(((cycle + 0.5)/('Life tables'!$I$2/2)))</f>
        <v>6.0479388759042294</v>
      </c>
      <c r="Y1105" s="31">
        <f>((uNES*L1105+ uOCEX*G1105+uEREX*H1105+uHOEX*I1105+uNES*S1105+ uOCEX*N1105+uEREX*O1105+uHOEX*P1105)/('Life tables'!$I$2/2))/(1+oDR)^(((cycle + 0.5)/('Life tables'!$I$2/2)))</f>
        <v>3.9859276864166122</v>
      </c>
      <c r="Z1105" s="100">
        <f t="shared" si="311"/>
        <v>71198.351984357359</v>
      </c>
      <c r="AA1105" s="107">
        <f>((L1105+G1105+H1105+I1105+N1105+O1105+P1105+S1105)/('Life tables'!$I$2/2))</f>
        <v>11.33175040786109</v>
      </c>
      <c r="AB1105" s="31">
        <f>((uNES*L1105+ uOCEX*G1105+uEREX*H1105+uHOEX*I1105+uNES*S1105+ uOCEX*N1105+uEREX*O1105+uHOEX*P1105)/('Life tables'!$I$2/2))</f>
        <v>7.4682530053684193</v>
      </c>
    </row>
    <row r="1106" spans="1:28" x14ac:dyDescent="0.25">
      <c r="A1106" s="4">
        <v>1100</v>
      </c>
      <c r="C1106" s="105">
        <f>IF(male=0,VLOOKUP((($A$5:$A$1570/'Life tables'!$I$2)*2)+age,lifetable,13,1),IF(male=1,VLOOKUP((($A$5:$A$1570/'Life tables'!$I$2)*2)+age,lifetable,10,1),"error"))</f>
        <v>1.9170323065640371E-3</v>
      </c>
      <c r="F1106" s="96">
        <f t="shared" si="312"/>
        <v>45.391180591704938</v>
      </c>
      <c r="G1106" s="96">
        <f t="shared" si="324"/>
        <v>4.559639088943765</v>
      </c>
      <c r="H1106" s="96">
        <f t="shared" si="313"/>
        <v>0.2604047954915521</v>
      </c>
      <c r="I1106" s="96">
        <f t="shared" si="314"/>
        <v>0.10434173880285125</v>
      </c>
      <c r="J1106" s="96">
        <f t="shared" si="325"/>
        <v>9.6456565957107929E-2</v>
      </c>
      <c r="K1106" s="96">
        <f t="shared" si="315"/>
        <v>0.1090312923094075</v>
      </c>
      <c r="L1106" s="96">
        <f t="shared" si="316"/>
        <v>40.261307110200256</v>
      </c>
      <c r="M1106" s="96">
        <f t="shared" si="317"/>
        <v>250.04398357932507</v>
      </c>
      <c r="N1106" s="96">
        <f t="shared" si="326"/>
        <v>24.079777370857016</v>
      </c>
      <c r="O1106" s="96">
        <f t="shared" si="318"/>
        <v>0.57478178984897821</v>
      </c>
      <c r="P1106" s="96">
        <f t="shared" si="319"/>
        <v>0.57478178984897821</v>
      </c>
      <c r="Q1106" s="96">
        <f t="shared" si="327"/>
        <v>0.52770785625906669</v>
      </c>
      <c r="R1106" s="96">
        <f t="shared" si="310"/>
        <v>4.5056638888827973E-2</v>
      </c>
      <c r="S1106" s="96">
        <f t="shared" si="320"/>
        <v>224.24187813362221</v>
      </c>
      <c r="T1106" s="96">
        <f t="shared" si="321"/>
        <v>295.30778443992074</v>
      </c>
      <c r="U1106" s="96">
        <f t="shared" si="322"/>
        <v>410.03530374246515</v>
      </c>
      <c r="V1106" s="32">
        <f t="shared" si="323"/>
        <v>1000.0000000000016</v>
      </c>
      <c r="W1106" s="100">
        <f>IF(A1106=1,((cPH1_+cPHr+(cNES*L1106+(cNES+cOSEX)*G1106+(cNES+cEREX)*H1106+(cNES+cHOEX)*I1106+(cNES+cNES)*S1106+(cNES+cOSEX)*N1106+(cNES+cEREX)*O1106+(cNES+cHOEX)*P1106)))/(1+cDR)^(A$6:A$65537 + 0.5),(cPHr+(cNES*L1106+(cNES+cOSEX)*G1106+(cNES+cEREX)*H1106+(cNES+cHOEX)*I1106+(cNES+cNES)*S1106+(cNES+cOSEX)*N1106+(cNES+cEREX)*O1106+(cNES+cHOEX)*P1106))/(1+cDR)^(((cycle + 0.5)/('Life tables'!$I$2/2))))</f>
        <v>6069.3317472039835</v>
      </c>
      <c r="X1106" s="107">
        <f>((L1106+G1106+H1106+I1106+N1106+O1106+P1106+S1106)/('Life tables'!$I$2/2))/(1+oDR)^(((cycle + 0.5)/('Life tables'!$I$2/2)))</f>
        <v>6.0285633339544713</v>
      </c>
      <c r="Y1106" s="31">
        <f>((uNES*L1106+ uOCEX*G1106+uEREX*H1106+uHOEX*I1106+uNES*S1106+ uOCEX*N1106+uEREX*O1106+uHOEX*P1106)/('Life tables'!$I$2/2))/(1+oDR)^(((cycle + 0.5)/('Life tables'!$I$2/2)))</f>
        <v>3.9731581298306691</v>
      </c>
      <c r="Z1106" s="100">
        <f t="shared" si="311"/>
        <v>71010.870614847168</v>
      </c>
      <c r="AA1106" s="107">
        <f>((L1106+G1106+H1106+I1106+N1106+O1106+P1106+S1106)/('Life tables'!$I$2/2))</f>
        <v>11.301899657196499</v>
      </c>
      <c r="AB1106" s="31">
        <f>((uNES*L1106+ uOCEX*G1106+uEREX*H1106+uHOEX*I1106+uNES*S1106+ uOCEX*N1106+uEREX*O1106+uHOEX*P1106)/('Life tables'!$I$2/2))</f>
        <v>7.4485797059820431</v>
      </c>
    </row>
    <row r="1107" spans="1:28" x14ac:dyDescent="0.25">
      <c r="A1107" s="4">
        <v>1101</v>
      </c>
      <c r="C1107" s="105">
        <f>IF(male=0,VLOOKUP((($A$5:$A$1570/'Life tables'!$I$2)*2)+age,lifetable,13,1),IF(male=1,VLOOKUP((($A$5:$A$1570/'Life tables'!$I$2)*2)+age,lifetable,10,1),"error"))</f>
        <v>1.9170323065640371E-3</v>
      </c>
      <c r="F1107" s="96">
        <f t="shared" si="312"/>
        <v>45.271534972316566</v>
      </c>
      <c r="G1107" s="96">
        <f t="shared" si="324"/>
        <v>4.5476204360717176</v>
      </c>
      <c r="H1107" s="96">
        <f t="shared" si="313"/>
        <v>0.25971840019092002</v>
      </c>
      <c r="I1107" s="96">
        <f t="shared" si="314"/>
        <v>0.10406670669739841</v>
      </c>
      <c r="J1107" s="96">
        <f t="shared" si="325"/>
        <v>9.6202318206166579E-2</v>
      </c>
      <c r="K1107" s="96">
        <f t="shared" si="315"/>
        <v>0.10874389911251282</v>
      </c>
      <c r="L1107" s="96">
        <f t="shared" si="316"/>
        <v>40.155183212037848</v>
      </c>
      <c r="M1107" s="96">
        <f t="shared" si="317"/>
        <v>249.38537684529902</v>
      </c>
      <c r="N1107" s="96">
        <f t="shared" si="326"/>
        <v>24.016352115414854</v>
      </c>
      <c r="O1107" s="96">
        <f t="shared" si="318"/>
        <v>0.57326783557592931</v>
      </c>
      <c r="P1107" s="96">
        <f t="shared" si="319"/>
        <v>0.57326783557592931</v>
      </c>
      <c r="Q1107" s="96">
        <f t="shared" si="327"/>
        <v>0.52631789301037912</v>
      </c>
      <c r="R1107" s="96">
        <f t="shared" si="310"/>
        <v>4.4937961345141553E-2</v>
      </c>
      <c r="S1107" s="96">
        <f t="shared" si="320"/>
        <v>223.65123320437678</v>
      </c>
      <c r="T1107" s="96">
        <f t="shared" si="321"/>
        <v>295.93030465113731</v>
      </c>
      <c r="U1107" s="96">
        <f t="shared" si="322"/>
        <v>410.1889856029228</v>
      </c>
      <c r="V1107" s="32">
        <f t="shared" si="323"/>
        <v>1000.0000000000015</v>
      </c>
      <c r="W1107" s="100">
        <f>IF(A1107=1,((cPH1_+cPHr+(cNES*L1107+(cNES+cOSEX)*G1107+(cNES+cEREX)*H1107+(cNES+cHOEX)*I1107+(cNES+cNES)*S1107+(cNES+cOSEX)*N1107+(cNES+cEREX)*O1107+(cNES+cHOEX)*P1107)))/(1+cDR)^(A$6:A$65537 + 0.5),(cPHr+(cNES*L1107+(cNES+cOSEX)*G1107+(cNES+cEREX)*H1107+(cNES+cHOEX)*I1107+(cNES+cNES)*S1107+(cNES+cOSEX)*N1107+(cNES+cEREX)*O1107+(cNES+cHOEX)*P1107))/(1+cDR)^(((cycle + 0.5)/('Life tables'!$I$2/2))))</f>
        <v>6039.8358641281056</v>
      </c>
      <c r="X1107" s="107">
        <f>((L1107+G1107+H1107+I1107+N1107+O1107+P1107+S1107)/('Life tables'!$I$2/2))/(1+oDR)^(((cycle + 0.5)/('Life tables'!$I$2/2)))</f>
        <v>6.009249868023665</v>
      </c>
      <c r="Y1107" s="31">
        <f>((uNES*L1107+ uOCEX*G1107+uEREX*H1107+uHOEX*I1107+uNES*S1107+ uOCEX*N1107+uEREX*O1107+uHOEX*P1107)/('Life tables'!$I$2/2))/(1+oDR)^(((cycle + 0.5)/('Life tables'!$I$2/2)))</f>
        <v>3.9604294846910939</v>
      </c>
      <c r="Z1107" s="100">
        <f t="shared" si="311"/>
        <v>70823.88279127852</v>
      </c>
      <c r="AA1107" s="107">
        <f>((L1107+G1107+H1107+I1107+N1107+O1107+P1107+S1107)/('Life tables'!$I$2/2))</f>
        <v>11.272127547410726</v>
      </c>
      <c r="AB1107" s="31">
        <f>((uNES*L1107+ uOCEX*G1107+uEREX*H1107+uHOEX*I1107+uNES*S1107+ uOCEX*N1107+uEREX*O1107+uHOEX*P1107)/('Life tables'!$I$2/2))</f>
        <v>7.4289582351226562</v>
      </c>
    </row>
    <row r="1108" spans="1:28" x14ac:dyDescent="0.25">
      <c r="A1108" s="4">
        <v>1102</v>
      </c>
      <c r="C1108" s="105">
        <f>IF(male=0,VLOOKUP((($A$5:$A$1570/'Life tables'!$I$2)*2)+age,lifetable,13,1),IF(male=1,VLOOKUP((($A$5:$A$1570/'Life tables'!$I$2)*2)+age,lifetable,10,1),"error"))</f>
        <v>1.9170323065640371E-3</v>
      </c>
      <c r="F1108" s="96">
        <f t="shared" si="312"/>
        <v>45.152208125612574</v>
      </c>
      <c r="G1108" s="96">
        <f t="shared" si="324"/>
        <v>4.5356338045829707</v>
      </c>
      <c r="H1108" s="96">
        <f t="shared" si="313"/>
        <v>0.2590338336582248</v>
      </c>
      <c r="I1108" s="96">
        <f t="shared" si="314"/>
        <v>0.1037924073619625</v>
      </c>
      <c r="J1108" s="96">
        <f t="shared" si="325"/>
        <v>9.5948747849336935E-2</v>
      </c>
      <c r="K1108" s="96">
        <f t="shared" si="315"/>
        <v>0.10845727161937993</v>
      </c>
      <c r="L1108" s="96">
        <f t="shared" si="316"/>
        <v>40.049342060540702</v>
      </c>
      <c r="M1108" s="96">
        <f t="shared" si="317"/>
        <v>248.72850162032881</v>
      </c>
      <c r="N1108" s="96">
        <f t="shared" si="326"/>
        <v>23.953093608046302</v>
      </c>
      <c r="O1108" s="96">
        <f t="shared" si="318"/>
        <v>0.57175786156211328</v>
      </c>
      <c r="P1108" s="96">
        <f t="shared" si="319"/>
        <v>0.57175786156211328</v>
      </c>
      <c r="Q1108" s="96">
        <f t="shared" si="327"/>
        <v>0.52493158404250617</v>
      </c>
      <c r="R1108" s="96">
        <f t="shared" si="310"/>
        <v>4.4819595810475087E-2</v>
      </c>
      <c r="S1108" s="96">
        <f t="shared" si="320"/>
        <v>223.06214110930532</v>
      </c>
      <c r="T1108" s="96">
        <f t="shared" si="321"/>
        <v>296.55118498302915</v>
      </c>
      <c r="U1108" s="96">
        <f t="shared" si="322"/>
        <v>410.34226247035264</v>
      </c>
      <c r="V1108" s="32">
        <f t="shared" si="323"/>
        <v>1000.0000000000014</v>
      </c>
      <c r="W1108" s="100">
        <f>IF(A1108=1,((cPH1_+cPHr+(cNES*L1108+(cNES+cOSEX)*G1108+(cNES+cEREX)*H1108+(cNES+cHOEX)*I1108+(cNES+cNES)*S1108+(cNES+cOSEX)*N1108+(cNES+cEREX)*O1108+(cNES+cHOEX)*P1108)))/(1+cDR)^(A$6:A$65537 + 0.5),(cPHr+(cNES*L1108+(cNES+cOSEX)*G1108+(cNES+cEREX)*H1108+(cNES+cHOEX)*I1108+(cNES+cNES)*S1108+(cNES+cOSEX)*N1108+(cNES+cEREX)*O1108+(cNES+cHOEX)*P1108))/(1+cDR)^(((cycle + 0.5)/('Life tables'!$I$2/2))))</f>
        <v>6010.4833156407685</v>
      </c>
      <c r="X1108" s="107">
        <f>((L1108+G1108+H1108+I1108+N1108+O1108+P1108+S1108)/('Life tables'!$I$2/2))/(1+oDR)^(((cycle + 0.5)/('Life tables'!$I$2/2)))</f>
        <v>5.9899982790654773</v>
      </c>
      <c r="Y1108" s="31">
        <f>((uNES*L1108+ uOCEX*G1108+uEREX*H1108+uHOEX*I1108+uNES*S1108+ uOCEX*N1108+uEREX*O1108+uHOEX*P1108)/('Life tables'!$I$2/2))/(1+oDR)^(((cycle + 0.5)/('Life tables'!$I$2/2)))</f>
        <v>3.947741619820146</v>
      </c>
      <c r="Z1108" s="100">
        <f t="shared" si="311"/>
        <v>70637.387229354397</v>
      </c>
      <c r="AA1108" s="107">
        <f>((L1108+G1108+H1108+I1108+N1108+O1108+P1108+S1108)/('Life tables'!$I$2/2))</f>
        <v>11.242433871020587</v>
      </c>
      <c r="AB1108" s="31">
        <f>((uNES*L1108+ uOCEX*G1108+uEREX*H1108+uHOEX*I1108+uNES*S1108+ uOCEX*N1108+uEREX*O1108+uHOEX*P1108)/('Life tables'!$I$2/2))</f>
        <v>7.4093884560561065</v>
      </c>
    </row>
    <row r="1109" spans="1:28" x14ac:dyDescent="0.25">
      <c r="A1109" s="4">
        <v>1103</v>
      </c>
      <c r="C1109" s="105">
        <f>IF(male=0,VLOOKUP((($A$5:$A$1570/'Life tables'!$I$2)*2)+age,lifetable,13,1),IF(male=1,VLOOKUP((($A$5:$A$1570/'Life tables'!$I$2)*2)+age,lifetable,10,1),"error"))</f>
        <v>1.9170323065640371E-3</v>
      </c>
      <c r="F1109" s="96">
        <f t="shared" si="312"/>
        <v>45.033199037293024</v>
      </c>
      <c r="G1109" s="96">
        <f t="shared" si="324"/>
        <v>4.5236790925889725</v>
      </c>
      <c r="H1109" s="96">
        <f t="shared" si="313"/>
        <v>0.25835109007452628</v>
      </c>
      <c r="I1109" s="96">
        <f t="shared" si="314"/>
        <v>0.10351883846494921</v>
      </c>
      <c r="J1109" s="96">
        <f t="shared" si="325"/>
        <v>9.5695852731224759E-2</v>
      </c>
      <c r="K1109" s="96">
        <f t="shared" si="315"/>
        <v>0.10817140739362291</v>
      </c>
      <c r="L1109" s="96">
        <f t="shared" si="316"/>
        <v>39.943782756039724</v>
      </c>
      <c r="M1109" s="96">
        <f t="shared" si="317"/>
        <v>248.07335350932667</v>
      </c>
      <c r="N1109" s="96">
        <f t="shared" si="326"/>
        <v>23.890001425494891</v>
      </c>
      <c r="O1109" s="96">
        <f t="shared" si="318"/>
        <v>0.57025185770444187</v>
      </c>
      <c r="P1109" s="96">
        <f t="shared" si="319"/>
        <v>0.57025185770444187</v>
      </c>
      <c r="Q1109" s="96">
        <f t="shared" si="327"/>
        <v>0.52354892007979004</v>
      </c>
      <c r="R1109" s="96">
        <f t="shared" si="310"/>
        <v>4.4701541492856371E-2</v>
      </c>
      <c r="S1109" s="96">
        <f t="shared" si="320"/>
        <v>222.47459790685025</v>
      </c>
      <c r="T1109" s="96">
        <f t="shared" si="321"/>
        <v>297.17042975584013</v>
      </c>
      <c r="U1109" s="96">
        <f t="shared" si="322"/>
        <v>410.49513541923909</v>
      </c>
      <c r="V1109" s="32">
        <f t="shared" si="323"/>
        <v>1000.0000000000015</v>
      </c>
      <c r="W1109" s="100">
        <f>IF(A1109=1,((cPH1_+cPHr+(cNES*L1109+(cNES+cOSEX)*G1109+(cNES+cEREX)*H1109+(cNES+cHOEX)*I1109+(cNES+cNES)*S1109+(cNES+cOSEX)*N1109+(cNES+cEREX)*O1109+(cNES+cHOEX)*P1109)))/(1+cDR)^(A$6:A$65537 + 0.5),(cPHr+(cNES*L1109+(cNES+cOSEX)*G1109+(cNES+cEREX)*H1109+(cNES+cHOEX)*I1109+(cNES+cNES)*S1109+(cNES+cOSEX)*N1109+(cNES+cEREX)*O1109+(cNES+cHOEX)*P1109))/(1+cDR)^(((cycle + 0.5)/('Life tables'!$I$2/2))))</f>
        <v>5981.2734064424285</v>
      </c>
      <c r="X1109" s="107">
        <f>((L1109+G1109+H1109+I1109+N1109+O1109+P1109+S1109)/('Life tables'!$I$2/2))/(1+oDR)^(((cycle + 0.5)/('Life tables'!$I$2/2)))</f>
        <v>5.9708083686799096</v>
      </c>
      <c r="Y1109" s="31">
        <f>((uNES*L1109+ uOCEX*G1109+uEREX*H1109+uHOEX*I1109+uNES*S1109+ uOCEX*N1109+uEREX*O1109+uHOEX*P1109)/('Life tables'!$I$2/2))/(1+oDR)^(((cycle + 0.5)/('Life tables'!$I$2/2)))</f>
        <v>3.9350944044658229</v>
      </c>
      <c r="Z1109" s="100">
        <f t="shared" si="311"/>
        <v>70451.382647392835</v>
      </c>
      <c r="AA1109" s="107">
        <f>((L1109+G1109+H1109+I1109+N1109+O1109+P1109+S1109)/('Life tables'!$I$2/2))</f>
        <v>11.212818421105164</v>
      </c>
      <c r="AB1109" s="31">
        <f>((uNES*L1109+ uOCEX*G1109+uEREX*H1109+uHOEX*I1109+uNES*S1109+ uOCEX*N1109+uEREX*O1109+uHOEX*P1109)/('Life tables'!$I$2/2))</f>
        <v>7.3898702324183843</v>
      </c>
    </row>
    <row r="1110" spans="1:28" x14ac:dyDescent="0.25">
      <c r="A1110" s="4">
        <v>1104</v>
      </c>
      <c r="C1110" s="105">
        <f>IF(male=0,VLOOKUP((($A$5:$A$1570/'Life tables'!$I$2)*2)+age,lifetable,13,1),IF(male=1,VLOOKUP((($A$5:$A$1570/'Life tables'!$I$2)*2)+age,lifetable,10,1),"error"))</f>
        <v>1.9170323065640371E-3</v>
      </c>
      <c r="F1110" s="96">
        <f t="shared" si="312"/>
        <v>44.914506704203127</v>
      </c>
      <c r="G1110" s="96">
        <f t="shared" si="324"/>
        <v>4.5117561993207254</v>
      </c>
      <c r="H1110" s="96">
        <f t="shared" si="313"/>
        <v>0.25767016368482276</v>
      </c>
      <c r="I1110" s="96">
        <f t="shared" si="314"/>
        <v>0.1032459977003838</v>
      </c>
      <c r="J1110" s="96">
        <f t="shared" si="325"/>
        <v>9.5443630720119355E-2</v>
      </c>
      <c r="K1110" s="96">
        <f t="shared" si="315"/>
        <v>0.10788630402562689</v>
      </c>
      <c r="L1110" s="96">
        <f t="shared" si="316"/>
        <v>39.838504408751447</v>
      </c>
      <c r="M1110" s="96">
        <f t="shared" si="317"/>
        <v>247.41992812071908</v>
      </c>
      <c r="N1110" s="96">
        <f t="shared" si="326"/>
        <v>23.827075144842571</v>
      </c>
      <c r="O1110" s="96">
        <f t="shared" si="318"/>
        <v>0.56874981390790513</v>
      </c>
      <c r="P1110" s="96">
        <f t="shared" si="319"/>
        <v>0.56874981390790513</v>
      </c>
      <c r="Q1110" s="96">
        <f t="shared" si="327"/>
        <v>0.5221698918539901</v>
      </c>
      <c r="R1110" s="96">
        <f t="shared" si="310"/>
        <v>4.4583797600946475E-2</v>
      </c>
      <c r="S1110" s="96">
        <f t="shared" si="320"/>
        <v>221.88859965860576</v>
      </c>
      <c r="T1110" s="96">
        <f t="shared" si="321"/>
        <v>297.78804327841425</v>
      </c>
      <c r="U1110" s="96">
        <f t="shared" si="322"/>
        <v>410.64760552086568</v>
      </c>
      <c r="V1110" s="32">
        <f t="shared" si="323"/>
        <v>1000.0000000000014</v>
      </c>
      <c r="W1110" s="100">
        <f>IF(A1110=1,((cPH1_+cPHr+(cNES*L1110+(cNES+cOSEX)*G1110+(cNES+cEREX)*H1110+(cNES+cHOEX)*I1110+(cNES+cNES)*S1110+(cNES+cOSEX)*N1110+(cNES+cEREX)*O1110+(cNES+cHOEX)*P1110)))/(1+cDR)^(A$6:A$65537 + 0.5),(cPHr+(cNES*L1110+(cNES+cOSEX)*G1110+(cNES+cEREX)*H1110+(cNES+cHOEX)*I1110+(cNES+cNES)*S1110+(cNES+cOSEX)*N1110+(cNES+cEREX)*O1110+(cNES+cHOEX)*P1110))/(1+cDR)^(((cycle + 0.5)/('Life tables'!$I$2/2))))</f>
        <v>5952.2054445423482</v>
      </c>
      <c r="X1110" s="107">
        <f>((L1110+G1110+H1110+I1110+N1110+O1110+P1110+S1110)/('Life tables'!$I$2/2))/(1+oDR)^(((cycle + 0.5)/('Life tables'!$I$2/2)))</f>
        <v>5.9516799391108099</v>
      </c>
      <c r="Y1110" s="31">
        <f>((uNES*L1110+ uOCEX*G1110+uEREX*H1110+uHOEX*I1110+uNES*S1110+ uOCEX*N1110+uEREX*O1110+uHOEX*P1110)/('Life tables'!$I$2/2))/(1+oDR)^(((cycle + 0.5)/('Life tables'!$I$2/2)))</f>
        <v>3.9224877083002219</v>
      </c>
      <c r="Z1110" s="100">
        <f t="shared" si="311"/>
        <v>70265.867766357376</v>
      </c>
      <c r="AA1110" s="107">
        <f>((L1110+G1110+H1110+I1110+N1110+O1110+P1110+S1110)/('Life tables'!$I$2/2))</f>
        <v>11.183280991303572</v>
      </c>
      <c r="AB1110" s="31">
        <f>((uNES*L1110+ uOCEX*G1110+uEREX*H1110+uHOEX*I1110+uNES*S1110+ uOCEX*N1110+uEREX*O1110+uHOEX*P1110)/('Life tables'!$I$2/2))</f>
        <v>7.3704034282141642</v>
      </c>
    </row>
    <row r="1111" spans="1:28" x14ac:dyDescent="0.25">
      <c r="A1111" s="4">
        <v>1105</v>
      </c>
      <c r="C1111" s="105">
        <f>IF(male=0,VLOOKUP((($A$5:$A$1570/'Life tables'!$I$2)*2)+age,lifetable,13,1),IF(male=1,VLOOKUP((($A$5:$A$1570/'Life tables'!$I$2)*2)+age,lifetable,10,1),"error"))</f>
        <v>1.9170323065640371E-3</v>
      </c>
      <c r="F1111" s="96">
        <f t="shared" si="312"/>
        <v>44.79613013389271</v>
      </c>
      <c r="G1111" s="96">
        <f t="shared" si="324"/>
        <v>4.4998650250845325</v>
      </c>
      <c r="H1111" s="96">
        <f t="shared" si="313"/>
        <v>0.25699104879552398</v>
      </c>
      <c r="I1111" s="96">
        <f t="shared" si="314"/>
        <v>0.10297388278689852</v>
      </c>
      <c r="J1111" s="96">
        <f t="shared" si="325"/>
        <v>9.519207970705737E-2</v>
      </c>
      <c r="K1111" s="96">
        <f t="shared" si="315"/>
        <v>0.10760195913148994</v>
      </c>
      <c r="L1111" s="96">
        <f t="shared" si="316"/>
        <v>39.733506138387206</v>
      </c>
      <c r="M1111" s="96">
        <f t="shared" si="317"/>
        <v>246.76822106682883</v>
      </c>
      <c r="N1111" s="96">
        <f t="shared" si="326"/>
        <v>23.764314343546523</v>
      </c>
      <c r="O1111" s="96">
        <f t="shared" si="318"/>
        <v>0.56725172008644997</v>
      </c>
      <c r="P1111" s="96">
        <f t="shared" si="319"/>
        <v>0.56725172008644997</v>
      </c>
      <c r="Q1111" s="96">
        <f t="shared" si="327"/>
        <v>0.52079449010508849</v>
      </c>
      <c r="R1111" s="96">
        <f t="shared" si="310"/>
        <v>4.4466363344108535E-2</v>
      </c>
      <c r="S1111" s="96">
        <f t="shared" si="320"/>
        <v>221.3041424296602</v>
      </c>
      <c r="T1111" s="96">
        <f t="shared" si="321"/>
        <v>298.4040298482264</v>
      </c>
      <c r="U1111" s="96">
        <f t="shared" si="322"/>
        <v>410.79967384334128</v>
      </c>
      <c r="V1111" s="32">
        <f t="shared" si="323"/>
        <v>1000.0000000000014</v>
      </c>
      <c r="W1111" s="100">
        <f>IF(A1111=1,((cPH1_+cPHr+(cNES*L1111+(cNES+cOSEX)*G1111+(cNES+cEREX)*H1111+(cNES+cHOEX)*I1111+(cNES+cNES)*S1111+(cNES+cOSEX)*N1111+(cNES+cEREX)*O1111+(cNES+cHOEX)*P1111)))/(1+cDR)^(A$6:A$65537 + 0.5),(cPHr+(cNES*L1111+(cNES+cOSEX)*G1111+(cNES+cEREX)*H1111+(cNES+cHOEX)*I1111+(cNES+cNES)*S1111+(cNES+cOSEX)*N1111+(cNES+cEREX)*O1111+(cNES+cHOEX)*P1111))/(1+cDR)^(((cycle + 0.5)/('Life tables'!$I$2/2))))</f>
        <v>5923.278741246123</v>
      </c>
      <c r="X1111" s="107">
        <f>((L1111+G1111+H1111+I1111+N1111+O1111+P1111+S1111)/('Life tables'!$I$2/2))/(1+oDR)^(((cycle + 0.5)/('Life tables'!$I$2/2)))</f>
        <v>5.9326127932434121</v>
      </c>
      <c r="Y1111" s="31">
        <f>((uNES*L1111+ uOCEX*G1111+uEREX*H1111+uHOEX*I1111+uNES*S1111+ uOCEX*N1111+uEREX*O1111+uHOEX*P1111)/('Life tables'!$I$2/2))/(1+oDR)^(((cycle + 0.5)/('Life tables'!$I$2/2)))</f>
        <v>3.9099214014179364</v>
      </c>
      <c r="Z1111" s="100">
        <f t="shared" si="311"/>
        <v>70080.841309885596</v>
      </c>
      <c r="AA1111" s="107">
        <f>((L1111+G1111+H1111+I1111+N1111+O1111+P1111+S1111)/('Life tables'!$I$2/2))</f>
        <v>11.153821375812768</v>
      </c>
      <c r="AB1111" s="31">
        <f>((uNES*L1111+ uOCEX*G1111+uEREX*H1111+uHOEX*I1111+uNES*S1111+ uOCEX*N1111+uEREX*O1111+uHOEX*P1111)/('Life tables'!$I$2/2))</f>
        <v>7.3509879078153872</v>
      </c>
    </row>
    <row r="1112" spans="1:28" x14ac:dyDescent="0.25">
      <c r="A1112" s="4">
        <v>1106</v>
      </c>
      <c r="C1112" s="105">
        <f>IF(male=0,VLOOKUP((($A$5:$A$1570/'Life tables'!$I$2)*2)+age,lifetable,13,1),IF(male=1,VLOOKUP((($A$5:$A$1570/'Life tables'!$I$2)*2)+age,lifetable,10,1),"error"))</f>
        <v>1.9170323065640371E-3</v>
      </c>
      <c r="F1112" s="96">
        <f t="shared" si="312"/>
        <v>44.67806834419666</v>
      </c>
      <c r="G1112" s="96">
        <f t="shared" si="324"/>
        <v>4.4880054712198518</v>
      </c>
      <c r="H1112" s="96">
        <f t="shared" si="313"/>
        <v>0.25631373977204414</v>
      </c>
      <c r="I1112" s="96">
        <f t="shared" si="314"/>
        <v>0.10270249146676806</v>
      </c>
      <c r="J1112" s="96">
        <f t="shared" si="325"/>
        <v>9.4941197604931304E-2</v>
      </c>
      <c r="K1112" s="96">
        <f t="shared" si="315"/>
        <v>0.10731837035201514</v>
      </c>
      <c r="L1112" s="96">
        <f t="shared" si="316"/>
        <v>39.628787073781048</v>
      </c>
      <c r="M1112" s="96">
        <f t="shared" si="317"/>
        <v>246.11822796423712</v>
      </c>
      <c r="N1112" s="96">
        <f t="shared" si="326"/>
        <v>23.70171859947402</v>
      </c>
      <c r="O1112" s="96">
        <f t="shared" si="318"/>
        <v>0.56575756616381168</v>
      </c>
      <c r="P1112" s="96">
        <f t="shared" si="319"/>
        <v>0.56575756616381168</v>
      </c>
      <c r="Q1112" s="96">
        <f t="shared" si="327"/>
        <v>0.5194227055820545</v>
      </c>
      <c r="R1112" s="96">
        <f t="shared" si="310"/>
        <v>4.4349237932473057E-2</v>
      </c>
      <c r="S1112" s="96">
        <f t="shared" si="320"/>
        <v>220.72122228892096</v>
      </c>
      <c r="T1112" s="96">
        <f t="shared" si="321"/>
        <v>299.01839375141338</v>
      </c>
      <c r="U1112" s="96">
        <f t="shared" si="322"/>
        <v>410.95134145162575</v>
      </c>
      <c r="V1112" s="32">
        <f t="shared" si="323"/>
        <v>1000.0000000000014</v>
      </c>
      <c r="W1112" s="100">
        <f>IF(A1112=1,((cPH1_+cPHr+(cNES*L1112+(cNES+cOSEX)*G1112+(cNES+cEREX)*H1112+(cNES+cHOEX)*I1112+(cNES+cNES)*S1112+(cNES+cOSEX)*N1112+(cNES+cEREX)*O1112+(cNES+cHOEX)*P1112)))/(1+cDR)^(A$6:A$65537 + 0.5),(cPHr+(cNES*L1112+(cNES+cOSEX)*G1112+(cNES+cEREX)*H1112+(cNES+cHOEX)*I1112+(cNES+cNES)*S1112+(cNES+cOSEX)*N1112+(cNES+cEREX)*O1112+(cNES+cHOEX)*P1112))/(1+cDR)^(((cycle + 0.5)/('Life tables'!$I$2/2))))</f>
        <v>5894.4926111430368</v>
      </c>
      <c r="X1112" s="107">
        <f>((L1112+G1112+H1112+I1112+N1112+O1112+P1112+S1112)/('Life tables'!$I$2/2))/(1+oDR)^(((cycle + 0.5)/('Life tables'!$I$2/2)))</f>
        <v>5.9136067346018866</v>
      </c>
      <c r="Y1112" s="31">
        <f>((uNES*L1112+ uOCEX*G1112+uEREX*H1112+uHOEX*I1112+uNES*S1112+ uOCEX*N1112+uEREX*O1112+uHOEX*P1112)/('Life tables'!$I$2/2))/(1+oDR)^(((cycle + 0.5)/('Life tables'!$I$2/2)))</f>
        <v>3.8973953543344448</v>
      </c>
      <c r="Z1112" s="100">
        <f t="shared" si="311"/>
        <v>69896.302004315672</v>
      </c>
      <c r="AA1112" s="107">
        <f>((L1112+G1112+H1112+I1112+N1112+O1112+P1112+S1112)/('Life tables'!$I$2/2))</f>
        <v>11.124439369385376</v>
      </c>
      <c r="AB1112" s="31">
        <f>((uNES*L1112+ uOCEX*G1112+uEREX*H1112+uHOEX*I1112+uNES*S1112+ uOCEX*N1112+uEREX*O1112+uHOEX*P1112)/('Life tables'!$I$2/2))</f>
        <v>7.3316235359598334</v>
      </c>
    </row>
    <row r="1113" spans="1:28" x14ac:dyDescent="0.25">
      <c r="A1113" s="4">
        <v>1107</v>
      </c>
      <c r="C1113" s="105">
        <f>IF(male=0,VLOOKUP((($A$5:$A$1570/'Life tables'!$I$2)*2)+age,lifetable,13,1),IF(male=1,VLOOKUP((($A$5:$A$1570/'Life tables'!$I$2)*2)+age,lifetable,10,1),"error"))</f>
        <v>1.9170323065640371E-3</v>
      </c>
      <c r="F1113" s="96">
        <f t="shared" si="312"/>
        <v>44.560320362835533</v>
      </c>
      <c r="G1113" s="96">
        <f t="shared" si="324"/>
        <v>4.4761774400591792</v>
      </c>
      <c r="H1113" s="96">
        <f t="shared" si="313"/>
        <v>0.25563823103651034</v>
      </c>
      <c r="I1113" s="96">
        <f t="shared" si="314"/>
        <v>0.1024318215049916</v>
      </c>
      <c r="J1113" s="96">
        <f t="shared" si="325"/>
        <v>9.4690982347640715E-2</v>
      </c>
      <c r="K1113" s="96">
        <f t="shared" si="315"/>
        <v>0.10703553535175137</v>
      </c>
      <c r="L1113" s="96">
        <f t="shared" si="316"/>
        <v>39.52434635253546</v>
      </c>
      <c r="M1113" s="96">
        <f t="shared" si="317"/>
        <v>245.4699444341268</v>
      </c>
      <c r="N1113" s="96">
        <f t="shared" si="326"/>
        <v>23.63928749093548</v>
      </c>
      <c r="O1113" s="96">
        <f t="shared" si="318"/>
        <v>0.56426734207430373</v>
      </c>
      <c r="P1113" s="96">
        <f t="shared" si="319"/>
        <v>0.56426734207430373</v>
      </c>
      <c r="Q1113" s="96">
        <f t="shared" si="327"/>
        <v>0.51805452904356941</v>
      </c>
      <c r="R1113" s="96">
        <f t="shared" si="310"/>
        <v>4.423242057699972E-2</v>
      </c>
      <c r="S1113" s="96">
        <f t="shared" si="320"/>
        <v>220.13983530942215</v>
      </c>
      <c r="T1113" s="96">
        <f t="shared" si="321"/>
        <v>299.6311392628046</v>
      </c>
      <c r="U1113" s="96">
        <f t="shared" si="322"/>
        <v>411.1026094075545</v>
      </c>
      <c r="V1113" s="32">
        <f t="shared" si="323"/>
        <v>1000.0000000000015</v>
      </c>
      <c r="W1113" s="100">
        <f>IF(A1113=1,((cPH1_+cPHr+(cNES*L1113+(cNES+cOSEX)*G1113+(cNES+cEREX)*H1113+(cNES+cHOEX)*I1113+(cNES+cNES)*S1113+(cNES+cOSEX)*N1113+(cNES+cEREX)*O1113+(cNES+cHOEX)*P1113)))/(1+cDR)^(A$6:A$65537 + 0.5),(cPHr+(cNES*L1113+(cNES+cOSEX)*G1113+(cNES+cEREX)*H1113+(cNES+cHOEX)*I1113+(cNES+cNES)*S1113+(cNES+cOSEX)*N1113+(cNES+cEREX)*O1113+(cNES+cHOEX)*P1113))/(1+cDR)^(((cycle + 0.5)/('Life tables'!$I$2/2))))</f>
        <v>5865.8463720933541</v>
      </c>
      <c r="X1113" s="107">
        <f>((L1113+G1113+H1113+I1113+N1113+O1113+P1113+S1113)/('Life tables'!$I$2/2))/(1+oDR)^(((cycle + 0.5)/('Life tables'!$I$2/2)))</f>
        <v>5.8946615673469243</v>
      </c>
      <c r="Y1113" s="31">
        <f>((uNES*L1113+ uOCEX*G1113+uEREX*H1113+uHOEX*I1113+uNES*S1113+ uOCEX*N1113+uEREX*O1113+uHOEX*P1113)/('Life tables'!$I$2/2))/(1+oDR)^(((cycle + 0.5)/('Life tables'!$I$2/2)))</f>
        <v>3.8849094379845432</v>
      </c>
      <c r="Z1113" s="100">
        <f t="shared" si="311"/>
        <v>69712.248578711558</v>
      </c>
      <c r="AA1113" s="107">
        <f>((L1113+G1113+H1113+I1113+N1113+O1113+P1113+S1113)/('Life tables'!$I$2/2))</f>
        <v>11.09513476732757</v>
      </c>
      <c r="AB1113" s="31">
        <f>((uNES*L1113+ uOCEX*G1113+uEREX*H1113+uHOEX*I1113+uNES*S1113+ uOCEX*N1113+uEREX*O1113+uHOEX*P1113)/('Life tables'!$I$2/2))</f>
        <v>7.3123101777497679</v>
      </c>
    </row>
    <row r="1114" spans="1:28" x14ac:dyDescent="0.25">
      <c r="A1114" s="4">
        <v>1108</v>
      </c>
      <c r="C1114" s="105">
        <f>IF(male=0,VLOOKUP((($A$5:$A$1570/'Life tables'!$I$2)*2)+age,lifetable,13,1),IF(male=1,VLOOKUP((($A$5:$A$1570/'Life tables'!$I$2)*2)+age,lifetable,10,1),"error"))</f>
        <v>1.9170323065640371E-3</v>
      </c>
      <c r="F1114" s="96">
        <f t="shared" si="312"/>
        <v>44.442885227035291</v>
      </c>
      <c r="G1114" s="96">
        <f t="shared" si="324"/>
        <v>4.4643808348898464</v>
      </c>
      <c r="H1114" s="96">
        <f t="shared" si="313"/>
        <v>0.25496451706558154</v>
      </c>
      <c r="I1114" s="96">
        <f t="shared" si="314"/>
        <v>0.10216187068841853</v>
      </c>
      <c r="J1114" s="96">
        <f t="shared" si="325"/>
        <v>9.4441431889284333E-2</v>
      </c>
      <c r="K1114" s="96">
        <f t="shared" si="315"/>
        <v>0.10675345181807983</v>
      </c>
      <c r="L1114" s="96">
        <f t="shared" si="316"/>
        <v>39.420183120684079</v>
      </c>
      <c r="M1114" s="96">
        <f t="shared" si="317"/>
        <v>244.82336610260711</v>
      </c>
      <c r="N1114" s="96">
        <f t="shared" si="326"/>
        <v>23.577020596715748</v>
      </c>
      <c r="O1114" s="96">
        <f t="shared" si="318"/>
        <v>0.56278103776356414</v>
      </c>
      <c r="P1114" s="96">
        <f t="shared" si="319"/>
        <v>0.56278103776356414</v>
      </c>
      <c r="Q1114" s="96">
        <f t="shared" si="327"/>
        <v>0.5166899512587112</v>
      </c>
      <c r="R1114" s="96">
        <f t="shared" si="310"/>
        <v>4.411591048953592E-2</v>
      </c>
      <c r="S1114" s="96">
        <f t="shared" si="320"/>
        <v>219.55997756861598</v>
      </c>
      <c r="T1114" s="96">
        <f t="shared" si="321"/>
        <v>300.2422706459526</v>
      </c>
      <c r="U1114" s="96">
        <f t="shared" si="322"/>
        <v>411.25347876986211</v>
      </c>
      <c r="V1114" s="32">
        <f t="shared" si="323"/>
        <v>1000.0000000000016</v>
      </c>
      <c r="W1114" s="100">
        <f>IF(A1114=1,((cPH1_+cPHr+(cNES*L1114+(cNES+cOSEX)*G1114+(cNES+cEREX)*H1114+(cNES+cHOEX)*I1114+(cNES+cNES)*S1114+(cNES+cOSEX)*N1114+(cNES+cEREX)*O1114+(cNES+cHOEX)*P1114)))/(1+cDR)^(A$6:A$65537 + 0.5),(cPHr+(cNES*L1114+(cNES+cOSEX)*G1114+(cNES+cEREX)*H1114+(cNES+cHOEX)*I1114+(cNES+cNES)*S1114+(cNES+cOSEX)*N1114+(cNES+cEREX)*O1114+(cNES+cHOEX)*P1114))/(1+cDR)^(((cycle + 0.5)/('Life tables'!$I$2/2))))</f>
        <v>5837.339345215496</v>
      </c>
      <c r="X1114" s="107">
        <f>((L1114+G1114+H1114+I1114+N1114+O1114+P1114+S1114)/('Life tables'!$I$2/2))/(1+oDR)^(((cycle + 0.5)/('Life tables'!$I$2/2)))</f>
        <v>5.8757770962733673</v>
      </c>
      <c r="Y1114" s="31">
        <f>((uNES*L1114+ uOCEX*G1114+uEREX*H1114+uHOEX*I1114+uNES*S1114+ uOCEX*N1114+uEREX*O1114+uHOEX*P1114)/('Life tables'!$I$2/2))/(1+oDR)^(((cycle + 0.5)/('Life tables'!$I$2/2)))</f>
        <v>3.8724635237207692</v>
      </c>
      <c r="Z1114" s="100">
        <f t="shared" si="311"/>
        <v>69528.679764886227</v>
      </c>
      <c r="AA1114" s="107">
        <f>((L1114+G1114+H1114+I1114+N1114+O1114+P1114+S1114)/('Life tables'!$I$2/2))</f>
        <v>11.065907365497003</v>
      </c>
      <c r="AB1114" s="31">
        <f>((uNES*L1114+ uOCEX*G1114+uEREX*H1114+uHOEX*I1114+uNES*S1114+ uOCEX*N1114+uEREX*O1114+uHOEX*P1114)/('Life tables'!$I$2/2))</f>
        <v>7.2930476986505575</v>
      </c>
    </row>
    <row r="1115" spans="1:28" x14ac:dyDescent="0.25">
      <c r="A1115" s="4">
        <v>1109</v>
      </c>
      <c r="C1115" s="105">
        <f>IF(male=0,VLOOKUP((($A$5:$A$1570/'Life tables'!$I$2)*2)+age,lifetable,13,1),IF(male=1,VLOOKUP((($A$5:$A$1570/'Life tables'!$I$2)*2)+age,lifetable,10,1),"error"))</f>
        <v>1.9170323065640371E-3</v>
      </c>
      <c r="F1115" s="96">
        <f t="shared" si="312"/>
        <v>44.325761983165144</v>
      </c>
      <c r="G1115" s="96">
        <f t="shared" si="324"/>
        <v>4.4526155599176462</v>
      </c>
      <c r="H1115" s="96">
        <f t="shared" si="313"/>
        <v>0.25429259238837043</v>
      </c>
      <c r="I1115" s="96">
        <f t="shared" si="314"/>
        <v>0.10189263682491609</v>
      </c>
      <c r="J1115" s="96">
        <f t="shared" si="325"/>
        <v>9.419254420339021E-2</v>
      </c>
      <c r="K1115" s="96">
        <f t="shared" si="315"/>
        <v>0.10647211746034413</v>
      </c>
      <c r="L1115" s="96">
        <f t="shared" si="316"/>
        <v>39.31629653237048</v>
      </c>
      <c r="M1115" s="96">
        <f t="shared" si="317"/>
        <v>244.17848860102163</v>
      </c>
      <c r="N1115" s="96">
        <f t="shared" si="326"/>
        <v>23.514917496103745</v>
      </c>
      <c r="O1115" s="96">
        <f t="shared" si="318"/>
        <v>0.56129864318926304</v>
      </c>
      <c r="P1115" s="96">
        <f t="shared" si="319"/>
        <v>0.56129864318926304</v>
      </c>
      <c r="Q1115" s="96">
        <f t="shared" si="327"/>
        <v>0.51532896300760456</v>
      </c>
      <c r="R1115" s="96">
        <f t="shared" si="310"/>
        <v>4.3999706882872261E-2</v>
      </c>
      <c r="S1115" s="96">
        <f t="shared" si="320"/>
        <v>218.98164514864888</v>
      </c>
      <c r="T1115" s="96">
        <f t="shared" si="321"/>
        <v>300.85179215316361</v>
      </c>
      <c r="U1115" s="96">
        <f t="shared" si="322"/>
        <v>411.40395059420536</v>
      </c>
      <c r="V1115" s="32">
        <f t="shared" si="323"/>
        <v>1000.0000000000016</v>
      </c>
      <c r="W1115" s="100">
        <f>IF(A1115=1,((cPH1_+cPHr+(cNES*L1115+(cNES+cOSEX)*G1115+(cNES+cEREX)*H1115+(cNES+cHOEX)*I1115+(cNES+cNES)*S1115+(cNES+cOSEX)*N1115+(cNES+cEREX)*O1115+(cNES+cHOEX)*P1115)))/(1+cDR)^(A$6:A$65537 + 0.5),(cPHr+(cNES*L1115+(cNES+cOSEX)*G1115+(cNES+cEREX)*H1115+(cNES+cHOEX)*I1115+(cNES+cNES)*S1115+(cNES+cOSEX)*N1115+(cNES+cEREX)*O1115+(cNES+cHOEX)*P1115))/(1+cDR)^(((cycle + 0.5)/('Life tables'!$I$2/2))))</f>
        <v>5808.9708548731032</v>
      </c>
      <c r="X1115" s="107">
        <f>((L1115+G1115+H1115+I1115+N1115+O1115+P1115+S1115)/('Life tables'!$I$2/2))/(1+oDR)^(((cycle + 0.5)/('Life tables'!$I$2/2)))</f>
        <v>5.8569531268078263</v>
      </c>
      <c r="Y1115" s="31">
        <f>((uNES*L1115+ uOCEX*G1115+uEREX*H1115+uHOEX*I1115+uNES*S1115+ uOCEX*N1115+uEREX*O1115+uHOEX*P1115)/('Life tables'!$I$2/2))/(1+oDR)^(((cycle + 0.5)/('Life tables'!$I$2/2)))</f>
        <v>3.8600574833118677</v>
      </c>
      <c r="Z1115" s="100">
        <f t="shared" si="311"/>
        <v>69345.594297423522</v>
      </c>
      <c r="AA1115" s="107">
        <f>((L1115+G1115+H1115+I1115+N1115+O1115+P1115+S1115)/('Life tables'!$I$2/2))</f>
        <v>11.036756960300734</v>
      </c>
      <c r="AB1115" s="31">
        <f>((uNES*L1115+ uOCEX*G1115+uEREX*H1115+uHOEX*I1115+uNES*S1115+ uOCEX*N1115+uEREX*O1115+uHOEX*P1115)/('Life tables'!$I$2/2))</f>
        <v>7.2738359644893622</v>
      </c>
    </row>
    <row r="1116" spans="1:28" x14ac:dyDescent="0.25">
      <c r="A1116" s="4">
        <v>1110</v>
      </c>
      <c r="C1116" s="105">
        <f>IF(male=0,VLOOKUP((($A$5:$A$1570/'Life tables'!$I$2)*2)+age,lifetable,13,1),IF(male=1,VLOOKUP((($A$5:$A$1570/'Life tables'!$I$2)*2)+age,lifetable,10,1),"error"))</f>
        <v>1.9170323065640371E-3</v>
      </c>
      <c r="F1116" s="96">
        <f t="shared" si="312"/>
        <v>44.208949686392877</v>
      </c>
      <c r="G1116" s="96">
        <f t="shared" si="324"/>
        <v>4.4408815202322041</v>
      </c>
      <c r="H1116" s="96">
        <f t="shared" si="313"/>
        <v>0.25362245158446634</v>
      </c>
      <c r="I1116" s="96">
        <f t="shared" si="314"/>
        <v>0.101624117742577</v>
      </c>
      <c r="J1116" s="96">
        <f t="shared" si="325"/>
        <v>9.394431728218354E-2</v>
      </c>
      <c r="K1116" s="96">
        <f t="shared" si="315"/>
        <v>0.10619153000902241</v>
      </c>
      <c r="L1116" s="96">
        <f t="shared" si="316"/>
        <v>39.212685749542423</v>
      </c>
      <c r="M1116" s="96">
        <f t="shared" si="317"/>
        <v>243.53530756623971</v>
      </c>
      <c r="N1116" s="96">
        <f t="shared" si="326"/>
        <v>23.452977768920537</v>
      </c>
      <c r="O1116" s="96">
        <f t="shared" si="318"/>
        <v>0.55982014832177263</v>
      </c>
      <c r="P1116" s="96">
        <f t="shared" si="319"/>
        <v>0.55982014832177263</v>
      </c>
      <c r="Q1116" s="96">
        <f t="shared" si="327"/>
        <v>0.51397155508203607</v>
      </c>
      <c r="R1116" s="96">
        <f t="shared" si="310"/>
        <v>4.3883808970795052E-2</v>
      </c>
      <c r="S1116" s="96">
        <f t="shared" si="320"/>
        <v>218.40483413662281</v>
      </c>
      <c r="T1116" s="96">
        <f t="shared" si="321"/>
        <v>301.45970802552785</v>
      </c>
      <c r="U1116" s="96">
        <f t="shared" si="322"/>
        <v>411.55402593318519</v>
      </c>
      <c r="V1116" s="32">
        <f t="shared" si="323"/>
        <v>1000.0000000000016</v>
      </c>
      <c r="W1116" s="100">
        <f>IF(A1116=1,((cPH1_+cPHr+(cNES*L1116+(cNES+cOSEX)*G1116+(cNES+cEREX)*H1116+(cNES+cHOEX)*I1116+(cNES+cNES)*S1116+(cNES+cOSEX)*N1116+(cNES+cEREX)*O1116+(cNES+cHOEX)*P1116)))/(1+cDR)^(A$6:A$65537 + 0.5),(cPHr+(cNES*L1116+(cNES+cOSEX)*G1116+(cNES+cEREX)*H1116+(cNES+cHOEX)*I1116+(cNES+cNES)*S1116+(cNES+cOSEX)*N1116+(cNES+cEREX)*O1116+(cNES+cHOEX)*P1116))/(1+cDR)^(((cycle + 0.5)/('Life tables'!$I$2/2))))</f>
        <v>5780.7402286620472</v>
      </c>
      <c r="X1116" s="107">
        <f>((L1116+G1116+H1116+I1116+N1116+O1116+P1116+S1116)/('Life tables'!$I$2/2))/(1+oDR)^(((cycle + 0.5)/('Life tables'!$I$2/2)))</f>
        <v>5.8381894650063595</v>
      </c>
      <c r="Y1116" s="31">
        <f>((uNES*L1116+ uOCEX*G1116+uEREX*H1116+uHOEX*I1116+uNES*S1116+ uOCEX*N1116+uEREX*O1116+uHOEX*P1116)/('Life tables'!$I$2/2))/(1+oDR)^(((cycle + 0.5)/('Life tables'!$I$2/2)))</f>
        <v>3.8476911889412495</v>
      </c>
      <c r="Z1116" s="100">
        <f t="shared" si="311"/>
        <v>69162.990913698624</v>
      </c>
      <c r="AA1116" s="107">
        <f>((L1116+G1116+H1116+I1116+N1116+O1116+P1116+S1116)/('Life tables'!$I$2/2))</f>
        <v>11.007683348693249</v>
      </c>
      <c r="AB1116" s="31">
        <f>((uNES*L1116+ uOCEX*G1116+uEREX*H1116+uHOEX*I1116+uNES*S1116+ uOCEX*N1116+uEREX*O1116+uHOEX*P1116)/('Life tables'!$I$2/2))</f>
        <v>7.2546748414538111</v>
      </c>
    </row>
    <row r="1117" spans="1:28" x14ac:dyDescent="0.25">
      <c r="A1117" s="4">
        <v>1111</v>
      </c>
      <c r="C1117" s="105">
        <f>IF(male=0,VLOOKUP((($A$5:$A$1570/'Life tables'!$I$2)*2)+age,lifetable,13,1),IF(male=1,VLOOKUP((($A$5:$A$1570/'Life tables'!$I$2)*2)+age,lifetable,10,1),"error"))</f>
        <v>1.9170323065640371E-3</v>
      </c>
      <c r="F1117" s="96">
        <f t="shared" si="312"/>
        <v>44.09244740035647</v>
      </c>
      <c r="G1117" s="96">
        <f t="shared" si="324"/>
        <v>4.4291786217739961</v>
      </c>
      <c r="H1117" s="96">
        <f t="shared" si="313"/>
        <v>0.25295408928205132</v>
      </c>
      <c r="I1117" s="96">
        <f t="shared" si="314"/>
        <v>0.10135631128896457</v>
      </c>
      <c r="J1117" s="96">
        <f t="shared" si="325"/>
        <v>9.3696749135888657E-2</v>
      </c>
      <c r="K1117" s="96">
        <f t="shared" si="315"/>
        <v>0.10591168721493852</v>
      </c>
      <c r="L1117" s="96">
        <f t="shared" si="316"/>
        <v>39.109349941660632</v>
      </c>
      <c r="M1117" s="96">
        <f t="shared" si="317"/>
        <v>242.89381864093207</v>
      </c>
      <c r="N1117" s="96">
        <f t="shared" si="326"/>
        <v>23.391200995545869</v>
      </c>
      <c r="O1117" s="96">
        <f t="shared" si="318"/>
        <v>0.55834554314480123</v>
      </c>
      <c r="P1117" s="96">
        <f t="shared" si="319"/>
        <v>0.55834554314480123</v>
      </c>
      <c r="Q1117" s="96">
        <f t="shared" si="327"/>
        <v>0.51261771828603642</v>
      </c>
      <c r="R1117" s="96">
        <f t="shared" si="310"/>
        <v>4.376821596813598E-2</v>
      </c>
      <c r="S1117" s="96">
        <f t="shared" si="320"/>
        <v>217.82954062484242</v>
      </c>
      <c r="T1117" s="96">
        <f t="shared" si="321"/>
        <v>302.0660224929498</v>
      </c>
      <c r="U1117" s="96">
        <f t="shared" si="322"/>
        <v>411.70370583636827</v>
      </c>
      <c r="V1117" s="32">
        <f t="shared" si="323"/>
        <v>1000.0000000000016</v>
      </c>
      <c r="W1117" s="100">
        <f>IF(A1117=1,((cPH1_+cPHr+(cNES*L1117+(cNES+cOSEX)*G1117+(cNES+cEREX)*H1117+(cNES+cHOEX)*I1117+(cNES+cNES)*S1117+(cNES+cOSEX)*N1117+(cNES+cEREX)*O1117+(cNES+cHOEX)*P1117)))/(1+cDR)^(A$6:A$65537 + 0.5),(cPHr+(cNES*L1117+(cNES+cOSEX)*G1117+(cNES+cEREX)*H1117+(cNES+cHOEX)*I1117+(cNES+cNES)*S1117+(cNES+cOSEX)*N1117+(cNES+cEREX)*O1117+(cNES+cHOEX)*P1117))/(1+cDR)^(((cycle + 0.5)/('Life tables'!$I$2/2))))</f>
        <v>5752.6467973973267</v>
      </c>
      <c r="X1117" s="107">
        <f>((L1117+G1117+H1117+I1117+N1117+O1117+P1117+S1117)/('Life tables'!$I$2/2))/(1+oDR)^(((cycle + 0.5)/('Life tables'!$I$2/2)))</f>
        <v>5.8194859175521358</v>
      </c>
      <c r="Y1117" s="31">
        <f>((uNES*L1117+ uOCEX*G1117+uEREX*H1117+uHOEX*I1117+uNES*S1117+ uOCEX*N1117+uEREX*O1117+uHOEX*P1117)/('Life tables'!$I$2/2))/(1+oDR)^(((cycle + 0.5)/('Life tables'!$I$2/2)))</f>
        <v>3.8353645132054703</v>
      </c>
      <c r="Z1117" s="100">
        <f t="shared" si="311"/>
        <v>68980.868353896774</v>
      </c>
      <c r="AA1117" s="107">
        <f>((L1117+G1117+H1117+I1117+N1117+O1117+P1117+S1117)/('Life tables'!$I$2/2))</f>
        <v>10.978686328174442</v>
      </c>
      <c r="AB1117" s="31">
        <f>((uNES*L1117+ uOCEX*G1117+uEREX*H1117+uHOEX*I1117+uNES*S1117+ uOCEX*N1117+uEREX*O1117+uHOEX*P1117)/('Life tables'!$I$2/2))</f>
        <v>7.2355641960907082</v>
      </c>
    </row>
    <row r="1118" spans="1:28" x14ac:dyDescent="0.25">
      <c r="A1118" s="4">
        <v>1112</v>
      </c>
      <c r="C1118" s="105">
        <f>IF(male=0,VLOOKUP((($A$5:$A$1570/'Life tables'!$I$2)*2)+age,lifetable,13,1),IF(male=1,VLOOKUP((($A$5:$A$1570/'Life tables'!$I$2)*2)+age,lifetable,10,1),"error"))</f>
        <v>1.9170323065640371E-3</v>
      </c>
      <c r="F1118" s="96">
        <f t="shared" si="312"/>
        <v>43.976254196851521</v>
      </c>
      <c r="G1118" s="96">
        <f t="shared" si="324"/>
        <v>4.4175067713029472</v>
      </c>
      <c r="H1118" s="96">
        <f t="shared" si="313"/>
        <v>0.25228750015610679</v>
      </c>
      <c r="I1118" s="96">
        <f t="shared" si="314"/>
        <v>0.10108921533039424</v>
      </c>
      <c r="J1118" s="96">
        <f t="shared" si="325"/>
        <v>9.3449837792064949E-2</v>
      </c>
      <c r="K1118" s="96">
        <f t="shared" si="315"/>
        <v>0.10563258684851116</v>
      </c>
      <c r="L1118" s="96">
        <f t="shared" si="316"/>
        <v>39.006288285421498</v>
      </c>
      <c r="M1118" s="96">
        <f t="shared" si="317"/>
        <v>242.25401747383202</v>
      </c>
      <c r="N1118" s="96">
        <f t="shared" si="326"/>
        <v>23.329586756943343</v>
      </c>
      <c r="O1118" s="96">
        <f t="shared" si="318"/>
        <v>0.55687481765599312</v>
      </c>
      <c r="P1118" s="96">
        <f t="shared" si="319"/>
        <v>0.55687481765599312</v>
      </c>
      <c r="Q1118" s="96">
        <f t="shared" si="327"/>
        <v>0.51126744343643071</v>
      </c>
      <c r="R1118" s="96">
        <f t="shared" si="310"/>
        <v>4.36529270908192E-2</v>
      </c>
      <c r="S1118" s="96">
        <f t="shared" si="320"/>
        <v>217.25576071104945</v>
      </c>
      <c r="T1118" s="96">
        <f t="shared" si="321"/>
        <v>302.67073977417829</v>
      </c>
      <c r="U1118" s="96">
        <f t="shared" si="322"/>
        <v>411.8529913503076</v>
      </c>
      <c r="V1118" s="32">
        <f t="shared" si="323"/>
        <v>1000.0000000000016</v>
      </c>
      <c r="W1118" s="100">
        <f>IF(A1118=1,((cPH1_+cPHr+(cNES*L1118+(cNES+cOSEX)*G1118+(cNES+cEREX)*H1118+(cNES+cHOEX)*I1118+(cNES+cNES)*S1118+(cNES+cOSEX)*N1118+(cNES+cEREX)*O1118+(cNES+cHOEX)*P1118)))/(1+cDR)^(A$6:A$65537 + 0.5),(cPHr+(cNES*L1118+(cNES+cOSEX)*G1118+(cNES+cEREX)*H1118+(cNES+cHOEX)*I1118+(cNES+cNES)*S1118+(cNES+cOSEX)*N1118+(cNES+cEREX)*O1118+(cNES+cHOEX)*P1118))/(1+cDR)^(((cycle + 0.5)/('Life tables'!$I$2/2))))</f>
        <v>5724.6898950999384</v>
      </c>
      <c r="X1118" s="107">
        <f>((L1118+G1118+H1118+I1118+N1118+O1118+P1118+S1118)/('Life tables'!$I$2/2))/(1+oDR)^(((cycle + 0.5)/('Life tables'!$I$2/2)))</f>
        <v>5.8008422917531695</v>
      </c>
      <c r="Y1118" s="31">
        <f>((uNES*L1118+ uOCEX*G1118+uEREX*H1118+uHOEX*I1118+uNES*S1118+ uOCEX*N1118+uEREX*O1118+uHOEX*P1118)/('Life tables'!$I$2/2))/(1+oDR)^(((cycle + 0.5)/('Life tables'!$I$2/2)))</f>
        <v>3.8230773291127385</v>
      </c>
      <c r="Z1118" s="100">
        <f t="shared" si="311"/>
        <v>68799.225361031189</v>
      </c>
      <c r="AA1118" s="107">
        <f>((L1118+G1118+H1118+I1118+N1118+O1118+P1118+S1118)/('Life tables'!$I$2/2))</f>
        <v>10.949765696787704</v>
      </c>
      <c r="AB1118" s="31">
        <f>((uNES*L1118+ uOCEX*G1118+uEREX*H1118+uHOEX*I1118+uNES*S1118+ uOCEX*N1118+uEREX*O1118+uHOEX*P1118)/('Life tables'!$I$2/2))</f>
        <v>7.2165038953047738</v>
      </c>
    </row>
    <row r="1119" spans="1:28" x14ac:dyDescent="0.25">
      <c r="A1119" s="4">
        <v>1113</v>
      </c>
      <c r="C1119" s="105">
        <f>IF(male=0,VLOOKUP((($A$5:$A$1570/'Life tables'!$I$2)*2)+age,lifetable,13,1),IF(male=1,VLOOKUP((($A$5:$A$1570/'Life tables'!$I$2)*2)+age,lifetable,10,1),"error"))</f>
        <v>1.9170323065640371E-3</v>
      </c>
      <c r="F1119" s="96">
        <f t="shared" si="312"/>
        <v>43.860369155533505</v>
      </c>
      <c r="G1119" s="96">
        <f t="shared" si="324"/>
        <v>4.405865876368523</v>
      </c>
      <c r="H1119" s="96">
        <f t="shared" si="313"/>
        <v>0.25162267892670559</v>
      </c>
      <c r="I1119" s="96">
        <f t="shared" si="314"/>
        <v>0.10082282775124915</v>
      </c>
      <c r="J1119" s="96">
        <f t="shared" si="325"/>
        <v>9.3203581294974053E-2</v>
      </c>
      <c r="K1119" s="96">
        <f t="shared" si="315"/>
        <v>0.10535422669903885</v>
      </c>
      <c r="L1119" s="96">
        <f t="shared" si="316"/>
        <v>38.903499964493015</v>
      </c>
      <c r="M1119" s="96">
        <f t="shared" si="317"/>
        <v>241.61589971998225</v>
      </c>
      <c r="N1119" s="96">
        <f t="shared" si="326"/>
        <v>23.268134634684142</v>
      </c>
      <c r="O1119" s="96">
        <f t="shared" si="318"/>
        <v>0.55540796186749619</v>
      </c>
      <c r="P1119" s="96">
        <f t="shared" si="319"/>
        <v>0.55540796186749619</v>
      </c>
      <c r="Q1119" s="96">
        <f t="shared" si="327"/>
        <v>0.50992072136335942</v>
      </c>
      <c r="R1119" s="96">
        <f t="shared" si="310"/>
        <v>4.3537941555905749E-2</v>
      </c>
      <c r="S1119" s="96">
        <f t="shared" si="320"/>
        <v>216.68349049864386</v>
      </c>
      <c r="T1119" s="96">
        <f t="shared" si="321"/>
        <v>303.27386407683662</v>
      </c>
      <c r="U1119" s="96">
        <f t="shared" si="322"/>
        <v>412.00188351856252</v>
      </c>
      <c r="V1119" s="32">
        <f t="shared" si="323"/>
        <v>1000.0000000000017</v>
      </c>
      <c r="W1119" s="100">
        <f>IF(A1119=1,((cPH1_+cPHr+(cNES*L1119+(cNES+cOSEX)*G1119+(cNES+cEREX)*H1119+(cNES+cHOEX)*I1119+(cNES+cNES)*S1119+(cNES+cOSEX)*N1119+(cNES+cEREX)*O1119+(cNES+cHOEX)*P1119)))/(1+cDR)^(A$6:A$65537 + 0.5),(cPHr+(cNES*L1119+(cNES+cOSEX)*G1119+(cNES+cEREX)*H1119+(cNES+cHOEX)*I1119+(cNES+cNES)*S1119+(cNES+cOSEX)*N1119+(cNES+cEREX)*O1119+(cNES+cHOEX)*P1119))/(1+cDR)^(((cycle + 0.5)/('Life tables'!$I$2/2))))</f>
        <v>5696.8688589836474</v>
      </c>
      <c r="X1119" s="107">
        <f>((L1119+G1119+H1119+I1119+N1119+O1119+P1119+S1119)/('Life tables'!$I$2/2))/(1+oDR)^(((cycle + 0.5)/('Life tables'!$I$2/2)))</f>
        <v>5.7822583955400217</v>
      </c>
      <c r="Y1119" s="31">
        <f>((uNES*L1119+ uOCEX*G1119+uEREX*H1119+uHOEX*I1119+uNES*S1119+ uOCEX*N1119+uEREX*O1119+uHOEX*P1119)/('Life tables'!$I$2/2))/(1+oDR)^(((cycle + 0.5)/('Life tables'!$I$2/2)))</f>
        <v>3.8108295100814149</v>
      </c>
      <c r="Z1119" s="100">
        <f t="shared" si="311"/>
        <v>68618.060680959257</v>
      </c>
      <c r="AA1119" s="107">
        <f>((L1119+G1119+H1119+I1119+N1119+O1119+P1119+S1119)/('Life tables'!$I$2/2))</f>
        <v>10.920921253117971</v>
      </c>
      <c r="AB1119" s="31">
        <f>((uNES*L1119+ uOCEX*G1119+uEREX*H1119+uHOEX*I1119+uNES*S1119+ uOCEX*N1119+uEREX*O1119+uHOEX*P1119)/('Life tables'!$I$2/2))</f>
        <v>7.1974938063573806</v>
      </c>
    </row>
    <row r="1120" spans="1:28" x14ac:dyDescent="0.25">
      <c r="A1120" s="4">
        <v>1114</v>
      </c>
      <c r="C1120" s="105">
        <f>IF(male=0,VLOOKUP((($A$5:$A$1570/'Life tables'!$I$2)*2)+age,lifetable,13,1),IF(male=1,VLOOKUP((($A$5:$A$1570/'Life tables'!$I$2)*2)+age,lifetable,10,1),"error"))</f>
        <v>1.9170323065640371E-3</v>
      </c>
      <c r="F1120" s="96">
        <f t="shared" si="312"/>
        <v>43.744791363634249</v>
      </c>
      <c r="G1120" s="96">
        <f t="shared" si="324"/>
        <v>4.3942558452812515</v>
      </c>
      <c r="H1120" s="96">
        <f t="shared" si="313"/>
        <v>0.25095962035738539</v>
      </c>
      <c r="I1120" s="96">
        <f t="shared" si="314"/>
        <v>0.10055714645332833</v>
      </c>
      <c r="J1120" s="96">
        <f t="shared" si="325"/>
        <v>9.2957977704977421E-2</v>
      </c>
      <c r="K1120" s="96">
        <f t="shared" si="315"/>
        <v>0.10507660457401867</v>
      </c>
      <c r="L1120" s="96">
        <f t="shared" si="316"/>
        <v>38.800984169263288</v>
      </c>
      <c r="M1120" s="96">
        <f t="shared" si="317"/>
        <v>240.97946104096826</v>
      </c>
      <c r="N1120" s="96">
        <f t="shared" si="326"/>
        <v>23.206844210969557</v>
      </c>
      <c r="O1120" s="96">
        <f t="shared" si="318"/>
        <v>0.55394496580649821</v>
      </c>
      <c r="P1120" s="96">
        <f t="shared" si="319"/>
        <v>0.55394496580649821</v>
      </c>
      <c r="Q1120" s="96">
        <f t="shared" si="327"/>
        <v>0.5085775429107724</v>
      </c>
      <c r="R1120" s="96">
        <f t="shared" si="310"/>
        <v>4.3423258581635669E-2</v>
      </c>
      <c r="S1120" s="96">
        <f t="shared" si="320"/>
        <v>216.11272609689331</v>
      </c>
      <c r="T1120" s="96">
        <f t="shared" si="321"/>
        <v>303.87539959745237</v>
      </c>
      <c r="U1120" s="96">
        <f t="shared" si="322"/>
        <v>412.1503833817182</v>
      </c>
      <c r="V1120" s="32">
        <f t="shared" si="323"/>
        <v>1000.0000000000018</v>
      </c>
      <c r="W1120" s="100">
        <f>IF(A1120=1,((cPH1_+cPHr+(cNES*L1120+(cNES+cOSEX)*G1120+(cNES+cEREX)*H1120+(cNES+cHOEX)*I1120+(cNES+cNES)*S1120+(cNES+cOSEX)*N1120+(cNES+cEREX)*O1120+(cNES+cHOEX)*P1120)))/(1+cDR)^(A$6:A$65537 + 0.5),(cPHr+(cNES*L1120+(cNES+cOSEX)*G1120+(cNES+cEREX)*H1120+(cNES+cHOEX)*I1120+(cNES+cNES)*S1120+(cNES+cOSEX)*N1120+(cNES+cEREX)*O1120+(cNES+cHOEX)*P1120))/(1+cDR)^(((cycle + 0.5)/('Life tables'!$I$2/2))))</f>
        <v>5669.1830294417132</v>
      </c>
      <c r="X1120" s="107">
        <f>((L1120+G1120+H1120+I1120+N1120+O1120+P1120+S1120)/('Life tables'!$I$2/2))/(1+oDR)^(((cycle + 0.5)/('Life tables'!$I$2/2)))</f>
        <v>5.7637340374635606</v>
      </c>
      <c r="Y1120" s="31">
        <f>((uNES*L1120+ uOCEX*G1120+uEREX*H1120+uHOEX*I1120+uNES*S1120+ uOCEX*N1120+uEREX*O1120+uHOEX*P1120)/('Life tables'!$I$2/2))/(1+oDR)^(((cycle + 0.5)/('Life tables'!$I$2/2)))</f>
        <v>3.7986209299385409</v>
      </c>
      <c r="Z1120" s="100">
        <f t="shared" si="311"/>
        <v>68437.373062397732</v>
      </c>
      <c r="AA1120" s="107">
        <f>((L1120+G1120+H1120+I1120+N1120+O1120+P1120+S1120)/('Life tables'!$I$2/2))</f>
        <v>10.892152796289855</v>
      </c>
      <c r="AB1120" s="31">
        <f>((uNES*L1120+ uOCEX*G1120+uEREX*H1120+uHOEX*I1120+uNES*S1120+ uOCEX*N1120+uEREX*O1120+uHOEX*P1120)/('Life tables'!$I$2/2))</f>
        <v>7.1785337968653327</v>
      </c>
    </row>
    <row r="1121" spans="1:28" x14ac:dyDescent="0.25">
      <c r="A1121" s="4">
        <v>1115</v>
      </c>
      <c r="C1121" s="105">
        <f>IF(male=0,VLOOKUP((($A$5:$A$1570/'Life tables'!$I$2)*2)+age,lifetable,13,1),IF(male=1,VLOOKUP((($A$5:$A$1570/'Life tables'!$I$2)*2)+age,lifetable,10,1),"error"))</f>
        <v>1.9170323065640371E-3</v>
      </c>
      <c r="F1121" s="96">
        <f t="shared" si="312"/>
        <v>43.629519915691937</v>
      </c>
      <c r="G1121" s="96">
        <f t="shared" si="324"/>
        <v>4.3826765870855979</v>
      </c>
      <c r="H1121" s="96">
        <f t="shared" si="313"/>
        <v>0.25029831925359963</v>
      </c>
      <c r="I1121" s="96">
        <f t="shared" si="314"/>
        <v>0.10029216935522613</v>
      </c>
      <c r="J1121" s="96">
        <f t="shared" si="325"/>
        <v>9.2713025097962601E-2</v>
      </c>
      <c r="K1121" s="96">
        <f t="shared" si="315"/>
        <v>0.10479971829849792</v>
      </c>
      <c r="L1121" s="96">
        <f t="shared" si="316"/>
        <v>38.69874009660105</v>
      </c>
      <c r="M1121" s="96">
        <f t="shared" si="317"/>
        <v>240.34469710513918</v>
      </c>
      <c r="N1121" s="96">
        <f t="shared" si="326"/>
        <v>23.145715068652226</v>
      </c>
      <c r="O1121" s="96">
        <f t="shared" si="318"/>
        <v>0.55248581951573505</v>
      </c>
      <c r="P1121" s="96">
        <f t="shared" si="319"/>
        <v>0.55248581951573505</v>
      </c>
      <c r="Q1121" s="96">
        <f t="shared" si="327"/>
        <v>0.50723789893689264</v>
      </c>
      <c r="R1121" s="96">
        <f t="shared" si="310"/>
        <v>4.3308877387467762E-2</v>
      </c>
      <c r="S1121" s="96">
        <f t="shared" si="320"/>
        <v>215.54346362113111</v>
      </c>
      <c r="T1121" s="96">
        <f t="shared" si="321"/>
        <v>304.4753505214872</v>
      </c>
      <c r="U1121" s="96">
        <f t="shared" si="322"/>
        <v>412.29849197740418</v>
      </c>
      <c r="V1121" s="32">
        <f t="shared" si="323"/>
        <v>1000.0000000000016</v>
      </c>
      <c r="W1121" s="100">
        <f>IF(A1121=1,((cPH1_+cPHr+(cNES*L1121+(cNES+cOSEX)*G1121+(cNES+cEREX)*H1121+(cNES+cHOEX)*I1121+(cNES+cNES)*S1121+(cNES+cOSEX)*N1121+(cNES+cEREX)*O1121+(cNES+cHOEX)*P1121)))/(1+cDR)^(A$6:A$65537 + 0.5),(cPHr+(cNES*L1121+(cNES+cOSEX)*G1121+(cNES+cEREX)*H1121+(cNES+cHOEX)*I1121+(cNES+cNES)*S1121+(cNES+cOSEX)*N1121+(cNES+cEREX)*O1121+(cNES+cHOEX)*P1121))/(1+cDR)^(((cycle + 0.5)/('Life tables'!$I$2/2))))</f>
        <v>5641.6317500335863</v>
      </c>
      <c r="X1121" s="107">
        <f>((L1121+G1121+H1121+I1121+N1121+O1121+P1121+S1121)/('Life tables'!$I$2/2))/(1+oDR)^(((cycle + 0.5)/('Life tables'!$I$2/2)))</f>
        <v>5.7452690266927338</v>
      </c>
      <c r="Y1121" s="31">
        <f>((uNES*L1121+ uOCEX*G1121+uEREX*H1121+uHOEX*I1121+uNES*S1121+ uOCEX*N1121+uEREX*O1121+uHOEX*P1121)/('Life tables'!$I$2/2))/(1+oDR)^(((cycle + 0.5)/('Life tables'!$I$2/2)))</f>
        <v>3.7864514629183721</v>
      </c>
      <c r="Z1121" s="100">
        <f t="shared" si="311"/>
        <v>68257.161256936815</v>
      </c>
      <c r="AA1121" s="107">
        <f>((L1121+G1121+H1121+I1121+N1121+O1121+P1121+S1121)/('Life tables'!$I$2/2))</f>
        <v>10.863460125965771</v>
      </c>
      <c r="AB1121" s="31">
        <f>((uNES*L1121+ uOCEX*G1121+uEREX*H1121+uHOEX*I1121+uNES*S1121+ uOCEX*N1121+uEREX*O1121+uHOEX*P1121)/('Life tables'!$I$2/2))</f>
        <v>7.1596237347996352</v>
      </c>
    </row>
    <row r="1122" spans="1:28" x14ac:dyDescent="0.25">
      <c r="A1122" s="4">
        <v>1116</v>
      </c>
      <c r="C1122" s="105">
        <f>IF(male=0,VLOOKUP((($A$5:$A$1570/'Life tables'!$I$2)*2)+age,lifetable,13,1),IF(male=1,VLOOKUP((($A$5:$A$1570/'Life tables'!$I$2)*2)+age,lifetable,10,1),"error"))</f>
        <v>1.9170323065640371E-3</v>
      </c>
      <c r="F1122" s="96">
        <f t="shared" si="312"/>
        <v>43.514553913293945</v>
      </c>
      <c r="G1122" s="96">
        <f t="shared" si="324"/>
        <v>4.3711280115341333</v>
      </c>
      <c r="H1122" s="96">
        <f t="shared" si="313"/>
        <v>0.24963877046124236</v>
      </c>
      <c r="I1122" s="96">
        <f t="shared" si="314"/>
        <v>0.10002789439174101</v>
      </c>
      <c r="J1122" s="96">
        <f t="shared" si="325"/>
        <v>9.2468721564796658E-2</v>
      </c>
      <c r="K1122" s="96">
        <f t="shared" si="315"/>
        <v>0.1045235657144563</v>
      </c>
      <c r="L1122" s="96">
        <f t="shared" si="316"/>
        <v>38.596766949627579</v>
      </c>
      <c r="M1122" s="96">
        <f t="shared" si="317"/>
        <v>239.71160358781634</v>
      </c>
      <c r="N1122" s="96">
        <f t="shared" si="326"/>
        <v>23.084746791256219</v>
      </c>
      <c r="O1122" s="96">
        <f t="shared" si="318"/>
        <v>0.55103051305396944</v>
      </c>
      <c r="P1122" s="96">
        <f t="shared" si="319"/>
        <v>0.55103051305396944</v>
      </c>
      <c r="Q1122" s="96">
        <f t="shared" si="327"/>
        <v>0.50590178031465838</v>
      </c>
      <c r="R1122" s="96">
        <f t="shared" si="310"/>
        <v>4.3194797194117208E-2</v>
      </c>
      <c r="S1122" s="96">
        <f t="shared" si="320"/>
        <v>214.97569919294341</v>
      </c>
      <c r="T1122" s="96">
        <f t="shared" si="321"/>
        <v>305.07372102336666</v>
      </c>
      <c r="U1122" s="96">
        <f t="shared" si="322"/>
        <v>412.44621034031275</v>
      </c>
      <c r="V1122" s="32">
        <f t="shared" si="323"/>
        <v>1000.0000000000016</v>
      </c>
      <c r="W1122" s="100">
        <f>IF(A1122=1,((cPH1_+cPHr+(cNES*L1122+(cNES+cOSEX)*G1122+(cNES+cEREX)*H1122+(cNES+cHOEX)*I1122+(cNES+cNES)*S1122+(cNES+cOSEX)*N1122+(cNES+cEREX)*O1122+(cNES+cHOEX)*P1122)))/(1+cDR)^(A$6:A$65537 + 0.5),(cPHr+(cNES*L1122+(cNES+cOSEX)*G1122+(cNES+cEREX)*H1122+(cNES+cHOEX)*I1122+(cNES+cNES)*S1122+(cNES+cOSEX)*N1122+(cNES+cEREX)*O1122+(cNES+cHOEX)*P1122))/(1+cDR)^(((cycle + 0.5)/('Life tables'!$I$2/2))))</f>
        <v>5614.2143674715244</v>
      </c>
      <c r="X1122" s="107">
        <f>((L1122+G1122+H1122+I1122+N1122+O1122+P1122+S1122)/('Life tables'!$I$2/2))/(1+oDR)^(((cycle + 0.5)/('Life tables'!$I$2/2)))</f>
        <v>5.7268631730123465</v>
      </c>
      <c r="Y1122" s="31">
        <f>((uNES*L1122+ uOCEX*G1122+uEREX*H1122+uHOEX*I1122+uNES*S1122+ uOCEX*N1122+uEREX*O1122+uHOEX*P1122)/('Life tables'!$I$2/2))/(1+oDR)^(((cycle + 0.5)/('Life tables'!$I$2/2)))</f>
        <v>3.7743209836609286</v>
      </c>
      <c r="Z1122" s="100">
        <f t="shared" si="311"/>
        <v>68077.424019053098</v>
      </c>
      <c r="AA1122" s="107">
        <f>((L1122+G1122+H1122+I1122+N1122+O1122+P1122+S1122)/('Life tables'!$I$2/2))</f>
        <v>10.834843042344106</v>
      </c>
      <c r="AB1122" s="31">
        <f>((uNES*L1122+ uOCEX*G1122+uEREX*H1122+uHOEX*I1122+uNES*S1122+ uOCEX*N1122+uEREX*O1122+uHOEX*P1122)/('Life tables'!$I$2/2))</f>
        <v>7.1407634884843105</v>
      </c>
    </row>
    <row r="1123" spans="1:28" x14ac:dyDescent="0.25">
      <c r="A1123" s="4">
        <v>1117</v>
      </c>
      <c r="C1123" s="105">
        <f>IF(male=0,VLOOKUP((($A$5:$A$1570/'Life tables'!$I$2)*2)+age,lifetable,13,1),IF(male=1,VLOOKUP((($A$5:$A$1570/'Life tables'!$I$2)*2)+age,lifetable,10,1),"error"))</f>
        <v>1.9170323065640371E-3</v>
      </c>
      <c r="F1123" s="96">
        <f t="shared" si="312"/>
        <v>43.399892464831872</v>
      </c>
      <c r="G1123" s="96">
        <f t="shared" si="324"/>
        <v>4.3596100290629272</v>
      </c>
      <c r="H1123" s="96">
        <f t="shared" si="313"/>
        <v>0.24898096886524274</v>
      </c>
      <c r="I1123" s="96">
        <f t="shared" si="314"/>
        <v>9.9764319513312466E-2</v>
      </c>
      <c r="J1123" s="96">
        <f t="shared" si="325"/>
        <v>9.2225065210805715E-2</v>
      </c>
      <c r="K1123" s="96">
        <f t="shared" si="315"/>
        <v>0.10424814468021748</v>
      </c>
      <c r="L1123" s="96">
        <f t="shared" si="316"/>
        <v>38.495063937499367</v>
      </c>
      <c r="M1123" s="96">
        <f t="shared" si="317"/>
        <v>239.08017617149039</v>
      </c>
      <c r="N1123" s="96">
        <f t="shared" si="326"/>
        <v>23.023938962996034</v>
      </c>
      <c r="O1123" s="96">
        <f t="shared" si="318"/>
        <v>0.54957903649644446</v>
      </c>
      <c r="P1123" s="96">
        <f t="shared" si="319"/>
        <v>0.54957903649644446</v>
      </c>
      <c r="Q1123" s="96">
        <f t="shared" si="327"/>
        <v>0.50456917793213851</v>
      </c>
      <c r="R1123" s="96">
        <f t="shared" si="310"/>
        <v>4.3081017223591034E-2</v>
      </c>
      <c r="S1123" s="96">
        <f t="shared" si="320"/>
        <v>214.40942894034575</v>
      </c>
      <c r="T1123" s="96">
        <f t="shared" si="321"/>
        <v>305.6705152665096</v>
      </c>
      <c r="U1123" s="96">
        <f t="shared" si="322"/>
        <v>412.59353950221657</v>
      </c>
      <c r="V1123" s="32">
        <f t="shared" si="323"/>
        <v>1000.0000000000017</v>
      </c>
      <c r="W1123" s="100">
        <f>IF(A1123=1,((cPH1_+cPHr+(cNES*L1123+(cNES+cOSEX)*G1123+(cNES+cEREX)*H1123+(cNES+cHOEX)*I1123+(cNES+cNES)*S1123+(cNES+cOSEX)*N1123+(cNES+cEREX)*O1123+(cNES+cHOEX)*P1123)))/(1+cDR)^(A$6:A$65537 + 0.5),(cPHr+(cNES*L1123+(cNES+cOSEX)*G1123+(cNES+cEREX)*H1123+(cNES+cHOEX)*I1123+(cNES+cNES)*S1123+(cNES+cOSEX)*N1123+(cNES+cEREX)*O1123+(cNES+cHOEX)*P1123))/(1+cDR)^(((cycle + 0.5)/('Life tables'!$I$2/2))))</f>
        <v>5586.9302316072017</v>
      </c>
      <c r="X1123" s="107">
        <f>((L1123+G1123+H1123+I1123+N1123+O1123+P1123+S1123)/('Life tables'!$I$2/2))/(1+oDR)^(((cycle + 0.5)/('Life tables'!$I$2/2)))</f>
        <v>5.7085162868208741</v>
      </c>
      <c r="Y1123" s="31">
        <f>((uNES*L1123+ uOCEX*G1123+uEREX*H1123+uHOEX*I1123+uNES*S1123+ uOCEX*N1123+uEREX*O1123+uHOEX*P1123)/('Life tables'!$I$2/2))/(1+oDR)^(((cycle + 0.5)/('Life tables'!$I$2/2)))</f>
        <v>3.7622293672105509</v>
      </c>
      <c r="Z1123" s="100">
        <f t="shared" si="311"/>
        <v>67898.160106121446</v>
      </c>
      <c r="AA1123" s="107">
        <f>((L1123+G1123+H1123+I1123+N1123+O1123+P1123+S1123)/('Life tables'!$I$2/2))</f>
        <v>10.806301346157408</v>
      </c>
      <c r="AB1123" s="31">
        <f>((uNES*L1123+ uOCEX*G1123+uEREX*H1123+uHOEX*I1123+uNES*S1123+ uOCEX*N1123+uEREX*O1123+uHOEX*P1123)/('Life tables'!$I$2/2))</f>
        <v>7.1219529265952035</v>
      </c>
    </row>
    <row r="1124" spans="1:28" x14ac:dyDescent="0.25">
      <c r="A1124" s="4">
        <v>1118</v>
      </c>
      <c r="C1124" s="105">
        <f>IF(male=0,VLOOKUP((($A$5:$A$1570/'Life tables'!$I$2)*2)+age,lifetable,13,1),IF(male=1,VLOOKUP((($A$5:$A$1570/'Life tables'!$I$2)*2)+age,lifetable,10,1),"error"))</f>
        <v>1.9170323065640371E-3</v>
      </c>
      <c r="F1124" s="96">
        <f t="shared" si="312"/>
        <v>43.285534685268239</v>
      </c>
      <c r="G1124" s="96">
        <f t="shared" si="324"/>
        <v>4.3481225507681147</v>
      </c>
      <c r="H1124" s="96">
        <f t="shared" si="313"/>
        <v>0.24832490938822666</v>
      </c>
      <c r="I1124" s="96">
        <f t="shared" si="314"/>
        <v>9.9501442685484748E-2</v>
      </c>
      <c r="J1124" s="96">
        <f t="shared" si="325"/>
        <v>9.198205415527913E-2</v>
      </c>
      <c r="K1124" s="96">
        <f t="shared" si="315"/>
        <v>0.10397345306988875</v>
      </c>
      <c r="L1124" s="96">
        <f t="shared" si="316"/>
        <v>38.393630275201247</v>
      </c>
      <c r="M1124" s="96">
        <f t="shared" si="317"/>
        <v>238.4504105460073</v>
      </c>
      <c r="N1124" s="96">
        <f t="shared" si="326"/>
        <v>22.963291168794498</v>
      </c>
      <c r="O1124" s="96">
        <f t="shared" si="318"/>
        <v>0.54813137993531114</v>
      </c>
      <c r="P1124" s="96">
        <f t="shared" si="319"/>
        <v>0.54813137993531114</v>
      </c>
      <c r="Q1124" s="96">
        <f t="shared" si="327"/>
        <v>0.50324008269292475</v>
      </c>
      <c r="R1124" s="96">
        <f t="shared" si="310"/>
        <v>4.2967536699221653E-2</v>
      </c>
      <c r="S1124" s="96">
        <f t="shared" si="320"/>
        <v>213.84464899795003</v>
      </c>
      <c r="T1124" s="96">
        <f t="shared" si="321"/>
        <v>306.26573740335778</v>
      </c>
      <c r="U1124" s="96">
        <f t="shared" si="322"/>
        <v>412.74048049198569</v>
      </c>
      <c r="V1124" s="32">
        <f t="shared" si="323"/>
        <v>1000.0000000000016</v>
      </c>
      <c r="W1124" s="100">
        <f>IF(A1124=1,((cPH1_+cPHr+(cNES*L1124+(cNES+cOSEX)*G1124+(cNES+cEREX)*H1124+(cNES+cHOEX)*I1124+(cNES+cNES)*S1124+(cNES+cOSEX)*N1124+(cNES+cEREX)*O1124+(cNES+cHOEX)*P1124)))/(1+cDR)^(A$6:A$65537 + 0.5),(cPHr+(cNES*L1124+(cNES+cOSEX)*G1124+(cNES+cEREX)*H1124+(cNES+cHOEX)*I1124+(cNES+cNES)*S1124+(cNES+cOSEX)*N1124+(cNES+cEREX)*O1124+(cNES+cHOEX)*P1124))/(1+cDR)^(((cycle + 0.5)/('Life tables'!$I$2/2))))</f>
        <v>5559.778695418282</v>
      </c>
      <c r="X1124" s="107">
        <f>((L1124+G1124+H1124+I1124+N1124+O1124+P1124+S1124)/('Life tables'!$I$2/2))/(1+oDR)^(((cycle + 0.5)/('Life tables'!$I$2/2)))</f>
        <v>5.6902281791282796</v>
      </c>
      <c r="Y1124" s="31">
        <f>((uNES*L1124+ uOCEX*G1124+uEREX*H1124+uHOEX*I1124+uNES*S1124+ uOCEX*N1124+uEREX*O1124+uHOEX*P1124)/('Life tables'!$I$2/2))/(1+oDR)^(((cycle + 0.5)/('Life tables'!$I$2/2)))</f>
        <v>3.7501764890144784</v>
      </c>
      <c r="Z1124" s="100">
        <f t="shared" si="311"/>
        <v>67719.368278425973</v>
      </c>
      <c r="AA1124" s="107">
        <f>((L1124+G1124+H1124+I1124+N1124+O1124+P1124+S1124)/('Life tables'!$I$2/2))</f>
        <v>10.777834838670586</v>
      </c>
      <c r="AB1124" s="31">
        <f>((uNES*L1124+ uOCEX*G1124+uEREX*H1124+uHOEX*I1124+uNES*S1124+ uOCEX*N1124+uEREX*O1124+uHOEX*P1124)/('Life tables'!$I$2/2))</f>
        <v>7.1031919181588226</v>
      </c>
    </row>
    <row r="1125" spans="1:28" x14ac:dyDescent="0.25">
      <c r="A1125" s="4">
        <v>1119</v>
      </c>
      <c r="C1125" s="105">
        <f>IF(male=0,VLOOKUP((($A$5:$A$1570/'Life tables'!$I$2)*2)+age,lifetable,13,1),IF(male=1,VLOOKUP((($A$5:$A$1570/'Life tables'!$I$2)*2)+age,lifetable,10,1),"error"))</f>
        <v>1.9170323065640371E-3</v>
      </c>
      <c r="F1125" s="96">
        <f t="shared" si="312"/>
        <v>43.171479695914265</v>
      </c>
      <c r="G1125" s="96">
        <f t="shared" si="324"/>
        <v>4.3366654883835665</v>
      </c>
      <c r="H1125" s="96">
        <f t="shared" si="313"/>
        <v>0.24767058698924194</v>
      </c>
      <c r="I1125" s="96">
        <f t="shared" si="314"/>
        <v>9.9239261888395963E-2</v>
      </c>
      <c r="J1125" s="96">
        <f t="shared" si="325"/>
        <v>9.1739686530997289E-2</v>
      </c>
      <c r="K1125" s="96">
        <f t="shared" si="315"/>
        <v>0.10369948877282723</v>
      </c>
      <c r="L1125" s="96">
        <f t="shared" si="316"/>
        <v>38.292465183349236</v>
      </c>
      <c r="M1125" s="96">
        <f t="shared" si="317"/>
        <v>237.82230240874392</v>
      </c>
      <c r="N1125" s="96">
        <f t="shared" si="326"/>
        <v>22.902802994299677</v>
      </c>
      <c r="O1125" s="96">
        <f t="shared" si="318"/>
        <v>0.54668753348003174</v>
      </c>
      <c r="P1125" s="96">
        <f t="shared" si="319"/>
        <v>0.54668753348003174</v>
      </c>
      <c r="Q1125" s="96">
        <f t="shared" si="327"/>
        <v>0.50191448551650242</v>
      </c>
      <c r="R1125" s="96">
        <f t="shared" si="310"/>
        <v>4.285435484569855E-2</v>
      </c>
      <c r="S1125" s="96">
        <f t="shared" si="320"/>
        <v>213.28135550712199</v>
      </c>
      <c r="T1125" s="96">
        <f t="shared" si="321"/>
        <v>306.85939157540525</v>
      </c>
      <c r="U1125" s="96">
        <f t="shared" si="322"/>
        <v>412.8870343356042</v>
      </c>
      <c r="V1125" s="32">
        <f t="shared" si="323"/>
        <v>1000.0000000000016</v>
      </c>
      <c r="W1125" s="100">
        <f>IF(A1125=1,((cPH1_+cPHr+(cNES*L1125+(cNES+cOSEX)*G1125+(cNES+cEREX)*H1125+(cNES+cHOEX)*I1125+(cNES+cNES)*S1125+(cNES+cOSEX)*N1125+(cNES+cEREX)*O1125+(cNES+cHOEX)*P1125)))/(1+cDR)^(A$6:A$65537 + 0.5),(cPHr+(cNES*L1125+(cNES+cOSEX)*G1125+(cNES+cEREX)*H1125+(cNES+cHOEX)*I1125+(cNES+cNES)*S1125+(cNES+cOSEX)*N1125+(cNES+cEREX)*O1125+(cNES+cHOEX)*P1125))/(1+cDR)^(((cycle + 0.5)/('Life tables'!$I$2/2))))</f>
        <v>5532.7591149949385</v>
      </c>
      <c r="X1125" s="107">
        <f>((L1125+G1125+H1125+I1125+N1125+O1125+P1125+S1125)/('Life tables'!$I$2/2))/(1+oDR)^(((cycle + 0.5)/('Life tables'!$I$2/2)))</f>
        <v>5.6719986615538573</v>
      </c>
      <c r="Y1125" s="31">
        <f>((uNES*L1125+ uOCEX*G1125+uEREX*H1125+uHOEX*I1125+uNES*S1125+ uOCEX*N1125+uEREX*O1125+uHOEX*P1125)/('Life tables'!$I$2/2))/(1+oDR)^(((cycle + 0.5)/('Life tables'!$I$2/2)))</f>
        <v>3.7381622249214228</v>
      </c>
      <c r="Z1125" s="100">
        <f t="shared" si="311"/>
        <v>67541.047299170023</v>
      </c>
      <c r="AA1125" s="107">
        <f>((L1125+G1125+H1125+I1125+N1125+O1125+P1125+S1125)/('Life tables'!$I$2/2))</f>
        <v>10.749443321679161</v>
      </c>
      <c r="AB1125" s="31">
        <f>((uNES*L1125+ uOCEX*G1125+uEREX*H1125+uHOEX*I1125+uNES*S1125+ uOCEX*N1125+uEREX*O1125+uHOEX*P1125)/('Life tables'!$I$2/2))</f>
        <v>7.0844803325511769</v>
      </c>
    </row>
    <row r="1126" spans="1:28" x14ac:dyDescent="0.25">
      <c r="A1126" s="4">
        <v>1120</v>
      </c>
      <c r="C1126" s="105">
        <f>IF(male=0,VLOOKUP((($A$5:$A$1570/'Life tables'!$I$2)*2)+age,lifetable,13,1),IF(male=1,VLOOKUP((($A$5:$A$1570/'Life tables'!$I$2)*2)+age,lifetable,10,1),"error"))</f>
        <v>1.9170323065640371E-3</v>
      </c>
      <c r="F1126" s="96">
        <f t="shared" si="312"/>
        <v>43.05772662421812</v>
      </c>
      <c r="G1126" s="96">
        <f t="shared" si="324"/>
        <v>4.325238754259626</v>
      </c>
      <c r="H1126" s="96">
        <f t="shared" si="313"/>
        <v>0.24701799666254345</v>
      </c>
      <c r="I1126" s="96">
        <f t="shared" si="314"/>
        <v>9.8977775116291383E-2</v>
      </c>
      <c r="J1126" s="96">
        <f t="shared" si="325"/>
        <v>9.1497960483781698E-2</v>
      </c>
      <c r="K1126" s="96">
        <f t="shared" si="315"/>
        <v>0.10342624969313115</v>
      </c>
      <c r="L1126" s="96">
        <f t="shared" si="316"/>
        <v>38.191567888002744</v>
      </c>
      <c r="M1126" s="96">
        <f t="shared" si="317"/>
        <v>237.19584746477403</v>
      </c>
      <c r="N1126" s="96">
        <f t="shared" si="326"/>
        <v>22.842474025900877</v>
      </c>
      <c r="O1126" s="96">
        <f t="shared" si="318"/>
        <v>0.54524748725776173</v>
      </c>
      <c r="P1126" s="96">
        <f t="shared" si="319"/>
        <v>0.54524748725776173</v>
      </c>
      <c r="Q1126" s="96">
        <f t="shared" si="327"/>
        <v>0.50059237733860107</v>
      </c>
      <c r="R1126" s="96">
        <f t="shared" si="310"/>
        <v>4.2741470889098097E-2</v>
      </c>
      <c r="S1126" s="96">
        <f t="shared" si="320"/>
        <v>212.71954461612992</v>
      </c>
      <c r="T1126" s="96">
        <f t="shared" si="321"/>
        <v>307.45148191322761</v>
      </c>
      <c r="U1126" s="96">
        <f t="shared" si="322"/>
        <v>413.03320205618644</v>
      </c>
      <c r="V1126" s="32">
        <f t="shared" si="323"/>
        <v>1000.0000000000016</v>
      </c>
      <c r="W1126" s="100">
        <f>IF(A1126=1,((cPH1_+cPHr+(cNES*L1126+(cNES+cOSEX)*G1126+(cNES+cEREX)*H1126+(cNES+cHOEX)*I1126+(cNES+cNES)*S1126+(cNES+cOSEX)*N1126+(cNES+cEREX)*O1126+(cNES+cHOEX)*P1126)))/(1+cDR)^(A$6:A$65537 + 0.5),(cPHr+(cNES*L1126+(cNES+cOSEX)*G1126+(cNES+cEREX)*H1126+(cNES+cHOEX)*I1126+(cNES+cNES)*S1126+(cNES+cOSEX)*N1126+(cNES+cEREX)*O1126+(cNES+cHOEX)*P1126))/(1+cDR)^(((cycle + 0.5)/('Life tables'!$I$2/2))))</f>
        <v>5505.8708495263854</v>
      </c>
      <c r="X1126" s="107">
        <f>((L1126+G1126+H1126+I1126+N1126+O1126+P1126+S1126)/('Life tables'!$I$2/2))/(1+oDR)^(((cycle + 0.5)/('Life tables'!$I$2/2)))</f>
        <v>5.6538275463240995</v>
      </c>
      <c r="Y1126" s="31">
        <f>((uNES*L1126+ uOCEX*G1126+uEREX*H1126+uHOEX*I1126+uNES*S1126+ uOCEX*N1126+uEREX*O1126+uHOEX*P1126)/('Life tables'!$I$2/2))/(1+oDR)^(((cycle + 0.5)/('Life tables'!$I$2/2)))</f>
        <v>3.7261864511801694</v>
      </c>
      <c r="Z1126" s="100">
        <f t="shared" si="311"/>
        <v>67363.195934485324</v>
      </c>
      <c r="AA1126" s="107">
        <f>((L1126+G1126+H1126+I1126+N1126+O1126+P1126+S1126)/('Life tables'!$I$2/2))</f>
        <v>10.721126597507524</v>
      </c>
      <c r="AB1126" s="31">
        <f>((uNES*L1126+ uOCEX*G1126+uEREX*H1126+uHOEX*I1126+uNES*S1126+ uOCEX*N1126+uEREX*O1126+uHOEX*P1126)/('Life tables'!$I$2/2))</f>
        <v>7.065818039496647</v>
      </c>
    </row>
    <row r="1127" spans="1:28" x14ac:dyDescent="0.25">
      <c r="A1127" s="4">
        <v>1121</v>
      </c>
      <c r="C1127" s="105">
        <f>IF(male=0,VLOOKUP((($A$5:$A$1570/'Life tables'!$I$2)*2)+age,lifetable,13,1),IF(male=1,VLOOKUP((($A$5:$A$1570/'Life tables'!$I$2)*2)+age,lifetable,10,1),"error"))</f>
        <v>1.9170323065640371E-3</v>
      </c>
      <c r="F1127" s="96">
        <f t="shared" si="312"/>
        <v>42.944274603563272</v>
      </c>
      <c r="G1127" s="96">
        <f t="shared" si="324"/>
        <v>4.3138422613428498</v>
      </c>
      <c r="H1127" s="96">
        <f t="shared" si="313"/>
        <v>0.24636713343643632</v>
      </c>
      <c r="I1127" s="96">
        <f t="shared" si="314"/>
        <v>9.8716980377059879E-2</v>
      </c>
      <c r="J1127" s="96">
        <f t="shared" si="325"/>
        <v>9.1256874172066293E-2</v>
      </c>
      <c r="K1127" s="96">
        <f t="shared" si="315"/>
        <v>0.10315373374915565</v>
      </c>
      <c r="L1127" s="96">
        <f t="shared" si="316"/>
        <v>38.090937620485704</v>
      </c>
      <c r="M1127" s="96">
        <f t="shared" si="317"/>
        <v>236.57104142702426</v>
      </c>
      <c r="N1127" s="96">
        <f t="shared" si="326"/>
        <v>22.782303850743638</v>
      </c>
      <c r="O1127" s="96">
        <f t="shared" si="318"/>
        <v>0.54381123141370802</v>
      </c>
      <c r="P1127" s="96">
        <f t="shared" si="319"/>
        <v>0.54381123141370802</v>
      </c>
      <c r="Q1127" s="96">
        <f t="shared" si="327"/>
        <v>0.49927374911152339</v>
      </c>
      <c r="R1127" s="96">
        <f t="shared" si="310"/>
        <v>4.2628884056911752E-2</v>
      </c>
      <c r="S1127" s="96">
        <f t="shared" si="320"/>
        <v>212.15921248028476</v>
      </c>
      <c r="T1127" s="96">
        <f t="shared" si="321"/>
        <v>308.04201253651121</v>
      </c>
      <c r="U1127" s="96">
        <f t="shared" si="322"/>
        <v>413.17898467399249</v>
      </c>
      <c r="V1127" s="32">
        <f t="shared" si="323"/>
        <v>1000.0000000000016</v>
      </c>
      <c r="W1127" s="100">
        <f>IF(A1127=1,((cPH1_+cPHr+(cNES*L1127+(cNES+cOSEX)*G1127+(cNES+cEREX)*H1127+(cNES+cHOEX)*I1127+(cNES+cNES)*S1127+(cNES+cOSEX)*N1127+(cNES+cEREX)*O1127+(cNES+cHOEX)*P1127)))/(1+cDR)^(A$6:A$65537 + 0.5),(cPHr+(cNES*L1127+(cNES+cOSEX)*G1127+(cNES+cEREX)*H1127+(cNES+cHOEX)*I1127+(cNES+cNES)*S1127+(cNES+cOSEX)*N1127+(cNES+cEREX)*O1127+(cNES+cHOEX)*P1127))/(1+cDR)^(((cycle + 0.5)/('Life tables'!$I$2/2))))</f>
        <v>5479.1132612873771</v>
      </c>
      <c r="X1127" s="107">
        <f>((L1127+G1127+H1127+I1127+N1127+O1127+P1127+S1127)/('Life tables'!$I$2/2))/(1+oDR)^(((cycle + 0.5)/('Life tables'!$I$2/2)))</f>
        <v>5.6357146462705554</v>
      </c>
      <c r="Y1127" s="31">
        <f>((uNES*L1127+ uOCEX*G1127+uEREX*H1127+uHOEX*I1127+uNES*S1127+ uOCEX*N1127+uEREX*O1127+uHOEX*P1127)/('Life tables'!$I$2/2))/(1+oDR)^(((cycle + 0.5)/('Life tables'!$I$2/2)))</f>
        <v>3.714249044438179</v>
      </c>
      <c r="Z1127" s="100">
        <f t="shared" si="311"/>
        <v>67185.812953440269</v>
      </c>
      <c r="AA1127" s="107">
        <f>((L1127+G1127+H1127+I1127+N1127+O1127+P1127+S1127)/('Life tables'!$I$2/2))</f>
        <v>10.692884469007206</v>
      </c>
      <c r="AB1127" s="31">
        <f>((uNES*L1127+ uOCEX*G1127+uEREX*H1127+uHOEX*I1127+uNES*S1127+ uOCEX*N1127+uEREX*O1127+uHOEX*P1127)/('Life tables'!$I$2/2))</f>
        <v>7.0472049090668598</v>
      </c>
    </row>
    <row r="1128" spans="1:28" x14ac:dyDescent="0.25">
      <c r="A1128" s="4">
        <v>1122</v>
      </c>
      <c r="C1128" s="105">
        <f>IF(male=0,VLOOKUP((($A$5:$A$1570/'Life tables'!$I$2)*2)+age,lifetable,13,1),IF(male=1,VLOOKUP((($A$5:$A$1570/'Life tables'!$I$2)*2)+age,lifetable,10,1),"error"))</f>
        <v>2.1164291354772713E-3</v>
      </c>
      <c r="F1128" s="96">
        <f t="shared" si="312"/>
        <v>42.831122773076345</v>
      </c>
      <c r="G1128" s="96">
        <f t="shared" si="324"/>
        <v>4.3024759231567034</v>
      </c>
      <c r="H1128" s="96">
        <f t="shared" si="313"/>
        <v>0.24571799237217354</v>
      </c>
      <c r="I1128" s="96">
        <f t="shared" si="314"/>
        <v>9.8456875691792248E-2</v>
      </c>
      <c r="J1128" s="96">
        <f t="shared" si="325"/>
        <v>0.10048334325907078</v>
      </c>
      <c r="K1128" s="96">
        <f t="shared" si="315"/>
        <v>0.10288193887305103</v>
      </c>
      <c r="L1128" s="96">
        <f t="shared" si="316"/>
        <v>37.981106699723554</v>
      </c>
      <c r="M1128" s="96">
        <f t="shared" si="317"/>
        <v>235.94788001642152</v>
      </c>
      <c r="N1128" s="96">
        <f t="shared" si="326"/>
        <v>22.722292056743953</v>
      </c>
      <c r="O1128" s="96">
        <f t="shared" si="318"/>
        <v>0.54237875611146813</v>
      </c>
      <c r="P1128" s="96">
        <f t="shared" si="319"/>
        <v>0.54237875611146813</v>
      </c>
      <c r="Q1128" s="96">
        <f t="shared" si="327"/>
        <v>0.54975290105836305</v>
      </c>
      <c r="R1128" s="96">
        <f t="shared" si="310"/>
        <v>4.251659357807256E-2</v>
      </c>
      <c r="S1128" s="96">
        <f t="shared" si="320"/>
        <v>211.54856095281821</v>
      </c>
      <c r="T1128" s="96">
        <f t="shared" si="321"/>
        <v>308.69224878082866</v>
      </c>
      <c r="U1128" s="96">
        <f t="shared" si="322"/>
        <v>413.3243832064436</v>
      </c>
      <c r="V1128" s="32">
        <f t="shared" si="323"/>
        <v>1000.0000000000016</v>
      </c>
      <c r="W1128" s="100">
        <f>IF(A1128=1,((cPH1_+cPHr+(cNES*L1128+(cNES+cOSEX)*G1128+(cNES+cEREX)*H1128+(cNES+cHOEX)*I1128+(cNES+cNES)*S1128+(cNES+cOSEX)*N1128+(cNES+cEREX)*O1128+(cNES+cHOEX)*P1128)))/(1+cDR)^(A$6:A$65537 + 0.5),(cPHr+(cNES*L1128+(cNES+cOSEX)*G1128+(cNES+cEREX)*H1128+(cNES+cHOEX)*I1128+(cNES+cNES)*S1128+(cNES+cOSEX)*N1128+(cNES+cEREX)*O1128+(cNES+cHOEX)*P1128))/(1+cDR)^(((cycle + 0.5)/('Life tables'!$I$2/2))))</f>
        <v>5451.4469327788929</v>
      </c>
      <c r="X1128" s="107">
        <f>((L1128+G1128+H1128+I1128+N1128+O1128+P1128+S1128)/('Life tables'!$I$2/2))/(1+oDR)^(((cycle + 0.5)/('Life tables'!$I$2/2)))</f>
        <v>5.6164220428485416</v>
      </c>
      <c r="Y1128" s="31">
        <f>((uNES*L1128+ uOCEX*G1128+uEREX*H1128+uHOEX*I1128+uNES*S1128+ uOCEX*N1128+uEREX*O1128+uHOEX*P1128)/('Life tables'!$I$2/2))/(1+oDR)^(((cycle + 0.5)/('Life tables'!$I$2/2)))</f>
        <v>3.7015206013141442</v>
      </c>
      <c r="Z1128" s="100">
        <f t="shared" si="311"/>
        <v>66996.130896922274</v>
      </c>
      <c r="AA1128" s="107">
        <f>((L1128+G1128+H1128+I1128+N1128+O1128+P1128+S1128)/('Life tables'!$I$2/2))</f>
        <v>10.662366995803048</v>
      </c>
      <c r="AB1128" s="31">
        <f>((uNES*L1128+ uOCEX*G1128+uEREX*H1128+uHOEX*I1128+uNES*S1128+ uOCEX*N1128+uEREX*O1128+uHOEX*P1128)/('Life tables'!$I$2/2))</f>
        <v>7.0270664833656431</v>
      </c>
    </row>
    <row r="1129" spans="1:28" x14ac:dyDescent="0.25">
      <c r="A1129" s="4">
        <v>1123</v>
      </c>
      <c r="C1129" s="105">
        <f>IF(male=0,VLOOKUP((($A$5:$A$1570/'Life tables'!$I$2)*2)+age,lifetable,13,1),IF(male=1,VLOOKUP((($A$5:$A$1570/'Life tables'!$I$2)*2)+age,lifetable,10,1),"error"))</f>
        <v>2.1164291354772713E-3</v>
      </c>
      <c r="F1129" s="96">
        <f t="shared" si="312"/>
        <v>42.708788741694406</v>
      </c>
      <c r="G1129" s="96">
        <f t="shared" si="324"/>
        <v>4.2901872136733665</v>
      </c>
      <c r="H1129" s="96">
        <f t="shared" si="313"/>
        <v>0.24501617391298386</v>
      </c>
      <c r="I1129" s="96">
        <f t="shared" si="314"/>
        <v>9.8175663672568261E-2</v>
      </c>
      <c r="J1129" s="96">
        <f t="shared" si="325"/>
        <v>0.10019634325366013</v>
      </c>
      <c r="K1129" s="96">
        <f t="shared" si="315"/>
        <v>0.10258808801125101</v>
      </c>
      <c r="L1129" s="96">
        <f t="shared" si="316"/>
        <v>37.872625259170576</v>
      </c>
      <c r="M1129" s="96">
        <f t="shared" si="317"/>
        <v>235.27457927103492</v>
      </c>
      <c r="N1129" s="96">
        <f t="shared" si="326"/>
        <v>22.657451736171321</v>
      </c>
      <c r="O1129" s="96">
        <f t="shared" si="318"/>
        <v>0.54083102438043384</v>
      </c>
      <c r="P1129" s="96">
        <f t="shared" si="319"/>
        <v>0.54083102438043384</v>
      </c>
      <c r="Q1129" s="96">
        <f t="shared" si="327"/>
        <v>0.54818412647121584</v>
      </c>
      <c r="R1129" s="96">
        <f t="shared" si="310"/>
        <v>4.2395268249167624E-2</v>
      </c>
      <c r="S1129" s="96">
        <f t="shared" si="320"/>
        <v>210.94488609138236</v>
      </c>
      <c r="T1129" s="96">
        <f t="shared" si="321"/>
        <v>309.34062925055355</v>
      </c>
      <c r="U1129" s="96">
        <f t="shared" si="322"/>
        <v>413.46936656270401</v>
      </c>
      <c r="V1129" s="32">
        <f t="shared" si="323"/>
        <v>1000.0000000000016</v>
      </c>
      <c r="W1129" s="100">
        <f>IF(A1129=1,((cPH1_+cPHr+(cNES*L1129+(cNES+cOSEX)*G1129+(cNES+cEREX)*H1129+(cNES+cHOEX)*I1129+(cNES+cNES)*S1129+(cNES+cOSEX)*N1129+(cNES+cEREX)*O1129+(cNES+cHOEX)*P1129)))/(1+cDR)^(A$6:A$65537 + 0.5),(cPHr+(cNES*L1129+(cNES+cOSEX)*G1129+(cNES+cEREX)*H1129+(cNES+cHOEX)*I1129+(cNES+cNES)*S1129+(cNES+cOSEX)*N1129+(cNES+cEREX)*O1129+(cNES+cHOEX)*P1129))/(1+cDR)^(((cycle + 0.5)/('Life tables'!$I$2/2))))</f>
        <v>5423.7595772655422</v>
      </c>
      <c r="X1129" s="107">
        <f>((L1129+G1129+H1129+I1129+N1129+O1129+P1129+S1129)/('Life tables'!$I$2/2))/(1+oDR)^(((cycle + 0.5)/('Life tables'!$I$2/2)))</f>
        <v>5.5971954875731535</v>
      </c>
      <c r="Y1129" s="31">
        <f>((uNES*L1129+ uOCEX*G1129+uEREX*H1129+uHOEX*I1129+uNES*S1129+ uOCEX*N1129+uEREX*O1129+uHOEX*P1129)/('Life tables'!$I$2/2))/(1+oDR)^(((cycle + 0.5)/('Life tables'!$I$2/2)))</f>
        <v>3.6888492818882006</v>
      </c>
      <c r="Z1129" s="100">
        <f t="shared" si="311"/>
        <v>66805.004682761704</v>
      </c>
      <c r="AA1129" s="107">
        <f>((L1129+G1129+H1129+I1129+N1129+O1129+P1129+S1129)/('Life tables'!$I$2/2))</f>
        <v>10.631936627488844</v>
      </c>
      <c r="AB1129" s="31">
        <f>((uNES*L1129+ uOCEX*G1129+uEREX*H1129+uHOEX*I1129+uNES*S1129+ uOCEX*N1129+uEREX*O1129+uHOEX*P1129)/('Life tables'!$I$2/2))</f>
        <v>7.0070112577751011</v>
      </c>
    </row>
    <row r="1130" spans="1:28" x14ac:dyDescent="0.25">
      <c r="A1130" s="4">
        <v>1124</v>
      </c>
      <c r="C1130" s="105">
        <f>IF(male=0,VLOOKUP((($A$5:$A$1570/'Life tables'!$I$2)*2)+age,lifetable,13,1),IF(male=1,VLOOKUP((($A$5:$A$1570/'Life tables'!$I$2)*2)+age,lifetable,10,1),"error"))</f>
        <v>2.1164291354772713E-3</v>
      </c>
      <c r="F1130" s="96">
        <f t="shared" si="312"/>
        <v>42.586808470123515</v>
      </c>
      <c r="G1130" s="96">
        <f t="shared" si="324"/>
        <v>4.2779340401034274</v>
      </c>
      <c r="H1130" s="96">
        <f t="shared" si="313"/>
        <v>0.24431638493947946</v>
      </c>
      <c r="I1130" s="96">
        <f t="shared" si="314"/>
        <v>9.7895264849064717E-2</v>
      </c>
      <c r="J1130" s="96">
        <f t="shared" si="325"/>
        <v>9.991017318139675E-2</v>
      </c>
      <c r="K1130" s="96">
        <f t="shared" si="315"/>
        <v>0.1022950868935833</v>
      </c>
      <c r="L1130" s="96">
        <f t="shared" si="316"/>
        <v>37.764457520156562</v>
      </c>
      <c r="M1130" s="96">
        <f t="shared" si="317"/>
        <v>234.60319571662049</v>
      </c>
      <c r="N1130" s="96">
        <f t="shared" si="326"/>
        <v>22.592796045243148</v>
      </c>
      <c r="O1130" s="96">
        <f t="shared" si="318"/>
        <v>0.53928769973987478</v>
      </c>
      <c r="P1130" s="96">
        <f t="shared" si="319"/>
        <v>0.53928769973987478</v>
      </c>
      <c r="Q1130" s="96">
        <f t="shared" si="327"/>
        <v>0.54661981889304845</v>
      </c>
      <c r="R1130" s="96">
        <f t="shared" si="310"/>
        <v>4.2274288388208271E-2</v>
      </c>
      <c r="S1130" s="96">
        <f t="shared" si="320"/>
        <v>210.34293016461635</v>
      </c>
      <c r="T1130" s="96">
        <f t="shared" si="321"/>
        <v>309.98715924262797</v>
      </c>
      <c r="U1130" s="96">
        <f t="shared" si="322"/>
        <v>413.61393593798579</v>
      </c>
      <c r="V1130" s="32">
        <f t="shared" si="323"/>
        <v>1000.0000000000016</v>
      </c>
      <c r="W1130" s="100">
        <f>IF(A1130=1,((cPH1_+cPHr+(cNES*L1130+(cNES+cOSEX)*G1130+(cNES+cEREX)*H1130+(cNES+cHOEX)*I1130+(cNES+cNES)*S1130+(cNES+cOSEX)*N1130+(cNES+cEREX)*O1130+(cNES+cHOEX)*P1130)))/(1+cDR)^(A$6:A$65537 + 0.5),(cPHr+(cNES*L1130+(cNES+cOSEX)*G1130+(cNES+cEREX)*H1130+(cNES+cHOEX)*I1130+(cNES+cNES)*S1130+(cNES+cOSEX)*N1130+(cNES+cEREX)*O1130+(cNES+cHOEX)*P1130))/(1+cDR)^(((cycle + 0.5)/('Life tables'!$I$2/2))))</f>
        <v>5396.2128291778672</v>
      </c>
      <c r="X1130" s="107">
        <f>((L1130+G1130+H1130+I1130+N1130+O1130+P1130+S1130)/('Life tables'!$I$2/2))/(1+oDR)^(((cycle + 0.5)/('Life tables'!$I$2/2)))</f>
        <v>5.5780347541192778</v>
      </c>
      <c r="Y1130" s="31">
        <f>((uNES*L1130+ uOCEX*G1130+uEREX*H1130+uHOEX*I1130+uNES*S1130+ uOCEX*N1130+uEREX*O1130+uHOEX*P1130)/('Life tables'!$I$2/2))/(1+oDR)^(((cycle + 0.5)/('Life tables'!$I$2/2)))</f>
        <v>3.6762213424213446</v>
      </c>
      <c r="Z1130" s="100">
        <f t="shared" si="311"/>
        <v>66614.423540969932</v>
      </c>
      <c r="AA1130" s="107">
        <f>((L1130+G1130+H1130+I1130+N1130+O1130+P1130+S1130)/('Life tables'!$I$2/2))</f>
        <v>10.601593115050671</v>
      </c>
      <c r="AB1130" s="31">
        <f>((uNES*L1130+ uOCEX*G1130+uEREX*H1130+uHOEX*I1130+uNES*S1130+ uOCEX*N1130+uEREX*O1130+uHOEX*P1130)/('Life tables'!$I$2/2))</f>
        <v>6.9870132746008817</v>
      </c>
    </row>
    <row r="1131" spans="1:28" x14ac:dyDescent="0.25">
      <c r="A1131" s="4">
        <v>1125</v>
      </c>
      <c r="C1131" s="105">
        <f>IF(male=0,VLOOKUP((($A$5:$A$1570/'Life tables'!$I$2)*2)+age,lifetable,13,1),IF(male=1,VLOOKUP((($A$5:$A$1570/'Life tables'!$I$2)*2)+age,lifetable,10,1),"error"))</f>
        <v>2.1164291354772713E-3</v>
      </c>
      <c r="F1131" s="96">
        <f t="shared" si="312"/>
        <v>42.46518072348988</v>
      </c>
      <c r="G1131" s="96">
        <f t="shared" si="324"/>
        <v>4.2657162784012295</v>
      </c>
      <c r="H1131" s="96">
        <f t="shared" si="313"/>
        <v>0.24361861836730933</v>
      </c>
      <c r="I1131" s="96">
        <f t="shared" si="314"/>
        <v>9.7615676382649161E-2</v>
      </c>
      <c r="J1131" s="96">
        <f t="shared" si="325"/>
        <v>9.9624830145222665E-2</v>
      </c>
      <c r="K1131" s="96">
        <f t="shared" si="315"/>
        <v>0.10200293255383541</v>
      </c>
      <c r="L1131" s="96">
        <f t="shared" si="316"/>
        <v>37.656602387639637</v>
      </c>
      <c r="M1131" s="96">
        <f t="shared" si="317"/>
        <v>233.93372409589787</v>
      </c>
      <c r="N1131" s="96">
        <f t="shared" si="326"/>
        <v>22.528324477671941</v>
      </c>
      <c r="O1131" s="96">
        <f t="shared" si="318"/>
        <v>0.53774877010476141</v>
      </c>
      <c r="P1131" s="96">
        <f t="shared" si="319"/>
        <v>0.53774877010476141</v>
      </c>
      <c r="Q1131" s="96">
        <f t="shared" si="327"/>
        <v>0.545059966074524</v>
      </c>
      <c r="R1131" s="96">
        <f t="shared" si="310"/>
        <v>4.2153653047859646E-2</v>
      </c>
      <c r="S1131" s="96">
        <f t="shared" si="320"/>
        <v>209.74268845889401</v>
      </c>
      <c r="T1131" s="96">
        <f t="shared" si="321"/>
        <v>310.6318440388477</v>
      </c>
      <c r="U1131" s="96">
        <f t="shared" si="322"/>
        <v>413.75809252358749</v>
      </c>
      <c r="V1131" s="32">
        <f t="shared" si="323"/>
        <v>1000.0000000000015</v>
      </c>
      <c r="W1131" s="100">
        <f>IF(A1131=1,((cPH1_+cPHr+(cNES*L1131+(cNES+cOSEX)*G1131+(cNES+cEREX)*H1131+(cNES+cHOEX)*I1131+(cNES+cNES)*S1131+(cNES+cOSEX)*N1131+(cNES+cEREX)*O1131+(cNES+cHOEX)*P1131)))/(1+cDR)^(A$6:A$65537 + 0.5),(cPHr+(cNES*L1131+(cNES+cOSEX)*G1131+(cNES+cEREX)*H1131+(cNES+cHOEX)*I1131+(cNES+cNES)*S1131+(cNES+cOSEX)*N1131+(cNES+cEREX)*O1131+(cNES+cHOEX)*P1131))/(1+cDR)^(((cycle + 0.5)/('Life tables'!$I$2/2))))</f>
        <v>5368.805975964081</v>
      </c>
      <c r="X1131" s="107">
        <f>((L1131+G1131+H1131+I1131+N1131+O1131+P1131+S1131)/('Life tables'!$I$2/2))/(1+oDR)^(((cycle + 0.5)/('Life tables'!$I$2/2)))</f>
        <v>5.5589396169476686</v>
      </c>
      <c r="Y1131" s="31">
        <f>((uNES*L1131+ uOCEX*G1131+uEREX*H1131+uHOEX*I1131+uNES*S1131+ uOCEX*N1131+uEREX*O1131+uHOEX*P1131)/('Life tables'!$I$2/2))/(1+oDR)^(((cycle + 0.5)/('Life tables'!$I$2/2)))</f>
        <v>3.6636366342771325</v>
      </c>
      <c r="Z1131" s="100">
        <f t="shared" si="311"/>
        <v>66424.385935339596</v>
      </c>
      <c r="AA1131" s="107">
        <f>((L1131+G1131+H1131+I1131+N1131+O1131+P1131+S1131)/('Life tables'!$I$2/2))</f>
        <v>10.571336210205658</v>
      </c>
      <c r="AB1131" s="31">
        <f>((uNES*L1131+ uOCEX*G1131+uEREX*H1131+uHOEX*I1131+uNES*S1131+ uOCEX*N1131+uEREX*O1131+uHOEX*P1131)/('Life tables'!$I$2/2))</f>
        <v>6.967072370222227</v>
      </c>
    </row>
    <row r="1132" spans="1:28" x14ac:dyDescent="0.25">
      <c r="A1132" s="4">
        <v>1126</v>
      </c>
      <c r="C1132" s="105">
        <f>IF(male=0,VLOOKUP((($A$5:$A$1570/'Life tables'!$I$2)*2)+age,lifetable,13,1),IF(male=1,VLOOKUP((($A$5:$A$1570/'Life tables'!$I$2)*2)+age,lifetable,10,1),"error"))</f>
        <v>2.1164291354772713E-3</v>
      </c>
      <c r="F1132" s="96">
        <f t="shared" si="312"/>
        <v>42.34390428142445</v>
      </c>
      <c r="G1132" s="96">
        <f t="shared" si="324"/>
        <v>4.2535338059781482</v>
      </c>
      <c r="H1132" s="96">
        <f t="shared" si="313"/>
        <v>0.24292286719533468</v>
      </c>
      <c r="I1132" s="96">
        <f t="shared" si="314"/>
        <v>9.7336895468031523E-2</v>
      </c>
      <c r="J1132" s="96">
        <f t="shared" si="325"/>
        <v>9.9340311282108476E-2</v>
      </c>
      <c r="K1132" s="96">
        <f t="shared" si="315"/>
        <v>0.10171162206063583</v>
      </c>
      <c r="L1132" s="96">
        <f t="shared" si="316"/>
        <v>37.549058779440195</v>
      </c>
      <c r="M1132" s="96">
        <f t="shared" si="317"/>
        <v>233.26615915614187</v>
      </c>
      <c r="N1132" s="96">
        <f t="shared" si="326"/>
        <v>22.46403652760889</v>
      </c>
      <c r="O1132" s="96">
        <f t="shared" si="318"/>
        <v>0.5362142234005346</v>
      </c>
      <c r="P1132" s="96">
        <f t="shared" si="319"/>
        <v>0.5362142234005346</v>
      </c>
      <c r="Q1132" s="96">
        <f t="shared" si="327"/>
        <v>0.54350455577691859</v>
      </c>
      <c r="R1132" s="96">
        <f t="shared" si="310"/>
        <v>4.2033361281607708E-2</v>
      </c>
      <c r="S1132" s="96">
        <f t="shared" si="320"/>
        <v>209.14415626467337</v>
      </c>
      <c r="T1132" s="96">
        <f t="shared" si="321"/>
        <v>311.27468890590671</v>
      </c>
      <c r="U1132" s="96">
        <f t="shared" si="322"/>
        <v>413.90183750692972</v>
      </c>
      <c r="V1132" s="32">
        <f t="shared" si="323"/>
        <v>1000.0000000000015</v>
      </c>
      <c r="W1132" s="100">
        <f>IF(A1132=1,((cPH1_+cPHr+(cNES*L1132+(cNES+cOSEX)*G1132+(cNES+cEREX)*H1132+(cNES+cHOEX)*I1132+(cNES+cNES)*S1132+(cNES+cOSEX)*N1132+(cNES+cEREX)*O1132+(cNES+cHOEX)*P1132)))/(1+cDR)^(A$6:A$65537 + 0.5),(cPHr+(cNES*L1132+(cNES+cOSEX)*G1132+(cNES+cEREX)*H1132+(cNES+cHOEX)*I1132+(cNES+cNES)*S1132+(cNES+cOSEX)*N1132+(cNES+cEREX)*O1132+(cNES+cHOEX)*P1132))/(1+cDR)^(((cycle + 0.5)/('Life tables'!$I$2/2))))</f>
        <v>5341.5383086048159</v>
      </c>
      <c r="X1132" s="107">
        <f>((L1132+G1132+H1132+I1132+N1132+O1132+P1132+S1132)/('Life tables'!$I$2/2))/(1+oDR)^(((cycle + 0.5)/('Life tables'!$I$2/2)))</f>
        <v>5.5399098513017204</v>
      </c>
      <c r="Y1132" s="31">
        <f>((uNES*L1132+ uOCEX*G1132+uEREX*H1132+uHOEX*I1132+uNES*S1132+ uOCEX*N1132+uEREX*O1132+uHOEX*P1132)/('Life tables'!$I$2/2))/(1+oDR)^(((cycle + 0.5)/('Life tables'!$I$2/2)))</f>
        <v>3.6510950093346306</v>
      </c>
      <c r="Z1132" s="100">
        <f t="shared" si="311"/>
        <v>66234.89033310095</v>
      </c>
      <c r="AA1132" s="107">
        <f>((L1132+G1132+H1132+I1132+N1132+O1132+P1132+S1132)/('Life tables'!$I$2/2))</f>
        <v>10.541165665398935</v>
      </c>
      <c r="AB1132" s="31">
        <f>((uNES*L1132+ uOCEX*G1132+uEREX*H1132+uHOEX*I1132+uNES*S1132+ uOCEX*N1132+uEREX*O1132+uHOEX*P1132)/('Life tables'!$I$2/2))</f>
        <v>6.9471883814976376</v>
      </c>
    </row>
    <row r="1133" spans="1:28" x14ac:dyDescent="0.25">
      <c r="A1133" s="4">
        <v>1127</v>
      </c>
      <c r="C1133" s="105">
        <f>IF(male=0,VLOOKUP((($A$5:$A$1570/'Life tables'!$I$2)*2)+age,lifetable,13,1),IF(male=1,VLOOKUP((($A$5:$A$1570/'Life tables'!$I$2)*2)+age,lifetable,10,1),"error"))</f>
        <v>2.1164291354772713E-3</v>
      </c>
      <c r="F1133" s="96">
        <f t="shared" si="312"/>
        <v>42.222977937486242</v>
      </c>
      <c r="G1133" s="96">
        <f t="shared" si="324"/>
        <v>4.2413865016446612</v>
      </c>
      <c r="H1133" s="96">
        <f t="shared" si="313"/>
        <v>0.24222912450232076</v>
      </c>
      <c r="I1133" s="96">
        <f t="shared" si="314"/>
        <v>9.705891933193847E-2</v>
      </c>
      <c r="J1133" s="96">
        <f t="shared" si="325"/>
        <v>9.9056613761700593E-2</v>
      </c>
      <c r="K1133" s="96">
        <f t="shared" si="315"/>
        <v>0.10142115251606874</v>
      </c>
      <c r="L1133" s="96">
        <f t="shared" si="316"/>
        <v>37.44182562572955</v>
      </c>
      <c r="M1133" s="96">
        <f t="shared" si="317"/>
        <v>232.60049564967878</v>
      </c>
      <c r="N1133" s="96">
        <f t="shared" si="326"/>
        <v>22.399931689691645</v>
      </c>
      <c r="O1133" s="96">
        <f t="shared" si="318"/>
        <v>0.5346840475642477</v>
      </c>
      <c r="P1133" s="96">
        <f t="shared" si="319"/>
        <v>0.5346840475642477</v>
      </c>
      <c r="Q1133" s="96">
        <f t="shared" si="327"/>
        <v>0.54195357577327818</v>
      </c>
      <c r="R1133" s="96">
        <f t="shared" si="310"/>
        <v>4.1913412143848659E-2</v>
      </c>
      <c r="S1133" s="96">
        <f t="shared" si="320"/>
        <v>208.54732887694152</v>
      </c>
      <c r="T1133" s="96">
        <f t="shared" si="321"/>
        <v>311.91569909544171</v>
      </c>
      <c r="U1133" s="96">
        <f t="shared" si="322"/>
        <v>414.04517207158966</v>
      </c>
      <c r="V1133" s="32">
        <f t="shared" si="323"/>
        <v>1000.0000000000014</v>
      </c>
      <c r="W1133" s="100">
        <f>IF(A1133=1,((cPH1_+cPHr+(cNES*L1133+(cNES+cOSEX)*G1133+(cNES+cEREX)*H1133+(cNES+cHOEX)*I1133+(cNES+cNES)*S1133+(cNES+cOSEX)*N1133+(cNES+cEREX)*O1133+(cNES+cHOEX)*P1133)))/(1+cDR)^(A$6:A$65537 + 0.5),(cPHr+(cNES*L1133+(cNES+cOSEX)*G1133+(cNES+cEREX)*H1133+(cNES+cHOEX)*I1133+(cNES+cNES)*S1133+(cNES+cOSEX)*N1133+(cNES+cEREX)*O1133+(cNES+cHOEX)*P1133))/(1+cDR)^(((cycle + 0.5)/('Life tables'!$I$2/2))))</f>
        <v>5314.4091215996013</v>
      </c>
      <c r="X1133" s="107">
        <f>((L1133+G1133+H1133+I1133+N1133+O1133+P1133+S1133)/('Life tables'!$I$2/2))/(1+oDR)^(((cycle + 0.5)/('Life tables'!$I$2/2)))</f>
        <v>5.520945233204249</v>
      </c>
      <c r="Y1133" s="31">
        <f>((uNES*L1133+ uOCEX*G1133+uEREX*H1133+uHOEX*I1133+uNES*S1133+ uOCEX*N1133+uEREX*O1133+uHOEX*P1133)/('Life tables'!$I$2/2))/(1+oDR)^(((cycle + 0.5)/('Life tables'!$I$2/2)))</f>
        <v>3.6385963199863127</v>
      </c>
      <c r="Z1133" s="100">
        <f t="shared" si="311"/>
        <v>66045.935204958194</v>
      </c>
      <c r="AA1133" s="107">
        <f>((L1133+G1133+H1133+I1133+N1133+O1133+P1133+S1133)/('Life tables'!$I$2/2))</f>
        <v>10.51108123380058</v>
      </c>
      <c r="AB1133" s="31">
        <f>((uNES*L1133+ uOCEX*G1133+uEREX*H1133+uHOEX*I1133+uNES*S1133+ uOCEX*N1133+uEREX*O1133+uHOEX*P1133)/('Life tables'!$I$2/2))</f>
        <v>6.9273611457628954</v>
      </c>
    </row>
    <row r="1134" spans="1:28" x14ac:dyDescent="0.25">
      <c r="A1134" s="4">
        <v>1128</v>
      </c>
      <c r="C1134" s="105">
        <f>IF(male=0,VLOOKUP((($A$5:$A$1570/'Life tables'!$I$2)*2)+age,lifetable,13,1),IF(male=1,VLOOKUP((($A$5:$A$1570/'Life tables'!$I$2)*2)+age,lifetable,10,1),"error"))</f>
        <v>2.1164291354772713E-3</v>
      </c>
      <c r="F1134" s="96">
        <f t="shared" si="312"/>
        <v>42.102400498613385</v>
      </c>
      <c r="G1134" s="96">
        <f t="shared" si="324"/>
        <v>4.2292742455552066</v>
      </c>
      <c r="H1134" s="96">
        <f t="shared" si="313"/>
        <v>0.24153738344378747</v>
      </c>
      <c r="I1134" s="96">
        <f t="shared" si="314"/>
        <v>9.6781745231851554E-2</v>
      </c>
      <c r="J1134" s="96">
        <f t="shared" si="325"/>
        <v>9.8773734785033263E-2</v>
      </c>
      <c r="K1134" s="96">
        <f t="shared" si="315"/>
        <v>0.10113152105435549</v>
      </c>
      <c r="L1134" s="96">
        <f t="shared" si="316"/>
        <v>37.334901868543149</v>
      </c>
      <c r="M1134" s="96">
        <f t="shared" si="317"/>
        <v>231.93672833435673</v>
      </c>
      <c r="N1134" s="96">
        <f t="shared" si="326"/>
        <v>22.33600945908962</v>
      </c>
      <c r="O1134" s="96">
        <f t="shared" si="318"/>
        <v>0.53315823054564704</v>
      </c>
      <c r="P1134" s="96">
        <f t="shared" si="319"/>
        <v>0.53315823054564704</v>
      </c>
      <c r="Q1134" s="96">
        <f t="shared" si="327"/>
        <v>0.54040701384951517</v>
      </c>
      <c r="R1134" s="96">
        <f t="shared" si="310"/>
        <v>4.1793804689973707E-2</v>
      </c>
      <c r="S1134" s="96">
        <f t="shared" si="320"/>
        <v>207.95220159563632</v>
      </c>
      <c r="T1134" s="96">
        <f t="shared" si="321"/>
        <v>312.55487984407625</v>
      </c>
      <c r="U1134" s="96">
        <f t="shared" si="322"/>
        <v>414.18809739733399</v>
      </c>
      <c r="V1134" s="32">
        <f t="shared" si="323"/>
        <v>1000.0000000000015</v>
      </c>
      <c r="W1134" s="100">
        <f>IF(A1134=1,((cPH1_+cPHr+(cNES*L1134+(cNES+cOSEX)*G1134+(cNES+cEREX)*H1134+(cNES+cHOEX)*I1134+(cNES+cNES)*S1134+(cNES+cOSEX)*N1134+(cNES+cEREX)*O1134+(cNES+cHOEX)*P1134)))/(1+cDR)^(A$6:A$65537 + 0.5),(cPHr+(cNES*L1134+(cNES+cOSEX)*G1134+(cNES+cEREX)*H1134+(cNES+cHOEX)*I1134+(cNES+cNES)*S1134+(cNES+cOSEX)*N1134+(cNES+cEREX)*O1134+(cNES+cHOEX)*P1134))/(1+cDR)^(((cycle + 0.5)/('Life tables'!$I$2/2))))</f>
        <v>5287.4177129532409</v>
      </c>
      <c r="X1134" s="107">
        <f>((L1134+G1134+H1134+I1134+N1134+O1134+P1134+S1134)/('Life tables'!$I$2/2))/(1+oDR)^(((cycle + 0.5)/('Life tables'!$I$2/2)))</f>
        <v>5.5020455394543522</v>
      </c>
      <c r="Y1134" s="31">
        <f>((uNES*L1134+ uOCEX*G1134+uEREX*H1134+uHOEX*I1134+uNES*S1134+ uOCEX*N1134+uEREX*O1134+uHOEX*P1134)/('Life tables'!$I$2/2))/(1+oDR)^(((cycle + 0.5)/('Life tables'!$I$2/2)))</f>
        <v>3.6261404191359947</v>
      </c>
      <c r="Z1134" s="100">
        <f t="shared" si="311"/>
        <v>65857.519025123605</v>
      </c>
      <c r="AA1134" s="107">
        <f>((L1134+G1134+H1134+I1134+N1134+O1134+P1134+S1134)/('Life tables'!$I$2/2))</f>
        <v>10.481082669302676</v>
      </c>
      <c r="AB1134" s="31">
        <f>((uNES*L1134+ uOCEX*G1134+uEREX*H1134+uHOEX*I1134+uNES*S1134+ uOCEX*N1134+uEREX*O1134+uHOEX*P1134)/('Life tables'!$I$2/2))</f>
        <v>6.9075905008291389</v>
      </c>
    </row>
    <row r="1135" spans="1:28" x14ac:dyDescent="0.25">
      <c r="A1135" s="4">
        <v>1129</v>
      </c>
      <c r="C1135" s="105">
        <f>IF(male=0,VLOOKUP((($A$5:$A$1570/'Life tables'!$I$2)*2)+age,lifetable,13,1),IF(male=1,VLOOKUP((($A$5:$A$1570/'Life tables'!$I$2)*2)+age,lifetable,10,1),"error"))</f>
        <v>2.1164291354772713E-3</v>
      </c>
      <c r="F1135" s="96">
        <f t="shared" si="312"/>
        <v>41.982170784600633</v>
      </c>
      <c r="G1135" s="96">
        <f t="shared" si="324"/>
        <v>4.2171969191556977</v>
      </c>
      <c r="H1135" s="96">
        <f t="shared" si="313"/>
        <v>0.24084763724901193</v>
      </c>
      <c r="I1135" s="96">
        <f t="shared" si="314"/>
        <v>9.6505370454806144E-2</v>
      </c>
      <c r="J1135" s="96">
        <f t="shared" si="325"/>
        <v>9.8491671583302826E-2</v>
      </c>
      <c r="K1135" s="96">
        <f t="shared" si="315"/>
        <v>0.10084272484059945</v>
      </c>
      <c r="L1135" s="96">
        <f t="shared" si="316"/>
        <v>37.228286461317218</v>
      </c>
      <c r="M1135" s="96">
        <f t="shared" si="317"/>
        <v>231.27485197399056</v>
      </c>
      <c r="N1135" s="96">
        <f t="shared" si="326"/>
        <v>22.272269331546841</v>
      </c>
      <c r="O1135" s="96">
        <f t="shared" si="318"/>
        <v>0.53163676030819451</v>
      </c>
      <c r="P1135" s="96">
        <f t="shared" si="319"/>
        <v>0.53163676030819451</v>
      </c>
      <c r="Q1135" s="96">
        <f t="shared" si="327"/>
        <v>0.53886485780544346</v>
      </c>
      <c r="R1135" s="96">
        <f t="shared" si="310"/>
        <v>4.1674537976449245E-2</v>
      </c>
      <c r="S1135" s="96">
        <f t="shared" si="320"/>
        <v>207.35876972604544</v>
      </c>
      <c r="T1135" s="96">
        <f t="shared" si="321"/>
        <v>313.19223637346499</v>
      </c>
      <c r="U1135" s="96">
        <f t="shared" si="322"/>
        <v>414.33061466015101</v>
      </c>
      <c r="V1135" s="32">
        <f t="shared" si="323"/>
        <v>1000.0000000000014</v>
      </c>
      <c r="W1135" s="100">
        <f>IF(A1135=1,((cPH1_+cPHr+(cNES*L1135+(cNES+cOSEX)*G1135+(cNES+cEREX)*H1135+(cNES+cHOEX)*I1135+(cNES+cNES)*S1135+(cNES+cOSEX)*N1135+(cNES+cEREX)*O1135+(cNES+cHOEX)*P1135)))/(1+cDR)^(A$6:A$65537 + 0.5),(cPHr+(cNES*L1135+(cNES+cOSEX)*G1135+(cNES+cEREX)*H1135+(cNES+cHOEX)*I1135+(cNES+cNES)*S1135+(cNES+cOSEX)*N1135+(cNES+cEREX)*O1135+(cNES+cHOEX)*P1135))/(1+cDR)^(((cycle + 0.5)/('Life tables'!$I$2/2))))</f>
        <v>5260.5633841619729</v>
      </c>
      <c r="X1135" s="107">
        <f>((L1135+G1135+H1135+I1135+N1135+O1135+P1135+S1135)/('Life tables'!$I$2/2))/(1+oDR)^(((cycle + 0.5)/('Life tables'!$I$2/2)))</f>
        <v>5.4832105476242621</v>
      </c>
      <c r="Y1135" s="31">
        <f>((uNES*L1135+ uOCEX*G1135+uEREX*H1135+uHOEX*I1135+uNES*S1135+ uOCEX*N1135+uEREX*O1135+uHOEX*P1135)/('Life tables'!$I$2/2))/(1+oDR)^(((cycle + 0.5)/('Life tables'!$I$2/2)))</f>
        <v>3.6137271601967815</v>
      </c>
      <c r="Z1135" s="100">
        <f t="shared" si="311"/>
        <v>65669.640271349112</v>
      </c>
      <c r="AA1135" s="107">
        <f>((L1135+G1135+H1135+I1135+N1135+O1135+P1135+S1135)/('Life tables'!$I$2/2))</f>
        <v>10.451169726516376</v>
      </c>
      <c r="AB1135" s="31">
        <f>((uNES*L1135+ uOCEX*G1135+uEREX*H1135+uHOEX*I1135+uNES*S1135+ uOCEX*N1135+uEREX*O1135+uHOEX*P1135)/('Life tables'!$I$2/2))</f>
        <v>6.8878762849809565</v>
      </c>
    </row>
    <row r="1136" spans="1:28" x14ac:dyDescent="0.25">
      <c r="A1136" s="4">
        <v>1130</v>
      </c>
      <c r="C1136" s="105">
        <f>IF(male=0,VLOOKUP((($A$5:$A$1570/'Life tables'!$I$2)*2)+age,lifetable,13,1),IF(male=1,VLOOKUP((($A$5:$A$1570/'Life tables'!$I$2)*2)+age,lifetable,10,1),"error"))</f>
        <v>2.1164291354772713E-3</v>
      </c>
      <c r="F1136" s="96">
        <f t="shared" si="312"/>
        <v>41.862287627601901</v>
      </c>
      <c r="G1136" s="96">
        <f t="shared" si="324"/>
        <v>4.205154405133551</v>
      </c>
      <c r="H1136" s="96">
        <f t="shared" si="313"/>
        <v>0.24015987921817453</v>
      </c>
      <c r="I1136" s="96">
        <f t="shared" si="314"/>
        <v>9.6229792316247911E-2</v>
      </c>
      <c r="J1136" s="96">
        <f t="shared" si="325"/>
        <v>9.8210421416700694E-2</v>
      </c>
      <c r="K1136" s="96">
        <f t="shared" si="315"/>
        <v>0.10055476106959121</v>
      </c>
      <c r="L1136" s="96">
        <f t="shared" si="316"/>
        <v>37.121978368447635</v>
      </c>
      <c r="M1136" s="96">
        <f t="shared" si="317"/>
        <v>230.61486133878353</v>
      </c>
      <c r="N1136" s="96">
        <f t="shared" si="326"/>
        <v>22.208710803422552</v>
      </c>
      <c r="O1136" s="96">
        <f t="shared" si="318"/>
        <v>0.53011962483003772</v>
      </c>
      <c r="P1136" s="96">
        <f t="shared" si="319"/>
        <v>0.53011962483003772</v>
      </c>
      <c r="Q1136" s="96">
        <f t="shared" si="327"/>
        <v>0.53732709545576196</v>
      </c>
      <c r="R1136" s="96">
        <f t="shared" si="310"/>
        <v>4.1555611060892818E-2</v>
      </c>
      <c r="S1136" s="96">
        <f t="shared" si="320"/>
        <v>206.76702857918423</v>
      </c>
      <c r="T1136" s="96">
        <f t="shared" si="321"/>
        <v>313.82777389033748</v>
      </c>
      <c r="U1136" s="96">
        <f t="shared" si="322"/>
        <v>414.47272503228152</v>
      </c>
      <c r="V1136" s="32">
        <f t="shared" si="323"/>
        <v>1000.0000000000014</v>
      </c>
      <c r="W1136" s="100">
        <f>IF(A1136=1,((cPH1_+cPHr+(cNES*L1136+(cNES+cOSEX)*G1136+(cNES+cEREX)*H1136+(cNES+cHOEX)*I1136+(cNES+cNES)*S1136+(cNES+cOSEX)*N1136+(cNES+cEREX)*O1136+(cNES+cHOEX)*P1136)))/(1+cDR)^(A$6:A$65537 + 0.5),(cPHr+(cNES*L1136+(cNES+cOSEX)*G1136+(cNES+cEREX)*H1136+(cNES+cHOEX)*I1136+(cNES+cNES)*S1136+(cNES+cOSEX)*N1136+(cNES+cEREX)*O1136+(cNES+cHOEX)*P1136))/(1+cDR)^(((cycle + 0.5)/('Life tables'!$I$2/2))))</f>
        <v>5233.8454401995541</v>
      </c>
      <c r="X1136" s="107">
        <f>((L1136+G1136+H1136+I1136+N1136+O1136+P1136+S1136)/('Life tables'!$I$2/2))/(1+oDR)^(((cycle + 0.5)/('Life tables'!$I$2/2)))</f>
        <v>5.464440036056267</v>
      </c>
      <c r="Y1136" s="31">
        <f>((uNES*L1136+ uOCEX*G1136+uEREX*H1136+uHOEX*I1136+uNES*S1136+ uOCEX*N1136+uEREX*O1136+uHOEX*P1136)/('Life tables'!$I$2/2))/(1+oDR)^(((cycle + 0.5)/('Life tables'!$I$2/2)))</f>
        <v>3.6013563970890488</v>
      </c>
      <c r="Z1136" s="100">
        <f t="shared" si="311"/>
        <v>65482.297424956065</v>
      </c>
      <c r="AA1136" s="107">
        <f>((L1136+G1136+H1136+I1136+N1136+O1136+P1136+S1136)/('Life tables'!$I$2/2))</f>
        <v>10.42134216076906</v>
      </c>
      <c r="AB1136" s="31">
        <f>((uNES*L1136+ uOCEX*G1136+uEREX*H1136+uHOEX*I1136+uNES*S1136+ uOCEX*N1136+uEREX*O1136+uHOEX*P1136)/('Life tables'!$I$2/2))</f>
        <v>6.8682183369745387</v>
      </c>
    </row>
    <row r="1137" spans="1:28" x14ac:dyDescent="0.25">
      <c r="A1137" s="4">
        <v>1131</v>
      </c>
      <c r="C1137" s="105">
        <f>IF(male=0,VLOOKUP((($A$5:$A$1570/'Life tables'!$I$2)*2)+age,lifetable,13,1),IF(male=1,VLOOKUP((($A$5:$A$1570/'Life tables'!$I$2)*2)+age,lifetable,10,1),"error"))</f>
        <v>2.1164291354772713E-3</v>
      </c>
      <c r="F1137" s="96">
        <f t="shared" si="312"/>
        <v>41.742749871656692</v>
      </c>
      <c r="G1137" s="96">
        <f t="shared" si="324"/>
        <v>4.1931465873701148</v>
      </c>
      <c r="H1137" s="96">
        <f t="shared" si="313"/>
        <v>0.23947410271964212</v>
      </c>
      <c r="I1137" s="96">
        <f t="shared" si="314"/>
        <v>9.5955008158944158E-2</v>
      </c>
      <c r="J1137" s="96">
        <f t="shared" si="325"/>
        <v>9.7929981573302224E-2</v>
      </c>
      <c r="K1137" s="96">
        <f t="shared" si="315"/>
        <v>0.10026762696467097</v>
      </c>
      <c r="L1137" s="96">
        <f t="shared" si="316"/>
        <v>37.015976564870016</v>
      </c>
      <c r="M1137" s="96">
        <f t="shared" si="317"/>
        <v>229.95675120572577</v>
      </c>
      <c r="N1137" s="96">
        <f t="shared" si="326"/>
        <v>22.145333371729585</v>
      </c>
      <c r="O1137" s="96">
        <f t="shared" si="318"/>
        <v>0.52860681210492488</v>
      </c>
      <c r="P1137" s="96">
        <f t="shared" si="319"/>
        <v>0.52860681210492488</v>
      </c>
      <c r="Q1137" s="96">
        <f t="shared" si="327"/>
        <v>0.53579371463098313</v>
      </c>
      <c r="R1137" s="96">
        <f t="shared" si="310"/>
        <v>4.1437023002144927E-2</v>
      </c>
      <c r="S1137" s="96">
        <f t="shared" si="320"/>
        <v>206.17697347215321</v>
      </c>
      <c r="T1137" s="96">
        <f t="shared" si="321"/>
        <v>314.46149758654178</v>
      </c>
      <c r="U1137" s="96">
        <f t="shared" si="322"/>
        <v>414.61442968224833</v>
      </c>
      <c r="V1137" s="32">
        <f t="shared" si="323"/>
        <v>1000.0000000000015</v>
      </c>
      <c r="W1137" s="100">
        <f>IF(A1137=1,((cPH1_+cPHr+(cNES*L1137+(cNES+cOSEX)*G1137+(cNES+cEREX)*H1137+(cNES+cHOEX)*I1137+(cNES+cNES)*S1137+(cNES+cOSEX)*N1137+(cNES+cEREX)*O1137+(cNES+cHOEX)*P1137)))/(1+cDR)^(A$6:A$65537 + 0.5),(cPHr+(cNES*L1137+(cNES+cOSEX)*G1137+(cNES+cEREX)*H1137+(cNES+cHOEX)*I1137+(cNES+cNES)*S1137+(cNES+cOSEX)*N1137+(cNES+cEREX)*O1137+(cNES+cHOEX)*P1137))/(1+cDR)^(((cycle + 0.5)/('Life tables'!$I$2/2))))</f>
        <v>5207.2631895031964</v>
      </c>
      <c r="X1137" s="107">
        <f>((L1137+G1137+H1137+I1137+N1137+O1137+P1137+S1137)/('Life tables'!$I$2/2))/(1+oDR)^(((cycle + 0.5)/('Life tables'!$I$2/2)))</f>
        <v>5.4457337838596382</v>
      </c>
      <c r="Y1137" s="31">
        <f>((uNES*L1137+ uOCEX*G1137+uEREX*H1137+uHOEX*I1137+uNES*S1137+ uOCEX*N1137+uEREX*O1137+uHOEX*P1137)/('Life tables'!$I$2/2))/(1+oDR)^(((cycle + 0.5)/('Life tables'!$I$2/2)))</f>
        <v>3.5890279842384261</v>
      </c>
      <c r="Z1137" s="100">
        <f t="shared" si="311"/>
        <v>65295.488970862694</v>
      </c>
      <c r="AA1137" s="107">
        <f>((L1137+G1137+H1137+I1137+N1137+O1137+P1137+S1137)/('Life tables'!$I$2/2))</f>
        <v>10.391599728101482</v>
      </c>
      <c r="AB1137" s="31">
        <f>((uNES*L1137+ uOCEX*G1137+uEREX*H1137+uHOEX*I1137+uNES*S1137+ uOCEX*N1137+uEREX*O1137+uHOEX*P1137)/('Life tables'!$I$2/2))</f>
        <v>6.8486164960358122</v>
      </c>
    </row>
    <row r="1138" spans="1:28" x14ac:dyDescent="0.25">
      <c r="A1138" s="4">
        <v>1132</v>
      </c>
      <c r="C1138" s="105">
        <f>IF(male=0,VLOOKUP((($A$5:$A$1570/'Life tables'!$I$2)*2)+age,lifetable,13,1),IF(male=1,VLOOKUP((($A$5:$A$1570/'Life tables'!$I$2)*2)+age,lifetable,10,1),"error"))</f>
        <v>2.1164291354772713E-3</v>
      </c>
      <c r="F1138" s="96">
        <f t="shared" si="312"/>
        <v>41.623556372239264</v>
      </c>
      <c r="G1138" s="96">
        <f t="shared" si="324"/>
        <v>4.1811733508953841</v>
      </c>
      <c r="H1138" s="96">
        <f t="shared" si="313"/>
        <v>0.23879030118738168</v>
      </c>
      <c r="I1138" s="96">
        <f t="shared" si="314"/>
        <v>9.5681015351947549E-2</v>
      </c>
      <c r="J1138" s="96">
        <f t="shared" si="325"/>
        <v>9.7650349368009218E-2</v>
      </c>
      <c r="K1138" s="96">
        <f t="shared" si="315"/>
        <v>9.9981319776645594E-2</v>
      </c>
      <c r="L1138" s="96">
        <f t="shared" si="316"/>
        <v>36.910280035659895</v>
      </c>
      <c r="M1138" s="96">
        <f t="shared" si="317"/>
        <v>229.30051635897209</v>
      </c>
      <c r="N1138" s="96">
        <f t="shared" si="326"/>
        <v>22.082136534170751</v>
      </c>
      <c r="O1138" s="96">
        <f t="shared" si="318"/>
        <v>0.52709831014307429</v>
      </c>
      <c r="P1138" s="96">
        <f t="shared" si="319"/>
        <v>0.52709831014307429</v>
      </c>
      <c r="Q1138" s="96">
        <f t="shared" si="327"/>
        <v>0.53426470317831254</v>
      </c>
      <c r="R1138" s="96">
        <f t="shared" si="310"/>
        <v>4.1318772860337118E-2</v>
      </c>
      <c r="S1138" s="96">
        <f t="shared" si="320"/>
        <v>205.58859972847654</v>
      </c>
      <c r="T1138" s="96">
        <f t="shared" si="321"/>
        <v>315.09341263908811</v>
      </c>
      <c r="U1138" s="96">
        <f t="shared" si="322"/>
        <v>414.75572977488531</v>
      </c>
      <c r="V1138" s="32">
        <f t="shared" si="323"/>
        <v>1000.0000000000016</v>
      </c>
      <c r="W1138" s="100">
        <f>IF(A1138=1,((cPH1_+cPHr+(cNES*L1138+(cNES+cOSEX)*G1138+(cNES+cEREX)*H1138+(cNES+cHOEX)*I1138+(cNES+cNES)*S1138+(cNES+cOSEX)*N1138+(cNES+cEREX)*O1138+(cNES+cHOEX)*P1138)))/(1+cDR)^(A$6:A$65537 + 0.5),(cPHr+(cNES*L1138+(cNES+cOSEX)*G1138+(cNES+cEREX)*H1138+(cNES+cHOEX)*I1138+(cNES+cNES)*S1138+(cNES+cOSEX)*N1138+(cNES+cEREX)*O1138+(cNES+cHOEX)*P1138))/(1+cDR)^(((cycle + 0.5)/('Life tables'!$I$2/2))))</f>
        <v>5180.8159439593874</v>
      </c>
      <c r="X1138" s="107">
        <f>((L1138+G1138+H1138+I1138+N1138+O1138+P1138+S1138)/('Life tables'!$I$2/2))/(1+oDR)^(((cycle + 0.5)/('Life tables'!$I$2/2)))</f>
        <v>5.4270915709076064</v>
      </c>
      <c r="Y1138" s="31">
        <f>((uNES*L1138+ uOCEX*G1138+uEREX*H1138+uHOEX*I1138+uNES*S1138+ uOCEX*N1138+uEREX*O1138+uHOEX*P1138)/('Life tables'!$I$2/2))/(1+oDR)^(((cycle + 0.5)/('Life tables'!$I$2/2)))</f>
        <v>3.5767417765738201</v>
      </c>
      <c r="Z1138" s="100">
        <f t="shared" si="311"/>
        <v>65109.213397609892</v>
      </c>
      <c r="AA1138" s="107">
        <f>((L1138+G1138+H1138+I1138+N1138+O1138+P1138+S1138)/('Life tables'!$I$2/2))</f>
        <v>10.361942185265034</v>
      </c>
      <c r="AB1138" s="31">
        <f>((uNES*L1138+ uOCEX*G1138+uEREX*H1138+uHOEX*I1138+uNES*S1138+ uOCEX*N1138+uEREX*O1138+uHOEX*P1138)/('Life tables'!$I$2/2))</f>
        <v>6.8290706018586604</v>
      </c>
    </row>
    <row r="1139" spans="1:28" x14ac:dyDescent="0.25">
      <c r="A1139" s="4">
        <v>1133</v>
      </c>
      <c r="C1139" s="105">
        <f>IF(male=0,VLOOKUP((($A$5:$A$1570/'Life tables'!$I$2)*2)+age,lifetable,13,1),IF(male=1,VLOOKUP((($A$5:$A$1570/'Life tables'!$I$2)*2)+age,lifetable,10,1),"error"))</f>
        <v>2.1164291354772713E-3</v>
      </c>
      <c r="F1139" s="96">
        <f t="shared" si="312"/>
        <v>41.504705995829426</v>
      </c>
      <c r="G1139" s="96">
        <f t="shared" si="324"/>
        <v>4.1692345818448828</v>
      </c>
      <c r="H1139" s="96">
        <f t="shared" si="313"/>
        <v>0.23810846811849795</v>
      </c>
      <c r="I1139" s="96">
        <f t="shared" si="314"/>
        <v>9.5407811289609457E-2</v>
      </c>
      <c r="J1139" s="96">
        <f t="shared" si="325"/>
        <v>9.7371522141542793E-2</v>
      </c>
      <c r="K1139" s="96">
        <f t="shared" si="315"/>
        <v>9.969583678275773E-2</v>
      </c>
      <c r="L1139" s="96">
        <f t="shared" si="316"/>
        <v>36.804887775652134</v>
      </c>
      <c r="M1139" s="96">
        <f t="shared" si="317"/>
        <v>228.6461515901986</v>
      </c>
      <c r="N1139" s="96">
        <f t="shared" si="326"/>
        <v>22.019119789173168</v>
      </c>
      <c r="O1139" s="96">
        <f t="shared" si="318"/>
        <v>0.52559410697199338</v>
      </c>
      <c r="P1139" s="96">
        <f t="shared" si="319"/>
        <v>0.52559410697199338</v>
      </c>
      <c r="Q1139" s="96">
        <f t="shared" si="327"/>
        <v>0.53274004896248073</v>
      </c>
      <c r="R1139" s="96">
        <f t="shared" si="310"/>
        <v>4.1200859696956221E-2</v>
      </c>
      <c r="S1139" s="96">
        <f t="shared" si="320"/>
        <v>205.001902678422</v>
      </c>
      <c r="T1139" s="96">
        <f t="shared" si="321"/>
        <v>315.72352421019212</v>
      </c>
      <c r="U1139" s="96">
        <f t="shared" si="322"/>
        <v>414.89662647136504</v>
      </c>
      <c r="V1139" s="32">
        <f t="shared" si="323"/>
        <v>1000.0000000000015</v>
      </c>
      <c r="W1139" s="100">
        <f>IF(A1139=1,((cPH1_+cPHr+(cNES*L1139+(cNES+cOSEX)*G1139+(cNES+cEREX)*H1139+(cNES+cHOEX)*I1139+(cNES+cNES)*S1139+(cNES+cOSEX)*N1139+(cNES+cEREX)*O1139+(cNES+cHOEX)*P1139)))/(1+cDR)^(A$6:A$65537 + 0.5),(cPHr+(cNES*L1139+(cNES+cOSEX)*G1139+(cNES+cEREX)*H1139+(cNES+cHOEX)*I1139+(cNES+cNES)*S1139+(cNES+cOSEX)*N1139+(cNES+cEREX)*O1139+(cNES+cHOEX)*P1139))/(1+cDR)^(((cycle + 0.5)/('Life tables'!$I$2/2))))</f>
        <v>5154.5030188896235</v>
      </c>
      <c r="X1139" s="107">
        <f>((L1139+G1139+H1139+I1139+N1139+O1139+P1139+S1139)/('Life tables'!$I$2/2))/(1+oDR)^(((cycle + 0.5)/('Life tables'!$I$2/2)))</f>
        <v>5.4085131778343625</v>
      </c>
      <c r="Y1139" s="31">
        <f>((uNES*L1139+ uOCEX*G1139+uEREX*H1139+uHOEX*I1139+uNES*S1139+ uOCEX*N1139+uEREX*O1139+uHOEX*P1139)/('Life tables'!$I$2/2))/(1+oDR)^(((cycle + 0.5)/('Life tables'!$I$2/2)))</f>
        <v>3.5644976295254485</v>
      </c>
      <c r="Z1139" s="100">
        <f t="shared" si="311"/>
        <v>64923.469197385028</v>
      </c>
      <c r="AA1139" s="107">
        <f>((L1139+G1139+H1139+I1139+N1139+O1139+P1139+S1139)/('Life tables'!$I$2/2))</f>
        <v>10.332369289718994</v>
      </c>
      <c r="AB1139" s="31">
        <f>((uNES*L1139+ uOCEX*G1139+uEREX*H1139+uHOEX*I1139+uNES*S1139+ uOCEX*N1139+uEREX*O1139+uHOEX*P1139)/('Life tables'!$I$2/2))</f>
        <v>6.8095804946031357</v>
      </c>
    </row>
    <row r="1140" spans="1:28" x14ac:dyDescent="0.25">
      <c r="A1140" s="4">
        <v>1134</v>
      </c>
      <c r="C1140" s="105">
        <f>IF(male=0,VLOOKUP((($A$5:$A$1570/'Life tables'!$I$2)*2)+age,lifetable,13,1),IF(male=1,VLOOKUP((($A$5:$A$1570/'Life tables'!$I$2)*2)+age,lifetable,10,1),"error"))</f>
        <v>2.1164291354772713E-3</v>
      </c>
      <c r="F1140" s="96">
        <f t="shared" si="312"/>
        <v>41.386197619503832</v>
      </c>
      <c r="G1140" s="96">
        <f t="shared" si="324"/>
        <v>4.1573301674186105</v>
      </c>
      <c r="H1140" s="96">
        <f t="shared" si="313"/>
        <v>0.23742859707088873</v>
      </c>
      <c r="I1140" s="96">
        <f t="shared" si="314"/>
        <v>9.5135393390640449E-2</v>
      </c>
      <c r="J1140" s="96">
        <f t="shared" si="325"/>
        <v>9.7093497259484712E-2</v>
      </c>
      <c r="K1140" s="96">
        <f t="shared" si="315"/>
        <v>9.9411175285704048E-2</v>
      </c>
      <c r="L1140" s="96">
        <f t="shared" si="316"/>
        <v>36.699798789078507</v>
      </c>
      <c r="M1140" s="96">
        <f t="shared" si="317"/>
        <v>227.99365169894045</v>
      </c>
      <c r="N1140" s="96">
        <f t="shared" si="326"/>
        <v>21.956282635920807</v>
      </c>
      <c r="O1140" s="96">
        <f t="shared" si="318"/>
        <v>0.52409419063725526</v>
      </c>
      <c r="P1140" s="96">
        <f t="shared" si="319"/>
        <v>0.52409419063725526</v>
      </c>
      <c r="Q1140" s="96">
        <f t="shared" si="327"/>
        <v>0.53121973986652937</v>
      </c>
      <c r="R1140" s="96">
        <f t="shared" si="310"/>
        <v>4.1083282574905247E-2</v>
      </c>
      <c r="S1140" s="96">
        <f t="shared" si="320"/>
        <v>204.41687765930371</v>
      </c>
      <c r="T1140" s="96">
        <f t="shared" si="321"/>
        <v>316.35183744731813</v>
      </c>
      <c r="U1140" s="96">
        <f t="shared" si="322"/>
        <v>415.03712092922564</v>
      </c>
      <c r="V1140" s="32">
        <f t="shared" si="323"/>
        <v>1000.0000000000014</v>
      </c>
      <c r="W1140" s="100">
        <f>IF(A1140=1,((cPH1_+cPHr+(cNES*L1140+(cNES+cOSEX)*G1140+(cNES+cEREX)*H1140+(cNES+cHOEX)*I1140+(cNES+cNES)*S1140+(cNES+cOSEX)*N1140+(cNES+cEREX)*O1140+(cNES+cHOEX)*P1140)))/(1+cDR)^(A$6:A$65537 + 0.5),(cPHr+(cNES*L1140+(cNES+cOSEX)*G1140+(cNES+cEREX)*H1140+(cNES+cHOEX)*I1140+(cNES+cNES)*S1140+(cNES+cOSEX)*N1140+(cNES+cEREX)*O1140+(cNES+cHOEX)*P1140))/(1+cDR)^(((cycle + 0.5)/('Life tables'!$I$2/2))))</f>
        <v>5128.323733036038</v>
      </c>
      <c r="X1140" s="107">
        <f>((L1140+G1140+H1140+I1140+N1140+O1140+P1140+S1140)/('Life tables'!$I$2/2))/(1+oDR)^(((cycle + 0.5)/('Life tables'!$I$2/2)))</f>
        <v>5.3899983860320901</v>
      </c>
      <c r="Y1140" s="31">
        <f>((uNES*L1140+ uOCEX*G1140+uEREX*H1140+uHOEX*I1140+uNES*S1140+ uOCEX*N1140+uEREX*O1140+uHOEX*P1140)/('Life tables'!$I$2/2))/(1+oDR)^(((cycle + 0.5)/('Life tables'!$I$2/2)))</f>
        <v>3.5522953990228845</v>
      </c>
      <c r="Z1140" s="100">
        <f t="shared" si="311"/>
        <v>64738.254866044059</v>
      </c>
      <c r="AA1140" s="107">
        <f>((L1140+G1140+H1140+I1140+N1140+O1140+P1140+S1140)/('Life tables'!$I$2/2))</f>
        <v>10.302880799627857</v>
      </c>
      <c r="AB1140" s="31">
        <f>((uNES*L1140+ uOCEX*G1140+uEREX*H1140+uHOEX*I1140+uNES*S1140+ uOCEX*N1140+uEREX*O1140+uHOEX*P1140)/('Life tables'!$I$2/2))</f>
        <v>6.790146014893697</v>
      </c>
    </row>
    <row r="1141" spans="1:28" x14ac:dyDescent="0.25">
      <c r="A1141" s="4">
        <v>1135</v>
      </c>
      <c r="C1141" s="105">
        <f>IF(male=0,VLOOKUP((($A$5:$A$1570/'Life tables'!$I$2)*2)+age,lifetable,13,1),IF(male=1,VLOOKUP((($A$5:$A$1570/'Life tables'!$I$2)*2)+age,lifetable,10,1),"error"))</f>
        <v>2.1164291354772713E-3</v>
      </c>
      <c r="F1141" s="96">
        <f t="shared" si="312"/>
        <v>41.268030130546883</v>
      </c>
      <c r="G1141" s="96">
        <f t="shared" si="324"/>
        <v>4.1454599958419562</v>
      </c>
      <c r="H1141" s="96">
        <f t="shared" si="313"/>
        <v>0.23675068166101265</v>
      </c>
      <c r="I1141" s="96">
        <f t="shared" si="314"/>
        <v>9.486375909721588E-2</v>
      </c>
      <c r="J1141" s="96">
        <f t="shared" si="325"/>
        <v>9.6816272111364454E-2</v>
      </c>
      <c r="K1141" s="96">
        <f t="shared" si="315"/>
        <v>9.9127332612700556E-2</v>
      </c>
      <c r="L1141" s="96">
        <f t="shared" si="316"/>
        <v>36.595012089222635</v>
      </c>
      <c r="M1141" s="96">
        <f t="shared" si="317"/>
        <v>227.34301149291076</v>
      </c>
      <c r="N1141" s="96">
        <f t="shared" si="326"/>
        <v>21.893624574385193</v>
      </c>
      <c r="O1141" s="96">
        <f t="shared" si="318"/>
        <v>0.52259854920323201</v>
      </c>
      <c r="P1141" s="96">
        <f t="shared" si="319"/>
        <v>0.52259854920323201</v>
      </c>
      <c r="Q1141" s="96">
        <f t="shared" si="327"/>
        <v>0.52970376379255413</v>
      </c>
      <c r="R1141" s="96">
        <f t="shared" si="310"/>
        <v>4.0966040558560818E-2</v>
      </c>
      <c r="S1141" s="96">
        <f t="shared" si="320"/>
        <v>203.83352001576799</v>
      </c>
      <c r="T1141" s="96">
        <f t="shared" si="321"/>
        <v>316.97835748322206</v>
      </c>
      <c r="U1141" s="96">
        <f t="shared" si="322"/>
        <v>415.17721430239692</v>
      </c>
      <c r="V1141" s="32">
        <f t="shared" si="323"/>
        <v>1000.0000000000015</v>
      </c>
      <c r="W1141" s="100">
        <f>IF(A1141=1,((cPH1_+cPHr+(cNES*L1141+(cNES+cOSEX)*G1141+(cNES+cEREX)*H1141+(cNES+cHOEX)*I1141+(cNES+cNES)*S1141+(cNES+cOSEX)*N1141+(cNES+cEREX)*O1141+(cNES+cHOEX)*P1141)))/(1+cDR)^(A$6:A$65537 + 0.5),(cPHr+(cNES*L1141+(cNES+cOSEX)*G1141+(cNES+cEREX)*H1141+(cNES+cHOEX)*I1141+(cNES+cNES)*S1141+(cNES+cOSEX)*N1141+(cNES+cEREX)*O1141+(cNES+cHOEX)*P1141))/(1+cDR)^(((cycle + 0.5)/('Life tables'!$I$2/2))))</f>
        <v>5102.2774085469528</v>
      </c>
      <c r="X1141" s="107">
        <f>((L1141+G1141+H1141+I1141+N1141+O1141+P1141+S1141)/('Life tables'!$I$2/2))/(1+oDR)^(((cycle + 0.5)/('Life tables'!$I$2/2)))</f>
        <v>5.3715469776480118</v>
      </c>
      <c r="Y1141" s="31">
        <f>((uNES*L1141+ uOCEX*G1141+uEREX*H1141+uHOEX*I1141+uNES*S1141+ uOCEX*N1141+uEREX*O1141+uHOEX*P1141)/('Life tables'!$I$2/2))/(1+oDR)^(((cycle + 0.5)/('Life tables'!$I$2/2)))</f>
        <v>3.5401349414931369</v>
      </c>
      <c r="Z1141" s="100">
        <f t="shared" si="311"/>
        <v>64553.568903131985</v>
      </c>
      <c r="AA1141" s="107">
        <f>((L1141+G1141+H1141+I1141+N1141+O1141+P1141+S1141)/('Life tables'!$I$2/2))</f>
        <v>10.273476473858663</v>
      </c>
      <c r="AB1141" s="31">
        <f>((uNES*L1141+ uOCEX*G1141+uEREX*H1141+uHOEX*I1141+uNES*S1141+ uOCEX*N1141+uEREX*O1141+uHOEX*P1141)/('Life tables'!$I$2/2))</f>
        <v>6.7707670038174967</v>
      </c>
    </row>
    <row r="1142" spans="1:28" x14ac:dyDescent="0.25">
      <c r="A1142" s="4">
        <v>1136</v>
      </c>
      <c r="C1142" s="105">
        <f>IF(male=0,VLOOKUP((($A$5:$A$1570/'Life tables'!$I$2)*2)+age,lifetable,13,1),IF(male=1,VLOOKUP((($A$5:$A$1570/'Life tables'!$I$2)*2)+age,lifetable,10,1),"error"))</f>
        <v>2.1164291354772713E-3</v>
      </c>
      <c r="F1142" s="96">
        <f t="shared" si="312"/>
        <v>41.150202426080185</v>
      </c>
      <c r="G1142" s="96">
        <f t="shared" si="324"/>
        <v>4.1336239563284769</v>
      </c>
      <c r="H1142" s="96">
        <f t="shared" si="313"/>
        <v>0.23607471556176349</v>
      </c>
      <c r="I1142" s="96">
        <f t="shared" si="314"/>
        <v>9.4592905874124111E-2</v>
      </c>
      <c r="J1142" s="96">
        <f t="shared" si="325"/>
        <v>9.6539844109789885E-2</v>
      </c>
      <c r="K1142" s="96">
        <f t="shared" si="315"/>
        <v>9.884430611459262E-2</v>
      </c>
      <c r="L1142" s="96">
        <f t="shared" si="316"/>
        <v>36.490526698091436</v>
      </c>
      <c r="M1142" s="96">
        <f t="shared" si="317"/>
        <v>226.69422578830225</v>
      </c>
      <c r="N1142" s="96">
        <f t="shared" si="326"/>
        <v>21.831145105354452</v>
      </c>
      <c r="O1142" s="96">
        <f t="shared" si="318"/>
        <v>0.5211071707537881</v>
      </c>
      <c r="P1142" s="96">
        <f t="shared" si="319"/>
        <v>0.5211071707537881</v>
      </c>
      <c r="Q1142" s="96">
        <f t="shared" si="327"/>
        <v>0.52819210866240895</v>
      </c>
      <c r="R1142" s="96">
        <f t="shared" si="310"/>
        <v>4.0849132713827549E-2</v>
      </c>
      <c r="S1142" s="96">
        <f t="shared" si="320"/>
        <v>203.251825100064</v>
      </c>
      <c r="T1142" s="96">
        <f t="shared" si="321"/>
        <v>317.60308943599426</v>
      </c>
      <c r="U1142" s="96">
        <f t="shared" si="322"/>
        <v>415.31690774122535</v>
      </c>
      <c r="V1142" s="32">
        <f t="shared" si="323"/>
        <v>1000.0000000000014</v>
      </c>
      <c r="W1142" s="100">
        <f>IF(A1142=1,((cPH1_+cPHr+(cNES*L1142+(cNES+cOSEX)*G1142+(cNES+cEREX)*H1142+(cNES+cHOEX)*I1142+(cNES+cNES)*S1142+(cNES+cOSEX)*N1142+(cNES+cEREX)*O1142+(cNES+cHOEX)*P1142)))/(1+cDR)^(A$6:A$65537 + 0.5),(cPHr+(cNES*L1142+(cNES+cOSEX)*G1142+(cNES+cEREX)*H1142+(cNES+cHOEX)*I1142+(cNES+cNES)*S1142+(cNES+cOSEX)*N1142+(cNES+cEREX)*O1142+(cNES+cHOEX)*P1142))/(1+cDR)^(((cycle + 0.5)/('Life tables'!$I$2/2))))</f>
        <v>5076.3633709623573</v>
      </c>
      <c r="X1142" s="107">
        <f>((L1142+G1142+H1142+I1142+N1142+O1142+P1142+S1142)/('Life tables'!$I$2/2))/(1+oDR)^(((cycle + 0.5)/('Life tables'!$I$2/2)))</f>
        <v>5.3531587355814922</v>
      </c>
      <c r="Y1142" s="31">
        <f>((uNES*L1142+ uOCEX*G1142+uEREX*H1142+uHOEX*I1142+uNES*S1142+ uOCEX*N1142+uEREX*O1142+uHOEX*P1142)/('Life tables'!$I$2/2))/(1+oDR)^(((cycle + 0.5)/('Life tables'!$I$2/2)))</f>
        <v>3.5280161138587314</v>
      </c>
      <c r="Z1142" s="100">
        <f t="shared" si="311"/>
        <v>64369.409811901794</v>
      </c>
      <c r="AA1142" s="107">
        <f>((L1142+G1142+H1142+I1142+N1142+O1142+P1142+S1142)/('Life tables'!$I$2/2))</f>
        <v>10.244156071978422</v>
      </c>
      <c r="AB1142" s="31">
        <f>((uNES*L1142+ uOCEX*G1142+uEREX*H1142+uHOEX*I1142+uNES*S1142+ uOCEX*N1142+uEREX*O1142+uHOEX*P1142)/('Life tables'!$I$2/2))</f>
        <v>6.7514433029226675</v>
      </c>
    </row>
    <row r="1143" spans="1:28" x14ac:dyDescent="0.25">
      <c r="A1143" s="4">
        <v>1137</v>
      </c>
      <c r="C1143" s="105">
        <f>IF(male=0,VLOOKUP((($A$5:$A$1570/'Life tables'!$I$2)*2)+age,lifetable,13,1),IF(male=1,VLOOKUP((($A$5:$A$1570/'Life tables'!$I$2)*2)+age,lifetable,10,1),"error"))</f>
        <v>2.1164291354772713E-3</v>
      </c>
      <c r="F1143" s="96">
        <f t="shared" si="312"/>
        <v>41.032713412709789</v>
      </c>
      <c r="G1143" s="96">
        <f t="shared" si="324"/>
        <v>4.1218219390444633</v>
      </c>
      <c r="H1143" s="96">
        <f t="shared" si="313"/>
        <v>0.23540069250044629</v>
      </c>
      <c r="I1143" s="96">
        <f t="shared" si="314"/>
        <v>9.4322831207955621E-2</v>
      </c>
      <c r="J1143" s="96">
        <f t="shared" si="325"/>
        <v>9.6264210689619836E-2</v>
      </c>
      <c r="K1143" s="96">
        <f t="shared" si="315"/>
        <v>9.8562093165007594E-2</v>
      </c>
      <c r="L1143" s="96">
        <f t="shared" si="316"/>
        <v>36.386341646102295</v>
      </c>
      <c r="M1143" s="96">
        <f t="shared" si="317"/>
        <v>226.04728941007207</v>
      </c>
      <c r="N1143" s="96">
        <f t="shared" si="326"/>
        <v>21.768843730460745</v>
      </c>
      <c r="O1143" s="96">
        <f t="shared" si="318"/>
        <v>0.51962004339293488</v>
      </c>
      <c r="P1143" s="96">
        <f t="shared" si="319"/>
        <v>0.51962004339293488</v>
      </c>
      <c r="Q1143" s="96">
        <f t="shared" si="327"/>
        <v>0.52668476241836781</v>
      </c>
      <c r="R1143" s="96">
        <f t="shared" si="310"/>
        <v>4.0732558108189362E-2</v>
      </c>
      <c r="S1143" s="96">
        <f t="shared" si="320"/>
        <v>202.6717882722989</v>
      </c>
      <c r="T1143" s="96">
        <f t="shared" si="321"/>
        <v>318.22603840910227</v>
      </c>
      <c r="U1143" s="96">
        <f t="shared" si="322"/>
        <v>415.45620239249854</v>
      </c>
      <c r="V1143" s="32">
        <f t="shared" si="323"/>
        <v>1000.0000000000015</v>
      </c>
      <c r="W1143" s="100">
        <f>IF(A1143=1,((cPH1_+cPHr+(cNES*L1143+(cNES+cOSEX)*G1143+(cNES+cEREX)*H1143+(cNES+cHOEX)*I1143+(cNES+cNES)*S1143+(cNES+cOSEX)*N1143+(cNES+cEREX)*O1143+(cNES+cHOEX)*P1143)))/(1+cDR)^(A$6:A$65537 + 0.5),(cPHr+(cNES*L1143+(cNES+cOSEX)*G1143+(cNES+cEREX)*H1143+(cNES+cHOEX)*I1143+(cNES+cNES)*S1143+(cNES+cOSEX)*N1143+(cNES+cEREX)*O1143+(cNES+cHOEX)*P1143))/(1+cDR)^(((cycle + 0.5)/('Life tables'!$I$2/2))))</f>
        <v>5050.5809491993068</v>
      </c>
      <c r="X1143" s="107">
        <f>((L1143+G1143+H1143+I1143+N1143+O1143+P1143+S1143)/('Life tables'!$I$2/2))/(1+oDR)^(((cycle + 0.5)/('Life tables'!$I$2/2)))</f>
        <v>5.3348334434811315</v>
      </c>
      <c r="Y1143" s="31">
        <f>((uNES*L1143+ uOCEX*G1143+uEREX*H1143+uHOEX*I1143+uNES*S1143+ uOCEX*N1143+uEREX*O1143+uHOEX*P1143)/('Life tables'!$I$2/2))/(1+oDR)^(((cycle + 0.5)/('Life tables'!$I$2/2)))</f>
        <v>3.5159387735358196</v>
      </c>
      <c r="Z1143" s="100">
        <f t="shared" si="311"/>
        <v>64185.776099331895</v>
      </c>
      <c r="AA1143" s="107">
        <f>((L1143+G1143+H1143+I1143+N1143+O1143+P1143+S1143)/('Life tables'!$I$2/2))</f>
        <v>10.214919354251515</v>
      </c>
      <c r="AB1143" s="31">
        <f>((uNES*L1143+ uOCEX*G1143+uEREX*H1143+uHOEX*I1143+uNES*S1143+ uOCEX*N1143+uEREX*O1143+uHOEX*P1143)/('Life tables'!$I$2/2))</f>
        <v>6.732174754216655</v>
      </c>
    </row>
    <row r="1144" spans="1:28" x14ac:dyDescent="0.25">
      <c r="A1144" s="4">
        <v>1138</v>
      </c>
      <c r="C1144" s="105">
        <f>IF(male=0,VLOOKUP((($A$5:$A$1570/'Life tables'!$I$2)*2)+age,lifetable,13,1),IF(male=1,VLOOKUP((($A$5:$A$1570/'Life tables'!$I$2)*2)+age,lifetable,10,1),"error"))</f>
        <v>2.1164291354772713E-3</v>
      </c>
      <c r="F1144" s="96">
        <f t="shared" si="312"/>
        <v>40.9155620061902</v>
      </c>
      <c r="G1144" s="96">
        <f t="shared" si="324"/>
        <v>4.1100538350751856</v>
      </c>
      <c r="H1144" s="96">
        <f t="shared" si="313"/>
        <v>0.23472860625684996</v>
      </c>
      <c r="I1144" s="96">
        <f t="shared" si="314"/>
        <v>9.405353260633062E-2</v>
      </c>
      <c r="J1144" s="96">
        <f t="shared" si="325"/>
        <v>9.5989369307175595E-2</v>
      </c>
      <c r="K1144" s="96">
        <f t="shared" si="315"/>
        <v>9.8280691159547753E-2</v>
      </c>
      <c r="L1144" s="96">
        <f t="shared" si="316"/>
        <v>36.282455971785112</v>
      </c>
      <c r="M1144" s="96">
        <f t="shared" si="317"/>
        <v>225.40219719221045</v>
      </c>
      <c r="N1144" s="96">
        <f t="shared" si="326"/>
        <v>21.706719952206139</v>
      </c>
      <c r="O1144" s="96">
        <f t="shared" si="318"/>
        <v>0.51813715524544812</v>
      </c>
      <c r="P1144" s="96">
        <f t="shared" si="319"/>
        <v>0.51813715524544812</v>
      </c>
      <c r="Q1144" s="96">
        <f t="shared" si="327"/>
        <v>0.52518171302375194</v>
      </c>
      <c r="R1144" s="96">
        <f t="shared" si="310"/>
        <v>4.0616315810757864E-2</v>
      </c>
      <c r="S1144" s="96">
        <f t="shared" si="320"/>
        <v>202.09340490067891</v>
      </c>
      <c r="T1144" s="96">
        <f t="shared" si="321"/>
        <v>318.8472094914332</v>
      </c>
      <c r="U1144" s="96">
        <f t="shared" si="322"/>
        <v>415.59509939946884</v>
      </c>
      <c r="V1144" s="32">
        <f t="shared" si="323"/>
        <v>1000.0000000000015</v>
      </c>
      <c r="W1144" s="100">
        <f>IF(A1144=1,((cPH1_+cPHr+(cNES*L1144+(cNES+cOSEX)*G1144+(cNES+cEREX)*H1144+(cNES+cHOEX)*I1144+(cNES+cNES)*S1144+(cNES+cOSEX)*N1144+(cNES+cEREX)*O1144+(cNES+cHOEX)*P1144)))/(1+cDR)^(A$6:A$65537 + 0.5),(cPHr+(cNES*L1144+(cNES+cOSEX)*G1144+(cNES+cEREX)*H1144+(cNES+cHOEX)*I1144+(cNES+cNES)*S1144+(cNES+cOSEX)*N1144+(cNES+cEREX)*O1144+(cNES+cHOEX)*P1144))/(1+cDR)^(((cycle + 0.5)/('Life tables'!$I$2/2))))</f>
        <v>5024.9294755372639</v>
      </c>
      <c r="X1144" s="107">
        <f>((L1144+G1144+H1144+I1144+N1144+O1144+P1144+S1144)/('Life tables'!$I$2/2))/(1+oDR)^(((cycle + 0.5)/('Life tables'!$I$2/2)))</f>
        <v>5.3165708857419167</v>
      </c>
      <c r="Y1144" s="31">
        <f>((uNES*L1144+ uOCEX*G1144+uEREX*H1144+uHOEX*I1144+uNES*S1144+ uOCEX*N1144+uEREX*O1144+uHOEX*P1144)/('Life tables'!$I$2/2))/(1+oDR)^(((cycle + 0.5)/('Life tables'!$I$2/2)))</f>
        <v>3.5039027784322996</v>
      </c>
      <c r="Z1144" s="100">
        <f t="shared" si="311"/>
        <v>64002.666276141987</v>
      </c>
      <c r="AA1144" s="107">
        <f>((L1144+G1144+H1144+I1144+N1144+O1144+P1144+S1144)/('Life tables'!$I$2/2))</f>
        <v>10.185766081637173</v>
      </c>
      <c r="AB1144" s="31">
        <f>((uNES*L1144+ uOCEX*G1144+uEREX*H1144+uHOEX*I1144+uNES*S1144+ uOCEX*N1144+uEREX*O1144+uHOEX*P1144)/('Life tables'!$I$2/2))</f>
        <v>6.7129612001645507</v>
      </c>
    </row>
    <row r="1145" spans="1:28" x14ac:dyDescent="0.25">
      <c r="A1145" s="4">
        <v>1139</v>
      </c>
      <c r="C1145" s="105">
        <f>IF(male=0,VLOOKUP((($A$5:$A$1570/'Life tables'!$I$2)*2)+age,lifetable,13,1),IF(male=1,VLOOKUP((($A$5:$A$1570/'Life tables'!$I$2)*2)+age,lifetable,10,1),"error"))</f>
        <v>2.1164291354772713E-3</v>
      </c>
      <c r="F1145" s="96">
        <f t="shared" si="312"/>
        <v>40.798747131104392</v>
      </c>
      <c r="G1145" s="96">
        <f t="shared" si="324"/>
        <v>4.0983195363927516</v>
      </c>
      <c r="H1145" s="96">
        <f t="shared" si="313"/>
        <v>0.23405845066141145</v>
      </c>
      <c r="I1145" s="96">
        <f t="shared" si="314"/>
        <v>9.3785007597163572E-2</v>
      </c>
      <c r="J1145" s="96">
        <f t="shared" si="325"/>
        <v>9.571531743949048E-2</v>
      </c>
      <c r="K1145" s="96">
        <f t="shared" si="315"/>
        <v>9.8000097515021686E-2</v>
      </c>
      <c r="L1145" s="96">
        <f t="shared" si="316"/>
        <v>36.178868721498553</v>
      </c>
      <c r="M1145" s="96">
        <f t="shared" si="317"/>
        <v>224.75894397799502</v>
      </c>
      <c r="N1145" s="96">
        <f t="shared" si="326"/>
        <v>21.644773273987099</v>
      </c>
      <c r="O1145" s="96">
        <f t="shared" si="318"/>
        <v>0.51665849445745293</v>
      </c>
      <c r="P1145" s="96">
        <f t="shared" si="319"/>
        <v>0.51665849445745293</v>
      </c>
      <c r="Q1145" s="96">
        <f t="shared" si="327"/>
        <v>0.52368294846352159</v>
      </c>
      <c r="R1145" s="96">
        <f t="shared" si="310"/>
        <v>4.0500404892318237E-2</v>
      </c>
      <c r="S1145" s="96">
        <f t="shared" si="320"/>
        <v>201.51667036173717</v>
      </c>
      <c r="T1145" s="96">
        <f t="shared" si="321"/>
        <v>319.46660775733619</v>
      </c>
      <c r="U1145" s="96">
        <f t="shared" si="322"/>
        <v>415.73359990187618</v>
      </c>
      <c r="V1145" s="32">
        <f t="shared" si="323"/>
        <v>1000.0000000000014</v>
      </c>
      <c r="W1145" s="100">
        <f>IF(A1145=1,((cPH1_+cPHr+(cNES*L1145+(cNES+cOSEX)*G1145+(cNES+cEREX)*H1145+(cNES+cHOEX)*I1145+(cNES+cNES)*S1145+(cNES+cOSEX)*N1145+(cNES+cEREX)*O1145+(cNES+cHOEX)*P1145)))/(1+cDR)^(A$6:A$65537 + 0.5),(cPHr+(cNES*L1145+(cNES+cOSEX)*G1145+(cNES+cEREX)*H1145+(cNES+cHOEX)*I1145+(cNES+cNES)*S1145+(cNES+cOSEX)*N1145+(cNES+cEREX)*O1145+(cNES+cHOEX)*P1145))/(1+cDR)^(((cycle + 0.5)/('Life tables'!$I$2/2))))</f>
        <v>4999.4082856034138</v>
      </c>
      <c r="X1145" s="107">
        <f>((L1145+G1145+H1145+I1145+N1145+O1145+P1145+S1145)/('Life tables'!$I$2/2))/(1+oDR)^(((cycle + 0.5)/('Life tables'!$I$2/2)))</f>
        <v>5.2983708475023708</v>
      </c>
      <c r="Y1145" s="31">
        <f>((uNES*L1145+ uOCEX*G1145+uEREX*H1145+uHOEX*I1145+uNES*S1145+ uOCEX*N1145+uEREX*O1145+uHOEX*P1145)/('Life tables'!$I$2/2))/(1+oDR)^(((cycle + 0.5)/('Life tables'!$I$2/2)))</f>
        <v>3.4919079869459484</v>
      </c>
      <c r="Z1145" s="100">
        <f t="shared" si="311"/>
        <v>63820.078856807864</v>
      </c>
      <c r="AA1145" s="107">
        <f>((L1145+G1145+H1145+I1145+N1145+O1145+P1145+S1145)/('Life tables'!$I$2/2))</f>
        <v>10.156696015786965</v>
      </c>
      <c r="AB1145" s="31">
        <f>((uNES*L1145+ uOCEX*G1145+uEREX*H1145+uHOEX*I1145+uNES*S1145+ uOCEX*N1145+uEREX*O1145+uHOEX*P1145)/('Life tables'!$I$2/2))</f>
        <v>6.6938024836874588</v>
      </c>
    </row>
    <row r="1146" spans="1:28" x14ac:dyDescent="0.25">
      <c r="A1146" s="4">
        <v>1140</v>
      </c>
      <c r="C1146" s="105">
        <f>IF(male=0,VLOOKUP((($A$5:$A$1570/'Life tables'!$I$2)*2)+age,lifetable,13,1),IF(male=1,VLOOKUP((($A$5:$A$1570/'Life tables'!$I$2)*2)+age,lifetable,10,1),"error"))</f>
        <v>2.1164291354772713E-3</v>
      </c>
      <c r="F1146" s="96">
        <f t="shared" si="312"/>
        <v>40.682267720559111</v>
      </c>
      <c r="G1146" s="96">
        <f t="shared" si="324"/>
        <v>4.086618935825503</v>
      </c>
      <c r="H1146" s="96">
        <f t="shared" si="313"/>
        <v>0.23339021959346776</v>
      </c>
      <c r="I1146" s="96">
        <f t="shared" si="314"/>
        <v>9.3517253727962671E-2</v>
      </c>
      <c r="J1146" s="96">
        <f t="shared" si="325"/>
        <v>9.5442052583594769E-2</v>
      </c>
      <c r="K1146" s="96">
        <f t="shared" si="315"/>
        <v>9.7720309668712368E-2</v>
      </c>
      <c r="L1146" s="96">
        <f t="shared" si="316"/>
        <v>36.075578949159869</v>
      </c>
      <c r="M1146" s="96">
        <f t="shared" si="317"/>
        <v>224.11752462022994</v>
      </c>
      <c r="N1146" s="96">
        <f t="shared" si="326"/>
        <v>21.58300320011751</v>
      </c>
      <c r="O1146" s="96">
        <f t="shared" si="318"/>
        <v>0.51518404919697336</v>
      </c>
      <c r="P1146" s="96">
        <f t="shared" si="319"/>
        <v>0.51518404919697336</v>
      </c>
      <c r="Q1146" s="96">
        <f t="shared" si="327"/>
        <v>0.52218845674483438</v>
      </c>
      <c r="R1146" s="96">
        <f t="shared" si="310"/>
        <v>4.0384824425372279E-2</v>
      </c>
      <c r="S1146" s="96">
        <f t="shared" si="320"/>
        <v>200.94158004054827</v>
      </c>
      <c r="T1146" s="96">
        <f t="shared" si="321"/>
        <v>320.08423826666461</v>
      </c>
      <c r="U1146" s="96">
        <f t="shared" si="322"/>
        <v>415.87170503597025</v>
      </c>
      <c r="V1146" s="32">
        <f t="shared" si="323"/>
        <v>1000.0000000000014</v>
      </c>
      <c r="W1146" s="100">
        <f>IF(A1146=1,((cPH1_+cPHr+(cNES*L1146+(cNES+cOSEX)*G1146+(cNES+cEREX)*H1146+(cNES+cHOEX)*I1146+(cNES+cNES)*S1146+(cNES+cOSEX)*N1146+(cNES+cEREX)*O1146+(cNES+cHOEX)*P1146)))/(1+cDR)^(A$6:A$65537 + 0.5),(cPHr+(cNES*L1146+(cNES+cOSEX)*G1146+(cNES+cEREX)*H1146+(cNES+cHOEX)*I1146+(cNES+cNES)*S1146+(cNES+cOSEX)*N1146+(cNES+cEREX)*O1146+(cNES+cHOEX)*P1146))/(1+cDR)^(((cycle + 0.5)/('Life tables'!$I$2/2))))</f>
        <v>4974.016718357886</v>
      </c>
      <c r="X1146" s="107">
        <f>((L1146+G1146+H1146+I1146+N1146+O1146+P1146+S1146)/('Life tables'!$I$2/2))/(1+oDR)^(((cycle + 0.5)/('Life tables'!$I$2/2)))</f>
        <v>5.2802331146417512</v>
      </c>
      <c r="Y1146" s="31">
        <f>((uNES*L1146+ uOCEX*G1146+uEREX*H1146+uHOEX*I1146+uNES*S1146+ uOCEX*N1146+uEREX*O1146+uHOEX*P1146)/('Life tables'!$I$2/2))/(1+oDR)^(((cycle + 0.5)/('Life tables'!$I$2/2)))</f>
        <v>3.4799542579625848</v>
      </c>
      <c r="Z1146" s="100">
        <f t="shared" si="311"/>
        <v>63638.012359574728</v>
      </c>
      <c r="AA1146" s="107">
        <f>((L1146+G1146+H1146+I1146+N1146+O1146+P1146+S1146)/('Life tables'!$I$2/2))</f>
        <v>10.127708919042346</v>
      </c>
      <c r="AB1146" s="31">
        <f>((uNES*L1146+ uOCEX*G1146+uEREX*H1146+uHOEX*I1146+uNES*S1146+ uOCEX*N1146+uEREX*O1146+uHOEX*P1146)/('Life tables'!$I$2/2))</f>
        <v>6.6746984481608944</v>
      </c>
    </row>
    <row r="1147" spans="1:28" x14ac:dyDescent="0.25">
      <c r="A1147" s="4">
        <v>1141</v>
      </c>
      <c r="C1147" s="105">
        <f>IF(male=0,VLOOKUP((($A$5:$A$1570/'Life tables'!$I$2)*2)+age,lifetable,13,1),IF(male=1,VLOOKUP((($A$5:$A$1570/'Life tables'!$I$2)*2)+age,lifetable,10,1),"error"))</f>
        <v>2.1164291354772713E-3</v>
      </c>
      <c r="F1147" s="96">
        <f t="shared" si="312"/>
        <v>40.566122715894643</v>
      </c>
      <c r="G1147" s="96">
        <f t="shared" si="324"/>
        <v>4.074951927028855</v>
      </c>
      <c r="H1147" s="96">
        <f t="shared" si="313"/>
        <v>0.23272390697959089</v>
      </c>
      <c r="I1147" s="96">
        <f t="shared" si="314"/>
        <v>9.3250268565162775E-2</v>
      </c>
      <c r="J1147" s="96">
        <f t="shared" si="325"/>
        <v>9.5169572255835014E-2</v>
      </c>
      <c r="K1147" s="96">
        <f t="shared" si="315"/>
        <v>9.7441325077680094E-2</v>
      </c>
      <c r="L1147" s="96">
        <f t="shared" si="316"/>
        <v>35.97258571598752</v>
      </c>
      <c r="M1147" s="96">
        <f t="shared" si="317"/>
        <v>223.47793398147184</v>
      </c>
      <c r="N1147" s="96">
        <f t="shared" si="326"/>
        <v>21.521409235850445</v>
      </c>
      <c r="O1147" s="96">
        <f t="shared" si="318"/>
        <v>0.51371380765445118</v>
      </c>
      <c r="P1147" s="96">
        <f t="shared" si="319"/>
        <v>0.51371380765445118</v>
      </c>
      <c r="Q1147" s="96">
        <f t="shared" si="327"/>
        <v>0.52069822589757042</v>
      </c>
      <c r="R1147" s="96">
        <f t="shared" si="310"/>
        <v>4.0269573484179137E-2</v>
      </c>
      <c r="S1147" s="96">
        <f t="shared" si="320"/>
        <v>200.36812933093074</v>
      </c>
      <c r="T1147" s="96">
        <f t="shared" si="321"/>
        <v>320.70010606481804</v>
      </c>
      <c r="U1147" s="96">
        <f t="shared" si="322"/>
        <v>416.00941593453211</v>
      </c>
      <c r="V1147" s="32">
        <f t="shared" si="323"/>
        <v>1000.0000000000014</v>
      </c>
      <c r="W1147" s="100">
        <f>IF(A1147=1,((cPH1_+cPHr+(cNES*L1147+(cNES+cOSEX)*G1147+(cNES+cEREX)*H1147+(cNES+cHOEX)*I1147+(cNES+cNES)*S1147+(cNES+cOSEX)*N1147+(cNES+cEREX)*O1147+(cNES+cHOEX)*P1147)))/(1+cDR)^(A$6:A$65537 + 0.5),(cPHr+(cNES*L1147+(cNES+cOSEX)*G1147+(cNES+cEREX)*H1147+(cNES+cHOEX)*I1147+(cNES+cNES)*S1147+(cNES+cOSEX)*N1147+(cNES+cEREX)*O1147+(cNES+cHOEX)*P1147))/(1+cDR)^(((cycle + 0.5)/('Life tables'!$I$2/2))))</f>
        <v>4948.7541160789779</v>
      </c>
      <c r="X1147" s="107">
        <f>((L1147+G1147+H1147+I1147+N1147+O1147+P1147+S1147)/('Life tables'!$I$2/2))/(1+oDR)^(((cycle + 0.5)/('Life tables'!$I$2/2)))</f>
        <v>5.2621574737772416</v>
      </c>
      <c r="Y1147" s="31">
        <f>((uNES*L1147+ uOCEX*G1147+uEREX*H1147+uHOEX*I1147+uNES*S1147+ uOCEX*N1147+uEREX*O1147+uHOEX*P1147)/('Life tables'!$I$2/2))/(1+oDR)^(((cycle + 0.5)/('Life tables'!$I$2/2)))</f>
        <v>3.4680414508542219</v>
      </c>
      <c r="Z1147" s="100">
        <f t="shared" si="311"/>
        <v>63456.465306469312</v>
      </c>
      <c r="AA1147" s="107">
        <f>((L1147+G1147+H1147+I1147+N1147+O1147+P1147+S1147)/('Life tables'!$I$2/2))</f>
        <v>10.098804554432194</v>
      </c>
      <c r="AB1147" s="31">
        <f>((uNES*L1147+ uOCEX*G1147+uEREX*H1147+uHOEX*I1147+uNES*S1147+ uOCEX*N1147+uEREX*O1147+uHOEX*P1147)/('Life tables'!$I$2/2))</f>
        <v>6.655648937413166</v>
      </c>
    </row>
    <row r="1148" spans="1:28" x14ac:dyDescent="0.25">
      <c r="A1148" s="4">
        <v>1142</v>
      </c>
      <c r="C1148" s="105">
        <f>IF(male=0,VLOOKUP((($A$5:$A$1570/'Life tables'!$I$2)*2)+age,lifetable,13,1),IF(male=1,VLOOKUP((($A$5:$A$1570/'Life tables'!$I$2)*2)+age,lifetable,10,1),"error"))</f>
        <v>2.1164291354772713E-3</v>
      </c>
      <c r="F1148" s="96">
        <f t="shared" si="312"/>
        <v>40.450311066408403</v>
      </c>
      <c r="G1148" s="96">
        <f t="shared" si="324"/>
        <v>4.0633184044575339</v>
      </c>
      <c r="H1148" s="96">
        <f t="shared" si="313"/>
        <v>0.23205950679200213</v>
      </c>
      <c r="I1148" s="96">
        <f t="shared" si="314"/>
        <v>9.2984049693489959E-2</v>
      </c>
      <c r="J1148" s="96">
        <f t="shared" si="325"/>
        <v>9.4897873991225443E-2</v>
      </c>
      <c r="K1148" s="96">
        <f t="shared" si="315"/>
        <v>9.7163141218098437E-2</v>
      </c>
      <c r="L1148" s="96">
        <f t="shared" si="316"/>
        <v>35.869888090256055</v>
      </c>
      <c r="M1148" s="96">
        <f t="shared" si="317"/>
        <v>222.84016693424283</v>
      </c>
      <c r="N1148" s="96">
        <f t="shared" si="326"/>
        <v>21.459990887398675</v>
      </c>
      <c r="O1148" s="96">
        <f t="shared" si="318"/>
        <v>0.51224775804323674</v>
      </c>
      <c r="P1148" s="96">
        <f t="shared" si="319"/>
        <v>0.51224775804323674</v>
      </c>
      <c r="Q1148" s="96">
        <f t="shared" si="327"/>
        <v>0.5192122439748289</v>
      </c>
      <c r="R1148" s="96">
        <f t="shared" si="310"/>
        <v>4.0154651144793697E-2</v>
      </c>
      <c r="S1148" s="96">
        <f t="shared" si="320"/>
        <v>199.79631363563806</v>
      </c>
      <c r="T1148" s="96">
        <f t="shared" si="321"/>
        <v>321.31421618278409</v>
      </c>
      <c r="U1148" s="96">
        <f t="shared" si="322"/>
        <v>416.14673372689498</v>
      </c>
      <c r="V1148" s="32">
        <f t="shared" si="323"/>
        <v>1000.0000000000014</v>
      </c>
      <c r="W1148" s="100">
        <f>IF(A1148=1,((cPH1_+cPHr+(cNES*L1148+(cNES+cOSEX)*G1148+(cNES+cEREX)*H1148+(cNES+cHOEX)*I1148+(cNES+cNES)*S1148+(cNES+cOSEX)*N1148+(cNES+cEREX)*O1148+(cNES+cHOEX)*P1148)))/(1+cDR)^(A$6:A$65537 + 0.5),(cPHr+(cNES*L1148+(cNES+cOSEX)*G1148+(cNES+cEREX)*H1148+(cNES+cHOEX)*I1148+(cNES+cNES)*S1148+(cNES+cOSEX)*N1148+(cNES+cEREX)*O1148+(cNES+cHOEX)*P1148))/(1+cDR)^(((cycle + 0.5)/('Life tables'!$I$2/2))))</f>
        <v>4923.6198243483268</v>
      </c>
      <c r="X1148" s="107">
        <f>((L1148+G1148+H1148+I1148+N1148+O1148+P1148+S1148)/('Life tables'!$I$2/2))/(1+oDR)^(((cycle + 0.5)/('Life tables'!$I$2/2)))</f>
        <v>5.2441437122612022</v>
      </c>
      <c r="Y1148" s="31">
        <f>((uNES*L1148+ uOCEX*G1148+uEREX*H1148+uHOEX*I1148+uNES*S1148+ uOCEX*N1148+uEREX*O1148+uHOEX*P1148)/('Life tables'!$I$2/2))/(1+oDR)^(((cycle + 0.5)/('Life tables'!$I$2/2)))</f>
        <v>3.4561694254772637</v>
      </c>
      <c r="Z1148" s="100">
        <f t="shared" si="311"/>
        <v>63275.43622331103</v>
      </c>
      <c r="AA1148" s="107">
        <f>((L1148+G1148+H1148+I1148+N1148+O1148+P1148+S1148)/('Life tables'!$I$2/2))</f>
        <v>10.069982685670428</v>
      </c>
      <c r="AB1148" s="31">
        <f>((uNES*L1148+ uOCEX*G1148+uEREX*H1148+uHOEX*I1148+uNES*S1148+ uOCEX*N1148+uEREX*O1148+uHOEX*P1148)/('Life tables'!$I$2/2))</f>
        <v>6.636653795723829</v>
      </c>
    </row>
    <row r="1149" spans="1:28" x14ac:dyDescent="0.25">
      <c r="A1149" s="4">
        <v>1143</v>
      </c>
      <c r="C1149" s="105">
        <f>IF(male=0,VLOOKUP((($A$5:$A$1570/'Life tables'!$I$2)*2)+age,lifetable,13,1),IF(male=1,VLOOKUP((($A$5:$A$1570/'Life tables'!$I$2)*2)+age,lifetable,10,1),"error"))</f>
        <v>2.1164291354772713E-3</v>
      </c>
      <c r="F1149" s="96">
        <f t="shared" si="312"/>
        <v>40.33483172909159</v>
      </c>
      <c r="G1149" s="96">
        <f t="shared" si="324"/>
        <v>4.0517182633391231</v>
      </c>
      <c r="H1149" s="96">
        <f t="shared" si="313"/>
        <v>0.23139701304706128</v>
      </c>
      <c r="I1149" s="96">
        <f t="shared" si="314"/>
        <v>9.2718594715356178E-2</v>
      </c>
      <c r="J1149" s="96">
        <f t="shared" si="325"/>
        <v>9.4626955342830138E-2</v>
      </c>
      <c r="K1149" s="96">
        <f t="shared" si="315"/>
        <v>9.6885755584621716E-2</v>
      </c>
      <c r="L1149" s="96">
        <f t="shared" si="316"/>
        <v>35.767485147062594</v>
      </c>
      <c r="M1149" s="96">
        <f t="shared" si="317"/>
        <v>222.20421836123069</v>
      </c>
      <c r="N1149" s="96">
        <f t="shared" si="326"/>
        <v>21.398747661953948</v>
      </c>
      <c r="O1149" s="96">
        <f t="shared" si="318"/>
        <v>0.51078588860004792</v>
      </c>
      <c r="P1149" s="96">
        <f t="shared" si="319"/>
        <v>0.51078588860004792</v>
      </c>
      <c r="Q1149" s="96">
        <f t="shared" si="327"/>
        <v>0.51773049905339519</v>
      </c>
      <c r="R1149" s="96">
        <f t="shared" si="310"/>
        <v>4.0040056485102622E-2</v>
      </c>
      <c r="S1149" s="96">
        <f t="shared" si="320"/>
        <v>199.22612836653815</v>
      </c>
      <c r="T1149" s="96">
        <f t="shared" si="321"/>
        <v>321.9265736371803</v>
      </c>
      <c r="U1149" s="96">
        <f t="shared" si="322"/>
        <v>416.28365953896468</v>
      </c>
      <c r="V1149" s="32">
        <f t="shared" si="323"/>
        <v>1000.0000000000014</v>
      </c>
      <c r="W1149" s="100">
        <f>IF(A1149=1,((cPH1_+cPHr+(cNES*L1149+(cNES+cOSEX)*G1149+(cNES+cEREX)*H1149+(cNES+cHOEX)*I1149+(cNES+cNES)*S1149+(cNES+cOSEX)*N1149+(cNES+cEREX)*O1149+(cNES+cHOEX)*P1149)))/(1+cDR)^(A$6:A$65537 + 0.5),(cPHr+(cNES*L1149+(cNES+cOSEX)*G1149+(cNES+cEREX)*H1149+(cNES+cHOEX)*I1149+(cNES+cNES)*S1149+(cNES+cOSEX)*N1149+(cNES+cEREX)*O1149+(cNES+cHOEX)*P1149))/(1+cDR)^(((cycle + 0.5)/('Life tables'!$I$2/2))))</f>
        <v>4898.6131920360485</v>
      </c>
      <c r="X1149" s="107">
        <f>((L1149+G1149+H1149+I1149+N1149+O1149+P1149+S1149)/('Life tables'!$I$2/2))/(1+oDR)^(((cycle + 0.5)/('Life tables'!$I$2/2)))</f>
        <v>5.2261916181783992</v>
      </c>
      <c r="Y1149" s="31">
        <f>((uNES*L1149+ uOCEX*G1149+uEREX*H1149+uHOEX*I1149+uNES*S1149+ uOCEX*N1149+uEREX*O1149+uHOEX*P1149)/('Life tables'!$I$2/2))/(1+oDR)^(((cycle + 0.5)/('Life tables'!$I$2/2)))</f>
        <v>3.4443380421706871</v>
      </c>
      <c r="Z1149" s="100">
        <f t="shared" si="311"/>
        <v>63094.923639721746</v>
      </c>
      <c r="AA1149" s="107">
        <f>((L1149+G1149+H1149+I1149+N1149+O1149+P1149+S1149)/('Life tables'!$I$2/2))</f>
        <v>10.041243077153604</v>
      </c>
      <c r="AB1149" s="31">
        <f>((uNES*L1149+ uOCEX*G1149+uEREX*H1149+uHOEX*I1149+uNES*S1149+ uOCEX*N1149+uEREX*O1149+uHOEX*P1149)/('Life tables'!$I$2/2))</f>
        <v>6.6177128678221022</v>
      </c>
    </row>
    <row r="1150" spans="1:28" x14ac:dyDescent="0.25">
      <c r="A1150" s="4">
        <v>1144</v>
      </c>
      <c r="C1150" s="105">
        <f>IF(male=0,VLOOKUP((($A$5:$A$1570/'Life tables'!$I$2)*2)+age,lifetable,13,1),IF(male=1,VLOOKUP((($A$5:$A$1570/'Life tables'!$I$2)*2)+age,lifetable,10,1),"error"))</f>
        <v>2.1164291354772713E-3</v>
      </c>
      <c r="F1150" s="96">
        <f t="shared" si="312"/>
        <v>40.219683668378352</v>
      </c>
      <c r="G1150" s="96">
        <f t="shared" si="324"/>
        <v>4.0401513996488649</v>
      </c>
      <c r="H1150" s="96">
        <f t="shared" si="313"/>
        <v>0.23073641980382761</v>
      </c>
      <c r="I1150" s="96">
        <f t="shared" si="314"/>
        <v>9.2453901250282675E-2</v>
      </c>
      <c r="J1150" s="96">
        <f t="shared" si="325"/>
        <v>9.4356813881174617E-2</v>
      </c>
      <c r="K1150" s="96">
        <f t="shared" si="315"/>
        <v>9.660916568978252E-2</v>
      </c>
      <c r="L1150" s="96">
        <f t="shared" si="316"/>
        <v>35.665375968104421</v>
      </c>
      <c r="M1150" s="96">
        <f t="shared" si="317"/>
        <v>221.57008315547799</v>
      </c>
      <c r="N1150" s="96">
        <f t="shared" si="326"/>
        <v>21.337679067705196</v>
      </c>
      <c r="O1150" s="96">
        <f t="shared" si="318"/>
        <v>0.50932818758540566</v>
      </c>
      <c r="P1150" s="96">
        <f t="shared" si="319"/>
        <v>0.50932818758540566</v>
      </c>
      <c r="Q1150" s="96">
        <f t="shared" si="327"/>
        <v>0.51625297923418123</v>
      </c>
      <c r="R1150" s="96">
        <f t="shared" si="310"/>
        <v>3.9925788584858471E-2</v>
      </c>
      <c r="S1150" s="96">
        <f t="shared" si="320"/>
        <v>198.65756894478295</v>
      </c>
      <c r="T1150" s="96">
        <f t="shared" si="321"/>
        <v>322.53718343029567</v>
      </c>
      <c r="U1150" s="96">
        <f t="shared" si="322"/>
        <v>416.42019449323931</v>
      </c>
      <c r="V1150" s="32">
        <f t="shared" si="323"/>
        <v>1000.0000000000014</v>
      </c>
      <c r="W1150" s="100">
        <f>IF(A1150=1,((cPH1_+cPHr+(cNES*L1150+(cNES+cOSEX)*G1150+(cNES+cEREX)*H1150+(cNES+cHOEX)*I1150+(cNES+cNES)*S1150+(cNES+cOSEX)*N1150+(cNES+cEREX)*O1150+(cNES+cHOEX)*P1150)))/(1+cDR)^(A$6:A$65537 + 0.5),(cPHr+(cNES*L1150+(cNES+cOSEX)*G1150+(cNES+cEREX)*H1150+(cNES+cHOEX)*I1150+(cNES+cNES)*S1150+(cNES+cOSEX)*N1150+(cNES+cEREX)*O1150+(cNES+cHOEX)*P1150))/(1+cDR)^(((cycle + 0.5)/('Life tables'!$I$2/2))))</f>
        <v>4873.7335712858694</v>
      </c>
      <c r="X1150" s="107">
        <f>((L1150+G1150+H1150+I1150+N1150+O1150+P1150+S1150)/('Life tables'!$I$2/2))/(1+oDR)^(((cycle + 0.5)/('Life tables'!$I$2/2)))</f>
        <v>5.2083009803432949</v>
      </c>
      <c r="Y1150" s="31">
        <f>((uNES*L1150+ uOCEX*G1150+uEREX*H1150+uHOEX*I1150+uNES*S1150+ uOCEX*N1150+uEREX*O1150+uHOEX*P1150)/('Life tables'!$I$2/2))/(1+oDR)^(((cycle + 0.5)/('Life tables'!$I$2/2)))</f>
        <v>3.4325471617542567</v>
      </c>
      <c r="Z1150" s="100">
        <f t="shared" si="311"/>
        <v>62914.926089134693</v>
      </c>
      <c r="AA1150" s="107">
        <f>((L1150+G1150+H1150+I1150+N1150+O1150+P1150+S1150)/('Life tables'!$I$2/2))</f>
        <v>10.012585493958577</v>
      </c>
      <c r="AB1150" s="31">
        <f>((uNES*L1150+ uOCEX*G1150+uEREX*H1150+uHOEX*I1150+uNES*S1150+ uOCEX*N1150+uEREX*O1150+uHOEX*P1150)/('Life tables'!$I$2/2))</f>
        <v>6.598825998885343</v>
      </c>
    </row>
    <row r="1151" spans="1:28" x14ac:dyDescent="0.25">
      <c r="A1151" s="4">
        <v>1145</v>
      </c>
      <c r="C1151" s="105">
        <f>IF(male=0,VLOOKUP((($A$5:$A$1570/'Life tables'!$I$2)*2)+age,lifetable,13,1),IF(male=1,VLOOKUP((($A$5:$A$1570/'Life tables'!$I$2)*2)+age,lifetable,10,1),"error"))</f>
        <v>2.1164291354772713E-3</v>
      </c>
      <c r="F1151" s="96">
        <f t="shared" si="312"/>
        <v>40.104865855906851</v>
      </c>
      <c r="G1151" s="96">
        <f t="shared" si="324"/>
        <v>4.0286177100856602</v>
      </c>
      <c r="H1151" s="96">
        <f t="shared" si="313"/>
        <v>0.23007772116268912</v>
      </c>
      <c r="I1151" s="96">
        <f t="shared" si="314"/>
        <v>9.218996693435072E-2</v>
      </c>
      <c r="J1151" s="96">
        <f t="shared" si="325"/>
        <v>9.4087447193685364E-2</v>
      </c>
      <c r="K1151" s="96">
        <f t="shared" si="315"/>
        <v>9.6333369063417731E-2</v>
      </c>
      <c r="L1151" s="96">
        <f t="shared" si="316"/>
        <v>35.563559641467052</v>
      </c>
      <c r="M1151" s="96">
        <f t="shared" si="317"/>
        <v>220.93775622055949</v>
      </c>
      <c r="N1151" s="96">
        <f t="shared" si="326"/>
        <v>21.276784613855625</v>
      </c>
      <c r="O1151" s="96">
        <f t="shared" si="318"/>
        <v>0.5078746432840413</v>
      </c>
      <c r="P1151" s="96">
        <f t="shared" si="319"/>
        <v>0.5078746432840413</v>
      </c>
      <c r="Q1151" s="96">
        <f t="shared" si="327"/>
        <v>0.51477967264263846</v>
      </c>
      <c r="R1151" s="96">
        <f t="shared" si="310"/>
        <v>3.9811846525711653E-2</v>
      </c>
      <c r="S1151" s="96">
        <f t="shared" si="320"/>
        <v>198.09063080096743</v>
      </c>
      <c r="T1151" s="96">
        <f t="shared" si="321"/>
        <v>323.14605055013197</v>
      </c>
      <c r="U1151" s="96">
        <f t="shared" si="322"/>
        <v>416.55633970882843</v>
      </c>
      <c r="V1151" s="32">
        <f t="shared" si="323"/>
        <v>1000.0000000000013</v>
      </c>
      <c r="W1151" s="100">
        <f>IF(A1151=1,((cPH1_+cPHr+(cNES*L1151+(cNES+cOSEX)*G1151+(cNES+cEREX)*H1151+(cNES+cHOEX)*I1151+(cNES+cNES)*S1151+(cNES+cOSEX)*N1151+(cNES+cEREX)*O1151+(cNES+cHOEX)*P1151)))/(1+cDR)^(A$6:A$65537 + 0.5),(cPHr+(cNES*L1151+(cNES+cOSEX)*G1151+(cNES+cEREX)*H1151+(cNES+cHOEX)*I1151+(cNES+cNES)*S1151+(cNES+cOSEX)*N1151+(cNES+cEREX)*O1151+(cNES+cHOEX)*P1151))/(1+cDR)^(((cycle + 0.5)/('Life tables'!$I$2/2))))</f>
        <v>4848.9803175002253</v>
      </c>
      <c r="X1151" s="107">
        <f>((L1151+G1151+H1151+I1151+N1151+O1151+P1151+S1151)/('Life tables'!$I$2/2))/(1+oDR)^(((cycle + 0.5)/('Life tables'!$I$2/2)))</f>
        <v>5.1904715882973296</v>
      </c>
      <c r="Y1151" s="31">
        <f>((uNES*L1151+ uOCEX*G1151+uEREX*H1151+uHOEX*I1151+uNES*S1151+ uOCEX*N1151+uEREX*O1151+uHOEX*P1151)/('Life tables'!$I$2/2))/(1+oDR)^(((cycle + 0.5)/('Life tables'!$I$2/2)))</f>
        <v>3.4207966455267469</v>
      </c>
      <c r="Z1151" s="100">
        <f t="shared" si="311"/>
        <v>62735.442108802439</v>
      </c>
      <c r="AA1151" s="107">
        <f>((L1151+G1151+H1151+I1151+N1151+O1151+P1151+S1151)/('Life tables'!$I$2/2))</f>
        <v>9.9840097018401703</v>
      </c>
      <c r="AB1151" s="31">
        <f>((uNES*L1151+ uOCEX*G1151+uEREX*H1151+uHOEX*I1151+uNES*S1151+ uOCEX*N1151+uEREX*O1151+uHOEX*P1151)/('Life tables'!$I$2/2))</f>
        <v>6.5799930345375239</v>
      </c>
    </row>
    <row r="1152" spans="1:28" x14ac:dyDescent="0.25">
      <c r="A1152" s="4">
        <v>1146</v>
      </c>
      <c r="C1152" s="105">
        <f>IF(male=0,VLOOKUP((($A$5:$A$1570/'Life tables'!$I$2)*2)+age,lifetable,13,1),IF(male=1,VLOOKUP((($A$5:$A$1570/'Life tables'!$I$2)*2)+age,lifetable,10,1),"error"))</f>
        <v>2.1164291354772713E-3</v>
      </c>
      <c r="F1152" s="96">
        <f t="shared" si="312"/>
        <v>39.990377270291603</v>
      </c>
      <c r="G1152" s="96">
        <f t="shared" si="324"/>
        <v>4.0171170920492001</v>
      </c>
      <c r="H1152" s="96">
        <f t="shared" si="313"/>
        <v>0.22942091126405642</v>
      </c>
      <c r="I1152" s="96">
        <f t="shared" si="314"/>
        <v>9.1926789419678245E-2</v>
      </c>
      <c r="J1152" s="96">
        <f t="shared" si="325"/>
        <v>9.3818852884155521E-2</v>
      </c>
      <c r="K1152" s="96">
        <f t="shared" si="315"/>
        <v>9.6058363252121692E-2</v>
      </c>
      <c r="L1152" s="96">
        <f t="shared" si="316"/>
        <v>35.462035261422393</v>
      </c>
      <c r="M1152" s="96">
        <f t="shared" si="317"/>
        <v>220.30723247074931</v>
      </c>
      <c r="N1152" s="96">
        <f t="shared" si="326"/>
        <v>21.216063810638818</v>
      </c>
      <c r="O1152" s="96">
        <f t="shared" si="318"/>
        <v>0.50642524400528111</v>
      </c>
      <c r="P1152" s="96">
        <f t="shared" si="319"/>
        <v>0.50642524400528111</v>
      </c>
      <c r="Q1152" s="96">
        <f t="shared" si="327"/>
        <v>0.51331056742914705</v>
      </c>
      <c r="R1152" s="96">
        <f t="shared" si="310"/>
        <v>3.9698229391240528E-2</v>
      </c>
      <c r="S1152" s="96">
        <f t="shared" si="320"/>
        <v>197.52530937527953</v>
      </c>
      <c r="T1152" s="96">
        <f t="shared" si="321"/>
        <v>323.75317997044527</v>
      </c>
      <c r="U1152" s="96">
        <f t="shared" si="322"/>
        <v>416.69209630147179</v>
      </c>
      <c r="V1152" s="32">
        <f t="shared" si="323"/>
        <v>1000.0000000000014</v>
      </c>
      <c r="W1152" s="100">
        <f>IF(A1152=1,((cPH1_+cPHr+(cNES*L1152+(cNES+cOSEX)*G1152+(cNES+cEREX)*H1152+(cNES+cHOEX)*I1152+(cNES+cNES)*S1152+(cNES+cOSEX)*N1152+(cNES+cEREX)*O1152+(cNES+cHOEX)*P1152)))/(1+cDR)^(A$6:A$65537 + 0.5),(cPHr+(cNES*L1152+(cNES+cOSEX)*G1152+(cNES+cEREX)*H1152+(cNES+cHOEX)*I1152+(cNES+cNES)*S1152+(cNES+cOSEX)*N1152+(cNES+cEREX)*O1152+(cNES+cHOEX)*P1152))/(1+cDR)^(((cycle + 0.5)/('Life tables'!$I$2/2))))</f>
        <v>4824.3527893253658</v>
      </c>
      <c r="X1152" s="107">
        <f>((L1152+G1152+H1152+I1152+N1152+O1152+P1152+S1152)/('Life tables'!$I$2/2))/(1+oDR)^(((cycle + 0.5)/('Life tables'!$I$2/2)))</f>
        <v>5.1727032323062403</v>
      </c>
      <c r="Y1152" s="31">
        <f>((uNES*L1152+ uOCEX*G1152+uEREX*H1152+uHOEX*I1152+uNES*S1152+ uOCEX*N1152+uEREX*O1152+uHOEX*P1152)/('Life tables'!$I$2/2))/(1+oDR)^(((cycle + 0.5)/('Life tables'!$I$2/2)))</f>
        <v>3.409086355264173</v>
      </c>
      <c r="Z1152" s="100">
        <f t="shared" si="311"/>
        <v>62556.470239803784</v>
      </c>
      <c r="AA1152" s="107">
        <f>((L1152+G1152+H1152+I1152+N1152+O1152+P1152+S1152)/('Life tables'!$I$2/2))</f>
        <v>9.9555154672288744</v>
      </c>
      <c r="AB1152" s="31">
        <f>((uNES*L1152+ uOCEX*G1152+uEREX*H1152+uHOEX*I1152+uNES*S1152+ uOCEX*N1152+uEREX*O1152+uHOEX*P1152)/('Life tables'!$I$2/2))</f>
        <v>6.5612138208477209</v>
      </c>
    </row>
    <row r="1153" spans="1:28" x14ac:dyDescent="0.25">
      <c r="A1153" s="4">
        <v>1147</v>
      </c>
      <c r="C1153" s="105">
        <f>IF(male=0,VLOOKUP((($A$5:$A$1570/'Life tables'!$I$2)*2)+age,lifetable,13,1),IF(male=1,VLOOKUP((($A$5:$A$1570/'Life tables'!$I$2)*2)+age,lifetable,10,1),"error"))</f>
        <v>2.1164291354772713E-3</v>
      </c>
      <c r="F1153" s="96">
        <f t="shared" si="312"/>
        <v>39.876216896906506</v>
      </c>
      <c r="G1153" s="96">
        <f t="shared" si="324"/>
        <v>4.0056494436181698</v>
      </c>
      <c r="H1153" s="96">
        <f t="shared" si="313"/>
        <v>0.22876598428711814</v>
      </c>
      <c r="I1153" s="96">
        <f t="shared" si="314"/>
        <v>9.1664366373921183E-2</v>
      </c>
      <c r="J1153" s="96">
        <f t="shared" si="325"/>
        <v>9.3551028572236031E-2</v>
      </c>
      <c r="K1153" s="96">
        <f t="shared" si="315"/>
        <v>9.5784145818725033E-2</v>
      </c>
      <c r="L1153" s="96">
        <f t="shared" si="316"/>
        <v>35.360801928236334</v>
      </c>
      <c r="M1153" s="96">
        <f t="shared" si="317"/>
        <v>219.67850683117771</v>
      </c>
      <c r="N1153" s="96">
        <f t="shared" si="326"/>
        <v>21.155516169333819</v>
      </c>
      <c r="O1153" s="96">
        <f t="shared" si="318"/>
        <v>0.50497997808340678</v>
      </c>
      <c r="P1153" s="96">
        <f t="shared" si="319"/>
        <v>0.50497997808340678</v>
      </c>
      <c r="Q1153" s="96">
        <f t="shared" si="327"/>
        <v>0.51184565176938279</v>
      </c>
      <c r="R1153" s="96">
        <f t="shared" si="310"/>
        <v>3.9584936266979703E-2</v>
      </c>
      <c r="S1153" s="96">
        <f t="shared" si="320"/>
        <v>196.96160011764073</v>
      </c>
      <c r="T1153" s="96">
        <f t="shared" si="321"/>
        <v>324.35857665078692</v>
      </c>
      <c r="U1153" s="96">
        <f t="shared" si="322"/>
        <v>416.82746538355752</v>
      </c>
      <c r="V1153" s="32">
        <f t="shared" si="323"/>
        <v>1000.0000000000013</v>
      </c>
      <c r="W1153" s="100">
        <f>IF(A1153=1,((cPH1_+cPHr+(cNES*L1153+(cNES+cOSEX)*G1153+(cNES+cEREX)*H1153+(cNES+cHOEX)*I1153+(cNES+cNES)*S1153+(cNES+cOSEX)*N1153+(cNES+cEREX)*O1153+(cNES+cHOEX)*P1153)))/(1+cDR)^(A$6:A$65537 + 0.5),(cPHr+(cNES*L1153+(cNES+cOSEX)*G1153+(cNES+cEREX)*H1153+(cNES+cHOEX)*I1153+(cNES+cNES)*S1153+(cNES+cOSEX)*N1153+(cNES+cEREX)*O1153+(cNES+cHOEX)*P1153))/(1+cDR)^(((cycle + 0.5)/('Life tables'!$I$2/2))))</f>
        <v>4799.8503486364207</v>
      </c>
      <c r="X1153" s="107">
        <f>((L1153+G1153+H1153+I1153+N1153+O1153+P1153+S1153)/('Life tables'!$I$2/2))/(1+oDR)^(((cycle + 0.5)/('Life tables'!$I$2/2)))</f>
        <v>5.1549957033573879</v>
      </c>
      <c r="Y1153" s="31">
        <f>((uNES*L1153+ uOCEX*G1153+uEREX*H1153+uHOEX*I1153+uNES*S1153+ uOCEX*N1153+uEREX*O1153+uHOEX*P1153)/('Life tables'!$I$2/2))/(1+oDR)^(((cycle + 0.5)/('Life tables'!$I$2/2)))</f>
        <v>3.3974161532180425</v>
      </c>
      <c r="Z1153" s="100">
        <f t="shared" si="311"/>
        <v>62378.009027049753</v>
      </c>
      <c r="AA1153" s="107">
        <f>((L1153+G1153+H1153+I1153+N1153+O1153+P1153+S1153)/('Life tables'!$I$2/2))</f>
        <v>9.9271025572285723</v>
      </c>
      <c r="AB1153" s="31">
        <f>((uNES*L1153+ uOCEX*G1153+uEREX*H1153+uHOEX*I1153+uNES*S1153+ uOCEX*N1153+uEREX*O1153+uHOEX*P1153)/('Life tables'!$I$2/2))</f>
        <v>6.542488204328631</v>
      </c>
    </row>
    <row r="1154" spans="1:28" x14ac:dyDescent="0.25">
      <c r="A1154" s="4">
        <v>1148</v>
      </c>
      <c r="C1154" s="105">
        <f>IF(male=0,VLOOKUP((($A$5:$A$1570/'Life tables'!$I$2)*2)+age,lifetable,13,1),IF(male=1,VLOOKUP((($A$5:$A$1570/'Life tables'!$I$2)*2)+age,lifetable,10,1),"error"))</f>
        <v>2.3461920920215817E-3</v>
      </c>
      <c r="F1154" s="96">
        <f t="shared" si="312"/>
        <v>39.762383727678177</v>
      </c>
      <c r="G1154" s="96">
        <f t="shared" si="324"/>
        <v>3.9942146635294864</v>
      </c>
      <c r="H1154" s="96">
        <f t="shared" si="313"/>
        <v>0.22811293444865513</v>
      </c>
      <c r="I1154" s="96">
        <f t="shared" si="314"/>
        <v>9.1402695479798346E-2</v>
      </c>
      <c r="J1154" s="96">
        <f t="shared" si="325"/>
        <v>0.10341103016343112</v>
      </c>
      <c r="K1154" s="96">
        <f t="shared" si="315"/>
        <v>9.5510714341798253E-2</v>
      </c>
      <c r="L1154" s="96">
        <f t="shared" si="316"/>
        <v>35.249731689715006</v>
      </c>
      <c r="M1154" s="96">
        <f t="shared" si="317"/>
        <v>219.05157423797874</v>
      </c>
      <c r="N1154" s="96">
        <f t="shared" si="326"/>
        <v>21.095141202279368</v>
      </c>
      <c r="O1154" s="96">
        <f t="shared" si="318"/>
        <v>0.50353883387799447</v>
      </c>
      <c r="P1154" s="96">
        <f t="shared" si="319"/>
        <v>0.50353883387799447</v>
      </c>
      <c r="Q1154" s="96">
        <f t="shared" si="327"/>
        <v>0.56579312235103119</v>
      </c>
      <c r="R1154" s="96">
        <f t="shared" si="310"/>
        <v>3.947196624044659E-2</v>
      </c>
      <c r="S1154" s="96">
        <f t="shared" si="320"/>
        <v>196.34409027935192</v>
      </c>
      <c r="T1154" s="96">
        <f t="shared" si="321"/>
        <v>325.02778080330137</v>
      </c>
      <c r="U1154" s="96">
        <f t="shared" si="322"/>
        <v>416.96244806413978</v>
      </c>
      <c r="V1154" s="32">
        <f t="shared" si="323"/>
        <v>1000.0000000000014</v>
      </c>
      <c r="W1154" s="100">
        <f>IF(A1154=1,((cPH1_+cPHr+(cNES*L1154+(cNES+cOSEX)*G1154+(cNES+cEREX)*H1154+(cNES+cHOEX)*I1154+(cNES+cNES)*S1154+(cNES+cOSEX)*N1154+(cNES+cEREX)*O1154+(cNES+cHOEX)*P1154)))/(1+cDR)^(A$6:A$65537 + 0.5),(cPHr+(cNES*L1154+(cNES+cOSEX)*G1154+(cNES+cEREX)*H1154+(cNES+cHOEX)*I1154+(cNES+cNES)*S1154+(cNES+cOSEX)*N1154+(cNES+cEREX)*O1154+(cNES+cHOEX)*P1154))/(1+cDR)^(((cycle + 0.5)/('Life tables'!$I$2/2))))</f>
        <v>4774.4238353382807</v>
      </c>
      <c r="X1154" s="107">
        <f>((L1154+G1154+H1154+I1154+N1154+O1154+P1154+S1154)/('Life tables'!$I$2/2))/(1+oDR)^(((cycle + 0.5)/('Life tables'!$I$2/2)))</f>
        <v>5.1360442223003338</v>
      </c>
      <c r="Y1154" s="31">
        <f>((uNES*L1154+ uOCEX*G1154+uEREX*H1154+uHOEX*I1154+uNES*S1154+ uOCEX*N1154+uEREX*O1154+uHOEX*P1154)/('Life tables'!$I$2/2))/(1+oDR)^(((cycle + 0.5)/('Life tables'!$I$2/2)))</f>
        <v>3.3849118396395617</v>
      </c>
      <c r="Z1154" s="100">
        <f t="shared" si="311"/>
        <v>62186.400082064574</v>
      </c>
      <c r="AA1154" s="107">
        <f>((L1154+G1154+H1154+I1154+N1154+O1154+P1154+S1154)/('Life tables'!$I$2/2))</f>
        <v>9.8962570602156852</v>
      </c>
      <c r="AB1154" s="31">
        <f>((uNES*L1154+ uOCEX*G1154+uEREX*H1154+uHOEX*I1154+uNES*S1154+ uOCEX*N1154+uEREX*O1154+uHOEX*P1154)/('Life tables'!$I$2/2))</f>
        <v>6.5221318667380155</v>
      </c>
    </row>
    <row r="1155" spans="1:28" x14ac:dyDescent="0.25">
      <c r="A1155" s="4">
        <v>1149</v>
      </c>
      <c r="C1155" s="105">
        <f>IF(male=0,VLOOKUP((($A$5:$A$1570/'Life tables'!$I$2)*2)+age,lifetable,13,1),IF(male=1,VLOOKUP((($A$5:$A$1570/'Life tables'!$I$2)*2)+age,lifetable,10,1),"error"))</f>
        <v>2.3461920920215817E-3</v>
      </c>
      <c r="F1155" s="96">
        <f t="shared" si="312"/>
        <v>39.638734049251362</v>
      </c>
      <c r="G1155" s="96">
        <f t="shared" si="324"/>
        <v>3.9817937945469937</v>
      </c>
      <c r="H1155" s="96">
        <f t="shared" si="313"/>
        <v>0.22740356825012062</v>
      </c>
      <c r="I1155" s="96">
        <f t="shared" si="314"/>
        <v>9.1118459152800826E-2</v>
      </c>
      <c r="J1155" s="96">
        <f t="shared" si="325"/>
        <v>0.10308945133875433</v>
      </c>
      <c r="K1155" s="96">
        <f t="shared" si="315"/>
        <v>9.5213703247202894E-2</v>
      </c>
      <c r="L1155" s="96">
        <f t="shared" si="316"/>
        <v>35.140115072715489</v>
      </c>
      <c r="M1155" s="96">
        <f t="shared" si="317"/>
        <v>218.37103708330886</v>
      </c>
      <c r="N1155" s="96">
        <f t="shared" si="326"/>
        <v>21.029603999814153</v>
      </c>
      <c r="O1155" s="96">
        <f t="shared" si="318"/>
        <v>0.50197446764841946</v>
      </c>
      <c r="P1155" s="96">
        <f t="shared" si="319"/>
        <v>0.50197446764841946</v>
      </c>
      <c r="Q1155" s="96">
        <f t="shared" si="327"/>
        <v>0.56403534798690702</v>
      </c>
      <c r="R1155" s="96">
        <f t="shared" si="310"/>
        <v>3.93493369478339E-2</v>
      </c>
      <c r="S1155" s="96">
        <f t="shared" si="320"/>
        <v>195.73409946326314</v>
      </c>
      <c r="T1155" s="96">
        <f t="shared" si="321"/>
        <v>325.69490560262705</v>
      </c>
      <c r="U1155" s="96">
        <f t="shared" si="322"/>
        <v>417.0970111043348</v>
      </c>
      <c r="V1155" s="32">
        <f t="shared" si="323"/>
        <v>1000.0000000000014</v>
      </c>
      <c r="W1155" s="100">
        <f>IF(A1155=1,((cPH1_+cPHr+(cNES*L1155+(cNES+cOSEX)*G1155+(cNES+cEREX)*H1155+(cNES+cHOEX)*I1155+(cNES+cNES)*S1155+(cNES+cOSEX)*N1155+(cNES+cEREX)*O1155+(cNES+cHOEX)*P1155)))/(1+cDR)^(A$6:A$65537 + 0.5),(cPHr+(cNES*L1155+(cNES+cOSEX)*G1155+(cNES+cEREX)*H1155+(cNES+cHOEX)*I1155+(cNES+cNES)*S1155+(cNES+cOSEX)*N1155+(cNES+cEREX)*O1155+(cNES+cHOEX)*P1155))/(1+cDR)^(((cycle + 0.5)/('Life tables'!$I$2/2))))</f>
        <v>4748.9697895849386</v>
      </c>
      <c r="X1155" s="107">
        <f>((L1155+G1155+H1155+I1155+N1155+O1155+P1155+S1155)/('Life tables'!$I$2/2))/(1+oDR)^(((cycle + 0.5)/('Life tables'!$I$2/2)))</f>
        <v>5.1171624176544253</v>
      </c>
      <c r="Y1155" s="31">
        <f>((uNES*L1155+ uOCEX*G1155+uEREX*H1155+uHOEX*I1155+uNES*S1155+ uOCEX*N1155+uEREX*O1155+uHOEX*P1155)/('Life tables'!$I$2/2))/(1+oDR)^(((cycle + 0.5)/('Life tables'!$I$2/2)))</f>
        <v>3.3724677816904975</v>
      </c>
      <c r="Z1155" s="100">
        <f t="shared" si="311"/>
        <v>61993.262007782148</v>
      </c>
      <c r="AA1155" s="107">
        <f>((L1155+G1155+H1155+I1155+N1155+O1155+P1155+S1155)/('Life tables'!$I$2/2))</f>
        <v>9.8655074149324076</v>
      </c>
      <c r="AB1155" s="31">
        <f>((uNES*L1155+ uOCEX*G1155+uEREX*H1155+uHOEX*I1155+uNES*S1155+ uOCEX*N1155+uEREX*O1155+uHOEX*P1155)/('Life tables'!$I$2/2))</f>
        <v>6.5018663062367414</v>
      </c>
    </row>
    <row r="1156" spans="1:28" x14ac:dyDescent="0.25">
      <c r="A1156" s="4">
        <v>1150</v>
      </c>
      <c r="C1156" s="105">
        <f>IF(male=0,VLOOKUP((($A$5:$A$1570/'Life tables'!$I$2)*2)+age,lifetable,13,1),IF(male=1,VLOOKUP((($A$5:$A$1570/'Life tables'!$I$2)*2)+age,lifetable,10,1),"error"))</f>
        <v>2.3461920920215817E-3</v>
      </c>
      <c r="F1156" s="96">
        <f t="shared" si="312"/>
        <v>39.515473507856214</v>
      </c>
      <c r="G1156" s="96">
        <f t="shared" si="324"/>
        <v>3.9694120151937509</v>
      </c>
      <c r="H1156" s="96">
        <f t="shared" si="313"/>
        <v>0.2266964344929509</v>
      </c>
      <c r="I1156" s="96">
        <f t="shared" si="314"/>
        <v>9.0835117343945102E-2</v>
      </c>
      <c r="J1156" s="96">
        <f t="shared" si="325"/>
        <v>0.10276888455253066</v>
      </c>
      <c r="K1156" s="96">
        <f t="shared" si="315"/>
        <v>9.4917626874130398E-2</v>
      </c>
      <c r="L1156" s="96">
        <f t="shared" si="316"/>
        <v>35.030843429398907</v>
      </c>
      <c r="M1156" s="96">
        <f t="shared" si="317"/>
        <v>217.69260978518329</v>
      </c>
      <c r="N1156" s="96">
        <f t="shared" si="326"/>
        <v>20.964269981105428</v>
      </c>
      <c r="O1156" s="96">
        <f t="shared" si="318"/>
        <v>0.5004149513940509</v>
      </c>
      <c r="P1156" s="96">
        <f t="shared" si="319"/>
        <v>0.5004149513940509</v>
      </c>
      <c r="Q1156" s="96">
        <f t="shared" si="327"/>
        <v>0.56228302321759227</v>
      </c>
      <c r="R1156" s="96">
        <f t="shared" si="310"/>
        <v>3.9227087840511266E-2</v>
      </c>
      <c r="S1156" s="96">
        <f t="shared" si="320"/>
        <v>195.12599979023165</v>
      </c>
      <c r="T1156" s="96">
        <f t="shared" si="321"/>
        <v>326.35995751039718</v>
      </c>
      <c r="U1156" s="96">
        <f t="shared" si="322"/>
        <v>417.23115581904943</v>
      </c>
      <c r="V1156" s="32">
        <f t="shared" si="323"/>
        <v>1000.0000000000014</v>
      </c>
      <c r="W1156" s="100">
        <f>IF(A1156=1,((cPH1_+cPHr+(cNES*L1156+(cNES+cOSEX)*G1156+(cNES+cEREX)*H1156+(cNES+cHOEX)*I1156+(cNES+cNES)*S1156+(cNES+cOSEX)*N1156+(cNES+cEREX)*O1156+(cNES+cHOEX)*P1156)))/(1+cDR)^(A$6:A$65537 + 0.5),(cPHr+(cNES*L1156+(cNES+cOSEX)*G1156+(cNES+cEREX)*H1156+(cNES+cHOEX)*I1156+(cNES+cNES)*S1156+(cNES+cOSEX)*N1156+(cNES+cEREX)*O1156+(cNES+cHOEX)*P1156))/(1+cDR)^(((cycle + 0.5)/('Life tables'!$I$2/2))))</f>
        <v>4723.6514358342865</v>
      </c>
      <c r="X1156" s="107">
        <f>((L1156+G1156+H1156+I1156+N1156+O1156+P1156+S1156)/('Life tables'!$I$2/2))/(1+oDR)^(((cycle + 0.5)/('Life tables'!$I$2/2)))</f>
        <v>5.0983500330289147</v>
      </c>
      <c r="Y1156" s="31">
        <f>((uNES*L1156+ uOCEX*G1156+uEREX*H1156+uHOEX*I1156+uNES*S1156+ uOCEX*N1156+uEREX*O1156+uHOEX*P1156)/('Life tables'!$I$2/2))/(1+oDR)^(((cycle + 0.5)/('Life tables'!$I$2/2)))</f>
        <v>3.3600694749054241</v>
      </c>
      <c r="Z1156" s="100">
        <f t="shared" si="311"/>
        <v>61800.723623287842</v>
      </c>
      <c r="AA1156" s="107">
        <f>((L1156+G1156+H1156+I1156+N1156+O1156+P1156+S1156)/('Life tables'!$I$2/2))</f>
        <v>9.8348533231007362</v>
      </c>
      <c r="AB1156" s="31">
        <f>((uNES*L1156+ uOCEX*G1156+uEREX*H1156+uHOEX*I1156+uNES*S1156+ uOCEX*N1156+uEREX*O1156+uHOEX*P1156)/('Life tables'!$I$2/2))</f>
        <v>6.481663720035038</v>
      </c>
    </row>
    <row r="1157" spans="1:28" x14ac:dyDescent="0.25">
      <c r="A1157" s="4">
        <v>1151</v>
      </c>
      <c r="C1157" s="105">
        <f>IF(male=0,VLOOKUP((($A$5:$A$1570/'Life tables'!$I$2)*2)+age,lifetable,13,1),IF(male=1,VLOOKUP((($A$5:$A$1570/'Life tables'!$I$2)*2)+age,lifetable,10,1),"error"))</f>
        <v>2.3461920920215817E-3</v>
      </c>
      <c r="F1157" s="96">
        <f t="shared" si="312"/>
        <v>39.392600652601637</v>
      </c>
      <c r="G1157" s="96">
        <f t="shared" si="324"/>
        <v>3.9570691797247108</v>
      </c>
      <c r="H1157" s="96">
        <f t="shared" si="313"/>
        <v>0.22599152485352464</v>
      </c>
      <c r="I1157" s="96">
        <f t="shared" si="314"/>
        <v>9.0552666718034816E-2</v>
      </c>
      <c r="J1157" s="96">
        <f t="shared" si="325"/>
        <v>0.10244932603139116</v>
      </c>
      <c r="K1157" s="96">
        <f t="shared" si="315"/>
        <v>9.4622481737486802E-2</v>
      </c>
      <c r="L1157" s="96">
        <f t="shared" si="316"/>
        <v>34.921915473536487</v>
      </c>
      <c r="M1157" s="96">
        <f t="shared" si="317"/>
        <v>217.01628601795306</v>
      </c>
      <c r="N1157" s="96">
        <f t="shared" si="326"/>
        <v>20.899138536979493</v>
      </c>
      <c r="O1157" s="96">
        <f t="shared" si="318"/>
        <v>0.49886027057397564</v>
      </c>
      <c r="P1157" s="96">
        <f t="shared" si="319"/>
        <v>0.49886027057397564</v>
      </c>
      <c r="Q1157" s="96">
        <f t="shared" si="327"/>
        <v>0.56053613170442884</v>
      </c>
      <c r="R1157" s="96">
        <f t="shared" si="310"/>
        <v>3.9105217778629305E-2</v>
      </c>
      <c r="S1157" s="96">
        <f t="shared" si="320"/>
        <v>194.51978559034256</v>
      </c>
      <c r="T1157" s="96">
        <f t="shared" si="321"/>
        <v>327.02294296813301</v>
      </c>
      <c r="U1157" s="96">
        <f t="shared" si="322"/>
        <v>417.36488351856553</v>
      </c>
      <c r="V1157" s="32">
        <f t="shared" si="323"/>
        <v>1000.0000000000013</v>
      </c>
      <c r="W1157" s="100">
        <f>IF(A1157=1,((cPH1_+cPHr+(cNES*L1157+(cNES+cOSEX)*G1157+(cNES+cEREX)*H1157+(cNES+cHOEX)*I1157+(cNES+cNES)*S1157+(cNES+cOSEX)*N1157+(cNES+cEREX)*O1157+(cNES+cHOEX)*P1157)))/(1+cDR)^(A$6:A$65537 + 0.5),(cPHr+(cNES*L1157+(cNES+cOSEX)*G1157+(cNES+cEREX)*H1157+(cNES+cHOEX)*I1157+(cNES+cNES)*S1157+(cNES+cOSEX)*N1157+(cNES+cEREX)*O1157+(cNES+cHOEX)*P1157))/(1+cDR)^(((cycle + 0.5)/('Life tables'!$I$2/2))))</f>
        <v>4698.4680522459894</v>
      </c>
      <c r="X1157" s="107">
        <f>((L1157+G1157+H1157+I1157+N1157+O1157+P1157+S1157)/('Life tables'!$I$2/2))/(1+oDR)^(((cycle + 0.5)/('Life tables'!$I$2/2)))</f>
        <v>5.0796068129874383</v>
      </c>
      <c r="Y1157" s="31">
        <f>((uNES*L1157+ uOCEX*G1157+uEREX*H1157+uHOEX*I1157+uNES*S1157+ uOCEX*N1157+uEREX*O1157+uHOEX*P1157)/('Life tables'!$I$2/2))/(1+oDR)^(((cycle + 0.5)/('Life tables'!$I$2/2)))</f>
        <v>3.3477167509451839</v>
      </c>
      <c r="Z1157" s="100">
        <f t="shared" si="311"/>
        <v>61608.783086071038</v>
      </c>
      <c r="AA1157" s="107">
        <f>((L1157+G1157+H1157+I1157+N1157+O1157+P1157+S1157)/('Life tables'!$I$2/2))</f>
        <v>9.8042944873914859</v>
      </c>
      <c r="AB1157" s="31">
        <f>((uNES*L1157+ uOCEX*G1157+uEREX*H1157+uHOEX*I1157+uNES*S1157+ uOCEX*N1157+uEREX*O1157+uHOEX*P1157)/('Life tables'!$I$2/2))</f>
        <v>6.4615239121896915</v>
      </c>
    </row>
    <row r="1158" spans="1:28" x14ac:dyDescent="0.25">
      <c r="A1158" s="4">
        <v>1152</v>
      </c>
      <c r="C1158" s="105">
        <f>IF(male=0,VLOOKUP((($A$5:$A$1570/'Life tables'!$I$2)*2)+age,lifetable,13,1),IF(male=1,VLOOKUP((($A$5:$A$1570/'Life tables'!$I$2)*2)+age,lifetable,10,1),"error"))</f>
        <v>2.3461920920215817E-3</v>
      </c>
      <c r="F1158" s="96">
        <f t="shared" si="312"/>
        <v>39.27011404894931</v>
      </c>
      <c r="G1158" s="96">
        <f t="shared" si="324"/>
        <v>3.9447651440374969</v>
      </c>
      <c r="H1158" s="96">
        <f t="shared" si="313"/>
        <v>0.22528883110203476</v>
      </c>
      <c r="I1158" s="96">
        <f t="shared" si="314"/>
        <v>9.0271103977464129E-2</v>
      </c>
      <c r="J1158" s="96">
        <f t="shared" si="325"/>
        <v>0.10213077204449598</v>
      </c>
      <c r="K1158" s="96">
        <f t="shared" si="315"/>
        <v>9.4328264391458055E-2</v>
      </c>
      <c r="L1158" s="96">
        <f t="shared" si="316"/>
        <v>34.813329933396361</v>
      </c>
      <c r="M1158" s="96">
        <f t="shared" si="317"/>
        <v>216.34205946435341</v>
      </c>
      <c r="N1158" s="96">
        <f t="shared" si="326"/>
        <v>20.834209059070062</v>
      </c>
      <c r="O1158" s="96">
        <f t="shared" si="318"/>
        <v>0.49731041066655352</v>
      </c>
      <c r="P1158" s="96">
        <f t="shared" si="319"/>
        <v>0.49731041066655352</v>
      </c>
      <c r="Q1158" s="96">
        <f t="shared" si="327"/>
        <v>0.55879465713041498</v>
      </c>
      <c r="R1158" s="96">
        <f t="shared" si="310"/>
        <v>3.8983725623849427E-2</v>
      </c>
      <c r="S1158" s="96">
        <f t="shared" si="320"/>
        <v>193.91545120119596</v>
      </c>
      <c r="T1158" s="96">
        <f t="shared" si="321"/>
        <v>327.68386839730795</v>
      </c>
      <c r="U1158" s="96">
        <f t="shared" si="322"/>
        <v>417.49819550858086</v>
      </c>
      <c r="V1158" s="32">
        <f t="shared" si="323"/>
        <v>1000.0000000000014</v>
      </c>
      <c r="W1158" s="100">
        <f>IF(A1158=1,((cPH1_+cPHr+(cNES*L1158+(cNES+cOSEX)*G1158+(cNES+cEREX)*H1158+(cNES+cHOEX)*I1158+(cNES+cNES)*S1158+(cNES+cOSEX)*N1158+(cNES+cEREX)*O1158+(cNES+cHOEX)*P1158)))/(1+cDR)^(A$6:A$65537 + 0.5),(cPHr+(cNES*L1158+(cNES+cOSEX)*G1158+(cNES+cEREX)*H1158+(cNES+cHOEX)*I1158+(cNES+cNES)*S1158+(cNES+cOSEX)*N1158+(cNES+cEREX)*O1158+(cNES+cHOEX)*P1158))/(1+cDR)^(((cycle + 0.5)/('Life tables'!$I$2/2))))</f>
        <v>4673.4189207402051</v>
      </c>
      <c r="X1158" s="107">
        <f>((L1158+G1158+H1158+I1158+N1158+O1158+P1158+S1158)/('Life tables'!$I$2/2))/(1+oDR)^(((cycle + 0.5)/('Life tables'!$I$2/2)))</f>
        <v>5.0609325030439143</v>
      </c>
      <c r="Y1158" s="31">
        <f>((uNES*L1158+ uOCEX*G1158+uEREX*H1158+uHOEX*I1158+uNES*S1158+ uOCEX*N1158+uEREX*O1158+uHOEX*P1158)/('Life tables'!$I$2/2))/(1+oDR)^(((cycle + 0.5)/('Life tables'!$I$2/2)))</f>
        <v>3.3354094420965992</v>
      </c>
      <c r="Z1158" s="100">
        <f t="shared" si="311"/>
        <v>61417.43855832539</v>
      </c>
      <c r="AA1158" s="107">
        <f>((L1158+G1158+H1158+I1158+N1158+O1158+P1158+S1158)/('Life tables'!$I$2/2))</f>
        <v>9.7738306114202516</v>
      </c>
      <c r="AB1158" s="31">
        <f>((uNES*L1158+ uOCEX*G1158+uEREX*H1158+uHOEX*I1158+uNES*S1158+ uOCEX*N1158+uEREX*O1158+uHOEX*P1158)/('Life tables'!$I$2/2))</f>
        <v>6.4414466873795835</v>
      </c>
    </row>
    <row r="1159" spans="1:28" x14ac:dyDescent="0.25">
      <c r="A1159" s="4">
        <v>1153</v>
      </c>
      <c r="C1159" s="105">
        <f>IF(male=0,VLOOKUP((($A$5:$A$1570/'Life tables'!$I$2)*2)+age,lifetable,13,1),IF(male=1,VLOOKUP((($A$5:$A$1570/'Life tables'!$I$2)*2)+age,lifetable,10,1),"error"))</f>
        <v>2.3461920920215817E-3</v>
      </c>
      <c r="F1159" s="96">
        <f t="shared" si="312"/>
        <v>39.148012278082632</v>
      </c>
      <c r="G1159" s="96">
        <f t="shared" si="324"/>
        <v>3.9324997656090122</v>
      </c>
      <c r="H1159" s="96">
        <f t="shared" si="313"/>
        <v>0.22458834509886824</v>
      </c>
      <c r="I1159" s="96">
        <f t="shared" si="314"/>
        <v>8.9990425860767054E-2</v>
      </c>
      <c r="J1159" s="96">
        <f t="shared" si="325"/>
        <v>0.10181321890189321</v>
      </c>
      <c r="K1159" s="96">
        <f t="shared" si="315"/>
        <v>9.403497142799426E-2</v>
      </c>
      <c r="L1159" s="96">
        <f t="shared" si="316"/>
        <v>34.705085551184098</v>
      </c>
      <c r="M1159" s="96">
        <f t="shared" si="317"/>
        <v>215.66992381602986</v>
      </c>
      <c r="N1159" s="96">
        <f t="shared" si="326"/>
        <v>20.769480939868934</v>
      </c>
      <c r="O1159" s="96">
        <f t="shared" si="318"/>
        <v>0.4957653571706267</v>
      </c>
      <c r="P1159" s="96">
        <f t="shared" si="319"/>
        <v>0.4957653571706267</v>
      </c>
      <c r="Q1159" s="96">
        <f t="shared" si="327"/>
        <v>0.55705858320156365</v>
      </c>
      <c r="R1159" s="96">
        <f t="shared" ref="R1159:R1222" si="328">M1159*amrc + P1159*amrHOEX</f>
        <v>3.88626102394386E-2</v>
      </c>
      <c r="S1159" s="96">
        <f t="shared" si="320"/>
        <v>193.31299096837867</v>
      </c>
      <c r="T1159" s="96">
        <f t="shared" si="321"/>
        <v>328.34274019941142</v>
      </c>
      <c r="U1159" s="96">
        <f t="shared" si="322"/>
        <v>417.63109309024827</v>
      </c>
      <c r="V1159" s="32">
        <f t="shared" si="323"/>
        <v>1000.0000000000014</v>
      </c>
      <c r="W1159" s="100">
        <f>IF(A1159=1,((cPH1_+cPHr+(cNES*L1159+(cNES+cOSEX)*G1159+(cNES+cEREX)*H1159+(cNES+cHOEX)*I1159+(cNES+cNES)*S1159+(cNES+cOSEX)*N1159+(cNES+cEREX)*O1159+(cNES+cHOEX)*P1159)))/(1+cDR)^(A$6:A$65537 + 0.5),(cPHr+(cNES*L1159+(cNES+cOSEX)*G1159+(cNES+cEREX)*H1159+(cNES+cHOEX)*I1159+(cNES+cNES)*S1159+(cNES+cOSEX)*N1159+(cNES+cEREX)*O1159+(cNES+cHOEX)*P1159))/(1+cDR)^(((cycle + 0.5)/('Life tables'!$I$2/2))))</f>
        <v>4648.5033269820879</v>
      </c>
      <c r="X1159" s="107">
        <f>((L1159+G1159+H1159+I1159+N1159+O1159+P1159+S1159)/('Life tables'!$I$2/2))/(1+oDR)^(((cycle + 0.5)/('Life tables'!$I$2/2)))</f>
        <v>5.0423268496584992</v>
      </c>
      <c r="Y1159" s="31">
        <f>((uNES*L1159+ uOCEX*G1159+uEREX*H1159+uHOEX*I1159+uNES*S1159+ uOCEX*N1159+uEREX*O1159+uHOEX*P1159)/('Life tables'!$I$2/2))/(1+oDR)^(((cycle + 0.5)/('Life tables'!$I$2/2)))</f>
        <v>3.3231473812698131</v>
      </c>
      <c r="Z1159" s="100">
        <f t="shared" ref="Z1159:Z1222" si="329">IF(A1159=1,((cPH1_+cPHr+(cNES*L1159+(cNES+cOSEX)*G1159+(cNES+cEREX)*H1159+(cNES+cHOEX)*I1159+(cNES+cNES)*S1159+(cNES+cOSEX)*N1159+(cNES+cEREX)*O1159+(cNES+cHOEX)*P1159))),(cPHr+(cNES*L1159+(cNES+cOSEX)*G1159+(cNES+cEREX)*H1159+(cNES+cHOEX)*I1159+(cNES+cNES)*S1159+(cNES+cOSEX)*N1159+(cNES+cEREX)*O1159+(cNES+cHOEX)*P1159)))</f>
        <v>61226.688206984378</v>
      </c>
      <c r="AA1159" s="107">
        <f>((L1159+G1159+H1159+I1159+N1159+O1159+P1159+S1159)/('Life tables'!$I$2/2))</f>
        <v>9.7434613997434596</v>
      </c>
      <c r="AB1159" s="31">
        <f>((uNES*L1159+ uOCEX*G1159+uEREX*H1159+uHOEX*I1159+uNES*S1159+ uOCEX*N1159+uEREX*O1159+uHOEX*P1159)/('Life tables'!$I$2/2))</f>
        <v>6.4214318509031028</v>
      </c>
    </row>
    <row r="1160" spans="1:28" x14ac:dyDescent="0.25">
      <c r="A1160" s="4">
        <v>1154</v>
      </c>
      <c r="C1160" s="105">
        <f>IF(male=0,VLOOKUP((($A$5:$A$1570/'Life tables'!$I$2)*2)+age,lifetable,13,1),IF(male=1,VLOOKUP((($A$5:$A$1570/'Life tables'!$I$2)*2)+age,lifetable,10,1),"error"))</f>
        <v>2.3461920920215817E-3</v>
      </c>
      <c r="F1160" s="96">
        <f t="shared" ref="F1160:F1223" si="330">E1159*(1-pCAPH)+(L1159+G1159+H1159+I1159)*(1-pCAPH)+(S1159+N1159+O1159+P1159)*(pUAPH)</f>
        <v>39.02629393630599</v>
      </c>
      <c r="G1160" s="96">
        <f t="shared" si="324"/>
        <v>3.920272903435094</v>
      </c>
      <c r="H1160" s="96">
        <f t="shared" ref="H1160:H1223" si="331">F1160*rrEREX</f>
        <v>0.22389005879115961</v>
      </c>
      <c r="I1160" s="96">
        <f t="shared" ref="I1160:I1223" si="332">F1160*rrHOEX</f>
        <v>8.9710629141236578E-2</v>
      </c>
      <c r="J1160" s="96">
        <f t="shared" si="325"/>
        <v>0.10149666295295634</v>
      </c>
      <c r="K1160" s="96">
        <f t="shared" ref="K1160:K1223" si="333">F1160*amr + I1160*amrHOEX</f>
        <v>9.3742599475366728E-2</v>
      </c>
      <c r="L1160" s="96">
        <f t="shared" ref="L1160:L1223" si="334">F1160-SUM(G1160:K1160)</f>
        <v>34.597181082510176</v>
      </c>
      <c r="M1160" s="96">
        <f t="shared" ref="M1160:M1223" si="335">E1159*pCAPH+(L1159+G1159+H1159+I1159)*pCAPH+(S1159+N1159+O1159+P1159)*(1-pUAPH)</f>
        <v>214.99987277403559</v>
      </c>
      <c r="N1160" s="96">
        <f t="shared" si="326"/>
        <v>20.704953572773878</v>
      </c>
      <c r="O1160" s="96">
        <f t="shared" ref="O1160:O1223" si="336">M1160*rrEREXc</f>
        <v>0.49422509560666283</v>
      </c>
      <c r="P1160" s="96">
        <f t="shared" ref="P1160:P1223" si="337">M1160*rrHOEXc</f>
        <v>0.49422509560666283</v>
      </c>
      <c r="Q1160" s="96">
        <f t="shared" si="327"/>
        <v>0.55532789364818647</v>
      </c>
      <c r="R1160" s="96">
        <f t="shared" si="328"/>
        <v>3.8741870490359057E-2</v>
      </c>
      <c r="S1160" s="96">
        <f t="shared" ref="S1160:S1223" si="338">M1160-SUM(N1160:R1160)</f>
        <v>192.71239924590984</v>
      </c>
      <c r="T1160" s="96">
        <f t="shared" ref="T1160:T1223" si="339">J1160+Q1160+T1159</f>
        <v>328.99956475601255</v>
      </c>
      <c r="U1160" s="96">
        <f t="shared" ref="U1160:U1223" si="340">K1160+R1160+U1159</f>
        <v>417.763577560214</v>
      </c>
      <c r="V1160" s="32">
        <f t="shared" ref="V1160:V1223" si="341">SUM(G1160:I1160,L1160,N1160,O1160,P1160,S1160,T1160,U1160)</f>
        <v>1000.0000000000013</v>
      </c>
      <c r="W1160" s="100">
        <f>IF(A1160=1,((cPH1_+cPHr+(cNES*L1160+(cNES+cOSEX)*G1160+(cNES+cEREX)*H1160+(cNES+cHOEX)*I1160+(cNES+cNES)*S1160+(cNES+cOSEX)*N1160+(cNES+cEREX)*O1160+(cNES+cHOEX)*P1160)))/(1+cDR)^(A$6:A$65537 + 0.5),(cPHr+(cNES*L1160+(cNES+cOSEX)*G1160+(cNES+cEREX)*H1160+(cNES+cHOEX)*I1160+(cNES+cNES)*S1160+(cNES+cOSEX)*N1160+(cNES+cEREX)*O1160+(cNES+cHOEX)*P1160))/(1+cDR)^(((cycle + 0.5)/('Life tables'!$I$2/2))))</f>
        <v>4623.7205603661132</v>
      </c>
      <c r="X1160" s="107">
        <f>((L1160+G1160+H1160+I1160+N1160+O1160+P1160+S1160)/('Life tables'!$I$2/2))/(1+oDR)^(((cycle + 0.5)/('Life tables'!$I$2/2)))</f>
        <v>5.0237896002335782</v>
      </c>
      <c r="Y1160" s="31">
        <f>((uNES*L1160+ uOCEX*G1160+uEREX*H1160+uHOEX*I1160+uNES*S1160+ uOCEX*N1160+uEREX*O1160+uHOEX*P1160)/('Life tables'!$I$2/2))/(1+oDR)^(((cycle + 0.5)/('Life tables'!$I$2/2)))</f>
        <v>3.3109304019956625</v>
      </c>
      <c r="Z1160" s="100">
        <f t="shared" si="329"/>
        <v>61036.530203753857</v>
      </c>
      <c r="AA1160" s="107">
        <f>((L1160+G1160+H1160+I1160+N1160+O1160+P1160+S1160)/('Life tables'!$I$2/2))</f>
        <v>9.7131865578544616</v>
      </c>
      <c r="AB1160" s="31">
        <f>((uNES*L1160+ uOCEX*G1160+uEREX*H1160+uHOEX*I1160+uNES*S1160+ uOCEX*N1160+uEREX*O1160+uHOEX*P1160)/('Life tables'!$I$2/2))</f>
        <v>6.4014792086755961</v>
      </c>
    </row>
    <row r="1161" spans="1:28" x14ac:dyDescent="0.25">
      <c r="A1161" s="4">
        <v>1155</v>
      </c>
      <c r="C1161" s="105">
        <f>IF(male=0,VLOOKUP((($A$5:$A$1570/'Life tables'!$I$2)*2)+age,lifetable,13,1),IF(male=1,VLOOKUP((($A$5:$A$1570/'Life tables'!$I$2)*2)+age,lifetable,10,1),"error"))</f>
        <v>2.3461920920215817E-3</v>
      </c>
      <c r="F1161" s="96">
        <f t="shared" si="330"/>
        <v>38.904957634473007</v>
      </c>
      <c r="G1161" s="96">
        <f t="shared" si="324"/>
        <v>3.9080844179730825</v>
      </c>
      <c r="H1161" s="96">
        <f t="shared" si="331"/>
        <v>0.22319396420951101</v>
      </c>
      <c r="I1161" s="96">
        <f t="shared" si="332"/>
        <v>8.9431710625610339E-2</v>
      </c>
      <c r="J1161" s="96">
        <f t="shared" si="325"/>
        <v>0.10118110058489752</v>
      </c>
      <c r="K1161" s="96">
        <f t="shared" si="333"/>
        <v>9.3451145196794566E-2</v>
      </c>
      <c r="L1161" s="96">
        <f t="shared" si="334"/>
        <v>34.489615295883112</v>
      </c>
      <c r="M1161" s="96">
        <f t="shared" si="335"/>
        <v>214.33190004930168</v>
      </c>
      <c r="N1161" s="96">
        <f t="shared" si="326"/>
        <v>20.640626352133935</v>
      </c>
      <c r="O1161" s="96">
        <f t="shared" si="336"/>
        <v>0.4926896115178363</v>
      </c>
      <c r="P1161" s="96">
        <f t="shared" si="337"/>
        <v>0.4926896115178363</v>
      </c>
      <c r="Q1161" s="96">
        <f t="shared" si="327"/>
        <v>0.55360257222610931</v>
      </c>
      <c r="R1161" s="96">
        <f t="shared" si="328"/>
        <v>3.8621505243352922E-2</v>
      </c>
      <c r="S1161" s="96">
        <f t="shared" si="338"/>
        <v>192.1136703966626</v>
      </c>
      <c r="T1161" s="96">
        <f t="shared" si="339"/>
        <v>329.65434842882354</v>
      </c>
      <c r="U1161" s="96">
        <f t="shared" si="340"/>
        <v>417.89565021065414</v>
      </c>
      <c r="V1161" s="32">
        <f t="shared" si="341"/>
        <v>1000.0000000000011</v>
      </c>
      <c r="W1161" s="100">
        <f>IF(A1161=1,((cPH1_+cPHr+(cNES*L1161+(cNES+cOSEX)*G1161+(cNES+cEREX)*H1161+(cNES+cHOEX)*I1161+(cNES+cNES)*S1161+(cNES+cOSEX)*N1161+(cNES+cEREX)*O1161+(cNES+cHOEX)*P1161)))/(1+cDR)^(A$6:A$65537 + 0.5),(cPHr+(cNES*L1161+(cNES+cOSEX)*G1161+(cNES+cEREX)*H1161+(cNES+cHOEX)*I1161+(cNES+cNES)*S1161+(cNES+cOSEX)*N1161+(cNES+cEREX)*O1161+(cNES+cHOEX)*P1161))/(1+cDR)^(((cycle + 0.5)/('Life tables'!$I$2/2))))</f>
        <v>4599.0699140002826</v>
      </c>
      <c r="X1161" s="107">
        <f>((L1161+G1161+H1161+I1161+N1161+O1161+P1161+S1161)/('Life tables'!$I$2/2))/(1+oDR)^(((cycle + 0.5)/('Life tables'!$I$2/2)))</f>
        <v>5.0053205031098065</v>
      </c>
      <c r="Y1161" s="31">
        <f>((uNES*L1161+ uOCEX*G1161+uEREX*H1161+uHOEX*I1161+uNES*S1161+ uOCEX*N1161+uEREX*O1161+uHOEX*P1161)/('Life tables'!$I$2/2))/(1+oDR)^(((cycle + 0.5)/('Life tables'!$I$2/2)))</f>
        <v>3.2987583384230845</v>
      </c>
      <c r="Z1161" s="100">
        <f t="shared" si="329"/>
        <v>60846.962725142715</v>
      </c>
      <c r="AA1161" s="107">
        <f>((L1161+G1161+H1161+I1161+N1161+O1161+P1161+S1161)/('Life tables'!$I$2/2))</f>
        <v>9.6830057921797046</v>
      </c>
      <c r="AB1161" s="31">
        <f>((uNES*L1161+ uOCEX*G1161+uEREX*H1161+uHOEX*I1161+uNES*S1161+ uOCEX*N1161+uEREX*O1161+uHOEX*P1161)/('Life tables'!$I$2/2))</f>
        <v>6.3815885672268777</v>
      </c>
    </row>
    <row r="1162" spans="1:28" x14ac:dyDescent="0.25">
      <c r="A1162" s="4">
        <v>1156</v>
      </c>
      <c r="C1162" s="105">
        <f>IF(male=0,VLOOKUP((($A$5:$A$1570/'Life tables'!$I$2)*2)+age,lifetable,13,1),IF(male=1,VLOOKUP((($A$5:$A$1570/'Life tables'!$I$2)*2)+age,lifetable,10,1),"error"))</f>
        <v>2.3461920920215817E-3</v>
      </c>
      <c r="F1162" s="96">
        <f t="shared" si="330"/>
        <v>38.784001997442189</v>
      </c>
      <c r="G1162" s="96">
        <f t="shared" si="324"/>
        <v>3.8959341710871356</v>
      </c>
      <c r="H1162" s="96">
        <f t="shared" si="331"/>
        <v>0.2225000534648692</v>
      </c>
      <c r="I1162" s="96">
        <f t="shared" si="332"/>
        <v>8.9153667152819319E-2</v>
      </c>
      <c r="J1162" s="96">
        <f t="shared" si="325"/>
        <v>0.10086652822135173</v>
      </c>
      <c r="K1162" s="96">
        <f t="shared" si="333"/>
        <v>9.3160605289137083E-2</v>
      </c>
      <c r="L1162" s="96">
        <f t="shared" si="334"/>
        <v>34.382386972226875</v>
      </c>
      <c r="M1162" s="96">
        <f t="shared" si="335"/>
        <v>213.6659993630814</v>
      </c>
      <c r="N1162" s="96">
        <f t="shared" si="326"/>
        <v>20.576498673292193</v>
      </c>
      <c r="O1162" s="96">
        <f t="shared" si="336"/>
        <v>0.49115889047104921</v>
      </c>
      <c r="P1162" s="96">
        <f t="shared" si="337"/>
        <v>0.49115889047104921</v>
      </c>
      <c r="Q1162" s="96">
        <f t="shared" si="327"/>
        <v>0.55188260271781919</v>
      </c>
      <c r="R1162" s="96">
        <f t="shared" si="328"/>
        <v>3.8501513367022365E-2</v>
      </c>
      <c r="S1162" s="96">
        <f t="shared" si="338"/>
        <v>191.51679879276227</v>
      </c>
      <c r="T1162" s="96">
        <f t="shared" si="339"/>
        <v>330.30709755976272</v>
      </c>
      <c r="U1162" s="96">
        <f t="shared" si="340"/>
        <v>418.02731232931029</v>
      </c>
      <c r="V1162" s="32">
        <f t="shared" si="341"/>
        <v>1000.0000000000014</v>
      </c>
      <c r="W1162" s="100">
        <f>IF(A1162=1,((cPH1_+cPHr+(cNES*L1162+(cNES+cOSEX)*G1162+(cNES+cEREX)*H1162+(cNES+cHOEX)*I1162+(cNES+cNES)*S1162+(cNES+cOSEX)*N1162+(cNES+cEREX)*O1162+(cNES+cHOEX)*P1162)))/(1+cDR)^(A$6:A$65537 + 0.5),(cPHr+(cNES*L1162+(cNES+cOSEX)*G1162+(cNES+cEREX)*H1162+(cNES+cHOEX)*I1162+(cNES+cNES)*S1162+(cNES+cOSEX)*N1162+(cNES+cEREX)*O1162+(cNES+cHOEX)*P1162))/(1+cDR)^(((cycle + 0.5)/('Life tables'!$I$2/2))))</f>
        <v>4574.5506846901972</v>
      </c>
      <c r="X1162" s="107">
        <f>((L1162+G1162+H1162+I1162+N1162+O1162+P1162+S1162)/('Life tables'!$I$2/2))/(1+oDR)^(((cycle + 0.5)/('Life tables'!$I$2/2)))</f>
        <v>4.9869193075621716</v>
      </c>
      <c r="Y1162" s="31">
        <f>((uNES*L1162+ uOCEX*G1162+uEREX*H1162+uHOEX*I1162+uNES*S1162+ uOCEX*N1162+uEREX*O1162+uHOEX*P1162)/('Life tables'!$I$2/2))/(1+oDR)^(((cycle + 0.5)/('Life tables'!$I$2/2)))</f>
        <v>3.2866310253165367</v>
      </c>
      <c r="Z1162" s="100">
        <f t="shared" si="329"/>
        <v>60657.98395249086</v>
      </c>
      <c r="AA1162" s="107">
        <f>((L1162+G1162+H1162+I1162+N1162+O1162+P1162+S1162)/('Life tables'!$I$2/2))</f>
        <v>9.6529188100749401</v>
      </c>
      <c r="AB1162" s="31">
        <f>((uNES*L1162+ uOCEX*G1162+uEREX*H1162+uHOEX*I1162+uNES*S1162+ uOCEX*N1162+uEREX*O1162+uHOEX*P1162)/('Life tables'!$I$2/2))</f>
        <v>6.3617597336987517</v>
      </c>
    </row>
    <row r="1163" spans="1:28" x14ac:dyDescent="0.25">
      <c r="A1163" s="4">
        <v>1157</v>
      </c>
      <c r="C1163" s="105">
        <f>IF(male=0,VLOOKUP((($A$5:$A$1570/'Life tables'!$I$2)*2)+age,lifetable,13,1),IF(male=1,VLOOKUP((($A$5:$A$1570/'Life tables'!$I$2)*2)+age,lifetable,10,1),"error"))</f>
        <v>2.3461920920215817E-3</v>
      </c>
      <c r="F1163" s="96">
        <f t="shared" si="330"/>
        <v>38.663425663558755</v>
      </c>
      <c r="G1163" s="96">
        <f t="shared" si="324"/>
        <v>3.8838220259961811</v>
      </c>
      <c r="H1163" s="96">
        <f t="shared" si="331"/>
        <v>0.22180831874555293</v>
      </c>
      <c r="I1163" s="96">
        <f t="shared" si="332"/>
        <v>8.88764955927967E-2</v>
      </c>
      <c r="J1163" s="96">
        <f t="shared" si="325"/>
        <v>0.10055294232102913</v>
      </c>
      <c r="K1163" s="96">
        <f t="shared" si="333"/>
        <v>9.2870976481649228E-2</v>
      </c>
      <c r="L1163" s="96">
        <f t="shared" si="334"/>
        <v>34.275494904421549</v>
      </c>
      <c r="M1163" s="96">
        <f t="shared" si="335"/>
        <v>213.00216444736952</v>
      </c>
      <c r="N1163" s="96">
        <f t="shared" si="326"/>
        <v>20.512569932626164</v>
      </c>
      <c r="O1163" s="96">
        <f t="shared" si="336"/>
        <v>0.48963291805789549</v>
      </c>
      <c r="P1163" s="96">
        <f t="shared" si="337"/>
        <v>0.48963291805789549</v>
      </c>
      <c r="Q1163" s="96">
        <f t="shared" si="327"/>
        <v>0.5501679689335478</v>
      </c>
      <c r="R1163" s="96">
        <f t="shared" si="328"/>
        <v>3.8381893731905106E-2</v>
      </c>
      <c r="S1163" s="96">
        <f t="shared" si="338"/>
        <v>190.92177881596211</v>
      </c>
      <c r="T1163" s="96">
        <f t="shared" si="339"/>
        <v>330.95781847101728</v>
      </c>
      <c r="U1163" s="96">
        <f t="shared" si="340"/>
        <v>418.15856519952382</v>
      </c>
      <c r="V1163" s="32">
        <f t="shared" si="341"/>
        <v>1000.0000000000011</v>
      </c>
      <c r="W1163" s="100">
        <f>IF(A1163=1,((cPH1_+cPHr+(cNES*L1163+(cNES+cOSEX)*G1163+(cNES+cEREX)*H1163+(cNES+cHOEX)*I1163+(cNES+cNES)*S1163+(cNES+cOSEX)*N1163+(cNES+cEREX)*O1163+(cNES+cHOEX)*P1163)))/(1+cDR)^(A$6:A$65537 + 0.5),(cPHr+(cNES*L1163+(cNES+cOSEX)*G1163+(cNES+cEREX)*H1163+(cNES+cHOEX)*I1163+(cNES+cNES)*S1163+(cNES+cOSEX)*N1163+(cNES+cEREX)*O1163+(cNES+cHOEX)*P1163))/(1+cDR)^(((cycle + 0.5)/('Life tables'!$I$2/2))))</f>
        <v>4550.1621729230164</v>
      </c>
      <c r="X1163" s="107">
        <f>((L1163+G1163+H1163+I1163+N1163+O1163+P1163+S1163)/('Life tables'!$I$2/2))/(1+oDR)^(((cycle + 0.5)/('Life tables'!$I$2/2)))</f>
        <v>4.9685857637961099</v>
      </c>
      <c r="Y1163" s="31">
        <f>((uNES*L1163+ uOCEX*G1163+uEREX*H1163+uHOEX*I1163+uNES*S1163+ uOCEX*N1163+uEREX*O1163+uHOEX*P1163)/('Life tables'!$I$2/2))/(1+oDR)^(((cycle + 0.5)/('Life tables'!$I$2/2)))</f>
        <v>3.2745482980534453</v>
      </c>
      <c r="Z1163" s="100">
        <f t="shared" si="329"/>
        <v>60469.592071995045</v>
      </c>
      <c r="AA1163" s="107">
        <f>((L1163+G1163+H1163+I1163+N1163+O1163+P1163+S1163)/('Life tables'!$I$2/2))</f>
        <v>9.6229253198214977</v>
      </c>
      <c r="AB1163" s="31">
        <f>((uNES*L1163+ uOCEX*G1163+uEREX*H1163+uHOEX*I1163+uNES*S1163+ uOCEX*N1163+uEREX*O1163+uHOEX*P1163)/('Life tables'!$I$2/2))</f>
        <v>6.3419925158425743</v>
      </c>
    </row>
    <row r="1164" spans="1:28" x14ac:dyDescent="0.25">
      <c r="A1164" s="4">
        <v>1158</v>
      </c>
      <c r="C1164" s="105">
        <f>IF(male=0,VLOOKUP((($A$5:$A$1570/'Life tables'!$I$2)*2)+age,lifetable,13,1),IF(male=1,VLOOKUP((($A$5:$A$1570/'Life tables'!$I$2)*2)+age,lifetable,10,1),"error"))</f>
        <v>2.3461920920215817E-3</v>
      </c>
      <c r="F1164" s="96">
        <f t="shared" si="330"/>
        <v>38.543227284161375</v>
      </c>
      <c r="G1164" s="96">
        <f t="shared" si="324"/>
        <v>3.8717478472243663</v>
      </c>
      <c r="H1164" s="96">
        <f t="shared" si="331"/>
        <v>0.22111875231442313</v>
      </c>
      <c r="I1164" s="96">
        <f t="shared" si="332"/>
        <v>8.8600192845344053E-2</v>
      </c>
      <c r="J1164" s="96">
        <f t="shared" si="325"/>
        <v>0.10024033937643238</v>
      </c>
      <c r="K1164" s="96">
        <f t="shared" si="333"/>
        <v>9.2582255534796667E-2</v>
      </c>
      <c r="L1164" s="96">
        <f t="shared" si="334"/>
        <v>34.168937896866012</v>
      </c>
      <c r="M1164" s="96">
        <f t="shared" si="335"/>
        <v>212.34038904529879</v>
      </c>
      <c r="N1164" s="96">
        <f t="shared" si="326"/>
        <v>20.448839527585974</v>
      </c>
      <c r="O1164" s="96">
        <f t="shared" si="336"/>
        <v>0.48811167989557203</v>
      </c>
      <c r="P1164" s="96">
        <f t="shared" si="337"/>
        <v>0.48811167989557203</v>
      </c>
      <c r="Q1164" s="96">
        <f t="shared" si="327"/>
        <v>0.54845865471229538</v>
      </c>
      <c r="R1164" s="96">
        <f t="shared" si="328"/>
        <v>3.8262645210545863E-2</v>
      </c>
      <c r="S1164" s="96">
        <f t="shared" si="338"/>
        <v>190.32860485799884</v>
      </c>
      <c r="T1164" s="96">
        <f t="shared" si="339"/>
        <v>331.60651746510598</v>
      </c>
      <c r="U1164" s="96">
        <f t="shared" si="340"/>
        <v>418.28941010026915</v>
      </c>
      <c r="V1164" s="32">
        <f t="shared" si="341"/>
        <v>1000.0000000000013</v>
      </c>
      <c r="W1164" s="100">
        <f>IF(A1164=1,((cPH1_+cPHr+(cNES*L1164+(cNES+cOSEX)*G1164+(cNES+cEREX)*H1164+(cNES+cHOEX)*I1164+(cNES+cNES)*S1164+(cNES+cOSEX)*N1164+(cNES+cEREX)*O1164+(cNES+cHOEX)*P1164)))/(1+cDR)^(A$6:A$65537 + 0.5),(cPHr+(cNES*L1164+(cNES+cOSEX)*G1164+(cNES+cEREX)*H1164+(cNES+cHOEX)*I1164+(cNES+cNES)*S1164+(cNES+cOSEX)*N1164+(cNES+cEREX)*O1164+(cNES+cHOEX)*P1164))/(1+cDR)^(((cycle + 0.5)/('Life tables'!$I$2/2))))</f>
        <v>4525.9036828513208</v>
      </c>
      <c r="X1164" s="107">
        <f>((L1164+G1164+H1164+I1164+N1164+O1164+P1164+S1164)/('Life tables'!$I$2/2))/(1+oDR)^(((cycle + 0.5)/('Life tables'!$I$2/2)))</f>
        <v>4.950319622943657</v>
      </c>
      <c r="Y1164" s="31">
        <f>((uNES*L1164+ uOCEX*G1164+uEREX*H1164+uHOEX*I1164+uNES*S1164+ uOCEX*N1164+uEREX*O1164+uHOEX*P1164)/('Life tables'!$I$2/2))/(1+oDR)^(((cycle + 0.5)/('Life tables'!$I$2/2)))</f>
        <v>3.2625099926216854</v>
      </c>
      <c r="Z1164" s="100">
        <f t="shared" si="329"/>
        <v>60281.785274732785</v>
      </c>
      <c r="AA1164" s="107">
        <f>((L1164+G1164+H1164+I1164+N1164+O1164+P1164+S1164)/('Life tables'!$I$2/2))</f>
        <v>9.5930250306226217</v>
      </c>
      <c r="AB1164" s="31">
        <f>((uNES*L1164+ uOCEX*G1164+uEREX*H1164+uHOEX*I1164+uNES*S1164+ uOCEX*N1164+uEREX*O1164+uHOEX*P1164)/('Life tables'!$I$2/2))</f>
        <v>6.322286722016873</v>
      </c>
    </row>
    <row r="1165" spans="1:28" x14ac:dyDescent="0.25">
      <c r="A1165" s="4">
        <v>1159</v>
      </c>
      <c r="C1165" s="105">
        <f>IF(male=0,VLOOKUP((($A$5:$A$1570/'Life tables'!$I$2)*2)+age,lifetable,13,1),IF(male=1,VLOOKUP((($A$5:$A$1570/'Life tables'!$I$2)*2)+age,lifetable,10,1),"error"))</f>
        <v>2.3461920920215817E-3</v>
      </c>
      <c r="F1165" s="96">
        <f t="shared" si="330"/>
        <v>38.423405523112478</v>
      </c>
      <c r="G1165" s="96">
        <f t="shared" ref="G1165:G1228" si="342">F1165*(rrOSEX)</f>
        <v>3.8597115005538751</v>
      </c>
      <c r="H1165" s="96">
        <f t="shared" si="331"/>
        <v>0.22043134650618826</v>
      </c>
      <c r="I1165" s="96">
        <f t="shared" si="332"/>
        <v>8.8324755839051555E-2</v>
      </c>
      <c r="J1165" s="96">
        <f t="shared" ref="J1165:J1228" si="343">F1165*mr + G1165*mr + H1165*mr+I1165*mr</f>
        <v>9.9928715912634927E-2</v>
      </c>
      <c r="K1165" s="96">
        <f t="shared" si="333"/>
        <v>9.2294439239127599E-2</v>
      </c>
      <c r="L1165" s="96">
        <f t="shared" si="334"/>
        <v>34.0627147650616</v>
      </c>
      <c r="M1165" s="96">
        <f t="shared" si="335"/>
        <v>211.68066691151367</v>
      </c>
      <c r="N1165" s="96">
        <f t="shared" ref="N1165:N1228" si="344">M1165*rrOSEXc</f>
        <v>20.385306856730356</v>
      </c>
      <c r="O1165" s="96">
        <f t="shared" si="336"/>
        <v>0.48659516162773819</v>
      </c>
      <c r="P1165" s="96">
        <f t="shared" si="337"/>
        <v>0.48659516162773819</v>
      </c>
      <c r="Q1165" s="96">
        <f t="shared" ref="Q1165:Q1228" si="345">M1165*mr + N1165*mr + O1165*mr+P1165*mr</f>
        <v>0.54675464392279594</v>
      </c>
      <c r="R1165" s="96">
        <f t="shared" si="328"/>
        <v>3.8143766677563709E-2</v>
      </c>
      <c r="S1165" s="96">
        <f t="shared" si="338"/>
        <v>189.73727132092748</v>
      </c>
      <c r="T1165" s="96">
        <f t="shared" si="339"/>
        <v>332.25320082494142</v>
      </c>
      <c r="U1165" s="96">
        <f t="shared" si="340"/>
        <v>418.41984830618583</v>
      </c>
      <c r="V1165" s="32">
        <f t="shared" si="341"/>
        <v>1000.0000000000013</v>
      </c>
      <c r="W1165" s="100">
        <f>IF(A1165=1,((cPH1_+cPHr+(cNES*L1165+(cNES+cOSEX)*G1165+(cNES+cEREX)*H1165+(cNES+cHOEX)*I1165+(cNES+cNES)*S1165+(cNES+cOSEX)*N1165+(cNES+cEREX)*O1165+(cNES+cHOEX)*P1165)))/(1+cDR)^(A$6:A$65537 + 0.5),(cPHr+(cNES*L1165+(cNES+cOSEX)*G1165+(cNES+cEREX)*H1165+(cNES+cHOEX)*I1165+(cNES+cNES)*S1165+(cNES+cOSEX)*N1165+(cNES+cEREX)*O1165+(cNES+cHOEX)*P1165))/(1+cDR)^(((cycle + 0.5)/('Life tables'!$I$2/2))))</f>
        <v>4501.7745222768826</v>
      </c>
      <c r="X1165" s="107">
        <f>((L1165+G1165+H1165+I1165+N1165+O1165+P1165+S1165)/('Life tables'!$I$2/2))/(1+oDR)^(((cycle + 0.5)/('Life tables'!$I$2/2)))</f>
        <v>4.9321206370596293</v>
      </c>
      <c r="Y1165" s="31">
        <f>((uNES*L1165+ uOCEX*G1165+uEREX*H1165+uHOEX*I1165+uNES*S1165+ uOCEX*N1165+uEREX*O1165+uHOEX*P1165)/('Life tables'!$I$2/2))/(1+oDR)^(((cycle + 0.5)/('Life tables'!$I$2/2)))</f>
        <v>3.2505159456170709</v>
      </c>
      <c r="Z1165" s="100">
        <f t="shared" si="329"/>
        <v>60094.561756684132</v>
      </c>
      <c r="AA1165" s="107">
        <f>((L1165+G1165+H1165+I1165+N1165+O1165+P1165+S1165)/('Life tables'!$I$2/2))</f>
        <v>9.5632176525998389</v>
      </c>
      <c r="AB1165" s="31">
        <f>((uNES*L1165+ uOCEX*G1165+uEREX*H1165+uHOEX*I1165+uNES*S1165+ uOCEX*N1165+uEREX*O1165+uHOEX*P1165)/('Life tables'!$I$2/2))</f>
        <v>6.3026421611849575</v>
      </c>
    </row>
    <row r="1166" spans="1:28" x14ac:dyDescent="0.25">
      <c r="A1166" s="4">
        <v>1160</v>
      </c>
      <c r="C1166" s="105">
        <f>IF(male=0,VLOOKUP((($A$5:$A$1570/'Life tables'!$I$2)*2)+age,lifetable,13,1),IF(male=1,VLOOKUP((($A$5:$A$1570/'Life tables'!$I$2)*2)+age,lifetable,10,1),"error"))</f>
        <v>2.3461920920215817E-3</v>
      </c>
      <c r="F1166" s="96">
        <f t="shared" si="330"/>
        <v>38.303959056351097</v>
      </c>
      <c r="G1166" s="96">
        <f t="shared" si="342"/>
        <v>3.8477128529800124</v>
      </c>
      <c r="H1166" s="96">
        <f t="shared" si="331"/>
        <v>0.21974609372483914</v>
      </c>
      <c r="I1166" s="96">
        <f t="shared" si="332"/>
        <v>8.8050181530270138E-2</v>
      </c>
      <c r="J1166" s="96">
        <f t="shared" si="343"/>
        <v>9.9618068486118122E-2</v>
      </c>
      <c r="K1166" s="96">
        <f t="shared" si="333"/>
        <v>9.2007524414198683E-2</v>
      </c>
      <c r="L1166" s="96">
        <f t="shared" si="334"/>
        <v>33.956824335215657</v>
      </c>
      <c r="M1166" s="96">
        <f t="shared" si="335"/>
        <v>211.02299181252297</v>
      </c>
      <c r="N1166" s="96">
        <f t="shared" si="344"/>
        <v>20.321971319760607</v>
      </c>
      <c r="O1166" s="96">
        <f t="shared" si="336"/>
        <v>0.48508334892532595</v>
      </c>
      <c r="P1166" s="96">
        <f t="shared" si="337"/>
        <v>0.48508334892532595</v>
      </c>
      <c r="Q1166" s="96">
        <f t="shared" si="345"/>
        <v>0.54505592046442797</v>
      </c>
      <c r="R1166" s="96">
        <f t="shared" si="328"/>
        <v>3.8025257009715624E-2</v>
      </c>
      <c r="S1166" s="96">
        <f t="shared" si="338"/>
        <v>189.14777261743757</v>
      </c>
      <c r="T1166" s="96">
        <f t="shared" si="339"/>
        <v>332.89787481389197</v>
      </c>
      <c r="U1166" s="96">
        <f t="shared" si="340"/>
        <v>418.54988108760972</v>
      </c>
      <c r="V1166" s="32">
        <f t="shared" si="341"/>
        <v>1000.0000000000014</v>
      </c>
      <c r="W1166" s="100">
        <f>IF(A1166=1,((cPH1_+cPHr+(cNES*L1166+(cNES+cOSEX)*G1166+(cNES+cEREX)*H1166+(cNES+cHOEX)*I1166+(cNES+cNES)*S1166+(cNES+cOSEX)*N1166+(cNES+cEREX)*O1166+(cNES+cHOEX)*P1166)))/(1+cDR)^(A$6:A$65537 + 0.5),(cPHr+(cNES*L1166+(cNES+cOSEX)*G1166+(cNES+cEREX)*H1166+(cNES+cHOEX)*I1166+(cNES+cNES)*S1166+(cNES+cOSEX)*N1166+(cNES+cEREX)*O1166+(cNES+cHOEX)*P1166))/(1+cDR)^(((cycle + 0.5)/('Life tables'!$I$2/2))))</f>
        <v>4477.7740026343363</v>
      </c>
      <c r="X1166" s="107">
        <f>((L1166+G1166+H1166+I1166+N1166+O1166+P1166+S1166)/('Life tables'!$I$2/2))/(1+oDR)^(((cycle + 0.5)/('Life tables'!$I$2/2)))</f>
        <v>4.9139885591178398</v>
      </c>
      <c r="Y1166" s="31">
        <f>((uNES*L1166+ uOCEX*G1166+uEREX*H1166+uHOEX*I1166+uNES*S1166+ uOCEX*N1166+uEREX*O1166+uHOEX*P1166)/('Life tables'!$I$2/2))/(1+oDR)^(((cycle + 0.5)/('Life tables'!$I$2/2)))</f>
        <v>3.2385659942408753</v>
      </c>
      <c r="Z1166" s="100">
        <f t="shared" si="329"/>
        <v>59907.919718751597</v>
      </c>
      <c r="AA1166" s="107">
        <f>((L1166+G1166+H1166+I1166+N1166+O1166+P1166+S1166)/('Life tables'!$I$2/2))</f>
        <v>9.5335028967893862</v>
      </c>
      <c r="AB1166" s="31">
        <f>((uNES*L1166+ uOCEX*G1166+uEREX*H1166+uHOEX*I1166+uNES*S1166+ uOCEX*N1166+uEREX*O1166+uHOEX*P1166)/('Life tables'!$I$2/2))</f>
        <v>6.2830586429126019</v>
      </c>
    </row>
    <row r="1167" spans="1:28" x14ac:dyDescent="0.25">
      <c r="A1167" s="4">
        <v>1161</v>
      </c>
      <c r="C1167" s="105">
        <f>IF(male=0,VLOOKUP((($A$5:$A$1570/'Life tables'!$I$2)*2)+age,lifetable,13,1),IF(male=1,VLOOKUP((($A$5:$A$1570/'Life tables'!$I$2)*2)+age,lifetable,10,1),"error"))</f>
        <v>2.3461920920215817E-3</v>
      </c>
      <c r="F1167" s="96">
        <f t="shared" si="330"/>
        <v>38.184886571467075</v>
      </c>
      <c r="G1167" s="96">
        <f t="shared" si="342"/>
        <v>3.8357517726684316</v>
      </c>
      <c r="H1167" s="96">
        <f t="shared" si="331"/>
        <v>0.21906298644120614</v>
      </c>
      <c r="I1167" s="96">
        <f t="shared" si="332"/>
        <v>8.7776466902132769E-2</v>
      </c>
      <c r="J1167" s="96">
        <f t="shared" si="343"/>
        <v>9.9308393683663954E-2</v>
      </c>
      <c r="K1167" s="96">
        <f t="shared" si="333"/>
        <v>9.1721507907552235E-2</v>
      </c>
      <c r="L1167" s="96">
        <f t="shared" si="334"/>
        <v>33.851265443864087</v>
      </c>
      <c r="M1167" s="96">
        <f t="shared" si="335"/>
        <v>210.36735752703254</v>
      </c>
      <c r="N1167" s="96">
        <f t="shared" si="344"/>
        <v>20.258832317552613</v>
      </c>
      <c r="O1167" s="96">
        <f t="shared" si="336"/>
        <v>0.48357622748730505</v>
      </c>
      <c r="P1167" s="96">
        <f t="shared" si="337"/>
        <v>0.48357622748730505</v>
      </c>
      <c r="Q1167" s="96">
        <f t="shared" si="345"/>
        <v>0.54336246826807444</v>
      </c>
      <c r="R1167" s="96">
        <f t="shared" si="328"/>
        <v>3.7907115085956414E-2</v>
      </c>
      <c r="S1167" s="96">
        <f t="shared" si="338"/>
        <v>188.5601031711513</v>
      </c>
      <c r="T1167" s="96">
        <f t="shared" si="339"/>
        <v>333.5405456758437</v>
      </c>
      <c r="U1167" s="96">
        <f t="shared" si="340"/>
        <v>418.67950971060321</v>
      </c>
      <c r="V1167" s="32">
        <f t="shared" si="341"/>
        <v>1000.0000000000014</v>
      </c>
      <c r="W1167" s="100">
        <f>IF(A1167=1,((cPH1_+cPHr+(cNES*L1167+(cNES+cOSEX)*G1167+(cNES+cEREX)*H1167+(cNES+cHOEX)*I1167+(cNES+cNES)*S1167+(cNES+cOSEX)*N1167+(cNES+cEREX)*O1167+(cNES+cHOEX)*P1167)))/(1+cDR)^(A$6:A$65537 + 0.5),(cPHr+(cNES*L1167+(cNES+cOSEX)*G1167+(cNES+cEREX)*H1167+(cNES+cHOEX)*I1167+(cNES+cNES)*S1167+(cNES+cOSEX)*N1167+(cNES+cEREX)*O1167+(cNES+cHOEX)*P1167))/(1+cDR)^(((cycle + 0.5)/('Life tables'!$I$2/2))))</f>
        <v>4453.9014389748027</v>
      </c>
      <c r="X1167" s="107">
        <f>((L1167+G1167+H1167+I1167+N1167+O1167+P1167+S1167)/('Life tables'!$I$2/2))/(1+oDR)^(((cycle + 0.5)/('Life tables'!$I$2/2)))</f>
        <v>4.8959231430073533</v>
      </c>
      <c r="Y1167" s="31">
        <f>((uNES*L1167+ uOCEX*G1167+uEREX*H1167+uHOEX*I1167+uNES*S1167+ uOCEX*N1167+uEREX*O1167+uHOEX*P1167)/('Life tables'!$I$2/2))/(1+oDR)^(((cycle + 0.5)/('Life tables'!$I$2/2)))</f>
        <v>3.226659976297372</v>
      </c>
      <c r="Z1167" s="100">
        <f t="shared" si="329"/>
        <v>59721.857366778393</v>
      </c>
      <c r="AA1167" s="107">
        <f>((L1167+G1167+H1167+I1167+N1167+O1167+P1167+S1167)/('Life tables'!$I$2/2))</f>
        <v>9.5038804751386827</v>
      </c>
      <c r="AB1167" s="31">
        <f>((uNES*L1167+ uOCEX*G1167+uEREX*H1167+uHOEX*I1167+uNES*S1167+ uOCEX*N1167+uEREX*O1167+uHOEX*P1167)/('Life tables'!$I$2/2))</f>
        <v>6.2635359773657253</v>
      </c>
    </row>
    <row r="1168" spans="1:28" x14ac:dyDescent="0.25">
      <c r="A1168" s="4">
        <v>1162</v>
      </c>
      <c r="C1168" s="105">
        <f>IF(male=0,VLOOKUP((($A$5:$A$1570/'Life tables'!$I$2)*2)+age,lifetable,13,1),IF(male=1,VLOOKUP((($A$5:$A$1570/'Life tables'!$I$2)*2)+age,lifetable,10,1),"error"))</f>
        <v>2.3461920920215817E-3</v>
      </c>
      <c r="F1168" s="96">
        <f t="shared" si="330"/>
        <v>38.06618676729569</v>
      </c>
      <c r="G1168" s="96">
        <f t="shared" si="342"/>
        <v>3.8238281289144131</v>
      </c>
      <c r="H1168" s="96">
        <f t="shared" si="331"/>
        <v>0.21838201719063358</v>
      </c>
      <c r="I1168" s="96">
        <f t="shared" si="332"/>
        <v>8.7503608963622498E-2</v>
      </c>
      <c r="J1168" s="96">
        <f t="shared" si="343"/>
        <v>9.8999688121300597E-2</v>
      </c>
      <c r="K1168" s="96">
        <f t="shared" si="333"/>
        <v>9.143638659374255E-2</v>
      </c>
      <c r="L1168" s="96">
        <f t="shared" si="334"/>
        <v>33.746036937511974</v>
      </c>
      <c r="M1168" s="96">
        <f t="shared" si="335"/>
        <v>209.71375784625872</v>
      </c>
      <c r="N1168" s="96">
        <f t="shared" si="344"/>
        <v>20.195889252187058</v>
      </c>
      <c r="O1168" s="96">
        <f t="shared" si="336"/>
        <v>0.4820737830414033</v>
      </c>
      <c r="P1168" s="96">
        <f t="shared" si="337"/>
        <v>0.4820737830414033</v>
      </c>
      <c r="Q1168" s="96">
        <f t="shared" si="345"/>
        <v>0.54167427129693135</v>
      </c>
      <c r="R1168" s="96">
        <f t="shared" si="328"/>
        <v>3.7789339787495227E-2</v>
      </c>
      <c r="S1168" s="96">
        <f t="shared" si="338"/>
        <v>187.97425741690444</v>
      </c>
      <c r="T1168" s="96">
        <f t="shared" si="339"/>
        <v>334.18121963526193</v>
      </c>
      <c r="U1168" s="96">
        <f t="shared" si="340"/>
        <v>418.80873543698448</v>
      </c>
      <c r="V1168" s="32">
        <f t="shared" si="341"/>
        <v>1000.0000000000014</v>
      </c>
      <c r="W1168" s="100">
        <f>IF(A1168=1,((cPH1_+cPHr+(cNES*L1168+(cNES+cOSEX)*G1168+(cNES+cEREX)*H1168+(cNES+cHOEX)*I1168+(cNES+cNES)*S1168+(cNES+cOSEX)*N1168+(cNES+cEREX)*O1168+(cNES+cHOEX)*P1168)))/(1+cDR)^(A$6:A$65537 + 0.5),(cPHr+(cNES*L1168+(cNES+cOSEX)*G1168+(cNES+cEREX)*H1168+(cNES+cHOEX)*I1168+(cNES+cNES)*S1168+(cNES+cOSEX)*N1168+(cNES+cEREX)*O1168+(cNES+cHOEX)*P1168))/(1+cDR)^(((cycle + 0.5)/('Life tables'!$I$2/2))))</f>
        <v>4430.1561499494319</v>
      </c>
      <c r="X1168" s="107">
        <f>((L1168+G1168+H1168+I1168+N1168+O1168+P1168+S1168)/('Life tables'!$I$2/2))/(1+oDR)^(((cycle + 0.5)/('Life tables'!$I$2/2)))</f>
        <v>4.8779241435287686</v>
      </c>
      <c r="Y1168" s="31">
        <f>((uNES*L1168+ uOCEX*G1168+uEREX*H1168+uHOEX*I1168+uNES*S1168+ uOCEX*N1168+uEREX*O1168+uHOEX*P1168)/('Life tables'!$I$2/2))/(1+oDR)^(((cycle + 0.5)/('Life tables'!$I$2/2)))</f>
        <v>3.2147977301913917</v>
      </c>
      <c r="Z1168" s="100">
        <f t="shared" si="329"/>
        <v>59536.372911564846</v>
      </c>
      <c r="AA1168" s="107">
        <f>((L1168+G1168+H1168+I1168+N1168+O1168+P1168+S1168)/('Life tables'!$I$2/2))</f>
        <v>9.4743501005028463</v>
      </c>
      <c r="AB1168" s="31">
        <f>((uNES*L1168+ uOCEX*G1168+uEREX*H1168+uHOEX*I1168+uNES*S1168+ uOCEX*N1168+uEREX*O1168+uHOEX*P1168)/('Life tables'!$I$2/2))</f>
        <v>6.2440739753081198</v>
      </c>
    </row>
    <row r="1169" spans="1:28" x14ac:dyDescent="0.25">
      <c r="A1169" s="4">
        <v>1163</v>
      </c>
      <c r="C1169" s="105">
        <f>IF(male=0,VLOOKUP((($A$5:$A$1570/'Life tables'!$I$2)*2)+age,lifetable,13,1),IF(male=1,VLOOKUP((($A$5:$A$1570/'Life tables'!$I$2)*2)+age,lifetable,10,1),"error"))</f>
        <v>2.3461920920215817E-3</v>
      </c>
      <c r="F1169" s="96">
        <f t="shared" si="330"/>
        <v>37.947858353531494</v>
      </c>
      <c r="G1169" s="96">
        <f t="shared" si="342"/>
        <v>3.8119417921040739</v>
      </c>
      <c r="H1169" s="96">
        <f t="shared" si="331"/>
        <v>0.21770317857076441</v>
      </c>
      <c r="I1169" s="96">
        <f t="shared" si="332"/>
        <v>8.7231604748684854E-2</v>
      </c>
      <c r="J1169" s="96">
        <f t="shared" si="343"/>
        <v>9.8691948443298275E-2</v>
      </c>
      <c r="K1169" s="96">
        <f t="shared" si="333"/>
        <v>9.1152157373408274E-2</v>
      </c>
      <c r="L1169" s="96">
        <f t="shared" si="334"/>
        <v>33.641137672291265</v>
      </c>
      <c r="M1169" s="96">
        <f t="shared" si="335"/>
        <v>209.06218657422346</v>
      </c>
      <c r="N1169" s="96">
        <f t="shared" si="344"/>
        <v>20.133141526977834</v>
      </c>
      <c r="O1169" s="96">
        <f t="shared" si="336"/>
        <v>0.48057600134478518</v>
      </c>
      <c r="P1169" s="96">
        <f t="shared" si="337"/>
        <v>0.48057600134478518</v>
      </c>
      <c r="Q1169" s="96">
        <f t="shared" si="345"/>
        <v>0.53999131354727137</v>
      </c>
      <c r="R1169" s="96">
        <f t="shared" si="328"/>
        <v>3.7671929997848706E-2</v>
      </c>
      <c r="S1169" s="96">
        <f t="shared" si="338"/>
        <v>187.39022980101095</v>
      </c>
      <c r="T1169" s="96">
        <f t="shared" si="339"/>
        <v>334.81990289725252</v>
      </c>
      <c r="U1169" s="96">
        <f t="shared" si="340"/>
        <v>418.93755952435572</v>
      </c>
      <c r="V1169" s="32">
        <f t="shared" si="341"/>
        <v>1000.0000000000014</v>
      </c>
      <c r="W1169" s="100">
        <f>IF(A1169=1,((cPH1_+cPHr+(cNES*L1169+(cNES+cOSEX)*G1169+(cNES+cEREX)*H1169+(cNES+cHOEX)*I1169+(cNES+cNES)*S1169+(cNES+cOSEX)*N1169+(cNES+cEREX)*O1169+(cNES+cHOEX)*P1169)))/(1+cDR)^(A$6:A$65537 + 0.5),(cPHr+(cNES*L1169+(cNES+cOSEX)*G1169+(cNES+cEREX)*H1169+(cNES+cHOEX)*I1169+(cNES+cNES)*S1169+(cNES+cOSEX)*N1169+(cNES+cEREX)*O1169+(cNES+cHOEX)*P1169))/(1+cDR)^(((cycle + 0.5)/('Life tables'!$I$2/2))))</f>
        <v>4406.5374577928796</v>
      </c>
      <c r="X1169" s="107">
        <f>((L1169+G1169+H1169+I1169+N1169+O1169+P1169+S1169)/('Life tables'!$I$2/2))/(1+oDR)^(((cycle + 0.5)/('Life tables'!$I$2/2)))</f>
        <v>4.8599913163905324</v>
      </c>
      <c r="Y1169" s="31">
        <f>((uNES*L1169+ uOCEX*G1169+uEREX*H1169+uHOEX*I1169+uNES*S1169+ uOCEX*N1169+uEREX*O1169+uHOEX*P1169)/('Life tables'!$I$2/2))/(1+oDR)^(((cycle + 0.5)/('Life tables'!$I$2/2)))</f>
        <v>3.2029790949259076</v>
      </c>
      <c r="Z1169" s="100">
        <f t="shared" si="329"/>
        <v>59351.46456888321</v>
      </c>
      <c r="AA1169" s="107">
        <f>((L1169+G1169+H1169+I1169+N1169+O1169+P1169+S1169)/('Life tables'!$I$2/2))</f>
        <v>9.4449114866412547</v>
      </c>
      <c r="AB1169" s="31">
        <f>((uNES*L1169+ uOCEX*G1169+uEREX*H1169+uHOEX*I1169+uNES*S1169+ uOCEX*N1169+uEREX*O1169+uHOEX*P1169)/('Life tables'!$I$2/2))</f>
        <v>6.2246724480992013</v>
      </c>
    </row>
    <row r="1170" spans="1:28" x14ac:dyDescent="0.25">
      <c r="A1170" s="4">
        <v>1164</v>
      </c>
      <c r="C1170" s="105">
        <f>IF(male=0,VLOOKUP((($A$5:$A$1570/'Life tables'!$I$2)*2)+age,lifetable,13,1),IF(male=1,VLOOKUP((($A$5:$A$1570/'Life tables'!$I$2)*2)+age,lifetable,10,1),"error"))</f>
        <v>2.3461920920215817E-3</v>
      </c>
      <c r="F1170" s="96">
        <f t="shared" si="330"/>
        <v>37.829900050360692</v>
      </c>
      <c r="G1170" s="96">
        <f t="shared" si="342"/>
        <v>3.8000926336774397</v>
      </c>
      <c r="H1170" s="96">
        <f t="shared" si="331"/>
        <v>0.21702646323943117</v>
      </c>
      <c r="I1170" s="96">
        <f t="shared" si="332"/>
        <v>8.696045131538277E-2</v>
      </c>
      <c r="J1170" s="96">
        <f t="shared" si="343"/>
        <v>9.8385171321213119E-2</v>
      </c>
      <c r="K1170" s="96">
        <f t="shared" si="333"/>
        <v>9.0868817172389399E-2</v>
      </c>
      <c r="L1170" s="96">
        <f t="shared" si="334"/>
        <v>33.536566513634838</v>
      </c>
      <c r="M1170" s="96">
        <f t="shared" si="335"/>
        <v>208.41263752803246</v>
      </c>
      <c r="N1170" s="96">
        <f t="shared" si="344"/>
        <v>20.070588546498822</v>
      </c>
      <c r="O1170" s="96">
        <f t="shared" si="336"/>
        <v>0.47908286818469092</v>
      </c>
      <c r="P1170" s="96">
        <f t="shared" si="337"/>
        <v>0.47908286818469092</v>
      </c>
      <c r="Q1170" s="96">
        <f t="shared" si="345"/>
        <v>0.53831357904916044</v>
      </c>
      <c r="R1170" s="96">
        <f t="shared" si="328"/>
        <v>3.7554884602891116E-2</v>
      </c>
      <c r="S1170" s="96">
        <f t="shared" si="338"/>
        <v>186.80801478151221</v>
      </c>
      <c r="T1170" s="96">
        <f t="shared" si="339"/>
        <v>335.4566016476229</v>
      </c>
      <c r="U1170" s="96">
        <f t="shared" si="340"/>
        <v>419.06598322613098</v>
      </c>
      <c r="V1170" s="32">
        <f t="shared" si="341"/>
        <v>1000.0000000000014</v>
      </c>
      <c r="W1170" s="100">
        <f>IF(A1170=1,((cPH1_+cPHr+(cNES*L1170+(cNES+cOSEX)*G1170+(cNES+cEREX)*H1170+(cNES+cHOEX)*I1170+(cNES+cNES)*S1170+(cNES+cOSEX)*N1170+(cNES+cEREX)*O1170+(cNES+cHOEX)*P1170)))/(1+cDR)^(A$6:A$65537 + 0.5),(cPHr+(cNES*L1170+(cNES+cOSEX)*G1170+(cNES+cEREX)*H1170+(cNES+cHOEX)*I1170+(cNES+cNES)*S1170+(cNES+cOSEX)*N1170+(cNES+cEREX)*O1170+(cNES+cHOEX)*P1170))/(1+cDR)^(((cycle + 0.5)/('Life tables'!$I$2/2))))</f>
        <v>4383.0446883067625</v>
      </c>
      <c r="X1170" s="107">
        <f>((L1170+G1170+H1170+I1170+N1170+O1170+P1170+S1170)/('Life tables'!$I$2/2))/(1+oDR)^(((cycle + 0.5)/('Life tables'!$I$2/2)))</f>
        <v>4.8421244182052829</v>
      </c>
      <c r="Y1170" s="31">
        <f>((uNES*L1170+ uOCEX*G1170+uEREX*H1170+uHOEX*I1170+uNES*S1170+ uOCEX*N1170+uEREX*O1170+uHOEX*P1170)/('Life tables'!$I$2/2))/(1+oDR)^(((cycle + 0.5)/('Life tables'!$I$2/2)))</f>
        <v>3.1912039100996297</v>
      </c>
      <c r="Z1170" s="100">
        <f t="shared" si="329"/>
        <v>59167.130559491081</v>
      </c>
      <c r="AA1170" s="107">
        <f>((L1170+G1170+H1170+I1170+N1170+O1170+P1170+S1170)/('Life tables'!$I$2/2))</f>
        <v>9.41556434821414</v>
      </c>
      <c r="AB1170" s="31">
        <f>((uNES*L1170+ uOCEX*G1170+uEREX*H1170+uHOEX*I1170+uNES*S1170+ uOCEX*N1170+uEREX*O1170+uHOEX*P1170)/('Life tables'!$I$2/2))</f>
        <v>6.2053312076917786</v>
      </c>
    </row>
    <row r="1171" spans="1:28" x14ac:dyDescent="0.25">
      <c r="A1171" s="4">
        <v>1165</v>
      </c>
      <c r="C1171" s="105">
        <f>IF(male=0,VLOOKUP((($A$5:$A$1570/'Life tables'!$I$2)*2)+age,lifetable,13,1),IF(male=1,VLOOKUP((($A$5:$A$1570/'Life tables'!$I$2)*2)+age,lifetable,10,1),"error"))</f>
        <v>2.3461920920215817E-3</v>
      </c>
      <c r="F1171" s="96">
        <f t="shared" si="330"/>
        <v>37.712310588110924</v>
      </c>
      <c r="G1171" s="96">
        <f t="shared" si="342"/>
        <v>3.7882805260932653</v>
      </c>
      <c r="H1171" s="96">
        <f t="shared" si="331"/>
        <v>0.21635186391264677</v>
      </c>
      <c r="I1171" s="96">
        <f t="shared" si="332"/>
        <v>8.669014574509154E-2</v>
      </c>
      <c r="J1171" s="96">
        <f t="shared" si="343"/>
        <v>9.8079353452976303E-2</v>
      </c>
      <c r="K1171" s="96">
        <f t="shared" si="333"/>
        <v>9.0586362940886039E-2</v>
      </c>
      <c r="L1171" s="96">
        <f t="shared" si="334"/>
        <v>33.432322335966056</v>
      </c>
      <c r="M1171" s="96">
        <f t="shared" si="335"/>
        <v>207.76510453813657</v>
      </c>
      <c r="N1171" s="96">
        <f t="shared" si="344"/>
        <v>20.008229716609073</v>
      </c>
      <c r="O1171" s="96">
        <f t="shared" si="336"/>
        <v>0.4775943693790376</v>
      </c>
      <c r="P1171" s="96">
        <f t="shared" si="337"/>
        <v>0.4775943693790376</v>
      </c>
      <c r="Q1171" s="96">
        <f t="shared" si="345"/>
        <v>0.53664105186713484</v>
      </c>
      <c r="R1171" s="96">
        <f t="shared" si="328"/>
        <v>3.7438202490901469E-2</v>
      </c>
      <c r="S1171" s="96">
        <f t="shared" si="338"/>
        <v>186.22760682841138</v>
      </c>
      <c r="T1171" s="96">
        <f t="shared" si="339"/>
        <v>336.09132205294304</v>
      </c>
      <c r="U1171" s="96">
        <f t="shared" si="340"/>
        <v>419.1940077915628</v>
      </c>
      <c r="V1171" s="32">
        <f t="shared" si="341"/>
        <v>1000.0000000000014</v>
      </c>
      <c r="W1171" s="100">
        <f>IF(A1171=1,((cPH1_+cPHr+(cNES*L1171+(cNES+cOSEX)*G1171+(cNES+cEREX)*H1171+(cNES+cHOEX)*I1171+(cNES+cNES)*S1171+(cNES+cOSEX)*N1171+(cNES+cEREX)*O1171+(cNES+cHOEX)*P1171)))/(1+cDR)^(A$6:A$65537 + 0.5),(cPHr+(cNES*L1171+(cNES+cOSEX)*G1171+(cNES+cEREX)*H1171+(cNES+cHOEX)*I1171+(cNES+cNES)*S1171+(cNES+cOSEX)*N1171+(cNES+cEREX)*O1171+(cNES+cHOEX)*P1171))/(1+cDR)^(((cycle + 0.5)/('Life tables'!$I$2/2))))</f>
        <v>4359.6771708430424</v>
      </c>
      <c r="X1171" s="107">
        <f>((L1171+G1171+H1171+I1171+N1171+O1171+P1171+S1171)/('Life tables'!$I$2/2))/(1+oDR)^(((cycle + 0.5)/('Life tables'!$I$2/2)))</f>
        <v>4.8243232064862216</v>
      </c>
      <c r="Y1171" s="31">
        <f>((uNES*L1171+ uOCEX*G1171+uEREX*H1171+uHOEX*I1171+uNES*S1171+ uOCEX*N1171+uEREX*O1171+uHOEX*P1171)/('Life tables'!$I$2/2))/(1+oDR)^(((cycle + 0.5)/('Life tables'!$I$2/2)))</f>
        <v>3.1794720159046275</v>
      </c>
      <c r="Z1171" s="100">
        <f t="shared" si="329"/>
        <v>58983.369109143212</v>
      </c>
      <c r="AA1171" s="107">
        <f>((L1171+G1171+H1171+I1171+N1171+O1171+P1171+S1171)/('Life tables'!$I$2/2))</f>
        <v>9.3863084007792281</v>
      </c>
      <c r="AB1171" s="31">
        <f>((uNES*L1171+ uOCEX*G1171+uEREX*H1171+uHOEX*I1171+uNES*S1171+ uOCEX*N1171+uEREX*O1171+uHOEX*P1171)/('Life tables'!$I$2/2))</f>
        <v>6.1860500666298606</v>
      </c>
    </row>
    <row r="1172" spans="1:28" x14ac:dyDescent="0.25">
      <c r="A1172" s="4">
        <v>1166</v>
      </c>
      <c r="C1172" s="105">
        <f>IF(male=0,VLOOKUP((($A$5:$A$1570/'Life tables'!$I$2)*2)+age,lifetable,13,1),IF(male=1,VLOOKUP((($A$5:$A$1570/'Life tables'!$I$2)*2)+age,lifetable,10,1),"error"))</f>
        <v>2.3461920920215817E-3</v>
      </c>
      <c r="F1172" s="96">
        <f t="shared" si="330"/>
        <v>37.595088706917764</v>
      </c>
      <c r="G1172" s="96">
        <f t="shared" si="342"/>
        <v>3.7765053427955313</v>
      </c>
      <c r="H1172" s="96">
        <f t="shared" si="331"/>
        <v>0.21567937336269138</v>
      </c>
      <c r="I1172" s="96">
        <f t="shared" si="332"/>
        <v>8.6420685141732165E-2</v>
      </c>
      <c r="J1172" s="96">
        <f t="shared" si="343"/>
        <v>9.7774491562026791E-2</v>
      </c>
      <c r="K1172" s="96">
        <f t="shared" si="333"/>
        <v>9.0304791652657299E-2</v>
      </c>
      <c r="L1172" s="96">
        <f t="shared" si="334"/>
        <v>33.328404022403127</v>
      </c>
      <c r="M1172" s="96">
        <f t="shared" si="335"/>
        <v>207.11958144857783</v>
      </c>
      <c r="N1172" s="96">
        <f t="shared" si="344"/>
        <v>19.946064444476498</v>
      </c>
      <c r="O1172" s="96">
        <f t="shared" si="336"/>
        <v>0.47611049077698475</v>
      </c>
      <c r="P1172" s="96">
        <f t="shared" si="337"/>
        <v>0.47611049077698475</v>
      </c>
      <c r="Q1172" s="96">
        <f t="shared" si="345"/>
        <v>0.53497371610083588</v>
      </c>
      <c r="R1172" s="96">
        <f t="shared" si="328"/>
        <v>3.73218825526078E-2</v>
      </c>
      <c r="S1172" s="96">
        <f t="shared" si="338"/>
        <v>185.64900042389391</v>
      </c>
      <c r="T1172" s="96">
        <f t="shared" si="339"/>
        <v>336.72407026060591</v>
      </c>
      <c r="U1172" s="96">
        <f t="shared" si="340"/>
        <v>419.32163446576806</v>
      </c>
      <c r="V1172" s="32">
        <f t="shared" si="341"/>
        <v>1000.0000000000014</v>
      </c>
      <c r="W1172" s="100">
        <f>IF(A1172=1,((cPH1_+cPHr+(cNES*L1172+(cNES+cOSEX)*G1172+(cNES+cEREX)*H1172+(cNES+cHOEX)*I1172+(cNES+cNES)*S1172+(cNES+cOSEX)*N1172+(cNES+cEREX)*O1172+(cNES+cHOEX)*P1172)))/(1+cDR)^(A$6:A$65537 + 0.5),(cPHr+(cNES*L1172+(cNES+cOSEX)*G1172+(cNES+cEREX)*H1172+(cNES+cHOEX)*I1172+(cNES+cNES)*S1172+(cNES+cOSEX)*N1172+(cNES+cEREX)*O1172+(cNES+cHOEX)*P1172))/(1+cDR)^(((cycle + 0.5)/('Life tables'!$I$2/2))))</f>
        <v>4336.4342382873965</v>
      </c>
      <c r="X1172" s="107">
        <f>((L1172+G1172+H1172+I1172+N1172+O1172+P1172+S1172)/('Life tables'!$I$2/2))/(1+oDR)^(((cycle + 0.5)/('Life tables'!$I$2/2)))</f>
        <v>4.8065874396435238</v>
      </c>
      <c r="Y1172" s="31">
        <f>((uNES*L1172+ uOCEX*G1172+uEREX*H1172+uHOEX*I1172+uNES*S1172+ uOCEX*N1172+uEREX*O1172+uHOEX*P1172)/('Life tables'!$I$2/2))/(1+oDR)^(((cycle + 0.5)/('Life tables'!$I$2/2)))</f>
        <v>3.167783253123964</v>
      </c>
      <c r="Z1172" s="100">
        <f t="shared" si="329"/>
        <v>58800.178448602099</v>
      </c>
      <c r="AA1172" s="107">
        <f>((L1172+G1172+H1172+I1172+N1172+O1172+P1172+S1172)/('Life tables'!$I$2/2))</f>
        <v>9.3571433607884273</v>
      </c>
      <c r="AB1172" s="31">
        <f>((uNES*L1172+ uOCEX*G1172+uEREX*H1172+uHOEX*I1172+uNES*S1172+ uOCEX*N1172+uEREX*O1172+uHOEX*P1172)/('Life tables'!$I$2/2))</f>
        <v>6.1668288380464782</v>
      </c>
    </row>
    <row r="1173" spans="1:28" x14ac:dyDescent="0.25">
      <c r="A1173" s="4">
        <v>1167</v>
      </c>
      <c r="C1173" s="105">
        <f>IF(male=0,VLOOKUP((($A$5:$A$1570/'Life tables'!$I$2)*2)+age,lifetable,13,1),IF(male=1,VLOOKUP((($A$5:$A$1570/'Life tables'!$I$2)*2)+age,lifetable,10,1),"error"))</f>
        <v>2.3461920920215817E-3</v>
      </c>
      <c r="F1173" s="96">
        <f t="shared" si="330"/>
        <v>37.478233156406986</v>
      </c>
      <c r="G1173" s="96">
        <f t="shared" si="342"/>
        <v>3.7647669581815308</v>
      </c>
      <c r="H1173" s="96">
        <f t="shared" si="331"/>
        <v>0.21500898441628949</v>
      </c>
      <c r="I1173" s="96">
        <f t="shared" si="332"/>
        <v>8.6152066631040955E-2</v>
      </c>
      <c r="J1173" s="96">
        <f t="shared" si="343"/>
        <v>9.7470582396484942E-2</v>
      </c>
      <c r="K1173" s="96">
        <f t="shared" si="333"/>
        <v>9.0024100304258087E-2</v>
      </c>
      <c r="L1173" s="96">
        <f t="shared" si="334"/>
        <v>33.224810464477379</v>
      </c>
      <c r="M1173" s="96">
        <f t="shared" si="335"/>
        <v>206.47606211722047</v>
      </c>
      <c r="N1173" s="96">
        <f t="shared" si="344"/>
        <v>19.88409213860011</v>
      </c>
      <c r="O1173" s="96">
        <f t="shared" si="336"/>
        <v>0.47463121825946519</v>
      </c>
      <c r="P1173" s="96">
        <f t="shared" si="337"/>
        <v>0.47463121825946519</v>
      </c>
      <c r="Q1173" s="96">
        <f t="shared" si="345"/>
        <v>0.53331155588560542</v>
      </c>
      <c r="R1173" s="96">
        <f t="shared" si="328"/>
        <v>3.7205923681228881E-2</v>
      </c>
      <c r="S1173" s="96">
        <f t="shared" si="338"/>
        <v>185.07219006253459</v>
      </c>
      <c r="T1173" s="96">
        <f t="shared" si="339"/>
        <v>337.354852398888</v>
      </c>
      <c r="U1173" s="96">
        <f t="shared" si="340"/>
        <v>419.44886448975353</v>
      </c>
      <c r="V1173" s="32">
        <f t="shared" si="341"/>
        <v>1000.0000000000014</v>
      </c>
      <c r="W1173" s="100">
        <f>IF(A1173=1,((cPH1_+cPHr+(cNES*L1173+(cNES+cOSEX)*G1173+(cNES+cEREX)*H1173+(cNES+cHOEX)*I1173+(cNES+cNES)*S1173+(cNES+cOSEX)*N1173+(cNES+cEREX)*O1173+(cNES+cHOEX)*P1173)))/(1+cDR)^(A$6:A$65537 + 0.5),(cPHr+(cNES*L1173+(cNES+cOSEX)*G1173+(cNES+cEREX)*H1173+(cNES+cHOEX)*I1173+(cNES+cNES)*S1173+(cNES+cOSEX)*N1173+(cNES+cEREX)*O1173+(cNES+cHOEX)*P1173))/(1+cDR)^(((cycle + 0.5)/('Life tables'!$I$2/2))))</f>
        <v>4313.315227042548</v>
      </c>
      <c r="X1173" s="107">
        <f>((L1173+G1173+H1173+I1173+N1173+O1173+P1173+S1173)/('Life tables'!$I$2/2))/(1+oDR)^(((cycle + 0.5)/('Life tables'!$I$2/2)))</f>
        <v>4.7889168769807613</v>
      </c>
      <c r="Y1173" s="31">
        <f>((uNES*L1173+ uOCEX*G1173+uEREX*H1173+uHOEX*I1173+uNES*S1173+ uOCEX*N1173+uEREX*O1173+uHOEX*P1173)/('Life tables'!$I$2/2))/(1+oDR)^(((cycle + 0.5)/('Life tables'!$I$2/2)))</f>
        <v>3.1561374631293528</v>
      </c>
      <c r="Z1173" s="100">
        <f t="shared" si="329"/>
        <v>58617.556813647025</v>
      </c>
      <c r="AA1173" s="107">
        <f>((L1173+G1173+H1173+I1173+N1173+O1173+P1173+S1173)/('Life tables'!$I$2/2))</f>
        <v>9.3280689455845334</v>
      </c>
      <c r="AB1173" s="31">
        <f>((uNES*L1173+ uOCEX*G1173+uEREX*H1173+uHOEX*I1173+uNES*S1173+ uOCEX*N1173+uEREX*O1173+uHOEX*P1173)/('Life tables'!$I$2/2))</f>
        <v>6.1476673356615326</v>
      </c>
    </row>
    <row r="1174" spans="1:28" x14ac:dyDescent="0.25">
      <c r="A1174" s="4">
        <v>1168</v>
      </c>
      <c r="C1174" s="105">
        <f>IF(male=0,VLOOKUP((($A$5:$A$1570/'Life tables'!$I$2)*2)+age,lifetable,13,1),IF(male=1,VLOOKUP((($A$5:$A$1570/'Life tables'!$I$2)*2)+age,lifetable,10,1),"error"))</f>
        <v>2.3461920920215817E-3</v>
      </c>
      <c r="F1174" s="96">
        <f t="shared" si="330"/>
        <v>37.36174269539196</v>
      </c>
      <c r="G1174" s="96">
        <f t="shared" si="342"/>
        <v>3.753065247571469</v>
      </c>
      <c r="H1174" s="96">
        <f t="shared" si="331"/>
        <v>0.21434068995287386</v>
      </c>
      <c r="I1174" s="96">
        <f t="shared" si="332"/>
        <v>8.5884287359874023E-2</v>
      </c>
      <c r="J1174" s="96">
        <f t="shared" si="343"/>
        <v>9.7167622728365446E-2</v>
      </c>
      <c r="K1174" s="96">
        <f t="shared" si="333"/>
        <v>8.97442859143123E-2</v>
      </c>
      <c r="L1174" s="96">
        <f t="shared" si="334"/>
        <v>33.121540561865068</v>
      </c>
      <c r="M1174" s="96">
        <f t="shared" si="335"/>
        <v>205.83454041596792</v>
      </c>
      <c r="N1174" s="96">
        <f t="shared" si="344"/>
        <v>19.82231220883094</v>
      </c>
      <c r="O1174" s="96">
        <f t="shared" si="336"/>
        <v>0.47315653773968408</v>
      </c>
      <c r="P1174" s="96">
        <f t="shared" si="337"/>
        <v>0.47315653773968408</v>
      </c>
      <c r="Q1174" s="96">
        <f t="shared" si="345"/>
        <v>0.53165455539304896</v>
      </c>
      <c r="R1174" s="96">
        <f t="shared" si="328"/>
        <v>3.7090324772513235E-2</v>
      </c>
      <c r="S1174" s="96">
        <f t="shared" si="338"/>
        <v>184.49717025149204</v>
      </c>
      <c r="T1174" s="96">
        <f t="shared" si="339"/>
        <v>337.98367457700942</v>
      </c>
      <c r="U1174" s="96">
        <f t="shared" si="340"/>
        <v>419.57569910044037</v>
      </c>
      <c r="V1174" s="32">
        <f t="shared" si="341"/>
        <v>1000.0000000000015</v>
      </c>
      <c r="W1174" s="100">
        <f>IF(A1174=1,((cPH1_+cPHr+(cNES*L1174+(cNES+cOSEX)*G1174+(cNES+cEREX)*H1174+(cNES+cHOEX)*I1174+(cNES+cNES)*S1174+(cNES+cOSEX)*N1174+(cNES+cEREX)*O1174+(cNES+cHOEX)*P1174)))/(1+cDR)^(A$6:A$65537 + 0.5),(cPHr+(cNES*L1174+(cNES+cOSEX)*G1174+(cNES+cEREX)*H1174+(cNES+cHOEX)*I1174+(cNES+cNES)*S1174+(cNES+cOSEX)*N1174+(cNES+cEREX)*O1174+(cNES+cHOEX)*P1174))/(1+cDR)^(((cycle + 0.5)/('Life tables'!$I$2/2))))</f>
        <v>4290.3194770115742</v>
      </c>
      <c r="X1174" s="107">
        <f>((L1174+G1174+H1174+I1174+N1174+O1174+P1174+S1174)/('Life tables'!$I$2/2))/(1+oDR)^(((cycle + 0.5)/('Life tables'!$I$2/2)))</f>
        <v>4.771311278691357</v>
      </c>
      <c r="Y1174" s="31">
        <f>((uNES*L1174+ uOCEX*G1174+uEREX*H1174+uHOEX*I1174+uNES*S1174+ uOCEX*N1174+uEREX*O1174+uHOEX*P1174)/('Life tables'!$I$2/2))/(1+oDR)^(((cycle + 0.5)/('Life tables'!$I$2/2)))</f>
        <v>3.1445344878788251</v>
      </c>
      <c r="Z1174" s="100">
        <f t="shared" si="329"/>
        <v>58435.502445082158</v>
      </c>
      <c r="AA1174" s="107">
        <f>((L1174+G1174+H1174+I1174+N1174+O1174+P1174+S1174)/('Life tables'!$I$2/2))</f>
        <v>9.299084873397975</v>
      </c>
      <c r="AB1174" s="31">
        <f>((uNES*L1174+ uOCEX*G1174+uEREX*H1174+uHOEX*I1174+uNES*S1174+ uOCEX*N1174+uEREX*O1174+uHOEX*P1174)/('Life tables'!$I$2/2))</f>
        <v>6.128565373779665</v>
      </c>
    </row>
    <row r="1175" spans="1:28" x14ac:dyDescent="0.25">
      <c r="A1175" s="4">
        <v>1169</v>
      </c>
      <c r="C1175" s="105">
        <f>IF(male=0,VLOOKUP((($A$5:$A$1570/'Life tables'!$I$2)*2)+age,lifetable,13,1),IF(male=1,VLOOKUP((($A$5:$A$1570/'Life tables'!$I$2)*2)+age,lifetable,10,1),"error"))</f>
        <v>2.3461920920215817E-3</v>
      </c>
      <c r="F1175" s="96">
        <f t="shared" si="330"/>
        <v>37.245616091585312</v>
      </c>
      <c r="G1175" s="96">
        <f t="shared" si="342"/>
        <v>3.7414000871794997</v>
      </c>
      <c r="H1175" s="96">
        <f t="shared" si="331"/>
        <v>0.21367448290293156</v>
      </c>
      <c r="I1175" s="96">
        <f t="shared" si="332"/>
        <v>8.561734449554434E-2</v>
      </c>
      <c r="J1175" s="96">
        <f t="shared" si="343"/>
        <v>9.686560935282762E-2</v>
      </c>
      <c r="K1175" s="96">
        <f t="shared" si="333"/>
        <v>8.946534552282015E-2</v>
      </c>
      <c r="L1175" s="96">
        <f t="shared" si="334"/>
        <v>33.018593222131685</v>
      </c>
      <c r="M1175" s="96">
        <f t="shared" si="335"/>
        <v>205.19501023096635</v>
      </c>
      <c r="N1175" s="96">
        <f t="shared" si="344"/>
        <v>19.76072406639161</v>
      </c>
      <c r="O1175" s="96">
        <f t="shared" si="336"/>
        <v>0.47168643516358655</v>
      </c>
      <c r="P1175" s="96">
        <f t="shared" si="337"/>
        <v>0.47168643516358655</v>
      </c>
      <c r="Q1175" s="96">
        <f t="shared" si="345"/>
        <v>0.53000269883155871</v>
      </c>
      <c r="R1175" s="96">
        <f t="shared" si="328"/>
        <v>3.697508472477587E-2</v>
      </c>
      <c r="S1175" s="96">
        <f t="shared" si="338"/>
        <v>183.92393551069122</v>
      </c>
      <c r="T1175" s="96">
        <f t="shared" si="339"/>
        <v>338.61054288519381</v>
      </c>
      <c r="U1175" s="96">
        <f t="shared" si="340"/>
        <v>419.70213953068799</v>
      </c>
      <c r="V1175" s="32">
        <f t="shared" si="341"/>
        <v>1000.0000000000015</v>
      </c>
      <c r="W1175" s="100">
        <f>IF(A1175=1,((cPH1_+cPHr+(cNES*L1175+(cNES+cOSEX)*G1175+(cNES+cEREX)*H1175+(cNES+cHOEX)*I1175+(cNES+cNES)*S1175+(cNES+cOSEX)*N1175+(cNES+cEREX)*O1175+(cNES+cHOEX)*P1175)))/(1+cDR)^(A$6:A$65537 + 0.5),(cPHr+(cNES*L1175+(cNES+cOSEX)*G1175+(cNES+cEREX)*H1175+(cNES+cHOEX)*I1175+(cNES+cNES)*S1175+(cNES+cOSEX)*N1175+(cNES+cEREX)*O1175+(cNES+cHOEX)*P1175))/(1+cDR)^(((cycle + 0.5)/('Life tables'!$I$2/2))))</f>
        <v>4267.4463315812063</v>
      </c>
      <c r="X1175" s="107">
        <f>((L1175+G1175+H1175+I1175+N1175+O1175+P1175+S1175)/('Life tables'!$I$2/2))/(1+oDR)^(((cycle + 0.5)/('Life tables'!$I$2/2)))</f>
        <v>4.7537704058550725</v>
      </c>
      <c r="Y1175" s="31">
        <f>((uNES*L1175+ uOCEX*G1175+uEREX*H1175+uHOEX*I1175+uNES*S1175+ uOCEX*N1175+uEREX*O1175+uHOEX*P1175)/('Life tables'!$I$2/2))/(1+oDR)^(((cycle + 0.5)/('Life tables'!$I$2/2)))</f>
        <v>3.1329741699144251</v>
      </c>
      <c r="Z1175" s="100">
        <f t="shared" si="329"/>
        <v>58254.013588743241</v>
      </c>
      <c r="AA1175" s="107">
        <f>((L1175+G1175+H1175+I1175+N1175+O1175+P1175+S1175)/('Life tables'!$I$2/2))</f>
        <v>9.2701908633436059</v>
      </c>
      <c r="AB1175" s="31">
        <f>((uNES*L1175+ uOCEX*G1175+uEREX*H1175+uHOEX*I1175+uNES*S1175+ uOCEX*N1175+uEREX*O1175+uHOEX*P1175)/('Life tables'!$I$2/2))</f>
        <v>6.1095227672881558</v>
      </c>
    </row>
    <row r="1176" spans="1:28" x14ac:dyDescent="0.25">
      <c r="A1176" s="4">
        <v>1170</v>
      </c>
      <c r="C1176" s="105">
        <f>IF(male=0,VLOOKUP((($A$5:$A$1570/'Life tables'!$I$2)*2)+age,lifetable,13,1),IF(male=1,VLOOKUP((($A$5:$A$1570/'Life tables'!$I$2)*2)+age,lifetable,10,1),"error"))</f>
        <v>2.3461920920215817E-3</v>
      </c>
      <c r="F1176" s="96">
        <f t="shared" si="330"/>
        <v>37.129852121324213</v>
      </c>
      <c r="G1176" s="96">
        <f t="shared" si="342"/>
        <v>3.729771354086131</v>
      </c>
      <c r="H1176" s="96">
        <f t="shared" si="331"/>
        <v>0.2130103562464277</v>
      </c>
      <c r="I1176" s="96">
        <f t="shared" si="332"/>
        <v>8.535123522519035E-2</v>
      </c>
      <c r="J1176" s="96">
        <f t="shared" si="343"/>
        <v>9.6564539087460793E-2</v>
      </c>
      <c r="K1176" s="96">
        <f t="shared" si="333"/>
        <v>8.9187276190498294E-2</v>
      </c>
      <c r="L1176" s="96">
        <f t="shared" si="334"/>
        <v>32.915967360488509</v>
      </c>
      <c r="M1176" s="96">
        <f t="shared" si="335"/>
        <v>204.55746546279542</v>
      </c>
      <c r="N1176" s="96">
        <f t="shared" si="344"/>
        <v>19.699327123894729</v>
      </c>
      <c r="O1176" s="96">
        <f t="shared" si="336"/>
        <v>0.47022089651029647</v>
      </c>
      <c r="P1176" s="96">
        <f t="shared" si="337"/>
        <v>0.47022089651029647</v>
      </c>
      <c r="Q1176" s="96">
        <f t="shared" si="345"/>
        <v>0.52835597044680804</v>
      </c>
      <c r="R1176" s="96">
        <f t="shared" si="328"/>
        <v>3.6860202438932649E-2</v>
      </c>
      <c r="S1176" s="96">
        <f t="shared" si="338"/>
        <v>183.35248037299436</v>
      </c>
      <c r="T1176" s="96">
        <f t="shared" si="339"/>
        <v>339.23546339472807</v>
      </c>
      <c r="U1176" s="96">
        <f t="shared" si="340"/>
        <v>419.82818700931739</v>
      </c>
      <c r="V1176" s="32">
        <f t="shared" si="341"/>
        <v>1000.0000000000014</v>
      </c>
      <c r="W1176" s="100">
        <f>IF(A1176=1,((cPH1_+cPHr+(cNES*L1176+(cNES+cOSEX)*G1176+(cNES+cEREX)*H1176+(cNES+cHOEX)*I1176+(cNES+cNES)*S1176+(cNES+cOSEX)*N1176+(cNES+cEREX)*O1176+(cNES+cHOEX)*P1176)))/(1+cDR)^(A$6:A$65537 + 0.5),(cPHr+(cNES*L1176+(cNES+cOSEX)*G1176+(cNES+cEREX)*H1176+(cNES+cHOEX)*I1176+(cNES+cNES)*S1176+(cNES+cOSEX)*N1176+(cNES+cEREX)*O1176+(cNES+cHOEX)*P1176))/(1+cDR)^(((cycle + 0.5)/('Life tables'!$I$2/2))))</f>
        <v>4244.6951376051065</v>
      </c>
      <c r="X1176" s="107">
        <f>((L1176+G1176+H1176+I1176+N1176+O1176+P1176+S1176)/('Life tables'!$I$2/2))/(1+oDR)^(((cycle + 0.5)/('Life tables'!$I$2/2)))</f>
        <v>4.736294020434511</v>
      </c>
      <c r="Y1176" s="31">
        <f>((uNES*L1176+ uOCEX*G1176+uEREX*H1176+uHOEX*I1176+uNES*S1176+ uOCEX*N1176+uEREX*O1176+uHOEX*P1176)/('Life tables'!$I$2/2))/(1+oDR)^(((cycle + 0.5)/('Life tables'!$I$2/2)))</f>
        <v>3.1214563523599064</v>
      </c>
      <c r="Z1176" s="100">
        <f t="shared" si="329"/>
        <v>58073.088495503245</v>
      </c>
      <c r="AA1176" s="107">
        <f>((L1176+G1176+H1176+I1176+N1176+O1176+P1176+S1176)/('Life tables'!$I$2/2))</f>
        <v>9.2413866354175145</v>
      </c>
      <c r="AB1176" s="31">
        <f>((uNES*L1176+ uOCEX*G1176+uEREX*H1176+uHOEX*I1176+uNES*S1176+ uOCEX*N1176+uEREX*O1176+uHOEX*P1176)/('Life tables'!$I$2/2))</f>
        <v>6.0905393316548233</v>
      </c>
    </row>
    <row r="1177" spans="1:28" x14ac:dyDescent="0.25">
      <c r="A1177" s="4">
        <v>1171</v>
      </c>
      <c r="C1177" s="105">
        <f>IF(male=0,VLOOKUP((($A$5:$A$1570/'Life tables'!$I$2)*2)+age,lifetable,13,1),IF(male=1,VLOOKUP((($A$5:$A$1570/'Life tables'!$I$2)*2)+age,lifetable,10,1),"error"))</f>
        <v>2.3461920920215817E-3</v>
      </c>
      <c r="F1177" s="96">
        <f t="shared" si="330"/>
        <v>37.014449569308695</v>
      </c>
      <c r="G1177" s="96">
        <f t="shared" si="342"/>
        <v>3.7181789262119378</v>
      </c>
      <c r="H1177" s="96">
        <f t="shared" si="331"/>
        <v>0.21234830301130442</v>
      </c>
      <c r="I1177" s="96">
        <f t="shared" si="332"/>
        <v>8.5085956755174399E-2</v>
      </c>
      <c r="J1177" s="96">
        <f t="shared" si="343"/>
        <v>9.626440877160386E-2</v>
      </c>
      <c r="K1177" s="96">
        <f t="shared" si="333"/>
        <v>8.8910074998151373E-2</v>
      </c>
      <c r="L1177" s="96">
        <f t="shared" si="334"/>
        <v>32.813661899560522</v>
      </c>
      <c r="M1177" s="96">
        <f t="shared" si="335"/>
        <v>203.92190002664725</v>
      </c>
      <c r="N1177" s="96">
        <f t="shared" si="344"/>
        <v>19.638120795360116</v>
      </c>
      <c r="O1177" s="96">
        <f t="shared" si="336"/>
        <v>0.46875990779252752</v>
      </c>
      <c r="P1177" s="96">
        <f t="shared" si="337"/>
        <v>0.46875990779252752</v>
      </c>
      <c r="Q1177" s="96">
        <f t="shared" si="345"/>
        <v>0.52671435452221305</v>
      </c>
      <c r="R1177" s="96">
        <f t="shared" si="328"/>
        <v>3.674567681853249E-2</v>
      </c>
      <c r="S1177" s="96">
        <f t="shared" si="338"/>
        <v>182.78279938436134</v>
      </c>
      <c r="T1177" s="96">
        <f t="shared" si="339"/>
        <v>339.85844215802189</v>
      </c>
      <c r="U1177" s="96">
        <f t="shared" si="340"/>
        <v>419.95384276113407</v>
      </c>
      <c r="V1177" s="32">
        <f t="shared" si="341"/>
        <v>1000.0000000000014</v>
      </c>
      <c r="W1177" s="100">
        <f>IF(A1177=1,((cPH1_+cPHr+(cNES*L1177+(cNES+cOSEX)*G1177+(cNES+cEREX)*H1177+(cNES+cHOEX)*I1177+(cNES+cNES)*S1177+(cNES+cOSEX)*N1177+(cNES+cEREX)*O1177+(cNES+cHOEX)*P1177)))/(1+cDR)^(A$6:A$65537 + 0.5),(cPHr+(cNES*L1177+(cNES+cOSEX)*G1177+(cNES+cEREX)*H1177+(cNES+cHOEX)*I1177+(cNES+cNES)*S1177+(cNES+cOSEX)*N1177+(cNES+cEREX)*O1177+(cNES+cHOEX)*P1177))/(1+cDR)^(((cycle + 0.5)/('Life tables'!$I$2/2))))</f>
        <v>4222.065245387148</v>
      </c>
      <c r="X1177" s="107">
        <f>((L1177+G1177+H1177+I1177+N1177+O1177+P1177+S1177)/('Life tables'!$I$2/2))/(1+oDR)^(((cycle + 0.5)/('Life tables'!$I$2/2)))</f>
        <v>4.7188818852716485</v>
      </c>
      <c r="Y1177" s="31">
        <f>((uNES*L1177+ uOCEX*G1177+uEREX*H1177+uHOEX*I1177+uNES*S1177+ uOCEX*N1177+uEREX*O1177+uHOEX*P1177)/('Life tables'!$I$2/2))/(1+oDR)^(((cycle + 0.5)/('Life tables'!$I$2/2)))</f>
        <v>3.1099808789184573</v>
      </c>
      <c r="Z1177" s="100">
        <f t="shared" si="329"/>
        <v>57892.725421277006</v>
      </c>
      <c r="AA1177" s="107">
        <f>((L1177+G1177+H1177+I1177+N1177+O1177+P1177+S1177)/('Life tables'!$I$2/2))</f>
        <v>9.2126719104938708</v>
      </c>
      <c r="AB1177" s="31">
        <f>((uNES*L1177+ uOCEX*G1177+uEREX*H1177+uHOEX*I1177+uNES*S1177+ uOCEX*N1177+uEREX*O1177+uHOEX*P1177)/('Life tables'!$I$2/2))</f>
        <v>6.0716148829259717</v>
      </c>
    </row>
    <row r="1178" spans="1:28" x14ac:dyDescent="0.25">
      <c r="A1178" s="4">
        <v>1172</v>
      </c>
      <c r="C1178" s="105">
        <f>IF(male=0,VLOOKUP((($A$5:$A$1570/'Life tables'!$I$2)*2)+age,lifetable,13,1),IF(male=1,VLOOKUP((($A$5:$A$1570/'Life tables'!$I$2)*2)+age,lifetable,10,1),"error"))</f>
        <v>2.3461920920215817E-3</v>
      </c>
      <c r="F1178" s="96">
        <f t="shared" si="330"/>
        <v>36.89940722835216</v>
      </c>
      <c r="G1178" s="96">
        <f t="shared" si="342"/>
        <v>3.7066226822924997</v>
      </c>
      <c r="H1178" s="96">
        <f t="shared" si="331"/>
        <v>0.21168831627204937</v>
      </c>
      <c r="I1178" s="96">
        <f t="shared" si="332"/>
        <v>8.4821506310509193E-2</v>
      </c>
      <c r="J1178" s="96">
        <f t="shared" si="343"/>
        <v>9.5965215265696249E-2</v>
      </c>
      <c r="K1178" s="96">
        <f t="shared" si="333"/>
        <v>8.8633739046072552E-2</v>
      </c>
      <c r="L1178" s="96">
        <f t="shared" si="334"/>
        <v>32.711675769165332</v>
      </c>
      <c r="M1178" s="96">
        <f t="shared" si="335"/>
        <v>203.28830785249332</v>
      </c>
      <c r="N1178" s="96">
        <f t="shared" si="344"/>
        <v>19.577104496230874</v>
      </c>
      <c r="O1178" s="96">
        <f t="shared" si="336"/>
        <v>0.46730345505696724</v>
      </c>
      <c r="P1178" s="96">
        <f t="shared" si="337"/>
        <v>0.46730345505696724</v>
      </c>
      <c r="Q1178" s="96">
        <f t="shared" si="345"/>
        <v>0.52507783537936359</v>
      </c>
      <c r="R1178" s="96">
        <f t="shared" si="328"/>
        <v>3.6631506769787506E-2</v>
      </c>
      <c r="S1178" s="96">
        <f t="shared" si="338"/>
        <v>182.21488710399936</v>
      </c>
      <c r="T1178" s="96">
        <f t="shared" si="339"/>
        <v>340.47948520866697</v>
      </c>
      <c r="U1178" s="96">
        <f t="shared" si="340"/>
        <v>420.07910800694992</v>
      </c>
      <c r="V1178" s="32">
        <f t="shared" si="341"/>
        <v>1000.0000000000015</v>
      </c>
      <c r="W1178" s="100">
        <f>IF(A1178=1,((cPH1_+cPHr+(cNES*L1178+(cNES+cOSEX)*G1178+(cNES+cEREX)*H1178+(cNES+cHOEX)*I1178+(cNES+cNES)*S1178+(cNES+cOSEX)*N1178+(cNES+cEREX)*O1178+(cNES+cHOEX)*P1178)))/(1+cDR)^(A$6:A$65537 + 0.5),(cPHr+(cNES*L1178+(cNES+cOSEX)*G1178+(cNES+cEREX)*H1178+(cNES+cHOEX)*I1178+(cNES+cNES)*S1178+(cNES+cOSEX)*N1178+(cNES+cEREX)*O1178+(cNES+cHOEX)*P1178))/(1+cDR)^(((cycle + 0.5)/('Life tables'!$I$2/2))))</f>
        <v>4199.5560086646974</v>
      </c>
      <c r="X1178" s="107">
        <f>((L1178+G1178+H1178+I1178+N1178+O1178+P1178+S1178)/('Life tables'!$I$2/2))/(1+oDR)^(((cycle + 0.5)/('Life tables'!$I$2/2)))</f>
        <v>4.7015337640843988</v>
      </c>
      <c r="Y1178" s="31">
        <f>((uNES*L1178+ uOCEX*G1178+uEREX*H1178+uHOEX*I1178+uNES*S1178+ uOCEX*N1178+uEREX*O1178+uHOEX*P1178)/('Life tables'!$I$2/2))/(1+oDR)^(((cycle + 0.5)/('Life tables'!$I$2/2)))</f>
        <v>3.0985475938704385</v>
      </c>
      <c r="Z1178" s="100">
        <f t="shared" si="329"/>
        <v>57712.922627024796</v>
      </c>
      <c r="AA1178" s="107">
        <f>((L1178+G1178+H1178+I1178+N1178+O1178+P1178+S1178)/('Life tables'!$I$2/2))</f>
        <v>9.1840464103218107</v>
      </c>
      <c r="AB1178" s="31">
        <f>((uNES*L1178+ uOCEX*G1178+uEREX*H1178+uHOEX*I1178+uNES*S1178+ uOCEX*N1178+uEREX*O1178+uHOEX*P1178)/('Life tables'!$I$2/2))</f>
        <v>6.0527492377243393</v>
      </c>
    </row>
    <row r="1179" spans="1:28" x14ac:dyDescent="0.25">
      <c r="A1179" s="4">
        <v>1173</v>
      </c>
      <c r="C1179" s="105">
        <f>IF(male=0,VLOOKUP((($A$5:$A$1570/'Life tables'!$I$2)*2)+age,lifetable,13,1),IF(male=1,VLOOKUP((($A$5:$A$1570/'Life tables'!$I$2)*2)+age,lifetable,10,1),"error"))</f>
        <v>2.3461920920215817E-3</v>
      </c>
      <c r="F1179" s="96">
        <f t="shared" si="330"/>
        <v>36.784723899143742</v>
      </c>
      <c r="G1179" s="96">
        <f t="shared" si="342"/>
        <v>3.6951025018545298</v>
      </c>
      <c r="H1179" s="96">
        <f t="shared" si="331"/>
        <v>0.21103038914833261</v>
      </c>
      <c r="I1179" s="96">
        <f t="shared" si="332"/>
        <v>8.4557881134311563E-2</v>
      </c>
      <c r="J1179" s="96">
        <f t="shared" si="343"/>
        <v>9.5666955450660063E-2</v>
      </c>
      <c r="K1179" s="96">
        <f t="shared" si="333"/>
        <v>8.8358265453472848E-2</v>
      </c>
      <c r="L1179" s="96">
        <f t="shared" si="334"/>
        <v>32.610007906102439</v>
      </c>
      <c r="M1179" s="96">
        <f t="shared" si="335"/>
        <v>202.65668288524083</v>
      </c>
      <c r="N1179" s="96">
        <f t="shared" si="344"/>
        <v>19.516277643388442</v>
      </c>
      <c r="O1179" s="96">
        <f t="shared" si="336"/>
        <v>0.46585152438463612</v>
      </c>
      <c r="P1179" s="96">
        <f t="shared" si="337"/>
        <v>0.46585152438463612</v>
      </c>
      <c r="Q1179" s="96">
        <f t="shared" si="345"/>
        <v>0.5234463973784278</v>
      </c>
      <c r="R1179" s="96">
        <f t="shared" si="328"/>
        <v>3.6517691201601143E-2</v>
      </c>
      <c r="S1179" s="96">
        <f t="shared" si="338"/>
        <v>181.64873810450308</v>
      </c>
      <c r="T1179" s="96">
        <f t="shared" si="339"/>
        <v>341.09859856149603</v>
      </c>
      <c r="U1179" s="96">
        <f t="shared" si="340"/>
        <v>420.20398396360497</v>
      </c>
      <c r="V1179" s="32">
        <f t="shared" si="341"/>
        <v>1000.0000000000014</v>
      </c>
      <c r="W1179" s="100">
        <f>IF(A1179=1,((cPH1_+cPHr+(cNES*L1179+(cNES+cOSEX)*G1179+(cNES+cEREX)*H1179+(cNES+cHOEX)*I1179+(cNES+cNES)*S1179+(cNES+cOSEX)*N1179+(cNES+cEREX)*O1179+(cNES+cHOEX)*P1179)))/(1+cDR)^(A$6:A$65537 + 0.5),(cPHr+(cNES*L1179+(cNES+cOSEX)*G1179+(cNES+cEREX)*H1179+(cNES+cHOEX)*I1179+(cNES+cNES)*S1179+(cNES+cOSEX)*N1179+(cNES+cEREX)*O1179+(cNES+cHOEX)*P1179))/(1+cDR)^(((cycle + 0.5)/('Life tables'!$I$2/2))))</f>
        <v>4177.1667845918828</v>
      </c>
      <c r="X1179" s="107">
        <f>((L1179+G1179+H1179+I1179+N1179+O1179+P1179+S1179)/('Life tables'!$I$2/2))/(1+oDR)^(((cycle + 0.5)/('Life tables'!$I$2/2)))</f>
        <v>4.684249421463174</v>
      </c>
      <c r="Y1179" s="31">
        <f>((uNES*L1179+ uOCEX*G1179+uEREX*H1179+uHOEX*I1179+uNES*S1179+ uOCEX*N1179+uEREX*O1179+uHOEX*P1179)/('Life tables'!$I$2/2))/(1+oDR)^(((cycle + 0.5)/('Life tables'!$I$2/2)))</f>
        <v>3.0871563420711285</v>
      </c>
      <c r="Z1179" s="100">
        <f t="shared" si="329"/>
        <v>57533.678378754936</v>
      </c>
      <c r="AA1179" s="107">
        <f>((L1179+G1179+H1179+I1179+N1179+O1179+P1179+S1179)/('Life tables'!$I$2/2))</f>
        <v>9.1555098575223255</v>
      </c>
      <c r="AB1179" s="31">
        <f>((uNES*L1179+ uOCEX*G1179+uEREX*H1179+uHOEX*I1179+uNES*S1179+ uOCEX*N1179+uEREX*O1179+uHOEX*P1179)/('Life tables'!$I$2/2))</f>
        <v>6.0339422132470633</v>
      </c>
    </row>
    <row r="1180" spans="1:28" x14ac:dyDescent="0.25">
      <c r="A1180" s="4">
        <v>1174</v>
      </c>
      <c r="C1180" s="105">
        <f>IF(male=0,VLOOKUP((($A$5:$A$1570/'Life tables'!$I$2)*2)+age,lifetable,13,1),IF(male=1,VLOOKUP((($A$5:$A$1570/'Life tables'!$I$2)*2)+age,lifetable,10,1),"error"))</f>
        <v>2.610284460822232E-3</v>
      </c>
      <c r="F1180" s="96">
        <f t="shared" si="330"/>
        <v>36.670398390021717</v>
      </c>
      <c r="G1180" s="96">
        <f t="shared" si="342"/>
        <v>3.6836182651931146</v>
      </c>
      <c r="H1180" s="96">
        <f t="shared" si="331"/>
        <v>0.21037451480370653</v>
      </c>
      <c r="I1180" s="96">
        <f t="shared" si="332"/>
        <v>8.4295078487281641E-2</v>
      </c>
      <c r="J1180" s="96">
        <f t="shared" si="343"/>
        <v>0.10610463406731308</v>
      </c>
      <c r="K1180" s="96">
        <f t="shared" si="333"/>
        <v>8.8083651357936762E-2</v>
      </c>
      <c r="L1180" s="96">
        <f t="shared" si="334"/>
        <v>32.497922246112367</v>
      </c>
      <c r="M1180" s="96">
        <f t="shared" si="335"/>
        <v>202.0270190848787</v>
      </c>
      <c r="N1180" s="96">
        <f t="shared" si="344"/>
        <v>19.455639655166671</v>
      </c>
      <c r="O1180" s="96">
        <f t="shared" si="336"/>
        <v>0.46440410189122333</v>
      </c>
      <c r="P1180" s="96">
        <f t="shared" si="337"/>
        <v>0.46440410189122333</v>
      </c>
      <c r="Q1180" s="96">
        <f t="shared" si="345"/>
        <v>0.58055719607215128</v>
      </c>
      <c r="R1180" s="96">
        <f t="shared" si="328"/>
        <v>3.6404229025594481E-2</v>
      </c>
      <c r="S1180" s="96">
        <f t="shared" si="338"/>
        <v>181.02560980083183</v>
      </c>
      <c r="T1180" s="96">
        <f t="shared" si="339"/>
        <v>341.78526039163552</v>
      </c>
      <c r="U1180" s="96">
        <f t="shared" si="340"/>
        <v>420.3284718439885</v>
      </c>
      <c r="V1180" s="32">
        <f t="shared" si="341"/>
        <v>1000.0000000000015</v>
      </c>
      <c r="W1180" s="100">
        <f>IF(A1180=1,((cPH1_+cPHr+(cNES*L1180+(cNES+cOSEX)*G1180+(cNES+cEREX)*H1180+(cNES+cHOEX)*I1180+(cNES+cNES)*S1180+(cNES+cOSEX)*N1180+(cNES+cEREX)*O1180+(cNES+cHOEX)*P1180)))/(1+cDR)^(A$6:A$65537 + 0.5),(cPHr+(cNES*L1180+(cNES+cOSEX)*G1180+(cNES+cEREX)*H1180+(cNES+cHOEX)*I1180+(cNES+cNES)*S1180+(cNES+cOSEX)*N1180+(cNES+cEREX)*O1180+(cNES+cHOEX)*P1180))/(1+cDR)^(((cycle + 0.5)/('Life tables'!$I$2/2))))</f>
        <v>4153.8481652875507</v>
      </c>
      <c r="X1180" s="107">
        <f>((L1180+G1180+H1180+I1180+N1180+O1180+P1180+S1180)/('Life tables'!$I$2/2))/(1+oDR)^(((cycle + 0.5)/('Life tables'!$I$2/2)))</f>
        <v>4.6656660642339789</v>
      </c>
      <c r="Y1180" s="31">
        <f>((uNES*L1180+ uOCEX*G1180+uEREX*H1180+uHOEX*I1180+uNES*S1180+ uOCEX*N1180+uEREX*O1180+uHOEX*P1180)/('Life tables'!$I$2/2))/(1+oDR)^(((cycle + 0.5)/('Life tables'!$I$2/2)))</f>
        <v>3.0748940546640307</v>
      </c>
      <c r="Z1180" s="100">
        <f t="shared" si="329"/>
        <v>57340.51354770692</v>
      </c>
      <c r="AA1180" s="107">
        <f>((L1180+G1180+H1180+I1180+N1180+O1180+P1180+S1180)/('Life tables'!$I$2/2))</f>
        <v>9.1243972914577984</v>
      </c>
      <c r="AB1180" s="31">
        <f>((uNES*L1180+ uOCEX*G1180+uEREX*H1180+uHOEX*I1180+uNES*S1180+ uOCEX*N1180+uEREX*O1180+uHOEX*P1180)/('Life tables'!$I$2/2))</f>
        <v>6.0134082888983107</v>
      </c>
    </row>
    <row r="1181" spans="1:28" x14ac:dyDescent="0.25">
      <c r="A1181" s="4">
        <v>1175</v>
      </c>
      <c r="C1181" s="105">
        <f>IF(male=0,VLOOKUP((($A$5:$A$1570/'Life tables'!$I$2)*2)+age,lifetable,13,1),IF(male=1,VLOOKUP((($A$5:$A$1570/'Life tables'!$I$2)*2)+age,lifetable,10,1),"error"))</f>
        <v>2.610284460822232E-3</v>
      </c>
      <c r="F1181" s="96">
        <f t="shared" si="330"/>
        <v>36.545677896715503</v>
      </c>
      <c r="G1181" s="96">
        <f t="shared" si="342"/>
        <v>3.671089830614894</v>
      </c>
      <c r="H1181" s="96">
        <f t="shared" si="331"/>
        <v>0.20965900544418692</v>
      </c>
      <c r="I1181" s="96">
        <f t="shared" si="332"/>
        <v>8.400838065377568E-2</v>
      </c>
      <c r="J1181" s="96">
        <f t="shared" si="343"/>
        <v>0.10574375927772935</v>
      </c>
      <c r="K1181" s="96">
        <f t="shared" si="333"/>
        <v>8.7784068126450426E-2</v>
      </c>
      <c r="L1181" s="96">
        <f t="shared" si="334"/>
        <v>32.387392852598467</v>
      </c>
      <c r="M1181" s="96">
        <f t="shared" si="335"/>
        <v>201.34058986766192</v>
      </c>
      <c r="N1181" s="96">
        <f t="shared" si="344"/>
        <v>19.389535034312285</v>
      </c>
      <c r="O1181" s="96">
        <f t="shared" si="336"/>
        <v>0.46282619144351472</v>
      </c>
      <c r="P1181" s="96">
        <f t="shared" si="337"/>
        <v>0.46282619144351472</v>
      </c>
      <c r="Q1181" s="96">
        <f t="shared" si="345"/>
        <v>0.57858463109814684</v>
      </c>
      <c r="R1181" s="96">
        <f t="shared" si="328"/>
        <v>3.6280538013636718E-2</v>
      </c>
      <c r="S1181" s="96">
        <f t="shared" si="338"/>
        <v>180.41053728135083</v>
      </c>
      <c r="T1181" s="96">
        <f t="shared" si="339"/>
        <v>342.46958878201139</v>
      </c>
      <c r="U1181" s="96">
        <f t="shared" si="340"/>
        <v>420.4525364501286</v>
      </c>
      <c r="V1181" s="32">
        <f t="shared" si="341"/>
        <v>1000.0000000000015</v>
      </c>
      <c r="W1181" s="100">
        <f>IF(A1181=1,((cPH1_+cPHr+(cNES*L1181+(cNES+cOSEX)*G1181+(cNES+cEREX)*H1181+(cNES+cHOEX)*I1181+(cNES+cNES)*S1181+(cNES+cOSEX)*N1181+(cNES+cEREX)*O1181+(cNES+cHOEX)*P1181)))/(1+cDR)^(A$6:A$65537 + 0.5),(cPHr+(cNES*L1181+(cNES+cOSEX)*G1181+(cNES+cEREX)*H1181+(cNES+cHOEX)*I1181+(cNES+cNES)*S1181+(cNES+cOSEX)*N1181+(cNES+cEREX)*O1181+(cNES+cHOEX)*P1181))/(1+cDR)^(((cycle + 0.5)/('Life tables'!$I$2/2))))</f>
        <v>4130.4974650927206</v>
      </c>
      <c r="X1181" s="107">
        <f>((L1181+G1181+H1181+I1181+N1181+O1181+P1181+S1181)/('Life tables'!$I$2/2))/(1+oDR)^(((cycle + 0.5)/('Life tables'!$I$2/2)))</f>
        <v>4.6471564355642094</v>
      </c>
      <c r="Y1181" s="31">
        <f>((uNES*L1181+ uOCEX*G1181+uEREX*H1181+uHOEX*I1181+uNES*S1181+ uOCEX*N1181+uEREX*O1181+uHOEX*P1181)/('Life tables'!$I$2/2))/(1+oDR)^(((cycle + 0.5)/('Life tables'!$I$2/2)))</f>
        <v>3.0626953385896272</v>
      </c>
      <c r="Z1181" s="100">
        <f t="shared" si="329"/>
        <v>57145.752445174738</v>
      </c>
      <c r="AA1181" s="107">
        <f>((L1181+G1181+H1181+I1181+N1181+O1181+P1181+S1181)/('Life tables'!$I$2/2))</f>
        <v>9.0933904622819774</v>
      </c>
      <c r="AB1181" s="31">
        <f>((uNES*L1181+ uOCEX*G1181+uEREX*H1181+uHOEX*I1181+uNES*S1181+ uOCEX*N1181+uEREX*O1181+uHOEX*P1181)/('Life tables'!$I$2/2))</f>
        <v>5.9929733304588222</v>
      </c>
    </row>
    <row r="1182" spans="1:28" x14ac:dyDescent="0.25">
      <c r="A1182" s="4">
        <v>1176</v>
      </c>
      <c r="C1182" s="105">
        <f>IF(male=0,VLOOKUP((($A$5:$A$1570/'Life tables'!$I$2)*2)+age,lifetable,13,1),IF(male=1,VLOOKUP((($A$5:$A$1570/'Life tables'!$I$2)*2)+age,lifetable,10,1),"error"))</f>
        <v>2.610284460822232E-3</v>
      </c>
      <c r="F1182" s="96">
        <f t="shared" si="330"/>
        <v>36.421386486742101</v>
      </c>
      <c r="G1182" s="96">
        <f t="shared" si="342"/>
        <v>3.6586044983554769</v>
      </c>
      <c r="H1182" s="96">
        <f t="shared" si="331"/>
        <v>0.20894595769408289</v>
      </c>
      <c r="I1182" s="96">
        <f t="shared" si="332"/>
        <v>8.3722669163882144E-2</v>
      </c>
      <c r="J1182" s="96">
        <f t="shared" si="343"/>
        <v>0.10538412602715289</v>
      </c>
      <c r="K1182" s="96">
        <f t="shared" si="333"/>
        <v>8.748551556897774E-2</v>
      </c>
      <c r="L1182" s="96">
        <f t="shared" si="334"/>
        <v>32.277243719932528</v>
      </c>
      <c r="M1182" s="96">
        <f t="shared" si="335"/>
        <v>200.65648828111938</v>
      </c>
      <c r="N1182" s="96">
        <f t="shared" si="344"/>
        <v>19.323654569334934</v>
      </c>
      <c r="O1182" s="96">
        <f t="shared" si="336"/>
        <v>0.46125363157335608</v>
      </c>
      <c r="P1182" s="96">
        <f t="shared" si="337"/>
        <v>0.46125363157335608</v>
      </c>
      <c r="Q1182" s="96">
        <f t="shared" si="345"/>
        <v>0.57661875494598325</v>
      </c>
      <c r="R1182" s="96">
        <f t="shared" si="328"/>
        <v>3.6157266428746365E-2</v>
      </c>
      <c r="S1182" s="96">
        <f t="shared" si="338"/>
        <v>179.79755042726299</v>
      </c>
      <c r="T1182" s="96">
        <f t="shared" si="339"/>
        <v>343.15159166298452</v>
      </c>
      <c r="U1182" s="96">
        <f t="shared" si="340"/>
        <v>420.57617923212632</v>
      </c>
      <c r="V1182" s="32">
        <f t="shared" si="341"/>
        <v>1000.0000000000014</v>
      </c>
      <c r="W1182" s="100">
        <f>IF(A1182=1,((cPH1_+cPHr+(cNES*L1182+(cNES+cOSEX)*G1182+(cNES+cEREX)*H1182+(cNES+cHOEX)*I1182+(cNES+cNES)*S1182+(cNES+cOSEX)*N1182+(cNES+cEREX)*O1182+(cNES+cHOEX)*P1182)))/(1+cDR)^(A$6:A$65537 + 0.5),(cPHr+(cNES*L1182+(cNES+cOSEX)*G1182+(cNES+cEREX)*H1182+(cNES+cHOEX)*I1182+(cNES+cNES)*S1182+(cNES+cOSEX)*N1182+(cNES+cEREX)*O1182+(cNES+cHOEX)*P1182))/(1+cDR)^(((cycle + 0.5)/('Life tables'!$I$2/2))))</f>
        <v>4107.2780203842876</v>
      </c>
      <c r="X1182" s="107">
        <f>((L1182+G1182+H1182+I1182+N1182+O1182+P1182+S1182)/('Life tables'!$I$2/2))/(1+oDR)^(((cycle + 0.5)/('Life tables'!$I$2/2)))</f>
        <v>4.6287202427076348</v>
      </c>
      <c r="Y1182" s="31">
        <f>((uNES*L1182+ uOCEX*G1182+uEREX*H1182+uHOEX*I1182+uNES*S1182+ uOCEX*N1182+uEREX*O1182+uHOEX*P1182)/('Life tables'!$I$2/2))/(1+oDR)^(((cycle + 0.5)/('Life tables'!$I$2/2)))</f>
        <v>3.050545020047736</v>
      </c>
      <c r="Z1182" s="100">
        <f t="shared" si="329"/>
        <v>56951.652729492838</v>
      </c>
      <c r="AA1182" s="107">
        <f>((L1182+G1182+H1182+I1182+N1182+O1182+P1182+S1182)/('Life tables'!$I$2/2))</f>
        <v>9.062489010196618</v>
      </c>
      <c r="AB1182" s="31">
        <f>((uNES*L1182+ uOCEX*G1182+uEREX*H1182+uHOEX*I1182+uNES*S1182+ uOCEX*N1182+uEREX*O1182+uHOEX*P1182)/('Life tables'!$I$2/2))</f>
        <v>5.9726078202386645</v>
      </c>
    </row>
    <row r="1183" spans="1:28" x14ac:dyDescent="0.25">
      <c r="A1183" s="4">
        <v>1177</v>
      </c>
      <c r="C1183" s="105">
        <f>IF(male=0,VLOOKUP((($A$5:$A$1570/'Life tables'!$I$2)*2)+age,lifetable,13,1),IF(male=1,VLOOKUP((($A$5:$A$1570/'Life tables'!$I$2)*2)+age,lifetable,10,1),"error"))</f>
        <v>2.610284460822232E-3</v>
      </c>
      <c r="F1183" s="96">
        <f t="shared" si="330"/>
        <v>36.297522442990811</v>
      </c>
      <c r="G1183" s="96">
        <f t="shared" si="342"/>
        <v>3.6461620959274987</v>
      </c>
      <c r="H1183" s="96">
        <f t="shared" si="331"/>
        <v>0.20823536170249712</v>
      </c>
      <c r="I1183" s="96">
        <f t="shared" si="332"/>
        <v>8.3437940070439615E-2</v>
      </c>
      <c r="J1183" s="96">
        <f t="shared" si="343"/>
        <v>0.1050257293471783</v>
      </c>
      <c r="K1183" s="96">
        <f t="shared" si="333"/>
        <v>8.7187989560955373E-2</v>
      </c>
      <c r="L1183" s="96">
        <f t="shared" si="334"/>
        <v>32.167473326382243</v>
      </c>
      <c r="M1183" s="96">
        <f t="shared" si="335"/>
        <v>199.9747066618998</v>
      </c>
      <c r="N1183" s="96">
        <f t="shared" si="344"/>
        <v>19.257997522237293</v>
      </c>
      <c r="O1183" s="96">
        <f t="shared" si="336"/>
        <v>0.45968640466482763</v>
      </c>
      <c r="P1183" s="96">
        <f t="shared" si="337"/>
        <v>0.45968640466482763</v>
      </c>
      <c r="Q1183" s="96">
        <f t="shared" si="345"/>
        <v>0.57465954559378596</v>
      </c>
      <c r="R1183" s="96">
        <f t="shared" si="328"/>
        <v>3.6034412890026957E-2</v>
      </c>
      <c r="S1183" s="96">
        <f t="shared" si="338"/>
        <v>179.18664237184905</v>
      </c>
      <c r="T1183" s="96">
        <f t="shared" si="339"/>
        <v>343.83127693792545</v>
      </c>
      <c r="U1183" s="96">
        <f t="shared" si="340"/>
        <v>420.69940163457733</v>
      </c>
      <c r="V1183" s="32">
        <f t="shared" si="341"/>
        <v>1000.0000000000014</v>
      </c>
      <c r="W1183" s="100">
        <f>IF(A1183=1,((cPH1_+cPHr+(cNES*L1183+(cNES+cOSEX)*G1183+(cNES+cEREX)*H1183+(cNES+cHOEX)*I1183+(cNES+cNES)*S1183+(cNES+cOSEX)*N1183+(cNES+cEREX)*O1183+(cNES+cHOEX)*P1183)))/(1+cDR)^(A$6:A$65537 + 0.5),(cPHr+(cNES*L1183+(cNES+cOSEX)*G1183+(cNES+cEREX)*H1183+(cNES+cHOEX)*I1183+(cNES+cNES)*S1183+(cNES+cOSEX)*N1183+(cNES+cEREX)*O1183+(cNES+cHOEX)*P1183))/(1+cDR)^(((cycle + 0.5)/('Life tables'!$I$2/2))))</f>
        <v>4084.1890948843716</v>
      </c>
      <c r="X1183" s="107">
        <f>((L1183+G1183+H1183+I1183+N1183+O1183+P1183+S1183)/('Life tables'!$I$2/2))/(1+oDR)^(((cycle + 0.5)/('Life tables'!$I$2/2)))</f>
        <v>4.6103571940919519</v>
      </c>
      <c r="Y1183" s="31">
        <f>((uNES*L1183+ uOCEX*G1183+uEREX*H1183+uHOEX*I1183+uNES*S1183+ uOCEX*N1183+uEREX*O1183+uHOEX*P1183)/('Life tables'!$I$2/2))/(1+oDR)^(((cycle + 0.5)/('Life tables'!$I$2/2)))</f>
        <v>3.038442906885114</v>
      </c>
      <c r="Z1183" s="100">
        <f t="shared" si="329"/>
        <v>56758.212175435488</v>
      </c>
      <c r="AA1183" s="107">
        <f>((L1183+G1183+H1183+I1183+N1183+O1183+P1183+S1183)/('Life tables'!$I$2/2))</f>
        <v>9.0316925766498883</v>
      </c>
      <c r="AB1183" s="31">
        <f>((uNES*L1183+ uOCEX*G1183+uEREX*H1183+uHOEX*I1183+uNES*S1183+ uOCEX*N1183+uEREX*O1183+uHOEX*P1183)/('Life tables'!$I$2/2))</f>
        <v>5.9523115219478724</v>
      </c>
    </row>
    <row r="1184" spans="1:28" x14ac:dyDescent="0.25">
      <c r="A1184" s="4">
        <v>1178</v>
      </c>
      <c r="C1184" s="105">
        <f>IF(male=0,VLOOKUP((($A$5:$A$1570/'Life tables'!$I$2)*2)+age,lifetable,13,1),IF(male=1,VLOOKUP((($A$5:$A$1570/'Life tables'!$I$2)*2)+age,lifetable,10,1),"error"))</f>
        <v>2.610284460822232E-3</v>
      </c>
      <c r="F1184" s="96">
        <f t="shared" si="330"/>
        <v>36.174084066946783</v>
      </c>
      <c r="G1184" s="96">
        <f t="shared" si="342"/>
        <v>3.6337624527115886</v>
      </c>
      <c r="H1184" s="96">
        <f t="shared" si="331"/>
        <v>0.20752720772521482</v>
      </c>
      <c r="I1184" s="96">
        <f t="shared" si="332"/>
        <v>8.3154189469033399E-2</v>
      </c>
      <c r="J1184" s="96">
        <f t="shared" si="343"/>
        <v>0.10466856432320686</v>
      </c>
      <c r="K1184" s="96">
        <f t="shared" si="333"/>
        <v>8.6891486022487946E-2</v>
      </c>
      <c r="L1184" s="96">
        <f t="shared" si="334"/>
        <v>32.058080166695248</v>
      </c>
      <c r="M1184" s="96">
        <f t="shared" si="335"/>
        <v>199.29523736055191</v>
      </c>
      <c r="N1184" s="96">
        <f t="shared" si="344"/>
        <v>19.192563156360624</v>
      </c>
      <c r="O1184" s="96">
        <f t="shared" si="336"/>
        <v>0.45812449313396181</v>
      </c>
      <c r="P1184" s="96">
        <f t="shared" si="337"/>
        <v>0.45812449313396181</v>
      </c>
      <c r="Q1184" s="96">
        <f t="shared" si="345"/>
        <v>0.5727069810596237</v>
      </c>
      <c r="R1184" s="96">
        <f t="shared" si="328"/>
        <v>3.5911976019086751E-2</v>
      </c>
      <c r="S1184" s="96">
        <f t="shared" si="338"/>
        <v>178.57780626084465</v>
      </c>
      <c r="T1184" s="96">
        <f t="shared" si="339"/>
        <v>344.50865248330831</v>
      </c>
      <c r="U1184" s="96">
        <f t="shared" si="340"/>
        <v>420.82220509661892</v>
      </c>
      <c r="V1184" s="32">
        <f t="shared" si="341"/>
        <v>1000.0000000000016</v>
      </c>
      <c r="W1184" s="100">
        <f>IF(A1184=1,((cPH1_+cPHr+(cNES*L1184+(cNES+cOSEX)*G1184+(cNES+cEREX)*H1184+(cNES+cHOEX)*I1184+(cNES+cNES)*S1184+(cNES+cOSEX)*N1184+(cNES+cEREX)*O1184+(cNES+cHOEX)*P1184)))/(1+cDR)^(A$6:A$65537 + 0.5),(cPHr+(cNES*L1184+(cNES+cOSEX)*G1184+(cNES+cEREX)*H1184+(cNES+cHOEX)*I1184+(cNES+cNES)*S1184+(cNES+cOSEX)*N1184+(cNES+cEREX)*O1184+(cNES+cHOEX)*P1184))/(1+cDR)^(((cycle + 0.5)/('Life tables'!$I$2/2))))</f>
        <v>4061.2299563650249</v>
      </c>
      <c r="X1184" s="107">
        <f>((L1184+G1184+H1184+I1184+N1184+O1184+P1184+S1184)/('Life tables'!$I$2/2))/(1+oDR)^(((cycle + 0.5)/('Life tables'!$I$2/2)))</f>
        <v>4.5920669993134897</v>
      </c>
      <c r="Y1184" s="31">
        <f>((uNES*L1184+ uOCEX*G1184+uEREX*H1184+uHOEX*I1184+uNES*S1184+ uOCEX*N1184+uEREX*O1184+uHOEX*P1184)/('Life tables'!$I$2/2))/(1+oDR)^(((cycle + 0.5)/('Life tables'!$I$2/2)))</f>
        <v>3.0263888077183729</v>
      </c>
      <c r="Z1184" s="100">
        <f t="shared" si="329"/>
        <v>56565.42856423965</v>
      </c>
      <c r="AA1184" s="107">
        <f>((L1184+G1184+H1184+I1184+N1184+O1184+P1184+S1184)/('Life tables'!$I$2/2))</f>
        <v>9.0010008043309551</v>
      </c>
      <c r="AB1184" s="31">
        <f>((uNES*L1184+ uOCEX*G1184+uEREX*H1184+uHOEX*I1184+uNES*S1184+ uOCEX*N1184+uEREX*O1184+uHOEX*P1184)/('Life tables'!$I$2/2))</f>
        <v>5.9320842001137413</v>
      </c>
    </row>
    <row r="1185" spans="1:28" x14ac:dyDescent="0.25">
      <c r="A1185" s="4">
        <v>1179</v>
      </c>
      <c r="C1185" s="105">
        <f>IF(male=0,VLOOKUP((($A$5:$A$1570/'Life tables'!$I$2)*2)+age,lifetable,13,1),IF(male=1,VLOOKUP((($A$5:$A$1570/'Life tables'!$I$2)*2)+age,lifetable,10,1),"error"))</f>
        <v>2.610284460822232E-3</v>
      </c>
      <c r="F1185" s="96">
        <f t="shared" si="330"/>
        <v>36.051069677999088</v>
      </c>
      <c r="G1185" s="96">
        <f t="shared" si="342"/>
        <v>3.6214053998868612</v>
      </c>
      <c r="H1185" s="96">
        <f t="shared" si="331"/>
        <v>0.20682148612073431</v>
      </c>
      <c r="I1185" s="96">
        <f t="shared" si="332"/>
        <v>8.2871413496404964E-2</v>
      </c>
      <c r="J1185" s="96">
        <f t="shared" si="343"/>
        <v>0.10431262609244411</v>
      </c>
      <c r="K1185" s="96">
        <f t="shared" si="333"/>
        <v>8.65960009166859E-2</v>
      </c>
      <c r="L1185" s="96">
        <f t="shared" si="334"/>
        <v>31.949062751485958</v>
      </c>
      <c r="M1185" s="96">
        <f t="shared" si="335"/>
        <v>198.61807274207521</v>
      </c>
      <c r="N1185" s="96">
        <f t="shared" si="344"/>
        <v>19.127350736437844</v>
      </c>
      <c r="O1185" s="96">
        <f t="shared" si="336"/>
        <v>0.45656787943000937</v>
      </c>
      <c r="P1185" s="96">
        <f t="shared" si="337"/>
        <v>0.45656787943000937</v>
      </c>
      <c r="Q1185" s="96">
        <f t="shared" si="345"/>
        <v>0.57076103940309253</v>
      </c>
      <c r="R1185" s="96">
        <f t="shared" si="328"/>
        <v>3.578995444013796E-2</v>
      </c>
      <c r="S1185" s="96">
        <f t="shared" si="338"/>
        <v>177.97103525293412</v>
      </c>
      <c r="T1185" s="96">
        <f t="shared" si="339"/>
        <v>345.18372614880383</v>
      </c>
      <c r="U1185" s="96">
        <f t="shared" si="340"/>
        <v>420.94459105197575</v>
      </c>
      <c r="V1185" s="32">
        <f t="shared" si="341"/>
        <v>1000.0000000000016</v>
      </c>
      <c r="W1185" s="100">
        <f>IF(A1185=1,((cPH1_+cPHr+(cNES*L1185+(cNES+cOSEX)*G1185+(cNES+cEREX)*H1185+(cNES+cHOEX)*I1185+(cNES+cNES)*S1185+(cNES+cOSEX)*N1185+(cNES+cEREX)*O1185+(cNES+cHOEX)*P1185)))/(1+cDR)^(A$6:A$65537 + 0.5),(cPHr+(cNES*L1185+(cNES+cOSEX)*G1185+(cNES+cEREX)*H1185+(cNES+cHOEX)*I1185+(cNES+cNES)*S1185+(cNES+cOSEX)*N1185+(cNES+cEREX)*O1185+(cNES+cHOEX)*P1185))/(1+cDR)^(((cycle + 0.5)/('Life tables'!$I$2/2))))</f>
        <v>4038.3998766301024</v>
      </c>
      <c r="X1185" s="107">
        <f>((L1185+G1185+H1185+I1185+N1185+O1185+P1185+S1185)/('Life tables'!$I$2/2))/(1+oDR)^(((cycle + 0.5)/('Life tables'!$I$2/2)))</f>
        <v>4.5738493691319952</v>
      </c>
      <c r="Y1185" s="31">
        <f>((uNES*L1185+ uOCEX*G1185+uEREX*H1185+uHOEX*I1185+uNES*S1185+ uOCEX*N1185+uEREX*O1185+uHOEX*P1185)/('Life tables'!$I$2/2))/(1+oDR)^(((cycle + 0.5)/('Life tables'!$I$2/2)))</f>
        <v>3.0143825319305519</v>
      </c>
      <c r="Z1185" s="100">
        <f t="shared" si="329"/>
        <v>56373.299683637175</v>
      </c>
      <c r="AA1185" s="107">
        <f>((L1185+G1185+H1185+I1185+N1185+O1185+P1185+S1185)/('Life tables'!$I$2/2))</f>
        <v>8.9704133371646755</v>
      </c>
      <c r="AB1185" s="31">
        <f>((uNES*L1185+ uOCEX*G1185+uEREX*H1185+uHOEX*I1185+uNES*S1185+ uOCEX*N1185+uEREX*O1185+uHOEX*P1185)/('Life tables'!$I$2/2))</f>
        <v>5.9119256200773451</v>
      </c>
    </row>
    <row r="1186" spans="1:28" x14ac:dyDescent="0.25">
      <c r="A1186" s="4">
        <v>1180</v>
      </c>
      <c r="C1186" s="105">
        <f>IF(male=0,VLOOKUP((($A$5:$A$1570/'Life tables'!$I$2)*2)+age,lifetable,13,1),IF(male=1,VLOOKUP((($A$5:$A$1570/'Life tables'!$I$2)*2)+age,lifetable,10,1),"error"))</f>
        <v>2.610284460822232E-3</v>
      </c>
      <c r="F1186" s="96">
        <f t="shared" si="330"/>
        <v>35.92847761278216</v>
      </c>
      <c r="G1186" s="96">
        <f t="shared" si="342"/>
        <v>3.6090907703647641</v>
      </c>
      <c r="H1186" s="96">
        <f t="shared" si="331"/>
        <v>0.20611818734648885</v>
      </c>
      <c r="I1186" s="96">
        <f t="shared" si="332"/>
        <v>8.2589608328938038E-2</v>
      </c>
      <c r="J1186" s="96">
        <f t="shared" si="343"/>
        <v>0.1039579098419946</v>
      </c>
      <c r="K1186" s="96">
        <f t="shared" si="333"/>
        <v>8.6301530248083735E-2</v>
      </c>
      <c r="L1186" s="96">
        <f t="shared" si="334"/>
        <v>31.840419606651892</v>
      </c>
      <c r="M1186" s="96">
        <f t="shared" si="335"/>
        <v>197.94320518643977</v>
      </c>
      <c r="N1186" s="96">
        <f t="shared" si="344"/>
        <v>19.062359528643555</v>
      </c>
      <c r="O1186" s="96">
        <f t="shared" si="336"/>
        <v>0.45501654603663427</v>
      </c>
      <c r="P1186" s="96">
        <f t="shared" si="337"/>
        <v>0.45501654603663427</v>
      </c>
      <c r="Q1186" s="96">
        <f t="shared" si="345"/>
        <v>0.56882169872680821</v>
      </c>
      <c r="R1186" s="96">
        <f t="shared" si="328"/>
        <v>3.5668346780090399E-2</v>
      </c>
      <c r="S1186" s="96">
        <f t="shared" si="338"/>
        <v>177.36632252021604</v>
      </c>
      <c r="T1186" s="96">
        <f t="shared" si="339"/>
        <v>345.85650575737264</v>
      </c>
      <c r="U1186" s="96">
        <f t="shared" si="340"/>
        <v>421.06656092900391</v>
      </c>
      <c r="V1186" s="32">
        <f t="shared" si="341"/>
        <v>1000.0000000000015</v>
      </c>
      <c r="W1186" s="100">
        <f>IF(A1186=1,((cPH1_+cPHr+(cNES*L1186+(cNES+cOSEX)*G1186+(cNES+cEREX)*H1186+(cNES+cHOEX)*I1186+(cNES+cNES)*S1186+(cNES+cOSEX)*N1186+(cNES+cEREX)*O1186+(cNES+cHOEX)*P1186)))/(1+cDR)^(A$6:A$65537 + 0.5),(cPHr+(cNES*L1186+(cNES+cOSEX)*G1186+(cNES+cEREX)*H1186+(cNES+cHOEX)*I1186+(cNES+cNES)*S1186+(cNES+cOSEX)*N1186+(cNES+cEREX)*O1186+(cNES+cHOEX)*P1186))/(1+cDR)^(((cycle + 0.5)/('Life tables'!$I$2/2))))</f>
        <v>4015.6981314969821</v>
      </c>
      <c r="X1186" s="107">
        <f>((L1186+G1186+H1186+I1186+N1186+O1186+P1186+S1186)/('Life tables'!$I$2/2))/(1+oDR)^(((cycle + 0.5)/('Life tables'!$I$2/2)))</f>
        <v>4.5557040154654374</v>
      </c>
      <c r="Y1186" s="31">
        <f>((uNES*L1186+ uOCEX*G1186+uEREX*H1186+uHOEX*I1186+uNES*S1186+ uOCEX*N1186+uEREX*O1186+uHOEX*P1186)/('Life tables'!$I$2/2))/(1+oDR)^(((cycle + 0.5)/('Life tables'!$I$2/2)))</f>
        <v>3.0024238896677184</v>
      </c>
      <c r="Z1186" s="100">
        <f t="shared" si="329"/>
        <v>56181.823327884224</v>
      </c>
      <c r="AA1186" s="107">
        <f>((L1186+G1186+H1186+I1186+N1186+O1186+P1186+S1186)/('Life tables'!$I$2/2))</f>
        <v>8.9399298203063111</v>
      </c>
      <c r="AB1186" s="31">
        <f>((uNES*L1186+ uOCEX*G1186+uEREX*H1186+uHOEX*I1186+uNES*S1186+ uOCEX*N1186+uEREX*O1186+uHOEX*P1186)/('Life tables'!$I$2/2))</f>
        <v>5.891835547990099</v>
      </c>
    </row>
    <row r="1187" spans="1:28" x14ac:dyDescent="0.25">
      <c r="A1187" s="4">
        <v>1181</v>
      </c>
      <c r="C1187" s="105">
        <f>IF(male=0,VLOOKUP((($A$5:$A$1570/'Life tables'!$I$2)*2)+age,lifetable,13,1),IF(male=1,VLOOKUP((($A$5:$A$1570/'Life tables'!$I$2)*2)+age,lifetable,10,1),"error"))</f>
        <v>2.610284460822232E-3</v>
      </c>
      <c r="F1187" s="96">
        <f t="shared" si="330"/>
        <v>35.806306224548834</v>
      </c>
      <c r="G1187" s="96">
        <f t="shared" si="342"/>
        <v>3.5968183987260982</v>
      </c>
      <c r="H1187" s="96">
        <f t="shared" si="331"/>
        <v>0.20541730195524982</v>
      </c>
      <c r="I1187" s="96">
        <f t="shared" si="332"/>
        <v>8.2308770181217489E-2</v>
      </c>
      <c r="J1187" s="96">
        <f t="shared" si="343"/>
        <v>0.10360441080704766</v>
      </c>
      <c r="K1187" s="96">
        <f t="shared" si="333"/>
        <v>8.6008070061133937E-2</v>
      </c>
      <c r="L1187" s="96">
        <f t="shared" si="334"/>
        <v>31.732149272818088</v>
      </c>
      <c r="M1187" s="96">
        <f t="shared" si="335"/>
        <v>197.2706270890761</v>
      </c>
      <c r="N1187" s="96">
        <f t="shared" si="344"/>
        <v>18.997588800641239</v>
      </c>
      <c r="O1187" s="96">
        <f t="shared" si="336"/>
        <v>0.4534704754730397</v>
      </c>
      <c r="P1187" s="96">
        <f t="shared" si="337"/>
        <v>0.4534704754730397</v>
      </c>
      <c r="Q1187" s="96">
        <f t="shared" si="345"/>
        <v>0.56688893717781474</v>
      </c>
      <c r="R1187" s="96">
        <f t="shared" si="328"/>
        <v>3.5547151668639795E-2</v>
      </c>
      <c r="S1187" s="96">
        <f t="shared" si="338"/>
        <v>176.76366124864234</v>
      </c>
      <c r="T1187" s="96">
        <f t="shared" si="339"/>
        <v>346.5269991053575</v>
      </c>
      <c r="U1187" s="96">
        <f t="shared" si="340"/>
        <v>421.18811615073366</v>
      </c>
      <c r="V1187" s="32">
        <f t="shared" si="341"/>
        <v>1000.0000000000015</v>
      </c>
      <c r="W1187" s="100">
        <f>IF(A1187=1,((cPH1_+cPHr+(cNES*L1187+(cNES+cOSEX)*G1187+(cNES+cEREX)*H1187+(cNES+cHOEX)*I1187+(cNES+cNES)*S1187+(cNES+cOSEX)*N1187+(cNES+cEREX)*O1187+(cNES+cHOEX)*P1187)))/(1+cDR)^(A$6:A$65537 + 0.5),(cPHr+(cNES*L1187+(cNES+cOSEX)*G1187+(cNES+cEREX)*H1187+(cNES+cHOEX)*I1187+(cNES+cNES)*S1187+(cNES+cOSEX)*N1187+(cNES+cEREX)*O1187+(cNES+cHOEX)*P1187))/(1+cDR)^(((cycle + 0.5)/('Life tables'!$I$2/2))))</f>
        <v>3993.124000778163</v>
      </c>
      <c r="X1187" s="107">
        <f>((L1187+G1187+H1187+I1187+N1187+O1187+P1187+S1187)/('Life tables'!$I$2/2))/(1+oDR)^(((cycle + 0.5)/('Life tables'!$I$2/2)))</f>
        <v>4.5376306513848901</v>
      </c>
      <c r="Y1187" s="31">
        <f>((uNES*L1187+ uOCEX*G1187+uEREX*H1187+uHOEX*I1187+uNES*S1187+ uOCEX*N1187+uEREX*O1187+uHOEX*P1187)/('Life tables'!$I$2/2))/(1+oDR)^(((cycle + 0.5)/('Life tables'!$I$2/2)))</f>
        <v>2.9905126918356033</v>
      </c>
      <c r="Z1187" s="100">
        <f t="shared" si="329"/>
        <v>55990.997297788046</v>
      </c>
      <c r="AA1187" s="107">
        <f>((L1187+G1187+H1187+I1187+N1187+O1187+P1187+S1187)/('Life tables'!$I$2/2))</f>
        <v>8.9095499001363692</v>
      </c>
      <c r="AB1187" s="31">
        <f>((uNES*L1187+ uOCEX*G1187+uEREX*H1187+uHOEX*I1187+uNES*S1187+ uOCEX*N1187+uEREX*O1187+uHOEX*P1187)/('Life tables'!$I$2/2))</f>
        <v>5.8718137508103769</v>
      </c>
    </row>
    <row r="1188" spans="1:28" x14ac:dyDescent="0.25">
      <c r="A1188" s="4">
        <v>1182</v>
      </c>
      <c r="C1188" s="105">
        <f>IF(male=0,VLOOKUP((($A$5:$A$1570/'Life tables'!$I$2)*2)+age,lifetable,13,1),IF(male=1,VLOOKUP((($A$5:$A$1570/'Life tables'!$I$2)*2)+age,lifetable,10,1),"error"))</f>
        <v>2.610284460822232E-3</v>
      </c>
      <c r="F1188" s="96">
        <f t="shared" si="330"/>
        <v>35.684553882573617</v>
      </c>
      <c r="G1188" s="96">
        <f t="shared" si="342"/>
        <v>3.5845881211610746</v>
      </c>
      <c r="H1188" s="96">
        <f t="shared" si="331"/>
        <v>0.20471882059170343</v>
      </c>
      <c r="I1188" s="96">
        <f t="shared" si="332"/>
        <v>8.202889530465754E-2</v>
      </c>
      <c r="J1188" s="96">
        <f t="shared" si="343"/>
        <v>0.10325212426915081</v>
      </c>
      <c r="K1188" s="96">
        <f t="shared" si="333"/>
        <v>8.5715616438773637E-2</v>
      </c>
      <c r="L1188" s="96">
        <f t="shared" si="334"/>
        <v>31.624250304808257</v>
      </c>
      <c r="M1188" s="96">
        <f t="shared" si="335"/>
        <v>196.60033086133669</v>
      </c>
      <c r="N1188" s="96">
        <f t="shared" si="344"/>
        <v>18.9330378216277</v>
      </c>
      <c r="O1188" s="96">
        <f t="shared" si="336"/>
        <v>0.45192965029502918</v>
      </c>
      <c r="P1188" s="96">
        <f t="shared" si="337"/>
        <v>0.45192965029502918</v>
      </c>
      <c r="Q1188" s="96">
        <f t="shared" si="345"/>
        <v>0.56496273294891086</v>
      </c>
      <c r="R1188" s="96">
        <f t="shared" si="328"/>
        <v>3.5426367738350915E-2</v>
      </c>
      <c r="S1188" s="96">
        <f t="shared" si="338"/>
        <v>176.16304463843167</v>
      </c>
      <c r="T1188" s="96">
        <f t="shared" si="339"/>
        <v>347.19521396257556</v>
      </c>
      <c r="U1188" s="96">
        <f t="shared" si="340"/>
        <v>421.30925813491081</v>
      </c>
      <c r="V1188" s="32">
        <f t="shared" si="341"/>
        <v>1000.0000000000015</v>
      </c>
      <c r="W1188" s="100">
        <f>IF(A1188=1,((cPH1_+cPHr+(cNES*L1188+(cNES+cOSEX)*G1188+(cNES+cEREX)*H1188+(cNES+cHOEX)*I1188+(cNES+cNES)*S1188+(cNES+cOSEX)*N1188+(cNES+cEREX)*O1188+(cNES+cHOEX)*P1188)))/(1+cDR)^(A$6:A$65537 + 0.5),(cPHr+(cNES*L1188+(cNES+cOSEX)*G1188+(cNES+cEREX)*H1188+(cNES+cHOEX)*I1188+(cNES+cNES)*S1188+(cNES+cOSEX)*N1188+(cNES+cEREX)*O1188+(cNES+cHOEX)*P1188))/(1+cDR)^(((cycle + 0.5)/('Life tables'!$I$2/2))))</f>
        <v>3970.6767682627669</v>
      </c>
      <c r="X1188" s="107">
        <f>((L1188+G1188+H1188+I1188+N1188+O1188+P1188+S1188)/('Life tables'!$I$2/2))/(1+oDR)^(((cycle + 0.5)/('Life tables'!$I$2/2)))</f>
        <v>4.5196289911094363</v>
      </c>
      <c r="Y1188" s="31">
        <f>((uNES*L1188+ uOCEX*G1188+uEREX*H1188+uHOEX*I1188+uNES*S1188+ uOCEX*N1188+uEREX*O1188+uHOEX*P1188)/('Life tables'!$I$2/2))/(1+oDR)^(((cycle + 0.5)/('Life tables'!$I$2/2)))</f>
        <v>2.9786487500962604</v>
      </c>
      <c r="Z1188" s="100">
        <f t="shared" si="329"/>
        <v>55800.819400731234</v>
      </c>
      <c r="AA1188" s="107">
        <f>((L1188+G1188+H1188+I1188+N1188+O1188+P1188+S1188)/('Life tables'!$I$2/2))</f>
        <v>8.8792732242554635</v>
      </c>
      <c r="AB1188" s="31">
        <f>((uNES*L1188+ uOCEX*G1188+uEREX*H1188+uHOEX*I1188+uNES*S1188+ uOCEX*N1188+uEREX*O1188+uHOEX*P1188)/('Life tables'!$I$2/2))</f>
        <v>5.8518599963001519</v>
      </c>
    </row>
    <row r="1189" spans="1:28" x14ac:dyDescent="0.25">
      <c r="A1189" s="4">
        <v>1183</v>
      </c>
      <c r="C1189" s="105">
        <f>IF(male=0,VLOOKUP((($A$5:$A$1570/'Life tables'!$I$2)*2)+age,lifetable,13,1),IF(male=1,VLOOKUP((($A$5:$A$1570/'Life tables'!$I$2)*2)+age,lifetable,10,1),"error"))</f>
        <v>2.610284460822232E-3</v>
      </c>
      <c r="F1189" s="96">
        <f t="shared" si="330"/>
        <v>35.563218971584583</v>
      </c>
      <c r="G1189" s="96">
        <f t="shared" si="342"/>
        <v>3.5723997754122485</v>
      </c>
      <c r="H1189" s="96">
        <f t="shared" si="331"/>
        <v>0.20402273398919152</v>
      </c>
      <c r="I1189" s="96">
        <f t="shared" si="332"/>
        <v>8.1749979986195903E-2</v>
      </c>
      <c r="J1189" s="96">
        <f t="shared" si="343"/>
        <v>0.102901045554566</v>
      </c>
      <c r="K1189" s="96">
        <f t="shared" si="333"/>
        <v>8.5424165501059995E-2</v>
      </c>
      <c r="L1189" s="96">
        <f t="shared" si="334"/>
        <v>31.516721271141321</v>
      </c>
      <c r="M1189" s="96">
        <f t="shared" si="335"/>
        <v>195.93230893093053</v>
      </c>
      <c r="N1189" s="96">
        <f t="shared" si="344"/>
        <v>18.86870586237491</v>
      </c>
      <c r="O1189" s="96">
        <f t="shared" si="336"/>
        <v>0.45039405309600516</v>
      </c>
      <c r="P1189" s="96">
        <f t="shared" si="337"/>
        <v>0.45039405309600516</v>
      </c>
      <c r="Q1189" s="96">
        <f t="shared" si="345"/>
        <v>0.56304306427989792</v>
      </c>
      <c r="R1189" s="96">
        <f t="shared" si="328"/>
        <v>3.5305993624735903E-2</v>
      </c>
      <c r="S1189" s="96">
        <f t="shared" si="338"/>
        <v>175.56446590445898</v>
      </c>
      <c r="T1189" s="96">
        <f t="shared" si="339"/>
        <v>347.86115807241003</v>
      </c>
      <c r="U1189" s="96">
        <f t="shared" si="340"/>
        <v>421.4299882940366</v>
      </c>
      <c r="V1189" s="32">
        <f t="shared" si="341"/>
        <v>1000.0000000000016</v>
      </c>
      <c r="W1189" s="100">
        <f>IF(A1189=1,((cPH1_+cPHr+(cNES*L1189+(cNES+cOSEX)*G1189+(cNES+cEREX)*H1189+(cNES+cHOEX)*I1189+(cNES+cNES)*S1189+(cNES+cOSEX)*N1189+(cNES+cEREX)*O1189+(cNES+cHOEX)*P1189)))/(1+cDR)^(A$6:A$65537 + 0.5),(cPHr+(cNES*L1189+(cNES+cOSEX)*G1189+(cNES+cEREX)*H1189+(cNES+cHOEX)*I1189+(cNES+cNES)*S1189+(cNES+cOSEX)*N1189+(cNES+cEREX)*O1189+(cNES+cHOEX)*P1189))/(1+cDR)^(((cycle + 0.5)/('Life tables'!$I$2/2))))</f>
        <v>3948.3557216979148</v>
      </c>
      <c r="X1189" s="107">
        <f>((L1189+G1189+H1189+I1189+N1189+O1189+P1189+S1189)/('Life tables'!$I$2/2))/(1+oDR)^(((cycle + 0.5)/('Life tables'!$I$2/2)))</f>
        <v>4.5016987500011449</v>
      </c>
      <c r="Y1189" s="31">
        <f>((uNES*L1189+ uOCEX*G1189+uEREX*H1189+uHOEX*I1189+uNES*S1189+ uOCEX*N1189+uEREX*O1189+uHOEX*P1189)/('Life tables'!$I$2/2))/(1+oDR)^(((cycle + 0.5)/('Life tables'!$I$2/2)))</f>
        <v>2.9668318768647621</v>
      </c>
      <c r="Z1189" s="100">
        <f t="shared" si="329"/>
        <v>55611.287450693671</v>
      </c>
      <c r="AA1189" s="107">
        <f>((L1189+G1189+H1189+I1189+N1189+O1189+P1189+S1189)/('Life tables'!$I$2/2))</f>
        <v>8.849099441479277</v>
      </c>
      <c r="AB1189" s="31">
        <f>((uNES*L1189+ uOCEX*G1189+uEREX*H1189+uHOEX*I1189+uNES*S1189+ uOCEX*N1189+uEREX*O1189+uHOEX*P1189)/('Life tables'!$I$2/2))</f>
        <v>5.8319740530216961</v>
      </c>
    </row>
    <row r="1190" spans="1:28" x14ac:dyDescent="0.25">
      <c r="A1190" s="4">
        <v>1184</v>
      </c>
      <c r="C1190" s="105">
        <f>IF(male=0,VLOOKUP((($A$5:$A$1570/'Life tables'!$I$2)*2)+age,lifetable,13,1),IF(male=1,VLOOKUP((($A$5:$A$1570/'Life tables'!$I$2)*2)+age,lifetable,10,1),"error"))</f>
        <v>2.610284460822232E-3</v>
      </c>
      <c r="F1190" s="96">
        <f t="shared" si="330"/>
        <v>35.442299891222454</v>
      </c>
      <c r="G1190" s="96">
        <f t="shared" si="342"/>
        <v>3.5602532007201804</v>
      </c>
      <c r="H1190" s="96">
        <f t="shared" si="331"/>
        <v>0.20332903296660826</v>
      </c>
      <c r="I1190" s="96">
        <f t="shared" si="332"/>
        <v>8.1472020547050328E-2</v>
      </c>
      <c r="J1190" s="96">
        <f t="shared" si="343"/>
        <v>0.10255117003270446</v>
      </c>
      <c r="K1190" s="96">
        <f t="shared" si="333"/>
        <v>8.5133713403870936E-2</v>
      </c>
      <c r="L1190" s="96">
        <f t="shared" si="334"/>
        <v>31.409560753552039</v>
      </c>
      <c r="M1190" s="96">
        <f t="shared" si="335"/>
        <v>195.26655374233241</v>
      </c>
      <c r="N1190" s="96">
        <f t="shared" si="344"/>
        <v>18.804592195269418</v>
      </c>
      <c r="O1190" s="96">
        <f t="shared" si="336"/>
        <v>0.44886366650791004</v>
      </c>
      <c r="P1190" s="96">
        <f t="shared" si="337"/>
        <v>0.44886366650791004</v>
      </c>
      <c r="Q1190" s="96">
        <f t="shared" si="345"/>
        <v>0.56112990945875696</v>
      </c>
      <c r="R1190" s="96">
        <f t="shared" si="328"/>
        <v>3.5186027966327998E-2</v>
      </c>
      <c r="S1190" s="96">
        <f t="shared" si="338"/>
        <v>174.96791827662207</v>
      </c>
      <c r="T1190" s="96">
        <f t="shared" si="339"/>
        <v>348.52483915190152</v>
      </c>
      <c r="U1190" s="96">
        <f t="shared" si="340"/>
        <v>421.55030803540683</v>
      </c>
      <c r="V1190" s="32">
        <f t="shared" si="341"/>
        <v>1000.0000000000015</v>
      </c>
      <c r="W1190" s="100">
        <f>IF(A1190=1,((cPH1_+cPHr+(cNES*L1190+(cNES+cOSEX)*G1190+(cNES+cEREX)*H1190+(cNES+cHOEX)*I1190+(cNES+cNES)*S1190+(cNES+cOSEX)*N1190+(cNES+cEREX)*O1190+(cNES+cHOEX)*P1190)))/(1+cDR)^(A$6:A$65537 + 0.5),(cPHr+(cNES*L1190+(cNES+cOSEX)*G1190+(cNES+cEREX)*H1190+(cNES+cHOEX)*I1190+(cNES+cNES)*S1190+(cNES+cOSEX)*N1190+(cNES+cEREX)*O1190+(cNES+cHOEX)*P1190))/(1+cDR)^(((cycle + 0.5)/('Life tables'!$I$2/2))))</f>
        <v>3926.1601527700363</v>
      </c>
      <c r="X1190" s="107">
        <f>((L1190+G1190+H1190+I1190+N1190+O1190+P1190+S1190)/('Life tables'!$I$2/2))/(1+oDR)^(((cycle + 0.5)/('Life tables'!$I$2/2)))</f>
        <v>4.4838396445600548</v>
      </c>
      <c r="Y1190" s="31">
        <f>((uNES*L1190+ uOCEX*G1190+uEREX*H1190+uHOEX*I1190+uNES*S1190+ uOCEX*N1190+uEREX*O1190+uHOEX*P1190)/('Life tables'!$I$2/2))/(1+oDR)^(((cycle + 0.5)/('Life tables'!$I$2/2)))</f>
        <v>2.9550618853059212</v>
      </c>
      <c r="Z1190" s="100">
        <f t="shared" si="329"/>
        <v>55422.399268272093</v>
      </c>
      <c r="AA1190" s="107">
        <f>((L1190+G1190+H1190+I1190+N1190+O1190+P1190+S1190)/('Life tables'!$I$2/2))</f>
        <v>8.8190282018335466</v>
      </c>
      <c r="AB1190" s="31">
        <f>((uNES*L1190+ uOCEX*G1190+uEREX*H1190+uHOEX*I1190+uNES*S1190+ uOCEX*N1190+uEREX*O1190+uHOEX*P1190)/('Life tables'!$I$2/2))</f>
        <v>5.8121556903343183</v>
      </c>
    </row>
    <row r="1191" spans="1:28" x14ac:dyDescent="0.25">
      <c r="A1191" s="4">
        <v>1185</v>
      </c>
      <c r="C1191" s="105">
        <f>IF(male=0,VLOOKUP((($A$5:$A$1570/'Life tables'!$I$2)*2)+age,lifetable,13,1),IF(male=1,VLOOKUP((($A$5:$A$1570/'Life tables'!$I$2)*2)+age,lifetable,10,1),"error"))</f>
        <v>2.610284460822232E-3</v>
      </c>
      <c r="F1191" s="96">
        <f t="shared" si="330"/>
        <v>35.321795055525619</v>
      </c>
      <c r="G1191" s="96">
        <f t="shared" si="342"/>
        <v>3.5481482377717075</v>
      </c>
      <c r="H1191" s="96">
        <f t="shared" si="331"/>
        <v>0.20263770842544593</v>
      </c>
      <c r="I1191" s="96">
        <f t="shared" si="332"/>
        <v>8.1195013341534783E-2</v>
      </c>
      <c r="J1191" s="96">
        <f t="shared" si="343"/>
        <v>0.10220249311463657</v>
      </c>
      <c r="K1191" s="96">
        <f t="shared" si="333"/>
        <v>8.4844256337668081E-2</v>
      </c>
      <c r="L1191" s="96">
        <f t="shared" si="334"/>
        <v>31.302767346534626</v>
      </c>
      <c r="M1191" s="96">
        <f t="shared" si="335"/>
        <v>194.60305775716756</v>
      </c>
      <c r="N1191" s="96">
        <f t="shared" si="344"/>
        <v>18.740696094349406</v>
      </c>
      <c r="O1191" s="96">
        <f t="shared" si="336"/>
        <v>0.4473384732021104</v>
      </c>
      <c r="P1191" s="96">
        <f t="shared" si="337"/>
        <v>0.4473384732021104</v>
      </c>
      <c r="Q1191" s="96">
        <f t="shared" si="345"/>
        <v>0.55922324682275282</v>
      </c>
      <c r="R1191" s="96">
        <f t="shared" si="328"/>
        <v>3.5066469404750875E-2</v>
      </c>
      <c r="S1191" s="96">
        <f t="shared" si="338"/>
        <v>174.37339500018643</v>
      </c>
      <c r="T1191" s="96">
        <f t="shared" si="339"/>
        <v>349.1862648918389</v>
      </c>
      <c r="U1191" s="96">
        <f t="shared" si="340"/>
        <v>421.67021876114927</v>
      </c>
      <c r="V1191" s="32">
        <f t="shared" si="341"/>
        <v>1000.0000000000016</v>
      </c>
      <c r="W1191" s="100">
        <f>IF(A1191=1,((cPH1_+cPHr+(cNES*L1191+(cNES+cOSEX)*G1191+(cNES+cEREX)*H1191+(cNES+cHOEX)*I1191+(cNES+cNES)*S1191+(cNES+cOSEX)*N1191+(cNES+cEREX)*O1191+(cNES+cHOEX)*P1191)))/(1+cDR)^(A$6:A$65537 + 0.5),(cPHr+(cNES*L1191+(cNES+cOSEX)*G1191+(cNES+cEREX)*H1191+(cNES+cHOEX)*I1191+(cNES+cNES)*S1191+(cNES+cOSEX)*N1191+(cNES+cEREX)*O1191+(cNES+cHOEX)*P1191))/(1+cDR)^(((cycle + 0.5)/('Life tables'!$I$2/2))))</f>
        <v>3904.0893570861008</v>
      </c>
      <c r="X1191" s="107">
        <f>((L1191+G1191+H1191+I1191+N1191+O1191+P1191+S1191)/('Life tables'!$I$2/2))/(1+oDR)^(((cycle + 0.5)/('Life tables'!$I$2/2)))</f>
        <v>4.4660513924192431</v>
      </c>
      <c r="Y1191" s="31">
        <f>((uNES*L1191+ uOCEX*G1191+uEREX*H1191+uHOEX*I1191+uNES*S1191+ uOCEX*N1191+uEREX*O1191+uHOEX*P1191)/('Life tables'!$I$2/2))/(1+oDR)^(((cycle + 0.5)/('Life tables'!$I$2/2)))</f>
        <v>2.9433385893310406</v>
      </c>
      <c r="Z1191" s="100">
        <f t="shared" si="329"/>
        <v>55234.152680697676</v>
      </c>
      <c r="AA1191" s="107">
        <f>((L1191+G1191+H1191+I1191+N1191+O1191+P1191+S1191)/('Life tables'!$I$2/2))</f>
        <v>8.7890591565491505</v>
      </c>
      <c r="AB1191" s="31">
        <f>((uNES*L1191+ uOCEX*G1191+uEREX*H1191+uHOEX*I1191+uNES*S1191+ uOCEX*N1191+uEREX*O1191+uHOEX*P1191)/('Life tables'!$I$2/2))</f>
        <v>5.7924046783911294</v>
      </c>
    </row>
    <row r="1192" spans="1:28" x14ac:dyDescent="0.25">
      <c r="A1192" s="4">
        <v>1186</v>
      </c>
      <c r="C1192" s="105">
        <f>IF(male=0,VLOOKUP((($A$5:$A$1570/'Life tables'!$I$2)*2)+age,lifetable,13,1),IF(male=1,VLOOKUP((($A$5:$A$1570/'Life tables'!$I$2)*2)+age,lifetable,10,1),"error"))</f>
        <v>2.610284460822232E-3</v>
      </c>
      <c r="F1192" s="96">
        <f t="shared" si="330"/>
        <v>35.201702892439819</v>
      </c>
      <c r="G1192" s="96">
        <f t="shared" si="342"/>
        <v>3.5360847286506893</v>
      </c>
      <c r="H1192" s="96">
        <f t="shared" si="331"/>
        <v>0.20194875134698187</v>
      </c>
      <c r="I1192" s="96">
        <f t="shared" si="332"/>
        <v>8.0918954755932401E-2</v>
      </c>
      <c r="J1192" s="96">
        <f t="shared" si="343"/>
        <v>0.10185501025167323</v>
      </c>
      <c r="K1192" s="96">
        <f t="shared" si="333"/>
        <v>8.455579052631905E-2</v>
      </c>
      <c r="L1192" s="96">
        <f t="shared" si="334"/>
        <v>31.196339656908222</v>
      </c>
      <c r="M1192" s="96">
        <f t="shared" si="335"/>
        <v>193.94181345457355</v>
      </c>
      <c r="N1192" s="96">
        <f t="shared" si="344"/>
        <v>18.677016835339519</v>
      </c>
      <c r="O1192" s="96">
        <f t="shared" si="336"/>
        <v>0.44581845589022873</v>
      </c>
      <c r="P1192" s="96">
        <f t="shared" si="337"/>
        <v>0.44581845589022873</v>
      </c>
      <c r="Q1192" s="96">
        <f t="shared" si="345"/>
        <v>0.55732305475947563</v>
      </c>
      <c r="R1192" s="96">
        <f t="shared" si="328"/>
        <v>3.4947316584783811E-2</v>
      </c>
      <c r="S1192" s="96">
        <f t="shared" si="338"/>
        <v>173.78088933610931</v>
      </c>
      <c r="T1192" s="96">
        <f t="shared" si="339"/>
        <v>349.84544295685004</v>
      </c>
      <c r="U1192" s="96">
        <f t="shared" si="340"/>
        <v>421.78972186826036</v>
      </c>
      <c r="V1192" s="32">
        <f t="shared" si="341"/>
        <v>1000.0000000000015</v>
      </c>
      <c r="W1192" s="100">
        <f>IF(A1192=1,((cPH1_+cPHr+(cNES*L1192+(cNES+cOSEX)*G1192+(cNES+cEREX)*H1192+(cNES+cHOEX)*I1192+(cNES+cNES)*S1192+(cNES+cOSEX)*N1192+(cNES+cEREX)*O1192+(cNES+cHOEX)*P1192)))/(1+cDR)^(A$6:A$65537 + 0.5),(cPHr+(cNES*L1192+(cNES+cOSEX)*G1192+(cNES+cEREX)*H1192+(cNES+cHOEX)*I1192+(cNES+cNES)*S1192+(cNES+cOSEX)*N1192+(cNES+cEREX)*O1192+(cNES+cHOEX)*P1192))/(1+cDR)^(((cycle + 0.5)/('Life tables'!$I$2/2))))</f>
        <v>3882.1426341547613</v>
      </c>
      <c r="X1192" s="107">
        <f>((L1192+G1192+H1192+I1192+N1192+O1192+P1192+S1192)/('Life tables'!$I$2/2))/(1+oDR)^(((cycle + 0.5)/('Life tables'!$I$2/2)))</f>
        <v>4.4483337123399087</v>
      </c>
      <c r="Y1192" s="31">
        <f>((uNES*L1192+ uOCEX*G1192+uEREX*H1192+uHOEX*I1192+uNES*S1192+ uOCEX*N1192+uEREX*O1192+uHOEX*P1192)/('Life tables'!$I$2/2))/(1+oDR)^(((cycle + 0.5)/('Life tables'!$I$2/2)))</f>
        <v>2.9316618035946829</v>
      </c>
      <c r="Z1192" s="100">
        <f t="shared" si="329"/>
        <v>55046.545521851454</v>
      </c>
      <c r="AA1192" s="107">
        <f>((L1192+G1192+H1192+I1192+N1192+O1192+P1192+S1192)/('Life tables'!$I$2/2))</f>
        <v>8.7591919580572277</v>
      </c>
      <c r="AB1192" s="31">
        <f>((uNES*L1192+ uOCEX*G1192+uEREX*H1192+uHOEX*I1192+uNES*S1192+ uOCEX*N1192+uEREX*O1192+uHOEX*P1192)/('Life tables'!$I$2/2))</f>
        <v>5.7727207881358469</v>
      </c>
    </row>
    <row r="1193" spans="1:28" x14ac:dyDescent="0.25">
      <c r="A1193" s="4">
        <v>1187</v>
      </c>
      <c r="C1193" s="105">
        <f>IF(male=0,VLOOKUP((($A$5:$A$1570/'Life tables'!$I$2)*2)+age,lifetable,13,1),IF(male=1,VLOOKUP((($A$5:$A$1570/'Life tables'!$I$2)*2)+age,lifetable,10,1),"error"))</f>
        <v>2.610284460822232E-3</v>
      </c>
      <c r="F1193" s="96">
        <f t="shared" si="330"/>
        <v>35.082021843351164</v>
      </c>
      <c r="G1193" s="96">
        <f t="shared" si="342"/>
        <v>3.5240625167910982</v>
      </c>
      <c r="H1193" s="96">
        <f t="shared" si="331"/>
        <v>0.20126215278959952</v>
      </c>
      <c r="I1193" s="96">
        <f t="shared" si="332"/>
        <v>8.0643841207422018E-2</v>
      </c>
      <c r="J1193" s="96">
        <f t="shared" si="343"/>
        <v>0.10150871693401461</v>
      </c>
      <c r="K1193" s="96">
        <f t="shared" si="333"/>
        <v>8.4268312225975694E-2</v>
      </c>
      <c r="L1193" s="96">
        <f t="shared" si="334"/>
        <v>31.090276303403055</v>
      </c>
      <c r="M1193" s="96">
        <f t="shared" si="335"/>
        <v>193.28281333153993</v>
      </c>
      <c r="N1193" s="96">
        <f t="shared" si="344"/>
        <v>18.613553695683603</v>
      </c>
      <c r="O1193" s="96">
        <f t="shared" si="336"/>
        <v>0.44430359732492442</v>
      </c>
      <c r="P1193" s="96">
        <f t="shared" si="337"/>
        <v>0.44430359732492442</v>
      </c>
      <c r="Q1193" s="96">
        <f t="shared" si="345"/>
        <v>0.55542931170781518</v>
      </c>
      <c r="R1193" s="96">
        <f t="shared" si="328"/>
        <v>3.4828568154422965E-2</v>
      </c>
      <c r="S1193" s="96">
        <f t="shared" si="338"/>
        <v>173.19039456134425</v>
      </c>
      <c r="T1193" s="96">
        <f t="shared" si="339"/>
        <v>350.50238098549187</v>
      </c>
      <c r="U1193" s="96">
        <f t="shared" si="340"/>
        <v>421.90881874864078</v>
      </c>
      <c r="V1193" s="32">
        <f t="shared" si="341"/>
        <v>1000.0000000000015</v>
      </c>
      <c r="W1193" s="100">
        <f>IF(A1193=1,((cPH1_+cPHr+(cNES*L1193+(cNES+cOSEX)*G1193+(cNES+cEREX)*H1193+(cNES+cHOEX)*I1193+(cNES+cNES)*S1193+(cNES+cOSEX)*N1193+(cNES+cEREX)*O1193+(cNES+cHOEX)*P1193)))/(1+cDR)^(A$6:A$65537 + 0.5),(cPHr+(cNES*L1193+(cNES+cOSEX)*G1193+(cNES+cEREX)*H1193+(cNES+cHOEX)*I1193+(cNES+cNES)*S1193+(cNES+cOSEX)*N1193+(cNES+cEREX)*O1193+(cNES+cHOEX)*P1193))/(1+cDR)^(((cycle + 0.5)/('Life tables'!$I$2/2))))</f>
        <v>3860.3192873674689</v>
      </c>
      <c r="X1193" s="107">
        <f>((L1193+G1193+H1193+I1193+N1193+O1193+P1193+S1193)/('Life tables'!$I$2/2))/(1+oDR)^(((cycle + 0.5)/('Life tables'!$I$2/2)))</f>
        <v>4.4306863242064969</v>
      </c>
      <c r="Y1193" s="31">
        <f>((uNES*L1193+ uOCEX*G1193+uEREX*H1193+uHOEX*I1193+uNES*S1193+ uOCEX*N1193+uEREX*O1193+uHOEX*P1193)/('Life tables'!$I$2/2))/(1+oDR)^(((cycle + 0.5)/('Life tables'!$I$2/2)))</f>
        <v>2.92003134349148</v>
      </c>
      <c r="Z1193" s="100">
        <f t="shared" si="329"/>
        <v>54859.575632277913</v>
      </c>
      <c r="AA1193" s="107">
        <f>((L1193+G1193+H1193+I1193+N1193+O1193+P1193+S1193)/('Life tables'!$I$2/2))</f>
        <v>8.7294262599843471</v>
      </c>
      <c r="AB1193" s="31">
        <f>((uNES*L1193+ uOCEX*G1193+uEREX*H1193+uHOEX*I1193+uNES*S1193+ uOCEX*N1193+uEREX*O1193+uHOEX*P1193)/('Life tables'!$I$2/2))</f>
        <v>5.7531037912996474</v>
      </c>
    </row>
    <row r="1194" spans="1:28" x14ac:dyDescent="0.25">
      <c r="A1194" s="4">
        <v>1188</v>
      </c>
      <c r="C1194" s="105">
        <f>IF(male=0,VLOOKUP((($A$5:$A$1570/'Life tables'!$I$2)*2)+age,lifetable,13,1),IF(male=1,VLOOKUP((($A$5:$A$1570/'Life tables'!$I$2)*2)+age,lifetable,10,1),"error"))</f>
        <v>2.610284460822232E-3</v>
      </c>
      <c r="F1194" s="96">
        <f t="shared" si="330"/>
        <v>34.962750362641493</v>
      </c>
      <c r="G1194" s="96">
        <f t="shared" si="342"/>
        <v>3.5120814469323558</v>
      </c>
      <c r="H1194" s="96">
        <f t="shared" si="331"/>
        <v>0.20057790388623761</v>
      </c>
      <c r="I1194" s="96">
        <f t="shared" si="332"/>
        <v>8.0369669143056016E-2</v>
      </c>
      <c r="J1194" s="96">
        <f t="shared" si="343"/>
        <v>0.10116360868946363</v>
      </c>
      <c r="K1194" s="96">
        <f t="shared" si="333"/>
        <v>8.3981817724006105E-2</v>
      </c>
      <c r="L1194" s="96">
        <f t="shared" si="334"/>
        <v>30.984575916266373</v>
      </c>
      <c r="M1194" s="96">
        <f t="shared" si="335"/>
        <v>192.62604990322743</v>
      </c>
      <c r="N1194" s="96">
        <f t="shared" si="344"/>
        <v>18.550305954575411</v>
      </c>
      <c r="O1194" s="96">
        <f t="shared" si="336"/>
        <v>0.44279388030062716</v>
      </c>
      <c r="P1194" s="96">
        <f t="shared" si="337"/>
        <v>0.44279388030062716</v>
      </c>
      <c r="Q1194" s="96">
        <f t="shared" si="345"/>
        <v>0.55354199615888044</v>
      </c>
      <c r="R1194" s="96">
        <f t="shared" si="328"/>
        <v>3.4710222764938806E-2</v>
      </c>
      <c r="S1194" s="96">
        <f t="shared" si="338"/>
        <v>172.60190396912694</v>
      </c>
      <c r="T1194" s="96">
        <f t="shared" si="339"/>
        <v>351.15708659034021</v>
      </c>
      <c r="U1194" s="96">
        <f t="shared" si="340"/>
        <v>422.02751078912974</v>
      </c>
      <c r="V1194" s="32">
        <f t="shared" si="341"/>
        <v>1000.0000000000016</v>
      </c>
      <c r="W1194" s="100">
        <f>IF(A1194=1,((cPH1_+cPHr+(cNES*L1194+(cNES+cOSEX)*G1194+(cNES+cEREX)*H1194+(cNES+cHOEX)*I1194+(cNES+cNES)*S1194+(cNES+cOSEX)*N1194+(cNES+cEREX)*O1194+(cNES+cHOEX)*P1194)))/(1+cDR)^(A$6:A$65537 + 0.5),(cPHr+(cNES*L1194+(cNES+cOSEX)*G1194+(cNES+cEREX)*H1194+(cNES+cHOEX)*I1194+(cNES+cNES)*S1194+(cNES+cOSEX)*N1194+(cNES+cEREX)*O1194+(cNES+cHOEX)*P1194))/(1+cDR)^(((cycle + 0.5)/('Life tables'!$I$2/2))))</f>
        <v>3838.618623979507</v>
      </c>
      <c r="X1194" s="107">
        <f>((L1194+G1194+H1194+I1194+N1194+O1194+P1194+S1194)/('Life tables'!$I$2/2))/(1+oDR)^(((cycle + 0.5)/('Life tables'!$I$2/2)))</f>
        <v>4.4131089490218729</v>
      </c>
      <c r="Y1194" s="31">
        <f>((uNES*L1194+ uOCEX*G1194+uEREX*H1194+uHOEX*I1194+uNES*S1194+ uOCEX*N1194+uEREX*O1194+uHOEX*P1194)/('Life tables'!$I$2/2))/(1+oDR)^(((cycle + 0.5)/('Life tables'!$I$2/2)))</f>
        <v>2.9084470251529551</v>
      </c>
      <c r="Z1194" s="100">
        <f t="shared" si="329"/>
        <v>54673.240859196681</v>
      </c>
      <c r="AA1194" s="107">
        <f>((L1194+G1194+H1194+I1194+N1194+O1194+P1194+S1194)/('Life tables'!$I$2/2))</f>
        <v>8.6997617171477462</v>
      </c>
      <c r="AB1194" s="31">
        <f>((uNES*L1194+ uOCEX*G1194+uEREX*H1194+uHOEX*I1194+uNES*S1194+ uOCEX*N1194+uEREX*O1194+uHOEX*P1194)/('Life tables'!$I$2/2))</f>
        <v>5.733553460398042</v>
      </c>
    </row>
    <row r="1195" spans="1:28" x14ac:dyDescent="0.25">
      <c r="A1195" s="4">
        <v>1189</v>
      </c>
      <c r="C1195" s="105">
        <f>IF(male=0,VLOOKUP((($A$5:$A$1570/'Life tables'!$I$2)*2)+age,lifetable,13,1),IF(male=1,VLOOKUP((($A$5:$A$1570/'Life tables'!$I$2)*2)+age,lifetable,10,1),"error"))</f>
        <v>2.610284460822232E-3</v>
      </c>
      <c r="F1195" s="96">
        <f t="shared" si="330"/>
        <v>34.843886917264818</v>
      </c>
      <c r="G1195" s="96">
        <f t="shared" si="342"/>
        <v>3.5001413650767832</v>
      </c>
      <c r="H1195" s="96">
        <f t="shared" si="331"/>
        <v>0.19989599584196016</v>
      </c>
      <c r="I1195" s="96">
        <f t="shared" si="332"/>
        <v>8.0096435038786731E-2</v>
      </c>
      <c r="J1195" s="96">
        <f t="shared" si="343"/>
        <v>0.10081968108220032</v>
      </c>
      <c r="K1195" s="96">
        <f t="shared" si="333"/>
        <v>8.3696303337977201E-2</v>
      </c>
      <c r="L1195" s="96">
        <f t="shared" si="334"/>
        <v>30.879237136887109</v>
      </c>
      <c r="M1195" s="96">
        <f t="shared" si="335"/>
        <v>191.97151570326682</v>
      </c>
      <c r="N1195" s="96">
        <f t="shared" si="344"/>
        <v>18.487272892987413</v>
      </c>
      <c r="O1195" s="96">
        <f t="shared" si="336"/>
        <v>0.44128928765422432</v>
      </c>
      <c r="P1195" s="96">
        <f t="shared" si="337"/>
        <v>0.44128928765422432</v>
      </c>
      <c r="Q1195" s="96">
        <f t="shared" si="345"/>
        <v>0.55166108665685565</v>
      </c>
      <c r="R1195" s="96">
        <f t="shared" si="328"/>
        <v>3.4592279070930043E-2</v>
      </c>
      <c r="S1195" s="96">
        <f t="shared" si="338"/>
        <v>172.01541086924317</v>
      </c>
      <c r="T1195" s="96">
        <f t="shared" si="339"/>
        <v>351.80956735807928</v>
      </c>
      <c r="U1195" s="96">
        <f t="shared" si="340"/>
        <v>422.14579937153866</v>
      </c>
      <c r="V1195" s="32">
        <f t="shared" si="341"/>
        <v>1000.0000000000016</v>
      </c>
      <c r="W1195" s="100">
        <f>IF(A1195=1,((cPH1_+cPHr+(cNES*L1195+(cNES+cOSEX)*G1195+(cNES+cEREX)*H1195+(cNES+cHOEX)*I1195+(cNES+cNES)*S1195+(cNES+cOSEX)*N1195+(cNES+cEREX)*O1195+(cNES+cHOEX)*P1195)))/(1+cDR)^(A$6:A$65537 + 0.5),(cPHr+(cNES*L1195+(cNES+cOSEX)*G1195+(cNES+cEREX)*H1195+(cNES+cHOEX)*I1195+(cNES+cNES)*S1195+(cNES+cOSEX)*N1195+(cNES+cEREX)*O1195+(cNES+cHOEX)*P1195))/(1+cDR)^(((cycle + 0.5)/('Life tables'!$I$2/2))))</f>
        <v>3817.0399550910056</v>
      </c>
      <c r="X1195" s="107">
        <f>((L1195+G1195+H1195+I1195+N1195+O1195+P1195+S1195)/('Life tables'!$I$2/2))/(1+oDR)^(((cycle + 0.5)/('Life tables'!$I$2/2)))</f>
        <v>4.3956013089025321</v>
      </c>
      <c r="Y1195" s="31">
        <f>((uNES*L1195+ uOCEX*G1195+uEREX*H1195+uHOEX*I1195+uNES*S1195+ uOCEX*N1195+uEREX*O1195+uHOEX*P1195)/('Life tables'!$I$2/2))/(1+oDR)^(((cycle + 0.5)/('Life tables'!$I$2/2)))</f>
        <v>2.8969086654443728</v>
      </c>
      <c r="Z1195" s="100">
        <f t="shared" si="329"/>
        <v>54487.53905651252</v>
      </c>
      <c r="AA1195" s="107">
        <f>((L1195+G1195+H1195+I1195+N1195+O1195+P1195+S1195)/('Life tables'!$I$2/2))</f>
        <v>8.6701979855506188</v>
      </c>
      <c r="AB1195" s="31">
        <f>((uNES*L1195+ uOCEX*G1195+uEREX*H1195+uHOEX*I1195+uNES*S1195+ uOCEX*N1195+uEREX*O1195+uHOEX*P1195)/('Life tables'!$I$2/2))</f>
        <v>5.7140695687277745</v>
      </c>
    </row>
    <row r="1196" spans="1:28" x14ac:dyDescent="0.25">
      <c r="A1196" s="4">
        <v>1190</v>
      </c>
      <c r="C1196" s="105">
        <f>IF(male=0,VLOOKUP((($A$5:$A$1570/'Life tables'!$I$2)*2)+age,lifetable,13,1),IF(male=1,VLOOKUP((($A$5:$A$1570/'Life tables'!$I$2)*2)+age,lifetable,10,1),"error"))</f>
        <v>2.610284460822232E-3</v>
      </c>
      <c r="F1196" s="96">
        <f t="shared" si="330"/>
        <v>34.725429986344039</v>
      </c>
      <c r="G1196" s="96">
        <f t="shared" si="342"/>
        <v>3.4882421184490937</v>
      </c>
      <c r="H1196" s="96">
        <f t="shared" si="331"/>
        <v>0.19921641993164291</v>
      </c>
      <c r="I1196" s="96">
        <f t="shared" si="332"/>
        <v>7.9824135398539386E-2</v>
      </c>
      <c r="J1196" s="96">
        <f t="shared" si="343"/>
        <v>0.10047692971161509</v>
      </c>
      <c r="K1196" s="96">
        <f t="shared" si="333"/>
        <v>8.3411765414686034E-2</v>
      </c>
      <c r="L1196" s="96">
        <f t="shared" si="334"/>
        <v>30.774258617438463</v>
      </c>
      <c r="M1196" s="96">
        <f t="shared" si="335"/>
        <v>191.31920328403965</v>
      </c>
      <c r="N1196" s="96">
        <f t="shared" si="344"/>
        <v>18.424453793697818</v>
      </c>
      <c r="O1196" s="96">
        <f t="shared" si="336"/>
        <v>0.43978980226570596</v>
      </c>
      <c r="P1196" s="96">
        <f t="shared" si="337"/>
        <v>0.43978980226570596</v>
      </c>
      <c r="Q1196" s="96">
        <f t="shared" si="345"/>
        <v>0.54978656179980956</v>
      </c>
      <c r="R1196" s="96">
        <f t="shared" si="328"/>
        <v>3.4474735730374149E-2</v>
      </c>
      <c r="S1196" s="96">
        <f t="shared" si="338"/>
        <v>171.43090858828023</v>
      </c>
      <c r="T1196" s="96">
        <f t="shared" si="339"/>
        <v>352.45983084959073</v>
      </c>
      <c r="U1196" s="96">
        <f t="shared" si="340"/>
        <v>422.26368587268371</v>
      </c>
      <c r="V1196" s="32">
        <f t="shared" si="341"/>
        <v>1000.0000000000016</v>
      </c>
      <c r="W1196" s="100">
        <f>IF(A1196=1,((cPH1_+cPHr+(cNES*L1196+(cNES+cOSEX)*G1196+(cNES+cEREX)*H1196+(cNES+cHOEX)*I1196+(cNES+cNES)*S1196+(cNES+cOSEX)*N1196+(cNES+cEREX)*O1196+(cNES+cHOEX)*P1196)))/(1+cDR)^(A$6:A$65537 + 0.5),(cPHr+(cNES*L1196+(cNES+cOSEX)*G1196+(cNES+cEREX)*H1196+(cNES+cHOEX)*I1196+(cNES+cNES)*S1196+(cNES+cOSEX)*N1196+(cNES+cEREX)*O1196+(cNES+cHOEX)*P1196))/(1+cDR)^(((cycle + 0.5)/('Life tables'!$I$2/2))))</f>
        <v>3795.5825956279177</v>
      </c>
      <c r="X1196" s="107">
        <f>((L1196+G1196+H1196+I1196+N1196+O1196+P1196+S1196)/('Life tables'!$I$2/2))/(1+oDR)^(((cycle + 0.5)/('Life tables'!$I$2/2)))</f>
        <v>4.378163127073833</v>
      </c>
      <c r="Y1196" s="31">
        <f>((uNES*L1196+ uOCEX*G1196+uEREX*H1196+uHOEX*I1196+uNES*S1196+ uOCEX*N1196+uEREX*O1196+uHOEX*P1196)/('Life tables'!$I$2/2))/(1+oDR)^(((cycle + 0.5)/('Life tables'!$I$2/2)))</f>
        <v>2.8854160819616159</v>
      </c>
      <c r="Z1196" s="100">
        <f t="shared" si="329"/>
        <v>54302.468084823682</v>
      </c>
      <c r="AA1196" s="107">
        <f>((L1196+G1196+H1196+I1196+N1196+O1196+P1196+S1196)/('Life tables'!$I$2/2))</f>
        <v>8.6407347223774362</v>
      </c>
      <c r="AB1196" s="31">
        <f>((uNES*L1196+ uOCEX*G1196+uEREX*H1196+uHOEX*I1196+uNES*S1196+ uOCEX*N1196+uEREX*O1196+uHOEX*P1196)/('Life tables'!$I$2/2))</f>
        <v>5.6946518903637777</v>
      </c>
    </row>
    <row r="1197" spans="1:28" x14ac:dyDescent="0.25">
      <c r="A1197" s="4">
        <v>1191</v>
      </c>
      <c r="C1197" s="105">
        <f>IF(male=0,VLOOKUP((($A$5:$A$1570/'Life tables'!$I$2)*2)+age,lifetable,13,1),IF(male=1,VLOOKUP((($A$5:$A$1570/'Life tables'!$I$2)*2)+age,lifetable,10,1),"error"))</f>
        <v>2.610284460822232E-3</v>
      </c>
      <c r="F1197" s="96">
        <f t="shared" si="330"/>
        <v>34.607378060786601</v>
      </c>
      <c r="G1197" s="96">
        <f t="shared" si="342"/>
        <v>3.4763835554577813</v>
      </c>
      <c r="H1197" s="96">
        <f t="shared" si="331"/>
        <v>0.19853916749776843</v>
      </c>
      <c r="I1197" s="96">
        <f t="shared" si="332"/>
        <v>7.9552766753328633E-2</v>
      </c>
      <c r="J1197" s="96">
        <f t="shared" si="343"/>
        <v>0.1001353502111965</v>
      </c>
      <c r="K1197" s="96">
        <f t="shared" si="333"/>
        <v>8.3128200329236498E-2</v>
      </c>
      <c r="L1197" s="96">
        <f t="shared" si="334"/>
        <v>30.669639020537289</v>
      </c>
      <c r="M1197" s="96">
        <f t="shared" si="335"/>
        <v>190.66910521694055</v>
      </c>
      <c r="N1197" s="96">
        <f t="shared" si="344"/>
        <v>18.361847941315833</v>
      </c>
      <c r="O1197" s="96">
        <f t="shared" si="336"/>
        <v>0.43829540705876818</v>
      </c>
      <c r="P1197" s="96">
        <f t="shared" si="337"/>
        <v>0.43829540705876818</v>
      </c>
      <c r="Q1197" s="96">
        <f t="shared" si="345"/>
        <v>0.54791840024044713</v>
      </c>
      <c r="R1197" s="96">
        <f t="shared" si="328"/>
        <v>3.4357591404674676E-2</v>
      </c>
      <c r="S1197" s="96">
        <f t="shared" si="338"/>
        <v>170.84839046986207</v>
      </c>
      <c r="T1197" s="96">
        <f t="shared" si="339"/>
        <v>353.10788460004238</v>
      </c>
      <c r="U1197" s="96">
        <f t="shared" si="340"/>
        <v>422.38117166441759</v>
      </c>
      <c r="V1197" s="32">
        <f t="shared" si="341"/>
        <v>1000.0000000000016</v>
      </c>
      <c r="W1197" s="100">
        <f>IF(A1197=1,((cPH1_+cPHr+(cNES*L1197+(cNES+cOSEX)*G1197+(cNES+cEREX)*H1197+(cNES+cHOEX)*I1197+(cNES+cNES)*S1197+(cNES+cOSEX)*N1197+(cNES+cEREX)*O1197+(cNES+cHOEX)*P1197)))/(1+cDR)^(A$6:A$65537 + 0.5),(cPHr+(cNES*L1197+(cNES+cOSEX)*G1197+(cNES+cEREX)*H1197+(cNES+cHOEX)*I1197+(cNES+cNES)*S1197+(cNES+cOSEX)*N1197+(cNES+cEREX)*O1197+(cNES+cHOEX)*P1197))/(1+cDR)^(((cycle + 0.5)/('Life tables'!$I$2/2))))</f>
        <v>3774.2458643229597</v>
      </c>
      <c r="X1197" s="107">
        <f>((L1197+G1197+H1197+I1197+N1197+O1197+P1197+S1197)/('Life tables'!$I$2/2))/(1+oDR)^(((cycle + 0.5)/('Life tables'!$I$2/2)))</f>
        <v>4.3607941278652893</v>
      </c>
      <c r="Y1197" s="31">
        <f>((uNES*L1197+ uOCEX*G1197+uEREX*H1197+uHOEX*I1197+uNES*S1197+ uOCEX*N1197+uEREX*O1197+uHOEX*P1197)/('Life tables'!$I$2/2))/(1+oDR)^(((cycle + 0.5)/('Life tables'!$I$2/2)))</f>
        <v>2.8739690930280841</v>
      </c>
      <c r="Z1197" s="100">
        <f t="shared" si="329"/>
        <v>54118.025811428699</v>
      </c>
      <c r="AA1197" s="107">
        <f>((L1197+G1197+H1197+I1197+N1197+O1197+P1197+S1197)/('Life tables'!$I$2/2))</f>
        <v>8.6113715859893336</v>
      </c>
      <c r="AB1197" s="31">
        <f>((uNES*L1197+ uOCEX*G1197+uEREX*H1197+uHOEX*I1197+uNES*S1197+ uOCEX*N1197+uEREX*O1197+uHOEX*P1197)/('Life tables'!$I$2/2))</f>
        <v>5.675300200156137</v>
      </c>
    </row>
    <row r="1198" spans="1:28" x14ac:dyDescent="0.25">
      <c r="A1198" s="4">
        <v>1192</v>
      </c>
      <c r="C1198" s="105">
        <f>IF(male=0,VLOOKUP((($A$5:$A$1570/'Life tables'!$I$2)*2)+age,lifetable,13,1),IF(male=1,VLOOKUP((($A$5:$A$1570/'Life tables'!$I$2)*2)+age,lifetable,10,1),"error"))</f>
        <v>2.610284460822232E-3</v>
      </c>
      <c r="F1198" s="96">
        <f t="shared" si="330"/>
        <v>34.48972964291854</v>
      </c>
      <c r="G1198" s="96">
        <f t="shared" si="342"/>
        <v>3.4645655256583616</v>
      </c>
      <c r="H1198" s="96">
        <f t="shared" si="331"/>
        <v>0.19786422994832659</v>
      </c>
      <c r="I1198" s="96">
        <f t="shared" si="332"/>
        <v>7.9282325660417263E-2</v>
      </c>
      <c r="J1198" s="96">
        <f t="shared" si="343"/>
        <v>9.9794938247472501E-2</v>
      </c>
      <c r="K1198" s="96">
        <f t="shared" si="333"/>
        <v>8.2845604484160465E-2</v>
      </c>
      <c r="L1198" s="96">
        <f t="shared" si="334"/>
        <v>30.565377018919801</v>
      </c>
      <c r="M1198" s="96">
        <f t="shared" si="335"/>
        <v>190.02121409262307</v>
      </c>
      <c r="N1198" s="96">
        <f t="shared" si="344"/>
        <v>18.29945462230534</v>
      </c>
      <c r="O1198" s="96">
        <f t="shared" si="336"/>
        <v>0.43680608500137769</v>
      </c>
      <c r="P1198" s="96">
        <f t="shared" si="337"/>
        <v>0.43680608500137769</v>
      </c>
      <c r="Q1198" s="96">
        <f t="shared" si="345"/>
        <v>0.54605658068681695</v>
      </c>
      <c r="R1198" s="96">
        <f t="shared" si="328"/>
        <v>3.4240844758705535E-2</v>
      </c>
      <c r="S1198" s="96">
        <f t="shared" si="338"/>
        <v>170.26784987486946</v>
      </c>
      <c r="T1198" s="96">
        <f t="shared" si="339"/>
        <v>353.75373611897669</v>
      </c>
      <c r="U1198" s="96">
        <f t="shared" si="340"/>
        <v>422.49825811366048</v>
      </c>
      <c r="V1198" s="32">
        <f t="shared" si="341"/>
        <v>1000.0000000000016</v>
      </c>
      <c r="W1198" s="100">
        <f>IF(A1198=1,((cPH1_+cPHr+(cNES*L1198+(cNES+cOSEX)*G1198+(cNES+cEREX)*H1198+(cNES+cHOEX)*I1198+(cNES+cNES)*S1198+(cNES+cOSEX)*N1198+(cNES+cEREX)*O1198+(cNES+cHOEX)*P1198)))/(1+cDR)^(A$6:A$65537 + 0.5),(cPHr+(cNES*L1198+(cNES+cOSEX)*G1198+(cNES+cEREX)*H1198+(cNES+cHOEX)*I1198+(cNES+cNES)*S1198+(cNES+cOSEX)*N1198+(cNES+cEREX)*O1198+(cNES+cHOEX)*P1198))/(1+cDR)^(((cycle + 0.5)/('Life tables'!$I$2/2))))</f>
        <v>3753.0290836965414</v>
      </c>
      <c r="X1198" s="107">
        <f>((L1198+G1198+H1198+I1198+N1198+O1198+P1198+S1198)/('Life tables'!$I$2/2))/(1+oDR)^(((cycle + 0.5)/('Life tables'!$I$2/2)))</f>
        <v>4.3434940367058763</v>
      </c>
      <c r="Y1198" s="31">
        <f>((uNES*L1198+ uOCEX*G1198+uEREX*H1198+uHOEX*I1198+uNES*S1198+ uOCEX*N1198+uEREX*O1198+uHOEX*P1198)/('Life tables'!$I$2/2))/(1+oDR)^(((cycle + 0.5)/('Life tables'!$I$2/2)))</f>
        <v>2.8625675176916134</v>
      </c>
      <c r="Z1198" s="100">
        <f t="shared" si="329"/>
        <v>53934.210110331689</v>
      </c>
      <c r="AA1198" s="107">
        <f>((L1198+G1198+H1198+I1198+N1198+O1198+P1198+S1198)/('Life tables'!$I$2/2))</f>
        <v>8.5821082359195398</v>
      </c>
      <c r="AB1198" s="31">
        <f>((uNES*L1198+ uOCEX*G1198+uEREX*H1198+uHOEX*I1198+uNES*S1198+ uOCEX*N1198+uEREX*O1198+uHOEX*P1198)/('Life tables'!$I$2/2))</f>
        <v>5.6560142737270933</v>
      </c>
    </row>
    <row r="1199" spans="1:28" x14ac:dyDescent="0.25">
      <c r="A1199" s="4">
        <v>1193</v>
      </c>
      <c r="C1199" s="105">
        <f>IF(male=0,VLOOKUP((($A$5:$A$1570/'Life tables'!$I$2)*2)+age,lifetable,13,1),IF(male=1,VLOOKUP((($A$5:$A$1570/'Life tables'!$I$2)*2)+age,lifetable,10,1),"error"))</f>
        <v>2.610284460822232E-3</v>
      </c>
      <c r="F1199" s="96">
        <f t="shared" si="330"/>
        <v>34.372483246135701</v>
      </c>
      <c r="G1199" s="96">
        <f t="shared" si="342"/>
        <v>3.4527878797183367</v>
      </c>
      <c r="H1199" s="96">
        <f t="shared" si="331"/>
        <v>0.19719159875481374</v>
      </c>
      <c r="I1199" s="96">
        <f t="shared" si="332"/>
        <v>7.9012808702514523E-2</v>
      </c>
      <c r="J1199" s="96">
        <f t="shared" si="343"/>
        <v>9.9455689519001134E-2</v>
      </c>
      <c r="K1199" s="96">
        <f t="shared" si="333"/>
        <v>8.2563974308579827E-2</v>
      </c>
      <c r="L1199" s="96">
        <f t="shared" si="334"/>
        <v>30.461471295132455</v>
      </c>
      <c r="M1199" s="96">
        <f t="shared" si="335"/>
        <v>189.37552252122873</v>
      </c>
      <c r="N1199" s="96">
        <f t="shared" si="344"/>
        <v>18.237273125006961</v>
      </c>
      <c r="O1199" s="96">
        <f t="shared" si="336"/>
        <v>0.43532181910629891</v>
      </c>
      <c r="P1199" s="96">
        <f t="shared" si="337"/>
        <v>0.43532181910629891</v>
      </c>
      <c r="Q1199" s="96">
        <f t="shared" si="345"/>
        <v>0.54420108190297056</v>
      </c>
      <c r="R1199" s="96">
        <f t="shared" si="328"/>
        <v>3.4124494460852257E-2</v>
      </c>
      <c r="S1199" s="96">
        <f t="shared" si="338"/>
        <v>169.68928018164536</v>
      </c>
      <c r="T1199" s="96">
        <f t="shared" si="339"/>
        <v>354.39739289039863</v>
      </c>
      <c r="U1199" s="96">
        <f t="shared" si="340"/>
        <v>422.61494658242992</v>
      </c>
      <c r="V1199" s="32">
        <f t="shared" si="341"/>
        <v>1000.0000000000016</v>
      </c>
      <c r="W1199" s="100">
        <f>IF(A1199=1,((cPH1_+cPHr+(cNES*L1199+(cNES+cOSEX)*G1199+(cNES+cEREX)*H1199+(cNES+cHOEX)*I1199+(cNES+cNES)*S1199+(cNES+cOSEX)*N1199+(cNES+cEREX)*O1199+(cNES+cHOEX)*P1199)))/(1+cDR)^(A$6:A$65537 + 0.5),(cPHr+(cNES*L1199+(cNES+cOSEX)*G1199+(cNES+cEREX)*H1199+(cNES+cHOEX)*I1199+(cNES+cNES)*S1199+(cNES+cOSEX)*N1199+(cNES+cEREX)*O1199+(cNES+cHOEX)*P1199))/(1+cDR)^(((cycle + 0.5)/('Life tables'!$I$2/2))))</f>
        <v>3731.931580037688</v>
      </c>
      <c r="X1199" s="107">
        <f>((L1199+G1199+H1199+I1199+N1199+O1199+P1199+S1199)/('Life tables'!$I$2/2))/(1+oDR)^(((cycle + 0.5)/('Life tables'!$I$2/2)))</f>
        <v>4.326262580119379</v>
      </c>
      <c r="Y1199" s="31">
        <f>((uNES*L1199+ uOCEX*G1199+uEREX*H1199+uHOEX*I1199+uNES*S1199+ uOCEX*N1199+uEREX*O1199+uHOEX*P1199)/('Life tables'!$I$2/2))/(1+oDR)^(((cycle + 0.5)/('Life tables'!$I$2/2)))</f>
        <v>2.851211175721414</v>
      </c>
      <c r="Z1199" s="100">
        <f t="shared" si="329"/>
        <v>53751.018862246259</v>
      </c>
      <c r="AA1199" s="107">
        <f>((L1199+G1199+H1199+I1199+N1199+O1199+P1199+S1199)/('Life tables'!$I$2/2))</f>
        <v>8.5529443328688295</v>
      </c>
      <c r="AB1199" s="31">
        <f>((uNES*L1199+ uOCEX*G1199+uEREX*H1199+uHOEX*I1199+uNES*S1199+ uOCEX*N1199+uEREX*O1199+uHOEX*P1199)/('Life tables'!$I$2/2))</f>
        <v>5.6367938874680661</v>
      </c>
    </row>
    <row r="1200" spans="1:28" x14ac:dyDescent="0.25">
      <c r="A1200" s="4">
        <v>1194</v>
      </c>
      <c r="C1200" s="105">
        <f>IF(male=0,VLOOKUP((($A$5:$A$1570/'Life tables'!$I$2)*2)+age,lifetable,13,1),IF(male=1,VLOOKUP((($A$5:$A$1570/'Life tables'!$I$2)*2)+age,lifetable,10,1),"error"))</f>
        <v>2.610284460822232E-3</v>
      </c>
      <c r="F1200" s="96">
        <f t="shared" si="330"/>
        <v>34.255637394571515</v>
      </c>
      <c r="G1200" s="96">
        <f t="shared" si="342"/>
        <v>3.44105046938382</v>
      </c>
      <c r="H1200" s="96">
        <f t="shared" si="331"/>
        <v>0.19652126545032664</v>
      </c>
      <c r="I1200" s="96">
        <f t="shared" si="332"/>
        <v>7.8744212487012355E-2</v>
      </c>
      <c r="J1200" s="96">
        <f t="shared" si="343"/>
        <v>9.9117599755409264E-2</v>
      </c>
      <c r="K1200" s="96">
        <f t="shared" si="333"/>
        <v>8.2283306257408567E-2</v>
      </c>
      <c r="L1200" s="96">
        <f t="shared" si="334"/>
        <v>30.357920541237537</v>
      </c>
      <c r="M1200" s="96">
        <f t="shared" si="335"/>
        <v>188.73202313260151</v>
      </c>
      <c r="N1200" s="96">
        <f t="shared" si="344"/>
        <v>18.175302739658694</v>
      </c>
      <c r="O1200" s="96">
        <f t="shared" si="336"/>
        <v>0.43384259243158657</v>
      </c>
      <c r="P1200" s="96">
        <f t="shared" si="337"/>
        <v>0.43384259243158657</v>
      </c>
      <c r="Q1200" s="96">
        <f t="shared" si="345"/>
        <v>0.54235188270957657</v>
      </c>
      <c r="R1200" s="96">
        <f t="shared" si="328"/>
        <v>3.4008539183050662E-2</v>
      </c>
      <c r="S1200" s="96">
        <f t="shared" si="338"/>
        <v>169.11267478618703</v>
      </c>
      <c r="T1200" s="96">
        <f t="shared" si="339"/>
        <v>355.0388623728636</v>
      </c>
      <c r="U1200" s="96">
        <f t="shared" si="340"/>
        <v>422.73123842787038</v>
      </c>
      <c r="V1200" s="32">
        <f t="shared" si="341"/>
        <v>1000.0000000000016</v>
      </c>
      <c r="W1200" s="100">
        <f>IF(A1200=1,((cPH1_+cPHr+(cNES*L1200+(cNES+cOSEX)*G1200+(cNES+cEREX)*H1200+(cNES+cHOEX)*I1200+(cNES+cNES)*S1200+(cNES+cOSEX)*N1200+(cNES+cEREX)*O1200+(cNES+cHOEX)*P1200)))/(1+cDR)^(A$6:A$65537 + 0.5),(cPHr+(cNES*L1200+(cNES+cOSEX)*G1200+(cNES+cEREX)*H1200+(cNES+cHOEX)*I1200+(cNES+cNES)*S1200+(cNES+cOSEX)*N1200+(cNES+cEREX)*O1200+(cNES+cHOEX)*P1200))/(1+cDR)^(((cycle + 0.5)/('Life tables'!$I$2/2))))</f>
        <v>3710.9526833849359</v>
      </c>
      <c r="X1200" s="107">
        <f>((L1200+G1200+H1200+I1200+N1200+O1200+P1200+S1200)/('Life tables'!$I$2/2))/(1+oDR)^(((cycle + 0.5)/('Life tables'!$I$2/2)))</f>
        <v>4.3090994857197762</v>
      </c>
      <c r="Y1200" s="31">
        <f>((uNES*L1200+ uOCEX*G1200+uEREX*H1200+uHOEX*I1200+uNES*S1200+ uOCEX*N1200+uEREX*O1200+uHOEX*P1200)/('Life tables'!$I$2/2))/(1+oDR)^(((cycle + 0.5)/('Life tables'!$I$2/2)))</f>
        <v>2.8398998876050419</v>
      </c>
      <c r="Z1200" s="100">
        <f t="shared" si="329"/>
        <v>53568.44995459808</v>
      </c>
      <c r="AA1200" s="107">
        <f>((L1200+G1200+H1200+I1200+N1200+O1200+P1200+S1200)/('Life tables'!$I$2/2))</f>
        <v>8.5238795387010544</v>
      </c>
      <c r="AB1200" s="31">
        <f>((uNES*L1200+ uOCEX*G1200+uEREX*H1200+uHOEX*I1200+uNES*S1200+ uOCEX*N1200+uEREX*O1200+uHOEX*P1200)/('Life tables'!$I$2/2))</f>
        <v>5.6176388185367223</v>
      </c>
    </row>
    <row r="1201" spans="1:28" x14ac:dyDescent="0.25">
      <c r="A1201" s="4">
        <v>1195</v>
      </c>
      <c r="C1201" s="105">
        <f>IF(male=0,VLOOKUP((($A$5:$A$1570/'Life tables'!$I$2)*2)+age,lifetable,13,1),IF(male=1,VLOOKUP((($A$5:$A$1570/'Life tables'!$I$2)*2)+age,lifetable,10,1),"error"))</f>
        <v>2.610284460822232E-3</v>
      </c>
      <c r="F1201" s="96">
        <f t="shared" si="330"/>
        <v>34.139190622780326</v>
      </c>
      <c r="G1201" s="96">
        <f t="shared" si="342"/>
        <v>3.429353147447729</v>
      </c>
      <c r="H1201" s="96">
        <f t="shared" si="331"/>
        <v>0.19585322162774588</v>
      </c>
      <c r="I1201" s="96">
        <f t="shared" si="332"/>
        <v>7.8476533645257543E-2</v>
      </c>
      <c r="J1201" s="96">
        <f t="shared" si="343"/>
        <v>9.8780664716476438E-2</v>
      </c>
      <c r="K1201" s="96">
        <f t="shared" si="333"/>
        <v>8.2003596810592105E-2</v>
      </c>
      <c r="L1201" s="96">
        <f t="shared" si="334"/>
        <v>30.254723458532524</v>
      </c>
      <c r="M1201" s="96">
        <f t="shared" si="335"/>
        <v>188.09070857648723</v>
      </c>
      <c r="N1201" s="96">
        <f t="shared" si="344"/>
        <v>18.113542758415143</v>
      </c>
      <c r="O1201" s="96">
        <f t="shared" si="336"/>
        <v>0.43236838808104422</v>
      </c>
      <c r="P1201" s="96">
        <f t="shared" si="337"/>
        <v>0.43236838808104422</v>
      </c>
      <c r="Q1201" s="96">
        <f t="shared" si="345"/>
        <v>0.54050896198449505</v>
      </c>
      <c r="R1201" s="96">
        <f t="shared" si="328"/>
        <v>3.3892977600822778E-2</v>
      </c>
      <c r="S1201" s="96">
        <f t="shared" si="338"/>
        <v>168.53802710232469</v>
      </c>
      <c r="T1201" s="96">
        <f t="shared" si="339"/>
        <v>355.67815199956459</v>
      </c>
      <c r="U1201" s="96">
        <f t="shared" si="340"/>
        <v>422.84713500228179</v>
      </c>
      <c r="V1201" s="32">
        <f t="shared" si="341"/>
        <v>1000.0000000000016</v>
      </c>
      <c r="W1201" s="100">
        <f>IF(A1201=1,((cPH1_+cPHr+(cNES*L1201+(cNES+cOSEX)*G1201+(cNES+cEREX)*H1201+(cNES+cHOEX)*I1201+(cNES+cNES)*S1201+(cNES+cOSEX)*N1201+(cNES+cEREX)*O1201+(cNES+cHOEX)*P1201)))/(1+cDR)^(A$6:A$65537 + 0.5),(cPHr+(cNES*L1201+(cNES+cOSEX)*G1201+(cNES+cEREX)*H1201+(cNES+cHOEX)*I1201+(cNES+cNES)*S1201+(cNES+cOSEX)*N1201+(cNES+cEREX)*O1201+(cNES+cHOEX)*P1201))/(1+cDR)^(((cycle + 0.5)/('Life tables'!$I$2/2))))</f>
        <v>3690.0917275072538</v>
      </c>
      <c r="X1201" s="107">
        <f>((L1201+G1201+H1201+I1201+N1201+O1201+P1201+S1201)/('Life tables'!$I$2/2))/(1+oDR)^(((cycle + 0.5)/('Life tables'!$I$2/2)))</f>
        <v>4.2920044822066501</v>
      </c>
      <c r="Y1201" s="31">
        <f>((uNES*L1201+ uOCEX*G1201+uEREX*H1201+uHOEX*I1201+uNES*S1201+ uOCEX*N1201+uEREX*O1201+uHOEX*P1201)/('Life tables'!$I$2/2))/(1+oDR)^(((cycle + 0.5)/('Life tables'!$I$2/2)))</f>
        <v>2.8286334745453763</v>
      </c>
      <c r="Z1201" s="100">
        <f t="shared" si="329"/>
        <v>53386.501281526202</v>
      </c>
      <c r="AA1201" s="107">
        <f>((L1201+G1201+H1201+I1201+N1201+O1201+P1201+S1201)/('Life tables'!$I$2/2))</f>
        <v>8.4949135164386789</v>
      </c>
      <c r="AB1201" s="31">
        <f>((uNES*L1201+ uOCEX*G1201+uEREX*H1201+uHOEX*I1201+uNES*S1201+ uOCEX*N1201+uEREX*O1201+uHOEX*P1201)/('Life tables'!$I$2/2))</f>
        <v>5.5985488448540437</v>
      </c>
    </row>
    <row r="1202" spans="1:28" x14ac:dyDescent="0.25">
      <c r="A1202" s="4">
        <v>1196</v>
      </c>
      <c r="C1202" s="105">
        <f>IF(male=0,VLOOKUP((($A$5:$A$1570/'Life tables'!$I$2)*2)+age,lifetable,13,1),IF(male=1,VLOOKUP((($A$5:$A$1570/'Life tables'!$I$2)*2)+age,lifetable,10,1),"error"))</f>
        <v>2.610284460822232E-3</v>
      </c>
      <c r="F1202" s="96">
        <f t="shared" si="330"/>
        <v>34.023141475435644</v>
      </c>
      <c r="G1202" s="96">
        <f t="shared" si="342"/>
        <v>3.4176957677194717</v>
      </c>
      <c r="H1202" s="96">
        <f t="shared" si="331"/>
        <v>0.19518745893800468</v>
      </c>
      <c r="I1202" s="96">
        <f t="shared" si="332"/>
        <v>7.820976883185797E-2</v>
      </c>
      <c r="J1202" s="96">
        <f t="shared" si="343"/>
        <v>9.8444880191261644E-2</v>
      </c>
      <c r="K1202" s="96">
        <f t="shared" si="333"/>
        <v>8.1724842472382445E-2</v>
      </c>
      <c r="L1202" s="96">
        <f t="shared" si="334"/>
        <v>30.151878757282667</v>
      </c>
      <c r="M1202" s="96">
        <f t="shared" si="335"/>
        <v>187.45157152271952</v>
      </c>
      <c r="N1202" s="96">
        <f t="shared" si="344"/>
        <v>18.051992475365402</v>
      </c>
      <c r="O1202" s="96">
        <f t="shared" si="336"/>
        <v>0.43089918920465192</v>
      </c>
      <c r="P1202" s="96">
        <f t="shared" si="337"/>
        <v>0.43089918920465192</v>
      </c>
      <c r="Q1202" s="96">
        <f t="shared" si="345"/>
        <v>0.5386722986633119</v>
      </c>
      <c r="R1202" s="96">
        <f t="shared" si="328"/>
        <v>3.3777808393310349E-2</v>
      </c>
      <c r="S1202" s="96">
        <f t="shared" si="338"/>
        <v>167.96533056188818</v>
      </c>
      <c r="T1202" s="96">
        <f t="shared" si="339"/>
        <v>356.31526917841916</v>
      </c>
      <c r="U1202" s="96">
        <f t="shared" si="340"/>
        <v>422.96263765314745</v>
      </c>
      <c r="V1202" s="32">
        <f t="shared" si="341"/>
        <v>1000.0000000000015</v>
      </c>
      <c r="W1202" s="100">
        <f>IF(A1202=1,((cPH1_+cPHr+(cNES*L1202+(cNES+cOSEX)*G1202+(cNES+cEREX)*H1202+(cNES+cHOEX)*I1202+(cNES+cNES)*S1202+(cNES+cOSEX)*N1202+(cNES+cEREX)*O1202+(cNES+cHOEX)*P1202)))/(1+cDR)^(A$6:A$65537 + 0.5),(cPHr+(cNES*L1202+(cNES+cOSEX)*G1202+(cNES+cEREX)*H1202+(cNES+cHOEX)*I1202+(cNES+cNES)*S1202+(cNES+cOSEX)*N1202+(cNES+cEREX)*O1202+(cNES+cHOEX)*P1202))/(1+cDR)^(((cycle + 0.5)/('Life tables'!$I$2/2))))</f>
        <v>3669.3480498849472</v>
      </c>
      <c r="X1202" s="107">
        <f>((L1202+G1202+H1202+I1202+N1202+O1202+P1202+S1202)/('Life tables'!$I$2/2))/(1+oDR)^(((cycle + 0.5)/('Life tables'!$I$2/2)))</f>
        <v>4.2749772993606321</v>
      </c>
      <c r="Y1202" s="31">
        <f>((uNES*L1202+ uOCEX*G1202+uEREX*H1202+uHOEX*I1202+uNES*S1202+ uOCEX*N1202+uEREX*O1202+uHOEX*P1202)/('Life tables'!$I$2/2))/(1+oDR)^(((cycle + 0.5)/('Life tables'!$I$2/2)))</f>
        <v>2.8174117584576246</v>
      </c>
      <c r="Z1202" s="100">
        <f t="shared" si="329"/>
        <v>53205.170743883202</v>
      </c>
      <c r="AA1202" s="107">
        <f>((L1202+G1202+H1202+I1202+N1202+O1202+P1202+S1202)/('Life tables'!$I$2/2))</f>
        <v>8.4660459302583817</v>
      </c>
      <c r="AB1202" s="31">
        <f>((uNES*L1202+ uOCEX*G1202+uEREX*H1202+uHOEX*I1202+uNES*S1202+ uOCEX*N1202+uEREX*O1202+uHOEX*P1202)/('Life tables'!$I$2/2))</f>
        <v>5.5795237451014419</v>
      </c>
    </row>
    <row r="1203" spans="1:28" x14ac:dyDescent="0.25">
      <c r="A1203" s="4">
        <v>1197</v>
      </c>
      <c r="C1203" s="105">
        <f>IF(male=0,VLOOKUP((($A$5:$A$1570/'Life tables'!$I$2)*2)+age,lifetable,13,1),IF(male=1,VLOOKUP((($A$5:$A$1570/'Life tables'!$I$2)*2)+age,lifetable,10,1),"error"))</f>
        <v>2.610284460822232E-3</v>
      </c>
      <c r="F1203" s="96">
        <f t="shared" si="330"/>
        <v>33.907488507042594</v>
      </c>
      <c r="G1203" s="96">
        <f t="shared" si="342"/>
        <v>3.4060781849960629</v>
      </c>
      <c r="H1203" s="96">
        <f t="shared" si="331"/>
        <v>0.19452396908843936</v>
      </c>
      <c r="I1203" s="96">
        <f t="shared" si="332"/>
        <v>7.7943914724021707E-2</v>
      </c>
      <c r="J1203" s="96">
        <f t="shared" si="343"/>
        <v>9.8110241997271294E-2</v>
      </c>
      <c r="K1203" s="96">
        <f t="shared" si="333"/>
        <v>8.1447039770647531E-2</v>
      </c>
      <c r="L1203" s="96">
        <f t="shared" si="334"/>
        <v>30.049385156466151</v>
      </c>
      <c r="M1203" s="96">
        <f t="shared" si="335"/>
        <v>186.81460466139225</v>
      </c>
      <c r="N1203" s="96">
        <f t="shared" si="344"/>
        <v>17.990651186549677</v>
      </c>
      <c r="O1203" s="96">
        <f t="shared" si="336"/>
        <v>0.42943497899896216</v>
      </c>
      <c r="P1203" s="96">
        <f t="shared" si="337"/>
        <v>0.42943497899896216</v>
      </c>
      <c r="Q1203" s="96">
        <f t="shared" si="345"/>
        <v>0.53684187173983333</v>
      </c>
      <c r="R1203" s="96">
        <f t="shared" si="328"/>
        <v>3.3663030243305921E-2</v>
      </c>
      <c r="S1203" s="96">
        <f t="shared" si="338"/>
        <v>167.3945786148615</v>
      </c>
      <c r="T1203" s="96">
        <f t="shared" si="339"/>
        <v>356.95022129215624</v>
      </c>
      <c r="U1203" s="96">
        <f t="shared" si="340"/>
        <v>423.07774772316139</v>
      </c>
      <c r="V1203" s="32">
        <f t="shared" si="341"/>
        <v>1000.0000000000014</v>
      </c>
      <c r="W1203" s="100">
        <f>IF(A1203=1,((cPH1_+cPHr+(cNES*L1203+(cNES+cOSEX)*G1203+(cNES+cEREX)*H1203+(cNES+cHOEX)*I1203+(cNES+cNES)*S1203+(cNES+cOSEX)*N1203+(cNES+cEREX)*O1203+(cNES+cHOEX)*P1203)))/(1+cDR)^(A$6:A$65537 + 0.5),(cPHr+(cNES*L1203+(cNES+cOSEX)*G1203+(cNES+cEREX)*H1203+(cNES+cHOEX)*I1203+(cNES+cNES)*S1203+(cNES+cOSEX)*N1203+(cNES+cEREX)*O1203+(cNES+cHOEX)*P1203))/(1+cDR)^(((cycle + 0.5)/('Life tables'!$I$2/2))))</f>
        <v>3648.7209916905849</v>
      </c>
      <c r="X1203" s="107">
        <f>((L1203+G1203+H1203+I1203+N1203+O1203+P1203+S1203)/('Life tables'!$I$2/2))/(1+oDR)^(((cycle + 0.5)/('Life tables'!$I$2/2)))</f>
        <v>4.2580176680388773</v>
      </c>
      <c r="Y1203" s="31">
        <f>((uNES*L1203+ uOCEX*G1203+uEREX*H1203+uHOEX*I1203+uNES*S1203+ uOCEX*N1203+uEREX*O1203+uHOEX*P1203)/('Life tables'!$I$2/2))/(1+oDR)^(((cycle + 0.5)/('Life tables'!$I$2/2)))</f>
        <v>2.806234561966352</v>
      </c>
      <c r="Z1203" s="100">
        <f t="shared" si="329"/>
        <v>53024.456249234165</v>
      </c>
      <c r="AA1203" s="107">
        <f>((L1203+G1203+H1203+I1203+N1203+O1203+P1203+S1203)/('Life tables'!$I$2/2))</f>
        <v>8.4372764454866829</v>
      </c>
      <c r="AB1203" s="31">
        <f>((uNES*L1203+ uOCEX*G1203+uEREX*H1203+uHOEX*I1203+uNES*S1203+ uOCEX*N1203+uEREX*O1203+uHOEX*P1203)/('Life tables'!$I$2/2))</f>
        <v>5.560563298717895</v>
      </c>
    </row>
    <row r="1204" spans="1:28" x14ac:dyDescent="0.25">
      <c r="A1204" s="4">
        <v>1198</v>
      </c>
      <c r="C1204" s="105">
        <f>IF(male=0,VLOOKUP((($A$5:$A$1570/'Life tables'!$I$2)*2)+age,lifetable,13,1),IF(male=1,VLOOKUP((($A$5:$A$1570/'Life tables'!$I$2)*2)+age,lifetable,10,1),"error"))</f>
        <v>2.610284460822232E-3</v>
      </c>
      <c r="F1204" s="96">
        <f t="shared" si="330"/>
        <v>33.792230281663699</v>
      </c>
      <c r="G1204" s="96">
        <f t="shared" si="342"/>
        <v>3.3945002550345773</v>
      </c>
      <c r="H1204" s="96">
        <f t="shared" si="331"/>
        <v>0.19386274384121599</v>
      </c>
      <c r="I1204" s="96">
        <f t="shared" si="332"/>
        <v>7.767896802092665E-2</v>
      </c>
      <c r="J1204" s="96">
        <f t="shared" si="343"/>
        <v>9.7776745979665902E-2</v>
      </c>
      <c r="K1204" s="96">
        <f t="shared" si="333"/>
        <v>8.1170185256212488E-2</v>
      </c>
      <c r="L1204" s="96">
        <f t="shared" si="334"/>
        <v>29.9472413835311</v>
      </c>
      <c r="M1204" s="96">
        <f t="shared" si="335"/>
        <v>186.17980070302005</v>
      </c>
      <c r="N1204" s="96">
        <f t="shared" si="344"/>
        <v>17.929518189974729</v>
      </c>
      <c r="O1204" s="96">
        <f t="shared" si="336"/>
        <v>0.42797574070746919</v>
      </c>
      <c r="P1204" s="96">
        <f t="shared" si="337"/>
        <v>0.42797574070746919</v>
      </c>
      <c r="Q1204" s="96">
        <f t="shared" si="345"/>
        <v>0.53501766026654907</v>
      </c>
      <c r="R1204" s="96">
        <f t="shared" si="328"/>
        <v>3.3548641837281741E-2</v>
      </c>
      <c r="S1204" s="96">
        <f t="shared" si="338"/>
        <v>166.82576472952655</v>
      </c>
      <c r="T1204" s="96">
        <f t="shared" si="339"/>
        <v>357.58301569840245</v>
      </c>
      <c r="U1204" s="96">
        <f t="shared" si="340"/>
        <v>423.19246655025489</v>
      </c>
      <c r="V1204" s="32">
        <f t="shared" si="341"/>
        <v>1000.0000000000014</v>
      </c>
      <c r="W1204" s="100">
        <f>IF(A1204=1,((cPH1_+cPHr+(cNES*L1204+(cNES+cOSEX)*G1204+(cNES+cEREX)*H1204+(cNES+cHOEX)*I1204+(cNES+cNES)*S1204+(cNES+cOSEX)*N1204+(cNES+cEREX)*O1204+(cNES+cHOEX)*P1204)))/(1+cDR)^(A$6:A$65537 + 0.5),(cPHr+(cNES*L1204+(cNES+cOSEX)*G1204+(cNES+cEREX)*H1204+(cNES+cHOEX)*I1204+(cNES+cNES)*S1204+(cNES+cOSEX)*N1204+(cNES+cEREX)*O1204+(cNES+cHOEX)*P1204))/(1+cDR)^(((cycle + 0.5)/('Life tables'!$I$2/2))))</f>
        <v>3628.2098977699411</v>
      </c>
      <c r="X1204" s="107">
        <f>((L1204+G1204+H1204+I1204+N1204+O1204+P1204+S1204)/('Life tables'!$I$2/2))/(1+oDR)^(((cycle + 0.5)/('Life tables'!$I$2/2)))</f>
        <v>4.2411253201705694</v>
      </c>
      <c r="Y1204" s="31">
        <f>((uNES*L1204+ uOCEX*G1204+uEREX*H1204+uHOEX*I1204+uNES*S1204+ uOCEX*N1204+uEREX*O1204+uHOEX*P1204)/('Life tables'!$I$2/2))/(1+oDR)^(((cycle + 0.5)/('Life tables'!$I$2/2)))</f>
        <v>2.7951017084025183</v>
      </c>
      <c r="Z1204" s="100">
        <f t="shared" si="329"/>
        <v>52844.355711854616</v>
      </c>
      <c r="AA1204" s="107">
        <f>((L1204+G1204+H1204+I1204+N1204+O1204+P1204+S1204)/('Life tables'!$I$2/2))</f>
        <v>8.4086047285956109</v>
      </c>
      <c r="AB1204" s="31">
        <f>((uNES*L1204+ uOCEX*G1204+uEREX*H1204+uHOEX*I1204+uNES*S1204+ uOCEX*N1204+uEREX*O1204+uHOEX*P1204)/('Life tables'!$I$2/2))</f>
        <v>5.5416672858970939</v>
      </c>
    </row>
    <row r="1205" spans="1:28" x14ac:dyDescent="0.25">
      <c r="A1205" s="4">
        <v>1199</v>
      </c>
      <c r="C1205" s="105">
        <f>IF(male=0,VLOOKUP((($A$5:$A$1570/'Life tables'!$I$2)*2)+age,lifetable,13,1),IF(male=1,VLOOKUP((($A$5:$A$1570/'Life tables'!$I$2)*2)+age,lifetable,10,1),"error"))</f>
        <v>2.610284460822232E-3</v>
      </c>
      <c r="F1205" s="96">
        <f t="shared" si="330"/>
        <v>33.677365372657576</v>
      </c>
      <c r="G1205" s="96">
        <f t="shared" si="342"/>
        <v>3.3829618345259025</v>
      </c>
      <c r="H1205" s="96">
        <f t="shared" si="331"/>
        <v>0.19320377501183153</v>
      </c>
      <c r="I1205" s="96">
        <f t="shared" si="332"/>
        <v>7.74149254431198E-2</v>
      </c>
      <c r="J1205" s="96">
        <f t="shared" si="343"/>
        <v>9.7444388010503896E-2</v>
      </c>
      <c r="K1205" s="96">
        <f t="shared" si="333"/>
        <v>8.0894275502232021E-2</v>
      </c>
      <c r="L1205" s="96">
        <f t="shared" si="334"/>
        <v>29.845446174163985</v>
      </c>
      <c r="M1205" s="96">
        <f t="shared" si="335"/>
        <v>185.54715237868646</v>
      </c>
      <c r="N1205" s="96">
        <f t="shared" si="344"/>
        <v>17.868592785628156</v>
      </c>
      <c r="O1205" s="96">
        <f t="shared" si="336"/>
        <v>0.42652145762094951</v>
      </c>
      <c r="P1205" s="96">
        <f t="shared" si="337"/>
        <v>0.42652145762094951</v>
      </c>
      <c r="Q1205" s="96">
        <f t="shared" si="345"/>
        <v>0.53319964335505587</v>
      </c>
      <c r="R1205" s="96">
        <f t="shared" si="328"/>
        <v>3.3434641865416483E-2</v>
      </c>
      <c r="S1205" s="96">
        <f t="shared" si="338"/>
        <v>166.25888239259592</v>
      </c>
      <c r="T1205" s="96">
        <f t="shared" si="339"/>
        <v>358.21365972976798</v>
      </c>
      <c r="U1205" s="96">
        <f t="shared" si="340"/>
        <v>423.30679546762252</v>
      </c>
      <c r="V1205" s="32">
        <f t="shared" si="341"/>
        <v>1000.0000000000014</v>
      </c>
      <c r="W1205" s="100">
        <f>IF(A1205=1,((cPH1_+cPHr+(cNES*L1205+(cNES+cOSEX)*G1205+(cNES+cEREX)*H1205+(cNES+cHOEX)*I1205+(cNES+cNES)*S1205+(cNES+cOSEX)*N1205+(cNES+cEREX)*O1205+(cNES+cHOEX)*P1205)))/(1+cDR)^(A$6:A$65537 + 0.5),(cPHr+(cNES*L1205+(cNES+cOSEX)*G1205+(cNES+cEREX)*H1205+(cNES+cHOEX)*I1205+(cNES+cNES)*S1205+(cNES+cOSEX)*N1205+(cNES+cEREX)*O1205+(cNES+cHOEX)*P1205))/(1+cDR)^(((cycle + 0.5)/('Life tables'!$I$2/2))))</f>
        <v>3607.8141166229452</v>
      </c>
      <c r="X1205" s="107">
        <f>((L1205+G1205+H1205+I1205+N1205+O1205+P1205+S1205)/('Life tables'!$I$2/2))/(1+oDR)^(((cycle + 0.5)/('Life tables'!$I$2/2)))</f>
        <v>4.2242999887524526</v>
      </c>
      <c r="Y1205" s="31">
        <f>((uNES*L1205+ uOCEX*G1205+uEREX*H1205+uHOEX*I1205+uNES*S1205+ uOCEX*N1205+uEREX*O1205+uHOEX*P1205)/('Life tables'!$I$2/2))/(1+oDR)^(((cycle + 0.5)/('Life tables'!$I$2/2)))</f>
        <v>2.7840130218005434</v>
      </c>
      <c r="Z1205" s="100">
        <f t="shared" si="329"/>
        <v>52664.867052727423</v>
      </c>
      <c r="AA1205" s="107">
        <f>((L1205+G1205+H1205+I1205+N1205+O1205+P1205+S1205)/('Life tables'!$I$2/2))</f>
        <v>8.3800304471984042</v>
      </c>
      <c r="AB1205" s="31">
        <f>((uNES*L1205+ uOCEX*G1205+uEREX*H1205+uHOEX*I1205+uNES*S1205+ uOCEX*N1205+uEREX*O1205+uHOEX*P1205)/('Life tables'!$I$2/2))</f>
        <v>5.5228354875846284</v>
      </c>
    </row>
    <row r="1206" spans="1:28" x14ac:dyDescent="0.25">
      <c r="A1206" s="4">
        <v>1200</v>
      </c>
      <c r="C1206" s="105">
        <f>IF(male=0,VLOOKUP((($A$5:$A$1570/'Life tables'!$I$2)*2)+age,lifetable,13,1),IF(male=1,VLOOKUP((($A$5:$A$1570/'Life tables'!$I$2)*2)+age,lifetable,10,1),"error"))</f>
        <v>2.9066211973534095E-3</v>
      </c>
      <c r="F1206" s="96">
        <f t="shared" si="330"/>
        <v>33.562892362429707</v>
      </c>
      <c r="G1206" s="96">
        <f t="shared" si="342"/>
        <v>3.3714627810697024</v>
      </c>
      <c r="H1206" s="96">
        <f t="shared" si="331"/>
        <v>0.19254705446768383</v>
      </c>
      <c r="I1206" s="96">
        <f t="shared" si="332"/>
        <v>7.7151783731944409E-2</v>
      </c>
      <c r="J1206" s="96">
        <f t="shared" si="343"/>
        <v>0.10813809193068694</v>
      </c>
      <c r="K1206" s="96">
        <f t="shared" si="333"/>
        <v>8.0619307103591747E-2</v>
      </c>
      <c r="L1206" s="96">
        <f t="shared" si="334"/>
        <v>29.732973344126098</v>
      </c>
      <c r="M1206" s="96">
        <f t="shared" si="335"/>
        <v>184.91665244018108</v>
      </c>
      <c r="N1206" s="96">
        <f t="shared" si="344"/>
        <v>17.807874275491589</v>
      </c>
      <c r="O1206" s="96">
        <f t="shared" si="336"/>
        <v>0.42507211307777704</v>
      </c>
      <c r="P1206" s="96">
        <f t="shared" si="337"/>
        <v>0.42507211307777704</v>
      </c>
      <c r="Q1206" s="96">
        <f t="shared" si="345"/>
        <v>0.5917144538037632</v>
      </c>
      <c r="R1206" s="96">
        <f t="shared" si="328"/>
        <v>3.332102902161993E-2</v>
      </c>
      <c r="S1206" s="96">
        <f t="shared" si="338"/>
        <v>165.63359845570855</v>
      </c>
      <c r="T1206" s="96">
        <f t="shared" si="339"/>
        <v>358.91351227550246</v>
      </c>
      <c r="U1206" s="96">
        <f t="shared" si="340"/>
        <v>423.42073580374773</v>
      </c>
      <c r="V1206" s="32">
        <f t="shared" si="341"/>
        <v>1000.0000000000014</v>
      </c>
      <c r="W1206" s="100">
        <f>IF(A1206=1,((cPH1_+cPHr+(cNES*L1206+(cNES+cOSEX)*G1206+(cNES+cEREX)*H1206+(cNES+cHOEX)*I1206+(cNES+cNES)*S1206+(cNES+cOSEX)*N1206+(cNES+cEREX)*O1206+(cNES+cHOEX)*P1206)))/(1+cDR)^(A$6:A$65537 + 0.5),(cPHr+(cNES*L1206+(cNES+cOSEX)*G1206+(cNES+cEREX)*H1206+(cNES+cHOEX)*I1206+(cNES+cNES)*S1206+(cNES+cOSEX)*N1206+(cNES+cEREX)*O1206+(cNES+cHOEX)*P1206))/(1+cDR)^(((cycle + 0.5)/('Life tables'!$I$2/2))))</f>
        <v>3586.5166641884125</v>
      </c>
      <c r="X1206" s="107">
        <f>((L1206+G1206+H1206+I1206+N1206+O1206+P1206+S1206)/('Life tables'!$I$2/2))/(1+oDR)^(((cycle + 0.5)/('Life tables'!$I$2/2)))</f>
        <v>4.2061626132836958</v>
      </c>
      <c r="Y1206" s="31">
        <f>((uNES*L1206+ uOCEX*G1206+uEREX*H1206+uHOEX*I1206+uNES*S1206+ uOCEX*N1206+uEREX*O1206+uHOEX*P1206)/('Life tables'!$I$2/2))/(1+oDR)^(((cycle + 0.5)/('Life tables'!$I$2/2)))</f>
        <v>2.7720445345397238</v>
      </c>
      <c r="Z1206" s="100">
        <f t="shared" si="329"/>
        <v>52471.119093220244</v>
      </c>
      <c r="AA1206" s="107">
        <f>((L1206+G1206+H1206+I1206+N1206+O1206+P1206+S1206)/('Life tables'!$I$2/2))</f>
        <v>8.3488164993029201</v>
      </c>
      <c r="AB1206" s="31">
        <f>((uNES*L1206+ uOCEX*G1206+uEREX*H1206+uHOEX*I1206+uNES*S1206+ uOCEX*N1206+uEREX*O1206+uHOEX*P1206)/('Life tables'!$I$2/2))</f>
        <v>5.5022340490778285</v>
      </c>
    </row>
    <row r="1207" spans="1:28" x14ac:dyDescent="0.25">
      <c r="A1207" s="4">
        <v>1201</v>
      </c>
      <c r="C1207" s="105">
        <f>IF(male=0,VLOOKUP((($A$5:$A$1570/'Life tables'!$I$2)*2)+age,lifetable,13,1),IF(male=1,VLOOKUP((($A$5:$A$1570/'Life tables'!$I$2)*2)+age,lifetable,10,1),"error"))</f>
        <v>2.9066211973534095E-3</v>
      </c>
      <c r="F1207" s="96">
        <f t="shared" si="330"/>
        <v>33.437767830836421</v>
      </c>
      <c r="G1207" s="96">
        <f t="shared" si="342"/>
        <v>3.35889375999994</v>
      </c>
      <c r="H1207" s="96">
        <f t="shared" si="331"/>
        <v>0.1918292271797441</v>
      </c>
      <c r="I1207" s="96">
        <f t="shared" si="332"/>
        <v>7.6864157126442068E-2</v>
      </c>
      <c r="J1207" s="96">
        <f t="shared" si="343"/>
        <v>0.10773494645817798</v>
      </c>
      <c r="K1207" s="96">
        <f t="shared" si="333"/>
        <v>8.0318753357216652E-2</v>
      </c>
      <c r="L1207" s="96">
        <f t="shared" si="334"/>
        <v>29.6221269867149</v>
      </c>
      <c r="M1207" s="96">
        <f t="shared" si="335"/>
        <v>184.22798408991474</v>
      </c>
      <c r="N1207" s="96">
        <f t="shared" si="344"/>
        <v>17.741554021273163</v>
      </c>
      <c r="O1207" s="96">
        <f t="shared" si="336"/>
        <v>0.42348905548402033</v>
      </c>
      <c r="P1207" s="96">
        <f t="shared" si="337"/>
        <v>0.42348905548402033</v>
      </c>
      <c r="Q1207" s="96">
        <f t="shared" si="345"/>
        <v>0.58951078522469003</v>
      </c>
      <c r="R1207" s="96">
        <f t="shared" si="328"/>
        <v>3.3196934529411234E-2</v>
      </c>
      <c r="S1207" s="96">
        <f t="shared" si="338"/>
        <v>165.01674423791945</v>
      </c>
      <c r="T1207" s="96">
        <f t="shared" si="339"/>
        <v>359.61075800718532</v>
      </c>
      <c r="U1207" s="96">
        <f t="shared" si="340"/>
        <v>423.53425149163434</v>
      </c>
      <c r="V1207" s="32">
        <f t="shared" si="341"/>
        <v>1000.0000000000014</v>
      </c>
      <c r="W1207" s="100">
        <f>IF(A1207=1,((cPH1_+cPHr+(cNES*L1207+(cNES+cOSEX)*G1207+(cNES+cEREX)*H1207+(cNES+cHOEX)*I1207+(cNES+cNES)*S1207+(cNES+cOSEX)*N1207+(cNES+cEREX)*O1207+(cNES+cHOEX)*P1207)))/(1+cDR)^(A$6:A$65537 + 0.5),(cPHr+(cNES*L1207+(cNES+cOSEX)*G1207+(cNES+cEREX)*H1207+(cNES+cHOEX)*I1207+(cNES+cNES)*S1207+(cNES+cOSEX)*N1207+(cNES+cEREX)*O1207+(cNES+cHOEX)*P1207))/(1+cDR)^(((cycle + 0.5)/('Life tables'!$I$2/2))))</f>
        <v>3565.187705587623</v>
      </c>
      <c r="X1207" s="107">
        <f>((L1207+G1207+H1207+I1207+N1207+O1207+P1207+S1207)/('Life tables'!$I$2/2))/(1+oDR)^(((cycle + 0.5)/('Life tables'!$I$2/2)))</f>
        <v>4.188103116853422</v>
      </c>
      <c r="Y1207" s="31">
        <f>((uNES*L1207+ uOCEX*G1207+uEREX*H1207+uHOEX*I1207+uNES*S1207+ uOCEX*N1207+uEREX*O1207+uHOEX*P1207)/('Life tables'!$I$2/2))/(1+oDR)^(((cycle + 0.5)/('Life tables'!$I$2/2)))</f>
        <v>2.7601425415854073</v>
      </c>
      <c r="Z1207" s="100">
        <f t="shared" si="329"/>
        <v>52275.778499061809</v>
      </c>
      <c r="AA1207" s="107">
        <f>((L1207+G1207+H1207+I1207+N1207+O1207+P1207+S1207)/('Life tables'!$I$2/2))</f>
        <v>8.3177188265777975</v>
      </c>
      <c r="AB1207" s="31">
        <f>((uNES*L1207+ uOCEX*G1207+uEREX*H1207+uHOEX*I1207+uNES*S1207+ uOCEX*N1207+uEREX*O1207+uHOEX*P1207)/('Life tables'!$I$2/2))</f>
        <v>5.4817393320133805</v>
      </c>
    </row>
    <row r="1208" spans="1:28" x14ac:dyDescent="0.25">
      <c r="A1208" s="4">
        <v>1202</v>
      </c>
      <c r="C1208" s="105">
        <f>IF(male=0,VLOOKUP((($A$5:$A$1570/'Life tables'!$I$2)*2)+age,lifetable,13,1),IF(male=1,VLOOKUP((($A$5:$A$1570/'Life tables'!$I$2)*2)+age,lifetable,10,1),"error"))</f>
        <v>2.9066211973534095E-3</v>
      </c>
      <c r="F1208" s="96">
        <f t="shared" si="330"/>
        <v>33.313114826842693</v>
      </c>
      <c r="G1208" s="96">
        <f t="shared" si="342"/>
        <v>3.3463721048644062</v>
      </c>
      <c r="H1208" s="96">
        <f t="shared" si="331"/>
        <v>0.1911141049998569</v>
      </c>
      <c r="I1208" s="96">
        <f t="shared" si="332"/>
        <v>7.6577614432153093E-2</v>
      </c>
      <c r="J1208" s="96">
        <f t="shared" si="343"/>
        <v>0.10733332022585723</v>
      </c>
      <c r="K1208" s="96">
        <f t="shared" si="333"/>
        <v>8.001933223755163E-2</v>
      </c>
      <c r="L1208" s="96">
        <f t="shared" si="334"/>
        <v>29.511698350082867</v>
      </c>
      <c r="M1208" s="96">
        <f t="shared" si="335"/>
        <v>183.54187567433902</v>
      </c>
      <c r="N1208" s="96">
        <f t="shared" si="344"/>
        <v>17.675480294311868</v>
      </c>
      <c r="O1208" s="96">
        <f t="shared" si="336"/>
        <v>0.42191188247033756</v>
      </c>
      <c r="P1208" s="96">
        <f t="shared" si="337"/>
        <v>0.42191188247033756</v>
      </c>
      <c r="Q1208" s="96">
        <f t="shared" si="345"/>
        <v>0.58731530817589439</v>
      </c>
      <c r="R1208" s="96">
        <f t="shared" si="328"/>
        <v>3.3073301324258057E-2</v>
      </c>
      <c r="S1208" s="96">
        <f t="shared" si="338"/>
        <v>164.40218300558632</v>
      </c>
      <c r="T1208" s="96">
        <f t="shared" si="339"/>
        <v>360.30540663558708</v>
      </c>
      <c r="U1208" s="96">
        <f t="shared" si="340"/>
        <v>423.64734412519613</v>
      </c>
      <c r="V1208" s="32">
        <f t="shared" si="341"/>
        <v>1000.0000000000014</v>
      </c>
      <c r="W1208" s="100">
        <f>IF(A1208=1,((cPH1_+cPHr+(cNES*L1208+(cNES+cOSEX)*G1208+(cNES+cEREX)*H1208+(cNES+cHOEX)*I1208+(cNES+cNES)*S1208+(cNES+cOSEX)*N1208+(cNES+cEREX)*O1208+(cNES+cHOEX)*P1208)))/(1+cDR)^(A$6:A$65537 + 0.5),(cPHr+(cNES*L1208+(cNES+cOSEX)*G1208+(cNES+cEREX)*H1208+(cNES+cHOEX)*I1208+(cNES+cNES)*S1208+(cNES+cOSEX)*N1208+(cNES+cEREX)*O1208+(cNES+cHOEX)*P1208))/(1+cDR)^(((cycle + 0.5)/('Life tables'!$I$2/2))))</f>
        <v>3543.9855839429852</v>
      </c>
      <c r="X1208" s="107">
        <f>((L1208+G1208+H1208+I1208+N1208+O1208+P1208+S1208)/('Life tables'!$I$2/2))/(1+oDR)^(((cycle + 0.5)/('Life tables'!$I$2/2)))</f>
        <v>4.1701211648235708</v>
      </c>
      <c r="Y1208" s="31">
        <f>((uNES*L1208+ uOCEX*G1208+uEREX*H1208+uHOEX*I1208+uNES*S1208+ uOCEX*N1208+uEREX*O1208+uHOEX*P1208)/('Life tables'!$I$2/2))/(1+oDR)^(((cycle + 0.5)/('Life tables'!$I$2/2)))</f>
        <v>2.7482916536346162</v>
      </c>
      <c r="Z1208" s="100">
        <f t="shared" si="329"/>
        <v>52081.16503442746</v>
      </c>
      <c r="AA1208" s="107">
        <f>((L1208+G1208+H1208+I1208+N1208+O1208+P1208+S1208)/('Life tables'!$I$2/2))</f>
        <v>8.2867369954190568</v>
      </c>
      <c r="AB1208" s="31">
        <f>((uNES*L1208+ uOCEX*G1208+uEREX*H1208+uHOEX*I1208+uNES*S1208+ uOCEX*N1208+uEREX*O1208+uHOEX*P1208)/('Life tables'!$I$2/2))</f>
        <v>5.4613209593249143</v>
      </c>
    </row>
    <row r="1209" spans="1:28" x14ac:dyDescent="0.25">
      <c r="A1209" s="4">
        <v>1203</v>
      </c>
      <c r="C1209" s="105">
        <f>IF(male=0,VLOOKUP((($A$5:$A$1570/'Life tables'!$I$2)*2)+age,lifetable,13,1),IF(male=1,VLOOKUP((($A$5:$A$1570/'Life tables'!$I$2)*2)+age,lifetable,10,1),"error"))</f>
        <v>2.9066211973534095E-3</v>
      </c>
      <c r="F1209" s="96">
        <f t="shared" si="330"/>
        <v>33.188931323055613</v>
      </c>
      <c r="G1209" s="96">
        <f t="shared" si="342"/>
        <v>3.3338976120072399</v>
      </c>
      <c r="H1209" s="96">
        <f t="shared" si="331"/>
        <v>0.19040167629706592</v>
      </c>
      <c r="I1209" s="96">
        <f t="shared" si="332"/>
        <v>7.6292150988663321E-2</v>
      </c>
      <c r="J1209" s="96">
        <f t="shared" si="343"/>
        <v>0.10693320670155815</v>
      </c>
      <c r="K1209" s="96">
        <f t="shared" si="333"/>
        <v>7.9721038874723996E-2</v>
      </c>
      <c r="L1209" s="96">
        <f t="shared" si="334"/>
        <v>29.401685638186361</v>
      </c>
      <c r="M1209" s="96">
        <f t="shared" si="335"/>
        <v>182.85831791616252</v>
      </c>
      <c r="N1209" s="96">
        <f t="shared" si="344"/>
        <v>17.609652201184442</v>
      </c>
      <c r="O1209" s="96">
        <f t="shared" si="336"/>
        <v>0.42034057271080794</v>
      </c>
      <c r="P1209" s="96">
        <f t="shared" si="337"/>
        <v>0.42034057271080794</v>
      </c>
      <c r="Q1209" s="96">
        <f t="shared" si="345"/>
        <v>0.58512799297098828</v>
      </c>
      <c r="R1209" s="96">
        <f t="shared" si="328"/>
        <v>3.2950127734440227E-2</v>
      </c>
      <c r="S1209" s="96">
        <f t="shared" si="338"/>
        <v>163.78990644885104</v>
      </c>
      <c r="T1209" s="96">
        <f t="shared" si="339"/>
        <v>360.99746783525961</v>
      </c>
      <c r="U1209" s="96">
        <f t="shared" si="340"/>
        <v>423.7600152918053</v>
      </c>
      <c r="V1209" s="32">
        <f t="shared" si="341"/>
        <v>1000.0000000000014</v>
      </c>
      <c r="W1209" s="100">
        <f>IF(A1209=1,((cPH1_+cPHr+(cNES*L1209+(cNES+cOSEX)*G1209+(cNES+cEREX)*H1209+(cNES+cHOEX)*I1209+(cNES+cNES)*S1209+(cNES+cOSEX)*N1209+(cNES+cEREX)*O1209+(cNES+cHOEX)*P1209)))/(1+cDR)^(A$6:A$65537 + 0.5),(cPHr+(cNES*L1209+(cNES+cOSEX)*G1209+(cNES+cEREX)*H1209+(cNES+cHOEX)*I1209+(cNES+cNES)*S1209+(cNES+cOSEX)*N1209+(cNES+cEREX)*O1209+(cNES+cHOEX)*P1209))/(1+cDR)^(((cycle + 0.5)/('Life tables'!$I$2/2))))</f>
        <v>3522.909546471682</v>
      </c>
      <c r="X1209" s="107">
        <f>((L1209+G1209+H1209+I1209+N1209+O1209+P1209+S1209)/('Life tables'!$I$2/2))/(1+oDR)^(((cycle + 0.5)/('Life tables'!$I$2/2)))</f>
        <v>4.1522164240059105</v>
      </c>
      <c r="Y1209" s="31">
        <f>((uNES*L1209+ uOCEX*G1209+uEREX*H1209+uHOEX*I1209+uNES*S1209+ uOCEX*N1209+uEREX*O1209+uHOEX*P1209)/('Life tables'!$I$2/2))/(1+oDR)^(((cycle + 0.5)/('Life tables'!$I$2/2)))</f>
        <v>2.7364916511086905</v>
      </c>
      <c r="Z1209" s="100">
        <f t="shared" si="329"/>
        <v>51887.276014255141</v>
      </c>
      <c r="AA1209" s="107">
        <f>((L1209+G1209+H1209+I1209+N1209+O1209+P1209+S1209)/('Life tables'!$I$2/2))</f>
        <v>8.2558705738628433</v>
      </c>
      <c r="AB1209" s="31">
        <f>((uNES*L1209+ uOCEX*G1209+uEREX*H1209+uHOEX*I1209+uNES*S1209+ uOCEX*N1209+uEREX*O1209+uHOEX*P1209)/('Life tables'!$I$2/2))</f>
        <v>5.4409786463426952</v>
      </c>
    </row>
    <row r="1210" spans="1:28" x14ac:dyDescent="0.25">
      <c r="A1210" s="4">
        <v>1204</v>
      </c>
      <c r="C1210" s="105">
        <f>IF(male=0,VLOOKUP((($A$5:$A$1570/'Life tables'!$I$2)*2)+age,lifetable,13,1),IF(male=1,VLOOKUP((($A$5:$A$1570/'Life tables'!$I$2)*2)+age,lifetable,10,1),"error"))</f>
        <v>2.9066211973534095E-3</v>
      </c>
      <c r="F1210" s="96">
        <f t="shared" si="330"/>
        <v>33.065215313073978</v>
      </c>
      <c r="G1210" s="96">
        <f t="shared" si="342"/>
        <v>3.3214700798812413</v>
      </c>
      <c r="H1210" s="96">
        <f t="shared" si="331"/>
        <v>0.18969192956084233</v>
      </c>
      <c r="I1210" s="96">
        <f t="shared" si="332"/>
        <v>7.600776218381268E-2</v>
      </c>
      <c r="J1210" s="96">
        <f t="shared" si="343"/>
        <v>0.1065345994207486</v>
      </c>
      <c r="K1210" s="96">
        <f t="shared" si="333"/>
        <v>7.9423868449283994E-2</v>
      </c>
      <c r="L1210" s="96">
        <f t="shared" si="334"/>
        <v>29.292087073578049</v>
      </c>
      <c r="M1210" s="96">
        <f t="shared" si="335"/>
        <v>182.17730155986246</v>
      </c>
      <c r="N1210" s="96">
        <f t="shared" si="344"/>
        <v>17.544068850563988</v>
      </c>
      <c r="O1210" s="96">
        <f t="shared" si="336"/>
        <v>0.418775104929551</v>
      </c>
      <c r="P1210" s="96">
        <f t="shared" si="337"/>
        <v>0.418775104929551</v>
      </c>
      <c r="Q1210" s="96">
        <f t="shared" si="345"/>
        <v>0.58294880999324172</v>
      </c>
      <c r="R1210" s="96">
        <f t="shared" si="328"/>
        <v>3.2827412092160189E-2</v>
      </c>
      <c r="S1210" s="96">
        <f t="shared" si="338"/>
        <v>163.17990627735395</v>
      </c>
      <c r="T1210" s="96">
        <f t="shared" si="339"/>
        <v>361.68695124467359</v>
      </c>
      <c r="U1210" s="96">
        <f t="shared" si="340"/>
        <v>423.87226657234675</v>
      </c>
      <c r="V1210" s="32">
        <f t="shared" si="341"/>
        <v>1000.0000000000014</v>
      </c>
      <c r="W1210" s="100">
        <f>IF(A1210=1,((cPH1_+cPHr+(cNES*L1210+(cNES+cOSEX)*G1210+(cNES+cEREX)*H1210+(cNES+cHOEX)*I1210+(cNES+cNES)*S1210+(cNES+cOSEX)*N1210+(cNES+cEREX)*O1210+(cNES+cHOEX)*P1210)))/(1+cDR)^(A$6:A$65537 + 0.5),(cPHr+(cNES*L1210+(cNES+cOSEX)*G1210+(cNES+cEREX)*H1210+(cNES+cHOEX)*I1210+(cNES+cNES)*S1210+(cNES+cOSEX)*N1210+(cNES+cEREX)*O1210+(cNES+cHOEX)*P1210))/(1+cDR)^(((cycle + 0.5)/('Life tables'!$I$2/2))))</f>
        <v>3501.9588447796095</v>
      </c>
      <c r="X1210" s="107">
        <f>((L1210+G1210+H1210+I1210+N1210+O1210+P1210+S1210)/('Life tables'!$I$2/2))/(1+oDR)^(((cycle + 0.5)/('Life tables'!$I$2/2)))</f>
        <v>4.1343885626551469</v>
      </c>
      <c r="Y1210" s="31">
        <f>((uNES*L1210+ uOCEX*G1210+uEREX*H1210+uHOEX*I1210+uNES*S1210+ uOCEX*N1210+uEREX*O1210+uHOEX*P1210)/('Life tables'!$I$2/2))/(1+oDR)^(((cycle + 0.5)/('Life tables'!$I$2/2)))</f>
        <v>2.7247423153795864</v>
      </c>
      <c r="Z1210" s="100">
        <f t="shared" si="329"/>
        <v>51694.108762327116</v>
      </c>
      <c r="AA1210" s="107">
        <f>((L1210+G1210+H1210+I1210+N1210+O1210+P1210+S1210)/('Life tables'!$I$2/2))</f>
        <v>8.225119131578067</v>
      </c>
      <c r="AB1210" s="31">
        <f>((uNES*L1210+ uOCEX*G1210+uEREX*H1210+uHOEX*I1210+uNES*S1210+ uOCEX*N1210+uEREX*O1210+uHOEX*P1210)/('Life tables'!$I$2/2))</f>
        <v>5.4207121094724027</v>
      </c>
    </row>
    <row r="1211" spans="1:28" x14ac:dyDescent="0.25">
      <c r="A1211" s="4">
        <v>1205</v>
      </c>
      <c r="C1211" s="105">
        <f>IF(male=0,VLOOKUP((($A$5:$A$1570/'Life tables'!$I$2)*2)+age,lifetable,13,1),IF(male=1,VLOOKUP((($A$5:$A$1570/'Life tables'!$I$2)*2)+age,lifetable,10,1),"error"))</f>
        <v>2.9066211973534095E-3</v>
      </c>
      <c r="F1211" s="96">
        <f t="shared" si="330"/>
        <v>32.94196481074367</v>
      </c>
      <c r="G1211" s="96">
        <f t="shared" si="342"/>
        <v>3.3090893089730722</v>
      </c>
      <c r="H1211" s="96">
        <f t="shared" si="331"/>
        <v>0.18898485339681279</v>
      </c>
      <c r="I1211" s="96">
        <f t="shared" si="332"/>
        <v>7.5724443451983536E-2</v>
      </c>
      <c r="J1211" s="96">
        <f t="shared" si="343"/>
        <v>0.10613749198413155</v>
      </c>
      <c r="K1211" s="96">
        <f t="shared" si="333"/>
        <v>7.9127816190416048E-2</v>
      </c>
      <c r="L1211" s="96">
        <f t="shared" si="334"/>
        <v>29.182900896747253</v>
      </c>
      <c r="M1211" s="96">
        <f t="shared" si="335"/>
        <v>181.49881737223731</v>
      </c>
      <c r="N1211" s="96">
        <f t="shared" si="344"/>
        <v>17.478729353273195</v>
      </c>
      <c r="O1211" s="96">
        <f t="shared" si="336"/>
        <v>0.41721545790199638</v>
      </c>
      <c r="P1211" s="96">
        <f t="shared" si="337"/>
        <v>0.41721545790199638</v>
      </c>
      <c r="Q1211" s="96">
        <f t="shared" si="345"/>
        <v>0.5807777296973502</v>
      </c>
      <c r="R1211" s="96">
        <f t="shared" si="328"/>
        <v>3.2705152733642537E-2</v>
      </c>
      <c r="S1211" s="96">
        <f t="shared" si="338"/>
        <v>162.57217422072912</v>
      </c>
      <c r="T1211" s="96">
        <f t="shared" si="339"/>
        <v>362.37386646635508</v>
      </c>
      <c r="U1211" s="96">
        <f t="shared" si="340"/>
        <v>423.98409954127078</v>
      </c>
      <c r="V1211" s="32">
        <f t="shared" si="341"/>
        <v>1000.0000000000014</v>
      </c>
      <c r="W1211" s="100">
        <f>IF(A1211=1,((cPH1_+cPHr+(cNES*L1211+(cNES+cOSEX)*G1211+(cNES+cEREX)*H1211+(cNES+cHOEX)*I1211+(cNES+cNES)*S1211+(cNES+cOSEX)*N1211+(cNES+cEREX)*O1211+(cNES+cHOEX)*P1211)))/(1+cDR)^(A$6:A$65537 + 0.5),(cPHr+(cNES*L1211+(cNES+cOSEX)*G1211+(cNES+cEREX)*H1211+(cNES+cHOEX)*I1211+(cNES+cNES)*S1211+(cNES+cOSEX)*N1211+(cNES+cEREX)*O1211+(cNES+cHOEX)*P1211))/(1+cDR)^(((cycle + 0.5)/('Life tables'!$I$2/2))))</f>
        <v>3481.1327348398941</v>
      </c>
      <c r="X1211" s="107">
        <f>((L1211+G1211+H1211+I1211+N1211+O1211+P1211+S1211)/('Life tables'!$I$2/2))/(1+oDR)^(((cycle + 0.5)/('Life tables'!$I$2/2)))</f>
        <v>4.1166372504621096</v>
      </c>
      <c r="Y1211" s="31">
        <f>((uNES*L1211+ uOCEX*G1211+uEREX*H1211+uHOEX*I1211+uNES*S1211+ uOCEX*N1211+uEREX*O1211+uHOEX*P1211)/('Life tables'!$I$2/2))/(1+oDR)^(((cycle + 0.5)/('Life tables'!$I$2/2)))</f>
        <v>2.7130434287653964</v>
      </c>
      <c r="Z1211" s="100">
        <f t="shared" si="329"/>
        <v>51501.66061129437</v>
      </c>
      <c r="AA1211" s="107">
        <f>((L1211+G1211+H1211+I1211+N1211+O1211+P1211+S1211)/('Life tables'!$I$2/2))</f>
        <v>8.1944822398591359</v>
      </c>
      <c r="AB1211" s="31">
        <f>((uNES*L1211+ uOCEX*G1211+uEREX*H1211+uHOEX*I1211+uNES*S1211+ uOCEX*N1211+uEREX*O1211+uHOEX*P1211)/('Life tables'!$I$2/2))</f>
        <v>5.4005210661903575</v>
      </c>
    </row>
    <row r="1212" spans="1:28" x14ac:dyDescent="0.25">
      <c r="A1212" s="4">
        <v>1206</v>
      </c>
      <c r="C1212" s="105">
        <f>IF(male=0,VLOOKUP((($A$5:$A$1570/'Life tables'!$I$2)*2)+age,lifetable,13,1),IF(male=1,VLOOKUP((($A$5:$A$1570/'Life tables'!$I$2)*2)+age,lifetable,10,1),"error"))</f>
        <v>2.9066211973534095E-3</v>
      </c>
      <c r="F1212" s="96">
        <f t="shared" si="330"/>
        <v>32.819177849448849</v>
      </c>
      <c r="G1212" s="96">
        <f t="shared" si="342"/>
        <v>3.2967551017320558</v>
      </c>
      <c r="H1212" s="96">
        <f t="shared" si="331"/>
        <v>0.18828043652269319</v>
      </c>
      <c r="I1212" s="96">
        <f t="shared" si="332"/>
        <v>7.5442190272471357E-2</v>
      </c>
      <c r="J1212" s="96">
        <f t="shared" si="343"/>
        <v>0.10574187805536145</v>
      </c>
      <c r="K1212" s="96">
        <f t="shared" si="333"/>
        <v>7.883287737423629E-2</v>
      </c>
      <c r="L1212" s="96">
        <f t="shared" si="334"/>
        <v>29.07412536549203</v>
      </c>
      <c r="M1212" s="96">
        <f t="shared" si="335"/>
        <v>180.82285614292655</v>
      </c>
      <c r="N1212" s="96">
        <f t="shared" si="344"/>
        <v>17.413632822334389</v>
      </c>
      <c r="O1212" s="96">
        <f t="shared" si="336"/>
        <v>0.41566161045607897</v>
      </c>
      <c r="P1212" s="96">
        <f t="shared" si="337"/>
        <v>0.41566161045607897</v>
      </c>
      <c r="Q1212" s="96">
        <f t="shared" si="345"/>
        <v>0.57861472261109814</v>
      </c>
      <c r="R1212" s="96">
        <f t="shared" si="328"/>
        <v>3.258334799922772E-2</v>
      </c>
      <c r="S1212" s="96">
        <f t="shared" si="338"/>
        <v>161.96670202906967</v>
      </c>
      <c r="T1212" s="96">
        <f t="shared" si="339"/>
        <v>363.05822306702152</v>
      </c>
      <c r="U1212" s="96">
        <f t="shared" si="340"/>
        <v>424.09551576664427</v>
      </c>
      <c r="V1212" s="32">
        <f t="shared" si="341"/>
        <v>1000.0000000000011</v>
      </c>
      <c r="W1212" s="100">
        <f>IF(A1212=1,((cPH1_+cPHr+(cNES*L1212+(cNES+cOSEX)*G1212+(cNES+cEREX)*H1212+(cNES+cHOEX)*I1212+(cNES+cNES)*S1212+(cNES+cOSEX)*N1212+(cNES+cEREX)*O1212+(cNES+cHOEX)*P1212)))/(1+cDR)^(A$6:A$65537 + 0.5),(cPHr+(cNES*L1212+(cNES+cOSEX)*G1212+(cNES+cEREX)*H1212+(cNES+cHOEX)*I1212+(cNES+cNES)*S1212+(cNES+cOSEX)*N1212+(cNES+cEREX)*O1212+(cNES+cHOEX)*P1212))/(1+cDR)^(((cycle + 0.5)/('Life tables'!$I$2/2))))</f>
        <v>3460.430476971304</v>
      </c>
      <c r="X1212" s="107">
        <f>((L1212+G1212+H1212+I1212+N1212+O1212+P1212+S1212)/('Life tables'!$I$2/2))/(1+oDR)^(((cycle + 0.5)/('Life tables'!$I$2/2)))</f>
        <v>4.0989621585470006</v>
      </c>
      <c r="Y1212" s="31">
        <f>((uNES*L1212+ uOCEX*G1212+uEREX*H1212+uHOEX*I1212+uNES*S1212+ uOCEX*N1212+uEREX*O1212+uHOEX*P1212)/('Life tables'!$I$2/2))/(1+oDR)^(((cycle + 0.5)/('Life tables'!$I$2/2)))</f>
        <v>2.7013947745259217</v>
      </c>
      <c r="Z1212" s="100">
        <f t="shared" si="329"/>
        <v>51309.928902698099</v>
      </c>
      <c r="AA1212" s="107">
        <f>((L1212+G1212+H1212+I1212+N1212+O1212+P1212+S1212)/('Life tables'!$I$2/2))</f>
        <v>8.1639594716187815</v>
      </c>
      <c r="AB1212" s="31">
        <f>((uNES*L1212+ uOCEX*G1212+uEREX*H1212+uHOEX*I1212+uNES*S1212+ uOCEX*N1212+uEREX*O1212+uHOEX*P1212)/('Life tables'!$I$2/2))</f>
        <v>5.3804052350388396</v>
      </c>
    </row>
    <row r="1213" spans="1:28" x14ac:dyDescent="0.25">
      <c r="A1213" s="4">
        <v>1207</v>
      </c>
      <c r="C1213" s="105">
        <f>IF(male=0,VLOOKUP((($A$5:$A$1570/'Life tables'!$I$2)*2)+age,lifetable,13,1),IF(male=1,VLOOKUP((($A$5:$A$1570/'Life tables'!$I$2)*2)+age,lifetable,10,1),"error"))</f>
        <v>2.9066211973534095E-3</v>
      </c>
      <c r="F1213" s="96">
        <f t="shared" si="330"/>
        <v>32.696852481437247</v>
      </c>
      <c r="G1213" s="96">
        <f t="shared" si="342"/>
        <v>3.2844672625024005</v>
      </c>
      <c r="H1213" s="96">
        <f t="shared" si="331"/>
        <v>0.18757866776441789</v>
      </c>
      <c r="I1213" s="96">
        <f t="shared" si="332"/>
        <v>7.5160998167933729E-2</v>
      </c>
      <c r="J1213" s="96">
        <f t="shared" si="343"/>
        <v>0.10534775135887026</v>
      </c>
      <c r="K1213" s="96">
        <f t="shared" si="333"/>
        <v>7.8539047322171804E-2</v>
      </c>
      <c r="L1213" s="96">
        <f t="shared" si="334"/>
        <v>28.965758754321453</v>
      </c>
      <c r="M1213" s="96">
        <f t="shared" si="335"/>
        <v>180.14940868489822</v>
      </c>
      <c r="N1213" s="96">
        <f t="shared" si="344"/>
        <v>17.348778373016486</v>
      </c>
      <c r="O1213" s="96">
        <f t="shared" si="336"/>
        <v>0.41411354147335949</v>
      </c>
      <c r="P1213" s="96">
        <f t="shared" si="337"/>
        <v>0.41411354147335949</v>
      </c>
      <c r="Q1213" s="96">
        <f t="shared" si="345"/>
        <v>0.57645975933691873</v>
      </c>
      <c r="R1213" s="96">
        <f t="shared" si="328"/>
        <v>3.2461996233459856E-2</v>
      </c>
      <c r="S1213" s="96">
        <f t="shared" si="338"/>
        <v>161.36348147336463</v>
      </c>
      <c r="T1213" s="96">
        <f t="shared" si="339"/>
        <v>363.74003057771728</v>
      </c>
      <c r="U1213" s="96">
        <f t="shared" si="340"/>
        <v>424.2065168101999</v>
      </c>
      <c r="V1213" s="32">
        <f t="shared" si="341"/>
        <v>1000.0000000000013</v>
      </c>
      <c r="W1213" s="100">
        <f>IF(A1213=1,((cPH1_+cPHr+(cNES*L1213+(cNES+cOSEX)*G1213+(cNES+cEREX)*H1213+(cNES+cHOEX)*I1213+(cNES+cNES)*S1213+(cNES+cOSEX)*N1213+(cNES+cEREX)*O1213+(cNES+cHOEX)*P1213)))/(1+cDR)^(A$6:A$65537 + 0.5),(cPHr+(cNES*L1213+(cNES+cOSEX)*G1213+(cNES+cEREX)*H1213+(cNES+cHOEX)*I1213+(cNES+cNES)*S1213+(cNES+cOSEX)*N1213+(cNES+cEREX)*O1213+(cNES+cHOEX)*P1213))/(1+cDR)^(((cycle + 0.5)/('Life tables'!$I$2/2))))</f>
        <v>3439.8513358165546</v>
      </c>
      <c r="X1213" s="107">
        <f>((L1213+G1213+H1213+I1213+N1213+O1213+P1213+S1213)/('Life tables'!$I$2/2))/(1+oDR)^(((cycle + 0.5)/('Life tables'!$I$2/2)))</f>
        <v>4.0813629594526937</v>
      </c>
      <c r="Y1213" s="31">
        <f>((uNES*L1213+ uOCEX*G1213+uEREX*H1213+uHOEX*I1213+uNES*S1213+ uOCEX*N1213+uEREX*O1213+uHOEX*P1213)/('Life tables'!$I$2/2))/(1+oDR)^(((cycle + 0.5)/('Life tables'!$I$2/2)))</f>
        <v>2.6897961368582664</v>
      </c>
      <c r="Z1213" s="100">
        <f t="shared" si="329"/>
        <v>51118.9109869885</v>
      </c>
      <c r="AA1213" s="107">
        <f>((L1213+G1213+H1213+I1213+N1213+O1213+P1213+S1213)/('Life tables'!$I$2/2))</f>
        <v>8.1335504013809761</v>
      </c>
      <c r="AB1213" s="31">
        <f>((uNES*L1213+ uOCEX*G1213+uEREX*H1213+uHOEX*I1213+uNES*S1213+ uOCEX*N1213+uEREX*O1213+uHOEX*P1213)/('Life tables'!$I$2/2))</f>
        <v>5.3603643356214299</v>
      </c>
    </row>
    <row r="1214" spans="1:28" x14ac:dyDescent="0.25">
      <c r="A1214" s="4">
        <v>1208</v>
      </c>
      <c r="C1214" s="105">
        <f>IF(male=0,VLOOKUP((($A$5:$A$1570/'Life tables'!$I$2)*2)+age,lifetable,13,1),IF(male=1,VLOOKUP((($A$5:$A$1570/'Life tables'!$I$2)*2)+age,lifetable,10,1),"error"))</f>
        <v>2.9066211973534095E-3</v>
      </c>
      <c r="F1214" s="96">
        <f t="shared" si="330"/>
        <v>32.57498677717777</v>
      </c>
      <c r="G1214" s="96">
        <f t="shared" si="342"/>
        <v>3.2722255974586689</v>
      </c>
      <c r="H1214" s="96">
        <f t="shared" si="331"/>
        <v>0.18687953605245439</v>
      </c>
      <c r="I1214" s="96">
        <f t="shared" si="332"/>
        <v>7.488086270291365E-2</v>
      </c>
      <c r="J1214" s="96">
        <f t="shared" si="343"/>
        <v>0.10495510567779776</v>
      </c>
      <c r="K1214" s="96">
        <f t="shared" si="333"/>
        <v>7.8246321399417659E-2</v>
      </c>
      <c r="L1214" s="96">
        <f t="shared" si="334"/>
        <v>28.857799353886517</v>
      </c>
      <c r="M1214" s="96">
        <f t="shared" si="335"/>
        <v>179.4784658349063</v>
      </c>
      <c r="N1214" s="96">
        <f t="shared" si="344"/>
        <v>17.284165122879045</v>
      </c>
      <c r="O1214" s="96">
        <f t="shared" si="336"/>
        <v>0.41257122989007605</v>
      </c>
      <c r="P1214" s="96">
        <f t="shared" si="337"/>
        <v>0.41257122989007605</v>
      </c>
      <c r="Q1214" s="96">
        <f t="shared" si="345"/>
        <v>0.57431281055335837</v>
      </c>
      <c r="R1214" s="96">
        <f t="shared" si="328"/>
        <v>3.234109578516918E-2</v>
      </c>
      <c r="S1214" s="96">
        <f t="shared" si="338"/>
        <v>160.76250434590858</v>
      </c>
      <c r="T1214" s="96">
        <f t="shared" si="339"/>
        <v>364.41929849394842</v>
      </c>
      <c r="U1214" s="96">
        <f t="shared" si="340"/>
        <v>424.3171042273845</v>
      </c>
      <c r="V1214" s="32">
        <f t="shared" si="341"/>
        <v>1000.0000000000014</v>
      </c>
      <c r="W1214" s="100">
        <f>IF(A1214=1,((cPH1_+cPHr+(cNES*L1214+(cNES+cOSEX)*G1214+(cNES+cEREX)*H1214+(cNES+cHOEX)*I1214+(cNES+cNES)*S1214+(cNES+cOSEX)*N1214+(cNES+cEREX)*O1214+(cNES+cHOEX)*P1214)))/(1+cDR)^(A$6:A$65537 + 0.5),(cPHr+(cNES*L1214+(cNES+cOSEX)*G1214+(cNES+cEREX)*H1214+(cNES+cHOEX)*I1214+(cNES+cNES)*S1214+(cNES+cOSEX)*N1214+(cNES+cEREX)*O1214+(cNES+cHOEX)*P1214))/(1+cDR)^(((cycle + 0.5)/('Life tables'!$I$2/2))))</f>
        <v>3419.3945803205288</v>
      </c>
      <c r="X1214" s="107">
        <f>((L1214+G1214+H1214+I1214+N1214+O1214+P1214+S1214)/('Life tables'!$I$2/2))/(1+oDR)^(((cycle + 0.5)/('Life tables'!$I$2/2)))</f>
        <v>4.0638393271380986</v>
      </c>
      <c r="Y1214" s="31">
        <f>((uNES*L1214+ uOCEX*G1214+uEREX*H1214+uHOEX*I1214+uNES*S1214+ uOCEX*N1214+uEREX*O1214+uHOEX*P1214)/('Life tables'!$I$2/2))/(1+oDR)^(((cycle + 0.5)/('Life tables'!$I$2/2)))</f>
        <v>2.6782473008924819</v>
      </c>
      <c r="Z1214" s="100">
        <f t="shared" si="329"/>
        <v>50928.604223540657</v>
      </c>
      <c r="AA1214" s="107">
        <f>((L1214+G1214+H1214+I1214+N1214+O1214+P1214+S1214)/('Life tables'!$I$2/2))</f>
        <v>8.1032546052739054</v>
      </c>
      <c r="AB1214" s="31">
        <f>((uNES*L1214+ uOCEX*G1214+uEREX*H1214+uHOEX*I1214+uNES*S1214+ uOCEX*N1214+uEREX*O1214+uHOEX*P1214)/('Life tables'!$I$2/2))</f>
        <v>5.340398088598425</v>
      </c>
    </row>
    <row r="1215" spans="1:28" x14ac:dyDescent="0.25">
      <c r="A1215" s="4">
        <v>1209</v>
      </c>
      <c r="C1215" s="105">
        <f>IF(male=0,VLOOKUP((($A$5:$A$1570/'Life tables'!$I$2)*2)+age,lifetable,13,1),IF(male=1,VLOOKUP((($A$5:$A$1570/'Life tables'!$I$2)*2)+age,lifetable,10,1),"error"))</f>
        <v>2.9066211973534095E-3</v>
      </c>
      <c r="F1215" s="96">
        <f t="shared" si="330"/>
        <v>32.453578824748881</v>
      </c>
      <c r="G1215" s="96">
        <f t="shared" si="342"/>
        <v>3.2600299145443419</v>
      </c>
      <c r="H1215" s="96">
        <f t="shared" si="331"/>
        <v>0.18618303041829448</v>
      </c>
      <c r="I1215" s="96">
        <f t="shared" si="332"/>
        <v>7.46017794824336E-2</v>
      </c>
      <c r="J1215" s="96">
        <f t="shared" si="343"/>
        <v>0.1045639348520209</v>
      </c>
      <c r="K1215" s="96">
        <f t="shared" si="333"/>
        <v>7.7954695013467704E-2</v>
      </c>
      <c r="L1215" s="96">
        <f t="shared" si="334"/>
        <v>28.750245470438323</v>
      </c>
      <c r="M1215" s="96">
        <f t="shared" si="335"/>
        <v>178.81001845391941</v>
      </c>
      <c r="N1215" s="96">
        <f t="shared" si="344"/>
        <v>17.219792191813536</v>
      </c>
      <c r="O1215" s="96">
        <f t="shared" si="336"/>
        <v>0.41103465469812939</v>
      </c>
      <c r="P1215" s="96">
        <f t="shared" si="337"/>
        <v>0.41103465469812939</v>
      </c>
      <c r="Q1215" s="96">
        <f t="shared" si="345"/>
        <v>0.57217384701644736</v>
      </c>
      <c r="R1215" s="96">
        <f t="shared" si="328"/>
        <v>3.2220645007549273E-2</v>
      </c>
      <c r="S1215" s="96">
        <f t="shared" si="338"/>
        <v>160.16376246068563</v>
      </c>
      <c r="T1215" s="96">
        <f t="shared" si="339"/>
        <v>365.09603627581691</v>
      </c>
      <c r="U1215" s="96">
        <f t="shared" si="340"/>
        <v>424.42727956740555</v>
      </c>
      <c r="V1215" s="32">
        <f t="shared" si="341"/>
        <v>1000.0000000000013</v>
      </c>
      <c r="W1215" s="100">
        <f>IF(A1215=1,((cPH1_+cPHr+(cNES*L1215+(cNES+cOSEX)*G1215+(cNES+cEREX)*H1215+(cNES+cHOEX)*I1215+(cNES+cNES)*S1215+(cNES+cOSEX)*N1215+(cNES+cEREX)*O1215+(cNES+cHOEX)*P1215)))/(1+cDR)^(A$6:A$65537 + 0.5),(cPHr+(cNES*L1215+(cNES+cOSEX)*G1215+(cNES+cEREX)*H1215+(cNES+cHOEX)*I1215+(cNES+cNES)*S1215+(cNES+cOSEX)*N1215+(cNES+cEREX)*O1215+(cNES+cHOEX)*P1215))/(1+cDR)^(((cycle + 0.5)/('Life tables'!$I$2/2))))</f>
        <v>3399.0594837084273</v>
      </c>
      <c r="X1215" s="107">
        <f>((L1215+G1215+H1215+I1215+N1215+O1215+P1215+S1215)/('Life tables'!$I$2/2))/(1+oDR)^(((cycle + 0.5)/('Life tables'!$I$2/2)))</f>
        <v>4.0463909369715658</v>
      </c>
      <c r="Y1215" s="31">
        <f>((uNES*L1215+ uOCEX*G1215+uEREX*H1215+uHOEX*I1215+uNES*S1215+ uOCEX*N1215+uEREX*O1215+uHOEX*P1215)/('Life tables'!$I$2/2))/(1+oDR)^(((cycle + 0.5)/('Life tables'!$I$2/2)))</f>
        <v>2.6667480526872365</v>
      </c>
      <c r="Z1215" s="100">
        <f t="shared" si="329"/>
        <v>50739.005980668269</v>
      </c>
      <c r="AA1215" s="107">
        <f>((L1215+G1215+H1215+I1215+N1215+O1215+P1215+S1215)/('Life tables'!$I$2/2))</f>
        <v>8.0730716610230289</v>
      </c>
      <c r="AB1215" s="31">
        <f>((uNES*L1215+ uOCEX*G1215+uEREX*H1215+uHOEX*I1215+uNES*S1215+ uOCEX*N1215+uEREX*O1215+uHOEX*P1215)/('Life tables'!$I$2/2))</f>
        <v>5.3205062156822844</v>
      </c>
    </row>
    <row r="1216" spans="1:28" x14ac:dyDescent="0.25">
      <c r="A1216" s="4">
        <v>1210</v>
      </c>
      <c r="C1216" s="105">
        <f>IF(male=0,VLOOKUP((($A$5:$A$1570/'Life tables'!$I$2)*2)+age,lifetable,13,1),IF(male=1,VLOOKUP((($A$5:$A$1570/'Life tables'!$I$2)*2)+age,lifetable,10,1),"error"))</f>
        <v>2.9066211973534095E-3</v>
      </c>
      <c r="F1216" s="96">
        <f t="shared" si="330"/>
        <v>32.332626729256233</v>
      </c>
      <c r="G1216" s="96">
        <f t="shared" si="342"/>
        <v>3.2478800234133165</v>
      </c>
      <c r="H1216" s="96">
        <f t="shared" si="331"/>
        <v>0.18548913999111327</v>
      </c>
      <c r="I1216" s="96">
        <f t="shared" si="332"/>
        <v>7.4323744150656901E-2</v>
      </c>
      <c r="J1216" s="96">
        <f t="shared" si="343"/>
        <v>0.10417423277627744</v>
      </c>
      <c r="K1216" s="96">
        <f t="shared" si="333"/>
        <v>7.766416361271572E-2</v>
      </c>
      <c r="L1216" s="96">
        <f t="shared" si="334"/>
        <v>28.643095425312154</v>
      </c>
      <c r="M1216" s="96">
        <f t="shared" si="335"/>
        <v>178.1440574275226</v>
      </c>
      <c r="N1216" s="96">
        <f t="shared" si="344"/>
        <v>17.155658702082057</v>
      </c>
      <c r="O1216" s="96">
        <f t="shared" si="336"/>
        <v>0.40950379494600664</v>
      </c>
      <c r="P1216" s="96">
        <f t="shared" si="337"/>
        <v>0.40950379494600664</v>
      </c>
      <c r="Q1216" s="96">
        <f t="shared" si="345"/>
        <v>0.57004283956098589</v>
      </c>
      <c r="R1216" s="96">
        <f t="shared" si="328"/>
        <v>3.2100642258229464E-2</v>
      </c>
      <c r="S1216" s="96">
        <f t="shared" si="338"/>
        <v>159.56724765372931</v>
      </c>
      <c r="T1216" s="96">
        <f t="shared" si="339"/>
        <v>365.7702533481542</v>
      </c>
      <c r="U1216" s="96">
        <f t="shared" si="340"/>
        <v>424.5370443732765</v>
      </c>
      <c r="V1216" s="32">
        <f t="shared" si="341"/>
        <v>1000.0000000000014</v>
      </c>
      <c r="W1216" s="100">
        <f>IF(A1216=1,((cPH1_+cPHr+(cNES*L1216+(cNES+cOSEX)*G1216+(cNES+cEREX)*H1216+(cNES+cHOEX)*I1216+(cNES+cNES)*S1216+(cNES+cOSEX)*N1216+(cNES+cEREX)*O1216+(cNES+cHOEX)*P1216)))/(1+cDR)^(A$6:A$65537 + 0.5),(cPHr+(cNES*L1216+(cNES+cOSEX)*G1216+(cNES+cEREX)*H1216+(cNES+cHOEX)*I1216+(cNES+cNES)*S1216+(cNES+cOSEX)*N1216+(cNES+cEREX)*O1216+(cNES+cHOEX)*P1216))/(1+cDR)^(((cycle + 0.5)/('Life tables'!$I$2/2))))</f>
        <v>3378.84532346385</v>
      </c>
      <c r="X1216" s="107">
        <f>((L1216+G1216+H1216+I1216+N1216+O1216+P1216+S1216)/('Life tables'!$I$2/2))/(1+oDR)^(((cycle + 0.5)/('Life tables'!$I$2/2)))</f>
        <v>4.0290174657243671</v>
      </c>
      <c r="Y1216" s="31">
        <f>((uNES*L1216+ uOCEX*G1216+uEREX*H1216+uHOEX*I1216+uNES*S1216+ uOCEX*N1216+uEREX*O1216+uHOEX*P1216)/('Life tables'!$I$2/2))/(1+oDR)^(((cycle + 0.5)/('Life tables'!$I$2/2)))</f>
        <v>2.6552981792255297</v>
      </c>
      <c r="Z1216" s="100">
        <f t="shared" si="329"/>
        <v>50550.113635634749</v>
      </c>
      <c r="AA1216" s="107">
        <f>((L1216+G1216+H1216+I1216+N1216+O1216+P1216+S1216)/('Life tables'!$I$2/2))</f>
        <v>8.0430011479442314</v>
      </c>
      <c r="AB1216" s="31">
        <f>((uNES*L1216+ uOCEX*G1216+uEREX*H1216+uHOEX*I1216+uNES*S1216+ uOCEX*N1216+uEREX*O1216+uHOEX*P1216)/('Life tables'!$I$2/2))</f>
        <v>5.3006884396331397</v>
      </c>
    </row>
    <row r="1217" spans="1:28" x14ac:dyDescent="0.25">
      <c r="A1217" s="4">
        <v>1211</v>
      </c>
      <c r="C1217" s="105">
        <f>IF(male=0,VLOOKUP((($A$5:$A$1570/'Life tables'!$I$2)*2)+age,lifetable,13,1),IF(male=1,VLOOKUP((($A$5:$A$1570/'Life tables'!$I$2)*2)+age,lifetable,10,1),"error"))</f>
        <v>2.9066211973534095E-3</v>
      </c>
      <c r="F1217" s="96">
        <f t="shared" si="330"/>
        <v>32.212128612278057</v>
      </c>
      <c r="G1217" s="96">
        <f t="shared" si="342"/>
        <v>3.2357757353741943</v>
      </c>
      <c r="H1217" s="96">
        <f t="shared" si="331"/>
        <v>0.18479785399458748</v>
      </c>
      <c r="I1217" s="96">
        <f t="shared" si="332"/>
        <v>7.4046752389612683E-2</v>
      </c>
      <c r="J1217" s="96">
        <f t="shared" si="343"/>
        <v>0.10378599339837903</v>
      </c>
      <c r="K1217" s="96">
        <f t="shared" si="333"/>
        <v>7.7374722685123243E-2</v>
      </c>
      <c r="L1217" s="96">
        <f t="shared" si="334"/>
        <v>28.536347554436162</v>
      </c>
      <c r="M1217" s="96">
        <f t="shared" si="335"/>
        <v>177.48057366629257</v>
      </c>
      <c r="N1217" s="96">
        <f t="shared" si="344"/>
        <v>17.091763778353453</v>
      </c>
      <c r="O1217" s="96">
        <f t="shared" si="336"/>
        <v>0.40797862973964388</v>
      </c>
      <c r="P1217" s="96">
        <f t="shared" si="337"/>
        <v>0.40797862973964388</v>
      </c>
      <c r="Q1217" s="96">
        <f t="shared" si="345"/>
        <v>0.56791975910174552</v>
      </c>
      <c r="R1217" s="96">
        <f t="shared" si="328"/>
        <v>3.1981085899342475E-2</v>
      </c>
      <c r="S1217" s="96">
        <f t="shared" si="338"/>
        <v>158.97295178345874</v>
      </c>
      <c r="T1217" s="96">
        <f t="shared" si="339"/>
        <v>366.44195910065434</v>
      </c>
      <c r="U1217" s="96">
        <f t="shared" si="340"/>
        <v>424.64640018186094</v>
      </c>
      <c r="V1217" s="32">
        <f t="shared" si="341"/>
        <v>1000.0000000000013</v>
      </c>
      <c r="W1217" s="100">
        <f>IF(A1217=1,((cPH1_+cPHr+(cNES*L1217+(cNES+cOSEX)*G1217+(cNES+cEREX)*H1217+(cNES+cHOEX)*I1217+(cNES+cNES)*S1217+(cNES+cOSEX)*N1217+(cNES+cEREX)*O1217+(cNES+cHOEX)*P1217)))/(1+cDR)^(A$6:A$65537 + 0.5),(cPHr+(cNES*L1217+(cNES+cOSEX)*G1217+(cNES+cEREX)*H1217+(cNES+cHOEX)*I1217+(cNES+cNES)*S1217+(cNES+cOSEX)*N1217+(cNES+cEREX)*O1217+(cNES+cHOEX)*P1217))/(1+cDR)^(((cycle + 0.5)/('Life tables'!$I$2/2))))</f>
        <v>3358.7513813068385</v>
      </c>
      <c r="X1217" s="107">
        <f>((L1217+G1217+H1217+I1217+N1217+O1217+P1217+S1217)/('Life tables'!$I$2/2))/(1+oDR)^(((cycle + 0.5)/('Life tables'!$I$2/2)))</f>
        <v>4.0117185915642128</v>
      </c>
      <c r="Y1217" s="31">
        <f>((uNES*L1217+ uOCEX*G1217+uEREX*H1217+uHOEX*I1217+uNES*S1217+ uOCEX*N1217+uEREX*O1217+uHOEX*P1217)/('Life tables'!$I$2/2))/(1+oDR)^(((cycle + 0.5)/('Life tables'!$I$2/2)))</f>
        <v>2.6438974684104308</v>
      </c>
      <c r="Z1217" s="100">
        <f t="shared" si="329"/>
        <v>50361.924574662247</v>
      </c>
      <c r="AA1217" s="107">
        <f>((L1217+G1217+H1217+I1217+N1217+O1217+P1217+S1217)/('Life tables'!$I$2/2))</f>
        <v>8.0130426469370146</v>
      </c>
      <c r="AB1217" s="31">
        <f>((uNES*L1217+ uOCEX*G1217+uEREX*H1217+uHOEX*I1217+uNES*S1217+ uOCEX*N1217+uEREX*O1217+uHOEX*P1217)/('Life tables'!$I$2/2))</f>
        <v>5.2809444842543325</v>
      </c>
    </row>
    <row r="1218" spans="1:28" x14ac:dyDescent="0.25">
      <c r="A1218" s="4">
        <v>1212</v>
      </c>
      <c r="C1218" s="105">
        <f>IF(male=0,VLOOKUP((($A$5:$A$1570/'Life tables'!$I$2)*2)+age,lifetable,13,1),IF(male=1,VLOOKUP((($A$5:$A$1570/'Life tables'!$I$2)*2)+age,lifetable,10,1),"error"))</f>
        <v>2.9066211973534095E-3</v>
      </c>
      <c r="F1218" s="96">
        <f t="shared" si="330"/>
        <v>32.092082611337041</v>
      </c>
      <c r="G1218" s="96">
        <f t="shared" si="342"/>
        <v>3.2237168633372315</v>
      </c>
      <c r="H1218" s="96">
        <f t="shared" si="331"/>
        <v>0.1841091617438656</v>
      </c>
      <c r="I1218" s="96">
        <f t="shared" si="332"/>
        <v>7.3770799917982022E-2</v>
      </c>
      <c r="J1218" s="96">
        <f t="shared" si="343"/>
        <v>0.10339921071750965</v>
      </c>
      <c r="K1218" s="96">
        <f t="shared" si="333"/>
        <v>7.7086367756950977E-2</v>
      </c>
      <c r="L1218" s="96">
        <f t="shared" si="334"/>
        <v>28.4300002078635</v>
      </c>
      <c r="M1218" s="96">
        <f t="shared" si="335"/>
        <v>176.81955810614897</v>
      </c>
      <c r="N1218" s="96">
        <f t="shared" si="344"/>
        <v>17.028106547737142</v>
      </c>
      <c r="O1218" s="96">
        <f t="shared" si="336"/>
        <v>0.40645913824323354</v>
      </c>
      <c r="P1218" s="96">
        <f t="shared" si="337"/>
        <v>0.40645913824323354</v>
      </c>
      <c r="Q1218" s="96">
        <f t="shared" si="345"/>
        <v>0.56580457663459216</v>
      </c>
      <c r="R1218" s="96">
        <f t="shared" si="328"/>
        <v>3.1861974297587671E-2</v>
      </c>
      <c r="S1218" s="96">
        <f t="shared" si="338"/>
        <v>158.3808667309932</v>
      </c>
      <c r="T1218" s="96">
        <f t="shared" si="339"/>
        <v>367.11116288800645</v>
      </c>
      <c r="U1218" s="96">
        <f t="shared" si="340"/>
        <v>424.75534852391547</v>
      </c>
      <c r="V1218" s="32">
        <f t="shared" si="341"/>
        <v>1000.0000000000014</v>
      </c>
      <c r="W1218" s="100">
        <f>IF(A1218=1,((cPH1_+cPHr+(cNES*L1218+(cNES+cOSEX)*G1218+(cNES+cEREX)*H1218+(cNES+cHOEX)*I1218+(cNES+cNES)*S1218+(cNES+cOSEX)*N1218+(cNES+cEREX)*O1218+(cNES+cHOEX)*P1218)))/(1+cDR)^(A$6:A$65537 + 0.5),(cPHr+(cNES*L1218+(cNES+cOSEX)*G1218+(cNES+cEREX)*H1218+(cNES+cHOEX)*I1218+(cNES+cNES)*S1218+(cNES+cOSEX)*N1218+(cNES+cEREX)*O1218+(cNES+cHOEX)*P1218))/(1+cDR)^(((cycle + 0.5)/('Life tables'!$I$2/2))))</f>
        <v>3338.7769431718452</v>
      </c>
      <c r="X1218" s="107">
        <f>((L1218+G1218+H1218+I1218+N1218+O1218+P1218+S1218)/('Life tables'!$I$2/2))/(1+oDR)^(((cycle + 0.5)/('Life tables'!$I$2/2)))</f>
        <v>3.9944939940488196</v>
      </c>
      <c r="Y1218" s="31">
        <f>((uNES*L1218+ uOCEX*G1218+uEREX*H1218+uHOEX*I1218+uNES*S1218+ uOCEX*N1218+uEREX*O1218+uHOEX*P1218)/('Life tables'!$I$2/2))/(1+oDR)^(((cycle + 0.5)/('Life tables'!$I$2/2)))</f>
        <v>2.6325457090608548</v>
      </c>
      <c r="Z1218" s="100">
        <f t="shared" si="329"/>
        <v>50174.436192938359</v>
      </c>
      <c r="AA1218" s="107">
        <f>((L1218+G1218+H1218+I1218+N1218+O1218+P1218+S1218)/('Life tables'!$I$2/2))</f>
        <v>7.9831957404777789</v>
      </c>
      <c r="AB1218" s="31">
        <f>((uNES*L1218+ uOCEX*G1218+uEREX*H1218+uHOEX*I1218+uNES*S1218+ uOCEX*N1218+uEREX*O1218+uHOEX*P1218)/('Life tables'!$I$2/2))</f>
        <v>5.2612740743880106</v>
      </c>
    </row>
    <row r="1219" spans="1:28" x14ac:dyDescent="0.25">
      <c r="A1219" s="4">
        <v>1213</v>
      </c>
      <c r="C1219" s="105">
        <f>IF(male=0,VLOOKUP((($A$5:$A$1570/'Life tables'!$I$2)*2)+age,lifetable,13,1),IF(male=1,VLOOKUP((($A$5:$A$1570/'Life tables'!$I$2)*2)+age,lifetable,10,1),"error"))</f>
        <v>2.9066211973534095E-3</v>
      </c>
      <c r="F1219" s="96">
        <f t="shared" si="330"/>
        <v>31.97248687939722</v>
      </c>
      <c r="G1219" s="96">
        <f t="shared" si="342"/>
        <v>3.2117032217637997</v>
      </c>
      <c r="H1219" s="96">
        <f t="shared" si="331"/>
        <v>0.18342305264268169</v>
      </c>
      <c r="I1219" s="96">
        <f t="shared" si="332"/>
        <v>7.3495882489941364E-2</v>
      </c>
      <c r="J1219" s="96">
        <f t="shared" si="343"/>
        <v>0.10301387878260457</v>
      </c>
      <c r="K1219" s="96">
        <f t="shared" si="333"/>
        <v>7.6799094391550318E-2</v>
      </c>
      <c r="L1219" s="96">
        <f t="shared" si="334"/>
        <v>28.324051749326642</v>
      </c>
      <c r="M1219" s="96">
        <f t="shared" si="335"/>
        <v>176.16100170868216</v>
      </c>
      <c r="N1219" s="96">
        <f t="shared" si="344"/>
        <v>16.964686139814692</v>
      </c>
      <c r="O1219" s="96">
        <f t="shared" si="336"/>
        <v>0.40494529967997778</v>
      </c>
      <c r="P1219" s="96">
        <f t="shared" si="337"/>
        <v>0.40494529967997778</v>
      </c>
      <c r="Q1219" s="96">
        <f t="shared" si="345"/>
        <v>0.56369726323753544</v>
      </c>
      <c r="R1219" s="96">
        <f t="shared" si="328"/>
        <v>3.1743305824290143E-2</v>
      </c>
      <c r="S1219" s="96">
        <f t="shared" si="338"/>
        <v>157.79098440044569</v>
      </c>
      <c r="T1219" s="96">
        <f t="shared" si="339"/>
        <v>367.77787403002657</v>
      </c>
      <c r="U1219" s="96">
        <f t="shared" si="340"/>
        <v>424.86389092413134</v>
      </c>
      <c r="V1219" s="32">
        <f t="shared" si="341"/>
        <v>1000.0000000000014</v>
      </c>
      <c r="W1219" s="100">
        <f>IF(A1219=1,((cPH1_+cPHr+(cNES*L1219+(cNES+cOSEX)*G1219+(cNES+cEREX)*H1219+(cNES+cHOEX)*I1219+(cNES+cNES)*S1219+(cNES+cOSEX)*N1219+(cNES+cEREX)*O1219+(cNES+cHOEX)*P1219)))/(1+cDR)^(A$6:A$65537 + 0.5),(cPHr+(cNES*L1219+(cNES+cOSEX)*G1219+(cNES+cEREX)*H1219+(cNES+cHOEX)*I1219+(cNES+cNES)*S1219+(cNES+cOSEX)*N1219+(cNES+cEREX)*O1219+(cNES+cHOEX)*P1219))/(1+cDR)^(((cycle + 0.5)/('Life tables'!$I$2/2))))</f>
        <v>3318.9212991857084</v>
      </c>
      <c r="X1219" s="107">
        <f>((L1219+G1219+H1219+I1219+N1219+O1219+P1219+S1219)/('Life tables'!$I$2/2))/(1+oDR)^(((cycle + 0.5)/('Life tables'!$I$2/2)))</f>
        <v>3.9773433541195335</v>
      </c>
      <c r="Y1219" s="31">
        <f>((uNES*L1219+ uOCEX*G1219+uEREX*H1219+uHOEX*I1219+uNES*S1219+ uOCEX*N1219+uEREX*O1219+uHOEX*P1219)/('Life tables'!$I$2/2))/(1+oDR)^(((cycle + 0.5)/('Life tables'!$I$2/2)))</f>
        <v>2.6212426909073727</v>
      </c>
      <c r="Z1219" s="100">
        <f t="shared" si="329"/>
        <v>49987.645894621033</v>
      </c>
      <c r="AA1219" s="107">
        <f>((L1219+G1219+H1219+I1219+N1219+O1219+P1219+S1219)/('Life tables'!$I$2/2))</f>
        <v>7.9534600126131618</v>
      </c>
      <c r="AB1219" s="31">
        <f>((uNES*L1219+ uOCEX*G1219+uEREX*H1219+uHOEX*I1219+uNES*S1219+ uOCEX*N1219+uEREX*O1219+uHOEX*P1219)/('Life tables'!$I$2/2))</f>
        <v>5.2416769359107622</v>
      </c>
    </row>
    <row r="1220" spans="1:28" x14ac:dyDescent="0.25">
      <c r="A1220" s="4">
        <v>1214</v>
      </c>
      <c r="C1220" s="105">
        <f>IF(male=0,VLOOKUP((($A$5:$A$1570/'Life tables'!$I$2)*2)+age,lifetable,13,1),IF(male=1,VLOOKUP((($A$5:$A$1570/'Life tables'!$I$2)*2)+age,lifetable,10,1),"error"))</f>
        <v>2.9066211973534095E-3</v>
      </c>
      <c r="F1220" s="96">
        <f t="shared" si="330"/>
        <v>31.853339584384848</v>
      </c>
      <c r="G1220" s="96">
        <f t="shared" si="342"/>
        <v>3.1997346266182571</v>
      </c>
      <c r="H1220" s="96">
        <f t="shared" si="331"/>
        <v>0.18273951618060655</v>
      </c>
      <c r="I1220" s="96">
        <f t="shared" si="332"/>
        <v>7.3221995894061129E-2</v>
      </c>
      <c r="J1220" s="96">
        <f t="shared" si="343"/>
        <v>0.10262999169080662</v>
      </c>
      <c r="K1220" s="96">
        <f t="shared" si="333"/>
        <v>7.6512898188212455E-2</v>
      </c>
      <c r="L1220" s="96">
        <f t="shared" si="334"/>
        <v>28.218500555812906</v>
      </c>
      <c r="M1220" s="96">
        <f t="shared" si="335"/>
        <v>175.50489546145857</v>
      </c>
      <c r="N1220" s="96">
        <f t="shared" si="344"/>
        <v>16.901501686669231</v>
      </c>
      <c r="O1220" s="96">
        <f t="shared" si="336"/>
        <v>0.40343709333279071</v>
      </c>
      <c r="P1220" s="96">
        <f t="shared" si="337"/>
        <v>0.40343709333279071</v>
      </c>
      <c r="Q1220" s="96">
        <f t="shared" si="345"/>
        <v>0.56159779007170629</v>
      </c>
      <c r="R1220" s="96">
        <f t="shared" si="328"/>
        <v>3.1625078855455763E-2</v>
      </c>
      <c r="S1220" s="96">
        <f t="shared" si="338"/>
        <v>157.2032967191966</v>
      </c>
      <c r="T1220" s="96">
        <f t="shared" si="339"/>
        <v>368.44210181178909</v>
      </c>
      <c r="U1220" s="96">
        <f t="shared" si="340"/>
        <v>424.97202890117501</v>
      </c>
      <c r="V1220" s="32">
        <f t="shared" si="341"/>
        <v>1000.0000000000014</v>
      </c>
      <c r="W1220" s="100">
        <f>IF(A1220=1,((cPH1_+cPHr+(cNES*L1220+(cNES+cOSEX)*G1220+(cNES+cEREX)*H1220+(cNES+cHOEX)*I1220+(cNES+cNES)*S1220+(cNES+cOSEX)*N1220+(cNES+cEREX)*O1220+(cNES+cHOEX)*P1220)))/(1+cDR)^(A$6:A$65537 + 0.5),(cPHr+(cNES*L1220+(cNES+cOSEX)*G1220+(cNES+cEREX)*H1220+(cNES+cHOEX)*I1220+(cNES+cNES)*S1220+(cNES+cOSEX)*N1220+(cNES+cEREX)*O1220+(cNES+cHOEX)*P1220))/(1+cDR)^(((cycle + 0.5)/('Life tables'!$I$2/2))))</f>
        <v>3299.183743645563</v>
      </c>
      <c r="X1220" s="107">
        <f>((L1220+G1220+H1220+I1220+N1220+O1220+P1220+S1220)/('Life tables'!$I$2/2))/(1+oDR)^(((cycle + 0.5)/('Life tables'!$I$2/2)))</f>
        <v>3.9602663540950007</v>
      </c>
      <c r="Y1220" s="31">
        <f>((uNES*L1220+ uOCEX*G1220+uEREX*H1220+uHOEX*I1220+uNES*S1220+ uOCEX*N1220+uEREX*O1220+uHOEX*P1220)/('Life tables'!$I$2/2))/(1+oDR)^(((cycle + 0.5)/('Life tables'!$I$2/2)))</f>
        <v>2.6099882045880469</v>
      </c>
      <c r="Z1220" s="100">
        <f t="shared" si="329"/>
        <v>49801.551092841371</v>
      </c>
      <c r="AA1220" s="107">
        <f>((L1220+G1220+H1220+I1220+N1220+O1220+P1220+S1220)/('Life tables'!$I$2/2))</f>
        <v>7.9238350489534435</v>
      </c>
      <c r="AB1220" s="31">
        <f>((uNES*L1220+ uOCEX*G1220+uEREX*H1220+uHOEX*I1220+uNES*S1220+ uOCEX*N1220+uEREX*O1220+uHOEX*P1220)/('Life tables'!$I$2/2))</f>
        <v>5.2221527957292864</v>
      </c>
    </row>
    <row r="1221" spans="1:28" x14ac:dyDescent="0.25">
      <c r="A1221" s="4">
        <v>1215</v>
      </c>
      <c r="C1221" s="105">
        <f>IF(male=0,VLOOKUP((($A$5:$A$1570/'Life tables'!$I$2)*2)+age,lifetable,13,1),IF(male=1,VLOOKUP((($A$5:$A$1570/'Life tables'!$I$2)*2)+age,lifetable,10,1),"error"))</f>
        <v>2.9066211973534095E-3</v>
      </c>
      <c r="F1221" s="96">
        <f t="shared" si="330"/>
        <v>31.734638908731885</v>
      </c>
      <c r="G1221" s="96">
        <f t="shared" si="342"/>
        <v>3.1878108953220901</v>
      </c>
      <c r="H1221" s="96">
        <f t="shared" si="331"/>
        <v>0.18205854193042878</v>
      </c>
      <c r="I1221" s="96">
        <f t="shared" si="332"/>
        <v>7.2949135952256342E-2</v>
      </c>
      <c r="J1221" s="96">
        <f t="shared" si="343"/>
        <v>0.10224754358599539</v>
      </c>
      <c r="K1221" s="96">
        <f t="shared" si="333"/>
        <v>7.622777478107183E-2</v>
      </c>
      <c r="L1221" s="96">
        <f t="shared" si="334"/>
        <v>28.113345017160043</v>
      </c>
      <c r="M1221" s="96">
        <f t="shared" si="335"/>
        <v>174.85123037830536</v>
      </c>
      <c r="N1221" s="96">
        <f t="shared" si="344"/>
        <v>16.83855232291284</v>
      </c>
      <c r="O1221" s="96">
        <f t="shared" si="336"/>
        <v>0.40193449854495256</v>
      </c>
      <c r="P1221" s="96">
        <f t="shared" si="337"/>
        <v>0.40193449854495256</v>
      </c>
      <c r="Q1221" s="96">
        <f t="shared" si="345"/>
        <v>0.55950612838226643</v>
      </c>
      <c r="R1221" s="96">
        <f t="shared" si="328"/>
        <v>3.1507291771822432E-2</v>
      </c>
      <c r="S1221" s="96">
        <f t="shared" si="338"/>
        <v>156.61779563814852</v>
      </c>
      <c r="T1221" s="96">
        <f t="shared" si="339"/>
        <v>369.10385548375734</v>
      </c>
      <c r="U1221" s="96">
        <f t="shared" si="340"/>
        <v>425.0797639677279</v>
      </c>
      <c r="V1221" s="32">
        <f t="shared" si="341"/>
        <v>1000.0000000000014</v>
      </c>
      <c r="W1221" s="100">
        <f>IF(A1221=1,((cPH1_+cPHr+(cNES*L1221+(cNES+cOSEX)*G1221+(cNES+cEREX)*H1221+(cNES+cHOEX)*I1221+(cNES+cNES)*S1221+(cNES+cOSEX)*N1221+(cNES+cEREX)*O1221+(cNES+cHOEX)*P1221)))/(1+cDR)^(A$6:A$65537 + 0.5),(cPHr+(cNES*L1221+(cNES+cOSEX)*G1221+(cNES+cEREX)*H1221+(cNES+cHOEX)*I1221+(cNES+cNES)*S1221+(cNES+cOSEX)*N1221+(cNES+cEREX)*O1221+(cNES+cHOEX)*P1221))/(1+cDR)^(((cycle + 0.5)/('Life tables'!$I$2/2))))</f>
        <v>3279.5635749967623</v>
      </c>
      <c r="X1221" s="107">
        <f>((L1221+G1221+H1221+I1221+N1221+O1221+P1221+S1221)/('Life tables'!$I$2/2))/(1+oDR)^(((cycle + 0.5)/('Life tables'!$I$2/2)))</f>
        <v>3.943262677664876</v>
      </c>
      <c r="Y1221" s="31">
        <f>((uNES*L1221+ uOCEX*G1221+uEREX*H1221+uHOEX*I1221+uNES*S1221+ uOCEX*N1221+uEREX*O1221+uHOEX*P1221)/('Life tables'!$I$2/2))/(1+oDR)^(((cycle + 0.5)/('Life tables'!$I$2/2)))</f>
        <v>2.5987820416442973</v>
      </c>
      <c r="Z1221" s="100">
        <f t="shared" si="329"/>
        <v>49616.149209704745</v>
      </c>
      <c r="AA1221" s="107">
        <f>((L1221+G1221+H1221+I1221+N1221+O1221+P1221+S1221)/('Life tables'!$I$2/2))</f>
        <v>7.8943204366660122</v>
      </c>
      <c r="AB1221" s="31">
        <f>((uNES*L1221+ uOCEX*G1221+uEREX*H1221+uHOEX*I1221+uNES*S1221+ uOCEX*N1221+uEREX*O1221+uHOEX*P1221)/('Life tables'!$I$2/2))</f>
        <v>5.2027013817761061</v>
      </c>
    </row>
    <row r="1222" spans="1:28" x14ac:dyDescent="0.25">
      <c r="A1222" s="4">
        <v>1216</v>
      </c>
      <c r="C1222" s="105">
        <f>IF(male=0,VLOOKUP((($A$5:$A$1570/'Life tables'!$I$2)*2)+age,lifetable,13,1),IF(male=1,VLOOKUP((($A$5:$A$1570/'Life tables'!$I$2)*2)+age,lifetable,10,1),"error"))</f>
        <v>2.9066211973534095E-3</v>
      </c>
      <c r="F1222" s="96">
        <f t="shared" si="330"/>
        <v>31.616383048941074</v>
      </c>
      <c r="G1222" s="96">
        <f t="shared" si="342"/>
        <v>3.1759318467102244</v>
      </c>
      <c r="H1222" s="96">
        <f t="shared" si="331"/>
        <v>0.1813801195456598</v>
      </c>
      <c r="I1222" s="96">
        <f t="shared" si="332"/>
        <v>7.2677298518786848E-2</v>
      </c>
      <c r="J1222" s="96">
        <f t="shared" si="343"/>
        <v>0.10186652865738584</v>
      </c>
      <c r="K1222" s="96">
        <f t="shared" si="333"/>
        <v>7.5943719838061419E-2</v>
      </c>
      <c r="L1222" s="96">
        <f t="shared" si="334"/>
        <v>28.008583535670958</v>
      </c>
      <c r="M1222" s="96">
        <f t="shared" si="335"/>
        <v>174.19999749957503</v>
      </c>
      <c r="N1222" s="96">
        <f t="shared" si="344"/>
        <v>16.775837185712053</v>
      </c>
      <c r="O1222" s="96">
        <f t="shared" si="336"/>
        <v>0.40043749472071788</v>
      </c>
      <c r="P1222" s="96">
        <f t="shared" si="337"/>
        <v>0.40043749472071788</v>
      </c>
      <c r="Q1222" s="96">
        <f t="shared" si="345"/>
        <v>0.55742224949925667</v>
      </c>
      <c r="R1222" s="96">
        <f t="shared" si="328"/>
        <v>3.1389942958907784E-2</v>
      </c>
      <c r="S1222" s="96">
        <f t="shared" si="338"/>
        <v>156.03447313196338</v>
      </c>
      <c r="T1222" s="96">
        <f t="shared" si="339"/>
        <v>369.76314426191396</v>
      </c>
      <c r="U1222" s="96">
        <f t="shared" si="340"/>
        <v>425.18709763052487</v>
      </c>
      <c r="V1222" s="32">
        <f t="shared" si="341"/>
        <v>1000.0000000000014</v>
      </c>
      <c r="W1222" s="100">
        <f>IF(A1222=1,((cPH1_+cPHr+(cNES*L1222+(cNES+cOSEX)*G1222+(cNES+cEREX)*H1222+(cNES+cHOEX)*I1222+(cNES+cNES)*S1222+(cNES+cOSEX)*N1222+(cNES+cEREX)*O1222+(cNES+cHOEX)*P1222)))/(1+cDR)^(A$6:A$65537 + 0.5),(cPHr+(cNES*L1222+(cNES+cOSEX)*G1222+(cNES+cEREX)*H1222+(cNES+cHOEX)*I1222+(cNES+cNES)*S1222+(cNES+cOSEX)*N1222+(cNES+cEREX)*O1222+(cNES+cHOEX)*P1222))/(1+cDR)^(((cycle + 0.5)/('Life tables'!$I$2/2))))</f>
        <v>3260.060095810783</v>
      </c>
      <c r="X1222" s="107">
        <f>((L1222+G1222+H1222+I1222+N1222+O1222+P1222+S1222)/('Life tables'!$I$2/2))/(1+oDR)^(((cycle + 0.5)/('Life tables'!$I$2/2)))</f>
        <v>3.9263320098835952</v>
      </c>
      <c r="Y1222" s="31">
        <f>((uNES*L1222+ uOCEX*G1222+uEREX*H1222+uHOEX*I1222+uNES*S1222+ uOCEX*N1222+uEREX*O1222+uHOEX*P1222)/('Life tables'!$I$2/2))/(1+oDR)^(((cycle + 0.5)/('Life tables'!$I$2/2)))</f>
        <v>2.5876239945168082</v>
      </c>
      <c r="Z1222" s="100">
        <f t="shared" si="329"/>
        <v>49431.437676290167</v>
      </c>
      <c r="AA1222" s="107">
        <f>((L1222+G1222+H1222+I1222+N1222+O1222+P1222+S1222)/('Life tables'!$I$2/2))</f>
        <v>7.8649157644688925</v>
      </c>
      <c r="AB1222" s="31">
        <f>((uNES*L1222+ uOCEX*G1222+uEREX*H1222+uHOEX*I1222+uNES*S1222+ uOCEX*N1222+uEREX*O1222+uHOEX*P1222)/('Life tables'!$I$2/2))</f>
        <v>5.1833224230053272</v>
      </c>
    </row>
    <row r="1223" spans="1:28" x14ac:dyDescent="0.25">
      <c r="A1223" s="4">
        <v>1217</v>
      </c>
      <c r="C1223" s="105">
        <f>IF(male=0,VLOOKUP((($A$5:$A$1570/'Life tables'!$I$2)*2)+age,lifetable,13,1),IF(male=1,VLOOKUP((($A$5:$A$1570/'Life tables'!$I$2)*2)+age,lifetable,10,1),"error"))</f>
        <v>2.9066211973534095E-3</v>
      </c>
      <c r="F1223" s="96">
        <f t="shared" si="330"/>
        <v>31.498570215171561</v>
      </c>
      <c r="G1223" s="96">
        <f t="shared" si="342"/>
        <v>3.1640973009894005</v>
      </c>
      <c r="H1223" s="96">
        <f t="shared" si="331"/>
        <v>0.18070423875815642</v>
      </c>
      <c r="I1223" s="96">
        <f t="shared" si="332"/>
        <v>7.2406479479304786E-2</v>
      </c>
      <c r="J1223" s="96">
        <f t="shared" si="343"/>
        <v>0.10148694113819326</v>
      </c>
      <c r="K1223" s="96">
        <f t="shared" si="333"/>
        <v>7.5660729059917373E-2</v>
      </c>
      <c r="L1223" s="96">
        <f t="shared" si="334"/>
        <v>27.904214525746589</v>
      </c>
      <c r="M1223" s="96">
        <f t="shared" si="335"/>
        <v>173.55118789239091</v>
      </c>
      <c r="N1223" s="96">
        <f t="shared" si="344"/>
        <v>16.713355414811492</v>
      </c>
      <c r="O1223" s="96">
        <f t="shared" si="336"/>
        <v>0.39894606132588001</v>
      </c>
      <c r="P1223" s="96">
        <f t="shared" si="337"/>
        <v>0.39894606132588001</v>
      </c>
      <c r="Q1223" s="96">
        <f t="shared" si="345"/>
        <v>0.55534612483838131</v>
      </c>
      <c r="R1223" s="96">
        <f t="shared" ref="R1223:R1286" si="346">M1223*amrc + P1223*amrHOEX</f>
        <v>3.127303080705341E-2</v>
      </c>
      <c r="S1223" s="96">
        <f t="shared" si="338"/>
        <v>155.45332119928224</v>
      </c>
      <c r="T1223" s="96">
        <f t="shared" si="339"/>
        <v>370.41997732789054</v>
      </c>
      <c r="U1223" s="96">
        <f t="shared" si="340"/>
        <v>425.29403139039186</v>
      </c>
      <c r="V1223" s="32">
        <f t="shared" si="341"/>
        <v>1000.0000000000014</v>
      </c>
      <c r="W1223" s="100">
        <f>IF(A1223=1,((cPH1_+cPHr+(cNES*L1223+(cNES+cOSEX)*G1223+(cNES+cEREX)*H1223+(cNES+cHOEX)*I1223+(cNES+cNES)*S1223+(cNES+cOSEX)*N1223+(cNES+cEREX)*O1223+(cNES+cHOEX)*P1223)))/(1+cDR)^(A$6:A$65537 + 0.5),(cPHr+(cNES*L1223+(cNES+cOSEX)*G1223+(cNES+cEREX)*H1223+(cNES+cHOEX)*I1223+(cNES+cNES)*S1223+(cNES+cOSEX)*N1223+(cNES+cEREX)*O1223+(cNES+cHOEX)*P1223))/(1+cDR)^(((cycle + 0.5)/('Life tables'!$I$2/2))))</f>
        <v>3240.6726127631127</v>
      </c>
      <c r="X1223" s="107">
        <f>((L1223+G1223+H1223+I1223+N1223+O1223+P1223+S1223)/('Life tables'!$I$2/2))/(1+oDR)^(((cycle + 0.5)/('Life tables'!$I$2/2)))</f>
        <v>3.9094740371641703</v>
      </c>
      <c r="Y1223" s="31">
        <f>((uNES*L1223+ uOCEX*G1223+uEREX*H1223+uHOEX*I1223+uNES*S1223+ uOCEX*N1223+uEREX*O1223+uHOEX*P1223)/('Life tables'!$I$2/2))/(1+oDR)^(((cycle + 0.5)/('Life tables'!$I$2/2)))</f>
        <v>2.5765138565414469</v>
      </c>
      <c r="Z1223" s="100">
        <f t="shared" ref="Z1223:Z1286" si="347">IF(A1223=1,((cPH1_+cPHr+(cNES*L1223+(cNES+cOSEX)*G1223+(cNES+cEREX)*H1223+(cNES+cHOEX)*I1223+(cNES+cNES)*S1223+(cNES+cOSEX)*N1223+(cNES+cEREX)*O1223+(cNES+cHOEX)*P1223))),(cPHr+(cNES*L1223+(cNES+cOSEX)*G1223+(cNES+cEREX)*H1223+(cNES+cHOEX)*I1223+(cNES+cNES)*S1223+(cNES+cOSEX)*N1223+(cNES+cEREX)*O1223+(cNES+cHOEX)*P1223)))</f>
        <v>49247.413932647956</v>
      </c>
      <c r="AA1223" s="107">
        <f>((L1223+G1223+H1223+I1223+N1223+O1223+P1223+S1223)/('Life tables'!$I$2/2))</f>
        <v>7.8356206226243259</v>
      </c>
      <c r="AB1223" s="31">
        <f>((uNES*L1223+ uOCEX*G1223+uEREX*H1223+uHOEX*I1223+uNES*S1223+ uOCEX*N1223+uEREX*O1223+uHOEX*P1223)/('Life tables'!$I$2/2))</f>
        <v>5.1640156493884186</v>
      </c>
    </row>
    <row r="1224" spans="1:28" x14ac:dyDescent="0.25">
      <c r="A1224" s="4">
        <v>1218</v>
      </c>
      <c r="C1224" s="105">
        <f>IF(male=0,VLOOKUP((($A$5:$A$1570/'Life tables'!$I$2)*2)+age,lifetable,13,1),IF(male=1,VLOOKUP((($A$5:$A$1570/'Life tables'!$I$2)*2)+age,lifetable,10,1),"error"))</f>
        <v>2.9066211973534095E-3</v>
      </c>
      <c r="F1224" s="96">
        <f t="shared" ref="F1224:F1287" si="348">E1223*(1-pCAPH)+(L1223+G1223+H1223+I1223)*(1-pCAPH)+(S1223+N1223+O1223+P1223)*(pUAPH)</f>
        <v>31.381198630843937</v>
      </c>
      <c r="G1224" s="96">
        <f t="shared" si="342"/>
        <v>3.1523070796984984</v>
      </c>
      <c r="H1224" s="96">
        <f t="shared" ref="H1224:H1287" si="349">F1224*rrEREX</f>
        <v>0.18003088937585504</v>
      </c>
      <c r="I1224" s="96">
        <f t="shared" ref="I1224:I1287" si="350">F1224*rrHOEX</f>
        <v>7.2136674749946672E-2</v>
      </c>
      <c r="J1224" s="96">
        <f t="shared" si="343"/>
        <v>0.10110877530436069</v>
      </c>
      <c r="K1224" s="96">
        <f t="shared" ref="K1224:K1287" si="351">F1224*amr + I1224*amrHOEX</f>
        <v>7.5378798179230336E-2</v>
      </c>
      <c r="L1224" s="96">
        <f t="shared" ref="L1224:L1287" si="352">F1224-SUM(G1224:K1224)</f>
        <v>27.800236413536044</v>
      </c>
      <c r="M1224" s="96">
        <f t="shared" ref="M1224:M1287" si="353">E1223*pCAPH+(L1223+G1223+H1223+I1223)*pCAPH+(S1223+N1223+O1223+P1223)*(1-pUAPH)</f>
        <v>172.90479265087504</v>
      </c>
      <c r="N1224" s="96">
        <f t="shared" si="344"/>
        <v>16.651106152555815</v>
      </c>
      <c r="O1224" s="96">
        <f t="shared" ref="O1224:O1287" si="354">M1224*rrEREXc</f>
        <v>0.39746017788829474</v>
      </c>
      <c r="P1224" s="96">
        <f t="shared" ref="P1224:P1287" si="355">M1224*rrHOEXc</f>
        <v>0.39746017788829474</v>
      </c>
      <c r="Q1224" s="96">
        <f t="shared" si="345"/>
        <v>0.55327772590173785</v>
      </c>
      <c r="R1224" s="96">
        <f t="shared" si="346"/>
        <v>3.1156553711465956E-2</v>
      </c>
      <c r="S1224" s="96">
        <f t="shared" ref="S1224:S1287" si="356">M1224-SUM(N1224:R1224)</f>
        <v>154.87433186292944</v>
      </c>
      <c r="T1224" s="96">
        <f t="shared" ref="T1224:T1287" si="357">J1224+Q1224+T1223</f>
        <v>371.07436382909663</v>
      </c>
      <c r="U1224" s="96">
        <f t="shared" ref="U1224:U1287" si="358">K1224+R1224+U1223</f>
        <v>425.40056674228254</v>
      </c>
      <c r="V1224" s="32">
        <f t="shared" ref="V1224:V1287" si="359">SUM(G1224:I1224,L1224,N1224,O1224,P1224,S1224,T1224,U1224)</f>
        <v>1000.0000000000014</v>
      </c>
      <c r="W1224" s="100">
        <f>IF(A1224=1,((cPH1_+cPHr+(cNES*L1224+(cNES+cOSEX)*G1224+(cNES+cEREX)*H1224+(cNES+cHOEX)*I1224+(cNES+cNES)*S1224+(cNES+cOSEX)*N1224+(cNES+cEREX)*O1224+(cNES+cHOEX)*P1224)))/(1+cDR)^(A$6:A$65537 + 0.5),(cPHr+(cNES*L1224+(cNES+cOSEX)*G1224+(cNES+cEREX)*H1224+(cNES+cHOEX)*I1224+(cNES+cNES)*S1224+(cNES+cOSEX)*N1224+(cNES+cEREX)*O1224+(cNES+cHOEX)*P1224))/(1+cDR)^(((cycle + 0.5)/('Life tables'!$I$2/2))))</f>
        <v>3221.4004366111753</v>
      </c>
      <c r="X1224" s="107">
        <f>((L1224+G1224+H1224+I1224+N1224+O1224+P1224+S1224)/('Life tables'!$I$2/2))/(1+oDR)^(((cycle + 0.5)/('Life tables'!$I$2/2)))</f>
        <v>3.8926884472720431</v>
      </c>
      <c r="Y1224" s="31">
        <f>((uNES*L1224+ uOCEX*G1224+uEREX*H1224+uHOEX*I1224+uNES*S1224+ uOCEX*N1224+uEREX*O1224+uHOEX*P1224)/('Life tables'!$I$2/2))/(1+oDR)^(((cycle + 0.5)/('Life tables'!$I$2/2)))</f>
        <v>2.5654514219452205</v>
      </c>
      <c r="Z1224" s="100">
        <f t="shared" si="347"/>
        <v>49064.075427796059</v>
      </c>
      <c r="AA1224" s="107">
        <f>((L1224+G1224+H1224+I1224+N1224+O1224+P1224+S1224)/('Life tables'!$I$2/2))</f>
        <v>7.8064346029324101</v>
      </c>
      <c r="AB1224" s="31">
        <f>((uNES*L1224+ uOCEX*G1224+uEREX*H1224+uHOEX*I1224+uNES*S1224+ uOCEX*N1224+uEREX*O1224+uHOEX*P1224)/('Life tables'!$I$2/2))</f>
        <v>5.1447807919100397</v>
      </c>
    </row>
    <row r="1225" spans="1:28" x14ac:dyDescent="0.25">
      <c r="A1225" s="4">
        <v>1219</v>
      </c>
      <c r="C1225" s="105">
        <f>IF(male=0,VLOOKUP((($A$5:$A$1570/'Life tables'!$I$2)*2)+age,lifetable,13,1),IF(male=1,VLOOKUP((($A$5:$A$1570/'Life tables'!$I$2)*2)+age,lifetable,10,1),"error"))</f>
        <v>2.9066211973534095E-3</v>
      </c>
      <c r="F1225" s="96">
        <f t="shared" si="348"/>
        <v>31.264266532263875</v>
      </c>
      <c r="G1225" s="96">
        <f t="shared" si="342"/>
        <v>3.1405610056707323</v>
      </c>
      <c r="H1225" s="96">
        <f t="shared" si="349"/>
        <v>0.1793600612806126</v>
      </c>
      <c r="I1225" s="96">
        <f t="shared" si="350"/>
        <v>7.1867880276468288E-2</v>
      </c>
      <c r="J1225" s="96">
        <f t="shared" si="343"/>
        <v>0.10073202547334632</v>
      </c>
      <c r="K1225" s="96">
        <f t="shared" si="351"/>
        <v>7.5097922959541402E-2</v>
      </c>
      <c r="L1225" s="96">
        <f t="shared" si="352"/>
        <v>27.696647636603174</v>
      </c>
      <c r="M1225" s="96">
        <f t="shared" si="353"/>
        <v>172.26080289635831</v>
      </c>
      <c r="N1225" s="96">
        <f t="shared" si="344"/>
        <v>16.589088543909952</v>
      </c>
      <c r="O1225" s="96">
        <f t="shared" si="354"/>
        <v>0.39597982399836362</v>
      </c>
      <c r="P1225" s="96">
        <f t="shared" si="355"/>
        <v>0.39597982399836362</v>
      </c>
      <c r="Q1225" s="96">
        <f t="shared" si="345"/>
        <v>0.55121702427848984</v>
      </c>
      <c r="R1225" s="96">
        <f t="shared" si="346"/>
        <v>3.1040510072254935E-2</v>
      </c>
      <c r="S1225" s="96">
        <f t="shared" si="356"/>
        <v>154.29749717010088</v>
      </c>
      <c r="T1225" s="96">
        <f t="shared" si="357"/>
        <v>371.72631287884849</v>
      </c>
      <c r="U1225" s="96">
        <f t="shared" si="358"/>
        <v>425.50670517531432</v>
      </c>
      <c r="V1225" s="32">
        <f t="shared" si="359"/>
        <v>1000.0000000000014</v>
      </c>
      <c r="W1225" s="100">
        <f>IF(A1225=1,((cPH1_+cPHr+(cNES*L1225+(cNES+cOSEX)*G1225+(cNES+cEREX)*H1225+(cNES+cHOEX)*I1225+(cNES+cNES)*S1225+(cNES+cOSEX)*N1225+(cNES+cEREX)*O1225+(cNES+cHOEX)*P1225)))/(1+cDR)^(A$6:A$65537 + 0.5),(cPHr+(cNES*L1225+(cNES+cOSEX)*G1225+(cNES+cEREX)*H1225+(cNES+cHOEX)*I1225+(cNES+cNES)*S1225+(cNES+cOSEX)*N1225+(cNES+cEREX)*O1225+(cNES+cHOEX)*P1225))/(1+cDR)^(((cycle + 0.5)/('Life tables'!$I$2/2))))</f>
        <v>3202.2428821722256</v>
      </c>
      <c r="X1225" s="107">
        <f>((L1225+G1225+H1225+I1225+N1225+O1225+P1225+S1225)/('Life tables'!$I$2/2))/(1+oDR)^(((cycle + 0.5)/('Life tables'!$I$2/2)))</f>
        <v>3.8759749293189758</v>
      </c>
      <c r="Y1225" s="31">
        <f>((uNES*L1225+ uOCEX*G1225+uEREX*H1225+uHOEX*I1225+uNES*S1225+ uOCEX*N1225+uEREX*O1225+uHOEX*P1225)/('Life tables'!$I$2/2))/(1+oDR)^(((cycle + 0.5)/('Life tables'!$I$2/2)))</f>
        <v>2.5544364858422623</v>
      </c>
      <c r="Z1225" s="100">
        <f t="shared" si="347"/>
        <v>48881.419619714659</v>
      </c>
      <c r="AA1225" s="107">
        <f>((L1225+G1225+H1225+I1225+N1225+O1225+P1225+S1225)/('Life tables'!$I$2/2))</f>
        <v>7.7773572987247954</v>
      </c>
      <c r="AB1225" s="31">
        <f>((uNES*L1225+ uOCEX*G1225+uEREX*H1225+uHOEX*I1225+uNES*S1225+ uOCEX*N1225+uEREX*O1225+uHOEX*P1225)/('Life tables'!$I$2/2))</f>
        <v>5.1256175825639065</v>
      </c>
    </row>
    <row r="1226" spans="1:28" x14ac:dyDescent="0.25">
      <c r="A1226" s="4">
        <v>1220</v>
      </c>
      <c r="C1226" s="105">
        <f>IF(male=0,VLOOKUP((($A$5:$A$1570/'Life tables'!$I$2)*2)+age,lifetable,13,1),IF(male=1,VLOOKUP((($A$5:$A$1570/'Life tables'!$I$2)*2)+age,lifetable,10,1),"error"))</f>
        <v>2.9066211973534095E-3</v>
      </c>
      <c r="F1226" s="96">
        <f t="shared" si="348"/>
        <v>31.147772168263373</v>
      </c>
      <c r="G1226" s="96">
        <f t="shared" si="342"/>
        <v>3.1288589029976106</v>
      </c>
      <c r="H1226" s="96">
        <f t="shared" si="349"/>
        <v>0.1786917444261483</v>
      </c>
      <c r="I1226" s="96">
        <f t="shared" si="350"/>
        <v>7.1600092033419896E-2</v>
      </c>
      <c r="J1226" s="96">
        <f t="shared" si="343"/>
        <v>0.10035668600296759</v>
      </c>
      <c r="K1226" s="96">
        <f t="shared" si="351"/>
        <v>7.4818099194480348E-2</v>
      </c>
      <c r="L1226" s="96">
        <f t="shared" si="352"/>
        <v>27.593446643608747</v>
      </c>
      <c r="M1226" s="96">
        <f t="shared" si="353"/>
        <v>171.61920977757518</v>
      </c>
      <c r="N1226" s="96">
        <f t="shared" si="344"/>
        <v>16.527301736477849</v>
      </c>
      <c r="O1226" s="96">
        <f t="shared" si="354"/>
        <v>0.39450497930948125</v>
      </c>
      <c r="P1226" s="96">
        <f t="shared" si="355"/>
        <v>0.39450497930948125</v>
      </c>
      <c r="Q1226" s="96">
        <f t="shared" si="345"/>
        <v>0.54916399164548868</v>
      </c>
      <c r="R1226" s="96">
        <f t="shared" si="346"/>
        <v>3.0924898294467856E-2</v>
      </c>
      <c r="S1226" s="96">
        <f t="shared" si="356"/>
        <v>153.72280919253842</v>
      </c>
      <c r="T1226" s="96">
        <f t="shared" si="357"/>
        <v>372.37583355649696</v>
      </c>
      <c r="U1226" s="96">
        <f t="shared" si="358"/>
        <v>425.61244817280328</v>
      </c>
      <c r="V1226" s="32">
        <f t="shared" si="359"/>
        <v>1000.0000000000014</v>
      </c>
      <c r="W1226" s="100">
        <f>IF(A1226=1,((cPH1_+cPHr+(cNES*L1226+(cNES+cOSEX)*G1226+(cNES+cEREX)*H1226+(cNES+cHOEX)*I1226+(cNES+cNES)*S1226+(cNES+cOSEX)*N1226+(cNES+cEREX)*O1226+(cNES+cHOEX)*P1226)))/(1+cDR)^(A$6:A$65537 + 0.5),(cPHr+(cNES*L1226+(cNES+cOSEX)*G1226+(cNES+cEREX)*H1226+(cNES+cHOEX)*I1226+(cNES+cNES)*S1226+(cNES+cOSEX)*N1226+(cNES+cEREX)*O1226+(cNES+cHOEX)*P1226))/(1+cDR)^(((cycle + 0.5)/('Life tables'!$I$2/2))))</f>
        <v>3183.1992683013023</v>
      </c>
      <c r="X1226" s="107">
        <f>((L1226+G1226+H1226+I1226+N1226+O1226+P1226+S1226)/('Life tables'!$I$2/2))/(1+oDR)^(((cycle + 0.5)/('Life tables'!$I$2/2)))</f>
        <v>3.8593331737569829</v>
      </c>
      <c r="Y1226" s="31">
        <f>((uNES*L1226+ uOCEX*G1226+uEREX*H1226+uHOEX*I1226+uNES*S1226+ uOCEX*N1226+uEREX*O1226+uHOEX*P1226)/('Life tables'!$I$2/2))/(1+oDR)^(((cycle + 0.5)/('Life tables'!$I$2/2)))</f>
        <v>2.5434688442298348</v>
      </c>
      <c r="Z1226" s="100">
        <f t="shared" si="347"/>
        <v>48699.443975339673</v>
      </c>
      <c r="AA1226" s="107">
        <f>((L1226+G1226+H1226+I1226+N1226+O1226+P1226+S1226)/('Life tables'!$I$2/2))</f>
        <v>7.7483883048584241</v>
      </c>
      <c r="AB1226" s="31">
        <f>((uNES*L1226+ uOCEX*G1226+uEREX*H1226+uHOEX*I1226+uNES*S1226+ uOCEX*N1226+uEREX*O1226+uHOEX*P1226)/('Life tables'!$I$2/2))</f>
        <v>5.1065257543486702</v>
      </c>
    </row>
    <row r="1227" spans="1:28" x14ac:dyDescent="0.25">
      <c r="A1227" s="4">
        <v>1221</v>
      </c>
      <c r="C1227" s="105">
        <f>IF(male=0,VLOOKUP((($A$5:$A$1570/'Life tables'!$I$2)*2)+age,lifetable,13,1),IF(male=1,VLOOKUP((($A$5:$A$1570/'Life tables'!$I$2)*2)+age,lifetable,10,1),"error"))</f>
        <v>2.9066211973534095E-3</v>
      </c>
      <c r="F1227" s="96">
        <f t="shared" si="348"/>
        <v>31.031713799858693</v>
      </c>
      <c r="G1227" s="96">
        <f t="shared" si="342"/>
        <v>3.1172005969945782</v>
      </c>
      <c r="H1227" s="96">
        <f t="shared" si="349"/>
        <v>0.17802592883608132</v>
      </c>
      <c r="I1227" s="96">
        <f t="shared" si="350"/>
        <v>7.1333306023360063E-2</v>
      </c>
      <c r="J1227" s="96">
        <f t="shared" si="343"/>
        <v>9.9982751290299016E-2</v>
      </c>
      <c r="K1227" s="96">
        <f t="shared" si="351"/>
        <v>7.4539322706943995E-2</v>
      </c>
      <c r="L1227" s="96">
        <f t="shared" si="352"/>
        <v>27.490631894007429</v>
      </c>
      <c r="M1227" s="96">
        <f t="shared" si="353"/>
        <v>170.98000447084249</v>
      </c>
      <c r="N1227" s="96">
        <f t="shared" si="344"/>
        <v>16.465744880519701</v>
      </c>
      <c r="O1227" s="96">
        <f t="shared" si="354"/>
        <v>0.39303562353844662</v>
      </c>
      <c r="P1227" s="96">
        <f t="shared" si="355"/>
        <v>0.39303562353844662</v>
      </c>
      <c r="Q1227" s="96">
        <f t="shared" si="345"/>
        <v>0.54711859976784705</v>
      </c>
      <c r="R1227" s="96">
        <f t="shared" si="346"/>
        <v>3.0809716788122433E-2</v>
      </c>
      <c r="S1227" s="96">
        <f t="shared" si="356"/>
        <v>153.15026002668992</v>
      </c>
      <c r="T1227" s="96">
        <f t="shared" si="357"/>
        <v>373.02293490755511</v>
      </c>
      <c r="U1227" s="96">
        <f t="shared" si="358"/>
        <v>425.71779721229836</v>
      </c>
      <c r="V1227" s="32">
        <f t="shared" si="359"/>
        <v>1000.0000000000014</v>
      </c>
      <c r="W1227" s="100">
        <f>IF(A1227=1,((cPH1_+cPHr+(cNES*L1227+(cNES+cOSEX)*G1227+(cNES+cEREX)*H1227+(cNES+cHOEX)*I1227+(cNES+cNES)*S1227+(cNES+cOSEX)*N1227+(cNES+cEREX)*O1227+(cNES+cHOEX)*P1227)))/(1+cDR)^(A$6:A$65537 + 0.5),(cPHr+(cNES*L1227+(cNES+cOSEX)*G1227+(cNES+cEREX)*H1227+(cNES+cHOEX)*I1227+(cNES+cNES)*S1227+(cNES+cOSEX)*N1227+(cNES+cEREX)*O1227+(cNES+cHOEX)*P1227))/(1+cDR)^(((cycle + 0.5)/('Life tables'!$I$2/2))))</f>
        <v>3164.2689178691785</v>
      </c>
      <c r="X1227" s="107">
        <f>((L1227+G1227+H1227+I1227+N1227+O1227+P1227+S1227)/('Life tables'!$I$2/2))/(1+oDR)^(((cycle + 0.5)/('Life tables'!$I$2/2)))</f>
        <v>3.842762872372306</v>
      </c>
      <c r="Y1227" s="31">
        <f>((uNES*L1227+ uOCEX*G1227+uEREX*H1227+uHOEX*I1227+uNES*S1227+ uOCEX*N1227+uEREX*O1227+uHOEX*P1227)/('Life tables'!$I$2/2))/(1+oDR)^(((cycle + 0.5)/('Life tables'!$I$2/2)))</f>
        <v>2.5325482939843735</v>
      </c>
      <c r="Z1227" s="100">
        <f t="shared" si="347"/>
        <v>48518.145970554717</v>
      </c>
      <c r="AA1227" s="107">
        <f>((L1227+G1227+H1227+I1227+N1227+O1227+P1227+S1227)/('Life tables'!$I$2/2))</f>
        <v>7.7195272177093317</v>
      </c>
      <c r="AB1227" s="31">
        <f>((uNES*L1227+ uOCEX*G1227+uEREX*H1227+uHOEX*I1227+uNES*S1227+ uOCEX*N1227+uEREX*O1227+uHOEX*P1227)/('Life tables'!$I$2/2))</f>
        <v>5.0875050412638618</v>
      </c>
    </row>
    <row r="1228" spans="1:28" x14ac:dyDescent="0.25">
      <c r="A1228" s="4">
        <v>1222</v>
      </c>
      <c r="C1228" s="105">
        <f>IF(male=0,VLOOKUP((($A$5:$A$1570/'Life tables'!$I$2)*2)+age,lifetable,13,1),IF(male=1,VLOOKUP((($A$5:$A$1570/'Life tables'!$I$2)*2)+age,lifetable,10,1),"error"))</f>
        <v>2.9066211973534095E-3</v>
      </c>
      <c r="F1228" s="96">
        <f t="shared" si="348"/>
        <v>30.916089699924274</v>
      </c>
      <c r="G1228" s="96">
        <f t="shared" si="342"/>
        <v>3.1055859141682571</v>
      </c>
      <c r="H1228" s="96">
        <f t="shared" si="349"/>
        <v>0.17736260460205996</v>
      </c>
      <c r="I1228" s="96">
        <f t="shared" si="350"/>
        <v>7.1067518276105995E-2</v>
      </c>
      <c r="J1228" s="96">
        <f t="shared" si="343"/>
        <v>9.9610215770621721E-2</v>
      </c>
      <c r="K1228" s="96">
        <f t="shared" si="351"/>
        <v>7.4261589348312979E-2</v>
      </c>
      <c r="L1228" s="96">
        <f t="shared" si="352"/>
        <v>27.388201857758915</v>
      </c>
      <c r="M1228" s="96">
        <f t="shared" si="353"/>
        <v>170.3431781802237</v>
      </c>
      <c r="N1228" s="96">
        <f t="shared" si="344"/>
        <v>16.404417128967768</v>
      </c>
      <c r="O1228" s="96">
        <f t="shared" si="354"/>
        <v>0.39157173646584031</v>
      </c>
      <c r="P1228" s="96">
        <f t="shared" si="355"/>
        <v>0.39157173646584031</v>
      </c>
      <c r="Q1228" s="96">
        <f t="shared" si="345"/>
        <v>0.54508082049946416</v>
      </c>
      <c r="R1228" s="96">
        <f t="shared" si="346"/>
        <v>3.0694963968236167E-2</v>
      </c>
      <c r="S1228" s="96">
        <f t="shared" si="356"/>
        <v>152.57984179385656</v>
      </c>
      <c r="T1228" s="96">
        <f t="shared" si="357"/>
        <v>373.66762594382521</v>
      </c>
      <c r="U1228" s="96">
        <f t="shared" si="358"/>
        <v>425.82275376561489</v>
      </c>
      <c r="V1228" s="32">
        <f t="shared" si="359"/>
        <v>1000.0000000000014</v>
      </c>
      <c r="W1228" s="100">
        <f>IF(A1228=1,((cPH1_+cPHr+(cNES*L1228+(cNES+cOSEX)*G1228+(cNES+cEREX)*H1228+(cNES+cHOEX)*I1228+(cNES+cNES)*S1228+(cNES+cOSEX)*N1228+(cNES+cEREX)*O1228+(cNES+cHOEX)*P1228)))/(1+cDR)^(A$6:A$65537 + 0.5),(cPHr+(cNES*L1228+(cNES+cOSEX)*G1228+(cNES+cEREX)*H1228+(cNES+cHOEX)*I1228+(cNES+cNES)*S1228+(cNES+cOSEX)*N1228+(cNES+cEREX)*O1228+(cNES+cHOEX)*P1228))/(1+cDR)^(((cycle + 0.5)/('Life tables'!$I$2/2))))</f>
        <v>3145.4511577403473</v>
      </c>
      <c r="X1228" s="107">
        <f>((L1228+G1228+H1228+I1228+N1228+O1228+P1228+S1228)/('Life tables'!$I$2/2))/(1+oDR)^(((cycle + 0.5)/('Life tables'!$I$2/2)))</f>
        <v>3.8262637182794252</v>
      </c>
      <c r="Y1228" s="31">
        <f>((uNES*L1228+ uOCEX*G1228+uEREX*H1228+uHOEX*I1228+uNES*S1228+ uOCEX*N1228+uEREX*O1228+uHOEX*P1228)/('Life tables'!$I$2/2))/(1+oDR)^(((cycle + 0.5)/('Life tables'!$I$2/2)))</f>
        <v>2.5216746328575401</v>
      </c>
      <c r="Z1228" s="100">
        <f t="shared" si="347"/>
        <v>48337.523090182003</v>
      </c>
      <c r="AA1228" s="107">
        <f>((L1228+G1228+H1228+I1228+N1228+O1228+P1228+S1228)/('Life tables'!$I$2/2))</f>
        <v>7.6907736351664884</v>
      </c>
      <c r="AB1228" s="31">
        <f>((uNES*L1228+ uOCEX*G1228+uEREX*H1228+uHOEX*I1228+uNES*S1228+ uOCEX*N1228+uEREX*O1228+uHOEX*P1228)/('Life tables'!$I$2/2))</f>
        <v>5.0685551783058305</v>
      </c>
    </row>
    <row r="1229" spans="1:28" x14ac:dyDescent="0.25">
      <c r="A1229" s="4">
        <v>1223</v>
      </c>
      <c r="C1229" s="105">
        <f>IF(male=0,VLOOKUP((($A$5:$A$1570/'Life tables'!$I$2)*2)+age,lifetable,13,1),IF(male=1,VLOOKUP((($A$5:$A$1570/'Life tables'!$I$2)*2)+age,lifetable,10,1),"error"))</f>
        <v>2.9066211973534095E-3</v>
      </c>
      <c r="F1229" s="96">
        <f t="shared" si="348"/>
        <v>30.800898152881764</v>
      </c>
      <c r="G1229" s="96">
        <f t="shared" ref="G1229:G1292" si="360">F1229*(rrOSEX)</f>
        <v>3.0940146821852115</v>
      </c>
      <c r="H1229" s="96">
        <f t="shared" si="349"/>
        <v>0.17670176188197786</v>
      </c>
      <c r="I1229" s="96">
        <f t="shared" si="350"/>
        <v>7.0802724848018722E-2</v>
      </c>
      <c r="J1229" s="96">
        <f t="shared" ref="J1229:J1292" si="361">F1229*mr + G1229*mr + H1229*mr+I1229*mr</f>
        <v>9.9239073916421297E-2</v>
      </c>
      <c r="K1229" s="96">
        <f t="shared" si="351"/>
        <v>7.3984894997704706E-2</v>
      </c>
      <c r="L1229" s="96">
        <f t="shared" si="352"/>
        <v>27.286155015052429</v>
      </c>
      <c r="M1229" s="96">
        <f t="shared" si="353"/>
        <v>169.70872213767959</v>
      </c>
      <c r="N1229" s="96">
        <f t="shared" ref="N1229:N1292" si="362">M1229*rrOSEXc</f>
        <v>16.343317637440865</v>
      </c>
      <c r="O1229" s="96">
        <f t="shared" si="354"/>
        <v>0.39011329793637128</v>
      </c>
      <c r="P1229" s="96">
        <f t="shared" si="355"/>
        <v>0.39011329793637128</v>
      </c>
      <c r="Q1229" s="96">
        <f t="shared" ref="Q1229:Q1292" si="363">M1229*mr + N1229*mr + O1229*mr+P1229*mr</f>
        <v>0.54305062578350738</v>
      </c>
      <c r="R1229" s="96">
        <f t="shared" si="346"/>
        <v>3.0580638254853524E-2</v>
      </c>
      <c r="S1229" s="96">
        <f t="shared" si="356"/>
        <v>152.01154664032762</v>
      </c>
      <c r="T1229" s="96">
        <f t="shared" si="357"/>
        <v>374.30991564352513</v>
      </c>
      <c r="U1229" s="96">
        <f t="shared" si="358"/>
        <v>425.92731929886747</v>
      </c>
      <c r="V1229" s="32">
        <f t="shared" si="359"/>
        <v>1000.0000000000015</v>
      </c>
      <c r="W1229" s="100">
        <f>IF(A1229=1,((cPH1_+cPHr+(cNES*L1229+(cNES+cOSEX)*G1229+(cNES+cEREX)*H1229+(cNES+cHOEX)*I1229+(cNES+cNES)*S1229+(cNES+cOSEX)*N1229+(cNES+cEREX)*O1229+(cNES+cHOEX)*P1229)))/(1+cDR)^(A$6:A$65537 + 0.5),(cPHr+(cNES*L1229+(cNES+cOSEX)*G1229+(cNES+cEREX)*H1229+(cNES+cHOEX)*I1229+(cNES+cNES)*S1229+(cNES+cOSEX)*N1229+(cNES+cEREX)*O1229+(cNES+cHOEX)*P1229))/(1+cDR)^(((cycle + 0.5)/('Life tables'!$I$2/2))))</f>
        <v>3126.7453187510419</v>
      </c>
      <c r="X1229" s="107">
        <f>((L1229+G1229+H1229+I1229+N1229+O1229+P1229+S1229)/('Life tables'!$I$2/2))/(1+oDR)^(((cycle + 0.5)/('Life tables'!$I$2/2)))</f>
        <v>3.8098354059151087</v>
      </c>
      <c r="Y1229" s="31">
        <f>((uNES*L1229+ uOCEX*G1229+uEREX*H1229+uHOEX*I1229+uNES*S1229+ uOCEX*N1229+uEREX*O1229+uHOEX*P1229)/('Life tables'!$I$2/2))/(1+oDR)^(((cycle + 0.5)/('Life tables'!$I$2/2)))</f>
        <v>2.5108476594723124</v>
      </c>
      <c r="Z1229" s="100">
        <f t="shared" si="347"/>
        <v>48157.57282797197</v>
      </c>
      <c r="AA1229" s="107">
        <f>((L1229+G1229+H1229+I1229+N1229+O1229+P1229+S1229)/('Life tables'!$I$2/2))</f>
        <v>7.6621271566256919</v>
      </c>
      <c r="AB1229" s="31">
        <f>((uNES*L1229+ uOCEX*G1229+uEREX*H1229+uHOEX*I1229+uNES*S1229+ uOCEX*N1229+uEREX*O1229+uHOEX*P1229)/('Life tables'!$I$2/2))</f>
        <v>5.0496759014637433</v>
      </c>
    </row>
    <row r="1230" spans="1:28" x14ac:dyDescent="0.25">
      <c r="A1230" s="4">
        <v>1224</v>
      </c>
      <c r="C1230" s="105">
        <f>IF(male=0,VLOOKUP((($A$5:$A$1570/'Life tables'!$I$2)*2)+age,lifetable,13,1),IF(male=1,VLOOKUP((($A$5:$A$1570/'Life tables'!$I$2)*2)+age,lifetable,10,1),"error"))</f>
        <v>2.9066211973534095E-3</v>
      </c>
      <c r="F1230" s="96">
        <f t="shared" si="348"/>
        <v>30.686137454403429</v>
      </c>
      <c r="G1230" s="96">
        <f t="shared" si="360"/>
        <v>3.0824867298421537</v>
      </c>
      <c r="H1230" s="96">
        <f t="shared" si="349"/>
        <v>0.17604339089827228</v>
      </c>
      <c r="I1230" s="96">
        <f t="shared" si="350"/>
        <v>7.0538921821321349E-2</v>
      </c>
      <c r="J1230" s="96">
        <f t="shared" si="361"/>
        <v>9.8869320236432384E-2</v>
      </c>
      <c r="K1230" s="96">
        <f t="shared" si="351"/>
        <v>7.3709235561261008E-2</v>
      </c>
      <c r="L1230" s="96">
        <f t="shared" si="352"/>
        <v>27.184489856043989</v>
      </c>
      <c r="M1230" s="96">
        <f t="shared" si="353"/>
        <v>169.07662760320545</v>
      </c>
      <c r="N1230" s="96">
        <f t="shared" si="362"/>
        <v>16.282445564257614</v>
      </c>
      <c r="O1230" s="96">
        <f t="shared" si="354"/>
        <v>0.38866028785919204</v>
      </c>
      <c r="P1230" s="96">
        <f t="shared" si="355"/>
        <v>0.38866028785919204</v>
      </c>
      <c r="Q1230" s="96">
        <f t="shared" si="363"/>
        <v>0.54102798765285176</v>
      </c>
      <c r="R1230" s="96">
        <f t="shared" si="346"/>
        <v>3.0466738073070633E-2</v>
      </c>
      <c r="S1230" s="96">
        <f t="shared" si="356"/>
        <v>151.44536673750352</v>
      </c>
      <c r="T1230" s="96">
        <f t="shared" si="357"/>
        <v>374.9498129514144</v>
      </c>
      <c r="U1230" s="96">
        <f t="shared" si="358"/>
        <v>426.03149527250179</v>
      </c>
      <c r="V1230" s="32">
        <f t="shared" si="359"/>
        <v>1000.0000000000014</v>
      </c>
      <c r="W1230" s="100">
        <f>IF(A1230=1,((cPH1_+cPHr+(cNES*L1230+(cNES+cOSEX)*G1230+(cNES+cEREX)*H1230+(cNES+cHOEX)*I1230+(cNES+cNES)*S1230+(cNES+cOSEX)*N1230+(cNES+cEREX)*O1230+(cNES+cHOEX)*P1230)))/(1+cDR)^(A$6:A$65537 + 0.5),(cPHr+(cNES*L1230+(cNES+cOSEX)*G1230+(cNES+cEREX)*H1230+(cNES+cHOEX)*I1230+(cNES+cNES)*S1230+(cNES+cOSEX)*N1230+(cNES+cEREX)*O1230+(cNES+cHOEX)*P1230))/(1+cDR)^(((cycle + 0.5)/('Life tables'!$I$2/2))))</f>
        <v>3108.1507356873053</v>
      </c>
      <c r="X1230" s="107">
        <f>((L1230+G1230+H1230+I1230+N1230+O1230+P1230+S1230)/('Life tables'!$I$2/2))/(1+oDR)^(((cycle + 0.5)/('Life tables'!$I$2/2)))</f>
        <v>3.7934776310325033</v>
      </c>
      <c r="Y1230" s="31">
        <f>((uNES*L1230+ uOCEX*G1230+uEREX*H1230+uHOEX*I1230+uNES*S1230+ uOCEX*N1230+uEREX*O1230+uHOEX*P1230)/('Life tables'!$I$2/2))/(1+oDR)^(((cycle + 0.5)/('Life tables'!$I$2/2)))</f>
        <v>2.5000671733190969</v>
      </c>
      <c r="Z1230" s="100">
        <f t="shared" si="347"/>
        <v>47978.292686591914</v>
      </c>
      <c r="AA1230" s="107">
        <f>((L1230+G1230+H1230+I1230+N1230+O1230+P1230+S1230)/('Life tables'!$I$2/2))</f>
        <v>7.633587382983503</v>
      </c>
      <c r="AB1230" s="31">
        <f>((uNES*L1230+ uOCEX*G1230+uEREX*H1230+uHOEX*I1230+uNES*S1230+ uOCEX*N1230+uEREX*O1230+uHOEX*P1230)/('Life tables'!$I$2/2))</f>
        <v>5.0308669477155981</v>
      </c>
    </row>
    <row r="1231" spans="1:28" x14ac:dyDescent="0.25">
      <c r="A1231" s="4">
        <v>1225</v>
      </c>
      <c r="C1231" s="105">
        <f>IF(male=0,VLOOKUP((($A$5:$A$1570/'Life tables'!$I$2)*2)+age,lifetable,13,1),IF(male=1,VLOOKUP((($A$5:$A$1570/'Life tables'!$I$2)*2)+age,lifetable,10,1),"error"))</f>
        <v>2.9066211973534095E-3</v>
      </c>
      <c r="F1231" s="96">
        <f t="shared" si="348"/>
        <v>30.571805911129232</v>
      </c>
      <c r="G1231" s="96">
        <f t="shared" si="360"/>
        <v>3.0710018870375237</v>
      </c>
      <c r="H1231" s="96">
        <f t="shared" si="349"/>
        <v>0.1753874819363011</v>
      </c>
      <c r="I1231" s="96">
        <f t="shared" si="350"/>
        <v>7.0276105303448633E-2</v>
      </c>
      <c r="J1231" s="96">
        <f t="shared" si="361"/>
        <v>9.8500949274727009E-2</v>
      </c>
      <c r="K1231" s="96">
        <f t="shared" si="351"/>
        <v>7.3434606971468544E-2</v>
      </c>
      <c r="L1231" s="96">
        <f t="shared" si="352"/>
        <v>27.083204880605763</v>
      </c>
      <c r="M1231" s="96">
        <f t="shared" si="353"/>
        <v>168.44688586495602</v>
      </c>
      <c r="N1231" s="96">
        <f t="shared" si="362"/>
        <v>16.221800070448435</v>
      </c>
      <c r="O1231" s="96">
        <f t="shared" si="354"/>
        <v>0.38721268620818577</v>
      </c>
      <c r="P1231" s="96">
        <f t="shared" si="355"/>
        <v>0.38721268620818577</v>
      </c>
      <c r="Q1231" s="96">
        <f t="shared" si="363"/>
        <v>0.53901287823047983</v>
      </c>
      <c r="R1231" s="96">
        <f t="shared" si="346"/>
        <v>3.0353261853057822E-2</v>
      </c>
      <c r="S1231" s="96">
        <f t="shared" si="356"/>
        <v>150.88129428200767</v>
      </c>
      <c r="T1231" s="96">
        <f t="shared" si="357"/>
        <v>375.58732677891959</v>
      </c>
      <c r="U1231" s="96">
        <f t="shared" si="358"/>
        <v>426.13528314132634</v>
      </c>
      <c r="V1231" s="32">
        <f t="shared" si="359"/>
        <v>1000.0000000000015</v>
      </c>
      <c r="W1231" s="100">
        <f>IF(A1231=1,((cPH1_+cPHr+(cNES*L1231+(cNES+cOSEX)*G1231+(cNES+cEREX)*H1231+(cNES+cHOEX)*I1231+(cNES+cNES)*S1231+(cNES+cOSEX)*N1231+(cNES+cEREX)*O1231+(cNES+cHOEX)*P1231)))/(1+cDR)^(A$6:A$65537 + 0.5),(cPHr+(cNES*L1231+(cNES+cOSEX)*G1231+(cNES+cEREX)*H1231+(cNES+cHOEX)*I1231+(cNES+cNES)*S1231+(cNES+cOSEX)*N1231+(cNES+cEREX)*O1231+(cNES+cHOEX)*P1231))/(1+cDR)^(((cycle + 0.5)/('Life tables'!$I$2/2))))</f>
        <v>3089.6667472630802</v>
      </c>
      <c r="X1231" s="107">
        <f>((L1231+G1231+H1231+I1231+N1231+O1231+P1231+S1231)/('Life tables'!$I$2/2))/(1+oDR)^(((cycle + 0.5)/('Life tables'!$I$2/2)))</f>
        <v>3.7771900906952633</v>
      </c>
      <c r="Y1231" s="31">
        <f>((uNES*L1231+ uOCEX*G1231+uEREX*H1231+uHOEX*I1231+uNES*S1231+ uOCEX*N1231+uEREX*O1231+uHOEX*P1231)/('Life tables'!$I$2/2))/(1+oDR)^(((cycle + 0.5)/('Life tables'!$I$2/2)))</f>
        <v>2.4893329747518615</v>
      </c>
      <c r="Z1231" s="100">
        <f t="shared" si="347"/>
        <v>47799.68017761346</v>
      </c>
      <c r="AA1231" s="107">
        <f>((L1231+G1231+H1231+I1231+N1231+O1231+P1231+S1231)/('Life tables'!$I$2/2))</f>
        <v>7.6051539166312399</v>
      </c>
      <c r="AB1231" s="31">
        <f>((uNES*L1231+ uOCEX*G1231+uEREX*H1231+uHOEX*I1231+uNES*S1231+ uOCEX*N1231+uEREX*O1231+uHOEX*P1231)/('Life tables'!$I$2/2))</f>
        <v>5.0121280550242746</v>
      </c>
    </row>
    <row r="1232" spans="1:28" x14ac:dyDescent="0.25">
      <c r="A1232" s="4">
        <v>1226</v>
      </c>
      <c r="C1232" s="105">
        <f>IF(male=0,VLOOKUP((($A$5:$A$1570/'Life tables'!$I$2)*2)+age,lifetable,13,1),IF(male=1,VLOOKUP((($A$5:$A$1570/'Life tables'!$I$2)*2)+age,lifetable,10,1),"error"))</f>
        <v>3.2375795819468145E-3</v>
      </c>
      <c r="F1232" s="96">
        <f t="shared" si="348"/>
        <v>30.457901840396964</v>
      </c>
      <c r="G1232" s="96">
        <f t="shared" si="360"/>
        <v>3.0595599847443817</v>
      </c>
      <c r="H1232" s="96">
        <f t="shared" si="349"/>
        <v>0.17473402534279467</v>
      </c>
      <c r="I1232" s="96">
        <f t="shared" si="350"/>
        <v>7.001427142642673E-2</v>
      </c>
      <c r="J1232" s="96">
        <f t="shared" si="361"/>
        <v>0.10930784213209571</v>
      </c>
      <c r="K1232" s="96">
        <f t="shared" si="351"/>
        <v>7.3161005186510558E-2</v>
      </c>
      <c r="L1232" s="96">
        <f t="shared" si="352"/>
        <v>26.971124711564755</v>
      </c>
      <c r="M1232" s="96">
        <f t="shared" si="353"/>
        <v>167.81948823935858</v>
      </c>
      <c r="N1232" s="96">
        <f t="shared" si="362"/>
        <v>16.161380319766458</v>
      </c>
      <c r="O1232" s="96">
        <f t="shared" si="354"/>
        <v>0.3857704730222265</v>
      </c>
      <c r="P1232" s="96">
        <f t="shared" si="355"/>
        <v>0.3857704730222265</v>
      </c>
      <c r="Q1232" s="96">
        <f t="shared" si="363"/>
        <v>0.59815062872941338</v>
      </c>
      <c r="R1232" s="96">
        <f t="shared" si="346"/>
        <v>3.0240208030079974E-2</v>
      </c>
      <c r="S1232" s="96">
        <f t="shared" si="356"/>
        <v>150.25817613678817</v>
      </c>
      <c r="T1232" s="96">
        <f t="shared" si="357"/>
        <v>376.29478524978111</v>
      </c>
      <c r="U1232" s="96">
        <f t="shared" si="358"/>
        <v>426.23868435454295</v>
      </c>
      <c r="V1232" s="32">
        <f t="shared" si="359"/>
        <v>1000.0000000000016</v>
      </c>
      <c r="W1232" s="100">
        <f>IF(A1232=1,((cPH1_+cPHr+(cNES*L1232+(cNES+cOSEX)*G1232+(cNES+cEREX)*H1232+(cNES+cHOEX)*I1232+(cNES+cNES)*S1232+(cNES+cOSEX)*N1232+(cNES+cEREX)*O1232+(cNES+cHOEX)*P1232)))/(1+cDR)^(A$6:A$65537 + 0.5),(cPHr+(cNES*L1232+(cNES+cOSEX)*G1232+(cNES+cEREX)*H1232+(cNES+cHOEX)*I1232+(cNES+cNES)*S1232+(cNES+cOSEX)*N1232+(cNES+cEREX)*O1232+(cNES+cHOEX)*P1232))/(1+cDR)^(((cycle + 0.5)/('Life tables'!$I$2/2))))</f>
        <v>3070.3207258171642</v>
      </c>
      <c r="X1232" s="107">
        <f>((L1232+G1232+H1232+I1232+N1232+O1232+P1232+S1232)/('Life tables'!$I$2/2))/(1+oDR)^(((cycle + 0.5)/('Life tables'!$I$2/2)))</f>
        <v>3.7595955860542132</v>
      </c>
      <c r="Y1232" s="31">
        <f>((uNES*L1232+ uOCEX*G1232+uEREX*H1232+uHOEX*I1232+uNES*S1232+ uOCEX*N1232+uEREX*O1232+uHOEX*P1232)/('Life tables'!$I$2/2))/(1+oDR)^(((cycle + 0.5)/('Life tables'!$I$2/2)))</f>
        <v>2.477722343848574</v>
      </c>
      <c r="Z1232" s="100">
        <f t="shared" si="347"/>
        <v>47606.661998356627</v>
      </c>
      <c r="AA1232" s="107">
        <f>((L1232+G1232+H1232+I1232+N1232+O1232+P1232+S1232)/('Life tables'!$I$2/2))</f>
        <v>7.5740524748595668</v>
      </c>
      <c r="AB1232" s="31">
        <f>((uNES*L1232+ uOCEX*G1232+uEREX*H1232+uHOEX*I1232+uNES*S1232+ uOCEX*N1232+uEREX*O1232+uHOEX*P1232)/('Life tables'!$I$2/2))</f>
        <v>4.9916004583186915</v>
      </c>
    </row>
    <row r="1233" spans="1:28" x14ac:dyDescent="0.25">
      <c r="A1233" s="4">
        <v>1227</v>
      </c>
      <c r="C1233" s="105">
        <f>IF(male=0,VLOOKUP((($A$5:$A$1570/'Life tables'!$I$2)*2)+age,lifetable,13,1),IF(male=1,VLOOKUP((($A$5:$A$1570/'Life tables'!$I$2)*2)+age,lifetable,10,1),"error"))</f>
        <v>3.2375795819468145E-3</v>
      </c>
      <c r="F1233" s="96">
        <f t="shared" si="348"/>
        <v>30.33323234339711</v>
      </c>
      <c r="G1233" s="96">
        <f t="shared" si="360"/>
        <v>3.0470366728518643</v>
      </c>
      <c r="H1233" s="96">
        <f t="shared" si="349"/>
        <v>0.17401880854413282</v>
      </c>
      <c r="I1233" s="96">
        <f t="shared" si="350"/>
        <v>6.9727690819289603E-2</v>
      </c>
      <c r="J1233" s="96">
        <f t="shared" si="361"/>
        <v>0.1088604260964096</v>
      </c>
      <c r="K1233" s="96">
        <f t="shared" si="351"/>
        <v>7.2861544450035634E-2</v>
      </c>
      <c r="L1233" s="96">
        <f t="shared" si="352"/>
        <v>26.860727200635377</v>
      </c>
      <c r="M1233" s="96">
        <f t="shared" si="353"/>
        <v>167.13329805228034</v>
      </c>
      <c r="N1233" s="96">
        <f t="shared" si="362"/>
        <v>16.095298718032303</v>
      </c>
      <c r="O1233" s="96">
        <f t="shared" si="354"/>
        <v>0.38419311203853174</v>
      </c>
      <c r="P1233" s="96">
        <f t="shared" si="355"/>
        <v>0.38419311203853174</v>
      </c>
      <c r="Q1233" s="96">
        <f t="shared" si="363"/>
        <v>0.59570487528245142</v>
      </c>
      <c r="R1233" s="96">
        <f t="shared" si="346"/>
        <v>3.011656009012291E-2</v>
      </c>
      <c r="S1233" s="96">
        <f t="shared" si="356"/>
        <v>149.64379167479839</v>
      </c>
      <c r="T1233" s="96">
        <f t="shared" si="357"/>
        <v>376.99935055115998</v>
      </c>
      <c r="U1233" s="96">
        <f t="shared" si="358"/>
        <v>426.34166245908312</v>
      </c>
      <c r="V1233" s="32">
        <f t="shared" si="359"/>
        <v>1000.0000000000016</v>
      </c>
      <c r="W1233" s="100">
        <f>IF(A1233=1,((cPH1_+cPHr+(cNES*L1233+(cNES+cOSEX)*G1233+(cNES+cEREX)*H1233+(cNES+cHOEX)*I1233+(cNES+cNES)*S1233+(cNES+cOSEX)*N1233+(cNES+cEREX)*O1233+(cNES+cHOEX)*P1233)))/(1+cDR)^(A$6:A$65537 + 0.5),(cPHr+(cNES*L1233+(cNES+cOSEX)*G1233+(cNES+cEREX)*H1233+(cNES+cHOEX)*I1233+(cNES+cNES)*S1233+(cNES+cOSEX)*N1233+(cNES+cEREX)*O1233+(cNES+cHOEX)*P1233))/(1+cDR)^(((cycle + 0.5)/('Life tables'!$I$2/2))))</f>
        <v>3050.9454854584842</v>
      </c>
      <c r="X1233" s="107">
        <f>((L1233+G1233+H1233+I1233+N1233+O1233+P1233+S1233)/('Life tables'!$I$2/2))/(1+oDR)^(((cycle + 0.5)/('Life tables'!$I$2/2)))</f>
        <v>3.7420830430163132</v>
      </c>
      <c r="Y1233" s="31">
        <f>((uNES*L1233+ uOCEX*G1233+uEREX*H1233+uHOEX*I1233+uNES*S1233+ uOCEX*N1233+uEREX*O1233+uHOEX*P1233)/('Life tables'!$I$2/2))/(1+oDR)^(((cycle + 0.5)/('Life tables'!$I$2/2)))</f>
        <v>2.4661808871387598</v>
      </c>
      <c r="Z1233" s="100">
        <f t="shared" si="347"/>
        <v>47412.086710818578</v>
      </c>
      <c r="AA1233" s="107">
        <f>((L1233+G1233+H1233+I1233+N1233+O1233+P1233+S1233)/('Life tables'!$I$2/2))</f>
        <v>7.5430782326935573</v>
      </c>
      <c r="AB1233" s="31">
        <f>((uNES*L1233+ uOCEX*G1233+uEREX*H1233+uHOEX*I1233+uNES*S1233+ uOCEX*N1233+uEREX*O1233+uHOEX*P1233)/('Life tables'!$I$2/2))</f>
        <v>4.9711872114592648</v>
      </c>
    </row>
    <row r="1234" spans="1:28" x14ac:dyDescent="0.25">
      <c r="A1234" s="4">
        <v>1228</v>
      </c>
      <c r="C1234" s="105">
        <f>IF(male=0,VLOOKUP((($A$5:$A$1570/'Life tables'!$I$2)*2)+age,lifetable,13,1),IF(male=1,VLOOKUP((($A$5:$A$1570/'Life tables'!$I$2)*2)+age,lifetable,10,1),"error"))</f>
        <v>3.2375795819468145E-3</v>
      </c>
      <c r="F1234" s="96">
        <f t="shared" si="348"/>
        <v>30.20907827842035</v>
      </c>
      <c r="G1234" s="96">
        <f t="shared" si="360"/>
        <v>3.0345651371848068</v>
      </c>
      <c r="H1234" s="96">
        <f t="shared" si="349"/>
        <v>0.17330654872893808</v>
      </c>
      <c r="I1234" s="96">
        <f t="shared" si="350"/>
        <v>6.944229504746241E-2</v>
      </c>
      <c r="J1234" s="96">
        <f t="shared" si="361"/>
        <v>0.1084148598520356</v>
      </c>
      <c r="K1234" s="96">
        <f t="shared" si="351"/>
        <v>7.2563321800317729E-2</v>
      </c>
      <c r="L1234" s="96">
        <f t="shared" si="352"/>
        <v>26.75078611580679</v>
      </c>
      <c r="M1234" s="96">
        <f t="shared" si="353"/>
        <v>166.44990871133805</v>
      </c>
      <c r="N1234" s="96">
        <f t="shared" si="362"/>
        <v>16.02948684384943</v>
      </c>
      <c r="O1234" s="96">
        <f t="shared" si="354"/>
        <v>0.38262218942352744</v>
      </c>
      <c r="P1234" s="96">
        <f t="shared" si="355"/>
        <v>0.38262218942352744</v>
      </c>
      <c r="Q1234" s="96">
        <f t="shared" si="363"/>
        <v>0.59326910475162609</v>
      </c>
      <c r="R1234" s="96">
        <f t="shared" si="346"/>
        <v>2.9993416848223865E-2</v>
      </c>
      <c r="S1234" s="96">
        <f t="shared" si="356"/>
        <v>149.0319149670417</v>
      </c>
      <c r="T1234" s="96">
        <f t="shared" si="357"/>
        <v>377.70103451576364</v>
      </c>
      <c r="U1234" s="96">
        <f t="shared" si="358"/>
        <v>426.44421919773168</v>
      </c>
      <c r="V1234" s="32">
        <f t="shared" si="359"/>
        <v>1000.0000000000016</v>
      </c>
      <c r="W1234" s="100">
        <f>IF(A1234=1,((cPH1_+cPHr+(cNES*L1234+(cNES+cOSEX)*G1234+(cNES+cEREX)*H1234+(cNES+cHOEX)*I1234+(cNES+cNES)*S1234+(cNES+cOSEX)*N1234+(cNES+cEREX)*O1234+(cNES+cHOEX)*P1234)))/(1+cDR)^(A$6:A$65537 + 0.5),(cPHr+(cNES*L1234+(cNES+cOSEX)*G1234+(cNES+cEREX)*H1234+(cNES+cHOEX)*I1234+(cNES+cNES)*S1234+(cNES+cOSEX)*N1234+(cNES+cEREX)*O1234+(cNES+cHOEX)*P1234))/(1+cDR)^(((cycle + 0.5)/('Life tables'!$I$2/2))))</f>
        <v>3031.6925108823184</v>
      </c>
      <c r="X1234" s="107">
        <f>((L1234+G1234+H1234+I1234+N1234+O1234+P1234+S1234)/('Life tables'!$I$2/2))/(1+oDR)^(((cycle + 0.5)/('Life tables'!$I$2/2)))</f>
        <v>3.7246520795345686</v>
      </c>
      <c r="Y1234" s="31">
        <f>((uNES*L1234+ uOCEX*G1234+uEREX*H1234+uHOEX*I1234+uNES*S1234+ uOCEX*N1234+uEREX*O1234+uHOEX*P1234)/('Life tables'!$I$2/2))/(1+oDR)^(((cycle + 0.5)/('Life tables'!$I$2/2)))</f>
        <v>2.4546931944473882</v>
      </c>
      <c r="Z1234" s="100">
        <f t="shared" si="347"/>
        <v>47218.306656306988</v>
      </c>
      <c r="AA1234" s="107">
        <f>((L1234+G1234+H1234+I1234+N1234+O1234+P1234+S1234)/('Life tables'!$I$2/2))</f>
        <v>7.5122306694298242</v>
      </c>
      <c r="AB1234" s="31">
        <f>((uNES*L1234+ uOCEX*G1234+uEREX*H1234+uHOEX*I1234+uNES*S1234+ uOCEX*N1234+uEREX*O1234+uHOEX*P1234)/('Life tables'!$I$2/2))</f>
        <v>4.9508574507374181</v>
      </c>
    </row>
    <row r="1235" spans="1:28" x14ac:dyDescent="0.25">
      <c r="A1235" s="4">
        <v>1229</v>
      </c>
      <c r="C1235" s="105">
        <f>IF(male=0,VLOOKUP((($A$5:$A$1570/'Life tables'!$I$2)*2)+age,lifetable,13,1),IF(male=1,VLOOKUP((($A$5:$A$1570/'Life tables'!$I$2)*2)+age,lifetable,10,1),"error"))</f>
        <v>3.2375795819468145E-3</v>
      </c>
      <c r="F1235" s="96">
        <f t="shared" si="348"/>
        <v>30.085437258137556</v>
      </c>
      <c r="G1235" s="96">
        <f t="shared" si="360"/>
        <v>3.0221451379310014</v>
      </c>
      <c r="H1235" s="96">
        <f t="shared" si="349"/>
        <v>0.1725972322013351</v>
      </c>
      <c r="I1235" s="96">
        <f t="shared" si="350"/>
        <v>6.9158078623137387E-2</v>
      </c>
      <c r="J1235" s="96">
        <f t="shared" si="361"/>
        <v>0.10797113483128587</v>
      </c>
      <c r="K1235" s="96">
        <f t="shared" si="351"/>
        <v>7.2266331502904096E-2</v>
      </c>
      <c r="L1235" s="96">
        <f t="shared" si="352"/>
        <v>26.641299343047891</v>
      </c>
      <c r="M1235" s="96">
        <f t="shared" si="353"/>
        <v>165.76930902836864</v>
      </c>
      <c r="N1235" s="96">
        <f t="shared" si="362"/>
        <v>15.963943619773493</v>
      </c>
      <c r="O1235" s="96">
        <f t="shared" si="354"/>
        <v>0.38105767945872882</v>
      </c>
      <c r="P1235" s="96">
        <f t="shared" si="355"/>
        <v>0.38105767945872882</v>
      </c>
      <c r="Q1235" s="96">
        <f t="shared" si="363"/>
        <v>0.59084327725952612</v>
      </c>
      <c r="R1235" s="96">
        <f t="shared" si="346"/>
        <v>2.9870776288333428E-2</v>
      </c>
      <c r="S1235" s="96">
        <f t="shared" si="356"/>
        <v>148.42253599612982</v>
      </c>
      <c r="T1235" s="96">
        <f t="shared" si="357"/>
        <v>378.39984892785446</v>
      </c>
      <c r="U1235" s="96">
        <f t="shared" si="358"/>
        <v>426.54635630552292</v>
      </c>
      <c r="V1235" s="32">
        <f t="shared" si="359"/>
        <v>1000.0000000000016</v>
      </c>
      <c r="W1235" s="100">
        <f>IF(A1235=1,((cPH1_+cPHr+(cNES*L1235+(cNES+cOSEX)*G1235+(cNES+cEREX)*H1235+(cNES+cHOEX)*I1235+(cNES+cNES)*S1235+(cNES+cOSEX)*N1235+(cNES+cEREX)*O1235+(cNES+cHOEX)*P1235)))/(1+cDR)^(A$6:A$65537 + 0.5),(cPHr+(cNES*L1235+(cNES+cOSEX)*G1235+(cNES+cEREX)*H1235+(cNES+cHOEX)*I1235+(cNES+cNES)*S1235+(cNES+cOSEX)*N1235+(cNES+cEREX)*O1235+(cNES+cHOEX)*P1235))/(1+cDR)^(((cycle + 0.5)/('Life tables'!$I$2/2))))</f>
        <v>3012.5610319586149</v>
      </c>
      <c r="X1235" s="107">
        <f>((L1235+G1235+H1235+I1235+N1235+O1235+P1235+S1235)/('Life tables'!$I$2/2))/(1+oDR)^(((cycle + 0.5)/('Life tables'!$I$2/2)))</f>
        <v>3.7073023153549389</v>
      </c>
      <c r="Y1235" s="31">
        <f>((uNES*L1235+ uOCEX*G1235+uEREX*H1235+uHOEX*I1235+uNES*S1235+ uOCEX*N1235+uEREX*O1235+uHOEX*P1235)/('Life tables'!$I$2/2))/(1+oDR)^(((cycle + 0.5)/('Life tables'!$I$2/2)))</f>
        <v>2.4432590151790645</v>
      </c>
      <c r="Z1235" s="100">
        <f t="shared" si="347"/>
        <v>47025.3186067633</v>
      </c>
      <c r="AA1235" s="107">
        <f>((L1235+G1235+H1235+I1235+N1235+O1235+P1235+S1235)/('Life tables'!$I$2/2))</f>
        <v>7.4815092665204332</v>
      </c>
      <c r="AB1235" s="31">
        <f>((uNES*L1235+ uOCEX*G1235+uEREX*H1235+uHOEX*I1235+uNES*S1235+ uOCEX*N1235+uEREX*O1235+uHOEX*P1235)/('Life tables'!$I$2/2))</f>
        <v>4.9306108344233301</v>
      </c>
    </row>
    <row r="1236" spans="1:28" x14ac:dyDescent="0.25">
      <c r="A1236" s="4">
        <v>1230</v>
      </c>
      <c r="C1236" s="105">
        <f>IF(male=0,VLOOKUP((($A$5:$A$1570/'Life tables'!$I$2)*2)+age,lifetable,13,1),IF(male=1,VLOOKUP((($A$5:$A$1570/'Life tables'!$I$2)*2)+age,lifetable,10,1),"error"))</f>
        <v>3.2375795819468145E-3</v>
      </c>
      <c r="F1236" s="96">
        <f t="shared" si="348"/>
        <v>29.962306918937756</v>
      </c>
      <c r="G1236" s="96">
        <f t="shared" si="360"/>
        <v>3.0097764376607796</v>
      </c>
      <c r="H1236" s="96">
        <f t="shared" si="349"/>
        <v>0.17189084540151722</v>
      </c>
      <c r="I1236" s="96">
        <f t="shared" si="350"/>
        <v>6.8875036113028282E-2</v>
      </c>
      <c r="J1236" s="96">
        <f t="shared" si="361"/>
        <v>0.10752924255159273</v>
      </c>
      <c r="K1236" s="96">
        <f t="shared" si="351"/>
        <v>7.1970567880313863E-2</v>
      </c>
      <c r="L1236" s="96">
        <f t="shared" si="352"/>
        <v>26.532264789330526</v>
      </c>
      <c r="M1236" s="96">
        <f t="shared" si="353"/>
        <v>165.09148784768641</v>
      </c>
      <c r="N1236" s="96">
        <f t="shared" si="362"/>
        <v>15.898667971487793</v>
      </c>
      <c r="O1236" s="96">
        <f t="shared" si="354"/>
        <v>0.37949955650030742</v>
      </c>
      <c r="P1236" s="96">
        <f t="shared" si="355"/>
        <v>0.37949955650030742</v>
      </c>
      <c r="Q1236" s="96">
        <f t="shared" si="363"/>
        <v>0.58842735304449734</v>
      </c>
      <c r="R1236" s="96">
        <f t="shared" si="346"/>
        <v>2.9748636400254456E-2</v>
      </c>
      <c r="S1236" s="96">
        <f t="shared" si="356"/>
        <v>147.81564477375326</v>
      </c>
      <c r="T1236" s="96">
        <f t="shared" si="357"/>
        <v>379.09580552345057</v>
      </c>
      <c r="U1236" s="96">
        <f t="shared" si="358"/>
        <v>426.6480755098035</v>
      </c>
      <c r="V1236" s="32">
        <f t="shared" si="359"/>
        <v>1000.0000000000016</v>
      </c>
      <c r="W1236" s="100">
        <f>IF(A1236=1,((cPH1_+cPHr+(cNES*L1236+(cNES+cOSEX)*G1236+(cNES+cEREX)*H1236+(cNES+cHOEX)*I1236+(cNES+cNES)*S1236+(cNES+cOSEX)*N1236+(cNES+cEREX)*O1236+(cNES+cHOEX)*P1236)))/(1+cDR)^(A$6:A$65537 + 0.5),(cPHr+(cNES*L1236+(cNES+cOSEX)*G1236+(cNES+cEREX)*H1236+(cNES+cHOEX)*I1236+(cNES+cNES)*S1236+(cNES+cOSEX)*N1236+(cNES+cEREX)*O1236+(cNES+cHOEX)*P1236))/(1+cDR)^(((cycle + 0.5)/('Life tables'!$I$2/2))))</f>
        <v>2993.5502833314231</v>
      </c>
      <c r="X1236" s="107">
        <f>((L1236+G1236+H1236+I1236+N1236+O1236+P1236+S1236)/('Life tables'!$I$2/2))/(1+oDR)^(((cycle + 0.5)/('Life tables'!$I$2/2)))</f>
        <v>3.6900333720073002</v>
      </c>
      <c r="Y1236" s="31">
        <f>((uNES*L1236+ uOCEX*G1236+uEREX*H1236+uHOEX*I1236+uNES*S1236+ uOCEX*N1236+uEREX*O1236+uHOEX*P1236)/('Life tables'!$I$2/2))/(1+oDR)^(((cycle + 0.5)/('Life tables'!$I$2/2)))</f>
        <v>2.4318780999137042</v>
      </c>
      <c r="Z1236" s="100">
        <f t="shared" si="347"/>
        <v>46833.119346129475</v>
      </c>
      <c r="AA1236" s="107">
        <f>((L1236+G1236+H1236+I1236+N1236+O1236+P1236+S1236)/('Life tables'!$I$2/2))</f>
        <v>7.4509135075627757</v>
      </c>
      <c r="AB1236" s="31">
        <f>((uNES*L1236+ uOCEX*G1236+uEREX*H1236+uHOEX*I1236+uNES*S1236+ uOCEX*N1236+uEREX*O1236+uHOEX*P1236)/('Life tables'!$I$2/2))</f>
        <v>4.9104470222003371</v>
      </c>
    </row>
    <row r="1237" spans="1:28" x14ac:dyDescent="0.25">
      <c r="A1237" s="4">
        <v>1231</v>
      </c>
      <c r="C1237" s="105">
        <f>IF(male=0,VLOOKUP((($A$5:$A$1570/'Life tables'!$I$2)*2)+age,lifetable,13,1),IF(male=1,VLOOKUP((($A$5:$A$1570/'Life tables'!$I$2)*2)+age,lifetable,10,1),"error"))</f>
        <v>3.2375795819468145E-3</v>
      </c>
      <c r="F1237" s="96">
        <f t="shared" si="348"/>
        <v>29.839684920134346</v>
      </c>
      <c r="G1237" s="96">
        <f t="shared" si="360"/>
        <v>2.9974588012472729</v>
      </c>
      <c r="H1237" s="96">
        <f t="shared" si="349"/>
        <v>0.17118737490119271</v>
      </c>
      <c r="I1237" s="96">
        <f t="shared" si="350"/>
        <v>6.8593162136545566E-2</v>
      </c>
      <c r="J1237" s="96">
        <f t="shared" si="361"/>
        <v>0.10708917461265979</v>
      </c>
      <c r="K1237" s="96">
        <f t="shared" si="351"/>
        <v>7.1676025310131369E-2</v>
      </c>
      <c r="L1237" s="96">
        <f t="shared" si="352"/>
        <v>26.423680381926545</v>
      </c>
      <c r="M1237" s="96">
        <f t="shared" si="353"/>
        <v>164.41643404661318</v>
      </c>
      <c r="N1237" s="96">
        <f t="shared" si="362"/>
        <v>15.83365882785432</v>
      </c>
      <c r="O1237" s="96">
        <f t="shared" si="354"/>
        <v>0.37794779498031017</v>
      </c>
      <c r="P1237" s="96">
        <f t="shared" si="355"/>
        <v>0.37794779498031017</v>
      </c>
      <c r="Q1237" s="96">
        <f t="shared" si="363"/>
        <v>0.58602129246253309</v>
      </c>
      <c r="R1237" s="96">
        <f t="shared" si="346"/>
        <v>2.9626995179737593E-2</v>
      </c>
      <c r="S1237" s="96">
        <f t="shared" si="356"/>
        <v>147.21123134115595</v>
      </c>
      <c r="T1237" s="96">
        <f t="shared" si="357"/>
        <v>379.78891599052577</v>
      </c>
      <c r="U1237" s="96">
        <f t="shared" si="358"/>
        <v>426.74937853029337</v>
      </c>
      <c r="V1237" s="32">
        <f t="shared" si="359"/>
        <v>1000.0000000000016</v>
      </c>
      <c r="W1237" s="100">
        <f>IF(A1237=1,((cPH1_+cPHr+(cNES*L1237+(cNES+cOSEX)*G1237+(cNES+cEREX)*H1237+(cNES+cHOEX)*I1237+(cNES+cNES)*S1237+(cNES+cOSEX)*N1237+(cNES+cEREX)*O1237+(cNES+cHOEX)*P1237)))/(1+cDR)^(A$6:A$65537 + 0.5),(cPHr+(cNES*L1237+(cNES+cOSEX)*G1237+(cNES+cEREX)*H1237+(cNES+cHOEX)*I1237+(cNES+cNES)*S1237+(cNES+cOSEX)*N1237+(cNES+cEREX)*O1237+(cNES+cHOEX)*P1237))/(1+cDR)^(((cycle + 0.5)/('Life tables'!$I$2/2))))</f>
        <v>2974.6595043933298</v>
      </c>
      <c r="X1237" s="107">
        <f>((L1237+G1237+H1237+I1237+N1237+O1237+P1237+S1237)/('Life tables'!$I$2/2))/(1+oDR)^(((cycle + 0.5)/('Life tables'!$I$2/2)))</f>
        <v>3.6728448727965008</v>
      </c>
      <c r="Y1237" s="31">
        <f>((uNES*L1237+ uOCEX*G1237+uEREX*H1237+uHOEX*I1237+uNES*S1237+ uOCEX*N1237+uEREX*O1237+uHOEX*P1237)/('Life tables'!$I$2/2))/(1+oDR)^(((cycle + 0.5)/('Life tables'!$I$2/2)))</f>
        <v>2.4205502004006663</v>
      </c>
      <c r="Z1237" s="100">
        <f t="shared" si="347"/>
        <v>46641.705670358977</v>
      </c>
      <c r="AA1237" s="107">
        <f>((L1237+G1237+H1237+I1237+N1237+O1237+P1237+S1237)/('Life tables'!$I$2/2))</f>
        <v>7.4204428782895642</v>
      </c>
      <c r="AB1237" s="31">
        <f>((uNES*L1237+ uOCEX*G1237+uEREX*H1237+uHOEX*I1237+uNES*S1237+ uOCEX*N1237+uEREX*O1237+uHOEX*P1237)/('Life tables'!$I$2/2))</f>
        <v>4.8903656751583933</v>
      </c>
    </row>
    <row r="1238" spans="1:28" x14ac:dyDescent="0.25">
      <c r="A1238" s="4">
        <v>1232</v>
      </c>
      <c r="C1238" s="105">
        <f>IF(male=0,VLOOKUP((($A$5:$A$1570/'Life tables'!$I$2)*2)+age,lifetable,13,1),IF(male=1,VLOOKUP((($A$5:$A$1570/'Life tables'!$I$2)*2)+age,lifetable,10,1),"error"))</f>
        <v>3.2375795819468145E-3</v>
      </c>
      <c r="F1238" s="96">
        <f t="shared" si="348"/>
        <v>29.717568943209258</v>
      </c>
      <c r="G1238" s="96">
        <f t="shared" si="360"/>
        <v>2.9851919957904891</v>
      </c>
      <c r="H1238" s="96">
        <f t="shared" si="349"/>
        <v>0.17048680739924851</v>
      </c>
      <c r="I1238" s="96">
        <f t="shared" si="350"/>
        <v>6.8312451364059043E-2</v>
      </c>
      <c r="J1238" s="96">
        <f t="shared" si="361"/>
        <v>0.10665092269374955</v>
      </c>
      <c r="K1238" s="96">
        <f t="shared" si="351"/>
        <v>7.1382698223190585E-2</v>
      </c>
      <c r="L1238" s="96">
        <f t="shared" si="352"/>
        <v>26.315544067738522</v>
      </c>
      <c r="M1238" s="96">
        <f t="shared" si="353"/>
        <v>163.74413653597321</v>
      </c>
      <c r="N1238" s="96">
        <f t="shared" si="362"/>
        <v>15.768915120961424</v>
      </c>
      <c r="O1238" s="96">
        <f t="shared" si="354"/>
        <v>0.37640236940779659</v>
      </c>
      <c r="P1238" s="96">
        <f t="shared" si="355"/>
        <v>0.37640236940779659</v>
      </c>
      <c r="Q1238" s="96">
        <f t="shared" si="363"/>
        <v>0.58362505598903769</v>
      </c>
      <c r="R1238" s="96">
        <f t="shared" si="346"/>
        <v>2.9505850628570449E-2</v>
      </c>
      <c r="S1238" s="96">
        <f t="shared" si="356"/>
        <v>146.60928576957858</v>
      </c>
      <c r="T1238" s="96">
        <f t="shared" si="357"/>
        <v>380.47919196920856</v>
      </c>
      <c r="U1238" s="96">
        <f t="shared" si="358"/>
        <v>426.85026707914511</v>
      </c>
      <c r="V1238" s="32">
        <f t="shared" si="359"/>
        <v>1000.0000000000016</v>
      </c>
      <c r="W1238" s="100">
        <f>IF(A1238=1,((cPH1_+cPHr+(cNES*L1238+(cNES+cOSEX)*G1238+(cNES+cEREX)*H1238+(cNES+cHOEX)*I1238+(cNES+cNES)*S1238+(cNES+cOSEX)*N1238+(cNES+cEREX)*O1238+(cNES+cHOEX)*P1238)))/(1+cDR)^(A$6:A$65537 + 0.5),(cPHr+(cNES*L1238+(cNES+cOSEX)*G1238+(cNES+cEREX)*H1238+(cNES+cHOEX)*I1238+(cNES+cNES)*S1238+(cNES+cOSEX)*N1238+(cNES+cEREX)*O1238+(cNES+cHOEX)*P1238))/(1+cDR)^(((cycle + 0.5)/('Life tables'!$I$2/2))))</f>
        <v>2955.8879392597878</v>
      </c>
      <c r="X1238" s="107">
        <f>((L1238+G1238+H1238+I1238+N1238+O1238+P1238+S1238)/('Life tables'!$I$2/2))/(1+oDR)^(((cycle + 0.5)/('Life tables'!$I$2/2)))</f>
        <v>3.6557364427934913</v>
      </c>
      <c r="Y1238" s="31">
        <f>((uNES*L1238+ uOCEX*G1238+uEREX*H1238+uHOEX*I1238+uNES*S1238+ uOCEX*N1238+uEREX*O1238+uHOEX*P1238)/('Life tables'!$I$2/2))/(1+oDR)^(((cycle + 0.5)/('Life tables'!$I$2/2)))</f>
        <v>2.4092750695529146</v>
      </c>
      <c r="Z1238" s="100">
        <f t="shared" si="347"/>
        <v>46451.074387424553</v>
      </c>
      <c r="AA1238" s="107">
        <f>((L1238+G1238+H1238+I1238+N1238+O1238+P1238+S1238)/('Life tables'!$I$2/2))</f>
        <v>7.3900968665589346</v>
      </c>
      <c r="AB1238" s="31">
        <f>((uNES*L1238+ uOCEX*G1238+uEREX*H1238+uHOEX*I1238+uNES*S1238+ uOCEX*N1238+uEREX*O1238+uHOEX*P1238)/('Life tables'!$I$2/2))</f>
        <v>4.8703664557875586</v>
      </c>
    </row>
    <row r="1239" spans="1:28" x14ac:dyDescent="0.25">
      <c r="A1239" s="4">
        <v>1233</v>
      </c>
      <c r="C1239" s="105">
        <f>IF(male=0,VLOOKUP((($A$5:$A$1570/'Life tables'!$I$2)*2)+age,lifetable,13,1),IF(male=1,VLOOKUP((($A$5:$A$1570/'Life tables'!$I$2)*2)+age,lifetable,10,1),"error"))</f>
        <v>3.2375795819468145E-3</v>
      </c>
      <c r="F1239" s="96">
        <f t="shared" si="348"/>
        <v>29.595956691093335</v>
      </c>
      <c r="G1239" s="96">
        <f t="shared" si="360"/>
        <v>2.9729757905450236</v>
      </c>
      <c r="H1239" s="96">
        <f t="shared" si="349"/>
        <v>0.16978912971762194</v>
      </c>
      <c r="I1239" s="96">
        <f t="shared" si="350"/>
        <v>6.8032898515243634E-2</v>
      </c>
      <c r="J1239" s="96">
        <f t="shared" si="361"/>
        <v>0.10621447855110064</v>
      </c>
      <c r="K1239" s="96">
        <f t="shared" si="351"/>
        <v>7.1090581101846531E-2</v>
      </c>
      <c r="L1239" s="96">
        <f t="shared" si="352"/>
        <v>26.207853812662499</v>
      </c>
      <c r="M1239" s="96">
        <f t="shared" si="353"/>
        <v>163.07458426055459</v>
      </c>
      <c r="N1239" s="96">
        <f t="shared" si="362"/>
        <v>15.704435786168247</v>
      </c>
      <c r="O1239" s="96">
        <f t="shared" si="354"/>
        <v>0.37486325436989976</v>
      </c>
      <c r="P1239" s="96">
        <f t="shared" si="355"/>
        <v>0.37486325436989976</v>
      </c>
      <c r="Q1239" s="96">
        <f t="shared" si="363"/>
        <v>0.58123860422047025</v>
      </c>
      <c r="R1239" s="96">
        <f t="shared" si="346"/>
        <v>2.938520075466073E-2</v>
      </c>
      <c r="S1239" s="96">
        <f t="shared" si="356"/>
        <v>146.00979816067141</v>
      </c>
      <c r="T1239" s="96">
        <f t="shared" si="357"/>
        <v>381.16664505198014</v>
      </c>
      <c r="U1239" s="96">
        <f t="shared" si="358"/>
        <v>426.95074286100163</v>
      </c>
      <c r="V1239" s="32">
        <f t="shared" si="359"/>
        <v>1000.0000000000016</v>
      </c>
      <c r="W1239" s="100">
        <f>IF(A1239=1,((cPH1_+cPHr+(cNES*L1239+(cNES+cOSEX)*G1239+(cNES+cEREX)*H1239+(cNES+cHOEX)*I1239+(cNES+cNES)*S1239+(cNES+cOSEX)*N1239+(cNES+cEREX)*O1239+(cNES+cHOEX)*P1239)))/(1+cDR)^(A$6:A$65537 + 0.5),(cPHr+(cNES*L1239+(cNES+cOSEX)*G1239+(cNES+cEREX)*H1239+(cNES+cHOEX)*I1239+(cNES+cNES)*S1239+(cNES+cOSEX)*N1239+(cNES+cEREX)*O1239+(cNES+cHOEX)*P1239))/(1+cDR)^(((cycle + 0.5)/('Life tables'!$I$2/2))))</f>
        <v>2937.2348367434074</v>
      </c>
      <c r="X1239" s="107">
        <f>((L1239+G1239+H1239+I1239+N1239+O1239+P1239+S1239)/('Life tables'!$I$2/2))/(1+oDR)^(((cycle + 0.5)/('Life tables'!$I$2/2)))</f>
        <v>3.638707708826511</v>
      </c>
      <c r="Y1239" s="31">
        <f>((uNES*L1239+ uOCEX*G1239+uEREX*H1239+uHOEX*I1239+uNES*S1239+ uOCEX*N1239+uEREX*O1239+uHOEX*P1239)/('Life tables'!$I$2/2))/(1+oDR)^(((cycle + 0.5)/('Life tables'!$I$2/2)))</f>
        <v>2.3980524614412326</v>
      </c>
      <c r="Z1239" s="100">
        <f t="shared" si="347"/>
        <v>46261.222317323271</v>
      </c>
      <c r="AA1239" s="107">
        <f>((L1239+G1239+H1239+I1239+N1239+O1239+P1239+S1239)/('Life tables'!$I$2/2))</f>
        <v>7.3598749623446285</v>
      </c>
      <c r="AB1239" s="31">
        <f>((uNES*L1239+ uOCEX*G1239+uEREX*H1239+uHOEX*I1239+uNES*S1239+ uOCEX*N1239+uEREX*O1239+uHOEX*P1239)/('Life tables'!$I$2/2))</f>
        <v>4.8504490279715773</v>
      </c>
    </row>
    <row r="1240" spans="1:28" x14ac:dyDescent="0.25">
      <c r="A1240" s="4">
        <v>1234</v>
      </c>
      <c r="C1240" s="105">
        <f>IF(male=0,VLOOKUP((($A$5:$A$1570/'Life tables'!$I$2)*2)+age,lifetable,13,1),IF(male=1,VLOOKUP((($A$5:$A$1570/'Life tables'!$I$2)*2)+age,lifetable,10,1),"error"))</f>
        <v>3.2375795819468145E-3</v>
      </c>
      <c r="F1240" s="96">
        <f t="shared" si="348"/>
        <v>29.474845887481031</v>
      </c>
      <c r="G1240" s="96">
        <f t="shared" si="360"/>
        <v>2.9608099568512212</v>
      </c>
      <c r="H1240" s="96">
        <f t="shared" si="349"/>
        <v>0.1690943287973691</v>
      </c>
      <c r="I1240" s="96">
        <f t="shared" si="350"/>
        <v>6.7754498357504009E-2</v>
      </c>
      <c r="J1240" s="96">
        <f t="shared" si="361"/>
        <v>0.10577983401546863</v>
      </c>
      <c r="K1240" s="96">
        <f t="shared" si="351"/>
        <v>7.0799668478329233E-2</v>
      </c>
      <c r="L1240" s="96">
        <f t="shared" si="352"/>
        <v>26.100607600981139</v>
      </c>
      <c r="M1240" s="96">
        <f t="shared" si="353"/>
        <v>162.40776619953883</v>
      </c>
      <c r="N1240" s="96">
        <f t="shared" si="362"/>
        <v>15.640219762146089</v>
      </c>
      <c r="O1240" s="96">
        <f t="shared" si="354"/>
        <v>0.37333042453281362</v>
      </c>
      <c r="P1240" s="96">
        <f t="shared" si="355"/>
        <v>0.37333042453281362</v>
      </c>
      <c r="Q1240" s="96">
        <f t="shared" si="363"/>
        <v>0.57886189787587794</v>
      </c>
      <c r="R1240" s="96">
        <f t="shared" si="346"/>
        <v>2.9265043572113666E-2</v>
      </c>
      <c r="S1240" s="96">
        <f t="shared" si="356"/>
        <v>145.41275864687913</v>
      </c>
      <c r="T1240" s="96">
        <f t="shared" si="357"/>
        <v>381.8512867838715</v>
      </c>
      <c r="U1240" s="96">
        <f t="shared" si="358"/>
        <v>427.05080757305205</v>
      </c>
      <c r="V1240" s="32">
        <f t="shared" si="359"/>
        <v>1000.0000000000016</v>
      </c>
      <c r="W1240" s="100">
        <f>IF(A1240=1,((cPH1_+cPHr+(cNES*L1240+(cNES+cOSEX)*G1240+(cNES+cEREX)*H1240+(cNES+cHOEX)*I1240+(cNES+cNES)*S1240+(cNES+cOSEX)*N1240+(cNES+cEREX)*O1240+(cNES+cHOEX)*P1240)))/(1+cDR)^(A$6:A$65537 + 0.5),(cPHr+(cNES*L1240+(cNES+cOSEX)*G1240+(cNES+cEREX)*H1240+(cNES+cHOEX)*I1240+(cNES+cNES)*S1240+(cNES+cOSEX)*N1240+(cNES+cEREX)*O1240+(cNES+cHOEX)*P1240))/(1+cDR)^(((cycle + 0.5)/('Life tables'!$I$2/2))))</f>
        <v>2918.6994503281771</v>
      </c>
      <c r="X1240" s="107">
        <f>((L1240+G1240+H1240+I1240+N1240+O1240+P1240+S1240)/('Life tables'!$I$2/2))/(1+oDR)^(((cycle + 0.5)/('Life tables'!$I$2/2)))</f>
        <v>3.6217582994723667</v>
      </c>
      <c r="Y1240" s="31">
        <f>((uNES*L1240+ uOCEX*G1240+uEREX*H1240+uHOEX*I1240+uNES*S1240+ uOCEX*N1240+uEREX*O1240+uHOEX*P1240)/('Life tables'!$I$2/2))/(1+oDR)^(((cycle + 0.5)/('Life tables'!$I$2/2)))</f>
        <v>2.3868821312884863</v>
      </c>
      <c r="Z1240" s="100">
        <f t="shared" si="347"/>
        <v>46072.146292078636</v>
      </c>
      <c r="AA1240" s="107">
        <f>((L1240+G1240+H1240+I1240+N1240+O1240+P1240+S1240)/('Life tables'!$I$2/2))</f>
        <v>7.3297766577262911</v>
      </c>
      <c r="AB1240" s="31">
        <f>((uNES*L1240+ uOCEX*G1240+uEREX*H1240+uHOEX*I1240+uNES*S1240+ uOCEX*N1240+uEREX*O1240+uHOEX*P1240)/('Life tables'!$I$2/2))</f>
        <v>4.8306130569815</v>
      </c>
    </row>
    <row r="1241" spans="1:28" x14ac:dyDescent="0.25">
      <c r="A1241" s="4">
        <v>1235</v>
      </c>
      <c r="C1241" s="105">
        <f>IF(male=0,VLOOKUP((($A$5:$A$1570/'Life tables'!$I$2)*2)+age,lifetable,13,1),IF(male=1,VLOOKUP((($A$5:$A$1570/'Life tables'!$I$2)*2)+age,lifetable,10,1),"error"))</f>
        <v>3.2375795819468145E-3</v>
      </c>
      <c r="F1241" s="96">
        <f t="shared" si="348"/>
        <v>29.354234276177767</v>
      </c>
      <c r="G1241" s="96">
        <f t="shared" si="360"/>
        <v>2.9486942680696133</v>
      </c>
      <c r="H1241" s="96">
        <f t="shared" si="349"/>
        <v>0.16840239169492077</v>
      </c>
      <c r="I1241" s="96">
        <f t="shared" si="350"/>
        <v>6.7477245704474401E-2</v>
      </c>
      <c r="J1241" s="96">
        <f t="shared" si="361"/>
        <v>0.10534698098978354</v>
      </c>
      <c r="K1241" s="96">
        <f t="shared" si="351"/>
        <v>7.0509954933175967E-2</v>
      </c>
      <c r="L1241" s="96">
        <f t="shared" si="352"/>
        <v>25.9938034347858</v>
      </c>
      <c r="M1241" s="96">
        <f t="shared" si="353"/>
        <v>161.74367136690032</v>
      </c>
      <c r="N1241" s="96">
        <f t="shared" si="362"/>
        <v>15.57626599091688</v>
      </c>
      <c r="O1241" s="96">
        <f t="shared" si="354"/>
        <v>0.37180385464271137</v>
      </c>
      <c r="P1241" s="96">
        <f t="shared" si="355"/>
        <v>0.37180385464271137</v>
      </c>
      <c r="Q1241" s="96">
        <f t="shared" si="363"/>
        <v>0.57649489779831786</v>
      </c>
      <c r="R1241" s="96">
        <f t="shared" si="346"/>
        <v>2.914537710130399E-2</v>
      </c>
      <c r="S1241" s="96">
        <f t="shared" si="356"/>
        <v>144.81815739179839</v>
      </c>
      <c r="T1241" s="96">
        <f t="shared" si="357"/>
        <v>382.53312866265958</v>
      </c>
      <c r="U1241" s="96">
        <f t="shared" si="358"/>
        <v>427.15046290508656</v>
      </c>
      <c r="V1241" s="32">
        <f t="shared" si="359"/>
        <v>1000.0000000000017</v>
      </c>
      <c r="W1241" s="100">
        <f>IF(A1241=1,((cPH1_+cPHr+(cNES*L1241+(cNES+cOSEX)*G1241+(cNES+cEREX)*H1241+(cNES+cHOEX)*I1241+(cNES+cNES)*S1241+(cNES+cOSEX)*N1241+(cNES+cEREX)*O1241+(cNES+cHOEX)*P1241)))/(1+cDR)^(A$6:A$65537 + 0.5),(cPHr+(cNES*L1241+(cNES+cOSEX)*G1241+(cNES+cEREX)*H1241+(cNES+cHOEX)*I1241+(cNES+cNES)*S1241+(cNES+cOSEX)*N1241+(cNES+cEREX)*O1241+(cNES+cHOEX)*P1241))/(1+cDR)^(((cycle + 0.5)/('Life tables'!$I$2/2))))</f>
        <v>2900.281038143652</v>
      </c>
      <c r="X1241" s="107">
        <f>((L1241+G1241+H1241+I1241+N1241+O1241+P1241+S1241)/('Life tables'!$I$2/2))/(1+oDR)^(((cycle + 0.5)/('Life tables'!$I$2/2)))</f>
        <v>3.6048878450477542</v>
      </c>
      <c r="Y1241" s="31">
        <f>((uNES*L1241+ uOCEX*G1241+uEREX*H1241+uHOEX*I1241+uNES*S1241+ uOCEX*N1241+uEREX*O1241+uHOEX*P1241)/('Life tables'!$I$2/2))/(1+oDR)^(((cycle + 0.5)/('Life tables'!$I$2/2)))</f>
        <v>2.3757638354639257</v>
      </c>
      <c r="Z1241" s="100">
        <f t="shared" si="347"/>
        <v>45883.843155740324</v>
      </c>
      <c r="AA1241" s="107">
        <f>((L1241+G1241+H1241+I1241+N1241+O1241+P1241+S1241)/('Life tables'!$I$2/2))</f>
        <v>7.2998014468798447</v>
      </c>
      <c r="AB1241" s="31">
        <f>((uNES*L1241+ uOCEX*G1241+uEREX*H1241+uHOEX*I1241+uNES*S1241+ uOCEX*N1241+uEREX*O1241+uHOEX*P1241)/('Life tables'!$I$2/2))</f>
        <v>4.810858209469381</v>
      </c>
    </row>
    <row r="1242" spans="1:28" x14ac:dyDescent="0.25">
      <c r="A1242" s="4">
        <v>1236</v>
      </c>
      <c r="C1242" s="105">
        <f>IF(male=0,VLOOKUP((($A$5:$A$1570/'Life tables'!$I$2)*2)+age,lifetable,13,1),IF(male=1,VLOOKUP((($A$5:$A$1570/'Life tables'!$I$2)*2)+age,lifetable,10,1),"error"))</f>
        <v>3.2375795819468145E-3</v>
      </c>
      <c r="F1242" s="96">
        <f t="shared" si="348"/>
        <v>29.2341196204783</v>
      </c>
      <c r="G1242" s="96">
        <f t="shared" si="360"/>
        <v>2.9366284995184775</v>
      </c>
      <c r="H1242" s="96">
        <f t="shared" si="349"/>
        <v>0.16771330557851616</v>
      </c>
      <c r="I1242" s="96">
        <f t="shared" si="350"/>
        <v>6.7201135414589622E-2</v>
      </c>
      <c r="J1242" s="96">
        <f t="shared" si="361"/>
        <v>0.10491591144691917</v>
      </c>
      <c r="K1242" s="96">
        <f t="shared" si="351"/>
        <v>7.0221435093738141E-2</v>
      </c>
      <c r="L1242" s="96">
        <f t="shared" si="352"/>
        <v>25.887439333426059</v>
      </c>
      <c r="M1242" s="96">
        <f t="shared" si="353"/>
        <v>161.08228881177718</v>
      </c>
      <c r="N1242" s="96">
        <f t="shared" si="362"/>
        <v>15.512573417888898</v>
      </c>
      <c r="O1242" s="96">
        <f t="shared" si="354"/>
        <v>0.37028351952659777</v>
      </c>
      <c r="P1242" s="96">
        <f t="shared" si="355"/>
        <v>0.37028351952659777</v>
      </c>
      <c r="Q1242" s="96">
        <f t="shared" si="363"/>
        <v>0.57413756495617896</v>
      </c>
      <c r="R1242" s="96">
        <f t="shared" si="346"/>
        <v>2.9026199368942754E-2</v>
      </c>
      <c r="S1242" s="96">
        <f t="shared" si="356"/>
        <v>144.22598459050997</v>
      </c>
      <c r="T1242" s="96">
        <f t="shared" si="357"/>
        <v>383.21218213906269</v>
      </c>
      <c r="U1242" s="96">
        <f t="shared" si="358"/>
        <v>427.24971053954926</v>
      </c>
      <c r="V1242" s="32">
        <f t="shared" si="359"/>
        <v>1000.0000000000017</v>
      </c>
      <c r="W1242" s="100">
        <f>IF(A1242=1,((cPH1_+cPHr+(cNES*L1242+(cNES+cOSEX)*G1242+(cNES+cEREX)*H1242+(cNES+cHOEX)*I1242+(cNES+cNES)*S1242+(cNES+cOSEX)*N1242+(cNES+cEREX)*O1242+(cNES+cHOEX)*P1242)))/(1+cDR)^(A$6:A$65537 + 0.5),(cPHr+(cNES*L1242+(cNES+cOSEX)*G1242+(cNES+cEREX)*H1242+(cNES+cHOEX)*I1242+(cNES+cNES)*S1242+(cNES+cOSEX)*N1242+(cNES+cEREX)*O1242+(cNES+cHOEX)*P1242))/(1+cDR)^(((cycle + 0.5)/('Life tables'!$I$2/2))))</f>
        <v>2881.9788629391251</v>
      </c>
      <c r="X1242" s="107">
        <f>((L1242+G1242+H1242+I1242+N1242+O1242+P1242+S1242)/('Life tables'!$I$2/2))/(1+oDR)^(((cycle + 0.5)/('Life tables'!$I$2/2)))</f>
        <v>3.5880959776006716</v>
      </c>
      <c r="Y1242" s="31">
        <f>((uNES*L1242+ uOCEX*G1242+uEREX*H1242+uHOEX*I1242+uNES*S1242+ uOCEX*N1242+uEREX*O1242+uHOEX*P1242)/('Life tables'!$I$2/2))/(1+oDR)^(((cycle + 0.5)/('Life tables'!$I$2/2)))</f>
        <v>2.3646973314775304</v>
      </c>
      <c r="Z1242" s="100">
        <f t="shared" si="347"/>
        <v>45696.309764381418</v>
      </c>
      <c r="AA1242" s="107">
        <f>((L1242+G1242+H1242+I1242+N1242+O1242+P1242+S1242)/('Life tables'!$I$2/2))</f>
        <v>7.2699488260679672</v>
      </c>
      <c r="AB1242" s="31">
        <f>((uNES*L1242+ uOCEX*G1242+uEREX*H1242+uHOEX*I1242+uNES*S1242+ uOCEX*N1242+uEREX*O1242+uHOEX*P1242)/('Life tables'!$I$2/2))</f>
        <v>4.7911841534620123</v>
      </c>
    </row>
    <row r="1243" spans="1:28" x14ac:dyDescent="0.25">
      <c r="A1243" s="4">
        <v>1237</v>
      </c>
      <c r="C1243" s="105">
        <f>IF(male=0,VLOOKUP((($A$5:$A$1570/'Life tables'!$I$2)*2)+age,lifetable,13,1),IF(male=1,VLOOKUP((($A$5:$A$1570/'Life tables'!$I$2)*2)+age,lifetable,10,1),"error"))</f>
        <v>3.2375795819468145E-3</v>
      </c>
      <c r="F1243" s="96">
        <f t="shared" si="348"/>
        <v>29.114499702574548</v>
      </c>
      <c r="G1243" s="96">
        <f t="shared" si="360"/>
        <v>2.9246124284143509</v>
      </c>
      <c r="H1243" s="96">
        <f t="shared" si="349"/>
        <v>0.16702705772480567</v>
      </c>
      <c r="I1243" s="96">
        <f t="shared" si="350"/>
        <v>6.6926162389723806E-2</v>
      </c>
      <c r="J1243" s="96">
        <f t="shared" si="361"/>
        <v>0.10448661742756767</v>
      </c>
      <c r="K1243" s="96">
        <f t="shared" si="351"/>
        <v>6.9934103632758815E-2</v>
      </c>
      <c r="L1243" s="96">
        <f t="shared" si="352"/>
        <v>25.781513332985341</v>
      </c>
      <c r="M1243" s="96">
        <f t="shared" si="353"/>
        <v>160.42360761881514</v>
      </c>
      <c r="N1243" s="96">
        <f t="shared" si="362"/>
        <v>15.449140991889875</v>
      </c>
      <c r="O1243" s="96">
        <f t="shared" si="354"/>
        <v>0.36876939409309994</v>
      </c>
      <c r="P1243" s="96">
        <f t="shared" si="355"/>
        <v>0.36876939409309994</v>
      </c>
      <c r="Q1243" s="96">
        <f t="shared" si="363"/>
        <v>0.57178986044440894</v>
      </c>
      <c r="R1243" s="96">
        <f t="shared" si="346"/>
        <v>2.8907508408139302E-2</v>
      </c>
      <c r="S1243" s="96">
        <f t="shared" si="356"/>
        <v>143.63623046988653</v>
      </c>
      <c r="T1243" s="96">
        <f t="shared" si="357"/>
        <v>383.88845861693466</v>
      </c>
      <c r="U1243" s="96">
        <f t="shared" si="358"/>
        <v>427.34855215159013</v>
      </c>
      <c r="V1243" s="32">
        <f t="shared" si="359"/>
        <v>1000.0000000000016</v>
      </c>
      <c r="W1243" s="100">
        <f>IF(A1243=1,((cPH1_+cPHr+(cNES*L1243+(cNES+cOSEX)*G1243+(cNES+cEREX)*H1243+(cNES+cHOEX)*I1243+(cNES+cNES)*S1243+(cNES+cOSEX)*N1243+(cNES+cEREX)*O1243+(cNES+cHOEX)*P1243)))/(1+cDR)^(A$6:A$65537 + 0.5),(cPHr+(cNES*L1243+(cNES+cOSEX)*G1243+(cNES+cEREX)*H1243+(cNES+cHOEX)*I1243+(cNES+cNES)*S1243+(cNES+cOSEX)*N1243+(cNES+cEREX)*O1243+(cNES+cHOEX)*P1243))/(1+cDR)^(((cycle + 0.5)/('Life tables'!$I$2/2))))</f>
        <v>2863.7921920577542</v>
      </c>
      <c r="X1243" s="107">
        <f>((L1243+G1243+H1243+I1243+N1243+O1243+P1243+S1243)/('Life tables'!$I$2/2))/(1+oDR)^(((cycle + 0.5)/('Life tables'!$I$2/2)))</f>
        <v>3.5713823309018813</v>
      </c>
      <c r="Y1243" s="31">
        <f>((uNES*L1243+ uOCEX*G1243+uEREX*H1243+uHOEX*I1243+uNES*S1243+ uOCEX*N1243+uEREX*O1243+uHOEX*P1243)/('Life tables'!$I$2/2))/(1+oDR)^(((cycle + 0.5)/('Life tables'!$I$2/2)))</f>
        <v>2.3536823779744056</v>
      </c>
      <c r="Z1243" s="100">
        <f t="shared" si="347"/>
        <v>45509.542986093242</v>
      </c>
      <c r="AA1243" s="107">
        <f>((L1243+G1243+H1243+I1243+N1243+O1243+P1243+S1243)/('Life tables'!$I$2/2))</f>
        <v>7.2402182936306501</v>
      </c>
      <c r="AB1243" s="31">
        <f>((uNES*L1243+ uOCEX*G1243+uEREX*H1243+uHOEX*I1243+uNES*S1243+ uOCEX*N1243+uEREX*O1243+uHOEX*P1243)/('Life tables'!$I$2/2))</f>
        <v>4.7715905583547462</v>
      </c>
    </row>
    <row r="1244" spans="1:28" x14ac:dyDescent="0.25">
      <c r="A1244" s="4">
        <v>1238</v>
      </c>
      <c r="C1244" s="105">
        <f>IF(male=0,VLOOKUP((($A$5:$A$1570/'Life tables'!$I$2)*2)+age,lifetable,13,1),IF(male=1,VLOOKUP((($A$5:$A$1570/'Life tables'!$I$2)*2)+age,lifetable,10,1),"error"))</f>
        <v>3.2375795819468145E-3</v>
      </c>
      <c r="F1244" s="96">
        <f t="shared" si="348"/>
        <v>28.995372322991471</v>
      </c>
      <c r="G1244" s="96">
        <f t="shared" si="360"/>
        <v>2.9126458338153616</v>
      </c>
      <c r="H1244" s="96">
        <f t="shared" si="349"/>
        <v>0.16634363551561457</v>
      </c>
      <c r="I1244" s="96">
        <f t="shared" si="350"/>
        <v>6.6652321573893669E-2</v>
      </c>
      <c r="J1244" s="96">
        <f t="shared" si="361"/>
        <v>0.10405909103821519</v>
      </c>
      <c r="K1244" s="96">
        <f t="shared" si="351"/>
        <v>6.9647955267017697E-2</v>
      </c>
      <c r="L1244" s="96">
        <f t="shared" si="352"/>
        <v>25.676023485781368</v>
      </c>
      <c r="M1244" s="96">
        <f t="shared" si="353"/>
        <v>159.76761690848534</v>
      </c>
      <c r="N1244" s="96">
        <f t="shared" si="362"/>
        <v>15.385967665197612</v>
      </c>
      <c r="O1244" s="96">
        <f t="shared" si="354"/>
        <v>0.36726145333319737</v>
      </c>
      <c r="P1244" s="96">
        <f t="shared" si="355"/>
        <v>0.36726145333319737</v>
      </c>
      <c r="Q1244" s="96">
        <f t="shared" si="363"/>
        <v>0.56945174548564581</v>
      </c>
      <c r="R1244" s="96">
        <f t="shared" si="346"/>
        <v>2.8789302258458521E-2</v>
      </c>
      <c r="S1244" s="96">
        <f t="shared" si="356"/>
        <v>143.04888528887722</v>
      </c>
      <c r="T1244" s="96">
        <f t="shared" si="357"/>
        <v>384.56196945345852</v>
      </c>
      <c r="U1244" s="96">
        <f t="shared" si="358"/>
        <v>427.44698940911559</v>
      </c>
      <c r="V1244" s="32">
        <f t="shared" si="359"/>
        <v>1000.0000000000016</v>
      </c>
      <c r="W1244" s="100">
        <f>IF(A1244=1,((cPH1_+cPHr+(cNES*L1244+(cNES+cOSEX)*G1244+(cNES+cEREX)*H1244+(cNES+cHOEX)*I1244+(cNES+cNES)*S1244+(cNES+cOSEX)*N1244+(cNES+cEREX)*O1244+(cNES+cHOEX)*P1244)))/(1+cDR)^(A$6:A$65537 + 0.5),(cPHr+(cNES*L1244+(cNES+cOSEX)*G1244+(cNES+cEREX)*H1244+(cNES+cHOEX)*I1244+(cNES+cNES)*S1244+(cNES+cOSEX)*N1244+(cNES+cEREX)*O1244+(cNES+cHOEX)*P1244))/(1+cDR)^(((cycle + 0.5)/('Life tables'!$I$2/2))))</f>
        <v>2845.7202974107058</v>
      </c>
      <c r="X1244" s="107">
        <f>((L1244+G1244+H1244+I1244+N1244+O1244+P1244+S1244)/('Life tables'!$I$2/2))/(1+oDR)^(((cycle + 0.5)/('Life tables'!$I$2/2)))</f>
        <v>3.5547465404364389</v>
      </c>
      <c r="Y1244" s="31">
        <f>((uNES*L1244+ uOCEX*G1244+uEREX*H1244+uHOEX*I1244+uNES*S1244+ uOCEX*N1244+uEREX*O1244+uHOEX*P1244)/('Life tables'!$I$2/2))/(1+oDR)^(((cycle + 0.5)/('Life tables'!$I$2/2)))</f>
        <v>2.3427187347292042</v>
      </c>
      <c r="Z1244" s="100">
        <f t="shared" si="347"/>
        <v>45323.539700978166</v>
      </c>
      <c r="AA1244" s="107">
        <f>((L1244+G1244+H1244+I1244+N1244+O1244+P1244+S1244)/('Life tables'!$I$2/2))</f>
        <v>7.2106093499758348</v>
      </c>
      <c r="AB1244" s="31">
        <f>((uNES*L1244+ uOCEX*G1244+uEREX*H1244+uHOEX*I1244+uNES*S1244+ uOCEX*N1244+uEREX*O1244+uHOEX*P1244)/('Life tables'!$I$2/2))</f>
        <v>4.7520770949053279</v>
      </c>
    </row>
    <row r="1245" spans="1:28" x14ac:dyDescent="0.25">
      <c r="A1245" s="4">
        <v>1239</v>
      </c>
      <c r="C1245" s="105">
        <f>IF(male=0,VLOOKUP((($A$5:$A$1570/'Life tables'!$I$2)*2)+age,lifetable,13,1),IF(male=1,VLOOKUP((($A$5:$A$1570/'Life tables'!$I$2)*2)+age,lifetable,10,1),"error"))</f>
        <v>3.2375795819468145E-3</v>
      </c>
      <c r="F1245" s="96">
        <f t="shared" si="348"/>
        <v>28.876735300049525</v>
      </c>
      <c r="G1245" s="96">
        <f t="shared" si="360"/>
        <v>2.900728496567234</v>
      </c>
      <c r="H1245" s="96">
        <f t="shared" si="349"/>
        <v>0.16566302643485914</v>
      </c>
      <c r="I1245" s="96">
        <f t="shared" si="350"/>
        <v>6.6379607952022843E-2</v>
      </c>
      <c r="J1245" s="96">
        <f t="shared" si="361"/>
        <v>0.10363332444921264</v>
      </c>
      <c r="K1245" s="96">
        <f t="shared" si="351"/>
        <v>6.9362984756039942E-2</v>
      </c>
      <c r="L1245" s="96">
        <f t="shared" si="352"/>
        <v>25.570967859890157</v>
      </c>
      <c r="M1245" s="96">
        <f t="shared" si="353"/>
        <v>159.11430583737788</v>
      </c>
      <c r="N1245" s="96">
        <f t="shared" si="362"/>
        <v>15.323052393568238</v>
      </c>
      <c r="O1245" s="96">
        <f t="shared" si="354"/>
        <v>0.36575967232089734</v>
      </c>
      <c r="P1245" s="96">
        <f t="shared" si="355"/>
        <v>0.36575967232089734</v>
      </c>
      <c r="Q1245" s="96">
        <f t="shared" si="363"/>
        <v>0.56712318143126472</v>
      </c>
      <c r="R1245" s="96">
        <f t="shared" si="346"/>
        <v>2.8671578965973769E-2</v>
      </c>
      <c r="S1245" s="96">
        <f t="shared" si="356"/>
        <v>142.46393933877061</v>
      </c>
      <c r="T1245" s="96">
        <f t="shared" si="357"/>
        <v>385.23272595933901</v>
      </c>
      <c r="U1245" s="96">
        <f t="shared" si="358"/>
        <v>427.54502397283761</v>
      </c>
      <c r="V1245" s="32">
        <f t="shared" si="359"/>
        <v>1000.0000000000015</v>
      </c>
      <c r="W1245" s="100">
        <f>IF(A1245=1,((cPH1_+cPHr+(cNES*L1245+(cNES+cOSEX)*G1245+(cNES+cEREX)*H1245+(cNES+cHOEX)*I1245+(cNES+cNES)*S1245+(cNES+cOSEX)*N1245+(cNES+cEREX)*O1245+(cNES+cHOEX)*P1245)))/(1+cDR)^(A$6:A$65537 + 0.5),(cPHr+(cNES*L1245+(cNES+cOSEX)*G1245+(cNES+cEREX)*H1245+(cNES+cHOEX)*I1245+(cNES+cNES)*S1245+(cNES+cOSEX)*N1245+(cNES+cEREX)*O1245+(cNES+cHOEX)*P1245))/(1+cDR)^(((cycle + 0.5)/('Life tables'!$I$2/2))))</f>
        <v>2827.7624554512913</v>
      </c>
      <c r="X1245" s="107">
        <f>((L1245+G1245+H1245+I1245+N1245+O1245+P1245+S1245)/('Life tables'!$I$2/2))/(1+oDR)^(((cycle + 0.5)/('Life tables'!$I$2/2)))</f>
        <v>3.5381882433952847</v>
      </c>
      <c r="Y1245" s="31">
        <f>((uNES*L1245+ uOCEX*G1245+uEREX*H1245+uHOEX*I1245+uNES*S1245+ uOCEX*N1245+uEREX*O1245+uHOEX*P1245)/('Life tables'!$I$2/2))/(1+oDR)^(((cycle + 0.5)/('Life tables'!$I$2/2)))</f>
        <v>2.3318061626406044</v>
      </c>
      <c r="Z1245" s="100">
        <f t="shared" si="347"/>
        <v>45138.296801140299</v>
      </c>
      <c r="AA1245" s="107">
        <f>((L1245+G1245+H1245+I1245+N1245+O1245+P1245+S1245)/('Life tables'!$I$2/2))</f>
        <v>7.1811214975701363</v>
      </c>
      <c r="AB1245" s="31">
        <f>((uNES*L1245+ uOCEX*G1245+uEREX*H1245+uHOEX*I1245+uNES*S1245+ uOCEX*N1245+uEREX*O1245+uHOEX*P1245)/('Life tables'!$I$2/2))</f>
        <v>4.7326434352278266</v>
      </c>
    </row>
    <row r="1246" spans="1:28" x14ac:dyDescent="0.25">
      <c r="A1246" s="4">
        <v>1240</v>
      </c>
      <c r="C1246" s="105">
        <f>IF(male=0,VLOOKUP((($A$5:$A$1570/'Life tables'!$I$2)*2)+age,lifetable,13,1),IF(male=1,VLOOKUP((($A$5:$A$1570/'Life tables'!$I$2)*2)+age,lifetable,10,1),"error"))</f>
        <v>3.2375795819468145E-3</v>
      </c>
      <c r="F1246" s="96">
        <f t="shared" si="348"/>
        <v>28.758586469352437</v>
      </c>
      <c r="G1246" s="96">
        <f t="shared" si="360"/>
        <v>2.8888601992518321</v>
      </c>
      <c r="H1246" s="96">
        <f t="shared" si="349"/>
        <v>0.16498521806560815</v>
      </c>
      <c r="I1246" s="96">
        <f t="shared" si="350"/>
        <v>6.6108016548764414E-2</v>
      </c>
      <c r="J1246" s="96">
        <f t="shared" si="361"/>
        <v>0.10320930989293746</v>
      </c>
      <c r="K1246" s="96">
        <f t="shared" si="351"/>
        <v>6.9079186900865786E-2</v>
      </c>
      <c r="L1246" s="96">
        <f t="shared" si="352"/>
        <v>25.466344538692429</v>
      </c>
      <c r="M1246" s="96">
        <f t="shared" si="353"/>
        <v>158.46366359847249</v>
      </c>
      <c r="N1246" s="96">
        <f t="shared" si="362"/>
        <v>15.26039413626229</v>
      </c>
      <c r="O1246" s="96">
        <f t="shared" si="354"/>
        <v>0.36426402621385656</v>
      </c>
      <c r="P1246" s="96">
        <f t="shared" si="355"/>
        <v>0.36426402621385656</v>
      </c>
      <c r="Q1246" s="96">
        <f t="shared" si="363"/>
        <v>0.5648041297623424</v>
      </c>
      <c r="R1246" s="96">
        <f t="shared" si="346"/>
        <v>2.8554336583315607E-2</v>
      </c>
      <c r="S1246" s="96">
        <f t="shared" si="356"/>
        <v>141.88138294343685</v>
      </c>
      <c r="T1246" s="96">
        <f t="shared" si="357"/>
        <v>385.90073939899429</v>
      </c>
      <c r="U1246" s="96">
        <f t="shared" si="358"/>
        <v>427.64265749632182</v>
      </c>
      <c r="V1246" s="32">
        <f t="shared" si="359"/>
        <v>1000.0000000000016</v>
      </c>
      <c r="W1246" s="100">
        <f>IF(A1246=1,((cPH1_+cPHr+(cNES*L1246+(cNES+cOSEX)*G1246+(cNES+cEREX)*H1246+(cNES+cHOEX)*I1246+(cNES+cNES)*S1246+(cNES+cOSEX)*N1246+(cNES+cEREX)*O1246+(cNES+cHOEX)*P1246)))/(1+cDR)^(A$6:A$65537 + 0.5),(cPHr+(cNES*L1246+(cNES+cOSEX)*G1246+(cNES+cEREX)*H1246+(cNES+cHOEX)*I1246+(cNES+cNES)*S1246+(cNES+cOSEX)*N1246+(cNES+cEREX)*O1246+(cNES+cHOEX)*P1246))/(1+cDR)^(((cycle + 0.5)/('Life tables'!$I$2/2))))</f>
        <v>2809.9179471490988</v>
      </c>
      <c r="X1246" s="107">
        <f>((L1246+G1246+H1246+I1246+N1246+O1246+P1246+S1246)/('Life tables'!$I$2/2))/(1+oDR)^(((cycle + 0.5)/('Life tables'!$I$2/2)))</f>
        <v>3.5217070786669025</v>
      </c>
      <c r="Y1246" s="31">
        <f>((uNES*L1246+ uOCEX*G1246+uEREX*H1246+uHOEX*I1246+uNES*S1246+ uOCEX*N1246+uEREX*O1246+uHOEX*P1246)/('Life tables'!$I$2/2))/(1+oDR)^(((cycle + 0.5)/('Life tables'!$I$2/2)))</f>
        <v>2.320944423725817</v>
      </c>
      <c r="Z1246" s="100">
        <f t="shared" si="347"/>
        <v>44953.811190674132</v>
      </c>
      <c r="AA1246" s="107">
        <f>((L1246+G1246+H1246+I1246+N1246+O1246+P1246+S1246)/('Life tables'!$I$2/2))</f>
        <v>7.1517542409296562</v>
      </c>
      <c r="AB1246" s="31">
        <f>((uNES*L1246+ uOCEX*G1246+uEREX*H1246+uHOEX*I1246+uNES*S1246+ uOCEX*N1246+uEREX*O1246+uHOEX*P1246)/('Life tables'!$I$2/2))</f>
        <v>4.7132892527865842</v>
      </c>
    </row>
    <row r="1247" spans="1:28" x14ac:dyDescent="0.25">
      <c r="A1247" s="4">
        <v>1241</v>
      </c>
      <c r="C1247" s="105">
        <f>IF(male=0,VLOOKUP((($A$5:$A$1570/'Life tables'!$I$2)*2)+age,lifetable,13,1),IF(male=1,VLOOKUP((($A$5:$A$1570/'Life tables'!$I$2)*2)+age,lifetable,10,1),"error"))</f>
        <v>3.2375795819468145E-3</v>
      </c>
      <c r="F1247" s="96">
        <f t="shared" si="348"/>
        <v>28.640923683299008</v>
      </c>
      <c r="G1247" s="96">
        <f t="shared" si="360"/>
        <v>2.8770407261381217</v>
      </c>
      <c r="H1247" s="96">
        <f t="shared" si="349"/>
        <v>0.16431019808728201</v>
      </c>
      <c r="I1247" s="96">
        <f t="shared" si="350"/>
        <v>6.5837542427378673E-2</v>
      </c>
      <c r="J1247" s="96">
        <f t="shared" si="361"/>
        <v>0.1027870396620415</v>
      </c>
      <c r="K1247" s="96">
        <f t="shared" si="351"/>
        <v>6.8796556542877807E-2</v>
      </c>
      <c r="L1247" s="96">
        <f t="shared" si="352"/>
        <v>25.362151620441306</v>
      </c>
      <c r="M1247" s="96">
        <f t="shared" si="353"/>
        <v>157.81567942138645</v>
      </c>
      <c r="N1247" s="96">
        <f t="shared" si="362"/>
        <v>15.197991856068574</v>
      </c>
      <c r="O1247" s="96">
        <f t="shared" si="354"/>
        <v>0.36277449025395142</v>
      </c>
      <c r="P1247" s="96">
        <f t="shared" si="355"/>
        <v>0.36277449025395142</v>
      </c>
      <c r="Q1247" s="96">
        <f t="shared" si="363"/>
        <v>0.56249455209054111</v>
      </c>
      <c r="R1247" s="96">
        <f t="shared" si="346"/>
        <v>2.8437573169716502E-2</v>
      </c>
      <c r="S1247" s="96">
        <f t="shared" si="356"/>
        <v>141.30120645954972</v>
      </c>
      <c r="T1247" s="96">
        <f t="shared" si="357"/>
        <v>386.56602099074689</v>
      </c>
      <c r="U1247" s="96">
        <f t="shared" si="358"/>
        <v>427.73989162603442</v>
      </c>
      <c r="V1247" s="32">
        <f t="shared" si="359"/>
        <v>1000.0000000000016</v>
      </c>
      <c r="W1247" s="100">
        <f>IF(A1247=1,((cPH1_+cPHr+(cNES*L1247+(cNES+cOSEX)*G1247+(cNES+cEREX)*H1247+(cNES+cHOEX)*I1247+(cNES+cNES)*S1247+(cNES+cOSEX)*N1247+(cNES+cEREX)*O1247+(cNES+cHOEX)*P1247)))/(1+cDR)^(A$6:A$65537 + 0.5),(cPHr+(cNES*L1247+(cNES+cOSEX)*G1247+(cNES+cEREX)*H1247+(cNES+cHOEX)*I1247+(cNES+cNES)*S1247+(cNES+cOSEX)*N1247+(cNES+cEREX)*O1247+(cNES+cHOEX)*P1247))/(1+cDR)^(((cycle + 0.5)/('Life tables'!$I$2/2))))</f>
        <v>2792.1860579641566</v>
      </c>
      <c r="X1247" s="107">
        <f>((L1247+G1247+H1247+I1247+N1247+O1247+P1247+S1247)/('Life tables'!$I$2/2))/(1+oDR)^(((cycle + 0.5)/('Life tables'!$I$2/2)))</f>
        <v>3.5053026868290216</v>
      </c>
      <c r="Y1247" s="31">
        <f>((uNES*L1247+ uOCEX*G1247+uEREX*H1247+uHOEX*I1247+uNES*S1247+ uOCEX*N1247+uEREX*O1247+uHOEX*P1247)/('Life tables'!$I$2/2))/(1+oDR)^(((cycle + 0.5)/('Life tables'!$I$2/2)))</f>
        <v>2.3101332811151316</v>
      </c>
      <c r="Z1247" s="100">
        <f t="shared" si="347"/>
        <v>44770.079785651455</v>
      </c>
      <c r="AA1247" s="107">
        <f>((L1247+G1247+H1247+I1247+N1247+O1247+P1247+S1247)/('Life tables'!$I$2/2))</f>
        <v>7.1225070866108435</v>
      </c>
      <c r="AB1247" s="31">
        <f>((uNES*L1247+ uOCEX*G1247+uEREX*H1247+uHOEX*I1247+uNES*S1247+ uOCEX*N1247+uEREX*O1247+uHOEX*P1247)/('Life tables'!$I$2/2))</f>
        <v>4.6940142223902219</v>
      </c>
    </row>
    <row r="1248" spans="1:28" x14ac:dyDescent="0.25">
      <c r="A1248" s="4">
        <v>1242</v>
      </c>
      <c r="C1248" s="105">
        <f>IF(male=0,VLOOKUP((($A$5:$A$1570/'Life tables'!$I$2)*2)+age,lifetable,13,1),IF(male=1,VLOOKUP((($A$5:$A$1570/'Life tables'!$I$2)*2)+age,lifetable,10,1),"error"))</f>
        <v>3.2375795819468145E-3</v>
      </c>
      <c r="F1248" s="96">
        <f t="shared" si="348"/>
        <v>28.52374481061776</v>
      </c>
      <c r="G1248" s="96">
        <f t="shared" si="360"/>
        <v>2.8652698631354214</v>
      </c>
      <c r="H1248" s="96">
        <f t="shared" si="349"/>
        <v>0.16363795427298328</v>
      </c>
      <c r="I1248" s="96">
        <f t="shared" si="350"/>
        <v>6.5568180688663436E-2</v>
      </c>
      <c r="J1248" s="96">
        <f t="shared" si="361"/>
        <v>0.10236650610778102</v>
      </c>
      <c r="K1248" s="96">
        <f t="shared" si="351"/>
        <v>6.8515088562683193E-2</v>
      </c>
      <c r="L1248" s="96">
        <f t="shared" si="352"/>
        <v>25.258387217850228</v>
      </c>
      <c r="M1248" s="96">
        <f t="shared" si="353"/>
        <v>157.17034257260249</v>
      </c>
      <c r="N1248" s="96">
        <f t="shared" si="362"/>
        <v>15.135844519326124</v>
      </c>
      <c r="O1248" s="96">
        <f t="shared" si="354"/>
        <v>0.3612910397678018</v>
      </c>
      <c r="P1248" s="96">
        <f t="shared" si="355"/>
        <v>0.3612910397678018</v>
      </c>
      <c r="Q1248" s="96">
        <f t="shared" si="363"/>
        <v>0.56019441015892091</v>
      </c>
      <c r="R1248" s="96">
        <f t="shared" si="346"/>
        <v>2.8321286791051892E-2</v>
      </c>
      <c r="S1248" s="96">
        <f t="shared" si="356"/>
        <v>140.72340027679078</v>
      </c>
      <c r="T1248" s="96">
        <f t="shared" si="357"/>
        <v>387.22858190701362</v>
      </c>
      <c r="U1248" s="96">
        <f t="shared" si="358"/>
        <v>427.83672800138817</v>
      </c>
      <c r="V1248" s="32">
        <f t="shared" si="359"/>
        <v>1000.0000000000016</v>
      </c>
      <c r="W1248" s="100">
        <f>IF(A1248=1,((cPH1_+cPHr+(cNES*L1248+(cNES+cOSEX)*G1248+(cNES+cEREX)*H1248+(cNES+cHOEX)*I1248+(cNES+cNES)*S1248+(cNES+cOSEX)*N1248+(cNES+cEREX)*O1248+(cNES+cHOEX)*P1248)))/(1+cDR)^(A$6:A$65537 + 0.5),(cPHr+(cNES*L1248+(cNES+cOSEX)*G1248+(cNES+cEREX)*H1248+(cNES+cHOEX)*I1248+(cNES+cNES)*S1248+(cNES+cOSEX)*N1248+(cNES+cEREX)*O1248+(cNES+cHOEX)*P1248))/(1+cDR)^(((cycle + 0.5)/('Life tables'!$I$2/2))))</f>
        <v>2774.5660778211236</v>
      </c>
      <c r="X1248" s="107">
        <f>((L1248+G1248+H1248+I1248+N1248+O1248+P1248+S1248)/('Life tables'!$I$2/2))/(1+oDR)^(((cycle + 0.5)/('Life tables'!$I$2/2)))</f>
        <v>3.4889747101403952</v>
      </c>
      <c r="Y1248" s="31">
        <f>((uNES*L1248+ uOCEX*G1248+uEREX*H1248+uHOEX*I1248+uNES*S1248+ uOCEX*N1248+uEREX*O1248+uHOEX*P1248)/('Life tables'!$I$2/2))/(1+oDR)^(((cycle + 0.5)/('Life tables'!$I$2/2)))</f>
        <v>2.2993724990465068</v>
      </c>
      <c r="Z1248" s="100">
        <f t="shared" si="347"/>
        <v>44587.099514106529</v>
      </c>
      <c r="AA1248" s="107">
        <f>((L1248+G1248+H1248+I1248+N1248+O1248+P1248+S1248)/('Life tables'!$I$2/2))</f>
        <v>7.0933795432014639</v>
      </c>
      <c r="AB1248" s="31">
        <f>((uNES*L1248+ uOCEX*G1248+uEREX*H1248+uHOEX*I1248+uNES*S1248+ uOCEX*N1248+uEREX*O1248+uHOEX*P1248)/('Life tables'!$I$2/2))</f>
        <v>4.6748180201857057</v>
      </c>
    </row>
    <row r="1249" spans="1:28" x14ac:dyDescent="0.25">
      <c r="A1249" s="4">
        <v>1243</v>
      </c>
      <c r="C1249" s="105">
        <f>IF(male=0,VLOOKUP((($A$5:$A$1570/'Life tables'!$I$2)*2)+age,lifetable,13,1),IF(male=1,VLOOKUP((($A$5:$A$1570/'Life tables'!$I$2)*2)+age,lifetable,10,1),"error"))</f>
        <v>3.2375795819468145E-3</v>
      </c>
      <c r="F1249" s="96">
        <f t="shared" si="348"/>
        <v>28.407047735923307</v>
      </c>
      <c r="G1249" s="96">
        <f t="shared" si="360"/>
        <v>2.8535473977488421</v>
      </c>
      <c r="H1249" s="96">
        <f t="shared" si="349"/>
        <v>0.16296847448695134</v>
      </c>
      <c r="I1249" s="96">
        <f t="shared" si="350"/>
        <v>6.5299926469934197E-2</v>
      </c>
      <c r="J1249" s="96">
        <f t="shared" si="361"/>
        <v>0.10194770163842455</v>
      </c>
      <c r="K1249" s="96">
        <f t="shared" si="351"/>
        <v>6.8234777879048122E-2</v>
      </c>
      <c r="L1249" s="96">
        <f t="shared" si="352"/>
        <v>25.155049457700105</v>
      </c>
      <c r="M1249" s="96">
        <f t="shared" si="353"/>
        <v>156.52764235567648</v>
      </c>
      <c r="N1249" s="96">
        <f t="shared" si="362"/>
        <v>15.073951095944192</v>
      </c>
      <c r="O1249" s="96">
        <f t="shared" si="354"/>
        <v>0.35981365016724831</v>
      </c>
      <c r="P1249" s="96">
        <f t="shared" si="355"/>
        <v>0.35981365016724831</v>
      </c>
      <c r="Q1249" s="96">
        <f t="shared" si="363"/>
        <v>0.5579036658426797</v>
      </c>
      <c r="R1249" s="96">
        <f t="shared" si="346"/>
        <v>2.8205475519877597E-2</v>
      </c>
      <c r="S1249" s="96">
        <f t="shared" si="356"/>
        <v>140.14795481803523</v>
      </c>
      <c r="T1249" s="96">
        <f t="shared" si="357"/>
        <v>387.88843327449473</v>
      </c>
      <c r="U1249" s="96">
        <f t="shared" si="358"/>
        <v>427.93316825478712</v>
      </c>
      <c r="V1249" s="32">
        <f t="shared" si="359"/>
        <v>1000.0000000000016</v>
      </c>
      <c r="W1249" s="100">
        <f>IF(A1249=1,((cPH1_+cPHr+(cNES*L1249+(cNES+cOSEX)*G1249+(cNES+cEREX)*H1249+(cNES+cHOEX)*I1249+(cNES+cNES)*S1249+(cNES+cOSEX)*N1249+(cNES+cEREX)*O1249+(cNES+cHOEX)*P1249)))/(1+cDR)^(A$6:A$65537 + 0.5),(cPHr+(cNES*L1249+(cNES+cOSEX)*G1249+(cNES+cEREX)*H1249+(cNES+cHOEX)*I1249+(cNES+cNES)*S1249+(cNES+cOSEX)*N1249+(cNES+cEREX)*O1249+(cNES+cHOEX)*P1249))/(1+cDR)^(((cycle + 0.5)/('Life tables'!$I$2/2))))</f>
        <v>2757.057301083491</v>
      </c>
      <c r="X1249" s="107">
        <f>((L1249+G1249+H1249+I1249+N1249+O1249+P1249+S1249)/('Life tables'!$I$2/2))/(1+oDR)^(((cycle + 0.5)/('Life tables'!$I$2/2)))</f>
        <v>3.4727227925326205</v>
      </c>
      <c r="Y1249" s="31">
        <f>((uNES*L1249+ uOCEX*G1249+uEREX*H1249+uHOEX*I1249+uNES*S1249+ uOCEX*N1249+uEREX*O1249+uHOEX*P1249)/('Life tables'!$I$2/2))/(1+oDR)^(((cycle + 0.5)/('Life tables'!$I$2/2)))</f>
        <v>2.2886618428601895</v>
      </c>
      <c r="Z1249" s="100">
        <f t="shared" si="347"/>
        <v>44404.867316019569</v>
      </c>
      <c r="AA1249" s="107">
        <f>((L1249+G1249+H1249+I1249+N1249+O1249+P1249+S1249)/('Life tables'!$I$2/2))</f>
        <v>7.0643711213116172</v>
      </c>
      <c r="AB1249" s="31">
        <f>((uNES*L1249+ uOCEX*G1249+uEREX*H1249+uHOEX*I1249+uNES*S1249+ uOCEX*N1249+uEREX*O1249+uHOEX*P1249)/('Life tables'!$I$2/2))</f>
        <v>4.6557003236524466</v>
      </c>
    </row>
    <row r="1250" spans="1:28" x14ac:dyDescent="0.25">
      <c r="A1250" s="4">
        <v>1244</v>
      </c>
      <c r="C1250" s="105">
        <f>IF(male=0,VLOOKUP((($A$5:$A$1570/'Life tables'!$I$2)*2)+age,lifetable,13,1),IF(male=1,VLOOKUP((($A$5:$A$1570/'Life tables'!$I$2)*2)+age,lifetable,10,1),"error"))</f>
        <v>3.2375795819468145E-3</v>
      </c>
      <c r="F1250" s="96">
        <f t="shared" si="348"/>
        <v>28.290830359293345</v>
      </c>
      <c r="G1250" s="96">
        <f t="shared" si="360"/>
        <v>2.8418731190367943</v>
      </c>
      <c r="H1250" s="96">
        <f t="shared" si="349"/>
        <v>0.16230174668213587</v>
      </c>
      <c r="I1250" s="96">
        <f t="shared" si="350"/>
        <v>6.5032774944051824E-2</v>
      </c>
      <c r="J1250" s="96">
        <f t="shared" si="361"/>
        <v>0.10153061871773481</v>
      </c>
      <c r="K1250" s="96">
        <f t="shared" si="351"/>
        <v>6.7955619447881657E-2</v>
      </c>
      <c r="L1250" s="96">
        <f t="shared" si="352"/>
        <v>25.052136480464746</v>
      </c>
      <c r="M1250" s="96">
        <f t="shared" si="353"/>
        <v>155.88756811142639</v>
      </c>
      <c r="N1250" s="96">
        <f t="shared" si="362"/>
        <v>15.012310559420456</v>
      </c>
      <c r="O1250" s="96">
        <f t="shared" si="354"/>
        <v>0.35834229694978692</v>
      </c>
      <c r="P1250" s="96">
        <f t="shared" si="355"/>
        <v>0.35834229694978692</v>
      </c>
      <c r="Q1250" s="96">
        <f t="shared" si="363"/>
        <v>0.5556222811498267</v>
      </c>
      <c r="R1250" s="96">
        <f t="shared" si="346"/>
        <v>2.8090137435463874E-2</v>
      </c>
      <c r="S1250" s="96">
        <f t="shared" si="356"/>
        <v>139.57486053952107</v>
      </c>
      <c r="T1250" s="96">
        <f t="shared" si="357"/>
        <v>388.54558617436231</v>
      </c>
      <c r="U1250" s="96">
        <f t="shared" si="358"/>
        <v>428.02921401167049</v>
      </c>
      <c r="V1250" s="32">
        <f t="shared" si="359"/>
        <v>1000.0000000000016</v>
      </c>
      <c r="W1250" s="100">
        <f>IF(A1250=1,((cPH1_+cPHr+(cNES*L1250+(cNES+cOSEX)*G1250+(cNES+cEREX)*H1250+(cNES+cHOEX)*I1250+(cNES+cNES)*S1250+(cNES+cOSEX)*N1250+(cNES+cEREX)*O1250+(cNES+cHOEX)*P1250)))/(1+cDR)^(A$6:A$65537 + 0.5),(cPHr+(cNES*L1250+(cNES+cOSEX)*G1250+(cNES+cEREX)*H1250+(cNES+cHOEX)*I1250+(cNES+cNES)*S1250+(cNES+cOSEX)*N1250+(cNES+cEREX)*O1250+(cNES+cHOEX)*P1250))/(1+cDR)^(((cycle + 0.5)/('Life tables'!$I$2/2))))</f>
        <v>2739.6590265278464</v>
      </c>
      <c r="X1250" s="107">
        <f>((L1250+G1250+H1250+I1250+N1250+O1250+P1250+S1250)/('Life tables'!$I$2/2))/(1+oDR)^(((cycle + 0.5)/('Life tables'!$I$2/2)))</f>
        <v>3.4565465796020232</v>
      </c>
      <c r="Y1250" s="31">
        <f>((uNES*L1250+ uOCEX*G1250+uEREX*H1250+uHOEX*I1250+uNES*S1250+ uOCEX*N1250+uEREX*O1250+uHOEX*P1250)/('Life tables'!$I$2/2))/(1+oDR)^(((cycle + 0.5)/('Life tables'!$I$2/2)))</f>
        <v>2.2780010789933751</v>
      </c>
      <c r="Z1250" s="100">
        <f t="shared" si="347"/>
        <v>44223.38014329868</v>
      </c>
      <c r="AA1250" s="107">
        <f>((L1250+G1250+H1250+I1250+N1250+O1250+P1250+S1250)/('Life tables'!$I$2/2))</f>
        <v>7.0354813335648316</v>
      </c>
      <c r="AB1250" s="31">
        <f>((uNES*L1250+ uOCEX*G1250+uEREX*H1250+uHOEX*I1250+uNES*S1250+ uOCEX*N1250+uEREX*O1250+uHOEX*P1250)/('Life tables'!$I$2/2))</f>
        <v>4.6366608115964461</v>
      </c>
    </row>
    <row r="1251" spans="1:28" x14ac:dyDescent="0.25">
      <c r="A1251" s="4">
        <v>1245</v>
      </c>
      <c r="C1251" s="105">
        <f>IF(male=0,VLOOKUP((($A$5:$A$1570/'Life tables'!$I$2)*2)+age,lifetable,13,1),IF(male=1,VLOOKUP((($A$5:$A$1570/'Life tables'!$I$2)*2)+age,lifetable,10,1),"error"))</f>
        <v>3.2375795819468145E-3</v>
      </c>
      <c r="F1251" s="96">
        <f t="shared" si="348"/>
        <v>28.175090595865257</v>
      </c>
      <c r="G1251" s="96">
        <f t="shared" si="360"/>
        <v>2.8302468175704636</v>
      </c>
      <c r="H1251" s="96">
        <f t="shared" si="349"/>
        <v>0.16163775889788248</v>
      </c>
      <c r="I1251" s="96">
        <f t="shared" si="350"/>
        <v>6.476672131849523E-2</v>
      </c>
      <c r="J1251" s="96">
        <f t="shared" si="361"/>
        <v>0.10111524986352095</v>
      </c>
      <c r="K1251" s="96">
        <f t="shared" si="351"/>
        <v>6.76776082612668E-2</v>
      </c>
      <c r="L1251" s="96">
        <f t="shared" si="352"/>
        <v>24.949646439953629</v>
      </c>
      <c r="M1251" s="96">
        <f t="shared" si="353"/>
        <v>155.25010921810357</v>
      </c>
      <c r="N1251" s="96">
        <f t="shared" si="362"/>
        <v>14.950921886857508</v>
      </c>
      <c r="O1251" s="96">
        <f t="shared" si="354"/>
        <v>0.35687695569896255</v>
      </c>
      <c r="P1251" s="96">
        <f t="shared" si="355"/>
        <v>0.35687695569896255</v>
      </c>
      <c r="Q1251" s="96">
        <f t="shared" si="363"/>
        <v>0.55335021822179331</v>
      </c>
      <c r="R1251" s="96">
        <f t="shared" si="346"/>
        <v>2.7975270623826289E-2</v>
      </c>
      <c r="S1251" s="96">
        <f t="shared" si="356"/>
        <v>139.00410793100252</v>
      </c>
      <c r="T1251" s="96">
        <f t="shared" si="357"/>
        <v>389.20005164244765</v>
      </c>
      <c r="U1251" s="96">
        <f t="shared" si="358"/>
        <v>428.12486689055561</v>
      </c>
      <c r="V1251" s="32">
        <f t="shared" si="359"/>
        <v>1000.0000000000017</v>
      </c>
      <c r="W1251" s="100">
        <f>IF(A1251=1,((cPH1_+cPHr+(cNES*L1251+(cNES+cOSEX)*G1251+(cNES+cEREX)*H1251+(cNES+cHOEX)*I1251+(cNES+cNES)*S1251+(cNES+cOSEX)*N1251+(cNES+cEREX)*O1251+(cNES+cHOEX)*P1251)))/(1+cDR)^(A$6:A$65537 + 0.5),(cPHr+(cNES*L1251+(cNES+cOSEX)*G1251+(cNES+cEREX)*H1251+(cNES+cHOEX)*I1251+(cNES+cNES)*S1251+(cNES+cOSEX)*N1251+(cNES+cEREX)*O1251+(cNES+cHOEX)*P1251))/(1+cDR)^(((cycle + 0.5)/('Life tables'!$I$2/2))))</f>
        <v>2722.3705573181633</v>
      </c>
      <c r="X1251" s="107">
        <f>((L1251+G1251+H1251+I1251+N1251+O1251+P1251+S1251)/('Life tables'!$I$2/2))/(1+oDR)^(((cycle + 0.5)/('Life tables'!$I$2/2)))</f>
        <v>3.4404457186015924</v>
      </c>
      <c r="Y1251" s="31">
        <f>((uNES*L1251+ uOCEX*G1251+uEREX*H1251+uHOEX*I1251+uNES*S1251+ uOCEX*N1251+uEREX*O1251+uHOEX*P1251)/('Life tables'!$I$2/2))/(1+oDR)^(((cycle + 0.5)/('Life tables'!$I$2/2)))</f>
        <v>2.2673899749749036</v>
      </c>
      <c r="Z1251" s="100">
        <f t="shared" si="347"/>
        <v>44042.634959760355</v>
      </c>
      <c r="AA1251" s="107">
        <f>((L1251+G1251+H1251+I1251+N1251+O1251+P1251+S1251)/('Life tables'!$I$2/2))</f>
        <v>7.0067096945892331</v>
      </c>
      <c r="AB1251" s="31">
        <f>((uNES*L1251+ uOCEX*G1251+uEREX*H1251+uHOEX*I1251+uNES*S1251+ uOCEX*N1251+uEREX*O1251+uHOEX*P1251)/('Life tables'!$I$2/2))</f>
        <v>4.6176991641444998</v>
      </c>
    </row>
    <row r="1252" spans="1:28" x14ac:dyDescent="0.25">
      <c r="A1252" s="4">
        <v>1246</v>
      </c>
      <c r="C1252" s="105">
        <f>IF(male=0,VLOOKUP((($A$5:$A$1570/'Life tables'!$I$2)*2)+age,lifetable,13,1),IF(male=1,VLOOKUP((($A$5:$A$1570/'Life tables'!$I$2)*2)+age,lifetable,10,1),"error"))</f>
        <v>3.2375795819468145E-3</v>
      </c>
      <c r="F1252" s="96">
        <f t="shared" si="348"/>
        <v>28.059826375451344</v>
      </c>
      <c r="G1252" s="96">
        <f t="shared" si="360"/>
        <v>2.8186682853951637</v>
      </c>
      <c r="H1252" s="96">
        <f t="shared" si="349"/>
        <v>0.16097649925772534</v>
      </c>
      <c r="I1252" s="96">
        <f t="shared" si="350"/>
        <v>6.4501760834476868E-2</v>
      </c>
      <c r="J1252" s="96">
        <f t="shared" si="361"/>
        <v>0.10070158764625778</v>
      </c>
      <c r="K1252" s="96">
        <f t="shared" si="351"/>
        <v>6.7400739346536204E-2</v>
      </c>
      <c r="L1252" s="96">
        <f t="shared" si="352"/>
        <v>24.847577502971184</v>
      </c>
      <c r="M1252" s="96">
        <f t="shared" si="353"/>
        <v>154.61525509154708</v>
      </c>
      <c r="N1252" s="96">
        <f t="shared" si="362"/>
        <v>14.889784058977718</v>
      </c>
      <c r="O1252" s="96">
        <f t="shared" si="354"/>
        <v>0.35541760208472378</v>
      </c>
      <c r="P1252" s="96">
        <f t="shared" si="355"/>
        <v>0.35541760208472378</v>
      </c>
      <c r="Q1252" s="96">
        <f t="shared" si="363"/>
        <v>0.55108743933398252</v>
      </c>
      <c r="R1252" s="96">
        <f t="shared" si="346"/>
        <v>2.7860873177753508E-2</v>
      </c>
      <c r="S1252" s="96">
        <f t="shared" si="356"/>
        <v>138.43568751588819</v>
      </c>
      <c r="T1252" s="96">
        <f t="shared" si="357"/>
        <v>389.85184066942787</v>
      </c>
      <c r="U1252" s="96">
        <f t="shared" si="358"/>
        <v>428.22012850307988</v>
      </c>
      <c r="V1252" s="32">
        <f t="shared" si="359"/>
        <v>1000.0000000000016</v>
      </c>
      <c r="W1252" s="100">
        <f>IF(A1252=1,((cPH1_+cPHr+(cNES*L1252+(cNES+cOSEX)*G1252+(cNES+cEREX)*H1252+(cNES+cHOEX)*I1252+(cNES+cNES)*S1252+(cNES+cOSEX)*N1252+(cNES+cEREX)*O1252+(cNES+cHOEX)*P1252)))/(1+cDR)^(A$6:A$65537 + 0.5),(cPHr+(cNES*L1252+(cNES+cOSEX)*G1252+(cNES+cEREX)*H1252+(cNES+cHOEX)*I1252+(cNES+cNES)*S1252+(cNES+cOSEX)*N1252+(cNES+cEREX)*O1252+(cNES+cHOEX)*P1252))/(1+cDR)^(((cycle + 0.5)/('Life tables'!$I$2/2))))</f>
        <v>2705.1912009801445</v>
      </c>
      <c r="X1252" s="107">
        <f>((L1252+G1252+H1252+I1252+N1252+O1252+P1252+S1252)/('Life tables'!$I$2/2))/(1+oDR)^(((cycle + 0.5)/('Life tables'!$I$2/2)))</f>
        <v>3.4244198584329673</v>
      </c>
      <c r="Y1252" s="31">
        <f>((uNES*L1252+ uOCEX*G1252+uEREX*H1252+uHOEX*I1252+uNES*S1252+ uOCEX*N1252+uEREX*O1252+uHOEX*P1252)/('Life tables'!$I$2/2))/(1+oDR)^(((cycle + 0.5)/('Life tables'!$I$2/2)))</f>
        <v>2.2568282994199826</v>
      </c>
      <c r="Z1252" s="100">
        <f t="shared" si="347"/>
        <v>43862.62874110855</v>
      </c>
      <c r="AA1252" s="107">
        <f>((L1252+G1252+H1252+I1252+N1252+O1252+P1252+S1252)/('Life tables'!$I$2/2))</f>
        <v>6.9780557210087624</v>
      </c>
      <c r="AB1252" s="31">
        <f>((uNES*L1252+ uOCEX*G1252+uEREX*H1252+uHOEX*I1252+uNES*S1252+ uOCEX*N1252+uEREX*O1252+uHOEX*P1252)/('Life tables'!$I$2/2))</f>
        <v>4.5988150627384163</v>
      </c>
    </row>
    <row r="1253" spans="1:28" x14ac:dyDescent="0.25">
      <c r="A1253" s="4">
        <v>1247</v>
      </c>
      <c r="C1253" s="105">
        <f>IF(male=0,VLOOKUP((($A$5:$A$1570/'Life tables'!$I$2)*2)+age,lifetable,13,1),IF(male=1,VLOOKUP((($A$5:$A$1570/'Life tables'!$I$2)*2)+age,lifetable,10,1),"error"))</f>
        <v>3.2375795819468145E-3</v>
      </c>
      <c r="F1253" s="96">
        <f t="shared" si="348"/>
        <v>27.945035642171771</v>
      </c>
      <c r="G1253" s="96">
        <f t="shared" si="360"/>
        <v>2.8071373159934621</v>
      </c>
      <c r="H1253" s="96">
        <f t="shared" si="349"/>
        <v>0.16031795596728149</v>
      </c>
      <c r="I1253" s="96">
        <f t="shared" si="350"/>
        <v>6.4237888766099038E-2</v>
      </c>
      <c r="J1253" s="96">
        <f t="shared" si="361"/>
        <v>0.10028962468776832</v>
      </c>
      <c r="K1253" s="96">
        <f t="shared" si="351"/>
        <v>6.7125007765390612E-2</v>
      </c>
      <c r="L1253" s="96">
        <f t="shared" si="352"/>
        <v>24.745927848991769</v>
      </c>
      <c r="M1253" s="96">
        <f t="shared" si="353"/>
        <v>153.9829951853221</v>
      </c>
      <c r="N1253" s="96">
        <f t="shared" si="362"/>
        <v>14.828896060136557</v>
      </c>
      <c r="O1253" s="96">
        <f t="shared" si="354"/>
        <v>0.35396421186374111</v>
      </c>
      <c r="P1253" s="96">
        <f t="shared" si="355"/>
        <v>0.35396421186374111</v>
      </c>
      <c r="Q1253" s="96">
        <f t="shared" si="363"/>
        <v>0.5488339068962631</v>
      </c>
      <c r="R1253" s="96">
        <f t="shared" si="346"/>
        <v>2.7746943196832269E-2</v>
      </c>
      <c r="S1253" s="96">
        <f t="shared" si="356"/>
        <v>137.86958985136496</v>
      </c>
      <c r="T1253" s="96">
        <f t="shared" si="357"/>
        <v>390.50096420101193</v>
      </c>
      <c r="U1253" s="96">
        <f t="shared" si="358"/>
        <v>428.31500045404209</v>
      </c>
      <c r="V1253" s="32">
        <f t="shared" si="359"/>
        <v>1000.0000000000016</v>
      </c>
      <c r="W1253" s="100">
        <f>IF(A1253=1,((cPH1_+cPHr+(cNES*L1253+(cNES+cOSEX)*G1253+(cNES+cEREX)*H1253+(cNES+cHOEX)*I1253+(cNES+cNES)*S1253+(cNES+cOSEX)*N1253+(cNES+cEREX)*O1253+(cNES+cHOEX)*P1253)))/(1+cDR)^(A$6:A$65537 + 0.5),(cPHr+(cNES*L1253+(cNES+cOSEX)*G1253+(cNES+cEREX)*H1253+(cNES+cHOEX)*I1253+(cNES+cNES)*S1253+(cNES+cOSEX)*N1253+(cNES+cEREX)*O1253+(cNES+cHOEX)*P1253))/(1+cDR)^(((cycle + 0.5)/('Life tables'!$I$2/2))))</f>
        <v>2688.1202693756368</v>
      </c>
      <c r="X1253" s="107">
        <f>((L1253+G1253+H1253+I1253+N1253+O1253+P1253+S1253)/('Life tables'!$I$2/2))/(1+oDR)^(((cycle + 0.5)/('Life tables'!$I$2/2)))</f>
        <v>3.4084686496384853</v>
      </c>
      <c r="Y1253" s="31">
        <f>((uNES*L1253+ uOCEX*G1253+uEREX*H1253+uHOEX*I1253+uNES*S1253+ uOCEX*N1253+uEREX*O1253+uHOEX*P1253)/('Life tables'!$I$2/2))/(1+oDR)^(((cycle + 0.5)/('Life tables'!$I$2/2)))</f>
        <v>2.2463158220249575</v>
      </c>
      <c r="Z1253" s="100">
        <f t="shared" si="347"/>
        <v>43683.358474912522</v>
      </c>
      <c r="AA1253" s="107">
        <f>((L1253+G1253+H1253+I1253+N1253+O1253+P1253+S1253)/('Life tables'!$I$2/2))</f>
        <v>6.9495189314344863</v>
      </c>
      <c r="AB1253" s="31">
        <f>((uNES*L1253+ uOCEX*G1253+uEREX*H1253+uHOEX*I1253+uNES*S1253+ uOCEX*N1253+uEREX*O1253+uHOEX*P1253)/('Life tables'!$I$2/2))</f>
        <v>4.5800081901293126</v>
      </c>
    </row>
    <row r="1254" spans="1:28" x14ac:dyDescent="0.25">
      <c r="A1254" s="4">
        <v>1248</v>
      </c>
      <c r="C1254" s="105">
        <f>IF(male=0,VLOOKUP((($A$5:$A$1570/'Life tables'!$I$2)*2)+age,lifetable,13,1),IF(male=1,VLOOKUP((($A$5:$A$1570/'Life tables'!$I$2)*2)+age,lifetable,10,1),"error"))</f>
        <v>3.2375795819468145E-3</v>
      </c>
      <c r="F1254" s="96">
        <f t="shared" si="348"/>
        <v>27.830716354104354</v>
      </c>
      <c r="G1254" s="96">
        <f t="shared" si="360"/>
        <v>2.795653704250002</v>
      </c>
      <c r="H1254" s="96">
        <f t="shared" si="349"/>
        <v>0.15966211731224161</v>
      </c>
      <c r="I1254" s="96">
        <f t="shared" si="350"/>
        <v>6.3975100419548778E-2</v>
      </c>
      <c r="J1254" s="96">
        <f t="shared" si="361"/>
        <v>9.9879353659967182E-2</v>
      </c>
      <c r="K1254" s="96">
        <f t="shared" si="351"/>
        <v>6.6850408613057494E-2</v>
      </c>
      <c r="L1254" s="96">
        <f t="shared" si="352"/>
        <v>24.644695669849536</v>
      </c>
      <c r="M1254" s="96">
        <f t="shared" si="353"/>
        <v>153.35331899084326</v>
      </c>
      <c r="N1254" s="96">
        <f t="shared" si="362"/>
        <v>14.768256878334496</v>
      </c>
      <c r="O1254" s="96">
        <f t="shared" si="354"/>
        <v>0.35251676087969047</v>
      </c>
      <c r="P1254" s="96">
        <f t="shared" si="355"/>
        <v>0.35251676087969047</v>
      </c>
      <c r="Q1254" s="96">
        <f t="shared" si="363"/>
        <v>0.54658958345340847</v>
      </c>
      <c r="R1254" s="96">
        <f t="shared" si="346"/>
        <v>2.7633478787469572E-2</v>
      </c>
      <c r="S1254" s="96">
        <f t="shared" si="356"/>
        <v>137.3058055285085</v>
      </c>
      <c r="T1254" s="96">
        <f t="shared" si="357"/>
        <v>391.14743313812528</v>
      </c>
      <c r="U1254" s="96">
        <f t="shared" si="358"/>
        <v>428.40948434144264</v>
      </c>
      <c r="V1254" s="32">
        <f t="shared" si="359"/>
        <v>1000.0000000000016</v>
      </c>
      <c r="W1254" s="100">
        <f>IF(A1254=1,((cPH1_+cPHr+(cNES*L1254+(cNES+cOSEX)*G1254+(cNES+cEREX)*H1254+(cNES+cHOEX)*I1254+(cNES+cNES)*S1254+(cNES+cOSEX)*N1254+(cNES+cEREX)*O1254+(cNES+cHOEX)*P1254)))/(1+cDR)^(A$6:A$65537 + 0.5),(cPHr+(cNES*L1254+(cNES+cOSEX)*G1254+(cNES+cEREX)*H1254+(cNES+cHOEX)*I1254+(cNES+cNES)*S1254+(cNES+cOSEX)*N1254+(cNES+cEREX)*O1254+(cNES+cHOEX)*P1254))/(1+cDR)^(((cycle + 0.5)/('Life tables'!$I$2/2))))</f>
        <v>2671.1570786770817</v>
      </c>
      <c r="X1254" s="107">
        <f>((L1254+G1254+H1254+I1254+N1254+O1254+P1254+S1254)/('Life tables'!$I$2/2))/(1+oDR)^(((cycle + 0.5)/('Life tables'!$I$2/2)))</f>
        <v>3.3925917443932656</v>
      </c>
      <c r="Y1254" s="31">
        <f>((uNES*L1254+ uOCEX*G1254+uEREX*H1254+uHOEX*I1254+uNES*S1254+ uOCEX*N1254+uEREX*O1254+uHOEX*P1254)/('Life tables'!$I$2/2))/(1+oDR)^(((cycle + 0.5)/('Life tables'!$I$2/2)))</f>
        <v>2.2358523135620998</v>
      </c>
      <c r="Z1254" s="100">
        <f t="shared" si="347"/>
        <v>43504.821160583386</v>
      </c>
      <c r="AA1254" s="107">
        <f>((L1254+G1254+H1254+I1254+N1254+O1254+P1254+S1254)/('Life tables'!$I$2/2))</f>
        <v>6.9210988464559398</v>
      </c>
      <c r="AB1254" s="31">
        <f>((uNES*L1254+ uOCEX*G1254+uEREX*H1254+uHOEX*I1254+uNES*S1254+ uOCEX*N1254+uEREX*O1254+uHOEX*P1254)/('Life tables'!$I$2/2))</f>
        <v>4.5612782303719186</v>
      </c>
    </row>
    <row r="1255" spans="1:28" x14ac:dyDescent="0.25">
      <c r="A1255" s="4">
        <v>1249</v>
      </c>
      <c r="C1255" s="105">
        <f>IF(male=0,VLOOKUP((($A$5:$A$1570/'Life tables'!$I$2)*2)+age,lifetable,13,1),IF(male=1,VLOOKUP((($A$5:$A$1570/'Life tables'!$I$2)*2)+age,lifetable,10,1),"error"))</f>
        <v>3.2375795819468145E-3</v>
      </c>
      <c r="F1255" s="96">
        <f t="shared" si="348"/>
        <v>27.716866482950341</v>
      </c>
      <c r="G1255" s="96">
        <f t="shared" si="360"/>
        <v>2.7842172464179291</v>
      </c>
      <c r="H1255" s="96">
        <f t="shared" si="349"/>
        <v>0.15900897165645275</v>
      </c>
      <c r="I1255" s="96">
        <f t="shared" si="350"/>
        <v>6.3713391132329641E-2</v>
      </c>
      <c r="J1255" s="96">
        <f t="shared" si="361"/>
        <v>9.9470767283660819E-2</v>
      </c>
      <c r="K1255" s="96">
        <f t="shared" si="351"/>
        <v>6.6576937017488319E-2</v>
      </c>
      <c r="L1255" s="96">
        <f t="shared" si="352"/>
        <v>24.54387916944248</v>
      </c>
      <c r="M1255" s="96">
        <f t="shared" si="353"/>
        <v>152.72621603748334</v>
      </c>
      <c r="N1255" s="96">
        <f t="shared" si="362"/>
        <v>14.707865505227439</v>
      </c>
      <c r="O1255" s="96">
        <f t="shared" si="354"/>
        <v>0.35107522506350297</v>
      </c>
      <c r="P1255" s="96">
        <f t="shared" si="355"/>
        <v>0.35107522506350297</v>
      </c>
      <c r="Q1255" s="96">
        <f t="shared" si="363"/>
        <v>0.54435443168548436</v>
      </c>
      <c r="R1255" s="96">
        <f t="shared" si="346"/>
        <v>2.7520478062912277E-2</v>
      </c>
      <c r="S1255" s="96">
        <f t="shared" si="356"/>
        <v>136.74432517238048</v>
      </c>
      <c r="T1255" s="96">
        <f t="shared" si="357"/>
        <v>391.7912583370944</v>
      </c>
      <c r="U1255" s="96">
        <f t="shared" si="358"/>
        <v>428.50358175652303</v>
      </c>
      <c r="V1255" s="32">
        <f t="shared" si="359"/>
        <v>1000.0000000000016</v>
      </c>
      <c r="W1255" s="100">
        <f>IF(A1255=1,((cPH1_+cPHr+(cNES*L1255+(cNES+cOSEX)*G1255+(cNES+cEREX)*H1255+(cNES+cHOEX)*I1255+(cNES+cNES)*S1255+(cNES+cOSEX)*N1255+(cNES+cEREX)*O1255+(cNES+cHOEX)*P1255)))/(1+cDR)^(A$6:A$65537 + 0.5),(cPHr+(cNES*L1255+(cNES+cOSEX)*G1255+(cNES+cEREX)*H1255+(cNES+cHOEX)*I1255+(cNES+cNES)*S1255+(cNES+cOSEX)*N1255+(cNES+cEREX)*O1255+(cNES+cHOEX)*P1255))/(1+cDR)^(((cycle + 0.5)/('Life tables'!$I$2/2))))</f>
        <v>2654.3009493420477</v>
      </c>
      <c r="X1255" s="107">
        <f>((L1255+G1255+H1255+I1255+N1255+O1255+P1255+S1255)/('Life tables'!$I$2/2))/(1+oDR)^(((cycle + 0.5)/('Life tables'!$I$2/2)))</f>
        <v>3.3767887964973573</v>
      </c>
      <c r="Y1255" s="31">
        <f>((uNES*L1255+ uOCEX*G1255+uEREX*H1255+uHOEX*I1255+uNES*S1255+ uOCEX*N1255+uEREX*O1255+uHOEX*P1255)/('Life tables'!$I$2/2))/(1+oDR)^(((cycle + 0.5)/('Life tables'!$I$2/2)))</f>
        <v>2.2254375458744438</v>
      </c>
      <c r="Z1255" s="100">
        <f t="shared" si="347"/>
        <v>43327.013809349497</v>
      </c>
      <c r="AA1255" s="107">
        <f>((L1255+G1255+H1255+I1255+N1255+O1255+P1255+S1255)/('Life tables'!$I$2/2))</f>
        <v>6.8927949886325512</v>
      </c>
      <c r="AB1255" s="31">
        <f>((uNES*L1255+ uOCEX*G1255+uEREX*H1255+uHOEX*I1255+uNES*S1255+ uOCEX*N1255+uEREX*O1255+uHOEX*P1255)/('Life tables'!$I$2/2))</f>
        <v>4.5426248688189448</v>
      </c>
    </row>
    <row r="1256" spans="1:28" x14ac:dyDescent="0.25">
      <c r="A1256" s="4">
        <v>1250</v>
      </c>
      <c r="C1256" s="105">
        <f>IF(male=0,VLOOKUP((($A$5:$A$1570/'Life tables'!$I$2)*2)+age,lifetable,13,1),IF(male=1,VLOOKUP((($A$5:$A$1570/'Life tables'!$I$2)*2)+age,lifetable,10,1),"error"))</f>
        <v>3.2375795819468145E-3</v>
      </c>
      <c r="F1256" s="96">
        <f t="shared" si="348"/>
        <v>27.603484013715391</v>
      </c>
      <c r="G1256" s="96">
        <f t="shared" si="360"/>
        <v>2.7728277400868442</v>
      </c>
      <c r="H1256" s="96">
        <f t="shared" si="349"/>
        <v>0.158358507440088</v>
      </c>
      <c r="I1256" s="96">
        <f t="shared" si="350"/>
        <v>6.3452756272528318E-2</v>
      </c>
      <c r="J1256" s="96">
        <f t="shared" si="361"/>
        <v>9.9063858327402943E-2</v>
      </c>
      <c r="K1256" s="96">
        <f t="shared" si="351"/>
        <v>6.6304588138592288E-2</v>
      </c>
      <c r="L1256" s="96">
        <f t="shared" si="352"/>
        <v>24.443476563449934</v>
      </c>
      <c r="M1256" s="96">
        <f t="shared" si="353"/>
        <v>152.10167589266874</v>
      </c>
      <c r="N1256" s="96">
        <f t="shared" si="362"/>
        <v>14.647720936135947</v>
      </c>
      <c r="O1256" s="96">
        <f t="shared" si="354"/>
        <v>0.34963958043358451</v>
      </c>
      <c r="P1256" s="96">
        <f t="shared" si="355"/>
        <v>0.34963958043358451</v>
      </c>
      <c r="Q1256" s="96">
        <f t="shared" si="363"/>
        <v>0.54212841440818937</v>
      </c>
      <c r="R1256" s="96">
        <f t="shared" si="346"/>
        <v>2.7407939143264327E-2</v>
      </c>
      <c r="S1256" s="96">
        <f t="shared" si="356"/>
        <v>136.18513944211418</v>
      </c>
      <c r="T1256" s="96">
        <f t="shared" si="357"/>
        <v>392.43245060982997</v>
      </c>
      <c r="U1256" s="96">
        <f t="shared" si="358"/>
        <v>428.5972942838049</v>
      </c>
      <c r="V1256" s="32">
        <f t="shared" si="359"/>
        <v>1000.0000000000015</v>
      </c>
      <c r="W1256" s="100">
        <f>IF(A1256=1,((cPH1_+cPHr+(cNES*L1256+(cNES+cOSEX)*G1256+(cNES+cEREX)*H1256+(cNES+cHOEX)*I1256+(cNES+cNES)*S1256+(cNES+cOSEX)*N1256+(cNES+cEREX)*O1256+(cNES+cHOEX)*P1256)))/(1+cDR)^(A$6:A$65537 + 0.5),(cPHr+(cNES*L1256+(cNES+cOSEX)*G1256+(cNES+cEREX)*H1256+(cNES+cHOEX)*I1256+(cNES+cNES)*S1256+(cNES+cOSEX)*N1256+(cNES+cEREX)*O1256+(cNES+cHOEX)*P1256))/(1+cDR)^(((cycle + 0.5)/('Life tables'!$I$2/2))))</f>
        <v>2637.5512060878341</v>
      </c>
      <c r="X1256" s="107">
        <f>((L1256+G1256+H1256+I1256+N1256+O1256+P1256+S1256)/('Life tables'!$I$2/2))/(1+oDR)^(((cycle + 0.5)/('Life tables'!$I$2/2)))</f>
        <v>3.3610594613679305</v>
      </c>
      <c r="Y1256" s="31">
        <f>((uNES*L1256+ uOCEX*G1256+uEREX*H1256+uHOEX*I1256+uNES*S1256+ uOCEX*N1256+uEREX*O1256+uHOEX*P1256)/('Life tables'!$I$2/2))/(1+oDR)^(((cycle + 0.5)/('Life tables'!$I$2/2)))</f>
        <v>2.2150712918706397</v>
      </c>
      <c r="Z1256" s="100">
        <f t="shared" si="347"/>
        <v>43149.933444230875</v>
      </c>
      <c r="AA1256" s="107">
        <f>((L1256+G1256+H1256+I1256+N1256+O1256+P1256+S1256)/('Life tables'!$I$2/2))</f>
        <v>6.8646068824851199</v>
      </c>
      <c r="AB1256" s="31">
        <f>((uNES*L1256+ uOCEX*G1256+uEREX*H1256+uHOEX*I1256+uNES*S1256+ uOCEX*N1256+uEREX*O1256+uHOEX*P1256)/('Life tables'!$I$2/2))</f>
        <v>4.5240477921154705</v>
      </c>
    </row>
    <row r="1257" spans="1:28" x14ac:dyDescent="0.25">
      <c r="A1257" s="4">
        <v>1251</v>
      </c>
      <c r="C1257" s="105">
        <f>IF(male=0,VLOOKUP((($A$5:$A$1570/'Life tables'!$I$2)*2)+age,lifetable,13,1),IF(male=1,VLOOKUP((($A$5:$A$1570/'Life tables'!$I$2)*2)+age,lifetable,10,1),"error"))</f>
        <v>3.2375795819468145E-3</v>
      </c>
      <c r="F1257" s="96">
        <f t="shared" si="348"/>
        <v>27.490566944405021</v>
      </c>
      <c r="G1257" s="96">
        <f t="shared" si="360"/>
        <v>2.7614849841522116</v>
      </c>
      <c r="H1257" s="96">
        <f t="shared" si="349"/>
        <v>0.15771071317789942</v>
      </c>
      <c r="I1257" s="96">
        <f t="shared" si="350"/>
        <v>6.3193191238114579E-2</v>
      </c>
      <c r="J1257" s="96">
        <f t="shared" si="361"/>
        <v>9.8658619606401265E-2</v>
      </c>
      <c r="K1257" s="96">
        <f t="shared" si="351"/>
        <v>6.6033357167504692E-2</v>
      </c>
      <c r="L1257" s="96">
        <f t="shared" si="352"/>
        <v>24.343486079062888</v>
      </c>
      <c r="M1257" s="96">
        <f t="shared" si="353"/>
        <v>151.47968816196166</v>
      </c>
      <c r="N1257" s="96">
        <f t="shared" si="362"/>
        <v>14.587822170053141</v>
      </c>
      <c r="O1257" s="96">
        <f t="shared" si="354"/>
        <v>0.34820980309600458</v>
      </c>
      <c r="P1257" s="96">
        <f t="shared" si="355"/>
        <v>0.34820980309600458</v>
      </c>
      <c r="Q1257" s="96">
        <f t="shared" si="363"/>
        <v>0.53991149457314747</v>
      </c>
      <c r="R1257" s="96">
        <f t="shared" si="346"/>
        <v>2.729586015550152E-2</v>
      </c>
      <c r="S1257" s="96">
        <f t="shared" si="356"/>
        <v>135.62823903098786</v>
      </c>
      <c r="T1257" s="96">
        <f t="shared" si="357"/>
        <v>393.07102072400954</v>
      </c>
      <c r="U1257" s="96">
        <f t="shared" si="358"/>
        <v>428.6906235011279</v>
      </c>
      <c r="V1257" s="32">
        <f t="shared" si="359"/>
        <v>1000.0000000000016</v>
      </c>
      <c r="W1257" s="100">
        <f>IF(A1257=1,((cPH1_+cPHr+(cNES*L1257+(cNES+cOSEX)*G1257+(cNES+cEREX)*H1257+(cNES+cHOEX)*I1257+(cNES+cNES)*S1257+(cNES+cOSEX)*N1257+(cNES+cEREX)*O1257+(cNES+cHOEX)*P1257)))/(1+cDR)^(A$6:A$65537 + 0.5),(cPHr+(cNES*L1257+(cNES+cOSEX)*G1257+(cNES+cEREX)*H1257+(cNES+cHOEX)*I1257+(cNES+cNES)*S1257+(cNES+cOSEX)*N1257+(cNES+cEREX)*O1257+(cNES+cHOEX)*P1257))/(1+cDR)^(((cycle + 0.5)/('Life tables'!$I$2/2))))</f>
        <v>2620.9071778661328</v>
      </c>
      <c r="X1257" s="107">
        <f>((L1257+G1257+H1257+I1257+N1257+O1257+P1257+S1257)/('Life tables'!$I$2/2))/(1+oDR)^(((cycle + 0.5)/('Life tables'!$I$2/2)))</f>
        <v>3.3454033960315148</v>
      </c>
      <c r="Y1257" s="31">
        <f>((uNES*L1257+ uOCEX*G1257+uEREX*H1257+uHOEX*I1257+uNES*S1257+ uOCEX*N1257+uEREX*O1257+uHOEX*P1257)/('Life tables'!$I$2/2))/(1+oDR)^(((cycle + 0.5)/('Life tables'!$I$2/2)))</f>
        <v>2.2047533255198513</v>
      </c>
      <c r="Z1257" s="100">
        <f t="shared" si="347"/>
        <v>42973.577100012342</v>
      </c>
      <c r="AA1257" s="107">
        <f>((L1257+G1257+H1257+I1257+N1257+O1257+P1257+S1257)/('Life tables'!$I$2/2))</f>
        <v>6.8365340544873465</v>
      </c>
      <c r="AB1257" s="31">
        <f>((uNES*L1257+ uOCEX*G1257+uEREX*H1257+uHOEX*I1257+uNES*S1257+ uOCEX*N1257+uEREX*O1257+uHOEX*P1257)/('Life tables'!$I$2/2))</f>
        <v>4.5055466881933839</v>
      </c>
    </row>
    <row r="1258" spans="1:28" x14ac:dyDescent="0.25">
      <c r="A1258" s="4">
        <v>1252</v>
      </c>
      <c r="C1258" s="105">
        <f>IF(male=0,VLOOKUP((($A$5:$A$1570/'Life tables'!$I$2)*2)+age,lifetable,13,1),IF(male=1,VLOOKUP((($A$5:$A$1570/'Life tables'!$I$2)*2)+age,lifetable,10,1),"error"))</f>
        <v>3.6086322680759508E-3</v>
      </c>
      <c r="F1258" s="96">
        <f t="shared" si="348"/>
        <v>27.378113285733765</v>
      </c>
      <c r="G1258" s="96">
        <f t="shared" si="360"/>
        <v>2.7501887787861432</v>
      </c>
      <c r="H1258" s="96">
        <f t="shared" si="349"/>
        <v>0.15706557745754943</v>
      </c>
      <c r="I1258" s="96">
        <f t="shared" si="350"/>
        <v>6.2934691456272701E-2</v>
      </c>
      <c r="J1258" s="96">
        <f t="shared" si="361"/>
        <v>0.10951586308175365</v>
      </c>
      <c r="K1258" s="96">
        <f t="shared" si="351"/>
        <v>6.5763239325888373E-2</v>
      </c>
      <c r="L1258" s="96">
        <f t="shared" si="352"/>
        <v>24.232645135626157</v>
      </c>
      <c r="M1258" s="96">
        <f t="shared" si="353"/>
        <v>150.86024248913037</v>
      </c>
      <c r="N1258" s="96">
        <f t="shared" si="362"/>
        <v>14.528168209651465</v>
      </c>
      <c r="O1258" s="96">
        <f t="shared" si="354"/>
        <v>0.34678586924465793</v>
      </c>
      <c r="P1258" s="96">
        <f t="shared" si="355"/>
        <v>0.34678586924465793</v>
      </c>
      <c r="Q1258" s="96">
        <f t="shared" si="363"/>
        <v>0.59932880096915997</v>
      </c>
      <c r="R1258" s="96">
        <f t="shared" si="346"/>
        <v>2.7184239233484203E-2</v>
      </c>
      <c r="S1258" s="96">
        <f t="shared" si="356"/>
        <v>135.01198950078694</v>
      </c>
      <c r="T1258" s="96">
        <f t="shared" si="357"/>
        <v>393.77986538806044</v>
      </c>
      <c r="U1258" s="96">
        <f t="shared" si="358"/>
        <v>428.78357097968728</v>
      </c>
      <c r="V1258" s="32">
        <f t="shared" si="359"/>
        <v>1000.0000000000016</v>
      </c>
      <c r="W1258" s="100">
        <f>IF(A1258=1,((cPH1_+cPHr+(cNES*L1258+(cNES+cOSEX)*G1258+(cNES+cEREX)*H1258+(cNES+cHOEX)*I1258+(cNES+cNES)*S1258+(cNES+cOSEX)*N1258+(cNES+cEREX)*O1258+(cNES+cHOEX)*P1258)))/(1+cDR)^(A$6:A$65537 + 0.5),(cPHr+(cNES*L1258+(cNES+cOSEX)*G1258+(cNES+cEREX)*H1258+(cNES+cHOEX)*I1258+(cNES+cNES)*S1258+(cNES+cOSEX)*N1258+(cNES+cEREX)*O1258+(cNES+cHOEX)*P1258))/(1+cDR)^(((cycle + 0.5)/('Life tables'!$I$2/2))))</f>
        <v>2603.4439069825312</v>
      </c>
      <c r="X1258" s="107">
        <f>((L1258+G1258+H1258+I1258+N1258+O1258+P1258+S1258)/('Life tables'!$I$2/2))/(1+oDR)^(((cycle + 0.5)/('Life tables'!$I$2/2)))</f>
        <v>3.3284530235729384</v>
      </c>
      <c r="Y1258" s="31">
        <f>((uNES*L1258+ uOCEX*G1258+uEREX*H1258+uHOEX*I1258+uNES*S1258+ uOCEX*N1258+uEREX*O1258+uHOEX*P1258)/('Life tables'!$I$2/2))/(1+oDR)^(((cycle + 0.5)/('Life tables'!$I$2/2)))</f>
        <v>2.1935673740326336</v>
      </c>
      <c r="Z1258" s="100">
        <f t="shared" si="347"/>
        <v>42782.752824101306</v>
      </c>
      <c r="AA1258" s="107">
        <f>((L1258+G1258+H1258+I1258+N1258+O1258+P1258+S1258)/('Life tables'!$I$2/2))</f>
        <v>6.8057804085409073</v>
      </c>
      <c r="AB1258" s="31">
        <f>((uNES*L1258+ uOCEX*G1258+uEREX*H1258+uHOEX*I1258+uNES*S1258+ uOCEX*N1258+uEREX*O1258+uHOEX*P1258)/('Life tables'!$I$2/2))</f>
        <v>4.4852481778397779</v>
      </c>
    </row>
    <row r="1259" spans="1:28" x14ac:dyDescent="0.25">
      <c r="A1259" s="4">
        <v>1253</v>
      </c>
      <c r="C1259" s="105">
        <f>IF(male=0,VLOOKUP((($A$5:$A$1570/'Life tables'!$I$2)*2)+age,lifetable,13,1),IF(male=1,VLOOKUP((($A$5:$A$1570/'Life tables'!$I$2)*2)+age,lifetable,10,1),"error"))</f>
        <v>3.6086322680759508E-3</v>
      </c>
      <c r="F1259" s="96">
        <f t="shared" si="348"/>
        <v>27.254842737598526</v>
      </c>
      <c r="G1259" s="96">
        <f t="shared" si="360"/>
        <v>2.7378059942349151</v>
      </c>
      <c r="H1259" s="96">
        <f t="shared" si="349"/>
        <v>0.1563583862926835</v>
      </c>
      <c r="I1259" s="96">
        <f t="shared" si="350"/>
        <v>6.2651326644696026E-2</v>
      </c>
      <c r="J1259" s="96">
        <f t="shared" si="361"/>
        <v>0.10902276553588927</v>
      </c>
      <c r="K1259" s="96">
        <f t="shared" si="351"/>
        <v>6.5467138916256579E-2</v>
      </c>
      <c r="L1259" s="96">
        <f t="shared" si="352"/>
        <v>24.123537125974085</v>
      </c>
      <c r="M1259" s="96">
        <f t="shared" si="353"/>
        <v>150.18172089465531</v>
      </c>
      <c r="N1259" s="96">
        <f t="shared" si="362"/>
        <v>14.462825109999979</v>
      </c>
      <c r="O1259" s="96">
        <f t="shared" si="354"/>
        <v>0.34522613622912696</v>
      </c>
      <c r="P1259" s="96">
        <f t="shared" si="355"/>
        <v>0.34522613622912696</v>
      </c>
      <c r="Q1259" s="96">
        <f t="shared" si="363"/>
        <v>0.59663320982507373</v>
      </c>
      <c r="R1259" s="96">
        <f t="shared" si="346"/>
        <v>2.7061973134444729E-2</v>
      </c>
      <c r="S1259" s="96">
        <f t="shared" si="356"/>
        <v>134.40474832923755</v>
      </c>
      <c r="T1259" s="96">
        <f t="shared" si="357"/>
        <v>394.48552136342141</v>
      </c>
      <c r="U1259" s="96">
        <f t="shared" si="358"/>
        <v>428.87610009173801</v>
      </c>
      <c r="V1259" s="32">
        <f t="shared" si="359"/>
        <v>1000.0000000000016</v>
      </c>
      <c r="W1259" s="100">
        <f>IF(A1259=1,((cPH1_+cPHr+(cNES*L1259+(cNES+cOSEX)*G1259+(cNES+cEREX)*H1259+(cNES+cHOEX)*I1259+(cNES+cNES)*S1259+(cNES+cOSEX)*N1259+(cNES+cEREX)*O1259+(cNES+cHOEX)*P1259)))/(1+cDR)^(A$6:A$65537 + 0.5),(cPHr+(cNES*L1259+(cNES+cOSEX)*G1259+(cNES+cEREX)*H1259+(cNES+cHOEX)*I1259+(cNES+cNES)*S1259+(cNES+cOSEX)*N1259+(cNES+cEREX)*O1259+(cNES+cHOEX)*P1259))/(1+cDR)^(((cycle + 0.5)/('Life tables'!$I$2/2))))</f>
        <v>2585.954027743509</v>
      </c>
      <c r="X1259" s="107">
        <f>((L1259+G1259+H1259+I1259+N1259+O1259+P1259+S1259)/('Life tables'!$I$2/2))/(1+oDR)^(((cycle + 0.5)/('Life tables'!$I$2/2)))</f>
        <v>3.3115885393941489</v>
      </c>
      <c r="Y1259" s="31">
        <f>((uNES*L1259+ uOCEX*G1259+uEREX*H1259+uHOEX*I1259+uNES*S1259+ uOCEX*N1259+uEREX*O1259+uHOEX*P1259)/('Life tables'!$I$2/2))/(1+oDR)^(((cycle + 0.5)/('Life tables'!$I$2/2)))</f>
        <v>2.1824530895050951</v>
      </c>
      <c r="Z1259" s="100">
        <f t="shared" si="347"/>
        <v>42590.421246812235</v>
      </c>
      <c r="AA1259" s="107">
        <f>((L1259+G1259+H1259+I1259+N1259+O1259+P1259+S1259)/('Life tables'!$I$2/2))</f>
        <v>6.7751651152828929</v>
      </c>
      <c r="AB1259" s="31">
        <f>((uNES*L1259+ uOCEX*G1259+uEREX*H1259+uHOEX*I1259+uNES*S1259+ uOCEX*N1259+uEREX*O1259+uHOEX*P1259)/('Life tables'!$I$2/2))</f>
        <v>4.4650716300828428</v>
      </c>
    </row>
    <row r="1260" spans="1:28" x14ac:dyDescent="0.25">
      <c r="A1260" s="4">
        <v>1254</v>
      </c>
      <c r="C1260" s="105">
        <f>IF(male=0,VLOOKUP((($A$5:$A$1570/'Life tables'!$I$2)*2)+age,lifetable,13,1),IF(male=1,VLOOKUP((($A$5:$A$1570/'Life tables'!$I$2)*2)+age,lifetable,10,1),"error"))</f>
        <v>3.6086322680759508E-3</v>
      </c>
      <c r="F1260" s="96">
        <f t="shared" si="348"/>
        <v>27.132132394210942</v>
      </c>
      <c r="G1260" s="96">
        <f t="shared" si="360"/>
        <v>2.7254794834230331</v>
      </c>
      <c r="H1260" s="96">
        <f t="shared" si="349"/>
        <v>0.15565440896805799</v>
      </c>
      <c r="I1260" s="96">
        <f t="shared" si="350"/>
        <v>6.2369249588509139E-2</v>
      </c>
      <c r="J1260" s="96">
        <f t="shared" si="361"/>
        <v>0.10853190887878893</v>
      </c>
      <c r="K1260" s="96">
        <f t="shared" si="351"/>
        <v>6.5172384139119896E-2</v>
      </c>
      <c r="L1260" s="96">
        <f t="shared" si="352"/>
        <v>24.014924959213431</v>
      </c>
      <c r="M1260" s="96">
        <f t="shared" si="353"/>
        <v>149.5062461506312</v>
      </c>
      <c r="N1260" s="96">
        <f t="shared" si="362"/>
        <v>14.397775428648309</v>
      </c>
      <c r="O1260" s="96">
        <f t="shared" si="354"/>
        <v>0.34367340707799826</v>
      </c>
      <c r="P1260" s="96">
        <f t="shared" si="355"/>
        <v>0.34367340707799826</v>
      </c>
      <c r="Q1260" s="96">
        <f t="shared" si="363"/>
        <v>0.59394972303132743</v>
      </c>
      <c r="R1260" s="96">
        <f t="shared" si="346"/>
        <v>2.6940256062174671E-2</v>
      </c>
      <c r="S1260" s="96">
        <f t="shared" si="356"/>
        <v>133.80023392873341</v>
      </c>
      <c r="T1260" s="96">
        <f t="shared" si="357"/>
        <v>395.18800299533154</v>
      </c>
      <c r="U1260" s="96">
        <f t="shared" si="358"/>
        <v>428.96821273193933</v>
      </c>
      <c r="V1260" s="32">
        <f t="shared" si="359"/>
        <v>1000.0000000000016</v>
      </c>
      <c r="W1260" s="100">
        <f>IF(A1260=1,((cPH1_+cPHr+(cNES*L1260+(cNES+cOSEX)*G1260+(cNES+cEREX)*H1260+(cNES+cHOEX)*I1260+(cNES+cNES)*S1260+(cNES+cOSEX)*N1260+(cNES+cEREX)*O1260+(cNES+cHOEX)*P1260)))/(1+cDR)^(A$6:A$65537 + 0.5),(cPHr+(cNES*L1260+(cNES+cOSEX)*G1260+(cNES+cEREX)*H1260+(cNES+cHOEX)*I1260+(cNES+cNES)*S1260+(cNES+cOSEX)*N1260+(cNES+cEREX)*O1260+(cNES+cHOEX)*P1260))/(1+cDR)^(((cycle + 0.5)/('Life tables'!$I$2/2))))</f>
        <v>2568.581648796142</v>
      </c>
      <c r="X1260" s="107">
        <f>((L1260+G1260+H1260+I1260+N1260+O1260+P1260+S1260)/('Life tables'!$I$2/2))/(1+oDR)^(((cycle + 0.5)/('Life tables'!$I$2/2)))</f>
        <v>3.2948095080549744</v>
      </c>
      <c r="Y1260" s="31">
        <f>((uNES*L1260+ uOCEX*G1260+uEREX*H1260+uHOEX*I1260+uNES*S1260+ uOCEX*N1260+uEREX*O1260+uHOEX*P1260)/('Life tables'!$I$2/2))/(1+oDR)^(((cycle + 0.5)/('Life tables'!$I$2/2)))</f>
        <v>2.1713951212582749</v>
      </c>
      <c r="Z1260" s="100">
        <f t="shared" si="347"/>
        <v>42398.954364328427</v>
      </c>
      <c r="AA1260" s="107">
        <f>((L1260+G1260+H1260+I1260+N1260+O1260+P1260+S1260)/('Life tables'!$I$2/2))</f>
        <v>6.7446875518136027</v>
      </c>
      <c r="AB1260" s="31">
        <f>((uNES*L1260+ uOCEX*G1260+uEREX*H1260+uHOEX*I1260+uNES*S1260+ uOCEX*N1260+uEREX*O1260+uHOEX*P1260)/('Life tables'!$I$2/2))</f>
        <v>4.4449858508102604</v>
      </c>
    </row>
    <row r="1261" spans="1:28" x14ac:dyDescent="0.25">
      <c r="A1261" s="4">
        <v>1255</v>
      </c>
      <c r="C1261" s="105">
        <f>IF(male=0,VLOOKUP((($A$5:$A$1570/'Life tables'!$I$2)*2)+age,lifetable,13,1),IF(male=1,VLOOKUP((($A$5:$A$1570/'Life tables'!$I$2)*2)+age,lifetable,10,1),"error"))</f>
        <v>3.6086322680759508E-3</v>
      </c>
      <c r="F1261" s="96">
        <f t="shared" si="348"/>
        <v>27.009979449438791</v>
      </c>
      <c r="G1261" s="96">
        <f t="shared" si="360"/>
        <v>2.7132089644686426</v>
      </c>
      <c r="H1261" s="96">
        <f t="shared" si="349"/>
        <v>0.15495362938516483</v>
      </c>
      <c r="I1261" s="96">
        <f t="shared" si="350"/>
        <v>6.2088453837192109E-2</v>
      </c>
      <c r="J1261" s="96">
        <f t="shared" si="361"/>
        <v>0.10804328188557423</v>
      </c>
      <c r="K1261" s="96">
        <f t="shared" si="351"/>
        <v>6.4878968254045044E-2</v>
      </c>
      <c r="L1261" s="96">
        <f t="shared" si="352"/>
        <v>23.906806151608173</v>
      </c>
      <c r="M1261" s="96">
        <f t="shared" si="353"/>
        <v>148.83380482329196</v>
      </c>
      <c r="N1261" s="96">
        <f t="shared" si="362"/>
        <v>14.333017871895677</v>
      </c>
      <c r="O1261" s="96">
        <f t="shared" si="354"/>
        <v>0.34212765091076835</v>
      </c>
      <c r="P1261" s="96">
        <f t="shared" si="355"/>
        <v>0.34212765091076835</v>
      </c>
      <c r="Q1261" s="96">
        <f t="shared" si="363"/>
        <v>0.59127828721903686</v>
      </c>
      <c r="R1261" s="96">
        <f t="shared" si="346"/>
        <v>2.6819085595978526E-2</v>
      </c>
      <c r="S1261" s="96">
        <f t="shared" si="356"/>
        <v>133.19843427675971</v>
      </c>
      <c r="T1261" s="96">
        <f t="shared" si="357"/>
        <v>395.88732456443614</v>
      </c>
      <c r="U1261" s="96">
        <f t="shared" si="358"/>
        <v>429.05991078578933</v>
      </c>
      <c r="V1261" s="32">
        <f t="shared" si="359"/>
        <v>1000.0000000000016</v>
      </c>
      <c r="W1261" s="100">
        <f>IF(A1261=1,((cPH1_+cPHr+(cNES*L1261+(cNES+cOSEX)*G1261+(cNES+cEREX)*H1261+(cNES+cHOEX)*I1261+(cNES+cNES)*S1261+(cNES+cOSEX)*N1261+(cNES+cEREX)*O1261+(cNES+cHOEX)*P1261)))/(1+cDR)^(A$6:A$65537 + 0.5),(cPHr+(cNES*L1261+(cNES+cOSEX)*G1261+(cNES+cEREX)*H1261+(cNES+cHOEX)*I1261+(cNES+cNES)*S1261+(cNES+cOSEX)*N1261+(cNES+cEREX)*O1261+(cNES+cHOEX)*P1261))/(1+cDR)^(((cycle + 0.5)/('Life tables'!$I$2/2))))</f>
        <v>2551.3259820971261</v>
      </c>
      <c r="X1261" s="107">
        <f>((L1261+G1261+H1261+I1261+N1261+O1261+P1261+S1261)/('Life tables'!$I$2/2))/(1+oDR)^(((cycle + 0.5)/('Life tables'!$I$2/2)))</f>
        <v>3.2781154963350883</v>
      </c>
      <c r="Y1261" s="31">
        <f>((uNES*L1261+ uOCEX*G1261+uEREX*H1261+uHOEX*I1261+uNES*S1261+ uOCEX*N1261+uEREX*O1261+uHOEX*P1261)/('Life tables'!$I$2/2))/(1+oDR)^(((cycle + 0.5)/('Life tables'!$I$2/2)))</f>
        <v>2.1603931837919603</v>
      </c>
      <c r="Z1261" s="100">
        <f t="shared" si="347"/>
        <v>42208.348311506197</v>
      </c>
      <c r="AA1261" s="107">
        <f>((L1261+G1261+H1261+I1261+N1261+O1261+P1261+S1261)/('Life tables'!$I$2/2))</f>
        <v>6.7143470980622908</v>
      </c>
      <c r="AB1261" s="31">
        <f>((uNES*L1261+ uOCEX*G1261+uEREX*H1261+uHOEX*I1261+uNES*S1261+ uOCEX*N1261+uEREX*O1261+uHOEX*P1261)/('Life tables'!$I$2/2))</f>
        <v>4.4249904313878821</v>
      </c>
    </row>
    <row r="1262" spans="1:28" x14ac:dyDescent="0.25">
      <c r="A1262" s="4">
        <v>1256</v>
      </c>
      <c r="C1262" s="105">
        <f>IF(male=0,VLOOKUP((($A$5:$A$1570/'Life tables'!$I$2)*2)+age,lifetable,13,1),IF(male=1,VLOOKUP((($A$5:$A$1570/'Life tables'!$I$2)*2)+age,lifetable,10,1),"error"))</f>
        <v>3.6086322680759508E-3</v>
      </c>
      <c r="F1262" s="96">
        <f t="shared" si="348"/>
        <v>26.888381124171882</v>
      </c>
      <c r="G1262" s="96">
        <f t="shared" si="360"/>
        <v>2.700994158204308</v>
      </c>
      <c r="H1262" s="96">
        <f t="shared" si="349"/>
        <v>0.15425603160051873</v>
      </c>
      <c r="I1262" s="96">
        <f t="shared" si="350"/>
        <v>6.1808933002341152E-2</v>
      </c>
      <c r="J1262" s="96">
        <f t="shared" si="361"/>
        <v>0.10755687343945823</v>
      </c>
      <c r="K1262" s="96">
        <f t="shared" si="351"/>
        <v>6.4586884585506724E-2</v>
      </c>
      <c r="L1262" s="96">
        <f t="shared" si="352"/>
        <v>23.79917824333975</v>
      </c>
      <c r="M1262" s="96">
        <f t="shared" si="353"/>
        <v>148.16438352560417</v>
      </c>
      <c r="N1262" s="96">
        <f t="shared" si="362"/>
        <v>14.268551150541757</v>
      </c>
      <c r="O1262" s="96">
        <f t="shared" si="354"/>
        <v>0.34058883695435921</v>
      </c>
      <c r="P1262" s="96">
        <f t="shared" si="355"/>
        <v>0.34058883695435921</v>
      </c>
      <c r="Q1262" s="96">
        <f t="shared" si="363"/>
        <v>0.58861884920497309</v>
      </c>
      <c r="R1262" s="96">
        <f t="shared" si="346"/>
        <v>2.669845932358177E-2</v>
      </c>
      <c r="S1262" s="96">
        <f t="shared" si="356"/>
        <v>132.59933739262513</v>
      </c>
      <c r="T1262" s="96">
        <f t="shared" si="357"/>
        <v>396.5835002870806</v>
      </c>
      <c r="U1262" s="96">
        <f t="shared" si="358"/>
        <v>429.15119612969841</v>
      </c>
      <c r="V1262" s="32">
        <f t="shared" si="359"/>
        <v>1000.0000000000015</v>
      </c>
      <c r="W1262" s="100">
        <f>IF(A1262=1,((cPH1_+cPHr+(cNES*L1262+(cNES+cOSEX)*G1262+(cNES+cEREX)*H1262+(cNES+cHOEX)*I1262+(cNES+cNES)*S1262+(cNES+cOSEX)*N1262+(cNES+cEREX)*O1262+(cNES+cHOEX)*P1262)))/(1+cDR)^(A$6:A$65537 + 0.5),(cPHr+(cNES*L1262+(cNES+cOSEX)*G1262+(cNES+cEREX)*H1262+(cNES+cHOEX)*I1262+(cNES+cNES)*S1262+(cNES+cOSEX)*N1262+(cNES+cEREX)*O1262+(cNES+cHOEX)*P1262))/(1+cDR)^(((cycle + 0.5)/('Life tables'!$I$2/2))))</f>
        <v>2534.1862448143265</v>
      </c>
      <c r="X1262" s="107">
        <f>((L1262+G1262+H1262+I1262+N1262+O1262+P1262+S1262)/('Life tables'!$I$2/2))/(1+oDR)^(((cycle + 0.5)/('Life tables'!$I$2/2)))</f>
        <v>3.2615060732220722</v>
      </c>
      <c r="Y1262" s="31">
        <f>((uNES*L1262+ uOCEX*G1262+uEREX*H1262+uHOEX*I1262+uNES*S1262+ uOCEX*N1262+uEREX*O1262+uHOEX*P1262)/('Life tables'!$I$2/2))/(1+oDR)^(((cycle + 0.5)/('Life tables'!$I$2/2)))</f>
        <v>2.1494469930606614</v>
      </c>
      <c r="Z1262" s="100">
        <f t="shared" si="347"/>
        <v>42018.59923935101</v>
      </c>
      <c r="AA1262" s="107">
        <f>((L1262+G1262+H1262+I1262+N1262+O1262+P1262+S1262)/('Life tables'!$I$2/2))</f>
        <v>6.6841431367730806</v>
      </c>
      <c r="AB1262" s="31">
        <f>((uNES*L1262+ uOCEX*G1262+uEREX*H1262+uHOEX*I1262+uNES*S1262+ uOCEX*N1262+uEREX*O1262+uHOEX*P1262)/('Life tables'!$I$2/2))</f>
        <v>4.4050849650359396</v>
      </c>
    </row>
    <row r="1263" spans="1:28" x14ac:dyDescent="0.25">
      <c r="A1263" s="4">
        <v>1257</v>
      </c>
      <c r="C1263" s="105">
        <f>IF(male=0,VLOOKUP((($A$5:$A$1570/'Life tables'!$I$2)*2)+age,lifetable,13,1),IF(male=1,VLOOKUP((($A$5:$A$1570/'Life tables'!$I$2)*2)+age,lifetable,10,1),"error"))</f>
        <v>3.6086322680759508E-3</v>
      </c>
      <c r="F1263" s="96">
        <f t="shared" si="348"/>
        <v>26.767334665475857</v>
      </c>
      <c r="G1263" s="96">
        <f t="shared" si="360"/>
        <v>2.688834788092012</v>
      </c>
      <c r="H1263" s="96">
        <f t="shared" si="349"/>
        <v>0.15356159982080256</v>
      </c>
      <c r="I1263" s="96">
        <f t="shared" si="350"/>
        <v>6.1530680755723467E-2</v>
      </c>
      <c r="J1263" s="96">
        <f t="shared" si="361"/>
        <v>0.10707267252836067</v>
      </c>
      <c r="K1263" s="96">
        <f t="shared" si="351"/>
        <v>6.4296126520854924E-2</v>
      </c>
      <c r="L1263" s="96">
        <f t="shared" si="352"/>
        <v>23.692038797758105</v>
      </c>
      <c r="M1263" s="96">
        <f t="shared" si="353"/>
        <v>147.49796891774668</v>
      </c>
      <c r="N1263" s="96">
        <f t="shared" si="362"/>
        <v>14.204373979932875</v>
      </c>
      <c r="O1263" s="96">
        <f t="shared" si="354"/>
        <v>0.33905693454422053</v>
      </c>
      <c r="P1263" s="96">
        <f t="shared" si="355"/>
        <v>0.33905693454422053</v>
      </c>
      <c r="Q1263" s="96">
        <f t="shared" si="363"/>
        <v>0.58597135599347094</v>
      </c>
      <c r="R1263" s="96">
        <f t="shared" si="346"/>
        <v>2.6578374841217296E-2</v>
      </c>
      <c r="S1263" s="96">
        <f t="shared" si="356"/>
        <v>132.00293133789066</v>
      </c>
      <c r="T1263" s="96">
        <f t="shared" si="357"/>
        <v>397.27654431560245</v>
      </c>
      <c r="U1263" s="96">
        <f t="shared" si="358"/>
        <v>429.24207063106047</v>
      </c>
      <c r="V1263" s="32">
        <f t="shared" si="359"/>
        <v>1000.0000000000016</v>
      </c>
      <c r="W1263" s="100">
        <f>IF(A1263=1,((cPH1_+cPHr+(cNES*L1263+(cNES+cOSEX)*G1263+(cNES+cEREX)*H1263+(cNES+cHOEX)*I1263+(cNES+cNES)*S1263+(cNES+cOSEX)*N1263+(cNES+cEREX)*O1263+(cNES+cHOEX)*P1263)))/(1+cDR)^(A$6:A$65537 + 0.5),(cPHr+(cNES*L1263+(cNES+cOSEX)*G1263+(cNES+cEREX)*H1263+(cNES+cHOEX)*I1263+(cNES+cNES)*S1263+(cNES+cOSEX)*N1263+(cNES+cEREX)*O1263+(cNES+cHOEX)*P1263))/(1+cDR)^(((cycle + 0.5)/('Life tables'!$I$2/2))))</f>
        <v>2517.1616592962173</v>
      </c>
      <c r="X1263" s="107">
        <f>((L1263+G1263+H1263+I1263+N1263+O1263+P1263+S1263)/('Life tables'!$I$2/2))/(1+oDR)^(((cycle + 0.5)/('Life tables'!$I$2/2)))</f>
        <v>3.2449808098995772</v>
      </c>
      <c r="Y1263" s="31">
        <f>((uNES*L1263+ uOCEX*G1263+uEREX*H1263+uHOEX*I1263+uNES*S1263+ uOCEX*N1263+uEREX*O1263+uHOEX*P1263)/('Life tables'!$I$2/2))/(1+oDR)^(((cycle + 0.5)/('Life tables'!$I$2/2)))</f>
        <v>2.138556266465828</v>
      </c>
      <c r="Z1263" s="100">
        <f t="shared" si="347"/>
        <v>41829.703315007144</v>
      </c>
      <c r="AA1263" s="107">
        <f>((L1263+G1263+H1263+I1263+N1263+O1263+P1263+S1263)/('Life tables'!$I$2/2))</f>
        <v>6.6540750534910265</v>
      </c>
      <c r="AB1263" s="31">
        <f>((uNES*L1263+ uOCEX*G1263+uEREX*H1263+uHOEX*I1263+uNES*S1263+ uOCEX*N1263+uEREX*O1263+uHOEX*P1263)/('Life tables'!$I$2/2))</f>
        <v>4.3852690468198965</v>
      </c>
    </row>
    <row r="1264" spans="1:28" x14ac:dyDescent="0.25">
      <c r="A1264" s="4">
        <v>1258</v>
      </c>
      <c r="C1264" s="105">
        <f>IF(male=0,VLOOKUP((($A$5:$A$1570/'Life tables'!$I$2)*2)+age,lifetable,13,1),IF(male=1,VLOOKUP((($A$5:$A$1570/'Life tables'!$I$2)*2)+age,lifetable,10,1),"error"))</f>
        <v>3.6086322680759508E-3</v>
      </c>
      <c r="F1264" s="96">
        <f t="shared" si="348"/>
        <v>26.646837345786246</v>
      </c>
      <c r="G1264" s="96">
        <f t="shared" si="360"/>
        <v>2.6767305801421948</v>
      </c>
      <c r="H1264" s="96">
        <f t="shared" si="349"/>
        <v>0.15287031839824386</v>
      </c>
      <c r="I1264" s="96">
        <f t="shared" si="350"/>
        <v>6.1253690827424608E-2</v>
      </c>
      <c r="J1264" s="96">
        <f t="shared" si="361"/>
        <v>0.10659066824168389</v>
      </c>
      <c r="K1264" s="96">
        <f t="shared" si="351"/>
        <v>6.4006687508379012E-2</v>
      </c>
      <c r="L1264" s="96">
        <f t="shared" si="352"/>
        <v>23.585385400668319</v>
      </c>
      <c r="M1264" s="96">
        <f t="shared" si="353"/>
        <v>146.83454770755239</v>
      </c>
      <c r="N1264" s="96">
        <f t="shared" si="362"/>
        <v>14.140485080004535</v>
      </c>
      <c r="O1264" s="96">
        <f t="shared" si="354"/>
        <v>0.33753191312534575</v>
      </c>
      <c r="P1264" s="96">
        <f t="shared" si="355"/>
        <v>0.33753191312534575</v>
      </c>
      <c r="Q1264" s="96">
        <f t="shared" si="363"/>
        <v>0.58333575477818111</v>
      </c>
      <c r="R1264" s="96">
        <f t="shared" si="346"/>
        <v>2.6458829753705001E-2</v>
      </c>
      <c r="S1264" s="96">
        <f t="shared" si="356"/>
        <v>131.40920421676526</v>
      </c>
      <c r="T1264" s="96">
        <f t="shared" si="357"/>
        <v>397.96647073862232</v>
      </c>
      <c r="U1264" s="96">
        <f t="shared" si="358"/>
        <v>429.33253614832256</v>
      </c>
      <c r="V1264" s="32">
        <f t="shared" si="359"/>
        <v>1000.0000000000016</v>
      </c>
      <c r="W1264" s="100">
        <f>IF(A1264=1,((cPH1_+cPHr+(cNES*L1264+(cNES+cOSEX)*G1264+(cNES+cEREX)*H1264+(cNES+cHOEX)*I1264+(cNES+cNES)*S1264+(cNES+cOSEX)*N1264+(cNES+cEREX)*O1264+(cNES+cHOEX)*P1264)))/(1+cDR)^(A$6:A$65537 + 0.5),(cPHr+(cNES*L1264+(cNES+cOSEX)*G1264+(cNES+cEREX)*H1264+(cNES+cHOEX)*I1264+(cNES+cNES)*S1264+(cNES+cOSEX)*N1264+(cNES+cEREX)*O1264+(cNES+cHOEX)*P1264))/(1+cDR)^(((cycle + 0.5)/('Life tables'!$I$2/2))))</f>
        <v>2500.2514530412795</v>
      </c>
      <c r="X1264" s="107">
        <f>((L1264+G1264+H1264+I1264+N1264+O1264+P1264+S1264)/('Life tables'!$I$2/2))/(1+oDR)^(((cycle + 0.5)/('Life tables'!$I$2/2)))</f>
        <v>3.2285392797355663</v>
      </c>
      <c r="Y1264" s="31">
        <f>((uNES*L1264+ uOCEX*G1264+uEREX*H1264+uHOEX*I1264+uNES*S1264+ uOCEX*N1264+uEREX*O1264+uHOEX*P1264)/('Life tables'!$I$2/2))/(1+oDR)^(((cycle + 0.5)/('Life tables'!$I$2/2)))</f>
        <v>2.1277207228481179</v>
      </c>
      <c r="Z1264" s="100">
        <f t="shared" si="347"/>
        <v>41641.656721744162</v>
      </c>
      <c r="AA1264" s="107">
        <f>((L1264+G1264+H1264+I1264+N1264+O1264+P1264+S1264)/('Life tables'!$I$2/2))</f>
        <v>6.6241422365482805</v>
      </c>
      <c r="AB1264" s="31">
        <f>((uNES*L1264+ uOCEX*G1264+uEREX*H1264+uHOEX*I1264+uNES*S1264+ uOCEX*N1264+uEREX*O1264+uHOEX*P1264)/('Life tables'!$I$2/2))</f>
        <v>4.3655422736413643</v>
      </c>
    </row>
    <row r="1265" spans="1:28" x14ac:dyDescent="0.25">
      <c r="A1265" s="4">
        <v>1259</v>
      </c>
      <c r="C1265" s="105">
        <f>IF(male=0,VLOOKUP((($A$5:$A$1570/'Life tables'!$I$2)*2)+age,lifetable,13,1),IF(male=1,VLOOKUP((($A$5:$A$1570/'Life tables'!$I$2)*2)+age,lifetable,10,1),"error"))</f>
        <v>3.6086322680759508E-3</v>
      </c>
      <c r="F1265" s="96">
        <f t="shared" si="348"/>
        <v>26.526886462140794</v>
      </c>
      <c r="G1265" s="96">
        <f t="shared" si="360"/>
        <v>2.6646812628366408</v>
      </c>
      <c r="H1265" s="96">
        <f t="shared" si="349"/>
        <v>0.15218217182621058</v>
      </c>
      <c r="I1265" s="96">
        <f t="shared" si="350"/>
        <v>6.0977957004083774E-2</v>
      </c>
      <c r="J1265" s="96">
        <f t="shared" si="361"/>
        <v>0.10611084976724228</v>
      </c>
      <c r="K1265" s="96">
        <f t="shared" si="351"/>
        <v>6.3718561055463863E-2</v>
      </c>
      <c r="L1265" s="96">
        <f t="shared" si="352"/>
        <v>23.479215659651153</v>
      </c>
      <c r="M1265" s="96">
        <f t="shared" si="353"/>
        <v>146.17410665091583</v>
      </c>
      <c r="N1265" s="96">
        <f t="shared" si="362"/>
        <v>14.076883175320686</v>
      </c>
      <c r="O1265" s="96">
        <f t="shared" si="354"/>
        <v>0.33601374225320846</v>
      </c>
      <c r="P1265" s="96">
        <f t="shared" si="355"/>
        <v>0.33601374225320846</v>
      </c>
      <c r="Q1265" s="96">
        <f t="shared" si="363"/>
        <v>0.58071199294369169</v>
      </c>
      <c r="R1265" s="96">
        <f t="shared" si="346"/>
        <v>2.6339821674525248E-2</v>
      </c>
      <c r="S1265" s="96">
        <f t="shared" si="356"/>
        <v>130.81814417647053</v>
      </c>
      <c r="T1265" s="96">
        <f t="shared" si="357"/>
        <v>398.65329358133323</v>
      </c>
      <c r="U1265" s="96">
        <f t="shared" si="358"/>
        <v>429.42259453105254</v>
      </c>
      <c r="V1265" s="32">
        <f t="shared" si="359"/>
        <v>1000.0000000000014</v>
      </c>
      <c r="W1265" s="100">
        <f>IF(A1265=1,((cPH1_+cPHr+(cNES*L1265+(cNES+cOSEX)*G1265+(cNES+cEREX)*H1265+(cNES+cHOEX)*I1265+(cNES+cNES)*S1265+(cNES+cOSEX)*N1265+(cNES+cEREX)*O1265+(cNES+cHOEX)*P1265)))/(1+cDR)^(A$6:A$65537 + 0.5),(cPHr+(cNES*L1265+(cNES+cOSEX)*G1265+(cNES+cEREX)*H1265+(cNES+cHOEX)*I1265+(cNES+cNES)*S1265+(cNES+cOSEX)*N1265+(cNES+cEREX)*O1265+(cNES+cHOEX)*P1265))/(1+cDR)^(((cycle + 0.5)/('Life tables'!$I$2/2))))</f>
        <v>2483.4548586674036</v>
      </c>
      <c r="X1265" s="107">
        <f>((L1265+G1265+H1265+I1265+N1265+O1265+P1265+S1265)/('Life tables'!$I$2/2))/(1+oDR)^(((cycle + 0.5)/('Life tables'!$I$2/2)))</f>
        <v>3.2121810582706587</v>
      </c>
      <c r="Y1265" s="31">
        <f>((uNES*L1265+ uOCEX*G1265+uEREX*H1265+uHOEX*I1265+uNES*S1265+ uOCEX*N1265+uEREX*O1265+uHOEX*P1265)/('Life tables'!$I$2/2))/(1+oDR)^(((cycle + 0.5)/('Life tables'!$I$2/2)))</f>
        <v>2.116940082479732</v>
      </c>
      <c r="Z1265" s="100">
        <f t="shared" si="347"/>
        <v>41454.455658940642</v>
      </c>
      <c r="AA1265" s="107">
        <f>((L1265+G1265+H1265+I1265+N1265+O1265+P1265+S1265)/('Life tables'!$I$2/2))</f>
        <v>6.5943440770504029</v>
      </c>
      <c r="AB1265" s="31">
        <f>((uNES*L1265+ uOCEX*G1265+uEREX*H1265+uHOEX*I1265+uNES*S1265+ uOCEX*N1265+uEREX*O1265+uHOEX*P1265)/('Life tables'!$I$2/2))</f>
        <v>4.3459042442291107</v>
      </c>
    </row>
    <row r="1266" spans="1:28" x14ac:dyDescent="0.25">
      <c r="A1266" s="4">
        <v>1260</v>
      </c>
      <c r="C1266" s="105">
        <f>IF(male=0,VLOOKUP((($A$5:$A$1570/'Life tables'!$I$2)*2)+age,lifetable,13,1),IF(male=1,VLOOKUP((($A$5:$A$1570/'Life tables'!$I$2)*2)+age,lifetable,10,1),"error"))</f>
        <v>3.6086322680759508E-3</v>
      </c>
      <c r="F1266" s="96">
        <f t="shared" si="348"/>
        <v>26.407479335448159</v>
      </c>
      <c r="G1266" s="96">
        <f t="shared" si="360"/>
        <v>2.6526865670550182</v>
      </c>
      <c r="H1266" s="96">
        <f t="shared" si="349"/>
        <v>0.15149714473501585</v>
      </c>
      <c r="I1266" s="96">
        <f t="shared" si="350"/>
        <v>6.0703473127212797E-2</v>
      </c>
      <c r="J1266" s="96">
        <f t="shared" si="361"/>
        <v>0.10563320638833675</v>
      </c>
      <c r="K1266" s="96">
        <f t="shared" si="351"/>
        <v>6.3431740726833094E-2</v>
      </c>
      <c r="L1266" s="96">
        <f t="shared" si="352"/>
        <v>23.37352720341574</v>
      </c>
      <c r="M1266" s="96">
        <f t="shared" si="353"/>
        <v>145.51663255216758</v>
      </c>
      <c r="N1266" s="96">
        <f t="shared" si="362"/>
        <v>14.013566995109775</v>
      </c>
      <c r="O1266" s="96">
        <f t="shared" si="354"/>
        <v>0.33450239159462331</v>
      </c>
      <c r="P1266" s="96">
        <f t="shared" si="355"/>
        <v>0.33450239159462331</v>
      </c>
      <c r="Q1266" s="96">
        <f t="shared" si="363"/>
        <v>0.57810001806701428</v>
      </c>
      <c r="R1266" s="96">
        <f t="shared" si="346"/>
        <v>2.6221348225886322E-2</v>
      </c>
      <c r="S1266" s="96">
        <f t="shared" si="356"/>
        <v>130.22973940757566</v>
      </c>
      <c r="T1266" s="96">
        <f t="shared" si="357"/>
        <v>399.33702680578858</v>
      </c>
      <c r="U1266" s="96">
        <f t="shared" si="358"/>
        <v>429.51224762000527</v>
      </c>
      <c r="V1266" s="32">
        <f t="shared" si="359"/>
        <v>1000.0000000000015</v>
      </c>
      <c r="W1266" s="100">
        <f>IF(A1266=1,((cPH1_+cPHr+(cNES*L1266+(cNES+cOSEX)*G1266+(cNES+cEREX)*H1266+(cNES+cHOEX)*I1266+(cNES+cNES)*S1266+(cNES+cOSEX)*N1266+(cNES+cEREX)*O1266+(cNES+cHOEX)*P1266)))/(1+cDR)^(A$6:A$65537 + 0.5),(cPHr+(cNES*L1266+(cNES+cOSEX)*G1266+(cNES+cEREX)*H1266+(cNES+cHOEX)*I1266+(cNES+cNES)*S1266+(cNES+cOSEX)*N1266+(cNES+cEREX)*O1266+(cNES+cHOEX)*P1266))/(1+cDR)^(((cycle + 0.5)/('Life tables'!$I$2/2))))</f>
        <v>2466.7711138812824</v>
      </c>
      <c r="X1266" s="107">
        <f>((L1266+G1266+H1266+I1266+N1266+O1266+P1266+S1266)/('Life tables'!$I$2/2))/(1+oDR)^(((cycle + 0.5)/('Life tables'!$I$2/2)))</f>
        <v>3.1959057232065669</v>
      </c>
      <c r="Y1266" s="31">
        <f>((uNES*L1266+ uOCEX*G1266+uEREX*H1266+uHOEX*I1266+uNES*S1266+ uOCEX*N1266+uEREX*O1266+uHOEX*P1266)/('Life tables'!$I$2/2))/(1+oDR)^(((cycle + 0.5)/('Life tables'!$I$2/2)))</f>
        <v>2.106214067056813</v>
      </c>
      <c r="Z1266" s="100">
        <f t="shared" si="347"/>
        <v>41268.096342065051</v>
      </c>
      <c r="AA1266" s="107">
        <f>((L1266+G1266+H1266+I1266+N1266+O1266+P1266+S1266)/('Life tables'!$I$2/2))</f>
        <v>6.5646799688627864</v>
      </c>
      <c r="AB1266" s="31">
        <f>((uNES*L1266+ uOCEX*G1266+uEREX*H1266+uHOEX*I1266+uNES*S1266+ uOCEX*N1266+uEREX*O1266+uHOEX*P1266)/('Life tables'!$I$2/2))</f>
        <v>4.326354559130154</v>
      </c>
    </row>
    <row r="1267" spans="1:28" x14ac:dyDescent="0.25">
      <c r="A1267" s="4">
        <v>1261</v>
      </c>
      <c r="C1267" s="105">
        <f>IF(male=0,VLOOKUP((($A$5:$A$1570/'Life tables'!$I$2)*2)+age,lifetable,13,1),IF(male=1,VLOOKUP((($A$5:$A$1570/'Life tables'!$I$2)*2)+age,lifetable,10,1),"error"))</f>
        <v>3.6086322680759508E-3</v>
      </c>
      <c r="F1267" s="96">
        <f t="shared" si="348"/>
        <v>26.288613309791067</v>
      </c>
      <c r="G1267" s="96">
        <f t="shared" si="360"/>
        <v>2.640746226004878</v>
      </c>
      <c r="H1267" s="96">
        <f t="shared" si="349"/>
        <v>0.15081522188792021</v>
      </c>
      <c r="I1267" s="96">
        <f t="shared" si="350"/>
        <v>6.0430233091594253E-2</v>
      </c>
      <c r="J1267" s="96">
        <f t="shared" si="361"/>
        <v>0.10515772748096741</v>
      </c>
      <c r="K1267" s="96">
        <f t="shared" si="351"/>
        <v>6.3146220142875339E-2</v>
      </c>
      <c r="L1267" s="96">
        <f t="shared" si="352"/>
        <v>23.268317681182833</v>
      </c>
      <c r="M1267" s="96">
        <f t="shared" si="353"/>
        <v>144.8621122644166</v>
      </c>
      <c r="N1267" s="96">
        <f t="shared" si="362"/>
        <v>13.950535273297708</v>
      </c>
      <c r="O1267" s="96">
        <f t="shared" si="354"/>
        <v>0.33299783092853302</v>
      </c>
      <c r="P1267" s="96">
        <f t="shared" si="355"/>
        <v>0.33299783092853302</v>
      </c>
      <c r="Q1267" s="96">
        <f t="shared" si="363"/>
        <v>0.57549977791894458</v>
      </c>
      <c r="R1267" s="96">
        <f t="shared" si="346"/>
        <v>2.6103407038786126E-2</v>
      </c>
      <c r="S1267" s="96">
        <f t="shared" si="356"/>
        <v>129.6439781443041</v>
      </c>
      <c r="T1267" s="96">
        <f t="shared" si="357"/>
        <v>400.01768431118848</v>
      </c>
      <c r="U1267" s="96">
        <f t="shared" si="358"/>
        <v>429.60149724718696</v>
      </c>
      <c r="V1267" s="32">
        <f t="shared" si="359"/>
        <v>1000.0000000000016</v>
      </c>
      <c r="W1267" s="100">
        <f>IF(A1267=1,((cPH1_+cPHr+(cNES*L1267+(cNES+cOSEX)*G1267+(cNES+cEREX)*H1267+(cNES+cHOEX)*I1267+(cNES+cNES)*S1267+(cNES+cOSEX)*N1267+(cNES+cEREX)*O1267+(cNES+cHOEX)*P1267)))/(1+cDR)^(A$6:A$65537 + 0.5),(cPHr+(cNES*L1267+(cNES+cOSEX)*G1267+(cNES+cEREX)*H1267+(cNES+cHOEX)*I1267+(cNES+cNES)*S1267+(cNES+cOSEX)*N1267+(cNES+cEREX)*O1267+(cNES+cHOEX)*P1267))/(1+cDR)^(((cycle + 0.5)/('Life tables'!$I$2/2))))</f>
        <v>2450.1994614477881</v>
      </c>
      <c r="X1267" s="107">
        <f>((L1267+G1267+H1267+I1267+N1267+O1267+P1267+S1267)/('Life tables'!$I$2/2))/(1+oDR)^(((cycle + 0.5)/('Life tables'!$I$2/2)))</f>
        <v>3.1797128543946034</v>
      </c>
      <c r="Y1267" s="31">
        <f>((uNES*L1267+ uOCEX*G1267+uEREX*H1267+uHOEX*I1267+uNES*S1267+ uOCEX*N1267+uEREX*O1267+uHOEX*P1267)/('Life tables'!$I$2/2))/(1+oDR)^(((cycle + 0.5)/('Life tables'!$I$2/2)))</f>
        <v>2.0955423996918809</v>
      </c>
      <c r="Z1267" s="100">
        <f t="shared" si="347"/>
        <v>41082.575002653954</v>
      </c>
      <c r="AA1267" s="107">
        <f>((L1267+G1267+H1267+I1267+N1267+O1267+P1267+S1267)/('Life tables'!$I$2/2))</f>
        <v>6.5351493085971866</v>
      </c>
      <c r="AB1267" s="31">
        <f>((uNES*L1267+ uOCEX*G1267+uEREX*H1267+uHOEX*I1267+uNES*S1267+ uOCEX*N1267+uEREX*O1267+uHOEX*P1267)/('Life tables'!$I$2/2))</f>
        <v>4.3068928207009005</v>
      </c>
    </row>
    <row r="1268" spans="1:28" x14ac:dyDescent="0.25">
      <c r="A1268" s="4">
        <v>1262</v>
      </c>
      <c r="C1268" s="105">
        <f>IF(male=0,VLOOKUP((($A$5:$A$1570/'Life tables'!$I$2)*2)+age,lifetable,13,1),IF(male=1,VLOOKUP((($A$5:$A$1570/'Life tables'!$I$2)*2)+age,lifetable,10,1),"error"))</f>
        <v>3.6086322680759508E-3</v>
      </c>
      <c r="F1268" s="96">
        <f t="shared" si="348"/>
        <v>26.170285751762371</v>
      </c>
      <c r="G1268" s="96">
        <f t="shared" si="360"/>
        <v>2.6288599751549606</v>
      </c>
      <c r="H1268" s="96">
        <f t="shared" si="349"/>
        <v>0.1501363881773225</v>
      </c>
      <c r="I1268" s="96">
        <f t="shared" si="350"/>
        <v>6.015823084375526E-2</v>
      </c>
      <c r="J1268" s="96">
        <f t="shared" si="361"/>
        <v>0.10468440251117772</v>
      </c>
      <c r="K1268" s="96">
        <f t="shared" si="351"/>
        <v>6.2861992978049341E-2</v>
      </c>
      <c r="L1268" s="96">
        <f t="shared" si="352"/>
        <v>23.163584762097106</v>
      </c>
      <c r="M1268" s="96">
        <f t="shared" si="353"/>
        <v>144.21053268986373</v>
      </c>
      <c r="N1268" s="96">
        <f t="shared" si="362"/>
        <v>13.88778674853805</v>
      </c>
      <c r="O1268" s="96">
        <f t="shared" si="354"/>
        <v>0.33150003014672891</v>
      </c>
      <c r="P1268" s="96">
        <f t="shared" si="355"/>
        <v>0.33150003014672891</v>
      </c>
      <c r="Q1268" s="96">
        <f t="shared" si="363"/>
        <v>0.5729112204653074</v>
      </c>
      <c r="R1268" s="96">
        <f t="shared" si="346"/>
        <v>2.5985995753068661E-2</v>
      </c>
      <c r="S1268" s="96">
        <f t="shared" si="356"/>
        <v>129.06084866481385</v>
      </c>
      <c r="T1268" s="96">
        <f t="shared" si="357"/>
        <v>400.69527993416494</v>
      </c>
      <c r="U1268" s="96">
        <f t="shared" si="358"/>
        <v>429.69034523591807</v>
      </c>
      <c r="V1268" s="32">
        <f t="shared" si="359"/>
        <v>1000.0000000000016</v>
      </c>
      <c r="W1268" s="100">
        <f>IF(A1268=1,((cPH1_+cPHr+(cNES*L1268+(cNES+cOSEX)*G1268+(cNES+cEREX)*H1268+(cNES+cHOEX)*I1268+(cNES+cNES)*S1268+(cNES+cOSEX)*N1268+(cNES+cEREX)*O1268+(cNES+cHOEX)*P1268)))/(1+cDR)^(A$6:A$65537 + 0.5),(cPHr+(cNES*L1268+(cNES+cOSEX)*G1268+(cNES+cEREX)*H1268+(cNES+cHOEX)*I1268+(cNES+cNES)*S1268+(cNES+cOSEX)*N1268+(cNES+cEREX)*O1268+(cNES+cHOEX)*P1268))/(1+cDR)^(((cycle + 0.5)/('Life tables'!$I$2/2))))</f>
        <v>2433.7391491594099</v>
      </c>
      <c r="X1268" s="107">
        <f>((L1268+G1268+H1268+I1268+N1268+O1268+P1268+S1268)/('Life tables'!$I$2/2))/(1+oDR)^(((cycle + 0.5)/('Life tables'!$I$2/2)))</f>
        <v>3.1636020338242949</v>
      </c>
      <c r="Y1268" s="31">
        <f>((uNES*L1268+ uOCEX*G1268+uEREX*H1268+uHOEX*I1268+uNES*S1268+ uOCEX*N1268+uEREX*O1268+uHOEX*P1268)/('Life tables'!$I$2/2))/(1+oDR)^(((cycle + 0.5)/('Life tables'!$I$2/2)))</f>
        <v>2.0849248049063478</v>
      </c>
      <c r="Z1268" s="100">
        <f t="shared" si="347"/>
        <v>40897.887888288009</v>
      </c>
      <c r="AA1268" s="107">
        <f>((L1268+G1268+H1268+I1268+N1268+O1268+P1268+S1268)/('Life tables'!$I$2/2))</f>
        <v>6.5057514955983846</v>
      </c>
      <c r="AB1268" s="31">
        <f>((uNES*L1268+ uOCEX*G1268+uEREX*H1268+uHOEX*I1268+uNES*S1268+ uOCEX*N1268+uEREX*O1268+uHOEX*P1268)/('Life tables'!$I$2/2))</f>
        <v>4.2875186330983945</v>
      </c>
    </row>
    <row r="1269" spans="1:28" x14ac:dyDescent="0.25">
      <c r="A1269" s="4">
        <v>1263</v>
      </c>
      <c r="C1269" s="105">
        <f>IF(male=0,VLOOKUP((($A$5:$A$1570/'Life tables'!$I$2)*2)+age,lifetable,13,1),IF(male=1,VLOOKUP((($A$5:$A$1570/'Life tables'!$I$2)*2)+age,lifetable,10,1),"error"))</f>
        <v>3.6086322680759508E-3</v>
      </c>
      <c r="F1269" s="96">
        <f t="shared" si="348"/>
        <v>26.052494049832134</v>
      </c>
      <c r="G1269" s="96">
        <f t="shared" si="360"/>
        <v>2.6170275521716184</v>
      </c>
      <c r="H1269" s="96">
        <f t="shared" si="349"/>
        <v>0.1494606286211291</v>
      </c>
      <c r="I1269" s="96">
        <f t="shared" si="350"/>
        <v>5.9887460380512576E-2</v>
      </c>
      <c r="J1269" s="96">
        <f t="shared" si="361"/>
        <v>0.10421322103252263</v>
      </c>
      <c r="K1269" s="96">
        <f t="shared" si="351"/>
        <v>6.2579052959363737E-2</v>
      </c>
      <c r="L1269" s="96">
        <f t="shared" si="352"/>
        <v>23.059326134666989</v>
      </c>
      <c r="M1269" s="96">
        <f t="shared" si="353"/>
        <v>143.56188078008637</v>
      </c>
      <c r="N1269" s="96">
        <f t="shared" si="362"/>
        <v>13.825320164239432</v>
      </c>
      <c r="O1269" s="96">
        <f t="shared" si="354"/>
        <v>0.33000895925450524</v>
      </c>
      <c r="P1269" s="96">
        <f t="shared" si="355"/>
        <v>0.33000895925450524</v>
      </c>
      <c r="Q1269" s="96">
        <f t="shared" si="363"/>
        <v>0.57033429386808787</v>
      </c>
      <c r="R1269" s="96">
        <f t="shared" si="346"/>
        <v>2.5869112017475337E-2</v>
      </c>
      <c r="S1269" s="96">
        <f t="shared" si="356"/>
        <v>128.48033929145237</v>
      </c>
      <c r="T1269" s="96">
        <f t="shared" si="357"/>
        <v>401.36982744906555</v>
      </c>
      <c r="U1269" s="96">
        <f t="shared" si="358"/>
        <v>429.77879340089493</v>
      </c>
      <c r="V1269" s="32">
        <f t="shared" si="359"/>
        <v>1000.0000000000016</v>
      </c>
      <c r="W1269" s="100">
        <f>IF(A1269=1,((cPH1_+cPHr+(cNES*L1269+(cNES+cOSEX)*G1269+(cNES+cEREX)*H1269+(cNES+cHOEX)*I1269+(cNES+cNES)*S1269+(cNES+cOSEX)*N1269+(cNES+cEREX)*O1269+(cNES+cHOEX)*P1269)))/(1+cDR)^(A$6:A$65537 + 0.5),(cPHr+(cNES*L1269+(cNES+cOSEX)*G1269+(cNES+cEREX)*H1269+(cNES+cHOEX)*I1269+(cNES+cNES)*S1269+(cNES+cOSEX)*N1269+(cNES+cEREX)*O1269+(cNES+cHOEX)*P1269))/(1+cDR)^(((cycle + 0.5)/('Life tables'!$I$2/2))))</f>
        <v>2417.3894298056721</v>
      </c>
      <c r="X1269" s="107">
        <f>((L1269+G1269+H1269+I1269+N1269+O1269+P1269+S1269)/('Life tables'!$I$2/2))/(1+oDR)^(((cycle + 0.5)/('Life tables'!$I$2/2)))</f>
        <v>3.1475728456120633</v>
      </c>
      <c r="Y1269" s="31">
        <f>((uNES*L1269+ uOCEX*G1269+uEREX*H1269+uHOEX*I1269+uNES*S1269+ uOCEX*N1269+uEREX*O1269+uHOEX*P1269)/('Life tables'!$I$2/2))/(1+oDR)^(((cycle + 0.5)/('Life tables'!$I$2/2)))</f>
        <v>2.0743610086230699</v>
      </c>
      <c r="Z1269" s="100">
        <f t="shared" si="347"/>
        <v>40714.031262565339</v>
      </c>
      <c r="AA1269" s="107">
        <f>((L1269+G1269+H1269+I1269+N1269+O1269+P1269+S1269)/('Life tables'!$I$2/2))</f>
        <v>6.476485931930946</v>
      </c>
      <c r="AB1269" s="31">
        <f>((uNES*L1269+ uOCEX*G1269+uEREX*H1269+uHOEX*I1269+uNES*S1269+ uOCEX*N1269+uEREX*O1269+uHOEX*P1269)/('Life tables'!$I$2/2))</f>
        <v>4.268231602271614</v>
      </c>
    </row>
    <row r="1270" spans="1:28" x14ac:dyDescent="0.25">
      <c r="A1270" s="4">
        <v>1264</v>
      </c>
      <c r="C1270" s="105">
        <f>IF(male=0,VLOOKUP((($A$5:$A$1570/'Life tables'!$I$2)*2)+age,lifetable,13,1),IF(male=1,VLOOKUP((($A$5:$A$1570/'Life tables'!$I$2)*2)+age,lifetable,10,1),"error"))</f>
        <v>3.6086322680759508E-3</v>
      </c>
      <c r="F1270" s="96">
        <f t="shared" si="348"/>
        <v>25.935235613744439</v>
      </c>
      <c r="G1270" s="96">
        <f t="shared" si="360"/>
        <v>2.6052486968582236</v>
      </c>
      <c r="H1270" s="96">
        <f t="shared" si="349"/>
        <v>0.1487879283592933</v>
      </c>
      <c r="I1270" s="96">
        <f t="shared" si="350"/>
        <v>5.9617915747586042E-2</v>
      </c>
      <c r="J1270" s="96">
        <f t="shared" si="361"/>
        <v>0.10374417268365586</v>
      </c>
      <c r="K1270" s="96">
        <f t="shared" si="351"/>
        <v>6.2297393864928163E-2</v>
      </c>
      <c r="L1270" s="96">
        <f t="shared" si="352"/>
        <v>22.955539506230753</v>
      </c>
      <c r="M1270" s="96">
        <f t="shared" si="353"/>
        <v>142.91614353629663</v>
      </c>
      <c r="N1270" s="96">
        <f t="shared" si="362"/>
        <v>13.763134268590418</v>
      </c>
      <c r="O1270" s="96">
        <f t="shared" si="354"/>
        <v>0.32852458837125276</v>
      </c>
      <c r="P1270" s="96">
        <f t="shared" si="355"/>
        <v>0.32852458837125276</v>
      </c>
      <c r="Q1270" s="96">
        <f t="shared" si="363"/>
        <v>0.56776894648645715</v>
      </c>
      <c r="R1270" s="96">
        <f t="shared" si="346"/>
        <v>2.5752753489691482E-2</v>
      </c>
      <c r="S1270" s="96">
        <f t="shared" si="356"/>
        <v>127.90243839098756</v>
      </c>
      <c r="T1270" s="96">
        <f t="shared" si="357"/>
        <v>402.04134056823568</v>
      </c>
      <c r="U1270" s="96">
        <f t="shared" si="358"/>
        <v>429.86684354824956</v>
      </c>
      <c r="V1270" s="32">
        <f t="shared" si="359"/>
        <v>1000.0000000000016</v>
      </c>
      <c r="W1270" s="100">
        <f>IF(A1270=1,((cPH1_+cPHr+(cNES*L1270+(cNES+cOSEX)*G1270+(cNES+cEREX)*H1270+(cNES+cHOEX)*I1270+(cNES+cNES)*S1270+(cNES+cOSEX)*N1270+(cNES+cEREX)*O1270+(cNES+cHOEX)*P1270)))/(1+cDR)^(A$6:A$65537 + 0.5),(cPHr+(cNES*L1270+(cNES+cOSEX)*G1270+(cNES+cEREX)*H1270+(cNES+cHOEX)*I1270+(cNES+cNES)*S1270+(cNES+cOSEX)*N1270+(cNES+cEREX)*O1270+(cNES+cHOEX)*P1270))/(1+cDR)^(((cycle + 0.5)/('Life tables'!$I$2/2))))</f>
        <v>2401.1495611426208</v>
      </c>
      <c r="X1270" s="107">
        <f>((L1270+G1270+H1270+I1270+N1270+O1270+P1270+S1270)/('Life tables'!$I$2/2))/(1+oDR)^(((cycle + 0.5)/('Life tables'!$I$2/2)))</f>
        <v>3.1316248759899934</v>
      </c>
      <c r="Y1270" s="31">
        <f>((uNES*L1270+ uOCEX*G1270+uEREX*H1270+uHOEX*I1270+uNES*S1270+ uOCEX*N1270+uEREX*O1270+uHOEX*P1270)/('Life tables'!$I$2/2))/(1+oDR)^(((cycle + 0.5)/('Life tables'!$I$2/2)))</f>
        <v>2.0638507381589588</v>
      </c>
      <c r="Z1270" s="100">
        <f t="shared" si="347"/>
        <v>40531.001405072966</v>
      </c>
      <c r="AA1270" s="107">
        <f>((L1270+G1270+H1270+I1270+N1270+O1270+P1270+S1270)/('Life tables'!$I$2/2))</f>
        <v>6.4473520223660881</v>
      </c>
      <c r="AB1270" s="31">
        <f>((uNES*L1270+ uOCEX*G1270+uEREX*H1270+uHOEX*I1270+uNES*S1270+ uOCEX*N1270+uEREX*O1270+uHOEX*P1270)/('Life tables'!$I$2/2))</f>
        <v>4.2490313359528393</v>
      </c>
    </row>
    <row r="1271" spans="1:28" x14ac:dyDescent="0.25">
      <c r="A1271" s="4">
        <v>1265</v>
      </c>
      <c r="C1271" s="105">
        <f>IF(male=0,VLOOKUP((($A$5:$A$1570/'Life tables'!$I$2)*2)+age,lifetable,13,1),IF(male=1,VLOOKUP((($A$5:$A$1570/'Life tables'!$I$2)*2)+age,lifetable,10,1),"error"))</f>
        <v>3.6086322680759508E-3</v>
      </c>
      <c r="F1271" s="96">
        <f t="shared" si="348"/>
        <v>25.818507873942245</v>
      </c>
      <c r="G1271" s="96">
        <f t="shared" si="360"/>
        <v>2.5935231510973935</v>
      </c>
      <c r="H1271" s="96">
        <f t="shared" si="349"/>
        <v>0.14811827265051591</v>
      </c>
      <c r="I1271" s="96">
        <f t="shared" si="350"/>
        <v>5.9349591038276465E-2</v>
      </c>
      <c r="J1271" s="96">
        <f t="shared" si="361"/>
        <v>0.10327724718602924</v>
      </c>
      <c r="K1271" s="96">
        <f t="shared" si="351"/>
        <v>6.2017009522571678E-2</v>
      </c>
      <c r="L1271" s="96">
        <f t="shared" si="352"/>
        <v>22.852222602447458</v>
      </c>
      <c r="M1271" s="96">
        <f t="shared" si="353"/>
        <v>142.27330800957412</v>
      </c>
      <c r="N1271" s="96">
        <f t="shared" si="362"/>
        <v>13.701227814581918</v>
      </c>
      <c r="O1271" s="96">
        <f t="shared" si="354"/>
        <v>0.32704688773099377</v>
      </c>
      <c r="P1271" s="96">
        <f t="shared" si="355"/>
        <v>0.32704688773099377</v>
      </c>
      <c r="Q1271" s="96">
        <f t="shared" si="363"/>
        <v>0.56521512687769759</v>
      </c>
      <c r="R1271" s="96">
        <f t="shared" si="346"/>
        <v>2.563691783638828E-2</v>
      </c>
      <c r="S1271" s="96">
        <f t="shared" si="356"/>
        <v>127.32713437481613</v>
      </c>
      <c r="T1271" s="96">
        <f t="shared" si="357"/>
        <v>402.70983294229939</v>
      </c>
      <c r="U1271" s="96">
        <f t="shared" si="358"/>
        <v>429.95449747560855</v>
      </c>
      <c r="V1271" s="32">
        <f t="shared" si="359"/>
        <v>1000.0000000000016</v>
      </c>
      <c r="W1271" s="100">
        <f>IF(A1271=1,((cPH1_+cPHr+(cNES*L1271+(cNES+cOSEX)*G1271+(cNES+cEREX)*H1271+(cNES+cHOEX)*I1271+(cNES+cNES)*S1271+(cNES+cOSEX)*N1271+(cNES+cEREX)*O1271+(cNES+cHOEX)*P1271)))/(1+cDR)^(A$6:A$65537 + 0.5),(cPHr+(cNES*L1271+(cNES+cOSEX)*G1271+(cNES+cEREX)*H1271+(cNES+cHOEX)*I1271+(cNES+cNES)*S1271+(cNES+cOSEX)*N1271+(cNES+cEREX)*O1271+(cNES+cHOEX)*P1271))/(1+cDR)^(((cycle + 0.5)/('Life tables'!$I$2/2))))</f>
        <v>2385.0188058623462</v>
      </c>
      <c r="X1271" s="107">
        <f>((L1271+G1271+H1271+I1271+N1271+O1271+P1271+S1271)/('Life tables'!$I$2/2))/(1+oDR)^(((cycle + 0.5)/('Life tables'!$I$2/2)))</f>
        <v>3.115757713294685</v>
      </c>
      <c r="Y1271" s="31">
        <f>((uNES*L1271+ uOCEX*G1271+uEREX*H1271+uHOEX*I1271+uNES*S1271+ uOCEX*N1271+uEREX*O1271+uHOEX*P1271)/('Life tables'!$I$2/2))/(1+oDR)^(((cycle + 0.5)/('Life tables'!$I$2/2)))</f>
        <v>2.0533937222176464</v>
      </c>
      <c r="Z1271" s="100">
        <f t="shared" si="347"/>
        <v>40348.794611356105</v>
      </c>
      <c r="AA1271" s="107">
        <f>((L1271+G1271+H1271+I1271+N1271+O1271+P1271+S1271)/('Life tables'!$I$2/2))</f>
        <v>6.4183491743686556</v>
      </c>
      <c r="AB1271" s="31">
        <f>((uNES*L1271+ uOCEX*G1271+uEREX*H1271+uHOEX*I1271+uNES*S1271+ uOCEX*N1271+uEREX*O1271+uHOEX*P1271)/('Life tables'!$I$2/2))</f>
        <v>4.2299174436490974</v>
      </c>
    </row>
    <row r="1272" spans="1:28" x14ac:dyDescent="0.25">
      <c r="A1272" s="4">
        <v>1266</v>
      </c>
      <c r="C1272" s="105">
        <f>IF(male=0,VLOOKUP((($A$5:$A$1570/'Life tables'!$I$2)*2)+age,lifetable,13,1),IF(male=1,VLOOKUP((($A$5:$A$1570/'Life tables'!$I$2)*2)+age,lifetable,10,1),"error"))</f>
        <v>3.6086322680759508E-3</v>
      </c>
      <c r="F1272" s="96">
        <f t="shared" si="348"/>
        <v>25.702308281018961</v>
      </c>
      <c r="G1272" s="96">
        <f t="shared" si="360"/>
        <v>2.5818506587959003</v>
      </c>
      <c r="H1272" s="96">
        <f t="shared" si="349"/>
        <v>0.14745164686909884</v>
      </c>
      <c r="I1272" s="96">
        <f t="shared" si="350"/>
        <v>5.9082480392204956E-2</v>
      </c>
      <c r="J1272" s="96">
        <f t="shared" si="361"/>
        <v>0.10281243434169883</v>
      </c>
      <c r="K1272" s="96">
        <f t="shared" si="351"/>
        <v>6.1737893808525506E-2</v>
      </c>
      <c r="L1272" s="96">
        <f t="shared" si="352"/>
        <v>22.749373166811534</v>
      </c>
      <c r="M1272" s="96">
        <f t="shared" si="353"/>
        <v>141.63336130107473</v>
      </c>
      <c r="N1272" s="96">
        <f t="shared" si="362"/>
        <v>13.639599560027298</v>
      </c>
      <c r="O1272" s="96">
        <f t="shared" si="354"/>
        <v>0.32557582768286208</v>
      </c>
      <c r="P1272" s="96">
        <f t="shared" si="355"/>
        <v>0.32557582768286208</v>
      </c>
      <c r="Q1272" s="96">
        <f t="shared" si="363"/>
        <v>0.56267278379803087</v>
      </c>
      <c r="R1272" s="96">
        <f t="shared" si="346"/>
        <v>2.5521602733260419E-2</v>
      </c>
      <c r="S1272" s="96">
        <f t="shared" si="356"/>
        <v>126.75441569915041</v>
      </c>
      <c r="T1272" s="96">
        <f t="shared" si="357"/>
        <v>403.37531816043912</v>
      </c>
      <c r="U1272" s="96">
        <f t="shared" si="358"/>
        <v>430.04175697215032</v>
      </c>
      <c r="V1272" s="32">
        <f t="shared" si="359"/>
        <v>1000.0000000000016</v>
      </c>
      <c r="W1272" s="100">
        <f>IF(A1272=1,((cPH1_+cPHr+(cNES*L1272+(cNES+cOSEX)*G1272+(cNES+cEREX)*H1272+(cNES+cHOEX)*I1272+(cNES+cNES)*S1272+(cNES+cOSEX)*N1272+(cNES+cEREX)*O1272+(cNES+cHOEX)*P1272)))/(1+cDR)^(A$6:A$65537 + 0.5),(cPHr+(cNES*L1272+(cNES+cOSEX)*G1272+(cNES+cEREX)*H1272+(cNES+cHOEX)*I1272+(cNES+cNES)*S1272+(cNES+cOSEX)*N1272+(cNES+cEREX)*O1272+(cNES+cHOEX)*P1272))/(1+cDR)^(((cycle + 0.5)/('Life tables'!$I$2/2))))</f>
        <v>2368.9964315625434</v>
      </c>
      <c r="X1272" s="107">
        <f>((L1272+G1272+H1272+I1272+N1272+O1272+P1272+S1272)/('Life tables'!$I$2/2))/(1+oDR)^(((cycle + 0.5)/('Life tables'!$I$2/2)))</f>
        <v>3.0999709479561766</v>
      </c>
      <c r="Y1272" s="31">
        <f>((uNES*L1272+ uOCEX*G1272+uEREX*H1272+uHOEX*I1272+uNES*S1272+ uOCEX*N1272+uEREX*O1272+uHOEX*P1272)/('Life tables'!$I$2/2))/(1+oDR)^(((cycle + 0.5)/('Life tables'!$I$2/2)))</f>
        <v>2.0429896908821972</v>
      </c>
      <c r="Z1272" s="100">
        <f t="shared" si="347"/>
        <v>40167.407192885439</v>
      </c>
      <c r="AA1272" s="107">
        <f>((L1272+G1272+H1272+I1272+N1272+O1272+P1272+S1272)/('Life tables'!$I$2/2))</f>
        <v>6.3894767980841944</v>
      </c>
      <c r="AB1272" s="31">
        <f>((uNES*L1272+ uOCEX*G1272+uEREX*H1272+uHOEX*I1272+uNES*S1272+ uOCEX*N1272+uEREX*O1272+uHOEX*P1272)/('Life tables'!$I$2/2))</f>
        <v>4.2108895366336627</v>
      </c>
    </row>
    <row r="1273" spans="1:28" x14ac:dyDescent="0.25">
      <c r="A1273" s="4">
        <v>1267</v>
      </c>
      <c r="C1273" s="105">
        <f>IF(male=0,VLOOKUP((($A$5:$A$1570/'Life tables'!$I$2)*2)+age,lifetable,13,1),IF(male=1,VLOOKUP((($A$5:$A$1570/'Life tables'!$I$2)*2)+age,lifetable,10,1),"error"))</f>
        <v>3.6086322680759508E-3</v>
      </c>
      <c r="F1273" s="96">
        <f t="shared" si="348"/>
        <v>25.586634305195435</v>
      </c>
      <c r="G1273" s="96">
        <f t="shared" si="360"/>
        <v>2.5702309658321338</v>
      </c>
      <c r="H1273" s="96">
        <f t="shared" si="349"/>
        <v>0.14678803650194472</v>
      </c>
      <c r="I1273" s="96">
        <f t="shared" si="350"/>
        <v>5.8816577994110657E-2</v>
      </c>
      <c r="J1273" s="96">
        <f t="shared" si="361"/>
        <v>0.10234972403123298</v>
      </c>
      <c r="K1273" s="96">
        <f t="shared" si="351"/>
        <v>6.1460040646166669E-2</v>
      </c>
      <c r="L1273" s="96">
        <f t="shared" si="352"/>
        <v>22.646988960189848</v>
      </c>
      <c r="M1273" s="96">
        <f t="shared" si="353"/>
        <v>140.99629056221673</v>
      </c>
      <c r="N1273" s="96">
        <f t="shared" si="362"/>
        <v>13.578248267580298</v>
      </c>
      <c r="O1273" s="96">
        <f t="shared" si="354"/>
        <v>0.32411137869153073</v>
      </c>
      <c r="P1273" s="96">
        <f t="shared" si="355"/>
        <v>0.32411137869153073</v>
      </c>
      <c r="Q1273" s="96">
        <f t="shared" si="363"/>
        <v>0.56014186620335826</v>
      </c>
      <c r="R1273" s="96">
        <f t="shared" si="346"/>
        <v>2.5406805865059598E-2</v>
      </c>
      <c r="S1273" s="96">
        <f t="shared" si="356"/>
        <v>126.18427086518496</v>
      </c>
      <c r="T1273" s="96">
        <f t="shared" si="357"/>
        <v>404.03780975067372</v>
      </c>
      <c r="U1273" s="96">
        <f t="shared" si="358"/>
        <v>430.12862381866154</v>
      </c>
      <c r="V1273" s="32">
        <f t="shared" si="359"/>
        <v>1000.0000000000016</v>
      </c>
      <c r="W1273" s="100">
        <f>IF(A1273=1,((cPH1_+cPHr+(cNES*L1273+(cNES+cOSEX)*G1273+(cNES+cEREX)*H1273+(cNES+cHOEX)*I1273+(cNES+cNES)*S1273+(cNES+cOSEX)*N1273+(cNES+cEREX)*O1273+(cNES+cHOEX)*P1273)))/(1+cDR)^(A$6:A$65537 + 0.5),(cPHr+(cNES*L1273+(cNES+cOSEX)*G1273+(cNES+cEREX)*H1273+(cNES+cHOEX)*I1273+(cNES+cNES)*S1273+(cNES+cOSEX)*N1273+(cNES+cEREX)*O1273+(cNES+cHOEX)*P1273))/(1+cDR)^(((cycle + 0.5)/('Life tables'!$I$2/2))))</f>
        <v>2353.0817107161602</v>
      </c>
      <c r="X1273" s="107">
        <f>((L1273+G1273+H1273+I1273+N1273+O1273+P1273+S1273)/('Life tables'!$I$2/2))/(1+oDR)^(((cycle + 0.5)/('Life tables'!$I$2/2)))</f>
        <v>3.0842641724869515</v>
      </c>
      <c r="Y1273" s="31">
        <f>((uNES*L1273+ uOCEX*G1273+uEREX*H1273+uHOEX*I1273+uNES*S1273+ uOCEX*N1273+uEREX*O1273+uHOEX*P1273)/('Life tables'!$I$2/2))/(1+oDR)^(((cycle + 0.5)/('Life tables'!$I$2/2)))</f>
        <v>2.0326383756078732</v>
      </c>
      <c r="Z1273" s="100">
        <f t="shared" si="347"/>
        <v>39986.835477022745</v>
      </c>
      <c r="AA1273" s="107">
        <f>((L1273+G1273+H1273+I1273+N1273+O1273+P1273+S1273)/('Life tables'!$I$2/2))</f>
        <v>6.3607343063261297</v>
      </c>
      <c r="AB1273" s="31">
        <f>((uNES*L1273+ uOCEX*G1273+uEREX*H1273+uHOEX*I1273+uNES*S1273+ uOCEX*N1273+uEREX*O1273+uHOEX*P1273)/('Life tables'!$I$2/2))</f>
        <v>4.1919472279376269</v>
      </c>
    </row>
    <row r="1274" spans="1:28" x14ac:dyDescent="0.25">
      <c r="A1274" s="4">
        <v>1268</v>
      </c>
      <c r="C1274" s="105">
        <f>IF(male=0,VLOOKUP((($A$5:$A$1570/'Life tables'!$I$2)*2)+age,lifetable,13,1),IF(male=1,VLOOKUP((($A$5:$A$1570/'Life tables'!$I$2)*2)+age,lifetable,10,1),"error"))</f>
        <v>3.6086322680759508E-3</v>
      </c>
      <c r="F1274" s="96">
        <f t="shared" si="348"/>
        <v>25.471483435821035</v>
      </c>
      <c r="G1274" s="96">
        <f t="shared" si="360"/>
        <v>2.5586638200059837</v>
      </c>
      <c r="H1274" s="96">
        <f t="shared" si="349"/>
        <v>0.14612742714569468</v>
      </c>
      <c r="I1274" s="96">
        <f t="shared" si="350"/>
        <v>5.8551878072703886E-2</v>
      </c>
      <c r="J1274" s="96">
        <f t="shared" si="361"/>
        <v>0.10188910621171643</v>
      </c>
      <c r="K1274" s="96">
        <f t="shared" si="351"/>
        <v>6.1183444004819634E-2</v>
      </c>
      <c r="L1274" s="96">
        <f t="shared" si="352"/>
        <v>22.545067760380118</v>
      </c>
      <c r="M1274" s="96">
        <f t="shared" si="353"/>
        <v>140.36208299484531</v>
      </c>
      <c r="N1274" s="96">
        <f t="shared" si="362"/>
        <v>13.517172704750882</v>
      </c>
      <c r="O1274" s="96">
        <f t="shared" si="354"/>
        <v>0.32265351133759029</v>
      </c>
      <c r="P1274" s="96">
        <f t="shared" si="355"/>
        <v>0.32265351133759029</v>
      </c>
      <c r="Q1274" s="96">
        <f t="shared" si="363"/>
        <v>0.55762232324991479</v>
      </c>
      <c r="R1274" s="96">
        <f t="shared" si="346"/>
        <v>2.5292524925624196E-2</v>
      </c>
      <c r="S1274" s="96">
        <f t="shared" si="356"/>
        <v>125.6166884192437</v>
      </c>
      <c r="T1274" s="96">
        <f t="shared" si="357"/>
        <v>404.69732118013536</v>
      </c>
      <c r="U1274" s="96">
        <f t="shared" si="358"/>
        <v>430.21509978759201</v>
      </c>
      <c r="V1274" s="32">
        <f t="shared" si="359"/>
        <v>1000.0000000000016</v>
      </c>
      <c r="W1274" s="100">
        <f>IF(A1274=1,((cPH1_+cPHr+(cNES*L1274+(cNES+cOSEX)*G1274+(cNES+cEREX)*H1274+(cNES+cHOEX)*I1274+(cNES+cNES)*S1274+(cNES+cOSEX)*N1274+(cNES+cEREX)*O1274+(cNES+cHOEX)*P1274)))/(1+cDR)^(A$6:A$65537 + 0.5),(cPHr+(cNES*L1274+(cNES+cOSEX)*G1274+(cNES+cEREX)*H1274+(cNES+cHOEX)*I1274+(cNES+cNES)*S1274+(cNES+cOSEX)*N1274+(cNES+cEREX)*O1274+(cNES+cHOEX)*P1274))/(1+cDR)^(((cycle + 0.5)/('Life tables'!$I$2/2))))</f>
        <v>2337.2739206410874</v>
      </c>
      <c r="X1274" s="107">
        <f>((L1274+G1274+H1274+I1274+N1274+O1274+P1274+S1274)/('Life tables'!$I$2/2))/(1+oDR)^(((cycle + 0.5)/('Life tables'!$I$2/2)))</f>
        <v>3.0686369814710139</v>
      </c>
      <c r="Y1274" s="31">
        <f>((uNES*L1274+ uOCEX*G1274+uEREX*H1274+uHOEX*I1274+uNES*S1274+ uOCEX*N1274+uEREX*O1274+uHOEX*P1274)/('Life tables'!$I$2/2))/(1+oDR)^(((cycle + 0.5)/('Life tables'!$I$2/2)))</f>
        <v>2.0223395092149463</v>
      </c>
      <c r="Z1274" s="100">
        <f t="shared" si="347"/>
        <v>39807.075806984642</v>
      </c>
      <c r="AA1274" s="107">
        <f>((L1274+G1274+H1274+I1274+N1274+O1274+P1274+S1274)/('Life tables'!$I$2/2))</f>
        <v>6.3321211145630292</v>
      </c>
      <c r="AB1274" s="31">
        <f>((uNES*L1274+ uOCEX*G1274+uEREX*H1274+uHOEX*I1274+uNES*S1274+ uOCEX*N1274+uEREX*O1274+uHOEX*P1274)/('Life tables'!$I$2/2))</f>
        <v>4.1730901323415326</v>
      </c>
    </row>
    <row r="1275" spans="1:28" x14ac:dyDescent="0.25">
      <c r="A1275" s="4">
        <v>1269</v>
      </c>
      <c r="C1275" s="105">
        <f>IF(male=0,VLOOKUP((($A$5:$A$1570/'Life tables'!$I$2)*2)+age,lifetable,13,1),IF(male=1,VLOOKUP((($A$5:$A$1570/'Life tables'!$I$2)*2)+age,lifetable,10,1),"error"))</f>
        <v>3.6086322680759508E-3</v>
      </c>
      <c r="F1275" s="96">
        <f t="shared" si="348"/>
        <v>25.35685318089762</v>
      </c>
      <c r="G1275" s="96">
        <f t="shared" si="360"/>
        <v>2.5471489709910209</v>
      </c>
      <c r="H1275" s="96">
        <f t="shared" si="349"/>
        <v>0.14546980450399738</v>
      </c>
      <c r="I1275" s="96">
        <f t="shared" si="350"/>
        <v>5.8288374899571858E-2</v>
      </c>
      <c r="J1275" s="96">
        <f t="shared" si="361"/>
        <v>0.10143057091484625</v>
      </c>
      <c r="K1275" s="96">
        <f t="shared" si="351"/>
        <v>6.0908097898612797E-2</v>
      </c>
      <c r="L1275" s="96">
        <f t="shared" si="352"/>
        <v>22.443607361689569</v>
      </c>
      <c r="M1275" s="96">
        <f t="shared" si="353"/>
        <v>139.73072585137663</v>
      </c>
      <c r="N1275" s="96">
        <f t="shared" si="362"/>
        <v>13.456371643919105</v>
      </c>
      <c r="O1275" s="96">
        <f t="shared" si="354"/>
        <v>0.32120219631788005</v>
      </c>
      <c r="P1275" s="96">
        <f t="shared" si="355"/>
        <v>0.32120219631788005</v>
      </c>
      <c r="Q1275" s="96">
        <f t="shared" si="363"/>
        <v>0.55511410429483987</v>
      </c>
      <c r="R1275" s="96">
        <f t="shared" si="346"/>
        <v>2.5178757617905209E-2</v>
      </c>
      <c r="S1275" s="96">
        <f t="shared" si="356"/>
        <v>125.05165695290903</v>
      </c>
      <c r="T1275" s="96">
        <f t="shared" si="357"/>
        <v>405.35386585534502</v>
      </c>
      <c r="U1275" s="96">
        <f t="shared" si="358"/>
        <v>430.30118664310851</v>
      </c>
      <c r="V1275" s="32">
        <f t="shared" si="359"/>
        <v>1000.0000000000016</v>
      </c>
      <c r="W1275" s="100">
        <f>IF(A1275=1,((cPH1_+cPHr+(cNES*L1275+(cNES+cOSEX)*G1275+(cNES+cEREX)*H1275+(cNES+cHOEX)*I1275+(cNES+cNES)*S1275+(cNES+cOSEX)*N1275+(cNES+cEREX)*O1275+(cNES+cHOEX)*P1275)))/(1+cDR)^(A$6:A$65537 + 0.5),(cPHr+(cNES*L1275+(cNES+cOSEX)*G1275+(cNES+cEREX)*H1275+(cNES+cHOEX)*I1275+(cNES+cNES)*S1275+(cNES+cOSEX)*N1275+(cNES+cEREX)*O1275+(cNES+cHOEX)*P1275))/(1+cDR)^(((cycle + 0.5)/('Life tables'!$I$2/2))))</f>
        <v>2321.5723434699398</v>
      </c>
      <c r="X1275" s="107">
        <f>((L1275+G1275+H1275+I1275+N1275+O1275+P1275+S1275)/('Life tables'!$I$2/2))/(1+oDR)^(((cycle + 0.5)/('Life tables'!$I$2/2)))</f>
        <v>3.0530889715530485</v>
      </c>
      <c r="Y1275" s="31">
        <f>((uNES*L1275+ uOCEX*G1275+uEREX*H1275+uHOEX*I1275+uNES*S1275+ uOCEX*N1275+uEREX*O1275+uHOEX*P1275)/('Life tables'!$I$2/2))/(1+oDR)^(((cycle + 0.5)/('Life tables'!$I$2/2)))</f>
        <v>2.0120928258815645</v>
      </c>
      <c r="Z1275" s="100">
        <f t="shared" si="347"/>
        <v>39628.124541804842</v>
      </c>
      <c r="AA1275" s="107">
        <f>((L1275+G1275+H1275+I1275+N1275+O1275+P1275+S1275)/('Life tables'!$I$2/2))</f>
        <v>6.3036366409059745</v>
      </c>
      <c r="AB1275" s="31">
        <f>((uNES*L1275+ uOCEX*G1275+uEREX*H1275+uHOEX*I1275+uNES*S1275+ uOCEX*N1275+uEREX*O1275+uHOEX*P1275)/('Life tables'!$I$2/2))</f>
        <v>4.1543178663670641</v>
      </c>
    </row>
    <row r="1276" spans="1:28" x14ac:dyDescent="0.25">
      <c r="A1276" s="4">
        <v>1270</v>
      </c>
      <c r="C1276" s="105">
        <f>IF(male=0,VLOOKUP((($A$5:$A$1570/'Life tables'!$I$2)*2)+age,lifetable,13,1),IF(male=1,VLOOKUP((($A$5:$A$1570/'Life tables'!$I$2)*2)+age,lifetable,10,1),"error"))</f>
        <v>3.6086322680759508E-3</v>
      </c>
      <c r="F1276" s="96">
        <f t="shared" si="348"/>
        <v>25.242741066625342</v>
      </c>
      <c r="G1276" s="96">
        <f t="shared" si="360"/>
        <v>2.5356861702888733</v>
      </c>
      <c r="H1276" s="96">
        <f t="shared" si="349"/>
        <v>0.14481515438490328</v>
      </c>
      <c r="I1276" s="96">
        <f t="shared" si="350"/>
        <v>5.8026062788134616E-2</v>
      </c>
      <c r="J1276" s="96">
        <f t="shared" si="361"/>
        <v>0.10097410824511494</v>
      </c>
      <c r="K1276" s="96">
        <f t="shared" si="351"/>
        <v>6.0633996385387592E-2</v>
      </c>
      <c r="L1276" s="96">
        <f t="shared" si="352"/>
        <v>22.342605574532929</v>
      </c>
      <c r="M1276" s="96">
        <f t="shared" si="353"/>
        <v>139.10220643492269</v>
      </c>
      <c r="N1276" s="96">
        <f t="shared" si="362"/>
        <v>13.395843862347148</v>
      </c>
      <c r="O1276" s="96">
        <f t="shared" si="354"/>
        <v>0.31975740444577477</v>
      </c>
      <c r="P1276" s="96">
        <f t="shared" si="355"/>
        <v>0.31975740444577477</v>
      </c>
      <c r="Q1276" s="96">
        <f t="shared" si="363"/>
        <v>0.55261715889667584</v>
      </c>
      <c r="R1276" s="96">
        <f t="shared" si="346"/>
        <v>2.5065501653988773E-2</v>
      </c>
      <c r="S1276" s="96">
        <f t="shared" si="356"/>
        <v>124.48916510313333</v>
      </c>
      <c r="T1276" s="96">
        <f t="shared" si="357"/>
        <v>406.00745712248681</v>
      </c>
      <c r="U1276" s="96">
        <f t="shared" si="358"/>
        <v>430.3868861411479</v>
      </c>
      <c r="V1276" s="32">
        <f t="shared" si="359"/>
        <v>1000.0000000000016</v>
      </c>
      <c r="W1276" s="100">
        <f>IF(A1276=1,((cPH1_+cPHr+(cNES*L1276+(cNES+cOSEX)*G1276+(cNES+cEREX)*H1276+(cNES+cHOEX)*I1276+(cNES+cNES)*S1276+(cNES+cOSEX)*N1276+(cNES+cEREX)*O1276+(cNES+cHOEX)*P1276)))/(1+cDR)^(A$6:A$65537 + 0.5),(cPHr+(cNES*L1276+(cNES+cOSEX)*G1276+(cNES+cEREX)*H1276+(cNES+cHOEX)*I1276+(cNES+cNES)*S1276+(cNES+cOSEX)*N1276+(cNES+cEREX)*O1276+(cNES+cHOEX)*P1276))/(1+cDR)^(((cycle + 0.5)/('Life tables'!$I$2/2))))</f>
        <v>2305.976266119912</v>
      </c>
      <c r="X1276" s="107">
        <f>((L1276+G1276+H1276+I1276+N1276+O1276+P1276+S1276)/('Life tables'!$I$2/2))/(1+oDR)^(((cycle + 0.5)/('Life tables'!$I$2/2)))</f>
        <v>3.0376197414276405</v>
      </c>
      <c r="Y1276" s="31">
        <f>((uNES*L1276+ uOCEX*G1276+uEREX*H1276+uHOEX*I1276+uNES*S1276+ uOCEX*N1276+uEREX*O1276+uHOEX*P1276)/('Life tables'!$I$2/2))/(1+oDR)^(((cycle + 0.5)/('Life tables'!$I$2/2)))</f>
        <v>2.0018980611366533</v>
      </c>
      <c r="Z1276" s="100">
        <f t="shared" si="347"/>
        <v>39449.978056294785</v>
      </c>
      <c r="AA1276" s="107">
        <f>((L1276+G1276+H1276+I1276+N1276+O1276+P1276+S1276)/('Life tables'!$I$2/2))</f>
        <v>6.2752803060960129</v>
      </c>
      <c r="AB1276" s="31">
        <f>((uNES*L1276+ uOCEX*G1276+uEREX*H1276+uHOEX*I1276+uNES*S1276+ uOCEX*N1276+uEREX*O1276+uHOEX*P1276)/('Life tables'!$I$2/2))</f>
        <v>4.1356300482687933</v>
      </c>
    </row>
    <row r="1277" spans="1:28" x14ac:dyDescent="0.25">
      <c r="A1277" s="4">
        <v>1271</v>
      </c>
      <c r="C1277" s="105">
        <f>IF(male=0,VLOOKUP((($A$5:$A$1570/'Life tables'!$I$2)*2)+age,lifetable,13,1),IF(male=1,VLOOKUP((($A$5:$A$1570/'Life tables'!$I$2)*2)+age,lifetable,10,1),"error"))</f>
        <v>3.6086322680759508E-3</v>
      </c>
      <c r="F1277" s="96">
        <f t="shared" si="348"/>
        <v>25.129144636969052</v>
      </c>
      <c r="G1277" s="96">
        <f t="shared" si="360"/>
        <v>2.5242751711856704</v>
      </c>
      <c r="H1277" s="96">
        <f t="shared" si="349"/>
        <v>0.14416346269837724</v>
      </c>
      <c r="I1277" s="96">
        <f t="shared" si="350"/>
        <v>5.7764936092648336E-2</v>
      </c>
      <c r="J1277" s="96">
        <f t="shared" si="361"/>
        <v>0.10051970837807601</v>
      </c>
      <c r="K1277" s="96">
        <f t="shared" si="351"/>
        <v>6.0361133565656845E-2</v>
      </c>
      <c r="L1277" s="96">
        <f t="shared" si="352"/>
        <v>22.242060225048622</v>
      </c>
      <c r="M1277" s="96">
        <f t="shared" si="353"/>
        <v>138.47651209939778</v>
      </c>
      <c r="N1277" s="96">
        <f t="shared" si="362"/>
        <v>13.335588142189552</v>
      </c>
      <c r="O1277" s="96">
        <f t="shared" si="354"/>
        <v>0.31831910665142976</v>
      </c>
      <c r="P1277" s="96">
        <f t="shared" si="355"/>
        <v>0.31831910665142976</v>
      </c>
      <c r="Q1277" s="96">
        <f t="shared" si="363"/>
        <v>0.5501314368157878</v>
      </c>
      <c r="R1277" s="96">
        <f t="shared" si="346"/>
        <v>2.4952754755115325E-2</v>
      </c>
      <c r="S1277" s="96">
        <f t="shared" si="356"/>
        <v>123.92920155233446</v>
      </c>
      <c r="T1277" s="96">
        <f t="shared" si="357"/>
        <v>406.65810826768069</v>
      </c>
      <c r="U1277" s="96">
        <f t="shared" si="358"/>
        <v>430.47220002946869</v>
      </c>
      <c r="V1277" s="32">
        <f t="shared" si="359"/>
        <v>1000.0000000000016</v>
      </c>
      <c r="W1277" s="100">
        <f>IF(A1277=1,((cPH1_+cPHr+(cNES*L1277+(cNES+cOSEX)*G1277+(cNES+cEREX)*H1277+(cNES+cHOEX)*I1277+(cNES+cNES)*S1277+(cNES+cOSEX)*N1277+(cNES+cEREX)*O1277+(cNES+cHOEX)*P1277)))/(1+cDR)^(A$6:A$65537 + 0.5),(cPHr+(cNES*L1277+(cNES+cOSEX)*G1277+(cNES+cEREX)*H1277+(cNES+cHOEX)*I1277+(cNES+cNES)*S1277+(cNES+cOSEX)*N1277+(cNES+cEREX)*O1277+(cNES+cHOEX)*P1277))/(1+cDR)^(((cycle + 0.5)/('Life tables'!$I$2/2))))</f>
        <v>2290.4849802627155</v>
      </c>
      <c r="X1277" s="107">
        <f>((L1277+G1277+H1277+I1277+N1277+O1277+P1277+S1277)/('Life tables'!$I$2/2))/(1+oDR)^(((cycle + 0.5)/('Life tables'!$I$2/2)))</f>
        <v>3.0222288918285769</v>
      </c>
      <c r="Y1277" s="31">
        <f>((uNES*L1277+ uOCEX*G1277+uEREX*H1277+uHOEX*I1277+uNES*S1277+ uOCEX*N1277+uEREX*O1277+uHOEX*P1277)/('Life tables'!$I$2/2))/(1+oDR)^(((cycle + 0.5)/('Life tables'!$I$2/2)))</f>
        <v>1.9917549518528801</v>
      </c>
      <c r="Z1277" s="100">
        <f t="shared" si="347"/>
        <v>39272.632741002933</v>
      </c>
      <c r="AA1277" s="107">
        <f>((L1277+G1277+H1277+I1277+N1277+O1277+P1277+S1277)/('Life tables'!$I$2/2))</f>
        <v>6.2470515334917014</v>
      </c>
      <c r="AB1277" s="31">
        <f>((uNES*L1277+ uOCEX*G1277+uEREX*H1277+uHOEX*I1277+uNES*S1277+ uOCEX*N1277+uEREX*O1277+uHOEX*P1277)/('Life tables'!$I$2/2))</f>
        <v>4.1170262980259995</v>
      </c>
    </row>
    <row r="1278" spans="1:28" x14ac:dyDescent="0.25">
      <c r="A1278" s="4">
        <v>1272</v>
      </c>
      <c r="C1278" s="105">
        <f>IF(male=0,VLOOKUP((($A$5:$A$1570/'Life tables'!$I$2)*2)+age,lifetable,13,1),IF(male=1,VLOOKUP((($A$5:$A$1570/'Life tables'!$I$2)*2)+age,lifetable,10,1),"error"))</f>
        <v>3.6086322680759508E-3</v>
      </c>
      <c r="F1278" s="96">
        <f t="shared" si="348"/>
        <v>25.016061453244404</v>
      </c>
      <c r="G1278" s="96">
        <f t="shared" si="360"/>
        <v>2.5129157287104653</v>
      </c>
      <c r="H1278" s="96">
        <f t="shared" si="349"/>
        <v>0.14351471545392394</v>
      </c>
      <c r="I1278" s="96">
        <f t="shared" si="350"/>
        <v>5.7504989207253852E-2</v>
      </c>
      <c r="J1278" s="96">
        <f t="shared" si="361"/>
        <v>0.10006736155868831</v>
      </c>
      <c r="K1278" s="96">
        <f t="shared" si="351"/>
        <v>6.00895035816107E-2</v>
      </c>
      <c r="L1278" s="96">
        <f t="shared" si="352"/>
        <v>22.141969154732461</v>
      </c>
      <c r="M1278" s="96">
        <f t="shared" si="353"/>
        <v>137.85363024960782</v>
      </c>
      <c r="N1278" s="96">
        <f t="shared" si="362"/>
        <v>13.275603270501842</v>
      </c>
      <c r="O1278" s="96">
        <f t="shared" si="354"/>
        <v>0.31688727398198613</v>
      </c>
      <c r="P1278" s="96">
        <f t="shared" si="355"/>
        <v>0.31688727398198613</v>
      </c>
      <c r="Q1278" s="96">
        <f t="shared" si="363"/>
        <v>0.54765688801472123</v>
      </c>
      <c r="R1278" s="96">
        <f t="shared" si="346"/>
        <v>2.4840514651695733E-2</v>
      </c>
      <c r="S1278" s="96">
        <f t="shared" si="356"/>
        <v>123.37175502847559</v>
      </c>
      <c r="T1278" s="96">
        <f t="shared" si="357"/>
        <v>407.30583251725409</v>
      </c>
      <c r="U1278" s="96">
        <f t="shared" si="358"/>
        <v>430.557130047702</v>
      </c>
      <c r="V1278" s="32">
        <f t="shared" si="359"/>
        <v>1000.0000000000016</v>
      </c>
      <c r="W1278" s="100">
        <f>IF(A1278=1,((cPH1_+cPHr+(cNES*L1278+(cNES+cOSEX)*G1278+(cNES+cEREX)*H1278+(cNES+cHOEX)*I1278+(cNES+cNES)*S1278+(cNES+cOSEX)*N1278+(cNES+cEREX)*O1278+(cNES+cHOEX)*P1278)))/(1+cDR)^(A$6:A$65537 + 0.5),(cPHr+(cNES*L1278+(cNES+cOSEX)*G1278+(cNES+cEREX)*H1278+(cNES+cHOEX)*I1278+(cNES+cNES)*S1278+(cNES+cOSEX)*N1278+(cNES+cEREX)*O1278+(cNES+cHOEX)*P1278))/(1+cDR)^(((cycle + 0.5)/('Life tables'!$I$2/2))))</f>
        <v>2275.0977822946211</v>
      </c>
      <c r="X1278" s="107">
        <f>((L1278+G1278+H1278+I1278+N1278+O1278+P1278+S1278)/('Life tables'!$I$2/2))/(1+oDR)^(((cycle + 0.5)/('Life tables'!$I$2/2)))</f>
        <v>3.0069160255182146</v>
      </c>
      <c r="Y1278" s="31">
        <f>((uNES*L1278+ uOCEX*G1278+uEREX*H1278+uHOEX*I1278+uNES*S1278+ uOCEX*N1278+uEREX*O1278+uHOEX*P1278)/('Life tables'!$I$2/2))/(1+oDR)^(((cycle + 0.5)/('Life tables'!$I$2/2)))</f>
        <v>1.9816632362396496</v>
      </c>
      <c r="Z1278" s="100">
        <f t="shared" si="347"/>
        <v>39096.085002172724</v>
      </c>
      <c r="AA1278" s="107">
        <f>((L1278+G1278+H1278+I1278+N1278+O1278+P1278+S1278)/('Life tables'!$I$2/2))</f>
        <v>6.2189497490567467</v>
      </c>
      <c r="AB1278" s="31">
        <f>((uNES*L1278+ uOCEX*G1278+uEREX*H1278+uHOEX*I1278+uNES*S1278+ uOCEX*N1278+uEREX*O1278+uHOEX*P1278)/('Life tables'!$I$2/2))</f>
        <v>4.0985062373345276</v>
      </c>
    </row>
    <row r="1279" spans="1:28" x14ac:dyDescent="0.25">
      <c r="A1279" s="4">
        <v>1273</v>
      </c>
      <c r="C1279" s="105">
        <f>IF(male=0,VLOOKUP((($A$5:$A$1570/'Life tables'!$I$2)*2)+age,lifetable,13,1),IF(male=1,VLOOKUP((($A$5:$A$1570/'Life tables'!$I$2)*2)+age,lifetable,10,1),"error"))</f>
        <v>3.6086322680759508E-3</v>
      </c>
      <c r="F1279" s="96">
        <f t="shared" si="348"/>
        <v>24.903489093722602</v>
      </c>
      <c r="G1279" s="96">
        <f t="shared" si="360"/>
        <v>2.5016075995955322</v>
      </c>
      <c r="H1279" s="96">
        <f t="shared" si="349"/>
        <v>0.14286889875832043</v>
      </c>
      <c r="I1279" s="96">
        <f t="shared" si="350"/>
        <v>5.7246216565068134E-2</v>
      </c>
      <c r="J1279" s="96">
        <f t="shared" si="361"/>
        <v>9.961705809973509E-2</v>
      </c>
      <c r="K1279" s="96">
        <f t="shared" si="351"/>
        <v>5.9819100616167138E-2</v>
      </c>
      <c r="L1279" s="96">
        <f t="shared" si="352"/>
        <v>22.042330220087777</v>
      </c>
      <c r="M1279" s="96">
        <f t="shared" si="353"/>
        <v>137.23354834132289</v>
      </c>
      <c r="N1279" s="96">
        <f t="shared" si="362"/>
        <v>13.215888039247496</v>
      </c>
      <c r="O1279" s="96">
        <f t="shared" si="354"/>
        <v>0.31546187760173722</v>
      </c>
      <c r="P1279" s="96">
        <f t="shared" si="355"/>
        <v>0.31546187760173722</v>
      </c>
      <c r="Q1279" s="96">
        <f t="shared" si="363"/>
        <v>0.54519346265848911</v>
      </c>
      <c r="R1279" s="96">
        <f t="shared" si="346"/>
        <v>2.4728779083324316E-2</v>
      </c>
      <c r="S1279" s="96">
        <f t="shared" si="356"/>
        <v>122.81681430513011</v>
      </c>
      <c r="T1279" s="96">
        <f t="shared" si="357"/>
        <v>407.95064303801229</v>
      </c>
      <c r="U1279" s="96">
        <f t="shared" si="358"/>
        <v>430.64167792740147</v>
      </c>
      <c r="V1279" s="32">
        <f t="shared" si="359"/>
        <v>1000.0000000000015</v>
      </c>
      <c r="W1279" s="100">
        <f>IF(A1279=1,((cPH1_+cPHr+(cNES*L1279+(cNES+cOSEX)*G1279+(cNES+cEREX)*H1279+(cNES+cHOEX)*I1279+(cNES+cNES)*S1279+(cNES+cOSEX)*N1279+(cNES+cEREX)*O1279+(cNES+cHOEX)*P1279)))/(1+cDR)^(A$6:A$65537 + 0.5),(cPHr+(cNES*L1279+(cNES+cOSEX)*G1279+(cNES+cEREX)*H1279+(cNES+cHOEX)*I1279+(cNES+cNES)*S1279+(cNES+cOSEX)*N1279+(cNES+cEREX)*O1279+(cNES+cHOEX)*P1279))/(1+cDR)^(((cycle + 0.5)/('Life tables'!$I$2/2))))</f>
        <v>2259.81397330658</v>
      </c>
      <c r="X1279" s="107">
        <f>((L1279+G1279+H1279+I1279+N1279+O1279+P1279+S1279)/('Life tables'!$I$2/2))/(1+oDR)^(((cycle + 0.5)/('Life tables'!$I$2/2)))</f>
        <v>2.9916807472769142</v>
      </c>
      <c r="Y1279" s="31">
        <f>((uNES*L1279+ uOCEX*G1279+uEREX*H1279+uHOEX*I1279+uNES*S1279+ uOCEX*N1279+uEREX*O1279+uHOEX*P1279)/('Life tables'!$I$2/2))/(1+oDR)^(((cycle + 0.5)/('Life tables'!$I$2/2)))</f>
        <v>1.9716226538361514</v>
      </c>
      <c r="Z1279" s="100">
        <f t="shared" si="347"/>
        <v>38920.331261699102</v>
      </c>
      <c r="AA1279" s="107">
        <f>((L1279+G1279+H1279+I1279+N1279+O1279+P1279+S1279)/('Life tables'!$I$2/2))</f>
        <v>6.1909743813477114</v>
      </c>
      <c r="AB1279" s="31">
        <f>((uNES*L1279+ uOCEX*G1279+uEREX*H1279+uHOEX*I1279+uNES*S1279+ uOCEX*N1279+uEREX*O1279+uHOEX*P1279)/('Life tables'!$I$2/2))</f>
        <v>4.0800694895987082</v>
      </c>
    </row>
    <row r="1280" spans="1:28" x14ac:dyDescent="0.25">
      <c r="A1280" s="4">
        <v>1274</v>
      </c>
      <c r="C1280" s="105">
        <f>IF(male=0,VLOOKUP((($A$5:$A$1570/'Life tables'!$I$2)*2)+age,lifetable,13,1),IF(male=1,VLOOKUP((($A$5:$A$1570/'Life tables'!$I$2)*2)+age,lifetable,10,1),"error"))</f>
        <v>3.6086322680759508E-3</v>
      </c>
      <c r="F1280" s="96">
        <f t="shared" si="348"/>
        <v>24.791425153252924</v>
      </c>
      <c r="G1280" s="96">
        <f t="shared" si="360"/>
        <v>2.4903505422384478</v>
      </c>
      <c r="H1280" s="96">
        <f t="shared" si="349"/>
        <v>0.1422259988134506</v>
      </c>
      <c r="I1280" s="96">
        <f t="shared" si="350"/>
        <v>5.6988612637316534E-2</v>
      </c>
      <c r="J1280" s="96">
        <f t="shared" si="361"/>
        <v>9.916878838031383E-2</v>
      </c>
      <c r="K1280" s="96">
        <f t="shared" si="351"/>
        <v>5.954991889206529E-2</v>
      </c>
      <c r="L1280" s="96">
        <f t="shared" si="352"/>
        <v>21.94314129229133</v>
      </c>
      <c r="M1280" s="96">
        <f t="shared" si="353"/>
        <v>136.61625388133484</v>
      </c>
      <c r="N1280" s="96">
        <f t="shared" si="362"/>
        <v>13.156441245303501</v>
      </c>
      <c r="O1280" s="96">
        <f t="shared" si="354"/>
        <v>0.3140428887922615</v>
      </c>
      <c r="P1280" s="96">
        <f t="shared" si="355"/>
        <v>0.3140428887922615</v>
      </c>
      <c r="Q1280" s="96">
        <f t="shared" si="363"/>
        <v>0.54274111111480006</v>
      </c>
      <c r="R1280" s="96">
        <f t="shared" si="346"/>
        <v>2.4617545798789265E-2</v>
      </c>
      <c r="S1280" s="96">
        <f t="shared" si="356"/>
        <v>122.26436820153323</v>
      </c>
      <c r="T1280" s="96">
        <f t="shared" si="357"/>
        <v>408.59255293750738</v>
      </c>
      <c r="U1280" s="96">
        <f t="shared" si="358"/>
        <v>430.72584539209231</v>
      </c>
      <c r="V1280" s="32">
        <f t="shared" si="359"/>
        <v>1000.0000000000015</v>
      </c>
      <c r="W1280" s="100">
        <f>IF(A1280=1,((cPH1_+cPHr+(cNES*L1280+(cNES+cOSEX)*G1280+(cNES+cEREX)*H1280+(cNES+cHOEX)*I1280+(cNES+cNES)*S1280+(cNES+cOSEX)*N1280+(cNES+cEREX)*O1280+(cNES+cHOEX)*P1280)))/(1+cDR)^(A$6:A$65537 + 0.5),(cPHr+(cNES*L1280+(cNES+cOSEX)*G1280+(cNES+cEREX)*H1280+(cNES+cHOEX)*I1280+(cNES+cNES)*S1280+(cNES+cOSEX)*N1280+(cNES+cEREX)*O1280+(cNES+cHOEX)*P1280))/(1+cDR)^(((cycle + 0.5)/('Life tables'!$I$2/2))))</f>
        <v>2244.6328590544672</v>
      </c>
      <c r="X1280" s="107">
        <f>((L1280+G1280+H1280+I1280+N1280+O1280+P1280+S1280)/('Life tables'!$I$2/2))/(1+oDR)^(((cycle + 0.5)/('Life tables'!$I$2/2)))</f>
        <v>2.9765226638925508</v>
      </c>
      <c r="Y1280" s="31">
        <f>((uNES*L1280+ uOCEX*G1280+uEREX*H1280+uHOEX*I1280+uNES*S1280+ uOCEX*N1280+uEREX*O1280+uHOEX*P1280)/('Life tables'!$I$2/2))/(1+oDR)^(((cycle + 0.5)/('Life tables'!$I$2/2)))</f>
        <v>1.9616329455044568</v>
      </c>
      <c r="Z1280" s="100">
        <f t="shared" si="347"/>
        <v>38745.367957084192</v>
      </c>
      <c r="AA1280" s="107">
        <f>((L1280+G1280+H1280+I1280+N1280+O1280+P1280+S1280)/('Life tables'!$I$2/2))</f>
        <v>6.163124861501827</v>
      </c>
      <c r="AB1280" s="31">
        <f>((uNES*L1280+ uOCEX*G1280+uEREX*H1280+uHOEX*I1280+uNES*S1280+ uOCEX*N1280+uEREX*O1280+uHOEX*P1280)/('Life tables'!$I$2/2))</f>
        <v>4.0617156799233438</v>
      </c>
    </row>
    <row r="1281" spans="1:28" x14ac:dyDescent="0.25">
      <c r="A1281" s="4">
        <v>1275</v>
      </c>
      <c r="C1281" s="105">
        <f>IF(male=0,VLOOKUP((($A$5:$A$1570/'Life tables'!$I$2)*2)+age,lifetable,13,1),IF(male=1,VLOOKUP((($A$5:$A$1570/'Life tables'!$I$2)*2)+age,lifetable,10,1),"error"))</f>
        <v>3.6086322680759508E-3</v>
      </c>
      <c r="F1281" s="96">
        <f t="shared" si="348"/>
        <v>24.679867242902077</v>
      </c>
      <c r="G1281" s="96">
        <f t="shared" si="360"/>
        <v>2.4791443166658622</v>
      </c>
      <c r="H1281" s="96">
        <f t="shared" si="349"/>
        <v>0.14158600191423609</v>
      </c>
      <c r="I1281" s="96">
        <f t="shared" si="350"/>
        <v>5.673217193250378E-2</v>
      </c>
      <c r="J1281" s="96">
        <f t="shared" si="361"/>
        <v>9.8722542844393871E-2</v>
      </c>
      <c r="K1281" s="96">
        <f t="shared" si="351"/>
        <v>5.9281952670999151E-2</v>
      </c>
      <c r="L1281" s="96">
        <f t="shared" si="352"/>
        <v>21.844400256874081</v>
      </c>
      <c r="M1281" s="96">
        <f t="shared" si="353"/>
        <v>136.00173442749974</v>
      </c>
      <c r="N1281" s="96">
        <f t="shared" si="362"/>
        <v>13.097261690464441</v>
      </c>
      <c r="O1281" s="96">
        <f t="shared" si="354"/>
        <v>0.31263027895251988</v>
      </c>
      <c r="P1281" s="96">
        <f t="shared" si="355"/>
        <v>0.31263027895251988</v>
      </c>
      <c r="Q1281" s="96">
        <f t="shared" si="363"/>
        <v>0.54029978395422773</v>
      </c>
      <c r="R1281" s="96">
        <f t="shared" si="346"/>
        <v>2.4506812556080292E-2</v>
      </c>
      <c r="S1281" s="96">
        <f t="shared" si="356"/>
        <v>121.71440558261995</v>
      </c>
      <c r="T1281" s="96">
        <f t="shared" si="357"/>
        <v>409.231575264306</v>
      </c>
      <c r="U1281" s="96">
        <f t="shared" si="358"/>
        <v>430.80963415731941</v>
      </c>
      <c r="V1281" s="32">
        <f t="shared" si="359"/>
        <v>1000.0000000000016</v>
      </c>
      <c r="W1281" s="100">
        <f>IF(A1281=1,((cPH1_+cPHr+(cNES*L1281+(cNES+cOSEX)*G1281+(cNES+cEREX)*H1281+(cNES+cHOEX)*I1281+(cNES+cNES)*S1281+(cNES+cOSEX)*N1281+(cNES+cEREX)*O1281+(cNES+cHOEX)*P1281)))/(1+cDR)^(A$6:A$65537 + 0.5),(cPHr+(cNES*L1281+(cNES+cOSEX)*G1281+(cNES+cEREX)*H1281+(cNES+cHOEX)*I1281+(cNES+cNES)*S1281+(cNES+cOSEX)*N1281+(cNES+cEREX)*O1281+(cNES+cHOEX)*P1281))/(1+cDR)^(((cycle + 0.5)/('Life tables'!$I$2/2))))</f>
        <v>2229.553749929416</v>
      </c>
      <c r="X1281" s="107">
        <f>((L1281+G1281+H1281+I1281+N1281+O1281+P1281+S1281)/('Life tables'!$I$2/2))/(1+oDR)^(((cycle + 0.5)/('Life tables'!$I$2/2)))</f>
        <v>2.9614413841500826</v>
      </c>
      <c r="Y1281" s="31">
        <f>((uNES*L1281+ uOCEX*G1281+uEREX*H1281+uHOEX*I1281+uNES*S1281+ uOCEX*N1281+uEREX*O1281+uHOEX*P1281)/('Life tables'!$I$2/2))/(1+oDR)^(((cycle + 0.5)/('Life tables'!$I$2/2)))</f>
        <v>1.9516938534226462</v>
      </c>
      <c r="Z1281" s="100">
        <f t="shared" si="347"/>
        <v>38571.191541391519</v>
      </c>
      <c r="AA1281" s="107">
        <f>((L1281+G1281+H1281+I1281+N1281+O1281+P1281+S1281)/('Life tables'!$I$2/2))</f>
        <v>6.1354006232248732</v>
      </c>
      <c r="AB1281" s="31">
        <f>((uNES*L1281+ uOCEX*G1281+uEREX*H1281+uHOEX*I1281+uNES*S1281+ uOCEX*N1281+uEREX*O1281+uHOEX*P1281)/('Life tables'!$I$2/2))</f>
        <v>4.0434444351057284</v>
      </c>
    </row>
    <row r="1282" spans="1:28" x14ac:dyDescent="0.25">
      <c r="A1282" s="4">
        <v>1276</v>
      </c>
      <c r="C1282" s="105">
        <f>IF(male=0,VLOOKUP((($A$5:$A$1570/'Life tables'!$I$2)*2)+age,lifetable,13,1),IF(male=1,VLOOKUP((($A$5:$A$1570/'Life tables'!$I$2)*2)+age,lifetable,10,1),"error"))</f>
        <v>3.6086322680759508E-3</v>
      </c>
      <c r="F1282" s="96">
        <f t="shared" si="348"/>
        <v>24.568812989609555</v>
      </c>
      <c r="G1282" s="96">
        <f t="shared" si="360"/>
        <v>2.4679886844988816</v>
      </c>
      <c r="H1282" s="96">
        <f t="shared" si="349"/>
        <v>0.1409488944466592</v>
      </c>
      <c r="I1282" s="96">
        <f t="shared" si="350"/>
        <v>5.6476888995621727E-2</v>
      </c>
      <c r="J1282" s="96">
        <f t="shared" si="361"/>
        <v>9.8278311999437568E-2</v>
      </c>
      <c r="K1282" s="96">
        <f t="shared" si="351"/>
        <v>5.9015196252789733E-2</v>
      </c>
      <c r="L1282" s="96">
        <f t="shared" si="352"/>
        <v>21.746105013416166</v>
      </c>
      <c r="M1282" s="96">
        <f t="shared" si="353"/>
        <v>135.38997758876658</v>
      </c>
      <c r="N1282" s="96">
        <f t="shared" si="362"/>
        <v>13.038348181445254</v>
      </c>
      <c r="O1282" s="96">
        <f t="shared" si="354"/>
        <v>0.3112240195989216</v>
      </c>
      <c r="P1282" s="96">
        <f t="shared" si="355"/>
        <v>0.3112240195989216</v>
      </c>
      <c r="Q1282" s="96">
        <f t="shared" si="363"/>
        <v>0.53786943195032566</v>
      </c>
      <c r="R1282" s="96">
        <f t="shared" si="346"/>
        <v>2.4396577122393778E-2</v>
      </c>
      <c r="S1282" s="96">
        <f t="shared" si="356"/>
        <v>121.16691535905076</v>
      </c>
      <c r="T1282" s="96">
        <f t="shared" si="357"/>
        <v>409.86772300825578</v>
      </c>
      <c r="U1282" s="96">
        <f t="shared" si="358"/>
        <v>430.8930459306946</v>
      </c>
      <c r="V1282" s="32">
        <f t="shared" si="359"/>
        <v>1000.0000000000016</v>
      </c>
      <c r="W1282" s="100">
        <f>IF(A1282=1,((cPH1_+cPHr+(cNES*L1282+(cNES+cOSEX)*G1282+(cNES+cEREX)*H1282+(cNES+cHOEX)*I1282+(cNES+cNES)*S1282+(cNES+cOSEX)*N1282+(cNES+cEREX)*O1282+(cNES+cHOEX)*P1282)))/(1+cDR)^(A$6:A$65537 + 0.5),(cPHr+(cNES*L1282+(cNES+cOSEX)*G1282+(cNES+cEREX)*H1282+(cNES+cHOEX)*I1282+(cNES+cNES)*S1282+(cNES+cOSEX)*N1282+(cNES+cEREX)*O1282+(cNES+cHOEX)*P1282))/(1+cDR)^(((cycle + 0.5)/('Life tables'!$I$2/2))))</f>
        <v>2214.5759609282695</v>
      </c>
      <c r="X1282" s="107">
        <f>((L1282+G1282+H1282+I1282+N1282+O1282+P1282+S1282)/('Life tables'!$I$2/2))/(1+oDR)^(((cycle + 0.5)/('Life tables'!$I$2/2)))</f>
        <v>2.9464365188211885</v>
      </c>
      <c r="Y1282" s="31">
        <f>((uNES*L1282+ uOCEX*G1282+uEREX*H1282+uHOEX*I1282+uNES*S1282+ uOCEX*N1282+uEREX*O1282+uHOEX*P1282)/('Life tables'!$I$2/2))/(1+oDR)^(((cycle + 0.5)/('Life tables'!$I$2/2)))</f>
        <v>1.9418051210779916</v>
      </c>
      <c r="Z1282" s="100">
        <f t="shared" si="347"/>
        <v>38397.798483199513</v>
      </c>
      <c r="AA1282" s="107">
        <f>((L1282+G1282+H1282+I1282+N1282+O1282+P1282+S1282)/('Life tables'!$I$2/2))</f>
        <v>6.1078011027791392</v>
      </c>
      <c r="AB1282" s="31">
        <f>((uNES*L1282+ uOCEX*G1282+uEREX*H1282+uHOEX*I1282+uNES*S1282+ uOCEX*N1282+uEREX*O1282+uHOEX*P1282)/('Life tables'!$I$2/2))</f>
        <v>4.0252553836277301</v>
      </c>
    </row>
    <row r="1283" spans="1:28" x14ac:dyDescent="0.25">
      <c r="A1283" s="4">
        <v>1277</v>
      </c>
      <c r="C1283" s="105">
        <f>IF(male=0,VLOOKUP((($A$5:$A$1570/'Life tables'!$I$2)*2)+age,lifetable,13,1),IF(male=1,VLOOKUP((($A$5:$A$1570/'Life tables'!$I$2)*2)+age,lifetable,10,1),"error"))</f>
        <v>3.6086322680759508E-3</v>
      </c>
      <c r="F1283" s="96">
        <f t="shared" si="348"/>
        <v>24.458260035858263</v>
      </c>
      <c r="G1283" s="96">
        <f t="shared" si="360"/>
        <v>2.45688340891998</v>
      </c>
      <c r="H1283" s="96">
        <f t="shared" si="349"/>
        <v>0.1403146628858733</v>
      </c>
      <c r="I1283" s="96">
        <f t="shared" si="350"/>
        <v>5.6222758407392236E-2</v>
      </c>
      <c r="J1283" s="96">
        <f t="shared" si="361"/>
        <v>9.7836086415082998E-2</v>
      </c>
      <c r="K1283" s="96">
        <f t="shared" si="351"/>
        <v>5.874964397459391E-2</v>
      </c>
      <c r="L1283" s="96">
        <f t="shared" si="352"/>
        <v>21.648253475255341</v>
      </c>
      <c r="M1283" s="96">
        <f t="shared" si="353"/>
        <v>134.78097102519291</v>
      </c>
      <c r="N1283" s="96">
        <f t="shared" si="362"/>
        <v>12.979699529882749</v>
      </c>
      <c r="O1283" s="96">
        <f t="shared" si="354"/>
        <v>0.30982408236536046</v>
      </c>
      <c r="P1283" s="96">
        <f t="shared" si="355"/>
        <v>0.30982408236536046</v>
      </c>
      <c r="Q1283" s="96">
        <f t="shared" si="363"/>
        <v>0.53545000607968729</v>
      </c>
      <c r="R1283" s="96">
        <f t="shared" si="346"/>
        <v>2.4286837274135602E-2</v>
      </c>
      <c r="S1283" s="96">
        <f t="shared" si="356"/>
        <v>120.62188648722562</v>
      </c>
      <c r="T1283" s="96">
        <f t="shared" si="357"/>
        <v>410.50100910075054</v>
      </c>
      <c r="U1283" s="96">
        <f t="shared" si="358"/>
        <v>430.97608241194331</v>
      </c>
      <c r="V1283" s="32">
        <f t="shared" si="359"/>
        <v>1000.0000000000016</v>
      </c>
      <c r="W1283" s="100">
        <f>IF(A1283=1,((cPH1_+cPHr+(cNES*L1283+(cNES+cOSEX)*G1283+(cNES+cEREX)*H1283+(cNES+cHOEX)*I1283+(cNES+cNES)*S1283+(cNES+cOSEX)*N1283+(cNES+cEREX)*O1283+(cNES+cHOEX)*P1283)))/(1+cDR)^(A$6:A$65537 + 0.5),(cPHr+(cNES*L1283+(cNES+cOSEX)*G1283+(cNES+cEREX)*H1283+(cNES+cHOEX)*I1283+(cNES+cNES)*S1283+(cNES+cOSEX)*N1283+(cNES+cEREX)*O1283+(cNES+cHOEX)*P1283))/(1+cDR)^(((cycle + 0.5)/('Life tables'!$I$2/2))))</f>
        <v>2199.6988116241409</v>
      </c>
      <c r="X1283" s="107">
        <f>((L1283+G1283+H1283+I1283+N1283+O1283+P1283+S1283)/('Life tables'!$I$2/2))/(1+oDR)^(((cycle + 0.5)/('Life tables'!$I$2/2)))</f>
        <v>2.9315076806539726</v>
      </c>
      <c r="Y1283" s="31">
        <f>((uNES*L1283+ uOCEX*G1283+uEREX*H1283+uHOEX*I1283+uNES*S1283+ uOCEX*N1283+uEREX*O1283+uHOEX*P1283)/('Life tables'!$I$2/2))/(1+oDR)^(((cycle + 0.5)/('Life tables'!$I$2/2)))</f>
        <v>1.9319664932601761</v>
      </c>
      <c r="Z1283" s="100">
        <f t="shared" si="347"/>
        <v>38225.185266553708</v>
      </c>
      <c r="AA1283" s="107">
        <f>((L1283+G1283+H1283+I1283+N1283+O1283+P1283+S1283)/('Life tables'!$I$2/2))</f>
        <v>6.0803257389714682</v>
      </c>
      <c r="AB1283" s="31">
        <f>((uNES*L1283+ uOCEX*G1283+uEREX*H1283+uHOEX*I1283+uNES*S1283+ uOCEX*N1283+uEREX*O1283+uHOEX*P1283)/('Life tables'!$I$2/2))</f>
        <v>4.0071481556479265</v>
      </c>
    </row>
    <row r="1284" spans="1:28" x14ac:dyDescent="0.25">
      <c r="A1284" s="4">
        <v>1278</v>
      </c>
      <c r="C1284" s="105">
        <f>IF(male=0,VLOOKUP((($A$5:$A$1570/'Life tables'!$I$2)*2)+age,lifetable,13,1),IF(male=1,VLOOKUP((($A$5:$A$1570/'Life tables'!$I$2)*2)+age,lifetable,10,1),"error"))</f>
        <v>4.026361278947288E-3</v>
      </c>
      <c r="F1284" s="96">
        <f t="shared" si="348"/>
        <v>24.348206039359585</v>
      </c>
      <c r="G1284" s="96">
        <f t="shared" si="360"/>
        <v>2.4458282546413632</v>
      </c>
      <c r="H1284" s="96">
        <f t="shared" si="349"/>
        <v>0.13968329379439601</v>
      </c>
      <c r="I1284" s="96">
        <f t="shared" si="350"/>
        <v>5.5969774783543216E-2</v>
      </c>
      <c r="J1284" s="96">
        <f t="shared" si="361"/>
        <v>0.10867023212758058</v>
      </c>
      <c r="K1284" s="96">
        <f t="shared" si="351"/>
        <v>5.8485290210147901E-2</v>
      </c>
      <c r="L1284" s="96">
        <f t="shared" si="352"/>
        <v>21.539569193802553</v>
      </c>
      <c r="M1284" s="96">
        <f t="shared" si="353"/>
        <v>134.17470244794808</v>
      </c>
      <c r="N1284" s="96">
        <f t="shared" si="362"/>
        <v>12.921314552335907</v>
      </c>
      <c r="O1284" s="96">
        <f t="shared" si="354"/>
        <v>0.30843043900322203</v>
      </c>
      <c r="P1284" s="96">
        <f t="shared" si="355"/>
        <v>0.30843043900322203</v>
      </c>
      <c r="Q1284" s="96">
        <f t="shared" si="363"/>
        <v>0.59474541189101793</v>
      </c>
      <c r="R1284" s="96">
        <f t="shared" si="346"/>
        <v>2.4177590796921732E-2</v>
      </c>
      <c r="S1284" s="96">
        <f t="shared" si="356"/>
        <v>120.01760401491778</v>
      </c>
      <c r="T1284" s="96">
        <f t="shared" si="357"/>
        <v>411.20442474476914</v>
      </c>
      <c r="U1284" s="96">
        <f t="shared" si="358"/>
        <v>431.05874529295039</v>
      </c>
      <c r="V1284" s="32">
        <f t="shared" si="359"/>
        <v>1000.0000000000016</v>
      </c>
      <c r="W1284" s="100">
        <f>IF(A1284=1,((cPH1_+cPHr+(cNES*L1284+(cNES+cOSEX)*G1284+(cNES+cEREX)*H1284+(cNES+cHOEX)*I1284+(cNES+cNES)*S1284+(cNES+cOSEX)*N1284+(cNES+cEREX)*O1284+(cNES+cHOEX)*P1284)))/(1+cDR)^(A$6:A$65537 + 0.5),(cPHr+(cNES*L1284+(cNES+cOSEX)*G1284+(cNES+cEREX)*H1284+(cNES+cHOEX)*I1284+(cNES+cNES)*S1284+(cNES+cOSEX)*N1284+(cNES+cEREX)*O1284+(cNES+cHOEX)*P1284))/(1+cDR)^(((cycle + 0.5)/('Life tables'!$I$2/2))))</f>
        <v>2184.0484048208946</v>
      </c>
      <c r="X1284" s="107">
        <f>((L1284+G1284+H1284+I1284+N1284+O1284+P1284+S1284)/('Life tables'!$I$2/2))/(1+oDR)^(((cycle + 0.5)/('Life tables'!$I$2/2)))</f>
        <v>2.915305692579111</v>
      </c>
      <c r="Y1284" s="31">
        <f>((uNES*L1284+ uOCEX*G1284+uEREX*H1284+uHOEX*I1284+uNES*S1284+ uOCEX*N1284+uEREX*O1284+uHOEX*P1284)/('Life tables'!$I$2/2))/(1+oDR)^(((cycle + 0.5)/('Life tables'!$I$2/2)))</f>
        <v>1.9212740255595311</v>
      </c>
      <c r="Z1284" s="100">
        <f t="shared" si="347"/>
        <v>38038.140067392909</v>
      </c>
      <c r="AA1284" s="107">
        <f>((L1284+G1284+H1284+I1284+N1284+O1284+P1284+S1284)/('Life tables'!$I$2/2))</f>
        <v>6.0501748066287844</v>
      </c>
      <c r="AB1284" s="31">
        <f>((uNES*L1284+ uOCEX*G1284+uEREX*H1284+uHOEX*I1284+uNES*S1284+ uOCEX*N1284+uEREX*O1284+uHOEX*P1284)/('Life tables'!$I$2/2))</f>
        <v>3.9872469414303477</v>
      </c>
    </row>
    <row r="1285" spans="1:28" x14ac:dyDescent="0.25">
      <c r="A1285" s="4">
        <v>1279</v>
      </c>
      <c r="C1285" s="105">
        <f>IF(male=0,VLOOKUP((($A$5:$A$1570/'Life tables'!$I$2)*2)+age,lifetable,13,1),IF(male=1,VLOOKUP((($A$5:$A$1570/'Life tables'!$I$2)*2)+age,lifetable,10,1),"error"))</f>
        <v>4.026361278947288E-3</v>
      </c>
      <c r="F1285" s="96">
        <f t="shared" si="348"/>
        <v>24.227356739357223</v>
      </c>
      <c r="G1285" s="96">
        <f t="shared" si="360"/>
        <v>2.4336886895324761</v>
      </c>
      <c r="H1285" s="96">
        <f t="shared" si="349"/>
        <v>0.13898999309496093</v>
      </c>
      <c r="I1285" s="96">
        <f t="shared" si="350"/>
        <v>5.5691975750097093E-2</v>
      </c>
      <c r="J1285" s="96">
        <f t="shared" si="361"/>
        <v>0.10813086091220304</v>
      </c>
      <c r="K1285" s="96">
        <f t="shared" si="351"/>
        <v>5.8195005727960346E-2</v>
      </c>
      <c r="L1285" s="96">
        <f t="shared" si="352"/>
        <v>21.432660214339524</v>
      </c>
      <c r="M1285" s="96">
        <f t="shared" si="353"/>
        <v>133.50947322292475</v>
      </c>
      <c r="N1285" s="96">
        <f t="shared" si="362"/>
        <v>12.857251536662236</v>
      </c>
      <c r="O1285" s="96">
        <f t="shared" si="354"/>
        <v>0.30690126145955415</v>
      </c>
      <c r="P1285" s="96">
        <f t="shared" si="355"/>
        <v>0.30690126145955415</v>
      </c>
      <c r="Q1285" s="96">
        <f t="shared" si="363"/>
        <v>0.59179670380953808</v>
      </c>
      <c r="R1285" s="96">
        <f t="shared" si="346"/>
        <v>2.4057719914442922E-2</v>
      </c>
      <c r="S1285" s="96">
        <f t="shared" si="356"/>
        <v>119.42256473961943</v>
      </c>
      <c r="T1285" s="96">
        <f t="shared" si="357"/>
        <v>411.90435230949089</v>
      </c>
      <c r="U1285" s="96">
        <f t="shared" si="358"/>
        <v>431.14099801859277</v>
      </c>
      <c r="V1285" s="32">
        <f t="shared" si="359"/>
        <v>1000.0000000000015</v>
      </c>
      <c r="W1285" s="100">
        <f>IF(A1285=1,((cPH1_+cPHr+(cNES*L1285+(cNES+cOSEX)*G1285+(cNES+cEREX)*H1285+(cNES+cHOEX)*I1285+(cNES+cNES)*S1285+(cNES+cOSEX)*N1285+(cNES+cEREX)*O1285+(cNES+cHOEX)*P1285)))/(1+cDR)^(A$6:A$65537 + 0.5),(cPHr+(cNES*L1285+(cNES+cOSEX)*G1285+(cNES+cEREX)*H1285+(cNES+cHOEX)*I1285+(cNES+cNES)*S1285+(cNES+cOSEX)*N1285+(cNES+cEREX)*O1285+(cNES+cHOEX)*P1285))/(1+cDR)^(((cycle + 0.5)/('Life tables'!$I$2/2))))</f>
        <v>2168.3742929181735</v>
      </c>
      <c r="X1285" s="107">
        <f>((L1285+G1285+H1285+I1285+N1285+O1285+P1285+S1285)/('Life tables'!$I$2/2))/(1+oDR)^(((cycle + 0.5)/('Life tables'!$I$2/2)))</f>
        <v>2.8991932550449309</v>
      </c>
      <c r="Y1285" s="31">
        <f>((uNES*L1285+ uOCEX*G1285+uEREX*H1285+uHOEX*I1285+uNES*S1285+ uOCEX*N1285+uEREX*O1285+uHOEX*P1285)/('Life tables'!$I$2/2))/(1+oDR)^(((cycle + 0.5)/('Life tables'!$I$2/2)))</f>
        <v>1.9106554476839781</v>
      </c>
      <c r="Z1285" s="100">
        <f t="shared" si="347"/>
        <v>37849.652706908251</v>
      </c>
      <c r="AA1285" s="107">
        <f>((L1285+G1285+H1285+I1285+N1285+O1285+P1285+S1285)/('Life tables'!$I$2/2))</f>
        <v>6.0201733954926873</v>
      </c>
      <c r="AB1285" s="31">
        <f>((uNES*L1285+ uOCEX*G1285+uEREX*H1285+uHOEX*I1285+uNES*S1285+ uOCEX*N1285+uEREX*O1285+uHOEX*P1285)/('Life tables'!$I$2/2))</f>
        <v>3.9674751153910206</v>
      </c>
    </row>
    <row r="1286" spans="1:28" x14ac:dyDescent="0.25">
      <c r="A1286" s="4">
        <v>1280</v>
      </c>
      <c r="C1286" s="105">
        <f>IF(male=0,VLOOKUP((($A$5:$A$1570/'Life tables'!$I$2)*2)+age,lifetable,13,1),IF(male=1,VLOOKUP((($A$5:$A$1570/'Life tables'!$I$2)*2)+age,lifetable,10,1),"error"))</f>
        <v>4.026361278947288E-3</v>
      </c>
      <c r="F1286" s="96">
        <f t="shared" si="348"/>
        <v>24.107112436383296</v>
      </c>
      <c r="G1286" s="96">
        <f t="shared" si="360"/>
        <v>2.4216098976412841</v>
      </c>
      <c r="H1286" s="96">
        <f t="shared" si="349"/>
        <v>0.13830016320473174</v>
      </c>
      <c r="I1286" s="96">
        <f t="shared" si="350"/>
        <v>5.5415567437074958E-2</v>
      </c>
      <c r="J1286" s="96">
        <f t="shared" si="361"/>
        <v>0.10759418990263983</v>
      </c>
      <c r="K1286" s="96">
        <f t="shared" si="351"/>
        <v>5.7906174470980717E-2</v>
      </c>
      <c r="L1286" s="96">
        <f t="shared" si="352"/>
        <v>21.326286443726584</v>
      </c>
      <c r="M1286" s="96">
        <f t="shared" si="353"/>
        <v>132.84753723553453</v>
      </c>
      <c r="N1286" s="96">
        <f t="shared" si="362"/>
        <v>12.793505666907851</v>
      </c>
      <c r="O1286" s="96">
        <f t="shared" si="354"/>
        <v>0.30537965415610591</v>
      </c>
      <c r="P1286" s="96">
        <f t="shared" si="355"/>
        <v>0.30537965415610591</v>
      </c>
      <c r="Q1286" s="96">
        <f t="shared" si="363"/>
        <v>0.58886259339763969</v>
      </c>
      <c r="R1286" s="96">
        <f t="shared" si="346"/>
        <v>2.3938442456435623E-2</v>
      </c>
      <c r="S1286" s="96">
        <f t="shared" si="356"/>
        <v>118.8304712244604</v>
      </c>
      <c r="T1286" s="96">
        <f t="shared" si="357"/>
        <v>412.60080909279117</v>
      </c>
      <c r="U1286" s="96">
        <f t="shared" si="358"/>
        <v>431.22284263552018</v>
      </c>
      <c r="V1286" s="32">
        <f t="shared" si="359"/>
        <v>1000.0000000000016</v>
      </c>
      <c r="W1286" s="100">
        <f>IF(A1286=1,((cPH1_+cPHr+(cNES*L1286+(cNES+cOSEX)*G1286+(cNES+cEREX)*H1286+(cNES+cHOEX)*I1286+(cNES+cNES)*S1286+(cNES+cOSEX)*N1286+(cNES+cEREX)*O1286+(cNES+cHOEX)*P1286)))/(1+cDR)^(A$6:A$65537 + 0.5),(cPHr+(cNES*L1286+(cNES+cOSEX)*G1286+(cNES+cEREX)*H1286+(cNES+cHOEX)*I1286+(cNES+cNES)*S1286+(cNES+cOSEX)*N1286+(cNES+cEREX)*O1286+(cNES+cHOEX)*P1286))/(1+cDR)^(((cycle + 0.5)/('Life tables'!$I$2/2))))</f>
        <v>2152.8126780426219</v>
      </c>
      <c r="X1286" s="107">
        <f>((L1286+G1286+H1286+I1286+N1286+O1286+P1286+S1286)/('Life tables'!$I$2/2))/(1+oDR)^(((cycle + 0.5)/('Life tables'!$I$2/2)))</f>
        <v>2.8831698728542534</v>
      </c>
      <c r="Y1286" s="31">
        <f>((uNES*L1286+ uOCEX*G1286+uEREX*H1286+uHOEX*I1286+uNES*S1286+ uOCEX*N1286+uEREX*O1286+uHOEX*P1286)/('Life tables'!$I$2/2))/(1+oDR)^(((cycle + 0.5)/('Life tables'!$I$2/2)))</f>
        <v>1.9000955598146863</v>
      </c>
      <c r="Z1286" s="100">
        <f t="shared" si="347"/>
        <v>37662.09951236537</v>
      </c>
      <c r="AA1286" s="107">
        <f>((L1286+G1286+H1286+I1286+N1286+O1286+P1286+S1286)/('Life tables'!$I$2/2))</f>
        <v>5.9903207635820079</v>
      </c>
      <c r="AB1286" s="31">
        <f>((uNES*L1286+ uOCEX*G1286+uEREX*H1286+uHOEX*I1286+uNES*S1286+ uOCEX*N1286+uEREX*O1286+uHOEX*P1286)/('Life tables'!$I$2/2))</f>
        <v>3.9478013390448856</v>
      </c>
    </row>
    <row r="1287" spans="1:28" x14ac:dyDescent="0.25">
      <c r="A1287" s="4">
        <v>1281</v>
      </c>
      <c r="C1287" s="105">
        <f>IF(male=0,VLOOKUP((($A$5:$A$1570/'Life tables'!$I$2)*2)+age,lifetable,13,1),IF(male=1,VLOOKUP((($A$5:$A$1570/'Life tables'!$I$2)*2)+age,lifetable,10,1),"error"))</f>
        <v>4.026361278947288E-3</v>
      </c>
      <c r="F1287" s="96">
        <f t="shared" si="348"/>
        <v>23.987469839136278</v>
      </c>
      <c r="G1287" s="96">
        <f t="shared" si="360"/>
        <v>2.4095915483496606</v>
      </c>
      <c r="H1287" s="96">
        <f t="shared" si="349"/>
        <v>0.13761378524183113</v>
      </c>
      <c r="I1287" s="96">
        <f t="shared" si="350"/>
        <v>5.514054227868715E-2</v>
      </c>
      <c r="J1287" s="96">
        <f t="shared" si="361"/>
        <v>0.10706020440924609</v>
      </c>
      <c r="K1287" s="96">
        <f t="shared" si="351"/>
        <v>5.7618788533381197E-2</v>
      </c>
      <c r="L1287" s="96">
        <f t="shared" si="352"/>
        <v>21.22044497032347</v>
      </c>
      <c r="M1287" s="96">
        <f t="shared" si="353"/>
        <v>132.18887843255385</v>
      </c>
      <c r="N1287" s="96">
        <f t="shared" si="362"/>
        <v>12.730075397112545</v>
      </c>
      <c r="O1287" s="96">
        <f t="shared" si="354"/>
        <v>0.30386558019096721</v>
      </c>
      <c r="P1287" s="96">
        <f t="shared" si="355"/>
        <v>0.30386558019096721</v>
      </c>
      <c r="Q1287" s="96">
        <f t="shared" si="363"/>
        <v>0.58594300949749023</v>
      </c>
      <c r="R1287" s="96">
        <f t="shared" ref="R1287:R1350" si="364">M1287*amrc + P1287*amrHOEX</f>
        <v>2.3819755530191569E-2</v>
      </c>
      <c r="S1287" s="96">
        <f t="shared" si="356"/>
        <v>118.24130911003169</v>
      </c>
      <c r="T1287" s="96">
        <f t="shared" si="357"/>
        <v>413.29381230669793</v>
      </c>
      <c r="U1287" s="96">
        <f t="shared" si="358"/>
        <v>431.30428117958377</v>
      </c>
      <c r="V1287" s="32">
        <f t="shared" si="359"/>
        <v>1000.0000000000015</v>
      </c>
      <c r="W1287" s="100">
        <f>IF(A1287=1,((cPH1_+cPHr+(cNES*L1287+(cNES+cOSEX)*G1287+(cNES+cEREX)*H1287+(cNES+cHOEX)*I1287+(cNES+cNES)*S1287+(cNES+cOSEX)*N1287+(cNES+cEREX)*O1287+(cNES+cHOEX)*P1287)))/(1+cDR)^(A$6:A$65537 + 0.5),(cPHr+(cNES*L1287+(cNES+cOSEX)*G1287+(cNES+cEREX)*H1287+(cNES+cHOEX)*I1287+(cNES+cNES)*S1287+(cNES+cOSEX)*N1287+(cNES+cEREX)*O1287+(cNES+cHOEX)*P1287))/(1+cDR)^(((cycle + 0.5)/('Life tables'!$I$2/2))))</f>
        <v>2137.3627540409484</v>
      </c>
      <c r="X1287" s="107">
        <f>((L1287+G1287+H1287+I1287+N1287+O1287+P1287+S1287)/('Life tables'!$I$2/2))/(1+oDR)^(((cycle + 0.5)/('Life tables'!$I$2/2)))</f>
        <v>2.8672350535605244</v>
      </c>
      <c r="Y1287" s="31">
        <f>((uNES*L1287+ uOCEX*G1287+uEREX*H1287+uHOEX*I1287+uNES*S1287+ uOCEX*N1287+uEREX*O1287+uHOEX*P1287)/('Life tables'!$I$2/2))/(1+oDR)^(((cycle + 0.5)/('Life tables'!$I$2/2)))</f>
        <v>1.8895940374218585</v>
      </c>
      <c r="Z1287" s="100">
        <f t="shared" ref="Z1287:Z1350" si="365">IF(A1287=1,((cPH1_+cPHr+(cNES*L1287+(cNES+cOSEX)*G1287+(cNES+cEREX)*H1287+(cNES+cHOEX)*I1287+(cNES+cNES)*S1287+(cNES+cOSEX)*N1287+(cNES+cEREX)*O1287+(cNES+cHOEX)*P1287))),(cPHr+(cNES*L1287+(cNES+cOSEX)*G1287+(cNES+cEREX)*H1287+(cNES+cHOEX)*I1287+(cNES+cNES)*S1287+(cNES+cOSEX)*N1287+(cNES+cEREX)*O1287+(cNES+cHOEX)*P1287)))</f>
        <v>37475.475876503711</v>
      </c>
      <c r="AA1287" s="107">
        <f>((L1287+G1287+H1287+I1287+N1287+O1287+P1287+S1287)/('Life tables'!$I$2/2))</f>
        <v>5.9606161726225357</v>
      </c>
      <c r="AB1287" s="31">
        <f>((uNES*L1287+ uOCEX*G1287+uEREX*H1287+uHOEX*I1287+uNES*S1287+ uOCEX*N1287+uEREX*O1287+uHOEX*P1287)/('Life tables'!$I$2/2))</f>
        <v>3.9282251258616907</v>
      </c>
    </row>
    <row r="1288" spans="1:28" x14ac:dyDescent="0.25">
      <c r="A1288" s="4">
        <v>1282</v>
      </c>
      <c r="C1288" s="105">
        <f>IF(male=0,VLOOKUP((($A$5:$A$1570/'Life tables'!$I$2)*2)+age,lifetable,13,1),IF(male=1,VLOOKUP((($A$5:$A$1570/'Life tables'!$I$2)*2)+age,lifetable,10,1),"error"))</f>
        <v>4.026361278947288E-3</v>
      </c>
      <c r="F1288" s="96">
        <f t="shared" ref="F1288:F1351" si="366">E1287*(1-pCAPH)+(L1287+G1287+H1287+I1287)*(1-pCAPH)+(S1287+N1287+O1287+P1287)*(pUAPH)</f>
        <v>23.868425687423311</v>
      </c>
      <c r="G1288" s="96">
        <f t="shared" si="360"/>
        <v>2.3976333141644104</v>
      </c>
      <c r="H1288" s="96">
        <f t="shared" ref="H1288:H1351" si="367">F1288*rrEREX</f>
        <v>0.13693084050284929</v>
      </c>
      <c r="I1288" s="96">
        <f t="shared" ref="I1288:I1351" si="368">F1288*rrHOEX</f>
        <v>5.4866892780654236E-2</v>
      </c>
      <c r="J1288" s="96">
        <f t="shared" si="361"/>
        <v>0.10652888988122022</v>
      </c>
      <c r="K1288" s="96">
        <f t="shared" ref="K1288:K1351" si="369">F1288*amr + I1288*amrHOEX</f>
        <v>5.7332840084058118E-2</v>
      </c>
      <c r="L1288" s="96">
        <f t="shared" ref="L1288:L1351" si="370">F1288-SUM(G1288:K1288)</f>
        <v>21.115132910010118</v>
      </c>
      <c r="M1288" s="96">
        <f t="shared" ref="M1288:M1351" si="371">E1287*pCAPH+(L1287+G1287+H1287+I1287)*pCAPH+(S1287+N1287+O1287+P1287)*(1-pUAPH)</f>
        <v>131.53348082629654</v>
      </c>
      <c r="N1288" s="96">
        <f t="shared" si="362"/>
        <v>12.666959187627496</v>
      </c>
      <c r="O1288" s="96">
        <f t="shared" ref="O1288:O1351" si="372">M1288*rrEREXc</f>
        <v>0.30235900281288042</v>
      </c>
      <c r="P1288" s="96">
        <f t="shared" ref="P1288:P1351" si="373">M1288*rrHOEXc</f>
        <v>0.30235900281288042</v>
      </c>
      <c r="Q1288" s="96">
        <f t="shared" si="363"/>
        <v>0.58303788124175859</v>
      </c>
      <c r="R1288" s="96">
        <f t="shared" si="364"/>
        <v>2.3701656254812006E-2</v>
      </c>
      <c r="S1288" s="96">
        <f t="shared" ref="S1288:S1351" si="374">M1288-SUM(N1288:R1288)</f>
        <v>117.65506409554672</v>
      </c>
      <c r="T1288" s="96">
        <f t="shared" ref="T1288:T1351" si="375">J1288+Q1288+T1287</f>
        <v>413.98337907782093</v>
      </c>
      <c r="U1288" s="96">
        <f t="shared" ref="U1288:U1351" si="376">K1288+R1288+U1287</f>
        <v>431.38531567592264</v>
      </c>
      <c r="V1288" s="32">
        <f t="shared" ref="V1288:V1351" si="377">SUM(G1288:I1288,L1288,N1288,O1288,P1288,S1288,T1288,U1288)</f>
        <v>1000.0000000000016</v>
      </c>
      <c r="W1288" s="100">
        <f>IF(A1288=1,((cPH1_+cPHr+(cNES*L1288+(cNES+cOSEX)*G1288+(cNES+cEREX)*H1288+(cNES+cHOEX)*I1288+(cNES+cNES)*S1288+(cNES+cOSEX)*N1288+(cNES+cEREX)*O1288+(cNES+cHOEX)*P1288)))/(1+cDR)^(A$6:A$65537 + 0.5),(cPHr+(cNES*L1288+(cNES+cOSEX)*G1288+(cNES+cEREX)*H1288+(cNES+cHOEX)*I1288+(cNES+cNES)*S1288+(cNES+cOSEX)*N1288+(cNES+cEREX)*O1288+(cNES+cHOEX)*P1288))/(1+cDR)^(((cycle + 0.5)/('Life tables'!$I$2/2))))</f>
        <v>2122.0237204658033</v>
      </c>
      <c r="X1288" s="107">
        <f>((L1288+G1288+H1288+I1288+N1288+O1288+P1288+S1288)/('Life tables'!$I$2/2))/(1+oDR)^(((cycle + 0.5)/('Life tables'!$I$2/2)))</f>
        <v>2.8513883074519164</v>
      </c>
      <c r="Y1288" s="31">
        <f>((uNES*L1288+ uOCEX*G1288+uEREX*H1288+uHOEX*I1288+uNES*S1288+ uOCEX*N1288+uEREX*O1288+uHOEX*P1288)/('Life tables'!$I$2/2))/(1+oDR)^(((cycle + 0.5)/('Life tables'!$I$2/2)))</f>
        <v>1.8791505577775889</v>
      </c>
      <c r="Z1288" s="100">
        <f t="shared" si="365"/>
        <v>37289.777213638619</v>
      </c>
      <c r="AA1288" s="107">
        <f>((L1288+G1288+H1288+I1288+N1288+O1288+P1288+S1288)/('Life tables'!$I$2/2))</f>
        <v>5.9310588880272483</v>
      </c>
      <c r="AB1288" s="31">
        <f>((uNES*L1288+ uOCEX*G1288+uEREX*H1288+uHOEX*I1288+uNES*S1288+ uOCEX*N1288+uEREX*O1288+uHOEX*P1288)/('Life tables'!$I$2/2))</f>
        <v>3.9087459917404028</v>
      </c>
    </row>
    <row r="1289" spans="1:28" x14ac:dyDescent="0.25">
      <c r="A1289" s="4">
        <v>1283</v>
      </c>
      <c r="C1289" s="105">
        <f>IF(male=0,VLOOKUP((($A$5:$A$1570/'Life tables'!$I$2)*2)+age,lifetable,13,1),IF(male=1,VLOOKUP((($A$5:$A$1570/'Life tables'!$I$2)*2)+age,lifetable,10,1),"error"))</f>
        <v>4.026361278947288E-3</v>
      </c>
      <c r="F1289" s="96">
        <f t="shared" si="366"/>
        <v>23.74997675125519</v>
      </c>
      <c r="G1289" s="96">
        <f t="shared" si="360"/>
        <v>2.3857348706263575</v>
      </c>
      <c r="H1289" s="96">
        <f t="shared" si="367"/>
        <v>0.13625131045765171</v>
      </c>
      <c r="I1289" s="96">
        <f t="shared" si="368"/>
        <v>5.4594611518126591E-2</v>
      </c>
      <c r="J1289" s="96">
        <f t="shared" si="361"/>
        <v>0.10600023190256475</v>
      </c>
      <c r="K1289" s="96">
        <f t="shared" si="369"/>
        <v>5.7048321364458109E-2</v>
      </c>
      <c r="L1289" s="96">
        <f t="shared" si="370"/>
        <v>21.010347405386032</v>
      </c>
      <c r="M1289" s="96">
        <f t="shared" si="371"/>
        <v>130.88132849500283</v>
      </c>
      <c r="N1289" s="96">
        <f t="shared" si="362"/>
        <v>12.604155505152745</v>
      </c>
      <c r="O1289" s="96">
        <f t="shared" si="372"/>
        <v>0.30085988542213438</v>
      </c>
      <c r="P1289" s="96">
        <f t="shared" si="373"/>
        <v>0.30085988542213438</v>
      </c>
      <c r="Q1289" s="96">
        <f t="shared" si="363"/>
        <v>0.58014713805534146</v>
      </c>
      <c r="R1289" s="96">
        <f t="shared" si="364"/>
        <v>2.3584141761277766E-2</v>
      </c>
      <c r="S1289" s="96">
        <f t="shared" si="374"/>
        <v>117.0717219391892</v>
      </c>
      <c r="T1289" s="96">
        <f t="shared" si="375"/>
        <v>414.66952644777882</v>
      </c>
      <c r="U1289" s="96">
        <f t="shared" si="376"/>
        <v>431.46594813904835</v>
      </c>
      <c r="V1289" s="32">
        <f t="shared" si="377"/>
        <v>1000.0000000000016</v>
      </c>
      <c r="W1289" s="100">
        <f>IF(A1289=1,((cPH1_+cPHr+(cNES*L1289+(cNES+cOSEX)*G1289+(cNES+cEREX)*H1289+(cNES+cHOEX)*I1289+(cNES+cNES)*S1289+(cNES+cOSEX)*N1289+(cNES+cEREX)*O1289+(cNES+cHOEX)*P1289)))/(1+cDR)^(A$6:A$65537 + 0.5),(cPHr+(cNES*L1289+(cNES+cOSEX)*G1289+(cNES+cEREX)*H1289+(cNES+cHOEX)*I1289+(cNES+cNES)*S1289+(cNES+cOSEX)*N1289+(cNES+cEREX)*O1289+(cNES+cHOEX)*P1289))/(1+cDR)^(((cycle + 0.5)/('Life tables'!$I$2/2))))</f>
        <v>2106.7947825391625</v>
      </c>
      <c r="X1289" s="107">
        <f>((L1289+G1289+H1289+I1289+N1289+O1289+P1289+S1289)/('Life tables'!$I$2/2))/(1+oDR)^(((cycle + 0.5)/('Life tables'!$I$2/2)))</f>
        <v>2.8356291475355349</v>
      </c>
      <c r="Y1289" s="31">
        <f>((uNES*L1289+ uOCEX*G1289+uEREX*H1289+uHOEX*I1289+uNES*S1289+ uOCEX*N1289+uEREX*O1289+uHOEX*P1289)/('Life tables'!$I$2/2))/(1+oDR)^(((cycle + 0.5)/('Life tables'!$I$2/2)))</f>
        <v>1.8687647999454755</v>
      </c>
      <c r="Z1289" s="100">
        <f t="shared" si="365"/>
        <v>37104.998959618824</v>
      </c>
      <c r="AA1289" s="107">
        <f>((L1289+G1289+H1289+I1289+N1289+O1289+P1289+S1289)/('Life tables'!$I$2/2))</f>
        <v>5.9016481788766795</v>
      </c>
      <c r="AB1289" s="31">
        <f>((uNES*L1289+ uOCEX*G1289+uEREX*H1289+uHOEX*I1289+uNES*S1289+ uOCEX*N1289+uEREX*O1289+uHOEX*P1289)/('Life tables'!$I$2/2))</f>
        <v>3.889363454996313</v>
      </c>
    </row>
    <row r="1290" spans="1:28" x14ac:dyDescent="0.25">
      <c r="A1290" s="4">
        <v>1284</v>
      </c>
      <c r="C1290" s="105">
        <f>IF(male=0,VLOOKUP((($A$5:$A$1570/'Life tables'!$I$2)*2)+age,lifetable,13,1),IF(male=1,VLOOKUP((($A$5:$A$1570/'Life tables'!$I$2)*2)+age,lifetable,10,1),"error"))</f>
        <v>4.026361278947288E-3</v>
      </c>
      <c r="F1290" s="96">
        <f t="shared" si="366"/>
        <v>23.632119829983935</v>
      </c>
      <c r="G1290" s="96">
        <f t="shared" si="360"/>
        <v>2.3738958962237136</v>
      </c>
      <c r="H1290" s="96">
        <f t="shared" si="367"/>
        <v>0.13557517674443181</v>
      </c>
      <c r="I1290" s="96">
        <f t="shared" si="368"/>
        <v>5.4323691133701946E-2</v>
      </c>
      <c r="J1290" s="96">
        <f t="shared" si="361"/>
        <v>0.10547421618823717</v>
      </c>
      <c r="K1290" s="96">
        <f t="shared" si="369"/>
        <v>5.67652246865065E-2</v>
      </c>
      <c r="L1290" s="96">
        <f t="shared" si="370"/>
        <v>20.906085625007343</v>
      </c>
      <c r="M1290" s="96">
        <f t="shared" si="371"/>
        <v>130.23240558319048</v>
      </c>
      <c r="N1290" s="96">
        <f t="shared" si="362"/>
        <v>12.541662822770999</v>
      </c>
      <c r="O1290" s="96">
        <f t="shared" si="372"/>
        <v>0.29936819157137162</v>
      </c>
      <c r="P1290" s="96">
        <f t="shared" si="373"/>
        <v>0.29936819157137162</v>
      </c>
      <c r="Q1290" s="96">
        <f t="shared" si="363"/>
        <v>0.57727070965691751</v>
      </c>
      <c r="R1290" s="96">
        <f t="shared" si="364"/>
        <v>2.3467209192512564E-2</v>
      </c>
      <c r="S1290" s="96">
        <f t="shared" si="374"/>
        <v>116.49126845842731</v>
      </c>
      <c r="T1290" s="96">
        <f t="shared" si="375"/>
        <v>415.35227137362398</v>
      </c>
      <c r="U1290" s="96">
        <f t="shared" si="376"/>
        <v>431.54618057292737</v>
      </c>
      <c r="V1290" s="32">
        <f t="shared" si="377"/>
        <v>1000.0000000000016</v>
      </c>
      <c r="W1290" s="100">
        <f>IF(A1290=1,((cPH1_+cPHr+(cNES*L1290+(cNES+cOSEX)*G1290+(cNES+cEREX)*H1290+(cNES+cHOEX)*I1290+(cNES+cNES)*S1290+(cNES+cOSEX)*N1290+(cNES+cEREX)*O1290+(cNES+cHOEX)*P1290)))/(1+cDR)^(A$6:A$65537 + 0.5),(cPHr+(cNES*L1290+(cNES+cOSEX)*G1290+(cNES+cEREX)*H1290+(cNES+cHOEX)*I1290+(cNES+cNES)*S1290+(cNES+cOSEX)*N1290+(cNES+cEREX)*O1290+(cNES+cHOEX)*P1290))/(1+cDR)^(((cycle + 0.5)/('Life tables'!$I$2/2))))</f>
        <v>2091.6751511157445</v>
      </c>
      <c r="X1290" s="107">
        <f>((L1290+G1290+H1290+I1290+N1290+O1290+P1290+S1290)/('Life tables'!$I$2/2))/(1+oDR)^(((cycle + 0.5)/('Life tables'!$I$2/2)))</f>
        <v>2.8199570895217594</v>
      </c>
      <c r="Y1290" s="31">
        <f>((uNES*L1290+ uOCEX*G1290+uEREX*H1290+uHOEX*I1290+uNES*S1290+ uOCEX*N1290+uEREX*O1290+uHOEX*P1290)/('Life tables'!$I$2/2))/(1+oDR)^(((cycle + 0.5)/('Life tables'!$I$2/2)))</f>
        <v>1.8584364447703201</v>
      </c>
      <c r="Z1290" s="100">
        <f t="shared" si="365"/>
        <v>36921.13657178104</v>
      </c>
      <c r="AA1290" s="107">
        <f>((L1290+G1290+H1290+I1290+N1290+O1290+P1290+S1290)/('Life tables'!$I$2/2))</f>
        <v>5.872383317899474</v>
      </c>
      <c r="AB1290" s="31">
        <f>((uNES*L1290+ uOCEX*G1290+uEREX*H1290+uHOEX*I1290+uNES*S1290+ uOCEX*N1290+uEREX*O1290+uHOEX*P1290)/('Life tables'!$I$2/2))</f>
        <v>3.8700770363482597</v>
      </c>
    </row>
    <row r="1291" spans="1:28" x14ac:dyDescent="0.25">
      <c r="A1291" s="4">
        <v>1285</v>
      </c>
      <c r="C1291" s="105">
        <f>IF(male=0,VLOOKUP((($A$5:$A$1570/'Life tables'!$I$2)*2)+age,lifetable,13,1),IF(male=1,VLOOKUP((($A$5:$A$1570/'Life tables'!$I$2)*2)+age,lifetable,10,1),"error"))</f>
        <v>4.026361278947288E-3</v>
      </c>
      <c r="F1291" s="96">
        <f t="shared" si="366"/>
        <v>23.514851751480823</v>
      </c>
      <c r="G1291" s="96">
        <f t="shared" si="360"/>
        <v>2.3621160723095094</v>
      </c>
      <c r="H1291" s="96">
        <f t="shared" si="367"/>
        <v>0.13490242116499507</v>
      </c>
      <c r="I1291" s="96">
        <f t="shared" si="368"/>
        <v>5.4054124335535865E-2</v>
      </c>
      <c r="J1291" s="96">
        <f t="shared" si="361"/>
        <v>0.10495082858048123</v>
      </c>
      <c r="K1291" s="96">
        <f t="shared" si="369"/>
        <v>5.6483542430632944E-2</v>
      </c>
      <c r="L1291" s="96">
        <f t="shared" si="370"/>
        <v>20.802344762659668</v>
      </c>
      <c r="M1291" s="96">
        <f t="shared" si="371"/>
        <v>129.58669630196943</v>
      </c>
      <c r="N1291" s="96">
        <f t="shared" si="362"/>
        <v>12.479479619977932</v>
      </c>
      <c r="O1291" s="96">
        <f t="shared" si="372"/>
        <v>0.29788388496631146</v>
      </c>
      <c r="P1291" s="96">
        <f t="shared" si="373"/>
        <v>0.29788388496631146</v>
      </c>
      <c r="Q1291" s="96">
        <f t="shared" si="363"/>
        <v>0.57440852606034376</v>
      </c>
      <c r="R1291" s="96">
        <f t="shared" si="364"/>
        <v>2.3350855703439661E-2</v>
      </c>
      <c r="S1291" s="96">
        <f t="shared" si="374"/>
        <v>115.91368953029509</v>
      </c>
      <c r="T1291" s="96">
        <f t="shared" si="375"/>
        <v>416.03163072826482</v>
      </c>
      <c r="U1291" s="96">
        <f t="shared" si="376"/>
        <v>431.62601497106147</v>
      </c>
      <c r="V1291" s="32">
        <f t="shared" si="377"/>
        <v>1000.0000000000016</v>
      </c>
      <c r="W1291" s="100">
        <f>IF(A1291=1,((cPH1_+cPHr+(cNES*L1291+(cNES+cOSEX)*G1291+(cNES+cEREX)*H1291+(cNES+cHOEX)*I1291+(cNES+cNES)*S1291+(cNES+cOSEX)*N1291+(cNES+cEREX)*O1291+(cNES+cHOEX)*P1291)))/(1+cDR)^(A$6:A$65537 + 0.5),(cPHr+(cNES*L1291+(cNES+cOSEX)*G1291+(cNES+cEREX)*H1291+(cNES+cHOEX)*I1291+(cNES+cNES)*S1291+(cNES+cOSEX)*N1291+(cNES+cEREX)*O1291+(cNES+cHOEX)*P1291))/(1+cDR)^(((cycle + 0.5)/('Life tables'!$I$2/2))))</f>
        <v>2076.6640426464655</v>
      </c>
      <c r="X1291" s="107">
        <f>((L1291+G1291+H1291+I1291+N1291+O1291+P1291+S1291)/('Life tables'!$I$2/2))/(1+oDR)^(((cycle + 0.5)/('Life tables'!$I$2/2)))</f>
        <v>2.8043716518087018</v>
      </c>
      <c r="Y1291" s="31">
        <f>((uNES*L1291+ uOCEX*G1291+uEREX*H1291+uHOEX*I1291+uNES*S1291+ uOCEX*N1291+uEREX*O1291+uHOEX*P1291)/('Life tables'!$I$2/2))/(1+oDR)^(((cycle + 0.5)/('Life tables'!$I$2/2)))</f>
        <v>1.8481651748679022</v>
      </c>
      <c r="Z1291" s="100">
        <f t="shared" si="365"/>
        <v>36738.185528901311</v>
      </c>
      <c r="AA1291" s="107">
        <f>((L1291+G1291+H1291+I1291+N1291+O1291+P1291+S1291)/('Life tables'!$I$2/2))</f>
        <v>5.8432635814530967</v>
      </c>
      <c r="AB1291" s="31">
        <f>((uNES*L1291+ uOCEX*G1291+uEREX*H1291+uHOEX*I1291+uNES*S1291+ uOCEX*N1291+uEREX*O1291+uHOEX*P1291)/('Life tables'!$I$2/2))</f>
        <v>3.8508862589059483</v>
      </c>
    </row>
    <row r="1292" spans="1:28" x14ac:dyDescent="0.25">
      <c r="A1292" s="4">
        <v>1286</v>
      </c>
      <c r="C1292" s="105">
        <f>IF(male=0,VLOOKUP((($A$5:$A$1570/'Life tables'!$I$2)*2)+age,lifetable,13,1),IF(male=1,VLOOKUP((($A$5:$A$1570/'Life tables'!$I$2)*2)+age,lifetable,10,1),"error"))</f>
        <v>4.026361278947288E-3</v>
      </c>
      <c r="F1292" s="96">
        <f t="shared" si="366"/>
        <v>23.398169371352843</v>
      </c>
      <c r="G1292" s="96">
        <f t="shared" si="360"/>
        <v>2.350395083022887</v>
      </c>
      <c r="H1292" s="96">
        <f t="shared" si="367"/>
        <v>0.13423302568026413</v>
      </c>
      <c r="I1292" s="96">
        <f t="shared" si="368"/>
        <v>5.3785903895540665E-2</v>
      </c>
      <c r="J1292" s="96">
        <f t="shared" si="361"/>
        <v>0.10443005504533008</v>
      </c>
      <c r="K1292" s="96">
        <f t="shared" si="369"/>
        <v>5.6203267043889289E-2</v>
      </c>
      <c r="L1292" s="96">
        <f t="shared" si="370"/>
        <v>20.699122036664932</v>
      </c>
      <c r="M1292" s="96">
        <f t="shared" si="371"/>
        <v>128.94418492932255</v>
      </c>
      <c r="N1292" s="96">
        <f t="shared" si="362"/>
        <v>12.417604382709236</v>
      </c>
      <c r="O1292" s="96">
        <f t="shared" si="372"/>
        <v>0.29640692946639585</v>
      </c>
      <c r="P1292" s="96">
        <f t="shared" si="373"/>
        <v>0.29640692946639585</v>
      </c>
      <c r="Q1292" s="96">
        <f t="shared" si="363"/>
        <v>0.57156051757589954</v>
      </c>
      <c r="R1292" s="96">
        <f t="shared" si="364"/>
        <v>2.3235078461032496E-2</v>
      </c>
      <c r="S1292" s="96">
        <f t="shared" si="374"/>
        <v>115.33897109164359</v>
      </c>
      <c r="T1292" s="96">
        <f t="shared" si="375"/>
        <v>416.70762130088605</v>
      </c>
      <c r="U1292" s="96">
        <f t="shared" si="376"/>
        <v>431.70545331656638</v>
      </c>
      <c r="V1292" s="32">
        <f t="shared" si="377"/>
        <v>1000.0000000000017</v>
      </c>
      <c r="W1292" s="100">
        <f>IF(A1292=1,((cPH1_+cPHr+(cNES*L1292+(cNES+cOSEX)*G1292+(cNES+cEREX)*H1292+(cNES+cHOEX)*I1292+(cNES+cNES)*S1292+(cNES+cOSEX)*N1292+(cNES+cEREX)*O1292+(cNES+cHOEX)*P1292)))/(1+cDR)^(A$6:A$65537 + 0.5),(cPHr+(cNES*L1292+(cNES+cOSEX)*G1292+(cNES+cEREX)*H1292+(cNES+cHOEX)*I1292+(cNES+cNES)*S1292+(cNES+cOSEX)*N1292+(cNES+cEREX)*O1292+(cNES+cHOEX)*P1292))/(1+cDR)^(((cycle + 0.5)/('Life tables'!$I$2/2))))</f>
        <v>2061.7606791419576</v>
      </c>
      <c r="X1292" s="107">
        <f>((L1292+G1292+H1292+I1292+N1292+O1292+P1292+S1292)/('Life tables'!$I$2/2))/(1+oDR)^(((cycle + 0.5)/('Life tables'!$I$2/2)))</f>
        <v>2.7888723554667769</v>
      </c>
      <c r="Y1292" s="31">
        <f>((uNES*L1292+ uOCEX*G1292+uEREX*H1292+uHOEX*I1292+uNES*S1292+ uOCEX*N1292+uEREX*O1292+uHOEX*P1292)/('Life tables'!$I$2/2))/(1+oDR)^(((cycle + 0.5)/('Life tables'!$I$2/2)))</f>
        <v>1.8379506746148233</v>
      </c>
      <c r="Z1292" s="100">
        <f t="shared" si="365"/>
        <v>36556.141331144012</v>
      </c>
      <c r="AA1292" s="107">
        <f>((L1292+G1292+H1292+I1292+N1292+O1292+P1292+S1292)/('Life tables'!$I$2/2))</f>
        <v>5.8142882495046972</v>
      </c>
      <c r="AB1292" s="31">
        <f>((uNES*L1292+ uOCEX*G1292+uEREX*H1292+uHOEX*I1292+uNES*S1292+ uOCEX*N1292+uEREX*O1292+uHOEX*P1292)/('Life tables'!$I$2/2))</f>
        <v>3.8317906481573649</v>
      </c>
    </row>
    <row r="1293" spans="1:28" x14ac:dyDescent="0.25">
      <c r="A1293" s="4">
        <v>1287</v>
      </c>
      <c r="C1293" s="105">
        <f>IF(male=0,VLOOKUP((($A$5:$A$1570/'Life tables'!$I$2)*2)+age,lifetable,13,1),IF(male=1,VLOOKUP((($A$5:$A$1570/'Life tables'!$I$2)*2)+age,lifetable,10,1),"error"))</f>
        <v>4.026361278947288E-3</v>
      </c>
      <c r="F1293" s="96">
        <f t="shared" si="366"/>
        <v>23.282069572195649</v>
      </c>
      <c r="G1293" s="96">
        <f t="shared" ref="G1293:G1356" si="378">F1293*(rrOSEX)</f>
        <v>2.3387326152140542</v>
      </c>
      <c r="H1293" s="96">
        <f t="shared" si="367"/>
        <v>0.13356697240599294</v>
      </c>
      <c r="I1293" s="96">
        <f t="shared" si="368"/>
        <v>5.3519022647668099E-2</v>
      </c>
      <c r="J1293" s="96">
        <f t="shared" ref="J1293:J1356" si="379">F1293*mr + G1293*mr + H1293*mr+I1293*mr</f>
        <v>0.10391188166927179</v>
      </c>
      <c r="K1293" s="96">
        <f t="shared" si="369"/>
        <v>5.5924391038155156E-2</v>
      </c>
      <c r="L1293" s="96">
        <f t="shared" si="370"/>
        <v>20.596414689220506</v>
      </c>
      <c r="M1293" s="96">
        <f t="shared" si="371"/>
        <v>128.30485581035359</v>
      </c>
      <c r="N1293" s="96">
        <f t="shared" ref="N1293:N1356" si="380">M1293*rrOSEXc</f>
        <v>12.356035603364482</v>
      </c>
      <c r="O1293" s="96">
        <f t="shared" si="372"/>
        <v>0.29493728908535877</v>
      </c>
      <c r="P1293" s="96">
        <f t="shared" si="373"/>
        <v>0.29493728908535877</v>
      </c>
      <c r="Q1293" s="96">
        <f t="shared" ref="Q1293:Q1356" si="381">M1293*mr + N1293*mr + O1293*mr+P1293*mr</f>
        <v>0.56872661481138542</v>
      </c>
      <c r="R1293" s="96">
        <f t="shared" si="364"/>
        <v>2.3119874644359346E-2</v>
      </c>
      <c r="S1293" s="96">
        <f t="shared" si="374"/>
        <v>114.76709913936264</v>
      </c>
      <c r="T1293" s="96">
        <f t="shared" si="375"/>
        <v>417.3802597973667</v>
      </c>
      <c r="U1293" s="96">
        <f t="shared" si="376"/>
        <v>431.78449758224889</v>
      </c>
      <c r="V1293" s="32">
        <f t="shared" si="377"/>
        <v>1000.0000000000016</v>
      </c>
      <c r="W1293" s="100">
        <f>IF(A1293=1,((cPH1_+cPHr+(cNES*L1293+(cNES+cOSEX)*G1293+(cNES+cEREX)*H1293+(cNES+cHOEX)*I1293+(cNES+cNES)*S1293+(cNES+cOSEX)*N1293+(cNES+cEREX)*O1293+(cNES+cHOEX)*P1293)))/(1+cDR)^(A$6:A$65537 + 0.5),(cPHr+(cNES*L1293+(cNES+cOSEX)*G1293+(cNES+cEREX)*H1293+(cNES+cHOEX)*I1293+(cNES+cNES)*S1293+(cNES+cOSEX)*N1293+(cNES+cEREX)*O1293+(cNES+cHOEX)*P1293))/(1+cDR)^(((cycle + 0.5)/('Life tables'!$I$2/2))))</f>
        <v>2046.9642881361444</v>
      </c>
      <c r="X1293" s="107">
        <f>((L1293+G1293+H1293+I1293+N1293+O1293+P1293+S1293)/('Life tables'!$I$2/2))/(1+oDR)^(((cycle + 0.5)/('Life tables'!$I$2/2)))</f>
        <v>2.7734587242233877</v>
      </c>
      <c r="Y1293" s="31">
        <f>((uNES*L1293+ uOCEX*G1293+uEREX*H1293+uHOEX*I1293+uNES*S1293+ uOCEX*N1293+uEREX*O1293+uHOEX*P1293)/('Life tables'!$I$2/2))/(1+oDR)^(((cycle + 0.5)/('Life tables'!$I$2/2)))</f>
        <v>1.8277926301384371</v>
      </c>
      <c r="Z1293" s="100">
        <f t="shared" si="365"/>
        <v>36374.999500008038</v>
      </c>
      <c r="AA1293" s="107">
        <f>((L1293+G1293+H1293+I1293+N1293+O1293+P1293+S1293)/('Life tables'!$I$2/2))</f>
        <v>5.7854566056121186</v>
      </c>
      <c r="AB1293" s="31">
        <f>((uNES*L1293+ uOCEX*G1293+uEREX*H1293+uHOEX*I1293+uNES*S1293+ uOCEX*N1293+uEREX*O1293+uHOEX*P1293)/('Life tables'!$I$2/2))</f>
        <v>3.8127897319563058</v>
      </c>
    </row>
    <row r="1294" spans="1:28" x14ac:dyDescent="0.25">
      <c r="A1294" s="4">
        <v>1288</v>
      </c>
      <c r="C1294" s="105">
        <f>IF(male=0,VLOOKUP((($A$5:$A$1570/'Life tables'!$I$2)*2)+age,lifetable,13,1),IF(male=1,VLOOKUP((($A$5:$A$1570/'Life tables'!$I$2)*2)+age,lifetable,10,1),"error"))</f>
        <v>4.026361278947288E-3</v>
      </c>
      <c r="F1294" s="96">
        <f t="shared" si="366"/>
        <v>23.166549262881123</v>
      </c>
      <c r="G1294" s="96">
        <f t="shared" si="378"/>
        <v>2.3271283583727231</v>
      </c>
      <c r="H1294" s="96">
        <f t="shared" si="367"/>
        <v>0.13290424360867967</v>
      </c>
      <c r="I1294" s="96">
        <f t="shared" si="368"/>
        <v>5.3253473486271671E-2</v>
      </c>
      <c r="J1294" s="96">
        <f t="shared" si="379"/>
        <v>0.10339629465606982</v>
      </c>
      <c r="K1294" s="96">
        <f t="shared" si="369"/>
        <v>5.5646906988426628E-2</v>
      </c>
      <c r="L1294" s="96">
        <f t="shared" si="370"/>
        <v>20.49421998576895</v>
      </c>
      <c r="M1294" s="96">
        <f t="shared" si="371"/>
        <v>127.66869335750494</v>
      </c>
      <c r="N1294" s="96">
        <f t="shared" si="380"/>
        <v>12.2947717808281</v>
      </c>
      <c r="O1294" s="96">
        <f t="shared" si="372"/>
        <v>0.29347492799172714</v>
      </c>
      <c r="P1294" s="96">
        <f t="shared" si="373"/>
        <v>0.29347492799172714</v>
      </c>
      <c r="Q1294" s="96">
        <f t="shared" si="381"/>
        <v>0.56590674867308821</v>
      </c>
      <c r="R1294" s="96">
        <f t="shared" si="364"/>
        <v>2.300524144462255E-2</v>
      </c>
      <c r="S1294" s="96">
        <f t="shared" si="374"/>
        <v>114.19805973057566</v>
      </c>
      <c r="T1294" s="96">
        <f t="shared" si="375"/>
        <v>418.04956284069584</v>
      </c>
      <c r="U1294" s="96">
        <f t="shared" si="376"/>
        <v>431.86314973068193</v>
      </c>
      <c r="V1294" s="32">
        <f t="shared" si="377"/>
        <v>1000.0000000000016</v>
      </c>
      <c r="W1294" s="100">
        <f>IF(A1294=1,((cPH1_+cPHr+(cNES*L1294+(cNES+cOSEX)*G1294+(cNES+cEREX)*H1294+(cNES+cHOEX)*I1294+(cNES+cNES)*S1294+(cNES+cOSEX)*N1294+(cNES+cEREX)*O1294+(cNES+cHOEX)*P1294)))/(1+cDR)^(A$6:A$65537 + 0.5),(cPHr+(cNES*L1294+(cNES+cOSEX)*G1294+(cNES+cEREX)*H1294+(cNES+cHOEX)*I1294+(cNES+cNES)*S1294+(cNES+cOSEX)*N1294+(cNES+cEREX)*O1294+(cNES+cHOEX)*P1294))/(1+cDR)^(((cycle + 0.5)/('Life tables'!$I$2/2))))</f>
        <v>2032.2741026499118</v>
      </c>
      <c r="X1294" s="107">
        <f>((L1294+G1294+H1294+I1294+N1294+O1294+P1294+S1294)/('Life tables'!$I$2/2))/(1+oDR)^(((cycle + 0.5)/('Life tables'!$I$2/2)))</f>
        <v>2.7581302844477316</v>
      </c>
      <c r="Y1294" s="31">
        <f>((uNES*L1294+ uOCEX*G1294+uEREX*H1294+uHOEX*I1294+uNES*S1294+ uOCEX*N1294+uEREX*O1294+uHOEX*P1294)/('Life tables'!$I$2/2))/(1+oDR)^(((cycle + 0.5)/('Life tables'!$I$2/2)))</f>
        <v>1.8176907293068443</v>
      </c>
      <c r="Z1294" s="100">
        <f t="shared" si="365"/>
        <v>36194.755578270808</v>
      </c>
      <c r="AA1294" s="107">
        <f>((L1294+G1294+H1294+I1294+N1294+O1294+P1294+S1294)/('Life tables'!$I$2/2))</f>
        <v>5.7567679369050753</v>
      </c>
      <c r="AB1294" s="31">
        <f>((uNES*L1294+ uOCEX*G1294+uEREX*H1294+uHOEX*I1294+uNES*S1294+ uOCEX*N1294+uEREX*O1294+uHOEX*P1294)/('Life tables'!$I$2/2))</f>
        <v>3.7938830405099901</v>
      </c>
    </row>
    <row r="1295" spans="1:28" x14ac:dyDescent="0.25">
      <c r="A1295" s="4">
        <v>1289</v>
      </c>
      <c r="C1295" s="105">
        <f>IF(male=0,VLOOKUP((($A$5:$A$1570/'Life tables'!$I$2)*2)+age,lifetable,13,1),IF(male=1,VLOOKUP((($A$5:$A$1570/'Life tables'!$I$2)*2)+age,lifetable,10,1),"error"))</f>
        <v>4.026361278947288E-3</v>
      </c>
      <c r="F1295" s="96">
        <f t="shared" si="366"/>
        <v>23.051605377877895</v>
      </c>
      <c r="G1295" s="96">
        <f t="shared" si="378"/>
        <v>2.3155820045598516</v>
      </c>
      <c r="H1295" s="96">
        <f t="shared" si="367"/>
        <v>0.13224482170166851</v>
      </c>
      <c r="I1295" s="96">
        <f t="shared" si="368"/>
        <v>5.2989249364544744E-2</v>
      </c>
      <c r="J1295" s="96">
        <f t="shared" si="379"/>
        <v>0.10288328032373033</v>
      </c>
      <c r="K1295" s="96">
        <f t="shared" si="369"/>
        <v>5.5370807531184132E-2</v>
      </c>
      <c r="L1295" s="96">
        <f t="shared" si="370"/>
        <v>20.392535214396915</v>
      </c>
      <c r="M1295" s="96">
        <f t="shared" si="371"/>
        <v>127.03568205074595</v>
      </c>
      <c r="N1295" s="96">
        <f t="shared" si="380"/>
        <v>12.233811420487513</v>
      </c>
      <c r="O1295" s="96">
        <f t="shared" si="372"/>
        <v>0.29201981050925374</v>
      </c>
      <c r="P1295" s="96">
        <f t="shared" si="373"/>
        <v>0.29201981050925374</v>
      </c>
      <c r="Q1295" s="96">
        <f t="shared" si="381"/>
        <v>0.56310085036661661</v>
      </c>
      <c r="R1295" s="96">
        <f t="shared" si="364"/>
        <v>2.2891176065192469E-2</v>
      </c>
      <c r="S1295" s="96">
        <f t="shared" si="374"/>
        <v>113.63183898280812</v>
      </c>
      <c r="T1295" s="96">
        <f t="shared" si="375"/>
        <v>418.71554697138617</v>
      </c>
      <c r="U1295" s="96">
        <f t="shared" si="376"/>
        <v>431.94141171427827</v>
      </c>
      <c r="V1295" s="32">
        <f t="shared" si="377"/>
        <v>1000.0000000000016</v>
      </c>
      <c r="W1295" s="100">
        <f>IF(A1295=1,((cPH1_+cPHr+(cNES*L1295+(cNES+cOSEX)*G1295+(cNES+cEREX)*H1295+(cNES+cHOEX)*I1295+(cNES+cNES)*S1295+(cNES+cOSEX)*N1295+(cNES+cEREX)*O1295+(cNES+cHOEX)*P1295)))/(1+cDR)^(A$6:A$65537 + 0.5),(cPHr+(cNES*L1295+(cNES+cOSEX)*G1295+(cNES+cEREX)*H1295+(cNES+cHOEX)*I1295+(cNES+cNES)*S1295+(cNES+cOSEX)*N1295+(cNES+cEREX)*O1295+(cNES+cHOEX)*P1295))/(1+cDR)^(((cycle + 0.5)/('Life tables'!$I$2/2))))</f>
        <v>2017.6893611548387</v>
      </c>
      <c r="X1295" s="107">
        <f>((L1295+G1295+H1295+I1295+N1295+O1295+P1295+S1295)/('Life tables'!$I$2/2))/(1+oDR)^(((cycle + 0.5)/('Life tables'!$I$2/2)))</f>
        <v>2.7428865651357079</v>
      </c>
      <c r="Y1295" s="31">
        <f>((uNES*L1295+ uOCEX*G1295+uEREX*H1295+uHOEX*I1295+uNES*S1295+ uOCEX*N1295+uEREX*O1295+uHOEX*P1295)/('Life tables'!$I$2/2))/(1+oDR)^(((cycle + 0.5)/('Life tables'!$I$2/2)))</f>
        <v>1.807644661718963</v>
      </c>
      <c r="Z1295" s="100">
        <f t="shared" si="365"/>
        <v>36015.405129929859</v>
      </c>
      <c r="AA1295" s="107">
        <f>((L1295+G1295+H1295+I1295+N1295+O1295+P1295+S1295)/('Life tables'!$I$2/2))</f>
        <v>5.7282215340664644</v>
      </c>
      <c r="AB1295" s="31">
        <f>((uNES*L1295+ uOCEX*G1295+uEREX*H1295+uHOEX*I1295+uNES*S1295+ uOCEX*N1295+uEREX*O1295+uHOEX*P1295)/('Life tables'!$I$2/2))</f>
        <v>3.775070106366774</v>
      </c>
    </row>
    <row r="1296" spans="1:28" x14ac:dyDescent="0.25">
      <c r="A1296" s="4">
        <v>1290</v>
      </c>
      <c r="C1296" s="105">
        <f>IF(male=0,VLOOKUP((($A$5:$A$1570/'Life tables'!$I$2)*2)+age,lifetable,13,1),IF(male=1,VLOOKUP((($A$5:$A$1570/'Life tables'!$I$2)*2)+age,lifetable,10,1),"error"))</f>
        <v>4.026361278947288E-3</v>
      </c>
      <c r="F1296" s="96">
        <f t="shared" si="366"/>
        <v>22.937234876603078</v>
      </c>
      <c r="G1296" s="96">
        <f t="shared" si="378"/>
        <v>2.3040932483425252</v>
      </c>
      <c r="H1296" s="96">
        <f t="shared" si="367"/>
        <v>0.13158868924143069</v>
      </c>
      <c r="I1296" s="96">
        <f t="shared" si="368"/>
        <v>5.2726343293030289E-2</v>
      </c>
      <c r="J1296" s="96">
        <f t="shared" si="379"/>
        <v>0.10237282510160879</v>
      </c>
      <c r="K1296" s="96">
        <f t="shared" si="369"/>
        <v>5.5096085362835265E-2</v>
      </c>
      <c r="L1296" s="96">
        <f t="shared" si="370"/>
        <v>20.291357685261648</v>
      </c>
      <c r="M1296" s="96">
        <f t="shared" si="371"/>
        <v>126.40580643773404</v>
      </c>
      <c r="N1296" s="96">
        <f t="shared" si="380"/>
        <v>12.173153034248649</v>
      </c>
      <c r="O1296" s="96">
        <f t="shared" si="372"/>
        <v>0.29057190111728731</v>
      </c>
      <c r="P1296" s="96">
        <f t="shared" si="373"/>
        <v>0.29057190111728731</v>
      </c>
      <c r="Q1296" s="96">
        <f t="shared" si="381"/>
        <v>0.5603088513976141</v>
      </c>
      <c r="R1296" s="96">
        <f t="shared" si="364"/>
        <v>2.2777675721636498E-2</v>
      </c>
      <c r="S1296" s="96">
        <f t="shared" si="374"/>
        <v>113.06842307413157</v>
      </c>
      <c r="T1296" s="96">
        <f t="shared" si="375"/>
        <v>419.37822864788541</v>
      </c>
      <c r="U1296" s="96">
        <f t="shared" si="376"/>
        <v>432.01928547536272</v>
      </c>
      <c r="V1296" s="32">
        <f t="shared" si="377"/>
        <v>1000.0000000000016</v>
      </c>
      <c r="W1296" s="100">
        <f>IF(A1296=1,((cPH1_+cPHr+(cNES*L1296+(cNES+cOSEX)*G1296+(cNES+cEREX)*H1296+(cNES+cHOEX)*I1296+(cNES+cNES)*S1296+(cNES+cOSEX)*N1296+(cNES+cEREX)*O1296+(cNES+cHOEX)*P1296)))/(1+cDR)^(A$6:A$65537 + 0.5),(cPHr+(cNES*L1296+(cNES+cOSEX)*G1296+(cNES+cEREX)*H1296+(cNES+cHOEX)*I1296+(cNES+cNES)*S1296+(cNES+cOSEX)*N1296+(cNES+cEREX)*O1296+(cNES+cHOEX)*P1296))/(1+cDR)^(((cycle + 0.5)/('Life tables'!$I$2/2))))</f>
        <v>2003.2093075370392</v>
      </c>
      <c r="X1296" s="107">
        <f>((L1296+G1296+H1296+I1296+N1296+O1296+P1296+S1296)/('Life tables'!$I$2/2))/(1+oDR)^(((cycle + 0.5)/('Life tables'!$I$2/2)))</f>
        <v>2.7277270978949355</v>
      </c>
      <c r="Y1296" s="31">
        <f>((uNES*L1296+ uOCEX*G1296+uEREX*H1296+uHOEX*I1296+uNES*S1296+ uOCEX*N1296+uEREX*O1296+uHOEX*P1296)/('Life tables'!$I$2/2))/(1+oDR)^(((cycle + 0.5)/('Life tables'!$I$2/2)))</f>
        <v>1.7976541186946682</v>
      </c>
      <c r="Z1296" s="100">
        <f t="shared" si="365"/>
        <v>35836.9437401424</v>
      </c>
      <c r="AA1296" s="107">
        <f>((L1296+G1296+H1296+I1296+N1296+O1296+P1296+S1296)/('Life tables'!$I$2/2))</f>
        <v>5.69981669131381</v>
      </c>
      <c r="AB1296" s="31">
        <f>((uNES*L1296+ uOCEX*G1296+uEREX*H1296+uHOEX*I1296+uNES*S1296+ uOCEX*N1296+uEREX*O1296+uHOEX*P1296)/('Life tables'!$I$2/2))</f>
        <v>3.7563504644039529</v>
      </c>
    </row>
    <row r="1297" spans="1:28" x14ac:dyDescent="0.25">
      <c r="A1297" s="4">
        <v>1291</v>
      </c>
      <c r="C1297" s="105">
        <f>IF(male=0,VLOOKUP((($A$5:$A$1570/'Life tables'!$I$2)*2)+age,lifetable,13,1),IF(male=1,VLOOKUP((($A$5:$A$1570/'Life tables'!$I$2)*2)+age,lifetable,10,1),"error"))</f>
        <v>4.026361278947288E-3</v>
      </c>
      <c r="F1297" s="96">
        <f t="shared" si="366"/>
        <v>22.823434742803698</v>
      </c>
      <c r="G1297" s="96">
        <f t="shared" si="378"/>
        <v>2.2926617867318191</v>
      </c>
      <c r="H1297" s="96">
        <f t="shared" si="367"/>
        <v>0.13093582892401576</v>
      </c>
      <c r="I1297" s="96">
        <f t="shared" si="368"/>
        <v>5.2464748338199037E-2</v>
      </c>
      <c r="J1297" s="96">
        <f t="shared" si="379"/>
        <v>0.10186491552764933</v>
      </c>
      <c r="K1297" s="96">
        <f t="shared" si="369"/>
        <v>5.4822733238228991E-2</v>
      </c>
      <c r="L1297" s="96">
        <f t="shared" si="370"/>
        <v>20.190684730043785</v>
      </c>
      <c r="M1297" s="96">
        <f t="shared" si="371"/>
        <v>125.77905113394975</v>
      </c>
      <c r="N1297" s="96">
        <f t="shared" si="380"/>
        <v>12.112795140548952</v>
      </c>
      <c r="O1297" s="96">
        <f t="shared" si="372"/>
        <v>0.28913116445108317</v>
      </c>
      <c r="P1297" s="96">
        <f t="shared" si="373"/>
        <v>0.28913116445108317</v>
      </c>
      <c r="Q1297" s="96">
        <f t="shared" si="381"/>
        <v>0.55753068357235902</v>
      </c>
      <c r="R1297" s="96">
        <f t="shared" si="364"/>
        <v>2.266473764174342E-2</v>
      </c>
      <c r="S1297" s="96">
        <f t="shared" si="374"/>
        <v>112.50779824328453</v>
      </c>
      <c r="T1297" s="96">
        <f t="shared" si="375"/>
        <v>420.03762424698539</v>
      </c>
      <c r="U1297" s="96">
        <f t="shared" si="376"/>
        <v>432.09677294624271</v>
      </c>
      <c r="V1297" s="32">
        <f t="shared" si="377"/>
        <v>1000.0000000000016</v>
      </c>
      <c r="W1297" s="100">
        <f>IF(A1297=1,((cPH1_+cPHr+(cNES*L1297+(cNES+cOSEX)*G1297+(cNES+cEREX)*H1297+(cNES+cHOEX)*I1297+(cNES+cNES)*S1297+(cNES+cOSEX)*N1297+(cNES+cEREX)*O1297+(cNES+cHOEX)*P1297)))/(1+cDR)^(A$6:A$65537 + 0.5),(cPHr+(cNES*L1297+(cNES+cOSEX)*G1297+(cNES+cEREX)*H1297+(cNES+cHOEX)*I1297+(cNES+cNES)*S1297+(cNES+cOSEX)*N1297+(cNES+cEREX)*O1297+(cNES+cHOEX)*P1297))/(1+cDR)^(((cycle + 0.5)/('Life tables'!$I$2/2))))</f>
        <v>1988.8331910611084</v>
      </c>
      <c r="X1297" s="107">
        <f>((L1297+G1297+H1297+I1297+N1297+O1297+P1297+S1297)/('Life tables'!$I$2/2))/(1+oDR)^(((cycle + 0.5)/('Life tables'!$I$2/2)))</f>
        <v>2.712651416929881</v>
      </c>
      <c r="Y1297" s="31">
        <f>((uNES*L1297+ uOCEX*G1297+uEREX*H1297+uHOEX*I1297+uNES*S1297+ uOCEX*N1297+uEREX*O1297+uHOEX*P1297)/('Life tables'!$I$2/2))/(1+oDR)^(((cycle + 0.5)/('Life tables'!$I$2/2)))</f>
        <v>1.7877187932650036</v>
      </c>
      <c r="Z1297" s="100">
        <f t="shared" si="365"/>
        <v>35659.367015162949</v>
      </c>
      <c r="AA1297" s="107">
        <f>((L1297+G1297+H1297+I1297+N1297+O1297+P1297+S1297)/('Life tables'!$I$2/2))</f>
        <v>5.6715527063808677</v>
      </c>
      <c r="AB1297" s="31">
        <f>((uNES*L1297+ uOCEX*G1297+uEREX*H1297+uHOEX*I1297+uNES*S1297+ uOCEX*N1297+uEREX*O1297+uHOEX*P1297)/('Life tables'!$I$2/2))</f>
        <v>3.7377236518156569</v>
      </c>
    </row>
    <row r="1298" spans="1:28" x14ac:dyDescent="0.25">
      <c r="A1298" s="4">
        <v>1292</v>
      </c>
      <c r="C1298" s="105">
        <f>IF(male=0,VLOOKUP((($A$5:$A$1570/'Life tables'!$I$2)*2)+age,lifetable,13,1),IF(male=1,VLOOKUP((($A$5:$A$1570/'Life tables'!$I$2)*2)+age,lifetable,10,1),"error"))</f>
        <v>4.026361278947288E-3</v>
      </c>
      <c r="F1298" s="96">
        <f t="shared" si="366"/>
        <v>22.710201983966311</v>
      </c>
      <c r="G1298" s="96">
        <f t="shared" si="378"/>
        <v>2.2812873191234959</v>
      </c>
      <c r="H1298" s="96">
        <f t="shared" si="367"/>
        <v>0.1302862235816647</v>
      </c>
      <c r="I1298" s="96">
        <f t="shared" si="368"/>
        <v>5.2204457621092284E-2</v>
      </c>
      <c r="J1298" s="96">
        <f t="shared" si="379"/>
        <v>0.10135953824574963</v>
      </c>
      <c r="K1298" s="96">
        <f t="shared" si="369"/>
        <v>5.4550743969237467E-2</v>
      </c>
      <c r="L1298" s="96">
        <f t="shared" si="370"/>
        <v>20.090513701425071</v>
      </c>
      <c r="M1298" s="96">
        <f t="shared" si="371"/>
        <v>125.15540082280714</v>
      </c>
      <c r="N1298" s="96">
        <f t="shared" si="380"/>
        <v>12.052736264368011</v>
      </c>
      <c r="O1298" s="96">
        <f t="shared" si="372"/>
        <v>0.28769756530205709</v>
      </c>
      <c r="P1298" s="96">
        <f t="shared" si="373"/>
        <v>0.28769756530205709</v>
      </c>
      <c r="Q1298" s="96">
        <f t="shared" si="381"/>
        <v>0.55476627899825259</v>
      </c>
      <c r="R1298" s="96">
        <f t="shared" si="364"/>
        <v>2.2552359065543266E-2</v>
      </c>
      <c r="S1298" s="96">
        <f t="shared" si="374"/>
        <v>111.94995078977122</v>
      </c>
      <c r="T1298" s="96">
        <f t="shared" si="375"/>
        <v>420.69375006422939</v>
      </c>
      <c r="U1298" s="96">
        <f t="shared" si="376"/>
        <v>432.17387604927751</v>
      </c>
      <c r="V1298" s="32">
        <f t="shared" si="377"/>
        <v>1000.0000000000016</v>
      </c>
      <c r="W1298" s="100">
        <f>IF(A1298=1,((cPH1_+cPHr+(cNES*L1298+(cNES+cOSEX)*G1298+(cNES+cEREX)*H1298+(cNES+cHOEX)*I1298+(cNES+cNES)*S1298+(cNES+cOSEX)*N1298+(cNES+cEREX)*O1298+(cNES+cHOEX)*P1298)))/(1+cDR)^(A$6:A$65537 + 0.5),(cPHr+(cNES*L1298+(cNES+cOSEX)*G1298+(cNES+cEREX)*H1298+(cNES+cHOEX)*I1298+(cNES+cNES)*S1298+(cNES+cOSEX)*N1298+(cNES+cEREX)*O1298+(cNES+cHOEX)*P1298))/(1+cDR)^(((cycle + 0.5)/('Life tables'!$I$2/2))))</f>
        <v>1974.5602663341613</v>
      </c>
      <c r="X1298" s="107">
        <f>((L1298+G1298+H1298+I1298+N1298+O1298+P1298+S1298)/('Life tables'!$I$2/2))/(1+oDR)^(((cycle + 0.5)/('Life tables'!$I$2/2)))</f>
        <v>2.697659059027087</v>
      </c>
      <c r="Y1298" s="31">
        <f>((uNES*L1298+ uOCEX*G1298+uEREX*H1298+uHOEX*I1298+uNES*S1298+ uOCEX*N1298+uEREX*O1298+uHOEX*P1298)/('Life tables'!$I$2/2))/(1+oDR)^(((cycle + 0.5)/('Life tables'!$I$2/2)))</f>
        <v>1.7778383801624564</v>
      </c>
      <c r="Z1298" s="100">
        <f t="shared" si="365"/>
        <v>35482.670582278988</v>
      </c>
      <c r="AA1298" s="107">
        <f>((L1298+G1298+H1298+I1298+N1298+O1298+P1298+S1298)/('Life tables'!$I$2/2))</f>
        <v>5.6434288804993455</v>
      </c>
      <c r="AB1298" s="31">
        <f>((uNES*L1298+ uOCEX*G1298+uEREX*H1298+uHOEX*I1298+uNES*S1298+ uOCEX*N1298+uEREX*O1298+uHOEX*P1298)/('Life tables'!$I$2/2))</f>
        <v>3.71918920810083</v>
      </c>
    </row>
    <row r="1299" spans="1:28" x14ac:dyDescent="0.25">
      <c r="A1299" s="4">
        <v>1293</v>
      </c>
      <c r="C1299" s="105">
        <f>IF(male=0,VLOOKUP((($A$5:$A$1570/'Life tables'!$I$2)*2)+age,lifetable,13,1),IF(male=1,VLOOKUP((($A$5:$A$1570/'Life tables'!$I$2)*2)+age,lifetable,10,1),"error"))</f>
        <v>4.026361278947288E-3</v>
      </c>
      <c r="F1299" s="96">
        <f t="shared" si="366"/>
        <v>22.597533630753393</v>
      </c>
      <c r="G1299" s="96">
        <f t="shared" si="378"/>
        <v>2.269969547241387</v>
      </c>
      <c r="H1299" s="96">
        <f t="shared" si="367"/>
        <v>0.12963985617957641</v>
      </c>
      <c r="I1299" s="96">
        <f t="shared" si="368"/>
        <v>5.1945464316026368E-2</v>
      </c>
      <c r="J1299" s="96">
        <f t="shared" si="379"/>
        <v>0.10085668000324555</v>
      </c>
      <c r="K1299" s="96">
        <f t="shared" si="369"/>
        <v>5.4280110423402313E-2</v>
      </c>
      <c r="L1299" s="96">
        <f t="shared" si="370"/>
        <v>19.990841972589756</v>
      </c>
      <c r="M1299" s="96">
        <f t="shared" si="371"/>
        <v>124.53484025574126</v>
      </c>
      <c r="N1299" s="96">
        <f t="shared" si="380"/>
        <v>11.992974937235985</v>
      </c>
      <c r="O1299" s="96">
        <f t="shared" si="372"/>
        <v>0.28627106861798601</v>
      </c>
      <c r="P1299" s="96">
        <f t="shared" si="373"/>
        <v>0.28627106861798601</v>
      </c>
      <c r="Q1299" s="96">
        <f t="shared" si="381"/>
        <v>0.55201557008420732</v>
      </c>
      <c r="R1299" s="96">
        <f t="shared" si="364"/>
        <v>2.2440537245323133E-2</v>
      </c>
      <c r="S1299" s="96">
        <f t="shared" si="374"/>
        <v>111.39486707393976</v>
      </c>
      <c r="T1299" s="96">
        <f t="shared" si="375"/>
        <v>421.34662231431685</v>
      </c>
      <c r="U1299" s="96">
        <f t="shared" si="376"/>
        <v>432.25059669694622</v>
      </c>
      <c r="V1299" s="32">
        <f t="shared" si="377"/>
        <v>1000.0000000000015</v>
      </c>
      <c r="W1299" s="100">
        <f>IF(A1299=1,((cPH1_+cPHr+(cNES*L1299+(cNES+cOSEX)*G1299+(cNES+cEREX)*H1299+(cNES+cHOEX)*I1299+(cNES+cNES)*S1299+(cNES+cOSEX)*N1299+(cNES+cEREX)*O1299+(cNES+cHOEX)*P1299)))/(1+cDR)^(A$6:A$65537 + 0.5),(cPHr+(cNES*L1299+(cNES+cOSEX)*G1299+(cNES+cEREX)*H1299+(cNES+cHOEX)*I1299+(cNES+cNES)*S1299+(cNES+cOSEX)*N1299+(cNES+cEREX)*O1299+(cNES+cHOEX)*P1299))/(1+cDR)^(((cycle + 0.5)/('Life tables'!$I$2/2))))</f>
        <v>1960.3897932700099</v>
      </c>
      <c r="X1299" s="107">
        <f>((L1299+G1299+H1299+I1299+N1299+O1299+P1299+S1299)/('Life tables'!$I$2/2))/(1+oDR)^(((cycle + 0.5)/('Life tables'!$I$2/2)))</f>
        <v>2.6827495635405105</v>
      </c>
      <c r="Y1299" s="31">
        <f>((uNES*L1299+ uOCEX*G1299+uEREX*H1299+uHOEX*I1299+uNES*S1299+ uOCEX*N1299+uEREX*O1299+uHOEX*P1299)/('Life tables'!$I$2/2))/(1+oDR)^(((cycle + 0.5)/('Life tables'!$I$2/2)))</f>
        <v>1.7680125758113092</v>
      </c>
      <c r="Z1299" s="100">
        <f t="shared" si="365"/>
        <v>35306.850089745029</v>
      </c>
      <c r="AA1299" s="107">
        <f>((L1299+G1299+H1299+I1299+N1299+O1299+P1299+S1299)/('Life tables'!$I$2/2))</f>
        <v>5.6154445183807757</v>
      </c>
      <c r="AB1299" s="31">
        <f>((uNES*L1299+ uOCEX*G1299+uEREX*H1299+uHOEX*I1299+uNES*S1299+ uOCEX*N1299+uEREX*O1299+uHOEX*P1299)/('Life tables'!$I$2/2))</f>
        <v>3.7007466750513078</v>
      </c>
    </row>
    <row r="1300" spans="1:28" x14ac:dyDescent="0.25">
      <c r="A1300" s="4">
        <v>1294</v>
      </c>
      <c r="C1300" s="105">
        <f>IF(male=0,VLOOKUP((($A$5:$A$1570/'Life tables'!$I$2)*2)+age,lifetable,13,1),IF(male=1,VLOOKUP((($A$5:$A$1570/'Life tables'!$I$2)*2)+age,lifetable,10,1),"error"))</f>
        <v>4.026361278947288E-3</v>
      </c>
      <c r="F1300" s="96">
        <f t="shared" si="366"/>
        <v>22.485426736465193</v>
      </c>
      <c r="G1300" s="96">
        <f t="shared" si="378"/>
        <v>2.2587081750833344</v>
      </c>
      <c r="H1300" s="96">
        <f t="shared" si="367"/>
        <v>0.1289967098128206</v>
      </c>
      <c r="I1300" s="96">
        <f t="shared" si="368"/>
        <v>5.1687761649355568E-2</v>
      </c>
      <c r="J1300" s="96">
        <f t="shared" si="379"/>
        <v>0.10035632764850913</v>
      </c>
      <c r="K1300" s="96">
        <f t="shared" si="369"/>
        <v>5.4010825522641866E-2</v>
      </c>
      <c r="L1300" s="96">
        <f t="shared" si="370"/>
        <v>19.891666936748532</v>
      </c>
      <c r="M1300" s="96">
        <f t="shared" si="371"/>
        <v>123.91735425227328</v>
      </c>
      <c r="N1300" s="96">
        <f t="shared" si="380"/>
        <v>11.93350969723987</v>
      </c>
      <c r="O1300" s="96">
        <f t="shared" si="372"/>
        <v>0.28485163950315823</v>
      </c>
      <c r="P1300" s="96">
        <f t="shared" si="373"/>
        <v>0.28485163950315823</v>
      </c>
      <c r="Q1300" s="96">
        <f t="shared" si="381"/>
        <v>0.54927848954093605</v>
      </c>
      <c r="R1300" s="96">
        <f t="shared" si="364"/>
        <v>2.2329269445638861E-2</v>
      </c>
      <c r="S1300" s="96">
        <f t="shared" si="374"/>
        <v>110.84253351704052</v>
      </c>
      <c r="T1300" s="96">
        <f t="shared" si="375"/>
        <v>421.9962571315063</v>
      </c>
      <c r="U1300" s="96">
        <f t="shared" si="376"/>
        <v>432.32693679191448</v>
      </c>
      <c r="V1300" s="32">
        <f t="shared" si="377"/>
        <v>1000.0000000000016</v>
      </c>
      <c r="W1300" s="100">
        <f>IF(A1300=1,((cPH1_+cPHr+(cNES*L1300+(cNES+cOSEX)*G1300+(cNES+cEREX)*H1300+(cNES+cHOEX)*I1300+(cNES+cNES)*S1300+(cNES+cOSEX)*N1300+(cNES+cEREX)*O1300+(cNES+cHOEX)*P1300)))/(1+cDR)^(A$6:A$65537 + 0.5),(cPHr+(cNES*L1300+(cNES+cOSEX)*G1300+(cNES+cEREX)*H1300+(cNES+cHOEX)*I1300+(cNES+cNES)*S1300+(cNES+cOSEX)*N1300+(cNES+cEREX)*O1300+(cNES+cHOEX)*P1300))/(1+cDR)^(((cycle + 0.5)/('Life tables'!$I$2/2))))</f>
        <v>1946.3210370534514</v>
      </c>
      <c r="X1300" s="107">
        <f>((L1300+G1300+H1300+I1300+N1300+O1300+P1300+S1300)/('Life tables'!$I$2/2))/(1+oDR)^(((cycle + 0.5)/('Life tables'!$I$2/2)))</f>
        <v>2.6679224723769508</v>
      </c>
      <c r="Y1300" s="31">
        <f>((uNES*L1300+ uOCEX*G1300+uEREX*H1300+uHOEX*I1300+uNES*S1300+ uOCEX*N1300+uEREX*O1300+uHOEX*P1300)/('Life tables'!$I$2/2))/(1+oDR)^(((cycle + 0.5)/('Life tables'!$I$2/2)))</f>
        <v>1.7582410783180453</v>
      </c>
      <c r="Z1300" s="100">
        <f t="shared" si="365"/>
        <v>35131.901206715011</v>
      </c>
      <c r="AA1300" s="107">
        <f>((L1300+G1300+H1300+I1300+N1300+O1300+P1300+S1300)/('Life tables'!$I$2/2))</f>
        <v>5.5875989281984992</v>
      </c>
      <c r="AB1300" s="31">
        <f>((uNES*L1300+ uOCEX*G1300+uEREX*H1300+uHOEX*I1300+uNES*S1300+ uOCEX*N1300+uEREX*O1300+uHOEX*P1300)/('Life tables'!$I$2/2))</f>
        <v>3.6823955967399646</v>
      </c>
    </row>
    <row r="1301" spans="1:28" x14ac:dyDescent="0.25">
      <c r="A1301" s="4">
        <v>1295</v>
      </c>
      <c r="C1301" s="105">
        <f>IF(male=0,VLOOKUP((($A$5:$A$1570/'Life tables'!$I$2)*2)+age,lifetable,13,1),IF(male=1,VLOOKUP((($A$5:$A$1570/'Life tables'!$I$2)*2)+age,lifetable,10,1),"error"))</f>
        <v>4.026361278947288E-3</v>
      </c>
      <c r="F1301" s="96">
        <f t="shared" si="366"/>
        <v>22.373878376525671</v>
      </c>
      <c r="G1301" s="96">
        <f t="shared" si="378"/>
        <v>2.2475029088695542</v>
      </c>
      <c r="H1301" s="96">
        <f t="shared" si="367"/>
        <v>0.1283567677033885</v>
      </c>
      <c r="I1301" s="96">
        <f t="shared" si="368"/>
        <v>5.1431342898290447E-2</v>
      </c>
      <c r="J1301" s="96">
        <f t="shared" si="379"/>
        <v>9.985846812865444E-2</v>
      </c>
      <c r="K1301" s="96">
        <f t="shared" si="369"/>
        <v>5.3742882242016475E-2</v>
      </c>
      <c r="L1301" s="96">
        <f t="shared" si="370"/>
        <v>19.792986006683766</v>
      </c>
      <c r="M1301" s="96">
        <f t="shared" si="371"/>
        <v>123.30292770005508</v>
      </c>
      <c r="N1301" s="96">
        <f t="shared" si="380"/>
        <v>11.874339089027799</v>
      </c>
      <c r="O1301" s="96">
        <f t="shared" si="372"/>
        <v>0.28343924321847547</v>
      </c>
      <c r="P1301" s="96">
        <f t="shared" si="373"/>
        <v>0.28343924321847547</v>
      </c>
      <c r="Q1301" s="96">
        <f t="shared" si="381"/>
        <v>0.54655497038114842</v>
      </c>
      <c r="R1301" s="96">
        <f t="shared" si="364"/>
        <v>2.2218552943323099E-2</v>
      </c>
      <c r="S1301" s="96">
        <f t="shared" si="374"/>
        <v>110.29293660126585</v>
      </c>
      <c r="T1301" s="96">
        <f t="shared" si="375"/>
        <v>422.64267057001609</v>
      </c>
      <c r="U1301" s="96">
        <f t="shared" si="376"/>
        <v>432.4028982270998</v>
      </c>
      <c r="V1301" s="32">
        <f t="shared" si="377"/>
        <v>1000.0000000000014</v>
      </c>
      <c r="W1301" s="100">
        <f>IF(A1301=1,((cPH1_+cPHr+(cNES*L1301+(cNES+cOSEX)*G1301+(cNES+cEREX)*H1301+(cNES+cHOEX)*I1301+(cNES+cNES)*S1301+(cNES+cOSEX)*N1301+(cNES+cEREX)*O1301+(cNES+cHOEX)*P1301)))/(1+cDR)^(A$6:A$65537 + 0.5),(cPHr+(cNES*L1301+(cNES+cOSEX)*G1301+(cNES+cEREX)*H1301+(cNES+cHOEX)*I1301+(cNES+cNES)*S1301+(cNES+cOSEX)*N1301+(cNES+cEREX)*O1301+(cNES+cHOEX)*P1301))/(1+cDR)^(((cycle + 0.5)/('Life tables'!$I$2/2))))</f>
        <v>1932.3532681046822</v>
      </c>
      <c r="X1301" s="107">
        <f>((L1301+G1301+H1301+I1301+N1301+O1301+P1301+S1301)/('Life tables'!$I$2/2))/(1+oDR)^(((cycle + 0.5)/('Life tables'!$I$2/2)))</f>
        <v>2.6531773299815886</v>
      </c>
      <c r="Y1301" s="31">
        <f>((uNES*L1301+ uOCEX*G1301+uEREX*H1301+uHOEX*I1301+uNES*S1301+ uOCEX*N1301+uEREX*O1301+uHOEX*P1301)/('Life tables'!$I$2/2))/(1+oDR)^(((cycle + 0.5)/('Life tables'!$I$2/2)))</f>
        <v>1.7485235874618286</v>
      </c>
      <c r="Z1301" s="100">
        <f t="shared" si="365"/>
        <v>34957.819623173084</v>
      </c>
      <c r="AA1301" s="107">
        <f>((L1301+G1301+H1301+I1301+N1301+O1301+P1301+S1301)/('Life tables'!$I$2/2))</f>
        <v>5.5598914215697857</v>
      </c>
      <c r="AB1301" s="31">
        <f>((uNES*L1301+ uOCEX*G1301+uEREX*H1301+uHOEX*I1301+uNES*S1301+ uOCEX*N1301+uEREX*O1301+uHOEX*P1301)/('Life tables'!$I$2/2))</f>
        <v>3.6641355195089464</v>
      </c>
    </row>
    <row r="1302" spans="1:28" x14ac:dyDescent="0.25">
      <c r="A1302" s="4">
        <v>1296</v>
      </c>
      <c r="C1302" s="105">
        <f>IF(male=0,VLOOKUP((($A$5:$A$1570/'Life tables'!$I$2)*2)+age,lifetable,13,1),IF(male=1,VLOOKUP((($A$5:$A$1570/'Life tables'!$I$2)*2)+age,lifetable,10,1),"error"))</f>
        <v>4.026361278947288E-3</v>
      </c>
      <c r="F1302" s="96">
        <f t="shared" si="366"/>
        <v>22.262885647991471</v>
      </c>
      <c r="G1302" s="96">
        <f t="shared" si="378"/>
        <v>2.2363534569933115</v>
      </c>
      <c r="H1302" s="96">
        <f t="shared" si="367"/>
        <v>0.12772001319737594</v>
      </c>
      <c r="I1302" s="96">
        <f t="shared" si="368"/>
        <v>5.1176201389769131E-2</v>
      </c>
      <c r="J1302" s="96">
        <f t="shared" si="379"/>
        <v>9.936308848734586E-2</v>
      </c>
      <c r="K1302" s="96">
        <f t="shared" si="369"/>
        <v>5.3476273608548966E-2</v>
      </c>
      <c r="L1302" s="96">
        <f t="shared" si="370"/>
        <v>19.69479661431512</v>
      </c>
      <c r="M1302" s="96">
        <f t="shared" si="371"/>
        <v>122.69154555489415</v>
      </c>
      <c r="N1302" s="96">
        <f t="shared" si="380"/>
        <v>11.81546166381144</v>
      </c>
      <c r="O1302" s="96">
        <f t="shared" si="372"/>
        <v>0.28203384518151042</v>
      </c>
      <c r="P1302" s="96">
        <f t="shared" si="373"/>
        <v>0.28203384518151042</v>
      </c>
      <c r="Q1302" s="96">
        <f t="shared" si="381"/>
        <v>0.54384494591966248</v>
      </c>
      <c r="R1302" s="96">
        <f t="shared" si="364"/>
        <v>2.2108385027489786E-2</v>
      </c>
      <c r="S1302" s="96">
        <f t="shared" si="374"/>
        <v>109.74606286977253</v>
      </c>
      <c r="T1302" s="96">
        <f t="shared" si="375"/>
        <v>423.28587860442309</v>
      </c>
      <c r="U1302" s="96">
        <f t="shared" si="376"/>
        <v>432.47848288573584</v>
      </c>
      <c r="V1302" s="32">
        <f t="shared" si="377"/>
        <v>1000.0000000000015</v>
      </c>
      <c r="W1302" s="100">
        <f>IF(A1302=1,((cPH1_+cPHr+(cNES*L1302+(cNES+cOSEX)*G1302+(cNES+cEREX)*H1302+(cNES+cHOEX)*I1302+(cNES+cNES)*S1302+(cNES+cOSEX)*N1302+(cNES+cEREX)*O1302+(cNES+cHOEX)*P1302)))/(1+cDR)^(A$6:A$65537 + 0.5),(cPHr+(cNES*L1302+(cNES+cOSEX)*G1302+(cNES+cEREX)*H1302+(cNES+cHOEX)*I1302+(cNES+cNES)*S1302+(cNES+cOSEX)*N1302+(cNES+cEREX)*O1302+(cNES+cHOEX)*P1302))/(1+cDR)^(((cycle + 0.5)/('Life tables'!$I$2/2))))</f>
        <v>1918.4857620438679</v>
      </c>
      <c r="X1302" s="107">
        <f>((L1302+G1302+H1302+I1302+N1302+O1302+P1302+S1302)/('Life tables'!$I$2/2))/(1+oDR)^(((cycle + 0.5)/('Life tables'!$I$2/2)))</f>
        <v>2.63851368332362</v>
      </c>
      <c r="Y1302" s="31">
        <f>((uNES*L1302+ uOCEX*G1302+uEREX*H1302+uHOEX*I1302+uNES*S1302+ uOCEX*N1302+uEREX*O1302+uHOEX*P1302)/('Life tables'!$I$2/2))/(1+oDR)^(((cycle + 0.5)/('Life tables'!$I$2/2)))</f>
        <v>1.738859804685047</v>
      </c>
      <c r="Z1302" s="100">
        <f t="shared" si="365"/>
        <v>34784.601049863195</v>
      </c>
      <c r="AA1302" s="107">
        <f>((L1302+G1302+H1302+I1302+N1302+O1302+P1302+S1302)/('Life tables'!$I$2/2))</f>
        <v>5.5323213135380866</v>
      </c>
      <c r="AB1302" s="31">
        <f>((uNES*L1302+ uOCEX*G1302+uEREX*H1302+uHOEX*I1302+uNES*S1302+ uOCEX*N1302+uEREX*O1302+uHOEX*P1302)/('Life tables'!$I$2/2))</f>
        <v>3.6459659919580005</v>
      </c>
    </row>
    <row r="1303" spans="1:28" x14ac:dyDescent="0.25">
      <c r="A1303" s="4">
        <v>1297</v>
      </c>
      <c r="C1303" s="105">
        <f>IF(male=0,VLOOKUP((($A$5:$A$1570/'Life tables'!$I$2)*2)+age,lifetable,13,1),IF(male=1,VLOOKUP((($A$5:$A$1570/'Life tables'!$I$2)*2)+age,lifetable,10,1),"error"))</f>
        <v>4.026361278947288E-3</v>
      </c>
      <c r="F1303" s="96">
        <f t="shared" si="366"/>
        <v>22.152445669082621</v>
      </c>
      <c r="G1303" s="96">
        <f t="shared" si="378"/>
        <v>2.2252595299737763</v>
      </c>
      <c r="H1303" s="96">
        <f t="shared" si="367"/>
        <v>0.12708642976229106</v>
      </c>
      <c r="I1303" s="96">
        <f t="shared" si="368"/>
        <v>5.0922330499378464E-2</v>
      </c>
      <c r="J1303" s="96">
        <f t="shared" si="379"/>
        <v>9.8870175862703663E-2</v>
      </c>
      <c r="K1303" s="96">
        <f t="shared" si="369"/>
        <v>5.3210992700097423E-2</v>
      </c>
      <c r="L1303" s="96">
        <f t="shared" si="370"/>
        <v>19.597096210284374</v>
      </c>
      <c r="M1303" s="96">
        <f t="shared" si="371"/>
        <v>122.08319284075993</v>
      </c>
      <c r="N1303" s="96">
        <f t="shared" si="380"/>
        <v>11.756875979366603</v>
      </c>
      <c r="O1303" s="96">
        <f t="shared" si="372"/>
        <v>0.28063541096652111</v>
      </c>
      <c r="P1303" s="96">
        <f t="shared" si="373"/>
        <v>0.28063541096652111</v>
      </c>
      <c r="Q1303" s="96">
        <f t="shared" si="381"/>
        <v>0.54114834977343185</v>
      </c>
      <c r="R1303" s="96">
        <f t="shared" si="364"/>
        <v>2.19987629995353E-2</v>
      </c>
      <c r="S1303" s="96">
        <f t="shared" si="374"/>
        <v>109.20189892668732</v>
      </c>
      <c r="T1303" s="96">
        <f t="shared" si="375"/>
        <v>423.92589713005924</v>
      </c>
      <c r="U1303" s="96">
        <f t="shared" si="376"/>
        <v>432.55369264143548</v>
      </c>
      <c r="V1303" s="32">
        <f t="shared" si="377"/>
        <v>1000.0000000000014</v>
      </c>
      <c r="W1303" s="100">
        <f>IF(A1303=1,((cPH1_+cPHr+(cNES*L1303+(cNES+cOSEX)*G1303+(cNES+cEREX)*H1303+(cNES+cHOEX)*I1303+(cNES+cNES)*S1303+(cNES+cOSEX)*N1303+(cNES+cEREX)*O1303+(cNES+cHOEX)*P1303)))/(1+cDR)^(A$6:A$65537 + 0.5),(cPHr+(cNES*L1303+(cNES+cOSEX)*G1303+(cNES+cEREX)*H1303+(cNES+cHOEX)*I1303+(cNES+cNES)*S1303+(cNES+cOSEX)*N1303+(cNES+cEREX)*O1303+(cNES+cHOEX)*P1303))/(1+cDR)^(((cycle + 0.5)/('Life tables'!$I$2/2))))</f>
        <v>1904.7177996558205</v>
      </c>
      <c r="X1303" s="107">
        <f>((L1303+G1303+H1303+I1303+N1303+O1303+P1303+S1303)/('Life tables'!$I$2/2))/(1+oDR)^(((cycle + 0.5)/('Life tables'!$I$2/2)))</f>
        <v>2.6239310818819814</v>
      </c>
      <c r="Y1303" s="31">
        <f>((uNES*L1303+ uOCEX*G1303+uEREX*H1303+uHOEX*I1303+uNES*S1303+ uOCEX*N1303+uEREX*O1303+uHOEX*P1303)/('Life tables'!$I$2/2))/(1+oDR)^(((cycle + 0.5)/('Life tables'!$I$2/2)))</f>
        <v>1.7292494330839128</v>
      </c>
      <c r="Z1303" s="100">
        <f t="shared" si="365"/>
        <v>34612.241218217117</v>
      </c>
      <c r="AA1303" s="107">
        <f>((L1303+G1303+H1303+I1303+N1303+O1303+P1303+S1303)/('Life tables'!$I$2/2))</f>
        <v>5.5048879225553922</v>
      </c>
      <c r="AB1303" s="31">
        <f>((uNES*L1303+ uOCEX*G1303+uEREX*H1303+uHOEX*I1303+uNES*S1303+ uOCEX*N1303+uEREX*O1303+uHOEX*P1303)/('Life tables'!$I$2/2))</f>
        <v>3.6278865649328624</v>
      </c>
    </row>
    <row r="1304" spans="1:28" x14ac:dyDescent="0.25">
      <c r="A1304" s="4">
        <v>1298</v>
      </c>
      <c r="C1304" s="105">
        <f>IF(male=0,VLOOKUP((($A$5:$A$1570/'Life tables'!$I$2)*2)+age,lifetable,13,1),IF(male=1,VLOOKUP((($A$5:$A$1570/'Life tables'!$I$2)*2)+age,lifetable,10,1),"error"))</f>
        <v>4.026361278947288E-3</v>
      </c>
      <c r="F1304" s="96">
        <f t="shared" si="366"/>
        <v>22.042555578733975</v>
      </c>
      <c r="G1304" s="96">
        <f t="shared" si="378"/>
        <v>2.2142208404109671</v>
      </c>
      <c r="H1304" s="96">
        <f t="shared" si="367"/>
        <v>0.12645600098448093</v>
      </c>
      <c r="I1304" s="96">
        <f t="shared" si="368"/>
        <v>5.0669723650322955E-2</v>
      </c>
      <c r="J1304" s="96">
        <f t="shared" si="379"/>
        <v>9.8379717485301887E-2</v>
      </c>
      <c r="K1304" s="96">
        <f t="shared" si="369"/>
        <v>5.2947032644277685E-2</v>
      </c>
      <c r="L1304" s="96">
        <f t="shared" si="370"/>
        <v>19.499882263558625</v>
      </c>
      <c r="M1304" s="96">
        <f t="shared" si="371"/>
        <v>121.47785464977282</v>
      </c>
      <c r="N1304" s="96">
        <f t="shared" si="380"/>
        <v>11.69858060003218</v>
      </c>
      <c r="O1304" s="96">
        <f t="shared" si="372"/>
        <v>0.2792439063044258</v>
      </c>
      <c r="P1304" s="96">
        <f t="shared" si="373"/>
        <v>0.2792439063044258</v>
      </c>
      <c r="Q1304" s="96">
        <f t="shared" si="381"/>
        <v>0.5384651158614977</v>
      </c>
      <c r="R1304" s="96">
        <f t="shared" si="364"/>
        <v>2.1889684173136463E-2</v>
      </c>
      <c r="S1304" s="96">
        <f t="shared" si="374"/>
        <v>108.66043143709716</v>
      </c>
      <c r="T1304" s="96">
        <f t="shared" si="375"/>
        <v>424.56274196340604</v>
      </c>
      <c r="U1304" s="96">
        <f t="shared" si="376"/>
        <v>432.62852935825288</v>
      </c>
      <c r="V1304" s="32">
        <f t="shared" si="377"/>
        <v>1000.0000000000015</v>
      </c>
      <c r="W1304" s="100">
        <f>IF(A1304=1,((cPH1_+cPHr+(cNES*L1304+(cNES+cOSEX)*G1304+(cNES+cEREX)*H1304+(cNES+cHOEX)*I1304+(cNES+cNES)*S1304+(cNES+cOSEX)*N1304+(cNES+cEREX)*O1304+(cNES+cHOEX)*P1304)))/(1+cDR)^(A$6:A$65537 + 0.5),(cPHr+(cNES*L1304+(cNES+cOSEX)*G1304+(cNES+cEREX)*H1304+(cNES+cHOEX)*I1304+(cNES+cNES)*S1304+(cNES+cOSEX)*N1304+(cNES+cEREX)*O1304+(cNES+cHOEX)*P1304))/(1+cDR)^(((cycle + 0.5)/('Life tables'!$I$2/2))))</f>
        <v>1891.0486668548645</v>
      </c>
      <c r="X1304" s="107">
        <f>((L1304+G1304+H1304+I1304+N1304+O1304+P1304+S1304)/('Life tables'!$I$2/2))/(1+oDR)^(((cycle + 0.5)/('Life tables'!$I$2/2)))</f>
        <v>2.6094290776311788</v>
      </c>
      <c r="Y1304" s="31">
        <f>((uNES*L1304+ uOCEX*G1304+uEREX*H1304+uHOEX*I1304+uNES*S1304+ uOCEX*N1304+uEREX*O1304+uHOEX*P1304)/('Life tables'!$I$2/2))/(1+oDR)^(((cycle + 0.5)/('Life tables'!$I$2/2)))</f>
        <v>1.7196921773991336</v>
      </c>
      <c r="Z1304" s="100">
        <f t="shared" si="365"/>
        <v>34440.735880281514</v>
      </c>
      <c r="AA1304" s="107">
        <f>((L1304+G1304+H1304+I1304+N1304+O1304+P1304+S1304)/('Life tables'!$I$2/2))</f>
        <v>5.4775905704647254</v>
      </c>
      <c r="AB1304" s="31">
        <f>((uNES*L1304+ uOCEX*G1304+uEREX*H1304+uHOEX*I1304+uNES*S1304+ uOCEX*N1304+uEREX*O1304+uHOEX*P1304)/('Life tables'!$I$2/2))</f>
        <v>3.6098967915137381</v>
      </c>
    </row>
    <row r="1305" spans="1:28" x14ac:dyDescent="0.25">
      <c r="A1305" s="4">
        <v>1299</v>
      </c>
      <c r="C1305" s="105">
        <f>IF(male=0,VLOOKUP((($A$5:$A$1570/'Life tables'!$I$2)*2)+age,lifetable,13,1),IF(male=1,VLOOKUP((($A$5:$A$1570/'Life tables'!$I$2)*2)+age,lifetable,10,1),"error"))</f>
        <v>4.026361278947288E-3</v>
      </c>
      <c r="F1305" s="96">
        <f t="shared" si="366"/>
        <v>21.933212536166302</v>
      </c>
      <c r="G1305" s="96">
        <f t="shared" si="378"/>
        <v>2.2032371029426643</v>
      </c>
      <c r="H1305" s="96">
        <f t="shared" si="367"/>
        <v>0.12582871056667094</v>
      </c>
      <c r="I1305" s="96">
        <f t="shared" si="368"/>
        <v>5.0418374312438799E-2</v>
      </c>
      <c r="J1305" s="96">
        <f t="shared" si="379"/>
        <v>9.7891700676254176E-2</v>
      </c>
      <c r="K1305" s="96">
        <f t="shared" si="369"/>
        <v>5.2684386617433104E-2</v>
      </c>
      <c r="L1305" s="96">
        <f t="shared" si="370"/>
        <v>19.403152261050842</v>
      </c>
      <c r="M1305" s="96">
        <f t="shared" si="371"/>
        <v>120.87551614217628</v>
      </c>
      <c r="N1305" s="96">
        <f t="shared" si="380"/>
        <v>11.640574096707466</v>
      </c>
      <c r="O1305" s="96">
        <f t="shared" si="372"/>
        <v>0.27785929708273877</v>
      </c>
      <c r="P1305" s="96">
        <f t="shared" si="373"/>
        <v>0.27785929708273877</v>
      </c>
      <c r="Q1305" s="96">
        <f t="shared" si="381"/>
        <v>0.53579517840486512</v>
      </c>
      <c r="R1305" s="96">
        <f t="shared" si="364"/>
        <v>2.1781145874245528E-2</v>
      </c>
      <c r="S1305" s="96">
        <f t="shared" si="374"/>
        <v>108.12164712702423</v>
      </c>
      <c r="T1305" s="96">
        <f t="shared" si="375"/>
        <v>425.19642884248714</v>
      </c>
      <c r="U1305" s="96">
        <f t="shared" si="376"/>
        <v>432.70299489074455</v>
      </c>
      <c r="V1305" s="32">
        <f t="shared" si="377"/>
        <v>1000.0000000000015</v>
      </c>
      <c r="W1305" s="100">
        <f>IF(A1305=1,((cPH1_+cPHr+(cNES*L1305+(cNES+cOSEX)*G1305+(cNES+cEREX)*H1305+(cNES+cHOEX)*I1305+(cNES+cNES)*S1305+(cNES+cOSEX)*N1305+(cNES+cEREX)*O1305+(cNES+cHOEX)*P1305)))/(1+cDR)^(A$6:A$65537 + 0.5),(cPHr+(cNES*L1305+(cNES+cOSEX)*G1305+(cNES+cEREX)*H1305+(cNES+cHOEX)*I1305+(cNES+cNES)*S1305+(cNES+cOSEX)*N1305+(cNES+cEREX)*O1305+(cNES+cHOEX)*P1305))/(1+cDR)^(((cycle + 0.5)/('Life tables'!$I$2/2))))</f>
        <v>1877.477654649811</v>
      </c>
      <c r="X1305" s="107">
        <f>((L1305+G1305+H1305+I1305+N1305+O1305+P1305+S1305)/('Life tables'!$I$2/2))/(1+oDR)^(((cycle + 0.5)/('Life tables'!$I$2/2)))</f>
        <v>2.5950072250272052</v>
      </c>
      <c r="Y1305" s="31">
        <f>((uNES*L1305+ uOCEX*G1305+uEREX*H1305+uHOEX*I1305+uNES*S1305+ uOCEX*N1305+uEREX*O1305+uHOEX*P1305)/('Life tables'!$I$2/2))/(1+oDR)^(((cycle + 0.5)/('Life tables'!$I$2/2)))</f>
        <v>1.7101877440066369</v>
      </c>
      <c r="Z1305" s="100">
        <f t="shared" si="365"/>
        <v>34270.080808643608</v>
      </c>
      <c r="AA1305" s="107">
        <f>((L1305+G1305+H1305+I1305+N1305+O1305+P1305+S1305)/('Life tables'!$I$2/2))</f>
        <v>5.4504285824827461</v>
      </c>
      <c r="AB1305" s="31">
        <f>((uNES*L1305+ uOCEX*G1305+uEREX*H1305+uHOEX*I1305+uNES*S1305+ uOCEX*N1305+uEREX*O1305+uHOEX*P1305)/('Life tables'!$I$2/2))</f>
        <v>3.591996227003853</v>
      </c>
    </row>
    <row r="1306" spans="1:28" x14ac:dyDescent="0.25">
      <c r="A1306" s="4">
        <v>1300</v>
      </c>
      <c r="C1306" s="105">
        <f>IF(male=0,VLOOKUP((($A$5:$A$1570/'Life tables'!$I$2)*2)+age,lifetable,13,1),IF(male=1,VLOOKUP((($A$5:$A$1570/'Life tables'!$I$2)*2)+age,lifetable,10,1),"error"))</f>
        <v>4.026361278947288E-3</v>
      </c>
      <c r="F1306" s="96">
        <f t="shared" si="366"/>
        <v>21.824413720476084</v>
      </c>
      <c r="G1306" s="96">
        <f t="shared" si="378"/>
        <v>2.1923080342032062</v>
      </c>
      <c r="H1306" s="96">
        <f t="shared" si="367"/>
        <v>0.12520454232561154</v>
      </c>
      <c r="I1306" s="96">
        <f t="shared" si="368"/>
        <v>5.0168276001250948E-2</v>
      </c>
      <c r="J1306" s="96">
        <f t="shared" si="379"/>
        <v>9.7406112845382795E-2</v>
      </c>
      <c r="K1306" s="96">
        <f t="shared" si="369"/>
        <v>5.2423047843649262E-2</v>
      </c>
      <c r="L1306" s="96">
        <f t="shared" si="370"/>
        <v>19.306903707256982</v>
      </c>
      <c r="M1306" s="96">
        <f t="shared" si="371"/>
        <v>120.27616254629372</v>
      </c>
      <c r="N1306" s="96">
        <f t="shared" si="380"/>
        <v>11.582855046848</v>
      </c>
      <c r="O1306" s="96">
        <f t="shared" si="372"/>
        <v>0.27648154934547109</v>
      </c>
      <c r="P1306" s="96">
        <f t="shared" si="373"/>
        <v>0.27648154934547109</v>
      </c>
      <c r="Q1306" s="96">
        <f t="shared" si="381"/>
        <v>0.53313847192631103</v>
      </c>
      <c r="R1306" s="96">
        <f t="shared" si="364"/>
        <v>2.1673145441082398E-2</v>
      </c>
      <c r="S1306" s="96">
        <f t="shared" si="374"/>
        <v>107.58553278338738</v>
      </c>
      <c r="T1306" s="96">
        <f t="shared" si="375"/>
        <v>425.82697342725885</v>
      </c>
      <c r="U1306" s="96">
        <f t="shared" si="376"/>
        <v>432.77709108402928</v>
      </c>
      <c r="V1306" s="32">
        <f t="shared" si="377"/>
        <v>1000.0000000000015</v>
      </c>
      <c r="W1306" s="100">
        <f>IF(A1306=1,((cPH1_+cPHr+(cNES*L1306+(cNES+cOSEX)*G1306+(cNES+cEREX)*H1306+(cNES+cHOEX)*I1306+(cNES+cNES)*S1306+(cNES+cOSEX)*N1306+(cNES+cEREX)*O1306+(cNES+cHOEX)*P1306)))/(1+cDR)^(A$6:A$65537 + 0.5),(cPHr+(cNES*L1306+(cNES+cOSEX)*G1306+(cNES+cEREX)*H1306+(cNES+cHOEX)*I1306+(cNES+cNES)*S1306+(cNES+cOSEX)*N1306+(cNES+cEREX)*O1306+(cNES+cHOEX)*P1306))/(1+cDR)^(((cycle + 0.5)/('Life tables'!$I$2/2))))</f>
        <v>1864.0040591091167</v>
      </c>
      <c r="X1306" s="107">
        <f>((L1306+G1306+H1306+I1306+N1306+O1306+P1306+S1306)/('Life tables'!$I$2/2))/(1+oDR)^(((cycle + 0.5)/('Life tables'!$I$2/2)))</f>
        <v>2.5806650809935503</v>
      </c>
      <c r="Y1306" s="31">
        <f>((uNES*L1306+ uOCEX*G1306+uEREX*H1306+uHOEX*I1306+uNES*S1306+ uOCEX*N1306+uEREX*O1306+uHOEX*P1306)/('Life tables'!$I$2/2))/(1+oDR)^(((cycle + 0.5)/('Life tables'!$I$2/2)))</f>
        <v>1.7007358409083628</v>
      </c>
      <c r="Z1306" s="100">
        <f t="shared" si="365"/>
        <v>34100.271796356006</v>
      </c>
      <c r="AA1306" s="107">
        <f>((L1306+G1306+H1306+I1306+N1306+O1306+P1306+S1306)/('Life tables'!$I$2/2))</f>
        <v>5.4234012871824682</v>
      </c>
      <c r="AB1306" s="31">
        <f>((uNES*L1306+ uOCEX*G1306+uEREX*H1306+uHOEX*I1306+uNES*S1306+ uOCEX*N1306+uEREX*O1306+uHOEX*P1306)/('Life tables'!$I$2/2))</f>
        <v>3.5741844289180835</v>
      </c>
    </row>
    <row r="1307" spans="1:28" x14ac:dyDescent="0.25">
      <c r="A1307" s="4">
        <v>1301</v>
      </c>
      <c r="C1307" s="105">
        <f>IF(male=0,VLOOKUP((($A$5:$A$1570/'Life tables'!$I$2)*2)+age,lifetable,13,1),IF(male=1,VLOOKUP((($A$5:$A$1570/'Life tables'!$I$2)*2)+age,lifetable,10,1),"error"))</f>
        <v>4.026361278947288E-3</v>
      </c>
      <c r="F1307" s="96">
        <f t="shared" si="366"/>
        <v>21.716156330243038</v>
      </c>
      <c r="G1307" s="96">
        <f t="shared" si="378"/>
        <v>2.1814333527840617</v>
      </c>
      <c r="H1307" s="96">
        <f t="shared" si="367"/>
        <v>0.12458348018982658</v>
      </c>
      <c r="I1307" s="96">
        <f t="shared" si="368"/>
        <v>4.9919422277070899E-2</v>
      </c>
      <c r="J1307" s="96">
        <f t="shared" si="379"/>
        <v>9.6922941489467146E-2</v>
      </c>
      <c r="K1307" s="96">
        <f t="shared" si="369"/>
        <v>5.2163009593811142E-2</v>
      </c>
      <c r="L1307" s="96">
        <f t="shared" si="370"/>
        <v>19.211134123908799</v>
      </c>
      <c r="M1307" s="96">
        <f t="shared" si="371"/>
        <v>119.67977915847034</v>
      </c>
      <c r="N1307" s="96">
        <f t="shared" si="380"/>
        <v>11.525422034459966</v>
      </c>
      <c r="O1307" s="96">
        <f t="shared" si="372"/>
        <v>0.27511062929299734</v>
      </c>
      <c r="P1307" s="96">
        <f t="shared" si="373"/>
        <v>0.27511062929299734</v>
      </c>
      <c r="Q1307" s="96">
        <f t="shared" si="381"/>
        <v>0.53049493125012726</v>
      </c>
      <c r="R1307" s="96">
        <f t="shared" si="364"/>
        <v>2.1565680224124164E-2</v>
      </c>
      <c r="S1307" s="96">
        <f t="shared" si="374"/>
        <v>107.05207525395012</v>
      </c>
      <c r="T1307" s="96">
        <f t="shared" si="375"/>
        <v>426.45439129999846</v>
      </c>
      <c r="U1307" s="96">
        <f t="shared" si="376"/>
        <v>432.85081977384721</v>
      </c>
      <c r="V1307" s="32">
        <f t="shared" si="377"/>
        <v>1000.0000000000015</v>
      </c>
      <c r="W1307" s="100">
        <f>IF(A1307=1,((cPH1_+cPHr+(cNES*L1307+(cNES+cOSEX)*G1307+(cNES+cEREX)*H1307+(cNES+cHOEX)*I1307+(cNES+cNES)*S1307+(cNES+cOSEX)*N1307+(cNES+cEREX)*O1307+(cNES+cHOEX)*P1307)))/(1+cDR)^(A$6:A$65537 + 0.5),(cPHr+(cNES*L1307+(cNES+cOSEX)*G1307+(cNES+cEREX)*H1307+(cNES+cHOEX)*I1307+(cNES+cNES)*S1307+(cNES+cOSEX)*N1307+(cNES+cEREX)*O1307+(cNES+cHOEX)*P1307))/(1+cDR)^(((cycle + 0.5)/('Life tables'!$I$2/2))))</f>
        <v>1850.6271813261901</v>
      </c>
      <c r="X1307" s="107">
        <f>((L1307+G1307+H1307+I1307+N1307+O1307+P1307+S1307)/('Life tables'!$I$2/2))/(1+oDR)^(((cycle + 0.5)/('Life tables'!$I$2/2)))</f>
        <v>2.5664022049073081</v>
      </c>
      <c r="Y1307" s="31">
        <f>((uNES*L1307+ uOCEX*G1307+uEREX*H1307+uHOEX*I1307+uNES*S1307+ uOCEX*N1307+uEREX*O1307+uHOEX*P1307)/('Life tables'!$I$2/2))/(1+oDR)^(((cycle + 0.5)/('Life tables'!$I$2/2)))</f>
        <v>1.6913361777231106</v>
      </c>
      <c r="Z1307" s="100">
        <f t="shared" si="365"/>
        <v>33931.30465686044</v>
      </c>
      <c r="AA1307" s="107">
        <f>((L1307+G1307+H1307+I1307+N1307+O1307+P1307+S1307)/('Life tables'!$I$2/2))</f>
        <v>5.3965080164761012</v>
      </c>
      <c r="AB1307" s="31">
        <f>((uNES*L1307+ uOCEX*G1307+uEREX*H1307+uHOEX*I1307+uNES*S1307+ uOCEX*N1307+uEREX*O1307+uHOEX*P1307)/('Life tables'!$I$2/2))</f>
        <v>3.5564609569716565</v>
      </c>
    </row>
    <row r="1308" spans="1:28" x14ac:dyDescent="0.25">
      <c r="A1308" s="4">
        <v>1302</v>
      </c>
      <c r="C1308" s="105">
        <f>IF(male=0,VLOOKUP((($A$5:$A$1570/'Life tables'!$I$2)*2)+age,lifetable,13,1),IF(male=1,VLOOKUP((($A$5:$A$1570/'Life tables'!$I$2)*2)+age,lifetable,10,1),"error"))</f>
        <v>4.026361278947288E-3</v>
      </c>
      <c r="F1308" s="96">
        <f t="shared" si="366"/>
        <v>21.608437583154558</v>
      </c>
      <c r="G1308" s="96">
        <f t="shared" si="378"/>
        <v>2.170612779196107</v>
      </c>
      <c r="H1308" s="96">
        <f t="shared" si="367"/>
        <v>0.1239655081974588</v>
      </c>
      <c r="I1308" s="96">
        <f t="shared" si="368"/>
        <v>4.9671806744133414E-2</v>
      </c>
      <c r="J1308" s="96">
        <f t="shared" si="379"/>
        <v>9.6442174190567401E-2</v>
      </c>
      <c r="K1308" s="96">
        <f t="shared" si="369"/>
        <v>5.1904265184701114E-2</v>
      </c>
      <c r="L1308" s="96">
        <f t="shared" si="370"/>
        <v>19.115841049641588</v>
      </c>
      <c r="M1308" s="96">
        <f t="shared" si="371"/>
        <v>119.08635134300128</v>
      </c>
      <c r="N1308" s="96">
        <f t="shared" si="380"/>
        <v>11.468273650093279</v>
      </c>
      <c r="O1308" s="96">
        <f t="shared" si="372"/>
        <v>0.27374650328188993</v>
      </c>
      <c r="P1308" s="96">
        <f t="shared" si="373"/>
        <v>0.27374650328188993</v>
      </c>
      <c r="Q1308" s="96">
        <f t="shared" si="381"/>
        <v>0.52786449150180259</v>
      </c>
      <c r="R1308" s="96">
        <f t="shared" si="364"/>
        <v>2.1458747586092133E-2</v>
      </c>
      <c r="S1308" s="96">
        <f t="shared" si="374"/>
        <v>106.52126144725634</v>
      </c>
      <c r="T1308" s="96">
        <f t="shared" si="375"/>
        <v>427.07869796569082</v>
      </c>
      <c r="U1308" s="96">
        <f t="shared" si="376"/>
        <v>432.92418278661802</v>
      </c>
      <c r="V1308" s="32">
        <f t="shared" si="377"/>
        <v>1000.0000000000016</v>
      </c>
      <c r="W1308" s="100">
        <f>IF(A1308=1,((cPH1_+cPHr+(cNES*L1308+(cNES+cOSEX)*G1308+(cNES+cEREX)*H1308+(cNES+cHOEX)*I1308+(cNES+cNES)*S1308+(cNES+cOSEX)*N1308+(cNES+cEREX)*O1308+(cNES+cHOEX)*P1308)))/(1+cDR)^(A$6:A$65537 + 0.5),(cPHr+(cNES*L1308+(cNES+cOSEX)*G1308+(cNES+cEREX)*H1308+(cNES+cHOEX)*I1308+(cNES+cNES)*S1308+(cNES+cOSEX)*N1308+(cNES+cEREX)*O1308+(cNES+cHOEX)*P1308))/(1+cDR)^(((cycle + 0.5)/('Life tables'!$I$2/2))))</f>
        <v>1837.3463273848563</v>
      </c>
      <c r="X1308" s="107">
        <f>((L1308+G1308+H1308+I1308+N1308+O1308+P1308+S1308)/('Life tables'!$I$2/2))/(1+oDR)^(((cycle + 0.5)/('Life tables'!$I$2/2)))</f>
        <v>2.5522181585853643</v>
      </c>
      <c r="Y1308" s="31">
        <f>((uNES*L1308+ uOCEX*G1308+uEREX*H1308+uHOEX*I1308+uNES*S1308+ uOCEX*N1308+uEREX*O1308+uHOEX*P1308)/('Life tables'!$I$2/2))/(1+oDR)^(((cycle + 0.5)/('Life tables'!$I$2/2)))</f>
        <v>1.6819884656774469</v>
      </c>
      <c r="Z1308" s="100">
        <f t="shared" si="365"/>
        <v>33763.175223910592</v>
      </c>
      <c r="AA1308" s="107">
        <f>((L1308+G1308+H1308+I1308+N1308+O1308+P1308+S1308)/('Life tables'!$I$2/2))</f>
        <v>5.3697481055979894</v>
      </c>
      <c r="AB1308" s="31">
        <f>((uNES*L1308+ uOCEX*G1308+uEREX*H1308+uHOEX*I1308+uNES*S1308+ uOCEX*N1308+uEREX*O1308+uHOEX*P1308)/('Life tables'!$I$2/2))</f>
        <v>3.5388253730689261</v>
      </c>
    </row>
    <row r="1309" spans="1:28" x14ac:dyDescent="0.25">
      <c r="A1309" s="4">
        <v>1303</v>
      </c>
      <c r="C1309" s="105">
        <f>IF(male=0,VLOOKUP((($A$5:$A$1570/'Life tables'!$I$2)*2)+age,lifetable,13,1),IF(male=1,VLOOKUP((($A$5:$A$1570/'Life tables'!$I$2)*2)+age,lifetable,10,1),"error"))</f>
        <v>4.026361278947288E-3</v>
      </c>
      <c r="F1309" s="96">
        <f t="shared" si="366"/>
        <v>21.501254715646105</v>
      </c>
      <c r="G1309" s="96">
        <f t="shared" si="378"/>
        <v>2.1598460358335005</v>
      </c>
      <c r="H1309" s="96">
        <f t="shared" si="367"/>
        <v>0.12335061049420679</v>
      </c>
      <c r="I1309" s="96">
        <f t="shared" si="368"/>
        <v>4.9425423049769865E-2</v>
      </c>
      <c r="J1309" s="96">
        <f t="shared" si="379"/>
        <v>9.5963798614419629E-2</v>
      </c>
      <c r="K1309" s="96">
        <f t="shared" si="369"/>
        <v>5.1646807978135083E-2</v>
      </c>
      <c r="L1309" s="96">
        <f t="shared" si="370"/>
        <v>19.021022039676073</v>
      </c>
      <c r="M1309" s="96">
        <f t="shared" si="371"/>
        <v>118.49586453204657</v>
      </c>
      <c r="N1309" s="96">
        <f t="shared" si="380"/>
        <v>11.411408490833384</v>
      </c>
      <c r="O1309" s="96">
        <f t="shared" si="372"/>
        <v>0.2723891378247239</v>
      </c>
      <c r="P1309" s="96">
        <f t="shared" si="373"/>
        <v>0.2723891378247239</v>
      </c>
      <c r="Q1309" s="96">
        <f t="shared" si="381"/>
        <v>0.52524708810764398</v>
      </c>
      <c r="R1309" s="96">
        <f t="shared" si="364"/>
        <v>2.1352344901936517E-2</v>
      </c>
      <c r="S1309" s="96">
        <f t="shared" si="374"/>
        <v>105.99307833255415</v>
      </c>
      <c r="T1309" s="96">
        <f t="shared" si="375"/>
        <v>427.69990885241288</v>
      </c>
      <c r="U1309" s="96">
        <f t="shared" si="376"/>
        <v>432.99718193949809</v>
      </c>
      <c r="V1309" s="32">
        <f t="shared" si="377"/>
        <v>1000.0000000000015</v>
      </c>
      <c r="W1309" s="100">
        <f>IF(A1309=1,((cPH1_+cPHr+(cNES*L1309+(cNES+cOSEX)*G1309+(cNES+cEREX)*H1309+(cNES+cHOEX)*I1309+(cNES+cNES)*S1309+(cNES+cOSEX)*N1309+(cNES+cEREX)*O1309+(cNES+cHOEX)*P1309)))/(1+cDR)^(A$6:A$65537 + 0.5),(cPHr+(cNES*L1309+(cNES+cOSEX)*G1309+(cNES+cEREX)*H1309+(cNES+cHOEX)*I1309+(cNES+cNES)*S1309+(cNES+cOSEX)*N1309+(cNES+cEREX)*O1309+(cNES+cHOEX)*P1309))/(1+cDR)^(((cycle + 0.5)/('Life tables'!$I$2/2))))</f>
        <v>1824.1608083250014</v>
      </c>
      <c r="X1309" s="107">
        <f>((L1309+G1309+H1309+I1309+N1309+O1309+P1309+S1309)/('Life tables'!$I$2/2))/(1+oDR)^(((cycle + 0.5)/('Life tables'!$I$2/2)))</f>
        <v>2.5381125062706817</v>
      </c>
      <c r="Y1309" s="31">
        <f>((uNES*L1309+ uOCEX*G1309+uEREX*H1309+uHOEX*I1309+uNES*S1309+ uOCEX*N1309+uEREX*O1309+uHOEX*P1309)/('Life tables'!$I$2/2))/(1+oDR)^(((cycle + 0.5)/('Life tables'!$I$2/2)))</f>
        <v>1.6726924175966724</v>
      </c>
      <c r="Z1309" s="100">
        <f t="shared" si="365"/>
        <v>33595.879351494179</v>
      </c>
      <c r="AA1309" s="107">
        <f>((L1309+G1309+H1309+I1309+N1309+O1309+P1309+S1309)/('Life tables'!$I$2/2))</f>
        <v>5.3431208930876695</v>
      </c>
      <c r="AB1309" s="31">
        <f>((uNES*L1309+ uOCEX*G1309+uEREX*H1309+uHOEX*I1309+uNES*S1309+ uOCEX*N1309+uEREX*O1309+uHOEX*P1309)/('Life tables'!$I$2/2))</f>
        <v>3.5212772412922186</v>
      </c>
    </row>
    <row r="1310" spans="1:28" x14ac:dyDescent="0.25">
      <c r="A1310" s="4">
        <v>1304</v>
      </c>
      <c r="C1310" s="105">
        <f>IF(male=0,VLOOKUP((($A$5:$A$1570/'Life tables'!$I$2)*2)+age,lifetable,13,1),IF(male=1,VLOOKUP((($A$5:$A$1570/'Life tables'!$I$2)*2)+age,lifetable,10,1),"error"))</f>
        <v>4.4968558322060481E-3</v>
      </c>
      <c r="F1310" s="96">
        <f t="shared" si="366"/>
        <v>21.394604982556913</v>
      </c>
      <c r="G1310" s="96">
        <f t="shared" si="378"/>
        <v>2.1491328469390973</v>
      </c>
      <c r="H1310" s="96">
        <f t="shared" si="367"/>
        <v>0.12273877133134979</v>
      </c>
      <c r="I1310" s="96">
        <f t="shared" si="368"/>
        <v>4.9180264883616771E-2</v>
      </c>
      <c r="J1310" s="96">
        <f t="shared" si="379"/>
        <v>0.10664588989116981</v>
      </c>
      <c r="K1310" s="96">
        <f t="shared" si="369"/>
        <v>5.1390631380135499E-2</v>
      </c>
      <c r="L1310" s="96">
        <f t="shared" si="370"/>
        <v>18.915516578131545</v>
      </c>
      <c r="M1310" s="96">
        <f t="shared" si="371"/>
        <v>117.9083042255336</v>
      </c>
      <c r="N1310" s="96">
        <f t="shared" si="380"/>
        <v>11.354825160291874</v>
      </c>
      <c r="O1310" s="96">
        <f t="shared" si="372"/>
        <v>0.27103849958985271</v>
      </c>
      <c r="P1310" s="96">
        <f t="shared" si="373"/>
        <v>0.27103849958985271</v>
      </c>
      <c r="Q1310" s="96">
        <f t="shared" si="381"/>
        <v>0.58371529938312039</v>
      </c>
      <c r="R1310" s="96">
        <f t="shared" si="364"/>
        <v>2.1246469558818874E-2</v>
      </c>
      <c r="S1310" s="96">
        <f t="shared" si="374"/>
        <v>105.40644029712008</v>
      </c>
      <c r="T1310" s="96">
        <f t="shared" si="375"/>
        <v>428.39027004168719</v>
      </c>
      <c r="U1310" s="96">
        <f t="shared" si="376"/>
        <v>433.06981904043704</v>
      </c>
      <c r="V1310" s="32">
        <f t="shared" si="377"/>
        <v>1000.0000000000016</v>
      </c>
      <c r="W1310" s="100">
        <f>IF(A1310=1,((cPH1_+cPHr+(cNES*L1310+(cNES+cOSEX)*G1310+(cNES+cEREX)*H1310+(cNES+cHOEX)*I1310+(cNES+cNES)*S1310+(cNES+cOSEX)*N1310+(cNES+cEREX)*O1310+(cNES+cHOEX)*P1310)))/(1+cDR)^(A$6:A$65537 + 0.5),(cPHr+(cNES*L1310+(cNES+cOSEX)*G1310+(cNES+cEREX)*H1310+(cNES+cHOEX)*I1310+(cNES+cNES)*S1310+(cNES+cOSEX)*N1310+(cNES+cEREX)*O1310+(cNES+cHOEX)*P1310))/(1+cDR)^(((cycle + 0.5)/('Life tables'!$I$2/2))))</f>
        <v>1810.2544504098166</v>
      </c>
      <c r="X1310" s="107">
        <f>((L1310+G1310+H1310+I1310+N1310+O1310+P1310+S1310)/('Life tables'!$I$2/2))/(1+oDR)^(((cycle + 0.5)/('Life tables'!$I$2/2)))</f>
        <v>2.5227695150604847</v>
      </c>
      <c r="Y1310" s="31">
        <f>((uNES*L1310+ uOCEX*G1310+uEREX*H1310+uHOEX*I1310+uNES*S1310+ uOCEX*N1310+uEREX*O1310+uHOEX*P1310)/('Life tables'!$I$2/2))/(1+oDR)^(((cycle + 0.5)/('Life tables'!$I$2/2)))</f>
        <v>1.662566497191859</v>
      </c>
      <c r="Z1310" s="100">
        <f t="shared" si="365"/>
        <v>33414.3602969247</v>
      </c>
      <c r="AA1310" s="107">
        <f>((L1310+G1310+H1310+I1310+N1310+O1310+P1310+S1310)/('Life tables'!$I$2/2))</f>
        <v>5.3138552292978432</v>
      </c>
      <c r="AB1310" s="31">
        <f>((uNES*L1310+ uOCEX*G1310+uEREX*H1310+uHOEX*I1310+uNES*S1310+ uOCEX*N1310+uEREX*O1310+uHOEX*P1310)/('Life tables'!$I$2/2))</f>
        <v>3.5019598986023666</v>
      </c>
    </row>
    <row r="1311" spans="1:28" x14ac:dyDescent="0.25">
      <c r="A1311" s="4">
        <v>1305</v>
      </c>
      <c r="C1311" s="105">
        <f>IF(male=0,VLOOKUP((($A$5:$A$1570/'Life tables'!$I$2)*2)+age,lifetable,13,1),IF(male=1,VLOOKUP((($A$5:$A$1570/'Life tables'!$I$2)*2)+age,lifetable,10,1),"error"))</f>
        <v>4.4968558322060481E-3</v>
      </c>
      <c r="F1311" s="96">
        <f t="shared" si="366"/>
        <v>21.277310156028527</v>
      </c>
      <c r="G1311" s="96">
        <f t="shared" si="378"/>
        <v>2.1373503361297739</v>
      </c>
      <c r="H1311" s="96">
        <f t="shared" si="367"/>
        <v>0.12206586230108933</v>
      </c>
      <c r="I1311" s="96">
        <f t="shared" si="368"/>
        <v>4.8910636599156877E-2</v>
      </c>
      <c r="J1311" s="96">
        <f t="shared" si="379"/>
        <v>0.10606120925953634</v>
      </c>
      <c r="K1311" s="96">
        <f t="shared" si="369"/>
        <v>5.1108884874517285E-2</v>
      </c>
      <c r="L1311" s="96">
        <f t="shared" si="370"/>
        <v>18.811813226864452</v>
      </c>
      <c r="M1311" s="96">
        <f t="shared" si="371"/>
        <v>117.26260076184872</v>
      </c>
      <c r="N1311" s="96">
        <f t="shared" si="380"/>
        <v>11.292642517740147</v>
      </c>
      <c r="O1311" s="96">
        <f t="shared" si="372"/>
        <v>0.26955420635769528</v>
      </c>
      <c r="P1311" s="96">
        <f t="shared" si="373"/>
        <v>0.26955420635769528</v>
      </c>
      <c r="Q1311" s="96">
        <f t="shared" si="381"/>
        <v>0.58051868831239706</v>
      </c>
      <c r="R1311" s="96">
        <f t="shared" si="364"/>
        <v>2.1130117118036047E-2</v>
      </c>
      <c r="S1311" s="96">
        <f t="shared" si="374"/>
        <v>104.82920102596275</v>
      </c>
      <c r="T1311" s="96">
        <f t="shared" si="375"/>
        <v>429.07684993925915</v>
      </c>
      <c r="U1311" s="96">
        <f t="shared" si="376"/>
        <v>433.1420580424296</v>
      </c>
      <c r="V1311" s="32">
        <f t="shared" si="377"/>
        <v>1000.0000000000016</v>
      </c>
      <c r="W1311" s="100">
        <f>IF(A1311=1,((cPH1_+cPHr+(cNES*L1311+(cNES+cOSEX)*G1311+(cNES+cEREX)*H1311+(cNES+cHOEX)*I1311+(cNES+cNES)*S1311+(cNES+cOSEX)*N1311+(cNES+cEREX)*O1311+(cNES+cHOEX)*P1311)))/(1+cDR)^(A$6:A$65537 + 0.5),(cPHr+(cNES*L1311+(cNES+cOSEX)*G1311+(cNES+cEREX)*H1311+(cNES+cHOEX)*I1311+(cNES+cNES)*S1311+(cNES+cOSEX)*N1311+(cNES+cEREX)*O1311+(cNES+cHOEX)*P1311))/(1+cDR)^(((cycle + 0.5)/('Life tables'!$I$2/2))))</f>
        <v>1796.3279961519422</v>
      </c>
      <c r="X1311" s="107">
        <f>((L1311+G1311+H1311+I1311+N1311+O1311+P1311+S1311)/('Life tables'!$I$2/2))/(1+oDR)^(((cycle + 0.5)/('Life tables'!$I$2/2)))</f>
        <v>2.5075192774009634</v>
      </c>
      <c r="Y1311" s="31">
        <f>((uNES*L1311+ uOCEX*G1311+uEREX*H1311+uHOEX*I1311+uNES*S1311+ uOCEX*N1311+uEREX*O1311+uHOEX*P1311)/('Life tables'!$I$2/2))/(1+oDR)^(((cycle + 0.5)/('Life tables'!$I$2/2)))</f>
        <v>1.6525162218955911</v>
      </c>
      <c r="Z1311" s="100">
        <f t="shared" si="365"/>
        <v>33231.488989818026</v>
      </c>
      <c r="AA1311" s="107">
        <f>((L1311+G1311+H1311+I1311+N1311+O1311+P1311+S1311)/('Life tables'!$I$2/2))</f>
        <v>5.284749870771007</v>
      </c>
      <c r="AB1311" s="31">
        <f>((uNES*L1311+ uOCEX*G1311+uEREX*H1311+uHOEX*I1311+uNES*S1311+ uOCEX*N1311+uEREX*O1311+uHOEX*P1311)/('Life tables'!$I$2/2))</f>
        <v>3.482778764182259</v>
      </c>
    </row>
    <row r="1312" spans="1:28" x14ac:dyDescent="0.25">
      <c r="A1312" s="4">
        <v>1306</v>
      </c>
      <c r="C1312" s="105">
        <f>IF(male=0,VLOOKUP((($A$5:$A$1570/'Life tables'!$I$2)*2)+age,lifetable,13,1),IF(male=1,VLOOKUP((($A$5:$A$1570/'Life tables'!$I$2)*2)+age,lifetable,10,1),"error"))</f>
        <v>4.4968558322060481E-3</v>
      </c>
      <c r="F1312" s="96">
        <f t="shared" si="366"/>
        <v>21.160663513166334</v>
      </c>
      <c r="G1312" s="96">
        <f t="shared" si="378"/>
        <v>2.1256329367262934</v>
      </c>
      <c r="H1312" s="96">
        <f t="shared" si="367"/>
        <v>0.12139667183758204</v>
      </c>
      <c r="I1312" s="96">
        <f t="shared" si="368"/>
        <v>4.8642498309227032E-2</v>
      </c>
      <c r="J1312" s="96">
        <f t="shared" si="379"/>
        <v>0.10547975963515679</v>
      </c>
      <c r="K1312" s="96">
        <f t="shared" si="369"/>
        <v>5.0828695330006016E-2</v>
      </c>
      <c r="L1312" s="96">
        <f t="shared" si="370"/>
        <v>18.708682951328068</v>
      </c>
      <c r="M1312" s="96">
        <f t="shared" si="371"/>
        <v>116.62042850514642</v>
      </c>
      <c r="N1312" s="96">
        <f t="shared" si="380"/>
        <v>11.230799938071652</v>
      </c>
      <c r="O1312" s="96">
        <f t="shared" si="372"/>
        <v>0.26807803039131128</v>
      </c>
      <c r="P1312" s="96">
        <f t="shared" si="373"/>
        <v>0.26807803039131128</v>
      </c>
      <c r="Q1312" s="96">
        <f t="shared" si="381"/>
        <v>0.57733955878849574</v>
      </c>
      <c r="R1312" s="96">
        <f t="shared" si="364"/>
        <v>2.1014400982576707E-2</v>
      </c>
      <c r="S1312" s="96">
        <f t="shared" si="374"/>
        <v>104.25511854652108</v>
      </c>
      <c r="T1312" s="96">
        <f t="shared" si="375"/>
        <v>429.75966925768279</v>
      </c>
      <c r="U1312" s="96">
        <f t="shared" si="376"/>
        <v>433.21390113874219</v>
      </c>
      <c r="V1312" s="32">
        <f t="shared" si="377"/>
        <v>1000.0000000000014</v>
      </c>
      <c r="W1312" s="100">
        <f>IF(A1312=1,((cPH1_+cPHr+(cNES*L1312+(cNES+cOSEX)*G1312+(cNES+cEREX)*H1312+(cNES+cHOEX)*I1312+(cNES+cNES)*S1312+(cNES+cOSEX)*N1312+(cNES+cEREX)*O1312+(cNES+cHOEX)*P1312)))/(1+cDR)^(A$6:A$65537 + 0.5),(cPHr+(cNES*L1312+(cNES+cOSEX)*G1312+(cNES+cEREX)*H1312+(cNES+cHOEX)*I1312+(cNES+cNES)*S1312+(cNES+cOSEX)*N1312+(cNES+cEREX)*O1312+(cNES+cHOEX)*P1312))/(1+cDR)^(((cycle + 0.5)/('Life tables'!$I$2/2))))</f>
        <v>1782.5086961008105</v>
      </c>
      <c r="X1312" s="107">
        <f>((L1312+G1312+H1312+I1312+N1312+O1312+P1312+S1312)/('Life tables'!$I$2/2))/(1+oDR)^(((cycle + 0.5)/('Life tables'!$I$2/2)))</f>
        <v>2.4923612323295377</v>
      </c>
      <c r="Y1312" s="31">
        <f>((uNES*L1312+ uOCEX*G1312+uEREX*H1312+uHOEX*I1312+uNES*S1312+ uOCEX*N1312+uEREX*O1312+uHOEX*P1312)/('Life tables'!$I$2/2))/(1+oDR)^(((cycle + 0.5)/('Life tables'!$I$2/2)))</f>
        <v>1.6425267036189746</v>
      </c>
      <c r="Z1312" s="100">
        <f t="shared" si="365"/>
        <v>33049.618817189439</v>
      </c>
      <c r="AA1312" s="107">
        <f>((L1312+G1312+H1312+I1312+N1312+O1312+P1312+S1312)/('Life tables'!$I$2/2))</f>
        <v>5.2558039389284641</v>
      </c>
      <c r="AB1312" s="31">
        <f>((uNES*L1312+ uOCEX*G1312+uEREX*H1312+uHOEX*I1312+uNES*S1312+ uOCEX*N1312+uEREX*O1312+uHOEX*P1312)/('Life tables'!$I$2/2))</f>
        <v>3.4637026955386263</v>
      </c>
    </row>
    <row r="1313" spans="1:28" x14ac:dyDescent="0.25">
      <c r="A1313" s="4">
        <v>1307</v>
      </c>
      <c r="C1313" s="105">
        <f>IF(male=0,VLOOKUP((($A$5:$A$1570/'Life tables'!$I$2)*2)+age,lifetable,13,1),IF(male=1,VLOOKUP((($A$5:$A$1570/'Life tables'!$I$2)*2)+age,lifetable,10,1),"error"))</f>
        <v>4.4968558322060481E-3</v>
      </c>
      <c r="F1313" s="96">
        <f t="shared" si="366"/>
        <v>21.044661209764502</v>
      </c>
      <c r="G1313" s="96">
        <f t="shared" si="378"/>
        <v>2.1139802625701347</v>
      </c>
      <c r="H1313" s="96">
        <f t="shared" si="367"/>
        <v>0.12073117788699238</v>
      </c>
      <c r="I1313" s="96">
        <f t="shared" si="368"/>
        <v>4.8375841177063894E-2</v>
      </c>
      <c r="J1313" s="96">
        <f t="shared" si="379"/>
        <v>0.10490152185578205</v>
      </c>
      <c r="K1313" s="96">
        <f t="shared" si="369"/>
        <v>5.0550053512677273E-2</v>
      </c>
      <c r="L1313" s="96">
        <f t="shared" si="370"/>
        <v>18.606122352761851</v>
      </c>
      <c r="M1313" s="96">
        <f t="shared" si="371"/>
        <v>115.98176839381202</v>
      </c>
      <c r="N1313" s="96">
        <f t="shared" si="380"/>
        <v>11.169295585611597</v>
      </c>
      <c r="O1313" s="96">
        <f t="shared" si="372"/>
        <v>0.26660992787333376</v>
      </c>
      <c r="P1313" s="96">
        <f t="shared" si="373"/>
        <v>0.26660992787333376</v>
      </c>
      <c r="Q1313" s="96">
        <f t="shared" si="381"/>
        <v>0.57417781644523802</v>
      </c>
      <c r="R1313" s="96">
        <f t="shared" si="364"/>
        <v>2.0899317717635982E-2</v>
      </c>
      <c r="S1313" s="96">
        <f t="shared" si="374"/>
        <v>103.68417581829088</v>
      </c>
      <c r="T1313" s="96">
        <f t="shared" si="375"/>
        <v>430.43874859598378</v>
      </c>
      <c r="U1313" s="96">
        <f t="shared" si="376"/>
        <v>433.28535050997249</v>
      </c>
      <c r="V1313" s="32">
        <f t="shared" si="377"/>
        <v>1000.0000000000014</v>
      </c>
      <c r="W1313" s="100">
        <f>IF(A1313=1,((cPH1_+cPHr+(cNES*L1313+(cNES+cOSEX)*G1313+(cNES+cEREX)*H1313+(cNES+cHOEX)*I1313+(cNES+cNES)*S1313+(cNES+cOSEX)*N1313+(cNES+cEREX)*O1313+(cNES+cHOEX)*P1313)))/(1+cDR)^(A$6:A$65537 + 0.5),(cPHr+(cNES*L1313+(cNES+cOSEX)*G1313+(cNES+cEREX)*H1313+(cNES+cHOEX)*I1313+(cNES+cNES)*S1313+(cNES+cOSEX)*N1313+(cNES+cEREX)*O1313+(cNES+cHOEX)*P1313))/(1+cDR)^(((cycle + 0.5)/('Life tables'!$I$2/2))))</f>
        <v>1768.7957269559611</v>
      </c>
      <c r="X1313" s="107">
        <f>((L1313+G1313+H1313+I1313+N1313+O1313+P1313+S1313)/('Life tables'!$I$2/2))/(1+oDR)^(((cycle + 0.5)/('Life tables'!$I$2/2)))</f>
        <v>2.4772948222884961</v>
      </c>
      <c r="Y1313" s="31">
        <f>((uNES*L1313+ uOCEX*G1313+uEREX*H1313+uHOEX*I1313+uNES*S1313+ uOCEX*N1313+uEREX*O1313+uHOEX*P1313)/('Life tables'!$I$2/2))/(1+oDR)^(((cycle + 0.5)/('Life tables'!$I$2/2)))</f>
        <v>1.6325975749252097</v>
      </c>
      <c r="Z1313" s="100">
        <f t="shared" si="365"/>
        <v>32868.744320831698</v>
      </c>
      <c r="AA1313" s="107">
        <f>((L1313+G1313+H1313+I1313+N1313+O1313+P1313+S1313)/('Life tables'!$I$2/2))</f>
        <v>5.2270165600319576</v>
      </c>
      <c r="AB1313" s="31">
        <f>((uNES*L1313+ uOCEX*G1313+uEREX*H1313+uHOEX*I1313+uNES*S1313+ uOCEX*N1313+uEREX*O1313+uHOEX*P1313)/('Life tables'!$I$2/2))</f>
        <v>3.4447311168716013</v>
      </c>
    </row>
    <row r="1314" spans="1:28" x14ac:dyDescent="0.25">
      <c r="A1314" s="4">
        <v>1308</v>
      </c>
      <c r="C1314" s="105">
        <f>IF(male=0,VLOOKUP((($A$5:$A$1570/'Life tables'!$I$2)*2)+age,lifetable,13,1),IF(male=1,VLOOKUP((($A$5:$A$1570/'Life tables'!$I$2)*2)+age,lifetable,10,1),"error"))</f>
        <v>4.4968558322060481E-3</v>
      </c>
      <c r="F1314" s="96">
        <f t="shared" si="366"/>
        <v>20.929299437743058</v>
      </c>
      <c r="G1314" s="96">
        <f t="shared" si="378"/>
        <v>2.1023919311316939</v>
      </c>
      <c r="H1314" s="96">
        <f t="shared" si="367"/>
        <v>0.12006935860273527</v>
      </c>
      <c r="I1314" s="96">
        <f t="shared" si="368"/>
        <v>4.8110656448947457E-2</v>
      </c>
      <c r="J1314" s="96">
        <f t="shared" si="379"/>
        <v>0.10432647693923978</v>
      </c>
      <c r="K1314" s="96">
        <f t="shared" si="369"/>
        <v>5.0272950275382325E-2</v>
      </c>
      <c r="L1314" s="96">
        <f t="shared" si="370"/>
        <v>18.504128064345061</v>
      </c>
      <c r="M1314" s="96">
        <f t="shared" si="371"/>
        <v>115.34660145630212</v>
      </c>
      <c r="N1314" s="96">
        <f t="shared" si="380"/>
        <v>11.108127633359247</v>
      </c>
      <c r="O1314" s="96">
        <f t="shared" si="372"/>
        <v>0.26514985519344464</v>
      </c>
      <c r="P1314" s="96">
        <f t="shared" si="373"/>
        <v>0.26514985519344464</v>
      </c>
      <c r="Q1314" s="96">
        <f t="shared" si="381"/>
        <v>0.57103336736235</v>
      </c>
      <c r="R1314" s="96">
        <f t="shared" si="364"/>
        <v>2.0784863904639413E-2</v>
      </c>
      <c r="S1314" s="96">
        <f t="shared" si="374"/>
        <v>103.116355881289</v>
      </c>
      <c r="T1314" s="96">
        <f t="shared" si="375"/>
        <v>431.11410844028535</v>
      </c>
      <c r="U1314" s="96">
        <f t="shared" si="376"/>
        <v>433.35640832415248</v>
      </c>
      <c r="V1314" s="32">
        <f t="shared" si="377"/>
        <v>1000.0000000000014</v>
      </c>
      <c r="W1314" s="100">
        <f>IF(A1314=1,((cPH1_+cPHr+(cNES*L1314+(cNES+cOSEX)*G1314+(cNES+cEREX)*H1314+(cNES+cHOEX)*I1314+(cNES+cNES)*S1314+(cNES+cOSEX)*N1314+(cNES+cEREX)*O1314+(cNES+cHOEX)*P1314)))/(1+cDR)^(A$6:A$65537 + 0.5),(cPHr+(cNES*L1314+(cNES+cOSEX)*G1314+(cNES+cEREX)*H1314+(cNES+cHOEX)*I1314+(cNES+cNES)*S1314+(cNES+cOSEX)*N1314+(cNES+cEREX)*O1314+(cNES+cHOEX)*P1314))/(1+cDR)^(((cycle + 0.5)/('Life tables'!$I$2/2))))</f>
        <v>1755.1882716752439</v>
      </c>
      <c r="X1314" s="107">
        <f>((L1314+G1314+H1314+I1314+N1314+O1314+P1314+S1314)/('Life tables'!$I$2/2))/(1+oDR)^(((cycle + 0.5)/('Life tables'!$I$2/2)))</f>
        <v>2.4623194931036947</v>
      </c>
      <c r="Y1314" s="31">
        <f>((uNES*L1314+ uOCEX*G1314+uEREX*H1314+uHOEX*I1314+uNES*S1314+ uOCEX*N1314+uEREX*O1314+uHOEX*P1314)/('Life tables'!$I$2/2))/(1+oDR)^(((cycle + 0.5)/('Life tables'!$I$2/2)))</f>
        <v>1.6227284706069753</v>
      </c>
      <c r="Z1314" s="100">
        <f t="shared" si="365"/>
        <v>32688.860071140047</v>
      </c>
      <c r="AA1314" s="107">
        <f>((L1314+G1314+H1314+I1314+N1314+O1314+P1314+S1314)/('Life tables'!$I$2/2))</f>
        <v>5.1983868651557001</v>
      </c>
      <c r="AB1314" s="31">
        <f>((uNES*L1314+ uOCEX*G1314+uEREX*H1314+uHOEX*I1314+uNES*S1314+ uOCEX*N1314+uEREX*O1314+uHOEX*P1314)/('Life tables'!$I$2/2))</f>
        <v>3.4258634555520913</v>
      </c>
    </row>
    <row r="1315" spans="1:28" x14ac:dyDescent="0.25">
      <c r="A1315" s="4">
        <v>1309</v>
      </c>
      <c r="C1315" s="105">
        <f>IF(male=0,VLOOKUP((($A$5:$A$1570/'Life tables'!$I$2)*2)+age,lifetable,13,1),IF(male=1,VLOOKUP((($A$5:$A$1570/'Life tables'!$I$2)*2)+age,lifetable,10,1),"error"))</f>
        <v>4.4968558322060481E-3</v>
      </c>
      <c r="F1315" s="96">
        <f t="shared" si="366"/>
        <v>20.814574424177469</v>
      </c>
      <c r="G1315" s="96">
        <f t="shared" si="378"/>
        <v>2.0908675634128056</v>
      </c>
      <c r="H1315" s="96">
        <f t="shared" si="367"/>
        <v>0.11941119233990904</v>
      </c>
      <c r="I1315" s="96">
        <f t="shared" si="368"/>
        <v>4.7846935451970302E-2</v>
      </c>
      <c r="J1315" s="96">
        <f t="shared" si="379"/>
        <v>0.10375460607859741</v>
      </c>
      <c r="K1315" s="96">
        <f t="shared" si="369"/>
        <v>4.999737655541707E-2</v>
      </c>
      <c r="L1315" s="96">
        <f t="shared" si="370"/>
        <v>18.40269675033877</v>
      </c>
      <c r="M1315" s="96">
        <f t="shared" si="371"/>
        <v>114.7149088113861</v>
      </c>
      <c r="N1315" s="96">
        <f t="shared" si="380"/>
        <v>11.047294263011185</v>
      </c>
      <c r="O1315" s="96">
        <f t="shared" si="372"/>
        <v>0.2636977689489296</v>
      </c>
      <c r="P1315" s="96">
        <f t="shared" si="373"/>
        <v>0.2636977689489296</v>
      </c>
      <c r="Q1315" s="96">
        <f t="shared" si="381"/>
        <v>0.56790611806666025</v>
      </c>
      <c r="R1315" s="96">
        <f t="shared" si="364"/>
        <v>2.0671036141286406E-2</v>
      </c>
      <c r="S1315" s="96">
        <f t="shared" si="374"/>
        <v>102.5516418562691</v>
      </c>
      <c r="T1315" s="96">
        <f t="shared" si="375"/>
        <v>431.78576916443063</v>
      </c>
      <c r="U1315" s="96">
        <f t="shared" si="376"/>
        <v>433.42707673684919</v>
      </c>
      <c r="V1315" s="32">
        <f t="shared" si="377"/>
        <v>1000.0000000000014</v>
      </c>
      <c r="W1315" s="100">
        <f>IF(A1315=1,((cPH1_+cPHr+(cNES*L1315+(cNES+cOSEX)*G1315+(cNES+cEREX)*H1315+(cNES+cHOEX)*I1315+(cNES+cNES)*S1315+(cNES+cOSEX)*N1315+(cNES+cEREX)*O1315+(cNES+cHOEX)*P1315)))/(1+cDR)^(A$6:A$65537 + 0.5),(cPHr+(cNES*L1315+(cNES+cOSEX)*G1315+(cNES+cEREX)*H1315+(cNES+cHOEX)*I1315+(cNES+cNES)*S1315+(cNES+cOSEX)*N1315+(cNES+cEREX)*O1315+(cNES+cHOEX)*P1315))/(1+cDR)^(((cycle + 0.5)/('Life tables'!$I$2/2))))</f>
        <v>1741.6855194308589</v>
      </c>
      <c r="X1315" s="107">
        <f>((L1315+G1315+H1315+I1315+N1315+O1315+P1315+S1315)/('Life tables'!$I$2/2))/(1+oDR)^(((cycle + 0.5)/('Life tables'!$I$2/2)))</f>
        <v>2.4474346939634235</v>
      </c>
      <c r="Y1315" s="31">
        <f>((uNES*L1315+ uOCEX*G1315+uEREX*H1315+uHOEX*I1315+uNES*S1315+ uOCEX*N1315+uEREX*O1315+uHOEX*P1315)/('Life tables'!$I$2/2))/(1+oDR)^(((cycle + 0.5)/('Life tables'!$I$2/2)))</f>
        <v>1.6129190276725134</v>
      </c>
      <c r="Z1315" s="100">
        <f t="shared" si="365"/>
        <v>32509.960667021864</v>
      </c>
      <c r="AA1315" s="107">
        <f>((L1315+G1315+H1315+I1315+N1315+O1315+P1315+S1315)/('Life tables'!$I$2/2))</f>
        <v>5.1699139901586451</v>
      </c>
      <c r="AB1315" s="31">
        <f>((uNES*L1315+ uOCEX*G1315+uEREX*H1315+uHOEX*I1315+uNES*S1315+ uOCEX*N1315+uEREX*O1315+uHOEX*P1315)/('Life tables'!$I$2/2))</f>
        <v>3.4070991421035339</v>
      </c>
    </row>
    <row r="1316" spans="1:28" x14ac:dyDescent="0.25">
      <c r="A1316" s="4">
        <v>1310</v>
      </c>
      <c r="C1316" s="105">
        <f>IF(male=0,VLOOKUP((($A$5:$A$1570/'Life tables'!$I$2)*2)+age,lifetable,13,1),IF(male=1,VLOOKUP((($A$5:$A$1570/'Life tables'!$I$2)*2)+age,lifetable,10,1),"error"))</f>
        <v>4.4968558322060481E-3</v>
      </c>
      <c r="F1316" s="96">
        <f t="shared" si="366"/>
        <v>20.700482430373047</v>
      </c>
      <c r="G1316" s="96">
        <f t="shared" si="378"/>
        <v>2.0794067838537642</v>
      </c>
      <c r="H1316" s="96">
        <f t="shared" si="367"/>
        <v>0.1187566576499853</v>
      </c>
      <c r="I1316" s="96">
        <f t="shared" si="368"/>
        <v>4.7584669591909969E-2</v>
      </c>
      <c r="J1316" s="96">
        <f t="shared" si="379"/>
        <v>0.10318589063754809</v>
      </c>
      <c r="K1316" s="96">
        <f t="shared" si="369"/>
        <v>4.9723323372298803E-2</v>
      </c>
      <c r="L1316" s="96">
        <f t="shared" si="370"/>
        <v>18.30182510526754</v>
      </c>
      <c r="M1316" s="96">
        <f t="shared" si="371"/>
        <v>114.08667166834856</v>
      </c>
      <c r="N1316" s="96">
        <f t="shared" si="380"/>
        <v>10.986793664980807</v>
      </c>
      <c r="O1316" s="96">
        <f t="shared" si="372"/>
        <v>0.26225362594514418</v>
      </c>
      <c r="P1316" s="96">
        <f t="shared" si="373"/>
        <v>0.26225362594514418</v>
      </c>
      <c r="Q1316" s="96">
        <f t="shared" si="381"/>
        <v>0.56479597553310035</v>
      </c>
      <c r="R1316" s="96">
        <f t="shared" si="364"/>
        <v>2.0557831041586771E-2</v>
      </c>
      <c r="S1316" s="96">
        <f t="shared" si="374"/>
        <v>101.99001694490278</v>
      </c>
      <c r="T1316" s="96">
        <f t="shared" si="375"/>
        <v>432.45375103060127</v>
      </c>
      <c r="U1316" s="96">
        <f t="shared" si="376"/>
        <v>433.49735789126305</v>
      </c>
      <c r="V1316" s="32">
        <f t="shared" si="377"/>
        <v>1000.0000000000014</v>
      </c>
      <c r="W1316" s="100">
        <f>IF(A1316=1,((cPH1_+cPHr+(cNES*L1316+(cNES+cOSEX)*G1316+(cNES+cEREX)*H1316+(cNES+cHOEX)*I1316+(cNES+cNES)*S1316+(cNES+cOSEX)*N1316+(cNES+cEREX)*O1316+(cNES+cHOEX)*P1316)))/(1+cDR)^(A$6:A$65537 + 0.5),(cPHr+(cNES*L1316+(cNES+cOSEX)*G1316+(cNES+cEREX)*H1316+(cNES+cHOEX)*I1316+(cNES+cNES)*S1316+(cNES+cOSEX)*N1316+(cNES+cEREX)*O1316+(cNES+cHOEX)*P1316))/(1+cDR)^(((cycle + 0.5)/('Life tables'!$I$2/2))))</f>
        <v>1728.2866655655062</v>
      </c>
      <c r="X1316" s="107">
        <f>((L1316+G1316+H1316+I1316+N1316+O1316+P1316+S1316)/('Life tables'!$I$2/2))/(1+oDR)^(((cycle + 0.5)/('Life tables'!$I$2/2)))</f>
        <v>2.4326398773974356</v>
      </c>
      <c r="Y1316" s="31">
        <f>((uNES*L1316+ uOCEX*G1316+uEREX*H1316+uHOEX*I1316+uNES*S1316+ uOCEX*N1316+uEREX*O1316+uHOEX*P1316)/('Life tables'!$I$2/2))/(1+oDR)^(((cycle + 0.5)/('Life tables'!$I$2/2)))</f>
        <v>1.6031688853318338</v>
      </c>
      <c r="Z1316" s="100">
        <f t="shared" si="365"/>
        <v>32332.040735803377</v>
      </c>
      <c r="AA1316" s="107">
        <f>((L1316+G1316+H1316+I1316+N1316+O1316+P1316+S1316)/('Life tables'!$I$2/2))</f>
        <v>5.1415970756569767</v>
      </c>
      <c r="AB1316" s="31">
        <f>((uNES*L1316+ uOCEX*G1316+uEREX*H1316+uHOEX*I1316+uNES*S1316+ uOCEX*N1316+uEREX*O1316+uHOEX*P1316)/('Life tables'!$I$2/2))</f>
        <v>3.3884376101838134</v>
      </c>
    </row>
    <row r="1317" spans="1:28" x14ac:dyDescent="0.25">
      <c r="A1317" s="4">
        <v>1311</v>
      </c>
      <c r="C1317" s="105">
        <f>IF(male=0,VLOOKUP((($A$5:$A$1570/'Life tables'!$I$2)*2)+age,lifetable,13,1),IF(male=1,VLOOKUP((($A$5:$A$1570/'Life tables'!$I$2)*2)+age,lifetable,10,1),"error"))</f>
        <v>4.4968558322060481E-3</v>
      </c>
      <c r="F1317" s="96">
        <f t="shared" si="366"/>
        <v>20.587019750982055</v>
      </c>
      <c r="G1317" s="96">
        <f t="shared" si="378"/>
        <v>2.0680092202446341</v>
      </c>
      <c r="H1317" s="96">
        <f t="shared" si="367"/>
        <v>0.11810573327574389</v>
      </c>
      <c r="I1317" s="96">
        <f t="shared" si="368"/>
        <v>4.7323850351199362E-2</v>
      </c>
      <c r="J1317" s="96">
        <f t="shared" si="379"/>
        <v>0.10262031214600997</v>
      </c>
      <c r="K1317" s="96">
        <f t="shared" si="369"/>
        <v>4.9450781825645385E-2</v>
      </c>
      <c r="L1317" s="96">
        <f t="shared" si="370"/>
        <v>18.201509853138823</v>
      </c>
      <c r="M1317" s="96">
        <f t="shared" si="371"/>
        <v>113.46187132715502</v>
      </c>
      <c r="N1317" s="96">
        <f t="shared" si="380"/>
        <v>10.926624038414277</v>
      </c>
      <c r="O1317" s="96">
        <f t="shared" si="372"/>
        <v>0.26081738319589387</v>
      </c>
      <c r="P1317" s="96">
        <f t="shared" si="373"/>
        <v>0.26081738319589387</v>
      </c>
      <c r="Q1317" s="96">
        <f t="shared" si="381"/>
        <v>0.56170284718552566</v>
      </c>
      <c r="R1317" s="96">
        <f t="shared" si="364"/>
        <v>2.0445245235890541E-2</v>
      </c>
      <c r="S1317" s="96">
        <f t="shared" si="374"/>
        <v>101.43146442992754</v>
      </c>
      <c r="T1317" s="96">
        <f t="shared" si="375"/>
        <v>433.11807418993283</v>
      </c>
      <c r="U1317" s="96">
        <f t="shared" si="376"/>
        <v>433.56725391832458</v>
      </c>
      <c r="V1317" s="32">
        <f t="shared" si="377"/>
        <v>1000.0000000000015</v>
      </c>
      <c r="W1317" s="100">
        <f>IF(A1317=1,((cPH1_+cPHr+(cNES*L1317+(cNES+cOSEX)*G1317+(cNES+cEREX)*H1317+(cNES+cHOEX)*I1317+(cNES+cNES)*S1317+(cNES+cOSEX)*N1317+(cNES+cEREX)*O1317+(cNES+cHOEX)*P1317)))/(1+cDR)^(A$6:A$65537 + 0.5),(cPHr+(cNES*L1317+(cNES+cOSEX)*G1317+(cNES+cEREX)*H1317+(cNES+cHOEX)*I1317+(cNES+cNES)*S1317+(cNES+cOSEX)*N1317+(cNES+cEREX)*O1317+(cNES+cHOEX)*P1317))/(1+cDR)^(((cycle + 0.5)/('Life tables'!$I$2/2))))</f>
        <v>1714.9909115486726</v>
      </c>
      <c r="X1317" s="107">
        <f>((L1317+G1317+H1317+I1317+N1317+O1317+P1317+S1317)/('Life tables'!$I$2/2))/(1+oDR)^(((cycle + 0.5)/('Life tables'!$I$2/2)))</f>
        <v>2.4179344992561376</v>
      </c>
      <c r="Y1317" s="31">
        <f>((uNES*L1317+ uOCEX*G1317+uEREX*H1317+uHOEX*I1317+uNES*S1317+ uOCEX*N1317+uEREX*O1317+uHOEX*P1317)/('Life tables'!$I$2/2))/(1+oDR)^(((cycle + 0.5)/('Life tables'!$I$2/2)))</f>
        <v>1.5934776849830137</v>
      </c>
      <c r="Z1317" s="100">
        <f t="shared" si="365"/>
        <v>32155.094933133718</v>
      </c>
      <c r="AA1317" s="107">
        <f>((L1317+G1317+H1317+I1317+N1317+O1317+P1317+S1317)/('Life tables'!$I$2/2))</f>
        <v>5.1134352669968113</v>
      </c>
      <c r="AB1317" s="31">
        <f>((uNES*L1317+ uOCEX*G1317+uEREX*H1317+uHOEX*I1317+uNES*S1317+ uOCEX*N1317+uEREX*O1317+uHOEX*P1317)/('Life tables'!$I$2/2))</f>
        <v>3.3698782965672986</v>
      </c>
    </row>
    <row r="1318" spans="1:28" x14ac:dyDescent="0.25">
      <c r="A1318" s="4">
        <v>1312</v>
      </c>
      <c r="C1318" s="105">
        <f>IF(male=0,VLOOKUP((($A$5:$A$1570/'Life tables'!$I$2)*2)+age,lifetable,13,1),IF(male=1,VLOOKUP((($A$5:$A$1570/'Life tables'!$I$2)*2)+age,lifetable,10,1),"error"))</f>
        <v>4.4968558322060481E-3</v>
      </c>
      <c r="F1318" s="96">
        <f t="shared" si="366"/>
        <v>20.474182713161333</v>
      </c>
      <c r="G1318" s="96">
        <f t="shared" si="378"/>
        <v>2.0566745036406338</v>
      </c>
      <c r="H1318" s="96">
        <f t="shared" si="367"/>
        <v>0.11745839814644021</v>
      </c>
      <c r="I1318" s="96">
        <f t="shared" si="368"/>
        <v>4.7064469286990408E-2</v>
      </c>
      <c r="J1318" s="96">
        <f t="shared" si="379"/>
        <v>0.10205785229592694</v>
      </c>
      <c r="K1318" s="96">
        <f t="shared" si="369"/>
        <v>4.9179743093151894E-2</v>
      </c>
      <c r="L1318" s="96">
        <f t="shared" si="370"/>
        <v>18.101747746698191</v>
      </c>
      <c r="M1318" s="96">
        <f t="shared" si="371"/>
        <v>112.84048917858269</v>
      </c>
      <c r="N1318" s="96">
        <f t="shared" si="380"/>
        <v>10.866783591203117</v>
      </c>
      <c r="O1318" s="96">
        <f t="shared" si="372"/>
        <v>0.2593889979237351</v>
      </c>
      <c r="P1318" s="96">
        <f t="shared" si="373"/>
        <v>0.2593889979237351</v>
      </c>
      <c r="Q1318" s="96">
        <f t="shared" si="381"/>
        <v>0.55862664089736258</v>
      </c>
      <c r="R1318" s="96">
        <f t="shared" si="364"/>
        <v>2.0333275370911542E-2</v>
      </c>
      <c r="S1318" s="96">
        <f t="shared" si="374"/>
        <v>100.87596767526382</v>
      </c>
      <c r="T1318" s="96">
        <f t="shared" si="375"/>
        <v>433.77875868312611</v>
      </c>
      <c r="U1318" s="96">
        <f t="shared" si="376"/>
        <v>433.63676693678866</v>
      </c>
      <c r="V1318" s="32">
        <f t="shared" si="377"/>
        <v>1000.0000000000014</v>
      </c>
      <c r="W1318" s="100">
        <f>IF(A1318=1,((cPH1_+cPHr+(cNES*L1318+(cNES+cOSEX)*G1318+(cNES+cEREX)*H1318+(cNES+cHOEX)*I1318+(cNES+cNES)*S1318+(cNES+cOSEX)*N1318+(cNES+cEREX)*O1318+(cNES+cHOEX)*P1318)))/(1+cDR)^(A$6:A$65537 + 0.5),(cPHr+(cNES*L1318+(cNES+cOSEX)*G1318+(cNES+cEREX)*H1318+(cNES+cHOEX)*I1318+(cNES+cNES)*S1318+(cNES+cOSEX)*N1318+(cNES+cEREX)*O1318+(cNES+cHOEX)*P1318))/(1+cDR)^(((cycle + 0.5)/('Life tables'!$I$2/2))))</f>
        <v>1701.797464933037</v>
      </c>
      <c r="X1318" s="107">
        <f>((L1318+G1318+H1318+I1318+N1318+O1318+P1318+S1318)/('Life tables'!$I$2/2))/(1+oDR)^(((cycle + 0.5)/('Life tables'!$I$2/2)))</f>
        <v>2.4033180186899341</v>
      </c>
      <c r="Y1318" s="31">
        <f>((uNES*L1318+ uOCEX*G1318+uEREX*H1318+uHOEX*I1318+uNES*S1318+ uOCEX*N1318+uEREX*O1318+uHOEX*P1318)/('Life tables'!$I$2/2))/(1+oDR)^(((cycle + 0.5)/('Life tables'!$I$2/2)))</f>
        <v>1.583845070198602</v>
      </c>
      <c r="Z1318" s="100">
        <f t="shared" si="365"/>
        <v>31979.117942886351</v>
      </c>
      <c r="AA1318" s="107">
        <f>((L1318+G1318+H1318+I1318+N1318+O1318+P1318+S1318)/('Life tables'!$I$2/2))</f>
        <v>5.0854277142271211</v>
      </c>
      <c r="AB1318" s="31">
        <f>((uNES*L1318+ uOCEX*G1318+uEREX*H1318+uHOEX*I1318+uNES*S1318+ uOCEX*N1318+uEREX*O1318+uHOEX*P1318)/('Life tables'!$I$2/2))</f>
        <v>3.3514206411270333</v>
      </c>
    </row>
    <row r="1319" spans="1:28" x14ac:dyDescent="0.25">
      <c r="A1319" s="4">
        <v>1313</v>
      </c>
      <c r="C1319" s="105">
        <f>IF(male=0,VLOOKUP((($A$5:$A$1570/'Life tables'!$I$2)*2)+age,lifetable,13,1),IF(male=1,VLOOKUP((($A$5:$A$1570/'Life tables'!$I$2)*2)+age,lifetable,10,1),"error"))</f>
        <v>4.4968558322060481E-3</v>
      </c>
      <c r="F1319" s="96">
        <f t="shared" si="366"/>
        <v>20.361967675768291</v>
      </c>
      <c r="G1319" s="96">
        <f t="shared" si="378"/>
        <v>2.0454022682813688</v>
      </c>
      <c r="H1319" s="96">
        <f t="shared" si="367"/>
        <v>0.11681463137319281</v>
      </c>
      <c r="I1319" s="96">
        <f t="shared" si="368"/>
        <v>4.6806518029305855E-2</v>
      </c>
      <c r="J1319" s="96">
        <f t="shared" si="379"/>
        <v>0.10149849293726111</v>
      </c>
      <c r="K1319" s="96">
        <f t="shared" si="369"/>
        <v>4.8910198428659346E-2</v>
      </c>
      <c r="L1319" s="96">
        <f t="shared" si="370"/>
        <v>18.002535566718503</v>
      </c>
      <c r="M1319" s="96">
        <f t="shared" si="371"/>
        <v>112.22250670431838</v>
      </c>
      <c r="N1319" s="96">
        <f t="shared" si="380"/>
        <v>10.807270539993649</v>
      </c>
      <c r="O1319" s="96">
        <f t="shared" si="372"/>
        <v>0.25796842756020044</v>
      </c>
      <c r="P1319" s="96">
        <f t="shared" si="373"/>
        <v>0.25796842756020044</v>
      </c>
      <c r="Q1319" s="96">
        <f t="shared" si="381"/>
        <v>0.55556726499209363</v>
      </c>
      <c r="R1319" s="96">
        <f t="shared" si="364"/>
        <v>2.0221918109745055E-2</v>
      </c>
      <c r="S1319" s="96">
        <f t="shared" si="374"/>
        <v>100.32351012610249</v>
      </c>
      <c r="T1319" s="96">
        <f t="shared" si="375"/>
        <v>434.43582444105544</v>
      </c>
      <c r="U1319" s="96">
        <f t="shared" si="376"/>
        <v>433.70589905332707</v>
      </c>
      <c r="V1319" s="32">
        <f t="shared" si="377"/>
        <v>1000.0000000000014</v>
      </c>
      <c r="W1319" s="100">
        <f>IF(A1319=1,((cPH1_+cPHr+(cNES*L1319+(cNES+cOSEX)*G1319+(cNES+cEREX)*H1319+(cNES+cHOEX)*I1319+(cNES+cNES)*S1319+(cNES+cOSEX)*N1319+(cNES+cEREX)*O1319+(cNES+cHOEX)*P1319)))/(1+cDR)^(A$6:A$65537 + 0.5),(cPHr+(cNES*L1319+(cNES+cOSEX)*G1319+(cNES+cEREX)*H1319+(cNES+cHOEX)*I1319+(cNES+cNES)*S1319+(cNES+cOSEX)*N1319+(cNES+cEREX)*O1319+(cNES+cHOEX)*P1319))/(1+cDR)^(((cycle + 0.5)/('Life tables'!$I$2/2))))</f>
        <v>1688.7055393110352</v>
      </c>
      <c r="X1319" s="107">
        <f>((L1319+G1319+H1319+I1319+N1319+O1319+P1319+S1319)/('Life tables'!$I$2/2))/(1+oDR)^(((cycle + 0.5)/('Life tables'!$I$2/2)))</f>
        <v>2.3887898981287288</v>
      </c>
      <c r="Y1319" s="31">
        <f>((uNES*L1319+ uOCEX*G1319+uEREX*H1319+uHOEX*I1319+uNES*S1319+ uOCEX*N1319+uEREX*O1319+uHOEX*P1319)/('Life tables'!$I$2/2))/(1+oDR)^(((cycle + 0.5)/('Life tables'!$I$2/2)))</f>
        <v>1.5742706867121283</v>
      </c>
      <c r="Z1319" s="100">
        <f t="shared" si="365"/>
        <v>31804.104477058281</v>
      </c>
      <c r="AA1319" s="107">
        <f>((L1319+G1319+H1319+I1319+N1319+O1319+P1319+S1319)/('Life tables'!$I$2/2))</f>
        <v>5.0575735720728581</v>
      </c>
      <c r="AB1319" s="31">
        <f>((uNES*L1319+ uOCEX*G1319+uEREX*H1319+uHOEX*I1319+uNES*S1319+ uOCEX*N1319+uEREX*O1319+uHOEX*P1319)/('Life tables'!$I$2/2))</f>
        <v>3.3330640868170605</v>
      </c>
    </row>
    <row r="1320" spans="1:28" x14ac:dyDescent="0.25">
      <c r="A1320" s="4">
        <v>1314</v>
      </c>
      <c r="C1320" s="105">
        <f>IF(male=0,VLOOKUP((($A$5:$A$1570/'Life tables'!$I$2)*2)+age,lifetable,13,1),IF(male=1,VLOOKUP((($A$5:$A$1570/'Life tables'!$I$2)*2)+age,lifetable,10,1),"error"))</f>
        <v>4.4968558322060481E-3</v>
      </c>
      <c r="F1320" s="96">
        <f t="shared" si="366"/>
        <v>20.250371028593431</v>
      </c>
      <c r="G1320" s="96">
        <f t="shared" si="378"/>
        <v>2.0341921515137393</v>
      </c>
      <c r="H1320" s="96">
        <f t="shared" si="367"/>
        <v>0.11617441224458035</v>
      </c>
      <c r="I1320" s="96">
        <f t="shared" si="368"/>
        <v>4.6549988279275048E-2</v>
      </c>
      <c r="J1320" s="96">
        <f t="shared" si="379"/>
        <v>0.10094221607416702</v>
      </c>
      <c r="K1320" s="96">
        <f t="shared" si="369"/>
        <v>4.8642139160311182E-2</v>
      </c>
      <c r="L1320" s="96">
        <f t="shared" si="370"/>
        <v>17.903870121321358</v>
      </c>
      <c r="M1320" s="96">
        <f t="shared" si="371"/>
        <v>111.60790547702548</v>
      </c>
      <c r="N1320" s="96">
        <f t="shared" si="380"/>
        <v>10.748083110193429</v>
      </c>
      <c r="O1320" s="96">
        <f t="shared" si="372"/>
        <v>0.2565556297459522</v>
      </c>
      <c r="P1320" s="96">
        <f t="shared" si="373"/>
        <v>0.2565556297459522</v>
      </c>
      <c r="Q1320" s="96">
        <f t="shared" si="381"/>
        <v>0.55252462824358883</v>
      </c>
      <c r="R1320" s="96">
        <f t="shared" si="364"/>
        <v>2.0111170131879866E-2</v>
      </c>
      <c r="S1320" s="96">
        <f t="shared" si="374"/>
        <v>99.774075308964683</v>
      </c>
      <c r="T1320" s="96">
        <f t="shared" si="375"/>
        <v>435.08929128537318</v>
      </c>
      <c r="U1320" s="96">
        <f t="shared" si="376"/>
        <v>433.77465236261924</v>
      </c>
      <c r="V1320" s="32">
        <f t="shared" si="377"/>
        <v>1000.0000000000014</v>
      </c>
      <c r="W1320" s="100">
        <f>IF(A1320=1,((cPH1_+cPHr+(cNES*L1320+(cNES+cOSEX)*G1320+(cNES+cEREX)*H1320+(cNES+cHOEX)*I1320+(cNES+cNES)*S1320+(cNES+cOSEX)*N1320+(cNES+cEREX)*O1320+(cNES+cHOEX)*P1320)))/(1+cDR)^(A$6:A$65537 + 0.5),(cPHr+(cNES*L1320+(cNES+cOSEX)*G1320+(cNES+cEREX)*H1320+(cNES+cHOEX)*I1320+(cNES+cNES)*S1320+(cNES+cOSEX)*N1320+(cNES+cEREX)*O1320+(cNES+cHOEX)*P1320))/(1+cDR)^(((cycle + 0.5)/('Life tables'!$I$2/2))))</f>
        <v>1675.7143542715717</v>
      </c>
      <c r="X1320" s="107">
        <f>((L1320+G1320+H1320+I1320+N1320+O1320+P1320+S1320)/('Life tables'!$I$2/2))/(1+oDR)^(((cycle + 0.5)/('Life tables'!$I$2/2)))</f>
        <v>2.3743496032615834</v>
      </c>
      <c r="Y1320" s="31">
        <f>((uNES*L1320+ uOCEX*G1320+uEREX*H1320+uHOEX*I1320+uNES*S1320+ uOCEX*N1320+uEREX*O1320+uHOEX*P1320)/('Life tables'!$I$2/2))/(1+oDR)^(((cycle + 0.5)/('Life tables'!$I$2/2)))</f>
        <v>1.5647541824047115</v>
      </c>
      <c r="Z1320" s="100">
        <f t="shared" si="365"/>
        <v>31630.049275666912</v>
      </c>
      <c r="AA1320" s="107">
        <f>((L1320+G1320+H1320+I1320+N1320+O1320+P1320+S1320)/('Life tables'!$I$2/2))</f>
        <v>5.0298719999082895</v>
      </c>
      <c r="AB1320" s="31">
        <f>((uNES*L1320+ uOCEX*G1320+uEREX*H1320+uHOEX*I1320+uNES*S1320+ uOCEX*N1320+uEREX*O1320+uHOEX*P1320)/('Life tables'!$I$2/2))</f>
        <v>3.3148080796548762</v>
      </c>
    </row>
    <row r="1321" spans="1:28" x14ac:dyDescent="0.25">
      <c r="A1321" s="4">
        <v>1315</v>
      </c>
      <c r="C1321" s="105">
        <f>IF(male=0,VLOOKUP((($A$5:$A$1570/'Life tables'!$I$2)*2)+age,lifetable,13,1),IF(male=1,VLOOKUP((($A$5:$A$1570/'Life tables'!$I$2)*2)+age,lifetable,10,1),"error"))</f>
        <v>4.4968558322060481E-3</v>
      </c>
      <c r="F1321" s="96">
        <f t="shared" si="366"/>
        <v>20.139389191627515</v>
      </c>
      <c r="G1321" s="96">
        <f t="shared" si="378"/>
        <v>2.0230437937183257</v>
      </c>
      <c r="H1321" s="96">
        <f t="shared" si="367"/>
        <v>0.11553772022243745</v>
      </c>
      <c r="I1321" s="96">
        <f t="shared" si="368"/>
        <v>4.6294871807449366E-2</v>
      </c>
      <c r="J1321" s="96">
        <f t="shared" si="379"/>
        <v>0.10038900386133877</v>
      </c>
      <c r="K1321" s="96">
        <f t="shared" si="369"/>
        <v>4.8375556688792974E-2</v>
      </c>
      <c r="L1321" s="96">
        <f t="shared" si="370"/>
        <v>17.80574824532917</v>
      </c>
      <c r="M1321" s="96">
        <f t="shared" si="371"/>
        <v>110.99666716038145</v>
      </c>
      <c r="N1321" s="96">
        <f t="shared" si="380"/>
        <v>10.689219535974871</v>
      </c>
      <c r="O1321" s="96">
        <f t="shared" si="372"/>
        <v>0.25515056233086891</v>
      </c>
      <c r="P1321" s="96">
        <f t="shared" si="373"/>
        <v>0.25515056233086891</v>
      </c>
      <c r="Q1321" s="96">
        <f t="shared" si="381"/>
        <v>0.54949863987629066</v>
      </c>
      <c r="R1321" s="96">
        <f t="shared" si="364"/>
        <v>2.0001028133205027E-2</v>
      </c>
      <c r="S1321" s="96">
        <f t="shared" si="374"/>
        <v>99.227646831735342</v>
      </c>
      <c r="T1321" s="96">
        <f t="shared" si="375"/>
        <v>435.73917892911084</v>
      </c>
      <c r="U1321" s="96">
        <f t="shared" si="376"/>
        <v>433.84302894744121</v>
      </c>
      <c r="V1321" s="32">
        <f t="shared" si="377"/>
        <v>1000.0000000000014</v>
      </c>
      <c r="W1321" s="100">
        <f>IF(A1321=1,((cPH1_+cPHr+(cNES*L1321+(cNES+cOSEX)*G1321+(cNES+cEREX)*H1321+(cNES+cHOEX)*I1321+(cNES+cNES)*S1321+(cNES+cOSEX)*N1321+(cNES+cEREX)*O1321+(cNES+cHOEX)*P1321)))/(1+cDR)^(A$6:A$65537 + 0.5),(cPHr+(cNES*L1321+(cNES+cOSEX)*G1321+(cNES+cEREX)*H1321+(cNES+cHOEX)*I1321+(cNES+cNES)*S1321+(cNES+cOSEX)*N1321+(cNES+cEREX)*O1321+(cNES+cHOEX)*P1321))/(1+cDR)^(((cycle + 0.5)/('Life tables'!$I$2/2))))</f>
        <v>1662.8231353568915</v>
      </c>
      <c r="X1321" s="107">
        <f>((L1321+G1321+H1321+I1321+N1321+O1321+P1321+S1321)/('Life tables'!$I$2/2))/(1+oDR)^(((cycle + 0.5)/('Life tables'!$I$2/2)))</f>
        <v>2.359996603016516</v>
      </c>
      <c r="Y1321" s="31">
        <f>((uNES*L1321+ uOCEX*G1321+uEREX*H1321+uHOEX*I1321+uNES*S1321+ uOCEX*N1321+uEREX*O1321+uHOEX*P1321)/('Life tables'!$I$2/2))/(1+oDR)^(((cycle + 0.5)/('Life tables'!$I$2/2)))</f>
        <v>1.5552952072917594</v>
      </c>
      <c r="Z1321" s="100">
        <f t="shared" si="365"/>
        <v>31456.947106644966</v>
      </c>
      <c r="AA1321" s="107">
        <f>((L1321+G1321+H1321+I1321+N1321+O1321+P1321+S1321)/('Life tables'!$I$2/2))</f>
        <v>5.0023221617305271</v>
      </c>
      <c r="AB1321" s="31">
        <f>((uNES*L1321+ uOCEX*G1321+uEREX*H1321+uHOEX*I1321+uNES*S1321+ uOCEX*N1321+uEREX*O1321+uHOEX*P1321)/('Life tables'!$I$2/2))</f>
        <v>3.2966520687040139</v>
      </c>
    </row>
    <row r="1322" spans="1:28" x14ac:dyDescent="0.25">
      <c r="A1322" s="4">
        <v>1316</v>
      </c>
      <c r="C1322" s="105">
        <f>IF(male=0,VLOOKUP((($A$5:$A$1570/'Life tables'!$I$2)*2)+age,lifetable,13,1),IF(male=1,VLOOKUP((($A$5:$A$1570/'Life tables'!$I$2)*2)+age,lifetable,10,1),"error"))</f>
        <v>4.4968558322060481E-3</v>
      </c>
      <c r="F1322" s="96">
        <f t="shared" si="366"/>
        <v>20.029018614361643</v>
      </c>
      <c r="G1322" s="96">
        <f t="shared" si="378"/>
        <v>2.0119568382390769</v>
      </c>
      <c r="H1322" s="96">
        <f t="shared" si="367"/>
        <v>0.11490453493783932</v>
      </c>
      <c r="I1322" s="96">
        <f t="shared" si="368"/>
        <v>4.6041160452193274E-2</v>
      </c>
      <c r="J1322" s="96">
        <f t="shared" si="379"/>
        <v>9.9838838600521021E-2</v>
      </c>
      <c r="K1322" s="96">
        <f t="shared" si="369"/>
        <v>4.8110442485651217E-2</v>
      </c>
      <c r="L1322" s="96">
        <f t="shared" si="370"/>
        <v>17.70816679964636</v>
      </c>
      <c r="M1322" s="96">
        <f t="shared" si="371"/>
        <v>110.38877350908768</v>
      </c>
      <c r="N1322" s="96">
        <f t="shared" si="380"/>
        <v>10.630678060276185</v>
      </c>
      <c r="O1322" s="96">
        <f t="shared" si="372"/>
        <v>0.25375318337406783</v>
      </c>
      <c r="P1322" s="96">
        <f t="shared" si="373"/>
        <v>0.25375318337406783</v>
      </c>
      <c r="Q1322" s="96">
        <f t="shared" si="381"/>
        <v>0.54648920956526437</v>
      </c>
      <c r="R1322" s="96">
        <f t="shared" si="364"/>
        <v>1.989148882601164E-2</v>
      </c>
      <c r="S1322" s="96">
        <f t="shared" si="374"/>
        <v>98.684208383672086</v>
      </c>
      <c r="T1322" s="96">
        <f t="shared" si="375"/>
        <v>436.38550697727663</v>
      </c>
      <c r="U1322" s="96">
        <f t="shared" si="376"/>
        <v>433.91103087875285</v>
      </c>
      <c r="V1322" s="32">
        <f t="shared" si="377"/>
        <v>1000.0000000000014</v>
      </c>
      <c r="W1322" s="100">
        <f>IF(A1322=1,((cPH1_+cPHr+(cNES*L1322+(cNES+cOSEX)*G1322+(cNES+cEREX)*H1322+(cNES+cHOEX)*I1322+(cNES+cNES)*S1322+(cNES+cOSEX)*N1322+(cNES+cEREX)*O1322+(cNES+cHOEX)*P1322)))/(1+cDR)^(A$6:A$65537 + 0.5),(cPHr+(cNES*L1322+(cNES+cOSEX)*G1322+(cNES+cEREX)*H1322+(cNES+cHOEX)*I1322+(cNES+cNES)*S1322+(cNES+cOSEX)*N1322+(cNES+cEREX)*O1322+(cNES+cHOEX)*P1322))/(1+cDR)^(((cycle + 0.5)/('Life tables'!$I$2/2))))</f>
        <v>1650.0311140196291</v>
      </c>
      <c r="X1322" s="107">
        <f>((L1322+G1322+H1322+I1322+N1322+O1322+P1322+S1322)/('Life tables'!$I$2/2))/(1+oDR)^(((cycle + 0.5)/('Life tables'!$I$2/2)))</f>
        <v>2.3457303695404539</v>
      </c>
      <c r="Y1322" s="31">
        <f>((uNES*L1322+ uOCEX*G1322+uEREX*H1322+uHOEX*I1322+uNES*S1322+ uOCEX*N1322+uEREX*O1322+uHOEX*P1322)/('Life tables'!$I$2/2))/(1+oDR)^(((cycle + 0.5)/('Life tables'!$I$2/2)))</f>
        <v>1.5458934135097733</v>
      </c>
      <c r="Z1322" s="100">
        <f t="shared" si="365"/>
        <v>31284.79276573344</v>
      </c>
      <c r="AA1322" s="107">
        <f>((L1322+G1322+H1322+I1322+N1322+O1322+P1322+S1322)/('Life tables'!$I$2/2))</f>
        <v>4.9749232261332565</v>
      </c>
      <c r="AB1322" s="31">
        <f>((uNES*L1322+ uOCEX*G1322+uEREX*H1322+uHOEX*I1322+uNES*S1322+ uOCEX*N1322+uEREX*O1322+uHOEX*P1322)/('Life tables'!$I$2/2))</f>
        <v>3.2785955060567598</v>
      </c>
    </row>
    <row r="1323" spans="1:28" x14ac:dyDescent="0.25">
      <c r="A1323" s="4">
        <v>1317</v>
      </c>
      <c r="C1323" s="105">
        <f>IF(male=0,VLOOKUP((($A$5:$A$1570/'Life tables'!$I$2)*2)+age,lifetable,13,1),IF(male=1,VLOOKUP((($A$5:$A$1570/'Life tables'!$I$2)*2)+age,lifetable,10,1),"error"))</f>
        <v>4.4968558322060481E-3</v>
      </c>
      <c r="F1323" s="96">
        <f t="shared" si="366"/>
        <v>19.919255775118533</v>
      </c>
      <c r="G1323" s="96">
        <f t="shared" si="378"/>
        <v>2.0009309313161405</v>
      </c>
      <c r="H1323" s="96">
        <f t="shared" si="367"/>
        <v>0.11427483618726535</v>
      </c>
      <c r="I1323" s="96">
        <f t="shared" si="368"/>
        <v>4.5788846118147132E-2</v>
      </c>
      <c r="J1323" s="96">
        <f t="shared" si="379"/>
        <v>9.9291702737175719E-2</v>
      </c>
      <c r="K1323" s="96">
        <f t="shared" si="369"/>
        <v>4.7846788091687013E-2</v>
      </c>
      <c r="L1323" s="96">
        <f t="shared" si="370"/>
        <v>17.611122670668117</v>
      </c>
      <c r="M1323" s="96">
        <f t="shared" si="371"/>
        <v>109.78420636885335</v>
      </c>
      <c r="N1323" s="96">
        <f t="shared" si="380"/>
        <v>10.572456934799835</v>
      </c>
      <c r="O1323" s="96">
        <f t="shared" si="372"/>
        <v>0.25236345114386793</v>
      </c>
      <c r="P1323" s="96">
        <f t="shared" si="373"/>
        <v>0.25236345114386793</v>
      </c>
      <c r="Q1323" s="96">
        <f t="shared" si="381"/>
        <v>0.54349624743611624</v>
      </c>
      <c r="R1323" s="96">
        <f t="shared" si="364"/>
        <v>1.9782548938989931E-2</v>
      </c>
      <c r="S1323" s="96">
        <f t="shared" si="374"/>
        <v>98.143743735390672</v>
      </c>
      <c r="T1323" s="96">
        <f t="shared" si="375"/>
        <v>437.02829492744991</v>
      </c>
      <c r="U1323" s="96">
        <f t="shared" si="376"/>
        <v>433.97866021578352</v>
      </c>
      <c r="V1323" s="32">
        <f t="shared" si="377"/>
        <v>1000.0000000000014</v>
      </c>
      <c r="W1323" s="100">
        <f>IF(A1323=1,((cPH1_+cPHr+(cNES*L1323+(cNES+cOSEX)*G1323+(cNES+cEREX)*H1323+(cNES+cHOEX)*I1323+(cNES+cNES)*S1323+(cNES+cOSEX)*N1323+(cNES+cEREX)*O1323+(cNES+cHOEX)*P1323)))/(1+cDR)^(A$6:A$65537 + 0.5),(cPHr+(cNES*L1323+(cNES+cOSEX)*G1323+(cNES+cEREX)*H1323+(cNES+cHOEX)*I1323+(cNES+cNES)*S1323+(cNES+cOSEX)*N1323+(cNES+cEREX)*O1323+(cNES+cHOEX)*P1323))/(1+cDR)^(((cycle + 0.5)/('Life tables'!$I$2/2))))</f>
        <v>1637.3375275800263</v>
      </c>
      <c r="X1323" s="107">
        <f>((L1323+G1323+H1323+I1323+N1323+O1323+P1323+S1323)/('Life tables'!$I$2/2))/(1+oDR)^(((cycle + 0.5)/('Life tables'!$I$2/2)))</f>
        <v>2.3315503781793354</v>
      </c>
      <c r="Y1323" s="31">
        <f>((uNES*L1323+ uOCEX*G1323+uEREX*H1323+uHOEX*I1323+uNES*S1323+ uOCEX*N1323+uEREX*O1323+uHOEX*P1323)/('Life tables'!$I$2/2))/(1+oDR)^(((cycle + 0.5)/('Life tables'!$I$2/2)))</f>
        <v>1.5365484553032447</v>
      </c>
      <c r="Z1323" s="100">
        <f t="shared" si="365"/>
        <v>31113.581076372815</v>
      </c>
      <c r="AA1323" s="107">
        <f>((L1323+G1323+H1323+I1323+N1323+O1323+P1323+S1323)/('Life tables'!$I$2/2))</f>
        <v>4.9476743662806602</v>
      </c>
      <c r="AB1323" s="31">
        <f>((uNES*L1323+ uOCEX*G1323+uEREX*H1323+uHOEX*I1323+uNES*S1323+ uOCEX*N1323+uEREX*O1323+uHOEX*P1323)/('Life tables'!$I$2/2))</f>
        <v>3.2606378468169908</v>
      </c>
    </row>
    <row r="1324" spans="1:28" x14ac:dyDescent="0.25">
      <c r="A1324" s="4">
        <v>1318</v>
      </c>
      <c r="C1324" s="105">
        <f>IF(male=0,VLOOKUP((($A$5:$A$1570/'Life tables'!$I$2)*2)+age,lifetable,13,1),IF(male=1,VLOOKUP((($A$5:$A$1570/'Life tables'!$I$2)*2)+age,lifetable,10,1),"error"))</f>
        <v>4.4968558322060481E-3</v>
      </c>
      <c r="F1324" s="96">
        <f t="shared" si="366"/>
        <v>19.8100971804135</v>
      </c>
      <c r="G1324" s="96">
        <f t="shared" si="378"/>
        <v>1.9899657220216682</v>
      </c>
      <c r="H1324" s="96">
        <f t="shared" si="367"/>
        <v>0.11364860392893311</v>
      </c>
      <c r="I1324" s="96">
        <f t="shared" si="368"/>
        <v>4.5537920774758288E-2</v>
      </c>
      <c r="J1324" s="96">
        <f t="shared" si="379"/>
        <v>9.8747578857296708E-2</v>
      </c>
      <c r="K1324" s="96">
        <f t="shared" si="369"/>
        <v>4.7584585115421095E-2</v>
      </c>
      <c r="L1324" s="96">
        <f t="shared" si="370"/>
        <v>17.514612769715423</v>
      </c>
      <c r="M1324" s="96">
        <f t="shared" si="371"/>
        <v>109.1829476763544</v>
      </c>
      <c r="N1324" s="96">
        <f t="shared" si="380"/>
        <v>10.514554420008576</v>
      </c>
      <c r="O1324" s="96">
        <f t="shared" si="372"/>
        <v>0.25098132411769547</v>
      </c>
      <c r="P1324" s="96">
        <f t="shared" si="373"/>
        <v>0.25098132411769547</v>
      </c>
      <c r="Q1324" s="96">
        <f t="shared" si="381"/>
        <v>0.54051966406479246</v>
      </c>
      <c r="R1324" s="96">
        <f t="shared" si="364"/>
        <v>1.967420521722188E-2</v>
      </c>
      <c r="S1324" s="96">
        <f t="shared" si="374"/>
        <v>97.606236738828414</v>
      </c>
      <c r="T1324" s="96">
        <f t="shared" si="375"/>
        <v>437.66756217037198</v>
      </c>
      <c r="U1324" s="96">
        <f t="shared" si="376"/>
        <v>434.04591900611615</v>
      </c>
      <c r="V1324" s="32">
        <f t="shared" si="377"/>
        <v>1000.0000000000013</v>
      </c>
      <c r="W1324" s="100">
        <f>IF(A1324=1,((cPH1_+cPHr+(cNES*L1324+(cNES+cOSEX)*G1324+(cNES+cEREX)*H1324+(cNES+cHOEX)*I1324+(cNES+cNES)*S1324+(cNES+cOSEX)*N1324+(cNES+cEREX)*O1324+(cNES+cHOEX)*P1324)))/(1+cDR)^(A$6:A$65537 + 0.5),(cPHr+(cNES*L1324+(cNES+cOSEX)*G1324+(cNES+cEREX)*H1324+(cNES+cHOEX)*I1324+(cNES+cNES)*S1324+(cNES+cOSEX)*N1324+(cNES+cEREX)*O1324+(cNES+cHOEX)*P1324))/(1+cDR)^(((cycle + 0.5)/('Life tables'!$I$2/2))))</f>
        <v>1624.7416191833404</v>
      </c>
      <c r="X1324" s="107">
        <f>((L1324+G1324+H1324+I1324+N1324+O1324+P1324+S1324)/('Life tables'!$I$2/2))/(1+oDR)^(((cycle + 0.5)/('Life tables'!$I$2/2)))</f>
        <v>2.3174561074583435</v>
      </c>
      <c r="Y1324" s="31">
        <f>((uNES*L1324+ uOCEX*G1324+uEREX*H1324+uHOEX*I1324+uNES*S1324+ uOCEX*N1324+uEREX*O1324+uHOEX*P1324)/('Life tables'!$I$2/2))/(1+oDR)^(((cycle + 0.5)/('Life tables'!$I$2/2)))</f>
        <v>1.5272599890116423</v>
      </c>
      <c r="Z1324" s="100">
        <f t="shared" si="365"/>
        <v>30943.306889592619</v>
      </c>
      <c r="AA1324" s="107">
        <f>((L1324+G1324+H1324+I1324+N1324+O1324+P1324+S1324)/('Life tables'!$I$2/2))</f>
        <v>4.920574759881525</v>
      </c>
      <c r="AB1324" s="31">
        <f>((uNES*L1324+ uOCEX*G1324+uEREX*H1324+uHOEX*I1324+uNES*S1324+ uOCEX*N1324+uEREX*O1324+uHOEX*P1324)/('Life tables'!$I$2/2))</f>
        <v>3.2427785490831371</v>
      </c>
    </row>
    <row r="1325" spans="1:28" x14ac:dyDescent="0.25">
      <c r="A1325" s="4">
        <v>1319</v>
      </c>
      <c r="C1325" s="105">
        <f>IF(male=0,VLOOKUP((($A$5:$A$1570/'Life tables'!$I$2)*2)+age,lifetable,13,1),IF(male=1,VLOOKUP((($A$5:$A$1570/'Life tables'!$I$2)*2)+age,lifetable,10,1),"error"))</f>
        <v>4.4968558322060481E-3</v>
      </c>
      <c r="F1325" s="96">
        <f t="shared" si="366"/>
        <v>19.701539364343581</v>
      </c>
      <c r="G1325" s="96">
        <f t="shared" si="378"/>
        <v>1.9790608621984536</v>
      </c>
      <c r="H1325" s="96">
        <f t="shared" si="367"/>
        <v>0.11302581827929388</v>
      </c>
      <c r="I1325" s="96">
        <f t="shared" si="368"/>
        <v>4.5288376454876787E-2</v>
      </c>
      <c r="J1325" s="96">
        <f t="shared" si="379"/>
        <v>9.8206449684364677E-2</v>
      </c>
      <c r="K1325" s="96">
        <f t="shared" si="369"/>
        <v>4.7323825231626551E-2</v>
      </c>
      <c r="L1325" s="96">
        <f t="shared" si="370"/>
        <v>17.418634032494964</v>
      </c>
      <c r="M1325" s="96">
        <f t="shared" si="371"/>
        <v>108.58497945916957</v>
      </c>
      <c r="N1325" s="96">
        <f t="shared" si="380"/>
        <v>10.456968785119301</v>
      </c>
      <c r="O1325" s="96">
        <f t="shared" si="372"/>
        <v>0.24960676098193718</v>
      </c>
      <c r="P1325" s="96">
        <f t="shared" si="373"/>
        <v>0.24960676098193718</v>
      </c>
      <c r="Q1325" s="96">
        <f t="shared" si="381"/>
        <v>0.53755937047726021</v>
      </c>
      <c r="R1325" s="96">
        <f t="shared" si="364"/>
        <v>1.9566454422169675E-2</v>
      </c>
      <c r="S1325" s="96">
        <f t="shared" si="374"/>
        <v>97.071671327186976</v>
      </c>
      <c r="T1325" s="96">
        <f t="shared" si="375"/>
        <v>438.3033279905336</v>
      </c>
      <c r="U1325" s="96">
        <f t="shared" si="376"/>
        <v>434.11280928576997</v>
      </c>
      <c r="V1325" s="32">
        <f t="shared" si="377"/>
        <v>1000.0000000000014</v>
      </c>
      <c r="W1325" s="100">
        <f>IF(A1325=1,((cPH1_+cPHr+(cNES*L1325+(cNES+cOSEX)*G1325+(cNES+cEREX)*H1325+(cNES+cHOEX)*I1325+(cNES+cNES)*S1325+(cNES+cOSEX)*N1325+(cNES+cEREX)*O1325+(cNES+cHOEX)*P1325)))/(1+cDR)^(A$6:A$65537 + 0.5),(cPHr+(cNES*L1325+(cNES+cOSEX)*G1325+(cNES+cEREX)*H1325+(cNES+cHOEX)*I1325+(cNES+cNES)*S1325+(cNES+cOSEX)*N1325+(cNES+cEREX)*O1325+(cNES+cHOEX)*P1325))/(1+cDR)^(((cycle + 0.5)/('Life tables'!$I$2/2))))</f>
        <v>1612.242637757445</v>
      </c>
      <c r="X1325" s="107">
        <f>((L1325+G1325+H1325+I1325+N1325+O1325+P1325+S1325)/('Life tables'!$I$2/2))/(1+oDR)^(((cycle + 0.5)/('Life tables'!$I$2/2)))</f>
        <v>2.3034470390622923</v>
      </c>
      <c r="Y1325" s="31">
        <f>((uNES*L1325+ uOCEX*G1325+uEREX*H1325+uHOEX*I1325+uNES*S1325+ uOCEX*N1325+uEREX*O1325+uHOEX*P1325)/('Life tables'!$I$2/2))/(1+oDR)^(((cycle + 0.5)/('Life tables'!$I$2/2)))</f>
        <v>1.5180276730564985</v>
      </c>
      <c r="Z1325" s="100">
        <f t="shared" si="365"/>
        <v>30773.965083899529</v>
      </c>
      <c r="AA1325" s="107">
        <f>((L1325+G1325+H1325+I1325+N1325+O1325+P1325+S1325)/('Life tables'!$I$2/2))</f>
        <v>4.8936235891635391</v>
      </c>
      <c r="AB1325" s="31">
        <f>((uNES*L1325+ uOCEX*G1325+uEREX*H1325+uHOEX*I1325+uNES*S1325+ uOCEX*N1325+uEREX*O1325+uHOEX*P1325)/('Life tables'!$I$2/2))</f>
        <v>3.225017073931268</v>
      </c>
    </row>
    <row r="1326" spans="1:28" x14ac:dyDescent="0.25">
      <c r="A1326" s="4">
        <v>1320</v>
      </c>
      <c r="C1326" s="105">
        <f>IF(male=0,VLOOKUP((($A$5:$A$1570/'Life tables'!$I$2)*2)+age,lifetable,13,1),IF(male=1,VLOOKUP((($A$5:$A$1570/'Life tables'!$I$2)*2)+age,lifetable,10,1),"error"))</f>
        <v>4.4968558322060481E-3</v>
      </c>
      <c r="F1326" s="96">
        <f t="shared" si="366"/>
        <v>19.5935788880034</v>
      </c>
      <c r="G1326" s="96">
        <f t="shared" si="378"/>
        <v>1.9682160064012539</v>
      </c>
      <c r="H1326" s="96">
        <f t="shared" si="367"/>
        <v>0.11240645950968142</v>
      </c>
      <c r="I1326" s="96">
        <f t="shared" si="368"/>
        <v>4.5040205253412659E-2</v>
      </c>
      <c r="J1326" s="96">
        <f t="shared" si="379"/>
        <v>9.766829807643547E-2</v>
      </c>
      <c r="K1326" s="96">
        <f t="shared" si="369"/>
        <v>4.7064500179925639E-2</v>
      </c>
      <c r="L1326" s="96">
        <f t="shared" si="370"/>
        <v>17.323183418582691</v>
      </c>
      <c r="M1326" s="96">
        <f t="shared" si="371"/>
        <v>107.99028383569434</v>
      </c>
      <c r="N1326" s="96">
        <f t="shared" si="380"/>
        <v>10.399698308094752</v>
      </c>
      <c r="O1326" s="96">
        <f t="shared" si="372"/>
        <v>0.2482397206317421</v>
      </c>
      <c r="P1326" s="96">
        <f t="shared" si="373"/>
        <v>0.2482397206317421</v>
      </c>
      <c r="Q1326" s="96">
        <f t="shared" si="381"/>
        <v>0.53461527814908405</v>
      </c>
      <c r="R1326" s="96">
        <f t="shared" si="364"/>
        <v>1.9459293331660212E-2</v>
      </c>
      <c r="S1326" s="96">
        <f t="shared" si="374"/>
        <v>96.540031514855357</v>
      </c>
      <c r="T1326" s="96">
        <f t="shared" si="375"/>
        <v>438.93561156675912</v>
      </c>
      <c r="U1326" s="96">
        <f t="shared" si="376"/>
        <v>434.17933307928155</v>
      </c>
      <c r="V1326" s="32">
        <f t="shared" si="377"/>
        <v>1000.0000000000014</v>
      </c>
      <c r="W1326" s="100">
        <f>IF(A1326=1,((cPH1_+cPHr+(cNES*L1326+(cNES+cOSEX)*G1326+(cNES+cEREX)*H1326+(cNES+cHOEX)*I1326+(cNES+cNES)*S1326+(cNES+cOSEX)*N1326+(cNES+cEREX)*O1326+(cNES+cHOEX)*P1326)))/(1+cDR)^(A$6:A$65537 + 0.5),(cPHr+(cNES*L1326+(cNES+cOSEX)*G1326+(cNES+cEREX)*H1326+(cNES+cHOEX)*I1326+(cNES+cNES)*S1326+(cNES+cOSEX)*N1326+(cNES+cEREX)*O1326+(cNES+cHOEX)*P1326))/(1+cDR)^(((cycle + 0.5)/('Life tables'!$I$2/2))))</f>
        <v>1599.8398379706136</v>
      </c>
      <c r="X1326" s="107">
        <f>((L1326+G1326+H1326+I1326+N1326+O1326+P1326+S1326)/('Life tables'!$I$2/2))/(1+oDR)^(((cycle + 0.5)/('Life tables'!$I$2/2)))</f>
        <v>2.2895226578161472</v>
      </c>
      <c r="Y1326" s="31">
        <f>((uNES*L1326+ uOCEX*G1326+uEREX*H1326+uHOEX*I1326+uNES*S1326+ uOCEX*N1326+uEREX*O1326+uHOEX*P1326)/('Life tables'!$I$2/2))/(1+oDR)^(((cycle + 0.5)/('Life tables'!$I$2/2)))</f>
        <v>1.5088511679285812</v>
      </c>
      <c r="Z1326" s="100">
        <f t="shared" si="365"/>
        <v>30605.550565163976</v>
      </c>
      <c r="AA1326" s="107">
        <f>((L1326+G1326+H1326+I1326+N1326+O1326+P1326+S1326)/('Life tables'!$I$2/2))</f>
        <v>4.8668200408477711</v>
      </c>
      <c r="AB1326" s="31">
        <f>((uNES*L1326+ uOCEX*G1326+uEREX*H1326+uHOEX*I1326+uNES*S1326+ uOCEX*N1326+uEREX*O1326+uHOEX*P1326)/('Life tables'!$I$2/2))</f>
        <v>3.2073528853982913</v>
      </c>
    </row>
    <row r="1327" spans="1:28" x14ac:dyDescent="0.25">
      <c r="A1327" s="4">
        <v>1321</v>
      </c>
      <c r="C1327" s="105">
        <f>IF(male=0,VLOOKUP((($A$5:$A$1570/'Life tables'!$I$2)*2)+age,lifetable,13,1),IF(male=1,VLOOKUP((($A$5:$A$1570/'Life tables'!$I$2)*2)+age,lifetable,10,1),"error"))</f>
        <v>4.4968558322060481E-3</v>
      </c>
      <c r="F1327" s="96">
        <f t="shared" si="366"/>
        <v>19.486212338926453</v>
      </c>
      <c r="G1327" s="96">
        <f t="shared" si="378"/>
        <v>1.9574308118406678</v>
      </c>
      <c r="H1327" s="96">
        <f t="shared" si="367"/>
        <v>0.11179050804310676</v>
      </c>
      <c r="I1327" s="96">
        <f t="shared" si="368"/>
        <v>4.4793399326051572E-2</v>
      </c>
      <c r="J1327" s="96">
        <f t="shared" si="379"/>
        <v>9.7133107023355023E-2</v>
      </c>
      <c r="K1327" s="96">
        <f t="shared" si="369"/>
        <v>4.6806601763447787E-2</v>
      </c>
      <c r="L1327" s="96">
        <f t="shared" si="370"/>
        <v>17.228257910929823</v>
      </c>
      <c r="M1327" s="96">
        <f t="shared" si="371"/>
        <v>107.39884301503417</v>
      </c>
      <c r="N1327" s="96">
        <f t="shared" si="380"/>
        <v>10.342741275633237</v>
      </c>
      <c r="O1327" s="96">
        <f t="shared" si="372"/>
        <v>0.24688016217077657</v>
      </c>
      <c r="P1327" s="96">
        <f t="shared" si="373"/>
        <v>0.24688016217077657</v>
      </c>
      <c r="Q1327" s="96">
        <f t="shared" si="381"/>
        <v>0.53168729900489509</v>
      </c>
      <c r="R1327" s="96">
        <f t="shared" si="364"/>
        <v>1.9352718739865875E-2</v>
      </c>
      <c r="S1327" s="96">
        <f t="shared" si="374"/>
        <v>96.011301397314625</v>
      </c>
      <c r="T1327" s="96">
        <f t="shared" si="375"/>
        <v>439.56443197278736</v>
      </c>
      <c r="U1327" s="96">
        <f t="shared" si="376"/>
        <v>434.24549239978484</v>
      </c>
      <c r="V1327" s="32">
        <f t="shared" si="377"/>
        <v>1000.0000000000014</v>
      </c>
      <c r="W1327" s="100">
        <f>IF(A1327=1,((cPH1_+cPHr+(cNES*L1327+(cNES+cOSEX)*G1327+(cNES+cEREX)*H1327+(cNES+cHOEX)*I1327+(cNES+cNES)*S1327+(cNES+cOSEX)*N1327+(cNES+cEREX)*O1327+(cNES+cHOEX)*P1327)))/(1+cDR)^(A$6:A$65537 + 0.5),(cPHr+(cNES*L1327+(cNES+cOSEX)*G1327+(cNES+cEREX)*H1327+(cNES+cHOEX)*I1327+(cNES+cNES)*S1327+(cNES+cOSEX)*N1327+(cNES+cEREX)*O1327+(cNES+cHOEX)*P1327))/(1+cDR)^(((cycle + 0.5)/('Life tables'!$I$2/2))))</f>
        <v>1587.5324801895274</v>
      </c>
      <c r="X1327" s="107">
        <f>((L1327+G1327+H1327+I1327+N1327+O1327+P1327+S1327)/('Life tables'!$I$2/2))/(1+oDR)^(((cycle + 0.5)/('Life tables'!$I$2/2)))</f>
        <v>2.2756824516656828</v>
      </c>
      <c r="Y1327" s="31">
        <f>((uNES*L1327+ uOCEX*G1327+uEREX*H1327+uHOEX*I1327+uNES*S1327+ uOCEX*N1327+uEREX*O1327+uHOEX*P1327)/('Life tables'!$I$2/2))/(1+oDR)^(((cycle + 0.5)/('Life tables'!$I$2/2)))</f>
        <v>1.4997301361751569</v>
      </c>
      <c r="Z1327" s="100">
        <f t="shared" si="365"/>
        <v>30438.058266505581</v>
      </c>
      <c r="AA1327" s="107">
        <f>((L1327+G1327+H1327+I1327+N1327+O1327+P1327+S1327)/('Life tables'!$I$2/2))</f>
        <v>4.8401633061233289</v>
      </c>
      <c r="AB1327" s="31">
        <f>((uNES*L1327+ uOCEX*G1327+uEREX*H1327+uHOEX*I1327+uNES*S1327+ uOCEX*N1327+uEREX*O1327+uHOEX*P1327)/('Life tables'!$I$2/2))</f>
        <v>3.1897854504652732</v>
      </c>
    </row>
    <row r="1328" spans="1:28" x14ac:dyDescent="0.25">
      <c r="A1328" s="4">
        <v>1322</v>
      </c>
      <c r="C1328" s="105">
        <f>IF(male=0,VLOOKUP((($A$5:$A$1570/'Life tables'!$I$2)*2)+age,lifetable,13,1),IF(male=1,VLOOKUP((($A$5:$A$1570/'Life tables'!$I$2)*2)+age,lifetable,10,1),"error"))</f>
        <v>4.4968558322060481E-3</v>
      </c>
      <c r="F1328" s="96">
        <f t="shared" si="366"/>
        <v>19.379436330550508</v>
      </c>
      <c r="G1328" s="96">
        <f t="shared" si="378"/>
        <v>1.9467049383294306</v>
      </c>
      <c r="H1328" s="96">
        <f t="shared" si="367"/>
        <v>0.11117794445119121</v>
      </c>
      <c r="I1328" s="96">
        <f t="shared" si="368"/>
        <v>4.4547950888025926E-2</v>
      </c>
      <c r="J1328" s="96">
        <f t="shared" si="379"/>
        <v>9.6600859644094511E-2</v>
      </c>
      <c r="K1328" s="96">
        <f t="shared" si="369"/>
        <v>4.6550121847545423E-2</v>
      </c>
      <c r="L1328" s="96">
        <f t="shared" si="370"/>
        <v>17.133854515390219</v>
      </c>
      <c r="M1328" s="96">
        <f t="shared" si="371"/>
        <v>106.81063929687856</v>
      </c>
      <c r="N1328" s="96">
        <f t="shared" si="380"/>
        <v>10.286095983156509</v>
      </c>
      <c r="O1328" s="96">
        <f t="shared" si="372"/>
        <v>0.24552804491093436</v>
      </c>
      <c r="P1328" s="96">
        <f t="shared" si="373"/>
        <v>0.24552804491093436</v>
      </c>
      <c r="Q1328" s="96">
        <f t="shared" si="381"/>
        <v>0.52877534541776927</v>
      </c>
      <c r="R1328" s="96">
        <f t="shared" si="364"/>
        <v>1.9246727457281801E-2</v>
      </c>
      <c r="S1328" s="96">
        <f t="shared" si="374"/>
        <v>95.485465151025139</v>
      </c>
      <c r="T1328" s="96">
        <f t="shared" si="375"/>
        <v>440.18980817784922</v>
      </c>
      <c r="U1328" s="96">
        <f t="shared" si="376"/>
        <v>434.31128924908967</v>
      </c>
      <c r="V1328" s="32">
        <f t="shared" si="377"/>
        <v>1000.0000000000013</v>
      </c>
      <c r="W1328" s="100">
        <f>IF(A1328=1,((cPH1_+cPHr+(cNES*L1328+(cNES+cOSEX)*G1328+(cNES+cEREX)*H1328+(cNES+cHOEX)*I1328+(cNES+cNES)*S1328+(cNES+cOSEX)*N1328+(cNES+cEREX)*O1328+(cNES+cHOEX)*P1328)))/(1+cDR)^(A$6:A$65537 + 0.5),(cPHr+(cNES*L1328+(cNES+cOSEX)*G1328+(cNES+cEREX)*H1328+(cNES+cHOEX)*I1328+(cNES+cNES)*S1328+(cNES+cOSEX)*N1328+(cNES+cEREX)*O1328+(cNES+cHOEX)*P1328))/(1+cDR)^(((cycle + 0.5)/('Life tables'!$I$2/2))))</f>
        <v>1575.3198304374675</v>
      </c>
      <c r="X1328" s="107">
        <f>((L1328+G1328+H1328+I1328+N1328+O1328+P1328+S1328)/('Life tables'!$I$2/2))/(1+oDR)^(((cycle + 0.5)/('Life tables'!$I$2/2)))</f>
        <v>2.2619259116582775</v>
      </c>
      <c r="Y1328" s="31">
        <f>((uNES*L1328+ uOCEX*G1328+uEREX*H1328+uHOEX*I1328+uNES*S1328+ uOCEX*N1328+uEREX*O1328+uHOEX*P1328)/('Life tables'!$I$2/2))/(1+oDR)^(((cycle + 0.5)/('Life tables'!$I$2/2)))</f>
        <v>1.4906642423873466</v>
      </c>
      <c r="Z1328" s="100">
        <f t="shared" si="365"/>
        <v>30271.483148177333</v>
      </c>
      <c r="AA1328" s="107">
        <f>((L1328+G1328+H1328+I1328+N1328+O1328+P1328+S1328)/('Life tables'!$I$2/2))</f>
        <v>4.8136525806221906</v>
      </c>
      <c r="AB1328" s="31">
        <f>((uNES*L1328+ uOCEX*G1328+uEREX*H1328+uHOEX*I1328+uNES*S1328+ uOCEX*N1328+uEREX*O1328+uHOEX*P1328)/('Life tables'!$I$2/2))</f>
        <v>3.1723142390408783</v>
      </c>
    </row>
    <row r="1329" spans="1:28" x14ac:dyDescent="0.25">
      <c r="A1329" s="4">
        <v>1323</v>
      </c>
      <c r="C1329" s="105">
        <f>IF(male=0,VLOOKUP((($A$5:$A$1570/'Life tables'!$I$2)*2)+age,lifetable,13,1),IF(male=1,VLOOKUP((($A$5:$A$1570/'Life tables'!$I$2)*2)+age,lifetable,10,1),"error"))</f>
        <v>4.4968558322060481E-3</v>
      </c>
      <c r="F1329" s="96">
        <f t="shared" si="366"/>
        <v>19.273247501705907</v>
      </c>
      <c r="G1329" s="96">
        <f t="shared" si="378"/>
        <v>1.9360380482310162</v>
      </c>
      <c r="H1329" s="96">
        <f t="shared" si="367"/>
        <v>0.11056874945123081</v>
      </c>
      <c r="I1329" s="96">
        <f t="shared" si="368"/>
        <v>4.4303852212938616E-2</v>
      </c>
      <c r="J1329" s="96">
        <f t="shared" si="379"/>
        <v>9.607153918419975E-2</v>
      </c>
      <c r="K1329" s="96">
        <f t="shared" si="369"/>
        <v>4.6295052358564896E-2</v>
      </c>
      <c r="L1329" s="96">
        <f t="shared" si="370"/>
        <v>17.039970260267957</v>
      </c>
      <c r="M1329" s="96">
        <f t="shared" si="371"/>
        <v>106.2256550713565</v>
      </c>
      <c r="N1329" s="96">
        <f t="shared" si="380"/>
        <v>10.22976073479583</v>
      </c>
      <c r="O1329" s="96">
        <f t="shared" si="372"/>
        <v>0.24418332837200465</v>
      </c>
      <c r="P1329" s="96">
        <f t="shared" si="373"/>
        <v>0.24418332837200465</v>
      </c>
      <c r="Q1329" s="96">
        <f t="shared" si="381"/>
        <v>0.52587933020851074</v>
      </c>
      <c r="R1329" s="96">
        <f t="shared" si="364"/>
        <v>1.9141316310699878E-2</v>
      </c>
      <c r="S1329" s="96">
        <f t="shared" si="374"/>
        <v>94.962507033297442</v>
      </c>
      <c r="T1329" s="96">
        <f t="shared" si="375"/>
        <v>440.81175904724194</v>
      </c>
      <c r="U1329" s="96">
        <f t="shared" si="376"/>
        <v>434.37672561775895</v>
      </c>
      <c r="V1329" s="32">
        <f t="shared" si="377"/>
        <v>1000.0000000000014</v>
      </c>
      <c r="W1329" s="100">
        <f>IF(A1329=1,((cPH1_+cPHr+(cNES*L1329+(cNES+cOSEX)*G1329+(cNES+cEREX)*H1329+(cNES+cHOEX)*I1329+(cNES+cNES)*S1329+(cNES+cOSEX)*N1329+(cNES+cEREX)*O1329+(cNES+cHOEX)*P1329)))/(1+cDR)^(A$6:A$65537 + 0.5),(cPHr+(cNES*L1329+(cNES+cOSEX)*G1329+(cNES+cEREX)*H1329+(cNES+cHOEX)*I1329+(cNES+cNES)*S1329+(cNES+cOSEX)*N1329+(cNES+cEREX)*O1329+(cNES+cHOEX)*P1329))/(1+cDR)^(((cycle + 0.5)/('Life tables'!$I$2/2))))</f>
        <v>1563.2011603527321</v>
      </c>
      <c r="X1329" s="107">
        <f>((L1329+G1329+H1329+I1329+N1329+O1329+P1329+S1329)/('Life tables'!$I$2/2))/(1+oDR)^(((cycle + 0.5)/('Life tables'!$I$2/2)))</f>
        <v>2.2482525319238382</v>
      </c>
      <c r="Y1329" s="31">
        <f>((uNES*L1329+ uOCEX*G1329+uEREX*H1329+uHOEX*I1329+uNES*S1329+ uOCEX*N1329+uEREX*O1329+uHOEX*P1329)/('Life tables'!$I$2/2))/(1+oDR)^(((cycle + 0.5)/('Life tables'!$I$2/2)))</f>
        <v>1.481653153187561</v>
      </c>
      <c r="Z1329" s="100">
        <f t="shared" si="365"/>
        <v>30105.820197448691</v>
      </c>
      <c r="AA1329" s="107">
        <f>((L1329+G1329+H1329+I1329+N1329+O1329+P1329+S1329)/('Life tables'!$I$2/2))</f>
        <v>4.78728706439421</v>
      </c>
      <c r="AB1329" s="31">
        <f>((uNES*L1329+ uOCEX*G1329+uEREX*H1329+uHOEX*I1329+uNES*S1329+ uOCEX*N1329+uEREX*O1329+uHOEX*P1329)/('Life tables'!$I$2/2))</f>
        <v>3.1549387239449085</v>
      </c>
    </row>
    <row r="1330" spans="1:28" x14ac:dyDescent="0.25">
      <c r="A1330" s="4">
        <v>1324</v>
      </c>
      <c r="C1330" s="105">
        <f>IF(male=0,VLOOKUP((($A$5:$A$1570/'Life tables'!$I$2)*2)+age,lifetable,13,1),IF(male=1,VLOOKUP((($A$5:$A$1570/'Life tables'!$I$2)*2)+age,lifetable,10,1),"error"))</f>
        <v>4.4968558322060481E-3</v>
      </c>
      <c r="F1330" s="96">
        <f t="shared" si="366"/>
        <v>19.167642516125628</v>
      </c>
      <c r="G1330" s="96">
        <f t="shared" si="378"/>
        <v>1.9254298064104196</v>
      </c>
      <c r="H1330" s="96">
        <f t="shared" si="367"/>
        <v>0.10996290390338564</v>
      </c>
      <c r="I1330" s="96">
        <f t="shared" si="368"/>
        <v>4.4061095631636786E-2</v>
      </c>
      <c r="J1330" s="96">
        <f t="shared" si="379"/>
        <v>9.5545129013348967E-2</v>
      </c>
      <c r="K1330" s="96">
        <f t="shared" si="369"/>
        <v>4.6041385282669572E-2</v>
      </c>
      <c r="L1330" s="96">
        <f t="shared" si="370"/>
        <v>16.946602195884168</v>
      </c>
      <c r="M1330" s="96">
        <f t="shared" si="371"/>
        <v>105.6438728188748</v>
      </c>
      <c r="N1330" s="96">
        <f t="shared" si="380"/>
        <v>10.173733843376423</v>
      </c>
      <c r="O1330" s="96">
        <f t="shared" si="372"/>
        <v>0.24284597228130025</v>
      </c>
      <c r="P1330" s="96">
        <f t="shared" si="373"/>
        <v>0.24284597228130025</v>
      </c>
      <c r="Q1330" s="96">
        <f t="shared" si="381"/>
        <v>0.52299916664485235</v>
      </c>
      <c r="R1330" s="96">
        <f t="shared" si="364"/>
        <v>1.903648214317958E-2</v>
      </c>
      <c r="S1330" s="96">
        <f t="shared" si="374"/>
        <v>94.442411382147739</v>
      </c>
      <c r="T1330" s="96">
        <f t="shared" si="375"/>
        <v>441.43030334290012</v>
      </c>
      <c r="U1330" s="96">
        <f t="shared" si="376"/>
        <v>434.44180348518478</v>
      </c>
      <c r="V1330" s="32">
        <f t="shared" si="377"/>
        <v>1000.0000000000013</v>
      </c>
      <c r="W1330" s="100">
        <f>IF(A1330=1,((cPH1_+cPHr+(cNES*L1330+(cNES+cOSEX)*G1330+(cNES+cEREX)*H1330+(cNES+cHOEX)*I1330+(cNES+cNES)*S1330+(cNES+cOSEX)*N1330+(cNES+cEREX)*O1330+(cNES+cHOEX)*P1330)))/(1+cDR)^(A$6:A$65537 + 0.5),(cPHr+(cNES*L1330+(cNES+cOSEX)*G1330+(cNES+cEREX)*H1330+(cNES+cHOEX)*I1330+(cNES+cNES)*S1330+(cNES+cOSEX)*N1330+(cNES+cEREX)*O1330+(cNES+cHOEX)*P1330))/(1+cDR)^(((cycle + 0.5)/('Life tables'!$I$2/2))))</f>
        <v>1551.1757471472681</v>
      </c>
      <c r="X1330" s="107">
        <f>((L1330+G1330+H1330+I1330+N1330+O1330+P1330+S1330)/('Life tables'!$I$2/2))/(1+oDR)^(((cycle + 0.5)/('Life tables'!$I$2/2)))</f>
        <v>2.2346618096558659</v>
      </c>
      <c r="Y1330" s="31">
        <f>((uNES*L1330+ uOCEX*G1330+uEREX*H1330+uHOEX*I1330+uNES*S1330+ uOCEX*N1330+uEREX*O1330+uHOEX*P1330)/('Life tables'!$I$2/2))/(1+oDR)^(((cycle + 0.5)/('Life tables'!$I$2/2)))</f>
        <v>1.4726965372170324</v>
      </c>
      <c r="Z1330" s="100">
        <f t="shared" si="365"/>
        <v>29941.064428487771</v>
      </c>
      <c r="AA1330" s="107">
        <f>((L1330+G1330+H1330+I1330+N1330+O1330+P1330+S1330)/('Life tables'!$I$2/2))</f>
        <v>4.7610659618823039</v>
      </c>
      <c r="AB1330" s="31">
        <f>((uNES*L1330+ uOCEX*G1330+uEREX*H1330+uHOEX*I1330+uNES*S1330+ uOCEX*N1330+uEREX*O1330+uHOEX*P1330)/('Life tables'!$I$2/2))</f>
        <v>3.1376583808919718</v>
      </c>
    </row>
    <row r="1331" spans="1:28" x14ac:dyDescent="0.25">
      <c r="A1331" s="4">
        <v>1325</v>
      </c>
      <c r="C1331" s="105">
        <f>IF(male=0,VLOOKUP((($A$5:$A$1570/'Life tables'!$I$2)*2)+age,lifetable,13,1),IF(male=1,VLOOKUP((($A$5:$A$1570/'Life tables'!$I$2)*2)+age,lifetable,10,1),"error"))</f>
        <v>4.4968558322060481E-3</v>
      </c>
      <c r="F1331" s="96">
        <f t="shared" si="366"/>
        <v>19.062618061976053</v>
      </c>
      <c r="G1331" s="96">
        <f t="shared" si="378"/>
        <v>1.9148798801870224</v>
      </c>
      <c r="H1331" s="96">
        <f t="shared" si="367"/>
        <v>0.10936038880798779</v>
      </c>
      <c r="I1331" s="96">
        <f t="shared" si="368"/>
        <v>4.3819673531133196E-2</v>
      </c>
      <c r="J1331" s="96">
        <f t="shared" si="379"/>
        <v>9.5021612623013757E-2</v>
      </c>
      <c r="K1331" s="96">
        <f t="shared" si="369"/>
        <v>4.5789112664712792E-2</v>
      </c>
      <c r="L1331" s="96">
        <f t="shared" si="370"/>
        <v>16.853747394162184</v>
      </c>
      <c r="M1331" s="96">
        <f t="shared" si="371"/>
        <v>105.06527510994033</v>
      </c>
      <c r="N1331" s="96">
        <f t="shared" si="380"/>
        <v>10.118013630400332</v>
      </c>
      <c r="O1331" s="96">
        <f t="shared" si="372"/>
        <v>0.24151593657324905</v>
      </c>
      <c r="P1331" s="96">
        <f t="shared" si="373"/>
        <v>0.24151593657324905</v>
      </c>
      <c r="Q1331" s="96">
        <f t="shared" si="381"/>
        <v>0.52013476844057449</v>
      </c>
      <c r="R1331" s="96">
        <f t="shared" si="364"/>
        <v>1.8932221814015961E-2</v>
      </c>
      <c r="S1331" s="96">
        <f t="shared" si="374"/>
        <v>93.925162616138905</v>
      </c>
      <c r="T1331" s="96">
        <f t="shared" si="375"/>
        <v>442.04545972396369</v>
      </c>
      <c r="U1331" s="96">
        <f t="shared" si="376"/>
        <v>434.50652481966353</v>
      </c>
      <c r="V1331" s="32">
        <f t="shared" si="377"/>
        <v>1000.0000000000014</v>
      </c>
      <c r="W1331" s="100">
        <f>IF(A1331=1,((cPH1_+cPHr+(cNES*L1331+(cNES+cOSEX)*G1331+(cNES+cEREX)*H1331+(cNES+cHOEX)*I1331+(cNES+cNES)*S1331+(cNES+cOSEX)*N1331+(cNES+cEREX)*O1331+(cNES+cHOEX)*P1331)))/(1+cDR)^(A$6:A$65537 + 0.5),(cPHr+(cNES*L1331+(cNES+cOSEX)*G1331+(cNES+cEREX)*H1331+(cNES+cHOEX)*I1331+(cNES+cNES)*S1331+(cNES+cOSEX)*N1331+(cNES+cEREX)*O1331+(cNES+cHOEX)*P1331))/(1+cDR)^(((cycle + 0.5)/('Life tables'!$I$2/2))))</f>
        <v>1539.2428735655158</v>
      </c>
      <c r="X1331" s="107">
        <f>((L1331+G1331+H1331+I1331+N1331+O1331+P1331+S1331)/('Life tables'!$I$2/2))/(1+oDR)^(((cycle + 0.5)/('Life tables'!$I$2/2)))</f>
        <v>2.2211532450926414</v>
      </c>
      <c r="Y1331" s="31">
        <f>((uNES*L1331+ uOCEX*G1331+uEREX*H1331+uHOEX*I1331+uNES*S1331+ uOCEX*N1331+uEREX*O1331+uHOEX*P1331)/('Life tables'!$I$2/2))/(1+oDR)^(((cycle + 0.5)/('Life tables'!$I$2/2)))</f>
        <v>1.4637940651234234</v>
      </c>
      <c r="Z1331" s="100">
        <f t="shared" si="365"/>
        <v>29777.210882242529</v>
      </c>
      <c r="AA1331" s="107">
        <f>((L1331+G1331+H1331+I1331+N1331+O1331+P1331+S1331)/('Life tables'!$I$2/2))</f>
        <v>4.7349884818977879</v>
      </c>
      <c r="AB1331" s="31">
        <f>((uNES*L1331+ uOCEX*G1331+uEREX*H1331+uHOEX*I1331+uNES*S1331+ uOCEX*N1331+uEREX*O1331+uHOEX*P1331)/('Life tables'!$I$2/2))</f>
        <v>3.1204726884752447</v>
      </c>
    </row>
    <row r="1332" spans="1:28" x14ac:dyDescent="0.25">
      <c r="A1332" s="4">
        <v>1326</v>
      </c>
      <c r="C1332" s="105">
        <f>IF(male=0,VLOOKUP((($A$5:$A$1570/'Life tables'!$I$2)*2)+age,lifetable,13,1),IF(male=1,VLOOKUP((($A$5:$A$1570/'Life tables'!$I$2)*2)+age,lifetable,10,1),"error"))</f>
        <v>4.4968558322060481E-3</v>
      </c>
      <c r="F1332" s="96">
        <f t="shared" si="366"/>
        <v>18.958170851407317</v>
      </c>
      <c r="G1332" s="96">
        <f t="shared" si="378"/>
        <v>1.9043879392894247</v>
      </c>
      <c r="H1332" s="96">
        <f t="shared" si="367"/>
        <v>0.10876118530296186</v>
      </c>
      <c r="I1332" s="96">
        <f t="shared" si="368"/>
        <v>4.3579578353572623E-2</v>
      </c>
      <c r="J1332" s="96">
        <f t="shared" si="379"/>
        <v>9.4500973624217804E-2</v>
      </c>
      <c r="K1332" s="96">
        <f t="shared" si="369"/>
        <v>4.5538226607157749E-2</v>
      </c>
      <c r="L1332" s="96">
        <f t="shared" si="370"/>
        <v>16.761402948229982</v>
      </c>
      <c r="M1332" s="96">
        <f t="shared" si="371"/>
        <v>104.48984460496675</v>
      </c>
      <c r="N1332" s="96">
        <f t="shared" si="380"/>
        <v>10.062598426027828</v>
      </c>
      <c r="O1332" s="96">
        <f t="shared" si="372"/>
        <v>0.24019318138894968</v>
      </c>
      <c r="P1332" s="96">
        <f t="shared" si="373"/>
        <v>0.24019318138894968</v>
      </c>
      <c r="Q1332" s="96">
        <f t="shared" si="381"/>
        <v>0.51728604975454906</v>
      </c>
      <c r="R1332" s="96">
        <f t="shared" si="364"/>
        <v>1.8828532198704801E-2</v>
      </c>
      <c r="S1332" s="96">
        <f t="shared" si="374"/>
        <v>93.410745234207766</v>
      </c>
      <c r="T1332" s="96">
        <f t="shared" si="375"/>
        <v>442.65724674734247</v>
      </c>
      <c r="U1332" s="96">
        <f t="shared" si="376"/>
        <v>434.5708915784694</v>
      </c>
      <c r="V1332" s="32">
        <f t="shared" si="377"/>
        <v>1000.0000000000014</v>
      </c>
      <c r="W1332" s="100">
        <f>IF(A1332=1,((cPH1_+cPHr+(cNES*L1332+(cNES+cOSEX)*G1332+(cNES+cEREX)*H1332+(cNES+cHOEX)*I1332+(cNES+cNES)*S1332+(cNES+cOSEX)*N1332+(cNES+cEREX)*O1332+(cNES+cHOEX)*P1332)))/(1+cDR)^(A$6:A$65537 + 0.5),(cPHr+(cNES*L1332+(cNES+cOSEX)*G1332+(cNES+cEREX)*H1332+(cNES+cHOEX)*I1332+(cNES+cNES)*S1332+(cNES+cOSEX)*N1332+(cNES+cEREX)*O1332+(cNES+cHOEX)*P1332))/(1+cDR)^(((cycle + 0.5)/('Life tables'!$I$2/2))))</f>
        <v>1527.401827843483</v>
      </c>
      <c r="X1332" s="107">
        <f>((L1332+G1332+H1332+I1332+N1332+O1332+P1332+S1332)/('Life tables'!$I$2/2))/(1+oDR)^(((cycle + 0.5)/('Life tables'!$I$2/2)))</f>
        <v>2.2077263414985455</v>
      </c>
      <c r="Y1332" s="31">
        <f>((uNES*L1332+ uOCEX*G1332+uEREX*H1332+uHOEX*I1332+uNES*S1332+ uOCEX*N1332+uEREX*O1332+uHOEX*P1332)/('Life tables'!$I$2/2))/(1+oDR)^(((cycle + 0.5)/('Life tables'!$I$2/2)))</f>
        <v>1.4549454095485241</v>
      </c>
      <c r="Z1332" s="100">
        <f t="shared" si="365"/>
        <v>29614.25462632121</v>
      </c>
      <c r="AA1332" s="107">
        <f>((L1332+G1332+H1332+I1332+N1332+O1332+P1332+S1332)/('Life tables'!$I$2/2))</f>
        <v>4.709053837595893</v>
      </c>
      <c r="AB1332" s="31">
        <f>((uNES*L1332+ uOCEX*G1332+uEREX*H1332+uHOEX*I1332+uNES*S1332+ uOCEX*N1332+uEREX*O1332+uHOEX*P1332)/('Life tables'!$I$2/2))</f>
        <v>3.1033811281503518</v>
      </c>
    </row>
    <row r="1333" spans="1:28" x14ac:dyDescent="0.25">
      <c r="A1333" s="4">
        <v>1327</v>
      </c>
      <c r="C1333" s="105">
        <f>IF(male=0,VLOOKUP((($A$5:$A$1570/'Life tables'!$I$2)*2)+age,lifetable,13,1),IF(male=1,VLOOKUP((($A$5:$A$1570/'Life tables'!$I$2)*2)+age,lifetable,10,1),"error"))</f>
        <v>4.4968558322060481E-3</v>
      </c>
      <c r="F1333" s="96">
        <f t="shared" si="366"/>
        <v>18.854297620122352</v>
      </c>
      <c r="G1333" s="96">
        <f t="shared" si="378"/>
        <v>1.8939536558121544</v>
      </c>
      <c r="H1333" s="96">
        <f t="shared" si="367"/>
        <v>0.10816527466135253</v>
      </c>
      <c r="I1333" s="96">
        <f t="shared" si="368"/>
        <v>4.334080259524118E-2</v>
      </c>
      <c r="J1333" s="96">
        <f t="shared" si="379"/>
        <v>9.3983195745388645E-2</v>
      </c>
      <c r="K1333" s="96">
        <f t="shared" si="369"/>
        <v>4.5288719269042307E-2</v>
      </c>
      <c r="L1333" s="96">
        <f t="shared" si="370"/>
        <v>16.669565972039173</v>
      </c>
      <c r="M1333" s="96">
        <f t="shared" si="371"/>
        <v>103.91756405406709</v>
      </c>
      <c r="N1333" s="96">
        <f t="shared" si="380"/>
        <v>10.007486569057416</v>
      </c>
      <c r="O1333" s="96">
        <f t="shared" si="372"/>
        <v>0.2388776670756948</v>
      </c>
      <c r="P1333" s="96">
        <f t="shared" si="373"/>
        <v>0.2388776670756948</v>
      </c>
      <c r="Q1333" s="96">
        <f t="shared" si="381"/>
        <v>0.51445292518971297</v>
      </c>
      <c r="R1333" s="96">
        <f t="shared" si="364"/>
        <v>1.872541018890525E-2</v>
      </c>
      <c r="S1333" s="96">
        <f t="shared" si="374"/>
        <v>92.899143815479661</v>
      </c>
      <c r="T1333" s="96">
        <f t="shared" si="375"/>
        <v>443.26568286827757</v>
      </c>
      <c r="U1333" s="96">
        <f t="shared" si="376"/>
        <v>434.63490570792737</v>
      </c>
      <c r="V1333" s="32">
        <f t="shared" si="377"/>
        <v>1000.0000000000014</v>
      </c>
      <c r="W1333" s="100">
        <f>IF(A1333=1,((cPH1_+cPHr+(cNES*L1333+(cNES+cOSEX)*G1333+(cNES+cEREX)*H1333+(cNES+cHOEX)*I1333+(cNES+cNES)*S1333+(cNES+cOSEX)*N1333+(cNES+cEREX)*O1333+(cNES+cHOEX)*P1333)))/(1+cDR)^(A$6:A$65537 + 0.5),(cPHr+(cNES*L1333+(cNES+cOSEX)*G1333+(cNES+cEREX)*H1333+(cNES+cHOEX)*I1333+(cNES+cNES)*S1333+(cNES+cOSEX)*N1333+(cNES+cEREX)*O1333+(cNES+cHOEX)*P1333))/(1+cDR)^(((cycle + 0.5)/('Life tables'!$I$2/2))))</f>
        <v>1515.6519036680468</v>
      </c>
      <c r="X1333" s="107">
        <f>((L1333+G1333+H1333+I1333+N1333+O1333+P1333+S1333)/('Life tables'!$I$2/2))/(1+oDR)^(((cycle + 0.5)/('Life tables'!$I$2/2)))</f>
        <v>2.1943806051455059</v>
      </c>
      <c r="Y1333" s="31">
        <f>((uNES*L1333+ uOCEX*G1333+uEREX*H1333+uHOEX*I1333+uNES*S1333+ uOCEX*N1333+uEREX*O1333+uHOEX*P1333)/('Life tables'!$I$2/2))/(1+oDR)^(((cycle + 0.5)/('Life tables'!$I$2/2)))</f>
        <v>1.4461502451160353</v>
      </c>
      <c r="Z1333" s="100">
        <f t="shared" si="365"/>
        <v>29452.190754872037</v>
      </c>
      <c r="AA1333" s="107">
        <f>((L1333+G1333+H1333+I1333+N1333+O1333+P1333+S1333)/('Life tables'!$I$2/2))</f>
        <v>4.6832612464514405</v>
      </c>
      <c r="AB1333" s="31">
        <f>((uNES*L1333+ uOCEX*G1333+uEREX*H1333+uHOEX*I1333+uNES*S1333+ uOCEX*N1333+uEREX*O1333+uHOEX*P1333)/('Life tables'!$I$2/2))</f>
        <v>3.0863831842193541</v>
      </c>
    </row>
    <row r="1334" spans="1:28" x14ac:dyDescent="0.25">
      <c r="A1334" s="4">
        <v>1328</v>
      </c>
      <c r="C1334" s="105">
        <f>IF(male=0,VLOOKUP((($A$5:$A$1570/'Life tables'!$I$2)*2)+age,lifetable,13,1),IF(male=1,VLOOKUP((($A$5:$A$1570/'Life tables'!$I$2)*2)+age,lifetable,10,1),"error"))</f>
        <v>4.4968558322060481E-3</v>
      </c>
      <c r="F1334" s="96">
        <f t="shared" si="366"/>
        <v>18.750995126963634</v>
      </c>
      <c r="G1334" s="96">
        <f t="shared" si="378"/>
        <v>1.8835767041741545</v>
      </c>
      <c r="H1334" s="96">
        <f t="shared" si="367"/>
        <v>0.1075726382889538</v>
      </c>
      <c r="I1334" s="96">
        <f t="shared" si="368"/>
        <v>4.310333880561637E-2</v>
      </c>
      <c r="J1334" s="96">
        <f t="shared" si="379"/>
        <v>9.346826283029766E-2</v>
      </c>
      <c r="K1334" s="96">
        <f t="shared" si="369"/>
        <v>4.5040582864986377E-2</v>
      </c>
      <c r="L1334" s="96">
        <f t="shared" si="370"/>
        <v>16.578233599999624</v>
      </c>
      <c r="M1334" s="96">
        <f t="shared" si="371"/>
        <v>103.34841629683277</v>
      </c>
      <c r="N1334" s="96">
        <f t="shared" si="380"/>
        <v>9.9526764069045761</v>
      </c>
      <c r="O1334" s="96">
        <f t="shared" si="372"/>
        <v>0.23756935418646311</v>
      </c>
      <c r="P1334" s="96">
        <f t="shared" si="373"/>
        <v>0.23756935418646311</v>
      </c>
      <c r="Q1334" s="96">
        <f t="shared" si="381"/>
        <v>0.51163530979197314</v>
      </c>
      <c r="R1334" s="96">
        <f t="shared" si="364"/>
        <v>1.8622852692400011E-2</v>
      </c>
      <c r="S1334" s="96">
        <f t="shared" si="374"/>
        <v>92.390343019070883</v>
      </c>
      <c r="T1334" s="96">
        <f t="shared" si="375"/>
        <v>443.87078644089985</v>
      </c>
      <c r="U1334" s="96">
        <f t="shared" si="376"/>
        <v>434.69856914348475</v>
      </c>
      <c r="V1334" s="32">
        <f t="shared" si="377"/>
        <v>1000.0000000000014</v>
      </c>
      <c r="W1334" s="100">
        <f>IF(A1334=1,((cPH1_+cPHr+(cNES*L1334+(cNES+cOSEX)*G1334+(cNES+cEREX)*H1334+(cNES+cHOEX)*I1334+(cNES+cNES)*S1334+(cNES+cOSEX)*N1334+(cNES+cEREX)*O1334+(cNES+cHOEX)*P1334)))/(1+cDR)^(A$6:A$65537 + 0.5),(cPHr+(cNES*L1334+(cNES+cOSEX)*G1334+(cNES+cEREX)*H1334+(cNES+cHOEX)*I1334+(cNES+cNES)*S1334+(cNES+cOSEX)*N1334+(cNES+cEREX)*O1334+(cNES+cHOEX)*P1334))/(1+cDR)^(((cycle + 0.5)/('Life tables'!$I$2/2))))</f>
        <v>1503.9924001364752</v>
      </c>
      <c r="X1334" s="107">
        <f>((L1334+G1334+H1334+I1334+N1334+O1334+P1334+S1334)/('Life tables'!$I$2/2))/(1+oDR)^(((cycle + 0.5)/('Life tables'!$I$2/2)))</f>
        <v>2.181115545294567</v>
      </c>
      <c r="Y1334" s="31">
        <f>((uNES*L1334+ uOCEX*G1334+uEREX*H1334+uHOEX*I1334+uNES*S1334+ uOCEX*N1334+uEREX*O1334+uHOEX*P1334)/('Life tables'!$I$2/2))/(1+oDR)^(((cycle + 0.5)/('Life tables'!$I$2/2)))</f>
        <v>1.4374082484194268</v>
      </c>
      <c r="Z1334" s="100">
        <f t="shared" si="365"/>
        <v>29291.014388462234</v>
      </c>
      <c r="AA1334" s="107">
        <f>((L1334+G1334+H1334+I1334+N1334+O1334+P1334+S1334)/('Life tables'!$I$2/2))</f>
        <v>4.6576099302346714</v>
      </c>
      <c r="AB1334" s="31">
        <f>((uNES*L1334+ uOCEX*G1334+uEREX*H1334+uHOEX*I1334+uNES*S1334+ uOCEX*N1334+uEREX*O1334+uHOEX*P1334)/('Life tables'!$I$2/2))</f>
        <v>3.0694783438148301</v>
      </c>
    </row>
    <row r="1335" spans="1:28" x14ac:dyDescent="0.25">
      <c r="A1335" s="4">
        <v>1329</v>
      </c>
      <c r="C1335" s="105">
        <f>IF(male=0,VLOOKUP((($A$5:$A$1570/'Life tables'!$I$2)*2)+age,lifetable,13,1),IF(male=1,VLOOKUP((($A$5:$A$1570/'Life tables'!$I$2)*2)+age,lifetable,10,1),"error"))</f>
        <v>4.4968558322060481E-3</v>
      </c>
      <c r="F1335" s="96">
        <f t="shared" si="366"/>
        <v>18.648260153516752</v>
      </c>
      <c r="G1335" s="96">
        <f t="shared" si="378"/>
        <v>1.8732567610789619</v>
      </c>
      <c r="H1335" s="96">
        <f t="shared" si="367"/>
        <v>0.10698325772203472</v>
      </c>
      <c r="I1335" s="96">
        <f t="shared" si="368"/>
        <v>4.286717958645582E-2</v>
      </c>
      <c r="J1335" s="96">
        <f t="shared" si="379"/>
        <v>9.295615883608413E-2</v>
      </c>
      <c r="K1335" s="96">
        <f t="shared" si="369"/>
        <v>4.4793809664239681E-2</v>
      </c>
      <c r="L1335" s="96">
        <f t="shared" si="370"/>
        <v>16.487402986628975</v>
      </c>
      <c r="M1335" s="96">
        <f t="shared" si="371"/>
        <v>102.78238426209998</v>
      </c>
      <c r="N1335" s="96">
        <f t="shared" si="380"/>
        <v>9.8981662955792444</v>
      </c>
      <c r="O1335" s="96">
        <f t="shared" si="372"/>
        <v>0.23626820347938218</v>
      </c>
      <c r="P1335" s="96">
        <f t="shared" si="373"/>
        <v>0.23626820347938218</v>
      </c>
      <c r="Q1335" s="96">
        <f t="shared" si="381"/>
        <v>0.50883311904905038</v>
      </c>
      <c r="R1335" s="96">
        <f t="shared" si="364"/>
        <v>1.8520856633053223E-2</v>
      </c>
      <c r="S1335" s="96">
        <f t="shared" si="374"/>
        <v>91.884327583879866</v>
      </c>
      <c r="T1335" s="96">
        <f t="shared" si="375"/>
        <v>444.47257571878498</v>
      </c>
      <c r="U1335" s="96">
        <f t="shared" si="376"/>
        <v>434.76188380978203</v>
      </c>
      <c r="V1335" s="32">
        <f t="shared" si="377"/>
        <v>1000.0000000000014</v>
      </c>
      <c r="W1335" s="100">
        <f>IF(A1335=1,((cPH1_+cPHr+(cNES*L1335+(cNES+cOSEX)*G1335+(cNES+cEREX)*H1335+(cNES+cHOEX)*I1335+(cNES+cNES)*S1335+(cNES+cOSEX)*N1335+(cNES+cEREX)*O1335+(cNES+cHOEX)*P1335)))/(1+cDR)^(A$6:A$65537 + 0.5),(cPHr+(cNES*L1335+(cNES+cOSEX)*G1335+(cNES+cEREX)*H1335+(cNES+cHOEX)*I1335+(cNES+cNES)*S1335+(cNES+cOSEX)*N1335+(cNES+cEREX)*O1335+(cNES+cHOEX)*P1335))/(1+cDR)^(((cycle + 0.5)/('Life tables'!$I$2/2))))</f>
        <v>1492.4226217161947</v>
      </c>
      <c r="X1335" s="107">
        <f>((L1335+G1335+H1335+I1335+N1335+O1335+P1335+S1335)/('Life tables'!$I$2/2))/(1+oDR)^(((cycle + 0.5)/('Life tables'!$I$2/2)))</f>
        <v>2.167930674177589</v>
      </c>
      <c r="Y1335" s="31">
        <f>((uNES*L1335+ uOCEX*G1335+uEREX*H1335+uHOEX*I1335+uNES*S1335+ uOCEX*N1335+uEREX*O1335+uHOEX*P1335)/('Life tables'!$I$2/2))/(1+oDR)^(((cycle + 0.5)/('Life tables'!$I$2/2)))</f>
        <v>1.4287190980098838</v>
      </c>
      <c r="Z1335" s="100">
        <f t="shared" si="365"/>
        <v>29130.720673956454</v>
      </c>
      <c r="AA1335" s="107">
        <f>((L1335+G1335+H1335+I1335+N1335+O1335+P1335+S1335)/('Life tables'!$I$2/2))</f>
        <v>4.6320991149872492</v>
      </c>
      <c r="AB1335" s="31">
        <f>((uNES*L1335+ uOCEX*G1335+uEREX*H1335+uHOEX*I1335+uNES*S1335+ uOCEX*N1335+uEREX*O1335+uHOEX*P1335)/('Life tables'!$I$2/2))</f>
        <v>3.0526660968840758</v>
      </c>
    </row>
    <row r="1336" spans="1:28" x14ac:dyDescent="0.25">
      <c r="A1336" s="4">
        <v>1330</v>
      </c>
      <c r="C1336" s="105">
        <f>IF(male=0,VLOOKUP((($A$5:$A$1570/'Life tables'!$I$2)*2)+age,lifetable,13,1),IF(male=1,VLOOKUP((($A$5:$A$1570/'Life tables'!$I$2)*2)+age,lifetable,10,1),"error"))</f>
        <v>5.0253560799291552E-3</v>
      </c>
      <c r="F1336" s="96">
        <f t="shared" si="366"/>
        <v>18.54608950373003</v>
      </c>
      <c r="G1336" s="96">
        <f t="shared" si="378"/>
        <v>1.862993505476497</v>
      </c>
      <c r="H1336" s="96">
        <f t="shared" si="367"/>
        <v>0.10639711462515716</v>
      </c>
      <c r="I1336" s="96">
        <f t="shared" si="368"/>
        <v>4.263231759092289E-2</v>
      </c>
      <c r="J1336" s="96">
        <f t="shared" si="379"/>
        <v>0.1033118353493703</v>
      </c>
      <c r="K1336" s="96">
        <f t="shared" si="369"/>
        <v>4.4548391989768052E-2</v>
      </c>
      <c r="L1336" s="96">
        <f t="shared" si="370"/>
        <v>16.386206338698315</v>
      </c>
      <c r="M1336" s="96">
        <f t="shared" si="371"/>
        <v>102.21945096770428</v>
      </c>
      <c r="N1336" s="96">
        <f t="shared" si="380"/>
        <v>9.8439545996621884</v>
      </c>
      <c r="O1336" s="96">
        <f t="shared" si="372"/>
        <v>0.23497417591716452</v>
      </c>
      <c r="P1336" s="96">
        <f t="shared" si="373"/>
        <v>0.23497417591716452</v>
      </c>
      <c r="Q1336" s="96">
        <f t="shared" si="381"/>
        <v>0.56552017431267509</v>
      </c>
      <c r="R1336" s="96">
        <f t="shared" si="364"/>
        <v>1.8419418950766261E-2</v>
      </c>
      <c r="S1336" s="96">
        <f t="shared" si="374"/>
        <v>91.321608422944323</v>
      </c>
      <c r="T1336" s="96">
        <f t="shared" si="375"/>
        <v>445.14140772844701</v>
      </c>
      <c r="U1336" s="96">
        <f t="shared" si="376"/>
        <v>434.82485162072254</v>
      </c>
      <c r="V1336" s="32">
        <f t="shared" si="377"/>
        <v>1000.0000000000014</v>
      </c>
      <c r="W1336" s="100">
        <f>IF(A1336=1,((cPH1_+cPHr+(cNES*L1336+(cNES+cOSEX)*G1336+(cNES+cEREX)*H1336+(cNES+cHOEX)*I1336+(cNES+cNES)*S1336+(cNES+cOSEX)*N1336+(cNES+cEREX)*O1336+(cNES+cHOEX)*P1336)))/(1+cDR)^(A$6:A$65537 + 0.5),(cPHr+(cNES*L1336+(cNES+cOSEX)*G1336+(cNES+cEREX)*H1336+(cNES+cHOEX)*I1336+(cNES+cNES)*S1336+(cNES+cOSEX)*N1336+(cNES+cEREX)*O1336+(cNES+cHOEX)*P1336))/(1+cDR)^(((cycle + 0.5)/('Life tables'!$I$2/2))))</f>
        <v>1480.1925738201383</v>
      </c>
      <c r="X1336" s="107">
        <f>((L1336+G1336+H1336+I1336+N1336+O1336+P1336+S1336)/('Life tables'!$I$2/2))/(1+oDR)^(((cycle + 0.5)/('Life tables'!$I$2/2)))</f>
        <v>2.1535635348783035</v>
      </c>
      <c r="Y1336" s="31">
        <f>((uNES*L1336+ uOCEX*G1336+uEREX*H1336+uHOEX*I1336+uNES*S1336+ uOCEX*N1336+uEREX*O1336+uHOEX*P1336)/('Life tables'!$I$2/2))/(1+oDR)^(((cycle + 0.5)/('Life tables'!$I$2/2)))</f>
        <v>1.4192369530768212</v>
      </c>
      <c r="Z1336" s="100">
        <f t="shared" si="365"/>
        <v>28956.646325461777</v>
      </c>
      <c r="AA1336" s="107">
        <f>((L1336+G1336+H1336+I1336+N1336+O1336+P1336+S1336)/('Life tables'!$I$2/2))</f>
        <v>4.604030103842776</v>
      </c>
      <c r="AB1336" s="31">
        <f>((uNES*L1336+ uOCEX*G1336+uEREX*H1336+uHOEX*I1336+uNES*S1336+ uOCEX*N1336+uEREX*O1336+uHOEX*P1336)/('Life tables'!$I$2/2))</f>
        <v>3.0341383249791263</v>
      </c>
    </row>
    <row r="1337" spans="1:28" x14ac:dyDescent="0.25">
      <c r="A1337" s="4">
        <v>1331</v>
      </c>
      <c r="C1337" s="105">
        <f>IF(male=0,VLOOKUP((($A$5:$A$1570/'Life tables'!$I$2)*2)+age,lifetable,13,1),IF(male=1,VLOOKUP((($A$5:$A$1570/'Life tables'!$I$2)*2)+age,lifetable,10,1),"error"))</f>
        <v>5.0253560799291552E-3</v>
      </c>
      <c r="F1337" s="96">
        <f t="shared" si="366"/>
        <v>18.433598040034415</v>
      </c>
      <c r="G1337" s="96">
        <f t="shared" si="378"/>
        <v>1.8516935025166099</v>
      </c>
      <c r="H1337" s="96">
        <f t="shared" si="367"/>
        <v>0.10575176202105338</v>
      </c>
      <c r="I1337" s="96">
        <f t="shared" si="368"/>
        <v>4.2373730905812007E-2</v>
      </c>
      <c r="J1337" s="96">
        <f t="shared" si="379"/>
        <v>0.10268519653296677</v>
      </c>
      <c r="K1337" s="96">
        <f t="shared" si="369"/>
        <v>4.4278183339086882E-2</v>
      </c>
      <c r="L1337" s="96">
        <f t="shared" si="370"/>
        <v>16.286815664718887</v>
      </c>
      <c r="M1337" s="96">
        <f t="shared" si="371"/>
        <v>101.60014261079729</v>
      </c>
      <c r="N1337" s="96">
        <f t="shared" si="380"/>
        <v>9.7843138630815361</v>
      </c>
      <c r="O1337" s="96">
        <f t="shared" si="372"/>
        <v>0.23355055771705494</v>
      </c>
      <c r="P1337" s="96">
        <f t="shared" si="373"/>
        <v>0.23355055771705494</v>
      </c>
      <c r="Q1337" s="96">
        <f t="shared" si="381"/>
        <v>0.56209390498099987</v>
      </c>
      <c r="R1337" s="96">
        <f t="shared" si="364"/>
        <v>1.8307822772371755E-2</v>
      </c>
      <c r="S1337" s="96">
        <f t="shared" si="374"/>
        <v>90.768325904528268</v>
      </c>
      <c r="T1337" s="96">
        <f t="shared" si="375"/>
        <v>445.80618682996095</v>
      </c>
      <c r="U1337" s="96">
        <f t="shared" si="376"/>
        <v>434.88743762683401</v>
      </c>
      <c r="V1337" s="32">
        <f t="shared" si="377"/>
        <v>1000.0000000000014</v>
      </c>
      <c r="W1337" s="100">
        <f>IF(A1337=1,((cPH1_+cPHr+(cNES*L1337+(cNES+cOSEX)*G1337+(cNES+cEREX)*H1337+(cNES+cHOEX)*I1337+(cNES+cNES)*S1337+(cNES+cOSEX)*N1337+(cNES+cEREX)*O1337+(cNES+cHOEX)*P1337)))/(1+cDR)^(A$6:A$65537 + 0.5),(cPHr+(cNES*L1337+(cNES+cOSEX)*G1337+(cNES+cEREX)*H1337+(cNES+cHOEX)*I1337+(cNES+cNES)*S1337+(cNES+cOSEX)*N1337+(cNES+cEREX)*O1337+(cNES+cHOEX)*P1337))/(1+cDR)^(((cycle + 0.5)/('Life tables'!$I$2/2))))</f>
        <v>1467.9468900754616</v>
      </c>
      <c r="X1337" s="107">
        <f>((L1337+G1337+H1337+I1337+N1337+O1337+P1337+S1337)/('Life tables'!$I$2/2))/(1+oDR)^(((cycle + 0.5)/('Life tables'!$I$2/2)))</f>
        <v>2.1392916127371184</v>
      </c>
      <c r="Y1337" s="31">
        <f>((uNES*L1337+ uOCEX*G1337+uEREX*H1337+uHOEX*I1337+uNES*S1337+ uOCEX*N1337+uEREX*O1337+uHOEX*P1337)/('Life tables'!$I$2/2))/(1+oDR)^(((cycle + 0.5)/('Life tables'!$I$2/2)))</f>
        <v>1.4098315029992146</v>
      </c>
      <c r="Z1337" s="100">
        <f t="shared" si="365"/>
        <v>28781.340603992343</v>
      </c>
      <c r="AA1337" s="107">
        <f>((L1337+G1337+H1337+I1337+N1337+O1337+P1337+S1337)/('Life tables'!$I$2/2))</f>
        <v>4.5761311911384404</v>
      </c>
      <c r="AB1337" s="31">
        <f>((uNES*L1337+ uOCEX*G1337+uEREX*H1337+uHOEX*I1337+uNES*S1337+ uOCEX*N1337+uEREX*O1337+uHOEX*P1337)/('Life tables'!$I$2/2))</f>
        <v>3.0157524466100352</v>
      </c>
    </row>
    <row r="1338" spans="1:28" x14ac:dyDescent="0.25">
      <c r="A1338" s="4">
        <v>1332</v>
      </c>
      <c r="C1338" s="105">
        <f>IF(male=0,VLOOKUP((($A$5:$A$1570/'Life tables'!$I$2)*2)+age,lifetable,13,1),IF(male=1,VLOOKUP((($A$5:$A$1570/'Life tables'!$I$2)*2)+age,lifetable,10,1),"error"))</f>
        <v>5.0253560799291552E-3</v>
      </c>
      <c r="F1338" s="96">
        <f t="shared" si="366"/>
        <v>18.321793883294355</v>
      </c>
      <c r="G1338" s="96">
        <f t="shared" si="378"/>
        <v>1.8404625409788629</v>
      </c>
      <c r="H1338" s="96">
        <f t="shared" si="367"/>
        <v>0.10511035243021491</v>
      </c>
      <c r="I1338" s="96">
        <f t="shared" si="368"/>
        <v>4.2116724148825911E-2</v>
      </c>
      <c r="J1338" s="96">
        <f t="shared" si="379"/>
        <v>0.10206238639122876</v>
      </c>
      <c r="K1338" s="96">
        <f t="shared" si="369"/>
        <v>4.4009625625098719E-2</v>
      </c>
      <c r="L1338" s="96">
        <f t="shared" si="370"/>
        <v>16.188032253720124</v>
      </c>
      <c r="M1338" s="96">
        <f t="shared" si="371"/>
        <v>100.98458165991191</v>
      </c>
      <c r="N1338" s="96">
        <f t="shared" si="380"/>
        <v>9.7250340098199963</v>
      </c>
      <c r="O1338" s="96">
        <f t="shared" si="372"/>
        <v>0.23213555376436518</v>
      </c>
      <c r="P1338" s="96">
        <f t="shared" si="373"/>
        <v>0.23213555376436518</v>
      </c>
      <c r="Q1338" s="96">
        <f t="shared" si="381"/>
        <v>0.55868836784546227</v>
      </c>
      <c r="R1338" s="96">
        <f t="shared" si="364"/>
        <v>1.8196901857254807E-2</v>
      </c>
      <c r="S1338" s="96">
        <f t="shared" si="374"/>
        <v>90.218391272860458</v>
      </c>
      <c r="T1338" s="96">
        <f t="shared" si="375"/>
        <v>446.46693758419764</v>
      </c>
      <c r="U1338" s="96">
        <f t="shared" si="376"/>
        <v>434.94964415431639</v>
      </c>
      <c r="V1338" s="32">
        <f t="shared" si="377"/>
        <v>1000.0000000000013</v>
      </c>
      <c r="W1338" s="100">
        <f>IF(A1338=1,((cPH1_+cPHr+(cNES*L1338+(cNES+cOSEX)*G1338+(cNES+cEREX)*H1338+(cNES+cHOEX)*I1338+(cNES+cNES)*S1338+(cNES+cOSEX)*N1338+(cNES+cEREX)*O1338+(cNES+cHOEX)*P1338)))/(1+cDR)^(A$6:A$65537 + 0.5),(cPHr+(cNES*L1338+(cNES+cOSEX)*G1338+(cNES+cEREX)*H1338+(cNES+cHOEX)*I1338+(cNES+cNES)*S1338+(cNES+cOSEX)*N1338+(cNES+cEREX)*O1338+(cNES+cHOEX)*P1338))/(1+cDR)^(((cycle + 0.5)/('Life tables'!$I$2/2))))</f>
        <v>1455.8025401915424</v>
      </c>
      <c r="X1338" s="107">
        <f>((L1338+G1338+H1338+I1338+N1338+O1338+P1338+S1338)/('Life tables'!$I$2/2))/(1+oDR)^(((cycle + 0.5)/('Life tables'!$I$2/2)))</f>
        <v>2.1251142764797075</v>
      </c>
      <c r="Y1338" s="31">
        <f>((uNES*L1338+ uOCEX*G1338+uEREX*H1338+uHOEX*I1338+uNES*S1338+ uOCEX*N1338+uEREX*O1338+uHOEX*P1338)/('Life tables'!$I$2/2))/(1+oDR)^(((cycle + 0.5)/('Life tables'!$I$2/2)))</f>
        <v>1.4004883865772673</v>
      </c>
      <c r="Z1338" s="100">
        <f t="shared" si="365"/>
        <v>28607.096685894641</v>
      </c>
      <c r="AA1338" s="107">
        <f>((L1338+G1338+H1338+I1338+N1338+O1338+P1338+S1338)/('Life tables'!$I$2/2))</f>
        <v>4.5484013455901842</v>
      </c>
      <c r="AB1338" s="31">
        <f>((uNES*L1338+ uOCEX*G1338+uEREX*H1338+uHOEX*I1338+uNES*S1338+ uOCEX*N1338+uEREX*O1338+uHOEX*P1338)/('Life tables'!$I$2/2))</f>
        <v>2.9974779862396232</v>
      </c>
    </row>
    <row r="1339" spans="1:28" x14ac:dyDescent="0.25">
      <c r="A1339" s="4">
        <v>1333</v>
      </c>
      <c r="C1339" s="105">
        <f>IF(male=0,VLOOKUP((($A$5:$A$1570/'Life tables'!$I$2)*2)+age,lifetable,13,1),IF(male=1,VLOOKUP((($A$5:$A$1570/'Life tables'!$I$2)*2)+age,lifetable,10,1),"error"))</f>
        <v>5.0253560799291552E-3</v>
      </c>
      <c r="F1339" s="96">
        <f t="shared" si="366"/>
        <v>18.210672575852634</v>
      </c>
      <c r="G1339" s="96">
        <f t="shared" si="378"/>
        <v>1.8293001730822587</v>
      </c>
      <c r="H1339" s="96">
        <f t="shared" si="367"/>
        <v>0.10447286027949514</v>
      </c>
      <c r="I1339" s="96">
        <f t="shared" si="368"/>
        <v>4.1861287073046607E-2</v>
      </c>
      <c r="J1339" s="96">
        <f t="shared" si="379"/>
        <v>0.10144338009257389</v>
      </c>
      <c r="K1339" s="96">
        <f t="shared" si="369"/>
        <v>4.3742708140346274E-2</v>
      </c>
      <c r="L1339" s="96">
        <f t="shared" si="370"/>
        <v>16.089852167184912</v>
      </c>
      <c r="M1339" s="96">
        <f t="shared" si="371"/>
        <v>100.37274568563457</v>
      </c>
      <c r="N1339" s="96">
        <f t="shared" si="380"/>
        <v>9.6661128798764491</v>
      </c>
      <c r="O1339" s="96">
        <f t="shared" si="372"/>
        <v>0.23072911250009234</v>
      </c>
      <c r="P1339" s="96">
        <f t="shared" si="373"/>
        <v>0.23072911250009234</v>
      </c>
      <c r="Q1339" s="96">
        <f t="shared" si="381"/>
        <v>0.55530343881729316</v>
      </c>
      <c r="R1339" s="96">
        <f t="shared" si="364"/>
        <v>1.8086652163750532E-2</v>
      </c>
      <c r="S1339" s="96">
        <f t="shared" si="374"/>
        <v>89.671784489776883</v>
      </c>
      <c r="T1339" s="96">
        <f t="shared" si="375"/>
        <v>447.12368440310752</v>
      </c>
      <c r="U1339" s="96">
        <f t="shared" si="376"/>
        <v>435.01147351462049</v>
      </c>
      <c r="V1339" s="32">
        <f t="shared" si="377"/>
        <v>1000.0000000000011</v>
      </c>
      <c r="W1339" s="100">
        <f>IF(A1339=1,((cPH1_+cPHr+(cNES*L1339+(cNES+cOSEX)*G1339+(cNES+cEREX)*H1339+(cNES+cHOEX)*I1339+(cNES+cNES)*S1339+(cNES+cOSEX)*N1339+(cNES+cEREX)*O1339+(cNES+cHOEX)*P1339)))/(1+cDR)^(A$6:A$65537 + 0.5),(cPHr+(cNES*L1339+(cNES+cOSEX)*G1339+(cNES+cEREX)*H1339+(cNES+cHOEX)*I1339+(cNES+cNES)*S1339+(cNES+cOSEX)*N1339+(cNES+cEREX)*O1339+(cNES+cHOEX)*P1339))/(1+cDR)^(((cycle + 0.5)/('Life tables'!$I$2/2))))</f>
        <v>1443.7586866939835</v>
      </c>
      <c r="X1339" s="107">
        <f>((L1339+G1339+H1339+I1339+N1339+O1339+P1339+S1339)/('Life tables'!$I$2/2))/(1+oDR)^(((cycle + 0.5)/('Life tables'!$I$2/2)))</f>
        <v>2.1110308990290134</v>
      </c>
      <c r="Y1339" s="31">
        <f>((uNES*L1339+ uOCEX*G1339+uEREX*H1339+uHOEX*I1339+uNES*S1339+ uOCEX*N1339+uEREX*O1339+uHOEX*P1339)/('Life tables'!$I$2/2))/(1+oDR)^(((cycle + 0.5)/('Life tables'!$I$2/2)))</f>
        <v>1.3912071905632044</v>
      </c>
      <c r="Z1339" s="100">
        <f t="shared" si="365"/>
        <v>28433.908162138403</v>
      </c>
      <c r="AA1339" s="107">
        <f>((L1339+G1339+H1339+I1339+N1339+O1339+P1339+S1339)/('Life tables'!$I$2/2))</f>
        <v>4.5208395421916787</v>
      </c>
      <c r="AB1339" s="31">
        <f>((uNES*L1339+ uOCEX*G1339+uEREX*H1339+uHOEX*I1339+uNES*S1339+ uOCEX*N1339+uEREX*O1339+uHOEX*P1339)/('Life tables'!$I$2/2))</f>
        <v>2.9793142683853668</v>
      </c>
    </row>
    <row r="1340" spans="1:28" x14ac:dyDescent="0.25">
      <c r="A1340" s="4">
        <v>1334</v>
      </c>
      <c r="C1340" s="105">
        <f>IF(male=0,VLOOKUP((($A$5:$A$1570/'Life tables'!$I$2)*2)+age,lifetable,13,1),IF(male=1,VLOOKUP((($A$5:$A$1570/'Life tables'!$I$2)*2)+age,lifetable,10,1),"error"))</f>
        <v>5.0253560799291552E-3</v>
      </c>
      <c r="F1340" s="96">
        <f t="shared" si="366"/>
        <v>18.100229702239965</v>
      </c>
      <c r="G1340" s="96">
        <f t="shared" si="378"/>
        <v>1.8182059552836665</v>
      </c>
      <c r="H1340" s="96">
        <f t="shared" si="367"/>
        <v>0.10383926023777554</v>
      </c>
      <c r="I1340" s="96">
        <f t="shared" si="368"/>
        <v>4.1607409528534457E-2</v>
      </c>
      <c r="J1340" s="96">
        <f t="shared" si="379"/>
        <v>0.10082815304042964</v>
      </c>
      <c r="K1340" s="96">
        <f t="shared" si="369"/>
        <v>4.3477420278709239E-2</v>
      </c>
      <c r="L1340" s="96">
        <f t="shared" si="370"/>
        <v>15.99227150387085</v>
      </c>
      <c r="M1340" s="96">
        <f t="shared" si="371"/>
        <v>99.764612380033256</v>
      </c>
      <c r="N1340" s="96">
        <f t="shared" si="380"/>
        <v>9.6075483249487057</v>
      </c>
      <c r="O1340" s="96">
        <f t="shared" si="372"/>
        <v>0.22933118264448593</v>
      </c>
      <c r="P1340" s="96">
        <f t="shared" si="373"/>
        <v>0.22933118264448593</v>
      </c>
      <c r="Q1340" s="96">
        <f t="shared" si="381"/>
        <v>0.55193899447980943</v>
      </c>
      <c r="R1340" s="96">
        <f t="shared" si="364"/>
        <v>1.79770696720844E-2</v>
      </c>
      <c r="S1340" s="96">
        <f t="shared" si="374"/>
        <v>89.128485625643691</v>
      </c>
      <c r="T1340" s="96">
        <f t="shared" si="375"/>
        <v>447.77645155062777</v>
      </c>
      <c r="U1340" s="96">
        <f t="shared" si="376"/>
        <v>435.07292800457128</v>
      </c>
      <c r="V1340" s="32">
        <f t="shared" si="377"/>
        <v>1000.0000000000013</v>
      </c>
      <c r="W1340" s="100">
        <f>IF(A1340=1,((cPH1_+cPHr+(cNES*L1340+(cNES+cOSEX)*G1340+(cNES+cEREX)*H1340+(cNES+cHOEX)*I1340+(cNES+cNES)*S1340+(cNES+cOSEX)*N1340+(cNES+cEREX)*O1340+(cNES+cHOEX)*P1340)))/(1+cDR)^(A$6:A$65537 + 0.5),(cPHr+(cNES*L1340+(cNES+cOSEX)*G1340+(cNES+cEREX)*H1340+(cNES+cHOEX)*I1340+(cNES+cNES)*S1340+(cNES+cOSEX)*N1340+(cNES+cEREX)*O1340+(cNES+cHOEX)*P1340))/(1+cDR)^(((cycle + 0.5)/('Life tables'!$I$2/2))))</f>
        <v>1431.81449896657</v>
      </c>
      <c r="X1340" s="107">
        <f>((L1340+G1340+H1340+I1340+N1340+O1340+P1340+S1340)/('Life tables'!$I$2/2))/(1+oDR)^(((cycle + 0.5)/('Life tables'!$I$2/2)))</f>
        <v>2.0970408574767143</v>
      </c>
      <c r="Y1340" s="31">
        <f>((uNES*L1340+ uOCEX*G1340+uEREX*H1340+uHOEX*I1340+uNES*S1340+ uOCEX*N1340+uEREX*O1340+uHOEX*P1340)/('Life tables'!$I$2/2))/(1+oDR)^(((cycle + 0.5)/('Life tables'!$I$2/2)))</f>
        <v>1.381987504456146</v>
      </c>
      <c r="Z1340" s="100">
        <f t="shared" si="365"/>
        <v>28261.768661228616</v>
      </c>
      <c r="AA1340" s="107">
        <f>((L1340+G1340+H1340+I1340+N1340+O1340+P1340+S1340)/('Life tables'!$I$2/2))</f>
        <v>4.4934447621748008</v>
      </c>
      <c r="AB1340" s="31">
        <f>((uNES*L1340+ uOCEX*G1340+uEREX*H1340+uHOEX*I1340+uNES*S1340+ uOCEX*N1340+uEREX*O1340+uHOEX*P1340)/('Life tables'!$I$2/2))</f>
        <v>2.9612606216750592</v>
      </c>
    </row>
    <row r="1341" spans="1:28" x14ac:dyDescent="0.25">
      <c r="A1341" s="4">
        <v>1335</v>
      </c>
      <c r="C1341" s="105">
        <f>IF(male=0,VLOOKUP((($A$5:$A$1570/'Life tables'!$I$2)*2)+age,lifetable,13,1),IF(male=1,VLOOKUP((($A$5:$A$1570/'Life tables'!$I$2)*2)+age,lifetable,10,1),"error"))</f>
        <v>5.0253560799291552E-3</v>
      </c>
      <c r="F1341" s="96">
        <f t="shared" si="366"/>
        <v>17.990460888132827</v>
      </c>
      <c r="G1341" s="96">
        <f t="shared" si="378"/>
        <v>1.8071794481731338</v>
      </c>
      <c r="H1341" s="96">
        <f t="shared" si="367"/>
        <v>0.1032095272099868</v>
      </c>
      <c r="I1341" s="96">
        <f t="shared" si="368"/>
        <v>4.1355081459932538E-2</v>
      </c>
      <c r="J1341" s="96">
        <f t="shared" si="379"/>
        <v>0.1002166808674278</v>
      </c>
      <c r="K1341" s="96">
        <f t="shared" si="369"/>
        <v>4.3213751532900954E-2</v>
      </c>
      <c r="L1341" s="96">
        <f t="shared" si="370"/>
        <v>15.895286398889445</v>
      </c>
      <c r="M1341" s="96">
        <f t="shared" si="371"/>
        <v>99.16015955666937</v>
      </c>
      <c r="N1341" s="96">
        <f t="shared" si="380"/>
        <v>9.5493382084346621</v>
      </c>
      <c r="O1341" s="96">
        <f t="shared" si="372"/>
        <v>0.22794171319707512</v>
      </c>
      <c r="P1341" s="96">
        <f t="shared" si="373"/>
        <v>0.22794171319707512</v>
      </c>
      <c r="Q1341" s="96">
        <f t="shared" si="381"/>
        <v>0.54859491208847933</v>
      </c>
      <c r="R1341" s="96">
        <f t="shared" si="364"/>
        <v>1.7868150384374368E-2</v>
      </c>
      <c r="S1341" s="96">
        <f t="shared" si="374"/>
        <v>88.588474859367707</v>
      </c>
      <c r="T1341" s="96">
        <f t="shared" si="375"/>
        <v>448.42526314358366</v>
      </c>
      <c r="U1341" s="96">
        <f t="shared" si="376"/>
        <v>435.13400990648853</v>
      </c>
      <c r="V1341" s="32">
        <f t="shared" si="377"/>
        <v>1000.0000000000011</v>
      </c>
      <c r="W1341" s="100">
        <f>IF(A1341=1,((cPH1_+cPHr+(cNES*L1341+(cNES+cOSEX)*G1341+(cNES+cEREX)*H1341+(cNES+cHOEX)*I1341+(cNES+cNES)*S1341+(cNES+cOSEX)*N1341+(cNES+cEREX)*O1341+(cNES+cHOEX)*P1341)))/(1+cDR)^(A$6:A$65537 + 0.5),(cPHr+(cNES*L1341+(cNES+cOSEX)*G1341+(cNES+cEREX)*H1341+(cNES+cHOEX)*I1341+(cNES+cNES)*S1341+(cNES+cOSEX)*N1341+(cNES+cEREX)*O1341+(cNES+cHOEX)*P1341))/(1+cDR)^(((cycle + 0.5)/('Life tables'!$I$2/2))))</f>
        <v>1419.9691531985293</v>
      </c>
      <c r="X1341" s="107">
        <f>((L1341+G1341+H1341+I1341+N1341+O1341+P1341+S1341)/('Life tables'!$I$2/2))/(1+oDR)^(((cycle + 0.5)/('Life tables'!$I$2/2)))</f>
        <v>2.0831435330549097</v>
      </c>
      <c r="Y1341" s="31">
        <f>((uNES*L1341+ uOCEX*G1341+uEREX*H1341+uHOEX*I1341+uNES*S1341+ uOCEX*N1341+uEREX*O1341+uHOEX*P1341)/('Life tables'!$I$2/2))/(1+oDR)^(((cycle + 0.5)/('Life tables'!$I$2/2)))</f>
        <v>1.3728289204834618</v>
      </c>
      <c r="Z1341" s="100">
        <f t="shared" si="365"/>
        <v>28090.671849045499</v>
      </c>
      <c r="AA1341" s="107">
        <f>((L1341+G1341+H1341+I1341+N1341+O1341+P1341+S1341)/('Life tables'!$I$2/2))</f>
        <v>4.4662159929704339</v>
      </c>
      <c r="AB1341" s="31">
        <f>((uNES*L1341+ uOCEX*G1341+uEREX*H1341+uHOEX*I1341+uNES*S1341+ uOCEX*N1341+uEREX*O1341+uHOEX*P1341)/('Life tables'!$I$2/2))</f>
        <v>2.9433163788210059</v>
      </c>
    </row>
    <row r="1342" spans="1:28" x14ac:dyDescent="0.25">
      <c r="A1342" s="4">
        <v>1336</v>
      </c>
      <c r="C1342" s="105">
        <f>IF(male=0,VLOOKUP((($A$5:$A$1570/'Life tables'!$I$2)*2)+age,lifetable,13,1),IF(male=1,VLOOKUP((($A$5:$A$1570/'Life tables'!$I$2)*2)+age,lifetable,10,1),"error"))</f>
        <v>5.0253560799291552E-3</v>
      </c>
      <c r="F1342" s="96">
        <f t="shared" si="366"/>
        <v>17.881361799358388</v>
      </c>
      <c r="G1342" s="96">
        <f t="shared" si="378"/>
        <v>1.7962202163739287</v>
      </c>
      <c r="H1342" s="96">
        <f t="shared" si="367"/>
        <v>0.10258363633140026</v>
      </c>
      <c r="I1342" s="96">
        <f t="shared" si="368"/>
        <v>4.1104292904179225E-2</v>
      </c>
      <c r="J1342" s="96">
        <f t="shared" si="379"/>
        <v>9.9608939429861446E-2</v>
      </c>
      <c r="K1342" s="96">
        <f t="shared" si="369"/>
        <v>4.2951691492078184E-2</v>
      </c>
      <c r="L1342" s="96">
        <f t="shared" si="370"/>
        <v>15.79889302282694</v>
      </c>
      <c r="M1342" s="96">
        <f t="shared" si="371"/>
        <v>98.559365150570628</v>
      </c>
      <c r="N1342" s="96">
        <f t="shared" si="380"/>
        <v>9.4914804054296784</v>
      </c>
      <c r="O1342" s="96">
        <f t="shared" si="372"/>
        <v>0.22656065343660647</v>
      </c>
      <c r="P1342" s="96">
        <f t="shared" si="373"/>
        <v>0.22656065343660647</v>
      </c>
      <c r="Q1342" s="96">
        <f t="shared" si="381"/>
        <v>0.54527106957077298</v>
      </c>
      <c r="R1342" s="96">
        <f t="shared" si="364"/>
        <v>1.7759890324625997E-2</v>
      </c>
      <c r="S1342" s="96">
        <f t="shared" si="374"/>
        <v>88.05173247837233</v>
      </c>
      <c r="T1342" s="96">
        <f t="shared" si="375"/>
        <v>449.07014315258431</v>
      </c>
      <c r="U1342" s="96">
        <f t="shared" si="376"/>
        <v>435.19472148830522</v>
      </c>
      <c r="V1342" s="32">
        <f t="shared" si="377"/>
        <v>1000.0000000000011</v>
      </c>
      <c r="W1342" s="100">
        <f>IF(A1342=1,((cPH1_+cPHr+(cNES*L1342+(cNES+cOSEX)*G1342+(cNES+cEREX)*H1342+(cNES+cHOEX)*I1342+(cNES+cNES)*S1342+(cNES+cOSEX)*N1342+(cNES+cEREX)*O1342+(cNES+cHOEX)*P1342)))/(1+cDR)^(A$6:A$65537 + 0.5),(cPHr+(cNES*L1342+(cNES+cOSEX)*G1342+(cNES+cEREX)*H1342+(cNES+cHOEX)*I1342+(cNES+cNES)*S1342+(cNES+cOSEX)*N1342+(cNES+cEREX)*O1342+(cNES+cHOEX)*P1342))/(1+cDR)^(((cycle + 0.5)/('Life tables'!$I$2/2))))</f>
        <v>1408.2218323320078</v>
      </c>
      <c r="X1342" s="107">
        <f>((L1342+G1342+H1342+I1342+N1342+O1342+P1342+S1342)/('Life tables'!$I$2/2))/(1+oDR)^(((cycle + 0.5)/('Life tables'!$I$2/2)))</f>
        <v>2.0693383111080395</v>
      </c>
      <c r="Y1342" s="31">
        <f>((uNES*L1342+ uOCEX*G1342+uEREX*H1342+uHOEX*I1342+uNES*S1342+ uOCEX*N1342+uEREX*O1342+uHOEX*P1342)/('Life tables'!$I$2/2))/(1+oDR)^(((cycle + 0.5)/('Life tables'!$I$2/2)))</f>
        <v>1.3637310335822861</v>
      </c>
      <c r="Z1342" s="100">
        <f t="shared" si="365"/>
        <v>27920.611428681965</v>
      </c>
      <c r="AA1342" s="107">
        <f>((L1342+G1342+H1342+I1342+N1342+O1342+P1342+S1342)/('Life tables'!$I$2/2))</f>
        <v>4.4391522281695757</v>
      </c>
      <c r="AB1342" s="31">
        <f>((uNES*L1342+ uOCEX*G1342+uEREX*H1342+uHOEX*I1342+uNES*S1342+ uOCEX*N1342+uEREX*O1342+uHOEX*P1342)/('Life tables'!$I$2/2))</f>
        <v>2.9254808765944396</v>
      </c>
    </row>
    <row r="1343" spans="1:28" x14ac:dyDescent="0.25">
      <c r="A1343" s="4">
        <v>1337</v>
      </c>
      <c r="C1343" s="105">
        <f>IF(male=0,VLOOKUP((($A$5:$A$1570/'Life tables'!$I$2)*2)+age,lifetable,13,1),IF(male=1,VLOOKUP((($A$5:$A$1570/'Life tables'!$I$2)*2)+age,lifetable,10,1),"error"))</f>
        <v>5.0253560799291552E-3</v>
      </c>
      <c r="F1343" s="96">
        <f t="shared" si="366"/>
        <v>17.77292814094411</v>
      </c>
      <c r="G1343" s="96">
        <f t="shared" si="378"/>
        <v>1.7853278284470706</v>
      </c>
      <c r="H1343" s="96">
        <f t="shared" si="367"/>
        <v>0.10196156296217551</v>
      </c>
      <c r="I1343" s="96">
        <f t="shared" si="368"/>
        <v>4.0855033988323491E-2</v>
      </c>
      <c r="J1343" s="96">
        <f t="shared" si="379"/>
        <v>9.9004904802390645E-2</v>
      </c>
      <c r="K1343" s="96">
        <f t="shared" si="369"/>
        <v>4.269122983955826E-2</v>
      </c>
      <c r="L1343" s="96">
        <f t="shared" si="370"/>
        <v>15.703087580904592</v>
      </c>
      <c r="M1343" s="96">
        <f t="shared" si="371"/>
        <v>97.962207218167563</v>
      </c>
      <c r="N1343" s="96">
        <f t="shared" si="380"/>
        <v>9.4339728027204721</v>
      </c>
      <c r="O1343" s="96">
        <f t="shared" si="372"/>
        <v>0.22518795292089797</v>
      </c>
      <c r="P1343" s="96">
        <f t="shared" si="373"/>
        <v>0.22518795292089797</v>
      </c>
      <c r="Q1343" s="96">
        <f t="shared" si="381"/>
        <v>0.54196734552581127</v>
      </c>
      <c r="R1343" s="96">
        <f t="shared" si="364"/>
        <v>1.7652285538721006E-2</v>
      </c>
      <c r="S1343" s="96">
        <f t="shared" si="374"/>
        <v>87.518238878540757</v>
      </c>
      <c r="T1343" s="96">
        <f t="shared" si="375"/>
        <v>449.71111540291253</v>
      </c>
      <c r="U1343" s="96">
        <f t="shared" si="376"/>
        <v>435.25506500368351</v>
      </c>
      <c r="V1343" s="32">
        <f t="shared" si="377"/>
        <v>1000.0000000000013</v>
      </c>
      <c r="W1343" s="100">
        <f>IF(A1343=1,((cPH1_+cPHr+(cNES*L1343+(cNES+cOSEX)*G1343+(cNES+cEREX)*H1343+(cNES+cHOEX)*I1343+(cNES+cNES)*S1343+(cNES+cOSEX)*N1343+(cNES+cEREX)*O1343+(cNES+cHOEX)*P1343)))/(1+cDR)^(A$6:A$65537 + 0.5),(cPHr+(cNES*L1343+(cNES+cOSEX)*G1343+(cNES+cEREX)*H1343+(cNES+cHOEX)*I1343+(cNES+cNES)*S1343+(cNES+cOSEX)*N1343+(cNES+cEREX)*O1343+(cNES+cHOEX)*P1343))/(1+cDR)^(((cycle + 0.5)/('Life tables'!$I$2/2))))</f>
        <v>1396.5717260097879</v>
      </c>
      <c r="X1343" s="107">
        <f>((L1343+G1343+H1343+I1343+N1343+O1343+P1343+S1343)/('Life tables'!$I$2/2))/(1+oDR)^(((cycle + 0.5)/('Life tables'!$I$2/2)))</f>
        <v>2.0556245810650142</v>
      </c>
      <c r="Y1343" s="31">
        <f>((uNES*L1343+ uOCEX*G1343+uEREX*H1343+uHOEX*I1343+uNES*S1343+ uOCEX*N1343+uEREX*O1343+uHOEX*P1343)/('Life tables'!$I$2/2))/(1+oDR)^(((cycle + 0.5)/('Life tables'!$I$2/2)))</f>
        <v>1.3546934413811713</v>
      </c>
      <c r="Z1343" s="100">
        <f t="shared" si="365"/>
        <v>27751.58114027878</v>
      </c>
      <c r="AA1343" s="107">
        <f>((L1343+G1343+H1343+I1343+N1343+O1343+P1343+S1343)/('Life tables'!$I$2/2))</f>
        <v>4.4122524674847465</v>
      </c>
      <c r="AB1343" s="31">
        <f>((uNES*L1343+ uOCEX*G1343+uEREX*H1343+uHOEX*I1343+uNES*S1343+ uOCEX*N1343+uEREX*O1343+uHOEX*P1343)/('Life tables'!$I$2/2))</f>
        <v>2.9077534558001235</v>
      </c>
    </row>
    <row r="1344" spans="1:28" x14ac:dyDescent="0.25">
      <c r="A1344" s="4">
        <v>1338</v>
      </c>
      <c r="C1344" s="105">
        <f>IF(male=0,VLOOKUP((($A$5:$A$1570/'Life tables'!$I$2)*2)+age,lifetable,13,1),IF(male=1,VLOOKUP((($A$5:$A$1570/'Life tables'!$I$2)*2)+age,lifetable,10,1),"error"))</f>
        <v>5.0253560799291552E-3</v>
      </c>
      <c r="F1344" s="96">
        <f t="shared" si="366"/>
        <v>17.665155656209727</v>
      </c>
      <c r="G1344" s="96">
        <f t="shared" si="378"/>
        <v>1.7745018568001185</v>
      </c>
      <c r="H1344" s="96">
        <f t="shared" si="367"/>
        <v>0.1013432826821512</v>
      </c>
      <c r="I1344" s="96">
        <f t="shared" si="368"/>
        <v>4.0607294927437636E-2</v>
      </c>
      <c r="J1344" s="96">
        <f t="shared" si="379"/>
        <v>9.8404553272984308E-2</v>
      </c>
      <c r="K1344" s="96">
        <f t="shared" si="369"/>
        <v>4.2432356350637968E-2</v>
      </c>
      <c r="L1344" s="96">
        <f t="shared" si="370"/>
        <v>15.607866312176398</v>
      </c>
      <c r="M1344" s="96">
        <f t="shared" si="371"/>
        <v>97.368663937195464</v>
      </c>
      <c r="N1344" s="96">
        <f t="shared" si="380"/>
        <v>9.3768132987756712</v>
      </c>
      <c r="O1344" s="96">
        <f t="shared" si="372"/>
        <v>0.22382356148661359</v>
      </c>
      <c r="P1344" s="96">
        <f t="shared" si="373"/>
        <v>0.22382356148661359</v>
      </c>
      <c r="Q1344" s="96">
        <f t="shared" si="381"/>
        <v>0.53868361922382302</v>
      </c>
      <c r="R1344" s="96">
        <f t="shared" si="364"/>
        <v>1.7545332094399617E-2</v>
      </c>
      <c r="S1344" s="96">
        <f t="shared" si="374"/>
        <v>86.987974564128336</v>
      </c>
      <c r="T1344" s="96">
        <f t="shared" si="375"/>
        <v>450.34820357540934</v>
      </c>
      <c r="U1344" s="96">
        <f t="shared" si="376"/>
        <v>435.31504269212854</v>
      </c>
      <c r="V1344" s="32">
        <f t="shared" si="377"/>
        <v>1000.0000000000011</v>
      </c>
      <c r="W1344" s="100">
        <f>IF(A1344=1,((cPH1_+cPHr+(cNES*L1344+(cNES+cOSEX)*G1344+(cNES+cEREX)*H1344+(cNES+cHOEX)*I1344+(cNES+cNES)*S1344+(cNES+cOSEX)*N1344+(cNES+cEREX)*O1344+(cNES+cHOEX)*P1344)))/(1+cDR)^(A$6:A$65537 + 0.5),(cPHr+(cNES*L1344+(cNES+cOSEX)*G1344+(cNES+cEREX)*H1344+(cNES+cHOEX)*I1344+(cNES+cNES)*S1344+(cNES+cOSEX)*N1344+(cNES+cEREX)*O1344+(cNES+cHOEX)*P1344))/(1+cDR)^(((cycle + 0.5)/('Life tables'!$I$2/2))))</f>
        <v>1385.0180305232227</v>
      </c>
      <c r="X1344" s="107">
        <f>((L1344+G1344+H1344+I1344+N1344+O1344+P1344+S1344)/('Life tables'!$I$2/2))/(1+oDR)^(((cycle + 0.5)/('Life tables'!$I$2/2)))</f>
        <v>2.0420017364115663</v>
      </c>
      <c r="Y1344" s="31">
        <f>((uNES*L1344+ uOCEX*G1344+uEREX*H1344+uHOEX*I1344+uNES*S1344+ uOCEX*N1344+uEREX*O1344+uHOEX*P1344)/('Life tables'!$I$2/2))/(1+oDR)^(((cycle + 0.5)/('Life tables'!$I$2/2)))</f>
        <v>1.3457157441818792</v>
      </c>
      <c r="Z1344" s="100">
        <f t="shared" si="365"/>
        <v>27583.574760857478</v>
      </c>
      <c r="AA1344" s="107">
        <f>((L1344+G1344+H1344+I1344+N1344+O1344+P1344+S1344)/('Life tables'!$I$2/2))</f>
        <v>4.3855157167117031</v>
      </c>
      <c r="AB1344" s="31">
        <f>((uNES*L1344+ uOCEX*G1344+uEREX*H1344+uHOEX*I1344+uNES*S1344+ uOCEX*N1344+uEREX*O1344+uHOEX*P1344)/('Life tables'!$I$2/2))</f>
        <v>2.8901334612511493</v>
      </c>
    </row>
    <row r="1345" spans="1:28" x14ac:dyDescent="0.25">
      <c r="A1345" s="4">
        <v>1339</v>
      </c>
      <c r="C1345" s="105">
        <f>IF(male=0,VLOOKUP((($A$5:$A$1570/'Life tables'!$I$2)*2)+age,lifetable,13,1),IF(male=1,VLOOKUP((($A$5:$A$1570/'Life tables'!$I$2)*2)+age,lifetable,10,1),"error"))</f>
        <v>5.0253560799291552E-3</v>
      </c>
      <c r="F1345" s="96">
        <f t="shared" si="366"/>
        <v>17.558040125899534</v>
      </c>
      <c r="G1345" s="96">
        <f t="shared" si="378"/>
        <v>1.763741877600006</v>
      </c>
      <c r="H1345" s="96">
        <f t="shared" si="367"/>
        <v>0.10072877128586705</v>
      </c>
      <c r="I1345" s="96">
        <f t="shared" si="368"/>
        <v>4.0361066022622648E-2</v>
      </c>
      <c r="J1345" s="96">
        <f t="shared" si="379"/>
        <v>9.7807861338086596E-2</v>
      </c>
      <c r="K1345" s="96">
        <f t="shared" si="369"/>
        <v>4.2175060890509271E-2</v>
      </c>
      <c r="L1345" s="96">
        <f t="shared" si="370"/>
        <v>15.513225488762442</v>
      </c>
      <c r="M1345" s="96">
        <f t="shared" si="371"/>
        <v>96.778713606563812</v>
      </c>
      <c r="N1345" s="96">
        <f t="shared" si="380"/>
        <v>9.319999803733241</v>
      </c>
      <c r="O1345" s="96">
        <f t="shared" si="372"/>
        <v>0.22246742924896315</v>
      </c>
      <c r="P1345" s="96">
        <f t="shared" si="373"/>
        <v>0.22246742924896315</v>
      </c>
      <c r="Q1345" s="96">
        <f t="shared" si="381"/>
        <v>0.53541977060542223</v>
      </c>
      <c r="R1345" s="96">
        <f t="shared" si="364"/>
        <v>1.7439026081237007E-2</v>
      </c>
      <c r="S1345" s="96">
        <f t="shared" si="374"/>
        <v>86.460920147645993</v>
      </c>
      <c r="T1345" s="96">
        <f t="shared" si="375"/>
        <v>450.98143120735284</v>
      </c>
      <c r="U1345" s="96">
        <f t="shared" si="376"/>
        <v>435.37465677910029</v>
      </c>
      <c r="V1345" s="32">
        <f t="shared" si="377"/>
        <v>1000.0000000000013</v>
      </c>
      <c r="W1345" s="100">
        <f>IF(A1345=1,((cPH1_+cPHr+(cNES*L1345+(cNES+cOSEX)*G1345+(cNES+cEREX)*H1345+(cNES+cHOEX)*I1345+(cNES+cNES)*S1345+(cNES+cOSEX)*N1345+(cNES+cEREX)*O1345+(cNES+cHOEX)*P1345)))/(1+cDR)^(A$6:A$65537 + 0.5),(cPHr+(cNES*L1345+(cNES+cOSEX)*G1345+(cNES+cEREX)*H1345+(cNES+cHOEX)*I1345+(cNES+cNES)*S1345+(cNES+cOSEX)*N1345+(cNES+cEREX)*O1345+(cNES+cHOEX)*P1345))/(1+cDR)^(((cycle + 0.5)/('Life tables'!$I$2/2))))</f>
        <v>1373.5599487604366</v>
      </c>
      <c r="X1345" s="107">
        <f>((L1345+G1345+H1345+I1345+N1345+O1345+P1345+S1345)/('Life tables'!$I$2/2))/(1+oDR)^(((cycle + 0.5)/('Life tables'!$I$2/2)))</f>
        <v>2.0284691746628143</v>
      </c>
      <c r="Y1345" s="31">
        <f>((uNES*L1345+ uOCEX*G1345+uEREX*H1345+uHOEX*I1345+uNES*S1345+ uOCEX*N1345+uEREX*O1345+uHOEX*P1345)/('Life tables'!$I$2/2))/(1+oDR)^(((cycle + 0.5)/('Life tables'!$I$2/2)))</f>
        <v>1.336797544941321</v>
      </c>
      <c r="Z1345" s="100">
        <f t="shared" si="365"/>
        <v>27416.586104151436</v>
      </c>
      <c r="AA1345" s="107">
        <f>((L1345+G1345+H1345+I1345+N1345+O1345+P1345+S1345)/('Life tables'!$I$2/2))</f>
        <v>4.3589409876914438</v>
      </c>
      <c r="AB1345" s="31">
        <f>((uNES*L1345+ uOCEX*G1345+uEREX*H1345+uHOEX*I1345+uNES*S1345+ uOCEX*N1345+uEREX*O1345+uHOEX*P1345)/('Life tables'!$I$2/2))</f>
        <v>2.8726202417439373</v>
      </c>
    </row>
    <row r="1346" spans="1:28" x14ac:dyDescent="0.25">
      <c r="A1346" s="4">
        <v>1340</v>
      </c>
      <c r="C1346" s="105">
        <f>IF(male=0,VLOOKUP((($A$5:$A$1570/'Life tables'!$I$2)*2)+age,lifetable,13,1),IF(male=1,VLOOKUP((($A$5:$A$1570/'Life tables'!$I$2)*2)+age,lifetable,10,1),"error"))</f>
        <v>5.0253560799291552E-3</v>
      </c>
      <c r="F1346" s="96">
        <f t="shared" si="366"/>
        <v>17.451577367352808</v>
      </c>
      <c r="G1346" s="96">
        <f t="shared" si="378"/>
        <v>1.7530474706897097</v>
      </c>
      <c r="H1346" s="96">
        <f t="shared" si="367"/>
        <v>0.10011800477780462</v>
      </c>
      <c r="I1346" s="96">
        <f t="shared" si="368"/>
        <v>4.011633765910122E-2</v>
      </c>
      <c r="J1346" s="96">
        <f t="shared" si="379"/>
        <v>9.7214805697995607E-2</v>
      </c>
      <c r="K1346" s="96">
        <f t="shared" si="369"/>
        <v>4.1919333412266606E-2</v>
      </c>
      <c r="L1346" s="96">
        <f t="shared" si="370"/>
        <v>15.41916141511593</v>
      </c>
      <c r="M1346" s="96">
        <f t="shared" si="371"/>
        <v>96.192334646195292</v>
      </c>
      <c r="N1346" s="96">
        <f t="shared" si="380"/>
        <v>9.2635302393849788</v>
      </c>
      <c r="O1346" s="96">
        <f t="shared" si="372"/>
        <v>0.22111950660133234</v>
      </c>
      <c r="P1346" s="96">
        <f t="shared" si="373"/>
        <v>0.22111950660133234</v>
      </c>
      <c r="Q1346" s="96">
        <f t="shared" si="381"/>
        <v>0.53217568028071816</v>
      </c>
      <c r="R1346" s="96">
        <f t="shared" si="364"/>
        <v>1.7333363610614317E-2</v>
      </c>
      <c r="S1346" s="96">
        <f t="shared" si="374"/>
        <v>85.937056349716315</v>
      </c>
      <c r="T1346" s="96">
        <f t="shared" si="375"/>
        <v>451.61082169333156</v>
      </c>
      <c r="U1346" s="96">
        <f t="shared" si="376"/>
        <v>435.43390947612318</v>
      </c>
      <c r="V1346" s="32">
        <f t="shared" si="377"/>
        <v>1000.0000000000013</v>
      </c>
      <c r="W1346" s="100">
        <f>IF(A1346=1,((cPH1_+cPHr+(cNES*L1346+(cNES+cOSEX)*G1346+(cNES+cEREX)*H1346+(cNES+cHOEX)*I1346+(cNES+cNES)*S1346+(cNES+cOSEX)*N1346+(cNES+cEREX)*O1346+(cNES+cHOEX)*P1346)))/(1+cDR)^(A$6:A$65537 + 0.5),(cPHr+(cNES*L1346+(cNES+cOSEX)*G1346+(cNES+cEREX)*H1346+(cNES+cHOEX)*I1346+(cNES+cNES)*S1346+(cNES+cOSEX)*N1346+(cNES+cEREX)*O1346+(cNES+cHOEX)*P1346))/(1+cDR)^(((cycle + 0.5)/('Life tables'!$I$2/2))))</f>
        <v>1362.1966901547714</v>
      </c>
      <c r="X1346" s="107">
        <f>((L1346+G1346+H1346+I1346+N1346+O1346+P1346+S1346)/('Life tables'!$I$2/2))/(1+oDR)^(((cycle + 0.5)/('Life tables'!$I$2/2)))</f>
        <v>2.0150262973360396</v>
      </c>
      <c r="Y1346" s="31">
        <f>((uNES*L1346+ uOCEX*G1346+uEREX*H1346+uHOEX*I1346+uNES*S1346+ uOCEX*N1346+uEREX*O1346+uHOEX*P1346)/('Life tables'!$I$2/2))/(1+oDR)^(((cycle + 0.5)/('Life tables'!$I$2/2)))</f>
        <v>1.3279384492536268</v>
      </c>
      <c r="Z1346" s="100">
        <f t="shared" si="365"/>
        <v>27250.609020435066</v>
      </c>
      <c r="AA1346" s="107">
        <f>((L1346+G1346+H1346+I1346+N1346+O1346+P1346+S1346)/('Life tables'!$I$2/2))</f>
        <v>4.3325272982724972</v>
      </c>
      <c r="AB1346" s="31">
        <f>((uNES*L1346+ uOCEX*G1346+uEREX*H1346+uHOEX*I1346+uNES*S1346+ uOCEX*N1346+uEREX*O1346+uHOEX*P1346)/('Life tables'!$I$2/2))</f>
        <v>2.8552131500334066</v>
      </c>
    </row>
    <row r="1347" spans="1:28" x14ac:dyDescent="0.25">
      <c r="A1347" s="4">
        <v>1341</v>
      </c>
      <c r="C1347" s="105">
        <f>IF(male=0,VLOOKUP((($A$5:$A$1570/'Life tables'!$I$2)*2)+age,lifetable,13,1),IF(male=1,VLOOKUP((($A$5:$A$1570/'Life tables'!$I$2)*2)+age,lifetable,10,1),"error"))</f>
        <v>5.0253560799291552E-3</v>
      </c>
      <c r="F1347" s="96">
        <f t="shared" si="366"/>
        <v>17.345763233710542</v>
      </c>
      <c r="G1347" s="96">
        <f t="shared" si="378"/>
        <v>1.7424182195085636</v>
      </c>
      <c r="H1347" s="96">
        <f t="shared" si="367"/>
        <v>9.9510959367836466E-2</v>
      </c>
      <c r="I1347" s="96">
        <f t="shared" si="368"/>
        <v>3.9873100304394282E-2</v>
      </c>
      <c r="J1347" s="96">
        <f t="shared" si="379"/>
        <v>9.662536325244464E-2</v>
      </c>
      <c r="K1347" s="96">
        <f t="shared" si="369"/>
        <v>4.1665163955001486E-2</v>
      </c>
      <c r="L1347" s="96">
        <f t="shared" si="370"/>
        <v>15.325670427322301</v>
      </c>
      <c r="M1347" s="96">
        <f t="shared" si="371"/>
        <v>95.609505596835945</v>
      </c>
      <c r="N1347" s="96">
        <f t="shared" si="380"/>
        <v>9.2074025391582346</v>
      </c>
      <c r="O1347" s="96">
        <f t="shared" si="372"/>
        <v>0.21977974421484617</v>
      </c>
      <c r="P1347" s="96">
        <f t="shared" si="373"/>
        <v>0.21977974421484617</v>
      </c>
      <c r="Q1347" s="96">
        <f t="shared" si="381"/>
        <v>0.52895122952826468</v>
      </c>
      <c r="R1347" s="96">
        <f t="shared" si="364"/>
        <v>1.7228340815684431E-2</v>
      </c>
      <c r="S1347" s="96">
        <f t="shared" si="374"/>
        <v>85.416363998904075</v>
      </c>
      <c r="T1347" s="96">
        <f t="shared" si="375"/>
        <v>452.23639828611226</v>
      </c>
      <c r="U1347" s="96">
        <f t="shared" si="376"/>
        <v>435.49280298089388</v>
      </c>
      <c r="V1347" s="32">
        <f t="shared" si="377"/>
        <v>1000.0000000000013</v>
      </c>
      <c r="W1347" s="100">
        <f>IF(A1347=1,((cPH1_+cPHr+(cNES*L1347+(cNES+cOSEX)*G1347+(cNES+cEREX)*H1347+(cNES+cHOEX)*I1347+(cNES+cNES)*S1347+(cNES+cOSEX)*N1347+(cNES+cEREX)*O1347+(cNES+cHOEX)*P1347)))/(1+cDR)^(A$6:A$65537 + 0.5),(cPHr+(cNES*L1347+(cNES+cOSEX)*G1347+(cNES+cEREX)*H1347+(cNES+cHOEX)*I1347+(cNES+cNES)*S1347+(cNES+cOSEX)*N1347+(cNES+cEREX)*O1347+(cNES+cHOEX)*P1347))/(1+cDR)^(((cycle + 0.5)/('Life tables'!$I$2/2))))</f>
        <v>1350.9274706334929</v>
      </c>
      <c r="X1347" s="107">
        <f>((L1347+G1347+H1347+I1347+N1347+O1347+P1347+S1347)/('Life tables'!$I$2/2))/(1+oDR)^(((cycle + 0.5)/('Life tables'!$I$2/2)))</f>
        <v>2.0016725099236652</v>
      </c>
      <c r="Y1347" s="31">
        <f>((uNES*L1347+ uOCEX*G1347+uEREX*H1347+uHOEX*I1347+uNES*S1347+ uOCEX*N1347+uEREX*O1347+uHOEX*P1347)/('Life tables'!$I$2/2))/(1+oDR)^(((cycle + 0.5)/('Life tables'!$I$2/2)))</f>
        <v>1.3191380653323592</v>
      </c>
      <c r="Z1347" s="100">
        <f t="shared" si="365"/>
        <v>27085.637396351387</v>
      </c>
      <c r="AA1347" s="107">
        <f>((L1347+G1347+H1347+I1347+N1347+O1347+P1347+S1347)/('Life tables'!$I$2/2))</f>
        <v>4.3062736722735062</v>
      </c>
      <c r="AB1347" s="31">
        <f>((uNES*L1347+ uOCEX*G1347+uEREX*H1347+uHOEX*I1347+uNES*S1347+ uOCEX*N1347+uEREX*O1347+uHOEX*P1347)/('Life tables'!$I$2/2))</f>
        <v>2.8379115428083583</v>
      </c>
    </row>
    <row r="1348" spans="1:28" x14ac:dyDescent="0.25">
      <c r="A1348" s="4">
        <v>1342</v>
      </c>
      <c r="C1348" s="105">
        <f>IF(male=0,VLOOKUP((($A$5:$A$1570/'Life tables'!$I$2)*2)+age,lifetable,13,1),IF(male=1,VLOOKUP((($A$5:$A$1570/'Life tables'!$I$2)*2)+age,lifetable,10,1),"error"))</f>
        <v>5.0253560799291552E-3</v>
      </c>
      <c r="F1348" s="96">
        <f t="shared" si="366"/>
        <v>17.240593613156612</v>
      </c>
      <c r="G1348" s="96">
        <f t="shared" si="378"/>
        <v>1.7318537110160324</v>
      </c>
      <c r="H1348" s="96">
        <f t="shared" si="367"/>
        <v>9.8907611466872741E-2</v>
      </c>
      <c r="I1348" s="96">
        <f t="shared" si="368"/>
        <v>3.963134450657662E-2</v>
      </c>
      <c r="J1348" s="96">
        <f t="shared" si="379"/>
        <v>9.6039511096374833E-2</v>
      </c>
      <c r="K1348" s="96">
        <f t="shared" si="369"/>
        <v>4.1412542641979709E-2</v>
      </c>
      <c r="L1348" s="96">
        <f t="shared" si="370"/>
        <v>15.232748892428777</v>
      </c>
      <c r="M1348" s="96">
        <f t="shared" si="371"/>
        <v>95.030205119838485</v>
      </c>
      <c r="N1348" s="96">
        <f t="shared" si="380"/>
        <v>9.1516146480950411</v>
      </c>
      <c r="O1348" s="96">
        <f t="shared" si="372"/>
        <v>0.21844809303787099</v>
      </c>
      <c r="P1348" s="96">
        <f t="shared" si="373"/>
        <v>0.21844809303787099</v>
      </c>
      <c r="Q1348" s="96">
        <f t="shared" si="381"/>
        <v>0.52574630029386182</v>
      </c>
      <c r="R1348" s="96">
        <f t="shared" si="364"/>
        <v>1.7123953851332939E-2</v>
      </c>
      <c r="S1348" s="96">
        <f t="shared" si="374"/>
        <v>84.898824031522508</v>
      </c>
      <c r="T1348" s="96">
        <f t="shared" si="375"/>
        <v>452.85818409750249</v>
      </c>
      <c r="U1348" s="96">
        <f t="shared" si="376"/>
        <v>435.55133947738722</v>
      </c>
      <c r="V1348" s="32">
        <f t="shared" si="377"/>
        <v>1000.0000000000014</v>
      </c>
      <c r="W1348" s="100">
        <f>IF(A1348=1,((cPH1_+cPHr+(cNES*L1348+(cNES+cOSEX)*G1348+(cNES+cEREX)*H1348+(cNES+cHOEX)*I1348+(cNES+cNES)*S1348+(cNES+cOSEX)*N1348+(cNES+cEREX)*O1348+(cNES+cHOEX)*P1348)))/(1+cDR)^(A$6:A$65537 + 0.5),(cPHr+(cNES*L1348+(cNES+cOSEX)*G1348+(cNES+cEREX)*H1348+(cNES+cHOEX)*I1348+(cNES+cNES)*S1348+(cNES+cOSEX)*N1348+(cNES+cEREX)*O1348+(cNES+cHOEX)*P1348))/(1+cDR)^(((cycle + 0.5)/('Life tables'!$I$2/2))))</f>
        <v>1339.751512566773</v>
      </c>
      <c r="X1348" s="107">
        <f>((L1348+G1348+H1348+I1348+N1348+O1348+P1348+S1348)/('Life tables'!$I$2/2))/(1+oDR)^(((cycle + 0.5)/('Life tables'!$I$2/2)))</f>
        <v>1.9884072218664457</v>
      </c>
      <c r="Y1348" s="31">
        <f>((uNES*L1348+ uOCEX*G1348+uEREX*H1348+uHOEX*I1348+uNES*S1348+ uOCEX*N1348+uEREX*O1348+uHOEX*P1348)/('Life tables'!$I$2/2))/(1+oDR)^(((cycle + 0.5)/('Life tables'!$I$2/2)))</f>
        <v>1.3103960039928537</v>
      </c>
      <c r="Z1348" s="100">
        <f t="shared" si="365"/>
        <v>26921.66515473813</v>
      </c>
      <c r="AA1348" s="107">
        <f>((L1348+G1348+H1348+I1348+N1348+O1348+P1348+S1348)/('Life tables'!$I$2/2))</f>
        <v>4.2801791394460817</v>
      </c>
      <c r="AB1348" s="31">
        <f>((uNES*L1348+ uOCEX*G1348+uEREX*H1348+uHOEX*I1348+uNES*S1348+ uOCEX*N1348+uEREX*O1348+uHOEX*P1348)/('Life tables'!$I$2/2))</f>
        <v>2.8207147806670134</v>
      </c>
    </row>
    <row r="1349" spans="1:28" x14ac:dyDescent="0.25">
      <c r="A1349" s="4">
        <v>1343</v>
      </c>
      <c r="C1349" s="105">
        <f>IF(male=0,VLOOKUP((($A$5:$A$1570/'Life tables'!$I$2)*2)+age,lifetable,13,1),IF(male=1,VLOOKUP((($A$5:$A$1570/'Life tables'!$I$2)*2)+age,lifetable,10,1),"error"))</f>
        <v>5.0253560799291552E-3</v>
      </c>
      <c r="F1349" s="96">
        <f t="shared" si="366"/>
        <v>17.136064428191577</v>
      </c>
      <c r="G1349" s="96">
        <f t="shared" si="378"/>
        <v>1.7213535356187637</v>
      </c>
      <c r="H1349" s="96">
        <f t="shared" si="367"/>
        <v>9.8307937682695107E-2</v>
      </c>
      <c r="I1349" s="96">
        <f t="shared" si="368"/>
        <v>3.939106089260757E-2</v>
      </c>
      <c r="J1349" s="96">
        <f t="shared" si="379"/>
        <v>9.5457226515890128E-2</v>
      </c>
      <c r="K1349" s="96">
        <f t="shared" si="369"/>
        <v>4.1161459678897019E-2</v>
      </c>
      <c r="L1349" s="96">
        <f t="shared" si="370"/>
        <v>15.140393207802724</v>
      </c>
      <c r="M1349" s="96">
        <f t="shared" si="371"/>
        <v>94.454411996919944</v>
      </c>
      <c r="N1349" s="96">
        <f t="shared" si="380"/>
        <v>9.0961645228287775</v>
      </c>
      <c r="O1349" s="96">
        <f t="shared" si="372"/>
        <v>0.21712450429545738</v>
      </c>
      <c r="P1349" s="96">
        <f t="shared" si="373"/>
        <v>0.21712450429545738</v>
      </c>
      <c r="Q1349" s="96">
        <f t="shared" si="381"/>
        <v>0.52256077518921407</v>
      </c>
      <c r="R1349" s="96">
        <f t="shared" si="364"/>
        <v>1.7020198894134454E-2</v>
      </c>
      <c r="S1349" s="96">
        <f t="shared" si="374"/>
        <v>84.384417491416912</v>
      </c>
      <c r="T1349" s="96">
        <f t="shared" si="375"/>
        <v>453.47620209920757</v>
      </c>
      <c r="U1349" s="96">
        <f t="shared" si="376"/>
        <v>435.60952113596022</v>
      </c>
      <c r="V1349" s="32">
        <f t="shared" si="377"/>
        <v>1000.0000000000011</v>
      </c>
      <c r="W1349" s="100">
        <f>IF(A1349=1,((cPH1_+cPHr+(cNES*L1349+(cNES+cOSEX)*G1349+(cNES+cEREX)*H1349+(cNES+cHOEX)*I1349+(cNES+cNES)*S1349+(cNES+cOSEX)*N1349+(cNES+cEREX)*O1349+(cNES+cHOEX)*P1349)))/(1+cDR)^(A$6:A$65537 + 0.5),(cPHr+(cNES*L1349+(cNES+cOSEX)*G1349+(cNES+cEREX)*H1349+(cNES+cHOEX)*I1349+(cNES+cNES)*S1349+(cNES+cOSEX)*N1349+(cNES+cEREX)*O1349+(cNES+cHOEX)*P1349))/(1+cDR)^(((cycle + 0.5)/('Life tables'!$I$2/2))))</f>
        <v>1328.6680447169369</v>
      </c>
      <c r="X1349" s="107">
        <f>((L1349+G1349+H1349+I1349+N1349+O1349+P1349+S1349)/('Life tables'!$I$2/2))/(1+oDR)^(((cycle + 0.5)/('Life tables'!$I$2/2)))</f>
        <v>1.975229846526859</v>
      </c>
      <c r="Y1349" s="31">
        <f>((uNES*L1349+ uOCEX*G1349+uEREX*H1349+uHOEX*I1349+uNES*S1349+ uOCEX*N1349+uEREX*O1349+uHOEX*P1349)/('Life tables'!$I$2/2))/(1+oDR)^(((cycle + 0.5)/('Life tables'!$I$2/2)))</f>
        <v>1.3017118786346966</v>
      </c>
      <c r="Z1349" s="100">
        <f t="shared" si="365"/>
        <v>26758.686254452416</v>
      </c>
      <c r="AA1349" s="107">
        <f>((L1349+G1349+H1349+I1349+N1349+O1349+P1349+S1349)/('Life tables'!$I$2/2))</f>
        <v>4.2542427354379369</v>
      </c>
      <c r="AB1349" s="31">
        <f>((uNES*L1349+ uOCEX*G1349+uEREX*H1349+uHOEX*I1349+uNES*S1349+ uOCEX*N1349+uEREX*O1349+uHOEX*P1349)/('Life tables'!$I$2/2))</f>
        <v>2.8036222280927472</v>
      </c>
    </row>
    <row r="1350" spans="1:28" x14ac:dyDescent="0.25">
      <c r="A1350" s="4">
        <v>1344</v>
      </c>
      <c r="C1350" s="105">
        <f>IF(male=0,VLOOKUP((($A$5:$A$1570/'Life tables'!$I$2)*2)+age,lifetable,13,1),IF(male=1,VLOOKUP((($A$5:$A$1570/'Life tables'!$I$2)*2)+age,lifetable,10,1),"error"))</f>
        <v>5.0253560799291552E-3</v>
      </c>
      <c r="F1350" s="96">
        <f t="shared" si="366"/>
        <v>17.032171634937555</v>
      </c>
      <c r="G1350" s="96">
        <f t="shared" si="378"/>
        <v>1.7109172871007605</v>
      </c>
      <c r="H1350" s="96">
        <f t="shared" si="367"/>
        <v>9.7711914815968789E-2</v>
      </c>
      <c r="I1350" s="96">
        <f t="shared" si="368"/>
        <v>3.9152240166733104E-2</v>
      </c>
      <c r="J1350" s="96">
        <f t="shared" si="379"/>
        <v>9.4878486984384725E-2</v>
      </c>
      <c r="K1350" s="96">
        <f t="shared" si="369"/>
        <v>4.0911905352209378E-2</v>
      </c>
      <c r="L1350" s="96">
        <f t="shared" si="370"/>
        <v>15.048599800517499</v>
      </c>
      <c r="M1350" s="96">
        <f t="shared" si="371"/>
        <v>93.882105129895834</v>
      </c>
      <c r="N1350" s="96">
        <f t="shared" si="380"/>
        <v>9.041050131558567</v>
      </c>
      <c r="O1350" s="96">
        <f t="shared" si="372"/>
        <v>0.21580892948872893</v>
      </c>
      <c r="P1350" s="96">
        <f t="shared" si="373"/>
        <v>0.21580892948872893</v>
      </c>
      <c r="Q1350" s="96">
        <f t="shared" si="381"/>
        <v>0.51939453749046061</v>
      </c>
      <c r="R1350" s="96">
        <f t="shared" si="364"/>
        <v>1.6917072142304725E-2</v>
      </c>
      <c r="S1350" s="96">
        <f t="shared" si="374"/>
        <v>83.873125529727048</v>
      </c>
      <c r="T1350" s="96">
        <f t="shared" si="375"/>
        <v>454.09047512368244</v>
      </c>
      <c r="U1350" s="96">
        <f t="shared" si="376"/>
        <v>435.66735011345475</v>
      </c>
      <c r="V1350" s="32">
        <f t="shared" si="377"/>
        <v>1000.0000000000013</v>
      </c>
      <c r="W1350" s="100">
        <f>IF(A1350=1,((cPH1_+cPHr+(cNES*L1350+(cNES+cOSEX)*G1350+(cNES+cEREX)*H1350+(cNES+cHOEX)*I1350+(cNES+cNES)*S1350+(cNES+cOSEX)*N1350+(cNES+cEREX)*O1350+(cNES+cHOEX)*P1350)))/(1+cDR)^(A$6:A$65537 + 0.5),(cPHr+(cNES*L1350+(cNES+cOSEX)*G1350+(cNES+cEREX)*H1350+(cNES+cHOEX)*I1350+(cNES+cNES)*S1350+(cNES+cOSEX)*N1350+(cNES+cEREX)*O1350+(cNES+cHOEX)*P1350))/(1+cDR)^(((cycle + 0.5)/('Life tables'!$I$2/2))))</f>
        <v>1317.6763021879976</v>
      </c>
      <c r="X1350" s="107">
        <f>((L1350+G1350+H1350+I1350+N1350+O1350+P1350+S1350)/('Life tables'!$I$2/2))/(1+oDR)^(((cycle + 0.5)/('Life tables'!$I$2/2)))</f>
        <v>1.9621398011626914</v>
      </c>
      <c r="Y1350" s="31">
        <f>((uNES*L1350+ uOCEX*G1350+uEREX*H1350+uHOEX*I1350+uNES*S1350+ uOCEX*N1350+uEREX*O1350+uHOEX*P1350)/('Life tables'!$I$2/2))/(1+oDR)^(((cycle + 0.5)/('Life tables'!$I$2/2)))</f>
        <v>1.2930853052243312</v>
      </c>
      <c r="Z1350" s="100">
        <f t="shared" si="365"/>
        <v>26596.694690194312</v>
      </c>
      <c r="AA1350" s="107">
        <f>((L1350+G1350+H1350+I1350+N1350+O1350+P1350+S1350)/('Life tables'!$I$2/2))</f>
        <v>4.2284635017562904</v>
      </c>
      <c r="AB1350" s="31">
        <f>((uNES*L1350+ uOCEX*G1350+uEREX*H1350+uHOEX*I1350+uNES*S1350+ uOCEX*N1350+uEREX*O1350+uHOEX*P1350)/('Life tables'!$I$2/2))</f>
        <v>2.7866332534299967</v>
      </c>
    </row>
    <row r="1351" spans="1:28" x14ac:dyDescent="0.25">
      <c r="A1351" s="4">
        <v>1345</v>
      </c>
      <c r="C1351" s="105">
        <f>IF(male=0,VLOOKUP((($A$5:$A$1570/'Life tables'!$I$2)*2)+age,lifetable,13,1),IF(male=1,VLOOKUP((($A$5:$A$1570/'Life tables'!$I$2)*2)+age,lifetable,10,1),"error"))</f>
        <v>5.0253560799291552E-3</v>
      </c>
      <c r="F1351" s="96">
        <f t="shared" si="366"/>
        <v>16.92891122247255</v>
      </c>
      <c r="G1351" s="96">
        <f t="shared" si="378"/>
        <v>1.7005445625565143</v>
      </c>
      <c r="H1351" s="96">
        <f t="shared" si="367"/>
        <v>9.7119519856423794E-2</v>
      </c>
      <c r="I1351" s="96">
        <f t="shared" si="368"/>
        <v>3.8914873108955646E-2</v>
      </c>
      <c r="J1351" s="96">
        <f t="shared" si="379"/>
        <v>9.4303270158835217E-2</v>
      </c>
      <c r="K1351" s="96">
        <f t="shared" si="369"/>
        <v>4.0663870027534001E-2</v>
      </c>
      <c r="L1351" s="96">
        <f t="shared" si="370"/>
        <v>14.957365126764287</v>
      </c>
      <c r="M1351" s="96">
        <f t="shared" si="371"/>
        <v>93.313263540391475</v>
      </c>
      <c r="N1351" s="96">
        <f t="shared" si="380"/>
        <v>8.9862694540214729</v>
      </c>
      <c r="O1351" s="96">
        <f t="shared" si="372"/>
        <v>0.21450132039421888</v>
      </c>
      <c r="P1351" s="96">
        <f t="shared" si="373"/>
        <v>0.21450132039421888</v>
      </c>
      <c r="Q1351" s="96">
        <f t="shared" si="381"/>
        <v>0.51624747113657821</v>
      </c>
      <c r="R1351" s="96">
        <f t="shared" ref="R1351:R1414" si="382">M1351*amrc + P1351*amrHOEX</f>
        <v>1.6814569815648609E-2</v>
      </c>
      <c r="S1351" s="96">
        <f t="shared" si="374"/>
        <v>83.364929404629336</v>
      </c>
      <c r="T1351" s="96">
        <f t="shared" si="375"/>
        <v>454.70102586497785</v>
      </c>
      <c r="U1351" s="96">
        <f t="shared" si="376"/>
        <v>435.72482855329793</v>
      </c>
      <c r="V1351" s="32">
        <f t="shared" si="377"/>
        <v>1000.0000000000013</v>
      </c>
      <c r="W1351" s="100">
        <f>IF(A1351=1,((cPH1_+cPHr+(cNES*L1351+(cNES+cOSEX)*G1351+(cNES+cEREX)*H1351+(cNES+cHOEX)*I1351+(cNES+cNES)*S1351+(cNES+cOSEX)*N1351+(cNES+cEREX)*O1351+(cNES+cHOEX)*P1351)))/(1+cDR)^(A$6:A$65537 + 0.5),(cPHr+(cNES*L1351+(cNES+cOSEX)*G1351+(cNES+cEREX)*H1351+(cNES+cHOEX)*I1351+(cNES+cNES)*S1351+(cNES+cOSEX)*N1351+(cNES+cEREX)*O1351+(cNES+cHOEX)*P1351))/(1+cDR)^(((cycle + 0.5)/('Life tables'!$I$2/2))))</f>
        <v>1306.775526375478</v>
      </c>
      <c r="X1351" s="107">
        <f>((L1351+G1351+H1351+I1351+N1351+O1351+P1351+S1351)/('Life tables'!$I$2/2))/(1+oDR)^(((cycle + 0.5)/('Life tables'!$I$2/2)))</f>
        <v>1.9491365069008275</v>
      </c>
      <c r="Y1351" s="31">
        <f>((uNES*L1351+ uOCEX*G1351+uEREX*H1351+uHOEX*I1351+uNES*S1351+ uOCEX*N1351+uEREX*O1351+uHOEX*P1351)/('Life tables'!$I$2/2))/(1+oDR)^(((cycle + 0.5)/('Life tables'!$I$2/2)))</f>
        <v>1.284515902277795</v>
      </c>
      <c r="Z1351" s="100">
        <f t="shared" ref="Z1351:Z1414" si="383">IF(A1351=1,((cPH1_+cPHr+(cNES*L1351+(cNES+cOSEX)*G1351+(cNES+cEREX)*H1351+(cNES+cHOEX)*I1351+(cNES+cNES)*S1351+(cNES+cOSEX)*N1351+(cNES+cEREX)*O1351+(cNES+cHOEX)*P1351))),(cPHr+(cNES*L1351+(cNES+cOSEX)*G1351+(cNES+cEREX)*H1351+(cNES+cHOEX)*I1351+(cNES+cNES)*S1351+(cNES+cOSEX)*N1351+(cNES+cEREX)*O1351+(cNES+cHOEX)*P1351)))</f>
        <v>26435.684492329197</v>
      </c>
      <c r="AA1351" s="107">
        <f>((L1351+G1351+H1351+I1351+N1351+O1351+P1351+S1351)/('Life tables'!$I$2/2))</f>
        <v>4.2028404857315351</v>
      </c>
      <c r="AB1351" s="31">
        <f>((uNES*L1351+ uOCEX*G1351+uEREX*H1351+uHOEX*I1351+uNES*S1351+ uOCEX*N1351+uEREX*O1351+uHOEX*P1351)/('Life tables'!$I$2/2))</f>
        <v>2.7697472288603397</v>
      </c>
    </row>
    <row r="1352" spans="1:28" x14ac:dyDescent="0.25">
      <c r="A1352" s="4">
        <v>1346</v>
      </c>
      <c r="C1352" s="105">
        <f>IF(male=0,VLOOKUP((($A$5:$A$1570/'Life tables'!$I$2)*2)+age,lifetable,13,1),IF(male=1,VLOOKUP((($A$5:$A$1570/'Life tables'!$I$2)*2)+age,lifetable,10,1),"error"))</f>
        <v>5.0253560799291552E-3</v>
      </c>
      <c r="F1352" s="96">
        <f t="shared" ref="F1352:F1415" si="384">E1351*(1-pCAPH)+(L1351+G1351+H1351+I1351)*(1-pCAPH)+(S1351+N1351+O1351+P1351)*(pUAPH)</f>
        <v>16.826279212192748</v>
      </c>
      <c r="G1352" s="96">
        <f t="shared" si="378"/>
        <v>1.690234962326945</v>
      </c>
      <c r="H1352" s="96">
        <f t="shared" ref="H1352:H1415" si="385">F1352*rrEREX</f>
        <v>9.6530729979196345E-2</v>
      </c>
      <c r="I1352" s="96">
        <f t="shared" ref="I1352:I1415" si="386">F1352*rrHOEX</f>
        <v>3.8678950573568155E-2</v>
      </c>
      <c r="J1352" s="96">
        <f t="shared" si="379"/>
        <v>9.3731553876248028E-2</v>
      </c>
      <c r="K1352" s="96">
        <f t="shared" ref="K1352:K1415" si="387">F1352*amr + I1352*amrHOEX</f>
        <v>4.0417344148117595E-2</v>
      </c>
      <c r="L1352" s="96">
        <f t="shared" ref="L1352:L1415" si="388">F1352-SUM(G1352:K1352)</f>
        <v>14.866685671288673</v>
      </c>
      <c r="M1352" s="96">
        <f t="shared" ref="M1352:M1415" si="389">E1351*pCAPH+(L1351+G1351+H1351+I1351)*pCAPH+(S1351+N1351+O1351+P1351)*(1-pUAPH)</f>
        <v>92.747866369532687</v>
      </c>
      <c r="N1352" s="96">
        <f t="shared" si="380"/>
        <v>8.9318204814627205</v>
      </c>
      <c r="O1352" s="96">
        <f t="shared" ref="O1352:O1415" si="390">M1352*rrEREXc</f>
        <v>0.21320162906315884</v>
      </c>
      <c r="P1352" s="96">
        <f t="shared" ref="P1352:P1415" si="391">M1352*rrHOEXc</f>
        <v>0.21320162906315884</v>
      </c>
      <c r="Q1352" s="96">
        <f t="shared" si="381"/>
        <v>0.51311946072766912</v>
      </c>
      <c r="R1352" s="96">
        <f t="shared" si="382"/>
        <v>1.6712688155504335E-2</v>
      </c>
      <c r="S1352" s="96">
        <f t="shared" ref="S1352:S1415" si="392">M1352-SUM(N1352:R1352)</f>
        <v>82.859810481060478</v>
      </c>
      <c r="T1352" s="96">
        <f t="shared" ref="T1352:T1415" si="393">J1352+Q1352+T1351</f>
        <v>455.30787687958178</v>
      </c>
      <c r="U1352" s="96">
        <f t="shared" ref="U1352:U1415" si="394">K1352+R1352+U1351</f>
        <v>435.78195858560156</v>
      </c>
      <c r="V1352" s="32">
        <f t="shared" ref="V1352:V1415" si="395">SUM(G1352:I1352,L1352,N1352,O1352,P1352,S1352,T1352,U1352)</f>
        <v>1000.0000000000014</v>
      </c>
      <c r="W1352" s="100">
        <f>IF(A1352=1,((cPH1_+cPHr+(cNES*L1352+(cNES+cOSEX)*G1352+(cNES+cEREX)*H1352+(cNES+cHOEX)*I1352+(cNES+cNES)*S1352+(cNES+cOSEX)*N1352+(cNES+cEREX)*O1352+(cNES+cHOEX)*P1352)))/(1+cDR)^(A$6:A$65537 + 0.5),(cPHr+(cNES*L1352+(cNES+cOSEX)*G1352+(cNES+cEREX)*H1352+(cNES+cHOEX)*I1352+(cNES+cNES)*S1352+(cNES+cOSEX)*N1352+(cNES+cEREX)*O1352+(cNES+cHOEX)*P1352))/(1+cDR)^(((cycle + 0.5)/('Life tables'!$I$2/2))))</f>
        <v>1295.9649649165128</v>
      </c>
      <c r="X1352" s="107">
        <f>((L1352+G1352+H1352+I1352+N1352+O1352+P1352+S1352)/('Life tables'!$I$2/2))/(1+oDR)^(((cycle + 0.5)/('Life tables'!$I$2/2)))</f>
        <v>1.9362193887112304</v>
      </c>
      <c r="Y1352" s="31">
        <f>((uNES*L1352+ uOCEX*G1352+uEREX*H1352+uHOEX*I1352+uNES*S1352+ uOCEX*N1352+uEREX*O1352+uHOEX*P1352)/('Life tables'!$I$2/2))/(1+oDR)^(((cycle + 0.5)/('Life tables'!$I$2/2)))</f>
        <v>1.2760032908435854</v>
      </c>
      <c r="Z1352" s="100">
        <f t="shared" si="383"/>
        <v>26275.649726709209</v>
      </c>
      <c r="AA1352" s="107">
        <f>((L1352+G1352+H1352+I1352+N1352+O1352+P1352+S1352)/('Life tables'!$I$2/2))</f>
        <v>4.1773727404811742</v>
      </c>
      <c r="AB1352" s="31">
        <f>((uNES*L1352+ uOCEX*G1352+uEREX*H1352+uHOEX*I1352+uNES*S1352+ uOCEX*N1352+uEREX*O1352+uHOEX*P1352)/('Life tables'!$I$2/2))</f>
        <v>2.7529635303787559</v>
      </c>
    </row>
    <row r="1353" spans="1:28" x14ac:dyDescent="0.25">
      <c r="A1353" s="4">
        <v>1347</v>
      </c>
      <c r="C1353" s="105">
        <f>IF(male=0,VLOOKUP((($A$5:$A$1570/'Life tables'!$I$2)*2)+age,lifetable,13,1),IF(male=1,VLOOKUP((($A$5:$A$1570/'Life tables'!$I$2)*2)+age,lifetable,10,1),"error"))</f>
        <v>5.0253560799291552E-3</v>
      </c>
      <c r="F1353" s="96">
        <f t="shared" si="384"/>
        <v>16.724271657201363</v>
      </c>
      <c r="G1353" s="96">
        <f t="shared" si="378"/>
        <v>1.67998808993801</v>
      </c>
      <c r="H1353" s="96">
        <f t="shared" si="385"/>
        <v>9.5945522541322853E-2</v>
      </c>
      <c r="I1353" s="96">
        <f t="shared" si="386"/>
        <v>3.8444463487749249E-2</v>
      </c>
      <c r="J1353" s="96">
        <f t="shared" si="379"/>
        <v>9.3163316150255054E-2</v>
      </c>
      <c r="K1353" s="96">
        <f t="shared" si="387"/>
        <v>4.0172318233368282E-2</v>
      </c>
      <c r="L1353" s="96">
        <f t="shared" si="388"/>
        <v>14.776557946850659</v>
      </c>
      <c r="M1353" s="96">
        <f t="shared" si="389"/>
        <v>92.185892877616538</v>
      </c>
      <c r="N1353" s="96">
        <f t="shared" si="380"/>
        <v>8.8777012166039793</v>
      </c>
      <c r="O1353" s="96">
        <f t="shared" si="390"/>
        <v>0.21190980782072222</v>
      </c>
      <c r="P1353" s="96">
        <f t="shared" si="391"/>
        <v>0.21190980782072222</v>
      </c>
      <c r="Q1353" s="96">
        <f t="shared" si="381"/>
        <v>0.51001039152314043</v>
      </c>
      <c r="R1353" s="96">
        <f t="shared" si="382"/>
        <v>1.6611423424684177E-2</v>
      </c>
      <c r="S1353" s="96">
        <f t="shared" si="392"/>
        <v>82.357750230423292</v>
      </c>
      <c r="T1353" s="96">
        <f t="shared" si="393"/>
        <v>455.9110505872552</v>
      </c>
      <c r="U1353" s="96">
        <f t="shared" si="394"/>
        <v>435.83874232725964</v>
      </c>
      <c r="V1353" s="32">
        <f t="shared" si="395"/>
        <v>1000.0000000000013</v>
      </c>
      <c r="W1353" s="100">
        <f>IF(A1353=1,((cPH1_+cPHr+(cNES*L1353+(cNES+cOSEX)*G1353+(cNES+cEREX)*H1353+(cNES+cHOEX)*I1353+(cNES+cNES)*S1353+(cNES+cOSEX)*N1353+(cNES+cEREX)*O1353+(cNES+cHOEX)*P1353)))/(1+cDR)^(A$6:A$65537 + 0.5),(cPHr+(cNES*L1353+(cNES+cOSEX)*G1353+(cNES+cEREX)*H1353+(cNES+cHOEX)*I1353+(cNES+cNES)*S1353+(cNES+cOSEX)*N1353+(cNES+cEREX)*O1353+(cNES+cHOEX)*P1353))/(1+cDR)^(((cycle + 0.5)/('Life tables'!$I$2/2))))</f>
        <v>1285.2438716402596</v>
      </c>
      <c r="X1353" s="107">
        <f>((L1353+G1353+H1353+I1353+N1353+O1353+P1353+S1353)/('Life tables'!$I$2/2))/(1+oDR)^(((cycle + 0.5)/('Life tables'!$I$2/2)))</f>
        <v>1.9233878753811136</v>
      </c>
      <c r="Y1353" s="31">
        <f>((uNES*L1353+ uOCEX*G1353+uEREX*H1353+uHOEX*I1353+uNES*S1353+ uOCEX*N1353+uEREX*O1353+uHOEX*P1353)/('Life tables'!$I$2/2))/(1+oDR)^(((cycle + 0.5)/('Life tables'!$I$2/2)))</f>
        <v>1.2675470944856457</v>
      </c>
      <c r="Z1353" s="100">
        <f t="shared" si="383"/>
        <v>26116.584494493836</v>
      </c>
      <c r="AA1353" s="107">
        <f>((L1353+G1353+H1353+I1353+N1353+O1353+P1353+S1353)/('Life tables'!$I$2/2))</f>
        <v>4.152059324874009</v>
      </c>
      <c r="AB1353" s="31">
        <f>((uNES*L1353+ uOCEX*G1353+uEREX*H1353+uHOEX*I1353+uNES*S1353+ uOCEX*N1353+uEREX*O1353+uHOEX*P1353)/('Life tables'!$I$2/2))</f>
        <v>2.7362815377700391</v>
      </c>
    </row>
    <row r="1354" spans="1:28" x14ac:dyDescent="0.25">
      <c r="A1354" s="4">
        <v>1348</v>
      </c>
      <c r="C1354" s="105">
        <f>IF(male=0,VLOOKUP((($A$5:$A$1570/'Life tables'!$I$2)*2)+age,lifetable,13,1),IF(male=1,VLOOKUP((($A$5:$A$1570/'Life tables'!$I$2)*2)+age,lifetable,10,1),"error"))</f>
        <v>5.0253560799291552E-3</v>
      </c>
      <c r="F1354" s="96">
        <f t="shared" si="384"/>
        <v>16.622884641722738</v>
      </c>
      <c r="G1354" s="96">
        <f t="shared" si="378"/>
        <v>1.6698035520418495</v>
      </c>
      <c r="H1354" s="96">
        <f t="shared" si="385"/>
        <v>9.5363875078378582E-2</v>
      </c>
      <c r="I1354" s="96">
        <f t="shared" si="386"/>
        <v>3.8211402850216403E-2</v>
      </c>
      <c r="J1354" s="96">
        <f t="shared" si="379"/>
        <v>9.2598535167849841E-2</v>
      </c>
      <c r="K1354" s="96">
        <f t="shared" si="387"/>
        <v>3.9928782877448318E-2</v>
      </c>
      <c r="L1354" s="96">
        <f t="shared" si="388"/>
        <v>14.686978493706995</v>
      </c>
      <c r="M1354" s="96">
        <f t="shared" si="389"/>
        <v>91.627322443763717</v>
      </c>
      <c r="N1354" s="96">
        <f t="shared" si="380"/>
        <v>8.8239096736098972</v>
      </c>
      <c r="O1354" s="96">
        <f t="shared" si="390"/>
        <v>0.21062580926522492</v>
      </c>
      <c r="P1354" s="96">
        <f t="shared" si="391"/>
        <v>0.21062580926522492</v>
      </c>
      <c r="Q1354" s="96">
        <f t="shared" si="381"/>
        <v>0.50692014943978025</v>
      </c>
      <c r="R1354" s="96">
        <f t="shared" si="382"/>
        <v>1.6510771907411827E-2</v>
      </c>
      <c r="S1354" s="96">
        <f t="shared" si="392"/>
        <v>81.85873023027618</v>
      </c>
      <c r="T1354" s="96">
        <f t="shared" si="393"/>
        <v>456.51056927186283</v>
      </c>
      <c r="U1354" s="96">
        <f t="shared" si="394"/>
        <v>435.89518188204448</v>
      </c>
      <c r="V1354" s="32">
        <f t="shared" si="395"/>
        <v>1000.0000000000014</v>
      </c>
      <c r="W1354" s="100">
        <f>IF(A1354=1,((cPH1_+cPHr+(cNES*L1354+(cNES+cOSEX)*G1354+(cNES+cEREX)*H1354+(cNES+cHOEX)*I1354+(cNES+cNES)*S1354+(cNES+cOSEX)*N1354+(cNES+cEREX)*O1354+(cNES+cHOEX)*P1354)))/(1+cDR)^(A$6:A$65537 + 0.5),(cPHr+(cNES*L1354+(cNES+cOSEX)*G1354+(cNES+cEREX)*H1354+(cNES+cHOEX)*I1354+(cNES+cNES)*S1354+(cNES+cOSEX)*N1354+(cNES+cEREX)*O1354+(cNES+cHOEX)*P1354))/(1+cDR)^(((cycle + 0.5)/('Life tables'!$I$2/2))))</f>
        <v>1274.6115065185932</v>
      </c>
      <c r="X1354" s="107">
        <f>((L1354+G1354+H1354+I1354+N1354+O1354+P1354+S1354)/('Life tables'!$I$2/2))/(1+oDR)^(((cycle + 0.5)/('Life tables'!$I$2/2)))</f>
        <v>1.9106413994893059</v>
      </c>
      <c r="Y1354" s="31">
        <f>((uNES*L1354+ uOCEX*G1354+uEREX*H1354+uHOEX*I1354+uNES*S1354+ uOCEX*N1354+uEREX*O1354+uHOEX*P1354)/('Life tables'!$I$2/2))/(1+oDR)^(((cycle + 0.5)/('Life tables'!$I$2/2)))</f>
        <v>1.2591469392664847</v>
      </c>
      <c r="Z1354" s="100">
        <f t="shared" si="383"/>
        <v>25958.482931969676</v>
      </c>
      <c r="AA1354" s="107">
        <f>((L1354+G1354+H1354+I1354+N1354+O1354+P1354+S1354)/('Life tables'!$I$2/2))</f>
        <v>4.1268993034945876</v>
      </c>
      <c r="AB1354" s="31">
        <f>((uNES*L1354+ uOCEX*G1354+uEREX*H1354+uHOEX*I1354+uNES*S1354+ uOCEX*N1354+uEREX*O1354+uHOEX*P1354)/('Life tables'!$I$2/2))</f>
        <v>2.7197006345853976</v>
      </c>
    </row>
    <row r="1355" spans="1:28" x14ac:dyDescent="0.25">
      <c r="A1355" s="4">
        <v>1349</v>
      </c>
      <c r="C1355" s="105">
        <f>IF(male=0,VLOOKUP((($A$5:$A$1570/'Life tables'!$I$2)*2)+age,lifetable,13,1),IF(male=1,VLOOKUP((($A$5:$A$1570/'Life tables'!$I$2)*2)+age,lifetable,10,1),"error"))</f>
        <v>5.0253560799291552E-3</v>
      </c>
      <c r="F1355" s="96">
        <f t="shared" si="384"/>
        <v>16.522114280540382</v>
      </c>
      <c r="G1355" s="96">
        <f t="shared" si="378"/>
        <v>1.6596809583603356</v>
      </c>
      <c r="H1355" s="96">
        <f t="shared" si="385"/>
        <v>9.4785765301253794E-2</v>
      </c>
      <c r="I1355" s="96">
        <f t="shared" si="386"/>
        <v>3.7979759729934136E-2</v>
      </c>
      <c r="J1355" s="96">
        <f t="shared" si="379"/>
        <v>9.2037189286257148E-2</v>
      </c>
      <c r="K1355" s="96">
        <f t="shared" si="387"/>
        <v>3.9686728747924178E-2</v>
      </c>
      <c r="L1355" s="96">
        <f t="shared" si="388"/>
        <v>14.597943879114677</v>
      </c>
      <c r="M1355" s="96">
        <f t="shared" si="389"/>
        <v>91.072134565553583</v>
      </c>
      <c r="N1355" s="96">
        <f t="shared" si="380"/>
        <v>8.7704438780529426</v>
      </c>
      <c r="O1355" s="96">
        <f t="shared" si="390"/>
        <v>0.20934958626728647</v>
      </c>
      <c r="P1355" s="96">
        <f t="shared" si="391"/>
        <v>0.20934958626728647</v>
      </c>
      <c r="Q1355" s="96">
        <f t="shared" si="381"/>
        <v>0.5038486210497396</v>
      </c>
      <c r="R1355" s="96">
        <f t="shared" si="382"/>
        <v>1.6410729909256596E-2</v>
      </c>
      <c r="S1355" s="96">
        <f t="shared" si="392"/>
        <v>81.36273216400707</v>
      </c>
      <c r="T1355" s="96">
        <f t="shared" si="393"/>
        <v>457.10645508219881</v>
      </c>
      <c r="U1355" s="96">
        <f t="shared" si="394"/>
        <v>435.95127934070166</v>
      </c>
      <c r="V1355" s="32">
        <f t="shared" si="395"/>
        <v>1000.0000000000011</v>
      </c>
      <c r="W1355" s="100">
        <f>IF(A1355=1,((cPH1_+cPHr+(cNES*L1355+(cNES+cOSEX)*G1355+(cNES+cEREX)*H1355+(cNES+cHOEX)*I1355+(cNES+cNES)*S1355+(cNES+cOSEX)*N1355+(cNES+cEREX)*O1355+(cNES+cHOEX)*P1355)))/(1+cDR)^(A$6:A$65537 + 0.5),(cPHr+(cNES*L1355+(cNES+cOSEX)*G1355+(cNES+cEREX)*H1355+(cNES+cHOEX)*I1355+(cNES+cNES)*S1355+(cNES+cOSEX)*N1355+(cNES+cEREX)*O1355+(cNES+cHOEX)*P1355))/(1+cDR)^(((cycle + 0.5)/('Life tables'!$I$2/2))))</f>
        <v>1264.0671356171151</v>
      </c>
      <c r="X1355" s="107">
        <f>((L1355+G1355+H1355+I1355+N1355+O1355+P1355+S1355)/('Life tables'!$I$2/2))/(1+oDR)^(((cycle + 0.5)/('Life tables'!$I$2/2)))</f>
        <v>1.897979397380803</v>
      </c>
      <c r="Y1355" s="31">
        <f>((uNES*L1355+ uOCEX*G1355+uEREX*H1355+uHOEX*I1355+uNES*S1355+ uOCEX*N1355+uEREX*O1355+uHOEX*P1355)/('Life tables'!$I$2/2))/(1+oDR)^(((cycle + 0.5)/('Life tables'!$I$2/2)))</f>
        <v>1.2508024537304099</v>
      </c>
      <c r="Z1355" s="100">
        <f t="shared" si="383"/>
        <v>25801.339210369646</v>
      </c>
      <c r="AA1355" s="107">
        <f>((L1355+G1355+H1355+I1355+N1355+O1355+P1355+S1355)/('Life tables'!$I$2/2))</f>
        <v>4.1018917466079099</v>
      </c>
      <c r="AB1355" s="31">
        <f>((uNES*L1355+ uOCEX*G1355+uEREX*H1355+uHOEX*I1355+uNES*S1355+ uOCEX*N1355+uEREX*O1355+uHOEX*P1355)/('Life tables'!$I$2/2))</f>
        <v>2.7032202081192009</v>
      </c>
    </row>
    <row r="1356" spans="1:28" x14ac:dyDescent="0.25">
      <c r="A1356" s="4">
        <v>1350</v>
      </c>
      <c r="C1356" s="105">
        <f>IF(male=0,VLOOKUP((($A$5:$A$1570/'Life tables'!$I$2)*2)+age,lifetable,13,1),IF(male=1,VLOOKUP((($A$5:$A$1570/'Life tables'!$I$2)*2)+age,lifetable,10,1),"error"))</f>
        <v>5.0253560799291552E-3</v>
      </c>
      <c r="F1356" s="96">
        <f t="shared" si="384"/>
        <v>16.421956718457782</v>
      </c>
      <c r="G1356" s="96">
        <f t="shared" si="378"/>
        <v>1.6496199216309098</v>
      </c>
      <c r="H1356" s="96">
        <f t="shared" si="385"/>
        <v>9.4211171093060458E-2</v>
      </c>
      <c r="I1356" s="96">
        <f t="shared" si="386"/>
        <v>3.774952526487458E-2</v>
      </c>
      <c r="J1356" s="96">
        <f t="shared" si="379"/>
        <v>9.1479257029929428E-2</v>
      </c>
      <c r="K1356" s="96">
        <f t="shared" si="387"/>
        <v>3.9446146584471459E-2</v>
      </c>
      <c r="L1356" s="96">
        <f t="shared" si="388"/>
        <v>14.509450696854536</v>
      </c>
      <c r="M1356" s="96">
        <f t="shared" si="389"/>
        <v>90.520308858642991</v>
      </c>
      <c r="N1356" s="96">
        <f t="shared" si="380"/>
        <v>8.7173018668767082</v>
      </c>
      <c r="O1356" s="96">
        <f t="shared" si="390"/>
        <v>0.20808109196895386</v>
      </c>
      <c r="P1356" s="96">
        <f t="shared" si="391"/>
        <v>0.20808109196895386</v>
      </c>
      <c r="Q1356" s="96">
        <f t="shared" si="381"/>
        <v>0.50079569357842213</v>
      </c>
      <c r="R1356" s="96">
        <f t="shared" si="382"/>
        <v>1.6311293757064776E-2</v>
      </c>
      <c r="S1356" s="96">
        <f t="shared" si="392"/>
        <v>80.869737820492887</v>
      </c>
      <c r="T1356" s="96">
        <f t="shared" si="393"/>
        <v>457.69873003280713</v>
      </c>
      <c r="U1356" s="96">
        <f t="shared" si="394"/>
        <v>436.00703678104321</v>
      </c>
      <c r="V1356" s="32">
        <f t="shared" si="395"/>
        <v>1000.0000000000013</v>
      </c>
      <c r="W1356" s="100">
        <f>IF(A1356=1,((cPH1_+cPHr+(cNES*L1356+(cNES+cOSEX)*G1356+(cNES+cEREX)*H1356+(cNES+cHOEX)*I1356+(cNES+cNES)*S1356+(cNES+cOSEX)*N1356+(cNES+cEREX)*O1356+(cNES+cHOEX)*P1356)))/(1+cDR)^(A$6:A$65537 + 0.5),(cPHr+(cNES*L1356+(cNES+cOSEX)*G1356+(cNES+cEREX)*H1356+(cNES+cHOEX)*I1356+(cNES+cNES)*S1356+(cNES+cOSEX)*N1356+(cNES+cEREX)*O1356+(cNES+cHOEX)*P1356))/(1+cDR)^(((cycle + 0.5)/('Life tables'!$I$2/2))))</f>
        <v>1253.6100310464637</v>
      </c>
      <c r="X1356" s="107">
        <f>((L1356+G1356+H1356+I1356+N1356+O1356+P1356+S1356)/('Life tables'!$I$2/2))/(1+oDR)^(((cycle + 0.5)/('Life tables'!$I$2/2)))</f>
        <v>1.8854013091415018</v>
      </c>
      <c r="Y1356" s="31">
        <f>((uNES*L1356+ uOCEX*G1356+uEREX*H1356+uHOEX*I1356+uNES*S1356+ uOCEX*N1356+uEREX*O1356+uHOEX*P1356)/('Life tables'!$I$2/2))/(1+oDR)^(((cycle + 0.5)/('Life tables'!$I$2/2)))</f>
        <v>1.2425132688868925</v>
      </c>
      <c r="Z1356" s="100">
        <f t="shared" si="383"/>
        <v>25645.147535691536</v>
      </c>
      <c r="AA1356" s="107">
        <f>((L1356+G1356+H1356+I1356+N1356+O1356+P1356+S1356)/('Life tables'!$I$2/2))</f>
        <v>4.0770357301243649</v>
      </c>
      <c r="AB1356" s="31">
        <f>((uNES*L1356+ uOCEX*G1356+uEREX*H1356+uHOEX*I1356+uNES*S1356+ uOCEX*N1356+uEREX*O1356+uHOEX*P1356)/('Life tables'!$I$2/2))</f>
        <v>2.6868396493859072</v>
      </c>
    </row>
    <row r="1357" spans="1:28" x14ac:dyDescent="0.25">
      <c r="A1357" s="4">
        <v>1351</v>
      </c>
      <c r="C1357" s="105">
        <f>IF(male=0,VLOOKUP((($A$5:$A$1570/'Life tables'!$I$2)*2)+age,lifetable,13,1),IF(male=1,VLOOKUP((($A$5:$A$1570/'Life tables'!$I$2)*2)+age,lifetable,10,1),"error"))</f>
        <v>5.0253560799291552E-3</v>
      </c>
      <c r="F1357" s="96">
        <f t="shared" si="384"/>
        <v>16.322408129780801</v>
      </c>
      <c r="G1357" s="96">
        <f t="shared" ref="G1357:G1420" si="396">F1357*(rrOSEX)</f>
        <v>1.6396200575545898</v>
      </c>
      <c r="H1357" s="96">
        <f t="shared" si="385"/>
        <v>9.3640070506162756E-2</v>
      </c>
      <c r="I1357" s="96">
        <f t="shared" si="386"/>
        <v>3.7520690660827631E-2</v>
      </c>
      <c r="J1357" s="96">
        <f t="shared" ref="J1357:J1420" si="397">F1357*mr + G1357*mr + H1357*mr+I1357*mr</f>
        <v>9.0924717087663434E-2</v>
      </c>
      <c r="K1357" s="96">
        <f t="shared" si="387"/>
        <v>3.9207027197631528E-2</v>
      </c>
      <c r="L1357" s="96">
        <f t="shared" si="388"/>
        <v>14.421495566773926</v>
      </c>
      <c r="M1357" s="96">
        <f t="shared" si="389"/>
        <v>89.971825056370065</v>
      </c>
      <c r="N1357" s="96">
        <f t="shared" ref="N1357:N1420" si="398">M1357*rrOSEXc</f>
        <v>8.6644816883577427</v>
      </c>
      <c r="O1357" s="96">
        <f t="shared" si="390"/>
        <v>0.20682027978279066</v>
      </c>
      <c r="P1357" s="96">
        <f t="shared" si="391"/>
        <v>0.20682027978279066</v>
      </c>
      <c r="Q1357" s="96">
        <f t="shared" ref="Q1357:Q1420" si="399">M1357*mr + N1357*mr + O1357*mr+P1357*mr</f>
        <v>0.49776125490229317</v>
      </c>
      <c r="R1357" s="96">
        <f t="shared" si="382"/>
        <v>1.6212459798888204E-2</v>
      </c>
      <c r="S1357" s="96">
        <f t="shared" si="392"/>
        <v>80.379729093745553</v>
      </c>
      <c r="T1357" s="96">
        <f t="shared" si="393"/>
        <v>458.28741600479708</v>
      </c>
      <c r="U1357" s="96">
        <f t="shared" si="394"/>
        <v>436.06245626803974</v>
      </c>
      <c r="V1357" s="32">
        <f t="shared" si="395"/>
        <v>1000.0000000000011</v>
      </c>
      <c r="W1357" s="100">
        <f>IF(A1357=1,((cPH1_+cPHr+(cNES*L1357+(cNES+cOSEX)*G1357+(cNES+cEREX)*H1357+(cNES+cHOEX)*I1357+(cNES+cNES)*S1357+(cNES+cOSEX)*N1357+(cNES+cEREX)*O1357+(cNES+cHOEX)*P1357)))/(1+cDR)^(A$6:A$65537 + 0.5),(cPHr+(cNES*L1357+(cNES+cOSEX)*G1357+(cNES+cEREX)*H1357+(cNES+cHOEX)*I1357+(cNES+cNES)*S1357+(cNES+cOSEX)*N1357+(cNES+cEREX)*O1357+(cNES+cHOEX)*P1357))/(1+cDR)^(((cycle + 0.5)/('Life tables'!$I$2/2))))</f>
        <v>1243.2394709139278</v>
      </c>
      <c r="X1357" s="107">
        <f>((L1357+G1357+H1357+I1357+N1357+O1357+P1357+S1357)/('Life tables'!$I$2/2))/(1+oDR)^(((cycle + 0.5)/('Life tables'!$I$2/2)))</f>
        <v>1.8729065785731218</v>
      </c>
      <c r="Y1357" s="31">
        <f>((uNES*L1357+ uOCEX*G1357+uEREX*H1357+uHOEX*I1357+uNES*S1357+ uOCEX*N1357+uEREX*O1357+uHOEX*P1357)/('Life tables'!$I$2/2))/(1+oDR)^(((cycle + 0.5)/('Life tables'!$I$2/2)))</f>
        <v>1.2342790181940433</v>
      </c>
      <c r="Z1357" s="100">
        <f t="shared" si="383"/>
        <v>25489.902148516128</v>
      </c>
      <c r="AA1357" s="107">
        <f>((L1357+G1357+H1357+I1357+N1357+O1357+P1357+S1357)/('Life tables'!$I$2/2))</f>
        <v>4.0523303355649336</v>
      </c>
      <c r="AB1357" s="31">
        <f>((uNES*L1357+ uOCEX*G1357+uEREX*H1357+uHOEX*I1357+uNES*S1357+ uOCEX*N1357+uEREX*O1357+uHOEX*P1357)/('Life tables'!$I$2/2))</f>
        <v>2.670558353097134</v>
      </c>
    </row>
    <row r="1358" spans="1:28" x14ac:dyDescent="0.25">
      <c r="A1358" s="4">
        <v>1352</v>
      </c>
      <c r="C1358" s="105">
        <f>IF(male=0,VLOOKUP((($A$5:$A$1570/'Life tables'!$I$2)*2)+age,lifetable,13,1),IF(male=1,VLOOKUP((($A$5:$A$1570/'Life tables'!$I$2)*2)+age,lifetable,10,1),"error"))</f>
        <v>5.0253560799291552E-3</v>
      </c>
      <c r="F1358" s="96">
        <f t="shared" si="384"/>
        <v>16.223464717820651</v>
      </c>
      <c r="G1358" s="96">
        <f t="shared" si="396"/>
        <v>1.6296809847460405</v>
      </c>
      <c r="H1358" s="96">
        <f t="shared" si="385"/>
        <v>9.3072441759325802E-2</v>
      </c>
      <c r="I1358" s="96">
        <f t="shared" si="386"/>
        <v>3.7293247190258477E-2</v>
      </c>
      <c r="J1358" s="96">
        <f t="shared" si="397"/>
        <v>9.0373548309831533E-2</v>
      </c>
      <c r="K1358" s="96">
        <f t="shared" si="387"/>
        <v>3.8969361467617702E-2</v>
      </c>
      <c r="L1358" s="96">
        <f t="shared" si="388"/>
        <v>14.334075134347577</v>
      </c>
      <c r="M1358" s="96">
        <f t="shared" si="389"/>
        <v>89.426663009343727</v>
      </c>
      <c r="N1358" s="96">
        <f t="shared" si="398"/>
        <v>8.6119814020660304</v>
      </c>
      <c r="O1358" s="96">
        <f t="shared" si="390"/>
        <v>0.20556710339093351</v>
      </c>
      <c r="P1358" s="96">
        <f t="shared" si="391"/>
        <v>0.20556710339093351</v>
      </c>
      <c r="Q1358" s="96">
        <f t="shared" si="399"/>
        <v>0.49474519354660862</v>
      </c>
      <c r="R1358" s="96">
        <f t="shared" si="382"/>
        <v>1.6114224403910315E-2</v>
      </c>
      <c r="S1358" s="96">
        <f t="shared" si="392"/>
        <v>79.892687982545311</v>
      </c>
      <c r="T1358" s="96">
        <f t="shared" si="393"/>
        <v>458.87253474665351</v>
      </c>
      <c r="U1358" s="96">
        <f t="shared" si="394"/>
        <v>436.11753985391124</v>
      </c>
      <c r="V1358" s="32">
        <f t="shared" si="395"/>
        <v>1000.0000000000011</v>
      </c>
      <c r="W1358" s="100">
        <f>IF(A1358=1,((cPH1_+cPHr+(cNES*L1358+(cNES+cOSEX)*G1358+(cNES+cEREX)*H1358+(cNES+cHOEX)*I1358+(cNES+cNES)*S1358+(cNES+cOSEX)*N1358+(cNES+cEREX)*O1358+(cNES+cHOEX)*P1358)))/(1+cDR)^(A$6:A$65537 + 0.5),(cPHr+(cNES*L1358+(cNES+cOSEX)*G1358+(cNES+cEREX)*H1358+(cNES+cHOEX)*I1358+(cNES+cNES)*S1358+(cNES+cOSEX)*N1358+(cNES+cEREX)*O1358+(cNES+cHOEX)*P1358))/(1+cDR)^(((cycle + 0.5)/('Life tables'!$I$2/2))))</f>
        <v>1232.9547392753807</v>
      </c>
      <c r="X1358" s="107">
        <f>((L1358+G1358+H1358+I1358+N1358+O1358+P1358+S1358)/('Life tables'!$I$2/2))/(1+oDR)^(((cycle + 0.5)/('Life tables'!$I$2/2)))</f>
        <v>1.8604946531683064</v>
      </c>
      <c r="Y1358" s="31">
        <f>((uNES*L1358+ uOCEX*G1358+uEREX*H1358+uHOEX*I1358+uNES*S1358+ uOCEX*N1358+uEREX*O1358+uHOEX*P1358)/('Life tables'!$I$2/2))/(1+oDR)^(((cycle + 0.5)/('Life tables'!$I$2/2)))</f>
        <v>1.2260993375422147</v>
      </c>
      <c r="Z1358" s="100">
        <f t="shared" si="383"/>
        <v>25335.597323824946</v>
      </c>
      <c r="AA1358" s="107">
        <f>((L1358+G1358+H1358+I1358+N1358+O1358+P1358+S1358)/('Life tables'!$I$2/2))</f>
        <v>4.0277746500266156</v>
      </c>
      <c r="AB1358" s="31">
        <f>((uNES*L1358+ uOCEX*G1358+uEREX*H1358+uHOEX*I1358+uNES*S1358+ uOCEX*N1358+uEREX*O1358+uHOEX*P1358)/('Life tables'!$I$2/2))</f>
        <v>2.6543757176388993</v>
      </c>
    </row>
    <row r="1359" spans="1:28" x14ac:dyDescent="0.25">
      <c r="A1359" s="4">
        <v>1353</v>
      </c>
      <c r="C1359" s="105">
        <f>IF(male=0,VLOOKUP((($A$5:$A$1570/'Life tables'!$I$2)*2)+age,lifetable,13,1),IF(male=1,VLOOKUP((($A$5:$A$1570/'Life tables'!$I$2)*2)+age,lifetable,10,1),"error"))</f>
        <v>5.0253560799291552E-3</v>
      </c>
      <c r="F1359" s="96">
        <f t="shared" si="384"/>
        <v>16.125122714416328</v>
      </c>
      <c r="G1359" s="96">
        <f t="shared" si="396"/>
        <v>1.6198023246856028</v>
      </c>
      <c r="H1359" s="96">
        <f t="shared" si="385"/>
        <v>9.250826323497581E-2</v>
      </c>
      <c r="I1359" s="96">
        <f t="shared" si="386"/>
        <v>3.7067186191209724E-2</v>
      </c>
      <c r="J1359" s="96">
        <f t="shared" si="397"/>
        <v>8.9825729705721419E-2</v>
      </c>
      <c r="K1359" s="96">
        <f t="shared" si="387"/>
        <v>3.8733140343168049E-2</v>
      </c>
      <c r="L1359" s="96">
        <f t="shared" si="388"/>
        <v>14.247186070255649</v>
      </c>
      <c r="M1359" s="96">
        <f t="shared" si="389"/>
        <v>88.884802685020091</v>
      </c>
      <c r="N1359" s="96">
        <f t="shared" si="398"/>
        <v>8.5597990788241898</v>
      </c>
      <c r="O1359" s="96">
        <f t="shared" si="390"/>
        <v>0.2043215167441183</v>
      </c>
      <c r="P1359" s="96">
        <f t="shared" si="391"/>
        <v>0.2043215167441183</v>
      </c>
      <c r="Q1359" s="96">
        <f t="shared" si="399"/>
        <v>0.49174739868307094</v>
      </c>
      <c r="R1359" s="96">
        <f t="shared" si="382"/>
        <v>1.6016583962369806E-2</v>
      </c>
      <c r="S1359" s="96">
        <f t="shared" si="392"/>
        <v>79.408596590062217</v>
      </c>
      <c r="T1359" s="96">
        <f t="shared" si="393"/>
        <v>459.45410787504233</v>
      </c>
      <c r="U1359" s="96">
        <f t="shared" si="394"/>
        <v>436.17228957821681</v>
      </c>
      <c r="V1359" s="32">
        <f t="shared" si="395"/>
        <v>1000.0000000000013</v>
      </c>
      <c r="W1359" s="100">
        <f>IF(A1359=1,((cPH1_+cPHr+(cNES*L1359+(cNES+cOSEX)*G1359+(cNES+cEREX)*H1359+(cNES+cHOEX)*I1359+(cNES+cNES)*S1359+(cNES+cOSEX)*N1359+(cNES+cEREX)*O1359+(cNES+cHOEX)*P1359)))/(1+cDR)^(A$6:A$65537 + 0.5),(cPHr+(cNES*L1359+(cNES+cOSEX)*G1359+(cNES+cEREX)*H1359+(cNES+cHOEX)*I1359+(cNES+cNES)*S1359+(cNES+cOSEX)*N1359+(cNES+cEREX)*O1359+(cNES+cHOEX)*P1359))/(1+cDR)^(((cycle + 0.5)/('Life tables'!$I$2/2))))</f>
        <v>1222.7551260875182</v>
      </c>
      <c r="X1359" s="107">
        <f>((L1359+G1359+H1359+I1359+N1359+O1359+P1359+S1359)/('Life tables'!$I$2/2))/(1+oDR)^(((cycle + 0.5)/('Life tables'!$I$2/2)))</f>
        <v>1.8481649840859018</v>
      </c>
      <c r="Y1359" s="31">
        <f>((uNES*L1359+ uOCEX*G1359+uEREX*H1359+uHOEX*I1359+uNES*S1359+ uOCEX*N1359+uEREX*O1359+uHOEX*P1359)/('Life tables'!$I$2/2))/(1+oDR)^(((cycle + 0.5)/('Life tables'!$I$2/2)))</f>
        <v>1.2179738652377143</v>
      </c>
      <c r="Z1359" s="100">
        <f t="shared" si="383"/>
        <v>25182.22737081764</v>
      </c>
      <c r="AA1359" s="107">
        <f>((L1359+G1359+H1359+I1359+N1359+O1359+P1359+S1359)/('Life tables'!$I$2/2))</f>
        <v>4.0033677661481084</v>
      </c>
      <c r="AB1359" s="31">
        <f>((uNES*L1359+ uOCEX*G1359+uEREX*H1359+uHOEX*I1359+uNES*S1359+ uOCEX*N1359+uEREX*O1359+uHOEX*P1359)/('Life tables'!$I$2/2))</f>
        <v>2.6382911450490134</v>
      </c>
    </row>
    <row r="1360" spans="1:28" x14ac:dyDescent="0.25">
      <c r="A1360" s="4">
        <v>1354</v>
      </c>
      <c r="C1360" s="105">
        <f>IF(male=0,VLOOKUP((($A$5:$A$1570/'Life tables'!$I$2)*2)+age,lifetable,13,1),IF(male=1,VLOOKUP((($A$5:$A$1570/'Life tables'!$I$2)*2)+age,lifetable,10,1),"error"))</f>
        <v>5.0253560799291552E-3</v>
      </c>
      <c r="F1360" s="96">
        <f t="shared" si="384"/>
        <v>16.027378379475604</v>
      </c>
      <c r="G1360" s="96">
        <f t="shared" si="396"/>
        <v>1.6099837016731846</v>
      </c>
      <c r="H1360" s="96">
        <f t="shared" si="385"/>
        <v>9.1947513476566822E-2</v>
      </c>
      <c r="I1360" s="96">
        <f t="shared" si="386"/>
        <v>3.6842499066246349E-2</v>
      </c>
      <c r="J1360" s="96">
        <f t="shared" si="397"/>
        <v>8.9281240440979182E-2</v>
      </c>
      <c r="K1360" s="96">
        <f t="shared" si="387"/>
        <v>3.8498354840442922E-2</v>
      </c>
      <c r="L1360" s="96">
        <f t="shared" si="388"/>
        <v>14.160825069978184</v>
      </c>
      <c r="M1360" s="96">
        <f t="shared" si="389"/>
        <v>88.34622416726647</v>
      </c>
      <c r="N1360" s="96">
        <f t="shared" si="398"/>
        <v>8.5079328006654951</v>
      </c>
      <c r="O1360" s="96">
        <f t="shared" si="390"/>
        <v>0.20308347406067806</v>
      </c>
      <c r="P1360" s="96">
        <f t="shared" si="391"/>
        <v>0.20308347406067806</v>
      </c>
      <c r="Q1360" s="96">
        <f t="shared" si="399"/>
        <v>0.48876776012741757</v>
      </c>
      <c r="R1360" s="96">
        <f t="shared" si="382"/>
        <v>1.5919534885482072E-2</v>
      </c>
      <c r="S1360" s="96">
        <f t="shared" si="392"/>
        <v>78.927437123466717</v>
      </c>
      <c r="T1360" s="96">
        <f t="shared" si="393"/>
        <v>460.03215687561072</v>
      </c>
      <c r="U1360" s="96">
        <f t="shared" si="394"/>
        <v>436.22670746794273</v>
      </c>
      <c r="V1360" s="32">
        <f t="shared" si="395"/>
        <v>1000.0000000000011</v>
      </c>
      <c r="W1360" s="100">
        <f>IF(A1360=1,((cPH1_+cPHr+(cNES*L1360+(cNES+cOSEX)*G1360+(cNES+cEREX)*H1360+(cNES+cHOEX)*I1360+(cNES+cNES)*S1360+(cNES+cOSEX)*N1360+(cNES+cEREX)*O1360+(cNES+cHOEX)*P1360)))/(1+cDR)^(A$6:A$65537 + 0.5),(cPHr+(cNES*L1360+(cNES+cOSEX)*G1360+(cNES+cEREX)*H1360+(cNES+cHOEX)*I1360+(cNES+cNES)*S1360+(cNES+cOSEX)*N1360+(cNES+cEREX)*O1360+(cNES+cHOEX)*P1360))/(1+cDR)^(((cycle + 0.5)/('Life tables'!$I$2/2))))</f>
        <v>1212.6399271604168</v>
      </c>
      <c r="X1360" s="107">
        <f>((L1360+G1360+H1360+I1360+N1360+O1360+P1360+S1360)/('Life tables'!$I$2/2))/(1+oDR)^(((cycle + 0.5)/('Life tables'!$I$2/2)))</f>
        <v>1.8359170261264151</v>
      </c>
      <c r="Y1360" s="31">
        <f>((uNES*L1360+ uOCEX*G1360+uEREX*H1360+uHOEX*I1360+uNES*S1360+ uOCEX*N1360+uEREX*O1360+uHOEX*P1360)/('Life tables'!$I$2/2))/(1+oDR)^(((cycle + 0.5)/('Life tables'!$I$2/2)))</f>
        <v>1.2099022419866425</v>
      </c>
      <c r="Z1360" s="100">
        <f t="shared" si="383"/>
        <v>25029.786632729178</v>
      </c>
      <c r="AA1360" s="107">
        <f>((L1360+G1360+H1360+I1360+N1360+O1360+P1360+S1360)/('Life tables'!$I$2/2))</f>
        <v>3.9791087820757092</v>
      </c>
      <c r="AB1360" s="31">
        <f>((uNES*L1360+ uOCEX*G1360+uEREX*H1360+uHOEX*I1360+uNES*S1360+ uOCEX*N1360+uEREX*O1360+uHOEX*P1360)/('Life tables'!$I$2/2))</f>
        <v>2.6223040409946288</v>
      </c>
    </row>
    <row r="1361" spans="1:28" x14ac:dyDescent="0.25">
      <c r="A1361" s="4">
        <v>1355</v>
      </c>
      <c r="C1361" s="105">
        <f>IF(male=0,VLOOKUP((($A$5:$A$1570/'Life tables'!$I$2)*2)+age,lifetable,13,1),IF(male=1,VLOOKUP((($A$5:$A$1570/'Life tables'!$I$2)*2)+age,lifetable,10,1),"error"))</f>
        <v>5.0253560799291552E-3</v>
      </c>
      <c r="F1361" s="96">
        <f t="shared" si="384"/>
        <v>15.930228000533637</v>
      </c>
      <c r="G1361" s="96">
        <f t="shared" si="396"/>
        <v>1.6002247427839231</v>
      </c>
      <c r="H1361" s="96">
        <f t="shared" si="385"/>
        <v>9.1390171186048544E-2</v>
      </c>
      <c r="I1361" s="96">
        <f t="shared" si="386"/>
        <v>3.6619177281441019E-2</v>
      </c>
      <c r="J1361" s="96">
        <f t="shared" si="397"/>
        <v>8.87400598351505E-2</v>
      </c>
      <c r="K1361" s="96">
        <f t="shared" si="387"/>
        <v>3.8264996041964629E-2</v>
      </c>
      <c r="L1361" s="96">
        <f t="shared" si="388"/>
        <v>14.07498885340511</v>
      </c>
      <c r="M1361" s="96">
        <f t="shared" si="389"/>
        <v>87.810907655914122</v>
      </c>
      <c r="N1361" s="96">
        <f t="shared" si="398"/>
        <v>8.4563806607907956</v>
      </c>
      <c r="O1361" s="96">
        <f t="shared" si="390"/>
        <v>0.20185292982551473</v>
      </c>
      <c r="P1361" s="96">
        <f t="shared" si="391"/>
        <v>0.20185292982551473</v>
      </c>
      <c r="Q1361" s="96">
        <f t="shared" si="399"/>
        <v>0.48580616833694629</v>
      </c>
      <c r="R1361" s="96">
        <f t="shared" si="382"/>
        <v>1.5823073605358617E-2</v>
      </c>
      <c r="S1361" s="96">
        <f t="shared" si="392"/>
        <v>78.449191893529985</v>
      </c>
      <c r="T1361" s="96">
        <f t="shared" si="393"/>
        <v>460.60670310378282</v>
      </c>
      <c r="U1361" s="96">
        <f t="shared" si="394"/>
        <v>436.28079553759005</v>
      </c>
      <c r="V1361" s="32">
        <f t="shared" si="395"/>
        <v>1000.0000000000013</v>
      </c>
      <c r="W1361" s="100">
        <f>IF(A1361=1,((cPH1_+cPHr+(cNES*L1361+(cNES+cOSEX)*G1361+(cNES+cEREX)*H1361+(cNES+cHOEX)*I1361+(cNES+cNES)*S1361+(cNES+cOSEX)*N1361+(cNES+cEREX)*O1361+(cNES+cHOEX)*P1361)))/(1+cDR)^(A$6:A$65537 + 0.5),(cPHr+(cNES*L1361+(cNES+cOSEX)*G1361+(cNES+cEREX)*H1361+(cNES+cHOEX)*I1361+(cNES+cNES)*S1361+(cNES+cOSEX)*N1361+(cNES+cEREX)*O1361+(cNES+cHOEX)*P1361))/(1+cDR)^(((cycle + 0.5)/('Life tables'!$I$2/2))))</f>
        <v>1202.6084441104119</v>
      </c>
      <c r="X1361" s="107">
        <f>((L1361+G1361+H1361+I1361+N1361+O1361+P1361+S1361)/('Life tables'!$I$2/2))/(1+oDR)^(((cycle + 0.5)/('Life tables'!$I$2/2)))</f>
        <v>1.8237502377076509</v>
      </c>
      <c r="Y1361" s="31">
        <f>((uNES*L1361+ uOCEX*G1361+uEREX*H1361+uHOEX*I1361+uNES*S1361+ uOCEX*N1361+uEREX*O1361+uHOEX*P1361)/('Life tables'!$I$2/2))/(1+oDR)^(((cycle + 0.5)/('Life tables'!$I$2/2)))</f>
        <v>1.2018841108788385</v>
      </c>
      <c r="Z1361" s="100">
        <f t="shared" si="383"/>
        <v>24878.269486646896</v>
      </c>
      <c r="AA1361" s="107">
        <f>((L1361+G1361+H1361+I1361+N1361+O1361+P1361+S1361)/('Life tables'!$I$2/2))</f>
        <v>3.954996801429469</v>
      </c>
      <c r="AB1361" s="31">
        <f>((uNES*L1361+ uOCEX*G1361+uEREX*H1361+uHOEX*I1361+uNES*S1361+ uOCEX*N1361+uEREX*O1361+uHOEX*P1361)/('Life tables'!$I$2/2))</f>
        <v>2.6064138147499398</v>
      </c>
    </row>
    <row r="1362" spans="1:28" x14ac:dyDescent="0.25">
      <c r="A1362" s="4">
        <v>1356</v>
      </c>
      <c r="C1362" s="105">
        <f>IF(male=0,VLOOKUP((($A$5:$A$1570/'Life tables'!$I$2)*2)+age,lifetable,13,1),IF(male=1,VLOOKUP((($A$5:$A$1570/'Life tables'!$I$2)*2)+age,lifetable,10,1),"error"))</f>
        <v>5.6161675998828153E-3</v>
      </c>
      <c r="F1362" s="96">
        <f t="shared" si="384"/>
        <v>15.833667892328297</v>
      </c>
      <c r="G1362" s="96">
        <f t="shared" si="396"/>
        <v>1.5905250778255244</v>
      </c>
      <c r="H1362" s="96">
        <f t="shared" si="385"/>
        <v>9.0836215221429983E-2</v>
      </c>
      <c r="I1362" s="96">
        <f t="shared" si="386"/>
        <v>3.6397212365397884E-2</v>
      </c>
      <c r="J1362" s="96">
        <f t="shared" si="397"/>
        <v>9.8571752266718979E-2</v>
      </c>
      <c r="K1362" s="96">
        <f t="shared" si="387"/>
        <v>3.8033055095597429E-2</v>
      </c>
      <c r="L1362" s="96">
        <f t="shared" si="388"/>
        <v>13.979304579553627</v>
      </c>
      <c r="M1362" s="96">
        <f t="shared" si="389"/>
        <v>87.278833466300043</v>
      </c>
      <c r="N1362" s="96">
        <f t="shared" si="398"/>
        <v>8.4051407635243951</v>
      </c>
      <c r="O1362" s="96">
        <f t="shared" si="390"/>
        <v>0.20062983878904592</v>
      </c>
      <c r="P1362" s="96">
        <f t="shared" si="391"/>
        <v>0.20062983878904592</v>
      </c>
      <c r="Q1362" s="96">
        <f t="shared" si="399"/>
        <v>0.53963077749791577</v>
      </c>
      <c r="R1362" s="96">
        <f t="shared" si="382"/>
        <v>1.5727196574924482E-2</v>
      </c>
      <c r="S1362" s="96">
        <f t="shared" si="392"/>
        <v>77.917075051124712</v>
      </c>
      <c r="T1362" s="96">
        <f t="shared" si="393"/>
        <v>461.24490563354743</v>
      </c>
      <c r="U1362" s="96">
        <f t="shared" si="394"/>
        <v>436.33455578926055</v>
      </c>
      <c r="V1362" s="32">
        <f t="shared" si="395"/>
        <v>1000.0000000000011</v>
      </c>
      <c r="W1362" s="100">
        <f>IF(A1362=1,((cPH1_+cPHr+(cNES*L1362+(cNES+cOSEX)*G1362+(cNES+cEREX)*H1362+(cNES+cHOEX)*I1362+(cNES+cNES)*S1362+(cNES+cOSEX)*N1362+(cNES+cEREX)*O1362+(cNES+cHOEX)*P1362)))/(1+cDR)^(A$6:A$65537 + 0.5),(cPHr+(cNES*L1362+(cNES+cOSEX)*G1362+(cNES+cEREX)*H1362+(cNES+cHOEX)*I1362+(cNES+cNES)*S1362+(cNES+cOSEX)*N1362+(cNES+cEREX)*O1362+(cNES+cHOEX)*P1362))/(1+cDR)^(((cycle + 0.5)/('Life tables'!$I$2/2))))</f>
        <v>1191.9851501790279</v>
      </c>
      <c r="X1362" s="107">
        <f>((L1362+G1362+H1362+I1362+N1362+O1362+P1362+S1362)/('Life tables'!$I$2/2))/(1+oDR)^(((cycle + 0.5)/('Life tables'!$I$2/2)))</f>
        <v>1.8104772920291743</v>
      </c>
      <c r="Y1362" s="31">
        <f>((uNES*L1362+ uOCEX*G1362+uEREX*H1362+uHOEX*I1362+uNES*S1362+ uOCEX*N1362+uEREX*O1362+uHOEX*P1362)/('Life tables'!$I$2/2))/(1+oDR)^(((cycle + 0.5)/('Life tables'!$I$2/2)))</f>
        <v>1.1931239688683457</v>
      </c>
      <c r="Z1362" s="100">
        <f t="shared" si="383"/>
        <v>24713.678865263406</v>
      </c>
      <c r="AA1362" s="107">
        <f>((L1362+G1362+H1362+I1362+N1362+O1362+P1362+S1362)/('Life tables'!$I$2/2))</f>
        <v>3.9284557850519701</v>
      </c>
      <c r="AB1362" s="31">
        <f>((uNES*L1362+ uOCEX*G1362+uEREX*H1362+uHOEX*I1362+uNES*S1362+ uOCEX*N1362+uEREX*O1362+uHOEX*P1362)/('Life tables'!$I$2/2))</f>
        <v>2.5888945298682544</v>
      </c>
    </row>
    <row r="1363" spans="1:28" x14ac:dyDescent="0.25">
      <c r="A1363" s="4">
        <v>1357</v>
      </c>
      <c r="C1363" s="105">
        <f>IF(male=0,VLOOKUP((($A$5:$A$1570/'Life tables'!$I$2)*2)+age,lifetable,13,1),IF(male=1,VLOOKUP((($A$5:$A$1570/'Life tables'!$I$2)*2)+age,lifetable,10,1),"error"))</f>
        <v>5.6161675998828153E-3</v>
      </c>
      <c r="F1363" s="96">
        <f t="shared" si="384"/>
        <v>15.72730854739892</v>
      </c>
      <c r="G1363" s="96">
        <f t="shared" si="396"/>
        <v>1.5798410590295238</v>
      </c>
      <c r="H1363" s="96">
        <f t="shared" si="385"/>
        <v>9.0226041987248637E-2</v>
      </c>
      <c r="I1363" s="96">
        <f t="shared" si="386"/>
        <v>3.6152721721109782E-2</v>
      </c>
      <c r="J1363" s="96">
        <f t="shared" si="397"/>
        <v>9.7909617184000181E-2</v>
      </c>
      <c r="K1363" s="96">
        <f t="shared" si="387"/>
        <v>3.7777576020683233E-2</v>
      </c>
      <c r="L1363" s="96">
        <f t="shared" si="388"/>
        <v>13.885401531456354</v>
      </c>
      <c r="M1363" s="96">
        <f t="shared" si="389"/>
        <v>86.69323002979425</v>
      </c>
      <c r="N1363" s="96">
        <f t="shared" si="398"/>
        <v>8.3487458838043853</v>
      </c>
      <c r="O1363" s="96">
        <f t="shared" si="390"/>
        <v>0.19928369885575001</v>
      </c>
      <c r="P1363" s="96">
        <f t="shared" si="391"/>
        <v>0.19928369885575001</v>
      </c>
      <c r="Q1363" s="96">
        <f t="shared" si="399"/>
        <v>0.5360100870601926</v>
      </c>
      <c r="R1363" s="96">
        <f t="shared" si="382"/>
        <v>1.5621673849710308E-2</v>
      </c>
      <c r="S1363" s="96">
        <f t="shared" si="392"/>
        <v>77.394284987368465</v>
      </c>
      <c r="T1363" s="96">
        <f t="shared" si="393"/>
        <v>461.87882533779162</v>
      </c>
      <c r="U1363" s="96">
        <f t="shared" si="394"/>
        <v>436.38795503913093</v>
      </c>
      <c r="V1363" s="32">
        <f t="shared" si="395"/>
        <v>1000.0000000000011</v>
      </c>
      <c r="W1363" s="100">
        <f>IF(A1363=1,((cPH1_+cPHr+(cNES*L1363+(cNES+cOSEX)*G1363+(cNES+cEREX)*H1363+(cNES+cHOEX)*I1363+(cNES+cNES)*S1363+(cNES+cOSEX)*N1363+(cNES+cEREX)*O1363+(cNES+cHOEX)*P1363)))/(1+cDR)^(A$6:A$65537 + 0.5),(cPHr+(cNES*L1363+(cNES+cOSEX)*G1363+(cNES+cEREX)*H1363+(cNES+cHOEX)*I1363+(cNES+cNES)*S1363+(cNES+cOSEX)*N1363+(cNES+cEREX)*O1363+(cNES+cHOEX)*P1363))/(1+cDR)^(((cycle + 0.5)/('Life tables'!$I$2/2))))</f>
        <v>1181.351373363864</v>
      </c>
      <c r="X1363" s="107">
        <f>((L1363+G1363+H1363+I1363+N1363+O1363+P1363+S1363)/('Life tables'!$I$2/2))/(1+oDR)^(((cycle + 0.5)/('Life tables'!$I$2/2)))</f>
        <v>1.7973009487432205</v>
      </c>
      <c r="Y1363" s="31">
        <f>((uNES*L1363+ uOCEX*G1363+uEREX*H1363+uHOEX*I1363+uNES*S1363+ uOCEX*N1363+uEREX*O1363+uHOEX*P1363)/('Life tables'!$I$2/2))/(1+oDR)^(((cycle + 0.5)/('Life tables'!$I$2/2)))</f>
        <v>1.1844406193877193</v>
      </c>
      <c r="Z1363" s="100">
        <f t="shared" si="383"/>
        <v>24548.009333475278</v>
      </c>
      <c r="AA1363" s="107">
        <f>((L1363+G1363+H1363+I1363+N1363+O1363+P1363+S1363)/('Life tables'!$I$2/2))</f>
        <v>3.9020928879321475</v>
      </c>
      <c r="AB1363" s="31">
        <f>((uNES*L1363+ uOCEX*G1363+uEREX*H1363+uHOEX*I1363+uNES*S1363+ uOCEX*N1363+uEREX*O1363+uHOEX*P1363)/('Life tables'!$I$2/2))</f>
        <v>2.5715211024189366</v>
      </c>
    </row>
    <row r="1364" spans="1:28" x14ac:dyDescent="0.25">
      <c r="A1364" s="4">
        <v>1358</v>
      </c>
      <c r="C1364" s="105">
        <f>IF(male=0,VLOOKUP((($A$5:$A$1570/'Life tables'!$I$2)*2)+age,lifetable,13,1),IF(male=1,VLOOKUP((($A$5:$A$1570/'Life tables'!$I$2)*2)+age,lifetable,10,1),"error"))</f>
        <v>5.6161675998828153E-3</v>
      </c>
      <c r="F1364" s="96">
        <f t="shared" si="384"/>
        <v>15.621668417165576</v>
      </c>
      <c r="G1364" s="96">
        <f t="shared" si="396"/>
        <v>1.5692292868549731</v>
      </c>
      <c r="H1364" s="96">
        <f t="shared" si="385"/>
        <v>8.9619994817941431E-2</v>
      </c>
      <c r="I1364" s="96">
        <f t="shared" si="386"/>
        <v>3.5909884351994936E-2</v>
      </c>
      <c r="J1364" s="96">
        <f t="shared" si="397"/>
        <v>9.7251959538431479E-2</v>
      </c>
      <c r="K1364" s="96">
        <f t="shared" si="387"/>
        <v>3.752382452603318E-2</v>
      </c>
      <c r="L1364" s="96">
        <f t="shared" si="388"/>
        <v>13.792133467076201</v>
      </c>
      <c r="M1364" s="96">
        <f t="shared" si="389"/>
        <v>86.111551205913017</v>
      </c>
      <c r="N1364" s="96">
        <f t="shared" si="398"/>
        <v>8.2927289527832926</v>
      </c>
      <c r="O1364" s="96">
        <f t="shared" si="390"/>
        <v>0.19794658051872097</v>
      </c>
      <c r="P1364" s="96">
        <f t="shared" si="391"/>
        <v>0.19794658051872097</v>
      </c>
      <c r="Q1364" s="96">
        <f t="shared" si="399"/>
        <v>0.53241366186156402</v>
      </c>
      <c r="R1364" s="96">
        <f t="shared" si="382"/>
        <v>1.551685831949148E-2</v>
      </c>
      <c r="S1364" s="96">
        <f t="shared" si="392"/>
        <v>76.87499857191122</v>
      </c>
      <c r="T1364" s="96">
        <f t="shared" si="393"/>
        <v>462.50849095919165</v>
      </c>
      <c r="U1364" s="96">
        <f t="shared" si="394"/>
        <v>436.44099572197644</v>
      </c>
      <c r="V1364" s="32">
        <f t="shared" si="395"/>
        <v>1000.0000000000011</v>
      </c>
      <c r="W1364" s="100">
        <f>IF(A1364=1,((cPH1_+cPHr+(cNES*L1364+(cNES+cOSEX)*G1364+(cNES+cEREX)*H1364+(cNES+cHOEX)*I1364+(cNES+cNES)*S1364+(cNES+cOSEX)*N1364+(cNES+cEREX)*O1364+(cNES+cHOEX)*P1364)))/(1+cDR)^(A$6:A$65537 + 0.5),(cPHr+(cNES*L1364+(cNES+cOSEX)*G1364+(cNES+cEREX)*H1364+(cNES+cHOEX)*I1364+(cNES+cNES)*S1364+(cNES+cOSEX)*N1364+(cNES+cEREX)*O1364+(cNES+cHOEX)*P1364))/(1+cDR)^(((cycle + 0.5)/('Life tables'!$I$2/2))))</f>
        <v>1170.812495550784</v>
      </c>
      <c r="X1364" s="107">
        <f>((L1364+G1364+H1364+I1364+N1364+O1364+P1364+S1364)/('Life tables'!$I$2/2))/(1+oDR)^(((cycle + 0.5)/('Life tables'!$I$2/2)))</f>
        <v>1.7842205045444377</v>
      </c>
      <c r="Y1364" s="31">
        <f>((uNES*L1364+ uOCEX*G1364+uEREX*H1364+uHOEX*I1364+uNES*S1364+ uOCEX*N1364+uEREX*O1364+uHOEX*P1364)/('Life tables'!$I$2/2))/(1+oDR)^(((cycle + 0.5)/('Life tables'!$I$2/2)))</f>
        <v>1.1758204683036442</v>
      </c>
      <c r="Z1364" s="100">
        <f t="shared" si="383"/>
        <v>24383.451092882464</v>
      </c>
      <c r="AA1364" s="107">
        <f>((L1364+G1364+H1364+I1364+N1364+O1364+P1364+S1364)/('Life tables'!$I$2/2))</f>
        <v>3.8759069142235307</v>
      </c>
      <c r="AB1364" s="31">
        <f>((uNES*L1364+ uOCEX*G1364+uEREX*H1364+uHOEX*I1364+uNES*S1364+ uOCEX*N1364+uEREX*O1364+uHOEX*P1364)/('Life tables'!$I$2/2))</f>
        <v>2.5542642691169335</v>
      </c>
    </row>
    <row r="1365" spans="1:28" x14ac:dyDescent="0.25">
      <c r="A1365" s="4">
        <v>1359</v>
      </c>
      <c r="C1365" s="105">
        <f>IF(male=0,VLOOKUP((($A$5:$A$1570/'Life tables'!$I$2)*2)+age,lifetable,13,1),IF(male=1,VLOOKUP((($A$5:$A$1570/'Life tables'!$I$2)*2)+age,lifetable,10,1),"error"))</f>
        <v>5.6161675998828153E-3</v>
      </c>
      <c r="F1365" s="96">
        <f t="shared" si="384"/>
        <v>15.516742388367046</v>
      </c>
      <c r="G1365" s="96">
        <f t="shared" si="396"/>
        <v>1.5586892476640812</v>
      </c>
      <c r="H1365" s="96">
        <f t="shared" si="385"/>
        <v>8.9018044379225253E-2</v>
      </c>
      <c r="I1365" s="96">
        <f t="shared" si="386"/>
        <v>3.5668688504083515E-2</v>
      </c>
      <c r="J1365" s="96">
        <f t="shared" si="397"/>
        <v>9.659874749764652E-2</v>
      </c>
      <c r="K1365" s="96">
        <f t="shared" si="387"/>
        <v>3.7271788329404962E-2</v>
      </c>
      <c r="L1365" s="96">
        <f t="shared" si="388"/>
        <v>13.699495871992605</v>
      </c>
      <c r="M1365" s="96">
        <f t="shared" si="389"/>
        <v>85.533770930466005</v>
      </c>
      <c r="N1365" s="96">
        <f t="shared" si="398"/>
        <v>8.237087460423119</v>
      </c>
      <c r="O1365" s="96">
        <f t="shared" si="390"/>
        <v>0.19661842386361189</v>
      </c>
      <c r="P1365" s="96">
        <f t="shared" si="391"/>
        <v>0.19661842386361189</v>
      </c>
      <c r="Q1365" s="96">
        <f t="shared" si="399"/>
        <v>0.52884134075139677</v>
      </c>
      <c r="R1365" s="96">
        <f t="shared" si="382"/>
        <v>1.541274528763505E-2</v>
      </c>
      <c r="S1365" s="96">
        <f t="shared" si="392"/>
        <v>76.359192536276623</v>
      </c>
      <c r="T1365" s="96">
        <f t="shared" si="393"/>
        <v>463.13393104744068</v>
      </c>
      <c r="U1365" s="96">
        <f t="shared" si="394"/>
        <v>436.49368025559346</v>
      </c>
      <c r="V1365" s="32">
        <f t="shared" si="395"/>
        <v>1000.0000000000011</v>
      </c>
      <c r="W1365" s="100">
        <f>IF(A1365=1,((cPH1_+cPHr+(cNES*L1365+(cNES+cOSEX)*G1365+(cNES+cEREX)*H1365+(cNES+cHOEX)*I1365+(cNES+cNES)*S1365+(cNES+cOSEX)*N1365+(cNES+cEREX)*O1365+(cNES+cHOEX)*P1365)))/(1+cDR)^(A$6:A$65537 + 0.5),(cPHr+(cNES*L1365+(cNES+cOSEX)*G1365+(cNES+cEREX)*H1365+(cNES+cHOEX)*I1365+(cNES+cNES)*S1365+(cNES+cOSEX)*N1365+(cNES+cEREX)*O1365+(cNES+cHOEX)*P1365))/(1+cDR)^(((cycle + 0.5)/('Life tables'!$I$2/2))))</f>
        <v>1160.3676707821844</v>
      </c>
      <c r="X1365" s="107">
        <f>((L1365+G1365+H1365+I1365+N1365+O1365+P1365+S1365)/('Life tables'!$I$2/2))/(1+oDR)^(((cycle + 0.5)/('Life tables'!$I$2/2)))</f>
        <v>1.7712352612594495</v>
      </c>
      <c r="Y1365" s="31">
        <f>((uNES*L1365+ uOCEX*G1365+uEREX*H1365+uHOEX*I1365+uNES*S1365+ uOCEX*N1365+uEREX*O1365+uHOEX*P1365)/('Life tables'!$I$2/2))/(1+oDR)^(((cycle + 0.5)/('Life tables'!$I$2/2)))</f>
        <v>1.1672630555194428</v>
      </c>
      <c r="Z1365" s="100">
        <f t="shared" si="383"/>
        <v>24219.996710498806</v>
      </c>
      <c r="AA1365" s="107">
        <f>((L1365+G1365+H1365+I1365+N1365+O1365+P1365+S1365)/('Life tables'!$I$2/2))</f>
        <v>3.849896676132972</v>
      </c>
      <c r="AB1365" s="31">
        <f>((uNES*L1365+ uOCEX*G1365+uEREX*H1365+uHOEX*I1365+uNES*S1365+ uOCEX*N1365+uEREX*O1365+uHOEX*P1365)/('Life tables'!$I$2/2))</f>
        <v>2.5371232472086969</v>
      </c>
    </row>
    <row r="1366" spans="1:28" x14ac:dyDescent="0.25">
      <c r="A1366" s="4">
        <v>1360</v>
      </c>
      <c r="C1366" s="105">
        <f>IF(male=0,VLOOKUP((($A$5:$A$1570/'Life tables'!$I$2)*2)+age,lifetable,13,1),IF(male=1,VLOOKUP((($A$5:$A$1570/'Life tables'!$I$2)*2)+age,lifetable,10,1),"error"))</f>
        <v>5.6161675998828153E-3</v>
      </c>
      <c r="F1366" s="96">
        <f t="shared" si="384"/>
        <v>15.412525397099785</v>
      </c>
      <c r="G1366" s="96">
        <f t="shared" si="396"/>
        <v>1.5482204327771392</v>
      </c>
      <c r="H1366" s="96">
        <f t="shared" si="385"/>
        <v>8.8420161619977192E-2</v>
      </c>
      <c r="I1366" s="96">
        <f t="shared" si="386"/>
        <v>3.5429122536865316E-2</v>
      </c>
      <c r="J1366" s="96">
        <f t="shared" si="397"/>
        <v>9.5949949536552684E-2</v>
      </c>
      <c r="K1366" s="96">
        <f t="shared" si="387"/>
        <v>3.7021455267115234E-2</v>
      </c>
      <c r="L1366" s="96">
        <f t="shared" si="388"/>
        <v>13.607484275362134</v>
      </c>
      <c r="M1366" s="96">
        <f t="shared" si="389"/>
        <v>84.959863299867166</v>
      </c>
      <c r="N1366" s="96">
        <f t="shared" si="398"/>
        <v>8.1818189121524032</v>
      </c>
      <c r="O1366" s="96">
        <f t="shared" si="390"/>
        <v>0.19529916934526056</v>
      </c>
      <c r="P1366" s="96">
        <f t="shared" si="391"/>
        <v>0.19529916934526056</v>
      </c>
      <c r="Q1366" s="96">
        <f t="shared" si="399"/>
        <v>0.52529296357204758</v>
      </c>
      <c r="R1366" s="96">
        <f t="shared" si="382"/>
        <v>1.5309330086448128E-2</v>
      </c>
      <c r="S1366" s="96">
        <f t="shared" si="392"/>
        <v>75.846843755365754</v>
      </c>
      <c r="T1366" s="96">
        <f t="shared" si="393"/>
        <v>463.75517396054926</v>
      </c>
      <c r="U1366" s="96">
        <f t="shared" si="394"/>
        <v>436.54601104094701</v>
      </c>
      <c r="V1366" s="32">
        <f t="shared" si="395"/>
        <v>1000.0000000000011</v>
      </c>
      <c r="W1366" s="100">
        <f>IF(A1366=1,((cPH1_+cPHr+(cNES*L1366+(cNES+cOSEX)*G1366+(cNES+cEREX)*H1366+(cNES+cHOEX)*I1366+(cNES+cNES)*S1366+(cNES+cOSEX)*N1366+(cNES+cEREX)*O1366+(cNES+cHOEX)*P1366)))/(1+cDR)^(A$6:A$65537 + 0.5),(cPHr+(cNES*L1366+(cNES+cOSEX)*G1366+(cNES+cEREX)*H1366+(cNES+cHOEX)*I1366+(cNES+cNES)*S1366+(cNES+cOSEX)*N1366+(cNES+cEREX)*O1366+(cNES+cHOEX)*P1366))/(1+cDR)^(((cycle + 0.5)/('Life tables'!$I$2/2))))</f>
        <v>1150.0160605834478</v>
      </c>
      <c r="X1366" s="107">
        <f>((L1366+G1366+H1366+I1366+N1366+O1366+P1366+S1366)/('Life tables'!$I$2/2))/(1+oDR)^(((cycle + 0.5)/('Life tables'!$I$2/2)))</f>
        <v>1.758344525808796</v>
      </c>
      <c r="Y1366" s="31">
        <f>((uNES*L1366+ uOCEX*G1366+uEREX*H1366+uHOEX*I1366+uNES*S1366+ uOCEX*N1366+uEREX*O1366+uHOEX*P1366)/('Life tables'!$I$2/2))/(1+oDR)^(((cycle + 0.5)/('Life tables'!$I$2/2)))</f>
        <v>1.1587679242950064</v>
      </c>
      <c r="Z1366" s="100">
        <f t="shared" si="383"/>
        <v>24057.638801930483</v>
      </c>
      <c r="AA1366" s="107">
        <f>((L1366+G1366+H1366+I1366+N1366+O1366+P1366+S1366)/('Life tables'!$I$2/2))</f>
        <v>3.8240609938651202</v>
      </c>
      <c r="AB1366" s="31">
        <f>((uNES*L1366+ uOCEX*G1366+uEREX*H1366+uHOEX*I1366+uNES*S1366+ uOCEX*N1366+uEREX*O1366+uHOEX*P1366)/('Life tables'!$I$2/2))</f>
        <v>2.5200972592105293</v>
      </c>
    </row>
    <row r="1367" spans="1:28" x14ac:dyDescent="0.25">
      <c r="A1367" s="4">
        <v>1361</v>
      </c>
      <c r="C1367" s="105">
        <f>IF(male=0,VLOOKUP((($A$5:$A$1570/'Life tables'!$I$2)*2)+age,lifetable,13,1),IF(male=1,VLOOKUP((($A$5:$A$1570/'Life tables'!$I$2)*2)+age,lifetable,10,1),"error"))</f>
        <v>5.6161675998828153E-3</v>
      </c>
      <c r="F1367" s="96">
        <f t="shared" si="384"/>
        <v>15.309012427697619</v>
      </c>
      <c r="G1367" s="96">
        <f t="shared" si="396"/>
        <v>1.5378223383599825</v>
      </c>
      <c r="H1367" s="96">
        <f t="shared" si="385"/>
        <v>8.7826317765807418E-2</v>
      </c>
      <c r="I1367" s="96">
        <f t="shared" si="386"/>
        <v>3.5191174920714482E-2</v>
      </c>
      <c r="J1367" s="96">
        <f t="shared" si="397"/>
        <v>9.5305534430356956E-2</v>
      </c>
      <c r="K1367" s="96">
        <f t="shared" si="387"/>
        <v>3.6772813291348586E-2</v>
      </c>
      <c r="L1367" s="96">
        <f t="shared" si="388"/>
        <v>13.516094248929409</v>
      </c>
      <c r="M1367" s="96">
        <f t="shared" si="389"/>
        <v>84.389802570807177</v>
      </c>
      <c r="N1367" s="96">
        <f t="shared" si="398"/>
        <v>8.126920828834681</v>
      </c>
      <c r="O1367" s="96">
        <f t="shared" si="390"/>
        <v>0.19398875778693661</v>
      </c>
      <c r="P1367" s="96">
        <f t="shared" si="391"/>
        <v>0.19398875778693661</v>
      </c>
      <c r="Q1367" s="96">
        <f t="shared" si="399"/>
        <v>0.52176837115683805</v>
      </c>
      <c r="R1367" s="96">
        <f t="shared" si="382"/>
        <v>1.5206608077118879E-2</v>
      </c>
      <c r="S1367" s="96">
        <f t="shared" si="392"/>
        <v>75.337929247164666</v>
      </c>
      <c r="T1367" s="96">
        <f t="shared" si="393"/>
        <v>464.37224786613643</v>
      </c>
      <c r="U1367" s="96">
        <f t="shared" si="394"/>
        <v>436.59799046231547</v>
      </c>
      <c r="V1367" s="32">
        <f t="shared" si="395"/>
        <v>1000.000000000001</v>
      </c>
      <c r="W1367" s="100">
        <f>IF(A1367=1,((cPH1_+cPHr+(cNES*L1367+(cNES+cOSEX)*G1367+(cNES+cEREX)*H1367+(cNES+cHOEX)*I1367+(cNES+cNES)*S1367+(cNES+cOSEX)*N1367+(cNES+cEREX)*O1367+(cNES+cHOEX)*P1367)))/(1+cDR)^(A$6:A$65537 + 0.5),(cPHr+(cNES*L1367+(cNES+cOSEX)*G1367+(cNES+cEREX)*H1367+(cNES+cHOEX)*I1367+(cNES+cNES)*S1367+(cNES+cOSEX)*N1367+(cNES+cEREX)*O1367+(cNES+cHOEX)*P1367))/(1+cDR)^(((cycle + 0.5)/('Life tables'!$I$2/2))))</f>
        <v>1139.7568338999347</v>
      </c>
      <c r="X1367" s="107">
        <f>((L1367+G1367+H1367+I1367+N1367+O1367+P1367+S1367)/('Life tables'!$I$2/2))/(1+oDR)^(((cycle + 0.5)/('Life tables'!$I$2/2)))</f>
        <v>1.7455476101691807</v>
      </c>
      <c r="Y1367" s="31">
        <f>((uNES*L1367+ uOCEX*G1367+uEREX*H1367+uHOEX*I1367+uNES*S1367+ uOCEX*N1367+uEREX*O1367+uHOEX*P1367)/('Life tables'!$I$2/2))/(1+oDR)^(((cycle + 0.5)/('Life tables'!$I$2/2)))</f>
        <v>1.1503346212219379</v>
      </c>
      <c r="Z1367" s="100">
        <f t="shared" si="383"/>
        <v>23896.370031117411</v>
      </c>
      <c r="AA1367" s="107">
        <f>((L1367+G1367+H1367+I1367+N1367+O1367+P1367+S1367)/('Life tables'!$I$2/2))</f>
        <v>3.7983986955673403</v>
      </c>
      <c r="AB1367" s="31">
        <f>((uNES*L1367+ uOCEX*G1367+uEREX*H1367+uHOEX*I1367+uNES*S1367+ uOCEX*N1367+uEREX*O1367+uHOEX*P1367)/('Life tables'!$I$2/2))</f>
        <v>2.5031855328723283</v>
      </c>
    </row>
    <row r="1368" spans="1:28" x14ac:dyDescent="0.25">
      <c r="A1368" s="4">
        <v>1362</v>
      </c>
      <c r="C1368" s="105">
        <f>IF(male=0,VLOOKUP((($A$5:$A$1570/'Life tables'!$I$2)*2)+age,lifetable,13,1),IF(male=1,VLOOKUP((($A$5:$A$1570/'Life tables'!$I$2)*2)+age,lifetable,10,1),"error"))</f>
        <v>5.6161675998828153E-3</v>
      </c>
      <c r="F1368" s="96">
        <f t="shared" si="384"/>
        <v>15.206198511660364</v>
      </c>
      <c r="G1368" s="96">
        <f t="shared" si="396"/>
        <v>1.5274944653163693</v>
      </c>
      <c r="H1368" s="96">
        <f t="shared" si="385"/>
        <v>8.7236484312912838E-2</v>
      </c>
      <c r="I1368" s="96">
        <f t="shared" si="386"/>
        <v>3.495483423442667E-2</v>
      </c>
      <c r="J1368" s="96">
        <f t="shared" si="397"/>
        <v>9.4665471247895872E-2</v>
      </c>
      <c r="K1368" s="96">
        <f t="shared" si="387"/>
        <v>3.652585046758406E-2</v>
      </c>
      <c r="L1368" s="96">
        <f t="shared" si="388"/>
        <v>13.425321406081176</v>
      </c>
      <c r="M1368" s="96">
        <f t="shared" si="389"/>
        <v>83.823563159888778</v>
      </c>
      <c r="N1368" s="96">
        <f t="shared" si="398"/>
        <v>8.0723907467333671</v>
      </c>
      <c r="O1368" s="96">
        <f t="shared" si="390"/>
        <v>0.19268713037950308</v>
      </c>
      <c r="P1368" s="96">
        <f t="shared" si="391"/>
        <v>0.19268713037950308</v>
      </c>
      <c r="Q1368" s="96">
        <f t="shared" si="399"/>
        <v>0.51826740532779958</v>
      </c>
      <c r="R1368" s="96">
        <f t="shared" si="382"/>
        <v>1.5104574649650791E-2</v>
      </c>
      <c r="S1368" s="96">
        <f t="shared" si="392"/>
        <v>74.832426172418948</v>
      </c>
      <c r="T1368" s="96">
        <f t="shared" si="393"/>
        <v>464.98518074271215</v>
      </c>
      <c r="U1368" s="96">
        <f t="shared" si="394"/>
        <v>436.64962088743272</v>
      </c>
      <c r="V1368" s="32">
        <f t="shared" si="395"/>
        <v>1000.0000000000011</v>
      </c>
      <c r="W1368" s="100">
        <f>IF(A1368=1,((cPH1_+cPHr+(cNES*L1368+(cNES+cOSEX)*G1368+(cNES+cEREX)*H1368+(cNES+cHOEX)*I1368+(cNES+cNES)*S1368+(cNES+cOSEX)*N1368+(cNES+cEREX)*O1368+(cNES+cHOEX)*P1368)))/(1+cDR)^(A$6:A$65537 + 0.5),(cPHr+(cNES*L1368+(cNES+cOSEX)*G1368+(cNES+cEREX)*H1368+(cNES+cHOEX)*I1368+(cNES+cNES)*S1368+(cNES+cOSEX)*N1368+(cNES+cEREX)*O1368+(cNES+cHOEX)*P1368))/(1+cDR)^(((cycle + 0.5)/('Life tables'!$I$2/2))))</f>
        <v>1129.5891670343406</v>
      </c>
      <c r="X1368" s="107">
        <f>((L1368+G1368+H1368+I1368+N1368+O1368+P1368+S1368)/('Life tables'!$I$2/2))/(1+oDR)^(((cycle + 0.5)/('Life tables'!$I$2/2)))</f>
        <v>1.7328438313360335</v>
      </c>
      <c r="Y1368" s="31">
        <f>((uNES*L1368+ uOCEX*G1368+uEREX*H1368+uHOEX*I1368+uNES*S1368+ uOCEX*N1368+uEREX*O1368+uHOEX*P1368)/('Life tables'!$I$2/2))/(1+oDR)^(((cycle + 0.5)/('Life tables'!$I$2/2)))</f>
        <v>1.1419626961988976</v>
      </c>
      <c r="Z1368" s="100">
        <f t="shared" si="383"/>
        <v>23736.183110072936</v>
      </c>
      <c r="AA1368" s="107">
        <f>((L1368+G1368+H1368+I1368+N1368+O1368+P1368+S1368)/('Life tables'!$I$2/2))</f>
        <v>3.7729086172750739</v>
      </c>
      <c r="AB1368" s="31">
        <f>((uNES*L1368+ uOCEX*G1368+uEREX*H1368+uHOEX*I1368+uNES*S1368+ uOCEX*N1368+uEREX*O1368+uHOEX*P1368)/('Life tables'!$I$2/2))</f>
        <v>2.4863873011416158</v>
      </c>
    </row>
    <row r="1369" spans="1:28" x14ac:dyDescent="0.25">
      <c r="A1369" s="4">
        <v>1363</v>
      </c>
      <c r="C1369" s="105">
        <f>IF(male=0,VLOOKUP((($A$5:$A$1570/'Life tables'!$I$2)*2)+age,lifetable,13,1),IF(male=1,VLOOKUP((($A$5:$A$1570/'Life tables'!$I$2)*2)+age,lifetable,10,1),"error"))</f>
        <v>5.6161675998828153E-3</v>
      </c>
      <c r="F1369" s="96">
        <f t="shared" si="384"/>
        <v>15.104078726628824</v>
      </c>
      <c r="G1369" s="96">
        <f t="shared" si="396"/>
        <v>1.5172363191850162</v>
      </c>
      <c r="H1369" s="96">
        <f t="shared" si="385"/>
        <v>8.6650633022196694E-2</v>
      </c>
      <c r="I1369" s="96">
        <f t="shared" si="386"/>
        <v>3.4720089162862885E-2</v>
      </c>
      <c r="J1369" s="96">
        <f t="shared" si="397"/>
        <v>9.402972934525454E-2</v>
      </c>
      <c r="K1369" s="96">
        <f t="shared" si="387"/>
        <v>3.6280554972133075E-2</v>
      </c>
      <c r="L1369" s="96">
        <f t="shared" si="388"/>
        <v>13.335161400941361</v>
      </c>
      <c r="M1369" s="96">
        <f t="shared" si="389"/>
        <v>83.26111964322736</v>
      </c>
      <c r="N1369" s="96">
        <f t="shared" si="398"/>
        <v>8.0182262174732895</v>
      </c>
      <c r="O1369" s="96">
        <f t="shared" si="390"/>
        <v>0.19139422868049843</v>
      </c>
      <c r="P1369" s="96">
        <f t="shared" si="391"/>
        <v>0.19139422868049843</v>
      </c>
      <c r="Q1369" s="96">
        <f t="shared" si="399"/>
        <v>0.51478990889320453</v>
      </c>
      <c r="R1369" s="96">
        <f t="shared" si="382"/>
        <v>1.5003225222790711E-2</v>
      </c>
      <c r="S1369" s="96">
        <f t="shared" si="392"/>
        <v>74.330311834277083</v>
      </c>
      <c r="T1369" s="96">
        <f t="shared" si="393"/>
        <v>465.5940003809506</v>
      </c>
      <c r="U1369" s="96">
        <f t="shared" si="394"/>
        <v>436.70090466762764</v>
      </c>
      <c r="V1369" s="32">
        <f t="shared" si="395"/>
        <v>1000.0000000000011</v>
      </c>
      <c r="W1369" s="100">
        <f>IF(A1369=1,((cPH1_+cPHr+(cNES*L1369+(cNES+cOSEX)*G1369+(cNES+cEREX)*H1369+(cNES+cHOEX)*I1369+(cNES+cNES)*S1369+(cNES+cOSEX)*N1369+(cNES+cEREX)*O1369+(cNES+cHOEX)*P1369)))/(1+cDR)^(A$6:A$65537 + 0.5),(cPHr+(cNES*L1369+(cNES+cOSEX)*G1369+(cNES+cEREX)*H1369+(cNES+cHOEX)*I1369+(cNES+cNES)*S1369+(cNES+cOSEX)*N1369+(cNES+cEREX)*O1369+(cNES+cHOEX)*P1369))/(1+cDR)^(((cycle + 0.5)/('Life tables'!$I$2/2))))</f>
        <v>1119.512243584416</v>
      </c>
      <c r="X1369" s="107">
        <f>((L1369+G1369+H1369+I1369+N1369+O1369+P1369+S1369)/('Life tables'!$I$2/2))/(1+oDR)^(((cycle + 0.5)/('Life tables'!$I$2/2)))</f>
        <v>1.7202325112863808</v>
      </c>
      <c r="Y1369" s="31">
        <f>((uNES*L1369+ uOCEX*G1369+uEREX*H1369+uHOEX*I1369+uNES*S1369+ uOCEX*N1369+uEREX*O1369+uHOEX*P1369)/('Life tables'!$I$2/2))/(1+oDR)^(((cycle + 0.5)/('Life tables'!$I$2/2)))</f>
        <v>1.133651702407152</v>
      </c>
      <c r="Z1369" s="100">
        <f t="shared" si="383"/>
        <v>23577.070798621928</v>
      </c>
      <c r="AA1369" s="107">
        <f>((L1369+G1369+H1369+I1369+N1369+O1369+P1369+S1369)/('Life tables'!$I$2/2))</f>
        <v>3.7475896028576399</v>
      </c>
      <c r="AB1369" s="31">
        <f>((uNES*L1369+ uOCEX*G1369+uEREX*H1369+uHOEX*I1369+uNES*S1369+ uOCEX*N1369+uEREX*O1369+uHOEX*P1369)/('Life tables'!$I$2/2))</f>
        <v>2.4697018021278585</v>
      </c>
    </row>
    <row r="1370" spans="1:28" x14ac:dyDescent="0.25">
      <c r="A1370" s="4">
        <v>1364</v>
      </c>
      <c r="C1370" s="105">
        <f>IF(male=0,VLOOKUP((($A$5:$A$1570/'Life tables'!$I$2)*2)+age,lifetable,13,1),IF(male=1,VLOOKUP((($A$5:$A$1570/'Life tables'!$I$2)*2)+age,lifetable,10,1),"error"))</f>
        <v>5.6161675998828153E-3</v>
      </c>
      <c r="F1370" s="96">
        <f t="shared" si="384"/>
        <v>15.002648195403854</v>
      </c>
      <c r="G1370" s="96">
        <f t="shared" si="396"/>
        <v>1.507047410041062</v>
      </c>
      <c r="H1370" s="96">
        <f t="shared" si="385"/>
        <v>8.6068735913641101E-2</v>
      </c>
      <c r="I1370" s="96">
        <f t="shared" si="386"/>
        <v>3.4486928494694577E-2</v>
      </c>
      <c r="J1370" s="96">
        <f t="shared" si="397"/>
        <v>9.3398278359659886E-2</v>
      </c>
      <c r="K1370" s="96">
        <f t="shared" si="387"/>
        <v>3.6036915089783121E-2</v>
      </c>
      <c r="L1370" s="96">
        <f t="shared" si="388"/>
        <v>13.245609927505013</v>
      </c>
      <c r="M1370" s="96">
        <f t="shared" si="389"/>
        <v>82.702446756018929</v>
      </c>
      <c r="N1370" s="96">
        <f t="shared" si="398"/>
        <v>7.9644248079990829</v>
      </c>
      <c r="O1370" s="96">
        <f t="shared" si="390"/>
        <v>0.19010999461314329</v>
      </c>
      <c r="P1370" s="96">
        <f t="shared" si="391"/>
        <v>0.19010999461314329</v>
      </c>
      <c r="Q1370" s="96">
        <f t="shared" si="399"/>
        <v>0.51133572564489493</v>
      </c>
      <c r="R1370" s="96">
        <f t="shared" si="382"/>
        <v>1.4902555243950993E-2</v>
      </c>
      <c r="S1370" s="96">
        <f t="shared" si="392"/>
        <v>73.831563677904711</v>
      </c>
      <c r="T1370" s="96">
        <f t="shared" si="393"/>
        <v>466.19873438495517</v>
      </c>
      <c r="U1370" s="96">
        <f t="shared" si="394"/>
        <v>436.75184413796137</v>
      </c>
      <c r="V1370" s="32">
        <f t="shared" si="395"/>
        <v>1000.000000000001</v>
      </c>
      <c r="W1370" s="100">
        <f>IF(A1370=1,((cPH1_+cPHr+(cNES*L1370+(cNES+cOSEX)*G1370+(cNES+cEREX)*H1370+(cNES+cHOEX)*I1370+(cNES+cNES)*S1370+(cNES+cOSEX)*N1370+(cNES+cEREX)*O1370+(cNES+cHOEX)*P1370)))/(1+cDR)^(A$6:A$65537 + 0.5),(cPHr+(cNES*L1370+(cNES+cOSEX)*G1370+(cNES+cEREX)*H1370+(cNES+cHOEX)*I1370+(cNES+cNES)*S1370+(cNES+cOSEX)*N1370+(cNES+cEREX)*O1370+(cNES+cHOEX)*P1370))/(1+cDR)^(((cycle + 0.5)/('Life tables'!$I$2/2))))</f>
        <v>1109.5252543810491</v>
      </c>
      <c r="X1370" s="107">
        <f>((L1370+G1370+H1370+I1370+N1370+O1370+P1370+S1370)/('Life tables'!$I$2/2))/(1+oDR)^(((cycle + 0.5)/('Life tables'!$I$2/2)))</f>
        <v>1.7077129769420141</v>
      </c>
      <c r="Y1370" s="31">
        <f>((uNES*L1370+ uOCEX*G1370+uEREX*H1370+uHOEX*I1370+uNES*S1370+ uOCEX*N1370+uEREX*O1370+uHOEX*P1370)/('Life tables'!$I$2/2))/(1+oDR)^(((cycle + 0.5)/('Life tables'!$I$2/2)))</f>
        <v>1.1254011962863197</v>
      </c>
      <c r="Z1370" s="100">
        <f t="shared" si="383"/>
        <v>23419.025904137387</v>
      </c>
      <c r="AA1370" s="107">
        <f>((L1370+G1370+H1370+I1370+N1370+O1370+P1370+S1370)/('Life tables'!$I$2/2))</f>
        <v>3.7224405039644699</v>
      </c>
      <c r="AB1370" s="31">
        <f>((uNES*L1370+ uOCEX*G1370+uEREX*H1370+uHOEX*I1370+uNES*S1370+ uOCEX*N1370+uEREX*O1370+uHOEX*P1370)/('Life tables'!$I$2/2))</f>
        <v>2.4531282790670699</v>
      </c>
    </row>
    <row r="1371" spans="1:28" x14ac:dyDescent="0.25">
      <c r="A1371" s="4">
        <v>1365</v>
      </c>
      <c r="C1371" s="105">
        <f>IF(male=0,VLOOKUP((($A$5:$A$1570/'Life tables'!$I$2)*2)+age,lifetable,13,1),IF(male=1,VLOOKUP((($A$5:$A$1570/'Life tables'!$I$2)*2)+age,lifetable,10,1),"error"))</f>
        <v>5.6161675998828153E-3</v>
      </c>
      <c r="F1371" s="96">
        <f t="shared" si="384"/>
        <v>14.901902085007201</v>
      </c>
      <c r="G1371" s="96">
        <f t="shared" si="396"/>
        <v>1.4969272524017259</v>
      </c>
      <c r="H1371" s="96">
        <f t="shared" si="385"/>
        <v>8.5490765260919102E-2</v>
      </c>
      <c r="I1371" s="96">
        <f t="shared" si="386"/>
        <v>3.4255341120244753E-2</v>
      </c>
      <c r="J1371" s="96">
        <f t="shared" si="397"/>
        <v>9.277108820363382E-2</v>
      </c>
      <c r="K1371" s="96">
        <f t="shared" si="387"/>
        <v>3.5794919211541952E-2</v>
      </c>
      <c r="L1371" s="96">
        <f t="shared" si="388"/>
        <v>13.156662718809136</v>
      </c>
      <c r="M1371" s="96">
        <f t="shared" si="389"/>
        <v>82.147519392077285</v>
      </c>
      <c r="N1371" s="96">
        <f t="shared" si="398"/>
        <v>7.9109841005306221</v>
      </c>
      <c r="O1371" s="96">
        <f t="shared" si="390"/>
        <v>0.18883437046527665</v>
      </c>
      <c r="P1371" s="96">
        <f t="shared" si="391"/>
        <v>0.18883437046527665</v>
      </c>
      <c r="Q1371" s="96">
        <f t="shared" si="399"/>
        <v>0.50790470035542068</v>
      </c>
      <c r="R1371" s="96">
        <f t="shared" si="382"/>
        <v>1.4802560189126106E-2</v>
      </c>
      <c r="S1371" s="96">
        <f t="shared" si="392"/>
        <v>73.336159290071564</v>
      </c>
      <c r="T1371" s="96">
        <f t="shared" si="393"/>
        <v>466.79941017351422</v>
      </c>
      <c r="U1371" s="96">
        <f t="shared" si="394"/>
        <v>436.80244161736204</v>
      </c>
      <c r="V1371" s="32">
        <f t="shared" si="395"/>
        <v>1000.0000000000011</v>
      </c>
      <c r="W1371" s="100">
        <f>IF(A1371=1,((cPH1_+cPHr+(cNES*L1371+(cNES+cOSEX)*G1371+(cNES+cEREX)*H1371+(cNES+cHOEX)*I1371+(cNES+cNES)*S1371+(cNES+cOSEX)*N1371+(cNES+cEREX)*O1371+(cNES+cHOEX)*P1371)))/(1+cDR)^(A$6:A$65537 + 0.5),(cPHr+(cNES*L1371+(cNES+cOSEX)*G1371+(cNES+cEREX)*H1371+(cNES+cHOEX)*I1371+(cNES+cNES)*S1371+(cNES+cOSEX)*N1371+(cNES+cEREX)*O1371+(cNES+cHOEX)*P1371))/(1+cDR)^(((cycle + 0.5)/('Life tables'!$I$2/2))))</f>
        <v>1099.6273974267351</v>
      </c>
      <c r="X1371" s="107">
        <f>((L1371+G1371+H1371+I1371+N1371+O1371+P1371+S1371)/('Life tables'!$I$2/2))/(1+oDR)^(((cycle + 0.5)/('Life tables'!$I$2/2)))</f>
        <v>1.6952845601329638</v>
      </c>
      <c r="Y1371" s="31">
        <f>((uNES*L1371+ uOCEX*G1371+uEREX*H1371+uHOEX*I1371+uNES*S1371+ uOCEX*N1371+uEREX*O1371+uHOEX*P1371)/('Life tables'!$I$2/2))/(1+oDR)^(((cycle + 0.5)/('Life tables'!$I$2/2)))</f>
        <v>1.1172107375103144</v>
      </c>
      <c r="Z1371" s="100">
        <f t="shared" si="383"/>
        <v>23262.041281275859</v>
      </c>
      <c r="AA1371" s="107">
        <f>((L1371+G1371+H1371+I1371+N1371+O1371+P1371+S1371)/('Life tables'!$I$2/2))</f>
        <v>3.6974601799717615</v>
      </c>
      <c r="AB1371" s="31">
        <f>((uNES*L1371+ uOCEX*G1371+uEREX*H1371+uHOEX*I1371+uNES*S1371+ uOCEX*N1371+uEREX*O1371+uHOEX*P1371)/('Life tables'!$I$2/2))</f>
        <v>2.4366659802866861</v>
      </c>
    </row>
    <row r="1372" spans="1:28" x14ac:dyDescent="0.25">
      <c r="A1372" s="4">
        <v>1366</v>
      </c>
      <c r="C1372" s="105">
        <f>IF(male=0,VLOOKUP((($A$5:$A$1570/'Life tables'!$I$2)*2)+age,lifetable,13,1),IF(male=1,VLOOKUP((($A$5:$A$1570/'Life tables'!$I$2)*2)+age,lifetable,10,1),"error"))</f>
        <v>5.6161675998828153E-3</v>
      </c>
      <c r="F1372" s="96">
        <f t="shared" si="384"/>
        <v>14.801835605782021</v>
      </c>
      <c r="G1372" s="96">
        <f t="shared" si="396"/>
        <v>1.4868753651359541</v>
      </c>
      <c r="H1372" s="96">
        <f t="shared" si="385"/>
        <v>8.4916693586234479E-2</v>
      </c>
      <c r="I1372" s="96">
        <f t="shared" si="386"/>
        <v>3.4025316029420334E-2</v>
      </c>
      <c r="J1372" s="96">
        <f t="shared" si="397"/>
        <v>9.214812905939368E-2</v>
      </c>
      <c r="K1372" s="96">
        <f t="shared" si="387"/>
        <v>3.5554555832476908E-2</v>
      </c>
      <c r="L1372" s="96">
        <f t="shared" si="388"/>
        <v>13.068315546138541</v>
      </c>
      <c r="M1372" s="96">
        <f t="shared" si="389"/>
        <v>81.596312603342739</v>
      </c>
      <c r="N1372" s="96">
        <f t="shared" si="398"/>
        <v>7.8579016925157052</v>
      </c>
      <c r="O1372" s="96">
        <f t="shared" si="390"/>
        <v>0.18756729888822654</v>
      </c>
      <c r="P1372" s="96">
        <f t="shared" si="391"/>
        <v>0.18756729888822654</v>
      </c>
      <c r="Q1372" s="96">
        <f t="shared" si="399"/>
        <v>0.50449667877500159</v>
      </c>
      <c r="R1372" s="96">
        <f t="shared" si="382"/>
        <v>1.4703235562804097E-2</v>
      </c>
      <c r="S1372" s="96">
        <f t="shared" si="392"/>
        <v>72.844076398712772</v>
      </c>
      <c r="T1372" s="96">
        <f t="shared" si="393"/>
        <v>467.39605498134864</v>
      </c>
      <c r="U1372" s="96">
        <f t="shared" si="394"/>
        <v>436.8526994087573</v>
      </c>
      <c r="V1372" s="32">
        <f t="shared" si="395"/>
        <v>1000.000000000001</v>
      </c>
      <c r="W1372" s="100">
        <f>IF(A1372=1,((cPH1_+cPHr+(cNES*L1372+(cNES+cOSEX)*G1372+(cNES+cEREX)*H1372+(cNES+cHOEX)*I1372+(cNES+cNES)*S1372+(cNES+cOSEX)*N1372+(cNES+cEREX)*O1372+(cNES+cHOEX)*P1372)))/(1+cDR)^(A$6:A$65537 + 0.5),(cPHr+(cNES*L1372+(cNES+cOSEX)*G1372+(cNES+cEREX)*H1372+(cNES+cHOEX)*I1372+(cNES+cNES)*S1372+(cNES+cOSEX)*N1372+(cNES+cEREX)*O1372+(cNES+cHOEX)*P1372))/(1+cDR)^(((cycle + 0.5)/('Life tables'!$I$2/2))))</f>
        <v>1089.81787783442</v>
      </c>
      <c r="X1372" s="107">
        <f>((L1372+G1372+H1372+I1372+N1372+O1372+P1372+S1372)/('Life tables'!$I$2/2))/(1+oDR)^(((cycle + 0.5)/('Life tables'!$I$2/2)))</f>
        <v>1.6829465975612541</v>
      </c>
      <c r="Y1372" s="31">
        <f>((uNES*L1372+ uOCEX*G1372+uEREX*H1372+uHOEX*I1372+uNES*S1372+ uOCEX*N1372+uEREX*O1372+uHOEX*P1372)/('Life tables'!$I$2/2))/(1+oDR)^(((cycle + 0.5)/('Life tables'!$I$2/2)))</f>
        <v>1.1090798889634761</v>
      </c>
      <c r="Z1372" s="100">
        <f t="shared" si="383"/>
        <v>23106.109831711714</v>
      </c>
      <c r="AA1372" s="107">
        <f>((L1372+G1372+H1372+I1372+N1372+O1372+P1372+S1372)/('Life tables'!$I$2/2))</f>
        <v>3.6726474979295394</v>
      </c>
      <c r="AB1372" s="31">
        <f>((uNES*L1372+ uOCEX*G1372+uEREX*H1372+uHOEX*I1372+uNES*S1372+ uOCEX*N1372+uEREX*O1372+uHOEX*P1372)/('Life tables'!$I$2/2))</f>
        <v>2.4203141591707147</v>
      </c>
    </row>
    <row r="1373" spans="1:28" x14ac:dyDescent="0.25">
      <c r="A1373" s="4">
        <v>1367</v>
      </c>
      <c r="C1373" s="105">
        <f>IF(male=0,VLOOKUP((($A$5:$A$1570/'Life tables'!$I$2)*2)+age,lifetable,13,1),IF(male=1,VLOOKUP((($A$5:$A$1570/'Life tables'!$I$2)*2)+age,lifetable,10,1),"error"))</f>
        <v>5.6161675998828153E-3</v>
      </c>
      <c r="F1373" s="96">
        <f t="shared" si="384"/>
        <v>14.702444010531032</v>
      </c>
      <c r="G1373" s="96">
        <f t="shared" si="396"/>
        <v>1.4768912713778439</v>
      </c>
      <c r="H1373" s="96">
        <f t="shared" si="385"/>
        <v>8.4346493655377358E-2</v>
      </c>
      <c r="I1373" s="96">
        <f t="shared" si="386"/>
        <v>3.3796842309730991E-2</v>
      </c>
      <c r="J1373" s="96">
        <f t="shared" si="397"/>
        <v>9.1529371373486837E-2</v>
      </c>
      <c r="K1373" s="96">
        <f t="shared" si="387"/>
        <v>3.5315813549644783E-2</v>
      </c>
      <c r="L1373" s="96">
        <f t="shared" si="388"/>
        <v>12.980564218264949</v>
      </c>
      <c r="M1373" s="96">
        <f t="shared" si="389"/>
        <v>81.048801599364054</v>
      </c>
      <c r="N1373" s="96">
        <f t="shared" si="398"/>
        <v>7.8051751965801666</v>
      </c>
      <c r="O1373" s="96">
        <f t="shared" si="390"/>
        <v>0.18630872289561906</v>
      </c>
      <c r="P1373" s="96">
        <f t="shared" si="391"/>
        <v>0.18630872289561906</v>
      </c>
      <c r="Q1373" s="96">
        <f t="shared" si="399"/>
        <v>0.50111150762832535</v>
      </c>
      <c r="R1373" s="96">
        <f t="shared" si="382"/>
        <v>1.4604576897873249E-2</v>
      </c>
      <c r="S1373" s="96">
        <f t="shared" si="392"/>
        <v>72.35529287246645</v>
      </c>
      <c r="T1373" s="96">
        <f t="shared" si="393"/>
        <v>467.98869586035045</v>
      </c>
      <c r="U1373" s="96">
        <f t="shared" si="394"/>
        <v>436.90261979920484</v>
      </c>
      <c r="V1373" s="32">
        <f t="shared" si="395"/>
        <v>1000.0000000000011</v>
      </c>
      <c r="W1373" s="100">
        <f>IF(A1373=1,((cPH1_+cPHr+(cNES*L1373+(cNES+cOSEX)*G1373+(cNES+cEREX)*H1373+(cNES+cHOEX)*I1373+(cNES+cNES)*S1373+(cNES+cOSEX)*N1373+(cNES+cEREX)*O1373+(cNES+cHOEX)*P1373)))/(1+cDR)^(A$6:A$65537 + 0.5),(cPHr+(cNES*L1373+(cNES+cOSEX)*G1373+(cNES+cEREX)*H1373+(cNES+cHOEX)*I1373+(cNES+cNES)*S1373+(cNES+cOSEX)*N1373+(cNES+cEREX)*O1373+(cNES+cHOEX)*P1373))/(1+cDR)^(((cycle + 0.5)/('Life tables'!$I$2/2))))</f>
        <v>1080.095907766738</v>
      </c>
      <c r="X1373" s="107">
        <f>((L1373+G1373+H1373+I1373+N1373+O1373+P1373+S1373)/('Life tables'!$I$2/2))/(1+oDR)^(((cycle + 0.5)/('Life tables'!$I$2/2)))</f>
        <v>1.6706984307649673</v>
      </c>
      <c r="Y1373" s="31">
        <f>((uNES*L1373+ uOCEX*G1373+uEREX*H1373+uHOEX*I1373+uNES*S1373+ uOCEX*N1373+uEREX*O1373+uHOEX*P1373)/('Life tables'!$I$2/2))/(1+oDR)^(((cycle + 0.5)/('Life tables'!$I$2/2)))</f>
        <v>1.1010082167169015</v>
      </c>
      <c r="Z1373" s="100">
        <f t="shared" si="383"/>
        <v>22951.224503870559</v>
      </c>
      <c r="AA1373" s="107">
        <f>((L1373+G1373+H1373+I1373+N1373+O1373+P1373+S1373)/('Life tables'!$I$2/2))</f>
        <v>3.6480013325091529</v>
      </c>
      <c r="AB1373" s="31">
        <f>((uNES*L1373+ uOCEX*G1373+uEREX*H1373+uHOEX*I1373+uNES*S1373+ uOCEX*N1373+uEREX*O1373+uHOEX*P1373)/('Life tables'!$I$2/2))</f>
        <v>2.4040720741251587</v>
      </c>
    </row>
    <row r="1374" spans="1:28" x14ac:dyDescent="0.25">
      <c r="A1374" s="4">
        <v>1368</v>
      </c>
      <c r="C1374" s="105">
        <f>IF(male=0,VLOOKUP((($A$5:$A$1570/'Life tables'!$I$2)*2)+age,lifetable,13,1),IF(male=1,VLOOKUP((($A$5:$A$1570/'Life tables'!$I$2)*2)+age,lifetable,10,1),"error"))</f>
        <v>5.6161675998828153E-3</v>
      </c>
      <c r="F1374" s="96">
        <f t="shared" si="384"/>
        <v>14.603722593690421</v>
      </c>
      <c r="G1374" s="96">
        <f t="shared" si="396"/>
        <v>1.4669744984436626</v>
      </c>
      <c r="H1374" s="96">
        <f t="shared" si="385"/>
        <v>8.3780138472985086E-2</v>
      </c>
      <c r="I1374" s="96">
        <f t="shared" si="386"/>
        <v>3.3569909144390217E-2</v>
      </c>
      <c r="J1374" s="96">
        <f t="shared" si="397"/>
        <v>9.0914785851647834E-2</v>
      </c>
      <c r="K1374" s="96">
        <f t="shared" si="387"/>
        <v>3.5078681060107496E-2</v>
      </c>
      <c r="L1374" s="96">
        <f t="shared" si="388"/>
        <v>12.893404580717627</v>
      </c>
      <c r="M1374" s="96">
        <f t="shared" si="389"/>
        <v>80.504961746755342</v>
      </c>
      <c r="N1374" s="96">
        <f t="shared" si="398"/>
        <v>7.7528022404755736</v>
      </c>
      <c r="O1374" s="96">
        <f t="shared" si="390"/>
        <v>0.18505858586213</v>
      </c>
      <c r="P1374" s="96">
        <f t="shared" si="391"/>
        <v>0.18505858586213</v>
      </c>
      <c r="Q1374" s="96">
        <f t="shared" si="399"/>
        <v>0.49774903461118869</v>
      </c>
      <c r="R1374" s="96">
        <f t="shared" si="382"/>
        <v>1.4506579755524208E-2</v>
      </c>
      <c r="S1374" s="96">
        <f t="shared" si="392"/>
        <v>71.869786720188799</v>
      </c>
      <c r="T1374" s="96">
        <f t="shared" si="393"/>
        <v>468.57735968081329</v>
      </c>
      <c r="U1374" s="96">
        <f t="shared" si="394"/>
        <v>436.95220506002045</v>
      </c>
      <c r="V1374" s="32">
        <f t="shared" si="395"/>
        <v>1000.000000000001</v>
      </c>
      <c r="W1374" s="100">
        <f>IF(A1374=1,((cPH1_+cPHr+(cNES*L1374+(cNES+cOSEX)*G1374+(cNES+cEREX)*H1374+(cNES+cHOEX)*I1374+(cNES+cNES)*S1374+(cNES+cOSEX)*N1374+(cNES+cEREX)*O1374+(cNES+cHOEX)*P1374)))/(1+cDR)^(A$6:A$65537 + 0.5),(cPHr+(cNES*L1374+(cNES+cOSEX)*G1374+(cNES+cEREX)*H1374+(cNES+cHOEX)*I1374+(cNES+cNES)*S1374+(cNES+cOSEX)*N1374+(cNES+cEREX)*O1374+(cNES+cHOEX)*P1374))/(1+cDR)^(((cycle + 0.5)/('Life tables'!$I$2/2))))</f>
        <v>1070.4607063756471</v>
      </c>
      <c r="X1374" s="107">
        <f>((L1374+G1374+H1374+I1374+N1374+O1374+P1374+S1374)/('Life tables'!$I$2/2))/(1+oDR)^(((cycle + 0.5)/('Life tables'!$I$2/2)))</f>
        <v>1.6585394060825811</v>
      </c>
      <c r="Y1374" s="31">
        <f>((uNES*L1374+ uOCEX*G1374+uEREX*H1374+uHOEX*I1374+uNES*S1374+ uOCEX*N1374+uEREX*O1374+uHOEX*P1374)/('Life tables'!$I$2/2))/(1+oDR)^(((cycle + 0.5)/('Life tables'!$I$2/2)))</f>
        <v>1.0929952900049571</v>
      </c>
      <c r="Z1374" s="100">
        <f t="shared" si="383"/>
        <v>22797.378292661841</v>
      </c>
      <c r="AA1374" s="107">
        <f>((L1374+G1374+H1374+I1374+N1374+O1374+P1374+S1374)/('Life tables'!$I$2/2))</f>
        <v>3.6235205659511571</v>
      </c>
      <c r="AB1374" s="31">
        <f>((uNES*L1374+ uOCEX*G1374+uEREX*H1374+uHOEX*I1374+uNES*S1374+ uOCEX*N1374+uEREX*O1374+uHOEX*P1374)/('Life tables'!$I$2/2))</f>
        <v>2.3879389885437021</v>
      </c>
    </row>
    <row r="1375" spans="1:28" x14ac:dyDescent="0.25">
      <c r="A1375" s="4">
        <v>1369</v>
      </c>
      <c r="C1375" s="105">
        <f>IF(male=0,VLOOKUP((($A$5:$A$1570/'Life tables'!$I$2)*2)+age,lifetable,13,1),IF(male=1,VLOOKUP((($A$5:$A$1570/'Life tables'!$I$2)*2)+age,lifetable,10,1),"error"))</f>
        <v>5.6161675998828153E-3</v>
      </c>
      <c r="F1375" s="96">
        <f t="shared" si="384"/>
        <v>14.505666690537668</v>
      </c>
      <c r="G1375" s="96">
        <f t="shared" si="396"/>
        <v>1.4571245777522699</v>
      </c>
      <c r="H1375" s="96">
        <f t="shared" si="385"/>
        <v>8.3217601277997516E-2</v>
      </c>
      <c r="I1375" s="96">
        <f t="shared" si="386"/>
        <v>3.3344505810494293E-2</v>
      </c>
      <c r="J1375" s="96">
        <f t="shared" si="397"/>
        <v>9.0304343453866717E-2</v>
      </c>
      <c r="K1375" s="96">
        <f t="shared" si="387"/>
        <v>3.484314715902926E-2</v>
      </c>
      <c r="L1375" s="96">
        <f t="shared" si="388"/>
        <v>12.806832515084011</v>
      </c>
      <c r="M1375" s="96">
        <f t="shared" si="389"/>
        <v>79.964768568629609</v>
      </c>
      <c r="N1375" s="96">
        <f t="shared" si="398"/>
        <v>7.7007804670246767</v>
      </c>
      <c r="O1375" s="96">
        <f t="shared" si="390"/>
        <v>0.18381683152218278</v>
      </c>
      <c r="P1375" s="96">
        <f t="shared" si="391"/>
        <v>0.18381683152218278</v>
      </c>
      <c r="Q1375" s="96">
        <f t="shared" si="399"/>
        <v>0.49440910838699581</v>
      </c>
      <c r="R1375" s="96">
        <f t="shared" si="382"/>
        <v>1.440923972514792E-2</v>
      </c>
      <c r="S1375" s="96">
        <f t="shared" si="392"/>
        <v>71.387536090448421</v>
      </c>
      <c r="T1375" s="96">
        <f t="shared" si="393"/>
        <v>469.16207313265414</v>
      </c>
      <c r="U1375" s="96">
        <f t="shared" si="394"/>
        <v>437.00145744690462</v>
      </c>
      <c r="V1375" s="32">
        <f t="shared" si="395"/>
        <v>1000.000000000001</v>
      </c>
      <c r="W1375" s="100">
        <f>IF(A1375=1,((cPH1_+cPHr+(cNES*L1375+(cNES+cOSEX)*G1375+(cNES+cEREX)*H1375+(cNES+cHOEX)*I1375+(cNES+cNES)*S1375+(cNES+cOSEX)*N1375+(cNES+cEREX)*O1375+(cNES+cHOEX)*P1375)))/(1+cDR)^(A$6:A$65537 + 0.5),(cPHr+(cNES*L1375+(cNES+cOSEX)*G1375+(cNES+cEREX)*H1375+(cNES+cHOEX)*I1375+(cNES+cNES)*S1375+(cNES+cOSEX)*N1375+(cNES+cEREX)*O1375+(cNES+cHOEX)*P1375))/(1+cDR)^(((cycle + 0.5)/('Life tables'!$I$2/2))))</f>
        <v>1060.9114997424513</v>
      </c>
      <c r="X1375" s="107">
        <f>((L1375+G1375+H1375+I1375+N1375+O1375+P1375+S1375)/('Life tables'!$I$2/2))/(1+oDR)^(((cycle + 0.5)/('Life tables'!$I$2/2)))</f>
        <v>1.6464688746175948</v>
      </c>
      <c r="Y1375" s="31">
        <f>((uNES*L1375+ uOCEX*G1375+uEREX*H1375+uHOEX*I1375+uNES*S1375+ uOCEX*N1375+uEREX*O1375+uHOEX*P1375)/('Life tables'!$I$2/2))/(1+oDR)^(((cycle + 0.5)/('Life tables'!$I$2/2)))</f>
        <v>1.0850406812019799</v>
      </c>
      <c r="Z1375" s="100">
        <f t="shared" si="383"/>
        <v>22644.564239210791</v>
      </c>
      <c r="AA1375" s="107">
        <f>((L1375+G1375+H1375+I1375+N1375+O1375+P1375+S1375)/('Life tables'!$I$2/2))</f>
        <v>3.5992040880136025</v>
      </c>
      <c r="AB1375" s="31">
        <f>((uNES*L1375+ uOCEX*G1375+uEREX*H1375+uHOEX*I1375+uNES*S1375+ uOCEX*N1375+uEREX*O1375+uHOEX*P1375)/('Life tables'!$I$2/2))</f>
        <v>2.3719141707736577</v>
      </c>
    </row>
    <row r="1376" spans="1:28" x14ac:dyDescent="0.25">
      <c r="A1376" s="4">
        <v>1370</v>
      </c>
      <c r="C1376" s="105">
        <f>IF(male=0,VLOOKUP((($A$5:$A$1570/'Life tables'!$I$2)*2)+age,lifetable,13,1),IF(male=1,VLOOKUP((($A$5:$A$1570/'Life tables'!$I$2)*2)+age,lifetable,10,1),"error"))</f>
        <v>5.6161675998828153E-3</v>
      </c>
      <c r="F1376" s="96">
        <f t="shared" si="384"/>
        <v>14.408271676431601</v>
      </c>
      <c r="G1376" s="96">
        <f t="shared" si="396"/>
        <v>1.4473410447487816</v>
      </c>
      <c r="H1376" s="96">
        <f t="shared" si="385"/>
        <v>8.2658855539297305E-2</v>
      </c>
      <c r="I1376" s="96">
        <f t="shared" si="386"/>
        <v>3.3120621677275419E-2</v>
      </c>
      <c r="J1376" s="96">
        <f t="shared" si="397"/>
        <v>8.9698015389658173E-2</v>
      </c>
      <c r="K1376" s="96">
        <f t="shared" si="387"/>
        <v>3.4609200737851183E-2</v>
      </c>
      <c r="L1376" s="96">
        <f t="shared" si="388"/>
        <v>12.720843938338739</v>
      </c>
      <c r="M1376" s="96">
        <f t="shared" si="389"/>
        <v>79.428197744010617</v>
      </c>
      <c r="N1376" s="96">
        <f t="shared" si="398"/>
        <v>7.6491075340647701</v>
      </c>
      <c r="O1376" s="96">
        <f t="shared" si="390"/>
        <v>0.18258340396859637</v>
      </c>
      <c r="P1376" s="96">
        <f t="shared" si="391"/>
        <v>0.18258340396859637</v>
      </c>
      <c r="Q1376" s="96">
        <f t="shared" si="399"/>
        <v>0.4910915785831213</v>
      </c>
      <c r="R1376" s="96">
        <f t="shared" si="382"/>
        <v>1.4312552424229647E-2</v>
      </c>
      <c r="S1376" s="96">
        <f t="shared" si="392"/>
        <v>70.908519271001296</v>
      </c>
      <c r="T1376" s="96">
        <f t="shared" si="393"/>
        <v>469.74286272662692</v>
      </c>
      <c r="U1376" s="96">
        <f t="shared" si="394"/>
        <v>437.05037920006669</v>
      </c>
      <c r="V1376" s="32">
        <f t="shared" si="395"/>
        <v>1000.000000000001</v>
      </c>
      <c r="W1376" s="100">
        <f>IF(A1376=1,((cPH1_+cPHr+(cNES*L1376+(cNES+cOSEX)*G1376+(cNES+cEREX)*H1376+(cNES+cHOEX)*I1376+(cNES+cNES)*S1376+(cNES+cOSEX)*N1376+(cNES+cEREX)*O1376+(cNES+cHOEX)*P1376)))/(1+cDR)^(A$6:A$65537 + 0.5),(cPHr+(cNES*L1376+(cNES+cOSEX)*G1376+(cNES+cEREX)*H1376+(cNES+cHOEX)*I1376+(cNES+cNES)*S1376+(cNES+cOSEX)*N1376+(cNES+cEREX)*O1376+(cNES+cHOEX)*P1376))/(1+cDR)^(((cycle + 0.5)/('Life tables'!$I$2/2))))</f>
        <v>1051.4475208182398</v>
      </c>
      <c r="X1376" s="107">
        <f>((L1376+G1376+H1376+I1376+N1376+O1376+P1376+S1376)/('Life tables'!$I$2/2))/(1+oDR)^(((cycle + 0.5)/('Life tables'!$I$2/2)))</f>
        <v>1.6344861922034397</v>
      </c>
      <c r="Y1376" s="31">
        <f>((uNES*L1376+ uOCEX*G1376+uEREX*H1376+uHOEX*I1376+uNES*S1376+ uOCEX*N1376+uEREX*O1376+uHOEX*P1376)/('Life tables'!$I$2/2))/(1+oDR)^(((cycle + 0.5)/('Life tables'!$I$2/2)))</f>
        <v>1.0771439657991646</v>
      </c>
      <c r="Z1376" s="100">
        <f t="shared" si="383"/>
        <v>22492.77543058994</v>
      </c>
      <c r="AA1376" s="107">
        <f>((L1376+G1376+H1376+I1376+N1376+O1376+P1376+S1376)/('Life tables'!$I$2/2))</f>
        <v>3.5750507959207241</v>
      </c>
      <c r="AB1376" s="31">
        <f>((uNES*L1376+ uOCEX*G1376+uEREX*H1376+uHOEX*I1376+uNES*S1376+ uOCEX*N1376+uEREX*O1376+uHOEX*P1376)/('Life tables'!$I$2/2))</f>
        <v>2.3559968940821774</v>
      </c>
    </row>
    <row r="1377" spans="1:28" x14ac:dyDescent="0.25">
      <c r="A1377" s="4">
        <v>1371</v>
      </c>
      <c r="C1377" s="105">
        <f>IF(male=0,VLOOKUP((($A$5:$A$1570/'Life tables'!$I$2)*2)+age,lifetable,13,1),IF(male=1,VLOOKUP((($A$5:$A$1570/'Life tables'!$I$2)*2)+age,lifetable,10,1),"error"))</f>
        <v>5.6161675998828153E-3</v>
      </c>
      <c r="F1377" s="96">
        <f t="shared" si="384"/>
        <v>14.311532966083009</v>
      </c>
      <c r="G1377" s="96">
        <f t="shared" si="396"/>
        <v>1.4376234388312994</v>
      </c>
      <c r="H1377" s="96">
        <f t="shared" si="385"/>
        <v>8.2103874951525463E-2</v>
      </c>
      <c r="I1377" s="96">
        <f t="shared" si="386"/>
        <v>3.2898246204425038E-2</v>
      </c>
      <c r="J1377" s="96">
        <f t="shared" si="397"/>
        <v>8.9095773113520516E-2</v>
      </c>
      <c r="K1377" s="96">
        <f t="shared" si="387"/>
        <v>3.4376830782539204E-2</v>
      </c>
      <c r="L1377" s="96">
        <f t="shared" si="388"/>
        <v>12.635434802199699</v>
      </c>
      <c r="M1377" s="96">
        <f t="shared" si="389"/>
        <v>78.895225107224334</v>
      </c>
      <c r="N1377" s="96">
        <f t="shared" si="398"/>
        <v>7.5977811143890861</v>
      </c>
      <c r="O1377" s="96">
        <f t="shared" si="390"/>
        <v>0.18135824765118649</v>
      </c>
      <c r="P1377" s="96">
        <f t="shared" si="391"/>
        <v>0.18135824765118649</v>
      </c>
      <c r="Q1377" s="96">
        <f t="shared" si="399"/>
        <v>0.48779629578714828</v>
      </c>
      <c r="R1377" s="96">
        <f t="shared" si="382"/>
        <v>1.4216513498239299E-2</v>
      </c>
      <c r="S1377" s="96">
        <f t="shared" si="392"/>
        <v>70.432714688247486</v>
      </c>
      <c r="T1377" s="96">
        <f t="shared" si="393"/>
        <v>470.31975479552761</v>
      </c>
      <c r="U1377" s="96">
        <f t="shared" si="394"/>
        <v>437.09897254434748</v>
      </c>
      <c r="V1377" s="32">
        <f t="shared" si="395"/>
        <v>1000.000000000001</v>
      </c>
      <c r="W1377" s="100">
        <f>IF(A1377=1,((cPH1_+cPHr+(cNES*L1377+(cNES+cOSEX)*G1377+(cNES+cEREX)*H1377+(cNES+cHOEX)*I1377+(cNES+cNES)*S1377+(cNES+cOSEX)*N1377+(cNES+cEREX)*O1377+(cNES+cHOEX)*P1377)))/(1+cDR)^(A$6:A$65537 + 0.5),(cPHr+(cNES*L1377+(cNES+cOSEX)*G1377+(cNES+cEREX)*H1377+(cNES+cHOEX)*I1377+(cNES+cNES)*S1377+(cNES+cOSEX)*N1377+(cNES+cEREX)*O1377+(cNES+cHOEX)*P1377))/(1+cDR)^(((cycle + 0.5)/('Life tables'!$I$2/2))))</f>
        <v>1042.0680093647227</v>
      </c>
      <c r="X1377" s="107">
        <f>((L1377+G1377+H1377+I1377+N1377+O1377+P1377+S1377)/('Life tables'!$I$2/2))/(1+oDR)^(((cycle + 0.5)/('Life tables'!$I$2/2)))</f>
        <v>1.6225907193686595</v>
      </c>
      <c r="Y1377" s="31">
        <f>((uNES*L1377+ uOCEX*G1377+uEREX*H1377+uHOEX*I1377+uNES*S1377+ uOCEX*N1377+uEREX*O1377+uHOEX*P1377)/('Life tables'!$I$2/2))/(1+oDR)^(((cycle + 0.5)/('Life tables'!$I$2/2)))</f>
        <v>1.0693047223816294</v>
      </c>
      <c r="Z1377" s="100">
        <f t="shared" si="383"/>
        <v>22342.004999550194</v>
      </c>
      <c r="AA1377" s="107">
        <f>((L1377+G1377+H1377+I1377+N1377+O1377+P1377+S1377)/('Life tables'!$I$2/2))</f>
        <v>3.5510595943120116</v>
      </c>
      <c r="AB1377" s="31">
        <f>((uNES*L1377+ uOCEX*G1377+uEREX*H1377+uHOEX*I1377+uNES*S1377+ uOCEX*N1377+uEREX*O1377+uHOEX*P1377)/('Life tables'!$I$2/2))</f>
        <v>2.3401864366227128</v>
      </c>
    </row>
    <row r="1378" spans="1:28" x14ac:dyDescent="0.25">
      <c r="A1378" s="4">
        <v>1372</v>
      </c>
      <c r="C1378" s="105">
        <f>IF(male=0,VLOOKUP((($A$5:$A$1570/'Life tables'!$I$2)*2)+age,lifetable,13,1),IF(male=1,VLOOKUP((($A$5:$A$1570/'Life tables'!$I$2)*2)+age,lifetable,10,1),"error"))</f>
        <v>5.6161675998828153E-3</v>
      </c>
      <c r="F1378" s="96">
        <f t="shared" si="384"/>
        <v>14.215446012854304</v>
      </c>
      <c r="G1378" s="96">
        <f t="shared" si="396"/>
        <v>1.4279713032805625</v>
      </c>
      <c r="H1378" s="96">
        <f t="shared" si="385"/>
        <v>8.1552633431063684E-2</v>
      </c>
      <c r="I1378" s="96">
        <f t="shared" si="386"/>
        <v>3.2677368940483953E-2</v>
      </c>
      <c r="J1378" s="96">
        <f t="shared" si="397"/>
        <v>8.849758832057604E-2</v>
      </c>
      <c r="K1378" s="96">
        <f t="shared" si="387"/>
        <v>3.4146026371901915E-2</v>
      </c>
      <c r="L1378" s="96">
        <f t="shared" si="388"/>
        <v>12.550601092509716</v>
      </c>
      <c r="M1378" s="96">
        <f t="shared" si="389"/>
        <v>78.365826647271604</v>
      </c>
      <c r="N1378" s="96">
        <f t="shared" si="398"/>
        <v>7.5467988956863827</v>
      </c>
      <c r="O1378" s="96">
        <f t="shared" si="390"/>
        <v>0.18014130737532341</v>
      </c>
      <c r="P1378" s="96">
        <f t="shared" si="391"/>
        <v>0.18014130737532341</v>
      </c>
      <c r="Q1378" s="96">
        <f t="shared" si="399"/>
        <v>0.48452311154298905</v>
      </c>
      <c r="R1378" s="96">
        <f t="shared" si="382"/>
        <v>1.412111862051842E-2</v>
      </c>
      <c r="S1378" s="96">
        <f t="shared" si="392"/>
        <v>69.960100906671073</v>
      </c>
      <c r="T1378" s="96">
        <f t="shared" si="393"/>
        <v>470.89277549539116</v>
      </c>
      <c r="U1378" s="96">
        <f t="shared" si="394"/>
        <v>437.14723968933987</v>
      </c>
      <c r="V1378" s="32">
        <f t="shared" si="395"/>
        <v>1000.0000000000009</v>
      </c>
      <c r="W1378" s="100">
        <f>IF(A1378=1,((cPH1_+cPHr+(cNES*L1378+(cNES+cOSEX)*G1378+(cNES+cEREX)*H1378+(cNES+cHOEX)*I1378+(cNES+cNES)*S1378+(cNES+cOSEX)*N1378+(cNES+cEREX)*O1378+(cNES+cHOEX)*P1378)))/(1+cDR)^(A$6:A$65537 + 0.5),(cPHr+(cNES*L1378+(cNES+cOSEX)*G1378+(cNES+cEREX)*H1378+(cNES+cHOEX)*I1378+(cNES+cNES)*S1378+(cNES+cOSEX)*N1378+(cNES+cEREX)*O1378+(cNES+cHOEX)*P1378))/(1+cDR)^(((cycle + 0.5)/('Life tables'!$I$2/2))))</f>
        <v>1032.7722118954773</v>
      </c>
      <c r="X1378" s="107">
        <f>((L1378+G1378+H1378+I1378+N1378+O1378+P1378+S1378)/('Life tables'!$I$2/2))/(1+oDR)^(((cycle + 0.5)/('Life tables'!$I$2/2)))</f>
        <v>1.6107818213023721</v>
      </c>
      <c r="Y1378" s="31">
        <f>((uNES*L1378+ uOCEX*G1378+uEREX*H1378+uHOEX*I1378+uNES*S1378+ uOCEX*N1378+uEREX*O1378+uHOEX*P1378)/('Life tables'!$I$2/2))/(1+oDR)^(((cycle + 0.5)/('Life tables'!$I$2/2)))</f>
        <v>1.0615225326056656</v>
      </c>
      <c r="Z1378" s="100">
        <f t="shared" si="383"/>
        <v>22192.246124251626</v>
      </c>
      <c r="AA1378" s="107">
        <f>((L1378+G1378+H1378+I1378+N1378+O1378+P1378+S1378)/('Life tables'!$I$2/2))</f>
        <v>3.5272293951916729</v>
      </c>
      <c r="AB1378" s="31">
        <f>((uNES*L1378+ uOCEX*G1378+uEREX*H1378+uHOEX*I1378+uNES*S1378+ uOCEX*N1378+uEREX*O1378+uHOEX*P1378)/('Life tables'!$I$2/2))</f>
        <v>2.3244820814017344</v>
      </c>
    </row>
    <row r="1379" spans="1:28" x14ac:dyDescent="0.25">
      <c r="A1379" s="4">
        <v>1373</v>
      </c>
      <c r="C1379" s="105">
        <f>IF(male=0,VLOOKUP((($A$5:$A$1570/'Life tables'!$I$2)*2)+age,lifetable,13,1),IF(male=1,VLOOKUP((($A$5:$A$1570/'Life tables'!$I$2)*2)+age,lifetable,10,1),"error"))</f>
        <v>5.6161675998828153E-3</v>
      </c>
      <c r="F1379" s="96">
        <f t="shared" si="384"/>
        <v>14.120006308086797</v>
      </c>
      <c r="G1379" s="96">
        <f t="shared" si="396"/>
        <v>1.4183841851923693</v>
      </c>
      <c r="H1379" s="96">
        <f t="shared" si="385"/>
        <v>8.1005105112174819E-2</v>
      </c>
      <c r="I1379" s="96">
        <f t="shared" si="386"/>
        <v>3.2457979521295942E-2</v>
      </c>
      <c r="J1379" s="96">
        <f t="shared" si="397"/>
        <v>8.790343294238287E-2</v>
      </c>
      <c r="K1379" s="96">
        <f t="shared" si="387"/>
        <v>3.3916776675974612E-2</v>
      </c>
      <c r="L1379" s="96">
        <f t="shared" si="388"/>
        <v>12.466338828642598</v>
      </c>
      <c r="M1379" s="96">
        <f t="shared" si="389"/>
        <v>77.839978507183119</v>
      </c>
      <c r="N1379" s="96">
        <f t="shared" si="398"/>
        <v>7.4961585804788271</v>
      </c>
      <c r="O1379" s="96">
        <f t="shared" si="390"/>
        <v>0.17893252830044945</v>
      </c>
      <c r="P1379" s="96">
        <f t="shared" si="391"/>
        <v>0.17893252830044945</v>
      </c>
      <c r="Q1379" s="96">
        <f t="shared" si="399"/>
        <v>0.4812718783468975</v>
      </c>
      <c r="R1379" s="96">
        <f t="shared" si="382"/>
        <v>1.4026363492163921E-2</v>
      </c>
      <c r="S1379" s="96">
        <f t="shared" si="392"/>
        <v>69.490656628264333</v>
      </c>
      <c r="T1379" s="96">
        <f t="shared" si="393"/>
        <v>471.46195080668042</v>
      </c>
      <c r="U1379" s="96">
        <f t="shared" si="394"/>
        <v>437.19518282950798</v>
      </c>
      <c r="V1379" s="32">
        <f t="shared" si="395"/>
        <v>1000.0000000000009</v>
      </c>
      <c r="W1379" s="100">
        <f>IF(A1379=1,((cPH1_+cPHr+(cNES*L1379+(cNES+cOSEX)*G1379+(cNES+cEREX)*H1379+(cNES+cHOEX)*I1379+(cNES+cNES)*S1379+(cNES+cOSEX)*N1379+(cNES+cEREX)*O1379+(cNES+cHOEX)*P1379)))/(1+cDR)^(A$6:A$65537 + 0.5),(cPHr+(cNES*L1379+(cNES+cOSEX)*G1379+(cNES+cEREX)*H1379+(cNES+cHOEX)*I1379+(cNES+cNES)*S1379+(cNES+cOSEX)*N1379+(cNES+cEREX)*O1379+(cNES+cHOEX)*P1379))/(1+cDR)^(((cycle + 0.5)/('Life tables'!$I$2/2))))</f>
        <v>1023.559381617614</v>
      </c>
      <c r="X1379" s="107">
        <f>((L1379+G1379+H1379+I1379+N1379+O1379+P1379+S1379)/('Life tables'!$I$2/2))/(1+oDR)^(((cycle + 0.5)/('Life tables'!$I$2/2)))</f>
        <v>1.5990588678199948</v>
      </c>
      <c r="Y1379" s="31">
        <f>((uNES*L1379+ uOCEX*G1379+uEREX*H1379+uHOEX*I1379+uNES*S1379+ uOCEX*N1379+uEREX*O1379+uHOEX*P1379)/('Life tables'!$I$2/2))/(1+oDR)^(((cycle + 0.5)/('Life tables'!$I$2/2)))</f>
        <v>1.0537969811761598</v>
      </c>
      <c r="Z1379" s="100">
        <f t="shared" si="383"/>
        <v>22043.492027994165</v>
      </c>
      <c r="AA1379" s="107">
        <f>((L1379+G1379+H1379+I1379+N1379+O1379+P1379+S1379)/('Life tables'!$I$2/2))</f>
        <v>3.5035591178784653</v>
      </c>
      <c r="AB1379" s="31">
        <f>((uNES*L1379+ uOCEX*G1379+uEREX*H1379+uHOEX*I1379+uNES*S1379+ uOCEX*N1379+uEREX*O1379+uHOEX*P1379)/('Life tables'!$I$2/2))</f>
        <v>2.3088831162456911</v>
      </c>
    </row>
    <row r="1380" spans="1:28" x14ac:dyDescent="0.25">
      <c r="A1380" s="4">
        <v>1374</v>
      </c>
      <c r="C1380" s="105">
        <f>IF(male=0,VLOOKUP((($A$5:$A$1570/'Life tables'!$I$2)*2)+age,lifetable,13,1),IF(male=1,VLOOKUP((($A$5:$A$1570/'Life tables'!$I$2)*2)+age,lifetable,10,1),"error"))</f>
        <v>5.6161675998828153E-3</v>
      </c>
      <c r="F1380" s="96">
        <f t="shared" si="384"/>
        <v>14.025209380454115</v>
      </c>
      <c r="G1380" s="96">
        <f t="shared" si="396"/>
        <v>1.4088616354126275</v>
      </c>
      <c r="H1380" s="96">
        <f t="shared" si="385"/>
        <v>8.0461264343293662E-2</v>
      </c>
      <c r="I1380" s="96">
        <f t="shared" si="386"/>
        <v>3.2240067668521402E-2</v>
      </c>
      <c r="J1380" s="96">
        <f t="shared" si="397"/>
        <v>8.7313279142909636E-2</v>
      </c>
      <c r="K1380" s="96">
        <f t="shared" si="387"/>
        <v>3.3689070954466202E-2</v>
      </c>
      <c r="L1380" s="96">
        <f t="shared" si="388"/>
        <v>12.382644062932297</v>
      </c>
      <c r="M1380" s="96">
        <f t="shared" si="389"/>
        <v>77.31765698335839</v>
      </c>
      <c r="N1380" s="96">
        <f t="shared" si="398"/>
        <v>7.4458578860583344</v>
      </c>
      <c r="O1380" s="96">
        <f t="shared" si="390"/>
        <v>0.17773185593855925</v>
      </c>
      <c r="P1380" s="96">
        <f t="shared" si="391"/>
        <v>0.17773185593855925</v>
      </c>
      <c r="Q1380" s="96">
        <f t="shared" si="399"/>
        <v>0.47804244964338172</v>
      </c>
      <c r="R1380" s="96">
        <f t="shared" si="382"/>
        <v>1.3932243841909001E-2</v>
      </c>
      <c r="S1380" s="96">
        <f t="shared" si="392"/>
        <v>69.024360691937645</v>
      </c>
      <c r="T1380" s="96">
        <f t="shared" si="393"/>
        <v>472.02730653546672</v>
      </c>
      <c r="U1380" s="96">
        <f t="shared" si="394"/>
        <v>437.24280414430439</v>
      </c>
      <c r="V1380" s="32">
        <f t="shared" si="395"/>
        <v>1000.0000000000009</v>
      </c>
      <c r="W1380" s="100">
        <f>IF(A1380=1,((cPH1_+cPHr+(cNES*L1380+(cNES+cOSEX)*G1380+(cNES+cEREX)*H1380+(cNES+cHOEX)*I1380+(cNES+cNES)*S1380+(cNES+cOSEX)*N1380+(cNES+cEREX)*O1380+(cNES+cHOEX)*P1380)))/(1+cDR)^(A$6:A$65537 + 0.5),(cPHr+(cNES*L1380+(cNES+cOSEX)*G1380+(cNES+cEREX)*H1380+(cNES+cHOEX)*I1380+(cNES+cNES)*S1380+(cNES+cOSEX)*N1380+(cNES+cEREX)*O1380+(cNES+cHOEX)*P1380))/(1+cDR)^(((cycle + 0.5)/('Life tables'!$I$2/2))))</f>
        <v>1014.4287783738472</v>
      </c>
      <c r="X1380" s="107">
        <f>((L1380+G1380+H1380+I1380+N1380+O1380+P1380+S1380)/('Life tables'!$I$2/2))/(1+oDR)^(((cycle + 0.5)/('Life tables'!$I$2/2)))</f>
        <v>1.587421233329247</v>
      </c>
      <c r="Y1380" s="31">
        <f>((uNES*L1380+ uOCEX*G1380+uEREX*H1380+uHOEX*I1380+uNES*S1380+ uOCEX*N1380+uEREX*O1380+uHOEX*P1380)/('Life tables'!$I$2/2))/(1+oDR)^(((cycle + 0.5)/('Life tables'!$I$2/2)))</f>
        <v>1.0461276558242014</v>
      </c>
      <c r="Z1380" s="100">
        <f t="shared" si="383"/>
        <v>21895.73597894824</v>
      </c>
      <c r="AA1380" s="107">
        <f>((L1380+G1380+H1380+I1380+N1380+O1380+P1380+S1380)/('Life tables'!$I$2/2))</f>
        <v>3.4800476889559206</v>
      </c>
      <c r="AB1380" s="31">
        <f>((uNES*L1380+ uOCEX*G1380+uEREX*H1380+uHOEX*I1380+uNES*S1380+ uOCEX*N1380+uEREX*O1380+uHOEX*P1380)/('Life tables'!$I$2/2))</f>
        <v>2.2933888337682298</v>
      </c>
    </row>
    <row r="1381" spans="1:28" x14ac:dyDescent="0.25">
      <c r="A1381" s="4">
        <v>1375</v>
      </c>
      <c r="C1381" s="105">
        <f>IF(male=0,VLOOKUP((($A$5:$A$1570/'Life tables'!$I$2)*2)+age,lifetable,13,1),IF(male=1,VLOOKUP((($A$5:$A$1570/'Life tables'!$I$2)*2)+age,lifetable,10,1),"error"))</f>
        <v>5.6161675998828153E-3</v>
      </c>
      <c r="F1381" s="96">
        <f t="shared" si="384"/>
        <v>13.931050795340555</v>
      </c>
      <c r="G1381" s="96">
        <f t="shared" si="396"/>
        <v>1.3994032084749093</v>
      </c>
      <c r="H1381" s="96">
        <f t="shared" si="385"/>
        <v>7.9921085683460541E-2</v>
      </c>
      <c r="I1381" s="96">
        <f t="shared" si="386"/>
        <v>3.2023623188208401E-2</v>
      </c>
      <c r="J1381" s="96">
        <f t="shared" si="397"/>
        <v>8.6727099314665573E-2</v>
      </c>
      <c r="K1381" s="96">
        <f t="shared" si="387"/>
        <v>3.346289855526597E-2</v>
      </c>
      <c r="L1381" s="96">
        <f t="shared" si="388"/>
        <v>12.299512880124045</v>
      </c>
      <c r="M1381" s="96">
        <f t="shared" si="389"/>
        <v>76.798838524889277</v>
      </c>
      <c r="N1381" s="96">
        <f t="shared" si="398"/>
        <v>7.3958945444214255</v>
      </c>
      <c r="O1381" s="96">
        <f t="shared" si="390"/>
        <v>0.17653923615264483</v>
      </c>
      <c r="P1381" s="96">
        <f t="shared" si="391"/>
        <v>0.17653923615264483</v>
      </c>
      <c r="Q1381" s="96">
        <f t="shared" si="399"/>
        <v>0.47483467982102207</v>
      </c>
      <c r="R1381" s="96">
        <f t="shared" si="382"/>
        <v>1.3838755426001225E-2</v>
      </c>
      <c r="S1381" s="96">
        <f t="shared" si="392"/>
        <v>68.561192072915532</v>
      </c>
      <c r="T1381" s="96">
        <f t="shared" si="393"/>
        <v>472.58886831460239</v>
      </c>
      <c r="U1381" s="96">
        <f t="shared" si="394"/>
        <v>437.29010579828565</v>
      </c>
      <c r="V1381" s="32">
        <f t="shared" si="395"/>
        <v>1000.0000000000009</v>
      </c>
      <c r="W1381" s="100">
        <f>IF(A1381=1,((cPH1_+cPHr+(cNES*L1381+(cNES+cOSEX)*G1381+(cNES+cEREX)*H1381+(cNES+cHOEX)*I1381+(cNES+cNES)*S1381+(cNES+cOSEX)*N1381+(cNES+cEREX)*O1381+(cNES+cHOEX)*P1381)))/(1+cDR)^(A$6:A$65537 + 0.5),(cPHr+(cNES*L1381+(cNES+cOSEX)*G1381+(cNES+cEREX)*H1381+(cNES+cHOEX)*I1381+(cNES+cNES)*S1381+(cNES+cOSEX)*N1381+(cNES+cEREX)*O1381+(cNES+cHOEX)*P1381))/(1+cDR)^(((cycle + 0.5)/('Life tables'!$I$2/2))))</f>
        <v>1005.3796685849901</v>
      </c>
      <c r="X1381" s="107">
        <f>((L1381+G1381+H1381+I1381+N1381+O1381+P1381+S1381)/('Life tables'!$I$2/2))/(1+oDR)^(((cycle + 0.5)/('Life tables'!$I$2/2)))</f>
        <v>1.5758682967964097</v>
      </c>
      <c r="Y1381" s="31">
        <f>((uNES*L1381+ uOCEX*G1381+uEREX*H1381+uHOEX*I1381+uNES*S1381+ uOCEX*N1381+uEREX*O1381+uHOEX*P1381)/('Life tables'!$I$2/2))/(1+oDR)^(((cycle + 0.5)/('Life tables'!$I$2/2)))</f>
        <v>1.0385141472848529</v>
      </c>
      <c r="Z1381" s="100">
        <f t="shared" si="383"/>
        <v>21748.971289885423</v>
      </c>
      <c r="AA1381" s="107">
        <f>((L1381+G1381+H1381+I1381+N1381+O1381+P1381+S1381)/('Life tables'!$I$2/2))</f>
        <v>3.4566940422229249</v>
      </c>
      <c r="AB1381" s="31">
        <f>((uNES*L1381+ uOCEX*G1381+uEREX*H1381+uHOEX*I1381+uNES*S1381+ uOCEX*N1381+uEREX*O1381+uHOEX*P1381)/('Life tables'!$I$2/2))</f>
        <v>2.2779985313376416</v>
      </c>
    </row>
    <row r="1382" spans="1:28" x14ac:dyDescent="0.25">
      <c r="A1382" s="4">
        <v>1376</v>
      </c>
      <c r="C1382" s="105">
        <f>IF(male=0,VLOOKUP((($A$5:$A$1570/'Life tables'!$I$2)*2)+age,lifetable,13,1),IF(male=1,VLOOKUP((($A$5:$A$1570/'Life tables'!$I$2)*2)+age,lifetable,10,1),"error"))</f>
        <v>5.6161675998828153E-3</v>
      </c>
      <c r="F1382" s="96">
        <f t="shared" si="384"/>
        <v>13.837526154243038</v>
      </c>
      <c r="G1382" s="96">
        <f t="shared" si="396"/>
        <v>1.3900084625403739</v>
      </c>
      <c r="H1382" s="96">
        <f t="shared" si="385"/>
        <v>7.9384543898890381E-2</v>
      </c>
      <c r="I1382" s="96">
        <f t="shared" si="386"/>
        <v>3.1808635969417909E-2</v>
      </c>
      <c r="J1382" s="96">
        <f t="shared" si="397"/>
        <v>8.6144866074977317E-2</v>
      </c>
      <c r="K1382" s="96">
        <f t="shared" si="387"/>
        <v>3.3238248913007071E-2</v>
      </c>
      <c r="L1382" s="96">
        <f t="shared" si="388"/>
        <v>12.216941396846371</v>
      </c>
      <c r="M1382" s="96">
        <f t="shared" si="389"/>
        <v>76.283499732869842</v>
      </c>
      <c r="N1382" s="96">
        <f t="shared" si="398"/>
        <v>7.3462663022027614</v>
      </c>
      <c r="O1382" s="96">
        <f t="shared" si="390"/>
        <v>0.17535461515510914</v>
      </c>
      <c r="P1382" s="96">
        <f t="shared" si="391"/>
        <v>0.17535461515510914</v>
      </c>
      <c r="Q1382" s="96">
        <f t="shared" si="399"/>
        <v>0.47164842420820313</v>
      </c>
      <c r="R1382" s="96">
        <f t="shared" si="382"/>
        <v>1.3745894028078173E-2</v>
      </c>
      <c r="S1382" s="96">
        <f t="shared" si="392"/>
        <v>68.101129882120574</v>
      </c>
      <c r="T1382" s="96">
        <f t="shared" si="393"/>
        <v>473.14666160488559</v>
      </c>
      <c r="U1382" s="96">
        <f t="shared" si="394"/>
        <v>437.33708994122674</v>
      </c>
      <c r="V1382" s="32">
        <f t="shared" si="395"/>
        <v>1000.0000000000009</v>
      </c>
      <c r="W1382" s="100">
        <f>IF(A1382=1,((cPH1_+cPHr+(cNES*L1382+(cNES+cOSEX)*G1382+(cNES+cEREX)*H1382+(cNES+cHOEX)*I1382+(cNES+cNES)*S1382+(cNES+cOSEX)*N1382+(cNES+cEREX)*O1382+(cNES+cHOEX)*P1382)))/(1+cDR)^(A$6:A$65537 + 0.5),(cPHr+(cNES*L1382+(cNES+cOSEX)*G1382+(cNES+cEREX)*H1382+(cNES+cHOEX)*I1382+(cNES+cNES)*S1382+(cNES+cOSEX)*N1382+(cNES+cEREX)*O1382+(cNES+cHOEX)*P1382))/(1+cDR)^(((cycle + 0.5)/('Life tables'!$I$2/2))))</f>
        <v>996.41132519286703</v>
      </c>
      <c r="X1382" s="107">
        <f>((L1382+G1382+H1382+I1382+N1382+O1382+P1382+S1382)/('Life tables'!$I$2/2))/(1+oDR)^(((cycle + 0.5)/('Life tables'!$I$2/2)))</f>
        <v>1.5643994417128515</v>
      </c>
      <c r="Y1382" s="31">
        <f>((uNES*L1382+ uOCEX*G1382+uEREX*H1382+uHOEX*I1382+uNES*S1382+ uOCEX*N1382+uEREX*O1382+uHOEX*P1382)/('Life tables'!$I$2/2))/(1+oDR)^(((cycle + 0.5)/('Life tables'!$I$2/2)))</f>
        <v>1.030956049275102</v>
      </c>
      <c r="Z1382" s="100">
        <f t="shared" si="383"/>
        <v>21603.191317909255</v>
      </c>
      <c r="AA1382" s="107">
        <f>((L1382+G1382+H1382+I1382+N1382+O1382+P1382+S1382)/('Life tables'!$I$2/2))</f>
        <v>3.433497118644671</v>
      </c>
      <c r="AB1382" s="31">
        <f>((uNES*L1382+ uOCEX*G1382+uEREX*H1382+uHOEX*I1382+uNES*S1382+ uOCEX*N1382+uEREX*O1382+uHOEX*P1382)/('Life tables'!$I$2/2))</f>
        <v>2.2627115110445626</v>
      </c>
    </row>
    <row r="1383" spans="1:28" x14ac:dyDescent="0.25">
      <c r="A1383" s="4">
        <v>1377</v>
      </c>
      <c r="C1383" s="105">
        <f>IF(male=0,VLOOKUP((($A$5:$A$1570/'Life tables'!$I$2)*2)+age,lifetable,13,1),IF(male=1,VLOOKUP((($A$5:$A$1570/'Life tables'!$I$2)*2)+age,lifetable,10,1),"error"))</f>
        <v>5.6161675998828153E-3</v>
      </c>
      <c r="F1383" s="96">
        <f t="shared" si="384"/>
        <v>13.744631094195537</v>
      </c>
      <c r="G1383" s="96">
        <f t="shared" si="396"/>
        <v>1.3806769593399533</v>
      </c>
      <c r="H1383" s="96">
        <f t="shared" si="385"/>
        <v>7.8851613959670747E-2</v>
      </c>
      <c r="I1383" s="96">
        <f t="shared" si="386"/>
        <v>3.159509598290073E-2</v>
      </c>
      <c r="J1383" s="96">
        <f t="shared" si="397"/>
        <v>8.5566552262405754E-2</v>
      </c>
      <c r="K1383" s="96">
        <f t="shared" si="387"/>
        <v>3.301511154768394E-2</v>
      </c>
      <c r="L1383" s="96">
        <f t="shared" si="388"/>
        <v>12.134925761102922</v>
      </c>
      <c r="M1383" s="96">
        <f t="shared" si="389"/>
        <v>75.771617359693096</v>
      </c>
      <c r="N1383" s="96">
        <f t="shared" si="398"/>
        <v>7.2969709206074205</v>
      </c>
      <c r="O1383" s="96">
        <f t="shared" si="390"/>
        <v>0.17417793950614943</v>
      </c>
      <c r="P1383" s="96">
        <f t="shared" si="391"/>
        <v>0.17417793950614943</v>
      </c>
      <c r="Q1383" s="96">
        <f t="shared" si="399"/>
        <v>0.46848353906876672</v>
      </c>
      <c r="R1383" s="96">
        <f t="shared" si="382"/>
        <v>1.3653655459040723E-2</v>
      </c>
      <c r="S1383" s="96">
        <f t="shared" si="392"/>
        <v>67.644153365545563</v>
      </c>
      <c r="T1383" s="96">
        <f t="shared" si="393"/>
        <v>473.70071169621679</v>
      </c>
      <c r="U1383" s="96">
        <f t="shared" si="394"/>
        <v>437.38375870823347</v>
      </c>
      <c r="V1383" s="32">
        <f t="shared" si="395"/>
        <v>1000.000000000001</v>
      </c>
      <c r="W1383" s="100">
        <f>IF(A1383=1,((cPH1_+cPHr+(cNES*L1383+(cNES+cOSEX)*G1383+(cNES+cEREX)*H1383+(cNES+cHOEX)*I1383+(cNES+cNES)*S1383+(cNES+cOSEX)*N1383+(cNES+cEREX)*O1383+(cNES+cHOEX)*P1383)))/(1+cDR)^(A$6:A$65537 + 0.5),(cPHr+(cNES*L1383+(cNES+cOSEX)*G1383+(cNES+cEREX)*H1383+(cNES+cHOEX)*I1383+(cNES+cNES)*S1383+(cNES+cOSEX)*N1383+(cNES+cEREX)*O1383+(cNES+cHOEX)*P1383))/(1+cDR)^(((cycle + 0.5)/('Life tables'!$I$2/2))))</f>
        <v>987.52302760364171</v>
      </c>
      <c r="X1383" s="107">
        <f>((L1383+G1383+H1383+I1383+N1383+O1383+P1383+S1383)/('Life tables'!$I$2/2))/(1+oDR)^(((cycle + 0.5)/('Life tables'!$I$2/2)))</f>
        <v>1.5530140560618129</v>
      </c>
      <c r="Y1383" s="31">
        <f>((uNES*L1383+ uOCEX*G1383+uEREX*H1383+uHOEX*I1383+uNES*S1383+ uOCEX*N1383+uEREX*O1383+uHOEX*P1383)/('Life tables'!$I$2/2))/(1+oDR)^(((cycle + 0.5)/('Life tables'!$I$2/2)))</f>
        <v>1.0234529584719805</v>
      </c>
      <c r="Z1383" s="100">
        <f t="shared" si="383"/>
        <v>21458.389464186275</v>
      </c>
      <c r="AA1383" s="107">
        <f>((L1383+G1383+H1383+I1383+N1383+O1383+P1383+S1383)/('Life tables'!$I$2/2))</f>
        <v>3.4104558663039732</v>
      </c>
      <c r="AB1383" s="31">
        <f>((uNES*L1383+ uOCEX*G1383+uEREX*H1383+uHOEX*I1383+uNES*S1383+ uOCEX*N1383+uEREX*O1383+uHOEX*P1383)/('Life tables'!$I$2/2))</f>
        <v>2.2475270796699065</v>
      </c>
    </row>
    <row r="1384" spans="1:28" x14ac:dyDescent="0.25">
      <c r="A1384" s="4">
        <v>1378</v>
      </c>
      <c r="C1384" s="105">
        <f>IF(male=0,VLOOKUP((($A$5:$A$1570/'Life tables'!$I$2)*2)+age,lifetable,13,1),IF(male=1,VLOOKUP((($A$5:$A$1570/'Life tables'!$I$2)*2)+age,lifetable,10,1),"error"))</f>
        <v>5.6161675998828153E-3</v>
      </c>
      <c r="F1384" s="96">
        <f t="shared" si="384"/>
        <v>13.652361287214852</v>
      </c>
      <c r="G1384" s="96">
        <f t="shared" si="396"/>
        <v>1.3714082641186769</v>
      </c>
      <c r="H1384" s="96">
        <f t="shared" si="385"/>
        <v>7.8322271036582264E-2</v>
      </c>
      <c r="I1384" s="96">
        <f t="shared" si="386"/>
        <v>3.1382993279823482E-2</v>
      </c>
      <c r="J1384" s="96">
        <f t="shared" si="397"/>
        <v>8.4992130933295731E-2</v>
      </c>
      <c r="K1384" s="96">
        <f t="shared" si="387"/>
        <v>3.27934760633211E-2</v>
      </c>
      <c r="L1384" s="96">
        <f t="shared" si="388"/>
        <v>12.053462151783153</v>
      </c>
      <c r="M1384" s="96">
        <f t="shared" si="389"/>
        <v>75.263168308335878</v>
      </c>
      <c r="N1384" s="96">
        <f t="shared" si="398"/>
        <v>7.24800617534203</v>
      </c>
      <c r="O1384" s="96">
        <f t="shared" si="390"/>
        <v>0.17300915611211345</v>
      </c>
      <c r="P1384" s="96">
        <f t="shared" si="391"/>
        <v>0.17300915611211345</v>
      </c>
      <c r="Q1384" s="96">
        <f t="shared" si="399"/>
        <v>0.46533988159758932</v>
      </c>
      <c r="R1384" s="96">
        <f t="shared" si="382"/>
        <v>1.3562035556924174E-2</v>
      </c>
      <c r="S1384" s="96">
        <f t="shared" si="392"/>
        <v>67.190241903615103</v>
      </c>
      <c r="T1384" s="96">
        <f t="shared" si="393"/>
        <v>474.25104370874766</v>
      </c>
      <c r="U1384" s="96">
        <f t="shared" si="394"/>
        <v>437.43011421985369</v>
      </c>
      <c r="V1384" s="32">
        <f t="shared" si="395"/>
        <v>1000.0000000000009</v>
      </c>
      <c r="W1384" s="100">
        <f>IF(A1384=1,((cPH1_+cPHr+(cNES*L1384+(cNES+cOSEX)*G1384+(cNES+cEREX)*H1384+(cNES+cHOEX)*I1384+(cNES+cNES)*S1384+(cNES+cOSEX)*N1384+(cNES+cEREX)*O1384+(cNES+cHOEX)*P1384)))/(1+cDR)^(A$6:A$65537 + 0.5),(cPHr+(cNES*L1384+(cNES+cOSEX)*G1384+(cNES+cEREX)*H1384+(cNES+cHOEX)*I1384+(cNES+cNES)*S1384+(cNES+cOSEX)*N1384+(cNES+cEREX)*O1384+(cNES+cHOEX)*P1384))/(1+cDR)^(((cycle + 0.5)/('Life tables'!$I$2/2))))</f>
        <v>978.71406163157303</v>
      </c>
      <c r="X1384" s="107">
        <f>((L1384+G1384+H1384+I1384+N1384+O1384+P1384+S1384)/('Life tables'!$I$2/2))/(1+oDR)^(((cycle + 0.5)/('Life tables'!$I$2/2)))</f>
        <v>1.5417115322854473</v>
      </c>
      <c r="Y1384" s="31">
        <f>((uNES*L1384+ uOCEX*G1384+uEREX*H1384+uHOEX*I1384+uNES*S1384+ uOCEX*N1384+uEREX*O1384+uHOEX*P1384)/('Life tables'!$I$2/2))/(1+oDR)^(((cycle + 0.5)/('Life tables'!$I$2/2)))</f>
        <v>1.0160044744908481</v>
      </c>
      <c r="Z1384" s="100">
        <f t="shared" si="383"/>
        <v>21314.559173677357</v>
      </c>
      <c r="AA1384" s="107">
        <f>((L1384+G1384+H1384+I1384+N1384+O1384+P1384+S1384)/('Life tables'!$I$2/2))</f>
        <v>3.3875692403529376</v>
      </c>
      <c r="AB1384" s="31">
        <f>((uNES*L1384+ uOCEX*G1384+uEREX*H1384+uHOEX*I1384+uNES*S1384+ uOCEX*N1384+uEREX*O1384+uHOEX*P1384)/('Life tables'!$I$2/2))</f>
        <v>2.2324445486530244</v>
      </c>
    </row>
    <row r="1385" spans="1:28" x14ac:dyDescent="0.25">
      <c r="A1385" s="4">
        <v>1379</v>
      </c>
      <c r="C1385" s="105">
        <f>IF(male=0,VLOOKUP((($A$5:$A$1570/'Life tables'!$I$2)*2)+age,lifetable,13,1),IF(male=1,VLOOKUP((($A$5:$A$1570/'Life tables'!$I$2)*2)+age,lifetable,10,1),"error"))</f>
        <v>5.6161675998828153E-3</v>
      </c>
      <c r="F1385" s="96">
        <f t="shared" si="384"/>
        <v>13.560712439766656</v>
      </c>
      <c r="G1385" s="96">
        <f t="shared" si="396"/>
        <v>1.3622019455820358</v>
      </c>
      <c r="H1385" s="96">
        <f t="shared" si="385"/>
        <v>7.7796490498035414E-2</v>
      </c>
      <c r="I1385" s="96">
        <f t="shared" si="386"/>
        <v>3.1172317990541192E-2</v>
      </c>
      <c r="J1385" s="96">
        <f t="shared" si="397"/>
        <v>8.4421575358451878E-2</v>
      </c>
      <c r="K1385" s="96">
        <f t="shared" si="387"/>
        <v>3.257333214669051E-2</v>
      </c>
      <c r="L1385" s="96">
        <f t="shared" si="388"/>
        <v>11.972546778190901</v>
      </c>
      <c r="M1385" s="96">
        <f t="shared" si="389"/>
        <v>74.75812963163294</v>
      </c>
      <c r="N1385" s="96">
        <f t="shared" si="398"/>
        <v>7.1993698565448572</v>
      </c>
      <c r="O1385" s="96">
        <f t="shared" si="390"/>
        <v>0.17184821222383076</v>
      </c>
      <c r="P1385" s="96">
        <f t="shared" si="391"/>
        <v>0.17184821222383076</v>
      </c>
      <c r="Q1385" s="96">
        <f t="shared" si="399"/>
        <v>0.46221730991609505</v>
      </c>
      <c r="R1385" s="96">
        <f t="shared" si="382"/>
        <v>1.3471030186767461E-2</v>
      </c>
      <c r="S1385" s="96">
        <f t="shared" si="392"/>
        <v>66.739375010537557</v>
      </c>
      <c r="T1385" s="96">
        <f t="shared" si="393"/>
        <v>474.79768259402221</v>
      </c>
      <c r="U1385" s="96">
        <f t="shared" si="394"/>
        <v>437.47615858218717</v>
      </c>
      <c r="V1385" s="32">
        <f t="shared" si="395"/>
        <v>1000.000000000001</v>
      </c>
      <c r="W1385" s="100">
        <f>IF(A1385=1,((cPH1_+cPHr+(cNES*L1385+(cNES+cOSEX)*G1385+(cNES+cEREX)*H1385+(cNES+cHOEX)*I1385+(cNES+cNES)*S1385+(cNES+cOSEX)*N1385+(cNES+cEREX)*O1385+(cNES+cHOEX)*P1385)))/(1+cDR)^(A$6:A$65537 + 0.5),(cPHr+(cNES*L1385+(cNES+cOSEX)*G1385+(cNES+cEREX)*H1385+(cNES+cHOEX)*I1385+(cNES+cNES)*S1385+(cNES+cOSEX)*N1385+(cNES+cEREX)*O1385+(cNES+cHOEX)*P1385))/(1+cDR)^(((cycle + 0.5)/('Life tables'!$I$2/2))))</f>
        <v>969.98371944318785</v>
      </c>
      <c r="X1385" s="107">
        <f>((L1385+G1385+H1385+I1385+N1385+O1385+P1385+S1385)/('Life tables'!$I$2/2))/(1+oDR)^(((cycle + 0.5)/('Life tables'!$I$2/2)))</f>
        <v>1.5304912672521158</v>
      </c>
      <c r="Y1385" s="31">
        <f>((uNES*L1385+ uOCEX*G1385+uEREX*H1385+uHOEX*I1385+uNES*S1385+ uOCEX*N1385+uEREX*O1385+uHOEX*P1385)/('Life tables'!$I$2/2))/(1+oDR)^(((cycle + 0.5)/('Life tables'!$I$2/2)))</f>
        <v>1.0086101998638524</v>
      </c>
      <c r="Z1385" s="100">
        <f t="shared" si="383"/>
        <v>21171.693934869465</v>
      </c>
      <c r="AA1385" s="107">
        <f>((L1385+G1385+H1385+I1385+N1385+O1385+P1385+S1385)/('Life tables'!$I$2/2))</f>
        <v>3.3648362029649905</v>
      </c>
      <c r="AB1385" s="31">
        <f>((uNES*L1385+ uOCEX*G1385+uEREX*H1385+uHOEX*I1385+uNES*S1385+ uOCEX*N1385+uEREX*O1385+uHOEX*P1385)/('Life tables'!$I$2/2))</f>
        <v>2.2174632340601179</v>
      </c>
    </row>
    <row r="1386" spans="1:28" x14ac:dyDescent="0.25">
      <c r="A1386" s="4">
        <v>1380</v>
      </c>
      <c r="C1386" s="105">
        <f>IF(male=0,VLOOKUP((($A$5:$A$1570/'Life tables'!$I$2)*2)+age,lifetable,13,1),IF(male=1,VLOOKUP((($A$5:$A$1570/'Life tables'!$I$2)*2)+age,lifetable,10,1),"error"))</f>
        <v>5.6161675998828153E-3</v>
      </c>
      <c r="F1386" s="96">
        <f t="shared" si="384"/>
        <v>13.469680292250816</v>
      </c>
      <c r="G1386" s="96">
        <f t="shared" si="396"/>
        <v>1.3530575758442818</v>
      </c>
      <c r="H1386" s="96">
        <f t="shared" si="385"/>
        <v>7.7274247907117843E-2</v>
      </c>
      <c r="I1386" s="96">
        <f t="shared" si="386"/>
        <v>3.0963060323414195E-2</v>
      </c>
      <c r="J1386" s="96">
        <f t="shared" si="397"/>
        <v>8.3854859019934613E-2</v>
      </c>
      <c r="K1386" s="96">
        <f t="shared" si="387"/>
        <v>3.2354669566075314E-2</v>
      </c>
      <c r="L1386" s="96">
        <f t="shared" si="388"/>
        <v>11.892175879589992</v>
      </c>
      <c r="M1386" s="96">
        <f t="shared" si="389"/>
        <v>74.256478531540793</v>
      </c>
      <c r="N1386" s="96">
        <f t="shared" si="398"/>
        <v>7.1510597687149211</v>
      </c>
      <c r="O1386" s="96">
        <f t="shared" si="390"/>
        <v>0.17069505543492047</v>
      </c>
      <c r="P1386" s="96">
        <f t="shared" si="391"/>
        <v>0.17069505543492047</v>
      </c>
      <c r="Q1386" s="96">
        <f t="shared" si="399"/>
        <v>0.45911568306770306</v>
      </c>
      <c r="R1386" s="96">
        <f t="shared" si="382"/>
        <v>1.3380635240480483E-2</v>
      </c>
      <c r="S1386" s="96">
        <f t="shared" si="392"/>
        <v>66.291532333647851</v>
      </c>
      <c r="T1386" s="96">
        <f t="shared" si="393"/>
        <v>475.34065313610984</v>
      </c>
      <c r="U1386" s="96">
        <f t="shared" si="394"/>
        <v>437.52189388699372</v>
      </c>
      <c r="V1386" s="32">
        <f t="shared" si="395"/>
        <v>1000.0000000000009</v>
      </c>
      <c r="W1386" s="100">
        <f>IF(A1386=1,((cPH1_+cPHr+(cNES*L1386+(cNES+cOSEX)*G1386+(cNES+cEREX)*H1386+(cNES+cHOEX)*I1386+(cNES+cNES)*S1386+(cNES+cOSEX)*N1386+(cNES+cEREX)*O1386+(cNES+cHOEX)*P1386)))/(1+cDR)^(A$6:A$65537 + 0.5),(cPHr+(cNES*L1386+(cNES+cOSEX)*G1386+(cNES+cEREX)*H1386+(cNES+cHOEX)*I1386+(cNES+cNES)*S1386+(cNES+cOSEX)*N1386+(cNES+cEREX)*O1386+(cNES+cHOEX)*P1386))/(1+cDR)^(((cycle + 0.5)/('Life tables'!$I$2/2))))</f>
        <v>961.33129950188004</v>
      </c>
      <c r="X1386" s="107">
        <f>((L1386+G1386+H1386+I1386+N1386+O1386+P1386+S1386)/('Life tables'!$I$2/2))/(1+oDR)^(((cycle + 0.5)/('Life tables'!$I$2/2)))</f>
        <v>1.5193526622239351</v>
      </c>
      <c r="Y1386" s="31">
        <f>((uNES*L1386+ uOCEX*G1386+uEREX*H1386+uHOEX*I1386+uNES*S1386+ uOCEX*N1386+uEREX*O1386+uHOEX*P1386)/('Life tables'!$I$2/2))/(1+oDR)^(((cycle + 0.5)/('Life tables'!$I$2/2)))</f>
        <v>1.0012697400185449</v>
      </c>
      <c r="Z1386" s="100">
        <f t="shared" si="383"/>
        <v>21029.78727950784</v>
      </c>
      <c r="AA1386" s="107">
        <f>((L1386+G1386+H1386+I1386+N1386+O1386+P1386+S1386)/('Life tables'!$I$2/2))</f>
        <v>3.3422557232872516</v>
      </c>
      <c r="AB1386" s="31">
        <f>((uNES*L1386+ uOCEX*G1386+uEREX*H1386+uHOEX*I1386+uNES*S1386+ uOCEX*N1386+uEREX*O1386+uHOEX*P1386)/('Life tables'!$I$2/2))</f>
        <v>2.2025824565528582</v>
      </c>
    </row>
    <row r="1387" spans="1:28" x14ac:dyDescent="0.25">
      <c r="A1387" s="4">
        <v>1381</v>
      </c>
      <c r="C1387" s="105">
        <f>IF(male=0,VLOOKUP((($A$5:$A$1570/'Life tables'!$I$2)*2)+age,lifetable,13,1),IF(male=1,VLOOKUP((($A$5:$A$1570/'Life tables'!$I$2)*2)+age,lifetable,10,1),"error"))</f>
        <v>5.6161675998828153E-3</v>
      </c>
      <c r="F1387" s="96">
        <f t="shared" si="384"/>
        <v>13.379260618505043</v>
      </c>
      <c r="G1387" s="96">
        <f t="shared" si="396"/>
        <v>1.3439747303785679</v>
      </c>
      <c r="H1387" s="96">
        <f t="shared" si="385"/>
        <v>7.6755519018746887E-2</v>
      </c>
      <c r="I1387" s="96">
        <f t="shared" si="386"/>
        <v>3.0755210563667156E-2</v>
      </c>
      <c r="J1387" s="96">
        <f t="shared" si="397"/>
        <v>8.3291955607970009E-2</v>
      </c>
      <c r="K1387" s="96">
        <f t="shared" si="387"/>
        <v>3.2137478170077602E-2</v>
      </c>
      <c r="L1387" s="96">
        <f t="shared" si="388"/>
        <v>11.812345724766013</v>
      </c>
      <c r="M1387" s="96">
        <f t="shared" si="389"/>
        <v>73.758192358392364</v>
      </c>
      <c r="N1387" s="96">
        <f t="shared" si="398"/>
        <v>7.1030737306402072</v>
      </c>
      <c r="O1387" s="96">
        <f t="shared" si="390"/>
        <v>0.16954963368007792</v>
      </c>
      <c r="P1387" s="96">
        <f t="shared" si="391"/>
        <v>0.16954963368007792</v>
      </c>
      <c r="Q1387" s="96">
        <f t="shared" si="399"/>
        <v>0.45603486101321983</v>
      </c>
      <c r="R1387" s="96">
        <f t="shared" si="382"/>
        <v>1.3290846636709808E-2</v>
      </c>
      <c r="S1387" s="96">
        <f t="shared" si="392"/>
        <v>65.846693652742076</v>
      </c>
      <c r="T1387" s="96">
        <f t="shared" si="393"/>
        <v>475.87997995273105</v>
      </c>
      <c r="U1387" s="96">
        <f t="shared" si="394"/>
        <v>437.5673222118005</v>
      </c>
      <c r="V1387" s="32">
        <f t="shared" si="395"/>
        <v>1000.000000000001</v>
      </c>
      <c r="W1387" s="100">
        <f>IF(A1387=1,((cPH1_+cPHr+(cNES*L1387+(cNES+cOSEX)*G1387+(cNES+cEREX)*H1387+(cNES+cHOEX)*I1387+(cNES+cNES)*S1387+(cNES+cOSEX)*N1387+(cNES+cEREX)*O1387+(cNES+cHOEX)*P1387)))/(1+cDR)^(A$6:A$65537 + 0.5),(cPHr+(cNES*L1387+(cNES+cOSEX)*G1387+(cNES+cEREX)*H1387+(cNES+cHOEX)*I1387+(cNES+cNES)*S1387+(cNES+cOSEX)*N1387+(cNES+cEREX)*O1387+(cNES+cHOEX)*P1387))/(1+cDR)^(((cycle + 0.5)/('Life tables'!$I$2/2))))</f>
        <v>952.75610651292914</v>
      </c>
      <c r="X1387" s="107">
        <f>((L1387+G1387+H1387+I1387+N1387+O1387+P1387+S1387)/('Life tables'!$I$2/2))/(1+oDR)^(((cycle + 0.5)/('Life tables'!$I$2/2)))</f>
        <v>1.5082951228245718</v>
      </c>
      <c r="Y1387" s="31">
        <f>((uNES*L1387+ uOCEX*G1387+uEREX*H1387+uHOEX*I1387+uNES*S1387+ uOCEX*N1387+uEREX*O1387+uHOEX*P1387)/('Life tables'!$I$2/2))/(1+oDR)^(((cycle + 0.5)/('Life tables'!$I$2/2)))</f>
        <v>0.99398270325666604</v>
      </c>
      <c r="Z1387" s="100">
        <f t="shared" si="383"/>
        <v>20888.832782328656</v>
      </c>
      <c r="AA1387" s="107">
        <f>((L1387+G1387+H1387+I1387+N1387+O1387+P1387+S1387)/('Life tables'!$I$2/2))</f>
        <v>3.3198267773932573</v>
      </c>
      <c r="AB1387" s="31">
        <f>((uNES*L1387+ uOCEX*G1387+uEREX*H1387+uHOEX*I1387+uNES*S1387+ uOCEX*N1387+uEREX*O1387+uHOEX*P1387)/('Life tables'!$I$2/2))</f>
        <v>2.1878015413572469</v>
      </c>
    </row>
    <row r="1388" spans="1:28" x14ac:dyDescent="0.25">
      <c r="A1388" s="4">
        <v>1382</v>
      </c>
      <c r="C1388" s="105">
        <f>IF(male=0,VLOOKUP((($A$5:$A$1570/'Life tables'!$I$2)*2)+age,lifetable,13,1),IF(male=1,VLOOKUP((($A$5:$A$1570/'Life tables'!$I$2)*2)+age,lifetable,10,1),"error"))</f>
        <v>6.2725048737357625E-3</v>
      </c>
      <c r="F1388" s="96">
        <f t="shared" si="384"/>
        <v>13.289449225325967</v>
      </c>
      <c r="G1388" s="96">
        <f t="shared" si="396"/>
        <v>1.3349529879688398</v>
      </c>
      <c r="H1388" s="96">
        <f t="shared" si="385"/>
        <v>7.6240279776921951E-2</v>
      </c>
      <c r="I1388" s="96">
        <f t="shared" si="386"/>
        <v>3.0548759072288149E-2</v>
      </c>
      <c r="J1388" s="96">
        <f t="shared" si="397"/>
        <v>9.2401468925006974E-2</v>
      </c>
      <c r="K1388" s="96">
        <f t="shared" si="387"/>
        <v>3.1921747886468003E-2</v>
      </c>
      <c r="L1388" s="96">
        <f t="shared" si="388"/>
        <v>11.723383981696442</v>
      </c>
      <c r="M1388" s="96">
        <f t="shared" si="389"/>
        <v>73.263248610143464</v>
      </c>
      <c r="N1388" s="96">
        <f t="shared" si="398"/>
        <v>7.0554095753251085</v>
      </c>
      <c r="O1388" s="96">
        <f t="shared" si="390"/>
        <v>0.16841189523334255</v>
      </c>
      <c r="P1388" s="96">
        <f t="shared" si="391"/>
        <v>0.16841189523334255</v>
      </c>
      <c r="Q1388" s="96">
        <f t="shared" si="399"/>
        <v>0.50591190378756079</v>
      </c>
      <c r="R1388" s="96">
        <f t="shared" si="382"/>
        <v>1.3201660320702894E-2</v>
      </c>
      <c r="S1388" s="96">
        <f t="shared" si="392"/>
        <v>65.351901680243401</v>
      </c>
      <c r="T1388" s="96">
        <f t="shared" si="393"/>
        <v>476.47829332544364</v>
      </c>
      <c r="U1388" s="96">
        <f t="shared" si="394"/>
        <v>437.61244562000769</v>
      </c>
      <c r="V1388" s="32">
        <f t="shared" si="395"/>
        <v>1000.0000000000011</v>
      </c>
      <c r="W1388" s="100">
        <f>IF(A1388=1,((cPH1_+cPHr+(cNES*L1388+(cNES+cOSEX)*G1388+(cNES+cEREX)*H1388+(cNES+cHOEX)*I1388+(cNES+cNES)*S1388+(cNES+cOSEX)*N1388+(cNES+cEREX)*O1388+(cNES+cHOEX)*P1388)))/(1+cDR)^(A$6:A$65537 + 0.5),(cPHr+(cNES*L1388+(cNES+cOSEX)*G1388+(cNES+cEREX)*H1388+(cNES+cHOEX)*I1388+(cNES+cNES)*S1388+(cNES+cOSEX)*N1388+(cNES+cEREX)*O1388+(cNES+cHOEX)*P1388))/(1+cDR)^(((cycle + 0.5)/('Life tables'!$I$2/2))))</f>
        <v>943.66369053409926</v>
      </c>
      <c r="X1388" s="107">
        <f>((L1388+G1388+H1388+I1388+N1388+O1388+P1388+S1388)/('Life tables'!$I$2/2))/(1+oDR)^(((cycle + 0.5)/('Life tables'!$I$2/2)))</f>
        <v>1.4962276925669464</v>
      </c>
      <c r="Y1388" s="31">
        <f>((uNES*L1388+ uOCEX*G1388+uEREX*H1388+uHOEX*I1388+uNES*S1388+ uOCEX*N1388+uEREX*O1388+uHOEX*P1388)/('Life tables'!$I$2/2))/(1+oDR)^(((cycle + 0.5)/('Life tables'!$I$2/2)))</f>
        <v>0.98601815521806457</v>
      </c>
      <c r="Z1388" s="100">
        <f t="shared" si="383"/>
        <v>20735.776942044686</v>
      </c>
      <c r="AA1388" s="107">
        <f>((L1388+G1388+H1388+I1388+N1388+O1388+P1388+S1388)/('Life tables'!$I$2/2))</f>
        <v>3.2951470307385931</v>
      </c>
      <c r="AB1388" s="31">
        <f>((uNES*L1388+ uOCEX*G1388+uEREX*H1388+uHOEX*I1388+uNES*S1388+ uOCEX*N1388+uEREX*O1388+uHOEX*P1388)/('Life tables'!$I$2/2))</f>
        <v>2.1715109355094202</v>
      </c>
    </row>
    <row r="1389" spans="1:28" x14ac:dyDescent="0.25">
      <c r="A1389" s="4">
        <v>1383</v>
      </c>
      <c r="C1389" s="105">
        <f>IF(male=0,VLOOKUP((($A$5:$A$1570/'Life tables'!$I$2)*2)+age,lifetable,13,1),IF(male=1,VLOOKUP((($A$5:$A$1570/'Life tables'!$I$2)*2)+age,lifetable,10,1),"error"))</f>
        <v>6.2725048737357625E-3</v>
      </c>
      <c r="F1389" s="96">
        <f t="shared" si="384"/>
        <v>13.190558112469475</v>
      </c>
      <c r="G1389" s="96">
        <f t="shared" si="396"/>
        <v>1.3250191687147088</v>
      </c>
      <c r="H1389" s="96">
        <f t="shared" si="385"/>
        <v>7.5672951064964342E-2</v>
      </c>
      <c r="I1389" s="96">
        <f t="shared" si="386"/>
        <v>3.0321435822857595E-2</v>
      </c>
      <c r="J1389" s="96">
        <f t="shared" si="397"/>
        <v>9.1713879549658386E-2</v>
      </c>
      <c r="K1389" s="96">
        <f t="shared" si="387"/>
        <v>3.1684207780832835E-2</v>
      </c>
      <c r="L1389" s="96">
        <f t="shared" si="388"/>
        <v>11.636146469536452</v>
      </c>
      <c r="M1389" s="96">
        <f t="shared" si="389"/>
        <v>72.718702942080228</v>
      </c>
      <c r="N1389" s="96">
        <f t="shared" si="398"/>
        <v>7.002968647663006</v>
      </c>
      <c r="O1389" s="96">
        <f t="shared" si="390"/>
        <v>0.16716013572582136</v>
      </c>
      <c r="P1389" s="96">
        <f t="shared" si="391"/>
        <v>0.16716013572582136</v>
      </c>
      <c r="Q1389" s="96">
        <f t="shared" si="399"/>
        <v>0.50215159912109542</v>
      </c>
      <c r="R1389" s="96">
        <f t="shared" si="382"/>
        <v>1.3103535994041711E-2</v>
      </c>
      <c r="S1389" s="96">
        <f t="shared" si="392"/>
        <v>64.866158887850446</v>
      </c>
      <c r="T1389" s="96">
        <f t="shared" si="393"/>
        <v>477.07215880411439</v>
      </c>
      <c r="U1389" s="96">
        <f t="shared" si="394"/>
        <v>437.65723336378255</v>
      </c>
      <c r="V1389" s="32">
        <f t="shared" si="395"/>
        <v>1000.000000000001</v>
      </c>
      <c r="W1389" s="100">
        <f>IF(A1389=1,((cPH1_+cPHr+(cNES*L1389+(cNES+cOSEX)*G1389+(cNES+cEREX)*H1389+(cNES+cHOEX)*I1389+(cNES+cNES)*S1389+(cNES+cOSEX)*N1389+(cNES+cEREX)*O1389+(cNES+cHOEX)*P1389)))/(1+cDR)^(A$6:A$65537 + 0.5),(cPHr+(cNES*L1389+(cNES+cOSEX)*G1389+(cNES+cEREX)*H1389+(cNES+cHOEX)*I1389+(cNES+cNES)*S1389+(cNES+cOSEX)*N1389+(cNES+cEREX)*O1389+(cNES+cHOEX)*P1389))/(1+cDR)^(((cycle + 0.5)/('Life tables'!$I$2/2))))</f>
        <v>934.56627688988033</v>
      </c>
      <c r="X1389" s="107">
        <f>((L1389+G1389+H1389+I1389+N1389+O1389+P1389+S1389)/('Life tables'!$I$2/2))/(1+oDR)^(((cycle + 0.5)/('Life tables'!$I$2/2)))</f>
        <v>1.4842568141274202</v>
      </c>
      <c r="Y1389" s="31">
        <f>((uNES*L1389+ uOCEX*G1389+uEREX*H1389+uHOEX*I1389+uNES*S1389+ uOCEX*N1389+uEREX*O1389+uHOEX*P1389)/('Life tables'!$I$2/2))/(1+oDR)^(((cycle + 0.5)/('Life tables'!$I$2/2)))</f>
        <v>0.97812931548310711</v>
      </c>
      <c r="Z1389" s="100">
        <f t="shared" si="383"/>
        <v>20581.821548243115</v>
      </c>
      <c r="AA1389" s="107">
        <f>((L1389+G1389+H1389+I1389+N1389+O1389+P1389+S1389)/('Life tables'!$I$2/2))</f>
        <v>3.2706507628882968</v>
      </c>
      <c r="AB1389" s="31">
        <f>((uNES*L1389+ uOCEX*G1389+uEREX*H1389+uHOEX*I1389+uNES*S1389+ uOCEX*N1389+uEREX*O1389+uHOEX*P1389)/('Life tables'!$I$2/2))</f>
        <v>2.155367832196184</v>
      </c>
    </row>
    <row r="1390" spans="1:28" x14ac:dyDescent="0.25">
      <c r="A1390" s="4">
        <v>1384</v>
      </c>
      <c r="C1390" s="105">
        <f>IF(male=0,VLOOKUP((($A$5:$A$1570/'Life tables'!$I$2)*2)+age,lifetable,13,1),IF(male=1,VLOOKUP((($A$5:$A$1570/'Life tables'!$I$2)*2)+age,lifetable,10,1),"error"))</f>
        <v>6.2725048737357625E-3</v>
      </c>
      <c r="F1390" s="96">
        <f t="shared" si="384"/>
        <v>13.092407335141909</v>
      </c>
      <c r="G1390" s="96">
        <f t="shared" si="396"/>
        <v>1.3151597177138954</v>
      </c>
      <c r="H1390" s="96">
        <f t="shared" si="385"/>
        <v>7.5109869586048317E-2</v>
      </c>
      <c r="I1390" s="96">
        <f t="shared" si="386"/>
        <v>3.0095814399539046E-2</v>
      </c>
      <c r="J1390" s="96">
        <f t="shared" si="397"/>
        <v>9.1031437723257128E-2</v>
      </c>
      <c r="K1390" s="96">
        <f t="shared" si="387"/>
        <v>3.144844598848251E-2</v>
      </c>
      <c r="L1390" s="96">
        <f t="shared" si="388"/>
        <v>11.549562049730685</v>
      </c>
      <c r="M1390" s="96">
        <f t="shared" si="389"/>
        <v>72.178200496962177</v>
      </c>
      <c r="N1390" s="96">
        <f t="shared" si="398"/>
        <v>6.950917091130683</v>
      </c>
      <c r="O1390" s="96">
        <f t="shared" si="390"/>
        <v>0.16591767046680767</v>
      </c>
      <c r="P1390" s="96">
        <f t="shared" si="391"/>
        <v>0.16591767046680767</v>
      </c>
      <c r="Q1390" s="96">
        <f t="shared" si="399"/>
        <v>0.4984192145190065</v>
      </c>
      <c r="R1390" s="96">
        <f t="shared" si="382"/>
        <v>1.3006140235345175E-2</v>
      </c>
      <c r="S1390" s="96">
        <f t="shared" si="392"/>
        <v>64.384022710143526</v>
      </c>
      <c r="T1390" s="96">
        <f t="shared" si="393"/>
        <v>477.66160945635664</v>
      </c>
      <c r="U1390" s="96">
        <f t="shared" si="394"/>
        <v>437.70168795000637</v>
      </c>
      <c r="V1390" s="32">
        <f t="shared" si="395"/>
        <v>1000.0000000000009</v>
      </c>
      <c r="W1390" s="100">
        <f>IF(A1390=1,((cPH1_+cPHr+(cNES*L1390+(cNES+cOSEX)*G1390+(cNES+cEREX)*H1390+(cNES+cHOEX)*I1390+(cNES+cNES)*S1390+(cNES+cOSEX)*N1390+(cNES+cEREX)*O1390+(cNES+cHOEX)*P1390)))/(1+cDR)^(A$6:A$65537 + 0.5),(cPHr+(cNES*L1390+(cNES+cOSEX)*G1390+(cNES+cEREX)*H1390+(cNES+cHOEX)*I1390+(cNES+cNES)*S1390+(cNES+cOSEX)*N1390+(cNES+cEREX)*O1390+(cNES+cHOEX)*P1390))/(1+cDR)^(((cycle + 0.5)/('Life tables'!$I$2/2))))</f>
        <v>925.55661234046784</v>
      </c>
      <c r="X1390" s="107">
        <f>((L1390+G1390+H1390+I1390+N1390+O1390+P1390+S1390)/('Life tables'!$I$2/2))/(1+oDR)^(((cycle + 0.5)/('Life tables'!$I$2/2)))</f>
        <v>1.47238171478729</v>
      </c>
      <c r="Y1390" s="31">
        <f>((uNES*L1390+ uOCEX*G1390+uEREX*H1390+uHOEX*I1390+uNES*S1390+ uOCEX*N1390+uEREX*O1390+uHOEX*P1390)/('Life tables'!$I$2/2))/(1+oDR)^(((cycle + 0.5)/('Life tables'!$I$2/2)))</f>
        <v>0.97030359431373014</v>
      </c>
      <c r="Z1390" s="100">
        <f t="shared" si="383"/>
        <v>20429.010214436919</v>
      </c>
      <c r="AA1390" s="107">
        <f>((L1390+G1390+H1390+I1390+N1390+O1390+P1390+S1390)/('Life tables'!$I$2/2))</f>
        <v>3.2463366093423263</v>
      </c>
      <c r="AB1390" s="31">
        <f>((uNES*L1390+ uOCEX*G1390+uEREX*H1390+uHOEX*I1390+uNES*S1390+ uOCEX*N1390+uEREX*O1390+uHOEX*P1390)/('Life tables'!$I$2/2))</f>
        <v>2.1393447424414442</v>
      </c>
    </row>
    <row r="1391" spans="1:28" x14ac:dyDescent="0.25">
      <c r="A1391" s="4">
        <v>1385</v>
      </c>
      <c r="C1391" s="105">
        <f>IF(male=0,VLOOKUP((($A$5:$A$1570/'Life tables'!$I$2)*2)+age,lifetable,13,1),IF(male=1,VLOOKUP((($A$5:$A$1570/'Life tables'!$I$2)*2)+age,lifetable,10,1),"error"))</f>
        <v>6.2725048737357625E-3</v>
      </c>
      <c r="F1391" s="96">
        <f t="shared" si="384"/>
        <v>12.994991114409636</v>
      </c>
      <c r="G1391" s="96">
        <f t="shared" si="396"/>
        <v>1.3053740544604215</v>
      </c>
      <c r="H1391" s="96">
        <f t="shared" si="385"/>
        <v>7.455100218699276E-2</v>
      </c>
      <c r="I1391" s="96">
        <f t="shared" si="386"/>
        <v>2.9871881518166377E-2</v>
      </c>
      <c r="J1391" s="96">
        <f t="shared" si="397"/>
        <v>9.0354103264908739E-2</v>
      </c>
      <c r="K1391" s="96">
        <f t="shared" si="387"/>
        <v>3.1214448628205011E-2</v>
      </c>
      <c r="L1391" s="96">
        <f t="shared" si="388"/>
        <v>11.463625624350941</v>
      </c>
      <c r="M1391" s="96">
        <f t="shared" si="389"/>
        <v>71.641711479228348</v>
      </c>
      <c r="N1391" s="96">
        <f t="shared" si="398"/>
        <v>6.8992520363510623</v>
      </c>
      <c r="O1391" s="96">
        <f t="shared" si="390"/>
        <v>0.16468443096456808</v>
      </c>
      <c r="P1391" s="96">
        <f t="shared" si="391"/>
        <v>0.16468443096456808</v>
      </c>
      <c r="Q1391" s="96">
        <f t="shared" si="399"/>
        <v>0.49471454423108185</v>
      </c>
      <c r="R1391" s="96">
        <f t="shared" si="382"/>
        <v>1.2909467675606556E-2</v>
      </c>
      <c r="S1391" s="96">
        <f t="shared" si="392"/>
        <v>63.905466569041465</v>
      </c>
      <c r="T1391" s="96">
        <f t="shared" si="393"/>
        <v>478.24667810385262</v>
      </c>
      <c r="U1391" s="96">
        <f t="shared" si="394"/>
        <v>437.74581186631019</v>
      </c>
      <c r="V1391" s="32">
        <f t="shared" si="395"/>
        <v>1000.000000000001</v>
      </c>
      <c r="W1391" s="100">
        <f>IF(A1391=1,((cPH1_+cPHr+(cNES*L1391+(cNES+cOSEX)*G1391+(cNES+cEREX)*H1391+(cNES+cHOEX)*I1391+(cNES+cNES)*S1391+(cNES+cOSEX)*N1391+(cNES+cEREX)*O1391+(cNES+cHOEX)*P1391)))/(1+cDR)^(A$6:A$65537 + 0.5),(cPHr+(cNES*L1391+(cNES+cOSEX)*G1391+(cNES+cEREX)*H1391+(cNES+cHOEX)*I1391+(cNES+cNES)*S1391+(cNES+cOSEX)*N1391+(cNES+cEREX)*O1391+(cNES+cHOEX)*P1391))/(1+cDR)^(((cycle + 0.5)/('Life tables'!$I$2/2))))</f>
        <v>916.63385131646532</v>
      </c>
      <c r="X1391" s="107">
        <f>((L1391+G1391+H1391+I1391+N1391+O1391+P1391+S1391)/('Life tables'!$I$2/2))/(1+oDR)^(((cycle + 0.5)/('Life tables'!$I$2/2)))</f>
        <v>1.4606016280230512</v>
      </c>
      <c r="Y1391" s="31">
        <f>((uNES*L1391+ uOCEX*G1391+uEREX*H1391+uHOEX*I1391+uNES*S1391+ uOCEX*N1391+uEREX*O1391+uHOEX*P1391)/('Life tables'!$I$2/2))/(1+oDR)^(((cycle + 0.5)/('Life tables'!$I$2/2)))</f>
        <v>0.96254048657561164</v>
      </c>
      <c r="Z1391" s="100">
        <f t="shared" si="383"/>
        <v>20277.334459238755</v>
      </c>
      <c r="AA1391" s="107">
        <f>((L1391+G1391+H1391+I1391+N1391+O1391+P1391+S1391)/('Life tables'!$I$2/2))</f>
        <v>3.2222032157719727</v>
      </c>
      <c r="AB1391" s="31">
        <f>((uNES*L1391+ uOCEX*G1391+uEREX*H1391+uHOEX*I1391+uNES*S1391+ uOCEX*N1391+uEREX*O1391+uHOEX*P1391)/('Life tables'!$I$2/2))</f>
        <v>2.1234407737533396</v>
      </c>
    </row>
    <row r="1392" spans="1:28" x14ac:dyDescent="0.25">
      <c r="A1392" s="4">
        <v>1386</v>
      </c>
      <c r="C1392" s="105">
        <f>IF(male=0,VLOOKUP((($A$5:$A$1570/'Life tables'!$I$2)*2)+age,lifetable,13,1),IF(male=1,VLOOKUP((($A$5:$A$1570/'Life tables'!$I$2)*2)+age,lifetable,10,1),"error"))</f>
        <v>6.2725048737357625E-3</v>
      </c>
      <c r="F1392" s="96">
        <f t="shared" si="384"/>
        <v>12.898303728929696</v>
      </c>
      <c r="G1392" s="96">
        <f t="shared" si="396"/>
        <v>1.2956616042334126</v>
      </c>
      <c r="H1392" s="96">
        <f t="shared" si="385"/>
        <v>7.3996316045008656E-2</v>
      </c>
      <c r="I1392" s="96">
        <f t="shared" si="386"/>
        <v>2.9649624026958445E-2</v>
      </c>
      <c r="J1392" s="96">
        <f t="shared" si="397"/>
        <v>8.9681836394146383E-2</v>
      </c>
      <c r="K1392" s="96">
        <f t="shared" si="387"/>
        <v>3.0982201957123222E-2</v>
      </c>
      <c r="L1392" s="96">
        <f t="shared" si="388"/>
        <v>11.378332146273046</v>
      </c>
      <c r="M1392" s="96">
        <f t="shared" si="389"/>
        <v>71.109206300908482</v>
      </c>
      <c r="N1392" s="96">
        <f t="shared" si="398"/>
        <v>6.8479706339385027</v>
      </c>
      <c r="O1392" s="96">
        <f t="shared" si="390"/>
        <v>0.16346034920456268</v>
      </c>
      <c r="P1392" s="96">
        <f t="shared" si="391"/>
        <v>0.16346034920456268</v>
      </c>
      <c r="Q1392" s="96">
        <f t="shared" si="399"/>
        <v>0.49103738394060525</v>
      </c>
      <c r="R1392" s="96">
        <f t="shared" si="382"/>
        <v>1.2813512983225894E-2</v>
      </c>
      <c r="S1392" s="96">
        <f t="shared" si="392"/>
        <v>63.430464071637026</v>
      </c>
      <c r="T1392" s="96">
        <f t="shared" si="393"/>
        <v>478.82739732418736</v>
      </c>
      <c r="U1392" s="96">
        <f t="shared" si="394"/>
        <v>437.78960758125055</v>
      </c>
      <c r="V1392" s="32">
        <f t="shared" si="395"/>
        <v>1000.0000000000009</v>
      </c>
      <c r="W1392" s="100">
        <f>IF(A1392=1,((cPH1_+cPHr+(cNES*L1392+(cNES+cOSEX)*G1392+(cNES+cEREX)*H1392+(cNES+cHOEX)*I1392+(cNES+cNES)*S1392+(cNES+cOSEX)*N1392+(cNES+cEREX)*O1392+(cNES+cHOEX)*P1392)))/(1+cDR)^(A$6:A$65537 + 0.5),(cPHr+(cNES*L1392+(cNES+cOSEX)*G1392+(cNES+cEREX)*H1392+(cNES+cHOEX)*I1392+(cNES+cNES)*S1392+(cNES+cOSEX)*N1392+(cNES+cEREX)*O1392+(cNES+cHOEX)*P1392))/(1+cDR)^(((cycle + 0.5)/('Life tables'!$I$2/2))))</f>
        <v>907.79715634414697</v>
      </c>
      <c r="X1392" s="107">
        <f>((L1392+G1392+H1392+I1392+N1392+O1392+P1392+S1392)/('Life tables'!$I$2/2))/(1+oDR)^(((cycle + 0.5)/('Life tables'!$I$2/2)))</f>
        <v>1.4489157934561332</v>
      </c>
      <c r="Y1392" s="31">
        <f>((uNES*L1392+ uOCEX*G1392+uEREX*H1392+uHOEX*I1392+uNES*S1392+ uOCEX*N1392+uEREX*O1392+uHOEX*P1392)/('Life tables'!$I$2/2))/(1+oDR)^(((cycle + 0.5)/('Life tables'!$I$2/2)))</f>
        <v>0.95483949118359568</v>
      </c>
      <c r="Z1392" s="100">
        <f t="shared" si="383"/>
        <v>20126.785863060548</v>
      </c>
      <c r="AA1392" s="107">
        <f>((L1392+G1392+H1392+I1392+N1392+O1392+P1392+S1392)/('Life tables'!$I$2/2))</f>
        <v>3.1982492379427723</v>
      </c>
      <c r="AB1392" s="31">
        <f>((uNES*L1392+ uOCEX*G1392+uEREX*H1392+uHOEX*I1392+uNES*S1392+ uOCEX*N1392+uEREX*O1392+uHOEX*P1392)/('Life tables'!$I$2/2))</f>
        <v>2.1076550402913772</v>
      </c>
    </row>
    <row r="1393" spans="1:28" x14ac:dyDescent="0.25">
      <c r="A1393" s="4">
        <v>1387</v>
      </c>
      <c r="C1393" s="105">
        <f>IF(male=0,VLOOKUP((($A$5:$A$1570/'Life tables'!$I$2)*2)+age,lifetable,13,1),IF(male=1,VLOOKUP((($A$5:$A$1570/'Life tables'!$I$2)*2)+age,lifetable,10,1),"error"))</f>
        <v>6.2725048737357625E-3</v>
      </c>
      <c r="F1393" s="96">
        <f t="shared" si="384"/>
        <v>12.80233951374414</v>
      </c>
      <c r="G1393" s="96">
        <f t="shared" si="396"/>
        <v>1.2860217979759867</v>
      </c>
      <c r="H1393" s="96">
        <f t="shared" si="385"/>
        <v>7.3445778660782335E-2</v>
      </c>
      <c r="I1393" s="96">
        <f t="shared" si="386"/>
        <v>2.9429028903747625E-2</v>
      </c>
      <c r="J1393" s="96">
        <f t="shared" si="397"/>
        <v>8.9014597722547995E-2</v>
      </c>
      <c r="K1393" s="96">
        <f t="shared" si="387"/>
        <v>3.075169236779892E-2</v>
      </c>
      <c r="L1393" s="96">
        <f t="shared" si="388"/>
        <v>11.293676618113277</v>
      </c>
      <c r="M1393" s="96">
        <f t="shared" si="389"/>
        <v>70.580655580818927</v>
      </c>
      <c r="N1393" s="96">
        <f t="shared" si="398"/>
        <v>6.7970700544213596</v>
      </c>
      <c r="O1393" s="96">
        <f t="shared" si="390"/>
        <v>0.16224535764759662</v>
      </c>
      <c r="P1393" s="96">
        <f t="shared" si="391"/>
        <v>0.16224535764759662</v>
      </c>
      <c r="Q1393" s="96">
        <f t="shared" si="399"/>
        <v>0.48738753075880442</v>
      </c>
      <c r="R1393" s="96">
        <f t="shared" si="382"/>
        <v>1.2718270863865122E-2</v>
      </c>
      <c r="S1393" s="96">
        <f t="shared" si="392"/>
        <v>62.958989009479708</v>
      </c>
      <c r="T1393" s="96">
        <f t="shared" si="393"/>
        <v>479.40379945266869</v>
      </c>
      <c r="U1393" s="96">
        <f t="shared" si="394"/>
        <v>437.83307754448219</v>
      </c>
      <c r="V1393" s="32">
        <f t="shared" si="395"/>
        <v>1000.0000000000009</v>
      </c>
      <c r="W1393" s="100">
        <f>IF(A1393=1,((cPH1_+cPHr+(cNES*L1393+(cNES+cOSEX)*G1393+(cNES+cEREX)*H1393+(cNES+cHOEX)*I1393+(cNES+cNES)*S1393+(cNES+cOSEX)*N1393+(cNES+cEREX)*O1393+(cNES+cHOEX)*P1393)))/(1+cDR)^(A$6:A$65537 + 0.5),(cPHr+(cNES*L1393+(cNES+cOSEX)*G1393+(cNES+cEREX)*H1393+(cNES+cHOEX)*I1393+(cNES+cNES)*S1393+(cNES+cOSEX)*N1393+(cNES+cEREX)*O1393+(cNES+cHOEX)*P1393))/(1+cDR)^(((cycle + 0.5)/('Life tables'!$I$2/2))))</f>
        <v>899.04569797086333</v>
      </c>
      <c r="X1393" s="107">
        <f>((L1393+G1393+H1393+I1393+N1393+O1393+P1393+S1393)/('Life tables'!$I$2/2))/(1+oDR)^(((cycle + 0.5)/('Life tables'!$I$2/2)))</f>
        <v>1.4373234568030808</v>
      </c>
      <c r="Y1393" s="31">
        <f>((uNES*L1393+ uOCEX*G1393+uEREX*H1393+uHOEX*I1393+uNES*S1393+ uOCEX*N1393+uEREX*O1393+uHOEX*P1393)/('Life tables'!$I$2/2))/(1+oDR)^(((cycle + 0.5)/('Life tables'!$I$2/2)))</f>
        <v>0.94720011106887714</v>
      </c>
      <c r="Z1393" s="100">
        <f t="shared" si="383"/>
        <v>19977.356067720597</v>
      </c>
      <c r="AA1393" s="107">
        <f>((L1393+G1393+H1393+I1393+N1393+O1393+P1393+S1393)/('Life tables'!$I$2/2))</f>
        <v>3.1744733416380777</v>
      </c>
      <c r="AB1393" s="31">
        <f>((uNES*L1393+ uOCEX*G1393+uEREX*H1393+uHOEX*I1393+uNES*S1393+ uOCEX*N1393+uEREX*O1393+uHOEX*P1393)/('Life tables'!$I$2/2))</f>
        <v>2.0919866628160992</v>
      </c>
    </row>
    <row r="1394" spans="1:28" x14ac:dyDescent="0.25">
      <c r="A1394" s="4">
        <v>1388</v>
      </c>
      <c r="C1394" s="105">
        <f>IF(male=0,VLOOKUP((($A$5:$A$1570/'Life tables'!$I$2)*2)+age,lifetable,13,1),IF(male=1,VLOOKUP((($A$5:$A$1570/'Life tables'!$I$2)*2)+age,lifetable,10,1),"error"))</f>
        <v>6.2725048737357625E-3</v>
      </c>
      <c r="F1394" s="96">
        <f t="shared" si="384"/>
        <v>12.70709285912468</v>
      </c>
      <c r="G1394" s="96">
        <f t="shared" si="396"/>
        <v>1.2764540721791964</v>
      </c>
      <c r="H1394" s="96">
        <f t="shared" si="385"/>
        <v>7.2899357851847313E-2</v>
      </c>
      <c r="I1394" s="96">
        <f t="shared" si="386"/>
        <v>2.9210083253323953E-2</v>
      </c>
      <c r="J1394" s="96">
        <f t="shared" si="397"/>
        <v>8.8352348245702955E-2</v>
      </c>
      <c r="K1394" s="96">
        <f t="shared" si="387"/>
        <v>3.0522906385457554E-2</v>
      </c>
      <c r="L1394" s="96">
        <f t="shared" si="388"/>
        <v>11.209654091209153</v>
      </c>
      <c r="M1394" s="96">
        <f t="shared" si="389"/>
        <v>70.056030143725366</v>
      </c>
      <c r="N1394" s="96">
        <f t="shared" si="398"/>
        <v>6.7465474881613563</v>
      </c>
      <c r="O1394" s="96">
        <f t="shared" si="390"/>
        <v>0.16103938922789546</v>
      </c>
      <c r="P1394" s="96">
        <f t="shared" si="391"/>
        <v>0.16103938922789546</v>
      </c>
      <c r="Q1394" s="96">
        <f t="shared" si="399"/>
        <v>0.48376478321906946</v>
      </c>
      <c r="R1394" s="96">
        <f t="shared" si="382"/>
        <v>1.2623736060297177E-2</v>
      </c>
      <c r="S1394" s="96">
        <f t="shared" si="392"/>
        <v>62.49101535782885</v>
      </c>
      <c r="T1394" s="96">
        <f t="shared" si="393"/>
        <v>479.97591658413347</v>
      </c>
      <c r="U1394" s="96">
        <f t="shared" si="394"/>
        <v>437.87622418692797</v>
      </c>
      <c r="V1394" s="32">
        <f t="shared" si="395"/>
        <v>1000.000000000001</v>
      </c>
      <c r="W1394" s="100">
        <f>IF(A1394=1,((cPH1_+cPHr+(cNES*L1394+(cNES+cOSEX)*G1394+(cNES+cEREX)*H1394+(cNES+cHOEX)*I1394+(cNES+cNES)*S1394+(cNES+cOSEX)*N1394+(cNES+cEREX)*O1394+(cNES+cHOEX)*P1394)))/(1+cDR)^(A$6:A$65537 + 0.5),(cPHr+(cNES*L1394+(cNES+cOSEX)*G1394+(cNES+cEREX)*H1394+(cNES+cHOEX)*I1394+(cNES+cNES)*S1394+(cNES+cOSEX)*N1394+(cNES+cEREX)*O1394+(cNES+cHOEX)*P1394))/(1+cDR)^(((cycle + 0.5)/('Life tables'!$I$2/2))))</f>
        <v>890.37865469097619</v>
      </c>
      <c r="X1394" s="107">
        <f>((L1394+G1394+H1394+I1394+N1394+O1394+P1394+S1394)/('Life tables'!$I$2/2))/(1+oDR)^(((cycle + 0.5)/('Life tables'!$I$2/2)))</f>
        <v>1.4258238698261676</v>
      </c>
      <c r="Y1394" s="31">
        <f>((uNES*L1394+ uOCEX*G1394+uEREX*H1394+uHOEX*I1394+uNES*S1394+ uOCEX*N1394+uEREX*O1394+uHOEX*P1394)/('Life tables'!$I$2/2))/(1+oDR)^(((cycle + 0.5)/('Life tables'!$I$2/2)))</f>
        <v>0.93962185314647717</v>
      </c>
      <c r="Z1394" s="100">
        <f t="shared" si="383"/>
        <v>19829.036776050038</v>
      </c>
      <c r="AA1394" s="107">
        <f>((L1394+G1394+H1394+I1394+N1394+O1394+P1394+S1394)/('Life tables'!$I$2/2))</f>
        <v>3.1508742025832674</v>
      </c>
      <c r="AB1394" s="31">
        <f>((uNES*L1394+ uOCEX*G1394+uEREX*H1394+uHOEX*I1394+uNES*S1394+ uOCEX*N1394+uEREX*O1394+uHOEX*P1394)/('Life tables'!$I$2/2))</f>
        <v>2.0764347686391798</v>
      </c>
    </row>
    <row r="1395" spans="1:28" x14ac:dyDescent="0.25">
      <c r="A1395" s="4">
        <v>1389</v>
      </c>
      <c r="C1395" s="105">
        <f>IF(male=0,VLOOKUP((($A$5:$A$1570/'Life tables'!$I$2)*2)+age,lifetable,13,1),IF(male=1,VLOOKUP((($A$5:$A$1570/'Life tables'!$I$2)*2)+age,lifetable,10,1),"error"))</f>
        <v>6.2725048737357625E-3</v>
      </c>
      <c r="F1395" s="96">
        <f t="shared" si="384"/>
        <v>12.612558209465023</v>
      </c>
      <c r="G1395" s="96">
        <f t="shared" si="396"/>
        <v>1.2669578687707628</v>
      </c>
      <c r="H1395" s="96">
        <f t="shared" si="385"/>
        <v>7.2357021746229752E-2</v>
      </c>
      <c r="I1395" s="96">
        <f t="shared" si="386"/>
        <v>2.8992774304888943E-2</v>
      </c>
      <c r="J1395" s="96">
        <f t="shared" si="397"/>
        <v>8.7695049335510616E-2</v>
      </c>
      <c r="K1395" s="96">
        <f t="shared" si="387"/>
        <v>3.0295830665327615E-2</v>
      </c>
      <c r="L1395" s="96">
        <f t="shared" si="388"/>
        <v>11.126259664642303</v>
      </c>
      <c r="M1395" s="96">
        <f t="shared" si="389"/>
        <v>69.535301019474488</v>
      </c>
      <c r="N1395" s="96">
        <f t="shared" si="398"/>
        <v>6.6964001452699629</v>
      </c>
      <c r="O1395" s="96">
        <f t="shared" si="390"/>
        <v>0.15984237735110918</v>
      </c>
      <c r="P1395" s="96">
        <f t="shared" si="391"/>
        <v>0.15984237735110918</v>
      </c>
      <c r="Q1395" s="96">
        <f t="shared" si="399"/>
        <v>0.4801689412709565</v>
      </c>
      <c r="R1395" s="96">
        <f t="shared" si="382"/>
        <v>1.2529903352249537E-2</v>
      </c>
      <c r="S1395" s="96">
        <f t="shared" si="392"/>
        <v>62.026517274879104</v>
      </c>
      <c r="T1395" s="96">
        <f t="shared" si="393"/>
        <v>480.54378057473991</v>
      </c>
      <c r="U1395" s="96">
        <f t="shared" si="394"/>
        <v>437.91904992094555</v>
      </c>
      <c r="V1395" s="32">
        <f t="shared" si="395"/>
        <v>1000.0000000000009</v>
      </c>
      <c r="W1395" s="100">
        <f>IF(A1395=1,((cPH1_+cPHr+(cNES*L1395+(cNES+cOSEX)*G1395+(cNES+cEREX)*H1395+(cNES+cHOEX)*I1395+(cNES+cNES)*S1395+(cNES+cOSEX)*N1395+(cNES+cEREX)*O1395+(cNES+cHOEX)*P1395)))/(1+cDR)^(A$6:A$65537 + 0.5),(cPHr+(cNES*L1395+(cNES+cOSEX)*G1395+(cNES+cEREX)*H1395+(cNES+cHOEX)*I1395+(cNES+cNES)*S1395+(cNES+cOSEX)*N1395+(cNES+cEREX)*O1395+(cNES+cHOEX)*P1395))/(1+cDR)^(((cycle + 0.5)/('Life tables'!$I$2/2))))</f>
        <v>881.79521287231989</v>
      </c>
      <c r="X1395" s="107">
        <f>((L1395+G1395+H1395+I1395+N1395+O1395+P1395+S1395)/('Life tables'!$I$2/2))/(1+oDR)^(((cycle + 0.5)/('Life tables'!$I$2/2)))</f>
        <v>1.4144162902844348</v>
      </c>
      <c r="Y1395" s="31">
        <f>((uNES*L1395+ uOCEX*G1395+uEREX*H1395+uHOEX*I1395+uNES*S1395+ uOCEX*N1395+uEREX*O1395+uHOEX*P1395)/('Life tables'!$I$2/2))/(1+oDR)^(((cycle + 0.5)/('Life tables'!$I$2/2)))</f>
        <v>0.93210422828299455</v>
      </c>
      <c r="Z1395" s="100">
        <f t="shared" si="383"/>
        <v>19681.819751498919</v>
      </c>
      <c r="AA1395" s="107">
        <f>((L1395+G1395+H1395+I1395+N1395+O1395+P1395+S1395)/('Life tables'!$I$2/2))</f>
        <v>3.1274505063705882</v>
      </c>
      <c r="AB1395" s="31">
        <f>((uNES*L1395+ uOCEX*G1395+uEREX*H1395+uHOEX*I1395+uNES*S1395+ uOCEX*N1395+uEREX*O1395+uHOEX*P1395)/('Life tables'!$I$2/2))</f>
        <v>2.0609984915739328</v>
      </c>
    </row>
    <row r="1396" spans="1:28" x14ac:dyDescent="0.25">
      <c r="A1396" s="4">
        <v>1390</v>
      </c>
      <c r="C1396" s="105">
        <f>IF(male=0,VLOOKUP((($A$5:$A$1570/'Life tables'!$I$2)*2)+age,lifetable,13,1),IF(male=1,VLOOKUP((($A$5:$A$1570/'Life tables'!$I$2)*2)+age,lifetable,10,1),"error"))</f>
        <v>6.2725048737357625E-3</v>
      </c>
      <c r="F1396" s="96">
        <f t="shared" si="384"/>
        <v>12.518730062218509</v>
      </c>
      <c r="G1396" s="96">
        <f t="shared" si="396"/>
        <v>1.2575326350083573</v>
      </c>
      <c r="H1396" s="96">
        <f t="shared" si="385"/>
        <v>7.181873877635378E-2</v>
      </c>
      <c r="I1396" s="96">
        <f t="shared" si="386"/>
        <v>2.8777089409613488E-2</v>
      </c>
      <c r="J1396" s="96">
        <f t="shared" si="397"/>
        <v>8.7042662732793666E-2</v>
      </c>
      <c r="K1396" s="96">
        <f t="shared" si="387"/>
        <v>3.007045199008879E-2</v>
      </c>
      <c r="L1396" s="96">
        <f t="shared" si="388"/>
        <v>11.043488484301303</v>
      </c>
      <c r="M1396" s="96">
        <f t="shared" si="389"/>
        <v>69.018439442096977</v>
      </c>
      <c r="N1396" s="96">
        <f t="shared" si="398"/>
        <v>6.6466252555220073</v>
      </c>
      <c r="O1396" s="96">
        <f t="shared" si="390"/>
        <v>0.15865425589225005</v>
      </c>
      <c r="P1396" s="96">
        <f t="shared" si="391"/>
        <v>0.15865425589225005</v>
      </c>
      <c r="Q1396" s="96">
        <f t="shared" si="399"/>
        <v>0.47659980627399301</v>
      </c>
      <c r="R1396" s="96">
        <f t="shared" si="382"/>
        <v>1.243676755624259E-2</v>
      </c>
      <c r="S1396" s="96">
        <f t="shared" si="392"/>
        <v>61.565469100960236</v>
      </c>
      <c r="T1396" s="96">
        <f t="shared" si="393"/>
        <v>481.10742304374668</v>
      </c>
      <c r="U1396" s="96">
        <f t="shared" si="394"/>
        <v>437.96155714049189</v>
      </c>
      <c r="V1396" s="32">
        <f t="shared" si="395"/>
        <v>1000.0000000000009</v>
      </c>
      <c r="W1396" s="100">
        <f>IF(A1396=1,((cPH1_+cPHr+(cNES*L1396+(cNES+cOSEX)*G1396+(cNES+cEREX)*H1396+(cNES+cHOEX)*I1396+(cNES+cNES)*S1396+(cNES+cOSEX)*N1396+(cNES+cEREX)*O1396+(cNES+cHOEX)*P1396)))/(1+cDR)^(A$6:A$65537 + 0.5),(cPHr+(cNES*L1396+(cNES+cOSEX)*G1396+(cNES+cEREX)*H1396+(cNES+cHOEX)*I1396+(cNES+cNES)*S1396+(cNES+cOSEX)*N1396+(cNES+cEREX)*O1396+(cNES+cHOEX)*P1396))/(1+cDR)^(((cycle + 0.5)/('Life tables'!$I$2/2))))</f>
        <v>873.29456668319915</v>
      </c>
      <c r="X1396" s="107">
        <f>((L1396+G1396+H1396+I1396+N1396+O1396+P1396+S1396)/('Life tables'!$I$2/2))/(1+oDR)^(((cycle + 0.5)/('Life tables'!$I$2/2)))</f>
        <v>1.4030999818851584</v>
      </c>
      <c r="Y1396" s="31">
        <f>((uNES*L1396+ uOCEX*G1396+uEREX*H1396+uHOEX*I1396+uNES*S1396+ uOCEX*N1396+uEREX*O1396+uHOEX*P1396)/('Life tables'!$I$2/2))/(1+oDR)^(((cycle + 0.5)/('Life tables'!$I$2/2)))</f>
        <v>0.92464675126463791</v>
      </c>
      <c r="Z1396" s="100">
        <f t="shared" si="383"/>
        <v>19535.696817741962</v>
      </c>
      <c r="AA1396" s="107">
        <f>((L1396+G1396+H1396+I1396+N1396+O1396+P1396+S1396)/('Life tables'!$I$2/2))</f>
        <v>3.1042009483846265</v>
      </c>
      <c r="AB1396" s="31">
        <f>((uNES*L1396+ uOCEX*G1396+uEREX*H1396+uHOEX*I1396+uNES*S1396+ uOCEX*N1396+uEREX*O1396+uHOEX*P1396)/('Life tables'!$I$2/2))</f>
        <v>2.0456769718862287</v>
      </c>
    </row>
    <row r="1397" spans="1:28" x14ac:dyDescent="0.25">
      <c r="A1397" s="4">
        <v>1391</v>
      </c>
      <c r="C1397" s="105">
        <f>IF(male=0,VLOOKUP((($A$5:$A$1570/'Life tables'!$I$2)*2)+age,lifetable,13,1),IF(male=1,VLOOKUP((($A$5:$A$1570/'Life tables'!$I$2)*2)+age,lifetable,10,1),"error"))</f>
        <v>6.2725048737357625E-3</v>
      </c>
      <c r="F1397" s="96">
        <f t="shared" si="384"/>
        <v>12.425602966878717</v>
      </c>
      <c r="G1397" s="96">
        <f t="shared" si="396"/>
        <v>1.248177823377203</v>
      </c>
      <c r="H1397" s="96">
        <f t="shared" si="385"/>
        <v>7.1284477673193292E-2</v>
      </c>
      <c r="I1397" s="96">
        <f t="shared" si="386"/>
        <v>2.8563016038294555E-2</v>
      </c>
      <c r="J1397" s="96">
        <f t="shared" si="397"/>
        <v>8.6395150540210325E-2</v>
      </c>
      <c r="K1397" s="96">
        <f t="shared" si="387"/>
        <v>2.9846757267423338E-2</v>
      </c>
      <c r="L1397" s="96">
        <f t="shared" si="388"/>
        <v>10.961335741982392</v>
      </c>
      <c r="M1397" s="96">
        <f t="shared" si="389"/>
        <v>68.505416848883641</v>
      </c>
      <c r="N1397" s="96">
        <f t="shared" si="398"/>
        <v>6.5972200682667106</v>
      </c>
      <c r="O1397" s="96">
        <f t="shared" si="390"/>
        <v>0.15747495919356913</v>
      </c>
      <c r="P1397" s="96">
        <f t="shared" si="391"/>
        <v>0.15747495919356913</v>
      </c>
      <c r="Q1397" s="96">
        <f t="shared" si="399"/>
        <v>0.47305718099129895</v>
      </c>
      <c r="R1397" s="96">
        <f t="shared" si="382"/>
        <v>1.2344323525423147E-2</v>
      </c>
      <c r="S1397" s="96">
        <f t="shared" si="392"/>
        <v>61.107845357713067</v>
      </c>
      <c r="T1397" s="96">
        <f t="shared" si="393"/>
        <v>481.66687537527821</v>
      </c>
      <c r="U1397" s="96">
        <f t="shared" si="394"/>
        <v>438.00374822128475</v>
      </c>
      <c r="V1397" s="32">
        <f t="shared" si="395"/>
        <v>1000.0000000000009</v>
      </c>
      <c r="W1397" s="100">
        <f>IF(A1397=1,((cPH1_+cPHr+(cNES*L1397+(cNES+cOSEX)*G1397+(cNES+cEREX)*H1397+(cNES+cHOEX)*I1397+(cNES+cNES)*S1397+(cNES+cOSEX)*N1397+(cNES+cEREX)*O1397+(cNES+cHOEX)*P1397)))/(1+cDR)^(A$6:A$65537 + 0.5),(cPHr+(cNES*L1397+(cNES+cOSEX)*G1397+(cNES+cEREX)*H1397+(cNES+cHOEX)*I1397+(cNES+cNES)*S1397+(cNES+cOSEX)*N1397+(cNES+cEREX)*O1397+(cNES+cHOEX)*P1397))/(1+cDR)^(((cycle + 0.5)/('Life tables'!$I$2/2))))</f>
        <v>864.87591801992744</v>
      </c>
      <c r="X1397" s="107">
        <f>((L1397+G1397+H1397+I1397+N1397+O1397+P1397+S1397)/('Life tables'!$I$2/2))/(1+oDR)^(((cycle + 0.5)/('Life tables'!$I$2/2)))</f>
        <v>1.3918742142357308</v>
      </c>
      <c r="Y1397" s="31">
        <f>((uNES*L1397+ uOCEX*G1397+uEREX*H1397+uHOEX*I1397+uNES*S1397+ uOCEX*N1397+uEREX*O1397+uHOEX*P1397)/('Life tables'!$I$2/2))/(1+oDR)^(((cycle + 0.5)/('Life tables'!$I$2/2)))</f>
        <v>0.91724894076553287</v>
      </c>
      <c r="Z1397" s="100">
        <f t="shared" si="383"/>
        <v>19390.659858284325</v>
      </c>
      <c r="AA1397" s="107">
        <f>((L1397+G1397+H1397+I1397+N1397+O1397+P1397+S1397)/('Life tables'!$I$2/2))</f>
        <v>3.0811242337283891</v>
      </c>
      <c r="AB1397" s="31">
        <f>((uNES*L1397+ uOCEX*G1397+uEREX*H1397+uHOEX*I1397+uNES*S1397+ uOCEX*N1397+uEREX*O1397+uHOEX*P1397)/('Life tables'!$I$2/2))</f>
        <v>2.0304693562458187</v>
      </c>
    </row>
    <row r="1398" spans="1:28" x14ac:dyDescent="0.25">
      <c r="A1398" s="4">
        <v>1392</v>
      </c>
      <c r="C1398" s="105">
        <f>IF(male=0,VLOOKUP((($A$5:$A$1570/'Life tables'!$I$2)*2)+age,lifetable,13,1),IF(male=1,VLOOKUP((($A$5:$A$1570/'Life tables'!$I$2)*2)+age,lifetable,10,1),"error"))</f>
        <v>6.2725048737357625E-3</v>
      </c>
      <c r="F1398" s="96">
        <f t="shared" si="384"/>
        <v>12.333171524000855</v>
      </c>
      <c r="G1398" s="96">
        <f t="shared" si="396"/>
        <v>1.2388928914917701</v>
      </c>
      <c r="H1398" s="96">
        <f t="shared" si="385"/>
        <v>7.0754207460657831E-2</v>
      </c>
      <c r="I1398" s="96">
        <f t="shared" si="386"/>
        <v>2.8350541779105645E-2</v>
      </c>
      <c r="J1398" s="96">
        <f t="shared" si="397"/>
        <v>8.5752475215449972E-2</v>
      </c>
      <c r="K1398" s="96">
        <f t="shared" si="387"/>
        <v>2.9624733527665439E-2</v>
      </c>
      <c r="L1398" s="96">
        <f t="shared" si="388"/>
        <v>10.879796674526206</v>
      </c>
      <c r="M1398" s="96">
        <f t="shared" si="389"/>
        <v>67.996204879437144</v>
      </c>
      <c r="N1398" s="96">
        <f t="shared" si="398"/>
        <v>6.5481818523363629</v>
      </c>
      <c r="O1398" s="96">
        <f t="shared" si="390"/>
        <v>0.15630442206237624</v>
      </c>
      <c r="P1398" s="96">
        <f t="shared" si="391"/>
        <v>0.15630442206237624</v>
      </c>
      <c r="Q1398" s="96">
        <f t="shared" si="399"/>
        <v>0.46954086958303826</v>
      </c>
      <c r="R1398" s="96">
        <f t="shared" si="382"/>
        <v>1.2252566149393577E-2</v>
      </c>
      <c r="S1398" s="96">
        <f t="shared" si="392"/>
        <v>60.653620747243593</v>
      </c>
      <c r="T1398" s="96">
        <f t="shared" si="393"/>
        <v>482.2221687200767</v>
      </c>
      <c r="U1398" s="96">
        <f t="shared" si="394"/>
        <v>438.04562552096183</v>
      </c>
      <c r="V1398" s="32">
        <f t="shared" si="395"/>
        <v>1000.000000000001</v>
      </c>
      <c r="W1398" s="100">
        <f>IF(A1398=1,((cPH1_+cPHr+(cNES*L1398+(cNES+cOSEX)*G1398+(cNES+cEREX)*H1398+(cNES+cHOEX)*I1398+(cNES+cNES)*S1398+(cNES+cOSEX)*N1398+(cNES+cEREX)*O1398+(cNES+cHOEX)*P1398)))/(1+cDR)^(A$6:A$65537 + 0.5),(cPHr+(cNES*L1398+(cNES+cOSEX)*G1398+(cNES+cEREX)*H1398+(cNES+cHOEX)*I1398+(cNES+cNES)*S1398+(cNES+cOSEX)*N1398+(cNES+cEREX)*O1398+(cNES+cHOEX)*P1398))/(1+cDR)^(((cycle + 0.5)/('Life tables'!$I$2/2))))</f>
        <v>856.53847643491133</v>
      </c>
      <c r="X1398" s="107">
        <f>((L1398+G1398+H1398+I1398+N1398+O1398+P1398+S1398)/('Life tables'!$I$2/2))/(1+oDR)^(((cycle + 0.5)/('Life tables'!$I$2/2)))</f>
        <v>1.3807382627959583</v>
      </c>
      <c r="Y1398" s="31">
        <f>((uNES*L1398+ uOCEX*G1398+uEREX*H1398+uHOEX*I1398+uNES*S1398+ uOCEX*N1398+uEREX*O1398+uHOEX*P1398)/('Life tables'!$I$2/2))/(1+oDR)^(((cycle + 0.5)/('Life tables'!$I$2/2)))</f>
        <v>0.90991031931629973</v>
      </c>
      <c r="Z1398" s="100">
        <f t="shared" si="383"/>
        <v>19246.70081606747</v>
      </c>
      <c r="AA1398" s="107">
        <f>((L1398+G1398+H1398+I1398+N1398+O1398+P1398+S1398)/('Life tables'!$I$2/2))</f>
        <v>3.0582190771500035</v>
      </c>
      <c r="AB1398" s="31">
        <f>((uNES*L1398+ uOCEX*G1398+uEREX*H1398+uHOEX*I1398+uNES*S1398+ uOCEX*N1398+uEREX*O1398+uHOEX*P1398)/('Life tables'!$I$2/2))</f>
        <v>2.0153747976780592</v>
      </c>
    </row>
    <row r="1399" spans="1:28" x14ac:dyDescent="0.25">
      <c r="A1399" s="4">
        <v>1393</v>
      </c>
      <c r="C1399" s="105">
        <f>IF(male=0,VLOOKUP((($A$5:$A$1570/'Life tables'!$I$2)*2)+age,lifetable,13,1),IF(male=1,VLOOKUP((($A$5:$A$1570/'Life tables'!$I$2)*2)+age,lifetable,10,1),"error"))</f>
        <v>6.2725048737357625E-3</v>
      </c>
      <c r="F1399" s="96">
        <f t="shared" si="384"/>
        <v>12.241430384261886</v>
      </c>
      <c r="G1399" s="96">
        <f t="shared" si="396"/>
        <v>1.2296773020013636</v>
      </c>
      <c r="H1399" s="96">
        <f t="shared" si="385"/>
        <v>7.0227897450200569E-2</v>
      </c>
      <c r="I1399" s="96">
        <f t="shared" si="386"/>
        <v>2.8139654335436273E-2</v>
      </c>
      <c r="J1399" s="96">
        <f t="shared" si="397"/>
        <v>8.5114599564698384E-2</v>
      </c>
      <c r="K1399" s="96">
        <f t="shared" si="387"/>
        <v>2.9404367921543582E-2</v>
      </c>
      <c r="L1399" s="96">
        <f t="shared" si="388"/>
        <v>10.798866562988643</v>
      </c>
      <c r="M1399" s="96">
        <f t="shared" si="389"/>
        <v>67.490775374700561</v>
      </c>
      <c r="N1399" s="96">
        <f t="shared" si="398"/>
        <v>6.4995078959527719</v>
      </c>
      <c r="O1399" s="96">
        <f t="shared" si="390"/>
        <v>0.15514257976880708</v>
      </c>
      <c r="P1399" s="96">
        <f t="shared" si="391"/>
        <v>0.15514257976880708</v>
      </c>
      <c r="Q1399" s="96">
        <f t="shared" si="399"/>
        <v>0.46605067759971031</v>
      </c>
      <c r="R1399" s="96">
        <f t="shared" si="382"/>
        <v>1.2161490354036755E-2</v>
      </c>
      <c r="S1399" s="96">
        <f t="shared" si="392"/>
        <v>60.202770151256431</v>
      </c>
      <c r="T1399" s="96">
        <f t="shared" si="393"/>
        <v>482.77333399724108</v>
      </c>
      <c r="U1399" s="96">
        <f t="shared" si="394"/>
        <v>438.08719137923742</v>
      </c>
      <c r="V1399" s="32">
        <f t="shared" si="395"/>
        <v>1000.000000000001</v>
      </c>
      <c r="W1399" s="100">
        <f>IF(A1399=1,((cPH1_+cPHr+(cNES*L1399+(cNES+cOSEX)*G1399+(cNES+cEREX)*H1399+(cNES+cHOEX)*I1399+(cNES+cNES)*S1399+(cNES+cOSEX)*N1399+(cNES+cEREX)*O1399+(cNES+cHOEX)*P1399)))/(1+cDR)^(A$6:A$65537 + 0.5),(cPHr+(cNES*L1399+(cNES+cOSEX)*G1399+(cNES+cEREX)*H1399+(cNES+cHOEX)*I1399+(cNES+cNES)*S1399+(cNES+cOSEX)*N1399+(cNES+cEREX)*O1399+(cNES+cHOEX)*P1399))/(1+cDR)^(((cycle + 0.5)/('Life tables'!$I$2/2))))</f>
        <v>848.28145906527629</v>
      </c>
      <c r="X1399" s="107">
        <f>((L1399+G1399+H1399+I1399+N1399+O1399+P1399+S1399)/('Life tables'!$I$2/2))/(1+oDR)^(((cycle + 0.5)/('Life tables'!$I$2/2)))</f>
        <v>1.3696914088307641</v>
      </c>
      <c r="Y1399" s="31">
        <f>((uNES*L1399+ uOCEX*G1399+uEREX*H1399+uHOEX*I1399+uNES*S1399+ uOCEX*N1399+uEREX*O1399+uHOEX*P1399)/('Life tables'!$I$2/2))/(1+oDR)^(((cycle + 0.5)/('Life tables'!$I$2/2)))</f>
        <v>0.90263041327289906</v>
      </c>
      <c r="Z1399" s="100">
        <f t="shared" si="383"/>
        <v>19103.811693075178</v>
      </c>
      <c r="AA1399" s="107">
        <f>((L1399+G1399+H1399+I1399+N1399+O1399+P1399+S1399)/('Life tables'!$I$2/2))</f>
        <v>3.03548420297001</v>
      </c>
      <c r="AB1399" s="31">
        <f>((uNES*L1399+ uOCEX*G1399+uEREX*H1399+uHOEX*I1399+uNES*S1399+ uOCEX*N1399+uEREX*O1399+uHOEX*P1399)/('Life tables'!$I$2/2))</f>
        <v>2.0003924555160255</v>
      </c>
    </row>
    <row r="1400" spans="1:28" x14ac:dyDescent="0.25">
      <c r="A1400" s="4">
        <v>1394</v>
      </c>
      <c r="C1400" s="105">
        <f>IF(male=0,VLOOKUP((($A$5:$A$1570/'Life tables'!$I$2)*2)+age,lifetable,13,1),IF(male=1,VLOOKUP((($A$5:$A$1570/'Life tables'!$I$2)*2)+age,lifetable,10,1),"error"))</f>
        <v>6.2725048737357625E-3</v>
      </c>
      <c r="F1400" s="96">
        <f t="shared" si="384"/>
        <v>12.150374247557401</v>
      </c>
      <c r="G1400" s="96">
        <f t="shared" si="396"/>
        <v>1.2205305224994034</v>
      </c>
      <c r="H1400" s="96">
        <f t="shared" si="385"/>
        <v>6.9705517235637143E-2</v>
      </c>
      <c r="I1400" s="96">
        <f t="shared" si="386"/>
        <v>2.7930341523815939E-2</v>
      </c>
      <c r="J1400" s="96">
        <f t="shared" si="397"/>
        <v>8.4481486736358108E-2</v>
      </c>
      <c r="K1400" s="96">
        <f t="shared" si="387"/>
        <v>2.9185647718011215E-2</v>
      </c>
      <c r="L1400" s="96">
        <f t="shared" si="388"/>
        <v>10.718540731844175</v>
      </c>
      <c r="M1400" s="96">
        <f t="shared" si="389"/>
        <v>66.989100375965066</v>
      </c>
      <c r="N1400" s="96">
        <f t="shared" si="398"/>
        <v>6.4511955066317013</v>
      </c>
      <c r="O1400" s="96">
        <f t="shared" si="390"/>
        <v>0.15398936804354199</v>
      </c>
      <c r="P1400" s="96">
        <f t="shared" si="391"/>
        <v>0.15398936804354199</v>
      </c>
      <c r="Q1400" s="96">
        <f t="shared" si="399"/>
        <v>0.46258641197529782</v>
      </c>
      <c r="R1400" s="96">
        <f t="shared" si="382"/>
        <v>1.2071091101337248E-2</v>
      </c>
      <c r="S1400" s="96">
        <f t="shared" si="392"/>
        <v>59.755268630169645</v>
      </c>
      <c r="T1400" s="96">
        <f t="shared" si="393"/>
        <v>483.32040189595273</v>
      </c>
      <c r="U1400" s="96">
        <f t="shared" si="394"/>
        <v>438.12844811805678</v>
      </c>
      <c r="V1400" s="32">
        <f t="shared" si="395"/>
        <v>1000.000000000001</v>
      </c>
      <c r="W1400" s="100">
        <f>IF(A1400=1,((cPH1_+cPHr+(cNES*L1400+(cNES+cOSEX)*G1400+(cNES+cEREX)*H1400+(cNES+cHOEX)*I1400+(cNES+cNES)*S1400+(cNES+cOSEX)*N1400+(cNES+cEREX)*O1400+(cNES+cHOEX)*P1400)))/(1+cDR)^(A$6:A$65537 + 0.5),(cPHr+(cNES*L1400+(cNES+cOSEX)*G1400+(cNES+cEREX)*H1400+(cNES+cHOEX)*I1400+(cNES+cNES)*S1400+(cNES+cOSEX)*N1400+(cNES+cEREX)*O1400+(cNES+cHOEX)*P1400))/(1+cDR)^(((cycle + 0.5)/('Life tables'!$I$2/2))))</f>
        <v>840.10409056204981</v>
      </c>
      <c r="X1400" s="107">
        <f>((L1400+G1400+H1400+I1400+N1400+O1400+P1400+S1400)/('Life tables'!$I$2/2))/(1+oDR)^(((cycle + 0.5)/('Life tables'!$I$2/2)))</f>
        <v>1.3587329393632988</v>
      </c>
      <c r="Y1400" s="31">
        <f>((uNES*L1400+ uOCEX*G1400+uEREX*H1400+uHOEX*I1400+uNES*S1400+ uOCEX*N1400+uEREX*O1400+uHOEX*P1400)/('Life tables'!$I$2/2))/(1+oDR)^(((cycle + 0.5)/('Life tables'!$I$2/2)))</f>
        <v>0.89540875278574483</v>
      </c>
      <c r="Z1400" s="100">
        <f t="shared" si="383"/>
        <v>18961.98454994004</v>
      </c>
      <c r="AA1400" s="107">
        <f>((L1400+G1400+H1400+I1400+N1400+O1400+P1400+S1400)/('Life tables'!$I$2/2))</f>
        <v>3.0129183450092518</v>
      </c>
      <c r="AB1400" s="31">
        <f>((uNES*L1400+ uOCEX*G1400+uEREX*H1400+uHOEX*I1400+uNES*S1400+ uOCEX*N1400+uEREX*O1400+uHOEX*P1400)/('Life tables'!$I$2/2))</f>
        <v>1.9855214953530225</v>
      </c>
    </row>
    <row r="1401" spans="1:28" x14ac:dyDescent="0.25">
      <c r="A1401" s="4">
        <v>1395</v>
      </c>
      <c r="C1401" s="105">
        <f>IF(male=0,VLOOKUP((($A$5:$A$1570/'Life tables'!$I$2)*2)+age,lifetable,13,1),IF(male=1,VLOOKUP((($A$5:$A$1570/'Life tables'!$I$2)*2)+age,lifetable,10,1),"error"))</f>
        <v>6.2725048737357625E-3</v>
      </c>
      <c r="F1401" s="96">
        <f t="shared" si="384"/>
        <v>12.059997862133425</v>
      </c>
      <c r="G1401" s="96">
        <f t="shared" si="396"/>
        <v>1.2114520254362116</v>
      </c>
      <c r="H1401" s="96">
        <f t="shared" si="385"/>
        <v>6.9187036688164949E-2</v>
      </c>
      <c r="I1401" s="96">
        <f t="shared" si="386"/>
        <v>2.7722591271918381E-2</v>
      </c>
      <c r="J1401" s="96">
        <f t="shared" si="397"/>
        <v>8.3853100215012036E-2</v>
      </c>
      <c r="K1401" s="96">
        <f t="shared" si="387"/>
        <v>2.8968560302161321E-2</v>
      </c>
      <c r="L1401" s="96">
        <f t="shared" si="388"/>
        <v>10.638814548219957</v>
      </c>
      <c r="M1401" s="96">
        <f t="shared" si="389"/>
        <v>66.491152123858043</v>
      </c>
      <c r="N1401" s="96">
        <f t="shared" si="398"/>
        <v>6.4032420110854247</v>
      </c>
      <c r="O1401" s="96">
        <f t="shared" si="390"/>
        <v>0.15284472307548</v>
      </c>
      <c r="P1401" s="96">
        <f t="shared" si="391"/>
        <v>0.15284472307548</v>
      </c>
      <c r="Q1401" s="96">
        <f t="shared" si="399"/>
        <v>0.45914788102027992</v>
      </c>
      <c r="R1401" s="96">
        <f t="shared" si="382"/>
        <v>1.1981363389198989E-2</v>
      </c>
      <c r="S1401" s="96">
        <f t="shared" si="392"/>
        <v>59.311091422212179</v>
      </c>
      <c r="T1401" s="96">
        <f t="shared" si="393"/>
        <v>483.86340287718804</v>
      </c>
      <c r="U1401" s="96">
        <f t="shared" si="394"/>
        <v>438.16939804174814</v>
      </c>
      <c r="V1401" s="32">
        <f t="shared" si="395"/>
        <v>1000.0000000000009</v>
      </c>
      <c r="W1401" s="100">
        <f>IF(A1401=1,((cPH1_+cPHr+(cNES*L1401+(cNES+cOSEX)*G1401+(cNES+cEREX)*H1401+(cNES+cHOEX)*I1401+(cNES+cNES)*S1401+(cNES+cOSEX)*N1401+(cNES+cEREX)*O1401+(cNES+cHOEX)*P1401)))/(1+cDR)^(A$6:A$65537 + 0.5),(cPHr+(cNES*L1401+(cNES+cOSEX)*G1401+(cNES+cEREX)*H1401+(cNES+cHOEX)*I1401+(cNES+cNES)*S1401+(cNES+cOSEX)*N1401+(cNES+cEREX)*O1401+(cNES+cHOEX)*P1401))/(1+cDR)^(((cycle + 0.5)/('Life tables'!$I$2/2))))</f>
        <v>832.00560301988935</v>
      </c>
      <c r="X1401" s="107">
        <f>((L1401+G1401+H1401+I1401+N1401+O1401+P1401+S1401)/('Life tables'!$I$2/2))/(1+oDR)^(((cycle + 0.5)/('Life tables'!$I$2/2)))</f>
        <v>1.3478621471284464</v>
      </c>
      <c r="Y1401" s="31">
        <f>((uNES*L1401+ uOCEX*G1401+uEREX*H1401+uHOEX*I1401+uNES*S1401+ uOCEX*N1401+uEREX*O1401+uHOEX*P1401)/('Life tables'!$I$2/2))/(1+oDR)^(((cycle + 0.5)/('Life tables'!$I$2/2)))</f>
        <v>0.88824487176907718</v>
      </c>
      <c r="Z1401" s="100">
        <f t="shared" si="383"/>
        <v>18821.211505550393</v>
      </c>
      <c r="AA1401" s="107">
        <f>((L1401+G1401+H1401+I1401+N1401+O1401+P1401+S1401)/('Life tables'!$I$2/2))</f>
        <v>2.9905202465173524</v>
      </c>
      <c r="AB1401" s="31">
        <f>((uNES*L1401+ uOCEX*G1401+uEREX*H1401+uHOEX*I1401+uNES*S1401+ uOCEX*N1401+uEREX*O1401+uHOEX*P1401)/('Life tables'!$I$2/2))</f>
        <v>1.9707610889954739</v>
      </c>
    </row>
    <row r="1402" spans="1:28" x14ac:dyDescent="0.25">
      <c r="A1402" s="4">
        <v>1396</v>
      </c>
      <c r="C1402" s="105">
        <f>IF(male=0,VLOOKUP((($A$5:$A$1570/'Life tables'!$I$2)*2)+age,lifetable,13,1),IF(male=1,VLOOKUP((($A$5:$A$1570/'Life tables'!$I$2)*2)+age,lifetable,10,1),"error"))</f>
        <v>6.2725048737357625E-3</v>
      </c>
      <c r="F1402" s="96">
        <f t="shared" si="384"/>
        <v>11.970296023751335</v>
      </c>
      <c r="G1402" s="96">
        <f t="shared" si="396"/>
        <v>1.2024412880351261</v>
      </c>
      <c r="H1402" s="96">
        <f t="shared" si="385"/>
        <v>6.8672425951572358E-2</v>
      </c>
      <c r="I1402" s="96">
        <f t="shared" si="386"/>
        <v>2.751639161664195E-2</v>
      </c>
      <c r="J1402" s="96">
        <f t="shared" si="397"/>
        <v>8.3229403815617012E-2</v>
      </c>
      <c r="K1402" s="96">
        <f t="shared" si="387"/>
        <v>2.8753093173220497E-2</v>
      </c>
      <c r="L1402" s="96">
        <f t="shared" si="388"/>
        <v>10.559683421159157</v>
      </c>
      <c r="M1402" s="96">
        <f t="shared" si="389"/>
        <v>65.996903057313475</v>
      </c>
      <c r="N1402" s="96">
        <f t="shared" si="398"/>
        <v>6.3556447551235689</v>
      </c>
      <c r="O1402" s="96">
        <f t="shared" si="390"/>
        <v>0.15170858150937211</v>
      </c>
      <c r="P1402" s="96">
        <f t="shared" si="391"/>
        <v>0.15170858150937211</v>
      </c>
      <c r="Q1402" s="96">
        <f t="shared" si="399"/>
        <v>0.45573489441452131</v>
      </c>
      <c r="R1402" s="96">
        <f t="shared" si="382"/>
        <v>1.1892302251259736E-2</v>
      </c>
      <c r="S1402" s="96">
        <f t="shared" si="392"/>
        <v>58.87021394250538</v>
      </c>
      <c r="T1402" s="96">
        <f t="shared" si="393"/>
        <v>484.40236717541819</v>
      </c>
      <c r="U1402" s="96">
        <f t="shared" si="394"/>
        <v>438.2100434371726</v>
      </c>
      <c r="V1402" s="32">
        <f t="shared" si="395"/>
        <v>1000.0000000000009</v>
      </c>
      <c r="W1402" s="100">
        <f>IF(A1402=1,((cPH1_+cPHr+(cNES*L1402+(cNES+cOSEX)*G1402+(cNES+cEREX)*H1402+(cNES+cHOEX)*I1402+(cNES+cNES)*S1402+(cNES+cOSEX)*N1402+(cNES+cEREX)*O1402+(cNES+cHOEX)*P1402)))/(1+cDR)^(A$6:A$65537 + 0.5),(cPHr+(cNES*L1402+(cNES+cOSEX)*G1402+(cNES+cEREX)*H1402+(cNES+cHOEX)*I1402+(cNES+cNES)*S1402+(cNES+cOSEX)*N1402+(cNES+cEREX)*O1402+(cNES+cHOEX)*P1402))/(1+cDR)^(((cycle + 0.5)/('Life tables'!$I$2/2))))</f>
        <v>823.98523590737204</v>
      </c>
      <c r="X1402" s="107">
        <f>((L1402+G1402+H1402+I1402+N1402+O1402+P1402+S1402)/('Life tables'!$I$2/2))/(1+oDR)^(((cycle + 0.5)/('Life tables'!$I$2/2)))</f>
        <v>1.3370783305267264</v>
      </c>
      <c r="Y1402" s="31">
        <f>((uNES*L1402+ uOCEX*G1402+uEREX*H1402+uHOEX*I1402+uNES*S1402+ uOCEX*N1402+uEREX*O1402+uHOEX*P1402)/('Life tables'!$I$2/2))/(1+oDR)^(((cycle + 0.5)/('Life tables'!$I$2/2)))</f>
        <v>0.88113830787059522</v>
      </c>
      <c r="Z1402" s="100">
        <f t="shared" si="383"/>
        <v>18681.484736657949</v>
      </c>
      <c r="AA1402" s="107">
        <f>((L1402+G1402+H1402+I1402+N1402+O1402+P1402+S1402)/('Life tables'!$I$2/2))</f>
        <v>2.968288660101766</v>
      </c>
      <c r="AB1402" s="31">
        <f>((uNES*L1402+ uOCEX*G1402+uEREX*H1402+uHOEX*I1402+uNES*S1402+ uOCEX*N1402+uEREX*O1402+uHOEX*P1402)/('Life tables'!$I$2/2))</f>
        <v>1.9561104144161932</v>
      </c>
    </row>
    <row r="1403" spans="1:28" x14ac:dyDescent="0.25">
      <c r="A1403" s="4">
        <v>1397</v>
      </c>
      <c r="C1403" s="105">
        <f>IF(male=0,VLOOKUP((($A$5:$A$1570/'Life tables'!$I$2)*2)+age,lifetable,13,1),IF(male=1,VLOOKUP((($A$5:$A$1570/'Life tables'!$I$2)*2)+age,lifetable,10,1),"error"))</f>
        <v>6.2725048737357625E-3</v>
      </c>
      <c r="F1403" s="96">
        <f t="shared" si="384"/>
        <v>11.881263574884306</v>
      </c>
      <c r="G1403" s="96">
        <f t="shared" si="396"/>
        <v>1.1934977922117838</v>
      </c>
      <c r="H1403" s="96">
        <f t="shared" si="385"/>
        <v>6.8161655437628782E-2</v>
      </c>
      <c r="I1403" s="96">
        <f t="shared" si="386"/>
        <v>2.7311730702262487E-2</v>
      </c>
      <c r="J1403" s="96">
        <f t="shared" si="397"/>
        <v>8.2610361677916799E-2</v>
      </c>
      <c r="K1403" s="96">
        <f t="shared" si="387"/>
        <v>2.8539233942618834E-2</v>
      </c>
      <c r="L1403" s="96">
        <f t="shared" si="388"/>
        <v>10.481142800912096</v>
      </c>
      <c r="M1403" s="96">
        <f t="shared" si="389"/>
        <v>65.506325812525873</v>
      </c>
      <c r="N1403" s="96">
        <f t="shared" si="398"/>
        <v>6.308401103552379</v>
      </c>
      <c r="O1403" s="96">
        <f t="shared" si="390"/>
        <v>0.15058088044341647</v>
      </c>
      <c r="P1403" s="96">
        <f t="shared" si="391"/>
        <v>0.15058088044341647</v>
      </c>
      <c r="Q1403" s="96">
        <f t="shared" si="399"/>
        <v>0.4523472632000492</v>
      </c>
      <c r="R1403" s="96">
        <f t="shared" si="382"/>
        <v>1.1803902756702575E-2</v>
      </c>
      <c r="S1403" s="96">
        <f t="shared" si="392"/>
        <v>58.432611782129911</v>
      </c>
      <c r="T1403" s="96">
        <f t="shared" si="393"/>
        <v>484.93732480029615</v>
      </c>
      <c r="U1403" s="96">
        <f t="shared" si="394"/>
        <v>438.25038657387194</v>
      </c>
      <c r="V1403" s="32">
        <f t="shared" si="395"/>
        <v>1000.0000000000009</v>
      </c>
      <c r="W1403" s="100">
        <f>IF(A1403=1,((cPH1_+cPHr+(cNES*L1403+(cNES+cOSEX)*G1403+(cNES+cEREX)*H1403+(cNES+cHOEX)*I1403+(cNES+cNES)*S1403+(cNES+cOSEX)*N1403+(cNES+cEREX)*O1403+(cNES+cHOEX)*P1403)))/(1+cDR)^(A$6:A$65537 + 0.5),(cPHr+(cNES*L1403+(cNES+cOSEX)*G1403+(cNES+cEREX)*H1403+(cNES+cHOEX)*I1403+(cNES+cNES)*S1403+(cNES+cOSEX)*N1403+(cNES+cEREX)*O1403+(cNES+cHOEX)*P1403))/(1+cDR)^(((cycle + 0.5)/('Life tables'!$I$2/2))))</f>
        <v>816.04223599783393</v>
      </c>
      <c r="X1403" s="107">
        <f>((L1403+G1403+H1403+I1403+N1403+O1403+P1403+S1403)/('Life tables'!$I$2/2))/(1+oDR)^(((cycle + 0.5)/('Life tables'!$I$2/2)))</f>
        <v>1.3263807935785885</v>
      </c>
      <c r="Y1403" s="31">
        <f>((uNES*L1403+ uOCEX*G1403+uEREX*H1403+uHOEX*I1403+uNES*S1403+ uOCEX*N1403+uEREX*O1403+uHOEX*P1403)/('Life tables'!$I$2/2))/(1+oDR)^(((cycle + 0.5)/('Life tables'!$I$2/2)))</f>
        <v>0.87408860244134934</v>
      </c>
      <c r="Z1403" s="100">
        <f t="shared" si="383"/>
        <v>18542.796477486158</v>
      </c>
      <c r="AA1403" s="107">
        <f>((L1403+G1403+H1403+I1403+N1403+O1403+P1403+S1403)/('Life tables'!$I$2/2))</f>
        <v>2.9462223476574145</v>
      </c>
      <c r="AB1403" s="31">
        <f>((uNES*L1403+ uOCEX*G1403+uEREX*H1403+uHOEX*I1403+uNES*S1403+ uOCEX*N1403+uEREX*O1403+uHOEX*P1403)/('Life tables'!$I$2/2))</f>
        <v>1.941568655708038</v>
      </c>
    </row>
    <row r="1404" spans="1:28" x14ac:dyDescent="0.25">
      <c r="A1404" s="4">
        <v>1398</v>
      </c>
      <c r="C1404" s="105">
        <f>IF(male=0,VLOOKUP((($A$5:$A$1570/'Life tables'!$I$2)*2)+age,lifetable,13,1),IF(male=1,VLOOKUP((($A$5:$A$1570/'Life tables'!$I$2)*2)+age,lifetable,10,1),"error"))</f>
        <v>6.2725048737357625E-3</v>
      </c>
      <c r="F1404" s="96">
        <f t="shared" si="384"/>
        <v>11.792895403943636</v>
      </c>
      <c r="G1404" s="96">
        <f t="shared" si="396"/>
        <v>1.1846210244964013</v>
      </c>
      <c r="H1404" s="96">
        <f t="shared" si="385"/>
        <v>6.7654695821646182E-2</v>
      </c>
      <c r="I1404" s="96">
        <f t="shared" si="386"/>
        <v>2.7108596778654823E-2</v>
      </c>
      <c r="J1404" s="96">
        <f t="shared" si="397"/>
        <v>8.199593826106269E-2</v>
      </c>
      <c r="K1404" s="96">
        <f t="shared" si="387"/>
        <v>2.8326970332131454E-2</v>
      </c>
      <c r="L1404" s="96">
        <f t="shared" si="388"/>
        <v>10.403188178253739</v>
      </c>
      <c r="M1404" s="96">
        <f t="shared" si="389"/>
        <v>65.019393221889246</v>
      </c>
      <c r="N1404" s="96">
        <f t="shared" si="398"/>
        <v>6.2615084400725367</v>
      </c>
      <c r="O1404" s="96">
        <f t="shared" si="390"/>
        <v>0.14946155742681955</v>
      </c>
      <c r="P1404" s="96">
        <f t="shared" si="391"/>
        <v>0.14946155742681955</v>
      </c>
      <c r="Q1404" s="96">
        <f t="shared" si="399"/>
        <v>0.44898479977372663</v>
      </c>
      <c r="R1404" s="96">
        <f t="shared" si="382"/>
        <v>1.1716160010064739E-2</v>
      </c>
      <c r="S1404" s="96">
        <f t="shared" si="392"/>
        <v>57.998260707179277</v>
      </c>
      <c r="T1404" s="96">
        <f t="shared" si="393"/>
        <v>485.46830553833092</v>
      </c>
      <c r="U1404" s="96">
        <f t="shared" si="394"/>
        <v>438.29042970421415</v>
      </c>
      <c r="V1404" s="32">
        <f t="shared" si="395"/>
        <v>1000.0000000000009</v>
      </c>
      <c r="W1404" s="100">
        <f>IF(A1404=1,((cPH1_+cPHr+(cNES*L1404+(cNES+cOSEX)*G1404+(cNES+cEREX)*H1404+(cNES+cHOEX)*I1404+(cNES+cNES)*S1404+(cNES+cOSEX)*N1404+(cNES+cEREX)*O1404+(cNES+cHOEX)*P1404)))/(1+cDR)^(A$6:A$65537 + 0.5),(cPHr+(cNES*L1404+(cNES+cOSEX)*G1404+(cNES+cEREX)*H1404+(cNES+cHOEX)*I1404+(cNES+cNES)*S1404+(cNES+cOSEX)*N1404+(cNES+cEREX)*O1404+(cNES+cHOEX)*P1404))/(1+cDR)^(((cycle + 0.5)/('Life tables'!$I$2/2))))</f>
        <v>808.17585730076996</v>
      </c>
      <c r="X1404" s="107">
        <f>((L1404+G1404+H1404+I1404+N1404+O1404+P1404+S1404)/('Life tables'!$I$2/2))/(1+oDR)^(((cycle + 0.5)/('Life tables'!$I$2/2)))</f>
        <v>1.3157688458790882</v>
      </c>
      <c r="Y1404" s="31">
        <f>((uNES*L1404+ uOCEX*G1404+uEREX*H1404+uHOEX*I1404+uNES*S1404+ uOCEX*N1404+uEREX*O1404+uHOEX*P1404)/('Life tables'!$I$2/2))/(1+oDR)^(((cycle + 0.5)/('Life tables'!$I$2/2)))</f>
        <v>0.86709530050588268</v>
      </c>
      <c r="Z1404" s="100">
        <f t="shared" si="383"/>
        <v>18405.139019339415</v>
      </c>
      <c r="AA1404" s="107">
        <f>((L1404+G1404+H1404+I1404+N1404+O1404+P1404+S1404)/('Life tables'!$I$2/2))</f>
        <v>2.9243200802968725</v>
      </c>
      <c r="AB1404" s="31">
        <f>((uNES*L1404+ uOCEX*G1404+uEREX*H1404+uHOEX*I1404+uNES*S1404+ uOCEX*N1404+uEREX*O1404+uHOEX*P1404)/('Life tables'!$I$2/2))</f>
        <v>1.9271350030379248</v>
      </c>
    </row>
    <row r="1405" spans="1:28" x14ac:dyDescent="0.25">
      <c r="A1405" s="4">
        <v>1399</v>
      </c>
      <c r="C1405" s="105">
        <f>IF(male=0,VLOOKUP((($A$5:$A$1570/'Life tables'!$I$2)*2)+age,lifetable,13,1),IF(male=1,VLOOKUP((($A$5:$A$1570/'Life tables'!$I$2)*2)+age,lifetable,10,1),"error"))</f>
        <v>6.2725048737357625E-3</v>
      </c>
      <c r="F1405" s="96">
        <f t="shared" si="384"/>
        <v>11.705186444533492</v>
      </c>
      <c r="G1405" s="96">
        <f t="shared" si="396"/>
        <v>1.1758104759589139</v>
      </c>
      <c r="H1405" s="96">
        <f t="shared" si="385"/>
        <v>6.7151518038203614E-2</v>
      </c>
      <c r="I1405" s="96">
        <f t="shared" si="386"/>
        <v>2.6906978199579674E-2</v>
      </c>
      <c r="J1405" s="96">
        <f t="shared" si="397"/>
        <v>8.1386098338431717E-2</v>
      </c>
      <c r="K1405" s="96">
        <f t="shared" si="387"/>
        <v>2.8116290172088446E-2</v>
      </c>
      <c r="L1405" s="96">
        <f t="shared" si="388"/>
        <v>10.325815083826274</v>
      </c>
      <c r="M1405" s="96">
        <f t="shared" si="389"/>
        <v>64.536078312922399</v>
      </c>
      <c r="N1405" s="96">
        <f t="shared" si="398"/>
        <v>6.2149641671756619</v>
      </c>
      <c r="O1405" s="96">
        <f t="shared" si="390"/>
        <v>0.14835055045732559</v>
      </c>
      <c r="P1405" s="96">
        <f t="shared" si="391"/>
        <v>0.14835055045732559</v>
      </c>
      <c r="Q1405" s="96">
        <f t="shared" si="399"/>
        <v>0.44564731787983097</v>
      </c>
      <c r="R1405" s="96">
        <f t="shared" si="382"/>
        <v>1.162906915104394E-2</v>
      </c>
      <c r="S1405" s="96">
        <f t="shared" si="392"/>
        <v>57.567136657801214</v>
      </c>
      <c r="T1405" s="96">
        <f t="shared" si="393"/>
        <v>485.9953389545492</v>
      </c>
      <c r="U1405" s="96">
        <f t="shared" si="394"/>
        <v>438.3301750635373</v>
      </c>
      <c r="V1405" s="32">
        <f t="shared" si="395"/>
        <v>1000.0000000000009</v>
      </c>
      <c r="W1405" s="100">
        <f>IF(A1405=1,((cPH1_+cPHr+(cNES*L1405+(cNES+cOSEX)*G1405+(cNES+cEREX)*H1405+(cNES+cHOEX)*I1405+(cNES+cNES)*S1405+(cNES+cOSEX)*N1405+(cNES+cEREX)*O1405+(cNES+cHOEX)*P1405)))/(1+cDR)^(A$6:A$65537 + 0.5),(cPHr+(cNES*L1405+(cNES+cOSEX)*G1405+(cNES+cEREX)*H1405+(cNES+cHOEX)*I1405+(cNES+cNES)*S1405+(cNES+cOSEX)*N1405+(cNES+cEREX)*O1405+(cNES+cHOEX)*P1405))/(1+cDR)^(((cycle + 0.5)/('Life tables'!$I$2/2))))</f>
        <v>800.38536099379132</v>
      </c>
      <c r="X1405" s="107">
        <f>((L1405+G1405+H1405+I1405+N1405+O1405+P1405+S1405)/('Life tables'!$I$2/2))/(1+oDR)^(((cycle + 0.5)/('Life tables'!$I$2/2)))</f>
        <v>1.3052418025529502</v>
      </c>
      <c r="Y1405" s="31">
        <f>((uNES*L1405+ uOCEX*G1405+uEREX*H1405+uHOEX*I1405+uNES*S1405+ uOCEX*N1405+uEREX*O1405+uHOEX*P1405)/('Life tables'!$I$2/2))/(1+oDR)^(((cycle + 0.5)/('Life tables'!$I$2/2)))</f>
        <v>0.8601579507326268</v>
      </c>
      <c r="Z1405" s="100">
        <f t="shared" si="383"/>
        <v>18268.50471021327</v>
      </c>
      <c r="AA1405" s="107">
        <f>((L1405+G1405+H1405+I1405+N1405+O1405+P1405+S1405)/('Life tables'!$I$2/2))</f>
        <v>2.9025806382811274</v>
      </c>
      <c r="AB1405" s="31">
        <f>((uNES*L1405+ uOCEX*G1405+uEREX*H1405+uHOEX*I1405+uNES*S1405+ uOCEX*N1405+uEREX*O1405+uHOEX*P1405)/('Life tables'!$I$2/2))</f>
        <v>1.9128086526012187</v>
      </c>
    </row>
    <row r="1406" spans="1:28" x14ac:dyDescent="0.25">
      <c r="A1406" s="4">
        <v>1400</v>
      </c>
      <c r="C1406" s="105">
        <f>IF(male=0,VLOOKUP((($A$5:$A$1570/'Life tables'!$I$2)*2)+age,lifetable,13,1),IF(male=1,VLOOKUP((($A$5:$A$1570/'Life tables'!$I$2)*2)+age,lifetable,10,1),"error"))</f>
        <v>6.2725048737357625E-3</v>
      </c>
      <c r="F1406" s="96">
        <f t="shared" si="384"/>
        <v>11.618131674732654</v>
      </c>
      <c r="G1406" s="96">
        <f t="shared" si="396"/>
        <v>1.1670656421368246</v>
      </c>
      <c r="H1406" s="96">
        <f t="shared" si="385"/>
        <v>6.6652093277026675E-2</v>
      </c>
      <c r="I1406" s="96">
        <f t="shared" si="386"/>
        <v>2.6706863421032553E-2</v>
      </c>
      <c r="J1406" s="96">
        <f t="shared" si="397"/>
        <v>8.0780806992632653E-2</v>
      </c>
      <c r="K1406" s="96">
        <f t="shared" si="387"/>
        <v>2.790718139964956E-2</v>
      </c>
      <c r="L1406" s="96">
        <f t="shared" si="388"/>
        <v>10.249019087505488</v>
      </c>
      <c r="M1406" s="96">
        <f t="shared" si="389"/>
        <v>64.056354307181834</v>
      </c>
      <c r="N1406" s="96">
        <f t="shared" si="398"/>
        <v>6.1687657060396281</v>
      </c>
      <c r="O1406" s="96">
        <f t="shared" si="390"/>
        <v>0.14724779797871776</v>
      </c>
      <c r="P1406" s="96">
        <f t="shared" si="391"/>
        <v>0.14724779797871776</v>
      </c>
      <c r="Q1406" s="96">
        <f t="shared" si="399"/>
        <v>0.44233463260254718</v>
      </c>
      <c r="R1406" s="96">
        <f t="shared" si="382"/>
        <v>1.1542625354302486E-2</v>
      </c>
      <c r="S1406" s="96">
        <f t="shared" si="392"/>
        <v>57.139215747227922</v>
      </c>
      <c r="T1406" s="96">
        <f t="shared" si="393"/>
        <v>486.51845439414438</v>
      </c>
      <c r="U1406" s="96">
        <f t="shared" si="394"/>
        <v>438.36962487029126</v>
      </c>
      <c r="V1406" s="32">
        <f t="shared" si="395"/>
        <v>1000.0000000000009</v>
      </c>
      <c r="W1406" s="100">
        <f>IF(A1406=1,((cPH1_+cPHr+(cNES*L1406+(cNES+cOSEX)*G1406+(cNES+cEREX)*H1406+(cNES+cHOEX)*I1406+(cNES+cNES)*S1406+(cNES+cOSEX)*N1406+(cNES+cEREX)*O1406+(cNES+cHOEX)*P1406)))/(1+cDR)^(A$6:A$65537 + 0.5),(cPHr+(cNES*L1406+(cNES+cOSEX)*G1406+(cNES+cEREX)*H1406+(cNES+cHOEX)*I1406+(cNES+cNES)*S1406+(cNES+cOSEX)*N1406+(cNES+cEREX)*O1406+(cNES+cHOEX)*P1406))/(1+cDR)^(((cycle + 0.5)/('Life tables'!$I$2/2))))</f>
        <v>792.67001535513748</v>
      </c>
      <c r="X1406" s="107">
        <f>((L1406+G1406+H1406+I1406+N1406+O1406+P1406+S1406)/('Life tables'!$I$2/2))/(1+oDR)^(((cycle + 0.5)/('Life tables'!$I$2/2)))</f>
        <v>1.2947989842100038</v>
      </c>
      <c r="Y1406" s="31">
        <f>((uNES*L1406+ uOCEX*G1406+uEREX*H1406+uHOEX*I1406+uNES*S1406+ uOCEX*N1406+uEREX*O1406+uHOEX*P1406)/('Life tables'!$I$2/2))/(1+oDR)^(((cycle + 0.5)/('Life tables'!$I$2/2)))</f>
        <v>0.8532761054045449</v>
      </c>
      <c r="Z1406" s="100">
        <f t="shared" si="383"/>
        <v>18132.885954405669</v>
      </c>
      <c r="AA1406" s="107">
        <f>((L1406+G1406+H1406+I1406+N1406+O1406+P1406+S1406)/('Life tables'!$I$2/2))</f>
        <v>2.8810028109508816</v>
      </c>
      <c r="AB1406" s="31">
        <f>((uNES*L1406+ uOCEX*G1406+uEREX*H1406+uHOEX*I1406+uNES*S1406+ uOCEX*N1406+uEREX*O1406+uHOEX*P1406)/('Life tables'!$I$2/2))</f>
        <v>1.8985888065764835</v>
      </c>
    </row>
    <row r="1407" spans="1:28" x14ac:dyDescent="0.25">
      <c r="A1407" s="4">
        <v>1401</v>
      </c>
      <c r="C1407" s="105">
        <f>IF(male=0,VLOOKUP((($A$5:$A$1570/'Life tables'!$I$2)*2)+age,lifetable,13,1),IF(male=1,VLOOKUP((($A$5:$A$1570/'Life tables'!$I$2)*2)+age,lifetable,10,1),"error"))</f>
        <v>6.2725048737357625E-3</v>
      </c>
      <c r="F1407" s="96">
        <f t="shared" si="384"/>
        <v>11.531726116401916</v>
      </c>
      <c r="G1407" s="96">
        <f t="shared" si="396"/>
        <v>1.1583860229656318</v>
      </c>
      <c r="H1407" s="96">
        <f t="shared" si="385"/>
        <v>6.6156392979014142E-2</v>
      </c>
      <c r="I1407" s="96">
        <f t="shared" si="386"/>
        <v>2.6508240999651694E-2</v>
      </c>
      <c r="J1407" s="96">
        <f t="shared" si="397"/>
        <v>8.0180029610690429E-2</v>
      </c>
      <c r="K1407" s="96">
        <f t="shared" si="387"/>
        <v>2.7699632057140548E-2</v>
      </c>
      <c r="L1407" s="96">
        <f t="shared" si="388"/>
        <v>10.172795797789789</v>
      </c>
      <c r="M1407" s="96">
        <f t="shared" si="389"/>
        <v>63.580194619163436</v>
      </c>
      <c r="N1407" s="96">
        <f t="shared" si="398"/>
        <v>6.1229104964227883</v>
      </c>
      <c r="O1407" s="96">
        <f t="shared" si="390"/>
        <v>0.14615323887829323</v>
      </c>
      <c r="P1407" s="96">
        <f t="shared" si="391"/>
        <v>0.14615323887829323</v>
      </c>
      <c r="Q1407" s="96">
        <f t="shared" si="399"/>
        <v>0.43904656035838341</v>
      </c>
      <c r="R1407" s="96">
        <f t="shared" si="382"/>
        <v>1.1456823829269368E-2</v>
      </c>
      <c r="S1407" s="96">
        <f t="shared" si="392"/>
        <v>56.714474260796408</v>
      </c>
      <c r="T1407" s="96">
        <f t="shared" si="393"/>
        <v>487.03768098411348</v>
      </c>
      <c r="U1407" s="96">
        <f t="shared" si="394"/>
        <v>438.40878132617769</v>
      </c>
      <c r="V1407" s="32">
        <f t="shared" si="395"/>
        <v>1000.0000000000011</v>
      </c>
      <c r="W1407" s="100">
        <f>IF(A1407=1,((cPH1_+cPHr+(cNES*L1407+(cNES+cOSEX)*G1407+(cNES+cEREX)*H1407+(cNES+cHOEX)*I1407+(cNES+cNES)*S1407+(cNES+cOSEX)*N1407+(cNES+cEREX)*O1407+(cNES+cHOEX)*P1407)))/(1+cDR)^(A$6:A$65537 + 0.5),(cPHr+(cNES*L1407+(cNES+cOSEX)*G1407+(cNES+cEREX)*H1407+(cNES+cHOEX)*I1407+(cNES+cNES)*S1407+(cNES+cOSEX)*N1407+(cNES+cEREX)*O1407+(cNES+cHOEX)*P1407))/(1+cDR)^(((cycle + 0.5)/('Life tables'!$I$2/2))))</f>
        <v>785.02909569675148</v>
      </c>
      <c r="X1407" s="107">
        <f>((L1407+G1407+H1407+I1407+N1407+O1407+P1407+S1407)/('Life tables'!$I$2/2))/(1+oDR)^(((cycle + 0.5)/('Life tables'!$I$2/2)))</f>
        <v>1.2844397169009971</v>
      </c>
      <c r="Y1407" s="31">
        <f>((uNES*L1407+ uOCEX*G1407+uEREX*H1407+uHOEX*I1407+uNES*S1407+ uOCEX*N1407+uEREX*O1407+uHOEX*P1407)/('Life tables'!$I$2/2))/(1+oDR)^(((cycle + 0.5)/('Life tables'!$I$2/2)))</f>
        <v>0.84644932039002085</v>
      </c>
      <c r="Z1407" s="100">
        <f t="shared" si="383"/>
        <v>17998.275212129367</v>
      </c>
      <c r="AA1407" s="107">
        <f>((L1407+G1407+H1407+I1407+N1407+O1407+P1407+S1407)/('Life tables'!$I$2/2))</f>
        <v>2.8595853966584088</v>
      </c>
      <c r="AB1407" s="31">
        <f>((uNES*L1407+ uOCEX*G1407+uEREX*H1407+uHOEX*I1407+uNES*S1407+ uOCEX*N1407+uEREX*O1407+uHOEX*P1407)/('Life tables'!$I$2/2))</f>
        <v>1.884474673080595</v>
      </c>
    </row>
    <row r="1408" spans="1:28" x14ac:dyDescent="0.25">
      <c r="A1408" s="4">
        <v>1402</v>
      </c>
      <c r="C1408" s="105">
        <f>IF(male=0,VLOOKUP((($A$5:$A$1570/'Life tables'!$I$2)*2)+age,lifetable,13,1),IF(male=1,VLOOKUP((($A$5:$A$1570/'Life tables'!$I$2)*2)+age,lifetable,10,1),"error"))</f>
        <v>6.2725048737357625E-3</v>
      </c>
      <c r="F1408" s="96">
        <f t="shared" si="384"/>
        <v>11.445964834515873</v>
      </c>
      <c r="G1408" s="96">
        <f t="shared" si="396"/>
        <v>1.1497711227117047</v>
      </c>
      <c r="H1408" s="96">
        <f t="shared" si="385"/>
        <v>6.5664388832404441E-2</v>
      </c>
      <c r="I1408" s="96">
        <f t="shared" si="386"/>
        <v>2.6311099591181993E-2</v>
      </c>
      <c r="J1408" s="96">
        <f t="shared" si="397"/>
        <v>7.9583731879399947E-2</v>
      </c>
      <c r="K1408" s="96">
        <f t="shared" si="387"/>
        <v>2.7493630290448108E-2</v>
      </c>
      <c r="L1408" s="96">
        <f t="shared" si="388"/>
        <v>10.097140861210734</v>
      </c>
      <c r="M1408" s="96">
        <f t="shared" si="389"/>
        <v>63.107572855193993</v>
      </c>
      <c r="N1408" s="96">
        <f t="shared" si="398"/>
        <v>6.0773959965572253</v>
      </c>
      <c r="O1408" s="96">
        <f t="shared" si="390"/>
        <v>0.14506681248431541</v>
      </c>
      <c r="P1408" s="96">
        <f t="shared" si="391"/>
        <v>0.14506681248431541</v>
      </c>
      <c r="Q1408" s="96">
        <f t="shared" si="399"/>
        <v>0.43578291888851683</v>
      </c>
      <c r="R1408" s="96">
        <f t="shared" si="382"/>
        <v>1.1371659819940519E-2</v>
      </c>
      <c r="S1408" s="96">
        <f t="shared" si="392"/>
        <v>56.292888654959683</v>
      </c>
      <c r="T1408" s="96">
        <f t="shared" si="393"/>
        <v>487.55304763488141</v>
      </c>
      <c r="U1408" s="96">
        <f t="shared" si="394"/>
        <v>438.44764661628807</v>
      </c>
      <c r="V1408" s="32">
        <f t="shared" si="395"/>
        <v>1000.0000000000011</v>
      </c>
      <c r="W1408" s="100">
        <f>IF(A1408=1,((cPH1_+cPHr+(cNES*L1408+(cNES+cOSEX)*G1408+(cNES+cEREX)*H1408+(cNES+cHOEX)*I1408+(cNES+cNES)*S1408+(cNES+cOSEX)*N1408+(cNES+cEREX)*O1408+(cNES+cHOEX)*P1408)))/(1+cDR)^(A$6:A$65537 + 0.5),(cPHr+(cNES*L1408+(cNES+cOSEX)*G1408+(cNES+cEREX)*H1408+(cNES+cHOEX)*I1408+(cNES+cNES)*S1408+(cNES+cOSEX)*N1408+(cNES+cEREX)*O1408+(cNES+cHOEX)*P1408))/(1+cDR)^(((cycle + 0.5)/('Life tables'!$I$2/2))))</f>
        <v>777.461884297908</v>
      </c>
      <c r="X1408" s="107">
        <f>((L1408+G1408+H1408+I1408+N1408+O1408+P1408+S1408)/('Life tables'!$I$2/2))/(1+oDR)^(((cycle + 0.5)/('Life tables'!$I$2/2)))</f>
        <v>1.2741633320737773</v>
      </c>
      <c r="Y1408" s="31">
        <f>((uNES*L1408+ uOCEX*G1408+uEREX*H1408+uHOEX*I1408+uNES*S1408+ uOCEX*N1408+uEREX*O1408+uHOEX*P1408)/('Life tables'!$I$2/2))/(1+oDR)^(((cycle + 0.5)/('Life tables'!$I$2/2)))</f>
        <v>0.83967715511399066</v>
      </c>
      <c r="Z1408" s="100">
        <f t="shared" si="383"/>
        <v>17864.664999125576</v>
      </c>
      <c r="AA1408" s="107">
        <f>((L1408+G1408+H1408+I1408+N1408+O1408+P1408+S1408)/('Life tables'!$I$2/2))</f>
        <v>2.8383272026999489</v>
      </c>
      <c r="AB1408" s="31">
        <f>((uNES*L1408+ uOCEX*G1408+uEREX*H1408+uHOEX*I1408+uNES*S1408+ uOCEX*N1408+uEREX*O1408+uHOEX*P1408)/('Life tables'!$I$2/2))</f>
        <v>1.8704654661242019</v>
      </c>
    </row>
    <row r="1409" spans="1:28" x14ac:dyDescent="0.25">
      <c r="A1409" s="4">
        <v>1403</v>
      </c>
      <c r="C1409" s="105">
        <f>IF(male=0,VLOOKUP((($A$5:$A$1570/'Life tables'!$I$2)*2)+age,lifetable,13,1),IF(male=1,VLOOKUP((($A$5:$A$1570/'Life tables'!$I$2)*2)+age,lifetable,10,1),"error"))</f>
        <v>6.2725048737357625E-3</v>
      </c>
      <c r="F1409" s="96">
        <f t="shared" si="384"/>
        <v>11.360842936517887</v>
      </c>
      <c r="G1409" s="96">
        <f t="shared" si="396"/>
        <v>1.1412204499074896</v>
      </c>
      <c r="H1409" s="96">
        <f t="shared" si="385"/>
        <v>6.5176052769075232E-2</v>
      </c>
      <c r="I1409" s="96">
        <f t="shared" si="386"/>
        <v>2.6115427948992277E-2</v>
      </c>
      <c r="J1409" s="96">
        <f t="shared" si="397"/>
        <v>7.8991879780841254E-2</v>
      </c>
      <c r="K1409" s="96">
        <f t="shared" si="387"/>
        <v>2.7289164347470498E-2</v>
      </c>
      <c r="L1409" s="96">
        <f t="shared" si="388"/>
        <v>10.022049961764019</v>
      </c>
      <c r="M1409" s="96">
        <f t="shared" si="389"/>
        <v>62.638462812313684</v>
      </c>
      <c r="N1409" s="96">
        <f t="shared" si="398"/>
        <v>6.0322196830411379</v>
      </c>
      <c r="O1409" s="96">
        <f t="shared" si="390"/>
        <v>0.14398845856344478</v>
      </c>
      <c r="P1409" s="96">
        <f t="shared" si="391"/>
        <v>0.14398845856344478</v>
      </c>
      <c r="Q1409" s="96">
        <f t="shared" si="399"/>
        <v>0.43254352725107598</v>
      </c>
      <c r="R1409" s="96">
        <f t="shared" si="382"/>
        <v>1.1287128604677444E-2</v>
      </c>
      <c r="S1409" s="96">
        <f t="shared" si="392"/>
        <v>55.874435556289903</v>
      </c>
      <c r="T1409" s="96">
        <f t="shared" si="393"/>
        <v>488.06458304191335</v>
      </c>
      <c r="U1409" s="96">
        <f t="shared" si="394"/>
        <v>438.48622290924021</v>
      </c>
      <c r="V1409" s="32">
        <f t="shared" si="395"/>
        <v>1000.0000000000011</v>
      </c>
      <c r="W1409" s="100">
        <f>IF(A1409=1,((cPH1_+cPHr+(cNES*L1409+(cNES+cOSEX)*G1409+(cNES+cEREX)*H1409+(cNES+cHOEX)*I1409+(cNES+cNES)*S1409+(cNES+cOSEX)*N1409+(cNES+cEREX)*O1409+(cNES+cHOEX)*P1409)))/(1+cDR)^(A$6:A$65537 + 0.5),(cPHr+(cNES*L1409+(cNES+cOSEX)*G1409+(cNES+cEREX)*H1409+(cNES+cHOEX)*I1409+(cNES+cNES)*S1409+(cNES+cOSEX)*N1409+(cNES+cEREX)*O1409+(cNES+cHOEX)*P1409))/(1+cDR)^(((cycle + 0.5)/('Life tables'!$I$2/2))))</f>
        <v>769.96767033940262</v>
      </c>
      <c r="X1409" s="107">
        <f>((L1409+G1409+H1409+I1409+N1409+O1409+P1409+S1409)/('Life tables'!$I$2/2))/(1+oDR)^(((cycle + 0.5)/('Life tables'!$I$2/2)))</f>
        <v>1.2639691665298389</v>
      </c>
      <c r="Y1409" s="31">
        <f>((uNES*L1409+ uOCEX*G1409+uEREX*H1409+uHOEX*I1409+uNES*S1409+ uOCEX*N1409+uEREX*O1409+uHOEX*P1409)/('Life tables'!$I$2/2))/(1+oDR)^(((cycle + 0.5)/('Life tables'!$I$2/2)))</f>
        <v>0.83295917252931717</v>
      </c>
      <c r="Z1409" s="100">
        <f t="shared" si="383"/>
        <v>17732.04788627892</v>
      </c>
      <c r="AA1409" s="107">
        <f>((L1409+G1409+H1409+I1409+N1409+O1409+P1409+S1409)/('Life tables'!$I$2/2))</f>
        <v>2.817227045248635</v>
      </c>
      <c r="AB1409" s="31">
        <f>((uNES*L1409+ uOCEX*G1409+uEREX*H1409+uHOEX*I1409+uNES*S1409+ uOCEX*N1409+uEREX*O1409+uHOEX*P1409)/('Life tables'!$I$2/2))</f>
        <v>1.8565604055675502</v>
      </c>
    </row>
    <row r="1410" spans="1:28" x14ac:dyDescent="0.25">
      <c r="A1410" s="4">
        <v>1404</v>
      </c>
      <c r="C1410" s="105">
        <f>IF(male=0,VLOOKUP((($A$5:$A$1570/'Life tables'!$I$2)*2)+age,lifetable,13,1),IF(male=1,VLOOKUP((($A$5:$A$1570/'Life tables'!$I$2)*2)+age,lifetable,10,1),"error"))</f>
        <v>6.2725048737357625E-3</v>
      </c>
      <c r="F1410" s="96">
        <f t="shared" si="384"/>
        <v>11.276355571697103</v>
      </c>
      <c r="G1410" s="96">
        <f t="shared" si="396"/>
        <v>1.1327335172889295</v>
      </c>
      <c r="H1410" s="96">
        <f t="shared" si="385"/>
        <v>6.4691356960969351E-2</v>
      </c>
      <c r="I1410" s="96">
        <f t="shared" si="386"/>
        <v>2.5921214922643224E-2</v>
      </c>
      <c r="J1410" s="96">
        <f t="shared" si="397"/>
        <v>7.8404439588047853E-2</v>
      </c>
      <c r="K1410" s="96">
        <f t="shared" si="387"/>
        <v>2.7086222576621077E-2</v>
      </c>
      <c r="L1410" s="96">
        <f t="shared" si="388"/>
        <v>9.9475188203598925</v>
      </c>
      <c r="M1410" s="96">
        <f t="shared" si="389"/>
        <v>62.1728384771504</v>
      </c>
      <c r="N1410" s="96">
        <f t="shared" si="398"/>
        <v>5.9873790507304303</v>
      </c>
      <c r="O1410" s="96">
        <f t="shared" si="390"/>
        <v>0.14291811731815149</v>
      </c>
      <c r="P1410" s="96">
        <f t="shared" si="391"/>
        <v>0.14291811731815149</v>
      </c>
      <c r="Q1410" s="96">
        <f t="shared" si="399"/>
        <v>0.42932820581336878</v>
      </c>
      <c r="R1410" s="96">
        <f t="shared" si="382"/>
        <v>1.1203225496004377E-2</v>
      </c>
      <c r="S1410" s="96">
        <f t="shared" si="392"/>
        <v>55.459091760474294</v>
      </c>
      <c r="T1410" s="96">
        <f t="shared" si="393"/>
        <v>488.57231568731476</v>
      </c>
      <c r="U1410" s="96">
        <f t="shared" si="394"/>
        <v>438.52451235731286</v>
      </c>
      <c r="V1410" s="32">
        <f t="shared" si="395"/>
        <v>1000.0000000000011</v>
      </c>
      <c r="W1410" s="100">
        <f>IF(A1410=1,((cPH1_+cPHr+(cNES*L1410+(cNES+cOSEX)*G1410+(cNES+cEREX)*H1410+(cNES+cHOEX)*I1410+(cNES+cNES)*S1410+(cNES+cOSEX)*N1410+(cNES+cEREX)*O1410+(cNES+cHOEX)*P1410)))/(1+cDR)^(A$6:A$65537 + 0.5),(cPHr+(cNES*L1410+(cNES+cOSEX)*G1410+(cNES+cEREX)*H1410+(cNES+cHOEX)*I1410+(cNES+cNES)*S1410+(cNES+cOSEX)*N1410+(cNES+cEREX)*O1410+(cNES+cHOEX)*P1410))/(1+cDR)^(((cycle + 0.5)/('Life tables'!$I$2/2))))</f>
        <v>762.54574983829514</v>
      </c>
      <c r="X1410" s="107">
        <f>((L1410+G1410+H1410+I1410+N1410+O1410+P1410+S1410)/('Life tables'!$I$2/2))/(1+oDR)^(((cycle + 0.5)/('Life tables'!$I$2/2)))</f>
        <v>1.253856562381233</v>
      </c>
      <c r="Y1410" s="31">
        <f>((uNES*L1410+ uOCEX*G1410+uEREX*H1410+uHOEX*I1410+uNES*S1410+ uOCEX*N1410+uEREX*O1410+uHOEX*P1410)/('Life tables'!$I$2/2))/(1+oDR)^(((cycle + 0.5)/('Life tables'!$I$2/2)))</f>
        <v>0.82629493908839802</v>
      </c>
      <c r="Z1410" s="100">
        <f t="shared" si="383"/>
        <v>17600.416499233761</v>
      </c>
      <c r="AA1410" s="107">
        <f>((L1410+G1410+H1410+I1410+N1410+O1410+P1410+S1410)/('Life tables'!$I$2/2))</f>
        <v>2.7962837492879555</v>
      </c>
      <c r="AB1410" s="31">
        <f>((uNES*L1410+ uOCEX*G1410+uEREX*H1410+uHOEX*I1410+uNES*S1410+ uOCEX*N1410+uEREX*O1410+uHOEX*P1410)/('Life tables'!$I$2/2))</f>
        <v>1.8427587170766413</v>
      </c>
    </row>
    <row r="1411" spans="1:28" x14ac:dyDescent="0.25">
      <c r="A1411" s="4">
        <v>1405</v>
      </c>
      <c r="C1411" s="105">
        <f>IF(male=0,VLOOKUP((($A$5:$A$1570/'Life tables'!$I$2)*2)+age,lifetable,13,1),IF(male=1,VLOOKUP((($A$5:$A$1570/'Life tables'!$I$2)*2)+age,lifetable,10,1),"error"))</f>
        <v>6.2725048737357625E-3</v>
      </c>
      <c r="F1411" s="96">
        <f t="shared" si="384"/>
        <v>11.192497930586415</v>
      </c>
      <c r="G1411" s="96">
        <f t="shared" si="396"/>
        <v>1.1243098417349875</v>
      </c>
      <c r="H1411" s="96">
        <f t="shared" si="385"/>
        <v>6.4210273816641017E-2</v>
      </c>
      <c r="I1411" s="96">
        <f t="shared" si="386"/>
        <v>2.572844945650345E-2</v>
      </c>
      <c r="J1411" s="96">
        <f t="shared" si="397"/>
        <v>7.782137786082087E-2</v>
      </c>
      <c r="K1411" s="96">
        <f t="shared" si="387"/>
        <v>2.688479342538222E-2</v>
      </c>
      <c r="L1411" s="96">
        <f t="shared" si="388"/>
        <v>9.8735431942920791</v>
      </c>
      <c r="M1411" s="96">
        <f t="shared" si="389"/>
        <v>61.710674024787053</v>
      </c>
      <c r="N1411" s="96">
        <f t="shared" si="398"/>
        <v>5.9428716126296335</v>
      </c>
      <c r="O1411" s="96">
        <f t="shared" si="390"/>
        <v>0.14185572938411145</v>
      </c>
      <c r="P1411" s="96">
        <f t="shared" si="391"/>
        <v>0.14185572938411145</v>
      </c>
      <c r="Q1411" s="96">
        <f t="shared" si="399"/>
        <v>0.42613677624405938</v>
      </c>
      <c r="R1411" s="96">
        <f t="shared" si="382"/>
        <v>1.1119945840404178E-2</v>
      </c>
      <c r="S1411" s="96">
        <f t="shared" si="392"/>
        <v>55.046834231304729</v>
      </c>
      <c r="T1411" s="96">
        <f t="shared" si="393"/>
        <v>489.07627384141966</v>
      </c>
      <c r="U1411" s="96">
        <f t="shared" si="394"/>
        <v>438.56251709657863</v>
      </c>
      <c r="V1411" s="32">
        <f t="shared" si="395"/>
        <v>1000.0000000000011</v>
      </c>
      <c r="W1411" s="100">
        <f>IF(A1411=1,((cPH1_+cPHr+(cNES*L1411+(cNES+cOSEX)*G1411+(cNES+cEREX)*H1411+(cNES+cHOEX)*I1411+(cNES+cNES)*S1411+(cNES+cOSEX)*N1411+(cNES+cEREX)*O1411+(cNES+cHOEX)*P1411)))/(1+cDR)^(A$6:A$65537 + 0.5),(cPHr+(cNES*L1411+(cNES+cOSEX)*G1411+(cNES+cEREX)*H1411+(cNES+cHOEX)*I1411+(cNES+cNES)*S1411+(cNES+cOSEX)*N1411+(cNES+cEREX)*O1411+(cNES+cHOEX)*P1411))/(1+cDR)^(((cycle + 0.5)/('Life tables'!$I$2/2))))</f>
        <v>755.19542558320995</v>
      </c>
      <c r="X1411" s="107">
        <f>((L1411+G1411+H1411+I1411+N1411+O1411+P1411+S1411)/('Life tables'!$I$2/2))/(1+oDR)^(((cycle + 0.5)/('Life tables'!$I$2/2)))</f>
        <v>1.2438248670078382</v>
      </c>
      <c r="Y1411" s="31">
        <f>((uNES*L1411+ uOCEX*G1411+uEREX*H1411+uHOEX*I1411+uNES*S1411+ uOCEX*N1411+uEREX*O1411+uHOEX*P1411)/('Life tables'!$I$2/2))/(1+oDR)^(((cycle + 0.5)/('Life tables'!$I$2/2)))</f>
        <v>0.81968402471501745</v>
      </c>
      <c r="Z1411" s="100">
        <f t="shared" si="383"/>
        <v>17469.763518012034</v>
      </c>
      <c r="AA1411" s="107">
        <f>((L1411+G1411+H1411+I1411+N1411+O1411+P1411+S1411)/('Life tables'!$I$2/2))</f>
        <v>2.7754961485457388</v>
      </c>
      <c r="AB1411" s="31">
        <f>((uNES*L1411+ uOCEX*G1411+uEREX*H1411+uHOEX*I1411+uNES*S1411+ uOCEX*N1411+uEREX*O1411+uHOEX*P1411)/('Life tables'!$I$2/2))</f>
        <v>1.8290596320797505</v>
      </c>
    </row>
    <row r="1412" spans="1:28" x14ac:dyDescent="0.25">
      <c r="A1412" s="4">
        <v>1406</v>
      </c>
      <c r="C1412" s="105">
        <f>IF(male=0,VLOOKUP((($A$5:$A$1570/'Life tables'!$I$2)*2)+age,lifetable,13,1),IF(male=1,VLOOKUP((($A$5:$A$1570/'Life tables'!$I$2)*2)+age,lifetable,10,1),"error"))</f>
        <v>6.2725048737357625E-3</v>
      </c>
      <c r="F1412" s="96">
        <f t="shared" si="384"/>
        <v>11.109265244380378</v>
      </c>
      <c r="G1412" s="96">
        <f t="shared" si="396"/>
        <v>1.1159489442091761</v>
      </c>
      <c r="H1412" s="96">
        <f t="shared" si="385"/>
        <v>6.3732775977916448E-2</v>
      </c>
      <c r="I1412" s="96">
        <f t="shared" si="386"/>
        <v>2.5537120588411458E-2</v>
      </c>
      <c r="J1412" s="96">
        <f t="shared" si="397"/>
        <v>7.7242661441681737E-2</v>
      </c>
      <c r="K1412" s="96">
        <f t="shared" si="387"/>
        <v>2.6684865438907111E-2</v>
      </c>
      <c r="L1412" s="96">
        <f t="shared" si="388"/>
        <v>9.8001188767242855</v>
      </c>
      <c r="M1412" s="96">
        <f t="shared" si="389"/>
        <v>61.251943817622418</v>
      </c>
      <c r="N1412" s="96">
        <f t="shared" si="398"/>
        <v>5.8986948997822024</v>
      </c>
      <c r="O1412" s="96">
        <f t="shared" si="390"/>
        <v>0.14080123582758791</v>
      </c>
      <c r="P1412" s="96">
        <f t="shared" si="391"/>
        <v>0.14080123582758791</v>
      </c>
      <c r="Q1412" s="96">
        <f t="shared" si="399"/>
        <v>0.42296906150530295</v>
      </c>
      <c r="R1412" s="96">
        <f t="shared" si="382"/>
        <v>1.1037285018113059E-2</v>
      </c>
      <c r="S1412" s="96">
        <f t="shared" si="392"/>
        <v>54.637640099661624</v>
      </c>
      <c r="T1412" s="96">
        <f t="shared" si="393"/>
        <v>489.57648556436664</v>
      </c>
      <c r="U1412" s="96">
        <f t="shared" si="394"/>
        <v>438.60023924703563</v>
      </c>
      <c r="V1412" s="32">
        <f t="shared" si="395"/>
        <v>1000.0000000000011</v>
      </c>
      <c r="W1412" s="100">
        <f>IF(A1412=1,((cPH1_+cPHr+(cNES*L1412+(cNES+cOSEX)*G1412+(cNES+cEREX)*H1412+(cNES+cHOEX)*I1412+(cNES+cNES)*S1412+(cNES+cOSEX)*N1412+(cNES+cEREX)*O1412+(cNES+cHOEX)*P1412)))/(1+cDR)^(A$6:A$65537 + 0.5),(cPHr+(cNES*L1412+(cNES+cOSEX)*G1412+(cNES+cEREX)*H1412+(cNES+cHOEX)*I1412+(cNES+cNES)*S1412+(cNES+cOSEX)*N1412+(cNES+cEREX)*O1412+(cNES+cHOEX)*P1412))/(1+cDR)^(((cycle + 0.5)/('Life tables'!$I$2/2))))</f>
        <v>747.91600707019018</v>
      </c>
      <c r="X1412" s="107">
        <f>((L1412+G1412+H1412+I1412+N1412+O1412+P1412+S1412)/('Life tables'!$I$2/2))/(1+oDR)^(((cycle + 0.5)/('Life tables'!$I$2/2)))</f>
        <v>1.2338734330149814</v>
      </c>
      <c r="Y1412" s="31">
        <f>((uNES*L1412+ uOCEX*G1412+uEREX*H1412+uHOEX*I1412+uNES*S1412+ uOCEX*N1412+uEREX*O1412+uHOEX*P1412)/('Life tables'!$I$2/2))/(1+oDR)^(((cycle + 0.5)/('Life tables'!$I$2/2)))</f>
        <v>0.81312600277642233</v>
      </c>
      <c r="Z1412" s="100">
        <f t="shared" si="383"/>
        <v>17340.081676632544</v>
      </c>
      <c r="AA1412" s="107">
        <f>((L1412+G1412+H1412+I1412+N1412+O1412+P1412+S1412)/('Life tables'!$I$2/2))</f>
        <v>2.7548630854286507</v>
      </c>
      <c r="AB1412" s="31">
        <f>((uNES*L1412+ uOCEX*G1412+uEREX*H1412+uHOEX*I1412+uNES*S1412+ uOCEX*N1412+uEREX*O1412+uHOEX*P1412)/('Life tables'!$I$2/2))</f>
        <v>1.8154623877242702</v>
      </c>
    </row>
    <row r="1413" spans="1:28" x14ac:dyDescent="0.25">
      <c r="A1413" s="4">
        <v>1407</v>
      </c>
      <c r="C1413" s="105">
        <f>IF(male=0,VLOOKUP((($A$5:$A$1570/'Life tables'!$I$2)*2)+age,lifetable,13,1),IF(male=1,VLOOKUP((($A$5:$A$1570/'Life tables'!$I$2)*2)+age,lifetable,10,1),"error"))</f>
        <v>6.2725048737357625E-3</v>
      </c>
      <c r="F1413" s="96">
        <f t="shared" si="384"/>
        <v>11.026652784372093</v>
      </c>
      <c r="G1413" s="96">
        <f t="shared" si="396"/>
        <v>1.107650349702991</v>
      </c>
      <c r="H1413" s="96">
        <f t="shared" si="385"/>
        <v>6.3258836316663347E-2</v>
      </c>
      <c r="I1413" s="96">
        <f t="shared" si="386"/>
        <v>2.5347217448381199E-2</v>
      </c>
      <c r="J1413" s="96">
        <f t="shared" si="397"/>
        <v>7.666825745195685E-2</v>
      </c>
      <c r="K1413" s="96">
        <f t="shared" si="387"/>
        <v>2.6486427258667126E-2</v>
      </c>
      <c r="L1413" s="96">
        <f t="shared" si="388"/>
        <v>9.7272416961934329</v>
      </c>
      <c r="M1413" s="96">
        <f t="shared" si="389"/>
        <v>60.796622404226696</v>
      </c>
      <c r="N1413" s="96">
        <f t="shared" si="398"/>
        <v>5.8548464611603039</v>
      </c>
      <c r="O1413" s="96">
        <f t="shared" si="390"/>
        <v>0.13975457814280048</v>
      </c>
      <c r="P1413" s="96">
        <f t="shared" si="391"/>
        <v>0.13975457814280048</v>
      </c>
      <c r="Q1413" s="96">
        <f t="shared" si="399"/>
        <v>0.41982488584484257</v>
      </c>
      <c r="R1413" s="96">
        <f t="shared" si="382"/>
        <v>1.0955238442914366E-2</v>
      </c>
      <c r="S1413" s="96">
        <f t="shared" si="392"/>
        <v>54.231486662493033</v>
      </c>
      <c r="T1413" s="96">
        <f t="shared" si="393"/>
        <v>490.07297870766342</v>
      </c>
      <c r="U1413" s="96">
        <f t="shared" si="394"/>
        <v>438.63768091273721</v>
      </c>
      <c r="V1413" s="32">
        <f t="shared" si="395"/>
        <v>1000.000000000001</v>
      </c>
      <c r="W1413" s="100">
        <f>IF(A1413=1,((cPH1_+cPHr+(cNES*L1413+(cNES+cOSEX)*G1413+(cNES+cEREX)*H1413+(cNES+cHOEX)*I1413+(cNES+cNES)*S1413+(cNES+cOSEX)*N1413+(cNES+cEREX)*O1413+(cNES+cHOEX)*P1413)))/(1+cDR)^(A$6:A$65537 + 0.5),(cPHr+(cNES*L1413+(cNES+cOSEX)*G1413+(cNES+cEREX)*H1413+(cNES+cHOEX)*I1413+(cNES+cNES)*S1413+(cNES+cOSEX)*N1413+(cNES+cEREX)*O1413+(cNES+cHOEX)*P1413))/(1+cDR)^(((cycle + 0.5)/('Life tables'!$I$2/2))))</f>
        <v>740.70681043910326</v>
      </c>
      <c r="X1413" s="107">
        <f>((L1413+G1413+H1413+I1413+N1413+O1413+P1413+S1413)/('Life tables'!$I$2/2))/(1+oDR)^(((cycle + 0.5)/('Life tables'!$I$2/2)))</f>
        <v>1.224001618191414</v>
      </c>
      <c r="Y1413" s="31">
        <f>((uNES*L1413+ uOCEX*G1413+uEREX*H1413+uHOEX*I1413+uNES*S1413+ uOCEX*N1413+uEREX*O1413+uHOEX*P1413)/('Life tables'!$I$2/2))/(1+oDR)^(((cycle + 0.5)/('Life tables'!$I$2/2)))</f>
        <v>0.80662045005563687</v>
      </c>
      <c r="Z1413" s="100">
        <f t="shared" si="383"/>
        <v>17211.36376273186</v>
      </c>
      <c r="AA1413" s="107">
        <f>((L1413+G1413+H1413+I1413+N1413+O1413+P1413+S1413)/('Life tables'!$I$2/2))</f>
        <v>2.734383410957212</v>
      </c>
      <c r="AB1413" s="31">
        <f>((uNES*L1413+ uOCEX*G1413+uEREX*H1413+uHOEX*I1413+uNES*S1413+ uOCEX*N1413+uEREX*O1413+uHOEX*P1413)/('Life tables'!$I$2/2))</f>
        <v>1.801966226833903</v>
      </c>
    </row>
    <row r="1414" spans="1:28" x14ac:dyDescent="0.25">
      <c r="A1414" s="4">
        <v>1408</v>
      </c>
      <c r="C1414" s="105">
        <f>IF(male=0,VLOOKUP((($A$5:$A$1570/'Life tables'!$I$2)*2)+age,lifetable,13,1),IF(male=1,VLOOKUP((($A$5:$A$1570/'Life tables'!$I$2)*2)+age,lifetable,10,1),"error"))</f>
        <v>6.997301124685551E-3</v>
      </c>
      <c r="F1414" s="96">
        <f t="shared" si="384"/>
        <v>10.944655861408123</v>
      </c>
      <c r="G1414" s="96">
        <f t="shared" si="396"/>
        <v>1.0994135871811554</v>
      </c>
      <c r="H1414" s="96">
        <f t="shared" si="385"/>
        <v>6.278842793166374E-2</v>
      </c>
      <c r="I1414" s="96">
        <f t="shared" si="386"/>
        <v>2.5158729257349046E-2</v>
      </c>
      <c r="J1414" s="96">
        <f t="shared" si="397"/>
        <v>8.4891373440316206E-2</v>
      </c>
      <c r="K1414" s="96">
        <f t="shared" si="387"/>
        <v>2.6289467621142509E-2</v>
      </c>
      <c r="L1414" s="96">
        <f t="shared" si="388"/>
        <v>9.6461142759764957</v>
      </c>
      <c r="M1414" s="96">
        <f t="shared" si="389"/>
        <v>60.344684518192281</v>
      </c>
      <c r="N1414" s="96">
        <f t="shared" si="398"/>
        <v>5.8113238635541435</v>
      </c>
      <c r="O1414" s="96">
        <f t="shared" si="390"/>
        <v>0.13871569824928359</v>
      </c>
      <c r="P1414" s="96">
        <f t="shared" si="391"/>
        <v>0.13871569824928359</v>
      </c>
      <c r="Q1414" s="96">
        <f t="shared" si="399"/>
        <v>0.46485478287704352</v>
      </c>
      <c r="R1414" s="96">
        <f t="shared" si="382"/>
        <v>1.0873801561931492E-2</v>
      </c>
      <c r="S1414" s="96">
        <f t="shared" si="392"/>
        <v>53.780200673700591</v>
      </c>
      <c r="T1414" s="96">
        <f t="shared" si="393"/>
        <v>490.62272486398081</v>
      </c>
      <c r="U1414" s="96">
        <f t="shared" si="394"/>
        <v>438.67484418192026</v>
      </c>
      <c r="V1414" s="32">
        <f t="shared" si="395"/>
        <v>1000.0000000000011</v>
      </c>
      <c r="W1414" s="100">
        <f>IF(A1414=1,((cPH1_+cPHr+(cNES*L1414+(cNES+cOSEX)*G1414+(cNES+cEREX)*H1414+(cNES+cHOEX)*I1414+(cNES+cNES)*S1414+(cNES+cOSEX)*N1414+(cNES+cEREX)*O1414+(cNES+cHOEX)*P1414)))/(1+cDR)^(A$6:A$65537 + 0.5),(cPHr+(cNES*L1414+(cNES+cOSEX)*G1414+(cNES+cEREX)*H1414+(cNES+cHOEX)*I1414+(cNES+cNES)*S1414+(cNES+cOSEX)*N1414+(cNES+cEREX)*O1414+(cNES+cHOEX)*P1414))/(1+cDR)^(((cycle + 0.5)/('Life tables'!$I$2/2))))</f>
        <v>733.05757894038265</v>
      </c>
      <c r="X1414" s="107">
        <f>((L1414+G1414+H1414+I1414+N1414+O1414+P1414+S1414)/('Life tables'!$I$2/2))/(1+oDR)^(((cycle + 0.5)/('Life tables'!$I$2/2)))</f>
        <v>1.2132316450911227</v>
      </c>
      <c r="Y1414" s="31">
        <f>((uNES*L1414+ uOCEX*G1414+uEREX*H1414+uHOEX*I1414+uNES*S1414+ uOCEX*N1414+uEREX*O1414+uHOEX*P1414)/('Life tables'!$I$2/2))/(1+oDR)^(((cycle + 0.5)/('Life tables'!$I$2/2)))</f>
        <v>0.79951226267173969</v>
      </c>
      <c r="Z1414" s="100">
        <f t="shared" si="383"/>
        <v>17071.735328594044</v>
      </c>
      <c r="AA1414" s="107">
        <f>((L1414+G1414+H1414+I1414+N1414+O1414+P1414+S1414)/('Life tables'!$I$2/2))</f>
        <v>2.7118718350571207</v>
      </c>
      <c r="AB1414" s="31">
        <f>((uNES*L1414+ uOCEX*G1414+uEREX*H1414+uHOEX*I1414+uNES*S1414+ uOCEX*N1414+uEREX*O1414+uHOEX*P1414)/('Life tables'!$I$2/2))</f>
        <v>1.7871070176045694</v>
      </c>
    </row>
    <row r="1415" spans="1:28" x14ac:dyDescent="0.25">
      <c r="A1415" s="4">
        <v>1409</v>
      </c>
      <c r="C1415" s="105">
        <f>IF(male=0,VLOOKUP((($A$5:$A$1570/'Life tables'!$I$2)*2)+age,lifetable,13,1),IF(male=1,VLOOKUP((($A$5:$A$1570/'Life tables'!$I$2)*2)+age,lifetable,10,1),"error"))</f>
        <v>6.997301124685551E-3</v>
      </c>
      <c r="F1415" s="96">
        <f t="shared" si="384"/>
        <v>10.85446270707441</v>
      </c>
      <c r="G1415" s="96">
        <f t="shared" si="396"/>
        <v>1.0903534960644619</v>
      </c>
      <c r="H1415" s="96">
        <f t="shared" si="385"/>
        <v>6.2270998563164329E-2</v>
      </c>
      <c r="I1415" s="96">
        <f t="shared" si="386"/>
        <v>2.4951400202924467E-2</v>
      </c>
      <c r="J1415" s="96">
        <f t="shared" si="397"/>
        <v>8.4191797241369548E-2</v>
      </c>
      <c r="K1415" s="96">
        <f t="shared" si="387"/>
        <v>2.6072820333139082E-2</v>
      </c>
      <c r="L1415" s="96">
        <f t="shared" si="388"/>
        <v>9.5666221946693497</v>
      </c>
      <c r="M1415" s="96">
        <f t="shared" si="389"/>
        <v>59.847968247025563</v>
      </c>
      <c r="N1415" s="96">
        <f t="shared" si="398"/>
        <v>5.7634890104416616</v>
      </c>
      <c r="O1415" s="96">
        <f t="shared" si="390"/>
        <v>0.13757388526381842</v>
      </c>
      <c r="P1415" s="96">
        <f t="shared" si="391"/>
        <v>0.13757388526381842</v>
      </c>
      <c r="Q1415" s="96">
        <f t="shared" si="399"/>
        <v>0.46102841546410112</v>
      </c>
      <c r="R1415" s="96">
        <f t="shared" ref="R1415:R1478" si="400">M1415*amrc + P1415*amrHOEX</f>
        <v>1.0784295846417789E-2</v>
      </c>
      <c r="S1415" s="96">
        <f t="shared" si="392"/>
        <v>53.337518754745744</v>
      </c>
      <c r="T1415" s="96">
        <f t="shared" si="393"/>
        <v>491.16794507668629</v>
      </c>
      <c r="U1415" s="96">
        <f t="shared" si="394"/>
        <v>438.7117012980998</v>
      </c>
      <c r="V1415" s="32">
        <f t="shared" si="395"/>
        <v>1000.000000000001</v>
      </c>
      <c r="W1415" s="100">
        <f>IF(A1415=1,((cPH1_+cPHr+(cNES*L1415+(cNES+cOSEX)*G1415+(cNES+cEREX)*H1415+(cNES+cHOEX)*I1415+(cNES+cNES)*S1415+(cNES+cOSEX)*N1415+(cNES+cEREX)*O1415+(cNES+cHOEX)*P1415)))/(1+cDR)^(A$6:A$65537 + 0.5),(cPHr+(cNES*L1415+(cNES+cOSEX)*G1415+(cNES+cEREX)*H1415+(cNES+cHOEX)*I1415+(cNES+cNES)*S1415+(cNES+cOSEX)*N1415+(cNES+cEREX)*O1415+(cNES+cHOEX)*P1415))/(1+cDR)^(((cycle + 0.5)/('Life tables'!$I$2/2))))</f>
        <v>725.40860688198518</v>
      </c>
      <c r="X1415" s="107">
        <f>((L1415+G1415+H1415+I1415+N1415+O1415+P1415+S1415)/('Life tables'!$I$2/2))/(1+oDR)^(((cycle + 0.5)/('Life tables'!$I$2/2)))</f>
        <v>1.2025564402750495</v>
      </c>
      <c r="Y1415" s="31">
        <f>((uNES*L1415+ uOCEX*G1415+uEREX*H1415+uHOEX*I1415+uNES*S1415+ uOCEX*N1415+uEREX*O1415+uHOEX*P1415)/('Life tables'!$I$2/2))/(1+oDR)^(((cycle + 0.5)/('Life tables'!$I$2/2)))</f>
        <v>0.7924773695378321</v>
      </c>
      <c r="Z1415" s="100">
        <f t="shared" ref="Z1415:Z1478" si="401">IF(A1415=1,((cPH1_+cPHr+(cNES*L1415+(cNES+cOSEX)*G1415+(cNES+cEREX)*H1415+(cNES+cHOEX)*I1415+(cNES+cNES)*S1415+(cNES+cOSEX)*N1415+(cNES+cEREX)*O1415+(cNES+cHOEX)*P1415))),(cPHr+(cNES*L1415+(cNES+cOSEX)*G1415+(cNES+cEREX)*H1415+(cNES+cHOEX)*I1415+(cNES+cNES)*S1415+(cNES+cOSEX)*N1415+(cNES+cEREX)*O1415+(cNES+cHOEX)*P1415)))</f>
        <v>16931.401956508202</v>
      </c>
      <c r="AA1415" s="107">
        <f>((L1415+G1415+H1415+I1415+N1415+O1415+P1415+S1415)/('Life tables'!$I$2/2))</f>
        <v>2.689545599696793</v>
      </c>
      <c r="AB1415" s="31">
        <f>((uNES*L1415+ uOCEX*G1415+uEREX*H1415+uHOEX*I1415+uNES*S1415+ uOCEX*N1415+uEREX*O1415+uHOEX*P1415)/('Life tables'!$I$2/2))</f>
        <v>1.7723941685533444</v>
      </c>
    </row>
    <row r="1416" spans="1:28" x14ac:dyDescent="0.25">
      <c r="A1416" s="4">
        <v>1410</v>
      </c>
      <c r="C1416" s="105">
        <f>IF(male=0,VLOOKUP((($A$5:$A$1570/'Life tables'!$I$2)*2)+age,lifetable,13,1),IF(male=1,VLOOKUP((($A$5:$A$1570/'Life tables'!$I$2)*2)+age,lifetable,10,1),"error"))</f>
        <v>6.997301124685551E-3</v>
      </c>
      <c r="F1416" s="96">
        <f t="shared" ref="F1416:F1479" si="402">E1415*(1-pCAPH)+(L1415+G1415+H1415+I1415)*(1-pCAPH)+(S1415+N1415+O1415+P1415)*(pUAPH)</f>
        <v>10.765016879763051</v>
      </c>
      <c r="G1416" s="96">
        <f t="shared" si="396"/>
        <v>1.0813684755112332</v>
      </c>
      <c r="H1416" s="96">
        <f t="shared" ref="H1416:H1479" si="403">F1416*rrEREX</f>
        <v>6.1757856537225403E-2</v>
      </c>
      <c r="I1416" s="96">
        <f t="shared" ref="I1416:I1479" si="404">F1416*rrHOEX</f>
        <v>2.4745789046116788E-2</v>
      </c>
      <c r="J1416" s="96">
        <f t="shared" si="397"/>
        <v>8.3498017626448914E-2</v>
      </c>
      <c r="K1416" s="96">
        <f t="shared" ref="K1416:K1479" si="405">F1416*amr + I1416*amrHOEX</f>
        <v>2.5857968152245957E-2</v>
      </c>
      <c r="L1416" s="96">
        <f t="shared" ref="L1416:L1479" si="406">F1416-SUM(G1416:K1416)</f>
        <v>9.4877887728897807</v>
      </c>
      <c r="M1416" s="96">
        <f t="shared" ref="M1416:M1479" si="407">E1415*pCAPH+(L1415+G1415+H1415+I1415)*pCAPH+(S1415+N1415+O1415+P1415)*(1-pUAPH)</f>
        <v>59.355336745451893</v>
      </c>
      <c r="N1416" s="96">
        <f t="shared" si="398"/>
        <v>5.7160475294911643</v>
      </c>
      <c r="O1416" s="96">
        <f t="shared" ref="O1416:O1479" si="408">M1416*rrEREXc</f>
        <v>0.13644146203108476</v>
      </c>
      <c r="P1416" s="96">
        <f t="shared" ref="P1416:P1479" si="409">M1416*rrHOEXc</f>
        <v>0.13644146203108476</v>
      </c>
      <c r="Q1416" s="96">
        <f t="shared" si="399"/>
        <v>0.45723351436335241</v>
      </c>
      <c r="R1416" s="96">
        <f t="shared" si="400"/>
        <v>1.0695526185360842E-2</v>
      </c>
      <c r="S1416" s="96">
        <f t="shared" ref="S1416:S1479" si="410">M1416-SUM(N1416:R1416)</f>
        <v>52.898477251349846</v>
      </c>
      <c r="T1416" s="96">
        <f t="shared" ref="T1416:T1479" si="411">J1416+Q1416+T1415</f>
        <v>491.70867660867611</v>
      </c>
      <c r="U1416" s="96">
        <f t="shared" ref="U1416:U1479" si="412">K1416+R1416+U1415</f>
        <v>438.74825479243742</v>
      </c>
      <c r="V1416" s="32">
        <f t="shared" ref="V1416:V1479" si="413">SUM(G1416:I1416,L1416,N1416,O1416,P1416,S1416,T1416,U1416)</f>
        <v>1000.0000000000011</v>
      </c>
      <c r="W1416" s="100">
        <f>IF(A1416=1,((cPH1_+cPHr+(cNES*L1416+(cNES+cOSEX)*G1416+(cNES+cEREX)*H1416+(cNES+cHOEX)*I1416+(cNES+cNES)*S1416+(cNES+cOSEX)*N1416+(cNES+cEREX)*O1416+(cNES+cHOEX)*P1416)))/(1+cDR)^(A$6:A$65537 + 0.5),(cPHr+(cNES*L1416+(cNES+cOSEX)*G1416+(cNES+cEREX)*H1416+(cNES+cHOEX)*I1416+(cNES+cNES)*S1416+(cNES+cOSEX)*N1416+(cNES+cEREX)*O1416+(cNES+cHOEX)*P1416))/(1+cDR)^(((cycle + 0.5)/('Life tables'!$I$2/2))))</f>
        <v>717.83950429488573</v>
      </c>
      <c r="X1416" s="107">
        <f>((L1416+G1416+H1416+I1416+N1416+O1416+P1416+S1416)/('Life tables'!$I$2/2))/(1+oDR)^(((cycle + 0.5)/('Life tables'!$I$2/2)))</f>
        <v>1.1919751696606953</v>
      </c>
      <c r="Y1416" s="31">
        <f>((uNES*L1416+ uOCEX*G1416+uEREX*H1416+uHOEX*I1416+uNES*S1416+ uOCEX*N1416+uEREX*O1416+uHOEX*P1416)/('Life tables'!$I$2/2))/(1+oDR)^(((cycle + 0.5)/('Life tables'!$I$2/2)))</f>
        <v>0.78550437835655407</v>
      </c>
      <c r="Z1416" s="100">
        <f t="shared" si="401"/>
        <v>16792.223500201751</v>
      </c>
      <c r="AA1416" s="107">
        <f>((L1416+G1416+H1416+I1416+N1416+O1416+P1416+S1416)/('Life tables'!$I$2/2))</f>
        <v>2.6674031785300598</v>
      </c>
      <c r="AB1416" s="31">
        <f>((uNES*L1416+ uOCEX*G1416+uEREX*H1416+uHOEX*I1416+uNES*S1416+ uOCEX*N1416+uEREX*O1416+uHOEX*P1416)/('Life tables'!$I$2/2))</f>
        <v>1.7578024516852828</v>
      </c>
    </row>
    <row r="1417" spans="1:28" x14ac:dyDescent="0.25">
      <c r="A1417" s="4">
        <v>1411</v>
      </c>
      <c r="C1417" s="105">
        <f>IF(male=0,VLOOKUP((($A$5:$A$1570/'Life tables'!$I$2)*2)+age,lifetable,13,1),IF(male=1,VLOOKUP((($A$5:$A$1570/'Life tables'!$I$2)*2)+age,lifetable,10,1),"error"))</f>
        <v>6.997301124685551E-3</v>
      </c>
      <c r="F1417" s="96">
        <f t="shared" si="402"/>
        <v>10.676311968582803</v>
      </c>
      <c r="G1417" s="96">
        <f t="shared" si="396"/>
        <v>1.0724578815340267</v>
      </c>
      <c r="H1417" s="96">
        <f t="shared" si="403"/>
        <v>6.1248965075186408E-2</v>
      </c>
      <c r="I1417" s="96">
        <f t="shared" si="404"/>
        <v>2.4541881050064558E-2</v>
      </c>
      <c r="J1417" s="96">
        <f t="shared" si="397"/>
        <v>8.2809984869974138E-2</v>
      </c>
      <c r="K1417" s="96">
        <f t="shared" si="405"/>
        <v>2.5644895679265579E-2</v>
      </c>
      <c r="L1417" s="96">
        <f t="shared" si="406"/>
        <v>9.4096083603742855</v>
      </c>
      <c r="M1417" s="96">
        <f t="shared" si="407"/>
        <v>58.866756630304735</v>
      </c>
      <c r="N1417" s="96">
        <f t="shared" si="398"/>
        <v>5.6689962058313856</v>
      </c>
      <c r="O1417" s="96">
        <f t="shared" si="408"/>
        <v>0.1353183518124387</v>
      </c>
      <c r="P1417" s="96">
        <f t="shared" si="409"/>
        <v>0.1353183518124387</v>
      </c>
      <c r="Q1417" s="96">
        <f t="shared" si="399"/>
        <v>0.45346982241337958</v>
      </c>
      <c r="R1417" s="96">
        <f t="shared" si="400"/>
        <v>1.0607486563285856E-2</v>
      </c>
      <c r="S1417" s="96">
        <f t="shared" si="410"/>
        <v>52.463046411871808</v>
      </c>
      <c r="T1417" s="96">
        <f t="shared" si="411"/>
        <v>492.24495641595945</v>
      </c>
      <c r="U1417" s="96">
        <f t="shared" si="412"/>
        <v>438.78450717467996</v>
      </c>
      <c r="V1417" s="32">
        <f t="shared" si="413"/>
        <v>1000.0000000000011</v>
      </c>
      <c r="W1417" s="100">
        <f>IF(A1417=1,((cPH1_+cPHr+(cNES*L1417+(cNES+cOSEX)*G1417+(cNES+cEREX)*H1417+(cNES+cHOEX)*I1417+(cNES+cNES)*S1417+(cNES+cOSEX)*N1417+(cNES+cEREX)*O1417+(cNES+cHOEX)*P1417)))/(1+cDR)^(A$6:A$65537 + 0.5),(cPHr+(cNES*L1417+(cNES+cOSEX)*G1417+(cNES+cEREX)*H1417+(cNES+cHOEX)*I1417+(cNES+cNES)*S1417+(cNES+cOSEX)*N1417+(cNES+cEREX)*O1417+(cNES+cHOEX)*P1417))/(1+cDR)^(((cycle + 0.5)/('Life tables'!$I$2/2))))</f>
        <v>710.34943786252018</v>
      </c>
      <c r="X1417" s="107">
        <f>((L1417+G1417+H1417+I1417+N1417+O1417+P1417+S1417)/('Life tables'!$I$2/2))/(1+oDR)^(((cycle + 0.5)/('Life tables'!$I$2/2)))</f>
        <v>1.1814870065167646</v>
      </c>
      <c r="Y1417" s="31">
        <f>((uNES*L1417+ uOCEX*G1417+uEREX*H1417+uHOEX*I1417+uNES*S1417+ uOCEX*N1417+uEREX*O1417+uHOEX*P1417)/('Life tables'!$I$2/2))/(1+oDR)^(((cycle + 0.5)/('Life tables'!$I$2/2)))</f>
        <v>0.77859274432336611</v>
      </c>
      <c r="Z1417" s="100">
        <f t="shared" si="401"/>
        <v>16654.190473644612</v>
      </c>
      <c r="AA1417" s="107">
        <f>((L1417+G1417+H1417+I1417+N1417+O1417+P1417+S1417)/('Life tables'!$I$2/2))</f>
        <v>2.6454430578031389</v>
      </c>
      <c r="AB1417" s="31">
        <f>((uNES*L1417+ uOCEX*G1417+uEREX*H1417+uHOEX*I1417+uNES*S1417+ uOCEX*N1417+uEREX*O1417+uHOEX*P1417)/('Life tables'!$I$2/2))</f>
        <v>1.7433308694596437</v>
      </c>
    </row>
    <row r="1418" spans="1:28" x14ac:dyDescent="0.25">
      <c r="A1418" s="4">
        <v>1412</v>
      </c>
      <c r="C1418" s="105">
        <f>IF(male=0,VLOOKUP((($A$5:$A$1570/'Life tables'!$I$2)*2)+age,lifetable,13,1),IF(male=1,VLOOKUP((($A$5:$A$1570/'Life tables'!$I$2)*2)+age,lifetable,10,1),"error"))</f>
        <v>6.997301124685551E-3</v>
      </c>
      <c r="F1418" s="96">
        <f t="shared" si="402"/>
        <v>10.588341629350136</v>
      </c>
      <c r="G1418" s="96">
        <f t="shared" si="396"/>
        <v>1.063621076846329</v>
      </c>
      <c r="H1418" s="96">
        <f t="shared" si="403"/>
        <v>6.0744287781082464E-2</v>
      </c>
      <c r="I1418" s="96">
        <f t="shared" si="404"/>
        <v>2.4339661631248854E-2</v>
      </c>
      <c r="J1418" s="96">
        <f t="shared" si="397"/>
        <v>8.2127649763778204E-2</v>
      </c>
      <c r="K1418" s="96">
        <f t="shared" si="405"/>
        <v>2.5433587675234778E-2</v>
      </c>
      <c r="L1418" s="96">
        <f t="shared" si="406"/>
        <v>9.3320753656524627</v>
      </c>
      <c r="M1418" s="96">
        <f t="shared" si="407"/>
        <v>58.382194780011488</v>
      </c>
      <c r="N1418" s="96">
        <f t="shared" si="398"/>
        <v>5.6223318497831221</v>
      </c>
      <c r="O1418" s="96">
        <f t="shared" si="408"/>
        <v>0.13420447847056832</v>
      </c>
      <c r="P1418" s="96">
        <f t="shared" si="409"/>
        <v>0.13420447847056832</v>
      </c>
      <c r="Q1418" s="96">
        <f t="shared" si="399"/>
        <v>0.44973708446790805</v>
      </c>
      <c r="R1418" s="96">
        <f t="shared" si="400"/>
        <v>1.0520171011855926E-2</v>
      </c>
      <c r="S1418" s="96">
        <f t="shared" si="410"/>
        <v>52.031196717807468</v>
      </c>
      <c r="T1418" s="96">
        <f t="shared" si="411"/>
        <v>492.77682115019115</v>
      </c>
      <c r="U1418" s="96">
        <f t="shared" si="412"/>
        <v>438.82046093336703</v>
      </c>
      <c r="V1418" s="32">
        <f t="shared" si="413"/>
        <v>1000.000000000001</v>
      </c>
      <c r="W1418" s="100">
        <f>IF(A1418=1,((cPH1_+cPHr+(cNES*L1418+(cNES+cOSEX)*G1418+(cNES+cEREX)*H1418+(cNES+cHOEX)*I1418+(cNES+cNES)*S1418+(cNES+cOSEX)*N1418+(cNES+cEREX)*O1418+(cNES+cHOEX)*P1418)))/(1+cDR)^(A$6:A$65537 + 0.5),(cPHr+(cNES*L1418+(cNES+cOSEX)*G1418+(cNES+cEREX)*H1418+(cNES+cHOEX)*I1418+(cNES+cNES)*S1418+(cNES+cOSEX)*N1418+(cNES+cEREX)*O1418+(cNES+cHOEX)*P1418))/(1+cDR)^(((cycle + 0.5)/('Life tables'!$I$2/2))))</f>
        <v>702.93758291653364</v>
      </c>
      <c r="X1418" s="107">
        <f>((L1418+G1418+H1418+I1418+N1418+O1418+P1418+S1418)/('Life tables'!$I$2/2))/(1+oDR)^(((cycle + 0.5)/('Life tables'!$I$2/2)))</f>
        <v>1.1710911313978138</v>
      </c>
      <c r="Y1418" s="31">
        <f>((uNES*L1418+ uOCEX*G1418+uEREX*H1418+uHOEX*I1418+uNES*S1418+ uOCEX*N1418+uEREX*O1418+uHOEX*P1418)/('Life tables'!$I$2/2))/(1+oDR)^(((cycle + 0.5)/('Life tables'!$I$2/2)))</f>
        <v>0.77174192743471515</v>
      </c>
      <c r="Z1418" s="100">
        <f t="shared" si="401"/>
        <v>16517.293467712887</v>
      </c>
      <c r="AA1418" s="107">
        <f>((L1418+G1418+H1418+I1418+N1418+O1418+P1418+S1418)/('Life tables'!$I$2/2))</f>
        <v>2.6236637362495316</v>
      </c>
      <c r="AB1418" s="31">
        <f>((uNES*L1418+ uOCEX*G1418+uEREX*H1418+uHOEX*I1418+uNES*S1418+ uOCEX*N1418+uEREX*O1418+uHOEX*P1418)/('Life tables'!$I$2/2))</f>
        <v>1.7289784325639881</v>
      </c>
    </row>
    <row r="1419" spans="1:28" x14ac:dyDescent="0.25">
      <c r="A1419" s="4">
        <v>1413</v>
      </c>
      <c r="C1419" s="105">
        <f>IF(male=0,VLOOKUP((($A$5:$A$1570/'Life tables'!$I$2)*2)+age,lifetable,13,1),IF(male=1,VLOOKUP((($A$5:$A$1570/'Life tables'!$I$2)*2)+age,lifetable,10,1),"error"))</f>
        <v>6.997301124685551E-3</v>
      </c>
      <c r="F1419" s="96">
        <f t="shared" si="402"/>
        <v>10.501099583289125</v>
      </c>
      <c r="G1419" s="96">
        <f t="shared" si="396"/>
        <v>1.0548574307319578</v>
      </c>
      <c r="H1419" s="96">
        <f t="shared" si="403"/>
        <v>6.0243788634185773E-2</v>
      </c>
      <c r="I1419" s="96">
        <f t="shared" si="404"/>
        <v>2.4139116356504713E-2</v>
      </c>
      <c r="J1419" s="96">
        <f t="shared" si="397"/>
        <v>8.1450963607023197E-2</v>
      </c>
      <c r="K1419" s="96">
        <f t="shared" si="405"/>
        <v>2.5224029058301883E-2</v>
      </c>
      <c r="L1419" s="96">
        <f t="shared" si="406"/>
        <v>9.2551842549011525</v>
      </c>
      <c r="M1419" s="96">
        <f t="shared" si="407"/>
        <v>57.901618333153714</v>
      </c>
      <c r="N1419" s="96">
        <f t="shared" si="398"/>
        <v>5.5760512967205784</v>
      </c>
      <c r="O1419" s="96">
        <f t="shared" si="408"/>
        <v>0.13309976646618393</v>
      </c>
      <c r="P1419" s="96">
        <f t="shared" si="409"/>
        <v>0.13309976646618393</v>
      </c>
      <c r="Q1419" s="96">
        <f t="shared" si="399"/>
        <v>0.44603504738471567</v>
      </c>
      <c r="R1419" s="96">
        <f t="shared" si="400"/>
        <v>1.0433573609612582E-2</v>
      </c>
      <c r="S1419" s="96">
        <f t="shared" si="410"/>
        <v>51.602898882506437</v>
      </c>
      <c r="T1419" s="96">
        <f t="shared" si="411"/>
        <v>493.30430716118292</v>
      </c>
      <c r="U1419" s="96">
        <f t="shared" si="412"/>
        <v>438.85611853603496</v>
      </c>
      <c r="V1419" s="32">
        <f t="shared" si="413"/>
        <v>1000.000000000001</v>
      </c>
      <c r="W1419" s="100">
        <f>IF(A1419=1,((cPH1_+cPHr+(cNES*L1419+(cNES+cOSEX)*G1419+(cNES+cEREX)*H1419+(cNES+cHOEX)*I1419+(cNES+cNES)*S1419+(cNES+cOSEX)*N1419+(cNES+cEREX)*O1419+(cNES+cHOEX)*P1419)))/(1+cDR)^(A$6:A$65537 + 0.5),(cPHr+(cNES*L1419+(cNES+cOSEX)*G1419+(cNES+cEREX)*H1419+(cNES+cHOEX)*I1419+(cNES+cNES)*S1419+(cNES+cOSEX)*N1419+(cNES+cEREX)*O1419+(cNES+cHOEX)*P1419))/(1+cDR)^(((cycle + 0.5)/('Life tables'!$I$2/2))))</f>
        <v>695.60312334963669</v>
      </c>
      <c r="X1419" s="107">
        <f>((L1419+G1419+H1419+I1419+N1419+O1419+P1419+S1419)/('Life tables'!$I$2/2))/(1+oDR)^(((cycle + 0.5)/('Life tables'!$I$2/2)))</f>
        <v>1.1607867320795215</v>
      </c>
      <c r="Y1419" s="31">
        <f>((uNES*L1419+ uOCEX*G1419+uEREX*H1419+uHOEX*I1419+uNES*S1419+ uOCEX*N1419+uEREX*O1419+uHOEX*P1419)/('Life tables'!$I$2/2))/(1+oDR)^(((cycle + 0.5)/('Life tables'!$I$2/2)))</f>
        <v>0.76495139244539512</v>
      </c>
      <c r="Z1419" s="100">
        <f t="shared" si="401"/>
        <v>16381.523149619872</v>
      </c>
      <c r="AA1419" s="107">
        <f>((L1419+G1419+H1419+I1419+N1419+O1419+P1419+S1419)/('Life tables'!$I$2/2))</f>
        <v>2.6020637249858822</v>
      </c>
      <c r="AB1419" s="31">
        <f>((uNES*L1419+ uOCEX*G1419+uEREX*H1419+uHOEX*I1419+uNES*S1419+ uOCEX*N1419+uEREX*O1419+uHOEX*P1419)/('Life tables'!$I$2/2))</f>
        <v>1.7147441598455857</v>
      </c>
    </row>
    <row r="1420" spans="1:28" x14ac:dyDescent="0.25">
      <c r="A1420" s="4">
        <v>1414</v>
      </c>
      <c r="C1420" s="105">
        <f>IF(male=0,VLOOKUP((($A$5:$A$1570/'Life tables'!$I$2)*2)+age,lifetable,13,1),IF(male=1,VLOOKUP((($A$5:$A$1570/'Life tables'!$I$2)*2)+age,lifetable,10,1),"error"))</f>
        <v>6.997301124685551E-3</v>
      </c>
      <c r="F1420" s="96">
        <f t="shared" si="402"/>
        <v>10.414579615782525</v>
      </c>
      <c r="G1420" s="96">
        <f t="shared" si="396"/>
        <v>1.0461663189196042</v>
      </c>
      <c r="H1420" s="96">
        <f t="shared" si="403"/>
        <v>5.974743198184064E-2</v>
      </c>
      <c r="I1420" s="96">
        <f t="shared" si="404"/>
        <v>2.3940230940150187E-2</v>
      </c>
      <c r="J1420" s="96">
        <f t="shared" si="397"/>
        <v>8.0779878196512916E-2</v>
      </c>
      <c r="K1420" s="96">
        <f t="shared" si="405"/>
        <v>2.5016204900726736E-2</v>
      </c>
      <c r="L1420" s="96">
        <f t="shared" si="406"/>
        <v>9.1789295508436908</v>
      </c>
      <c r="M1420" s="96">
        <f t="shared" si="407"/>
        <v>57.424994687000655</v>
      </c>
      <c r="N1420" s="96">
        <f t="shared" si="398"/>
        <v>5.5301514069301456</v>
      </c>
      <c r="O1420" s="96">
        <f t="shared" si="408"/>
        <v>0.13200414085464712</v>
      </c>
      <c r="P1420" s="96">
        <f t="shared" si="409"/>
        <v>0.13200414085464712</v>
      </c>
      <c r="Q1420" s="96">
        <f t="shared" si="399"/>
        <v>0.44236346001433591</v>
      </c>
      <c r="R1420" s="96">
        <f t="shared" si="400"/>
        <v>1.0347688481711546E-2</v>
      </c>
      <c r="S1420" s="96">
        <f t="shared" si="410"/>
        <v>51.178123849865166</v>
      </c>
      <c r="T1420" s="96">
        <f t="shared" si="411"/>
        <v>493.82745049939376</v>
      </c>
      <c r="U1420" s="96">
        <f t="shared" si="412"/>
        <v>438.89148242941741</v>
      </c>
      <c r="V1420" s="32">
        <f t="shared" si="413"/>
        <v>1000.0000000000011</v>
      </c>
      <c r="W1420" s="100">
        <f>IF(A1420=1,((cPH1_+cPHr+(cNES*L1420+(cNES+cOSEX)*G1420+(cNES+cEREX)*H1420+(cNES+cHOEX)*I1420+(cNES+cNES)*S1420+(cNES+cOSEX)*N1420+(cNES+cEREX)*O1420+(cNES+cHOEX)*P1420)))/(1+cDR)^(A$6:A$65537 + 0.5),(cPHr+(cNES*L1420+(cNES+cOSEX)*G1420+(cNES+cEREX)*H1420+(cNES+cHOEX)*I1420+(cNES+cNES)*S1420+(cNES+cOSEX)*N1420+(cNES+cEREX)*O1420+(cNES+cHOEX)*P1420))/(1+cDR)^(((cycle + 0.5)/('Life tables'!$I$2/2))))</f>
        <v>688.3452515291973</v>
      </c>
      <c r="X1420" s="107">
        <f>((L1420+G1420+H1420+I1420+N1420+O1420+P1420+S1420)/('Life tables'!$I$2/2))/(1+oDR)^(((cycle + 0.5)/('Life tables'!$I$2/2)))</f>
        <v>1.1505730034945572</v>
      </c>
      <c r="Y1420" s="31">
        <f>((uNES*L1420+ uOCEX*G1420+uEREX*H1420+uHOEX*I1420+uNES*S1420+ uOCEX*N1420+uEREX*O1420+uHOEX*P1420)/('Life tables'!$I$2/2))/(1+oDR)^(((cycle + 0.5)/('Life tables'!$I$2/2)))</f>
        <v>0.75822060882630304</v>
      </c>
      <c r="Z1420" s="100">
        <f t="shared" si="401"/>
        <v>16246.870262348273</v>
      </c>
      <c r="AA1420" s="107">
        <f>((L1420+G1420+H1420+I1420+N1420+O1420+P1420+S1420)/('Life tables'!$I$2/2))</f>
        <v>2.5806415474087516</v>
      </c>
      <c r="AB1420" s="31">
        <f>((uNES*L1420+ uOCEX*G1420+uEREX*H1420+uHOEX*I1420+uNES*S1420+ uOCEX*N1420+uEREX*O1420+uHOEX*P1420)/('Life tables'!$I$2/2))</f>
        <v>1.7006270782434301</v>
      </c>
    </row>
    <row r="1421" spans="1:28" x14ac:dyDescent="0.25">
      <c r="A1421" s="4">
        <v>1415</v>
      </c>
      <c r="C1421" s="105">
        <f>IF(male=0,VLOOKUP((($A$5:$A$1570/'Life tables'!$I$2)*2)+age,lifetable,13,1),IF(male=1,VLOOKUP((($A$5:$A$1570/'Life tables'!$I$2)*2)+age,lifetable,10,1),"error"))</f>
        <v>6.997301124685551E-3</v>
      </c>
      <c r="F1421" s="96">
        <f t="shared" si="402"/>
        <v>10.328775575171438</v>
      </c>
      <c r="G1421" s="96">
        <f t="shared" ref="G1421:G1484" si="414">F1421*(rrOSEX)</f>
        <v>1.0375471234622573</v>
      </c>
      <c r="H1421" s="96">
        <f t="shared" si="403"/>
        <v>5.9255182532577312E-2</v>
      </c>
      <c r="I1421" s="96">
        <f t="shared" si="404"/>
        <v>2.3742991241227099E-2</v>
      </c>
      <c r="J1421" s="96">
        <f t="shared" ref="J1421:J1484" si="415">F1421*mr + G1421*mr + H1421*mr+I1421*mr</f>
        <v>8.0114345817382748E-2</v>
      </c>
      <c r="K1421" s="96">
        <f t="shared" si="405"/>
        <v>2.4810100425997444E-2</v>
      </c>
      <c r="L1421" s="96">
        <f t="shared" si="406"/>
        <v>9.1033058316919959</v>
      </c>
      <c r="M1421" s="96">
        <f t="shared" si="407"/>
        <v>56.952291496018454</v>
      </c>
      <c r="N1421" s="96">
        <f t="shared" ref="N1421:N1484" si="416">M1421*rrOSEXc</f>
        <v>5.4846290654668319</v>
      </c>
      <c r="O1421" s="96">
        <f t="shared" si="408"/>
        <v>0.1309175272825438</v>
      </c>
      <c r="P1421" s="96">
        <f t="shared" si="409"/>
        <v>0.1309175272825438</v>
      </c>
      <c r="Q1421" s="96">
        <f t="shared" ref="Q1421:Q1484" si="417">M1421*mr + N1421*mr + O1421*mr+P1421*mr</f>
        <v>0.43872207318857381</v>
      </c>
      <c r="R1421" s="96">
        <f t="shared" si="400"/>
        <v>1.0262509799654096E-2</v>
      </c>
      <c r="S1421" s="96">
        <f t="shared" si="410"/>
        <v>50.756842792998306</v>
      </c>
      <c r="T1421" s="96">
        <f t="shared" si="411"/>
        <v>494.3462869183997</v>
      </c>
      <c r="U1421" s="96">
        <f t="shared" si="412"/>
        <v>438.92655503964306</v>
      </c>
      <c r="V1421" s="32">
        <f t="shared" si="413"/>
        <v>1000.000000000001</v>
      </c>
      <c r="W1421" s="100">
        <f>IF(A1421=1,((cPH1_+cPHr+(cNES*L1421+(cNES+cOSEX)*G1421+(cNES+cEREX)*H1421+(cNES+cHOEX)*I1421+(cNES+cNES)*S1421+(cNES+cOSEX)*N1421+(cNES+cEREX)*O1421+(cNES+cHOEX)*P1421)))/(1+cDR)^(A$6:A$65537 + 0.5),(cPHr+(cNES*L1421+(cNES+cOSEX)*G1421+(cNES+cEREX)*H1421+(cNES+cHOEX)*I1421+(cNES+cNES)*S1421+(cNES+cOSEX)*N1421+(cNES+cEREX)*O1421+(cNES+cHOEX)*P1421))/(1+cDR)^(((cycle + 0.5)/('Life tables'!$I$2/2))))</f>
        <v>681.16316821156067</v>
      </c>
      <c r="X1421" s="107">
        <f>((L1421+G1421+H1421+I1421+N1421+O1421+P1421+S1421)/('Life tables'!$I$2/2))/(1+oDR)^(((cycle + 0.5)/('Life tables'!$I$2/2)))</f>
        <v>1.1404491476690441</v>
      </c>
      <c r="Y1421" s="31">
        <f>((uNES*L1421+ uOCEX*G1421+uEREX*H1421+uHOEX*I1421+uNES*S1421+ uOCEX*N1421+uEREX*O1421+uHOEX*P1421)/('Life tables'!$I$2/2))/(1+oDR)^(((cycle + 0.5)/('Life tables'!$I$2/2)))</f>
        <v>0.7515490507225866</v>
      </c>
      <c r="Z1421" s="100">
        <f t="shared" si="401"/>
        <v>16113.325624083805</v>
      </c>
      <c r="AA1421" s="107">
        <f>((L1421+G1421+H1421+I1421+N1421+O1421+P1421+S1421)/('Life tables'!$I$2/2))</f>
        <v>2.559395739092313</v>
      </c>
      <c r="AB1421" s="31">
        <f>((uNES*L1421+ uOCEX*G1421+uEREX*H1421+uHOEX*I1421+uNES*S1421+ uOCEX*N1421+uEREX*O1421+uHOEX*P1421)/('Life tables'!$I$2/2))</f>
        <v>1.6866262227208568</v>
      </c>
    </row>
    <row r="1422" spans="1:28" x14ac:dyDescent="0.25">
      <c r="A1422" s="4">
        <v>1416</v>
      </c>
      <c r="C1422" s="105">
        <f>IF(male=0,VLOOKUP((($A$5:$A$1570/'Life tables'!$I$2)*2)+age,lifetable,13,1),IF(male=1,VLOOKUP((($A$5:$A$1570/'Life tables'!$I$2)*2)+age,lifetable,10,1),"error"))</f>
        <v>6.997301124685551E-3</v>
      </c>
      <c r="F1422" s="96">
        <f t="shared" si="402"/>
        <v>10.243681371601086</v>
      </c>
      <c r="G1422" s="96">
        <f t="shared" si="414"/>
        <v>1.0289992326212596</v>
      </c>
      <c r="H1422" s="96">
        <f t="shared" si="403"/>
        <v>5.8767005349490267E-2</v>
      </c>
      <c r="I1422" s="96">
        <f t="shared" si="404"/>
        <v>2.3547383260847828E-2</v>
      </c>
      <c r="J1422" s="96">
        <f t="shared" si="415"/>
        <v>7.9454319234146933E-2</v>
      </c>
      <c r="K1422" s="96">
        <f t="shared" si="405"/>
        <v>2.4605701006057908E-2</v>
      </c>
      <c r="L1422" s="96">
        <f t="shared" si="406"/>
        <v>9.0283077301292831</v>
      </c>
      <c r="M1422" s="96">
        <f t="shared" si="407"/>
        <v>56.483476670357192</v>
      </c>
      <c r="N1422" s="96">
        <f t="shared" si="416"/>
        <v>5.4394811820085645</v>
      </c>
      <c r="O1422" s="96">
        <f t="shared" si="408"/>
        <v>0.12983985198420642</v>
      </c>
      <c r="P1422" s="96">
        <f t="shared" si="409"/>
        <v>0.12983985198420642</v>
      </c>
      <c r="Q1422" s="96">
        <f t="shared" si="417"/>
        <v>0.43511063970885105</v>
      </c>
      <c r="R1422" s="96">
        <f t="shared" si="400"/>
        <v>1.0178031781014438E-2</v>
      </c>
      <c r="S1422" s="96">
        <f t="shared" si="410"/>
        <v>50.339027112890349</v>
      </c>
      <c r="T1422" s="96">
        <f t="shared" si="411"/>
        <v>494.86085187734272</v>
      </c>
      <c r="U1422" s="96">
        <f t="shared" si="412"/>
        <v>438.96133877243011</v>
      </c>
      <c r="V1422" s="32">
        <f t="shared" si="413"/>
        <v>1000.0000000000011</v>
      </c>
      <c r="W1422" s="100">
        <f>IF(A1422=1,((cPH1_+cPHr+(cNES*L1422+(cNES+cOSEX)*G1422+(cNES+cEREX)*H1422+(cNES+cHOEX)*I1422+(cNES+cNES)*S1422+(cNES+cOSEX)*N1422+(cNES+cEREX)*O1422+(cNES+cHOEX)*P1422)))/(1+cDR)^(A$6:A$65537 + 0.5),(cPHr+(cNES*L1422+(cNES+cOSEX)*G1422+(cNES+cEREX)*H1422+(cNES+cHOEX)*I1422+(cNES+cNES)*S1422+(cNES+cOSEX)*N1422+(cNES+cEREX)*O1422+(cNES+cHOEX)*P1422))/(1+cDR)^(((cycle + 0.5)/('Life tables'!$I$2/2))))</f>
        <v>674.05608245710744</v>
      </c>
      <c r="X1422" s="107">
        <f>((L1422+G1422+H1422+I1422+N1422+O1422+P1422+S1422)/('Life tables'!$I$2/2))/(1+oDR)^(((cycle + 0.5)/('Life tables'!$I$2/2)))</f>
        <v>1.1304143736596188</v>
      </c>
      <c r="Y1422" s="31">
        <f>((uNES*L1422+ uOCEX*G1422+uEREX*H1422+uHOEX*I1422+uNES*S1422+ uOCEX*N1422+uEREX*O1422+uHOEX*P1422)/('Life tables'!$I$2/2))/(1+oDR)^(((cycle + 0.5)/('Life tables'!$I$2/2)))</f>
        <v>0.74493619691217949</v>
      </c>
      <c r="Z1422" s="100">
        <f t="shared" si="401"/>
        <v>15980.880127650369</v>
      </c>
      <c r="AA1422" s="107">
        <f>((L1422+G1422+H1422+I1422+N1422+O1422+P1422+S1422)/('Life tables'!$I$2/2))</f>
        <v>2.5383248476869609</v>
      </c>
      <c r="AB1422" s="31">
        <f>((uNES*L1422+ uOCEX*G1422+uEREX*H1422+uHOEX*I1422+uNES*S1422+ uOCEX*N1422+uEREX*O1422+uHOEX*P1422)/('Life tables'!$I$2/2))</f>
        <v>1.6727406361987587</v>
      </c>
    </row>
    <row r="1423" spans="1:28" x14ac:dyDescent="0.25">
      <c r="A1423" s="4">
        <v>1417</v>
      </c>
      <c r="C1423" s="105">
        <f>IF(male=0,VLOOKUP((($A$5:$A$1570/'Life tables'!$I$2)*2)+age,lifetable,13,1),IF(male=1,VLOOKUP((($A$5:$A$1570/'Life tables'!$I$2)*2)+age,lifetable,10,1),"error"))</f>
        <v>6.997301124685551E-3</v>
      </c>
      <c r="F1423" s="96">
        <f t="shared" si="402"/>
        <v>10.159290975910389</v>
      </c>
      <c r="G1423" s="96">
        <f t="shared" si="414"/>
        <v>1.0205220407547617</v>
      </c>
      <c r="H1423" s="96">
        <f t="shared" si="403"/>
        <v>5.8282865843867826E-2</v>
      </c>
      <c r="I1423" s="96">
        <f t="shared" si="404"/>
        <v>2.3353393139642714E-2</v>
      </c>
      <c r="J1423" s="96">
        <f t="shared" si="415"/>
        <v>7.8799751682085667E-2</v>
      </c>
      <c r="K1423" s="96">
        <f t="shared" si="405"/>
        <v>2.4402992158640523E-2</v>
      </c>
      <c r="L1423" s="96">
        <f t="shared" si="406"/>
        <v>8.9539299323313912</v>
      </c>
      <c r="M1423" s="96">
        <f t="shared" si="407"/>
        <v>56.018518374317829</v>
      </c>
      <c r="N1423" s="96">
        <f t="shared" si="416"/>
        <v>5.394704690708549</v>
      </c>
      <c r="O1423" s="96">
        <f t="shared" si="408"/>
        <v>0.12877104177818979</v>
      </c>
      <c r="P1423" s="96">
        <f t="shared" si="409"/>
        <v>0.12877104177818979</v>
      </c>
      <c r="Q1423" s="96">
        <f t="shared" si="417"/>
        <v>0.43152891433439661</v>
      </c>
      <c r="R1423" s="96">
        <f t="shared" si="400"/>
        <v>1.0094248689163464E-2</v>
      </c>
      <c r="S1423" s="96">
        <f t="shared" si="410"/>
        <v>49.92464843702934</v>
      </c>
      <c r="T1423" s="96">
        <f t="shared" si="411"/>
        <v>495.37118054335923</v>
      </c>
      <c r="U1423" s="96">
        <f t="shared" si="412"/>
        <v>438.99583601327794</v>
      </c>
      <c r="V1423" s="32">
        <f t="shared" si="413"/>
        <v>1000.0000000000011</v>
      </c>
      <c r="W1423" s="100">
        <f>IF(A1423=1,((cPH1_+cPHr+(cNES*L1423+(cNES+cOSEX)*G1423+(cNES+cEREX)*H1423+(cNES+cHOEX)*I1423+(cNES+cNES)*S1423+(cNES+cOSEX)*N1423+(cNES+cEREX)*O1423+(cNES+cHOEX)*P1423)))/(1+cDR)^(A$6:A$65537 + 0.5),(cPHr+(cNES*L1423+(cNES+cOSEX)*G1423+(cNES+cEREX)*H1423+(cNES+cHOEX)*I1423+(cNES+cNES)*S1423+(cNES+cOSEX)*N1423+(cNES+cEREX)*O1423+(cNES+cHOEX)*P1423))/(1+cDR)^(((cycle + 0.5)/('Life tables'!$I$2/2))))</f>
        <v>667.02321154605022</v>
      </c>
      <c r="X1423" s="107">
        <f>((L1423+G1423+H1423+I1423+N1423+O1423+P1423+S1423)/('Life tables'!$I$2/2))/(1+oDR)^(((cycle + 0.5)/('Life tables'!$I$2/2)))</f>
        <v>1.1204678974910662</v>
      </c>
      <c r="Y1423" s="31">
        <f>((uNES*L1423+ uOCEX*G1423+uEREX*H1423+uHOEX*I1423+uNES*S1423+ uOCEX*N1423+uEREX*O1423+uHOEX*P1423)/('Life tables'!$I$2/2))/(1+oDR)^(((cycle + 0.5)/('Life tables'!$I$2/2)))</f>
        <v>0.73838153076472324</v>
      </c>
      <c r="Z1423" s="100">
        <f t="shared" si="401"/>
        <v>15849.524739947012</v>
      </c>
      <c r="AA1423" s="107">
        <f>((L1423+G1423+H1423+I1423+N1423+O1423+P1423+S1423)/('Life tables'!$I$2/2))</f>
        <v>2.5174274328188089</v>
      </c>
      <c r="AB1423" s="31">
        <f>((uNES*L1423+ uOCEX*G1423+uEREX*H1423+uHOEX*I1423+uNES*S1423+ uOCEX*N1423+uEREX*O1423+uHOEX*P1423)/('Life tables'!$I$2/2))</f>
        <v>1.6589693694893926</v>
      </c>
    </row>
    <row r="1424" spans="1:28" x14ac:dyDescent="0.25">
      <c r="A1424" s="4">
        <v>1418</v>
      </c>
      <c r="C1424" s="105">
        <f>IF(male=0,VLOOKUP((($A$5:$A$1570/'Life tables'!$I$2)*2)+age,lifetable,13,1),IF(male=1,VLOOKUP((($A$5:$A$1570/'Life tables'!$I$2)*2)+age,lifetable,10,1),"error"))</f>
        <v>6.997301124685551E-3</v>
      </c>
      <c r="F1424" s="96">
        <f t="shared" si="402"/>
        <v>10.075598418563091</v>
      </c>
      <c r="G1424" s="96">
        <f t="shared" si="414"/>
        <v>1.0121149482103535</v>
      </c>
      <c r="H1424" s="96">
        <f t="shared" si="403"/>
        <v>5.7802729769060132E-2</v>
      </c>
      <c r="I1424" s="96">
        <f t="shared" si="404"/>
        <v>2.3161007155303052E-2</v>
      </c>
      <c r="J1424" s="96">
        <f t="shared" si="415"/>
        <v>7.8150596858954424E-2</v>
      </c>
      <c r="K1424" s="96">
        <f t="shared" si="405"/>
        <v>2.4201959544698712E-2</v>
      </c>
      <c r="L1424" s="96">
        <f t="shared" si="406"/>
        <v>8.8801671770247204</v>
      </c>
      <c r="M1424" s="96">
        <f t="shared" si="407"/>
        <v>55.55738502480083</v>
      </c>
      <c r="N1424" s="96">
        <f t="shared" si="416"/>
        <v>5.3502965500458712</v>
      </c>
      <c r="O1424" s="96">
        <f t="shared" si="408"/>
        <v>0.12771102406370496</v>
      </c>
      <c r="P1424" s="96">
        <f t="shared" si="409"/>
        <v>0.12771102406370496</v>
      </c>
      <c r="Q1424" s="96">
        <f t="shared" si="417"/>
        <v>0.4279766537702957</v>
      </c>
      <c r="R1424" s="96">
        <f t="shared" si="400"/>
        <v>1.0011154832989189E-2</v>
      </c>
      <c r="S1424" s="96">
        <f t="shared" si="410"/>
        <v>49.513678618024265</v>
      </c>
      <c r="T1424" s="96">
        <f t="shared" si="411"/>
        <v>495.87730779398851</v>
      </c>
      <c r="U1424" s="96">
        <f t="shared" si="412"/>
        <v>439.03004912765562</v>
      </c>
      <c r="V1424" s="32">
        <f t="shared" si="413"/>
        <v>1000.0000000000011</v>
      </c>
      <c r="W1424" s="100">
        <f>IF(A1424=1,((cPH1_+cPHr+(cNES*L1424+(cNES+cOSEX)*G1424+(cNES+cEREX)*H1424+(cNES+cHOEX)*I1424+(cNES+cNES)*S1424+(cNES+cOSEX)*N1424+(cNES+cEREX)*O1424+(cNES+cHOEX)*P1424)))/(1+cDR)^(A$6:A$65537 + 0.5),(cPHr+(cNES*L1424+(cNES+cOSEX)*G1424+(cNES+cEREX)*H1424+(cNES+cHOEX)*I1424+(cNES+cNES)*S1424+(cNES+cOSEX)*N1424+(cNES+cEREX)*O1424+(cNES+cHOEX)*P1424))/(1+cDR)^(((cycle + 0.5)/('Life tables'!$I$2/2))))</f>
        <v>660.06378089495922</v>
      </c>
      <c r="X1424" s="107">
        <f>((L1424+G1424+H1424+I1424+N1424+O1424+P1424+S1424)/('Life tables'!$I$2/2))/(1+oDR)^(((cycle + 0.5)/('Life tables'!$I$2/2)))</f>
        <v>1.1106089420945351</v>
      </c>
      <c r="Y1424" s="31">
        <f>((uNES*L1424+ uOCEX*G1424+uEREX*H1424+uHOEX*I1424+uNES*S1424+ uOCEX*N1424+uEREX*O1424+uHOEX*P1424)/('Life tables'!$I$2/2))/(1+oDR)^(((cycle + 0.5)/('Life tables'!$I$2/2)))</f>
        <v>0.7318845402008608</v>
      </c>
      <c r="Z1424" s="100">
        <f t="shared" si="401"/>
        <v>15719.250501386625</v>
      </c>
      <c r="AA1424" s="107">
        <f>((L1424+G1424+H1424+I1424+N1424+O1424+P1424+S1424)/('Life tables'!$I$2/2))</f>
        <v>2.4967020659900769</v>
      </c>
      <c r="AB1424" s="31">
        <f>((uNES*L1424+ uOCEX*G1424+uEREX*H1424+uHOEX*I1424+uNES*S1424+ uOCEX*N1424+uEREX*O1424+uHOEX*P1424)/('Life tables'!$I$2/2))</f>
        <v>1.6453114812307599</v>
      </c>
    </row>
    <row r="1425" spans="1:28" x14ac:dyDescent="0.25">
      <c r="A1425" s="4">
        <v>1419</v>
      </c>
      <c r="C1425" s="105">
        <f>IF(male=0,VLOOKUP((($A$5:$A$1570/'Life tables'!$I$2)*2)+age,lifetable,13,1),IF(male=1,VLOOKUP((($A$5:$A$1570/'Life tables'!$I$2)*2)+age,lifetable,10,1),"error"))</f>
        <v>6.997301124685551E-3</v>
      </c>
      <c r="F1425" s="96">
        <f t="shared" si="402"/>
        <v>9.9925977886184043</v>
      </c>
      <c r="G1425" s="96">
        <f t="shared" si="414"/>
        <v>1.0037773612216621</v>
      </c>
      <c r="H1425" s="96">
        <f t="shared" si="403"/>
        <v>5.7326563214573863E-2</v>
      </c>
      <c r="I1425" s="96">
        <f t="shared" si="404"/>
        <v>2.2970211720214871E-2</v>
      </c>
      <c r="J1425" s="96">
        <f t="shared" si="415"/>
        <v>7.7506808916999959E-2</v>
      </c>
      <c r="K1425" s="96">
        <f t="shared" si="405"/>
        <v>2.4002588965934393E-2</v>
      </c>
      <c r="L1425" s="96">
        <f t="shared" si="406"/>
        <v>8.8070142545790198</v>
      </c>
      <c r="M1425" s="96">
        <f t="shared" si="407"/>
        <v>55.100045289738581</v>
      </c>
      <c r="N1425" s="96">
        <f t="shared" si="416"/>
        <v>5.306253742674536</v>
      </c>
      <c r="O1425" s="96">
        <f t="shared" si="408"/>
        <v>0.12665972681701582</v>
      </c>
      <c r="P1425" s="96">
        <f t="shared" si="409"/>
        <v>0.12665972681701582</v>
      </c>
      <c r="Q1425" s="96">
        <f t="shared" si="417"/>
        <v>0.42445361665541415</v>
      </c>
      <c r="R1425" s="96">
        <f t="shared" si="400"/>
        <v>9.9287445666142952E-3</v>
      </c>
      <c r="S1425" s="96">
        <f t="shared" si="410"/>
        <v>49.106089732207984</v>
      </c>
      <c r="T1425" s="96">
        <f t="shared" si="411"/>
        <v>496.37926821956091</v>
      </c>
      <c r="U1425" s="96">
        <f t="shared" si="412"/>
        <v>439.06398046118818</v>
      </c>
      <c r="V1425" s="32">
        <f t="shared" si="413"/>
        <v>1000.0000000000011</v>
      </c>
      <c r="W1425" s="100">
        <f>IF(A1425=1,((cPH1_+cPHr+(cNES*L1425+(cNES+cOSEX)*G1425+(cNES+cEREX)*H1425+(cNES+cHOEX)*I1425+(cNES+cNES)*S1425+(cNES+cOSEX)*N1425+(cNES+cEREX)*O1425+(cNES+cHOEX)*P1425)))/(1+cDR)^(A$6:A$65537 + 0.5),(cPHr+(cNES*L1425+(cNES+cOSEX)*G1425+(cNES+cEREX)*H1425+(cNES+cHOEX)*I1425+(cNES+cNES)*S1425+(cNES+cOSEX)*N1425+(cNES+cEREX)*O1425+(cNES+cHOEX)*P1425))/(1+cDR)^(((cycle + 0.5)/('Life tables'!$I$2/2))))</f>
        <v>653.17702397403684</v>
      </c>
      <c r="X1425" s="107">
        <f>((L1425+G1425+H1425+I1425+N1425+O1425+P1425+S1425)/('Life tables'!$I$2/2))/(1+oDR)^(((cycle + 0.5)/('Life tables'!$I$2/2)))</f>
        <v>1.1008367372463215</v>
      </c>
      <c r="Y1425" s="31">
        <f>((uNES*L1425+ uOCEX*G1425+uEREX*H1425+uHOEX*I1425+uNES*S1425+ uOCEX*N1425+uEREX*O1425+uHOEX*P1425)/('Life tables'!$I$2/2))/(1+oDR)^(((cycle + 0.5)/('Life tables'!$I$2/2)))</f>
        <v>0.72544471765191265</v>
      </c>
      <c r="Z1425" s="100">
        <f t="shared" si="401"/>
        <v>15590.048525336786</v>
      </c>
      <c r="AA1425" s="107">
        <f>((L1425+G1425+H1425+I1425+N1425+O1425+P1425+S1425)/('Life tables'!$I$2/2))</f>
        <v>2.4761473304803538</v>
      </c>
      <c r="AB1425" s="31">
        <f>((uNES*L1425+ uOCEX*G1425+uEREX*H1425+uHOEX*I1425+uNES*S1425+ uOCEX*N1425+uEREX*O1425+uHOEX*P1425)/('Life tables'!$I$2/2))</f>
        <v>1.6317660378215728</v>
      </c>
    </row>
    <row r="1426" spans="1:28" x14ac:dyDescent="0.25">
      <c r="A1426" s="4">
        <v>1420</v>
      </c>
      <c r="C1426" s="105">
        <f>IF(male=0,VLOOKUP((($A$5:$A$1570/'Life tables'!$I$2)*2)+age,lifetable,13,1),IF(male=1,VLOOKUP((($A$5:$A$1570/'Life tables'!$I$2)*2)+age,lifetable,10,1),"error"))</f>
        <v>6.997301124685551E-3</v>
      </c>
      <c r="F1426" s="96">
        <f t="shared" si="402"/>
        <v>9.9102832327391308</v>
      </c>
      <c r="G1426" s="96">
        <f t="shared" si="414"/>
        <v>0.99550869180871504</v>
      </c>
      <c r="H1426" s="96">
        <f t="shared" si="403"/>
        <v>5.6854332600381877E-2</v>
      </c>
      <c r="I1426" s="96">
        <f t="shared" si="404"/>
        <v>2.2780993379178872E-2</v>
      </c>
      <c r="J1426" s="96">
        <f t="shared" si="415"/>
        <v>7.6868342455266719E-2</v>
      </c>
      <c r="K1426" s="96">
        <f t="shared" si="405"/>
        <v>2.3804866362415411E-2</v>
      </c>
      <c r="L1426" s="96">
        <f t="shared" si="406"/>
        <v>8.7344660061331734</v>
      </c>
      <c r="M1426" s="96">
        <f t="shared" si="407"/>
        <v>54.64646808651289</v>
      </c>
      <c r="N1426" s="96">
        <f t="shared" si="416"/>
        <v>5.2625732752710652</v>
      </c>
      <c r="O1426" s="96">
        <f t="shared" si="408"/>
        <v>0.12561707858780116</v>
      </c>
      <c r="P1426" s="96">
        <f t="shared" si="409"/>
        <v>0.12561707858780116</v>
      </c>
      <c r="Q1426" s="96">
        <f t="shared" si="417"/>
        <v>0.42095956355020836</v>
      </c>
      <c r="R1426" s="96">
        <f t="shared" si="400"/>
        <v>9.8470122891109596E-3</v>
      </c>
      <c r="S1426" s="96">
        <f t="shared" si="410"/>
        <v>48.701854078226901</v>
      </c>
      <c r="T1426" s="96">
        <f t="shared" si="411"/>
        <v>496.87709612556637</v>
      </c>
      <c r="U1426" s="96">
        <f t="shared" si="412"/>
        <v>439.09763233983972</v>
      </c>
      <c r="V1426" s="32">
        <f t="shared" si="413"/>
        <v>1000.0000000000011</v>
      </c>
      <c r="W1426" s="100">
        <f>IF(A1426=1,((cPH1_+cPHr+(cNES*L1426+(cNES+cOSEX)*G1426+(cNES+cEREX)*H1426+(cNES+cHOEX)*I1426+(cNES+cNES)*S1426+(cNES+cOSEX)*N1426+(cNES+cEREX)*O1426+(cNES+cHOEX)*P1426)))/(1+cDR)^(A$6:A$65537 + 0.5),(cPHr+(cNES*L1426+(cNES+cOSEX)*G1426+(cNES+cEREX)*H1426+(cNES+cHOEX)*I1426+(cNES+cNES)*S1426+(cNES+cOSEX)*N1426+(cNES+cEREX)*O1426+(cNES+cHOEX)*P1426))/(1+cDR)^(((cycle + 0.5)/('Life tables'!$I$2/2))))</f>
        <v>646.362182225119</v>
      </c>
      <c r="X1426" s="107">
        <f>((L1426+G1426+H1426+I1426+N1426+O1426+P1426+S1426)/('Life tables'!$I$2/2))/(1+oDR)^(((cycle + 0.5)/('Life tables'!$I$2/2)))</f>
        <v>1.0911505195072153</v>
      </c>
      <c r="Y1426" s="31">
        <f>((uNES*L1426+ uOCEX*G1426+uEREX*H1426+uHOEX*I1426+uNES*S1426+ uOCEX*N1426+uEREX*O1426+uHOEX*P1426)/('Life tables'!$I$2/2))/(1+oDR)^(((cycle + 0.5)/('Life tables'!$I$2/2)))</f>
        <v>0.71906156001991717</v>
      </c>
      <c r="Z1426" s="100">
        <f t="shared" si="401"/>
        <v>15461.909997562618</v>
      </c>
      <c r="AA1426" s="107">
        <f>((L1426+G1426+H1426+I1426+N1426+O1426+P1426+S1426)/('Life tables'!$I$2/2))</f>
        <v>2.4557618212487231</v>
      </c>
      <c r="AB1426" s="31">
        <f>((uNES*L1426+ uOCEX*G1426+uEREX*H1426+uHOEX*I1426+uNES*S1426+ uOCEX*N1426+uEREX*O1426+uHOEX*P1426)/('Life tables'!$I$2/2))</f>
        <v>1.6183321133567798</v>
      </c>
    </row>
    <row r="1427" spans="1:28" x14ac:dyDescent="0.25">
      <c r="A1427" s="4">
        <v>1421</v>
      </c>
      <c r="C1427" s="105">
        <f>IF(male=0,VLOOKUP((($A$5:$A$1570/'Life tables'!$I$2)*2)+age,lifetable,13,1),IF(male=1,VLOOKUP((($A$5:$A$1570/'Life tables'!$I$2)*2)+age,lifetable,10,1),"error"))</f>
        <v>6.997301124685551E-3</v>
      </c>
      <c r="F1427" s="96">
        <f t="shared" si="402"/>
        <v>9.8286489542354314</v>
      </c>
      <c r="G1427" s="96">
        <f t="shared" si="414"/>
        <v>0.98730835768188663</v>
      </c>
      <c r="H1427" s="96">
        <f t="shared" si="403"/>
        <v>5.6386004671437437E-2</v>
      </c>
      <c r="I1427" s="96">
        <f t="shared" si="404"/>
        <v>2.2593338807212333E-2</v>
      </c>
      <c r="J1427" s="96">
        <f t="shared" si="415"/>
        <v>7.6235152512180021E-2</v>
      </c>
      <c r="K1427" s="96">
        <f t="shared" si="405"/>
        <v>2.3608777810278675E-2</v>
      </c>
      <c r="L1427" s="96">
        <f t="shared" si="406"/>
        <v>8.6625173227524357</v>
      </c>
      <c r="M1427" s="96">
        <f t="shared" si="407"/>
        <v>54.196622580359595</v>
      </c>
      <c r="N1427" s="96">
        <f t="shared" si="416"/>
        <v>5.2192521783808639</v>
      </c>
      <c r="O1427" s="96">
        <f t="shared" si="408"/>
        <v>0.12458300849548766</v>
      </c>
      <c r="P1427" s="96">
        <f t="shared" si="409"/>
        <v>0.12458300849548766</v>
      </c>
      <c r="Q1427" s="96">
        <f t="shared" si="417"/>
        <v>0.41749425692443487</v>
      </c>
      <c r="R1427" s="96">
        <f t="shared" si="400"/>
        <v>9.7659524442133896E-3</v>
      </c>
      <c r="S1427" s="96">
        <f t="shared" si="410"/>
        <v>48.300944175619108</v>
      </c>
      <c r="T1427" s="96">
        <f t="shared" si="411"/>
        <v>497.37082553500301</v>
      </c>
      <c r="U1427" s="96">
        <f t="shared" si="412"/>
        <v>439.1310070700942</v>
      </c>
      <c r="V1427" s="32">
        <f t="shared" si="413"/>
        <v>1000.0000000000011</v>
      </c>
      <c r="W1427" s="100">
        <f>IF(A1427=1,((cPH1_+cPHr+(cNES*L1427+(cNES+cOSEX)*G1427+(cNES+cEREX)*H1427+(cNES+cHOEX)*I1427+(cNES+cNES)*S1427+(cNES+cOSEX)*N1427+(cNES+cEREX)*O1427+(cNES+cHOEX)*P1427)))/(1+cDR)^(A$6:A$65537 + 0.5),(cPHr+(cNES*L1427+(cNES+cOSEX)*G1427+(cNES+cEREX)*H1427+(cNES+cHOEX)*I1427+(cNES+cNES)*S1427+(cNES+cOSEX)*N1427+(cNES+cEREX)*O1427+(cNES+cHOEX)*P1427))/(1+cDR)^(((cycle + 0.5)/('Life tables'!$I$2/2))))</f>
        <v>639.61850498041861</v>
      </c>
      <c r="X1427" s="107">
        <f>((L1427+G1427+H1427+I1427+N1427+O1427+P1427+S1427)/('Life tables'!$I$2/2))/(1+oDR)^(((cycle + 0.5)/('Life tables'!$I$2/2)))</f>
        <v>1.0815495321624029</v>
      </c>
      <c r="Y1427" s="31">
        <f>((uNES*L1427+ uOCEX*G1427+uEREX*H1427+uHOEX*I1427+uNES*S1427+ uOCEX*N1427+uEREX*O1427+uHOEX*P1427)/('Life tables'!$I$2/2))/(1+oDR)^(((cycle + 0.5)/('Life tables'!$I$2/2)))</f>
        <v>0.71273456863803974</v>
      </c>
      <c r="Z1427" s="100">
        <f t="shared" si="401"/>
        <v>15334.826175671926</v>
      </c>
      <c r="AA1427" s="107">
        <f>((L1427+G1427+H1427+I1427+N1427+O1427+P1427+S1427)/('Life tables'!$I$2/2))</f>
        <v>2.4355441448367436</v>
      </c>
      <c r="AB1427" s="31">
        <f>((uNES*L1427+ uOCEX*G1427+uEREX*H1427+uHOEX*I1427+uNES*S1427+ uOCEX*N1427+uEREX*O1427+uHOEX*P1427)/('Life tables'!$I$2/2))</f>
        <v>1.6050087895636589</v>
      </c>
    </row>
    <row r="1428" spans="1:28" x14ac:dyDescent="0.25">
      <c r="A1428" s="4">
        <v>1422</v>
      </c>
      <c r="C1428" s="105">
        <f>IF(male=0,VLOOKUP((($A$5:$A$1570/'Life tables'!$I$2)*2)+age,lifetable,13,1),IF(male=1,VLOOKUP((($A$5:$A$1570/'Life tables'!$I$2)*2)+age,lifetable,10,1),"error"))</f>
        <v>6.997301124685551E-3</v>
      </c>
      <c r="F1428" s="96">
        <f t="shared" si="402"/>
        <v>9.7476892121424488</v>
      </c>
      <c r="G1428" s="96">
        <f t="shared" si="414"/>
        <v>0.97917578214924161</v>
      </c>
      <c r="H1428" s="96">
        <f t="shared" si="403"/>
        <v>5.5921546492382616E-2</v>
      </c>
      <c r="I1428" s="96">
        <f t="shared" si="404"/>
        <v>2.2407234807428816E-2</v>
      </c>
      <c r="J1428" s="96">
        <f t="shared" si="415"/>
        <v>7.5607194558391724E-2</v>
      </c>
      <c r="K1428" s="96">
        <f t="shared" si="405"/>
        <v>2.3414309519514558E-2</v>
      </c>
      <c r="L1428" s="96">
        <f t="shared" si="406"/>
        <v>8.5911631446154892</v>
      </c>
      <c r="M1428" s="96">
        <f t="shared" si="407"/>
        <v>53.750478182761469</v>
      </c>
      <c r="N1428" s="96">
        <f t="shared" si="416"/>
        <v>5.1762875062634492</v>
      </c>
      <c r="O1428" s="96">
        <f t="shared" si="408"/>
        <v>0.1235574462255553</v>
      </c>
      <c r="P1428" s="96">
        <f t="shared" si="409"/>
        <v>0.1235574462255553</v>
      </c>
      <c r="Q1428" s="96">
        <f t="shared" si="417"/>
        <v>0.41405746114477071</v>
      </c>
      <c r="R1428" s="96">
        <f t="shared" si="400"/>
        <v>9.6855595200282113E-3</v>
      </c>
      <c r="S1428" s="96">
        <f t="shared" si="410"/>
        <v>47.90333276338211</v>
      </c>
      <c r="T1428" s="96">
        <f t="shared" si="411"/>
        <v>497.86049019070617</v>
      </c>
      <c r="U1428" s="96">
        <f t="shared" si="412"/>
        <v>439.16410693913372</v>
      </c>
      <c r="V1428" s="32">
        <f t="shared" si="413"/>
        <v>1000.0000000000011</v>
      </c>
      <c r="W1428" s="100">
        <f>IF(A1428=1,((cPH1_+cPHr+(cNES*L1428+(cNES+cOSEX)*G1428+(cNES+cEREX)*H1428+(cNES+cHOEX)*I1428+(cNES+cNES)*S1428+(cNES+cOSEX)*N1428+(cNES+cEREX)*O1428+(cNES+cHOEX)*P1428)))/(1+cDR)^(A$6:A$65537 + 0.5),(cPHr+(cNES*L1428+(cNES+cOSEX)*G1428+(cNES+cEREX)*H1428+(cNES+cHOEX)*I1428+(cNES+cNES)*S1428+(cNES+cOSEX)*N1428+(cNES+cEREX)*O1428+(cNES+cHOEX)*P1428))/(1+cDR)^(((cycle + 0.5)/('Life tables'!$I$2/2))))</f>
        <v>632.94524938200459</v>
      </c>
      <c r="X1428" s="107">
        <f>((L1428+G1428+H1428+I1428+N1428+O1428+P1428+S1428)/('Life tables'!$I$2/2))/(1+oDR)^(((cycle + 0.5)/('Life tables'!$I$2/2)))</f>
        <v>1.072033025161923</v>
      </c>
      <c r="Y1428" s="31">
        <f>((uNES*L1428+ uOCEX*G1428+uEREX*H1428+uHOEX*I1428+uNES*S1428+ uOCEX*N1428+uEREX*O1428+uHOEX*P1428)/('Life tables'!$I$2/2))/(1+oDR)^(((cycle + 0.5)/('Life tables'!$I$2/2)))</f>
        <v>0.70646324923134474</v>
      </c>
      <c r="Z1428" s="100">
        <f t="shared" si="401"/>
        <v>15208.788388562691</v>
      </c>
      <c r="AA1428" s="107">
        <f>((L1428+G1428+H1428+I1428+N1428+O1428+P1428+S1428)/('Life tables'!$I$2/2))</f>
        <v>2.4154929192722774</v>
      </c>
      <c r="AB1428" s="31">
        <f>((uNES*L1428+ uOCEX*G1428+uEREX*H1428+uHOEX*I1428+uNES*S1428+ uOCEX*N1428+uEREX*O1428+uHOEX*P1428)/('Life tables'!$I$2/2))</f>
        <v>1.5917951557384635</v>
      </c>
    </row>
    <row r="1429" spans="1:28" x14ac:dyDescent="0.25">
      <c r="A1429" s="4">
        <v>1423</v>
      </c>
      <c r="C1429" s="105">
        <f>IF(male=0,VLOOKUP((($A$5:$A$1570/'Life tables'!$I$2)*2)+age,lifetable,13,1),IF(male=1,VLOOKUP((($A$5:$A$1570/'Life tables'!$I$2)*2)+age,lifetable,10,1),"error"))</f>
        <v>6.997301124685551E-3</v>
      </c>
      <c r="F1429" s="96">
        <f t="shared" si="402"/>
        <v>9.6673983203301113</v>
      </c>
      <c r="G1429" s="96">
        <f t="shared" si="414"/>
        <v>0.97111039402711397</v>
      </c>
      <c r="H1429" s="96">
        <f t="shared" si="403"/>
        <v>5.5460925442441321E-2</v>
      </c>
      <c r="I1429" s="96">
        <f t="shared" si="404"/>
        <v>2.2222668308991854E-2</v>
      </c>
      <c r="J1429" s="96">
        <f t="shared" si="415"/>
        <v>7.498442448987537E-2</v>
      </c>
      <c r="K1429" s="96">
        <f t="shared" si="405"/>
        <v>2.3221447831828609E-2</v>
      </c>
      <c r="L1429" s="96">
        <f t="shared" si="406"/>
        <v>8.5203984602298597</v>
      </c>
      <c r="M1429" s="96">
        <f t="shared" si="407"/>
        <v>53.308004549831097</v>
      </c>
      <c r="N1429" s="96">
        <f t="shared" si="416"/>
        <v>5.133676336736718</v>
      </c>
      <c r="O1429" s="96">
        <f t="shared" si="408"/>
        <v>0.12254032202582019</v>
      </c>
      <c r="P1429" s="96">
        <f t="shared" si="409"/>
        <v>0.12254032202582019</v>
      </c>
      <c r="Q1429" s="96">
        <f t="shared" si="417"/>
        <v>0.41064894246235623</v>
      </c>
      <c r="R1429" s="96">
        <f t="shared" si="400"/>
        <v>9.6058280487430932E-3</v>
      </c>
      <c r="S1429" s="96">
        <f t="shared" si="410"/>
        <v>47.508992798531636</v>
      </c>
      <c r="T1429" s="96">
        <f t="shared" si="411"/>
        <v>498.34612355765842</v>
      </c>
      <c r="U1429" s="96">
        <f t="shared" si="412"/>
        <v>439.19693421501427</v>
      </c>
      <c r="V1429" s="32">
        <f t="shared" si="413"/>
        <v>1000.000000000001</v>
      </c>
      <c r="W1429" s="100">
        <f>IF(A1429=1,((cPH1_+cPHr+(cNES*L1429+(cNES+cOSEX)*G1429+(cNES+cEREX)*H1429+(cNES+cHOEX)*I1429+(cNES+cNES)*S1429+(cNES+cOSEX)*N1429+(cNES+cEREX)*O1429+(cNES+cHOEX)*P1429)))/(1+cDR)^(A$6:A$65537 + 0.5),(cPHr+(cNES*L1429+(cNES+cOSEX)*G1429+(cNES+cEREX)*H1429+(cNES+cHOEX)*I1429+(cNES+cNES)*S1429+(cNES+cOSEX)*N1429+(cNES+cEREX)*O1429+(cNES+cHOEX)*P1429))/(1+cDR)^(((cycle + 0.5)/('Life tables'!$I$2/2))))</f>
        <v>626.34168030201408</v>
      </c>
      <c r="X1429" s="107">
        <f>((L1429+G1429+H1429+I1429+N1429+O1429+P1429+S1429)/('Life tables'!$I$2/2))/(1+oDR)^(((cycle + 0.5)/('Life tables'!$I$2/2)))</f>
        <v>1.062600255061662</v>
      </c>
      <c r="Y1429" s="31">
        <f>((uNES*L1429+ uOCEX*G1429+uEREX*H1429+uHOEX*I1429+uNES*S1429+ uOCEX*N1429+uEREX*O1429+uHOEX*P1429)/('Life tables'!$I$2/2))/(1+oDR)^(((cycle + 0.5)/('Life tables'!$I$2/2)))</f>
        <v>0.70024711187792243</v>
      </c>
      <c r="Z1429" s="100">
        <f t="shared" si="401"/>
        <v>15083.788035873027</v>
      </c>
      <c r="AA1429" s="107">
        <f>((L1429+G1429+H1429+I1429+N1429+O1429+P1429+S1429)/('Life tables'!$I$2/2))</f>
        <v>2.3956067739741518</v>
      </c>
      <c r="AB1429" s="31">
        <f>((uNES*L1429+ uOCEX*G1429+uEREX*H1429+uHOEX*I1429+uNES*S1429+ uOCEX*N1429+uEREX*O1429+uHOEX*P1429)/('Life tables'!$I$2/2))</f>
        <v>1.5786903086836181</v>
      </c>
    </row>
    <row r="1430" spans="1:28" x14ac:dyDescent="0.25">
      <c r="A1430" s="4">
        <v>1424</v>
      </c>
      <c r="C1430" s="105">
        <f>IF(male=0,VLOOKUP((($A$5:$A$1570/'Life tables'!$I$2)*2)+age,lifetable,13,1),IF(male=1,VLOOKUP((($A$5:$A$1570/'Life tables'!$I$2)*2)+age,lifetable,10,1),"error"))</f>
        <v>6.997301124685551E-3</v>
      </c>
      <c r="F1430" s="96">
        <f t="shared" si="402"/>
        <v>9.5877706466435253</v>
      </c>
      <c r="G1430" s="96">
        <f t="shared" si="414"/>
        <v>0.96311162755375712</v>
      </c>
      <c r="H1430" s="96">
        <f t="shared" si="403"/>
        <v>5.5004109210487817E-2</v>
      </c>
      <c r="I1430" s="96">
        <f t="shared" si="404"/>
        <v>2.2039626365138936E-2</v>
      </c>
      <c r="J1430" s="96">
        <f t="shared" si="415"/>
        <v>7.4366798621258806E-2</v>
      </c>
      <c r="K1430" s="96">
        <f t="shared" si="405"/>
        <v>2.3030179218576745E-2</v>
      </c>
      <c r="L1430" s="96">
        <f t="shared" si="406"/>
        <v>8.450218305674305</v>
      </c>
      <c r="M1430" s="96">
        <f t="shared" si="407"/>
        <v>52.869171580684878</v>
      </c>
      <c r="N1430" s="96">
        <f t="shared" si="416"/>
        <v>5.0914157710203636</v>
      </c>
      <c r="O1430" s="96">
        <f t="shared" si="408"/>
        <v>0.12153156670269687</v>
      </c>
      <c r="P1430" s="96">
        <f t="shared" si="409"/>
        <v>0.12153156670269687</v>
      </c>
      <c r="Q1430" s="96">
        <f t="shared" si="417"/>
        <v>0.40726846900026936</v>
      </c>
      <c r="R1430" s="96">
        <f t="shared" si="400"/>
        <v>9.5267526063337344E-3</v>
      </c>
      <c r="S1430" s="96">
        <f t="shared" si="410"/>
        <v>47.117897454652514</v>
      </c>
      <c r="T1430" s="96">
        <f t="shared" si="411"/>
        <v>498.82775882527994</v>
      </c>
      <c r="U1430" s="96">
        <f t="shared" si="412"/>
        <v>439.22949114683917</v>
      </c>
      <c r="V1430" s="32">
        <f t="shared" si="413"/>
        <v>1000.0000000000011</v>
      </c>
      <c r="W1430" s="100">
        <f>IF(A1430=1,((cPH1_+cPHr+(cNES*L1430+(cNES+cOSEX)*G1430+(cNES+cEREX)*H1430+(cNES+cHOEX)*I1430+(cNES+cNES)*S1430+(cNES+cOSEX)*N1430+(cNES+cEREX)*O1430+(cNES+cHOEX)*P1430)))/(1+cDR)^(A$6:A$65537 + 0.5),(cPHr+(cNES*L1430+(cNES+cOSEX)*G1430+(cNES+cEREX)*H1430+(cNES+cHOEX)*I1430+(cNES+cNES)*S1430+(cNES+cOSEX)*N1430+(cNES+cEREX)*O1430+(cNES+cHOEX)*P1430))/(1+cDR)^(((cycle + 0.5)/('Life tables'!$I$2/2))))</f>
        <v>619.80707026359596</v>
      </c>
      <c r="X1430" s="107">
        <f>((L1430+G1430+H1430+I1430+N1430+O1430+P1430+S1430)/('Life tables'!$I$2/2))/(1+oDR)^(((cycle + 0.5)/('Life tables'!$I$2/2)))</f>
        <v>1.0532504849648945</v>
      </c>
      <c r="Y1430" s="31">
        <f>((uNES*L1430+ uOCEX*G1430+uEREX*H1430+uHOEX*I1430+uNES*S1430+ uOCEX*N1430+uEREX*O1430+uHOEX*P1430)/('Life tables'!$I$2/2))/(1+oDR)^(((cycle + 0.5)/('Life tables'!$I$2/2)))</f>
        <v>0.69408567097037488</v>
      </c>
      <c r="Z1430" s="100">
        <f t="shared" si="401"/>
        <v>14959.816587433625</v>
      </c>
      <c r="AA1430" s="107">
        <f>((L1430+G1430+H1430+I1430+N1430+O1430+P1430+S1430)/('Life tables'!$I$2/2))</f>
        <v>2.3758843496576509</v>
      </c>
      <c r="AB1430" s="31">
        <f>((uNES*L1430+ uOCEX*G1430+uEREX*H1430+uHOEX*I1430+uNES*S1430+ uOCEX*N1430+uEREX*O1430+uHOEX*P1430)/('Life tables'!$I$2/2))</f>
        <v>1.5656933526454611</v>
      </c>
    </row>
    <row r="1431" spans="1:28" x14ac:dyDescent="0.25">
      <c r="A1431" s="4">
        <v>1425</v>
      </c>
      <c r="C1431" s="105">
        <f>IF(male=0,VLOOKUP((($A$5:$A$1570/'Life tables'!$I$2)*2)+age,lifetable,13,1),IF(male=1,VLOOKUP((($A$5:$A$1570/'Life tables'!$I$2)*2)+age,lifetable,10,1),"error"))</f>
        <v>6.997301124685551E-3</v>
      </c>
      <c r="F1431" s="96">
        <f t="shared" si="402"/>
        <v>9.5088006120724433</v>
      </c>
      <c r="G1431" s="96">
        <f t="shared" si="414"/>
        <v>0.95517892230591539</v>
      </c>
      <c r="H1431" s="96">
        <f t="shared" si="403"/>
        <v>5.4551065790282058E-2</v>
      </c>
      <c r="I1431" s="96">
        <f t="shared" si="404"/>
        <v>2.1858096151272374E-2</v>
      </c>
      <c r="J1431" s="96">
        <f t="shared" si="415"/>
        <v>7.3754273679382198E-2</v>
      </c>
      <c r="K1431" s="96">
        <f t="shared" si="405"/>
        <v>2.2840490278770297E-2</v>
      </c>
      <c r="L1431" s="96">
        <f t="shared" si="406"/>
        <v>8.3806177638668213</v>
      </c>
      <c r="M1431" s="96">
        <f t="shared" si="407"/>
        <v>52.433949415809529</v>
      </c>
      <c r="N1431" s="96">
        <f t="shared" si="416"/>
        <v>5.0495029335785624</v>
      </c>
      <c r="O1431" s="96">
        <f t="shared" si="408"/>
        <v>0.12053111161744327</v>
      </c>
      <c r="P1431" s="96">
        <f t="shared" si="409"/>
        <v>0.12053111161744327</v>
      </c>
      <c r="Q1431" s="96">
        <f t="shared" si="417"/>
        <v>0.40391581074094229</v>
      </c>
      <c r="R1431" s="96">
        <f t="shared" si="400"/>
        <v>9.4483278122695271E-3</v>
      </c>
      <c r="S1431" s="96">
        <f t="shared" si="410"/>
        <v>46.730020120442866</v>
      </c>
      <c r="T1431" s="96">
        <f t="shared" si="411"/>
        <v>499.30542890970025</v>
      </c>
      <c r="U1431" s="96">
        <f t="shared" si="412"/>
        <v>439.26177996493021</v>
      </c>
      <c r="V1431" s="32">
        <f t="shared" si="413"/>
        <v>1000.0000000000011</v>
      </c>
      <c r="W1431" s="100">
        <f>IF(A1431=1,((cPH1_+cPHr+(cNES*L1431+(cNES+cOSEX)*G1431+(cNES+cEREX)*H1431+(cNES+cHOEX)*I1431+(cNES+cNES)*S1431+(cNES+cOSEX)*N1431+(cNES+cEREX)*O1431+(cNES+cHOEX)*P1431)))/(1+cDR)^(A$6:A$65537 + 0.5),(cPHr+(cNES*L1431+(cNES+cOSEX)*G1431+(cNES+cEREX)*H1431+(cNES+cHOEX)*I1431+(cNES+cNES)*S1431+(cNES+cOSEX)*N1431+(cNES+cEREX)*O1431+(cNES+cHOEX)*P1431))/(1+cDR)^(((cycle + 0.5)/('Life tables'!$I$2/2))))</f>
        <v>613.34069936258948</v>
      </c>
      <c r="X1431" s="107">
        <f>((L1431+G1431+H1431+I1431+N1431+O1431+P1431+S1431)/('Life tables'!$I$2/2))/(1+oDR)^(((cycle + 0.5)/('Life tables'!$I$2/2)))</f>
        <v>1.0439829844643511</v>
      </c>
      <c r="Y1431" s="31">
        <f>((uNES*L1431+ uOCEX*G1431+uEREX*H1431+uHOEX*I1431+uNES*S1431+ uOCEX*N1431+uEREX*O1431+uHOEX*P1431)/('Life tables'!$I$2/2))/(1+oDR)^(((cycle + 0.5)/('Life tables'!$I$2/2)))</f>
        <v>0.68797844517764917</v>
      </c>
      <c r="Z1431" s="100">
        <f t="shared" si="401"/>
        <v>14836.86558272287</v>
      </c>
      <c r="AA1431" s="107">
        <f>((L1431+G1431+H1431+I1431+N1431+O1431+P1431+S1431)/('Life tables'!$I$2/2))</f>
        <v>2.3563242982408195</v>
      </c>
      <c r="AB1431" s="31">
        <f>((uNES*L1431+ uOCEX*G1431+uEREX*H1431+uHOEX*I1431+uNES*S1431+ uOCEX*N1431+uEREX*O1431+uHOEX*P1431)/('Life tables'!$I$2/2))</f>
        <v>1.552803399252519</v>
      </c>
    </row>
    <row r="1432" spans="1:28" x14ac:dyDescent="0.25">
      <c r="A1432" s="4">
        <v>1426</v>
      </c>
      <c r="C1432" s="105">
        <f>IF(male=0,VLOOKUP((($A$5:$A$1570/'Life tables'!$I$2)*2)+age,lifetable,13,1),IF(male=1,VLOOKUP((($A$5:$A$1570/'Life tables'!$I$2)*2)+age,lifetable,10,1),"error"))</f>
        <v>6.997301124685551E-3</v>
      </c>
      <c r="F1432" s="96">
        <f t="shared" si="402"/>
        <v>9.4304826899483913</v>
      </c>
      <c r="G1432" s="96">
        <f t="shared" si="414"/>
        <v>0.94731172311817413</v>
      </c>
      <c r="H1432" s="96">
        <f t="shared" si="403"/>
        <v>5.4101763475863644E-2</v>
      </c>
      <c r="I1432" s="96">
        <f t="shared" si="404"/>
        <v>2.1678064963113693E-2</v>
      </c>
      <c r="J1432" s="96">
        <f t="shared" si="415"/>
        <v>7.314680679707064E-2</v>
      </c>
      <c r="K1432" s="96">
        <f t="shared" si="405"/>
        <v>2.2652367737147454E-2</v>
      </c>
      <c r="L1432" s="96">
        <f t="shared" si="406"/>
        <v>8.3115919638570226</v>
      </c>
      <c r="M1432" s="96">
        <f t="shared" si="407"/>
        <v>52.002308435422215</v>
      </c>
      <c r="N1432" s="96">
        <f t="shared" si="416"/>
        <v>5.007934971962051</v>
      </c>
      <c r="O1432" s="96">
        <f t="shared" si="408"/>
        <v>0.11953888868239121</v>
      </c>
      <c r="P1432" s="96">
        <f t="shared" si="409"/>
        <v>0.11953888868239121</v>
      </c>
      <c r="Q1432" s="96">
        <f t="shared" si="417"/>
        <v>0.4005907395135288</v>
      </c>
      <c r="R1432" s="96">
        <f t="shared" si="400"/>
        <v>9.370548329218055E-3</v>
      </c>
      <c r="S1432" s="96">
        <f t="shared" si="410"/>
        <v>46.345334398252632</v>
      </c>
      <c r="T1432" s="96">
        <f t="shared" si="411"/>
        <v>499.77916645601084</v>
      </c>
      <c r="U1432" s="96">
        <f t="shared" si="412"/>
        <v>439.29380288099657</v>
      </c>
      <c r="V1432" s="32">
        <f t="shared" si="413"/>
        <v>1000.0000000000011</v>
      </c>
      <c r="W1432" s="100">
        <f>IF(A1432=1,((cPH1_+cPHr+(cNES*L1432+(cNES+cOSEX)*G1432+(cNES+cEREX)*H1432+(cNES+cHOEX)*I1432+(cNES+cNES)*S1432+(cNES+cOSEX)*N1432+(cNES+cEREX)*O1432+(cNES+cHOEX)*P1432)))/(1+cDR)^(A$6:A$65537 + 0.5),(cPHr+(cNES*L1432+(cNES+cOSEX)*G1432+(cNES+cEREX)*H1432+(cNES+cHOEX)*I1432+(cNES+cNES)*S1432+(cNES+cOSEX)*N1432+(cNES+cEREX)*O1432+(cNES+cHOEX)*P1432))/(1+cDR)^(((cycle + 0.5)/('Life tables'!$I$2/2))))</f>
        <v>606.94185518992458</v>
      </c>
      <c r="X1432" s="107">
        <f>((L1432+G1432+H1432+I1432+N1432+O1432+P1432+S1432)/('Life tables'!$I$2/2))/(1+oDR)^(((cycle + 0.5)/('Life tables'!$I$2/2)))</f>
        <v>1.0347970295848155</v>
      </c>
      <c r="Y1432" s="31">
        <f>((uNES*L1432+ uOCEX*G1432+uEREX*H1432+uHOEX*I1432+uNES*S1432+ uOCEX*N1432+uEREX*O1432+uHOEX*P1432)/('Life tables'!$I$2/2))/(1+oDR)^(((cycle + 0.5)/('Life tables'!$I$2/2)))</f>
        <v>0.68192495740721737</v>
      </c>
      <c r="Z1432" s="100">
        <f t="shared" si="401"/>
        <v>14714.92663032466</v>
      </c>
      <c r="AA1432" s="107">
        <f>((L1432+G1432+H1432+I1432+N1432+O1432+P1432+S1432)/('Life tables'!$I$2/2))</f>
        <v>2.3369252827515785</v>
      </c>
      <c r="AB1432" s="31">
        <f>((uNES*L1432+ uOCEX*G1432+uEREX*H1432+uHOEX*I1432+uNES*S1432+ uOCEX*N1432+uEREX*O1432+uHOEX*P1432)/('Life tables'!$I$2/2))</f>
        <v>1.5400195674543171</v>
      </c>
    </row>
    <row r="1433" spans="1:28" x14ac:dyDescent="0.25">
      <c r="A1433" s="4">
        <v>1427</v>
      </c>
      <c r="C1433" s="105">
        <f>IF(male=0,VLOOKUP((($A$5:$A$1570/'Life tables'!$I$2)*2)+age,lifetable,13,1),IF(male=1,VLOOKUP((($A$5:$A$1570/'Life tables'!$I$2)*2)+age,lifetable,10,1),"error"))</f>
        <v>6.997301124685551E-3</v>
      </c>
      <c r="F1433" s="96">
        <f t="shared" si="402"/>
        <v>9.3528114051681115</v>
      </c>
      <c r="G1433" s="96">
        <f t="shared" si="414"/>
        <v>0.93950948000495205</v>
      </c>
      <c r="H1433" s="96">
        <f t="shared" si="403"/>
        <v>5.3656170857096841E-2</v>
      </c>
      <c r="I1433" s="96">
        <f t="shared" si="404"/>
        <v>2.149952021491856E-2</v>
      </c>
      <c r="J1433" s="96">
        <f t="shared" si="415"/>
        <v>7.2544355507110803E-2</v>
      </c>
      <c r="K1433" s="96">
        <f t="shared" si="405"/>
        <v>2.2465798442307974E-2</v>
      </c>
      <c r="L1433" s="96">
        <f t="shared" si="406"/>
        <v>8.2431360801417259</v>
      </c>
      <c r="M1433" s="96">
        <f t="shared" si="407"/>
        <v>51.574219257825533</v>
      </c>
      <c r="N1433" s="96">
        <f t="shared" si="416"/>
        <v>4.9667090566497105</v>
      </c>
      <c r="O1433" s="96">
        <f t="shared" si="408"/>
        <v>0.11855483035716485</v>
      </c>
      <c r="P1433" s="96">
        <f t="shared" si="409"/>
        <v>0.11855483035716485</v>
      </c>
      <c r="Q1433" s="96">
        <f t="shared" si="417"/>
        <v>0.39729302898123287</v>
      </c>
      <c r="R1433" s="96">
        <f t="shared" si="400"/>
        <v>9.2934088627486689E-3</v>
      </c>
      <c r="S1433" s="96">
        <f t="shared" si="410"/>
        <v>45.963814102617512</v>
      </c>
      <c r="T1433" s="96">
        <f t="shared" si="411"/>
        <v>500.2490038404992</v>
      </c>
      <c r="U1433" s="96">
        <f t="shared" si="412"/>
        <v>439.32556208830164</v>
      </c>
      <c r="V1433" s="32">
        <f t="shared" si="413"/>
        <v>1000.0000000000011</v>
      </c>
      <c r="W1433" s="100">
        <f>IF(A1433=1,((cPH1_+cPHr+(cNES*L1433+(cNES+cOSEX)*G1433+(cNES+cEREX)*H1433+(cNES+cHOEX)*I1433+(cNES+cNES)*S1433+(cNES+cOSEX)*N1433+(cNES+cEREX)*O1433+(cNES+cHOEX)*P1433)))/(1+cDR)^(A$6:A$65537 + 0.5),(cPHr+(cNES*L1433+(cNES+cOSEX)*G1433+(cNES+cEREX)*H1433+(cNES+cHOEX)*I1433+(cNES+cNES)*S1433+(cNES+cOSEX)*N1433+(cNES+cEREX)*O1433+(cNES+cHOEX)*P1433))/(1+cDR)^(((cycle + 0.5)/('Life tables'!$I$2/2))))</f>
        <v>600.60983275475621</v>
      </c>
      <c r="X1433" s="107">
        <f>((L1433+G1433+H1433+I1433+N1433+O1433+P1433+S1433)/('Life tables'!$I$2/2))/(1+oDR)^(((cycle + 0.5)/('Life tables'!$I$2/2)))</f>
        <v>1.0256919027262441</v>
      </c>
      <c r="Y1433" s="31">
        <f>((uNES*L1433+ uOCEX*G1433+uEREX*H1433+uHOEX*I1433+uNES*S1433+ uOCEX*N1433+uEREX*O1433+uHOEX*P1433)/('Life tables'!$I$2/2))/(1+oDR)^(((cycle + 0.5)/('Life tables'!$I$2/2)))</f>
        <v>0.67592473476760229</v>
      </c>
      <c r="Z1433" s="100">
        <f t="shared" si="401"/>
        <v>14593.991407389001</v>
      </c>
      <c r="AA1433" s="107">
        <f>((L1433+G1433+H1433+I1433+N1433+O1433+P1433+S1433)/('Life tables'!$I$2/2))</f>
        <v>2.3176859772356444</v>
      </c>
      <c r="AB1433" s="31">
        <f>((uNES*L1433+ uOCEX*G1433+uEREX*H1433+uHOEX*I1433+uNES*S1433+ uOCEX*N1433+uEREX*O1433+uHOEX*P1433)/('Life tables'!$I$2/2))</f>
        <v>1.5273409834607152</v>
      </c>
    </row>
    <row r="1434" spans="1:28" x14ac:dyDescent="0.25">
      <c r="A1434" s="4">
        <v>1428</v>
      </c>
      <c r="C1434" s="105">
        <f>IF(male=0,VLOOKUP((($A$5:$A$1570/'Life tables'!$I$2)*2)+age,lifetable,13,1),IF(male=1,VLOOKUP((($A$5:$A$1570/'Life tables'!$I$2)*2)+age,lifetable,10,1),"error"))</f>
        <v>6.997301124685551E-3</v>
      </c>
      <c r="F1434" s="96">
        <f t="shared" si="402"/>
        <v>9.2757813334420174</v>
      </c>
      <c r="G1434" s="96">
        <f t="shared" si="414"/>
        <v>0.93177164808500801</v>
      </c>
      <c r="H1434" s="96">
        <f t="shared" si="403"/>
        <v>5.3214256815358983E-2</v>
      </c>
      <c r="I1434" s="96">
        <f t="shared" si="404"/>
        <v>2.1322449437749174E-2</v>
      </c>
      <c r="J1434" s="96">
        <f t="shared" si="415"/>
        <v>7.1946877736421638E-2</v>
      </c>
      <c r="K1434" s="96">
        <f t="shared" si="405"/>
        <v>2.2280769364907919E-2</v>
      </c>
      <c r="L1434" s="96">
        <f t="shared" si="406"/>
        <v>8.1752453320025715</v>
      </c>
      <c r="M1434" s="96">
        <f t="shared" si="407"/>
        <v>51.149652737758231</v>
      </c>
      <c r="N1434" s="96">
        <f t="shared" si="416"/>
        <v>4.9258223808897368</v>
      </c>
      <c r="O1434" s="96">
        <f t="shared" si="408"/>
        <v>0.11757886964488953</v>
      </c>
      <c r="P1434" s="96">
        <f t="shared" si="409"/>
        <v>0.11757886964488953</v>
      </c>
      <c r="Q1434" s="96">
        <f t="shared" si="417"/>
        <v>0.39402245462860297</v>
      </c>
      <c r="R1434" s="96">
        <f t="shared" si="400"/>
        <v>9.2169041610352994E-3</v>
      </c>
      <c r="S1434" s="96">
        <f t="shared" si="410"/>
        <v>45.585433258789081</v>
      </c>
      <c r="T1434" s="96">
        <f t="shared" si="411"/>
        <v>500.71497317286423</v>
      </c>
      <c r="U1434" s="96">
        <f t="shared" si="412"/>
        <v>439.3570597618276</v>
      </c>
      <c r="V1434" s="32">
        <f t="shared" si="413"/>
        <v>1000.0000000000011</v>
      </c>
      <c r="W1434" s="100">
        <f>IF(A1434=1,((cPH1_+cPHr+(cNES*L1434+(cNES+cOSEX)*G1434+(cNES+cEREX)*H1434+(cNES+cHOEX)*I1434+(cNES+cNES)*S1434+(cNES+cOSEX)*N1434+(cNES+cEREX)*O1434+(cNES+cHOEX)*P1434)))/(1+cDR)^(A$6:A$65537 + 0.5),(cPHr+(cNES*L1434+(cNES+cOSEX)*G1434+(cNES+cEREX)*H1434+(cNES+cHOEX)*I1434+(cNES+cNES)*S1434+(cNES+cOSEX)*N1434+(cNES+cEREX)*O1434+(cNES+cHOEX)*P1434))/(1+cDR)^(((cycle + 0.5)/('Life tables'!$I$2/2))))</f>
        <v>594.34393440831332</v>
      </c>
      <c r="X1434" s="107">
        <f>((L1434+G1434+H1434+I1434+N1434+O1434+P1434+S1434)/('Life tables'!$I$2/2))/(1+oDR)^(((cycle + 0.5)/('Life tables'!$I$2/2)))</f>
        <v>1.0166668926074018</v>
      </c>
      <c r="Y1434" s="31">
        <f>((uNES*L1434+ uOCEX*G1434+uEREX*H1434+uHOEX*I1434+uNES*S1434+ uOCEX*N1434+uEREX*O1434+uHOEX*P1434)/('Life tables'!$I$2/2))/(1+oDR)^(((cycle + 0.5)/('Life tables'!$I$2/2)))</f>
        <v>0.66997730853124104</v>
      </c>
      <c r="Z1434" s="100">
        <f t="shared" si="401"/>
        <v>14474.051659095443</v>
      </c>
      <c r="AA1434" s="107">
        <f>((L1434+G1434+H1434+I1434+N1434+O1434+P1434+S1434)/('Life tables'!$I$2/2))</f>
        <v>2.2986050666652327</v>
      </c>
      <c r="AB1434" s="31">
        <f>((uNES*L1434+ uOCEX*G1434+uEREX*H1434+uHOEX*I1434+uNES*S1434+ uOCEX*N1434+uEREX*O1434+uHOEX*P1434)/('Life tables'!$I$2/2))</f>
        <v>1.5147667806817635</v>
      </c>
    </row>
    <row r="1435" spans="1:28" x14ac:dyDescent="0.25">
      <c r="A1435" s="4">
        <v>1429</v>
      </c>
      <c r="C1435" s="105">
        <f>IF(male=0,VLOOKUP((($A$5:$A$1570/'Life tables'!$I$2)*2)+age,lifetable,13,1),IF(male=1,VLOOKUP((($A$5:$A$1570/'Life tables'!$I$2)*2)+age,lifetable,10,1),"error"))</f>
        <v>6.997301124685551E-3</v>
      </c>
      <c r="F1435" s="96">
        <f t="shared" si="402"/>
        <v>9.199387100566474</v>
      </c>
      <c r="G1435" s="96">
        <f t="shared" si="414"/>
        <v>0.92409768750833909</v>
      </c>
      <c r="H1435" s="96">
        <f t="shared" si="403"/>
        <v>5.2775990519365677E-2</v>
      </c>
      <c r="I1435" s="96">
        <f t="shared" si="404"/>
        <v>2.1146840277801466E-2</v>
      </c>
      <c r="J1435" s="96">
        <f t="shared" si="415"/>
        <v>7.1354331800409898E-2</v>
      </c>
      <c r="K1435" s="96">
        <f t="shared" si="405"/>
        <v>2.2097267595911664E-2</v>
      </c>
      <c r="L1435" s="96">
        <f t="shared" si="406"/>
        <v>8.1079149828646457</v>
      </c>
      <c r="M1435" s="96">
        <f t="shared" si="407"/>
        <v>50.728579964742806</v>
      </c>
      <c r="N1435" s="96">
        <f t="shared" si="416"/>
        <v>4.8852721605405067</v>
      </c>
      <c r="O1435" s="96">
        <f t="shared" si="408"/>
        <v>0.11661094008839333</v>
      </c>
      <c r="P1435" s="96">
        <f t="shared" si="409"/>
        <v>0.11661094008839333</v>
      </c>
      <c r="Q1435" s="96">
        <f t="shared" si="417"/>
        <v>0.39077879374880314</v>
      </c>
      <c r="R1435" s="96">
        <f t="shared" si="400"/>
        <v>9.1410290145587016E-3</v>
      </c>
      <c r="S1435" s="96">
        <f t="shared" si="410"/>
        <v>45.210166101262153</v>
      </c>
      <c r="T1435" s="96">
        <f t="shared" si="411"/>
        <v>501.17710629841343</v>
      </c>
      <c r="U1435" s="96">
        <f t="shared" si="412"/>
        <v>439.38829805843807</v>
      </c>
      <c r="V1435" s="32">
        <f t="shared" si="413"/>
        <v>1000.0000000000011</v>
      </c>
      <c r="W1435" s="100">
        <f>IF(A1435=1,((cPH1_+cPHr+(cNES*L1435+(cNES+cOSEX)*G1435+(cNES+cEREX)*H1435+(cNES+cHOEX)*I1435+(cNES+cNES)*S1435+(cNES+cOSEX)*N1435+(cNES+cEREX)*O1435+(cNES+cHOEX)*P1435)))/(1+cDR)^(A$6:A$65537 + 0.5),(cPHr+(cNES*L1435+(cNES+cOSEX)*G1435+(cNES+cEREX)*H1435+(cNES+cHOEX)*I1435+(cNES+cNES)*S1435+(cNES+cOSEX)*N1435+(cNES+cEREX)*O1435+(cNES+cHOEX)*P1435))/(1+cDR)^(((cycle + 0.5)/('Life tables'!$I$2/2))))</f>
        <v>588.1434697684731</v>
      </c>
      <c r="X1435" s="107">
        <f>((L1435+G1435+H1435+I1435+N1435+O1435+P1435+S1435)/('Life tables'!$I$2/2))/(1+oDR)^(((cycle + 0.5)/('Life tables'!$I$2/2)))</f>
        <v>1.007721294210004</v>
      </c>
      <c r="Y1435" s="31">
        <f>((uNES*L1435+ uOCEX*G1435+uEREX*H1435+uHOEX*I1435+uNES*S1435+ uOCEX*N1435+uEREX*O1435+uHOEX*P1435)/('Life tables'!$I$2/2))/(1+oDR)^(((cycle + 0.5)/('Life tables'!$I$2/2)))</f>
        <v>0.66408221409768309</v>
      </c>
      <c r="Z1435" s="100">
        <f t="shared" si="401"/>
        <v>14355.099198119438</v>
      </c>
      <c r="AA1435" s="107">
        <f>((L1435+G1435+H1435+I1435+N1435+O1435+P1435+S1435)/('Life tables'!$I$2/2))</f>
        <v>2.2796812468485488</v>
      </c>
      <c r="AB1435" s="31">
        <f>((uNES*L1435+ uOCEX*G1435+uEREX*H1435+uHOEX*I1435+uNES*S1435+ uOCEX*N1435+uEREX*O1435+uHOEX*P1435)/('Life tables'!$I$2/2))</f>
        <v>1.5022960996680725</v>
      </c>
    </row>
    <row r="1436" spans="1:28" x14ac:dyDescent="0.25">
      <c r="A1436" s="4">
        <v>1430</v>
      </c>
      <c r="C1436" s="105">
        <f>IF(male=0,VLOOKUP((($A$5:$A$1570/'Life tables'!$I$2)*2)+age,lifetable,13,1),IF(male=1,VLOOKUP((($A$5:$A$1570/'Life tables'!$I$2)*2)+age,lifetable,10,1),"error"))</f>
        <v>6.997301124685551E-3</v>
      </c>
      <c r="F1436" s="96">
        <f t="shared" si="402"/>
        <v>9.1236233817187617</v>
      </c>
      <c r="G1436" s="96">
        <f t="shared" si="414"/>
        <v>0.91648706338535912</v>
      </c>
      <c r="H1436" s="96">
        <f t="shared" si="403"/>
        <v>5.2341341421126023E-2</v>
      </c>
      <c r="I1436" s="96">
        <f t="shared" si="404"/>
        <v>2.0972680494784381E-2</v>
      </c>
      <c r="J1436" s="96">
        <f t="shared" si="415"/>
        <v>7.0766676397501629E-2</v>
      </c>
      <c r="K1436" s="96">
        <f t="shared" si="405"/>
        <v>2.1915280344898362E-2</v>
      </c>
      <c r="L1436" s="96">
        <f t="shared" si="406"/>
        <v>8.041140339675092</v>
      </c>
      <c r="M1436" s="96">
        <f t="shared" si="407"/>
        <v>50.310972261430841</v>
      </c>
      <c r="N1436" s="96">
        <f t="shared" si="416"/>
        <v>4.8450556339112358</v>
      </c>
      <c r="O1436" s="96">
        <f t="shared" si="408"/>
        <v>0.11565097576640347</v>
      </c>
      <c r="P1436" s="96">
        <f t="shared" si="409"/>
        <v>0.11565097576640347</v>
      </c>
      <c r="Q1436" s="96">
        <f t="shared" si="417"/>
        <v>0.3875618254308672</v>
      </c>
      <c r="R1436" s="96">
        <f t="shared" si="400"/>
        <v>9.0657782558082895E-3</v>
      </c>
      <c r="S1436" s="96">
        <f t="shared" si="410"/>
        <v>44.837987072300123</v>
      </c>
      <c r="T1436" s="96">
        <f t="shared" si="411"/>
        <v>501.6354348002418</v>
      </c>
      <c r="U1436" s="96">
        <f t="shared" si="412"/>
        <v>439.4192791170388</v>
      </c>
      <c r="V1436" s="32">
        <f t="shared" si="413"/>
        <v>1000.0000000000011</v>
      </c>
      <c r="W1436" s="100">
        <f>IF(A1436=1,((cPH1_+cPHr+(cNES*L1436+(cNES+cOSEX)*G1436+(cNES+cEREX)*H1436+(cNES+cHOEX)*I1436+(cNES+cNES)*S1436+(cNES+cOSEX)*N1436+(cNES+cEREX)*O1436+(cNES+cHOEX)*P1436)))/(1+cDR)^(A$6:A$65537 + 0.5),(cPHr+(cNES*L1436+(cNES+cOSEX)*G1436+(cNES+cEREX)*H1436+(cNES+cHOEX)*I1436+(cNES+cNES)*S1436+(cNES+cOSEX)*N1436+(cNES+cEREX)*O1436+(cNES+cHOEX)*P1436))/(1+cDR)^(((cycle + 0.5)/('Life tables'!$I$2/2))))</f>
        <v>582.00775564505204</v>
      </c>
      <c r="X1436" s="107">
        <f>((L1436+G1436+H1436+I1436+N1436+O1436+P1436+S1436)/('Life tables'!$I$2/2))/(1+oDR)^(((cycle + 0.5)/('Life tables'!$I$2/2)))</f>
        <v>0.9988544087233705</v>
      </c>
      <c r="Y1436" s="31">
        <f>((uNES*L1436+ uOCEX*G1436+uEREX*H1436+uHOEX*I1436+uNES*S1436+ uOCEX*N1436+uEREX*O1436+uHOEX*P1436)/('Life tables'!$I$2/2))/(1+oDR)^(((cycle + 0.5)/('Life tables'!$I$2/2)))</f>
        <v>0.65823899095712535</v>
      </c>
      <c r="Z1436" s="100">
        <f t="shared" si="401"/>
        <v>14237.12590410168</v>
      </c>
      <c r="AA1436" s="107">
        <f>((L1436+G1436+H1436+I1436+N1436+O1436+P1436+S1436)/('Life tables'!$I$2/2))</f>
        <v>2.2609132243400554</v>
      </c>
      <c r="AB1436" s="31">
        <f>((uNES*L1436+ uOCEX*G1436+uEREX*H1436+uHOEX*I1436+uNES*S1436+ uOCEX*N1436+uEREX*O1436+uHOEX*P1436)/('Life tables'!$I$2/2))</f>
        <v>1.4899280880516961</v>
      </c>
    </row>
    <row r="1437" spans="1:28" x14ac:dyDescent="0.25">
      <c r="A1437" s="4">
        <v>1431</v>
      </c>
      <c r="C1437" s="105">
        <f>IF(male=0,VLOOKUP((($A$5:$A$1570/'Life tables'!$I$2)*2)+age,lifetable,13,1),IF(male=1,VLOOKUP((($A$5:$A$1570/'Life tables'!$I$2)*2)+age,lifetable,10,1),"error"))</f>
        <v>6.997301124685551E-3</v>
      </c>
      <c r="F1437" s="96">
        <f t="shared" si="402"/>
        <v>9.0484849007735964</v>
      </c>
      <c r="G1437" s="96">
        <f t="shared" si="414"/>
        <v>0.9089392457182407</v>
      </c>
      <c r="H1437" s="96">
        <f t="shared" si="403"/>
        <v>5.1910279252021581E-2</v>
      </c>
      <c r="I1437" s="96">
        <f t="shared" si="404"/>
        <v>2.0799957960348777E-2</v>
      </c>
      <c r="J1437" s="96">
        <f t="shared" si="415"/>
        <v>7.0183870603840653E-2</v>
      </c>
      <c r="K1437" s="96">
        <f t="shared" si="405"/>
        <v>2.1734794938420208E-2</v>
      </c>
      <c r="L1437" s="96">
        <f t="shared" si="406"/>
        <v>7.9749167523007243</v>
      </c>
      <c r="M1437" s="96">
        <f t="shared" si="407"/>
        <v>49.896801181946934</v>
      </c>
      <c r="N1437" s="96">
        <f t="shared" si="416"/>
        <v>4.8051700616024897</v>
      </c>
      <c r="O1437" s="96">
        <f t="shared" si="408"/>
        <v>0.11469891128973943</v>
      </c>
      <c r="P1437" s="96">
        <f t="shared" si="409"/>
        <v>0.11469891128973943</v>
      </c>
      <c r="Q1437" s="96">
        <f t="shared" si="417"/>
        <v>0.38437133054694084</v>
      </c>
      <c r="R1437" s="96">
        <f t="shared" si="400"/>
        <v>8.9911467589837216E-3</v>
      </c>
      <c r="S1437" s="96">
        <f t="shared" si="410"/>
        <v>44.468870820459038</v>
      </c>
      <c r="T1437" s="96">
        <f t="shared" si="411"/>
        <v>502.08999000139255</v>
      </c>
      <c r="U1437" s="96">
        <f t="shared" si="412"/>
        <v>439.45000505873622</v>
      </c>
      <c r="V1437" s="32">
        <f t="shared" si="413"/>
        <v>1000.0000000000011</v>
      </c>
      <c r="W1437" s="100">
        <f>IF(A1437=1,((cPH1_+cPHr+(cNES*L1437+(cNES+cOSEX)*G1437+(cNES+cEREX)*H1437+(cNES+cHOEX)*I1437+(cNES+cNES)*S1437+(cNES+cOSEX)*N1437+(cNES+cEREX)*O1437+(cNES+cHOEX)*P1437)))/(1+cDR)^(A$6:A$65537 + 0.5),(cPHr+(cNES*L1437+(cNES+cOSEX)*G1437+(cNES+cEREX)*H1437+(cNES+cHOEX)*I1437+(cNES+cNES)*S1437+(cNES+cOSEX)*N1437+(cNES+cEREX)*O1437+(cNES+cHOEX)*P1437))/(1+cDR)^(((cycle + 0.5)/('Life tables'!$I$2/2))))</f>
        <v>575.93611596580467</v>
      </c>
      <c r="X1437" s="107">
        <f>((L1437+G1437+H1437+I1437+N1437+O1437+P1437+S1437)/('Life tables'!$I$2/2))/(1+oDR)^(((cycle + 0.5)/('Life tables'!$I$2/2)))</f>
        <v>0.99006554348957543</v>
      </c>
      <c r="Y1437" s="31">
        <f>((uNES*L1437+ uOCEX*G1437+uEREX*H1437+uHOEX*I1437+uNES*S1437+ uOCEX*N1437+uEREX*O1437+uHOEX*P1437)/('Life tables'!$I$2/2))/(1+oDR)^(((cycle + 0.5)/('Life tables'!$I$2/2)))</f>
        <v>0.65244718265427315</v>
      </c>
      <c r="Z1437" s="100">
        <f t="shared" si="401"/>
        <v>14120.12372312042</v>
      </c>
      <c r="AA1437" s="107">
        <f>((L1437+G1437+H1437+I1437+N1437+O1437+P1437+S1437)/('Life tables'!$I$2/2))</f>
        <v>2.2422997163515013</v>
      </c>
      <c r="AB1437" s="31">
        <f>((uNES*L1437+ uOCEX*G1437+uEREX*H1437+uHOEX*I1437+uNES*S1437+ uOCEX*N1437+uEREX*O1437+uHOEX*P1437)/('Life tables'!$I$2/2))</f>
        <v>1.4776619004875173</v>
      </c>
    </row>
    <row r="1438" spans="1:28" x14ac:dyDescent="0.25">
      <c r="A1438" s="4">
        <v>1432</v>
      </c>
      <c r="C1438" s="105">
        <f>IF(male=0,VLOOKUP((($A$5:$A$1570/'Life tables'!$I$2)*2)+age,lifetable,13,1),IF(male=1,VLOOKUP((($A$5:$A$1570/'Life tables'!$I$2)*2)+age,lifetable,10,1),"error"))</f>
        <v>6.997301124685551E-3</v>
      </c>
      <c r="F1438" s="96">
        <f t="shared" si="402"/>
        <v>8.9739664296402335</v>
      </c>
      <c r="G1438" s="96">
        <f t="shared" si="414"/>
        <v>0.90145370933432689</v>
      </c>
      <c r="H1438" s="96">
        <f t="shared" si="403"/>
        <v>5.1482774019003412E-2</v>
      </c>
      <c r="I1438" s="96">
        <f t="shared" si="404"/>
        <v>2.0628660656563599E-2</v>
      </c>
      <c r="J1438" s="96">
        <f t="shared" si="415"/>
        <v>6.9605873868147053E-2</v>
      </c>
      <c r="K1438" s="96">
        <f t="shared" si="405"/>
        <v>2.1555798818410136E-2</v>
      </c>
      <c r="L1438" s="96">
        <f t="shared" si="406"/>
        <v>7.9092396129437823</v>
      </c>
      <c r="M1438" s="96">
        <f t="shared" si="407"/>
        <v>49.48603851023212</v>
      </c>
      <c r="N1438" s="96">
        <f t="shared" si="416"/>
        <v>4.7656127263466574</v>
      </c>
      <c r="O1438" s="96">
        <f t="shared" si="408"/>
        <v>0.11375468179750496</v>
      </c>
      <c r="P1438" s="96">
        <f t="shared" si="409"/>
        <v>0.11375468179750496</v>
      </c>
      <c r="Q1438" s="96">
        <f t="shared" si="417"/>
        <v>0.38120709173952083</v>
      </c>
      <c r="R1438" s="96">
        <f t="shared" si="400"/>
        <v>8.9171294396964002E-3</v>
      </c>
      <c r="S1438" s="96">
        <f t="shared" si="410"/>
        <v>44.102792199111235</v>
      </c>
      <c r="T1438" s="96">
        <f t="shared" si="411"/>
        <v>502.54080296700022</v>
      </c>
      <c r="U1438" s="96">
        <f t="shared" si="412"/>
        <v>439.48047798699434</v>
      </c>
      <c r="V1438" s="32">
        <f t="shared" si="413"/>
        <v>1000.0000000000011</v>
      </c>
      <c r="W1438" s="100">
        <f>IF(A1438=1,((cPH1_+cPHr+(cNES*L1438+(cNES+cOSEX)*G1438+(cNES+cEREX)*H1438+(cNES+cHOEX)*I1438+(cNES+cNES)*S1438+(cNES+cOSEX)*N1438+(cNES+cEREX)*O1438+(cNES+cHOEX)*P1438)))/(1+cDR)^(A$6:A$65537 + 0.5),(cPHr+(cNES*L1438+(cNES+cOSEX)*G1438+(cNES+cEREX)*H1438+(cNES+cHOEX)*I1438+(cNES+cNES)*S1438+(cNES+cOSEX)*N1438+(cNES+cEREX)*O1438+(cNES+cHOEX)*P1438))/(1+cDR)^(((cycle + 0.5)/('Life tables'!$I$2/2))))</f>
        <v>569.92788170313975</v>
      </c>
      <c r="X1438" s="107">
        <f>((L1438+G1438+H1438+I1438+N1438+O1438+P1438+S1438)/('Life tables'!$I$2/2))/(1+oDR)^(((cycle + 0.5)/('Life tables'!$I$2/2)))</f>
        <v>0.981354011949094</v>
      </c>
      <c r="Y1438" s="31">
        <f>((uNES*L1438+ uOCEX*G1438+uEREX*H1438+uHOEX*I1438+uNES*S1438+ uOCEX*N1438+uEREX*O1438+uHOEX*P1438)/('Life tables'!$I$2/2))/(1+oDR)^(((cycle + 0.5)/('Life tables'!$I$2/2)))</f>
        <v>0.64670633675252653</v>
      </c>
      <c r="Z1438" s="100">
        <f t="shared" si="401"/>
        <v>14004.084667166913</v>
      </c>
      <c r="AA1438" s="107">
        <f>((L1438+G1438+H1438+I1438+N1438+O1438+P1438+S1438)/('Life tables'!$I$2/2))</f>
        <v>2.2238394506637178</v>
      </c>
      <c r="AB1438" s="31">
        <f>((uNES*L1438+ uOCEX*G1438+uEREX*H1438+uHOEX*I1438+uNES*S1438+ uOCEX*N1438+uEREX*O1438+uHOEX*P1438)/('Life tables'!$I$2/2))</f>
        <v>1.465496698595131</v>
      </c>
    </row>
    <row r="1439" spans="1:28" x14ac:dyDescent="0.25">
      <c r="A1439" s="4">
        <v>1433</v>
      </c>
      <c r="C1439" s="105">
        <f>IF(male=0,VLOOKUP((($A$5:$A$1570/'Life tables'!$I$2)*2)+age,lifetable,13,1),IF(male=1,VLOOKUP((($A$5:$A$1570/'Life tables'!$I$2)*2)+age,lifetable,10,1),"error"))</f>
        <v>6.997301124685551E-3</v>
      </c>
      <c r="F1439" s="96">
        <f t="shared" si="402"/>
        <v>8.9000627876191309</v>
      </c>
      <c r="G1439" s="96">
        <f t="shared" si="414"/>
        <v>0.89402993382150608</v>
      </c>
      <c r="H1439" s="96">
        <f t="shared" si="403"/>
        <v>5.1058796000901303E-2</v>
      </c>
      <c r="I1439" s="96">
        <f t="shared" si="404"/>
        <v>2.0458776674437025E-2</v>
      </c>
      <c r="J1439" s="96">
        <f t="shared" si="415"/>
        <v>6.9032646006727053E-2</v>
      </c>
      <c r="K1439" s="96">
        <f t="shared" si="405"/>
        <v>2.1378279540636487E-2</v>
      </c>
      <c r="L1439" s="96">
        <f t="shared" si="406"/>
        <v>7.844104355574923</v>
      </c>
      <c r="M1439" s="96">
        <f t="shared" si="407"/>
        <v>49.078656258387447</v>
      </c>
      <c r="N1439" s="96">
        <f t="shared" si="416"/>
        <v>4.7263809328484303</v>
      </c>
      <c r="O1439" s="96">
        <f t="shared" si="408"/>
        <v>0.11281822295328044</v>
      </c>
      <c r="P1439" s="96">
        <f t="shared" si="409"/>
        <v>0.11281822295328044</v>
      </c>
      <c r="Q1439" s="96">
        <f t="shared" si="417"/>
        <v>0.37806889340869471</v>
      </c>
      <c r="R1439" s="96">
        <f t="shared" si="400"/>
        <v>8.8437212546709863E-3</v>
      </c>
      <c r="S1439" s="96">
        <f t="shared" si="410"/>
        <v>43.739726264969093</v>
      </c>
      <c r="T1439" s="96">
        <f t="shared" si="411"/>
        <v>502.98790450641565</v>
      </c>
      <c r="U1439" s="96">
        <f t="shared" si="412"/>
        <v>439.51069998778968</v>
      </c>
      <c r="V1439" s="32">
        <f t="shared" si="413"/>
        <v>1000.0000000000011</v>
      </c>
      <c r="W1439" s="100">
        <f>IF(A1439=1,((cPH1_+cPHr+(cNES*L1439+(cNES+cOSEX)*G1439+(cNES+cEREX)*H1439+(cNES+cHOEX)*I1439+(cNES+cNES)*S1439+(cNES+cOSEX)*N1439+(cNES+cEREX)*O1439+(cNES+cHOEX)*P1439)))/(1+cDR)^(A$6:A$65537 + 0.5),(cPHr+(cNES*L1439+(cNES+cOSEX)*G1439+(cNES+cEREX)*H1439+(cNES+cHOEX)*I1439+(cNES+cNES)*S1439+(cNES+cOSEX)*N1439+(cNES+cEREX)*O1439+(cNES+cHOEX)*P1439))/(1+cDR)^(((cycle + 0.5)/('Life tables'!$I$2/2))))</f>
        <v>563.98239080153382</v>
      </c>
      <c r="X1439" s="107">
        <f>((L1439+G1439+H1439+I1439+N1439+O1439+P1439+S1439)/('Life tables'!$I$2/2))/(1+oDR)^(((cycle + 0.5)/('Life tables'!$I$2/2)))</f>
        <v>0.97271913358693651</v>
      </c>
      <c r="Y1439" s="31">
        <f>((uNES*L1439+ uOCEX*G1439+uEREX*H1439+uHOEX*I1439+uNES*S1439+ uOCEX*N1439+uEREX*O1439+uHOEX*P1439)/('Life tables'!$I$2/2))/(1+oDR)^(((cycle + 0.5)/('Life tables'!$I$2/2)))</f>
        <v>0.64101600479849175</v>
      </c>
      <c r="Z1439" s="100">
        <f t="shared" si="401"/>
        <v>13889.000813623918</v>
      </c>
      <c r="AA1439" s="107">
        <f>((L1439+G1439+H1439+I1439+N1439+O1439+P1439+S1439)/('Life tables'!$I$2/2))</f>
        <v>2.2055311655391567</v>
      </c>
      <c r="AB1439" s="31">
        <f>((uNES*L1439+ uOCEX*G1439+uEREX*H1439+uHOEX*I1439+uNES*S1439+ uOCEX*N1439+uEREX*O1439+uHOEX*P1439)/('Life tables'!$I$2/2))</f>
        <v>1.4534316509012257</v>
      </c>
    </row>
    <row r="1440" spans="1:28" x14ac:dyDescent="0.25">
      <c r="A1440" s="4">
        <v>1434</v>
      </c>
      <c r="C1440" s="105">
        <f>IF(male=0,VLOOKUP((($A$5:$A$1570/'Life tables'!$I$2)*2)+age,lifetable,13,1),IF(male=1,VLOOKUP((($A$5:$A$1570/'Life tables'!$I$2)*2)+age,lifetable,10,1),"error"))</f>
        <v>7.7932954904519347E-3</v>
      </c>
      <c r="F1440" s="96">
        <f t="shared" si="402"/>
        <v>8.8267688407772944</v>
      </c>
      <c r="G1440" s="96">
        <f t="shared" si="414"/>
        <v>0.88666740346546424</v>
      </c>
      <c r="H1440" s="96">
        <f t="shared" si="403"/>
        <v>5.0638315744840172E-2</v>
      </c>
      <c r="I1440" s="96">
        <f t="shared" si="404"/>
        <v>2.0290294212480558E-2</v>
      </c>
      <c r="J1440" s="96">
        <f t="shared" si="415"/>
        <v>7.6252446495173876E-2</v>
      </c>
      <c r="K1440" s="96">
        <f t="shared" si="405"/>
        <v>2.1202224773202594E-2</v>
      </c>
      <c r="L1440" s="96">
        <f t="shared" si="406"/>
        <v>7.7717181560861333</v>
      </c>
      <c r="M1440" s="96">
        <f t="shared" si="407"/>
        <v>48.674626665018558</v>
      </c>
      <c r="N1440" s="96">
        <f t="shared" si="416"/>
        <v>4.6874720076253835</v>
      </c>
      <c r="O1440" s="96">
        <f t="shared" si="408"/>
        <v>0.11188947094131751</v>
      </c>
      <c r="P1440" s="96">
        <f t="shared" si="409"/>
        <v>0.11188947094131751</v>
      </c>
      <c r="Q1440" s="96">
        <f t="shared" si="417"/>
        <v>0.41761057836519921</v>
      </c>
      <c r="R1440" s="96">
        <f t="shared" si="400"/>
        <v>8.7709172014470982E-3</v>
      </c>
      <c r="S1440" s="96">
        <f t="shared" si="410"/>
        <v>43.33699421994389</v>
      </c>
      <c r="T1440" s="96">
        <f t="shared" si="411"/>
        <v>503.48176753127603</v>
      </c>
      <c r="U1440" s="96">
        <f t="shared" si="412"/>
        <v>439.54067312976434</v>
      </c>
      <c r="V1440" s="32">
        <f t="shared" si="413"/>
        <v>1000.0000000000011</v>
      </c>
      <c r="W1440" s="100">
        <f>IF(A1440=1,((cPH1_+cPHr+(cNES*L1440+(cNES+cOSEX)*G1440+(cNES+cEREX)*H1440+(cNES+cHOEX)*I1440+(cNES+cNES)*S1440+(cNES+cOSEX)*N1440+(cNES+cEREX)*O1440+(cNES+cHOEX)*P1440)))/(1+cDR)^(A$6:A$65537 + 0.5),(cPHr+(cNES*L1440+(cNES+cOSEX)*G1440+(cNES+cEREX)*H1440+(cNES+cHOEX)*I1440+(cNES+cNES)*S1440+(cNES+cOSEX)*N1440+(cNES+cEREX)*O1440+(cNES+cHOEX)*P1440))/(1+cDR)^(((cycle + 0.5)/('Life tables'!$I$2/2))))</f>
        <v>557.67306841197001</v>
      </c>
      <c r="X1440" s="107">
        <f>((L1440+G1440+H1440+I1440+N1440+O1440+P1440+S1440)/('Life tables'!$I$2/2))/(1+oDR)^(((cycle + 0.5)/('Life tables'!$I$2/2)))</f>
        <v>0.96330741574999246</v>
      </c>
      <c r="Y1440" s="31">
        <f>((uNES*L1440+ uOCEX*G1440+uEREX*H1440+uHOEX*I1440+uNES*S1440+ uOCEX*N1440+uEREX*O1440+uHOEX*P1440)/('Life tables'!$I$2/2))/(1+oDR)^(((cycle + 0.5)/('Life tables'!$I$2/2)))</f>
        <v>0.63480435414019243</v>
      </c>
      <c r="Z1440" s="100">
        <f t="shared" si="401"/>
        <v>13764.351857833426</v>
      </c>
      <c r="AA1440" s="107">
        <f>((L1440+G1440+H1440+I1440+N1440+O1440+P1440+S1440)/('Life tables'!$I$2/2))</f>
        <v>2.1854388359282217</v>
      </c>
      <c r="AB1440" s="31">
        <f>((uNES*L1440+ uOCEX*G1440+uEREX*H1440+uHOEX*I1440+uNES*S1440+ uOCEX*N1440+uEREX*O1440+uHOEX*P1440)/('Life tables'!$I$2/2))</f>
        <v>1.4401696343987889</v>
      </c>
    </row>
    <row r="1441" spans="1:28" x14ac:dyDescent="0.25">
      <c r="A1441" s="4">
        <v>1435</v>
      </c>
      <c r="C1441" s="105">
        <f>IF(male=0,VLOOKUP((($A$5:$A$1570/'Life tables'!$I$2)*2)+age,lifetable,13,1),IF(male=1,VLOOKUP((($A$5:$A$1570/'Life tables'!$I$2)*2)+age,lifetable,10,1),"error"))</f>
        <v>7.7932954904519347E-3</v>
      </c>
      <c r="F1441" s="96">
        <f t="shared" si="402"/>
        <v>8.7462788652464578</v>
      </c>
      <c r="G1441" s="96">
        <f t="shared" si="414"/>
        <v>0.8785820169671541</v>
      </c>
      <c r="H1441" s="96">
        <f t="shared" si="403"/>
        <v>5.0176552570937227E-2</v>
      </c>
      <c r="I1441" s="96">
        <f t="shared" si="404"/>
        <v>2.0105270075773677E-2</v>
      </c>
      <c r="J1441" s="96">
        <f t="shared" si="415"/>
        <v>7.555711192107592E-2</v>
      </c>
      <c r="K1441" s="96">
        <f t="shared" si="405"/>
        <v>2.100888487907163E-2</v>
      </c>
      <c r="L1441" s="96">
        <f t="shared" si="406"/>
        <v>7.7008490288324456</v>
      </c>
      <c r="M1441" s="96">
        <f t="shared" si="407"/>
        <v>48.231280473714357</v>
      </c>
      <c r="N1441" s="96">
        <f t="shared" si="416"/>
        <v>4.6447768088367445</v>
      </c>
      <c r="O1441" s="96">
        <f t="shared" si="408"/>
        <v>0.11087034097181071</v>
      </c>
      <c r="P1441" s="96">
        <f t="shared" si="409"/>
        <v>0.11087034097181071</v>
      </c>
      <c r="Q1441" s="96">
        <f t="shared" si="417"/>
        <v>0.4138068294296246</v>
      </c>
      <c r="R1441" s="96">
        <f t="shared" si="400"/>
        <v>8.6910284996339886E-3</v>
      </c>
      <c r="S1441" s="96">
        <f t="shared" si="410"/>
        <v>42.942265125004731</v>
      </c>
      <c r="T1441" s="96">
        <f t="shared" si="411"/>
        <v>503.97113147262672</v>
      </c>
      <c r="U1441" s="96">
        <f t="shared" si="412"/>
        <v>439.57037304314304</v>
      </c>
      <c r="V1441" s="32">
        <f t="shared" si="413"/>
        <v>1000.0000000000011</v>
      </c>
      <c r="W1441" s="100">
        <f>IF(A1441=1,((cPH1_+cPHr+(cNES*L1441+(cNES+cOSEX)*G1441+(cNES+cEREX)*H1441+(cNES+cHOEX)*I1441+(cNES+cNES)*S1441+(cNES+cOSEX)*N1441+(cNES+cEREX)*O1441+(cNES+cHOEX)*P1441)))/(1+cDR)^(A$6:A$65537 + 0.5),(cPHr+(cNES*L1441+(cNES+cOSEX)*G1441+(cNES+cEREX)*H1441+(cNES+cHOEX)*I1441+(cNES+cNES)*S1441+(cNES+cOSEX)*N1441+(cNES+cEREX)*O1441+(cNES+cHOEX)*P1441))/(1+cDR)^(((cycle + 0.5)/('Life tables'!$I$2/2))))</f>
        <v>551.36854961622498</v>
      </c>
      <c r="X1441" s="107">
        <f>((L1441+G1441+H1441+I1441+N1441+O1441+P1441+S1441)/('Life tables'!$I$2/2))/(1+oDR)^(((cycle + 0.5)/('Life tables'!$I$2/2)))</f>
        <v>0.95398676569090934</v>
      </c>
      <c r="Y1441" s="31">
        <f>((uNES*L1441+ uOCEX*G1441+uEREX*H1441+uHOEX*I1441+uNES*S1441+ uOCEX*N1441+uEREX*O1441+uHOEX*P1441)/('Life tables'!$I$2/2))/(1+oDR)^(((cycle + 0.5)/('Life tables'!$I$2/2)))</f>
        <v>0.62866219471686446</v>
      </c>
      <c r="Z1441" s="100">
        <f t="shared" si="401"/>
        <v>13639.194399937529</v>
      </c>
      <c r="AA1441" s="107">
        <f>((L1441+G1441+H1441+I1441+N1441+O1441+P1441+S1441)/('Life tables'!$I$2/2))</f>
        <v>2.1655295537544483</v>
      </c>
      <c r="AB1441" s="31">
        <f>((uNES*L1441+ uOCEX*G1441+uEREX*H1441+uHOEX*I1441+uNES*S1441+ uOCEX*N1441+uEREX*O1441+uHOEX*P1441)/('Life tables'!$I$2/2))</f>
        <v>1.4270497358540837</v>
      </c>
    </row>
    <row r="1442" spans="1:28" x14ac:dyDescent="0.25">
      <c r="A1442" s="4">
        <v>1436</v>
      </c>
      <c r="C1442" s="105">
        <f>IF(male=0,VLOOKUP((($A$5:$A$1570/'Life tables'!$I$2)*2)+age,lifetable,13,1),IF(male=1,VLOOKUP((($A$5:$A$1570/'Life tables'!$I$2)*2)+age,lifetable,10,1),"error"))</f>
        <v>7.7932954904519347E-3</v>
      </c>
      <c r="F1442" s="96">
        <f t="shared" si="402"/>
        <v>8.6665264685867918</v>
      </c>
      <c r="G1442" s="96">
        <f t="shared" si="414"/>
        <v>0.87057072181012052</v>
      </c>
      <c r="H1442" s="96">
        <f t="shared" si="403"/>
        <v>4.9719020815397981E-2</v>
      </c>
      <c r="I1442" s="96">
        <f t="shared" si="404"/>
        <v>1.9921941428386943E-2</v>
      </c>
      <c r="J1442" s="96">
        <f t="shared" si="415"/>
        <v>7.4868149122927288E-2</v>
      </c>
      <c r="K1442" s="96">
        <f t="shared" si="405"/>
        <v>2.081731667663177E-2</v>
      </c>
      <c r="L1442" s="96">
        <f t="shared" si="406"/>
        <v>7.6306293187333267</v>
      </c>
      <c r="M1442" s="96">
        <f t="shared" si="407"/>
        <v>47.791969015644611</v>
      </c>
      <c r="N1442" s="96">
        <f t="shared" si="416"/>
        <v>4.6024701636003469</v>
      </c>
      <c r="O1442" s="96">
        <f t="shared" si="408"/>
        <v>0.10986048573532034</v>
      </c>
      <c r="P1442" s="96">
        <f t="shared" si="409"/>
        <v>0.10986048573532034</v>
      </c>
      <c r="Q1442" s="96">
        <f t="shared" si="417"/>
        <v>0.41003769703648774</v>
      </c>
      <c r="R1442" s="96">
        <f t="shared" si="400"/>
        <v>8.6118668359833478E-3</v>
      </c>
      <c r="S1442" s="96">
        <f t="shared" si="410"/>
        <v>42.551128316701153</v>
      </c>
      <c r="T1442" s="96">
        <f t="shared" si="411"/>
        <v>504.45603731878612</v>
      </c>
      <c r="U1442" s="96">
        <f t="shared" si="412"/>
        <v>439.59980222665564</v>
      </c>
      <c r="V1442" s="32">
        <f t="shared" si="413"/>
        <v>1000.0000000000011</v>
      </c>
      <c r="W1442" s="100">
        <f>IF(A1442=1,((cPH1_+cPHr+(cNES*L1442+(cNES+cOSEX)*G1442+(cNES+cEREX)*H1442+(cNES+cHOEX)*I1442+(cNES+cNES)*S1442+(cNES+cOSEX)*N1442+(cNES+cEREX)*O1442+(cNES+cHOEX)*P1442)))/(1+cDR)^(A$6:A$65537 + 0.5),(cPHr+(cNES*L1442+(cNES+cOSEX)*G1442+(cNES+cEREX)*H1442+(cNES+cHOEX)*I1442+(cNES+cNES)*S1442+(cNES+cOSEX)*N1442+(cNES+cEREX)*O1442+(cNES+cHOEX)*P1442))/(1+cDR)^(((cycle + 0.5)/('Life tables'!$I$2/2))))</f>
        <v>545.13537481466244</v>
      </c>
      <c r="X1442" s="107">
        <f>((L1442+G1442+H1442+I1442+N1442+O1442+P1442+S1442)/('Life tables'!$I$2/2))/(1+oDR)^(((cycle + 0.5)/('Life tables'!$I$2/2)))</f>
        <v>0.94475630207093608</v>
      </c>
      <c r="Y1442" s="31">
        <f>((uNES*L1442+ uOCEX*G1442+uEREX*H1442+uHOEX*I1442+uNES*S1442+ uOCEX*N1442+uEREX*O1442+uHOEX*P1442)/('Life tables'!$I$2/2))/(1+oDR)^(((cycle + 0.5)/('Life tables'!$I$2/2)))</f>
        <v>0.62257946662829033</v>
      </c>
      <c r="Z1442" s="100">
        <f t="shared" si="401"/>
        <v>13515.176745959288</v>
      </c>
      <c r="AA1442" s="107">
        <f>((L1442+G1442+H1442+I1442+N1442+O1442+P1442+S1442)/('Life tables'!$I$2/2))</f>
        <v>2.1458016510228384</v>
      </c>
      <c r="AB1442" s="31">
        <f>((uNES*L1442+ uOCEX*G1442+uEREX*H1442+uHOEX*I1442+uNES*S1442+ uOCEX*N1442+uEREX*O1442+uHOEX*P1442)/('Life tables'!$I$2/2))</f>
        <v>1.4140493632648945</v>
      </c>
    </row>
    <row r="1443" spans="1:28" x14ac:dyDescent="0.25">
      <c r="A1443" s="4">
        <v>1437</v>
      </c>
      <c r="C1443" s="105">
        <f>IF(male=0,VLOOKUP((($A$5:$A$1570/'Life tables'!$I$2)*2)+age,lifetable,13,1),IF(male=1,VLOOKUP((($A$5:$A$1570/'Life tables'!$I$2)*2)+age,lifetable,10,1),"error"))</f>
        <v>7.7932954904519347E-3</v>
      </c>
      <c r="F1443" s="96">
        <f t="shared" si="402"/>
        <v>8.5875046948308089</v>
      </c>
      <c r="G1443" s="96">
        <f t="shared" si="414"/>
        <v>0.86263281925287139</v>
      </c>
      <c r="H1443" s="96">
        <f t="shared" si="403"/>
        <v>4.9265680572512412E-2</v>
      </c>
      <c r="I1443" s="96">
        <f t="shared" si="404"/>
        <v>1.9740292280479747E-2</v>
      </c>
      <c r="J1443" s="96">
        <f t="shared" si="415"/>
        <v>7.4185498009708473E-2</v>
      </c>
      <c r="K1443" s="96">
        <f t="shared" si="405"/>
        <v>2.0627503457392199E-2</v>
      </c>
      <c r="L1443" s="96">
        <f t="shared" si="406"/>
        <v>7.5610529012578445</v>
      </c>
      <c r="M1443" s="96">
        <f t="shared" si="407"/>
        <v>47.356655759728554</v>
      </c>
      <c r="N1443" s="96">
        <f t="shared" si="416"/>
        <v>4.5605485538939643</v>
      </c>
      <c r="O1443" s="96">
        <f t="shared" si="408"/>
        <v>0.10885982125702051</v>
      </c>
      <c r="P1443" s="96">
        <f t="shared" si="409"/>
        <v>0.10885982125702051</v>
      </c>
      <c r="Q1443" s="96">
        <f t="shared" si="417"/>
        <v>0.40630286776241353</v>
      </c>
      <c r="R1443" s="96">
        <f t="shared" si="400"/>
        <v>8.5334256277824413E-3</v>
      </c>
      <c r="S1443" s="96">
        <f t="shared" si="410"/>
        <v>42.163551269930352</v>
      </c>
      <c r="T1443" s="96">
        <f t="shared" si="411"/>
        <v>504.93652568455826</v>
      </c>
      <c r="U1443" s="96">
        <f t="shared" si="412"/>
        <v>439.62896315574079</v>
      </c>
      <c r="V1443" s="32">
        <f t="shared" si="413"/>
        <v>1000.0000000000011</v>
      </c>
      <c r="W1443" s="100">
        <f>IF(A1443=1,((cPH1_+cPHr+(cNES*L1443+(cNES+cOSEX)*G1443+(cNES+cEREX)*H1443+(cNES+cHOEX)*I1443+(cNES+cNES)*S1443+(cNES+cOSEX)*N1443+(cNES+cEREX)*O1443+(cNES+cHOEX)*P1443)))/(1+cDR)^(A$6:A$65537 + 0.5),(cPHr+(cNES*L1443+(cNES+cOSEX)*G1443+(cNES+cEREX)*H1443+(cNES+cHOEX)*I1443+(cNES+cNES)*S1443+(cNES+cOSEX)*N1443+(cNES+cEREX)*O1443+(cNES+cHOEX)*P1443))/(1+cDR)^(((cycle + 0.5)/('Life tables'!$I$2/2))))</f>
        <v>538.97273717355961</v>
      </c>
      <c r="X1443" s="107">
        <f>((L1443+G1443+H1443+I1443+N1443+O1443+P1443+S1443)/('Life tables'!$I$2/2))/(1+oDR)^(((cycle + 0.5)/('Life tables'!$I$2/2)))</f>
        <v>0.93561515209000257</v>
      </c>
      <c r="Y1443" s="31">
        <f>((uNES*L1443+ uOCEX*G1443+uEREX*H1443+uHOEX*I1443+uNES*S1443+ uOCEX*N1443+uEREX*O1443+uHOEX*P1443)/('Life tables'!$I$2/2))/(1+oDR)^(((cycle + 0.5)/('Life tables'!$I$2/2)))</f>
        <v>0.61655559471884058</v>
      </c>
      <c r="Z1443" s="100">
        <f t="shared" si="401"/>
        <v>13392.288532577688</v>
      </c>
      <c r="AA1443" s="107">
        <f>((L1443+G1443+H1443+I1443+N1443+O1443+P1443+S1443)/('Life tables'!$I$2/2))</f>
        <v>2.1262534749583191</v>
      </c>
      <c r="AB1443" s="31">
        <f>((uNES*L1443+ uOCEX*G1443+uEREX*H1443+uHOEX*I1443+uNES*S1443+ uOCEX*N1443+uEREX*O1443+uHOEX*P1443)/('Life tables'!$I$2/2))</f>
        <v>1.4011674274914043</v>
      </c>
    </row>
    <row r="1444" spans="1:28" x14ac:dyDescent="0.25">
      <c r="A1444" s="4">
        <v>1438</v>
      </c>
      <c r="C1444" s="105">
        <f>IF(male=0,VLOOKUP((($A$5:$A$1570/'Life tables'!$I$2)*2)+age,lifetable,13,1),IF(male=1,VLOOKUP((($A$5:$A$1570/'Life tables'!$I$2)*2)+age,lifetable,10,1),"error"))</f>
        <v>7.7932954904519347E-3</v>
      </c>
      <c r="F1444" s="96">
        <f t="shared" si="402"/>
        <v>8.5092066643392439</v>
      </c>
      <c r="G1444" s="96">
        <f t="shared" si="414"/>
        <v>0.85476761822124436</v>
      </c>
      <c r="H1444" s="96">
        <f t="shared" si="403"/>
        <v>4.8816492374458065E-2</v>
      </c>
      <c r="I1444" s="96">
        <f t="shared" si="404"/>
        <v>1.9560306817668904E-2</v>
      </c>
      <c r="J1444" s="96">
        <f t="shared" si="415"/>
        <v>7.3509099149782084E-2</v>
      </c>
      <c r="K1444" s="96">
        <f t="shared" si="405"/>
        <v>2.0439428696205287E-2</v>
      </c>
      <c r="L1444" s="96">
        <f t="shared" si="406"/>
        <v>7.4921137190798852</v>
      </c>
      <c r="M1444" s="96">
        <f t="shared" si="407"/>
        <v>46.925304495362823</v>
      </c>
      <c r="N1444" s="96">
        <f t="shared" si="416"/>
        <v>4.5190084925580383</v>
      </c>
      <c r="O1444" s="96">
        <f t="shared" si="408"/>
        <v>0.10786826429877401</v>
      </c>
      <c r="P1444" s="96">
        <f t="shared" si="409"/>
        <v>0.10786826429877401</v>
      </c>
      <c r="Q1444" s="96">
        <f t="shared" si="417"/>
        <v>0.40260203093360664</v>
      </c>
      <c r="R1444" s="96">
        <f t="shared" si="400"/>
        <v>8.4556983500669175E-3</v>
      </c>
      <c r="S1444" s="96">
        <f t="shared" si="410"/>
        <v>41.779501744923564</v>
      </c>
      <c r="T1444" s="96">
        <f t="shared" si="411"/>
        <v>505.41263681464164</v>
      </c>
      <c r="U1444" s="96">
        <f t="shared" si="412"/>
        <v>439.65785828278706</v>
      </c>
      <c r="V1444" s="32">
        <f t="shared" si="413"/>
        <v>1000.0000000000011</v>
      </c>
      <c r="W1444" s="100">
        <f>IF(A1444=1,((cPH1_+cPHr+(cNES*L1444+(cNES+cOSEX)*G1444+(cNES+cEREX)*H1444+(cNES+cHOEX)*I1444+(cNES+cNES)*S1444+(cNES+cOSEX)*N1444+(cNES+cEREX)*O1444+(cNES+cHOEX)*P1444)))/(1+cDR)^(A$6:A$65537 + 0.5),(cPHr+(cNES*L1444+(cNES+cOSEX)*G1444+(cNES+cEREX)*H1444+(cNES+cHOEX)*I1444+(cNES+cNES)*S1444+(cNES+cOSEX)*N1444+(cNES+cEREX)*O1444+(cNES+cHOEX)*P1444))/(1+cDR)^(((cycle + 0.5)/('Life tables'!$I$2/2))))</f>
        <v>532.87983894405238</v>
      </c>
      <c r="X1444" s="107">
        <f>((L1444+G1444+H1444+I1444+N1444+O1444+P1444+S1444)/('Life tables'!$I$2/2))/(1+oDR)^(((cycle + 0.5)/('Life tables'!$I$2/2)))</f>
        <v>0.92656245140348448</v>
      </c>
      <c r="Y1444" s="31">
        <f>((uNES*L1444+ uOCEX*G1444+uEREX*H1444+uHOEX*I1444+uNES*S1444+ uOCEX*N1444+uEREX*O1444+uHOEX*P1444)/('Life tables'!$I$2/2))/(1+oDR)^(((cycle + 0.5)/('Life tables'!$I$2/2)))</f>
        <v>0.61059000940456798</v>
      </c>
      <c r="Z1444" s="100">
        <f t="shared" si="401"/>
        <v>13270.519489775406</v>
      </c>
      <c r="AA1444" s="107">
        <f>((L1444+G1444+H1444+I1444+N1444+O1444+P1444+S1444)/('Life tables'!$I$2/2))</f>
        <v>2.106883387865746</v>
      </c>
      <c r="AB1444" s="31">
        <f>((uNES*L1444+ uOCEX*G1444+uEREX*H1444+uHOEX*I1444+uNES*S1444+ uOCEX*N1444+uEREX*O1444+uHOEX*P1444)/('Life tables'!$I$2/2))</f>
        <v>1.3884028493305249</v>
      </c>
    </row>
    <row r="1445" spans="1:28" x14ac:dyDescent="0.25">
      <c r="A1445" s="4">
        <v>1439</v>
      </c>
      <c r="C1445" s="105">
        <f>IF(male=0,VLOOKUP((($A$5:$A$1570/'Life tables'!$I$2)*2)+age,lifetable,13,1),IF(male=1,VLOOKUP((($A$5:$A$1570/'Life tables'!$I$2)*2)+age,lifetable,10,1),"error"))</f>
        <v>7.7932954904519347E-3</v>
      </c>
      <c r="F1445" s="96">
        <f t="shared" si="402"/>
        <v>8.4316255723960882</v>
      </c>
      <c r="G1445" s="96">
        <f t="shared" si="414"/>
        <v>0.84697443516727466</v>
      </c>
      <c r="H1445" s="96">
        <f t="shared" si="403"/>
        <v>4.8371417183239958E-2</v>
      </c>
      <c r="I1445" s="96">
        <f t="shared" si="404"/>
        <v>1.9381969397799018E-2</v>
      </c>
      <c r="J1445" s="96">
        <f t="shared" si="415"/>
        <v>7.2838893758755685E-2</v>
      </c>
      <c r="K1445" s="96">
        <f t="shared" si="405"/>
        <v>2.0253076047891862E-2</v>
      </c>
      <c r="L1445" s="96">
        <f t="shared" si="406"/>
        <v>7.4238057808411266</v>
      </c>
      <c r="M1445" s="96">
        <f t="shared" si="407"/>
        <v>46.497879330176318</v>
      </c>
      <c r="N1445" s="96">
        <f t="shared" si="416"/>
        <v>4.4778465230794664</v>
      </c>
      <c r="O1445" s="96">
        <f t="shared" si="408"/>
        <v>0.10688573235397136</v>
      </c>
      <c r="P1445" s="96">
        <f t="shared" si="409"/>
        <v>0.10688573235397136</v>
      </c>
      <c r="Q1445" s="96">
        <f t="shared" si="417"/>
        <v>0.39893487860658811</v>
      </c>
      <c r="R1445" s="96">
        <f t="shared" si="400"/>
        <v>8.3786785352162382E-3</v>
      </c>
      <c r="S1445" s="96">
        <f t="shared" si="410"/>
        <v>41.398947785247103</v>
      </c>
      <c r="T1445" s="96">
        <f t="shared" si="411"/>
        <v>505.88441058700698</v>
      </c>
      <c r="U1445" s="96">
        <f t="shared" si="412"/>
        <v>439.68649003737016</v>
      </c>
      <c r="V1445" s="32">
        <f t="shared" si="413"/>
        <v>1000.0000000000011</v>
      </c>
      <c r="W1445" s="100">
        <f>IF(A1445=1,((cPH1_+cPHr+(cNES*L1445+(cNES+cOSEX)*G1445+(cNES+cEREX)*H1445+(cNES+cHOEX)*I1445+(cNES+cNES)*S1445+(cNES+cOSEX)*N1445+(cNES+cEREX)*O1445+(cNES+cHOEX)*P1445)))/(1+cDR)^(A$6:A$65537 + 0.5),(cPHr+(cNES*L1445+(cNES+cOSEX)*G1445+(cNES+cEREX)*H1445+(cNES+cHOEX)*I1445+(cNES+cNES)*S1445+(cNES+cOSEX)*N1445+(cNES+cEREX)*O1445+(cNES+cHOEX)*P1445))/(1+cDR)^(((cycle + 0.5)/('Life tables'!$I$2/2))))</f>
        <v>526.85589136212013</v>
      </c>
      <c r="X1445" s="107">
        <f>((L1445+G1445+H1445+I1445+N1445+O1445+P1445+S1445)/('Life tables'!$I$2/2))/(1+oDR)^(((cycle + 0.5)/('Life tables'!$I$2/2)))</f>
        <v>0.91759734403980719</v>
      </c>
      <c r="Y1445" s="31">
        <f>((uNES*L1445+ uOCEX*G1445+uEREX*H1445+uHOEX*I1445+uNES*S1445+ uOCEX*N1445+uEREX*O1445+uHOEX*P1445)/('Life tables'!$I$2/2))/(1+oDR)^(((cycle + 0.5)/('Life tables'!$I$2/2)))</f>
        <v>0.60468214661892694</v>
      </c>
      <c r="Z1445" s="100">
        <f t="shared" si="401"/>
        <v>13149.859440049326</v>
      </c>
      <c r="AA1445" s="107">
        <f>((L1445+G1445+H1445+I1445+N1445+O1445+P1445+S1445)/('Life tables'!$I$2/2))</f>
        <v>2.0876897669912471</v>
      </c>
      <c r="AB1445" s="31">
        <f>((uNES*L1445+ uOCEX*G1445+uEREX*H1445+uHOEX*I1445+uNES*S1445+ uOCEX*N1445+uEREX*O1445+uHOEX*P1445)/('Life tables'!$I$2/2))</f>
        <v>1.3757545594245637</v>
      </c>
    </row>
    <row r="1446" spans="1:28" x14ac:dyDescent="0.25">
      <c r="A1446" s="4">
        <v>1440</v>
      </c>
      <c r="C1446" s="105">
        <f>IF(male=0,VLOOKUP((($A$5:$A$1570/'Life tables'!$I$2)*2)+age,lifetable,13,1),IF(male=1,VLOOKUP((($A$5:$A$1570/'Life tables'!$I$2)*2)+age,lifetable,10,1),"error"))</f>
        <v>7.7932954904519347E-3</v>
      </c>
      <c r="F1446" s="96">
        <f t="shared" si="402"/>
        <v>8.3547546878552907</v>
      </c>
      <c r="G1446" s="96">
        <f t="shared" si="414"/>
        <v>0.83925259393325402</v>
      </c>
      <c r="H1446" s="96">
        <f t="shared" si="403"/>
        <v>4.7930416382926798E-2</v>
      </c>
      <c r="I1446" s="96">
        <f t="shared" si="404"/>
        <v>1.9205264547831623E-2</v>
      </c>
      <c r="J1446" s="96">
        <f t="shared" si="415"/>
        <v>7.2174823687791032E-2</v>
      </c>
      <c r="K1446" s="96">
        <f t="shared" si="405"/>
        <v>2.0068429343990488E-2</v>
      </c>
      <c r="L1446" s="96">
        <f t="shared" si="406"/>
        <v>7.3561231599594965</v>
      </c>
      <c r="M1446" s="96">
        <f t="shared" si="407"/>
        <v>46.074344687768665</v>
      </c>
      <c r="N1446" s="96">
        <f t="shared" si="416"/>
        <v>4.4370592193738103</v>
      </c>
      <c r="O1446" s="96">
        <f t="shared" si="408"/>
        <v>0.1059121436423322</v>
      </c>
      <c r="P1446" s="96">
        <f t="shared" si="409"/>
        <v>0.1059121436423322</v>
      </c>
      <c r="Q1446" s="96">
        <f t="shared" si="417"/>
        <v>0.39530110554879344</v>
      </c>
      <c r="R1446" s="96">
        <f t="shared" si="400"/>
        <v>8.3023597725461629E-3</v>
      </c>
      <c r="S1446" s="96">
        <f t="shared" si="410"/>
        <v>41.021857715788855</v>
      </c>
      <c r="T1446" s="96">
        <f t="shared" si="411"/>
        <v>506.35188651624355</v>
      </c>
      <c r="U1446" s="96">
        <f t="shared" si="412"/>
        <v>439.7148608264867</v>
      </c>
      <c r="V1446" s="32">
        <f t="shared" si="413"/>
        <v>1000.0000000000011</v>
      </c>
      <c r="W1446" s="100">
        <f>IF(A1446=1,((cPH1_+cPHr+(cNES*L1446+(cNES+cOSEX)*G1446+(cNES+cEREX)*H1446+(cNES+cHOEX)*I1446+(cNES+cNES)*S1446+(cNES+cOSEX)*N1446+(cNES+cEREX)*O1446+(cNES+cHOEX)*P1446)))/(1+cDR)^(A$6:A$65537 + 0.5),(cPHr+(cNES*L1446+(cNES+cOSEX)*G1446+(cNES+cEREX)*H1446+(cNES+cHOEX)*I1446+(cNES+cNES)*S1446+(cNES+cOSEX)*N1446+(cNES+cEREX)*O1446+(cNES+cHOEX)*P1446))/(1+cDR)^(((cycle + 0.5)/('Life tables'!$I$2/2))))</f>
        <v>520.90011454954617</v>
      </c>
      <c r="X1446" s="107">
        <f>((L1446+G1446+H1446+I1446+N1446+O1446+P1446+S1446)/('Life tables'!$I$2/2))/(1+oDR)^(((cycle + 0.5)/('Life tables'!$I$2/2)))</f>
        <v>0.9087189823188786</v>
      </c>
      <c r="Y1446" s="31">
        <f>((uNES*L1446+ uOCEX*G1446+uEREX*H1446+uHOEX*I1446+uNES*S1446+ uOCEX*N1446+uEREX*O1446+uHOEX*P1446)/('Life tables'!$I$2/2))/(1+oDR)^(((cycle + 0.5)/('Life tables'!$I$2/2)))</f>
        <v>0.59883144775904029</v>
      </c>
      <c r="Z1446" s="100">
        <f t="shared" si="401"/>
        <v>13030.298297624951</v>
      </c>
      <c r="AA1446" s="107">
        <f>((L1446+G1446+H1446+I1446+N1446+O1446+P1446+S1446)/('Life tables'!$I$2/2))</f>
        <v>2.0686710043849055</v>
      </c>
      <c r="AB1446" s="31">
        <f>((uNES*L1446+ uOCEX*G1446+uEREX*H1446+uHOEX*I1446+uNES*S1446+ uOCEX*N1446+uEREX*O1446+uHOEX*P1446)/('Life tables'!$I$2/2))</f>
        <v>1.363221498170772</v>
      </c>
    </row>
    <row r="1447" spans="1:28" x14ac:dyDescent="0.25">
      <c r="A1447" s="4">
        <v>1441</v>
      </c>
      <c r="C1447" s="105">
        <f>IF(male=0,VLOOKUP((($A$5:$A$1570/'Life tables'!$I$2)*2)+age,lifetable,13,1),IF(male=1,VLOOKUP((($A$5:$A$1570/'Life tables'!$I$2)*2)+age,lifetable,10,1),"error"))</f>
        <v>7.7932954904519347E-3</v>
      </c>
      <c r="F1447" s="96">
        <f t="shared" si="402"/>
        <v>8.2785873518364994</v>
      </c>
      <c r="G1447" s="96">
        <f t="shared" si="414"/>
        <v>0.83160142562071482</v>
      </c>
      <c r="H1447" s="96">
        <f t="shared" si="403"/>
        <v>4.7493451772168592E-2</v>
      </c>
      <c r="I1447" s="96">
        <f t="shared" si="404"/>
        <v>1.9030176960847071E-2</v>
      </c>
      <c r="J1447" s="96">
        <f t="shared" si="415"/>
        <v>7.151683141233664E-2</v>
      </c>
      <c r="K1447" s="96">
        <f t="shared" si="405"/>
        <v>1.9885472589624611E-2</v>
      </c>
      <c r="L1447" s="96">
        <f t="shared" si="406"/>
        <v>7.2890599934808078</v>
      </c>
      <c r="M1447" s="96">
        <f t="shared" si="407"/>
        <v>45.654665305434349</v>
      </c>
      <c r="N1447" s="96">
        <f t="shared" si="416"/>
        <v>4.3966431855661305</v>
      </c>
      <c r="O1447" s="96">
        <f t="shared" si="408"/>
        <v>0.10494741710467366</v>
      </c>
      <c r="P1447" s="96">
        <f t="shared" si="409"/>
        <v>0.10494741710467366</v>
      </c>
      <c r="Q1447" s="96">
        <f t="shared" si="417"/>
        <v>0.39170040921904559</v>
      </c>
      <c r="R1447" s="96">
        <f t="shared" si="400"/>
        <v>8.2267357078986535E-3</v>
      </c>
      <c r="S1447" s="96">
        <f t="shared" si="410"/>
        <v>40.64820014073193</v>
      </c>
      <c r="T1447" s="96">
        <f t="shared" si="411"/>
        <v>506.81510375687492</v>
      </c>
      <c r="U1447" s="96">
        <f t="shared" si="412"/>
        <v>439.7429730347842</v>
      </c>
      <c r="V1447" s="32">
        <f t="shared" si="413"/>
        <v>1000.000000000001</v>
      </c>
      <c r="W1447" s="100">
        <f>IF(A1447=1,((cPH1_+cPHr+(cNES*L1447+(cNES+cOSEX)*G1447+(cNES+cEREX)*H1447+(cNES+cHOEX)*I1447+(cNES+cNES)*S1447+(cNES+cOSEX)*N1447+(cNES+cEREX)*O1447+(cNES+cHOEX)*P1447)))/(1+cDR)^(A$6:A$65537 + 0.5),(cPHr+(cNES*L1447+(cNES+cOSEX)*G1447+(cNES+cEREX)*H1447+(cNES+cHOEX)*I1447+(cNES+cNES)*S1447+(cNES+cOSEX)*N1447+(cNES+cEREX)*O1447+(cNES+cHOEX)*P1447))/(1+cDR)^(((cycle + 0.5)/('Life tables'!$I$2/2))))</f>
        <v>515.01173741584091</v>
      </c>
      <c r="X1447" s="107">
        <f>((L1447+G1447+H1447+I1447+N1447+O1447+P1447+S1447)/('Life tables'!$I$2/2))/(1+oDR)^(((cycle + 0.5)/('Life tables'!$I$2/2)))</f>
        <v>0.89992652677134244</v>
      </c>
      <c r="Y1447" s="31">
        <f>((uNES*L1447+ uOCEX*G1447+uEREX*H1447+uHOEX*I1447+uNES*S1447+ uOCEX*N1447+uEREX*O1447+uHOEX*P1447)/('Life tables'!$I$2/2))/(1+oDR)^(((cycle + 0.5)/('Life tables'!$I$2/2)))</f>
        <v>0.59303735963250359</v>
      </c>
      <c r="Z1447" s="100">
        <f t="shared" si="401"/>
        <v>12911.826067674832</v>
      </c>
      <c r="AA1447" s="107">
        <f>((L1447+G1447+H1447+I1447+N1447+O1447+P1447+S1447)/('Life tables'!$I$2/2))</f>
        <v>2.0498255067647539</v>
      </c>
      <c r="AB1447" s="31">
        <f>((uNES*L1447+ uOCEX*G1447+uEREX*H1447+uHOEX*I1447+uNES*S1447+ uOCEX*N1447+uEREX*O1447+uHOEX*P1447)/('Life tables'!$I$2/2))</f>
        <v>1.3508026156317532</v>
      </c>
    </row>
    <row r="1448" spans="1:28" x14ac:dyDescent="0.25">
      <c r="A1448" s="4">
        <v>1442</v>
      </c>
      <c r="C1448" s="105">
        <f>IF(male=0,VLOOKUP((($A$5:$A$1570/'Life tables'!$I$2)*2)+age,lifetable,13,1),IF(male=1,VLOOKUP((($A$5:$A$1570/'Life tables'!$I$2)*2)+age,lifetable,10,1),"error"))</f>
        <v>7.7932954904519347E-3</v>
      </c>
      <c r="F1448" s="96">
        <f t="shared" si="402"/>
        <v>8.2031169764674132</v>
      </c>
      <c r="G1448" s="96">
        <f t="shared" si="414"/>
        <v>0.82402026846409682</v>
      </c>
      <c r="H1448" s="96">
        <f t="shared" si="403"/>
        <v>4.7060485556981647E-2</v>
      </c>
      <c r="I1448" s="96">
        <f t="shared" si="404"/>
        <v>1.885669149315352E-2</v>
      </c>
      <c r="J1448" s="96">
        <f t="shared" si="415"/>
        <v>7.086486002126359E-2</v>
      </c>
      <c r="K1448" s="96">
        <f t="shared" si="405"/>
        <v>1.9704189960481643E-2</v>
      </c>
      <c r="L1448" s="96">
        <f t="shared" si="406"/>
        <v>7.2226104809714364</v>
      </c>
      <c r="M1448" s="96">
        <f t="shared" si="407"/>
        <v>45.238806231874541</v>
      </c>
      <c r="N1448" s="96">
        <f t="shared" si="416"/>
        <v>4.3565950557706206</v>
      </c>
      <c r="O1448" s="96">
        <f t="shared" si="408"/>
        <v>0.1039914723976505</v>
      </c>
      <c r="P1448" s="96">
        <f t="shared" si="409"/>
        <v>0.1039914723976505</v>
      </c>
      <c r="Q1448" s="96">
        <f t="shared" si="417"/>
        <v>0.38813248974792325</v>
      </c>
      <c r="R1448" s="96">
        <f t="shared" si="400"/>
        <v>8.1518000432295526E-3</v>
      </c>
      <c r="S1448" s="96">
        <f t="shared" si="410"/>
        <v>40.277943941517464</v>
      </c>
      <c r="T1448" s="96">
        <f t="shared" si="411"/>
        <v>507.27410110664408</v>
      </c>
      <c r="U1448" s="96">
        <f t="shared" si="412"/>
        <v>439.77082902478793</v>
      </c>
      <c r="V1448" s="32">
        <f t="shared" si="413"/>
        <v>1000.0000000000011</v>
      </c>
      <c r="W1448" s="100">
        <f>IF(A1448=1,((cPH1_+cPHr+(cNES*L1448+(cNES+cOSEX)*G1448+(cNES+cEREX)*H1448+(cNES+cHOEX)*I1448+(cNES+cNES)*S1448+(cNES+cOSEX)*N1448+(cNES+cEREX)*O1448+(cNES+cHOEX)*P1448)))/(1+cDR)^(A$6:A$65537 + 0.5),(cPHr+(cNES*L1448+(cNES+cOSEX)*G1448+(cNES+cEREX)*H1448+(cNES+cHOEX)*I1448+(cNES+cNES)*S1448+(cNES+cOSEX)*N1448+(cNES+cEREX)*O1448+(cNES+cHOEX)*P1448))/(1+cDR)^(((cycle + 0.5)/('Life tables'!$I$2/2))))</f>
        <v>509.18999756113539</v>
      </c>
      <c r="X1448" s="107">
        <f>((L1448+G1448+H1448+I1448+N1448+O1448+P1448+S1448)/('Life tables'!$I$2/2))/(1+oDR)^(((cycle + 0.5)/('Life tables'!$I$2/2)))</f>
        <v>0.89121914605864228</v>
      </c>
      <c r="Y1448" s="31">
        <f>((uNES*L1448+ uOCEX*G1448+uEREX*H1448+uHOEX*I1448+uNES*S1448+ uOCEX*N1448+uEREX*O1448+uHOEX*P1448)/('Life tables'!$I$2/2))/(1+oDR)^(((cycle + 0.5)/('Life tables'!$I$2/2)))</f>
        <v>0.58729933440472326</v>
      </c>
      <c r="Z1448" s="100">
        <f t="shared" si="401"/>
        <v>12794.432845541145</v>
      </c>
      <c r="AA1448" s="107">
        <f>((L1448+G1448+H1448+I1448+N1448+O1448+P1448+S1448)/('Life tables'!$I$2/2))</f>
        <v>2.0311516953820772</v>
      </c>
      <c r="AB1448" s="31">
        <f>((uNES*L1448+ uOCEX*G1448+uEREX*H1448+uHOEX*I1448+uNES*S1448+ uOCEX*N1448+uEREX*O1448+uHOEX*P1448)/('Life tables'!$I$2/2))</f>
        <v>1.33849687144673</v>
      </c>
    </row>
    <row r="1449" spans="1:28" x14ac:dyDescent="0.25">
      <c r="A1449" s="4">
        <v>1443</v>
      </c>
      <c r="C1449" s="105">
        <f>IF(male=0,VLOOKUP((($A$5:$A$1570/'Life tables'!$I$2)*2)+age,lifetable,13,1),IF(male=1,VLOOKUP((($A$5:$A$1570/'Life tables'!$I$2)*2)+age,lifetable,10,1),"error"))</f>
        <v>7.7932954904519347E-3</v>
      </c>
      <c r="F1449" s="96">
        <f t="shared" si="402"/>
        <v>8.1283370436704008</v>
      </c>
      <c r="G1449" s="96">
        <f t="shared" si="414"/>
        <v>0.81650846770886032</v>
      </c>
      <c r="H1449" s="96">
        <f t="shared" si="403"/>
        <v>4.6631480343787508E-2</v>
      </c>
      <c r="I1449" s="96">
        <f t="shared" si="404"/>
        <v>1.8684793161497733E-2</v>
      </c>
      <c r="J1449" s="96">
        <f t="shared" si="415"/>
        <v>7.0218853206383089E-2</v>
      </c>
      <c r="K1449" s="96">
        <f t="shared" si="405"/>
        <v>1.9524565799898367E-2</v>
      </c>
      <c r="L1449" s="96">
        <f t="shared" si="406"/>
        <v>7.1567688834499741</v>
      </c>
      <c r="M1449" s="96">
        <f t="shared" si="407"/>
        <v>44.826732824898649</v>
      </c>
      <c r="N1449" s="96">
        <f t="shared" si="416"/>
        <v>4.3169114938692719</v>
      </c>
      <c r="O1449" s="96">
        <f t="shared" si="408"/>
        <v>0.10304422988847158</v>
      </c>
      <c r="P1449" s="96">
        <f t="shared" si="409"/>
        <v>0.10304422988847158</v>
      </c>
      <c r="Q1449" s="96">
        <f t="shared" si="417"/>
        <v>0.38459704991804167</v>
      </c>
      <c r="R1449" s="96">
        <f t="shared" si="400"/>
        <v>8.0775465361944132E-3</v>
      </c>
      <c r="S1449" s="96">
        <f t="shared" si="410"/>
        <v>39.911058274798201</v>
      </c>
      <c r="T1449" s="96">
        <f t="shared" si="411"/>
        <v>507.72891700976851</v>
      </c>
      <c r="U1449" s="96">
        <f t="shared" si="412"/>
        <v>439.798431137124</v>
      </c>
      <c r="V1449" s="32">
        <f t="shared" si="413"/>
        <v>1000.000000000001</v>
      </c>
      <c r="W1449" s="100">
        <f>IF(A1449=1,((cPH1_+cPHr+(cNES*L1449+(cNES+cOSEX)*G1449+(cNES+cEREX)*H1449+(cNES+cHOEX)*I1449+(cNES+cNES)*S1449+(cNES+cOSEX)*N1449+(cNES+cEREX)*O1449+(cNES+cHOEX)*P1449)))/(1+cDR)^(A$6:A$65537 + 0.5),(cPHr+(cNES*L1449+(cNES+cOSEX)*G1449+(cNES+cEREX)*H1449+(cNES+cHOEX)*I1449+(cNES+cNES)*S1449+(cNES+cOSEX)*N1449+(cNES+cEREX)*O1449+(cNES+cHOEX)*P1449))/(1+cDR)^(((cycle + 0.5)/('Life tables'!$I$2/2))))</f>
        <v>503.43414118003909</v>
      </c>
      <c r="X1449" s="107">
        <f>((L1449+G1449+H1449+I1449+N1449+O1449+P1449+S1449)/('Life tables'!$I$2/2))/(1+oDR)^(((cycle + 0.5)/('Life tables'!$I$2/2)))</f>
        <v>0.88259601689388478</v>
      </c>
      <c r="Y1449" s="31">
        <f>((uNES*L1449+ uOCEX*G1449+uEREX*H1449+uHOEX*I1449+uNES*S1449+ uOCEX*N1449+uEREX*O1449+uHOEX*P1449)/('Life tables'!$I$2/2))/(1+oDR)^(((cycle + 0.5)/('Life tables'!$I$2/2)))</f>
        <v>0.58161682954678184</v>
      </c>
      <c r="Z1449" s="100">
        <f t="shared" si="401"/>
        <v>12678.108815962583</v>
      </c>
      <c r="AA1449" s="107">
        <f>((L1449+G1449+H1449+I1449+N1449+O1449+P1449+S1449)/('Life tables'!$I$2/2))</f>
        <v>2.0126480058879941</v>
      </c>
      <c r="AB1449" s="31">
        <f>((uNES*L1449+ uOCEX*G1449+uEREX*H1449+uHOEX*I1449+uNES*S1449+ uOCEX*N1449+uEREX*O1449+uHOEX*P1449)/('Life tables'!$I$2/2))</f>
        <v>1.3263032347436583</v>
      </c>
    </row>
    <row r="1450" spans="1:28" x14ac:dyDescent="0.25">
      <c r="A1450" s="4">
        <v>1444</v>
      </c>
      <c r="C1450" s="105">
        <f>IF(male=0,VLOOKUP((($A$5:$A$1570/'Life tables'!$I$2)*2)+age,lifetable,13,1),IF(male=1,VLOOKUP((($A$5:$A$1570/'Life tables'!$I$2)*2)+age,lifetable,10,1),"error"))</f>
        <v>7.7932954904519347E-3</v>
      </c>
      <c r="F1450" s="96">
        <f t="shared" si="402"/>
        <v>8.054241103991199</v>
      </c>
      <c r="G1450" s="96">
        <f t="shared" si="414"/>
        <v>0.80906537549382662</v>
      </c>
      <c r="H1450" s="96">
        <f t="shared" si="403"/>
        <v>4.6206399132693324E-2</v>
      </c>
      <c r="I1450" s="96">
        <f t="shared" si="404"/>
        <v>1.8514467140372564E-2</v>
      </c>
      <c r="J1450" s="96">
        <f t="shared" si="415"/>
        <v>6.9578755252328081E-2</v>
      </c>
      <c r="K1450" s="96">
        <f t="shared" si="405"/>
        <v>1.9346584616047428E-2</v>
      </c>
      <c r="L1450" s="96">
        <f t="shared" si="406"/>
        <v>7.0915295223559314</v>
      </c>
      <c r="M1450" s="96">
        <f t="shared" si="407"/>
        <v>44.418410749117342</v>
      </c>
      <c r="N1450" s="96">
        <f t="shared" si="416"/>
        <v>4.2775891932896988</v>
      </c>
      <c r="O1450" s="96">
        <f t="shared" si="408"/>
        <v>0.10210561064959686</v>
      </c>
      <c r="P1450" s="96">
        <f t="shared" si="409"/>
        <v>0.10210561064959686</v>
      </c>
      <c r="Q1450" s="96">
        <f t="shared" si="417"/>
        <v>0.38109379514425917</v>
      </c>
      <c r="R1450" s="96">
        <f t="shared" si="400"/>
        <v>8.0039689997327985E-3</v>
      </c>
      <c r="S1450" s="96">
        <f t="shared" si="410"/>
        <v>39.547512570384455</v>
      </c>
      <c r="T1450" s="96">
        <f t="shared" si="411"/>
        <v>508.17958956016508</v>
      </c>
      <c r="U1450" s="96">
        <f t="shared" si="412"/>
        <v>439.8257816907398</v>
      </c>
      <c r="V1450" s="32">
        <f t="shared" si="413"/>
        <v>1000.0000000000011</v>
      </c>
      <c r="W1450" s="100">
        <f>IF(A1450=1,((cPH1_+cPHr+(cNES*L1450+(cNES+cOSEX)*G1450+(cNES+cEREX)*H1450+(cNES+cHOEX)*I1450+(cNES+cNES)*S1450+(cNES+cOSEX)*N1450+(cNES+cEREX)*O1450+(cNES+cHOEX)*P1450)))/(1+cDR)^(A$6:A$65537 + 0.5),(cPHr+(cNES*L1450+(cNES+cOSEX)*G1450+(cNES+cEREX)*H1450+(cNES+cHOEX)*I1450+(cNES+cNES)*S1450+(cNES+cOSEX)*N1450+(cNES+cEREX)*O1450+(cNES+cHOEX)*P1450))/(1+cDR)^(((cycle + 0.5)/('Life tables'!$I$2/2))))</f>
        <v>497.74342296645432</v>
      </c>
      <c r="X1450" s="107">
        <f>((L1450+G1450+H1450+I1450+N1450+O1450+P1450+S1450)/('Life tables'!$I$2/2))/(1+oDR)^(((cycle + 0.5)/('Life tables'!$I$2/2)))</f>
        <v>0.87405632396349475</v>
      </c>
      <c r="Y1450" s="31">
        <f>((uNES*L1450+ uOCEX*G1450+uEREX*H1450+uHOEX*I1450+uNES*S1450+ uOCEX*N1450+uEREX*O1450+uHOEX*P1450)/('Life tables'!$I$2/2))/(1+oDR)^(((cycle + 0.5)/('Life tables'!$I$2/2)))</f>
        <v>0.57598930778382251</v>
      </c>
      <c r="Z1450" s="100">
        <f t="shared" si="401"/>
        <v>12562.844252305618</v>
      </c>
      <c r="AA1450" s="107">
        <f>((L1450+G1450+H1450+I1450+N1450+O1450+P1450+S1450)/('Life tables'!$I$2/2))</f>
        <v>1.994312888201315</v>
      </c>
      <c r="AB1450" s="31">
        <f>((uNES*L1450+ uOCEX*G1450+uEREX*H1450+uHOEX*I1450+uNES*S1450+ uOCEX*N1450+uEREX*O1450+uHOEX*P1450)/('Life tables'!$I$2/2))</f>
        <v>1.3142206840521724</v>
      </c>
    </row>
    <row r="1451" spans="1:28" x14ac:dyDescent="0.25">
      <c r="A1451" s="4">
        <v>1445</v>
      </c>
      <c r="C1451" s="105">
        <f>IF(male=0,VLOOKUP((($A$5:$A$1570/'Life tables'!$I$2)*2)+age,lifetable,13,1),IF(male=1,VLOOKUP((($A$5:$A$1570/'Life tables'!$I$2)*2)+age,lifetable,10,1),"error"))</f>
        <v>7.7932954904519347E-3</v>
      </c>
      <c r="F1451" s="96">
        <f t="shared" si="402"/>
        <v>7.9808227754675851</v>
      </c>
      <c r="G1451" s="96">
        <f t="shared" si="414"/>
        <v>0.80169035073753381</v>
      </c>
      <c r="H1451" s="96">
        <f t="shared" si="403"/>
        <v>4.5785205311001512E-2</v>
      </c>
      <c r="I1451" s="96">
        <f t="shared" si="404"/>
        <v>1.8345698759416357E-2</v>
      </c>
      <c r="J1451" s="96">
        <f t="shared" si="415"/>
        <v>6.894451102677987E-2</v>
      </c>
      <c r="K1451" s="96">
        <f t="shared" si="405"/>
        <v>1.9170231079219856E-2</v>
      </c>
      <c r="L1451" s="96">
        <f t="shared" si="406"/>
        <v>7.0268867785536333</v>
      </c>
      <c r="M1451" s="96">
        <f t="shared" si="407"/>
        <v>44.013805973628585</v>
      </c>
      <c r="N1451" s="96">
        <f t="shared" si="416"/>
        <v>4.2386248767823034</v>
      </c>
      <c r="O1451" s="96">
        <f t="shared" si="408"/>
        <v>0.10117553645341812</v>
      </c>
      <c r="P1451" s="96">
        <f t="shared" si="409"/>
        <v>0.10117553645341812</v>
      </c>
      <c r="Q1451" s="96">
        <f t="shared" si="417"/>
        <v>0.3776224334538239</v>
      </c>
      <c r="R1451" s="96">
        <f t="shared" si="400"/>
        <v>7.9310613016513182E-3</v>
      </c>
      <c r="S1451" s="96">
        <f t="shared" si="410"/>
        <v>39.187276529183968</v>
      </c>
      <c r="T1451" s="96">
        <f t="shared" si="411"/>
        <v>508.62615650464568</v>
      </c>
      <c r="U1451" s="96">
        <f t="shared" si="412"/>
        <v>439.85288298312065</v>
      </c>
      <c r="V1451" s="32">
        <f t="shared" si="413"/>
        <v>1000.0000000000011</v>
      </c>
      <c r="W1451" s="100">
        <f>IF(A1451=1,((cPH1_+cPHr+(cNES*L1451+(cNES+cOSEX)*G1451+(cNES+cEREX)*H1451+(cNES+cHOEX)*I1451+(cNES+cNES)*S1451+(cNES+cOSEX)*N1451+(cNES+cEREX)*O1451+(cNES+cHOEX)*P1451)))/(1+cDR)^(A$6:A$65537 + 0.5),(cPHr+(cNES*L1451+(cNES+cOSEX)*G1451+(cNES+cEREX)*H1451+(cNES+cHOEX)*I1451+(cNES+cNES)*S1451+(cNES+cOSEX)*N1451+(cNES+cEREX)*O1451+(cNES+cHOEX)*P1451))/(1+cDR)^(((cycle + 0.5)/('Life tables'!$I$2/2))))</f>
        <v>492.11710601935204</v>
      </c>
      <c r="X1451" s="107">
        <f>((L1451+G1451+H1451+I1451+N1451+O1451+P1451+S1451)/('Life tables'!$I$2/2))/(1+oDR)^(((cycle + 0.5)/('Life tables'!$I$2/2)))</f>
        <v>0.86559925984965391</v>
      </c>
      <c r="Y1451" s="31">
        <f>((uNES*L1451+ uOCEX*G1451+uEREX*H1451+uHOEX*I1451+uNES*S1451+ uOCEX*N1451+uEREX*O1451+uHOEX*P1451)/('Life tables'!$I$2/2))/(1+oDR)^(((cycle + 0.5)/('Life tables'!$I$2/2)))</f>
        <v>0.57041623704395128</v>
      </c>
      <c r="Z1451" s="100">
        <f t="shared" si="401"/>
        <v>12448.629515800269</v>
      </c>
      <c r="AA1451" s="107">
        <f>((L1451+G1451+H1451+I1451+N1451+O1451+P1451+S1451)/('Life tables'!$I$2/2))</f>
        <v>1.9761448063776543</v>
      </c>
      <c r="AB1451" s="31">
        <f>((uNES*L1451+ uOCEX*G1451+uEREX*H1451+uHOEX*I1451+uNES*S1451+ uOCEX*N1451+uEREX*O1451+uHOEX*P1451)/('Life tables'!$I$2/2))</f>
        <v>1.3022482072173642</v>
      </c>
    </row>
    <row r="1452" spans="1:28" x14ac:dyDescent="0.25">
      <c r="A1452" s="4">
        <v>1446</v>
      </c>
      <c r="C1452" s="105">
        <f>IF(male=0,VLOOKUP((($A$5:$A$1570/'Life tables'!$I$2)*2)+age,lifetable,13,1),IF(male=1,VLOOKUP((($A$5:$A$1570/'Life tables'!$I$2)*2)+age,lifetable,10,1),"error"))</f>
        <v>7.7932954904519347E-3</v>
      </c>
      <c r="F1452" s="96">
        <f t="shared" si="402"/>
        <v>7.9080757425360879</v>
      </c>
      <c r="G1452" s="96">
        <f t="shared" si="414"/>
        <v>0.79438275902841327</v>
      </c>
      <c r="H1452" s="96">
        <f t="shared" si="403"/>
        <v>4.53678626469377E-2</v>
      </c>
      <c r="I1452" s="96">
        <f t="shared" si="404"/>
        <v>1.8178473500899777E-2</v>
      </c>
      <c r="J1452" s="96">
        <f t="shared" si="415"/>
        <v>6.831606597102341E-2</v>
      </c>
      <c r="K1452" s="96">
        <f t="shared" si="405"/>
        <v>1.8995490019198921E-2</v>
      </c>
      <c r="L1452" s="96">
        <f t="shared" si="406"/>
        <v>6.9628350913696151</v>
      </c>
      <c r="M1452" s="96">
        <f t="shared" si="407"/>
        <v>43.61288476969861</v>
      </c>
      <c r="N1452" s="96">
        <f t="shared" si="416"/>
        <v>4.2000152961969457</v>
      </c>
      <c r="O1452" s="96">
        <f t="shared" si="408"/>
        <v>0.10025392976692821</v>
      </c>
      <c r="P1452" s="96">
        <f t="shared" si="409"/>
        <v>0.10025392976692821</v>
      </c>
      <c r="Q1452" s="96">
        <f t="shared" si="417"/>
        <v>0.37418267546647827</v>
      </c>
      <c r="R1452" s="96">
        <f t="shared" si="400"/>
        <v>7.8588173642057425E-3</v>
      </c>
      <c r="S1452" s="96">
        <f t="shared" si="410"/>
        <v>38.830320121137127</v>
      </c>
      <c r="T1452" s="96">
        <f t="shared" si="411"/>
        <v>509.06865524608315</v>
      </c>
      <c r="U1452" s="96">
        <f t="shared" si="412"/>
        <v>439.87973729050407</v>
      </c>
      <c r="V1452" s="32">
        <f t="shared" si="413"/>
        <v>1000.000000000001</v>
      </c>
      <c r="W1452" s="100">
        <f>IF(A1452=1,((cPH1_+cPHr+(cNES*L1452+(cNES+cOSEX)*G1452+(cNES+cEREX)*H1452+(cNES+cHOEX)*I1452+(cNES+cNES)*S1452+(cNES+cOSEX)*N1452+(cNES+cEREX)*O1452+(cNES+cHOEX)*P1452)))/(1+cDR)^(A$6:A$65537 + 0.5),(cPHr+(cNES*L1452+(cNES+cOSEX)*G1452+(cNES+cEREX)*H1452+(cNES+cHOEX)*I1452+(cNES+cNES)*S1452+(cNES+cOSEX)*N1452+(cNES+cEREX)*O1452+(cNES+cHOEX)*P1452))/(1+cDR)^(((cycle + 0.5)/('Life tables'!$I$2/2))))</f>
        <v>486.55446174949662</v>
      </c>
      <c r="X1452" s="107">
        <f>((L1452+G1452+H1452+I1452+N1452+O1452+P1452+S1452)/('Life tables'!$I$2/2))/(1+oDR)^(((cycle + 0.5)/('Life tables'!$I$2/2)))</f>
        <v>0.85722402495351135</v>
      </c>
      <c r="Y1452" s="31">
        <f>((uNES*L1452+ uOCEX*G1452+uEREX*H1452+uHOEX*I1452+uNES*S1452+ uOCEX*N1452+uEREX*O1452+uHOEX*P1452)/('Life tables'!$I$2/2))/(1+oDR)^(((cycle + 0.5)/('Life tables'!$I$2/2)))</f>
        <v>0.56489709040764446</v>
      </c>
      <c r="Z1452" s="100">
        <f t="shared" si="401"/>
        <v>12335.455054780479</v>
      </c>
      <c r="AA1452" s="107">
        <f>((L1452+G1452+H1452+I1452+N1452+O1452+P1452+S1452)/('Life tables'!$I$2/2))</f>
        <v>1.9581422384797853</v>
      </c>
      <c r="AB1452" s="31">
        <f>((uNES*L1452+ uOCEX*G1452+uEREX*H1452+uHOEX*I1452+uNES*S1452+ uOCEX*N1452+uEREX*O1452+uHOEX*P1452)/('Life tables'!$I$2/2))</f>
        <v>1.2903848013143715</v>
      </c>
    </row>
    <row r="1453" spans="1:28" x14ac:dyDescent="0.25">
      <c r="A1453" s="4">
        <v>1447</v>
      </c>
      <c r="C1453" s="105">
        <f>IF(male=0,VLOOKUP((($A$5:$A$1570/'Life tables'!$I$2)*2)+age,lifetable,13,1),IF(male=1,VLOOKUP((($A$5:$A$1570/'Life tables'!$I$2)*2)+age,lifetable,10,1),"error"))</f>
        <v>7.7932954904519347E-3</v>
      </c>
      <c r="F1453" s="96">
        <f t="shared" si="402"/>
        <v>7.8359937549748455</v>
      </c>
      <c r="G1453" s="96">
        <f t="shared" si="414"/>
        <v>0.78714197251859819</v>
      </c>
      <c r="H1453" s="96">
        <f t="shared" si="403"/>
        <v>4.4954335283585972E-2</v>
      </c>
      <c r="I1453" s="96">
        <f t="shared" si="404"/>
        <v>1.8012776997295726E-2</v>
      </c>
      <c r="J1453" s="96">
        <f t="shared" si="415"/>
        <v>6.7693366090814999E-2</v>
      </c>
      <c r="K1453" s="96">
        <f t="shared" si="405"/>
        <v>1.8822346422720862E-2</v>
      </c>
      <c r="L1453" s="96">
        <f t="shared" si="406"/>
        <v>6.8993689576618298</v>
      </c>
      <c r="M1453" s="96">
        <f t="shared" si="407"/>
        <v>43.215613708438951</v>
      </c>
      <c r="N1453" s="96">
        <f t="shared" si="416"/>
        <v>4.1617572322592391</v>
      </c>
      <c r="O1453" s="96">
        <f t="shared" si="408"/>
        <v>9.9340713746381218E-2</v>
      </c>
      <c r="P1453" s="96">
        <f t="shared" si="409"/>
        <v>9.9340713746381218E-2</v>
      </c>
      <c r="Q1453" s="96">
        <f t="shared" si="417"/>
        <v>0.37077423437452767</v>
      </c>
      <c r="R1453" s="96">
        <f t="shared" si="400"/>
        <v>7.7872311636824282E-3</v>
      </c>
      <c r="S1453" s="96">
        <f t="shared" si="410"/>
        <v>38.47661358314874</v>
      </c>
      <c r="T1453" s="96">
        <f t="shared" si="411"/>
        <v>509.5071228465485</v>
      </c>
      <c r="U1453" s="96">
        <f t="shared" si="412"/>
        <v>439.90634686809045</v>
      </c>
      <c r="V1453" s="32">
        <f t="shared" si="413"/>
        <v>1000.0000000000009</v>
      </c>
      <c r="W1453" s="100">
        <f>IF(A1453=1,((cPH1_+cPHr+(cNES*L1453+(cNES+cOSEX)*G1453+(cNES+cEREX)*H1453+(cNES+cHOEX)*I1453+(cNES+cNES)*S1453+(cNES+cOSEX)*N1453+(cNES+cEREX)*O1453+(cNES+cHOEX)*P1453)))/(1+cDR)^(A$6:A$65537 + 0.5),(cPHr+(cNES*L1453+(cNES+cOSEX)*G1453+(cNES+cEREX)*H1453+(cNES+cHOEX)*I1453+(cNES+cNES)*S1453+(cNES+cOSEX)*N1453+(cNES+cEREX)*O1453+(cNES+cHOEX)*P1453))/(1+cDR)^(((cycle + 0.5)/('Life tables'!$I$2/2))))</f>
        <v>481.0547697871221</v>
      </c>
      <c r="X1453" s="107">
        <f>((L1453+G1453+H1453+I1453+N1453+O1453+P1453+S1453)/('Life tables'!$I$2/2))/(1+oDR)^(((cycle + 0.5)/('Life tables'!$I$2/2)))</f>
        <v>0.84892982741915934</v>
      </c>
      <c r="Y1453" s="31">
        <f>((uNES*L1453+ uOCEX*G1453+uEREX*H1453+uHOEX*I1453+uNES*S1453+ uOCEX*N1453+uEREX*O1453+uHOEX*P1453)/('Life tables'!$I$2/2))/(1+oDR)^(((cycle + 0.5)/('Life tables'!$I$2/2)))</f>
        <v>0.5594313460576622</v>
      </c>
      <c r="Z1453" s="100">
        <f t="shared" si="401"/>
        <v>12223.31140392917</v>
      </c>
      <c r="AA1453" s="107">
        <f>((L1453+G1453+H1453+I1453+N1453+O1453+P1453+S1453)/('Life tables'!$I$2/2))</f>
        <v>1.9403036764492214</v>
      </c>
      <c r="AB1453" s="31">
        <f>((uNES*L1453+ uOCEX*G1453+uEREX*H1453+uHOEX*I1453+uNES*S1453+ uOCEX*N1453+uEREX*O1453+uHOEX*P1453)/('Life tables'!$I$2/2))</f>
        <v>1.2786294725637777</v>
      </c>
    </row>
    <row r="1454" spans="1:28" x14ac:dyDescent="0.25">
      <c r="A1454" s="4">
        <v>1448</v>
      </c>
      <c r="C1454" s="105">
        <f>IF(male=0,VLOOKUP((($A$5:$A$1570/'Life tables'!$I$2)*2)+age,lifetable,13,1),IF(male=1,VLOOKUP((($A$5:$A$1570/'Life tables'!$I$2)*2)+age,lifetable,10,1),"error"))</f>
        <v>7.7932954904519347E-3</v>
      </c>
      <c r="F1454" s="96">
        <f t="shared" si="402"/>
        <v>7.7645706268808601</v>
      </c>
      <c r="G1454" s="96">
        <f t="shared" si="414"/>
        <v>0.77996736982118586</v>
      </c>
      <c r="H1454" s="96">
        <f t="shared" si="403"/>
        <v>4.4544587733021487E-2</v>
      </c>
      <c r="I1454" s="96">
        <f t="shared" si="404"/>
        <v>1.7848595028928348E-2</v>
      </c>
      <c r="J1454" s="96">
        <f t="shared" si="415"/>
        <v>6.7076357947546905E-2</v>
      </c>
      <c r="K1454" s="96">
        <f t="shared" si="405"/>
        <v>1.86507854310182E-2</v>
      </c>
      <c r="L1454" s="96">
        <f t="shared" si="406"/>
        <v>6.8364829309191597</v>
      </c>
      <c r="M1454" s="96">
        <f t="shared" si="407"/>
        <v>42.821959658481184</v>
      </c>
      <c r="N1454" s="96">
        <f t="shared" si="416"/>
        <v>4.1238474943466201</v>
      </c>
      <c r="O1454" s="96">
        <f t="shared" si="408"/>
        <v>9.8435812231947278E-2</v>
      </c>
      <c r="P1454" s="96">
        <f t="shared" si="409"/>
        <v>9.8435812231947278E-2</v>
      </c>
      <c r="Q1454" s="96">
        <f t="shared" si="417"/>
        <v>0.36739682592289147</v>
      </c>
      <c r="R1454" s="96">
        <f t="shared" si="400"/>
        <v>7.7162967299793071E-3</v>
      </c>
      <c r="S1454" s="96">
        <f t="shared" si="410"/>
        <v>38.126127417017798</v>
      </c>
      <c r="T1454" s="96">
        <f t="shared" si="411"/>
        <v>509.94159603041896</v>
      </c>
      <c r="U1454" s="96">
        <f t="shared" si="412"/>
        <v>439.93271395025147</v>
      </c>
      <c r="V1454" s="32">
        <f t="shared" si="413"/>
        <v>1000.000000000001</v>
      </c>
      <c r="W1454" s="100">
        <f>IF(A1454=1,((cPH1_+cPHr+(cNES*L1454+(cNES+cOSEX)*G1454+(cNES+cEREX)*H1454+(cNES+cHOEX)*I1454+(cNES+cNES)*S1454+(cNES+cOSEX)*N1454+(cNES+cEREX)*O1454+(cNES+cHOEX)*P1454)))/(1+cDR)^(A$6:A$65537 + 0.5),(cPHr+(cNES*L1454+(cNES+cOSEX)*G1454+(cNES+cEREX)*H1454+(cNES+cHOEX)*I1454+(cNES+cNES)*S1454+(cNES+cOSEX)*N1454+(cNES+cEREX)*O1454+(cNES+cHOEX)*P1454))/(1+cDR)^(((cycle + 0.5)/('Life tables'!$I$2/2))))</f>
        <v>475.6173178905521</v>
      </c>
      <c r="X1454" s="107">
        <f>((L1454+G1454+H1454+I1454+N1454+O1454+P1454+S1454)/('Life tables'!$I$2/2))/(1+oDR)^(((cycle + 0.5)/('Life tables'!$I$2/2)))</f>
        <v>0.84071588305836531</v>
      </c>
      <c r="Y1454" s="31">
        <f>((uNES*L1454+ uOCEX*G1454+uEREX*H1454+uHOEX*I1454+uNES*S1454+ uOCEX*N1454+uEREX*O1454+uHOEX*P1454)/('Life tables'!$I$2/2))/(1+oDR)^(((cycle + 0.5)/('Life tables'!$I$2/2)))</f>
        <v>0.55401848722945901</v>
      </c>
      <c r="Z1454" s="100">
        <f t="shared" si="401"/>
        <v>12112.189183528075</v>
      </c>
      <c r="AA1454" s="107">
        <f>((L1454+G1454+H1454+I1454+N1454+O1454+P1454+S1454)/('Life tables'!$I$2/2))</f>
        <v>1.9226276259790156</v>
      </c>
      <c r="AB1454" s="31">
        <f>((uNES*L1454+ uOCEX*G1454+uEREX*H1454+uHOEX*I1454+uNES*S1454+ uOCEX*N1454+uEREX*O1454+uHOEX*P1454)/('Life tables'!$I$2/2))</f>
        <v>1.2669812362478141</v>
      </c>
    </row>
    <row r="1455" spans="1:28" x14ac:dyDescent="0.25">
      <c r="A1455" s="4">
        <v>1449</v>
      </c>
      <c r="C1455" s="105">
        <f>IF(male=0,VLOOKUP((($A$5:$A$1570/'Life tables'!$I$2)*2)+age,lifetable,13,1),IF(male=1,VLOOKUP((($A$5:$A$1570/'Life tables'!$I$2)*2)+age,lifetable,10,1),"error"))</f>
        <v>7.7932954904519347E-3</v>
      </c>
      <c r="F1455" s="96">
        <f t="shared" si="402"/>
        <v>7.6938002356799764</v>
      </c>
      <c r="G1455" s="96">
        <f t="shared" si="414"/>
        <v>0.77285833591078879</v>
      </c>
      <c r="H1455" s="96">
        <f t="shared" si="403"/>
        <v>4.413858487063084E-2</v>
      </c>
      <c r="I1455" s="96">
        <f t="shared" si="404"/>
        <v>1.7685913521697235E-2</v>
      </c>
      <c r="J1455" s="96">
        <f t="shared" si="415"/>
        <v>6.6464988649694912E-2</v>
      </c>
      <c r="K1455" s="96">
        <f t="shared" si="405"/>
        <v>1.8480792337441671E-2</v>
      </c>
      <c r="L1455" s="96">
        <f t="shared" si="406"/>
        <v>6.7741716203897226</v>
      </c>
      <c r="M1455" s="96">
        <f t="shared" si="407"/>
        <v>42.431889783650632</v>
      </c>
      <c r="N1455" s="96">
        <f t="shared" si="416"/>
        <v>4.0862829202643258</v>
      </c>
      <c r="O1455" s="96">
        <f t="shared" si="408"/>
        <v>9.7539149742365147E-2</v>
      </c>
      <c r="P1455" s="96">
        <f t="shared" si="409"/>
        <v>9.7539149742365147E-2</v>
      </c>
      <c r="Q1455" s="96">
        <f t="shared" si="417"/>
        <v>0.36405016838914411</v>
      </c>
      <c r="R1455" s="96">
        <f t="shared" si="400"/>
        <v>7.6460081461867096E-3</v>
      </c>
      <c r="S1455" s="96">
        <f t="shared" si="410"/>
        <v>37.778832387366243</v>
      </c>
      <c r="T1455" s="96">
        <f t="shared" si="411"/>
        <v>510.37211118745779</v>
      </c>
      <c r="U1455" s="96">
        <f t="shared" si="412"/>
        <v>439.95884075073508</v>
      </c>
      <c r="V1455" s="32">
        <f t="shared" si="413"/>
        <v>1000.0000000000009</v>
      </c>
      <c r="W1455" s="100">
        <f>IF(A1455=1,((cPH1_+cPHr+(cNES*L1455+(cNES+cOSEX)*G1455+(cNES+cEREX)*H1455+(cNES+cHOEX)*I1455+(cNES+cNES)*S1455+(cNES+cOSEX)*N1455+(cNES+cEREX)*O1455+(cNES+cHOEX)*P1455)))/(1+cDR)^(A$6:A$65537 + 0.5),(cPHr+(cNES*L1455+(cNES+cOSEX)*G1455+(cNES+cEREX)*H1455+(cNES+cHOEX)*I1455+(cNES+cNES)*S1455+(cNES+cOSEX)*N1455+(cNES+cEREX)*O1455+(cNES+cHOEX)*P1455))/(1+cDR)^(((cycle + 0.5)/('Life tables'!$I$2/2))))</f>
        <v>470.24140185575629</v>
      </c>
      <c r="X1455" s="107">
        <f>((L1455+G1455+H1455+I1455+N1455+O1455+P1455+S1455)/('Life tables'!$I$2/2))/(1+oDR)^(((cycle + 0.5)/('Life tables'!$I$2/2)))</f>
        <v>0.83258141527605256</v>
      </c>
      <c r="Y1455" s="31">
        <f>((uNES*L1455+ uOCEX*G1455+uEREX*H1455+uHOEX*I1455+uNES*S1455+ uOCEX*N1455+uEREX*O1455+uHOEX*P1455)/('Life tables'!$I$2/2))/(1+oDR)^(((cycle + 0.5)/('Life tables'!$I$2/2)))</f>
        <v>0.54865800216208571</v>
      </c>
      <c r="Z1455" s="100">
        <f t="shared" si="401"/>
        <v>12002.079098712387</v>
      </c>
      <c r="AA1455" s="107">
        <f>((L1455+G1455+H1455+I1455+N1455+O1455+P1455+S1455)/('Life tables'!$I$2/2))</f>
        <v>1.9051126063877593</v>
      </c>
      <c r="AB1455" s="31">
        <f>((uNES*L1455+ uOCEX*G1455+uEREX*H1455+uHOEX*I1455+uNES*S1455+ uOCEX*N1455+uEREX*O1455+uHOEX*P1455)/('Life tables'!$I$2/2))</f>
        <v>1.2554391166273449</v>
      </c>
    </row>
    <row r="1456" spans="1:28" x14ac:dyDescent="0.25">
      <c r="A1456" s="4">
        <v>1450</v>
      </c>
      <c r="C1456" s="105">
        <f>IF(male=0,VLOOKUP((($A$5:$A$1570/'Life tables'!$I$2)*2)+age,lifetable,13,1),IF(male=1,VLOOKUP((($A$5:$A$1570/'Life tables'!$I$2)*2)+age,lifetable,10,1),"error"))</f>
        <v>7.7932954904519347E-3</v>
      </c>
      <c r="F1456" s="96">
        <f t="shared" si="402"/>
        <v>7.6236765211680035</v>
      </c>
      <c r="G1456" s="96">
        <f t="shared" si="414"/>
        <v>0.76581426202721248</v>
      </c>
      <c r="H1456" s="96">
        <f t="shared" si="403"/>
        <v>4.3736291929611031E-2</v>
      </c>
      <c r="I1456" s="96">
        <f t="shared" si="404"/>
        <v>1.7524718544873231E-2</v>
      </c>
      <c r="J1456" s="96">
        <f t="shared" si="415"/>
        <v>6.5859205844534682E-2</v>
      </c>
      <c r="K1456" s="96">
        <f t="shared" si="405"/>
        <v>1.8312352585156982E-2</v>
      </c>
      <c r="L1456" s="96">
        <f t="shared" si="406"/>
        <v>6.7124296902366147</v>
      </c>
      <c r="M1456" s="96">
        <f t="shared" si="407"/>
        <v>42.045371540640133</v>
      </c>
      <c r="N1456" s="96">
        <f t="shared" si="416"/>
        <v>4.0490603760213641</v>
      </c>
      <c r="O1456" s="96">
        <f t="shared" si="408"/>
        <v>9.665065146959477E-2</v>
      </c>
      <c r="P1456" s="96">
        <f t="shared" si="409"/>
        <v>9.665065146959477E-2</v>
      </c>
      <c r="Q1456" s="96">
        <f t="shared" si="417"/>
        <v>0.36073398256355627</v>
      </c>
      <c r="R1456" s="96">
        <f t="shared" si="400"/>
        <v>7.5763595481681788E-3</v>
      </c>
      <c r="S1456" s="96">
        <f t="shared" si="410"/>
        <v>37.434699519567857</v>
      </c>
      <c r="T1456" s="96">
        <f t="shared" si="411"/>
        <v>510.7987043758659</v>
      </c>
      <c r="U1456" s="96">
        <f t="shared" si="412"/>
        <v>439.98472946286842</v>
      </c>
      <c r="V1456" s="32">
        <f t="shared" si="413"/>
        <v>1000.0000000000011</v>
      </c>
      <c r="W1456" s="100">
        <f>IF(A1456=1,((cPH1_+cPHr+(cNES*L1456+(cNES+cOSEX)*G1456+(cNES+cEREX)*H1456+(cNES+cHOEX)*I1456+(cNES+cNES)*S1456+(cNES+cOSEX)*N1456+(cNES+cEREX)*O1456+(cNES+cHOEX)*P1456)))/(1+cDR)^(A$6:A$65537 + 0.5),(cPHr+(cNES*L1456+(cNES+cOSEX)*G1456+(cNES+cEREX)*H1456+(cNES+cHOEX)*I1456+(cNES+cNES)*S1456+(cNES+cOSEX)*N1456+(cNES+cEREX)*O1456+(cNES+cHOEX)*P1456))/(1+cDR)^(((cycle + 0.5)/('Life tables'!$I$2/2))))</f>
        <v>464.92632542684504</v>
      </c>
      <c r="X1456" s="107">
        <f>((L1456+G1456+H1456+I1456+N1456+O1456+P1456+S1456)/('Life tables'!$I$2/2))/(1+oDR)^(((cycle + 0.5)/('Life tables'!$I$2/2)))</f>
        <v>0.82452565499651675</v>
      </c>
      <c r="Y1456" s="31">
        <f>((uNES*L1456+ uOCEX*G1456+uEREX*H1456+uHOEX*I1456+uNES*S1456+ uOCEX*N1456+uEREX*O1456+uHOEX*P1456)/('Life tables'!$I$2/2))/(1+oDR)^(((cycle + 0.5)/('Life tables'!$I$2/2)))</f>
        <v>0.54334938404957811</v>
      </c>
      <c r="Z1456" s="100">
        <f t="shared" si="401"/>
        <v>11892.971938730341</v>
      </c>
      <c r="AA1456" s="107">
        <f>((L1456+G1456+H1456+I1456+N1456+O1456+P1456+S1456)/('Life tables'!$I$2/2))</f>
        <v>1.8877571504947646</v>
      </c>
      <c r="AB1456" s="31">
        <f>((uNES*L1456+ uOCEX*G1456+uEREX*H1456+uHOEX*I1456+uNES*S1456+ uOCEX*N1456+uEREX*O1456+uHOEX*P1456)/('Life tables'!$I$2/2))</f>
        <v>1.2440021468596392</v>
      </c>
    </row>
    <row r="1457" spans="1:28" x14ac:dyDescent="0.25">
      <c r="A1457" s="4">
        <v>1451</v>
      </c>
      <c r="C1457" s="105">
        <f>IF(male=0,VLOOKUP((($A$5:$A$1570/'Life tables'!$I$2)*2)+age,lifetable,13,1),IF(male=1,VLOOKUP((($A$5:$A$1570/'Life tables'!$I$2)*2)+age,lifetable,10,1),"error"))</f>
        <v>7.7932954904519347E-3</v>
      </c>
      <c r="F1457" s="96">
        <f t="shared" si="402"/>
        <v>7.5541934845814849</v>
      </c>
      <c r="G1457" s="96">
        <f t="shared" si="414"/>
        <v>0.75883454558211305</v>
      </c>
      <c r="H1457" s="96">
        <f t="shared" si="403"/>
        <v>4.3337674495638599E-2</v>
      </c>
      <c r="I1457" s="96">
        <f t="shared" si="404"/>
        <v>1.7364996308962401E-2</v>
      </c>
      <c r="J1457" s="96">
        <f t="shared" si="415"/>
        <v>6.525895771011439E-2</v>
      </c>
      <c r="K1457" s="96">
        <f t="shared" si="405"/>
        <v>1.8145451764912744E-2</v>
      </c>
      <c r="L1457" s="96">
        <f t="shared" si="406"/>
        <v>6.6512518587197436</v>
      </c>
      <c r="M1457" s="96">
        <f t="shared" si="407"/>
        <v>41.662372676685244</v>
      </c>
      <c r="N1457" s="96">
        <f t="shared" si="416"/>
        <v>4.0121767556066423</v>
      </c>
      <c r="O1457" s="96">
        <f t="shared" si="408"/>
        <v>9.5770243273473235E-2</v>
      </c>
      <c r="P1457" s="96">
        <f t="shared" si="409"/>
        <v>9.5770243273473235E-2</v>
      </c>
      <c r="Q1457" s="96">
        <f t="shared" si="417"/>
        <v>0.35744799172914959</v>
      </c>
      <c r="R1457" s="96">
        <f t="shared" si="400"/>
        <v>7.5073451241415672E-3</v>
      </c>
      <c r="S1457" s="96">
        <f t="shared" si="410"/>
        <v>37.093700097678365</v>
      </c>
      <c r="T1457" s="96">
        <f t="shared" si="411"/>
        <v>511.22141132530516</v>
      </c>
      <c r="U1457" s="96">
        <f t="shared" si="412"/>
        <v>440.01038225975748</v>
      </c>
      <c r="V1457" s="32">
        <f t="shared" si="413"/>
        <v>1000.0000000000011</v>
      </c>
      <c r="W1457" s="100">
        <f>IF(A1457=1,((cPH1_+cPHr+(cNES*L1457+(cNES+cOSEX)*G1457+(cNES+cEREX)*H1457+(cNES+cHOEX)*I1457+(cNES+cNES)*S1457+(cNES+cOSEX)*N1457+(cNES+cEREX)*O1457+(cNES+cHOEX)*P1457)))/(1+cDR)^(A$6:A$65537 + 0.5),(cPHr+(cNES*L1457+(cNES+cOSEX)*G1457+(cNES+cEREX)*H1457+(cNES+cHOEX)*I1457+(cNES+cNES)*S1457+(cNES+cOSEX)*N1457+(cNES+cEREX)*O1457+(cNES+cHOEX)*P1457))/(1+cDR)^(((cycle + 0.5)/('Life tables'!$I$2/2))))</f>
        <v>459.67140020748764</v>
      </c>
      <c r="X1457" s="107">
        <f>((L1457+G1457+H1457+I1457+N1457+O1457+P1457+S1457)/('Life tables'!$I$2/2))/(1+oDR)^(((cycle + 0.5)/('Life tables'!$I$2/2)))</f>
        <v>0.81654784059037833</v>
      </c>
      <c r="Y1457" s="31">
        <f>((uNES*L1457+ uOCEX*G1457+uEREX*H1457+uHOEX*I1457+uNES*S1457+ uOCEX*N1457+uEREX*O1457+uHOEX*P1457)/('Life tables'!$I$2/2))/(1+oDR)^(((cycle + 0.5)/('Life tables'!$I$2/2)))</f>
        <v>0.53809213099282838</v>
      </c>
      <c r="Z1457" s="100">
        <f t="shared" si="401"/>
        <v>11784.85857620772</v>
      </c>
      <c r="AA1457" s="107">
        <f>((L1457+G1457+H1457+I1457+N1457+O1457+P1457+S1457)/('Life tables'!$I$2/2))</f>
        <v>1.8705598044964284</v>
      </c>
      <c r="AB1457" s="31">
        <f>((uNES*L1457+ uOCEX*G1457+uEREX*H1457+uHOEX*I1457+uNES*S1457+ uOCEX*N1457+uEREX*O1457+uHOEX*P1457)/('Life tables'!$I$2/2))</f>
        <v>1.2326693689169153</v>
      </c>
    </row>
    <row r="1458" spans="1:28" x14ac:dyDescent="0.25">
      <c r="A1458" s="4">
        <v>1452</v>
      </c>
      <c r="C1458" s="105">
        <f>IF(male=0,VLOOKUP((($A$5:$A$1570/'Life tables'!$I$2)*2)+age,lifetable,13,1),IF(male=1,VLOOKUP((($A$5:$A$1570/'Life tables'!$I$2)*2)+age,lifetable,10,1),"error"))</f>
        <v>7.7932954904519347E-3</v>
      </c>
      <c r="F1458" s="96">
        <f t="shared" si="402"/>
        <v>7.4853451876967059</v>
      </c>
      <c r="G1458" s="96">
        <f t="shared" si="414"/>
        <v>0.75191859006849038</v>
      </c>
      <c r="H1458" s="96">
        <f t="shared" si="403"/>
        <v>4.2942698501700717E-2</v>
      </c>
      <c r="I1458" s="96">
        <f t="shared" si="404"/>
        <v>1.7206733163634878E-2</v>
      </c>
      <c r="J1458" s="96">
        <f t="shared" si="415"/>
        <v>6.4664192947471291E-2</v>
      </c>
      <c r="K1458" s="96">
        <f t="shared" si="405"/>
        <v>1.7980075612876262E-2</v>
      </c>
      <c r="L1458" s="96">
        <f t="shared" si="406"/>
        <v>6.5906328974025321</v>
      </c>
      <c r="M1458" s="96">
        <f t="shared" si="407"/>
        <v>41.282861227241703</v>
      </c>
      <c r="N1458" s="96">
        <f t="shared" si="416"/>
        <v>3.9756289807652907</v>
      </c>
      <c r="O1458" s="96">
        <f t="shared" si="408"/>
        <v>9.4897851676375933E-2</v>
      </c>
      <c r="P1458" s="96">
        <f t="shared" si="409"/>
        <v>9.4897851676375933E-2</v>
      </c>
      <c r="Q1458" s="96">
        <f t="shared" si="417"/>
        <v>0.35419192164177016</v>
      </c>
      <c r="R1458" s="96">
        <f t="shared" si="400"/>
        <v>7.4389591142605144E-3</v>
      </c>
      <c r="S1458" s="96">
        <f t="shared" si="410"/>
        <v>36.755805662367628</v>
      </c>
      <c r="T1458" s="96">
        <f t="shared" si="411"/>
        <v>511.64026743989439</v>
      </c>
      <c r="U1458" s="96">
        <f t="shared" si="412"/>
        <v>440.0358012944846</v>
      </c>
      <c r="V1458" s="32">
        <f t="shared" si="413"/>
        <v>1000.000000000001</v>
      </c>
      <c r="W1458" s="100">
        <f>IF(A1458=1,((cPH1_+cPHr+(cNES*L1458+(cNES+cOSEX)*G1458+(cNES+cEREX)*H1458+(cNES+cHOEX)*I1458+(cNES+cNES)*S1458+(cNES+cOSEX)*N1458+(cNES+cEREX)*O1458+(cNES+cHOEX)*P1458)))/(1+cDR)^(A$6:A$65537 + 0.5),(cPHr+(cNES*L1458+(cNES+cOSEX)*G1458+(cNES+cEREX)*H1458+(cNES+cHOEX)*I1458+(cNES+cNES)*S1458+(cNES+cOSEX)*N1458+(cNES+cEREX)*O1458+(cNES+cHOEX)*P1458))/(1+cDR)^(((cycle + 0.5)/('Life tables'!$I$2/2))))</f>
        <v>454.47594557325658</v>
      </c>
      <c r="X1458" s="107">
        <f>((L1458+G1458+H1458+I1458+N1458+O1458+P1458+S1458)/('Life tables'!$I$2/2))/(1+oDR)^(((cycle + 0.5)/('Life tables'!$I$2/2)))</f>
        <v>0.80864721780225435</v>
      </c>
      <c r="Y1458" s="31">
        <f>((uNES*L1458+ uOCEX*G1458+uEREX*H1458+uHOEX*I1458+uNES*S1458+ uOCEX*N1458+uEREX*O1458+uHOEX*P1458)/('Life tables'!$I$2/2))/(1+oDR)^(((cycle + 0.5)/('Life tables'!$I$2/2)))</f>
        <v>0.53288574595192939</v>
      </c>
      <c r="Z1458" s="100">
        <f t="shared" si="401"/>
        <v>11677.729966417404</v>
      </c>
      <c r="AA1458" s="107">
        <f>((L1458+G1458+H1458+I1458+N1458+O1458+P1458+S1458)/('Life tables'!$I$2/2))</f>
        <v>1.8535191278437535</v>
      </c>
      <c r="AB1458" s="31">
        <f>((uNES*L1458+ uOCEX*G1458+uEREX*H1458+uHOEX*I1458+uNES*S1458+ uOCEX*N1458+uEREX*O1458+uHOEX*P1458)/('Life tables'!$I$2/2))</f>
        <v>1.2214398335056444</v>
      </c>
    </row>
    <row r="1459" spans="1:28" x14ac:dyDescent="0.25">
      <c r="A1459" s="4">
        <v>1453</v>
      </c>
      <c r="C1459" s="105">
        <f>IF(male=0,VLOOKUP((($A$5:$A$1570/'Life tables'!$I$2)*2)+age,lifetable,13,1),IF(male=1,VLOOKUP((($A$5:$A$1570/'Life tables'!$I$2)*2)+age,lifetable,10,1),"error"))</f>
        <v>7.7932954904519347E-3</v>
      </c>
      <c r="F1459" s="96">
        <f t="shared" si="402"/>
        <v>7.4171257519555942</v>
      </c>
      <c r="G1459" s="96">
        <f t="shared" si="414"/>
        <v>0.74506580497288299</v>
      </c>
      <c r="H1459" s="96">
        <f t="shared" si="403"/>
        <v>4.2551330223080538E-2</v>
      </c>
      <c r="I1459" s="96">
        <f t="shared" si="404"/>
        <v>1.7049915595715576E-2</v>
      </c>
      <c r="J1459" s="96">
        <f t="shared" si="415"/>
        <v>6.40748607730805E-2</v>
      </c>
      <c r="K1459" s="96">
        <f t="shared" si="405"/>
        <v>1.7816210008533926E-2</v>
      </c>
      <c r="L1459" s="96">
        <f t="shared" si="406"/>
        <v>6.5305676303823006</v>
      </c>
      <c r="M1459" s="96">
        <f t="shared" si="407"/>
        <v>40.906805513666441</v>
      </c>
      <c r="N1459" s="96">
        <f t="shared" si="416"/>
        <v>3.9394140007753471</v>
      </c>
      <c r="O1459" s="96">
        <f t="shared" si="408"/>
        <v>9.4033403857885819E-2</v>
      </c>
      <c r="P1459" s="96">
        <f t="shared" si="409"/>
        <v>9.4033403857885819E-2</v>
      </c>
      <c r="Q1459" s="96">
        <f t="shared" si="417"/>
        <v>0.35096550051019176</v>
      </c>
      <c r="R1459" s="96">
        <f t="shared" si="400"/>
        <v>7.3711958101965892E-3</v>
      </c>
      <c r="S1459" s="96">
        <f t="shared" si="410"/>
        <v>36.420988008854934</v>
      </c>
      <c r="T1459" s="96">
        <f t="shared" si="411"/>
        <v>512.05530780117761</v>
      </c>
      <c r="U1459" s="96">
        <f t="shared" si="412"/>
        <v>440.06098870030331</v>
      </c>
      <c r="V1459" s="32">
        <f t="shared" si="413"/>
        <v>1000.0000000000009</v>
      </c>
      <c r="W1459" s="100">
        <f>IF(A1459=1,((cPH1_+cPHr+(cNES*L1459+(cNES+cOSEX)*G1459+(cNES+cEREX)*H1459+(cNES+cHOEX)*I1459+(cNES+cNES)*S1459+(cNES+cOSEX)*N1459+(cNES+cEREX)*O1459+(cNES+cHOEX)*P1459)))/(1+cDR)^(A$6:A$65537 + 0.5),(cPHr+(cNES*L1459+(cNES+cOSEX)*G1459+(cNES+cEREX)*H1459+(cNES+cHOEX)*I1459+(cNES+cNES)*S1459+(cNES+cOSEX)*N1459+(cNES+cEREX)*O1459+(cNES+cHOEX)*P1459))/(1+cDR)^(((cycle + 0.5)/('Life tables'!$I$2/2))))</f>
        <v>449.33928858488946</v>
      </c>
      <c r="X1459" s="107">
        <f>((L1459+G1459+H1459+I1459+N1459+O1459+P1459+S1459)/('Life tables'!$I$2/2))/(1+oDR)^(((cycle + 0.5)/('Life tables'!$I$2/2)))</f>
        <v>0.80082303967914836</v>
      </c>
      <c r="Y1459" s="31">
        <f>((uNES*L1459+ uOCEX*G1459+uEREX*H1459+uHOEX*I1459+uNES*S1459+ uOCEX*N1459+uEREX*O1459+uHOEX*P1459)/('Life tables'!$I$2/2))/(1+oDR)^(((cycle + 0.5)/('Life tables'!$I$2/2)))</f>
        <v>0.52772973669899448</v>
      </c>
      <c r="Z1459" s="100">
        <f t="shared" si="401"/>
        <v>11571.577146553995</v>
      </c>
      <c r="AA1459" s="107">
        <f>((L1459+G1459+H1459+I1459+N1459+O1459+P1459+S1459)/('Life tables'!$I$2/2))</f>
        <v>1.8366336931210208</v>
      </c>
      <c r="AB1459" s="31">
        <f>((uNES*L1459+ uOCEX*G1459+uEREX*H1459+uHOEX*I1459+uNES*S1459+ uOCEX*N1459+uEREX*O1459+uHOEX*P1459)/('Life tables'!$I$2/2))</f>
        <v>1.21031259998662</v>
      </c>
    </row>
    <row r="1460" spans="1:28" x14ac:dyDescent="0.25">
      <c r="A1460" s="4">
        <v>1454</v>
      </c>
      <c r="C1460" s="105">
        <f>IF(male=0,VLOOKUP((($A$5:$A$1570/'Life tables'!$I$2)*2)+age,lifetable,13,1),IF(male=1,VLOOKUP((($A$5:$A$1570/'Life tables'!$I$2)*2)+age,lifetable,10,1),"error"))</f>
        <v>7.7932954904519347E-3</v>
      </c>
      <c r="F1460" s="96">
        <f t="shared" si="402"/>
        <v>7.3495293576172438</v>
      </c>
      <c r="G1460" s="96">
        <f t="shared" si="414"/>
        <v>0.73827560569013673</v>
      </c>
      <c r="H1460" s="96">
        <f t="shared" si="403"/>
        <v>4.2163536272489595E-2</v>
      </c>
      <c r="I1460" s="96">
        <f t="shared" si="404"/>
        <v>1.6894530227233761E-2</v>
      </c>
      <c r="J1460" s="96">
        <f t="shared" si="415"/>
        <v>6.3490910911525283E-2</v>
      </c>
      <c r="K1460" s="96">
        <f t="shared" si="405"/>
        <v>1.7653840972653118E-2</v>
      </c>
      <c r="L1460" s="96">
        <f t="shared" si="406"/>
        <v>6.4710509335432054</v>
      </c>
      <c r="M1460" s="96">
        <f t="shared" si="407"/>
        <v>40.534174140902785</v>
      </c>
      <c r="N1460" s="96">
        <f t="shared" si="416"/>
        <v>3.9035287922248321</v>
      </c>
      <c r="O1460" s="96">
        <f t="shared" si="408"/>
        <v>9.3176827649472355E-2</v>
      </c>
      <c r="P1460" s="96">
        <f t="shared" si="409"/>
        <v>9.3176827649472355E-2</v>
      </c>
      <c r="Q1460" s="96">
        <f t="shared" si="417"/>
        <v>0.34776845897625674</v>
      </c>
      <c r="R1460" s="96">
        <f t="shared" si="400"/>
        <v>7.3040495547221649E-3</v>
      </c>
      <c r="S1460" s="96">
        <f t="shared" si="410"/>
        <v>36.089219184848027</v>
      </c>
      <c r="T1460" s="96">
        <f t="shared" si="411"/>
        <v>512.46656717106544</v>
      </c>
      <c r="U1460" s="96">
        <f t="shared" si="412"/>
        <v>440.0859465908307</v>
      </c>
      <c r="V1460" s="32">
        <f t="shared" si="413"/>
        <v>1000.0000000000009</v>
      </c>
      <c r="W1460" s="100">
        <f>IF(A1460=1,((cPH1_+cPHr+(cNES*L1460+(cNES+cOSEX)*G1460+(cNES+cEREX)*H1460+(cNES+cHOEX)*I1460+(cNES+cNES)*S1460+(cNES+cOSEX)*N1460+(cNES+cEREX)*O1460+(cNES+cHOEX)*P1460)))/(1+cDR)^(A$6:A$65537 + 0.5),(cPHr+(cNES*L1460+(cNES+cOSEX)*G1460+(cNES+cEREX)*H1460+(cNES+cHOEX)*I1460+(cNES+cNES)*S1460+(cNES+cOSEX)*N1460+(cNES+cEREX)*O1460+(cNES+cHOEX)*P1460))/(1+cDR)^(((cycle + 0.5)/('Life tables'!$I$2/2))))</f>
        <v>444.26076390245663</v>
      </c>
      <c r="X1460" s="107">
        <f>((L1460+G1460+H1460+I1460+N1460+O1460+P1460+S1460)/('Life tables'!$I$2/2))/(1+oDR)^(((cycle + 0.5)/('Life tables'!$I$2/2)))</f>
        <v>0.79307456649954389</v>
      </c>
      <c r="Y1460" s="31">
        <f>((uNES*L1460+ uOCEX*G1460+uEREX*H1460+uHOEX*I1460+uNES*S1460+ uOCEX*N1460+uEREX*O1460+uHOEX*P1460)/('Life tables'!$I$2/2))/(1+oDR)^(((cycle + 0.5)/('Life tables'!$I$2/2)))</f>
        <v>0.52262361577143823</v>
      </c>
      <c r="Z1460" s="100">
        <f t="shared" si="401"/>
        <v>11466.391235013474</v>
      </c>
      <c r="AA1460" s="107">
        <f>((L1460+G1460+H1460+I1460+N1460+O1460+P1460+S1460)/('Life tables'!$I$2/2))</f>
        <v>1.8199020859255959</v>
      </c>
      <c r="AB1460" s="31">
        <f>((uNES*L1460+ uOCEX*G1460+uEREX*H1460+uHOEX*I1460+uNES*S1460+ uOCEX*N1460+uEREX*O1460+uHOEX*P1460)/('Life tables'!$I$2/2))</f>
        <v>1.1992867362957662</v>
      </c>
    </row>
    <row r="1461" spans="1:28" x14ac:dyDescent="0.25">
      <c r="A1461" s="4">
        <v>1455</v>
      </c>
      <c r="C1461" s="105">
        <f>IF(male=0,VLOOKUP((($A$5:$A$1570/'Life tables'!$I$2)*2)+age,lifetable,13,1),IF(male=1,VLOOKUP((($A$5:$A$1570/'Life tables'!$I$2)*2)+age,lifetable,10,1),"error"))</f>
        <v>7.7932954904519347E-3</v>
      </c>
      <c r="F1461" s="96">
        <f t="shared" si="402"/>
        <v>7.2825502429338638</v>
      </c>
      <c r="G1461" s="96">
        <f t="shared" si="414"/>
        <v>0.73154741344062746</v>
      </c>
      <c r="H1461" s="96">
        <f t="shared" si="403"/>
        <v>4.1779283595340271E-2</v>
      </c>
      <c r="I1461" s="96">
        <f t="shared" si="404"/>
        <v>1.6740563813528793E-2</v>
      </c>
      <c r="J1461" s="96">
        <f t="shared" si="415"/>
        <v>6.2912293588378229E-2</v>
      </c>
      <c r="K1461" s="96">
        <f t="shared" si="405"/>
        <v>1.7492954665302842E-2</v>
      </c>
      <c r="L1461" s="96">
        <f t="shared" si="406"/>
        <v>6.412077733830686</v>
      </c>
      <c r="M1461" s="96">
        <f t="shared" si="407"/>
        <v>40.164935995171007</v>
      </c>
      <c r="N1461" s="96">
        <f t="shared" si="416"/>
        <v>3.8679703587893455</v>
      </c>
      <c r="O1461" s="96">
        <f t="shared" si="408"/>
        <v>9.2328051529182706E-2</v>
      </c>
      <c r="P1461" s="96">
        <f t="shared" si="409"/>
        <v>9.2328051529182706E-2</v>
      </c>
      <c r="Q1461" s="96">
        <f t="shared" si="417"/>
        <v>0.3446005300950607</v>
      </c>
      <c r="R1461" s="96">
        <f t="shared" si="400"/>
        <v>7.2375147412942729E-3</v>
      </c>
      <c r="S1461" s="96">
        <f t="shared" si="410"/>
        <v>35.760471488486942</v>
      </c>
      <c r="T1461" s="96">
        <f t="shared" si="411"/>
        <v>512.87407999474885</v>
      </c>
      <c r="U1461" s="96">
        <f t="shared" si="412"/>
        <v>440.11067706023732</v>
      </c>
      <c r="V1461" s="32">
        <f t="shared" si="413"/>
        <v>1000.000000000001</v>
      </c>
      <c r="W1461" s="100">
        <f>IF(A1461=1,((cPH1_+cPHr+(cNES*L1461+(cNES+cOSEX)*G1461+(cNES+cEREX)*H1461+(cNES+cHOEX)*I1461+(cNES+cNES)*S1461+(cNES+cOSEX)*N1461+(cNES+cEREX)*O1461+(cNES+cHOEX)*P1461)))/(1+cDR)^(A$6:A$65537 + 0.5),(cPHr+(cNES*L1461+(cNES+cOSEX)*G1461+(cNES+cEREX)*H1461+(cNES+cHOEX)*I1461+(cNES+cNES)*S1461+(cNES+cOSEX)*N1461+(cNES+cEREX)*O1461+(cNES+cHOEX)*P1461))/(1+cDR)^(((cycle + 0.5)/('Life tables'!$I$2/2))))</f>
        <v>439.23971370043984</v>
      </c>
      <c r="X1461" s="107">
        <f>((L1461+G1461+H1461+I1461+N1461+O1461+P1461+S1461)/('Life tables'!$I$2/2))/(1+oDR)^(((cycle + 0.5)/('Life tables'!$I$2/2)))</f>
        <v>0.78540106570320278</v>
      </c>
      <c r="Y1461" s="31">
        <f>((uNES*L1461+ uOCEX*G1461+uEREX*H1461+uHOEX*I1461+uNES*S1461+ uOCEX*N1461+uEREX*O1461+uHOEX*P1461)/('Life tables'!$I$2/2))/(1+oDR)^(((cycle + 0.5)/('Life tables'!$I$2/2)))</f>
        <v>0.5175669004257214</v>
      </c>
      <c r="Z1461" s="100">
        <f t="shared" si="401"/>
        <v>11362.163430678085</v>
      </c>
      <c r="AA1461" s="107">
        <f>((L1461+G1461+H1461+I1461+N1461+O1461+P1461+S1461)/('Life tables'!$I$2/2))</f>
        <v>1.8033229047488666</v>
      </c>
      <c r="AB1461" s="31">
        <f>((uNES*L1461+ uOCEX*G1461+uEREX*H1461+uHOEX*I1461+uNES*S1461+ uOCEX*N1461+uEREX*O1461+uHOEX*P1461)/('Life tables'!$I$2/2))</f>
        <v>1.1883613188656936</v>
      </c>
    </row>
    <row r="1462" spans="1:28" x14ac:dyDescent="0.25">
      <c r="A1462" s="4">
        <v>1456</v>
      </c>
      <c r="C1462" s="105">
        <f>IF(male=0,VLOOKUP((($A$5:$A$1570/'Life tables'!$I$2)*2)+age,lifetable,13,1),IF(male=1,VLOOKUP((($A$5:$A$1570/'Life tables'!$I$2)*2)+age,lifetable,10,1),"error"))</f>
        <v>7.7932954904519347E-3</v>
      </c>
      <c r="F1462" s="96">
        <f t="shared" si="402"/>
        <v>7.2161827033500208</v>
      </c>
      <c r="G1462" s="96">
        <f t="shared" si="414"/>
        <v>0.7248806551898227</v>
      </c>
      <c r="H1462" s="96">
        <f t="shared" si="403"/>
        <v>4.1398539465151984E-2</v>
      </c>
      <c r="I1462" s="96">
        <f t="shared" si="404"/>
        <v>1.65880032414094E-2</v>
      </c>
      <c r="J1462" s="96">
        <f t="shared" si="415"/>
        <v>6.2338959523283603E-2</v>
      </c>
      <c r="K1462" s="96">
        <f t="shared" si="405"/>
        <v>1.7333537383930245E-2</v>
      </c>
      <c r="L1462" s="96">
        <f t="shared" si="406"/>
        <v>6.3536430085464231</v>
      </c>
      <c r="M1462" s="96">
        <f t="shared" si="407"/>
        <v>39.799060241664812</v>
      </c>
      <c r="N1462" s="96">
        <f t="shared" si="416"/>
        <v>3.8327357310102341</v>
      </c>
      <c r="O1462" s="96">
        <f t="shared" si="408"/>
        <v>9.1487004616346596E-2</v>
      </c>
      <c r="P1462" s="96">
        <f t="shared" si="409"/>
        <v>9.1487004616346596E-2</v>
      </c>
      <c r="Q1462" s="96">
        <f t="shared" si="417"/>
        <v>0.34146144931519046</v>
      </c>
      <c r="R1462" s="96">
        <f t="shared" si="400"/>
        <v>7.1715858136395241E-3</v>
      </c>
      <c r="S1462" s="96">
        <f t="shared" si="410"/>
        <v>35.434717466293051</v>
      </c>
      <c r="T1462" s="96">
        <f t="shared" si="411"/>
        <v>513.27788040358735</v>
      </c>
      <c r="U1462" s="96">
        <f t="shared" si="412"/>
        <v>440.13518218343489</v>
      </c>
      <c r="V1462" s="32">
        <f t="shared" si="413"/>
        <v>1000.0000000000009</v>
      </c>
      <c r="W1462" s="100">
        <f>IF(A1462=1,((cPH1_+cPHr+(cNES*L1462+(cNES+cOSEX)*G1462+(cNES+cEREX)*H1462+(cNES+cHOEX)*I1462+(cNES+cNES)*S1462+(cNES+cOSEX)*N1462+(cNES+cEREX)*O1462+(cNES+cHOEX)*P1462)))/(1+cDR)^(A$6:A$65537 + 0.5),(cPHr+(cNES*L1462+(cNES+cOSEX)*G1462+(cNES+cEREX)*H1462+(cNES+cHOEX)*I1462+(cNES+cNES)*S1462+(cNES+cOSEX)*N1462+(cNES+cEREX)*O1462+(cNES+cHOEX)*P1462))/(1+cDR)^(((cycle + 0.5)/('Life tables'!$I$2/2))))</f>
        <v>434.27548758370421</v>
      </c>
      <c r="X1462" s="107">
        <f>((L1462+G1462+H1462+I1462+N1462+O1462+P1462+S1462)/('Life tables'!$I$2/2))/(1+oDR)^(((cycle + 0.5)/('Life tables'!$I$2/2)))</f>
        <v>0.77780181182165142</v>
      </c>
      <c r="Y1462" s="31">
        <f>((uNES*L1462+ uOCEX*G1462+uEREX*H1462+uHOEX*I1462+uNES*S1462+ uOCEX*N1462+uEREX*O1462+uHOEX*P1462)/('Life tables'!$I$2/2))/(1+oDR)^(((cycle + 0.5)/('Life tables'!$I$2/2)))</f>
        <v>0.51255911259154963</v>
      </c>
      <c r="Z1462" s="100">
        <f t="shared" si="401"/>
        <v>11258.885012206336</v>
      </c>
      <c r="AA1462" s="107">
        <f>((L1462+G1462+H1462+I1462+N1462+O1462+P1462+S1462)/('Life tables'!$I$2/2))</f>
        <v>1.786894760858287</v>
      </c>
      <c r="AB1462" s="31">
        <f>((uNES*L1462+ uOCEX*G1462+uEREX*H1462+uHOEX*I1462+uNES*S1462+ uOCEX*N1462+uEREX*O1462+uHOEX*P1462)/('Life tables'!$I$2/2))</f>
        <v>1.1775354325479828</v>
      </c>
    </row>
    <row r="1463" spans="1:28" x14ac:dyDescent="0.25">
      <c r="A1463" s="4">
        <v>1457</v>
      </c>
      <c r="C1463" s="105">
        <f>IF(male=0,VLOOKUP((($A$5:$A$1570/'Life tables'!$I$2)*2)+age,lifetable,13,1),IF(male=1,VLOOKUP((($A$5:$A$1570/'Life tables'!$I$2)*2)+age,lifetable,10,1),"error"))</f>
        <v>7.7932954904519347E-3</v>
      </c>
      <c r="F1463" s="96">
        <f t="shared" si="402"/>
        <v>7.1504210907240955</v>
      </c>
      <c r="G1463" s="96">
        <f t="shared" si="414"/>
        <v>0.71827476357007614</v>
      </c>
      <c r="H1463" s="96">
        <f t="shared" si="403"/>
        <v>4.1021271479084707E-2</v>
      </c>
      <c r="I1463" s="96">
        <f t="shared" si="404"/>
        <v>1.6436835527364028E-2</v>
      </c>
      <c r="J1463" s="96">
        <f t="shared" si="415"/>
        <v>6.1770859923231863E-2</v>
      </c>
      <c r="K1463" s="96">
        <f t="shared" si="405"/>
        <v>1.7175575561490544E-2</v>
      </c>
      <c r="L1463" s="96">
        <f t="shared" si="406"/>
        <v>6.2957417846628481</v>
      </c>
      <c r="M1463" s="96">
        <f t="shared" si="407"/>
        <v>39.43651632225469</v>
      </c>
      <c r="N1463" s="96">
        <f t="shared" si="416"/>
        <v>3.797821966073418</v>
      </c>
      <c r="O1463" s="96">
        <f t="shared" si="408"/>
        <v>9.0653616666296982E-2</v>
      </c>
      <c r="P1463" s="96">
        <f t="shared" si="409"/>
        <v>9.0653616666296982E-2</v>
      </c>
      <c r="Q1463" s="96">
        <f t="shared" si="417"/>
        <v>0.33835095445901803</v>
      </c>
      <c r="R1463" s="96">
        <f t="shared" si="400"/>
        <v>7.1062572653402606E-3</v>
      </c>
      <c r="S1463" s="96">
        <f t="shared" si="410"/>
        <v>35.111929911124321</v>
      </c>
      <c r="T1463" s="96">
        <f t="shared" si="411"/>
        <v>513.67800221796961</v>
      </c>
      <c r="U1463" s="96">
        <f t="shared" si="412"/>
        <v>440.15946401626172</v>
      </c>
      <c r="V1463" s="32">
        <f t="shared" si="413"/>
        <v>1000.000000000001</v>
      </c>
      <c r="W1463" s="100">
        <f>IF(A1463=1,((cPH1_+cPHr+(cNES*L1463+(cNES+cOSEX)*G1463+(cNES+cEREX)*H1463+(cNES+cHOEX)*I1463+(cNES+cNES)*S1463+(cNES+cOSEX)*N1463+(cNES+cEREX)*O1463+(cNES+cHOEX)*P1463)))/(1+cDR)^(A$6:A$65537 + 0.5),(cPHr+(cNES*L1463+(cNES+cOSEX)*G1463+(cNES+cEREX)*H1463+(cNES+cHOEX)*I1463+(cNES+cNES)*S1463+(cNES+cOSEX)*N1463+(cNES+cEREX)*O1463+(cNES+cHOEX)*P1463))/(1+cDR)^(((cycle + 0.5)/('Life tables'!$I$2/2))))</f>
        <v>429.36744250436345</v>
      </c>
      <c r="X1463" s="107">
        <f>((L1463+G1463+H1463+I1463+N1463+O1463+P1463+S1463)/('Life tables'!$I$2/2))/(1+oDR)^(((cycle + 0.5)/('Life tables'!$I$2/2)))</f>
        <v>0.77027608640935441</v>
      </c>
      <c r="Y1463" s="31">
        <f>((uNES*L1463+ uOCEX*G1463+uEREX*H1463+uHOEX*I1463+uNES*S1463+ uOCEX*N1463+uEREX*O1463+uHOEX*P1463)/('Life tables'!$I$2/2))/(1+oDR)^(((cycle + 0.5)/('Life tables'!$I$2/2)))</f>
        <v>0.50759977882652441</v>
      </c>
      <c r="Z1463" s="100">
        <f t="shared" si="401"/>
        <v>11156.547337328187</v>
      </c>
      <c r="AA1463" s="107">
        <f>((L1463+G1463+H1463+I1463+N1463+O1463+P1463+S1463)/('Life tables'!$I$2/2))</f>
        <v>1.770616278180527</v>
      </c>
      <c r="AB1463" s="31">
        <f>((uNES*L1463+ uOCEX*G1463+uEREX*H1463+uHOEX*I1463+uNES*S1463+ uOCEX*N1463+uEREX*O1463+uHOEX*P1463)/('Life tables'!$I$2/2))</f>
        <v>1.1668081705361955</v>
      </c>
    </row>
    <row r="1464" spans="1:28" x14ac:dyDescent="0.25">
      <c r="A1464" s="4">
        <v>1458</v>
      </c>
      <c r="C1464" s="105">
        <f>IF(male=0,VLOOKUP((($A$5:$A$1570/'Life tables'!$I$2)*2)+age,lifetable,13,1),IF(male=1,VLOOKUP((($A$5:$A$1570/'Life tables'!$I$2)*2)+age,lifetable,10,1),"error"))</f>
        <v>7.7932954904519347E-3</v>
      </c>
      <c r="F1464" s="96">
        <f t="shared" si="402"/>
        <v>7.0852598125709214</v>
      </c>
      <c r="G1464" s="96">
        <f t="shared" si="414"/>
        <v>0.71172917680454828</v>
      </c>
      <c r="H1464" s="96">
        <f t="shared" si="403"/>
        <v>4.064744755359407E-2</v>
      </c>
      <c r="I1464" s="96">
        <f t="shared" si="404"/>
        <v>1.6287047815819886E-2</v>
      </c>
      <c r="J1464" s="96">
        <f t="shared" si="415"/>
        <v>6.1207946476016843E-2</v>
      </c>
      <c r="K1464" s="96">
        <f t="shared" si="405"/>
        <v>1.7019055764627811E-2</v>
      </c>
      <c r="L1464" s="96">
        <f t="shared" si="406"/>
        <v>6.2383691381563144</v>
      </c>
      <c r="M1464" s="96">
        <f t="shared" si="407"/>
        <v>39.077273953198784</v>
      </c>
      <c r="N1464" s="96">
        <f t="shared" si="416"/>
        <v>3.7632261475889428</v>
      </c>
      <c r="O1464" s="96">
        <f t="shared" si="408"/>
        <v>8.9827818065107951E-2</v>
      </c>
      <c r="P1464" s="96">
        <f t="shared" si="409"/>
        <v>8.9827818065107951E-2</v>
      </c>
      <c r="Q1464" s="96">
        <f t="shared" si="417"/>
        <v>0.33526878570306257</v>
      </c>
      <c r="R1464" s="96">
        <f t="shared" si="400"/>
        <v>7.0415236394220674E-3</v>
      </c>
      <c r="S1464" s="96">
        <f t="shared" si="410"/>
        <v>34.792081860137145</v>
      </c>
      <c r="T1464" s="96">
        <f t="shared" si="411"/>
        <v>514.07447895014866</v>
      </c>
      <c r="U1464" s="96">
        <f t="shared" si="412"/>
        <v>440.18352459566574</v>
      </c>
      <c r="V1464" s="32">
        <f t="shared" si="413"/>
        <v>1000.000000000001</v>
      </c>
      <c r="W1464" s="100">
        <f>IF(A1464=1,((cPH1_+cPHr+(cNES*L1464+(cNES+cOSEX)*G1464+(cNES+cEREX)*H1464+(cNES+cHOEX)*I1464+(cNES+cNES)*S1464+(cNES+cOSEX)*N1464+(cNES+cEREX)*O1464+(cNES+cHOEX)*P1464)))/(1+cDR)^(A$6:A$65537 + 0.5),(cPHr+(cNES*L1464+(cNES+cOSEX)*G1464+(cNES+cEREX)*H1464+(cNES+cHOEX)*I1464+(cNES+cNES)*S1464+(cNES+cOSEX)*N1464+(cNES+cEREX)*O1464+(cNES+cHOEX)*P1464))/(1+cDR)^(((cycle + 0.5)/('Life tables'!$I$2/2))))</f>
        <v>424.51494267953092</v>
      </c>
      <c r="X1464" s="107">
        <f>((L1464+G1464+H1464+I1464+N1464+O1464+P1464+S1464)/('Life tables'!$I$2/2))/(1+oDR)^(((cycle + 0.5)/('Life tables'!$I$2/2)))</f>
        <v>0.76282317797556565</v>
      </c>
      <c r="Y1464" s="31">
        <f>((uNES*L1464+ uOCEX*G1464+uEREX*H1464+uHOEX*I1464+uNES*S1464+ uOCEX*N1464+uEREX*O1464+uHOEX*P1464)/('Life tables'!$I$2/2))/(1+oDR)^(((cycle + 0.5)/('Life tables'!$I$2/2)))</f>
        <v>0.50268843027123966</v>
      </c>
      <c r="Z1464" s="100">
        <f t="shared" si="401"/>
        <v>11055.141842145507</v>
      </c>
      <c r="AA1464" s="107">
        <f>((L1464+G1464+H1464+I1464+N1464+O1464+P1464+S1464)/('Life tables'!$I$2/2))</f>
        <v>1.7544860931857102</v>
      </c>
      <c r="AB1464" s="31">
        <f>((uNES*L1464+ uOCEX*G1464+uEREX*H1464+uHOEX*I1464+uNES*S1464+ uOCEX*N1464+uEREX*O1464+uHOEX*P1464)/('Life tables'!$I$2/2))</f>
        <v>1.1561786342896034</v>
      </c>
    </row>
    <row r="1465" spans="1:28" x14ac:dyDescent="0.25">
      <c r="A1465" s="4">
        <v>1459</v>
      </c>
      <c r="C1465" s="105">
        <f>IF(male=0,VLOOKUP((($A$5:$A$1570/'Life tables'!$I$2)*2)+age,lifetable,13,1),IF(male=1,VLOOKUP((($A$5:$A$1570/'Life tables'!$I$2)*2)+age,lifetable,10,1),"error"))</f>
        <v>7.7932954904519347E-3</v>
      </c>
      <c r="F1465" s="96">
        <f t="shared" si="402"/>
        <v>7.0206933313246651</v>
      </c>
      <c r="G1465" s="96">
        <f t="shared" si="414"/>
        <v>0.70524333863316169</v>
      </c>
      <c r="H1465" s="96">
        <f t="shared" si="403"/>
        <v>4.0277035920202604E-2</v>
      </c>
      <c r="I1465" s="96">
        <f t="shared" si="404"/>
        <v>1.6138627377448488E-2</v>
      </c>
      <c r="J1465" s="96">
        <f t="shared" si="415"/>
        <v>6.0650171343868006E-2</v>
      </c>
      <c r="K1465" s="96">
        <f t="shared" si="405"/>
        <v>1.6863964691904383E-2</v>
      </c>
      <c r="L1465" s="96">
        <f t="shared" si="406"/>
        <v>6.1815201933580797</v>
      </c>
      <c r="M1465" s="96">
        <f t="shared" si="407"/>
        <v>38.721303122861926</v>
      </c>
      <c r="N1465" s="96">
        <f t="shared" si="416"/>
        <v>3.7289453853713175</v>
      </c>
      <c r="O1465" s="96">
        <f t="shared" si="408"/>
        <v>8.9009539824351405E-2</v>
      </c>
      <c r="P1465" s="96">
        <f t="shared" si="409"/>
        <v>8.9009539824351405E-2</v>
      </c>
      <c r="Q1465" s="96">
        <f t="shared" si="417"/>
        <v>0.33221468555841871</v>
      </c>
      <c r="R1465" s="96">
        <f t="shared" si="400"/>
        <v>6.9773795279427526E-3</v>
      </c>
      <c r="S1465" s="96">
        <f t="shared" si="410"/>
        <v>34.475146592755543</v>
      </c>
      <c r="T1465" s="96">
        <f t="shared" si="411"/>
        <v>514.46734380705095</v>
      </c>
      <c r="U1465" s="96">
        <f t="shared" si="412"/>
        <v>440.20736593988562</v>
      </c>
      <c r="V1465" s="32">
        <f t="shared" si="413"/>
        <v>1000.0000000000011</v>
      </c>
      <c r="W1465" s="100">
        <f>IF(A1465=1,((cPH1_+cPHr+(cNES*L1465+(cNES+cOSEX)*G1465+(cNES+cEREX)*H1465+(cNES+cHOEX)*I1465+(cNES+cNES)*S1465+(cNES+cOSEX)*N1465+(cNES+cEREX)*O1465+(cNES+cHOEX)*P1465)))/(1+cDR)^(A$6:A$65537 + 0.5),(cPHr+(cNES*L1465+(cNES+cOSEX)*G1465+(cNES+cEREX)*H1465+(cNES+cHOEX)*I1465+(cNES+cNES)*S1465+(cNES+cOSEX)*N1465+(cNES+cEREX)*O1465+(cNES+cHOEX)*P1465))/(1+cDR)^(((cycle + 0.5)/('Life tables'!$I$2/2))))</f>
        <v>419.71735950994605</v>
      </c>
      <c r="X1465" s="107">
        <f>((L1465+G1465+H1465+I1465+N1465+O1465+P1465+S1465)/('Life tables'!$I$2/2))/(1+oDR)^(((cycle + 0.5)/('Life tables'!$I$2/2)))</f>
        <v>0.75544238191684654</v>
      </c>
      <c r="Y1465" s="31">
        <f>((uNES*L1465+ uOCEX*G1465+uEREX*H1465+uHOEX*I1465+uNES*S1465+ uOCEX*N1465+uEREX*O1465+uHOEX*P1465)/('Life tables'!$I$2/2))/(1+oDR)^(((cycle + 0.5)/('Life tables'!$I$2/2)))</f>
        <v>0.49782460260481892</v>
      </c>
      <c r="Z1465" s="100">
        <f t="shared" si="401"/>
        <v>10954.660040437699</v>
      </c>
      <c r="AA1465" s="107">
        <f>((L1465+G1465+H1465+I1465+N1465+O1465+P1465+S1465)/('Life tables'!$I$2/2))</f>
        <v>1.7385028547727286</v>
      </c>
      <c r="AB1465" s="31">
        <f>((uNES*L1465+ uOCEX*G1465+uEREX*H1465+uHOEX*I1465+uNES*S1465+ uOCEX*N1465+uEREX*O1465+uHOEX*P1465)/('Life tables'!$I$2/2))</f>
        <v>1.1456459334576243</v>
      </c>
    </row>
    <row r="1466" spans="1:28" x14ac:dyDescent="0.25">
      <c r="A1466" s="4">
        <v>1460</v>
      </c>
      <c r="C1466" s="105">
        <f>IF(male=0,VLOOKUP((($A$5:$A$1570/'Life tables'!$I$2)*2)+age,lifetable,13,1),IF(male=1,VLOOKUP((($A$5:$A$1570/'Life tables'!$I$2)*2)+age,lifetable,10,1),"error"))</f>
        <v>7.7932954904519347E-3</v>
      </c>
      <c r="F1466" s="96">
        <f t="shared" si="402"/>
        <v>6.956716163621012</v>
      </c>
      <c r="G1466" s="96">
        <f t="shared" si="414"/>
        <v>0.69881669824049475</v>
      </c>
      <c r="H1466" s="96">
        <f t="shared" si="403"/>
        <v>3.9910005121381674E-2</v>
      </c>
      <c r="I1466" s="96">
        <f t="shared" si="404"/>
        <v>1.5991561607515626E-2</v>
      </c>
      <c r="J1466" s="96">
        <f t="shared" si="415"/>
        <v>6.0097487157249385E-2</v>
      </c>
      <c r="K1466" s="96">
        <f t="shared" si="405"/>
        <v>1.6710289172076644E-2</v>
      </c>
      <c r="L1466" s="96">
        <f t="shared" si="406"/>
        <v>6.1251901223222944</v>
      </c>
      <c r="M1466" s="96">
        <f t="shared" si="407"/>
        <v>38.368574089443449</v>
      </c>
      <c r="N1466" s="96">
        <f t="shared" si="416"/>
        <v>3.6949768152206985</v>
      </c>
      <c r="O1466" s="96">
        <f t="shared" si="408"/>
        <v>8.8198713575873999E-2</v>
      </c>
      <c r="P1466" s="96">
        <f t="shared" si="409"/>
        <v>8.8198713575873999E-2</v>
      </c>
      <c r="Q1466" s="96">
        <f t="shared" si="417"/>
        <v>0.3291883988512635</v>
      </c>
      <c r="R1466" s="96">
        <f t="shared" si="400"/>
        <v>6.9138195715829163E-3</v>
      </c>
      <c r="S1466" s="96">
        <f t="shared" si="410"/>
        <v>34.161097628648157</v>
      </c>
      <c r="T1466" s="96">
        <f t="shared" si="411"/>
        <v>514.85662969305952</v>
      </c>
      <c r="U1466" s="96">
        <f t="shared" si="412"/>
        <v>440.23099004862928</v>
      </c>
      <c r="V1466" s="32">
        <f t="shared" si="413"/>
        <v>1000.0000000000011</v>
      </c>
      <c r="W1466" s="100">
        <f>IF(A1466=1,((cPH1_+cPHr+(cNES*L1466+(cNES+cOSEX)*G1466+(cNES+cEREX)*H1466+(cNES+cHOEX)*I1466+(cNES+cNES)*S1466+(cNES+cOSEX)*N1466+(cNES+cEREX)*O1466+(cNES+cHOEX)*P1466)))/(1+cDR)^(A$6:A$65537 + 0.5),(cPHr+(cNES*L1466+(cNES+cOSEX)*G1466+(cNES+cEREX)*H1466+(cNES+cHOEX)*I1466+(cNES+cNES)*S1466+(cNES+cOSEX)*N1466+(cNES+cEREX)*O1466+(cNES+cHOEX)*P1466))/(1+cDR)^(((cycle + 0.5)/('Life tables'!$I$2/2))))</f>
        <v>414.97407149947509</v>
      </c>
      <c r="X1466" s="107">
        <f>((L1466+G1466+H1466+I1466+N1466+O1466+P1466+S1466)/('Life tables'!$I$2/2))/(1+oDR)^(((cycle + 0.5)/('Life tables'!$I$2/2)))</f>
        <v>0.74813300045025299</v>
      </c>
      <c r="Y1466" s="31">
        <f>((uNES*L1466+ uOCEX*G1466+uEREX*H1466+uHOEX*I1466+uNES*S1466+ uOCEX*N1466+uEREX*O1466+uHOEX*P1466)/('Life tables'!$I$2/2))/(1+oDR)^(((cycle + 0.5)/('Life tables'!$I$2/2)))</f>
        <v>0.49300783600089138</v>
      </c>
      <c r="Z1466" s="100">
        <f t="shared" si="401"/>
        <v>10855.093522972649</v>
      </c>
      <c r="AA1466" s="107">
        <f>((L1466+G1466+H1466+I1466+N1466+O1466+P1466+S1466)/('Life tables'!$I$2/2))</f>
        <v>1.7226652241556297</v>
      </c>
      <c r="AB1466" s="31">
        <f>((uNES*L1466+ uOCEX*G1466+uEREX*H1466+uHOEX*I1466+uNES*S1466+ uOCEX*N1466+uEREX*O1466+uHOEX*P1466)/('Life tables'!$I$2/2))</f>
        <v>1.1352091858049653</v>
      </c>
    </row>
    <row r="1467" spans="1:28" x14ac:dyDescent="0.25">
      <c r="A1467" s="4">
        <v>1461</v>
      </c>
      <c r="C1467" s="105">
        <f>IF(male=0,VLOOKUP((($A$5:$A$1570/'Life tables'!$I$2)*2)+age,lifetable,13,1),IF(male=1,VLOOKUP((($A$5:$A$1570/'Life tables'!$I$2)*2)+age,lifetable,10,1),"error"))</f>
        <v>8.6630732958462575E-3</v>
      </c>
      <c r="F1467" s="96">
        <f t="shared" si="402"/>
        <v>6.8933228795978021</v>
      </c>
      <c r="G1467" s="96">
        <f t="shared" si="414"/>
        <v>0.69244871018552967</v>
      </c>
      <c r="H1467" s="96">
        <f t="shared" si="403"/>
        <v>3.9546324006539325E-2</v>
      </c>
      <c r="I1467" s="96">
        <f t="shared" si="404"/>
        <v>1.5845838024273695E-2</v>
      </c>
      <c r="J1467" s="96">
        <f t="shared" si="415"/>
        <v>6.6195961647529528E-2</v>
      </c>
      <c r="K1467" s="96">
        <f t="shared" si="405"/>
        <v>1.6558016162415135E-2</v>
      </c>
      <c r="L1467" s="96">
        <f t="shared" si="406"/>
        <v>6.0627280295715149</v>
      </c>
      <c r="M1467" s="96">
        <f t="shared" si="407"/>
        <v>38.019057378714479</v>
      </c>
      <c r="N1467" s="96">
        <f t="shared" si="416"/>
        <v>3.6613175987049855</v>
      </c>
      <c r="O1467" s="96">
        <f t="shared" si="408"/>
        <v>8.7395271566595684E-2</v>
      </c>
      <c r="P1467" s="96">
        <f t="shared" si="409"/>
        <v>8.7395271566595684E-2</v>
      </c>
      <c r="Q1467" s="96">
        <f t="shared" si="417"/>
        <v>0.36259436671432471</v>
      </c>
      <c r="R1467" s="96">
        <f t="shared" si="400"/>
        <v>6.8508384592382149E-3</v>
      </c>
      <c r="S1467" s="96">
        <f t="shared" si="410"/>
        <v>33.813504031702742</v>
      </c>
      <c r="T1467" s="96">
        <f t="shared" si="411"/>
        <v>515.28542002142137</v>
      </c>
      <c r="U1467" s="96">
        <f t="shared" si="412"/>
        <v>440.25439890325094</v>
      </c>
      <c r="V1467" s="32">
        <f t="shared" si="413"/>
        <v>1000.0000000000011</v>
      </c>
      <c r="W1467" s="100">
        <f>IF(A1467=1,((cPH1_+cPHr+(cNES*L1467+(cNES+cOSEX)*G1467+(cNES+cEREX)*H1467+(cNES+cHOEX)*I1467+(cNES+cNES)*S1467+(cNES+cOSEX)*N1467+(cNES+cEREX)*O1467+(cNES+cHOEX)*P1467)))/(1+cDR)^(A$6:A$65537 + 0.5),(cPHr+(cNES*L1467+(cNES+cOSEX)*G1467+(cNES+cEREX)*H1467+(cNES+cHOEX)*I1467+(cNES+cNES)*S1467+(cNES+cOSEX)*N1467+(cNES+cEREX)*O1467+(cNES+cHOEX)*P1467))/(1+cDR)^(((cycle + 0.5)/('Life tables'!$I$2/2))))</f>
        <v>409.94223927473433</v>
      </c>
      <c r="X1467" s="107">
        <f>((L1467+G1467+H1467+I1467+N1467+O1467+P1467+S1467)/('Life tables'!$I$2/2))/(1+oDR)^(((cycle + 0.5)/('Life tables'!$I$2/2)))</f>
        <v>0.74017762829474132</v>
      </c>
      <c r="Y1467" s="31">
        <f>((uNES*L1467+ uOCEX*G1467+uEREX*H1467+uHOEX*I1467+uNES*S1467+ uOCEX*N1467+uEREX*O1467+uHOEX*P1467)/('Life tables'!$I$2/2))/(1+oDR)^(((cycle + 0.5)/('Life tables'!$I$2/2)))</f>
        <v>0.48775747653486756</v>
      </c>
      <c r="Z1467" s="100">
        <f t="shared" si="401"/>
        <v>10747.461841462442</v>
      </c>
      <c r="AA1467" s="107">
        <f>((L1467+G1467+H1467+I1467+N1467+O1467+P1467+S1467)/('Life tables'!$I$2/2))</f>
        <v>1.7053206122148472</v>
      </c>
      <c r="AB1467" s="31">
        <f>((uNES*L1467+ uOCEX*G1467+uEREX*H1467+uHOEX*I1467+uNES*S1467+ uOCEX*N1467+uEREX*O1467+uHOEX*P1467)/('Life tables'!$I$2/2))</f>
        <v>1.123761171238197</v>
      </c>
    </row>
    <row r="1468" spans="1:28" x14ac:dyDescent="0.25">
      <c r="A1468" s="4">
        <v>1462</v>
      </c>
      <c r="C1468" s="105">
        <f>IF(male=0,VLOOKUP((($A$5:$A$1570/'Life tables'!$I$2)*2)+age,lifetable,13,1),IF(male=1,VLOOKUP((($A$5:$A$1570/'Life tables'!$I$2)*2)+age,lifetable,10,1),"error"))</f>
        <v>8.6630732958462575E-3</v>
      </c>
      <c r="F1468" s="96">
        <f t="shared" si="402"/>
        <v>6.8238514171298998</v>
      </c>
      <c r="G1468" s="96">
        <f t="shared" si="414"/>
        <v>0.68547015638486852</v>
      </c>
      <c r="H1468" s="96">
        <f t="shared" si="403"/>
        <v>3.9147772972161529E-2</v>
      </c>
      <c r="I1468" s="96">
        <f t="shared" si="404"/>
        <v>1.5686142394052468E-2</v>
      </c>
      <c r="J1468" s="96">
        <f t="shared" si="415"/>
        <v>6.5528833421353724E-2</v>
      </c>
      <c r="K1468" s="96">
        <f t="shared" si="405"/>
        <v>1.6391143143631302E-2</v>
      </c>
      <c r="L1468" s="96">
        <f t="shared" si="406"/>
        <v>6.001627368813832</v>
      </c>
      <c r="M1468" s="96">
        <f t="shared" si="407"/>
        <v>37.636329658198868</v>
      </c>
      <c r="N1468" s="96">
        <f t="shared" si="416"/>
        <v>3.6244600899909329</v>
      </c>
      <c r="O1468" s="96">
        <f t="shared" si="408"/>
        <v>8.6515486654062515E-2</v>
      </c>
      <c r="P1468" s="96">
        <f t="shared" si="409"/>
        <v>8.6515486654062515E-2</v>
      </c>
      <c r="Q1468" s="96">
        <f t="shared" si="417"/>
        <v>0.35894422583728997</v>
      </c>
      <c r="R1468" s="96">
        <f t="shared" si="400"/>
        <v>6.7818728938638115E-3</v>
      </c>
      <c r="S1468" s="96">
        <f t="shared" si="410"/>
        <v>33.473112496168653</v>
      </c>
      <c r="T1468" s="96">
        <f t="shared" si="411"/>
        <v>515.70989308067999</v>
      </c>
      <c r="U1468" s="96">
        <f t="shared" si="412"/>
        <v>440.27757191928845</v>
      </c>
      <c r="V1468" s="32">
        <f t="shared" si="413"/>
        <v>1000.000000000001</v>
      </c>
      <c r="W1468" s="100">
        <f>IF(A1468=1,((cPH1_+cPHr+(cNES*L1468+(cNES+cOSEX)*G1468+(cNES+cEREX)*H1468+(cNES+cHOEX)*I1468+(cNES+cNES)*S1468+(cNES+cOSEX)*N1468+(cNES+cEREX)*O1468+(cNES+cHOEX)*P1468)))/(1+cDR)^(A$6:A$65537 + 0.5),(cPHr+(cNES*L1468+(cNES+cOSEX)*G1468+(cNES+cEREX)*H1468+(cNES+cHOEX)*I1468+(cNES+cNES)*S1468+(cNES+cOSEX)*N1468+(cNES+cEREX)*O1468+(cNES+cHOEX)*P1468))/(1+cDR)^(((cycle + 0.5)/('Life tables'!$I$2/2))))</f>
        <v>404.91860106153467</v>
      </c>
      <c r="X1468" s="107">
        <f>((L1468+G1468+H1468+I1468+N1468+O1468+P1468+S1468)/('Life tables'!$I$2/2))/(1+oDR)^(((cycle + 0.5)/('Life tables'!$I$2/2)))</f>
        <v>0.73230685317148447</v>
      </c>
      <c r="Y1468" s="31">
        <f>((uNES*L1468+ uOCEX*G1468+uEREX*H1468+uHOEX*I1468+uNES*S1468+ uOCEX*N1468+uEREX*O1468+uHOEX*P1468)/('Life tables'!$I$2/2))/(1+oDR)^(((cycle + 0.5)/('Life tables'!$I$2/2)))</f>
        <v>0.48257084525349453</v>
      </c>
      <c r="Z1468" s="100">
        <f t="shared" si="401"/>
        <v>10639.509474428334</v>
      </c>
      <c r="AA1468" s="107">
        <f>((L1468+G1468+H1468+I1468+N1468+O1468+P1468+S1468)/('Life tables'!$I$2/2))</f>
        <v>1.688150639877438</v>
      </c>
      <c r="AB1468" s="31">
        <f>((uNES*L1468+ uOCEX*G1468+uEREX*H1468+uHOEX*I1468+uNES*S1468+ uOCEX*N1468+uEREX*O1468+uHOEX*P1468)/('Life tables'!$I$2/2))</f>
        <v>1.1124466167055185</v>
      </c>
    </row>
    <row r="1469" spans="1:28" x14ac:dyDescent="0.25">
      <c r="A1469" s="4">
        <v>1463</v>
      </c>
      <c r="C1469" s="105">
        <f>IF(male=0,VLOOKUP((($A$5:$A$1570/'Life tables'!$I$2)*2)+age,lifetable,13,1),IF(male=1,VLOOKUP((($A$5:$A$1570/'Life tables'!$I$2)*2)+age,lifetable,10,1),"error"))</f>
        <v>8.6630732958462575E-3</v>
      </c>
      <c r="F1469" s="96">
        <f t="shared" si="402"/>
        <v>6.7550831359545285</v>
      </c>
      <c r="G1469" s="96">
        <f t="shared" si="414"/>
        <v>0.67856223861671949</v>
      </c>
      <c r="H1469" s="96">
        <f t="shared" si="403"/>
        <v>3.8753256020578858E-2</v>
      </c>
      <c r="I1469" s="96">
        <f t="shared" si="404"/>
        <v>1.5528063182655332E-2</v>
      </c>
      <c r="J1469" s="96">
        <f t="shared" si="415"/>
        <v>6.4868457782092062E-2</v>
      </c>
      <c r="K1469" s="96">
        <f t="shared" si="405"/>
        <v>1.6225959192284208E-2</v>
      </c>
      <c r="L1469" s="96">
        <f t="shared" si="406"/>
        <v>5.9411451611601986</v>
      </c>
      <c r="M1469" s="96">
        <f t="shared" si="407"/>
        <v>37.257451864078099</v>
      </c>
      <c r="N1469" s="96">
        <f t="shared" si="416"/>
        <v>3.5879733375300593</v>
      </c>
      <c r="O1469" s="96">
        <f t="shared" si="408"/>
        <v>8.5644551654861942E-2</v>
      </c>
      <c r="P1469" s="96">
        <f t="shared" si="409"/>
        <v>8.5644551654861942E-2</v>
      </c>
      <c r="Q1469" s="96">
        <f t="shared" si="417"/>
        <v>0.35533080237828923</v>
      </c>
      <c r="R1469" s="96">
        <f t="shared" si="400"/>
        <v>6.7136010654105602E-3</v>
      </c>
      <c r="S1469" s="96">
        <f t="shared" si="410"/>
        <v>33.136145019794618</v>
      </c>
      <c r="T1469" s="96">
        <f t="shared" si="411"/>
        <v>516.13009234084041</v>
      </c>
      <c r="U1469" s="96">
        <f t="shared" si="412"/>
        <v>440.30051147954612</v>
      </c>
      <c r="V1469" s="32">
        <f t="shared" si="413"/>
        <v>1000.000000000001</v>
      </c>
      <c r="W1469" s="100">
        <f>IF(A1469=1,((cPH1_+cPHr+(cNES*L1469+(cNES+cOSEX)*G1469+(cNES+cEREX)*H1469+(cNES+cHOEX)*I1469+(cNES+cNES)*S1469+(cNES+cOSEX)*N1469+(cNES+cEREX)*O1469+(cNES+cHOEX)*P1469)))/(1+cDR)^(A$6:A$65537 + 0.5),(cPHr+(cNES*L1469+(cNES+cOSEX)*G1469+(cNES+cEREX)*H1469+(cNES+cHOEX)*I1469+(cNES+cNES)*S1469+(cNES+cOSEX)*N1469+(cNES+cEREX)*O1469+(cNES+cHOEX)*P1469))/(1+cDR)^(((cycle + 0.5)/('Life tables'!$I$2/2))))</f>
        <v>399.95661120013824</v>
      </c>
      <c r="X1469" s="107">
        <f>((L1469+G1469+H1469+I1469+N1469+O1469+P1469+S1469)/('Life tables'!$I$2/2))/(1+oDR)^(((cycle + 0.5)/('Life tables'!$I$2/2)))</f>
        <v>0.7245197753381768</v>
      </c>
      <c r="Y1469" s="31">
        <f>((uNES*L1469+ uOCEX*G1469+uEREX*H1469+uHOEX*I1469+uNES*S1469+ uOCEX*N1469+uEREX*O1469+uHOEX*P1469)/('Life tables'!$I$2/2))/(1+oDR)^(((cycle + 0.5)/('Life tables'!$I$2/2)))</f>
        <v>0.47743936818432003</v>
      </c>
      <c r="Z1469" s="100">
        <f t="shared" si="401"/>
        <v>10532.643698885151</v>
      </c>
      <c r="AA1469" s="107">
        <f>((L1469+G1469+H1469+I1469+N1469+O1469+P1469+S1469)/('Life tables'!$I$2/2))</f>
        <v>1.6711535484069571</v>
      </c>
      <c r="AB1469" s="31">
        <f>((uNES*L1469+ uOCEX*G1469+uEREX*H1469+uHOEX*I1469+uNES*S1469+ uOCEX*N1469+uEREX*O1469+uHOEX*P1469)/('Life tables'!$I$2/2))</f>
        <v>1.1012459858918084</v>
      </c>
    </row>
    <row r="1470" spans="1:28" x14ac:dyDescent="0.25">
      <c r="A1470" s="4">
        <v>1464</v>
      </c>
      <c r="C1470" s="105">
        <f>IF(male=0,VLOOKUP((($A$5:$A$1570/'Life tables'!$I$2)*2)+age,lifetable,13,1),IF(male=1,VLOOKUP((($A$5:$A$1570/'Life tables'!$I$2)*2)+age,lifetable,10,1),"error"))</f>
        <v>8.6630732958462575E-3</v>
      </c>
      <c r="F1470" s="96">
        <f t="shared" si="402"/>
        <v>6.6870107493438073</v>
      </c>
      <c r="G1470" s="96">
        <f t="shared" si="414"/>
        <v>0.67172422491401673</v>
      </c>
      <c r="H1470" s="96">
        <f t="shared" si="403"/>
        <v>3.8362731348540999E-2</v>
      </c>
      <c r="I1470" s="96">
        <f t="shared" si="404"/>
        <v>1.5371583639915249E-2</v>
      </c>
      <c r="J1470" s="96">
        <f t="shared" si="415"/>
        <v>6.4214764755949949E-2</v>
      </c>
      <c r="K1470" s="96">
        <f t="shared" si="405"/>
        <v>1.606244680538434E-2</v>
      </c>
      <c r="L1470" s="96">
        <f t="shared" si="406"/>
        <v>5.8812749978800003</v>
      </c>
      <c r="M1470" s="96">
        <f t="shared" si="407"/>
        <v>36.882385430270737</v>
      </c>
      <c r="N1470" s="96">
        <f t="shared" si="416"/>
        <v>3.5518536273251651</v>
      </c>
      <c r="O1470" s="96">
        <f t="shared" si="408"/>
        <v>8.4782377916265764E-2</v>
      </c>
      <c r="P1470" s="96">
        <f t="shared" si="409"/>
        <v>8.4782377916265764E-2</v>
      </c>
      <c r="Q1470" s="96">
        <f t="shared" si="417"/>
        <v>0.35175372852589232</v>
      </c>
      <c r="R1470" s="96">
        <f t="shared" si="400"/>
        <v>6.6460160244690833E-3</v>
      </c>
      <c r="S1470" s="96">
        <f t="shared" si="410"/>
        <v>32.802567302562679</v>
      </c>
      <c r="T1470" s="96">
        <f t="shared" si="411"/>
        <v>516.54606083412227</v>
      </c>
      <c r="U1470" s="96">
        <f t="shared" si="412"/>
        <v>440.32321994237594</v>
      </c>
      <c r="V1470" s="32">
        <f t="shared" si="413"/>
        <v>1000.0000000000011</v>
      </c>
      <c r="W1470" s="100">
        <f>IF(A1470=1,((cPH1_+cPHr+(cNES*L1470+(cNES+cOSEX)*G1470+(cNES+cEREX)*H1470+(cNES+cHOEX)*I1470+(cNES+cNES)*S1470+(cNES+cOSEX)*N1470+(cNES+cEREX)*O1470+(cNES+cHOEX)*P1470)))/(1+cDR)^(A$6:A$65537 + 0.5),(cPHr+(cNES*L1470+(cNES+cOSEX)*G1470+(cNES+cEREX)*H1470+(cNES+cHOEX)*I1470+(cNES+cNES)*S1470+(cNES+cOSEX)*N1470+(cNES+cEREX)*O1470+(cNES+cHOEX)*P1470))/(1+cDR)^(((cycle + 0.5)/('Life tables'!$I$2/2))))</f>
        <v>395.05551351708084</v>
      </c>
      <c r="X1470" s="107">
        <f>((L1470+G1470+H1470+I1470+N1470+O1470+P1470+S1470)/('Life tables'!$I$2/2))/(1+oDR)^(((cycle + 0.5)/('Life tables'!$I$2/2)))</f>
        <v>0.71681550462979648</v>
      </c>
      <c r="Y1470" s="31">
        <f>((uNES*L1470+ uOCEX*G1470+uEREX*H1470+uHOEX*I1470+uNES*S1470+ uOCEX*N1470+uEREX*O1470+uHOEX*P1470)/('Life tables'!$I$2/2))/(1+oDR)^(((cycle + 0.5)/('Life tables'!$I$2/2)))</f>
        <v>0.47236245873722554</v>
      </c>
      <c r="Z1470" s="100">
        <f t="shared" si="401"/>
        <v>10426.85359220078</v>
      </c>
      <c r="AA1470" s="107">
        <f>((L1470+G1470+H1470+I1470+N1470+O1470+P1470+S1470)/('Life tables'!$I$2/2))</f>
        <v>1.6543275967966051</v>
      </c>
      <c r="AB1470" s="31">
        <f>((uNES*L1470+ uOCEX*G1470+uEREX*H1470+uHOEX*I1470+uNES*S1470+ uOCEX*N1470+uEREX*O1470+uHOEX*P1470)/('Life tables'!$I$2/2))</f>
        <v>1.090158131531028</v>
      </c>
    </row>
    <row r="1471" spans="1:28" x14ac:dyDescent="0.25">
      <c r="A1471" s="4">
        <v>1465</v>
      </c>
      <c r="C1471" s="105">
        <f>IF(male=0,VLOOKUP((($A$5:$A$1570/'Life tables'!$I$2)*2)+age,lifetable,13,1),IF(male=1,VLOOKUP((($A$5:$A$1570/'Life tables'!$I$2)*2)+age,lifetable,10,1),"error"))</f>
        <v>8.6630732958462575E-3</v>
      </c>
      <c r="F1471" s="96">
        <f t="shared" si="402"/>
        <v>6.6196270554499783</v>
      </c>
      <c r="G1471" s="96">
        <f t="shared" si="414"/>
        <v>0.66495539183608021</v>
      </c>
      <c r="H1471" s="96">
        <f t="shared" si="403"/>
        <v>3.7976157639746683E-2</v>
      </c>
      <c r="I1471" s="96">
        <f t="shared" si="404"/>
        <v>1.5216687210781036E-2</v>
      </c>
      <c r="J1471" s="96">
        <f t="shared" si="415"/>
        <v>6.3567685184228923E-2</v>
      </c>
      <c r="K1471" s="96">
        <f t="shared" si="405"/>
        <v>1.5900588683827391E-2</v>
      </c>
      <c r="L1471" s="96">
        <f t="shared" si="406"/>
        <v>5.8220105448953143</v>
      </c>
      <c r="M1471" s="96">
        <f t="shared" si="407"/>
        <v>36.511092168052862</v>
      </c>
      <c r="N1471" s="96">
        <f t="shared" si="416"/>
        <v>3.5160972817193956</v>
      </c>
      <c r="O1471" s="96">
        <f t="shared" si="408"/>
        <v>8.3928877652986067E-2</v>
      </c>
      <c r="P1471" s="96">
        <f t="shared" si="409"/>
        <v>8.3928877652986067E-2</v>
      </c>
      <c r="Q1471" s="96">
        <f t="shared" si="417"/>
        <v>0.348212640067593</v>
      </c>
      <c r="R1471" s="96">
        <f t="shared" si="400"/>
        <v>6.5791108896278826E-3</v>
      </c>
      <c r="S1471" s="96">
        <f t="shared" si="410"/>
        <v>32.472345380070273</v>
      </c>
      <c r="T1471" s="96">
        <f t="shared" si="411"/>
        <v>516.95784115937408</v>
      </c>
      <c r="U1471" s="96">
        <f t="shared" si="412"/>
        <v>440.34569964194941</v>
      </c>
      <c r="V1471" s="32">
        <f t="shared" si="413"/>
        <v>1000.000000000001</v>
      </c>
      <c r="W1471" s="100">
        <f>IF(A1471=1,((cPH1_+cPHr+(cNES*L1471+(cNES+cOSEX)*G1471+(cNES+cEREX)*H1471+(cNES+cHOEX)*I1471+(cNES+cNES)*S1471+(cNES+cOSEX)*N1471+(cNES+cEREX)*O1471+(cNES+cHOEX)*P1471)))/(1+cDR)^(A$6:A$65537 + 0.5),(cPHr+(cNES*L1471+(cNES+cOSEX)*G1471+(cNES+cEREX)*H1471+(cNES+cHOEX)*I1471+(cNES+cNES)*S1471+(cNES+cOSEX)*N1471+(cNES+cEREX)*O1471+(cNES+cHOEX)*P1471))/(1+cDR)^(((cycle + 0.5)/('Life tables'!$I$2/2))))</f>
        <v>390.21456108168434</v>
      </c>
      <c r="X1471" s="107">
        <f>((L1471+G1471+H1471+I1471+N1471+O1471+P1471+S1471)/('Life tables'!$I$2/2))/(1+oDR)^(((cycle + 0.5)/('Life tables'!$I$2/2)))</f>
        <v>0.70919316035621527</v>
      </c>
      <c r="Y1471" s="31">
        <f>((uNES*L1471+ uOCEX*G1471+uEREX*H1471+uHOEX*I1471+uNES*S1471+ uOCEX*N1471+uEREX*O1471+uHOEX*P1471)/('Life tables'!$I$2/2))/(1+oDR)^(((cycle + 0.5)/('Life tables'!$I$2/2)))</f>
        <v>0.4673395365655087</v>
      </c>
      <c r="Z1471" s="100">
        <f t="shared" si="401"/>
        <v>10322.128340736313</v>
      </c>
      <c r="AA1471" s="107">
        <f>((L1471+G1471+H1471+I1471+N1471+O1471+P1471+S1471)/('Life tables'!$I$2/2))</f>
        <v>1.6376710615895</v>
      </c>
      <c r="AB1471" s="31">
        <f>((uNES*L1471+ uOCEX*G1471+uEREX*H1471+uHOEX*I1471+uNES*S1471+ uOCEX*N1471+uEREX*O1471+uHOEX*P1471)/('Life tables'!$I$2/2))</f>
        <v>1.0791819179214313</v>
      </c>
    </row>
    <row r="1472" spans="1:28" x14ac:dyDescent="0.25">
      <c r="A1472" s="4">
        <v>1466</v>
      </c>
      <c r="C1472" s="105">
        <f>IF(male=0,VLOOKUP((($A$5:$A$1570/'Life tables'!$I$2)*2)+age,lifetable,13,1),IF(male=1,VLOOKUP((($A$5:$A$1570/'Life tables'!$I$2)*2)+age,lifetable,10,1),"error"))</f>
        <v>8.6630732958462575E-3</v>
      </c>
      <c r="F1472" s="96">
        <f t="shared" si="402"/>
        <v>6.5529249358097399</v>
      </c>
      <c r="G1472" s="96">
        <f t="shared" si="414"/>
        <v>0.65825502431837313</v>
      </c>
      <c r="H1472" s="96">
        <f t="shared" si="403"/>
        <v>3.7593494056263166E-2</v>
      </c>
      <c r="I1472" s="96">
        <f t="shared" si="404"/>
        <v>1.5063357531879269E-2</v>
      </c>
      <c r="J1472" s="96">
        <f t="shared" si="415"/>
        <v>6.2927150708964111E-2</v>
      </c>
      <c r="K1472" s="96">
        <f t="shared" si="405"/>
        <v>1.5740367728801583E-2</v>
      </c>
      <c r="L1472" s="96">
        <f t="shared" si="406"/>
        <v>5.7633455414654584</v>
      </c>
      <c r="M1472" s="96">
        <f t="shared" si="407"/>
        <v>36.143534262867824</v>
      </c>
      <c r="N1472" s="96">
        <f t="shared" si="416"/>
        <v>3.4807006590890159</v>
      </c>
      <c r="O1472" s="96">
        <f t="shared" si="408"/>
        <v>8.3083963939841785E-2</v>
      </c>
      <c r="P1472" s="96">
        <f t="shared" si="409"/>
        <v>8.3083963939841785E-2</v>
      </c>
      <c r="Q1472" s="96">
        <f t="shared" si="417"/>
        <v>0.34470717635938364</v>
      </c>
      <c r="R1472" s="96">
        <f t="shared" si="400"/>
        <v>6.5128788468984773E-3</v>
      </c>
      <c r="S1472" s="96">
        <f t="shared" si="410"/>
        <v>32.14544562069284</v>
      </c>
      <c r="T1472" s="96">
        <f t="shared" si="411"/>
        <v>517.36547548644239</v>
      </c>
      <c r="U1472" s="96">
        <f t="shared" si="412"/>
        <v>440.36795288852511</v>
      </c>
      <c r="V1472" s="32">
        <f t="shared" si="413"/>
        <v>1000.000000000001</v>
      </c>
      <c r="W1472" s="100">
        <f>IF(A1472=1,((cPH1_+cPHr+(cNES*L1472+(cNES+cOSEX)*G1472+(cNES+cEREX)*H1472+(cNES+cHOEX)*I1472+(cNES+cNES)*S1472+(cNES+cOSEX)*N1472+(cNES+cEREX)*O1472+(cNES+cHOEX)*P1472)))/(1+cDR)^(A$6:A$65537 + 0.5),(cPHr+(cNES*L1472+(cNES+cOSEX)*G1472+(cNES+cEREX)*H1472+(cNES+cHOEX)*I1472+(cNES+cNES)*S1472+(cNES+cOSEX)*N1472+(cNES+cEREX)*O1472+(cNES+cHOEX)*P1472))/(1+cDR)^(((cycle + 0.5)/('Life tables'!$I$2/2))))</f>
        <v>385.433016094979</v>
      </c>
      <c r="X1472" s="107">
        <f>((L1472+G1472+H1472+I1472+N1472+O1472+P1472+S1472)/('Life tables'!$I$2/2))/(1+oDR)^(((cycle + 0.5)/('Life tables'!$I$2/2)))</f>
        <v>0.70165187120092398</v>
      </c>
      <c r="Y1472" s="31">
        <f>((uNES*L1472+ uOCEX*G1472+uEREX*H1472+uHOEX*I1472+uNES*S1472+ uOCEX*N1472+uEREX*O1472+uHOEX*P1472)/('Life tables'!$I$2/2))/(1+oDR)^(((cycle + 0.5)/('Life tables'!$I$2/2)))</f>
        <v>0.46237002749916356</v>
      </c>
      <c r="Z1472" s="100">
        <f t="shared" si="401"/>
        <v>10218.45723880321</v>
      </c>
      <c r="AA1472" s="107">
        <f>((L1472+G1472+H1472+I1472+N1472+O1472+P1472+S1472)/('Life tables'!$I$2/2))</f>
        <v>1.6211822367008171</v>
      </c>
      <c r="AB1472" s="31">
        <f>((uNES*L1472+ uOCEX*G1472+uEREX*H1472+uHOEX*I1472+uNES*S1472+ uOCEX*N1472+uEREX*O1472+uHOEX*P1472)/('Life tables'!$I$2/2))</f>
        <v>1.0683162208083985</v>
      </c>
    </row>
    <row r="1473" spans="1:28" x14ac:dyDescent="0.25">
      <c r="A1473" s="4">
        <v>1467</v>
      </c>
      <c r="C1473" s="105">
        <f>IF(male=0,VLOOKUP((($A$5:$A$1570/'Life tables'!$I$2)*2)+age,lifetable,13,1),IF(male=1,VLOOKUP((($A$5:$A$1570/'Life tables'!$I$2)*2)+age,lifetable,10,1),"error"))</f>
        <v>8.6630732958462575E-3</v>
      </c>
      <c r="F1473" s="96">
        <f t="shared" si="402"/>
        <v>6.4868973538993275</v>
      </c>
      <c r="G1473" s="96">
        <f t="shared" si="414"/>
        <v>0.65162241552735678</v>
      </c>
      <c r="H1473" s="96">
        <f t="shared" si="403"/>
        <v>3.7214700230236868E-2</v>
      </c>
      <c r="I1473" s="96">
        <f t="shared" si="404"/>
        <v>1.4911578428192789E-2</v>
      </c>
      <c r="J1473" s="96">
        <f t="shared" si="415"/>
        <v>6.2293093759048568E-2</v>
      </c>
      <c r="K1473" s="96">
        <f t="shared" si="405"/>
        <v>1.558176703831694E-2</v>
      </c>
      <c r="L1473" s="96">
        <f t="shared" si="406"/>
        <v>5.7052737989161759</v>
      </c>
      <c r="M1473" s="96">
        <f t="shared" si="407"/>
        <v>35.779674271134191</v>
      </c>
      <c r="N1473" s="96">
        <f t="shared" si="416"/>
        <v>3.4456601535360072</v>
      </c>
      <c r="O1473" s="96">
        <f t="shared" si="408"/>
        <v>8.2247550704420969E-2</v>
      </c>
      <c r="P1473" s="96">
        <f t="shared" si="409"/>
        <v>8.2247550704420969E-2</v>
      </c>
      <c r="Q1473" s="96">
        <f t="shared" si="417"/>
        <v>0.3412369802953118</v>
      </c>
      <c r="R1473" s="96">
        <f t="shared" si="400"/>
        <v>6.4473131491402137E-3</v>
      </c>
      <c r="S1473" s="96">
        <f t="shared" si="410"/>
        <v>31.821834722744889</v>
      </c>
      <c r="T1473" s="96">
        <f t="shared" si="411"/>
        <v>517.76900556049679</v>
      </c>
      <c r="U1473" s="96">
        <f t="shared" si="412"/>
        <v>440.38998196871256</v>
      </c>
      <c r="V1473" s="32">
        <f t="shared" si="413"/>
        <v>1000.0000000000011</v>
      </c>
      <c r="W1473" s="100">
        <f>IF(A1473=1,((cPH1_+cPHr+(cNES*L1473+(cNES+cOSEX)*G1473+(cNES+cEREX)*H1473+(cNES+cHOEX)*I1473+(cNES+cNES)*S1473+(cNES+cOSEX)*N1473+(cNES+cEREX)*O1473+(cNES+cHOEX)*P1473)))/(1+cDR)^(A$6:A$65537 + 0.5),(cPHr+(cNES*L1473+(cNES+cOSEX)*G1473+(cNES+cEREX)*H1473+(cNES+cHOEX)*I1473+(cNES+cNES)*S1473+(cNES+cOSEX)*N1473+(cNES+cEREX)*O1473+(cNES+cHOEX)*P1473))/(1+cDR)^(((cycle + 0.5)/('Life tables'!$I$2/2))))</f>
        <v>380.71014977985146</v>
      </c>
      <c r="X1473" s="107">
        <f>((L1473+G1473+H1473+I1473+N1473+O1473+P1473+S1473)/('Life tables'!$I$2/2))/(1+oDR)^(((cycle + 0.5)/('Life tables'!$I$2/2)))</f>
        <v>0.6941907751208658</v>
      </c>
      <c r="Y1473" s="31">
        <f>((uNES*L1473+ uOCEX*G1473+uEREX*H1473+uHOEX*I1473+uNES*S1473+ uOCEX*N1473+uEREX*O1473+uHOEX*P1473)/('Life tables'!$I$2/2))/(1+oDR)^(((cycle + 0.5)/('Life tables'!$I$2/2)))</f>
        <v>0.45745336347888776</v>
      </c>
      <c r="Z1473" s="100">
        <f t="shared" si="401"/>
        <v>10115.829687627944</v>
      </c>
      <c r="AA1473" s="107">
        <f>((L1473+G1473+H1473+I1473+N1473+O1473+P1473+S1473)/('Life tables'!$I$2/2))</f>
        <v>1.6048594332417916</v>
      </c>
      <c r="AB1473" s="31">
        <f>((uNES*L1473+ uOCEX*G1473+uEREX*H1473+uHOEX*I1473+uNES*S1473+ uOCEX*N1473+uEREX*O1473+uHOEX*P1473)/('Life tables'!$I$2/2))</f>
        <v>1.0575599272684895</v>
      </c>
    </row>
    <row r="1474" spans="1:28" x14ac:dyDescent="0.25">
      <c r="A1474" s="4">
        <v>1468</v>
      </c>
      <c r="C1474" s="105">
        <f>IF(male=0,VLOOKUP((($A$5:$A$1570/'Life tables'!$I$2)*2)+age,lifetable,13,1),IF(male=1,VLOOKUP((($A$5:$A$1570/'Life tables'!$I$2)*2)+age,lifetable,10,1),"error"))</f>
        <v>8.6630732958462575E-3</v>
      </c>
      <c r="F1474" s="96">
        <f t="shared" si="402"/>
        <v>6.4215373537378495</v>
      </c>
      <c r="G1474" s="96">
        <f t="shared" si="414"/>
        <v>0.64505686672019258</v>
      </c>
      <c r="H1474" s="96">
        <f t="shared" si="403"/>
        <v>3.6839736255880849E-2</v>
      </c>
      <c r="I1474" s="96">
        <f t="shared" si="404"/>
        <v>1.4761333909850176E-2</v>
      </c>
      <c r="J1474" s="96">
        <f t="shared" si="415"/>
        <v>6.1665447536821398E-2</v>
      </c>
      <c r="K1474" s="96">
        <f t="shared" si="405"/>
        <v>1.5424769903850442E-2</v>
      </c>
      <c r="L1474" s="96">
        <f t="shared" si="406"/>
        <v>5.6477891994112541</v>
      </c>
      <c r="M1474" s="96">
        <f t="shared" si="407"/>
        <v>35.419475117053857</v>
      </c>
      <c r="N1474" s="96">
        <f t="shared" si="416"/>
        <v>3.4109721945806828</v>
      </c>
      <c r="O1474" s="96">
        <f t="shared" si="408"/>
        <v>8.1419552719743604E-2</v>
      </c>
      <c r="P1474" s="96">
        <f t="shared" si="409"/>
        <v>8.1419552719743604E-2</v>
      </c>
      <c r="Q1474" s="96">
        <f t="shared" si="417"/>
        <v>0.3378016982770386</v>
      </c>
      <c r="R1474" s="96">
        <f t="shared" si="400"/>
        <v>6.3824071154850986E-3</v>
      </c>
      <c r="S1474" s="96">
        <f t="shared" si="410"/>
        <v>31.501479711641164</v>
      </c>
      <c r="T1474" s="96">
        <f t="shared" si="411"/>
        <v>518.16847270631069</v>
      </c>
      <c r="U1474" s="96">
        <f t="shared" si="412"/>
        <v>440.41178914573192</v>
      </c>
      <c r="V1474" s="32">
        <f t="shared" si="413"/>
        <v>1000.0000000000011</v>
      </c>
      <c r="W1474" s="100">
        <f>IF(A1474=1,((cPH1_+cPHr+(cNES*L1474+(cNES+cOSEX)*G1474+(cNES+cEREX)*H1474+(cNES+cHOEX)*I1474+(cNES+cNES)*S1474+(cNES+cOSEX)*N1474+(cNES+cEREX)*O1474+(cNES+cHOEX)*P1474)))/(1+cDR)^(A$6:A$65537 + 0.5),(cPHr+(cNES*L1474+(cNES+cOSEX)*G1474+(cNES+cEREX)*H1474+(cNES+cHOEX)*I1474+(cNES+cNES)*S1474+(cNES+cOSEX)*N1474+(cNES+cEREX)*O1474+(cNES+cHOEX)*P1474))/(1+cDR)^(((cycle + 0.5)/('Life tables'!$I$2/2))))</f>
        <v>376.04524227241131</v>
      </c>
      <c r="X1474" s="107">
        <f>((L1474+G1474+H1474+I1474+N1474+O1474+P1474+S1474)/('Life tables'!$I$2/2))/(1+oDR)^(((cycle + 0.5)/('Life tables'!$I$2/2)))</f>
        <v>0.68680901924736326</v>
      </c>
      <c r="Y1474" s="31">
        <f>((uNES*L1474+ uOCEX*G1474+uEREX*H1474+uHOEX*I1474+uNES*S1474+ uOCEX*N1474+uEREX*O1474+uHOEX*P1474)/('Life tables'!$I$2/2))/(1+oDR)^(((cycle + 0.5)/('Life tables'!$I$2/2)))</f>
        <v>0.45258898249081098</v>
      </c>
      <c r="Z1474" s="100">
        <f t="shared" si="401"/>
        <v>10014.235194324214</v>
      </c>
      <c r="AA1474" s="107">
        <f>((L1474+G1474+H1474+I1474+N1474+O1474+P1474+S1474)/('Life tables'!$I$2/2))</f>
        <v>1.5887009793455491</v>
      </c>
      <c r="AB1474" s="31">
        <f>((uNES*L1474+ uOCEX*G1474+uEREX*H1474+uHOEX*I1474+uNES*S1474+ uOCEX*N1474+uEREX*O1474+uHOEX*P1474)/('Life tables'!$I$2/2))</f>
        <v>1.0469119355947034</v>
      </c>
    </row>
    <row r="1475" spans="1:28" x14ac:dyDescent="0.25">
      <c r="A1475" s="4">
        <v>1469</v>
      </c>
      <c r="C1475" s="105">
        <f>IF(male=0,VLOOKUP((($A$5:$A$1570/'Life tables'!$I$2)*2)+age,lifetable,13,1),IF(male=1,VLOOKUP((($A$5:$A$1570/'Life tables'!$I$2)*2)+age,lifetable,10,1),"error"))</f>
        <v>8.6630732958462575E-3</v>
      </c>
      <c r="F1475" s="96">
        <f t="shared" si="402"/>
        <v>6.3568380585365079</v>
      </c>
      <c r="G1475" s="96">
        <f t="shared" si="414"/>
        <v>0.63855768710905325</v>
      </c>
      <c r="H1475" s="96">
        <f t="shared" si="403"/>
        <v>3.6468562681725519E-2</v>
      </c>
      <c r="I1475" s="96">
        <f t="shared" si="404"/>
        <v>1.4612608169020677E-2</v>
      </c>
      <c r="J1475" s="96">
        <f t="shared" si="415"/>
        <v>6.1044146005096236E-2</v>
      </c>
      <c r="K1475" s="96">
        <f t="shared" si="405"/>
        <v>1.5269359807101398E-2</v>
      </c>
      <c r="L1475" s="96">
        <f t="shared" si="406"/>
        <v>5.5908856947645109</v>
      </c>
      <c r="M1475" s="96">
        <f t="shared" si="407"/>
        <v>35.062900089422008</v>
      </c>
      <c r="N1475" s="96">
        <f t="shared" si="416"/>
        <v>3.3766332468544791</v>
      </c>
      <c r="O1475" s="96">
        <f t="shared" si="408"/>
        <v>8.059988559692853E-2</v>
      </c>
      <c r="P1475" s="96">
        <f t="shared" si="409"/>
        <v>8.059988559692853E-2</v>
      </c>
      <c r="Q1475" s="96">
        <f t="shared" si="417"/>
        <v>0.3344009801834148</v>
      </c>
      <c r="R1475" s="96">
        <f t="shared" si="400"/>
        <v>6.3181541307629711E-3</v>
      </c>
      <c r="S1475" s="96">
        <f t="shared" si="410"/>
        <v>31.184347937059496</v>
      </c>
      <c r="T1475" s="96">
        <f t="shared" si="411"/>
        <v>518.56391783249921</v>
      </c>
      <c r="U1475" s="96">
        <f t="shared" si="412"/>
        <v>440.43337665966976</v>
      </c>
      <c r="V1475" s="32">
        <f t="shared" si="413"/>
        <v>1000.0000000000011</v>
      </c>
      <c r="W1475" s="100">
        <f>IF(A1475=1,((cPH1_+cPHr+(cNES*L1475+(cNES+cOSEX)*G1475+(cNES+cEREX)*H1475+(cNES+cHOEX)*I1475+(cNES+cNES)*S1475+(cNES+cOSEX)*N1475+(cNES+cEREX)*O1475+(cNES+cHOEX)*P1475)))/(1+cDR)^(A$6:A$65537 + 0.5),(cPHr+(cNES*L1475+(cNES+cOSEX)*G1475+(cNES+cEREX)*H1475+(cNES+cHOEX)*I1475+(cNES+cNES)*S1475+(cNES+cOSEX)*N1475+(cNES+cEREX)*O1475+(cNES+cHOEX)*P1475))/(1+cDR)^(((cycle + 0.5)/('Life tables'!$I$2/2))))</f>
        <v>371.43758251456632</v>
      </c>
      <c r="X1475" s="107">
        <f>((L1475+G1475+H1475+I1475+N1475+O1475+P1475+S1475)/('Life tables'!$I$2/2))/(1+oDR)^(((cycle + 0.5)/('Life tables'!$I$2/2)))</f>
        <v>0.67950575978812278</v>
      </c>
      <c r="Y1475" s="31">
        <f>((uNES*L1475+ uOCEX*G1475+uEREX*H1475+uHOEX*I1475+uNES*S1475+ uOCEX*N1475+uEREX*O1475+uHOEX*P1475)/('Life tables'!$I$2/2))/(1+oDR)^(((cycle + 0.5)/('Life tables'!$I$2/2)))</f>
        <v>0.44777632850193183</v>
      </c>
      <c r="Z1475" s="100">
        <f t="shared" si="401"/>
        <v>9913.6633708727877</v>
      </c>
      <c r="AA1475" s="107">
        <f>((L1475+G1475+H1475+I1475+N1475+O1475+P1475+S1475)/('Life tables'!$I$2/2))</f>
        <v>1.5727052199947507</v>
      </c>
      <c r="AB1475" s="31">
        <f>((uNES*L1475+ uOCEX*G1475+uEREX*H1475+uHOEX*I1475+uNES*S1475+ uOCEX*N1475+uEREX*O1475+uHOEX*P1475)/('Life tables'!$I$2/2))</f>
        <v>1.0363711551829315</v>
      </c>
    </row>
    <row r="1476" spans="1:28" x14ac:dyDescent="0.25">
      <c r="A1476" s="4">
        <v>1470</v>
      </c>
      <c r="C1476" s="105">
        <f>IF(male=0,VLOOKUP((($A$5:$A$1570/'Life tables'!$I$2)*2)+age,lifetable,13,1),IF(male=1,VLOOKUP((($A$5:$A$1570/'Life tables'!$I$2)*2)+age,lifetable,10,1),"error"))</f>
        <v>8.6630732958462575E-3</v>
      </c>
      <c r="F1476" s="96">
        <f t="shared" si="402"/>
        <v>6.2927926693914786</v>
      </c>
      <c r="G1476" s="96">
        <f t="shared" si="414"/>
        <v>0.63212419372982054</v>
      </c>
      <c r="H1476" s="96">
        <f t="shared" si="403"/>
        <v>3.6101140503119841E-2</v>
      </c>
      <c r="I1476" s="96">
        <f t="shared" si="404"/>
        <v>1.4465385576909493E-2</v>
      </c>
      <c r="J1476" s="96">
        <f t="shared" si="415"/>
        <v>6.0429123874609185E-2</v>
      </c>
      <c r="K1476" s="96">
        <f t="shared" si="405"/>
        <v>1.511552041685171E-2</v>
      </c>
      <c r="L1476" s="96">
        <f t="shared" si="406"/>
        <v>5.5345573052901678</v>
      </c>
      <c r="M1476" s="96">
        <f t="shared" si="407"/>
        <v>34.709912838440651</v>
      </c>
      <c r="N1476" s="96">
        <f t="shared" si="416"/>
        <v>3.3426398097930936</v>
      </c>
      <c r="O1476" s="96">
        <f t="shared" si="408"/>
        <v>7.9788465777868703E-2</v>
      </c>
      <c r="P1476" s="96">
        <f t="shared" si="409"/>
        <v>7.9788465777868703E-2</v>
      </c>
      <c r="Q1476" s="96">
        <f t="shared" si="417"/>
        <v>0.33103447934009117</v>
      </c>
      <c r="R1476" s="96">
        <f t="shared" si="400"/>
        <v>6.2545476449273243E-3</v>
      </c>
      <c r="S1476" s="96">
        <f t="shared" si="410"/>
        <v>30.870407070106801</v>
      </c>
      <c r="T1476" s="96">
        <f t="shared" si="411"/>
        <v>518.95538143571389</v>
      </c>
      <c r="U1476" s="96">
        <f t="shared" si="412"/>
        <v>440.45474672773156</v>
      </c>
      <c r="V1476" s="32">
        <f t="shared" si="413"/>
        <v>1000.0000000000011</v>
      </c>
      <c r="W1476" s="100">
        <f>IF(A1476=1,((cPH1_+cPHr+(cNES*L1476+(cNES+cOSEX)*G1476+(cNES+cEREX)*H1476+(cNES+cHOEX)*I1476+(cNES+cNES)*S1476+(cNES+cOSEX)*N1476+(cNES+cEREX)*O1476+(cNES+cHOEX)*P1476)))/(1+cDR)^(A$6:A$65537 + 0.5),(cPHr+(cNES*L1476+(cNES+cOSEX)*G1476+(cNES+cEREX)*H1476+(cNES+cHOEX)*I1476+(cNES+cNES)*S1476+(cNES+cOSEX)*N1476+(cNES+cEREX)*O1476+(cNES+cHOEX)*P1476))/(1+cDR)^(((cycle + 0.5)/('Life tables'!$I$2/2))))</f>
        <v>366.88646814780117</v>
      </c>
      <c r="X1476" s="107">
        <f>((L1476+G1476+H1476+I1476+N1476+O1476+P1476+S1476)/('Life tables'!$I$2/2))/(1+oDR)^(((cycle + 0.5)/('Life tables'!$I$2/2)))</f>
        <v>0.6722801619303076</v>
      </c>
      <c r="Y1476" s="31">
        <f>((uNES*L1476+ uOCEX*G1476+uEREX*H1476+uHOEX*I1476+uNES*S1476+ uOCEX*N1476+uEREX*O1476+uHOEX*P1476)/('Life tables'!$I$2/2))/(1+oDR)^(((cycle + 0.5)/('Life tables'!$I$2/2)))</f>
        <v>0.44301485139625851</v>
      </c>
      <c r="Z1476" s="100">
        <f t="shared" si="401"/>
        <v>9814.1039331090542</v>
      </c>
      <c r="AA1476" s="107">
        <f>((L1476+G1476+H1476+I1476+N1476+O1476+P1476+S1476)/('Life tables'!$I$2/2))</f>
        <v>1.5568705168510246</v>
      </c>
      <c r="AB1476" s="31">
        <f>((uNES*L1476+ uOCEX*G1476+uEREX*H1476+uHOEX*I1476+uNES*S1476+ uOCEX*N1476+uEREX*O1476+uHOEX*P1476)/('Life tables'!$I$2/2))</f>
        <v>1.0259365064195853</v>
      </c>
    </row>
    <row r="1477" spans="1:28" x14ac:dyDescent="0.25">
      <c r="A1477" s="4">
        <v>1471</v>
      </c>
      <c r="C1477" s="105">
        <f>IF(male=0,VLOOKUP((($A$5:$A$1570/'Life tables'!$I$2)*2)+age,lifetable,13,1),IF(male=1,VLOOKUP((($A$5:$A$1570/'Life tables'!$I$2)*2)+age,lifetable,10,1),"error"))</f>
        <v>8.6630732958462575E-3</v>
      </c>
      <c r="F1477" s="96">
        <f t="shared" si="402"/>
        <v>6.2293944640183323</v>
      </c>
      <c r="G1477" s="96">
        <f t="shared" si="414"/>
        <v>0.62575571131495444</v>
      </c>
      <c r="H1477" s="96">
        <f t="shared" si="403"/>
        <v>3.5737431154970772E-2</v>
      </c>
      <c r="I1477" s="96">
        <f t="shared" si="404"/>
        <v>1.4319650680848579E-2</v>
      </c>
      <c r="J1477" s="96">
        <f t="shared" si="415"/>
        <v>5.9820316591865465E-2</v>
      </c>
      <c r="K1477" s="96">
        <f t="shared" si="405"/>
        <v>1.4963235585925884E-2</v>
      </c>
      <c r="L1477" s="96">
        <f t="shared" si="406"/>
        <v>5.4787981186897667</v>
      </c>
      <c r="M1477" s="96">
        <f t="shared" si="407"/>
        <v>34.360477372537311</v>
      </c>
      <c r="N1477" s="96">
        <f t="shared" si="416"/>
        <v>3.3089884173301165</v>
      </c>
      <c r="O1477" s="96">
        <f t="shared" si="408"/>
        <v>7.8985210527918195E-2</v>
      </c>
      <c r="P1477" s="96">
        <f t="shared" si="409"/>
        <v>7.8985210527918195E-2</v>
      </c>
      <c r="Q1477" s="96">
        <f t="shared" si="417"/>
        <v>0.32770185248917705</v>
      </c>
      <c r="R1477" s="96">
        <f t="shared" si="400"/>
        <v>6.1915811724820424E-3</v>
      </c>
      <c r="S1477" s="96">
        <f t="shared" si="410"/>
        <v>30.559625100489697</v>
      </c>
      <c r="T1477" s="96">
        <f t="shared" si="411"/>
        <v>519.34290360479497</v>
      </c>
      <c r="U1477" s="96">
        <f t="shared" si="412"/>
        <v>440.47590154448994</v>
      </c>
      <c r="V1477" s="32">
        <f t="shared" si="413"/>
        <v>1000.0000000000011</v>
      </c>
      <c r="W1477" s="100">
        <f>IF(A1477=1,((cPH1_+cPHr+(cNES*L1477+(cNES+cOSEX)*G1477+(cNES+cEREX)*H1477+(cNES+cHOEX)*I1477+(cNES+cNES)*S1477+(cNES+cOSEX)*N1477+(cNES+cEREX)*O1477+(cNES+cHOEX)*P1477)))/(1+cDR)^(A$6:A$65537 + 0.5),(cPHr+(cNES*L1477+(cNES+cOSEX)*G1477+(cNES+cEREX)*H1477+(cNES+cHOEX)*I1477+(cNES+cNES)*S1477+(cNES+cOSEX)*N1477+(cNES+cEREX)*O1477+(cNES+cHOEX)*P1477))/(1+cDR)^(((cycle + 0.5)/('Life tables'!$I$2/2))))</f>
        <v>362.39120540815173</v>
      </c>
      <c r="X1477" s="107">
        <f>((L1477+G1477+H1477+I1477+N1477+O1477+P1477+S1477)/('Life tables'!$I$2/2))/(1+oDR)^(((cycle + 0.5)/('Life tables'!$I$2/2)))</f>
        <v>0.66513139974466473</v>
      </c>
      <c r="Y1477" s="31">
        <f>((uNES*L1477+ uOCEX*G1477+uEREX*H1477+uHOEX*I1477+uNES*S1477+ uOCEX*N1477+uEREX*O1477+uHOEX*P1477)/('Life tables'!$I$2/2))/(1+oDR)^(((cycle + 0.5)/('Life tables'!$I$2/2)))</f>
        <v>0.4383040069116429</v>
      </c>
      <c r="Z1477" s="100">
        <f t="shared" si="401"/>
        <v>9715.5466997183757</v>
      </c>
      <c r="AA1477" s="107">
        <f>((L1477+G1477+H1477+I1477+N1477+O1477+P1477+S1477)/('Life tables'!$I$2/2))</f>
        <v>1.5411952480861706</v>
      </c>
      <c r="AB1477" s="31">
        <f>((uNES*L1477+ uOCEX*G1477+uEREX*H1477+uHOEX*I1477+uNES*S1477+ uOCEX*N1477+uEREX*O1477+uHOEX*P1477)/('Life tables'!$I$2/2))</f>
        <v>1.0156069205703901</v>
      </c>
    </row>
    <row r="1478" spans="1:28" x14ac:dyDescent="0.25">
      <c r="A1478" s="4">
        <v>1472</v>
      </c>
      <c r="C1478" s="105">
        <f>IF(male=0,VLOOKUP((($A$5:$A$1570/'Life tables'!$I$2)*2)+age,lifetable,13,1),IF(male=1,VLOOKUP((($A$5:$A$1570/'Life tables'!$I$2)*2)+age,lifetable,10,1),"error"))</f>
        <v>8.6630732958462575E-3</v>
      </c>
      <c r="F1478" s="96">
        <f t="shared" si="402"/>
        <v>6.1666367955259966</v>
      </c>
      <c r="G1478" s="96">
        <f t="shared" si="414"/>
        <v>0.61945157217033564</v>
      </c>
      <c r="H1478" s="96">
        <f t="shared" si="403"/>
        <v>3.5377396504709661E-2</v>
      </c>
      <c r="I1478" s="96">
        <f t="shared" si="404"/>
        <v>1.4175388201478303E-2</v>
      </c>
      <c r="J1478" s="96">
        <f t="shared" si="415"/>
        <v>5.9217660327366008E-2</v>
      </c>
      <c r="K1478" s="96">
        <f t="shared" si="405"/>
        <v>1.4812489348246066E-2</v>
      </c>
      <c r="L1478" s="96">
        <f t="shared" si="406"/>
        <v>5.4236022889738607</v>
      </c>
      <c r="M1478" s="96">
        <f t="shared" si="407"/>
        <v>34.014558055190186</v>
      </c>
      <c r="N1478" s="96">
        <f t="shared" si="416"/>
        <v>3.2756756375912865</v>
      </c>
      <c r="O1478" s="96">
        <f t="shared" si="408"/>
        <v>7.8190037928594122E-2</v>
      </c>
      <c r="P1478" s="96">
        <f t="shared" si="409"/>
        <v>7.8190037928594122E-2</v>
      </c>
      <c r="Q1478" s="96">
        <f t="shared" si="417"/>
        <v>0.32440275975896232</v>
      </c>
      <c r="R1478" s="96">
        <f t="shared" si="400"/>
        <v>6.1292482919093139E-3</v>
      </c>
      <c r="S1478" s="96">
        <f t="shared" si="410"/>
        <v>30.251970333690839</v>
      </c>
      <c r="T1478" s="96">
        <f t="shared" si="411"/>
        <v>519.72652402488131</v>
      </c>
      <c r="U1478" s="96">
        <f t="shared" si="412"/>
        <v>440.4968432821301</v>
      </c>
      <c r="V1478" s="32">
        <f t="shared" si="413"/>
        <v>1000.0000000000011</v>
      </c>
      <c r="W1478" s="100">
        <f>IF(A1478=1,((cPH1_+cPHr+(cNES*L1478+(cNES+cOSEX)*G1478+(cNES+cEREX)*H1478+(cNES+cHOEX)*I1478+(cNES+cNES)*S1478+(cNES+cOSEX)*N1478+(cNES+cEREX)*O1478+(cNES+cHOEX)*P1478)))/(1+cDR)^(A$6:A$65537 + 0.5),(cPHr+(cNES*L1478+(cNES+cOSEX)*G1478+(cNES+cEREX)*H1478+(cNES+cHOEX)*I1478+(cNES+cNES)*S1478+(cNES+cOSEX)*N1478+(cNES+cEREX)*O1478+(cNES+cHOEX)*P1478))/(1+cDR)^(((cycle + 0.5)/('Life tables'!$I$2/2))))</f>
        <v>357.95110902236178</v>
      </c>
      <c r="X1478" s="107">
        <f>((L1478+G1478+H1478+I1478+N1478+O1478+P1478+S1478)/('Life tables'!$I$2/2))/(1+oDR)^(((cycle + 0.5)/('Life tables'!$I$2/2)))</f>
        <v>0.65805865609069092</v>
      </c>
      <c r="Y1478" s="31">
        <f>((uNES*L1478+ uOCEX*G1478+uEREX*H1478+uHOEX*I1478+uNES*S1478+ uOCEX*N1478+uEREX*O1478+uHOEX*P1478)/('Life tables'!$I$2/2))/(1+oDR)^(((cycle + 0.5)/('Life tables'!$I$2/2)))</f>
        <v>0.43364325657729907</v>
      </c>
      <c r="Z1478" s="100">
        <f t="shared" si="401"/>
        <v>9617.9815912392169</v>
      </c>
      <c r="AA1478" s="107">
        <f>((L1478+G1478+H1478+I1478+N1478+O1478+P1478+S1478)/('Life tables'!$I$2/2))</f>
        <v>1.5256778082151052</v>
      </c>
      <c r="AB1478" s="31">
        <f>((uNES*L1478+ uOCEX*G1478+uEREX*H1478+uHOEX*I1478+uNES*S1478+ uOCEX*N1478+uEREX*O1478+uHOEX*P1478)/('Life tables'!$I$2/2))</f>
        <v>1.0053813396703275</v>
      </c>
    </row>
    <row r="1479" spans="1:28" x14ac:dyDescent="0.25">
      <c r="A1479" s="4">
        <v>1473</v>
      </c>
      <c r="C1479" s="105">
        <f>IF(male=0,VLOOKUP((($A$5:$A$1570/'Life tables'!$I$2)*2)+age,lifetable,13,1),IF(male=1,VLOOKUP((($A$5:$A$1570/'Life tables'!$I$2)*2)+age,lifetable,10,1),"error"))</f>
        <v>8.6630732958462575E-3</v>
      </c>
      <c r="F1479" s="96">
        <f t="shared" si="402"/>
        <v>6.1045130912283829</v>
      </c>
      <c r="G1479" s="96">
        <f t="shared" si="414"/>
        <v>0.61321111605589063</v>
      </c>
      <c r="H1479" s="96">
        <f t="shared" si="403"/>
        <v>3.5020998845474639E-2</v>
      </c>
      <c r="I1479" s="96">
        <f t="shared" si="404"/>
        <v>1.4032583030015729E-2</v>
      </c>
      <c r="J1479" s="96">
        <f t="shared" si="415"/>
        <v>5.8621091964195522E-2</v>
      </c>
      <c r="K1479" s="96">
        <f t="shared" si="405"/>
        <v>1.4663265915977504E-2</v>
      </c>
      <c r="L1479" s="96">
        <f t="shared" si="406"/>
        <v>5.3689640354168287</v>
      </c>
      <c r="M1479" s="96">
        <f t="shared" si="407"/>
        <v>33.672119601761317</v>
      </c>
      <c r="N1479" s="96">
        <f t="shared" si="416"/>
        <v>3.2426980725895205</v>
      </c>
      <c r="O1479" s="96">
        <f t="shared" si="408"/>
        <v>7.7402866870297016E-2</v>
      </c>
      <c r="P1479" s="96">
        <f t="shared" si="409"/>
        <v>7.7402866870297016E-2</v>
      </c>
      <c r="Q1479" s="96">
        <f t="shared" si="417"/>
        <v>0.32113686463371421</v>
      </c>
      <c r="R1479" s="96">
        <f t="shared" ref="R1479:R1542" si="418">M1479*amrc + P1479*amrHOEX</f>
        <v>6.0675426450989859E-3</v>
      </c>
      <c r="S1479" s="96">
        <f t="shared" si="410"/>
        <v>29.947411388152389</v>
      </c>
      <c r="T1479" s="96">
        <f t="shared" si="411"/>
        <v>520.10628198147924</v>
      </c>
      <c r="U1479" s="96">
        <f t="shared" si="412"/>
        <v>440.5175740906912</v>
      </c>
      <c r="V1479" s="32">
        <f t="shared" si="413"/>
        <v>1000.0000000000011</v>
      </c>
      <c r="W1479" s="100">
        <f>IF(A1479=1,((cPH1_+cPHr+(cNES*L1479+(cNES+cOSEX)*G1479+(cNES+cEREX)*H1479+(cNES+cHOEX)*I1479+(cNES+cNES)*S1479+(cNES+cOSEX)*N1479+(cNES+cEREX)*O1479+(cNES+cHOEX)*P1479)))/(1+cDR)^(A$6:A$65537 + 0.5),(cPHr+(cNES*L1479+(cNES+cOSEX)*G1479+(cNES+cEREX)*H1479+(cNES+cHOEX)*I1479+(cNES+cNES)*S1479+(cNES+cOSEX)*N1479+(cNES+cEREX)*O1479+(cNES+cHOEX)*P1479))/(1+cDR)^(((cycle + 0.5)/('Life tables'!$I$2/2))))</f>
        <v>353.56550210522227</v>
      </c>
      <c r="X1479" s="107">
        <f>((L1479+G1479+H1479+I1479+N1479+O1479+P1479+S1479)/('Life tables'!$I$2/2))/(1+oDR)^(((cycle + 0.5)/('Life tables'!$I$2/2)))</f>
        <v>0.65106112252283044</v>
      </c>
      <c r="Y1479" s="31">
        <f>((uNES*L1479+ uOCEX*G1479+uEREX*H1479+uHOEX*I1479+uNES*S1479+ uOCEX*N1479+uEREX*O1479+uHOEX*P1479)/('Life tables'!$I$2/2))/(1+oDR)^(((cycle + 0.5)/('Life tables'!$I$2/2)))</f>
        <v>0.42903206765200058</v>
      </c>
      <c r="Z1479" s="100">
        <f t="shared" ref="Z1479:Z1542" si="419">IF(A1479=1,((cPH1_+cPHr+(cNES*L1479+(cNES+cOSEX)*G1479+(cNES+cEREX)*H1479+(cNES+cHOEX)*I1479+(cNES+cNES)*S1479+(cNES+cOSEX)*N1479+(cNES+cEREX)*O1479+(cNES+cHOEX)*P1479))),(cPHr+(cNES*L1479+(cNES+cOSEX)*G1479+(cNES+cEREX)*H1479+(cNES+cHOEX)*I1479+(cNES+cNES)*S1479+(cNES+cOSEX)*N1479+(cNES+cEREX)*O1479+(cNES+cHOEX)*P1479)))</f>
        <v>9521.3986290742359</v>
      </c>
      <c r="AA1479" s="107">
        <f>((L1479+G1479+H1479+I1479+N1479+O1479+P1479+S1479)/('Life tables'!$I$2/2))</f>
        <v>1.5103166079305415</v>
      </c>
      <c r="AB1479" s="31">
        <f>((uNES*L1479+ uOCEX*G1479+uEREX*H1479+uHOEX*I1479+uNES*S1479+ uOCEX*N1479+uEREX*O1479+uHOEX*P1479)/('Life tables'!$I$2/2))</f>
        <v>0.99525871641471564</v>
      </c>
    </row>
    <row r="1480" spans="1:28" x14ac:dyDescent="0.25">
      <c r="A1480" s="4">
        <v>1474</v>
      </c>
      <c r="C1480" s="105">
        <f>IF(male=0,VLOOKUP((($A$5:$A$1570/'Life tables'!$I$2)*2)+age,lifetable,13,1),IF(male=1,VLOOKUP((($A$5:$A$1570/'Life tables'!$I$2)*2)+age,lifetable,10,1),"error"))</f>
        <v>8.6630732958462575E-3</v>
      </c>
      <c r="F1480" s="96">
        <f t="shared" ref="F1480:F1543" si="420">E1479*(1-pCAPH)+(L1479+G1479+H1479+I1479)*(1-pCAPH)+(S1479+N1479+O1479+P1479)*(pUAPH)</f>
        <v>6.0430168514918634</v>
      </c>
      <c r="G1480" s="96">
        <f t="shared" si="414"/>
        <v>0.60703369006981855</v>
      </c>
      <c r="H1480" s="96">
        <f t="shared" ref="H1480:H1543" si="421">F1480*rrEREX</f>
        <v>3.4668200889498714E-2</v>
      </c>
      <c r="I1480" s="96">
        <f t="shared" ref="I1480:I1543" si="422">F1480*rrHOEX</f>
        <v>1.3891220225605259E-2</v>
      </c>
      <c r="J1480" s="96">
        <f t="shared" si="415"/>
        <v>5.8030549086954965E-2</v>
      </c>
      <c r="K1480" s="96">
        <f t="shared" ref="K1480:K1543" si="423">F1480*amr + I1480*amrHOEX</f>
        <v>1.4515549676760163E-2</v>
      </c>
      <c r="L1480" s="96">
        <f t="shared" ref="L1480:L1543" si="424">F1480-SUM(G1480:K1480)</f>
        <v>5.3148776415432257</v>
      </c>
      <c r="M1480" s="96">
        <f t="shared" ref="M1480:M1543" si="425">E1479*pCAPH+(L1479+G1479+H1479+I1479)*pCAPH+(S1479+N1479+O1479+P1479)*(1-pUAPH)</f>
        <v>33.333127076338847</v>
      </c>
      <c r="N1480" s="96">
        <f t="shared" si="416"/>
        <v>3.2100523579208127</v>
      </c>
      <c r="O1480" s="96">
        <f t="shared" ref="O1480:O1543" si="426">M1480*rrEREXc</f>
        <v>7.6623617045052023E-2</v>
      </c>
      <c r="P1480" s="96">
        <f t="shared" ref="P1480:P1543" si="427">M1480*rrHOEXc</f>
        <v>7.6623617045052023E-2</v>
      </c>
      <c r="Q1480" s="96">
        <f t="shared" si="417"/>
        <v>0.31790383392356131</v>
      </c>
      <c r="R1480" s="96">
        <f t="shared" si="418"/>
        <v>6.0064579367795539E-3</v>
      </c>
      <c r="S1480" s="96">
        <f t="shared" ref="S1480:S1543" si="428">M1480-SUM(N1480:R1480)</f>
        <v>29.645917192467589</v>
      </c>
      <c r="T1480" s="96">
        <f t="shared" ref="T1480:T1543" si="429">J1480+Q1480+T1479</f>
        <v>520.48221636448977</v>
      </c>
      <c r="U1480" s="96">
        <f t="shared" ref="U1480:U1543" si="430">K1480+R1480+U1479</f>
        <v>440.53809609830472</v>
      </c>
      <c r="V1480" s="32">
        <f t="shared" ref="V1480:V1543" si="431">SUM(G1480:I1480,L1480,N1480,O1480,P1480,S1480,T1480,U1480)</f>
        <v>1000.0000000000011</v>
      </c>
      <c r="W1480" s="100">
        <f>IF(A1480=1,((cPH1_+cPHr+(cNES*L1480+(cNES+cOSEX)*G1480+(cNES+cEREX)*H1480+(cNES+cHOEX)*I1480+(cNES+cNES)*S1480+(cNES+cOSEX)*N1480+(cNES+cEREX)*O1480+(cNES+cHOEX)*P1480)))/(1+cDR)^(A$6:A$65537 + 0.5),(cPHr+(cNES*L1480+(cNES+cOSEX)*G1480+(cNES+cEREX)*H1480+(cNES+cHOEX)*I1480+(cNES+cNES)*S1480+(cNES+cOSEX)*N1480+(cNES+cEREX)*O1480+(cNES+cHOEX)*P1480))/(1+cDR)^(((cycle + 0.5)/('Life tables'!$I$2/2))))</f>
        <v>349.23371605807432</v>
      </c>
      <c r="X1480" s="107">
        <f>((L1480+G1480+H1480+I1480+N1480+O1480+P1480+S1480)/('Life tables'!$I$2/2))/(1+oDR)^(((cycle + 0.5)/('Life tables'!$I$2/2)))</f>
        <v>0.64413799919768888</v>
      </c>
      <c r="Y1480" s="31">
        <f>((uNES*L1480+ uOCEX*G1480+uEREX*H1480+uHOEX*I1480+uNES*S1480+ uOCEX*N1480+uEREX*O1480+uHOEX*P1480)/('Life tables'!$I$2/2))/(1+oDR)^(((cycle + 0.5)/('Life tables'!$I$2/2)))</f>
        <v>0.4244699130629474</v>
      </c>
      <c r="Z1480" s="100">
        <f t="shared" si="419"/>
        <v>9425.7879345092133</v>
      </c>
      <c r="AA1480" s="107">
        <f>((L1480+G1480+H1480+I1480+N1480+O1480+P1480+S1480)/('Life tables'!$I$2/2))</f>
        <v>1.4951100739393726</v>
      </c>
      <c r="AB1480" s="31">
        <f>((uNES*L1480+ uOCEX*G1480+uEREX*H1480+uHOEX*I1480+uNES*S1480+ uOCEX*N1480+uEREX*O1480+uHOEX*P1480)/('Life tables'!$I$2/2))</f>
        <v>0.98523801405141398</v>
      </c>
    </row>
    <row r="1481" spans="1:28" x14ac:dyDescent="0.25">
      <c r="A1481" s="4">
        <v>1475</v>
      </c>
      <c r="C1481" s="105">
        <f>IF(male=0,VLOOKUP((($A$5:$A$1570/'Life tables'!$I$2)*2)+age,lifetable,13,1),IF(male=1,VLOOKUP((($A$5:$A$1570/'Life tables'!$I$2)*2)+age,lifetable,10,1),"error"))</f>
        <v>8.6630732958462575E-3</v>
      </c>
      <c r="F1481" s="96">
        <f t="shared" si="420"/>
        <v>5.9821416486169321</v>
      </c>
      <c r="G1481" s="96">
        <f t="shared" si="414"/>
        <v>0.60091864853625143</v>
      </c>
      <c r="H1481" s="96">
        <f t="shared" si="421"/>
        <v>3.4318965761693944E-2</v>
      </c>
      <c r="I1481" s="96">
        <f t="shared" si="422"/>
        <v>1.3751285012747909E-2</v>
      </c>
      <c r="J1481" s="96">
        <f t="shared" si="415"/>
        <v>5.7445969971022165E-2</v>
      </c>
      <c r="K1481" s="96">
        <f t="shared" si="423"/>
        <v>1.4369325191022417E-2</v>
      </c>
      <c r="L1481" s="96">
        <f t="shared" si="424"/>
        <v>5.2613374541441944</v>
      </c>
      <c r="M1481" s="96">
        <f t="shared" si="425"/>
        <v>32.99754588858972</v>
      </c>
      <c r="N1481" s="96">
        <f t="shared" si="416"/>
        <v>3.1777351624611461</v>
      </c>
      <c r="O1481" s="96">
        <f t="shared" si="426"/>
        <v>7.5852208939274107E-2</v>
      </c>
      <c r="P1481" s="96">
        <f t="shared" si="427"/>
        <v>7.5852208939274107E-2</v>
      </c>
      <c r="Q1481" s="96">
        <f t="shared" si="417"/>
        <v>0.31470333773447745</v>
      </c>
      <c r="R1481" s="96">
        <f t="shared" si="418"/>
        <v>5.9459879339510326E-3</v>
      </c>
      <c r="S1481" s="96">
        <f t="shared" si="428"/>
        <v>29.347456982581598</v>
      </c>
      <c r="T1481" s="96">
        <f t="shared" si="429"/>
        <v>520.85436567219529</v>
      </c>
      <c r="U1481" s="96">
        <f t="shared" si="430"/>
        <v>440.55841141142969</v>
      </c>
      <c r="V1481" s="32">
        <f t="shared" si="431"/>
        <v>1000.0000000000011</v>
      </c>
      <c r="W1481" s="100">
        <f>IF(A1481=1,((cPH1_+cPHr+(cNES*L1481+(cNES+cOSEX)*G1481+(cNES+cEREX)*H1481+(cNES+cHOEX)*I1481+(cNES+cNES)*S1481+(cNES+cOSEX)*N1481+(cNES+cEREX)*O1481+(cNES+cHOEX)*P1481)))/(1+cDR)^(A$6:A$65537 + 0.5),(cPHr+(cNES*L1481+(cNES+cOSEX)*G1481+(cNES+cEREX)*H1481+(cNES+cHOEX)*I1481+(cNES+cNES)*S1481+(cNES+cOSEX)*N1481+(cNES+cEREX)*O1481+(cNES+cHOEX)*P1481))/(1+cDR)^(((cycle + 0.5)/('Life tables'!$I$2/2))))</f>
        <v>344.95509046847656</v>
      </c>
      <c r="X1481" s="107">
        <f>((L1481+G1481+H1481+I1481+N1481+O1481+P1481+S1481)/('Life tables'!$I$2/2))/(1+oDR)^(((cycle + 0.5)/('Life tables'!$I$2/2)))</f>
        <v>0.63728849478225158</v>
      </c>
      <c r="Y1481" s="31">
        <f>((uNES*L1481+ uOCEX*G1481+uEREX*H1481+uHOEX*I1481+uNES*S1481+ uOCEX*N1481+uEREX*O1481+uHOEX*P1481)/('Life tables'!$I$2/2))/(1+oDR)^(((cycle + 0.5)/('Life tables'!$I$2/2)))</f>
        <v>0.41995627134529345</v>
      </c>
      <c r="Z1481" s="100">
        <f t="shared" si="419"/>
        <v>9331.139727740021</v>
      </c>
      <c r="AA1481" s="107">
        <f>((L1481+G1481+H1481+I1481+N1481+O1481+P1481+S1481)/('Life tables'!$I$2/2))</f>
        <v>1.4800566488007449</v>
      </c>
      <c r="AB1481" s="31">
        <f>((uNES*L1481+ uOCEX*G1481+uEREX*H1481+uHOEX*I1481+uNES*S1481+ uOCEX*N1481+uEREX*O1481+uHOEX*P1481)/('Life tables'!$I$2/2))</f>
        <v>0.97531820627413857</v>
      </c>
    </row>
    <row r="1482" spans="1:28" x14ac:dyDescent="0.25">
      <c r="A1482" s="4">
        <v>1476</v>
      </c>
      <c r="C1482" s="105">
        <f>IF(male=0,VLOOKUP((($A$5:$A$1570/'Life tables'!$I$2)*2)+age,lifetable,13,1),IF(male=1,VLOOKUP((($A$5:$A$1570/'Life tables'!$I$2)*2)+age,lifetable,10,1),"error"))</f>
        <v>8.6630732958462575E-3</v>
      </c>
      <c r="F1482" s="96">
        <f t="shared" si="420"/>
        <v>5.9218811257524377</v>
      </c>
      <c r="G1482" s="96">
        <f t="shared" si="414"/>
        <v>0.59486535289618714</v>
      </c>
      <c r="H1482" s="96">
        <f t="shared" si="421"/>
        <v>3.3973256993422553E-2</v>
      </c>
      <c r="I1482" s="96">
        <f t="shared" si="422"/>
        <v>1.3612762778805411E-2</v>
      </c>
      <c r="J1482" s="96">
        <f t="shared" si="415"/>
        <v>5.6867293572125437E-2</v>
      </c>
      <c r="K1482" s="96">
        <f t="shared" si="423"/>
        <v>1.4224577189373016E-2</v>
      </c>
      <c r="L1482" s="96">
        <f t="shared" si="424"/>
        <v>5.2083378823225246</v>
      </c>
      <c r="M1482" s="96">
        <f t="shared" si="425"/>
        <v>32.665341790623742</v>
      </c>
      <c r="N1482" s="96">
        <f t="shared" si="416"/>
        <v>3.1457431880644919</v>
      </c>
      <c r="O1482" s="96">
        <f t="shared" si="426"/>
        <v>7.5088563826559471E-2</v>
      </c>
      <c r="P1482" s="96">
        <f t="shared" si="427"/>
        <v>7.5088563826559471E-2</v>
      </c>
      <c r="Q1482" s="96">
        <f t="shared" si="417"/>
        <v>0.31153504943837368</v>
      </c>
      <c r="R1482" s="96">
        <f t="shared" si="418"/>
        <v>5.8861264653198809E-3</v>
      </c>
      <c r="S1482" s="96">
        <f t="shared" si="428"/>
        <v>29.052000299002437</v>
      </c>
      <c r="T1482" s="96">
        <f t="shared" si="429"/>
        <v>521.22276801520582</v>
      </c>
      <c r="U1482" s="96">
        <f t="shared" si="430"/>
        <v>440.57852211508435</v>
      </c>
      <c r="V1482" s="32">
        <f t="shared" si="431"/>
        <v>1000.0000000000011</v>
      </c>
      <c r="W1482" s="100">
        <f>IF(A1482=1,((cPH1_+cPHr+(cNES*L1482+(cNES+cOSEX)*G1482+(cNES+cEREX)*H1482+(cNES+cHOEX)*I1482+(cNES+cNES)*S1482+(cNES+cOSEX)*N1482+(cNES+cEREX)*O1482+(cNES+cHOEX)*P1482)))/(1+cDR)^(A$6:A$65537 + 0.5),(cPHr+(cNES*L1482+(cNES+cOSEX)*G1482+(cNES+cEREX)*H1482+(cNES+cHOEX)*I1482+(cNES+cNES)*S1482+(cNES+cOSEX)*N1482+(cNES+cEREX)*O1482+(cNES+cHOEX)*P1482))/(1+cDR)^(((cycle + 0.5)/('Life tables'!$I$2/2))))</f>
        <v>340.72897301101921</v>
      </c>
      <c r="X1482" s="107">
        <f>((L1482+G1482+H1482+I1482+N1482+O1482+P1482+S1482)/('Life tables'!$I$2/2))/(1+oDR)^(((cycle + 0.5)/('Life tables'!$I$2/2)))</f>
        <v>0.630511826363096</v>
      </c>
      <c r="Y1482" s="31">
        <f>((uNES*L1482+ uOCEX*G1482+uEREX*H1482+uHOEX*I1482+uNES*S1482+ uOCEX*N1482+uEREX*O1482+uHOEX*P1482)/('Life tables'!$I$2/2))/(1+oDR)^(((cycle + 0.5)/('Life tables'!$I$2/2)))</f>
        <v>0.41549062658232938</v>
      </c>
      <c r="Z1482" s="100">
        <f t="shared" si="419"/>
        <v>9237.4443269074927</v>
      </c>
      <c r="AA1482" s="107">
        <f>((L1482+G1482+H1482+I1482+N1482+O1482+P1482+S1482)/('Life tables'!$I$2/2))</f>
        <v>1.4651547907657989</v>
      </c>
      <c r="AB1482" s="31">
        <f>((uNES*L1482+ uOCEX*G1482+uEREX*H1482+uHOEX*I1482+uNES*S1482+ uOCEX*N1482+uEREX*O1482+uHOEX*P1482)/('Life tables'!$I$2/2))</f>
        <v>0.96549827711687508</v>
      </c>
    </row>
    <row r="1483" spans="1:28" x14ac:dyDescent="0.25">
      <c r="A1483" s="4">
        <v>1477</v>
      </c>
      <c r="C1483" s="105">
        <f>IF(male=0,VLOOKUP((($A$5:$A$1570/'Life tables'!$I$2)*2)+age,lifetable,13,1),IF(male=1,VLOOKUP((($A$5:$A$1570/'Life tables'!$I$2)*2)+age,lifetable,10,1),"error"))</f>
        <v>8.6630732958462575E-3</v>
      </c>
      <c r="F1483" s="96">
        <f t="shared" si="420"/>
        <v>5.8622289958408773</v>
      </c>
      <c r="G1483" s="96">
        <f t="shared" si="414"/>
        <v>0.5888731716015414</v>
      </c>
      <c r="H1483" s="96">
        <f t="shared" si="421"/>
        <v>3.3631038516446124E-2</v>
      </c>
      <c r="I1483" s="96">
        <f t="shared" si="422"/>
        <v>1.3475639071575746E-2</v>
      </c>
      <c r="J1483" s="96">
        <f t="shared" si="415"/>
        <v>5.6294459516215152E-2</v>
      </c>
      <c r="K1483" s="96">
        <f t="shared" si="423"/>
        <v>1.408129057006762E-2</v>
      </c>
      <c r="L1483" s="96">
        <f t="shared" si="424"/>
        <v>5.1558733965650312</v>
      </c>
      <c r="M1483" s="96">
        <f t="shared" si="425"/>
        <v>32.336480873870116</v>
      </c>
      <c r="N1483" s="96">
        <f t="shared" si="416"/>
        <v>3.1140731692620158</v>
      </c>
      <c r="O1483" s="96">
        <f t="shared" si="426"/>
        <v>7.4332603760505503E-2</v>
      </c>
      <c r="P1483" s="96">
        <f t="shared" si="427"/>
        <v>7.4332603760505503E-2</v>
      </c>
      <c r="Q1483" s="96">
        <f t="shared" si="417"/>
        <v>0.30839864564330927</v>
      </c>
      <c r="R1483" s="96">
        <f t="shared" si="418"/>
        <v>5.8268674207361659E-3</v>
      </c>
      <c r="S1483" s="96">
        <f t="shared" si="428"/>
        <v>28.759516984023044</v>
      </c>
      <c r="T1483" s="96">
        <f t="shared" si="429"/>
        <v>521.58746112036533</v>
      </c>
      <c r="U1483" s="96">
        <f t="shared" si="430"/>
        <v>440.59843027307517</v>
      </c>
      <c r="V1483" s="32">
        <f t="shared" si="431"/>
        <v>1000.0000000000011</v>
      </c>
      <c r="W1483" s="100">
        <f>IF(A1483=1,((cPH1_+cPHr+(cNES*L1483+(cNES+cOSEX)*G1483+(cNES+cEREX)*H1483+(cNES+cHOEX)*I1483+(cNES+cNES)*S1483+(cNES+cOSEX)*N1483+(cNES+cEREX)*O1483+(cNES+cHOEX)*P1483)))/(1+cDR)^(A$6:A$65537 + 0.5),(cPHr+(cNES*L1483+(cNES+cOSEX)*G1483+(cNES+cEREX)*H1483+(cNES+cHOEX)*I1483+(cNES+cNES)*S1483+(cNES+cOSEX)*N1483+(cNES+cEREX)*O1483+(cNES+cHOEX)*P1483))/(1+cDR)^(((cycle + 0.5)/('Life tables'!$I$2/2))))</f>
        <v>336.55471934928187</v>
      </c>
      <c r="X1483" s="107">
        <f>((L1483+G1483+H1483+I1483+N1483+O1483+P1483+S1483)/('Life tables'!$I$2/2))/(1+oDR)^(((cycle + 0.5)/('Life tables'!$I$2/2)))</f>
        <v>0.62380721935658601</v>
      </c>
      <c r="Y1483" s="31">
        <f>((uNES*L1483+ uOCEX*G1483+uEREX*H1483+uHOEX*I1483+uNES*S1483+ uOCEX*N1483+uEREX*O1483+uHOEX*P1483)/('Life tables'!$I$2/2))/(1+oDR)^(((cycle + 0.5)/('Life tables'!$I$2/2)))</f>
        <v>0.4110724683463115</v>
      </c>
      <c r="Z1483" s="100">
        <f t="shared" si="419"/>
        <v>9144.6921471403766</v>
      </c>
      <c r="AA1483" s="107">
        <f>((L1483+G1483+H1483+I1483+N1483+O1483+P1483+S1483)/('Life tables'!$I$2/2))</f>
        <v>1.4504029736190609</v>
      </c>
      <c r="AB1483" s="31">
        <f>((uNES*L1483+ uOCEX*G1483+uEREX*H1483+uHOEX*I1483+uNES*S1483+ uOCEX*N1483+uEREX*O1483+uHOEX*P1483)/('Life tables'!$I$2/2))</f>
        <v>0.95577722084938033</v>
      </c>
    </row>
    <row r="1484" spans="1:28" x14ac:dyDescent="0.25">
      <c r="A1484" s="4">
        <v>1478</v>
      </c>
      <c r="C1484" s="105">
        <f>IF(male=0,VLOOKUP((($A$5:$A$1570/'Life tables'!$I$2)*2)+age,lifetable,13,1),IF(male=1,VLOOKUP((($A$5:$A$1570/'Life tables'!$I$2)*2)+age,lifetable,10,1),"error"))</f>
        <v>8.6630732958462575E-3</v>
      </c>
      <c r="F1484" s="96">
        <f t="shared" si="420"/>
        <v>5.8031790405933039</v>
      </c>
      <c r="G1484" s="96">
        <f t="shared" si="414"/>
        <v>0.58294148001217527</v>
      </c>
      <c r="H1484" s="96">
        <f t="shared" si="421"/>
        <v>3.3292274657044776E-2</v>
      </c>
      <c r="I1484" s="96">
        <f t="shared" si="422"/>
        <v>1.3339899596936738E-2</v>
      </c>
      <c r="J1484" s="96">
        <f t="shared" si="415"/>
        <v>5.5727408089620047E-2</v>
      </c>
      <c r="K1484" s="96">
        <f t="shared" si="423"/>
        <v>1.3939450396546508E-2</v>
      </c>
      <c r="L1484" s="96">
        <f t="shared" si="424"/>
        <v>5.103938527840981</v>
      </c>
      <c r="M1484" s="96">
        <f t="shared" si="425"/>
        <v>32.010929565967359</v>
      </c>
      <c r="N1484" s="96">
        <f t="shared" si="416"/>
        <v>3.0827218729625683</v>
      </c>
      <c r="O1484" s="96">
        <f t="shared" si="426"/>
        <v>7.358425156756157E-2</v>
      </c>
      <c r="P1484" s="96">
        <f t="shared" si="427"/>
        <v>7.358425156756157E-2</v>
      </c>
      <c r="Q1484" s="96">
        <f t="shared" si="417"/>
        <v>0.30529380616382995</v>
      </c>
      <c r="R1484" s="96">
        <f t="shared" si="418"/>
        <v>5.7682047506331406E-3</v>
      </c>
      <c r="S1484" s="96">
        <f t="shared" si="428"/>
        <v>28.469977178955205</v>
      </c>
      <c r="T1484" s="96">
        <f t="shared" si="429"/>
        <v>521.9484823346188</v>
      </c>
      <c r="U1484" s="96">
        <f t="shared" si="430"/>
        <v>440.61813792822232</v>
      </c>
      <c r="V1484" s="32">
        <f t="shared" si="431"/>
        <v>1000.0000000000011</v>
      </c>
      <c r="W1484" s="100">
        <f>IF(A1484=1,((cPH1_+cPHr+(cNES*L1484+(cNES+cOSEX)*G1484+(cNES+cEREX)*H1484+(cNES+cHOEX)*I1484+(cNES+cNES)*S1484+(cNES+cOSEX)*N1484+(cNES+cEREX)*O1484+(cNES+cHOEX)*P1484)))/(1+cDR)^(A$6:A$65537 + 0.5),(cPHr+(cNES*L1484+(cNES+cOSEX)*G1484+(cNES+cEREX)*H1484+(cNES+cHOEX)*I1484+(cNES+cNES)*S1484+(cNES+cOSEX)*N1484+(cNES+cEREX)*O1484+(cNES+cHOEX)*P1484))/(1+cDR)^(((cycle + 0.5)/('Life tables'!$I$2/2))))</f>
        <v>332.43169303892</v>
      </c>
      <c r="X1484" s="107">
        <f>((L1484+G1484+H1484+I1484+N1484+O1484+P1484+S1484)/('Life tables'!$I$2/2))/(1+oDR)^(((cycle + 0.5)/('Life tables'!$I$2/2)))</f>
        <v>0.61717390742003564</v>
      </c>
      <c r="Y1484" s="31">
        <f>((uNES*L1484+ uOCEX*G1484+uEREX*H1484+uHOEX*I1484+uNES*S1484+ uOCEX*N1484+uEREX*O1484+uHOEX*P1484)/('Life tables'!$I$2/2))/(1+oDR)^(((cycle + 0.5)/('Life tables'!$I$2/2)))</f>
        <v>0.40670129163992874</v>
      </c>
      <c r="Z1484" s="100">
        <f t="shared" si="419"/>
        <v>9052.8736996062289</v>
      </c>
      <c r="AA1484" s="107">
        <f>((L1484+G1484+H1484+I1484+N1484+O1484+P1484+S1484)/('Life tables'!$I$2/2))</f>
        <v>1.4357996865214646</v>
      </c>
      <c r="AB1484" s="31">
        <f>((uNES*L1484+ uOCEX*G1484+uEREX*H1484+uHOEX*I1484+uNES*S1484+ uOCEX*N1484+uEREX*O1484+uHOEX*P1484)/('Life tables'!$I$2/2))</f>
        <v>0.94615404187375352</v>
      </c>
    </row>
    <row r="1485" spans="1:28" x14ac:dyDescent="0.25">
      <c r="A1485" s="4">
        <v>1479</v>
      </c>
      <c r="C1485" s="105">
        <f>IF(male=0,VLOOKUP((($A$5:$A$1570/'Life tables'!$I$2)*2)+age,lifetable,13,1),IF(male=1,VLOOKUP((($A$5:$A$1570/'Life tables'!$I$2)*2)+age,lifetable,10,1),"error"))</f>
        <v>8.6630732958462575E-3</v>
      </c>
      <c r="F1485" s="96">
        <f t="shared" si="420"/>
        <v>5.7447251094925216</v>
      </c>
      <c r="G1485" s="96">
        <f t="shared" ref="G1485:G1548" si="432">F1485*(rrOSEX)</f>
        <v>0.57706966029576412</v>
      </c>
      <c r="H1485" s="96">
        <f t="shared" si="421"/>
        <v>3.2956930130298573E-2</v>
      </c>
      <c r="I1485" s="96">
        <f t="shared" si="422"/>
        <v>1.3205530216554677E-2</v>
      </c>
      <c r="J1485" s="96">
        <f t="shared" ref="J1485:J1548" si="433">F1485*mr + G1485*mr + H1485*mr+I1485*mr</f>
        <v>5.5166080229474813E-2</v>
      </c>
      <c r="K1485" s="96">
        <f t="shared" si="423"/>
        <v>1.3799041895040201E-2</v>
      </c>
      <c r="L1485" s="96">
        <f t="shared" si="424"/>
        <v>5.0525278667253897</v>
      </c>
      <c r="M1485" s="96">
        <f t="shared" si="425"/>
        <v>31.688654627667511</v>
      </c>
      <c r="N1485" s="96">
        <f t="shared" ref="N1485:N1548" si="434">M1485*rrOSEXc</f>
        <v>3.0516860981545526</v>
      </c>
      <c r="O1485" s="96">
        <f t="shared" si="426"/>
        <v>7.284343083991271E-2</v>
      </c>
      <c r="P1485" s="96">
        <f t="shared" si="427"/>
        <v>7.284343083991271E-2</v>
      </c>
      <c r="Q1485" s="96">
        <f t="shared" ref="Q1485:Q1548" si="435">M1485*mr + N1485*mr + O1485*mr+P1485*mr</f>
        <v>0.3022202139914435</v>
      </c>
      <c r="R1485" s="96">
        <f t="shared" si="418"/>
        <v>5.7101324654694023E-3</v>
      </c>
      <c r="S1485" s="96">
        <f t="shared" si="428"/>
        <v>28.183351321376218</v>
      </c>
      <c r="T1485" s="96">
        <f t="shared" si="429"/>
        <v>522.30586862883968</v>
      </c>
      <c r="U1485" s="96">
        <f t="shared" si="430"/>
        <v>440.63764710258283</v>
      </c>
      <c r="V1485" s="32">
        <f t="shared" si="431"/>
        <v>1000.0000000000011</v>
      </c>
      <c r="W1485" s="100">
        <f>IF(A1485=1,((cPH1_+cPHr+(cNES*L1485+(cNES+cOSEX)*G1485+(cNES+cEREX)*H1485+(cNES+cHOEX)*I1485+(cNES+cNES)*S1485+(cNES+cOSEX)*N1485+(cNES+cEREX)*O1485+(cNES+cHOEX)*P1485)))/(1+cDR)^(A$6:A$65537 + 0.5),(cPHr+(cNES*L1485+(cNES+cOSEX)*G1485+(cNES+cEREX)*H1485+(cNES+cHOEX)*I1485+(cNES+cNES)*S1485+(cNES+cOSEX)*N1485+(cNES+cEREX)*O1485+(cNES+cHOEX)*P1485))/(1+cDR)^(((cycle + 0.5)/('Life tables'!$I$2/2))))</f>
        <v>328.35926543187668</v>
      </c>
      <c r="X1485" s="107">
        <f>((L1485+G1485+H1485+I1485+N1485+O1485+P1485+S1485)/('Life tables'!$I$2/2))/(1+oDR)^(((cycle + 0.5)/('Life tables'!$I$2/2)))</f>
        <v>0.61061113236383358</v>
      </c>
      <c r="Y1485" s="31">
        <f>((uNES*L1485+ uOCEX*G1485+uEREX*H1485+uHOEX*I1485+uNES*S1485+ uOCEX*N1485+uEREX*O1485+uHOEX*P1485)/('Life tables'!$I$2/2))/(1+oDR)^(((cycle + 0.5)/('Life tables'!$I$2/2)))</f>
        <v>0.40237659683840338</v>
      </c>
      <c r="Z1485" s="100">
        <f t="shared" si="419"/>
        <v>8961.9795905703977</v>
      </c>
      <c r="AA1485" s="107">
        <f>((L1485+G1485+H1485+I1485+N1485+O1485+P1485+S1485)/('Life tables'!$I$2/2))</f>
        <v>1.4213434338549871</v>
      </c>
      <c r="AB1485" s="31">
        <f>((uNES*L1485+ uOCEX*G1485+uEREX*H1485+uHOEX*I1485+uNES*S1485+ uOCEX*N1485+uEREX*O1485+uHOEX*P1485)/('Life tables'!$I$2/2))</f>
        <v>0.93662775462207493</v>
      </c>
    </row>
    <row r="1486" spans="1:28" x14ac:dyDescent="0.25">
      <c r="A1486" s="4">
        <v>1480</v>
      </c>
      <c r="C1486" s="105">
        <f>IF(male=0,VLOOKUP((($A$5:$A$1570/'Life tables'!$I$2)*2)+age,lifetable,13,1),IF(male=1,VLOOKUP((($A$5:$A$1570/'Life tables'!$I$2)*2)+age,lifetable,10,1),"error"))</f>
        <v>8.6630732958462575E-3</v>
      </c>
      <c r="F1486" s="96">
        <f t="shared" si="420"/>
        <v>5.6868611188232467</v>
      </c>
      <c r="G1486" s="96">
        <f t="shared" si="432"/>
        <v>0.57125710133037522</v>
      </c>
      <c r="H1486" s="96">
        <f t="shared" si="421"/>
        <v>3.2624970034523686E-2</v>
      </c>
      <c r="I1486" s="96">
        <f t="shared" si="422"/>
        <v>1.3072516945654922E-2</v>
      </c>
      <c r="J1486" s="96">
        <f t="shared" si="433"/>
        <v>5.4610417514407018E-2</v>
      </c>
      <c r="K1486" s="96">
        <f t="shared" si="423"/>
        <v>1.3660050452239891E-2</v>
      </c>
      <c r="L1486" s="96">
        <f t="shared" si="424"/>
        <v>5.0016360625460461</v>
      </c>
      <c r="M1486" s="96">
        <f t="shared" si="425"/>
        <v>31.369623149755359</v>
      </c>
      <c r="N1486" s="96">
        <f t="shared" si="434"/>
        <v>3.0209626756092431</v>
      </c>
      <c r="O1486" s="96">
        <f t="shared" si="426"/>
        <v>7.2110065928397707E-2</v>
      </c>
      <c r="P1486" s="96">
        <f t="shared" si="427"/>
        <v>7.2110065928397707E-2</v>
      </c>
      <c r="Q1486" s="96">
        <f t="shared" si="435"/>
        <v>0.29917755526523693</v>
      </c>
      <c r="R1486" s="96">
        <f t="shared" si="418"/>
        <v>5.6526446351737513E-3</v>
      </c>
      <c r="S1486" s="96">
        <f t="shared" si="428"/>
        <v>27.899610142388909</v>
      </c>
      <c r="T1486" s="96">
        <f t="shared" si="429"/>
        <v>522.6596566016193</v>
      </c>
      <c r="U1486" s="96">
        <f t="shared" si="430"/>
        <v>440.65695979767025</v>
      </c>
      <c r="V1486" s="32">
        <f t="shared" si="431"/>
        <v>1000.0000000000011</v>
      </c>
      <c r="W1486" s="100">
        <f>IF(A1486=1,((cPH1_+cPHr+(cNES*L1486+(cNES+cOSEX)*G1486+(cNES+cEREX)*H1486+(cNES+cHOEX)*I1486+(cNES+cNES)*S1486+(cNES+cOSEX)*N1486+(cNES+cEREX)*O1486+(cNES+cHOEX)*P1486)))/(1+cDR)^(A$6:A$65537 + 0.5),(cPHr+(cNES*L1486+(cNES+cOSEX)*G1486+(cNES+cEREX)*H1486+(cNES+cHOEX)*I1486+(cNES+cNES)*S1486+(cNES+cOSEX)*N1486+(cNES+cEREX)*O1486+(cNES+cHOEX)*P1486))/(1+cDR)^(((cycle + 0.5)/('Life tables'!$I$2/2))))</f>
        <v>324.33681558170287</v>
      </c>
      <c r="X1486" s="107">
        <f>((L1486+G1486+H1486+I1486+N1486+O1486+P1486+S1486)/('Life tables'!$I$2/2))/(1+oDR)^(((cycle + 0.5)/('Life tables'!$I$2/2)))</f>
        <v>0.60411814406451514</v>
      </c>
      <c r="Y1486" s="31">
        <f>((uNES*L1486+ uOCEX*G1486+uEREX*H1486+uHOEX*I1486+uNES*S1486+ uOCEX*N1486+uEREX*O1486+uHOEX*P1486)/('Life tables'!$I$2/2))/(1+oDR)^(((cycle + 0.5)/('Life tables'!$I$2/2)))</f>
        <v>0.39809788963221376</v>
      </c>
      <c r="Z1486" s="100">
        <f t="shared" si="419"/>
        <v>8872.0005204630124</v>
      </c>
      <c r="AA1486" s="107">
        <f>((L1486+G1486+H1486+I1486+N1486+O1486+P1486+S1486)/('Life tables'!$I$2/2))</f>
        <v>1.40703273506888</v>
      </c>
      <c r="AB1486" s="31">
        <f>((uNES*L1486+ uOCEX*G1486+uEREX*H1486+uHOEX*I1486+uNES*S1486+ uOCEX*N1486+uEREX*O1486+uHOEX*P1486)/('Life tables'!$I$2/2))</f>
        <v>0.92719738345508895</v>
      </c>
    </row>
    <row r="1487" spans="1:28" x14ac:dyDescent="0.25">
      <c r="A1487" s="4">
        <v>1481</v>
      </c>
      <c r="C1487" s="105">
        <f>IF(male=0,VLOOKUP((($A$5:$A$1570/'Life tables'!$I$2)*2)+age,lifetable,13,1),IF(male=1,VLOOKUP((($A$5:$A$1570/'Life tables'!$I$2)*2)+age,lifetable,10,1),"error"))</f>
        <v>8.6630732958462575E-3</v>
      </c>
      <c r="F1487" s="96">
        <f t="shared" si="420"/>
        <v>5.6295810507280537</v>
      </c>
      <c r="G1487" s="96">
        <f t="shared" si="432"/>
        <v>0.56550319860963538</v>
      </c>
      <c r="H1487" s="96">
        <f t="shared" si="421"/>
        <v>3.2296359845856402E-2</v>
      </c>
      <c r="I1487" s="96">
        <f t="shared" si="422"/>
        <v>1.2940845950851796E-2</v>
      </c>
      <c r="J1487" s="96">
        <f t="shared" si="433"/>
        <v>5.4060362155471255E-2</v>
      </c>
      <c r="K1487" s="96">
        <f t="shared" si="423"/>
        <v>1.3522461613029767E-2</v>
      </c>
      <c r="L1487" s="96">
        <f t="shared" si="424"/>
        <v>4.9512578225532096</v>
      </c>
      <c r="M1487" s="96">
        <f t="shared" si="425"/>
        <v>31.053802549983498</v>
      </c>
      <c r="N1487" s="96">
        <f t="shared" si="434"/>
        <v>2.99054846758562</v>
      </c>
      <c r="O1487" s="96">
        <f t="shared" si="426"/>
        <v>7.1384081935463681E-2</v>
      </c>
      <c r="P1487" s="96">
        <f t="shared" si="427"/>
        <v>7.1384081935463681E-2</v>
      </c>
      <c r="Q1487" s="96">
        <f t="shared" si="435"/>
        <v>0.29616551924264667</v>
      </c>
      <c r="R1487" s="96">
        <f t="shared" si="418"/>
        <v>5.5957353885929019E-3</v>
      </c>
      <c r="S1487" s="96">
        <f t="shared" si="428"/>
        <v>27.618724663895712</v>
      </c>
      <c r="T1487" s="96">
        <f t="shared" si="429"/>
        <v>523.00988248301746</v>
      </c>
      <c r="U1487" s="96">
        <f t="shared" si="430"/>
        <v>440.67607799467186</v>
      </c>
      <c r="V1487" s="32">
        <f t="shared" si="431"/>
        <v>1000.0000000000011</v>
      </c>
      <c r="W1487" s="100">
        <f>IF(A1487=1,((cPH1_+cPHr+(cNES*L1487+(cNES+cOSEX)*G1487+(cNES+cEREX)*H1487+(cNES+cHOEX)*I1487+(cNES+cNES)*S1487+(cNES+cOSEX)*N1487+(cNES+cEREX)*O1487+(cNES+cHOEX)*P1487)))/(1+cDR)^(A$6:A$65537 + 0.5),(cPHr+(cNES*L1487+(cNES+cOSEX)*G1487+(cNES+cEREX)*H1487+(cNES+cHOEX)*I1487+(cNES+cNES)*S1487+(cNES+cOSEX)*N1487+(cNES+cEREX)*O1487+(cNES+cHOEX)*P1487))/(1+cDR)^(((cycle + 0.5)/('Life tables'!$I$2/2))))</f>
        <v>320.36373014998219</v>
      </c>
      <c r="X1487" s="107">
        <f>((L1487+G1487+H1487+I1487+N1487+O1487+P1487+S1487)/('Life tables'!$I$2/2))/(1+oDR)^(((cycle + 0.5)/('Life tables'!$I$2/2)))</f>
        <v>0.59769420037877052</v>
      </c>
      <c r="Y1487" s="31">
        <f>((uNES*L1487+ uOCEX*G1487+uEREX*H1487+uHOEX*I1487+uNES*S1487+ uOCEX*N1487+uEREX*O1487+uHOEX*P1487)/('Life tables'!$I$2/2))/(1+oDR)^(((cycle + 0.5)/('Life tables'!$I$2/2)))</f>
        <v>0.39386468097043631</v>
      </c>
      <c r="Z1487" s="100">
        <f t="shared" si="419"/>
        <v>8782.927282953995</v>
      </c>
      <c r="AA1487" s="107">
        <f>((L1487+G1487+H1487+I1487+N1487+O1487+P1487+S1487)/('Life tables'!$I$2/2))</f>
        <v>1.392866124527474</v>
      </c>
      <c r="AB1487" s="31">
        <f>((uNES*L1487+ uOCEX*G1487+uEREX*H1487+uHOEX*I1487+uNES*S1487+ uOCEX*N1487+uEREX*O1487+uHOEX*P1487)/('Life tables'!$I$2/2))</f>
        <v>0.91786196256192965</v>
      </c>
    </row>
    <row r="1488" spans="1:28" x14ac:dyDescent="0.25">
      <c r="A1488" s="4">
        <v>1482</v>
      </c>
      <c r="C1488" s="105">
        <f>IF(male=0,VLOOKUP((($A$5:$A$1570/'Life tables'!$I$2)*2)+age,lifetable,13,1),IF(male=1,VLOOKUP((($A$5:$A$1570/'Life tables'!$I$2)*2)+age,lifetable,10,1),"error"))</f>
        <v>8.6630732958462575E-3</v>
      </c>
      <c r="F1488" s="96">
        <f t="shared" si="420"/>
        <v>5.5728789522879341</v>
      </c>
      <c r="G1488" s="96">
        <f t="shared" si="432"/>
        <v>0.55980735415037153</v>
      </c>
      <c r="H1488" s="96">
        <f t="shared" si="421"/>
        <v>3.1971065412978408E-2</v>
      </c>
      <c r="I1488" s="96">
        <f t="shared" si="422"/>
        <v>1.2810503548035031E-2</v>
      </c>
      <c r="J1488" s="96">
        <f t="shared" si="433"/>
        <v>5.3515856987319962E-2</v>
      </c>
      <c r="K1488" s="96">
        <f t="shared" si="423"/>
        <v>1.3386261078278502E-2</v>
      </c>
      <c r="L1488" s="96">
        <f t="shared" si="424"/>
        <v>4.9013879111109508</v>
      </c>
      <c r="M1488" s="96">
        <f t="shared" si="425"/>
        <v>30.741160570023876</v>
      </c>
      <c r="N1488" s="96">
        <f t="shared" si="434"/>
        <v>2.9604403675368007</v>
      </c>
      <c r="O1488" s="96">
        <f t="shared" si="426"/>
        <v>7.0665404708158547E-2</v>
      </c>
      <c r="P1488" s="96">
        <f t="shared" si="427"/>
        <v>7.0665404708158547E-2</v>
      </c>
      <c r="Q1488" s="96">
        <f t="shared" si="435"/>
        <v>0.29318379827038399</v>
      </c>
      <c r="R1488" s="96">
        <f t="shared" si="418"/>
        <v>5.539398912942169E-3</v>
      </c>
      <c r="S1488" s="96">
        <f t="shared" si="428"/>
        <v>27.340666195887433</v>
      </c>
      <c r="T1488" s="96">
        <f t="shared" si="429"/>
        <v>523.35658213827514</v>
      </c>
      <c r="U1488" s="96">
        <f t="shared" si="430"/>
        <v>440.69500365466308</v>
      </c>
      <c r="V1488" s="32">
        <f t="shared" si="431"/>
        <v>1000.0000000000011</v>
      </c>
      <c r="W1488" s="100">
        <f>IF(A1488=1,((cPH1_+cPHr+(cNES*L1488+(cNES+cOSEX)*G1488+(cNES+cEREX)*H1488+(cNES+cHOEX)*I1488+(cNES+cNES)*S1488+(cNES+cOSEX)*N1488+(cNES+cEREX)*O1488+(cNES+cHOEX)*P1488)))/(1+cDR)^(A$6:A$65537 + 0.5),(cPHr+(cNES*L1488+(cNES+cOSEX)*G1488+(cNES+cEREX)*H1488+(cNES+cHOEX)*I1488+(cNES+cNES)*S1488+(cNES+cOSEX)*N1488+(cNES+cEREX)*O1488+(cNES+cHOEX)*P1488))/(1+cDR)^(((cycle + 0.5)/('Life tables'!$I$2/2))))</f>
        <v>316.43940331384556</v>
      </c>
      <c r="X1488" s="107">
        <f>((L1488+G1488+H1488+I1488+N1488+O1488+P1488+S1488)/('Life tables'!$I$2/2))/(1+oDR)^(((cycle + 0.5)/('Life tables'!$I$2/2)))</f>
        <v>0.59133856705838284</v>
      </c>
      <c r="Y1488" s="31">
        <f>((uNES*L1488+ uOCEX*G1488+uEREX*H1488+uHOEX*I1488+uNES*S1488+ uOCEX*N1488+uEREX*O1488+uHOEX*P1488)/('Life tables'!$I$2/2))/(1+oDR)^(((cycle + 0.5)/('Life tables'!$I$2/2)))</f>
        <v>0.38967648700469681</v>
      </c>
      <c r="Z1488" s="100">
        <f t="shared" si="419"/>
        <v>8694.7507640361164</v>
      </c>
      <c r="AA1488" s="107">
        <f>((L1488+G1488+H1488+I1488+N1488+O1488+P1488+S1488)/('Life tables'!$I$2/2))</f>
        <v>1.3788421513595481</v>
      </c>
      <c r="AB1488" s="31">
        <f>((uNES*L1488+ uOCEX*G1488+uEREX*H1488+uHOEX*I1488+uNES*S1488+ uOCEX*N1488+uEREX*O1488+uHOEX*P1488)/('Life tables'!$I$2/2))</f>
        <v>0.90862053586087055</v>
      </c>
    </row>
    <row r="1489" spans="1:28" x14ac:dyDescent="0.25">
      <c r="A1489" s="4">
        <v>1483</v>
      </c>
      <c r="C1489" s="105">
        <f>IF(male=0,VLOOKUP((($A$5:$A$1570/'Life tables'!$I$2)*2)+age,lifetable,13,1),IF(male=1,VLOOKUP((($A$5:$A$1570/'Life tables'!$I$2)*2)+age,lifetable,10,1),"error"))</f>
        <v>8.6630732958462575E-3</v>
      </c>
      <c r="F1489" s="96">
        <f t="shared" si="420"/>
        <v>5.5167489346263814</v>
      </c>
      <c r="G1489" s="96">
        <f t="shared" si="432"/>
        <v>0.55416897640261387</v>
      </c>
      <c r="H1489" s="96">
        <f t="shared" si="421"/>
        <v>3.1649052951977015E-2</v>
      </c>
      <c r="I1489" s="96">
        <f t="shared" si="422"/>
        <v>1.2681476200310317E-2</v>
      </c>
      <c r="J1489" s="96">
        <f t="shared" si="433"/>
        <v>5.297684545959995E-2</v>
      </c>
      <c r="K1489" s="96">
        <f t="shared" si="423"/>
        <v>1.325143470268722E-2</v>
      </c>
      <c r="L1489" s="96">
        <f t="shared" si="424"/>
        <v>4.8520211489091931</v>
      </c>
      <c r="M1489" s="96">
        <f t="shared" si="425"/>
        <v>30.431665272436504</v>
      </c>
      <c r="N1489" s="96">
        <f t="shared" si="434"/>
        <v>2.9306352998181175</v>
      </c>
      <c r="O1489" s="96">
        <f t="shared" si="426"/>
        <v>6.9953960831162898E-2</v>
      </c>
      <c r="P1489" s="96">
        <f t="shared" si="427"/>
        <v>6.9953960831162898E-2</v>
      </c>
      <c r="Q1489" s="96">
        <f t="shared" si="435"/>
        <v>0.29023208775552556</v>
      </c>
      <c r="R1489" s="96">
        <f t="shared" si="418"/>
        <v>5.4836294532592455E-3</v>
      </c>
      <c r="S1489" s="96">
        <f t="shared" si="428"/>
        <v>27.065406333747276</v>
      </c>
      <c r="T1489" s="96">
        <f t="shared" si="429"/>
        <v>523.69979107149027</v>
      </c>
      <c r="U1489" s="96">
        <f t="shared" si="430"/>
        <v>440.713738718819</v>
      </c>
      <c r="V1489" s="32">
        <f t="shared" si="431"/>
        <v>1000.0000000000011</v>
      </c>
      <c r="W1489" s="100">
        <f>IF(A1489=1,((cPH1_+cPHr+(cNES*L1489+(cNES+cOSEX)*G1489+(cNES+cEREX)*H1489+(cNES+cHOEX)*I1489+(cNES+cNES)*S1489+(cNES+cOSEX)*N1489+(cNES+cEREX)*O1489+(cNES+cHOEX)*P1489)))/(1+cDR)^(A$6:A$65537 + 0.5),(cPHr+(cNES*L1489+(cNES+cOSEX)*G1489+(cNES+cEREX)*H1489+(cNES+cHOEX)*I1489+(cNES+cNES)*S1489+(cNES+cOSEX)*N1489+(cNES+cEREX)*O1489+(cNES+cHOEX)*P1489))/(1+cDR)^(((cycle + 0.5)/('Life tables'!$I$2/2))))</f>
        <v>312.56323667456928</v>
      </c>
      <c r="X1489" s="107">
        <f>((L1489+G1489+H1489+I1489+N1489+O1489+P1489+S1489)/('Life tables'!$I$2/2))/(1+oDR)^(((cycle + 0.5)/('Life tables'!$I$2/2)))</f>
        <v>0.58505051766607785</v>
      </c>
      <c r="Y1489" s="31">
        <f>((uNES*L1489+ uOCEX*G1489+uEREX*H1489+uHOEX*I1489+uNES*S1489+ uOCEX*N1489+uEREX*O1489+uHOEX*P1489)/('Life tables'!$I$2/2))/(1+oDR)^(((cycle + 0.5)/('Life tables'!$I$2/2)))</f>
        <v>0.38553282903372516</v>
      </c>
      <c r="Z1489" s="100">
        <f t="shared" si="419"/>
        <v>8607.4619411160602</v>
      </c>
      <c r="AA1489" s="107">
        <f>((L1489+G1489+H1489+I1489+N1489+O1489+P1489+S1489)/('Life tables'!$I$2/2))</f>
        <v>1.3649593793092372</v>
      </c>
      <c r="AB1489" s="31">
        <f>((uNES*L1489+ uOCEX*G1489+uEREX*H1489+uHOEX*I1489+uNES*S1489+ uOCEX*N1489+uEREX*O1489+uHOEX*P1489)/('Life tables'!$I$2/2))</f>
        <v>0.89947215690109239</v>
      </c>
    </row>
    <row r="1490" spans="1:28" x14ac:dyDescent="0.25">
      <c r="A1490" s="4">
        <v>1484</v>
      </c>
      <c r="C1490" s="105">
        <f>IF(male=0,VLOOKUP((($A$5:$A$1570/'Life tables'!$I$2)*2)+age,lifetable,13,1),IF(male=1,VLOOKUP((($A$5:$A$1570/'Life tables'!$I$2)*2)+age,lifetable,10,1),"error"))</f>
        <v>8.6630732958462575E-3</v>
      </c>
      <c r="F1490" s="96">
        <f t="shared" si="420"/>
        <v>5.4611851720359805</v>
      </c>
      <c r="G1490" s="96">
        <f t="shared" si="432"/>
        <v>0.54858748016185999</v>
      </c>
      <c r="H1490" s="96">
        <f t="shared" si="421"/>
        <v>3.1330289041334454E-2</v>
      </c>
      <c r="I1490" s="96">
        <f t="shared" si="422"/>
        <v>1.2553750515991573E-2</v>
      </c>
      <c r="J1490" s="96">
        <f t="shared" si="433"/>
        <v>5.2443271628565186E-2</v>
      </c>
      <c r="K1490" s="96">
        <f t="shared" si="423"/>
        <v>1.3117968492691536E-2</v>
      </c>
      <c r="L1490" s="96">
        <f t="shared" si="424"/>
        <v>4.803152412195538</v>
      </c>
      <c r="M1490" s="96">
        <f t="shared" si="425"/>
        <v>30.125285037655836</v>
      </c>
      <c r="N1490" s="96">
        <f t="shared" si="434"/>
        <v>2.9011302193969009</v>
      </c>
      <c r="O1490" s="96">
        <f t="shared" si="426"/>
        <v>6.9249677619862532E-2</v>
      </c>
      <c r="P1490" s="96">
        <f t="shared" si="427"/>
        <v>6.9249677619862532E-2</v>
      </c>
      <c r="Q1490" s="96">
        <f t="shared" si="435"/>
        <v>0.28731008613677217</v>
      </c>
      <c r="R1490" s="96">
        <f t="shared" si="418"/>
        <v>5.4284213118611646E-3</v>
      </c>
      <c r="S1490" s="96">
        <f t="shared" si="428"/>
        <v>26.792916955570576</v>
      </c>
      <c r="T1490" s="96">
        <f t="shared" si="429"/>
        <v>524.03954442925556</v>
      </c>
      <c r="U1490" s="96">
        <f t="shared" si="430"/>
        <v>440.73228510862356</v>
      </c>
      <c r="V1490" s="32">
        <f t="shared" si="431"/>
        <v>1000.0000000000011</v>
      </c>
      <c r="W1490" s="100">
        <f>IF(A1490=1,((cPH1_+cPHr+(cNES*L1490+(cNES+cOSEX)*G1490+(cNES+cEREX)*H1490+(cNES+cHOEX)*I1490+(cNES+cNES)*S1490+(cNES+cOSEX)*N1490+(cNES+cEREX)*O1490+(cNES+cHOEX)*P1490)))/(1+cDR)^(A$6:A$65537 + 0.5),(cPHr+(cNES*L1490+(cNES+cOSEX)*G1490+(cNES+cEREX)*H1490+(cNES+cHOEX)*I1490+(cNES+cNES)*S1490+(cNES+cOSEX)*N1490+(cNES+cEREX)*O1490+(cNES+cHOEX)*P1490))/(1+cDR)^(((cycle + 0.5)/('Life tables'!$I$2/2))))</f>
        <v>308.73463916724444</v>
      </c>
      <c r="X1490" s="107">
        <f>((L1490+G1490+H1490+I1490+N1490+O1490+P1490+S1490)/('Life tables'!$I$2/2))/(1+oDR)^(((cycle + 0.5)/('Life tables'!$I$2/2)))</f>
        <v>0.5788293334922846</v>
      </c>
      <c r="Y1490" s="31">
        <f>((uNES*L1490+ uOCEX*G1490+uEREX*H1490+uHOEX*I1490+uNES*S1490+ uOCEX*N1490+uEREX*O1490+uHOEX*P1490)/('Life tables'!$I$2/2))/(1+oDR)^(((cycle + 0.5)/('Life tables'!$I$2/2)))</f>
        <v>0.38143323344850721</v>
      </c>
      <c r="Z1490" s="100">
        <f t="shared" si="419"/>
        <v>8521.0518821134992</v>
      </c>
      <c r="AA1490" s="107">
        <f>((L1490+G1490+H1490+I1490+N1490+O1490+P1490+S1490)/('Life tables'!$I$2/2))</f>
        <v>1.3512163865884683</v>
      </c>
      <c r="AB1490" s="31">
        <f>((uNES*L1490+ uOCEX*G1490+uEREX*H1490+uHOEX*I1490+uNES*S1490+ uOCEX*N1490+uEREX*O1490+uHOEX*P1490)/('Life tables'!$I$2/2))</f>
        <v>0.8904158887654533</v>
      </c>
    </row>
    <row r="1491" spans="1:28" x14ac:dyDescent="0.25">
      <c r="A1491" s="4">
        <v>1485</v>
      </c>
      <c r="C1491" s="105">
        <f>IF(male=0,VLOOKUP((($A$5:$A$1570/'Life tables'!$I$2)*2)+age,lifetable,13,1),IF(male=1,VLOOKUP((($A$5:$A$1570/'Life tables'!$I$2)*2)+age,lifetable,10,1),"error"))</f>
        <v>8.6630732958462575E-3</v>
      </c>
      <c r="F1491" s="96">
        <f t="shared" si="420"/>
        <v>5.4061819011265202</v>
      </c>
      <c r="G1491" s="96">
        <f t="shared" si="432"/>
        <v>0.54306228648350097</v>
      </c>
      <c r="H1491" s="96">
        <f t="shared" si="421"/>
        <v>3.1014740617040727E-2</v>
      </c>
      <c r="I1491" s="96">
        <f t="shared" si="422"/>
        <v>1.2427313246642686E-2</v>
      </c>
      <c r="J1491" s="96">
        <f t="shared" si="433"/>
        <v>5.1915080148896134E-2</v>
      </c>
      <c r="K1491" s="96">
        <f t="shared" si="423"/>
        <v>1.298584860441529E-2</v>
      </c>
      <c r="L1491" s="96">
        <f t="shared" si="424"/>
        <v>4.7547766320260241</v>
      </c>
      <c r="M1491" s="96">
        <f t="shared" si="425"/>
        <v>29.821988560995404</v>
      </c>
      <c r="N1491" s="96">
        <f t="shared" si="434"/>
        <v>2.8719221115640181</v>
      </c>
      <c r="O1491" s="96">
        <f t="shared" si="426"/>
        <v>6.8552483113462959E-2</v>
      </c>
      <c r="P1491" s="96">
        <f t="shared" si="427"/>
        <v>6.8552483113462959E-2</v>
      </c>
      <c r="Q1491" s="96">
        <f t="shared" si="435"/>
        <v>0.28441749485588091</v>
      </c>
      <c r="R1491" s="96">
        <f t="shared" si="418"/>
        <v>5.3737688478045454E-3</v>
      </c>
      <c r="S1491" s="96">
        <f t="shared" si="428"/>
        <v>26.523170219500773</v>
      </c>
      <c r="T1491" s="96">
        <f t="shared" si="429"/>
        <v>524.37587700426036</v>
      </c>
      <c r="U1491" s="96">
        <f t="shared" si="430"/>
        <v>440.75064472607579</v>
      </c>
      <c r="V1491" s="32">
        <f t="shared" si="431"/>
        <v>1000.0000000000011</v>
      </c>
      <c r="W1491" s="100">
        <f>IF(A1491=1,((cPH1_+cPHr+(cNES*L1491+(cNES+cOSEX)*G1491+(cNES+cEREX)*H1491+(cNES+cHOEX)*I1491+(cNES+cNES)*S1491+(cNES+cOSEX)*N1491+(cNES+cEREX)*O1491+(cNES+cHOEX)*P1491)))/(1+cDR)^(A$6:A$65537 + 0.5),(cPHr+(cNES*L1491+(cNES+cOSEX)*G1491+(cNES+cEREX)*H1491+(cNES+cHOEX)*I1491+(cNES+cNES)*S1491+(cNES+cOSEX)*N1491+(cNES+cEREX)*O1491+(cNES+cHOEX)*P1491))/(1+cDR)^(((cycle + 0.5)/('Life tables'!$I$2/2))))</f>
        <v>304.95302697150652</v>
      </c>
      <c r="X1491" s="107">
        <f>((L1491+G1491+H1491+I1491+N1491+O1491+P1491+S1491)/('Life tables'!$I$2/2))/(1+oDR)^(((cycle + 0.5)/('Life tables'!$I$2/2)))</f>
        <v>0.57267430347278681</v>
      </c>
      <c r="Y1491" s="31">
        <f>((uNES*L1491+ uOCEX*G1491+uEREX*H1491+uHOEX*I1491+uNES*S1491+ uOCEX*N1491+uEREX*O1491+uHOEX*P1491)/('Life tables'!$I$2/2))/(1+oDR)^(((cycle + 0.5)/('Life tables'!$I$2/2)))</f>
        <v>0.37737723167802512</v>
      </c>
      <c r="Z1491" s="100">
        <f t="shared" si="419"/>
        <v>8435.511744568139</v>
      </c>
      <c r="AA1491" s="107">
        <f>((L1491+G1491+H1491+I1491+N1491+O1491+P1491+S1491)/('Life tables'!$I$2/2))</f>
        <v>1.3376117657309021</v>
      </c>
      <c r="AB1491" s="31">
        <f>((uNES*L1491+ uOCEX*G1491+uEREX*H1491+uHOEX*I1491+uNES*S1491+ uOCEX*N1491+uEREX*O1491+uHOEX*P1491)/('Life tables'!$I$2/2))</f>
        <v>0.88145080397425246</v>
      </c>
    </row>
    <row r="1492" spans="1:28" x14ac:dyDescent="0.25">
      <c r="A1492" s="4">
        <v>1486</v>
      </c>
      <c r="C1492" s="105">
        <f>IF(male=0,VLOOKUP((($A$5:$A$1570/'Life tables'!$I$2)*2)+age,lifetable,13,1),IF(male=1,VLOOKUP((($A$5:$A$1570/'Life tables'!$I$2)*2)+age,lifetable,10,1),"error"))</f>
        <v>8.6630732958462575E-3</v>
      </c>
      <c r="F1492" s="96">
        <f t="shared" si="420"/>
        <v>5.3517334199936917</v>
      </c>
      <c r="G1492" s="96">
        <f t="shared" si="432"/>
        <v>0.53759282259931573</v>
      </c>
      <c r="H1492" s="96">
        <f t="shared" si="421"/>
        <v>3.0702374967824478E-2</v>
      </c>
      <c r="I1492" s="96">
        <f t="shared" si="422"/>
        <v>1.2302151285166589E-2</v>
      </c>
      <c r="J1492" s="96">
        <f t="shared" si="433"/>
        <v>5.1392216265716863E-2</v>
      </c>
      <c r="K1492" s="96">
        <f t="shared" si="423"/>
        <v>1.2855061341673735E-2</v>
      </c>
      <c r="L1492" s="96">
        <f t="shared" si="424"/>
        <v>4.7068887935339943</v>
      </c>
      <c r="M1492" s="96">
        <f t="shared" si="425"/>
        <v>29.521744849671236</v>
      </c>
      <c r="N1492" s="96">
        <f t="shared" si="434"/>
        <v>2.8430079916472226</v>
      </c>
      <c r="O1492" s="96">
        <f t="shared" si="426"/>
        <v>6.7862306068147027E-2</v>
      </c>
      <c r="P1492" s="96">
        <f t="shared" si="427"/>
        <v>6.7862306068147027E-2</v>
      </c>
      <c r="Q1492" s="96">
        <f t="shared" si="435"/>
        <v>0.28155401832927729</v>
      </c>
      <c r="R1492" s="96">
        <f t="shared" si="418"/>
        <v>5.3196664763492333E-3</v>
      </c>
      <c r="S1492" s="96">
        <f t="shared" si="428"/>
        <v>26.256138561082093</v>
      </c>
      <c r="T1492" s="96">
        <f t="shared" si="429"/>
        <v>524.7088232388553</v>
      </c>
      <c r="U1492" s="96">
        <f t="shared" si="430"/>
        <v>440.7688194538938</v>
      </c>
      <c r="V1492" s="32">
        <f t="shared" si="431"/>
        <v>1000.000000000001</v>
      </c>
      <c r="W1492" s="100">
        <f>IF(A1492=1,((cPH1_+cPHr+(cNES*L1492+(cNES+cOSEX)*G1492+(cNES+cEREX)*H1492+(cNES+cHOEX)*I1492+(cNES+cNES)*S1492+(cNES+cOSEX)*N1492+(cNES+cEREX)*O1492+(cNES+cHOEX)*P1492)))/(1+cDR)^(A$6:A$65537 + 0.5),(cPHr+(cNES*L1492+(cNES+cOSEX)*G1492+(cNES+cEREX)*H1492+(cNES+cHOEX)*I1492+(cNES+cNES)*S1492+(cNES+cOSEX)*N1492+(cNES+cEREX)*O1492+(cNES+cHOEX)*P1492))/(1+cDR)^(((cycle + 0.5)/('Life tables'!$I$2/2))))</f>
        <v>301.21782342331841</v>
      </c>
      <c r="X1492" s="107">
        <f>((L1492+G1492+H1492+I1492+N1492+O1492+P1492+S1492)/('Life tables'!$I$2/2))/(1+oDR)^(((cycle + 0.5)/('Life tables'!$I$2/2)))</f>
        <v>0.56658472410726224</v>
      </c>
      <c r="Y1492" s="31">
        <f>((uNES*L1492+ uOCEX*G1492+uEREX*H1492+uHOEX*I1492+uNES*S1492+ uOCEX*N1492+uEREX*O1492+uHOEX*P1492)/('Life tables'!$I$2/2))/(1+oDR)^(((cycle + 0.5)/('Life tables'!$I$2/2)))</f>
        <v>0.37336436013558294</v>
      </c>
      <c r="Z1492" s="100">
        <f t="shared" si="419"/>
        <v>8350.8327747547555</v>
      </c>
      <c r="AA1492" s="107">
        <f>((L1492+G1492+H1492+I1492+N1492+O1492+P1492+S1492)/('Life tables'!$I$2/2))</f>
        <v>1.324144123447369</v>
      </c>
      <c r="AB1492" s="31">
        <f>((uNES*L1492+ uOCEX*G1492+uEREX*H1492+uHOEX*I1492+uNES*S1492+ uOCEX*N1492+uEREX*O1492+uHOEX*P1492)/('Life tables'!$I$2/2))</f>
        <v>0.87257598438997952</v>
      </c>
    </row>
    <row r="1493" spans="1:28" x14ac:dyDescent="0.25">
      <c r="A1493" s="4">
        <v>1487</v>
      </c>
      <c r="C1493" s="105">
        <f>IF(male=0,VLOOKUP((($A$5:$A$1570/'Life tables'!$I$2)*2)+age,lifetable,13,1),IF(male=1,VLOOKUP((($A$5:$A$1570/'Life tables'!$I$2)*2)+age,lifetable,10,1),"error"))</f>
        <v>9.6093958858263218E-3</v>
      </c>
      <c r="F1493" s="96">
        <f t="shared" si="420"/>
        <v>5.2978340874075203</v>
      </c>
      <c r="G1493" s="96">
        <f t="shared" si="432"/>
        <v>0.53217852183594672</v>
      </c>
      <c r="H1493" s="96">
        <f t="shared" si="421"/>
        <v>3.0393159730497121E-2</v>
      </c>
      <c r="I1493" s="96">
        <f t="shared" si="422"/>
        <v>1.2178251663939682E-2</v>
      </c>
      <c r="J1493" s="96">
        <f t="shared" si="433"/>
        <v>5.643198472708727E-2</v>
      </c>
      <c r="K1493" s="96">
        <f t="shared" si="423"/>
        <v>1.2725593154024111E-2</v>
      </c>
      <c r="L1493" s="96">
        <f t="shared" si="424"/>
        <v>4.6539265762960254</v>
      </c>
      <c r="M1493" s="96">
        <f t="shared" si="425"/>
        <v>29.224523219844389</v>
      </c>
      <c r="N1493" s="96">
        <f t="shared" si="434"/>
        <v>2.8143849047263441</v>
      </c>
      <c r="O1493" s="96">
        <f t="shared" si="426"/>
        <v>6.7179075950276543E-2</v>
      </c>
      <c r="P1493" s="96">
        <f t="shared" si="427"/>
        <v>6.7179075950276543E-2</v>
      </c>
      <c r="Q1493" s="96">
        <f t="shared" si="435"/>
        <v>0.30916565259071788</v>
      </c>
      <c r="R1493" s="96">
        <f t="shared" si="418"/>
        <v>5.2661086684253778E-3</v>
      </c>
      <c r="S1493" s="96">
        <f t="shared" si="428"/>
        <v>25.961348401958347</v>
      </c>
      <c r="T1493" s="96">
        <f t="shared" si="429"/>
        <v>525.07442087617312</v>
      </c>
      <c r="U1493" s="96">
        <f t="shared" si="430"/>
        <v>440.78681115571624</v>
      </c>
      <c r="V1493" s="32">
        <f t="shared" si="431"/>
        <v>1000.000000000001</v>
      </c>
      <c r="W1493" s="100">
        <f>IF(A1493=1,((cPH1_+cPHr+(cNES*L1493+(cNES+cOSEX)*G1493+(cNES+cEREX)*H1493+(cNES+cHOEX)*I1493+(cNES+cNES)*S1493+(cNES+cOSEX)*N1493+(cNES+cEREX)*O1493+(cNES+cHOEX)*P1493)))/(1+cDR)^(A$6:A$65537 + 0.5),(cPHr+(cNES*L1493+(cNES+cOSEX)*G1493+(cNES+cEREX)*H1493+(cNES+cHOEX)*I1493+(cNES+cNES)*S1493+(cNES+cOSEX)*N1493+(cNES+cEREX)*O1493+(cNES+cHOEX)*P1493))/(1+cDR)^(((cycle + 0.5)/('Life tables'!$I$2/2))))</f>
        <v>297.25840799480829</v>
      </c>
      <c r="X1493" s="107">
        <f>((L1493+G1493+H1493+I1493+N1493+O1493+P1493+S1493)/('Life tables'!$I$2/2))/(1+oDR)^(((cycle + 0.5)/('Life tables'!$I$2/2)))</f>
        <v>0.55996934090187955</v>
      </c>
      <c r="Y1493" s="31">
        <f>((uNES*L1493+ uOCEX*G1493+uEREX*H1493+uHOEX*I1493+uNES*S1493+ uOCEX*N1493+uEREX*O1493+uHOEX*P1493)/('Life tables'!$I$2/2))/(1+oDR)^(((cycle + 0.5)/('Life tables'!$I$2/2)))</f>
        <v>0.36899848598623791</v>
      </c>
      <c r="Z1493" s="100">
        <f t="shared" si="419"/>
        <v>8259.5027800034532</v>
      </c>
      <c r="AA1493" s="107">
        <f>((L1493+G1493+H1493+I1493+N1493+O1493+P1493+S1493)/('Life tables'!$I$2/2))</f>
        <v>1.3094311197924033</v>
      </c>
      <c r="AB1493" s="31">
        <f>((uNES*L1493+ uOCEX*G1493+uEREX*H1493+uHOEX*I1493+uNES*S1493+ uOCEX*N1493+uEREX*O1493+uHOEX*P1493)/('Life tables'!$I$2/2))</f>
        <v>0.86286527746047736</v>
      </c>
    </row>
    <row r="1494" spans="1:28" x14ac:dyDescent="0.25">
      <c r="A1494" s="4">
        <v>1488</v>
      </c>
      <c r="C1494" s="105">
        <f>IF(male=0,VLOOKUP((($A$5:$A$1570/'Life tables'!$I$2)*2)+age,lifetable,13,1),IF(male=1,VLOOKUP((($A$5:$A$1570/'Life tables'!$I$2)*2)+age,lifetable,10,1),"error"))</f>
        <v>9.6093958858263218E-3</v>
      </c>
      <c r="F1494" s="96">
        <f t="shared" si="420"/>
        <v>5.2389120861699521</v>
      </c>
      <c r="G1494" s="96">
        <f t="shared" si="432"/>
        <v>0.52625968349467855</v>
      </c>
      <c r="H1494" s="96">
        <f t="shared" si="421"/>
        <v>3.005512993082661E-2</v>
      </c>
      <c r="I1494" s="96">
        <f t="shared" si="422"/>
        <v>1.2042806320092532E-2</v>
      </c>
      <c r="J1494" s="96">
        <f t="shared" si="433"/>
        <v>5.5804353619908716E-2</v>
      </c>
      <c r="K1494" s="96">
        <f t="shared" si="423"/>
        <v>1.2584060330761027E-2</v>
      </c>
      <c r="L1494" s="96">
        <f t="shared" si="424"/>
        <v>4.6021660524736845</v>
      </c>
      <c r="M1494" s="96">
        <f t="shared" si="425"/>
        <v>28.899855881941701</v>
      </c>
      <c r="N1494" s="96">
        <f t="shared" si="434"/>
        <v>2.7831187366531362</v>
      </c>
      <c r="O1494" s="96">
        <f t="shared" si="426"/>
        <v>6.6432755759268991E-2</v>
      </c>
      <c r="P1494" s="96">
        <f t="shared" si="427"/>
        <v>6.6432755759268991E-2</v>
      </c>
      <c r="Q1494" s="96">
        <f t="shared" si="435"/>
        <v>0.30573100325041941</v>
      </c>
      <c r="R1494" s="96">
        <f t="shared" si="418"/>
        <v>5.2076052851666573E-3</v>
      </c>
      <c r="S1494" s="96">
        <f t="shared" si="428"/>
        <v>25.672933025234439</v>
      </c>
      <c r="T1494" s="96">
        <f t="shared" si="429"/>
        <v>525.4359562330435</v>
      </c>
      <c r="U1494" s="96">
        <f t="shared" si="430"/>
        <v>440.80460282133214</v>
      </c>
      <c r="V1494" s="32">
        <f t="shared" si="431"/>
        <v>1000.0000000000011</v>
      </c>
      <c r="W1494" s="100">
        <f>IF(A1494=1,((cPH1_+cPHr+(cNES*L1494+(cNES+cOSEX)*G1494+(cNES+cEREX)*H1494+(cNES+cHOEX)*I1494+(cNES+cNES)*S1494+(cNES+cOSEX)*N1494+(cNES+cEREX)*O1494+(cNES+cHOEX)*P1494)))/(1+cDR)^(A$6:A$65537 + 0.5),(cPHr+(cNES*L1494+(cNES+cOSEX)*G1494+(cNES+cEREX)*H1494+(cNES+cHOEX)*I1494+(cNES+cNES)*S1494+(cNES+cOSEX)*N1494+(cNES+cEREX)*O1494+(cNES+cHOEX)*P1494))/(1+cDR)^(((cycle + 0.5)/('Life tables'!$I$2/2))))</f>
        <v>293.30939486672781</v>
      </c>
      <c r="X1494" s="107">
        <f>((L1494+G1494+H1494+I1494+N1494+O1494+P1494+S1494)/('Life tables'!$I$2/2))/(1+oDR)^(((cycle + 0.5)/('Life tables'!$I$2/2)))</f>
        <v>0.55343120031700832</v>
      </c>
      <c r="Y1494" s="31">
        <f>((uNES*L1494+ uOCEX*G1494+uEREX*H1494+uHOEX*I1494+uNES*S1494+ uOCEX*N1494+uEREX*O1494+uHOEX*P1494)/('Life tables'!$I$2/2))/(1+oDR)^(((cycle + 0.5)/('Life tables'!$I$2/2)))</f>
        <v>0.36469010124457224</v>
      </c>
      <c r="Z1494" s="100">
        <f t="shared" si="419"/>
        <v>8168.0119634480934</v>
      </c>
      <c r="AA1494" s="107">
        <f>((L1494+G1494+H1494+I1494+N1494+O1494+P1494+S1494)/('Life tables'!$I$2/2))</f>
        <v>1.2948816021213014</v>
      </c>
      <c r="AB1494" s="31">
        <f>((uNES*L1494+ uOCEX*G1494+uEREX*H1494+uHOEX*I1494+uNES*S1494+ uOCEX*N1494+uEREX*O1494+uHOEX*P1494)/('Life tables'!$I$2/2))</f>
        <v>0.85327770155866745</v>
      </c>
    </row>
    <row r="1495" spans="1:28" x14ac:dyDescent="0.25">
      <c r="A1495" s="4">
        <v>1489</v>
      </c>
      <c r="C1495" s="105">
        <f>IF(male=0,VLOOKUP((($A$5:$A$1570/'Life tables'!$I$2)*2)+age,lifetable,13,1),IF(male=1,VLOOKUP((($A$5:$A$1570/'Life tables'!$I$2)*2)+age,lifetable,10,1),"error"))</f>
        <v>9.6093958858263218E-3</v>
      </c>
      <c r="F1495" s="96">
        <f t="shared" si="420"/>
        <v>5.1806479811017949</v>
      </c>
      <c r="G1495" s="96">
        <f t="shared" si="432"/>
        <v>0.52040693220052858</v>
      </c>
      <c r="H1495" s="96">
        <f t="shared" si="421"/>
        <v>2.9720874417597142E-2</v>
      </c>
      <c r="I1495" s="96">
        <f t="shared" si="422"/>
        <v>1.1908873297127394E-2</v>
      </c>
      <c r="J1495" s="96">
        <f t="shared" si="433"/>
        <v>5.5183730355175153E-2</v>
      </c>
      <c r="K1495" s="96">
        <f t="shared" si="423"/>
        <v>1.2444107798396331E-2</v>
      </c>
      <c r="L1495" s="96">
        <f t="shared" si="424"/>
        <v>4.5509834630329706</v>
      </c>
      <c r="M1495" s="96">
        <f t="shared" si="425"/>
        <v>28.578792964523601</v>
      </c>
      <c r="N1495" s="96">
        <f t="shared" si="434"/>
        <v>2.7521996820820314</v>
      </c>
      <c r="O1495" s="96">
        <f t="shared" si="426"/>
        <v>6.5694721131576525E-2</v>
      </c>
      <c r="P1495" s="96">
        <f t="shared" si="427"/>
        <v>6.5694721131576525E-2</v>
      </c>
      <c r="Q1495" s="96">
        <f t="shared" si="435"/>
        <v>0.30233448500307147</v>
      </c>
      <c r="R1495" s="96">
        <f t="shared" si="418"/>
        <v>5.1497513999276563E-3</v>
      </c>
      <c r="S1495" s="96">
        <f t="shared" si="428"/>
        <v>25.387719603775416</v>
      </c>
      <c r="T1495" s="96">
        <f t="shared" si="429"/>
        <v>525.79347444840175</v>
      </c>
      <c r="U1495" s="96">
        <f t="shared" si="430"/>
        <v>440.82219668053045</v>
      </c>
      <c r="V1495" s="32">
        <f t="shared" si="431"/>
        <v>1000.0000000000011</v>
      </c>
      <c r="W1495" s="100">
        <f>IF(A1495=1,((cPH1_+cPHr+(cNES*L1495+(cNES+cOSEX)*G1495+(cNES+cEREX)*H1495+(cNES+cHOEX)*I1495+(cNES+cNES)*S1495+(cNES+cOSEX)*N1495+(cNES+cEREX)*O1495+(cNES+cHOEX)*P1495)))/(1+cDR)^(A$6:A$65537 + 0.5),(cPHr+(cNES*L1495+(cNES+cOSEX)*G1495+(cNES+cEREX)*H1495+(cNES+cHOEX)*I1495+(cNES+cNES)*S1495+(cNES+cOSEX)*N1495+(cNES+cEREX)*O1495+(cNES+cHOEX)*P1495))/(1+cDR)^(((cycle + 0.5)/('Life tables'!$I$2/2))))</f>
        <v>289.41294592696573</v>
      </c>
      <c r="X1495" s="107">
        <f>((L1495+G1495+H1495+I1495+N1495+O1495+P1495+S1495)/('Life tables'!$I$2/2))/(1+oDR)^(((cycle + 0.5)/('Life tables'!$I$2/2)))</f>
        <v>0.54696940033083363</v>
      </c>
      <c r="Y1495" s="31">
        <f>((uNES*L1495+ uOCEX*G1495+uEREX*H1495+uHOEX*I1495+uNES*S1495+ uOCEX*N1495+uEREX*O1495+uHOEX*P1495)/('Life tables'!$I$2/2))/(1+oDR)^(((cycle + 0.5)/('Life tables'!$I$2/2)))</f>
        <v>0.36043202197690688</v>
      </c>
      <c r="Z1495" s="100">
        <f t="shared" si="419"/>
        <v>8077.5374523106248</v>
      </c>
      <c r="AA1495" s="107">
        <f>((L1495+G1495+H1495+I1495+N1495+O1495+P1495+S1495)/('Life tables'!$I$2/2))</f>
        <v>1.2804937535529795</v>
      </c>
      <c r="AB1495" s="31">
        <f>((uNES*L1495+ uOCEX*G1495+uEREX*H1495+uHOEX*I1495+uNES*S1495+ uOCEX*N1495+uEREX*O1495+uHOEX*P1495)/('Life tables'!$I$2/2))</f>
        <v>0.84379665926968339</v>
      </c>
    </row>
    <row r="1496" spans="1:28" x14ac:dyDescent="0.25">
      <c r="A1496" s="4">
        <v>1490</v>
      </c>
      <c r="C1496" s="105">
        <f>IF(male=0,VLOOKUP((($A$5:$A$1570/'Life tables'!$I$2)*2)+age,lifetable,13,1),IF(male=1,VLOOKUP((($A$5:$A$1570/'Life tables'!$I$2)*2)+age,lifetable,10,1),"error"))</f>
        <v>9.6093958858263218E-3</v>
      </c>
      <c r="F1496" s="96">
        <f t="shared" si="420"/>
        <v>5.1230342808415479</v>
      </c>
      <c r="G1496" s="96">
        <f t="shared" si="432"/>
        <v>0.51461951543055551</v>
      </c>
      <c r="H1496" s="96">
        <f t="shared" si="421"/>
        <v>2.939035021359521E-2</v>
      </c>
      <c r="I1496" s="96">
        <f t="shared" si="422"/>
        <v>1.1776435374481269E-2</v>
      </c>
      <c r="J1496" s="96">
        <f t="shared" si="433"/>
        <v>5.4570035135673052E-2</v>
      </c>
      <c r="K1496" s="96">
        <f t="shared" si="423"/>
        <v>1.2305717562403009E-2</v>
      </c>
      <c r="L1496" s="96">
        <f t="shared" si="424"/>
        <v>4.5003722271248394</v>
      </c>
      <c r="M1496" s="96">
        <f t="shared" si="425"/>
        <v>28.26129459022728</v>
      </c>
      <c r="N1496" s="96">
        <f t="shared" si="434"/>
        <v>2.7216239007365903</v>
      </c>
      <c r="O1496" s="96">
        <f t="shared" si="426"/>
        <v>6.4964880400198613E-2</v>
      </c>
      <c r="P1496" s="96">
        <f t="shared" si="427"/>
        <v>6.4964880400198613E-2</v>
      </c>
      <c r="Q1496" s="96">
        <f t="shared" si="435"/>
        <v>0.29897567598684222</v>
      </c>
      <c r="R1496" s="96">
        <f t="shared" si="418"/>
        <v>5.092539827012842E-3</v>
      </c>
      <c r="S1496" s="96">
        <f t="shared" si="428"/>
        <v>25.105672712876437</v>
      </c>
      <c r="T1496" s="96">
        <f t="shared" si="429"/>
        <v>526.14702015952423</v>
      </c>
      <c r="U1496" s="96">
        <f t="shared" si="430"/>
        <v>440.83959493791986</v>
      </c>
      <c r="V1496" s="32">
        <f t="shared" si="431"/>
        <v>1000.000000000001</v>
      </c>
      <c r="W1496" s="100">
        <f>IF(A1496=1,((cPH1_+cPHr+(cNES*L1496+(cNES+cOSEX)*G1496+(cNES+cEREX)*H1496+(cNES+cHOEX)*I1496+(cNES+cNES)*S1496+(cNES+cOSEX)*N1496+(cNES+cEREX)*O1496+(cNES+cHOEX)*P1496)))/(1+cDR)^(A$6:A$65537 + 0.5),(cPHr+(cNES*L1496+(cNES+cOSEX)*G1496+(cNES+cEREX)*H1496+(cNES+cHOEX)*I1496+(cNES+cNES)*S1496+(cNES+cOSEX)*N1496+(cNES+cEREX)*O1496+(cNES+cHOEX)*P1496))/(1+cDR)^(((cycle + 0.5)/('Life tables'!$I$2/2))))</f>
        <v>285.56836172227867</v>
      </c>
      <c r="X1496" s="107">
        <f>((L1496+G1496+H1496+I1496+N1496+O1496+P1496+S1496)/('Life tables'!$I$2/2))/(1+oDR)^(((cycle + 0.5)/('Life tables'!$I$2/2)))</f>
        <v>0.54058304946204472</v>
      </c>
      <c r="Y1496" s="31">
        <f>((uNES*L1496+ uOCEX*G1496+uEREX*H1496+uHOEX*I1496+uNES*S1496+ uOCEX*N1496+uEREX*O1496+uHOEX*P1496)/('Life tables'!$I$2/2))/(1+oDR)^(((cycle + 0.5)/('Life tables'!$I$2/2)))</f>
        <v>0.35622366073544587</v>
      </c>
      <c r="Z1496" s="100">
        <f t="shared" si="419"/>
        <v>7988.0679695756808</v>
      </c>
      <c r="AA1496" s="107">
        <f>((L1496+G1496+H1496+I1496+N1496+O1496+P1496+S1496)/('Life tables'!$I$2/2))</f>
        <v>1.2662657774138721</v>
      </c>
      <c r="AB1496" s="31">
        <f>((uNES*L1496+ uOCEX*G1496+uEREX*H1496+uHOEX*I1496+uNES*S1496+ uOCEX*N1496+uEREX*O1496+uHOEX*P1496)/('Life tables'!$I$2/2))</f>
        <v>0.83442096666417109</v>
      </c>
    </row>
    <row r="1497" spans="1:28" x14ac:dyDescent="0.25">
      <c r="A1497" s="4">
        <v>1491</v>
      </c>
      <c r="C1497" s="105">
        <f>IF(male=0,VLOOKUP((($A$5:$A$1570/'Life tables'!$I$2)*2)+age,lifetable,13,1),IF(male=1,VLOOKUP((($A$5:$A$1570/'Life tables'!$I$2)*2)+age,lifetable,10,1),"error"))</f>
        <v>9.6093958858263218E-3</v>
      </c>
      <c r="F1497" s="96">
        <f t="shared" si="420"/>
        <v>5.0660635875421747</v>
      </c>
      <c r="G1497" s="96">
        <f t="shared" si="432"/>
        <v>0.50889669005554161</v>
      </c>
      <c r="H1497" s="96">
        <f t="shared" si="421"/>
        <v>2.906351487809071E-2</v>
      </c>
      <c r="I1497" s="96">
        <f t="shared" si="422"/>
        <v>1.1645475546554986E-2</v>
      </c>
      <c r="J1497" s="96">
        <f t="shared" si="433"/>
        <v>5.3963189160295397E-2</v>
      </c>
      <c r="K1497" s="96">
        <f t="shared" si="423"/>
        <v>1.2168871852879235E-2</v>
      </c>
      <c r="L1497" s="96">
        <f t="shared" si="424"/>
        <v>4.4503258460488127</v>
      </c>
      <c r="M1497" s="96">
        <f t="shared" si="425"/>
        <v>27.947321315014722</v>
      </c>
      <c r="N1497" s="96">
        <f t="shared" si="434"/>
        <v>2.6913875940704926</v>
      </c>
      <c r="O1497" s="96">
        <f t="shared" si="426"/>
        <v>6.4243142894228319E-2</v>
      </c>
      <c r="P1497" s="96">
        <f t="shared" si="427"/>
        <v>6.4243142894228319E-2</v>
      </c>
      <c r="Q1497" s="96">
        <f t="shared" si="435"/>
        <v>0.29565415892403452</v>
      </c>
      <c r="R1497" s="96">
        <f t="shared" si="418"/>
        <v>5.0359634588095781E-3</v>
      </c>
      <c r="S1497" s="96">
        <f t="shared" si="428"/>
        <v>24.82675731277293</v>
      </c>
      <c r="T1497" s="96">
        <f t="shared" si="429"/>
        <v>526.49663750760851</v>
      </c>
      <c r="U1497" s="96">
        <f t="shared" si="430"/>
        <v>440.85679977323156</v>
      </c>
      <c r="V1497" s="32">
        <f t="shared" si="431"/>
        <v>1000.0000000000009</v>
      </c>
      <c r="W1497" s="100">
        <f>IF(A1497=1,((cPH1_+cPHr+(cNES*L1497+(cNES+cOSEX)*G1497+(cNES+cEREX)*H1497+(cNES+cHOEX)*I1497+(cNES+cNES)*S1497+(cNES+cOSEX)*N1497+(cNES+cEREX)*O1497+(cNES+cHOEX)*P1497)))/(1+cDR)^(A$6:A$65537 + 0.5),(cPHr+(cNES*L1497+(cNES+cOSEX)*G1497+(cNES+cEREX)*H1497+(cNES+cHOEX)*I1497+(cNES+cNES)*S1497+(cNES+cOSEX)*N1497+(cNES+cEREX)*O1497+(cNES+cHOEX)*P1497))/(1+cDR)^(((cycle + 0.5)/('Life tables'!$I$2/2))))</f>
        <v>281.77495208028807</v>
      </c>
      <c r="X1497" s="107">
        <f>((L1497+G1497+H1497+I1497+N1497+O1497+P1497+S1497)/('Life tables'!$I$2/2))/(1+oDR)^(((cycle + 0.5)/('Life tables'!$I$2/2)))</f>
        <v>0.53427126664627</v>
      </c>
      <c r="Y1497" s="31">
        <f>((uNES*L1497+ uOCEX*G1497+uEREX*H1497+uHOEX*I1497+uNES*S1497+ uOCEX*N1497+uEREX*O1497+uHOEX*P1497)/('Life tables'!$I$2/2))/(1+oDR)^(((cycle + 0.5)/('Life tables'!$I$2/2)))</f>
        <v>0.3520644369365033</v>
      </c>
      <c r="Z1497" s="100">
        <f t="shared" si="419"/>
        <v>7899.592362656389</v>
      </c>
      <c r="AA1497" s="107">
        <f>((L1497+G1497+H1497+I1497+N1497+O1497+P1497+S1497)/('Life tables'!$I$2/2))</f>
        <v>1.2521958970122831</v>
      </c>
      <c r="AB1497" s="31">
        <f>((uNES*L1497+ uOCEX*G1497+uEREX*H1497+uHOEX*I1497+uNES*S1497+ uOCEX*N1497+uEREX*O1497+uHOEX*P1497)/('Life tables'!$I$2/2))</f>
        <v>0.82514945297949038</v>
      </c>
    </row>
    <row r="1498" spans="1:28" x14ac:dyDescent="0.25">
      <c r="A1498" s="4">
        <v>1492</v>
      </c>
      <c r="C1498" s="105">
        <f>IF(male=0,VLOOKUP((($A$5:$A$1570/'Life tables'!$I$2)*2)+age,lifetable,13,1),IF(male=1,VLOOKUP((($A$5:$A$1570/'Life tables'!$I$2)*2)+age,lifetable,10,1),"error"))</f>
        <v>9.6093958858263218E-3</v>
      </c>
      <c r="F1498" s="96">
        <f t="shared" si="420"/>
        <v>5.0097285952496362</v>
      </c>
      <c r="G1498" s="96">
        <f t="shared" si="432"/>
        <v>0.50323772217711304</v>
      </c>
      <c r="H1498" s="96">
        <f t="shared" si="421"/>
        <v>2.8740326497534743E-2</v>
      </c>
      <c r="I1498" s="96">
        <f t="shared" si="422"/>
        <v>1.1515977018985891E-2</v>
      </c>
      <c r="J1498" s="96">
        <f t="shared" si="433"/>
        <v>5.3363114606769915E-2</v>
      </c>
      <c r="K1498" s="96">
        <f t="shared" si="423"/>
        <v>1.2033553120653566E-2</v>
      </c>
      <c r="L1498" s="96">
        <f t="shared" si="424"/>
        <v>4.400837901828579</v>
      </c>
      <c r="M1498" s="96">
        <f t="shared" si="425"/>
        <v>27.636834123911239</v>
      </c>
      <c r="N1498" s="96">
        <f t="shared" si="434"/>
        <v>2.6614870048571442</v>
      </c>
      <c r="O1498" s="96">
        <f t="shared" si="426"/>
        <v>6.3529418929056308E-2</v>
      </c>
      <c r="P1498" s="96">
        <f t="shared" si="427"/>
        <v>6.3529418929056308E-2</v>
      </c>
      <c r="Q1498" s="96">
        <f t="shared" si="435"/>
        <v>0.29236952107600317</v>
      </c>
      <c r="R1498" s="96">
        <f t="shared" si="418"/>
        <v>4.9800152650202323E-3</v>
      </c>
      <c r="S1498" s="96">
        <f t="shared" si="428"/>
        <v>24.55093874485496</v>
      </c>
      <c r="T1498" s="96">
        <f t="shared" si="429"/>
        <v>526.8423701432913</v>
      </c>
      <c r="U1498" s="96">
        <f t="shared" si="430"/>
        <v>440.87381334161722</v>
      </c>
      <c r="V1498" s="32">
        <f t="shared" si="431"/>
        <v>1000.0000000000009</v>
      </c>
      <c r="W1498" s="100">
        <f>IF(A1498=1,((cPH1_+cPHr+(cNES*L1498+(cNES+cOSEX)*G1498+(cNES+cEREX)*H1498+(cNES+cHOEX)*I1498+(cNES+cNES)*S1498+(cNES+cOSEX)*N1498+(cNES+cEREX)*O1498+(cNES+cHOEX)*P1498)))/(1+cDR)^(A$6:A$65537 + 0.5),(cPHr+(cNES*L1498+(cNES+cOSEX)*G1498+(cNES+cEREX)*H1498+(cNES+cHOEX)*I1498+(cNES+cNES)*S1498+(cNES+cOSEX)*N1498+(cNES+cEREX)*O1498+(cNES+cHOEX)*P1498))/(1+cDR)^(((cycle + 0.5)/('Life tables'!$I$2/2))))</f>
        <v>278.03203598792658</v>
      </c>
      <c r="X1498" s="107">
        <f>((L1498+G1498+H1498+I1498+N1498+O1498+P1498+S1498)/('Life tables'!$I$2/2))/(1+oDR)^(((cycle + 0.5)/('Life tables'!$I$2/2)))</f>
        <v>0.52803318111398223</v>
      </c>
      <c r="Y1498" s="31">
        <f>((uNES*L1498+ uOCEX*G1498+uEREX*H1498+uHOEX*I1498+uNES*S1498+ uOCEX*N1498+uEREX*O1498+uHOEX*P1498)/('Life tables'!$I$2/2))/(1+oDR)^(((cycle + 0.5)/('Life tables'!$I$2/2)))</f>
        <v>0.34795377678006117</v>
      </c>
      <c r="Z1498" s="100">
        <f t="shared" si="419"/>
        <v>7812.0996020613084</v>
      </c>
      <c r="AA1498" s="107">
        <f>((L1498+G1498+H1498+I1498+N1498+O1498+P1498+S1498)/('Life tables'!$I$2/2))</f>
        <v>1.2382823554153082</v>
      </c>
      <c r="AB1498" s="31">
        <f>((uNES*L1498+ uOCEX*G1498+uEREX*H1498+uHOEX*I1498+uNES*S1498+ uOCEX*N1498+uEREX*O1498+uHOEX*P1498)/('Life tables'!$I$2/2))</f>
        <v>0.81598096047274571</v>
      </c>
    </row>
    <row r="1499" spans="1:28" x14ac:dyDescent="0.25">
      <c r="A1499" s="4">
        <v>1493</v>
      </c>
      <c r="C1499" s="105">
        <f>IF(male=0,VLOOKUP((($A$5:$A$1570/'Life tables'!$I$2)*2)+age,lifetable,13,1),IF(male=1,VLOOKUP((($A$5:$A$1570/'Life tables'!$I$2)*2)+age,lifetable,10,1),"error"))</f>
        <v>9.6093958858263218E-3</v>
      </c>
      <c r="F1499" s="96">
        <f t="shared" si="420"/>
        <v>4.9540220883324437</v>
      </c>
      <c r="G1499" s="96">
        <f t="shared" si="432"/>
        <v>0.49764188696998557</v>
      </c>
      <c r="H1499" s="96">
        <f t="shared" si="421"/>
        <v>2.8420743676550102E-2</v>
      </c>
      <c r="I1499" s="96">
        <f t="shared" si="422"/>
        <v>1.1387923205037832E-2</v>
      </c>
      <c r="J1499" s="96">
        <f t="shared" si="433"/>
        <v>5.2769734614930897E-2</v>
      </c>
      <c r="K1499" s="96">
        <f t="shared" si="423"/>
        <v>1.1899744033512651E-2</v>
      </c>
      <c r="L1499" s="96">
        <f t="shared" si="424"/>
        <v>4.3519020558324266</v>
      </c>
      <c r="M1499" s="96">
        <f t="shared" si="425"/>
        <v>27.329794426759989</v>
      </c>
      <c r="N1499" s="96">
        <f t="shared" si="434"/>
        <v>2.6319184167808309</v>
      </c>
      <c r="O1499" s="96">
        <f t="shared" si="426"/>
        <v>6.282361979661169E-2</v>
      </c>
      <c r="P1499" s="96">
        <f t="shared" si="427"/>
        <v>6.282361979661169E-2</v>
      </c>
      <c r="Q1499" s="96">
        <f t="shared" si="435"/>
        <v>0.28912135419824342</v>
      </c>
      <c r="R1499" s="96">
        <f t="shared" si="418"/>
        <v>4.9246882918971601E-3</v>
      </c>
      <c r="S1499" s="96">
        <f t="shared" si="428"/>
        <v>24.278182727895793</v>
      </c>
      <c r="T1499" s="96">
        <f t="shared" si="429"/>
        <v>527.18426123210452</v>
      </c>
      <c r="U1499" s="96">
        <f t="shared" si="430"/>
        <v>440.89063777394261</v>
      </c>
      <c r="V1499" s="32">
        <f t="shared" si="431"/>
        <v>1000.0000000000009</v>
      </c>
      <c r="W1499" s="100">
        <f>IF(A1499=1,((cPH1_+cPHr+(cNES*L1499+(cNES+cOSEX)*G1499+(cNES+cEREX)*H1499+(cNES+cHOEX)*I1499+(cNES+cNES)*S1499+(cNES+cOSEX)*N1499+(cNES+cEREX)*O1499+(cNES+cHOEX)*P1499)))/(1+cDR)^(A$6:A$65537 + 0.5),(cPHr+(cNES*L1499+(cNES+cOSEX)*G1499+(cNES+cEREX)*H1499+(cNES+cHOEX)*I1499+(cNES+cNES)*S1499+(cNES+cOSEX)*N1499+(cNES+cEREX)*O1499+(cNES+cHOEX)*P1499))/(1+cDR)^(((cycle + 0.5)/('Life tables'!$I$2/2))))</f>
        <v>274.33894147138074</v>
      </c>
      <c r="X1499" s="107">
        <f>((L1499+G1499+H1499+I1499+N1499+O1499+P1499+S1499)/('Life tables'!$I$2/2))/(1+oDR)^(((cycle + 0.5)/('Life tables'!$I$2/2)))</f>
        <v>0.52186793226985895</v>
      </c>
      <c r="Y1499" s="31">
        <f>((uNES*L1499+ uOCEX*G1499+uEREX*H1499+uHOEX*I1499+uNES*S1499+ uOCEX*N1499+uEREX*O1499+uHOEX*P1499)/('Life tables'!$I$2/2))/(1+oDR)^(((cycle + 0.5)/('Life tables'!$I$2/2)))</f>
        <v>0.34389111317028731</v>
      </c>
      <c r="Z1499" s="100">
        <f t="shared" si="419"/>
        <v>7725.5787800733742</v>
      </c>
      <c r="AA1499" s="107">
        <f>((L1499+G1499+H1499+I1499+N1499+O1499+P1499+S1499)/('Life tables'!$I$2/2))</f>
        <v>1.2245234152282995</v>
      </c>
      <c r="AB1499" s="31">
        <f>((uNES*L1499+ uOCEX*G1499+uEREX*H1499+uHOEX*I1499+uNES*S1499+ uOCEX*N1499+uEREX*O1499+uHOEX*P1499)/('Life tables'!$I$2/2))</f>
        <v>0.80691434427549547</v>
      </c>
    </row>
    <row r="1500" spans="1:28" x14ac:dyDescent="0.25">
      <c r="A1500" s="4">
        <v>1494</v>
      </c>
      <c r="C1500" s="105">
        <f>IF(male=0,VLOOKUP((($A$5:$A$1570/'Life tables'!$I$2)*2)+age,lifetable,13,1),IF(male=1,VLOOKUP((($A$5:$A$1570/'Life tables'!$I$2)*2)+age,lifetable,10,1),"error"))</f>
        <v>9.6093958858263218E-3</v>
      </c>
      <c r="F1500" s="96">
        <f t="shared" si="420"/>
        <v>4.8989369399598051</v>
      </c>
      <c r="G1500" s="96">
        <f t="shared" si="432"/>
        <v>0.49210846852909024</v>
      </c>
      <c r="H1500" s="96">
        <f t="shared" si="421"/>
        <v>2.8104725529200569E-2</v>
      </c>
      <c r="I1500" s="96">
        <f t="shared" si="422"/>
        <v>1.1261297722102838E-2</v>
      </c>
      <c r="J1500" s="96">
        <f t="shared" si="433"/>
        <v>5.2182973270508484E-2</v>
      </c>
      <c r="K1500" s="96">
        <f t="shared" si="423"/>
        <v>1.1767427472545699E-2</v>
      </c>
      <c r="L1500" s="96">
        <f t="shared" si="424"/>
        <v>4.3035120474363575</v>
      </c>
      <c r="M1500" s="96">
        <f t="shared" si="425"/>
        <v>27.026164053994037</v>
      </c>
      <c r="N1500" s="96">
        <f t="shared" si="434"/>
        <v>2.602678154029558</v>
      </c>
      <c r="O1500" s="96">
        <f t="shared" si="426"/>
        <v>6.212565775564316E-2</v>
      </c>
      <c r="P1500" s="96">
        <f t="shared" si="427"/>
        <v>6.212565775564316E-2</v>
      </c>
      <c r="Q1500" s="96">
        <f t="shared" si="435"/>
        <v>0.28590925449566185</v>
      </c>
      <c r="R1500" s="96">
        <f t="shared" si="418"/>
        <v>4.8699756614808574E-3</v>
      </c>
      <c r="S1500" s="96">
        <f t="shared" si="428"/>
        <v>24.00845535429605</v>
      </c>
      <c r="T1500" s="96">
        <f t="shared" si="429"/>
        <v>527.52235345987071</v>
      </c>
      <c r="U1500" s="96">
        <f t="shared" si="430"/>
        <v>440.90727517707666</v>
      </c>
      <c r="V1500" s="32">
        <f t="shared" si="431"/>
        <v>1000.0000000000009</v>
      </c>
      <c r="W1500" s="100">
        <f>IF(A1500=1,((cPH1_+cPHr+(cNES*L1500+(cNES+cOSEX)*G1500+(cNES+cEREX)*H1500+(cNES+cHOEX)*I1500+(cNES+cNES)*S1500+(cNES+cOSEX)*N1500+(cNES+cEREX)*O1500+(cNES+cHOEX)*P1500)))/(1+cDR)^(A$6:A$65537 + 0.5),(cPHr+(cNES*L1500+(cNES+cOSEX)*G1500+(cNES+cEREX)*H1500+(cNES+cHOEX)*I1500+(cNES+cNES)*S1500+(cNES+cOSEX)*N1500+(cNES+cEREX)*O1500+(cNES+cHOEX)*P1500))/(1+cDR)^(((cycle + 0.5)/('Life tables'!$I$2/2))))</f>
        <v>270.69500547752074</v>
      </c>
      <c r="X1500" s="107">
        <f>((L1500+G1500+H1500+I1500+N1500+O1500+P1500+S1500)/('Life tables'!$I$2/2))/(1+oDR)^(((cycle + 0.5)/('Life tables'!$I$2/2)))</f>
        <v>0.51577466957357354</v>
      </c>
      <c r="Y1500" s="31">
        <f>((uNES*L1500+ uOCEX*G1500+uEREX*H1500+uHOEX*I1500+uNES*S1500+ uOCEX*N1500+uEREX*O1500+uHOEX*P1500)/('Life tables'!$I$2/2))/(1+oDR)^(((cycle + 0.5)/('Life tables'!$I$2/2)))</f>
        <v>0.33987588563699317</v>
      </c>
      <c r="Z1500" s="100">
        <f t="shared" si="419"/>
        <v>7640.0191094408665</v>
      </c>
      <c r="AA1500" s="107">
        <f>((L1500+G1500+H1500+I1500+N1500+O1500+P1500+S1500)/('Life tables'!$I$2/2))</f>
        <v>1.2109173583768316</v>
      </c>
      <c r="AB1500" s="31">
        <f>((uNES*L1500+ uOCEX*G1500+uEREX*H1500+uHOEX*I1500+uNES*S1500+ uOCEX*N1500+uEREX*O1500+uHOEX*P1500)/('Life tables'!$I$2/2))</f>
        <v>0.79794847225010135</v>
      </c>
    </row>
    <row r="1501" spans="1:28" x14ac:dyDescent="0.25">
      <c r="A1501" s="4">
        <v>1495</v>
      </c>
      <c r="C1501" s="105">
        <f>IF(male=0,VLOOKUP((($A$5:$A$1570/'Life tables'!$I$2)*2)+age,lifetable,13,1),IF(male=1,VLOOKUP((($A$5:$A$1570/'Life tables'!$I$2)*2)+age,lifetable,10,1),"error"))</f>
        <v>9.6093958858263218E-3</v>
      </c>
      <c r="F1501" s="96">
        <f t="shared" si="420"/>
        <v>4.8444661106260538</v>
      </c>
      <c r="G1501" s="96">
        <f t="shared" si="432"/>
        <v>0.48663675972135007</v>
      </c>
      <c r="H1501" s="96">
        <f t="shared" si="421"/>
        <v>2.7792231670525677E-2</v>
      </c>
      <c r="I1501" s="96">
        <f t="shared" si="422"/>
        <v>1.1136084388309188E-2</v>
      </c>
      <c r="J1501" s="96">
        <f t="shared" si="433"/>
        <v>5.1602755589411152E-2</v>
      </c>
      <c r="K1501" s="96">
        <f t="shared" si="423"/>
        <v>1.1636586528600095E-2</v>
      </c>
      <c r="L1501" s="96">
        <f t="shared" si="424"/>
        <v>4.2556616927278572</v>
      </c>
      <c r="M1501" s="96">
        <f t="shared" si="425"/>
        <v>26.725905252427591</v>
      </c>
      <c r="N1501" s="96">
        <f t="shared" si="434"/>
        <v>2.5737625808897362</v>
      </c>
      <c r="O1501" s="96">
        <f t="shared" si="426"/>
        <v>6.1435446022044218E-2</v>
      </c>
      <c r="P1501" s="96">
        <f t="shared" si="427"/>
        <v>6.1435446022044218E-2</v>
      </c>
      <c r="Q1501" s="96">
        <f t="shared" si="435"/>
        <v>0.2827328225780536</v>
      </c>
      <c r="R1501" s="96">
        <f t="shared" si="418"/>
        <v>4.8158705708415545E-3</v>
      </c>
      <c r="S1501" s="96">
        <f t="shared" si="428"/>
        <v>23.741723086344873</v>
      </c>
      <c r="T1501" s="96">
        <f t="shared" si="429"/>
        <v>527.85668903803821</v>
      </c>
      <c r="U1501" s="96">
        <f t="shared" si="430"/>
        <v>440.92372763417609</v>
      </c>
      <c r="V1501" s="32">
        <f t="shared" si="431"/>
        <v>1000.000000000001</v>
      </c>
      <c r="W1501" s="100">
        <f>IF(A1501=1,((cPH1_+cPHr+(cNES*L1501+(cNES+cOSEX)*G1501+(cNES+cEREX)*H1501+(cNES+cHOEX)*I1501+(cNES+cNES)*S1501+(cNES+cOSEX)*N1501+(cNES+cEREX)*O1501+(cNES+cHOEX)*P1501)))/(1+cDR)^(A$6:A$65537 + 0.5),(cPHr+(cNES*L1501+(cNES+cOSEX)*G1501+(cNES+cEREX)*H1501+(cNES+cHOEX)*I1501+(cNES+cNES)*S1501+(cNES+cOSEX)*N1501+(cNES+cEREX)*O1501+(cNES+cHOEX)*P1501))/(1+cDR)^(((cycle + 0.5)/('Life tables'!$I$2/2))))</f>
        <v>267.09957375680108</v>
      </c>
      <c r="X1501" s="107">
        <f>((L1501+G1501+H1501+I1501+N1501+O1501+P1501+S1501)/('Life tables'!$I$2/2))/(1+oDR)^(((cycle + 0.5)/('Life tables'!$I$2/2)))</f>
        <v>0.50975255242200423</v>
      </c>
      <c r="Y1501" s="31">
        <f>((uNES*L1501+ uOCEX*G1501+uEREX*H1501+uHOEX*I1501+uNES*S1501+ uOCEX*N1501+uEREX*O1501+uHOEX*P1501)/('Life tables'!$I$2/2))/(1+oDR)^(((cycle + 0.5)/('Life tables'!$I$2/2)))</f>
        <v>0.33590754025802699</v>
      </c>
      <c r="Z1501" s="100">
        <f t="shared" si="419"/>
        <v>7555.4099220804455</v>
      </c>
      <c r="AA1501" s="107">
        <f>((L1501+G1501+H1501+I1501+N1501+O1501+P1501+S1501)/('Life tables'!$I$2/2))</f>
        <v>1.1974624858911469</v>
      </c>
      <c r="AB1501" s="31">
        <f>((uNES*L1501+ uOCEX*G1501+uEREX*H1501+uHOEX*I1501+uNES*S1501+ uOCEX*N1501+uEREX*O1501+uHOEX*P1501)/('Life tables'!$I$2/2))</f>
        <v>0.78908222484771695</v>
      </c>
    </row>
    <row r="1502" spans="1:28" x14ac:dyDescent="0.25">
      <c r="A1502" s="4">
        <v>1496</v>
      </c>
      <c r="C1502" s="105">
        <f>IF(male=0,VLOOKUP((($A$5:$A$1570/'Life tables'!$I$2)*2)+age,lifetable,13,1),IF(male=1,VLOOKUP((($A$5:$A$1570/'Life tables'!$I$2)*2)+age,lifetable,10,1),"error"))</f>
        <v>9.6093958858263218E-3</v>
      </c>
      <c r="F1502" s="96">
        <f t="shared" si="420"/>
        <v>4.7906026467191722</v>
      </c>
      <c r="G1502" s="96">
        <f t="shared" si="432"/>
        <v>0.48122606204188473</v>
      </c>
      <c r="H1502" s="96">
        <f t="shared" si="421"/>
        <v>2.7483222208328491E-2</v>
      </c>
      <c r="I1502" s="96">
        <f t="shared" si="422"/>
        <v>1.1012267219230848E-2</v>
      </c>
      <c r="J1502" s="96">
        <f t="shared" si="433"/>
        <v>5.1029007502477651E-2</v>
      </c>
      <c r="K1502" s="96">
        <f t="shared" si="423"/>
        <v>1.1507204498842937E-2</v>
      </c>
      <c r="L1502" s="96">
        <f t="shared" si="424"/>
        <v>4.2083448832484081</v>
      </c>
      <c r="M1502" s="96">
        <f t="shared" si="425"/>
        <v>26.428980681067568</v>
      </c>
      <c r="N1502" s="96">
        <f t="shared" si="434"/>
        <v>2.5451681013428282</v>
      </c>
      <c r="O1502" s="96">
        <f t="shared" si="426"/>
        <v>6.0752898759225113E-2</v>
      </c>
      <c r="P1502" s="96">
        <f t="shared" si="427"/>
        <v>6.0752898759225113E-2</v>
      </c>
      <c r="Q1502" s="96">
        <f t="shared" si="435"/>
        <v>0.27959166341579206</v>
      </c>
      <c r="R1502" s="96">
        <f t="shared" si="418"/>
        <v>4.7623662913244902E-3</v>
      </c>
      <c r="S1502" s="96">
        <f t="shared" si="428"/>
        <v>23.477952752499174</v>
      </c>
      <c r="T1502" s="96">
        <f t="shared" si="429"/>
        <v>528.18730970895649</v>
      </c>
      <c r="U1502" s="96">
        <f t="shared" si="430"/>
        <v>440.93999720496623</v>
      </c>
      <c r="V1502" s="32">
        <f t="shared" si="431"/>
        <v>1000.0000000000011</v>
      </c>
      <c r="W1502" s="100">
        <f>IF(A1502=1,((cPH1_+cPHr+(cNES*L1502+(cNES+cOSEX)*G1502+(cNES+cEREX)*H1502+(cNES+cHOEX)*I1502+(cNES+cNES)*S1502+(cNES+cOSEX)*N1502+(cNES+cEREX)*O1502+(cNES+cHOEX)*P1502)))/(1+cDR)^(A$6:A$65537 + 0.5),(cPHr+(cNES*L1502+(cNES+cOSEX)*G1502+(cNES+cEREX)*H1502+(cNES+cHOEX)*I1502+(cNES+cNES)*S1502+(cNES+cOSEX)*N1502+(cNES+cEREX)*O1502+(cNES+cHOEX)*P1502))/(1+cDR)^(((cycle + 0.5)/('Life tables'!$I$2/2))))</f>
        <v>263.5520007476203</v>
      </c>
      <c r="X1502" s="107">
        <f>((L1502+G1502+H1502+I1502+N1502+O1502+P1502+S1502)/('Life tables'!$I$2/2))/(1+oDR)^(((cycle + 0.5)/('Life tables'!$I$2/2)))</f>
        <v>0.5038007500328382</v>
      </c>
      <c r="Y1502" s="31">
        <f>((uNES*L1502+ uOCEX*G1502+uEREX*H1502+uHOEX*I1502+uNES*S1502+ uOCEX*N1502+uEREX*O1502+uHOEX*P1502)/('Life tables'!$I$2/2))/(1+oDR)^(((cycle + 0.5)/('Life tables'!$I$2/2)))</f>
        <v>0.33198552958258581</v>
      </c>
      <c r="Z1502" s="100">
        <f t="shared" si="419"/>
        <v>7471.7406677922163</v>
      </c>
      <c r="AA1502" s="107">
        <f>((L1502+G1502+H1502+I1502+N1502+O1502+P1502+S1502)/('Life tables'!$I$2/2))</f>
        <v>1.1841571176930439</v>
      </c>
      <c r="AB1502" s="31">
        <f>((uNES*L1502+ uOCEX*G1502+uEREX*H1502+uHOEX*I1502+uNES*S1502+ uOCEX*N1502+uEREX*O1502+uHOEX*P1502)/('Life tables'!$I$2/2))</f>
        <v>0.78031449496788052</v>
      </c>
    </row>
    <row r="1503" spans="1:28" x14ac:dyDescent="0.25">
      <c r="A1503" s="4">
        <v>1497</v>
      </c>
      <c r="C1503" s="105">
        <f>IF(male=0,VLOOKUP((($A$5:$A$1570/'Life tables'!$I$2)*2)+age,lifetable,13,1),IF(male=1,VLOOKUP((($A$5:$A$1570/'Life tables'!$I$2)*2)+age,lifetable,10,1),"error"))</f>
        <v>9.6093958858263218E-3</v>
      </c>
      <c r="F1503" s="96">
        <f t="shared" si="420"/>
        <v>4.7373396791313738</v>
      </c>
      <c r="G1503" s="96">
        <f t="shared" si="432"/>
        <v>0.47587568547444087</v>
      </c>
      <c r="H1503" s="96">
        <f t="shared" si="421"/>
        <v>2.7177657735204641E-2</v>
      </c>
      <c r="I1503" s="96">
        <f t="shared" si="422"/>
        <v>1.0889830424693575E-2</v>
      </c>
      <c r="J1503" s="96">
        <f t="shared" si="433"/>
        <v>5.0461655840677154E-2</v>
      </c>
      <c r="K1503" s="96">
        <f t="shared" si="423"/>
        <v>1.1379264883423616E-2</v>
      </c>
      <c r="L1503" s="96">
        <f t="shared" si="424"/>
        <v>4.161555584772934</v>
      </c>
      <c r="M1503" s="96">
        <f t="shared" si="425"/>
        <v>26.135353406946933</v>
      </c>
      <c r="N1503" s="96">
        <f t="shared" si="434"/>
        <v>2.5168911586640874</v>
      </c>
      <c r="O1503" s="96">
        <f t="shared" si="426"/>
        <v>6.0077931068534832E-2</v>
      </c>
      <c r="P1503" s="96">
        <f t="shared" si="427"/>
        <v>6.0077931068534832E-2</v>
      </c>
      <c r="Q1503" s="96">
        <f t="shared" si="435"/>
        <v>0.27648538629574998</v>
      </c>
      <c r="R1503" s="96">
        <f t="shared" si="418"/>
        <v>4.7094561677990939E-3</v>
      </c>
      <c r="S1503" s="96">
        <f t="shared" si="428"/>
        <v>23.217111543682226</v>
      </c>
      <c r="T1503" s="96">
        <f t="shared" si="429"/>
        <v>528.51425675109294</v>
      </c>
      <c r="U1503" s="96">
        <f t="shared" si="430"/>
        <v>440.95608592601747</v>
      </c>
      <c r="V1503" s="32">
        <f t="shared" si="431"/>
        <v>1000.0000000000011</v>
      </c>
      <c r="W1503" s="100">
        <f>IF(A1503=1,((cPH1_+cPHr+(cNES*L1503+(cNES+cOSEX)*G1503+(cNES+cEREX)*H1503+(cNES+cHOEX)*I1503+(cNES+cNES)*S1503+(cNES+cOSEX)*N1503+(cNES+cEREX)*O1503+(cNES+cHOEX)*P1503)))/(1+cDR)^(A$6:A$65537 + 0.5),(cPHr+(cNES*L1503+(cNES+cOSEX)*G1503+(cNES+cEREX)*H1503+(cNES+cHOEX)*I1503+(cNES+cNES)*S1503+(cNES+cOSEX)*N1503+(cNES+cEREX)*O1503+(cNES+cHOEX)*P1503))/(1+cDR)^(((cycle + 0.5)/('Life tables'!$I$2/2))))</f>
        <v>260.0516494621271</v>
      </c>
      <c r="X1503" s="107">
        <f>((L1503+G1503+H1503+I1503+N1503+O1503+P1503+S1503)/('Life tables'!$I$2/2))/(1+oDR)^(((cycle + 0.5)/('Life tables'!$I$2/2)))</f>
        <v>0.49791844132955954</v>
      </c>
      <c r="Y1503" s="31">
        <f>((uNES*L1503+ uOCEX*G1503+uEREX*H1503+uHOEX*I1503+uNES*S1503+ uOCEX*N1503+uEREX*O1503+uHOEX*P1503)/('Life tables'!$I$2/2))/(1+oDR)^(((cycle + 0.5)/('Life tables'!$I$2/2)))</f>
        <v>0.32810931255543613</v>
      </c>
      <c r="Z1503" s="100">
        <f t="shared" si="419"/>
        <v>7389.0009129868758</v>
      </c>
      <c r="AA1503" s="107">
        <f>((L1503+G1503+H1503+I1503+N1503+O1503+P1503+S1503)/('Life tables'!$I$2/2))</f>
        <v>1.1709995923851821</v>
      </c>
      <c r="AB1503" s="31">
        <f>((uNES*L1503+ uOCEX*G1503+uEREX*H1503+uHOEX*I1503+uNES*S1503+ uOCEX*N1503+uEREX*O1503+uHOEX*P1503)/('Life tables'!$I$2/2))</f>
        <v>0.77164418781969824</v>
      </c>
    </row>
    <row r="1504" spans="1:28" x14ac:dyDescent="0.25">
      <c r="A1504" s="4">
        <v>1498</v>
      </c>
      <c r="C1504" s="105">
        <f>IF(male=0,VLOOKUP((($A$5:$A$1570/'Life tables'!$I$2)*2)+age,lifetable,13,1),IF(male=1,VLOOKUP((($A$5:$A$1570/'Life tables'!$I$2)*2)+age,lifetable,10,1),"error"))</f>
        <v>9.6093958858263218E-3</v>
      </c>
      <c r="F1504" s="96">
        <f t="shared" si="420"/>
        <v>4.684670421909761</v>
      </c>
      <c r="G1504" s="96">
        <f t="shared" si="432"/>
        <v>0.47058494835584769</v>
      </c>
      <c r="H1504" s="96">
        <f t="shared" si="421"/>
        <v>2.6875499320801282E-2</v>
      </c>
      <c r="I1504" s="96">
        <f t="shared" si="422"/>
        <v>1.0768758405673167E-2</v>
      </c>
      <c r="J1504" s="96">
        <f t="shared" si="433"/>
        <v>4.9900628320736162E-2</v>
      </c>
      <c r="K1504" s="96">
        <f t="shared" si="423"/>
        <v>1.1252751382232628E-2</v>
      </c>
      <c r="L1504" s="96">
        <f t="shared" si="424"/>
        <v>4.1152878361244705</v>
      </c>
      <c r="M1504" s="96">
        <f t="shared" si="425"/>
        <v>25.844986900980896</v>
      </c>
      <c r="N1504" s="96">
        <f t="shared" si="434"/>
        <v>2.4889282350235047</v>
      </c>
      <c r="O1504" s="96">
        <f t="shared" si="426"/>
        <v>5.9410458979735681E-2</v>
      </c>
      <c r="P1504" s="96">
        <f t="shared" si="427"/>
        <v>5.9410458979735681E-2</v>
      </c>
      <c r="Q1504" s="96">
        <f t="shared" si="435"/>
        <v>0.27341360477746263</v>
      </c>
      <c r="R1504" s="96">
        <f t="shared" si="418"/>
        <v>4.6571336179122968E-3</v>
      </c>
      <c r="S1504" s="96">
        <f t="shared" si="428"/>
        <v>22.959167009602545</v>
      </c>
      <c r="T1504" s="96">
        <f t="shared" si="429"/>
        <v>528.83757098419119</v>
      </c>
      <c r="U1504" s="96">
        <f t="shared" si="430"/>
        <v>440.97199581101762</v>
      </c>
      <c r="V1504" s="32">
        <f t="shared" si="431"/>
        <v>1000.0000000000011</v>
      </c>
      <c r="W1504" s="100">
        <f>IF(A1504=1,((cPH1_+cPHr+(cNES*L1504+(cNES+cOSEX)*G1504+(cNES+cEREX)*H1504+(cNES+cHOEX)*I1504+(cNES+cNES)*S1504+(cNES+cOSEX)*N1504+(cNES+cEREX)*O1504+(cNES+cHOEX)*P1504)))/(1+cDR)^(A$6:A$65537 + 0.5),(cPHr+(cNES*L1504+(cNES+cOSEX)*G1504+(cNES+cEREX)*H1504+(cNES+cHOEX)*I1504+(cNES+cNES)*S1504+(cNES+cOSEX)*N1504+(cNES+cEREX)*O1504+(cNES+cHOEX)*P1504))/(1+cDR)^(((cycle + 0.5)/('Life tables'!$I$2/2))))</f>
        <v>256.59789137345604</v>
      </c>
      <c r="X1504" s="107">
        <f>((L1504+G1504+H1504+I1504+N1504+O1504+P1504+S1504)/('Life tables'!$I$2/2))/(1+oDR)^(((cycle + 0.5)/('Life tables'!$I$2/2)))</f>
        <v>0.49210481482779639</v>
      </c>
      <c r="Y1504" s="31">
        <f>((uNES*L1504+ uOCEX*G1504+uEREX*H1504+uHOEX*I1504+uNES*S1504+ uOCEX*N1504+uEREX*O1504+uHOEX*P1504)/('Life tables'!$I$2/2))/(1+oDR)^(((cycle + 0.5)/('Life tables'!$I$2/2)))</f>
        <v>0.32427835444203257</v>
      </c>
      <c r="Z1504" s="100">
        <f t="shared" si="419"/>
        <v>7307.1803394248909</v>
      </c>
      <c r="AA1504" s="107">
        <f>((L1504+G1504+H1504+I1504+N1504+O1504+P1504+S1504)/('Life tables'!$I$2/2))</f>
        <v>1.1579882670427735</v>
      </c>
      <c r="AB1504" s="31">
        <f>((uNES*L1504+ uOCEX*G1504+uEREX*H1504+uHOEX*I1504+uNES*S1504+ uOCEX*N1504+uEREX*O1504+uHOEX*P1504)/('Life tables'!$I$2/2))</f>
        <v>0.76307022078460052</v>
      </c>
    </row>
    <row r="1505" spans="1:28" x14ac:dyDescent="0.25">
      <c r="A1505" s="4">
        <v>1499</v>
      </c>
      <c r="C1505" s="105">
        <f>IF(male=0,VLOOKUP((($A$5:$A$1570/'Life tables'!$I$2)*2)+age,lifetable,13,1),IF(male=1,VLOOKUP((($A$5:$A$1570/'Life tables'!$I$2)*2)+age,lifetable,10,1),"error"))</f>
        <v>9.6093958858263218E-3</v>
      </c>
      <c r="F1505" s="96">
        <f t="shared" si="420"/>
        <v>4.6325881709452519</v>
      </c>
      <c r="G1505" s="96">
        <f t="shared" si="432"/>
        <v>0.46535317724431702</v>
      </c>
      <c r="H1505" s="96">
        <f t="shared" si="421"/>
        <v>2.6576708504295596E-2</v>
      </c>
      <c r="I1505" s="96">
        <f t="shared" si="422"/>
        <v>1.0649035751281656E-2</v>
      </c>
      <c r="J1505" s="96">
        <f t="shared" si="433"/>
        <v>4.9345853531173101E-2</v>
      </c>
      <c r="K1505" s="96">
        <f t="shared" si="423"/>
        <v>1.1127647891752341E-2</v>
      </c>
      <c r="L1505" s="96">
        <f t="shared" si="424"/>
        <v>4.0695357480224317</v>
      </c>
      <c r="M1505" s="96">
        <f t="shared" si="425"/>
        <v>25.557845033847055</v>
      </c>
      <c r="N1505" s="96">
        <f t="shared" si="434"/>
        <v>2.4612758510890536</v>
      </c>
      <c r="O1505" s="96">
        <f t="shared" si="426"/>
        <v>5.8750399441532847E-2</v>
      </c>
      <c r="P1505" s="96">
        <f t="shared" si="427"/>
        <v>5.8750399441532847E-2</v>
      </c>
      <c r="Q1505" s="96">
        <f t="shared" si="435"/>
        <v>0.27037593664954368</v>
      </c>
      <c r="R1505" s="96">
        <f t="shared" si="418"/>
        <v>4.6053921313461595E-3</v>
      </c>
      <c r="S1505" s="96">
        <f t="shared" si="428"/>
        <v>22.704087055094046</v>
      </c>
      <c r="T1505" s="96">
        <f t="shared" si="429"/>
        <v>529.15729277437185</v>
      </c>
      <c r="U1505" s="96">
        <f t="shared" si="430"/>
        <v>440.98772885104074</v>
      </c>
      <c r="V1505" s="32">
        <f t="shared" si="431"/>
        <v>1000.0000000000011</v>
      </c>
      <c r="W1505" s="100">
        <f>IF(A1505=1,((cPH1_+cPHr+(cNES*L1505+(cNES+cOSEX)*G1505+(cNES+cEREX)*H1505+(cNES+cHOEX)*I1505+(cNES+cNES)*S1505+(cNES+cOSEX)*N1505+(cNES+cEREX)*O1505+(cNES+cHOEX)*P1505)))/(1+cDR)^(A$6:A$65537 + 0.5),(cPHr+(cNES*L1505+(cNES+cOSEX)*G1505+(cNES+cEREX)*H1505+(cNES+cHOEX)*I1505+(cNES+cNES)*S1505+(cNES+cOSEX)*N1505+(cNES+cEREX)*O1505+(cNES+cHOEX)*P1505))/(1+cDR)^(((cycle + 0.5)/('Life tables'!$I$2/2))))</f>
        <v>253.19010630438359</v>
      </c>
      <c r="X1505" s="107">
        <f>((L1505+G1505+H1505+I1505+N1505+O1505+P1505+S1505)/('Life tables'!$I$2/2))/(1+oDR)^(((cycle + 0.5)/('Life tables'!$I$2/2)))</f>
        <v>0.48635906852301608</v>
      </c>
      <c r="Y1505" s="31">
        <f>((uNES*L1505+ uOCEX*G1505+uEREX*H1505+uHOEX*I1505+uNES*S1505+ uOCEX*N1505+uEREX*O1505+uHOEX*P1505)/('Life tables'!$I$2/2))/(1+oDR)^(((cycle + 0.5)/('Life tables'!$I$2/2)))</f>
        <v>0.32049212675452304</v>
      </c>
      <c r="Z1505" s="100">
        <f t="shared" si="419"/>
        <v>7226.2687429677226</v>
      </c>
      <c r="AA1505" s="107">
        <f>((L1505+G1505+H1505+I1505+N1505+O1505+P1505+S1505)/('Life tables'!$I$2/2))</f>
        <v>1.1451215170076268</v>
      </c>
      <c r="AB1505" s="31">
        <f>((uNES*L1505+ uOCEX*G1505+uEREX*H1505+uHOEX*I1505+uNES*S1505+ uOCEX*N1505+uEREX*O1505+uHOEX*P1505)/('Life tables'!$I$2/2))</f>
        <v>0.7545915232806486</v>
      </c>
    </row>
    <row r="1506" spans="1:28" x14ac:dyDescent="0.25">
      <c r="A1506" s="4">
        <v>1500</v>
      </c>
      <c r="C1506" s="105">
        <f>IF(male=0,VLOOKUP((($A$5:$A$1570/'Life tables'!$I$2)*2)+age,lifetable,13,1),IF(male=1,VLOOKUP((($A$5:$A$1570/'Life tables'!$I$2)*2)+age,lifetable,10,1),"error"))</f>
        <v>9.6093958858263218E-3</v>
      </c>
      <c r="F1506" s="96">
        <f t="shared" si="420"/>
        <v>4.5810863026980053</v>
      </c>
      <c r="G1506" s="96">
        <f t="shared" si="432"/>
        <v>0.4601797067914094</v>
      </c>
      <c r="H1506" s="96">
        <f t="shared" si="421"/>
        <v>2.6281247287082664E-2</v>
      </c>
      <c r="I1506" s="96">
        <f t="shared" si="422"/>
        <v>1.0530647235837421E-2</v>
      </c>
      <c r="J1506" s="96">
        <f t="shared" si="433"/>
        <v>4.8797260918721677E-2</v>
      </c>
      <c r="K1506" s="96">
        <f t="shared" si="423"/>
        <v>1.1003938501995417E-2</v>
      </c>
      <c r="L1506" s="96">
        <f t="shared" si="424"/>
        <v>4.0242935019629584</v>
      </c>
      <c r="M1506" s="96">
        <f t="shared" si="425"/>
        <v>25.273892071890486</v>
      </c>
      <c r="N1506" s="96">
        <f t="shared" si="434"/>
        <v>2.4339305656323433</v>
      </c>
      <c r="O1506" s="96">
        <f t="shared" si="426"/>
        <v>5.8097670312161342E-2</v>
      </c>
      <c r="P1506" s="96">
        <f t="shared" si="427"/>
        <v>5.8097670312161342E-2</v>
      </c>
      <c r="Q1506" s="96">
        <f t="shared" si="435"/>
        <v>0.26737200388636484</v>
      </c>
      <c r="R1506" s="96">
        <f t="shared" si="418"/>
        <v>4.5542252690799799E-3</v>
      </c>
      <c r="S1506" s="96">
        <f t="shared" si="428"/>
        <v>22.451839936478375</v>
      </c>
      <c r="T1506" s="96">
        <f t="shared" si="429"/>
        <v>529.47346203917698</v>
      </c>
      <c r="U1506" s="96">
        <f t="shared" si="430"/>
        <v>441.0032870148118</v>
      </c>
      <c r="V1506" s="32">
        <f t="shared" si="431"/>
        <v>1000.0000000000011</v>
      </c>
      <c r="W1506" s="100">
        <f>IF(A1506=1,((cPH1_+cPHr+(cNES*L1506+(cNES+cOSEX)*G1506+(cNES+cEREX)*H1506+(cNES+cHOEX)*I1506+(cNES+cNES)*S1506+(cNES+cOSEX)*N1506+(cNES+cEREX)*O1506+(cNES+cHOEX)*P1506)))/(1+cDR)^(A$6:A$65537 + 0.5),(cPHr+(cNES*L1506+(cNES+cOSEX)*G1506+(cNES+cEREX)*H1506+(cNES+cHOEX)*I1506+(cNES+cNES)*S1506+(cNES+cOSEX)*N1506+(cNES+cEREX)*O1506+(cNES+cHOEX)*P1506))/(1+cDR)^(((cycle + 0.5)/('Life tables'!$I$2/2))))</f>
        <v>249.82768231738586</v>
      </c>
      <c r="X1506" s="107">
        <f>((L1506+G1506+H1506+I1506+N1506+O1506+P1506+S1506)/('Life tables'!$I$2/2))/(1+oDR)^(((cycle + 0.5)/('Life tables'!$I$2/2)))</f>
        <v>0.48068040977954857</v>
      </c>
      <c r="Y1506" s="31">
        <f>((uNES*L1506+ uOCEX*G1506+uEREX*H1506+uHOEX*I1506+uNES*S1506+ uOCEX*N1506+uEREX*O1506+uHOEX*P1506)/('Life tables'!$I$2/2))/(1+oDR)^(((cycle + 0.5)/('Life tables'!$I$2/2)))</f>
        <v>0.31675010717862762</v>
      </c>
      <c r="Z1506" s="100">
        <f t="shared" si="419"/>
        <v>7146.2560323410489</v>
      </c>
      <c r="AA1506" s="107">
        <f>((L1506+G1506+H1506+I1506+N1506+O1506+P1506+S1506)/('Life tables'!$I$2/2))</f>
        <v>1.1323977356845258</v>
      </c>
      <c r="AB1506" s="31">
        <f>((uNES*L1506+ uOCEX*G1506+uEREX*H1506+uHOEX*I1506+uNES*S1506+ uOCEX*N1506+uEREX*O1506+uHOEX*P1506)/('Life tables'!$I$2/2))</f>
        <v>0.74620703662837273</v>
      </c>
    </row>
    <row r="1507" spans="1:28" x14ac:dyDescent="0.25">
      <c r="A1507" s="4">
        <v>1501</v>
      </c>
      <c r="C1507" s="105">
        <f>IF(male=0,VLOOKUP((($A$5:$A$1570/'Life tables'!$I$2)*2)+age,lifetable,13,1),IF(male=1,VLOOKUP((($A$5:$A$1570/'Life tables'!$I$2)*2)+age,lifetable,10,1),"error"))</f>
        <v>9.6093958858263218E-3</v>
      </c>
      <c r="F1507" s="96">
        <f t="shared" si="420"/>
        <v>4.5301582729577081</v>
      </c>
      <c r="G1507" s="96">
        <f t="shared" si="432"/>
        <v>0.45506387961750272</v>
      </c>
      <c r="H1507" s="96">
        <f t="shared" si="421"/>
        <v>2.5989078125663378E-2</v>
      </c>
      <c r="I1507" s="96">
        <f t="shared" si="422"/>
        <v>1.0413577816015434E-2</v>
      </c>
      <c r="J1507" s="96">
        <f t="shared" si="433"/>
        <v>4.8254780775125586E-2</v>
      </c>
      <c r="K1507" s="96">
        <f t="shared" si="423"/>
        <v>1.0881607493526972E-2</v>
      </c>
      <c r="L1507" s="96">
        <f t="shared" si="424"/>
        <v>3.9795553491298739</v>
      </c>
      <c r="M1507" s="96">
        <f t="shared" si="425"/>
        <v>24.993092673054623</v>
      </c>
      <c r="N1507" s="96">
        <f t="shared" si="434"/>
        <v>2.4068889751367535</v>
      </c>
      <c r="O1507" s="96">
        <f t="shared" si="426"/>
        <v>5.7452190350032233E-2</v>
      </c>
      <c r="P1507" s="96">
        <f t="shared" si="427"/>
        <v>5.7452190350032233E-2</v>
      </c>
      <c r="Q1507" s="96">
        <f t="shared" si="435"/>
        <v>0.26440143260500953</v>
      </c>
      <c r="R1507" s="96">
        <f t="shared" si="418"/>
        <v>4.5036266626570674E-3</v>
      </c>
      <c r="S1507" s="96">
        <f t="shared" si="428"/>
        <v>22.202394257950139</v>
      </c>
      <c r="T1507" s="96">
        <f t="shared" si="429"/>
        <v>529.78611825255712</v>
      </c>
      <c r="U1507" s="96">
        <f t="shared" si="430"/>
        <v>441.01867224896796</v>
      </c>
      <c r="V1507" s="32">
        <f t="shared" si="431"/>
        <v>1000.0000000000011</v>
      </c>
      <c r="W1507" s="100">
        <f>IF(A1507=1,((cPH1_+cPHr+(cNES*L1507+(cNES+cOSEX)*G1507+(cNES+cEREX)*H1507+(cNES+cHOEX)*I1507+(cNES+cNES)*S1507+(cNES+cOSEX)*N1507+(cNES+cEREX)*O1507+(cNES+cHOEX)*P1507)))/(1+cDR)^(A$6:A$65537 + 0.5),(cPHr+(cNES*L1507+(cNES+cOSEX)*G1507+(cNES+cEREX)*H1507+(cNES+cHOEX)*I1507+(cNES+cNES)*S1507+(cNES+cOSEX)*N1507+(cNES+cEREX)*O1507+(cNES+cHOEX)*P1507))/(1+cDR)^(((cycle + 0.5)/('Life tables'!$I$2/2))))</f>
        <v>246.51001560608725</v>
      </c>
      <c r="X1507" s="107">
        <f>((L1507+G1507+H1507+I1507+N1507+O1507+P1507+S1507)/('Life tables'!$I$2/2))/(1+oDR)^(((cycle + 0.5)/('Life tables'!$I$2/2)))</f>
        <v>0.47506805522092144</v>
      </c>
      <c r="Y1507" s="31">
        <f>((uNES*L1507+ uOCEX*G1507+uEREX*H1507+uHOEX*I1507+uNES*S1507+ uOCEX*N1507+uEREX*O1507+uHOEX*P1507)/('Life tables'!$I$2/2))/(1+oDR)^(((cycle + 0.5)/('Life tables'!$I$2/2)))</f>
        <v>0.31305177950138335</v>
      </c>
      <c r="Z1507" s="100">
        <f t="shared" si="419"/>
        <v>7067.132227909975</v>
      </c>
      <c r="AA1507" s="107">
        <f>((L1507+G1507+H1507+I1507+N1507+O1507+P1507+S1507)/('Life tables'!$I$2/2))</f>
        <v>1.1198153343399011</v>
      </c>
      <c r="AB1507" s="31">
        <f>((uNES*L1507+ uOCEX*G1507+uEREX*H1507+uHOEX*I1507+uNES*S1507+ uOCEX*N1507+uEREX*O1507+uHOEX*P1507)/('Life tables'!$I$2/2))</f>
        <v>0.73791571391812738</v>
      </c>
    </row>
    <row r="1508" spans="1:28" x14ac:dyDescent="0.25">
      <c r="A1508" s="4">
        <v>1502</v>
      </c>
      <c r="C1508" s="105">
        <f>IF(male=0,VLOOKUP((($A$5:$A$1570/'Life tables'!$I$2)*2)+age,lifetable,13,1),IF(male=1,VLOOKUP((($A$5:$A$1570/'Life tables'!$I$2)*2)+age,lifetable,10,1),"error"))</f>
        <v>9.6093958858263218E-3</v>
      </c>
      <c r="F1508" s="96">
        <f t="shared" si="420"/>
        <v>4.4797976156371604</v>
      </c>
      <c r="G1508" s="96">
        <f t="shared" si="432"/>
        <v>0.45000504619060494</v>
      </c>
      <c r="H1508" s="96">
        <f t="shared" si="421"/>
        <v>2.5700163924723341E-2</v>
      </c>
      <c r="I1508" s="96">
        <f t="shared" si="422"/>
        <v>1.0297812628074041E-2</v>
      </c>
      <c r="J1508" s="96">
        <f t="shared" si="433"/>
        <v>4.7718344224287897E-2</v>
      </c>
      <c r="K1508" s="96">
        <f t="shared" si="423"/>
        <v>1.0760639334566727E-2</v>
      </c>
      <c r="L1508" s="96">
        <f t="shared" si="424"/>
        <v>3.9353156093349035</v>
      </c>
      <c r="M1508" s="96">
        <f t="shared" si="425"/>
        <v>24.715411882838847</v>
      </c>
      <c r="N1508" s="96">
        <f t="shared" si="434"/>
        <v>2.3801477134081415</v>
      </c>
      <c r="O1508" s="96">
        <f t="shared" si="426"/>
        <v>5.6813879204440247E-2</v>
      </c>
      <c r="P1508" s="96">
        <f t="shared" si="427"/>
        <v>5.6813879204440247E-2</v>
      </c>
      <c r="Q1508" s="96">
        <f t="shared" si="435"/>
        <v>0.26146385302250769</v>
      </c>
      <c r="R1508" s="96">
        <f t="shared" si="418"/>
        <v>4.453590013456318E-3</v>
      </c>
      <c r="S1508" s="96">
        <f t="shared" si="428"/>
        <v>21.95571896798586</v>
      </c>
      <c r="T1508" s="96">
        <f t="shared" si="429"/>
        <v>530.09530044980386</v>
      </c>
      <c r="U1508" s="96">
        <f t="shared" si="430"/>
        <v>441.03388647831599</v>
      </c>
      <c r="V1508" s="32">
        <f t="shared" si="431"/>
        <v>1000.0000000000011</v>
      </c>
      <c r="W1508" s="100">
        <f>IF(A1508=1,((cPH1_+cPHr+(cNES*L1508+(cNES+cOSEX)*G1508+(cNES+cEREX)*H1508+(cNES+cHOEX)*I1508+(cNES+cNES)*S1508+(cNES+cOSEX)*N1508+(cNES+cEREX)*O1508+(cNES+cHOEX)*P1508)))/(1+cDR)^(A$6:A$65537 + 0.5),(cPHr+(cNES*L1508+(cNES+cOSEX)*G1508+(cNES+cEREX)*H1508+(cNES+cHOEX)*I1508+(cNES+cNES)*S1508+(cNES+cOSEX)*N1508+(cNES+cEREX)*O1508+(cNES+cHOEX)*P1508))/(1+cDR)^(((cycle + 0.5)/('Life tables'!$I$2/2))))</f>
        <v>243.23651038808512</v>
      </c>
      <c r="X1508" s="107">
        <f>((L1508+G1508+H1508+I1508+N1508+O1508+P1508+S1508)/('Life tables'!$I$2/2))/(1+oDR)^(((cycle + 0.5)/('Life tables'!$I$2/2)))</f>
        <v>0.46952123062149304</v>
      </c>
      <c r="Y1508" s="31">
        <f>((uNES*L1508+ uOCEX*G1508+uEREX*H1508+uHOEX*I1508+uNES*S1508+ uOCEX*N1508+uEREX*O1508+uHOEX*P1508)/('Life tables'!$I$2/2))/(1+oDR)^(((cycle + 0.5)/('Life tables'!$I$2/2)))</f>
        <v>0.30939663353974189</v>
      </c>
      <c r="Z1508" s="100">
        <f t="shared" si="419"/>
        <v>6988.8874604661905</v>
      </c>
      <c r="AA1508" s="107">
        <f>((L1508+G1508+H1508+I1508+N1508+O1508+P1508+S1508)/('Life tables'!$I$2/2))</f>
        <v>1.1073727419027783</v>
      </c>
      <c r="AB1508" s="31">
        <f>((uNES*L1508+ uOCEX*G1508+uEREX*H1508+uHOEX*I1508+uNES*S1508+ uOCEX*N1508+uEREX*O1508+uHOEX*P1508)/('Life tables'!$I$2/2))</f>
        <v>0.72971651987893993</v>
      </c>
    </row>
    <row r="1509" spans="1:28" x14ac:dyDescent="0.25">
      <c r="A1509" s="4">
        <v>1503</v>
      </c>
      <c r="C1509" s="105">
        <f>IF(male=0,VLOOKUP((($A$5:$A$1570/'Life tables'!$I$2)*2)+age,lifetable,13,1),IF(male=1,VLOOKUP((($A$5:$A$1570/'Life tables'!$I$2)*2)+age,lifetable,10,1),"error"))</f>
        <v>9.6093958858263218E-3</v>
      </c>
      <c r="F1509" s="96">
        <f t="shared" si="420"/>
        <v>4.4299979415976862</v>
      </c>
      <c r="G1509" s="96">
        <f t="shared" si="432"/>
        <v>0.4450025647083643</v>
      </c>
      <c r="H1509" s="96">
        <f t="shared" si="421"/>
        <v>2.5414468030394363E-2</v>
      </c>
      <c r="I1509" s="96">
        <f t="shared" si="422"/>
        <v>1.0183336985154907E-2</v>
      </c>
      <c r="J1509" s="96">
        <f t="shared" si="433"/>
        <v>4.718788320975946E-2</v>
      </c>
      <c r="K1509" s="96">
        <f t="shared" si="423"/>
        <v>1.0641018678167601E-2</v>
      </c>
      <c r="L1509" s="96">
        <f t="shared" si="424"/>
        <v>3.8915686699858458</v>
      </c>
      <c r="M1509" s="96">
        <f t="shared" si="425"/>
        <v>24.440815130283504</v>
      </c>
      <c r="N1509" s="96">
        <f t="shared" si="434"/>
        <v>2.3537034511881898</v>
      </c>
      <c r="O1509" s="96">
        <f t="shared" si="426"/>
        <v>5.6182657406334456E-2</v>
      </c>
      <c r="P1509" s="96">
        <f t="shared" si="427"/>
        <v>5.6182657406334456E-2</v>
      </c>
      <c r="Q1509" s="96">
        <f t="shared" si="435"/>
        <v>0.25855889941336146</v>
      </c>
      <c r="R1509" s="96">
        <f t="shared" si="418"/>
        <v>4.4041090919687354E-3</v>
      </c>
      <c r="S1509" s="96">
        <f t="shared" si="428"/>
        <v>21.711783355777314</v>
      </c>
      <c r="T1509" s="96">
        <f t="shared" si="429"/>
        <v>530.401047232427</v>
      </c>
      <c r="U1509" s="96">
        <f t="shared" si="430"/>
        <v>441.04893160608611</v>
      </c>
      <c r="V1509" s="32">
        <f t="shared" si="431"/>
        <v>1000.0000000000011</v>
      </c>
      <c r="W1509" s="100">
        <f>IF(A1509=1,((cPH1_+cPHr+(cNES*L1509+(cNES+cOSEX)*G1509+(cNES+cEREX)*H1509+(cNES+cHOEX)*I1509+(cNES+cNES)*S1509+(cNES+cOSEX)*N1509+(cNES+cEREX)*O1509+(cNES+cHOEX)*P1509)))/(1+cDR)^(A$6:A$65537 + 0.5),(cPHr+(cNES*L1509+(cNES+cOSEX)*G1509+(cNES+cEREX)*H1509+(cNES+cHOEX)*I1509+(cNES+cNES)*S1509+(cNES+cOSEX)*N1509+(cNES+cEREX)*O1509+(cNES+cHOEX)*P1509))/(1+cDR)^(((cycle + 0.5)/('Life tables'!$I$2/2))))</f>
        <v>240.00657879913501</v>
      </c>
      <c r="X1509" s="107">
        <f>((L1509+G1509+H1509+I1509+N1509+O1509+P1509+S1509)/('Life tables'!$I$2/2))/(1+oDR)^(((cycle + 0.5)/('Life tables'!$I$2/2)))</f>
        <v>0.46403917079936424</v>
      </c>
      <c r="Y1509" s="31">
        <f>((uNES*L1509+ uOCEX*G1509+uEREX*H1509+uHOEX*I1509+uNES*S1509+ uOCEX*N1509+uEREX*O1509+uHOEX*P1509)/('Life tables'!$I$2/2))/(1+oDR)^(((cycle + 0.5)/('Life tables'!$I$2/2)))</f>
        <v>0.30578416507001049</v>
      </c>
      <c r="Z1509" s="100">
        <f t="shared" si="419"/>
        <v>6911.5119700270579</v>
      </c>
      <c r="AA1509" s="107">
        <f>((L1509+G1509+H1509+I1509+N1509+O1509+P1509+S1509)/('Life tables'!$I$2/2))</f>
        <v>1.0950684047679717</v>
      </c>
      <c r="AB1509" s="31">
        <f>((uNES*L1509+ uOCEX*G1509+uEREX*H1509+uHOEX*I1509+uNES*S1509+ uOCEX*N1509+uEREX*O1509+uHOEX*P1509)/('Life tables'!$I$2/2))</f>
        <v>0.72160843074884073</v>
      </c>
    </row>
    <row r="1510" spans="1:28" x14ac:dyDescent="0.25">
      <c r="A1510" s="4">
        <v>1504</v>
      </c>
      <c r="C1510" s="105">
        <f>IF(male=0,VLOOKUP((($A$5:$A$1570/'Life tables'!$I$2)*2)+age,lifetable,13,1),IF(male=1,VLOOKUP((($A$5:$A$1570/'Life tables'!$I$2)*2)+age,lifetable,10,1),"error"))</f>
        <v>9.6093958858263218E-3</v>
      </c>
      <c r="F1510" s="96">
        <f t="shared" si="420"/>
        <v>4.3807529375049645</v>
      </c>
      <c r="G1510" s="96">
        <f t="shared" si="432"/>
        <v>0.44005580098313518</v>
      </c>
      <c r="H1510" s="96">
        <f t="shared" si="421"/>
        <v>2.5131954223690484E-2</v>
      </c>
      <c r="I1510" s="96">
        <f t="shared" si="422"/>
        <v>1.0070136374652894E-2</v>
      </c>
      <c r="J1510" s="96">
        <f t="shared" si="433"/>
        <v>4.6663330482551335E-2</v>
      </c>
      <c r="K1510" s="96">
        <f t="shared" si="423"/>
        <v>1.0522730359467365E-2</v>
      </c>
      <c r="L1510" s="96">
        <f t="shared" si="424"/>
        <v>3.8483089850814673</v>
      </c>
      <c r="M1510" s="96">
        <f t="shared" si="425"/>
        <v>24.169268223982968</v>
      </c>
      <c r="N1510" s="96">
        <f t="shared" si="434"/>
        <v>2.3275528957704568</v>
      </c>
      <c r="O1510" s="96">
        <f t="shared" si="426"/>
        <v>5.5558446359153392E-2</v>
      </c>
      <c r="P1510" s="96">
        <f t="shared" si="427"/>
        <v>5.5558446359153392E-2</v>
      </c>
      <c r="Q1510" s="96">
        <f t="shared" si="435"/>
        <v>0.25568621006736764</v>
      </c>
      <c r="R1510" s="96">
        <f t="shared" si="418"/>
        <v>4.3551777370790063E-3</v>
      </c>
      <c r="S1510" s="96">
        <f t="shared" si="428"/>
        <v>21.470557047689759</v>
      </c>
      <c r="T1510" s="96">
        <f t="shared" si="429"/>
        <v>530.70339677297693</v>
      </c>
      <c r="U1510" s="96">
        <f t="shared" si="430"/>
        <v>441.06380951418265</v>
      </c>
      <c r="V1510" s="32">
        <f t="shared" si="431"/>
        <v>1000.0000000000011</v>
      </c>
      <c r="W1510" s="100">
        <f>IF(A1510=1,((cPH1_+cPHr+(cNES*L1510+(cNES+cOSEX)*G1510+(cNES+cEREX)*H1510+(cNES+cHOEX)*I1510+(cNES+cNES)*S1510+(cNES+cOSEX)*N1510+(cNES+cEREX)*O1510+(cNES+cHOEX)*P1510)))/(1+cDR)^(A$6:A$65537 + 0.5),(cPHr+(cNES*L1510+(cNES+cOSEX)*G1510+(cNES+cEREX)*H1510+(cNES+cHOEX)*I1510+(cNES+cNES)*S1510+(cNES+cOSEX)*N1510+(cNES+cEREX)*O1510+(cNES+cHOEX)*P1510))/(1+cDR)^(((cycle + 0.5)/('Life tables'!$I$2/2))))</f>
        <v>236.81964078868393</v>
      </c>
      <c r="X1510" s="107">
        <f>((L1510+G1510+H1510+I1510+N1510+O1510+P1510+S1510)/('Life tables'!$I$2/2))/(1+oDR)^(((cycle + 0.5)/('Life tables'!$I$2/2)))</f>
        <v>0.45862111951055418</v>
      </c>
      <c r="Y1510" s="31">
        <f>((uNES*L1510+ uOCEX*G1510+uEREX*H1510+uHOEX*I1510+uNES*S1510+ uOCEX*N1510+uEREX*O1510+uHOEX*P1510)/('Life tables'!$I$2/2))/(1+oDR)^(((cycle + 0.5)/('Life tables'!$I$2/2)))</f>
        <v>0.30221387575812508</v>
      </c>
      <c r="Z1510" s="100">
        <f t="shared" si="419"/>
        <v>6834.9961046465314</v>
      </c>
      <c r="AA1510" s="107">
        <f>((L1510+G1510+H1510+I1510+N1510+O1510+P1510+S1510)/('Life tables'!$I$2/2))</f>
        <v>1.0829007866014921</v>
      </c>
      <c r="AB1510" s="31">
        <f>((uNES*L1510+ uOCEX*G1510+uEREX*H1510+uHOEX*I1510+uNES*S1510+ uOCEX*N1510+uEREX*O1510+uHOEX*P1510)/('Life tables'!$I$2/2))</f>
        <v>0.71359043414665058</v>
      </c>
    </row>
    <row r="1511" spans="1:28" x14ac:dyDescent="0.25">
      <c r="A1511" s="4">
        <v>1505</v>
      </c>
      <c r="C1511" s="105">
        <f>IF(male=0,VLOOKUP((($A$5:$A$1570/'Life tables'!$I$2)*2)+age,lifetable,13,1),IF(male=1,VLOOKUP((($A$5:$A$1570/'Life tables'!$I$2)*2)+age,lifetable,10,1),"error"))</f>
        <v>9.6093958858263218E-3</v>
      </c>
      <c r="F1511" s="96">
        <f t="shared" si="420"/>
        <v>4.3320563647139645</v>
      </c>
      <c r="G1511" s="96">
        <f t="shared" si="432"/>
        <v>0.43516412832996754</v>
      </c>
      <c r="H1511" s="96">
        <f t="shared" si="421"/>
        <v>2.4852586714110943E-2</v>
      </c>
      <c r="I1511" s="96">
        <f t="shared" si="422"/>
        <v>9.9581964556528339E-3</v>
      </c>
      <c r="J1511" s="96">
        <f t="shared" si="433"/>
        <v>4.614461958925721E-2</v>
      </c>
      <c r="K1511" s="96">
        <f t="shared" si="423"/>
        <v>1.0405759393010234E-2</v>
      </c>
      <c r="L1511" s="96">
        <f t="shared" si="424"/>
        <v>3.8055310742319657</v>
      </c>
      <c r="M1511" s="96">
        <f t="shared" si="425"/>
        <v>23.9007373481275</v>
      </c>
      <c r="N1511" s="96">
        <f t="shared" si="434"/>
        <v>2.3016927906191982</v>
      </c>
      <c r="O1511" s="96">
        <f t="shared" si="426"/>
        <v>5.4941168329726404E-2</v>
      </c>
      <c r="P1511" s="96">
        <f t="shared" si="427"/>
        <v>5.4941168329726404E-2</v>
      </c>
      <c r="Q1511" s="96">
        <f t="shared" si="435"/>
        <v>0.25284542724774445</v>
      </c>
      <c r="R1511" s="96">
        <f t="shared" si="418"/>
        <v>4.3067898553522613E-3</v>
      </c>
      <c r="S1511" s="96">
        <f t="shared" si="428"/>
        <v>21.232010003745753</v>
      </c>
      <c r="T1511" s="96">
        <f t="shared" si="429"/>
        <v>531.00238681981398</v>
      </c>
      <c r="U1511" s="96">
        <f t="shared" si="430"/>
        <v>441.07852206343102</v>
      </c>
      <c r="V1511" s="32">
        <f t="shared" si="431"/>
        <v>1000.0000000000011</v>
      </c>
      <c r="W1511" s="100">
        <f>IF(A1511=1,((cPH1_+cPHr+(cNES*L1511+(cNES+cOSEX)*G1511+(cNES+cEREX)*H1511+(cNES+cHOEX)*I1511+(cNES+cNES)*S1511+(cNES+cOSEX)*N1511+(cNES+cEREX)*O1511+(cNES+cHOEX)*P1511)))/(1+cDR)^(A$6:A$65537 + 0.5),(cPHr+(cNES*L1511+(cNES+cOSEX)*G1511+(cNES+cEREX)*H1511+(cNES+cHOEX)*I1511+(cNES+cNES)*S1511+(cNES+cOSEX)*N1511+(cNES+cEREX)*O1511+(cNES+cHOEX)*P1511))/(1+cDR)^(((cycle + 0.5)/('Life tables'!$I$2/2))))</f>
        <v>233.67512401673613</v>
      </c>
      <c r="X1511" s="107">
        <f>((L1511+G1511+H1511+I1511+N1511+O1511+P1511+S1511)/('Life tables'!$I$2/2))/(1+oDR)^(((cycle + 0.5)/('Life tables'!$I$2/2)))</f>
        <v>0.45326632934442612</v>
      </c>
      <c r="Y1511" s="31">
        <f>((uNES*L1511+ uOCEX*G1511+uEREX*H1511+uHOEX*I1511+uNES*S1511+ uOCEX*N1511+uEREX*O1511+uHOEX*P1511)/('Life tables'!$I$2/2))/(1+oDR)^(((cycle + 0.5)/('Life tables'!$I$2/2)))</f>
        <v>0.29868527309074699</v>
      </c>
      <c r="Z1511" s="100">
        <f t="shared" si="419"/>
        <v>6759.3303192379308</v>
      </c>
      <c r="AA1511" s="107">
        <f>((L1511+G1511+H1511+I1511+N1511+O1511+P1511+S1511)/('Life tables'!$I$2/2))</f>
        <v>1.0708683681481506</v>
      </c>
      <c r="AB1511" s="31">
        <f>((uNES*L1511+ uOCEX*G1511+uEREX*H1511+uHOEX*I1511+uNES*S1511+ uOCEX*N1511+uEREX*O1511+uHOEX*P1511)/('Life tables'!$I$2/2))</f>
        <v>0.70566152894521461</v>
      </c>
    </row>
    <row r="1512" spans="1:28" x14ac:dyDescent="0.25">
      <c r="A1512" s="4">
        <v>1506</v>
      </c>
      <c r="C1512" s="105">
        <f>IF(male=0,VLOOKUP((($A$5:$A$1570/'Life tables'!$I$2)*2)+age,lifetable,13,1),IF(male=1,VLOOKUP((($A$5:$A$1570/'Life tables'!$I$2)*2)+age,lifetable,10,1),"error"))</f>
        <v>9.6093958858263218E-3</v>
      </c>
      <c r="F1512" s="96">
        <f t="shared" si="420"/>
        <v>4.2839020581817353</v>
      </c>
      <c r="G1512" s="96">
        <f t="shared" si="432"/>
        <v>0.43032692745739409</v>
      </c>
      <c r="H1512" s="96">
        <f t="shared" si="421"/>
        <v>2.4576330133402966E-2</v>
      </c>
      <c r="I1512" s="96">
        <f t="shared" si="422"/>
        <v>9.8475030564303314E-3</v>
      </c>
      <c r="J1512" s="96">
        <f t="shared" si="433"/>
        <v>4.5631684860472602E-2</v>
      </c>
      <c r="K1512" s="96">
        <f t="shared" si="423"/>
        <v>1.0290090970135333E-2</v>
      </c>
      <c r="L1512" s="96">
        <f t="shared" si="424"/>
        <v>3.7632295217039</v>
      </c>
      <c r="M1512" s="96">
        <f t="shared" si="425"/>
        <v>23.635189058574369</v>
      </c>
      <c r="N1512" s="96">
        <f t="shared" si="434"/>
        <v>2.2761199149910083</v>
      </c>
      <c r="O1512" s="96">
        <f t="shared" si="426"/>
        <v>5.4330746439242239E-2</v>
      </c>
      <c r="P1512" s="96">
        <f t="shared" si="427"/>
        <v>5.4330746439242239E-2</v>
      </c>
      <c r="Q1512" s="96">
        <f t="shared" si="435"/>
        <v>0.25003619714956804</v>
      </c>
      <c r="R1512" s="96">
        <f t="shared" si="418"/>
        <v>4.2589394203261148E-3</v>
      </c>
      <c r="S1512" s="96">
        <f t="shared" si="428"/>
        <v>20.996112514134982</v>
      </c>
      <c r="T1512" s="96">
        <f t="shared" si="429"/>
        <v>531.29805470182407</v>
      </c>
      <c r="U1512" s="96">
        <f t="shared" si="430"/>
        <v>441.09307109382149</v>
      </c>
      <c r="V1512" s="32">
        <f t="shared" si="431"/>
        <v>1000.0000000000011</v>
      </c>
      <c r="W1512" s="100">
        <f>IF(A1512=1,((cPH1_+cPHr+(cNES*L1512+(cNES+cOSEX)*G1512+(cNES+cEREX)*H1512+(cNES+cHOEX)*I1512+(cNES+cNES)*S1512+(cNES+cOSEX)*N1512+(cNES+cEREX)*O1512+(cNES+cHOEX)*P1512)))/(1+cDR)^(A$6:A$65537 + 0.5),(cPHr+(cNES*L1512+(cNES+cOSEX)*G1512+(cNES+cEREX)*H1512+(cNES+cHOEX)*I1512+(cNES+cNES)*S1512+(cNES+cOSEX)*N1512+(cNES+cEREX)*O1512+(cNES+cHOEX)*P1512))/(1+cDR)^(((cycle + 0.5)/('Life tables'!$I$2/2))))</f>
        <v>230.57246375203763</v>
      </c>
      <c r="X1512" s="107">
        <f>((L1512+G1512+H1512+I1512+N1512+O1512+P1512+S1512)/('Life tables'!$I$2/2))/(1+oDR)^(((cycle + 0.5)/('Life tables'!$I$2/2)))</f>
        <v>0.44797406162034659</v>
      </c>
      <c r="Y1512" s="31">
        <f>((uNES*L1512+ uOCEX*G1512+uEREX*H1512+uHOEX*I1512+uNES*S1512+ uOCEX*N1512+uEREX*O1512+uHOEX*P1512)/('Life tables'!$I$2/2))/(1+oDR)^(((cycle + 0.5)/('Life tables'!$I$2/2)))</f>
        <v>0.29519787030717082</v>
      </c>
      <c r="Z1512" s="100">
        <f t="shared" si="419"/>
        <v>6684.5051744084594</v>
      </c>
      <c r="AA1512" s="107">
        <f>((L1512+G1512+H1512+I1512+N1512+O1512+P1512+S1512)/('Life tables'!$I$2/2))</f>
        <v>1.058969647041327</v>
      </c>
      <c r="AB1512" s="31">
        <f>((uNES*L1512+ uOCEX*G1512+uEREX*H1512+uHOEX*I1512+uNES*S1512+ uOCEX*N1512+uEREX*O1512+uHOEX*P1512)/('Life tables'!$I$2/2))</f>
        <v>0.69782072514606019</v>
      </c>
    </row>
    <row r="1513" spans="1:28" x14ac:dyDescent="0.25">
      <c r="A1513" s="4">
        <v>1507</v>
      </c>
      <c r="C1513" s="105">
        <f>IF(male=0,VLOOKUP((($A$5:$A$1570/'Life tables'!$I$2)*2)+age,lifetable,13,1),IF(male=1,VLOOKUP((($A$5:$A$1570/'Life tables'!$I$2)*2)+age,lifetable,10,1),"error"))</f>
        <v>9.6093958858263218E-3</v>
      </c>
      <c r="F1513" s="96">
        <f t="shared" si="420"/>
        <v>4.2362839254068501</v>
      </c>
      <c r="G1513" s="96">
        <f t="shared" si="432"/>
        <v>0.42554358636089573</v>
      </c>
      <c r="H1513" s="96">
        <f t="shared" si="421"/>
        <v>2.4303149529477461E-2</v>
      </c>
      <c r="I1513" s="96">
        <f t="shared" si="422"/>
        <v>9.738042172013843E-3</v>
      </c>
      <c r="J1513" s="96">
        <f t="shared" si="433"/>
        <v>4.5124461399497863E-2</v>
      </c>
      <c r="K1513" s="96">
        <f t="shared" si="423"/>
        <v>1.017571045642921E-2</v>
      </c>
      <c r="L1513" s="96">
        <f t="shared" si="424"/>
        <v>3.7213989754885359</v>
      </c>
      <c r="M1513" s="96">
        <f t="shared" si="425"/>
        <v>23.372590278948749</v>
      </c>
      <c r="N1513" s="96">
        <f t="shared" si="434"/>
        <v>2.2508310835593268</v>
      </c>
      <c r="O1513" s="96">
        <f t="shared" si="426"/>
        <v>5.3727104654286088E-2</v>
      </c>
      <c r="P1513" s="96">
        <f t="shared" si="427"/>
        <v>5.3727104654286088E-2</v>
      </c>
      <c r="Q1513" s="96">
        <f t="shared" si="435"/>
        <v>0.24725816985852395</v>
      </c>
      <c r="R1513" s="96">
        <f t="shared" si="418"/>
        <v>4.2116204718080641E-3</v>
      </c>
      <c r="S1513" s="96">
        <f t="shared" si="428"/>
        <v>20.762835195750519</v>
      </c>
      <c r="T1513" s="96">
        <f t="shared" si="429"/>
        <v>531.59043733308215</v>
      </c>
      <c r="U1513" s="96">
        <f t="shared" si="430"/>
        <v>441.10745842474972</v>
      </c>
      <c r="V1513" s="32">
        <f t="shared" si="431"/>
        <v>1000.0000000000011</v>
      </c>
      <c r="W1513" s="100">
        <f>IF(A1513=1,((cPH1_+cPHr+(cNES*L1513+(cNES+cOSEX)*G1513+(cNES+cEREX)*H1513+(cNES+cHOEX)*I1513+(cNES+cNES)*S1513+(cNES+cOSEX)*N1513+(cNES+cEREX)*O1513+(cNES+cHOEX)*P1513)))/(1+cDR)^(A$6:A$65537 + 0.5),(cPHr+(cNES*L1513+(cNES+cOSEX)*G1513+(cNES+cEREX)*H1513+(cNES+cHOEX)*I1513+(cNES+cNES)*S1513+(cNES+cOSEX)*N1513+(cNES+cEREX)*O1513+(cNES+cHOEX)*P1513))/(1+cDR)^(((cycle + 0.5)/('Life tables'!$I$2/2))))</f>
        <v>227.51110277156511</v>
      </c>
      <c r="X1513" s="107">
        <f>((L1513+G1513+H1513+I1513+N1513+O1513+P1513+S1513)/('Life tables'!$I$2/2))/(1+oDR)^(((cycle + 0.5)/('Life tables'!$I$2/2)))</f>
        <v>0.44274358628556071</v>
      </c>
      <c r="Y1513" s="31">
        <f>((uNES*L1513+ uOCEX*G1513+uEREX*H1513+uHOEX*I1513+uNES*S1513+ uOCEX*N1513+uEREX*O1513+uHOEX*P1513)/('Life tables'!$I$2/2))/(1+oDR)^(((cycle + 0.5)/('Life tables'!$I$2/2)))</f>
        <v>0.29175118633203534</v>
      </c>
      <c r="Z1513" s="100">
        <f t="shared" si="419"/>
        <v>6610.5113353054403</v>
      </c>
      <c r="AA1513" s="107">
        <f>((L1513+G1513+H1513+I1513+N1513+O1513+P1513+S1513)/('Life tables'!$I$2/2))</f>
        <v>1.0472031376148754</v>
      </c>
      <c r="AB1513" s="31">
        <f>((uNES*L1513+ uOCEX*G1513+uEREX*H1513+uHOEX*I1513+uNES*S1513+ uOCEX*N1513+uEREX*O1513+uHOEX*P1513)/('Life tables'!$I$2/2))</f>
        <v>0.69006704375546513</v>
      </c>
    </row>
    <row r="1514" spans="1:28" x14ac:dyDescent="0.25">
      <c r="A1514" s="4">
        <v>1508</v>
      </c>
      <c r="C1514" s="105">
        <f>IF(male=0,VLOOKUP((($A$5:$A$1570/'Life tables'!$I$2)*2)+age,lifetable,13,1),IF(male=1,VLOOKUP((($A$5:$A$1570/'Life tables'!$I$2)*2)+age,lifetable,10,1),"error"))</f>
        <v>9.6093958858263218E-3</v>
      </c>
      <c r="F1514" s="96">
        <f t="shared" si="420"/>
        <v>4.1891959453944008</v>
      </c>
      <c r="G1514" s="96">
        <f t="shared" si="432"/>
        <v>0.42081350021893266</v>
      </c>
      <c r="H1514" s="96">
        <f t="shared" si="421"/>
        <v>2.4033010360471292E-2</v>
      </c>
      <c r="I1514" s="96">
        <f t="shared" si="422"/>
        <v>9.6297999618054839E-3</v>
      </c>
      <c r="J1514" s="96">
        <f t="shared" si="433"/>
        <v>4.4622885071313484E-2</v>
      </c>
      <c r="K1514" s="96">
        <f t="shared" si="423"/>
        <v>1.0062603389239706E-2</v>
      </c>
      <c r="L1514" s="96">
        <f t="shared" si="424"/>
        <v>3.680034146392638</v>
      </c>
      <c r="M1514" s="96">
        <f t="shared" si="425"/>
        <v>23.11290829677494</v>
      </c>
      <c r="N1514" s="96">
        <f t="shared" si="434"/>
        <v>2.225823146041868</v>
      </c>
      <c r="O1514" s="96">
        <f t="shared" si="426"/>
        <v>5.3130167777946324E-2</v>
      </c>
      <c r="P1514" s="96">
        <f t="shared" si="427"/>
        <v>5.3130167777946324E-2</v>
      </c>
      <c r="Q1514" s="96">
        <f t="shared" si="435"/>
        <v>0.24451099930997922</v>
      </c>
      <c r="R1514" s="96">
        <f t="shared" si="418"/>
        <v>4.164827115178355E-3</v>
      </c>
      <c r="S1514" s="96">
        <f t="shared" si="428"/>
        <v>20.53214898875202</v>
      </c>
      <c r="T1514" s="96">
        <f t="shared" si="429"/>
        <v>531.87957121746342</v>
      </c>
      <c r="U1514" s="96">
        <f t="shared" si="430"/>
        <v>441.12168585525416</v>
      </c>
      <c r="V1514" s="32">
        <f t="shared" si="431"/>
        <v>1000.0000000000011</v>
      </c>
      <c r="W1514" s="100">
        <f>IF(A1514=1,((cPH1_+cPHr+(cNES*L1514+(cNES+cOSEX)*G1514+(cNES+cEREX)*H1514+(cNES+cHOEX)*I1514+(cNES+cNES)*S1514+(cNES+cOSEX)*N1514+(cNES+cEREX)*O1514+(cNES+cHOEX)*P1514)))/(1+cDR)^(A$6:A$65537 + 0.5),(cPHr+(cNES*L1514+(cNES+cOSEX)*G1514+(cNES+cEREX)*H1514+(cNES+cHOEX)*I1514+(cNES+cNES)*S1514+(cNES+cOSEX)*N1514+(cNES+cEREX)*O1514+(cNES+cHOEX)*P1514))/(1+cDR)^(((cycle + 0.5)/('Life tables'!$I$2/2))))</f>
        <v>224.49049126130501</v>
      </c>
      <c r="X1514" s="107">
        <f>((L1514+G1514+H1514+I1514+N1514+O1514+P1514+S1514)/('Life tables'!$I$2/2))/(1+oDR)^(((cycle + 0.5)/('Life tables'!$I$2/2)))</f>
        <v>0.43757418181427438</v>
      </c>
      <c r="Y1514" s="31">
        <f>((uNES*L1514+ uOCEX*G1514+uEREX*H1514+uHOEX*I1514+uNES*S1514+ uOCEX*N1514+uEREX*O1514+uHOEX*P1514)/('Life tables'!$I$2/2))/(1+oDR)^(((cycle + 0.5)/('Life tables'!$I$2/2)))</f>
        <v>0.28834474570882768</v>
      </c>
      <c r="Z1514" s="100">
        <f t="shared" si="419"/>
        <v>6537.3395704742088</v>
      </c>
      <c r="AA1514" s="107">
        <f>((L1514+G1514+H1514+I1514+N1514+O1514+P1514+S1514)/('Life tables'!$I$2/2))</f>
        <v>1.0355673707171495</v>
      </c>
      <c r="AB1514" s="31">
        <f>((uNES*L1514+ uOCEX*G1514+uEREX*H1514+uHOEX*I1514+uNES*S1514+ uOCEX*N1514+uEREX*O1514+uHOEX*P1514)/('Life tables'!$I$2/2))</f>
        <v>0.68239951666191967</v>
      </c>
    </row>
    <row r="1515" spans="1:28" x14ac:dyDescent="0.25">
      <c r="A1515" s="4">
        <v>1509</v>
      </c>
      <c r="C1515" s="105">
        <f>IF(male=0,VLOOKUP((($A$5:$A$1570/'Life tables'!$I$2)*2)+age,lifetable,13,1),IF(male=1,VLOOKUP((($A$5:$A$1570/'Life tables'!$I$2)*2)+age,lifetable,10,1),"error"))</f>
        <v>9.6093958858263218E-3</v>
      </c>
      <c r="F1515" s="96">
        <f t="shared" si="420"/>
        <v>4.1426321676454663</v>
      </c>
      <c r="G1515" s="96">
        <f t="shared" si="432"/>
        <v>0.41613607129143454</v>
      </c>
      <c r="H1515" s="96">
        <f t="shared" si="421"/>
        <v>2.3765878488949951E-2</v>
      </c>
      <c r="I1515" s="96">
        <f t="shared" si="422"/>
        <v>9.5227627472581015E-3</v>
      </c>
      <c r="J1515" s="96">
        <f t="shared" si="433"/>
        <v>4.4126892491815922E-2</v>
      </c>
      <c r="K1515" s="96">
        <f t="shared" si="423"/>
        <v>9.950755475248629E-3</v>
      </c>
      <c r="L1515" s="96">
        <f t="shared" si="424"/>
        <v>3.6391298071507592</v>
      </c>
      <c r="M1515" s="96">
        <f t="shared" si="425"/>
        <v>22.856110759638163</v>
      </c>
      <c r="N1515" s="96">
        <f t="shared" si="434"/>
        <v>2.2010929868309939</v>
      </c>
      <c r="O1515" s="96">
        <f t="shared" si="426"/>
        <v>5.253986144099157E-2</v>
      </c>
      <c r="P1515" s="96">
        <f t="shared" si="427"/>
        <v>5.253986144099157E-2</v>
      </c>
      <c r="Q1515" s="96">
        <f t="shared" si="435"/>
        <v>0.24179434324837853</v>
      </c>
      <c r="R1515" s="96">
        <f t="shared" si="418"/>
        <v>4.1185535206983599E-3</v>
      </c>
      <c r="S1515" s="96">
        <f t="shared" si="428"/>
        <v>20.304025153156108</v>
      </c>
      <c r="T1515" s="96">
        <f t="shared" si="429"/>
        <v>532.16549245320357</v>
      </c>
      <c r="U1515" s="96">
        <f t="shared" si="430"/>
        <v>441.1357551642501</v>
      </c>
      <c r="V1515" s="32">
        <f t="shared" si="431"/>
        <v>1000.0000000000011</v>
      </c>
      <c r="W1515" s="100">
        <f>IF(A1515=1,((cPH1_+cPHr+(cNES*L1515+(cNES+cOSEX)*G1515+(cNES+cEREX)*H1515+(cNES+cHOEX)*I1515+(cNES+cNES)*S1515+(cNES+cOSEX)*N1515+(cNES+cEREX)*O1515+(cNES+cHOEX)*P1515)))/(1+cDR)^(A$6:A$65537 + 0.5),(cPHr+(cNES*L1515+(cNES+cOSEX)*G1515+(cNES+cEREX)*H1515+(cNES+cHOEX)*I1515+(cNES+cNES)*S1515+(cNES+cOSEX)*N1515+(cNES+cEREX)*O1515+(cNES+cHOEX)*P1515))/(1+cDR)^(((cycle + 0.5)/('Life tables'!$I$2/2))))</f>
        <v>221.5100867183076</v>
      </c>
      <c r="X1515" s="107">
        <f>((L1515+G1515+H1515+I1515+N1515+O1515+P1515+S1515)/('Life tables'!$I$2/2))/(1+oDR)^(((cycle + 0.5)/('Life tables'!$I$2/2)))</f>
        <v>0.43246513510792228</v>
      </c>
      <c r="Y1515" s="31">
        <f>((uNES*L1515+ uOCEX*G1515+uEREX*H1515+uHOEX*I1515+uNES*S1515+ uOCEX*N1515+uEREX*O1515+uHOEX*P1515)/('Life tables'!$I$2/2))/(1+oDR)^(((cycle + 0.5)/('Life tables'!$I$2/2)))</f>
        <v>0.2849780785341694</v>
      </c>
      <c r="Z1515" s="100">
        <f t="shared" si="419"/>
        <v>6464.9807507275818</v>
      </c>
      <c r="AA1515" s="107">
        <f>((L1515+G1515+H1515+I1515+N1515+O1515+P1515+S1515)/('Life tables'!$I$2/2))</f>
        <v>1.0240608935271145</v>
      </c>
      <c r="AB1515" s="31">
        <f>((uNES*L1515+ uOCEX*G1515+uEREX*H1515+uHOEX*I1515+uNES*S1515+ uOCEX*N1515+uEREX*O1515+uHOEX*P1515)/('Life tables'!$I$2/2))</f>
        <v>0.67481718651496359</v>
      </c>
    </row>
    <row r="1516" spans="1:28" x14ac:dyDescent="0.25">
      <c r="A1516" s="4">
        <v>1510</v>
      </c>
      <c r="C1516" s="105">
        <f>IF(male=0,VLOOKUP((($A$5:$A$1570/'Life tables'!$I$2)*2)+age,lifetable,13,1),IF(male=1,VLOOKUP((($A$5:$A$1570/'Life tables'!$I$2)*2)+age,lifetable,10,1),"error"))</f>
        <v>9.6093958858263218E-3</v>
      </c>
      <c r="F1516" s="96">
        <f t="shared" si="420"/>
        <v>4.0965867111700547</v>
      </c>
      <c r="G1516" s="96">
        <f t="shared" si="432"/>
        <v>0.4115107088206485</v>
      </c>
      <c r="H1516" s="96">
        <f t="shared" si="421"/>
        <v>2.3501720176244908E-2</v>
      </c>
      <c r="I1516" s="96">
        <f t="shared" si="422"/>
        <v>9.4169170096062935E-3</v>
      </c>
      <c r="J1516" s="96">
        <f t="shared" si="433"/>
        <v>4.3636421017303646E-2</v>
      </c>
      <c r="K1516" s="96">
        <f t="shared" si="423"/>
        <v>9.840152588100809E-3</v>
      </c>
      <c r="L1516" s="96">
        <f t="shared" si="424"/>
        <v>3.5986807915581505</v>
      </c>
      <c r="M1516" s="96">
        <f t="shared" si="425"/>
        <v>22.602165671377428</v>
      </c>
      <c r="N1516" s="96">
        <f t="shared" si="434"/>
        <v>2.1766375246270764</v>
      </c>
      <c r="O1516" s="96">
        <f t="shared" si="426"/>
        <v>5.1956112093119115E-2</v>
      </c>
      <c r="P1516" s="96">
        <f t="shared" si="427"/>
        <v>5.1956112093119115E-2</v>
      </c>
      <c r="Q1516" s="96">
        <f t="shared" si="435"/>
        <v>0.23910786318696808</v>
      </c>
      <c r="R1516" s="96">
        <f t="shared" si="418"/>
        <v>4.0727939228245502E-3</v>
      </c>
      <c r="S1516" s="96">
        <f t="shared" si="428"/>
        <v>20.078435265454321</v>
      </c>
      <c r="T1516" s="96">
        <f t="shared" si="429"/>
        <v>532.4482367374078</v>
      </c>
      <c r="U1516" s="96">
        <f t="shared" si="430"/>
        <v>441.14966811076101</v>
      </c>
      <c r="V1516" s="32">
        <f t="shared" si="431"/>
        <v>1000.0000000000011</v>
      </c>
      <c r="W1516" s="100">
        <f>IF(A1516=1,((cPH1_+cPHr+(cNES*L1516+(cNES+cOSEX)*G1516+(cNES+cEREX)*H1516+(cNES+cHOEX)*I1516+(cNES+cNES)*S1516+(cNES+cOSEX)*N1516+(cNES+cEREX)*O1516+(cNES+cHOEX)*P1516)))/(1+cDR)^(A$6:A$65537 + 0.5),(cPHr+(cNES*L1516+(cNES+cOSEX)*G1516+(cNES+cEREX)*H1516+(cNES+cHOEX)*I1516+(cNES+cNES)*S1516+(cNES+cOSEX)*N1516+(cNES+cEREX)*O1516+(cNES+cHOEX)*P1516))/(1+cDR)^(((cycle + 0.5)/('Life tables'!$I$2/2))))</f>
        <v>218.56935385400345</v>
      </c>
      <c r="X1516" s="107">
        <f>((L1516+G1516+H1516+I1516+N1516+O1516+P1516+S1516)/('Life tables'!$I$2/2))/(1+oDR)^(((cycle + 0.5)/('Life tables'!$I$2/2)))</f>
        <v>0.42741574139661148</v>
      </c>
      <c r="Y1516" s="31">
        <f>((uNES*L1516+ uOCEX*G1516+uEREX*H1516+uHOEX*I1516+uNES*S1516+ uOCEX*N1516+uEREX*O1516+uHOEX*P1516)/('Life tables'!$I$2/2))/(1+oDR)^(((cycle + 0.5)/('Life tables'!$I$2/2)))</f>
        <v>0.28165072039287598</v>
      </c>
      <c r="Z1516" s="100">
        <f t="shared" si="419"/>
        <v>6393.4258480268545</v>
      </c>
      <c r="AA1516" s="107">
        <f>((L1516+G1516+H1516+I1516+N1516+O1516+P1516+S1516)/('Life tables'!$I$2/2))</f>
        <v>1.0126822693725237</v>
      </c>
      <c r="AB1516" s="31">
        <f>((uNES*L1516+ uOCEX*G1516+uEREX*H1516+uHOEX*I1516+uNES*S1516+ uOCEX*N1516+uEREX*O1516+uHOEX*P1516)/('Life tables'!$I$2/2))</f>
        <v>0.66731910660538207</v>
      </c>
    </row>
    <row r="1517" spans="1:28" x14ac:dyDescent="0.25">
      <c r="A1517" s="4">
        <v>1511</v>
      </c>
      <c r="C1517" s="105">
        <f>IF(male=0,VLOOKUP((($A$5:$A$1570/'Life tables'!$I$2)*2)+age,lifetable,13,1),IF(male=1,VLOOKUP((($A$5:$A$1570/'Life tables'!$I$2)*2)+age,lifetable,10,1),"error"))</f>
        <v>9.6093958858263218E-3</v>
      </c>
      <c r="F1517" s="96">
        <f t="shared" si="420"/>
        <v>4.0510537635225532</v>
      </c>
      <c r="G1517" s="96">
        <f t="shared" si="432"/>
        <v>0.40693682893424787</v>
      </c>
      <c r="H1517" s="96">
        <f t="shared" si="421"/>
        <v>2.3240502076920078E-2</v>
      </c>
      <c r="I1517" s="96">
        <f t="shared" si="422"/>
        <v>9.3122493876491835E-3</v>
      </c>
      <c r="J1517" s="96">
        <f t="shared" si="433"/>
        <v>4.3151408734202784E-2</v>
      </c>
      <c r="K1517" s="96">
        <f t="shared" si="423"/>
        <v>9.7307807660871968E-3</v>
      </c>
      <c r="L1517" s="96">
        <f t="shared" si="424"/>
        <v>3.5586819936234462</v>
      </c>
      <c r="M1517" s="96">
        <f t="shared" si="425"/>
        <v>22.351041388309731</v>
      </c>
      <c r="N1517" s="96">
        <f t="shared" si="434"/>
        <v>2.1524537120748826</v>
      </c>
      <c r="O1517" s="96">
        <f t="shared" si="426"/>
        <v>5.1378846994275411E-2</v>
      </c>
      <c r="P1517" s="96">
        <f t="shared" si="427"/>
        <v>5.1378846994275411E-2</v>
      </c>
      <c r="Q1517" s="96">
        <f t="shared" si="435"/>
        <v>0.23645122436785193</v>
      </c>
      <c r="R1517" s="96">
        <f t="shared" si="418"/>
        <v>4.027542619528114E-3</v>
      </c>
      <c r="S1517" s="96">
        <f t="shared" si="428"/>
        <v>19.855351215258917</v>
      </c>
      <c r="T1517" s="96">
        <f t="shared" si="429"/>
        <v>532.72783937050986</v>
      </c>
      <c r="U1517" s="96">
        <f t="shared" si="430"/>
        <v>441.16342643414663</v>
      </c>
      <c r="V1517" s="32">
        <f t="shared" si="431"/>
        <v>1000.0000000000011</v>
      </c>
      <c r="W1517" s="100">
        <f>IF(A1517=1,((cPH1_+cPHr+(cNES*L1517+(cNES+cOSEX)*G1517+(cNES+cEREX)*H1517+(cNES+cHOEX)*I1517+(cNES+cNES)*S1517+(cNES+cOSEX)*N1517+(cNES+cEREX)*O1517+(cNES+cHOEX)*P1517)))/(1+cDR)^(A$6:A$65537 + 0.5),(cPHr+(cNES*L1517+(cNES+cOSEX)*G1517+(cNES+cEREX)*H1517+(cNES+cHOEX)*I1517+(cNES+cNES)*S1517+(cNES+cOSEX)*N1517+(cNES+cEREX)*O1517+(cNES+cHOEX)*P1517))/(1+cDR)^(((cycle + 0.5)/('Life tables'!$I$2/2))))</f>
        <v>215.66776449876562</v>
      </c>
      <c r="X1517" s="107">
        <f>((L1517+G1517+H1517+I1517+N1517+O1517+P1517+S1517)/('Life tables'!$I$2/2))/(1+oDR)^(((cycle + 0.5)/('Life tables'!$I$2/2)))</f>
        <v>0.42242530414172524</v>
      </c>
      <c r="Y1517" s="31">
        <f>((uNES*L1517+ uOCEX*G1517+uEREX*H1517+uHOEX*I1517+uNES*S1517+ uOCEX*N1517+uEREX*O1517+uHOEX*P1517)/('Life tables'!$I$2/2))/(1+oDR)^(((cycle + 0.5)/('Life tables'!$I$2/2)))</f>
        <v>0.27836221229378222</v>
      </c>
      <c r="Z1517" s="100">
        <f t="shared" si="419"/>
        <v>6322.6659343742485</v>
      </c>
      <c r="AA1517" s="107">
        <f>((L1517+G1517+H1517+I1517+N1517+O1517+P1517+S1517)/('Life tables'!$I$2/2))</f>
        <v>1.0014300775501406</v>
      </c>
      <c r="AB1517" s="31">
        <f>((uNES*L1517+ uOCEX*G1517+uEREX*H1517+uHOEX*I1517+uNES*S1517+ uOCEX*N1517+uEREX*O1517+uHOEX*P1517)/('Life tables'!$I$2/2))</f>
        <v>0.65990434074675108</v>
      </c>
    </row>
    <row r="1518" spans="1:28" x14ac:dyDescent="0.25">
      <c r="A1518" s="4">
        <v>1512</v>
      </c>
      <c r="C1518" s="105">
        <f>IF(male=0,VLOOKUP((($A$5:$A$1570/'Life tables'!$I$2)*2)+age,lifetable,13,1),IF(male=1,VLOOKUP((($A$5:$A$1570/'Life tables'!$I$2)*2)+age,lifetable,10,1),"error"))</f>
        <v>9.6093958858263218E-3</v>
      </c>
      <c r="F1518" s="96">
        <f t="shared" si="420"/>
        <v>4.0060275798588032</v>
      </c>
      <c r="G1518" s="96">
        <f t="shared" si="432"/>
        <v>0.40241385455061363</v>
      </c>
      <c r="H1518" s="96">
        <f t="shared" si="421"/>
        <v>2.2982191233362363E-2</v>
      </c>
      <c r="I1518" s="96">
        <f t="shared" si="422"/>
        <v>9.208746675582892E-3</v>
      </c>
      <c r="J1518" s="96">
        <f t="shared" si="433"/>
        <v>4.2671794449023248E-2</v>
      </c>
      <c r="K1518" s="96">
        <f t="shared" si="423"/>
        <v>9.6226262098799368E-3</v>
      </c>
      <c r="L1518" s="96">
        <f t="shared" si="424"/>
        <v>3.519128366740341</v>
      </c>
      <c r="M1518" s="96">
        <f t="shared" si="425"/>
        <v>22.102706615485811</v>
      </c>
      <c r="N1518" s="96">
        <f t="shared" si="434"/>
        <v>2.1285385354029942</v>
      </c>
      <c r="O1518" s="96">
        <f t="shared" si="426"/>
        <v>5.0807994206049104E-2</v>
      </c>
      <c r="P1518" s="96">
        <f t="shared" si="427"/>
        <v>5.0807994206049104E-2</v>
      </c>
      <c r="Q1518" s="96">
        <f t="shared" si="435"/>
        <v>0.2338240957223813</v>
      </c>
      <c r="R1518" s="96">
        <f t="shared" si="418"/>
        <v>3.9827939716202678E-3</v>
      </c>
      <c r="S1518" s="96">
        <f t="shared" si="428"/>
        <v>19.634745201976717</v>
      </c>
      <c r="T1518" s="96">
        <f t="shared" si="429"/>
        <v>533.00433526068127</v>
      </c>
      <c r="U1518" s="96">
        <f t="shared" si="430"/>
        <v>441.17703185432811</v>
      </c>
      <c r="V1518" s="32">
        <f t="shared" si="431"/>
        <v>1000.0000000000011</v>
      </c>
      <c r="W1518" s="100">
        <f>IF(A1518=1,((cPH1_+cPHr+(cNES*L1518+(cNES+cOSEX)*G1518+(cNES+cEREX)*H1518+(cNES+cHOEX)*I1518+(cNES+cNES)*S1518+(cNES+cOSEX)*N1518+(cNES+cEREX)*O1518+(cNES+cHOEX)*P1518)))/(1+cDR)^(A$6:A$65537 + 0.5),(cPHr+(cNES*L1518+(cNES+cOSEX)*G1518+(cNES+cEREX)*H1518+(cNES+cHOEX)*I1518+(cNES+cNES)*S1518+(cNES+cOSEX)*N1518+(cNES+cEREX)*O1518+(cNES+cHOEX)*P1518))/(1+cDR)^(((cycle + 0.5)/('Life tables'!$I$2/2))))</f>
        <v>212.80479750770644</v>
      </c>
      <c r="X1518" s="107">
        <f>((L1518+G1518+H1518+I1518+N1518+O1518+P1518+S1518)/('Life tables'!$I$2/2))/(1+oDR)^(((cycle + 0.5)/('Life tables'!$I$2/2)))</f>
        <v>0.41749313493967172</v>
      </c>
      <c r="Y1518" s="31">
        <f>((uNES*L1518+ uOCEX*G1518+uEREX*H1518+uHOEX*I1518+uNES*S1518+ uOCEX*N1518+uEREX*O1518+uHOEX*P1518)/('Life tables'!$I$2/2))/(1+oDR)^(((cycle + 0.5)/('Life tables'!$I$2/2)))</f>
        <v>0.27511210060631996</v>
      </c>
      <c r="Z1518" s="100">
        <f t="shared" si="419"/>
        <v>6252.69218071674</v>
      </c>
      <c r="AA1518" s="107">
        <f>((L1518+G1518+H1518+I1518+N1518+O1518+P1518+S1518)/('Life tables'!$I$2/2))</f>
        <v>0.99030291314797259</v>
      </c>
      <c r="AB1518" s="31">
        <f>((uNES*L1518+ uOCEX*G1518+uEREX*H1518+uHOEX*I1518+uNES*S1518+ uOCEX*N1518+uEREX*O1518+uHOEX*P1518)/('Life tables'!$I$2/2))</f>
        <v>0.65257196315830523</v>
      </c>
    </row>
    <row r="1519" spans="1:28" x14ac:dyDescent="0.25">
      <c r="A1519" s="4">
        <v>1513</v>
      </c>
      <c r="C1519" s="105">
        <f>IF(male=0,VLOOKUP((($A$5:$A$1570/'Life tables'!$I$2)*2)+age,lifetable,13,1),IF(male=1,VLOOKUP((($A$5:$A$1570/'Life tables'!$I$2)*2)+age,lifetable,10,1),"error"))</f>
        <v>1.0634871448009675E-2</v>
      </c>
      <c r="F1519" s="96">
        <f t="shared" si="420"/>
        <v>3.9615024820139122</v>
      </c>
      <c r="G1519" s="96">
        <f t="shared" si="432"/>
        <v>0.39794121528619869</v>
      </c>
      <c r="H1519" s="96">
        <f t="shared" si="421"/>
        <v>2.2726755070491132E-2</v>
      </c>
      <c r="I1519" s="96">
        <f t="shared" si="422"/>
        <v>9.1063958208806913E-3</v>
      </c>
      <c r="J1519" s="96">
        <f t="shared" si="433"/>
        <v>4.6700664773137522E-2</v>
      </c>
      <c r="K1519" s="96">
        <f t="shared" si="423"/>
        <v>9.5156752803172359E-3</v>
      </c>
      <c r="L1519" s="96">
        <f t="shared" si="424"/>
        <v>3.4755117757828868</v>
      </c>
      <c r="M1519" s="96">
        <f t="shared" si="425"/>
        <v>21.857130402977798</v>
      </c>
      <c r="N1519" s="96">
        <f t="shared" si="434"/>
        <v>2.1048890140663001</v>
      </c>
      <c r="O1519" s="96">
        <f t="shared" si="426"/>
        <v>5.0243482583137329E-2</v>
      </c>
      <c r="P1519" s="96">
        <f t="shared" si="427"/>
        <v>5.0243482583137329E-2</v>
      </c>
      <c r="Q1519" s="96">
        <f t="shared" si="435"/>
        <v>0.25590166209171966</v>
      </c>
      <c r="R1519" s="96">
        <f t="shared" si="418"/>
        <v>3.9385424020833056E-3</v>
      </c>
      <c r="S1519" s="96">
        <f t="shared" si="428"/>
        <v>19.391914219251419</v>
      </c>
      <c r="T1519" s="96">
        <f t="shared" si="429"/>
        <v>533.30693758754614</v>
      </c>
      <c r="U1519" s="96">
        <f t="shared" si="430"/>
        <v>441.19048607201051</v>
      </c>
      <c r="V1519" s="32">
        <f t="shared" si="431"/>
        <v>1000.0000000000011</v>
      </c>
      <c r="W1519" s="100">
        <f>IF(A1519=1,((cPH1_+cPHr+(cNES*L1519+(cNES+cOSEX)*G1519+(cNES+cEREX)*H1519+(cNES+cHOEX)*I1519+(cNES+cNES)*S1519+(cNES+cOSEX)*N1519+(cNES+cEREX)*O1519+(cNES+cHOEX)*P1519)))/(1+cDR)^(A$6:A$65537 + 0.5),(cPHr+(cNES*L1519+(cNES+cOSEX)*G1519+(cNES+cEREX)*H1519+(cNES+cHOEX)*I1519+(cNES+cNES)*S1519+(cNES+cOSEX)*N1519+(cNES+cEREX)*O1519+(cNES+cHOEX)*P1519))/(1+cDR)^(((cycle + 0.5)/('Life tables'!$I$2/2))))</f>
        <v>209.77343206125801</v>
      </c>
      <c r="X1519" s="107">
        <f>((L1519+G1519+H1519+I1519+N1519+O1519+P1519+S1519)/('Life tables'!$I$2/2))/(1+oDR)^(((cycle + 0.5)/('Life tables'!$I$2/2)))</f>
        <v>0.41214699727193549</v>
      </c>
      <c r="Y1519" s="31">
        <f>((uNES*L1519+ uOCEX*G1519+uEREX*H1519+uHOEX*I1519+uNES*S1519+ uOCEX*N1519+uEREX*O1519+uHOEX*P1519)/('Life tables'!$I$2/2))/(1+oDR)^(((cycle + 0.5)/('Life tables'!$I$2/2)))</f>
        <v>0.27158399437410791</v>
      </c>
      <c r="Z1519" s="100">
        <f t="shared" si="419"/>
        <v>6177.4146428025133</v>
      </c>
      <c r="AA1519" s="107">
        <f>((L1519+G1519+H1519+I1519+N1519+O1519+P1519+S1519)/('Life tables'!$I$2/2))</f>
        <v>0.97818020633468605</v>
      </c>
      <c r="AB1519" s="31">
        <f>((uNES*L1519+ uOCEX*G1519+uEREX*H1519+uHOEX*I1519+uNES*S1519+ uOCEX*N1519+uEREX*O1519+uHOEX*P1519)/('Life tables'!$I$2/2))</f>
        <v>0.64457120739079732</v>
      </c>
    </row>
    <row r="1520" spans="1:28" x14ac:dyDescent="0.25">
      <c r="A1520" s="4">
        <v>1514</v>
      </c>
      <c r="C1520" s="105">
        <f>IF(male=0,VLOOKUP((($A$5:$A$1570/'Life tables'!$I$2)*2)+age,lifetable,13,1),IF(male=1,VLOOKUP((($A$5:$A$1570/'Life tables'!$I$2)*2)+age,lifetable,10,1),"error"))</f>
        <v>1.0634871448009675E-2</v>
      </c>
      <c r="F1520" s="96">
        <f t="shared" si="420"/>
        <v>3.9129624834616239</v>
      </c>
      <c r="G1520" s="96">
        <f t="shared" si="432"/>
        <v>0.39306527084300141</v>
      </c>
      <c r="H1520" s="96">
        <f t="shared" si="421"/>
        <v>2.2448285812115446E-2</v>
      </c>
      <c r="I1520" s="96">
        <f t="shared" si="422"/>
        <v>8.9948158226428997E-3</v>
      </c>
      <c r="J1520" s="96">
        <f t="shared" si="433"/>
        <v>4.6128444962403835E-2</v>
      </c>
      <c r="K1520" s="96">
        <f t="shared" si="423"/>
        <v>9.399080410964579E-3</v>
      </c>
      <c r="L1520" s="96">
        <f t="shared" si="424"/>
        <v>3.4329265856104958</v>
      </c>
      <c r="M1520" s="96">
        <f t="shared" si="425"/>
        <v>21.58961385698283</v>
      </c>
      <c r="N1520" s="96">
        <f t="shared" si="434"/>
        <v>2.0791265910782823</v>
      </c>
      <c r="O1520" s="96">
        <f t="shared" si="426"/>
        <v>4.9628536216821645E-2</v>
      </c>
      <c r="P1520" s="96">
        <f t="shared" si="427"/>
        <v>4.9628536216821645E-2</v>
      </c>
      <c r="Q1520" s="96">
        <f t="shared" si="435"/>
        <v>0.25276959820707445</v>
      </c>
      <c r="R1520" s="96">
        <f t="shared" si="418"/>
        <v>3.8903372973767654E-3</v>
      </c>
      <c r="S1520" s="96">
        <f t="shared" si="428"/>
        <v>19.154570257966451</v>
      </c>
      <c r="T1520" s="96">
        <f t="shared" si="429"/>
        <v>533.60583563071566</v>
      </c>
      <c r="U1520" s="96">
        <f t="shared" si="430"/>
        <v>441.20377548971885</v>
      </c>
      <c r="V1520" s="32">
        <f t="shared" si="431"/>
        <v>1000.0000000000011</v>
      </c>
      <c r="W1520" s="100">
        <f>IF(A1520=1,((cPH1_+cPHr+(cNES*L1520+(cNES+cOSEX)*G1520+(cNES+cEREX)*H1520+(cNES+cHOEX)*I1520+(cNES+cNES)*S1520+(cNES+cOSEX)*N1520+(cNES+cEREX)*O1520+(cNES+cHOEX)*P1520)))/(1+cDR)^(A$6:A$65537 + 0.5),(cPHr+(cNES*L1520+(cNES+cOSEX)*G1520+(cNES+cEREX)*H1520+(cNES+cHOEX)*I1520+(cNES+cNES)*S1520+(cNES+cOSEX)*N1520+(cNES+cEREX)*O1520+(cNES+cHOEX)*P1520))/(1+cDR)^(((cycle + 0.5)/('Life tables'!$I$2/2))))</f>
        <v>206.75344779499446</v>
      </c>
      <c r="X1520" s="107">
        <f>((L1520+G1520+H1520+I1520+N1520+O1520+P1520+S1520)/('Life tables'!$I$2/2))/(1+oDR)^(((cycle + 0.5)/('Life tables'!$I$2/2)))</f>
        <v>0.40686932036141144</v>
      </c>
      <c r="Y1520" s="31">
        <f>((uNES*L1520+ uOCEX*G1520+uEREX*H1520+uHOEX*I1520+uNES*S1520+ uOCEX*N1520+uEREX*O1520+uHOEX*P1520)/('Life tables'!$I$2/2))/(1+oDR)^(((cycle + 0.5)/('Life tables'!$I$2/2)))</f>
        <v>0.26810627350280358</v>
      </c>
      <c r="Z1520" s="100">
        <f t="shared" si="419"/>
        <v>6102.1048431025101</v>
      </c>
      <c r="AA1520" s="107">
        <f>((L1520+G1520+H1520+I1520+N1520+O1520+P1520+S1520)/('Life tables'!$I$2/2))</f>
        <v>0.96620590260866335</v>
      </c>
      <c r="AB1520" s="31">
        <f>((uNES*L1520+ uOCEX*G1520+uEREX*H1520+uHOEX*I1520+uNES*S1520+ uOCEX*N1520+uEREX*O1520+uHOEX*P1520)/('Life tables'!$I$2/2))</f>
        <v>0.63668074986513556</v>
      </c>
    </row>
    <row r="1521" spans="1:28" x14ac:dyDescent="0.25">
      <c r="A1521" s="4">
        <v>1515</v>
      </c>
      <c r="C1521" s="105">
        <f>IF(male=0,VLOOKUP((($A$5:$A$1570/'Life tables'!$I$2)*2)+age,lifetable,13,1),IF(male=1,VLOOKUP((($A$5:$A$1570/'Life tables'!$I$2)*2)+age,lifetable,10,1),"error"))</f>
        <v>1.0634871448009675E-2</v>
      </c>
      <c r="F1521" s="96">
        <f t="shared" si="420"/>
        <v>3.8650193337212393</v>
      </c>
      <c r="G1521" s="96">
        <f t="shared" si="432"/>
        <v>0.38824928111209561</v>
      </c>
      <c r="H1521" s="96">
        <f t="shared" si="421"/>
        <v>2.2173240617418589E-2</v>
      </c>
      <c r="I1521" s="96">
        <f t="shared" si="422"/>
        <v>8.8846078143384986E-3</v>
      </c>
      <c r="J1521" s="96">
        <f t="shared" si="433"/>
        <v>4.5563261178130199E-2</v>
      </c>
      <c r="K1521" s="96">
        <f t="shared" si="423"/>
        <v>9.283919194502787E-3</v>
      </c>
      <c r="L1521" s="96">
        <f t="shared" si="424"/>
        <v>3.3908650238047535</v>
      </c>
      <c r="M1521" s="96">
        <f t="shared" si="425"/>
        <v>21.32536954584539</v>
      </c>
      <c r="N1521" s="96">
        <f t="shared" si="434"/>
        <v>2.053679291396759</v>
      </c>
      <c r="O1521" s="96">
        <f t="shared" si="426"/>
        <v>4.902111181116782E-2</v>
      </c>
      <c r="P1521" s="96">
        <f t="shared" si="427"/>
        <v>4.902111181116782E-2</v>
      </c>
      <c r="Q1521" s="96">
        <f t="shared" si="435"/>
        <v>0.24967584540551091</v>
      </c>
      <c r="R1521" s="96">
        <f t="shared" si="418"/>
        <v>3.8427218325496758E-3</v>
      </c>
      <c r="S1521" s="96">
        <f t="shared" si="428"/>
        <v>18.920129463588236</v>
      </c>
      <c r="T1521" s="96">
        <f t="shared" si="429"/>
        <v>533.90107473729927</v>
      </c>
      <c r="U1521" s="96">
        <f t="shared" si="430"/>
        <v>441.21690213074589</v>
      </c>
      <c r="V1521" s="32">
        <f t="shared" si="431"/>
        <v>1000.0000000000011</v>
      </c>
      <c r="W1521" s="100">
        <f>IF(A1521=1,((cPH1_+cPHr+(cNES*L1521+(cNES+cOSEX)*G1521+(cNES+cEREX)*H1521+(cNES+cHOEX)*I1521+(cNES+cNES)*S1521+(cNES+cOSEX)*N1521+(cNES+cEREX)*O1521+(cNES+cHOEX)*P1521)))/(1+cDR)^(A$6:A$65537 + 0.5),(cPHr+(cNES*L1521+(cNES+cOSEX)*G1521+(cNES+cEREX)*H1521+(cNES+cHOEX)*I1521+(cNES+cNES)*S1521+(cNES+cOSEX)*N1521+(cNES+cEREX)*O1521+(cNES+cHOEX)*P1521))/(1+cDR)^(((cycle + 0.5)/('Life tables'!$I$2/2))))</f>
        <v>203.77706058316173</v>
      </c>
      <c r="X1521" s="107">
        <f>((L1521+G1521+H1521+I1521+N1521+O1521+P1521+S1521)/('Life tables'!$I$2/2))/(1+oDR)^(((cycle + 0.5)/('Life tables'!$I$2/2)))</f>
        <v>0.40165922742484905</v>
      </c>
      <c r="Y1521" s="31">
        <f>((uNES*L1521+ uOCEX*G1521+uEREX*H1521+uHOEX*I1521+uNES*S1521+ uOCEX*N1521+uEREX*O1521+uHOEX*P1521)/('Life tables'!$I$2/2))/(1+oDR)^(((cycle + 0.5)/('Life tables'!$I$2/2)))</f>
        <v>0.26467308698451369</v>
      </c>
      <c r="Z1521" s="100">
        <f t="shared" si="419"/>
        <v>6027.7167098581795</v>
      </c>
      <c r="AA1521" s="107">
        <f>((L1521+G1521+H1521+I1521+N1521+O1521+P1521+S1521)/('Life tables'!$I$2/2))</f>
        <v>0.95437818502445926</v>
      </c>
      <c r="AB1521" s="31">
        <f>((uNES*L1521+ uOCEX*G1521+uEREX*H1521+uHOEX*I1521+uNES*S1521+ uOCEX*N1521+uEREX*O1521+uHOEX*P1521)/('Life tables'!$I$2/2))</f>
        <v>0.62888688503580426</v>
      </c>
    </row>
    <row r="1522" spans="1:28" x14ac:dyDescent="0.25">
      <c r="A1522" s="4">
        <v>1516</v>
      </c>
      <c r="C1522" s="105">
        <f>IF(male=0,VLOOKUP((($A$5:$A$1570/'Life tables'!$I$2)*2)+age,lifetable,13,1),IF(male=1,VLOOKUP((($A$5:$A$1570/'Life tables'!$I$2)*2)+age,lifetable,10,1),"error"))</f>
        <v>1.0634871448009675E-2</v>
      </c>
      <c r="F1522" s="96">
        <f t="shared" si="420"/>
        <v>3.8176655732189682</v>
      </c>
      <c r="G1522" s="96">
        <f t="shared" si="432"/>
        <v>0.38349249676368202</v>
      </c>
      <c r="H1522" s="96">
        <f t="shared" si="421"/>
        <v>2.1901576691550063E-2</v>
      </c>
      <c r="I1522" s="96">
        <f t="shared" si="422"/>
        <v>8.7757546484756206E-3</v>
      </c>
      <c r="J1522" s="96">
        <f t="shared" si="433"/>
        <v>4.5005025482203087E-2</v>
      </c>
      <c r="K1522" s="96">
        <f t="shared" si="423"/>
        <v>9.1701737127600994E-3</v>
      </c>
      <c r="L1522" s="96">
        <f t="shared" si="424"/>
        <v>3.349320545920297</v>
      </c>
      <c r="M1522" s="96">
        <f t="shared" si="425"/>
        <v>21.064357558736965</v>
      </c>
      <c r="N1522" s="96">
        <f t="shared" si="434"/>
        <v>2.028543271522472</v>
      </c>
      <c r="O1522" s="96">
        <f t="shared" si="426"/>
        <v>4.8421117622246955E-2</v>
      </c>
      <c r="P1522" s="96">
        <f t="shared" si="427"/>
        <v>4.8421117622246955E-2</v>
      </c>
      <c r="Q1522" s="96">
        <f t="shared" si="435"/>
        <v>0.24661993641400809</v>
      </c>
      <c r="R1522" s="96">
        <f t="shared" si="418"/>
        <v>3.7956888158761559E-3</v>
      </c>
      <c r="S1522" s="96">
        <f t="shared" si="428"/>
        <v>18.688556426740114</v>
      </c>
      <c r="T1522" s="96">
        <f t="shared" si="429"/>
        <v>534.19269969919549</v>
      </c>
      <c r="U1522" s="96">
        <f t="shared" si="430"/>
        <v>441.22986799327452</v>
      </c>
      <c r="V1522" s="32">
        <f t="shared" si="431"/>
        <v>1000.0000000000011</v>
      </c>
      <c r="W1522" s="100">
        <f>IF(A1522=1,((cPH1_+cPHr+(cNES*L1522+(cNES+cOSEX)*G1522+(cNES+cEREX)*H1522+(cNES+cHOEX)*I1522+(cNES+cNES)*S1522+(cNES+cOSEX)*N1522+(cNES+cEREX)*O1522+(cNES+cHOEX)*P1522)))/(1+cDR)^(A$6:A$65537 + 0.5),(cPHr+(cNES*L1522+(cNES+cOSEX)*G1522+(cNES+cEREX)*H1522+(cNES+cHOEX)*I1522+(cNES+cNES)*S1522+(cNES+cOSEX)*N1522+(cNES+cEREX)*O1522+(cNES+cHOEX)*P1522))/(1+cDR)^(((cycle + 0.5)/('Life tables'!$I$2/2))))</f>
        <v>200.84364112727246</v>
      </c>
      <c r="X1522" s="107">
        <f>((L1522+G1522+H1522+I1522+N1522+O1522+P1522+S1522)/('Life tables'!$I$2/2))/(1+oDR)^(((cycle + 0.5)/('Life tables'!$I$2/2)))</f>
        <v>0.39651585291380742</v>
      </c>
      <c r="Y1522" s="31">
        <f>((uNES*L1522+ uOCEX*G1522+uEREX*H1522+uHOEX*I1522+uNES*S1522+ uOCEX*N1522+uEREX*O1522+uHOEX*P1522)/('Life tables'!$I$2/2))/(1+oDR)^(((cycle + 0.5)/('Life tables'!$I$2/2)))</f>
        <v>0.26128386447044305</v>
      </c>
      <c r="Z1522" s="100">
        <f t="shared" si="419"/>
        <v>5954.2389736580035</v>
      </c>
      <c r="AA1522" s="107">
        <f>((L1522+G1522+H1522+I1522+N1522+O1522+P1522+S1522)/('Life tables'!$I$2/2))</f>
        <v>0.94269525889549999</v>
      </c>
      <c r="AB1522" s="31">
        <f>((uNES*L1522+ uOCEX*G1522+uEREX*H1522+uHOEX*I1522+uNES*S1522+ uOCEX*N1522+uEREX*O1522+uHOEX*P1522)/('Life tables'!$I$2/2))</f>
        <v>0.62118843030400328</v>
      </c>
    </row>
    <row r="1523" spans="1:28" x14ac:dyDescent="0.25">
      <c r="A1523" s="4">
        <v>1517</v>
      </c>
      <c r="C1523" s="105">
        <f>IF(male=0,VLOOKUP((($A$5:$A$1570/'Life tables'!$I$2)*2)+age,lifetable,13,1),IF(male=1,VLOOKUP((($A$5:$A$1570/'Life tables'!$I$2)*2)+age,lifetable,10,1),"error"))</f>
        <v>1.0634871448009675E-2</v>
      </c>
      <c r="F1523" s="96">
        <f t="shared" si="420"/>
        <v>3.7708938425539635</v>
      </c>
      <c r="G1523" s="96">
        <f t="shared" si="432"/>
        <v>0.37879417853054315</v>
      </c>
      <c r="H1523" s="96">
        <f t="shared" si="421"/>
        <v>2.1633251814341819E-2</v>
      </c>
      <c r="I1523" s="96">
        <f t="shared" si="422"/>
        <v>8.6682394078322188E-3</v>
      </c>
      <c r="J1523" s="96">
        <f t="shared" si="433"/>
        <v>4.445365111741021E-2</v>
      </c>
      <c r="K1523" s="96">
        <f t="shared" si="423"/>
        <v>9.0578262881838619E-3</v>
      </c>
      <c r="L1523" s="96">
        <f t="shared" si="424"/>
        <v>3.308286695395652</v>
      </c>
      <c r="M1523" s="96">
        <f t="shared" si="425"/>
        <v>20.806538464977123</v>
      </c>
      <c r="N1523" s="96">
        <f t="shared" si="434"/>
        <v>2.0037147341954635</v>
      </c>
      <c r="O1523" s="96">
        <f t="shared" si="426"/>
        <v>4.7828463009857485E-2</v>
      </c>
      <c r="P1523" s="96">
        <f t="shared" si="427"/>
        <v>4.7828463009857485E-2</v>
      </c>
      <c r="Q1523" s="96">
        <f t="shared" si="435"/>
        <v>0.24360140958108331</v>
      </c>
      <c r="R1523" s="96">
        <f t="shared" si="418"/>
        <v>3.7492311421505379E-3</v>
      </c>
      <c r="S1523" s="96">
        <f t="shared" si="428"/>
        <v>18.45981616403871</v>
      </c>
      <c r="T1523" s="96">
        <f t="shared" si="429"/>
        <v>534.48075475989401</v>
      </c>
      <c r="U1523" s="96">
        <f t="shared" si="430"/>
        <v>441.24267505070486</v>
      </c>
      <c r="V1523" s="32">
        <f t="shared" si="431"/>
        <v>1000.0000000000011</v>
      </c>
      <c r="W1523" s="100">
        <f>IF(A1523=1,((cPH1_+cPHr+(cNES*L1523+(cNES+cOSEX)*G1523+(cNES+cEREX)*H1523+(cNES+cHOEX)*I1523+(cNES+cNES)*S1523+(cNES+cOSEX)*N1523+(cNES+cEREX)*O1523+(cNES+cHOEX)*P1523)))/(1+cDR)^(A$6:A$65537 + 0.5),(cPHr+(cNES*L1523+(cNES+cOSEX)*G1523+(cNES+cEREX)*H1523+(cNES+cHOEX)*I1523+(cNES+cNES)*S1523+(cNES+cOSEX)*N1523+(cNES+cEREX)*O1523+(cNES+cHOEX)*P1523))/(1+cDR)^(((cycle + 0.5)/('Life tables'!$I$2/2))))</f>
        <v>197.95256919152919</v>
      </c>
      <c r="X1523" s="107">
        <f>((L1523+G1523+H1523+I1523+N1523+O1523+P1523+S1523)/('Life tables'!$I$2/2))/(1+oDR)^(((cycle + 0.5)/('Life tables'!$I$2/2)))</f>
        <v>0.39143834237035957</v>
      </c>
      <c r="Y1523" s="31">
        <f>((uNES*L1523+ uOCEX*G1523+uEREX*H1523+uHOEX*I1523+uNES*S1523+ uOCEX*N1523+uEREX*O1523+uHOEX*P1523)/('Life tables'!$I$2/2))/(1+oDR)^(((cycle + 0.5)/('Life tables'!$I$2/2)))</f>
        <v>0.2579380429196611</v>
      </c>
      <c r="Z1523" s="100">
        <f t="shared" si="419"/>
        <v>5881.6605022917583</v>
      </c>
      <c r="AA1523" s="107">
        <f>((L1523+G1523+H1523+I1523+N1523+O1523+P1523+S1523)/('Life tables'!$I$2/2))</f>
        <v>0.93115535152061957</v>
      </c>
      <c r="AB1523" s="31">
        <f>((uNES*L1523+ uOCEX*G1523+uEREX*H1523+uHOEX*I1523+uNES*S1523+ uOCEX*N1523+uEREX*O1523+uHOEX*P1523)/('Life tables'!$I$2/2))</f>
        <v>0.61358421755769366</v>
      </c>
    </row>
    <row r="1524" spans="1:28" x14ac:dyDescent="0.25">
      <c r="A1524" s="4">
        <v>1518</v>
      </c>
      <c r="C1524" s="105">
        <f>IF(male=0,VLOOKUP((($A$5:$A$1570/'Life tables'!$I$2)*2)+age,lifetable,13,1),IF(male=1,VLOOKUP((($A$5:$A$1570/'Life tables'!$I$2)*2)+age,lifetable,10,1),"error"))</f>
        <v>1.0634871448009675E-2</v>
      </c>
      <c r="F1524" s="96">
        <f t="shared" si="420"/>
        <v>3.7246968807604306</v>
      </c>
      <c r="G1524" s="96">
        <f t="shared" si="432"/>
        <v>0.37415359703346862</v>
      </c>
      <c r="H1524" s="96">
        <f t="shared" si="421"/>
        <v>2.1368224330338144E-2</v>
      </c>
      <c r="I1524" s="96">
        <f t="shared" si="422"/>
        <v>8.5620454014611446E-3</v>
      </c>
      <c r="J1524" s="96">
        <f t="shared" si="433"/>
        <v>4.3909052486953093E-2</v>
      </c>
      <c r="K1524" s="96">
        <f t="shared" si="423"/>
        <v>8.9468594796660462E-3</v>
      </c>
      <c r="L1524" s="96">
        <f t="shared" si="424"/>
        <v>3.2677571020285434</v>
      </c>
      <c r="M1524" s="96">
        <f t="shared" si="425"/>
        <v>20.551873308641824</v>
      </c>
      <c r="N1524" s="96">
        <f t="shared" si="434"/>
        <v>1.9791899278758462</v>
      </c>
      <c r="O1524" s="96">
        <f t="shared" si="426"/>
        <v>4.724305842513115E-2</v>
      </c>
      <c r="P1524" s="96">
        <f t="shared" si="427"/>
        <v>4.724305842513115E-2</v>
      </c>
      <c r="Q1524" s="96">
        <f t="shared" si="435"/>
        <v>0.24061980881366637</v>
      </c>
      <c r="R1524" s="96">
        <f t="shared" si="418"/>
        <v>3.7033417917158116E-3</v>
      </c>
      <c r="S1524" s="96">
        <f t="shared" si="428"/>
        <v>18.233874113310332</v>
      </c>
      <c r="T1524" s="96">
        <f t="shared" si="429"/>
        <v>534.76528362119461</v>
      </c>
      <c r="U1524" s="96">
        <f t="shared" si="430"/>
        <v>441.25532525197622</v>
      </c>
      <c r="V1524" s="32">
        <f t="shared" si="431"/>
        <v>1000.0000000000011</v>
      </c>
      <c r="W1524" s="100">
        <f>IF(A1524=1,((cPH1_+cPHr+(cNES*L1524+(cNES+cOSEX)*G1524+(cNES+cEREX)*H1524+(cNES+cHOEX)*I1524+(cNES+cNES)*S1524+(cNES+cOSEX)*N1524+(cNES+cEREX)*O1524+(cNES+cHOEX)*P1524)))/(1+cDR)^(A$6:A$65537 + 0.5),(cPHr+(cNES*L1524+(cNES+cOSEX)*G1524+(cNES+cEREX)*H1524+(cNES+cHOEX)*I1524+(cNES+cNES)*S1524+(cNES+cOSEX)*N1524+(cNES+cEREX)*O1524+(cNES+cHOEX)*P1524))/(1+cDR)^(((cycle + 0.5)/('Life tables'!$I$2/2))))</f>
        <v>195.10323347359633</v>
      </c>
      <c r="X1524" s="107">
        <f>((L1524+G1524+H1524+I1524+N1524+O1524+P1524+S1524)/('Life tables'!$I$2/2))/(1+oDR)^(((cycle + 0.5)/('Life tables'!$I$2/2)))</f>
        <v>0.38642585228467019</v>
      </c>
      <c r="Y1524" s="31">
        <f>((uNES*L1524+ uOCEX*G1524+uEREX*H1524+uHOEX*I1524+uNES*S1524+ uOCEX*N1524+uEREX*O1524+uHOEX*P1524)/('Life tables'!$I$2/2))/(1+oDR)^(((cycle + 0.5)/('Life tables'!$I$2/2)))</f>
        <v>0.25463506650526541</v>
      </c>
      <c r="Z1524" s="100">
        <f t="shared" si="419"/>
        <v>5809.9702991143713</v>
      </c>
      <c r="AA1524" s="107">
        <f>((L1524+G1524+H1524+I1524+N1524+O1524+P1524+S1524)/('Life tables'!$I$2/2))</f>
        <v>0.91975671191399988</v>
      </c>
      <c r="AB1524" s="31">
        <f>((uNES*L1524+ uOCEX*G1524+uEREX*H1524+uHOEX*I1524+uNES*S1524+ uOCEX*N1524+uEREX*O1524+uHOEX*P1524)/('Life tables'!$I$2/2))</f>
        <v>0.60607309299367129</v>
      </c>
    </row>
    <row r="1525" spans="1:28" x14ac:dyDescent="0.25">
      <c r="A1525" s="4">
        <v>1519</v>
      </c>
      <c r="C1525" s="105">
        <f>IF(male=0,VLOOKUP((($A$5:$A$1570/'Life tables'!$I$2)*2)+age,lifetable,13,1),IF(male=1,VLOOKUP((($A$5:$A$1570/'Life tables'!$I$2)*2)+age,lifetable,10,1),"error"))</f>
        <v>1.0634871448009675E-2</v>
      </c>
      <c r="F1525" s="96">
        <f t="shared" si="420"/>
        <v>3.6790675236205654</v>
      </c>
      <c r="G1525" s="96">
        <f t="shared" si="432"/>
        <v>0.36957003261178611</v>
      </c>
      <c r="H1525" s="96">
        <f t="shared" si="421"/>
        <v>2.1106453139117156E-2</v>
      </c>
      <c r="I1525" s="96">
        <f t="shared" si="422"/>
        <v>8.4571561608120516E-3</v>
      </c>
      <c r="J1525" s="96">
        <f t="shared" si="433"/>
        <v>4.337114513455903E-2</v>
      </c>
      <c r="K1525" s="96">
        <f t="shared" si="423"/>
        <v>8.8372560784908821E-3</v>
      </c>
      <c r="L1525" s="96">
        <f t="shared" si="424"/>
        <v>3.2277254804958</v>
      </c>
      <c r="M1525" s="96">
        <f t="shared" si="425"/>
        <v>20.300323603209687</v>
      </c>
      <c r="N1525" s="96">
        <f t="shared" si="434"/>
        <v>1.9549651462282251</v>
      </c>
      <c r="O1525" s="96">
        <f t="shared" si="426"/>
        <v>4.6664815398226256E-2</v>
      </c>
      <c r="P1525" s="96">
        <f t="shared" si="427"/>
        <v>4.6664815398226256E-2</v>
      </c>
      <c r="Q1525" s="96">
        <f t="shared" si="435"/>
        <v>0.2376746835144187</v>
      </c>
      <c r="R1525" s="96">
        <f t="shared" si="418"/>
        <v>3.6580138294989117E-3</v>
      </c>
      <c r="S1525" s="96">
        <f t="shared" si="428"/>
        <v>18.010696128841094</v>
      </c>
      <c r="T1525" s="96">
        <f t="shared" si="429"/>
        <v>535.0463294498436</v>
      </c>
      <c r="U1525" s="96">
        <f t="shared" si="430"/>
        <v>441.26782052188423</v>
      </c>
      <c r="V1525" s="32">
        <f t="shared" si="431"/>
        <v>1000.0000000000011</v>
      </c>
      <c r="W1525" s="100">
        <f>IF(A1525=1,((cPH1_+cPHr+(cNES*L1525+(cNES+cOSEX)*G1525+(cNES+cEREX)*H1525+(cNES+cHOEX)*I1525+(cNES+cNES)*S1525+(cNES+cOSEX)*N1525+(cNES+cEREX)*O1525+(cNES+cHOEX)*P1525)))/(1+cDR)^(A$6:A$65537 + 0.5),(cPHr+(cNES*L1525+(cNES+cOSEX)*G1525+(cNES+cEREX)*H1525+(cNES+cHOEX)*I1525+(cNES+cNES)*S1525+(cNES+cOSEX)*N1525+(cNES+cEREX)*O1525+(cNES+cHOEX)*P1525))/(1+cDR)^(((cycle + 0.5)/('Life tables'!$I$2/2))))</f>
        <v>192.29503147713851</v>
      </c>
      <c r="X1525" s="107">
        <f>((L1525+G1525+H1525+I1525+N1525+O1525+P1525+S1525)/('Life tables'!$I$2/2))/(1+oDR)^(((cycle + 0.5)/('Life tables'!$I$2/2)))</f>
        <v>0.38147754995442079</v>
      </c>
      <c r="Y1525" s="31">
        <f>((uNES*L1525+ uOCEX*G1525+uEREX*H1525+uHOEX*I1525+uNES*S1525+ uOCEX*N1525+uEREX*O1525+uHOEX*P1525)/('Life tables'!$I$2/2))/(1+oDR)^(((cycle + 0.5)/('Life tables'!$I$2/2)))</f>
        <v>0.25137438652176275</v>
      </c>
      <c r="Z1525" s="100">
        <f t="shared" si="419"/>
        <v>5739.1575014273149</v>
      </c>
      <c r="AA1525" s="107">
        <f>((L1525+G1525+H1525+I1525+N1525+O1525+P1525+S1525)/('Life tables'!$I$2/2))</f>
        <v>0.90849761053847355</v>
      </c>
      <c r="AB1525" s="31">
        <f>((uNES*L1525+ uOCEX*G1525+uEREX*H1525+uHOEX*I1525+uNES*S1525+ uOCEX*N1525+uEREX*O1525+uHOEX*P1525)/('Life tables'!$I$2/2))</f>
        <v>0.59865391694185488</v>
      </c>
    </row>
    <row r="1526" spans="1:28" x14ac:dyDescent="0.25">
      <c r="A1526" s="4">
        <v>1520</v>
      </c>
      <c r="C1526" s="105">
        <f>IF(male=0,VLOOKUP((($A$5:$A$1570/'Life tables'!$I$2)*2)+age,lifetable,13,1),IF(male=1,VLOOKUP((($A$5:$A$1570/'Life tables'!$I$2)*2)+age,lifetable,10,1),"error"))</f>
        <v>1.0634871448009675E-2</v>
      </c>
      <c r="F1526" s="96">
        <f t="shared" si="420"/>
        <v>3.6339987020259916</v>
      </c>
      <c r="G1526" s="96">
        <f t="shared" si="432"/>
        <v>0.36504277515876438</v>
      </c>
      <c r="H1526" s="96">
        <f t="shared" si="421"/>
        <v>2.0847897685890522E-2</v>
      </c>
      <c r="I1526" s="96">
        <f t="shared" si="422"/>
        <v>8.3535554359647941E-3</v>
      </c>
      <c r="J1526" s="96">
        <f t="shared" si="433"/>
        <v>4.283984572516461E-2</v>
      </c>
      <c r="K1526" s="96">
        <f t="shared" si="423"/>
        <v>8.728999104398949E-3</v>
      </c>
      <c r="L1526" s="96">
        <f t="shared" si="424"/>
        <v>3.1881856289158081</v>
      </c>
      <c r="M1526" s="96">
        <f t="shared" si="425"/>
        <v>20.051851326247295</v>
      </c>
      <c r="N1526" s="96">
        <f t="shared" si="434"/>
        <v>1.9310367276098817</v>
      </c>
      <c r="O1526" s="96">
        <f t="shared" si="426"/>
        <v>4.6093646526110657E-2</v>
      </c>
      <c r="P1526" s="96">
        <f t="shared" si="427"/>
        <v>4.6093646526110657E-2</v>
      </c>
      <c r="Q1526" s="96">
        <f t="shared" si="435"/>
        <v>0.23476558851950907</v>
      </c>
      <c r="R1526" s="96">
        <f t="shared" si="418"/>
        <v>3.6132404040530334E-3</v>
      </c>
      <c r="S1526" s="96">
        <f t="shared" si="428"/>
        <v>17.790248476661631</v>
      </c>
      <c r="T1526" s="96">
        <f t="shared" si="429"/>
        <v>535.32393488408832</v>
      </c>
      <c r="U1526" s="96">
        <f t="shared" si="430"/>
        <v>441.28016276139266</v>
      </c>
      <c r="V1526" s="32">
        <f t="shared" si="431"/>
        <v>1000.0000000000011</v>
      </c>
      <c r="W1526" s="100">
        <f>IF(A1526=1,((cPH1_+cPHr+(cNES*L1526+(cNES+cOSEX)*G1526+(cNES+cEREX)*H1526+(cNES+cHOEX)*I1526+(cNES+cNES)*S1526+(cNES+cOSEX)*N1526+(cNES+cEREX)*O1526+(cNES+cHOEX)*P1526)))/(1+cDR)^(A$6:A$65537 + 0.5),(cPHr+(cNES*L1526+(cNES+cOSEX)*G1526+(cNES+cEREX)*H1526+(cNES+cHOEX)*I1526+(cNES+cNES)*S1526+(cNES+cOSEX)*N1526+(cNES+cEREX)*O1526+(cNES+cHOEX)*P1526))/(1+cDR)^(((cycle + 0.5)/('Life tables'!$I$2/2))))</f>
        <v>189.52736938610482</v>
      </c>
      <c r="X1526" s="107">
        <f>((L1526+G1526+H1526+I1526+N1526+O1526+P1526+S1526)/('Life tables'!$I$2/2))/(1+oDR)^(((cycle + 0.5)/('Life tables'!$I$2/2)))</f>
        <v>0.37659261334605731</v>
      </c>
      <c r="Y1526" s="31">
        <f>((uNES*L1526+ uOCEX*G1526+uEREX*H1526+uHOEX*I1526+uNES*S1526+ uOCEX*N1526+uEREX*O1526+uHOEX*P1526)/('Life tables'!$I$2/2))/(1+oDR)^(((cycle + 0.5)/('Life tables'!$I$2/2)))</f>
        <v>0.24815546129364927</v>
      </c>
      <c r="Z1526" s="100">
        <f t="shared" si="419"/>
        <v>5669.2113788774459</v>
      </c>
      <c r="AA1526" s="107">
        <f>((L1526+G1526+H1526+I1526+N1526+O1526+P1526+S1526)/('Life tables'!$I$2/2))</f>
        <v>0.89737633904213854</v>
      </c>
      <c r="AB1526" s="31">
        <f>((uNES*L1526+ uOCEX*G1526+uEREX*H1526+uHOEX*I1526+uNES*S1526+ uOCEX*N1526+uEREX*O1526+uHOEX*P1526)/('Life tables'!$I$2/2))</f>
        <v>0.59132556369175393</v>
      </c>
    </row>
    <row r="1527" spans="1:28" x14ac:dyDescent="0.25">
      <c r="A1527" s="4">
        <v>1521</v>
      </c>
      <c r="C1527" s="105">
        <f>IF(male=0,VLOOKUP((($A$5:$A$1570/'Life tables'!$I$2)*2)+age,lifetable,13,1),IF(male=1,VLOOKUP((($A$5:$A$1570/'Life tables'!$I$2)*2)+age,lifetable,10,1),"error"))</f>
        <v>1.0634871448009675E-2</v>
      </c>
      <c r="F1527" s="96">
        <f t="shared" si="420"/>
        <v>3.5894834403854925</v>
      </c>
      <c r="G1527" s="96">
        <f t="shared" si="432"/>
        <v>0.36057112396166663</v>
      </c>
      <c r="H1527" s="96">
        <f t="shared" si="421"/>
        <v>2.0592517952368775E-2</v>
      </c>
      <c r="I1527" s="96">
        <f t="shared" si="422"/>
        <v>8.2512271919692563E-3</v>
      </c>
      <c r="J1527" s="96">
        <f t="shared" si="433"/>
        <v>4.2315072026145088E-2</v>
      </c>
      <c r="K1527" s="96">
        <f t="shared" si="423"/>
        <v>8.6220718017624969E-3</v>
      </c>
      <c r="L1527" s="96">
        <f t="shared" si="424"/>
        <v>3.1491314274515805</v>
      </c>
      <c r="M1527" s="96">
        <f t="shared" si="425"/>
        <v>19.806418914134667</v>
      </c>
      <c r="N1527" s="96">
        <f t="shared" si="434"/>
        <v>1.907401054562825</v>
      </c>
      <c r="O1527" s="96">
        <f t="shared" si="426"/>
        <v>4.5529465460437082E-2</v>
      </c>
      <c r="P1527" s="96">
        <f t="shared" si="427"/>
        <v>4.5529465460437082E-2</v>
      </c>
      <c r="Q1527" s="96">
        <f t="shared" si="435"/>
        <v>0.23189208403685999</v>
      </c>
      <c r="R1527" s="96">
        <f t="shared" si="418"/>
        <v>3.5690147466071924E-3</v>
      </c>
      <c r="S1527" s="96">
        <f t="shared" si="428"/>
        <v>17.572497829867501</v>
      </c>
      <c r="T1527" s="96">
        <f t="shared" si="429"/>
        <v>535.59814204015129</v>
      </c>
      <c r="U1527" s="96">
        <f t="shared" si="430"/>
        <v>441.292353847941</v>
      </c>
      <c r="V1527" s="32">
        <f t="shared" si="431"/>
        <v>1000.0000000000011</v>
      </c>
      <c r="W1527" s="100">
        <f>IF(A1527=1,((cPH1_+cPHr+(cNES*L1527+(cNES+cOSEX)*G1527+(cNES+cEREX)*H1527+(cNES+cHOEX)*I1527+(cNES+cNES)*S1527+(cNES+cOSEX)*N1527+(cNES+cEREX)*O1527+(cNES+cHOEX)*P1527)))/(1+cDR)^(A$6:A$65537 + 0.5),(cPHr+(cNES*L1527+(cNES+cOSEX)*G1527+(cNES+cEREX)*H1527+(cNES+cHOEX)*I1527+(cNES+cNES)*S1527+(cNES+cOSEX)*N1527+(cNES+cEREX)*O1527+(cNES+cHOEX)*P1527))/(1+cDR)^(((cycle + 0.5)/('Life tables'!$I$2/2))))</f>
        <v>186.79966194073864</v>
      </c>
      <c r="X1527" s="107">
        <f>((L1527+G1527+H1527+I1527+N1527+O1527+P1527+S1527)/('Life tables'!$I$2/2))/(1+oDR)^(((cycle + 0.5)/('Life tables'!$I$2/2)))</f>
        <v>0.37177023095783479</v>
      </c>
      <c r="Y1527" s="31">
        <f>((uNES*L1527+ uOCEX*G1527+uEREX*H1527+uHOEX*I1527+uNES*S1527+ uOCEX*N1527+uEREX*O1527+uHOEX*P1527)/('Life tables'!$I$2/2))/(1+oDR)^(((cycle + 0.5)/('Life tables'!$I$2/2)))</f>
        <v>0.24497775608517516</v>
      </c>
      <c r="Z1527" s="100">
        <f t="shared" si="419"/>
        <v>5600.1213318732207</v>
      </c>
      <c r="AA1527" s="107">
        <f>((L1527+G1527+H1527+I1527+N1527+O1527+P1527+S1527)/('Life tables'!$I$2/2))</f>
        <v>0.8863912099982465</v>
      </c>
      <c r="AB1527" s="31">
        <f>((uNES*L1527+ uOCEX*G1527+uEREX*H1527+uHOEX*I1527+uNES*S1527+ uOCEX*N1527+uEREX*O1527+uHOEX*P1527)/('Life tables'!$I$2/2))</f>
        <v>0.58408692132109374</v>
      </c>
    </row>
    <row r="1528" spans="1:28" x14ac:dyDescent="0.25">
      <c r="A1528" s="4">
        <v>1522</v>
      </c>
      <c r="C1528" s="105">
        <f>IF(male=0,VLOOKUP((($A$5:$A$1570/'Life tables'!$I$2)*2)+age,lifetable,13,1),IF(male=1,VLOOKUP((($A$5:$A$1570/'Life tables'!$I$2)*2)+age,lifetable,10,1),"error"))</f>
        <v>1.0634871448009675E-2</v>
      </c>
      <c r="F1528" s="96">
        <f t="shared" si="420"/>
        <v>3.5455148550769522</v>
      </c>
      <c r="G1528" s="96">
        <f t="shared" si="432"/>
        <v>0.35615438754624462</v>
      </c>
      <c r="H1528" s="96">
        <f t="shared" si="421"/>
        <v>2.0340274447880249E-2</v>
      </c>
      <c r="I1528" s="96">
        <f t="shared" si="422"/>
        <v>8.1501556052867765E-3</v>
      </c>
      <c r="J1528" s="96">
        <f t="shared" si="433"/>
        <v>4.1796742889064924E-2</v>
      </c>
      <c r="K1528" s="96">
        <f t="shared" si="423"/>
        <v>8.5164576358669614E-3</v>
      </c>
      <c r="L1528" s="96">
        <f t="shared" si="424"/>
        <v>3.1105568369526089</v>
      </c>
      <c r="M1528" s="96">
        <f t="shared" si="425"/>
        <v>19.563989256831832</v>
      </c>
      <c r="N1528" s="96">
        <f t="shared" si="434"/>
        <v>1.8840545533098025</v>
      </c>
      <c r="O1528" s="96">
        <f t="shared" si="426"/>
        <v>4.497218689551296E-2</v>
      </c>
      <c r="P1528" s="96">
        <f t="shared" si="427"/>
        <v>4.497218689551296E-2</v>
      </c>
      <c r="Q1528" s="96">
        <f t="shared" si="435"/>
        <v>0.22905373558487518</v>
      </c>
      <c r="R1528" s="96">
        <f t="shared" si="418"/>
        <v>3.5253301701231882E-3</v>
      </c>
      <c r="S1528" s="96">
        <f t="shared" si="428"/>
        <v>17.357411263976005</v>
      </c>
      <c r="T1528" s="96">
        <f t="shared" si="429"/>
        <v>535.86899251862519</v>
      </c>
      <c r="U1528" s="96">
        <f t="shared" si="430"/>
        <v>441.30439563574697</v>
      </c>
      <c r="V1528" s="32">
        <f t="shared" si="431"/>
        <v>1000.0000000000009</v>
      </c>
      <c r="W1528" s="100">
        <f>IF(A1528=1,((cPH1_+cPHr+(cNES*L1528+(cNES+cOSEX)*G1528+(cNES+cEREX)*H1528+(cNES+cHOEX)*I1528+(cNES+cNES)*S1528+(cNES+cOSEX)*N1528+(cNES+cEREX)*O1528+(cNES+cHOEX)*P1528)))/(1+cDR)^(A$6:A$65537 + 0.5),(cPHr+(cNES*L1528+(cNES+cOSEX)*G1528+(cNES+cEREX)*H1528+(cNES+cHOEX)*I1528+(cNES+cNES)*S1528+(cNES+cOSEX)*N1528+(cNES+cEREX)*O1528+(cNES+cHOEX)*P1528))/(1+cDR)^(((cycle + 0.5)/('Life tables'!$I$2/2))))</f>
        <v>184.11133231529553</v>
      </c>
      <c r="X1528" s="107">
        <f>((L1528+G1528+H1528+I1528+N1528+O1528+P1528+S1528)/('Life tables'!$I$2/2))/(1+oDR)^(((cycle + 0.5)/('Life tables'!$I$2/2)))</f>
        <v>0.36700960168463692</v>
      </c>
      <c r="Y1528" s="31">
        <f>((uNES*L1528+ uOCEX*G1528+uEREX*H1528+uHOEX*I1528+uNES*S1528+ uOCEX*N1528+uEREX*O1528+uHOEX*P1528)/('Life tables'!$I$2/2))/(1+oDR)^(((cycle + 0.5)/('Life tables'!$I$2/2)))</f>
        <v>0.24184074301127753</v>
      </c>
      <c r="Z1528" s="100">
        <f t="shared" si="419"/>
        <v>5531.8768900182031</v>
      </c>
      <c r="AA1528" s="107">
        <f>((L1528+G1528+H1528+I1528+N1528+O1528+P1528+S1528)/('Life tables'!$I$2/2))</f>
        <v>0.87554055664832053</v>
      </c>
      <c r="AB1528" s="31">
        <f>((uNES*L1528+ uOCEX*G1528+uEREX*H1528+uHOEX*I1528+uNES*S1528+ uOCEX*N1528+uEREX*O1528+uHOEX*P1528)/('Life tables'!$I$2/2))</f>
        <v>0.57693689152656547</v>
      </c>
    </row>
    <row r="1529" spans="1:28" x14ac:dyDescent="0.25">
      <c r="A1529" s="4">
        <v>1523</v>
      </c>
      <c r="C1529" s="105">
        <f>IF(male=0,VLOOKUP((($A$5:$A$1570/'Life tables'!$I$2)*2)+age,lifetable,13,1),IF(male=1,VLOOKUP((($A$5:$A$1570/'Life tables'!$I$2)*2)+age,lifetable,10,1),"error"))</f>
        <v>1.0634871448009675E-2</v>
      </c>
      <c r="F1529" s="96">
        <f t="shared" si="420"/>
        <v>3.5020861529415477</v>
      </c>
      <c r="G1529" s="96">
        <f t="shared" si="432"/>
        <v>0.35179188352547736</v>
      </c>
      <c r="H1529" s="96">
        <f t="shared" si="421"/>
        <v>2.0091128200732399E-2</v>
      </c>
      <c r="I1529" s="96">
        <f t="shared" si="422"/>
        <v>8.0503250603287252E-3</v>
      </c>
      <c r="J1529" s="96">
        <f t="shared" si="433"/>
        <v>4.1284778231926306E-2</v>
      </c>
      <c r="K1529" s="96">
        <f t="shared" si="423"/>
        <v>8.4121402892939415E-3</v>
      </c>
      <c r="L1529" s="96">
        <f t="shared" si="424"/>
        <v>3.0724558976337892</v>
      </c>
      <c r="M1529" s="96">
        <f t="shared" si="425"/>
        <v>19.324525692687306</v>
      </c>
      <c r="N1529" s="96">
        <f t="shared" si="434"/>
        <v>1.8609936932543443</v>
      </c>
      <c r="O1529" s="96">
        <f t="shared" si="426"/>
        <v>4.4421726556366503E-2</v>
      </c>
      <c r="P1529" s="96">
        <f t="shared" si="427"/>
        <v>4.4421726556366503E-2</v>
      </c>
      <c r="Q1529" s="96">
        <f t="shared" si="435"/>
        <v>0.2262501139316575</v>
      </c>
      <c r="R1529" s="96">
        <f t="shared" si="418"/>
        <v>3.4821800683601171E-3</v>
      </c>
      <c r="S1529" s="96">
        <f t="shared" si="428"/>
        <v>17.144956252320213</v>
      </c>
      <c r="T1529" s="96">
        <f t="shared" si="429"/>
        <v>536.13652741078874</v>
      </c>
      <c r="U1529" s="96">
        <f t="shared" si="430"/>
        <v>441.31628995610464</v>
      </c>
      <c r="V1529" s="32">
        <f t="shared" si="431"/>
        <v>1000.0000000000009</v>
      </c>
      <c r="W1529" s="100">
        <f>IF(A1529=1,((cPH1_+cPHr+(cNES*L1529+(cNES+cOSEX)*G1529+(cNES+cEREX)*H1529+(cNES+cHOEX)*I1529+(cNES+cNES)*S1529+(cNES+cOSEX)*N1529+(cNES+cEREX)*O1529+(cNES+cHOEX)*P1529)))/(1+cDR)^(A$6:A$65537 + 0.5),(cPHr+(cNES*L1529+(cNES+cOSEX)*G1529+(cNES+cEREX)*H1529+(cNES+cHOEX)*I1529+(cNES+cNES)*S1529+(cNES+cOSEX)*N1529+(cNES+cEREX)*O1529+(cNES+cHOEX)*P1529))/(1+cDR)^(((cycle + 0.5)/('Life tables'!$I$2/2))))</f>
        <v>181.46181199744686</v>
      </c>
      <c r="X1529" s="107">
        <f>((L1529+G1529+H1529+I1529+N1529+O1529+P1529+S1529)/('Life tables'!$I$2/2))/(1+oDR)^(((cycle + 0.5)/('Life tables'!$I$2/2)))</f>
        <v>0.36230993468454337</v>
      </c>
      <c r="Y1529" s="31">
        <f>((uNES*L1529+ uOCEX*G1529+uEREX*H1529+uHOEX*I1529+uNES*S1529+ uOCEX*N1529+uEREX*O1529+uHOEX*P1529)/('Life tables'!$I$2/2))/(1+oDR)^(((cycle + 0.5)/('Life tables'!$I$2/2)))</f>
        <v>0.23874390094966499</v>
      </c>
      <c r="Z1529" s="100">
        <f t="shared" si="419"/>
        <v>5464.4677105617702</v>
      </c>
      <c r="AA1529" s="107">
        <f>((L1529+G1529+H1529+I1529+N1529+O1529+P1529+S1529)/('Life tables'!$I$2/2))</f>
        <v>0.86482273264845722</v>
      </c>
      <c r="AB1529" s="31">
        <f>((uNES*L1529+ uOCEX*G1529+uEREX*H1529+uHOEX*I1529+uNES*S1529+ uOCEX*N1529+uEREX*O1529+uHOEX*P1529)/('Life tables'!$I$2/2))</f>
        <v>0.56987438945667479</v>
      </c>
    </row>
    <row r="1530" spans="1:28" x14ac:dyDescent="0.25">
      <c r="A1530" s="4">
        <v>1524</v>
      </c>
      <c r="C1530" s="105">
        <f>IF(male=0,VLOOKUP((($A$5:$A$1570/'Life tables'!$I$2)*2)+age,lifetable,13,1),IF(male=1,VLOOKUP((($A$5:$A$1570/'Life tables'!$I$2)*2)+age,lifetable,10,1),"error"))</f>
        <v>1.0634871448009675E-2</v>
      </c>
      <c r="F1530" s="96">
        <f t="shared" si="420"/>
        <v>3.459190629818317</v>
      </c>
      <c r="G1530" s="96">
        <f t="shared" si="432"/>
        <v>0.34748293845236516</v>
      </c>
      <c r="H1530" s="96">
        <f t="shared" si="421"/>
        <v>1.9845040749804775E-2</v>
      </c>
      <c r="I1530" s="96">
        <f t="shared" si="422"/>
        <v>7.9517201460878803E-3</v>
      </c>
      <c r="J1530" s="96">
        <f t="shared" si="433"/>
        <v>4.0779099021893868E-2</v>
      </c>
      <c r="K1530" s="96">
        <f t="shared" si="423"/>
        <v>8.3091036584011842E-3</v>
      </c>
      <c r="L1530" s="96">
        <f t="shared" si="424"/>
        <v>3.0348227277897641</v>
      </c>
      <c r="M1530" s="96">
        <f t="shared" si="425"/>
        <v>19.087992003289298</v>
      </c>
      <c r="N1530" s="96">
        <f t="shared" si="434"/>
        <v>1.8382149864849229</v>
      </c>
      <c r="O1530" s="96">
        <f t="shared" si="426"/>
        <v>4.3878001186911098E-2</v>
      </c>
      <c r="P1530" s="96">
        <f t="shared" si="427"/>
        <v>4.3878001186911098E-2</v>
      </c>
      <c r="Q1530" s="96">
        <f t="shared" si="435"/>
        <v>0.2234807950347272</v>
      </c>
      <c r="R1530" s="96">
        <f t="shared" si="418"/>
        <v>3.4395579149465866E-3</v>
      </c>
      <c r="S1530" s="96">
        <f t="shared" si="428"/>
        <v>16.935100661480877</v>
      </c>
      <c r="T1530" s="96">
        <f t="shared" si="429"/>
        <v>536.40078730484538</v>
      </c>
      <c r="U1530" s="96">
        <f t="shared" si="430"/>
        <v>441.32803861767798</v>
      </c>
      <c r="V1530" s="32">
        <f t="shared" si="431"/>
        <v>1000.000000000001</v>
      </c>
      <c r="W1530" s="100">
        <f>IF(A1530=1,((cPH1_+cPHr+(cNES*L1530+(cNES+cOSEX)*G1530+(cNES+cEREX)*H1530+(cNES+cHOEX)*I1530+(cNES+cNES)*S1530+(cNES+cOSEX)*N1530+(cNES+cEREX)*O1530+(cNES+cHOEX)*P1530)))/(1+cDR)^(A$6:A$65537 + 0.5),(cPHr+(cNES*L1530+(cNES+cOSEX)*G1530+(cNES+cEREX)*H1530+(cNES+cHOEX)*I1530+(cNES+cNES)*S1530+(cNES+cOSEX)*N1530+(cNES+cEREX)*O1530+(cNES+cHOEX)*P1530))/(1+cDR)^(((cycle + 0.5)/('Life tables'!$I$2/2))))</f>
        <v>178.85054066935223</v>
      </c>
      <c r="X1530" s="107">
        <f>((L1530+G1530+H1530+I1530+N1530+O1530+P1530+S1530)/('Life tables'!$I$2/2))/(1+oDR)^(((cycle + 0.5)/('Life tables'!$I$2/2)))</f>
        <v>0.3576704492471246</v>
      </c>
      <c r="Y1530" s="31">
        <f>((uNES*L1530+ uOCEX*G1530+uEREX*H1530+uHOEX*I1530+uNES*S1530+ uOCEX*N1530+uEREX*O1530+uHOEX*P1530)/('Life tables'!$I$2/2))/(1+oDR)^(((cycle + 0.5)/('Life tables'!$I$2/2)))</f>
        <v>0.23568671545403902</v>
      </c>
      <c r="Z1530" s="100">
        <f t="shared" si="419"/>
        <v>5397.8835768669196</v>
      </c>
      <c r="AA1530" s="107">
        <f>((L1530+G1530+H1530+I1530+N1530+O1530+P1530+S1530)/('Life tables'!$I$2/2))</f>
        <v>0.85423611181877679</v>
      </c>
      <c r="AB1530" s="31">
        <f>((uNES*L1530+ uOCEX*G1530+uEREX*H1530+uHOEX*I1530+uNES*S1530+ uOCEX*N1530+uEREX*O1530+uHOEX*P1530)/('Life tables'!$I$2/2))</f>
        <v>0.56289834354666146</v>
      </c>
    </row>
    <row r="1531" spans="1:28" x14ac:dyDescent="0.25">
      <c r="A1531" s="4">
        <v>1525</v>
      </c>
      <c r="C1531" s="105">
        <f>IF(male=0,VLOOKUP((($A$5:$A$1570/'Life tables'!$I$2)*2)+age,lifetable,13,1),IF(male=1,VLOOKUP((($A$5:$A$1570/'Life tables'!$I$2)*2)+age,lifetable,10,1),"error"))</f>
        <v>1.0634871448009675E-2</v>
      </c>
      <c r="F1531" s="96">
        <f t="shared" si="420"/>
        <v>3.4168216691173501</v>
      </c>
      <c r="G1531" s="96">
        <f t="shared" si="432"/>
        <v>0.34322688767660375</v>
      </c>
      <c r="H1531" s="96">
        <f t="shared" si="421"/>
        <v>1.960197413636355E-2</v>
      </c>
      <c r="I1531" s="96">
        <f t="shared" si="422"/>
        <v>7.8543256528585837E-3</v>
      </c>
      <c r="J1531" s="96">
        <f t="shared" si="433"/>
        <v>4.02796272584744E-2</v>
      </c>
      <c r="K1531" s="96">
        <f t="shared" si="423"/>
        <v>8.2073318498953468E-3</v>
      </c>
      <c r="L1531" s="96">
        <f t="shared" si="424"/>
        <v>2.9976515225431544</v>
      </c>
      <c r="M1531" s="96">
        <f t="shared" si="425"/>
        <v>18.854352408360295</v>
      </c>
      <c r="N1531" s="96">
        <f t="shared" si="434"/>
        <v>1.8157149872832912</v>
      </c>
      <c r="O1531" s="96">
        <f t="shared" si="426"/>
        <v>4.334092853820936E-2</v>
      </c>
      <c r="P1531" s="96">
        <f t="shared" si="427"/>
        <v>4.334092853820936E-2</v>
      </c>
      <c r="Q1531" s="96">
        <f t="shared" si="435"/>
        <v>0.22074535998124817</v>
      </c>
      <c r="R1531" s="96">
        <f t="shared" si="418"/>
        <v>3.3974572624607471E-3</v>
      </c>
      <c r="S1531" s="96">
        <f t="shared" si="428"/>
        <v>16.727812746756875</v>
      </c>
      <c r="T1531" s="96">
        <f t="shared" si="429"/>
        <v>536.66181229208507</v>
      </c>
      <c r="U1531" s="96">
        <f t="shared" si="430"/>
        <v>441.33964340679034</v>
      </c>
      <c r="V1531" s="32">
        <f t="shared" si="431"/>
        <v>1000.0000000000009</v>
      </c>
      <c r="W1531" s="100">
        <f>IF(A1531=1,((cPH1_+cPHr+(cNES*L1531+(cNES+cOSEX)*G1531+(cNES+cEREX)*H1531+(cNES+cHOEX)*I1531+(cNES+cNES)*S1531+(cNES+cOSEX)*N1531+(cNES+cEREX)*O1531+(cNES+cHOEX)*P1531)))/(1+cDR)^(A$6:A$65537 + 0.5),(cPHr+(cNES*L1531+(cNES+cOSEX)*G1531+(cNES+cEREX)*H1531+(cNES+cHOEX)*I1531+(cNES+cNES)*S1531+(cNES+cOSEX)*N1531+(cNES+cEREX)*O1531+(cNES+cHOEX)*P1531))/(1+cDR)^(((cycle + 0.5)/('Life tables'!$I$2/2))))</f>
        <v>176.27696609037989</v>
      </c>
      <c r="X1531" s="107">
        <f>((L1531+G1531+H1531+I1531+N1531+O1531+P1531+S1531)/('Life tables'!$I$2/2))/(1+oDR)^(((cycle + 0.5)/('Life tables'!$I$2/2)))</f>
        <v>0.35309037466343979</v>
      </c>
      <c r="Y1531" s="31">
        <f>((uNES*L1531+ uOCEX*G1531+uEREX*H1531+uHOEX*I1531+uNES*S1531+ uOCEX*N1531+uEREX*O1531+uHOEX*P1531)/('Life tables'!$I$2/2))/(1+oDR)^(((cycle + 0.5)/('Life tables'!$I$2/2)))</f>
        <v>0.23266867866843832</v>
      </c>
      <c r="Z1531" s="100">
        <f t="shared" si="419"/>
        <v>5332.1143968950955</v>
      </c>
      <c r="AA1531" s="107">
        <f>((L1531+G1531+H1531+I1531+N1531+O1531+P1531+S1531)/('Life tables'!$I$2/2))</f>
        <v>0.84377908789597689</v>
      </c>
      <c r="AB1531" s="31">
        <f>((uNES*L1531+ uOCEX*G1531+uEREX*H1531+uHOEX*I1531+uNES*S1531+ uOCEX*N1531+uEREX*O1531+uHOEX*P1531)/('Life tables'!$I$2/2))</f>
        <v>0.55600769535546557</v>
      </c>
    </row>
    <row r="1532" spans="1:28" x14ac:dyDescent="0.25">
      <c r="A1532" s="4">
        <v>1526</v>
      </c>
      <c r="C1532" s="105">
        <f>IF(male=0,VLOOKUP((($A$5:$A$1570/'Life tables'!$I$2)*2)+age,lifetable,13,1),IF(male=1,VLOOKUP((($A$5:$A$1570/'Life tables'!$I$2)*2)+age,lifetable,10,1),"error"))</f>
        <v>1.0634871448009675E-2</v>
      </c>
      <c r="F1532" s="96">
        <f t="shared" si="420"/>
        <v>3.3749727404299303</v>
      </c>
      <c r="G1532" s="96">
        <f t="shared" si="432"/>
        <v>0.33902307520497021</v>
      </c>
      <c r="H1532" s="96">
        <f t="shared" si="421"/>
        <v>1.9361890896088023E-2</v>
      </c>
      <c r="I1532" s="96">
        <f t="shared" si="422"/>
        <v>7.7581265690418507E-3</v>
      </c>
      <c r="J1532" s="96">
        <f t="shared" si="433"/>
        <v>3.978628595713244E-2</v>
      </c>
      <c r="K1532" s="96">
        <f t="shared" si="423"/>
        <v>8.1068091774934865E-3</v>
      </c>
      <c r="L1532" s="96">
        <f t="shared" si="424"/>
        <v>2.9609365526252045</v>
      </c>
      <c r="M1532" s="96">
        <f t="shared" si="425"/>
        <v>18.623571560695634</v>
      </c>
      <c r="N1532" s="96">
        <f t="shared" si="434"/>
        <v>1.7934902916370561</v>
      </c>
      <c r="O1532" s="96">
        <f t="shared" si="426"/>
        <v>4.28104273568383E-2</v>
      </c>
      <c r="P1532" s="96">
        <f t="shared" si="427"/>
        <v>4.28104273568383E-2</v>
      </c>
      <c r="Q1532" s="96">
        <f t="shared" si="435"/>
        <v>0.21804339492876912</v>
      </c>
      <c r="R1532" s="96">
        <f t="shared" si="418"/>
        <v>3.3558717415182468E-3</v>
      </c>
      <c r="S1532" s="96">
        <f t="shared" si="428"/>
        <v>16.523061147674614</v>
      </c>
      <c r="T1532" s="96">
        <f t="shared" si="429"/>
        <v>536.91964197297102</v>
      </c>
      <c r="U1532" s="96">
        <f t="shared" si="430"/>
        <v>441.35110608770935</v>
      </c>
      <c r="V1532" s="32">
        <f t="shared" si="431"/>
        <v>1000.000000000001</v>
      </c>
      <c r="W1532" s="100">
        <f>IF(A1532=1,((cPH1_+cPHr+(cNES*L1532+(cNES+cOSEX)*G1532+(cNES+cEREX)*H1532+(cNES+cHOEX)*I1532+(cNES+cNES)*S1532+(cNES+cOSEX)*N1532+(cNES+cEREX)*O1532+(cNES+cHOEX)*P1532)))/(1+cDR)^(A$6:A$65537 + 0.5),(cPHr+(cNES*L1532+(cNES+cOSEX)*G1532+(cNES+cEREX)*H1532+(cNES+cHOEX)*I1532+(cNES+cNES)*S1532+(cNES+cOSEX)*N1532+(cNES+cEREX)*O1532+(cNES+cHOEX)*P1532))/(1+cDR)^(((cycle + 0.5)/('Life tables'!$I$2/2))))</f>
        <v>173.74054398145407</v>
      </c>
      <c r="X1532" s="107">
        <f>((L1532+G1532+H1532+I1532+N1532+O1532+P1532+S1532)/('Life tables'!$I$2/2))/(1+oDR)^(((cycle + 0.5)/('Life tables'!$I$2/2)))</f>
        <v>0.34856895009771371</v>
      </c>
      <c r="Y1532" s="31">
        <f>((uNES*L1532+ uOCEX*G1532+uEREX*H1532+uHOEX*I1532+uNES*S1532+ uOCEX*N1532+uEREX*O1532+uHOEX*P1532)/('Life tables'!$I$2/2))/(1+oDR)^(((cycle + 0.5)/('Life tables'!$I$2/2)))</f>
        <v>0.22968928924268836</v>
      </c>
      <c r="Z1532" s="100">
        <f t="shared" si="419"/>
        <v>5267.1502017078774</v>
      </c>
      <c r="AA1532" s="107">
        <f>((L1532+G1532+H1532+I1532+N1532+O1532+P1532+S1532)/('Life tables'!$I$2/2))</f>
        <v>0.83345007428895024</v>
      </c>
      <c r="AB1532" s="31">
        <f>((uNES*L1532+ uOCEX*G1532+uEREX*H1532+uHOEX*I1532+uNES*S1532+ uOCEX*N1532+uEREX*O1532+uHOEX*P1532)/('Life tables'!$I$2/2))</f>
        <v>0.54920139940470969</v>
      </c>
    </row>
    <row r="1533" spans="1:28" x14ac:dyDescent="0.25">
      <c r="A1533" s="4">
        <v>1527</v>
      </c>
      <c r="C1533" s="105">
        <f>IF(male=0,VLOOKUP((($A$5:$A$1570/'Life tables'!$I$2)*2)+age,lifetable,13,1),IF(male=1,VLOOKUP((($A$5:$A$1570/'Life tables'!$I$2)*2)+age,lifetable,10,1),"error"))</f>
        <v>1.0634871448009675E-2</v>
      </c>
      <c r="F1533" s="96">
        <f t="shared" si="420"/>
        <v>3.3336373981740524</v>
      </c>
      <c r="G1533" s="96">
        <f t="shared" si="432"/>
        <v>0.33487085356526225</v>
      </c>
      <c r="H1533" s="96">
        <f t="shared" si="421"/>
        <v>1.9124754051300111E-2</v>
      </c>
      <c r="I1533" s="96">
        <f t="shared" si="422"/>
        <v>7.6631080780317834E-3</v>
      </c>
      <c r="J1533" s="96">
        <f t="shared" si="433"/>
        <v>3.9298999133322778E-2</v>
      </c>
      <c r="K1533" s="96">
        <f t="shared" si="423"/>
        <v>8.0075201586695607E-3</v>
      </c>
      <c r="L1533" s="96">
        <f t="shared" si="424"/>
        <v>2.9246721631874659</v>
      </c>
      <c r="M1533" s="96">
        <f t="shared" si="425"/>
        <v>18.395614541146596</v>
      </c>
      <c r="N1533" s="96">
        <f t="shared" si="434"/>
        <v>1.7715375367565391</v>
      </c>
      <c r="O1533" s="96">
        <f t="shared" si="426"/>
        <v>4.2286417373356859E-2</v>
      </c>
      <c r="P1533" s="96">
        <f t="shared" si="427"/>
        <v>4.2286417373356859E-2</v>
      </c>
      <c r="Q1533" s="96">
        <f t="shared" si="435"/>
        <v>0.21537449104648609</v>
      </c>
      <c r="R1533" s="96">
        <f t="shared" si="418"/>
        <v>3.3147950598682117E-3</v>
      </c>
      <c r="S1533" s="96">
        <f t="shared" si="428"/>
        <v>16.32081488353699</v>
      </c>
      <c r="T1533" s="96">
        <f t="shared" si="429"/>
        <v>537.17431546315083</v>
      </c>
      <c r="U1533" s="96">
        <f t="shared" si="430"/>
        <v>441.36242840292789</v>
      </c>
      <c r="V1533" s="32">
        <f t="shared" si="431"/>
        <v>1000.000000000001</v>
      </c>
      <c r="W1533" s="100">
        <f>IF(A1533=1,((cPH1_+cPHr+(cNES*L1533+(cNES+cOSEX)*G1533+(cNES+cEREX)*H1533+(cNES+cHOEX)*I1533+(cNES+cNES)*S1533+(cNES+cOSEX)*N1533+(cNES+cEREX)*O1533+(cNES+cHOEX)*P1533)))/(1+cDR)^(A$6:A$65537 + 0.5),(cPHr+(cNES*L1533+(cNES+cOSEX)*G1533+(cNES+cEREX)*H1533+(cNES+cHOEX)*I1533+(cNES+cNES)*S1533+(cNES+cOSEX)*N1533+(cNES+cEREX)*O1533+(cNES+cHOEX)*P1533))/(1+cDR)^(((cycle + 0.5)/('Life tables'!$I$2/2))))</f>
        <v>171.24073791101287</v>
      </c>
      <c r="X1533" s="107">
        <f>((L1533+G1533+H1533+I1533+N1533+O1533+P1533+S1533)/('Life tables'!$I$2/2))/(1+oDR)^(((cycle + 0.5)/('Life tables'!$I$2/2)))</f>
        <v>0.34410542446067272</v>
      </c>
      <c r="Y1533" s="31">
        <f>((uNES*L1533+ uOCEX*G1533+uEREX*H1533+uHOEX*I1533+uNES*S1533+ uOCEX*N1533+uEREX*O1533+uHOEX*P1533)/('Life tables'!$I$2/2))/(1+oDR)^(((cycle + 0.5)/('Life tables'!$I$2/2)))</f>
        <v>0.22674805224894337</v>
      </c>
      <c r="Z1533" s="100">
        <f t="shared" si="419"/>
        <v>5202.9811439854893</v>
      </c>
      <c r="AA1533" s="107">
        <f>((L1533+G1533+H1533+I1533+N1533+O1533+P1533+S1533)/('Life tables'!$I$2/2))</f>
        <v>0.82324750383742773</v>
      </c>
      <c r="AB1533" s="31">
        <f>((uNES*L1533+ uOCEX*G1533+uEREX*H1533+uHOEX*I1533+uNES*S1533+ uOCEX*N1533+uEREX*O1533+uHOEX*P1533)/('Life tables'!$I$2/2))</f>
        <v>0.54247842301967397</v>
      </c>
    </row>
    <row r="1534" spans="1:28" x14ac:dyDescent="0.25">
      <c r="A1534" s="4">
        <v>1528</v>
      </c>
      <c r="C1534" s="105">
        <f>IF(male=0,VLOOKUP((($A$5:$A$1570/'Life tables'!$I$2)*2)+age,lifetable,13,1),IF(male=1,VLOOKUP((($A$5:$A$1570/'Life tables'!$I$2)*2)+age,lifetable,10,1),"error"))</f>
        <v>1.0634871448009675E-2</v>
      </c>
      <c r="F1534" s="96">
        <f t="shared" si="420"/>
        <v>3.2928092802738154</v>
      </c>
      <c r="G1534" s="96">
        <f t="shared" si="432"/>
        <v>0.33076958367364051</v>
      </c>
      <c r="H1534" s="96">
        <f t="shared" si="421"/>
        <v>1.8890527103388139E-2</v>
      </c>
      <c r="I1534" s="96">
        <f t="shared" si="422"/>
        <v>7.5692555551798643E-3</v>
      </c>
      <c r="J1534" s="96">
        <f t="shared" si="433"/>
        <v>3.8817691786922279E-2</v>
      </c>
      <c r="K1534" s="96">
        <f t="shared" si="423"/>
        <v>7.9094495114822687E-3</v>
      </c>
      <c r="L1534" s="96">
        <f t="shared" si="424"/>
        <v>2.8888527726432023</v>
      </c>
      <c r="M1534" s="96">
        <f t="shared" si="425"/>
        <v>18.170446853648489</v>
      </c>
      <c r="N1534" s="96">
        <f t="shared" si="434"/>
        <v>1.7498534005959703</v>
      </c>
      <c r="O1534" s="96">
        <f t="shared" si="426"/>
        <v>4.176881929087687E-2</v>
      </c>
      <c r="P1534" s="96">
        <f t="shared" si="427"/>
        <v>4.176881929087687E-2</v>
      </c>
      <c r="Q1534" s="96">
        <f t="shared" si="435"/>
        <v>0.21273824445703154</v>
      </c>
      <c r="R1534" s="96">
        <f t="shared" si="418"/>
        <v>3.2742210014973325E-3</v>
      </c>
      <c r="S1534" s="96">
        <f t="shared" si="428"/>
        <v>16.121043349012236</v>
      </c>
      <c r="T1534" s="96">
        <f t="shared" si="429"/>
        <v>537.42587139939474</v>
      </c>
      <c r="U1534" s="96">
        <f t="shared" si="430"/>
        <v>441.37361207344088</v>
      </c>
      <c r="V1534" s="32">
        <f t="shared" si="431"/>
        <v>1000.000000000001</v>
      </c>
      <c r="W1534" s="100">
        <f>IF(A1534=1,((cPH1_+cPHr+(cNES*L1534+(cNES+cOSEX)*G1534+(cNES+cEREX)*H1534+(cNES+cHOEX)*I1534+(cNES+cNES)*S1534+(cNES+cOSEX)*N1534+(cNES+cEREX)*O1534+(cNES+cHOEX)*P1534)))/(1+cDR)^(A$6:A$65537 + 0.5),(cPHr+(cNES*L1534+(cNES+cOSEX)*G1534+(cNES+cEREX)*H1534+(cNES+cHOEX)*I1534+(cNES+cNES)*S1534+(cNES+cOSEX)*N1534+(cNES+cEREX)*O1534+(cNES+cHOEX)*P1534))/(1+cDR)^(((cycle + 0.5)/('Life tables'!$I$2/2))))</f>
        <v>168.77701918255468</v>
      </c>
      <c r="X1534" s="107">
        <f>((L1534+G1534+H1534+I1534+N1534+O1534+P1534+S1534)/('Life tables'!$I$2/2))/(1+oDR)^(((cycle + 0.5)/('Life tables'!$I$2/2)))</f>
        <v>0.3396990562845158</v>
      </c>
      <c r="Y1534" s="31">
        <f>((uNES*L1534+ uOCEX*G1534+uEREX*H1534+uHOEX*I1534+uNES*S1534+ uOCEX*N1534+uEREX*O1534+uHOEX*P1534)/('Life tables'!$I$2/2))/(1+oDR)^(((cycle + 0.5)/('Life tables'!$I$2/2)))</f>
        <v>0.22384447909930624</v>
      </c>
      <c r="Z1534" s="100">
        <f t="shared" si="419"/>
        <v>5139.5974965619553</v>
      </c>
      <c r="AA1534" s="107">
        <f>((L1534+G1534+H1534+I1534+N1534+O1534+P1534+S1534)/('Life tables'!$I$2/2))</f>
        <v>0.81316982857360731</v>
      </c>
      <c r="AB1534" s="31">
        <f>((uNES*L1534+ uOCEX*G1534+uEREX*H1534+uHOEX*I1534+uNES*S1534+ uOCEX*N1534+uEREX*O1534+uHOEX*P1534)/('Life tables'!$I$2/2))</f>
        <v>0.53583774617223834</v>
      </c>
    </row>
    <row r="1535" spans="1:28" x14ac:dyDescent="0.25">
      <c r="A1535" s="4">
        <v>1529</v>
      </c>
      <c r="C1535" s="105">
        <f>IF(male=0,VLOOKUP((($A$5:$A$1570/'Life tables'!$I$2)*2)+age,lifetable,13,1),IF(male=1,VLOOKUP((($A$5:$A$1570/'Life tables'!$I$2)*2)+age,lifetable,10,1),"error"))</f>
        <v>1.0634871448009675E-2</v>
      </c>
      <c r="F1535" s="96">
        <f t="shared" si="420"/>
        <v>3.2524821068712897</v>
      </c>
      <c r="G1535" s="96">
        <f t="shared" si="432"/>
        <v>0.32671863470523294</v>
      </c>
      <c r="H1535" s="96">
        <f t="shared" si="421"/>
        <v>1.865917402541695E-2</v>
      </c>
      <c r="I1535" s="96">
        <f t="shared" si="422"/>
        <v>7.4765545648338991E-3</v>
      </c>
      <c r="J1535" s="96">
        <f t="shared" si="433"/>
        <v>3.8342289887044599E-2</v>
      </c>
      <c r="K1535" s="96">
        <f t="shared" si="423"/>
        <v>7.81258215148092E-3</v>
      </c>
      <c r="L1535" s="96">
        <f t="shared" si="424"/>
        <v>2.8534728715372806</v>
      </c>
      <c r="M1535" s="96">
        <f t="shared" si="425"/>
        <v>17.948034420294078</v>
      </c>
      <c r="N1535" s="96">
        <f t="shared" si="434"/>
        <v>1.7284346013790488</v>
      </c>
      <c r="O1535" s="96">
        <f t="shared" si="426"/>
        <v>4.1257554773738193E-2</v>
      </c>
      <c r="P1535" s="96">
        <f t="shared" si="427"/>
        <v>4.1257554773738193E-2</v>
      </c>
      <c r="Q1535" s="96">
        <f t="shared" si="435"/>
        <v>0.21013425617879425</v>
      </c>
      <c r="R1535" s="96">
        <f t="shared" si="418"/>
        <v>3.2341434257421213E-3</v>
      </c>
      <c r="S1535" s="96">
        <f t="shared" si="428"/>
        <v>15.923716309763018</v>
      </c>
      <c r="T1535" s="96">
        <f t="shared" si="429"/>
        <v>537.67434794546057</v>
      </c>
      <c r="U1535" s="96">
        <f t="shared" si="430"/>
        <v>441.3846587990181</v>
      </c>
      <c r="V1535" s="32">
        <f t="shared" si="431"/>
        <v>1000.000000000001</v>
      </c>
      <c r="W1535" s="100">
        <f>IF(A1535=1,((cPH1_+cPHr+(cNES*L1535+(cNES+cOSEX)*G1535+(cNES+cEREX)*H1535+(cNES+cHOEX)*I1535+(cNES+cNES)*S1535+(cNES+cOSEX)*N1535+(cNES+cEREX)*O1535+(cNES+cHOEX)*P1535)))/(1+cDR)^(A$6:A$65537 + 0.5),(cPHr+(cNES*L1535+(cNES+cOSEX)*G1535+(cNES+cEREX)*H1535+(cNES+cHOEX)*I1535+(cNES+cNES)*S1535+(cNES+cOSEX)*N1535+(cNES+cEREX)*O1535+(cNES+cHOEX)*P1535))/(1+cDR)^(((cycle + 0.5)/('Life tables'!$I$2/2))))</f>
        <v>166.34886672375384</v>
      </c>
      <c r="X1535" s="107">
        <f>((L1535+G1535+H1535+I1535+N1535+O1535+P1535+S1535)/('Life tables'!$I$2/2))/(1+oDR)^(((cycle + 0.5)/('Life tables'!$I$2/2)))</f>
        <v>0.33534911359949998</v>
      </c>
      <c r="Y1535" s="31">
        <f>((uNES*L1535+ uOCEX*G1535+uEREX*H1535+uHOEX*I1535+uNES*S1535+ uOCEX*N1535+uEREX*O1535+uHOEX*P1535)/('Life tables'!$I$2/2))/(1+oDR)^(((cycle + 0.5)/('Life tables'!$I$2/2)))</f>
        <v>0.22097808746451073</v>
      </c>
      <c r="Z1535" s="100">
        <f t="shared" si="419"/>
        <v>5076.989650976805</v>
      </c>
      <c r="AA1535" s="107">
        <f>((L1535+G1535+H1535+I1535+N1535+O1535+P1535+S1535)/('Life tables'!$I$2/2))</f>
        <v>0.80321551948673009</v>
      </c>
      <c r="AB1535" s="31">
        <f>((uNES*L1535+ uOCEX*G1535+uEREX*H1535+uHOEX*I1535+uNES*S1535+ uOCEX*N1535+uEREX*O1535+uHOEX*P1535)/('Life tables'!$I$2/2))</f>
        <v>0.52927836132576467</v>
      </c>
    </row>
    <row r="1536" spans="1:28" x14ac:dyDescent="0.25">
      <c r="A1536" s="4">
        <v>1530</v>
      </c>
      <c r="C1536" s="105">
        <f>IF(male=0,VLOOKUP((($A$5:$A$1570/'Life tables'!$I$2)*2)+age,lifetable,13,1),IF(male=1,VLOOKUP((($A$5:$A$1570/'Life tables'!$I$2)*2)+age,lifetable,10,1),"error"))</f>
        <v>1.0634871448009675E-2</v>
      </c>
      <c r="F1536" s="96">
        <f t="shared" si="420"/>
        <v>3.2126496790695085</v>
      </c>
      <c r="G1536" s="96">
        <f t="shared" si="432"/>
        <v>0.32271738396786559</v>
      </c>
      <c r="H1536" s="96">
        <f t="shared" si="421"/>
        <v>1.8430659254916566E-2</v>
      </c>
      <c r="I1536" s="96">
        <f t="shared" si="422"/>
        <v>7.3849908574484951E-3</v>
      </c>
      <c r="J1536" s="96">
        <f t="shared" si="433"/>
        <v>3.7872720357221785E-2</v>
      </c>
      <c r="K1536" s="96">
        <f t="shared" si="423"/>
        <v>7.7169031886860414E-3</v>
      </c>
      <c r="L1536" s="96">
        <f t="shared" si="424"/>
        <v>2.8185270214433702</v>
      </c>
      <c r="M1536" s="96">
        <f t="shared" si="425"/>
        <v>17.728343576452801</v>
      </c>
      <c r="N1536" s="96">
        <f t="shared" si="434"/>
        <v>1.7072778971289126</v>
      </c>
      <c r="O1536" s="96">
        <f t="shared" si="426"/>
        <v>4.0752546436289186E-2</v>
      </c>
      <c r="P1536" s="96">
        <f t="shared" si="427"/>
        <v>4.0752546436289186E-2</v>
      </c>
      <c r="Q1536" s="96">
        <f t="shared" si="435"/>
        <v>0.20756213206877586</v>
      </c>
      <c r="R1536" s="96">
        <f t="shared" si="418"/>
        <v>3.1945562664094191E-3</v>
      </c>
      <c r="S1536" s="96">
        <f t="shared" si="428"/>
        <v>15.728803898116125</v>
      </c>
      <c r="T1536" s="96">
        <f t="shared" si="429"/>
        <v>537.91978279788657</v>
      </c>
      <c r="U1536" s="96">
        <f t="shared" si="430"/>
        <v>441.39557025847319</v>
      </c>
      <c r="V1536" s="32">
        <f t="shared" si="431"/>
        <v>1000.000000000001</v>
      </c>
      <c r="W1536" s="100">
        <f>IF(A1536=1,((cPH1_+cPHr+(cNES*L1536+(cNES+cOSEX)*G1536+(cNES+cEREX)*H1536+(cNES+cHOEX)*I1536+(cNES+cNES)*S1536+(cNES+cOSEX)*N1536+(cNES+cEREX)*O1536+(cNES+cHOEX)*P1536)))/(1+cDR)^(A$6:A$65537 + 0.5),(cPHr+(cNES*L1536+(cNES+cOSEX)*G1536+(cNES+cEREX)*H1536+(cNES+cHOEX)*I1536+(cNES+cNES)*S1536+(cNES+cOSEX)*N1536+(cNES+cEREX)*O1536+(cNES+cHOEX)*P1536))/(1+cDR)^(((cycle + 0.5)/('Life tables'!$I$2/2))))</f>
        <v>163.95576697712741</v>
      </c>
      <c r="X1536" s="107">
        <f>((L1536+G1536+H1536+I1536+N1536+O1536+P1536+S1536)/('Life tables'!$I$2/2))/(1+oDR)^(((cycle + 0.5)/('Life tables'!$I$2/2)))</f>
        <v>0.33105487381211796</v>
      </c>
      <c r="Y1536" s="31">
        <f>((uNES*L1536+ uOCEX*G1536+uEREX*H1536+uHOEX*I1536+uNES*S1536+ uOCEX*N1536+uEREX*O1536+uHOEX*P1536)/('Life tables'!$I$2/2))/(1+oDR)^(((cycle + 0.5)/('Life tables'!$I$2/2)))</f>
        <v>0.21814840119365334</v>
      </c>
      <c r="Z1536" s="100">
        <f t="shared" si="419"/>
        <v>5015.148116043214</v>
      </c>
      <c r="AA1536" s="107">
        <f>((L1536+G1536+H1536+I1536+N1536+O1536+P1536+S1536)/('Life tables'!$I$2/2))</f>
        <v>0.79338306629056754</v>
      </c>
      <c r="AB1536" s="31">
        <f>((uNES*L1536+ uOCEX*G1536+uEREX*H1536+uHOEX*I1536+uNES*S1536+ uOCEX*N1536+uEREX*O1536+uHOEX*P1536)/('Life tables'!$I$2/2))</f>
        <v>0.52279927328189757</v>
      </c>
    </row>
    <row r="1537" spans="1:28" x14ac:dyDescent="0.25">
      <c r="A1537" s="4">
        <v>1531</v>
      </c>
      <c r="C1537" s="105">
        <f>IF(male=0,VLOOKUP((($A$5:$A$1570/'Life tables'!$I$2)*2)+age,lifetable,13,1),IF(male=1,VLOOKUP((($A$5:$A$1570/'Life tables'!$I$2)*2)+age,lifetable,10,1),"error"))</f>
        <v>1.0634871448009675E-2</v>
      </c>
      <c r="F1537" s="96">
        <f t="shared" si="420"/>
        <v>3.173305877705316</v>
      </c>
      <c r="G1537" s="96">
        <f t="shared" si="432"/>
        <v>0.31876521677879288</v>
      </c>
      <c r="H1537" s="96">
        <f t="shared" si="421"/>
        <v>1.8204947686842148E-2</v>
      </c>
      <c r="I1537" s="96">
        <f t="shared" si="422"/>
        <v>7.2945503667641871E-3</v>
      </c>
      <c r="J1537" s="96">
        <f t="shared" si="433"/>
        <v>3.740891106093782E-2</v>
      </c>
      <c r="K1537" s="96">
        <f t="shared" si="423"/>
        <v>7.6223979246417203E-3</v>
      </c>
      <c r="L1537" s="96">
        <f t="shared" si="424"/>
        <v>2.7840098538873375</v>
      </c>
      <c r="M1537" s="96">
        <f t="shared" si="425"/>
        <v>17.511341065935898</v>
      </c>
      <c r="N1537" s="96">
        <f t="shared" si="434"/>
        <v>1.6863800852025308</v>
      </c>
      <c r="O1537" s="96">
        <f t="shared" si="426"/>
        <v>4.0253717831772666E-2</v>
      </c>
      <c r="P1537" s="96">
        <f t="shared" si="427"/>
        <v>4.0253717831772666E-2</v>
      </c>
      <c r="Q1537" s="96">
        <f t="shared" si="435"/>
        <v>0.20502148276598425</v>
      </c>
      <c r="R1537" s="96">
        <f t="shared" si="418"/>
        <v>3.1554535309051778E-3</v>
      </c>
      <c r="S1537" s="96">
        <f t="shared" si="428"/>
        <v>15.536276608772933</v>
      </c>
      <c r="T1537" s="96">
        <f t="shared" si="429"/>
        <v>538.16221319171348</v>
      </c>
      <c r="U1537" s="96">
        <f t="shared" si="430"/>
        <v>441.40634810992873</v>
      </c>
      <c r="V1537" s="32">
        <f t="shared" si="431"/>
        <v>1000.0000000000009</v>
      </c>
      <c r="W1537" s="100">
        <f>IF(A1537=1,((cPH1_+cPHr+(cNES*L1537+(cNES+cOSEX)*G1537+(cNES+cEREX)*H1537+(cNES+cHOEX)*I1537+(cNES+cNES)*S1537+(cNES+cOSEX)*N1537+(cNES+cEREX)*O1537+(cNES+cHOEX)*P1537)))/(1+cDR)^(A$6:A$65537 + 0.5),(cPHr+(cNES*L1537+(cNES+cOSEX)*G1537+(cNES+cEREX)*H1537+(cNES+cHOEX)*I1537+(cNES+cNES)*S1537+(cNES+cOSEX)*N1537+(cNES+cEREX)*O1537+(cNES+cHOEX)*P1537))/(1+cDR)^(((cycle + 0.5)/('Life tables'!$I$2/2))))</f>
        <v>161.59721379223305</v>
      </c>
      <c r="X1537" s="107">
        <f>((L1537+G1537+H1537+I1537+N1537+O1537+P1537+S1537)/('Life tables'!$I$2/2))/(1+oDR)^(((cycle + 0.5)/('Life tables'!$I$2/2)))</f>
        <v>0.32681562358484767</v>
      </c>
      <c r="Y1537" s="31">
        <f>((uNES*L1537+ uOCEX*G1537+uEREX*H1537+uHOEX*I1537+uNES*S1537+ uOCEX*N1537+uEREX*O1537+uHOEX*P1537)/('Life tables'!$I$2/2))/(1+oDR)^(((cycle + 0.5)/('Life tables'!$I$2/2)))</f>
        <v>0.2153549502349604</v>
      </c>
      <c r="Z1537" s="100">
        <f t="shared" si="419"/>
        <v>4954.0635164324422</v>
      </c>
      <c r="AA1537" s="107">
        <f>((L1537+G1537+H1537+I1537+N1537+O1537+P1537+S1537)/('Life tables'!$I$2/2))</f>
        <v>0.78367097719377898</v>
      </c>
      <c r="AB1537" s="31">
        <f>((uNES*L1537+ uOCEX*G1537+uEREX*H1537+uHOEX*I1537+uNES*S1537+ uOCEX*N1537+uEREX*O1537+uHOEX*P1537)/('Life tables'!$I$2/2))</f>
        <v>0.51639949902925542</v>
      </c>
    </row>
    <row r="1538" spans="1:28" x14ac:dyDescent="0.25">
      <c r="A1538" s="4">
        <v>1532</v>
      </c>
      <c r="C1538" s="105">
        <f>IF(male=0,VLOOKUP((($A$5:$A$1570/'Life tables'!$I$2)*2)+age,lifetable,13,1),IF(male=1,VLOOKUP((($A$5:$A$1570/'Life tables'!$I$2)*2)+age,lifetable,10,1),"error"))</f>
        <v>1.0634871448009675E-2</v>
      </c>
      <c r="F1538" s="96">
        <f t="shared" si="420"/>
        <v>3.1344446621508801</v>
      </c>
      <c r="G1538" s="96">
        <f t="shared" si="432"/>
        <v>0.31486152634430664</v>
      </c>
      <c r="H1538" s="96">
        <f t="shared" si="421"/>
        <v>1.798200466669838E-2</v>
      </c>
      <c r="I1538" s="96">
        <f t="shared" si="422"/>
        <v>7.2052192070524426E-3</v>
      </c>
      <c r="J1538" s="96">
        <f t="shared" si="433"/>
        <v>3.6950790787500125E-2</v>
      </c>
      <c r="K1538" s="96">
        <f t="shared" si="423"/>
        <v>7.5290518495367926E-3</v>
      </c>
      <c r="L1538" s="96">
        <f t="shared" si="424"/>
        <v>2.7499160692957858</v>
      </c>
      <c r="M1538" s="96">
        <f t="shared" si="425"/>
        <v>17.296994036207867</v>
      </c>
      <c r="N1538" s="96">
        <f t="shared" si="434"/>
        <v>1.6657380018295547</v>
      </c>
      <c r="O1538" s="96">
        <f t="shared" si="426"/>
        <v>3.9760993441318351E-2</v>
      </c>
      <c r="P1538" s="96">
        <f t="shared" si="427"/>
        <v>3.9760993441318351E-2</v>
      </c>
      <c r="Q1538" s="96">
        <f t="shared" si="435"/>
        <v>0.20251192363536966</v>
      </c>
      <c r="R1538" s="96">
        <f t="shared" si="418"/>
        <v>3.1168292993715885E-3</v>
      </c>
      <c r="S1538" s="96">
        <f t="shared" si="428"/>
        <v>15.346105294560934</v>
      </c>
      <c r="T1538" s="96">
        <f t="shared" si="429"/>
        <v>538.40167590613635</v>
      </c>
      <c r="U1538" s="96">
        <f t="shared" si="430"/>
        <v>441.41699399107762</v>
      </c>
      <c r="V1538" s="32">
        <f t="shared" si="431"/>
        <v>1000.0000000000009</v>
      </c>
      <c r="W1538" s="100">
        <f>IF(A1538=1,((cPH1_+cPHr+(cNES*L1538+(cNES+cOSEX)*G1538+(cNES+cEREX)*H1538+(cNES+cHOEX)*I1538+(cNES+cNES)*S1538+(cNES+cOSEX)*N1538+(cNES+cEREX)*O1538+(cNES+cHOEX)*P1538)))/(1+cDR)^(A$6:A$65537 + 0.5),(cPHr+(cNES*L1538+(cNES+cOSEX)*G1538+(cNES+cEREX)*H1538+(cNES+cHOEX)*I1538+(cNES+cNES)*S1538+(cNES+cOSEX)*N1538+(cNES+cEREX)*O1538+(cNES+cHOEX)*P1538))/(1+cDR)^(((cycle + 0.5)/('Life tables'!$I$2/2))))</f>
        <v>159.27270831937813</v>
      </c>
      <c r="X1538" s="107">
        <f>((L1538+G1538+H1538+I1538+N1538+O1538+P1538+S1538)/('Life tables'!$I$2/2))/(1+oDR)^(((cycle + 0.5)/('Life tables'!$I$2/2)))</f>
        <v>0.32263065871745156</v>
      </c>
      <c r="Y1538" s="31">
        <f>((uNES*L1538+ uOCEX*G1538+uEREX*H1538+uHOEX*I1538+uNES*S1538+ uOCEX*N1538+uEREX*O1538+uHOEX*P1538)/('Life tables'!$I$2/2))/(1+oDR)^(((cycle + 0.5)/('Life tables'!$I$2/2)))</f>
        <v>0.21259727055757563</v>
      </c>
      <c r="Z1538" s="100">
        <f t="shared" si="419"/>
        <v>4893.7265912744397</v>
      </c>
      <c r="AA1538" s="107">
        <f>((L1538+G1538+H1538+I1538+N1538+O1538+P1538+S1538)/('Life tables'!$I$2/2))</f>
        <v>0.77407777867310679</v>
      </c>
      <c r="AB1538" s="31">
        <f>((uNES*L1538+ uOCEX*G1538+uEREX*H1538+uHOEX*I1538+uNES*S1538+ uOCEX*N1538+uEREX*O1538+uHOEX*P1538)/('Life tables'!$I$2/2))</f>
        <v>0.51007806759398955</v>
      </c>
    </row>
    <row r="1539" spans="1:28" x14ac:dyDescent="0.25">
      <c r="A1539" s="4">
        <v>1533</v>
      </c>
      <c r="C1539" s="105">
        <f>IF(male=0,VLOOKUP((($A$5:$A$1570/'Life tables'!$I$2)*2)+age,lifetable,13,1),IF(male=1,VLOOKUP((($A$5:$A$1570/'Life tables'!$I$2)*2)+age,lifetable,10,1),"error"))</f>
        <v>1.0634871448009675E-2</v>
      </c>
      <c r="F1539" s="96">
        <f t="shared" si="420"/>
        <v>3.0960600691427191</v>
      </c>
      <c r="G1539" s="96">
        <f t="shared" si="432"/>
        <v>0.31100571364210977</v>
      </c>
      <c r="H1539" s="96">
        <f t="shared" si="421"/>
        <v>1.7761795983821705E-2</v>
      </c>
      <c r="I1539" s="96">
        <f t="shared" si="422"/>
        <v>7.116983670423919E-3</v>
      </c>
      <c r="J1539" s="96">
        <f t="shared" si="433"/>
        <v>3.6498289238235379E-2</v>
      </c>
      <c r="K1539" s="96">
        <f t="shared" si="423"/>
        <v>7.4368506393921235E-3</v>
      </c>
      <c r="L1539" s="96">
        <f t="shared" si="424"/>
        <v>2.7162404359687362</v>
      </c>
      <c r="M1539" s="96">
        <f t="shared" si="425"/>
        <v>17.085270033644253</v>
      </c>
      <c r="N1539" s="96">
        <f t="shared" si="434"/>
        <v>1.6453485216556349</v>
      </c>
      <c r="O1539" s="96">
        <f t="shared" si="426"/>
        <v>3.9274298663041891E-2</v>
      </c>
      <c r="P1539" s="96">
        <f t="shared" si="427"/>
        <v>3.9274298663041891E-2</v>
      </c>
      <c r="Q1539" s="96">
        <f t="shared" si="435"/>
        <v>0.20003307471230339</v>
      </c>
      <c r="R1539" s="96">
        <f t="shared" si="418"/>
        <v>3.0786777238325613E-3</v>
      </c>
      <c r="S1539" s="96">
        <f t="shared" si="428"/>
        <v>15.158261162226399</v>
      </c>
      <c r="T1539" s="96">
        <f t="shared" si="429"/>
        <v>538.63820727008692</v>
      </c>
      <c r="U1539" s="96">
        <f t="shared" si="430"/>
        <v>441.42750951944083</v>
      </c>
      <c r="V1539" s="32">
        <f t="shared" si="431"/>
        <v>1000.000000000001</v>
      </c>
      <c r="W1539" s="100">
        <f>IF(A1539=1,((cPH1_+cPHr+(cNES*L1539+(cNES+cOSEX)*G1539+(cNES+cEREX)*H1539+(cNES+cHOEX)*I1539+(cNES+cNES)*S1539+(cNES+cOSEX)*N1539+(cNES+cEREX)*O1539+(cNES+cHOEX)*P1539)))/(1+cDR)^(A$6:A$65537 + 0.5),(cPHr+(cNES*L1539+(cNES+cOSEX)*G1539+(cNES+cEREX)*H1539+(cNES+cHOEX)*I1539+(cNES+cNES)*S1539+(cNES+cOSEX)*N1539+(cNES+cEREX)*O1539+(cNES+cHOEX)*P1539))/(1+cDR)^(((cycle + 0.5)/('Life tables'!$I$2/2))))</f>
        <v>156.98175890482213</v>
      </c>
      <c r="X1539" s="107">
        <f>((L1539+G1539+H1539+I1539+N1539+O1539+P1539+S1539)/('Life tables'!$I$2/2))/(1+oDR)^(((cycle + 0.5)/('Life tables'!$I$2/2)))</f>
        <v>0.31849928402980771</v>
      </c>
      <c r="Y1539" s="31">
        <f>((uNES*L1539+ uOCEX*G1539+uEREX*H1539+uHOEX*I1539+uNES*S1539+ uOCEX*N1539+uEREX*O1539+uHOEX*P1539)/('Life tables'!$I$2/2))/(1+oDR)^(((cycle + 0.5)/('Life tables'!$I$2/2)))</f>
        <v>0.20987490407435727</v>
      </c>
      <c r="Z1539" s="100">
        <f t="shared" si="419"/>
        <v>4834.1281927744967</v>
      </c>
      <c r="AA1539" s="107">
        <f>((L1539+G1539+H1539+I1539+N1539+O1539+P1539+S1539)/('Life tables'!$I$2/2))</f>
        <v>0.76460201524937099</v>
      </c>
      <c r="AB1539" s="31">
        <f>((uNES*L1539+ uOCEX*G1539+uEREX*H1539+uHOEX*I1539+uNES*S1539+ uOCEX*N1539+uEREX*O1539+uHOEX*P1539)/('Life tables'!$I$2/2))</f>
        <v>0.50383401989218868</v>
      </c>
    </row>
    <row r="1540" spans="1:28" x14ac:dyDescent="0.25">
      <c r="A1540" s="4">
        <v>1534</v>
      </c>
      <c r="C1540" s="105">
        <f>IF(male=0,VLOOKUP((($A$5:$A$1570/'Life tables'!$I$2)*2)+age,lifetable,13,1),IF(male=1,VLOOKUP((($A$5:$A$1570/'Life tables'!$I$2)*2)+age,lifetable,10,1),"error"))</f>
        <v>1.0634871448009675E-2</v>
      </c>
      <c r="F1540" s="96">
        <f t="shared" si="420"/>
        <v>3.0581462116371707</v>
      </c>
      <c r="G1540" s="96">
        <f t="shared" si="432"/>
        <v>0.30719718730634543</v>
      </c>
      <c r="H1540" s="96">
        <f t="shared" si="421"/>
        <v>1.7544287864814278E-2</v>
      </c>
      <c r="I1540" s="96">
        <f t="shared" si="422"/>
        <v>7.0298302241975086E-3</v>
      </c>
      <c r="J1540" s="96">
        <f t="shared" si="433"/>
        <v>3.6051337012997085E-2</v>
      </c>
      <c r="K1540" s="96">
        <f t="shared" si="423"/>
        <v>7.3457801533113954E-3</v>
      </c>
      <c r="L1540" s="96">
        <f t="shared" si="424"/>
        <v>2.6829777890755051</v>
      </c>
      <c r="M1540" s="96">
        <f t="shared" si="425"/>
        <v>16.876136998836039</v>
      </c>
      <c r="N1540" s="96">
        <f t="shared" si="434"/>
        <v>1.625208557290222</v>
      </c>
      <c r="O1540" s="96">
        <f t="shared" si="426"/>
        <v>3.8793559801250883E-2</v>
      </c>
      <c r="P1540" s="96">
        <f t="shared" si="427"/>
        <v>3.8793559801250883E-2</v>
      </c>
      <c r="Q1540" s="96">
        <f t="shared" si="435"/>
        <v>0.19758456064760183</v>
      </c>
      <c r="R1540" s="96">
        <f t="shared" si="418"/>
        <v>3.0409930273475961E-3</v>
      </c>
      <c r="S1540" s="96">
        <f t="shared" si="428"/>
        <v>14.972715768268365</v>
      </c>
      <c r="T1540" s="96">
        <f t="shared" si="429"/>
        <v>538.87184316774756</v>
      </c>
      <c r="U1540" s="96">
        <f t="shared" si="430"/>
        <v>441.43789629262147</v>
      </c>
      <c r="V1540" s="32">
        <f t="shared" si="431"/>
        <v>1000.0000000000009</v>
      </c>
      <c r="W1540" s="100">
        <f>IF(A1540=1,((cPH1_+cPHr+(cNES*L1540+(cNES+cOSEX)*G1540+(cNES+cEREX)*H1540+(cNES+cHOEX)*I1540+(cNES+cNES)*S1540+(cNES+cOSEX)*N1540+(cNES+cEREX)*O1540+(cNES+cHOEX)*P1540)))/(1+cDR)^(A$6:A$65537 + 0.5),(cPHr+(cNES*L1540+(cNES+cOSEX)*G1540+(cNES+cEREX)*H1540+(cNES+cHOEX)*I1540+(cNES+cNES)*S1540+(cNES+cOSEX)*N1540+(cNES+cEREX)*O1540+(cNES+cHOEX)*P1540))/(1+cDR)^(((cycle + 0.5)/('Life tables'!$I$2/2))))</f>
        <v>154.72388098745233</v>
      </c>
      <c r="X1540" s="107">
        <f>((L1540+G1540+H1540+I1540+N1540+O1540+P1540+S1540)/('Life tables'!$I$2/2))/(1+oDR)^(((cycle + 0.5)/('Life tables'!$I$2/2)))</f>
        <v>0.31442081324624871</v>
      </c>
      <c r="Y1540" s="31">
        <f>((uNES*L1540+ uOCEX*G1540+uEREX*H1540+uHOEX*I1540+uNES*S1540+ uOCEX*N1540+uEREX*O1540+uHOEX*P1540)/('Life tables'!$I$2/2))/(1+oDR)^(((cycle + 0.5)/('Life tables'!$I$2/2)))</f>
        <v>0.20718739856566817</v>
      </c>
      <c r="Z1540" s="100">
        <f t="shared" si="419"/>
        <v>4775.2592848457998</v>
      </c>
      <c r="AA1540" s="107">
        <f>((L1540+G1540+H1540+I1540+N1540+O1540+P1540+S1540)/('Life tables'!$I$2/2))</f>
        <v>0.75524224926622607</v>
      </c>
      <c r="AB1540" s="31">
        <f>((uNES*L1540+ uOCEX*G1540+uEREX*H1540+uHOEX*I1540+uNES*S1540+ uOCEX*N1540+uEREX*O1540+uHOEX*P1540)/('Life tables'!$I$2/2))</f>
        <v>0.49766640858410222</v>
      </c>
    </row>
    <row r="1541" spans="1:28" x14ac:dyDescent="0.25">
      <c r="A1541" s="4">
        <v>1535</v>
      </c>
      <c r="C1541" s="105">
        <f>IF(male=0,VLOOKUP((($A$5:$A$1570/'Life tables'!$I$2)*2)+age,lifetable,13,1),IF(male=1,VLOOKUP((($A$5:$A$1570/'Life tables'!$I$2)*2)+age,lifetable,10,1),"error"))</f>
        <v>1.0634871448009675E-2</v>
      </c>
      <c r="F1541" s="96">
        <f t="shared" si="420"/>
        <v>3.0206972776912808</v>
      </c>
      <c r="G1541" s="96">
        <f t="shared" si="432"/>
        <v>0.30343536351518025</v>
      </c>
      <c r="H1541" s="96">
        <f t="shared" si="421"/>
        <v>1.732944696712372E-2</v>
      </c>
      <c r="I1541" s="96">
        <f t="shared" si="422"/>
        <v>6.9437455083278064E-3</v>
      </c>
      <c r="J1541" s="96">
        <f t="shared" si="433"/>
        <v>3.5609865596972809E-2</v>
      </c>
      <c r="K1541" s="96">
        <f t="shared" si="423"/>
        <v>7.2558264307929681E-3</v>
      </c>
      <c r="L1541" s="96">
        <f t="shared" si="424"/>
        <v>2.650123029672883</v>
      </c>
      <c r="M1541" s="96">
        <f t="shared" si="425"/>
        <v>16.669563261940674</v>
      </c>
      <c r="N1541" s="96">
        <f t="shared" si="434"/>
        <v>1.6053150588588618</v>
      </c>
      <c r="O1541" s="96">
        <f t="shared" si="426"/>
        <v>3.831870405575824E-2</v>
      </c>
      <c r="P1541" s="96">
        <f t="shared" si="427"/>
        <v>3.831870405575824E-2</v>
      </c>
      <c r="Q1541" s="96">
        <f t="shared" si="435"/>
        <v>0.19516601065309663</v>
      </c>
      <c r="R1541" s="96">
        <f t="shared" si="418"/>
        <v>3.0037695031740683E-3</v>
      </c>
      <c r="S1541" s="96">
        <f t="shared" si="428"/>
        <v>14.789441014814024</v>
      </c>
      <c r="T1541" s="96">
        <f t="shared" si="429"/>
        <v>539.10261904399761</v>
      </c>
      <c r="U1541" s="96">
        <f t="shared" si="430"/>
        <v>441.44815588855545</v>
      </c>
      <c r="V1541" s="32">
        <f t="shared" si="431"/>
        <v>1000.000000000001</v>
      </c>
      <c r="W1541" s="100">
        <f>IF(A1541=1,((cPH1_+cPHr+(cNES*L1541+(cNES+cOSEX)*G1541+(cNES+cEREX)*H1541+(cNES+cHOEX)*I1541+(cNES+cNES)*S1541+(cNES+cOSEX)*N1541+(cNES+cEREX)*O1541+(cNES+cHOEX)*P1541)))/(1+cDR)^(A$6:A$65537 + 0.5),(cPHr+(cNES*L1541+(cNES+cOSEX)*G1541+(cNES+cEREX)*H1541+(cNES+cHOEX)*I1541+(cNES+cNES)*S1541+(cNES+cOSEX)*N1541+(cNES+cEREX)*O1541+(cNES+cHOEX)*P1541))/(1+cDR)^(((cycle + 0.5)/('Life tables'!$I$2/2))))</f>
        <v>152.49859699691507</v>
      </c>
      <c r="X1541" s="107">
        <f>((L1541+G1541+H1541+I1541+N1541+O1541+P1541+S1541)/('Life tables'!$I$2/2))/(1+oDR)^(((cycle + 0.5)/('Life tables'!$I$2/2)))</f>
        <v>0.31039456888139338</v>
      </c>
      <c r="Y1541" s="31">
        <f>((uNES*L1541+ uOCEX*G1541+uEREX*H1541+uHOEX*I1541+uNES*S1541+ uOCEX*N1541+uEREX*O1541+uHOEX*P1541)/('Life tables'!$I$2/2))/(1+oDR)^(((cycle + 0.5)/('Life tables'!$I$2/2)))</f>
        <v>0.20453430760414912</v>
      </c>
      <c r="Z1541" s="100">
        <f t="shared" si="419"/>
        <v>4717.1109417577654</v>
      </c>
      <c r="AA1541" s="107">
        <f>((L1541+G1541+H1541+I1541+N1541+O1541+P1541+S1541)/('Life tables'!$I$2/2))</f>
        <v>0.74599706067165106</v>
      </c>
      <c r="AB1541" s="31">
        <f>((uNES*L1541+ uOCEX*G1541+uEREX*H1541+uHOEX*I1541+uNES*S1541+ uOCEX*N1541+uEREX*O1541+uHOEX*P1541)/('Life tables'!$I$2/2))</f>
        <v>0.491574297930163</v>
      </c>
    </row>
    <row r="1542" spans="1:28" x14ac:dyDescent="0.25">
      <c r="A1542" s="4">
        <v>1536</v>
      </c>
      <c r="C1542" s="105">
        <f>IF(male=0,VLOOKUP((($A$5:$A$1570/'Life tables'!$I$2)*2)+age,lifetable,13,1),IF(male=1,VLOOKUP((($A$5:$A$1570/'Life tables'!$I$2)*2)+age,lifetable,10,1),"error"))</f>
        <v>1.0634871448009675E-2</v>
      </c>
      <c r="F1542" s="96">
        <f t="shared" si="420"/>
        <v>2.9837075293681359</v>
      </c>
      <c r="G1542" s="96">
        <f t="shared" si="432"/>
        <v>0.29971966588084231</v>
      </c>
      <c r="H1542" s="96">
        <f t="shared" si="421"/>
        <v>1.7117240372763121E-2</v>
      </c>
      <c r="I1542" s="96">
        <f t="shared" si="422"/>
        <v>6.8587163328887755E-3</v>
      </c>
      <c r="J1542" s="96">
        <f t="shared" si="433"/>
        <v>3.5173807347779501E-2</v>
      </c>
      <c r="K1542" s="96">
        <f t="shared" si="423"/>
        <v>7.1669756891004459E-3</v>
      </c>
      <c r="L1542" s="96">
        <f t="shared" si="424"/>
        <v>2.6176711237447616</v>
      </c>
      <c r="M1542" s="96">
        <f t="shared" si="425"/>
        <v>16.465517538079784</v>
      </c>
      <c r="N1542" s="96">
        <f t="shared" si="434"/>
        <v>1.5856650135599839</v>
      </c>
      <c r="O1542" s="96">
        <f t="shared" si="426"/>
        <v>3.7849659511302786E-2</v>
      </c>
      <c r="P1542" s="96">
        <f t="shared" si="427"/>
        <v>3.7849659511302786E-2</v>
      </c>
      <c r="Q1542" s="96">
        <f t="shared" si="435"/>
        <v>0.1927770584477515</v>
      </c>
      <c r="R1542" s="96">
        <f t="shared" si="418"/>
        <v>2.9670015139379147E-3</v>
      </c>
      <c r="S1542" s="96">
        <f t="shared" si="428"/>
        <v>14.608409145535505</v>
      </c>
      <c r="T1542" s="96">
        <f t="shared" si="429"/>
        <v>539.3305699097931</v>
      </c>
      <c r="U1542" s="96">
        <f t="shared" si="430"/>
        <v>441.4582898657585</v>
      </c>
      <c r="V1542" s="32">
        <f t="shared" si="431"/>
        <v>1000.0000000000009</v>
      </c>
      <c r="W1542" s="100">
        <f>IF(A1542=1,((cPH1_+cPHr+(cNES*L1542+(cNES+cOSEX)*G1542+(cNES+cEREX)*H1542+(cNES+cHOEX)*I1542+(cNES+cNES)*S1542+(cNES+cOSEX)*N1542+(cNES+cEREX)*O1542+(cNES+cHOEX)*P1542)))/(1+cDR)^(A$6:A$65537 + 0.5),(cPHr+(cNES*L1542+(cNES+cOSEX)*G1542+(cNES+cEREX)*H1542+(cNES+cHOEX)*I1542+(cNES+cNES)*S1542+(cNES+cOSEX)*N1542+(cNES+cEREX)*O1542+(cNES+cHOEX)*P1542))/(1+cDR)^(((cycle + 0.5)/('Life tables'!$I$2/2))))</f>
        <v>150.30543625318199</v>
      </c>
      <c r="X1542" s="107">
        <f>((L1542+G1542+H1542+I1542+N1542+O1542+P1542+S1542)/('Life tables'!$I$2/2))/(1+oDR)^(((cycle + 0.5)/('Life tables'!$I$2/2)))</f>
        <v>0.30641988212744609</v>
      </c>
      <c r="Y1542" s="31">
        <f>((uNES*L1542+ uOCEX*G1542+uEREX*H1542+uHOEX*I1542+uNES*S1542+ uOCEX*N1542+uEREX*O1542+uHOEX*P1542)/('Life tables'!$I$2/2))/(1+oDR)^(((cycle + 0.5)/('Life tables'!$I$2/2)))</f>
        <v>0.20191519048045958</v>
      </c>
      <c r="Z1542" s="100">
        <f t="shared" si="419"/>
        <v>4659.6743467999968</v>
      </c>
      <c r="AA1542" s="107">
        <f>((L1542+G1542+H1542+I1542+N1542+O1542+P1542+S1542)/('Life tables'!$I$2/2))</f>
        <v>0.7368650468021285</v>
      </c>
      <c r="AB1542" s="31">
        <f>((uNES*L1542+ uOCEX*G1542+uEREX*H1542+uHOEX*I1542+uNES*S1542+ uOCEX*N1542+uEREX*O1542+uHOEX*P1542)/('Life tables'!$I$2/2))</f>
        <v>0.48555676364878381</v>
      </c>
    </row>
    <row r="1543" spans="1:28" x14ac:dyDescent="0.25">
      <c r="A1543" s="4">
        <v>1537</v>
      </c>
      <c r="C1543" s="105">
        <f>IF(male=0,VLOOKUP((($A$5:$A$1570/'Life tables'!$I$2)*2)+age,lifetable,13,1),IF(male=1,VLOOKUP((($A$5:$A$1570/'Life tables'!$I$2)*2)+age,lifetable,10,1),"error"))</f>
        <v>1.0634871448009675E-2</v>
      </c>
      <c r="F1543" s="96">
        <f t="shared" si="420"/>
        <v>2.9471713016657284</v>
      </c>
      <c r="G1543" s="96">
        <f t="shared" si="432"/>
        <v>0.29604952534202383</v>
      </c>
      <c r="H1543" s="96">
        <f t="shared" si="421"/>
        <v>1.6907635582166049E-2</v>
      </c>
      <c r="I1543" s="96">
        <f t="shared" si="422"/>
        <v>6.7747296756115079E-3</v>
      </c>
      <c r="J1543" s="96">
        <f t="shared" si="433"/>
        <v>3.4743095482836342E-2</v>
      </c>
      <c r="K1543" s="96">
        <f t="shared" si="423"/>
        <v>7.0792143206897676E-3</v>
      </c>
      <c r="L1543" s="96">
        <f t="shared" si="424"/>
        <v>2.5856171012624007</v>
      </c>
      <c r="M1543" s="96">
        <f t="shared" si="425"/>
        <v>16.263968922783619</v>
      </c>
      <c r="N1543" s="96">
        <f t="shared" si="434"/>
        <v>1.5662554452261932</v>
      </c>
      <c r="O1543" s="96">
        <f t="shared" si="426"/>
        <v>3.7386355127077275E-2</v>
      </c>
      <c r="P1543" s="96">
        <f t="shared" si="427"/>
        <v>3.7386355127077275E-2</v>
      </c>
      <c r="Q1543" s="96">
        <f t="shared" si="435"/>
        <v>0.1904173422043261</v>
      </c>
      <c r="R1543" s="96">
        <f t="shared" ref="R1543:R1570" si="436">M1543*amrc + P1543*amrHOEX</f>
        <v>2.930683490812748E-3</v>
      </c>
      <c r="S1543" s="96">
        <f t="shared" si="428"/>
        <v>14.429592741608133</v>
      </c>
      <c r="T1543" s="96">
        <f t="shared" si="429"/>
        <v>539.55573034748022</v>
      </c>
      <c r="U1543" s="96">
        <f t="shared" si="430"/>
        <v>441.46829976357003</v>
      </c>
      <c r="V1543" s="32">
        <f t="shared" si="431"/>
        <v>1000.0000000000009</v>
      </c>
      <c r="W1543" s="100">
        <f>IF(A1543=1,((cPH1_+cPHr+(cNES*L1543+(cNES+cOSEX)*G1543+(cNES+cEREX)*H1543+(cNES+cHOEX)*I1543+(cNES+cNES)*S1543+(cNES+cOSEX)*N1543+(cNES+cEREX)*O1543+(cNES+cHOEX)*P1543)))/(1+cDR)^(A$6:A$65537 + 0.5),(cPHr+(cNES*L1543+(cNES+cOSEX)*G1543+(cNES+cEREX)*H1543+(cNES+cHOEX)*I1543+(cNES+cNES)*S1543+(cNES+cOSEX)*N1543+(cNES+cEREX)*O1543+(cNES+cHOEX)*P1543))/(1+cDR)^(((cycle + 0.5)/('Life tables'!$I$2/2))))</f>
        <v>148.14393486753454</v>
      </c>
      <c r="X1543" s="107">
        <f>((L1543+G1543+H1543+I1543+N1543+O1543+P1543+S1543)/('Life tables'!$I$2/2))/(1+oDR)^(((cycle + 0.5)/('Life tables'!$I$2/2)))</f>
        <v>0.30249609274294909</v>
      </c>
      <c r="Y1543" s="31">
        <f>((uNES*L1543+ uOCEX*G1543+uEREX*H1543+uHOEX*I1543+uNES*S1543+ uOCEX*N1543+uEREX*O1543+uHOEX*P1543)/('Life tables'!$I$2/2))/(1+oDR)^(((cycle + 0.5)/('Life tables'!$I$2/2)))</f>
        <v>0.19932961212997513</v>
      </c>
      <c r="Z1543" s="100">
        <f t="shared" ref="Z1543:Z1570" si="437">IF(A1543=1,((cPH1_+cPHr+(cNES*L1543+(cNES+cOSEX)*G1543+(cNES+cEREX)*H1543+(cNES+cHOEX)*I1543+(cNES+cNES)*S1543+(cNES+cOSEX)*N1543+(cNES+cEREX)*O1543+(cNES+cHOEX)*P1543))),(cPHr+(cNES*L1543+(cNES+cOSEX)*G1543+(cNES+cEREX)*H1543+(cNES+cHOEX)*I1543+(cNES+cNES)*S1543+(cNES+cOSEX)*N1543+(cNES+cEREX)*O1543+(cNES+cHOEX)*P1543)))</f>
        <v>4602.9407909617421</v>
      </c>
      <c r="AA1543" s="107">
        <f>((L1543+G1543+H1543+I1543+N1543+O1543+P1543+S1543)/('Life tables'!$I$2/2))</f>
        <v>0.72784482216948743</v>
      </c>
      <c r="AB1543" s="31">
        <f>((uNES*L1543+ uOCEX*G1543+uEREX*H1543+uHOEX*I1543+uNES*S1543+ uOCEX*N1543+uEREX*O1543+uHOEX*P1543)/('Life tables'!$I$2/2))</f>
        <v>0.47961289277590635</v>
      </c>
    </row>
    <row r="1544" spans="1:28" x14ac:dyDescent="0.25">
      <c r="A1544" s="4">
        <v>1538</v>
      </c>
      <c r="C1544" s="105">
        <f>IF(male=0,VLOOKUP((($A$5:$A$1570/'Life tables'!$I$2)*2)+age,lifetable,13,1),IF(male=1,VLOOKUP((($A$5:$A$1570/'Life tables'!$I$2)*2)+age,lifetable,10,1),"error"))</f>
        <v>1.0634871448009675E-2</v>
      </c>
      <c r="F1544" s="96">
        <f t="shared" ref="F1544:F1570" si="438">E1543*(1-pCAPH)+(L1543+G1543+H1543+I1543)*(1-pCAPH)+(S1543+N1543+O1543+P1543)*(pUAPH)</f>
        <v>2.9110830014684694</v>
      </c>
      <c r="G1544" s="96">
        <f t="shared" si="432"/>
        <v>0.29242438005855814</v>
      </c>
      <c r="H1544" s="96">
        <f t="shared" ref="H1544:H1570" si="439">F1544*rrEREX</f>
        <v>1.670060050817147E-2</v>
      </c>
      <c r="I1544" s="96">
        <f t="shared" ref="I1544:I1570" si="440">F1544*rrHOEX</f>
        <v>6.6917726794740373E-3</v>
      </c>
      <c r="J1544" s="96">
        <f t="shared" si="433"/>
        <v>3.4317664067004504E-2</v>
      </c>
      <c r="K1544" s="96">
        <f t="shared" ref="K1544:K1570" si="441">F1544*amr + I1544*amrHOEX</f>
        <v>6.9925288906907065E-3</v>
      </c>
      <c r="L1544" s="96">
        <f t="shared" ref="L1544:L1570" si="442">F1544-SUM(G1544:K1544)</f>
        <v>2.5539560552645706</v>
      </c>
      <c r="M1544" s="96">
        <f t="shared" ref="M1544:M1570" si="443">E1543*pCAPH+(L1543+G1543+H1543+I1543)*pCAPH+(S1543+N1543+O1543+P1543)*(1-pUAPH)</f>
        <v>16.06488688748221</v>
      </c>
      <c r="N1544" s="96">
        <f t="shared" si="434"/>
        <v>1.5470834138900575</v>
      </c>
      <c r="O1544" s="96">
        <f t="shared" ref="O1544:O1570" si="444">M1544*rrEREXc</f>
        <v>3.6928720726363849E-2</v>
      </c>
      <c r="P1544" s="96">
        <f t="shared" ref="P1544:P1570" si="445">M1544*rrHOEXc</f>
        <v>3.6928720726363849E-2</v>
      </c>
      <c r="Q1544" s="96">
        <f t="shared" si="435"/>
        <v>0.18808650449658695</v>
      </c>
      <c r="R1544" s="96">
        <f t="shared" si="436"/>
        <v>2.8948099327073891E-3</v>
      </c>
      <c r="S1544" s="96">
        <f t="shared" ref="S1544:S1570" si="446">M1544-SUM(N1544:R1544)</f>
        <v>14.25296471771013</v>
      </c>
      <c r="T1544" s="96">
        <f t="shared" ref="T1544:T1570" si="447">J1544+Q1544+T1543</f>
        <v>539.77813451604379</v>
      </c>
      <c r="U1544" s="96">
        <f t="shared" ref="U1544:U1570" si="448">K1544+R1544+U1543</f>
        <v>441.47818710239341</v>
      </c>
      <c r="V1544" s="32">
        <f t="shared" ref="V1544:V1570" si="449">SUM(G1544:I1544,L1544,N1544,O1544,P1544,S1544,T1544,U1544)</f>
        <v>1000.0000000000009</v>
      </c>
      <c r="W1544" s="100">
        <f>IF(A1544=1,((cPH1_+cPHr+(cNES*L1544+(cNES+cOSEX)*G1544+(cNES+cEREX)*H1544+(cNES+cHOEX)*I1544+(cNES+cNES)*S1544+(cNES+cOSEX)*N1544+(cNES+cEREX)*O1544+(cNES+cHOEX)*P1544)))/(1+cDR)^(A$6:A$65537 + 0.5),(cPHr+(cNES*L1544+(cNES+cOSEX)*G1544+(cNES+cEREX)*H1544+(cNES+cHOEX)*I1544+(cNES+cNES)*S1544+(cNES+cOSEX)*N1544+(cNES+cEREX)*O1544+(cNES+cHOEX)*P1544))/(1+cDR)^(((cycle + 0.5)/('Life tables'!$I$2/2))))</f>
        <v>146.01363564494798</v>
      </c>
      <c r="X1544" s="107">
        <f>((L1544+G1544+H1544+I1544+N1544+O1544+P1544+S1544)/('Life tables'!$I$2/2))/(1+oDR)^(((cycle + 0.5)/('Life tables'!$I$2/2)))</f>
        <v>0.29862254894296703</v>
      </c>
      <c r="Y1544" s="31">
        <f>((uNES*L1544+ uOCEX*G1544+uEREX*H1544+uHOEX*I1544+uNES*S1544+ uOCEX*N1544+uEREX*O1544+uHOEX*P1544)/('Life tables'!$I$2/2))/(1+oDR)^(((cycle + 0.5)/('Life tables'!$I$2/2)))</f>
        <v>0.19677714306042851</v>
      </c>
      <c r="Z1544" s="100">
        <f t="shared" si="437"/>
        <v>4546.9016716267233</v>
      </c>
      <c r="AA1544" s="107">
        <f>((L1544+G1544+H1544+I1544+N1544+O1544+P1544+S1544)/('Life tables'!$I$2/2))</f>
        <v>0.71893501825037309</v>
      </c>
      <c r="AB1544" s="31">
        <f>((uNES*L1544+ uOCEX*G1544+uEREX*H1544+uHOEX*I1544+uNES*S1544+ uOCEX*N1544+uEREX*O1544+uHOEX*P1544)/('Life tables'!$I$2/2))</f>
        <v>0.47374178352628138</v>
      </c>
    </row>
    <row r="1545" spans="1:28" x14ac:dyDescent="0.25">
      <c r="A1545" s="4">
        <v>1539</v>
      </c>
      <c r="C1545" s="105">
        <f>IF(male=0,VLOOKUP((($A$5:$A$1570/'Life tables'!$I$2)*2)+age,lifetable,13,1),IF(male=1,VLOOKUP((($A$5:$A$1570/'Life tables'!$I$2)*2)+age,lifetable,10,1),"error"))</f>
        <v>1.1679056558138168E-2</v>
      </c>
      <c r="F1545" s="96">
        <f t="shared" si="438"/>
        <v>2.8754371065205357</v>
      </c>
      <c r="G1545" s="96">
        <f t="shared" si="432"/>
        <v>0.2888436753082903</v>
      </c>
      <c r="H1545" s="96">
        <f t="shared" si="439"/>
        <v>1.6496103470133947E-2</v>
      </c>
      <c r="I1545" s="96">
        <f t="shared" si="440"/>
        <v>6.6098326503413549E-3</v>
      </c>
      <c r="J1545" s="96">
        <f t="shared" si="433"/>
        <v>3.7225669751588281E-2</v>
      </c>
      <c r="K1545" s="96">
        <f t="shared" si="441"/>
        <v>6.9069061344408092E-3</v>
      </c>
      <c r="L1545" s="96">
        <f t="shared" si="442"/>
        <v>2.5193549192057412</v>
      </c>
      <c r="M1545" s="96">
        <f t="shared" si="443"/>
        <v>15.868241275043152</v>
      </c>
      <c r="N1545" s="96">
        <f t="shared" si="434"/>
        <v>1.5281460153543869</v>
      </c>
      <c r="O1545" s="96">
        <f t="shared" si="444"/>
        <v>3.6476686986276631E-2</v>
      </c>
      <c r="P1545" s="96">
        <f t="shared" si="445"/>
        <v>3.6476686986276631E-2</v>
      </c>
      <c r="Q1545" s="96">
        <f t="shared" si="435"/>
        <v>0.20402541765256132</v>
      </c>
      <c r="R1545" s="96">
        <f t="shared" si="436"/>
        <v>2.8593754054617926E-3</v>
      </c>
      <c r="S1545" s="96">
        <f t="shared" si="446"/>
        <v>14.060257092658189</v>
      </c>
      <c r="T1545" s="96">
        <f t="shared" si="447"/>
        <v>540.01938560344797</v>
      </c>
      <c r="U1545" s="96">
        <f t="shared" si="448"/>
        <v>441.4879533839333</v>
      </c>
      <c r="V1545" s="32">
        <f t="shared" si="449"/>
        <v>1000.0000000000009</v>
      </c>
      <c r="W1545" s="100">
        <f>IF(A1545=1,((cPH1_+cPHr+(cNES*L1545+(cNES+cOSEX)*G1545+(cNES+cEREX)*H1545+(cNES+cHOEX)*I1545+(cNES+cNES)*S1545+(cNES+cOSEX)*N1545+(cNES+cEREX)*O1545+(cNES+cHOEX)*P1545)))/(1+cDR)^(A$6:A$65537 + 0.5),(cPHr+(cNES*L1545+(cNES+cOSEX)*G1545+(cNES+cEREX)*H1545+(cNES+cHOEX)*I1545+(cNES+cNES)*S1545+(cNES+cOSEX)*N1545+(cNES+cEREX)*O1545+(cNES+cHOEX)*P1545))/(1+cDR)^(((cycle + 0.5)/('Life tables'!$I$2/2))))</f>
        <v>143.77004981581587</v>
      </c>
      <c r="X1545" s="107">
        <f>((L1545+G1545+H1545+I1545+N1545+O1545+P1545+S1545)/('Life tables'!$I$2/2))/(1+oDR)^(((cycle + 0.5)/('Life tables'!$I$2/2)))</f>
        <v>0.29445516104291142</v>
      </c>
      <c r="Y1545" s="31">
        <f>((uNES*L1545+ uOCEX*G1545+uEREX*H1545+uHOEX*I1545+uNES*S1545+ uOCEX*N1545+uEREX*O1545+uHOEX*P1545)/('Life tables'!$I$2/2))/(1+oDR)^(((cycle + 0.5)/('Life tables'!$I$2/2)))</f>
        <v>0.19402725029447343</v>
      </c>
      <c r="Z1545" s="100">
        <f t="shared" si="437"/>
        <v>4487.0530701374391</v>
      </c>
      <c r="AA1545" s="107">
        <f>((L1545+G1545+H1545+I1545+N1545+O1545+P1545+S1545)/('Life tables'!$I$2/2))</f>
        <v>0.70930696269749616</v>
      </c>
      <c r="AB1545" s="31">
        <f>((uNES*L1545+ uOCEX*G1545+uEREX*H1545+uHOEX*I1545+uNES*S1545+ uOCEX*N1545+uEREX*O1545+uHOEX*P1545)/('Life tables'!$I$2/2))</f>
        <v>0.46738824036731186</v>
      </c>
    </row>
    <row r="1546" spans="1:28" x14ac:dyDescent="0.25">
      <c r="A1546" s="4">
        <v>1540</v>
      </c>
      <c r="C1546" s="105">
        <f>IF(male=0,VLOOKUP((($A$5:$A$1570/'Life tables'!$I$2)*2)+age,lifetable,13,1),IF(male=1,VLOOKUP((($A$5:$A$1570/'Life tables'!$I$2)*2)+age,lifetable,10,1),"error"))</f>
        <v>1.1679056558138168E-2</v>
      </c>
      <c r="F1546" s="96">
        <f t="shared" si="438"/>
        <v>2.8368945738189861</v>
      </c>
      <c r="G1546" s="96">
        <f t="shared" si="432"/>
        <v>0.28497199723334299</v>
      </c>
      <c r="H1546" s="96">
        <f t="shared" si="439"/>
        <v>1.6274988702572522E-2</v>
      </c>
      <c r="I1546" s="96">
        <f t="shared" si="440"/>
        <v>6.521234054148852E-3</v>
      </c>
      <c r="J1546" s="96">
        <f t="shared" si="433"/>
        <v>3.6726694625168685E-2</v>
      </c>
      <c r="K1546" s="96">
        <f t="shared" si="441"/>
        <v>6.814325547319101E-3</v>
      </c>
      <c r="L1546" s="96">
        <f t="shared" si="442"/>
        <v>2.485585333656434</v>
      </c>
      <c r="M1546" s="96">
        <f t="shared" si="443"/>
        <v>15.655766438800649</v>
      </c>
      <c r="N1546" s="96">
        <f t="shared" si="434"/>
        <v>1.5076842282704133</v>
      </c>
      <c r="O1546" s="96">
        <f t="shared" si="444"/>
        <v>3.5988266249552162E-2</v>
      </c>
      <c r="P1546" s="96">
        <f t="shared" si="445"/>
        <v>3.5988266249552162E-2</v>
      </c>
      <c r="Q1546" s="96">
        <f t="shared" si="435"/>
        <v>0.2012935290674529</v>
      </c>
      <c r="R1546" s="96">
        <f t="shared" si="436"/>
        <v>2.8210885335582972E-3</v>
      </c>
      <c r="S1546" s="96">
        <f t="shared" si="446"/>
        <v>13.871991060430121</v>
      </c>
      <c r="T1546" s="96">
        <f t="shared" si="447"/>
        <v>540.25740582714059</v>
      </c>
      <c r="U1546" s="96">
        <f t="shared" si="448"/>
        <v>441.49758879801419</v>
      </c>
      <c r="V1546" s="32">
        <f t="shared" si="449"/>
        <v>1000.0000000000009</v>
      </c>
      <c r="W1546" s="100">
        <f>IF(A1546=1,((cPH1_+cPHr+(cNES*L1546+(cNES+cOSEX)*G1546+(cNES+cEREX)*H1546+(cNES+cHOEX)*I1546+(cNES+cNES)*S1546+(cNES+cOSEX)*N1546+(cNES+cEREX)*O1546+(cNES+cHOEX)*P1546)))/(1+cDR)^(A$6:A$65537 + 0.5),(cPHr+(cNES*L1546+(cNES+cOSEX)*G1546+(cNES+cEREX)*H1546+(cNES+cHOEX)*I1546+(cNES+cNES)*S1546+(cNES+cOSEX)*N1546+(cNES+cEREX)*O1546+(cNES+cHOEX)*P1546))/(1+cDR)^(((cycle + 0.5)/('Life tables'!$I$2/2))))</f>
        <v>141.53881168210432</v>
      </c>
      <c r="X1546" s="107">
        <f>((L1546+G1546+H1546+I1546+N1546+O1546+P1546+S1546)/('Life tables'!$I$2/2))/(1+oDR)^(((cycle + 0.5)/('Life tables'!$I$2/2)))</f>
        <v>0.29034593184293522</v>
      </c>
      <c r="Y1546" s="31">
        <f>((uNES*L1546+ uOCEX*G1546+uEREX*H1546+uHOEX*I1546+uNES*S1546+ uOCEX*N1546+uEREX*O1546+uHOEX*P1546)/('Life tables'!$I$2/2))/(1+oDR)^(((cycle + 0.5)/('Life tables'!$I$2/2)))</f>
        <v>0.19131952988061326</v>
      </c>
      <c r="Z1546" s="100">
        <f t="shared" si="437"/>
        <v>4427.300119761012</v>
      </c>
      <c r="AA1546" s="107">
        <f>((L1546+G1546+H1546+I1546+N1546+O1546+P1546+S1546)/('Life tables'!$I$2/2))</f>
        <v>0.69980785015202984</v>
      </c>
      <c r="AB1546" s="31">
        <f>((uNES*L1546+ uOCEX*G1546+uEREX*H1546+uHOEX*I1546+uNES*S1546+ uOCEX*N1546+uEREX*O1546+uHOEX*P1546)/('Life tables'!$I$2/2))</f>
        <v>0.46112893005945788</v>
      </c>
    </row>
    <row r="1547" spans="1:28" x14ac:dyDescent="0.25">
      <c r="A1547" s="4">
        <v>1541</v>
      </c>
      <c r="C1547" s="105">
        <f>IF(male=0,VLOOKUP((($A$5:$A$1570/'Life tables'!$I$2)*2)+age,lifetable,13,1),IF(male=1,VLOOKUP((($A$5:$A$1570/'Life tables'!$I$2)*2)+age,lifetable,10,1),"error"))</f>
        <v>1.1679056558138168E-2</v>
      </c>
      <c r="F1547" s="96">
        <f t="shared" si="438"/>
        <v>2.7988702421517178</v>
      </c>
      <c r="G1547" s="96">
        <f t="shared" si="432"/>
        <v>0.28115237353682421</v>
      </c>
      <c r="H1547" s="96">
        <f t="shared" si="439"/>
        <v>1.6056846804026539E-2</v>
      </c>
      <c r="I1547" s="96">
        <f t="shared" si="440"/>
        <v>6.4338266584552453E-3</v>
      </c>
      <c r="J1547" s="96">
        <f t="shared" si="433"/>
        <v>3.6234428176370077E-2</v>
      </c>
      <c r="K1547" s="96">
        <f t="shared" si="441"/>
        <v>6.7229896982215461E-3</v>
      </c>
      <c r="L1547" s="96">
        <f t="shared" si="442"/>
        <v>2.4522697772778201</v>
      </c>
      <c r="M1547" s="96">
        <f t="shared" si="443"/>
        <v>15.446135132694419</v>
      </c>
      <c r="N1547" s="96">
        <f t="shared" si="434"/>
        <v>1.4874962792994331</v>
      </c>
      <c r="O1547" s="96">
        <f t="shared" si="444"/>
        <v>3.5506382000200121E-2</v>
      </c>
      <c r="P1547" s="96">
        <f t="shared" si="445"/>
        <v>3.5506382000200121E-2</v>
      </c>
      <c r="Q1547" s="96">
        <f t="shared" si="435"/>
        <v>0.19859820108245166</v>
      </c>
      <c r="R1547" s="96">
        <f t="shared" si="436"/>
        <v>2.7833140511499838E-3</v>
      </c>
      <c r="S1547" s="96">
        <f t="shared" si="446"/>
        <v>13.686244574260984</v>
      </c>
      <c r="T1547" s="96">
        <f t="shared" si="447"/>
        <v>540.49223845639938</v>
      </c>
      <c r="U1547" s="96">
        <f t="shared" si="448"/>
        <v>441.50709510176358</v>
      </c>
      <c r="V1547" s="32">
        <f t="shared" si="449"/>
        <v>1000.0000000000009</v>
      </c>
      <c r="W1547" s="100">
        <f>IF(A1547=1,((cPH1_+cPHr+(cNES*L1547+(cNES+cOSEX)*G1547+(cNES+cEREX)*H1547+(cNES+cHOEX)*I1547+(cNES+cNES)*S1547+(cNES+cOSEX)*N1547+(cNES+cEREX)*O1547+(cNES+cHOEX)*P1547)))/(1+cDR)^(A$6:A$65537 + 0.5),(cPHr+(cNES*L1547+(cNES+cOSEX)*G1547+(cNES+cEREX)*H1547+(cNES+cHOEX)*I1547+(cNES+cNES)*S1547+(cNES+cOSEX)*N1547+(cNES+cEREX)*O1547+(cNES+cHOEX)*P1547))/(1+cDR)^(((cycle + 0.5)/('Life tables'!$I$2/2))))</f>
        <v>139.34233918803562</v>
      </c>
      <c r="X1547" s="107">
        <f>((L1547+G1547+H1547+I1547+N1547+O1547+P1547+S1547)/('Life tables'!$I$2/2))/(1+oDR)^(((cycle + 0.5)/('Life tables'!$I$2/2)))</f>
        <v>0.28629404962421229</v>
      </c>
      <c r="Y1547" s="31">
        <f>((uNES*L1547+ uOCEX*G1547+uEREX*H1547+uHOEX*I1547+uNES*S1547+ uOCEX*N1547+uEREX*O1547+uHOEX*P1547)/('Life tables'!$I$2/2))/(1+oDR)^(((cycle + 0.5)/('Life tables'!$I$2/2)))</f>
        <v>0.18864959743746698</v>
      </c>
      <c r="Z1547" s="100">
        <f t="shared" si="437"/>
        <v>4368.3472092333768</v>
      </c>
      <c r="AA1547" s="107">
        <f>((L1547+G1547+H1547+I1547+N1547+O1547+P1547+S1547)/('Life tables'!$I$2/2))</f>
        <v>0.69043595357519216</v>
      </c>
      <c r="AB1547" s="31">
        <f>((uNES*L1547+ uOCEX*G1547+uEREX*H1547+uHOEX*I1547+uNES*S1547+ uOCEX*N1547+uEREX*O1547+uHOEX*P1547)/('Life tables'!$I$2/2))</f>
        <v>0.45495344688190181</v>
      </c>
    </row>
    <row r="1548" spans="1:28" x14ac:dyDescent="0.25">
      <c r="A1548" s="4">
        <v>1542</v>
      </c>
      <c r="C1548" s="105">
        <f>IF(male=0,VLOOKUP((($A$5:$A$1570/'Life tables'!$I$2)*2)+age,lifetable,13,1),IF(male=1,VLOOKUP((($A$5:$A$1570/'Life tables'!$I$2)*2)+age,lifetable,10,1),"error"))</f>
        <v>1.1679056558138168E-2</v>
      </c>
      <c r="F1548" s="96">
        <f t="shared" si="438"/>
        <v>2.7613570517439445</v>
      </c>
      <c r="G1548" s="96">
        <f t="shared" si="432"/>
        <v>0.27738409504958145</v>
      </c>
      <c r="H1548" s="96">
        <f t="shared" si="439"/>
        <v>1.5841637273253575E-2</v>
      </c>
      <c r="I1548" s="96">
        <f t="shared" si="440"/>
        <v>6.3475942347957295E-3</v>
      </c>
      <c r="J1548" s="96">
        <f t="shared" si="433"/>
        <v>3.5748779008707356E-2</v>
      </c>
      <c r="K1548" s="96">
        <f t="shared" si="441"/>
        <v>6.6328816293083565E-3</v>
      </c>
      <c r="L1548" s="96">
        <f t="shared" si="442"/>
        <v>2.4194020645482981</v>
      </c>
      <c r="M1548" s="96">
        <f t="shared" si="443"/>
        <v>15.239309390093998</v>
      </c>
      <c r="N1548" s="96">
        <f t="shared" si="434"/>
        <v>1.4675785121726734</v>
      </c>
      <c r="O1548" s="96">
        <f t="shared" si="444"/>
        <v>3.5030946963463871E-2</v>
      </c>
      <c r="P1548" s="96">
        <f t="shared" si="445"/>
        <v>3.5030946963463871E-2</v>
      </c>
      <c r="Q1548" s="96">
        <f t="shared" si="435"/>
        <v>0.19593894554278965</v>
      </c>
      <c r="R1548" s="96">
        <f t="shared" si="436"/>
        <v>2.7460451168454538E-3</v>
      </c>
      <c r="S1548" s="96">
        <f t="shared" si="446"/>
        <v>13.502983993334762</v>
      </c>
      <c r="T1548" s="96">
        <f t="shared" si="447"/>
        <v>540.72392618095091</v>
      </c>
      <c r="U1548" s="96">
        <f t="shared" si="448"/>
        <v>441.51647402850972</v>
      </c>
      <c r="V1548" s="32">
        <f t="shared" si="449"/>
        <v>1000.0000000000009</v>
      </c>
      <c r="W1548" s="100">
        <f>IF(A1548=1,((cPH1_+cPHr+(cNES*L1548+(cNES+cOSEX)*G1548+(cNES+cEREX)*H1548+(cNES+cHOEX)*I1548+(cNES+cNES)*S1548+(cNES+cOSEX)*N1548+(cNES+cEREX)*O1548+(cNES+cHOEX)*P1548)))/(1+cDR)^(A$6:A$65537 + 0.5),(cPHr+(cNES*L1548+(cNES+cOSEX)*G1548+(cNES+cEREX)*H1548+(cNES+cHOEX)*I1548+(cNES+cNES)*S1548+(cNES+cOSEX)*N1548+(cNES+cEREX)*O1548+(cNES+cHOEX)*P1548))/(1+cDR)^(((cycle + 0.5)/('Life tables'!$I$2/2))))</f>
        <v>137.18009057932917</v>
      </c>
      <c r="X1548" s="107">
        <f>((L1548+G1548+H1548+I1548+N1548+O1548+P1548+S1548)/('Life tables'!$I$2/2))/(1+oDR)^(((cycle + 0.5)/('Life tables'!$I$2/2)))</f>
        <v>0.28229871400150525</v>
      </c>
      <c r="Y1548" s="31">
        <f>((uNES*L1548+ uOCEX*G1548+uEREX*H1548+uHOEX*I1548+uNES*S1548+ uOCEX*N1548+uEREX*O1548+uHOEX*P1548)/('Life tables'!$I$2/2))/(1+oDR)^(((cycle + 0.5)/('Life tables'!$I$2/2)))</f>
        <v>0.1860169255649636</v>
      </c>
      <c r="Z1548" s="100">
        <f t="shared" si="437"/>
        <v>4310.1836345667834</v>
      </c>
      <c r="AA1548" s="107">
        <f>((L1548+G1548+H1548+I1548+N1548+O1548+P1548+S1548)/('Life tables'!$I$2/2))</f>
        <v>0.68118956907039285</v>
      </c>
      <c r="AB1548" s="31">
        <f>((uNES*L1548+ uOCEX*G1548+uEREX*H1548+uHOEX*I1548+uNES*S1548+ uOCEX*N1548+uEREX*O1548+uHOEX*P1548)/('Life tables'!$I$2/2))</f>
        <v>0.448860668081971</v>
      </c>
    </row>
    <row r="1549" spans="1:28" x14ac:dyDescent="0.25">
      <c r="A1549" s="4">
        <v>1543</v>
      </c>
      <c r="C1549" s="105">
        <f>IF(male=0,VLOOKUP((($A$5:$A$1570/'Life tables'!$I$2)*2)+age,lifetable,13,1),IF(male=1,VLOOKUP((($A$5:$A$1570/'Life tables'!$I$2)*2)+age,lifetable,10,1),"error"))</f>
        <v>1.1679056558138168E-2</v>
      </c>
      <c r="F1549" s="96">
        <f t="shared" si="438"/>
        <v>2.7243480444304784</v>
      </c>
      <c r="G1549" s="96">
        <f t="shared" ref="G1549:G1570" si="450">F1549*(rrOSEX)</f>
        <v>0.27366646280935891</v>
      </c>
      <c r="H1549" s="96">
        <f t="shared" si="439"/>
        <v>1.5629320191935584E-2</v>
      </c>
      <c r="I1549" s="96">
        <f t="shared" si="440"/>
        <v>6.2625207882777909E-3</v>
      </c>
      <c r="J1549" s="96">
        <f t="shared" ref="J1549:J1570" si="451">F1549*mr + G1549*mr + H1549*mr+I1549*mr</f>
        <v>3.5269657041142474E-2</v>
      </c>
      <c r="K1549" s="96">
        <f t="shared" si="441"/>
        <v>6.5439846268097492E-3</v>
      </c>
      <c r="L1549" s="96">
        <f t="shared" si="442"/>
        <v>2.386976098972954</v>
      </c>
      <c r="M1549" s="96">
        <f t="shared" si="443"/>
        <v>15.035251746109813</v>
      </c>
      <c r="N1549" s="96">
        <f t="shared" ref="N1549:N1570" si="452">M1549*rrOSEXc</f>
        <v>1.4479273189400959</v>
      </c>
      <c r="O1549" s="96">
        <f t="shared" si="444"/>
        <v>3.4561875017949988E-2</v>
      </c>
      <c r="P1549" s="96">
        <f t="shared" si="445"/>
        <v>3.4561875017949988E-2</v>
      </c>
      <c r="Q1549" s="96">
        <f t="shared" ref="Q1549:Q1570" si="453">M1549*mr + N1549*mr + O1549*mr+P1549*mr</f>
        <v>0.19331528074481674</v>
      </c>
      <c r="R1549" s="96">
        <f t="shared" si="436"/>
        <v>2.709274979664434E-3</v>
      </c>
      <c r="S1549" s="96">
        <f t="shared" si="446"/>
        <v>13.322176121409337</v>
      </c>
      <c r="T1549" s="96">
        <f t="shared" si="447"/>
        <v>540.95251111873688</v>
      </c>
      <c r="U1549" s="96">
        <f t="shared" si="448"/>
        <v>441.52572728811617</v>
      </c>
      <c r="V1549" s="32">
        <f t="shared" si="449"/>
        <v>1000.0000000000009</v>
      </c>
      <c r="W1549" s="100">
        <f>IF(A1549=1,((cPH1_+cPHr+(cNES*L1549+(cNES+cOSEX)*G1549+(cNES+cEREX)*H1549+(cNES+cHOEX)*I1549+(cNES+cNES)*S1549+(cNES+cOSEX)*N1549+(cNES+cEREX)*O1549+(cNES+cHOEX)*P1549)))/(1+cDR)^(A$6:A$65537 + 0.5),(cPHr+(cNES*L1549+(cNES+cOSEX)*G1549+(cNES+cEREX)*H1549+(cNES+cHOEX)*I1549+(cNES+cNES)*S1549+(cNES+cOSEX)*N1549+(cNES+cEREX)*O1549+(cNES+cHOEX)*P1549))/(1+cDR)^(((cycle + 0.5)/('Life tables'!$I$2/2))))</f>
        <v>135.05153252878534</v>
      </c>
      <c r="X1549" s="107">
        <f>((L1549+G1549+H1549+I1549+N1549+O1549+P1549+S1549)/('Life tables'!$I$2/2))/(1+oDR)^(((cycle + 0.5)/('Life tables'!$I$2/2)))</f>
        <v>0.27835913576465543</v>
      </c>
      <c r="Y1549" s="31">
        <f>((uNES*L1549+ uOCEX*G1549+uEREX*H1549+uHOEX*I1549+uNES*S1549+ uOCEX*N1549+uEREX*O1549+uHOEX*P1549)/('Life tables'!$I$2/2))/(1+oDR)^(((cycle + 0.5)/('Life tables'!$I$2/2)))</f>
        <v>0.18342099422652133</v>
      </c>
      <c r="Z1549" s="100">
        <f t="shared" si="437"/>
        <v>4252.7988345234962</v>
      </c>
      <c r="AA1549" s="107">
        <f>((L1549+G1549+H1549+I1549+N1549+O1549+P1549+S1549)/('Life tables'!$I$2/2))</f>
        <v>0.67206701557250781</v>
      </c>
      <c r="AB1549" s="31">
        <f>((uNES*L1549+ uOCEX*G1549+uEREX*H1549+uHOEX*I1549+uNES*S1549+ uOCEX*N1549+uEREX*O1549+uHOEX*P1549)/('Life tables'!$I$2/2))</f>
        <v>0.44284948595106499</v>
      </c>
    </row>
    <row r="1550" spans="1:28" x14ac:dyDescent="0.25">
      <c r="A1550" s="4">
        <v>1544</v>
      </c>
      <c r="C1550" s="105">
        <f>IF(male=0,VLOOKUP((($A$5:$A$1570/'Life tables'!$I$2)*2)+age,lifetable,13,1),IF(male=1,VLOOKUP((($A$5:$A$1570/'Life tables'!$I$2)*2)+age,lifetable,10,1),"error"))</f>
        <v>1.1679056558138168E-2</v>
      </c>
      <c r="F1550" s="96">
        <f t="shared" si="438"/>
        <v>2.6878363618790861</v>
      </c>
      <c r="G1550" s="96">
        <f t="shared" si="450"/>
        <v>0.26999878788233006</v>
      </c>
      <c r="H1550" s="96">
        <f t="shared" si="439"/>
        <v>1.5419856214486511E-2</v>
      </c>
      <c r="I1550" s="96">
        <f t="shared" si="440"/>
        <v>6.1785905534971998E-3</v>
      </c>
      <c r="J1550" s="96">
        <f t="shared" si="451"/>
        <v>3.4796973485083878E-2</v>
      </c>
      <c r="K1550" s="96">
        <f t="shared" si="441"/>
        <v>6.456282216758388E-3</v>
      </c>
      <c r="L1550" s="96">
        <f t="shared" si="442"/>
        <v>2.3549858715269303</v>
      </c>
      <c r="M1550" s="96">
        <f t="shared" si="443"/>
        <v>14.83392523126877</v>
      </c>
      <c r="N1550" s="96">
        <f t="shared" si="452"/>
        <v>1.4285391393613422</v>
      </c>
      <c r="O1550" s="96">
        <f t="shared" si="444"/>
        <v>3.409908118109016E-2</v>
      </c>
      <c r="P1550" s="96">
        <f t="shared" si="445"/>
        <v>3.409908118109016E-2</v>
      </c>
      <c r="Q1550" s="96">
        <f t="shared" si="453"/>
        <v>0.19072673135468493</v>
      </c>
      <c r="R1550" s="96">
        <f t="shared" si="436"/>
        <v>2.6729969778981517E-3</v>
      </c>
      <c r="S1550" s="96">
        <f t="shared" si="446"/>
        <v>13.143788201212665</v>
      </c>
      <c r="T1550" s="96">
        <f t="shared" si="447"/>
        <v>541.1780348235767</v>
      </c>
      <c r="U1550" s="96">
        <f t="shared" si="448"/>
        <v>441.53485656731084</v>
      </c>
      <c r="V1550" s="32">
        <f t="shared" si="449"/>
        <v>1000.000000000001</v>
      </c>
      <c r="W1550" s="100">
        <f>IF(A1550=1,((cPH1_+cPHr+(cNES*L1550+(cNES+cOSEX)*G1550+(cNES+cEREX)*H1550+(cNES+cHOEX)*I1550+(cNES+cNES)*S1550+(cNES+cOSEX)*N1550+(cNES+cEREX)*O1550+(cNES+cHOEX)*P1550)))/(1+cDR)^(A$6:A$65537 + 0.5),(cPHr+(cNES*L1550+(cNES+cOSEX)*G1550+(cNES+cEREX)*H1550+(cNES+cHOEX)*I1550+(cNES+cNES)*S1550+(cNES+cOSEX)*N1550+(cNES+cEREX)*O1550+(cNES+cHOEX)*P1550))/(1+cDR)^(((cycle + 0.5)/('Life tables'!$I$2/2))))</f>
        <v>132.956140006163</v>
      </c>
      <c r="X1550" s="107">
        <f>((L1550+G1550+H1550+I1550+N1550+O1550+P1550+S1550)/('Life tables'!$I$2/2))/(1+oDR)^(((cycle + 0.5)/('Life tables'!$I$2/2)))</f>
        <v>0.27447453672230626</v>
      </c>
      <c r="Y1550" s="31">
        <f>((uNES*L1550+ uOCEX*G1550+uEREX*H1550+uHOEX*I1550+uNES*S1550+ uOCEX*N1550+uEREX*O1550+uHOEX*P1550)/('Life tables'!$I$2/2))/(1+oDR)^(((cycle + 0.5)/('Life tables'!$I$2/2)))</f>
        <v>0.18086129064608156</v>
      </c>
      <c r="Z1550" s="100">
        <f t="shared" si="437"/>
        <v>4196.1823887392748</v>
      </c>
      <c r="AA1550" s="107">
        <f>((L1550+G1550+H1550+I1550+N1550+O1550+P1550+S1550)/('Life tables'!$I$2/2))</f>
        <v>0.6630666345413635</v>
      </c>
      <c r="AB1550" s="31">
        <f>((uNES*L1550+ uOCEX*G1550+uEREX*H1550+uHOEX*I1550+uNES*S1550+ uOCEX*N1550+uEREX*O1550+uHOEX*P1550)/('Life tables'!$I$2/2))</f>
        <v>0.43691880762270596</v>
      </c>
    </row>
    <row r="1551" spans="1:28" x14ac:dyDescent="0.25">
      <c r="A1551" s="4">
        <v>1545</v>
      </c>
      <c r="C1551" s="105">
        <f>IF(male=0,VLOOKUP((($A$5:$A$1570/'Life tables'!$I$2)*2)+age,lifetable,13,1),IF(male=1,VLOOKUP((($A$5:$A$1570/'Life tables'!$I$2)*2)+age,lifetable,10,1),"error"))</f>
        <v>1.1679056558138168E-2</v>
      </c>
      <c r="F1551" s="96">
        <f t="shared" si="438"/>
        <v>2.6518152438621225</v>
      </c>
      <c r="G1551" s="96">
        <f t="shared" si="450"/>
        <v>0.26638039118947959</v>
      </c>
      <c r="H1551" s="96">
        <f t="shared" si="439"/>
        <v>1.5213206558136778E-2</v>
      </c>
      <c r="I1551" s="96">
        <f t="shared" si="440"/>
        <v>6.0957879905649739E-3</v>
      </c>
      <c r="J1551" s="96">
        <f t="shared" si="451"/>
        <v>3.4330640822010941E-2</v>
      </c>
      <c r="K1551" s="96">
        <f t="shared" si="441"/>
        <v>6.3697581608377759E-3</v>
      </c>
      <c r="L1551" s="96">
        <f t="shared" si="442"/>
        <v>2.3234254591410926</v>
      </c>
      <c r="M1551" s="96">
        <f t="shared" si="443"/>
        <v>14.635293365251309</v>
      </c>
      <c r="N1551" s="96">
        <f t="shared" si="452"/>
        <v>1.4094104603025999</v>
      </c>
      <c r="O1551" s="96">
        <f t="shared" si="444"/>
        <v>3.3642481594744429E-2</v>
      </c>
      <c r="P1551" s="96">
        <f t="shared" si="445"/>
        <v>3.3642481594744429E-2</v>
      </c>
      <c r="Q1551" s="96">
        <f t="shared" si="453"/>
        <v>0.18817282832782223</v>
      </c>
      <c r="R1551" s="96">
        <f t="shared" si="436"/>
        <v>2.6372045379807816E-3</v>
      </c>
      <c r="S1551" s="96">
        <f t="shared" si="446"/>
        <v>12.967787908893417</v>
      </c>
      <c r="T1551" s="96">
        <f t="shared" si="447"/>
        <v>541.40053829272654</v>
      </c>
      <c r="U1551" s="96">
        <f t="shared" si="448"/>
        <v>441.54386353000967</v>
      </c>
      <c r="V1551" s="32">
        <f t="shared" si="449"/>
        <v>1000.0000000000009</v>
      </c>
      <c r="W1551" s="100">
        <f>IF(A1551=1,((cPH1_+cPHr+(cNES*L1551+(cNES+cOSEX)*G1551+(cNES+cEREX)*H1551+(cNES+cHOEX)*I1551+(cNES+cNES)*S1551+(cNES+cOSEX)*N1551+(cNES+cEREX)*O1551+(cNES+cHOEX)*P1551)))/(1+cDR)^(A$6:A$65537 + 0.5),(cPHr+(cNES*L1551+(cNES+cOSEX)*G1551+(cNES+cEREX)*H1551+(cNES+cHOEX)*I1551+(cNES+cNES)*S1551+(cNES+cOSEX)*N1551+(cNES+cEREX)*O1551+(cNES+cHOEX)*P1551))/(1+cDR)^(((cycle + 0.5)/('Life tables'!$I$2/2))))</f>
        <v>130.8933961500085</v>
      </c>
      <c r="X1551" s="107">
        <f>((L1551+G1551+H1551+I1551+N1551+O1551+P1551+S1551)/('Life tables'!$I$2/2))/(1+oDR)^(((cycle + 0.5)/('Life tables'!$I$2/2)))</f>
        <v>0.27064414954782651</v>
      </c>
      <c r="Y1551" s="31">
        <f>((uNES*L1551+ uOCEX*G1551+uEREX*H1551+uHOEX*I1551+uNES*S1551+ uOCEX*N1551+uEREX*O1551+uHOEX*P1551)/('Life tables'!$I$2/2))/(1+oDR)^(((cycle + 0.5)/('Life tables'!$I$2/2)))</f>
        <v>0.17833730920659235</v>
      </c>
      <c r="Z1551" s="100">
        <f t="shared" si="437"/>
        <v>4140.3240158699291</v>
      </c>
      <c r="AA1551" s="107">
        <f>((L1551+G1551+H1551+I1551+N1551+O1551+P1551+S1551)/('Life tables'!$I$2/2))</f>
        <v>0.65418678965936983</v>
      </c>
      <c r="AB1551" s="31">
        <f>((uNES*L1551+ uOCEX*G1551+uEREX*H1551+uHOEX*I1551+uNES*S1551+ uOCEX*N1551+uEREX*O1551+uHOEX*P1551)/('Life tables'!$I$2/2))</f>
        <v>0.4310675548733211</v>
      </c>
    </row>
    <row r="1552" spans="1:28" x14ac:dyDescent="0.25">
      <c r="A1552" s="4">
        <v>1546</v>
      </c>
      <c r="C1552" s="105">
        <f>IF(male=0,VLOOKUP((($A$5:$A$1570/'Life tables'!$I$2)*2)+age,lifetable,13,1),IF(male=1,VLOOKUP((($A$5:$A$1570/'Life tables'!$I$2)*2)+age,lifetable,10,1),"error"))</f>
        <v>1.1679056558138168E-2</v>
      </c>
      <c r="F1552" s="96">
        <f t="shared" si="438"/>
        <v>2.6162780265743466</v>
      </c>
      <c r="G1552" s="96">
        <f t="shared" si="450"/>
        <v>0.26281060333762446</v>
      </c>
      <c r="H1552" s="96">
        <f t="shared" si="439"/>
        <v>1.5009332993282788E-2</v>
      </c>
      <c r="I1552" s="96">
        <f t="shared" si="440"/>
        <v>6.0140977812405015E-3</v>
      </c>
      <c r="J1552" s="96">
        <f t="shared" si="451"/>
        <v>3.3870572781696195E-2</v>
      </c>
      <c r="K1552" s="96">
        <f t="shared" si="441"/>
        <v>6.2843964523415993E-3</v>
      </c>
      <c r="L1552" s="96">
        <f t="shared" si="442"/>
        <v>2.292289023228161</v>
      </c>
      <c r="M1552" s="96">
        <f t="shared" si="443"/>
        <v>14.439320150690433</v>
      </c>
      <c r="N1552" s="96">
        <f t="shared" si="452"/>
        <v>1.3905378151394341</v>
      </c>
      <c r="O1552" s="96">
        <f t="shared" si="444"/>
        <v>3.3191993510946871E-2</v>
      </c>
      <c r="P1552" s="96">
        <f t="shared" si="445"/>
        <v>3.3191993510946871E-2</v>
      </c>
      <c r="Q1552" s="96">
        <f t="shared" si="453"/>
        <v>0.18565310882920447</v>
      </c>
      <c r="R1552" s="96">
        <f t="shared" si="436"/>
        <v>2.6018911733720665E-3</v>
      </c>
      <c r="S1552" s="96">
        <f t="shared" si="446"/>
        <v>12.794143348526529</v>
      </c>
      <c r="T1552" s="96">
        <f t="shared" si="447"/>
        <v>541.62006197433743</v>
      </c>
      <c r="U1552" s="96">
        <f t="shared" si="448"/>
        <v>441.5527498176354</v>
      </c>
      <c r="V1552" s="32">
        <f t="shared" si="449"/>
        <v>1000.0000000000009</v>
      </c>
      <c r="W1552" s="100">
        <f>IF(A1552=1,((cPH1_+cPHr+(cNES*L1552+(cNES+cOSEX)*G1552+(cNES+cEREX)*H1552+(cNES+cHOEX)*I1552+(cNES+cNES)*S1552+(cNES+cOSEX)*N1552+(cNES+cEREX)*O1552+(cNES+cHOEX)*P1552)))/(1+cDR)^(A$6:A$65537 + 0.5),(cPHr+(cNES*L1552+(cNES+cOSEX)*G1552+(cNES+cEREX)*H1552+(cNES+cHOEX)*I1552+(cNES+cNES)*S1552+(cNES+cOSEX)*N1552+(cNES+cEREX)*O1552+(cNES+cHOEX)*P1552))/(1+cDR)^(((cycle + 0.5)/('Life tables'!$I$2/2))))</f>
        <v>128.86279214140845</v>
      </c>
      <c r="X1552" s="107">
        <f>((L1552+G1552+H1552+I1552+N1552+O1552+P1552+S1552)/('Life tables'!$I$2/2))/(1+oDR)^(((cycle + 0.5)/('Life tables'!$I$2/2)))</f>
        <v>0.26686721762740179</v>
      </c>
      <c r="Y1552" s="31">
        <f>((uNES*L1552+ uOCEX*G1552+uEREX*H1552+uHOEX*I1552+uNES*S1552+ uOCEX*N1552+uEREX*O1552+uHOEX*P1552)/('Life tables'!$I$2/2))/(1+oDR)^(((cycle + 0.5)/('Life tables'!$I$2/2)))</f>
        <v>0.17584855134991925</v>
      </c>
      <c r="Z1552" s="100">
        <f t="shared" si="437"/>
        <v>4085.2135717607307</v>
      </c>
      <c r="AA1552" s="107">
        <f>((L1552+G1552+H1552+I1552+N1552+O1552+P1552+S1552)/('Life tables'!$I$2/2))</f>
        <v>0.64542586653324485</v>
      </c>
      <c r="AB1552" s="31">
        <f>((uNES*L1552+ uOCEX*G1552+uEREX*H1552+uHOEX*I1552+uNES*S1552+ uOCEX*N1552+uEREX*O1552+uHOEX*P1552)/('Life tables'!$I$2/2))</f>
        <v>0.42529466392571852</v>
      </c>
    </row>
    <row r="1553" spans="1:28" x14ac:dyDescent="0.25">
      <c r="A1553" s="4">
        <v>1547</v>
      </c>
      <c r="C1553" s="105">
        <f>IF(male=0,VLOOKUP((($A$5:$A$1570/'Life tables'!$I$2)*2)+age,lifetable,13,1),IF(male=1,VLOOKUP((($A$5:$A$1570/'Life tables'!$I$2)*2)+age,lifetable,10,1),"error"))</f>
        <v>1.1679056558138168E-2</v>
      </c>
      <c r="F1553" s="96">
        <f t="shared" si="438"/>
        <v>2.5812181409949515</v>
      </c>
      <c r="G1553" s="96">
        <f t="shared" si="450"/>
        <v>0.25928876445487642</v>
      </c>
      <c r="H1553" s="96">
        <f t="shared" si="439"/>
        <v>1.4808197834090034E-2</v>
      </c>
      <c r="I1553" s="96">
        <f t="shared" si="440"/>
        <v>5.9335048251663077E-3</v>
      </c>
      <c r="J1553" s="96">
        <f t="shared" si="451"/>
        <v>3.3416684321000104E-2</v>
      </c>
      <c r="K1553" s="96">
        <f t="shared" si="441"/>
        <v>6.2001813122392526E-3</v>
      </c>
      <c r="L1553" s="96">
        <f t="shared" si="442"/>
        <v>2.2615708082475794</v>
      </c>
      <c r="M1553" s="96">
        <f t="shared" si="443"/>
        <v>14.245970067033213</v>
      </c>
      <c r="N1553" s="96">
        <f t="shared" si="452"/>
        <v>1.3719177831656377</v>
      </c>
      <c r="O1553" s="96">
        <f t="shared" si="444"/>
        <v>3.2747535277794899E-2</v>
      </c>
      <c r="P1553" s="96">
        <f t="shared" si="445"/>
        <v>3.2747535277794899E-2</v>
      </c>
      <c r="Q1553" s="96">
        <f t="shared" si="453"/>
        <v>0.18316711615442927</v>
      </c>
      <c r="R1553" s="96">
        <f t="shared" si="436"/>
        <v>2.5670504834511901E-3</v>
      </c>
      <c r="S1553" s="96">
        <f t="shared" si="446"/>
        <v>12.622823046674105</v>
      </c>
      <c r="T1553" s="96">
        <f t="shared" si="447"/>
        <v>541.83664577481284</v>
      </c>
      <c r="U1553" s="96">
        <f t="shared" si="448"/>
        <v>441.56151704943107</v>
      </c>
      <c r="V1553" s="32">
        <f t="shared" si="449"/>
        <v>1000.0000000000009</v>
      </c>
      <c r="W1553" s="100">
        <f>IF(A1553=1,((cPH1_+cPHr+(cNES*L1553+(cNES+cOSEX)*G1553+(cNES+cEREX)*H1553+(cNES+cHOEX)*I1553+(cNES+cNES)*S1553+(cNES+cOSEX)*N1553+(cNES+cEREX)*O1553+(cNES+cHOEX)*P1553)))/(1+cDR)^(A$6:A$65537 + 0.5),(cPHr+(cNES*L1553+(cNES+cOSEX)*G1553+(cNES+cEREX)*H1553+(cNES+cHOEX)*I1553+(cNES+cNES)*S1553+(cNES+cOSEX)*N1553+(cNES+cEREX)*O1553+(cNES+cHOEX)*P1553))/(1+cDR)^(((cycle + 0.5)/('Life tables'!$I$2/2))))</f>
        <v>126.86382707964182</v>
      </c>
      <c r="X1553" s="107">
        <f>((L1553+G1553+H1553+I1553+N1553+O1553+P1553+S1553)/('Life tables'!$I$2/2))/(1+oDR)^(((cycle + 0.5)/('Life tables'!$I$2/2)))</f>
        <v>0.26314299491026305</v>
      </c>
      <c r="Y1553" s="31">
        <f>((uNES*L1553+ uOCEX*G1553+uEREX*H1553+uHOEX*I1553+uNES*S1553+ uOCEX*N1553+uEREX*O1553+uHOEX*P1553)/('Life tables'!$I$2/2))/(1+oDR)^(((cycle + 0.5)/('Life tables'!$I$2/2)))</f>
        <v>0.17339452547816478</v>
      </c>
      <c r="Z1553" s="100">
        <f t="shared" si="437"/>
        <v>4030.8410476385143</v>
      </c>
      <c r="AA1553" s="107">
        <f>((L1553+G1553+H1553+I1553+N1553+O1553+P1553+S1553)/('Life tables'!$I$2/2))</f>
        <v>0.63678227239977236</v>
      </c>
      <c r="AB1553" s="31">
        <f>((uNES*L1553+ uOCEX*G1553+uEREX*H1553+uHOEX*I1553+uNES*S1553+ uOCEX*N1553+uEREX*O1553+uHOEX*P1553)/('Life tables'!$I$2/2))</f>
        <v>0.41959908525522233</v>
      </c>
    </row>
    <row r="1554" spans="1:28" x14ac:dyDescent="0.25">
      <c r="A1554" s="4">
        <v>1548</v>
      </c>
      <c r="C1554" s="105">
        <f>IF(male=0,VLOOKUP((($A$5:$A$1570/'Life tables'!$I$2)*2)+age,lifetable,13,1),IF(male=1,VLOOKUP((($A$5:$A$1570/'Life tables'!$I$2)*2)+age,lifetable,10,1),"error"))</f>
        <v>1.1679056558138168E-2</v>
      </c>
      <c r="F1554" s="96">
        <f t="shared" si="438"/>
        <v>2.5466291112919399</v>
      </c>
      <c r="G1554" s="96">
        <f t="shared" si="450"/>
        <v>0.25581422403035814</v>
      </c>
      <c r="H1554" s="96">
        <f t="shared" si="439"/>
        <v>1.4609763929339164E-2</v>
      </c>
      <c r="I1554" s="96">
        <f t="shared" si="440"/>
        <v>5.8539942362001492E-3</v>
      </c>
      <c r="J1554" s="96">
        <f t="shared" si="451"/>
        <v>3.2968891603213882E-2</v>
      </c>
      <c r="K1554" s="96">
        <f t="shared" si="441"/>
        <v>6.1170971853430891E-3</v>
      </c>
      <c r="L1554" s="96">
        <f t="shared" si="442"/>
        <v>2.2312651403074857</v>
      </c>
      <c r="M1554" s="96">
        <f t="shared" si="443"/>
        <v>14.055208064465102</v>
      </c>
      <c r="N1554" s="96">
        <f t="shared" si="452"/>
        <v>1.3535469890081302</v>
      </c>
      <c r="O1554" s="96">
        <f t="shared" si="444"/>
        <v>3.2309026325482965E-2</v>
      </c>
      <c r="P1554" s="96">
        <f t="shared" si="445"/>
        <v>3.2309026325482965E-2</v>
      </c>
      <c r="Q1554" s="96">
        <f t="shared" si="453"/>
        <v>0.18071439965159861</v>
      </c>
      <c r="R1554" s="96">
        <f t="shared" si="436"/>
        <v>2.532676152421968E-3</v>
      </c>
      <c r="S1554" s="96">
        <f t="shared" si="446"/>
        <v>12.453795947001986</v>
      </c>
      <c r="T1554" s="96">
        <f t="shared" si="447"/>
        <v>542.05032906606766</v>
      </c>
      <c r="U1554" s="96">
        <f t="shared" si="448"/>
        <v>441.57016682276884</v>
      </c>
      <c r="V1554" s="32">
        <f t="shared" si="449"/>
        <v>1000.0000000000009</v>
      </c>
      <c r="W1554" s="100">
        <f>IF(A1554=1,((cPH1_+cPHr+(cNES*L1554+(cNES+cOSEX)*G1554+(cNES+cEREX)*H1554+(cNES+cHOEX)*I1554+(cNES+cNES)*S1554+(cNES+cOSEX)*N1554+(cNES+cEREX)*O1554+(cNES+cHOEX)*P1554)))/(1+cDR)^(A$6:A$65537 + 0.5),(cPHr+(cNES*L1554+(cNES+cOSEX)*G1554+(cNES+cEREX)*H1554+(cNES+cHOEX)*I1554+(cNES+cNES)*S1554+(cNES+cOSEX)*N1554+(cNES+cEREX)*O1554+(cNES+cHOEX)*P1554))/(1+cDR)^(((cycle + 0.5)/('Life tables'!$I$2/2))))</f>
        <v>124.89600785970644</v>
      </c>
      <c r="X1554" s="107">
        <f>((L1554+G1554+H1554+I1554+N1554+O1554+P1554+S1554)/('Life tables'!$I$2/2))/(1+oDR)^(((cycle + 0.5)/('Life tables'!$I$2/2)))</f>
        <v>0.25947074576102203</v>
      </c>
      <c r="Y1554" s="31">
        <f>((uNES*L1554+ uOCEX*G1554+uEREX*H1554+uHOEX*I1554+uNES*S1554+ uOCEX*N1554+uEREX*O1554+uHOEX*P1554)/('Life tables'!$I$2/2))/(1+oDR)^(((cycle + 0.5)/('Life tables'!$I$2/2)))</f>
        <v>0.17097474685637482</v>
      </c>
      <c r="Z1554" s="100">
        <f t="shared" si="437"/>
        <v>3977.1965683262638</v>
      </c>
      <c r="AA1554" s="107">
        <f>((L1554+G1554+H1554+I1554+N1554+O1554+P1554+S1554)/('Life tables'!$I$2/2))</f>
        <v>0.62825443583553908</v>
      </c>
      <c r="AB1554" s="31">
        <f>((uNES*L1554+ uOCEX*G1554+uEREX*H1554+uHOEX*I1554+uNES*S1554+ uOCEX*N1554+uEREX*O1554+uHOEX*P1554)/('Life tables'!$I$2/2))</f>
        <v>0.41397978339842567</v>
      </c>
    </row>
    <row r="1555" spans="1:28" x14ac:dyDescent="0.25">
      <c r="A1555" s="4">
        <v>1549</v>
      </c>
      <c r="C1555" s="105">
        <f>IF(male=0,VLOOKUP((($A$5:$A$1570/'Life tables'!$I$2)*2)+age,lifetable,13,1),IF(male=1,VLOOKUP((($A$5:$A$1570/'Life tables'!$I$2)*2)+age,lifetable,10,1),"error"))</f>
        <v>1.1679056558138168E-2</v>
      </c>
      <c r="F1555" s="96">
        <f t="shared" si="438"/>
        <v>2.5125045532670693</v>
      </c>
      <c r="G1555" s="96">
        <f t="shared" si="450"/>
        <v>0.25238634075799476</v>
      </c>
      <c r="H1555" s="96">
        <f t="shared" si="439"/>
        <v>1.4413994653504776E-2</v>
      </c>
      <c r="I1555" s="96">
        <f t="shared" si="440"/>
        <v>5.7755513388403823E-3</v>
      </c>
      <c r="J1555" s="96">
        <f t="shared" si="451"/>
        <v>3.252711197792766E-2</v>
      </c>
      <c r="K1555" s="96">
        <f t="shared" si="441"/>
        <v>6.0351287365731331E-3</v>
      </c>
      <c r="L1555" s="96">
        <f t="shared" si="442"/>
        <v>2.2013664258022287</v>
      </c>
      <c r="M1555" s="96">
        <f t="shared" si="443"/>
        <v>13.866999557897397</v>
      </c>
      <c r="N1555" s="96">
        <f t="shared" si="452"/>
        <v>1.3354221020479364</v>
      </c>
      <c r="O1555" s="96">
        <f t="shared" si="444"/>
        <v>3.1876387152481346E-2</v>
      </c>
      <c r="P1555" s="96">
        <f t="shared" si="445"/>
        <v>3.1876387152481346E-2</v>
      </c>
      <c r="Q1555" s="96">
        <f t="shared" si="453"/>
        <v>0.17829451464401216</v>
      </c>
      <c r="R1555" s="96">
        <f t="shared" si="436"/>
        <v>2.4987619482294224E-3</v>
      </c>
      <c r="S1555" s="96">
        <f t="shared" si="446"/>
        <v>12.287031404952256</v>
      </c>
      <c r="T1555" s="96">
        <f t="shared" si="447"/>
        <v>542.26115069268963</v>
      </c>
      <c r="U1555" s="96">
        <f t="shared" si="448"/>
        <v>441.57870071345366</v>
      </c>
      <c r="V1555" s="32">
        <f t="shared" si="449"/>
        <v>1000.0000000000009</v>
      </c>
      <c r="W1555" s="100">
        <f>IF(A1555=1,((cPH1_+cPHr+(cNES*L1555+(cNES+cOSEX)*G1555+(cNES+cEREX)*H1555+(cNES+cHOEX)*I1555+(cNES+cNES)*S1555+(cNES+cOSEX)*N1555+(cNES+cEREX)*O1555+(cNES+cHOEX)*P1555)))/(1+cDR)^(A$6:A$65537 + 0.5),(cPHr+(cNES*L1555+(cNES+cOSEX)*G1555+(cNES+cEREX)*H1555+(cNES+cHOEX)*I1555+(cNES+cNES)*S1555+(cNES+cOSEX)*N1555+(cNES+cEREX)*O1555+(cNES+cHOEX)*P1555))/(1+cDR)^(((cycle + 0.5)/('Life tables'!$I$2/2))))</f>
        <v>122.95884905169304</v>
      </c>
      <c r="X1555" s="107">
        <f>((L1555+G1555+H1555+I1555+N1555+O1555+P1555+S1555)/('Life tables'!$I$2/2))/(1+oDR)^(((cycle + 0.5)/('Life tables'!$I$2/2)))</f>
        <v>0.25584974481408168</v>
      </c>
      <c r="Y1555" s="31">
        <f>((uNES*L1555+ uOCEX*G1555+uEREX*H1555+uHOEX*I1555+uNES*S1555+ uOCEX*N1555+uEREX*O1555+uHOEX*P1555)/('Life tables'!$I$2/2))/(1+oDR)^(((cycle + 0.5)/('Life tables'!$I$2/2)))</f>
        <v>0.16858873751661227</v>
      </c>
      <c r="Z1555" s="100">
        <f t="shared" si="437"/>
        <v>3924.2703904799732</v>
      </c>
      <c r="AA1555" s="107">
        <f>((L1555+G1555+H1555+I1555+N1555+O1555+P1555+S1555)/('Life tables'!$I$2/2))</f>
        <v>0.61984080647059236</v>
      </c>
      <c r="AB1555" s="31">
        <f>((uNES*L1555+ uOCEX*G1555+uEREX*H1555+uHOEX*I1555+uNES*S1555+ uOCEX*N1555+uEREX*O1555+uHOEX*P1555)/('Life tables'!$I$2/2))</f>
        <v>0.40843573676452816</v>
      </c>
    </row>
    <row r="1556" spans="1:28" x14ac:dyDescent="0.25">
      <c r="A1556" s="4">
        <v>1550</v>
      </c>
      <c r="C1556" s="105">
        <f>IF(male=0,VLOOKUP((($A$5:$A$1570/'Life tables'!$I$2)*2)+age,lifetable,13,1),IF(male=1,VLOOKUP((($A$5:$A$1570/'Life tables'!$I$2)*2)+age,lifetable,10,1),"error"))</f>
        <v>1.1679056558138168E-2</v>
      </c>
      <c r="F1556" s="96">
        <f t="shared" si="438"/>
        <v>2.4788381728397018</v>
      </c>
      <c r="G1556" s="96">
        <f t="shared" si="450"/>
        <v>0.24900448238421347</v>
      </c>
      <c r="H1556" s="96">
        <f t="shared" si="439"/>
        <v>1.4220853898057415E-2</v>
      </c>
      <c r="I1556" s="96">
        <f t="shared" si="440"/>
        <v>5.6981616647407453E-3</v>
      </c>
      <c r="J1556" s="96">
        <f t="shared" si="451"/>
        <v>3.2091263961402258E-2</v>
      </c>
      <c r="K1556" s="96">
        <f t="shared" si="441"/>
        <v>5.9542608473152183E-3</v>
      </c>
      <c r="L1556" s="96">
        <f t="shared" si="442"/>
        <v>2.1718691500839729</v>
      </c>
      <c r="M1556" s="96">
        <f t="shared" si="443"/>
        <v>13.68131042101802</v>
      </c>
      <c r="N1556" s="96">
        <f t="shared" si="452"/>
        <v>1.3175398358472643</v>
      </c>
      <c r="O1556" s="96">
        <f t="shared" si="444"/>
        <v>3.1449539311860619E-2</v>
      </c>
      <c r="P1556" s="96">
        <f t="shared" si="445"/>
        <v>3.1449539311860619E-2</v>
      </c>
      <c r="Q1556" s="96">
        <f t="shared" si="453"/>
        <v>0.17590702235367606</v>
      </c>
      <c r="R1556" s="96">
        <f t="shared" si="436"/>
        <v>2.4653017214877624E-3</v>
      </c>
      <c r="S1556" s="96">
        <f t="shared" si="446"/>
        <v>12.122499182471872</v>
      </c>
      <c r="T1556" s="96">
        <f t="shared" si="447"/>
        <v>542.46914897900467</v>
      </c>
      <c r="U1556" s="96">
        <f t="shared" si="448"/>
        <v>441.58712027602246</v>
      </c>
      <c r="V1556" s="32">
        <f t="shared" si="449"/>
        <v>1000.000000000001</v>
      </c>
      <c r="W1556" s="100">
        <f>IF(A1556=1,((cPH1_+cPHr+(cNES*L1556+(cNES+cOSEX)*G1556+(cNES+cEREX)*H1556+(cNES+cHOEX)*I1556+(cNES+cNES)*S1556+(cNES+cOSEX)*N1556+(cNES+cEREX)*O1556+(cNES+cHOEX)*P1556)))/(1+cDR)^(A$6:A$65537 + 0.5),(cPHr+(cNES*L1556+(cNES+cOSEX)*G1556+(cNES+cEREX)*H1556+(cNES+cHOEX)*I1556+(cNES+cNES)*S1556+(cNES+cOSEX)*N1556+(cNES+cEREX)*O1556+(cNES+cHOEX)*P1556))/(1+cDR)^(((cycle + 0.5)/('Life tables'!$I$2/2))))</f>
        <v>121.05187278198338</v>
      </c>
      <c r="X1556" s="107">
        <f>((L1556+G1556+H1556+I1556+N1556+O1556+P1556+S1556)/('Life tables'!$I$2/2))/(1+oDR)^(((cycle + 0.5)/('Life tables'!$I$2/2)))</f>
        <v>0.2522792768300926</v>
      </c>
      <c r="Y1556" s="31">
        <f>((uNES*L1556+ uOCEX*G1556+uEREX*H1556+uHOEX*I1556+uNES*S1556+ uOCEX*N1556+uEREX*O1556+uHOEX*P1556)/('Life tables'!$I$2/2))/(1+oDR)^(((cycle + 0.5)/('Life tables'!$I$2/2)))</f>
        <v>0.16623602616337815</v>
      </c>
      <c r="Z1556" s="100">
        <f t="shared" si="437"/>
        <v>3872.0529008475983</v>
      </c>
      <c r="AA1556" s="107">
        <f>((L1556+G1556+H1556+I1556+N1556+O1556+P1556+S1556)/('Life tables'!$I$2/2))</f>
        <v>0.6115398547059655</v>
      </c>
      <c r="AB1556" s="31">
        <f>((uNES*L1556+ uOCEX*G1556+uEREX*H1556+uHOEX*I1556+uNES*S1556+ uOCEX*N1556+uEREX*O1556+uHOEX*P1556)/('Life tables'!$I$2/2))</f>
        <v>0.40296593744921921</v>
      </c>
    </row>
    <row r="1557" spans="1:28" x14ac:dyDescent="0.25">
      <c r="A1557" s="4">
        <v>1551</v>
      </c>
      <c r="C1557" s="105">
        <f>IF(male=0,VLOOKUP((($A$5:$A$1570/'Life tables'!$I$2)*2)+age,lifetable,13,1),IF(male=1,VLOOKUP((($A$5:$A$1570/'Life tables'!$I$2)*2)+age,lifetable,10,1),"error"))</f>
        <v>1.1679056558138168E-2</v>
      </c>
      <c r="F1557" s="96">
        <f t="shared" si="438"/>
        <v>2.4456237645679706</v>
      </c>
      <c r="G1557" s="96">
        <f t="shared" si="450"/>
        <v>0.24566802555939143</v>
      </c>
      <c r="H1557" s="96">
        <f t="shared" si="439"/>
        <v>1.4030306062979654E-2</v>
      </c>
      <c r="I1557" s="96">
        <f t="shared" si="440"/>
        <v>5.6218109493109377E-3</v>
      </c>
      <c r="J1557" s="96">
        <f t="shared" si="451"/>
        <v>3.1661267217424065E-2</v>
      </c>
      <c r="K1557" s="96">
        <f t="shared" si="441"/>
        <v>5.8744786118687812E-3</v>
      </c>
      <c r="L1557" s="96">
        <f t="shared" si="442"/>
        <v>2.1427678761669959</v>
      </c>
      <c r="M1557" s="96">
        <f t="shared" si="443"/>
        <v>13.498106980405874</v>
      </c>
      <c r="N1557" s="96">
        <f t="shared" si="452"/>
        <v>1.2998969475827042</v>
      </c>
      <c r="O1557" s="96">
        <f t="shared" si="444"/>
        <v>3.1028405397762124E-2</v>
      </c>
      <c r="P1557" s="96">
        <f t="shared" si="445"/>
        <v>3.1028405397762124E-2</v>
      </c>
      <c r="Q1557" s="96">
        <f t="shared" si="453"/>
        <v>0.17355148982562796</v>
      </c>
      <c r="R1557" s="96">
        <f t="shared" si="436"/>
        <v>2.4322894044198191E-3</v>
      </c>
      <c r="S1557" s="96">
        <f t="shared" si="446"/>
        <v>11.960169442797598</v>
      </c>
      <c r="T1557" s="96">
        <f t="shared" si="447"/>
        <v>542.67436173604767</v>
      </c>
      <c r="U1557" s="96">
        <f t="shared" si="448"/>
        <v>441.59542704403873</v>
      </c>
      <c r="V1557" s="32">
        <f t="shared" si="449"/>
        <v>1000.0000000000009</v>
      </c>
      <c r="W1557" s="100">
        <f>IF(A1557=1,((cPH1_+cPHr+(cNES*L1557+(cNES+cOSEX)*G1557+(cNES+cEREX)*H1557+(cNES+cHOEX)*I1557+(cNES+cNES)*S1557+(cNES+cOSEX)*N1557+(cNES+cEREX)*O1557+(cNES+cHOEX)*P1557)))/(1+cDR)^(A$6:A$65537 + 0.5),(cPHr+(cNES*L1557+(cNES+cOSEX)*G1557+(cNES+cEREX)*H1557+(cNES+cHOEX)*I1557+(cNES+cNES)*S1557+(cNES+cOSEX)*N1557+(cNES+cEREX)*O1557+(cNES+cHOEX)*P1557))/(1+cDR)^(((cycle + 0.5)/('Life tables'!$I$2/2))))</f>
        <v>119.17460861624727</v>
      </c>
      <c r="X1557" s="107">
        <f>((L1557+G1557+H1557+I1557+N1557+O1557+P1557+S1557)/('Life tables'!$I$2/2))/(1+oDR)^(((cycle + 0.5)/('Life tables'!$I$2/2)))</f>
        <v>0.2487586365544269</v>
      </c>
      <c r="Y1557" s="31">
        <f>((uNES*L1557+ uOCEX*G1557+uEREX*H1557+uHOEX*I1557+uNES*S1557+ uOCEX*N1557+uEREX*O1557+uHOEX*P1557)/('Life tables'!$I$2/2))/(1+oDR)^(((cycle + 0.5)/('Life tables'!$I$2/2)))</f>
        <v>0.16391614808036201</v>
      </c>
      <c r="Z1557" s="100">
        <f t="shared" si="437"/>
        <v>3820.5346145498852</v>
      </c>
      <c r="AA1557" s="107">
        <f>((L1557+G1557+H1557+I1557+N1557+O1557+P1557+S1557)/('Life tables'!$I$2/2))</f>
        <v>0.60335007143501818</v>
      </c>
      <c r="AB1557" s="31">
        <f>((uNES*L1557+ uOCEX*G1557+uEREX*H1557+uHOEX*I1557+uNES*S1557+ uOCEX*N1557+uEREX*O1557+uHOEX*P1557)/('Life tables'!$I$2/2))</f>
        <v>0.39756939105107603</v>
      </c>
    </row>
    <row r="1558" spans="1:28" x14ac:dyDescent="0.25">
      <c r="A1558" s="4">
        <v>1552</v>
      </c>
      <c r="C1558" s="105">
        <f>IF(male=0,VLOOKUP((($A$5:$A$1570/'Life tables'!$I$2)*2)+age,lifetable,13,1),IF(male=1,VLOOKUP((($A$5:$A$1570/'Life tables'!$I$2)*2)+age,lifetable,10,1),"error"))</f>
        <v>1.1679056558138168E-2</v>
      </c>
      <c r="F1558" s="96">
        <f t="shared" si="438"/>
        <v>2.4128552102057563</v>
      </c>
      <c r="G1558" s="96">
        <f t="shared" si="450"/>
        <v>0.24237635569290122</v>
      </c>
      <c r="H1558" s="96">
        <f t="shared" si="439"/>
        <v>1.3842316048487596E-2</v>
      </c>
      <c r="I1558" s="96">
        <f t="shared" si="440"/>
        <v>5.5464851283995066E-3</v>
      </c>
      <c r="J1558" s="96">
        <f t="shared" si="451"/>
        <v>3.1237042538623555E-2</v>
      </c>
      <c r="K1558" s="96">
        <f t="shared" si="441"/>
        <v>5.7957673339806663E-3</v>
      </c>
      <c r="L1558" s="96">
        <f t="shared" si="442"/>
        <v>2.114057243463364</v>
      </c>
      <c r="M1558" s="96">
        <f t="shared" si="443"/>
        <v>13.317356009708748</v>
      </c>
      <c r="N1558" s="96">
        <f t="shared" si="452"/>
        <v>1.2824902374845495</v>
      </c>
      <c r="O1558" s="96">
        <f t="shared" si="444"/>
        <v>3.0612909032014635E-2</v>
      </c>
      <c r="P1558" s="96">
        <f t="shared" si="445"/>
        <v>3.0612909032014635E-2</v>
      </c>
      <c r="Q1558" s="96">
        <f t="shared" si="453"/>
        <v>0.17122748985307984</v>
      </c>
      <c r="R1558" s="96">
        <f t="shared" si="436"/>
        <v>2.3997190098079373E-3</v>
      </c>
      <c r="S1558" s="96">
        <f t="shared" si="446"/>
        <v>11.800012745297281</v>
      </c>
      <c r="T1558" s="96">
        <f t="shared" si="447"/>
        <v>542.87682626843934</v>
      </c>
      <c r="U1558" s="96">
        <f t="shared" si="448"/>
        <v>441.60362253038249</v>
      </c>
      <c r="V1558" s="32">
        <f t="shared" si="449"/>
        <v>1000.0000000000008</v>
      </c>
      <c r="W1558" s="100">
        <f>IF(A1558=1,((cPH1_+cPHr+(cNES*L1558+(cNES+cOSEX)*G1558+(cNES+cEREX)*H1558+(cNES+cHOEX)*I1558+(cNES+cNES)*S1558+(cNES+cOSEX)*N1558+(cNES+cEREX)*O1558+(cNES+cHOEX)*P1558)))/(1+cDR)^(A$6:A$65537 + 0.5),(cPHr+(cNES*L1558+(cNES+cOSEX)*G1558+(cNES+cEREX)*H1558+(cNES+cHOEX)*I1558+(cNES+cNES)*S1558+(cNES+cOSEX)*N1558+(cNES+cEREX)*O1558+(cNES+cHOEX)*P1558))/(1+cDR)^(((cycle + 0.5)/('Life tables'!$I$2/2))))</f>
        <v>117.32659344421235</v>
      </c>
      <c r="X1558" s="107">
        <f>((L1558+G1558+H1558+I1558+N1558+O1558+P1558+S1558)/('Life tables'!$I$2/2))/(1+oDR)^(((cycle + 0.5)/('Life tables'!$I$2/2)))</f>
        <v>0.2452871285776386</v>
      </c>
      <c r="Y1558" s="31">
        <f>((uNES*L1558+ uOCEX*G1558+uEREX*H1558+uHOEX*I1558+uNES*S1558+ uOCEX*N1558+uEREX*O1558+uHOEX*P1558)/('Life tables'!$I$2/2))/(1+oDR)^(((cycle + 0.5)/('Life tables'!$I$2/2)))</f>
        <v>0.16162864503850041</v>
      </c>
      <c r="Z1558" s="100">
        <f t="shared" si="437"/>
        <v>3769.7061733828591</v>
      </c>
      <c r="AA1558" s="107">
        <f>((L1558+G1558+H1558+I1558+N1558+O1558+P1558+S1558)/('Life tables'!$I$2/2))</f>
        <v>0.59526996776853658</v>
      </c>
      <c r="AB1558" s="31">
        <f>((uNES*L1558+ uOCEX*G1558+uEREX*H1558+uHOEX*I1558+uNES*S1558+ uOCEX*N1558+uEREX*O1558+uHOEX*P1558)/('Life tables'!$I$2/2))</f>
        <v>0.39224511649043592</v>
      </c>
    </row>
    <row r="1559" spans="1:28" x14ac:dyDescent="0.25">
      <c r="A1559" s="4">
        <v>1553</v>
      </c>
      <c r="C1559" s="105">
        <f>IF(male=0,VLOOKUP((($A$5:$A$1570/'Life tables'!$I$2)*2)+age,lifetable,13,1),IF(male=1,VLOOKUP((($A$5:$A$1570/'Life tables'!$I$2)*2)+age,lifetable,10,1),"error"))</f>
        <v>1.1679056558138168E-2</v>
      </c>
      <c r="F1559" s="96">
        <f t="shared" si="438"/>
        <v>2.3805264772940635</v>
      </c>
      <c r="G1559" s="96">
        <f t="shared" si="450"/>
        <v>0.23912886681161147</v>
      </c>
      <c r="H1559" s="96">
        <f t="shared" si="439"/>
        <v>1.3656849246949748E-2</v>
      </c>
      <c r="I1559" s="96">
        <f t="shared" si="440"/>
        <v>5.4721703350558096E-3</v>
      </c>
      <c r="J1559" s="96">
        <f t="shared" si="451"/>
        <v>3.081851182823906E-2</v>
      </c>
      <c r="K1559" s="96">
        <f t="shared" si="441"/>
        <v>5.7181125234615562E-3</v>
      </c>
      <c r="L1559" s="96">
        <f t="shared" si="442"/>
        <v>2.0857319665487459</v>
      </c>
      <c r="M1559" s="96">
        <f t="shared" si="443"/>
        <v>13.139024723884949</v>
      </c>
      <c r="N1559" s="96">
        <f t="shared" si="452"/>
        <v>1.2653165482822517</v>
      </c>
      <c r="O1559" s="96">
        <f t="shared" si="444"/>
        <v>3.020297485089744E-2</v>
      </c>
      <c r="P1559" s="96">
        <f t="shared" si="445"/>
        <v>3.020297485089744E-2</v>
      </c>
      <c r="Q1559" s="96">
        <f t="shared" si="453"/>
        <v>0.16893460090337997</v>
      </c>
      <c r="R1559" s="96">
        <f t="shared" si="436"/>
        <v>2.3675846299563447E-3</v>
      </c>
      <c r="S1559" s="96">
        <f t="shared" si="446"/>
        <v>11.642000040367567</v>
      </c>
      <c r="T1559" s="96">
        <f t="shared" si="447"/>
        <v>543.07657938117097</v>
      </c>
      <c r="U1559" s="96">
        <f t="shared" si="448"/>
        <v>441.61170822753593</v>
      </c>
      <c r="V1559" s="32">
        <f t="shared" si="449"/>
        <v>1000.0000000000009</v>
      </c>
      <c r="W1559" s="100">
        <f>IF(A1559=1,((cPH1_+cPHr+(cNES*L1559+(cNES+cOSEX)*G1559+(cNES+cEREX)*H1559+(cNES+cHOEX)*I1559+(cNES+cNES)*S1559+(cNES+cOSEX)*N1559+(cNES+cEREX)*O1559+(cNES+cHOEX)*P1559)))/(1+cDR)^(A$6:A$65537 + 0.5),(cPHr+(cNES*L1559+(cNES+cOSEX)*G1559+(cNES+cEREX)*H1559+(cNES+cHOEX)*I1559+(cNES+cNES)*S1559+(cNES+cOSEX)*N1559+(cNES+cEREX)*O1559+(cNES+cHOEX)*P1559))/(1+cDR)^(((cycle + 0.5)/('Life tables'!$I$2/2))))</f>
        <v>115.5073713661841</v>
      </c>
      <c r="X1559" s="107">
        <f>((L1559+G1559+H1559+I1559+N1559+O1559+P1559+S1559)/('Life tables'!$I$2/2))/(1+oDR)^(((cycle + 0.5)/('Life tables'!$I$2/2)))</f>
        <v>0.24186406719788428</v>
      </c>
      <c r="Y1559" s="31">
        <f>((uNES*L1559+ uOCEX*G1559+uEREX*H1559+uHOEX*I1559+uNES*S1559+ uOCEX*N1559+uEREX*O1559+uHOEX*P1559)/('Life tables'!$I$2/2))/(1+oDR)^(((cycle + 0.5)/('Life tables'!$I$2/2)))</f>
        <v>0.15937306520532721</v>
      </c>
      <c r="Z1559" s="100">
        <f t="shared" si="437"/>
        <v>3719.5583441417812</v>
      </c>
      <c r="AA1559" s="107">
        <f>((L1559+G1559+H1559+I1559+N1559+O1559+P1559+S1559)/('Life tables'!$I$2/2))</f>
        <v>0.58729807476354312</v>
      </c>
      <c r="AB1559" s="31">
        <f>((uNES*L1559+ uOCEX*G1559+uEREX*H1559+uHOEX*I1559+uNES*S1559+ uOCEX*N1559+uEREX*O1559+uHOEX*P1559)/('Life tables'!$I$2/2))</f>
        <v>0.38699214583071423</v>
      </c>
    </row>
    <row r="1560" spans="1:28" x14ac:dyDescent="0.25">
      <c r="A1560" s="4">
        <v>1554</v>
      </c>
      <c r="C1560" s="105">
        <f>IF(male=0,VLOOKUP((($A$5:$A$1570/'Life tables'!$I$2)*2)+age,lifetable,13,1),IF(male=1,VLOOKUP((($A$5:$A$1570/'Life tables'!$I$2)*2)+age,lifetable,10,1),"error"))</f>
        <v>1.1679056558138168E-2</v>
      </c>
      <c r="F1560" s="96">
        <f t="shared" si="438"/>
        <v>2.3486316177854354</v>
      </c>
      <c r="G1560" s="96">
        <f t="shared" si="450"/>
        <v>0.23592496142170655</v>
      </c>
      <c r="H1560" s="96">
        <f t="shared" si="439"/>
        <v>1.3473871534995414E-2</v>
      </c>
      <c r="I1560" s="96">
        <f t="shared" si="440"/>
        <v>5.3988528963679278E-3</v>
      </c>
      <c r="J1560" s="96">
        <f t="shared" si="451"/>
        <v>3.0405598082308371E-2</v>
      </c>
      <c r="K1560" s="96">
        <f t="shared" si="441"/>
        <v>5.6414998928817689E-3</v>
      </c>
      <c r="L1560" s="96">
        <f t="shared" si="442"/>
        <v>2.0577868339571754</v>
      </c>
      <c r="M1560" s="96">
        <f t="shared" si="443"/>
        <v>12.96308077350854</v>
      </c>
      <c r="N1560" s="96">
        <f t="shared" si="452"/>
        <v>1.2483727646560043</v>
      </c>
      <c r="O1560" s="96">
        <f t="shared" si="444"/>
        <v>2.9798528492049659E-2</v>
      </c>
      <c r="P1560" s="96">
        <f t="shared" si="445"/>
        <v>2.9798528492049659E-2</v>
      </c>
      <c r="Q1560" s="96">
        <f t="shared" si="453"/>
        <v>0.16667240704479236</v>
      </c>
      <c r="R1560" s="96">
        <f t="shared" si="436"/>
        <v>2.3358804356649883E-3</v>
      </c>
      <c r="S1560" s="96">
        <f t="shared" si="446"/>
        <v>11.48610266438798</v>
      </c>
      <c r="T1560" s="96">
        <f t="shared" si="447"/>
        <v>543.27365738629805</v>
      </c>
      <c r="U1560" s="96">
        <f t="shared" si="448"/>
        <v>441.61968560786448</v>
      </c>
      <c r="V1560" s="32">
        <f t="shared" si="449"/>
        <v>1000.0000000000009</v>
      </c>
      <c r="W1560" s="100">
        <f>IF(A1560=1,((cPH1_+cPHr+(cNES*L1560+(cNES+cOSEX)*G1560+(cNES+cEREX)*H1560+(cNES+cHOEX)*I1560+(cNES+cNES)*S1560+(cNES+cOSEX)*N1560+(cNES+cEREX)*O1560+(cNES+cHOEX)*P1560)))/(1+cDR)^(A$6:A$65537 + 0.5),(cPHr+(cNES*L1560+(cNES+cOSEX)*G1560+(cNES+cEREX)*H1560+(cNES+cHOEX)*I1560+(cNES+cNES)*S1560+(cNES+cOSEX)*N1560+(cNES+cEREX)*O1560+(cNES+cHOEX)*P1560))/(1+cDR)^(((cycle + 0.5)/('Life tables'!$I$2/2))))</f>
        <v>113.71649358129024</v>
      </c>
      <c r="X1560" s="107">
        <f>((L1560+G1560+H1560+I1560+N1560+O1560+P1560+S1560)/('Life tables'!$I$2/2))/(1+oDR)^(((cycle + 0.5)/('Life tables'!$I$2/2)))</f>
        <v>0.23848877628527373</v>
      </c>
      <c r="Y1560" s="31">
        <f>((uNES*L1560+ uOCEX*G1560+uEREX*H1560+uHOEX*I1560+uNES*S1560+ uOCEX*N1560+uEREX*O1560+uHOEX*P1560)/('Life tables'!$I$2/2))/(1+oDR)^(((cycle + 0.5)/('Life tables'!$I$2/2)))</f>
        <v>0.15714896305559486</v>
      </c>
      <c r="Z1560" s="100">
        <f t="shared" si="437"/>
        <v>3670.0820169663439</v>
      </c>
      <c r="AA1560" s="107">
        <f>((L1560+G1560+H1560+I1560+N1560+O1560+P1560+S1560)/('Life tables'!$I$2/2))</f>
        <v>0.57943294315576344</v>
      </c>
      <c r="AB1560" s="31">
        <f>((uNES*L1560+ uOCEX*G1560+uEREX*H1560+uHOEX*I1560+uNES*S1560+ uOCEX*N1560+uEREX*O1560+uHOEX*P1560)/('Life tables'!$I$2/2))</f>
        <v>0.38180952410212982</v>
      </c>
    </row>
    <row r="1561" spans="1:28" x14ac:dyDescent="0.25">
      <c r="A1561" s="4">
        <v>1555</v>
      </c>
      <c r="C1561" s="105">
        <f>IF(male=0,VLOOKUP((($A$5:$A$1570/'Life tables'!$I$2)*2)+age,lifetable,13,1),IF(male=1,VLOOKUP((($A$5:$A$1570/'Life tables'!$I$2)*2)+age,lifetable,10,1),"error"))</f>
        <v>1.1679056558138168E-2</v>
      </c>
      <c r="F1561" s="96">
        <f t="shared" si="438"/>
        <v>2.3171647667001407</v>
      </c>
      <c r="G1561" s="96">
        <f t="shared" si="450"/>
        <v>0.23276405037369777</v>
      </c>
      <c r="H1561" s="96">
        <f t="shared" si="439"/>
        <v>1.3293349265805379E-2</v>
      </c>
      <c r="I1561" s="96">
        <f t="shared" si="440"/>
        <v>5.3265193303736113E-3</v>
      </c>
      <c r="J1561" s="96">
        <f t="shared" si="451"/>
        <v>2.9998225372271585E-2</v>
      </c>
      <c r="K1561" s="96">
        <f t="shared" si="441"/>
        <v>5.5659153543433657E-3</v>
      </c>
      <c r="L1561" s="96">
        <f t="shared" si="442"/>
        <v>2.0302167070036488</v>
      </c>
      <c r="M1561" s="96">
        <f t="shared" si="443"/>
        <v>12.789492239138189</v>
      </c>
      <c r="N1561" s="96">
        <f t="shared" si="452"/>
        <v>1.2316558126944495</v>
      </c>
      <c r="O1561" s="96">
        <f t="shared" si="444"/>
        <v>2.9399496581525811E-2</v>
      </c>
      <c r="P1561" s="96">
        <f t="shared" si="445"/>
        <v>2.9399496581525811E-2</v>
      </c>
      <c r="Q1561" s="96">
        <f t="shared" si="453"/>
        <v>0.16444049787409501</v>
      </c>
      <c r="R1561" s="96">
        <f t="shared" si="436"/>
        <v>2.3046006752148254E-3</v>
      </c>
      <c r="S1561" s="96">
        <f t="shared" si="446"/>
        <v>11.332292334731378</v>
      </c>
      <c r="T1561" s="96">
        <f t="shared" si="447"/>
        <v>543.46809610954438</v>
      </c>
      <c r="U1561" s="96">
        <f t="shared" si="448"/>
        <v>441.62755612389407</v>
      </c>
      <c r="V1561" s="32">
        <f t="shared" si="449"/>
        <v>1000.0000000000009</v>
      </c>
      <c r="W1561" s="100">
        <f>IF(A1561=1,((cPH1_+cPHr+(cNES*L1561+(cNES+cOSEX)*G1561+(cNES+cEREX)*H1561+(cNES+cHOEX)*I1561+(cNES+cNES)*S1561+(cNES+cOSEX)*N1561+(cNES+cEREX)*O1561+(cNES+cHOEX)*P1561)))/(1+cDR)^(A$6:A$65537 + 0.5),(cPHr+(cNES*L1561+(cNES+cOSEX)*G1561+(cNES+cEREX)*H1561+(cNES+cHOEX)*I1561+(cNES+cNES)*S1561+(cNES+cOSEX)*N1561+(cNES+cEREX)*O1561+(cNES+cHOEX)*P1561))/(1+cDR)^(((cycle + 0.5)/('Life tables'!$I$2/2))))</f>
        <v>111.95351827742572</v>
      </c>
      <c r="X1561" s="107">
        <f>((L1561+G1561+H1561+I1561+N1561+O1561+P1561+S1561)/('Life tables'!$I$2/2))/(1+oDR)^(((cycle + 0.5)/('Life tables'!$I$2/2)))</f>
        <v>0.2351605891481251</v>
      </c>
      <c r="Y1561" s="31">
        <f>((uNES*L1561+ uOCEX*G1561+uEREX*H1561+uHOEX*I1561+uNES*S1561+ uOCEX*N1561+uEREX*O1561+uHOEX*P1561)/('Life tables'!$I$2/2))/(1+oDR)^(((cycle + 0.5)/('Life tables'!$I$2/2)))</f>
        <v>0.15495589928315054</v>
      </c>
      <c r="Z1561" s="100">
        <f t="shared" si="437"/>
        <v>3621.2682037068962</v>
      </c>
      <c r="AA1561" s="107">
        <f>((L1561+G1561+H1561+I1561+N1561+O1561+P1561+S1561)/('Life tables'!$I$2/2))</f>
        <v>0.57167314309570061</v>
      </c>
      <c r="AB1561" s="31">
        <f>((uNES*L1561+ uOCEX*G1561+uEREX*H1561+uHOEX*I1561+uNES*S1561+ uOCEX*N1561+uEREX*O1561+uHOEX*P1561)/('Life tables'!$I$2/2))</f>
        <v>0.3766963091278076</v>
      </c>
    </row>
    <row r="1562" spans="1:28" x14ac:dyDescent="0.25">
      <c r="A1562" s="4">
        <v>1556</v>
      </c>
      <c r="C1562" s="105">
        <f>IF(male=0,VLOOKUP((($A$5:$A$1570/'Life tables'!$I$2)*2)+age,lifetable,13,1),IF(male=1,VLOOKUP((($A$5:$A$1570/'Life tables'!$I$2)*2)+age,lifetable,10,1),"error"))</f>
        <v>1.1679056558138168E-2</v>
      </c>
      <c r="F1562" s="96">
        <f t="shared" si="438"/>
        <v>2.2861201408129146</v>
      </c>
      <c r="G1562" s="96">
        <f t="shared" si="450"/>
        <v>0.22964555273050363</v>
      </c>
      <c r="H1562" s="96">
        <f t="shared" si="439"/>
        <v>1.3115249261577857E-2</v>
      </c>
      <c r="I1562" s="96">
        <f t="shared" si="440"/>
        <v>5.2551563430414611E-3</v>
      </c>
      <c r="J1562" s="96">
        <f t="shared" si="451"/>
        <v>2.9596318827969561E-2</v>
      </c>
      <c r="K1562" s="96">
        <f t="shared" si="441"/>
        <v>5.4913450163256551E-3</v>
      </c>
      <c r="L1562" s="96">
        <f t="shared" si="442"/>
        <v>2.0030165186334963</v>
      </c>
      <c r="M1562" s="96">
        <f t="shared" si="443"/>
        <v>12.618227625749487</v>
      </c>
      <c r="N1562" s="96">
        <f t="shared" si="452"/>
        <v>1.2151626593584983</v>
      </c>
      <c r="O1562" s="96">
        <f t="shared" si="444"/>
        <v>2.9005806720997247E-2</v>
      </c>
      <c r="P1562" s="96">
        <f t="shared" si="445"/>
        <v>2.9005806720997247E-2</v>
      </c>
      <c r="Q1562" s="96">
        <f t="shared" si="453"/>
        <v>0.16223846844499315</v>
      </c>
      <c r="R1562" s="96">
        <f t="shared" si="436"/>
        <v>2.2737396733645589E-3</v>
      </c>
      <c r="S1562" s="96">
        <f t="shared" si="446"/>
        <v>11.180541144830636</v>
      </c>
      <c r="T1562" s="96">
        <f t="shared" si="447"/>
        <v>543.65993089681729</v>
      </c>
      <c r="U1562" s="96">
        <f t="shared" si="448"/>
        <v>441.63532120858378</v>
      </c>
      <c r="V1562" s="32">
        <f t="shared" si="449"/>
        <v>1000.0000000000009</v>
      </c>
      <c r="W1562" s="100">
        <f>IF(A1562=1,((cPH1_+cPHr+(cNES*L1562+(cNES+cOSEX)*G1562+(cNES+cEREX)*H1562+(cNES+cHOEX)*I1562+(cNES+cNES)*S1562+(cNES+cOSEX)*N1562+(cNES+cEREX)*O1562+(cNES+cHOEX)*P1562)))/(1+cDR)^(A$6:A$65537 + 0.5),(cPHr+(cNES*L1562+(cNES+cOSEX)*G1562+(cNES+cEREX)*H1562+(cNES+cHOEX)*I1562+(cNES+cNES)*S1562+(cNES+cOSEX)*N1562+(cNES+cEREX)*O1562+(cNES+cHOEX)*P1562))/(1+cDR)^(((cycle + 0.5)/('Life tables'!$I$2/2))))</f>
        <v>110.21801052287499</v>
      </c>
      <c r="X1562" s="107">
        <f>((L1562+G1562+H1562+I1562+N1562+O1562+P1562+S1562)/('Life tables'!$I$2/2))/(1+oDR)^(((cycle + 0.5)/('Life tables'!$I$2/2)))</f>
        <v>0.23187884840109579</v>
      </c>
      <c r="Y1562" s="31">
        <f>((uNES*L1562+ uOCEX*G1562+uEREX*H1562+uHOEX*I1562+uNES*S1562+ uOCEX*N1562+uEREX*O1562+uHOEX*P1562)/('Life tables'!$I$2/2))/(1+oDR)^(((cycle + 0.5)/('Life tables'!$I$2/2)))</f>
        <v>0.15279344071404777</v>
      </c>
      <c r="Z1562" s="100">
        <f t="shared" si="437"/>
        <v>3573.1080363114938</v>
      </c>
      <c r="AA1562" s="107">
        <f>((L1562+G1562+H1562+I1562+N1562+O1562+P1562+S1562)/('Life tables'!$I$2/2))</f>
        <v>0.56401726388826667</v>
      </c>
      <c r="AB1562" s="31">
        <f>((uNES*L1562+ uOCEX*G1562+uEREX*H1562+uHOEX*I1562+uNES*S1562+ uOCEX*N1562+uEREX*O1562+uHOEX*P1562)/('Life tables'!$I$2/2))</f>
        <v>0.37165157135222365</v>
      </c>
    </row>
    <row r="1563" spans="1:28" x14ac:dyDescent="0.25">
      <c r="A1563" s="4">
        <v>1557</v>
      </c>
      <c r="C1563" s="105">
        <f>IF(male=0,VLOOKUP((($A$5:$A$1570/'Life tables'!$I$2)*2)+age,lifetable,13,1),IF(male=1,VLOOKUP((($A$5:$A$1570/'Life tables'!$I$2)*2)+age,lifetable,10,1),"error"))</f>
        <v>1.1679056558138168E-2</v>
      </c>
      <c r="F1563" s="96">
        <f t="shared" si="438"/>
        <v>2.2554920373691121</v>
      </c>
      <c r="G1563" s="96">
        <f t="shared" si="450"/>
        <v>0.22656889563848481</v>
      </c>
      <c r="H1563" s="96">
        <f t="shared" si="439"/>
        <v>1.2939538806163197E-2</v>
      </c>
      <c r="I1563" s="96">
        <f t="shared" si="440"/>
        <v>5.1847508253197215E-3</v>
      </c>
      <c r="J1563" s="96">
        <f t="shared" si="451"/>
        <v>2.919980462102308E-2</v>
      </c>
      <c r="K1563" s="96">
        <f t="shared" si="441"/>
        <v>5.4177751806013504E-3</v>
      </c>
      <c r="L1563" s="96">
        <f t="shared" si="442"/>
        <v>1.9761812722975201</v>
      </c>
      <c r="M1563" s="96">
        <f t="shared" si="443"/>
        <v>12.449255857230636</v>
      </c>
      <c r="N1563" s="96">
        <f t="shared" si="452"/>
        <v>1.1988903119512546</v>
      </c>
      <c r="O1563" s="96">
        <f t="shared" si="444"/>
        <v>2.8617387475099249E-2</v>
      </c>
      <c r="P1563" s="96">
        <f t="shared" si="445"/>
        <v>2.8617387475099249E-2</v>
      </c>
      <c r="Q1563" s="96">
        <f t="shared" si="453"/>
        <v>0.16006591919734775</v>
      </c>
      <c r="R1563" s="96">
        <f t="shared" si="436"/>
        <v>2.2432918303587897E-3</v>
      </c>
      <c r="S1563" s="96">
        <f t="shared" si="446"/>
        <v>11.030821559301476</v>
      </c>
      <c r="T1563" s="96">
        <f t="shared" si="447"/>
        <v>543.84919662063567</v>
      </c>
      <c r="U1563" s="96">
        <f t="shared" si="448"/>
        <v>441.64298227559476</v>
      </c>
      <c r="V1563" s="32">
        <f t="shared" si="449"/>
        <v>1000.0000000000009</v>
      </c>
      <c r="W1563" s="100">
        <f>IF(A1563=1,((cPH1_+cPHr+(cNES*L1563+(cNES+cOSEX)*G1563+(cNES+cEREX)*H1563+(cNES+cHOEX)*I1563+(cNES+cNES)*S1563+(cNES+cOSEX)*N1563+(cNES+cEREX)*O1563+(cNES+cHOEX)*P1563)))/(1+cDR)^(A$6:A$65537 + 0.5),(cPHr+(cNES*L1563+(cNES+cOSEX)*G1563+(cNES+cEREX)*H1563+(cNES+cHOEX)*I1563+(cNES+cNES)*S1563+(cNES+cOSEX)*N1563+(cNES+cEREX)*O1563+(cNES+cHOEX)*P1563))/(1+cDR)^(((cycle + 0.5)/('Life tables'!$I$2/2))))</f>
        <v>108.50954215958667</v>
      </c>
      <c r="X1563" s="107">
        <f>((L1563+G1563+H1563+I1563+N1563+O1563+P1563+S1563)/('Life tables'!$I$2/2))/(1+oDR)^(((cycle + 0.5)/('Life tables'!$I$2/2)))</f>
        <v>0.22864290583516289</v>
      </c>
      <c r="Y1563" s="31">
        <f>((uNES*L1563+ uOCEX*G1563+uEREX*H1563+uHOEX*I1563+uNES*S1563+ uOCEX*N1563+uEREX*O1563+uHOEX*P1563)/('Life tables'!$I$2/2))/(1+oDR)^(((cycle + 0.5)/('Life tables'!$I$2/2)))</f>
        <v>0.15066116022087667</v>
      </c>
      <c r="Z1563" s="100">
        <f t="shared" si="437"/>
        <v>3525.5927652335431</v>
      </c>
      <c r="AA1563" s="107">
        <f>((L1563+G1563+H1563+I1563+N1563+O1563+P1563+S1563)/('Life tables'!$I$2/2))</f>
        <v>0.55646391373592252</v>
      </c>
      <c r="AB1563" s="31">
        <f>((uNES*L1563+ uOCEX*G1563+uEREX*H1563+uHOEX*I1563+uNES*S1563+ uOCEX*N1563+uEREX*O1563+uHOEX*P1563)/('Life tables'!$I$2/2))</f>
        <v>0.36667439367196231</v>
      </c>
    </row>
    <row r="1564" spans="1:28" x14ac:dyDescent="0.25">
      <c r="A1564" s="4">
        <v>1558</v>
      </c>
      <c r="C1564" s="105">
        <f>IF(male=0,VLOOKUP((($A$5:$A$1570/'Life tables'!$I$2)*2)+age,lifetable,13,1),IF(male=1,VLOOKUP((($A$5:$A$1570/'Life tables'!$I$2)*2)+age,lifetable,10,1),"error"))</f>
        <v>1.1679056558138168E-2</v>
      </c>
      <c r="F1564" s="96">
        <f t="shared" si="438"/>
        <v>2.2252748328291725</v>
      </c>
      <c r="G1564" s="96">
        <f t="shared" si="450"/>
        <v>0.22353351420132309</v>
      </c>
      <c r="H1564" s="96">
        <f t="shared" si="439"/>
        <v>1.2766185637860998E-2</v>
      </c>
      <c r="I1564" s="96">
        <f t="shared" si="440"/>
        <v>5.1152898502501527E-3</v>
      </c>
      <c r="J1564" s="96">
        <f t="shared" si="451"/>
        <v>2.8808609948578603E-2</v>
      </c>
      <c r="K1564" s="96">
        <f t="shared" si="441"/>
        <v>5.3451923392207187E-3</v>
      </c>
      <c r="L1564" s="96">
        <f t="shared" si="442"/>
        <v>1.9497060408519389</v>
      </c>
      <c r="M1564" s="96">
        <f t="shared" si="443"/>
        <v>12.282546270941246</v>
      </c>
      <c r="N1564" s="96">
        <f t="shared" si="452"/>
        <v>1.1828358175940143</v>
      </c>
      <c r="O1564" s="96">
        <f t="shared" si="444"/>
        <v>2.8234168358923239E-2</v>
      </c>
      <c r="P1564" s="96">
        <f t="shared" si="445"/>
        <v>2.8234168358923239E-2</v>
      </c>
      <c r="Q1564" s="96">
        <f t="shared" si="453"/>
        <v>0.15792245588721568</v>
      </c>
      <c r="R1564" s="96">
        <f t="shared" si="436"/>
        <v>2.2132516209475363E-3</v>
      </c>
      <c r="S1564" s="96">
        <f t="shared" si="446"/>
        <v>10.883106409121222</v>
      </c>
      <c r="T1564" s="96">
        <f t="shared" si="447"/>
        <v>544.0359276864715</v>
      </c>
      <c r="U1564" s="96">
        <f t="shared" si="448"/>
        <v>441.65054071955495</v>
      </c>
      <c r="V1564" s="32">
        <f t="shared" si="449"/>
        <v>1000.0000000000009</v>
      </c>
      <c r="W1564" s="100">
        <f>IF(A1564=1,((cPH1_+cPHr+(cNES*L1564+(cNES+cOSEX)*G1564+(cNES+cEREX)*H1564+(cNES+cHOEX)*I1564+(cNES+cNES)*S1564+(cNES+cOSEX)*N1564+(cNES+cEREX)*O1564+(cNES+cHOEX)*P1564)))/(1+cDR)^(A$6:A$65537 + 0.5),(cPHr+(cNES*L1564+(cNES+cOSEX)*G1564+(cNES+cEREX)*H1564+(cNES+cHOEX)*I1564+(cNES+cNES)*S1564+(cNES+cOSEX)*N1564+(cNES+cEREX)*O1564+(cNES+cHOEX)*P1564))/(1+cDR)^(((cycle + 0.5)/('Life tables'!$I$2/2))))</f>
        <v>106.82769169807797</v>
      </c>
      <c r="X1564" s="107">
        <f>((L1564+G1564+H1564+I1564+N1564+O1564+P1564+S1564)/('Life tables'!$I$2/2))/(1+oDR)^(((cycle + 0.5)/('Life tables'!$I$2/2)))</f>
        <v>0.22545212228942713</v>
      </c>
      <c r="Y1564" s="31">
        <f>((uNES*L1564+ uOCEX*G1564+uEREX*H1564+uHOEX*I1564+uNES*S1564+ uOCEX*N1564+uEREX*O1564+uHOEX*P1564)/('Life tables'!$I$2/2))/(1+oDR)^(((cycle + 0.5)/('Life tables'!$I$2/2)))</f>
        <v>0.14855863663829538</v>
      </c>
      <c r="Z1564" s="100">
        <f t="shared" si="437"/>
        <v>3478.7137578598276</v>
      </c>
      <c r="AA1564" s="107">
        <f>((L1564+G1564+H1564+I1564+N1564+O1564+P1564+S1564)/('Life tables'!$I$2/2))</f>
        <v>0.54901171948527827</v>
      </c>
      <c r="AB1564" s="31">
        <f>((uNES*L1564+ uOCEX*G1564+uEREX*H1564+uHOEX*I1564+uNES*S1564+ uOCEX*N1564+uEREX*O1564+uHOEX*P1564)/('Life tables'!$I$2/2))</f>
        <v>0.36176387126875181</v>
      </c>
    </row>
    <row r="1565" spans="1:28" x14ac:dyDescent="0.25">
      <c r="A1565" s="4">
        <v>1559</v>
      </c>
      <c r="C1565" s="105">
        <f>IF(male=0,VLOOKUP((($A$5:$A$1570/'Life tables'!$I$2)*2)+age,lifetable,13,1),IF(male=1,VLOOKUP((($A$5:$A$1570/'Life tables'!$I$2)*2)+age,lifetable,10,1),"error"))</f>
        <v>1.1679056558138168E-2</v>
      </c>
      <c r="F1565" s="96">
        <f t="shared" si="438"/>
        <v>2.1954629816403766</v>
      </c>
      <c r="G1565" s="96">
        <f t="shared" si="450"/>
        <v>0.22053885135664153</v>
      </c>
      <c r="H1565" s="96">
        <f t="shared" si="439"/>
        <v>1.2595157942373789E-2</v>
      </c>
      <c r="I1565" s="96">
        <f t="shared" si="440"/>
        <v>5.0467606701446394E-3</v>
      </c>
      <c r="J1565" s="96">
        <f t="shared" si="451"/>
        <v>2.8422663017407333E-2</v>
      </c>
      <c r="K1565" s="96">
        <f t="shared" si="441"/>
        <v>5.2735831715613043E-3</v>
      </c>
      <c r="L1565" s="96">
        <f t="shared" si="442"/>
        <v>1.923585965482248</v>
      </c>
      <c r="M1565" s="96">
        <f t="shared" si="443"/>
        <v>12.11806861233408</v>
      </c>
      <c r="N1565" s="96">
        <f t="shared" si="452"/>
        <v>1.1669962627083279</v>
      </c>
      <c r="O1565" s="96">
        <f t="shared" si="444"/>
        <v>2.7856079825653631E-2</v>
      </c>
      <c r="P1565" s="96">
        <f t="shared" si="445"/>
        <v>2.7856079825653631E-2</v>
      </c>
      <c r="Q1565" s="96">
        <f t="shared" si="453"/>
        <v>0.15580768951769869</v>
      </c>
      <c r="R1565" s="96">
        <f t="shared" si="436"/>
        <v>2.1836135934171037E-3</v>
      </c>
      <c r="S1565" s="96">
        <f t="shared" si="446"/>
        <v>10.737368886863329</v>
      </c>
      <c r="T1565" s="96">
        <f t="shared" si="447"/>
        <v>544.22015803900661</v>
      </c>
      <c r="U1565" s="96">
        <f t="shared" si="448"/>
        <v>441.65799791631991</v>
      </c>
      <c r="V1565" s="32">
        <f t="shared" si="449"/>
        <v>1000.0000000000009</v>
      </c>
      <c r="W1565" s="100">
        <f>IF(A1565=1,((cPH1_+cPHr+(cNES*L1565+(cNES+cOSEX)*G1565+(cNES+cEREX)*H1565+(cNES+cHOEX)*I1565+(cNES+cNES)*S1565+(cNES+cOSEX)*N1565+(cNES+cEREX)*O1565+(cNES+cHOEX)*P1565)))/(1+cDR)^(A$6:A$65537 + 0.5),(cPHr+(cNES*L1565+(cNES+cOSEX)*G1565+(cNES+cEREX)*H1565+(cNES+cHOEX)*I1565+(cNES+cNES)*S1565+(cNES+cOSEX)*N1565+(cNES+cEREX)*O1565+(cNES+cHOEX)*P1565))/(1+cDR)^(((cycle + 0.5)/('Life tables'!$I$2/2))))</f>
        <v>105.17204421394547</v>
      </c>
      <c r="X1565" s="107">
        <f>((L1565+G1565+H1565+I1565+N1565+O1565+P1565+S1565)/('Life tables'!$I$2/2))/(1+oDR)^(((cycle + 0.5)/('Life tables'!$I$2/2)))</f>
        <v>0.22230586752471374</v>
      </c>
      <c r="Y1565" s="31">
        <f>((uNES*L1565+ uOCEX*G1565+uEREX*H1565+uHOEX*I1565+uNES*S1565+ uOCEX*N1565+uEREX*O1565+uHOEX*P1565)/('Life tables'!$I$2/2))/(1+oDR)^(((cycle + 0.5)/('Life tables'!$I$2/2)))</f>
        <v>0.14648545467974516</v>
      </c>
      <c r="Z1565" s="100">
        <f t="shared" si="437"/>
        <v>3432.462496958703</v>
      </c>
      <c r="AA1565" s="107">
        <f>((L1565+G1565+H1565+I1565+N1565+O1565+P1565+S1565)/('Life tables'!$I$2/2))</f>
        <v>0.5416593263771049</v>
      </c>
      <c r="AB1565" s="31">
        <f>((uNES*L1565+ uOCEX*G1565+uEREX*H1565+uHOEX*I1565+uNES*S1565+ uOCEX*N1565+uEREX*O1565+uHOEX*P1565)/('Life tables'!$I$2/2))</f>
        <v>0.35691911144474803</v>
      </c>
    </row>
    <row r="1566" spans="1:28" x14ac:dyDescent="0.25">
      <c r="A1566" s="4">
        <v>1560</v>
      </c>
      <c r="C1566" s="105">
        <f>IF(male=0,VLOOKUP((($A$5:$A$1570/'Life tables'!$I$2)*2)+age,lifetable,13,1),IF(male=1,VLOOKUP((($A$5:$A$1570/'Life tables'!$I$2)*2)+age,lifetable,10,1),"error"))</f>
        <v>1.1679056558138168E-2</v>
      </c>
      <c r="F1566" s="96">
        <f t="shared" si="438"/>
        <v>2.1660510150349008</v>
      </c>
      <c r="G1566" s="96">
        <f t="shared" si="450"/>
        <v>0.21758435775526683</v>
      </c>
      <c r="H1566" s="96">
        <f t="shared" si="439"/>
        <v>1.2426424345911596E-2</v>
      </c>
      <c r="I1566" s="96">
        <f t="shared" si="440"/>
        <v>4.9791507138222529E-3</v>
      </c>
      <c r="J1566" s="96">
        <f t="shared" si="451"/>
        <v>2.8041893028344676E-2</v>
      </c>
      <c r="K1566" s="96">
        <f t="shared" si="441"/>
        <v>5.2029345414408047E-3</v>
      </c>
      <c r="L1566" s="96">
        <f t="shared" si="442"/>
        <v>1.8978162546501145</v>
      </c>
      <c r="M1566" s="96">
        <f t="shared" si="443"/>
        <v>11.955793029639471</v>
      </c>
      <c r="N1566" s="96">
        <f t="shared" si="452"/>
        <v>1.1513687725040989</v>
      </c>
      <c r="O1566" s="96">
        <f t="shared" si="444"/>
        <v>2.7483053254348817E-2</v>
      </c>
      <c r="P1566" s="96">
        <f t="shared" si="445"/>
        <v>2.7483053254348817E-2</v>
      </c>
      <c r="Q1566" s="96">
        <f t="shared" si="453"/>
        <v>0.15372123627059869</v>
      </c>
      <c r="R1566" s="96">
        <f t="shared" si="436"/>
        <v>2.1543723686322427E-3</v>
      </c>
      <c r="S1566" s="96">
        <f t="shared" si="446"/>
        <v>10.593582541987445</v>
      </c>
      <c r="T1566" s="96">
        <f t="shared" si="447"/>
        <v>544.40192116830553</v>
      </c>
      <c r="U1566" s="96">
        <f t="shared" si="448"/>
        <v>441.66535522322999</v>
      </c>
      <c r="V1566" s="32">
        <f t="shared" si="449"/>
        <v>1000.0000000000009</v>
      </c>
      <c r="W1566" s="100">
        <f>IF(A1566=1,((cPH1_+cPHr+(cNES*L1566+(cNES+cOSEX)*G1566+(cNES+cEREX)*H1566+(cNES+cHOEX)*I1566+(cNES+cNES)*S1566+(cNES+cOSEX)*N1566+(cNES+cEREX)*O1566+(cNES+cHOEX)*P1566)))/(1+cDR)^(A$6:A$65537 + 0.5),(cPHr+(cNES*L1566+(cNES+cOSEX)*G1566+(cNES+cEREX)*H1566+(cNES+cHOEX)*I1566+(cNES+cNES)*S1566+(cNES+cOSEX)*N1566+(cNES+cEREX)*O1566+(cNES+cHOEX)*P1566))/(1+cDR)^(((cycle + 0.5)/('Life tables'!$I$2/2))))</f>
        <v>103.54219124595872</v>
      </c>
      <c r="X1566" s="107">
        <f>((L1566+G1566+H1566+I1566+N1566+O1566+P1566+S1566)/('Life tables'!$I$2/2))/(1+oDR)^(((cycle + 0.5)/('Life tables'!$I$2/2)))</f>
        <v>0.21920352009894525</v>
      </c>
      <c r="Y1566" s="31">
        <f>((uNES*L1566+ uOCEX*G1566+uEREX*H1566+uHOEX*I1566+uNES*S1566+ uOCEX*N1566+uEREX*O1566+uHOEX*P1566)/('Life tables'!$I$2/2))/(1+oDR)^(((cycle + 0.5)/('Life tables'!$I$2/2)))</f>
        <v>0.14444120485533307</v>
      </c>
      <c r="Z1566" s="100">
        <f t="shared" si="437"/>
        <v>3386.8305791482421</v>
      </c>
      <c r="AA1566" s="107">
        <f>((L1566+G1566+H1566+I1566+N1566+O1566+P1566+S1566)/('Life tables'!$I$2/2))</f>
        <v>0.53440539779971408</v>
      </c>
      <c r="AB1566" s="31">
        <f>((uNES*L1566+ uOCEX*G1566+uEREX*H1566+uHOEX*I1566+uNES*S1566+ uOCEX*N1566+uEREX*O1566+uHOEX*P1566)/('Life tables'!$I$2/2))</f>
        <v>0.35213923346003639</v>
      </c>
    </row>
    <row r="1567" spans="1:28" x14ac:dyDescent="0.25">
      <c r="A1567" s="4">
        <v>1561</v>
      </c>
      <c r="C1567" s="105">
        <f>IF(male=0,VLOOKUP((($A$5:$A$1570/'Life tables'!$I$2)*2)+age,lifetable,13,1),IF(male=1,VLOOKUP((($A$5:$A$1570/'Life tables'!$I$2)*2)+age,lifetable,10,1),"error"))</f>
        <v>1.1679056558138168E-2</v>
      </c>
      <c r="F1567" s="96">
        <f t="shared" si="438"/>
        <v>2.1370335398532432</v>
      </c>
      <c r="G1567" s="96">
        <f t="shared" si="450"/>
        <v>0.21466949164303972</v>
      </c>
      <c r="H1567" s="96">
        <f t="shared" si="439"/>
        <v>1.2259953908442041E-2</v>
      </c>
      <c r="I1567" s="96">
        <f t="shared" si="440"/>
        <v>4.9124475839046307E-3</v>
      </c>
      <c r="J1567" s="96">
        <f t="shared" si="451"/>
        <v>2.7666230161058247E-2</v>
      </c>
      <c r="K1567" s="96">
        <f t="shared" si="441"/>
        <v>5.1332334942908999E-3</v>
      </c>
      <c r="L1567" s="96">
        <f t="shared" si="442"/>
        <v>1.8723921830625077</v>
      </c>
      <c r="M1567" s="96">
        <f t="shared" si="443"/>
        <v>11.795690068612114</v>
      </c>
      <c r="N1567" s="96">
        <f t="shared" si="452"/>
        <v>1.1359505104736882</v>
      </c>
      <c r="O1567" s="96">
        <f t="shared" si="444"/>
        <v>2.7115020937865459E-2</v>
      </c>
      <c r="P1567" s="96">
        <f t="shared" si="445"/>
        <v>2.7115020937865459E-2</v>
      </c>
      <c r="Q1567" s="96">
        <f t="shared" si="453"/>
        <v>0.15166271743887455</v>
      </c>
      <c r="R1567" s="96">
        <f t="shared" si="436"/>
        <v>2.1255226390895473E-3</v>
      </c>
      <c r="S1567" s="96">
        <f t="shared" si="446"/>
        <v>10.451721276184731</v>
      </c>
      <c r="T1567" s="96">
        <f t="shared" si="447"/>
        <v>544.5812501159055</v>
      </c>
      <c r="U1567" s="96">
        <f t="shared" si="448"/>
        <v>441.67261397936335</v>
      </c>
      <c r="V1567" s="32">
        <f t="shared" si="449"/>
        <v>1000.0000000000009</v>
      </c>
      <c r="W1567" s="100">
        <f>IF(A1567=1,((cPH1_+cPHr+(cNES*L1567+(cNES+cOSEX)*G1567+(cNES+cEREX)*H1567+(cNES+cHOEX)*I1567+(cNES+cNES)*S1567+(cNES+cOSEX)*N1567+(cNES+cEREX)*O1567+(cNES+cHOEX)*P1567)))/(1+cDR)^(A$6:A$65537 + 0.5),(cPHr+(cNES*L1567+(cNES+cOSEX)*G1567+(cNES+cEREX)*H1567+(cNES+cHOEX)*I1567+(cNES+cNES)*S1567+(cNES+cOSEX)*N1567+(cNES+cEREX)*O1567+(cNES+cHOEX)*P1567))/(1+cDR)^(((cycle + 0.5)/('Life tables'!$I$2/2))))</f>
        <v>101.93773069571451</v>
      </c>
      <c r="X1567" s="107">
        <f>((L1567+G1567+H1567+I1567+N1567+O1567+P1567+S1567)/('Life tables'!$I$2/2))/(1+oDR)^(((cycle + 0.5)/('Life tables'!$I$2/2)))</f>
        <v>0.21614446724426029</v>
      </c>
      <c r="Y1567" s="31">
        <f>((uNES*L1567+ uOCEX*G1567+uEREX*H1567+uHOEX*I1567+uNES*S1567+ uOCEX*N1567+uEREX*O1567+uHOEX*P1567)/('Life tables'!$I$2/2))/(1+oDR)^(((cycle + 0.5)/('Life tables'!$I$2/2)))</f>
        <v>0.14242548339086472</v>
      </c>
      <c r="Z1567" s="100">
        <f t="shared" si="437"/>
        <v>3341.8097133841015</v>
      </c>
      <c r="AA1567" s="107">
        <f>((L1567+G1567+H1567+I1567+N1567+O1567+P1567+S1567)/('Life tables'!$I$2/2))</f>
        <v>0.52724861504565512</v>
      </c>
      <c r="AB1567" s="31">
        <f>((uNES*L1567+ uOCEX*G1567+uEREX*H1567+uHOEX*I1567+uNES*S1567+ uOCEX*N1567+uEREX*O1567+uHOEX*P1567)/('Life tables'!$I$2/2))</f>
        <v>0.34742336837231946</v>
      </c>
    </row>
    <row r="1568" spans="1:28" x14ac:dyDescent="0.25">
      <c r="A1568" s="4">
        <v>1562</v>
      </c>
      <c r="C1568" s="105">
        <f>IF(male=0,VLOOKUP((($A$5:$A$1570/'Life tables'!$I$2)*2)+age,lifetable,13,1),IF(male=1,VLOOKUP((($A$5:$A$1570/'Life tables'!$I$2)*2)+age,lifetable,10,1),"error"))</f>
        <v>1.1679056558138168E-2</v>
      </c>
      <c r="F1568" s="96">
        <f t="shared" si="438"/>
        <v>2.108405237392136</v>
      </c>
      <c r="G1568" s="96">
        <f t="shared" si="450"/>
        <v>0.21179371874508554</v>
      </c>
      <c r="H1568" s="96">
        <f t="shared" si="439"/>
        <v>1.2095716117080931E-2</v>
      </c>
      <c r="I1568" s="96">
        <f t="shared" si="440"/>
        <v>4.8466390541676502E-3</v>
      </c>
      <c r="J1568" s="96">
        <f t="shared" si="451"/>
        <v>2.7295605559132827E-2</v>
      </c>
      <c r="K1568" s="96">
        <f t="shared" si="441"/>
        <v>5.0644672543898933E-3</v>
      </c>
      <c r="L1568" s="96">
        <f t="shared" si="442"/>
        <v>1.8473090906622791</v>
      </c>
      <c r="M1568" s="96">
        <f t="shared" si="443"/>
        <v>11.637730667339907</v>
      </c>
      <c r="N1568" s="96">
        <f t="shared" si="452"/>
        <v>1.1207386778919939</v>
      </c>
      <c r="O1568" s="96">
        <f t="shared" si="444"/>
        <v>2.6751916070925485E-2</v>
      </c>
      <c r="P1568" s="96">
        <f t="shared" si="445"/>
        <v>2.6751916070925485E-2</v>
      </c>
      <c r="Q1568" s="96">
        <f t="shared" si="453"/>
        <v>0.1496317593598972</v>
      </c>
      <c r="R1568" s="96">
        <f t="shared" si="436"/>
        <v>2.0970591679820355E-3</v>
      </c>
      <c r="S1568" s="96">
        <f t="shared" si="446"/>
        <v>10.311759338778183</v>
      </c>
      <c r="T1568" s="96">
        <f t="shared" si="447"/>
        <v>544.75817748082454</v>
      </c>
      <c r="U1568" s="96">
        <f t="shared" si="448"/>
        <v>441.6797755057857</v>
      </c>
      <c r="V1568" s="32">
        <f t="shared" si="449"/>
        <v>1000.0000000000009</v>
      </c>
      <c r="W1568" s="100">
        <f>IF(A1568=1,((cPH1_+cPHr+(cNES*L1568+(cNES+cOSEX)*G1568+(cNES+cEREX)*H1568+(cNES+cHOEX)*I1568+(cNES+cNES)*S1568+(cNES+cOSEX)*N1568+(cNES+cEREX)*O1568+(cNES+cHOEX)*P1568)))/(1+cDR)^(A$6:A$65537 + 0.5),(cPHr+(cNES*L1568+(cNES+cOSEX)*G1568+(cNES+cEREX)*H1568+(cNES+cHOEX)*I1568+(cNES+cNES)*S1568+(cNES+cOSEX)*N1568+(cNES+cEREX)*O1568+(cNES+cHOEX)*P1568))/(1+cDR)^(((cycle + 0.5)/('Life tables'!$I$2/2))))</f>
        <v>100.35826672882855</v>
      </c>
      <c r="X1568" s="107">
        <f>((L1568+G1568+H1568+I1568+N1568+O1568+P1568+S1568)/('Life tables'!$I$2/2))/(1+oDR)^(((cycle + 0.5)/('Life tables'!$I$2/2)))</f>
        <v>0.21312810474585467</v>
      </c>
      <c r="Y1568" s="31">
        <f>((uNES*L1568+ uOCEX*G1568+uEREX*H1568+uHOEX*I1568+uNES*S1568+ uOCEX*N1568+uEREX*O1568+uHOEX*P1568)/('Life tables'!$I$2/2))/(1+oDR)^(((cycle + 0.5)/('Life tables'!$I$2/2)))</f>
        <v>0.14043789214801203</v>
      </c>
      <c r="Z1568" s="100">
        <f t="shared" si="437"/>
        <v>3297.3917194669116</v>
      </c>
      <c r="AA1568" s="107">
        <f>((L1568+G1568+H1568+I1568+N1568+O1568+P1568+S1568)/('Life tables'!$I$2/2))</f>
        <v>0.52018767707168723</v>
      </c>
      <c r="AB1568" s="31">
        <f>((uNES*L1568+ uOCEX*G1568+uEREX*H1568+uHOEX*I1568+uNES*S1568+ uOCEX*N1568+uEREX*O1568+uHOEX*P1568)/('Life tables'!$I$2/2))</f>
        <v>0.34277065887876257</v>
      </c>
    </row>
    <row r="1569" spans="1:28" x14ac:dyDescent="0.25">
      <c r="A1569" s="4">
        <v>1563</v>
      </c>
      <c r="C1569" s="105">
        <f>IF(male=0,VLOOKUP((($A$5:$A$1570/'Life tables'!$I$2)*2)+age,lifetable,13,1),IF(male=1,VLOOKUP((($A$5:$A$1570/'Life tables'!$I$2)*2)+age,lifetable,10,1),"error"))</f>
        <v>1.1679056558138168E-2</v>
      </c>
      <c r="F1569" s="96">
        <f t="shared" si="438"/>
        <v>2.080160862276097</v>
      </c>
      <c r="G1569" s="96">
        <f t="shared" si="450"/>
        <v>0.20895651215245911</v>
      </c>
      <c r="H1569" s="96">
        <f t="shared" si="439"/>
        <v>1.193368087961846E-2</v>
      </c>
      <c r="I1569" s="96">
        <f t="shared" si="440"/>
        <v>4.7817130669474354E-3</v>
      </c>
      <c r="J1569" s="96">
        <f t="shared" si="451"/>
        <v>2.6929951315461356E-2</v>
      </c>
      <c r="K1569" s="96">
        <f t="shared" si="441"/>
        <v>4.9966232221521373E-3</v>
      </c>
      <c r="L1569" s="96">
        <f t="shared" si="442"/>
        <v>1.8225623816394585</v>
      </c>
      <c r="M1569" s="96">
        <f t="shared" si="443"/>
        <v>11.481886151114542</v>
      </c>
      <c r="N1569" s="96">
        <f t="shared" si="452"/>
        <v>1.1057305133224786</v>
      </c>
      <c r="O1569" s="96">
        <f t="shared" si="444"/>
        <v>2.6393672738324981E-2</v>
      </c>
      <c r="P1569" s="96">
        <f t="shared" si="445"/>
        <v>2.6393672738324981E-2</v>
      </c>
      <c r="Q1569" s="96">
        <f t="shared" si="453"/>
        <v>0.14762799334949828</v>
      </c>
      <c r="R1569" s="96">
        <f t="shared" si="436"/>
        <v>2.0689767882748557E-3</v>
      </c>
      <c r="S1569" s="96">
        <f t="shared" si="446"/>
        <v>10.173671322177642</v>
      </c>
      <c r="T1569" s="96">
        <f t="shared" si="447"/>
        <v>544.93273542548945</v>
      </c>
      <c r="U1569" s="96">
        <f t="shared" si="448"/>
        <v>441.68684110579613</v>
      </c>
      <c r="V1569" s="32">
        <f t="shared" si="449"/>
        <v>1000.0000000000008</v>
      </c>
      <c r="W1569" s="100">
        <f>IF(A1569=1,((cPH1_+cPHr+(cNES*L1569+(cNES+cOSEX)*G1569+(cNES+cEREX)*H1569+(cNES+cHOEX)*I1569+(cNES+cNES)*S1569+(cNES+cOSEX)*N1569+(cNES+cEREX)*O1569+(cNES+cHOEX)*P1569)))/(1+cDR)^(A$6:A$65537 + 0.5),(cPHr+(cNES*L1569+(cNES+cOSEX)*G1569+(cNES+cEREX)*H1569+(cNES+cHOEX)*I1569+(cNES+cNES)*S1569+(cNES+cOSEX)*N1569+(cNES+cEREX)*O1569+(cNES+cHOEX)*P1569))/(1+cDR)^(((cycle + 0.5)/('Life tables'!$I$2/2))))</f>
        <v>98.803409677642819</v>
      </c>
      <c r="X1569" s="107">
        <f>((L1569+G1569+H1569+I1569+N1569+O1569+P1569+S1569)/('Life tables'!$I$2/2))/(1+oDR)^(((cycle + 0.5)/('Life tables'!$I$2/2)))</f>
        <v>0.21015383682251926</v>
      </c>
      <c r="Y1569" s="31">
        <f>((uNES*L1569+ uOCEX*G1569+uEREX*H1569+uHOEX*I1569+uNES*S1569+ uOCEX*N1569+uEREX*O1569+uHOEX*P1569)/('Life tables'!$I$2/2))/(1+oDR)^(((cycle + 0.5)/('Life tables'!$I$2/2)))</f>
        <v>0.13847803854559818</v>
      </c>
      <c r="Z1569" s="100">
        <f t="shared" si="437"/>
        <v>3253.5685265689481</v>
      </c>
      <c r="AA1569" s="107">
        <f>((L1569+G1569+H1569+I1569+N1569+O1569+P1569+S1569)/('Life tables'!$I$2/2))</f>
        <v>0.51322130026198209</v>
      </c>
      <c r="AB1569" s="31">
        <f>((uNES*L1569+ uOCEX*G1569+uEREX*H1569+uHOEX*I1569+uNES*S1569+ uOCEX*N1569+uEREX*O1569+uHOEX*P1569)/('Life tables'!$I$2/2))</f>
        <v>0.33818025915996602</v>
      </c>
    </row>
    <row r="1570" spans="1:28" x14ac:dyDescent="0.25">
      <c r="A1570" s="4">
        <v>1564</v>
      </c>
      <c r="C1570" s="105">
        <f>IF(male=0,VLOOKUP((($A$5:$A$1570/'Life tables'!$I$2)*2)+age,lifetable,13,1),IF(male=1,VLOOKUP((($A$5:$A$1570/'Life tables'!$I$2)*2)+age,lifetable,10,1),"error"))</f>
        <v>1.1679056558138168E-2</v>
      </c>
      <c r="F1570" s="96">
        <f t="shared" si="438"/>
        <v>2.0522952413518309</v>
      </c>
      <c r="G1570" s="96">
        <f t="shared" si="450"/>
        <v>0.20615735221108511</v>
      </c>
      <c r="H1570" s="96">
        <f t="shared" si="439"/>
        <v>1.1773818518176495E-2</v>
      </c>
      <c r="I1570" s="96">
        <f t="shared" si="440"/>
        <v>4.7176577305988949E-3</v>
      </c>
      <c r="J1570" s="96">
        <f t="shared" si="451"/>
        <v>2.656920045793177E-2</v>
      </c>
      <c r="K1570" s="96">
        <f t="shared" si="441"/>
        <v>4.9296889714723477E-3</v>
      </c>
      <c r="L1570" s="96">
        <f t="shared" si="442"/>
        <v>1.7981475234625663</v>
      </c>
      <c r="M1570" s="96">
        <f t="shared" si="443"/>
        <v>11.328128227363422</v>
      </c>
      <c r="N1570" s="96">
        <f t="shared" si="452"/>
        <v>1.0909232921291017</v>
      </c>
      <c r="O1570" s="96">
        <f t="shared" si="444"/>
        <v>2.604022590328408E-2</v>
      </c>
      <c r="P1570" s="96">
        <f t="shared" si="445"/>
        <v>2.604022590328408E-2</v>
      </c>
      <c r="Q1570" s="96">
        <f t="shared" si="453"/>
        <v>0.14565105563680725</v>
      </c>
      <c r="R1570" s="96">
        <f t="shared" si="436"/>
        <v>2.0412704017920458E-3</v>
      </c>
      <c r="S1570" s="96">
        <f t="shared" si="446"/>
        <v>10.037432157389153</v>
      </c>
      <c r="T1570" s="96">
        <f t="shared" si="447"/>
        <v>545.10495568158422</v>
      </c>
      <c r="U1570" s="96">
        <f t="shared" si="448"/>
        <v>441.69381206516942</v>
      </c>
      <c r="V1570" s="32">
        <f t="shared" si="449"/>
        <v>1000.0000000000009</v>
      </c>
      <c r="W1570" s="100">
        <f>IF(A1570=1,((cPH1_+cPHr+(cNES*L1570+(cNES+cOSEX)*G1570+(cNES+cEREX)*H1570+(cNES+cHOEX)*I1570+(cNES+cNES)*S1570+(cNES+cOSEX)*N1570+(cNES+cEREX)*O1570+(cNES+cHOEX)*P1570)))/(1+cDR)^(A$6:A$65537 + 0.5),(cPHr+(cNES*L1570+(cNES+cOSEX)*G1570+(cNES+cEREX)*H1570+(cNES+cHOEX)*I1570+(cNES+cNES)*S1570+(cNES+cOSEX)*N1570+(cNES+cEREX)*O1570+(cNES+cHOEX)*P1570))/(1+cDR)^(((cycle + 0.5)/('Life tables'!$I$2/2))))</f>
        <v>97.272775945426389</v>
      </c>
      <c r="X1570" s="107">
        <f>((L1570+G1570+H1570+I1570+N1570+O1570+P1570+S1570)/('Life tables'!$I$2/2))/(1+oDR)^(((cycle + 0.5)/('Life tables'!$I$2/2)))</f>
        <v>0.20722107600885109</v>
      </c>
      <c r="Y1570" s="31">
        <f>((uNES*L1570+ uOCEX*G1570+uEREX*H1570+uHOEX*I1570+uNES*S1570+ uOCEX*N1570+uEREX*O1570+uHOEX*P1570)/('Life tables'!$I$2/2))/(1+oDR)^(((cycle + 0.5)/('Life tables'!$I$2/2)))</f>
        <v>0.13654553548198559</v>
      </c>
      <c r="Z1570" s="100">
        <f t="shared" si="437"/>
        <v>3210.3321717798899</v>
      </c>
      <c r="AA1570" s="107">
        <f>((L1570+G1570+H1570+I1570+N1570+O1570+P1570+S1570)/('Life tables'!$I$2/2))</f>
        <v>0.5063482181945097</v>
      </c>
      <c r="AB1570" s="31">
        <f>((uNES*L1570+ uOCEX*G1570+uEREX*H1570+uHOEX*I1570+uNES*S1570+ uOCEX*N1570+uEREX*O1570+uHOEX*P1570)/('Life tables'!$I$2/2))</f>
        <v>0.33365133472603636</v>
      </c>
    </row>
    <row r="1571" spans="1:28" x14ac:dyDescent="0.25">
      <c r="W1571" s="173"/>
      <c r="X1571" s="174"/>
      <c r="Y1571" s="174"/>
    </row>
    <row r="1572" spans="1:28" x14ac:dyDescent="0.25">
      <c r="W1572" s="101" t="s">
        <v>204</v>
      </c>
      <c r="X1572" s="98" t="s">
        <v>205</v>
      </c>
      <c r="Y1572" s="98" t="s">
        <v>206</v>
      </c>
    </row>
    <row r="1573" spans="1:28" x14ac:dyDescent="0.25">
      <c r="W1573" s="102">
        <f t="shared" ref="W1573:AB1573" si="454">SUM(W7:W1570)/1000</f>
        <v>74865.531671667981</v>
      </c>
      <c r="X1573" s="171">
        <f t="shared" si="454"/>
        <v>22.458890083182109</v>
      </c>
      <c r="Y1573" s="171">
        <f t="shared" si="454"/>
        <v>14.801259286659002</v>
      </c>
      <c r="Z1573" s="102">
        <f t="shared" si="454"/>
        <v>184229.10792772649</v>
      </c>
      <c r="AA1573" s="171">
        <f t="shared" si="454"/>
        <v>29.603259030279951</v>
      </c>
      <c r="AB1573" s="171">
        <f t="shared" si="454"/>
        <v>19.509854436566361</v>
      </c>
    </row>
    <row r="1575" spans="1:28" x14ac:dyDescent="0.25">
      <c r="AB1575" s="4">
        <v>1</v>
      </c>
    </row>
    <row r="1576" spans="1:28" x14ac:dyDescent="0.25">
      <c r="AB1576" s="4">
        <f>'Life tables'!I2/2</f>
        <v>26.071449999999999</v>
      </c>
    </row>
  </sheetData>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B1576"/>
  <sheetViews>
    <sheetView topLeftCell="I1539" workbookViewId="0">
      <selection activeCell="X1573" sqref="X1573"/>
    </sheetView>
  </sheetViews>
  <sheetFormatPr defaultRowHeight="15" x14ac:dyDescent="0.25"/>
  <cols>
    <col min="1" max="1" width="9.140625" style="4"/>
    <col min="2" max="2" width="4.7109375" style="29" customWidth="1"/>
    <col min="3" max="3" width="10" style="29" bestFit="1" customWidth="1"/>
    <col min="4" max="4" width="9.140625" style="4"/>
    <col min="5" max="5" width="16" style="4" bestFit="1"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6" width="12.140625" style="4" customWidth="1"/>
    <col min="27" max="27" width="11" style="4" bestFit="1" customWidth="1"/>
    <col min="28" max="28" width="9" style="4" bestFit="1" customWidth="1"/>
    <col min="29" max="16384" width="9.140625" style="4"/>
  </cols>
  <sheetData>
    <row r="1" spans="1:28" ht="15.75" x14ac:dyDescent="0.25">
      <c r="A1" s="40" t="s">
        <v>19</v>
      </c>
      <c r="M1" s="35"/>
    </row>
    <row r="2" spans="1:28" ht="15.75" x14ac:dyDescent="0.25">
      <c r="A2" s="40"/>
      <c r="F2" s="103"/>
      <c r="I2" s="103"/>
      <c r="J2" s="103"/>
      <c r="K2" s="103"/>
      <c r="M2" s="97"/>
      <c r="N2" s="97"/>
      <c r="O2" s="97"/>
      <c r="P2" s="97"/>
      <c r="Q2" s="97"/>
      <c r="R2" s="106"/>
      <c r="S2" s="106"/>
      <c r="T2" s="103"/>
    </row>
    <row r="3" spans="1:28" x14ac:dyDescent="0.25">
      <c r="B3" s="39"/>
      <c r="E3" s="38" t="s">
        <v>163</v>
      </c>
      <c r="F3" s="38"/>
      <c r="G3" s="38"/>
      <c r="H3" s="38"/>
      <c r="I3" s="38"/>
      <c r="J3" s="38"/>
      <c r="K3" s="38"/>
      <c r="L3" s="38"/>
      <c r="M3" s="37"/>
      <c r="N3" s="37"/>
      <c r="O3" s="37"/>
      <c r="P3" s="37"/>
      <c r="Q3" s="37"/>
      <c r="R3" s="37"/>
      <c r="S3" s="37"/>
      <c r="T3" s="37"/>
      <c r="U3" s="38"/>
      <c r="V3" s="38"/>
      <c r="W3" s="37"/>
      <c r="X3" s="37"/>
      <c r="Y3" s="37"/>
      <c r="Z3" s="37"/>
      <c r="AA3" s="178" t="s">
        <v>242</v>
      </c>
      <c r="AB3" s="37"/>
    </row>
    <row r="4" spans="1:28" ht="12.75" x14ac:dyDescent="0.2">
      <c r="A4" s="23" t="s">
        <v>18</v>
      </c>
      <c r="B4" s="36"/>
      <c r="C4" s="36" t="s">
        <v>17</v>
      </c>
      <c r="E4" s="23" t="s">
        <v>163</v>
      </c>
      <c r="F4" s="23" t="s">
        <v>126</v>
      </c>
      <c r="G4" s="23" t="s">
        <v>139</v>
      </c>
      <c r="H4" s="23" t="s">
        <v>140</v>
      </c>
      <c r="I4" s="23" t="s">
        <v>141</v>
      </c>
      <c r="J4" s="23" t="s">
        <v>157</v>
      </c>
      <c r="K4" s="23" t="s">
        <v>158</v>
      </c>
      <c r="L4" s="23" t="s">
        <v>145</v>
      </c>
      <c r="M4" s="23" t="s">
        <v>125</v>
      </c>
      <c r="N4" s="23" t="s">
        <v>142</v>
      </c>
      <c r="O4" s="23" t="s">
        <v>143</v>
      </c>
      <c r="P4" s="23" t="s">
        <v>144</v>
      </c>
      <c r="Q4" s="23" t="s">
        <v>161</v>
      </c>
      <c r="R4" s="23" t="s">
        <v>160</v>
      </c>
      <c r="S4" s="23" t="s">
        <v>159</v>
      </c>
      <c r="T4" s="23" t="s">
        <v>46</v>
      </c>
      <c r="U4" s="23" t="s">
        <v>47</v>
      </c>
      <c r="V4" s="23" t="s">
        <v>16</v>
      </c>
      <c r="W4" s="23" t="s">
        <v>10</v>
      </c>
      <c r="X4" s="23" t="s">
        <v>15</v>
      </c>
      <c r="Y4" s="23" t="s">
        <v>9</v>
      </c>
      <c r="Z4" s="23" t="s">
        <v>10</v>
      </c>
      <c r="AA4" s="23" t="s">
        <v>235</v>
      </c>
      <c r="AB4" s="23" t="s">
        <v>224</v>
      </c>
    </row>
    <row r="5" spans="1:28" ht="12.75" x14ac:dyDescent="0.2">
      <c r="B5" s="4"/>
      <c r="C5" s="35"/>
    </row>
    <row r="6" spans="1:28" x14ac:dyDescent="0.25">
      <c r="A6" s="4">
        <v>0</v>
      </c>
      <c r="E6" s="33">
        <v>1000</v>
      </c>
      <c r="F6" s="33"/>
      <c r="G6" s="33"/>
      <c r="H6" s="33"/>
      <c r="I6" s="33"/>
      <c r="J6" s="33"/>
      <c r="K6" s="33"/>
      <c r="L6" s="33"/>
      <c r="M6" s="33"/>
      <c r="N6" s="33"/>
      <c r="O6" s="33"/>
      <c r="P6" s="33"/>
      <c r="Q6" s="33"/>
      <c r="R6" s="33"/>
      <c r="S6" s="33"/>
      <c r="T6" s="33">
        <f>S6+J6</f>
        <v>0</v>
      </c>
      <c r="U6" s="33">
        <f>K6+R6</f>
        <v>0</v>
      </c>
      <c r="V6" s="32">
        <f>SUM(F6,M6)</f>
        <v>0</v>
      </c>
      <c r="W6" s="100">
        <f>(cNES)*E6</f>
        <v>112920</v>
      </c>
      <c r="X6" s="30"/>
      <c r="Y6" s="34"/>
      <c r="Z6" s="30"/>
      <c r="AA6" s="30"/>
    </row>
    <row r="7" spans="1:28" x14ac:dyDescent="0.25">
      <c r="A7" s="4">
        <v>1</v>
      </c>
      <c r="C7" s="105">
        <f>IF(male=0,VLOOKUP((($A$5:$A$1570/'Life tables'!$I$2)*2)+age,lifetable,13,1),IF(male=1,VLOOKUP((($A$5:$A$1570/'Life tables'!$I$2)*2)+age,lifetable,10,1),"error"))</f>
        <v>6.5412459982261417E-5</v>
      </c>
      <c r="E7" s="95"/>
      <c r="F7" s="96">
        <f t="shared" ref="F7:F70" si="0">IF(cycle&lt;27,E6*(1-pCAPH)+(L6+G6+H6+I6)*(1-pCAPH)+(S6+N6+O6+P6)*(pUAPH),E6*(1-pCAUC)+(L6+G6+H6+I6)*(1-pCAUC)+(S6+N6+O6+P6)*(pUAUC))</f>
        <v>962.58233628111759</v>
      </c>
      <c r="G7" s="96">
        <f t="shared" ref="G7:G70" si="1">F7*(rrOSEX)</f>
        <v>96.693410253274479</v>
      </c>
      <c r="H7" s="96">
        <f t="shared" ref="H7:H70" si="2">F7*rrEREX</f>
        <v>5.522241394815631</v>
      </c>
      <c r="I7" s="96">
        <f t="shared" ref="I7:I70" si="3">F7*rrHOEX</f>
        <v>2.2127099008928899</v>
      </c>
      <c r="J7" s="96">
        <f t="shared" ref="J7:J70" si="4">F7*mr + G7*mr + H7*mr+I7*mr</f>
        <v>6.9795794572456285E-2</v>
      </c>
      <c r="K7" s="96">
        <f t="shared" ref="K7:K70" si="5">F7*amr + I7*amrHOEX</f>
        <v>2.3121583248292601</v>
      </c>
      <c r="L7" s="96">
        <f>F7-SUM(G7:K7)</f>
        <v>855.77202061273283</v>
      </c>
      <c r="M7" s="96">
        <f t="shared" ref="M7:M70" si="6">IF(cycle&lt;27,E6*pCAPH+(L6+G6+H6+I6)*pCAPH+(S6+N6+O6+P6)*(1-pUAPH),E6*pCAUC+(L6+G6+H6+I6)*pCAUC+(S6+N6+O6+P6)*(1-pUAUC))</f>
        <v>37.417663718882444</v>
      </c>
      <c r="N7" s="96">
        <f t="shared" ref="N7:N70" si="7">M7*rrOSEXc</f>
        <v>3.6034020862671263</v>
      </c>
      <c r="O7" s="96">
        <f t="shared" ref="O7:O70" si="8">M7*rrEREXc</f>
        <v>8.6012834287946177E-2</v>
      </c>
      <c r="P7" s="96">
        <f t="shared" ref="P7:P70" si="9">M7*rrHOEXc</f>
        <v>8.6012834287946177E-2</v>
      </c>
      <c r="Q7" s="96">
        <f t="shared" ref="Q7:Q70" si="10">M7*mr + N7*mr + O7*mr+P7*mr</f>
        <v>2.6945414475707009E-3</v>
      </c>
      <c r="R7" s="96">
        <f t="shared" ref="R7:R70" si="11">M7*amrc + P7*amrHOEX</f>
        <v>6.7424704170514025E-3</v>
      </c>
      <c r="S7" s="96">
        <f>M7-SUM(N7:R7)</f>
        <v>33.632798952174802</v>
      </c>
      <c r="T7" s="96">
        <f>J7+Q7+T6</f>
        <v>7.2490336020026983E-2</v>
      </c>
      <c r="U7" s="96">
        <f>K7+R7+U6</f>
        <v>2.3189007952463117</v>
      </c>
      <c r="V7" s="32">
        <f>SUM(G7:I7,L7,N7,O7,P7,S7,T7,U7)</f>
        <v>1000.0000000000001</v>
      </c>
      <c r="W7" s="100">
        <f>IF(A7=1,((cPH1_+cPHr+(cNES*L7+(cNES+cOSEX)*G7+(cNES+cEREX)*H7+(cNES+cHOEX)*I7+(cNES+cNES)*S7+(cNES+cOSEX)*N7+(cNES+cEREX)*O7+(cNES+cHOEX)*P7)))/(1+cDR)^(A$6:A$65537 + 0.5),(cPHr+(cNES*L7+(cNES+cOSEX)*G7+(cNES+cEREX)*H7+(cNES+cHOEX)*I7+(cNES+cNES)*S7+(cNES+cOSEX)*N7+(cNES+cEREX)*O7+(cNES+cHOEX)*P7))/(1+cDR)^(((cycle + 0.5)/('Life tables'!$I$2/2))))</f>
        <v>147417.56945541548</v>
      </c>
      <c r="X7" s="107">
        <f>((L7+G7+H7+I7+N7+O7+P7+S7)/('Life tables'!$I$2/2))/(1+oDR)^(((cycle + 0.5)/('Life tables'!$I$2/2)))</f>
        <v>38.23164491619255</v>
      </c>
      <c r="Y7" s="31">
        <f>((uNES*L7+ uOCEX*G7+uEREX*H7+uHOEX*I7+uNES*S7+ uOCEX*N7+uEREX*O7+uHOEX*P7)/('Life tables'!$I$2/2))/(1+oDR)^(((cycle + 0.5)/('Life tables'!$I$2/2)))</f>
        <v>25.160715747303215</v>
      </c>
      <c r="Z7" s="100">
        <f t="shared" ref="Z7:Z70" si="12">IF(A7=1,((cPH1_+cPHr+(cNES*L7+(cNES+cOSEX)*G7+(cNES+cEREX)*H7+(cNES+cHOEX)*I7+(cNES+cNES)*S7+(cNES+cOSEX)*N7+(cNES+cEREX)*O7+(cNES+cHOEX)*P7))),(cPHr+(cNES*L7+(cNES+cOSEX)*G7+(cNES+cEREX)*H7+(cNES+cHOEX)*I7+(cNES+cNES)*S7+(cNES+cOSEX)*N7+(cNES+cEREX)*O7+(cNES+cHOEX)*P7)))</f>
        <v>160882.21776799936</v>
      </c>
      <c r="AA7" s="107">
        <f>((L7+G7+H7+I7+N7+O7+P7+S7)/('Life tables'!$I$2/2))</f>
        <v>38.264408342026769</v>
      </c>
      <c r="AB7" s="31">
        <f>((uNES*L7+ uOCEX*G7+uEREX*H7+uHOEX*I7+uNES*S7+ uOCEX*N7+uEREX*O7+uHOEX*P7)/('Life tables'!$I$2/2))</f>
        <v>25.182277760816618</v>
      </c>
    </row>
    <row r="8" spans="1:28" x14ac:dyDescent="0.25">
      <c r="A8" s="4">
        <v>2</v>
      </c>
      <c r="C8" s="105">
        <f>IF(male=0,VLOOKUP((($A$5:$A$1570/'Life tables'!$I$2)*2)+age,lifetable,13,1),IF(male=1,VLOOKUP((($A$5:$A$1570/'Life tables'!$I$2)*2)+age,lifetable,10,1),"error"))</f>
        <v>6.5412459982261417E-5</v>
      </c>
      <c r="E8" s="95"/>
      <c r="F8" s="96">
        <f t="shared" si="0"/>
        <v>924.53832624810457</v>
      </c>
      <c r="G8" s="96">
        <f t="shared" si="1"/>
        <v>92.871809823732107</v>
      </c>
      <c r="H8" s="96">
        <f t="shared" si="2"/>
        <v>5.3039866033961776</v>
      </c>
      <c r="I8" s="96">
        <f t="shared" si="3"/>
        <v>2.1252572700925549</v>
      </c>
      <c r="J8" s="96">
        <f t="shared" si="4"/>
        <v>6.7037264928919219E-2</v>
      </c>
      <c r="K8" s="96">
        <f t="shared" si="5"/>
        <v>2.2207752075703646</v>
      </c>
      <c r="L8" s="96">
        <f t="shared" ref="L8:L71" si="13">F8-SUM(G8:K8)</f>
        <v>821.94946007838439</v>
      </c>
      <c r="M8" s="96">
        <f t="shared" si="6"/>
        <v>73.070282620629143</v>
      </c>
      <c r="N8" s="96">
        <f t="shared" si="7"/>
        <v>7.0368265324494619</v>
      </c>
      <c r="O8" s="96">
        <f t="shared" si="8"/>
        <v>0.16796831992612932</v>
      </c>
      <c r="P8" s="96">
        <f t="shared" si="9"/>
        <v>0.16796831992612932</v>
      </c>
      <c r="Q8" s="96">
        <f t="shared" si="10"/>
        <v>5.2619775137813128E-3</v>
      </c>
      <c r="R8" s="96">
        <f t="shared" si="11"/>
        <v>1.3166888842569672E-2</v>
      </c>
      <c r="S8" s="96">
        <f t="shared" ref="S8:S71" si="14">M8-SUM(N8:R8)</f>
        <v>65.679090581971067</v>
      </c>
      <c r="T8" s="96">
        <f t="shared" ref="T8:U23" si="15">J8+Q8+T7</f>
        <v>0.1447895784627275</v>
      </c>
      <c r="U8" s="96">
        <f t="shared" si="15"/>
        <v>4.552842891659246</v>
      </c>
      <c r="V8" s="32">
        <f t="shared" ref="V8:V71" si="16">SUM(G8:I8,L8,N8,O8,P8,S8,T8,U8)</f>
        <v>999.99999999999989</v>
      </c>
      <c r="W8" s="100">
        <f>IF(A8=1,((cPH1_+cPHr+(cNES*L8+(cNES+cOSEX)*G8+(cNES+cEREX)*H8+(cNES+cHOEX)*I8+(cNES+cNES)*S8+(cNES+cOSEX)*N8+(cNES+cEREX)*O8+(cNES+cHOEX)*P8)))/(1+cDR)^(A$6:A$65537 + 0.5),(cPHr+(cNES*L8+(cNES+cOSEX)*G8+(cNES+cEREX)*H8+(cNES+cHOEX)*I8+(cNES+cNES)*S8+(cNES+cOSEX)*N8+(cNES+cEREX)*O8+(cNES+cHOEX)*P8))/(1+cDR)^(((cycle + 0.5)/('Life tables'!$I$2/2))))</f>
        <v>163016.60943975777</v>
      </c>
      <c r="X8" s="107">
        <f>((L8+G8+H8+I8+N8+O8+P8+S8)/('Life tables'!$I$2/2))/(1+oDR)^(((cycle + 0.5)/('Life tables'!$I$2/2)))</f>
        <v>38.121485919536404</v>
      </c>
      <c r="Y8" s="31">
        <f>((uNES*L8+ uOCEX*G8+uEREX*H8+uHOEX*I8+uNES*S8+ uOCEX*N8+uEREX*O8+uHOEX*P8)/('Life tables'!$I$2/2))/(1+oDR)^(((cycle + 0.5)/('Life tables'!$I$2/2)))</f>
        <v>25.089851871629595</v>
      </c>
      <c r="Z8" s="100">
        <f t="shared" si="12"/>
        <v>163930.00189081128</v>
      </c>
      <c r="AA8" s="107">
        <f>((L8+G8+H8+I8+N8+O8+P8+S8)/('Life tables'!$I$2/2))</f>
        <v>38.175949842831066</v>
      </c>
      <c r="AB8" s="31">
        <f>((uNES*L8+ uOCEX*G8+uEREX*H8+uHOEX*I8+uNES*S8+ uOCEX*N8+uEREX*O8+uHOEX*P8)/('Life tables'!$I$2/2))</f>
        <v>25.125697582646609</v>
      </c>
    </row>
    <row r="9" spans="1:28" x14ac:dyDescent="0.25">
      <c r="A9" s="4">
        <v>3</v>
      </c>
      <c r="C9" s="105">
        <f>IF(male=0,VLOOKUP((($A$5:$A$1570/'Life tables'!$I$2)*2)+age,lifetable,13,1),IF(male=1,VLOOKUP((($A$5:$A$1570/'Life tables'!$I$2)*2)+age,lifetable,10,1),"error"))</f>
        <v>6.5412459982261417E-5</v>
      </c>
      <c r="E9" s="95"/>
      <c r="F9" s="96">
        <f t="shared" si="0"/>
        <v>888.26228593752796</v>
      </c>
      <c r="G9" s="96">
        <f t="shared" si="1"/>
        <v>89.22780565296523</v>
      </c>
      <c r="H9" s="96">
        <f t="shared" si="2"/>
        <v>5.0958744826013875</v>
      </c>
      <c r="I9" s="96">
        <f t="shared" si="3"/>
        <v>2.0418687114882959</v>
      </c>
      <c r="J9" s="96">
        <f t="shared" si="4"/>
        <v>6.4406928840267233E-2</v>
      </c>
      <c r="K9" s="96">
        <f t="shared" si="5"/>
        <v>2.1336388188849131</v>
      </c>
      <c r="L9" s="96">
        <f t="shared" si="13"/>
        <v>789.69869134274791</v>
      </c>
      <c r="M9" s="96">
        <f t="shared" si="6"/>
        <v>107.04008159234996</v>
      </c>
      <c r="N9" s="96">
        <f t="shared" si="7"/>
        <v>10.308191773326389</v>
      </c>
      <c r="O9" s="96">
        <f t="shared" si="8"/>
        <v>0.24605546913194656</v>
      </c>
      <c r="P9" s="96">
        <f t="shared" si="9"/>
        <v>0.24605546913194656</v>
      </c>
      <c r="Q9" s="96">
        <f t="shared" si="10"/>
        <v>7.7082294225757977E-3</v>
      </c>
      <c r="R9" s="96">
        <f t="shared" si="11"/>
        <v>1.9288071778008474E-2</v>
      </c>
      <c r="S9" s="96">
        <f t="shared" si="14"/>
        <v>96.212782579559104</v>
      </c>
      <c r="T9" s="96">
        <f t="shared" si="15"/>
        <v>0.21690473672557053</v>
      </c>
      <c r="U9" s="96">
        <f t="shared" si="15"/>
        <v>6.705769782322168</v>
      </c>
      <c r="V9" s="32">
        <f t="shared" si="16"/>
        <v>1000</v>
      </c>
      <c r="W9" s="100">
        <f>IF(A9=1,((cPH1_+cPHr+(cNES*L9+(cNES+cOSEX)*G9+(cNES+cEREX)*H9+(cNES+cHOEX)*I9+(cNES+cNES)*S9+(cNES+cOSEX)*N9+(cNES+cEREX)*O9+(cNES+cHOEX)*P9)))/(1+cDR)^(A$6:A$65537 + 0.5),(cPHr+(cNES*L9+(cNES+cOSEX)*G9+(cNES+cEREX)*H9+(cNES+cHOEX)*I9+(cNES+cNES)*S9+(cNES+cOSEX)*N9+(cNES+cEREX)*O9+(cNES+cHOEX)*P9))/(1+cDR)^(((cycle + 0.5)/('Life tables'!$I$2/2))))</f>
        <v>165624.19632189482</v>
      </c>
      <c r="X9" s="107">
        <f>((L9+G9+H9+I9+N9+O9+P9+S9)/('Life tables'!$I$2/2))/(1+oDR)^(((cycle + 0.5)/('Life tables'!$I$2/2)))</f>
        <v>38.014548514766311</v>
      </c>
      <c r="Y9" s="31">
        <f>((uNES*L9+ uOCEX*G9+uEREX*H9+uHOEX*I9+uNES*S9+ uOCEX*N9+uEREX*O9+uHOEX*P9)/('Life tables'!$I$2/2))/(1+oDR)^(((cycle + 0.5)/('Life tables'!$I$2/2)))</f>
        <v>25.021029308097422</v>
      </c>
      <c r="Z9" s="100">
        <f t="shared" si="12"/>
        <v>166924.85469583981</v>
      </c>
      <c r="AA9" s="107">
        <f>((L9+G9+H9+I9+N9+O9+P9+S9)/('Life tables'!$I$2/2))</f>
        <v>38.090605834387894</v>
      </c>
      <c r="AB9" s="31">
        <f>((uNES*L9+ uOCEX*G9+uEREX*H9+uHOEX*I9+uNES*S9+ uOCEX*N9+uEREX*O9+uHOEX*P9)/('Life tables'!$I$2/2))</f>
        <v>25.071089942714924</v>
      </c>
    </row>
    <row r="10" spans="1:28" x14ac:dyDescent="0.25">
      <c r="A10" s="4">
        <v>4</v>
      </c>
      <c r="C10" s="105">
        <f>IF(male=0,VLOOKUP((($A$5:$A$1570/'Life tables'!$I$2)*2)+age,lifetable,13,1),IF(male=1,VLOOKUP((($A$5:$A$1570/'Life tables'!$I$2)*2)+age,lifetable,10,1),"error"))</f>
        <v>6.5412459982261417E-5</v>
      </c>
      <c r="E10" s="95"/>
      <c r="F10" s="96">
        <f t="shared" si="0"/>
        <v>853.67186981225825</v>
      </c>
      <c r="G10" s="96">
        <f t="shared" si="1"/>
        <v>85.753125959429497</v>
      </c>
      <c r="H10" s="96">
        <f t="shared" si="2"/>
        <v>4.8974326240806461</v>
      </c>
      <c r="I10" s="96">
        <f t="shared" si="3"/>
        <v>1.9623549355217729</v>
      </c>
      <c r="J10" s="96">
        <f t="shared" si="4"/>
        <v>6.1898815521480931E-2</v>
      </c>
      <c r="K10" s="96">
        <f t="shared" si="5"/>
        <v>2.0505513617512792</v>
      </c>
      <c r="L10" s="96">
        <f t="shared" si="13"/>
        <v>758.94650611595353</v>
      </c>
      <c r="M10" s="96">
        <f t="shared" si="6"/>
        <v>139.405455668694</v>
      </c>
      <c r="N10" s="96">
        <f t="shared" si="7"/>
        <v>13.42504742058745</v>
      </c>
      <c r="O10" s="96">
        <f t="shared" si="8"/>
        <v>0.32045449035387102</v>
      </c>
      <c r="P10" s="96">
        <f t="shared" si="9"/>
        <v>0.32045449035387102</v>
      </c>
      <c r="Q10" s="96">
        <f t="shared" si="10"/>
        <v>1.0038942600449323E-2</v>
      </c>
      <c r="R10" s="96">
        <f t="shared" si="11"/>
        <v>2.5120145605119926E-2</v>
      </c>
      <c r="S10" s="96">
        <f t="shared" si="14"/>
        <v>125.30434017919325</v>
      </c>
      <c r="T10" s="96">
        <f t="shared" si="15"/>
        <v>0.2888424948475008</v>
      </c>
      <c r="U10" s="96">
        <f t="shared" si="15"/>
        <v>8.7814412896785665</v>
      </c>
      <c r="V10" s="32">
        <f t="shared" si="16"/>
        <v>1000</v>
      </c>
      <c r="W10" s="100">
        <f>IF(A10=1,((cPH1_+cPHr+(cNES*L10+(cNES+cOSEX)*G10+(cNES+cEREX)*H10+(cNES+cHOEX)*I10+(cNES+cNES)*S10+(cNES+cOSEX)*N10+(cNES+cEREX)*O10+(cNES+cHOEX)*P10)))/(1+cDR)^(A$6:A$65537 + 0.5),(cPHr+(cNES*L10+(cNES+cOSEX)*G10+(cNES+cEREX)*H10+(cNES+cHOEX)*I10+(cNES+cNES)*S10+(cNES+cOSEX)*N10+(cNES+cEREX)*O10+(cNES+cHOEX)*P10))/(1+cDR)^(((cycle + 0.5)/('Life tables'!$I$2/2))))</f>
        <v>168074.98267376353</v>
      </c>
      <c r="X10" s="107">
        <f>((L10+G10+H10+I10+N10+O10+P10+S10)/('Life tables'!$I$2/2))/(1+oDR)^(((cycle + 0.5)/('Life tables'!$I$2/2)))</f>
        <v>37.910683186955751</v>
      </c>
      <c r="Y10" s="31">
        <f>((uNES*L10+ uOCEX*G10+uEREX*H10+uHOEX*I10+uNES*S10+ uOCEX*N10+uEREX*O10+uHOEX*P10)/('Life tables'!$I$2/2))/(1+oDR)^(((cycle + 0.5)/('Life tables'!$I$2/2)))</f>
        <v>24.954153377212673</v>
      </c>
      <c r="Z10" s="100">
        <f t="shared" si="12"/>
        <v>169773.90311878131</v>
      </c>
      <c r="AA10" s="107">
        <f>((L10+G10+H10+I10+N10+O10+P10+S10)/('Life tables'!$I$2/2))</f>
        <v>38.008231848074196</v>
      </c>
      <c r="AB10" s="31">
        <f>((uNES*L10+ uOCEX*G10+uEREX*H10+uHOEX*I10+uNES*S10+ uOCEX*N10+uEREX*O10+uHOEX*P10)/('Life tables'!$I$2/2))</f>
        <v>25.018363358322404</v>
      </c>
    </row>
    <row r="11" spans="1:28" x14ac:dyDescent="0.25">
      <c r="A11" s="4">
        <v>5</v>
      </c>
      <c r="C11" s="105">
        <f>IF(male=0,VLOOKUP((($A$5:$A$1570/'Life tables'!$I$2)*2)+age,lifetable,13,1),IF(male=1,VLOOKUP((($A$5:$A$1570/'Life tables'!$I$2)*2)+age,lifetable,10,1),"error"))</f>
        <v>6.5412459982261417E-5</v>
      </c>
      <c r="E11" s="95"/>
      <c r="F11" s="96">
        <f t="shared" si="0"/>
        <v>820.68856779797045</v>
      </c>
      <c r="G11" s="96">
        <f t="shared" si="1"/>
        <v>82.439884241846428</v>
      </c>
      <c r="H11" s="96">
        <f t="shared" si="2"/>
        <v>4.7082106231610155</v>
      </c>
      <c r="I11" s="96">
        <f t="shared" si="3"/>
        <v>1.8865354693001934</v>
      </c>
      <c r="J11" s="96">
        <f t="shared" si="4"/>
        <v>5.9507232292762509E-2</v>
      </c>
      <c r="K11" s="96">
        <f t="shared" si="5"/>
        <v>1.971324252071156</v>
      </c>
      <c r="L11" s="96">
        <f t="shared" si="13"/>
        <v>729.62310597929888</v>
      </c>
      <c r="M11" s="96">
        <f t="shared" si="6"/>
        <v>170.2411484175035</v>
      </c>
      <c r="N11" s="96">
        <f t="shared" si="7"/>
        <v>16.394591441757324</v>
      </c>
      <c r="O11" s="96">
        <f t="shared" si="8"/>
        <v>0.39133719833061026</v>
      </c>
      <c r="P11" s="96">
        <f t="shared" si="9"/>
        <v>0.39133719833061026</v>
      </c>
      <c r="Q11" s="96">
        <f t="shared" si="10"/>
        <v>1.2259499522454394E-2</v>
      </c>
      <c r="R11" s="96">
        <f t="shared" si="11"/>
        <v>3.0676578730131292E-2</v>
      </c>
      <c r="S11" s="96">
        <f t="shared" si="14"/>
        <v>153.02094650083237</v>
      </c>
      <c r="T11" s="96">
        <f t="shared" si="15"/>
        <v>0.36060922666271772</v>
      </c>
      <c r="U11" s="96">
        <f t="shared" si="15"/>
        <v>10.783442120479855</v>
      </c>
      <c r="V11" s="32">
        <f t="shared" si="16"/>
        <v>1000</v>
      </c>
      <c r="W11" s="100">
        <f>IF(A11=1,((cPH1_+cPHr+(cNES*L11+(cNES+cOSEX)*G11+(cNES+cEREX)*H11+(cNES+cHOEX)*I11+(cNES+cNES)*S11+(cNES+cOSEX)*N11+(cNES+cEREX)*O11+(cNES+cHOEX)*P11)))/(1+cDR)^(A$6:A$65537 + 0.5),(cPHr+(cNES*L11+(cNES+cOSEX)*G11+(cNES+cEREX)*H11+(cNES+cHOEX)*I11+(cNES+cNES)*S11+(cNES+cOSEX)*N11+(cNES+cEREX)*O11+(cNES+cHOEX)*P11))/(1+cDR)^(((cycle + 0.5)/('Life tables'!$I$2/2))))</f>
        <v>170376.6898152935</v>
      </c>
      <c r="X11" s="107">
        <f>((L11+G11+H11+I11+N11+O11+P11+S11)/('Life tables'!$I$2/2))/(1+oDR)^(((cycle + 0.5)/('Life tables'!$I$2/2)))</f>
        <v>37.809747463950437</v>
      </c>
      <c r="Y11" s="31">
        <f>((uNES*L11+ uOCEX*G11+uEREX*H11+uHOEX*I11+uNES*S11+ uOCEX*N11+uEREX*O11+uHOEX*P11)/('Life tables'!$I$2/2))/(1+oDR)^(((cycle + 0.5)/('Life tables'!$I$2/2)))</f>
        <v>24.889133859208606</v>
      </c>
      <c r="Z11" s="100">
        <f t="shared" si="12"/>
        <v>172483.94213696267</v>
      </c>
      <c r="AA11" s="107">
        <f>((L11+G11+H11+I11+N11+O11+P11+S11)/('Life tables'!$I$2/2))</f>
        <v>37.92869014392592</v>
      </c>
      <c r="AB11" s="31">
        <f>((uNES*L11+ uOCEX*G11+uEREX*H11+uHOEX*I11+uNES*S11+ uOCEX*N11+uEREX*O11+uHOEX*P11)/('Life tables'!$I$2/2))</f>
        <v>24.967430607588252</v>
      </c>
    </row>
    <row r="12" spans="1:28" x14ac:dyDescent="0.25">
      <c r="A12" s="4">
        <v>6</v>
      </c>
      <c r="C12" s="105">
        <f>IF(male=0,VLOOKUP((($A$5:$A$1570/'Life tables'!$I$2)*2)+age,lifetable,13,1),IF(male=1,VLOOKUP((($A$5:$A$1570/'Life tables'!$I$2)*2)+age,lifetable,10,1),"error"))</f>
        <v>6.5412459982261417E-5</v>
      </c>
      <c r="E12" s="95"/>
      <c r="F12" s="96">
        <f t="shared" si="0"/>
        <v>789.23752663617984</v>
      </c>
      <c r="G12" s="96">
        <f t="shared" si="1"/>
        <v>79.280561333741971</v>
      </c>
      <c r="H12" s="96">
        <f t="shared" si="2"/>
        <v>4.5277790539669516</v>
      </c>
      <c r="I12" s="96">
        <f t="shared" si="3"/>
        <v>1.8142382459364772</v>
      </c>
      <c r="J12" s="96">
        <f t="shared" si="4"/>
        <v>5.7226751626039456E-2</v>
      </c>
      <c r="K12" s="96">
        <f t="shared" si="5"/>
        <v>1.8957776895529506</v>
      </c>
      <c r="L12" s="96">
        <f t="shared" si="13"/>
        <v>701.66194356135543</v>
      </c>
      <c r="M12" s="96">
        <f t="shared" si="6"/>
        <v>199.6184220166775</v>
      </c>
      <c r="N12" s="96">
        <f t="shared" si="7"/>
        <v>19.22368653896628</v>
      </c>
      <c r="O12" s="96">
        <f t="shared" si="8"/>
        <v>0.45886740505065932</v>
      </c>
      <c r="P12" s="96">
        <f t="shared" si="9"/>
        <v>0.45886740505065932</v>
      </c>
      <c r="Q12" s="96">
        <f t="shared" si="10"/>
        <v>1.437503195986984E-2</v>
      </c>
      <c r="R12" s="96">
        <f t="shared" si="11"/>
        <v>3.5970212230720458E-2</v>
      </c>
      <c r="S12" s="96">
        <f t="shared" si="14"/>
        <v>179.42665542341931</v>
      </c>
      <c r="T12" s="96">
        <f t="shared" si="15"/>
        <v>0.43221101024862701</v>
      </c>
      <c r="U12" s="96">
        <f t="shared" si="15"/>
        <v>12.715190022263526</v>
      </c>
      <c r="V12" s="32">
        <f t="shared" si="16"/>
        <v>999.99999999999989</v>
      </c>
      <c r="W12" s="100">
        <f>IF(A12=1,((cPH1_+cPHr+(cNES*L12+(cNES+cOSEX)*G12+(cNES+cEREX)*H12+(cNES+cHOEX)*I12+(cNES+cNES)*S12+(cNES+cOSEX)*N12+(cNES+cEREX)*O12+(cNES+cHOEX)*P12)))/(1+cDR)^(A$6:A$65537 + 0.5),(cPHr+(cNES*L12+(cNES+cOSEX)*G12+(cNES+cEREX)*H12+(cNES+cHOEX)*I12+(cNES+cNES)*S12+(cNES+cOSEX)*N12+(cNES+cEREX)*O12+(cNES+cHOEX)*P12))/(1+cDR)^(((cycle + 0.5)/('Life tables'!$I$2/2))))</f>
        <v>172536.66275271517</v>
      </c>
      <c r="X12" s="107">
        <f>((L12+G12+H12+I12+N12+O12+P12+S12)/('Life tables'!$I$2/2))/(1+oDR)^(((cycle + 0.5)/('Life tables'!$I$2/2)))</f>
        <v>37.711605584501932</v>
      </c>
      <c r="Y12" s="31">
        <f>((uNES*L12+ uOCEX*G12+uEREX*H12+uHOEX*I12+uNES*S12+ uOCEX*N12+uEREX*O12+uHOEX*P12)/('Life tables'!$I$2/2))/(1+oDR)^(((cycle + 0.5)/('Life tables'!$I$2/2)))</f>
        <v>24.825884783896583</v>
      </c>
      <c r="Z12" s="100">
        <f t="shared" si="12"/>
        <v>175061.450231194</v>
      </c>
      <c r="AA12" s="107">
        <f>((L12+G12+H12+I12+N12+O12+P12+S12)/('Life tables'!$I$2/2))</f>
        <v>37.851849397232904</v>
      </c>
      <c r="AB12" s="31">
        <f>((uNES*L12+ uOCEX*G12+uEREX*H12+uHOEX*I12+uNES*S12+ uOCEX*N12+uEREX*O12+uHOEX*P12)/('Life tables'!$I$2/2))</f>
        <v>24.918208530991144</v>
      </c>
    </row>
    <row r="13" spans="1:28" x14ac:dyDescent="0.25">
      <c r="A13" s="4">
        <v>7</v>
      </c>
      <c r="C13" s="105">
        <f>IF(male=0,VLOOKUP((($A$5:$A$1570/'Life tables'!$I$2)*2)+age,lifetable,13,1),IF(male=1,VLOOKUP((($A$5:$A$1570/'Life tables'!$I$2)*2)+age,lifetable,10,1),"error"))</f>
        <v>6.5412459982261417E-5</v>
      </c>
      <c r="E13" s="95"/>
      <c r="F13" s="96">
        <f t="shared" si="0"/>
        <v>759.24737955823809</v>
      </c>
      <c r="G13" s="96">
        <f t="shared" si="1"/>
        <v>76.26798829384299</v>
      </c>
      <c r="H13" s="96">
        <f t="shared" si="2"/>
        <v>4.3557284922765565</v>
      </c>
      <c r="I13" s="96">
        <f t="shared" si="3"/>
        <v>1.7452992130169953</v>
      </c>
      <c r="J13" s="96">
        <f t="shared" si="4"/>
        <v>5.5052198794811866E-2</v>
      </c>
      <c r="K13" s="96">
        <f t="shared" si="5"/>
        <v>1.8237402485824297</v>
      </c>
      <c r="L13" s="96">
        <f t="shared" si="13"/>
        <v>674.99957111172432</v>
      </c>
      <c r="M13" s="96">
        <f t="shared" si="6"/>
        <v>227.60521940924966</v>
      </c>
      <c r="N13" s="96">
        <f t="shared" si="7"/>
        <v>21.918875764835509</v>
      </c>
      <c r="O13" s="96">
        <f t="shared" si="8"/>
        <v>0.52320129250186465</v>
      </c>
      <c r="P13" s="96">
        <f t="shared" si="9"/>
        <v>0.52320129250186465</v>
      </c>
      <c r="Q13" s="96">
        <f t="shared" si="10"/>
        <v>1.6390432657401727E-2</v>
      </c>
      <c r="R13" s="96">
        <f t="shared" si="11"/>
        <v>4.1013289075526344E-2</v>
      </c>
      <c r="S13" s="96">
        <f t="shared" si="14"/>
        <v>204.58253733767748</v>
      </c>
      <c r="T13" s="96">
        <f t="shared" si="15"/>
        <v>0.50365364170084059</v>
      </c>
      <c r="U13" s="96">
        <f t="shared" si="15"/>
        <v>14.579943559921482</v>
      </c>
      <c r="V13" s="32">
        <f t="shared" si="16"/>
        <v>1000</v>
      </c>
      <c r="W13" s="100">
        <f>IF(A13=1,((cPH1_+cPHr+(cNES*L13+(cNES+cOSEX)*G13+(cNES+cEREX)*H13+(cNES+cHOEX)*I13+(cNES+cNES)*S13+(cNES+cOSEX)*N13+(cNES+cEREX)*O13+(cNES+cHOEX)*P13)))/(1+cDR)^(A$6:A$65537 + 0.5),(cPHr+(cNES*L13+(cNES+cOSEX)*G13+(cNES+cEREX)*H13+(cNES+cHOEX)*I13+(cNES+cNES)*S13+(cNES+cOSEX)*N13+(cNES+cEREX)*O13+(cNES+cHOEX)*P13))/(1+cDR)^(((cycle + 0.5)/('Life tables'!$I$2/2))))</f>
        <v>174561.88850803152</v>
      </c>
      <c r="X13" s="107">
        <f>((L13+G13+H13+I13+N13+O13+P13+S13)/('Life tables'!$I$2/2))/(1+oDR)^(((cycle + 0.5)/('Life tables'!$I$2/2)))</f>
        <v>37.616128182039439</v>
      </c>
      <c r="Y13" s="31">
        <f>((uNES*L13+ uOCEX*G13+uEREX*H13+uHOEX*I13+uNES*S13+ uOCEX*N13+uEREX*O13+uHOEX*P13)/('Life tables'!$I$2/2))/(1+oDR)^(((cycle + 0.5)/('Life tables'!$I$2/2)))</f>
        <v>24.764324230419458</v>
      </c>
      <c r="Z13" s="100">
        <f t="shared" si="12"/>
        <v>177512.60412744424</v>
      </c>
      <c r="AA13" s="107">
        <f>((L13+G13+H13+I13+N13+O13+P13+S13)/('Life tables'!$I$2/2))</f>
        <v>37.777584399731424</v>
      </c>
      <c r="AB13" s="31">
        <f>((uNES*L13+ uOCEX*G13+uEREX*H13+uHOEX*I13+uNES*S13+ uOCEX*N13+uEREX*O13+uHOEX*P13)/('Life tables'!$I$2/2))</f>
        <v>24.870617842154083</v>
      </c>
    </row>
    <row r="14" spans="1:28" x14ac:dyDescent="0.25">
      <c r="A14" s="4">
        <v>8</v>
      </c>
      <c r="C14" s="105">
        <f>IF(male=0,VLOOKUP((($A$5:$A$1570/'Life tables'!$I$2)*2)+age,lifetable,13,1),IF(male=1,VLOOKUP((($A$5:$A$1570/'Life tables'!$I$2)*2)+age,lifetable,10,1),"error"))</f>
        <v>6.5412459982261417E-5</v>
      </c>
      <c r="E14" s="95"/>
      <c r="F14" s="96">
        <f t="shared" si="0"/>
        <v>730.65008389271941</v>
      </c>
      <c r="G14" s="96">
        <f t="shared" si="1"/>
        <v>73.395330093399309</v>
      </c>
      <c r="H14" s="96">
        <f t="shared" si="2"/>
        <v>4.1916685838909231</v>
      </c>
      <c r="I14" s="96">
        <f t="shared" si="3"/>
        <v>1.6795619593059792</v>
      </c>
      <c r="J14" s="96">
        <f t="shared" si="4"/>
        <v>5.2978640099241303E-2</v>
      </c>
      <c r="K14" s="96">
        <f t="shared" si="5"/>
        <v>1.7550484881496657</v>
      </c>
      <c r="L14" s="96">
        <f t="shared" si="13"/>
        <v>649.57549612787432</v>
      </c>
      <c r="M14" s="96">
        <f t="shared" si="6"/>
        <v>254.26631890565812</v>
      </c>
      <c r="N14" s="96">
        <f t="shared" si="7"/>
        <v>24.486397411010671</v>
      </c>
      <c r="O14" s="96">
        <f t="shared" si="8"/>
        <v>0.58448776805917713</v>
      </c>
      <c r="P14" s="96">
        <f t="shared" si="9"/>
        <v>0.58448776805917713</v>
      </c>
      <c r="Q14" s="96">
        <f t="shared" si="10"/>
        <v>1.831036646648735E-2</v>
      </c>
      <c r="R14" s="96">
        <f t="shared" si="11"/>
        <v>4.58174819826822E-2</v>
      </c>
      <c r="S14" s="96">
        <f t="shared" si="14"/>
        <v>228.54681811007993</v>
      </c>
      <c r="T14" s="96">
        <f t="shared" si="15"/>
        <v>0.57494264826656927</v>
      </c>
      <c r="U14" s="96">
        <f t="shared" si="15"/>
        <v>16.380809530053831</v>
      </c>
      <c r="V14" s="32">
        <f t="shared" si="16"/>
        <v>999.99999999999977</v>
      </c>
      <c r="W14" s="100">
        <f>IF(A14=1,((cPH1_+cPHr+(cNES*L14+(cNES+cOSEX)*G14+(cNES+cEREX)*H14+(cNES+cHOEX)*I14+(cNES+cNES)*S14+(cNES+cOSEX)*N14+(cNES+cEREX)*O14+(cNES+cHOEX)*P14)))/(1+cDR)^(A$6:A$65537 + 0.5),(cPHr+(cNES*L14+(cNES+cOSEX)*G14+(cNES+cEREX)*H14+(cNES+cHOEX)*I14+(cNES+cNES)*S14+(cNES+cOSEX)*N14+(cNES+cEREX)*O14+(cNES+cHOEX)*P14))/(1+cDR)^(((cycle + 0.5)/('Life tables'!$I$2/2))))</f>
        <v>176459.01355572933</v>
      </c>
      <c r="X14" s="107">
        <f>((L14+G14+H14+I14+N14+O14+P14+S14)/('Life tables'!$I$2/2))/(1+oDR)^(((cycle + 0.5)/('Life tables'!$I$2/2)))</f>
        <v>37.523191983342905</v>
      </c>
      <c r="Y14" s="31">
        <f>((uNES*L14+ uOCEX*G14+uEREX*H14+uHOEX*I14+uNES*S14+ uOCEX*N14+uEREX*O14+uHOEX*P14)/('Life tables'!$I$2/2))/(1+oDR)^(((cycle + 0.5)/('Life tables'!$I$2/2)))</f>
        <v>24.704374136441107</v>
      </c>
      <c r="Z14" s="100">
        <f t="shared" si="12"/>
        <v>179843.29285188313</v>
      </c>
      <c r="AA14" s="107">
        <f>((L14+G14+H14+I14+N14+O14+P14+S14)/('Life tables'!$I$2/2))</f>
        <v>37.705775774714468</v>
      </c>
      <c r="AB14" s="31">
        <f>((uNES*L14+ uOCEX*G14+uEREX*H14+uHOEX*I14+uNES*S14+ uOCEX*N14+uEREX*O14+uHOEX*P14)/('Life tables'!$I$2/2))</f>
        <v>24.824582947442455</v>
      </c>
    </row>
    <row r="15" spans="1:28" x14ac:dyDescent="0.25">
      <c r="A15" s="4">
        <v>9</v>
      </c>
      <c r="C15" s="105">
        <f>IF(male=0,VLOOKUP((($A$5:$A$1570/'Life tables'!$I$2)*2)+age,lifetable,13,1),IF(male=1,VLOOKUP((($A$5:$A$1570/'Life tables'!$I$2)*2)+age,lifetable,10,1),"error"))</f>
        <v>6.5412459982261417E-5</v>
      </c>
      <c r="E15" s="95"/>
      <c r="F15" s="96">
        <f t="shared" si="0"/>
        <v>703.38076623667894</v>
      </c>
      <c r="G15" s="96">
        <f t="shared" si="1"/>
        <v>70.656070063312569</v>
      </c>
      <c r="H15" s="96">
        <f t="shared" si="2"/>
        <v>4.0352271563966777</v>
      </c>
      <c r="I15" s="96">
        <f t="shared" si="3"/>
        <v>1.6168773588371708</v>
      </c>
      <c r="J15" s="96">
        <f t="shared" si="4"/>
        <v>5.1001371639687716E-2</v>
      </c>
      <c r="K15" s="96">
        <f t="shared" si="5"/>
        <v>1.6895465799446789</v>
      </c>
      <c r="L15" s="96">
        <f t="shared" si="13"/>
        <v>625.33204370654812</v>
      </c>
      <c r="M15" s="96">
        <f t="shared" si="6"/>
        <v>279.66348158500045</v>
      </c>
      <c r="N15" s="96">
        <f t="shared" si="7"/>
        <v>26.932199203222112</v>
      </c>
      <c r="O15" s="96">
        <f t="shared" si="8"/>
        <v>0.64286880331926755</v>
      </c>
      <c r="P15" s="96">
        <f t="shared" si="9"/>
        <v>0.64286880331926755</v>
      </c>
      <c r="Q15" s="96">
        <f t="shared" si="10"/>
        <v>2.0139280960035737E-2</v>
      </c>
      <c r="R15" s="96">
        <f t="shared" si="11"/>
        <v>5.0393919980763126E-2</v>
      </c>
      <c r="S15" s="96">
        <f t="shared" si="14"/>
        <v>251.37501157419902</v>
      </c>
      <c r="T15" s="96">
        <f t="shared" si="15"/>
        <v>0.64608330086629273</v>
      </c>
      <c r="U15" s="96">
        <f t="shared" si="15"/>
        <v>18.120750029979273</v>
      </c>
      <c r="V15" s="32">
        <f t="shared" si="16"/>
        <v>999.99999999999977</v>
      </c>
      <c r="W15" s="100">
        <f>IF(A15=1,((cPH1_+cPHr+(cNES*L15+(cNES+cOSEX)*G15+(cNES+cEREX)*H15+(cNES+cHOEX)*I15+(cNES+cNES)*S15+(cNES+cOSEX)*N15+(cNES+cEREX)*O15+(cNES+cHOEX)*P15)))/(1+cDR)^(A$6:A$65537 + 0.5),(cPHr+(cNES*L15+(cNES+cOSEX)*G15+(cNES+cEREX)*H15+(cNES+cHOEX)*I15+(cNES+cNES)*S15+(cNES+cOSEX)*N15+(cNES+cEREX)*O15+(cNES+cHOEX)*P15))/(1+cDR)^(((cycle + 0.5)/('Life tables'!$I$2/2))))</f>
        <v>178234.36041021292</v>
      </c>
      <c r="X15" s="107">
        <f>((L15+G15+H15+I15+N15+O15+P15+S15)/('Life tables'!$I$2/2))/(1+oDR)^(((cycle + 0.5)/('Life tables'!$I$2/2)))</f>
        <v>37.432679521415352</v>
      </c>
      <c r="Y15" s="31">
        <f>((uNES*L15+ uOCEX*G15+uEREX*H15+uHOEX*I15+uNES*S15+ uOCEX*N15+uEREX*O15+uHOEX*P15)/('Life tables'!$I$2/2))/(1+oDR)^(((cycle + 0.5)/('Life tables'!$I$2/2)))</f>
        <v>24.645960116327185</v>
      </c>
      <c r="Z15" s="100">
        <f t="shared" si="12"/>
        <v>182059.13113127238</v>
      </c>
      <c r="AA15" s="107">
        <f>((L15+G15+H15+I15+N15+O15+P15+S15)/('Life tables'!$I$2/2))</f>
        <v>37.636309705411641</v>
      </c>
      <c r="AB15" s="31">
        <f>((uNES*L15+ uOCEX*G15+uEREX*H15+uHOEX*I15+uNES*S15+ uOCEX*N15+uEREX*O15+uHOEX*P15)/('Life tables'!$I$2/2))</f>
        <v>24.780031773964776</v>
      </c>
    </row>
    <row r="16" spans="1:28" x14ac:dyDescent="0.25">
      <c r="A16" s="4">
        <v>10</v>
      </c>
      <c r="C16" s="105">
        <f>IF(male=0,VLOOKUP((($A$5:$A$1570/'Life tables'!$I$2)*2)+age,lifetable,13,1),IF(male=1,VLOOKUP((($A$5:$A$1570/'Life tables'!$I$2)*2)+age,lifetable,10,1),"error"))</f>
        <v>6.5412459982261417E-5</v>
      </c>
      <c r="E16" s="95"/>
      <c r="F16" s="96">
        <f t="shared" si="0"/>
        <v>677.37757483847486</v>
      </c>
      <c r="G16" s="96">
        <f t="shared" si="1"/>
        <v>68.043995065681756</v>
      </c>
      <c r="H16" s="96">
        <f t="shared" si="2"/>
        <v>3.8860493723005654</v>
      </c>
      <c r="I16" s="96">
        <f t="shared" si="3"/>
        <v>1.5571032315828603</v>
      </c>
      <c r="J16" s="96">
        <f t="shared" si="4"/>
        <v>4.9115908613148997E-2</v>
      </c>
      <c r="K16" s="96">
        <f t="shared" si="5"/>
        <v>1.6270859537755247</v>
      </c>
      <c r="L16" s="96">
        <f t="shared" si="13"/>
        <v>602.21422530652103</v>
      </c>
      <c r="M16" s="96">
        <f t="shared" si="6"/>
        <v>303.85559183067932</v>
      </c>
      <c r="N16" s="96">
        <f t="shared" si="7"/>
        <v>29.261951835172034</v>
      </c>
      <c r="O16" s="96">
        <f t="shared" si="8"/>
        <v>0.69847975715301081</v>
      </c>
      <c r="P16" s="96">
        <f t="shared" si="9"/>
        <v>0.69847975715301081</v>
      </c>
      <c r="Q16" s="96">
        <f t="shared" si="10"/>
        <v>2.1881416552758104E-2</v>
      </c>
      <c r="R16" s="96">
        <f t="shared" si="11"/>
        <v>5.4753213732586056E-2</v>
      </c>
      <c r="S16" s="96">
        <f t="shared" si="14"/>
        <v>273.12004585091591</v>
      </c>
      <c r="T16" s="96">
        <f t="shared" si="15"/>
        <v>0.7170806260321998</v>
      </c>
      <c r="U16" s="96">
        <f t="shared" si="15"/>
        <v>19.802589197487386</v>
      </c>
      <c r="V16" s="32">
        <f t="shared" si="16"/>
        <v>999.99999999999955</v>
      </c>
      <c r="W16" s="100">
        <f>IF(A16=1,((cPH1_+cPHr+(cNES*L16+(cNES+cOSEX)*G16+(cNES+cEREX)*H16+(cNES+cHOEX)*I16+(cNES+cNES)*S16+(cNES+cOSEX)*N16+(cNES+cEREX)*O16+(cNES+cHOEX)*P16)))/(1+cDR)^(A$6:A$65537 + 0.5),(cPHr+(cNES*L16+(cNES+cOSEX)*G16+(cNES+cEREX)*H16+(cNES+cHOEX)*I16+(cNES+cNES)*S16+(cNES+cOSEX)*N16+(cNES+cEREX)*O16+(cNES+cHOEX)*P16))/(1+cDR)^(((cycle + 0.5)/('Life tables'!$I$2/2))))</f>
        <v>179893.94340532611</v>
      </c>
      <c r="X16" s="107">
        <f>((L16+G16+H16+I16+N16+O16+P16+S16)/('Life tables'!$I$2/2))/(1+oDR)^(((cycle + 0.5)/('Life tables'!$I$2/2)))</f>
        <v>37.344478861885044</v>
      </c>
      <c r="Y16" s="31">
        <f>((uNES*L16+ uOCEX*G16+uEREX*H16+uHOEX*I16+uNES*S16+ uOCEX*N16+uEREX*O16+uHOEX*P16)/('Life tables'!$I$2/2))/(1+oDR)^(((cycle + 0.5)/('Life tables'!$I$2/2)))</f>
        <v>24.589011287893683</v>
      </c>
      <c r="Z16" s="100">
        <f t="shared" si="12"/>
        <v>184165.47216919748</v>
      </c>
      <c r="AA16" s="107">
        <f>((L16+G16+H16+I16+N16+O16+P16+S16)/('Life tables'!$I$2/2))</f>
        <v>37.569077676020335</v>
      </c>
      <c r="AB16" s="31">
        <f>((uNES*L16+ uOCEX*G16+uEREX*H16+uHOEX*I16+uNES*S16+ uOCEX*N16+uEREX*O16+uHOEX*P16)/('Life tables'!$I$2/2))</f>
        <v>24.736895605584799</v>
      </c>
    </row>
    <row r="17" spans="1:28" x14ac:dyDescent="0.25">
      <c r="A17" s="4">
        <v>11</v>
      </c>
      <c r="C17" s="105">
        <f>IF(male=0,VLOOKUP((($A$5:$A$1570/'Life tables'!$I$2)*2)+age,lifetable,13,1),IF(male=1,VLOOKUP((($A$5:$A$1570/'Life tables'!$I$2)*2)+age,lifetable,10,1),"error"))</f>
        <v>6.5412459982261417E-5</v>
      </c>
      <c r="E17" s="95"/>
      <c r="F17" s="96">
        <f t="shared" si="0"/>
        <v>652.58153885625632</v>
      </c>
      <c r="G17" s="96">
        <f t="shared" si="1"/>
        <v>65.553181356023785</v>
      </c>
      <c r="H17" s="96">
        <f t="shared" si="2"/>
        <v>3.7437969216090585</v>
      </c>
      <c r="I17" s="96">
        <f t="shared" si="3"/>
        <v>1.5001040199281725</v>
      </c>
      <c r="J17" s="96">
        <f t="shared" si="4"/>
        <v>4.7317975108247527E-2</v>
      </c>
      <c r="K17" s="96">
        <f t="shared" si="5"/>
        <v>1.5675249595019825</v>
      </c>
      <c r="L17" s="96">
        <f t="shared" si="13"/>
        <v>580.16961362408506</v>
      </c>
      <c r="M17" s="96">
        <f t="shared" si="6"/>
        <v>326.89879132022401</v>
      </c>
      <c r="N17" s="96">
        <f t="shared" si="7"/>
        <v>31.481061872044613</v>
      </c>
      <c r="O17" s="96">
        <f t="shared" si="8"/>
        <v>0.75144968371093468</v>
      </c>
      <c r="P17" s="96">
        <f t="shared" si="9"/>
        <v>0.75144968371093468</v>
      </c>
      <c r="Q17" s="96">
        <f t="shared" si="10"/>
        <v>2.3540816150116842E-2</v>
      </c>
      <c r="R17" s="96">
        <f t="shared" si="11"/>
        <v>5.8905479679485999E-2</v>
      </c>
      <c r="S17" s="96">
        <f t="shared" si="14"/>
        <v>293.83238378492791</v>
      </c>
      <c r="T17" s="96">
        <f t="shared" si="15"/>
        <v>0.78793941729056416</v>
      </c>
      <c r="U17" s="96">
        <f t="shared" si="15"/>
        <v>21.429019636668855</v>
      </c>
      <c r="V17" s="32">
        <f t="shared" si="16"/>
        <v>999.99999999999989</v>
      </c>
      <c r="W17" s="100">
        <f>IF(A17=1,((cPH1_+cPHr+(cNES*L17+(cNES+cOSEX)*G17+(cNES+cEREX)*H17+(cNES+cHOEX)*I17+(cNES+cNES)*S17+(cNES+cOSEX)*N17+(cNES+cEREX)*O17+(cNES+cHOEX)*P17)))/(1+cDR)^(A$6:A$65537 + 0.5),(cPHr+(cNES*L17+(cNES+cOSEX)*G17+(cNES+cEREX)*H17+(cNES+cHOEX)*I17+(cNES+cNES)*S17+(cNES+cOSEX)*N17+(cNES+cEREX)*O17+(cNES+cHOEX)*P17))/(1+cDR)^(((cycle + 0.5)/('Life tables'!$I$2/2))))</f>
        <v>181443.48370531196</v>
      </c>
      <c r="X17" s="107">
        <f>((L17+G17+H17+I17+N17+O17+P17+S17)/('Life tables'!$I$2/2))/(1+oDR)^(((cycle + 0.5)/('Life tables'!$I$2/2)))</f>
        <v>37.258483342300266</v>
      </c>
      <c r="Y17" s="31">
        <f>((uNES*L17+ uOCEX*G17+uEREX*H17+uHOEX*I17+uNES*S17+ uOCEX*N17+uEREX*O17+uHOEX*P17)/('Life tables'!$I$2/2))/(1+oDR)^(((cycle + 0.5)/('Life tables'!$I$2/2)))</f>
        <v>24.533460107319357</v>
      </c>
      <c r="Z17" s="100">
        <f t="shared" si="12"/>
        <v>186167.41982721261</v>
      </c>
      <c r="AA17" s="107">
        <f>((L17+G17+H17+I17+N17+O17+P17+S17)/('Life tables'!$I$2/2))</f>
        <v>37.503976224799167</v>
      </c>
      <c r="AB17" s="31">
        <f>((uNES*L17+ uOCEX*G17+uEREX*H17+uHOEX*I17+uNES*S17+ uOCEX*N17+uEREX*O17+uHOEX*P17)/('Life tables'!$I$2/2))</f>
        <v>24.695108926571745</v>
      </c>
    </row>
    <row r="18" spans="1:28" x14ac:dyDescent="0.25">
      <c r="A18" s="4">
        <v>12</v>
      </c>
      <c r="C18" s="105">
        <f>IF(male=0,VLOOKUP((($A$5:$A$1570/'Life tables'!$I$2)*2)+age,lifetable,13,1),IF(male=1,VLOOKUP((($A$5:$A$1570/'Life tables'!$I$2)*2)+age,lifetable,10,1),"error"))</f>
        <v>6.5412459982261417E-5</v>
      </c>
      <c r="E18" s="95"/>
      <c r="F18" s="96">
        <f t="shared" si="0"/>
        <v>628.93643417186377</v>
      </c>
      <c r="G18" s="96">
        <f t="shared" si="1"/>
        <v>63.177981103998917</v>
      </c>
      <c r="H18" s="96">
        <f t="shared" si="2"/>
        <v>3.6081472520157365</v>
      </c>
      <c r="I18" s="96">
        <f t="shared" si="3"/>
        <v>1.4457504802144285</v>
      </c>
      <c r="J18" s="96">
        <f t="shared" si="4"/>
        <v>4.5603494375542571E-2</v>
      </c>
      <c r="K18" s="96">
        <f t="shared" si="5"/>
        <v>1.5107285447155894</v>
      </c>
      <c r="L18" s="96">
        <f t="shared" si="13"/>
        <v>559.14822329654351</v>
      </c>
      <c r="M18" s="96">
        <f t="shared" si="6"/>
        <v>348.84660677417656</v>
      </c>
      <c r="N18" s="96">
        <f t="shared" si="7"/>
        <v>33.594684053000506</v>
      </c>
      <c r="O18" s="96">
        <f t="shared" si="8"/>
        <v>0.80190162608248872</v>
      </c>
      <c r="P18" s="96">
        <f t="shared" si="9"/>
        <v>0.80190162608248872</v>
      </c>
      <c r="Q18" s="96">
        <f t="shared" si="10"/>
        <v>2.5121334347848783E-2</v>
      </c>
      <c r="R18" s="96">
        <f t="shared" si="11"/>
        <v>6.2860363061007785E-2</v>
      </c>
      <c r="S18" s="96">
        <f t="shared" si="14"/>
        <v>313.56013777160223</v>
      </c>
      <c r="T18" s="96">
        <f t="shared" si="15"/>
        <v>0.85866424601395552</v>
      </c>
      <c r="U18" s="96">
        <f t="shared" si="15"/>
        <v>23.002608544445451</v>
      </c>
      <c r="V18" s="32">
        <f t="shared" si="16"/>
        <v>999.99999999999955</v>
      </c>
      <c r="W18" s="100">
        <f>IF(A18=1,((cPH1_+cPHr+(cNES*L18+(cNES+cOSEX)*G18+(cNES+cEREX)*H18+(cNES+cHOEX)*I18+(cNES+cNES)*S18+(cNES+cOSEX)*N18+(cNES+cEREX)*O18+(cNES+cHOEX)*P18)))/(1+cDR)^(A$6:A$65537 + 0.5),(cPHr+(cNES*L18+(cNES+cOSEX)*G18+(cNES+cEREX)*H18+(cNES+cHOEX)*I18+(cNES+cNES)*S18+(cNES+cOSEX)*N18+(cNES+cEREX)*O18+(cNES+cHOEX)*P18))/(1+cDR)^(((cycle + 0.5)/('Life tables'!$I$2/2))))</f>
        <v>182888.42358464352</v>
      </c>
      <c r="X18" s="107">
        <f>((L18+G18+H18+I18+N18+O18+P18+S18)/('Life tables'!$I$2/2))/(1+oDR)^(((cycle + 0.5)/('Life tables'!$I$2/2)))</f>
        <v>37.174591323709052</v>
      </c>
      <c r="Y18" s="31">
        <f>((uNES*L18+ uOCEX*G18+uEREX*H18+uHOEX*I18+uNES*S18+ uOCEX*N18+uEREX*O18+uHOEX*P18)/('Life tables'!$I$2/2))/(1+oDR)^(((cycle + 0.5)/('Life tables'!$I$2/2)))</f>
        <v>24.479242211837455</v>
      </c>
      <c r="Z18" s="100">
        <f t="shared" si="12"/>
        <v>188069.84023861503</v>
      </c>
      <c r="AA18" s="107">
        <f>((L18+G18+H18+I18+N18+O18+P18+S18)/('Life tables'!$I$2/2))</f>
        <v>37.440906708661785</v>
      </c>
      <c r="AB18" s="31">
        <f>((uNES*L18+ uOCEX*G18+uEREX*H18+uHOEX*I18+uNES*S18+ uOCEX*N18+uEREX*O18+uHOEX*P18)/('Life tables'!$I$2/2))</f>
        <v>24.654609272532991</v>
      </c>
    </row>
    <row r="19" spans="1:28" x14ac:dyDescent="0.25">
      <c r="A19" s="4">
        <v>13</v>
      </c>
      <c r="C19" s="105">
        <f>IF(male=0,VLOOKUP((($A$5:$A$1570/'Life tables'!$I$2)*2)+age,lifetable,13,1),IF(male=1,VLOOKUP((($A$5:$A$1570/'Life tables'!$I$2)*2)+age,lifetable,10,1),"error"))</f>
        <v>6.5412459982261417E-5</v>
      </c>
      <c r="E19" s="95"/>
      <c r="F19" s="96">
        <f t="shared" si="0"/>
        <v>606.38865545480951</v>
      </c>
      <c r="G19" s="96">
        <f t="shared" si="1"/>
        <v>60.913009541969906</v>
      </c>
      <c r="H19" s="96">
        <f t="shared" si="2"/>
        <v>3.478792834944763</v>
      </c>
      <c r="I19" s="96">
        <f t="shared" si="3"/>
        <v>1.3939193886497092</v>
      </c>
      <c r="J19" s="96">
        <f t="shared" si="4"/>
        <v>4.3968579551029202E-2</v>
      </c>
      <c r="K19" s="96">
        <f t="shared" si="5"/>
        <v>1.4565679474325957</v>
      </c>
      <c r="L19" s="96">
        <f t="shared" si="13"/>
        <v>539.10239716226147</v>
      </c>
      <c r="M19" s="96">
        <f t="shared" si="6"/>
        <v>369.75007175473093</v>
      </c>
      <c r="N19" s="96">
        <f t="shared" si="7"/>
        <v>35.607733020649711</v>
      </c>
      <c r="O19" s="96">
        <f t="shared" si="8"/>
        <v>0.84995289627734538</v>
      </c>
      <c r="P19" s="96">
        <f t="shared" si="9"/>
        <v>0.84995289627734538</v>
      </c>
      <c r="Q19" s="96">
        <f t="shared" si="10"/>
        <v>2.662664620299602E-2</v>
      </c>
      <c r="R19" s="96">
        <f t="shared" si="11"/>
        <v>6.662705986239395E-2</v>
      </c>
      <c r="S19" s="96">
        <f t="shared" si="14"/>
        <v>332.34917923546112</v>
      </c>
      <c r="T19" s="96">
        <f t="shared" si="15"/>
        <v>0.92925947176798074</v>
      </c>
      <c r="U19" s="96">
        <f t="shared" si="15"/>
        <v>24.525803551740442</v>
      </c>
      <c r="V19" s="32">
        <f t="shared" si="16"/>
        <v>999.99999999999989</v>
      </c>
      <c r="W19" s="100">
        <f>IF(A19=1,((cPH1_+cPHr+(cNES*L19+(cNES+cOSEX)*G19+(cNES+cEREX)*H19+(cNES+cHOEX)*I19+(cNES+cNES)*S19+(cNES+cOSEX)*N19+(cNES+cEREX)*O19+(cNES+cHOEX)*P19)))/(1+cDR)^(A$6:A$65537 + 0.5),(cPHr+(cNES*L19+(cNES+cOSEX)*G19+(cNES+cEREX)*H19+(cNES+cHOEX)*I19+(cNES+cNES)*S19+(cNES+cOSEX)*N19+(cNES+cEREX)*O19+(cNES+cHOEX)*P19))/(1+cDR)^(((cycle + 0.5)/('Life tables'!$I$2/2))))</f>
        <v>184233.94001233828</v>
      </c>
      <c r="X19" s="107">
        <f>((L19+G19+H19+I19+N19+O19+P19+S19)/('Life tables'!$I$2/2))/(1+oDR)^(((cycle + 0.5)/('Life tables'!$I$2/2)))</f>
        <v>37.092705953944872</v>
      </c>
      <c r="Y19" s="31">
        <f>((uNES*L19+ uOCEX*G19+uEREX*H19+uHOEX*I19+uNES*S19+ uOCEX*N19+uEREX*O19+uHOEX*P19)/('Life tables'!$I$2/2))/(1+oDR)^(((cycle + 0.5)/('Life tables'!$I$2/2)))</f>
        <v>24.426296269840137</v>
      </c>
      <c r="Z19" s="100">
        <f t="shared" si="12"/>
        <v>189877.37288127837</v>
      </c>
      <c r="AA19" s="107">
        <f>((L19+G19+H19+I19+N19+O19+P19+S19)/('Life tables'!$I$2/2))</f>
        <v>37.379775078735229</v>
      </c>
      <c r="AB19" s="31">
        <f>((uNES*L19+ uOCEX*G19+uEREX*H19+uHOEX*I19+uNES*S19+ uOCEX*N19+uEREX*O19+uHOEX*P19)/('Life tables'!$I$2/2))</f>
        <v>24.615337088289973</v>
      </c>
    </row>
    <row r="20" spans="1:28" x14ac:dyDescent="0.25">
      <c r="A20" s="4">
        <v>14</v>
      </c>
      <c r="C20" s="105">
        <f>IF(male=0,VLOOKUP((($A$5:$A$1570/'Life tables'!$I$2)*2)+age,lifetable,13,1),IF(male=1,VLOOKUP((($A$5:$A$1570/'Life tables'!$I$2)*2)+age,lifetable,10,1),"error"))</f>
        <v>6.5412459982261417E-5</v>
      </c>
      <c r="E20" s="95"/>
      <c r="F20" s="96">
        <f t="shared" si="0"/>
        <v>584.88709418521785</v>
      </c>
      <c r="G20" s="96">
        <f t="shared" si="1"/>
        <v>58.753132712150993</v>
      </c>
      <c r="H20" s="96">
        <f t="shared" si="2"/>
        <v>3.3554404657803376</v>
      </c>
      <c r="I20" s="96">
        <f t="shared" si="3"/>
        <v>1.3444932609174152</v>
      </c>
      <c r="J20" s="96">
        <f t="shared" si="4"/>
        <v>4.2409524811714693E-2</v>
      </c>
      <c r="K20" s="96">
        <f t="shared" si="5"/>
        <v>1.4049204031005604</v>
      </c>
      <c r="L20" s="96">
        <f t="shared" si="13"/>
        <v>519.98669781845683</v>
      </c>
      <c r="M20" s="96">
        <f t="shared" si="6"/>
        <v>389.65784279127354</v>
      </c>
      <c r="N20" s="96">
        <f t="shared" si="7"/>
        <v>37.524894504192716</v>
      </c>
      <c r="O20" s="96">
        <f t="shared" si="8"/>
        <v>0.89571534216582049</v>
      </c>
      <c r="P20" s="96">
        <f t="shared" si="9"/>
        <v>0.89571534216582049</v>
      </c>
      <c r="Q20" s="96">
        <f t="shared" si="10"/>
        <v>2.8060255596402416E-2</v>
      </c>
      <c r="R20" s="96">
        <f t="shared" si="11"/>
        <v>7.0214337739809493E-2</v>
      </c>
      <c r="S20" s="96">
        <f t="shared" si="14"/>
        <v>350.24324300941294</v>
      </c>
      <c r="T20" s="96">
        <f t="shared" si="15"/>
        <v>0.99972925217609787</v>
      </c>
      <c r="U20" s="96">
        <f t="shared" si="15"/>
        <v>26.000938292580813</v>
      </c>
      <c r="V20" s="32">
        <f t="shared" si="16"/>
        <v>999.99999999999966</v>
      </c>
      <c r="W20" s="100">
        <f>IF(A20=1,((cPH1_+cPHr+(cNES*L20+(cNES+cOSEX)*G20+(cNES+cEREX)*H20+(cNES+cHOEX)*I20+(cNES+cNES)*S20+(cNES+cOSEX)*N20+(cNES+cEREX)*O20+(cNES+cHOEX)*P20)))/(1+cDR)^(A$6:A$65537 + 0.5),(cPHr+(cNES*L20+(cNES+cOSEX)*G20+(cNES+cEREX)*H20+(cNES+cHOEX)*I20+(cNES+cNES)*S20+(cNES+cOSEX)*N20+(cNES+cEREX)*O20+(cNES+cHOEX)*P20))/(1+cDR)^(((cycle + 0.5)/('Life tables'!$I$2/2))))</f>
        <v>185484.9575746294</v>
      </c>
      <c r="X20" s="107">
        <f>((L20+G20+H20+I20+N20+O20+P20+S20)/('Life tables'!$I$2/2))/(1+oDR)^(((cycle + 0.5)/('Life tables'!$I$2/2)))</f>
        <v>37.012734942066814</v>
      </c>
      <c r="Y20" s="31">
        <f>((uNES*L20+ uOCEX*G20+uEREX*H20+uHOEX*I20+uNES*S20+ uOCEX*N20+uEREX*O20+uHOEX*P20)/('Life tables'!$I$2/2))/(1+oDR)^(((cycle + 0.5)/('Life tables'!$I$2/2)))</f>
        <v>24.374563838046178</v>
      </c>
      <c r="Z20" s="100">
        <f t="shared" si="12"/>
        <v>191594.44113473757</v>
      </c>
      <c r="AA20" s="107">
        <f>((L20+G20+H20+I20+N20+O20+P20+S20)/('Life tables'!$I$2/2))</f>
        <v>37.320491666372327</v>
      </c>
      <c r="AB20" s="31">
        <f>((uNES*L20+ uOCEX*G20+uEREX*H20+uHOEX*I20+uNES*S20+ uOCEX*N20+uEREX*O20+uHOEX*P20)/('Life tables'!$I$2/2))</f>
        <v>24.577235592373817</v>
      </c>
    </row>
    <row r="21" spans="1:28" x14ac:dyDescent="0.25">
      <c r="A21" s="4">
        <v>15</v>
      </c>
      <c r="C21" s="105">
        <f>IF(male=0,VLOOKUP((($A$5:$A$1570/'Life tables'!$I$2)*2)+age,lifetable,13,1),IF(male=1,VLOOKUP((($A$5:$A$1570/'Life tables'!$I$2)*2)+age,lifetable,10,1),"error"))</f>
        <v>6.5412459982261417E-5</v>
      </c>
      <c r="E21" s="95"/>
      <c r="F21" s="96">
        <f t="shared" si="0"/>
        <v>564.38302235817685</v>
      </c>
      <c r="G21" s="96">
        <f t="shared" si="1"/>
        <v>56.693455784466678</v>
      </c>
      <c r="H21" s="96">
        <f t="shared" si="2"/>
        <v>3.2378105966898549</v>
      </c>
      <c r="I21" s="96">
        <f t="shared" si="3"/>
        <v>1.2973600848448152</v>
      </c>
      <c r="J21" s="96">
        <f t="shared" si="4"/>
        <v>4.092279694314814E-2</v>
      </c>
      <c r="K21" s="96">
        <f t="shared" si="5"/>
        <v>1.355668865251912</v>
      </c>
      <c r="L21" s="96">
        <f t="shared" si="13"/>
        <v>501.75780422998042</v>
      </c>
      <c r="M21" s="96">
        <f t="shared" si="6"/>
        <v>408.61631009706605</v>
      </c>
      <c r="N21" s="96">
        <f t="shared" si="7"/>
        <v>39.35063598167693</v>
      </c>
      <c r="O21" s="96">
        <f t="shared" si="8"/>
        <v>0.93929560198582829</v>
      </c>
      <c r="P21" s="96">
        <f t="shared" si="9"/>
        <v>0.93929560198582829</v>
      </c>
      <c r="Q21" s="96">
        <f t="shared" si="10"/>
        <v>2.9425503205704459E-2</v>
      </c>
      <c r="R21" s="96">
        <f t="shared" si="11"/>
        <v>7.3630555970918249E-2</v>
      </c>
      <c r="S21" s="96">
        <f t="shared" si="14"/>
        <v>367.28402685224086</v>
      </c>
      <c r="T21" s="96">
        <f t="shared" si="15"/>
        <v>1.0700775523249504</v>
      </c>
      <c r="U21" s="96">
        <f t="shared" si="15"/>
        <v>27.430237713803642</v>
      </c>
      <c r="V21" s="32">
        <f t="shared" si="16"/>
        <v>999.99999999999977</v>
      </c>
      <c r="W21" s="100">
        <f>IF(A21=1,((cPH1_+cPHr+(cNES*L21+(cNES+cOSEX)*G21+(cNES+cEREX)*H21+(cNES+cHOEX)*I21+(cNES+cNES)*S21+(cNES+cOSEX)*N21+(cNES+cEREX)*O21+(cNES+cHOEX)*P21)))/(1+cDR)^(A$6:A$65537 + 0.5),(cPHr+(cNES*L21+(cNES+cOSEX)*G21+(cNES+cEREX)*H21+(cNES+cHOEX)*I21+(cNES+cNES)*S21+(cNES+cOSEX)*N21+(cNES+cEREX)*O21+(cNES+cHOEX)*P21))/(1+cDR)^(((cycle + 0.5)/('Life tables'!$I$2/2))))</f>
        <v>186646.16076822189</v>
      </c>
      <c r="X21" s="107">
        <f>((L21+G21+H21+I21+N21+O21+P21+S21)/('Life tables'!$I$2/2))/(1+oDR)^(((cycle + 0.5)/('Life tables'!$I$2/2)))</f>
        <v>36.93459034342871</v>
      </c>
      <c r="Y21" s="31">
        <f>((uNES*L21+ uOCEX*G21+uEREX*H21+uHOEX*I21+uNES*S21+ uOCEX*N21+uEREX*O21+uHOEX*P21)/('Life tables'!$I$2/2))/(1+oDR)^(((cycle + 0.5)/('Life tables'!$I$2/2)))</f>
        <v>24.323989225399352</v>
      </c>
      <c r="Z21" s="100">
        <f t="shared" si="12"/>
        <v>193225.26234555009</v>
      </c>
      <c r="AA21" s="107">
        <f>((L21+G21+H21+I21+N21+O21+P21+S21)/('Life tables'!$I$2/2))</f>
        <v>37.262970979131254</v>
      </c>
      <c r="AB21" s="31">
        <f>((uNES*L21+ uOCEX*G21+uEREX*H21+uHOEX*I21+uNES*S21+ uOCEX*N21+uEREX*O21+uHOEX*P21)/('Life tables'!$I$2/2))</f>
        <v>24.540250647832579</v>
      </c>
    </row>
    <row r="22" spans="1:28" x14ac:dyDescent="0.25">
      <c r="A22" s="4">
        <v>16</v>
      </c>
      <c r="C22" s="105">
        <f>IF(male=0,VLOOKUP((($A$5:$A$1570/'Life tables'!$I$2)*2)+age,lifetable,13,1),IF(male=1,VLOOKUP((($A$5:$A$1570/'Life tables'!$I$2)*2)+age,lifetable,10,1),"error"))</f>
        <v>6.5412459982261417E-5</v>
      </c>
      <c r="E22" s="95"/>
      <c r="F22" s="96">
        <f t="shared" si="0"/>
        <v>544.82998160487023</v>
      </c>
      <c r="G22" s="96">
        <f t="shared" si="1"/>
        <v>54.729311918537356</v>
      </c>
      <c r="H22" s="96">
        <f t="shared" si="2"/>
        <v>3.1256367005226049</v>
      </c>
      <c r="I22" s="96">
        <f t="shared" si="3"/>
        <v>1.2524130655232719</v>
      </c>
      <c r="J22" s="96">
        <f t="shared" si="4"/>
        <v>3.9505027299714654E-2</v>
      </c>
      <c r="K22" s="96">
        <f t="shared" si="5"/>
        <v>1.3087017391688085</v>
      </c>
      <c r="L22" s="96">
        <f t="shared" si="13"/>
        <v>484.37441315381847</v>
      </c>
      <c r="M22" s="96">
        <f t="shared" si="6"/>
        <v>426.66970312900105</v>
      </c>
      <c r="N22" s="96">
        <f t="shared" si="7"/>
        <v>41.089216845629863</v>
      </c>
      <c r="O22" s="96">
        <f t="shared" si="8"/>
        <v>0.98079534699549253</v>
      </c>
      <c r="P22" s="96">
        <f t="shared" si="9"/>
        <v>0.98079534699549253</v>
      </c>
      <c r="Q22" s="96">
        <f t="shared" si="10"/>
        <v>3.0725574106958628E-2</v>
      </c>
      <c r="R22" s="96">
        <f t="shared" si="11"/>
        <v>7.688368447620747E-2</v>
      </c>
      <c r="S22" s="96">
        <f t="shared" si="14"/>
        <v>383.51128633079702</v>
      </c>
      <c r="T22" s="96">
        <f t="shared" si="15"/>
        <v>1.1403081537316238</v>
      </c>
      <c r="U22" s="96">
        <f t="shared" si="15"/>
        <v>28.815823137448657</v>
      </c>
      <c r="V22" s="32">
        <f t="shared" si="16"/>
        <v>999.99999999999989</v>
      </c>
      <c r="W22" s="100">
        <f>IF(A22=1,((cPH1_+cPHr+(cNES*L22+(cNES+cOSEX)*G22+(cNES+cEREX)*H22+(cNES+cHOEX)*I22+(cNES+cNES)*S22+(cNES+cOSEX)*N22+(cNES+cEREX)*O22+(cNES+cHOEX)*P22)))/(1+cDR)^(A$6:A$65537 + 0.5),(cPHr+(cNES*L22+(cNES+cOSEX)*G22+(cNES+cEREX)*H22+(cNES+cHOEX)*I22+(cNES+cNES)*S22+(cNES+cOSEX)*N22+(cNES+cEREX)*O22+(cNES+cHOEX)*P22))/(1+cDR)^(((cycle + 0.5)/('Life tables'!$I$2/2))))</f>
        <v>187722.00569478946</v>
      </c>
      <c r="X22" s="107">
        <f>((L22+G22+H22+I22+N22+O22+P22+S22)/('Life tables'!$I$2/2))/(1+oDR)^(((cycle + 0.5)/('Life tables'!$I$2/2)))</f>
        <v>36.858188354875935</v>
      </c>
      <c r="Y22" s="31">
        <f>((uNES*L22+ uOCEX*G22+uEREX*H22+uHOEX*I22+uNES*S22+ uOCEX*N22+uEREX*O22+uHOEX*P22)/('Life tables'!$I$2/2))/(1+oDR)^(((cycle + 0.5)/('Life tables'!$I$2/2)))</f>
        <v>24.274519363380062</v>
      </c>
      <c r="Z22" s="100">
        <f t="shared" si="12"/>
        <v>194773.85742383552</v>
      </c>
      <c r="AA22" s="107">
        <f>((L22+G22+H22+I22+N22+O22+P22+S22)/('Life tables'!$I$2/2))</f>
        <v>37.207131506257589</v>
      </c>
      <c r="AB22" s="31">
        <f>((uNES*L22+ uOCEX*G22+uEREX*H22+uHOEX*I22+uNES*S22+ uOCEX*N22+uEREX*O22+uHOEX*P22)/('Life tables'!$I$2/2))</f>
        <v>24.504330639055858</v>
      </c>
    </row>
    <row r="23" spans="1:28" x14ac:dyDescent="0.25">
      <c r="A23" s="4">
        <v>17</v>
      </c>
      <c r="C23" s="105">
        <f>IF(male=0,VLOOKUP((($A$5:$A$1570/'Life tables'!$I$2)*2)+age,lifetable,13,1),IF(male=1,VLOOKUP((($A$5:$A$1570/'Life tables'!$I$2)*2)+age,lifetable,10,1),"error"))</f>
        <v>6.5412459982261417E-5</v>
      </c>
      <c r="E23" s="95"/>
      <c r="F23" s="96">
        <f t="shared" si="0"/>
        <v>526.18367747819002</v>
      </c>
      <c r="G23" s="96">
        <f t="shared" si="1"/>
        <v>52.856251644447866</v>
      </c>
      <c r="H23" s="96">
        <f t="shared" si="2"/>
        <v>3.018664664336598</v>
      </c>
      <c r="I23" s="96">
        <f t="shared" si="3"/>
        <v>1.2095503823001759</v>
      </c>
      <c r="J23" s="96">
        <f t="shared" si="4"/>
        <v>3.8153004139400558E-2</v>
      </c>
      <c r="K23" s="96">
        <f t="shared" si="5"/>
        <v>1.2639126279532762</v>
      </c>
      <c r="L23" s="96">
        <f t="shared" si="13"/>
        <v>467.79714515501269</v>
      </c>
      <c r="M23" s="96">
        <f t="shared" si="6"/>
        <v>443.86019123062943</v>
      </c>
      <c r="N23" s="96">
        <f t="shared" si="7"/>
        <v>42.744698095200725</v>
      </c>
      <c r="O23" s="96">
        <f t="shared" si="8"/>
        <v>1.0203115128235614</v>
      </c>
      <c r="P23" s="96">
        <f t="shared" si="9"/>
        <v>1.0203115128235614</v>
      </c>
      <c r="Q23" s="96">
        <f t="shared" si="10"/>
        <v>3.1963505022202639E-2</v>
      </c>
      <c r="R23" s="96">
        <f t="shared" si="11"/>
        <v>7.9981321954343571E-2</v>
      </c>
      <c r="S23" s="96">
        <f t="shared" si="14"/>
        <v>398.96292528280503</v>
      </c>
      <c r="T23" s="96">
        <f t="shared" si="15"/>
        <v>1.2104246628932269</v>
      </c>
      <c r="U23" s="96">
        <f t="shared" si="15"/>
        <v>30.159717087356277</v>
      </c>
      <c r="V23" s="32">
        <f t="shared" si="16"/>
        <v>999.99999999999989</v>
      </c>
      <c r="W23" s="100">
        <f>IF(A23=1,((cPH1_+cPHr+(cNES*L23+(cNES+cOSEX)*G23+(cNES+cEREX)*H23+(cNES+cHOEX)*I23+(cNES+cNES)*S23+(cNES+cOSEX)*N23+(cNES+cEREX)*O23+(cNES+cHOEX)*P23)))/(1+cDR)^(A$6:A$65537 + 0.5),(cPHr+(cNES*L23+(cNES+cOSEX)*G23+(cNES+cEREX)*H23+(cNES+cHOEX)*I23+(cNES+cNES)*S23+(cNES+cOSEX)*N23+(cNES+cEREX)*O23+(cNES+cHOEX)*P23))/(1+cDR)^(((cycle + 0.5)/('Life tables'!$I$2/2))))</f>
        <v>188716.73118587519</v>
      </c>
      <c r="X23" s="107">
        <f>((L23+G23+H23+I23+N23+O23+P23+S23)/('Life tables'!$I$2/2))/(1+oDR)^(((cycle + 0.5)/('Life tables'!$I$2/2)))</f>
        <v>36.783449119593342</v>
      </c>
      <c r="Y23" s="31">
        <f>((uNES*L23+ uOCEX*G23+uEREX*H23+uHOEX*I23+uNES*S23+ uOCEX*N23+uEREX*O23+uHOEX*P23)/('Life tables'!$I$2/2))/(1+oDR)^(((cycle + 0.5)/('Life tables'!$I$2/2)))</f>
        <v>24.226103682428228</v>
      </c>
      <c r="Z23" s="100">
        <f t="shared" si="12"/>
        <v>196244.05999283103</v>
      </c>
      <c r="AA23" s="107">
        <f>((L23+G23+H23+I23+N23+O23+P23+S23)/('Life tables'!$I$2/2))</f>
        <v>37.152895533226975</v>
      </c>
      <c r="AB23" s="31">
        <f>((uNES*L23+ uOCEX*G23+uEREX*H23+uHOEX*I23+uNES*S23+ uOCEX*N23+uEREX*O23+uHOEX*P23)/('Life tables'!$I$2/2))</f>
        <v>24.469426354336726</v>
      </c>
    </row>
    <row r="24" spans="1:28" x14ac:dyDescent="0.25">
      <c r="A24" s="4">
        <v>18</v>
      </c>
      <c r="C24" s="105">
        <f>IF(male=0,VLOOKUP((($A$5:$A$1570/'Life tables'!$I$2)*2)+age,lifetable,13,1),IF(male=1,VLOOKUP((($A$5:$A$1570/'Life tables'!$I$2)*2)+age,lifetable,10,1),"error"))</f>
        <v>6.5412459982261417E-5</v>
      </c>
      <c r="E24" s="95"/>
      <c r="F24" s="96">
        <f t="shared" si="0"/>
        <v>508.40187866228149</v>
      </c>
      <c r="G24" s="96">
        <f t="shared" si="1"/>
        <v>51.070032738135318</v>
      </c>
      <c r="H24" s="96">
        <f t="shared" si="2"/>
        <v>2.9166522111735098</v>
      </c>
      <c r="I24" s="96">
        <f t="shared" si="3"/>
        <v>1.1686749570896351</v>
      </c>
      <c r="J24" s="96">
        <f t="shared" si="4"/>
        <v>3.6863665315587532E-2</v>
      </c>
      <c r="K24" s="96">
        <f t="shared" si="5"/>
        <v>1.2212000904248141</v>
      </c>
      <c r="L24" s="96">
        <f t="shared" si="13"/>
        <v>451.98845500014261</v>
      </c>
      <c r="M24" s="96">
        <f t="shared" si="6"/>
        <v>460.22797958746878</v>
      </c>
      <c r="N24" s="96">
        <f t="shared" si="7"/>
        <v>44.320951576864523</v>
      </c>
      <c r="O24" s="96">
        <f t="shared" si="8"/>
        <v>1.0579365200440563</v>
      </c>
      <c r="P24" s="96">
        <f t="shared" si="9"/>
        <v>1.0579365200440563</v>
      </c>
      <c r="Q24" s="96">
        <f t="shared" si="10"/>
        <v>3.3142191229442029E-2</v>
      </c>
      <c r="R24" s="96">
        <f t="shared" si="11"/>
        <v>8.2930713172824591E-2</v>
      </c>
      <c r="S24" s="96">
        <f t="shared" si="14"/>
        <v>413.67508206611387</v>
      </c>
      <c r="T24" s="96">
        <f t="shared" ref="T24:U39" si="17">J24+Q24+T23</f>
        <v>1.2804305194382564</v>
      </c>
      <c r="U24" s="96">
        <f t="shared" si="17"/>
        <v>31.463847890953915</v>
      </c>
      <c r="V24" s="32">
        <f t="shared" si="16"/>
        <v>999.99999999999989</v>
      </c>
      <c r="W24" s="100">
        <f>IF(A24=1,((cPH1_+cPHr+(cNES*L24+(cNES+cOSEX)*G24+(cNES+cEREX)*H24+(cNES+cHOEX)*I24+(cNES+cNES)*S24+(cNES+cOSEX)*N24+(cNES+cEREX)*O24+(cNES+cHOEX)*P24)))/(1+cDR)^(A$6:A$65537 + 0.5),(cPHr+(cNES*L24+(cNES+cOSEX)*G24+(cNES+cEREX)*H24+(cNES+cHOEX)*I24+(cNES+cNES)*S24+(cNES+cOSEX)*N24+(cNES+cEREX)*O24+(cNES+cHOEX)*P24))/(1+cDR)^(((cycle + 0.5)/('Life tables'!$I$2/2))))</f>
        <v>189634.36938593903</v>
      </c>
      <c r="X24" s="107">
        <f>((L24+G24+H24+I24+N24+O24+P24+S24)/('Life tables'!$I$2/2))/(1+oDR)^(((cycle + 0.5)/('Life tables'!$I$2/2)))</f>
        <v>36.710296541148736</v>
      </c>
      <c r="Y24" s="31">
        <f>((uNES*L24+ uOCEX*G24+uEREX*H24+uHOEX*I24+uNES*S24+ uOCEX*N24+uEREX*O24+uHOEX*P24)/('Life tables'!$I$2/2))/(1+oDR)^(((cycle + 0.5)/('Life tables'!$I$2/2)))</f>
        <v>24.178693994189349</v>
      </c>
      <c r="Z24" s="100">
        <f t="shared" si="12"/>
        <v>197639.52511228126</v>
      </c>
      <c r="AA24" s="107">
        <f>((L24+G24+H24+I24+N24+O24+P24+S24)/('Life tables'!$I$2/2))</f>
        <v>37.100188964925529</v>
      </c>
      <c r="AB24" s="31">
        <f>((uNES*L24+ uOCEX*G24+uEREX*H24+uHOEX*I24+uNES*S24+ uOCEX*N24+uEREX*O24+uHOEX*P24)/('Life tables'!$I$2/2))</f>
        <v>24.4354908739036</v>
      </c>
    </row>
    <row r="25" spans="1:28" x14ac:dyDescent="0.25">
      <c r="A25" s="4">
        <v>19</v>
      </c>
      <c r="C25" s="105">
        <f>IF(male=0,VLOOKUP((($A$5:$A$1570/'Life tables'!$I$2)*2)+age,lifetable,13,1),IF(male=1,VLOOKUP((($A$5:$A$1570/'Life tables'!$I$2)*2)+age,lifetable,10,1),"error"))</f>
        <v>6.5412459982261417E-5</v>
      </c>
      <c r="E25" s="95"/>
      <c r="F25" s="96">
        <f t="shared" si="0"/>
        <v>491.44432087667207</v>
      </c>
      <c r="G25" s="96">
        <f t="shared" si="1"/>
        <v>49.36661056835775</v>
      </c>
      <c r="H25" s="96">
        <f t="shared" si="2"/>
        <v>2.8193683487660008</v>
      </c>
      <c r="I25" s="96">
        <f t="shared" si="3"/>
        <v>1.129694233474712</v>
      </c>
      <c r="J25" s="96">
        <f t="shared" si="4"/>
        <v>3.5634091309245802E-2</v>
      </c>
      <c r="K25" s="96">
        <f t="shared" si="5"/>
        <v>1.1804674102945614</v>
      </c>
      <c r="L25" s="96">
        <f t="shared" si="13"/>
        <v>436.91254622446979</v>
      </c>
      <c r="M25" s="96">
        <f t="shared" si="6"/>
        <v>475.81140071293549</v>
      </c>
      <c r="N25" s="96">
        <f t="shared" si="7"/>
        <v>45.821668794715535</v>
      </c>
      <c r="O25" s="96">
        <f t="shared" si="8"/>
        <v>1.0937584844770638</v>
      </c>
      <c r="P25" s="96">
        <f t="shared" si="9"/>
        <v>1.0937584844770638</v>
      </c>
      <c r="Q25" s="96">
        <f t="shared" si="10"/>
        <v>3.4264393150785638E-2</v>
      </c>
      <c r="R25" s="96">
        <f t="shared" si="11"/>
        <v>8.573876545327444E-2</v>
      </c>
      <c r="S25" s="96">
        <f t="shared" si="14"/>
        <v>427.68221179066177</v>
      </c>
      <c r="T25" s="96">
        <f t="shared" si="17"/>
        <v>1.3503290038982878</v>
      </c>
      <c r="U25" s="96">
        <f t="shared" si="17"/>
        <v>32.730054066701747</v>
      </c>
      <c r="V25" s="32">
        <f t="shared" si="16"/>
        <v>999.99999999999966</v>
      </c>
      <c r="W25" s="100">
        <f>IF(A25=1,((cPH1_+cPHr+(cNES*L25+(cNES+cOSEX)*G25+(cNES+cEREX)*H25+(cNES+cHOEX)*I25+(cNES+cNES)*S25+(cNES+cOSEX)*N25+(cNES+cEREX)*O25+(cNES+cHOEX)*P25)))/(1+cDR)^(A$6:A$65537 + 0.5),(cPHr+(cNES*L25+(cNES+cOSEX)*G25+(cNES+cEREX)*H25+(cNES+cHOEX)*I25+(cNES+cNES)*S25+(cNES+cOSEX)*N25+(cNES+cEREX)*O25+(cNES+cHOEX)*P25))/(1+cDR)^(((cycle + 0.5)/('Life tables'!$I$2/2))))</f>
        <v>190478.75581994391</v>
      </c>
      <c r="X25" s="107">
        <f>((L25+G25+H25+I25+N25+O25+P25+S25)/('Life tables'!$I$2/2))/(1+oDR)^(((cycle + 0.5)/('Life tables'!$I$2/2)))</f>
        <v>36.638658106299289</v>
      </c>
      <c r="Y25" s="31">
        <f>((uNES*L25+ uOCEX*G25+uEREX*H25+uHOEX*I25+uNES*S25+ uOCEX*N25+uEREX*O25+uHOEX*P25)/('Life tables'!$I$2/2))/(1+oDR)^(((cycle + 0.5)/('Life tables'!$I$2/2)))</f>
        <v>24.132244379309338</v>
      </c>
      <c r="Z25" s="100">
        <f t="shared" si="12"/>
        <v>198963.73759551338</v>
      </c>
      <c r="AA25" s="107">
        <f>((L25+G25+H25+I25+N25+O25+P25+S25)/('Life tables'!$I$2/2))</f>
        <v>37.04894115706643</v>
      </c>
      <c r="AB25" s="31">
        <f>((uNES*L25+ uOCEX*G25+uEREX*H25+uHOEX*I25+uNES*S25+ uOCEX*N25+uEREX*O25+uHOEX*P25)/('Life tables'!$I$2/2))</f>
        <v>24.40247946316736</v>
      </c>
    </row>
    <row r="26" spans="1:28" x14ac:dyDescent="0.25">
      <c r="A26" s="4">
        <v>20</v>
      </c>
      <c r="C26" s="105">
        <f>IF(male=0,VLOOKUP((($A$5:$A$1570/'Life tables'!$I$2)*2)+age,lifetable,13,1),IF(male=1,VLOOKUP((($A$5:$A$1570/'Life tables'!$I$2)*2)+age,lifetable,10,1),"error"))</f>
        <v>6.5412459982261417E-5</v>
      </c>
      <c r="E26" s="95"/>
      <c r="F26" s="96">
        <f t="shared" si="0"/>
        <v>475.27261525632451</v>
      </c>
      <c r="G26" s="96">
        <f t="shared" si="1"/>
        <v>47.742128893278704</v>
      </c>
      <c r="H26" s="96">
        <f t="shared" si="2"/>
        <v>2.7265928439229792</v>
      </c>
      <c r="I26" s="96">
        <f t="shared" si="3"/>
        <v>1.0925199660985674</v>
      </c>
      <c r="J26" s="96">
        <f t="shared" si="4"/>
        <v>3.4461498585671893E-2</v>
      </c>
      <c r="K26" s="96">
        <f t="shared" si="5"/>
        <v>1.141622376090802</v>
      </c>
      <c r="L26" s="96">
        <f t="shared" si="13"/>
        <v>422.53528967834779</v>
      </c>
      <c r="M26" s="96">
        <f t="shared" si="6"/>
        <v>490.64700167307518</v>
      </c>
      <c r="N26" s="96">
        <f t="shared" si="7"/>
        <v>47.250369310397829</v>
      </c>
      <c r="O26" s="96">
        <f t="shared" si="8"/>
        <v>1.1278614176942074</v>
      </c>
      <c r="P26" s="96">
        <f t="shared" si="9"/>
        <v>1.1278614176942074</v>
      </c>
      <c r="Q26" s="96">
        <f t="shared" si="10"/>
        <v>3.5332742633720972E-2</v>
      </c>
      <c r="R26" s="96">
        <f t="shared" si="11"/>
        <v>8.8412064388890321E-2</v>
      </c>
      <c r="S26" s="96">
        <f t="shared" si="14"/>
        <v>441.01716472026635</v>
      </c>
      <c r="T26" s="96">
        <f t="shared" si="17"/>
        <v>1.4201232451176806</v>
      </c>
      <c r="U26" s="96">
        <f t="shared" si="17"/>
        <v>33.960088507181439</v>
      </c>
      <c r="V26" s="32">
        <f t="shared" si="16"/>
        <v>999.99999999999989</v>
      </c>
      <c r="W26" s="100">
        <f>IF(A26=1,((cPH1_+cPHr+(cNES*L26+(cNES+cOSEX)*G26+(cNES+cEREX)*H26+(cNES+cHOEX)*I26+(cNES+cNES)*S26+(cNES+cOSEX)*N26+(cNES+cEREX)*O26+(cNES+cHOEX)*P26)))/(1+cDR)^(A$6:A$65537 + 0.5),(cPHr+(cNES*L26+(cNES+cOSEX)*G26+(cNES+cEREX)*H26+(cNES+cHOEX)*I26+(cNES+cNES)*S26+(cNES+cOSEX)*N26+(cNES+cEREX)*O26+(cNES+cHOEX)*P26))/(1+cDR)^(((cycle + 0.5)/('Life tables'!$I$2/2))))</f>
        <v>191253.53897058606</v>
      </c>
      <c r="X26" s="107">
        <f>((L26+G26+H26+I26+N26+O26+P26+S26)/('Life tables'!$I$2/2))/(1+oDR)^(((cycle + 0.5)/('Life tables'!$I$2/2)))</f>
        <v>36.568464716147588</v>
      </c>
      <c r="Y26" s="31">
        <f>((uNES*L26+ uOCEX*G26+uEREX*H26+uHOEX*I26+uNES*S26+ uOCEX*N26+uEREX*O26+uHOEX*P26)/('Life tables'!$I$2/2))/(1+oDR)^(((cycle + 0.5)/('Life tables'!$I$2/2)))</f>
        <v>24.086711080516707</v>
      </c>
      <c r="Z26" s="100">
        <f t="shared" si="12"/>
        <v>200220.0199391217</v>
      </c>
      <c r="AA26" s="107">
        <f>((L26+G26+H26+I26+N26+O26+P26+S26)/('Life tables'!$I$2/2))</f>
        <v>36.99908475545859</v>
      </c>
      <c r="AB26" s="31">
        <f>((uNES*L26+ uOCEX*G26+uEREX*H26+uHOEX*I26+uNES*S26+ uOCEX*N26+uEREX*O26+uHOEX*P26)/('Life tables'!$I$2/2))</f>
        <v>24.370349470940706</v>
      </c>
    </row>
    <row r="27" spans="1:28" x14ac:dyDescent="0.25">
      <c r="A27" s="4">
        <v>21</v>
      </c>
      <c r="C27" s="105">
        <f>IF(male=0,VLOOKUP((($A$5:$A$1570/'Life tables'!$I$2)*2)+age,lifetable,13,1),IF(male=1,VLOOKUP((($A$5:$A$1570/'Life tables'!$I$2)*2)+age,lifetable,10,1),"error"))</f>
        <v>6.5412459982261417E-5</v>
      </c>
      <c r="E27" s="95"/>
      <c r="F27" s="96">
        <f t="shared" si="0"/>
        <v>459.85016099913418</v>
      </c>
      <c r="G27" s="96">
        <f t="shared" si="1"/>
        <v>46.192911085725513</v>
      </c>
      <c r="H27" s="96">
        <f t="shared" si="2"/>
        <v>2.6381157213967725</v>
      </c>
      <c r="I27" s="96">
        <f t="shared" si="3"/>
        <v>1.0570680198652775</v>
      </c>
      <c r="J27" s="96">
        <f t="shared" si="4"/>
        <v>3.3343233260653922E-2</v>
      </c>
      <c r="K27" s="96">
        <f t="shared" si="5"/>
        <v>1.1045770713350256</v>
      </c>
      <c r="L27" s="96">
        <f t="shared" si="13"/>
        <v>408.82414586755095</v>
      </c>
      <c r="M27" s="96">
        <f t="shared" si="6"/>
        <v>504.76962724856645</v>
      </c>
      <c r="N27" s="96">
        <f t="shared" si="7"/>
        <v>48.610408751786409</v>
      </c>
      <c r="O27" s="96">
        <f t="shared" si="8"/>
        <v>1.1603254181850358</v>
      </c>
      <c r="P27" s="96">
        <f t="shared" si="9"/>
        <v>1.1603254181850358</v>
      </c>
      <c r="Q27" s="96">
        <f t="shared" si="10"/>
        <v>3.6349748939822311E-2</v>
      </c>
      <c r="R27" s="96">
        <f t="shared" si="11"/>
        <v>9.0956888829807805E-2</v>
      </c>
      <c r="S27" s="96">
        <f t="shared" si="14"/>
        <v>453.71126102264031</v>
      </c>
      <c r="T27" s="96">
        <f t="shared" si="17"/>
        <v>1.4898162273181568</v>
      </c>
      <c r="U27" s="96">
        <f t="shared" si="17"/>
        <v>35.155622467346269</v>
      </c>
      <c r="V27" s="32">
        <f t="shared" si="16"/>
        <v>999.99999999999966</v>
      </c>
      <c r="W27" s="100">
        <f>IF(A27=1,((cPH1_+cPHr+(cNES*L27+(cNES+cOSEX)*G27+(cNES+cEREX)*H27+(cNES+cHOEX)*I27+(cNES+cNES)*S27+(cNES+cOSEX)*N27+(cNES+cEREX)*O27+(cNES+cHOEX)*P27)))/(1+cDR)^(A$6:A$65537 + 0.5),(cPHr+(cNES*L27+(cNES+cOSEX)*G27+(cNES+cEREX)*H27+(cNES+cHOEX)*I27+(cNES+cNES)*S27+(cNES+cOSEX)*N27+(cNES+cEREX)*O27+(cNES+cHOEX)*P27))/(1+cDR)^(((cycle + 0.5)/('Life tables'!$I$2/2))))</f>
        <v>191962.18938905367</v>
      </c>
      <c r="X27" s="107">
        <f>((L27+G27+H27+I27+N27+O27+P27+S27)/('Life tables'!$I$2/2))/(1+oDR)^(((cycle + 0.5)/('Life tables'!$I$2/2)))</f>
        <v>36.49965052525377</v>
      </c>
      <c r="Y27" s="31">
        <f>((uNES*L27+ uOCEX*G27+uEREX*H27+uHOEX*I27+uNES*S27+ uOCEX*N27+uEREX*O27+uHOEX*P27)/('Life tables'!$I$2/2))/(1+oDR)^(((cycle + 0.5)/('Life tables'!$I$2/2)))</f>
        <v>24.042052400742975</v>
      </c>
      <c r="Z27" s="100">
        <f t="shared" si="12"/>
        <v>201411.53988330613</v>
      </c>
      <c r="AA27" s="107">
        <f>((L27+G27+H27+I27+N27+O27+P27+S27)/('Life tables'!$I$2/2))</f>
        <v>36.950555542761727</v>
      </c>
      <c r="AB27" s="31">
        <f>((uNES*L27+ uOCEX*G27+uEREX*H27+uHOEX*I27+uNES*S27+ uOCEX*N27+uEREX*O27+uHOEX*P27)/('Life tables'!$I$2/2))</f>
        <v>24.339060232398339</v>
      </c>
    </row>
    <row r="28" spans="1:28" x14ac:dyDescent="0.25">
      <c r="A28" s="4">
        <v>22</v>
      </c>
      <c r="C28" s="105">
        <f>IF(male=0,VLOOKUP((($A$5:$A$1570/'Life tables'!$I$2)*2)+age,lifetable,13,1),IF(male=1,VLOOKUP((($A$5:$A$1570/'Life tables'!$I$2)*2)+age,lifetable,10,1),"error"))</f>
        <v>6.5412459982261417E-5</v>
      </c>
      <c r="E28" s="95"/>
      <c r="F28" s="96">
        <f t="shared" si="0"/>
        <v>445.14206208210356</v>
      </c>
      <c r="G28" s="96">
        <f t="shared" si="1"/>
        <v>44.715451767154718</v>
      </c>
      <c r="H28" s="96">
        <f t="shared" si="2"/>
        <v>2.5537367860919082</v>
      </c>
      <c r="I28" s="96">
        <f t="shared" si="3"/>
        <v>1.0232581784934105</v>
      </c>
      <c r="J28" s="96">
        <f t="shared" si="4"/>
        <v>3.2276765061652363E-2</v>
      </c>
      <c r="K28" s="96">
        <f t="shared" si="5"/>
        <v>1.0692476744911044</v>
      </c>
      <c r="L28" s="96">
        <f t="shared" si="13"/>
        <v>395.74809091081079</v>
      </c>
      <c r="M28" s="96">
        <f t="shared" si="6"/>
        <v>518.2124992232317</v>
      </c>
      <c r="N28" s="96">
        <f t="shared" si="7"/>
        <v>49.90498644864261</v>
      </c>
      <c r="O28" s="96">
        <f t="shared" si="8"/>
        <v>1.191226853619324</v>
      </c>
      <c r="P28" s="96">
        <f t="shared" si="9"/>
        <v>1.191226853619324</v>
      </c>
      <c r="Q28" s="96">
        <f t="shared" si="10"/>
        <v>3.7317804454518801E-2</v>
      </c>
      <c r="R28" s="96">
        <f t="shared" si="11"/>
        <v>9.3379225170482388E-2</v>
      </c>
      <c r="S28" s="96">
        <f t="shared" si="14"/>
        <v>465.79436203772542</v>
      </c>
      <c r="T28" s="96">
        <f t="shared" si="17"/>
        <v>1.559410796834328</v>
      </c>
      <c r="U28" s="96">
        <f t="shared" si="17"/>
        <v>36.318249367007859</v>
      </c>
      <c r="V28" s="32">
        <f t="shared" si="16"/>
        <v>999.99999999999955</v>
      </c>
      <c r="W28" s="100">
        <f>IF(A28=1,((cPH1_+cPHr+(cNES*L28+(cNES+cOSEX)*G28+(cNES+cEREX)*H28+(cNES+cHOEX)*I28+(cNES+cNES)*S28+(cNES+cOSEX)*N28+(cNES+cEREX)*O28+(cNES+cHOEX)*P28)))/(1+cDR)^(A$6:A$65537 + 0.5),(cPHr+(cNES*L28+(cNES+cOSEX)*G28+(cNES+cEREX)*H28+(cNES+cHOEX)*I28+(cNES+cNES)*S28+(cNES+cOSEX)*N28+(cNES+cEREX)*O28+(cNES+cHOEX)*P28))/(1+cDR)^(((cycle + 0.5)/('Life tables'!$I$2/2))))</f>
        <v>192608.0083620334</v>
      </c>
      <c r="X28" s="107">
        <f>((L28+G28+H28+I28+N28+O28+P28+S28)/('Life tables'!$I$2/2))/(1+oDR)^(((cycle + 0.5)/('Life tables'!$I$2/2)))</f>
        <v>36.432152788329326</v>
      </c>
      <c r="Y28" s="31">
        <f>((uNES*L28+ uOCEX*G28+uEREX*H28+uHOEX*I28+uNES*S28+ uOCEX*N28+uEREX*O28+uHOEX*P28)/('Life tables'!$I$2/2))/(1+oDR)^(((cycle + 0.5)/('Life tables'!$I$2/2)))</f>
        <v>23.998228606043725</v>
      </c>
      <c r="Z28" s="100">
        <f t="shared" si="12"/>
        <v>202541.31762006777</v>
      </c>
      <c r="AA28" s="107">
        <f>((L28+G28+H28+I28+N28+O28+P28+S28)/('Life tables'!$I$2/2))</f>
        <v>36.903292292379497</v>
      </c>
      <c r="AB28" s="31">
        <f>((uNES*L28+ uOCEX*G28+uEREX*H28+uHOEX*I28+uNES*S28+ uOCEX*N28+uEREX*O28+uHOEX*P28)/('Life tables'!$I$2/2))</f>
        <v>24.308572976556903</v>
      </c>
    </row>
    <row r="29" spans="1:28" x14ac:dyDescent="0.25">
      <c r="A29" s="4">
        <v>23</v>
      </c>
      <c r="C29" s="105">
        <f>IF(male=0,VLOOKUP((($A$5:$A$1570/'Life tables'!$I$2)*2)+age,lifetable,13,1),IF(male=1,VLOOKUP((($A$5:$A$1570/'Life tables'!$I$2)*2)+age,lifetable,10,1),"error"))</f>
        <v>6.5412459982261417E-5</v>
      </c>
      <c r="E29" s="95"/>
      <c r="F29" s="96">
        <f t="shared" si="0"/>
        <v>431.11504785668433</v>
      </c>
      <c r="G29" s="96">
        <f t="shared" si="1"/>
        <v>43.30640883128801</v>
      </c>
      <c r="H29" s="96">
        <f t="shared" si="2"/>
        <v>2.4732651675283033</v>
      </c>
      <c r="I29" s="96">
        <f t="shared" si="3"/>
        <v>0.99101396198673442</v>
      </c>
      <c r="J29" s="96">
        <f t="shared" si="4"/>
        <v>3.1259681570254945E-2</v>
      </c>
      <c r="K29" s="96">
        <f t="shared" si="5"/>
        <v>1.0355542682323697</v>
      </c>
      <c r="L29" s="96">
        <f t="shared" si="13"/>
        <v>383.27754594607865</v>
      </c>
      <c r="M29" s="96">
        <f t="shared" si="6"/>
        <v>531.00729197947328</v>
      </c>
      <c r="N29" s="96">
        <f t="shared" si="7"/>
        <v>51.137152712618366</v>
      </c>
      <c r="O29" s="96">
        <f t="shared" si="8"/>
        <v>1.2206385346200235</v>
      </c>
      <c r="P29" s="96">
        <f t="shared" si="9"/>
        <v>1.2206385346200235</v>
      </c>
      <c r="Q29" s="96">
        <f t="shared" si="10"/>
        <v>3.8239190130914515E-2</v>
      </c>
      <c r="R29" s="96">
        <f t="shared" si="11"/>
        <v>9.5684780971597994E-2</v>
      </c>
      <c r="S29" s="96">
        <f t="shared" si="14"/>
        <v>477.29493822651239</v>
      </c>
      <c r="T29" s="96">
        <f t="shared" si="17"/>
        <v>1.6289096685354976</v>
      </c>
      <c r="U29" s="96">
        <f t="shared" si="17"/>
        <v>37.449488416211828</v>
      </c>
      <c r="V29" s="32">
        <f t="shared" si="16"/>
        <v>999.99999999999977</v>
      </c>
      <c r="W29" s="100">
        <f>IF(A29=1,((cPH1_+cPHr+(cNES*L29+(cNES+cOSEX)*G29+(cNES+cEREX)*H29+(cNES+cHOEX)*I29+(cNES+cNES)*S29+(cNES+cOSEX)*N29+(cNES+cEREX)*O29+(cNES+cHOEX)*P29)))/(1+cDR)^(A$6:A$65537 + 0.5),(cPHr+(cNES*L29+(cNES+cOSEX)*G29+(cNES+cEREX)*H29+(cNES+cHOEX)*I29+(cNES+cNES)*S29+(cNES+cOSEX)*N29+(cNES+cEREX)*O29+(cNES+cHOEX)*P29))/(1+cDR)^(((cycle + 0.5)/('Life tables'!$I$2/2))))</f>
        <v>193194.13615657805</v>
      </c>
      <c r="X29" s="107">
        <f>((L29+G29+H29+I29+N29+O29+P29+S29)/('Life tables'!$I$2/2))/(1+oDR)^(((cycle + 0.5)/('Life tables'!$I$2/2)))</f>
        <v>36.365911714154741</v>
      </c>
      <c r="Y29" s="31">
        <f>((uNES*L29+ uOCEX*G29+uEREX*H29+uHOEX*I29+uNES*S29+ uOCEX*N29+uEREX*O29+uHOEX*P29)/('Life tables'!$I$2/2))/(1+oDR)^(((cycle + 0.5)/('Life tables'!$I$2/2)))</f>
        <v>23.95520183309436</v>
      </c>
      <c r="Z29" s="100">
        <f t="shared" si="12"/>
        <v>203612.23266566294</v>
      </c>
      <c r="AA29" s="107">
        <f>((L29+G29+H29+I29+N29+O29+P29+S29)/('Life tables'!$I$2/2))</f>
        <v>36.857236629157661</v>
      </c>
      <c r="AB29" s="31">
        <f>((uNES*L29+ uOCEX*G29+uEREX*H29+uHOEX*I29+uNES*S29+ uOCEX*N29+uEREX*O29+uHOEX*P29)/('Life tables'!$I$2/2))</f>
        <v>24.278850738064389</v>
      </c>
    </row>
    <row r="30" spans="1:28" x14ac:dyDescent="0.25">
      <c r="A30" s="4">
        <v>24</v>
      </c>
      <c r="C30" s="105">
        <f>IF(male=0,VLOOKUP((($A$5:$A$1570/'Life tables'!$I$2)*2)+age,lifetable,13,1),IF(male=1,VLOOKUP((($A$5:$A$1570/'Life tables'!$I$2)*2)+age,lifetable,10,1),"error"))</f>
        <v>6.5412459982261417E-5</v>
      </c>
      <c r="E30" s="95"/>
      <c r="F30" s="96">
        <f t="shared" si="0"/>
        <v>417.73739734260425</v>
      </c>
      <c r="G30" s="96">
        <f t="shared" si="1"/>
        <v>41.962595839268694</v>
      </c>
      <c r="H30" s="96">
        <f t="shared" si="2"/>
        <v>2.3965188855222985</v>
      </c>
      <c r="I30" s="96">
        <f t="shared" si="3"/>
        <v>0.96026245260671494</v>
      </c>
      <c r="J30" s="96">
        <f t="shared" si="4"/>
        <v>3.0289682732804676E-2</v>
      </c>
      <c r="K30" s="96">
        <f t="shared" si="5"/>
        <v>1.0034206575925904</v>
      </c>
      <c r="L30" s="96">
        <f t="shared" si="13"/>
        <v>371.38430982488114</v>
      </c>
      <c r="M30" s="96">
        <f t="shared" si="6"/>
        <v>543.18420457264813</v>
      </c>
      <c r="N30" s="96">
        <f t="shared" si="7"/>
        <v>52.309815778174645</v>
      </c>
      <c r="O30" s="96">
        <f t="shared" si="8"/>
        <v>1.2486298804422644</v>
      </c>
      <c r="P30" s="96">
        <f t="shared" si="9"/>
        <v>1.2486298804422644</v>
      </c>
      <c r="Q30" s="96">
        <f t="shared" si="10"/>
        <v>3.9116080680048335E-2</v>
      </c>
      <c r="R30" s="96">
        <f t="shared" si="11"/>
        <v>9.7878997947498325E-2</v>
      </c>
      <c r="S30" s="96">
        <f t="shared" si="14"/>
        <v>488.24013395496138</v>
      </c>
      <c r="T30" s="96">
        <f t="shared" si="17"/>
        <v>1.6983154319483507</v>
      </c>
      <c r="U30" s="96">
        <f t="shared" si="17"/>
        <v>38.550788071751917</v>
      </c>
      <c r="V30" s="32">
        <f t="shared" si="16"/>
        <v>999.99999999999966</v>
      </c>
      <c r="W30" s="100">
        <f>IF(A30=1,((cPH1_+cPHr+(cNES*L30+(cNES+cOSEX)*G30+(cNES+cEREX)*H30+(cNES+cHOEX)*I30+(cNES+cNES)*S30+(cNES+cOSEX)*N30+(cNES+cEREX)*O30+(cNES+cHOEX)*P30)))/(1+cDR)^(A$6:A$65537 + 0.5),(cPHr+(cNES*L30+(cNES+cOSEX)*G30+(cNES+cEREX)*H30+(cNES+cHOEX)*I30+(cNES+cNES)*S30+(cNES+cOSEX)*N30+(cNES+cEREX)*O30+(cNES+cHOEX)*P30))/(1+cDR)^(((cycle + 0.5)/('Life tables'!$I$2/2))))</f>
        <v>193723.55986339718</v>
      </c>
      <c r="X30" s="107">
        <f>((L30+G30+H30+I30+N30+O30+P30+S30)/('Life tables'!$I$2/2))/(1+oDR)^(((cycle + 0.5)/('Life tables'!$I$2/2)))</f>
        <v>36.300870326380874</v>
      </c>
      <c r="Y30" s="31">
        <f>((uNES*L30+ uOCEX*G30+uEREX*H30+uHOEX*I30+uNES*S30+ uOCEX*N30+uEREX*O30+uHOEX*P30)/('Life tables'!$I$2/2))/(1+oDR)^(((cycle + 0.5)/('Life tables'!$I$2/2)))</f>
        <v>23.912936001044717</v>
      </c>
      <c r="Z30" s="100">
        <f t="shared" si="12"/>
        <v>204627.03041295495</v>
      </c>
      <c r="AA30" s="107">
        <f>((L30+G30+H30+I30+N30+O30+P30+S30)/('Life tables'!$I$2/2))</f>
        <v>36.812332896570751</v>
      </c>
      <c r="AB30" s="31">
        <f>((uNES*L30+ uOCEX*G30+uEREX*H30+uHOEX*I30+uNES*S30+ uOCEX*N30+uEREX*O30+uHOEX*P30)/('Life tables'!$I$2/2))</f>
        <v>24.249858273098127</v>
      </c>
    </row>
    <row r="31" spans="1:28" x14ac:dyDescent="0.25">
      <c r="A31" s="4">
        <v>25</v>
      </c>
      <c r="C31" s="105">
        <f>IF(male=0,VLOOKUP((($A$5:$A$1570/'Life tables'!$I$2)*2)+age,lifetable,13,1),IF(male=1,VLOOKUP((($A$5:$A$1570/'Life tables'!$I$2)*2)+age,lifetable,10,1),"error"))</f>
        <v>6.5412459982261417E-5</v>
      </c>
      <c r="E31" s="95"/>
      <c r="F31" s="96">
        <f t="shared" si="0"/>
        <v>404.97886704791222</v>
      </c>
      <c r="G31" s="96">
        <f t="shared" si="1"/>
        <v>40.680974769034137</v>
      </c>
      <c r="H31" s="96">
        <f t="shared" si="2"/>
        <v>2.3233244360972662</v>
      </c>
      <c r="I31" s="96">
        <f t="shared" si="3"/>
        <v>0.93093412895081284</v>
      </c>
      <c r="J31" s="96">
        <f t="shared" si="4"/>
        <v>2.9364575626710097E-2</v>
      </c>
      <c r="K31" s="96">
        <f t="shared" si="5"/>
        <v>0.97277419658705278</v>
      </c>
      <c r="L31" s="96">
        <f t="shared" si="13"/>
        <v>360.04149494161624</v>
      </c>
      <c r="M31" s="96">
        <f t="shared" si="6"/>
        <v>554.77202944838734</v>
      </c>
      <c r="N31" s="96">
        <f t="shared" si="7"/>
        <v>53.42574842020823</v>
      </c>
      <c r="O31" s="96">
        <f t="shared" si="8"/>
        <v>1.2752670769354202</v>
      </c>
      <c r="P31" s="96">
        <f t="shared" si="9"/>
        <v>1.2752670769354202</v>
      </c>
      <c r="Q31" s="96">
        <f t="shared" si="10"/>
        <v>3.99505495194033E-2</v>
      </c>
      <c r="R31" s="96">
        <f t="shared" si="11"/>
        <v>9.9967064348694193E-2</v>
      </c>
      <c r="S31" s="96">
        <f t="shared" si="14"/>
        <v>498.65582926044016</v>
      </c>
      <c r="T31" s="96">
        <f t="shared" si="17"/>
        <v>1.7676305570944641</v>
      </c>
      <c r="U31" s="96">
        <f t="shared" si="17"/>
        <v>39.623529332687667</v>
      </c>
      <c r="V31" s="32">
        <f t="shared" si="16"/>
        <v>999.99999999999977</v>
      </c>
      <c r="W31" s="100">
        <f>IF(A31=1,((cPH1_+cPHr+(cNES*L31+(cNES+cOSEX)*G31+(cNES+cEREX)*H31+(cNES+cHOEX)*I31+(cNES+cNES)*S31+(cNES+cOSEX)*N31+(cNES+cEREX)*O31+(cNES+cHOEX)*P31)))/(1+cDR)^(A$6:A$65537 + 0.5),(cPHr+(cNES*L31+(cNES+cOSEX)*G31+(cNES+cEREX)*H31+(cNES+cHOEX)*I31+(cNES+cNES)*S31+(cNES+cOSEX)*N31+(cNES+cEREX)*O31+(cNES+cHOEX)*P31))/(1+cDR)^(((cycle + 0.5)/('Life tables'!$I$2/2))))</f>
        <v>194199.12085812847</v>
      </c>
      <c r="X31" s="107">
        <f>((L31+G31+H31+I31+N31+O31+P31+S31)/('Life tables'!$I$2/2))/(1+oDR)^(((cycle + 0.5)/('Life tables'!$I$2/2)))</f>
        <v>36.236974330889758</v>
      </c>
      <c r="Y31" s="31">
        <f>((uNES*L31+ uOCEX*G31+uEREX*H31+uHOEX*I31+uNES*S31+ uOCEX*N31+uEREX*O31+uHOEX*P31)/('Life tables'!$I$2/2))/(1+oDR)^(((cycle + 0.5)/('Life tables'!$I$2/2)))</f>
        <v>23.871396727527344</v>
      </c>
      <c r="Z31" s="100">
        <f t="shared" si="12"/>
        <v>205588.3283785719</v>
      </c>
      <c r="AA31" s="107">
        <f>((L31+G31+H31+I31+N31+O31+P31+S31)/('Life tables'!$I$2/2))</f>
        <v>36.768528030094899</v>
      </c>
      <c r="AB31" s="31">
        <f>((uNES*L31+ uOCEX*G31+uEREX*H31+uHOEX*I31+uNES*S31+ uOCEX*N31+uEREX*O31+uHOEX*P31)/('Life tables'!$I$2/2))</f>
        <v>24.221561979180102</v>
      </c>
    </row>
    <row r="32" spans="1:28" x14ac:dyDescent="0.25">
      <c r="A32" s="4">
        <v>26</v>
      </c>
      <c r="C32" s="105">
        <f>IF(male=0,VLOOKUP((($A$5:$A$1570/'Life tables'!$I$2)*2)+age,lifetable,13,1),IF(male=1,VLOOKUP((($A$5:$A$1570/'Life tables'!$I$2)*2)+age,lifetable,10,1),"error"))</f>
        <v>6.5412459982261417E-5</v>
      </c>
      <c r="E32" s="95"/>
      <c r="F32" s="96">
        <f t="shared" si="0"/>
        <v>392.81062215099803</v>
      </c>
      <c r="G32" s="96">
        <f t="shared" si="1"/>
        <v>39.45864910240563</v>
      </c>
      <c r="H32" s="96">
        <f t="shared" si="2"/>
        <v>2.2535163966815404</v>
      </c>
      <c r="I32" s="96">
        <f t="shared" si="3"/>
        <v>0.90296270775902809</v>
      </c>
      <c r="J32" s="96">
        <f t="shared" si="4"/>
        <v>2.8482269470528634E-2</v>
      </c>
      <c r="K32" s="96">
        <f t="shared" si="5"/>
        <v>0.94354562290923216</v>
      </c>
      <c r="L32" s="96">
        <f t="shared" si="13"/>
        <v>349.22346605177205</v>
      </c>
      <c r="M32" s="96">
        <f t="shared" si="6"/>
        <v>565.79821795921953</v>
      </c>
      <c r="N32" s="96">
        <f t="shared" si="7"/>
        <v>54.487594263444485</v>
      </c>
      <c r="O32" s="96">
        <f t="shared" si="8"/>
        <v>1.3006132271476598</v>
      </c>
      <c r="P32" s="96">
        <f t="shared" si="9"/>
        <v>1.3006132271476598</v>
      </c>
      <c r="Q32" s="96">
        <f t="shared" si="10"/>
        <v>4.0744573490925924E-2</v>
      </c>
      <c r="R32" s="96">
        <f t="shared" si="11"/>
        <v>0.10195392676762179</v>
      </c>
      <c r="S32" s="96">
        <f t="shared" si="14"/>
        <v>508.56669874122116</v>
      </c>
      <c r="T32" s="96">
        <f t="shared" si="17"/>
        <v>1.8368574000559188</v>
      </c>
      <c r="U32" s="96">
        <f t="shared" si="17"/>
        <v>40.669028882364522</v>
      </c>
      <c r="V32" s="32">
        <f t="shared" si="16"/>
        <v>999.99999999999966</v>
      </c>
      <c r="W32" s="100">
        <f>IF(A32=1,((cPH1_+cPHr+(cNES*L32+(cNES+cOSEX)*G32+(cNES+cEREX)*H32+(cNES+cHOEX)*I32+(cNES+cNES)*S32+(cNES+cOSEX)*N32+(cNES+cEREX)*O32+(cNES+cHOEX)*P32)))/(1+cDR)^(A$6:A$65537 + 0.5),(cPHr+(cNES*L32+(cNES+cOSEX)*G32+(cNES+cEREX)*H32+(cNES+cHOEX)*I32+(cNES+cNES)*S32+(cNES+cOSEX)*N32+(cNES+cEREX)*O32+(cNES+cHOEX)*P32))/(1+cDR)^(((cycle + 0.5)/('Life tables'!$I$2/2))))</f>
        <v>194623.52189919751</v>
      </c>
      <c r="X32" s="107">
        <f>((L32+G32+H32+I32+N32+O32+P32+S32)/('Life tables'!$I$2/2))/(1+oDR)^(((cycle + 0.5)/('Life tables'!$I$2/2)))</f>
        <v>36.174171989405536</v>
      </c>
      <c r="Y32" s="31">
        <f>((uNES*L32+ uOCEX*G32+uEREX*H32+uHOEX*I32+uNES*S32+ uOCEX*N32+uEREX*O32+uHOEX*P32)/('Life tables'!$I$2/2))/(1+oDR)^(((cycle + 0.5)/('Life tables'!$I$2/2)))</f>
        <v>23.830551248623571</v>
      </c>
      <c r="Z32" s="100">
        <f t="shared" si="12"/>
        <v>206498.6221590864</v>
      </c>
      <c r="AA32" s="107">
        <f>((L32+G32+H32+I32+N32+O32+P32+S32)/('Life tables'!$I$2/2))</f>
        <v>36.725771436478574</v>
      </c>
      <c r="AB32" s="31">
        <f>((uNES*L32+ uOCEX*G32+uEREX*H32+uHOEX*I32+uNES*S32+ uOCEX*N32+uEREX*O32+uHOEX*P32)/('Life tables'!$I$2/2))</f>
        <v>24.193929818727021</v>
      </c>
    </row>
    <row r="33" spans="1:28" x14ac:dyDescent="0.25">
      <c r="A33" s="4">
        <v>27</v>
      </c>
      <c r="C33" s="105">
        <f>IF(male=0,VLOOKUP((($A$5:$A$1570/'Life tables'!$I$2)*2)+age,lifetable,13,1),IF(male=1,VLOOKUP((($A$5:$A$1570/'Life tables'!$I$2)*2)+age,lifetable,10,1),"error"))</f>
        <v>6.8101886958604751E-5</v>
      </c>
      <c r="E33" s="95"/>
      <c r="F33" s="96">
        <f t="shared" si="0"/>
        <v>385.11104722049288</v>
      </c>
      <c r="G33" s="96">
        <f t="shared" si="1"/>
        <v>38.685210686313887</v>
      </c>
      <c r="H33" s="96">
        <f t="shared" si="2"/>
        <v>2.2093446829474308</v>
      </c>
      <c r="I33" s="96">
        <f t="shared" si="3"/>
        <v>0.88526351981504747</v>
      </c>
      <c r="J33" s="96">
        <f t="shared" si="4"/>
        <v>2.9072073507454763E-2</v>
      </c>
      <c r="K33" s="96">
        <f t="shared" si="5"/>
        <v>0.92505095954153149</v>
      </c>
      <c r="L33" s="96">
        <f t="shared" si="13"/>
        <v>342.3771052983675</v>
      </c>
      <c r="M33" s="96">
        <f t="shared" si="6"/>
        <v>572.38306649708625</v>
      </c>
      <c r="N33" s="96">
        <f t="shared" si="7"/>
        <v>55.121729444554894</v>
      </c>
      <c r="O33" s="96">
        <f t="shared" si="8"/>
        <v>1.3157499681893763</v>
      </c>
      <c r="P33" s="96">
        <f t="shared" si="9"/>
        <v>1.3157499681893763</v>
      </c>
      <c r="Q33" s="96">
        <f t="shared" si="10"/>
        <v>4.2913470790398825E-2</v>
      </c>
      <c r="R33" s="96">
        <f t="shared" si="11"/>
        <v>0.10314048258256769</v>
      </c>
      <c r="S33" s="96">
        <f t="shared" si="14"/>
        <v>514.48378316277967</v>
      </c>
      <c r="T33" s="96">
        <f t="shared" si="17"/>
        <v>1.9088429443537724</v>
      </c>
      <c r="U33" s="96">
        <f t="shared" si="17"/>
        <v>41.697220324488619</v>
      </c>
      <c r="V33" s="32">
        <f t="shared" si="16"/>
        <v>999.99999999999955</v>
      </c>
      <c r="W33" s="100">
        <f>IF(A33=1,((cPH1_+cPHr+(cNES*L33+(cNES+cOSEX)*G33+(cNES+cEREX)*H33+(cNES+cHOEX)*I33+(cNES+cNES)*S33+(cNES+cOSEX)*N33+(cNES+cEREX)*O33+(cNES+cHOEX)*P33)))/(1+cDR)^(A$6:A$65537 + 0.5),(cPHr+(cNES*L33+(cNES+cOSEX)*G33+(cNES+cEREX)*H33+(cNES+cHOEX)*I33+(cNES+cNES)*S33+(cNES+cOSEX)*N33+(cNES+cEREX)*O33+(cNES+cHOEX)*P33))/(1+cDR)^(((cycle + 0.5)/('Life tables'!$I$2/2))))</f>
        <v>194635.86309728169</v>
      </c>
      <c r="X33" s="107">
        <f>((L33+G33+H33+I33+N33+O33+P33+S33)/('Life tables'!$I$2/2))/(1+oDR)^(((cycle + 0.5)/('Life tables'!$I$2/2)))</f>
        <v>36.111978909013494</v>
      </c>
      <c r="Y33" s="31">
        <f>((uNES*L33+ uOCEX*G33+uEREX*H33+uHOEX*I33+uNES*S33+ uOCEX*N33+uEREX*O33+uHOEX*P33)/('Life tables'!$I$2/2))/(1+oDR)^(((cycle + 0.5)/('Life tables'!$I$2/2)))</f>
        <v>23.789904792403782</v>
      </c>
      <c r="Z33" s="100">
        <f t="shared" si="12"/>
        <v>206973.78000838473</v>
      </c>
      <c r="AA33" s="107">
        <f>((L33+G33+H33+I33+N33+O33+P33+S33)/('Life tables'!$I$2/2))</f>
        <v>36.683572901820085</v>
      </c>
      <c r="AB33" s="31">
        <f>((uNES*L33+ uOCEX*G33+uEREX*H33+uHOEX*I33+uNES*S33+ uOCEX*N33+uEREX*O33+uHOEX*P33)/('Life tables'!$I$2/2))</f>
        <v>24.166460358717114</v>
      </c>
    </row>
    <row r="34" spans="1:28" x14ac:dyDescent="0.25">
      <c r="A34" s="4">
        <v>28</v>
      </c>
      <c r="C34" s="105">
        <f>IF(male=0,VLOOKUP((($A$5:$A$1570/'Life tables'!$I$2)*2)+age,lifetable,13,1),IF(male=1,VLOOKUP((($A$5:$A$1570/'Life tables'!$I$2)*2)+age,lifetable,10,1),"error"))</f>
        <v>6.8101886958604751E-5</v>
      </c>
      <c r="E34" s="95"/>
      <c r="F34" s="96">
        <f t="shared" si="0"/>
        <v>377.66319469747725</v>
      </c>
      <c r="G34" s="96">
        <f t="shared" si="1"/>
        <v>37.937058312880431</v>
      </c>
      <c r="H34" s="96">
        <f t="shared" si="2"/>
        <v>2.1666170762224022</v>
      </c>
      <c r="I34" s="96">
        <f t="shared" si="3"/>
        <v>0.86814297189211753</v>
      </c>
      <c r="J34" s="96">
        <f t="shared" si="4"/>
        <v>2.8509834336222097E-2</v>
      </c>
      <c r="K34" s="96">
        <f t="shared" si="5"/>
        <v>0.90716094269401482</v>
      </c>
      <c r="L34" s="96">
        <f t="shared" si="13"/>
        <v>335.75570555945205</v>
      </c>
      <c r="M34" s="96">
        <f t="shared" si="6"/>
        <v>578.73074203367992</v>
      </c>
      <c r="N34" s="96">
        <f t="shared" si="7"/>
        <v>55.733024351777168</v>
      </c>
      <c r="O34" s="96">
        <f t="shared" si="8"/>
        <v>1.3303415142608954</v>
      </c>
      <c r="P34" s="96">
        <f t="shared" si="9"/>
        <v>1.3303415142608954</v>
      </c>
      <c r="Q34" s="96">
        <f t="shared" si="10"/>
        <v>4.338937723255408E-2</v>
      </c>
      <c r="R34" s="96">
        <f t="shared" si="11"/>
        <v>0.10428430104339066</v>
      </c>
      <c r="S34" s="96">
        <f t="shared" si="14"/>
        <v>520.18936097510505</v>
      </c>
      <c r="T34" s="96">
        <f t="shared" si="17"/>
        <v>1.9807421559225487</v>
      </c>
      <c r="U34" s="96">
        <f t="shared" si="17"/>
        <v>42.708665568226024</v>
      </c>
      <c r="V34" s="32">
        <f t="shared" si="16"/>
        <v>999.99999999999966</v>
      </c>
      <c r="W34" s="100">
        <f>IF(A34=1,((cPH1_+cPHr+(cNES*L34+(cNES+cOSEX)*G34+(cNES+cEREX)*H34+(cNES+cHOEX)*I34+(cNES+cNES)*S34+(cNES+cOSEX)*N34+(cNES+cEREX)*O34+(cNES+cHOEX)*P34)))/(1+cDR)^(A$6:A$65537 + 0.5),(cPHr+(cNES*L34+(cNES+cOSEX)*G34+(cNES+cEREX)*H34+(cNES+cHOEX)*I34+(cNES+cNES)*S34+(cNES+cOSEX)*N34+(cNES+cEREX)*O34+(cNES+cHOEX)*P34))/(1+cDR)^(((cycle + 0.5)/('Life tables'!$I$2/2))))</f>
        <v>194627.81018836671</v>
      </c>
      <c r="X34" s="107">
        <f>((L34+G34+H34+I34+N34+O34+P34+S34)/('Life tables'!$I$2/2))/(1+oDR)^(((cycle + 0.5)/('Life tables'!$I$2/2)))</f>
        <v>36.05048025898931</v>
      </c>
      <c r="Y34" s="31">
        <f>((uNES*L34+ uOCEX*G34+uEREX*H34+uHOEX*I34+uNES*S34+ uOCEX*N34+uEREX*O34+uHOEX*P34)/('Life tables'!$I$2/2))/(1+oDR)^(((cycle + 0.5)/('Life tables'!$I$2/2)))</f>
        <v>23.74970559298356</v>
      </c>
      <c r="Z34" s="100">
        <f t="shared" si="12"/>
        <v>207428.29496436779</v>
      </c>
      <c r="AA34" s="107">
        <f>((L34+G34+H34+I34+N34+O34+P34+S34)/('Life tables'!$I$2/2))</f>
        <v>36.642019997961405</v>
      </c>
      <c r="AB34" s="31">
        <f>((uNES*L34+ uOCEX*G34+uEREX*H34+uHOEX*I34+uNES*S34+ uOCEX*N34+uEREX*O34+uHOEX*P34)/('Life tables'!$I$2/2))</f>
        <v>24.139406216836818</v>
      </c>
    </row>
    <row r="35" spans="1:28" x14ac:dyDescent="0.25">
      <c r="A35" s="4">
        <v>29</v>
      </c>
      <c r="C35" s="105">
        <f>IF(male=0,VLOOKUP((($A$5:$A$1570/'Life tables'!$I$2)*2)+age,lifetable,13,1),IF(male=1,VLOOKUP((($A$5:$A$1570/'Life tables'!$I$2)*2)+age,lifetable,10,1),"error"))</f>
        <v>6.8101886958604751E-5</v>
      </c>
      <c r="E35" s="95"/>
      <c r="F35" s="96">
        <f t="shared" si="0"/>
        <v>370.45982198067355</v>
      </c>
      <c r="G35" s="96">
        <f t="shared" si="1"/>
        <v>37.213464447649017</v>
      </c>
      <c r="H35" s="96">
        <f t="shared" si="2"/>
        <v>2.1252920264061941</v>
      </c>
      <c r="I35" s="96">
        <f t="shared" si="3"/>
        <v>0.85158441525801942</v>
      </c>
      <c r="J35" s="96">
        <f t="shared" si="4"/>
        <v>2.796605097130447E-2</v>
      </c>
      <c r="K35" s="96">
        <f t="shared" si="5"/>
        <v>0.88985817537090706</v>
      </c>
      <c r="L35" s="96">
        <f t="shared" si="13"/>
        <v>329.35165686501813</v>
      </c>
      <c r="M35" s="96">
        <f t="shared" si="6"/>
        <v>584.85077029517754</v>
      </c>
      <c r="N35" s="96">
        <f t="shared" si="7"/>
        <v>56.322396333180848</v>
      </c>
      <c r="O35" s="96">
        <f t="shared" si="8"/>
        <v>1.3444097623655493</v>
      </c>
      <c r="P35" s="96">
        <f t="shared" si="9"/>
        <v>1.3444097623655493</v>
      </c>
      <c r="Q35" s="96">
        <f t="shared" si="10"/>
        <v>4.3848216197940437E-2</v>
      </c>
      <c r="R35" s="96">
        <f t="shared" si="11"/>
        <v>0.10538709863691981</v>
      </c>
      <c r="S35" s="96">
        <f t="shared" si="14"/>
        <v>525.69031912243076</v>
      </c>
      <c r="T35" s="96">
        <f t="shared" si="17"/>
        <v>2.0525564230917936</v>
      </c>
      <c r="U35" s="96">
        <f t="shared" si="17"/>
        <v>43.703910842233853</v>
      </c>
      <c r="V35" s="32">
        <f t="shared" si="16"/>
        <v>999.99999999999977</v>
      </c>
      <c r="W35" s="100">
        <f>IF(A35=1,((cPH1_+cPHr+(cNES*L35+(cNES+cOSEX)*G35+(cNES+cEREX)*H35+(cNES+cHOEX)*I35+(cNES+cNES)*S35+(cNES+cOSEX)*N35+(cNES+cEREX)*O35+(cNES+cHOEX)*P35)))/(1+cDR)^(A$6:A$65537 + 0.5),(cPHr+(cNES*L35+(cNES+cOSEX)*G35+(cNES+cEREX)*H35+(cNES+cHOEX)*I35+(cNES+cNES)*S35+(cNES+cOSEX)*N35+(cNES+cEREX)*O35+(cNES+cHOEX)*P35))/(1+cDR)^(((cycle + 0.5)/('Life tables'!$I$2/2))))</f>
        <v>194600.23644236024</v>
      </c>
      <c r="X35" s="107">
        <f>((L35+G35+H35+I35+N35+O35+P35+S35)/('Life tables'!$I$2/2))/(1+oDR)^(((cycle + 0.5)/('Life tables'!$I$2/2)))</f>
        <v>35.989654250468874</v>
      </c>
      <c r="Y35" s="31">
        <f>((uNES*L35+ uOCEX*G35+uEREX*H35+uHOEX*I35+uNES*S35+ uOCEX*N35+uEREX*O35+uHOEX*P35)/('Life tables'!$I$2/2))/(1+oDR)^(((cycle + 0.5)/('Life tables'!$I$2/2)))</f>
        <v>23.709938475895591</v>
      </c>
      <c r="Z35" s="100">
        <f t="shared" si="12"/>
        <v>207862.9564267293</v>
      </c>
      <c r="AA35" s="107">
        <f>((L35+G35+H35+I35+N35+O35+P35+S35)/('Life tables'!$I$2/2))</f>
        <v>36.601091720432663</v>
      </c>
      <c r="AB35" s="31">
        <f>((uNES*L35+ uOCEX*G35+uEREX*H35+uHOEX*I35+uNES*S35+ uOCEX*N35+uEREX*O35+uHOEX*P35)/('Life tables'!$I$2/2))</f>
        <v>24.112752703945862</v>
      </c>
    </row>
    <row r="36" spans="1:28" x14ac:dyDescent="0.25">
      <c r="A36" s="4">
        <v>30</v>
      </c>
      <c r="C36" s="105">
        <f>IF(male=0,VLOOKUP((($A$5:$A$1570/'Life tables'!$I$2)*2)+age,lifetable,13,1),IF(male=1,VLOOKUP((($A$5:$A$1570/'Life tables'!$I$2)*2)+age,lifetable,10,1),"error"))</f>
        <v>6.8101886958604751E-5</v>
      </c>
      <c r="E36" s="95"/>
      <c r="F36" s="96">
        <f t="shared" si="0"/>
        <v>363.49279269555728</v>
      </c>
      <c r="G36" s="96">
        <f t="shared" si="1"/>
        <v>36.513611774770148</v>
      </c>
      <c r="H36" s="96">
        <f t="shared" si="2"/>
        <v>2.0853228559082164</v>
      </c>
      <c r="I36" s="96">
        <f t="shared" si="3"/>
        <v>0.83556914664365201</v>
      </c>
      <c r="J36" s="96">
        <f t="shared" si="4"/>
        <v>2.7440109196932252E-2</v>
      </c>
      <c r="K36" s="96">
        <f t="shared" si="5"/>
        <v>0.87312311370008255</v>
      </c>
      <c r="L36" s="96">
        <f t="shared" si="13"/>
        <v>323.15772569533829</v>
      </c>
      <c r="M36" s="96">
        <f t="shared" si="6"/>
        <v>590.75074003911686</v>
      </c>
      <c r="N36" s="96">
        <f t="shared" si="7"/>
        <v>56.890576202558833</v>
      </c>
      <c r="O36" s="96">
        <f t="shared" si="8"/>
        <v>1.3579721569528216</v>
      </c>
      <c r="P36" s="96">
        <f t="shared" si="9"/>
        <v>1.3579721569528216</v>
      </c>
      <c r="Q36" s="96">
        <f t="shared" si="10"/>
        <v>4.4290556641064058E-2</v>
      </c>
      <c r="R36" s="96">
        <f t="shared" si="11"/>
        <v>0.10645024281820484</v>
      </c>
      <c r="S36" s="96">
        <f t="shared" si="14"/>
        <v>530.99347872319311</v>
      </c>
      <c r="T36" s="96">
        <f t="shared" si="17"/>
        <v>2.12428708892979</v>
      </c>
      <c r="U36" s="96">
        <f t="shared" si="17"/>
        <v>44.68348419875214</v>
      </c>
      <c r="V36" s="32">
        <f t="shared" si="16"/>
        <v>999.99999999999977</v>
      </c>
      <c r="W36" s="100">
        <f>IF(A36=1,((cPH1_+cPHr+(cNES*L36+(cNES+cOSEX)*G36+(cNES+cEREX)*H36+(cNES+cHOEX)*I36+(cNES+cNES)*S36+(cNES+cOSEX)*N36+(cNES+cEREX)*O36+(cNES+cHOEX)*P36)))/(1+cDR)^(A$6:A$65537 + 0.5),(cPHr+(cNES*L36+(cNES+cOSEX)*G36+(cNES+cEREX)*H36+(cNES+cHOEX)*I36+(cNES+cNES)*S36+(cNES+cOSEX)*N36+(cNES+cEREX)*O36+(cNES+cHOEX)*P36))/(1+cDR)^(((cycle + 0.5)/('Life tables'!$I$2/2))))</f>
        <v>194553.89075151327</v>
      </c>
      <c r="X36" s="107">
        <f>((L36+G36+H36+I36+N36+O36+P36+S36)/('Life tables'!$I$2/2))/(1+oDR)^(((cycle + 0.5)/('Life tables'!$I$2/2)))</f>
        <v>35.929479829875156</v>
      </c>
      <c r="Y36" s="31">
        <f>((uNES*L36+ uOCEX*G36+uEREX*H36+uHOEX*I36+uNES*S36+ uOCEX*N36+uEREX*O36+uHOEX*P36)/('Life tables'!$I$2/2))/(1+oDR)^(((cycle + 0.5)/('Life tables'!$I$2/2)))</f>
        <v>23.67058994555423</v>
      </c>
      <c r="Z36" s="100">
        <f t="shared" si="12"/>
        <v>208278.42834466294</v>
      </c>
      <c r="AA36" s="107">
        <f>((L36+G36+H36+I36+N36+O36+P36+S36)/('Life tables'!$I$2/2))</f>
        <v>36.560767763677042</v>
      </c>
      <c r="AB36" s="31">
        <f>((uNES*L36+ uOCEX*G36+uEREX*H36+uHOEX*I36+uNES*S36+ uOCEX*N36+uEREX*O36+uHOEX*P36)/('Life tables'!$I$2/2))</f>
        <v>24.086486804884089</v>
      </c>
    </row>
    <row r="37" spans="1:28" x14ac:dyDescent="0.25">
      <c r="A37" s="4">
        <v>31</v>
      </c>
      <c r="C37" s="105">
        <f>IF(male=0,VLOOKUP((($A$5:$A$1570/'Life tables'!$I$2)*2)+age,lifetable,13,1),IF(male=1,VLOOKUP((($A$5:$A$1570/'Life tables'!$I$2)*2)+age,lifetable,10,1),"error"))</f>
        <v>6.8101886958604751E-5</v>
      </c>
      <c r="E37" s="95"/>
      <c r="F37" s="96">
        <f t="shared" si="0"/>
        <v>356.7542413215503</v>
      </c>
      <c r="G37" s="96">
        <f t="shared" si="1"/>
        <v>35.836710186240126</v>
      </c>
      <c r="H37" s="96">
        <f t="shared" si="2"/>
        <v>2.0466644410006674</v>
      </c>
      <c r="I37" s="96">
        <f t="shared" si="3"/>
        <v>0.82007908539803809</v>
      </c>
      <c r="J37" s="96">
        <f t="shared" si="4"/>
        <v>2.6931415244128738E-2</v>
      </c>
      <c r="K37" s="96">
        <f t="shared" si="5"/>
        <v>0.8569368644105988</v>
      </c>
      <c r="L37" s="96">
        <f t="shared" si="13"/>
        <v>317.16691932925676</v>
      </c>
      <c r="M37" s="96">
        <f t="shared" si="6"/>
        <v>596.43798739076738</v>
      </c>
      <c r="N37" s="96">
        <f t="shared" si="7"/>
        <v>57.438270444669214</v>
      </c>
      <c r="O37" s="96">
        <f t="shared" si="8"/>
        <v>1.3710455617406576</v>
      </c>
      <c r="P37" s="96">
        <f t="shared" si="9"/>
        <v>1.3710455617406576</v>
      </c>
      <c r="Q37" s="96">
        <f t="shared" si="10"/>
        <v>4.4716948575745923E-2</v>
      </c>
      <c r="R37" s="96">
        <f t="shared" si="11"/>
        <v>0.10747505551926094</v>
      </c>
      <c r="S37" s="96">
        <f t="shared" si="14"/>
        <v>536.10543381852187</v>
      </c>
      <c r="T37" s="96">
        <f t="shared" si="17"/>
        <v>2.1959354527496648</v>
      </c>
      <c r="U37" s="96">
        <f t="shared" si="17"/>
        <v>45.647896118681999</v>
      </c>
      <c r="V37" s="32">
        <f t="shared" si="16"/>
        <v>999.99999999999955</v>
      </c>
      <c r="W37" s="100">
        <f>IF(A37=1,((cPH1_+cPHr+(cNES*L37+(cNES+cOSEX)*G37+(cNES+cEREX)*H37+(cNES+cHOEX)*I37+(cNES+cNES)*S37+(cNES+cOSEX)*N37+(cNES+cEREX)*O37+(cNES+cHOEX)*P37)))/(1+cDR)^(A$6:A$65537 + 0.5),(cPHr+(cNES*L37+(cNES+cOSEX)*G37+(cNES+cEREX)*H37+(cNES+cHOEX)*I37+(cNES+cNES)*S37+(cNES+cOSEX)*N37+(cNES+cEREX)*O37+(cNES+cHOEX)*P37))/(1+cDR)^(((cycle + 0.5)/('Life tables'!$I$2/2))))</f>
        <v>194489.49529803355</v>
      </c>
      <c r="X37" s="107">
        <f>((L37+G37+H37+I37+N37+O37+P37+S37)/('Life tables'!$I$2/2))/(1+oDR)^(((cycle + 0.5)/('Life tables'!$I$2/2)))</f>
        <v>35.86993665403778</v>
      </c>
      <c r="Y37" s="31">
        <f>((uNES*L37+ uOCEX*G37+uEREX*H37+uHOEX*I37+uNES*S37+ uOCEX*N37+uEREX*O37+uHOEX*P37)/('Life tables'!$I$2/2))/(1+oDR)^(((cycle + 0.5)/('Life tables'!$I$2/2)))</f>
        <v>23.631646961715248</v>
      </c>
      <c r="Z37" s="100">
        <f t="shared" si="12"/>
        <v>208675.35256291024</v>
      </c>
      <c r="AA37" s="107">
        <f>((L37+G37+H37+I37+N37+O37+P37+S37)/('Life tables'!$I$2/2))</f>
        <v>36.521028497784663</v>
      </c>
      <c r="AB37" s="31">
        <f>((uNES*L37+ uOCEX*G37+uEREX*H37+uHOEX*I37+uNES*S37+ uOCEX*N37+uEREX*O37+uHOEX*P37)/('Life tables'!$I$2/2))</f>
        <v>24.060595937551998</v>
      </c>
    </row>
    <row r="38" spans="1:28" x14ac:dyDescent="0.25">
      <c r="A38" s="4">
        <v>32</v>
      </c>
      <c r="C38" s="105">
        <f>IF(male=0,VLOOKUP((($A$5:$A$1570/'Life tables'!$I$2)*2)+age,lifetable,13,1),IF(male=1,VLOOKUP((($A$5:$A$1570/'Life tables'!$I$2)*2)+age,lifetable,10,1),"error"))</f>
        <v>6.8101886958604751E-5</v>
      </c>
      <c r="E38" s="95"/>
      <c r="F38" s="96">
        <f t="shared" si="0"/>
        <v>350.23656417544504</v>
      </c>
      <c r="G38" s="96">
        <f t="shared" si="1"/>
        <v>35.181995876167129</v>
      </c>
      <c r="H38" s="96">
        <f t="shared" si="2"/>
        <v>2.009273160091317</v>
      </c>
      <c r="I38" s="96">
        <f t="shared" si="3"/>
        <v>0.80509675276171744</v>
      </c>
      <c r="J38" s="96">
        <f t="shared" si="4"/>
        <v>2.6439395110047923E-2</v>
      </c>
      <c r="K38" s="96">
        <f t="shared" si="5"/>
        <v>0.84128116317454826</v>
      </c>
      <c r="L38" s="96">
        <f t="shared" si="13"/>
        <v>311.37247782814029</v>
      </c>
      <c r="M38" s="96">
        <f t="shared" si="6"/>
        <v>601.91960425312288</v>
      </c>
      <c r="N38" s="96">
        <f t="shared" si="7"/>
        <v>57.966162025135823</v>
      </c>
      <c r="O38" s="96">
        <f t="shared" si="8"/>
        <v>1.3836462790477049</v>
      </c>
      <c r="P38" s="96">
        <f t="shared" si="9"/>
        <v>1.3836462790477049</v>
      </c>
      <c r="Q38" s="96">
        <f t="shared" si="10"/>
        <v>4.5127923705647055E-2</v>
      </c>
      <c r="R38" s="96">
        <f t="shared" si="11"/>
        <v>0.10846281466450633</v>
      </c>
      <c r="S38" s="96">
        <f t="shared" si="14"/>
        <v>541.03255893152152</v>
      </c>
      <c r="T38" s="96">
        <f t="shared" si="17"/>
        <v>2.26750277156536</v>
      </c>
      <c r="U38" s="96">
        <f t="shared" si="17"/>
        <v>46.597640096521054</v>
      </c>
      <c r="V38" s="32">
        <f t="shared" si="16"/>
        <v>999.99999999999955</v>
      </c>
      <c r="W38" s="100">
        <f>IF(A38=1,((cPH1_+cPHr+(cNES*L38+(cNES+cOSEX)*G38+(cNES+cEREX)*H38+(cNES+cHOEX)*I38+(cNES+cNES)*S38+(cNES+cOSEX)*N38+(cNES+cEREX)*O38+(cNES+cHOEX)*P38)))/(1+cDR)^(A$6:A$65537 + 0.5),(cPHr+(cNES*L38+(cNES+cOSEX)*G38+(cNES+cEREX)*H38+(cNES+cHOEX)*I38+(cNES+cNES)*S38+(cNES+cOSEX)*N38+(cNES+cEREX)*O38+(cNES+cHOEX)*P38))/(1+cDR)^(((cycle + 0.5)/('Life tables'!$I$2/2))))</f>
        <v>194407.746501363</v>
      </c>
      <c r="X38" s="107">
        <f>((L38+G38+H38+I38+N38+O38+P38+S38)/('Life tables'!$I$2/2))/(1+oDR)^(((cycle + 0.5)/('Life tables'!$I$2/2)))</f>
        <v>35.811005066154301</v>
      </c>
      <c r="Y38" s="31">
        <f>((uNES*L38+ uOCEX*G38+uEREX*H38+uHOEX*I38+uNES*S38+ uOCEX*N38+uEREX*O38+uHOEX*P38)/('Life tables'!$I$2/2))/(1+oDR)^(((cycle + 0.5)/('Life tables'!$I$2/2)))</f>
        <v>23.593096924068046</v>
      </c>
      <c r="Z38" s="100">
        <f t="shared" si="12"/>
        <v>209054.34955760662</v>
      </c>
      <c r="AA38" s="107">
        <f>((L38+G38+H38+I38+N38+O38+P38+S38)/('Life tables'!$I$2/2))</f>
        <v>36.481854946000823</v>
      </c>
      <c r="AB38" s="31">
        <f>((uNES*L38+ uOCEX*G38+uEREX*H38+uHOEX*I38+uNES*S38+ uOCEX*N38+uEREX*O38+uHOEX*P38)/('Life tables'!$I$2/2))</f>
        <v>24.035067938494482</v>
      </c>
    </row>
    <row r="39" spans="1:28" x14ac:dyDescent="0.25">
      <c r="A39" s="4">
        <v>33</v>
      </c>
      <c r="C39" s="105">
        <f>IF(male=0,VLOOKUP((($A$5:$A$1570/'Life tables'!$I$2)*2)+age,lifetable,13,1),IF(male=1,VLOOKUP((($A$5:$A$1570/'Life tables'!$I$2)*2)+age,lifetable,10,1),"error"))</f>
        <v>6.8101886958604751E-5</v>
      </c>
      <c r="E39" s="95"/>
      <c r="F39" s="96">
        <f t="shared" si="0"/>
        <v>343.93241069498504</v>
      </c>
      <c r="G39" s="96">
        <f t="shared" si="1"/>
        <v>34.548730465188612</v>
      </c>
      <c r="H39" s="96">
        <f t="shared" si="2"/>
        <v>1.9731068437182515</v>
      </c>
      <c r="I39" s="96">
        <f t="shared" si="3"/>
        <v>0.79060525183011454</v>
      </c>
      <c r="J39" s="96">
        <f t="shared" si="4"/>
        <v>2.5963493899971039E-2</v>
      </c>
      <c r="K39" s="96">
        <f t="shared" si="5"/>
        <v>0.82613835366989707</v>
      </c>
      <c r="L39" s="96">
        <f t="shared" si="13"/>
        <v>305.76786628667821</v>
      </c>
      <c r="M39" s="96">
        <f t="shared" si="6"/>
        <v>607.20244643692831</v>
      </c>
      <c r="N39" s="96">
        <f t="shared" si="7"/>
        <v>58.474911173387376</v>
      </c>
      <c r="O39" s="96">
        <f t="shared" si="8"/>
        <v>1.3957900684819908</v>
      </c>
      <c r="P39" s="96">
        <f t="shared" si="9"/>
        <v>1.3957900684819908</v>
      </c>
      <c r="Q39" s="96">
        <f t="shared" si="10"/>
        <v>4.5523996033803832E-2</v>
      </c>
      <c r="R39" s="96">
        <f t="shared" si="11"/>
        <v>0.109414755635751</v>
      </c>
      <c r="S39" s="96">
        <f t="shared" si="14"/>
        <v>545.78101637490738</v>
      </c>
      <c r="T39" s="96">
        <f t="shared" si="17"/>
        <v>2.3389902614991347</v>
      </c>
      <c r="U39" s="96">
        <f t="shared" si="17"/>
        <v>47.533193205826706</v>
      </c>
      <c r="V39" s="32">
        <f t="shared" si="16"/>
        <v>999.99999999999977</v>
      </c>
      <c r="W39" s="100">
        <f>IF(A39=1,((cPH1_+cPHr+(cNES*L39+(cNES+cOSEX)*G39+(cNES+cEREX)*H39+(cNES+cHOEX)*I39+(cNES+cNES)*S39+(cNES+cOSEX)*N39+(cNES+cEREX)*O39+(cNES+cHOEX)*P39)))/(1+cDR)^(A$6:A$65537 + 0.5),(cPHr+(cNES*L39+(cNES+cOSEX)*G39+(cNES+cEREX)*H39+(cNES+cHOEX)*I39+(cNES+cNES)*S39+(cNES+cOSEX)*N39+(cNES+cEREX)*O39+(cNES+cHOEX)*P39))/(1+cDR)^(((cycle + 0.5)/('Life tables'!$I$2/2))))</f>
        <v>194309.31593187471</v>
      </c>
      <c r="X39" s="107">
        <f>((L39+G39+H39+I39+N39+O39+P39+S39)/('Life tables'!$I$2/2))/(1+oDR)^(((cycle + 0.5)/('Life tables'!$I$2/2)))</f>
        <v>35.752666072565162</v>
      </c>
      <c r="Y39" s="31">
        <f>((uNES*L39+ uOCEX*G39+uEREX*H39+uHOEX*I39+uNES*S39+ uOCEX*N39+uEREX*O39+uHOEX*P39)/('Life tables'!$I$2/2))/(1+oDR)^(((cycle + 0.5)/('Life tables'!$I$2/2)))</f>
        <v>23.554927657349438</v>
      </c>
      <c r="Z39" s="100">
        <f t="shared" si="12"/>
        <v>209416.01914763165</v>
      </c>
      <c r="AA39" s="107">
        <f>((L39+G39+H39+I39+N39+O39+P39+S39)/('Life tables'!$I$2/2))</f>
        <v>36.443228762983033</v>
      </c>
      <c r="AB39" s="31">
        <f>((uNES*L39+ uOCEX*G39+uEREX*H39+uHOEX*I39+uNES*S39+ uOCEX*N39+uEREX*O39+uHOEX*P39)/('Life tables'!$I$2/2))</f>
        <v>24.009891048964572</v>
      </c>
    </row>
    <row r="40" spans="1:28" x14ac:dyDescent="0.25">
      <c r="A40" s="4">
        <v>34</v>
      </c>
      <c r="C40" s="105">
        <f>IF(male=0,VLOOKUP((($A$5:$A$1570/'Life tables'!$I$2)*2)+age,lifetable,13,1),IF(male=1,VLOOKUP((($A$5:$A$1570/'Life tables'!$I$2)*2)+age,lifetable,10,1),"error"))</f>
        <v>6.8101886958604751E-5</v>
      </c>
      <c r="E40" s="95"/>
      <c r="F40" s="96">
        <f t="shared" si="0"/>
        <v>337.83467501261049</v>
      </c>
      <c r="G40" s="96">
        <f t="shared" si="1"/>
        <v>33.93620015403642</v>
      </c>
      <c r="H40" s="96">
        <f t="shared" si="2"/>
        <v>1.9381247262092731</v>
      </c>
      <c r="I40" s="96">
        <f t="shared" si="3"/>
        <v>0.77658824818391681</v>
      </c>
      <c r="J40" s="96">
        <f t="shared" si="4"/>
        <v>2.550317519120773E-2</v>
      </c>
      <c r="K40" s="96">
        <f t="shared" si="5"/>
        <v>0.8114913673403108</v>
      </c>
      <c r="L40" s="96">
        <f t="shared" si="13"/>
        <v>300.34676734164935</v>
      </c>
      <c r="M40" s="96">
        <f t="shared" si="6"/>
        <v>612.29314152006339</v>
      </c>
      <c r="N40" s="96">
        <f t="shared" si="7"/>
        <v>58.965156139533185</v>
      </c>
      <c r="O40" s="96">
        <f t="shared" si="8"/>
        <v>1.4074921650074668</v>
      </c>
      <c r="P40" s="96">
        <f t="shared" si="9"/>
        <v>1.4074921650074668</v>
      </c>
      <c r="Q40" s="96">
        <f t="shared" si="10"/>
        <v>4.5905662451872234E-2</v>
      </c>
      <c r="R40" s="96">
        <f t="shared" si="11"/>
        <v>0.11033207268841738</v>
      </c>
      <c r="S40" s="96">
        <f t="shared" si="14"/>
        <v>550.35676331537502</v>
      </c>
      <c r="T40" s="96">
        <f t="shared" ref="T40:U55" si="18">J40+Q40+T39</f>
        <v>2.4103990991422148</v>
      </c>
      <c r="U40" s="96">
        <f t="shared" si="18"/>
        <v>48.455016645855437</v>
      </c>
      <c r="V40" s="32">
        <f t="shared" si="16"/>
        <v>999.99999999999977</v>
      </c>
      <c r="W40" s="100">
        <f>IF(A40=1,((cPH1_+cPHr+(cNES*L40+(cNES+cOSEX)*G40+(cNES+cEREX)*H40+(cNES+cHOEX)*I40+(cNES+cNES)*S40+(cNES+cOSEX)*N40+(cNES+cEREX)*O40+(cNES+cHOEX)*P40)))/(1+cDR)^(A$6:A$65537 + 0.5),(cPHr+(cNES*L40+(cNES+cOSEX)*G40+(cNES+cEREX)*H40+(cNES+cHOEX)*I40+(cNES+cNES)*S40+(cNES+cOSEX)*N40+(cNES+cEREX)*O40+(cNES+cHOEX)*P40))/(1+cDR)^(((cycle + 0.5)/('Life tables'!$I$2/2))))</f>
        <v>194194.85119218001</v>
      </c>
      <c r="X40" s="107">
        <f>((L40+G40+H40+I40+N40+O40+P40+S40)/('Life tables'!$I$2/2))/(1+oDR)^(((cycle + 0.5)/('Life tables'!$I$2/2)))</f>
        <v>35.694901320314521</v>
      </c>
      <c r="Y40" s="31">
        <f>((uNES*L40+ uOCEX*G40+uEREX*H40+uHOEX*I40+uNES*S40+ uOCEX*N40+uEREX*O40+uHOEX*P40)/('Life tables'!$I$2/2))/(1+oDR)^(((cycle + 0.5)/('Life tables'!$I$2/2)))</f>
        <v>23.517127396961069</v>
      </c>
      <c r="Z40" s="100">
        <f t="shared" si="12"/>
        <v>209760.94118227868</v>
      </c>
      <c r="AA40" s="107">
        <f>((L40+G40+H40+I40+N40+O40+P40+S40)/('Life tables'!$I$2/2))</f>
        <v>36.405132213781826</v>
      </c>
      <c r="AB40" s="31">
        <f>((uNES*L40+ uOCEX*G40+uEREX*H40+uHOEX*I40+uNES*S40+ uOCEX*N40+uEREX*O40+uHOEX*P40)/('Life tables'!$I$2/2))</f>
        <v>23.98505390145101</v>
      </c>
    </row>
    <row r="41" spans="1:28" x14ac:dyDescent="0.25">
      <c r="A41" s="4">
        <v>35</v>
      </c>
      <c r="C41" s="105">
        <f>IF(male=0,VLOOKUP((($A$5:$A$1570/'Life tables'!$I$2)*2)+age,lifetable,13,1),IF(male=1,VLOOKUP((($A$5:$A$1570/'Life tables'!$I$2)*2)+age,lifetable,10,1),"error"))</f>
        <v>6.8101886958604751E-5</v>
      </c>
      <c r="E41" s="95"/>
      <c r="F41" s="96">
        <f t="shared" si="0"/>
        <v>331.93648780970904</v>
      </c>
      <c r="G41" s="96">
        <f t="shared" si="1"/>
        <v>33.343714905279263</v>
      </c>
      <c r="H41" s="96">
        <f t="shared" si="2"/>
        <v>1.9042873989505253</v>
      </c>
      <c r="I41" s="96">
        <f t="shared" si="3"/>
        <v>0.76302995116425454</v>
      </c>
      <c r="J41" s="96">
        <f t="shared" si="4"/>
        <v>2.5057920418172605E-2</v>
      </c>
      <c r="K41" s="96">
        <f t="shared" si="5"/>
        <v>0.7973237038287635</v>
      </c>
      <c r="L41" s="96">
        <f t="shared" si="13"/>
        <v>295.10307393006804</v>
      </c>
      <c r="M41" s="96">
        <f t="shared" si="6"/>
        <v>617.19809644529323</v>
      </c>
      <c r="N41" s="96">
        <f t="shared" si="7"/>
        <v>59.437513926042989</v>
      </c>
      <c r="O41" s="96">
        <f t="shared" si="8"/>
        <v>1.4187672964091298</v>
      </c>
      <c r="P41" s="96">
        <f t="shared" si="9"/>
        <v>1.4187672964091298</v>
      </c>
      <c r="Q41" s="96">
        <f t="shared" si="10"/>
        <v>4.6273403309756503E-2</v>
      </c>
      <c r="R41" s="96">
        <f t="shared" si="11"/>
        <v>0.11121592032061585</v>
      </c>
      <c r="S41" s="96">
        <f t="shared" si="14"/>
        <v>554.76555860280166</v>
      </c>
      <c r="T41" s="96">
        <f t="shared" si="18"/>
        <v>2.481730422870144</v>
      </c>
      <c r="U41" s="96">
        <f t="shared" si="18"/>
        <v>49.363556270004814</v>
      </c>
      <c r="V41" s="32">
        <f t="shared" si="16"/>
        <v>1000</v>
      </c>
      <c r="W41" s="100">
        <f>IF(A41=1,((cPH1_+cPHr+(cNES*L41+(cNES+cOSEX)*G41+(cNES+cEREX)*H41+(cNES+cHOEX)*I41+(cNES+cNES)*S41+(cNES+cOSEX)*N41+(cNES+cEREX)*O41+(cNES+cHOEX)*P41)))/(1+cDR)^(A$6:A$65537 + 0.5),(cPHr+(cNES*L41+(cNES+cOSEX)*G41+(cNES+cEREX)*H41+(cNES+cHOEX)*I41+(cNES+cNES)*S41+(cNES+cOSEX)*N41+(cNES+cEREX)*O41+(cNES+cHOEX)*P41))/(1+cDR)^(((cycle + 0.5)/('Life tables'!$I$2/2))))</f>
        <v>194064.97676719475</v>
      </c>
      <c r="X41" s="107">
        <f>((L41+G41+H41+I41+N41+O41+P41+S41)/('Life tables'!$I$2/2))/(1+oDR)^(((cycle + 0.5)/('Life tables'!$I$2/2)))</f>
        <v>35.637693075470537</v>
      </c>
      <c r="Y41" s="31">
        <f>((uNES*L41+ uOCEX*G41+uEREX*H41+uHOEX*I41+uNES*S41+ uOCEX*N41+uEREX*O41+uHOEX*P41)/('Life tables'!$I$2/2))/(1+oDR)^(((cycle + 0.5)/('Life tables'!$I$2/2)))</f>
        <v>23.47968477507364</v>
      </c>
      <c r="Z41" s="100">
        <f t="shared" si="12"/>
        <v>210089.67620603289</v>
      </c>
      <c r="AA41" s="107">
        <f>((L41+G41+H41+I41+N41+O41+P41+S41)/('Life tables'!$I$2/2))</f>
        <v>36.36754815352139</v>
      </c>
      <c r="AB41" s="31">
        <f>((uNES*L41+ uOCEX*G41+uEREX*H41+uHOEX*I41+uNES*S41+ uOCEX*N41+uEREX*O41+uHOEX*P41)/('Life tables'!$I$2/2))</f>
        <v>23.960545506654384</v>
      </c>
    </row>
    <row r="42" spans="1:28" x14ac:dyDescent="0.25">
      <c r="A42" s="4">
        <v>36</v>
      </c>
      <c r="C42" s="105">
        <f>IF(male=0,VLOOKUP((($A$5:$A$1570/'Life tables'!$I$2)*2)+age,lifetable,13,1),IF(male=1,VLOOKUP((($A$5:$A$1570/'Life tables'!$I$2)*2)+age,lifetable,10,1),"error"))</f>
        <v>6.8101886958604751E-5</v>
      </c>
      <c r="E42" s="95"/>
      <c r="F42" s="96">
        <f t="shared" si="0"/>
        <v>326.23120844203379</v>
      </c>
      <c r="G42" s="96">
        <f t="shared" si="1"/>
        <v>32.770607652304435</v>
      </c>
      <c r="H42" s="96">
        <f t="shared" si="2"/>
        <v>1.8715567652107818</v>
      </c>
      <c r="I42" s="96">
        <f t="shared" si="3"/>
        <v>0.74991509577122129</v>
      </c>
      <c r="J42" s="96">
        <f t="shared" si="4"/>
        <v>2.4627228277932192E-2</v>
      </c>
      <c r="K42" s="96">
        <f t="shared" si="5"/>
        <v>0.78361941206250119</v>
      </c>
      <c r="L42" s="96">
        <f t="shared" si="13"/>
        <v>290.03088228840693</v>
      </c>
      <c r="M42" s="96">
        <f t="shared" si="6"/>
        <v>621.92350486509122</v>
      </c>
      <c r="N42" s="96">
        <f t="shared" si="7"/>
        <v>59.892580995069309</v>
      </c>
      <c r="O42" s="96">
        <f t="shared" si="8"/>
        <v>1.4296297001767344</v>
      </c>
      <c r="P42" s="96">
        <f t="shared" si="9"/>
        <v>1.4296297001767344</v>
      </c>
      <c r="Q42" s="96">
        <f t="shared" si="10"/>
        <v>4.6627682966275202E-2</v>
      </c>
      <c r="R42" s="96">
        <f t="shared" si="11"/>
        <v>0.11206741459664397</v>
      </c>
      <c r="S42" s="96">
        <f t="shared" si="14"/>
        <v>559.01296937210554</v>
      </c>
      <c r="T42" s="96">
        <f t="shared" si="18"/>
        <v>2.5529853341143514</v>
      </c>
      <c r="U42" s="96">
        <f t="shared" si="18"/>
        <v>50.259243096663958</v>
      </c>
      <c r="V42" s="32">
        <f t="shared" si="16"/>
        <v>1000</v>
      </c>
      <c r="W42" s="100">
        <f>IF(A42=1,((cPH1_+cPHr+(cNES*L42+(cNES+cOSEX)*G42+(cNES+cEREX)*H42+(cNES+cHOEX)*I42+(cNES+cNES)*S42+(cNES+cOSEX)*N42+(cNES+cEREX)*O42+(cNES+cHOEX)*P42)))/(1+cDR)^(A$6:A$65537 + 0.5),(cPHr+(cNES*L42+(cNES+cOSEX)*G42+(cNES+cEREX)*H42+(cNES+cHOEX)*I42+(cNES+cNES)*S42+(cNES+cOSEX)*N42+(cNES+cEREX)*O42+(cNES+cHOEX)*P42))/(1+cDR)^(((cycle + 0.5)/('Life tables'!$I$2/2))))</f>
        <v>193920.29484407057</v>
      </c>
      <c r="X42" s="107">
        <f>((L42+G42+H42+I42+N42+O42+P42+S42)/('Life tables'!$I$2/2))/(1+oDR)^(((cycle + 0.5)/('Life tables'!$I$2/2)))</f>
        <v>35.581024202179201</v>
      </c>
      <c r="Y42" s="31">
        <f>((uNES*L42+ uOCEX*G42+uEREX*H42+uHOEX*I42+uNES*S42+ uOCEX*N42+uEREX*O42+uHOEX*P42)/('Life tables'!$I$2/2))/(1+oDR)^(((cycle + 0.5)/('Life tables'!$I$2/2)))</f>
        <v>23.442588807201382</v>
      </c>
      <c r="Z42" s="100">
        <f t="shared" si="12"/>
        <v>210402.76610121824</v>
      </c>
      <c r="AA42" s="107">
        <f>((L42+G42+H42+I42+N42+O42+P42+S42)/('Life tables'!$I$2/2))</f>
        <v>36.330460007756443</v>
      </c>
      <c r="AB42" s="31">
        <f>((uNES*L42+ uOCEX*G42+uEREX*H42+uHOEX*I42+uNES*S42+ uOCEX*N42+uEREX*O42+uHOEX*P42)/('Life tables'!$I$2/2))</f>
        <v>23.936355240896816</v>
      </c>
    </row>
    <row r="43" spans="1:28" x14ac:dyDescent="0.25">
      <c r="A43" s="4">
        <v>37</v>
      </c>
      <c r="C43" s="105">
        <f>IF(male=0,VLOOKUP((($A$5:$A$1570/'Life tables'!$I$2)*2)+age,lifetable,13,1),IF(male=1,VLOOKUP((($A$5:$A$1570/'Life tables'!$I$2)*2)+age,lifetable,10,1),"error"))</f>
        <v>6.8101886958604751E-5</v>
      </c>
      <c r="E43" s="95"/>
      <c r="F43" s="96">
        <f t="shared" si="0"/>
        <v>320.71241732726224</v>
      </c>
      <c r="G43" s="96">
        <f t="shared" si="1"/>
        <v>32.216233534632188</v>
      </c>
      <c r="H43" s="96">
        <f t="shared" si="2"/>
        <v>1.8398959964696113</v>
      </c>
      <c r="I43" s="96">
        <f t="shared" si="3"/>
        <v>0.73722892516498195</v>
      </c>
      <c r="J43" s="96">
        <f t="shared" si="4"/>
        <v>2.4210614155540978E-2</v>
      </c>
      <c r="K43" s="96">
        <f t="shared" si="5"/>
        <v>0.77036307196767695</v>
      </c>
      <c r="L43" s="96">
        <f t="shared" si="13"/>
        <v>285.12448518487224</v>
      </c>
      <c r="M43" s="96">
        <f t="shared" si="6"/>
        <v>626.47535424195939</v>
      </c>
      <c r="N43" s="96">
        <f t="shared" si="7"/>
        <v>60.330933952223695</v>
      </c>
      <c r="O43" s="96">
        <f t="shared" si="8"/>
        <v>1.44009313982646</v>
      </c>
      <c r="P43" s="96">
        <f t="shared" si="9"/>
        <v>1.44009313982646</v>
      </c>
      <c r="Q43" s="96">
        <f t="shared" si="10"/>
        <v>4.6968950321495812E-2</v>
      </c>
      <c r="R43" s="96">
        <f t="shared" si="11"/>
        <v>0.11288763442642771</v>
      </c>
      <c r="S43" s="96">
        <f t="shared" si="14"/>
        <v>563.10437742533486</v>
      </c>
      <c r="T43" s="96">
        <f t="shared" si="18"/>
        <v>2.6241648985913884</v>
      </c>
      <c r="U43" s="96">
        <f t="shared" si="18"/>
        <v>51.142493803058066</v>
      </c>
      <c r="V43" s="32">
        <f t="shared" si="16"/>
        <v>1000</v>
      </c>
      <c r="W43" s="100">
        <f>IF(A43=1,((cPH1_+cPHr+(cNES*L43+(cNES+cOSEX)*G43+(cNES+cEREX)*H43+(cNES+cHOEX)*I43+(cNES+cNES)*S43+(cNES+cOSEX)*N43+(cNES+cEREX)*O43+(cNES+cHOEX)*P43)))/(1+cDR)^(A$6:A$65537 + 0.5),(cPHr+(cNES*L43+(cNES+cOSEX)*G43+(cNES+cEREX)*H43+(cNES+cHOEX)*I43+(cNES+cNES)*S43+(cNES+cOSEX)*N43+(cNES+cEREX)*O43+(cNES+cHOEX)*P43))/(1+cDR)^(((cycle + 0.5)/('Life tables'!$I$2/2))))</f>
        <v>193761.38610306103</v>
      </c>
      <c r="X43" s="107">
        <f>((L43+G43+H43+I43+N43+O43+P43+S43)/('Life tables'!$I$2/2))/(1+oDR)^(((cycle + 0.5)/('Life tables'!$I$2/2)))</f>
        <v>35.524878142427163</v>
      </c>
      <c r="Y43" s="31">
        <f>((uNES*L43+ uOCEX*G43+uEREX*H43+uHOEX*I43+uNES*S43+ uOCEX*N43+uEREX*O43+uHOEX*P43)/('Life tables'!$I$2/2))/(1+oDR)^(((cycle + 0.5)/('Life tables'!$I$2/2)))</f>
        <v>23.4058288792308</v>
      </c>
      <c r="Z43" s="100">
        <f t="shared" si="12"/>
        <v>210700.73470925249</v>
      </c>
      <c r="AA43" s="107">
        <f>((L43+G43+H43+I43+N43+O43+P43+S43)/('Life tables'!$I$2/2))</f>
        <v>36.293851753483239</v>
      </c>
      <c r="AB43" s="31">
        <f>((uNES*L43+ uOCEX*G43+uEREX*H43+uHOEX*I43+uNES*S43+ uOCEX*N43+uEREX*O43+uHOEX*P43)/('Life tables'!$I$2/2))</f>
        <v>23.912472833950723</v>
      </c>
    </row>
    <row r="44" spans="1:28" x14ac:dyDescent="0.25">
      <c r="A44" s="4">
        <v>38</v>
      </c>
      <c r="C44" s="105">
        <f>IF(male=0,VLOOKUP((($A$5:$A$1570/'Life tables'!$I$2)*2)+age,lifetable,13,1),IF(male=1,VLOOKUP((($A$5:$A$1570/'Life tables'!$I$2)*2)+age,lifetable,10,1),"error"))</f>
        <v>6.8101886958604751E-5</v>
      </c>
      <c r="E44" s="95"/>
      <c r="F44" s="96">
        <f t="shared" si="0"/>
        <v>315.37390858596888</v>
      </c>
      <c r="G44" s="96">
        <f t="shared" si="1"/>
        <v>31.679969158686049</v>
      </c>
      <c r="H44" s="96">
        <f t="shared" si="2"/>
        <v>1.8092694901993511</v>
      </c>
      <c r="I44" s="96">
        <f t="shared" si="3"/>
        <v>0.72495717374940927</v>
      </c>
      <c r="J44" s="96">
        <f t="shared" si="4"/>
        <v>2.3807609568507648E-2</v>
      </c>
      <c r="K44" s="96">
        <f t="shared" si="5"/>
        <v>0.75753977679269646</v>
      </c>
      <c r="L44" s="96">
        <f t="shared" si="13"/>
        <v>280.37836537697285</v>
      </c>
      <c r="M44" s="96">
        <f t="shared" si="6"/>
        <v>630.8594327123817</v>
      </c>
      <c r="N44" s="96">
        <f t="shared" si="7"/>
        <v>60.753130207590281</v>
      </c>
      <c r="O44" s="96">
        <f t="shared" si="8"/>
        <v>1.4501709206792366</v>
      </c>
      <c r="P44" s="96">
        <f t="shared" si="9"/>
        <v>1.4501709206792366</v>
      </c>
      <c r="Q44" s="96">
        <f t="shared" si="10"/>
        <v>4.7297639331348347E-2</v>
      </c>
      <c r="R44" s="96">
        <f t="shared" si="11"/>
        <v>0.11367762280237054</v>
      </c>
      <c r="S44" s="96">
        <f t="shared" si="14"/>
        <v>567.04498540129919</v>
      </c>
      <c r="T44" s="96">
        <f t="shared" si="18"/>
        <v>2.6952701474912444</v>
      </c>
      <c r="U44" s="96">
        <f t="shared" si="18"/>
        <v>52.013711202653134</v>
      </c>
      <c r="V44" s="32">
        <f t="shared" si="16"/>
        <v>999.99999999999989</v>
      </c>
      <c r="W44" s="100">
        <f>IF(A44=1,((cPH1_+cPHr+(cNES*L44+(cNES+cOSEX)*G44+(cNES+cEREX)*H44+(cNES+cHOEX)*I44+(cNES+cNES)*S44+(cNES+cOSEX)*N44+(cNES+cEREX)*O44+(cNES+cHOEX)*P44)))/(1+cDR)^(A$6:A$65537 + 0.5),(cPHr+(cNES*L44+(cNES+cOSEX)*G44+(cNES+cEREX)*H44+(cNES+cHOEX)*I44+(cNES+cNES)*S44+(cNES+cOSEX)*N44+(cNES+cEREX)*O44+(cNES+cHOEX)*P44))/(1+cDR)^(((cycle + 0.5)/('Life tables'!$I$2/2))))</f>
        <v>193588.81048035124</v>
      </c>
      <c r="X44" s="107">
        <f>((L44+G44+H44+I44+N44+O44+P44+S44)/('Life tables'!$I$2/2))/(1+oDR)^(((cycle + 0.5)/('Life tables'!$I$2/2)))</f>
        <v>35.46923889648928</v>
      </c>
      <c r="Y44" s="31">
        <f>((uNES*L44+ uOCEX*G44+uEREX*H44+uHOEX*I44+uNES*S44+ uOCEX*N44+uEREX*O44+uHOEX*P44)/('Life tables'!$I$2/2))/(1+oDR)^(((cycle + 0.5)/('Life tables'!$I$2/2)))</f>
        <v>23.369394734888491</v>
      </c>
      <c r="Z44" s="100">
        <f t="shared" si="12"/>
        <v>210984.08843121931</v>
      </c>
      <c r="AA44" s="107">
        <f>((L44+G44+H44+I44+N44+O44+P44+S44)/('Life tables'!$I$2/2))</f>
        <v>36.257707900782492</v>
      </c>
      <c r="AB44" s="31">
        <f>((uNES*L44+ uOCEX*G44+uEREX*H44+uHOEX*I44+uNES*S44+ uOCEX*N44+uEREX*O44+uHOEX*P44)/('Life tables'!$I$2/2))</f>
        <v>23.888888357272826</v>
      </c>
    </row>
    <row r="45" spans="1:28" x14ac:dyDescent="0.25">
      <c r="A45" s="4">
        <v>39</v>
      </c>
      <c r="C45" s="105">
        <f>IF(male=0,VLOOKUP((($A$5:$A$1570/'Life tables'!$I$2)*2)+age,lifetable,13,1),IF(male=1,VLOOKUP((($A$5:$A$1570/'Life tables'!$I$2)*2)+age,lifetable,10,1),"error"))</f>
        <v>6.8101886958604751E-5</v>
      </c>
      <c r="E45" s="95"/>
      <c r="F45" s="96">
        <f t="shared" si="0"/>
        <v>310.20968292757539</v>
      </c>
      <c r="G45" s="96">
        <f t="shared" si="1"/>
        <v>31.1612118831716</v>
      </c>
      <c r="H45" s="96">
        <f t="shared" si="2"/>
        <v>1.7796428290524953</v>
      </c>
      <c r="I45" s="96">
        <f t="shared" si="3"/>
        <v>0.7130860508188559</v>
      </c>
      <c r="J45" s="96">
        <f t="shared" si="4"/>
        <v>2.3417761629754692E-2</v>
      </c>
      <c r="K45" s="96">
        <f t="shared" si="5"/>
        <v>0.74513511602000571</v>
      </c>
      <c r="L45" s="96">
        <f t="shared" si="13"/>
        <v>275.78718928688266</v>
      </c>
      <c r="M45" s="96">
        <f t="shared" si="6"/>
        <v>635.08133572228041</v>
      </c>
      <c r="N45" s="96">
        <f t="shared" si="7"/>
        <v>61.15970861473464</v>
      </c>
      <c r="O45" s="96">
        <f t="shared" si="8"/>
        <v>1.4598759051138193</v>
      </c>
      <c r="P45" s="96">
        <f t="shared" si="9"/>
        <v>1.4598759051138193</v>
      </c>
      <c r="Q45" s="96">
        <f t="shared" si="10"/>
        <v>4.761416950510762E-2</v>
      </c>
      <c r="R45" s="96">
        <f t="shared" si="11"/>
        <v>0.1144383879950284</v>
      </c>
      <c r="S45" s="96">
        <f t="shared" si="14"/>
        <v>570.83982273981803</v>
      </c>
      <c r="T45" s="96">
        <f t="shared" si="18"/>
        <v>2.7663020786261066</v>
      </c>
      <c r="U45" s="96">
        <f t="shared" si="18"/>
        <v>52.873284706668166</v>
      </c>
      <c r="V45" s="32">
        <f t="shared" si="16"/>
        <v>1000.0000000000003</v>
      </c>
      <c r="W45" s="100">
        <f>IF(A45=1,((cPH1_+cPHr+(cNES*L45+(cNES+cOSEX)*G45+(cNES+cEREX)*H45+(cNES+cHOEX)*I45+(cNES+cNES)*S45+(cNES+cOSEX)*N45+(cNES+cEREX)*O45+(cNES+cHOEX)*P45)))/(1+cDR)^(A$6:A$65537 + 0.5),(cPHr+(cNES*L45+(cNES+cOSEX)*G45+(cNES+cEREX)*H45+(cNES+cHOEX)*I45+(cNES+cNES)*S45+(cNES+cOSEX)*N45+(cNES+cEREX)*O45+(cNES+cHOEX)*P45))/(1+cDR)^(((cycle + 0.5)/('Life tables'!$I$2/2))))</f>
        <v>193403.10790384666</v>
      </c>
      <c r="X45" s="107">
        <f>((L45+G45+H45+I45+N45+O45+P45+S45)/('Life tables'!$I$2/2))/(1+oDR)^(((cycle + 0.5)/('Life tables'!$I$2/2)))</f>
        <v>35.414091004037878</v>
      </c>
      <c r="Y45" s="31">
        <f>((uNES*L45+ uOCEX*G45+uEREX*H45+uHOEX*I45+uNES*S45+ uOCEX*N45+uEREX*O45+uHOEX*P45)/('Life tables'!$I$2/2))/(1+oDR)^(((cycle + 0.5)/('Life tables'!$I$2/2)))</f>
        <v>23.333276463632941</v>
      </c>
      <c r="Z45" s="100">
        <f t="shared" si="12"/>
        <v>211253.31680844928</v>
      </c>
      <c r="AA45" s="107">
        <f>((L45+G45+H45+I45+N45+O45+P45+S45)/('Life tables'!$I$2/2))</f>
        <v>36.222013475073538</v>
      </c>
      <c r="AB45" s="31">
        <f>((uNES*L45+ uOCEX*G45+uEREX*H45+uHOEX*I45+uNES*S45+ uOCEX*N45+uEREX*O45+uHOEX*P45)/('Life tables'!$I$2/2))</f>
        <v>23.865592212629778</v>
      </c>
    </row>
    <row r="46" spans="1:28" x14ac:dyDescent="0.25">
      <c r="A46" s="4">
        <v>40</v>
      </c>
      <c r="C46" s="105">
        <f>IF(male=0,VLOOKUP((($A$5:$A$1570/'Life tables'!$I$2)*2)+age,lifetable,13,1),IF(male=1,VLOOKUP((($A$5:$A$1570/'Life tables'!$I$2)*2)+age,lifetable,10,1),"error"))</f>
        <v>6.8101886958604751E-5</v>
      </c>
      <c r="E46" s="95"/>
      <c r="F46" s="96">
        <f t="shared" si="0"/>
        <v>305.21394077312414</v>
      </c>
      <c r="G46" s="96">
        <f t="shared" si="1"/>
        <v>30.659379128244691</v>
      </c>
      <c r="H46" s="96">
        <f t="shared" si="2"/>
        <v>1.750982741407713</v>
      </c>
      <c r="I46" s="96">
        <f t="shared" si="3"/>
        <v>0.70160222474931755</v>
      </c>
      <c r="J46" s="96">
        <f t="shared" si="4"/>
        <v>2.3040632528455909E-2</v>
      </c>
      <c r="K46" s="96">
        <f t="shared" si="5"/>
        <v>0.73313515884674052</v>
      </c>
      <c r="L46" s="96">
        <f t="shared" si="13"/>
        <v>271.3458008873472</v>
      </c>
      <c r="M46" s="96">
        <f t="shared" si="6"/>
        <v>639.14647244158175</v>
      </c>
      <c r="N46" s="96">
        <f t="shared" si="7"/>
        <v>61.551190088440322</v>
      </c>
      <c r="O46" s="96">
        <f t="shared" si="8"/>
        <v>1.4692205273120955</v>
      </c>
      <c r="P46" s="96">
        <f t="shared" si="9"/>
        <v>1.4692205273120955</v>
      </c>
      <c r="Q46" s="96">
        <f t="shared" si="10"/>
        <v>4.7918946386314679E-2</v>
      </c>
      <c r="R46" s="96">
        <f t="shared" si="11"/>
        <v>0.11517090470898152</v>
      </c>
      <c r="S46" s="96">
        <f t="shared" si="14"/>
        <v>574.49375144742191</v>
      </c>
      <c r="T46" s="96">
        <f t="shared" si="18"/>
        <v>2.8372616575408771</v>
      </c>
      <c r="U46" s="96">
        <f t="shared" si="18"/>
        <v>53.721590770223891</v>
      </c>
      <c r="V46" s="32">
        <f t="shared" si="16"/>
        <v>1000.0000000000001</v>
      </c>
      <c r="W46" s="100">
        <f>IF(A46=1,((cPH1_+cPHr+(cNES*L46+(cNES+cOSEX)*G46+(cNES+cEREX)*H46+(cNES+cHOEX)*I46+(cNES+cNES)*S46+(cNES+cOSEX)*N46+(cNES+cEREX)*O46+(cNES+cHOEX)*P46)))/(1+cDR)^(A$6:A$65537 + 0.5),(cPHr+(cNES*L46+(cNES+cOSEX)*G46+(cNES+cEREX)*H46+(cNES+cHOEX)*I46+(cNES+cNES)*S46+(cNES+cOSEX)*N46+(cNES+cEREX)*O46+(cNES+cHOEX)*P46))/(1+cDR)^(((cycle + 0.5)/('Life tables'!$I$2/2))))</f>
        <v>193204.79900287761</v>
      </c>
      <c r="X46" s="107">
        <f>((L46+G46+H46+I46+N46+O46+P46+S46)/('Life tables'!$I$2/2))/(1+oDR)^(((cycle + 0.5)/('Life tables'!$I$2/2)))</f>
        <v>35.359419525891319</v>
      </c>
      <c r="Y46" s="31">
        <f>((uNES*L46+ uOCEX*G46+uEREX*H46+uHOEX*I46+uNES*S46+ uOCEX*N46+uEREX*O46+uHOEX*P46)/('Life tables'!$I$2/2))/(1+oDR)^(((cycle + 0.5)/('Life tables'!$I$2/2)))</f>
        <v>23.297464488956155</v>
      </c>
      <c r="Z46" s="100">
        <f t="shared" si="12"/>
        <v>211508.89308377233</v>
      </c>
      <c r="AA46" s="107">
        <f>((L46+G46+H46+I46+N46+O46+P46+S46)/('Life tables'!$I$2/2))</f>
        <v>36.186753999959159</v>
      </c>
      <c r="AB46" s="31">
        <f>((uNES*L46+ uOCEX*G46+uEREX*H46+uHOEX*I46+uNES*S46+ uOCEX*N46+uEREX*O46+uHOEX*P46)/('Life tables'!$I$2/2))</f>
        <v>23.842575121102449</v>
      </c>
    </row>
    <row r="47" spans="1:28" x14ac:dyDescent="0.25">
      <c r="A47" s="4">
        <v>41</v>
      </c>
      <c r="C47" s="105">
        <f>IF(male=0,VLOOKUP((($A$5:$A$1570/'Life tables'!$I$2)*2)+age,lifetable,13,1),IF(male=1,VLOOKUP((($A$5:$A$1570/'Life tables'!$I$2)*2)+age,lifetable,10,1),"error"))</f>
        <v>6.8101886958604751E-5</v>
      </c>
      <c r="E47" s="95"/>
      <c r="F47" s="96">
        <f t="shared" si="0"/>
        <v>300.38107560699063</v>
      </c>
      <c r="G47" s="96">
        <f t="shared" si="1"/>
        <v>30.173907707677056</v>
      </c>
      <c r="H47" s="96">
        <f t="shared" si="2"/>
        <v>1.7232570632292692</v>
      </c>
      <c r="I47" s="96">
        <f t="shared" si="3"/>
        <v>0.69049280771586297</v>
      </c>
      <c r="J47" s="96">
        <f t="shared" si="4"/>
        <v>2.2675799028156429E-2</v>
      </c>
      <c r="K47" s="96">
        <f t="shared" si="5"/>
        <v>0.72152643821529372</v>
      </c>
      <c r="L47" s="96">
        <f t="shared" si="13"/>
        <v>267.04921579112499</v>
      </c>
      <c r="M47" s="96">
        <f t="shared" si="6"/>
        <v>643.06007196524479</v>
      </c>
      <c r="N47" s="96">
        <f t="shared" si="7"/>
        <v>61.928078201881377</v>
      </c>
      <c r="O47" s="96">
        <f t="shared" si="8"/>
        <v>1.4782168075135327</v>
      </c>
      <c r="P47" s="96">
        <f t="shared" si="9"/>
        <v>1.4782168075135327</v>
      </c>
      <c r="Q47" s="96">
        <f t="shared" si="10"/>
        <v>4.8212362017688686E-2</v>
      </c>
      <c r="R47" s="96">
        <f t="shared" si="11"/>
        <v>0.11587611520022788</v>
      </c>
      <c r="S47" s="96">
        <f t="shared" si="14"/>
        <v>578.01147167111844</v>
      </c>
      <c r="T47" s="96">
        <f t="shared" si="18"/>
        <v>2.9081498185867223</v>
      </c>
      <c r="U47" s="96">
        <f t="shared" si="18"/>
        <v>54.558993323639413</v>
      </c>
      <c r="V47" s="32">
        <f t="shared" si="16"/>
        <v>1000.0000000000002</v>
      </c>
      <c r="W47" s="100">
        <f>IF(A47=1,((cPH1_+cPHr+(cNES*L47+(cNES+cOSEX)*G47+(cNES+cEREX)*H47+(cNES+cHOEX)*I47+(cNES+cNES)*S47+(cNES+cOSEX)*N47+(cNES+cEREX)*O47+(cNES+cHOEX)*P47)))/(1+cDR)^(A$6:A$65537 + 0.5),(cPHr+(cNES*L47+(cNES+cOSEX)*G47+(cNES+cEREX)*H47+(cNES+cHOEX)*I47+(cNES+cNES)*S47+(cNES+cOSEX)*N47+(cNES+cEREX)*O47+(cNES+cHOEX)*P47))/(1+cDR)^(((cycle + 0.5)/('Life tables'!$I$2/2))))</f>
        <v>192994.385792746</v>
      </c>
      <c r="X47" s="107">
        <f>((L47+G47+H47+I47+N47+O47+P47+S47)/('Life tables'!$I$2/2))/(1+oDR)^(((cycle + 0.5)/('Life tables'!$I$2/2)))</f>
        <v>35.30521002638028</v>
      </c>
      <c r="Y47" s="31">
        <f>((uNES*L47+ uOCEX*G47+uEREX*H47+uHOEX*I47+uNES*S47+ uOCEX*N47+uEREX*O47+uHOEX*P47)/('Life tables'!$I$2/2))/(1+oDR)^(((cycle + 0.5)/('Life tables'!$I$2/2)))</f>
        <v>23.261949557081163</v>
      </c>
      <c r="Z47" s="100">
        <f t="shared" si="12"/>
        <v>211751.27474408745</v>
      </c>
      <c r="AA47" s="107">
        <f>((L47+G47+H47+I47+N47+O47+P47+S47)/('Life tables'!$I$2/2))</f>
        <v>36.151915480641627</v>
      </c>
      <c r="AB47" s="31">
        <f>((uNES*L47+ uOCEX*G47+uEREX*H47+uHOEX*I47+uNES*S47+ uOCEX*N47+uEREX*O47+uHOEX*P47)/('Life tables'!$I$2/2))</f>
        <v>23.819828112456303</v>
      </c>
    </row>
    <row r="48" spans="1:28" x14ac:dyDescent="0.25">
      <c r="A48" s="4">
        <v>42</v>
      </c>
      <c r="C48" s="105">
        <f>IF(male=0,VLOOKUP((($A$5:$A$1570/'Life tables'!$I$2)*2)+age,lifetable,13,1),IF(male=1,VLOOKUP((($A$5:$A$1570/'Life tables'!$I$2)*2)+age,lifetable,10,1),"error"))</f>
        <v>6.8101886958604751E-5</v>
      </c>
      <c r="E48" s="95"/>
      <c r="F48" s="96">
        <f t="shared" si="0"/>
        <v>295.70566754991353</v>
      </c>
      <c r="G48" s="96">
        <f t="shared" si="1"/>
        <v>29.704253183253712</v>
      </c>
      <c r="H48" s="96">
        <f t="shared" si="2"/>
        <v>1.6964347011961209</v>
      </c>
      <c r="I48" s="96">
        <f t="shared" si="3"/>
        <v>0.67974534091881222</v>
      </c>
      <c r="J48" s="96">
        <f t="shared" si="4"/>
        <v>2.2322851981600091E-2</v>
      </c>
      <c r="K48" s="96">
        <f t="shared" si="5"/>
        <v>0.71029593537549562</v>
      </c>
      <c r="L48" s="96">
        <f t="shared" si="13"/>
        <v>262.89261553718779</v>
      </c>
      <c r="M48" s="96">
        <f t="shared" si="6"/>
        <v>646.82718930786052</v>
      </c>
      <c r="N48" s="96">
        <f t="shared" si="7"/>
        <v>62.290859763915257</v>
      </c>
      <c r="O48" s="96">
        <f t="shared" si="8"/>
        <v>1.4868763657950974</v>
      </c>
      <c r="P48" s="96">
        <f t="shared" si="9"/>
        <v>1.4868763657950974</v>
      </c>
      <c r="Q48" s="96">
        <f t="shared" si="10"/>
        <v>4.849479539056202E-2</v>
      </c>
      <c r="R48" s="96">
        <f t="shared" si="11"/>
        <v>0.11655493035637912</v>
      </c>
      <c r="S48" s="96">
        <f t="shared" si="14"/>
        <v>581.39752708660808</v>
      </c>
      <c r="T48" s="96">
        <f t="shared" si="18"/>
        <v>2.9789674659588843</v>
      </c>
      <c r="U48" s="96">
        <f t="shared" si="18"/>
        <v>55.385844189371291</v>
      </c>
      <c r="V48" s="32">
        <f t="shared" si="16"/>
        <v>1000.0000000000001</v>
      </c>
      <c r="W48" s="100">
        <f>IF(A48=1,((cPH1_+cPHr+(cNES*L48+(cNES+cOSEX)*G48+(cNES+cEREX)*H48+(cNES+cHOEX)*I48+(cNES+cNES)*S48+(cNES+cOSEX)*N48+(cNES+cEREX)*O48+(cNES+cHOEX)*P48)))/(1+cDR)^(A$6:A$65537 + 0.5),(cPHr+(cNES*L48+(cNES+cOSEX)*G48+(cNES+cEREX)*H48+(cNES+cHOEX)*I48+(cNES+cNES)*S48+(cNES+cOSEX)*N48+(cNES+cEREX)*O48+(cNES+cHOEX)*P48))/(1+cDR)^(((cycle + 0.5)/('Life tables'!$I$2/2))))</f>
        <v>192772.35233500469</v>
      </c>
      <c r="X48" s="107">
        <f>((L48+G48+H48+I48+N48+O48+P48+S48)/('Life tables'!$I$2/2))/(1+oDR)^(((cycle + 0.5)/('Life tables'!$I$2/2)))</f>
        <v>35.251448556310564</v>
      </c>
      <c r="Y48" s="31">
        <f>((uNES*L48+ uOCEX*G48+uEREX*H48+uHOEX*I48+uNES*S48+ uOCEX*N48+uEREX*O48+uHOEX*P48)/('Life tables'!$I$2/2))/(1+oDR)^(((cycle + 0.5)/('Life tables'!$I$2/2)))</f>
        <v>23.226722726041999</v>
      </c>
      <c r="Z48" s="100">
        <f t="shared" si="12"/>
        <v>211980.90404486973</v>
      </c>
      <c r="AA48" s="107">
        <f>((L48+G48+H48+I48+N48+O48+P48+S48)/('Life tables'!$I$2/2))</f>
        <v>36.117484387890585</v>
      </c>
      <c r="AB48" s="31">
        <f>((uNES*L48+ uOCEX*G48+uEREX*H48+uHOEX*I48+uNES*S48+ uOCEX*N48+uEREX*O48+uHOEX*P48)/('Life tables'!$I$2/2))</f>
        <v>23.797342514865555</v>
      </c>
    </row>
    <row r="49" spans="1:28" x14ac:dyDescent="0.25">
      <c r="A49" s="4">
        <v>43</v>
      </c>
      <c r="C49" s="105">
        <f>IF(male=0,VLOOKUP((($A$5:$A$1570/'Life tables'!$I$2)*2)+age,lifetable,13,1),IF(male=1,VLOOKUP((($A$5:$A$1570/'Life tables'!$I$2)*2)+age,lifetable,10,1),"error"))</f>
        <v>6.8101886958604751E-5</v>
      </c>
      <c r="E49" s="95"/>
      <c r="F49" s="96">
        <f t="shared" si="0"/>
        <v>291.18247714597464</v>
      </c>
      <c r="G49" s="96">
        <f t="shared" si="1"/>
        <v>29.249889240662096</v>
      </c>
      <c r="H49" s="96">
        <f t="shared" si="2"/>
        <v>1.6704855970584263</v>
      </c>
      <c r="I49" s="96">
        <f t="shared" si="3"/>
        <v>0.66934778030172604</v>
      </c>
      <c r="J49" s="96">
        <f t="shared" si="4"/>
        <v>2.1981395861707907E-2</v>
      </c>
      <c r="K49" s="96">
        <f t="shared" si="5"/>
        <v>0.69943106496071072</v>
      </c>
      <c r="L49" s="96">
        <f t="shared" si="13"/>
        <v>258.87134206712994</v>
      </c>
      <c r="M49" s="96">
        <f t="shared" si="6"/>
        <v>650.45271119869528</v>
      </c>
      <c r="N49" s="96">
        <f t="shared" si="7"/>
        <v>62.640005377158026</v>
      </c>
      <c r="O49" s="96">
        <f t="shared" si="8"/>
        <v>1.4952104353924551</v>
      </c>
      <c r="P49" s="96">
        <f t="shared" si="9"/>
        <v>1.4952104353924551</v>
      </c>
      <c r="Q49" s="96">
        <f t="shared" si="10"/>
        <v>4.8766612879353979E-2</v>
      </c>
      <c r="R49" s="96">
        <f t="shared" si="11"/>
        <v>0.11720823074089751</v>
      </c>
      <c r="S49" s="96">
        <f t="shared" si="14"/>
        <v>584.65631010713207</v>
      </c>
      <c r="T49" s="96">
        <f t="shared" si="18"/>
        <v>3.049715474699946</v>
      </c>
      <c r="U49" s="96">
        <f t="shared" si="18"/>
        <v>56.202483485072896</v>
      </c>
      <c r="V49" s="32">
        <f t="shared" si="16"/>
        <v>1000</v>
      </c>
      <c r="W49" s="100">
        <f>IF(A49=1,((cPH1_+cPHr+(cNES*L49+(cNES+cOSEX)*G49+(cNES+cEREX)*H49+(cNES+cHOEX)*I49+(cNES+cNES)*S49+(cNES+cOSEX)*N49+(cNES+cEREX)*O49+(cNES+cHOEX)*P49)))/(1+cDR)^(A$6:A$65537 + 0.5),(cPHr+(cNES*L49+(cNES+cOSEX)*G49+(cNES+cEREX)*H49+(cNES+cHOEX)*I49+(cNES+cNES)*S49+(cNES+cOSEX)*N49+(cNES+cEREX)*O49+(cNES+cHOEX)*P49))/(1+cDR)^(((cycle + 0.5)/('Life tables'!$I$2/2))))</f>
        <v>192539.16537433042</v>
      </c>
      <c r="X49" s="107">
        <f>((L49+G49+H49+I49+N49+O49+P49+S49)/('Life tables'!$I$2/2))/(1+oDR)^(((cycle + 0.5)/('Life tables'!$I$2/2)))</f>
        <v>35.198121636502734</v>
      </c>
      <c r="Y49" s="31">
        <f>((uNES*L49+ uOCEX*G49+uEREX*H49+uHOEX*I49+uNES*S49+ uOCEX*N49+uEREX*O49+uHOEX*P49)/('Life tables'!$I$2/2))/(1+oDR)^(((cycle + 0.5)/('Life tables'!$I$2/2)))</f>
        <v>23.191775355133252</v>
      </c>
      <c r="Z49" s="100">
        <f t="shared" si="12"/>
        <v>212198.20851721754</v>
      </c>
      <c r="AA49" s="107">
        <f>((L49+G49+H49+I49+N49+O49+P49+S49)/('Life tables'!$I$2/2))</f>
        <v>36.083447642544897</v>
      </c>
      <c r="AB49" s="31">
        <f>((uNES*L49+ uOCEX*G49+uEREX*H49+uHOEX*I49+uNES*S49+ uOCEX*N49+uEREX*O49+uHOEX*P49)/('Life tables'!$I$2/2))</f>
        <v>23.775109944979487</v>
      </c>
    </row>
    <row r="50" spans="1:28" x14ac:dyDescent="0.25">
      <c r="A50" s="4">
        <v>44</v>
      </c>
      <c r="C50" s="105">
        <f>IF(male=0,VLOOKUP((($A$5:$A$1570/'Life tables'!$I$2)*2)+age,lifetable,13,1),IF(male=1,VLOOKUP((($A$5:$A$1570/'Life tables'!$I$2)*2)+age,lifetable,10,1),"error"))</f>
        <v>6.8101886958604751E-5</v>
      </c>
      <c r="E50" s="95"/>
      <c r="F50" s="96">
        <f t="shared" si="0"/>
        <v>286.80643935640757</v>
      </c>
      <c r="G50" s="96">
        <f t="shared" si="1"/>
        <v>28.810307086157582</v>
      </c>
      <c r="H50" s="96">
        <f t="shared" si="2"/>
        <v>1.6453806931806063</v>
      </c>
      <c r="I50" s="96">
        <f t="shared" si="3"/>
        <v>0.65928848274483776</v>
      </c>
      <c r="J50" s="96">
        <f t="shared" si="4"/>
        <v>2.1651048308170044E-2</v>
      </c>
      <c r="K50" s="96">
        <f t="shared" si="5"/>
        <v>0.68891966056074472</v>
      </c>
      <c r="L50" s="96">
        <f t="shared" si="13"/>
        <v>254.98089238545563</v>
      </c>
      <c r="M50" s="96">
        <f t="shared" si="6"/>
        <v>653.94136168381954</v>
      </c>
      <c r="N50" s="96">
        <f t="shared" si="7"/>
        <v>62.975969977481533</v>
      </c>
      <c r="O50" s="96">
        <f t="shared" si="8"/>
        <v>1.50322987557771</v>
      </c>
      <c r="P50" s="96">
        <f t="shared" si="9"/>
        <v>1.50322987557771</v>
      </c>
      <c r="Q50" s="96">
        <f t="shared" si="10"/>
        <v>4.9028168661581252E-2</v>
      </c>
      <c r="R50" s="96">
        <f t="shared" si="11"/>
        <v>0.11783686760257073</v>
      </c>
      <c r="S50" s="96">
        <f t="shared" si="14"/>
        <v>587.79206691891841</v>
      </c>
      <c r="T50" s="96">
        <f t="shared" si="18"/>
        <v>3.1203946916696972</v>
      </c>
      <c r="U50" s="96">
        <f t="shared" si="18"/>
        <v>57.009240013236209</v>
      </c>
      <c r="V50" s="32">
        <f t="shared" si="16"/>
        <v>999.99999999999989</v>
      </c>
      <c r="W50" s="100">
        <f>IF(A50=1,((cPH1_+cPHr+(cNES*L50+(cNES+cOSEX)*G50+(cNES+cEREX)*H50+(cNES+cHOEX)*I50+(cNES+cNES)*S50+(cNES+cOSEX)*N50+(cNES+cEREX)*O50+(cNES+cHOEX)*P50)))/(1+cDR)^(A$6:A$65537 + 0.5),(cPHr+(cNES*L50+(cNES+cOSEX)*G50+(cNES+cEREX)*H50+(cNES+cHOEX)*I50+(cNES+cNES)*S50+(cNES+cOSEX)*N50+(cNES+cEREX)*O50+(cNES+cHOEX)*P50))/(1+cDR)^(((cycle + 0.5)/('Life tables'!$I$2/2))))</f>
        <v>192295.27495281992</v>
      </c>
      <c r="X50" s="107">
        <f>((L50+G50+H50+I50+N50+O50+P50+S50)/('Life tables'!$I$2/2))/(1+oDR)^(((cycle + 0.5)/('Life tables'!$I$2/2)))</f>
        <v>35.145216241888626</v>
      </c>
      <c r="Y50" s="31">
        <f>((uNES*L50+ uOCEX*G50+uEREX*H50+uHOEX*I50+uNES*S50+ uOCEX*N50+uEREX*O50+uHOEX*P50)/('Life tables'!$I$2/2))/(1+oDR)^(((cycle + 0.5)/('Life tables'!$I$2/2)))</f>
        <v>23.157099094716596</v>
      </c>
      <c r="Z50" s="100">
        <f t="shared" si="12"/>
        <v>212403.60145802001</v>
      </c>
      <c r="AA50" s="107">
        <f>((L50+G50+H50+I50+N50+O50+P50+S50)/('Life tables'!$I$2/2))</f>
        <v>36.049792600530239</v>
      </c>
      <c r="AB50" s="31">
        <f>((uNES*L50+ uOCEX*G50+uEREX*H50+uHOEX*I50+uNES*S50+ uOCEX*N50+uEREX*O50+uHOEX*P50)/('Life tables'!$I$2/2))</f>
        <v>23.753122298319344</v>
      </c>
    </row>
    <row r="51" spans="1:28" x14ac:dyDescent="0.25">
      <c r="A51" s="4">
        <v>45</v>
      </c>
      <c r="C51" s="105">
        <f>IF(male=0,VLOOKUP((($A$5:$A$1570/'Life tables'!$I$2)*2)+age,lifetable,13,1),IF(male=1,VLOOKUP((($A$5:$A$1570/'Life tables'!$I$2)*2)+age,lifetable,10,1),"error"))</f>
        <v>6.8101886958604751E-5</v>
      </c>
      <c r="E51" s="95"/>
      <c r="F51" s="96">
        <f t="shared" si="0"/>
        <v>282.57265775334895</v>
      </c>
      <c r="G51" s="96">
        <f t="shared" si="1"/>
        <v>28.385014863313639</v>
      </c>
      <c r="H51" s="96">
        <f t="shared" si="2"/>
        <v>1.6210918992314607</v>
      </c>
      <c r="I51" s="96">
        <f t="shared" si="3"/>
        <v>0.6495561927180965</v>
      </c>
      <c r="J51" s="96">
        <f t="shared" si="4"/>
        <v>2.1331439689131503E-2</v>
      </c>
      <c r="K51" s="96">
        <f t="shared" si="5"/>
        <v>0.67874996077501959</v>
      </c>
      <c r="L51" s="96">
        <f t="shared" si="13"/>
        <v>251.2169133976216</v>
      </c>
      <c r="M51" s="96">
        <f t="shared" si="6"/>
        <v>657.29770754174513</v>
      </c>
      <c r="N51" s="96">
        <f t="shared" si="7"/>
        <v>63.299193355550962</v>
      </c>
      <c r="O51" s="96">
        <f t="shared" si="8"/>
        <v>1.5109451841084536</v>
      </c>
      <c r="P51" s="96">
        <f t="shared" si="9"/>
        <v>1.5109451841084536</v>
      </c>
      <c r="Q51" s="96">
        <f t="shared" si="10"/>
        <v>4.9279805123886175E-2</v>
      </c>
      <c r="R51" s="96">
        <f t="shared" si="11"/>
        <v>0.11844166385138187</v>
      </c>
      <c r="S51" s="96">
        <f t="shared" si="14"/>
        <v>590.80890234900198</v>
      </c>
      <c r="T51" s="96">
        <f t="shared" si="18"/>
        <v>3.191005936482715</v>
      </c>
      <c r="U51" s="96">
        <f t="shared" si="18"/>
        <v>57.806431637862609</v>
      </c>
      <c r="V51" s="32">
        <f t="shared" si="16"/>
        <v>999.99999999999989</v>
      </c>
      <c r="W51" s="100">
        <f>IF(A51=1,((cPH1_+cPHr+(cNES*L51+(cNES+cOSEX)*G51+(cNES+cEREX)*H51+(cNES+cHOEX)*I51+(cNES+cNES)*S51+(cNES+cOSEX)*N51+(cNES+cEREX)*O51+(cNES+cHOEX)*P51)))/(1+cDR)^(A$6:A$65537 + 0.5),(cPHr+(cNES*L51+(cNES+cOSEX)*G51+(cNES+cEREX)*H51+(cNES+cHOEX)*I51+(cNES+cNES)*S51+(cNES+cOSEX)*N51+(cNES+cEREX)*O51+(cNES+cHOEX)*P51))/(1+cDR)^(((cycle + 0.5)/('Life tables'!$I$2/2))))</f>
        <v>192041.11500250889</v>
      </c>
      <c r="X51" s="107">
        <f>((L51+G51+H51+I51+N51+O51+P51+S51)/('Life tables'!$I$2/2))/(1+oDR)^(((cycle + 0.5)/('Life tables'!$I$2/2)))</f>
        <v>35.092719786146084</v>
      </c>
      <c r="Y51" s="31">
        <f>((uNES*L51+ uOCEX*G51+uEREX*H51+uHOEX*I51+uNES*S51+ uOCEX*N51+uEREX*O51+uHOEX*P51)/('Life tables'!$I$2/2))/(1+oDR)^(((cycle + 0.5)/('Life tables'!$I$2/2)))</f>
        <v>23.12268587637239</v>
      </c>
      <c r="Z51" s="100">
        <f t="shared" si="12"/>
        <v>212597.48240380699</v>
      </c>
      <c r="AA51" s="107">
        <f>((L51+G51+H51+I51+N51+O51+P51+S51)/('Life tables'!$I$2/2))</f>
        <v>36.016507038375487</v>
      </c>
      <c r="AB51" s="31">
        <f>((uNES*L51+ uOCEX*G51+uEREX*H51+uHOEX*I51+uNES*S51+ uOCEX*N51+uEREX*O51+uHOEX*P51)/('Life tables'!$I$2/2))</f>
        <v>23.73137173999503</v>
      </c>
    </row>
    <row r="52" spans="1:28" x14ac:dyDescent="0.25">
      <c r="A52" s="4">
        <v>46</v>
      </c>
      <c r="C52" s="105">
        <f>IF(male=0,VLOOKUP((($A$5:$A$1570/'Life tables'!$I$2)*2)+age,lifetable,13,1),IF(male=1,VLOOKUP((($A$5:$A$1570/'Life tables'!$I$2)*2)+age,lifetable,10,1),"error"))</f>
        <v>6.8101886958604751E-5</v>
      </c>
      <c r="E52" s="95"/>
      <c r="F52" s="96">
        <f t="shared" si="0"/>
        <v>278.476398906876</v>
      </c>
      <c r="G52" s="96">
        <f t="shared" si="1"/>
        <v>27.973537089187996</v>
      </c>
      <c r="H52" s="96">
        <f t="shared" si="2"/>
        <v>1.597592059983147</v>
      </c>
      <c r="I52" s="96">
        <f t="shared" si="3"/>
        <v>0.64014002937852355</v>
      </c>
      <c r="J52" s="96">
        <f t="shared" si="4"/>
        <v>2.1022212677468961E-2</v>
      </c>
      <c r="K52" s="96">
        <f t="shared" si="5"/>
        <v>0.66891059573003087</v>
      </c>
      <c r="L52" s="96">
        <f t="shared" si="13"/>
        <v>247.57519691991882</v>
      </c>
      <c r="M52" s="96">
        <f t="shared" si="6"/>
        <v>660.52616351877862</v>
      </c>
      <c r="N52" s="96">
        <f t="shared" si="7"/>
        <v>63.61010066100075</v>
      </c>
      <c r="O52" s="96">
        <f t="shared" si="8"/>
        <v>1.5183665092623908</v>
      </c>
      <c r="P52" s="96">
        <f t="shared" si="9"/>
        <v>1.5183665092623908</v>
      </c>
      <c r="Q52" s="96">
        <f t="shared" si="10"/>
        <v>4.952185325454872E-2</v>
      </c>
      <c r="R52" s="96">
        <f t="shared" si="11"/>
        <v>0.11902341500189306</v>
      </c>
      <c r="S52" s="96">
        <f t="shared" si="14"/>
        <v>593.71078457099668</v>
      </c>
      <c r="T52" s="96">
        <f t="shared" si="18"/>
        <v>3.2615500024147326</v>
      </c>
      <c r="U52" s="96">
        <f t="shared" si="18"/>
        <v>58.594365648594533</v>
      </c>
      <c r="V52" s="32">
        <f t="shared" si="16"/>
        <v>1000</v>
      </c>
      <c r="W52" s="100">
        <f>IF(A52=1,((cPH1_+cPHr+(cNES*L52+(cNES+cOSEX)*G52+(cNES+cEREX)*H52+(cNES+cHOEX)*I52+(cNES+cNES)*S52+(cNES+cOSEX)*N52+(cNES+cEREX)*O52+(cNES+cHOEX)*P52)))/(1+cDR)^(A$6:A$65537 + 0.5),(cPHr+(cNES*L52+(cNES+cOSEX)*G52+(cNES+cEREX)*H52+(cNES+cHOEX)*I52+(cNES+cNES)*S52+(cNES+cOSEX)*N52+(cNES+cEREX)*O52+(cNES+cHOEX)*P52))/(1+cDR)^(((cycle + 0.5)/('Life tables'!$I$2/2))))</f>
        <v>191777.10391688699</v>
      </c>
      <c r="X52" s="107">
        <f>((L52+G52+H52+I52+N52+O52+P52+S52)/('Life tables'!$I$2/2))/(1+oDR)^(((cycle + 0.5)/('Life tables'!$I$2/2)))</f>
        <v>35.040620106853694</v>
      </c>
      <c r="Y52" s="31">
        <f>((uNES*L52+ uOCEX*G52+uEREX*H52+uHOEX*I52+uNES*S52+ uOCEX*N52+uEREX*O52+uHOEX*P52)/('Life tables'!$I$2/2))/(1+oDR)^(((cycle + 0.5)/('Life tables'!$I$2/2)))</f>
        <v>23.088527903384424</v>
      </c>
      <c r="Z52" s="100">
        <f t="shared" si="12"/>
        <v>212780.23758882511</v>
      </c>
      <c r="AA52" s="107">
        <f>((L52+G52+H52+I52+N52+O52+P52+S52)/('Life tables'!$I$2/2))</f>
        <v>35.983579139211308</v>
      </c>
      <c r="AB52" s="31">
        <f>((uNES*L52+ uOCEX*G52+uEREX*H52+uHOEX*I52+uNES*S52+ uOCEX*N52+uEREX*O52+uHOEX*P52)/('Life tables'!$I$2/2))</f>
        <v>23.709850695730751</v>
      </c>
    </row>
    <row r="53" spans="1:28" x14ac:dyDescent="0.25">
      <c r="A53" s="4">
        <v>47</v>
      </c>
      <c r="C53" s="105">
        <f>IF(male=0,VLOOKUP((($A$5:$A$1570/'Life tables'!$I$2)*2)+age,lifetable,13,1),IF(male=1,VLOOKUP((($A$5:$A$1570/'Life tables'!$I$2)*2)+age,lifetable,10,1),"error"))</f>
        <v>6.8101886958604751E-5</v>
      </c>
      <c r="E53" s="95"/>
      <c r="F53" s="96">
        <f t="shared" si="0"/>
        <v>274.51308695889691</v>
      </c>
      <c r="G53" s="96">
        <f t="shared" si="1"/>
        <v>27.575414109258592</v>
      </c>
      <c r="H53" s="96">
        <f t="shared" si="2"/>
        <v>1.5748549241821159</v>
      </c>
      <c r="I53" s="96">
        <f t="shared" si="3"/>
        <v>0.6310294740970902</v>
      </c>
      <c r="J53" s="96">
        <f t="shared" si="4"/>
        <v>2.0723021841173236E-2</v>
      </c>
      <c r="K53" s="96">
        <f t="shared" si="5"/>
        <v>0.65939057404563239</v>
      </c>
      <c r="L53" s="96">
        <f t="shared" si="13"/>
        <v>244.0516748554723</v>
      </c>
      <c r="M53" s="96">
        <f t="shared" si="6"/>
        <v>663.63099739009363</v>
      </c>
      <c r="N53" s="96">
        <f t="shared" si="7"/>
        <v>63.909102889826798</v>
      </c>
      <c r="O53" s="96">
        <f t="shared" si="8"/>
        <v>1.5255036614713422</v>
      </c>
      <c r="P53" s="96">
        <f t="shared" si="9"/>
        <v>1.5255036614713422</v>
      </c>
      <c r="Q53" s="96">
        <f t="shared" si="10"/>
        <v>4.9754633022932031E-2</v>
      </c>
      <c r="R53" s="96">
        <f t="shared" si="11"/>
        <v>0.1195828900852248</v>
      </c>
      <c r="S53" s="96">
        <f t="shared" si="14"/>
        <v>596.50154965421598</v>
      </c>
      <c r="T53" s="96">
        <f t="shared" si="18"/>
        <v>3.3320276572788377</v>
      </c>
      <c r="U53" s="96">
        <f t="shared" si="18"/>
        <v>59.37333911272539</v>
      </c>
      <c r="V53" s="32">
        <f t="shared" si="16"/>
        <v>999.99999999999966</v>
      </c>
      <c r="W53" s="100">
        <f>IF(A53=1,((cPH1_+cPHr+(cNES*L53+(cNES+cOSEX)*G53+(cNES+cEREX)*H53+(cNES+cHOEX)*I53+(cNES+cNES)*S53+(cNES+cOSEX)*N53+(cNES+cEREX)*O53+(cNES+cHOEX)*P53)))/(1+cDR)^(A$6:A$65537 + 0.5),(cPHr+(cNES*L53+(cNES+cOSEX)*G53+(cNES+cEREX)*H53+(cNES+cHOEX)*I53+(cNES+cNES)*S53+(cNES+cOSEX)*N53+(cNES+cEREX)*O53+(cNES+cHOEX)*P53))/(1+cDR)^(((cycle + 0.5)/('Life tables'!$I$2/2))))</f>
        <v>191503.64510215208</v>
      </c>
      <c r="X53" s="107">
        <f>((L53+G53+H53+I53+N53+O53+P53+S53)/('Life tables'!$I$2/2))/(1+oDR)^(((cycle + 0.5)/('Life tables'!$I$2/2)))</f>
        <v>34.988905451147843</v>
      </c>
      <c r="Y53" s="31">
        <f>((uNES*L53+ uOCEX*G53+uEREX*H53+uHOEX*I53+uNES*S53+ uOCEX*N53+uEREX*O53+uHOEX*P53)/('Life tables'!$I$2/2))/(1+oDR)^(((cycle + 0.5)/('Life tables'!$I$2/2)))</f>
        <v>23.054617641546773</v>
      </c>
      <c r="Z53" s="100">
        <f t="shared" si="12"/>
        <v>212952.24038786459</v>
      </c>
      <c r="AA53" s="107">
        <f>((L53+G53+H53+I53+N53+O53+P53+S53)/('Life tables'!$I$2/2))</f>
        <v>35.950997479234779</v>
      </c>
      <c r="AB53" s="31">
        <f>((uNES*L53+ uOCEX*G53+uEREX*H53+uHOEX*I53+uNES*S53+ uOCEX*N53+uEREX*O53+uHOEX*P53)/('Life tables'!$I$2/2))</f>
        <v>23.688551843189455</v>
      </c>
    </row>
    <row r="54" spans="1:28" x14ac:dyDescent="0.25">
      <c r="A54" s="4">
        <v>48</v>
      </c>
      <c r="C54" s="105">
        <f>IF(male=0,VLOOKUP((($A$5:$A$1570/'Life tables'!$I$2)*2)+age,lifetable,13,1),IF(male=1,VLOOKUP((($A$5:$A$1570/'Life tables'!$I$2)*2)+age,lifetable,10,1),"error"))</f>
        <v>6.8101886958604751E-5</v>
      </c>
      <c r="E54" s="95"/>
      <c r="F54" s="96">
        <f t="shared" si="0"/>
        <v>270.67829837767334</v>
      </c>
      <c r="G54" s="96">
        <f t="shared" si="1"/>
        <v>27.190201570504367</v>
      </c>
      <c r="H54" s="96">
        <f t="shared" si="2"/>
        <v>1.5528551144563174</v>
      </c>
      <c r="I54" s="96">
        <f t="shared" si="3"/>
        <v>0.62221435840081973</v>
      </c>
      <c r="J54" s="96">
        <f t="shared" si="4"/>
        <v>2.0433533247367592E-2</v>
      </c>
      <c r="K54" s="96">
        <f t="shared" si="5"/>
        <v>0.65017927023520516</v>
      </c>
      <c r="L54" s="96">
        <f t="shared" si="13"/>
        <v>240.64241453082926</v>
      </c>
      <c r="M54" s="96">
        <f t="shared" si="6"/>
        <v>666.61633485232232</v>
      </c>
      <c r="N54" s="96">
        <f t="shared" si="7"/>
        <v>64.196597355553621</v>
      </c>
      <c r="O54" s="96">
        <f t="shared" si="8"/>
        <v>1.5323661245679543</v>
      </c>
      <c r="P54" s="96">
        <f t="shared" si="9"/>
        <v>1.5323661245679543</v>
      </c>
      <c r="Q54" s="96">
        <f t="shared" si="10"/>
        <v>4.9978453746296288E-2</v>
      </c>
      <c r="R54" s="96">
        <f t="shared" si="11"/>
        <v>0.12012083253067563</v>
      </c>
      <c r="S54" s="96">
        <f t="shared" si="14"/>
        <v>599.18490596135587</v>
      </c>
      <c r="T54" s="96">
        <f t="shared" si="18"/>
        <v>3.4024396442725013</v>
      </c>
      <c r="U54" s="96">
        <f t="shared" si="18"/>
        <v>60.14363921549127</v>
      </c>
      <c r="V54" s="32">
        <f t="shared" si="16"/>
        <v>999.99999999999989</v>
      </c>
      <c r="W54" s="100">
        <f>IF(A54=1,((cPH1_+cPHr+(cNES*L54+(cNES+cOSEX)*G54+(cNES+cEREX)*H54+(cNES+cHOEX)*I54+(cNES+cNES)*S54+(cNES+cOSEX)*N54+(cNES+cEREX)*O54+(cNES+cHOEX)*P54)))/(1+cDR)^(A$6:A$65537 + 0.5),(cPHr+(cNES*L54+(cNES+cOSEX)*G54+(cNES+cEREX)*H54+(cNES+cHOEX)*I54+(cNES+cNES)*S54+(cNES+cOSEX)*N54+(cNES+cEREX)*O54+(cNES+cHOEX)*P54))/(1+cDR)^(((cycle + 0.5)/('Life tables'!$I$2/2))))</f>
        <v>191221.12750892321</v>
      </c>
      <c r="X54" s="107">
        <f>((L54+G54+H54+I54+N54+O54+P54+S54)/('Life tables'!$I$2/2))/(1+oDR)^(((cycle + 0.5)/('Life tables'!$I$2/2)))</f>
        <v>34.937564461865279</v>
      </c>
      <c r="Y54" s="31">
        <f>((uNES*L54+ uOCEX*G54+uEREX*H54+uHOEX*I54+uNES*S54+ uOCEX*N54+uEREX*O54+uHOEX*P54)/('Life tables'!$I$2/2))/(1+oDR)^(((cycle + 0.5)/('Life tables'!$I$2/2)))</f>
        <v>23.020947810281736</v>
      </c>
      <c r="Z54" s="100">
        <f t="shared" si="12"/>
        <v>213113.85174434481</v>
      </c>
      <c r="AA54" s="107">
        <f>((L54+G54+H54+I54+N54+O54+P54+S54)/('Life tables'!$I$2/2))</f>
        <v>35.918751014624661</v>
      </c>
      <c r="AB54" s="31">
        <f>((uNES*L54+ uOCEX*G54+uEREX*H54+uHOEX*I54+uNES*S54+ uOCEX*N54+uEREX*O54+uHOEX*P54)/('Life tables'!$I$2/2))</f>
        <v>23.667468103586064</v>
      </c>
    </row>
    <row r="55" spans="1:28" x14ac:dyDescent="0.25">
      <c r="A55" s="4">
        <v>49</v>
      </c>
      <c r="C55" s="105">
        <f>IF(male=0,VLOOKUP((($A$5:$A$1570/'Life tables'!$I$2)*2)+age,lifetable,13,1),IF(male=1,VLOOKUP((($A$5:$A$1570/'Life tables'!$I$2)*2)+age,lifetable,10,1),"error"))</f>
        <v>6.8101886958604751E-5</v>
      </c>
      <c r="E55" s="95"/>
      <c r="F55" s="96">
        <f t="shared" si="0"/>
        <v>266.96775688696169</v>
      </c>
      <c r="G55" s="96">
        <f t="shared" si="1"/>
        <v>26.817469912026898</v>
      </c>
      <c r="H55" s="96">
        <f t="shared" si="2"/>
        <v>1.5315680982241759</v>
      </c>
      <c r="I55" s="96">
        <f t="shared" si="3"/>
        <v>0.613684852316289</v>
      </c>
      <c r="J55" s="96">
        <f t="shared" si="4"/>
        <v>2.0153424079508101E-2</v>
      </c>
      <c r="K55" s="96">
        <f t="shared" si="5"/>
        <v>0.64126641252526717</v>
      </c>
      <c r="L55" s="96">
        <f t="shared" si="13"/>
        <v>237.34361418778957</v>
      </c>
      <c r="M55" s="96">
        <f t="shared" si="6"/>
        <v>669.48616425327441</v>
      </c>
      <c r="N55" s="96">
        <f t="shared" si="7"/>
        <v>64.472968144716575</v>
      </c>
      <c r="O55" s="96">
        <f t="shared" si="8"/>
        <v>1.5389630666580134</v>
      </c>
      <c r="P55" s="96">
        <f t="shared" si="9"/>
        <v>1.5389630666580134</v>
      </c>
      <c r="Q55" s="96">
        <f t="shared" si="10"/>
        <v>5.0193614444401624E-2</v>
      </c>
      <c r="R55" s="96">
        <f t="shared" si="11"/>
        <v>0.12063796101799322</v>
      </c>
      <c r="S55" s="96">
        <f t="shared" si="14"/>
        <v>601.76443839977946</v>
      </c>
      <c r="T55" s="96">
        <f t="shared" si="18"/>
        <v>3.4727866827964111</v>
      </c>
      <c r="U55" s="96">
        <f t="shared" si="18"/>
        <v>60.905543589034529</v>
      </c>
      <c r="V55" s="32">
        <f t="shared" si="16"/>
        <v>1000</v>
      </c>
      <c r="W55" s="100">
        <f>IF(A55=1,((cPH1_+cPHr+(cNES*L55+(cNES+cOSEX)*G55+(cNES+cEREX)*H55+(cNES+cHOEX)*I55+(cNES+cNES)*S55+(cNES+cOSEX)*N55+(cNES+cEREX)*O55+(cNES+cHOEX)*P55)))/(1+cDR)^(A$6:A$65537 + 0.5),(cPHr+(cNES*L55+(cNES+cOSEX)*G55+(cNES+cEREX)*H55+(cNES+cHOEX)*I55+(cNES+cNES)*S55+(cNES+cOSEX)*N55+(cNES+cEREX)*O55+(cNES+cHOEX)*P55))/(1+cDR)^(((cycle + 0.5)/('Life tables'!$I$2/2))))</f>
        <v>190929.92614510361</v>
      </c>
      <c r="X55" s="107">
        <f>((L55+G55+H55+I55+N55+O55+P55+S55)/('Life tables'!$I$2/2))/(1+oDR)^(((cycle + 0.5)/('Life tables'!$I$2/2)))</f>
        <v>34.88658616415448</v>
      </c>
      <c r="Y55" s="31">
        <f>((uNES*L55+ uOCEX*G55+uEREX*H55+uHOEX*I55+uNES*S55+ uOCEX*N55+uEREX*O55+uHOEX*P55)/('Life tables'!$I$2/2))/(1+oDR)^(((cycle + 0.5)/('Life tables'!$I$2/2)))</f>
        <v>22.987511374058311</v>
      </c>
      <c r="Z55" s="100">
        <f t="shared" si="12"/>
        <v>213265.42058414867</v>
      </c>
      <c r="AA55" s="107">
        <f>((L55+G55+H55+I55+N55+O55+P55+S55)/('Life tables'!$I$2/2))</f>
        <v>35.886829068892183</v>
      </c>
      <c r="AB55" s="31">
        <f>((uNES*L55+ uOCEX*G55+uEREX*H55+uHOEX*I55+uNES*S55+ uOCEX*N55+uEREX*O55+uHOEX*P55)/('Life tables'!$I$2/2))</f>
        <v>23.646592633579889</v>
      </c>
    </row>
    <row r="56" spans="1:28" x14ac:dyDescent="0.25">
      <c r="A56" s="4">
        <v>50</v>
      </c>
      <c r="C56" s="105">
        <f>IF(male=0,VLOOKUP((($A$5:$A$1570/'Life tables'!$I$2)*2)+age,lifetable,13,1),IF(male=1,VLOOKUP((($A$5:$A$1570/'Life tables'!$I$2)*2)+age,lifetable,10,1),"error"))</f>
        <v>6.8101886958604751E-5</v>
      </c>
      <c r="E56" s="95"/>
      <c r="F56" s="96">
        <f t="shared" si="0"/>
        <v>263.37732856396099</v>
      </c>
      <c r="G56" s="96">
        <f t="shared" si="1"/>
        <v>26.456803872629003</v>
      </c>
      <c r="H56" s="96">
        <f t="shared" si="2"/>
        <v>1.5109701595719935</v>
      </c>
      <c r="I56" s="96">
        <f t="shared" si="3"/>
        <v>0.60543145310117008</v>
      </c>
      <c r="J56" s="96">
        <f t="shared" si="4"/>
        <v>1.9882382267327206E-2</v>
      </c>
      <c r="K56" s="96">
        <f t="shared" si="5"/>
        <v>0.63264207108056347</v>
      </c>
      <c r="L56" s="96">
        <f t="shared" si="13"/>
        <v>234.15159862531092</v>
      </c>
      <c r="M56" s="96">
        <f t="shared" si="6"/>
        <v>672.24434116420798</v>
      </c>
      <c r="N56" s="96">
        <f t="shared" si="7"/>
        <v>64.738586557181392</v>
      </c>
      <c r="O56" s="96">
        <f t="shared" si="8"/>
        <v>1.5453033506308271</v>
      </c>
      <c r="P56" s="96">
        <f t="shared" si="9"/>
        <v>1.5453033506308271</v>
      </c>
      <c r="Q56" s="96">
        <f t="shared" si="10"/>
        <v>5.0400404182306457E-2</v>
      </c>
      <c r="R56" s="96">
        <f t="shared" si="11"/>
        <v>0.12113497030127401</v>
      </c>
      <c r="S56" s="96">
        <f t="shared" si="14"/>
        <v>604.24361253128131</v>
      </c>
      <c r="T56" s="96">
        <f t="shared" ref="T56:U71" si="19">J56+Q56+T55</f>
        <v>3.5430694692460447</v>
      </c>
      <c r="U56" s="96">
        <f t="shared" si="19"/>
        <v>61.659320630416367</v>
      </c>
      <c r="V56" s="32">
        <f t="shared" si="16"/>
        <v>999.99999999999977</v>
      </c>
      <c r="W56" s="100">
        <f>IF(A56=1,((cPH1_+cPHr+(cNES*L56+(cNES+cOSEX)*G56+(cNES+cEREX)*H56+(cNES+cHOEX)*I56+(cNES+cNES)*S56+(cNES+cOSEX)*N56+(cNES+cEREX)*O56+(cNES+cHOEX)*P56)))/(1+cDR)^(A$6:A$65537 + 0.5),(cPHr+(cNES*L56+(cNES+cOSEX)*G56+(cNES+cEREX)*H56+(cNES+cHOEX)*I56+(cNES+cNES)*S56+(cNES+cOSEX)*N56+(cNES+cEREX)*O56+(cNES+cHOEX)*P56))/(1+cDR)^(((cycle + 0.5)/('Life tables'!$I$2/2))))</f>
        <v>190630.40257056293</v>
      </c>
      <c r="X56" s="107">
        <f>((L56+G56+H56+I56+N56+O56+P56+S56)/('Life tables'!$I$2/2))/(1+oDR)^(((cycle + 0.5)/('Life tables'!$I$2/2)))</f>
        <v>34.835959952540179</v>
      </c>
      <c r="Y56" s="31">
        <f>((uNES*L56+ uOCEX*G56+uEREX*H56+uHOEX*I56+uNES*S56+ uOCEX*N56+uEREX*O56+uHOEX*P56)/('Life tables'!$I$2/2))/(1+oDR)^(((cycle + 0.5)/('Life tables'!$I$2/2)))</f>
        <v>22.954301534101102</v>
      </c>
      <c r="Z56" s="100">
        <f t="shared" si="12"/>
        <v>213407.28421568099</v>
      </c>
      <c r="AA56" s="107">
        <f>((L56+G56+H56+I56+N56+O56+P56+S56)/('Life tables'!$I$2/2))</f>
        <v>35.855221320652952</v>
      </c>
      <c r="AB56" s="31">
        <f>((uNES*L56+ uOCEX*G56+uEREX*H56+uHOEX*I56+uNES*S56+ uOCEX*N56+uEREX*O56+uHOEX*P56)/('Life tables'!$I$2/2))</f>
        <v>23.625918817436936</v>
      </c>
    </row>
    <row r="57" spans="1:28" x14ac:dyDescent="0.25">
      <c r="A57" s="4">
        <v>51</v>
      </c>
      <c r="C57" s="105">
        <f>IF(male=0,VLOOKUP((($A$5:$A$1570/'Life tables'!$I$2)*2)+age,lifetable,13,1),IF(male=1,VLOOKUP((($A$5:$A$1570/'Life tables'!$I$2)*2)+age,lifetable,10,1),"error"))</f>
        <v>6.8101886958604751E-5</v>
      </c>
      <c r="E57" s="95"/>
      <c r="F57" s="96">
        <f t="shared" si="0"/>
        <v>259.90301710044639</v>
      </c>
      <c r="G57" s="96">
        <f t="shared" si="1"/>
        <v>26.107802014785687</v>
      </c>
      <c r="H57" s="96">
        <f t="shared" si="2"/>
        <v>1.4910383720675326</v>
      </c>
      <c r="I57" s="96">
        <f t="shared" si="3"/>
        <v>0.59744497435088972</v>
      </c>
      <c r="J57" s="96">
        <f t="shared" si="4"/>
        <v>1.9620106129096204E-2</v>
      </c>
      <c r="K57" s="96">
        <f t="shared" si="5"/>
        <v>0.62429664662113438</v>
      </c>
      <c r="L57" s="96">
        <f t="shared" si="13"/>
        <v>231.06281498649204</v>
      </c>
      <c r="M57" s="96">
        <f t="shared" si="6"/>
        <v>674.89459279989103</v>
      </c>
      <c r="N57" s="96">
        <f t="shared" si="7"/>
        <v>64.993811531805719</v>
      </c>
      <c r="O57" s="96">
        <f t="shared" si="8"/>
        <v>1.551395544319722</v>
      </c>
      <c r="P57" s="96">
        <f t="shared" si="9"/>
        <v>1.551395544319722</v>
      </c>
      <c r="Q57" s="96">
        <f t="shared" si="10"/>
        <v>5.0599102401754352E-2</v>
      </c>
      <c r="R57" s="96">
        <f t="shared" si="11"/>
        <v>0.12161253200543562</v>
      </c>
      <c r="S57" s="96">
        <f t="shared" si="14"/>
        <v>606.62577854503866</v>
      </c>
      <c r="T57" s="96">
        <f t="shared" si="19"/>
        <v>3.6132886777768953</v>
      </c>
      <c r="U57" s="96">
        <f t="shared" si="19"/>
        <v>62.405229809042936</v>
      </c>
      <c r="V57" s="32">
        <f t="shared" si="16"/>
        <v>999.99999999999989</v>
      </c>
      <c r="W57" s="100">
        <f>IF(A57=1,((cPH1_+cPHr+(cNES*L57+(cNES+cOSEX)*G57+(cNES+cEREX)*H57+(cNES+cHOEX)*I57+(cNES+cNES)*S57+(cNES+cOSEX)*N57+(cNES+cEREX)*O57+(cNES+cHOEX)*P57)))/(1+cDR)^(A$6:A$65537 + 0.5),(cPHr+(cNES*L57+(cNES+cOSEX)*G57+(cNES+cEREX)*H57+(cNES+cHOEX)*I57+(cNES+cNES)*S57+(cNES+cOSEX)*N57+(cNES+cEREX)*O57+(cNES+cHOEX)*P57))/(1+cDR)^(((cycle + 0.5)/('Life tables'!$I$2/2))))</f>
        <v>190322.90537428341</v>
      </c>
      <c r="X57" s="107">
        <f>((L57+G57+H57+I57+N57+O57+P57+S57)/('Life tables'!$I$2/2))/(1+oDR)^(((cycle + 0.5)/('Life tables'!$I$2/2)))</f>
        <v>34.785675578425696</v>
      </c>
      <c r="Y57" s="31">
        <f>((uNES*L57+ uOCEX*G57+uEREX*H57+uHOEX*I57+uNES*S57+ uOCEX*N57+uEREX*O57+uHOEX*P57)/('Life tables'!$I$2/2))/(1+oDR)^(((cycle + 0.5)/('Life tables'!$I$2/2)))</f>
        <v>22.921311720379869</v>
      </c>
      <c r="Z57" s="100">
        <f t="shared" si="12"/>
        <v>213539.7687166094</v>
      </c>
      <c r="AA57" s="107">
        <f>((L57+G57+H57+I57+N57+O57+P57+S57)/('Life tables'!$I$2/2))</f>
        <v>35.823917791805975</v>
      </c>
      <c r="AB57" s="31">
        <f>((uNES*L57+ uOCEX*G57+uEREX*H57+uHOEX*I57+uNES*S57+ uOCEX*N57+uEREX*O57+uHOEX*P57)/('Life tables'!$I$2/2))</f>
        <v>23.605440259453179</v>
      </c>
    </row>
    <row r="58" spans="1:28" x14ac:dyDescent="0.25">
      <c r="A58" s="4">
        <v>52</v>
      </c>
      <c r="C58" s="105">
        <f>IF(male=0,VLOOKUP((($A$5:$A$1570/'Life tables'!$I$2)*2)+age,lifetable,13,1),IF(male=1,VLOOKUP((($A$5:$A$1570/'Life tables'!$I$2)*2)+age,lifetable,10,1),"error"))</f>
        <v>6.8101886958604751E-5</v>
      </c>
      <c r="E58" s="95"/>
      <c r="F58" s="96">
        <f t="shared" si="0"/>
        <v>256.54095922165806</v>
      </c>
      <c r="G58" s="96">
        <f t="shared" si="1"/>
        <v>25.770076264461931</v>
      </c>
      <c r="H58" s="96">
        <f t="shared" si="2"/>
        <v>1.4717505724786268</v>
      </c>
      <c r="I58" s="96">
        <f t="shared" si="3"/>
        <v>0.58971653546792513</v>
      </c>
      <c r="J58" s="96">
        <f t="shared" si="4"/>
        <v>1.9366304025796657E-2</v>
      </c>
      <c r="K58" s="96">
        <f t="shared" si="5"/>
        <v>0.61622085941831573</v>
      </c>
      <c r="L58" s="96">
        <f t="shared" si="13"/>
        <v>228.07382868580547</v>
      </c>
      <c r="M58" s="96">
        <f t="shared" si="6"/>
        <v>677.4405222915218</v>
      </c>
      <c r="N58" s="96">
        <f t="shared" si="7"/>
        <v>65.238990057930579</v>
      </c>
      <c r="O58" s="96">
        <f t="shared" si="8"/>
        <v>1.557247930324301</v>
      </c>
      <c r="P58" s="96">
        <f t="shared" si="9"/>
        <v>1.557247930324301</v>
      </c>
      <c r="Q58" s="96">
        <f t="shared" si="10"/>
        <v>5.0789979241529046E-2</v>
      </c>
      <c r="R58" s="96">
        <f t="shared" si="11"/>
        <v>0.12207129539617496</v>
      </c>
      <c r="S58" s="96">
        <f t="shared" si="14"/>
        <v>608.9141750983049</v>
      </c>
      <c r="T58" s="96">
        <f t="shared" si="19"/>
        <v>3.6834449610442208</v>
      </c>
      <c r="U58" s="96">
        <f t="shared" si="19"/>
        <v>63.143521963857424</v>
      </c>
      <c r="V58" s="32">
        <f t="shared" si="16"/>
        <v>999.99999999999966</v>
      </c>
      <c r="W58" s="100">
        <f>IF(A58=1,((cPH1_+cPHr+(cNES*L58+(cNES+cOSEX)*G58+(cNES+cEREX)*H58+(cNES+cHOEX)*I58+(cNES+cNES)*S58+(cNES+cOSEX)*N58+(cNES+cEREX)*O58+(cNES+cHOEX)*P58)))/(1+cDR)^(A$6:A$65537 + 0.5),(cPHr+(cNES*L58+(cNES+cOSEX)*G58+(cNES+cEREX)*H58+(cNES+cHOEX)*I58+(cNES+cNES)*S58+(cNES+cOSEX)*N58+(cNES+cEREX)*O58+(cNES+cHOEX)*P58))/(1+cDR)^(((cycle + 0.5)/('Life tables'!$I$2/2))))</f>
        <v>190007.77063459033</v>
      </c>
      <c r="X58" s="107">
        <f>((L58+G58+H58+I58+N58+O58+P58+S58)/('Life tables'!$I$2/2))/(1+oDR)^(((cycle + 0.5)/('Life tables'!$I$2/2)))</f>
        <v>34.735723138018088</v>
      </c>
      <c r="Y58" s="31">
        <f>((uNES*L58+ uOCEX*G58+uEREX*H58+uHOEX*I58+uNES*S58+ uOCEX*N58+uEREX*O58+uHOEX*P58)/('Life tables'!$I$2/2))/(1+oDR)^(((cycle + 0.5)/('Life tables'!$I$2/2)))</f>
        <v>22.888535583870045</v>
      </c>
      <c r="Z58" s="100">
        <f t="shared" si="12"/>
        <v>213663.1893077303</v>
      </c>
      <c r="AA58" s="107">
        <f>((L58+G58+H58+I58+N58+O58+P58+S58)/('Life tables'!$I$2/2))</f>
        <v>35.792908836106086</v>
      </c>
      <c r="AB58" s="31">
        <f>((uNES*L58+ uOCEX*G58+uEREX*H58+uHOEX*I58+uNES*S58+ uOCEX*N58+uEREX*O58+uHOEX*P58)/('Life tables'!$I$2/2))</f>
        <v>23.585150776629963</v>
      </c>
    </row>
    <row r="59" spans="1:28" x14ac:dyDescent="0.25">
      <c r="A59" s="4">
        <v>53</v>
      </c>
      <c r="C59" s="105">
        <f>IF(male=0,VLOOKUP((($A$5:$A$1570/'Life tables'!$I$2)*2)+age,lifetable,13,1),IF(male=1,VLOOKUP((($A$5:$A$1570/'Life tables'!$I$2)*2)+age,lifetable,10,1),"error"))</f>
        <v>7.1444713273804972E-5</v>
      </c>
      <c r="E59" s="95"/>
      <c r="F59" s="96">
        <f t="shared" si="0"/>
        <v>253.28742025769196</v>
      </c>
      <c r="G59" s="96">
        <f t="shared" si="1"/>
        <v>25.443251466249645</v>
      </c>
      <c r="H59" s="96">
        <f t="shared" si="2"/>
        <v>1.4530853353666795</v>
      </c>
      <c r="I59" s="96">
        <f t="shared" si="3"/>
        <v>0.58223755148165957</v>
      </c>
      <c r="J59" s="96">
        <f t="shared" si="4"/>
        <v>2.0059245982002562E-2</v>
      </c>
      <c r="K59" s="96">
        <f t="shared" si="5"/>
        <v>0.60840573865705794</v>
      </c>
      <c r="L59" s="96">
        <f t="shared" si="13"/>
        <v>225.18038091995493</v>
      </c>
      <c r="M59" s="96">
        <f t="shared" si="6"/>
        <v>679.8856128174059</v>
      </c>
      <c r="N59" s="96">
        <f t="shared" si="7"/>
        <v>65.474457573173552</v>
      </c>
      <c r="O59" s="96">
        <f t="shared" si="8"/>
        <v>1.562868515505726</v>
      </c>
      <c r="P59" s="96">
        <f t="shared" si="9"/>
        <v>1.562868515505726</v>
      </c>
      <c r="Q59" s="96">
        <f t="shared" si="10"/>
        <v>5.3475353900747966E-2</v>
      </c>
      <c r="R59" s="96">
        <f t="shared" si="11"/>
        <v>0.12251188812429514</v>
      </c>
      <c r="S59" s="96">
        <f t="shared" si="14"/>
        <v>611.10943097119582</v>
      </c>
      <c r="T59" s="96">
        <f t="shared" si="19"/>
        <v>3.7569795609269714</v>
      </c>
      <c r="U59" s="96">
        <f t="shared" si="19"/>
        <v>63.874439590638779</v>
      </c>
      <c r="V59" s="32">
        <f t="shared" si="16"/>
        <v>999.99999999999955</v>
      </c>
      <c r="W59" s="100">
        <f>IF(A59=1,((cPH1_+cPHr+(cNES*L59+(cNES+cOSEX)*G59+(cNES+cEREX)*H59+(cNES+cHOEX)*I59+(cNES+cNES)*S59+(cNES+cOSEX)*N59+(cNES+cEREX)*O59+(cNES+cHOEX)*P59)))/(1+cDR)^(A$6:A$65537 + 0.5),(cPHr+(cNES*L59+(cNES+cOSEX)*G59+(cNES+cEREX)*H59+(cNES+cHOEX)*I59+(cNES+cNES)*S59+(cNES+cOSEX)*N59+(cNES+cEREX)*O59+(cNES+cHOEX)*P59))/(1+cDR)^(((cycle + 0.5)/('Life tables'!$I$2/2))))</f>
        <v>189684.72694314356</v>
      </c>
      <c r="X59" s="107">
        <f>((L59+G59+H59+I59+N59+O59+P59+S59)/('Life tables'!$I$2/2))/(1+oDR)^(((cycle + 0.5)/('Life tables'!$I$2/2)))</f>
        <v>34.685965063128585</v>
      </c>
      <c r="Y59" s="31">
        <f>((uNES*L59+ uOCEX*G59+uEREX*H59+uHOEX*I59+uNES*S59+ uOCEX*N59+uEREX*O59+uHOEX*P59)/('Life tables'!$I$2/2))/(1+oDR)^(((cycle + 0.5)/('Life tables'!$I$2/2)))</f>
        <v>22.855881230727899</v>
      </c>
      <c r="Z59" s="100">
        <f t="shared" si="12"/>
        <v>213777.17966831161</v>
      </c>
      <c r="AA59" s="107">
        <f>((L59+G59+H59+I59+N59+O59+P59+S59)/('Life tables'!$I$2/2))</f>
        <v>35.762053159622262</v>
      </c>
      <c r="AB59" s="31">
        <f>((uNES*L59+ uOCEX*G59+uEREX*H59+uHOEX*I59+uNES*S59+ uOCEX*N59+uEREX*O59+uHOEX*P59)/('Life tables'!$I$2/2))</f>
        <v>23.56495597270197</v>
      </c>
    </row>
    <row r="60" spans="1:28" x14ac:dyDescent="0.25">
      <c r="A60" s="4">
        <v>54</v>
      </c>
      <c r="C60" s="105">
        <f>IF(male=0,VLOOKUP((($A$5:$A$1570/'Life tables'!$I$2)*2)+age,lifetable,13,1),IF(male=1,VLOOKUP((($A$5:$A$1570/'Life tables'!$I$2)*2)+age,lifetable,10,1),"error"))</f>
        <v>7.1444713273804972E-5</v>
      </c>
      <c r="E60" s="95"/>
      <c r="F60" s="96">
        <f t="shared" si="0"/>
        <v>250.13786080732314</v>
      </c>
      <c r="G60" s="96">
        <f t="shared" si="1"/>
        <v>25.126871627795335</v>
      </c>
      <c r="H60" s="96">
        <f t="shared" si="2"/>
        <v>1.4350166186276472</v>
      </c>
      <c r="I60" s="96">
        <f t="shared" si="3"/>
        <v>0.57499758756729302</v>
      </c>
      <c r="J60" s="96">
        <f t="shared" si="4"/>
        <v>1.980981477185555E-2</v>
      </c>
      <c r="K60" s="96">
        <f t="shared" si="5"/>
        <v>0.60084038052795541</v>
      </c>
      <c r="L60" s="96">
        <f t="shared" si="13"/>
        <v>222.38032477803304</v>
      </c>
      <c r="M60" s="96">
        <f t="shared" si="6"/>
        <v>682.23072004111054</v>
      </c>
      <c r="N60" s="96">
        <f t="shared" si="7"/>
        <v>65.700296479790083</v>
      </c>
      <c r="O60" s="96">
        <f t="shared" si="8"/>
        <v>1.5682592667972928</v>
      </c>
      <c r="P60" s="96">
        <f t="shared" si="9"/>
        <v>1.5682592667972928</v>
      </c>
      <c r="Q60" s="96">
        <f t="shared" si="10"/>
        <v>5.3659804691231869E-2</v>
      </c>
      <c r="R60" s="96">
        <f t="shared" si="11"/>
        <v>0.12293446437596697</v>
      </c>
      <c r="S60" s="96">
        <f t="shared" si="14"/>
        <v>613.21731075865864</v>
      </c>
      <c r="T60" s="96">
        <f t="shared" si="19"/>
        <v>3.8304491803900587</v>
      </c>
      <c r="U60" s="96">
        <f t="shared" si="19"/>
        <v>64.598214435542701</v>
      </c>
      <c r="V60" s="32">
        <f t="shared" si="16"/>
        <v>999.99999999999932</v>
      </c>
      <c r="W60" s="100">
        <f>IF(A60=1,((cPH1_+cPHr+(cNES*L60+(cNES+cOSEX)*G60+(cNES+cEREX)*H60+(cNES+cHOEX)*I60+(cNES+cNES)*S60+(cNES+cOSEX)*N60+(cNES+cEREX)*O60+(cNES+cHOEX)*P60)))/(1+cDR)^(A$6:A$65537 + 0.5),(cPHr+(cNES*L60+(cNES+cOSEX)*G60+(cNES+cEREX)*H60+(cNES+cHOEX)*I60+(cNES+cNES)*S60+(cNES+cOSEX)*N60+(cNES+cEREX)*O60+(cNES+cHOEX)*P60))/(1+cDR)^(((cycle + 0.5)/('Life tables'!$I$2/2))))</f>
        <v>189354.58013482246</v>
      </c>
      <c r="X60" s="107">
        <f>((L60+G60+H60+I60+N60+O60+P60+S60)/('Life tables'!$I$2/2))/(1+oDR)^(((cycle + 0.5)/('Life tables'!$I$2/2)))</f>
        <v>34.63652047110299</v>
      </c>
      <c r="Y60" s="31">
        <f>((uNES*L60+ uOCEX*G60+uEREX*H60+uHOEX*I60+uNES*S60+ uOCEX*N60+uEREX*O60+uHOEX*P60)/('Life tables'!$I$2/2))/(1+oDR)^(((cycle + 0.5)/('Life tables'!$I$2/2)))</f>
        <v>22.823430150813568</v>
      </c>
      <c r="Z60" s="100">
        <f t="shared" si="12"/>
        <v>213882.58725564246</v>
      </c>
      <c r="AA60" s="107">
        <f>((L60+G60+H60+I60+N60+O60+P60+S60)/('Life tables'!$I$2/2))</f>
        <v>35.731473945026714</v>
      </c>
      <c r="AB60" s="31">
        <f>((uNES*L60+ uOCEX*G60+uEREX*H60+uHOEX*I60+uNES*S60+ uOCEX*N60+uEREX*O60+uHOEX*P60)/('Life tables'!$I$2/2))</f>
        <v>23.544940100155571</v>
      </c>
    </row>
    <row r="61" spans="1:28" x14ac:dyDescent="0.25">
      <c r="A61" s="4">
        <v>55</v>
      </c>
      <c r="C61" s="105">
        <f>IF(male=0,VLOOKUP((($A$5:$A$1570/'Life tables'!$I$2)*2)+age,lifetable,13,1),IF(male=1,VLOOKUP((($A$5:$A$1570/'Life tables'!$I$2)*2)+age,lifetable,10,1),"error"))</f>
        <v>7.1444713273804972E-5</v>
      </c>
      <c r="E61" s="95"/>
      <c r="F61" s="96">
        <f t="shared" si="0"/>
        <v>247.08974253443111</v>
      </c>
      <c r="G61" s="96">
        <f t="shared" si="1"/>
        <v>24.820681767923258</v>
      </c>
      <c r="H61" s="96">
        <f t="shared" si="2"/>
        <v>1.4175298600736834</v>
      </c>
      <c r="I61" s="96">
        <f t="shared" si="3"/>
        <v>0.56799080879387598</v>
      </c>
      <c r="J61" s="96">
        <f t="shared" si="4"/>
        <v>1.9568417255326816E-2</v>
      </c>
      <c r="K61" s="96">
        <f t="shared" si="5"/>
        <v>0.59351868785389283</v>
      </c>
      <c r="L61" s="96">
        <f t="shared" si="13"/>
        <v>219.67045299253107</v>
      </c>
      <c r="M61" s="96">
        <f t="shared" si="6"/>
        <v>684.48159384963549</v>
      </c>
      <c r="N61" s="96">
        <f t="shared" si="7"/>
        <v>65.917060504356101</v>
      </c>
      <c r="O61" s="96">
        <f t="shared" si="8"/>
        <v>1.573433401594972</v>
      </c>
      <c r="P61" s="96">
        <f t="shared" si="9"/>
        <v>1.573433401594972</v>
      </c>
      <c r="Q61" s="96">
        <f t="shared" si="10"/>
        <v>5.3836843697834764E-2</v>
      </c>
      <c r="R61" s="96">
        <f t="shared" si="11"/>
        <v>0.12334006025123367</v>
      </c>
      <c r="S61" s="96">
        <f t="shared" si="14"/>
        <v>615.24048963814039</v>
      </c>
      <c r="T61" s="96">
        <f t="shared" si="19"/>
        <v>3.9038544413432201</v>
      </c>
      <c r="U61" s="96">
        <f t="shared" si="19"/>
        <v>65.315073183647826</v>
      </c>
      <c r="V61" s="32">
        <f t="shared" si="16"/>
        <v>999.99999999999932</v>
      </c>
      <c r="W61" s="100">
        <f>IF(A61=1,((cPH1_+cPHr+(cNES*L61+(cNES+cOSEX)*G61+(cNES+cEREX)*H61+(cNES+cHOEX)*I61+(cNES+cNES)*S61+(cNES+cOSEX)*N61+(cNES+cEREX)*O61+(cNES+cHOEX)*P61)))/(1+cDR)^(A$6:A$65537 + 0.5),(cPHr+(cNES*L61+(cNES+cOSEX)*G61+(cNES+cEREX)*H61+(cNES+cHOEX)*I61+(cNES+cNES)*S61+(cNES+cOSEX)*N61+(cNES+cEREX)*O61+(cNES+cHOEX)*P61))/(1+cDR)^(((cycle + 0.5)/('Life tables'!$I$2/2))))</f>
        <v>189017.73582817346</v>
      </c>
      <c r="X61" s="107">
        <f>((L61+G61+H61+I61+N61+O61+P61+S61)/('Life tables'!$I$2/2))/(1+oDR)^(((cycle + 0.5)/('Life tables'!$I$2/2)))</f>
        <v>34.587380420603843</v>
      </c>
      <c r="Y61" s="31">
        <f>((uNES*L61+ uOCEX*G61+uEREX*H61+uHOEX*I61+uNES*S61+ uOCEX*N61+uEREX*O61+uHOEX*P61)/('Life tables'!$I$2/2))/(1+oDR)^(((cycle + 0.5)/('Life tables'!$I$2/2)))</f>
        <v>22.791175193166055</v>
      </c>
      <c r="Z61" s="100">
        <f t="shared" si="12"/>
        <v>213979.81432534987</v>
      </c>
      <c r="AA61" s="107">
        <f>((L61+G61+H61+I61+N61+O61+P61+S61)/('Life tables'!$I$2/2))</f>
        <v>35.701162473702396</v>
      </c>
      <c r="AB61" s="31">
        <f>((uNES*L61+ uOCEX*G61+uEREX*H61+uHOEX*I61+uNES*S61+ uOCEX*N61+uEREX*O61+uHOEX*P61)/('Life tables'!$I$2/2))</f>
        <v>23.525096108554365</v>
      </c>
    </row>
    <row r="62" spans="1:28" x14ac:dyDescent="0.25">
      <c r="A62" s="4">
        <v>56</v>
      </c>
      <c r="C62" s="105">
        <f>IF(male=0,VLOOKUP((($A$5:$A$1570/'Life tables'!$I$2)*2)+age,lifetable,13,1),IF(male=1,VLOOKUP((($A$5:$A$1570/'Life tables'!$I$2)*2)+age,lifetable,10,1),"error"))</f>
        <v>7.1444713273804972E-5</v>
      </c>
      <c r="E62" s="95"/>
      <c r="F62" s="96">
        <f t="shared" si="0"/>
        <v>244.13969036526927</v>
      </c>
      <c r="G62" s="96">
        <f t="shared" si="1"/>
        <v>24.524342853411927</v>
      </c>
      <c r="H62" s="96">
        <f t="shared" si="2"/>
        <v>1.4006056972344296</v>
      </c>
      <c r="I62" s="96">
        <f t="shared" si="3"/>
        <v>0.56120945680265411</v>
      </c>
      <c r="J62" s="96">
        <f t="shared" si="4"/>
        <v>1.9334786141469076E-2</v>
      </c>
      <c r="K62" s="96">
        <f t="shared" si="5"/>
        <v>0.58643255358307222</v>
      </c>
      <c r="L62" s="96">
        <f t="shared" si="13"/>
        <v>217.04776501809573</v>
      </c>
      <c r="M62" s="96">
        <f t="shared" si="6"/>
        <v>686.64138200973912</v>
      </c>
      <c r="N62" s="96">
        <f t="shared" si="7"/>
        <v>66.12505278363048</v>
      </c>
      <c r="O62" s="96">
        <f t="shared" si="8"/>
        <v>1.5783981557417768</v>
      </c>
      <c r="P62" s="96">
        <f t="shared" si="9"/>
        <v>1.5783981557417768</v>
      </c>
      <c r="Q62" s="96">
        <f t="shared" si="10"/>
        <v>5.4006718503294443E-2</v>
      </c>
      <c r="R62" s="96">
        <f t="shared" si="11"/>
        <v>0.12372924296146387</v>
      </c>
      <c r="S62" s="96">
        <f t="shared" si="14"/>
        <v>617.1817969531603</v>
      </c>
      <c r="T62" s="96">
        <f t="shared" si="19"/>
        <v>3.9771959459879835</v>
      </c>
      <c r="U62" s="96">
        <f t="shared" si="19"/>
        <v>66.025234980192366</v>
      </c>
      <c r="V62" s="32">
        <f t="shared" si="16"/>
        <v>999.99999999999943</v>
      </c>
      <c r="W62" s="100">
        <f>IF(A62=1,((cPH1_+cPHr+(cNES*L62+(cNES+cOSEX)*G62+(cNES+cEREX)*H62+(cNES+cHOEX)*I62+(cNES+cNES)*S62+(cNES+cOSEX)*N62+(cNES+cEREX)*O62+(cNES+cHOEX)*P62)))/(1+cDR)^(A$6:A$65537 + 0.5),(cPHr+(cNES*L62+(cNES+cOSEX)*G62+(cNES+cEREX)*H62+(cNES+cHOEX)*I62+(cNES+cNES)*S62+(cNES+cOSEX)*N62+(cNES+cEREX)*O62+(cNES+cHOEX)*P62))/(1+cDR)^(((cycle + 0.5)/('Life tables'!$I$2/2))))</f>
        <v>188674.48441318897</v>
      </c>
      <c r="X62" s="107">
        <f>((L62+G62+H62+I62+N62+O62+P62+S62)/('Life tables'!$I$2/2))/(1+oDR)^(((cycle + 0.5)/('Life tables'!$I$2/2)))</f>
        <v>34.538536270881536</v>
      </c>
      <c r="Y62" s="31">
        <f>((uNES*L62+ uOCEX*G62+uEREX*H62+uHOEX*I62+uNES*S62+ uOCEX*N62+uEREX*O62+uHOEX*P62)/('Life tables'!$I$2/2))/(1+oDR)^(((cycle + 0.5)/('Life tables'!$I$2/2)))</f>
        <v>22.759110818311093</v>
      </c>
      <c r="Z62" s="100">
        <f t="shared" si="12"/>
        <v>214069.13625301048</v>
      </c>
      <c r="AA62" s="107">
        <f>((L62+G62+H62+I62+N62+O62+P62+S62)/('Life tables'!$I$2/2))</f>
        <v>35.671110316987317</v>
      </c>
      <c r="AB62" s="31">
        <f>((uNES*L62+ uOCEX*G62+uEREX*H62+uHOEX*I62+uNES*S62+ uOCEX*N62+uEREX*O62+uHOEX*P62)/('Life tables'!$I$2/2))</f>
        <v>23.50541859531425</v>
      </c>
    </row>
    <row r="63" spans="1:28" x14ac:dyDescent="0.25">
      <c r="A63" s="4">
        <v>57</v>
      </c>
      <c r="C63" s="105">
        <f>IF(male=0,VLOOKUP((($A$5:$A$1570/'Life tables'!$I$2)*2)+age,lifetable,13,1),IF(male=1,VLOOKUP((($A$5:$A$1570/'Life tables'!$I$2)*2)+age,lifetable,10,1),"error"))</f>
        <v>7.1444713273804972E-5</v>
      </c>
      <c r="E63" s="95"/>
      <c r="F63" s="96">
        <f t="shared" si="0"/>
        <v>241.28444159108832</v>
      </c>
      <c r="G63" s="96">
        <f t="shared" si="1"/>
        <v>24.237527138339001</v>
      </c>
      <c r="H63" s="96">
        <f t="shared" si="2"/>
        <v>1.3842254122666053</v>
      </c>
      <c r="I63" s="96">
        <f t="shared" si="3"/>
        <v>0.55464603153084724</v>
      </c>
      <c r="J63" s="96">
        <f t="shared" si="4"/>
        <v>1.9108663038147025E-2</v>
      </c>
      <c r="K63" s="96">
        <f t="shared" si="5"/>
        <v>0.57957414056856926</v>
      </c>
      <c r="L63" s="96">
        <f t="shared" si="13"/>
        <v>214.50936020534516</v>
      </c>
      <c r="M63" s="96">
        <f t="shared" si="6"/>
        <v>688.71312748273067</v>
      </c>
      <c r="N63" s="96">
        <f t="shared" si="7"/>
        <v>66.324566361380263</v>
      </c>
      <c r="O63" s="96">
        <f t="shared" si="8"/>
        <v>1.5831605241620503</v>
      </c>
      <c r="P63" s="96">
        <f t="shared" si="9"/>
        <v>1.5831605241620503</v>
      </c>
      <c r="Q63" s="96">
        <f t="shared" si="10"/>
        <v>5.4169668447037772E-2</v>
      </c>
      <c r="R63" s="96">
        <f t="shared" si="11"/>
        <v>0.12410256083262364</v>
      </c>
      <c r="S63" s="96">
        <f t="shared" si="14"/>
        <v>619.0439678437466</v>
      </c>
      <c r="T63" s="96">
        <f t="shared" si="19"/>
        <v>4.0504742774731683</v>
      </c>
      <c r="U63" s="96">
        <f t="shared" si="19"/>
        <v>66.728911681593559</v>
      </c>
      <c r="V63" s="32">
        <f t="shared" si="16"/>
        <v>999.99999999999932</v>
      </c>
      <c r="W63" s="100">
        <f>IF(A63=1,((cPH1_+cPHr+(cNES*L63+(cNES+cOSEX)*G63+(cNES+cEREX)*H63+(cNES+cHOEX)*I63+(cNES+cNES)*S63+(cNES+cOSEX)*N63+(cNES+cEREX)*O63+(cNES+cHOEX)*P63)))/(1+cDR)^(A$6:A$65537 + 0.5),(cPHr+(cNES*L63+(cNES+cOSEX)*G63+(cNES+cEREX)*H63+(cNES+cHOEX)*I63+(cNES+cNES)*S63+(cNES+cOSEX)*N63+(cNES+cEREX)*O63+(cNES+cHOEX)*P63))/(1+cDR)^(((cycle + 0.5)/('Life tables'!$I$2/2))))</f>
        <v>188325.10583279788</v>
      </c>
      <c r="X63" s="107">
        <f>((L63+G63+H63+I63+N63+O63+P63+S63)/('Life tables'!$I$2/2))/(1+oDR)^(((cycle + 0.5)/('Life tables'!$I$2/2)))</f>
        <v>34.489979671603344</v>
      </c>
      <c r="Y63" s="31">
        <f>((uNES*L63+ uOCEX*G63+uEREX*H63+uHOEX*I63+uNES*S63+ uOCEX*N63+uEREX*O63+uHOEX*P63)/('Life tables'!$I$2/2))/(1+oDR)^(((cycle + 0.5)/('Life tables'!$I$2/2)))</f>
        <v>22.727231672920524</v>
      </c>
      <c r="Z63" s="100">
        <f t="shared" si="12"/>
        <v>214150.81924415953</v>
      </c>
      <c r="AA63" s="107">
        <f>((L63+G63+H63+I63+N63+O63+P63+S63)/('Life tables'!$I$2/2))</f>
        <v>35.641309326521259</v>
      </c>
      <c r="AB63" s="31">
        <f>((uNES*L63+ uOCEX*G63+uEREX*H63+uHOEX*I63+uNES*S63+ uOCEX*N63+uEREX*O63+uHOEX*P63)/('Life tables'!$I$2/2))</f>
        <v>23.485902337512616</v>
      </c>
    </row>
    <row r="64" spans="1:28" x14ac:dyDescent="0.25">
      <c r="A64" s="4">
        <v>58</v>
      </c>
      <c r="C64" s="105">
        <f>IF(male=0,VLOOKUP((($A$5:$A$1570/'Life tables'!$I$2)*2)+age,lifetable,13,1),IF(male=1,VLOOKUP((($A$5:$A$1570/'Life tables'!$I$2)*2)+age,lifetable,10,1),"error"))</f>
        <v>7.1444713273804972E-5</v>
      </c>
      <c r="E64" s="95"/>
      <c r="F64" s="96">
        <f t="shared" si="0"/>
        <v>238.52084212716585</v>
      </c>
      <c r="G64" s="96">
        <f t="shared" si="1"/>
        <v>23.959917788292977</v>
      </c>
      <c r="H64" s="96">
        <f t="shared" si="2"/>
        <v>1.3683709104924258</v>
      </c>
      <c r="I64" s="96">
        <f t="shared" si="3"/>
        <v>0.54829328261219501</v>
      </c>
      <c r="J64" s="96">
        <f t="shared" si="4"/>
        <v>1.8889798155768925E-2</v>
      </c>
      <c r="K64" s="96">
        <f t="shared" si="5"/>
        <v>0.57293587258238432</v>
      </c>
      <c r="L64" s="96">
        <f t="shared" si="13"/>
        <v>212.05243447503011</v>
      </c>
      <c r="M64" s="96">
        <f t="shared" si="6"/>
        <v>690.69977191376665</v>
      </c>
      <c r="N64" s="96">
        <f t="shared" si="7"/>
        <v>66.515884524407454</v>
      </c>
      <c r="O64" s="96">
        <f t="shared" si="8"/>
        <v>1.5877272688823931</v>
      </c>
      <c r="P64" s="96">
        <f t="shared" si="9"/>
        <v>1.5877272688823931</v>
      </c>
      <c r="Q64" s="96">
        <f t="shared" si="10"/>
        <v>5.4325924899625969E-2</v>
      </c>
      <c r="R64" s="96">
        <f t="shared" si="11"/>
        <v>0.12446054393402986</v>
      </c>
      <c r="S64" s="96">
        <f t="shared" si="14"/>
        <v>620.82964638276076</v>
      </c>
      <c r="T64" s="96">
        <f t="shared" si="19"/>
        <v>4.1236900005285628</v>
      </c>
      <c r="U64" s="96">
        <f t="shared" si="19"/>
        <v>67.426308098109971</v>
      </c>
      <c r="V64" s="32">
        <f t="shared" si="16"/>
        <v>999.99999999999932</v>
      </c>
      <c r="W64" s="100">
        <f>IF(A64=1,((cPH1_+cPHr+(cNES*L64+(cNES+cOSEX)*G64+(cNES+cEREX)*H64+(cNES+cHOEX)*I64+(cNES+cNES)*S64+(cNES+cOSEX)*N64+(cNES+cEREX)*O64+(cNES+cHOEX)*P64)))/(1+cDR)^(A$6:A$65537 + 0.5),(cPHr+(cNES*L64+(cNES+cOSEX)*G64+(cNES+cEREX)*H64+(cNES+cHOEX)*I64+(cNES+cNES)*S64+(cNES+cOSEX)*N64+(cNES+cEREX)*O64+(cNES+cHOEX)*P64))/(1+cDR)^(((cycle + 0.5)/('Life tables'!$I$2/2))))</f>
        <v>187969.86995366594</v>
      </c>
      <c r="X64" s="107">
        <f>((L64+G64+H64+I64+N64+O64+P64+S64)/('Life tables'!$I$2/2))/(1+oDR)^(((cycle + 0.5)/('Life tables'!$I$2/2)))</f>
        <v>34.441702553026801</v>
      </c>
      <c r="Y64" s="31">
        <f>((uNES*L64+ uOCEX*G64+uEREX*H64+uHOEX*I64+uNES*S64+ uOCEX*N64+uEREX*O64+uHOEX*P64)/('Life tables'!$I$2/2))/(1+oDR)^(((cycle + 0.5)/('Life tables'!$I$2/2)))</f>
        <v>22.695532583513874</v>
      </c>
      <c r="Z64" s="100">
        <f t="shared" si="12"/>
        <v>214225.12063959113</v>
      </c>
      <c r="AA64" s="107">
        <f>((L64+G64+H64+I64+N64+O64+P64+S64)/('Life tables'!$I$2/2))</f>
        <v>35.611751624913872</v>
      </c>
      <c r="AB64" s="31">
        <f>((uNES*L64+ uOCEX*G64+uEREX*H64+uHOEX*I64+uNES*S64+ uOCEX*N64+uEREX*O64+uHOEX*P64)/('Life tables'!$I$2/2))</f>
        <v>23.466542285907042</v>
      </c>
    </row>
    <row r="65" spans="1:28" x14ac:dyDescent="0.25">
      <c r="A65" s="4">
        <v>59</v>
      </c>
      <c r="C65" s="105">
        <f>IF(male=0,VLOOKUP((($A$5:$A$1570/'Life tables'!$I$2)*2)+age,lifetable,13,1),IF(male=1,VLOOKUP((($A$5:$A$1570/'Life tables'!$I$2)*2)+age,lifetable,10,1),"error"))</f>
        <v>7.1444713273804972E-5</v>
      </c>
      <c r="E65" s="95"/>
      <c r="F65" s="96">
        <f t="shared" si="0"/>
        <v>235.84584289638474</v>
      </c>
      <c r="G65" s="96">
        <f t="shared" si="1"/>
        <v>23.691208517096072</v>
      </c>
      <c r="H65" s="96">
        <f t="shared" si="2"/>
        <v>1.3530246996525404</v>
      </c>
      <c r="I65" s="96">
        <f t="shared" si="3"/>
        <v>0.54214420106380723</v>
      </c>
      <c r="J65" s="96">
        <f t="shared" si="4"/>
        <v>1.8677950020882027E-2</v>
      </c>
      <c r="K65" s="96">
        <f t="shared" si="5"/>
        <v>0.56651042562866416</v>
      </c>
      <c r="L65" s="96">
        <f t="shared" si="13"/>
        <v>209.67427710292276</v>
      </c>
      <c r="M65" s="96">
        <f t="shared" si="6"/>
        <v>692.60415900497605</v>
      </c>
      <c r="N65" s="96">
        <f t="shared" si="7"/>
        <v>66.699281127388346</v>
      </c>
      <c r="O65" s="96">
        <f t="shared" si="8"/>
        <v>1.5921049267855412</v>
      </c>
      <c r="P65" s="96">
        <f t="shared" si="9"/>
        <v>1.5921049267855412</v>
      </c>
      <c r="Q65" s="96">
        <f t="shared" si="10"/>
        <v>5.4475711528062527E-2</v>
      </c>
      <c r="R65" s="96">
        <f t="shared" si="11"/>
        <v>0.12480370468616987</v>
      </c>
      <c r="S65" s="96">
        <f t="shared" si="14"/>
        <v>622.54138860780245</v>
      </c>
      <c r="T65" s="96">
        <f t="shared" si="19"/>
        <v>4.1968436620775078</v>
      </c>
      <c r="U65" s="96">
        <f t="shared" si="19"/>
        <v>68.117622228424807</v>
      </c>
      <c r="V65" s="32">
        <f t="shared" si="16"/>
        <v>999.99999999999943</v>
      </c>
      <c r="W65" s="100">
        <f>IF(A65=1,((cPH1_+cPHr+(cNES*L65+(cNES+cOSEX)*G65+(cNES+cEREX)*H65+(cNES+cHOEX)*I65+(cNES+cNES)*S65+(cNES+cOSEX)*N65+(cNES+cEREX)*O65+(cNES+cHOEX)*P65)))/(1+cDR)^(A$6:A$65537 + 0.5),(cPHr+(cNES*L65+(cNES+cOSEX)*G65+(cNES+cEREX)*H65+(cNES+cHOEX)*I65+(cNES+cNES)*S65+(cNES+cOSEX)*N65+(cNES+cEREX)*O65+(cNES+cHOEX)*P65))/(1+cDR)^(((cycle + 0.5)/('Life tables'!$I$2/2))))</f>
        <v>187609.03692384731</v>
      </c>
      <c r="X65" s="107">
        <f>((L65+G65+H65+I65+N65+O65+P65+S65)/('Life tables'!$I$2/2))/(1+oDR)^(((cycle + 0.5)/('Life tables'!$I$2/2)))</f>
        <v>34.393697116505585</v>
      </c>
      <c r="Y65" s="31">
        <f>((uNES*L65+ uOCEX*G65+uEREX*H65+uHOEX*I65+uNES*S65+ uOCEX*N65+uEREX*O65+uHOEX*P65)/('Life tables'!$I$2/2))/(1+oDR)^(((cycle + 0.5)/('Life tables'!$I$2/2)))</f>
        <v>22.664008550372998</v>
      </c>
      <c r="Z65" s="100">
        <f t="shared" si="12"/>
        <v>214292.28921049295</v>
      </c>
      <c r="AA65" s="107">
        <f>((L65+G65+H65+I65+N65+O65+P65+S65)/('Life tables'!$I$2/2))</f>
        <v>35.582429596723507</v>
      </c>
      <c r="AB65" s="31">
        <f>((uNES*L65+ uOCEX*G65+uEREX*H65+uHOEX*I65+uNES*S65+ uOCEX*N65+uEREX*O65+uHOEX*P65)/('Life tables'!$I$2/2))</f>
        <v>23.447333559153044</v>
      </c>
    </row>
    <row r="66" spans="1:28" x14ac:dyDescent="0.25">
      <c r="A66" s="4">
        <v>60</v>
      </c>
      <c r="C66" s="105">
        <f>IF(male=0,VLOOKUP((($A$5:$A$1570/'Life tables'!$I$2)*2)+age,lifetable,13,1),IF(male=1,VLOOKUP((($A$5:$A$1570/'Life tables'!$I$2)*2)+age,lifetable,10,1),"error"))</f>
        <v>7.1444713273804972E-5</v>
      </c>
      <c r="E66" s="95"/>
      <c r="F66" s="96">
        <f t="shared" si="0"/>
        <v>233.25649633321268</v>
      </c>
      <c r="G66" s="96">
        <f t="shared" si="1"/>
        <v>23.431103235621656</v>
      </c>
      <c r="H66" s="96">
        <f t="shared" si="2"/>
        <v>1.3381698698497044</v>
      </c>
      <c r="I66" s="96">
        <f t="shared" si="3"/>
        <v>0.53619201124978133</v>
      </c>
      <c r="J66" s="96">
        <f t="shared" si="4"/>
        <v>1.8472885199303138E-2</v>
      </c>
      <c r="K66" s="96">
        <f t="shared" si="5"/>
        <v>0.56029071954613141</v>
      </c>
      <c r="L66" s="96">
        <f t="shared" si="13"/>
        <v>207.37226761174611</v>
      </c>
      <c r="M66" s="96">
        <f t="shared" si="6"/>
        <v>694.4290377762843</v>
      </c>
      <c r="N66" s="96">
        <f t="shared" si="7"/>
        <v>66.875020906897831</v>
      </c>
      <c r="O66" s="96">
        <f t="shared" si="8"/>
        <v>1.5962998171060963</v>
      </c>
      <c r="P66" s="96">
        <f t="shared" si="9"/>
        <v>1.5962998171060963</v>
      </c>
      <c r="Q66" s="96">
        <f t="shared" si="10"/>
        <v>5.4619244552268291E-2</v>
      </c>
      <c r="R66" s="96">
        <f t="shared" si="11"/>
        <v>0.12513253844828531</v>
      </c>
      <c r="S66" s="96">
        <f t="shared" si="14"/>
        <v>624.18166545217377</v>
      </c>
      <c r="T66" s="96">
        <f t="shared" si="19"/>
        <v>4.269935791829079</v>
      </c>
      <c r="U66" s="96">
        <f t="shared" si="19"/>
        <v>68.803045486419222</v>
      </c>
      <c r="V66" s="32">
        <f t="shared" si="16"/>
        <v>999.99999999999943</v>
      </c>
      <c r="W66" s="100">
        <f>IF(A66=1,((cPH1_+cPHr+(cNES*L66+(cNES+cOSEX)*G66+(cNES+cEREX)*H66+(cNES+cHOEX)*I66+(cNES+cNES)*S66+(cNES+cOSEX)*N66+(cNES+cEREX)*O66+(cNES+cHOEX)*P66)))/(1+cDR)^(A$6:A$65537 + 0.5),(cPHr+(cNES*L66+(cNES+cOSEX)*G66+(cNES+cEREX)*H66+(cNES+cHOEX)*I66+(cNES+cNES)*S66+(cNES+cOSEX)*N66+(cNES+cEREX)*O66+(cNES+cHOEX)*P66))/(1+cDR)^(((cycle + 0.5)/('Life tables'!$I$2/2))))</f>
        <v>187242.85751775757</v>
      </c>
      <c r="X66" s="107">
        <f>((L66+G66+H66+I66+N66+O66+P66+S66)/('Life tables'!$I$2/2))/(1+oDR)^(((cycle + 0.5)/('Life tables'!$I$2/2)))</f>
        <v>34.3459558253168</v>
      </c>
      <c r="Y66" s="31">
        <f>((uNES*L66+ uOCEX*G66+uEREX*H66+uHOEX*I66+uNES*S66+ uOCEX*N66+uEREX*O66+uHOEX*P66)/('Life tables'!$I$2/2))/(1+oDR)^(((cycle + 0.5)/('Life tables'!$I$2/2)))</f>
        <v>22.632654741662762</v>
      </c>
      <c r="Z66" s="100">
        <f t="shared" si="12"/>
        <v>214352.56544375603</v>
      </c>
      <c r="AA66" s="107">
        <f>((L66+G66+H66+I66+N66+O66+P66+S66)/('Life tables'!$I$2/2))</f>
        <v>35.553335879736309</v>
      </c>
      <c r="AB66" s="31">
        <f>((uNES*L66+ uOCEX*G66+uEREX*H66+uHOEX*I66+uNES*S66+ uOCEX*N66+uEREX*O66+uHOEX*P66)/('Life tables'!$I$2/2))</f>
        <v>23.428271438214395</v>
      </c>
    </row>
    <row r="67" spans="1:28" x14ac:dyDescent="0.25">
      <c r="A67" s="4">
        <v>61</v>
      </c>
      <c r="C67" s="105">
        <f>IF(male=0,VLOOKUP((($A$5:$A$1570/'Life tables'!$I$2)*2)+age,lifetable,13,1),IF(male=1,VLOOKUP((($A$5:$A$1570/'Life tables'!$I$2)*2)+age,lifetable,10,1),"error"))</f>
        <v>7.1444713273804972E-5</v>
      </c>
      <c r="F67" s="96">
        <f t="shared" si="0"/>
        <v>230.74995300407514</v>
      </c>
      <c r="G67" s="96">
        <f t="shared" si="1"/>
        <v>23.179315712303627</v>
      </c>
      <c r="H67" s="96">
        <f t="shared" si="2"/>
        <v>1.3237900741601853</v>
      </c>
      <c r="I67" s="96">
        <f t="shared" si="3"/>
        <v>0.5304301631123769</v>
      </c>
      <c r="J67" s="96">
        <f t="shared" si="4"/>
        <v>1.8274378028467077E-2</v>
      </c>
      <c r="K67" s="96">
        <f t="shared" si="5"/>
        <v>0.55426990989009584</v>
      </c>
      <c r="L67" s="96">
        <f t="shared" si="13"/>
        <v>205.14387276658039</v>
      </c>
      <c r="M67" s="96">
        <f t="shared" si="6"/>
        <v>696.17706571767599</v>
      </c>
      <c r="N67" s="96">
        <f t="shared" si="7"/>
        <v>67.043359784979245</v>
      </c>
      <c r="O67" s="96">
        <f t="shared" si="8"/>
        <v>1.6003180486767048</v>
      </c>
      <c r="P67" s="96">
        <f t="shared" si="9"/>
        <v>1.6003180486767048</v>
      </c>
      <c r="Q67" s="96">
        <f t="shared" si="10"/>
        <v>5.4756732993017837E-2</v>
      </c>
      <c r="R67" s="96">
        <f t="shared" si="11"/>
        <v>0.12544752408639359</v>
      </c>
      <c r="S67" s="96">
        <f t="shared" si="14"/>
        <v>625.75286557826394</v>
      </c>
      <c r="T67" s="96">
        <f t="shared" si="19"/>
        <v>4.3429669028505637</v>
      </c>
      <c r="U67" s="96">
        <f t="shared" si="19"/>
        <v>69.482762920395714</v>
      </c>
      <c r="V67" s="32">
        <f t="shared" si="16"/>
        <v>999.99999999999932</v>
      </c>
      <c r="W67" s="100">
        <f>IF(A67=1,((cPH1_+cPHr+(cNES*L67+(cNES+cOSEX)*G67+(cNES+cEREX)*H67+(cNES+cHOEX)*I67+(cNES+cNES)*S67+(cNES+cOSEX)*N67+(cNES+cEREX)*O67+(cNES+cHOEX)*P67)))/(1+cDR)^(A$6:A$65537 + 0.5),(cPHr+(cNES*L67+(cNES+cOSEX)*G67+(cNES+cEREX)*H67+(cNES+cHOEX)*I67+(cNES+cNES)*S67+(cNES+cOSEX)*N67+(cNES+cEREX)*O67+(cNES+cHOEX)*P67))/(1+cDR)^(((cycle + 0.5)/('Life tables'!$I$2/2))))</f>
        <v>186871.57346891484</v>
      </c>
      <c r="X67" s="107">
        <f>((L67+G67+H67+I67+N67+O67+P67+S67)/('Life tables'!$I$2/2))/(1+oDR)^(((cycle + 0.5)/('Life tables'!$I$2/2)))</f>
        <v>34.298471395798565</v>
      </c>
      <c r="Y67" s="31">
        <f>((uNES*L67+ uOCEX*G67+uEREX*H67+uHOEX*I67+uNES*S67+ uOCEX*N67+uEREX*O67+uHOEX*P67)/('Life tables'!$I$2/2))/(1+oDR)^(((cycle + 0.5)/('Life tables'!$I$2/2)))</f>
        <v>22.601466487750677</v>
      </c>
      <c r="Z67" s="100">
        <f t="shared" si="12"/>
        <v>214406.18181778525</v>
      </c>
      <c r="AA67" s="107">
        <f>((L67+G67+H67+I67+N67+O67+P67+S67)/('Life tables'!$I$2/2))</f>
        <v>35.524463356535719</v>
      </c>
      <c r="AB67" s="31">
        <f>((uNES*L67+ uOCEX*G67+uEREX*H67+uHOEX*I67+uNES*S67+ uOCEX*N67+uEREX*O67+uHOEX*P67)/('Life tables'!$I$2/2))</f>
        <v>23.409351360959541</v>
      </c>
    </row>
    <row r="68" spans="1:28" x14ac:dyDescent="0.25">
      <c r="A68" s="4">
        <v>62</v>
      </c>
      <c r="C68" s="105">
        <f>IF(male=0,VLOOKUP((($A$5:$A$1570/'Life tables'!$I$2)*2)+age,lifetable,13,1),IF(male=1,VLOOKUP((($A$5:$A$1570/'Life tables'!$I$2)*2)+age,lifetable,10,1),"error"))</f>
        <v>7.1444713273804972E-5</v>
      </c>
      <c r="F68" s="96">
        <f t="shared" si="0"/>
        <v>228.32345834024599</v>
      </c>
      <c r="G68" s="96">
        <f t="shared" si="1"/>
        <v>22.935569244948454</v>
      </c>
      <c r="H68" s="96">
        <f t="shared" si="2"/>
        <v>1.3098695098906752</v>
      </c>
      <c r="I68" s="96">
        <f t="shared" si="3"/>
        <v>0.52485232466183795</v>
      </c>
      <c r="J68" s="96">
        <f t="shared" si="4"/>
        <v>1.8082210358686065E-2</v>
      </c>
      <c r="K68" s="96">
        <f t="shared" si="5"/>
        <v>0.54844138008473708</v>
      </c>
      <c r="L68" s="96">
        <f t="shared" si="13"/>
        <v>202.98664367030162</v>
      </c>
      <c r="M68" s="96">
        <f t="shared" si="6"/>
        <v>697.85081183650721</v>
      </c>
      <c r="N68" s="96">
        <f t="shared" si="7"/>
        <v>67.204545162607033</v>
      </c>
      <c r="O68" s="96">
        <f t="shared" si="8"/>
        <v>1.6041655269329826</v>
      </c>
      <c r="P68" s="96">
        <f t="shared" si="9"/>
        <v>1.6041655269329826</v>
      </c>
      <c r="Q68" s="96">
        <f t="shared" si="10"/>
        <v>5.4888378911621113E-2</v>
      </c>
      <c r="R68" s="96">
        <f t="shared" si="11"/>
        <v>0.12574912452239781</v>
      </c>
      <c r="S68" s="96">
        <f t="shared" si="14"/>
        <v>627.25729811660017</v>
      </c>
      <c r="T68" s="96">
        <f t="shared" si="19"/>
        <v>4.4159374921208707</v>
      </c>
      <c r="U68" s="96">
        <f t="shared" si="19"/>
        <v>70.156953425002854</v>
      </c>
      <c r="V68" s="32">
        <f t="shared" si="16"/>
        <v>999.99999999999955</v>
      </c>
      <c r="W68" s="100">
        <f>IF(A68=1,((cPH1_+cPHr+(cNES*L68+(cNES+cOSEX)*G68+(cNES+cEREX)*H68+(cNES+cHOEX)*I68+(cNES+cNES)*S68+(cNES+cOSEX)*N68+(cNES+cEREX)*O68+(cNES+cHOEX)*P68)))/(1+cDR)^(A$6:A$65537 + 0.5),(cPHr+(cNES*L68+(cNES+cOSEX)*G68+(cNES+cEREX)*H68+(cNES+cHOEX)*I68+(cNES+cNES)*S68+(cNES+cOSEX)*N68+(cNES+cEREX)*O68+(cNES+cHOEX)*P68))/(1+cDR)^(((cycle + 0.5)/('Life tables'!$I$2/2))))</f>
        <v>186495.41779088357</v>
      </c>
      <c r="X68" s="107">
        <f>((L68+G68+H68+I68+N68+O68+P68+S68)/('Life tables'!$I$2/2))/(1+oDR)^(((cycle + 0.5)/('Life tables'!$I$2/2)))</f>
        <v>34.251236788787743</v>
      </c>
      <c r="Y68" s="31">
        <f>((uNES*L68+ uOCEX*G68+uEREX*H68+uHOEX*I68+uNES*S68+ uOCEX*N68+uEREX*O68+uHOEX*P68)/('Life tables'!$I$2/2))/(1+oDR)^(((cycle + 0.5)/('Life tables'!$I$2/2)))</f>
        <v>22.570439275718744</v>
      </c>
      <c r="Z68" s="100">
        <f t="shared" si="12"/>
        <v>214453.36306912731</v>
      </c>
      <c r="AA68" s="107">
        <f>((L68+G68+H68+I68+N68+O68+P68+S68)/('Life tables'!$I$2/2))</f>
        <v>35.495805146352652</v>
      </c>
      <c r="AB68" s="31">
        <f>((uNES*L68+ uOCEX*G68+uEREX*H68+uHOEX*I68+uNES*S68+ uOCEX*N68+uEREX*O68+uHOEX*P68)/('Life tables'!$I$2/2))</f>
        <v>23.39056891693787</v>
      </c>
    </row>
    <row r="69" spans="1:28" x14ac:dyDescent="0.25">
      <c r="A69" s="4">
        <v>63</v>
      </c>
      <c r="C69" s="105">
        <f>IF(male=0,VLOOKUP((($A$5:$A$1570/'Life tables'!$I$2)*2)+age,lifetable,13,1),IF(male=1,VLOOKUP((($A$5:$A$1570/'Life tables'!$I$2)*2)+age,lifetable,10,1),"error"))</f>
        <v>7.1444713273804972E-5</v>
      </c>
      <c r="F69" s="96">
        <f t="shared" si="0"/>
        <v>225.97434947951064</v>
      </c>
      <c r="G69" s="96">
        <f t="shared" si="1"/>
        <v>22.699596343473612</v>
      </c>
      <c r="H69" s="96">
        <f t="shared" si="2"/>
        <v>1.2963929004592172</v>
      </c>
      <c r="I69" s="96">
        <f t="shared" si="3"/>
        <v>0.51945237471625083</v>
      </c>
      <c r="J69" s="96">
        <f t="shared" si="4"/>
        <v>1.7896171303023324E-2</v>
      </c>
      <c r="K69" s="96">
        <f t="shared" si="5"/>
        <v>0.54279873383666255</v>
      </c>
      <c r="L69" s="96">
        <f t="shared" si="13"/>
        <v>200.89821295572187</v>
      </c>
      <c r="M69" s="96">
        <f t="shared" si="6"/>
        <v>699.45275960336517</v>
      </c>
      <c r="N69" s="96">
        <f t="shared" si="7"/>
        <v>67.358816203379519</v>
      </c>
      <c r="O69" s="96">
        <f t="shared" si="8"/>
        <v>1.6078479606852312</v>
      </c>
      <c r="P69" s="96">
        <f t="shared" si="9"/>
        <v>1.6078479606852312</v>
      </c>
      <c r="Q69" s="96">
        <f t="shared" si="10"/>
        <v>5.5014377641625492E-2</v>
      </c>
      <c r="R69" s="96">
        <f t="shared" si="11"/>
        <v>0.1260377872649156</v>
      </c>
      <c r="S69" s="96">
        <f t="shared" si="14"/>
        <v>628.69719531370868</v>
      </c>
      <c r="T69" s="96">
        <f t="shared" si="19"/>
        <v>4.4888480410655198</v>
      </c>
      <c r="U69" s="96">
        <f t="shared" si="19"/>
        <v>70.825789946104436</v>
      </c>
      <c r="V69" s="32">
        <f t="shared" si="16"/>
        <v>999.99999999999943</v>
      </c>
      <c r="W69" s="100">
        <f>IF(A69=1,((cPH1_+cPHr+(cNES*L69+(cNES+cOSEX)*G69+(cNES+cEREX)*H69+(cNES+cHOEX)*I69+(cNES+cNES)*S69+(cNES+cOSEX)*N69+(cNES+cEREX)*O69+(cNES+cHOEX)*P69)))/(1+cDR)^(A$6:A$65537 + 0.5),(cPHr+(cNES*L69+(cNES+cOSEX)*G69+(cNES+cEREX)*H69+(cNES+cHOEX)*I69+(cNES+cNES)*S69+(cNES+cOSEX)*N69+(cNES+cEREX)*O69+(cNES+cHOEX)*P69))/(1+cDR)^(((cycle + 0.5)/('Life tables'!$I$2/2))))</f>
        <v>186114.61508683983</v>
      </c>
      <c r="X69" s="107">
        <f>((L69+G69+H69+I69+N69+O69+P69+S69)/('Life tables'!$I$2/2))/(1+oDR)^(((cycle + 0.5)/('Life tables'!$I$2/2)))</f>
        <v>34.204245201347277</v>
      </c>
      <c r="Y69" s="31">
        <f>((uNES*L69+ uOCEX*G69+uEREX*H69+uHOEX*I69+uNES*S69+ uOCEX*N69+uEREX*O69+uHOEX*P69)/('Life tables'!$I$2/2))/(1+oDR)^(((cycle + 0.5)/('Life tables'!$I$2/2)))</f>
        <v>22.539568744061125</v>
      </c>
      <c r="Z69" s="100">
        <f t="shared" si="12"/>
        <v>214494.32645022206</v>
      </c>
      <c r="AA69" s="107">
        <f>((L69+G69+H69+I69+N69+O69+P69+S69)/('Life tables'!$I$2/2))</f>
        <v>35.467354597186947</v>
      </c>
      <c r="AB69" s="31">
        <f>((uNES*L69+ uOCEX*G69+uEREX*H69+uHOEX*I69+uNES*S69+ uOCEX*N69+uEREX*O69+uHOEX*P69)/('Life tables'!$I$2/2))</f>
        <v>23.371919842329955</v>
      </c>
    </row>
    <row r="70" spans="1:28" x14ac:dyDescent="0.25">
      <c r="A70" s="4">
        <v>64</v>
      </c>
      <c r="C70" s="105">
        <f>IF(male=0,VLOOKUP((($A$5:$A$1570/'Life tables'!$I$2)*2)+age,lifetable,13,1),IF(male=1,VLOOKUP((($A$5:$A$1570/'Life tables'!$I$2)*2)+age,lifetable,10,1),"error"))</f>
        <v>7.1444713273804972E-5</v>
      </c>
      <c r="F70" s="96">
        <f t="shared" si="0"/>
        <v>223.70005221297902</v>
      </c>
      <c r="G70" s="96">
        <f t="shared" si="1"/>
        <v>22.471138423208576</v>
      </c>
      <c r="H70" s="96">
        <f t="shared" si="2"/>
        <v>1.2833454778793694</v>
      </c>
      <c r="I70" s="96">
        <f t="shared" si="3"/>
        <v>0.51422439588311497</v>
      </c>
      <c r="J70" s="96">
        <f t="shared" si="4"/>
        <v>1.7716056995494195E-2</v>
      </c>
      <c r="K70" s="96">
        <f t="shared" si="5"/>
        <v>0.53733578780103974</v>
      </c>
      <c r="L70" s="96">
        <f t="shared" si="13"/>
        <v>198.87629207121142</v>
      </c>
      <c r="M70" s="96">
        <f t="shared" si="6"/>
        <v>700.98530979985071</v>
      </c>
      <c r="N70" s="96">
        <f t="shared" si="7"/>
        <v>67.506404107766457</v>
      </c>
      <c r="O70" s="96">
        <f t="shared" si="8"/>
        <v>1.6113708686646984</v>
      </c>
      <c r="P70" s="96">
        <f t="shared" si="9"/>
        <v>1.6113708686646984</v>
      </c>
      <c r="Q70" s="96">
        <f t="shared" si="10"/>
        <v>5.5134918012803701E-2</v>
      </c>
      <c r="R70" s="96">
        <f t="shared" si="11"/>
        <v>0.12631394492243486</v>
      </c>
      <c r="S70" s="96">
        <f t="shared" si="14"/>
        <v>630.0747150918196</v>
      </c>
      <c r="T70" s="96">
        <f t="shared" si="19"/>
        <v>4.5616990160738178</v>
      </c>
      <c r="U70" s="96">
        <f t="shared" si="19"/>
        <v>71.489439678827907</v>
      </c>
      <c r="V70" s="32">
        <f t="shared" si="16"/>
        <v>999.99999999999977</v>
      </c>
      <c r="W70" s="100">
        <f>IF(A70=1,((cPH1_+cPHr+(cNES*L70+(cNES+cOSEX)*G70+(cNES+cEREX)*H70+(cNES+cHOEX)*I70+(cNES+cNES)*S70+(cNES+cOSEX)*N70+(cNES+cEREX)*O70+(cNES+cHOEX)*P70)))/(1+cDR)^(A$6:A$65537 + 0.5),(cPHr+(cNES*L70+(cNES+cOSEX)*G70+(cNES+cEREX)*H70+(cNES+cHOEX)*I70+(cNES+cNES)*S70+(cNES+cOSEX)*N70+(cNES+cEREX)*O70+(cNES+cHOEX)*P70))/(1+cDR)^(((cycle + 0.5)/('Life tables'!$I$2/2))))</f>
        <v>185729.38184816026</v>
      </c>
      <c r="X70" s="107">
        <f>((L70+G70+H70+I70+N70+O70+P70+S70)/('Life tables'!$I$2/2))/(1+oDR)^(((cycle + 0.5)/('Life tables'!$I$2/2)))</f>
        <v>34.157490058773639</v>
      </c>
      <c r="Y70" s="31">
        <f>((uNES*L70+ uOCEX*G70+uEREX*H70+uHOEX*I70+uNES*S70+ uOCEX*N70+uEREX*O70+uHOEX*P70)/('Life tables'!$I$2/2))/(1+oDR)^(((cycle + 0.5)/('Life tables'!$I$2/2)))</f>
        <v>22.508850677561213</v>
      </c>
      <c r="Z70" s="100">
        <f t="shared" si="12"/>
        <v>214529.28197857217</v>
      </c>
      <c r="AA70" s="107">
        <f>((L70+G70+H70+I70+N70+O70+P70+S70)/('Life tables'!$I$2/2))</f>
        <v>35.439105278191207</v>
      </c>
      <c r="AB70" s="31">
        <f>((uNES*L70+ uOCEX*G70+uEREX*H70+uHOEX*I70+uNES*S70+ uOCEX*N70+uEREX*O70+uHOEX*P70)/('Life tables'!$I$2/2))</f>
        <v>23.353400015065887</v>
      </c>
    </row>
    <row r="71" spans="1:28" x14ac:dyDescent="0.25">
      <c r="A71" s="4">
        <v>65</v>
      </c>
      <c r="C71" s="105">
        <f>IF(male=0,VLOOKUP((($A$5:$A$1570/'Life tables'!$I$2)*2)+age,lifetable,13,1),IF(male=1,VLOOKUP((($A$5:$A$1570/'Life tables'!$I$2)*2)+age,lifetable,10,1),"error"))</f>
        <v>7.1444713273804972E-5</v>
      </c>
      <c r="F71" s="96">
        <f t="shared" ref="F71:F134" si="20">IF(cycle&lt;27,E70*(1-pCAPH)+(L70+G70+H70+I70)*(1-pCAPH)+(S70+N70+O70+P70)*(pUAPH),E70*(1-pCAUC)+(L70+G70+H70+I70)*(1-pCAUC)+(S70+N70+O70+P70)*(pUAUC))</f>
        <v>221.49807803354929</v>
      </c>
      <c r="G71" s="96">
        <f t="shared" ref="G71:G134" si="21">F71*(rrOSEX)</f>
        <v>22.24994550840681</v>
      </c>
      <c r="H71" s="96">
        <f t="shared" ref="H71:H134" si="22">F71*rrEREX</f>
        <v>1.2707129658275267</v>
      </c>
      <c r="I71" s="96">
        <f t="shared" ref="I71:I134" si="23">F71*rrHOEX</f>
        <v>0.50916266777457864</v>
      </c>
      <c r="J71" s="96">
        <f t="shared" ref="J71:J134" si="24">F71*mr + G71*mr + H71*mr+I71*mr</f>
        <v>1.7541670357317452E-2</v>
      </c>
      <c r="K71" s="96">
        <f t="shared" ref="K71:K134" si="25">F71*amr + I71*amrHOEX</f>
        <v>0.53204656449189658</v>
      </c>
      <c r="L71" s="96">
        <f t="shared" si="13"/>
        <v>196.91866865669115</v>
      </c>
      <c r="M71" s="96">
        <f t="shared" ref="M71:M134" si="26">IF(cycle&lt;27,E70*pCAPH+(L70+G70+H70+I70)*pCAPH+(S70+N70+O70+P70)*(1-pUAPH),E70*pCAUC+(L70+G70+H70+I70)*pCAUC+(S70+N70+O70+P70)*(1-pUAUC))</f>
        <v>702.45078327154863</v>
      </c>
      <c r="N71" s="96">
        <f t="shared" ref="N71:N134" si="27">M71*rrOSEXc</f>
        <v>67.647532378226074</v>
      </c>
      <c r="O71" s="96">
        <f t="shared" ref="O71:O134" si="28">M71*rrEREXc</f>
        <v>1.6147395858518949</v>
      </c>
      <c r="P71" s="96">
        <f t="shared" ref="P71:P134" si="29">M71*rrHOEXc</f>
        <v>1.6147395858518949</v>
      </c>
      <c r="Q71" s="96">
        <f t="shared" ref="Q71:Q134" si="30">M71*mr + N71*mr + O71*mr+P71*mr</f>
        <v>5.5250182567684415E-2</v>
      </c>
      <c r="R71" s="96">
        <f t="shared" ref="R71:R134" si="31">M71*amrc + P71*amrHOEX</f>
        <v>0.12657801569938482</v>
      </c>
      <c r="S71" s="96">
        <f t="shared" si="14"/>
        <v>631.39194352335176</v>
      </c>
      <c r="T71" s="96">
        <f t="shared" si="19"/>
        <v>4.63449086899882</v>
      </c>
      <c r="U71" s="96">
        <f t="shared" si="19"/>
        <v>72.148064259019193</v>
      </c>
      <c r="V71" s="32">
        <f t="shared" si="16"/>
        <v>999.99999999999977</v>
      </c>
      <c r="W71" s="100">
        <f>IF(A71=1,((cPH1_+cPHr+(cNES*L71+(cNES+cOSEX)*G71+(cNES+cEREX)*H71+(cNES+cHOEX)*I71+(cNES+cNES)*S71+(cNES+cOSEX)*N71+(cNES+cEREX)*O71+(cNES+cHOEX)*P71)))/(1+cDR)^(A$6:A$65537 + 0.5),(cPHr+(cNES*L71+(cNES+cOSEX)*G71+(cNES+cEREX)*H71+(cNES+cHOEX)*I71+(cNES+cNES)*S71+(cNES+cOSEX)*N71+(cNES+cEREX)*O71+(cNES+cHOEX)*P71))/(1+cDR)^(((cycle + 0.5)/('Life tables'!$I$2/2))))</f>
        <v>185339.92674242461</v>
      </c>
      <c r="X71" s="107">
        <f>((L71+G71+H71+I71+N71+O71+P71+S71)/('Life tables'!$I$2/2))/(1+oDR)^(((cycle + 0.5)/('Life tables'!$I$2/2)))</f>
        <v>34.110965006874679</v>
      </c>
      <c r="Y71" s="31">
        <f>((uNES*L71+ uOCEX*G71+uEREX*H71+uHOEX*I71+uNES*S71+ uOCEX*N71+uEREX*O71+uHOEX*P71)/('Life tables'!$I$2/2))/(1+oDR)^(((cycle + 0.5)/('Life tables'!$I$2/2)))</f>
        <v>22.478281002342076</v>
      </c>
      <c r="Z71" s="100">
        <f t="shared" ref="Z71:Z134" si="32">IF(A71=1,((cPH1_+cPHr+(cNES*L71+(cNES+cOSEX)*G71+(cNES+cEREX)*H71+(cNES+cHOEX)*I71+(cNES+cNES)*S71+(cNES+cOSEX)*N71+(cNES+cEREX)*O71+(cNES+cHOEX)*P71))),(cPHr+(cNES*L71+(cNES+cOSEX)*G71+(cNES+cEREX)*H71+(cNES+cHOEX)*I71+(cNES+cNES)*S71+(cNES+cOSEX)*N71+(cNES+cEREX)*O71+(cNES+cHOEX)*P71)))</f>
        <v>214558.43267761727</v>
      </c>
      <c r="AA71" s="107">
        <f>((L71+G71+H71+I71+N71+O71+P71+S71)/('Life tables'!$I$2/2))</f>
        <v>35.41105097230809</v>
      </c>
      <c r="AB71" s="31">
        <f>((uNES*L71+ uOCEX*G71+uEREX*H71+uHOEX*I71+uNES*S71+ uOCEX*N71+uEREX*O71+uHOEX*P71)/('Life tables'!$I$2/2))</f>
        <v>23.33500545010612</v>
      </c>
    </row>
    <row r="72" spans="1:28" x14ac:dyDescent="0.25">
      <c r="A72" s="4">
        <v>66</v>
      </c>
      <c r="C72" s="105">
        <f>IF(male=0,VLOOKUP((($A$5:$A$1570/'Life tables'!$I$2)*2)+age,lifetable,13,1),IF(male=1,VLOOKUP((($A$5:$A$1570/'Life tables'!$I$2)*2)+age,lifetable,10,1),"error"))</f>
        <v>7.1444713273804972E-5</v>
      </c>
      <c r="F72" s="96">
        <f t="shared" si="20"/>
        <v>219.3660212826363</v>
      </c>
      <c r="G72" s="96">
        <f t="shared" si="21"/>
        <v>22.035775945628661</v>
      </c>
      <c r="H72" s="96">
        <f t="shared" si="22"/>
        <v>1.2584815632739801</v>
      </c>
      <c r="I72" s="96">
        <f t="shared" si="23"/>
        <v>0.50426166044855913</v>
      </c>
      <c r="J72" s="96">
        <f t="shared" si="24"/>
        <v>1.73728208709488E-2</v>
      </c>
      <c r="K72" s="96">
        <f t="shared" si="25"/>
        <v>0.5269252854284584</v>
      </c>
      <c r="L72" s="96">
        <f t="shared" ref="L72:L135" si="33">F72-SUM(G72:K72)</f>
        <v>195.02320400698568</v>
      </c>
      <c r="M72" s="96">
        <f t="shared" si="26"/>
        <v>703.85142358934536</v>
      </c>
      <c r="N72" s="96">
        <f t="shared" si="27"/>
        <v>67.782417075495715</v>
      </c>
      <c r="O72" s="96">
        <f t="shared" si="28"/>
        <v>1.6179592695942251</v>
      </c>
      <c r="P72" s="96">
        <f t="shared" si="29"/>
        <v>1.6179592695942251</v>
      </c>
      <c r="Q72" s="96">
        <f t="shared" si="30"/>
        <v>5.5360347770874188E-2</v>
      </c>
      <c r="R72" s="96">
        <f t="shared" si="31"/>
        <v>0.12683040387569172</v>
      </c>
      <c r="S72" s="96">
        <f t="shared" ref="S72:S135" si="34">M72-SUM(N72:R72)</f>
        <v>632.65089722301468</v>
      </c>
      <c r="T72" s="96">
        <f t="shared" ref="T72:U87" si="35">J72+Q72+T71</f>
        <v>4.7072240376406427</v>
      </c>
      <c r="U72" s="96">
        <f t="shared" si="35"/>
        <v>72.801819948323342</v>
      </c>
      <c r="V72" s="32">
        <f t="shared" ref="V72:V135" si="36">SUM(G72:I72,L72,N72,O72,P72,S72,T72,U72)</f>
        <v>999.99999999999977</v>
      </c>
      <c r="W72" s="100">
        <f>IF(A72=1,((cPH1_+cPHr+(cNES*L72+(cNES+cOSEX)*G72+(cNES+cEREX)*H72+(cNES+cHOEX)*I72+(cNES+cNES)*S72+(cNES+cOSEX)*N72+(cNES+cEREX)*O72+(cNES+cHOEX)*P72)))/(1+cDR)^(A$6:A$65537 + 0.5),(cPHr+(cNES*L72+(cNES+cOSEX)*G72+(cNES+cEREX)*H72+(cNES+cHOEX)*I72+(cNES+cNES)*S72+(cNES+cOSEX)*N72+(cNES+cEREX)*O72+(cNES+cHOEX)*P72))/(1+cDR)^(((cycle + 0.5)/('Life tables'!$I$2/2))))</f>
        <v>184946.45089120755</v>
      </c>
      <c r="X72" s="107">
        <f>((L72+G72+H72+I72+N72+O72+P72+S72)/('Life tables'!$I$2/2))/(1+oDR)^(((cycle + 0.5)/('Life tables'!$I$2/2)))</f>
        <v>34.064663904508947</v>
      </c>
      <c r="Y72" s="31">
        <f>((uNES*L72+ uOCEX*G72+uEREX*H72+uHOEX*I72+uNES*S72+ uOCEX*N72+uEREX*O72+uHOEX*P72)/('Life tables'!$I$2/2))/(1+oDR)^(((cycle + 0.5)/('Life tables'!$I$2/2)))</f>
        <v>22.447855781084467</v>
      </c>
      <c r="Z72" s="100">
        <f t="shared" si="32"/>
        <v>214581.97480958918</v>
      </c>
      <c r="AA72" s="107">
        <f>((L72+G72+H72+I72+N72+O72+P72+S72)/('Life tables'!$I$2/2))</f>
        <v>35.38318566915288</v>
      </c>
      <c r="AB72" s="31">
        <f>((uNES*L72+ uOCEX*G72+uEREX*H72+uHOEX*I72+uNES*S72+ uOCEX*N72+uEREX*O72+uHOEX*P72)/('Life tables'!$I$2/2))</f>
        <v>23.316732294879465</v>
      </c>
    </row>
    <row r="73" spans="1:28" x14ac:dyDescent="0.25">
      <c r="A73" s="4">
        <v>67</v>
      </c>
      <c r="C73" s="105">
        <f>IF(male=0,VLOOKUP((($A$5:$A$1570/'Life tables'!$I$2)*2)+age,lifetable,13,1),IF(male=1,VLOOKUP((($A$5:$A$1570/'Life tables'!$I$2)*2)+age,lifetable,10,1),"error"))</f>
        <v>7.1444713273804972E-5</v>
      </c>
      <c r="F73" s="96">
        <f t="shared" si="20"/>
        <v>217.30155639189476</v>
      </c>
      <c r="G73" s="96">
        <f t="shared" si="21"/>
        <v>21.828396126666707</v>
      </c>
      <c r="H73" s="96">
        <f t="shared" si="22"/>
        <v>1.2466379286589491</v>
      </c>
      <c r="I73" s="96">
        <f t="shared" si="23"/>
        <v>0.49951602806822898</v>
      </c>
      <c r="J73" s="96">
        <f t="shared" si="24"/>
        <v>1.7209324361637517E-2</v>
      </c>
      <c r="K73" s="96">
        <f t="shared" si="25"/>
        <v>0.52196636450966472</v>
      </c>
      <c r="L73" s="96">
        <f t="shared" si="33"/>
        <v>193.18783061962958</v>
      </c>
      <c r="M73" s="96">
        <f t="shared" si="26"/>
        <v>705.18939962214108</v>
      </c>
      <c r="N73" s="96">
        <f t="shared" si="27"/>
        <v>67.911267066349595</v>
      </c>
      <c r="O73" s="96">
        <f t="shared" si="28"/>
        <v>1.6210349055199398</v>
      </c>
      <c r="P73" s="96">
        <f t="shared" si="29"/>
        <v>1.6210349055199398</v>
      </c>
      <c r="Q73" s="96">
        <f t="shared" si="30"/>
        <v>5.5465584211410082E-2</v>
      </c>
      <c r="R73" s="96">
        <f t="shared" si="31"/>
        <v>0.12707150027036845</v>
      </c>
      <c r="S73" s="96">
        <f t="shared" si="34"/>
        <v>633.85352566026984</v>
      </c>
      <c r="T73" s="96">
        <f t="shared" si="35"/>
        <v>4.7798989462136898</v>
      </c>
      <c r="U73" s="96">
        <f t="shared" si="35"/>
        <v>73.450857813103369</v>
      </c>
      <c r="V73" s="32">
        <f t="shared" si="36"/>
        <v>999.99999999999977</v>
      </c>
      <c r="W73" s="100">
        <f>IF(A73=1,((cPH1_+cPHr+(cNES*L73+(cNES+cOSEX)*G73+(cNES+cEREX)*H73+(cNES+cHOEX)*I73+(cNES+cNES)*S73+(cNES+cOSEX)*N73+(cNES+cEREX)*O73+(cNES+cHOEX)*P73)))/(1+cDR)^(A$6:A$65537 + 0.5),(cPHr+(cNES*L73+(cNES+cOSEX)*G73+(cNES+cEREX)*H73+(cNES+cHOEX)*I73+(cNES+cNES)*S73+(cNES+cOSEX)*N73+(cNES+cEREX)*O73+(cNES+cHOEX)*P73))/(1+cDR)^(((cycle + 0.5)/('Life tables'!$I$2/2))))</f>
        <v>184549.14813802025</v>
      </c>
      <c r="X73" s="107">
        <f>((L73+G73+H73+I73+N73+O73+P73+S73)/('Life tables'!$I$2/2))/(1+oDR)^(((cycle + 0.5)/('Life tables'!$I$2/2)))</f>
        <v>34.018580816377352</v>
      </c>
      <c r="Y73" s="31">
        <f>((uNES*L73+ uOCEX*G73+uEREX*H73+uHOEX*I73+uNES*S73+ uOCEX*N73+uEREX*O73+uHOEX*P73)/('Life tables'!$I$2/2))/(1+oDR)^(((cycle + 0.5)/('Life tables'!$I$2/2)))</f>
        <v>22.417571208406635</v>
      </c>
      <c r="Z73" s="100">
        <f t="shared" si="32"/>
        <v>214600.09810061372</v>
      </c>
      <c r="AA73" s="107">
        <f>((L73+G73+H73+I73+N73+O73+P73+S73)/('Life tables'!$I$2/2))</f>
        <v>35.355503558132853</v>
      </c>
      <c r="AB73" s="31">
        <f>((uNES*L73+ uOCEX*G73+uEREX*H73+uHOEX*I73+uNES*S73+ uOCEX*N73+uEREX*O73+uHOEX*P73)/('Life tables'!$I$2/2))</f>
        <v>23.298576824872963</v>
      </c>
    </row>
    <row r="74" spans="1:28" x14ac:dyDescent="0.25">
      <c r="A74" s="4">
        <v>68</v>
      </c>
      <c r="C74" s="105">
        <f>IF(male=0,VLOOKUP((($A$5:$A$1570/'Life tables'!$I$2)*2)+age,lifetable,13,1),IF(male=1,VLOOKUP((($A$5:$A$1570/'Life tables'!$I$2)*2)+age,lifetable,10,1),"error"))</f>
        <v>7.1444713273804972E-5</v>
      </c>
      <c r="F74" s="96">
        <f t="shared" si="20"/>
        <v>215.30243521677329</v>
      </c>
      <c r="G74" s="96">
        <f t="shared" si="21"/>
        <v>21.627580220695652</v>
      </c>
      <c r="H74" s="96">
        <f t="shared" si="22"/>
        <v>1.2351691645954412</v>
      </c>
      <c r="I74" s="96">
        <f t="shared" si="23"/>
        <v>0.49492060277259581</v>
      </c>
      <c r="J74" s="96">
        <f t="shared" si="24"/>
        <v>1.7051002786255706E-2</v>
      </c>
      <c r="K74" s="96">
        <f t="shared" si="25"/>
        <v>0.51716440160926758</v>
      </c>
      <c r="L74" s="96">
        <f t="shared" si="33"/>
        <v>191.41054982431407</v>
      </c>
      <c r="M74" s="96">
        <f t="shared" si="26"/>
        <v>706.46680802390961</v>
      </c>
      <c r="N74" s="96">
        <f t="shared" si="27"/>
        <v>68.034284263108063</v>
      </c>
      <c r="O74" s="96">
        <f t="shared" si="28"/>
        <v>1.6239713132551961</v>
      </c>
      <c r="P74" s="96">
        <f t="shared" si="29"/>
        <v>1.6239713132551961</v>
      </c>
      <c r="Q74" s="96">
        <f t="shared" si="30"/>
        <v>5.5566056798375549E-2</v>
      </c>
      <c r="R74" s="96">
        <f t="shared" si="31"/>
        <v>0.12730168268966979</v>
      </c>
      <c r="S74" s="96">
        <f t="shared" si="34"/>
        <v>635.00171339480312</v>
      </c>
      <c r="T74" s="96">
        <f t="shared" si="35"/>
        <v>4.8525160057983214</v>
      </c>
      <c r="U74" s="96">
        <f t="shared" si="35"/>
        <v>74.095323897402309</v>
      </c>
      <c r="V74" s="32">
        <f t="shared" si="36"/>
        <v>999.99999999999989</v>
      </c>
      <c r="W74" s="100">
        <f>IF(A74=1,((cPH1_+cPHr+(cNES*L74+(cNES+cOSEX)*G74+(cNES+cEREX)*H74+(cNES+cHOEX)*I74+(cNES+cNES)*S74+(cNES+cOSEX)*N74+(cNES+cEREX)*O74+(cNES+cHOEX)*P74)))/(1+cDR)^(A$6:A$65537 + 0.5),(cPHr+(cNES*L74+(cNES+cOSEX)*G74+(cNES+cEREX)*H74+(cNES+cHOEX)*I74+(cNES+cNES)*S74+(cNES+cOSEX)*N74+(cNES+cEREX)*O74+(cNES+cHOEX)*P74))/(1+cDR)^(((cycle + 0.5)/('Life tables'!$I$2/2))))</f>
        <v>184148.20530675299</v>
      </c>
      <c r="X74" s="107">
        <f>((L74+G74+H74+I74+N74+O74+P74+S74)/('Life tables'!$I$2/2))/(1+oDR)^(((cycle + 0.5)/('Life tables'!$I$2/2)))</f>
        <v>33.972710006059017</v>
      </c>
      <c r="Y74" s="31">
        <f>((uNES*L74+ uOCEX*G74+uEREX*H74+uHOEX*I74+uNES*S74+ uOCEX*N74+uEREX*O74+uHOEX*P74)/('Life tables'!$I$2/2))/(1+oDR)^(((cycle + 0.5)/('Life tables'!$I$2/2)))</f>
        <v>22.387423606400507</v>
      </c>
      <c r="Z74" s="100">
        <f t="shared" si="32"/>
        <v>214612.98595831922</v>
      </c>
      <c r="AA74" s="107">
        <f>((L74+G74+H74+I74+N74+O74+P74+S74)/('Life tables'!$I$2/2))</f>
        <v>35.327999021795847</v>
      </c>
      <c r="AB74" s="31">
        <f>((uNES*L74+ uOCEX*G74+uEREX*H74+uHOEX*I74+uNES*S74+ uOCEX*N74+uEREX*O74+uHOEX*P74)/('Life tables'!$I$2/2))</f>
        <v>23.280535439368517</v>
      </c>
    </row>
    <row r="75" spans="1:28" x14ac:dyDescent="0.25">
      <c r="A75" s="4">
        <v>69</v>
      </c>
      <c r="C75" s="105">
        <f>IF(male=0,VLOOKUP((($A$5:$A$1570/'Life tables'!$I$2)*2)+age,lifetable,13,1),IF(male=1,VLOOKUP((($A$5:$A$1570/'Life tables'!$I$2)*2)+age,lifetable,10,1),"error"))</f>
        <v>7.1444713273804972E-5</v>
      </c>
      <c r="F75" s="96">
        <f t="shared" si="20"/>
        <v>213.36648445884279</v>
      </c>
      <c r="G75" s="96">
        <f t="shared" si="21"/>
        <v>21.433109915339827</v>
      </c>
      <c r="H75" s="96">
        <f t="shared" si="22"/>
        <v>1.2240628030814</v>
      </c>
      <c r="I75" s="96">
        <f t="shared" si="23"/>
        <v>0.4904703887511504</v>
      </c>
      <c r="J75" s="96">
        <f t="shared" si="24"/>
        <v>1.6897684029158085E-2</v>
      </c>
      <c r="K75" s="96">
        <f t="shared" si="25"/>
        <v>0.51251417638416918</v>
      </c>
      <c r="L75" s="96">
        <f t="shared" si="33"/>
        <v>189.6894294912571</v>
      </c>
      <c r="M75" s="96">
        <f t="shared" si="26"/>
        <v>707.68567563795648</v>
      </c>
      <c r="N75" s="96">
        <f t="shared" si="27"/>
        <v>68.151663855172856</v>
      </c>
      <c r="O75" s="96">
        <f t="shared" si="28"/>
        <v>1.6267731519507811</v>
      </c>
      <c r="P75" s="96">
        <f t="shared" si="29"/>
        <v>1.6267731519507811</v>
      </c>
      <c r="Q75" s="96">
        <f t="shared" si="30"/>
        <v>5.5661924950003605E-2</v>
      </c>
      <c r="R75" s="96">
        <f t="shared" si="31"/>
        <v>0.12752131636032749</v>
      </c>
      <c r="S75" s="96">
        <f t="shared" si="34"/>
        <v>636.09728223757168</v>
      </c>
      <c r="T75" s="96">
        <f t="shared" si="35"/>
        <v>4.9250756147774828</v>
      </c>
      <c r="U75" s="96">
        <f t="shared" si="35"/>
        <v>74.735359390146812</v>
      </c>
      <c r="V75" s="32">
        <f t="shared" si="36"/>
        <v>999.99999999999977</v>
      </c>
      <c r="W75" s="100">
        <f>IF(A75=1,((cPH1_+cPHr+(cNES*L75+(cNES+cOSEX)*G75+(cNES+cEREX)*H75+(cNES+cHOEX)*I75+(cNES+cNES)*S75+(cNES+cOSEX)*N75+(cNES+cEREX)*O75+(cNES+cHOEX)*P75)))/(1+cDR)^(A$6:A$65537 + 0.5),(cPHr+(cNES*L75+(cNES+cOSEX)*G75+(cNES+cEREX)*H75+(cNES+cHOEX)*I75+(cNES+cNES)*S75+(cNES+cOSEX)*N75+(cNES+cEREX)*O75+(cNES+cHOEX)*P75))/(1+cDR)^(((cycle + 0.5)/('Life tables'!$I$2/2))))</f>
        <v>183743.80245095308</v>
      </c>
      <c r="X75" s="107">
        <f>((L75+G75+H75+I75+N75+O75+P75+S75)/('Life tables'!$I$2/2))/(1+oDR)^(((cycle + 0.5)/('Life tables'!$I$2/2)))</f>
        <v>33.927045929282549</v>
      </c>
      <c r="Y75" s="31">
        <f>((uNES*L75+ uOCEX*G75+uEREX*H75+uHOEX*I75+uNES*S75+ uOCEX*N75+uEREX*O75+uHOEX*P75)/('Life tables'!$I$2/2))/(1+oDR)^(((cycle + 0.5)/('Life tables'!$I$2/2)))</f>
        <v>22.357409420318977</v>
      </c>
      <c r="Z75" s="100">
        <f t="shared" si="32"/>
        <v>214620.81568219914</v>
      </c>
      <c r="AA75" s="107">
        <f>((L75+G75+H75+I75+N75+O75+P75+S75)/('Life tables'!$I$2/2))</f>
        <v>35.30066662940019</v>
      </c>
      <c r="AB75" s="31">
        <f>((uNES*L75+ uOCEX*G75+uEREX*H75+uHOEX*I75+uNES*S75+ uOCEX*N75+uEREX*O75+uHOEX*P75)/('Life tables'!$I$2/2))</f>
        <v>23.262604657321585</v>
      </c>
    </row>
    <row r="76" spans="1:28" x14ac:dyDescent="0.25">
      <c r="A76" s="4">
        <v>70</v>
      </c>
      <c r="C76" s="105">
        <f>IF(male=0,VLOOKUP((($A$5:$A$1570/'Life tables'!$I$2)*2)+age,lifetable,13,1),IF(male=1,VLOOKUP((($A$5:$A$1570/'Life tables'!$I$2)*2)+age,lifetable,10,1),"error"))</f>
        <v>7.1444713273804972E-5</v>
      </c>
      <c r="F76" s="96">
        <f t="shared" si="20"/>
        <v>211.49160317394342</v>
      </c>
      <c r="G76" s="96">
        <f t="shared" si="21"/>
        <v>21.244774166361346</v>
      </c>
      <c r="H76" s="96">
        <f t="shared" si="22"/>
        <v>1.2133067912041857</v>
      </c>
      <c r="I76" s="96">
        <f t="shared" si="23"/>
        <v>0.48616055651578716</v>
      </c>
      <c r="J76" s="96">
        <f t="shared" si="24"/>
        <v>1.67492017048382E-2</v>
      </c>
      <c r="K76" s="96">
        <f t="shared" si="25"/>
        <v>0.50801064228889925</v>
      </c>
      <c r="L76" s="96">
        <f t="shared" si="33"/>
        <v>188.02260181586837</v>
      </c>
      <c r="M76" s="96">
        <f t="shared" si="26"/>
        <v>708.84796182113223</v>
      </c>
      <c r="N76" s="96">
        <f t="shared" si="27"/>
        <v>68.263594532853872</v>
      </c>
      <c r="O76" s="96">
        <f t="shared" si="28"/>
        <v>1.6294449256248338</v>
      </c>
      <c r="P76" s="96">
        <f t="shared" si="29"/>
        <v>1.6294449256248338</v>
      </c>
      <c r="Q76" s="96">
        <f t="shared" si="30"/>
        <v>5.5753342776484319E-2</v>
      </c>
      <c r="R76" s="96">
        <f t="shared" si="31"/>
        <v>0.12773075434836134</v>
      </c>
      <c r="S76" s="96">
        <f t="shared" si="34"/>
        <v>637.14199333990382</v>
      </c>
      <c r="T76" s="96">
        <f t="shared" si="35"/>
        <v>4.9975781592588051</v>
      </c>
      <c r="U76" s="96">
        <f t="shared" si="35"/>
        <v>75.371100786784069</v>
      </c>
      <c r="V76" s="32">
        <f t="shared" si="36"/>
        <v>999.99999999999989</v>
      </c>
      <c r="W76" s="100">
        <f>IF(A76=1,((cPH1_+cPHr+(cNES*L76+(cNES+cOSEX)*G76+(cNES+cEREX)*H76+(cNES+cHOEX)*I76+(cNES+cNES)*S76+(cNES+cOSEX)*N76+(cNES+cEREX)*O76+(cNES+cHOEX)*P76)))/(1+cDR)^(A$6:A$65537 + 0.5),(cPHr+(cNES*L76+(cNES+cOSEX)*G76+(cNES+cEREX)*H76+(cNES+cHOEX)*I76+(cNES+cNES)*S76+(cNES+cOSEX)*N76+(cNES+cEREX)*O76+(cNES+cHOEX)*P76))/(1+cDR)^(((cycle + 0.5)/('Life tables'!$I$2/2))))</f>
        <v>183336.11309426604</v>
      </c>
      <c r="X76" s="107">
        <f>((L76+G76+H76+I76+N76+O76+P76+S76)/('Life tables'!$I$2/2))/(1+oDR)^(((cycle + 0.5)/('Life tables'!$I$2/2)))</f>
        <v>33.881583227425303</v>
      </c>
      <c r="Y76" s="31">
        <f>((uNES*L76+ uOCEX*G76+uEREX*H76+uHOEX*I76+uNES*S76+ uOCEX*N76+uEREX*O76+uHOEX*P76)/('Life tables'!$I$2/2))/(1+oDR)^(((cycle + 0.5)/('Life tables'!$I$2/2)))</f>
        <v>22.327525214409135</v>
      </c>
      <c r="Z76" s="100">
        <f t="shared" si="32"/>
        <v>214623.75866697219</v>
      </c>
      <c r="AA76" s="107">
        <f>((L76+G76+H76+I76+N76+O76+P76+S76)/('Life tables'!$I$2/2))</f>
        <v>35.273501130698797</v>
      </c>
      <c r="AB76" s="31">
        <f>((uNES*L76+ uOCEX*G76+uEREX*H76+uHOEX*I76+uNES*S76+ uOCEX*N76+uEREX*O76+uHOEX*P76)/('Life tables'!$I$2/2))</f>
        <v>23.244781113376995</v>
      </c>
    </row>
    <row r="77" spans="1:28" x14ac:dyDescent="0.25">
      <c r="A77" s="4">
        <v>71</v>
      </c>
      <c r="C77" s="105">
        <f>IF(male=0,VLOOKUP((($A$5:$A$1570/'Life tables'!$I$2)*2)+age,lifetable,13,1),IF(male=1,VLOOKUP((($A$5:$A$1570/'Life tables'!$I$2)*2)+age,lifetable,10,1),"error"))</f>
        <v>7.1444713273804972E-5</v>
      </c>
      <c r="F77" s="96">
        <f t="shared" si="20"/>
        <v>209.67576036329248</v>
      </c>
      <c r="G77" s="96">
        <f t="shared" si="21"/>
        <v>21.062368955681837</v>
      </c>
      <c r="H77" s="96">
        <f t="shared" si="22"/>
        <v>1.2028894773209955</v>
      </c>
      <c r="I77" s="96">
        <f t="shared" si="23"/>
        <v>0.48198643736342922</v>
      </c>
      <c r="J77" s="96">
        <f t="shared" si="24"/>
        <v>1.6605394967154821E-2</v>
      </c>
      <c r="K77" s="96">
        <f t="shared" si="25"/>
        <v>0.50364892078936629</v>
      </c>
      <c r="L77" s="96">
        <f t="shared" si="33"/>
        <v>186.40826117716969</v>
      </c>
      <c r="M77" s="96">
        <f t="shared" si="26"/>
        <v>709.95556069066458</v>
      </c>
      <c r="N77" s="96">
        <f t="shared" si="27"/>
        <v>68.370258703743986</v>
      </c>
      <c r="O77" s="96">
        <f t="shared" si="28"/>
        <v>1.6319909883276884</v>
      </c>
      <c r="P77" s="96">
        <f t="shared" si="29"/>
        <v>1.6319909883276884</v>
      </c>
      <c r="Q77" s="96">
        <f t="shared" si="30"/>
        <v>5.5840459256685834E-2</v>
      </c>
      <c r="R77" s="96">
        <f t="shared" si="31"/>
        <v>0.12793033796394698</v>
      </c>
      <c r="S77" s="96">
        <f t="shared" si="34"/>
        <v>638.13754921304462</v>
      </c>
      <c r="T77" s="96">
        <f t="shared" si="35"/>
        <v>5.0700240134826462</v>
      </c>
      <c r="U77" s="96">
        <f t="shared" si="35"/>
        <v>76.002680045537389</v>
      </c>
      <c r="V77" s="32">
        <f t="shared" si="36"/>
        <v>1000</v>
      </c>
      <c r="W77" s="100">
        <f>IF(A77=1,((cPH1_+cPHr+(cNES*L77+(cNES+cOSEX)*G77+(cNES+cEREX)*H77+(cNES+cHOEX)*I77+(cNES+cNES)*S77+(cNES+cOSEX)*N77+(cNES+cEREX)*O77+(cNES+cHOEX)*P77)))/(1+cDR)^(A$6:A$65537 + 0.5),(cPHr+(cNES*L77+(cNES+cOSEX)*G77+(cNES+cEREX)*H77+(cNES+cHOEX)*I77+(cNES+cNES)*S77+(cNES+cOSEX)*N77+(cNES+cEREX)*O77+(cNES+cHOEX)*P77))/(1+cDR)^(((cycle + 0.5)/('Life tables'!$I$2/2))))</f>
        <v>182925.30446235009</v>
      </c>
      <c r="X77" s="107">
        <f>((L77+G77+H77+I77+N77+O77+P77+S77)/('Life tables'!$I$2/2))/(1+oDR)^(((cycle + 0.5)/('Life tables'!$I$2/2)))</f>
        <v>33.836316721232478</v>
      </c>
      <c r="Y77" s="31">
        <f>((uNES*L77+ uOCEX*G77+uEREX*H77+uHOEX*I77+uNES*S77+ uOCEX*N77+uEREX*O77+uHOEX*P77)/('Life tables'!$I$2/2))/(1+oDR)^(((cycle + 0.5)/('Life tables'!$I$2/2)))</f>
        <v>22.297767667886482</v>
      </c>
      <c r="Z77" s="100">
        <f t="shared" si="32"/>
        <v>214621.98059917113</v>
      </c>
      <c r="AA77" s="107">
        <f>((L77+G77+H77+I77+N77+O77+P77+S77)/('Life tables'!$I$2/2))</f>
        <v>35.246497449930096</v>
      </c>
      <c r="AB77" s="31">
        <f>((uNES*L77+ uOCEX*G77+uEREX*H77+uHOEX*I77+uNES*S77+ uOCEX*N77+uEREX*O77+uHOEX*P77)/('Life tables'!$I$2/2))</f>
        <v>23.227061554017389</v>
      </c>
    </row>
    <row r="78" spans="1:28" x14ac:dyDescent="0.25">
      <c r="A78" s="4">
        <v>72</v>
      </c>
      <c r="C78" s="105">
        <f>IF(male=0,VLOOKUP((($A$5:$A$1570/'Life tables'!$I$2)*2)+age,lifetable,13,1),IF(male=1,VLOOKUP((($A$5:$A$1570/'Life tables'!$I$2)*2)+age,lifetable,10,1),"error"))</f>
        <v>7.1444713273804972E-5</v>
      </c>
      <c r="F78" s="96">
        <f t="shared" si="20"/>
        <v>207.91699264479226</v>
      </c>
      <c r="G78" s="96">
        <f t="shared" si="21"/>
        <v>20.885697057460458</v>
      </c>
      <c r="H78" s="96">
        <f t="shared" si="22"/>
        <v>1.1927995976993826</v>
      </c>
      <c r="I78" s="96">
        <f t="shared" si="23"/>
        <v>0.47794351802301061</v>
      </c>
      <c r="J78" s="96">
        <f t="shared" si="24"/>
        <v>1.6466108324909787E-2</v>
      </c>
      <c r="K78" s="96">
        <f t="shared" si="25"/>
        <v>0.49942429576925412</v>
      </c>
      <c r="L78" s="96">
        <f t="shared" si="33"/>
        <v>184.84466206751523</v>
      </c>
      <c r="M78" s="96">
        <f t="shared" si="26"/>
        <v>711.01030329618777</v>
      </c>
      <c r="N78" s="96">
        <f t="shared" si="27"/>
        <v>68.471832701890193</v>
      </c>
      <c r="O78" s="96">
        <f t="shared" si="28"/>
        <v>1.6344155491347685</v>
      </c>
      <c r="P78" s="96">
        <f t="shared" si="29"/>
        <v>1.6344155491347685</v>
      </c>
      <c r="Q78" s="96">
        <f t="shared" si="30"/>
        <v>5.5923418408992107E-2</v>
      </c>
      <c r="R78" s="96">
        <f t="shared" si="31"/>
        <v>0.12812039715280421</v>
      </c>
      <c r="S78" s="96">
        <f t="shared" si="34"/>
        <v>639.08559568046621</v>
      </c>
      <c r="T78" s="96">
        <f t="shared" si="35"/>
        <v>5.1424135402165483</v>
      </c>
      <c r="U78" s="96">
        <f t="shared" si="35"/>
        <v>76.630224738459447</v>
      </c>
      <c r="V78" s="32">
        <f t="shared" si="36"/>
        <v>1000.0000000000001</v>
      </c>
      <c r="W78" s="100">
        <f>IF(A78=1,((cPH1_+cPHr+(cNES*L78+(cNES+cOSEX)*G78+(cNES+cEREX)*H78+(cNES+cHOEX)*I78+(cNES+cNES)*S78+(cNES+cOSEX)*N78+(cNES+cEREX)*O78+(cNES+cHOEX)*P78)))/(1+cDR)^(A$6:A$65537 + 0.5),(cPHr+(cNES*L78+(cNES+cOSEX)*G78+(cNES+cEREX)*H78+(cNES+cHOEX)*I78+(cNES+cNES)*S78+(cNES+cOSEX)*N78+(cNES+cEREX)*O78+(cNES+cHOEX)*P78))/(1+cDR)^(((cycle + 0.5)/('Life tables'!$I$2/2))))</f>
        <v>182511.53770656863</v>
      </c>
      <c r="X78" s="107">
        <f>((L78+G78+H78+I78+N78+O78+P78+S78)/('Life tables'!$I$2/2))/(1+oDR)^(((cycle + 0.5)/('Life tables'!$I$2/2)))</f>
        <v>33.791241404748895</v>
      </c>
      <c r="Y78" s="31">
        <f>((uNES*L78+ uOCEX*G78+uEREX*H78+uHOEX*I78+uNES*S78+ uOCEX*N78+uEREX*O78+uHOEX*P78)/('Life tables'!$I$2/2))/(1+oDR)^(((cycle + 0.5)/('Life tables'!$I$2/2)))</f>
        <v>22.268133571045514</v>
      </c>
      <c r="Z78" s="100">
        <f t="shared" si="32"/>
        <v>214615.64164718677</v>
      </c>
      <c r="AA78" s="107">
        <f>((L78+G78+H78+I78+N78+O78+P78+S78)/('Life tables'!$I$2/2))</f>
        <v>35.219650680009131</v>
      </c>
      <c r="AB78" s="31">
        <f>((uNES*L78+ uOCEX*G78+uEREX*H78+uHOEX*I78+uNES*S78+ uOCEX*N78+uEREX*O78+uHOEX*P78)/('Life tables'!$I$2/2))</f>
        <v>23.209442833840015</v>
      </c>
    </row>
    <row r="79" spans="1:28" x14ac:dyDescent="0.25">
      <c r="A79" s="4">
        <v>73</v>
      </c>
      <c r="C79" s="105">
        <f>IF(male=0,VLOOKUP((($A$5:$A$1570/'Life tables'!$I$2)*2)+age,lifetable,13,1),IF(male=1,VLOOKUP((($A$5:$A$1570/'Life tables'!$I$2)*2)+age,lifetable,10,1),"error"))</f>
        <v>7.1444713273804972E-5</v>
      </c>
      <c r="F79" s="96">
        <f t="shared" si="20"/>
        <v>206.21340200186634</v>
      </c>
      <c r="G79" s="96">
        <f t="shared" si="21"/>
        <v>20.714567811959771</v>
      </c>
      <c r="H79" s="96">
        <f t="shared" si="22"/>
        <v>1.1830262636025488</v>
      </c>
      <c r="I79" s="96">
        <f t="shared" si="23"/>
        <v>0.47402743548067544</v>
      </c>
      <c r="J79" s="96">
        <f t="shared" si="24"/>
        <v>1.6331191463565774E-2</v>
      </c>
      <c r="K79" s="96">
        <f t="shared" si="25"/>
        <v>0.49533220812264261</v>
      </c>
      <c r="L79" s="96">
        <f t="shared" si="33"/>
        <v>183.33011709123713</v>
      </c>
      <c r="M79" s="96">
        <f t="shared" si="26"/>
        <v>712.01395971945783</v>
      </c>
      <c r="N79" s="96">
        <f t="shared" si="27"/>
        <v>68.568486990000693</v>
      </c>
      <c r="O79" s="96">
        <f t="shared" si="28"/>
        <v>1.6367226769732497</v>
      </c>
      <c r="P79" s="96">
        <f t="shared" si="29"/>
        <v>1.6367226769732497</v>
      </c>
      <c r="Q79" s="96">
        <f t="shared" si="30"/>
        <v>5.6002359456452586E-2</v>
      </c>
      <c r="R79" s="96">
        <f t="shared" si="31"/>
        <v>0.12830125087455507</v>
      </c>
      <c r="S79" s="96">
        <f t="shared" si="34"/>
        <v>639.98772376517968</v>
      </c>
      <c r="T79" s="96">
        <f t="shared" si="35"/>
        <v>5.2147470911365668</v>
      </c>
      <c r="U79" s="96">
        <f t="shared" si="35"/>
        <v>77.253858197456651</v>
      </c>
      <c r="V79" s="32">
        <f t="shared" si="36"/>
        <v>1000.0000000000003</v>
      </c>
      <c r="W79" s="100">
        <f>IF(A79=1,((cPH1_+cPHr+(cNES*L79+(cNES+cOSEX)*G79+(cNES+cEREX)*H79+(cNES+cHOEX)*I79+(cNES+cNES)*S79+(cNES+cOSEX)*N79+(cNES+cEREX)*O79+(cNES+cHOEX)*P79)))/(1+cDR)^(A$6:A$65537 + 0.5),(cPHr+(cNES*L79+(cNES+cOSEX)*G79+(cNES+cEREX)*H79+(cNES+cHOEX)*I79+(cNES+cNES)*S79+(cNES+cOSEX)*N79+(cNES+cEREX)*O79+(cNES+cHOEX)*P79))/(1+cDR)^(((cycle + 0.5)/('Life tables'!$I$2/2))))</f>
        <v>182094.96811975134</v>
      </c>
      <c r="X79" s="107">
        <f>((L79+G79+H79+I79+N79+O79+P79+S79)/('Life tables'!$I$2/2))/(1+oDR)^(((cycle + 0.5)/('Life tables'!$I$2/2)))</f>
        <v>33.746352439456075</v>
      </c>
      <c r="Y79" s="31">
        <f>((uNES*L79+ uOCEX*G79+uEREX*H79+uHOEX*I79+uNES*S79+ uOCEX*N79+uEREX*O79+uHOEX*P79)/('Life tables'!$I$2/2))/(1+oDR)^(((cycle + 0.5)/('Life tables'!$I$2/2)))</f>
        <v>22.238619821501743</v>
      </c>
      <c r="Z79" s="100">
        <f t="shared" si="32"/>
        <v>214604.89664498519</v>
      </c>
      <c r="AA79" s="107">
        <f>((L79+G79+H79+I79+N79+O79+P79+S79)/('Life tables'!$I$2/2))</f>
        <v>35.19295607691199</v>
      </c>
      <c r="AB79" s="31">
        <f>((uNES*L79+ uOCEX*G79+uEREX*H79+uHOEX*I79+uNES*S79+ uOCEX*N79+uEREX*O79+uHOEX*P79)/('Life tables'!$I$2/2))</f>
        <v>23.191921911957305</v>
      </c>
    </row>
    <row r="80" spans="1:28" x14ac:dyDescent="0.25">
      <c r="A80" s="4">
        <v>74</v>
      </c>
      <c r="C80" s="105">
        <f>IF(male=0,VLOOKUP((($A$5:$A$1570/'Life tables'!$I$2)*2)+age,lifetable,13,1),IF(male=1,VLOOKUP((($A$5:$A$1570/'Life tables'!$I$2)*2)+age,lifetable,10,1),"error"))</f>
        <v>7.1444713273804972E-5</v>
      </c>
      <c r="F80" s="96">
        <f t="shared" si="20"/>
        <v>204.56315360724466</v>
      </c>
      <c r="G80" s="96">
        <f t="shared" si="21"/>
        <v>20.548796906940421</v>
      </c>
      <c r="H80" s="96">
        <f t="shared" si="22"/>
        <v>1.173558948804611</v>
      </c>
      <c r="I80" s="96">
        <f t="shared" si="23"/>
        <v>0.47023397197726291</v>
      </c>
      <c r="J80" s="96">
        <f t="shared" si="24"/>
        <v>1.6200499072899697E-2</v>
      </c>
      <c r="K80" s="96">
        <f t="shared" si="25"/>
        <v>0.49136825052665956</v>
      </c>
      <c r="L80" s="96">
        <f t="shared" si="33"/>
        <v>181.86299502992281</v>
      </c>
      <c r="M80" s="96">
        <f t="shared" si="26"/>
        <v>712.96824110416242</v>
      </c>
      <c r="N80" s="96">
        <f t="shared" si="27"/>
        <v>68.660386354920036</v>
      </c>
      <c r="O80" s="96">
        <f t="shared" si="28"/>
        <v>1.63891630528803</v>
      </c>
      <c r="P80" s="96">
        <f t="shared" si="29"/>
        <v>1.63891630528803</v>
      </c>
      <c r="Q80" s="96">
        <f t="shared" si="30"/>
        <v>5.6077416986434009E-2</v>
      </c>
      <c r="R80" s="96">
        <f t="shared" si="31"/>
        <v>0.12847320746848498</v>
      </c>
      <c r="S80" s="96">
        <f t="shared" si="34"/>
        <v>640.84547151421134</v>
      </c>
      <c r="T80" s="96">
        <f t="shared" si="35"/>
        <v>5.2870250071959006</v>
      </c>
      <c r="U80" s="96">
        <f t="shared" si="35"/>
        <v>77.873699655451802</v>
      </c>
      <c r="V80" s="32">
        <f t="shared" si="36"/>
        <v>1000.0000000000002</v>
      </c>
      <c r="W80" s="100">
        <f>IF(A80=1,((cPH1_+cPHr+(cNES*L80+(cNES+cOSEX)*G80+(cNES+cEREX)*H80+(cNES+cHOEX)*I80+(cNES+cNES)*S80+(cNES+cOSEX)*N80+(cNES+cEREX)*O80+(cNES+cHOEX)*P80)))/(1+cDR)^(A$6:A$65537 + 0.5),(cPHr+(cNES*L80+(cNES+cOSEX)*G80+(cNES+cEREX)*H80+(cNES+cHOEX)*I80+(cNES+cNES)*S80+(cNES+cOSEX)*N80+(cNES+cEREX)*O80+(cNES+cHOEX)*P80))/(1+cDR)^(((cycle + 0.5)/('Life tables'!$I$2/2))))</f>
        <v>181675.74534430442</v>
      </c>
      <c r="X80" s="107">
        <f>((L80+G80+H80+I80+N80+O80+P80+S80)/('Life tables'!$I$2/2))/(1+oDR)^(((cycle + 0.5)/('Life tables'!$I$2/2)))</f>
        <v>33.701645148607774</v>
      </c>
      <c r="Y80" s="31">
        <f>((uNES*L80+ uOCEX*G80+uEREX*H80+uHOEX*I80+uNES*S80+ uOCEX*N80+uEREX*O80+uHOEX*P80)/('Life tables'!$I$2/2))/(1+oDR)^(((cycle + 0.5)/('Life tables'!$I$2/2)))</f>
        <v>22.20922342056112</v>
      </c>
      <c r="Z80" s="100">
        <f t="shared" si="32"/>
        <v>214589.89526970751</v>
      </c>
      <c r="AA80" s="107">
        <f>((L80+G80+H80+I80+N80+O80+P80+S80)/('Life tables'!$I$2/2))</f>
        <v>35.166409054247175</v>
      </c>
      <c r="AB80" s="31">
        <f>((uNES*L80+ uOCEX*G80+uEREX*H80+uHOEX*I80+uNES*S80+ uOCEX*N80+uEREX*O80+uHOEX*P80)/('Life tables'!$I$2/2))</f>
        <v>23.174495848517445</v>
      </c>
    </row>
    <row r="81" spans="1:28" x14ac:dyDescent="0.25">
      <c r="A81" s="4">
        <v>75</v>
      </c>
      <c r="C81" s="105">
        <f>IF(male=0,VLOOKUP((($A$5:$A$1570/'Life tables'!$I$2)*2)+age,lifetable,13,1),IF(male=1,VLOOKUP((($A$5:$A$1570/'Life tables'!$I$2)*2)+age,lifetable,10,1),"error"))</f>
        <v>7.1444713273804972E-5</v>
      </c>
      <c r="F81" s="96">
        <f t="shared" si="20"/>
        <v>202.96447371920081</v>
      </c>
      <c r="G81" s="96">
        <f t="shared" si="21"/>
        <v>20.388206166333749</v>
      </c>
      <c r="H81" s="96">
        <f t="shared" si="22"/>
        <v>1.1643874775215177</v>
      </c>
      <c r="I81" s="96">
        <f t="shared" si="23"/>
        <v>0.46655905017234017</v>
      </c>
      <c r="J81" s="96">
        <f t="shared" si="24"/>
        <v>1.607389068039396E-2</v>
      </c>
      <c r="K81" s="96">
        <f t="shared" si="25"/>
        <v>0.48752816238816482</v>
      </c>
      <c r="L81" s="96">
        <f t="shared" si="33"/>
        <v>180.44171897210464</v>
      </c>
      <c r="M81" s="96">
        <f t="shared" si="26"/>
        <v>713.87480161815176</v>
      </c>
      <c r="N81" s="96">
        <f t="shared" si="27"/>
        <v>68.747690096596131</v>
      </c>
      <c r="O81" s="96">
        <f t="shared" si="28"/>
        <v>1.6410002365523544</v>
      </c>
      <c r="P81" s="96">
        <f t="shared" si="29"/>
        <v>1.6410002365523544</v>
      </c>
      <c r="Q81" s="96">
        <f t="shared" si="30"/>
        <v>5.6148721104956431E-2</v>
      </c>
      <c r="R81" s="96">
        <f t="shared" si="31"/>
        <v>0.1286365650071267</v>
      </c>
      <c r="S81" s="96">
        <f t="shared" si="34"/>
        <v>641.66032576233886</v>
      </c>
      <c r="T81" s="96">
        <f t="shared" si="35"/>
        <v>5.359247618981251</v>
      </c>
      <c r="U81" s="96">
        <f t="shared" si="35"/>
        <v>78.489864382847088</v>
      </c>
      <c r="V81" s="32">
        <f t="shared" si="36"/>
        <v>1000.0000000000005</v>
      </c>
      <c r="W81" s="100">
        <f>IF(A81=1,((cPH1_+cPHr+(cNES*L81+(cNES+cOSEX)*G81+(cNES+cEREX)*H81+(cNES+cHOEX)*I81+(cNES+cNES)*S81+(cNES+cOSEX)*N81+(cNES+cEREX)*O81+(cNES+cHOEX)*P81)))/(1+cDR)^(A$6:A$65537 + 0.5),(cPHr+(cNES*L81+(cNES+cOSEX)*G81+(cNES+cEREX)*H81+(cNES+cHOEX)*I81+(cNES+cNES)*S81+(cNES+cOSEX)*N81+(cNES+cEREX)*O81+(cNES+cHOEX)*P81))/(1+cDR)^(((cycle + 0.5)/('Life tables'!$I$2/2))))</f>
        <v>181254.01357294302</v>
      </c>
      <c r="X81" s="107">
        <f>((L81+G81+H81+I81+N81+O81+P81+S81)/('Life tables'!$I$2/2))/(1+oDR)^(((cycle + 0.5)/('Life tables'!$I$2/2)))</f>
        <v>33.657115011757298</v>
      </c>
      <c r="Y81" s="31">
        <f>((uNES*L81+ uOCEX*G81+uEREX*H81+uHOEX*I81+uNES*S81+ uOCEX*N81+uEREX*O81+uHOEX*P81)/('Life tables'!$I$2/2))/(1+oDR)^(((cycle + 0.5)/('Life tables'!$I$2/2)))</f>
        <v>22.179941469712208</v>
      </c>
      <c r="Z81" s="100">
        <f t="shared" si="32"/>
        <v>214570.78221335832</v>
      </c>
      <c r="AA81" s="107">
        <f>((L81+G81+H81+I81+N81+O81+P81+S81)/('Life tables'!$I$2/2))</f>
        <v>35.140005178007826</v>
      </c>
      <c r="AB81" s="31">
        <f>((uNES*L81+ uOCEX*G81+uEREX*H81+uHOEX*I81+uNES*S81+ uOCEX*N81+uEREX*O81+uHOEX*P81)/('Life tables'!$I$2/2))</f>
        <v>23.157161801340724</v>
      </c>
    </row>
    <row r="82" spans="1:28" x14ac:dyDescent="0.25">
      <c r="A82" s="4">
        <v>76</v>
      </c>
      <c r="C82" s="105">
        <f>IF(male=0,VLOOKUP((($A$5:$A$1570/'Life tables'!$I$2)*2)+age,lifetable,13,1),IF(male=1,VLOOKUP((($A$5:$A$1570/'Life tables'!$I$2)*2)+age,lifetable,10,1),"error"))</f>
        <v>7.1444713273804972E-5</v>
      </c>
      <c r="F82" s="96">
        <f t="shared" si="20"/>
        <v>201.41564764783033</v>
      </c>
      <c r="G82" s="96">
        <f t="shared" si="21"/>
        <v>20.232623345950209</v>
      </c>
      <c r="H82" s="96">
        <f t="shared" si="22"/>
        <v>1.1555020127437869</v>
      </c>
      <c r="I82" s="96">
        <f t="shared" si="23"/>
        <v>0.46299872846924001</v>
      </c>
      <c r="J82" s="96">
        <f t="shared" si="24"/>
        <v>1.5951230490174679E-2</v>
      </c>
      <c r="K82" s="96">
        <f t="shared" si="25"/>
        <v>0.48380782495867553</v>
      </c>
      <c r="L82" s="96">
        <f t="shared" si="33"/>
        <v>179.06476450521825</v>
      </c>
      <c r="M82" s="96">
        <f t="shared" si="26"/>
        <v>714.73524035034166</v>
      </c>
      <c r="N82" s="96">
        <f t="shared" si="27"/>
        <v>68.830552210756224</v>
      </c>
      <c r="O82" s="96">
        <f t="shared" si="28"/>
        <v>1.6429781466282696</v>
      </c>
      <c r="P82" s="96">
        <f t="shared" si="29"/>
        <v>1.6429781466282696</v>
      </c>
      <c r="Q82" s="96">
        <f t="shared" si="30"/>
        <v>5.6216397585891344E-2</v>
      </c>
      <c r="R82" s="96">
        <f t="shared" si="31"/>
        <v>0.12879161163807248</v>
      </c>
      <c r="S82" s="96">
        <f t="shared" si="34"/>
        <v>642.43372383710494</v>
      </c>
      <c r="T82" s="96">
        <f t="shared" si="35"/>
        <v>5.4314152470573172</v>
      </c>
      <c r="U82" s="96">
        <f t="shared" si="35"/>
        <v>79.102463819443841</v>
      </c>
      <c r="V82" s="32">
        <f t="shared" si="36"/>
        <v>1000.0000000000003</v>
      </c>
      <c r="W82" s="100">
        <f>IF(A82=1,((cPH1_+cPHr+(cNES*L82+(cNES+cOSEX)*G82+(cNES+cEREX)*H82+(cNES+cHOEX)*I82+(cNES+cNES)*S82+(cNES+cOSEX)*N82+(cNES+cEREX)*O82+(cNES+cHOEX)*P82)))/(1+cDR)^(A$6:A$65537 + 0.5),(cPHr+(cNES*L82+(cNES+cOSEX)*G82+(cNES+cEREX)*H82+(cNES+cHOEX)*I82+(cNES+cNES)*S82+(cNES+cOSEX)*N82+(cNES+cEREX)*O82+(cNES+cHOEX)*P82))/(1+cDR)^(((cycle + 0.5)/('Life tables'!$I$2/2))))</f>
        <v>180829.91174230503</v>
      </c>
      <c r="X82" s="107">
        <f>((L82+G82+H82+I82+N82+O82+P82+S82)/('Life tables'!$I$2/2))/(1+oDR)^(((cycle + 0.5)/('Life tables'!$I$2/2)))</f>
        <v>33.612757659469864</v>
      </c>
      <c r="Y82" s="31">
        <f>((uNES*L82+ uOCEX*G82+uEREX*H82+uHOEX*I82+uNES*S82+ uOCEX*N82+uEREX*O82+uHOEX*P82)/('Life tables'!$I$2/2))/(1+oDR)^(((cycle + 0.5)/('Life tables'!$I$2/2)))</f>
        <v>22.150771167237064</v>
      </c>
      <c r="Z82" s="100">
        <f t="shared" si="32"/>
        <v>214547.69734877656</v>
      </c>
      <c r="AA82" s="107">
        <f>((L82+G82+H82+I82+N82+O82+P82+S82)/('Life tables'!$I$2/2))</f>
        <v>35.11374016149847</v>
      </c>
      <c r="AB82" s="31">
        <f>((uNES*L82+ uOCEX*G82+uEREX*H82+uHOEX*I82+uNES*S82+ uOCEX*N82+uEREX*O82+uHOEX*P82)/('Life tables'!$I$2/2))</f>
        <v>23.139917022667806</v>
      </c>
    </row>
    <row r="83" spans="1:28" x14ac:dyDescent="0.25">
      <c r="A83" s="4">
        <v>77</v>
      </c>
      <c r="C83" s="105">
        <f>IF(male=0,VLOOKUP((($A$5:$A$1570/'Life tables'!$I$2)*2)+age,lifetable,13,1),IF(male=1,VLOOKUP((($A$5:$A$1570/'Life tables'!$I$2)*2)+age,lifetable,10,1),"error"))</f>
        <v>7.1444713273804972E-5</v>
      </c>
      <c r="F83" s="96">
        <f t="shared" si="20"/>
        <v>199.91501778903751</v>
      </c>
      <c r="G83" s="96">
        <f t="shared" si="21"/>
        <v>20.081881935989212</v>
      </c>
      <c r="H83" s="96">
        <f t="shared" si="22"/>
        <v>1.1468930449576775</v>
      </c>
      <c r="I83" s="96">
        <f t="shared" si="23"/>
        <v>0.45954919649574177</v>
      </c>
      <c r="J83" s="96">
        <f t="shared" si="24"/>
        <v>1.5832387227312127E-2</v>
      </c>
      <c r="K83" s="96">
        <f t="shared" si="25"/>
        <v>0.48020325661193014</v>
      </c>
      <c r="L83" s="96">
        <f t="shared" si="33"/>
        <v>177.73065796775563</v>
      </c>
      <c r="M83" s="96">
        <f t="shared" si="26"/>
        <v>715.55110314446165</v>
      </c>
      <c r="N83" s="96">
        <f t="shared" si="27"/>
        <v>68.90912156550074</v>
      </c>
      <c r="O83" s="96">
        <f t="shared" si="28"/>
        <v>1.6448535889819014</v>
      </c>
      <c r="P83" s="96">
        <f t="shared" si="29"/>
        <v>1.6448535889819014</v>
      </c>
      <c r="Q83" s="96">
        <f t="shared" si="30"/>
        <v>5.6280568015192288E-2</v>
      </c>
      <c r="R83" s="96">
        <f t="shared" si="31"/>
        <v>0.12893862591440614</v>
      </c>
      <c r="S83" s="96">
        <f t="shared" si="34"/>
        <v>643.16705520706751</v>
      </c>
      <c r="T83" s="96">
        <f t="shared" si="35"/>
        <v>5.5035282022998215</v>
      </c>
      <c r="U83" s="96">
        <f t="shared" si="35"/>
        <v>79.711605701970171</v>
      </c>
      <c r="V83" s="32">
        <f t="shared" si="36"/>
        <v>1000.0000000000002</v>
      </c>
      <c r="W83" s="100">
        <f>IF(A83=1,((cPH1_+cPHr+(cNES*L83+(cNES+cOSEX)*G83+(cNES+cEREX)*H83+(cNES+cHOEX)*I83+(cNES+cNES)*S83+(cNES+cOSEX)*N83+(cNES+cEREX)*O83+(cNES+cHOEX)*P83)))/(1+cDR)^(A$6:A$65537 + 0.5),(cPHr+(cNES*L83+(cNES+cOSEX)*G83+(cNES+cEREX)*H83+(cNES+cHOEX)*I83+(cNES+cNES)*S83+(cNES+cOSEX)*N83+(cNES+cEREX)*O83+(cNES+cHOEX)*P83))/(1+cDR)^(((cycle + 0.5)/('Life tables'!$I$2/2))))</f>
        <v>180403.57371970059</v>
      </c>
      <c r="X83" s="107">
        <f>((L83+G83+H83+I83+N83+O83+P83+S83)/('Life tables'!$I$2/2))/(1+oDR)^(((cycle + 0.5)/('Life tables'!$I$2/2)))</f>
        <v>33.568568868214129</v>
      </c>
      <c r="Y83" s="31">
        <f>((uNES*L83+ uOCEX*G83+uEREX*H83+uHOEX*I83+uNES*S83+ uOCEX*N83+uEREX*O83+uHOEX*P83)/('Life tables'!$I$2/2))/(1+oDR)^(((cycle + 0.5)/('Life tables'!$I$2/2)))</f>
        <v>22.121709804936902</v>
      </c>
      <c r="Z83" s="100">
        <f t="shared" si="32"/>
        <v>214520.7758900816</v>
      </c>
      <c r="AA83" s="107">
        <f>((L83+G83+H83+I83+N83+O83+P83+S83)/('Life tables'!$I$2/2))</f>
        <v>35.087609860430867</v>
      </c>
      <c r="AB83" s="31">
        <f>((uNES*L83+ uOCEX*G83+uEREX*H83+uHOEX*I83+uNES*S83+ uOCEX*N83+uEREX*O83+uHOEX*P83)/('Life tables'!$I$2/2))</f>
        <v>23.122758856016386</v>
      </c>
    </row>
    <row r="84" spans="1:28" x14ac:dyDescent="0.25">
      <c r="A84" s="4">
        <v>78</v>
      </c>
      <c r="C84" s="105">
        <f>IF(male=0,VLOOKUP((($A$5:$A$1570/'Life tables'!$I$2)*2)+age,lifetable,13,1),IF(male=1,VLOOKUP((($A$5:$A$1570/'Life tables'!$I$2)*2)+age,lifetable,10,1),"error"))</f>
        <v>7.1444713273804972E-5</v>
      </c>
      <c r="F84" s="96">
        <f t="shared" si="20"/>
        <v>198.46098172397691</v>
      </c>
      <c r="G84" s="96">
        <f t="shared" si="21"/>
        <v>19.935820970124052</v>
      </c>
      <c r="H84" s="96">
        <f t="shared" si="22"/>
        <v>1.1385513812418711</v>
      </c>
      <c r="I84" s="96">
        <f t="shared" si="23"/>
        <v>0.4562067707352141</v>
      </c>
      <c r="J84" s="96">
        <f t="shared" si="24"/>
        <v>1.5717233987304867E-2</v>
      </c>
      <c r="K84" s="96">
        <f t="shared" si="25"/>
        <v>0.47671060827867634</v>
      </c>
      <c r="L84" s="96">
        <f t="shared" si="33"/>
        <v>176.4379747596098</v>
      </c>
      <c r="M84" s="96">
        <f t="shared" si="26"/>
        <v>716.32388437175325</v>
      </c>
      <c r="N84" s="96">
        <f t="shared" si="27"/>
        <v>68.983542072017968</v>
      </c>
      <c r="O84" s="96">
        <f t="shared" si="28"/>
        <v>1.6466299987583974</v>
      </c>
      <c r="P84" s="96">
        <f t="shared" si="29"/>
        <v>1.6466299987583974</v>
      </c>
      <c r="Q84" s="96">
        <f t="shared" si="30"/>
        <v>5.6341349930323602E-2</v>
      </c>
      <c r="R84" s="96">
        <f t="shared" si="31"/>
        <v>0.12907787711413396</v>
      </c>
      <c r="S84" s="96">
        <f t="shared" si="34"/>
        <v>643.86166307517408</v>
      </c>
      <c r="T84" s="96">
        <f t="shared" si="35"/>
        <v>5.5755867862174497</v>
      </c>
      <c r="U84" s="96">
        <f t="shared" si="35"/>
        <v>80.317394187362979</v>
      </c>
      <c r="V84" s="32">
        <f t="shared" si="36"/>
        <v>1000.0000000000001</v>
      </c>
      <c r="W84" s="100">
        <f>IF(A84=1,((cPH1_+cPHr+(cNES*L84+(cNES+cOSEX)*G84+(cNES+cEREX)*H84+(cNES+cHOEX)*I84+(cNES+cNES)*S84+(cNES+cOSEX)*N84+(cNES+cEREX)*O84+(cNES+cHOEX)*P84)))/(1+cDR)^(A$6:A$65537 + 0.5),(cPHr+(cNES*L84+(cNES+cOSEX)*G84+(cNES+cEREX)*H84+(cNES+cHOEX)*I84+(cNES+cNES)*S84+(cNES+cOSEX)*N84+(cNES+cEREX)*O84+(cNES+cHOEX)*P84))/(1+cDR)^(((cycle + 0.5)/('Life tables'!$I$2/2))))</f>
        <v>179975.12848324</v>
      </c>
      <c r="X84" s="107">
        <f>((L84+G84+H84+I84+N84+O84+P84+S84)/('Life tables'!$I$2/2))/(1+oDR)^(((cycle + 0.5)/('Life tables'!$I$2/2)))</f>
        <v>33.524544555426459</v>
      </c>
      <c r="Y84" s="31">
        <f>((uNES*L84+ uOCEX*G84+uEREX*H84+uHOEX*I84+uNES*S84+ uOCEX*N84+uEREX*O84+uHOEX*P84)/('Life tables'!$I$2/2))/(1+oDR)^(((cycle + 0.5)/('Life tables'!$I$2/2)))</f>
        <v>22.092754764968522</v>
      </c>
      <c r="Z84" s="100">
        <f t="shared" si="32"/>
        <v>214490.14854777753</v>
      </c>
      <c r="AA84" s="107">
        <f>((L84+G84+H84+I84+N84+O84+P84+S84)/('Life tables'!$I$2/2))</f>
        <v>35.061610268183003</v>
      </c>
      <c r="AB84" s="31">
        <f>((uNES*L84+ uOCEX*G84+uEREX*H84+uHOEX*I84+uNES*S84+ uOCEX*N84+uEREX*O84+uHOEX*P84)/('Life tables'!$I$2/2))</f>
        <v>23.1056847331424</v>
      </c>
    </row>
    <row r="85" spans="1:28" x14ac:dyDescent="0.25">
      <c r="A85" s="4">
        <v>79</v>
      </c>
      <c r="C85" s="105">
        <f>IF(male=0,VLOOKUP((($A$5:$A$1570/'Life tables'!$I$2)*2)+age,lifetable,13,1),IF(male=1,VLOOKUP((($A$5:$A$1570/'Life tables'!$I$2)*2)+age,lifetable,10,1),"error"))</f>
        <v>7.5517960799631467E-5</v>
      </c>
      <c r="F85" s="96">
        <f t="shared" si="20"/>
        <v>197.05199038177028</v>
      </c>
      <c r="G85" s="96">
        <f t="shared" si="21"/>
        <v>19.794284840942986</v>
      </c>
      <c r="H85" s="96">
        <f t="shared" si="22"/>
        <v>1.1304681347271563</v>
      </c>
      <c r="I85" s="96">
        <f t="shared" si="23"/>
        <v>0.45296789030321077</v>
      </c>
      <c r="J85" s="96">
        <f t="shared" si="24"/>
        <v>1.6495366371481923E-2</v>
      </c>
      <c r="K85" s="96">
        <f t="shared" si="25"/>
        <v>0.47332615903344938</v>
      </c>
      <c r="L85" s="96">
        <f t="shared" si="33"/>
        <v>175.18444799039199</v>
      </c>
      <c r="M85" s="96">
        <f t="shared" si="26"/>
        <v>717.05502864464938</v>
      </c>
      <c r="N85" s="96">
        <f t="shared" si="27"/>
        <v>69.053952849615143</v>
      </c>
      <c r="O85" s="96">
        <f t="shared" si="28"/>
        <v>1.6483106967212011</v>
      </c>
      <c r="P85" s="96">
        <f t="shared" si="29"/>
        <v>1.6483106967212011</v>
      </c>
      <c r="Q85" s="96">
        <f t="shared" si="30"/>
        <v>5.9614301373883294E-2</v>
      </c>
      <c r="R85" s="96">
        <f t="shared" si="31"/>
        <v>0.12920962554898108</v>
      </c>
      <c r="S85" s="96">
        <f t="shared" si="34"/>
        <v>644.51563047466902</v>
      </c>
      <c r="T85" s="96">
        <f t="shared" si="35"/>
        <v>5.6516964539628152</v>
      </c>
      <c r="U85" s="96">
        <f t="shared" si="35"/>
        <v>80.919929971945407</v>
      </c>
      <c r="V85" s="32">
        <f t="shared" si="36"/>
        <v>1000.0000000000001</v>
      </c>
      <c r="W85" s="100">
        <f>IF(A85=1,((cPH1_+cPHr+(cNES*L85+(cNES+cOSEX)*G85+(cNES+cEREX)*H85+(cNES+cHOEX)*I85+(cNES+cNES)*S85+(cNES+cOSEX)*N85+(cNES+cEREX)*O85+(cNES+cHOEX)*P85)))/(1+cDR)^(A$6:A$65537 + 0.5),(cPHr+(cNES*L85+(cNES+cOSEX)*G85+(cNES+cEREX)*H85+(cNES+cHOEX)*I85+(cNES+cNES)*S85+(cNES+cOSEX)*N85+(cNES+cEREX)*O85+(cNES+cHOEX)*P85))/(1+cDR)^(((cycle + 0.5)/('Life tables'!$I$2/2))))</f>
        <v>179544.00822166537</v>
      </c>
      <c r="X85" s="107">
        <f>((L85+G85+H85+I85+N85+O85+P85+S85)/('Life tables'!$I$2/2))/(1+oDR)^(((cycle + 0.5)/('Life tables'!$I$2/2)))</f>
        <v>33.480530305336963</v>
      </c>
      <c r="Y85" s="31">
        <f>((uNES*L85+ uOCEX*G85+uEREX*H85+uHOEX*I85+uNES*S85+ uOCEX*N85+uEREX*O85+uHOEX*P85)/('Life tables'!$I$2/2))/(1+oDR)^(((cycle + 0.5)/('Life tables'!$I$2/2)))</f>
        <v>22.063802702286246</v>
      </c>
      <c r="Z85" s="100">
        <f t="shared" si="32"/>
        <v>214455.11503573728</v>
      </c>
      <c r="AA85" s="107">
        <f>((L85+G85+H85+I85+N85+O85+P85+S85)/('Life tables'!$I$2/2))</f>
        <v>35.035580053050062</v>
      </c>
      <c r="AB85" s="31">
        <f>((uNES*L85+ uOCEX*G85+uEREX*H85+uHOEX*I85+uNES*S85+ uOCEX*N85+uEREX*O85+uHOEX*P85)/('Life tables'!$I$2/2))</f>
        <v>23.088586674131296</v>
      </c>
    </row>
    <row r="86" spans="1:28" x14ac:dyDescent="0.25">
      <c r="A86" s="4">
        <v>80</v>
      </c>
      <c r="C86" s="105">
        <f>IF(male=0,VLOOKUP((($A$5:$A$1570/'Life tables'!$I$2)*2)+age,lifetable,13,1),IF(male=1,VLOOKUP((($A$5:$A$1570/'Life tables'!$I$2)*2)+age,lifetable,10,1),"error"))</f>
        <v>7.5517960799631467E-5</v>
      </c>
      <c r="F86" s="96">
        <f t="shared" si="20"/>
        <v>195.68566068198416</v>
      </c>
      <c r="G86" s="96">
        <f t="shared" si="21"/>
        <v>19.657034163028957</v>
      </c>
      <c r="H86" s="96">
        <f t="shared" si="22"/>
        <v>1.1226296339124879</v>
      </c>
      <c r="I86" s="96">
        <f t="shared" si="23"/>
        <v>0.44982707715855957</v>
      </c>
      <c r="J86" s="96">
        <f t="shared" si="24"/>
        <v>1.6380989912058483E-2</v>
      </c>
      <c r="K86" s="96">
        <f t="shared" si="25"/>
        <v>0.47004418462902886</v>
      </c>
      <c r="L86" s="96">
        <f t="shared" si="33"/>
        <v>173.96974463334305</v>
      </c>
      <c r="M86" s="96">
        <f t="shared" si="26"/>
        <v>717.74271289210765</v>
      </c>
      <c r="N86" s="96">
        <f t="shared" si="27"/>
        <v>69.120178332600972</v>
      </c>
      <c r="O86" s="96">
        <f t="shared" si="28"/>
        <v>1.649891492135459</v>
      </c>
      <c r="P86" s="96">
        <f t="shared" si="29"/>
        <v>1.649891492135459</v>
      </c>
      <c r="Q86" s="96">
        <f t="shared" si="30"/>
        <v>5.9671473856245688E-2</v>
      </c>
      <c r="R86" s="96">
        <f t="shared" si="31"/>
        <v>0.12933354271092884</v>
      </c>
      <c r="S86" s="96">
        <f t="shared" si="34"/>
        <v>645.13374655866858</v>
      </c>
      <c r="T86" s="96">
        <f t="shared" si="35"/>
        <v>5.7277489177311196</v>
      </c>
      <c r="U86" s="96">
        <f t="shared" si="35"/>
        <v>81.519307699285363</v>
      </c>
      <c r="V86" s="32">
        <f t="shared" si="36"/>
        <v>1000</v>
      </c>
      <c r="W86" s="100">
        <f>IF(A86=1,((cPH1_+cPHr+(cNES*L86+(cNES+cOSEX)*G86+(cNES+cEREX)*H86+(cNES+cHOEX)*I86+(cNES+cNES)*S86+(cNES+cOSEX)*N86+(cNES+cEREX)*O86+(cNES+cHOEX)*P86)))/(1+cDR)^(A$6:A$65537 + 0.5),(cPHr+(cNES*L86+(cNES+cOSEX)*G86+(cNES+cEREX)*H86+(cNES+cHOEX)*I86+(cNES+cNES)*S86+(cNES+cOSEX)*N86+(cNES+cEREX)*O86+(cNES+cHOEX)*P86))/(1+cDR)^(((cycle + 0.5)/('Life tables'!$I$2/2))))</f>
        <v>179110.91397233089</v>
      </c>
      <c r="X86" s="107">
        <f>((L86+G86+H86+I86+N86+O86+P86+S86)/('Life tables'!$I$2/2))/(1+oDR)^(((cycle + 0.5)/('Life tables'!$I$2/2)))</f>
        <v>33.436673168437878</v>
      </c>
      <c r="Y86" s="31">
        <f>((uNES*L86+ uOCEX*G86+uEREX*H86+uHOEX*I86+uNES*S86+ uOCEX*N86+uEREX*O86+uHOEX*P86)/('Life tables'!$I$2/2))/(1+oDR)^(((cycle + 0.5)/('Life tables'!$I$2/2)))</f>
        <v>22.034953902839334</v>
      </c>
      <c r="Z86" s="100">
        <f t="shared" si="32"/>
        <v>214416.48786369053</v>
      </c>
      <c r="AA86" s="107">
        <f>((L86+G86+H86+I86+N86+O86+P86+S86)/('Life tables'!$I$2/2))</f>
        <v>35.009673162903617</v>
      </c>
      <c r="AB86" s="31">
        <f>((uNES*L86+ uOCEX*G86+uEREX*H86+uHOEX*I86+uNES*S86+ uOCEX*N86+uEREX*O86+uHOEX*P86)/('Life tables'!$I$2/2))</f>
        <v>23.071569662804855</v>
      </c>
    </row>
    <row r="87" spans="1:28" x14ac:dyDescent="0.25">
      <c r="A87" s="4">
        <v>81</v>
      </c>
      <c r="C87" s="105">
        <f>IF(male=0,VLOOKUP((($A$5:$A$1570/'Life tables'!$I$2)*2)+age,lifetable,13,1),IF(male=1,VLOOKUP((($A$5:$A$1570/'Life tables'!$I$2)*2)+age,lifetable,10,1),"error"))</f>
        <v>7.5517960799631467E-5</v>
      </c>
      <c r="F87" s="96">
        <f t="shared" si="20"/>
        <v>194.36144270962149</v>
      </c>
      <c r="G87" s="96">
        <f t="shared" si="21"/>
        <v>19.524013696269602</v>
      </c>
      <c r="H87" s="96">
        <f t="shared" si="22"/>
        <v>1.1150327239889255</v>
      </c>
      <c r="I87" s="96">
        <f t="shared" si="23"/>
        <v>0.44678306719915445</v>
      </c>
      <c r="J87" s="96">
        <f t="shared" si="24"/>
        <v>1.6270138656166559E-2</v>
      </c>
      <c r="K87" s="96">
        <f t="shared" si="25"/>
        <v>0.46686336414928059</v>
      </c>
      <c r="L87" s="96">
        <f t="shared" si="33"/>
        <v>172.79247971935837</v>
      </c>
      <c r="M87" s="96">
        <f t="shared" si="26"/>
        <v>718.39150067336209</v>
      </c>
      <c r="N87" s="96">
        <f t="shared" si="27"/>
        <v>69.182658001617213</v>
      </c>
      <c r="O87" s="96">
        <f t="shared" si="28"/>
        <v>1.6513828753585362</v>
      </c>
      <c r="P87" s="96">
        <f t="shared" si="29"/>
        <v>1.6513828753585362</v>
      </c>
      <c r="Q87" s="96">
        <f t="shared" si="30"/>
        <v>5.972541257611283E-2</v>
      </c>
      <c r="R87" s="96">
        <f t="shared" si="31"/>
        <v>0.12945045092986301</v>
      </c>
      <c r="S87" s="96">
        <f t="shared" si="34"/>
        <v>645.7169010575218</v>
      </c>
      <c r="T87" s="96">
        <f t="shared" si="35"/>
        <v>5.8037444689633988</v>
      </c>
      <c r="U87" s="96">
        <f t="shared" si="35"/>
        <v>82.115621514364506</v>
      </c>
      <c r="V87" s="32">
        <f t="shared" si="36"/>
        <v>1000</v>
      </c>
      <c r="W87" s="100">
        <f>IF(A87=1,((cPH1_+cPHr+(cNES*L87+(cNES+cOSEX)*G87+(cNES+cEREX)*H87+(cNES+cHOEX)*I87+(cNES+cNES)*S87+(cNES+cOSEX)*N87+(cNES+cEREX)*O87+(cNES+cHOEX)*P87)))/(1+cDR)^(A$6:A$65537 + 0.5),(cPHr+(cNES*L87+(cNES+cOSEX)*G87+(cNES+cEREX)*H87+(cNES+cHOEX)*I87+(cNES+cNES)*S87+(cNES+cOSEX)*N87+(cNES+cEREX)*O87+(cNES+cHOEX)*P87))/(1+cDR)^(((cycle + 0.5)/('Life tables'!$I$2/2))))</f>
        <v>178676.07572187603</v>
      </c>
      <c r="X87" s="107">
        <f>((L87+G87+H87+I87+N87+O87+P87+S87)/('Life tables'!$I$2/2))/(1+oDR)^(((cycle + 0.5)/('Life tables'!$I$2/2)))</f>
        <v>33.392969454944264</v>
      </c>
      <c r="Y87" s="31">
        <f>((uNES*L87+ uOCEX*G87+uEREX*H87+uHOEX*I87+uNES*S87+ uOCEX*N87+uEREX*O87+uHOEX*P87)/('Life tables'!$I$2/2))/(1+oDR)^(((cycle + 0.5)/('Life tables'!$I$2/2)))</f>
        <v>22.00620434325079</v>
      </c>
      <c r="Z87" s="100">
        <f t="shared" si="32"/>
        <v>214374.52177490969</v>
      </c>
      <c r="AA87" s="107">
        <f>((L87+G87+H87+I87+N87+O87+P87+S87)/('Life tables'!$I$2/2))</f>
        <v>34.98388597552772</v>
      </c>
      <c r="AB87" s="31">
        <f>((uNES*L87+ uOCEX*G87+uEREX*H87+uHOEX*I87+uNES*S87+ uOCEX*N87+uEREX*O87+uHOEX*P87)/('Life tables'!$I$2/2))</f>
        <v>23.054629644039046</v>
      </c>
    </row>
    <row r="88" spans="1:28" x14ac:dyDescent="0.25">
      <c r="A88" s="4">
        <v>82</v>
      </c>
      <c r="C88" s="105">
        <f>IF(male=0,VLOOKUP((($A$5:$A$1570/'Life tables'!$I$2)*2)+age,lifetable,13,1),IF(male=1,VLOOKUP((($A$5:$A$1570/'Life tables'!$I$2)*2)+age,lifetable,10,1),"error"))</f>
        <v>7.5517960799631467E-5</v>
      </c>
      <c r="F88" s="96">
        <f t="shared" si="20"/>
        <v>193.07793645741415</v>
      </c>
      <c r="G88" s="96">
        <f t="shared" si="21"/>
        <v>19.39508280700479</v>
      </c>
      <c r="H88" s="96">
        <f t="shared" si="22"/>
        <v>1.107669373250715</v>
      </c>
      <c r="I88" s="96">
        <f t="shared" si="23"/>
        <v>0.44383264219645868</v>
      </c>
      <c r="J88" s="96">
        <f t="shared" si="24"/>
        <v>1.616269540817282E-2</v>
      </c>
      <c r="K88" s="96">
        <f t="shared" si="25"/>
        <v>0.46378033472503721</v>
      </c>
      <c r="L88" s="96">
        <f t="shared" si="33"/>
        <v>171.65140860482899</v>
      </c>
      <c r="M88" s="96">
        <f t="shared" si="26"/>
        <v>719.00269755925797</v>
      </c>
      <c r="N88" s="96">
        <f t="shared" si="27"/>
        <v>69.241517585964957</v>
      </c>
      <c r="O88" s="96">
        <f t="shared" si="28"/>
        <v>1.6527878475358169</v>
      </c>
      <c r="P88" s="96">
        <f t="shared" si="29"/>
        <v>1.6527878475358169</v>
      </c>
      <c r="Q88" s="96">
        <f t="shared" si="30"/>
        <v>5.9776226075633848E-2</v>
      </c>
      <c r="R88" s="96">
        <f t="shared" si="31"/>
        <v>0.12956058546293026</v>
      </c>
      <c r="S88" s="96">
        <f t="shared" si="34"/>
        <v>646.26626746668285</v>
      </c>
      <c r="T88" s="96">
        <f t="shared" ref="T88:U103" si="37">J88+Q88+T87</f>
        <v>5.8796833904472052</v>
      </c>
      <c r="U88" s="96">
        <f t="shared" si="37"/>
        <v>82.708962434552475</v>
      </c>
      <c r="V88" s="32">
        <f t="shared" si="36"/>
        <v>1000.0000000000001</v>
      </c>
      <c r="W88" s="100">
        <f>IF(A88=1,((cPH1_+cPHr+(cNES*L88+(cNES+cOSEX)*G88+(cNES+cEREX)*H88+(cNES+cHOEX)*I88+(cNES+cNES)*S88+(cNES+cOSEX)*N88+(cNES+cEREX)*O88+(cNES+cHOEX)*P88)))/(1+cDR)^(A$6:A$65537 + 0.5),(cPHr+(cNES*L88+(cNES+cOSEX)*G88+(cNES+cEREX)*H88+(cNES+cHOEX)*I88+(cNES+cNES)*S88+(cNES+cOSEX)*N88+(cNES+cEREX)*O88+(cNES+cHOEX)*P88))/(1+cDR)^(((cycle + 0.5)/('Life tables'!$I$2/2))))</f>
        <v>178239.60459028205</v>
      </c>
      <c r="X88" s="107">
        <f>((L88+G88+H88+I88+N88+O88+P88+S88)/('Life tables'!$I$2/2))/(1+oDR)^(((cycle + 0.5)/('Life tables'!$I$2/2)))</f>
        <v>33.349415597978144</v>
      </c>
      <c r="Y88" s="31">
        <f>((uNES*L88+ uOCEX*G88+uEREX*H88+uHOEX*I88+uNES*S88+ uOCEX*N88+uEREX*O88+uHOEX*P88)/('Life tables'!$I$2/2))/(1+oDR)^(((cycle + 0.5)/('Life tables'!$I$2/2)))</f>
        <v>21.977551736202379</v>
      </c>
      <c r="Z88" s="100">
        <f t="shared" si="32"/>
        <v>214329.33095896145</v>
      </c>
      <c r="AA88" s="107">
        <f>((L88+G88+H88+I88+N88+O88+P88+S88)/('Life tables'!$I$2/2))</f>
        <v>34.958214989001398</v>
      </c>
      <c r="AB88" s="31">
        <f>((uNES*L88+ uOCEX*G88+uEREX*H88+uHOEX*I88+uNES*S88+ uOCEX*N88+uEREX*O88+uHOEX*P88)/('Life tables'!$I$2/2))</f>
        <v>23.037764373077732</v>
      </c>
    </row>
    <row r="89" spans="1:28" x14ac:dyDescent="0.25">
      <c r="A89" s="4">
        <v>83</v>
      </c>
      <c r="C89" s="105">
        <f>IF(male=0,VLOOKUP((($A$5:$A$1570/'Life tables'!$I$2)*2)+age,lifetable,13,1),IF(male=1,VLOOKUP((($A$5:$A$1570/'Life tables'!$I$2)*2)+age,lifetable,10,1),"error"))</f>
        <v>7.5517960799631467E-5</v>
      </c>
      <c r="F89" s="96">
        <f t="shared" si="20"/>
        <v>191.83378853325763</v>
      </c>
      <c r="G89" s="96">
        <f t="shared" si="21"/>
        <v>19.270105544165123</v>
      </c>
      <c r="H89" s="96">
        <f t="shared" si="22"/>
        <v>1.1005318174187695</v>
      </c>
      <c r="I89" s="96">
        <f t="shared" si="23"/>
        <v>0.44097269107727205</v>
      </c>
      <c r="J89" s="96">
        <f t="shared" si="24"/>
        <v>1.6058546874633421E-2</v>
      </c>
      <c r="K89" s="96">
        <f t="shared" si="25"/>
        <v>0.46079184545847601</v>
      </c>
      <c r="L89" s="96">
        <f t="shared" si="33"/>
        <v>170.54532808826337</v>
      </c>
      <c r="M89" s="96">
        <f t="shared" si="26"/>
        <v>719.57756564174269</v>
      </c>
      <c r="N89" s="96">
        <f t="shared" si="27"/>
        <v>69.296878627833223</v>
      </c>
      <c r="O89" s="96">
        <f t="shared" si="28"/>
        <v>1.6541093098667543</v>
      </c>
      <c r="P89" s="96">
        <f t="shared" si="29"/>
        <v>1.6541093098667543</v>
      </c>
      <c r="Q89" s="96">
        <f t="shared" si="30"/>
        <v>5.9824019282222536E-2</v>
      </c>
      <c r="R89" s="96">
        <f t="shared" si="31"/>
        <v>0.12966417373260367</v>
      </c>
      <c r="S89" s="96">
        <f t="shared" si="34"/>
        <v>646.78298020116108</v>
      </c>
      <c r="T89" s="96">
        <f t="shared" si="37"/>
        <v>5.9555659566040609</v>
      </c>
      <c r="U89" s="96">
        <f t="shared" si="37"/>
        <v>83.299418453743556</v>
      </c>
      <c r="V89" s="32">
        <f t="shared" si="36"/>
        <v>999.99999999999989</v>
      </c>
      <c r="W89" s="100">
        <f>IF(A89=1,((cPH1_+cPHr+(cNES*L89+(cNES+cOSEX)*G89+(cNES+cEREX)*H89+(cNES+cHOEX)*I89+(cNES+cNES)*S89+(cNES+cOSEX)*N89+(cNES+cEREX)*O89+(cNES+cHOEX)*P89)))/(1+cDR)^(A$6:A$65537 + 0.5),(cPHr+(cNES*L89+(cNES+cOSEX)*G89+(cNES+cEREX)*H89+(cNES+cHOEX)*I89+(cNES+cNES)*S89+(cNES+cOSEX)*N89+(cNES+cEREX)*O89+(cNES+cHOEX)*P89))/(1+cDR)^(((cycle + 0.5)/('Life tables'!$I$2/2))))</f>
        <v>177801.6076156577</v>
      </c>
      <c r="X89" s="107">
        <f>((L89+G89+H89+I89+N89+O89+P89+S89)/('Life tables'!$I$2/2))/(1+oDR)^(((cycle + 0.5)/('Life tables'!$I$2/2)))</f>
        <v>33.306008149410651</v>
      </c>
      <c r="Y89" s="31">
        <f>((uNES*L89+ uOCEX*G89+uEREX*H89+uHOEX*I89+uNES*S89+ uOCEX*N89+uEREX*O89+uHOEX*P89)/('Life tables'!$I$2/2))/(1+oDR)^(((cycle + 0.5)/('Life tables'!$I$2/2)))</f>
        <v>21.948993870490302</v>
      </c>
      <c r="Z89" s="100">
        <f t="shared" si="32"/>
        <v>214281.02580123534</v>
      </c>
      <c r="AA89" s="107">
        <f>((L89+G89+H89+I89+N89+O89+P89+S89)/('Life tables'!$I$2/2))</f>
        <v>34.932656817693392</v>
      </c>
      <c r="AB89" s="31">
        <f>((uNES*L89+ uOCEX*G89+uEREX*H89+uHOEX*I89+uNES*S89+ uOCEX*N89+uEREX*O89+uHOEX*P89)/('Life tables'!$I$2/2))</f>
        <v>23.020971679701603</v>
      </c>
    </row>
    <row r="90" spans="1:28" x14ac:dyDescent="0.25">
      <c r="A90" s="4">
        <v>84</v>
      </c>
      <c r="C90" s="105">
        <f>IF(male=0,VLOOKUP((($A$5:$A$1570/'Life tables'!$I$2)*2)+age,lifetable,13,1),IF(male=1,VLOOKUP((($A$5:$A$1570/'Life tables'!$I$2)*2)+age,lifetable,10,1),"error"))</f>
        <v>7.5517960799631467E-5</v>
      </c>
      <c r="F90" s="96">
        <f t="shared" si="20"/>
        <v>190.62769060804843</v>
      </c>
      <c r="G90" s="96">
        <f t="shared" si="21"/>
        <v>19.148950483353975</v>
      </c>
      <c r="H90" s="96">
        <f t="shared" si="22"/>
        <v>1.093612550736063</v>
      </c>
      <c r="I90" s="96">
        <f t="shared" si="23"/>
        <v>0.4382002063557392</v>
      </c>
      <c r="J90" s="96">
        <f t="shared" si="24"/>
        <v>1.595758353436132E-2</v>
      </c>
      <c r="K90" s="96">
        <f t="shared" si="25"/>
        <v>0.45789475369476706</v>
      </c>
      <c r="L90" s="96">
        <f t="shared" si="33"/>
        <v>169.47307503037354</v>
      </c>
      <c r="M90" s="96">
        <f t="shared" si="26"/>
        <v>720.11732498160382</v>
      </c>
      <c r="N90" s="96">
        <f t="shared" si="27"/>
        <v>69.348858621719273</v>
      </c>
      <c r="O90" s="96">
        <f t="shared" si="28"/>
        <v>1.6553500669328192</v>
      </c>
      <c r="P90" s="96">
        <f t="shared" si="29"/>
        <v>1.6553500669328192</v>
      </c>
      <c r="Q90" s="96">
        <f t="shared" si="30"/>
        <v>5.9868893628919014E-2</v>
      </c>
      <c r="R90" s="96">
        <f t="shared" si="31"/>
        <v>0.12976143558755759</v>
      </c>
      <c r="S90" s="96">
        <f t="shared" si="34"/>
        <v>647.26813589680239</v>
      </c>
      <c r="T90" s="96">
        <f t="shared" si="37"/>
        <v>6.0313924337673415</v>
      </c>
      <c r="U90" s="96">
        <f t="shared" si="37"/>
        <v>83.887074643025883</v>
      </c>
      <c r="V90" s="32">
        <f t="shared" si="36"/>
        <v>999.99999999999989</v>
      </c>
      <c r="W90" s="100">
        <f>IF(A90=1,((cPH1_+cPHr+(cNES*L90+(cNES+cOSEX)*G90+(cNES+cEREX)*H90+(cNES+cHOEX)*I90+(cNES+cNES)*S90+(cNES+cOSEX)*N90+(cNES+cEREX)*O90+(cNES+cHOEX)*P90)))/(1+cDR)^(A$6:A$65537 + 0.5),(cPHr+(cNES*L90+(cNES+cOSEX)*G90+(cNES+cEREX)*H90+(cNES+cHOEX)*I90+(cNES+cNES)*S90+(cNES+cOSEX)*N90+(cNES+cEREX)*O90+(cNES+cHOEX)*P90))/(1+cDR)^(((cycle + 0.5)/('Life tables'!$I$2/2))))</f>
        <v>177362.18789937309</v>
      </c>
      <c r="X90" s="107">
        <f>((L90+G90+H90+I90+N90+O90+P90+S90)/('Life tables'!$I$2/2))/(1+oDR)^(((cycle + 0.5)/('Life tables'!$I$2/2)))</f>
        <v>33.262743775844939</v>
      </c>
      <c r="Y90" s="31">
        <f>((uNES*L90+ uOCEX*G90+uEREX*H90+uHOEX*I90+uNES*S90+ uOCEX*N90+uEREX*O90+uHOEX*P90)/('Life tables'!$I$2/2))/(1+oDR)^(((cycle + 0.5)/('Life tables'!$I$2/2)))</f>
        <v>21.920528608450393</v>
      </c>
      <c r="Z90" s="100">
        <f t="shared" si="32"/>
        <v>214229.71300961392</v>
      </c>
      <c r="AA90" s="107">
        <f>((L90+G90+H90+I90+N90+O90+P90+S90)/('Life tables'!$I$2/2))</f>
        <v>34.907208188390236</v>
      </c>
      <c r="AB90" s="31">
        <f>((uNES*L90+ uOCEX*G90+uEREX*H90+uHOEX*I90+uNES*S90+ uOCEX*N90+uEREX*O90+uHOEX*P90)/('Life tables'!$I$2/2))</f>
        <v>23.004249465746447</v>
      </c>
    </row>
    <row r="91" spans="1:28" x14ac:dyDescent="0.25">
      <c r="A91" s="4">
        <v>85</v>
      </c>
      <c r="C91" s="105">
        <f>IF(male=0,VLOOKUP((($A$5:$A$1570/'Life tables'!$I$2)*2)+age,lifetable,13,1),IF(male=1,VLOOKUP((($A$5:$A$1570/'Life tables'!$I$2)*2)+age,lifetable,10,1),"error"))</f>
        <v>7.5517960799631467E-5</v>
      </c>
      <c r="F91" s="96">
        <f t="shared" si="20"/>
        <v>189.45837791520415</v>
      </c>
      <c r="G91" s="96">
        <f t="shared" si="21"/>
        <v>19.031490576121133</v>
      </c>
      <c r="H91" s="96">
        <f t="shared" si="22"/>
        <v>1.0869043173595241</v>
      </c>
      <c r="I91" s="96">
        <f t="shared" si="23"/>
        <v>0.43551228068416259</v>
      </c>
      <c r="J91" s="96">
        <f t="shared" si="24"/>
        <v>1.5859699512819996E-2</v>
      </c>
      <c r="K91" s="96">
        <f t="shared" si="25"/>
        <v>0.45508602141786514</v>
      </c>
      <c r="L91" s="96">
        <f t="shared" si="33"/>
        <v>168.43352502010865</v>
      </c>
      <c r="M91" s="96">
        <f t="shared" si="26"/>
        <v>720.62315500800241</v>
      </c>
      <c r="N91" s="96">
        <f t="shared" si="27"/>
        <v>69.397571149206698</v>
      </c>
      <c r="O91" s="96">
        <f t="shared" si="28"/>
        <v>1.6565128299146388</v>
      </c>
      <c r="P91" s="96">
        <f t="shared" si="29"/>
        <v>1.6565128299146388</v>
      </c>
      <c r="Q91" s="96">
        <f t="shared" si="30"/>
        <v>5.9910947170743661E-2</v>
      </c>
      <c r="R91" s="96">
        <f t="shared" si="31"/>
        <v>0.12985258355485646</v>
      </c>
      <c r="S91" s="96">
        <f t="shared" si="34"/>
        <v>647.72279466824079</v>
      </c>
      <c r="T91" s="96">
        <f t="shared" si="37"/>
        <v>6.1071630804509054</v>
      </c>
      <c r="U91" s="96">
        <f t="shared" si="37"/>
        <v>84.472013247998603</v>
      </c>
      <c r="V91" s="32">
        <f t="shared" si="36"/>
        <v>999.99999999999966</v>
      </c>
      <c r="W91" s="100">
        <f>IF(A91=1,((cPH1_+cPHr+(cNES*L91+(cNES+cOSEX)*G91+(cNES+cEREX)*H91+(cNES+cHOEX)*I91+(cNES+cNES)*S91+(cNES+cOSEX)*N91+(cNES+cEREX)*O91+(cNES+cHOEX)*P91)))/(1+cDR)^(A$6:A$65537 + 0.5),(cPHr+(cNES*L91+(cNES+cOSEX)*G91+(cNES+cEREX)*H91+(cNES+cHOEX)*I91+(cNES+cNES)*S91+(cNES+cOSEX)*N91+(cNES+cEREX)*O91+(cNES+cHOEX)*P91))/(1+cDR)^(((cycle + 0.5)/('Life tables'!$I$2/2))))</f>
        <v>176921.44474604761</v>
      </c>
      <c r="X91" s="107">
        <f>((L91+G91+H91+I91+N91+O91+P91+S91)/('Life tables'!$I$2/2))/(1+oDR)^(((cycle + 0.5)/('Life tables'!$I$2/2)))</f>
        <v>33.219619254734916</v>
      </c>
      <c r="Y91" s="31">
        <f>((uNES*L91+ uOCEX*G91+uEREX*H91+uHOEX*I91+uNES*S91+ uOCEX*N91+uEREX*O91+uHOEX*P91)/('Life tables'!$I$2/2))/(1+oDR)^(((cycle + 0.5)/('Life tables'!$I$2/2)))</f>
        <v>21.892153883470431</v>
      </c>
      <c r="Z91" s="100">
        <f t="shared" si="32"/>
        <v>214175.49573692572</v>
      </c>
      <c r="AA91" s="107">
        <f>((L91+G91+H91+I91+N91+O91+P91+S91)/('Life tables'!$I$2/2))</f>
        <v>34.881865936553211</v>
      </c>
      <c r="AB91" s="31">
        <f>((uNES*L91+ uOCEX*G91+uEREX*H91+uHOEX*I91+uNES*S91+ uOCEX*N91+uEREX*O91+uHOEX*P91)/('Life tables'!$I$2/2))</f>
        <v>22.987595702704031</v>
      </c>
    </row>
    <row r="92" spans="1:28" x14ac:dyDescent="0.25">
      <c r="A92" s="4">
        <v>86</v>
      </c>
      <c r="C92" s="105">
        <f>IF(male=0,VLOOKUP((($A$5:$A$1570/'Life tables'!$I$2)*2)+age,lifetable,13,1),IF(male=1,VLOOKUP((($A$5:$A$1570/'Life tables'!$I$2)*2)+age,lifetable,10,1),"error"))</f>
        <v>7.5517960799631467E-5</v>
      </c>
      <c r="F92" s="96">
        <f t="shared" si="20"/>
        <v>188.324627800146</v>
      </c>
      <c r="G92" s="96">
        <f t="shared" si="21"/>
        <v>18.91760300425528</v>
      </c>
      <c r="H92" s="96">
        <f t="shared" si="22"/>
        <v>1.0804001030385553</v>
      </c>
      <c r="I92" s="96">
        <f t="shared" si="23"/>
        <v>0.43290610351866449</v>
      </c>
      <c r="J92" s="96">
        <f t="shared" si="24"/>
        <v>1.5764792460699579E-2</v>
      </c>
      <c r="K92" s="96">
        <f t="shared" si="25"/>
        <v>0.45236271176631315</v>
      </c>
      <c r="L92" s="96">
        <f t="shared" si="33"/>
        <v>167.42559108510648</v>
      </c>
      <c r="M92" s="96">
        <f t="shared" si="26"/>
        <v>721.09619587140412</v>
      </c>
      <c r="N92" s="96">
        <f t="shared" si="27"/>
        <v>69.443126009255622</v>
      </c>
      <c r="O92" s="96">
        <f t="shared" si="28"/>
        <v>1.6576002197020099</v>
      </c>
      <c r="P92" s="96">
        <f t="shared" si="29"/>
        <v>1.6576002197020099</v>
      </c>
      <c r="Q92" s="96">
        <f t="shared" si="30"/>
        <v>5.9950274697176745E-2</v>
      </c>
      <c r="R92" s="96">
        <f t="shared" si="31"/>
        <v>0.12993782308374593</v>
      </c>
      <c r="S92" s="96">
        <f t="shared" si="34"/>
        <v>648.14798132496355</v>
      </c>
      <c r="T92" s="96">
        <f t="shared" si="37"/>
        <v>6.1828781476087817</v>
      </c>
      <c r="U92" s="96">
        <f t="shared" si="37"/>
        <v>85.054313782848666</v>
      </c>
      <c r="V92" s="32">
        <f t="shared" si="36"/>
        <v>999.99999999999966</v>
      </c>
      <c r="W92" s="100">
        <f>IF(A92=1,((cPH1_+cPHr+(cNES*L92+(cNES+cOSEX)*G92+(cNES+cEREX)*H92+(cNES+cHOEX)*I92+(cNES+cNES)*S92+(cNES+cOSEX)*N92+(cNES+cEREX)*O92+(cNES+cHOEX)*P92)))/(1+cDR)^(A$6:A$65537 + 0.5),(cPHr+(cNES*L92+(cNES+cOSEX)*G92+(cNES+cEREX)*H92+(cNES+cHOEX)*I92+(cNES+cNES)*S92+(cNES+cOSEX)*N92+(cNES+cEREX)*O92+(cNES+cHOEX)*P92))/(1+cDR)^(((cycle + 0.5)/('Life tables'!$I$2/2))))</f>
        <v>176479.47379857214</v>
      </c>
      <c r="X92" s="107">
        <f>((L92+G92+H92+I92+N92+O92+P92+S92)/('Life tables'!$I$2/2))/(1+oDR)^(((cycle + 0.5)/('Life tables'!$I$2/2)))</f>
        <v>33.176631470635492</v>
      </c>
      <c r="Y92" s="31">
        <f>((uNES*L92+ uOCEX*G92+uEREX*H92+uHOEX*I92+uNES*S92+ uOCEX*N92+uEREX*O92+uHOEX*P92)/('Life tables'!$I$2/2))/(1+oDR)^(((cycle + 0.5)/('Life tables'!$I$2/2)))</f>
        <v>21.863867697586713</v>
      </c>
      <c r="Z92" s="100">
        <f t="shared" si="32"/>
        <v>214118.47369932017</v>
      </c>
      <c r="AA92" s="107">
        <f>((L92+G92+H92+I92+N92+O92+P92+S92)/('Life tables'!$I$2/2))</f>
        <v>34.856627002699973</v>
      </c>
      <c r="AB92" s="31">
        <f>((uNES*L92+ uOCEX*G92+uEREX*H92+uHOEX*I92+uNES*S92+ uOCEX*N92+uEREX*O92+uHOEX*P92)/('Life tables'!$I$2/2))</f>
        <v>22.971008429402879</v>
      </c>
    </row>
    <row r="93" spans="1:28" x14ac:dyDescent="0.25">
      <c r="A93" s="4">
        <v>87</v>
      </c>
      <c r="C93" s="105">
        <f>IF(male=0,VLOOKUP((($A$5:$A$1570/'Life tables'!$I$2)*2)+age,lifetable,13,1),IF(male=1,VLOOKUP((($A$5:$A$1570/'Life tables'!$I$2)*2)+age,lifetable,10,1),"error"))</f>
        <v>7.5517960799631467E-5</v>
      </c>
      <c r="F93" s="96">
        <f t="shared" si="20"/>
        <v>187.2252583180796</v>
      </c>
      <c r="G93" s="96">
        <f t="shared" si="21"/>
        <v>18.807169038928151</v>
      </c>
      <c r="H93" s="96">
        <f t="shared" si="22"/>
        <v>1.0740931270706406</v>
      </c>
      <c r="I93" s="96">
        <f t="shared" si="23"/>
        <v>0.43037895789587449</v>
      </c>
      <c r="J93" s="96">
        <f t="shared" si="24"/>
        <v>1.567276343653607E-2</v>
      </c>
      <c r="K93" s="96">
        <f t="shared" si="25"/>
        <v>0.44972198566505972</v>
      </c>
      <c r="L93" s="96">
        <f t="shared" si="33"/>
        <v>166.44822244508333</v>
      </c>
      <c r="M93" s="96">
        <f t="shared" si="26"/>
        <v>721.53754975146251</v>
      </c>
      <c r="N93" s="96">
        <f t="shared" si="27"/>
        <v>69.485629344154702</v>
      </c>
      <c r="O93" s="96">
        <f t="shared" si="28"/>
        <v>1.6586147699003604</v>
      </c>
      <c r="P93" s="96">
        <f t="shared" si="29"/>
        <v>1.6586147699003604</v>
      </c>
      <c r="Q93" s="96">
        <f t="shared" si="30"/>
        <v>5.9986967840892733E-2</v>
      </c>
      <c r="R93" s="96">
        <f t="shared" si="31"/>
        <v>0.13001735278132678</v>
      </c>
      <c r="S93" s="96">
        <f t="shared" si="34"/>
        <v>648.5446865468848</v>
      </c>
      <c r="T93" s="96">
        <f t="shared" si="37"/>
        <v>6.2585378788862105</v>
      </c>
      <c r="U93" s="96">
        <f t="shared" si="37"/>
        <v>85.634053121295054</v>
      </c>
      <c r="V93" s="32">
        <f t="shared" si="36"/>
        <v>999.99999999999943</v>
      </c>
      <c r="W93" s="100">
        <f>IF(A93=1,((cPH1_+cPHr+(cNES*L93+(cNES+cOSEX)*G93+(cNES+cEREX)*H93+(cNES+cHOEX)*I93+(cNES+cNES)*S93+(cNES+cOSEX)*N93+(cNES+cEREX)*O93+(cNES+cHOEX)*P93)))/(1+cDR)^(A$6:A$65537 + 0.5),(cPHr+(cNES*L93+(cNES+cOSEX)*G93+(cNES+cEREX)*H93+(cNES+cHOEX)*I93+(cNES+cNES)*S93+(cNES+cOSEX)*N93+(cNES+cEREX)*O93+(cNES+cHOEX)*P93))/(1+cDR)^(((cycle + 0.5)/('Life tables'!$I$2/2))))</f>
        <v>176036.36716834438</v>
      </c>
      <c r="X93" s="107">
        <f>((L93+G93+H93+I93+N93+O93+P93+S93)/('Life tables'!$I$2/2))/(1+oDR)^(((cycle + 0.5)/('Life tables'!$I$2/2)))</f>
        <v>33.133777411579729</v>
      </c>
      <c r="Y93" s="31">
        <f>((uNES*L93+ uOCEX*G93+uEREX*H93+uHOEX*I93+uNES*S93+ uOCEX*N93+uEREX*O93+uHOEX*P93)/('Life tables'!$I$2/2))/(1+oDR)^(((cycle + 0.5)/('Life tables'!$I$2/2)))</f>
        <v>21.835668119161923</v>
      </c>
      <c r="Z93" s="100">
        <f t="shared" si="32"/>
        <v>214058.74329070179</v>
      </c>
      <c r="AA93" s="107">
        <f>((L93+G93+H93+I93+N93+O93+P93+S93)/('Life tables'!$I$2/2))</f>
        <v>34.831488428906646</v>
      </c>
      <c r="AB93" s="31">
        <f>((uNES*L93+ uOCEX*G93+uEREX*H93+uHOEX*I93+uNES*S93+ uOCEX*N93+uEREX*O93+uHOEX*P93)/('Life tables'!$I$2/2))</f>
        <v>22.954485749766267</v>
      </c>
    </row>
    <row r="94" spans="1:28" x14ac:dyDescent="0.25">
      <c r="A94" s="4">
        <v>88</v>
      </c>
      <c r="C94" s="105">
        <f>IF(male=0,VLOOKUP((($A$5:$A$1570/'Life tables'!$I$2)*2)+age,lifetable,13,1),IF(male=1,VLOOKUP((($A$5:$A$1570/'Life tables'!$I$2)*2)+age,lifetable,10,1),"error"))</f>
        <v>7.5517960799631467E-5</v>
      </c>
      <c r="F94" s="96">
        <f t="shared" si="20"/>
        <v>186.1591268784658</v>
      </c>
      <c r="G94" s="96">
        <f t="shared" si="21"/>
        <v>18.700073904528775</v>
      </c>
      <c r="H94" s="96">
        <f t="shared" si="22"/>
        <v>1.0679768345248046</v>
      </c>
      <c r="I94" s="96">
        <f t="shared" si="23"/>
        <v>0.42792821731694319</v>
      </c>
      <c r="J94" s="96">
        <f t="shared" si="24"/>
        <v>1.5583516793238973E-2</v>
      </c>
      <c r="K94" s="96">
        <f t="shared" si="25"/>
        <v>0.44716109856942809</v>
      </c>
      <c r="L94" s="96">
        <f t="shared" si="33"/>
        <v>165.50040330673261</v>
      </c>
      <c r="M94" s="96">
        <f t="shared" si="26"/>
        <v>721.94828212135258</v>
      </c>
      <c r="N94" s="96">
        <f t="shared" si="27"/>
        <v>69.525183761279152</v>
      </c>
      <c r="O94" s="96">
        <f t="shared" si="28"/>
        <v>1.6595589297371014</v>
      </c>
      <c r="P94" s="96">
        <f t="shared" si="29"/>
        <v>1.6595589297371014</v>
      </c>
      <c r="Q94" s="96">
        <f t="shared" si="30"/>
        <v>6.002111518287416E-2</v>
      </c>
      <c r="R94" s="96">
        <f t="shared" si="31"/>
        <v>0.13009136464038126</v>
      </c>
      <c r="S94" s="96">
        <f t="shared" si="34"/>
        <v>648.91386802077591</v>
      </c>
      <c r="T94" s="96">
        <f t="shared" si="37"/>
        <v>6.3341425108623239</v>
      </c>
      <c r="U94" s="96">
        <f t="shared" si="37"/>
        <v>86.211305584504856</v>
      </c>
      <c r="V94" s="32">
        <f t="shared" si="36"/>
        <v>999.99999999999955</v>
      </c>
      <c r="W94" s="100">
        <f>IF(A94=1,((cPH1_+cPHr+(cNES*L94+(cNES+cOSEX)*G94+(cNES+cEREX)*H94+(cNES+cHOEX)*I94+(cNES+cNES)*S94+(cNES+cOSEX)*N94+(cNES+cEREX)*O94+(cNES+cHOEX)*P94)))/(1+cDR)^(A$6:A$65537 + 0.5),(cPHr+(cNES*L94+(cNES+cOSEX)*G94+(cNES+cEREX)*H94+(cNES+cHOEX)*I94+(cNES+cNES)*S94+(cNES+cOSEX)*N94+(cNES+cEREX)*O94+(cNES+cHOEX)*P94))/(1+cDR)^(((cycle + 0.5)/('Life tables'!$I$2/2))))</f>
        <v>175592.21356088392</v>
      </c>
      <c r="X94" s="107">
        <f>((L94+G94+H94+I94+N94+O94+P94+S94)/('Life tables'!$I$2/2))/(1+oDR)^(((cycle + 0.5)/('Life tables'!$I$2/2)))</f>
        <v>33.091054165578555</v>
      </c>
      <c r="Y94" s="31">
        <f>((uNES*L94+ uOCEX*G94+uEREX*H94+uHOEX*I94+uNES*S94+ uOCEX*N94+uEREX*O94+uHOEX*P94)/('Life tables'!$I$2/2))/(1+oDR)^(((cycle + 0.5)/('Life tables'!$I$2/2)))</f>
        <v>21.807553280641617</v>
      </c>
      <c r="Z94" s="100">
        <f t="shared" si="32"/>
        <v>213996.39769335333</v>
      </c>
      <c r="AA94" s="107">
        <f>((L94+G94+H94+I94+N94+O94+P94+S94)/('Life tables'!$I$2/2))</f>
        <v>34.806447355426428</v>
      </c>
      <c r="AB94" s="31">
        <f>((uNES*L94+ uOCEX*G94+uEREX*H94+uHOEX*I94+uNES*S94+ uOCEX*N94+uEREX*O94+uHOEX*P94)/('Life tables'!$I$2/2))</f>
        <v>22.938025830644865</v>
      </c>
    </row>
    <row r="95" spans="1:28" x14ac:dyDescent="0.25">
      <c r="A95" s="4">
        <v>89</v>
      </c>
      <c r="C95" s="105">
        <f>IF(male=0,VLOOKUP((($A$5:$A$1570/'Life tables'!$I$2)*2)+age,lifetable,13,1),IF(male=1,VLOOKUP((($A$5:$A$1570/'Life tables'!$I$2)*2)+age,lifetable,10,1),"error"))</f>
        <v>7.5517960799631467E-5</v>
      </c>
      <c r="F95" s="96">
        <f t="shared" si="20"/>
        <v>185.12512893462758</v>
      </c>
      <c r="G95" s="96">
        <f t="shared" si="21"/>
        <v>18.596206647031757</v>
      </c>
      <c r="H95" s="96">
        <f t="shared" si="22"/>
        <v>1.0620448887240144</v>
      </c>
      <c r="I95" s="96">
        <f t="shared" si="23"/>
        <v>0.42555134273531203</v>
      </c>
      <c r="J95" s="96">
        <f t="shared" si="24"/>
        <v>1.5496960068397342E-2</v>
      </c>
      <c r="K95" s="96">
        <f t="shared" si="25"/>
        <v>0.4446773973175035</v>
      </c>
      <c r="L95" s="96">
        <f t="shared" si="33"/>
        <v>164.5811516987506</v>
      </c>
      <c r="M95" s="96">
        <f t="shared" si="26"/>
        <v>722.32942297000466</v>
      </c>
      <c r="N95" s="96">
        <f t="shared" si="27"/>
        <v>69.561888450794584</v>
      </c>
      <c r="O95" s="96">
        <f t="shared" si="28"/>
        <v>1.660435066871204</v>
      </c>
      <c r="P95" s="96">
        <f t="shared" si="29"/>
        <v>1.660435066871204</v>
      </c>
      <c r="Q95" s="96">
        <f t="shared" si="30"/>
        <v>6.0052802354025291E-2</v>
      </c>
      <c r="R95" s="96">
        <f t="shared" si="31"/>
        <v>0.13016004425961331</v>
      </c>
      <c r="S95" s="96">
        <f t="shared" si="34"/>
        <v>649.25645153885398</v>
      </c>
      <c r="T95" s="96">
        <f t="shared" si="37"/>
        <v>6.4096922732847466</v>
      </c>
      <c r="U95" s="96">
        <f t="shared" si="37"/>
        <v>86.786143026081973</v>
      </c>
      <c r="V95" s="32">
        <f t="shared" si="36"/>
        <v>999.99999999999932</v>
      </c>
      <c r="W95" s="100">
        <f>IF(A95=1,((cPH1_+cPHr+(cNES*L95+(cNES+cOSEX)*G95+(cNES+cEREX)*H95+(cNES+cHOEX)*I95+(cNES+cNES)*S95+(cNES+cOSEX)*N95+(cNES+cEREX)*O95+(cNES+cHOEX)*P95)))/(1+cDR)^(A$6:A$65537 + 0.5),(cPHr+(cNES*L95+(cNES+cOSEX)*G95+(cNES+cEREX)*H95+(cNES+cHOEX)*I95+(cNES+cNES)*S95+(cNES+cOSEX)*N95+(cNES+cEREX)*O95+(cNES+cHOEX)*P95))/(1+cDR)^(((cycle + 0.5)/('Life tables'!$I$2/2))))</f>
        <v>175147.09839699327</v>
      </c>
      <c r="X95" s="107">
        <f>((L95+G95+H95+I95+N95+O95+P95+S95)/('Life tables'!$I$2/2))/(1+oDR)^(((cycle + 0.5)/('Life tables'!$I$2/2)))</f>
        <v>33.048458917239003</v>
      </c>
      <c r="Y95" s="31">
        <f>((uNES*L95+ uOCEX*G95+uEREX*H95+uHOEX*I95+uNES*S95+ uOCEX*N95+uEREX*O95+uHOEX*P95)/('Life tables'!$I$2/2))/(1+oDR)^(((cycle + 0.5)/('Life tables'!$I$2/2)))</f>
        <v>21.779521376386661</v>
      </c>
      <c r="Z95" s="100">
        <f t="shared" si="32"/>
        <v>213931.52698487553</v>
      </c>
      <c r="AA95" s="107">
        <f>((L95+G95+H95+I95+N95+O95+P95+S95)/('Life tables'!$I$2/2))</f>
        <v>34.781501017420695</v>
      </c>
      <c r="AB95" s="31">
        <f>((uNES*L95+ uOCEX*G95+uEREX*H95+uHOEX*I95+uNES*S95+ uOCEX*N95+uEREX*O95+uHOEX*P95)/('Life tables'!$I$2/2))</f>
        <v>22.921626899721559</v>
      </c>
    </row>
    <row r="96" spans="1:28" x14ac:dyDescent="0.25">
      <c r="A96" s="4">
        <v>90</v>
      </c>
      <c r="C96" s="105">
        <f>IF(male=0,VLOOKUP((($A$5:$A$1570/'Life tables'!$I$2)*2)+age,lifetable,13,1),IF(male=1,VLOOKUP((($A$5:$A$1570/'Life tables'!$I$2)*2)+age,lifetable,10,1),"error"))</f>
        <v>7.5517960799631467E-5</v>
      </c>
      <c r="F96" s="96">
        <f t="shared" si="20"/>
        <v>184.12219671698921</v>
      </c>
      <c r="G96" s="96">
        <f t="shared" si="21"/>
        <v>18.495460006748498</v>
      </c>
      <c r="H96" s="96">
        <f t="shared" si="22"/>
        <v>1.0562911639778962</v>
      </c>
      <c r="I96" s="96">
        <f t="shared" si="23"/>
        <v>0.42324587964478139</v>
      </c>
      <c r="J96" s="96">
        <f t="shared" si="24"/>
        <v>1.5413003878238308E-2</v>
      </c>
      <c r="K96" s="96">
        <f t="shared" si="25"/>
        <v>0.442268317087327</v>
      </c>
      <c r="L96" s="96">
        <f t="shared" si="33"/>
        <v>163.68951834565246</v>
      </c>
      <c r="M96" s="96">
        <f t="shared" si="26"/>
        <v>722.6819679836434</v>
      </c>
      <c r="N96" s="96">
        <f t="shared" si="27"/>
        <v>69.595839299441721</v>
      </c>
      <c r="O96" s="96">
        <f t="shared" si="28"/>
        <v>1.6612454701092301</v>
      </c>
      <c r="P96" s="96">
        <f t="shared" si="29"/>
        <v>1.6612454701092301</v>
      </c>
      <c r="Q96" s="96">
        <f t="shared" si="30"/>
        <v>6.0082112133402546E-2</v>
      </c>
      <c r="R96" s="96">
        <f t="shared" si="31"/>
        <v>0.13022357105655599</v>
      </c>
      <c r="S96" s="96">
        <f t="shared" si="34"/>
        <v>649.57333206079329</v>
      </c>
      <c r="T96" s="96">
        <f t="shared" si="37"/>
        <v>6.4851873892963878</v>
      </c>
      <c r="U96" s="96">
        <f t="shared" si="37"/>
        <v>87.35863491422586</v>
      </c>
      <c r="V96" s="32">
        <f t="shared" si="36"/>
        <v>999.99999999999932</v>
      </c>
      <c r="W96" s="100">
        <f>IF(A96=1,((cPH1_+cPHr+(cNES*L96+(cNES+cOSEX)*G96+(cNES+cEREX)*H96+(cNES+cHOEX)*I96+(cNES+cNES)*S96+(cNES+cOSEX)*N96+(cNES+cEREX)*O96+(cNES+cHOEX)*P96)))/(1+cDR)^(A$6:A$65537 + 0.5),(cPHr+(cNES*L96+(cNES+cOSEX)*G96+(cNES+cEREX)*H96+(cNES+cHOEX)*I96+(cNES+cNES)*S96+(cNES+cOSEX)*N96+(cNES+cEREX)*O96+(cNES+cHOEX)*P96))/(1+cDR)^(((cycle + 0.5)/('Life tables'!$I$2/2))))</f>
        <v>174701.10392962178</v>
      </c>
      <c r="X96" s="107">
        <f>((L96+G96+H96+I96+N96+O96+P96+S96)/('Life tables'!$I$2/2))/(1+oDR)^(((cycle + 0.5)/('Life tables'!$I$2/2)))</f>
        <v>33.00598894449692</v>
      </c>
      <c r="Y96" s="31">
        <f>((uNES*L96+ uOCEX*G96+uEREX*H96+uHOEX*I96+uNES*S96+ uOCEX*N96+uEREX*O96+uHOEX*P96)/('Life tables'!$I$2/2))/(1+oDR)^(((cycle + 0.5)/('Life tables'!$I$2/2)))</f>
        <v>21.751570660579052</v>
      </c>
      <c r="Z96" s="100">
        <f t="shared" si="32"/>
        <v>213864.21824156679</v>
      </c>
      <c r="AA96" s="107">
        <f>((L96+G96+H96+I96+N96+O96+P96+S96)/('Life tables'!$I$2/2))</f>
        <v>34.756646741799059</v>
      </c>
      <c r="AB96" s="31">
        <f>((uNES*L96+ uOCEX*G96+uEREX*H96+uHOEX*I96+uNES*S96+ uOCEX*N96+uEREX*O96+uHOEX*P96)/('Life tables'!$I$2/2))</f>
        <v>22.90528724348605</v>
      </c>
    </row>
    <row r="97" spans="1:28" x14ac:dyDescent="0.25">
      <c r="A97" s="4">
        <v>91</v>
      </c>
      <c r="C97" s="105">
        <f>IF(male=0,VLOOKUP((($A$5:$A$1570/'Life tables'!$I$2)*2)+age,lifetable,13,1),IF(male=1,VLOOKUP((($A$5:$A$1570/'Life tables'!$I$2)*2)+age,lifetable,10,1),"error"))</f>
        <v>7.5517960799631467E-5</v>
      </c>
      <c r="F97" s="96">
        <f t="shared" si="20"/>
        <v>183.14929800849552</v>
      </c>
      <c r="G97" s="96">
        <f t="shared" si="21"/>
        <v>18.397730295315494</v>
      </c>
      <c r="H97" s="96">
        <f t="shared" si="22"/>
        <v>1.0507097385574349</v>
      </c>
      <c r="I97" s="96">
        <f t="shared" si="23"/>
        <v>0.42100945526453887</v>
      </c>
      <c r="J97" s="96">
        <f t="shared" si="24"/>
        <v>1.5331561815116527E-2</v>
      </c>
      <c r="K97" s="96">
        <f t="shared" si="25"/>
        <v>0.43993137845540681</v>
      </c>
      <c r="L97" s="96">
        <f t="shared" si="33"/>
        <v>162.82458557908754</v>
      </c>
      <c r="M97" s="96">
        <f t="shared" si="26"/>
        <v>723.00687968798161</v>
      </c>
      <c r="N97" s="96">
        <f t="shared" si="27"/>
        <v>69.627129000532108</v>
      </c>
      <c r="O97" s="96">
        <f t="shared" si="28"/>
        <v>1.6619923520309186</v>
      </c>
      <c r="P97" s="96">
        <f t="shared" si="29"/>
        <v>1.6619923520309186</v>
      </c>
      <c r="Q97" s="96">
        <f t="shared" si="30"/>
        <v>6.0109124543173839E-2</v>
      </c>
      <c r="R97" s="96">
        <f t="shared" si="31"/>
        <v>0.13028211847338866</v>
      </c>
      <c r="S97" s="96">
        <f t="shared" si="34"/>
        <v>649.86537474037107</v>
      </c>
      <c r="T97" s="96">
        <f t="shared" si="37"/>
        <v>6.5606280756546784</v>
      </c>
      <c r="U97" s="96">
        <f t="shared" si="37"/>
        <v>87.928848411154661</v>
      </c>
      <c r="V97" s="32">
        <f t="shared" si="36"/>
        <v>999.99999999999932</v>
      </c>
      <c r="W97" s="100">
        <f>IF(A97=1,((cPH1_+cPHr+(cNES*L97+(cNES+cOSEX)*G97+(cNES+cEREX)*H97+(cNES+cHOEX)*I97+(cNES+cNES)*S97+(cNES+cOSEX)*N97+(cNES+cEREX)*O97+(cNES+cHOEX)*P97)))/(1+cDR)^(A$6:A$65537 + 0.5),(cPHr+(cNES*L97+(cNES+cOSEX)*G97+(cNES+cEREX)*H97+(cNES+cHOEX)*I97+(cNES+cNES)*S97+(cNES+cOSEX)*N97+(cNES+cEREX)*O97+(cNES+cHOEX)*P97))/(1+cDR)^(((cycle + 0.5)/('Life tables'!$I$2/2))))</f>
        <v>174254.30935658468</v>
      </c>
      <c r="X97" s="107">
        <f>((L97+G97+H97+I97+N97+O97+P97+S97)/('Life tables'!$I$2/2))/(1+oDR)^(((cycle + 0.5)/('Life tables'!$I$2/2)))</f>
        <v>32.963641615460276</v>
      </c>
      <c r="Y97" s="31">
        <f>((uNES*L97+ uOCEX*G97+uEREX*H97+uHOEX*I97+uNES*S97+ uOCEX*N97+uEREX*O97+uHOEX*P97)/('Life tables'!$I$2/2))/(1+oDR)^(((cycle + 0.5)/('Life tables'!$I$2/2)))</f>
        <v>21.723699445198552</v>
      </c>
      <c r="Z97" s="100">
        <f t="shared" si="32"/>
        <v>213794.55563835934</v>
      </c>
      <c r="AA97" s="107">
        <f>((L97+G97+H97+I97+N97+O97+P97+S97)/('Life tables'!$I$2/2))</f>
        <v>34.731881944164599</v>
      </c>
      <c r="AB97" s="31">
        <f>((uNES*L97+ uOCEX*G97+uEREX*H97+uHOEX*I97+uNES*S97+ uOCEX*N97+uEREX*O97+uHOEX*P97)/('Life tables'!$I$2/2))</f>
        <v>22.889005205276828</v>
      </c>
    </row>
    <row r="98" spans="1:28" x14ac:dyDescent="0.25">
      <c r="A98" s="4">
        <v>92</v>
      </c>
      <c r="C98" s="105">
        <f>IF(male=0,VLOOKUP((($A$5:$A$1570/'Life tables'!$I$2)*2)+age,lifetable,13,1),IF(male=1,VLOOKUP((($A$5:$A$1570/'Life tables'!$I$2)*2)+age,lifetable,10,1),"error"))</f>
        <v>7.5517960799631467E-5</v>
      </c>
      <c r="F98" s="96">
        <f t="shared" si="20"/>
        <v>182.20543496080631</v>
      </c>
      <c r="G98" s="96">
        <f t="shared" si="21"/>
        <v>18.30291727677859</v>
      </c>
      <c r="H98" s="96">
        <f t="shared" si="22"/>
        <v>1.0452948879035955</v>
      </c>
      <c r="I98" s="96">
        <f t="shared" si="23"/>
        <v>0.41883977581791859</v>
      </c>
      <c r="J98" s="96">
        <f t="shared" si="24"/>
        <v>1.5252550348416938E-2</v>
      </c>
      <c r="K98" s="96">
        <f t="shared" si="25"/>
        <v>0.43766418455317424</v>
      </c>
      <c r="L98" s="96">
        <f t="shared" si="33"/>
        <v>161.98546628540461</v>
      </c>
      <c r="M98" s="96">
        <f t="shared" si="26"/>
        <v>723.30508855238361</v>
      </c>
      <c r="N98" s="96">
        <f t="shared" si="27"/>
        <v>69.655847160281553</v>
      </c>
      <c r="O98" s="96">
        <f t="shared" si="28"/>
        <v>1.6626778515273519</v>
      </c>
      <c r="P98" s="96">
        <f t="shared" si="29"/>
        <v>1.6626778515273519</v>
      </c>
      <c r="Q98" s="96">
        <f t="shared" si="30"/>
        <v>6.0133916940416247E-2</v>
      </c>
      <c r="R98" s="96">
        <f t="shared" si="31"/>
        <v>0.13033585417590174</v>
      </c>
      <c r="S98" s="96">
        <f t="shared" si="34"/>
        <v>650.13341591793107</v>
      </c>
      <c r="T98" s="96">
        <f t="shared" si="37"/>
        <v>6.6360145429435118</v>
      </c>
      <c r="U98" s="96">
        <f t="shared" si="37"/>
        <v>88.496848449883743</v>
      </c>
      <c r="V98" s="32">
        <f t="shared" si="36"/>
        <v>999.9999999999992</v>
      </c>
      <c r="W98" s="100">
        <f>IF(A98=1,((cPH1_+cPHr+(cNES*L98+(cNES+cOSEX)*G98+(cNES+cEREX)*H98+(cNES+cHOEX)*I98+(cNES+cNES)*S98+(cNES+cOSEX)*N98+(cNES+cEREX)*O98+(cNES+cHOEX)*P98)))/(1+cDR)^(A$6:A$65537 + 0.5),(cPHr+(cNES*L98+(cNES+cOSEX)*G98+(cNES+cEREX)*H98+(cNES+cHOEX)*I98+(cNES+cNES)*S98+(cNES+cOSEX)*N98+(cNES+cEREX)*O98+(cNES+cHOEX)*P98))/(1+cDR)^(((cycle + 0.5)/('Life tables'!$I$2/2))))</f>
        <v>173806.7909292845</v>
      </c>
      <c r="X98" s="107">
        <f>((L98+G98+H98+I98+N98+O98+P98+S98)/('Life tables'!$I$2/2))/(1+oDR)^(((cycle + 0.5)/('Life tables'!$I$2/2)))</f>
        <v>32.921414385359256</v>
      </c>
      <c r="Y98" s="31">
        <f>((uNES*L98+ uOCEX*G98+uEREX*H98+uHOEX*I98+uNES*S98+ uOCEX*N98+uEREX*O98+uHOEX*P98)/('Life tables'!$I$2/2))/(1+oDR)^(((cycle + 0.5)/('Life tables'!$I$2/2)))</f>
        <v>21.695906098067915</v>
      </c>
      <c r="Z98" s="100">
        <f t="shared" si="32"/>
        <v>213722.6205454288</v>
      </c>
      <c r="AA98" s="107">
        <f>((L98+G98+H98+I98+N98+O98+P98+S98)/('Life tables'!$I$2/2))</f>
        <v>34.707204125860741</v>
      </c>
      <c r="AB98" s="31">
        <f>((uNES*L98+ uOCEX*G98+uEREX*H98+uHOEX*I98+uNES*S98+ uOCEX*N98+uEREX*O98+uHOEX*P98)/('Life tables'!$I$2/2))</f>
        <v>22.872779183388442</v>
      </c>
    </row>
    <row r="99" spans="1:28" x14ac:dyDescent="0.25">
      <c r="A99" s="4">
        <v>93</v>
      </c>
      <c r="C99" s="105">
        <f>IF(male=0,VLOOKUP((($A$5:$A$1570/'Life tables'!$I$2)*2)+age,lifetable,13,1),IF(male=1,VLOOKUP((($A$5:$A$1570/'Life tables'!$I$2)*2)+age,lifetable,10,1),"error"))</f>
        <v>7.5517960799631467E-5</v>
      </c>
      <c r="F99" s="96">
        <f t="shared" si="20"/>
        <v>181.2896429499086</v>
      </c>
      <c r="G99" s="96">
        <f t="shared" si="21"/>
        <v>18.210924052636834</v>
      </c>
      <c r="H99" s="96">
        <f t="shared" si="22"/>
        <v>1.0400410780620819</v>
      </c>
      <c r="I99" s="96">
        <f t="shared" si="23"/>
        <v>0.41673462390177102</v>
      </c>
      <c r="J99" s="96">
        <f t="shared" si="24"/>
        <v>1.5175888728757239E-2</v>
      </c>
      <c r="K99" s="96">
        <f t="shared" si="25"/>
        <v>0.4354644183181216</v>
      </c>
      <c r="L99" s="96">
        <f t="shared" si="33"/>
        <v>161.17130288826104</v>
      </c>
      <c r="M99" s="96">
        <f t="shared" si="26"/>
        <v>723.57749405726349</v>
      </c>
      <c r="N99" s="96">
        <f t="shared" si="27"/>
        <v>69.682080400602743</v>
      </c>
      <c r="O99" s="96">
        <f t="shared" si="28"/>
        <v>1.6633040362546079</v>
      </c>
      <c r="P99" s="96">
        <f t="shared" si="29"/>
        <v>1.6633040362546079</v>
      </c>
      <c r="Q99" s="96">
        <f t="shared" si="30"/>
        <v>6.0156564105856965E-2</v>
      </c>
      <c r="R99" s="96">
        <f t="shared" si="31"/>
        <v>0.13038494024583636</v>
      </c>
      <c r="S99" s="96">
        <f t="shared" si="34"/>
        <v>650.37826407979992</v>
      </c>
      <c r="T99" s="96">
        <f t="shared" si="37"/>
        <v>6.7113469957781255</v>
      </c>
      <c r="U99" s="96">
        <f t="shared" si="37"/>
        <v>89.062697808447695</v>
      </c>
      <c r="V99" s="32">
        <f t="shared" si="36"/>
        <v>999.99999999999955</v>
      </c>
      <c r="W99" s="100">
        <f>IF(A99=1,((cPH1_+cPHr+(cNES*L99+(cNES+cOSEX)*G99+(cNES+cEREX)*H99+(cNES+cHOEX)*I99+(cNES+cNES)*S99+(cNES+cOSEX)*N99+(cNES+cEREX)*O99+(cNES+cHOEX)*P99)))/(1+cDR)^(A$6:A$65537 + 0.5),(cPHr+(cNES*L99+(cNES+cOSEX)*G99+(cNES+cEREX)*H99+(cNES+cHOEX)*I99+(cNES+cNES)*S99+(cNES+cOSEX)*N99+(cNES+cEREX)*O99+(cNES+cHOEX)*P99))/(1+cDR)^(((cycle + 0.5)/('Life tables'!$I$2/2))))</f>
        <v>173358.62205757707</v>
      </c>
      <c r="X99" s="107">
        <f>((L99+G99+H99+I99+N99+O99+P99+S99)/('Life tables'!$I$2/2))/(1+oDR)^(((cycle + 0.5)/('Life tables'!$I$2/2)))</f>
        <v>32.879304793599715</v>
      </c>
      <c r="Y99" s="31">
        <f>((uNES*L99+ uOCEX*G99+uEREX*H99+uHOEX*I99+uNES*S99+ uOCEX*N99+uEREX*O99+uHOEX*P99)/('Life tables'!$I$2/2))/(1+oDR)^(((cycle + 0.5)/('Life tables'!$I$2/2)))</f>
        <v>21.668189040964162</v>
      </c>
      <c r="Z99" s="100">
        <f t="shared" si="32"/>
        <v>213648.49162158664</v>
      </c>
      <c r="AA99" s="107">
        <f>((L99+G99+H99+I99+N99+O99+P99+S99)/('Life tables'!$I$2/2))</f>
        <v>34.68261087111663</v>
      </c>
      <c r="AB99" s="31">
        <f>((uNES*L99+ uOCEX*G99+uEREX*H99+uHOEX*I99+uNES*S99+ uOCEX*N99+uEREX*O99+uHOEX*P99)/('Life tables'!$I$2/2))</f>
        <v>22.856607629241683</v>
      </c>
    </row>
    <row r="100" spans="1:28" x14ac:dyDescent="0.25">
      <c r="A100" s="4">
        <v>94</v>
      </c>
      <c r="C100" s="105">
        <f>IF(male=0,VLOOKUP((($A$5:$A$1570/'Life tables'!$I$2)*2)+age,lifetable,13,1),IF(male=1,VLOOKUP((($A$5:$A$1570/'Life tables'!$I$2)*2)+age,lifetable,10,1),"error"))</f>
        <v>7.5517960799631467E-5</v>
      </c>
      <c r="F100" s="96">
        <f t="shared" si="20"/>
        <v>180.40098946983377</v>
      </c>
      <c r="G100" s="96">
        <f t="shared" si="21"/>
        <v>18.121656950714051</v>
      </c>
      <c r="H100" s="96">
        <f t="shared" si="22"/>
        <v>1.0349429593367003</v>
      </c>
      <c r="I100" s="96">
        <f t="shared" si="23"/>
        <v>0.41469185594342545</v>
      </c>
      <c r="J100" s="96">
        <f t="shared" si="24"/>
        <v>1.5101498895380134E-2</v>
      </c>
      <c r="K100" s="96">
        <f t="shared" si="25"/>
        <v>0.43332983983647005</v>
      </c>
      <c r="L100" s="96">
        <f t="shared" si="33"/>
        <v>160.38126636510776</v>
      </c>
      <c r="M100" s="96">
        <f t="shared" si="26"/>
        <v>723.82496572593993</v>
      </c>
      <c r="N100" s="96">
        <f t="shared" si="27"/>
        <v>69.705912458475197</v>
      </c>
      <c r="O100" s="96">
        <f t="shared" si="28"/>
        <v>1.6638729050057075</v>
      </c>
      <c r="P100" s="96">
        <f t="shared" si="29"/>
        <v>1.6638729050057075</v>
      </c>
      <c r="Q100" s="96">
        <f t="shared" si="30"/>
        <v>6.0177138329659374E-2</v>
      </c>
      <c r="R100" s="96">
        <f t="shared" si="31"/>
        <v>0.13042953336681914</v>
      </c>
      <c r="S100" s="96">
        <f t="shared" si="34"/>
        <v>650.60070078575689</v>
      </c>
      <c r="T100" s="96">
        <f t="shared" si="37"/>
        <v>6.7866256330031653</v>
      </c>
      <c r="U100" s="96">
        <f t="shared" si="37"/>
        <v>89.626457181650977</v>
      </c>
      <c r="V100" s="32">
        <f t="shared" si="36"/>
        <v>999.99999999999955</v>
      </c>
      <c r="W100" s="100">
        <f>IF(A100=1,((cPH1_+cPHr+(cNES*L100+(cNES+cOSEX)*G100+(cNES+cEREX)*H100+(cNES+cHOEX)*I100+(cNES+cNES)*S100+(cNES+cOSEX)*N100+(cNES+cEREX)*O100+(cNES+cHOEX)*P100)))/(1+cDR)^(A$6:A$65537 + 0.5),(cPHr+(cNES*L100+(cNES+cOSEX)*G100+(cNES+cEREX)*H100+(cNES+cHOEX)*I100+(cNES+cNES)*S100+(cNES+cOSEX)*N100+(cNES+cEREX)*O100+(cNES+cHOEX)*P100))/(1+cDR)^(((cycle + 0.5)/('Life tables'!$I$2/2))))</f>
        <v>172909.87341091741</v>
      </c>
      <c r="X100" s="107">
        <f>((L100+G100+H100+I100+N100+O100+P100+S100)/('Life tables'!$I$2/2))/(1+oDR)^(((cycle + 0.5)/('Life tables'!$I$2/2)))</f>
        <v>32.8373104609162</v>
      </c>
      <c r="Y100" s="31">
        <f>((uNES*L100+ uOCEX*G100+uEREX*H100+uHOEX*I100+uNES*S100+ uOCEX*N100+uEREX*O100+uHOEX*P100)/('Life tables'!$I$2/2))/(1+oDR)^(((cycle + 0.5)/('Life tables'!$I$2/2)))</f>
        <v>21.640546747793923</v>
      </c>
      <c r="Z100" s="100">
        <f t="shared" si="32"/>
        <v>213572.24490456254</v>
      </c>
      <c r="AA100" s="107">
        <f>((L100+G100+H100+I100+N100+O100+P100+S100)/('Life tables'!$I$2/2))</f>
        <v>34.658099844287349</v>
      </c>
      <c r="AB100" s="31">
        <f>((uNES*L100+ uOCEX*G100+uEREX*H100+uHOEX*I100+uNES*S100+ uOCEX*N100+uEREX*O100+uHOEX*P100)/('Life tables'!$I$2/2))</f>
        <v>22.840489045614827</v>
      </c>
    </row>
    <row r="101" spans="1:28" x14ac:dyDescent="0.25">
      <c r="A101" s="4">
        <v>95</v>
      </c>
      <c r="C101" s="105">
        <f>IF(male=0,VLOOKUP((($A$5:$A$1570/'Life tables'!$I$2)*2)+age,lifetable,13,1),IF(male=1,VLOOKUP((($A$5:$A$1570/'Life tables'!$I$2)*2)+age,lifetable,10,1),"error"))</f>
        <v>7.5517960799631467E-5</v>
      </c>
      <c r="F101" s="96">
        <f t="shared" si="20"/>
        <v>179.53857306321143</v>
      </c>
      <c r="G101" s="96">
        <f t="shared" si="21"/>
        <v>18.035025417730743</v>
      </c>
      <c r="H101" s="96">
        <f t="shared" si="22"/>
        <v>1.0299953601540501</v>
      </c>
      <c r="I101" s="96">
        <f t="shared" si="23"/>
        <v>0.41270939974232973</v>
      </c>
      <c r="J101" s="96">
        <f t="shared" si="24"/>
        <v>1.5029305386629216E-2</v>
      </c>
      <c r="K101" s="96">
        <f t="shared" si="25"/>
        <v>0.43125828377432063</v>
      </c>
      <c r="L101" s="96">
        <f t="shared" si="33"/>
        <v>159.61455529642336</v>
      </c>
      <c r="M101" s="96">
        <f t="shared" si="26"/>
        <v>724.04834412213404</v>
      </c>
      <c r="N101" s="96">
        <f t="shared" si="27"/>
        <v>69.727424282006467</v>
      </c>
      <c r="O101" s="96">
        <f t="shared" si="28"/>
        <v>1.6643863900035871</v>
      </c>
      <c r="P101" s="96">
        <f t="shared" si="29"/>
        <v>1.6643863900035871</v>
      </c>
      <c r="Q101" s="96">
        <f t="shared" si="30"/>
        <v>6.0195709494352691E-2</v>
      </c>
      <c r="R101" s="96">
        <f t="shared" si="31"/>
        <v>0.13046978500410636</v>
      </c>
      <c r="S101" s="96">
        <f t="shared" si="34"/>
        <v>650.801481565622</v>
      </c>
      <c r="T101" s="96">
        <f t="shared" si="37"/>
        <v>6.8618506478841477</v>
      </c>
      <c r="U101" s="96">
        <f t="shared" si="37"/>
        <v>90.188185250429399</v>
      </c>
      <c r="V101" s="32">
        <f t="shared" si="36"/>
        <v>999.99999999999955</v>
      </c>
      <c r="W101" s="100">
        <f>IF(A101=1,((cPH1_+cPHr+(cNES*L101+(cNES+cOSEX)*G101+(cNES+cEREX)*H101+(cNES+cHOEX)*I101+(cNES+cNES)*S101+(cNES+cOSEX)*N101+(cNES+cEREX)*O101+(cNES+cHOEX)*P101)))/(1+cDR)^(A$6:A$65537 + 0.5),(cPHr+(cNES*L101+(cNES+cOSEX)*G101+(cNES+cEREX)*H101+(cNES+cHOEX)*I101+(cNES+cNES)*S101+(cNES+cOSEX)*N101+(cNES+cEREX)*O101+(cNES+cHOEX)*P101))/(1+cDR)^(((cycle + 0.5)/('Life tables'!$I$2/2))))</f>
        <v>172460.61301591885</v>
      </c>
      <c r="X101" s="107">
        <f>((L101+G101+H101+I101+N101+O101+P101+S101)/('Life tables'!$I$2/2))/(1+oDR)^(((cycle + 0.5)/('Life tables'!$I$2/2)))</f>
        <v>32.795429086621489</v>
      </c>
      <c r="Y101" s="31">
        <f>((uNES*L101+ uOCEX*G101+uEREX*H101+uHOEX*I101+uNES*S101+ uOCEX*N101+uEREX*O101+uHOEX*P101)/('Life tables'!$I$2/2))/(1+oDR)^(((cycle + 0.5)/('Life tables'!$I$2/2)))</f>
        <v>21.612977742830392</v>
      </c>
      <c r="Z101" s="100">
        <f t="shared" si="32"/>
        <v>213493.95389828092</v>
      </c>
      <c r="AA101" s="107">
        <f>((L101+G101+H101+I101+N101+O101+P101+S101)/('Life tables'!$I$2/2))</f>
        <v>34.633668787186224</v>
      </c>
      <c r="AB101" s="31">
        <f>((uNES*L101+ uOCEX*G101+uEREX*H101+uHOEX*I101+uNES*S101+ uOCEX*N101+uEREX*O101+uHOEX*P101)/('Life tables'!$I$2/2))</f>
        <v>22.824421984933633</v>
      </c>
    </row>
    <row r="102" spans="1:28" x14ac:dyDescent="0.25">
      <c r="A102" s="4">
        <v>96</v>
      </c>
      <c r="C102" s="105">
        <f>IF(male=0,VLOOKUP((($A$5:$A$1570/'Life tables'!$I$2)*2)+age,lifetable,13,1),IF(male=1,VLOOKUP((($A$5:$A$1570/'Life tables'!$I$2)*2)+age,lifetable,10,1),"error"))</f>
        <v>7.5517960799631467E-5</v>
      </c>
      <c r="F102" s="96">
        <f t="shared" si="20"/>
        <v>178.7015222874326</v>
      </c>
      <c r="G102" s="96">
        <f t="shared" si="21"/>
        <v>17.950941915453004</v>
      </c>
      <c r="H102" s="96">
        <f t="shared" si="22"/>
        <v>1.025193281132502</v>
      </c>
      <c r="I102" s="96">
        <f t="shared" si="23"/>
        <v>0.41078525209354616</v>
      </c>
      <c r="J102" s="96">
        <f t="shared" si="24"/>
        <v>1.4959235253405721E-2</v>
      </c>
      <c r="K102" s="96">
        <f t="shared" si="25"/>
        <v>0.42924765689433952</v>
      </c>
      <c r="L102" s="96">
        <f t="shared" si="33"/>
        <v>158.87039494660578</v>
      </c>
      <c r="M102" s="96">
        <f t="shared" si="26"/>
        <v>724.24844181425374</v>
      </c>
      <c r="N102" s="96">
        <f t="shared" si="27"/>
        <v>69.746694123294745</v>
      </c>
      <c r="O102" s="96">
        <f t="shared" si="28"/>
        <v>1.6648463591177198</v>
      </c>
      <c r="P102" s="96">
        <f t="shared" si="29"/>
        <v>1.6648463591177198</v>
      </c>
      <c r="Q102" s="96">
        <f t="shared" si="30"/>
        <v>6.0212345155000367E-2</v>
      </c>
      <c r="R102" s="96">
        <f t="shared" si="31"/>
        <v>0.13050584157834288</v>
      </c>
      <c r="S102" s="96">
        <f t="shared" si="34"/>
        <v>650.98133678599027</v>
      </c>
      <c r="T102" s="96">
        <f t="shared" si="37"/>
        <v>6.9370222282925535</v>
      </c>
      <c r="U102" s="96">
        <f t="shared" si="37"/>
        <v>90.747938748902087</v>
      </c>
      <c r="V102" s="32">
        <f t="shared" si="36"/>
        <v>1000</v>
      </c>
      <c r="W102" s="100">
        <f>IF(A102=1,((cPH1_+cPHr+(cNES*L102+(cNES+cOSEX)*G102+(cNES+cEREX)*H102+(cNES+cHOEX)*I102+(cNES+cNES)*S102+(cNES+cOSEX)*N102+(cNES+cEREX)*O102+(cNES+cHOEX)*P102)))/(1+cDR)^(A$6:A$65537 + 0.5),(cPHr+(cNES*L102+(cNES+cOSEX)*G102+(cNES+cEREX)*H102+(cNES+cHOEX)*I102+(cNES+cNES)*S102+(cNES+cOSEX)*N102+(cNES+cEREX)*O102+(cNES+cHOEX)*P102))/(1+cDR)^(((cycle + 0.5)/('Life tables'!$I$2/2))))</f>
        <v>172010.90635045231</v>
      </c>
      <c r="X102" s="107">
        <f>((L102+G102+H102+I102+N102+O102+P102+S102)/('Life tables'!$I$2/2))/(1+oDR)^(((cycle + 0.5)/('Life tables'!$I$2/2)))</f>
        <v>32.753658445949128</v>
      </c>
      <c r="Y102" s="31">
        <f>((uNES*L102+ uOCEX*G102+uEREX*H102+uHOEX*I102+uNES*S102+ uOCEX*N102+uEREX*O102+uHOEX*P102)/('Life tables'!$I$2/2))/(1+oDR)^(((cycle + 0.5)/('Life tables'!$I$2/2)))</f>
        <v>21.585480599010083</v>
      </c>
      <c r="Z102" s="100">
        <f t="shared" si="32"/>
        <v>213413.68965723173</v>
      </c>
      <c r="AA102" s="107">
        <f>((L102+G102+H102+I102+N102+O102+P102+S102)/('Life tables'!$I$2/2))</f>
        <v>34.609315516505802</v>
      </c>
      <c r="AB102" s="31">
        <f>((uNES*L102+ uOCEX*G102+uEREX*H102+uHOEX*I102+uNES*S102+ uOCEX*N102+uEREX*O102+uHOEX*P102)/('Life tables'!$I$2/2))</f>
        <v>22.808405047618383</v>
      </c>
    </row>
    <row r="103" spans="1:28" x14ac:dyDescent="0.25">
      <c r="A103" s="4">
        <v>97</v>
      </c>
      <c r="C103" s="105">
        <f>IF(male=0,VLOOKUP((($A$5:$A$1570/'Life tables'!$I$2)*2)+age,lifetable,13,1),IF(male=1,VLOOKUP((($A$5:$A$1570/'Life tables'!$I$2)*2)+age,lifetable,10,1),"error"))</f>
        <v>7.5517960799631467E-5</v>
      </c>
      <c r="F103" s="96">
        <f t="shared" si="20"/>
        <v>177.88899471523723</v>
      </c>
      <c r="G103" s="96">
        <f t="shared" si="21"/>
        <v>17.869321820299461</v>
      </c>
      <c r="H103" s="96">
        <f t="shared" si="22"/>
        <v>1.0205318893486661</v>
      </c>
      <c r="I103" s="96">
        <f t="shared" si="23"/>
        <v>0.40891747649037941</v>
      </c>
      <c r="J103" s="96">
        <f t="shared" si="24"/>
        <v>1.4891217975507002E-2</v>
      </c>
      <c r="K103" s="96">
        <f t="shared" si="25"/>
        <v>0.42729593565513302</v>
      </c>
      <c r="L103" s="96">
        <f t="shared" si="33"/>
        <v>158.14803637546808</v>
      </c>
      <c r="M103" s="96">
        <f t="shared" si="26"/>
        <v>724.42604430756808</v>
      </c>
      <c r="N103" s="96">
        <f t="shared" si="27"/>
        <v>69.76379762819937</v>
      </c>
      <c r="O103" s="96">
        <f t="shared" si="28"/>
        <v>1.6652546180069263</v>
      </c>
      <c r="P103" s="96">
        <f t="shared" si="29"/>
        <v>1.6652546180069263</v>
      </c>
      <c r="Q103" s="96">
        <f t="shared" si="30"/>
        <v>6.0227110616698901E-2</v>
      </c>
      <c r="R103" s="96">
        <f t="shared" si="31"/>
        <v>0.13053784463353529</v>
      </c>
      <c r="S103" s="96">
        <f t="shared" si="34"/>
        <v>651.14097248810458</v>
      </c>
      <c r="T103" s="96">
        <f t="shared" si="37"/>
        <v>7.0121405568847592</v>
      </c>
      <c r="U103" s="96">
        <f t="shared" si="37"/>
        <v>91.305772529190762</v>
      </c>
      <c r="V103" s="32">
        <f t="shared" si="36"/>
        <v>1000</v>
      </c>
      <c r="W103" s="100">
        <f>IF(A103=1,((cPH1_+cPHr+(cNES*L103+(cNES+cOSEX)*G103+(cNES+cEREX)*H103+(cNES+cHOEX)*I103+(cNES+cNES)*S103+(cNES+cOSEX)*N103+(cNES+cEREX)*O103+(cNES+cHOEX)*P103)))/(1+cDR)^(A$6:A$65537 + 0.5),(cPHr+(cNES*L103+(cNES+cOSEX)*G103+(cNES+cEREX)*H103+(cNES+cHOEX)*I103+(cNES+cNES)*S103+(cNES+cOSEX)*N103+(cNES+cEREX)*O103+(cNES+cHOEX)*P103))/(1+cDR)^(((cycle + 0.5)/('Life tables'!$I$2/2))))</f>
        <v>171560.81643440697</v>
      </c>
      <c r="X103" s="107">
        <f>((L103+G103+H103+I103+N103+O103+P103+S103)/('Life tables'!$I$2/2))/(1+oDR)^(((cycle + 0.5)/('Life tables'!$I$2/2)))</f>
        <v>32.711996387486003</v>
      </c>
      <c r="Y103" s="31">
        <f>((uNES*L103+ uOCEX*G103+uEREX*H103+uHOEX*I103+uNES*S103+ uOCEX*N103+uEREX*O103+uHOEX*P103)/('Life tables'!$I$2/2))/(1+oDR)^(((cycle + 0.5)/('Life tables'!$I$2/2)))</f>
        <v>21.558053936287141</v>
      </c>
      <c r="Z103" s="100">
        <f t="shared" si="32"/>
        <v>213331.52086803073</v>
      </c>
      <c r="AA103" s="107">
        <f>((L103+G103+H103+I103+N103+O103+P103+S103)/('Life tables'!$I$2/2))</f>
        <v>34.58503792132484</v>
      </c>
      <c r="AB103" s="31">
        <f>((uNES*L103+ uOCEX*G103+uEREX*H103+uHOEX*I103+uNES*S103+ uOCEX*N103+uEREX*O103+uHOEX*P103)/('Life tables'!$I$2/2))</f>
        <v>22.792436880485887</v>
      </c>
    </row>
    <row r="104" spans="1:28" x14ac:dyDescent="0.25">
      <c r="A104" s="4">
        <v>98</v>
      </c>
      <c r="C104" s="105">
        <f>IF(male=0,VLOOKUP((($A$5:$A$1570/'Life tables'!$I$2)*2)+age,lifetable,13,1),IF(male=1,VLOOKUP((($A$5:$A$1570/'Life tables'!$I$2)*2)+age,lifetable,10,1),"error"))</f>
        <v>7.5517960799631467E-5</v>
      </c>
      <c r="F104" s="96">
        <f t="shared" si="20"/>
        <v>177.10017596857969</v>
      </c>
      <c r="G104" s="96">
        <f t="shared" si="21"/>
        <v>17.790083326291033</v>
      </c>
      <c r="H104" s="96">
        <f t="shared" si="22"/>
        <v>1.0160065127947724</v>
      </c>
      <c r="I104" s="96">
        <f t="shared" si="23"/>
        <v>0.40710420090350086</v>
      </c>
      <c r="J104" s="96">
        <f t="shared" si="24"/>
        <v>1.4825185380750661E-2</v>
      </c>
      <c r="K104" s="96">
        <f t="shared" si="25"/>
        <v>0.42540116389055649</v>
      </c>
      <c r="L104" s="96">
        <f t="shared" si="33"/>
        <v>157.44675557931907</v>
      </c>
      <c r="M104" s="96">
        <f t="shared" si="26"/>
        <v>724.5819109453447</v>
      </c>
      <c r="N104" s="96">
        <f t="shared" si="27"/>
        <v>69.778807923122201</v>
      </c>
      <c r="O104" s="96">
        <f t="shared" si="28"/>
        <v>1.6656129121908396</v>
      </c>
      <c r="P104" s="96">
        <f t="shared" si="29"/>
        <v>1.6656129121908396</v>
      </c>
      <c r="Q104" s="96">
        <f t="shared" si="30"/>
        <v>6.0240069009496328E-2</v>
      </c>
      <c r="R104" s="96">
        <f t="shared" si="31"/>
        <v>0.13056593099943214</v>
      </c>
      <c r="S104" s="96">
        <f t="shared" si="34"/>
        <v>651.28107119783192</v>
      </c>
      <c r="T104" s="96">
        <f t="shared" ref="T104:U119" si="38">J104+Q104+T103</f>
        <v>7.0872058112750063</v>
      </c>
      <c r="U104" s="96">
        <f t="shared" si="38"/>
        <v>91.861739624080755</v>
      </c>
      <c r="V104" s="32">
        <f t="shared" si="36"/>
        <v>1000</v>
      </c>
      <c r="W104" s="100">
        <f>IF(A104=1,((cPH1_+cPHr+(cNES*L104+(cNES+cOSEX)*G104+(cNES+cEREX)*H104+(cNES+cHOEX)*I104+(cNES+cNES)*S104+(cNES+cOSEX)*N104+(cNES+cEREX)*O104+(cNES+cHOEX)*P104)))/(1+cDR)^(A$6:A$65537 + 0.5),(cPHr+(cNES*L104+(cNES+cOSEX)*G104+(cNES+cEREX)*H104+(cNES+cHOEX)*I104+(cNES+cNES)*S104+(cNES+cOSEX)*N104+(cNES+cEREX)*O104+(cNES+cHOEX)*P104))/(1+cDR)^(((cycle + 0.5)/('Life tables'!$I$2/2))))</f>
        <v>171110.40391723331</v>
      </c>
      <c r="X104" s="107">
        <f>((L104+G104+H104+I104+N104+O104+P104+S104)/('Life tables'!$I$2/2))/(1+oDR)^(((cycle + 0.5)/('Life tables'!$I$2/2)))</f>
        <v>32.67044083069171</v>
      </c>
      <c r="Y104" s="31">
        <f>((uNES*L104+ uOCEX*G104+uEREX*H104+uHOEX*I104+uNES*S104+ uOCEX*N104+uEREX*O104+uHOEX*P104)/('Life tables'!$I$2/2))/(1+oDR)^(((cycle + 0.5)/('Life tables'!$I$2/2)))</f>
        <v>21.530696420043473</v>
      </c>
      <c r="Z104" s="100">
        <f t="shared" si="32"/>
        <v>213247.51392826566</v>
      </c>
      <c r="AA104" s="107">
        <f>((L104+G104+H104+I104+N104+O104+P104+S104)/('Life tables'!$I$2/2))</f>
        <v>34.560833960698169</v>
      </c>
      <c r="AB104" s="31">
        <f>((uNES*L104+ uOCEX*G104+uEREX*H104+uHOEX*I104+uNES*S104+ uOCEX*N104+uEREX*O104+uHOEX*P104)/('Life tables'!$I$2/2))</f>
        <v>22.776516175204794</v>
      </c>
    </row>
    <row r="105" spans="1:28" x14ac:dyDescent="0.25">
      <c r="A105" s="4">
        <v>99</v>
      </c>
      <c r="C105" s="105">
        <f>IF(male=0,VLOOKUP((($A$5:$A$1570/'Life tables'!$I$2)*2)+age,lifetable,13,1),IF(male=1,VLOOKUP((($A$5:$A$1570/'Life tables'!$I$2)*2)+age,lifetable,10,1),"error"))</f>
        <v>7.5517960799631467E-5</v>
      </c>
      <c r="F105" s="96">
        <f t="shared" si="20"/>
        <v>176.33427878466358</v>
      </c>
      <c r="G105" s="96">
        <f t="shared" si="21"/>
        <v>17.713147351232166</v>
      </c>
      <c r="H105" s="96">
        <f t="shared" si="22"/>
        <v>1.0116126350206023</v>
      </c>
      <c r="I105" s="96">
        <f t="shared" si="23"/>
        <v>0.40534361563402194</v>
      </c>
      <c r="J105" s="96">
        <f t="shared" si="24"/>
        <v>1.4761071566791687E-2</v>
      </c>
      <c r="K105" s="96">
        <f t="shared" si="25"/>
        <v>0.42356145056629524</v>
      </c>
      <c r="L105" s="96">
        <f t="shared" si="33"/>
        <v>156.7658526606437</v>
      </c>
      <c r="M105" s="96">
        <f t="shared" si="26"/>
        <v>724.71677577998048</v>
      </c>
      <c r="N105" s="96">
        <f t="shared" si="27"/>
        <v>69.791795698899477</v>
      </c>
      <c r="O105" s="96">
        <f t="shared" si="28"/>
        <v>1.6659229290523934</v>
      </c>
      <c r="P105" s="96">
        <f t="shared" si="29"/>
        <v>1.6659229290523934</v>
      </c>
      <c r="Q105" s="96">
        <f t="shared" si="30"/>
        <v>6.0251281360816027E-2</v>
      </c>
      <c r="R105" s="96">
        <f t="shared" si="31"/>
        <v>0.13059023294849725</v>
      </c>
      <c r="S105" s="96">
        <f t="shared" si="34"/>
        <v>651.40229270866689</v>
      </c>
      <c r="T105" s="96">
        <f t="shared" si="38"/>
        <v>7.1622181642026144</v>
      </c>
      <c r="U105" s="96">
        <f t="shared" si="38"/>
        <v>92.415891307595544</v>
      </c>
      <c r="V105" s="32">
        <f t="shared" si="36"/>
        <v>999.99999999999977</v>
      </c>
      <c r="W105" s="100">
        <f>IF(A105=1,((cPH1_+cPHr+(cNES*L105+(cNES+cOSEX)*G105+(cNES+cEREX)*H105+(cNES+cHOEX)*I105+(cNES+cNES)*S105+(cNES+cOSEX)*N105+(cNES+cEREX)*O105+(cNES+cHOEX)*P105)))/(1+cDR)^(A$6:A$65537 + 0.5),(cPHr+(cNES*L105+(cNES+cOSEX)*G105+(cNES+cEREX)*H105+(cNES+cHOEX)*I105+(cNES+cNES)*S105+(cNES+cOSEX)*N105+(cNES+cEREX)*O105+(cNES+cHOEX)*P105))/(1+cDR)^(((cycle + 0.5)/('Life tables'!$I$2/2))))</f>
        <v>170659.72716237992</v>
      </c>
      <c r="X105" s="107">
        <f>((L105+G105+H105+I105+N105+O105+P105+S105)/('Life tables'!$I$2/2))/(1+oDR)^(((cycle + 0.5)/('Life tables'!$I$2/2)))</f>
        <v>32.628989763501998</v>
      </c>
      <c r="Y105" s="31">
        <f>((uNES*L105+ uOCEX*G105+uEREX*H105+uHOEX*I105+uNES*S105+ uOCEX*N105+uEREX*O105+uHOEX*P105)/('Life tables'!$I$2/2))/(1+oDR)^(((cycle + 0.5)/('Life tables'!$I$2/2)))</f>
        <v>21.503406759552519</v>
      </c>
      <c r="Z105" s="100">
        <f t="shared" si="32"/>
        <v>213161.73302271569</v>
      </c>
      <c r="AA105" s="107">
        <f>((L105+G105+H105+I105+N105+O105+P105+S105)/('Life tables'!$I$2/2))</f>
        <v>34.536701661326916</v>
      </c>
      <c r="AB105" s="31">
        <f>((uNES*L105+ uOCEX*G105+uEREX*H105+uHOEX*I105+uNES*S105+ uOCEX*N105+uEREX*O105+uHOEX*P105)/('Life tables'!$I$2/2))</f>
        <v>22.760641666802194</v>
      </c>
    </row>
    <row r="106" spans="1:28" x14ac:dyDescent="0.25">
      <c r="A106" s="4">
        <v>100</v>
      </c>
      <c r="C106" s="105">
        <f>IF(male=0,VLOOKUP((($A$5:$A$1570/'Life tables'!$I$2)*2)+age,lifetable,13,1),IF(male=1,VLOOKUP((($A$5:$A$1570/'Life tables'!$I$2)*2)+age,lifetable,10,1),"error"))</f>
        <v>7.5517960799631467E-5</v>
      </c>
      <c r="F106" s="96">
        <f t="shared" si="20"/>
        <v>175.59054211307566</v>
      </c>
      <c r="G106" s="96">
        <f t="shared" si="21"/>
        <v>17.638437446016066</v>
      </c>
      <c r="H106" s="96">
        <f t="shared" si="22"/>
        <v>1.0073458899538346</v>
      </c>
      <c r="I106" s="96">
        <f t="shared" si="23"/>
        <v>0.40363397123805506</v>
      </c>
      <c r="J106" s="96">
        <f t="shared" si="24"/>
        <v>1.4698812825542838E-2</v>
      </c>
      <c r="K106" s="96">
        <f t="shared" si="25"/>
        <v>0.42177496761114713</v>
      </c>
      <c r="L106" s="96">
        <f t="shared" si="33"/>
        <v>156.104651025431</v>
      </c>
      <c r="M106" s="96">
        <f t="shared" si="26"/>
        <v>724.83134841512606</v>
      </c>
      <c r="N106" s="96">
        <f t="shared" si="27"/>
        <v>69.802829291900224</v>
      </c>
      <c r="O106" s="96">
        <f t="shared" si="28"/>
        <v>1.6661862997736321</v>
      </c>
      <c r="P106" s="96">
        <f t="shared" si="29"/>
        <v>1.6661862997736321</v>
      </c>
      <c r="Q106" s="96">
        <f t="shared" si="30"/>
        <v>6.0260806665468972E-2</v>
      </c>
      <c r="R106" s="96">
        <f t="shared" si="31"/>
        <v>0.13061087834765625</v>
      </c>
      <c r="S106" s="96">
        <f t="shared" si="34"/>
        <v>651.5052748386654</v>
      </c>
      <c r="T106" s="96">
        <f t="shared" si="38"/>
        <v>7.2371777836936264</v>
      </c>
      <c r="U106" s="96">
        <f t="shared" si="38"/>
        <v>92.968277153554354</v>
      </c>
      <c r="V106" s="32">
        <f t="shared" si="36"/>
        <v>999.99999999999989</v>
      </c>
      <c r="W106" s="100">
        <f>IF(A106=1,((cPH1_+cPHr+(cNES*L106+(cNES+cOSEX)*G106+(cNES+cEREX)*H106+(cNES+cHOEX)*I106+(cNES+cNES)*S106+(cNES+cOSEX)*N106+(cNES+cEREX)*O106+(cNES+cHOEX)*P106)))/(1+cDR)^(A$6:A$65537 + 0.5),(cPHr+(cNES*L106+(cNES+cOSEX)*G106+(cNES+cEREX)*H106+(cNES+cHOEX)*I106+(cNES+cNES)*S106+(cNES+cOSEX)*N106+(cNES+cEREX)*O106+(cNES+cHOEX)*P106))/(1+cDR)^(((cycle + 0.5)/('Life tables'!$I$2/2))))</f>
        <v>170208.84232873589</v>
      </c>
      <c r="X106" s="107">
        <f>((L106+G106+H106+I106+N106+O106+P106+S106)/('Life tables'!$I$2/2))/(1+oDR)^(((cycle + 0.5)/('Life tables'!$I$2/2)))</f>
        <v>32.587641240013276</v>
      </c>
      <c r="Y106" s="31">
        <f>((uNES*L106+ uOCEX*G106+uEREX*H106+uHOEX*I106+uNES*S106+ uOCEX*N106+uEREX*O106+uHOEX*P106)/('Life tables'!$I$2/2))/(1+oDR)^(((cycle + 0.5)/('Life tables'!$I$2/2)))</f>
        <v>21.476183706495227</v>
      </c>
      <c r="Z106" s="100">
        <f t="shared" si="32"/>
        <v>213074.24019703336</v>
      </c>
      <c r="AA106" s="107">
        <f>((L106+G106+H106+I106+N106+O106+P106+S106)/('Life tables'!$I$2/2))</f>
        <v>34.512639115306285</v>
      </c>
      <c r="AB106" s="31">
        <f>((uNES*L106+ uOCEX*G106+uEREX*H106+uHOEX*I106+uNES*S106+ uOCEX*N106+uEREX*O106+uHOEX*P106)/('Life tables'!$I$2/2))</f>
        <v>22.744812132220122</v>
      </c>
    </row>
    <row r="107" spans="1:28" x14ac:dyDescent="0.25">
      <c r="A107" s="4">
        <v>101</v>
      </c>
      <c r="C107" s="105">
        <f>IF(male=0,VLOOKUP((($A$5:$A$1570/'Life tables'!$I$2)*2)+age,lifetable,13,1),IF(male=1,VLOOKUP((($A$5:$A$1570/'Life tables'!$I$2)*2)+age,lifetable,10,1),"error"))</f>
        <v>7.5517960799631467E-5</v>
      </c>
      <c r="F107" s="96">
        <f t="shared" si="20"/>
        <v>174.86823024298232</v>
      </c>
      <c r="G107" s="96">
        <f t="shared" si="21"/>
        <v>17.565879706949733</v>
      </c>
      <c r="H107" s="96">
        <f t="shared" si="22"/>
        <v>1.0032020568928555</v>
      </c>
      <c r="I107" s="96">
        <f t="shared" si="23"/>
        <v>0.40197357652038052</v>
      </c>
      <c r="J107" s="96">
        <f t="shared" si="24"/>
        <v>1.4638347570111641E-2</v>
      </c>
      <c r="K107" s="96">
        <f t="shared" si="25"/>
        <v>0.4200399478205164</v>
      </c>
      <c r="L107" s="96">
        <f t="shared" si="33"/>
        <v>155.46249660722873</v>
      </c>
      <c r="M107" s="96">
        <f t="shared" si="26"/>
        <v>724.92631481976935</v>
      </c>
      <c r="N107" s="96">
        <f t="shared" si="27"/>
        <v>69.811974762424185</v>
      </c>
      <c r="O107" s="96">
        <f t="shared" si="28"/>
        <v>1.6664046012070639</v>
      </c>
      <c r="P107" s="96">
        <f t="shared" si="29"/>
        <v>1.6664046012070639</v>
      </c>
      <c r="Q107" s="96">
        <f t="shared" si="30"/>
        <v>6.0268701953334808E-2</v>
      </c>
      <c r="R107" s="96">
        <f t="shared" si="31"/>
        <v>0.13062799080499007</v>
      </c>
      <c r="S107" s="96">
        <f t="shared" si="34"/>
        <v>651.59063416217271</v>
      </c>
      <c r="T107" s="96">
        <f t="shared" si="38"/>
        <v>7.3120848332170727</v>
      </c>
      <c r="U107" s="96">
        <f t="shared" si="38"/>
        <v>93.518945092179862</v>
      </c>
      <c r="V107" s="32">
        <f t="shared" si="36"/>
        <v>999.99999999999966</v>
      </c>
      <c r="W107" s="100">
        <f>IF(A107=1,((cPH1_+cPHr+(cNES*L107+(cNES+cOSEX)*G107+(cNES+cEREX)*H107+(cNES+cHOEX)*I107+(cNES+cNES)*S107+(cNES+cOSEX)*N107+(cNES+cEREX)*O107+(cNES+cHOEX)*P107)))/(1+cDR)^(A$6:A$65537 + 0.5),(cPHr+(cNES*L107+(cNES+cOSEX)*G107+(cNES+cEREX)*H107+(cNES+cHOEX)*I107+(cNES+cNES)*S107+(cNES+cOSEX)*N107+(cNES+cEREX)*O107+(cNES+cHOEX)*P107))/(1+cDR)^(((cycle + 0.5)/('Life tables'!$I$2/2))))</f>
        <v>169757.80344918472</v>
      </c>
      <c r="X107" s="107">
        <f>((L107+G107+H107+I107+N107+O107+P107+S107)/('Life tables'!$I$2/2))/(1+oDR)^(((cycle + 0.5)/('Life tables'!$I$2/2)))</f>
        <v>32.546393378245426</v>
      </c>
      <c r="Y107" s="31">
        <f>((uNES*L107+ uOCEX*G107+uEREX*H107+uHOEX*I107+uNES*S107+ uOCEX*N107+uEREX*O107+uHOEX*P107)/('Life tables'!$I$2/2))/(1+oDR)^(((cycle + 0.5)/('Life tables'!$I$2/2)))</f>
        <v>21.449026053526087</v>
      </c>
      <c r="Z107" s="100">
        <f t="shared" si="32"/>
        <v>212985.09542897361</v>
      </c>
      <c r="AA107" s="107">
        <f>((L107+G107+H107+I107+N107+O107+P107+S107)/('Life tables'!$I$2/2))</f>
        <v>34.488644477948206</v>
      </c>
      <c r="AB107" s="31">
        <f>((uNES*L107+ uOCEX*G107+uEREX*H107+uHOEX*I107+uNES*S107+ uOCEX*N107+uEREX*O107+uHOEX*P107)/('Life tables'!$I$2/2))</f>
        <v>22.729026388919944</v>
      </c>
    </row>
    <row r="108" spans="1:28" x14ac:dyDescent="0.25">
      <c r="A108" s="4">
        <v>102</v>
      </c>
      <c r="C108" s="105">
        <f>IF(male=0,VLOOKUP((($A$5:$A$1570/'Life tables'!$I$2)*2)+age,lifetable,13,1),IF(male=1,VLOOKUP((($A$5:$A$1570/'Life tables'!$I$2)*2)+age,lifetable,10,1),"error"))</f>
        <v>7.5517960799631467E-5</v>
      </c>
      <c r="F108" s="96">
        <f t="shared" si="20"/>
        <v>174.16663195938889</v>
      </c>
      <c r="G108" s="96">
        <f t="shared" si="21"/>
        <v>17.495402690998468</v>
      </c>
      <c r="H108" s="96">
        <f t="shared" si="22"/>
        <v>0.999177055666301</v>
      </c>
      <c r="I108" s="96">
        <f t="shared" si="23"/>
        <v>0.40036079659492041</v>
      </c>
      <c r="J108" s="96">
        <f t="shared" si="24"/>
        <v>1.4579616264170226E-2</v>
      </c>
      <c r="K108" s="96">
        <f t="shared" si="25"/>
        <v>0.418354682829717</v>
      </c>
      <c r="L108" s="96">
        <f t="shared" si="33"/>
        <v>154.83875711703533</v>
      </c>
      <c r="M108" s="96">
        <f t="shared" si="26"/>
        <v>725.00233811521389</v>
      </c>
      <c r="N108" s="96">
        <f t="shared" si="27"/>
        <v>69.819295970489662</v>
      </c>
      <c r="O108" s="96">
        <f t="shared" si="28"/>
        <v>1.6665793576847057</v>
      </c>
      <c r="P108" s="96">
        <f t="shared" si="29"/>
        <v>1.6665793576847057</v>
      </c>
      <c r="Q108" s="96">
        <f t="shared" si="30"/>
        <v>6.0275022354789404E-2</v>
      </c>
      <c r="R108" s="96">
        <f t="shared" si="31"/>
        <v>0.13064168981154464</v>
      </c>
      <c r="S108" s="96">
        <f t="shared" si="34"/>
        <v>651.65896671718849</v>
      </c>
      <c r="T108" s="96">
        <f t="shared" si="38"/>
        <v>7.3869394718360324</v>
      </c>
      <c r="U108" s="96">
        <f t="shared" si="38"/>
        <v>94.067941464821118</v>
      </c>
      <c r="V108" s="32">
        <f t="shared" si="36"/>
        <v>999.99999999999977</v>
      </c>
      <c r="W108" s="100">
        <f>IF(A108=1,((cPH1_+cPHr+(cNES*L108+(cNES+cOSEX)*G108+(cNES+cEREX)*H108+(cNES+cHOEX)*I108+(cNES+cNES)*S108+(cNES+cOSEX)*N108+(cNES+cEREX)*O108+(cNES+cHOEX)*P108)))/(1+cDR)^(A$6:A$65537 + 0.5),(cPHr+(cNES*L108+(cNES+cOSEX)*G108+(cNES+cEREX)*H108+(cNES+cHOEX)*I108+(cNES+cNES)*S108+(cNES+cOSEX)*N108+(cNES+cEREX)*O108+(cNES+cHOEX)*P108))/(1+cDR)^(((cycle + 0.5)/('Life tables'!$I$2/2))))</f>
        <v>169306.66250637153</v>
      </c>
      <c r="X108" s="107">
        <f>((L108+G108+H108+I108+N108+O108+P108+S108)/('Life tables'!$I$2/2))/(1+oDR)^(((cycle + 0.5)/('Life tables'!$I$2/2)))</f>
        <v>32.505244357980537</v>
      </c>
      <c r="Y108" s="31">
        <f>((uNES*L108+ uOCEX*G108+uEREX*H108+uHOEX*I108+uNES*S108+ uOCEX*N108+uEREX*O108+uHOEX*P108)/('Life tables'!$I$2/2))/(1+oDR)^(((cycle + 0.5)/('Life tables'!$I$2/2)))</f>
        <v>21.421932632887803</v>
      </c>
      <c r="Z108" s="100">
        <f t="shared" si="32"/>
        <v>212894.35669725033</v>
      </c>
      <c r="AA108" s="107">
        <f>((L108+G108+H108+I108+N108+O108+P108+S108)/('Life tables'!$I$2/2))</f>
        <v>34.464715965676731</v>
      </c>
      <c r="AB108" s="31">
        <f>((uNES*L108+ uOCEX*G108+uEREX*H108+uHOEX*I108+uNES*S108+ uOCEX*N108+uEREX*O108+uHOEX*P108)/('Life tables'!$I$2/2))</f>
        <v>22.713283293533387</v>
      </c>
    </row>
    <row r="109" spans="1:28" x14ac:dyDescent="0.25">
      <c r="A109" s="4">
        <v>103</v>
      </c>
      <c r="C109" s="105">
        <f>IF(male=0,VLOOKUP((($A$5:$A$1570/'Life tables'!$I$2)*2)+age,lifetable,13,1),IF(male=1,VLOOKUP((($A$5:$A$1570/'Life tables'!$I$2)*2)+age,lifetable,10,1),"error"))</f>
        <v>7.5517960799631467E-5</v>
      </c>
      <c r="F109" s="96">
        <f t="shared" si="20"/>
        <v>173.4850597274924</v>
      </c>
      <c r="G109" s="96">
        <f t="shared" si="21"/>
        <v>17.426937333852372</v>
      </c>
      <c r="H109" s="96">
        <f t="shared" si="22"/>
        <v>0.99526694195376719</v>
      </c>
      <c r="I109" s="96">
        <f t="shared" si="23"/>
        <v>0.39879405100979204</v>
      </c>
      <c r="J109" s="96">
        <f t="shared" si="24"/>
        <v>1.4522561353676909E-2</v>
      </c>
      <c r="K109" s="96">
        <f t="shared" si="25"/>
        <v>0.41671752115475802</v>
      </c>
      <c r="L109" s="96">
        <f t="shared" si="33"/>
        <v>154.23282131816802</v>
      </c>
      <c r="M109" s="96">
        <f t="shared" si="26"/>
        <v>725.06005933585016</v>
      </c>
      <c r="N109" s="96">
        <f t="shared" si="27"/>
        <v>69.824854649097318</v>
      </c>
      <c r="O109" s="96">
        <f t="shared" si="28"/>
        <v>1.6667120427668847</v>
      </c>
      <c r="P109" s="96">
        <f t="shared" si="29"/>
        <v>1.6667120427668847</v>
      </c>
      <c r="Q109" s="96">
        <f t="shared" si="30"/>
        <v>6.0279821163953584E-2</v>
      </c>
      <c r="R109" s="96">
        <f t="shared" si="31"/>
        <v>0.13065209087841778</v>
      </c>
      <c r="S109" s="96">
        <f t="shared" si="34"/>
        <v>651.71084868917671</v>
      </c>
      <c r="T109" s="96">
        <f t="shared" si="38"/>
        <v>7.4617418543536633</v>
      </c>
      <c r="U109" s="96">
        <f t="shared" si="38"/>
        <v>94.615311076854297</v>
      </c>
      <c r="V109" s="32">
        <f t="shared" si="36"/>
        <v>999.99999999999966</v>
      </c>
      <c r="W109" s="100">
        <f>IF(A109=1,((cPH1_+cPHr+(cNES*L109+(cNES+cOSEX)*G109+(cNES+cEREX)*H109+(cNES+cHOEX)*I109+(cNES+cNES)*S109+(cNES+cOSEX)*N109+(cNES+cEREX)*O109+(cNES+cHOEX)*P109)))/(1+cDR)^(A$6:A$65537 + 0.5),(cPHr+(cNES*L109+(cNES+cOSEX)*G109+(cNES+cEREX)*H109+(cNES+cHOEX)*I109+(cNES+cNES)*S109+(cNES+cOSEX)*N109+(cNES+cEREX)*O109+(cNES+cHOEX)*P109))/(1+cDR)^(((cycle + 0.5)/('Life tables'!$I$2/2))))</f>
        <v>168855.469505783</v>
      </c>
      <c r="X109" s="107">
        <f>((L109+G109+H109+I109+N109+O109+P109+S109)/('Life tables'!$I$2/2))/(1+oDR)^(((cycle + 0.5)/('Life tables'!$I$2/2)))</f>
        <v>32.46419241867455</v>
      </c>
      <c r="Y109" s="31">
        <f>((uNES*L109+ uOCEX*G109+uEREX*H109+uHOEX*I109+uNES*S109+ uOCEX*N109+uEREX*O109+uHOEX*P109)/('Life tables'!$I$2/2))/(1+oDR)^(((cycle + 0.5)/('Life tables'!$I$2/2)))</f>
        <v>21.394902315072798</v>
      </c>
      <c r="Z109" s="100">
        <f t="shared" si="32"/>
        <v>212802.08004810062</v>
      </c>
      <c r="AA109" s="107">
        <f>((L109+G109+H109+I109+N109+O109+P109+S109)/('Life tables'!$I$2/2))</f>
        <v>34.44085185399323</v>
      </c>
      <c r="AB109" s="31">
        <f>((uNES*L109+ uOCEX*G109+uEREX*H109+uHOEX*I109+uNES*S109+ uOCEX*N109+uEREX*O109+uHOEX*P109)/('Life tables'!$I$2/2))</f>
        <v>22.697581740558313</v>
      </c>
    </row>
    <row r="110" spans="1:28" x14ac:dyDescent="0.25">
      <c r="A110" s="4">
        <v>104</v>
      </c>
      <c r="C110" s="105">
        <f>IF(male=0,VLOOKUP((($A$5:$A$1570/'Life tables'!$I$2)*2)+age,lifetable,13,1),IF(male=1,VLOOKUP((($A$5:$A$1570/'Life tables'!$I$2)*2)+age,lifetable,10,1),"error"))</f>
        <v>7.5517960799631467E-5</v>
      </c>
      <c r="F110" s="96">
        <f t="shared" si="20"/>
        <v>172.82284890419396</v>
      </c>
      <c r="G110" s="96">
        <f t="shared" si="21"/>
        <v>17.360416870721149</v>
      </c>
      <c r="H110" s="96">
        <f t="shared" si="22"/>
        <v>0.99146790276233365</v>
      </c>
      <c r="I110" s="96">
        <f t="shared" si="23"/>
        <v>0.39727181193479305</v>
      </c>
      <c r="J110" s="96">
        <f t="shared" si="24"/>
        <v>1.4467127200871321E-2</v>
      </c>
      <c r="K110" s="96">
        <f t="shared" si="25"/>
        <v>0.41512686629836726</v>
      </c>
      <c r="L110" s="96">
        <f t="shared" si="33"/>
        <v>153.64409832527645</v>
      </c>
      <c r="M110" s="96">
        <f t="shared" si="26"/>
        <v>725.10009816459785</v>
      </c>
      <c r="N110" s="96">
        <f t="shared" si="27"/>
        <v>69.828710475054947</v>
      </c>
      <c r="O110" s="96">
        <f t="shared" si="28"/>
        <v>1.6668040809328171</v>
      </c>
      <c r="P110" s="96">
        <f t="shared" si="29"/>
        <v>1.6668040809328171</v>
      </c>
      <c r="Q110" s="96">
        <f t="shared" si="30"/>
        <v>6.0283149899836144E-2</v>
      </c>
      <c r="R110" s="96">
        <f t="shared" si="31"/>
        <v>0.13065930566928213</v>
      </c>
      <c r="S110" s="96">
        <f t="shared" si="34"/>
        <v>651.74683707210818</v>
      </c>
      <c r="T110" s="96">
        <f t="shared" si="38"/>
        <v>7.5364921314543709</v>
      </c>
      <c r="U110" s="96">
        <f t="shared" si="38"/>
        <v>95.161097248821946</v>
      </c>
      <c r="V110" s="32">
        <f t="shared" si="36"/>
        <v>999.99999999999989</v>
      </c>
      <c r="W110" s="100">
        <f>IF(A110=1,((cPH1_+cPHr+(cNES*L110+(cNES+cOSEX)*G110+(cNES+cEREX)*H110+(cNES+cHOEX)*I110+(cNES+cNES)*S110+(cNES+cOSEX)*N110+(cNES+cEREX)*O110+(cNES+cHOEX)*P110)))/(1+cDR)^(A$6:A$65537 + 0.5),(cPHr+(cNES*L110+(cNES+cOSEX)*G110+(cNES+cEREX)*H110+(cNES+cHOEX)*I110+(cNES+cNES)*S110+(cNES+cOSEX)*N110+(cNES+cEREX)*O110+(cNES+cHOEX)*P110))/(1+cDR)^(((cycle + 0.5)/('Life tables'!$I$2/2))))</f>
        <v>168404.27254623498</v>
      </c>
      <c r="X110" s="107">
        <f>((L110+G110+H110+I110+N110+O110+P110+S110)/('Life tables'!$I$2/2))/(1+oDR)^(((cycle + 0.5)/('Life tables'!$I$2/2)))</f>
        <v>32.423235857439792</v>
      </c>
      <c r="Y110" s="31">
        <f>((uNES*L110+ uOCEX*G110+uEREX*H110+uHOEX*I110+uNES*S110+ uOCEX*N110+uEREX*O110+uHOEX*P110)/('Life tables'!$I$2/2))/(1+oDR)^(((cycle + 0.5)/('Life tables'!$I$2/2)))</f>
        <v>21.367934007530085</v>
      </c>
      <c r="Z110" s="100">
        <f t="shared" si="32"/>
        <v>212708.31965963234</v>
      </c>
      <c r="AA110" s="107">
        <f>((L110+G110+H110+I110+N110+O110+P110+S110)/('Life tables'!$I$2/2))</f>
        <v>34.417050475509548</v>
      </c>
      <c r="AB110" s="31">
        <f>((uNES*L110+ uOCEX*G110+uEREX*H110+uHOEX*I110+uNES*S110+ uOCEX*N110+uEREX*O110+uHOEX*P110)/('Life tables'!$I$2/2))</f>
        <v>22.681920661098086</v>
      </c>
    </row>
    <row r="111" spans="1:28" x14ac:dyDescent="0.25">
      <c r="A111" s="4">
        <v>105</v>
      </c>
      <c r="C111" s="105">
        <f>IF(male=0,VLOOKUP((($A$5:$A$1570/'Life tables'!$I$2)*2)+age,lifetable,13,1),IF(male=1,VLOOKUP((($A$5:$A$1570/'Life tables'!$I$2)*2)+age,lifetable,10,1),"error"))</f>
        <v>8.0321853324738512E-5</v>
      </c>
      <c r="F111" s="96">
        <f t="shared" si="20"/>
        <v>172.17935697586563</v>
      </c>
      <c r="G111" s="96">
        <f t="shared" si="21"/>
        <v>17.295776759766163</v>
      </c>
      <c r="H111" s="96">
        <f t="shared" si="22"/>
        <v>0.98777625205370623</v>
      </c>
      <c r="I111" s="96">
        <f t="shared" si="23"/>
        <v>0.39579260240923936</v>
      </c>
      <c r="J111" s="96">
        <f t="shared" si="24"/>
        <v>1.5330124715191479E-2</v>
      </c>
      <c r="K111" s="96">
        <f t="shared" si="25"/>
        <v>0.41358117491907903</v>
      </c>
      <c r="L111" s="96">
        <f t="shared" si="33"/>
        <v>153.07110006200224</v>
      </c>
      <c r="M111" s="96">
        <f t="shared" si="26"/>
        <v>725.1230536438577</v>
      </c>
      <c r="N111" s="96">
        <f t="shared" si="27"/>
        <v>69.830921137443639</v>
      </c>
      <c r="O111" s="96">
        <f t="shared" si="28"/>
        <v>1.6668568492148885</v>
      </c>
      <c r="P111" s="96">
        <f t="shared" si="29"/>
        <v>1.6668568492148885</v>
      </c>
      <c r="Q111" s="96">
        <f t="shared" si="30"/>
        <v>6.411994662501351E-2</v>
      </c>
      <c r="R111" s="96">
        <f t="shared" si="31"/>
        <v>0.13066344212849512</v>
      </c>
      <c r="S111" s="96">
        <f t="shared" si="34"/>
        <v>651.76363541923081</v>
      </c>
      <c r="T111" s="96">
        <f t="shared" si="38"/>
        <v>7.6159422027945762</v>
      </c>
      <c r="U111" s="96">
        <f t="shared" si="38"/>
        <v>95.705341865869514</v>
      </c>
      <c r="V111" s="32">
        <f t="shared" si="36"/>
        <v>999.99999999999966</v>
      </c>
      <c r="W111" s="100">
        <f>IF(A111=1,((cPH1_+cPHr+(cNES*L111+(cNES+cOSEX)*G111+(cNES+cEREX)*H111+(cNES+cHOEX)*I111+(cNES+cNES)*S111+(cNES+cOSEX)*N111+(cNES+cEREX)*O111+(cNES+cHOEX)*P111)))/(1+cDR)^(A$6:A$65537 + 0.5),(cPHr+(cNES*L111+(cNES+cOSEX)*G111+(cNES+cEREX)*H111+(cNES+cHOEX)*I111+(cNES+cNES)*S111+(cNES+cOSEX)*N111+(cNES+cEREX)*O111+(cNES+cHOEX)*P111))/(1+cDR)^(((cycle + 0.5)/('Life tables'!$I$2/2))))</f>
        <v>167952.3519523936</v>
      </c>
      <c r="X111" s="107">
        <f>((L111+G111+H111+I111+N111+O111+P111+S111)/('Life tables'!$I$2/2))/(1+oDR)^(((cycle + 0.5)/('Life tables'!$I$2/2)))</f>
        <v>32.38220142469391</v>
      </c>
      <c r="Y111" s="31">
        <f>((uNES*L111+ uOCEX*G111+uEREX*H111+uHOEX*I111+uNES*S111+ uOCEX*N111+uEREX*O111+uHOEX*P111)/('Life tables'!$I$2/2))/(1+oDR)^(((cycle + 0.5)/('Life tables'!$I$2/2)))</f>
        <v>21.340911679806638</v>
      </c>
      <c r="Z111" s="100">
        <f t="shared" si="32"/>
        <v>212612.15830050356</v>
      </c>
      <c r="AA111" s="107">
        <f>((L111+G111+H111+I111+N111+O111+P111+S111)/('Life tables'!$I$2/2))</f>
        <v>34.393127959178933</v>
      </c>
      <c r="AB111" s="31">
        <f>((uNES*L111+ uOCEX*G111+uEREX*H111+uHOEX*I111+uNES*S111+ uOCEX*N111+uEREX*O111+uHOEX*P111)/('Life tables'!$I$2/2))</f>
        <v>22.666176908201475</v>
      </c>
    </row>
    <row r="112" spans="1:28" x14ac:dyDescent="0.25">
      <c r="A112" s="4">
        <v>106</v>
      </c>
      <c r="C112" s="105">
        <f>IF(male=0,VLOOKUP((($A$5:$A$1570/'Life tables'!$I$2)*2)+age,lifetable,13,1),IF(male=1,VLOOKUP((($A$5:$A$1570/'Life tables'!$I$2)*2)+age,lifetable,10,1),"error"))</f>
        <v>8.0321853324738512E-5</v>
      </c>
      <c r="F112" s="96">
        <f t="shared" si="20"/>
        <v>171.55304721268041</v>
      </c>
      <c r="G112" s="96">
        <f t="shared" si="21"/>
        <v>17.232862633260094</v>
      </c>
      <c r="H112" s="96">
        <f t="shared" si="22"/>
        <v>0.9841831737580865</v>
      </c>
      <c r="I112" s="96">
        <f t="shared" si="23"/>
        <v>0.3943528899173398</v>
      </c>
      <c r="J112" s="96">
        <f t="shared" si="24"/>
        <v>1.5274360731932342E-2</v>
      </c>
      <c r="K112" s="96">
        <f t="shared" si="25"/>
        <v>0.41207675573508978</v>
      </c>
      <c r="L112" s="96">
        <f t="shared" si="33"/>
        <v>152.51429739927786</v>
      </c>
      <c r="M112" s="96">
        <f t="shared" si="26"/>
        <v>725.12566871865522</v>
      </c>
      <c r="N112" s="96">
        <f t="shared" si="27"/>
        <v>69.831172974812532</v>
      </c>
      <c r="O112" s="96">
        <f t="shared" si="28"/>
        <v>1.6668628605467799</v>
      </c>
      <c r="P112" s="96">
        <f t="shared" si="29"/>
        <v>1.6668628605467799</v>
      </c>
      <c r="Q112" s="96">
        <f t="shared" si="30"/>
        <v>6.4120177866394679E-2</v>
      </c>
      <c r="R112" s="96">
        <f t="shared" si="31"/>
        <v>0.13066391335151412</v>
      </c>
      <c r="S112" s="96">
        <f t="shared" si="34"/>
        <v>651.76598593153119</v>
      </c>
      <c r="T112" s="96">
        <f t="shared" si="38"/>
        <v>7.6953367413929037</v>
      </c>
      <c r="U112" s="96">
        <f t="shared" si="38"/>
        <v>96.248082534956112</v>
      </c>
      <c r="V112" s="32">
        <f t="shared" si="36"/>
        <v>999.99999999999966</v>
      </c>
      <c r="W112" s="100">
        <f>IF(A112=1,((cPH1_+cPHr+(cNES*L112+(cNES+cOSEX)*G112+(cNES+cEREX)*H112+(cNES+cHOEX)*I112+(cNES+cNES)*S112+(cNES+cOSEX)*N112+(cNES+cEREX)*O112+(cNES+cHOEX)*P112)))/(1+cDR)^(A$6:A$65537 + 0.5),(cPHr+(cNES*L112+(cNES+cOSEX)*G112+(cNES+cEREX)*H112+(cNES+cHOEX)*I112+(cNES+cNES)*S112+(cNES+cOSEX)*N112+(cNES+cEREX)*O112+(cNES+cHOEX)*P112))/(1+cDR)^(((cycle + 0.5)/('Life tables'!$I$2/2))))</f>
        <v>167500.39906148586</v>
      </c>
      <c r="X112" s="107">
        <f>((L112+G112+H112+I112+N112+O112+P112+S112)/('Life tables'!$I$2/2))/(1+oDR)^(((cycle + 0.5)/('Life tables'!$I$2/2)))</f>
        <v>32.341259563901957</v>
      </c>
      <c r="Y112" s="31">
        <f>((uNES*L112+ uOCEX*G112+uEREX*H112+uHOEX*I112+uNES*S112+ uOCEX*N112+uEREX*O112+uHOEX*P112)/('Life tables'!$I$2/2))/(1+oDR)^(((cycle + 0.5)/('Life tables'!$I$2/2)))</f>
        <v>21.313951454118214</v>
      </c>
      <c r="Z112" s="100">
        <f t="shared" si="32"/>
        <v>212514.46077347605</v>
      </c>
      <c r="AA112" s="107">
        <f>((L112+G112+H112+I112+N112+O112+P112+S112)/('Life tables'!$I$2/2))</f>
        <v>34.36926525849735</v>
      </c>
      <c r="AB112" s="31">
        <f>((uNES*L112+ uOCEX*G112+uEREX*H112+uHOEX*I112+uNES*S112+ uOCEX*N112+uEREX*O112+uHOEX*P112)/('Life tables'!$I$2/2))</f>
        <v>22.650473763580994</v>
      </c>
    </row>
    <row r="113" spans="1:28" x14ac:dyDescent="0.25">
      <c r="A113" s="4">
        <v>107</v>
      </c>
      <c r="C113" s="105">
        <f>IF(male=0,VLOOKUP((($A$5:$A$1570/'Life tables'!$I$2)*2)+age,lifetable,13,1),IF(male=1,VLOOKUP((($A$5:$A$1570/'Life tables'!$I$2)*2)+age,lifetable,10,1),"error"))</f>
        <v>8.0321853324738512E-5</v>
      </c>
      <c r="F113" s="96">
        <f t="shared" si="20"/>
        <v>170.94424147315095</v>
      </c>
      <c r="G113" s="96">
        <f t="shared" si="21"/>
        <v>17.171706822564147</v>
      </c>
      <c r="H113" s="96">
        <f t="shared" si="22"/>
        <v>0.98069051434650856</v>
      </c>
      <c r="I113" s="96">
        <f t="shared" si="23"/>
        <v>0.39295341432257486</v>
      </c>
      <c r="J113" s="96">
        <f t="shared" si="24"/>
        <v>1.5220155233211498E-2</v>
      </c>
      <c r="K113" s="96">
        <f t="shared" si="25"/>
        <v>0.41061438186243465</v>
      </c>
      <c r="L113" s="96">
        <f t="shared" si="33"/>
        <v>151.97305618482207</v>
      </c>
      <c r="M113" s="96">
        <f t="shared" si="26"/>
        <v>725.11233925049964</v>
      </c>
      <c r="N113" s="96">
        <f t="shared" si="27"/>
        <v>69.829889318149171</v>
      </c>
      <c r="O113" s="96">
        <f t="shared" si="28"/>
        <v>1.6668322197952827</v>
      </c>
      <c r="P113" s="96">
        <f t="shared" si="29"/>
        <v>1.6668322197952827</v>
      </c>
      <c r="Q113" s="96">
        <f t="shared" si="30"/>
        <v>6.4118999190882472E-2</v>
      </c>
      <c r="R113" s="96">
        <f t="shared" si="31"/>
        <v>0.13066151144995797</v>
      </c>
      <c r="S113" s="96">
        <f t="shared" si="34"/>
        <v>651.75400498211911</v>
      </c>
      <c r="T113" s="96">
        <f t="shared" si="38"/>
        <v>7.7746758958169977</v>
      </c>
      <c r="U113" s="96">
        <f t="shared" si="38"/>
        <v>96.7893584282685</v>
      </c>
      <c r="V113" s="32">
        <f t="shared" si="36"/>
        <v>999.99999999999966</v>
      </c>
      <c r="W113" s="100">
        <f>IF(A113=1,((cPH1_+cPHr+(cNES*L113+(cNES+cOSEX)*G113+(cNES+cEREX)*H113+(cNES+cHOEX)*I113+(cNES+cNES)*S113+(cNES+cOSEX)*N113+(cNES+cEREX)*O113+(cNES+cHOEX)*P113)))/(1+cDR)^(A$6:A$65537 + 0.5),(cPHr+(cNES*L113+(cNES+cOSEX)*G113+(cNES+cEREX)*H113+(cNES+cHOEX)*I113+(cNES+cNES)*S113+(cNES+cOSEX)*N113+(cNES+cEREX)*O113+(cNES+cHOEX)*P113))/(1+cDR)^(((cycle + 0.5)/('Life tables'!$I$2/2))))</f>
        <v>167048.58050770074</v>
      </c>
      <c r="X113" s="107">
        <f>((L113+G113+H113+I113+N113+O113+P113+S113)/('Life tables'!$I$2/2))/(1+oDR)^(((cycle + 0.5)/('Life tables'!$I$2/2)))</f>
        <v>32.300408732215558</v>
      </c>
      <c r="Y113" s="31">
        <f>((uNES*L113+ uOCEX*G113+uEREX*H113+uHOEX*I113+uNES*S113+ uOCEX*N113+uEREX*O113+uHOEX*P113)/('Life tables'!$I$2/2))/(1+oDR)^(((cycle + 0.5)/('Life tables'!$I$2/2)))</f>
        <v>21.287050455576793</v>
      </c>
      <c r="Z113" s="100">
        <f t="shared" si="32"/>
        <v>212415.43248251927</v>
      </c>
      <c r="AA113" s="107">
        <f>((L113+G113+H113+I113+N113+O113+P113+S113)/('Life tables'!$I$2/2))</f>
        <v>34.345460865272706</v>
      </c>
      <c r="AB113" s="31">
        <f>((uNES*L113+ uOCEX*G113+uEREX*H113+uHOEX*I113+uNES*S113+ uOCEX*N113+uEREX*O113+uHOEX*P113)/('Life tables'!$I$2/2))</f>
        <v>22.634808259559431</v>
      </c>
    </row>
    <row r="114" spans="1:28" x14ac:dyDescent="0.25">
      <c r="A114" s="4">
        <v>108</v>
      </c>
      <c r="C114" s="105">
        <f>IF(male=0,VLOOKUP((($A$5:$A$1570/'Life tables'!$I$2)*2)+age,lifetable,13,1),IF(male=1,VLOOKUP((($A$5:$A$1570/'Life tables'!$I$2)*2)+age,lifetable,10,1),"error"))</f>
        <v>8.0321853324738512E-5</v>
      </c>
      <c r="F114" s="96">
        <f t="shared" si="20"/>
        <v>170.35235903065657</v>
      </c>
      <c r="G114" s="96">
        <f t="shared" si="21"/>
        <v>17.112250992473882</v>
      </c>
      <c r="H114" s="96">
        <f t="shared" si="22"/>
        <v>0.97729494224673918</v>
      </c>
      <c r="I114" s="96">
        <f t="shared" si="23"/>
        <v>0.39159284069545863</v>
      </c>
      <c r="J114" s="96">
        <f t="shared" si="24"/>
        <v>1.5167456513576698E-2</v>
      </c>
      <c r="K114" s="96">
        <f t="shared" si="25"/>
        <v>0.40919265837432151</v>
      </c>
      <c r="L114" s="96">
        <f t="shared" si="33"/>
        <v>151.44686014035258</v>
      </c>
      <c r="M114" s="96">
        <f t="shared" si="26"/>
        <v>725.08360664525765</v>
      </c>
      <c r="N114" s="96">
        <f t="shared" si="27"/>
        <v>69.827122306011503</v>
      </c>
      <c r="O114" s="96">
        <f t="shared" si="28"/>
        <v>1.6667661715023721</v>
      </c>
      <c r="P114" s="96">
        <f t="shared" si="29"/>
        <v>1.6667661715023721</v>
      </c>
      <c r="Q114" s="96">
        <f t="shared" si="30"/>
        <v>6.411645847299291E-2</v>
      </c>
      <c r="R114" s="96">
        <f t="shared" si="31"/>
        <v>0.13065633398237728</v>
      </c>
      <c r="S114" s="96">
        <f t="shared" si="34"/>
        <v>651.728179203786</v>
      </c>
      <c r="T114" s="96">
        <f t="shared" si="38"/>
        <v>7.8539598108035671</v>
      </c>
      <c r="U114" s="96">
        <f t="shared" si="38"/>
        <v>97.329207420625195</v>
      </c>
      <c r="V114" s="32">
        <f t="shared" si="36"/>
        <v>999.99999999999955</v>
      </c>
      <c r="W114" s="100">
        <f>IF(A114=1,((cPH1_+cPHr+(cNES*L114+(cNES+cOSEX)*G114+(cNES+cEREX)*H114+(cNES+cHOEX)*I114+(cNES+cNES)*S114+(cNES+cOSEX)*N114+(cNES+cEREX)*O114+(cNES+cHOEX)*P114)))/(1+cDR)^(A$6:A$65537 + 0.5),(cPHr+(cNES*L114+(cNES+cOSEX)*G114+(cNES+cEREX)*H114+(cNES+cHOEX)*I114+(cNES+cNES)*S114+(cNES+cOSEX)*N114+(cNES+cEREX)*O114+(cNES+cHOEX)*P114))/(1+cDR)^(((cycle + 0.5)/('Life tables'!$I$2/2))))</f>
        <v>166596.93741681089</v>
      </c>
      <c r="X114" s="107">
        <f>((L114+G114+H114+I114+N114+O114+P114+S114)/('Life tables'!$I$2/2))/(1+oDR)^(((cycle + 0.5)/('Life tables'!$I$2/2)))</f>
        <v>32.259647437066128</v>
      </c>
      <c r="Y114" s="31">
        <f>((uNES*L114+ uOCEX*G114+uEREX*H114+uHOEX*I114+uNES*S114+ uOCEX*N114+uEREX*O114+uHOEX*P114)/('Life tables'!$I$2/2))/(1+oDR)^(((cycle + 0.5)/('Life tables'!$I$2/2)))</f>
        <v>21.2602077264279</v>
      </c>
      <c r="Z114" s="100">
        <f t="shared" si="32"/>
        <v>212315.12075551937</v>
      </c>
      <c r="AA114" s="107">
        <f>((L114+G114+H114+I114+N114+O114+P114+S114)/('Life tables'!$I$2/2))</f>
        <v>34.321713321221914</v>
      </c>
      <c r="AB114" s="31">
        <f>((uNES*L114+ uOCEX*G114+uEREX*H114+uHOEX*I114+uNES*S114+ uOCEX*N114+uEREX*O114+uHOEX*P114)/('Life tables'!$I$2/2))</f>
        <v>22.619179461263428</v>
      </c>
    </row>
    <row r="115" spans="1:28" x14ac:dyDescent="0.25">
      <c r="A115" s="4">
        <v>109</v>
      </c>
      <c r="C115" s="105">
        <f>IF(male=0,VLOOKUP((($A$5:$A$1570/'Life tables'!$I$2)*2)+age,lifetable,13,1),IF(male=1,VLOOKUP((($A$5:$A$1570/'Life tables'!$I$2)*2)+age,lifetable,10,1),"error"))</f>
        <v>8.0321853324738512E-5</v>
      </c>
      <c r="F115" s="96">
        <f t="shared" si="20"/>
        <v>169.77683849680841</v>
      </c>
      <c r="G115" s="96">
        <f t="shared" si="21"/>
        <v>17.05443875035072</v>
      </c>
      <c r="H115" s="96">
        <f t="shared" si="22"/>
        <v>0.97399323682810313</v>
      </c>
      <c r="I115" s="96">
        <f t="shared" si="23"/>
        <v>0.39026987855973849</v>
      </c>
      <c r="J115" s="96">
        <f t="shared" si="24"/>
        <v>1.5116214589370404E-2</v>
      </c>
      <c r="K115" s="96">
        <f t="shared" si="25"/>
        <v>0.40781023679510547</v>
      </c>
      <c r="L115" s="96">
        <f t="shared" si="33"/>
        <v>150.93521017968538</v>
      </c>
      <c r="M115" s="96">
        <f t="shared" si="26"/>
        <v>725.03999427176234</v>
      </c>
      <c r="N115" s="96">
        <f t="shared" si="27"/>
        <v>69.822922339952143</v>
      </c>
      <c r="O115" s="96">
        <f t="shared" si="28"/>
        <v>1.6666659187478832</v>
      </c>
      <c r="P115" s="96">
        <f t="shared" si="29"/>
        <v>1.6666659187478832</v>
      </c>
      <c r="Q115" s="96">
        <f t="shared" si="30"/>
        <v>6.4112601992294016E-2</v>
      </c>
      <c r="R115" s="96">
        <f t="shared" si="31"/>
        <v>0.1306484752571421</v>
      </c>
      <c r="S115" s="96">
        <f t="shared" si="34"/>
        <v>651.68897901706498</v>
      </c>
      <c r="T115" s="96">
        <f t="shared" si="38"/>
        <v>7.9331886273852312</v>
      </c>
      <c r="U115" s="96">
        <f t="shared" si="38"/>
        <v>97.867666132677442</v>
      </c>
      <c r="V115" s="32">
        <f t="shared" si="36"/>
        <v>999.99999999999943</v>
      </c>
      <c r="W115" s="100">
        <f>IF(A115=1,((cPH1_+cPHr+(cNES*L115+(cNES+cOSEX)*G115+(cNES+cEREX)*H115+(cNES+cHOEX)*I115+(cNES+cNES)*S115+(cNES+cOSEX)*N115+(cNES+cEREX)*O115+(cNES+cHOEX)*P115)))/(1+cDR)^(A$6:A$65537 + 0.5),(cPHr+(cNES*L115+(cNES+cOSEX)*G115+(cNES+cEREX)*H115+(cNES+cHOEX)*I115+(cNES+cNES)*S115+(cNES+cOSEX)*N115+(cNES+cEREX)*O115+(cNES+cHOEX)*P115))/(1+cDR)^(((cycle + 0.5)/('Life tables'!$I$2/2))))</f>
        <v>166145.50932373258</v>
      </c>
      <c r="X115" s="107">
        <f>((L115+G115+H115+I115+N115+O115+P115+S115)/('Life tables'!$I$2/2))/(1+oDR)^(((cycle + 0.5)/('Life tables'!$I$2/2)))</f>
        <v>32.21897423446498</v>
      </c>
      <c r="Y115" s="31">
        <f>((uNES*L115+ uOCEX*G115+uEREX*H115+uHOEX*I115+uNES*S115+ uOCEX*N115+uEREX*O115+uHOEX*P115)/('Life tables'!$I$2/2))/(1+oDR)^(((cycle + 0.5)/('Life tables'!$I$2/2)))</f>
        <v>21.233422340056073</v>
      </c>
      <c r="Z115" s="100">
        <f t="shared" si="32"/>
        <v>212213.57134224655</v>
      </c>
      <c r="AA115" s="107">
        <f>((L115+G115+H115+I115+N115+O115+P115+S115)/('Life tables'!$I$2/2))</f>
        <v>34.298021216308904</v>
      </c>
      <c r="AB115" s="31">
        <f>((uNES*L115+ uOCEX*G115+uEREX*H115+uHOEX*I115+uNES*S115+ uOCEX*N115+uEREX*O115+uHOEX*P115)/('Life tables'!$I$2/2))</f>
        <v>22.603586464744076</v>
      </c>
    </row>
    <row r="116" spans="1:28" x14ac:dyDescent="0.25">
      <c r="A116" s="4">
        <v>110</v>
      </c>
      <c r="C116" s="105">
        <f>IF(male=0,VLOOKUP((($A$5:$A$1570/'Life tables'!$I$2)*2)+age,lifetable,13,1),IF(male=1,VLOOKUP((($A$5:$A$1570/'Life tables'!$I$2)*2)+age,lifetable,10,1),"error"))</f>
        <v>8.0321853324738512E-5</v>
      </c>
      <c r="F116" s="96">
        <f t="shared" si="20"/>
        <v>169.21713717743799</v>
      </c>
      <c r="G116" s="96">
        <f t="shared" si="21"/>
        <v>16.998215581429637</v>
      </c>
      <c r="H116" s="96">
        <f t="shared" si="22"/>
        <v>0.97078228470685246</v>
      </c>
      <c r="I116" s="96">
        <f t="shared" si="23"/>
        <v>0.38898328041199098</v>
      </c>
      <c r="J116" s="96">
        <f t="shared" si="24"/>
        <v>1.5066381141389713E-2</v>
      </c>
      <c r="K116" s="96">
        <f t="shared" si="25"/>
        <v>0.40646581355334932</v>
      </c>
      <c r="L116" s="96">
        <f t="shared" si="33"/>
        <v>150.43762383619477</v>
      </c>
      <c r="M116" s="96">
        <f t="shared" si="26"/>
        <v>724.98200806249883</v>
      </c>
      <c r="N116" s="96">
        <f t="shared" si="27"/>
        <v>69.817338142365557</v>
      </c>
      <c r="O116" s="96">
        <f t="shared" si="28"/>
        <v>1.6665326245303222</v>
      </c>
      <c r="P116" s="96">
        <f t="shared" si="29"/>
        <v>1.6665326245303222</v>
      </c>
      <c r="Q116" s="96">
        <f t="shared" si="30"/>
        <v>6.4107474486522015E-2</v>
      </c>
      <c r="R116" s="96">
        <f t="shared" si="31"/>
        <v>0.1306380264406822</v>
      </c>
      <c r="S116" s="96">
        <f t="shared" si="34"/>
        <v>651.6368591701455</v>
      </c>
      <c r="T116" s="96">
        <f t="shared" si="38"/>
        <v>8.0123624830131437</v>
      </c>
      <c r="U116" s="96">
        <f t="shared" si="38"/>
        <v>98.404769972671474</v>
      </c>
      <c r="V116" s="32">
        <f t="shared" si="36"/>
        <v>999.99999999999955</v>
      </c>
      <c r="W116" s="100">
        <f>IF(A116=1,((cPH1_+cPHr+(cNES*L116+(cNES+cOSEX)*G116+(cNES+cEREX)*H116+(cNES+cHOEX)*I116+(cNES+cNES)*S116+(cNES+cOSEX)*N116+(cNES+cEREX)*O116+(cNES+cHOEX)*P116)))/(1+cDR)^(A$6:A$65537 + 0.5),(cPHr+(cNES*L116+(cNES+cOSEX)*G116+(cNES+cEREX)*H116+(cNES+cHOEX)*I116+(cNES+cNES)*S116+(cNES+cOSEX)*N116+(cNES+cEREX)*O116+(cNES+cHOEX)*P116))/(1+cDR)^(((cycle + 0.5)/('Life tables'!$I$2/2))))</f>
        <v>165694.3342293216</v>
      </c>
      <c r="X116" s="107">
        <f>((L116+G116+H116+I116+N116+O116+P116+S116)/('Life tables'!$I$2/2))/(1+oDR)^(((cycle + 0.5)/('Life tables'!$I$2/2)))</f>
        <v>32.178387727361212</v>
      </c>
      <c r="Y116" s="31">
        <f>((uNES*L116+ uOCEX*G116+uEREX*H116+uHOEX*I116+uNES*S116+ uOCEX*N116+uEREX*O116+uHOEX*P116)/('Life tables'!$I$2/2))/(1+oDR)^(((cycle + 0.5)/('Life tables'!$I$2/2)))</f>
        <v>21.206693399932274</v>
      </c>
      <c r="Z116" s="100">
        <f t="shared" si="32"/>
        <v>212110.82846691206</v>
      </c>
      <c r="AA116" s="107">
        <f>((L116+G116+H116+I116+N116+O116+P116+S116)/('Life tables'!$I$2/2))</f>
        <v>34.274383187138227</v>
      </c>
      <c r="AB116" s="31">
        <f>((uNES*L116+ uOCEX*G116+uEREX*H116+uHOEX*I116+uNES*S116+ uOCEX*N116+uEREX*O116+uHOEX*P116)/('Life tables'!$I$2/2))</f>
        <v>22.588028395947198</v>
      </c>
    </row>
    <row r="117" spans="1:28" x14ac:dyDescent="0.25">
      <c r="A117" s="4">
        <v>111</v>
      </c>
      <c r="C117" s="105">
        <f>IF(male=0,VLOOKUP((($A$5:$A$1570/'Life tables'!$I$2)*2)+age,lifetable,13,1),IF(male=1,VLOOKUP((($A$5:$A$1570/'Life tables'!$I$2)*2)+age,lifetable,10,1),"error"))</f>
        <v>8.0321853324738512E-5</v>
      </c>
      <c r="F117" s="96">
        <f t="shared" si="20"/>
        <v>168.67273045003287</v>
      </c>
      <c r="G117" s="96">
        <f t="shared" si="21"/>
        <v>16.943528786281288</v>
      </c>
      <c r="H117" s="96">
        <f t="shared" si="22"/>
        <v>0.96765907617457514</v>
      </c>
      <c r="I117" s="96">
        <f t="shared" si="23"/>
        <v>0.38773184029051944</v>
      </c>
      <c r="J117" s="96">
        <f t="shared" si="24"/>
        <v>1.5017909459455858E-2</v>
      </c>
      <c r="K117" s="96">
        <f t="shared" si="25"/>
        <v>0.40515812848640131</v>
      </c>
      <c r="L117" s="96">
        <f t="shared" si="33"/>
        <v>149.95363470934063</v>
      </c>
      <c r="M117" s="96">
        <f t="shared" si="26"/>
        <v>724.91013709428194</v>
      </c>
      <c r="N117" s="96">
        <f t="shared" si="27"/>
        <v>69.810416812408647</v>
      </c>
      <c r="O117" s="96">
        <f t="shared" si="28"/>
        <v>1.6663674131016826</v>
      </c>
      <c r="P117" s="96">
        <f t="shared" si="29"/>
        <v>1.6663674131016826</v>
      </c>
      <c r="Q117" s="96">
        <f t="shared" si="30"/>
        <v>6.41011192029287E-2</v>
      </c>
      <c r="R117" s="96">
        <f t="shared" si="31"/>
        <v>0.13062507566212245</v>
      </c>
      <c r="S117" s="96">
        <f t="shared" si="34"/>
        <v>651.57225926080491</v>
      </c>
      <c r="T117" s="96">
        <f t="shared" si="38"/>
        <v>8.0914815116755285</v>
      </c>
      <c r="U117" s="96">
        <f t="shared" si="38"/>
        <v>98.940553176820004</v>
      </c>
      <c r="V117" s="32">
        <f t="shared" si="36"/>
        <v>999.99999999999943</v>
      </c>
      <c r="W117" s="100">
        <f>IF(A117=1,((cPH1_+cPHr+(cNES*L117+(cNES+cOSEX)*G117+(cNES+cEREX)*H117+(cNES+cHOEX)*I117+(cNES+cNES)*S117+(cNES+cOSEX)*N117+(cNES+cEREX)*O117+(cNES+cHOEX)*P117)))/(1+cDR)^(A$6:A$65537 + 0.5),(cPHr+(cNES*L117+(cNES+cOSEX)*G117+(cNES+cEREX)*H117+(cNES+cHOEX)*I117+(cNES+cNES)*S117+(cNES+cOSEX)*N117+(cNES+cEREX)*O117+(cNES+cHOEX)*P117))/(1+cDR)^(((cycle + 0.5)/('Life tables'!$I$2/2))))</f>
        <v>165243.44865515322</v>
      </c>
      <c r="X117" s="107">
        <f>((L117+G117+H117+I117+N117+O117+P117+S117)/('Life tables'!$I$2/2))/(1+oDR)^(((cycle + 0.5)/('Life tables'!$I$2/2)))</f>
        <v>32.137886564054938</v>
      </c>
      <c r="Y117" s="31">
        <f>((uNES*L117+ uOCEX*G117+uEREX*H117+uHOEX*I117+uNES*S117+ uOCEX*N117+uEREX*O117+uHOEX*P117)/('Life tables'!$I$2/2))/(1+oDR)^(((cycle + 0.5)/('Life tables'!$I$2/2)))</f>
        <v>21.180020038596858</v>
      </c>
      <c r="Z117" s="100">
        <f t="shared" si="32"/>
        <v>212006.93487897425</v>
      </c>
      <c r="AA117" s="107">
        <f>((L117+G117+H117+I117+N117+O117+P117+S117)/('Life tables'!$I$2/2))</f>
        <v>34.250797915401868</v>
      </c>
      <c r="AB117" s="31">
        <f>((uNES*L117+ uOCEX*G117+uEREX*H117+uHOEX*I117+uNES*S117+ uOCEX*N117+uEREX*O117+uHOEX*P117)/('Life tables'!$I$2/2))</f>
        <v>22.57250440971788</v>
      </c>
    </row>
    <row r="118" spans="1:28" x14ac:dyDescent="0.25">
      <c r="A118" s="4">
        <v>112</v>
      </c>
      <c r="C118" s="105">
        <f>IF(male=0,VLOOKUP((($A$5:$A$1570/'Life tables'!$I$2)*2)+age,lifetable,13,1),IF(male=1,VLOOKUP((($A$5:$A$1570/'Life tables'!$I$2)*2)+age,lifetable,10,1),"error"))</f>
        <v>8.0321853324738512E-5</v>
      </c>
      <c r="F118" s="96">
        <f t="shared" si="20"/>
        <v>168.14311116190555</v>
      </c>
      <c r="G118" s="96">
        <f t="shared" si="21"/>
        <v>16.890327420356797</v>
      </c>
      <c r="H118" s="96">
        <f t="shared" si="22"/>
        <v>0.96462070174554826</v>
      </c>
      <c r="I118" s="96">
        <f t="shared" si="23"/>
        <v>0.38651439239191088</v>
      </c>
      <c r="J118" s="96">
        <f t="shared" si="24"/>
        <v>1.4970754388829704E-2</v>
      </c>
      <c r="K118" s="96">
        <f t="shared" si="25"/>
        <v>0.40388596339477417</v>
      </c>
      <c r="L118" s="96">
        <f t="shared" si="33"/>
        <v>149.48279192962769</v>
      </c>
      <c r="M118" s="96">
        <f t="shared" si="26"/>
        <v>724.82485414959854</v>
      </c>
      <c r="N118" s="96">
        <f t="shared" si="27"/>
        <v>69.802203880059267</v>
      </c>
      <c r="O118" s="96">
        <f t="shared" si="28"/>
        <v>1.6661713712578157</v>
      </c>
      <c r="P118" s="96">
        <f t="shared" si="29"/>
        <v>1.6661713712578157</v>
      </c>
      <c r="Q118" s="96">
        <f t="shared" si="30"/>
        <v>6.4093577947918742E-2</v>
      </c>
      <c r="R118" s="96">
        <f t="shared" si="31"/>
        <v>0.13060970811443354</v>
      </c>
      <c r="S118" s="96">
        <f t="shared" si="34"/>
        <v>651.49560424096126</v>
      </c>
      <c r="T118" s="96">
        <f t="shared" si="38"/>
        <v>8.1705458440122776</v>
      </c>
      <c r="U118" s="96">
        <f t="shared" si="38"/>
        <v>99.475048848329209</v>
      </c>
      <c r="V118" s="32">
        <f t="shared" si="36"/>
        <v>999.99999999999955</v>
      </c>
      <c r="W118" s="100">
        <f>IF(A118=1,((cPH1_+cPHr+(cNES*L118+(cNES+cOSEX)*G118+(cNES+cEREX)*H118+(cNES+cHOEX)*I118+(cNES+cNES)*S118+(cNES+cOSEX)*N118+(cNES+cEREX)*O118+(cNES+cHOEX)*P118)))/(1+cDR)^(A$6:A$65537 + 0.5),(cPHr+(cNES*L118+(cNES+cOSEX)*G118+(cNES+cEREX)*H118+(cNES+cHOEX)*I118+(cNES+cNES)*S118+(cNES+cOSEX)*N118+(cNES+cEREX)*O118+(cNES+cHOEX)*P118))/(1+cDR)^(((cycle + 0.5)/('Life tables'!$I$2/2))))</f>
        <v>164792.88769635919</v>
      </c>
      <c r="X118" s="107">
        <f>((L118+G118+H118+I118+N118+O118+P118+S118)/('Life tables'!$I$2/2))/(1+oDR)^(((cycle + 0.5)/('Life tables'!$I$2/2)))</f>
        <v>32.097469436664383</v>
      </c>
      <c r="Y118" s="31">
        <f>((uNES*L118+ uOCEX*G118+uEREX*H118+uHOEX*I118+uNES*S118+ uOCEX*N118+uEREX*O118+uHOEX*P118)/('Life tables'!$I$2/2))/(1+oDR)^(((cycle + 0.5)/('Life tables'!$I$2/2)))</f>
        <v>21.15340141667706</v>
      </c>
      <c r="Z118" s="100">
        <f t="shared" si="32"/>
        <v>211901.93190225304</v>
      </c>
      <c r="AA118" s="107">
        <f>((L118+G118+H118+I118+N118+O118+P118+S118)/('Life tables'!$I$2/2))</f>
        <v>34.227264126378017</v>
      </c>
      <c r="AB118" s="31">
        <f>((uNES*L118+ uOCEX*G118+uEREX*H118+uHOEX*I118+uNES*S118+ uOCEX*N118+uEREX*O118+uHOEX*P118)/('Life tables'!$I$2/2))</f>
        <v>22.557013688838211</v>
      </c>
    </row>
    <row r="119" spans="1:28" x14ac:dyDescent="0.25">
      <c r="A119" s="4">
        <v>113</v>
      </c>
      <c r="C119" s="105">
        <f>IF(male=0,VLOOKUP((($A$5:$A$1570/'Life tables'!$I$2)*2)+age,lifetable,13,1),IF(male=1,VLOOKUP((($A$5:$A$1570/'Life tables'!$I$2)*2)+age,lifetable,10,1),"error"))</f>
        <v>8.0321853324738512E-5</v>
      </c>
      <c r="F119" s="96">
        <f t="shared" si="20"/>
        <v>167.62778904840451</v>
      </c>
      <c r="G119" s="96">
        <f t="shared" si="21"/>
        <v>16.838562235545854</v>
      </c>
      <c r="H119" s="96">
        <f t="shared" si="22"/>
        <v>0.9616643488190717</v>
      </c>
      <c r="I119" s="96">
        <f t="shared" si="23"/>
        <v>0.3853298097336646</v>
      </c>
      <c r="J119" s="96">
        <f t="shared" si="24"/>
        <v>1.4924872278411704E-2</v>
      </c>
      <c r="K119" s="96">
        <f t="shared" si="25"/>
        <v>0.40264814064466703</v>
      </c>
      <c r="L119" s="96">
        <f t="shared" si="33"/>
        <v>149.02465964138284</v>
      </c>
      <c r="M119" s="96">
        <f t="shared" si="26"/>
        <v>724.72661625925377</v>
      </c>
      <c r="N119" s="96">
        <f t="shared" si="27"/>
        <v>69.792743358374153</v>
      </c>
      <c r="O119" s="96">
        <f t="shared" si="28"/>
        <v>1.665945549585824</v>
      </c>
      <c r="P119" s="96">
        <f t="shared" si="29"/>
        <v>1.665945549585824</v>
      </c>
      <c r="Q119" s="96">
        <f t="shared" si="30"/>
        <v>6.4084891135033947E-2</v>
      </c>
      <c r="R119" s="96">
        <f t="shared" si="31"/>
        <v>0.13059200615221433</v>
      </c>
      <c r="S119" s="96">
        <f t="shared" si="34"/>
        <v>651.4073049044207</v>
      </c>
      <c r="T119" s="96">
        <f t="shared" si="38"/>
        <v>8.249555607425723</v>
      </c>
      <c r="U119" s="96">
        <f t="shared" si="38"/>
        <v>100.00828899512609</v>
      </c>
      <c r="V119" s="32">
        <f t="shared" si="36"/>
        <v>999.99999999999977</v>
      </c>
      <c r="W119" s="100">
        <f>IF(A119=1,((cPH1_+cPHr+(cNES*L119+(cNES+cOSEX)*G119+(cNES+cEREX)*H119+(cNES+cHOEX)*I119+(cNES+cNES)*S119+(cNES+cOSEX)*N119+(cNES+cEREX)*O119+(cNES+cHOEX)*P119)))/(1+cDR)^(A$6:A$65537 + 0.5),(cPHr+(cNES*L119+(cNES+cOSEX)*G119+(cNES+cEREX)*H119+(cNES+cHOEX)*I119+(cNES+cNES)*S119+(cNES+cOSEX)*N119+(cNES+cEREX)*O119+(cNES+cHOEX)*P119))/(1+cDR)^(((cycle + 0.5)/('Life tables'!$I$2/2))))</f>
        <v>164342.68507258961</v>
      </c>
      <c r="X119" s="107">
        <f>((L119+G119+H119+I119+N119+O119+P119+S119)/('Life tables'!$I$2/2))/(1+oDR)^(((cycle + 0.5)/('Life tables'!$I$2/2)))</f>
        <v>32.057135079644823</v>
      </c>
      <c r="Y119" s="31">
        <f>((uNES*L119+ uOCEX*G119+uEREX*H119+uHOEX*I119+uNES*S119+ uOCEX*N119+uEREX*O119+uHOEX*P119)/('Life tables'!$I$2/2))/(1+oDR)^(((cycle + 0.5)/('Life tables'!$I$2/2)))</f>
        <v>21.126836721937664</v>
      </c>
      <c r="Z119" s="100">
        <f t="shared" si="32"/>
        <v>211795.85948240844</v>
      </c>
      <c r="AA119" s="107">
        <f>((L119+G119+H119+I119+N119+O119+P119+S119)/('Life tables'!$I$2/2))</f>
        <v>34.203780587479713</v>
      </c>
      <c r="AB119" s="31">
        <f>((uNES*L119+ uOCEX*G119+uEREX*H119+uHOEX*I119+uNES*S119+ uOCEX*N119+uEREX*O119+uHOEX*P119)/('Life tables'!$I$2/2))</f>
        <v>22.54155544309705</v>
      </c>
    </row>
    <row r="120" spans="1:28" x14ac:dyDescent="0.25">
      <c r="A120" s="4">
        <v>114</v>
      </c>
      <c r="C120" s="105">
        <f>IF(male=0,VLOOKUP((($A$5:$A$1570/'Life tables'!$I$2)*2)+age,lifetable,13,1),IF(male=1,VLOOKUP((($A$5:$A$1570/'Life tables'!$I$2)*2)+age,lifetable,10,1),"error"))</f>
        <v>8.0321853324738512E-5</v>
      </c>
      <c r="F120" s="96">
        <f t="shared" si="20"/>
        <v>167.12629017050043</v>
      </c>
      <c r="G120" s="96">
        <f t="shared" si="21"/>
        <v>16.788185623681066</v>
      </c>
      <c r="H120" s="96">
        <f t="shared" si="22"/>
        <v>0.95878729845295452</v>
      </c>
      <c r="I120" s="96">
        <f t="shared" si="23"/>
        <v>0.38417700286135881</v>
      </c>
      <c r="J120" s="96">
        <f t="shared" si="24"/>
        <v>1.4880220930666946E-2</v>
      </c>
      <c r="K120" s="96">
        <f t="shared" si="25"/>
        <v>0.40144352181702647</v>
      </c>
      <c r="L120" s="96">
        <f t="shared" si="33"/>
        <v>148.57881650275735</v>
      </c>
      <c r="M120" s="96">
        <f t="shared" si="26"/>
        <v>724.61586522694745</v>
      </c>
      <c r="N120" s="96">
        <f t="shared" si="27"/>
        <v>69.782077794006824</v>
      </c>
      <c r="O120" s="96">
        <f t="shared" si="28"/>
        <v>1.6656909636699166</v>
      </c>
      <c r="P120" s="96">
        <f t="shared" si="29"/>
        <v>1.6656909636699166</v>
      </c>
      <c r="Q120" s="96">
        <f t="shared" si="30"/>
        <v>6.407509783133955E-2</v>
      </c>
      <c r="R120" s="96">
        <f t="shared" si="31"/>
        <v>0.13057204938621755</v>
      </c>
      <c r="S120" s="96">
        <f t="shared" si="34"/>
        <v>651.30775835838324</v>
      </c>
      <c r="T120" s="96">
        <f t="shared" ref="T120:U135" si="39">J120+Q120+T119</f>
        <v>8.3285109261877288</v>
      </c>
      <c r="U120" s="96">
        <f t="shared" si="39"/>
        <v>100.54030456632934</v>
      </c>
      <c r="V120" s="32">
        <f t="shared" si="36"/>
        <v>999.99999999999977</v>
      </c>
      <c r="W120" s="100">
        <f>IF(A120=1,((cPH1_+cPHr+(cNES*L120+(cNES+cOSEX)*G120+(cNES+cEREX)*H120+(cNES+cHOEX)*I120+(cNES+cNES)*S120+(cNES+cOSEX)*N120+(cNES+cEREX)*O120+(cNES+cHOEX)*P120)))/(1+cDR)^(A$6:A$65537 + 0.5),(cPHr+(cNES*L120+(cNES+cOSEX)*G120+(cNES+cEREX)*H120+(cNES+cHOEX)*I120+(cNES+cNES)*S120+(cNES+cOSEX)*N120+(cNES+cEREX)*O120+(cNES+cHOEX)*P120))/(1+cDR)^(((cycle + 0.5)/('Life tables'!$I$2/2))))</f>
        <v>163892.8731771665</v>
      </c>
      <c r="X120" s="107">
        <f>((L120+G120+H120+I120+N120+O120+P120+S120)/('Life tables'!$I$2/2))/(1+oDR)^(((cycle + 0.5)/('Life tables'!$I$2/2)))</f>
        <v>32.016882268357669</v>
      </c>
      <c r="Y120" s="31">
        <f>((uNES*L120+ uOCEX*G120+uEREX*H120+uHOEX*I120+uNES*S120+ uOCEX*N120+uEREX*O120+uHOEX*P120)/('Life tables'!$I$2/2))/(1+oDR)^(((cycle + 0.5)/('Life tables'!$I$2/2)))</f>
        <v>21.100325168363899</v>
      </c>
      <c r="Z120" s="100">
        <f t="shared" si="32"/>
        <v>211688.75623283826</v>
      </c>
      <c r="AA120" s="107">
        <f>((L120+G120+H120+I120+N120+O120+P120+S120)/('Life tables'!$I$2/2))</f>
        <v>34.18034610685185</v>
      </c>
      <c r="AB120" s="31">
        <f>((uNES*L120+ uOCEX*G120+uEREX*H120+uHOEX*I120+uNES*S120+ uOCEX*N120+uEREX*O120+uHOEX*P120)/('Life tables'!$I$2/2))</f>
        <v>22.526128908390756</v>
      </c>
    </row>
    <row r="121" spans="1:28" x14ac:dyDescent="0.25">
      <c r="A121" s="4">
        <v>115</v>
      </c>
      <c r="C121" s="105">
        <f>IF(male=0,VLOOKUP((($A$5:$A$1570/'Life tables'!$I$2)*2)+age,lifetable,13,1),IF(male=1,VLOOKUP((($A$5:$A$1570/'Life tables'!$I$2)*2)+age,lifetable,10,1),"error"))</f>
        <v>8.0321853324738512E-5</v>
      </c>
      <c r="F121" s="96">
        <f t="shared" si="20"/>
        <v>166.6381563711025</v>
      </c>
      <c r="G121" s="96">
        <f t="shared" si="21"/>
        <v>16.739151561923787</v>
      </c>
      <c r="H121" s="96">
        <f t="shared" si="22"/>
        <v>0.95598692224445458</v>
      </c>
      <c r="I121" s="96">
        <f t="shared" si="23"/>
        <v>0.38305491859887258</v>
      </c>
      <c r="J121" s="96">
        <f t="shared" si="24"/>
        <v>1.4836759553217851E-2</v>
      </c>
      <c r="K121" s="96">
        <f t="shared" si="25"/>
        <v>0.40027100640159829</v>
      </c>
      <c r="L121" s="96">
        <f t="shared" si="33"/>
        <v>148.14485520238057</v>
      </c>
      <c r="M121" s="96">
        <f t="shared" si="26"/>
        <v>724.49302813638008</v>
      </c>
      <c r="N121" s="96">
        <f t="shared" si="27"/>
        <v>69.770248316042967</v>
      </c>
      <c r="O121" s="96">
        <f t="shared" si="28"/>
        <v>1.6654085952571058</v>
      </c>
      <c r="P121" s="96">
        <f t="shared" si="29"/>
        <v>1.6654085952571058</v>
      </c>
      <c r="Q121" s="96">
        <f t="shared" si="30"/>
        <v>6.4064235802265751E-2</v>
      </c>
      <c r="R121" s="96">
        <f t="shared" si="31"/>
        <v>0.13054991477472794</v>
      </c>
      <c r="S121" s="96">
        <f t="shared" si="34"/>
        <v>651.19734847924587</v>
      </c>
      <c r="T121" s="96">
        <f t="shared" si="39"/>
        <v>8.407411921543213</v>
      </c>
      <c r="U121" s="96">
        <f t="shared" si="39"/>
        <v>101.07112548750567</v>
      </c>
      <c r="V121" s="32">
        <f t="shared" si="36"/>
        <v>999.99999999999966</v>
      </c>
      <c r="W121" s="100">
        <f>IF(A121=1,((cPH1_+cPHr+(cNES*L121+(cNES+cOSEX)*G121+(cNES+cEREX)*H121+(cNES+cHOEX)*I121+(cNES+cNES)*S121+(cNES+cOSEX)*N121+(cNES+cEREX)*O121+(cNES+cHOEX)*P121)))/(1+cDR)^(A$6:A$65537 + 0.5),(cPHr+(cNES*L121+(cNES+cOSEX)*G121+(cNES+cEREX)*H121+(cNES+cHOEX)*I121+(cNES+cNES)*S121+(cNES+cOSEX)*N121+(cNES+cEREX)*O121+(cNES+cHOEX)*P121))/(1+cDR)^(((cycle + 0.5)/('Life tables'!$I$2/2))))</f>
        <v>163443.48312449368</v>
      </c>
      <c r="X121" s="107">
        <f>((L121+G121+H121+I121+N121+O121+P121+S121)/('Life tables'!$I$2/2))/(1+oDR)^(((cycle + 0.5)/('Life tables'!$I$2/2)))</f>
        <v>31.976709817687993</v>
      </c>
      <c r="Y121" s="31">
        <f>((uNES*L121+ uOCEX*G121+uEREX*H121+uHOEX*I121+uNES*S121+ uOCEX*N121+uEREX*O121+uHOEX*P121)/('Life tables'!$I$2/2))/(1+oDR)^(((cycle + 0.5)/('Life tables'!$I$2/2)))</f>
        <v>21.073865995275238</v>
      </c>
      <c r="Z121" s="100">
        <f t="shared" si="32"/>
        <v>211580.65947904694</v>
      </c>
      <c r="AA121" s="107">
        <f>((L121+G121+H121+I121+N121+O121+P121+S121)/('Life tables'!$I$2/2))</f>
        <v>34.156959532014938</v>
      </c>
      <c r="AB121" s="31">
        <f>((uNES*L121+ uOCEX*G121+uEREX*H121+uHOEX*I121+uNES*S121+ uOCEX*N121+uEREX*O121+uHOEX*P121)/('Life tables'!$I$2/2))</f>
        <v>22.510733345853872</v>
      </c>
    </row>
    <row r="122" spans="1:28" x14ac:dyDescent="0.25">
      <c r="A122" s="4">
        <v>116</v>
      </c>
      <c r="C122" s="105">
        <f>IF(male=0,VLOOKUP((($A$5:$A$1570/'Life tables'!$I$2)*2)+age,lifetable,13,1),IF(male=1,VLOOKUP((($A$5:$A$1570/'Life tables'!$I$2)*2)+age,lifetable,10,1),"error"))</f>
        <v>8.0321853324738512E-5</v>
      </c>
      <c r="F122" s="96">
        <f t="shared" si="20"/>
        <v>166.16294474948037</v>
      </c>
      <c r="G122" s="96">
        <f t="shared" si="21"/>
        <v>16.691415559968718</v>
      </c>
      <c r="H122" s="96">
        <f t="shared" si="22"/>
        <v>0.95326067931508851</v>
      </c>
      <c r="I122" s="96">
        <f t="shared" si="23"/>
        <v>0.38196253884022763</v>
      </c>
      <c r="J122" s="96">
        <f t="shared" si="24"/>
        <v>1.4794448712048915E-2</v>
      </c>
      <c r="K122" s="96">
        <f t="shared" si="25"/>
        <v>0.39912953053446965</v>
      </c>
      <c r="L122" s="96">
        <f t="shared" si="33"/>
        <v>147.72238199210983</v>
      </c>
      <c r="M122" s="96">
        <f t="shared" si="26"/>
        <v>724.3585178414703</v>
      </c>
      <c r="N122" s="96">
        <f t="shared" si="27"/>
        <v>69.757294683209452</v>
      </c>
      <c r="O122" s="96">
        <f t="shared" si="28"/>
        <v>1.665099393384081</v>
      </c>
      <c r="P122" s="96">
        <f t="shared" si="29"/>
        <v>1.665099393384081</v>
      </c>
      <c r="Q122" s="96">
        <f t="shared" si="30"/>
        <v>6.4052341554955899E-2</v>
      </c>
      <c r="R122" s="96">
        <f t="shared" si="31"/>
        <v>0.13052567671189666</v>
      </c>
      <c r="S122" s="96">
        <f t="shared" si="34"/>
        <v>651.07644635322583</v>
      </c>
      <c r="T122" s="96">
        <f t="shared" si="39"/>
        <v>8.4862587118102173</v>
      </c>
      <c r="U122" s="96">
        <f t="shared" si="39"/>
        <v>101.60078069475203</v>
      </c>
      <c r="V122" s="32">
        <f t="shared" si="36"/>
        <v>999.99999999999966</v>
      </c>
      <c r="W122" s="100">
        <f>IF(A122=1,((cPH1_+cPHr+(cNES*L122+(cNES+cOSEX)*G122+(cNES+cEREX)*H122+(cNES+cHOEX)*I122+(cNES+cNES)*S122+(cNES+cOSEX)*N122+(cNES+cEREX)*O122+(cNES+cHOEX)*P122)))/(1+cDR)^(A$6:A$65537 + 0.5),(cPHr+(cNES*L122+(cNES+cOSEX)*G122+(cNES+cEREX)*H122+(cNES+cHOEX)*I122+(cNES+cNES)*S122+(cNES+cOSEX)*N122+(cNES+cEREX)*O122+(cNES+cHOEX)*P122))/(1+cDR)^(((cycle + 0.5)/('Life tables'!$I$2/2))))</f>
        <v>162994.54479578408</v>
      </c>
      <c r="X122" s="107">
        <f>((L122+G122+H122+I122+N122+O122+P122+S122)/('Life tables'!$I$2/2))/(1+oDR)^(((cycle + 0.5)/('Life tables'!$I$2/2)))</f>
        <v>31.936616580708851</v>
      </c>
      <c r="Y122" s="31">
        <f>((uNES*L122+ uOCEX*G122+uEREX*H122+uHOEX*I122+uNES*S122+ uOCEX*N122+uEREX*O122+uHOEX*P122)/('Life tables'!$I$2/2))/(1+oDR)^(((cycle + 0.5)/('Life tables'!$I$2/2)))</f>
        <v>21.047458466469397</v>
      </c>
      <c r="Z122" s="100">
        <f t="shared" si="32"/>
        <v>211471.60530153732</v>
      </c>
      <c r="AA122" s="107">
        <f>((L122+G122+H122+I122+N122+O122+P122+S122)/('Life tables'!$I$2/2))</f>
        <v>34.133619748553969</v>
      </c>
      <c r="AB122" s="31">
        <f>((uNES*L122+ uOCEX*G122+uEREX*H122+uHOEX*I122+uNES*S122+ uOCEX*N122+uEREX*O122+uHOEX*P122)/('Life tables'!$I$2/2))</f>
        <v>22.495368041018811</v>
      </c>
    </row>
    <row r="123" spans="1:28" x14ac:dyDescent="0.25">
      <c r="A123" s="4">
        <v>117</v>
      </c>
      <c r="C123" s="105">
        <f>IF(male=0,VLOOKUP((($A$5:$A$1570/'Life tables'!$I$2)*2)+age,lifetable,13,1),IF(male=1,VLOOKUP((($A$5:$A$1570/'Life tables'!$I$2)*2)+age,lifetable,10,1),"error"))</f>
        <v>8.0321853324738512E-5</v>
      </c>
      <c r="F123" s="96">
        <f t="shared" si="20"/>
        <v>165.70022715318953</v>
      </c>
      <c r="G123" s="96">
        <f t="shared" si="21"/>
        <v>16.644934609006729</v>
      </c>
      <c r="H123" s="96">
        <f t="shared" si="22"/>
        <v>0.9506061133958561</v>
      </c>
      <c r="I123" s="96">
        <f t="shared" si="23"/>
        <v>0.38089887938166567</v>
      </c>
      <c r="J123" s="96">
        <f t="shared" si="24"/>
        <v>1.475325028626988E-2</v>
      </c>
      <c r="K123" s="96">
        <f t="shared" si="25"/>
        <v>0.39801806577765492</v>
      </c>
      <c r="L123" s="96">
        <f t="shared" si="33"/>
        <v>147.31101623534136</v>
      </c>
      <c r="M123" s="96">
        <f t="shared" si="26"/>
        <v>724.21273344024769</v>
      </c>
      <c r="N123" s="96">
        <f t="shared" si="27"/>
        <v>69.743255329511229</v>
      </c>
      <c r="O123" s="96">
        <f t="shared" si="28"/>
        <v>1.6647642754665557</v>
      </c>
      <c r="P123" s="96">
        <f t="shared" si="29"/>
        <v>1.6647642754665557</v>
      </c>
      <c r="Q123" s="96">
        <f t="shared" si="30"/>
        <v>6.4039450380170893E-2</v>
      </c>
      <c r="R123" s="96">
        <f t="shared" si="31"/>
        <v>0.13049940711313451</v>
      </c>
      <c r="S123" s="96">
        <f t="shared" si="34"/>
        <v>650.94541070231003</v>
      </c>
      <c r="T123" s="96">
        <f t="shared" si="39"/>
        <v>8.5650514124766577</v>
      </c>
      <c r="U123" s="96">
        <f t="shared" si="39"/>
        <v>102.12929816764282</v>
      </c>
      <c r="V123" s="32">
        <f t="shared" si="36"/>
        <v>999.99999999999943</v>
      </c>
      <c r="W123" s="100">
        <f>IF(A123=1,((cPH1_+cPHr+(cNES*L123+(cNES+cOSEX)*G123+(cNES+cEREX)*H123+(cNES+cHOEX)*I123+(cNES+cNES)*S123+(cNES+cOSEX)*N123+(cNES+cEREX)*O123+(cNES+cHOEX)*P123)))/(1+cDR)^(A$6:A$65537 + 0.5),(cPHr+(cNES*L123+(cNES+cOSEX)*G123+(cNES+cEREX)*H123+(cNES+cHOEX)*I123+(cNES+cNES)*S123+(cNES+cOSEX)*N123+(cNES+cEREX)*O123+(cNES+cHOEX)*P123))/(1+cDR)^(((cycle + 0.5)/('Life tables'!$I$2/2))))</f>
        <v>162546.08688316442</v>
      </c>
      <c r="X123" s="107">
        <f>((L123+G123+H123+I123+N123+O123+P123+S123)/('Life tables'!$I$2/2))/(1+oDR)^(((cycle + 0.5)/('Life tables'!$I$2/2)))</f>
        <v>31.896601447390829</v>
      </c>
      <c r="Y123" s="31">
        <f>((uNES*L123+ uOCEX*G123+uEREX*H123+uHOEX*I123+uNES*S123+ uOCEX*N123+uEREX*O123+uHOEX*P123)/('Life tables'!$I$2/2))/(1+oDR)^(((cycle + 0.5)/('Life tables'!$I$2/2)))</f>
        <v>21.021101869395128</v>
      </c>
      <c r="Z123" s="100">
        <f t="shared" si="32"/>
        <v>211361.62857727334</v>
      </c>
      <c r="AA123" s="107">
        <f>((L123+G123+H123+I123+N123+O123+P123+S123)/('Life tables'!$I$2/2))</f>
        <v>34.110325678851005</v>
      </c>
      <c r="AB123" s="31">
        <f>((uNES*L123+ uOCEX*G123+uEREX*H123+uHOEX*I123+uNES*S123+ uOCEX*N123+uEREX*O123+uHOEX*P123)/('Life tables'!$I$2/2))</f>
        <v>22.480032303003419</v>
      </c>
    </row>
    <row r="124" spans="1:28" x14ac:dyDescent="0.25">
      <c r="A124" s="4">
        <v>118</v>
      </c>
      <c r="C124" s="105">
        <f>IF(male=0,VLOOKUP((($A$5:$A$1570/'Life tables'!$I$2)*2)+age,lifetable,13,1),IF(male=1,VLOOKUP((($A$5:$A$1570/'Life tables'!$I$2)*2)+age,lifetable,10,1),"error"))</f>
        <v>8.0321853324738512E-5</v>
      </c>
      <c r="F124" s="96">
        <f t="shared" si="20"/>
        <v>165.24958968691647</v>
      </c>
      <c r="G124" s="96">
        <f t="shared" si="21"/>
        <v>16.599667132387342</v>
      </c>
      <c r="H124" s="96">
        <f t="shared" si="22"/>
        <v>0.94802085000953407</v>
      </c>
      <c r="I124" s="96">
        <f t="shared" si="23"/>
        <v>0.37986298879261948</v>
      </c>
      <c r="J124" s="96">
        <f t="shared" si="24"/>
        <v>1.4713127424385382E-2</v>
      </c>
      <c r="K124" s="96">
        <f t="shared" si="25"/>
        <v>0.39693561793932375</v>
      </c>
      <c r="L124" s="96">
        <f t="shared" si="33"/>
        <v>146.91038997036327</v>
      </c>
      <c r="M124" s="96">
        <f t="shared" si="26"/>
        <v>724.05606073296372</v>
      </c>
      <c r="N124" s="96">
        <f t="shared" si="27"/>
        <v>69.728167408348384</v>
      </c>
      <c r="O124" s="96">
        <f t="shared" si="28"/>
        <v>1.6644041283523399</v>
      </c>
      <c r="P124" s="96">
        <f t="shared" si="29"/>
        <v>1.6644041283523399</v>
      </c>
      <c r="Q124" s="96">
        <f t="shared" si="30"/>
        <v>6.4025596392798451E-2</v>
      </c>
      <c r="R124" s="96">
        <f t="shared" si="31"/>
        <v>0.13047117549766121</v>
      </c>
      <c r="S124" s="96">
        <f t="shared" si="34"/>
        <v>650.80458829602014</v>
      </c>
      <c r="T124" s="96">
        <f t="shared" si="39"/>
        <v>8.6437901362938412</v>
      </c>
      <c r="U124" s="96">
        <f t="shared" si="39"/>
        <v>102.6567049610798</v>
      </c>
      <c r="V124" s="32">
        <f t="shared" si="36"/>
        <v>999.99999999999966</v>
      </c>
      <c r="W124" s="100">
        <f>IF(A124=1,((cPH1_+cPHr+(cNES*L124+(cNES+cOSEX)*G124+(cNES+cEREX)*H124+(cNES+cHOEX)*I124+(cNES+cNES)*S124+(cNES+cOSEX)*N124+(cNES+cEREX)*O124+(cNES+cHOEX)*P124)))/(1+cDR)^(A$6:A$65537 + 0.5),(cPHr+(cNES*L124+(cNES+cOSEX)*G124+(cNES+cEREX)*H124+(cNES+cHOEX)*I124+(cNES+cNES)*S124+(cNES+cOSEX)*N124+(cNES+cEREX)*O124+(cNES+cHOEX)*P124))/(1+cDR)^(((cycle + 0.5)/('Life tables'!$I$2/2))))</f>
        <v>162098.13693221484</v>
      </c>
      <c r="X124" s="107">
        <f>((L124+G124+H124+I124+N124+O124+P124+S124)/('Life tables'!$I$2/2))/(1+oDR)^(((cycle + 0.5)/('Life tables'!$I$2/2)))</f>
        <v>31.856663343355265</v>
      </c>
      <c r="Y124" s="31">
        <f>((uNES*L124+ uOCEX*G124+uEREX*H124+uHOEX*I124+uNES*S124+ uOCEX*N124+uEREX*O124+uHOEX*P124)/('Life tables'!$I$2/2))/(1+oDR)^(((cycle + 0.5)/('Life tables'!$I$2/2)))</f>
        <v>20.994795514353104</v>
      </c>
      <c r="Z124" s="100">
        <f t="shared" si="32"/>
        <v>211250.76301976232</v>
      </c>
      <c r="AA124" s="107">
        <f>((L124+G124+H124+I124+N124+O124+P124+S124)/('Life tables'!$I$2/2))</f>
        <v>34.087076280859939</v>
      </c>
      <c r="AB124" s="31">
        <f>((uNES*L124+ uOCEX*G124+uEREX*H124+uHOEX*I124+uNES*S124+ uOCEX*N124+uEREX*O124+uHOEX*P124)/('Life tables'!$I$2/2))</f>
        <v>22.464725463725706</v>
      </c>
    </row>
    <row r="125" spans="1:28" x14ac:dyDescent="0.25">
      <c r="A125" s="4">
        <v>119</v>
      </c>
      <c r="C125" s="105">
        <f>IF(male=0,VLOOKUP((($A$5:$A$1570/'Life tables'!$I$2)*2)+age,lifetable,13,1),IF(male=1,VLOOKUP((($A$5:$A$1570/'Life tables'!$I$2)*2)+age,lifetable,10,1),"error"))</f>
        <v>8.0321853324738512E-5</v>
      </c>
      <c r="F125" s="96">
        <f t="shared" si="20"/>
        <v>164.81063223768106</v>
      </c>
      <c r="G125" s="96">
        <f t="shared" si="21"/>
        <v>16.555572937924321</v>
      </c>
      <c r="H125" s="96">
        <f t="shared" si="22"/>
        <v>0.9455025937468069</v>
      </c>
      <c r="I125" s="96">
        <f t="shared" si="23"/>
        <v>0.37885394732428507</v>
      </c>
      <c r="J125" s="96">
        <f t="shared" si="24"/>
        <v>1.4674044502020978E-2</v>
      </c>
      <c r="K125" s="96">
        <f t="shared" si="25"/>
        <v>0.39588122593331981</v>
      </c>
      <c r="L125" s="96">
        <f t="shared" si="33"/>
        <v>146.5201474882503</v>
      </c>
      <c r="M125" s="96">
        <f t="shared" si="26"/>
        <v>723.88887266494487</v>
      </c>
      <c r="N125" s="96">
        <f t="shared" si="27"/>
        <v>69.71206683516391</v>
      </c>
      <c r="O125" s="96">
        <f t="shared" si="28"/>
        <v>1.6640198093393339</v>
      </c>
      <c r="P125" s="96">
        <f t="shared" si="29"/>
        <v>1.6640198093393339</v>
      </c>
      <c r="Q125" s="96">
        <f t="shared" si="30"/>
        <v>6.4010812571012848E-2</v>
      </c>
      <c r="R125" s="96">
        <f t="shared" si="31"/>
        <v>0.130441049068305</v>
      </c>
      <c r="S125" s="96">
        <f t="shared" si="34"/>
        <v>650.65431434946299</v>
      </c>
      <c r="T125" s="96">
        <f t="shared" si="39"/>
        <v>8.722474993366875</v>
      </c>
      <c r="U125" s="96">
        <f t="shared" si="39"/>
        <v>103.18302723608141</v>
      </c>
      <c r="V125" s="32">
        <f t="shared" si="36"/>
        <v>999.99999999999955</v>
      </c>
      <c r="W125" s="100">
        <f>IF(A125=1,((cPH1_+cPHr+(cNES*L125+(cNES+cOSEX)*G125+(cNES+cEREX)*H125+(cNES+cHOEX)*I125+(cNES+cNES)*S125+(cNES+cOSEX)*N125+(cNES+cEREX)*O125+(cNES+cHOEX)*P125)))/(1+cDR)^(A$6:A$65537 + 0.5),(cPHr+(cNES*L125+(cNES+cOSEX)*G125+(cNES+cEREX)*H125+(cNES+cHOEX)*I125+(cNES+cNES)*S125+(cNES+cOSEX)*N125+(cNES+cEREX)*O125+(cNES+cHOEX)*P125))/(1+cDR)^(((cycle + 0.5)/('Life tables'!$I$2/2))))</f>
        <v>161650.72138299904</v>
      </c>
      <c r="X125" s="107">
        <f>((L125+G125+H125+I125+N125+O125+P125+S125)/('Life tables'!$I$2/2))/(1+oDR)^(((cycle + 0.5)/('Life tables'!$I$2/2)))</f>
        <v>31.816801228669654</v>
      </c>
      <c r="Y125" s="31">
        <f>((uNES*L125+ uOCEX*G125+uEREX*H125+uHOEX*I125+uNES*S125+ uOCEX*N125+uEREX*O125+uHOEX*P125)/('Life tables'!$I$2/2))/(1+oDR)^(((cycle + 0.5)/('Life tables'!$I$2/2)))</f>
        <v>20.968538733723822</v>
      </c>
      <c r="Z125" s="100">
        <f t="shared" si="32"/>
        <v>211139.04121780235</v>
      </c>
      <c r="AA125" s="107">
        <f>((L125+G125+H125+I125+N125+O125+P125+S125)/('Life tables'!$I$2/2))</f>
        <v>34.063870546922068</v>
      </c>
      <c r="AB125" s="31">
        <f>((uNES*L125+ uOCEX*G125+uEREX*H125+uHOEX*I125+uNES*S125+ uOCEX*N125+uEREX*O125+uHOEX*P125)/('Life tables'!$I$2/2))</f>
        <v>22.449446877144634</v>
      </c>
    </row>
    <row r="126" spans="1:28" x14ac:dyDescent="0.25">
      <c r="A126" s="4">
        <v>120</v>
      </c>
      <c r="C126" s="105">
        <f>IF(male=0,VLOOKUP((($A$5:$A$1570/'Life tables'!$I$2)*2)+age,lifetable,13,1),IF(male=1,VLOOKUP((($A$5:$A$1570/'Life tables'!$I$2)*2)+age,lifetable,10,1),"error"))</f>
        <v>8.0321853324738512E-5</v>
      </c>
      <c r="F126" s="96">
        <f t="shared" si="20"/>
        <v>164.38296801585057</v>
      </c>
      <c r="G126" s="96">
        <f t="shared" si="21"/>
        <v>16.512613171789546</v>
      </c>
      <c r="H126" s="96">
        <f t="shared" si="22"/>
        <v>0.94304912563310961</v>
      </c>
      <c r="I126" s="96">
        <f t="shared" si="23"/>
        <v>0.37787086585453988</v>
      </c>
      <c r="J126" s="96">
        <f t="shared" si="24"/>
        <v>1.4635967081056944E-2</v>
      </c>
      <c r="K126" s="96">
        <f t="shared" si="25"/>
        <v>0.39485396067665895</v>
      </c>
      <c r="L126" s="96">
        <f t="shared" si="33"/>
        <v>146.13994492481567</v>
      </c>
      <c r="M126" s="96">
        <f t="shared" si="26"/>
        <v>723.71152975470079</v>
      </c>
      <c r="N126" s="96">
        <f t="shared" si="27"/>
        <v>69.694988328671371</v>
      </c>
      <c r="O126" s="96">
        <f t="shared" si="28"/>
        <v>1.6636121471596328</v>
      </c>
      <c r="P126" s="96">
        <f t="shared" si="29"/>
        <v>1.6636121471596328</v>
      </c>
      <c r="Q126" s="96">
        <f t="shared" si="30"/>
        <v>6.3995130794130925E-2</v>
      </c>
      <c r="R126" s="96">
        <f t="shared" si="31"/>
        <v>0.13040909278864582</v>
      </c>
      <c r="S126" s="96">
        <f t="shared" si="34"/>
        <v>650.49491290812739</v>
      </c>
      <c r="T126" s="96">
        <f t="shared" si="39"/>
        <v>8.8011060912420636</v>
      </c>
      <c r="U126" s="96">
        <f t="shared" si="39"/>
        <v>103.70829028954672</v>
      </c>
      <c r="V126" s="32">
        <f t="shared" si="36"/>
        <v>999.99999999999977</v>
      </c>
      <c r="W126" s="100">
        <f>IF(A126=1,((cPH1_+cPHr+(cNES*L126+(cNES+cOSEX)*G126+(cNES+cEREX)*H126+(cNES+cHOEX)*I126+(cNES+cNES)*S126+(cNES+cOSEX)*N126+(cNES+cEREX)*O126+(cNES+cHOEX)*P126)))/(1+cDR)^(A$6:A$65537 + 0.5),(cPHr+(cNES*L126+(cNES+cOSEX)*G126+(cNES+cEREX)*H126+(cNES+cHOEX)*I126+(cNES+cNES)*S126+(cNES+cOSEX)*N126+(cNES+cEREX)*O126+(cNES+cHOEX)*P126))/(1+cDR)^(((cycle + 0.5)/('Life tables'!$I$2/2))))</f>
        <v>161203.86560963845</v>
      </c>
      <c r="X126" s="107">
        <f>((L126+G126+H126+I126+N126+O126+P126+S126)/('Life tables'!$I$2/2))/(1+oDR)^(((cycle + 0.5)/('Life tables'!$I$2/2)))</f>
        <v>31.777014096683885</v>
      </c>
      <c r="Y126" s="31">
        <f>((uNES*L126+ uOCEX*G126+uEREX*H126+uHOEX*I126+uNES*S126+ uOCEX*N126+uEREX*O126+uHOEX*P126)/('Life tables'!$I$2/2))/(1+oDR)^(((cycle + 0.5)/('Life tables'!$I$2/2)))</f>
        <v>20.942330881221721</v>
      </c>
      <c r="Z126" s="100">
        <f t="shared" si="32"/>
        <v>211026.49467293924</v>
      </c>
      <c r="AA126" s="107">
        <f>((L126+G126+H126+I126+N126+O126+P126+S126)/('Life tables'!$I$2/2))</f>
        <v>34.040707502621103</v>
      </c>
      <c r="AB126" s="31">
        <f>((uNES*L126+ uOCEX*G126+uEREX*H126+uHOEX*I126+uNES*S126+ uOCEX*N126+uEREX*O126+uHOEX*P126)/('Life tables'!$I$2/2))</f>
        <v>22.434195918526285</v>
      </c>
    </row>
    <row r="127" spans="1:28" x14ac:dyDescent="0.25">
      <c r="A127" s="4">
        <v>121</v>
      </c>
      <c r="C127" s="105">
        <f>IF(male=0,VLOOKUP((($A$5:$A$1570/'Life tables'!$I$2)*2)+age,lifetable,13,1),IF(male=1,VLOOKUP((($A$5:$A$1570/'Life tables'!$I$2)*2)+age,lifetable,10,1),"error"))</f>
        <v>8.0321853324738512E-5</v>
      </c>
      <c r="F127" s="96">
        <f t="shared" si="20"/>
        <v>163.96622311143909</v>
      </c>
      <c r="G127" s="96">
        <f t="shared" si="21"/>
        <v>16.470750273942382</v>
      </c>
      <c r="H127" s="96">
        <f t="shared" si="22"/>
        <v>0.94065830058316047</v>
      </c>
      <c r="I127" s="96">
        <f t="shared" si="23"/>
        <v>0.37691288486799845</v>
      </c>
      <c r="J127" s="96">
        <f t="shared" si="24"/>
        <v>1.4598861870123069E-2</v>
      </c>
      <c r="K127" s="96">
        <f t="shared" si="25"/>
        <v>0.39385292402374478</v>
      </c>
      <c r="L127" s="96">
        <f t="shared" si="33"/>
        <v>145.76944986615169</v>
      </c>
      <c r="M127" s="96">
        <f t="shared" si="26"/>
        <v>723.52438050777164</v>
      </c>
      <c r="N127" s="96">
        <f t="shared" si="27"/>
        <v>69.676965450709389</v>
      </c>
      <c r="O127" s="96">
        <f t="shared" si="28"/>
        <v>1.6631819429308448</v>
      </c>
      <c r="P127" s="96">
        <f t="shared" si="29"/>
        <v>1.6631819429308448</v>
      </c>
      <c r="Q127" s="96">
        <f t="shared" si="30"/>
        <v>6.3978581879207158E-2</v>
      </c>
      <c r="R127" s="96">
        <f t="shared" si="31"/>
        <v>0.13037536945758821</v>
      </c>
      <c r="S127" s="96">
        <f t="shared" si="34"/>
        <v>650.32669721986372</v>
      </c>
      <c r="T127" s="96">
        <f t="shared" si="39"/>
        <v>8.8796835349913934</v>
      </c>
      <c r="U127" s="96">
        <f t="shared" si="39"/>
        <v>104.23251858302805</v>
      </c>
      <c r="V127" s="32">
        <f t="shared" si="36"/>
        <v>999.99999999999943</v>
      </c>
      <c r="W127" s="100">
        <f>IF(A127=1,((cPH1_+cPHr+(cNES*L127+(cNES+cOSEX)*G127+(cNES+cEREX)*H127+(cNES+cHOEX)*I127+(cNES+cNES)*S127+(cNES+cOSEX)*N127+(cNES+cEREX)*O127+(cNES+cHOEX)*P127)))/(1+cDR)^(A$6:A$65537 + 0.5),(cPHr+(cNES*L127+(cNES+cOSEX)*G127+(cNES+cEREX)*H127+(cNES+cHOEX)*I127+(cNES+cNES)*S127+(cNES+cOSEX)*N127+(cNES+cEREX)*O127+(cNES+cHOEX)*P127))/(1+cDR)^(((cycle + 0.5)/('Life tables'!$I$2/2))))</f>
        <v>160757.59395848188</v>
      </c>
      <c r="X127" s="107">
        <f>((L127+G127+H127+I127+N127+O127+P127+S127)/('Life tables'!$I$2/2))/(1+oDR)^(((cycle + 0.5)/('Life tables'!$I$2/2)))</f>
        <v>31.737300972905839</v>
      </c>
      <c r="Y127" s="31">
        <f>((uNES*L127+ uOCEX*G127+uEREX*H127+uHOEX*I127+uNES*S127+ uOCEX*N127+uEREX*O127+uHOEX*P127)/('Life tables'!$I$2/2))/(1+oDR)^(((cycle + 0.5)/('Life tables'!$I$2/2)))</f>
        <v>20.916171331174418</v>
      </c>
      <c r="Z127" s="100">
        <f t="shared" si="32"/>
        <v>210913.15383567612</v>
      </c>
      <c r="AA127" s="107">
        <f>((L127+G127+H127+I127+N127+O127+P127+S127)/('Life tables'!$I$2/2))</f>
        <v>34.017586205676324</v>
      </c>
      <c r="AB127" s="31">
        <f>((uNES*L127+ uOCEX*G127+uEREX*H127+uHOEX*I127+uNES*S127+ uOCEX*N127+uEREX*O127+uHOEX*P127)/('Life tables'!$I$2/2))</f>
        <v>22.418971983734366</v>
      </c>
    </row>
    <row r="128" spans="1:28" x14ac:dyDescent="0.25">
      <c r="A128" s="4">
        <v>122</v>
      </c>
      <c r="C128" s="105">
        <f>IF(male=0,VLOOKUP((($A$5:$A$1570/'Life tables'!$I$2)*2)+age,lifetable,13,1),IF(male=1,VLOOKUP((($A$5:$A$1570/'Life tables'!$I$2)*2)+age,lifetable,10,1),"error"))</f>
        <v>8.0321853324738512E-5</v>
      </c>
      <c r="F128" s="96">
        <f t="shared" si="20"/>
        <v>163.56003606518337</v>
      </c>
      <c r="G128" s="96">
        <f t="shared" si="21"/>
        <v>16.429947935043341</v>
      </c>
      <c r="H128" s="96">
        <f t="shared" si="22"/>
        <v>0.93832804494026423</v>
      </c>
      <c r="I128" s="96">
        <f t="shared" si="23"/>
        <v>0.37597917347003446</v>
      </c>
      <c r="J128" s="96">
        <f t="shared" si="24"/>
        <v>1.4562696686409039E-2</v>
      </c>
      <c r="K128" s="96">
        <f t="shared" si="25"/>
        <v>0.3928772477360763</v>
      </c>
      <c r="L128" s="96">
        <f t="shared" si="33"/>
        <v>145.40834096730725</v>
      </c>
      <c r="M128" s="96">
        <f t="shared" si="26"/>
        <v>723.32776181679662</v>
      </c>
      <c r="N128" s="96">
        <f t="shared" si="27"/>
        <v>69.658030644769042</v>
      </c>
      <c r="O128" s="96">
        <f t="shared" si="28"/>
        <v>1.6627299710757391</v>
      </c>
      <c r="P128" s="96">
        <f t="shared" si="29"/>
        <v>1.6627299710757391</v>
      </c>
      <c r="Q128" s="96">
        <f t="shared" si="30"/>
        <v>6.3961195616410199E-2</v>
      </c>
      <c r="R128" s="96">
        <f t="shared" si="31"/>
        <v>0.13033993978145189</v>
      </c>
      <c r="S128" s="96">
        <f t="shared" si="34"/>
        <v>650.14997009447825</v>
      </c>
      <c r="T128" s="96">
        <f t="shared" si="39"/>
        <v>8.9582074272942123</v>
      </c>
      <c r="U128" s="96">
        <f t="shared" si="39"/>
        <v>104.75573577054558</v>
      </c>
      <c r="V128" s="32">
        <f t="shared" si="36"/>
        <v>999.99999999999943</v>
      </c>
      <c r="W128" s="100">
        <f>IF(A128=1,((cPH1_+cPHr+(cNES*L128+(cNES+cOSEX)*G128+(cNES+cEREX)*H128+(cNES+cHOEX)*I128+(cNES+cNES)*S128+(cNES+cOSEX)*N128+(cNES+cEREX)*O128+(cNES+cHOEX)*P128)))/(1+cDR)^(A$6:A$65537 + 0.5),(cPHr+(cNES*L128+(cNES+cOSEX)*G128+(cNES+cEREX)*H128+(cNES+cHOEX)*I128+(cNES+cNES)*S128+(cNES+cOSEX)*N128+(cNES+cEREX)*O128+(cNES+cHOEX)*P128))/(1+cDR)^(((cycle + 0.5)/('Life tables'!$I$2/2))))</f>
        <v>160311.92978492059</v>
      </c>
      <c r="X128" s="107">
        <f>((L128+G128+H128+I128+N128+O128+P128+S128)/('Life tables'!$I$2/2))/(1+oDR)^(((cycle + 0.5)/('Life tables'!$I$2/2)))</f>
        <v>31.697660913915069</v>
      </c>
      <c r="Y128" s="31">
        <f>((uNES*L128+ uOCEX*G128+uEREX*H128+uHOEX*I128+uNES*S128+ uOCEX*N128+uEREX*O128+uHOEX*P128)/('Life tables'!$I$2/2))/(1+oDR)^(((cycle + 0.5)/('Life tables'!$I$2/2)))</f>
        <v>20.890059477826465</v>
      </c>
      <c r="Z128" s="100">
        <f t="shared" si="32"/>
        <v>210799.04814047719</v>
      </c>
      <c r="AA128" s="107">
        <f>((L128+G128+H128+I128+N128+O128+P128+S128)/('Life tables'!$I$2/2))</f>
        <v>33.99450574487264</v>
      </c>
      <c r="AB128" s="31">
        <f>((uNES*L128+ uOCEX*G128+uEREX*H128+uHOEX*I128+uNES*S128+ uOCEX*N128+uEREX*O128+uHOEX*P128)/('Life tables'!$I$2/2))</f>
        <v>22.40377448854445</v>
      </c>
    </row>
    <row r="129" spans="1:28" x14ac:dyDescent="0.25">
      <c r="A129" s="4">
        <v>123</v>
      </c>
      <c r="C129" s="105">
        <f>IF(male=0,VLOOKUP((($A$5:$A$1570/'Life tables'!$I$2)*2)+age,lifetable,13,1),IF(male=1,VLOOKUP((($A$5:$A$1570/'Life tables'!$I$2)*2)+age,lifetable,10,1),"error"))</f>
        <v>8.0321853324738512E-5</v>
      </c>
      <c r="F129" s="96">
        <f t="shared" si="20"/>
        <v>163.1640574539031</v>
      </c>
      <c r="G129" s="96">
        <f t="shared" si="21"/>
        <v>16.390171054802664</v>
      </c>
      <c r="H129" s="96">
        <f t="shared" si="22"/>
        <v>0.93605635409756538</v>
      </c>
      <c r="I129" s="96">
        <f t="shared" si="23"/>
        <v>0.3750689284336392</v>
      </c>
      <c r="J129" s="96">
        <f t="shared" si="24"/>
        <v>1.4527440418746674E-2</v>
      </c>
      <c r="K129" s="96">
        <f t="shared" si="25"/>
        <v>0.39192609248626858</v>
      </c>
      <c r="L129" s="96">
        <f t="shared" si="33"/>
        <v>145.05630758366422</v>
      </c>
      <c r="M129" s="96">
        <f t="shared" si="26"/>
        <v>723.12199934825651</v>
      </c>
      <c r="N129" s="96">
        <f t="shared" si="27"/>
        <v>69.638215273238004</v>
      </c>
      <c r="O129" s="96">
        <f t="shared" si="28"/>
        <v>1.6622569802112588</v>
      </c>
      <c r="P129" s="96">
        <f t="shared" si="29"/>
        <v>1.6622569802112588</v>
      </c>
      <c r="Q129" s="96">
        <f t="shared" si="30"/>
        <v>6.3943000803221003E-2</v>
      </c>
      <c r="R129" s="96">
        <f t="shared" si="31"/>
        <v>0.13030286244366046</v>
      </c>
      <c r="S129" s="96">
        <f t="shared" si="34"/>
        <v>649.96502425134918</v>
      </c>
      <c r="T129" s="96">
        <f t="shared" si="39"/>
        <v>9.0366778685161808</v>
      </c>
      <c r="U129" s="96">
        <f t="shared" si="39"/>
        <v>105.27796472547551</v>
      </c>
      <c r="V129" s="32">
        <f t="shared" si="36"/>
        <v>999.99999999999955</v>
      </c>
      <c r="W129" s="100">
        <f>IF(A129=1,((cPH1_+cPHr+(cNES*L129+(cNES+cOSEX)*G129+(cNES+cEREX)*H129+(cNES+cHOEX)*I129+(cNES+cNES)*S129+(cNES+cOSEX)*N129+(cNES+cEREX)*O129+(cNES+cHOEX)*P129)))/(1+cDR)^(A$6:A$65537 + 0.5),(cPHr+(cNES*L129+(cNES+cOSEX)*G129+(cNES+cEREX)*H129+(cNES+cHOEX)*I129+(cNES+cNES)*S129+(cNES+cOSEX)*N129+(cNES+cEREX)*O129+(cNES+cHOEX)*P129))/(1+cDR)^(((cycle + 0.5)/('Life tables'!$I$2/2))))</f>
        <v>159866.89548889681</v>
      </c>
      <c r="X129" s="107">
        <f>((L129+G129+H129+I129+N129+O129+P129+S129)/('Life tables'!$I$2/2))/(1+oDR)^(((cycle + 0.5)/('Life tables'!$I$2/2)))</f>
        <v>31.658093006313202</v>
      </c>
      <c r="Y129" s="31">
        <f>((uNES*L129+ uOCEX*G129+uEREX*H129+uHOEX*I129+uNES*S129+ uOCEX*N129+uEREX*O129+uHOEX*P129)/('Life tables'!$I$2/2))/(1+oDR)^(((cycle + 0.5)/('Life tables'!$I$2/2)))</f>
        <v>20.863994734666594</v>
      </c>
      <c r="Z129" s="100">
        <f t="shared" si="32"/>
        <v>210684.2060396056</v>
      </c>
      <c r="AA129" s="107">
        <f>((L129+G129+H129+I129+N129+O129+P129+S129)/('Life tables'!$I$2/2))</f>
        <v>33.971465239026131</v>
      </c>
      <c r="AB129" s="31">
        <f>((uNES*L129+ uOCEX*G129+uEREX*H129+uHOEX*I129+uNES*S129+ uOCEX*N129+uEREX*O129+uHOEX*P129)/('Life tables'!$I$2/2))</f>
        <v>22.388602867980921</v>
      </c>
    </row>
    <row r="130" spans="1:28" x14ac:dyDescent="0.25">
      <c r="A130" s="4">
        <v>124</v>
      </c>
      <c r="C130" s="105">
        <f>IF(male=0,VLOOKUP((($A$5:$A$1570/'Life tables'!$I$2)*2)+age,lifetable,13,1),IF(male=1,VLOOKUP((($A$5:$A$1570/'Life tables'!$I$2)*2)+age,lifetable,10,1),"error"))</f>
        <v>8.0321853324738512E-5</v>
      </c>
      <c r="F130" s="96">
        <f t="shared" si="20"/>
        <v>162.77794948966931</v>
      </c>
      <c r="G130" s="96">
        <f t="shared" si="21"/>
        <v>16.351385701715934</v>
      </c>
      <c r="H130" s="96">
        <f t="shared" si="22"/>
        <v>0.93384129019851503</v>
      </c>
      <c r="I130" s="96">
        <f t="shared" si="23"/>
        <v>0.37418137327802059</v>
      </c>
      <c r="J130" s="96">
        <f t="shared" si="24"/>
        <v>1.4493062991921563E-2</v>
      </c>
      <c r="K130" s="96">
        <f t="shared" si="25"/>
        <v>0.39099864689523983</v>
      </c>
      <c r="L130" s="96">
        <f t="shared" si="33"/>
        <v>144.71304941458968</v>
      </c>
      <c r="M130" s="96">
        <f t="shared" si="26"/>
        <v>722.90740791633857</v>
      </c>
      <c r="N130" s="96">
        <f t="shared" si="27"/>
        <v>69.617549653404609</v>
      </c>
      <c r="O130" s="96">
        <f t="shared" si="28"/>
        <v>1.6617636940079341</v>
      </c>
      <c r="P130" s="96">
        <f t="shared" si="29"/>
        <v>1.6617636940079341</v>
      </c>
      <c r="Q130" s="96">
        <f t="shared" si="30"/>
        <v>6.3924025277492497E-2</v>
      </c>
      <c r="R130" s="96">
        <f t="shared" si="31"/>
        <v>0.13026419417211016</v>
      </c>
      <c r="S130" s="96">
        <f t="shared" si="34"/>
        <v>649.77214265546854</v>
      </c>
      <c r="T130" s="96">
        <f t="shared" si="39"/>
        <v>9.1150949567855957</v>
      </c>
      <c r="U130" s="96">
        <f t="shared" si="39"/>
        <v>105.79922756654287</v>
      </c>
      <c r="V130" s="32">
        <f t="shared" si="36"/>
        <v>999.99999999999966</v>
      </c>
      <c r="W130" s="100">
        <f>IF(A130=1,((cPH1_+cPHr+(cNES*L130+(cNES+cOSEX)*G130+(cNES+cEREX)*H130+(cNES+cHOEX)*I130+(cNES+cNES)*S130+(cNES+cOSEX)*N130+(cNES+cEREX)*O130+(cNES+cHOEX)*P130)))/(1+cDR)^(A$6:A$65537 + 0.5),(cPHr+(cNES*L130+(cNES+cOSEX)*G130+(cNES+cEREX)*H130+(cNES+cHOEX)*I130+(cNES+cNES)*S130+(cNES+cOSEX)*N130+(cNES+cEREX)*O130+(cNES+cHOEX)*P130))/(1+cDR)^(((cycle + 0.5)/('Life tables'!$I$2/2))))</f>
        <v>159422.5125491521</v>
      </c>
      <c r="X130" s="107">
        <f>((L130+G130+H130+I130+N130+O130+P130+S130)/('Life tables'!$I$2/2))/(1+oDR)^(((cycle + 0.5)/('Life tables'!$I$2/2)))</f>
        <v>31.618596365709951</v>
      </c>
      <c r="Y130" s="31">
        <f>((uNES*L130+ uOCEX*G130+uEREX*H130+uHOEX*I130+uNES*S130+ uOCEX*N130+uEREX*O130+uHOEX*P130)/('Life tables'!$I$2/2))/(1+oDR)^(((cycle + 0.5)/('Life tables'!$I$2/2)))</f>
        <v>20.837976533777784</v>
      </c>
      <c r="Z130" s="100">
        <f t="shared" si="32"/>
        <v>210568.65503583453</v>
      </c>
      <c r="AA130" s="107">
        <f>((L130+G130+H130+I130+N130+O130+P130+S130)/('Life tables'!$I$2/2))</f>
        <v>33.948463835984235</v>
      </c>
      <c r="AB130" s="31">
        <f>((uNES*L130+ uOCEX*G130+uEREX*H130+uHOEX*I130+uNES*S130+ uOCEX*N130+uEREX*O130+uHOEX*P130)/('Life tables'!$I$2/2))</f>
        <v>22.373456575676148</v>
      </c>
    </row>
    <row r="131" spans="1:28" x14ac:dyDescent="0.25">
      <c r="A131" s="4">
        <v>125</v>
      </c>
      <c r="C131" s="105">
        <f>IF(male=0,VLOOKUP((($A$5:$A$1570/'Life tables'!$I$2)*2)+age,lifetable,13,1),IF(male=1,VLOOKUP((($A$5:$A$1570/'Life tables'!$I$2)*2)+age,lifetable,10,1),"error"))</f>
        <v>8.0321853324738512E-5</v>
      </c>
      <c r="F131" s="96">
        <f t="shared" si="20"/>
        <v>162.40138563232205</v>
      </c>
      <c r="G131" s="96">
        <f t="shared" si="21"/>
        <v>16.31355907414067</v>
      </c>
      <c r="H131" s="96">
        <f t="shared" si="22"/>
        <v>0.93168097991392329</v>
      </c>
      <c r="I131" s="96">
        <f t="shared" si="23"/>
        <v>0.37331575737788902</v>
      </c>
      <c r="J131" s="96">
        <f t="shared" si="24"/>
        <v>1.4459535332173267E-2</v>
      </c>
      <c r="K131" s="96">
        <f t="shared" si="25"/>
        <v>0.3900941266014652</v>
      </c>
      <c r="L131" s="96">
        <f t="shared" si="33"/>
        <v>144.37827615895594</v>
      </c>
      <c r="M131" s="96">
        <f t="shared" si="26"/>
        <v>722.68429184434922</v>
      </c>
      <c r="N131" s="96">
        <f t="shared" si="27"/>
        <v>69.596063092262625</v>
      </c>
      <c r="O131" s="96">
        <f t="shared" si="28"/>
        <v>1.6612508120206679</v>
      </c>
      <c r="P131" s="96">
        <f t="shared" si="29"/>
        <v>1.6612508120206679</v>
      </c>
      <c r="Q131" s="96">
        <f t="shared" si="30"/>
        <v>6.3904295949407774E-2</v>
      </c>
      <c r="R131" s="96">
        <f t="shared" si="31"/>
        <v>0.1302239898042945</v>
      </c>
      <c r="S131" s="96">
        <f t="shared" si="34"/>
        <v>649.57159884229156</v>
      </c>
      <c r="T131" s="96">
        <f t="shared" si="39"/>
        <v>9.1934587880671774</v>
      </c>
      <c r="U131" s="96">
        <f t="shared" si="39"/>
        <v>106.31954568294863</v>
      </c>
      <c r="V131" s="32">
        <f t="shared" si="36"/>
        <v>999.99999999999977</v>
      </c>
      <c r="W131" s="100">
        <f>IF(A131=1,((cPH1_+cPHr+(cNES*L131+(cNES+cOSEX)*G131+(cNES+cEREX)*H131+(cNES+cHOEX)*I131+(cNES+cNES)*S131+(cNES+cOSEX)*N131+(cNES+cEREX)*O131+(cNES+cHOEX)*P131)))/(1+cDR)^(A$6:A$65537 + 0.5),(cPHr+(cNES*L131+(cNES+cOSEX)*G131+(cNES+cEREX)*H131+(cNES+cHOEX)*I131+(cNES+cNES)*S131+(cNES+cOSEX)*N131+(cNES+cEREX)*O131+(cNES+cHOEX)*P131))/(1+cDR)^(((cycle + 0.5)/('Life tables'!$I$2/2))))</f>
        <v>158978.80155626003</v>
      </c>
      <c r="X131" s="107">
        <f>((L131+G131+H131+I131+N131+O131+P131+S131)/('Life tables'!$I$2/2))/(1+oDR)^(((cycle + 0.5)/('Life tables'!$I$2/2)))</f>
        <v>31.579170135743393</v>
      </c>
      <c r="Y131" s="31">
        <f>((uNES*L131+ uOCEX*G131+uEREX*H131+uHOEX*I131+uNES*S131+ uOCEX*N131+uEREX*O131+uHOEX*P131)/('Life tables'!$I$2/2))/(1+oDR)^(((cycle + 0.5)/('Life tables'!$I$2/2)))</f>
        <v>20.812004325209298</v>
      </c>
      <c r="Z131" s="100">
        <f t="shared" si="32"/>
        <v>210452.42171406889</v>
      </c>
      <c r="AA131" s="107">
        <f>((L131+G131+H131+I131+N131+O131+P131+S131)/('Life tables'!$I$2/2))</f>
        <v>33.925500711659076</v>
      </c>
      <c r="AB131" s="31">
        <f>((uNES*L131+ uOCEX*G131+uEREX*H131+uHOEX*I131+uNES*S131+ uOCEX*N131+uEREX*O131+uHOEX*P131)/('Life tables'!$I$2/2))</f>
        <v>22.358335083250875</v>
      </c>
    </row>
    <row r="132" spans="1:28" x14ac:dyDescent="0.25">
      <c r="A132" s="4">
        <v>126</v>
      </c>
      <c r="C132" s="105">
        <f>IF(male=0,VLOOKUP((($A$5:$A$1570/'Life tables'!$I$2)*2)+age,lifetable,13,1),IF(male=1,VLOOKUP((($A$5:$A$1570/'Life tables'!$I$2)*2)+age,lifetable,10,1),"error"))</f>
        <v>8.0321853324738512E-5</v>
      </c>
      <c r="F132" s="96">
        <f t="shared" si="20"/>
        <v>162.03405021489178</v>
      </c>
      <c r="G132" s="96">
        <f t="shared" si="21"/>
        <v>16.276659462669127</v>
      </c>
      <c r="H132" s="96">
        <f t="shared" si="22"/>
        <v>0.92957361229303759</v>
      </c>
      <c r="I132" s="96">
        <f t="shared" si="23"/>
        <v>0.37247135510240492</v>
      </c>
      <c r="J132" s="96">
        <f t="shared" si="24"/>
        <v>1.4426829333844428E-2</v>
      </c>
      <c r="K132" s="96">
        <f t="shared" si="25"/>
        <v>0.38921177336122459</v>
      </c>
      <c r="L132" s="96">
        <f t="shared" si="33"/>
        <v>144.05170718213213</v>
      </c>
      <c r="M132" s="96">
        <f t="shared" si="26"/>
        <v>722.45294531409206</v>
      </c>
      <c r="N132" s="96">
        <f t="shared" si="27"/>
        <v>69.573783920157112</v>
      </c>
      <c r="O132" s="96">
        <f t="shared" si="28"/>
        <v>1.6607190104918605</v>
      </c>
      <c r="P132" s="96">
        <f t="shared" si="29"/>
        <v>1.6607190104918605</v>
      </c>
      <c r="Q132" s="96">
        <f t="shared" si="30"/>
        <v>6.3883838832374404E-2</v>
      </c>
      <c r="R132" s="96">
        <f t="shared" si="31"/>
        <v>0.13018230235026035</v>
      </c>
      <c r="S132" s="96">
        <f t="shared" si="34"/>
        <v>649.36365723176857</v>
      </c>
      <c r="T132" s="96">
        <f t="shared" si="39"/>
        <v>9.2717694562333968</v>
      </c>
      <c r="U132" s="96">
        <f t="shared" si="39"/>
        <v>106.83893975866012</v>
      </c>
      <c r="V132" s="32">
        <f t="shared" si="36"/>
        <v>999.99999999999966</v>
      </c>
      <c r="W132" s="100">
        <f>IF(A132=1,((cPH1_+cPHr+(cNES*L132+(cNES+cOSEX)*G132+(cNES+cEREX)*H132+(cNES+cHOEX)*I132+(cNES+cNES)*S132+(cNES+cOSEX)*N132+(cNES+cEREX)*O132+(cNES+cHOEX)*P132)))/(1+cDR)^(A$6:A$65537 + 0.5),(cPHr+(cNES*L132+(cNES+cOSEX)*G132+(cNES+cEREX)*H132+(cNES+cHOEX)*I132+(cNES+cNES)*S132+(cNES+cOSEX)*N132+(cNES+cEREX)*O132+(cNES+cHOEX)*P132))/(1+cDR)^(((cycle + 0.5)/('Life tables'!$I$2/2))))</f>
        <v>158535.78224448668</v>
      </c>
      <c r="X132" s="107">
        <f>((L132+G132+H132+I132+N132+O132+P132+S132)/('Life tables'!$I$2/2))/(1+oDR)^(((cycle + 0.5)/('Life tables'!$I$2/2)))</f>
        <v>31.539813487133422</v>
      </c>
      <c r="Y132" s="31">
        <f>((uNES*L132+ uOCEX*G132+uEREX*H132+uHOEX*I132+uNES*S132+ uOCEX*N132+uEREX*O132+uHOEX*P132)/('Life tables'!$I$2/2))/(1+oDR)^(((cycle + 0.5)/('Life tables'!$I$2/2)))</f>
        <v>20.786077576370005</v>
      </c>
      <c r="Z132" s="100">
        <f t="shared" si="32"/>
        <v>210335.53177191399</v>
      </c>
      <c r="AA132" s="107">
        <f>((L132+G132+H132+I132+N132+O132+P132+S132)/('Life tables'!$I$2/2))</f>
        <v>33.902575069093061</v>
      </c>
      <c r="AB132" s="31">
        <f>((uNES*L132+ uOCEX*G132+uEREX*H132+uHOEX*I132+uNES*S132+ uOCEX*N132+uEREX*O132+uHOEX*P132)/('Life tables'!$I$2/2))</f>
        <v>22.343237879715335</v>
      </c>
    </row>
    <row r="133" spans="1:28" x14ac:dyDescent="0.25">
      <c r="A133" s="4">
        <v>127</v>
      </c>
      <c r="C133" s="105">
        <f>IF(male=0,VLOOKUP((($A$5:$A$1570/'Life tables'!$I$2)*2)+age,lifetable,13,1),IF(male=1,VLOOKUP((($A$5:$A$1570/'Life tables'!$I$2)*2)+age,lifetable,10,1),"error"))</f>
        <v>8.0321853324738512E-5</v>
      </c>
      <c r="F133" s="96">
        <f t="shared" si="20"/>
        <v>161.67563808149535</v>
      </c>
      <c r="G133" s="96">
        <f t="shared" si="21"/>
        <v>16.240656213754189</v>
      </c>
      <c r="H133" s="96">
        <f t="shared" si="22"/>
        <v>0.92751743668618758</v>
      </c>
      <c r="I133" s="96">
        <f t="shared" si="23"/>
        <v>0.37164746498280193</v>
      </c>
      <c r="J133" s="96">
        <f t="shared" si="24"/>
        <v>1.4394917827140549E-2</v>
      </c>
      <c r="K133" s="96">
        <f t="shared" si="25"/>
        <v>0.38835085417881571</v>
      </c>
      <c r="L133" s="96">
        <f t="shared" si="33"/>
        <v>143.73307119406621</v>
      </c>
      <c r="M133" s="96">
        <f t="shared" si="26"/>
        <v>722.21365270361082</v>
      </c>
      <c r="N133" s="96">
        <f t="shared" si="27"/>
        <v>69.550739523309815</v>
      </c>
      <c r="O133" s="96">
        <f t="shared" si="28"/>
        <v>1.6601689431277866</v>
      </c>
      <c r="P133" s="96">
        <f t="shared" si="29"/>
        <v>1.6601689431277866</v>
      </c>
      <c r="Q133" s="96">
        <f t="shared" si="30"/>
        <v>6.3862679072889839E-2</v>
      </c>
      <c r="R133" s="96">
        <f t="shared" si="31"/>
        <v>0.1301391830534675</v>
      </c>
      <c r="S133" s="96">
        <f t="shared" si="34"/>
        <v>649.14857343191909</v>
      </c>
      <c r="T133" s="96">
        <f t="shared" si="39"/>
        <v>9.3500270531334273</v>
      </c>
      <c r="U133" s="96">
        <f t="shared" si="39"/>
        <v>107.3574297958924</v>
      </c>
      <c r="V133" s="32">
        <f t="shared" si="36"/>
        <v>999.99999999999966</v>
      </c>
      <c r="W133" s="100">
        <f>IF(A133=1,((cPH1_+cPHr+(cNES*L133+(cNES+cOSEX)*G133+(cNES+cEREX)*H133+(cNES+cHOEX)*I133+(cNES+cNES)*S133+(cNES+cOSEX)*N133+(cNES+cEREX)*O133+(cNES+cHOEX)*P133)))/(1+cDR)^(A$6:A$65537 + 0.5),(cPHr+(cNES*L133+(cNES+cOSEX)*G133+(cNES+cEREX)*H133+(cNES+cHOEX)*I133+(cNES+cNES)*S133+(cNES+cOSEX)*N133+(cNES+cEREX)*O133+(cNES+cHOEX)*P133))/(1+cDR)^(((cycle + 0.5)/('Life tables'!$I$2/2))))</f>
        <v>158093.47352252016</v>
      </c>
      <c r="X133" s="107">
        <f>((L133+G133+H133+I133+N133+O133+P133+S133)/('Life tables'!$I$2/2))/(1+oDR)^(((cycle + 0.5)/('Life tables'!$I$2/2)))</f>
        <v>31.500525616767277</v>
      </c>
      <c r="Y133" s="31">
        <f>((uNES*L133+ uOCEX*G133+uEREX*H133+uHOEX*I133+uNES*S133+ uOCEX*N133+uEREX*O133+uHOEX*P133)/('Life tables'!$I$2/2))/(1+oDR)^(((cycle + 0.5)/('Life tables'!$I$2/2)))</f>
        <v>20.760195771442202</v>
      </c>
      <c r="Z133" s="100">
        <f t="shared" si="32"/>
        <v>210218.0100492264</v>
      </c>
      <c r="AA133" s="107">
        <f>((L133+G133+H133+I133+N133+O133+P133+S133)/('Life tables'!$I$2/2))</f>
        <v>33.879686137555602</v>
      </c>
      <c r="AB133" s="31">
        <f>((uNES*L133+ uOCEX*G133+uEREX*H133+uHOEX*I133+uNES*S133+ uOCEX*N133+uEREX*O133+uHOEX*P133)/('Life tables'!$I$2/2))</f>
        <v>22.328164470890236</v>
      </c>
    </row>
    <row r="134" spans="1:28" x14ac:dyDescent="0.25">
      <c r="A134" s="4">
        <v>128</v>
      </c>
      <c r="C134" s="105">
        <f>IF(male=0,VLOOKUP((($A$5:$A$1570/'Life tables'!$I$2)*2)+age,lifetable,13,1),IF(male=1,VLOOKUP((($A$5:$A$1570/'Life tables'!$I$2)*2)+age,lifetable,10,1),"error"))</f>
        <v>8.0321853324738512E-5</v>
      </c>
      <c r="F134" s="96">
        <f t="shared" si="20"/>
        <v>161.32585423729105</v>
      </c>
      <c r="G134" s="96">
        <f t="shared" si="21"/>
        <v>16.205519694546613</v>
      </c>
      <c r="H134" s="96">
        <f t="shared" si="22"/>
        <v>0.92551076073661087</v>
      </c>
      <c r="I134" s="96">
        <f t="shared" si="23"/>
        <v>0.37084340890773054</v>
      </c>
      <c r="J134" s="96">
        <f t="shared" si="24"/>
        <v>1.4363774546963458E-2</v>
      </c>
      <c r="K134" s="96">
        <f t="shared" si="25"/>
        <v>0.38751066046573313</v>
      </c>
      <c r="L134" s="96">
        <f t="shared" si="33"/>
        <v>143.42210593808741</v>
      </c>
      <c r="M134" s="96">
        <f t="shared" si="26"/>
        <v>721.96668891368302</v>
      </c>
      <c r="N134" s="96">
        <f t="shared" si="27"/>
        <v>69.526956375261236</v>
      </c>
      <c r="O134" s="96">
        <f t="shared" si="28"/>
        <v>1.6596012418491131</v>
      </c>
      <c r="P134" s="96">
        <f t="shared" si="29"/>
        <v>1.6596012418491131</v>
      </c>
      <c r="Q134" s="96">
        <f t="shared" si="30"/>
        <v>6.3840840979411922E-2</v>
      </c>
      <c r="R134" s="96">
        <f t="shared" si="31"/>
        <v>0.13009468144962122</v>
      </c>
      <c r="S134" s="96">
        <f t="shared" si="34"/>
        <v>648.92659453229453</v>
      </c>
      <c r="T134" s="96">
        <f t="shared" si="39"/>
        <v>9.4282316686598033</v>
      </c>
      <c r="U134" s="96">
        <f t="shared" si="39"/>
        <v>107.87503513780776</v>
      </c>
      <c r="V134" s="32">
        <f t="shared" si="36"/>
        <v>1000</v>
      </c>
      <c r="W134" s="100">
        <f>IF(A134=1,((cPH1_+cPHr+(cNES*L134+(cNES+cOSEX)*G134+(cNES+cEREX)*H134+(cNES+cHOEX)*I134+(cNES+cNES)*S134+(cNES+cOSEX)*N134+(cNES+cEREX)*O134+(cNES+cHOEX)*P134)))/(1+cDR)^(A$6:A$65537 + 0.5),(cPHr+(cNES*L134+(cNES+cOSEX)*G134+(cNES+cEREX)*H134+(cNES+cHOEX)*I134+(cNES+cNES)*S134+(cNES+cOSEX)*N134+(cNES+cEREX)*O134+(cNES+cHOEX)*P134))/(1+cDR)^(((cycle + 0.5)/('Life tables'!$I$2/2))))</f>
        <v>157651.89350310926</v>
      </c>
      <c r="X134" s="107">
        <f>((L134+G134+H134+I134+N134+O134+P134+S134)/('Life tables'!$I$2/2))/(1+oDR)^(((cycle + 0.5)/('Life tables'!$I$2/2)))</f>
        <v>31.461305746815981</v>
      </c>
      <c r="Y134" s="31">
        <f>((uNES*L134+ uOCEX*G134+uEREX*H134+uHOEX*I134+uNES*S134+ uOCEX*N134+uEREX*O134+uHOEX*P134)/('Life tables'!$I$2/2))/(1+oDR)^(((cycle + 0.5)/('Life tables'!$I$2/2)))</f>
        <v>20.734358410815346</v>
      </c>
      <c r="Z134" s="100">
        <f t="shared" si="32"/>
        <v>210099.88055668006</v>
      </c>
      <c r="AA134" s="107">
        <f>((L134+G134+H134+I134+N134+O134+P134+S134)/('Life tables'!$I$2/2))</f>
        <v>33.856833171669869</v>
      </c>
      <c r="AB134" s="31">
        <f>((uNES*L134+ uOCEX*G134+uEREX*H134+uHOEX*I134+uNES*S134+ uOCEX*N134+uEREX*O134+uHOEX*P134)/('Life tables'!$I$2/2))</f>
        <v>22.313114378847118</v>
      </c>
    </row>
    <row r="135" spans="1:28" x14ac:dyDescent="0.25">
      <c r="A135" s="4">
        <v>129</v>
      </c>
      <c r="C135" s="105">
        <f>IF(male=0,VLOOKUP((($A$5:$A$1570/'Life tables'!$I$2)*2)+age,lifetable,13,1),IF(male=1,VLOOKUP((($A$5:$A$1570/'Life tables'!$I$2)*2)+age,lifetable,10,1),"error"))</f>
        <v>8.0321853324738512E-5</v>
      </c>
      <c r="F135" s="96">
        <f t="shared" ref="F135:F198" si="40">IF(cycle&lt;27,E134*(1-pCAPH)+(L134+G134+H134+I134)*(1-pCAPH)+(S134+N134+O134+P134)*(pUAPH),E134*(1-pCAUC)+(L134+G134+H134+I134)*(1-pCAUC)+(S134+N134+O134+P134)*(pUAUC))</f>
        <v>160.98441351009072</v>
      </c>
      <c r="G135" s="96">
        <f t="shared" ref="G135:G198" si="41">F135*(rrOSEX)</f>
        <v>16.17122125890327</v>
      </c>
      <c r="H135" s="96">
        <f t="shared" ref="H135:H198" si="42">F135*rrEREX</f>
        <v>0.92355194843915456</v>
      </c>
      <c r="I135" s="96">
        <f t="shared" ref="I135:I198" si="43">F135*rrHOEX</f>
        <v>0.37005853134539846</v>
      </c>
      <c r="J135" s="96">
        <f t="shared" ref="J135:J198" si="44">F135*mr + G135*mr + H135*mr+I135*mr</f>
        <v>1.4333374102782681E-2</v>
      </c>
      <c r="K135" s="96">
        <f t="shared" ref="K135:K198" si="45">F135*amr + I135*amrHOEX</f>
        <v>0.38669050722784798</v>
      </c>
      <c r="L135" s="96">
        <f t="shared" si="33"/>
        <v>143.11855789007225</v>
      </c>
      <c r="M135" s="96">
        <f t="shared" ref="M135:M198" si="46">IF(cycle&lt;27,E134*pCAPH+(L134+G134+H134+I134)*pCAPH+(S134+N134+O134+P134)*(1-pUAPH),E134*pCAUC+(L134+G134+H134+I134)*pCAUC+(S134+N134+O134+P134)*(1-pUAUC))</f>
        <v>721.71231968344171</v>
      </c>
      <c r="N135" s="96">
        <f t="shared" ref="N135:N198" si="47">M135*rrOSEXc</f>
        <v>69.502460067265631</v>
      </c>
      <c r="O135" s="96">
        <f t="shared" ref="O135:O198" si="48">M135*rrEREXc</f>
        <v>1.6590165175164269</v>
      </c>
      <c r="P135" s="96">
        <f t="shared" ref="P135:P198" si="49">M135*rrHOEXc</f>
        <v>1.6590165175164269</v>
      </c>
      <c r="Q135" s="96">
        <f t="shared" ref="Q135:Q198" si="50">M135*mr + N135*mr + O135*mr+P135*mr</f>
        <v>6.3818348050268162E-2</v>
      </c>
      <c r="R135" s="96">
        <f t="shared" ref="R135:R198" si="51">M135*amrc + P135*amrHOEX</f>
        <v>0.13004884542354553</v>
      </c>
      <c r="S135" s="96">
        <f t="shared" si="34"/>
        <v>648.69795938766947</v>
      </c>
      <c r="T135" s="96">
        <f t="shared" si="39"/>
        <v>9.5063833908128537</v>
      </c>
      <c r="U135" s="96">
        <f t="shared" si="39"/>
        <v>108.39177449045916</v>
      </c>
      <c r="V135" s="32">
        <f t="shared" si="36"/>
        <v>1000</v>
      </c>
      <c r="W135" s="100">
        <f>IF(A135=1,((cPH1_+cPHr+(cNES*L135+(cNES+cOSEX)*G135+(cNES+cEREX)*H135+(cNES+cHOEX)*I135+(cNES+cNES)*S135+(cNES+cOSEX)*N135+(cNES+cEREX)*O135+(cNES+cHOEX)*P135)))/(1+cDR)^(A$6:A$65537 + 0.5),(cPHr+(cNES*L135+(cNES+cOSEX)*G135+(cNES+cEREX)*H135+(cNES+cHOEX)*I135+(cNES+cNES)*S135+(cNES+cOSEX)*N135+(cNES+cEREX)*O135+(cNES+cHOEX)*P135))/(1+cDR)^(((cycle + 0.5)/('Life tables'!$I$2/2))))</f>
        <v>157211.05953165013</v>
      </c>
      <c r="X135" s="107">
        <f>((L135+G135+H135+I135+N135+O135+P135+S135)/('Life tables'!$I$2/2))/(1+oDR)^(((cycle + 0.5)/('Life tables'!$I$2/2)))</f>
        <v>31.422153123880729</v>
      </c>
      <c r="Y135" s="31">
        <f>((uNES*L135+ uOCEX*G135+uEREX*H135+uHOEX*I135+uNES*S135+ uOCEX*N135+uEREX*O135+uHOEX*P135)/('Life tables'!$I$2/2))/(1+oDR)^(((cycle + 0.5)/('Life tables'!$I$2/2)))</f>
        <v>20.708565010538859</v>
      </c>
      <c r="Z135" s="100">
        <f t="shared" ref="Z135:Z198" si="52">IF(A135=1,((cPH1_+cPHr+(cNES*L135+(cNES+cOSEX)*G135+(cNES+cEREX)*H135+(cNES+cHOEX)*I135+(cNES+cNES)*S135+(cNES+cOSEX)*N135+(cNES+cEREX)*O135+(cNES+cHOEX)*P135))),(cPHr+(cNES*L135+(cNES+cOSEX)*G135+(cNES+cEREX)*H135+(cNES+cHOEX)*I135+(cNES+cNES)*S135+(cNES+cOSEX)*N135+(cNES+cEREX)*O135+(cNES+cHOEX)*P135)))</f>
        <v>209981.16650338154</v>
      </c>
      <c r="AA135" s="107">
        <f>((L135+G135+H135+I135+N135+O135+P135+S135)/('Life tables'!$I$2/2))</f>
        <v>33.83401545056865</v>
      </c>
      <c r="AB135" s="31">
        <f>((uNES*L135+ uOCEX*G135+uEREX*H135+uHOEX*I135+uNES*S135+ uOCEX*N135+uEREX*O135+uHOEX*P135)/('Life tables'!$I$2/2))</f>
        <v>22.298087141367233</v>
      </c>
    </row>
    <row r="136" spans="1:28" x14ac:dyDescent="0.25">
      <c r="A136" s="4">
        <v>130</v>
      </c>
      <c r="C136" s="105">
        <f>IF(male=0,VLOOKUP((($A$5:$A$1570/'Life tables'!$I$2)*2)+age,lifetable,13,1),IF(male=1,VLOOKUP((($A$5:$A$1570/'Life tables'!$I$2)*2)+age,lifetable,10,1),"error"))</f>
        <v>8.0321853324738512E-5</v>
      </c>
      <c r="F136" s="96">
        <f t="shared" si="40"/>
        <v>160.65104022324152</v>
      </c>
      <c r="G136" s="96">
        <f t="shared" si="41"/>
        <v>16.137733214527419</v>
      </c>
      <c r="H136" s="96">
        <f t="shared" si="42"/>
        <v>0.92163941826363016</v>
      </c>
      <c r="I136" s="96">
        <f t="shared" si="43"/>
        <v>0.36929219859161622</v>
      </c>
      <c r="J136" s="96">
        <f t="shared" si="44"/>
        <v>1.4303691949510221E-2</v>
      </c>
      <c r="K136" s="96">
        <f t="shared" si="45"/>
        <v>0.385889732279658</v>
      </c>
      <c r="L136" s="96">
        <f t="shared" ref="L136:L199" si="53">F136-SUM(G136:K136)</f>
        <v>142.82218196762969</v>
      </c>
      <c r="M136" s="96">
        <f t="shared" si="46"/>
        <v>721.45080189548639</v>
      </c>
      <c r="N136" s="96">
        <f t="shared" si="47"/>
        <v>69.477275337673902</v>
      </c>
      <c r="O136" s="96">
        <f t="shared" si="48"/>
        <v>1.6584153606315999</v>
      </c>
      <c r="P136" s="96">
        <f t="shared" si="49"/>
        <v>1.6584153606315999</v>
      </c>
      <c r="Q136" s="96">
        <f t="shared" si="50"/>
        <v>6.3795223000635642E-2</v>
      </c>
      <c r="R136" s="96">
        <f t="shared" si="51"/>
        <v>0.13000172126416271</v>
      </c>
      <c r="S136" s="96">
        <f t="shared" ref="S136:S199" si="54">M136-SUM(N136:R136)</f>
        <v>648.46289889228456</v>
      </c>
      <c r="T136" s="96">
        <f t="shared" ref="T136:U151" si="55">J136+Q136+T135</f>
        <v>9.5844823057630002</v>
      </c>
      <c r="U136" s="96">
        <f t="shared" si="55"/>
        <v>108.90766594400297</v>
      </c>
      <c r="V136" s="32">
        <f t="shared" ref="V136:V199" si="56">SUM(G136:I136,L136,N136,O136,P136,S136,T136,U136)</f>
        <v>1000</v>
      </c>
      <c r="W136" s="100">
        <f>IF(A136=1,((cPH1_+cPHr+(cNES*L136+(cNES+cOSEX)*G136+(cNES+cEREX)*H136+(cNES+cHOEX)*I136+(cNES+cNES)*S136+(cNES+cOSEX)*N136+(cNES+cEREX)*O136+(cNES+cHOEX)*P136)))/(1+cDR)^(A$6:A$65537 + 0.5),(cPHr+(cNES*L136+(cNES+cOSEX)*G136+(cNES+cEREX)*H136+(cNES+cHOEX)*I136+(cNES+cNES)*S136+(cNES+cOSEX)*N136+(cNES+cEREX)*O136+(cNES+cHOEX)*P136))/(1+cDR)^(((cycle + 0.5)/('Life tables'!$I$2/2))))</f>
        <v>156770.98821375857</v>
      </c>
      <c r="X136" s="107">
        <f>((L136+G136+H136+I136+N136+O136+P136+S136)/('Life tables'!$I$2/2))/(1+oDR)^(((cycle + 0.5)/('Life tables'!$I$2/2)))</f>
        <v>31.383067018168123</v>
      </c>
      <c r="Y136" s="31">
        <f>((uNES*L136+ uOCEX*G136+uEREX*H136+uHOEX*I136+uNES*S136+ uOCEX*N136+uEREX*O136+uHOEX*P136)/('Life tables'!$I$2/2))/(1+oDR)^(((cycle + 0.5)/('Life tables'!$I$2/2)))</f>
        <v>20.682815101793516</v>
      </c>
      <c r="Z136" s="100">
        <f t="shared" si="52"/>
        <v>209861.89032356584</v>
      </c>
      <c r="AA136" s="107">
        <f>((L136+G136+H136+I136+N136+O136+P136+S136)/('Life tables'!$I$2/2))</f>
        <v>33.811232277078339</v>
      </c>
      <c r="AB136" s="31">
        <f>((uNES*L136+ uOCEX*G136+uEREX*H136+uHOEX*I136+uNES*S136+ uOCEX*N136+uEREX*O136+uHOEX*P136)/('Life tables'!$I$2/2))</f>
        <v>22.283082311418525</v>
      </c>
    </row>
    <row r="137" spans="1:28" x14ac:dyDescent="0.25">
      <c r="A137" s="4">
        <v>131</v>
      </c>
      <c r="C137" s="105">
        <f>IF(male=0,VLOOKUP((($A$5:$A$1570/'Life tables'!$I$2)*2)+age,lifetable,13,1),IF(male=1,VLOOKUP((($A$5:$A$1570/'Life tables'!$I$2)*2)+age,lifetable,10,1),"error"))</f>
        <v>8.6010410302650442E-5</v>
      </c>
      <c r="F137" s="96">
        <f t="shared" si="40"/>
        <v>160.32546787940123</v>
      </c>
      <c r="G137" s="96">
        <f t="shared" si="41"/>
        <v>16.105028791203285</v>
      </c>
      <c r="H137" s="96">
        <f t="shared" si="42"/>
        <v>0.91977164134066269</v>
      </c>
      <c r="I137" s="96">
        <f t="shared" si="43"/>
        <v>0.36854379804288445</v>
      </c>
      <c r="J137" s="96">
        <f t="shared" si="44"/>
        <v>1.5285667948079716E-2</v>
      </c>
      <c r="K137" s="96">
        <f t="shared" si="45"/>
        <v>0.38510769548470414</v>
      </c>
      <c r="L137" s="96">
        <f t="shared" si="53"/>
        <v>142.53173028538163</v>
      </c>
      <c r="M137" s="96">
        <f t="shared" si="46"/>
        <v>721.18238387083272</v>
      </c>
      <c r="N137" s="96">
        <f t="shared" si="47"/>
        <v>69.451426100337883</v>
      </c>
      <c r="O137" s="96">
        <f t="shared" si="48"/>
        <v>1.6577983420157962</v>
      </c>
      <c r="P137" s="96">
        <f t="shared" si="49"/>
        <v>1.6577983420157962</v>
      </c>
      <c r="Q137" s="96">
        <f t="shared" si="50"/>
        <v>6.8287914225959812E-2</v>
      </c>
      <c r="R137" s="96">
        <f t="shared" si="51"/>
        <v>0.12995335371764169</v>
      </c>
      <c r="S137" s="96">
        <f t="shared" si="54"/>
        <v>648.21711981851968</v>
      </c>
      <c r="T137" s="96">
        <f t="shared" si="55"/>
        <v>9.6680558879370402</v>
      </c>
      <c r="U137" s="96">
        <f t="shared" si="55"/>
        <v>109.42272699320532</v>
      </c>
      <c r="V137" s="32">
        <f t="shared" si="56"/>
        <v>1000</v>
      </c>
      <c r="W137" s="100">
        <f>IF(A137=1,((cPH1_+cPHr+(cNES*L137+(cNES+cOSEX)*G137+(cNES+cEREX)*H137+(cNES+cHOEX)*I137+(cNES+cNES)*S137+(cNES+cOSEX)*N137+(cNES+cEREX)*O137+(cNES+cHOEX)*P137)))/(1+cDR)^(A$6:A$65537 + 0.5),(cPHr+(cNES*L137+(cNES+cOSEX)*G137+(cNES+cEREX)*H137+(cNES+cHOEX)*I137+(cNES+cNES)*S137+(cNES+cOSEX)*N137+(cNES+cEREX)*O137+(cNES+cHOEX)*P137))/(1+cDR)^(((cycle + 0.5)/('Life tables'!$I$2/2))))</f>
        <v>156330.85010245</v>
      </c>
      <c r="X137" s="107">
        <f>((L137+G137+H137+I137+N137+O137+P137+S137)/('Life tables'!$I$2/2))/(1+oDR)^(((cycle + 0.5)/('Life tables'!$I$2/2)))</f>
        <v>31.343850051253508</v>
      </c>
      <c r="Y137" s="31">
        <f>((uNES*L137+ uOCEX*G137+uEREX*H137+uHOEX*I137+uNES*S137+ uOCEX*N137+uEREX*O137+uHOEX*P137)/('Life tables'!$I$2/2))/(1+oDR)^(((cycle + 0.5)/('Life tables'!$I$2/2)))</f>
        <v>20.656976460516038</v>
      </c>
      <c r="Z137" s="100">
        <f t="shared" si="52"/>
        <v>209740.93955464754</v>
      </c>
      <c r="AA137" s="107">
        <f>((L137+G137+H137+I137+N137+O137+P137+S137)/('Life tables'!$I$2/2))</f>
        <v>33.788270967623887</v>
      </c>
      <c r="AB137" s="31">
        <f>((uNES*L137+ uOCEX*G137+uEREX*H137+uHOEX*I137+uNES*S137+ uOCEX*N137+uEREX*O137+uHOEX*P137)/('Life tables'!$I$2/2))</f>
        <v>22.267957410414905</v>
      </c>
    </row>
    <row r="138" spans="1:28" x14ac:dyDescent="0.25">
      <c r="A138" s="4">
        <v>132</v>
      </c>
      <c r="C138" s="105">
        <f>IF(male=0,VLOOKUP((($A$5:$A$1570/'Life tables'!$I$2)*2)+age,lifetable,13,1),IF(male=1,VLOOKUP((($A$5:$A$1570/'Life tables'!$I$2)*2)+age,lifetable,10,1),"error"))</f>
        <v>8.6010410302650442E-5</v>
      </c>
      <c r="F138" s="96">
        <f t="shared" si="40"/>
        <v>160.00642761499648</v>
      </c>
      <c r="G138" s="96">
        <f t="shared" si="41"/>
        <v>16.072980528929342</v>
      </c>
      <c r="H138" s="96">
        <f t="shared" si="42"/>
        <v>0.91794133832314062</v>
      </c>
      <c r="I138" s="96">
        <f t="shared" si="43"/>
        <v>0.36781041293365913</v>
      </c>
      <c r="J138" s="96">
        <f t="shared" si="44"/>
        <v>1.5255250175979859E-2</v>
      </c>
      <c r="K138" s="96">
        <f t="shared" si="45"/>
        <v>0.38434134898581751</v>
      </c>
      <c r="L138" s="96">
        <f t="shared" si="53"/>
        <v>142.24809873564854</v>
      </c>
      <c r="M138" s="96">
        <f t="shared" si="46"/>
        <v>720.90278950386119</v>
      </c>
      <c r="N138" s="96">
        <f t="shared" si="47"/>
        <v>69.424500557021688</v>
      </c>
      <c r="O138" s="96">
        <f t="shared" si="48"/>
        <v>1.6571556320878102</v>
      </c>
      <c r="P138" s="96">
        <f t="shared" si="49"/>
        <v>1.6571556320878102</v>
      </c>
      <c r="Q138" s="96">
        <f t="shared" si="50"/>
        <v>6.8261439763220799E-2</v>
      </c>
      <c r="R138" s="96">
        <f t="shared" si="51"/>
        <v>0.12990297225175854</v>
      </c>
      <c r="S138" s="96">
        <f t="shared" si="54"/>
        <v>647.96581327064894</v>
      </c>
      <c r="T138" s="96">
        <f t="shared" si="55"/>
        <v>9.7515725778762405</v>
      </c>
      <c r="U138" s="96">
        <f t="shared" si="55"/>
        <v>109.93697131444289</v>
      </c>
      <c r="V138" s="32">
        <f t="shared" si="56"/>
        <v>1000</v>
      </c>
      <c r="W138" s="100">
        <f>IF(A138=1,((cPH1_+cPHr+(cNES*L138+(cNES+cOSEX)*G138+(cNES+cEREX)*H138+(cNES+cHOEX)*I138+(cNES+cNES)*S138+(cNES+cOSEX)*N138+(cNES+cEREX)*O138+(cNES+cHOEX)*P138)))/(1+cDR)^(A$6:A$65537 + 0.5),(cPHr+(cNES*L138+(cNES+cOSEX)*G138+(cNES+cEREX)*H138+(cNES+cHOEX)*I138+(cNES+cNES)*S138+(cNES+cOSEX)*N138+(cNES+cEREX)*O138+(cNES+cHOEX)*P138))/(1+cDR)^(((cycle + 0.5)/('Life tables'!$I$2/2))))</f>
        <v>155891.37591377864</v>
      </c>
      <c r="X138" s="107">
        <f>((L138+G138+H138+I138+N138+O138+P138+S138)/('Life tables'!$I$2/2))/(1+oDR)^(((cycle + 0.5)/('Life tables'!$I$2/2)))</f>
        <v>31.304698700720017</v>
      </c>
      <c r="Y138" s="31">
        <f>((uNES*L138+ uOCEX*G138+uEREX*H138+uHOEX*I138+uNES*S138+ uOCEX*N138+uEREX*O138+uHOEX*P138)/('Life tables'!$I$2/2))/(1+oDR)^(((cycle + 0.5)/('Life tables'!$I$2/2)))</f>
        <v>20.631182897814693</v>
      </c>
      <c r="Z138" s="100">
        <f t="shared" si="52"/>
        <v>209619.28965667743</v>
      </c>
      <c r="AA138" s="107">
        <f>((L138+G138+H138+I138+N138+O138+P138+S138)/('Life tables'!$I$2/2))</f>
        <v>33.765343166861875</v>
      </c>
      <c r="AB138" s="31">
        <f>((uNES*L138+ uOCEX*G138+uEREX*H138+uHOEX*I138+uNES*S138+ uOCEX*N138+uEREX*O138+uHOEX*P138)/('Life tables'!$I$2/2))</f>
        <v>22.25285658050376</v>
      </c>
    </row>
    <row r="139" spans="1:28" x14ac:dyDescent="0.25">
      <c r="A139" s="4">
        <v>133</v>
      </c>
      <c r="C139" s="105">
        <f>IF(male=0,VLOOKUP((($A$5:$A$1570/'Life tables'!$I$2)*2)+age,lifetable,13,1),IF(male=1,VLOOKUP((($A$5:$A$1570/'Life tables'!$I$2)*2)+age,lifetable,10,1),"error"))</f>
        <v>8.6010410302650442E-5</v>
      </c>
      <c r="F139" s="96">
        <f t="shared" si="40"/>
        <v>159.69468578905301</v>
      </c>
      <c r="G139" s="96">
        <f t="shared" si="41"/>
        <v>16.041665410073627</v>
      </c>
      <c r="H139" s="96">
        <f t="shared" si="42"/>
        <v>0.91615290573837971</v>
      </c>
      <c r="I139" s="96">
        <f t="shared" si="43"/>
        <v>0.36709380491085608</v>
      </c>
      <c r="J139" s="96">
        <f t="shared" si="44"/>
        <v>1.5225528247830024E-2</v>
      </c>
      <c r="K139" s="96">
        <f t="shared" si="45"/>
        <v>0.38359253360568346</v>
      </c>
      <c r="L139" s="96">
        <f t="shared" si="53"/>
        <v>141.97095560647665</v>
      </c>
      <c r="M139" s="96">
        <f t="shared" si="46"/>
        <v>720.61677031862791</v>
      </c>
      <c r="N139" s="96">
        <f t="shared" si="47"/>
        <v>69.396956289786701</v>
      </c>
      <c r="O139" s="96">
        <f t="shared" si="48"/>
        <v>1.6564981532840166</v>
      </c>
      <c r="P139" s="96">
        <f t="shared" si="49"/>
        <v>1.6564981532840166</v>
      </c>
      <c r="Q139" s="96">
        <f t="shared" si="50"/>
        <v>6.823435694197473E-2</v>
      </c>
      <c r="R139" s="96">
        <f t="shared" si="51"/>
        <v>0.12985143306669256</v>
      </c>
      <c r="S139" s="96">
        <f t="shared" si="54"/>
        <v>647.70873193226453</v>
      </c>
      <c r="T139" s="96">
        <f t="shared" si="55"/>
        <v>9.8350324630660459</v>
      </c>
      <c r="U139" s="96">
        <f t="shared" si="55"/>
        <v>110.45041528111526</v>
      </c>
      <c r="V139" s="32">
        <f t="shared" si="56"/>
        <v>1000</v>
      </c>
      <c r="W139" s="100">
        <f>IF(A139=1,((cPH1_+cPHr+(cNES*L139+(cNES+cOSEX)*G139+(cNES+cEREX)*H139+(cNES+cHOEX)*I139+(cNES+cNES)*S139+(cNES+cOSEX)*N139+(cNES+cEREX)*O139+(cNES+cHOEX)*P139)))/(1+cDR)^(A$6:A$65537 + 0.5),(cPHr+(cNES*L139+(cNES+cOSEX)*G139+(cNES+cEREX)*H139+(cNES+cHOEX)*I139+(cNES+cNES)*S139+(cNES+cOSEX)*N139+(cNES+cEREX)*O139+(cNES+cHOEX)*P139))/(1+cDR)^(((cycle + 0.5)/('Life tables'!$I$2/2))))</f>
        <v>155452.71549692398</v>
      </c>
      <c r="X139" s="107">
        <f>((L139+G139+H139+I139+N139+O139+P139+S139)/('Life tables'!$I$2/2))/(1+oDR)^(((cycle + 0.5)/('Life tables'!$I$2/2)))</f>
        <v>31.265612301661672</v>
      </c>
      <c r="Y139" s="31">
        <f>((uNES*L139+ uOCEX*G139+uEREX*H139+uHOEX*I139+uNES*S139+ uOCEX*N139+uEREX*O139+uHOEX*P139)/('Life tables'!$I$2/2))/(1+oDR)^(((cycle + 0.5)/('Life tables'!$I$2/2)))</f>
        <v>20.605431828652581</v>
      </c>
      <c r="Z139" s="100">
        <f t="shared" si="52"/>
        <v>209497.14204958422</v>
      </c>
      <c r="AA139" s="107">
        <f>((L139+G139+H139+I139+N139+O139+P139+S139)/('Life tables'!$I$2/2))</f>
        <v>33.742448243416412</v>
      </c>
      <c r="AB139" s="31">
        <f>((uNES*L139+ uOCEX*G139+uEREX*H139+uHOEX*I139+uNES*S139+ uOCEX*N139+uEREX*O139+uHOEX*P139)/('Life tables'!$I$2/2))</f>
        <v>22.23777709207387</v>
      </c>
    </row>
    <row r="140" spans="1:28" x14ac:dyDescent="0.25">
      <c r="A140" s="4">
        <v>134</v>
      </c>
      <c r="C140" s="105">
        <f>IF(male=0,VLOOKUP((($A$5:$A$1570/'Life tables'!$I$2)*2)+age,lifetable,13,1),IF(male=1,VLOOKUP((($A$5:$A$1570/'Life tables'!$I$2)*2)+age,lifetable,10,1),"error"))</f>
        <v>8.6010410302650442E-5</v>
      </c>
      <c r="F140" s="96">
        <f t="shared" si="40"/>
        <v>159.39000150667255</v>
      </c>
      <c r="G140" s="96">
        <f t="shared" si="41"/>
        <v>16.01105923623944</v>
      </c>
      <c r="H140" s="96">
        <f t="shared" si="42"/>
        <v>0.91440496159573992</v>
      </c>
      <c r="I140" s="96">
        <f t="shared" si="43"/>
        <v>0.36639342022389587</v>
      </c>
      <c r="J140" s="96">
        <f t="shared" si="44"/>
        <v>1.519647919635325E-2</v>
      </c>
      <c r="K140" s="96">
        <f t="shared" si="45"/>
        <v>0.38286067070585889</v>
      </c>
      <c r="L140" s="96">
        <f t="shared" si="53"/>
        <v>141.70008673871126</v>
      </c>
      <c r="M140" s="96">
        <f t="shared" si="46"/>
        <v>720.32455074914628</v>
      </c>
      <c r="N140" s="96">
        <f t="shared" si="47"/>
        <v>69.368814912114658</v>
      </c>
      <c r="O140" s="96">
        <f t="shared" si="48"/>
        <v>1.6558264215159844</v>
      </c>
      <c r="P140" s="96">
        <f t="shared" si="49"/>
        <v>1.6558264215159844</v>
      </c>
      <c r="Q140" s="96">
        <f t="shared" si="50"/>
        <v>6.8206687013615153E-2</v>
      </c>
      <c r="R140" s="96">
        <f t="shared" si="51"/>
        <v>0.12979877660429778</v>
      </c>
      <c r="S140" s="96">
        <f t="shared" si="54"/>
        <v>647.44607753038179</v>
      </c>
      <c r="T140" s="96">
        <f t="shared" si="55"/>
        <v>9.918435629276015</v>
      </c>
      <c r="U140" s="96">
        <f t="shared" si="55"/>
        <v>110.96307472842541</v>
      </c>
      <c r="V140" s="32">
        <f t="shared" si="56"/>
        <v>1000.0000000000002</v>
      </c>
      <c r="W140" s="100">
        <f>IF(A140=1,((cPH1_+cPHr+(cNES*L140+(cNES+cOSEX)*G140+(cNES+cEREX)*H140+(cNES+cHOEX)*I140+(cNES+cNES)*S140+(cNES+cOSEX)*N140+(cNES+cEREX)*O140+(cNES+cHOEX)*P140)))/(1+cDR)^(A$6:A$65537 + 0.5),(cPHr+(cNES*L140+(cNES+cOSEX)*G140+(cNES+cEREX)*H140+(cNES+cHOEX)*I140+(cNES+cNES)*S140+(cNES+cOSEX)*N140+(cNES+cEREX)*O140+(cNES+cHOEX)*P140))/(1+cDR)^(((cycle + 0.5)/('Life tables'!$I$2/2))))</f>
        <v>155014.88273996228</v>
      </c>
      <c r="X140" s="107">
        <f>((L140+G140+H140+I140+N140+O140+P140+S140)/('Life tables'!$I$2/2))/(1+oDR)^(((cycle + 0.5)/('Life tables'!$I$2/2)))</f>
        <v>31.226590209766321</v>
      </c>
      <c r="Y140" s="31">
        <f>((uNES*L140+ uOCEX*G140+uEREX*H140+uHOEX*I140+uNES*S140+ uOCEX*N140+uEREX*O140+uHOEX*P140)/('Life tables'!$I$2/2))/(1+oDR)^(((cycle + 0.5)/('Life tables'!$I$2/2)))</f>
        <v>20.579722838989209</v>
      </c>
      <c r="Z140" s="100">
        <f t="shared" si="52"/>
        <v>209374.51632722275</v>
      </c>
      <c r="AA140" s="107">
        <f>((L140+G140+H140+I140+N140+O140+P140+S140)/('Life tables'!$I$2/2))</f>
        <v>33.719585586620568</v>
      </c>
      <c r="AB140" s="31">
        <f>((uNES*L140+ uOCEX*G140+uEREX*H140+uHOEX*I140+uNES*S140+ uOCEX*N140+uEREX*O140+uHOEX*P140)/('Life tables'!$I$2/2))</f>
        <v>22.222718553535586</v>
      </c>
    </row>
    <row r="141" spans="1:28" x14ac:dyDescent="0.25">
      <c r="A141" s="4">
        <v>135</v>
      </c>
      <c r="C141" s="105">
        <f>IF(male=0,VLOOKUP((($A$5:$A$1570/'Life tables'!$I$2)*2)+age,lifetable,13,1),IF(male=1,VLOOKUP((($A$5:$A$1570/'Life tables'!$I$2)*2)+age,lifetable,10,1),"error"))</f>
        <v>8.6010410302650442E-5</v>
      </c>
      <c r="F141" s="96">
        <f t="shared" si="40"/>
        <v>159.0921418953788</v>
      </c>
      <c r="G141" s="96">
        <f t="shared" si="41"/>
        <v>15.981138614899161</v>
      </c>
      <c r="H141" s="96">
        <f t="shared" si="42"/>
        <v>0.91269616992843705</v>
      </c>
      <c r="I141" s="96">
        <f t="shared" si="43"/>
        <v>0.3657087235635228</v>
      </c>
      <c r="J141" s="96">
        <f t="shared" si="44"/>
        <v>1.5168080819142183E-2</v>
      </c>
      <c r="K141" s="96">
        <f t="shared" si="45"/>
        <v>0.38214520091805454</v>
      </c>
      <c r="L141" s="96">
        <f t="shared" si="53"/>
        <v>141.4352851052505</v>
      </c>
      <c r="M141" s="96">
        <f t="shared" si="46"/>
        <v>720.0263477469199</v>
      </c>
      <c r="N141" s="96">
        <f t="shared" si="47"/>
        <v>69.340097316905442</v>
      </c>
      <c r="O141" s="96">
        <f t="shared" si="48"/>
        <v>1.6551409354950675</v>
      </c>
      <c r="P141" s="96">
        <f t="shared" si="49"/>
        <v>1.6551409354950675</v>
      </c>
      <c r="Q141" s="96">
        <f t="shared" si="50"/>
        <v>6.8178450521025502E-2</v>
      </c>
      <c r="R141" s="96">
        <f t="shared" si="51"/>
        <v>0.12974504195811856</v>
      </c>
      <c r="S141" s="96">
        <f t="shared" si="54"/>
        <v>647.17804506654511</v>
      </c>
      <c r="T141" s="96">
        <f t="shared" si="55"/>
        <v>10.001782160616182</v>
      </c>
      <c r="U141" s="96">
        <f t="shared" si="55"/>
        <v>111.47496497130159</v>
      </c>
      <c r="V141" s="32">
        <f t="shared" si="56"/>
        <v>1000</v>
      </c>
      <c r="W141" s="100">
        <f>IF(A141=1,((cPH1_+cPHr+(cNES*L141+(cNES+cOSEX)*G141+(cNES+cEREX)*H141+(cNES+cHOEX)*I141+(cNES+cNES)*S141+(cNES+cOSEX)*N141+(cNES+cEREX)*O141+(cNES+cHOEX)*P141)))/(1+cDR)^(A$6:A$65537 + 0.5),(cPHr+(cNES*L141+(cNES+cOSEX)*G141+(cNES+cEREX)*H141+(cNES+cHOEX)*I141+(cNES+cNES)*S141+(cNES+cOSEX)*N141+(cNES+cEREX)*O141+(cNES+cHOEX)*P141))/(1+cDR)^(((cycle + 0.5)/('Life tables'!$I$2/2))))</f>
        <v>154577.89091469414</v>
      </c>
      <c r="X141" s="107">
        <f>((L141+G141+H141+I141+N141+O141+P141+S141)/('Life tables'!$I$2/2))/(1+oDR)^(((cycle + 0.5)/('Life tables'!$I$2/2)))</f>
        <v>31.187631800620629</v>
      </c>
      <c r="Y141" s="31">
        <f>((uNES*L141+ uOCEX*G141+uEREX*H141+uHOEX*I141+uNES*S141+ uOCEX*N141+uEREX*O141+uHOEX*P141)/('Life tables'!$I$2/2))/(1+oDR)^(((cycle + 0.5)/('Life tables'!$I$2/2)))</f>
        <v>20.55405552753971</v>
      </c>
      <c r="Z141" s="100">
        <f t="shared" si="52"/>
        <v>209251.43142880368</v>
      </c>
      <c r="AA141" s="107">
        <f>((L141+G141+H141+I141+N141+O141+P141+S141)/('Life tables'!$I$2/2))</f>
        <v>33.696754605826769</v>
      </c>
      <c r="AB141" s="31">
        <f>((uNES*L141+ uOCEX*G141+uEREX*H141+uHOEX*I141+uNES*S141+ uOCEX*N141+uEREX*O141+uHOEX*P141)/('Life tables'!$I$2/2))</f>
        <v>22.207680586130945</v>
      </c>
    </row>
    <row r="142" spans="1:28" x14ac:dyDescent="0.25">
      <c r="A142" s="4">
        <v>136</v>
      </c>
      <c r="C142" s="105">
        <f>IF(male=0,VLOOKUP((($A$5:$A$1570/'Life tables'!$I$2)*2)+age,lifetable,13,1),IF(male=1,VLOOKUP((($A$5:$A$1570/'Life tables'!$I$2)*2)+age,lifetable,10,1),"error"))</f>
        <v>8.6010410302650442E-5</v>
      </c>
      <c r="F142" s="96">
        <f t="shared" si="40"/>
        <v>158.80088183790241</v>
      </c>
      <c r="G142" s="96">
        <f t="shared" si="41"/>
        <v>15.951880932551942</v>
      </c>
      <c r="H142" s="96">
        <f t="shared" si="42"/>
        <v>0.91102523926055623</v>
      </c>
      <c r="I142" s="96">
        <f t="shared" si="43"/>
        <v>0.36503919744755176</v>
      </c>
      <c r="J142" s="96">
        <f t="shared" si="44"/>
        <v>1.5140311653182401E-2</v>
      </c>
      <c r="K142" s="96">
        <f t="shared" si="45"/>
        <v>0.3814455835022747</v>
      </c>
      <c r="L142" s="96">
        <f t="shared" si="53"/>
        <v>141.1763505734869</v>
      </c>
      <c r="M142" s="96">
        <f t="shared" si="46"/>
        <v>719.72237103017994</v>
      </c>
      <c r="N142" s="96">
        <f t="shared" si="47"/>
        <v>69.310823700479077</v>
      </c>
      <c r="O142" s="96">
        <f t="shared" si="48"/>
        <v>1.6544421773053317</v>
      </c>
      <c r="P142" s="96">
        <f t="shared" si="49"/>
        <v>1.6544421773053317</v>
      </c>
      <c r="Q142" s="96">
        <f t="shared" si="50"/>
        <v>6.8149667322179155E-2</v>
      </c>
      <c r="R142" s="96">
        <f t="shared" si="51"/>
        <v>0.12969026691830074</v>
      </c>
      <c r="S142" s="96">
        <f t="shared" si="54"/>
        <v>646.90482304084969</v>
      </c>
      <c r="T142" s="96">
        <f t="shared" si="55"/>
        <v>10.085072139591544</v>
      </c>
      <c r="U142" s="96">
        <f t="shared" si="55"/>
        <v>111.98610082172216</v>
      </c>
      <c r="V142" s="32">
        <f t="shared" si="56"/>
        <v>1000.0000000000001</v>
      </c>
      <c r="W142" s="100">
        <f>IF(A142=1,((cPH1_+cPHr+(cNES*L142+(cNES+cOSEX)*G142+(cNES+cEREX)*H142+(cNES+cHOEX)*I142+(cNES+cNES)*S142+(cNES+cOSEX)*N142+(cNES+cEREX)*O142+(cNES+cHOEX)*P142)))/(1+cDR)^(A$6:A$65537 + 0.5),(cPHr+(cNES*L142+(cNES+cOSEX)*G142+(cNES+cEREX)*H142+(cNES+cHOEX)*I142+(cNES+cNES)*S142+(cNES+cOSEX)*N142+(cNES+cEREX)*O142+(cNES+cHOEX)*P142))/(1+cDR)^(((cycle + 0.5)/('Life tables'!$I$2/2))))</f>
        <v>154141.75269886039</v>
      </c>
      <c r="X142" s="107">
        <f>((L142+G142+H142+I142+N142+O142+P142+S142)/('Life tables'!$I$2/2))/(1+oDR)^(((cycle + 0.5)/('Life tables'!$I$2/2)))</f>
        <v>31.148736469038745</v>
      </c>
      <c r="Y142" s="31">
        <f>((uNES*L142+ uOCEX*G142+uEREX*H142+uHOEX*I142+uNES*S142+ uOCEX*N142+uEREX*O142+uHOEX*P142)/('Life tables'!$I$2/2))/(1+oDR)^(((cycle + 0.5)/('Life tables'!$I$2/2)))</f>
        <v>20.528429505344512</v>
      </c>
      <c r="Z142" s="100">
        <f t="shared" si="52"/>
        <v>209127.90566070058</v>
      </c>
      <c r="AA142" s="107">
        <f>((L142+G142+H142+I142+N142+O142+P142+S142)/('Life tables'!$I$2/2))</f>
        <v>33.673954729740252</v>
      </c>
      <c r="AB142" s="31">
        <f>((uNES*L142+ uOCEX*G142+uEREX*H142+uHOEX*I142+uNES*S142+ uOCEX*N142+uEREX*O142+uHOEX*P142)/('Life tables'!$I$2/2))</f>
        <v>22.192662823506431</v>
      </c>
    </row>
    <row r="143" spans="1:28" x14ac:dyDescent="0.25">
      <c r="A143" s="4">
        <v>137</v>
      </c>
      <c r="C143" s="105">
        <f>IF(male=0,VLOOKUP((($A$5:$A$1570/'Life tables'!$I$2)*2)+age,lifetable,13,1),IF(male=1,VLOOKUP((($A$5:$A$1570/'Life tables'!$I$2)*2)+age,lifetable,10,1),"error"))</f>
        <v>8.6010410302650442E-5</v>
      </c>
      <c r="F143" s="96">
        <f t="shared" si="40"/>
        <v>158.51600371386638</v>
      </c>
      <c r="G143" s="96">
        <f t="shared" si="41"/>
        <v>15.923264328775458</v>
      </c>
      <c r="H143" s="96">
        <f t="shared" si="42"/>
        <v>0.90939092112512587</v>
      </c>
      <c r="I143" s="96">
        <f t="shared" si="43"/>
        <v>0.36438434162707445</v>
      </c>
      <c r="J143" s="96">
        <f t="shared" si="44"/>
        <v>1.5113150950224325E-2</v>
      </c>
      <c r="K143" s="96">
        <f t="shared" si="45"/>
        <v>0.38076129572633605</v>
      </c>
      <c r="L143" s="96">
        <f t="shared" si="53"/>
        <v>140.92308967566217</v>
      </c>
      <c r="M143" s="96">
        <f t="shared" si="46"/>
        <v>719.41282332482001</v>
      </c>
      <c r="N143" s="96">
        <f t="shared" si="47"/>
        <v>69.281013585778339</v>
      </c>
      <c r="O143" s="96">
        <f t="shared" si="48"/>
        <v>1.6537306129573976</v>
      </c>
      <c r="P143" s="96">
        <f t="shared" si="49"/>
        <v>1.6537306129573976</v>
      </c>
      <c r="Q143" s="96">
        <f t="shared" si="50"/>
        <v>6.8120356612953264E-2</v>
      </c>
      <c r="R143" s="96">
        <f t="shared" si="51"/>
        <v>0.12963448801500696</v>
      </c>
      <c r="S143" s="96">
        <f t="shared" si="54"/>
        <v>646.62659366849891</v>
      </c>
      <c r="T143" s="96">
        <f t="shared" si="55"/>
        <v>10.168305647154721</v>
      </c>
      <c r="U143" s="96">
        <f t="shared" si="55"/>
        <v>112.49649660546351</v>
      </c>
      <c r="V143" s="32">
        <f t="shared" si="56"/>
        <v>1000.0000000000002</v>
      </c>
      <c r="W143" s="100">
        <f>IF(A143=1,((cPH1_+cPHr+(cNES*L143+(cNES+cOSEX)*G143+(cNES+cEREX)*H143+(cNES+cHOEX)*I143+(cNES+cNES)*S143+(cNES+cOSEX)*N143+(cNES+cEREX)*O143+(cNES+cHOEX)*P143)))/(1+cDR)^(A$6:A$65537 + 0.5),(cPHr+(cNES*L143+(cNES+cOSEX)*G143+(cNES+cEREX)*H143+(cNES+cHOEX)*I143+(cNES+cNES)*S143+(cNES+cOSEX)*N143+(cNES+cEREX)*O143+(cNES+cHOEX)*P143))/(1+cDR)^(((cycle + 0.5)/('Life tables'!$I$2/2))))</f>
        <v>153706.48019756793</v>
      </c>
      <c r="X143" s="107">
        <f>((L143+G143+H143+I143+N143+O143+P143+S143)/('Life tables'!$I$2/2))/(1+oDR)^(((cycle + 0.5)/('Life tables'!$I$2/2)))</f>
        <v>31.10990362841352</v>
      </c>
      <c r="Y143" s="31">
        <f>((uNES*L143+ uOCEX*G143+uEREX*H143+uHOEX*I143+uNES*S143+ uOCEX*N143+uEREX*O143+uHOEX*P143)/('Life tables'!$I$2/2))/(1+oDR)^(((cycle + 0.5)/('Life tables'!$I$2/2)))</f>
        <v>20.502844395353549</v>
      </c>
      <c r="Z143" s="100">
        <f t="shared" si="52"/>
        <v>209003.95671752971</v>
      </c>
      <c r="AA143" s="107">
        <f>((L143+G143+H143+I143+N143+O143+P143+S143)/('Life tables'!$I$2/2))</f>
        <v>33.651185405774584</v>
      </c>
      <c r="AB143" s="31">
        <f>((uNES*L143+ uOCEX*G143+uEREX*H143+uHOEX*I143+uNES*S143+ uOCEX*N143+uEREX*O143+uHOEX*P143)/('Life tables'!$I$2/2))</f>
        <v>22.177664911299921</v>
      </c>
    </row>
    <row r="144" spans="1:28" x14ac:dyDescent="0.25">
      <c r="A144" s="4">
        <v>138</v>
      </c>
      <c r="C144" s="105">
        <f>IF(male=0,VLOOKUP((($A$5:$A$1570/'Life tables'!$I$2)*2)+age,lifetable,13,1),IF(male=1,VLOOKUP((($A$5:$A$1570/'Life tables'!$I$2)*2)+age,lifetable,10,1),"error"))</f>
        <v>8.6010410302650442E-5</v>
      </c>
      <c r="F144" s="96">
        <f t="shared" si="40"/>
        <v>158.23729715007568</v>
      </c>
      <c r="G144" s="96">
        <f t="shared" si="41"/>
        <v>15.895267671141982</v>
      </c>
      <c r="H144" s="96">
        <f t="shared" si="42"/>
        <v>0.90779200863155363</v>
      </c>
      <c r="I144" s="96">
        <f t="shared" si="43"/>
        <v>0.36374367251244466</v>
      </c>
      <c r="J144" s="96">
        <f t="shared" si="44"/>
        <v>1.508657865297546E-2</v>
      </c>
      <c r="K144" s="96">
        <f t="shared" si="45"/>
        <v>0.38009183226605392</v>
      </c>
      <c r="L144" s="96">
        <f t="shared" si="53"/>
        <v>140.67531538687066</v>
      </c>
      <c r="M144" s="96">
        <f t="shared" si="46"/>
        <v>719.09790059730608</v>
      </c>
      <c r="N144" s="96">
        <f t="shared" si="47"/>
        <v>69.250685844798511</v>
      </c>
      <c r="O144" s="96">
        <f t="shared" si="48"/>
        <v>1.6530066929238363</v>
      </c>
      <c r="P144" s="96">
        <f t="shared" si="49"/>
        <v>1.6530066929238363</v>
      </c>
      <c r="Q144" s="96">
        <f t="shared" si="50"/>
        <v>6.8090536949182712E-2</v>
      </c>
      <c r="R144" s="96">
        <f t="shared" si="51"/>
        <v>0.12957774056038571</v>
      </c>
      <c r="S144" s="96">
        <f t="shared" si="54"/>
        <v>646.34353308915036</v>
      </c>
      <c r="T144" s="96">
        <f t="shared" si="55"/>
        <v>10.251482762756879</v>
      </c>
      <c r="U144" s="96">
        <f t="shared" si="55"/>
        <v>113.00616617828994</v>
      </c>
      <c r="V144" s="32">
        <f t="shared" si="56"/>
        <v>1000</v>
      </c>
      <c r="W144" s="100">
        <f>IF(A144=1,((cPH1_+cPHr+(cNES*L144+(cNES+cOSEX)*G144+(cNES+cEREX)*H144+(cNES+cHOEX)*I144+(cNES+cNES)*S144+(cNES+cOSEX)*N144+(cNES+cEREX)*O144+(cNES+cHOEX)*P144)))/(1+cDR)^(A$6:A$65537 + 0.5),(cPHr+(cNES*L144+(cNES+cOSEX)*G144+(cNES+cEREX)*H144+(cNES+cHOEX)*I144+(cNES+cNES)*S144+(cNES+cOSEX)*N144+(cNES+cEREX)*O144+(cNES+cHOEX)*P144))/(1+cDR)^(((cycle + 0.5)/('Life tables'!$I$2/2))))</f>
        <v>153272.08496395542</v>
      </c>
      <c r="X144" s="107">
        <f>((L144+G144+H144+I144+N144+O144+P144+S144)/('Life tables'!$I$2/2))/(1+oDR)^(((cycle + 0.5)/('Life tables'!$I$2/2)))</f>
        <v>31.071132710089866</v>
      </c>
      <c r="Y144" s="31">
        <f>((uNES*L144+ uOCEX*G144+uEREX*H144+uHOEX*I144+uNES*S144+ uOCEX*N144+uEREX*O144+uHOEX*P144)/('Life tables'!$I$2/2))/(1+oDR)^(((cycle + 0.5)/('Life tables'!$I$2/2)))</f>
        <v>20.477299832024535</v>
      </c>
      <c r="Z144" s="100">
        <f t="shared" si="52"/>
        <v>208879.60170252848</v>
      </c>
      <c r="AA144" s="107">
        <f>((L144+G144+H144+I144+N144+O144+P144+S144)/('Life tables'!$I$2/2))</f>
        <v>33.628446099428807</v>
      </c>
      <c r="AB144" s="31">
        <f>((uNES*L144+ uOCEX*G144+uEREX*H144+uHOEX*I144+uNES*S144+ uOCEX*N144+uEREX*O144+uHOEX*P144)/('Life tables'!$I$2/2))</f>
        <v>22.162686506741387</v>
      </c>
    </row>
    <row r="145" spans="1:28" x14ac:dyDescent="0.25">
      <c r="A145" s="4">
        <v>139</v>
      </c>
      <c r="C145" s="105">
        <f>IF(male=0,VLOOKUP((($A$5:$A$1570/'Life tables'!$I$2)*2)+age,lifetable,13,1),IF(male=1,VLOOKUP((($A$5:$A$1570/'Life tables'!$I$2)*2)+age,lifetable,10,1),"error"))</f>
        <v>8.6010410302650442E-5</v>
      </c>
      <c r="F145" s="96">
        <f t="shared" si="40"/>
        <v>157.96455877912439</v>
      </c>
      <c r="G145" s="96">
        <f t="shared" si="41"/>
        <v>15.867870530969963</v>
      </c>
      <c r="H145" s="96">
        <f t="shared" si="42"/>
        <v>0.90622733508077913</v>
      </c>
      <c r="I145" s="96">
        <f t="shared" si="43"/>
        <v>0.36311672261838274</v>
      </c>
      <c r="J145" s="96">
        <f t="shared" si="44"/>
        <v>1.5060575372085631E-2</v>
      </c>
      <c r="K145" s="96">
        <f t="shared" si="45"/>
        <v>0.37943670462540791</v>
      </c>
      <c r="L145" s="96">
        <f t="shared" si="53"/>
        <v>140.43284691045778</v>
      </c>
      <c r="M145" s="96">
        <f t="shared" si="46"/>
        <v>718.77779227982876</v>
      </c>
      <c r="N145" s="96">
        <f t="shared" si="47"/>
        <v>69.219858720269968</v>
      </c>
      <c r="O145" s="96">
        <f t="shared" si="48"/>
        <v>1.6522708526567307</v>
      </c>
      <c r="P145" s="96">
        <f t="shared" si="49"/>
        <v>1.6522708526567307</v>
      </c>
      <c r="Q145" s="96">
        <f t="shared" si="50"/>
        <v>6.8060226267979473E-2</v>
      </c>
      <c r="R145" s="96">
        <f t="shared" si="51"/>
        <v>0.12952005868914279</v>
      </c>
      <c r="S145" s="96">
        <f t="shared" si="54"/>
        <v>646.05581156928827</v>
      </c>
      <c r="T145" s="96">
        <f t="shared" si="55"/>
        <v>10.334603564396945</v>
      </c>
      <c r="U145" s="96">
        <f t="shared" si="55"/>
        <v>113.51512294160449</v>
      </c>
      <c r="V145" s="32">
        <f t="shared" si="56"/>
        <v>1000</v>
      </c>
      <c r="W145" s="100">
        <f>IF(A145=1,((cPH1_+cPHr+(cNES*L145+(cNES+cOSEX)*G145+(cNES+cEREX)*H145+(cNES+cHOEX)*I145+(cNES+cNES)*S145+(cNES+cOSEX)*N145+(cNES+cEREX)*O145+(cNES+cHOEX)*P145)))/(1+cDR)^(A$6:A$65537 + 0.5),(cPHr+(cNES*L145+(cNES+cOSEX)*G145+(cNES+cEREX)*H145+(cNES+cHOEX)*I145+(cNES+cNES)*S145+(cNES+cOSEX)*N145+(cNES+cEREX)*O145+(cNES+cHOEX)*P145))/(1+cDR)^(((cycle + 0.5)/('Life tables'!$I$2/2))))</f>
        <v>152838.57801912463</v>
      </c>
      <c r="X145" s="107">
        <f>((L145+G145+H145+I145+N145+O145+P145+S145)/('Life tables'!$I$2/2))/(1+oDR)^(((cycle + 0.5)/('Life tables'!$I$2/2)))</f>
        <v>31.032423162759205</v>
      </c>
      <c r="Y145" s="31">
        <f>((uNES*L145+ uOCEX*G145+uEREX*H145+uHOEX*I145+uNES*S145+ uOCEX*N145+uEREX*O145+uHOEX*P145)/('Life tables'!$I$2/2))/(1+oDR)^(((cycle + 0.5)/('Life tables'!$I$2/2)))</f>
        <v>20.451795460934886</v>
      </c>
      <c r="Z145" s="100">
        <f t="shared" si="52"/>
        <v>208754.85714725475</v>
      </c>
      <c r="AA145" s="107">
        <f>((L145+G145+H145+I145+N145+O145+P145+S145)/('Life tables'!$I$2/2))</f>
        <v>33.605736293685183</v>
      </c>
      <c r="AB145" s="31">
        <f>((uNES*L145+ uOCEX*G145+uEREX*H145+uHOEX*I145+uNES*S145+ uOCEX*N145+uEREX*O145+uHOEX*P145)/('Life tables'!$I$2/2))</f>
        <v>22.147727278266956</v>
      </c>
    </row>
    <row r="146" spans="1:28" x14ac:dyDescent="0.25">
      <c r="A146" s="4">
        <v>140</v>
      </c>
      <c r="C146" s="105">
        <f>IF(male=0,VLOOKUP((($A$5:$A$1570/'Life tables'!$I$2)*2)+age,lifetable,13,1),IF(male=1,VLOOKUP((($A$5:$A$1570/'Life tables'!$I$2)*2)+age,lifetable,10,1),"error"))</f>
        <v>8.6010410302650442E-5</v>
      </c>
      <c r="F146" s="96">
        <f t="shared" si="40"/>
        <v>157.69759200604315</v>
      </c>
      <c r="G146" s="96">
        <f t="shared" si="41"/>
        <v>15.84105315988328</v>
      </c>
      <c r="H146" s="96">
        <f t="shared" si="42"/>
        <v>0.90469577262655287</v>
      </c>
      <c r="I146" s="96">
        <f t="shared" si="43"/>
        <v>0.36250304002756306</v>
      </c>
      <c r="J146" s="96">
        <f t="shared" si="44"/>
        <v>1.503512236389881E-2</v>
      </c>
      <c r="K146" s="96">
        <f t="shared" si="45"/>
        <v>0.37879544057602033</v>
      </c>
      <c r="L146" s="96">
        <f t="shared" si="53"/>
        <v>140.19550947056584</v>
      </c>
      <c r="M146" s="96">
        <f t="shared" si="46"/>
        <v>718.45268148795549</v>
      </c>
      <c r="N146" s="96">
        <f t="shared" si="47"/>
        <v>69.188549846618599</v>
      </c>
      <c r="O146" s="96">
        <f t="shared" si="48"/>
        <v>1.6515235130879991</v>
      </c>
      <c r="P146" s="96">
        <f t="shared" si="49"/>
        <v>1.6515235130879991</v>
      </c>
      <c r="Q146" s="96">
        <f t="shared" si="50"/>
        <v>6.8029441908341884E-2</v>
      </c>
      <c r="R146" s="96">
        <f t="shared" si="51"/>
        <v>0.12946147539776101</v>
      </c>
      <c r="S146" s="96">
        <f t="shared" si="54"/>
        <v>645.76359369785484</v>
      </c>
      <c r="T146" s="96">
        <f t="shared" si="55"/>
        <v>10.417668128669185</v>
      </c>
      <c r="U146" s="96">
        <f t="shared" si="55"/>
        <v>114.02337985757826</v>
      </c>
      <c r="V146" s="32">
        <f t="shared" si="56"/>
        <v>1000.0000000000001</v>
      </c>
      <c r="W146" s="100">
        <f>IF(A146=1,((cPH1_+cPHr+(cNES*L146+(cNES+cOSEX)*G146+(cNES+cEREX)*H146+(cNES+cHOEX)*I146+(cNES+cNES)*S146+(cNES+cOSEX)*N146+(cNES+cEREX)*O146+(cNES+cHOEX)*P146)))/(1+cDR)^(A$6:A$65537 + 0.5),(cPHr+(cNES*L146+(cNES+cOSEX)*G146+(cNES+cEREX)*H146+(cNES+cHOEX)*I146+(cNES+cNES)*S146+(cNES+cOSEX)*N146+(cNES+cEREX)*O146+(cNES+cHOEX)*P146))/(1+cDR)^(((cycle + 0.5)/('Life tables'!$I$2/2))))</f>
        <v>152405.96987136398</v>
      </c>
      <c r="X146" s="107">
        <f>((L146+G146+H146+I146+N146+O146+P146+S146)/('Life tables'!$I$2/2))/(1+oDR)^(((cycle + 0.5)/('Life tables'!$I$2/2)))</f>
        <v>30.993774451874458</v>
      </c>
      <c r="Y146" s="31">
        <f>((uNES*L146+ uOCEX*G146+uEREX*H146+uHOEX*I146+uNES*S146+ uOCEX*N146+uEREX*O146+uHOEX*P146)/('Life tables'!$I$2/2))/(1+oDR)^(((cycle + 0.5)/('Life tables'!$I$2/2)))</f>
        <v>20.426330938406725</v>
      </c>
      <c r="Z146" s="100">
        <f t="shared" si="52"/>
        <v>208629.73903063001</v>
      </c>
      <c r="AA146" s="107">
        <f>((L146+G146+H146+I146+N146+O146+P146+S146)/('Life tables'!$I$2/2))</f>
        <v>33.5830554884271</v>
      </c>
      <c r="AB146" s="31">
        <f>((uNES*L146+ uOCEX*G146+uEREX*H146+uHOEX*I146+uNES*S146+ uOCEX*N146+uEREX*O146+uHOEX*P146)/('Life tables'!$I$2/2))</f>
        <v>22.13278690514576</v>
      </c>
    </row>
    <row r="147" spans="1:28" x14ac:dyDescent="0.25">
      <c r="A147" s="4">
        <v>141</v>
      </c>
      <c r="C147" s="105">
        <f>IF(male=0,VLOOKUP((($A$5:$A$1570/'Life tables'!$I$2)*2)+age,lifetable,13,1),IF(male=1,VLOOKUP((($A$5:$A$1570/'Life tables'!$I$2)*2)+age,lifetable,10,1),"error"))</f>
        <v>8.6010410302650442E-5</v>
      </c>
      <c r="F147" s="96">
        <f t="shared" si="40"/>
        <v>157.43620678271958</v>
      </c>
      <c r="G147" s="96">
        <f t="shared" si="41"/>
        <v>15.814796467151295</v>
      </c>
      <c r="H147" s="96">
        <f t="shared" si="42"/>
        <v>0.90319623098130808</v>
      </c>
      <c r="I147" s="96">
        <f t="shared" si="43"/>
        <v>0.36190218787206885</v>
      </c>
      <c r="J147" s="96">
        <f t="shared" si="44"/>
        <v>1.5010201508946032E-2</v>
      </c>
      <c r="K147" s="96">
        <f t="shared" si="45"/>
        <v>0.37816758361530578</v>
      </c>
      <c r="L147" s="96">
        <f t="shared" si="53"/>
        <v>139.96313411159065</v>
      </c>
      <c r="M147" s="96">
        <f t="shared" si="46"/>
        <v>718.12274523103315</v>
      </c>
      <c r="N147" s="96">
        <f t="shared" si="47"/>
        <v>69.156776270228008</v>
      </c>
      <c r="O147" s="96">
        <f t="shared" si="48"/>
        <v>1.6507650811130512</v>
      </c>
      <c r="P147" s="96">
        <f t="shared" si="49"/>
        <v>1.6507650811130512</v>
      </c>
      <c r="Q147" s="96">
        <f t="shared" si="50"/>
        <v>6.7998200631077421E-2</v>
      </c>
      <c r="R147" s="96">
        <f t="shared" si="51"/>
        <v>0.12940202258241357</v>
      </c>
      <c r="S147" s="96">
        <f t="shared" si="54"/>
        <v>645.46703857536556</v>
      </c>
      <c r="T147" s="96">
        <f t="shared" si="55"/>
        <v>10.500676530809208</v>
      </c>
      <c r="U147" s="96">
        <f t="shared" si="55"/>
        <v>114.53094946377598</v>
      </c>
      <c r="V147" s="32">
        <f t="shared" si="56"/>
        <v>1000.0000000000001</v>
      </c>
      <c r="W147" s="100">
        <f>IF(A147=1,((cPH1_+cPHr+(cNES*L147+(cNES+cOSEX)*G147+(cNES+cEREX)*H147+(cNES+cHOEX)*I147+(cNES+cNES)*S147+(cNES+cOSEX)*N147+(cNES+cEREX)*O147+(cNES+cHOEX)*P147)))/(1+cDR)^(A$6:A$65537 + 0.5),(cPHr+(cNES*L147+(cNES+cOSEX)*G147+(cNES+cEREX)*H147+(cNES+cHOEX)*I147+(cNES+cNES)*S147+(cNES+cOSEX)*N147+(cNES+cEREX)*O147+(cNES+cHOEX)*P147))/(1+cDR)^(((cycle + 0.5)/('Life tables'!$I$2/2))))</f>
        <v>151974.27053468904</v>
      </c>
      <c r="X147" s="107">
        <f>((L147+G147+H147+I147+N147+O147+P147+S147)/('Life tables'!$I$2/2))/(1+oDR)^(((cycle + 0.5)/('Life tables'!$I$2/2)))</f>
        <v>30.955186059084831</v>
      </c>
      <c r="Y147" s="31">
        <f>((uNES*L147+ uOCEX*G147+uEREX*H147+uHOEX*I147+uNES*S147+ uOCEX*N147+uEREX*O147+uHOEX*P147)/('Life tables'!$I$2/2))/(1+oDR)^(((cycle + 0.5)/('Life tables'!$I$2/2)))</f>
        <v>20.400905931144631</v>
      </c>
      <c r="Z147" s="100">
        <f t="shared" si="52"/>
        <v>208504.26279734817</v>
      </c>
      <c r="AA147" s="107">
        <f>((L147+G147+H147+I147+N147+O147+P147+S147)/('Life tables'!$I$2/2))</f>
        <v>33.560403199876298</v>
      </c>
      <c r="AB147" s="31">
        <f>((uNES*L147+ uOCEX*G147+uEREX*H147+uHOEX*I147+uNES*S147+ uOCEX*N147+uEREX*O147+uHOEX*P147)/('Life tables'!$I$2/2))</f>
        <v>22.117865077119269</v>
      </c>
    </row>
    <row r="148" spans="1:28" x14ac:dyDescent="0.25">
      <c r="A148" s="4">
        <v>142</v>
      </c>
      <c r="C148" s="105">
        <f>IF(male=0,VLOOKUP((($A$5:$A$1570/'Life tables'!$I$2)*2)+age,lifetable,13,1),IF(male=1,VLOOKUP((($A$5:$A$1570/'Life tables'!$I$2)*2)+age,lifetable,10,1),"error"))</f>
        <v>8.6010410302650442E-5</v>
      </c>
      <c r="F148" s="96">
        <f t="shared" si="40"/>
        <v>157.18021938983202</v>
      </c>
      <c r="G148" s="96">
        <f t="shared" si="41"/>
        <v>15.789081997783644</v>
      </c>
      <c r="H148" s="96">
        <f t="shared" si="42"/>
        <v>0.90172765616513595</v>
      </c>
      <c r="I148" s="96">
        <f t="shared" si="43"/>
        <v>0.36131374383211851</v>
      </c>
      <c r="J148" s="96">
        <f t="shared" si="44"/>
        <v>1.4985795291154624E-2</v>
      </c>
      <c r="K148" s="96">
        <f t="shared" si="45"/>
        <v>0.37755269244266798</v>
      </c>
      <c r="L148" s="96">
        <f t="shared" si="53"/>
        <v>139.73555750431731</v>
      </c>
      <c r="M148" s="96">
        <f t="shared" si="46"/>
        <v>717.78815461558293</v>
      </c>
      <c r="N148" s="96">
        <f t="shared" si="47"/>
        <v>69.124554469026933</v>
      </c>
      <c r="O148" s="96">
        <f t="shared" si="48"/>
        <v>1.6499959500583374</v>
      </c>
      <c r="P148" s="96">
        <f t="shared" si="49"/>
        <v>1.6499959500583374</v>
      </c>
      <c r="Q148" s="96">
        <f t="shared" si="50"/>
        <v>6.7966518638061954E-2</v>
      </c>
      <c r="R148" s="96">
        <f t="shared" si="51"/>
        <v>0.12934173107561492</v>
      </c>
      <c r="S148" s="96">
        <f t="shared" si="54"/>
        <v>645.16629999672568</v>
      </c>
      <c r="T148" s="96">
        <f t="shared" si="55"/>
        <v>10.583628844738426</v>
      </c>
      <c r="U148" s="96">
        <f t="shared" si="55"/>
        <v>115.03784388729427</v>
      </c>
      <c r="V148" s="32">
        <f t="shared" si="56"/>
        <v>1000.0000000000001</v>
      </c>
      <c r="W148" s="100">
        <f>IF(A148=1,((cPH1_+cPHr+(cNES*L148+(cNES+cOSEX)*G148+(cNES+cEREX)*H148+(cNES+cHOEX)*I148+(cNES+cNES)*S148+(cNES+cOSEX)*N148+(cNES+cEREX)*O148+(cNES+cHOEX)*P148)))/(1+cDR)^(A$6:A$65537 + 0.5),(cPHr+(cNES*L148+(cNES+cOSEX)*G148+(cNES+cEREX)*H148+(cNES+cHOEX)*I148+(cNES+cNES)*S148+(cNES+cOSEX)*N148+(cNES+cEREX)*O148+(cNES+cHOEX)*P148))/(1+cDR)^(((cycle + 0.5)/('Life tables'!$I$2/2))))</f>
        <v>151543.48954672474</v>
      </c>
      <c r="X148" s="107">
        <f>((L148+G148+H148+I148+N148+O148+P148+S148)/('Life tables'!$I$2/2))/(1+oDR)^(((cycle + 0.5)/('Life tables'!$I$2/2)))</f>
        <v>30.916657481689807</v>
      </c>
      <c r="Y148" s="31">
        <f>((uNES*L148+ uOCEX*G148+uEREX*H148+uHOEX*I148+uNES*S148+ uOCEX*N148+uEREX*O148+uHOEX*P148)/('Life tables'!$I$2/2))/(1+oDR)^(((cycle + 0.5)/('Life tables'!$I$2/2)))</f>
        <v>20.375520115885621</v>
      </c>
      <c r="Z148" s="100">
        <f t="shared" si="52"/>
        <v>208378.44337567131</v>
      </c>
      <c r="AA148" s="107">
        <f>((L148+G148+H148+I148+N148+O148+P148+S148)/('Life tables'!$I$2/2))</f>
        <v>33.537778960048925</v>
      </c>
      <c r="AB148" s="31">
        <f>((uNES*L148+ uOCEX*G148+uEREX*H148+uHOEX*I148+uNES*S148+ uOCEX*N148+uEREX*O148+uHOEX*P148)/('Life tables'!$I$2/2))</f>
        <v>22.102961494052579</v>
      </c>
    </row>
    <row r="149" spans="1:28" x14ac:dyDescent="0.25">
      <c r="A149" s="4">
        <v>143</v>
      </c>
      <c r="C149" s="105">
        <f>IF(male=0,VLOOKUP((($A$5:$A$1570/'Life tables'!$I$2)*2)+age,lifetable,13,1),IF(male=1,VLOOKUP((($A$5:$A$1570/'Life tables'!$I$2)*2)+age,lifetable,10,1),"error"))</f>
        <v>8.6010410302650442E-5</v>
      </c>
      <c r="F149" s="96">
        <f t="shared" si="40"/>
        <v>156.92945222604726</v>
      </c>
      <c r="G149" s="96">
        <f t="shared" si="41"/>
        <v>15.763891911354706</v>
      </c>
      <c r="H149" s="96">
        <f t="shared" si="42"/>
        <v>0.90028902929643317</v>
      </c>
      <c r="I149" s="96">
        <f t="shared" si="43"/>
        <v>0.36073729965148965</v>
      </c>
      <c r="J149" s="96">
        <f t="shared" si="44"/>
        <v>1.4961886777750013E-2</v>
      </c>
      <c r="K149" s="96">
        <f t="shared" si="45"/>
        <v>0.37695034045314491</v>
      </c>
      <c r="L149" s="96">
        <f t="shared" si="53"/>
        <v>139.51262175851375</v>
      </c>
      <c r="M149" s="96">
        <f t="shared" si="46"/>
        <v>717.44907504192042</v>
      </c>
      <c r="N149" s="96">
        <f t="shared" si="47"/>
        <v>69.091900371424103</v>
      </c>
      <c r="O149" s="96">
        <f t="shared" si="48"/>
        <v>1.6492165001333241</v>
      </c>
      <c r="P149" s="96">
        <f t="shared" si="49"/>
        <v>1.6492165001333241</v>
      </c>
      <c r="Q149" s="96">
        <f t="shared" si="50"/>
        <v>6.7934411590857377E-2</v>
      </c>
      <c r="R149" s="96">
        <f t="shared" si="51"/>
        <v>0.12928063068165066</v>
      </c>
      <c r="S149" s="96">
        <f t="shared" si="54"/>
        <v>644.86152662795712</v>
      </c>
      <c r="T149" s="96">
        <f t="shared" si="55"/>
        <v>10.666525143107034</v>
      </c>
      <c r="U149" s="96">
        <f t="shared" si="55"/>
        <v>115.54407485842907</v>
      </c>
      <c r="V149" s="32">
        <f t="shared" si="56"/>
        <v>1000.0000000000003</v>
      </c>
      <c r="W149" s="100">
        <f>IF(A149=1,((cPH1_+cPHr+(cNES*L149+(cNES+cOSEX)*G149+(cNES+cEREX)*H149+(cNES+cHOEX)*I149+(cNES+cNES)*S149+(cNES+cOSEX)*N149+(cNES+cEREX)*O149+(cNES+cHOEX)*P149)))/(1+cDR)^(A$6:A$65537 + 0.5),(cPHr+(cNES*L149+(cNES+cOSEX)*G149+(cNES+cEREX)*H149+(cNES+cHOEX)*I149+(cNES+cNES)*S149+(cNES+cOSEX)*N149+(cNES+cEREX)*O149+(cNES+cHOEX)*P149))/(1+cDR)^(((cycle + 0.5)/('Life tables'!$I$2/2))))</f>
        <v>151113.63598595242</v>
      </c>
      <c r="X149" s="107">
        <f>((L149+G149+H149+I149+N149+O149+P149+S149)/('Life tables'!$I$2/2))/(1+oDR)^(((cycle + 0.5)/('Life tables'!$I$2/2)))</f>
        <v>30.878188232111494</v>
      </c>
      <c r="Y149" s="31">
        <f>((uNES*L149+ uOCEX*G149+uEREX*H149+uHOEX*I149+uNES*S149+ uOCEX*N149+uEREX*O149+uHOEX*P149)/('Life tables'!$I$2/2))/(1+oDR)^(((cycle + 0.5)/('Life tables'!$I$2/2)))</f>
        <v>20.350173179060992</v>
      </c>
      <c r="Z149" s="100">
        <f t="shared" si="52"/>
        <v>208252.29519463296</v>
      </c>
      <c r="AA149" s="107">
        <f>((L149+G149+H149+I149+N149+O149+P149+S149)/('Life tables'!$I$2/2))</f>
        <v>33.515182316229598</v>
      </c>
      <c r="AB149" s="31">
        <f>((uNES*L149+ uOCEX*G149+uEREX*H149+uHOEX*I149+uNES*S149+ uOCEX*N149+uEREX*O149+uHOEX*P149)/('Life tables'!$I$2/2))</f>
        <v>22.088075865597379</v>
      </c>
    </row>
    <row r="150" spans="1:28" x14ac:dyDescent="0.25">
      <c r="A150" s="4">
        <v>144</v>
      </c>
      <c r="C150" s="105">
        <f>IF(male=0,VLOOKUP((($A$5:$A$1570/'Life tables'!$I$2)*2)+age,lifetable,13,1),IF(male=1,VLOOKUP((($A$5:$A$1570/'Life tables'!$I$2)*2)+age,lifetable,10,1),"error"))</f>
        <v>8.6010410302650442E-5</v>
      </c>
      <c r="F150" s="96">
        <f t="shared" si="40"/>
        <v>156.68373360423934</v>
      </c>
      <c r="G150" s="96">
        <f t="shared" si="41"/>
        <v>15.739208961533357</v>
      </c>
      <c r="H150" s="96">
        <f t="shared" si="42"/>
        <v>0.8988793654228292</v>
      </c>
      <c r="I150" s="96">
        <f t="shared" si="43"/>
        <v>0.36017246066908248</v>
      </c>
      <c r="J150" s="96">
        <f t="shared" si="44"/>
        <v>1.4938459599826908E-2</v>
      </c>
      <c r="K150" s="96">
        <f t="shared" si="45"/>
        <v>0.37636011524791851</v>
      </c>
      <c r="L150" s="96">
        <f t="shared" si="53"/>
        <v>139.29417424176631</v>
      </c>
      <c r="M150" s="96">
        <f t="shared" si="46"/>
        <v>717.10566639422495</v>
      </c>
      <c r="N150" s="96">
        <f t="shared" si="47"/>
        <v>69.058829374612415</v>
      </c>
      <c r="O150" s="96">
        <f t="shared" si="48"/>
        <v>1.6484270988674088</v>
      </c>
      <c r="P150" s="96">
        <f t="shared" si="49"/>
        <v>1.6484270988674088</v>
      </c>
      <c r="Q150" s="96">
        <f t="shared" si="50"/>
        <v>6.7901894628709186E-2</v>
      </c>
      <c r="R150" s="96">
        <f t="shared" si="51"/>
        <v>0.12921875021082699</v>
      </c>
      <c r="S150" s="96">
        <f t="shared" si="54"/>
        <v>644.55286217703815</v>
      </c>
      <c r="T150" s="96">
        <f t="shared" si="55"/>
        <v>10.749365497335569</v>
      </c>
      <c r="U150" s="96">
        <f t="shared" si="55"/>
        <v>116.04965372388781</v>
      </c>
      <c r="V150" s="32">
        <f t="shared" si="56"/>
        <v>1000.0000000000003</v>
      </c>
      <c r="W150" s="100">
        <f>IF(A150=1,((cPH1_+cPHr+(cNES*L150+(cNES+cOSEX)*G150+(cNES+cEREX)*H150+(cNES+cHOEX)*I150+(cNES+cNES)*S150+(cNES+cOSEX)*N150+(cNES+cEREX)*O150+(cNES+cHOEX)*P150)))/(1+cDR)^(A$6:A$65537 + 0.5),(cPHr+(cNES*L150+(cNES+cOSEX)*G150+(cNES+cEREX)*H150+(cNES+cHOEX)*I150+(cNES+cNES)*S150+(cNES+cOSEX)*N150+(cNES+cEREX)*O150+(cNES+cHOEX)*P150))/(1+cDR)^(((cycle + 0.5)/('Life tables'!$I$2/2))))</f>
        <v>150684.71848834353</v>
      </c>
      <c r="X150" s="107">
        <f>((L150+G150+H150+I150+N150+O150+P150+S150)/('Life tables'!$I$2/2))/(1+oDR)^(((cycle + 0.5)/('Life tables'!$I$2/2)))</f>
        <v>30.839777837384936</v>
      </c>
      <c r="Y150" s="31">
        <f>((uNES*L150+ uOCEX*G150+uEREX*H150+uHOEX*I150+uNES*S150+ uOCEX*N150+uEREX*O150+uHOEX*P150)/('Life tables'!$I$2/2))/(1+oDR)^(((cycle + 0.5)/('Life tables'!$I$2/2)))</f>
        <v>20.324864816469606</v>
      </c>
      <c r="Z150" s="100">
        <f t="shared" si="52"/>
        <v>208125.83220066753</v>
      </c>
      <c r="AA150" s="107">
        <f>((L150+G150+H150+I150+N150+O150+P150+S150)/('Life tables'!$I$2/2))</f>
        <v>33.492612830463095</v>
      </c>
      <c r="AB150" s="31">
        <f>((uNES*L150+ uOCEX*G150+uEREX*H150+uHOEX*I150+uNES*S150+ uOCEX*N150+uEREX*O150+uHOEX*P150)/('Life tables'!$I$2/2))</f>
        <v>22.073207910866088</v>
      </c>
    </row>
    <row r="151" spans="1:28" x14ac:dyDescent="0.25">
      <c r="A151" s="4">
        <v>145</v>
      </c>
      <c r="C151" s="105">
        <f>IF(male=0,VLOOKUP((($A$5:$A$1570/'Life tables'!$I$2)*2)+age,lifetable,13,1),IF(male=1,VLOOKUP((($A$5:$A$1570/'Life tables'!$I$2)*2)+age,lifetable,10,1),"error"))</f>
        <v>8.6010410302650442E-5</v>
      </c>
      <c r="F151" s="96">
        <f t="shared" si="40"/>
        <v>156.44289755449634</v>
      </c>
      <c r="G151" s="96">
        <f t="shared" si="41"/>
        <v>15.715016476294592</v>
      </c>
      <c r="H151" s="96">
        <f t="shared" si="42"/>
        <v>0.89749771239105547</v>
      </c>
      <c r="I151" s="96">
        <f t="shared" si="43"/>
        <v>0.35961884536608713</v>
      </c>
      <c r="J151" s="96">
        <f t="shared" si="44"/>
        <v>1.4915497933567697E-2</v>
      </c>
      <c r="K151" s="96">
        <f t="shared" si="45"/>
        <v>0.37578161816113048</v>
      </c>
      <c r="L151" s="96">
        <f t="shared" si="53"/>
        <v>139.0800674043499</v>
      </c>
      <c r="M151" s="96">
        <f t="shared" si="46"/>
        <v>716.75808322428054</v>
      </c>
      <c r="N151" s="96">
        <f t="shared" si="47"/>
        <v>69.025356362263523</v>
      </c>
      <c r="O151" s="96">
        <f t="shared" si="48"/>
        <v>1.6476281015322913</v>
      </c>
      <c r="P151" s="96">
        <f t="shared" si="49"/>
        <v>1.6476281015322913</v>
      </c>
      <c r="Q151" s="96">
        <f t="shared" si="50"/>
        <v>6.7868982385944521E-2</v>
      </c>
      <c r="R151" s="96">
        <f t="shared" si="51"/>
        <v>0.12915611751257991</v>
      </c>
      <c r="S151" s="96">
        <f t="shared" si="54"/>
        <v>644.24044555905391</v>
      </c>
      <c r="T151" s="96">
        <f t="shared" si="55"/>
        <v>10.832149977655082</v>
      </c>
      <c r="U151" s="96">
        <f t="shared" si="55"/>
        <v>116.55459145956152</v>
      </c>
      <c r="V151" s="32">
        <f t="shared" si="56"/>
        <v>1000.0000000000001</v>
      </c>
      <c r="W151" s="100">
        <f>IF(A151=1,((cPH1_+cPHr+(cNES*L151+(cNES+cOSEX)*G151+(cNES+cEREX)*H151+(cNES+cHOEX)*I151+(cNES+cNES)*S151+(cNES+cOSEX)*N151+(cNES+cEREX)*O151+(cNES+cHOEX)*P151)))/(1+cDR)^(A$6:A$65537 + 0.5),(cPHr+(cNES*L151+(cNES+cOSEX)*G151+(cNES+cEREX)*H151+(cNES+cHOEX)*I151+(cNES+cNES)*S151+(cNES+cOSEX)*N151+(cNES+cEREX)*O151+(cNES+cHOEX)*P151))/(1+cDR)^(((cycle + 0.5)/('Life tables'!$I$2/2))))</f>
        <v>150256.74526340308</v>
      </c>
      <c r="X151" s="107">
        <f>((L151+G151+H151+I151+N151+O151+P151+S151)/('Life tables'!$I$2/2))/(1+oDR)^(((cycle + 0.5)/('Life tables'!$I$2/2)))</f>
        <v>30.801425838665672</v>
      </c>
      <c r="Y151" s="31">
        <f>((uNES*L151+ uOCEX*G151+uEREX*H151+uHOEX*I151+uNES*S151+ uOCEX*N151+uEREX*O151+uHOEX*P151)/('Life tables'!$I$2/2))/(1+oDR)^(((cycle + 0.5)/('Life tables'!$I$2/2)))</f>
        <v>20.299594732962255</v>
      </c>
      <c r="Z151" s="100">
        <f t="shared" si="52"/>
        <v>207999.06787368676</v>
      </c>
      <c r="AA151" s="107">
        <f>((L151+G151+H151+I151+N151+O151+P151+S151)/('Life tables'!$I$2/2))</f>
        <v>33.470070079062872</v>
      </c>
      <c r="AB151" s="31">
        <f>((uNES*L151+ uOCEX*G151+uEREX*H151+uHOEX*I151+uNES*S151+ uOCEX*N151+uEREX*O151+uHOEX*P151)/('Life tables'!$I$2/2))</f>
        <v>22.058357358116879</v>
      </c>
    </row>
    <row r="152" spans="1:28" x14ac:dyDescent="0.25">
      <c r="A152" s="4">
        <v>146</v>
      </c>
      <c r="C152" s="105">
        <f>IF(male=0,VLOOKUP((($A$5:$A$1570/'Life tables'!$I$2)*2)+age,lifetable,13,1),IF(male=1,VLOOKUP((($A$5:$A$1570/'Life tables'!$I$2)*2)+age,lifetable,10,1),"error"))</f>
        <v>8.6010410302650442E-5</v>
      </c>
      <c r="F152" s="96">
        <f t="shared" si="40"/>
        <v>156.2067836336887</v>
      </c>
      <c r="G152" s="96">
        <f t="shared" si="41"/>
        <v>15.691298338790254</v>
      </c>
      <c r="H152" s="96">
        <f t="shared" si="42"/>
        <v>0.89614314975445686</v>
      </c>
      <c r="I152" s="96">
        <f t="shared" si="43"/>
        <v>0.35907608492823395</v>
      </c>
      <c r="J152" s="96">
        <f t="shared" si="44"/>
        <v>1.4892986482086392E-2</v>
      </c>
      <c r="K152" s="96">
        <f t="shared" si="45"/>
        <v>0.37521446380245754</v>
      </c>
      <c r="L152" s="96">
        <f t="shared" si="53"/>
        <v>138.87015860993122</v>
      </c>
      <c r="M152" s="96">
        <f t="shared" si="46"/>
        <v>716.406474929095</v>
      </c>
      <c r="N152" s="96">
        <f t="shared" si="47"/>
        <v>68.991495721632958</v>
      </c>
      <c r="O152" s="96">
        <f t="shared" si="48"/>
        <v>1.6468198515502701</v>
      </c>
      <c r="P152" s="96">
        <f t="shared" si="49"/>
        <v>1.6468198515502701</v>
      </c>
      <c r="Q152" s="96">
        <f t="shared" si="50"/>
        <v>6.7835689008790889E-2</v>
      </c>
      <c r="R152" s="96">
        <f t="shared" si="51"/>
        <v>0.12909275950748131</v>
      </c>
      <c r="S152" s="96">
        <f t="shared" si="54"/>
        <v>643.92441105584521</v>
      </c>
      <c r="T152" s="96">
        <f t="shared" ref="T152:U167" si="57">J152+Q152+T151</f>
        <v>10.914878653145959</v>
      </c>
      <c r="U152" s="96">
        <f t="shared" si="57"/>
        <v>117.05889868287146</v>
      </c>
      <c r="V152" s="32">
        <f t="shared" si="56"/>
        <v>1000.0000000000003</v>
      </c>
      <c r="W152" s="100">
        <f>IF(A152=1,((cPH1_+cPHr+(cNES*L152+(cNES+cOSEX)*G152+(cNES+cEREX)*H152+(cNES+cHOEX)*I152+(cNES+cNES)*S152+(cNES+cOSEX)*N152+(cNES+cEREX)*O152+(cNES+cHOEX)*P152)))/(1+cDR)^(A$6:A$65537 + 0.5),(cPHr+(cNES*L152+(cNES+cOSEX)*G152+(cNES+cEREX)*H152+(cNES+cHOEX)*I152+(cNES+cNES)*S152+(cNES+cOSEX)*N152+(cNES+cEREX)*O152+(cNES+cHOEX)*P152))/(1+cDR)^(((cycle + 0.5)/('Life tables'!$I$2/2))))</f>
        <v>149829.72410964279</v>
      </c>
      <c r="X152" s="107">
        <f>((L152+G152+H152+I152+N152+O152+P152+S152)/('Life tables'!$I$2/2))/(1+oDR)^(((cycle + 0.5)/('Life tables'!$I$2/2)))</f>
        <v>30.763131790753906</v>
      </c>
      <c r="Y152" s="31">
        <f>((uNES*L152+ uOCEX*G152+uEREX*H152+uHOEX*I152+uNES*S152+ uOCEX*N152+uEREX*O152+uHOEX*P152)/('Life tables'!$I$2/2))/(1+oDR)^(((cycle + 0.5)/('Life tables'!$I$2/2)))</f>
        <v>20.27436264213669</v>
      </c>
      <c r="Z152" s="100">
        <f t="shared" si="52"/>
        <v>207872.01524262011</v>
      </c>
      <c r="AA152" s="107">
        <f>((L152+G152+H152+I152+N152+O152+P152+S152)/('Life tables'!$I$2/2))</f>
        <v>33.447553652136072</v>
      </c>
      <c r="AB152" s="31">
        <f>((uNES*L152+ uOCEX*G152+uEREX*H152+uHOEX*I152+uNES*S152+ uOCEX*N152+uEREX*O152+uHOEX*P152)/('Life tables'!$I$2/2))</f>
        <v>22.043523944449202</v>
      </c>
    </row>
    <row r="153" spans="1:28" x14ac:dyDescent="0.25">
      <c r="A153" s="4">
        <v>147</v>
      </c>
      <c r="C153" s="105">
        <f>IF(male=0,VLOOKUP((($A$5:$A$1570/'Life tables'!$I$2)*2)+age,lifetable,13,1),IF(male=1,VLOOKUP((($A$5:$A$1570/'Life tables'!$I$2)*2)+age,lifetable,10,1),"error"))</f>
        <v>8.6010410302650442E-5</v>
      </c>
      <c r="F153" s="96">
        <f t="shared" si="40"/>
        <v>155.97523674138048</v>
      </c>
      <c r="G153" s="96">
        <f t="shared" si="41"/>
        <v>15.668038968856948</v>
      </c>
      <c r="H153" s="96">
        <f t="shared" si="42"/>
        <v>0.89481478771689305</v>
      </c>
      <c r="I153" s="96">
        <f t="shared" si="43"/>
        <v>0.35854382282262454</v>
      </c>
      <c r="J153" s="96">
        <f t="shared" si="44"/>
        <v>1.4870910457877341E-2</v>
      </c>
      <c r="K153" s="96">
        <f t="shared" si="45"/>
        <v>0.37465827961492382</v>
      </c>
      <c r="L153" s="96">
        <f t="shared" si="53"/>
        <v>138.66430997191122</v>
      </c>
      <c r="M153" s="96">
        <f t="shared" si="46"/>
        <v>716.05098592260242</v>
      </c>
      <c r="N153" s="96">
        <f t="shared" si="47"/>
        <v>68.957261360095458</v>
      </c>
      <c r="O153" s="96">
        <f t="shared" si="48"/>
        <v>1.646002680888939</v>
      </c>
      <c r="P153" s="96">
        <f t="shared" si="49"/>
        <v>1.646002680888939</v>
      </c>
      <c r="Q153" s="96">
        <f t="shared" si="50"/>
        <v>6.780202817163436E-2</v>
      </c>
      <c r="R153" s="96">
        <f t="shared" si="51"/>
        <v>0.12902870221817886</v>
      </c>
      <c r="S153" s="96">
        <f t="shared" si="54"/>
        <v>643.60488847033923</v>
      </c>
      <c r="T153" s="96">
        <f t="shared" si="57"/>
        <v>10.997551591775471</v>
      </c>
      <c r="U153" s="96">
        <f t="shared" si="57"/>
        <v>117.56258566470456</v>
      </c>
      <c r="V153" s="32">
        <f t="shared" si="56"/>
        <v>1000.0000000000003</v>
      </c>
      <c r="W153" s="100">
        <f>IF(A153=1,((cPH1_+cPHr+(cNES*L153+(cNES+cOSEX)*G153+(cNES+cEREX)*H153+(cNES+cHOEX)*I153+(cNES+cNES)*S153+(cNES+cOSEX)*N153+(cNES+cEREX)*O153+(cNES+cHOEX)*P153)))/(1+cDR)^(A$6:A$65537 + 0.5),(cPHr+(cNES*L153+(cNES+cOSEX)*G153+(cNES+cEREX)*H153+(cNES+cHOEX)*I153+(cNES+cNES)*S153+(cNES+cOSEX)*N153+(cNES+cEREX)*O153+(cNES+cHOEX)*P153))/(1+cDR)^(((cycle + 0.5)/('Life tables'!$I$2/2))))</f>
        <v>149403.66242950442</v>
      </c>
      <c r="X153" s="107">
        <f>((L153+G153+H153+I153+N153+O153+P153+S153)/('Life tables'!$I$2/2))/(1+oDR)^(((cycle + 0.5)/('Life tables'!$I$2/2)))</f>
        <v>30.724895261634849</v>
      </c>
      <c r="Y153" s="31">
        <f>((uNES*L153+ uOCEX*G153+uEREX*H153+uHOEX*I153+uNES*S153+ uOCEX*N153+uEREX*O153+uHOEX*P153)/('Life tables'!$I$2/2))/(1+oDR)^(((cycle + 0.5)/('Life tables'!$I$2/2)))</f>
        <v>20.249168266042975</v>
      </c>
      <c r="Z153" s="100">
        <f t="shared" si="52"/>
        <v>207744.68690043766</v>
      </c>
      <c r="AA153" s="107">
        <f>((L153+G153+H153+I153+N153+O153+P153+S153)/('Life tables'!$I$2/2))</f>
        <v>33.425063153124213</v>
      </c>
      <c r="AB153" s="31">
        <f>((uNES*L153+ uOCEX*G153+uEREX*H153+uHOEX*I153+uNES*S153+ uOCEX*N153+uEREX*O153+uHOEX*P153)/('Life tables'!$I$2/2))</f>
        <v>22.028707415509398</v>
      </c>
    </row>
    <row r="154" spans="1:28" x14ac:dyDescent="0.25">
      <c r="A154" s="4">
        <v>148</v>
      </c>
      <c r="C154" s="105">
        <f>IF(male=0,VLOOKUP((($A$5:$A$1570/'Life tables'!$I$2)*2)+age,lifetable,13,1),IF(male=1,VLOOKUP((($A$5:$A$1570/'Life tables'!$I$2)*2)+age,lifetable,10,1),"error"))</f>
        <v>8.6010410302650442E-5</v>
      </c>
      <c r="F154" s="96">
        <f t="shared" si="40"/>
        <v>155.74810694187218</v>
      </c>
      <c r="G154" s="96">
        <f t="shared" si="41"/>
        <v>15.645223305139858</v>
      </c>
      <c r="H154" s="96">
        <f t="shared" si="42"/>
        <v>0.89351176611181482</v>
      </c>
      <c r="I154" s="96">
        <f t="shared" si="43"/>
        <v>0.35802171438865776</v>
      </c>
      <c r="J154" s="96">
        <f t="shared" si="44"/>
        <v>1.4849255565848525E-2</v>
      </c>
      <c r="K154" s="96">
        <f t="shared" si="45"/>
        <v>0.37411270544744135</v>
      </c>
      <c r="L154" s="96">
        <f t="shared" si="53"/>
        <v>138.46238819521855</v>
      </c>
      <c r="M154" s="96">
        <f t="shared" si="46"/>
        <v>715.69175580164813</v>
      </c>
      <c r="N154" s="96">
        <f t="shared" si="47"/>
        <v>68.922666721129715</v>
      </c>
      <c r="O154" s="96">
        <f t="shared" si="48"/>
        <v>1.6451769104427394</v>
      </c>
      <c r="P154" s="96">
        <f t="shared" si="49"/>
        <v>1.6451769104427394</v>
      </c>
      <c r="Q154" s="96">
        <f t="shared" si="50"/>
        <v>6.7768013092736529E-2</v>
      </c>
      <c r="R154" s="96">
        <f t="shared" si="51"/>
        <v>0.12896397079930552</v>
      </c>
      <c r="S154" s="96">
        <f t="shared" si="54"/>
        <v>643.28200327574086</v>
      </c>
      <c r="T154" s="96">
        <f t="shared" si="57"/>
        <v>11.080168860434055</v>
      </c>
      <c r="U154" s="96">
        <f t="shared" si="57"/>
        <v>118.06566234095131</v>
      </c>
      <c r="V154" s="32">
        <f t="shared" si="56"/>
        <v>1000.0000000000002</v>
      </c>
      <c r="W154" s="100">
        <f>IF(A154=1,((cPH1_+cPHr+(cNES*L154+(cNES+cOSEX)*G154+(cNES+cEREX)*H154+(cNES+cHOEX)*I154+(cNES+cNES)*S154+(cNES+cOSEX)*N154+(cNES+cEREX)*O154+(cNES+cHOEX)*P154)))/(1+cDR)^(A$6:A$65537 + 0.5),(cPHr+(cNES*L154+(cNES+cOSEX)*G154+(cNES+cEREX)*H154+(cNES+cHOEX)*I154+(cNES+cNES)*S154+(cNES+cOSEX)*N154+(cNES+cEREX)*O154+(cNES+cHOEX)*P154))/(1+cDR)^(((cycle + 0.5)/('Life tables'!$I$2/2))))</f>
        <v>148978.56724375271</v>
      </c>
      <c r="X154" s="107">
        <f>((L154+G154+H154+I154+N154+O154+P154+S154)/('Life tables'!$I$2/2))/(1+oDR)^(((cycle + 0.5)/('Life tables'!$I$2/2)))</f>
        <v>30.686715832034597</v>
      </c>
      <c r="Y154" s="31">
        <f>((uNES*L154+ uOCEX*G154+uEREX*H154+uHOEX*I154+uNES*S154+ uOCEX*N154+uEREX*O154+uHOEX*P154)/('Life tables'!$I$2/2))/(1+oDR)^(((cycle + 0.5)/('Life tables'!$I$2/2)))</f>
        <v>20.224011334898844</v>
      </c>
      <c r="Z154" s="100">
        <f t="shared" si="52"/>
        <v>207617.09501867279</v>
      </c>
      <c r="AA154" s="107">
        <f>((L154+G154+H154+I154+N154+O154+P154+S154)/('Life tables'!$I$2/2))</f>
        <v>33.402598198359314</v>
      </c>
      <c r="AB154" s="31">
        <f>((uNES*L154+ uOCEX*G154+uEREX*H154+uHOEX*I154+uNES*S154+ uOCEX*N154+uEREX*O154+uHOEX*P154)/('Life tables'!$I$2/2))</f>
        <v>22.013907525206193</v>
      </c>
    </row>
    <row r="155" spans="1:28" x14ac:dyDescent="0.25">
      <c r="A155" s="4">
        <v>149</v>
      </c>
      <c r="C155" s="105">
        <f>IF(male=0,VLOOKUP((($A$5:$A$1570/'Life tables'!$I$2)*2)+age,lifetable,13,1),IF(male=1,VLOOKUP((($A$5:$A$1570/'Life tables'!$I$2)*2)+age,lifetable,10,1),"error"))</f>
        <v>8.6010410302650442E-5</v>
      </c>
      <c r="F155" s="96">
        <f t="shared" si="40"/>
        <v>155.52524929217165</v>
      </c>
      <c r="G155" s="96">
        <f t="shared" si="41"/>
        <v>15.622836787812076</v>
      </c>
      <c r="H155" s="96">
        <f t="shared" si="42"/>
        <v>0.89223325341535065</v>
      </c>
      <c r="I155" s="96">
        <f t="shared" si="43"/>
        <v>0.35750942644258216</v>
      </c>
      <c r="J155" s="96">
        <f t="shared" si="44"/>
        <v>1.4828007986920053E-2</v>
      </c>
      <c r="K155" s="96">
        <f t="shared" si="45"/>
        <v>0.37357739314158939</v>
      </c>
      <c r="L155" s="96">
        <f t="shared" si="53"/>
        <v>138.26426442337313</v>
      </c>
      <c r="M155" s="96">
        <f t="shared" si="46"/>
        <v>715.3289195064433</v>
      </c>
      <c r="N155" s="96">
        <f t="shared" si="47"/>
        <v>68.887724799770396</v>
      </c>
      <c r="O155" s="96">
        <f t="shared" si="48"/>
        <v>1.6443428504018034</v>
      </c>
      <c r="P155" s="96">
        <f t="shared" si="49"/>
        <v>1.6443428504018034</v>
      </c>
      <c r="Q155" s="96">
        <f t="shared" si="50"/>
        <v>6.7733656549427701E-2</v>
      </c>
      <c r="R155" s="96">
        <f t="shared" si="51"/>
        <v>0.12889858956639288</v>
      </c>
      <c r="S155" s="96">
        <f t="shared" si="54"/>
        <v>642.95587675975344</v>
      </c>
      <c r="T155" s="96">
        <f t="shared" si="57"/>
        <v>11.162730524970403</v>
      </c>
      <c r="U155" s="96">
        <f t="shared" si="57"/>
        <v>118.56813832365928</v>
      </c>
      <c r="V155" s="32">
        <f t="shared" si="56"/>
        <v>1000.0000000000002</v>
      </c>
      <c r="W155" s="100">
        <f>IF(A155=1,((cPH1_+cPHr+(cNES*L155+(cNES+cOSEX)*G155+(cNES+cEREX)*H155+(cNES+cHOEX)*I155+(cNES+cNES)*S155+(cNES+cOSEX)*N155+(cNES+cEREX)*O155+(cNES+cHOEX)*P155)))/(1+cDR)^(A$6:A$65537 + 0.5),(cPHr+(cNES*L155+(cNES+cOSEX)*G155+(cNES+cEREX)*H155+(cNES+cHOEX)*I155+(cNES+cNES)*S155+(cNES+cOSEX)*N155+(cNES+cEREX)*O155+(cNES+cHOEX)*P155))/(1+cDR)^(((cycle + 0.5)/('Life tables'!$I$2/2))))</f>
        <v>148554.44520535725</v>
      </c>
      <c r="X155" s="107">
        <f>((L155+G155+H155+I155+N155+O155+P155+S155)/('Life tables'!$I$2/2))/(1+oDR)^(((cycle + 0.5)/('Life tables'!$I$2/2)))</f>
        <v>30.64859309499105</v>
      </c>
      <c r="Y155" s="31">
        <f>((uNES*L155+ uOCEX*G155+uEREX*H155+uHOEX*I155+uNES*S155+ uOCEX*N155+uEREX*O155+uHOEX*P155)/('Life tables'!$I$2/2))/(1+oDR)^(((cycle + 0.5)/('Life tables'!$I$2/2)))</f>
        <v>20.19889158681465</v>
      </c>
      <c r="Z155" s="100">
        <f t="shared" si="52"/>
        <v>207489.25136146077</v>
      </c>
      <c r="AA155" s="107">
        <f>((L155+G155+H155+I155+N155+O155+P155+S155)/('Life tables'!$I$2/2))</f>
        <v>33.3801584166347</v>
      </c>
      <c r="AB155" s="31">
        <f>((uNES*L155+ uOCEX*G155+uEREX*H155+uHOEX*I155+uNES*S155+ uOCEX*N155+uEREX*O155+uHOEX*P155)/('Life tables'!$I$2/2))</f>
        <v>21.999124035435589</v>
      </c>
    </row>
    <row r="156" spans="1:28" x14ac:dyDescent="0.25">
      <c r="A156" s="4">
        <v>150</v>
      </c>
      <c r="C156" s="105">
        <f>IF(male=0,VLOOKUP((($A$5:$A$1570/'Life tables'!$I$2)*2)+age,lifetable,13,1),IF(male=1,VLOOKUP((($A$5:$A$1570/'Life tables'!$I$2)*2)+age,lifetable,10,1),"error"))</f>
        <v>8.6010410302650442E-5</v>
      </c>
      <c r="F156" s="96">
        <f t="shared" si="40"/>
        <v>155.30652367569448</v>
      </c>
      <c r="G156" s="96">
        <f t="shared" si="41"/>
        <v>15.600865341869451</v>
      </c>
      <c r="H156" s="96">
        <f t="shared" si="42"/>
        <v>0.89097844579226115</v>
      </c>
      <c r="I156" s="96">
        <f t="shared" si="43"/>
        <v>0.35700663689521966</v>
      </c>
      <c r="J156" s="96">
        <f t="shared" si="44"/>
        <v>1.4807154362168907E-2</v>
      </c>
      <c r="K156" s="96">
        <f t="shared" si="45"/>
        <v>0.37305200613215711</v>
      </c>
      <c r="L156" s="96">
        <f t="shared" si="53"/>
        <v>138.06981409064321</v>
      </c>
      <c r="M156" s="96">
        <f t="shared" si="46"/>
        <v>714.96260747567612</v>
      </c>
      <c r="N156" s="96">
        <f t="shared" si="47"/>
        <v>68.852448157545794</v>
      </c>
      <c r="O156" s="96">
        <f t="shared" si="48"/>
        <v>1.6435008006085086</v>
      </c>
      <c r="P156" s="96">
        <f t="shared" si="49"/>
        <v>1.6435008006085086</v>
      </c>
      <c r="Q156" s="96">
        <f t="shared" si="50"/>
        <v>6.7698970892794336E-2</v>
      </c>
      <c r="R156" s="96">
        <f t="shared" si="51"/>
        <v>0.1288325820238212</v>
      </c>
      <c r="S156" s="96">
        <f t="shared" si="54"/>
        <v>642.62662616399666</v>
      </c>
      <c r="T156" s="96">
        <f t="shared" si="57"/>
        <v>11.245236650225365</v>
      </c>
      <c r="U156" s="96">
        <f t="shared" si="57"/>
        <v>119.07002291181526</v>
      </c>
      <c r="V156" s="32">
        <f t="shared" si="56"/>
        <v>1000.0000000000002</v>
      </c>
      <c r="W156" s="100">
        <f>IF(A156=1,((cPH1_+cPHr+(cNES*L156+(cNES+cOSEX)*G156+(cNES+cEREX)*H156+(cNES+cHOEX)*I156+(cNES+cNES)*S156+(cNES+cOSEX)*N156+(cNES+cEREX)*O156+(cNES+cHOEX)*P156)))/(1+cDR)^(A$6:A$65537 + 0.5),(cPHr+(cNES*L156+(cNES+cOSEX)*G156+(cNES+cEREX)*H156+(cNES+cHOEX)*I156+(cNES+cNES)*S156+(cNES+cOSEX)*N156+(cNES+cEREX)*O156+(cNES+cHOEX)*P156))/(1+cDR)^(((cycle + 0.5)/('Life tables'!$I$2/2))))</f>
        <v>148131.30261288056</v>
      </c>
      <c r="X156" s="107">
        <f>((L156+G156+H156+I156+N156+O156+P156+S156)/('Life tables'!$I$2/2))/(1+oDR)^(((cycle + 0.5)/('Life tables'!$I$2/2)))</f>
        <v>30.610526655439301</v>
      </c>
      <c r="Y156" s="31">
        <f>((uNES*L156+ uOCEX*G156+uEREX*H156+uHOEX*I156+uNES*S156+ uOCEX*N156+uEREX*O156+uHOEX*P156)/('Life tables'!$I$2/2))/(1+oDR)^(((cycle + 0.5)/('Life tables'!$I$2/2)))</f>
        <v>20.173808767527646</v>
      </c>
      <c r="Z156" s="100">
        <f t="shared" si="52"/>
        <v>207361.16729911021</v>
      </c>
      <c r="AA156" s="107">
        <f>((L156+G156+H156+I156+N156+O156+P156+S156)/('Life tables'!$I$2/2))</f>
        <v>33.357743448790139</v>
      </c>
      <c r="AB156" s="31">
        <f>((uNES*L156+ uOCEX*G156+uEREX*H156+uHOEX*I156+uNES*S156+ uOCEX*N156+uEREX*O156+uHOEX*P156)/('Life tables'!$I$2/2))</f>
        <v>21.984356715814975</v>
      </c>
    </row>
    <row r="157" spans="1:28" x14ac:dyDescent="0.25">
      <c r="A157" s="4">
        <v>151</v>
      </c>
      <c r="C157" s="105">
        <f>IF(male=0,VLOOKUP((($A$5:$A$1570/'Life tables'!$I$2)*2)+age,lifetable,13,1),IF(male=1,VLOOKUP((($A$5:$A$1570/'Life tables'!$I$2)*2)+age,lifetable,10,1),"error"))</f>
        <v>8.6010410302650442E-5</v>
      </c>
      <c r="F157" s="96">
        <f t="shared" si="40"/>
        <v>155.09179464150378</v>
      </c>
      <c r="G157" s="96">
        <f t="shared" si="41"/>
        <v>15.579295360981886</v>
      </c>
      <c r="H157" s="96">
        <f t="shared" si="42"/>
        <v>0.88974656617367409</v>
      </c>
      <c r="I157" s="96">
        <f t="shared" si="43"/>
        <v>0.3565130343824221</v>
      </c>
      <c r="J157" s="96">
        <f t="shared" si="44"/>
        <v>1.4786681777501823E-2</v>
      </c>
      <c r="K157" s="96">
        <f t="shared" si="45"/>
        <v>0.3725362190609911</v>
      </c>
      <c r="L157" s="96">
        <f t="shared" si="53"/>
        <v>137.87891677912731</v>
      </c>
      <c r="M157" s="96">
        <f t="shared" si="46"/>
        <v>714.59294579645587</v>
      </c>
      <c r="N157" s="96">
        <f t="shared" si="47"/>
        <v>68.816848936917737</v>
      </c>
      <c r="O157" s="96">
        <f t="shared" si="48"/>
        <v>1.6426510509021599</v>
      </c>
      <c r="P157" s="96">
        <f t="shared" si="49"/>
        <v>1.6426510509021599</v>
      </c>
      <c r="Q157" s="96">
        <f t="shared" si="50"/>
        <v>6.7663968061876981E-2</v>
      </c>
      <c r="R157" s="96">
        <f t="shared" si="51"/>
        <v>0.12876597089183855</v>
      </c>
      <c r="S157" s="96">
        <f t="shared" si="54"/>
        <v>642.29436481878008</v>
      </c>
      <c r="T157" s="96">
        <f t="shared" si="57"/>
        <v>11.327687300064744</v>
      </c>
      <c r="U157" s="96">
        <f t="shared" si="57"/>
        <v>119.57132510176808</v>
      </c>
      <c r="V157" s="32">
        <f t="shared" si="56"/>
        <v>1000.0000000000002</v>
      </c>
      <c r="W157" s="100">
        <f>IF(A157=1,((cPH1_+cPHr+(cNES*L157+(cNES+cOSEX)*G157+(cNES+cEREX)*H157+(cNES+cHOEX)*I157+(cNES+cNES)*S157+(cNES+cOSEX)*N157+(cNES+cEREX)*O157+(cNES+cHOEX)*P157)))/(1+cDR)^(A$6:A$65537 + 0.5),(cPHr+(cNES*L157+(cNES+cOSEX)*G157+(cNES+cEREX)*H157+(cNES+cHOEX)*I157+(cNES+cNES)*S157+(cNES+cOSEX)*N157+(cNES+cEREX)*O157+(cNES+cHOEX)*P157))/(1+cDR)^(((cycle + 0.5)/('Life tables'!$I$2/2))))</f>
        <v>147709.14542339055</v>
      </c>
      <c r="X157" s="107">
        <f>((L157+G157+H157+I157+N157+O157+P157+S157)/('Life tables'!$I$2/2))/(1+oDR)^(((cycle + 0.5)/('Life tables'!$I$2/2)))</f>
        <v>30.572516129811213</v>
      </c>
      <c r="Y157" s="31">
        <f>((uNES*L157+ uOCEX*G157+uEREX*H157+uHOEX*I157+uNES*S157+ uOCEX*N157+uEREX*O157+uHOEX*P157)/('Life tables'!$I$2/2))/(1+oDR)^(((cycle + 0.5)/('Life tables'!$I$2/2)))</f>
        <v>20.148762630145306</v>
      </c>
      <c r="Z157" s="100">
        <f t="shared" si="52"/>
        <v>207232.85382122194</v>
      </c>
      <c r="AA157" s="107">
        <f>((L157+G157+H157+I157+N157+O157+P157+S157)/('Life tables'!$I$2/2))</f>
        <v>33.335352947310852</v>
      </c>
      <c r="AB157" s="31">
        <f>((uNES*L157+ uOCEX*G157+uEREX*H157+uHOEX*I157+uNES*S157+ uOCEX*N157+uEREX*O157+uHOEX*P157)/('Life tables'!$I$2/2))</f>
        <v>21.969605343426103</v>
      </c>
    </row>
    <row r="158" spans="1:28" x14ac:dyDescent="0.25">
      <c r="A158" s="4">
        <v>152</v>
      </c>
      <c r="C158" s="105">
        <f>IF(male=0,VLOOKUP((($A$5:$A$1570/'Life tables'!$I$2)*2)+age,lifetable,13,1),IF(male=1,VLOOKUP((($A$5:$A$1570/'Life tables'!$I$2)*2)+age,lifetable,10,1),"error"))</f>
        <v>8.6010410302650442E-5</v>
      </c>
      <c r="F158" s="96">
        <f t="shared" si="40"/>
        <v>154.88093124890491</v>
      </c>
      <c r="G158" s="96">
        <f t="shared" si="41"/>
        <v>15.558113691882562</v>
      </c>
      <c r="H158" s="96">
        <f t="shared" si="42"/>
        <v>0.88853686336553883</v>
      </c>
      <c r="I158" s="96">
        <f t="shared" si="43"/>
        <v>0.35602831790783773</v>
      </c>
      <c r="J158" s="96">
        <f t="shared" si="44"/>
        <v>1.4766577748838723E-2</v>
      </c>
      <c r="K158" s="96">
        <f t="shared" si="45"/>
        <v>0.37202971740370655</v>
      </c>
      <c r="L158" s="96">
        <f t="shared" si="53"/>
        <v>137.69145608059642</v>
      </c>
      <c r="M158" s="96">
        <f t="shared" si="46"/>
        <v>714.22005634926245</v>
      </c>
      <c r="N158" s="96">
        <f t="shared" si="47"/>
        <v>68.78093887524048</v>
      </c>
      <c r="O158" s="96">
        <f t="shared" si="48"/>
        <v>1.6417938814521873</v>
      </c>
      <c r="P158" s="96">
        <f t="shared" si="49"/>
        <v>1.6417938814521873</v>
      </c>
      <c r="Q158" s="96">
        <f t="shared" si="50"/>
        <v>6.7628659597395294E-2</v>
      </c>
      <c r="R158" s="96">
        <f t="shared" si="51"/>
        <v>0.12869877813268016</v>
      </c>
      <c r="S158" s="96">
        <f t="shared" si="54"/>
        <v>641.95920227338752</v>
      </c>
      <c r="T158" s="96">
        <f t="shared" si="57"/>
        <v>11.410082537410977</v>
      </c>
      <c r="U158" s="96">
        <f t="shared" si="57"/>
        <v>120.07205359730447</v>
      </c>
      <c r="V158" s="32">
        <f t="shared" si="56"/>
        <v>1000.0000000000001</v>
      </c>
      <c r="W158" s="100">
        <f>IF(A158=1,((cPH1_+cPHr+(cNES*L158+(cNES+cOSEX)*G158+(cNES+cEREX)*H158+(cNES+cHOEX)*I158+(cNES+cNES)*S158+(cNES+cOSEX)*N158+(cNES+cEREX)*O158+(cNES+cHOEX)*P158)))/(1+cDR)^(A$6:A$65537 + 0.5),(cPHr+(cNES*L158+(cNES+cOSEX)*G158+(cNES+cEREX)*H158+(cNES+cHOEX)*I158+(cNES+cNES)*S158+(cNES+cOSEX)*N158+(cNES+cEREX)*O158+(cNES+cHOEX)*P158))/(1+cDR)^(((cycle + 0.5)/('Life tables'!$I$2/2))))</f>
        <v>147287.97926491406</v>
      </c>
      <c r="X158" s="107">
        <f>((L158+G158+H158+I158+N158+O158+P158+S158)/('Life tables'!$I$2/2))/(1+oDR)^(((cycle + 0.5)/('Life tables'!$I$2/2)))</f>
        <v>30.53456114564834</v>
      </c>
      <c r="Y158" s="31">
        <f>((uNES*L158+ uOCEX*G158+uEREX*H158+uHOEX*I158+uNES*S158+ uOCEX*N158+uEREX*O158+uHOEX*P158)/('Life tables'!$I$2/2))/(1+oDR)^(((cycle + 0.5)/('Life tables'!$I$2/2)))</f>
        <v>20.123752934897237</v>
      </c>
      <c r="Z158" s="100">
        <f t="shared" si="52"/>
        <v>207104.32154937135</v>
      </c>
      <c r="AA158" s="107">
        <f>((L158+G158+H158+I158+N158+O158+P158+S158)/('Life tables'!$I$2/2))</f>
        <v>33.31298657593976</v>
      </c>
      <c r="AB158" s="31">
        <f>((uNES*L158+ uOCEX*G158+uEREX*H158+uHOEX*I158+uNES*S158+ uOCEX*N158+uEREX*O158+uHOEX*P158)/('Life tables'!$I$2/2))</f>
        <v>21.954869702566533</v>
      </c>
    </row>
    <row r="159" spans="1:28" x14ac:dyDescent="0.25">
      <c r="A159" s="4">
        <v>153</v>
      </c>
      <c r="C159" s="105">
        <f>IF(male=0,VLOOKUP((($A$5:$A$1570/'Life tables'!$I$2)*2)+age,lifetable,13,1),IF(male=1,VLOOKUP((($A$5:$A$1570/'Life tables'!$I$2)*2)+age,lifetable,10,1),"error"))</f>
        <v>8.6010410302650442E-5</v>
      </c>
      <c r="F159" s="96">
        <f t="shared" si="40"/>
        <v>154.67380691721615</v>
      </c>
      <c r="G159" s="96">
        <f t="shared" si="41"/>
        <v>15.537307619277085</v>
      </c>
      <c r="H159" s="96">
        <f t="shared" si="42"/>
        <v>0.88734861118677544</v>
      </c>
      <c r="I159" s="96">
        <f t="shared" si="43"/>
        <v>0.35555219649757563</v>
      </c>
      <c r="J159" s="96">
        <f t="shared" si="44"/>
        <v>1.4746830207789639E-2</v>
      </c>
      <c r="K159" s="96">
        <f t="shared" si="45"/>
        <v>0.37153219710883073</v>
      </c>
      <c r="L159" s="96">
        <f t="shared" si="53"/>
        <v>137.50731946293809</v>
      </c>
      <c r="M159" s="96">
        <f t="shared" si="46"/>
        <v>713.84405694806856</v>
      </c>
      <c r="N159" s="96">
        <f t="shared" si="47"/>
        <v>68.744729318254869</v>
      </c>
      <c r="O159" s="96">
        <f t="shared" si="48"/>
        <v>1.6409295630802485</v>
      </c>
      <c r="P159" s="96">
        <f t="shared" si="49"/>
        <v>1.6409295630802485</v>
      </c>
      <c r="Q159" s="96">
        <f t="shared" si="50"/>
        <v>6.7593056655016248E-2</v>
      </c>
      <c r="R159" s="96">
        <f t="shared" si="51"/>
        <v>0.12863102497581752</v>
      </c>
      <c r="S159" s="96">
        <f t="shared" si="54"/>
        <v>641.6212444220223</v>
      </c>
      <c r="T159" s="96">
        <f t="shared" si="57"/>
        <v>11.492422424273784</v>
      </c>
      <c r="U159" s="96">
        <f t="shared" si="57"/>
        <v>120.57221681938913</v>
      </c>
      <c r="V159" s="32">
        <f t="shared" si="56"/>
        <v>1000.0000000000001</v>
      </c>
      <c r="W159" s="100">
        <f>IF(A159=1,((cPH1_+cPHr+(cNES*L159+(cNES+cOSEX)*G159+(cNES+cEREX)*H159+(cNES+cHOEX)*I159+(cNES+cNES)*S159+(cNES+cOSEX)*N159+(cNES+cEREX)*O159+(cNES+cHOEX)*P159)))/(1+cDR)^(A$6:A$65537 + 0.5),(cPHr+(cNES*L159+(cNES+cOSEX)*G159+(cNES+cEREX)*H159+(cNES+cHOEX)*I159+(cNES+cNES)*S159+(cNES+cOSEX)*N159+(cNES+cEREX)*O159+(cNES+cHOEX)*P159))/(1+cDR)^(((cycle + 0.5)/('Life tables'!$I$2/2))))</f>
        <v>146867.80944844766</v>
      </c>
      <c r="X159" s="107">
        <f>((L159+G159+H159+I159+N159+O159+P159+S159)/('Life tables'!$I$2/2))/(1+oDR)^(((cycle + 0.5)/('Life tables'!$I$2/2)))</f>
        <v>30.496661341228162</v>
      </c>
      <c r="Y159" s="31">
        <f>((uNES*L159+ uOCEX*G159+uEREX*H159+uHOEX*I159+uNES*S159+ uOCEX*N159+uEREX*O159+uHOEX*P159)/('Life tables'!$I$2/2))/(1+oDR)^(((cycle + 0.5)/('Life tables'!$I$2/2)))</f>
        <v>20.098779448895588</v>
      </c>
      <c r="Z159" s="100">
        <f t="shared" si="52"/>
        <v>206975.58074936821</v>
      </c>
      <c r="AA159" s="107">
        <f>((L159+G159+H159+I159+N159+O159+P159+S159)/('Life tables'!$I$2/2))</f>
        <v>33.290644009302788</v>
      </c>
      <c r="AB159" s="31">
        <f>((uNES*L159+ uOCEX*G159+uEREX*H159+uHOEX*I159+uNES*S159+ uOCEX*N159+uEREX*O159+uHOEX*P159)/('Life tables'!$I$2/2))</f>
        <v>21.940149584509495</v>
      </c>
    </row>
    <row r="160" spans="1:28" x14ac:dyDescent="0.25">
      <c r="A160" s="4">
        <v>154</v>
      </c>
      <c r="C160" s="105">
        <f>IF(male=0,VLOOKUP((($A$5:$A$1570/'Life tables'!$I$2)*2)+age,lifetable,13,1),IF(male=1,VLOOKUP((($A$5:$A$1570/'Life tables'!$I$2)*2)+age,lifetable,10,1),"error"))</f>
        <v>8.6010410302650442E-5</v>
      </c>
      <c r="F160" s="96">
        <f t="shared" si="40"/>
        <v>154.4702992805436</v>
      </c>
      <c r="G160" s="96">
        <f t="shared" si="41"/>
        <v>15.516864851255308</v>
      </c>
      <c r="H160" s="96">
        <f t="shared" si="42"/>
        <v>0.88618110763613256</v>
      </c>
      <c r="I160" s="96">
        <f t="shared" si="43"/>
        <v>0.3550843888663735</v>
      </c>
      <c r="J160" s="96">
        <f t="shared" si="44"/>
        <v>1.4727427487808711E-2</v>
      </c>
      <c r="K160" s="96">
        <f t="shared" si="45"/>
        <v>0.37104336424896683</v>
      </c>
      <c r="L160" s="96">
        <f t="shared" si="53"/>
        <v>137.32639814104903</v>
      </c>
      <c r="M160" s="96">
        <f t="shared" si="46"/>
        <v>713.46506147579362</v>
      </c>
      <c r="N160" s="96">
        <f t="shared" si="47"/>
        <v>68.708231233132793</v>
      </c>
      <c r="O160" s="96">
        <f t="shared" si="48"/>
        <v>1.6400583575715995</v>
      </c>
      <c r="P160" s="96">
        <f t="shared" si="49"/>
        <v>1.6400583575715995</v>
      </c>
      <c r="Q160" s="96">
        <f t="shared" si="50"/>
        <v>6.7557170018179902E-2</v>
      </c>
      <c r="R160" s="96">
        <f t="shared" si="51"/>
        <v>0.12856273194236659</v>
      </c>
      <c r="S160" s="96">
        <f t="shared" si="54"/>
        <v>641.28059362555712</v>
      </c>
      <c r="T160" s="96">
        <f t="shared" si="57"/>
        <v>11.574707021779773</v>
      </c>
      <c r="U160" s="96">
        <f t="shared" si="57"/>
        <v>121.07182291558046</v>
      </c>
      <c r="V160" s="32">
        <f t="shared" si="56"/>
        <v>1000.0000000000001</v>
      </c>
      <c r="W160" s="100">
        <f>IF(A160=1,((cPH1_+cPHr+(cNES*L160+(cNES+cOSEX)*G160+(cNES+cEREX)*H160+(cNES+cHOEX)*I160+(cNES+cNES)*S160+(cNES+cOSEX)*N160+(cNES+cEREX)*O160+(cNES+cHOEX)*P160)))/(1+cDR)^(A$6:A$65537 + 0.5),(cPHr+(cNES*L160+(cNES+cOSEX)*G160+(cNES+cEREX)*H160+(cNES+cHOEX)*I160+(cNES+cNES)*S160+(cNES+cOSEX)*N160+(cNES+cEREX)*O160+(cNES+cHOEX)*P160))/(1+cDR)^(((cycle + 0.5)/('Life tables'!$I$2/2))))</f>
        <v>146448.64097954144</v>
      </c>
      <c r="X160" s="107">
        <f>((L160+G160+H160+I160+N160+O160+P160+S160)/('Life tables'!$I$2/2))/(1+oDR)^(((cycle + 0.5)/('Life tables'!$I$2/2)))</f>
        <v>30.458816365202814</v>
      </c>
      <c r="Y160" s="31">
        <f>((uNES*L160+ uOCEX*G160+uEREX*H160+uHOEX*I160+uNES*S160+ uOCEX*N160+uEREX*O160+uHOEX*P160)/('Life tables'!$I$2/2))/(1+oDR)^(((cycle + 0.5)/('Life tables'!$I$2/2)))</f>
        <v>20.073841945903521</v>
      </c>
      <c r="Z160" s="100">
        <f t="shared" si="52"/>
        <v>206846.6413431078</v>
      </c>
      <c r="AA160" s="107">
        <f>((L160+G160+H160+I160+N160+O160+P160+S160)/('Life tables'!$I$2/2))</f>
        <v>33.26832493254652</v>
      </c>
      <c r="AB160" s="31">
        <f>((uNES*L160+ uOCEX*G160+uEREX*H160+uHOEX*I160+uNES*S160+ uOCEX*N160+uEREX*O160+uHOEX*P160)/('Life tables'!$I$2/2))</f>
        <v>21.92544478727164</v>
      </c>
    </row>
    <row r="161" spans="1:28" x14ac:dyDescent="0.25">
      <c r="A161" s="4">
        <v>155</v>
      </c>
      <c r="C161" s="105">
        <f>IF(male=0,VLOOKUP((($A$5:$A$1570/'Life tables'!$I$2)*2)+age,lifetable,13,1),IF(male=1,VLOOKUP((($A$5:$A$1570/'Life tables'!$I$2)*2)+age,lifetable,10,1),"error"))</f>
        <v>8.6010410302650442E-5</v>
      </c>
      <c r="F161" s="96">
        <f t="shared" si="40"/>
        <v>154.27029004739327</v>
      </c>
      <c r="G161" s="96">
        <f t="shared" si="41"/>
        <v>15.496773505189097</v>
      </c>
      <c r="H161" s="96">
        <f t="shared" si="42"/>
        <v>0.88503367408679567</v>
      </c>
      <c r="I161" s="96">
        <f t="shared" si="43"/>
        <v>0.35462462309488474</v>
      </c>
      <c r="J161" s="96">
        <f t="shared" si="44"/>
        <v>1.4708358310809426E-2</v>
      </c>
      <c r="K161" s="96">
        <f t="shared" si="45"/>
        <v>0.37056293468357721</v>
      </c>
      <c r="L161" s="96">
        <f t="shared" si="53"/>
        <v>137.1485869520281</v>
      </c>
      <c r="M161" s="96">
        <f t="shared" si="46"/>
        <v>713.08318001524663</v>
      </c>
      <c r="N161" s="96">
        <f t="shared" si="47"/>
        <v>68.671455221087243</v>
      </c>
      <c r="O161" s="96">
        <f t="shared" si="48"/>
        <v>1.6391805179760961</v>
      </c>
      <c r="P161" s="96">
        <f t="shared" si="49"/>
        <v>1.6391805179760961</v>
      </c>
      <c r="Q161" s="96">
        <f t="shared" si="50"/>
        <v>6.7521010110498381E-2</v>
      </c>
      <c r="R161" s="96">
        <f t="shared" si="51"/>
        <v>0.12849391886868289</v>
      </c>
      <c r="S161" s="96">
        <f t="shared" si="54"/>
        <v>640.93734882922797</v>
      </c>
      <c r="T161" s="96">
        <f t="shared" si="57"/>
        <v>11.65693639020108</v>
      </c>
      <c r="U161" s="96">
        <f t="shared" si="57"/>
        <v>121.57087976913272</v>
      </c>
      <c r="V161" s="32">
        <f t="shared" si="56"/>
        <v>1000</v>
      </c>
      <c r="W161" s="100">
        <f>IF(A161=1,((cPH1_+cPHr+(cNES*L161+(cNES+cOSEX)*G161+(cNES+cEREX)*H161+(cNES+cHOEX)*I161+(cNES+cNES)*S161+(cNES+cOSEX)*N161+(cNES+cEREX)*O161+(cNES+cHOEX)*P161)))/(1+cDR)^(A$6:A$65537 + 0.5),(cPHr+(cNES*L161+(cNES+cOSEX)*G161+(cNES+cEREX)*H161+(cNES+cHOEX)*I161+(cNES+cNES)*S161+(cNES+cOSEX)*N161+(cNES+cEREX)*O161+(cNES+cHOEX)*P161))/(1+cDR)^(((cycle + 0.5)/('Life tables'!$I$2/2))))</f>
        <v>146030.47856947104</v>
      </c>
      <c r="X161" s="107">
        <f>((L161+G161+H161+I161+N161+O161+P161+S161)/('Life tables'!$I$2/2))/(1+oDR)^(((cycle + 0.5)/('Life tables'!$I$2/2)))</f>
        <v>30.421025876250102</v>
      </c>
      <c r="Y161" s="31">
        <f>((uNES*L161+ uOCEX*G161+uEREX*H161+uHOEX*I161+uNES*S161+ uOCEX*N161+uEREX*O161+uHOEX*P161)/('Life tables'!$I$2/2))/(1+oDR)^(((cycle + 0.5)/('Life tables'!$I$2/2)))</f>
        <v>20.048940206111507</v>
      </c>
      <c r="Z161" s="100">
        <f t="shared" si="52"/>
        <v>206717.51292002769</v>
      </c>
      <c r="AA161" s="107">
        <f>((L161+G161+H161+I161+N161+O161+P161+S161)/('Life tables'!$I$2/2))</f>
        <v>33.246029040987985</v>
      </c>
      <c r="AB161" s="31">
        <f>((uNES*L161+ uOCEX*G161+uEREX*H161+uHOEX*I161+uNES*S161+ uOCEX*N161+uEREX*O161+uHOEX*P161)/('Life tables'!$I$2/2))</f>
        <v>21.910755115388564</v>
      </c>
    </row>
    <row r="162" spans="1:28" x14ac:dyDescent="0.25">
      <c r="A162" s="4">
        <v>156</v>
      </c>
      <c r="C162" s="105">
        <f>IF(male=0,VLOOKUP((($A$5:$A$1570/'Life tables'!$I$2)*2)+age,lifetable,13,1),IF(male=1,VLOOKUP((($A$5:$A$1570/'Life tables'!$I$2)*2)+age,lifetable,10,1),"error"))</f>
        <v>8.6010410302650442E-5</v>
      </c>
      <c r="F162" s="96">
        <f t="shared" si="40"/>
        <v>154.07366486495906</v>
      </c>
      <c r="G162" s="96">
        <f t="shared" si="41"/>
        <v>15.477022094099745</v>
      </c>
      <c r="H162" s="96">
        <f t="shared" si="42"/>
        <v>0.88390565450781977</v>
      </c>
      <c r="I162" s="96">
        <f t="shared" si="43"/>
        <v>0.35417263631771412</v>
      </c>
      <c r="J162" s="96">
        <f t="shared" si="44"/>
        <v>1.46896117742256E-2</v>
      </c>
      <c r="K162" s="96">
        <f t="shared" si="45"/>
        <v>0.370090633732998</v>
      </c>
      <c r="L162" s="96">
        <f t="shared" si="53"/>
        <v>136.97378423452656</v>
      </c>
      <c r="M162" s="96">
        <f t="shared" si="46"/>
        <v>712.69851897570732</v>
      </c>
      <c r="N162" s="96">
        <f t="shared" si="47"/>
        <v>68.634411529562428</v>
      </c>
      <c r="O162" s="96">
        <f t="shared" si="48"/>
        <v>1.6382962888991688</v>
      </c>
      <c r="P162" s="96">
        <f t="shared" si="49"/>
        <v>1.6382962888991688</v>
      </c>
      <c r="Q162" s="96">
        <f t="shared" si="50"/>
        <v>6.748458700774157E-2</v>
      </c>
      <c r="R162" s="96">
        <f t="shared" si="51"/>
        <v>0.12842460492917104</v>
      </c>
      <c r="S162" s="96">
        <f t="shared" si="54"/>
        <v>640.5916056764097</v>
      </c>
      <c r="T162" s="96">
        <f t="shared" si="57"/>
        <v>11.739110588983047</v>
      </c>
      <c r="U162" s="96">
        <f t="shared" si="57"/>
        <v>122.06939500779488</v>
      </c>
      <c r="V162" s="32">
        <f t="shared" si="56"/>
        <v>1000.0000000000003</v>
      </c>
      <c r="W162" s="100">
        <f>IF(A162=1,((cPH1_+cPHr+(cNES*L162+(cNES+cOSEX)*G162+(cNES+cEREX)*H162+(cNES+cHOEX)*I162+(cNES+cNES)*S162+(cNES+cOSEX)*N162+(cNES+cEREX)*O162+(cNES+cHOEX)*P162)))/(1+cDR)^(A$6:A$65537 + 0.5),(cPHr+(cNES*L162+(cNES+cOSEX)*G162+(cNES+cEREX)*H162+(cNES+cHOEX)*I162+(cNES+cNES)*S162+(cNES+cOSEX)*N162+(cNES+cEREX)*O162+(cNES+cHOEX)*P162))/(1+cDR)^(((cycle + 0.5)/('Life tables'!$I$2/2))))</f>
        <v>145613.32664601257</v>
      </c>
      <c r="X162" s="107">
        <f>((L162+G162+H162+I162+N162+O162+P162+S162)/('Life tables'!$I$2/2))/(1+oDR)^(((cycle + 0.5)/('Life tables'!$I$2/2)))</f>
        <v>30.383289542736389</v>
      </c>
      <c r="Y162" s="31">
        <f>((uNES*L162+ uOCEX*G162+uEREX*H162+uHOEX*I162+uNES*S162+ uOCEX*N162+uEREX*O162+uHOEX*P162)/('Life tables'!$I$2/2))/(1+oDR)^(((cycle + 0.5)/('Life tables'!$I$2/2)))</f>
        <v>20.024074015921229</v>
      </c>
      <c r="Z162" s="100">
        <f t="shared" si="52"/>
        <v>206588.20474818296</v>
      </c>
      <c r="AA162" s="107">
        <f>((L162+G162+H162+I162+N162+O162+P162+S162)/('Life tables'!$I$2/2))</f>
        <v>33.22375603977617</v>
      </c>
      <c r="AB162" s="31">
        <f>((uNES*L162+ uOCEX*G162+uEREX*H162+uHOEX*I162+uNES*S162+ uOCEX*N162+uEREX*O162+uHOEX*P162)/('Life tables'!$I$2/2))</f>
        <v>21.896080379697814</v>
      </c>
    </row>
    <row r="163" spans="1:28" x14ac:dyDescent="0.25">
      <c r="A163" s="4">
        <v>157</v>
      </c>
      <c r="C163" s="105">
        <f>IF(male=0,VLOOKUP((($A$5:$A$1570/'Life tables'!$I$2)*2)+age,lifetable,13,1),IF(male=1,VLOOKUP((($A$5:$A$1570/'Life tables'!$I$2)*2)+age,lifetable,10,1),"error"))</f>
        <v>9.285312807338908E-5</v>
      </c>
      <c r="F163" s="96">
        <f t="shared" si="40"/>
        <v>153.88031318793165</v>
      </c>
      <c r="G163" s="96">
        <f t="shared" si="41"/>
        <v>15.457599513479577</v>
      </c>
      <c r="H163" s="96">
        <f t="shared" si="42"/>
        <v>0.88279641471149972</v>
      </c>
      <c r="I163" s="96">
        <f t="shared" si="43"/>
        <v>0.3537281744218459</v>
      </c>
      <c r="J163" s="96">
        <f t="shared" si="44"/>
        <v>1.5838370071785207E-2</v>
      </c>
      <c r="K163" s="96">
        <f t="shared" si="45"/>
        <v>0.36962619586331319</v>
      </c>
      <c r="L163" s="96">
        <f t="shared" si="53"/>
        <v>136.80072451938364</v>
      </c>
      <c r="M163" s="96">
        <f t="shared" si="46"/>
        <v>712.31118121529062</v>
      </c>
      <c r="N163" s="96">
        <f t="shared" si="47"/>
        <v>68.597110064017656</v>
      </c>
      <c r="O163" s="96">
        <f t="shared" si="48"/>
        <v>1.6374059067831048</v>
      </c>
      <c r="P163" s="96">
        <f t="shared" si="49"/>
        <v>1.6374059067831048</v>
      </c>
      <c r="Q163" s="96">
        <f t="shared" si="50"/>
        <v>7.2813854104470332E-2</v>
      </c>
      <c r="R163" s="96">
        <f t="shared" si="51"/>
        <v>0.12835480865833387</v>
      </c>
      <c r="S163" s="96">
        <f t="shared" si="54"/>
        <v>640.23809067494392</v>
      </c>
      <c r="T163" s="96">
        <f t="shared" si="57"/>
        <v>11.827762813159303</v>
      </c>
      <c r="U163" s="96">
        <f t="shared" si="57"/>
        <v>122.56737601231653</v>
      </c>
      <c r="V163" s="32">
        <f t="shared" si="56"/>
        <v>1000.0000000000002</v>
      </c>
      <c r="W163" s="100">
        <f>IF(A163=1,((cPH1_+cPHr+(cNES*L163+(cNES+cOSEX)*G163+(cNES+cEREX)*H163+(cNES+cHOEX)*I163+(cNES+cNES)*S163+(cNES+cOSEX)*N163+(cNES+cEREX)*O163+(cNES+cHOEX)*P163)))/(1+cDR)^(A$6:A$65537 + 0.5),(cPHr+(cNES*L163+(cNES+cOSEX)*G163+(cNES+cEREX)*H163+(cNES+cHOEX)*I163+(cNES+cNES)*S163+(cNES+cOSEX)*N163+(cNES+cEREX)*O163+(cNES+cHOEX)*P163))/(1+cDR)^(((cycle + 0.5)/('Life tables'!$I$2/2))))</f>
        <v>145196.24441297867</v>
      </c>
      <c r="X163" s="107">
        <f>((L163+G163+H163+I163+N163+O163+P163+S163)/('Life tables'!$I$2/2))/(1+oDR)^(((cycle + 0.5)/('Life tables'!$I$2/2)))</f>
        <v>30.345378011221698</v>
      </c>
      <c r="Y163" s="31">
        <f>((uNES*L163+ uOCEX*G163+uEREX*H163+uHOEX*I163+uNES*S163+ uOCEX*N163+uEREX*O163+uHOEX*P163)/('Life tables'!$I$2/2))/(1+oDR)^(((cycle + 0.5)/('Life tables'!$I$2/2)))</f>
        <v>19.999089716853518</v>
      </c>
      <c r="Z163" s="100">
        <f t="shared" si="52"/>
        <v>206457.38214083327</v>
      </c>
      <c r="AA163" s="107">
        <f>((L163+G163+H163+I163+N163+O163+P163+S163)/('Life tables'!$I$2/2))</f>
        <v>33.201255057717326</v>
      </c>
      <c r="AB163" s="31">
        <f>((uNES*L163+ uOCEX*G163+uEREX*H163+uHOEX*I163+uNES*S163+ uOCEX*N163+uEREX*O163+uHOEX*P163)/('Life tables'!$I$2/2))</f>
        <v>21.881252504611432</v>
      </c>
    </row>
    <row r="164" spans="1:28" x14ac:dyDescent="0.25">
      <c r="A164" s="4">
        <v>158</v>
      </c>
      <c r="C164" s="105">
        <f>IF(male=0,VLOOKUP((($A$5:$A$1570/'Life tables'!$I$2)*2)+age,lifetable,13,1),IF(male=1,VLOOKUP((($A$5:$A$1570/'Life tables'!$I$2)*2)+age,lifetable,10,1),"error"))</f>
        <v>9.285312807338908E-5</v>
      </c>
      <c r="F164" s="96">
        <f t="shared" si="40"/>
        <v>153.68895976568342</v>
      </c>
      <c r="G164" s="96">
        <f t="shared" si="41"/>
        <v>15.438377661734094</v>
      </c>
      <c r="H164" s="96">
        <f t="shared" si="42"/>
        <v>0.88169863870881382</v>
      </c>
      <c r="I164" s="96">
        <f t="shared" si="43"/>
        <v>0.35328830595966926</v>
      </c>
      <c r="J164" s="96">
        <f t="shared" si="44"/>
        <v>1.5818674723801555E-2</v>
      </c>
      <c r="K164" s="96">
        <f t="shared" si="45"/>
        <v>0.36916655787541375</v>
      </c>
      <c r="L164" s="96">
        <f t="shared" si="53"/>
        <v>136.63060992668164</v>
      </c>
      <c r="M164" s="96">
        <f t="shared" si="46"/>
        <v>711.91590140884091</v>
      </c>
      <c r="N164" s="96">
        <f t="shared" si="47"/>
        <v>68.559043762232463</v>
      </c>
      <c r="O164" s="96">
        <f t="shared" si="48"/>
        <v>1.6364972681052612</v>
      </c>
      <c r="P164" s="96">
        <f t="shared" si="49"/>
        <v>1.6364972681052612</v>
      </c>
      <c r="Q164" s="96">
        <f t="shared" si="50"/>
        <v>7.2773447822895257E-2</v>
      </c>
      <c r="R164" s="96">
        <f t="shared" si="51"/>
        <v>0.12828358127167852</v>
      </c>
      <c r="S164" s="96">
        <f t="shared" si="54"/>
        <v>639.88280608130333</v>
      </c>
      <c r="T164" s="96">
        <f t="shared" si="57"/>
        <v>11.916354935706</v>
      </c>
      <c r="U164" s="96">
        <f t="shared" si="57"/>
        <v>123.06482615146362</v>
      </c>
      <c r="V164" s="32">
        <f t="shared" si="56"/>
        <v>1000.0000000000001</v>
      </c>
      <c r="W164" s="100">
        <f>IF(A164=1,((cPH1_+cPHr+(cNES*L164+(cNES+cOSEX)*G164+(cNES+cEREX)*H164+(cNES+cHOEX)*I164+(cNES+cNES)*S164+(cNES+cOSEX)*N164+(cNES+cEREX)*O164+(cNES+cHOEX)*P164)))/(1+cDR)^(A$6:A$65537 + 0.5),(cPHr+(cNES*L164+(cNES+cOSEX)*G164+(cNES+cEREX)*H164+(cNES+cHOEX)*I164+(cNES+cNES)*S164+(cNES+cOSEX)*N164+(cNES+cEREX)*O164+(cNES+cHOEX)*P164))/(1+cDR)^(((cycle + 0.5)/('Life tables'!$I$2/2))))</f>
        <v>144780.03634480518</v>
      </c>
      <c r="X164" s="107">
        <f>((L164+G164+H164+I164+N164+O164+P164+S164)/('Life tables'!$I$2/2))/(1+oDR)^(((cycle + 0.5)/('Life tables'!$I$2/2)))</f>
        <v>30.307520570247956</v>
      </c>
      <c r="Y164" s="31">
        <f>((uNES*L164+ uOCEX*G164+uEREX*H164+uHOEX*I164+uNES*S164+ uOCEX*N164+uEREX*O164+uHOEX*P164)/('Life tables'!$I$2/2))/(1+oDR)^(((cycle + 0.5)/('Life tables'!$I$2/2)))</f>
        <v>19.97414344561356</v>
      </c>
      <c r="Z164" s="100">
        <f t="shared" si="52"/>
        <v>206326.18564742873</v>
      </c>
      <c r="AA164" s="107">
        <f>((L164+G164+H164+I164+N164+O164+P164+S164)/('Life tables'!$I$2/2))</f>
        <v>33.178776742867413</v>
      </c>
      <c r="AB164" s="31">
        <f>((uNES*L164+ uOCEX*G164+uEREX*H164+uHOEX*I164+uNES*S164+ uOCEX*N164+uEREX*O164+uHOEX*P164)/('Life tables'!$I$2/2))</f>
        <v>21.866442174837363</v>
      </c>
    </row>
    <row r="165" spans="1:28" x14ac:dyDescent="0.25">
      <c r="A165" s="4">
        <v>159</v>
      </c>
      <c r="C165" s="105">
        <f>IF(male=0,VLOOKUP((($A$5:$A$1570/'Life tables'!$I$2)*2)+age,lifetable,13,1),IF(male=1,VLOOKUP((($A$5:$A$1570/'Life tables'!$I$2)*2)+age,lifetable,10,1),"error"))</f>
        <v>9.285312807338908E-5</v>
      </c>
      <c r="F165" s="96">
        <f t="shared" si="40"/>
        <v>153.50067280530953</v>
      </c>
      <c r="G165" s="96">
        <f t="shared" si="41"/>
        <v>15.41946384250164</v>
      </c>
      <c r="H165" s="96">
        <f t="shared" si="42"/>
        <v>0.88061845470014211</v>
      </c>
      <c r="I165" s="96">
        <f t="shared" si="43"/>
        <v>0.3528554864431197</v>
      </c>
      <c r="J165" s="96">
        <f t="shared" si="44"/>
        <v>1.5799294996165756E-2</v>
      </c>
      <c r="K165" s="96">
        <f t="shared" si="45"/>
        <v>0.36871428564219655</v>
      </c>
      <c r="L165" s="96">
        <f t="shared" si="53"/>
        <v>136.46322144102626</v>
      </c>
      <c r="M165" s="96">
        <f t="shared" si="46"/>
        <v>711.51814610752103</v>
      </c>
      <c r="N165" s="96">
        <f t="shared" si="47"/>
        <v>68.520739064927781</v>
      </c>
      <c r="O165" s="96">
        <f t="shared" si="48"/>
        <v>1.6355829389510783</v>
      </c>
      <c r="P165" s="96">
        <f t="shared" si="49"/>
        <v>1.6355829389510783</v>
      </c>
      <c r="Q165" s="96">
        <f t="shared" si="50"/>
        <v>7.2732788491351189E-2</v>
      </c>
      <c r="R165" s="96">
        <f t="shared" si="51"/>
        <v>0.12821190781358871</v>
      </c>
      <c r="S165" s="96">
        <f t="shared" si="54"/>
        <v>639.52529646838616</v>
      </c>
      <c r="T165" s="96">
        <f t="shared" si="57"/>
        <v>12.004887019193516</v>
      </c>
      <c r="U165" s="96">
        <f t="shared" si="57"/>
        <v>123.56175234491941</v>
      </c>
      <c r="V165" s="32">
        <f t="shared" si="56"/>
        <v>1000.0000000000002</v>
      </c>
      <c r="W165" s="100">
        <f>IF(A165=1,((cPH1_+cPHr+(cNES*L165+(cNES+cOSEX)*G165+(cNES+cEREX)*H165+(cNES+cHOEX)*I165+(cNES+cNES)*S165+(cNES+cOSEX)*N165+(cNES+cEREX)*O165+(cNES+cHOEX)*P165)))/(1+cDR)^(A$6:A$65537 + 0.5),(cPHr+(cNES*L165+(cNES+cOSEX)*G165+(cNES+cEREX)*H165+(cNES+cHOEX)*I165+(cNES+cNES)*S165+(cNES+cOSEX)*N165+(cNES+cEREX)*O165+(cNES+cHOEX)*P165))/(1+cDR)^(((cycle + 0.5)/('Life tables'!$I$2/2))))</f>
        <v>144364.85668124518</v>
      </c>
      <c r="X165" s="107">
        <f>((L165+G165+H165+I165+N165+O165+P165+S165)/('Life tables'!$I$2/2))/(1+oDR)^(((cycle + 0.5)/('Life tables'!$I$2/2)))</f>
        <v>30.269716914093188</v>
      </c>
      <c r="Y165" s="31">
        <f>((uNES*L165+ uOCEX*G165+uEREX*H165+uHOEX*I165+uNES*S165+ uOCEX*N165+uEREX*O165+uHOEX*P165)/('Life tables'!$I$2/2))/(1+oDR)^(((cycle + 0.5)/('Life tables'!$I$2/2)))</f>
        <v>19.949232493556121</v>
      </c>
      <c r="Z165" s="100">
        <f t="shared" si="52"/>
        <v>206194.83733621496</v>
      </c>
      <c r="AA165" s="107">
        <f>((L165+G165+H165+I165+N165+O165+P165+S165)/('Life tables'!$I$2/2))</f>
        <v>33.156320827414177</v>
      </c>
      <c r="AB165" s="31">
        <f>((uNES*L165+ uOCEX*G165+uEREX*H165+uHOEX*I165+uNES*S165+ uOCEX*N165+uEREX*O165+uHOEX*P165)/('Life tables'!$I$2/2))</f>
        <v>21.851646472090501</v>
      </c>
    </row>
    <row r="166" spans="1:28" x14ac:dyDescent="0.25">
      <c r="A166" s="4">
        <v>160</v>
      </c>
      <c r="C166" s="105">
        <f>IF(male=0,VLOOKUP((($A$5:$A$1570/'Life tables'!$I$2)*2)+age,lifetable,13,1),IF(male=1,VLOOKUP((($A$5:$A$1570/'Life tables'!$I$2)*2)+age,lifetable,10,1),"error"))</f>
        <v>9.285312807338908E-5</v>
      </c>
      <c r="F166" s="96">
        <f t="shared" si="40"/>
        <v>153.31535236273879</v>
      </c>
      <c r="G166" s="96">
        <f t="shared" si="41"/>
        <v>15.400848016191091</v>
      </c>
      <c r="H166" s="96">
        <f t="shared" si="42"/>
        <v>0.87955528931605298</v>
      </c>
      <c r="I166" s="96">
        <f t="shared" si="43"/>
        <v>0.35242948612848857</v>
      </c>
      <c r="J166" s="96">
        <f t="shared" si="44"/>
        <v>1.5780220601979165E-2</v>
      </c>
      <c r="K166" s="96">
        <f t="shared" si="45"/>
        <v>0.36826913909431119</v>
      </c>
      <c r="L166" s="96">
        <f t="shared" si="53"/>
        <v>136.29847021140688</v>
      </c>
      <c r="M166" s="96">
        <f t="shared" si="46"/>
        <v>711.11800827314835</v>
      </c>
      <c r="N166" s="96">
        <f t="shared" si="47"/>
        <v>68.482204924528062</v>
      </c>
      <c r="O166" s="96">
        <f t="shared" si="48"/>
        <v>1.6346631330139998</v>
      </c>
      <c r="P166" s="96">
        <f t="shared" si="49"/>
        <v>1.6346631330139998</v>
      </c>
      <c r="Q166" s="96">
        <f t="shared" si="50"/>
        <v>7.2691885612578458E-2</v>
      </c>
      <c r="R166" s="96">
        <f t="shared" si="51"/>
        <v>0.12813980503530542</v>
      </c>
      <c r="S166" s="96">
        <f t="shared" si="54"/>
        <v>639.16564539194439</v>
      </c>
      <c r="T166" s="96">
        <f t="shared" si="57"/>
        <v>12.093359125408075</v>
      </c>
      <c r="U166" s="96">
        <f t="shared" si="57"/>
        <v>124.05816128904902</v>
      </c>
      <c r="V166" s="32">
        <f t="shared" si="56"/>
        <v>1000</v>
      </c>
      <c r="W166" s="100">
        <f>IF(A166=1,((cPH1_+cPHr+(cNES*L166+(cNES+cOSEX)*G166+(cNES+cEREX)*H166+(cNES+cHOEX)*I166+(cNES+cNES)*S166+(cNES+cOSEX)*N166+(cNES+cEREX)*O166+(cNES+cHOEX)*P166)))/(1+cDR)^(A$6:A$65537 + 0.5),(cPHr+(cNES*L166+(cNES+cOSEX)*G166+(cNES+cEREX)*H166+(cNES+cHOEX)*I166+(cNES+cNES)*S166+(cNES+cOSEX)*N166+(cNES+cEREX)*O166+(cNES+cHOEX)*P166))/(1+cDR)^(((cycle + 0.5)/('Life tables'!$I$2/2))))</f>
        <v>143950.70879368149</v>
      </c>
      <c r="X166" s="107">
        <f>((L166+G166+H166+I166+N166+O166+P166+S166)/('Life tables'!$I$2/2))/(1+oDR)^(((cycle + 0.5)/('Life tables'!$I$2/2)))</f>
        <v>30.231966745495622</v>
      </c>
      <c r="Y166" s="31">
        <f>((uNES*L166+ uOCEX*G166+uEREX*H166+uHOEX*I166+uNES*S166+ uOCEX*N166+uEREX*O166+uHOEX*P166)/('Life tables'!$I$2/2))/(1+oDR)^(((cycle + 0.5)/('Life tables'!$I$2/2)))</f>
        <v>19.924356669099861</v>
      </c>
      <c r="Z166" s="100">
        <f t="shared" si="52"/>
        <v>206063.34529723568</v>
      </c>
      <c r="AA166" s="107">
        <f>((L166+G166+H166+I166+N166+O166+P166+S166)/('Life tables'!$I$2/2))</f>
        <v>33.133887052141056</v>
      </c>
      <c r="AB166" s="31">
        <f>((uNES*L166+ uOCEX*G166+uEREX*H166+uHOEX*I166+uNES*S166+ uOCEX*N166+uEREX*O166+uHOEX*P166)/('Life tables'!$I$2/2))</f>
        <v>21.836865230042953</v>
      </c>
    </row>
    <row r="167" spans="1:28" x14ac:dyDescent="0.25">
      <c r="A167" s="4">
        <v>161</v>
      </c>
      <c r="C167" s="105">
        <f>IF(male=0,VLOOKUP((($A$5:$A$1570/'Life tables'!$I$2)*2)+age,lifetable,13,1),IF(male=1,VLOOKUP((($A$5:$A$1570/'Life tables'!$I$2)*2)+age,lifetable,10,1),"error"))</f>
        <v>9.285312807338908E-5</v>
      </c>
      <c r="F167" s="96">
        <f t="shared" si="40"/>
        <v>153.13290182214891</v>
      </c>
      <c r="G167" s="96">
        <f t="shared" si="41"/>
        <v>15.382520477540895</v>
      </c>
      <c r="H167" s="96">
        <f t="shared" si="42"/>
        <v>0.87850858828095557</v>
      </c>
      <c r="I167" s="96">
        <f t="shared" si="43"/>
        <v>0.35201008292278857</v>
      </c>
      <c r="J167" s="96">
        <f t="shared" si="44"/>
        <v>1.5761441596908322E-2</v>
      </c>
      <c r="K167" s="96">
        <f t="shared" si="45"/>
        <v>0.36783088615698395</v>
      </c>
      <c r="L167" s="96">
        <f t="shared" si="53"/>
        <v>136.13627034565039</v>
      </c>
      <c r="M167" s="96">
        <f t="shared" si="46"/>
        <v>710.71557776339409</v>
      </c>
      <c r="N167" s="96">
        <f t="shared" si="47"/>
        <v>68.443449994521728</v>
      </c>
      <c r="O167" s="96">
        <f t="shared" si="48"/>
        <v>1.6337380568518973</v>
      </c>
      <c r="P167" s="96">
        <f t="shared" si="49"/>
        <v>1.6337380568518973</v>
      </c>
      <c r="Q167" s="96">
        <f t="shared" si="50"/>
        <v>7.2650748372005552E-2</v>
      </c>
      <c r="R167" s="96">
        <f t="shared" si="51"/>
        <v>0.12806728912871856</v>
      </c>
      <c r="S167" s="96">
        <f t="shared" si="54"/>
        <v>638.80393361766789</v>
      </c>
      <c r="T167" s="96">
        <f t="shared" si="57"/>
        <v>12.181771315376988</v>
      </c>
      <c r="U167" s="96">
        <f t="shared" si="57"/>
        <v>124.55405946433473</v>
      </c>
      <c r="V167" s="32">
        <f t="shared" si="56"/>
        <v>1000.0000000000002</v>
      </c>
      <c r="W167" s="100">
        <f>IF(A167=1,((cPH1_+cPHr+(cNES*L167+(cNES+cOSEX)*G167+(cNES+cEREX)*H167+(cNES+cHOEX)*I167+(cNES+cNES)*S167+(cNES+cOSEX)*N167+(cNES+cEREX)*O167+(cNES+cHOEX)*P167)))/(1+cDR)^(A$6:A$65537 + 0.5),(cPHr+(cNES*L167+(cNES+cOSEX)*G167+(cNES+cEREX)*H167+(cNES+cHOEX)*I167+(cNES+cNES)*S167+(cNES+cOSEX)*N167+(cNES+cEREX)*O167+(cNES+cHOEX)*P167))/(1+cDR)^(((cycle + 0.5)/('Life tables'!$I$2/2))))</f>
        <v>143537.59581827329</v>
      </c>
      <c r="X167" s="107">
        <f>((L167+G167+H167+I167+N167+O167+P167+S167)/('Life tables'!$I$2/2))/(1+oDR)^(((cycle + 0.5)/('Life tables'!$I$2/2)))</f>
        <v>30.194269775369598</v>
      </c>
      <c r="Y167" s="31">
        <f>((uNES*L167+ uOCEX*G167+uEREX*H167+uHOEX*I167+uNES*S167+ uOCEX*N167+uEREX*O167+uHOEX*P167)/('Life tables'!$I$2/2))/(1+oDR)^(((cycle + 0.5)/('Life tables'!$I$2/2)))</f>
        <v>19.899515785905258</v>
      </c>
      <c r="Z167" s="100">
        <f t="shared" si="52"/>
        <v>205931.71734897434</v>
      </c>
      <c r="AA167" s="107">
        <f>((L167+G167+H167+I167+N167+O167+P167+S167)/('Life tables'!$I$2/2))</f>
        <v>33.111475166141069</v>
      </c>
      <c r="AB167" s="31">
        <f>((uNES*L167+ uOCEX*G167+uEREX*H167+uHOEX*I167+uNES*S167+ uOCEX*N167+uEREX*O167+uHOEX*P167)/('Life tables'!$I$2/2))</f>
        <v>21.822098287693024</v>
      </c>
    </row>
    <row r="168" spans="1:28" x14ac:dyDescent="0.25">
      <c r="A168" s="4">
        <v>162</v>
      </c>
      <c r="C168" s="105">
        <f>IF(male=0,VLOOKUP((($A$5:$A$1570/'Life tables'!$I$2)*2)+age,lifetable,13,1),IF(male=1,VLOOKUP((($A$5:$A$1570/'Life tables'!$I$2)*2)+age,lifetable,10,1),"error"))</f>
        <v>9.285312807338908E-5</v>
      </c>
      <c r="F168" s="96">
        <f t="shared" si="40"/>
        <v>152.95322778508347</v>
      </c>
      <c r="G168" s="96">
        <f t="shared" si="41"/>
        <v>15.364471844480629</v>
      </c>
      <c r="H168" s="96">
        <f t="shared" si="42"/>
        <v>0.87747781577697448</v>
      </c>
      <c r="I168" s="96">
        <f t="shared" si="43"/>
        <v>0.35159706212886449</v>
      </c>
      <c r="J168" s="96">
        <f t="shared" si="44"/>
        <v>1.5742948367772125E-2</v>
      </c>
      <c r="K168" s="96">
        <f t="shared" si="45"/>
        <v>0.36739930248367292</v>
      </c>
      <c r="L168" s="96">
        <f t="shared" si="53"/>
        <v>135.97653881184556</v>
      </c>
      <c r="M168" s="96">
        <f t="shared" si="46"/>
        <v>710.31094143520511</v>
      </c>
      <c r="N168" s="96">
        <f t="shared" si="47"/>
        <v>68.404482639420934</v>
      </c>
      <c r="O168" s="96">
        <f t="shared" si="48"/>
        <v>1.6328079101248092</v>
      </c>
      <c r="P168" s="96">
        <f t="shared" si="49"/>
        <v>1.6328079101248092</v>
      </c>
      <c r="Q168" s="96">
        <f t="shared" si="50"/>
        <v>7.2609385648320868E-2</v>
      </c>
      <c r="R168" s="96">
        <f t="shared" si="51"/>
        <v>0.12799437574500289</v>
      </c>
      <c r="S168" s="96">
        <f t="shared" si="54"/>
        <v>638.44023921414123</v>
      </c>
      <c r="T168" s="96">
        <f t="shared" ref="T168:U183" si="58">J168+Q168+T167</f>
        <v>12.270123649393081</v>
      </c>
      <c r="U168" s="96">
        <f t="shared" si="58"/>
        <v>125.04945314256341</v>
      </c>
      <c r="V168" s="32">
        <f t="shared" si="56"/>
        <v>1000.0000000000002</v>
      </c>
      <c r="W168" s="100">
        <f>IF(A168=1,((cPH1_+cPHr+(cNES*L168+(cNES+cOSEX)*G168+(cNES+cEREX)*H168+(cNES+cHOEX)*I168+(cNES+cNES)*S168+(cNES+cOSEX)*N168+(cNES+cEREX)*O168+(cNES+cHOEX)*P168)))/(1+cDR)^(A$6:A$65537 + 0.5),(cPHr+(cNES*L168+(cNES+cOSEX)*G168+(cNES+cEREX)*H168+(cNES+cHOEX)*I168+(cNES+cNES)*S168+(cNES+cOSEX)*N168+(cNES+cEREX)*O168+(cNES+cHOEX)*P168))/(1+cDR)^(((cycle + 0.5)/('Life tables'!$I$2/2))))</f>
        <v>143125.52066463549</v>
      </c>
      <c r="X168" s="107">
        <f>((L168+G168+H168+I168+N168+O168+P168+S168)/('Life tables'!$I$2/2))/(1+oDR)^(((cycle + 0.5)/('Life tables'!$I$2/2)))</f>
        <v>30.15662572253089</v>
      </c>
      <c r="Y168" s="31">
        <f>((uNES*L168+ uOCEX*G168+uEREX*H168+uHOEX*I168+uNES*S168+ uOCEX*N168+uEREX*O168+uHOEX*P168)/('Life tables'!$I$2/2))/(1+oDR)^(((cycle + 0.5)/('Life tables'!$I$2/2)))</f>
        <v>19.87470966269861</v>
      </c>
      <c r="Z168" s="100">
        <f t="shared" si="52"/>
        <v>205799.96104740238</v>
      </c>
      <c r="AA168" s="107">
        <f>((L168+G168+H168+I168+N168+O168+P168+S168)/('Life tables'!$I$2/2))</f>
        <v>33.089084926540096</v>
      </c>
      <c r="AB168" s="31">
        <f>((uNES*L168+ uOCEX*G168+uEREX*H168+uHOEX*I168+uNES*S168+ uOCEX*N168+uEREX*O168+uHOEX*P168)/('Life tables'!$I$2/2))</f>
        <v>21.807345489187888</v>
      </c>
    </row>
    <row r="169" spans="1:28" x14ac:dyDescent="0.25">
      <c r="A169" s="4">
        <v>163</v>
      </c>
      <c r="C169" s="105">
        <f>IF(male=0,VLOOKUP((($A$5:$A$1570/'Life tables'!$I$2)*2)+age,lifetable,13,1),IF(male=1,VLOOKUP((($A$5:$A$1570/'Life tables'!$I$2)*2)+age,lifetable,10,1),"error"))</f>
        <v>9.285312807338908E-5</v>
      </c>
      <c r="F169" s="96">
        <f t="shared" si="40"/>
        <v>152.77623996326321</v>
      </c>
      <c r="G169" s="96">
        <f t="shared" si="41"/>
        <v>15.346693047363681</v>
      </c>
      <c r="H169" s="96">
        <f t="shared" si="42"/>
        <v>0.87646245382901888</v>
      </c>
      <c r="I169" s="96">
        <f t="shared" si="43"/>
        <v>0.35119021619899615</v>
      </c>
      <c r="J169" s="96">
        <f t="shared" si="44"/>
        <v>1.5724731621509301E-2</v>
      </c>
      <c r="K169" s="96">
        <f t="shared" si="45"/>
        <v>0.36697417119859643</v>
      </c>
      <c r="L169" s="96">
        <f t="shared" si="53"/>
        <v>135.8191953430514</v>
      </c>
      <c r="M169" s="96">
        <f t="shared" si="46"/>
        <v>709.9041832447806</v>
      </c>
      <c r="N169" s="96">
        <f t="shared" si="47"/>
        <v>68.365310944389577</v>
      </c>
      <c r="O169" s="96">
        <f t="shared" si="48"/>
        <v>1.6318728858247593</v>
      </c>
      <c r="P169" s="96">
        <f t="shared" si="49"/>
        <v>1.6318728858247593</v>
      </c>
      <c r="Q169" s="96">
        <f t="shared" si="50"/>
        <v>7.2567806023692699E-2</v>
      </c>
      <c r="R169" s="96">
        <f t="shared" si="51"/>
        <v>0.12792108001263341</v>
      </c>
      <c r="S169" s="96">
        <f t="shared" si="54"/>
        <v>638.07463764270517</v>
      </c>
      <c r="T169" s="96">
        <f t="shared" si="58"/>
        <v>12.358416187038284</v>
      </c>
      <c r="U169" s="96">
        <f t="shared" si="58"/>
        <v>125.54434839377464</v>
      </c>
      <c r="V169" s="32">
        <f t="shared" si="56"/>
        <v>1000.0000000000003</v>
      </c>
      <c r="W169" s="100">
        <f>IF(A169=1,((cPH1_+cPHr+(cNES*L169+(cNES+cOSEX)*G169+(cNES+cEREX)*H169+(cNES+cHOEX)*I169+(cNES+cNES)*S169+(cNES+cOSEX)*N169+(cNES+cEREX)*O169+(cNES+cHOEX)*P169)))/(1+cDR)^(A$6:A$65537 + 0.5),(cPHr+(cNES*L169+(cNES+cOSEX)*G169+(cNES+cEREX)*H169+(cNES+cHOEX)*I169+(cNES+cNES)*S169+(cNES+cOSEX)*N169+(cNES+cEREX)*O169+(cNES+cHOEX)*P169))/(1+cDR)^(((cycle + 0.5)/('Life tables'!$I$2/2))))</f>
        <v>142714.48602420994</v>
      </c>
      <c r="X169" s="107">
        <f>((L169+G169+H169+I169+N169+O169+P169+S169)/('Life tables'!$I$2/2))/(1+oDR)^(((cycle + 0.5)/('Life tables'!$I$2/2)))</f>
        <v>30.119034313431548</v>
      </c>
      <c r="Y169" s="31">
        <f>((uNES*L169+ uOCEX*G169+uEREX*H169+uHOEX*I169+uNES*S169+ uOCEX*N169+uEREX*O169+uHOEX*P169)/('Life tables'!$I$2/2))/(1+oDR)^(((cycle + 0.5)/('Life tables'!$I$2/2)))</f>
        <v>19.849938123102007</v>
      </c>
      <c r="Z169" s="100">
        <f t="shared" si="52"/>
        <v>205668.0836947264</v>
      </c>
      <c r="AA169" s="107">
        <f>((L169+G169+H169+I169+N169+O169+P169+S169)/('Life tables'!$I$2/2))</f>
        <v>33.066716098229577</v>
      </c>
      <c r="AB169" s="31">
        <f>((uNES*L169+ uOCEX*G169+uEREX*H169+uHOEX*I169+uNES*S169+ uOCEX*N169+uEREX*O169+uHOEX*P169)/('Life tables'!$I$2/2))</f>
        <v>21.792606683652195</v>
      </c>
    </row>
    <row r="170" spans="1:28" x14ac:dyDescent="0.25">
      <c r="A170" s="4">
        <v>164</v>
      </c>
      <c r="C170" s="105">
        <f>IF(male=0,VLOOKUP((($A$5:$A$1570/'Life tables'!$I$2)*2)+age,lifetable,13,1),IF(male=1,VLOOKUP((($A$5:$A$1570/'Life tables'!$I$2)*2)+age,lifetable,10,1),"error"))</f>
        <v>9.285312807338908E-5</v>
      </c>
      <c r="F170" s="96">
        <f t="shared" si="40"/>
        <v>152.60185107496855</v>
      </c>
      <c r="G170" s="96">
        <f t="shared" si="41"/>
        <v>15.329175318558647</v>
      </c>
      <c r="H170" s="96">
        <f t="shared" si="42"/>
        <v>0.87546200171033861</v>
      </c>
      <c r="I170" s="96">
        <f t="shared" si="43"/>
        <v>0.35078934449671029</v>
      </c>
      <c r="J170" s="96">
        <f t="shared" si="44"/>
        <v>1.5706782374513392E-2</v>
      </c>
      <c r="K170" s="96">
        <f t="shared" si="45"/>
        <v>0.36655528264784032</v>
      </c>
      <c r="L170" s="96">
        <f t="shared" si="53"/>
        <v>135.6641623451805</v>
      </c>
      <c r="M170" s="96">
        <f t="shared" si="46"/>
        <v>709.49538434421891</v>
      </c>
      <c r="N170" s="96">
        <f t="shared" si="47"/>
        <v>68.325942724550558</v>
      </c>
      <c r="O170" s="96">
        <f t="shared" si="48"/>
        <v>1.6309331704979213</v>
      </c>
      <c r="P170" s="96">
        <f t="shared" si="49"/>
        <v>1.6309331704979213</v>
      </c>
      <c r="Q170" s="96">
        <f t="shared" si="50"/>
        <v>7.2526017793648673E-2</v>
      </c>
      <c r="R170" s="96">
        <f t="shared" si="51"/>
        <v>0.12784741655480056</v>
      </c>
      <c r="S170" s="96">
        <f t="shared" si="54"/>
        <v>637.707201844324</v>
      </c>
      <c r="T170" s="96">
        <f t="shared" si="58"/>
        <v>12.446648987206446</v>
      </c>
      <c r="U170" s="96">
        <f t="shared" si="58"/>
        <v>126.03875109297728</v>
      </c>
      <c r="V170" s="32">
        <f t="shared" si="56"/>
        <v>1000.0000000000003</v>
      </c>
      <c r="W170" s="100">
        <f>IF(A170=1,((cPH1_+cPHr+(cNES*L170+(cNES+cOSEX)*G170+(cNES+cEREX)*H170+(cNES+cHOEX)*I170+(cNES+cNES)*S170+(cNES+cOSEX)*N170+(cNES+cEREX)*O170+(cNES+cHOEX)*P170)))/(1+cDR)^(A$6:A$65537 + 0.5),(cPHr+(cNES*L170+(cNES+cOSEX)*G170+(cNES+cEREX)*H170+(cNES+cHOEX)*I170+(cNES+cNES)*S170+(cNES+cOSEX)*N170+(cNES+cEREX)*O170+(cNES+cHOEX)*P170))/(1+cDR)^(((cycle + 0.5)/('Life tables'!$I$2/2))))</f>
        <v>142304.49437833836</v>
      </c>
      <c r="X170" s="107">
        <f>((L170+G170+H170+I170+N170+O170+P170+S170)/('Life tables'!$I$2/2))/(1+oDR)^(((cycle + 0.5)/('Life tables'!$I$2/2)))</f>
        <v>30.08149528190356</v>
      </c>
      <c r="Y170" s="31">
        <f>((uNES*L170+ uOCEX*G170+uEREX*H170+uHOEX*I170+uNES*S170+ uOCEX*N170+uEREX*O170+uHOEX*P170)/('Life tables'!$I$2/2))/(1+oDR)^(((cycle + 0.5)/('Life tables'!$I$2/2)))</f>
        <v>19.825200995469118</v>
      </c>
      <c r="Z170" s="100">
        <f t="shared" si="52"/>
        <v>205536.0923478443</v>
      </c>
      <c r="AA170" s="107">
        <f>((L170+G170+H170+I170+N170+O170+P170+S170)/('Life tables'!$I$2/2))</f>
        <v>33.044368453607937</v>
      </c>
      <c r="AB170" s="31">
        <f>((uNES*L170+ uOCEX*G170+uEREX*H170+uHOEX*I170+uNES*S170+ uOCEX*N170+uEREX*O170+uHOEX*P170)/('Life tables'!$I$2/2))</f>
        <v>21.777881725022443</v>
      </c>
    </row>
    <row r="171" spans="1:28" x14ac:dyDescent="0.25">
      <c r="A171" s="4">
        <v>165</v>
      </c>
      <c r="C171" s="105">
        <f>IF(male=0,VLOOKUP((($A$5:$A$1570/'Life tables'!$I$2)*2)+age,lifetable,13,1),IF(male=1,VLOOKUP((($A$5:$A$1570/'Life tables'!$I$2)*2)+age,lifetable,10,1),"error"))</f>
        <v>9.285312807338908E-5</v>
      </c>
      <c r="F171" s="96">
        <f t="shared" si="40"/>
        <v>152.42997674487378</v>
      </c>
      <c r="G171" s="96">
        <f t="shared" si="41"/>
        <v>15.311910182387475</v>
      </c>
      <c r="H171" s="96">
        <f t="shared" si="42"/>
        <v>0.87447597536788313</v>
      </c>
      <c r="I171" s="96">
        <f t="shared" si="43"/>
        <v>0.35039425306652749</v>
      </c>
      <c r="J171" s="96">
        <f t="shared" si="44"/>
        <v>1.5689091942323041E-2</v>
      </c>
      <c r="K171" s="96">
        <f t="shared" si="45"/>
        <v>0.36614243415875586</v>
      </c>
      <c r="L171" s="96">
        <f t="shared" si="53"/>
        <v>135.51136480795083</v>
      </c>
      <c r="M171" s="96">
        <f t="shared" si="46"/>
        <v>709.08462317494275</v>
      </c>
      <c r="N171" s="96">
        <f t="shared" si="47"/>
        <v>68.286385533982823</v>
      </c>
      <c r="O171" s="96">
        <f t="shared" si="48"/>
        <v>1.6299889444593767</v>
      </c>
      <c r="P171" s="96">
        <f t="shared" si="49"/>
        <v>1.6299889444593767</v>
      </c>
      <c r="Q171" s="96">
        <f t="shared" si="50"/>
        <v>7.2484028976625731E-2</v>
      </c>
      <c r="R171" s="96">
        <f t="shared" si="51"/>
        <v>0.12777339950624494</v>
      </c>
      <c r="S171" s="96">
        <f t="shared" si="54"/>
        <v>637.33800232355827</v>
      </c>
      <c r="T171" s="96">
        <f t="shared" si="58"/>
        <v>12.534822108125395</v>
      </c>
      <c r="U171" s="96">
        <f t="shared" si="58"/>
        <v>126.53266692664228</v>
      </c>
      <c r="V171" s="32">
        <f t="shared" si="56"/>
        <v>1000.0000000000001</v>
      </c>
      <c r="W171" s="100">
        <f>IF(A171=1,((cPH1_+cPHr+(cNES*L171+(cNES+cOSEX)*G171+(cNES+cEREX)*H171+(cNES+cHOEX)*I171+(cNES+cNES)*S171+(cNES+cOSEX)*N171+(cNES+cEREX)*O171+(cNES+cHOEX)*P171)))/(1+cDR)^(A$6:A$65537 + 0.5),(cPHr+(cNES*L171+(cNES+cOSEX)*G171+(cNES+cEREX)*H171+(cNES+cHOEX)*I171+(cNES+cNES)*S171+(cNES+cOSEX)*N171+(cNES+cEREX)*O171+(cNES+cHOEX)*P171))/(1+cDR)^(((cycle + 0.5)/('Life tables'!$I$2/2))))</f>
        <v>141895.54800604805</v>
      </c>
      <c r="X171" s="107">
        <f>((L171+G171+H171+I171+N171+O171+P171+S171)/('Life tables'!$I$2/2))/(1+oDR)^(((cycle + 0.5)/('Life tables'!$I$2/2)))</f>
        <v>30.044008368911268</v>
      </c>
      <c r="Y171" s="31">
        <f>((uNES*L171+ uOCEX*G171+uEREX*H171+uHOEX*I171+uNES*S171+ uOCEX*N171+uEREX*O171+uHOEX*P171)/('Life tables'!$I$2/2))/(1+oDR)^(((cycle + 0.5)/('Life tables'!$I$2/2)))</f>
        <v>19.800498112726384</v>
      </c>
      <c r="Z171" s="100">
        <f t="shared" si="52"/>
        <v>205403.99382651906</v>
      </c>
      <c r="AA171" s="107">
        <f>((L171+G171+H171+I171+N171+O171+P171+S171)/('Life tables'!$I$2/2))</f>
        <v>33.022041772330752</v>
      </c>
      <c r="AB171" s="31">
        <f>((uNES*L171+ uOCEX*G171+uEREX*H171+uHOEX*I171+uNES*S171+ uOCEX*N171+uEREX*O171+uHOEX*P171)/('Life tables'!$I$2/2))</f>
        <v>21.76317047188671</v>
      </c>
    </row>
    <row r="172" spans="1:28" x14ac:dyDescent="0.25">
      <c r="A172" s="4">
        <v>166</v>
      </c>
      <c r="C172" s="105">
        <f>IF(male=0,VLOOKUP((($A$5:$A$1570/'Life tables'!$I$2)*2)+age,lifetable,13,1),IF(male=1,VLOOKUP((($A$5:$A$1570/'Life tables'!$I$2)*2)+age,lifetable,10,1),"error"))</f>
        <v>9.285312807338908E-5</v>
      </c>
      <c r="F172" s="96">
        <f t="shared" si="40"/>
        <v>152.26053540721892</v>
      </c>
      <c r="G172" s="96">
        <f t="shared" si="41"/>
        <v>15.294889445398862</v>
      </c>
      <c r="H172" s="96">
        <f t="shared" si="42"/>
        <v>0.87350390686680757</v>
      </c>
      <c r="I172" s="96">
        <f t="shared" si="43"/>
        <v>0.35000475441138079</v>
      </c>
      <c r="J172" s="96">
        <f t="shared" si="44"/>
        <v>1.5671651929655805E-2</v>
      </c>
      <c r="K172" s="96">
        <f t="shared" si="45"/>
        <v>0.36573542980737483</v>
      </c>
      <c r="L172" s="96">
        <f t="shared" si="53"/>
        <v>135.36073021880483</v>
      </c>
      <c r="M172" s="96">
        <f t="shared" si="46"/>
        <v>708.67197555801363</v>
      </c>
      <c r="N172" s="96">
        <f t="shared" si="47"/>
        <v>68.246646674418869</v>
      </c>
      <c r="O172" s="96">
        <f t="shared" si="48"/>
        <v>1.6290403820007235</v>
      </c>
      <c r="P172" s="96">
        <f t="shared" si="49"/>
        <v>1.6290403820007235</v>
      </c>
      <c r="Q172" s="96">
        <f t="shared" si="50"/>
        <v>7.2441847323202316E-2</v>
      </c>
      <c r="R172" s="96">
        <f t="shared" si="51"/>
        <v>0.12769904252953163</v>
      </c>
      <c r="S172" s="96">
        <f t="shared" si="54"/>
        <v>636.96710722974058</v>
      </c>
      <c r="T172" s="96">
        <f t="shared" si="58"/>
        <v>12.622935607378253</v>
      </c>
      <c r="U172" s="96">
        <f t="shared" si="58"/>
        <v>127.02610139897918</v>
      </c>
      <c r="V172" s="32">
        <f t="shared" si="56"/>
        <v>1000.0000000000002</v>
      </c>
      <c r="W172" s="100">
        <f>IF(A172=1,((cPH1_+cPHr+(cNES*L172+(cNES+cOSEX)*G172+(cNES+cEREX)*H172+(cNES+cHOEX)*I172+(cNES+cNES)*S172+(cNES+cOSEX)*N172+(cNES+cEREX)*O172+(cNES+cHOEX)*P172)))/(1+cDR)^(A$6:A$65537 + 0.5),(cPHr+(cNES*L172+(cNES+cOSEX)*G172+(cNES+cEREX)*H172+(cNES+cHOEX)*I172+(cNES+cNES)*S172+(cNES+cOSEX)*N172+(cNES+cEREX)*O172+(cNES+cHOEX)*P172))/(1+cDR)^(((cycle + 0.5)/('Life tables'!$I$2/2))))</f>
        <v>141487.64899156036</v>
      </c>
      <c r="X172" s="107">
        <f>((L172+G172+H172+I172+N172+O172+P172+S172)/('Life tables'!$I$2/2))/(1+oDR)^(((cycle + 0.5)/('Life tables'!$I$2/2)))</f>
        <v>30.006573322312146</v>
      </c>
      <c r="Y172" s="31">
        <f>((uNES*L172+ uOCEX*G172+uEREX*H172+uHOEX*I172+uNES*S172+ uOCEX*N172+uEREX*O172+uHOEX*P172)/('Life tables'!$I$2/2))/(1+oDR)^(((cycle + 0.5)/('Life tables'!$I$2/2)))</f>
        <v>19.775829312219805</v>
      </c>
      <c r="Z172" s="100">
        <f t="shared" si="52"/>
        <v>205271.79472128054</v>
      </c>
      <c r="AA172" s="107">
        <f>((L172+G172+H172+I172+N172+O172+P172+S172)/('Life tables'!$I$2/2))</f>
        <v>32.999735841069167</v>
      </c>
      <c r="AB172" s="31">
        <f>((uNES*L172+ uOCEX*G172+uEREX*H172+uHOEX*I172+uNES*S172+ uOCEX*N172+uEREX*O172+uHOEX*P172)/('Life tables'!$I$2/2))</f>
        <v>21.748472787329938</v>
      </c>
    </row>
    <row r="173" spans="1:28" x14ac:dyDescent="0.25">
      <c r="A173" s="4">
        <v>167</v>
      </c>
      <c r="C173" s="105">
        <f>IF(male=0,VLOOKUP((($A$5:$A$1570/'Life tables'!$I$2)*2)+age,lifetable,13,1),IF(male=1,VLOOKUP((($A$5:$A$1570/'Life tables'!$I$2)*2)+age,lifetable,10,1),"error"))</f>
        <v>9.285312807338908E-5</v>
      </c>
      <c r="F173" s="96">
        <f t="shared" si="40"/>
        <v>152.09344821220702</v>
      </c>
      <c r="G173" s="96">
        <f t="shared" si="41"/>
        <v>15.278105186965684</v>
      </c>
      <c r="H173" s="96">
        <f t="shared" si="42"/>
        <v>0.87254534385348326</v>
      </c>
      <c r="I173" s="96">
        <f t="shared" si="43"/>
        <v>0.34962066727744934</v>
      </c>
      <c r="J173" s="96">
        <f t="shared" si="44"/>
        <v>1.5654454220773946E-2</v>
      </c>
      <c r="K173" s="96">
        <f t="shared" si="45"/>
        <v>0.36533408019357277</v>
      </c>
      <c r="L173" s="96">
        <f t="shared" si="53"/>
        <v>135.21218847969607</v>
      </c>
      <c r="M173" s="96">
        <f t="shared" si="46"/>
        <v>708.25751478143593</v>
      </c>
      <c r="N173" s="96">
        <f t="shared" si="47"/>
        <v>68.206733203652334</v>
      </c>
      <c r="O173" s="96">
        <f t="shared" si="48"/>
        <v>1.6280876515907636</v>
      </c>
      <c r="P173" s="96">
        <f t="shared" si="49"/>
        <v>1.6280876515907636</v>
      </c>
      <c r="Q173" s="96">
        <f t="shared" si="50"/>
        <v>7.2399480325022858E-2</v>
      </c>
      <c r="R173" s="96">
        <f t="shared" si="51"/>
        <v>0.1276243588307818</v>
      </c>
      <c r="S173" s="96">
        <f t="shared" si="54"/>
        <v>636.59458243544623</v>
      </c>
      <c r="T173" s="96">
        <f t="shared" si="58"/>
        <v>12.71098954192405</v>
      </c>
      <c r="U173" s="96">
        <f t="shared" si="58"/>
        <v>127.51905983800353</v>
      </c>
      <c r="V173" s="32">
        <f t="shared" si="56"/>
        <v>1000.0000000000003</v>
      </c>
      <c r="W173" s="100">
        <f>IF(A173=1,((cPH1_+cPHr+(cNES*L173+(cNES+cOSEX)*G173+(cNES+cEREX)*H173+(cNES+cHOEX)*I173+(cNES+cNES)*S173+(cNES+cOSEX)*N173+(cNES+cEREX)*O173+(cNES+cHOEX)*P173)))/(1+cDR)^(A$6:A$65537 + 0.5),(cPHr+(cNES*L173+(cNES+cOSEX)*G173+(cNES+cEREX)*H173+(cNES+cHOEX)*I173+(cNES+cNES)*S173+(cNES+cOSEX)*N173+(cNES+cEREX)*O173+(cNES+cHOEX)*P173))/(1+cDR)^(((cycle + 0.5)/('Life tables'!$I$2/2))))</f>
        <v>141080.79923153206</v>
      </c>
      <c r="X173" s="107">
        <f>((L173+G173+H173+I173+N173+O173+P173+S173)/('Life tables'!$I$2/2))/(1+oDR)^(((cycle + 0.5)/('Life tables'!$I$2/2)))</f>
        <v>29.969189896625675</v>
      </c>
      <c r="Y173" s="31">
        <f>((uNES*L173+ uOCEX*G173+uEREX*H173+uHOEX*I173+uNES*S173+ uOCEX*N173+uEREX*O173+uHOEX*P173)/('Life tables'!$I$2/2))/(1+oDR)^(((cycle + 0.5)/('Life tables'!$I$2/2)))</f>
        <v>19.751194435566696</v>
      </c>
      <c r="Z173" s="100">
        <f t="shared" si="52"/>
        <v>205139.50140106419</v>
      </c>
      <c r="AA173" s="107">
        <f>((L173+G173+H173+I173+N173+O173+P173+S173)/('Life tables'!$I$2/2))</f>
        <v>32.977450453276397</v>
      </c>
      <c r="AB173" s="31">
        <f>((uNES*L173+ uOCEX*G173+uEREX*H173+uHOEX*I173+uNES*S173+ uOCEX*N173+uEREX*O173+uHOEX*P173)/('Life tables'!$I$2/2))</f>
        <v>21.733788538784161</v>
      </c>
    </row>
    <row r="174" spans="1:28" x14ac:dyDescent="0.25">
      <c r="A174" s="4">
        <v>168</v>
      </c>
      <c r="C174" s="105">
        <f>IF(male=0,VLOOKUP((($A$5:$A$1570/'Life tables'!$I$2)*2)+age,lifetable,13,1),IF(male=1,VLOOKUP((($A$5:$A$1570/'Life tables'!$I$2)*2)+age,lifetable,10,1),"error"))</f>
        <v>9.285312807338908E-5</v>
      </c>
      <c r="F174" s="96">
        <f t="shared" si="40"/>
        <v>151.92863893552044</v>
      </c>
      <c r="G174" s="96">
        <f t="shared" si="41"/>
        <v>15.261549750195703</v>
      </c>
      <c r="H174" s="96">
        <f t="shared" si="42"/>
        <v>0.87159984903640153</v>
      </c>
      <c r="I174" s="96">
        <f t="shared" si="43"/>
        <v>0.3492418164461612</v>
      </c>
      <c r="J174" s="96">
        <f t="shared" si="44"/>
        <v>1.563749097017127E-2</v>
      </c>
      <c r="K174" s="96">
        <f t="shared" si="45"/>
        <v>0.36493820222372325</v>
      </c>
      <c r="L174" s="96">
        <f t="shared" si="53"/>
        <v>135.06567182664827</v>
      </c>
      <c r="M174" s="96">
        <f t="shared" si="46"/>
        <v>707.84131168455247</v>
      </c>
      <c r="N174" s="96">
        <f t="shared" si="47"/>
        <v>68.166651943665386</v>
      </c>
      <c r="O174" s="96">
        <f t="shared" si="48"/>
        <v>1.6271309160695051</v>
      </c>
      <c r="P174" s="96">
        <f t="shared" si="49"/>
        <v>1.6271309160695051</v>
      </c>
      <c r="Q174" s="96">
        <f t="shared" si="50"/>
        <v>7.2356935223424707E-2</v>
      </c>
      <c r="R174" s="96">
        <f t="shared" si="51"/>
        <v>0.12754936117488044</v>
      </c>
      <c r="S174" s="96">
        <f t="shared" si="54"/>
        <v>636.22049161234975</v>
      </c>
      <c r="T174" s="96">
        <f t="shared" si="58"/>
        <v>12.798983968117646</v>
      </c>
      <c r="U174" s="96">
        <f t="shared" si="58"/>
        <v>128.01154740140214</v>
      </c>
      <c r="V174" s="32">
        <f t="shared" si="56"/>
        <v>1000.0000000000005</v>
      </c>
      <c r="W174" s="100">
        <f>IF(A174=1,((cPH1_+cPHr+(cNES*L174+(cNES+cOSEX)*G174+(cNES+cEREX)*H174+(cNES+cHOEX)*I174+(cNES+cNES)*S174+(cNES+cOSEX)*N174+(cNES+cEREX)*O174+(cNES+cHOEX)*P174)))/(1+cDR)^(A$6:A$65537 + 0.5),(cPHr+(cNES*L174+(cNES+cOSEX)*G174+(cNES+cEREX)*H174+(cNES+cHOEX)*I174+(cNES+cNES)*S174+(cNES+cOSEX)*N174+(cNES+cEREX)*O174+(cNES+cHOEX)*P174))/(1+cDR)^(((cycle + 0.5)/('Life tables'!$I$2/2))))</f>
        <v>140675.00044203832</v>
      </c>
      <c r="X174" s="107">
        <f>((L174+G174+H174+I174+N174+O174+P174+S174)/('Life tables'!$I$2/2))/(1+oDR)^(((cycle + 0.5)/('Life tables'!$I$2/2)))</f>
        <v>29.931857852810019</v>
      </c>
      <c r="Y174" s="31">
        <f>((uNES*L174+ uOCEX*G174+uEREX*H174+uHOEX*I174+uNES*S174+ uOCEX*N174+uEREX*O174+uHOEX*P174)/('Life tables'!$I$2/2))/(1+oDR)^(((cycle + 0.5)/('Life tables'!$I$2/2)))</f>
        <v>19.726593328512621</v>
      </c>
      <c r="Z174" s="100">
        <f t="shared" si="52"/>
        <v>205007.12002059454</v>
      </c>
      <c r="AA174" s="107">
        <f>((L174+G174+H174+I174+N174+O174+P174+S174)/('Life tables'!$I$2/2))</f>
        <v>32.955185408961938</v>
      </c>
      <c r="AB174" s="31">
        <f>((uNES*L174+ uOCEX*G174+uEREX*H174+uHOEX*I174+uNES*S174+ uOCEX*N174+uEREX*O174+uHOEX*P174)/('Life tables'!$I$2/2))</f>
        <v>21.719117597883887</v>
      </c>
    </row>
    <row r="175" spans="1:28" x14ac:dyDescent="0.25">
      <c r="A175" s="4">
        <v>169</v>
      </c>
      <c r="C175" s="105">
        <f>IF(male=0,VLOOKUP((($A$5:$A$1570/'Life tables'!$I$2)*2)+age,lifetable,13,1),IF(male=1,VLOOKUP((($A$5:$A$1570/'Life tables'!$I$2)*2)+age,lifetable,10,1),"error"))</f>
        <v>9.285312807338908E-5</v>
      </c>
      <c r="F175" s="96">
        <f t="shared" si="40"/>
        <v>151.76603389085099</v>
      </c>
      <c r="G175" s="96">
        <f t="shared" si="41"/>
        <v>15.245215733145049</v>
      </c>
      <c r="H175" s="96">
        <f t="shared" si="42"/>
        <v>0.87066699968436723</v>
      </c>
      <c r="I175" s="96">
        <f t="shared" si="43"/>
        <v>0.34886803253312443</v>
      </c>
      <c r="J175" s="96">
        <f t="shared" si="44"/>
        <v>1.5620754593570135E-2</v>
      </c>
      <c r="K175" s="96">
        <f t="shared" si="45"/>
        <v>0.36454761890059245</v>
      </c>
      <c r="L175" s="96">
        <f t="shared" si="53"/>
        <v>134.92111475199428</v>
      </c>
      <c r="M175" s="96">
        <f t="shared" si="46"/>
        <v>707.4234347396299</v>
      </c>
      <c r="N175" s="96">
        <f t="shared" si="47"/>
        <v>68.126409488485663</v>
      </c>
      <c r="O175" s="96">
        <f t="shared" si="48"/>
        <v>1.6261703328357036</v>
      </c>
      <c r="P175" s="96">
        <f t="shared" si="49"/>
        <v>1.6261703328357036</v>
      </c>
      <c r="Q175" s="96">
        <f t="shared" si="50"/>
        <v>7.2314219017778042E-2</v>
      </c>
      <c r="R175" s="96">
        <f t="shared" si="51"/>
        <v>0.12747406190017754</v>
      </c>
      <c r="S175" s="96">
        <f t="shared" si="54"/>
        <v>635.84489630455482</v>
      </c>
      <c r="T175" s="96">
        <f t="shared" si="58"/>
        <v>12.886918941728995</v>
      </c>
      <c r="U175" s="96">
        <f t="shared" si="58"/>
        <v>128.50356908220292</v>
      </c>
      <c r="V175" s="32">
        <f t="shared" si="56"/>
        <v>1000.0000000000007</v>
      </c>
      <c r="W175" s="100">
        <f>IF(A175=1,((cPH1_+cPHr+(cNES*L175+(cNES+cOSEX)*G175+(cNES+cEREX)*H175+(cNES+cHOEX)*I175+(cNES+cNES)*S175+(cNES+cOSEX)*N175+(cNES+cEREX)*O175+(cNES+cHOEX)*P175)))/(1+cDR)^(A$6:A$65537 + 0.5),(cPHr+(cNES*L175+(cNES+cOSEX)*G175+(cNES+cEREX)*H175+(cNES+cHOEX)*I175+(cNES+cNES)*S175+(cNES+cOSEX)*N175+(cNES+cEREX)*O175+(cNES+cHOEX)*P175))/(1+cDR)^(((cycle + 0.5)/('Life tables'!$I$2/2))))</f>
        <v>140270.25416530782</v>
      </c>
      <c r="X175" s="107">
        <f>((L175+G175+H175+I175+N175+O175+P175+S175)/('Life tables'!$I$2/2))/(1+oDR)^(((cycle + 0.5)/('Life tables'!$I$2/2)))</f>
        <v>29.894576958046326</v>
      </c>
      <c r="Y175" s="31">
        <f>((uNES*L175+ uOCEX*G175+uEREX*H175+uHOEX*I175+uNES*S175+ uOCEX*N175+uEREX*O175+uHOEX*P175)/('Life tables'!$I$2/2))/(1+oDR)^(((cycle + 0.5)/('Life tables'!$I$2/2)))</f>
        <v>19.702025840793084</v>
      </c>
      <c r="Z175" s="100">
        <f t="shared" si="52"/>
        <v>204874.65652752377</v>
      </c>
      <c r="AA175" s="107">
        <f>((L175+G175+H175+I175+N175+O175+P175+S175)/('Life tables'!$I$2/2))</f>
        <v>32.932940514473444</v>
      </c>
      <c r="AB175" s="31">
        <f>((uNES*L175+ uOCEX*G175+uEREX*H175+uHOEX*I175+uNES*S175+ uOCEX*N175+uEREX*O175+uHOEX*P175)/('Life tables'!$I$2/2))</f>
        <v>21.704459840326194</v>
      </c>
    </row>
    <row r="176" spans="1:28" x14ac:dyDescent="0.25">
      <c r="A176" s="4">
        <v>170</v>
      </c>
      <c r="C176" s="105">
        <f>IF(male=0,VLOOKUP((($A$5:$A$1570/'Life tables'!$I$2)*2)+age,lifetable,13,1),IF(male=1,VLOOKUP((($A$5:$A$1570/'Life tables'!$I$2)*2)+age,lifetable,10,1),"error"))</f>
        <v>9.285312807338908E-5</v>
      </c>
      <c r="F176" s="96">
        <f t="shared" si="40"/>
        <v>151.60556184534497</v>
      </c>
      <c r="G176" s="96">
        <f t="shared" si="41"/>
        <v>15.229095980324482</v>
      </c>
      <c r="H176" s="96">
        <f t="shared" si="42"/>
        <v>0.86974638714141561</v>
      </c>
      <c r="I176" s="96">
        <f t="shared" si="43"/>
        <v>0.34849915179375873</v>
      </c>
      <c r="J176" s="96">
        <f t="shared" si="44"/>
        <v>1.5604237759218509E-2</v>
      </c>
      <c r="K176" s="96">
        <f t="shared" si="45"/>
        <v>0.3641621591202347</v>
      </c>
      <c r="L176" s="96">
        <f t="shared" si="53"/>
        <v>134.77845392920585</v>
      </c>
      <c r="M176" s="96">
        <f t="shared" si="46"/>
        <v>707.00395013072375</v>
      </c>
      <c r="N176" s="96">
        <f t="shared" si="47"/>
        <v>68.08601221178111</v>
      </c>
      <c r="O176" s="96">
        <f t="shared" si="48"/>
        <v>1.6252060540281525</v>
      </c>
      <c r="P176" s="96">
        <f t="shared" si="49"/>
        <v>1.6252060540281525</v>
      </c>
      <c r="Q176" s="96">
        <f t="shared" si="50"/>
        <v>7.2271338473547581E-2</v>
      </c>
      <c r="R176" s="96">
        <f t="shared" si="51"/>
        <v>0.12739847293269932</v>
      </c>
      <c r="S176" s="96">
        <f t="shared" si="54"/>
        <v>635.46785599948009</v>
      </c>
      <c r="T176" s="96">
        <f t="shared" si="58"/>
        <v>12.974794517961762</v>
      </c>
      <c r="U176" s="96">
        <f t="shared" si="58"/>
        <v>128.99512971425585</v>
      </c>
      <c r="V176" s="32">
        <f t="shared" si="56"/>
        <v>1000.0000000000007</v>
      </c>
      <c r="W176" s="100">
        <f>IF(A176=1,((cPH1_+cPHr+(cNES*L176+(cNES+cOSEX)*G176+(cNES+cEREX)*H176+(cNES+cHOEX)*I176+(cNES+cNES)*S176+(cNES+cOSEX)*N176+(cNES+cEREX)*O176+(cNES+cHOEX)*P176)))/(1+cDR)^(A$6:A$65537 + 0.5),(cPHr+(cNES*L176+(cNES+cOSEX)*G176+(cNES+cEREX)*H176+(cNES+cHOEX)*I176+(cNES+cNES)*S176+(cNES+cOSEX)*N176+(cNES+cEREX)*O176+(cNES+cHOEX)*P176))/(1+cDR)^(((cycle + 0.5)/('Life tables'!$I$2/2))))</f>
        <v>139866.56177621725</v>
      </c>
      <c r="X176" s="107">
        <f>((L176+G176+H176+I176+N176+O176+P176+S176)/('Life tables'!$I$2/2))/(1+oDR)^(((cycle + 0.5)/('Life tables'!$I$2/2)))</f>
        <v>29.857346985530292</v>
      </c>
      <c r="Y176" s="31">
        <f>((uNES*L176+ uOCEX*G176+uEREX*H176+uHOEX*I176+uNES*S176+ uOCEX*N176+uEREX*O176+uHOEX*P176)/('Life tables'!$I$2/2))/(1+oDR)^(((cycle + 0.5)/('Life tables'!$I$2/2)))</f>
        <v>19.677491825999955</v>
      </c>
      <c r="Z176" s="100">
        <f t="shared" si="52"/>
        <v>204742.11666933142</v>
      </c>
      <c r="AA176" s="107">
        <f>((L176+G176+H176+I176+N176+O176+P176+S176)/('Life tables'!$I$2/2))</f>
        <v>32.910715582285725</v>
      </c>
      <c r="AB176" s="31">
        <f>((uNES*L176+ uOCEX*G176+uEREX*H176+uHOEX*I176+uNES*S176+ uOCEX*N176+uEREX*O176+uHOEX*P176)/('Life tables'!$I$2/2))</f>
        <v>21.689815145735551</v>
      </c>
    </row>
    <row r="177" spans="1:28" x14ac:dyDescent="0.25">
      <c r="A177" s="4">
        <v>171</v>
      </c>
      <c r="C177" s="105">
        <f>IF(male=0,VLOOKUP((($A$5:$A$1570/'Life tables'!$I$2)*2)+age,lifetable,13,1),IF(male=1,VLOOKUP((($A$5:$A$1570/'Life tables'!$I$2)*2)+age,lifetable,10,1),"error"))</f>
        <v>9.285312807338908E-5</v>
      </c>
      <c r="F177" s="96">
        <f t="shared" si="40"/>
        <v>151.44715393786475</v>
      </c>
      <c r="G177" s="96">
        <f t="shared" si="41"/>
        <v>15.21318357448861</v>
      </c>
      <c r="H177" s="96">
        <f t="shared" si="42"/>
        <v>0.86883761635788659</v>
      </c>
      <c r="I177" s="96">
        <f t="shared" si="43"/>
        <v>0.34813501593540158</v>
      </c>
      <c r="J177" s="96">
        <f t="shared" si="44"/>
        <v>1.5587933379476936E-2</v>
      </c>
      <c r="K177" s="96">
        <f t="shared" si="45"/>
        <v>0.36378165747565416</v>
      </c>
      <c r="L177" s="96">
        <f t="shared" si="53"/>
        <v>134.63762814022772</v>
      </c>
      <c r="M177" s="96">
        <f t="shared" si="46"/>
        <v>706.58292182991829</v>
      </c>
      <c r="N177" s="96">
        <f t="shared" si="47"/>
        <v>68.045466274202056</v>
      </c>
      <c r="O177" s="96">
        <f t="shared" si="48"/>
        <v>1.6242382267009365</v>
      </c>
      <c r="P177" s="96">
        <f t="shared" si="49"/>
        <v>1.6242382267009365</v>
      </c>
      <c r="Q177" s="96">
        <f t="shared" si="50"/>
        <v>7.2228300130085951E-2</v>
      </c>
      <c r="R177" s="96">
        <f t="shared" si="51"/>
        <v>0.12732260579988608</v>
      </c>
      <c r="S177" s="96">
        <f t="shared" si="54"/>
        <v>635.08942819638435</v>
      </c>
      <c r="T177" s="96">
        <f t="shared" si="58"/>
        <v>13.062610751471324</v>
      </c>
      <c r="U177" s="96">
        <f t="shared" si="58"/>
        <v>129.48623397753138</v>
      </c>
      <c r="V177" s="32">
        <f t="shared" si="56"/>
        <v>1000.0000000000006</v>
      </c>
      <c r="W177" s="100">
        <f>IF(A177=1,((cPH1_+cPHr+(cNES*L177+(cNES+cOSEX)*G177+(cNES+cEREX)*H177+(cNES+cHOEX)*I177+(cNES+cNES)*S177+(cNES+cOSEX)*N177+(cNES+cEREX)*O177+(cNES+cHOEX)*P177)))/(1+cDR)^(A$6:A$65537 + 0.5),(cPHr+(cNES*L177+(cNES+cOSEX)*G177+(cNES+cEREX)*H177+(cNES+cHOEX)*I177+(cNES+cNES)*S177+(cNES+cOSEX)*N177+(cNES+cEREX)*O177+(cNES+cHOEX)*P177))/(1+cDR)^(((cycle + 0.5)/('Life tables'!$I$2/2))))</f>
        <v>139463.92448855512</v>
      </c>
      <c r="X177" s="107">
        <f>((L177+G177+H177+I177+N177+O177+P177+S177)/('Life tables'!$I$2/2))/(1+oDR)^(((cycle + 0.5)/('Life tables'!$I$2/2)))</f>
        <v>29.820167714270738</v>
      </c>
      <c r="Y177" s="31">
        <f>((uNES*L177+ uOCEX*G177+uEREX*H177+uHOEX*I177+uNES*S177+ uOCEX*N177+uEREX*O177+uHOEX*P177)/('Life tables'!$I$2/2))/(1+oDR)^(((cycle + 0.5)/('Life tables'!$I$2/2)))</f>
        <v>19.65299114145235</v>
      </c>
      <c r="Z177" s="100">
        <f t="shared" si="52"/>
        <v>204609.50599999513</v>
      </c>
      <c r="AA177" s="107">
        <f>((L177+G177+H177+I177+N177+O177+P177+S177)/('Life tables'!$I$2/2))</f>
        <v>32.888510430796828</v>
      </c>
      <c r="AB177" s="31">
        <f>((uNES*L177+ uOCEX*G177+uEREX*H177+uHOEX*I177+uNES*S177+ uOCEX*N177+uEREX*O177+uHOEX*P177)/('Life tables'!$I$2/2))</f>
        <v>21.67518339753309</v>
      </c>
    </row>
    <row r="178" spans="1:28" x14ac:dyDescent="0.25">
      <c r="A178" s="4">
        <v>172</v>
      </c>
      <c r="C178" s="105">
        <f>IF(male=0,VLOOKUP((($A$5:$A$1570/'Life tables'!$I$2)*2)+age,lifetable,13,1),IF(male=1,VLOOKUP((($A$5:$A$1570/'Life tables'!$I$2)*2)+age,lifetable,10,1),"error"))</f>
        <v>9.285312807338908E-5</v>
      </c>
      <c r="F178" s="96">
        <f t="shared" si="40"/>
        <v>151.29074359997372</v>
      </c>
      <c r="G178" s="96">
        <f t="shared" si="41"/>
        <v>15.197471828698653</v>
      </c>
      <c r="H178" s="96">
        <f t="shared" si="42"/>
        <v>0.86794030543712319</v>
      </c>
      <c r="I178" s="96">
        <f t="shared" si="43"/>
        <v>0.34777547193567415</v>
      </c>
      <c r="J178" s="96">
        <f t="shared" si="44"/>
        <v>1.5571834602685745E-2</v>
      </c>
      <c r="K178" s="96">
        <f t="shared" si="45"/>
        <v>0.36340595406700732</v>
      </c>
      <c r="L178" s="96">
        <f t="shared" si="53"/>
        <v>134.49857820523258</v>
      </c>
      <c r="M178" s="96">
        <f t="shared" si="46"/>
        <v>706.16041167102435</v>
      </c>
      <c r="N178" s="96">
        <f t="shared" si="47"/>
        <v>68.004777630478443</v>
      </c>
      <c r="O178" s="96">
        <f t="shared" si="48"/>
        <v>1.6232669929928423</v>
      </c>
      <c r="P178" s="96">
        <f t="shared" si="49"/>
        <v>1.6232669929928423</v>
      </c>
      <c r="Q178" s="96">
        <f t="shared" si="50"/>
        <v>7.218511030816728E-2</v>
      </c>
      <c r="R178" s="96">
        <f t="shared" si="51"/>
        <v>0.12724647164387223</v>
      </c>
      <c r="S178" s="96">
        <f t="shared" si="54"/>
        <v>634.7096684726082</v>
      </c>
      <c r="T178" s="96">
        <f t="shared" si="58"/>
        <v>13.150367696382176</v>
      </c>
      <c r="U178" s="96">
        <f t="shared" si="58"/>
        <v>129.97688640324228</v>
      </c>
      <c r="V178" s="32">
        <f t="shared" si="56"/>
        <v>1000.0000000000009</v>
      </c>
      <c r="W178" s="100">
        <f>IF(A178=1,((cPH1_+cPHr+(cNES*L178+(cNES+cOSEX)*G178+(cNES+cEREX)*H178+(cNES+cHOEX)*I178+(cNES+cNES)*S178+(cNES+cOSEX)*N178+(cNES+cEREX)*O178+(cNES+cHOEX)*P178)))/(1+cDR)^(A$6:A$65537 + 0.5),(cPHr+(cNES*L178+(cNES+cOSEX)*G178+(cNES+cEREX)*H178+(cNES+cHOEX)*I178+(cNES+cNES)*S178+(cNES+cOSEX)*N178+(cNES+cEREX)*O178+(cNES+cHOEX)*P178))/(1+cDR)^(((cycle + 0.5)/('Life tables'!$I$2/2))))</f>
        <v>139062.34336106168</v>
      </c>
      <c r="X178" s="107">
        <f>((L178+G178+H178+I178+N178+O178+P178+S178)/('Life tables'!$I$2/2))/(1+oDR)^(((cycle + 0.5)/('Life tables'!$I$2/2)))</f>
        <v>29.783038928895095</v>
      </c>
      <c r="Y178" s="31">
        <f>((uNES*L178+ uOCEX*G178+uEREX*H178+uHOEX*I178+uNES*S178+ uOCEX*N178+uEREX*O178+uHOEX*P178)/('Life tables'!$I$2/2))/(1+oDR)^(((cycle + 0.5)/('Life tables'!$I$2/2)))</f>
        <v>19.628523648071987</v>
      </c>
      <c r="Z178" s="100">
        <f t="shared" si="52"/>
        <v>204476.82988643838</v>
      </c>
      <c r="AA178" s="107">
        <f>((L178+G178+H178+I178+N178+O178+P178+S178)/('Life tables'!$I$2/2))</f>
        <v>32.866324884130968</v>
      </c>
      <c r="AB178" s="31">
        <f>((uNES*L178+ uOCEX*G178+uEREX*H178+uHOEX*I178+uNES*S178+ uOCEX*N178+uEREX*O178+uHOEX*P178)/('Life tables'!$I$2/2))</f>
        <v>21.660564482810297</v>
      </c>
    </row>
    <row r="179" spans="1:28" x14ac:dyDescent="0.25">
      <c r="A179" s="4">
        <v>173</v>
      </c>
      <c r="C179" s="105">
        <f>IF(male=0,VLOOKUP((($A$5:$A$1570/'Life tables'!$I$2)*2)+age,lifetable,13,1),IF(male=1,VLOOKUP((($A$5:$A$1570/'Life tables'!$I$2)*2)+age,lifetable,10,1),"error"))</f>
        <v>9.285312807338908E-5</v>
      </c>
      <c r="F179" s="96">
        <f t="shared" si="40"/>
        <v>151.13626647955357</v>
      </c>
      <c r="G179" s="96">
        <f t="shared" si="41"/>
        <v>15.181954278649648</v>
      </c>
      <c r="H179" s="96">
        <f t="shared" si="42"/>
        <v>0.86705408519727145</v>
      </c>
      <c r="I179" s="96">
        <f t="shared" si="43"/>
        <v>0.34742037186689906</v>
      </c>
      <c r="J179" s="96">
        <f t="shared" si="44"/>
        <v>1.5555934805303279E-2</v>
      </c>
      <c r="K179" s="96">
        <f t="shared" si="45"/>
        <v>0.36303489431812902</v>
      </c>
      <c r="L179" s="96">
        <f t="shared" si="53"/>
        <v>134.36124691471633</v>
      </c>
      <c r="M179" s="96">
        <f t="shared" si="46"/>
        <v>705.73647942082277</v>
      </c>
      <c r="N179" s="96">
        <f t="shared" si="47"/>
        <v>67.963952036280773</v>
      </c>
      <c r="O179" s="96">
        <f t="shared" si="48"/>
        <v>1.6222924902911275</v>
      </c>
      <c r="P179" s="96">
        <f t="shared" si="49"/>
        <v>1.6222924902911275</v>
      </c>
      <c r="Q179" s="96">
        <f t="shared" si="50"/>
        <v>7.214177511726981E-2</v>
      </c>
      <c r="R179" s="96">
        <f t="shared" si="51"/>
        <v>0.12717008123432416</v>
      </c>
      <c r="S179" s="96">
        <f t="shared" si="54"/>
        <v>634.3286305476081</v>
      </c>
      <c r="T179" s="96">
        <f t="shared" si="58"/>
        <v>13.238065406304749</v>
      </c>
      <c r="U179" s="96">
        <f t="shared" si="58"/>
        <v>130.46709137879472</v>
      </c>
      <c r="V179" s="32">
        <f t="shared" si="56"/>
        <v>1000.0000000000007</v>
      </c>
      <c r="W179" s="100">
        <f>IF(A179=1,((cPH1_+cPHr+(cNES*L179+(cNES+cOSEX)*G179+(cNES+cEREX)*H179+(cNES+cHOEX)*I179+(cNES+cNES)*S179+(cNES+cOSEX)*N179+(cNES+cEREX)*O179+(cNES+cHOEX)*P179)))/(1+cDR)^(A$6:A$65537 + 0.5),(cPHr+(cNES*L179+(cNES+cOSEX)*G179+(cNES+cEREX)*H179+(cNES+cHOEX)*I179+(cNES+cNES)*S179+(cNES+cOSEX)*N179+(cNES+cEREX)*O179+(cNES+cHOEX)*P179))/(1+cDR)^(((cycle + 0.5)/('Life tables'!$I$2/2))))</f>
        <v>138661.81930325425</v>
      </c>
      <c r="X179" s="107">
        <f>((L179+G179+H179+I179+N179+O179+P179+S179)/('Life tables'!$I$2/2))/(1+oDR)^(((cycle + 0.5)/('Life tables'!$I$2/2)))</f>
        <v>29.745960419461422</v>
      </c>
      <c r="Y179" s="31">
        <f>((uNES*L179+ uOCEX*G179+uEREX*H179+uHOEX*I179+uNES*S179+ uOCEX*N179+uEREX*O179+uHOEX*P179)/('Life tables'!$I$2/2))/(1+oDR)^(((cycle + 0.5)/('Life tables'!$I$2/2)))</f>
        <v>19.604089210262632</v>
      </c>
      <c r="Z179" s="100">
        <f t="shared" si="52"/>
        <v>204344.09351476369</v>
      </c>
      <c r="AA179" s="107">
        <f>((L179+G179+H179+I179+N179+O179+P179+S179)/('Life tables'!$I$2/2))</f>
        <v>32.84415877194791</v>
      </c>
      <c r="AB179" s="31">
        <f>((uNES*L179+ uOCEX*G179+uEREX*H179+uHOEX*I179+uNES*S179+ uOCEX*N179+uEREX*O179+uHOEX*P179)/('Life tables'!$I$2/2))</f>
        <v>21.645958292206821</v>
      </c>
    </row>
    <row r="180" spans="1:28" x14ac:dyDescent="0.25">
      <c r="A180" s="4">
        <v>174</v>
      </c>
      <c r="C180" s="105">
        <f>IF(male=0,VLOOKUP((($A$5:$A$1570/'Life tables'!$I$2)*2)+age,lifetable,13,1),IF(male=1,VLOOKUP((($A$5:$A$1570/'Life tables'!$I$2)*2)+age,lifetable,10,1),"error"))</f>
        <v>9.285312807338908E-5</v>
      </c>
      <c r="F180" s="96">
        <f t="shared" si="40"/>
        <v>150.98366036696663</v>
      </c>
      <c r="G180" s="96">
        <f t="shared" si="41"/>
        <v>15.166624675253294</v>
      </c>
      <c r="H180" s="96">
        <f t="shared" si="42"/>
        <v>0.86617859874768077</v>
      </c>
      <c r="I180" s="96">
        <f t="shared" si="43"/>
        <v>0.3470695727263679</v>
      </c>
      <c r="J180" s="96">
        <f t="shared" si="44"/>
        <v>1.5540227584306034E-2</v>
      </c>
      <c r="K180" s="96">
        <f t="shared" si="45"/>
        <v>0.36266832879917205</v>
      </c>
      <c r="L180" s="96">
        <f t="shared" si="53"/>
        <v>134.22557896385581</v>
      </c>
      <c r="M180" s="96">
        <f t="shared" si="46"/>
        <v>705.31118284793445</v>
      </c>
      <c r="N180" s="96">
        <f t="shared" si="47"/>
        <v>67.922995054852379</v>
      </c>
      <c r="O180" s="96">
        <f t="shared" si="48"/>
        <v>1.6213148513898346</v>
      </c>
      <c r="P180" s="96">
        <f t="shared" si="49"/>
        <v>1.6213148513898346</v>
      </c>
      <c r="Q180" s="96">
        <f t="shared" si="50"/>
        <v>7.209830046261595E-2</v>
      </c>
      <c r="R180" s="96">
        <f t="shared" si="51"/>
        <v>0.12709344498084993</v>
      </c>
      <c r="S180" s="96">
        <f t="shared" si="54"/>
        <v>633.94636634485892</v>
      </c>
      <c r="T180" s="96">
        <f t="shared" si="58"/>
        <v>13.325703934351671</v>
      </c>
      <c r="U180" s="96">
        <f t="shared" si="58"/>
        <v>130.95685315257475</v>
      </c>
      <c r="V180" s="32">
        <f t="shared" si="56"/>
        <v>1000.0000000000005</v>
      </c>
      <c r="W180" s="100">
        <f>IF(A180=1,((cPH1_+cPHr+(cNES*L180+(cNES+cOSEX)*G180+(cNES+cEREX)*H180+(cNES+cHOEX)*I180+(cNES+cNES)*S180+(cNES+cOSEX)*N180+(cNES+cEREX)*O180+(cNES+cHOEX)*P180)))/(1+cDR)^(A$6:A$65537 + 0.5),(cPHr+(cNES*L180+(cNES+cOSEX)*G180+(cNES+cEREX)*H180+(cNES+cHOEX)*I180+(cNES+cNES)*S180+(cNES+cOSEX)*N180+(cNES+cEREX)*O180+(cNES+cHOEX)*P180))/(1+cDR)^(((cycle + 0.5)/('Life tables'!$I$2/2))))</f>
        <v>138262.35308104486</v>
      </c>
      <c r="X180" s="107">
        <f>((L180+G180+H180+I180+N180+O180+P180+S180)/('Life tables'!$I$2/2))/(1+oDR)^(((cycle + 0.5)/('Life tables'!$I$2/2)))</f>
        <v>29.708931981276759</v>
      </c>
      <c r="Y180" s="31">
        <f>((uNES*L180+ uOCEX*G180+uEREX*H180+uHOEX*I180+uNES*S180+ uOCEX*N180+uEREX*O180+uHOEX*P180)/('Life tables'!$I$2/2))/(1+oDR)^(((cycle + 0.5)/('Life tables'!$I$2/2)))</f>
        <v>19.579687695793741</v>
      </c>
      <c r="Z180" s="100">
        <f t="shared" si="52"/>
        <v>204211.3018962786</v>
      </c>
      <c r="AA180" s="107">
        <f>((L180+G180+H180+I180+N180+O180+P180+S180)/('Life tables'!$I$2/2))</f>
        <v>32.822011929258792</v>
      </c>
      <c r="AB180" s="31">
        <f>((uNES*L180+ uOCEX*G180+uEREX*H180+uHOEX*I180+uNES*S180+ uOCEX*N180+uEREX*O180+uHOEX*P180)/('Life tables'!$I$2/2))</f>
        <v>21.631364719792455</v>
      </c>
    </row>
    <row r="181" spans="1:28" x14ac:dyDescent="0.25">
      <c r="A181" s="4">
        <v>175</v>
      </c>
      <c r="C181" s="105">
        <f>IF(male=0,VLOOKUP((($A$5:$A$1570/'Life tables'!$I$2)*2)+age,lifetable,13,1),IF(male=1,VLOOKUP((($A$5:$A$1570/'Life tables'!$I$2)*2)+age,lifetable,10,1),"error"))</f>
        <v>9.285312807338908E-5</v>
      </c>
      <c r="F181" s="96">
        <f t="shared" si="40"/>
        <v>150.83286512367781</v>
      </c>
      <c r="G181" s="96">
        <f t="shared" si="41"/>
        <v>15.151476977467874</v>
      </c>
      <c r="H181" s="96">
        <f t="shared" si="42"/>
        <v>0.86531350107941474</v>
      </c>
      <c r="I181" s="96">
        <f t="shared" si="43"/>
        <v>0.34672293627226275</v>
      </c>
      <c r="J181" s="96">
        <f t="shared" si="44"/>
        <v>1.5524706749841936E-2</v>
      </c>
      <c r="K181" s="96">
        <f t="shared" si="45"/>
        <v>0.36230611305515376</v>
      </c>
      <c r="L181" s="96">
        <f t="shared" si="53"/>
        <v>134.09152088905324</v>
      </c>
      <c r="M181" s="96">
        <f t="shared" si="46"/>
        <v>704.8845777893963</v>
      </c>
      <c r="N181" s="96">
        <f t="shared" si="47"/>
        <v>67.881912063420913</v>
      </c>
      <c r="O181" s="96">
        <f t="shared" si="48"/>
        <v>1.6203342046428297</v>
      </c>
      <c r="P181" s="96">
        <f t="shared" si="49"/>
        <v>1.6203342046428297</v>
      </c>
      <c r="Q181" s="96">
        <f t="shared" si="50"/>
        <v>7.2054692051977745E-2</v>
      </c>
      <c r="R181" s="96">
        <f t="shared" si="51"/>
        <v>0.1270165729449963</v>
      </c>
      <c r="S181" s="96">
        <f t="shared" si="54"/>
        <v>633.56292605169278</v>
      </c>
      <c r="T181" s="96">
        <f t="shared" si="58"/>
        <v>13.41328333315349</v>
      </c>
      <c r="U181" s="96">
        <f t="shared" si="58"/>
        <v>131.4461758385749</v>
      </c>
      <c r="V181" s="32">
        <f t="shared" si="56"/>
        <v>1000.0000000000005</v>
      </c>
      <c r="W181" s="100">
        <f>IF(A181=1,((cPH1_+cPHr+(cNES*L181+(cNES+cOSEX)*G181+(cNES+cEREX)*H181+(cNES+cHOEX)*I181+(cNES+cNES)*S181+(cNES+cOSEX)*N181+(cNES+cEREX)*O181+(cNES+cHOEX)*P181)))/(1+cDR)^(A$6:A$65537 + 0.5),(cPHr+(cNES*L181+(cNES+cOSEX)*G181+(cNES+cEREX)*H181+(cNES+cHOEX)*I181+(cNES+cNES)*S181+(cNES+cOSEX)*N181+(cNES+cEREX)*O181+(cNES+cHOEX)*P181))/(1+cDR)^(((cycle + 0.5)/('Life tables'!$I$2/2))))</f>
        <v>137863.94532215732</v>
      </c>
      <c r="X181" s="107">
        <f>((L181+G181+H181+I181+N181+O181+P181+S181)/('Life tables'!$I$2/2))/(1+oDR)^(((cycle + 0.5)/('Life tables'!$I$2/2)))</f>
        <v>29.671953414721727</v>
      </c>
      <c r="Y181" s="31">
        <f>((uNES*L181+ uOCEX*G181+uEREX*H181+uHOEX*I181+uNES*S181+ uOCEX*N181+uEREX*O181+uHOEX*P181)/('Life tables'!$I$2/2))/(1+oDR)^(((cycle + 0.5)/('Life tables'!$I$2/2)))</f>
        <v>19.555318975687999</v>
      </c>
      <c r="Z181" s="100">
        <f t="shared" si="52"/>
        <v>204078.45987332013</v>
      </c>
      <c r="AA181" s="107">
        <f>((L181+G181+H181+I181+N181+O181+P181+S181)/('Life tables'!$I$2/2))</f>
        <v>32.799884196248087</v>
      </c>
      <c r="AB181" s="31">
        <f>((uNES*L181+ uOCEX*G181+uEREX*H181+uHOEX*I181+uNES*S181+ uOCEX*N181+uEREX*O181+uHOEX*P181)/('Life tables'!$I$2/2))</f>
        <v>21.616783662953001</v>
      </c>
    </row>
    <row r="182" spans="1:28" x14ac:dyDescent="0.25">
      <c r="A182" s="4">
        <v>176</v>
      </c>
      <c r="C182" s="105">
        <f>IF(male=0,VLOOKUP((($A$5:$A$1570/'Life tables'!$I$2)*2)+age,lifetable,13,1),IF(male=1,VLOOKUP((($A$5:$A$1570/'Life tables'!$I$2)*2)+age,lifetable,10,1),"error"))</f>
        <v>9.285312807338908E-5</v>
      </c>
      <c r="F182" s="96">
        <f t="shared" si="40"/>
        <v>150.68382261325476</v>
      </c>
      <c r="G182" s="96">
        <f t="shared" si="41"/>
        <v>15.136505345367093</v>
      </c>
      <c r="H182" s="96">
        <f t="shared" si="42"/>
        <v>0.86445845866940629</v>
      </c>
      <c r="I182" s="96">
        <f t="shared" si="43"/>
        <v>0.34638032886504488</v>
      </c>
      <c r="J182" s="96">
        <f t="shared" si="44"/>
        <v>1.5509366318128458E-2</v>
      </c>
      <c r="K182" s="96">
        <f t="shared" si="45"/>
        <v>0.36194810744021649</v>
      </c>
      <c r="L182" s="96">
        <f t="shared" si="53"/>
        <v>133.95902100659487</v>
      </c>
      <c r="M182" s="96">
        <f t="shared" si="46"/>
        <v>704.45671821501753</v>
      </c>
      <c r="N182" s="96">
        <f t="shared" si="47"/>
        <v>67.840708259395925</v>
      </c>
      <c r="O182" s="96">
        <f t="shared" si="48"/>
        <v>1.6193506741117405</v>
      </c>
      <c r="P182" s="96">
        <f t="shared" si="49"/>
        <v>1.6193506741117405</v>
      </c>
      <c r="Q182" s="96">
        <f t="shared" si="50"/>
        <v>7.201095540225555E-2</v>
      </c>
      <c r="R182" s="96">
        <f t="shared" si="51"/>
        <v>0.12693947485184504</v>
      </c>
      <c r="S182" s="96">
        <f t="shared" si="54"/>
        <v>633.17835817714399</v>
      </c>
      <c r="T182" s="96">
        <f t="shared" si="58"/>
        <v>13.500803654873874</v>
      </c>
      <c r="U182" s="96">
        <f t="shared" si="58"/>
        <v>131.93506342086695</v>
      </c>
      <c r="V182" s="32">
        <f t="shared" si="56"/>
        <v>1000.0000000000007</v>
      </c>
      <c r="W182" s="100">
        <f>IF(A182=1,((cPH1_+cPHr+(cNES*L182+(cNES+cOSEX)*G182+(cNES+cEREX)*H182+(cNES+cHOEX)*I182+(cNES+cNES)*S182+(cNES+cOSEX)*N182+(cNES+cEREX)*O182+(cNES+cHOEX)*P182)))/(1+cDR)^(A$6:A$65537 + 0.5),(cPHr+(cNES*L182+(cNES+cOSEX)*G182+(cNES+cEREX)*H182+(cNES+cHOEX)*I182+(cNES+cNES)*S182+(cNES+cOSEX)*N182+(cNES+cEREX)*O182+(cNES+cHOEX)*P182))/(1+cDR)^(((cycle + 0.5)/('Life tables'!$I$2/2))))</f>
        <v>137466.59652135166</v>
      </c>
      <c r="X182" s="107">
        <f>((L182+G182+H182+I182+N182+O182+P182+S182)/('Life tables'!$I$2/2))/(1+oDR)^(((cycle + 0.5)/('Life tables'!$I$2/2)))</f>
        <v>29.635024525080965</v>
      </c>
      <c r="Y182" s="31">
        <f>((uNES*L182+ uOCEX*G182+uEREX*H182+uHOEX*I182+uNES*S182+ uOCEX*N182+uEREX*O182+uHOEX*P182)/('Life tables'!$I$2/2))/(1+oDR)^(((cycle + 0.5)/('Life tables'!$I$2/2)))</f>
        <v>19.530982924112607</v>
      </c>
      <c r="Z182" s="100">
        <f t="shared" si="52"/>
        <v>203945.57212488566</v>
      </c>
      <c r="AA182" s="107">
        <f>((L182+G182+H182+I182+N182+O182+P182+S182)/('Life tables'!$I$2/2))</f>
        <v>32.777775418101406</v>
      </c>
      <c r="AB182" s="31">
        <f>((uNES*L182+ uOCEX*G182+uEREX*H182+uHOEX*I182+uNES*S182+ uOCEX*N182+uEREX*O182+uHOEX*P182)/('Life tables'!$I$2/2))</f>
        <v>21.602215022279875</v>
      </c>
    </row>
    <row r="183" spans="1:28" x14ac:dyDescent="0.25">
      <c r="A183" s="4">
        <v>177</v>
      </c>
      <c r="C183" s="105">
        <f>IF(male=0,VLOOKUP((($A$5:$A$1570/'Life tables'!$I$2)*2)+age,lifetable,13,1),IF(male=1,VLOOKUP((($A$5:$A$1570/'Life tables'!$I$2)*2)+age,lifetable,10,1),"error"))</f>
        <v>9.285312807338908E-5</v>
      </c>
      <c r="F183" s="96">
        <f t="shared" si="40"/>
        <v>150.53647663466697</v>
      </c>
      <c r="G183" s="96">
        <f t="shared" si="41"/>
        <v>15.121704133439804</v>
      </c>
      <c r="H183" s="96">
        <f t="shared" si="42"/>
        <v>0.86361314909780051</v>
      </c>
      <c r="I183" s="96">
        <f t="shared" si="43"/>
        <v>0.34604162131412763</v>
      </c>
      <c r="J183" s="96">
        <f t="shared" si="44"/>
        <v>1.5494200504587302E-2</v>
      </c>
      <c r="K183" s="96">
        <f t="shared" si="45"/>
        <v>0.36159417695740903</v>
      </c>
      <c r="L183" s="96">
        <f t="shared" si="53"/>
        <v>133.82802935335323</v>
      </c>
      <c r="M183" s="96">
        <f t="shared" si="46"/>
        <v>704.02765628959276</v>
      </c>
      <c r="N183" s="96">
        <f t="shared" si="47"/>
        <v>67.799388666360159</v>
      </c>
      <c r="O183" s="96">
        <f t="shared" si="48"/>
        <v>1.6183643797089662</v>
      </c>
      <c r="P183" s="96">
        <f t="shared" si="49"/>
        <v>1.6183643797089662</v>
      </c>
      <c r="Q183" s="96">
        <f t="shared" si="50"/>
        <v>7.1967095845837575E-2</v>
      </c>
      <c r="R183" s="96">
        <f t="shared" si="51"/>
        <v>0.12686216010122367</v>
      </c>
      <c r="S183" s="96">
        <f t="shared" si="54"/>
        <v>632.79270960786766</v>
      </c>
      <c r="T183" s="96">
        <f t="shared" si="58"/>
        <v>13.588264951224298</v>
      </c>
      <c r="U183" s="96">
        <f t="shared" si="58"/>
        <v>132.42351975792559</v>
      </c>
      <c r="V183" s="32">
        <f t="shared" si="56"/>
        <v>1000.0000000000007</v>
      </c>
      <c r="W183" s="100">
        <f>IF(A183=1,((cPH1_+cPHr+(cNES*L183+(cNES+cOSEX)*G183+(cNES+cEREX)*H183+(cNES+cHOEX)*I183+(cNES+cNES)*S183+(cNES+cOSEX)*N183+(cNES+cEREX)*O183+(cNES+cHOEX)*P183)))/(1+cDR)^(A$6:A$65537 + 0.5),(cPHr+(cNES*L183+(cNES+cOSEX)*G183+(cNES+cEREX)*H183+(cNES+cHOEX)*I183+(cNES+cNES)*S183+(cNES+cOSEX)*N183+(cNES+cEREX)*O183+(cNES+cHOEX)*P183))/(1+cDR)^(((cycle + 0.5)/('Life tables'!$I$2/2))))</f>
        <v>137070.30704546176</v>
      </c>
      <c r="X183" s="107">
        <f>((L183+G183+H183+I183+N183+O183+P183+S183)/('Life tables'!$I$2/2))/(1+oDR)^(((cycle + 0.5)/('Life tables'!$I$2/2)))</f>
        <v>29.598145122379304</v>
      </c>
      <c r="Y183" s="31">
        <f>((uNES*L183+ uOCEX*G183+uEREX*H183+uHOEX*I183+uNES*S183+ uOCEX*N183+uEREX*O183+uHOEX*P183)/('Life tables'!$I$2/2))/(1+oDR)^(((cycle + 0.5)/('Life tables'!$I$2/2)))</f>
        <v>19.506679418274352</v>
      </c>
      <c r="Z183" s="100">
        <f t="shared" si="52"/>
        <v>203812.64317207603</v>
      </c>
      <c r="AA183" s="107">
        <f>((L183+G183+H183+I183+N183+O183+P183+S183)/('Life tables'!$I$2/2))</f>
        <v>32.755685444839116</v>
      </c>
      <c r="AB183" s="31">
        <f>((uNES*L183+ uOCEX*G183+uEREX*H183+uHOEX*I183+uNES*S183+ uOCEX*N183+uEREX*O183+uHOEX*P183)/('Life tables'!$I$2/2))</f>
        <v>21.587658701463532</v>
      </c>
    </row>
    <row r="184" spans="1:28" x14ac:dyDescent="0.25">
      <c r="A184" s="4">
        <v>178</v>
      </c>
      <c r="C184" s="105">
        <f>IF(male=0,VLOOKUP((($A$5:$A$1570/'Life tables'!$I$2)*2)+age,lifetable,13,1),IF(male=1,VLOOKUP((($A$5:$A$1570/'Life tables'!$I$2)*2)+age,lifetable,10,1),"error"))</f>
        <v>9.285312807338908E-5</v>
      </c>
      <c r="F184" s="96">
        <f t="shared" si="40"/>
        <v>150.39077285780678</v>
      </c>
      <c r="G184" s="96">
        <f t="shared" si="41"/>
        <v>15.107067884112995</v>
      </c>
      <c r="H184" s="96">
        <f t="shared" si="42"/>
        <v>0.86277726067804528</v>
      </c>
      <c r="I184" s="96">
        <f t="shared" si="43"/>
        <v>0.34570668872965743</v>
      </c>
      <c r="J184" s="96">
        <f t="shared" si="44"/>
        <v>1.5479203717207814E-2</v>
      </c>
      <c r="K184" s="96">
        <f t="shared" si="45"/>
        <v>0.36124419110380623</v>
      </c>
      <c r="L184" s="96">
        <f t="shared" si="53"/>
        <v>133.69849762946507</v>
      </c>
      <c r="M184" s="96">
        <f t="shared" si="46"/>
        <v>703.59744243304397</v>
      </c>
      <c r="N184" s="96">
        <f t="shared" si="47"/>
        <v>67.757958139861344</v>
      </c>
      <c r="O184" s="96">
        <f t="shared" si="48"/>
        <v>1.6173754373359275</v>
      </c>
      <c r="P184" s="96">
        <f t="shared" si="49"/>
        <v>1.6173754373359275</v>
      </c>
      <c r="Q184" s="96">
        <f t="shared" si="50"/>
        <v>7.192311853674771E-2</v>
      </c>
      <c r="R184" s="96">
        <f t="shared" si="51"/>
        <v>0.12678463777854262</v>
      </c>
      <c r="S184" s="96">
        <f t="shared" si="54"/>
        <v>632.40602566219547</v>
      </c>
      <c r="T184" s="96">
        <f t="shared" ref="T184:U199" si="59">J184+Q184+T183</f>
        <v>13.675667273478254</v>
      </c>
      <c r="U184" s="96">
        <f t="shared" si="59"/>
        <v>132.91154858680792</v>
      </c>
      <c r="V184" s="32">
        <f t="shared" si="56"/>
        <v>1000.0000000000006</v>
      </c>
      <c r="W184" s="100">
        <f>IF(A184=1,((cPH1_+cPHr+(cNES*L184+(cNES+cOSEX)*G184+(cNES+cEREX)*H184+(cNES+cHOEX)*I184+(cNES+cNES)*S184+(cNES+cOSEX)*N184+(cNES+cEREX)*O184+(cNES+cHOEX)*P184)))/(1+cDR)^(A$6:A$65537 + 0.5),(cPHr+(cNES*L184+(cNES+cOSEX)*G184+(cNES+cEREX)*H184+(cNES+cHOEX)*I184+(cNES+cNES)*S184+(cNES+cOSEX)*N184+(cNES+cEREX)*O184+(cNES+cHOEX)*P184))/(1+cDR)^(((cycle + 0.5)/('Life tables'!$I$2/2))))</f>
        <v>136675.07713825395</v>
      </c>
      <c r="X184" s="107">
        <f>((L184+G184+H184+I184+N184+O184+P184+S184)/('Life tables'!$I$2/2))/(1+oDR)^(((cycle + 0.5)/('Life tables'!$I$2/2)))</f>
        <v>29.561315021223621</v>
      </c>
      <c r="Y184" s="31">
        <f>((uNES*L184+ uOCEX*G184+uEREX*H184+uHOEX*I184+uNES*S184+ uOCEX*N184+uEREX*O184+uHOEX*P184)/('Life tables'!$I$2/2))/(1+oDR)^(((cycle + 0.5)/('Life tables'!$I$2/2)))</f>
        <v>19.482408338318166</v>
      </c>
      <c r="Z184" s="100">
        <f t="shared" si="52"/>
        <v>203679.67738335754</v>
      </c>
      <c r="AA184" s="107">
        <f>((L184+G184+H184+I184+N184+O184+P184+S184)/('Life tables'!$I$2/2))</f>
        <v>32.733614131155512</v>
      </c>
      <c r="AB184" s="31">
        <f>((uNES*L184+ uOCEX*G184+uEREX*H184+uHOEX*I184+uNES*S184+ uOCEX*N184+uEREX*O184+uHOEX*P184)/('Life tables'!$I$2/2))</f>
        <v>21.573114607190305</v>
      </c>
    </row>
    <row r="185" spans="1:28" x14ac:dyDescent="0.25">
      <c r="A185" s="4">
        <v>179</v>
      </c>
      <c r="C185" s="105">
        <f>IF(male=0,VLOOKUP((($A$5:$A$1570/'Life tables'!$I$2)*2)+age,lifetable,13,1),IF(male=1,VLOOKUP((($A$5:$A$1570/'Life tables'!$I$2)*2)+age,lifetable,10,1),"error"))</f>
        <v>9.285312807338908E-5</v>
      </c>
      <c r="F185" s="96">
        <f t="shared" si="40"/>
        <v>150.24665876115878</v>
      </c>
      <c r="G185" s="96">
        <f t="shared" si="41"/>
        <v>15.092591321490517</v>
      </c>
      <c r="H185" s="96">
        <f t="shared" si="42"/>
        <v>0.86195049209930663</v>
      </c>
      <c r="I185" s="96">
        <f t="shared" si="43"/>
        <v>0.34537541037923264</v>
      </c>
      <c r="J185" s="96">
        <f t="shared" si="44"/>
        <v>1.5464370550131503E-2</v>
      </c>
      <c r="K185" s="96">
        <f t="shared" si="45"/>
        <v>0.36089802372078811</v>
      </c>
      <c r="L185" s="96">
        <f t="shared" si="53"/>
        <v>133.5703791429188</v>
      </c>
      <c r="M185" s="96">
        <f t="shared" si="46"/>
        <v>703.16612537855553</v>
      </c>
      <c r="N185" s="96">
        <f t="shared" si="47"/>
        <v>67.716421373010718</v>
      </c>
      <c r="O185" s="96">
        <f t="shared" si="48"/>
        <v>1.6163839590167037</v>
      </c>
      <c r="P185" s="96">
        <f t="shared" si="49"/>
        <v>1.6163839590167037</v>
      </c>
      <c r="Q185" s="96">
        <f t="shared" si="50"/>
        <v>7.1879028456588223E-2</v>
      </c>
      <c r="R185" s="96">
        <f t="shared" si="51"/>
        <v>0.1267069166652709</v>
      </c>
      <c r="S185" s="96">
        <f t="shared" si="54"/>
        <v>632.01835014238952</v>
      </c>
      <c r="T185" s="96">
        <f t="shared" si="59"/>
        <v>13.763010672484974</v>
      </c>
      <c r="U185" s="96">
        <f t="shared" si="59"/>
        <v>133.39915352719399</v>
      </c>
      <c r="V185" s="32">
        <f t="shared" si="56"/>
        <v>1000.0000000000005</v>
      </c>
      <c r="W185" s="100">
        <f>IF(A185=1,((cPH1_+cPHr+(cNES*L185+(cNES+cOSEX)*G185+(cNES+cEREX)*H185+(cNES+cHOEX)*I185+(cNES+cNES)*S185+(cNES+cOSEX)*N185+(cNES+cEREX)*O185+(cNES+cHOEX)*P185)))/(1+cDR)^(A$6:A$65537 + 0.5),(cPHr+(cNES*L185+(cNES+cOSEX)*G185+(cNES+cEREX)*H185+(cNES+cHOEX)*I185+(cNES+cNES)*S185+(cNES+cOSEX)*N185+(cNES+cEREX)*O185+(cNES+cHOEX)*P185))/(1+cDR)^(((cycle + 0.5)/('Life tables'!$I$2/2))))</f>
        <v>136280.90692511181</v>
      </c>
      <c r="X185" s="107">
        <f>((L185+G185+H185+I185+N185+O185+P185+S185)/('Life tables'!$I$2/2))/(1+oDR)^(((cycle + 0.5)/('Life tables'!$I$2/2)))</f>
        <v>29.524534040649893</v>
      </c>
      <c r="Y185" s="31">
        <f>((uNES*L185+ uOCEX*G185+uEREX*H185+uHOEX*I185+uNES*S185+ uOCEX*N185+uEREX*O185+uHOEX*P185)/('Life tables'!$I$2/2))/(1+oDR)^(((cycle + 0.5)/('Life tables'!$I$2/2)))</f>
        <v>19.45816956722911</v>
      </c>
      <c r="Z185" s="100">
        <f t="shared" si="52"/>
        <v>203546.67897964828</v>
      </c>
      <c r="AA185" s="107">
        <f>((L185+G185+H185+I185+N185+O185+P185+S185)/('Life tables'!$I$2/2))</f>
        <v>32.711561336263287</v>
      </c>
      <c r="AB185" s="31">
        <f>((uNES*L185+ uOCEX*G185+uEREX*H185+uHOEX*I185+uNES*S185+ uOCEX*N185+uEREX*O185+uHOEX*P185)/('Life tables'!$I$2/2))</f>
        <v>21.558582649042748</v>
      </c>
    </row>
    <row r="186" spans="1:28" x14ac:dyDescent="0.25">
      <c r="A186" s="4">
        <v>180</v>
      </c>
      <c r="C186" s="105">
        <f>IF(male=0,VLOOKUP((($A$5:$A$1570/'Life tables'!$I$2)*2)+age,lifetable,13,1),IF(male=1,VLOOKUP((($A$5:$A$1570/'Life tables'!$I$2)*2)+age,lifetable,10,1),"error"))</f>
        <v>9.285312807338908E-5</v>
      </c>
      <c r="F186" s="96">
        <f t="shared" si="40"/>
        <v>150.10408357154571</v>
      </c>
      <c r="G186" s="96">
        <f t="shared" si="41"/>
        <v>15.078269345300452</v>
      </c>
      <c r="H186" s="96">
        <f t="shared" si="42"/>
        <v>0.86113255208079686</v>
      </c>
      <c r="I186" s="96">
        <f t="shared" si="43"/>
        <v>0.34504766954939636</v>
      </c>
      <c r="J186" s="96">
        <f t="shared" si="44"/>
        <v>1.5449695777450289E-2</v>
      </c>
      <c r="K186" s="96">
        <f t="shared" si="45"/>
        <v>0.36055555284930757</v>
      </c>
      <c r="L186" s="96">
        <f t="shared" si="53"/>
        <v>133.4436287559883</v>
      </c>
      <c r="M186" s="96">
        <f t="shared" si="46"/>
        <v>702.73375222877576</v>
      </c>
      <c r="N186" s="96">
        <f t="shared" si="47"/>
        <v>67.674782901895369</v>
      </c>
      <c r="O186" s="96">
        <f t="shared" si="48"/>
        <v>1.6153900530272232</v>
      </c>
      <c r="P186" s="96">
        <f t="shared" si="49"/>
        <v>1.6153900530272232</v>
      </c>
      <c r="Q186" s="96">
        <f t="shared" si="50"/>
        <v>7.1834830420284726E-2</v>
      </c>
      <c r="R186" s="96">
        <f t="shared" si="51"/>
        <v>0.12662900524906331</v>
      </c>
      <c r="S186" s="96">
        <f t="shared" si="54"/>
        <v>631.62972538515658</v>
      </c>
      <c r="T186" s="96">
        <f t="shared" si="59"/>
        <v>13.850295198682709</v>
      </c>
      <c r="U186" s="96">
        <f t="shared" si="59"/>
        <v>133.88633808529235</v>
      </c>
      <c r="V186" s="32">
        <f t="shared" si="56"/>
        <v>1000.0000000000003</v>
      </c>
      <c r="W186" s="100">
        <f>IF(A186=1,((cPH1_+cPHr+(cNES*L186+(cNES+cOSEX)*G186+(cNES+cEREX)*H186+(cNES+cHOEX)*I186+(cNES+cNES)*S186+(cNES+cOSEX)*N186+(cNES+cEREX)*O186+(cNES+cHOEX)*P186)))/(1+cDR)^(A$6:A$65537 + 0.5),(cPHr+(cNES*L186+(cNES+cOSEX)*G186+(cNES+cEREX)*H186+(cNES+cHOEX)*I186+(cNES+cNES)*S186+(cNES+cOSEX)*N186+(cNES+cEREX)*O186+(cNES+cHOEX)*P186))/(1+cDR)^(((cycle + 0.5)/('Life tables'!$I$2/2))))</f>
        <v>135887.79641755432</v>
      </c>
      <c r="X186" s="107">
        <f>((L186+G186+H186+I186+N186+O186+P186+S186)/('Life tables'!$I$2/2))/(1+oDR)^(((cycle + 0.5)/('Life tables'!$I$2/2)))</f>
        <v>29.487802003975489</v>
      </c>
      <c r="Y186" s="31">
        <f>((uNES*L186+ uOCEX*G186+uEREX*H186+uHOEX*I186+uNES*S186+ uOCEX*N186+uEREX*O186+uHOEX*P186)/('Life tables'!$I$2/2))/(1+oDR)^(((cycle + 0.5)/('Life tables'!$I$2/2)))</f>
        <v>19.433962990737744</v>
      </c>
      <c r="Z186" s="100">
        <f t="shared" si="52"/>
        <v>203413.65203923537</v>
      </c>
      <c r="AA186" s="107">
        <f>((L186+G186+H186+I186+N186+O186+P186+S186)/('Life tables'!$I$2/2))</f>
        <v>32.689526923743223</v>
      </c>
      <c r="AB186" s="31">
        <f>((uNES*L186+ uOCEX*G186+uEREX*H186+uHOEX*I186+uNES*S186+ uOCEX*N186+uEREX*O186+uHOEX*P186)/('Life tables'!$I$2/2))</f>
        <v>21.544062739403316</v>
      </c>
    </row>
    <row r="187" spans="1:28" x14ac:dyDescent="0.25">
      <c r="A187" s="4">
        <v>181</v>
      </c>
      <c r="C187" s="105">
        <f>IF(male=0,VLOOKUP((($A$5:$A$1570/'Life tables'!$I$2)*2)+age,lifetable,13,1),IF(male=1,VLOOKUP((($A$5:$A$1570/'Life tables'!$I$2)*2)+age,lifetable,10,1),"error"))</f>
        <v>9.285312807338908E-5</v>
      </c>
      <c r="F187" s="96">
        <f t="shared" si="40"/>
        <v>149.96299820588183</v>
      </c>
      <c r="G187" s="96">
        <f t="shared" si="41"/>
        <v>15.064097025044113</v>
      </c>
      <c r="H187" s="96">
        <f t="shared" si="42"/>
        <v>0.86032315903761902</v>
      </c>
      <c r="I187" s="96">
        <f t="shared" si="43"/>
        <v>0.34472335341174348</v>
      </c>
      <c r="J187" s="96">
        <f t="shared" si="44"/>
        <v>1.5435174347211394E-2</v>
      </c>
      <c r="K187" s="96">
        <f t="shared" si="45"/>
        <v>0.36021666058997975</v>
      </c>
      <c r="L187" s="96">
        <f t="shared" si="53"/>
        <v>133.31820283345115</v>
      </c>
      <c r="M187" s="96">
        <f t="shared" si="46"/>
        <v>702.30036851014347</v>
      </c>
      <c r="N187" s="96">
        <f t="shared" si="47"/>
        <v>67.633047110810011</v>
      </c>
      <c r="O187" s="96">
        <f t="shared" si="48"/>
        <v>1.6143938240201461</v>
      </c>
      <c r="P187" s="96">
        <f t="shared" si="49"/>
        <v>1.6143938240201461</v>
      </c>
      <c r="Q187" s="96">
        <f t="shared" si="50"/>
        <v>7.1790529081639548E-2</v>
      </c>
      <c r="R187" s="96">
        <f t="shared" si="51"/>
        <v>0.12655091173354979</v>
      </c>
      <c r="S187" s="96">
        <f t="shared" si="54"/>
        <v>631.24019231047805</v>
      </c>
      <c r="T187" s="96">
        <f t="shared" si="59"/>
        <v>13.93752090211156</v>
      </c>
      <c r="U187" s="96">
        <f t="shared" si="59"/>
        <v>134.37310565761589</v>
      </c>
      <c r="V187" s="32">
        <f t="shared" si="56"/>
        <v>1000.0000000000005</v>
      </c>
      <c r="W187" s="100">
        <f>IF(A187=1,((cPH1_+cPHr+(cNES*L187+(cNES+cOSEX)*G187+(cNES+cEREX)*H187+(cNES+cHOEX)*I187+(cNES+cNES)*S187+(cNES+cOSEX)*N187+(cNES+cEREX)*O187+(cNES+cHOEX)*P187)))/(1+cDR)^(A$6:A$65537 + 0.5),(cPHr+(cNES*L187+(cNES+cOSEX)*G187+(cNES+cEREX)*H187+(cNES+cHOEX)*I187+(cNES+cNES)*S187+(cNES+cOSEX)*N187+(cNES+cEREX)*O187+(cNES+cHOEX)*P187))/(1+cDR)^(((cycle + 0.5)/('Life tables'!$I$2/2))))</f>
        <v>135495.74551759224</v>
      </c>
      <c r="X187" s="107">
        <f>((L187+G187+H187+I187+N187+O187+P187+S187)/('Life tables'!$I$2/2))/(1+oDR)^(((cycle + 0.5)/('Life tables'!$I$2/2)))</f>
        <v>29.45111873865649</v>
      </c>
      <c r="Y187" s="31">
        <f>((uNES*L187+ uOCEX*G187+uEREX*H187+uHOEX*I187+uNES*S187+ uOCEX*N187+uEREX*O187+uHOEX*P187)/('Life tables'!$I$2/2))/(1+oDR)^(((cycle + 0.5)/('Life tables'!$I$2/2)))</f>
        <v>19.409788497228604</v>
      </c>
      <c r="Z187" s="100">
        <f t="shared" si="52"/>
        <v>203280.60050252805</v>
      </c>
      <c r="AA187" s="107">
        <f>((L187+G187+H187+I187+N187+O187+P187+S187)/('Life tables'!$I$2/2))</f>
        <v>32.667510761398887</v>
      </c>
      <c r="AB187" s="31">
        <f>((uNES*L187+ uOCEX*G187+uEREX*H187+uHOEX*I187+uNES*S187+ uOCEX*N187+uEREX*O187+uHOEX*P187)/('Life tables'!$I$2/2))</f>
        <v>21.529554793361203</v>
      </c>
    </row>
    <row r="188" spans="1:28" x14ac:dyDescent="0.25">
      <c r="A188" s="4">
        <v>182</v>
      </c>
      <c r="C188" s="105">
        <f>IF(male=0,VLOOKUP((($A$5:$A$1570/'Life tables'!$I$2)*2)+age,lifetable,13,1),IF(male=1,VLOOKUP((($A$5:$A$1570/'Life tables'!$I$2)*2)+age,lifetable,10,1),"error"))</f>
        <v>9.285312807338908E-5</v>
      </c>
      <c r="F188" s="96">
        <f t="shared" si="40"/>
        <v>149.82335521486689</v>
      </c>
      <c r="G188" s="96">
        <f t="shared" si="41"/>
        <v>15.050069594339984</v>
      </c>
      <c r="H188" s="96">
        <f t="shared" si="42"/>
        <v>0.85952204075774508</v>
      </c>
      <c r="I188" s="96">
        <f t="shared" si="43"/>
        <v>0.34440235289348881</v>
      </c>
      <c r="J188" s="96">
        <f t="shared" si="44"/>
        <v>1.5420801375621946E-2</v>
      </c>
      <c r="K188" s="96">
        <f t="shared" si="45"/>
        <v>0.35988123296783303</v>
      </c>
      <c r="L188" s="96">
        <f t="shared" si="53"/>
        <v>133.19405919253222</v>
      </c>
      <c r="M188" s="96">
        <f t="shared" si="46"/>
        <v>701.86601822540604</v>
      </c>
      <c r="N188" s="96">
        <f t="shared" si="47"/>
        <v>67.591218237314521</v>
      </c>
      <c r="O188" s="96">
        <f t="shared" si="48"/>
        <v>1.6133953731455879</v>
      </c>
      <c r="P188" s="96">
        <f t="shared" si="49"/>
        <v>1.6133953731455879</v>
      </c>
      <c r="Q188" s="96">
        <f t="shared" si="50"/>
        <v>7.1746128938700415E-2</v>
      </c>
      <c r="R188" s="96">
        <f t="shared" si="51"/>
        <v>0.12647264404779898</v>
      </c>
      <c r="S188" s="96">
        <f t="shared" si="54"/>
        <v>630.84979046881381</v>
      </c>
      <c r="T188" s="96">
        <f t="shared" si="59"/>
        <v>14.024687832425883</v>
      </c>
      <c r="U188" s="96">
        <f t="shared" si="59"/>
        <v>134.85945953463153</v>
      </c>
      <c r="V188" s="32">
        <f t="shared" si="56"/>
        <v>1000.0000000000005</v>
      </c>
      <c r="W188" s="100">
        <f>IF(A188=1,((cPH1_+cPHr+(cNES*L188+(cNES+cOSEX)*G188+(cNES+cEREX)*H188+(cNES+cHOEX)*I188+(cNES+cNES)*S188+(cNES+cOSEX)*N188+(cNES+cEREX)*O188+(cNES+cHOEX)*P188)))/(1+cDR)^(A$6:A$65537 + 0.5),(cPHr+(cNES*L188+(cNES+cOSEX)*G188+(cNES+cEREX)*H188+(cNES+cHOEX)*I188+(cNES+cNES)*S188+(cNES+cOSEX)*N188+(cNES+cEREX)*O188+(cNES+cHOEX)*P188))/(1+cDR)^(((cycle + 0.5)/('Life tables'!$I$2/2))))</f>
        <v>135104.75402192964</v>
      </c>
      <c r="X188" s="107">
        <f>((L188+G188+H188+I188+N188+O188+P188+S188)/('Life tables'!$I$2/2))/(1+oDR)^(((cycle + 0.5)/('Life tables'!$I$2/2)))</f>
        <v>29.414484076149773</v>
      </c>
      <c r="Y188" s="31">
        <f>((uNES*L188+ uOCEX*G188+uEREX*H188+uHOEX*I188+uNES*S188+ uOCEX*N188+uEREX*O188+uHOEX*P188)/('Life tables'!$I$2/2))/(1+oDR)^(((cycle + 0.5)/('Life tables'!$I$2/2)))</f>
        <v>19.385645977651862</v>
      </c>
      <c r="Z188" s="100">
        <f t="shared" si="52"/>
        <v>203147.52817665262</v>
      </c>
      <c r="AA188" s="107">
        <f>((L188+G188+H188+I188+N188+O188+P188+S188)/('Life tables'!$I$2/2))</f>
        <v>32.645512721116127</v>
      </c>
      <c r="AB188" s="31">
        <f>((uNES*L188+ uOCEX*G188+uEREX*H188+uHOEX*I188+uNES*S188+ uOCEX*N188+uEREX*O188+uHOEX*P188)/('Life tables'!$I$2/2))</f>
        <v>21.515058728622289</v>
      </c>
    </row>
    <row r="189" spans="1:28" x14ac:dyDescent="0.25">
      <c r="A189" s="4">
        <v>183</v>
      </c>
      <c r="C189" s="105">
        <f>IF(male=0,VLOOKUP((($A$5:$A$1570/'Life tables'!$I$2)*2)+age,lifetable,13,1),IF(male=1,VLOOKUP((($A$5:$A$1570/'Life tables'!$I$2)*2)+age,lifetable,10,1),"error"))</f>
        <v>1.0096596056652363E-4</v>
      </c>
      <c r="F189" s="96">
        <f t="shared" si="40"/>
        <v>149.68510872855586</v>
      </c>
      <c r="G189" s="96">
        <f t="shared" si="41"/>
        <v>15.036182445456086</v>
      </c>
      <c r="H189" s="96">
        <f t="shared" si="42"/>
        <v>0.85872893408975448</v>
      </c>
      <c r="I189" s="96">
        <f t="shared" si="43"/>
        <v>0.34408456255234676</v>
      </c>
      <c r="J189" s="96">
        <f t="shared" si="44"/>
        <v>1.6752686609212995E-2</v>
      </c>
      <c r="K189" s="96">
        <f t="shared" si="45"/>
        <v>0.3595491598015651</v>
      </c>
      <c r="L189" s="96">
        <f t="shared" si="53"/>
        <v>133.06981094004689</v>
      </c>
      <c r="M189" s="96">
        <f t="shared" si="46"/>
        <v>701.4307439043871</v>
      </c>
      <c r="N189" s="96">
        <f t="shared" si="47"/>
        <v>67.549300377123089</v>
      </c>
      <c r="O189" s="96">
        <f t="shared" si="48"/>
        <v>1.6123947981678213</v>
      </c>
      <c r="P189" s="96">
        <f t="shared" si="49"/>
        <v>1.6123947981678213</v>
      </c>
      <c r="Q189" s="96">
        <f t="shared" si="50"/>
        <v>7.7966402806589521E-2</v>
      </c>
      <c r="R189" s="96">
        <f t="shared" si="51"/>
        <v>0.12639420985546612</v>
      </c>
      <c r="S189" s="96">
        <f t="shared" si="54"/>
        <v>630.45229331826636</v>
      </c>
      <c r="T189" s="96">
        <f t="shared" si="59"/>
        <v>14.119406921841685</v>
      </c>
      <c r="U189" s="96">
        <f t="shared" si="59"/>
        <v>135.34540290428856</v>
      </c>
      <c r="V189" s="32">
        <f t="shared" si="56"/>
        <v>1000.0000000000005</v>
      </c>
      <c r="W189" s="100">
        <f>IF(A189=1,((cPH1_+cPHr+(cNES*L189+(cNES+cOSEX)*G189+(cNES+cEREX)*H189+(cNES+cHOEX)*I189+(cNES+cNES)*S189+(cNES+cOSEX)*N189+(cNES+cEREX)*O189+(cNES+cHOEX)*P189)))/(1+cDR)^(A$6:A$65537 + 0.5),(cPHr+(cNES*L189+(cNES+cOSEX)*G189+(cNES+cEREX)*H189+(cNES+cHOEX)*I189+(cNES+cNES)*S189+(cNES+cOSEX)*N189+(cNES+cEREX)*O189+(cNES+cHOEX)*P189))/(1+cDR)^(((cycle + 0.5)/('Life tables'!$I$2/2))))</f>
        <v>134713.78191485963</v>
      </c>
      <c r="X189" s="107">
        <f>((L189+G189+H189+I189+N189+O189+P189+S189)/('Life tables'!$I$2/2))/(1+oDR)^(((cycle + 0.5)/('Life tables'!$I$2/2)))</f>
        <v>29.377634970545444</v>
      </c>
      <c r="Y189" s="31">
        <f>((uNES*L189+ uOCEX*G189+uEREX*H189+uHOEX*I189+uNES*S189+ uOCEX*N189+uEREX*O189+uHOEX*P189)/('Life tables'!$I$2/2))/(1+oDR)^(((cycle + 0.5)/('Life tables'!$I$2/2)))</f>
        <v>19.361359195010891</v>
      </c>
      <c r="Z189" s="100">
        <f t="shared" si="52"/>
        <v>203012.87190133778</v>
      </c>
      <c r="AA189" s="107">
        <f>((L189+G189+H189+I189+N189+O189+P189+S189)/('Life tables'!$I$2/2))</f>
        <v>32.623240754690293</v>
      </c>
      <c r="AB189" s="31">
        <f>((uNES*L189+ uOCEX*G189+uEREX*H189+uHOEX*I189+uNES*S189+ uOCEX*N189+uEREX*O189+uHOEX*P189)/('Life tables'!$I$2/2))</f>
        <v>21.500378876317342</v>
      </c>
    </row>
    <row r="190" spans="1:28" x14ac:dyDescent="0.25">
      <c r="A190" s="4">
        <v>184</v>
      </c>
      <c r="C190" s="105">
        <f>IF(male=0,VLOOKUP((($A$5:$A$1570/'Life tables'!$I$2)*2)+age,lifetable,13,1),IF(male=1,VLOOKUP((($A$5:$A$1570/'Life tables'!$I$2)*2)+age,lifetable,10,1),"error"))</f>
        <v>1.0096596056652363E-4</v>
      </c>
      <c r="F190" s="96">
        <f t="shared" si="40"/>
        <v>149.54686647316953</v>
      </c>
      <c r="G190" s="96">
        <f t="shared" si="41"/>
        <v>15.022295721577429</v>
      </c>
      <c r="H190" s="96">
        <f t="shared" si="42"/>
        <v>0.85793585169416797</v>
      </c>
      <c r="I190" s="96">
        <f t="shared" si="43"/>
        <v>0.3437667819369275</v>
      </c>
      <c r="J190" s="96">
        <f t="shared" si="44"/>
        <v>1.6737214601340537E-2</v>
      </c>
      <c r="K190" s="96">
        <f t="shared" si="45"/>
        <v>0.35921709679813457</v>
      </c>
      <c r="L190" s="96">
        <f t="shared" si="53"/>
        <v>132.94691380656153</v>
      </c>
      <c r="M190" s="96">
        <f t="shared" si="46"/>
        <v>700.98832370070056</v>
      </c>
      <c r="N190" s="96">
        <f t="shared" si="47"/>
        <v>67.506694352948301</v>
      </c>
      <c r="O190" s="96">
        <f t="shared" si="48"/>
        <v>1.6113777967871037</v>
      </c>
      <c r="P190" s="96">
        <f t="shared" si="49"/>
        <v>1.6113777967871037</v>
      </c>
      <c r="Q190" s="96">
        <f t="shared" si="50"/>
        <v>7.7917226302550935E-2</v>
      </c>
      <c r="R190" s="96">
        <f t="shared" si="51"/>
        <v>0.12631448801185574</v>
      </c>
      <c r="S190" s="96">
        <f t="shared" si="54"/>
        <v>630.05464203986367</v>
      </c>
      <c r="T190" s="96">
        <f t="shared" si="59"/>
        <v>14.214061362745577</v>
      </c>
      <c r="U190" s="96">
        <f t="shared" si="59"/>
        <v>135.83093448909855</v>
      </c>
      <c r="V190" s="32">
        <f t="shared" si="56"/>
        <v>1000.0000000000005</v>
      </c>
      <c r="W190" s="100">
        <f>IF(A190=1,((cPH1_+cPHr+(cNES*L190+(cNES+cOSEX)*G190+(cNES+cEREX)*H190+(cNES+cHOEX)*I190+(cNES+cNES)*S190+(cNES+cOSEX)*N190+(cNES+cEREX)*O190+(cNES+cHOEX)*P190)))/(1+cDR)^(A$6:A$65537 + 0.5),(cPHr+(cNES*L190+(cNES+cOSEX)*G190+(cNES+cEREX)*H190+(cNES+cHOEX)*I190+(cNES+cNES)*S190+(cNES+cOSEX)*N190+(cNES+cEREX)*O190+(cNES+cHOEX)*P190))/(1+cDR)^(((cycle + 0.5)/('Life tables'!$I$2/2))))</f>
        <v>134323.71002240846</v>
      </c>
      <c r="X190" s="107">
        <f>((L190+G190+H190+I190+N190+O190+P190+S190)/('Life tables'!$I$2/2))/(1+oDR)^(((cycle + 0.5)/('Life tables'!$I$2/2)))</f>
        <v>29.340834799241527</v>
      </c>
      <c r="Y190" s="31">
        <f>((uNES*L190+ uOCEX*G190+uEREX*H190+uHOEX*I190+uNES*S190+ uOCEX*N190+uEREX*O190+uHOEX*P190)/('Life tables'!$I$2/2))/(1+oDR)^(((cycle + 0.5)/('Life tables'!$I$2/2)))</f>
        <v>19.337107490882381</v>
      </c>
      <c r="Z190" s="100">
        <f t="shared" si="52"/>
        <v>202877.95568970166</v>
      </c>
      <c r="AA190" s="107">
        <f>((L190+G190+H190+I190+N190+O190+P190+S190)/('Life tables'!$I$2/2))</f>
        <v>32.600987062405672</v>
      </c>
      <c r="AB190" s="31">
        <f>((uNES*L190+ uOCEX*G190+uEREX*H190+uHOEX*I190+uNES*S190+ uOCEX*N190+uEREX*O190+uHOEX*P190)/('Life tables'!$I$2/2))</f>
        <v>21.48571420847578</v>
      </c>
    </row>
    <row r="191" spans="1:28" x14ac:dyDescent="0.25">
      <c r="A191" s="4">
        <v>185</v>
      </c>
      <c r="C191" s="105">
        <f>IF(male=0,VLOOKUP((($A$5:$A$1570/'Life tables'!$I$2)*2)+age,lifetable,13,1),IF(male=1,VLOOKUP((($A$5:$A$1570/'Life tables'!$I$2)*2)+age,lifetable,10,1),"error"))</f>
        <v>1.0096596056652363E-4</v>
      </c>
      <c r="F191" s="96">
        <f t="shared" si="40"/>
        <v>149.40993628755945</v>
      </c>
      <c r="G191" s="96">
        <f t="shared" si="41"/>
        <v>15.008540797853808</v>
      </c>
      <c r="H191" s="96">
        <f t="shared" si="42"/>
        <v>0.85715029651548347</v>
      </c>
      <c r="I191" s="96">
        <f t="shared" si="43"/>
        <v>0.34345201740613307</v>
      </c>
      <c r="J191" s="96">
        <f t="shared" si="44"/>
        <v>1.6721889439697189E-2</v>
      </c>
      <c r="K191" s="96">
        <f t="shared" si="45"/>
        <v>0.35888818543476803</v>
      </c>
      <c r="L191" s="96">
        <f t="shared" si="53"/>
        <v>132.82518310090956</v>
      </c>
      <c r="M191" s="96">
        <f t="shared" si="46"/>
        <v>700.54506786059676</v>
      </c>
      <c r="N191" s="96">
        <f t="shared" si="47"/>
        <v>67.464007855176021</v>
      </c>
      <c r="O191" s="96">
        <f t="shared" si="48"/>
        <v>1.6103588745099553</v>
      </c>
      <c r="P191" s="96">
        <f t="shared" si="49"/>
        <v>1.6103588745099553</v>
      </c>
      <c r="Q191" s="96">
        <f t="shared" si="50"/>
        <v>7.7867956914694419E-2</v>
      </c>
      <c r="R191" s="96">
        <f t="shared" si="51"/>
        <v>0.12623461559086394</v>
      </c>
      <c r="S191" s="96">
        <f t="shared" si="54"/>
        <v>629.65623968389525</v>
      </c>
      <c r="T191" s="96">
        <f t="shared" si="59"/>
        <v>14.308651209099969</v>
      </c>
      <c r="U191" s="96">
        <f t="shared" si="59"/>
        <v>136.31605729012418</v>
      </c>
      <c r="V191" s="32">
        <f t="shared" si="56"/>
        <v>1000.0000000000002</v>
      </c>
      <c r="W191" s="100">
        <f>IF(A191=1,((cPH1_+cPHr+(cNES*L191+(cNES+cOSEX)*G191+(cNES+cEREX)*H191+(cNES+cHOEX)*I191+(cNES+cNES)*S191+(cNES+cOSEX)*N191+(cNES+cEREX)*O191+(cNES+cHOEX)*P191)))/(1+cDR)^(A$6:A$65537 + 0.5),(cPHr+(cNES*L191+(cNES+cOSEX)*G191+(cNES+cEREX)*H191+(cNES+cHOEX)*I191+(cNES+cNES)*S191+(cNES+cOSEX)*N191+(cNES+cEREX)*O191+(cNES+cHOEX)*P191))/(1+cDR)^(((cycle + 0.5)/('Life tables'!$I$2/2))))</f>
        <v>133934.70325423585</v>
      </c>
      <c r="X191" s="107">
        <f>((L191+G191+H191+I191+N191+O191+P191+S191)/('Life tables'!$I$2/2))/(1+oDR)^(((cycle + 0.5)/('Life tables'!$I$2/2)))</f>
        <v>29.3040834035844</v>
      </c>
      <c r="Y191" s="31">
        <f>((uNES*L191+ uOCEX*G191+uEREX*H191+uHOEX*I191+uNES*S191+ uOCEX*N191+uEREX*O191+uHOEX*P191)/('Life tables'!$I$2/2))/(1+oDR)^(((cycle + 0.5)/('Life tables'!$I$2/2)))</f>
        <v>19.312887880231489</v>
      </c>
      <c r="Z191" s="100">
        <f t="shared" si="52"/>
        <v>202743.0317260811</v>
      </c>
      <c r="AA191" s="107">
        <f>((L191+G191+H191+I191+N191+O191+P191+S191)/('Life tables'!$I$2/2))</f>
        <v>32.578751527083313</v>
      </c>
      <c r="AB191" s="31">
        <f>((uNES*L191+ uOCEX*G191+uEREX*H191+uHOEX*I191+uNES*S191+ uOCEX*N191+uEREX*O191+uHOEX*P191)/('Life tables'!$I$2/2))</f>
        <v>21.471061450893888</v>
      </c>
    </row>
    <row r="192" spans="1:28" x14ac:dyDescent="0.25">
      <c r="A192" s="4">
        <v>186</v>
      </c>
      <c r="C192" s="105">
        <f>IF(male=0,VLOOKUP((($A$5:$A$1570/'Life tables'!$I$2)*2)+age,lifetable,13,1),IF(male=1,VLOOKUP((($A$5:$A$1570/'Life tables'!$I$2)*2)+age,lifetable,10,1),"error"))</f>
        <v>1.0096596056652363E-4</v>
      </c>
      <c r="F192" s="96">
        <f t="shared" si="40"/>
        <v>149.27427668572113</v>
      </c>
      <c r="G192" s="96">
        <f t="shared" si="41"/>
        <v>14.994913506929246</v>
      </c>
      <c r="H192" s="96">
        <f t="shared" si="42"/>
        <v>0.85637203055252187</v>
      </c>
      <c r="I192" s="96">
        <f t="shared" si="43"/>
        <v>0.34314017359514176</v>
      </c>
      <c r="J192" s="96">
        <f t="shared" si="44"/>
        <v>1.6706706481188945E-2</v>
      </c>
      <c r="K192" s="96">
        <f t="shared" si="45"/>
        <v>0.35856232606055038</v>
      </c>
      <c r="L192" s="96">
        <f t="shared" si="53"/>
        <v>132.70458194210249</v>
      </c>
      <c r="M192" s="96">
        <f t="shared" si="46"/>
        <v>700.10101481505501</v>
      </c>
      <c r="N192" s="96">
        <f t="shared" si="47"/>
        <v>67.421244584792817</v>
      </c>
      <c r="O192" s="96">
        <f t="shared" si="48"/>
        <v>1.6093381196785421</v>
      </c>
      <c r="P192" s="96">
        <f t="shared" si="49"/>
        <v>1.6093381196785421</v>
      </c>
      <c r="Q192" s="96">
        <f t="shared" si="50"/>
        <v>7.7818598914753498E-2</v>
      </c>
      <c r="R192" s="96">
        <f t="shared" si="51"/>
        <v>0.12615459951755531</v>
      </c>
      <c r="S192" s="96">
        <f t="shared" si="54"/>
        <v>629.25712079247273</v>
      </c>
      <c r="T192" s="96">
        <f t="shared" si="59"/>
        <v>14.403176514495911</v>
      </c>
      <c r="U192" s="96">
        <f t="shared" si="59"/>
        <v>136.80077421570229</v>
      </c>
      <c r="V192" s="32">
        <f t="shared" si="56"/>
        <v>1000.0000000000003</v>
      </c>
      <c r="W192" s="100">
        <f>IF(A192=1,((cPH1_+cPHr+(cNES*L192+(cNES+cOSEX)*G192+(cNES+cEREX)*H192+(cNES+cHOEX)*I192+(cNES+cNES)*S192+(cNES+cOSEX)*N192+(cNES+cEREX)*O192+(cNES+cHOEX)*P192)))/(1+cDR)^(A$6:A$65537 + 0.5),(cPHr+(cNES*L192+(cNES+cOSEX)*G192+(cNES+cEREX)*H192+(cNES+cHOEX)*I192+(cNES+cNES)*S192+(cNES+cOSEX)*N192+(cNES+cEREX)*O192+(cNES+cHOEX)*P192))/(1+cDR)^(((cycle + 0.5)/('Life tables'!$I$2/2))))</f>
        <v>133546.76099714634</v>
      </c>
      <c r="X192" s="107">
        <f>((L192+G192+H192+I192+N192+O192+P192+S192)/('Life tables'!$I$2/2))/(1+oDR)^(((cycle + 0.5)/('Life tables'!$I$2/2)))</f>
        <v>29.267380628421456</v>
      </c>
      <c r="Y192" s="31">
        <f>((uNES*L192+ uOCEX*G192+uEREX*H192+uHOEX*I192+uNES*S192+ uOCEX*N192+uEREX*O192+uHOEX*P192)/('Life tables'!$I$2/2))/(1+oDR)^(((cycle + 0.5)/('Life tables'!$I$2/2)))</f>
        <v>19.288700262574064</v>
      </c>
      <c r="Z192" s="100">
        <f t="shared" si="52"/>
        <v>202608.10332844694</v>
      </c>
      <c r="AA192" s="107">
        <f>((L192+G192+H192+I192+N192+O192+P192+S192)/('Life tables'!$I$2/2))</f>
        <v>32.556534035115121</v>
      </c>
      <c r="AB192" s="31">
        <f>((uNES*L192+ uOCEX*G192+uEREX*H192+uHOEX*I192+uNES*S192+ uOCEX*N192+uEREX*O192+uHOEX*P192)/('Life tables'!$I$2/2))</f>
        <v>21.456420530568554</v>
      </c>
    </row>
    <row r="193" spans="1:28" x14ac:dyDescent="0.25">
      <c r="A193" s="4">
        <v>187</v>
      </c>
      <c r="C193" s="105">
        <f>IF(male=0,VLOOKUP((($A$5:$A$1570/'Life tables'!$I$2)*2)+age,lifetable,13,1),IF(male=1,VLOOKUP((($A$5:$A$1570/'Life tables'!$I$2)*2)+age,lifetable,10,1),"error"))</f>
        <v>1.0096596056652363E-4</v>
      </c>
      <c r="F193" s="96">
        <f t="shared" si="40"/>
        <v>149.13984756263793</v>
      </c>
      <c r="G193" s="96">
        <f t="shared" si="41"/>
        <v>14.981409820170883</v>
      </c>
      <c r="H193" s="96">
        <f t="shared" si="42"/>
        <v>0.85560082372669655</v>
      </c>
      <c r="I193" s="96">
        <f t="shared" si="43"/>
        <v>0.34283115831363997</v>
      </c>
      <c r="J193" s="96">
        <f t="shared" si="44"/>
        <v>1.6691661237281292E-2</v>
      </c>
      <c r="K193" s="96">
        <f t="shared" si="45"/>
        <v>0.35823942234175044</v>
      </c>
      <c r="L193" s="96">
        <f t="shared" si="53"/>
        <v>132.58507467684768</v>
      </c>
      <c r="M193" s="96">
        <f t="shared" si="46"/>
        <v>699.6562017071642</v>
      </c>
      <c r="N193" s="96">
        <f t="shared" si="47"/>
        <v>67.378408118758628</v>
      </c>
      <c r="O193" s="96">
        <f t="shared" si="48"/>
        <v>1.6083156176745272</v>
      </c>
      <c r="P193" s="96">
        <f t="shared" si="49"/>
        <v>1.6083156176745272</v>
      </c>
      <c r="Q193" s="96">
        <f t="shared" si="50"/>
        <v>7.7769156431308273E-2</v>
      </c>
      <c r="R193" s="96">
        <f t="shared" si="51"/>
        <v>0.12607444648492339</v>
      </c>
      <c r="S193" s="96">
        <f t="shared" si="54"/>
        <v>628.85731875014028</v>
      </c>
      <c r="T193" s="96">
        <f t="shared" si="59"/>
        <v>14.497637332164501</v>
      </c>
      <c r="U193" s="96">
        <f t="shared" si="59"/>
        <v>137.28508808452895</v>
      </c>
      <c r="V193" s="32">
        <f t="shared" si="56"/>
        <v>1000.0000000000002</v>
      </c>
      <c r="W193" s="100">
        <f>IF(A193=1,((cPH1_+cPHr+(cNES*L193+(cNES+cOSEX)*G193+(cNES+cEREX)*H193+(cNES+cHOEX)*I193+(cNES+cNES)*S193+(cNES+cOSEX)*N193+(cNES+cEREX)*O193+(cNES+cHOEX)*P193)))/(1+cDR)^(A$6:A$65537 + 0.5),(cPHr+(cNES*L193+(cNES+cOSEX)*G193+(cNES+cEREX)*H193+(cNES+cHOEX)*I193+(cNES+cNES)*S193+(cNES+cOSEX)*N193+(cNES+cEREX)*O193+(cNES+cHOEX)*P193))/(1+cDR)^(((cycle + 0.5)/('Life tables'!$I$2/2))))</f>
        <v>133159.8825514983</v>
      </c>
      <c r="X193" s="107">
        <f>((L193+G193+H193+I193+N193+O193+P193+S193)/('Life tables'!$I$2/2))/(1+oDR)^(((cycle + 0.5)/('Life tables'!$I$2/2)))</f>
        <v>29.230726321984807</v>
      </c>
      <c r="Y193" s="31">
        <f>((uNES*L193+ uOCEX*G193+uEREX*H193+uHOEX*I193+uNES*S193+ uOCEX*N193+uEREX*O193+uHOEX*P193)/('Life tables'!$I$2/2))/(1+oDR)^(((cycle + 0.5)/('Life tables'!$I$2/2)))</f>
        <v>19.264544539596727</v>
      </c>
      <c r="Z193" s="100">
        <f t="shared" si="52"/>
        <v>202473.1737021213</v>
      </c>
      <c r="AA193" s="107">
        <f>((L193+G193+H193+I193+N193+O193+P193+S193)/('Life tables'!$I$2/2))</f>
        <v>32.534334476345073</v>
      </c>
      <c r="AB193" s="31">
        <f>((uNES*L193+ uOCEX*G193+uEREX*H193+uHOEX*I193+uNES*S193+ uOCEX*N193+uEREX*O193+uHOEX*P193)/('Life tables'!$I$2/2))</f>
        <v>21.441791376709425</v>
      </c>
    </row>
    <row r="194" spans="1:28" x14ac:dyDescent="0.25">
      <c r="A194" s="4">
        <v>188</v>
      </c>
      <c r="C194" s="105">
        <f>IF(male=0,VLOOKUP((($A$5:$A$1570/'Life tables'!$I$2)*2)+age,lifetable,13,1),IF(male=1,VLOOKUP((($A$5:$A$1570/'Life tables'!$I$2)*2)+age,lifetable,10,1),"error"))</f>
        <v>1.0096596056652363E-4</v>
      </c>
      <c r="F194" s="96">
        <f t="shared" si="40"/>
        <v>149.00661014826093</v>
      </c>
      <c r="G194" s="96">
        <f t="shared" si="41"/>
        <v>14.968025843046169</v>
      </c>
      <c r="H194" s="96">
        <f t="shared" si="42"/>
        <v>0.85483645361800176</v>
      </c>
      <c r="I194" s="96">
        <f t="shared" si="43"/>
        <v>0.34252488244003487</v>
      </c>
      <c r="J194" s="96">
        <f t="shared" si="44"/>
        <v>1.6676749368848696E-2</v>
      </c>
      <c r="K194" s="96">
        <f t="shared" si="45"/>
        <v>0.35791938115127875</v>
      </c>
      <c r="L194" s="96">
        <f t="shared" si="53"/>
        <v>132.46662683863659</v>
      </c>
      <c r="M194" s="96">
        <f t="shared" si="46"/>
        <v>699.21066443504594</v>
      </c>
      <c r="N194" s="96">
        <f t="shared" si="47"/>
        <v>67.335501914140337</v>
      </c>
      <c r="O194" s="96">
        <f t="shared" si="48"/>
        <v>1.6072914510177385</v>
      </c>
      <c r="P194" s="96">
        <f t="shared" si="49"/>
        <v>1.6072914510177385</v>
      </c>
      <c r="Q194" s="96">
        <f t="shared" si="50"/>
        <v>7.7719633454556528E-2</v>
      </c>
      <c r="R194" s="96">
        <f t="shared" si="51"/>
        <v>0.12599416296162486</v>
      </c>
      <c r="S194" s="96">
        <f t="shared" si="54"/>
        <v>628.45686582245389</v>
      </c>
      <c r="T194" s="96">
        <f t="shared" si="59"/>
        <v>14.592033714987906</v>
      </c>
      <c r="U194" s="96">
        <f t="shared" si="59"/>
        <v>137.76900162864186</v>
      </c>
      <c r="V194" s="32">
        <f t="shared" si="56"/>
        <v>1000.0000000000002</v>
      </c>
      <c r="W194" s="100">
        <f>IF(A194=1,((cPH1_+cPHr+(cNES*L194+(cNES+cOSEX)*G194+(cNES+cEREX)*H194+(cNES+cHOEX)*I194+(cNES+cNES)*S194+(cNES+cOSEX)*N194+(cNES+cEREX)*O194+(cNES+cHOEX)*P194)))/(1+cDR)^(A$6:A$65537 + 0.5),(cPHr+(cNES*L194+(cNES+cOSEX)*G194+(cNES+cEREX)*H194+(cNES+cHOEX)*I194+(cNES+cNES)*S194+(cNES+cOSEX)*N194+(cNES+cEREX)*O194+(cNES+cHOEX)*P194))/(1+cDR)^(((cycle + 0.5)/('Life tables'!$I$2/2))))</f>
        <v>132774.06713458564</v>
      </c>
      <c r="X194" s="107">
        <f>((L194+G194+H194+I194+N194+O194+P194+S194)/('Life tables'!$I$2/2))/(1+oDR)^(((cycle + 0.5)/('Life tables'!$I$2/2)))</f>
        <v>29.194120335779008</v>
      </c>
      <c r="Y194" s="31">
        <f>((uNES*L194+ uOCEX*G194+uEREX*H194+uHOEX*I194+uNES*S194+ uOCEX*N194+uEREX*O194+uHOEX*P194)/('Life tables'!$I$2/2))/(1+oDR)^(((cycle + 0.5)/('Life tables'!$I$2/2)))</f>
        <v>19.240420615084883</v>
      </c>
      <c r="Z194" s="100">
        <f t="shared" si="52"/>
        <v>202338.24594353247</v>
      </c>
      <c r="AA194" s="107">
        <f>((L194+G194+H194+I194+N194+O194+P194+S194)/('Life tables'!$I$2/2))</f>
        <v>32.512152743954424</v>
      </c>
      <c r="AB194" s="31">
        <f>((uNES*L194+ uOCEX*G194+uEREX*H194+uHOEX*I194+uNES*S194+ uOCEX*N194+uEREX*O194+uHOEX*P194)/('Life tables'!$I$2/2))</f>
        <v>21.427173920665325</v>
      </c>
    </row>
    <row r="195" spans="1:28" x14ac:dyDescent="0.25">
      <c r="A195" s="4">
        <v>189</v>
      </c>
      <c r="C195" s="105">
        <f>IF(male=0,VLOOKUP((($A$5:$A$1570/'Life tables'!$I$2)*2)+age,lifetable,13,1),IF(male=1,VLOOKUP((($A$5:$A$1570/'Life tables'!$I$2)*2)+age,lifetable,10,1),"error"))</f>
        <v>1.0096596056652363E-4</v>
      </c>
      <c r="F195" s="96">
        <f t="shared" si="40"/>
        <v>148.8745269630229</v>
      </c>
      <c r="G195" s="96">
        <f t="shared" si="41"/>
        <v>14.954757810654133</v>
      </c>
      <c r="H195" s="96">
        <f t="shared" si="42"/>
        <v>0.85407870520979956</v>
      </c>
      <c r="I195" s="96">
        <f t="shared" si="43"/>
        <v>0.3422212598191931</v>
      </c>
      <c r="J195" s="96">
        <f t="shared" si="44"/>
        <v>1.6661966681195697E-2</v>
      </c>
      <c r="K195" s="96">
        <f t="shared" si="45"/>
        <v>0.35760211246183032</v>
      </c>
      <c r="L195" s="96">
        <f t="shared" si="53"/>
        <v>132.34920510819674</v>
      </c>
      <c r="M195" s="96">
        <f t="shared" si="46"/>
        <v>698.76443769334765</v>
      </c>
      <c r="N195" s="96">
        <f t="shared" si="47"/>
        <v>67.292529312107661</v>
      </c>
      <c r="O195" s="96">
        <f t="shared" si="48"/>
        <v>1.606265699461551</v>
      </c>
      <c r="P195" s="96">
        <f t="shared" si="49"/>
        <v>1.606265699461551</v>
      </c>
      <c r="Q195" s="96">
        <f t="shared" si="50"/>
        <v>7.767003384092587E-2</v>
      </c>
      <c r="R195" s="96">
        <f t="shared" si="51"/>
        <v>0.12591375519945666</v>
      </c>
      <c r="S195" s="96">
        <f t="shared" si="54"/>
        <v>628.05579319327649</v>
      </c>
      <c r="T195" s="96">
        <f t="shared" si="59"/>
        <v>14.686365715510028</v>
      </c>
      <c r="U195" s="96">
        <f t="shared" si="59"/>
        <v>138.25251749630314</v>
      </c>
      <c r="V195" s="32">
        <f t="shared" si="56"/>
        <v>1000.0000000000002</v>
      </c>
      <c r="W195" s="100">
        <f>IF(A195=1,((cPH1_+cPHr+(cNES*L195+(cNES+cOSEX)*G195+(cNES+cEREX)*H195+(cNES+cHOEX)*I195+(cNES+cNES)*S195+(cNES+cOSEX)*N195+(cNES+cEREX)*O195+(cNES+cHOEX)*P195)))/(1+cDR)^(A$6:A$65537 + 0.5),(cPHr+(cNES*L195+(cNES+cOSEX)*G195+(cNES+cEREX)*H195+(cNES+cHOEX)*I195+(cNES+cNES)*S195+(cNES+cOSEX)*N195+(cNES+cEREX)*O195+(cNES+cHOEX)*P195))/(1+cDR)^(((cycle + 0.5)/('Life tables'!$I$2/2))))</f>
        <v>132389.31388389959</v>
      </c>
      <c r="X195" s="107">
        <f>((L195+G195+H195+I195+N195+O195+P195+S195)/('Life tables'!$I$2/2))/(1+oDR)^(((cycle + 0.5)/('Life tables'!$I$2/2)))</f>
        <v>29.157562524472482</v>
      </c>
      <c r="Y195" s="31">
        <f>((uNES*L195+ uOCEX*G195+uEREX*H195+uHOEX*I195+uNES*S195+ uOCEX*N195+uEREX*O195+uHOEX*P195)/('Life tables'!$I$2/2))/(1+oDR)^(((cycle + 0.5)/('Life tables'!$I$2/2)))</f>
        <v>19.216328394853154</v>
      </c>
      <c r="Z195" s="100">
        <f t="shared" si="52"/>
        <v>202203.32304384574</v>
      </c>
      <c r="AA195" s="107">
        <f>((L195+G195+H195+I195+N195+O195+P195+S195)/('Life tables'!$I$2/2))</f>
        <v>32.489988734350682</v>
      </c>
      <c r="AB195" s="31">
        <f>((uNES*L195+ uOCEX*G195+uEREX*H195+uHOEX*I195+uNES*S195+ uOCEX*N195+uEREX*O195+uHOEX*P195)/('Life tables'!$I$2/2))</f>
        <v>21.412568095853121</v>
      </c>
    </row>
    <row r="196" spans="1:28" x14ac:dyDescent="0.25">
      <c r="A196" s="4">
        <v>190</v>
      </c>
      <c r="C196" s="105">
        <f>IF(male=0,VLOOKUP((($A$5:$A$1570/'Life tables'!$I$2)*2)+age,lifetable,13,1),IF(male=1,VLOOKUP((($A$5:$A$1570/'Life tables'!$I$2)*2)+age,lifetable,10,1),"error"))</f>
        <v>1.0096596056652363E-4</v>
      </c>
      <c r="F196" s="96">
        <f t="shared" si="40"/>
        <v>148.74356177483415</v>
      </c>
      <c r="G196" s="96">
        <f t="shared" si="41"/>
        <v>14.941602083405535</v>
      </c>
      <c r="H196" s="96">
        <f t="shared" si="42"/>
        <v>0.85332737064210962</v>
      </c>
      <c r="I196" s="96">
        <f t="shared" si="43"/>
        <v>0.3419202071635864</v>
      </c>
      <c r="J196" s="96">
        <f t="shared" si="44"/>
        <v>1.6647309119243951E-2</v>
      </c>
      <c r="K196" s="96">
        <f t="shared" si="45"/>
        <v>0.35728752924258766</v>
      </c>
      <c r="L196" s="96">
        <f t="shared" si="53"/>
        <v>132.2327772752611</v>
      </c>
      <c r="M196" s="96">
        <f t="shared" si="46"/>
        <v>698.31755501335317</v>
      </c>
      <c r="N196" s="96">
        <f t="shared" si="47"/>
        <v>67.2494935417959</v>
      </c>
      <c r="O196" s="96">
        <f t="shared" si="48"/>
        <v>1.605238440085089</v>
      </c>
      <c r="P196" s="96">
        <f t="shared" si="49"/>
        <v>1.605238440085089</v>
      </c>
      <c r="Q196" s="96">
        <f t="shared" si="50"/>
        <v>7.7620361317532041E-2</v>
      </c>
      <c r="R196" s="96">
        <f t="shared" si="51"/>
        <v>0.12583322924058352</v>
      </c>
      <c r="S196" s="96">
        <f t="shared" si="54"/>
        <v>627.65413100082901</v>
      </c>
      <c r="T196" s="96">
        <f t="shared" si="59"/>
        <v>14.780633385946805</v>
      </c>
      <c r="U196" s="96">
        <f t="shared" si="59"/>
        <v>138.73563825478632</v>
      </c>
      <c r="V196" s="32">
        <f t="shared" si="56"/>
        <v>1000.0000000000005</v>
      </c>
      <c r="W196" s="100">
        <f>IF(A196=1,((cPH1_+cPHr+(cNES*L196+(cNES+cOSEX)*G196+(cNES+cEREX)*H196+(cNES+cHOEX)*I196+(cNES+cNES)*S196+(cNES+cOSEX)*N196+(cNES+cEREX)*O196+(cNES+cHOEX)*P196)))/(1+cDR)^(A$6:A$65537 + 0.5),(cPHr+(cNES*L196+(cNES+cOSEX)*G196+(cNES+cEREX)*H196+(cNES+cHOEX)*I196+(cNES+cNES)*S196+(cNES+cOSEX)*N196+(cNES+cEREX)*O196+(cNES+cHOEX)*P196))/(1+cDR)^(((cycle + 0.5)/('Life tables'!$I$2/2))))</f>
        <v>132005.62186027315</v>
      </c>
      <c r="X196" s="107">
        <f>((L196+G196+H196+I196+N196+O196+P196+S196)/('Life tables'!$I$2/2))/(1+oDR)^(((cycle + 0.5)/('Life tables'!$I$2/2)))</f>
        <v>29.121052745792724</v>
      </c>
      <c r="Y196" s="31">
        <f>((uNES*L196+ uOCEX*G196+uEREX*H196+uHOEX*I196+uNES*S196+ uOCEX*N196+uEREX*O196+uHOEX*P196)/('Life tables'!$I$2/2))/(1+oDR)^(((cycle + 0.5)/('Life tables'!$I$2/2)))</f>
        <v>19.192267786678169</v>
      </c>
      <c r="Z196" s="100">
        <f t="shared" si="52"/>
        <v>202068.40789247237</v>
      </c>
      <c r="AA196" s="107">
        <f>((L196+G196+H196+I196+N196+O196+P196+S196)/('Life tables'!$I$2/2))</f>
        <v>32.467842347060383</v>
      </c>
      <c r="AB196" s="31">
        <f>((uNES*L196+ uOCEX*G196+uEREX*H196+uHOEX*I196+uNES*S196+ uOCEX*N196+uEREX*O196+uHOEX*P196)/('Life tables'!$I$2/2))</f>
        <v>21.397973837688937</v>
      </c>
    </row>
    <row r="197" spans="1:28" x14ac:dyDescent="0.25">
      <c r="A197" s="4">
        <v>191</v>
      </c>
      <c r="C197" s="105">
        <f>IF(male=0,VLOOKUP((($A$5:$A$1570/'Life tables'!$I$2)*2)+age,lifetable,13,1),IF(male=1,VLOOKUP((($A$5:$A$1570/'Life tables'!$I$2)*2)+age,lifetable,10,1),"error"))</f>
        <v>1.0096596056652363E-4</v>
      </c>
      <c r="F197" s="96">
        <f t="shared" si="40"/>
        <v>148.61367955751186</v>
      </c>
      <c r="G197" s="96">
        <f t="shared" si="41"/>
        <v>14.928555142847006</v>
      </c>
      <c r="H197" s="96">
        <f t="shared" si="42"/>
        <v>0.85258224897312229</v>
      </c>
      <c r="I197" s="96">
        <f t="shared" si="43"/>
        <v>0.34162164395773192</v>
      </c>
      <c r="J197" s="96">
        <f t="shared" si="44"/>
        <v>1.6632772762879632E-2</v>
      </c>
      <c r="K197" s="96">
        <f t="shared" si="45"/>
        <v>0.35697554735936582</v>
      </c>
      <c r="L197" s="96">
        <f t="shared" si="53"/>
        <v>132.11731220161175</v>
      </c>
      <c r="M197" s="96">
        <f t="shared" si="46"/>
        <v>697.87004880175573</v>
      </c>
      <c r="N197" s="96">
        <f t="shared" si="47"/>
        <v>67.206397724039803</v>
      </c>
      <c r="O197" s="96">
        <f t="shared" si="48"/>
        <v>1.6042097473823553</v>
      </c>
      <c r="P197" s="96">
        <f t="shared" si="49"/>
        <v>1.6042097473823553</v>
      </c>
      <c r="Q197" s="96">
        <f t="shared" si="50"/>
        <v>7.7570619486488773E-2</v>
      </c>
      <c r="R197" s="96">
        <f t="shared" si="51"/>
        <v>0.12575259092452479</v>
      </c>
      <c r="S197" s="96">
        <f t="shared" si="54"/>
        <v>627.25190837254024</v>
      </c>
      <c r="T197" s="96">
        <f t="shared" si="59"/>
        <v>14.874836778196174</v>
      </c>
      <c r="U197" s="96">
        <f t="shared" si="59"/>
        <v>139.21836639307023</v>
      </c>
      <c r="V197" s="32">
        <f t="shared" si="56"/>
        <v>1000.0000000000007</v>
      </c>
      <c r="W197" s="100">
        <f>IF(A197=1,((cPH1_+cPHr+(cNES*L197+(cNES+cOSEX)*G197+(cNES+cEREX)*H197+(cNES+cHOEX)*I197+(cNES+cNES)*S197+(cNES+cOSEX)*N197+(cNES+cEREX)*O197+(cNES+cHOEX)*P197)))/(1+cDR)^(A$6:A$65537 + 0.5),(cPHr+(cNES*L197+(cNES+cOSEX)*G197+(cNES+cEREX)*H197+(cNES+cHOEX)*I197+(cNES+cNES)*S197+(cNES+cOSEX)*N197+(cNES+cEREX)*O197+(cNES+cHOEX)*P197))/(1+cDR)^(((cycle + 0.5)/('Life tables'!$I$2/2))))</f>
        <v>131622.99005091339</v>
      </c>
      <c r="X197" s="107">
        <f>((L197+G197+H197+I197+N197+O197+P197+S197)/('Life tables'!$I$2/2))/(1+oDR)^(((cycle + 0.5)/('Life tables'!$I$2/2)))</f>
        <v>29.084590860424949</v>
      </c>
      <c r="Y197" s="31">
        <f>((uNES*L197+ uOCEX*G197+uEREX*H197+uHOEX*I197+uNES*S197+ uOCEX*N197+uEREX*O197+uHOEX*P197)/('Life tables'!$I$2/2))/(1+oDR)^(((cycle + 0.5)/('Life tables'!$I$2/2)))</f>
        <v>19.168238700233641</v>
      </c>
      <c r="Z197" s="100">
        <f t="shared" si="52"/>
        <v>201933.50328046185</v>
      </c>
      <c r="AA197" s="107">
        <f>((L197+G197+H197+I197+N197+O197+P197+S197)/('Life tables'!$I$2/2))</f>
        <v>32.445713484625308</v>
      </c>
      <c r="AB197" s="31">
        <f>((uNES*L197+ uOCEX*G197+uEREX*H197+uHOEX*I197+uNES*S197+ uOCEX*N197+uEREX*O197+uHOEX*P197)/('Life tables'!$I$2/2))</f>
        <v>21.38339108352169</v>
      </c>
    </row>
    <row r="198" spans="1:28" x14ac:dyDescent="0.25">
      <c r="A198" s="4">
        <v>192</v>
      </c>
      <c r="C198" s="105">
        <f>IF(male=0,VLOOKUP((($A$5:$A$1570/'Life tables'!$I$2)*2)+age,lifetable,13,1),IF(male=1,VLOOKUP((($A$5:$A$1570/'Life tables'!$I$2)*2)+age,lifetable,10,1),"error"))</f>
        <v>1.0096596056652363E-4</v>
      </c>
      <c r="F198" s="96">
        <f t="shared" si="40"/>
        <v>148.48484645059455</v>
      </c>
      <c r="G198" s="96">
        <f t="shared" si="41"/>
        <v>14.915613587624325</v>
      </c>
      <c r="H198" s="96">
        <f t="shared" si="42"/>
        <v>0.85184314594865773</v>
      </c>
      <c r="I198" s="96">
        <f t="shared" si="43"/>
        <v>0.34132549236581711</v>
      </c>
      <c r="J198" s="96">
        <f t="shared" si="44"/>
        <v>1.6618353822455897E-2</v>
      </c>
      <c r="K198" s="96">
        <f t="shared" si="45"/>
        <v>0.35666608547808581</v>
      </c>
      <c r="L198" s="96">
        <f t="shared" si="53"/>
        <v>132.00277978535522</v>
      </c>
      <c r="M198" s="96">
        <f t="shared" si="46"/>
        <v>697.42195037813985</v>
      </c>
      <c r="N198" s="96">
        <f t="shared" si="47"/>
        <v>67.163244874983235</v>
      </c>
      <c r="O198" s="96">
        <f t="shared" si="48"/>
        <v>1.6031796933483908</v>
      </c>
      <c r="P198" s="96">
        <f t="shared" si="49"/>
        <v>1.6031796933483908</v>
      </c>
      <c r="Q198" s="96">
        <f t="shared" si="50"/>
        <v>7.7520811829073916E-2</v>
      </c>
      <c r="R198" s="96">
        <f t="shared" si="51"/>
        <v>0.1256718458949084</v>
      </c>
      <c r="S198" s="96">
        <f t="shared" si="54"/>
        <v>626.84915345873583</v>
      </c>
      <c r="T198" s="96">
        <f t="shared" si="59"/>
        <v>14.968975943847704</v>
      </c>
      <c r="U198" s="96">
        <f t="shared" si="59"/>
        <v>139.70070432444322</v>
      </c>
      <c r="V198" s="32">
        <f t="shared" si="56"/>
        <v>1000.0000000000007</v>
      </c>
      <c r="W198" s="100">
        <f>IF(A198=1,((cPH1_+cPHr+(cNES*L198+(cNES+cOSEX)*G198+(cNES+cEREX)*H198+(cNES+cHOEX)*I198+(cNES+cNES)*S198+(cNES+cOSEX)*N198+(cNES+cEREX)*O198+(cNES+cHOEX)*P198)))/(1+cDR)^(A$6:A$65537 + 0.5),(cPHr+(cNES*L198+(cNES+cOSEX)*G198+(cNES+cEREX)*H198+(cNES+cHOEX)*I198+(cNES+cNES)*S198+(cNES+cOSEX)*N198+(cNES+cEREX)*O198+(cNES+cHOEX)*P198))/(1+cDR)^(((cycle + 0.5)/('Life tables'!$I$2/2))))</f>
        <v>131241.41737232503</v>
      </c>
      <c r="X198" s="107">
        <f>((L198+G198+H198+I198+N198+O198+P198+S198)/('Life tables'!$I$2/2))/(1+oDR)^(((cycle + 0.5)/('Life tables'!$I$2/2)))</f>
        <v>29.048176731914239</v>
      </c>
      <c r="Y198" s="31">
        <f>((uNES*L198+ uOCEX*G198+uEREX*H198+uHOEX*I198+uNES*S198+ uOCEX*N198+uEREX*O198+uHOEX*P198)/('Life tables'!$I$2/2))/(1+oDR)^(((cycle + 0.5)/('Life tables'!$I$2/2)))</f>
        <v>19.144241047027631</v>
      </c>
      <c r="Z198" s="100">
        <f t="shared" si="52"/>
        <v>201798.6119037813</v>
      </c>
      <c r="AA198" s="107">
        <f>((L198+G198+H198+I198+N198+O198+P198+S198)/('Life tables'!$I$2/2))</f>
        <v>32.423602052502254</v>
      </c>
      <c r="AB198" s="31">
        <f>((uNES*L198+ uOCEX*G198+uEREX*H198+uHOEX*I198+uNES*S198+ uOCEX*N198+uEREX*O198+uHOEX*P198)/('Life tables'!$I$2/2))</f>
        <v>21.368819772568834</v>
      </c>
    </row>
    <row r="199" spans="1:28" x14ac:dyDescent="0.25">
      <c r="A199" s="4">
        <v>193</v>
      </c>
      <c r="C199" s="105">
        <f>IF(male=0,VLOOKUP((($A$5:$A$1570/'Life tables'!$I$2)*2)+age,lifetable,13,1),IF(male=1,VLOOKUP((($A$5:$A$1570/'Life tables'!$I$2)*2)+age,lifetable,10,1),"error"))</f>
        <v>1.0096596056652363E-4</v>
      </c>
      <c r="F199" s="96">
        <f t="shared" ref="F199:F262" si="60">IF(cycle&lt;27,E198*(1-pCAPH)+(L198+G198+H198+I198)*(1-pCAPH)+(S198+N198+O198+P198)*(pUAPH),E198*(1-pCAUC)+(L198+G198+H198+I198)*(1-pCAUC)+(S198+N198+O198+P198)*(pUAUC))</f>
        <v>148.35702972049594</v>
      </c>
      <c r="G199" s="96">
        <f t="shared" ref="G199:G262" si="61">F199*(rrOSEX)</f>
        <v>14.902774129580243</v>
      </c>
      <c r="H199" s="96">
        <f t="shared" ref="H199:H262" si="62">F199*rrEREX</f>
        <v>0.85110987377931024</v>
      </c>
      <c r="I199" s="96">
        <f t="shared" ref="I199:I262" si="63">F199*rrHOEX</f>
        <v>0.34103167714240301</v>
      </c>
      <c r="J199" s="96">
        <f t="shared" ref="J199:J262" si="64">F199*mr + G199*mr + H199*mr+I199*mr</f>
        <v>1.660404863444525E-2</v>
      </c>
      <c r="K199" s="96">
        <f t="shared" ref="K199:K262" si="65">F199*amr + I199*amrHOEX</f>
        <v>0.35635906497146436</v>
      </c>
      <c r="L199" s="96">
        <f t="shared" si="53"/>
        <v>131.88915092638808</v>
      </c>
      <c r="M199" s="96">
        <f t="shared" ref="M199:M262" si="66">IF(cycle&lt;27,E198*pCAPH+(L198+G198+H198+I198)*pCAPH+(S198+N198+O198+P198)*(1-pUAPH),E198*pCAUC+(L198+G198+H198+I198)*pCAUC+(S198+N198+O198+P198)*(1-pUAUC))</f>
        <v>696.97329001121386</v>
      </c>
      <c r="N199" s="96">
        <f t="shared" ref="N199:N262" si="67">M199*rrOSEXc</f>
        <v>67.120037909568381</v>
      </c>
      <c r="O199" s="96">
        <f t="shared" ref="O199:O262" si="68">M199*rrEREXc</f>
        <v>1.6021483475625635</v>
      </c>
      <c r="P199" s="96">
        <f t="shared" ref="P199:P262" si="69">M199*rrHOEXc</f>
        <v>1.6021483475625635</v>
      </c>
      <c r="Q199" s="96">
        <f t="shared" ref="Q199:Q262" si="70">M199*mr + N199*mr + O199*mr+P199*mr</f>
        <v>7.7470941709756949E-2</v>
      </c>
      <c r="R199" s="96">
        <f t="shared" ref="R199:R262" si="71">M199*amrc + P199*amrHOEX</f>
        <v>0.12559099960599979</v>
      </c>
      <c r="S199" s="96">
        <f t="shared" si="54"/>
        <v>626.44589346520456</v>
      </c>
      <c r="T199" s="96">
        <f t="shared" si="59"/>
        <v>15.063050934191907</v>
      </c>
      <c r="U199" s="96">
        <f t="shared" si="59"/>
        <v>140.18265438902068</v>
      </c>
      <c r="V199" s="32">
        <f t="shared" si="56"/>
        <v>1000.0000000000007</v>
      </c>
      <c r="W199" s="100">
        <f>IF(A199=1,((cPH1_+cPHr+(cNES*L199+(cNES+cOSEX)*G199+(cNES+cEREX)*H199+(cNES+cHOEX)*I199+(cNES+cNES)*S199+(cNES+cOSEX)*N199+(cNES+cEREX)*O199+(cNES+cHOEX)*P199)))/(1+cDR)^(A$6:A$65537 + 0.5),(cPHr+(cNES*L199+(cNES+cOSEX)*G199+(cNES+cEREX)*H199+(cNES+cHOEX)*I199+(cNES+cNES)*S199+(cNES+cOSEX)*N199+(cNES+cEREX)*O199+(cNES+cHOEX)*P199))/(1+cDR)^(((cycle + 0.5)/('Life tables'!$I$2/2))))</f>
        <v>130860.90267312965</v>
      </c>
      <c r="X199" s="107">
        <f>((L199+G199+H199+I199+N199+O199+P199+S199)/('Life tables'!$I$2/2))/(1+oDR)^(((cycle + 0.5)/('Life tables'!$I$2/2)))</f>
        <v>29.011810226571036</v>
      </c>
      <c r="Y199" s="31">
        <f>((uNES*L199+ uOCEX*G199+uEREX*H199+uHOEX*I199+uNES*S199+ uOCEX*N199+uEREX*O199+uHOEX*P199)/('Life tables'!$I$2/2))/(1+oDR)^(((cycle + 0.5)/('Life tables'!$I$2/2)))</f>
        <v>19.120274740341948</v>
      </c>
      <c r="Z199" s="100">
        <f t="shared" ref="Z199:Z262" si="72">IF(A199=1,((cPH1_+cPHr+(cNES*L199+(cNES+cOSEX)*G199+(cNES+cEREX)*H199+(cNES+cHOEX)*I199+(cNES+cNES)*S199+(cNES+cOSEX)*N199+(cNES+cEREX)*O199+(cNES+cHOEX)*P199))),(cPHr+(cNES*L199+(cNES+cOSEX)*G199+(cNES+cEREX)*H199+(cNES+cHOEX)*I199+(cNES+cNES)*S199+(cNES+cOSEX)*N199+(cNES+cEREX)*O199+(cNES+cHOEX)*P199)))</f>
        <v>201663.73636648545</v>
      </c>
      <c r="AA199" s="107">
        <f>((L199+G199+H199+I199+N199+O199+P199+S199)/('Life tables'!$I$2/2))</f>
        <v>32.401507958966157</v>
      </c>
      <c r="AB199" s="31">
        <f>((uNES*L199+ uOCEX*G199+uEREX*H199+uHOEX*I199+uNES*S199+ uOCEX*N199+uEREX*O199+uHOEX*P199)/('Life tables'!$I$2/2))</f>
        <v>21.354259845854237</v>
      </c>
    </row>
    <row r="200" spans="1:28" x14ac:dyDescent="0.25">
      <c r="A200" s="4">
        <v>194</v>
      </c>
      <c r="C200" s="105">
        <f>IF(male=0,VLOOKUP((($A$5:$A$1570/'Life tables'!$I$2)*2)+age,lifetable,13,1),IF(male=1,VLOOKUP((($A$5:$A$1570/'Life tables'!$I$2)*2)+age,lifetable,10,1),"error"))</f>
        <v>1.0096596056652363E-4</v>
      </c>
      <c r="F200" s="96">
        <f t="shared" si="60"/>
        <v>148.23019772295311</v>
      </c>
      <c r="G200" s="96">
        <f t="shared" si="61"/>
        <v>14.890033589982318</v>
      </c>
      <c r="H200" s="96">
        <f t="shared" si="62"/>
        <v>0.85038225092501585</v>
      </c>
      <c r="I200" s="96">
        <f t="shared" si="63"/>
        <v>0.34074012554610289</v>
      </c>
      <c r="J200" s="96">
        <f t="shared" si="64"/>
        <v>1.6589853657236739E-2</v>
      </c>
      <c r="K200" s="96">
        <f t="shared" si="65"/>
        <v>0.35605440982881298</v>
      </c>
      <c r="L200" s="96">
        <f t="shared" ref="L200:L263" si="73">F200-SUM(G200:K200)</f>
        <v>131.77639749301363</v>
      </c>
      <c r="M200" s="96">
        <f t="shared" si="66"/>
        <v>696.52409695383494</v>
      </c>
      <c r="N200" s="96">
        <f t="shared" si="67"/>
        <v>67.076779644908768</v>
      </c>
      <c r="O200" s="96">
        <f t="shared" si="68"/>
        <v>1.6011157772690812</v>
      </c>
      <c r="P200" s="96">
        <f t="shared" si="69"/>
        <v>1.6011157772690812</v>
      </c>
      <c r="Q200" s="96">
        <f t="shared" si="70"/>
        <v>7.7421012380092011E-2</v>
      </c>
      <c r="R200" s="96">
        <f t="shared" si="71"/>
        <v>0.12551005732901327</v>
      </c>
      <c r="S200" s="96">
        <f t="shared" ref="S200:S263" si="74">M200-SUM(N200:R200)</f>
        <v>626.04215468467896</v>
      </c>
      <c r="T200" s="96">
        <f t="shared" ref="T200:U215" si="75">J200+Q200+T199</f>
        <v>15.157061800229235</v>
      </c>
      <c r="U200" s="96">
        <f t="shared" si="75"/>
        <v>140.66421885617851</v>
      </c>
      <c r="V200" s="32">
        <f t="shared" ref="V200:V263" si="76">SUM(G200:I200,L200,N200,O200,P200,S200,T200,U200)</f>
        <v>1000.0000000000008</v>
      </c>
      <c r="W200" s="100">
        <f>IF(A200=1,((cPH1_+cPHr+(cNES*L200+(cNES+cOSEX)*G200+(cNES+cEREX)*H200+(cNES+cHOEX)*I200+(cNES+cNES)*S200+(cNES+cOSEX)*N200+(cNES+cEREX)*O200+(cNES+cHOEX)*P200)))/(1+cDR)^(A$6:A$65537 + 0.5),(cPHr+(cNES*L200+(cNES+cOSEX)*G200+(cNES+cEREX)*H200+(cNES+cHOEX)*I200+(cNES+cNES)*S200+(cNES+cOSEX)*N200+(cNES+cEREX)*O200+(cNES+cHOEX)*P200))/(1+cDR)^(((cycle + 0.5)/('Life tables'!$I$2/2))))</f>
        <v>130481.44473678387</v>
      </c>
      <c r="X200" s="107">
        <f>((L200+G200+H200+I200+N200+O200+P200+S200)/('Life tables'!$I$2/2))/(1+oDR)^(((cycle + 0.5)/('Life tables'!$I$2/2)))</f>
        <v>28.975491213379712</v>
      </c>
      <c r="Y200" s="31">
        <f>((uNES*L200+ uOCEX*G200+uEREX*H200+uHOEX*I200+uNES*S200+ uOCEX*N200+uEREX*O200+uHOEX*P200)/('Life tables'!$I$2/2))/(1+oDR)^(((cycle + 0.5)/('Life tables'!$I$2/2)))</f>
        <v>19.096339695173583</v>
      </c>
      <c r="Z200" s="100">
        <f t="shared" si="72"/>
        <v>201528.87918378122</v>
      </c>
      <c r="AA200" s="107">
        <f>((L200+G200+H200+I200+N200+O200+P200+S200)/('Life tables'!$I$2/2))</f>
        <v>32.379431115016352</v>
      </c>
      <c r="AB200" s="31">
        <f>((uNES*L200+ uOCEX*G200+uEREX*H200+uHOEX*I200+uNES*S200+ uOCEX*N200+uEREX*O200+uHOEX*P200)/('Life tables'!$I$2/2))</f>
        <v>21.339711246148131</v>
      </c>
    </row>
    <row r="201" spans="1:28" x14ac:dyDescent="0.25">
      <c r="A201" s="4">
        <v>195</v>
      </c>
      <c r="C201" s="105">
        <f>IF(male=0,VLOOKUP((($A$5:$A$1570/'Life tables'!$I$2)*2)+age,lifetable,13,1),IF(male=1,VLOOKUP((($A$5:$A$1570/'Life tables'!$I$2)*2)+age,lifetable,10,1),"error"))</f>
        <v>1.0096596056652363E-4</v>
      </c>
      <c r="F201" s="96">
        <f t="shared" si="60"/>
        <v>148.10431986672612</v>
      </c>
      <c r="G201" s="96">
        <f t="shared" si="61"/>
        <v>14.877388895876479</v>
      </c>
      <c r="H201" s="96">
        <f t="shared" si="62"/>
        <v>0.84966010188680163</v>
      </c>
      <c r="I201" s="96">
        <f t="shared" si="63"/>
        <v>0.3404507672561381</v>
      </c>
      <c r="J201" s="96">
        <f t="shared" si="64"/>
        <v>1.6575765467073251E-2</v>
      </c>
      <c r="K201" s="96">
        <f t="shared" si="65"/>
        <v>0.35575204656884357</v>
      </c>
      <c r="L201" s="96">
        <f t="shared" si="73"/>
        <v>131.66449228967079</v>
      </c>
      <c r="M201" s="96">
        <f t="shared" si="66"/>
        <v>696.07439947686692</v>
      </c>
      <c r="N201" s="96">
        <f t="shared" si="67"/>
        <v>67.033472803549827</v>
      </c>
      <c r="O201" s="96">
        <f t="shared" si="68"/>
        <v>1.6000820474548214</v>
      </c>
      <c r="P201" s="96">
        <f t="shared" si="69"/>
        <v>1.6000820474548214</v>
      </c>
      <c r="Q201" s="96">
        <f t="shared" si="70"/>
        <v>7.737102698248137E-2</v>
      </c>
      <c r="R201" s="96">
        <f t="shared" si="71"/>
        <v>0.125429024158213</v>
      </c>
      <c r="S201" s="96">
        <f t="shared" si="74"/>
        <v>625.63796252726672</v>
      </c>
      <c r="T201" s="96">
        <f t="shared" si="75"/>
        <v>15.251008592678788</v>
      </c>
      <c r="U201" s="96">
        <f t="shared" si="75"/>
        <v>141.14539992690555</v>
      </c>
      <c r="V201" s="32">
        <f t="shared" si="76"/>
        <v>1000.0000000000007</v>
      </c>
      <c r="W201" s="100">
        <f>IF(A201=1,((cPH1_+cPHr+(cNES*L201+(cNES+cOSEX)*G201+(cNES+cEREX)*H201+(cNES+cHOEX)*I201+(cNES+cNES)*S201+(cNES+cOSEX)*N201+(cNES+cEREX)*O201+(cNES+cHOEX)*P201)))/(1+cDR)^(A$6:A$65537 + 0.5),(cPHr+(cNES*L201+(cNES+cOSEX)*G201+(cNES+cEREX)*H201+(cNES+cHOEX)*I201+(cNES+cNES)*S201+(cNES+cOSEX)*N201+(cNES+cEREX)*O201+(cNES+cHOEX)*P201))/(1+cDR)^(((cycle + 0.5)/('Life tables'!$I$2/2))))</f>
        <v>130103.04228420003</v>
      </c>
      <c r="X201" s="107">
        <f>((L201+G201+H201+I201+N201+O201+P201+S201)/('Life tables'!$I$2/2))/(1+oDR)^(((cycle + 0.5)/('Life tables'!$I$2/2)))</f>
        <v>28.939219563910328</v>
      </c>
      <c r="Y201" s="31">
        <f>((uNES*L201+ uOCEX*G201+uEREX*H201+uHOEX*I201+uNES*S201+ uOCEX*N201+uEREX*O201+uHOEX*P201)/('Life tables'!$I$2/2))/(1+oDR)^(((cycle + 0.5)/('Life tables'!$I$2/2)))</f>
        <v>19.072435828178119</v>
      </c>
      <c r="Z201" s="100">
        <f t="shared" si="72"/>
        <v>201394.04278498961</v>
      </c>
      <c r="AA201" s="107">
        <f>((L201+G201+H201+I201+N201+O201+P201+S201)/('Life tables'!$I$2/2))</f>
        <v>32.35737143428603</v>
      </c>
      <c r="AB201" s="31">
        <f>((uNES*L201+ uOCEX*G201+uEREX*H201+uHOEX*I201+uNES*S201+ uOCEX*N201+uEREX*O201+uHOEX*P201)/('Life tables'!$I$2/2))</f>
        <v>21.325173917909058</v>
      </c>
    </row>
    <row r="202" spans="1:28" x14ac:dyDescent="0.25">
      <c r="A202" s="4">
        <v>196</v>
      </c>
      <c r="C202" s="105">
        <f>IF(male=0,VLOOKUP((($A$5:$A$1570/'Life tables'!$I$2)*2)+age,lifetable,13,1),IF(male=1,VLOOKUP((($A$5:$A$1570/'Life tables'!$I$2)*2)+age,lifetable,10,1),"error"))</f>
        <v>1.0096596056652363E-4</v>
      </c>
      <c r="F202" s="96">
        <f t="shared" si="60"/>
        <v>147.97936657850752</v>
      </c>
      <c r="G202" s="96">
        <f t="shared" si="61"/>
        <v>14.864837076562097</v>
      </c>
      <c r="H202" s="96">
        <f t="shared" si="62"/>
        <v>0.84894325700547457</v>
      </c>
      <c r="I202" s="96">
        <f t="shared" si="63"/>
        <v>0.3401635342916744</v>
      </c>
      <c r="J202" s="96">
        <f t="shared" si="64"/>
        <v>1.6561780754124195E-2</v>
      </c>
      <c r="K202" s="96">
        <f t="shared" si="65"/>
        <v>0.35545190415537942</v>
      </c>
      <c r="L202" s="96">
        <f t="shared" si="73"/>
        <v>131.55340902573877</v>
      </c>
      <c r="M202" s="96">
        <f t="shared" si="66"/>
        <v>695.62422490190886</v>
      </c>
      <c r="N202" s="96">
        <f t="shared" si="67"/>
        <v>66.99012001662075</v>
      </c>
      <c r="O202" s="96">
        <f t="shared" si="68"/>
        <v>1.599047220924565</v>
      </c>
      <c r="P202" s="96">
        <f t="shared" si="69"/>
        <v>1.599047220924565</v>
      </c>
      <c r="Q202" s="96">
        <f t="shared" si="70"/>
        <v>7.7320988553813266E-2</v>
      </c>
      <c r="R202" s="96">
        <f t="shared" si="71"/>
        <v>0.12534790501681048</v>
      </c>
      <c r="S202" s="96">
        <f t="shared" si="74"/>
        <v>625.23334154986833</v>
      </c>
      <c r="T202" s="96">
        <f t="shared" si="75"/>
        <v>15.344891361986726</v>
      </c>
      <c r="U202" s="96">
        <f t="shared" si="75"/>
        <v>141.62619973607775</v>
      </c>
      <c r="V202" s="32">
        <f t="shared" si="76"/>
        <v>1000.0000000000007</v>
      </c>
      <c r="W202" s="100">
        <f>IF(A202=1,((cPH1_+cPHr+(cNES*L202+(cNES+cOSEX)*G202+(cNES+cEREX)*H202+(cNES+cHOEX)*I202+(cNES+cNES)*S202+(cNES+cOSEX)*N202+(cNES+cEREX)*O202+(cNES+cHOEX)*P202)))/(1+cDR)^(A$6:A$65537 + 0.5),(cPHr+(cNES*L202+(cNES+cOSEX)*G202+(cNES+cEREX)*H202+(cNES+cHOEX)*I202+(cNES+cNES)*S202+(cNES+cOSEX)*N202+(cNES+cEREX)*O202+(cNES+cHOEX)*P202))/(1+cDR)^(((cycle + 0.5)/('Life tables'!$I$2/2))))</f>
        <v>129725.69397627289</v>
      </c>
      <c r="X202" s="107">
        <f>((L202+G202+H202+I202+N202+O202+P202+S202)/('Life tables'!$I$2/2))/(1+oDR)^(((cycle + 0.5)/('Life tables'!$I$2/2)))</f>
        <v>28.902995152233366</v>
      </c>
      <c r="Y202" s="31">
        <f>((uNES*L202+ uOCEX*G202+uEREX*H202+uHOEX*I202+uNES*S202+ uOCEX*N202+uEREX*O202+uHOEX*P202)/('Life tables'!$I$2/2))/(1+oDR)^(((cycle + 0.5)/('Life tables'!$I$2/2)))</f>
        <v>19.048563057615102</v>
      </c>
      <c r="Z202" s="100">
        <f t="shared" si="72"/>
        <v>201259.22951640925</v>
      </c>
      <c r="AA202" s="107">
        <f>((L202+G202+H202+I202+N202+O202+P202+S202)/('Life tables'!$I$2/2))</f>
        <v>32.33532883295468</v>
      </c>
      <c r="AB202" s="31">
        <f>((uNES*L202+ uOCEX*G202+uEREX*H202+uHOEX*I202+uNES*S202+ uOCEX*N202+uEREX*O202+uHOEX*P202)/('Life tables'!$I$2/2))</f>
        <v>21.310647807227774</v>
      </c>
    </row>
    <row r="203" spans="1:28" x14ac:dyDescent="0.25">
      <c r="A203" s="4">
        <v>197</v>
      </c>
      <c r="C203" s="105">
        <f>IF(male=0,VLOOKUP((($A$5:$A$1570/'Life tables'!$I$2)*2)+age,lifetable,13,1),IF(male=1,VLOOKUP((($A$5:$A$1570/'Life tables'!$I$2)*2)+age,lifetable,10,1),"error"))</f>
        <v>1.0096596056652363E-4</v>
      </c>
      <c r="F203" s="96">
        <f t="shared" si="60"/>
        <v>147.85530926900105</v>
      </c>
      <c r="G203" s="96">
        <f t="shared" si="61"/>
        <v>14.852375260184528</v>
      </c>
      <c r="H203" s="96">
        <f t="shared" si="62"/>
        <v>0.84823155226701774</v>
      </c>
      <c r="I203" s="96">
        <f t="shared" si="63"/>
        <v>0.33987836093384649</v>
      </c>
      <c r="J203" s="96">
        <f t="shared" si="64"/>
        <v>1.6547896318689054E-2</v>
      </c>
      <c r="K203" s="96">
        <f t="shared" si="65"/>
        <v>0.35515391391587475</v>
      </c>
      <c r="L203" s="96">
        <f t="shared" si="73"/>
        <v>131.44312228538109</v>
      </c>
      <c r="M203" s="96">
        <f t="shared" si="66"/>
        <v>695.17359963293529</v>
      </c>
      <c r="N203" s="96">
        <f t="shared" si="67"/>
        <v>66.946723826881509</v>
      </c>
      <c r="O203" s="96">
        <f t="shared" si="68"/>
        <v>1.5980113583737283</v>
      </c>
      <c r="P203" s="96">
        <f t="shared" si="69"/>
        <v>1.5980113583737283</v>
      </c>
      <c r="Q203" s="96">
        <f t="shared" si="70"/>
        <v>7.727090002897892E-2</v>
      </c>
      <c r="R203" s="96">
        <f t="shared" si="71"/>
        <v>0.12526670466266607</v>
      </c>
      <c r="S203" s="96">
        <f t="shared" si="74"/>
        <v>624.82831548461468</v>
      </c>
      <c r="T203" s="96">
        <f t="shared" si="75"/>
        <v>15.438710158334393</v>
      </c>
      <c r="U203" s="96">
        <f t="shared" si="75"/>
        <v>142.10662035465629</v>
      </c>
      <c r="V203" s="32">
        <f t="shared" si="76"/>
        <v>1000.0000000000007</v>
      </c>
      <c r="W203" s="100">
        <f>IF(A203=1,((cPH1_+cPHr+(cNES*L203+(cNES+cOSEX)*G203+(cNES+cEREX)*H203+(cNES+cHOEX)*I203+(cNES+cNES)*S203+(cNES+cOSEX)*N203+(cNES+cEREX)*O203+(cNES+cHOEX)*P203)))/(1+cDR)^(A$6:A$65537 + 0.5),(cPHr+(cNES*L203+(cNES+cOSEX)*G203+(cNES+cEREX)*H203+(cNES+cHOEX)*I203+(cNES+cNES)*S203+(cNES+cOSEX)*N203+(cNES+cEREX)*O203+(cNES+cHOEX)*P203))/(1+cDR)^(((cycle + 0.5)/('Life tables'!$I$2/2))))</f>
        <v>129349.39841631628</v>
      </c>
      <c r="X203" s="107">
        <f>((L203+G203+H203+I203+N203+O203+P203+S203)/('Life tables'!$I$2/2))/(1+oDR)^(((cycle + 0.5)/('Life tables'!$I$2/2)))</f>
        <v>28.866817854837333</v>
      </c>
      <c r="Y203" s="31">
        <f>((uNES*L203+ uOCEX*G203+uEREX*H203+uHOEX*I203+uNES*S203+ uOCEX*N203+uEREX*O203+uHOEX*P203)/('Life tables'!$I$2/2))/(1+oDR)^(((cycle + 0.5)/('Life tables'!$I$2/2)))</f>
        <v>19.024721303295184</v>
      </c>
      <c r="Z203" s="100">
        <f t="shared" si="72"/>
        <v>201124.4416440847</v>
      </c>
      <c r="AA203" s="107">
        <f>((L203+G203+H203+I203+N203+O203+P203+S203)/('Life tables'!$I$2/2))</f>
        <v>32.313303229663489</v>
      </c>
      <c r="AB203" s="31">
        <f>((uNES*L203+ uOCEX*G203+uEREX*H203+uHOEX*I203+uNES*S203+ uOCEX*N203+uEREX*O203+uHOEX*P203)/('Life tables'!$I$2/2))</f>
        <v>21.296132861772971</v>
      </c>
    </row>
    <row r="204" spans="1:28" x14ac:dyDescent="0.25">
      <c r="A204" s="4">
        <v>198</v>
      </c>
      <c r="C204" s="105">
        <f>IF(male=0,VLOOKUP((($A$5:$A$1570/'Life tables'!$I$2)*2)+age,lifetable,13,1),IF(male=1,VLOOKUP((($A$5:$A$1570/'Life tables'!$I$2)*2)+age,lifetable,10,1),"error"))</f>
        <v>1.0096596056652363E-4</v>
      </c>
      <c r="F204" s="96">
        <f t="shared" si="60"/>
        <v>147.73212030013053</v>
      </c>
      <c r="G204" s="96">
        <f t="shared" si="61"/>
        <v>14.840000670441178</v>
      </c>
      <c r="H204" s="96">
        <f t="shared" si="62"/>
        <v>0.84752482911447202</v>
      </c>
      <c r="I204" s="96">
        <f t="shared" si="63"/>
        <v>0.33959518365038033</v>
      </c>
      <c r="J204" s="96">
        <f t="shared" si="64"/>
        <v>1.6534109067527399E-2</v>
      </c>
      <c r="K204" s="96">
        <f t="shared" si="65"/>
        <v>0.35485800946265</v>
      </c>
      <c r="L204" s="96">
        <f t="shared" si="73"/>
        <v>131.33360749839431</v>
      </c>
      <c r="M204" s="96">
        <f t="shared" si="66"/>
        <v>694.72254918687952</v>
      </c>
      <c r="N204" s="96">
        <f t="shared" si="67"/>
        <v>66.903286691668043</v>
      </c>
      <c r="O204" s="96">
        <f t="shared" si="68"/>
        <v>1.5969745184586666</v>
      </c>
      <c r="P204" s="96">
        <f t="shared" si="69"/>
        <v>1.5969745184586666</v>
      </c>
      <c r="Q204" s="96">
        <f t="shared" si="70"/>
        <v>7.7220764244271906E-2</v>
      </c>
      <c r="R204" s="96">
        <f t="shared" si="71"/>
        <v>0.12518542769379978</v>
      </c>
      <c r="S204" s="96">
        <f t="shared" si="74"/>
        <v>624.42290726635611</v>
      </c>
      <c r="T204" s="96">
        <f t="shared" si="75"/>
        <v>15.532465031646192</v>
      </c>
      <c r="U204" s="96">
        <f t="shared" si="75"/>
        <v>142.58666379181273</v>
      </c>
      <c r="V204" s="32">
        <f t="shared" si="76"/>
        <v>1000.0000000000008</v>
      </c>
      <c r="W204" s="100">
        <f>IF(A204=1,((cPH1_+cPHr+(cNES*L204+(cNES+cOSEX)*G204+(cNES+cEREX)*H204+(cNES+cHOEX)*I204+(cNES+cNES)*S204+(cNES+cOSEX)*N204+(cNES+cEREX)*O204+(cNES+cHOEX)*P204)))/(1+cDR)^(A$6:A$65537 + 0.5),(cPHr+(cNES*L204+(cNES+cOSEX)*G204+(cNES+cEREX)*H204+(cNES+cHOEX)*I204+(cNES+cNES)*S204+(cNES+cOSEX)*N204+(cNES+cEREX)*O204+(cNES+cHOEX)*P204))/(1+cDR)^(((cycle + 0.5)/('Life tables'!$I$2/2))))</f>
        <v>128974.15415241195</v>
      </c>
      <c r="X204" s="107">
        <f>((L204+G204+H204+I204+N204+O204+P204+S204)/('Life tables'!$I$2/2))/(1+oDR)^(((cycle + 0.5)/('Life tables'!$I$2/2)))</f>
        <v>28.83068755054914</v>
      </c>
      <c r="Y204" s="31">
        <f>((uNES*L204+ uOCEX*G204+uEREX*H204+uHOEX*I204+uNES*S204+ uOCEX*N204+uEREX*O204+uHOEX*P204)/('Life tables'!$I$2/2))/(1+oDR)^(((cycle + 0.5)/('Life tables'!$I$2/2)))</f>
        <v>19.000910486529147</v>
      </c>
      <c r="Z204" s="100">
        <f t="shared" si="72"/>
        <v>200989.68135648218</v>
      </c>
      <c r="AA204" s="107">
        <f>((L204+G204+H204+I204+N204+O204+P204+S204)/('Life tables'!$I$2/2))</f>
        <v>32.291294545433487</v>
      </c>
      <c r="AB204" s="31">
        <f>((uNES*L204+ uOCEX*G204+uEREX*H204+uHOEX*I204+uNES*S204+ uOCEX*N204+uEREX*O204+uHOEX*P204)/('Life tables'!$I$2/2))</f>
        <v>21.28162903073888</v>
      </c>
    </row>
    <row r="205" spans="1:28" x14ac:dyDescent="0.25">
      <c r="A205" s="4">
        <v>199</v>
      </c>
      <c r="C205" s="105">
        <f>IF(male=0,VLOOKUP((($A$5:$A$1570/'Life tables'!$I$2)*2)+age,lifetable,13,1),IF(male=1,VLOOKUP((($A$5:$A$1570/'Life tables'!$I$2)*2)+age,lifetable,10,1),"error"))</f>
        <v>1.0096596056652363E-4</v>
      </c>
      <c r="F205" s="96">
        <f t="shared" si="60"/>
        <v>147.60977295334217</v>
      </c>
      <c r="G205" s="96">
        <f t="shared" si="61"/>
        <v>14.827710623397397</v>
      </c>
      <c r="H205" s="96">
        <f t="shared" si="62"/>
        <v>0.84682293426608857</v>
      </c>
      <c r="I205" s="96">
        <f t="shared" si="63"/>
        <v>0.33931394102272888</v>
      </c>
      <c r="J205" s="96">
        <f t="shared" si="64"/>
        <v>1.6520416010311324E-2</v>
      </c>
      <c r="K205" s="96">
        <f t="shared" si="65"/>
        <v>0.35456412661675196</v>
      </c>
      <c r="L205" s="96">
        <f t="shared" si="73"/>
        <v>131.2248409120289</v>
      </c>
      <c r="M205" s="96">
        <f t="shared" si="66"/>
        <v>694.2710982231996</v>
      </c>
      <c r="N205" s="96">
        <f t="shared" si="67"/>
        <v>66.8598109857396</v>
      </c>
      <c r="O205" s="96">
        <f t="shared" si="68"/>
        <v>1.5959367578646362</v>
      </c>
      <c r="P205" s="96">
        <f t="shared" si="69"/>
        <v>1.5959367578646362</v>
      </c>
      <c r="Q205" s="96">
        <f t="shared" si="70"/>
        <v>7.7170583940674484E-2</v>
      </c>
      <c r="R205" s="96">
        <f t="shared" si="71"/>
        <v>0.12510407855371905</v>
      </c>
      <c r="S205" s="96">
        <f t="shared" si="74"/>
        <v>624.01713905923634</v>
      </c>
      <c r="T205" s="96">
        <f t="shared" si="75"/>
        <v>15.626156031597178</v>
      </c>
      <c r="U205" s="96">
        <f t="shared" si="75"/>
        <v>143.06633199698319</v>
      </c>
      <c r="V205" s="32">
        <f t="shared" si="76"/>
        <v>1000.0000000000007</v>
      </c>
      <c r="W205" s="100">
        <f>IF(A205=1,((cPH1_+cPHr+(cNES*L205+(cNES+cOSEX)*G205+(cNES+cEREX)*H205+(cNES+cHOEX)*I205+(cNES+cNES)*S205+(cNES+cOSEX)*N205+(cNES+cEREX)*O205+(cNES+cHOEX)*P205)))/(1+cDR)^(A$6:A$65537 + 0.5),(cPHr+(cNES*L205+(cNES+cOSEX)*G205+(cNES+cEREX)*H205+(cNES+cHOEX)*I205+(cNES+cNES)*S205+(cNES+cOSEX)*N205+(cNES+cEREX)*O205+(cNES+cHOEX)*P205))/(1+cDR)^(((cycle + 0.5)/('Life tables'!$I$2/2))))</f>
        <v>128599.95967967443</v>
      </c>
      <c r="X205" s="107">
        <f>((L205+G205+H205+I205+N205+O205+P205+S205)/('Life tables'!$I$2/2))/(1+oDR)^(((cycle + 0.5)/('Life tables'!$I$2/2)))</f>
        <v>28.794604120457215</v>
      </c>
      <c r="Y205" s="31">
        <f>((uNES*L205+ uOCEX*G205+uEREX*H205+uHOEX*I205+uNES*S205+ uOCEX*N205+uEREX*O205+uHOEX*P205)/('Life tables'!$I$2/2))/(1+oDR)^(((cycle + 0.5)/('Life tables'!$I$2/2)))</f>
        <v>18.977130530078576</v>
      </c>
      <c r="Z205" s="100">
        <f t="shared" si="72"/>
        <v>200854.95076707637</v>
      </c>
      <c r="AA205" s="107">
        <f>((L205+G205+H205+I205+N205+O205+P205+S205)/('Life tables'!$I$2/2))</f>
        <v>32.269302703586504</v>
      </c>
      <c r="AB205" s="31">
        <f>((uNES*L205+ uOCEX*G205+uEREX*H205+uHOEX*I205+uNES*S205+ uOCEX*N205+uEREX*O205+uHOEX*P205)/('Life tables'!$I$2/2))</f>
        <v>21.267136264794562</v>
      </c>
    </row>
    <row r="206" spans="1:28" x14ac:dyDescent="0.25">
      <c r="A206" s="4">
        <v>200</v>
      </c>
      <c r="C206" s="105">
        <f>IF(male=0,VLOOKUP((($A$5:$A$1570/'Life tables'!$I$2)*2)+age,lifetable,13,1),IF(male=1,VLOOKUP((($A$5:$A$1570/'Life tables'!$I$2)*2)+age,lifetable,10,1),"error"))</f>
        <v>1.0096596056652363E-4</v>
      </c>
      <c r="F206" s="96">
        <f t="shared" si="60"/>
        <v>147.4882413989626</v>
      </c>
      <c r="G206" s="96">
        <f t="shared" si="61"/>
        <v>14.815502524408439</v>
      </c>
      <c r="H206" s="96">
        <f t="shared" si="62"/>
        <v>0.84612571953953963</v>
      </c>
      <c r="I206" s="96">
        <f t="shared" si="63"/>
        <v>0.33903457367563472</v>
      </c>
      <c r="J206" s="96">
        <f t="shared" si="64"/>
        <v>1.6506814256196E-2</v>
      </c>
      <c r="K206" s="96">
        <f t="shared" si="65"/>
        <v>0.35427220333435117</v>
      </c>
      <c r="L206" s="96">
        <f t="shared" si="73"/>
        <v>131.11679956374843</v>
      </c>
      <c r="M206" s="96">
        <f t="shared" si="66"/>
        <v>693.81927057245775</v>
      </c>
      <c r="N206" s="96">
        <f t="shared" si="67"/>
        <v>66.816299004030952</v>
      </c>
      <c r="O206" s="96">
        <f t="shared" si="68"/>
        <v>1.5948981313714925</v>
      </c>
      <c r="P206" s="96">
        <f t="shared" si="69"/>
        <v>1.5948981313714925</v>
      </c>
      <c r="Q206" s="96">
        <f t="shared" si="70"/>
        <v>7.7120361767034365E-2</v>
      </c>
      <c r="R206" s="96">
        <f t="shared" si="71"/>
        <v>0.12502266153656852</v>
      </c>
      <c r="S206" s="96">
        <f t="shared" si="74"/>
        <v>623.61103228238017</v>
      </c>
      <c r="T206" s="96">
        <f t="shared" si="75"/>
        <v>15.719783207620409</v>
      </c>
      <c r="U206" s="96">
        <f t="shared" si="75"/>
        <v>143.54562686185412</v>
      </c>
      <c r="V206" s="32">
        <f t="shared" si="76"/>
        <v>1000.0000000000006</v>
      </c>
      <c r="W206" s="100">
        <f>IF(A206=1,((cPH1_+cPHr+(cNES*L206+(cNES+cOSEX)*G206+(cNES+cEREX)*H206+(cNES+cHOEX)*I206+(cNES+cNES)*S206+(cNES+cOSEX)*N206+(cNES+cEREX)*O206+(cNES+cHOEX)*P206)))/(1+cDR)^(A$6:A$65537 + 0.5),(cPHr+(cNES*L206+(cNES+cOSEX)*G206+(cNES+cEREX)*H206+(cNES+cHOEX)*I206+(cNES+cNES)*S206+(cNES+cOSEX)*N206+(cNES+cEREX)*O206+(cNES+cHOEX)*P206))/(1+cDR)^(((cycle + 0.5)/('Life tables'!$I$2/2))))</f>
        <v>128226.81344243427</v>
      </c>
      <c r="X206" s="107">
        <f>((L206+G206+H206+I206+N206+O206+P206+S206)/('Life tables'!$I$2/2))/(1+oDR)^(((cycle + 0.5)/('Life tables'!$I$2/2)))</f>
        <v>28.758567447837169</v>
      </c>
      <c r="Y206" s="31">
        <f>((uNES*L206+ uOCEX*G206+uEREX*H206+uHOEX*I206+uNES*S206+ uOCEX*N206+uEREX*O206+uHOEX*P206)/('Life tables'!$I$2/2))/(1+oDR)^(((cycle + 0.5)/('Life tables'!$I$2/2)))</f>
        <v>18.953381358108217</v>
      </c>
      <c r="Z206" s="100">
        <f t="shared" si="72"/>
        <v>200720.25191685063</v>
      </c>
      <c r="AA206" s="107">
        <f>((L206+G206+H206+I206+N206+O206+P206+S206)/('Life tables'!$I$2/2))</f>
        <v>32.247327629668703</v>
      </c>
      <c r="AB206" s="31">
        <f>((uNES*L206+ uOCEX*G206+uEREX*H206+uHOEX*I206+uNES*S206+ uOCEX*N206+uEREX*O206+uHOEX*P206)/('Life tables'!$I$2/2))</f>
        <v>21.252654516034898</v>
      </c>
    </row>
    <row r="207" spans="1:28" x14ac:dyDescent="0.25">
      <c r="A207" s="4">
        <v>201</v>
      </c>
      <c r="C207" s="105">
        <f>IF(male=0,VLOOKUP((($A$5:$A$1570/'Life tables'!$I$2)*2)+age,lifetable,13,1),IF(male=1,VLOOKUP((($A$5:$A$1570/'Life tables'!$I$2)*2)+age,lifetable,10,1),"error"))</f>
        <v>1.0096596056652363E-4</v>
      </c>
      <c r="F207" s="96">
        <f t="shared" si="60"/>
        <v>147.36750066657802</v>
      </c>
      <c r="G207" s="96">
        <f t="shared" si="61"/>
        <v>14.803373865143978</v>
      </c>
      <c r="H207" s="96">
        <f t="shared" si="62"/>
        <v>0.84543304168198563</v>
      </c>
      <c r="I207" s="96">
        <f t="shared" si="63"/>
        <v>0.33875702420903991</v>
      </c>
      <c r="J207" s="96">
        <f t="shared" si="64"/>
        <v>1.6493301010504516E-2</v>
      </c>
      <c r="K207" s="96">
        <f t="shared" si="65"/>
        <v>0.35398217963559153</v>
      </c>
      <c r="L207" s="96">
        <f t="shared" si="73"/>
        <v>131.00946125489693</v>
      </c>
      <c r="M207" s="96">
        <f t="shared" si="66"/>
        <v>693.36708926394806</v>
      </c>
      <c r="N207" s="96">
        <f t="shared" si="67"/>
        <v>66.772752964313014</v>
      </c>
      <c r="O207" s="96">
        <f t="shared" si="68"/>
        <v>1.5938586919171975</v>
      </c>
      <c r="P207" s="96">
        <f t="shared" si="69"/>
        <v>1.5938586919171975</v>
      </c>
      <c r="Q207" s="96">
        <f t="shared" si="70"/>
        <v>7.7070100283135559E-2</v>
      </c>
      <c r="R207" s="96">
        <f t="shared" si="71"/>
        <v>0.12494118079210847</v>
      </c>
      <c r="S207" s="96">
        <f t="shared" si="74"/>
        <v>623.20460763472545</v>
      </c>
      <c r="T207" s="96">
        <f t="shared" si="75"/>
        <v>15.813346608914049</v>
      </c>
      <c r="U207" s="96">
        <f t="shared" si="75"/>
        <v>144.02455022228182</v>
      </c>
      <c r="V207" s="32">
        <f t="shared" si="76"/>
        <v>1000.0000000000007</v>
      </c>
      <c r="W207" s="100">
        <f>IF(A207=1,((cPH1_+cPHr+(cNES*L207+(cNES+cOSEX)*G207+(cNES+cEREX)*H207+(cNES+cHOEX)*I207+(cNES+cNES)*S207+(cNES+cOSEX)*N207+(cNES+cEREX)*O207+(cNES+cHOEX)*P207)))/(1+cDR)^(A$6:A$65537 + 0.5),(cPHr+(cNES*L207+(cNES+cOSEX)*G207+(cNES+cEREX)*H207+(cNES+cHOEX)*I207+(cNES+cNES)*S207+(cNES+cOSEX)*N207+(cNES+cEREX)*O207+(cNES+cHOEX)*P207))/(1+cDR)^(((cycle + 0.5)/('Life tables'!$I$2/2))))</f>
        <v>127854.71383634352</v>
      </c>
      <c r="X207" s="107">
        <f>((L207+G207+H207+I207+N207+O207+P207+S207)/('Life tables'!$I$2/2))/(1+oDR)^(((cycle + 0.5)/('Life tables'!$I$2/2)))</f>
        <v>28.722577418080039</v>
      </c>
      <c r="Y207" s="31">
        <f>((uNES*L207+ uOCEX*G207+uEREX*H207+uHOEX*I207+uNES*S207+ uOCEX*N207+uEREX*O207+uHOEX*P207)/('Life tables'!$I$2/2))/(1+oDR)^(((cycle + 0.5)/('Life tables'!$I$2/2)))</f>
        <v>18.929662896139998</v>
      </c>
      <c r="Z207" s="100">
        <f t="shared" si="72"/>
        <v>200585.58677671439</v>
      </c>
      <c r="AA207" s="107">
        <f>((L207+G207+H207+I207+N207+O207+P207+S207)/('Life tables'!$I$2/2))</f>
        <v>32.225369251376691</v>
      </c>
      <c r="AB207" s="31">
        <f>((uNES*L207+ uOCEX*G207+uEREX*H207+uHOEX*I207+uNES*S207+ uOCEX*N207+uEREX*O207+uHOEX*P207)/('Life tables'!$I$2/2))</f>
        <v>21.238183737933245</v>
      </c>
    </row>
    <row r="208" spans="1:28" x14ac:dyDescent="0.25">
      <c r="A208" s="4">
        <v>202</v>
      </c>
      <c r="C208" s="105">
        <f>IF(male=0,VLOOKUP((($A$5:$A$1570/'Life tables'!$I$2)*2)+age,lifetable,13,1),IF(male=1,VLOOKUP((($A$5:$A$1570/'Life tables'!$I$2)*2)+age,lifetable,10,1),"error"))</f>
        <v>1.0096596056652363E-4</v>
      </c>
      <c r="F208" s="96">
        <f t="shared" si="60"/>
        <v>147.24752661640113</v>
      </c>
      <c r="G208" s="96">
        <f t="shared" si="61"/>
        <v>14.791322220711857</v>
      </c>
      <c r="H208" s="96">
        <f t="shared" si="62"/>
        <v>0.84474476220581107</v>
      </c>
      <c r="I208" s="96">
        <f t="shared" si="63"/>
        <v>0.33848123713226652</v>
      </c>
      <c r="J208" s="96">
        <f t="shared" si="64"/>
        <v>1.6479873571523286E-2</v>
      </c>
      <c r="K208" s="96">
        <f t="shared" si="65"/>
        <v>0.35369399753581221</v>
      </c>
      <c r="L208" s="96">
        <f t="shared" si="73"/>
        <v>130.90280452524385</v>
      </c>
      <c r="M208" s="96">
        <f t="shared" si="66"/>
        <v>692.91457655240356</v>
      </c>
      <c r="N208" s="96">
        <f t="shared" si="67"/>
        <v>66.729175009764802</v>
      </c>
      <c r="O208" s="96">
        <f t="shared" si="68"/>
        <v>1.5928184906592118</v>
      </c>
      <c r="P208" s="96">
        <f t="shared" si="69"/>
        <v>1.5928184906592118</v>
      </c>
      <c r="Q208" s="96">
        <f t="shared" si="70"/>
        <v>7.7019801962667028E-2</v>
      </c>
      <c r="R208" s="96">
        <f t="shared" si="71"/>
        <v>0.12485964033052727</v>
      </c>
      <c r="S208" s="96">
        <f t="shared" si="74"/>
        <v>622.79788511902711</v>
      </c>
      <c r="T208" s="96">
        <f t="shared" si="75"/>
        <v>15.906846284448239</v>
      </c>
      <c r="U208" s="96">
        <f t="shared" si="75"/>
        <v>144.50310386014814</v>
      </c>
      <c r="V208" s="32">
        <f t="shared" si="76"/>
        <v>1000.0000000000005</v>
      </c>
      <c r="W208" s="100">
        <f>IF(A208=1,((cPH1_+cPHr+(cNES*L208+(cNES+cOSEX)*G208+(cNES+cEREX)*H208+(cNES+cHOEX)*I208+(cNES+cNES)*S208+(cNES+cOSEX)*N208+(cNES+cEREX)*O208+(cNES+cHOEX)*P208)))/(1+cDR)^(A$6:A$65537 + 0.5),(cPHr+(cNES*L208+(cNES+cOSEX)*G208+(cNES+cEREX)*H208+(cNES+cHOEX)*I208+(cNES+cNES)*S208+(cNES+cOSEX)*N208+(cNES+cEREX)*O208+(cNES+cHOEX)*P208))/(1+cDR)^(((cycle + 0.5)/('Life tables'!$I$2/2))))</f>
        <v>127483.65921040509</v>
      </c>
      <c r="X208" s="107">
        <f>((L208+G208+H208+I208+N208+O208+P208+S208)/('Life tables'!$I$2/2))/(1+oDR)^(((cycle + 0.5)/('Life tables'!$I$2/2)))</f>
        <v>28.686633918622871</v>
      </c>
      <c r="Y208" s="31">
        <f>((uNES*L208+ uOCEX*G208+uEREX*H208+uHOEX*I208+uNES*S208+ uOCEX*N208+uEREX*O208+uHOEX*P208)/('Life tables'!$I$2/2))/(1+oDR)^(((cycle + 0.5)/('Life tables'!$I$2/2)))</f>
        <v>18.905975071008537</v>
      </c>
      <c r="Z208" s="100">
        <f t="shared" si="72"/>
        <v>200450.95724983962</v>
      </c>
      <c r="AA208" s="107">
        <f>((L208+G208+H208+I208+N208+O208+P208+S208)/('Life tables'!$I$2/2))</f>
        <v>32.20342749848605</v>
      </c>
      <c r="AB208" s="31">
        <f>((uNES*L208+ uOCEX*G208+uEREX*H208+uHOEX*I208+uNES*S208+ uOCEX*N208+uEREX*O208+uHOEX*P208)/('Life tables'!$I$2/2))</f>
        <v>21.223723885295634</v>
      </c>
    </row>
    <row r="209" spans="1:28" x14ac:dyDescent="0.25">
      <c r="A209" s="4">
        <v>203</v>
      </c>
      <c r="C209" s="105">
        <f>IF(male=0,VLOOKUP((($A$5:$A$1570/'Life tables'!$I$2)*2)+age,lifetable,13,1),IF(male=1,VLOOKUP((($A$5:$A$1570/'Life tables'!$I$2)*2)+age,lifetable,10,1),"error"))</f>
        <v>1.0096596056652363E-4</v>
      </c>
      <c r="F209" s="96">
        <f t="shared" si="60"/>
        <v>147.12829591159135</v>
      </c>
      <c r="G209" s="96">
        <f t="shared" si="61"/>
        <v>14.779345246877597</v>
      </c>
      <c r="H209" s="96">
        <f t="shared" si="62"/>
        <v>0.84406074722982738</v>
      </c>
      <c r="I209" s="96">
        <f t="shared" si="63"/>
        <v>0.33820715880038865</v>
      </c>
      <c r="J209" s="96">
        <f t="shared" si="64"/>
        <v>1.6466529327404146E-2</v>
      </c>
      <c r="K209" s="96">
        <f t="shared" si="65"/>
        <v>0.35340760097906021</v>
      </c>
      <c r="L209" s="96">
        <f t="shared" si="73"/>
        <v>130.79680862837708</v>
      </c>
      <c r="M209" s="96">
        <f t="shared" si="66"/>
        <v>692.46175394381282</v>
      </c>
      <c r="N209" s="96">
        <f t="shared" si="67"/>
        <v>66.685567211459599</v>
      </c>
      <c r="O209" s="96">
        <f t="shared" si="68"/>
        <v>1.5917775770338405</v>
      </c>
      <c r="P209" s="96">
        <f t="shared" si="69"/>
        <v>1.5917775770338405</v>
      </c>
      <c r="Q209" s="96">
        <f t="shared" si="70"/>
        <v>7.6969469196092224E-2</v>
      </c>
      <c r="R209" s="96">
        <f t="shared" si="71"/>
        <v>0.12477804402709332</v>
      </c>
      <c r="S209" s="96">
        <f t="shared" si="74"/>
        <v>622.39088406506232</v>
      </c>
      <c r="T209" s="96">
        <f t="shared" si="75"/>
        <v>16.000282282971735</v>
      </c>
      <c r="U209" s="96">
        <f t="shared" si="75"/>
        <v>144.98128950515431</v>
      </c>
      <c r="V209" s="32">
        <f t="shared" si="76"/>
        <v>1000.0000000000006</v>
      </c>
      <c r="W209" s="100">
        <f>IF(A209=1,((cPH1_+cPHr+(cNES*L209+(cNES+cOSEX)*G209+(cNES+cEREX)*H209+(cNES+cHOEX)*I209+(cNES+cNES)*S209+(cNES+cOSEX)*N209+(cNES+cEREX)*O209+(cNES+cHOEX)*P209)))/(1+cDR)^(A$6:A$65537 + 0.5),(cPHr+(cNES*L209+(cNES+cOSEX)*G209+(cNES+cEREX)*H209+(cNES+cHOEX)*I209+(cNES+cNES)*S209+(cNES+cOSEX)*N209+(cNES+cEREX)*O209+(cNES+cHOEX)*P209))/(1+cDR)^(((cycle + 0.5)/('Life tables'!$I$2/2))))</f>
        <v>127113.64786892946</v>
      </c>
      <c r="X209" s="107">
        <f>((L209+G209+H209+I209+N209+O209+P209+S209)/('Life tables'!$I$2/2))/(1+oDR)^(((cycle + 0.5)/('Life tables'!$I$2/2)))</f>
        <v>28.65073683888177</v>
      </c>
      <c r="Y209" s="31">
        <f>((uNES*L209+ uOCEX*G209+uEREX*H209+uHOEX*I209+uNES*S209+ uOCEX*N209+uEREX*O209+uHOEX*P209)/('Life tables'!$I$2/2))/(1+oDR)^(((cycle + 0.5)/('Life tables'!$I$2/2)))</f>
        <v>18.882317810818193</v>
      </c>
      <c r="Z209" s="100">
        <f t="shared" si="72"/>
        <v>200316.36517391959</v>
      </c>
      <c r="AA209" s="107">
        <f>((L209+G209+H209+I209+N209+O209+P209+S209)/('Life tables'!$I$2/2))</f>
        <v>32.181502302782334</v>
      </c>
      <c r="AB209" s="31">
        <f>((uNES*L209+ uOCEX*G209+uEREX*H209+uHOEX*I209+uNES*S209+ uOCEX*N209+uEREX*O209+uHOEX*P209)/('Life tables'!$I$2/2))</f>
        <v>21.209274914216497</v>
      </c>
    </row>
    <row r="210" spans="1:28" x14ac:dyDescent="0.25">
      <c r="A210" s="4">
        <v>204</v>
      </c>
      <c r="C210" s="105">
        <f>IF(male=0,VLOOKUP((($A$5:$A$1570/'Life tables'!$I$2)*2)+age,lifetable,13,1),IF(male=1,VLOOKUP((($A$5:$A$1570/'Life tables'!$I$2)*2)+age,lifetable,10,1),"error"))</f>
        <v>1.0096596056652363E-4</v>
      </c>
      <c r="F210" s="96">
        <f t="shared" si="60"/>
        <v>147.00978599149812</v>
      </c>
      <c r="G210" s="96">
        <f t="shared" si="61"/>
        <v>14.767440677376634</v>
      </c>
      <c r="H210" s="96">
        <f t="shared" si="62"/>
        <v>0.84338086732577311</v>
      </c>
      <c r="I210" s="96">
        <f t="shared" si="63"/>
        <v>0.33793473735272589</v>
      </c>
      <c r="J210" s="96">
        <f t="shared" si="64"/>
        <v>1.645326575316975E-2</v>
      </c>
      <c r="K210" s="96">
        <f t="shared" si="65"/>
        <v>0.35312293577381965</v>
      </c>
      <c r="L210" s="96">
        <f t="shared" si="73"/>
        <v>130.69145350791601</v>
      </c>
      <c r="M210" s="96">
        <f t="shared" si="66"/>
        <v>692.00864222037637</v>
      </c>
      <c r="N210" s="96">
        <f t="shared" si="67"/>
        <v>66.64193157076835</v>
      </c>
      <c r="O210" s="96">
        <f t="shared" si="68"/>
        <v>1.5907359988136001</v>
      </c>
      <c r="P210" s="96">
        <f t="shared" si="69"/>
        <v>1.5907359988136001</v>
      </c>
      <c r="Q210" s="96">
        <f t="shared" si="70"/>
        <v>7.6919104293423163E-2</v>
      </c>
      <c r="R210" s="96">
        <f t="shared" si="71"/>
        <v>0.12469639562665222</v>
      </c>
      <c r="S210" s="96">
        <f t="shared" si="74"/>
        <v>621.98362315206077</v>
      </c>
      <c r="T210" s="96">
        <f t="shared" si="75"/>
        <v>16.093654653018326</v>
      </c>
      <c r="U210" s="96">
        <f t="shared" si="75"/>
        <v>145.45910883655478</v>
      </c>
      <c r="V210" s="32">
        <f t="shared" si="76"/>
        <v>1000.0000000000007</v>
      </c>
      <c r="W210" s="100">
        <f>IF(A210=1,((cPH1_+cPHr+(cNES*L210+(cNES+cOSEX)*G210+(cNES+cEREX)*H210+(cNES+cHOEX)*I210+(cNES+cNES)*S210+(cNES+cOSEX)*N210+(cNES+cEREX)*O210+(cNES+cHOEX)*P210)))/(1+cDR)^(A$6:A$65537 + 0.5),(cPHr+(cNES*L210+(cNES+cOSEX)*G210+(cNES+cEREX)*H210+(cNES+cHOEX)*I210+(cNES+cNES)*S210+(cNES+cOSEX)*N210+(cNES+cEREX)*O210+(cNES+cHOEX)*P210))/(1+cDR)^(((cycle + 0.5)/('Life tables'!$I$2/2))))</f>
        <v>126744.67807342102</v>
      </c>
      <c r="X210" s="107">
        <f>((L210+G210+H210+I210+N210+O210+P210+S210)/('Life tables'!$I$2/2))/(1+oDR)^(((cycle + 0.5)/('Life tables'!$I$2/2)))</f>
        <v>28.61488607018709</v>
      </c>
      <c r="Y210" s="31">
        <f>((uNES*L210+ uOCEX*G210+uEREX*H210+uHOEX*I210+uNES*S210+ uOCEX*N210+uEREX*O210+uHOEX*P210)/('Life tables'!$I$2/2))/(1+oDR)^(((cycle + 0.5)/('Life tables'!$I$2/2)))</f>
        <v>18.858691044901573</v>
      </c>
      <c r="Z210" s="100">
        <f t="shared" si="72"/>
        <v>200181.81232335229</v>
      </c>
      <c r="AA210" s="107">
        <f>((L210+G210+H210+I210+N210+O210+P210+S210)/('Life tables'!$I$2/2))</f>
        <v>32.159593597994267</v>
      </c>
      <c r="AB210" s="31">
        <f>((uNES*L210+ uOCEX*G210+uEREX*H210+uHOEX*I210+uNES*S210+ uOCEX*N210+uEREX*O210+uHOEX*P210)/('Life tables'!$I$2/2))</f>
        <v>21.194836782035914</v>
      </c>
    </row>
    <row r="211" spans="1:28" x14ac:dyDescent="0.25">
      <c r="A211" s="4">
        <v>205</v>
      </c>
      <c r="C211" s="105">
        <f>IF(male=0,VLOOKUP((($A$5:$A$1570/'Life tables'!$I$2)*2)+age,lifetable,13,1),IF(male=1,VLOOKUP((($A$5:$A$1570/'Life tables'!$I$2)*2)+age,lifetable,10,1),"error"))</f>
        <v>1.0096596056652363E-4</v>
      </c>
      <c r="F211" s="96">
        <f t="shared" si="60"/>
        <v>146.8919750457955</v>
      </c>
      <c r="G211" s="96">
        <f t="shared" si="61"/>
        <v>14.755606321316082</v>
      </c>
      <c r="H211" s="96">
        <f t="shared" si="62"/>
        <v>0.84270499736992621</v>
      </c>
      <c r="I211" s="96">
        <f t="shared" si="63"/>
        <v>0.33766392265338613</v>
      </c>
      <c r="J211" s="96">
        <f t="shared" si="64"/>
        <v>1.6440080407818733E-2</v>
      </c>
      <c r="K211" s="96">
        <f t="shared" si="65"/>
        <v>0.35283994953088205</v>
      </c>
      <c r="L211" s="96">
        <f t="shared" si="73"/>
        <v>130.58671977451741</v>
      </c>
      <c r="M211" s="96">
        <f t="shared" si="66"/>
        <v>691.55526146463183</v>
      </c>
      <c r="N211" s="96">
        <f t="shared" si="67"/>
        <v>66.59827002168295</v>
      </c>
      <c r="O211" s="96">
        <f t="shared" si="68"/>
        <v>1.5896938021626765</v>
      </c>
      <c r="P211" s="96">
        <f t="shared" si="69"/>
        <v>1.5896938021626765</v>
      </c>
      <c r="Q211" s="96">
        <f t="shared" si="70"/>
        <v>7.6868709486901887E-2</v>
      </c>
      <c r="R211" s="96">
        <f t="shared" si="71"/>
        <v>0.12461469874797389</v>
      </c>
      <c r="S211" s="96">
        <f t="shared" si="74"/>
        <v>621.57612043038864</v>
      </c>
      <c r="T211" s="96">
        <f t="shared" si="75"/>
        <v>16.186963442913047</v>
      </c>
      <c r="U211" s="96">
        <f t="shared" si="75"/>
        <v>145.93656348483364</v>
      </c>
      <c r="V211" s="32">
        <f t="shared" si="76"/>
        <v>1000.0000000000003</v>
      </c>
      <c r="W211" s="100">
        <f>IF(A211=1,((cPH1_+cPHr+(cNES*L211+(cNES+cOSEX)*G211+(cNES+cEREX)*H211+(cNES+cHOEX)*I211+(cNES+cNES)*S211+(cNES+cOSEX)*N211+(cNES+cEREX)*O211+(cNES+cHOEX)*P211)))/(1+cDR)^(A$6:A$65537 + 0.5),(cPHr+(cNES*L211+(cNES+cOSEX)*G211+(cNES+cEREX)*H211+(cNES+cHOEX)*I211+(cNES+cNES)*S211+(cNES+cOSEX)*N211+(cNES+cEREX)*O211+(cNES+cHOEX)*P211))/(1+cDR)^(((cycle + 0.5)/('Life tables'!$I$2/2))))</f>
        <v>126376.74804439677</v>
      </c>
      <c r="X211" s="107">
        <f>((L211+G211+H211+I211+N211+O211+P211+S211)/('Life tables'!$I$2/2))/(1+oDR)^(((cycle + 0.5)/('Life tables'!$I$2/2)))</f>
        <v>28.579081505720875</v>
      </c>
      <c r="Y211" s="31">
        <f>((uNES*L211+ uOCEX*G211+uEREX*H211+uHOEX*I211+uNES*S211+ uOCEX*N211+uEREX*O211+uHOEX*P211)/('Life tables'!$I$2/2))/(1+oDR)^(((cycle + 0.5)/('Life tables'!$I$2/2)))</f>
        <v>18.835094703779404</v>
      </c>
      <c r="Z211" s="100">
        <f t="shared" si="72"/>
        <v>200047.30041135123</v>
      </c>
      <c r="AA211" s="107">
        <f>((L211+G211+H211+I211+N211+O211+P211+S211)/('Life tables'!$I$2/2))</f>
        <v>32.137701319729196</v>
      </c>
      <c r="AB211" s="31">
        <f>((uNES*L211+ uOCEX*G211+uEREX*H211+uHOEX*I211+uNES*S211+ uOCEX*N211+uEREX*O211+uHOEX*P211)/('Life tables'!$I$2/2))</f>
        <v>21.180409447298203</v>
      </c>
    </row>
    <row r="212" spans="1:28" x14ac:dyDescent="0.25">
      <c r="A212" s="4">
        <v>206</v>
      </c>
      <c r="C212" s="105">
        <f>IF(male=0,VLOOKUP((($A$5:$A$1570/'Life tables'!$I$2)*2)+age,lifetable,13,1),IF(male=1,VLOOKUP((($A$5:$A$1570/'Life tables'!$I$2)*2)+age,lifetable,10,1),"error"))</f>
        <v>1.0096596056652363E-4</v>
      </c>
      <c r="F212" s="96">
        <f t="shared" si="60"/>
        <v>146.77484198947897</v>
      </c>
      <c r="G212" s="96">
        <f t="shared" si="61"/>
        <v>14.743840060663105</v>
      </c>
      <c r="H212" s="96">
        <f t="shared" si="62"/>
        <v>0.84203301639966299</v>
      </c>
      <c r="I212" s="96">
        <f t="shared" si="63"/>
        <v>0.33739466623379011</v>
      </c>
      <c r="J212" s="96">
        <f t="shared" si="64"/>
        <v>1.6426970931527347E-2</v>
      </c>
      <c r="K212" s="96">
        <f t="shared" si="65"/>
        <v>0.35255859160328773</v>
      </c>
      <c r="L212" s="96">
        <f t="shared" si="73"/>
        <v>130.48258868364761</v>
      </c>
      <c r="M212" s="96">
        <f t="shared" si="66"/>
        <v>691.1016310827747</v>
      </c>
      <c r="N212" s="96">
        <f t="shared" si="67"/>
        <v>66.554584433062047</v>
      </c>
      <c r="O212" s="96">
        <f t="shared" si="68"/>
        <v>1.5886510316905329</v>
      </c>
      <c r="P212" s="96">
        <f t="shared" si="69"/>
        <v>1.5886510316905329</v>
      </c>
      <c r="Q212" s="96">
        <f t="shared" si="70"/>
        <v>7.6818286933592772E-2</v>
      </c>
      <c r="R212" s="96">
        <f t="shared" si="71"/>
        <v>0.12453295688795488</v>
      </c>
      <c r="S212" s="96">
        <f t="shared" si="74"/>
        <v>621.16839334251006</v>
      </c>
      <c r="T212" s="96">
        <f t="shared" si="75"/>
        <v>16.280208700778168</v>
      </c>
      <c r="U212" s="96">
        <f t="shared" si="75"/>
        <v>146.41365503332489</v>
      </c>
      <c r="V212" s="32">
        <f t="shared" si="76"/>
        <v>1000.0000000000003</v>
      </c>
      <c r="W212" s="100">
        <f>IF(A212=1,((cPH1_+cPHr+(cNES*L212+(cNES+cOSEX)*G212+(cNES+cEREX)*H212+(cNES+cHOEX)*I212+(cNES+cNES)*S212+(cNES+cOSEX)*N212+(cNES+cEREX)*O212+(cNES+cHOEX)*P212)))/(1+cDR)^(A$6:A$65537 + 0.5),(cPHr+(cNES*L212+(cNES+cOSEX)*G212+(cNES+cEREX)*H212+(cNES+cHOEX)*I212+(cNES+cNES)*S212+(cNES+cOSEX)*N212+(cNES+cEREX)*O212+(cNES+cHOEX)*P212))/(1+cDR)^(((cycle + 0.5)/('Life tables'!$I$2/2))))</f>
        <v>126009.85596313927</v>
      </c>
      <c r="X212" s="107">
        <f>((L212+G212+H212+I212+N212+O212+P212+S212)/('Life tables'!$I$2/2))/(1+oDR)^(((cycle + 0.5)/('Life tables'!$I$2/2)))</f>
        <v>28.543323040456499</v>
      </c>
      <c r="Y212" s="31">
        <f>((uNES*L212+ uOCEX*G212+uEREX*H212+uHOEX*I212+uNES*S212+ uOCEX*N212+uEREX*O212+uHOEX*P212)/('Life tables'!$I$2/2))/(1+oDR)^(((cycle + 0.5)/('Life tables'!$I$2/2)))</f>
        <v>18.811528719121835</v>
      </c>
      <c r="Z212" s="100">
        <f t="shared" si="72"/>
        <v>199912.83109198563</v>
      </c>
      <c r="AA212" s="107">
        <f>((L212+G212+H212+I212+N212+O212+P212+S212)/('Life tables'!$I$2/2))</f>
        <v>32.115825405410796</v>
      </c>
      <c r="AB212" s="31">
        <f>((uNES*L212+ uOCEX*G212+uEREX*H212+uHOEX*I212+uNES*S212+ uOCEX*N212+uEREX*O212+uHOEX*P212)/('Life tables'!$I$2/2))</f>
        <v>21.165992869711978</v>
      </c>
    </row>
    <row r="213" spans="1:28" x14ac:dyDescent="0.25">
      <c r="A213" s="4">
        <v>207</v>
      </c>
      <c r="C213" s="105">
        <f>IF(male=0,VLOOKUP((($A$5:$A$1570/'Life tables'!$I$2)*2)+age,lifetable,13,1),IF(male=1,VLOOKUP((($A$5:$A$1570/'Life tables'!$I$2)*2)+age,lifetable,10,1),"error"))</f>
        <v>1.0096596056652363E-4</v>
      </c>
      <c r="F213" s="96">
        <f t="shared" si="60"/>
        <v>146.65836643869523</v>
      </c>
      <c r="G213" s="96">
        <f t="shared" si="61"/>
        <v>14.732139847816981</v>
      </c>
      <c r="H213" s="96">
        <f t="shared" si="62"/>
        <v>0.84136480747479636</v>
      </c>
      <c r="I213" s="96">
        <f t="shared" si="63"/>
        <v>0.3371269212371108</v>
      </c>
      <c r="J213" s="96">
        <f t="shared" si="64"/>
        <v>1.6413935042944378E-2</v>
      </c>
      <c r="K213" s="96">
        <f t="shared" si="65"/>
        <v>0.35227881302826819</v>
      </c>
      <c r="L213" s="96">
        <f t="shared" si="73"/>
        <v>130.37904211409511</v>
      </c>
      <c r="M213" s="96">
        <f t="shared" si="66"/>
        <v>690.64776982720218</v>
      </c>
      <c r="N213" s="96">
        <f t="shared" si="67"/>
        <v>66.510876610802143</v>
      </c>
      <c r="O213" s="96">
        <f t="shared" si="68"/>
        <v>1.5876077305037306</v>
      </c>
      <c r="P213" s="96">
        <f t="shared" si="69"/>
        <v>1.5876077305037306</v>
      </c>
      <c r="Q213" s="96">
        <f t="shared" si="70"/>
        <v>7.676783871788824E-2</v>
      </c>
      <c r="R213" s="96">
        <f t="shared" si="71"/>
        <v>0.12445117342568064</v>
      </c>
      <c r="S213" s="96">
        <f t="shared" si="74"/>
        <v>620.76045874324905</v>
      </c>
      <c r="T213" s="96">
        <f t="shared" si="75"/>
        <v>16.373390474539001</v>
      </c>
      <c r="U213" s="96">
        <f t="shared" si="75"/>
        <v>146.89038501977885</v>
      </c>
      <c r="V213" s="32">
        <f t="shared" si="76"/>
        <v>1000.0000000000005</v>
      </c>
      <c r="W213" s="100">
        <f>IF(A213=1,((cPH1_+cPHr+(cNES*L213+(cNES+cOSEX)*G213+(cNES+cEREX)*H213+(cNES+cHOEX)*I213+(cNES+cNES)*S213+(cNES+cOSEX)*N213+(cNES+cEREX)*O213+(cNES+cHOEX)*P213)))/(1+cDR)^(A$6:A$65537 + 0.5),(cPHr+(cNES*L213+(cNES+cOSEX)*G213+(cNES+cEREX)*H213+(cNES+cHOEX)*I213+(cNES+cNES)*S213+(cNES+cOSEX)*N213+(cNES+cEREX)*O213+(cNES+cHOEX)*P213))/(1+cDR)^(((cycle + 0.5)/('Life tables'!$I$2/2))))</f>
        <v>125643.99997338698</v>
      </c>
      <c r="X213" s="107">
        <f>((L213+G213+H213+I213+N213+O213+P213+S213)/('Life tables'!$I$2/2))/(1+oDR)^(((cycle + 0.5)/('Life tables'!$I$2/2)))</f>
        <v>28.507610571100162</v>
      </c>
      <c r="Y213" s="31">
        <f>((uNES*L213+ uOCEX*G213+uEREX*H213+uHOEX*I213+uNES*S213+ uOCEX*N213+uEREX*O213+uHOEX*P213)/('Life tables'!$I$2/2))/(1+oDR)^(((cycle + 0.5)/('Life tables'!$I$2/2)))</f>
        <v>18.787993023710953</v>
      </c>
      <c r="Z213" s="100">
        <f t="shared" si="72"/>
        <v>199778.40596215299</v>
      </c>
      <c r="AA213" s="107">
        <f>((L213+G213+H213+I213+N213+O213+P213+S213)/('Life tables'!$I$2/2))</f>
        <v>32.093965794218683</v>
      </c>
      <c r="AB213" s="31">
        <f>((uNES*L213+ uOCEX*G213+uEREX*H213+uHOEX*I213+uNES*S213+ uOCEX*N213+uEREX*O213+uHOEX*P213)/('Life tables'!$I$2/2))</f>
        <v>21.15158701011147</v>
      </c>
    </row>
    <row r="214" spans="1:28" x14ac:dyDescent="0.25">
      <c r="A214" s="4">
        <v>208</v>
      </c>
      <c r="C214" s="105">
        <f>IF(male=0,VLOOKUP((($A$5:$A$1570/'Life tables'!$I$2)*2)+age,lifetable,13,1),IF(male=1,VLOOKUP((($A$5:$A$1570/'Life tables'!$I$2)*2)+age,lifetable,10,1),"error"))</f>
        <v>1.0096596056652363E-4</v>
      </c>
      <c r="F214" s="96">
        <f t="shared" si="60"/>
        <v>146.54252868737763</v>
      </c>
      <c r="G214" s="96">
        <f t="shared" si="61"/>
        <v>14.720503703262072</v>
      </c>
      <c r="H214" s="96">
        <f t="shared" si="62"/>
        <v>0.84070025754353561</v>
      </c>
      <c r="I214" s="96">
        <f t="shared" si="63"/>
        <v>0.33686064236456481</v>
      </c>
      <c r="J214" s="96">
        <f t="shared" si="64"/>
        <v>1.6400970536576156E-2</v>
      </c>
      <c r="K214" s="96">
        <f t="shared" si="65"/>
        <v>0.35200056647112349</v>
      </c>
      <c r="L214" s="96">
        <f t="shared" si="73"/>
        <v>130.27606254719976</v>
      </c>
      <c r="M214" s="96">
        <f t="shared" si="66"/>
        <v>690.19369581830495</v>
      </c>
      <c r="N214" s="96">
        <f t="shared" si="67"/>
        <v>66.467148299936113</v>
      </c>
      <c r="O214" s="96">
        <f t="shared" si="68"/>
        <v>1.5865639402560239</v>
      </c>
      <c r="P214" s="96">
        <f t="shared" si="69"/>
        <v>1.5865639402560239</v>
      </c>
      <c r="Q214" s="96">
        <f t="shared" si="70"/>
        <v>7.6717366853931143E-2</v>
      </c>
      <c r="R214" s="96">
        <f t="shared" si="71"/>
        <v>0.12436935162635231</v>
      </c>
      <c r="S214" s="96">
        <f t="shared" si="74"/>
        <v>620.35233291937652</v>
      </c>
      <c r="T214" s="96">
        <f t="shared" si="75"/>
        <v>16.466508811929508</v>
      </c>
      <c r="U214" s="96">
        <f t="shared" si="75"/>
        <v>147.36675493787632</v>
      </c>
      <c r="V214" s="32">
        <f t="shared" si="76"/>
        <v>1000.0000000000005</v>
      </c>
      <c r="W214" s="100">
        <f>IF(A214=1,((cPH1_+cPHr+(cNES*L214+(cNES+cOSEX)*G214+(cNES+cEREX)*H214+(cNES+cHOEX)*I214+(cNES+cNES)*S214+(cNES+cOSEX)*N214+(cNES+cEREX)*O214+(cNES+cHOEX)*P214)))/(1+cDR)^(A$6:A$65537 + 0.5),(cPHr+(cNES*L214+(cNES+cOSEX)*G214+(cNES+cEREX)*H214+(cNES+cHOEX)*I214+(cNES+cNES)*S214+(cNES+cOSEX)*N214+(cNES+cEREX)*O214+(cNES+cHOEX)*P214))/(1+cDR)^(((cycle + 0.5)/('Life tables'!$I$2/2))))</f>
        <v>125279.17818296315</v>
      </c>
      <c r="X214" s="107">
        <f>((L214+G214+H214+I214+N214+O214+P214+S214)/('Life tables'!$I$2/2))/(1+oDR)^(((cycle + 0.5)/('Life tables'!$I$2/2)))</f>
        <v>28.471943996034522</v>
      </c>
      <c r="Y214" s="31">
        <f>((uNES*L214+ uOCEX*G214+uEREX*H214+uHOEX*I214+uNES*S214+ uOCEX*N214+uEREX*O214+uHOEX*P214)/('Life tables'!$I$2/2))/(1+oDR)^(((cycle + 0.5)/('Life tables'!$I$2/2)))</f>
        <v>18.76448755140466</v>
      </c>
      <c r="Z214" s="100">
        <f t="shared" si="72"/>
        <v>199644.02656348539</v>
      </c>
      <c r="AA214" s="107">
        <f>((L214+G214+H214+I214+N214+O214+P214+S214)/('Life tables'!$I$2/2))</f>
        <v>32.072122427030131</v>
      </c>
      <c r="AB214" s="31">
        <f>((uNES*L214+ uOCEX*G214+uEREX*H214+uHOEX*I214+uNES*S214+ uOCEX*N214+uEREX*O214+uHOEX*P214)/('Life tables'!$I$2/2))</f>
        <v>21.137191830419169</v>
      </c>
    </row>
    <row r="215" spans="1:28" x14ac:dyDescent="0.25">
      <c r="A215" s="4">
        <v>209</v>
      </c>
      <c r="C215" s="105">
        <f>IF(male=0,VLOOKUP((($A$5:$A$1570/'Life tables'!$I$2)*2)+age,lifetable,13,1),IF(male=1,VLOOKUP((($A$5:$A$1570/'Life tables'!$I$2)*2)+age,lifetable,10,1),"error"))</f>
        <v>1.1034968280976276E-4</v>
      </c>
      <c r="F215" s="96">
        <f t="shared" si="60"/>
        <v>146.42730968466017</v>
      </c>
      <c r="G215" s="96">
        <f t="shared" si="61"/>
        <v>14.708929713299018</v>
      </c>
      <c r="H215" s="96">
        <f t="shared" si="62"/>
        <v>0.8400392573129124</v>
      </c>
      <c r="I215" s="96">
        <f t="shared" si="63"/>
        <v>0.33659578582349337</v>
      </c>
      <c r="J215" s="96">
        <f t="shared" si="64"/>
        <v>1.7911174210515746E-2</v>
      </c>
      <c r="K215" s="96">
        <f t="shared" si="65"/>
        <v>0.35172380617096993</v>
      </c>
      <c r="L215" s="96">
        <f t="shared" si="73"/>
        <v>130.17210994784327</v>
      </c>
      <c r="M215" s="96">
        <f t="shared" si="66"/>
        <v>689.73942656553447</v>
      </c>
      <c r="N215" s="96">
        <f t="shared" si="67"/>
        <v>66.423401186662062</v>
      </c>
      <c r="O215" s="96">
        <f t="shared" si="68"/>
        <v>1.5855197011967868</v>
      </c>
      <c r="P215" s="96">
        <f t="shared" si="69"/>
        <v>1.5855197011967868</v>
      </c>
      <c r="Q215" s="96">
        <f t="shared" si="70"/>
        <v>8.379225138721956E-2</v>
      </c>
      <c r="R215" s="96">
        <f t="shared" si="71"/>
        <v>0.12428749464508292</v>
      </c>
      <c r="S215" s="96">
        <f t="shared" si="74"/>
        <v>619.93690623044654</v>
      </c>
      <c r="T215" s="96">
        <f t="shared" si="75"/>
        <v>16.568212237527241</v>
      </c>
      <c r="U215" s="96">
        <f t="shared" si="75"/>
        <v>147.84276623869238</v>
      </c>
      <c r="V215" s="32">
        <f t="shared" si="76"/>
        <v>1000.0000000000005</v>
      </c>
      <c r="W215" s="100">
        <f>IF(A215=1,((cPH1_+cPHr+(cNES*L215+(cNES+cOSEX)*G215+(cNES+cEREX)*H215+(cNES+cHOEX)*I215+(cNES+cNES)*S215+(cNES+cOSEX)*N215+(cNES+cEREX)*O215+(cNES+cHOEX)*P215)))/(1+cDR)^(A$6:A$65537 + 0.5),(cPHr+(cNES*L215+(cNES+cOSEX)*G215+(cNES+cEREX)*H215+(cNES+cHOEX)*I215+(cNES+cNES)*S215+(cNES+cOSEX)*N215+(cNES+cEREX)*O215+(cNES+cHOEX)*P215))/(1+cDR)^(((cycle + 0.5)/('Life tables'!$I$2/2))))</f>
        <v>124914.27344506892</v>
      </c>
      <c r="X215" s="107">
        <f>((L215+G215+H215+I215+N215+O215+P215+S215)/('Life tables'!$I$2/2))/(1+oDR)^(((cycle + 0.5)/('Life tables'!$I$2/2)))</f>
        <v>28.436028897918689</v>
      </c>
      <c r="Y215" s="31">
        <f>((uNES*L215+ uOCEX*G215+uEREX*H215+uHOEX*I215+uNES*S215+ uOCEX*N215+uEREX*O215+uHOEX*P215)/('Life tables'!$I$2/2))/(1+oDR)^(((cycle + 0.5)/('Life tables'!$I$2/2)))</f>
        <v>18.740815044480218</v>
      </c>
      <c r="Z215" s="100">
        <f t="shared" si="72"/>
        <v>199507.91320047184</v>
      </c>
      <c r="AA215" s="107">
        <f>((L215+G215+H215+I215+N215+O215+P215+S215)/('Life tables'!$I$2/2))</f>
        <v>32.049963524229796</v>
      </c>
      <c r="AB215" s="31">
        <f>((uNES*L215+ uOCEX*G215+uEREX*H215+uHOEX*I215+uNES*S215+ uOCEX*N215+uEREX*O215+uHOEX*P215)/('Life tables'!$I$2/2))</f>
        <v>21.122585039779963</v>
      </c>
    </row>
    <row r="216" spans="1:28" x14ac:dyDescent="0.25">
      <c r="A216" s="4">
        <v>210</v>
      </c>
      <c r="C216" s="105">
        <f>IF(male=0,VLOOKUP((($A$5:$A$1570/'Life tables'!$I$2)*2)+age,lifetable,13,1),IF(male=1,VLOOKUP((($A$5:$A$1570/'Life tables'!$I$2)*2)+age,lifetable,10,1),"error"))</f>
        <v>1.1034968280976276E-4</v>
      </c>
      <c r="F216" s="96">
        <f t="shared" si="60"/>
        <v>146.31116564620683</v>
      </c>
      <c r="G216" s="96">
        <f t="shared" si="61"/>
        <v>14.697262801560298</v>
      </c>
      <c r="H216" s="96">
        <f t="shared" si="62"/>
        <v>0.83937295024209491</v>
      </c>
      <c r="I216" s="96">
        <f t="shared" si="63"/>
        <v>0.33632880288174494</v>
      </c>
      <c r="J216" s="96">
        <f t="shared" si="64"/>
        <v>1.7896967324445585E-2</v>
      </c>
      <c r="K216" s="96">
        <f t="shared" si="65"/>
        <v>0.35144482390081244</v>
      </c>
      <c r="L216" s="96">
        <f t="shared" si="73"/>
        <v>130.06885930029745</v>
      </c>
      <c r="M216" s="96">
        <f t="shared" si="66"/>
        <v>689.27785587757398</v>
      </c>
      <c r="N216" s="96">
        <f t="shared" si="67"/>
        <v>66.378950929359732</v>
      </c>
      <c r="O216" s="96">
        <f t="shared" si="68"/>
        <v>1.584458678162479</v>
      </c>
      <c r="P216" s="96">
        <f t="shared" si="69"/>
        <v>1.584458678162479</v>
      </c>
      <c r="Q216" s="96">
        <f t="shared" si="70"/>
        <v>8.3736177969304118E-2</v>
      </c>
      <c r="R216" s="96">
        <f t="shared" si="71"/>
        <v>0.12420432198277206</v>
      </c>
      <c r="S216" s="96">
        <f t="shared" si="74"/>
        <v>619.52204709193722</v>
      </c>
      <c r="T216" s="96">
        <f t="shared" ref="T216:U231" si="77">J216+Q216+T215</f>
        <v>16.669845382820991</v>
      </c>
      <c r="U216" s="96">
        <f t="shared" si="77"/>
        <v>148.31841538457596</v>
      </c>
      <c r="V216" s="32">
        <f t="shared" si="76"/>
        <v>1000.0000000000005</v>
      </c>
      <c r="W216" s="100">
        <f>IF(A216=1,((cPH1_+cPHr+(cNES*L216+(cNES+cOSEX)*G216+(cNES+cEREX)*H216+(cNES+cHOEX)*I216+(cNES+cNES)*S216+(cNES+cOSEX)*N216+(cNES+cEREX)*O216+(cNES+cHOEX)*P216)))/(1+cDR)^(A$6:A$65537 + 0.5),(cPHr+(cNES*L216+(cNES+cOSEX)*G216+(cNES+cEREX)*H216+(cNES+cHOEX)*I216+(cNES+cNES)*S216+(cNES+cOSEX)*N216+(cNES+cEREX)*O216+(cNES+cHOEX)*P216))/(1+cDR)^(((cycle + 0.5)/('Life tables'!$I$2/2))))</f>
        <v>124550.22920488214</v>
      </c>
      <c r="X216" s="107">
        <f>((L216+G216+H216+I216+N216+O216+P216+S216)/('Life tables'!$I$2/2))/(1+oDR)^(((cycle + 0.5)/('Life tables'!$I$2/2)))</f>
        <v>28.400160236003437</v>
      </c>
      <c r="Y216" s="31">
        <f>((uNES*L216+ uOCEX*G216+uEREX*H216+uHOEX*I216+uNES*S216+ uOCEX*N216+uEREX*O216+uHOEX*P216)/('Life tables'!$I$2/2))/(1+oDR)^(((cycle + 0.5)/('Life tables'!$I$2/2)))</f>
        <v>18.717176346108978</v>
      </c>
      <c r="Z216" s="100">
        <f t="shared" si="72"/>
        <v>199371.56869316977</v>
      </c>
      <c r="AA216" s="107">
        <f>((L216+G216+H216+I216+N216+O216+P216+S216)/('Life tables'!$I$2/2))</f>
        <v>32.027821207972842</v>
      </c>
      <c r="AB216" s="31">
        <f>((uNES*L216+ uOCEX*G216+uEREX*H216+uHOEX*I216+uNES*S216+ uOCEX*N216+uEREX*O216+uHOEX*P216)/('Life tables'!$I$2/2))</f>
        <v>21.107992791227861</v>
      </c>
    </row>
    <row r="217" spans="1:28" x14ac:dyDescent="0.25">
      <c r="A217" s="4">
        <v>211</v>
      </c>
      <c r="C217" s="105">
        <f>IF(male=0,VLOOKUP((($A$5:$A$1570/'Life tables'!$I$2)*2)+age,lifetable,13,1),IF(male=1,VLOOKUP((($A$5:$A$1570/'Life tables'!$I$2)*2)+age,lifetable,10,1),"error"))</f>
        <v>1.1034968280976276E-4</v>
      </c>
      <c r="F217" s="96">
        <f t="shared" si="60"/>
        <v>146.19560689032477</v>
      </c>
      <c r="G217" s="96">
        <f t="shared" si="61"/>
        <v>14.685654682680793</v>
      </c>
      <c r="H217" s="96">
        <f t="shared" si="62"/>
        <v>0.83871000088055692</v>
      </c>
      <c r="I217" s="96">
        <f t="shared" si="63"/>
        <v>0.33606316534234959</v>
      </c>
      <c r="J217" s="96">
        <f t="shared" si="64"/>
        <v>1.7882832030881757E-2</v>
      </c>
      <c r="K217" s="96">
        <f t="shared" si="65"/>
        <v>0.35116724750100869</v>
      </c>
      <c r="L217" s="96">
        <f t="shared" si="73"/>
        <v>129.96612896188918</v>
      </c>
      <c r="M217" s="96">
        <f t="shared" si="66"/>
        <v>688.81613234227871</v>
      </c>
      <c r="N217" s="96">
        <f t="shared" si="67"/>
        <v>66.334485952527899</v>
      </c>
      <c r="O217" s="96">
        <f t="shared" si="68"/>
        <v>1.5833973037745275</v>
      </c>
      <c r="P217" s="96">
        <f t="shared" si="69"/>
        <v>1.5833973037745275</v>
      </c>
      <c r="Q217" s="96">
        <f t="shared" si="70"/>
        <v>8.3680085982894864E-2</v>
      </c>
      <c r="R217" s="96">
        <f t="shared" si="71"/>
        <v>0.12412112177815816</v>
      </c>
      <c r="S217" s="96">
        <f t="shared" si="74"/>
        <v>619.10705057444068</v>
      </c>
      <c r="T217" s="96">
        <f t="shared" si="77"/>
        <v>16.771408300834768</v>
      </c>
      <c r="U217" s="96">
        <f t="shared" si="77"/>
        <v>148.79370375385511</v>
      </c>
      <c r="V217" s="32">
        <f t="shared" si="76"/>
        <v>1000.0000000000003</v>
      </c>
      <c r="W217" s="100">
        <f>IF(A217=1,((cPH1_+cPHr+(cNES*L217+(cNES+cOSEX)*G217+(cNES+cEREX)*H217+(cNES+cHOEX)*I217+(cNES+cNES)*S217+(cNES+cOSEX)*N217+(cNES+cEREX)*O217+(cNES+cHOEX)*P217)))/(1+cDR)^(A$6:A$65537 + 0.5),(cPHr+(cNES*L217+(cNES+cOSEX)*G217+(cNES+cEREX)*H217+(cNES+cHOEX)*I217+(cNES+cNES)*S217+(cNES+cOSEX)*N217+(cNES+cEREX)*O217+(cNES+cHOEX)*P217))/(1+cDR)^(((cycle + 0.5)/('Life tables'!$I$2/2))))</f>
        <v>124187.22075638267</v>
      </c>
      <c r="X217" s="107">
        <f>((L217+G217+H217+I217+N217+O217+P217+S217)/('Life tables'!$I$2/2))/(1+oDR)^(((cycle + 0.5)/('Life tables'!$I$2/2)))</f>
        <v>28.364337911921549</v>
      </c>
      <c r="Y217" s="31">
        <f>((uNES*L217+ uOCEX*G217+uEREX*H217+uHOEX*I217+uNES*S217+ uOCEX*N217+uEREX*O217+uHOEX*P217)/('Life tables'!$I$2/2))/(1+oDR)^(((cycle + 0.5)/('Life tables'!$I$2/2)))</f>
        <v>18.693568165449083</v>
      </c>
      <c r="Z217" s="100">
        <f t="shared" si="72"/>
        <v>199235.27699715013</v>
      </c>
      <c r="AA217" s="107">
        <f>((L217+G217+H217+I217+N217+O217+P217+S217)/('Life tables'!$I$2/2))</f>
        <v>32.005695423358141</v>
      </c>
      <c r="AB217" s="31">
        <f>((uNES*L217+ uOCEX*G217+uEREX*H217+uHOEX*I217+uNES*S217+ uOCEX*N217+uEREX*O217+uHOEX*P217)/('Life tables'!$I$2/2))</f>
        <v>21.093411414608799</v>
      </c>
    </row>
    <row r="218" spans="1:28" x14ac:dyDescent="0.25">
      <c r="A218" s="4">
        <v>212</v>
      </c>
      <c r="C218" s="105">
        <f>IF(male=0,VLOOKUP((($A$5:$A$1570/'Life tables'!$I$2)*2)+age,lifetable,13,1),IF(male=1,VLOOKUP((($A$5:$A$1570/'Life tables'!$I$2)*2)+age,lifetable,10,1),"error"))</f>
        <v>1.1034968280976276E-4</v>
      </c>
      <c r="F218" s="96">
        <f t="shared" si="60"/>
        <v>146.08061617332027</v>
      </c>
      <c r="G218" s="96">
        <f t="shared" si="61"/>
        <v>14.67410362449538</v>
      </c>
      <c r="H218" s="96">
        <f t="shared" si="62"/>
        <v>0.83805031030290189</v>
      </c>
      <c r="I218" s="96">
        <f t="shared" si="63"/>
        <v>0.3357988335668366</v>
      </c>
      <c r="J218" s="96">
        <f t="shared" si="64"/>
        <v>1.7868766220553781E-2</v>
      </c>
      <c r="K218" s="96">
        <f t="shared" si="65"/>
        <v>0.35089103555156936</v>
      </c>
      <c r="L218" s="96">
        <f t="shared" si="73"/>
        <v>129.86390360318302</v>
      </c>
      <c r="M218" s="96">
        <f t="shared" si="66"/>
        <v>688.35427177199017</v>
      </c>
      <c r="N218" s="96">
        <f t="shared" si="67"/>
        <v>66.290007778929294</v>
      </c>
      <c r="O218" s="96">
        <f t="shared" si="68"/>
        <v>1.5823356143811218</v>
      </c>
      <c r="P218" s="96">
        <f t="shared" si="69"/>
        <v>1.5823356143811218</v>
      </c>
      <c r="Q218" s="96">
        <f t="shared" si="70"/>
        <v>8.3623977348937006E-2</v>
      </c>
      <c r="R218" s="96">
        <f t="shared" si="71"/>
        <v>0.1240378968805438</v>
      </c>
      <c r="S218" s="96">
        <f t="shared" si="74"/>
        <v>618.69193089006922</v>
      </c>
      <c r="T218" s="96">
        <f t="shared" si="77"/>
        <v>16.872901044404259</v>
      </c>
      <c r="U218" s="96">
        <f t="shared" si="77"/>
        <v>149.26863268628722</v>
      </c>
      <c r="V218" s="32">
        <f t="shared" si="76"/>
        <v>1000.0000000000003</v>
      </c>
      <c r="W218" s="100">
        <f>IF(A218=1,((cPH1_+cPHr+(cNES*L218+(cNES+cOSEX)*G218+(cNES+cEREX)*H218+(cNES+cHOEX)*I218+(cNES+cNES)*S218+(cNES+cOSEX)*N218+(cNES+cEREX)*O218+(cNES+cHOEX)*P218)))/(1+cDR)^(A$6:A$65537 + 0.5),(cPHr+(cNES*L218+(cNES+cOSEX)*G218+(cNES+cEREX)*H218+(cNES+cHOEX)*I218+(cNES+cNES)*S218+(cNES+cOSEX)*N218+(cNES+cEREX)*O218+(cNES+cHOEX)*P218))/(1+cDR)^(((cycle + 0.5)/('Life tables'!$I$2/2))))</f>
        <v>123825.24604769598</v>
      </c>
      <c r="X218" s="107">
        <f>((L218+G218+H218+I218+N218+O218+P218+S218)/('Life tables'!$I$2/2))/(1+oDR)^(((cycle + 0.5)/('Life tables'!$I$2/2)))</f>
        <v>28.328561828780089</v>
      </c>
      <c r="Y218" s="31">
        <f>((uNES*L218+ uOCEX*G218+uEREX*H218+uHOEX*I218+uNES*S218+ uOCEX*N218+uEREX*O218+uHOEX*P218)/('Life tables'!$I$2/2))/(1+oDR)^(((cycle + 0.5)/('Life tables'!$I$2/2)))</f>
        <v>18.669990439366494</v>
      </c>
      <c r="Z218" s="100">
        <f t="shared" si="72"/>
        <v>199099.03945018249</v>
      </c>
      <c r="AA218" s="107">
        <f>((L218+G218+H218+I218+N218+O218+P218+S218)/('Life tables'!$I$2/2))</f>
        <v>31.983586116971207</v>
      </c>
      <c r="AB218" s="31">
        <f>((uNES*L218+ uOCEX*G218+uEREX*H218+uHOEX*I218+uNES*S218+ uOCEX*N218+uEREX*O218+uHOEX*P218)/('Life tables'!$I$2/2))</f>
        <v>21.07884087549607</v>
      </c>
    </row>
    <row r="219" spans="1:28" x14ac:dyDescent="0.25">
      <c r="A219" s="4">
        <v>213</v>
      </c>
      <c r="C219" s="105">
        <f>IF(male=0,VLOOKUP((($A$5:$A$1570/'Life tables'!$I$2)*2)+age,lifetable,13,1),IF(male=1,VLOOKUP((($A$5:$A$1570/'Life tables'!$I$2)*2)+age,lifetable,10,1),"error"))</f>
        <v>1.1034968280976276E-4</v>
      </c>
      <c r="F219" s="96">
        <f t="shared" si="60"/>
        <v>145.96617682475073</v>
      </c>
      <c r="G219" s="96">
        <f t="shared" si="61"/>
        <v>14.66260795242321</v>
      </c>
      <c r="H219" s="96">
        <f t="shared" si="62"/>
        <v>0.8373937828724195</v>
      </c>
      <c r="I219" s="96">
        <f t="shared" si="63"/>
        <v>0.33553576923448053</v>
      </c>
      <c r="J219" s="96">
        <f t="shared" si="64"/>
        <v>1.785476785431199E-2</v>
      </c>
      <c r="K219" s="96">
        <f t="shared" si="65"/>
        <v>0.35061614800947571</v>
      </c>
      <c r="L219" s="96">
        <f t="shared" si="73"/>
        <v>129.76216840435683</v>
      </c>
      <c r="M219" s="96">
        <f t="shared" si="66"/>
        <v>687.89228944455817</v>
      </c>
      <c r="N219" s="96">
        <f t="shared" si="67"/>
        <v>66.245517879853992</v>
      </c>
      <c r="O219" s="96">
        <f t="shared" si="68"/>
        <v>1.5812736451018021</v>
      </c>
      <c r="P219" s="96">
        <f t="shared" si="69"/>
        <v>1.5812736451018021</v>
      </c>
      <c r="Q219" s="96">
        <f t="shared" si="70"/>
        <v>8.3567853923443708E-2</v>
      </c>
      <c r="R219" s="96">
        <f t="shared" si="71"/>
        <v>0.12395465004291883</v>
      </c>
      <c r="S219" s="96">
        <f t="shared" si="74"/>
        <v>618.27670177053426</v>
      </c>
      <c r="T219" s="96">
        <f t="shared" si="77"/>
        <v>16.974323666182013</v>
      </c>
      <c r="U219" s="96">
        <f t="shared" si="77"/>
        <v>149.7432034843396</v>
      </c>
      <c r="V219" s="32">
        <f t="shared" si="76"/>
        <v>1000.0000000000005</v>
      </c>
      <c r="W219" s="100">
        <f>IF(A219=1,((cPH1_+cPHr+(cNES*L219+(cNES+cOSEX)*G219+(cNES+cEREX)*H219+(cNES+cHOEX)*I219+(cNES+cNES)*S219+(cNES+cOSEX)*N219+(cNES+cEREX)*O219+(cNES+cHOEX)*P219)))/(1+cDR)^(A$6:A$65537 + 0.5),(cPHr+(cNES*L219+(cNES+cOSEX)*G219+(cNES+cEREX)*H219+(cNES+cHOEX)*I219+(cNES+cNES)*S219+(cNES+cOSEX)*N219+(cNES+cEREX)*O219+(cNES+cHOEX)*P219))/(1+cDR)^(((cycle + 0.5)/('Life tables'!$I$2/2))))</f>
        <v>123464.30299839778</v>
      </c>
      <c r="X219" s="107">
        <f>((L219+G219+H219+I219+N219+O219+P219+S219)/('Life tables'!$I$2/2))/(1+oDR)^(((cycle + 0.5)/('Life tables'!$I$2/2)))</f>
        <v>28.292831891112787</v>
      </c>
      <c r="Y219" s="31">
        <f>((uNES*L219+ uOCEX*G219+uEREX*H219+uHOEX*I219+uNES*S219+ uOCEX*N219+uEREX*O219+uHOEX*P219)/('Life tables'!$I$2/2))/(1+oDR)^(((cycle + 0.5)/('Life tables'!$I$2/2)))</f>
        <v>18.646443105642906</v>
      </c>
      <c r="Z219" s="100">
        <f t="shared" si="72"/>
        <v>198962.85734330566</v>
      </c>
      <c r="AA219" s="107">
        <f>((L219+G219+H219+I219+N219+O219+P219+S219)/('Life tables'!$I$2/2))</f>
        <v>31.96149323683488</v>
      </c>
      <c r="AB219" s="31">
        <f>((uNES*L219+ uOCEX*G219+uEREX*H219+uHOEX*I219+uNES*S219+ uOCEX*N219+uEREX*O219+uHOEX*P219)/('Life tables'!$I$2/2))</f>
        <v>21.064281140384356</v>
      </c>
    </row>
    <row r="220" spans="1:28" x14ac:dyDescent="0.25">
      <c r="A220" s="4">
        <v>214</v>
      </c>
      <c r="C220" s="105">
        <f>IF(male=0,VLOOKUP((($A$5:$A$1570/'Life tables'!$I$2)*2)+age,lifetable,13,1),IF(male=1,VLOOKUP((($A$5:$A$1570/'Life tables'!$I$2)*2)+age,lifetable,10,1),"error"))</f>
        <v>1.1034968280976276E-4</v>
      </c>
      <c r="F220" s="96">
        <f t="shared" si="60"/>
        <v>145.85227272831668</v>
      </c>
      <c r="G220" s="96">
        <f t="shared" si="61"/>
        <v>14.651166047548269</v>
      </c>
      <c r="H220" s="96">
        <f t="shared" si="62"/>
        <v>0.83674032613146443</v>
      </c>
      <c r="I220" s="96">
        <f t="shared" si="63"/>
        <v>0.33527393529837735</v>
      </c>
      <c r="J220" s="96">
        <f t="shared" si="64"/>
        <v>1.7840834960790176E-2</v>
      </c>
      <c r="K220" s="96">
        <f t="shared" si="65"/>
        <v>0.35034254616278104</v>
      </c>
      <c r="L220" s="96">
        <f t="shared" si="73"/>
        <v>129.66090903821498</v>
      </c>
      <c r="M220" s="96">
        <f t="shared" si="66"/>
        <v>687.43020012116199</v>
      </c>
      <c r="N220" s="96">
        <f t="shared" si="67"/>
        <v>66.201017676835505</v>
      </c>
      <c r="O220" s="96">
        <f t="shared" si="68"/>
        <v>1.5802114298684269</v>
      </c>
      <c r="P220" s="96">
        <f t="shared" si="69"/>
        <v>1.5802114298684269</v>
      </c>
      <c r="Q220" s="96">
        <f t="shared" si="70"/>
        <v>8.3511717499660951E-2</v>
      </c>
      <c r="R220" s="96">
        <f t="shared" si="71"/>
        <v>0.12387138392517184</v>
      </c>
      <c r="S220" s="96">
        <f t="shared" si="74"/>
        <v>617.8613764831648</v>
      </c>
      <c r="T220" s="96">
        <f t="shared" si="77"/>
        <v>17.075676218642464</v>
      </c>
      <c r="U220" s="96">
        <f t="shared" si="77"/>
        <v>150.21741741442756</v>
      </c>
      <c r="V220" s="32">
        <f t="shared" si="76"/>
        <v>1000.0000000000003</v>
      </c>
      <c r="W220" s="100">
        <f>IF(A220=1,((cPH1_+cPHr+(cNES*L220+(cNES+cOSEX)*G220+(cNES+cEREX)*H220+(cNES+cHOEX)*I220+(cNES+cNES)*S220+(cNES+cOSEX)*N220+(cNES+cEREX)*O220+(cNES+cHOEX)*P220)))/(1+cDR)^(A$6:A$65537 + 0.5),(cPHr+(cNES*L220+(cNES+cOSEX)*G220+(cNES+cEREX)*H220+(cNES+cHOEX)*I220+(cNES+cNES)*S220+(cNES+cOSEX)*N220+(cNES+cEREX)*O220+(cNES+cHOEX)*P220))/(1+cDR)^(((cycle + 0.5)/('Life tables'!$I$2/2))))</f>
        <v>123104.38950082283</v>
      </c>
      <c r="X220" s="107">
        <f>((L220+G220+H220+I220+N220+O220+P220+S220)/('Life tables'!$I$2/2))/(1+oDR)^(((cycle + 0.5)/('Life tables'!$I$2/2)))</f>
        <v>28.257148004834054</v>
      </c>
      <c r="Y220" s="31">
        <f>((uNES*L220+ uOCEX*G220+uEREX*H220+uHOEX*I220+uNES*S220+ uOCEX*N220+uEREX*O220+uHOEX*P220)/('Life tables'!$I$2/2))/(1+oDR)^(((cycle + 0.5)/('Life tables'!$I$2/2)))</f>
        <v>18.622926102946234</v>
      </c>
      <c r="Z220" s="100">
        <f t="shared" si="72"/>
        <v>198826.73192238633</v>
      </c>
      <c r="AA220" s="107">
        <f>((L220+G220+H220+I220+N220+O220+P220+S220)/('Life tables'!$I$2/2))</f>
        <v>31.939416732361657</v>
      </c>
      <c r="AB220" s="31">
        <f>((uNES*L220+ uOCEX*G220+uEREX*H220+uHOEX*I220+uNES*S220+ uOCEX*N220+uEREX*O220+uHOEX*P220)/('Life tables'!$I$2/2))</f>
        <v>21.049732176659163</v>
      </c>
    </row>
    <row r="221" spans="1:28" x14ac:dyDescent="0.25">
      <c r="A221" s="4">
        <v>215</v>
      </c>
      <c r="C221" s="105">
        <f>IF(male=0,VLOOKUP((($A$5:$A$1570/'Life tables'!$I$2)*2)+age,lifetable,13,1),IF(male=1,VLOOKUP((($A$5:$A$1570/'Life tables'!$I$2)*2)+age,lifetable,10,1),"error"))</f>
        <v>1.1034968280976276E-4</v>
      </c>
      <c r="F221" s="96">
        <f t="shared" si="60"/>
        <v>145.73888830339052</v>
      </c>
      <c r="G221" s="96">
        <f t="shared" si="61"/>
        <v>14.639776344763909</v>
      </c>
      <c r="H221" s="96">
        <f t="shared" si="62"/>
        <v>0.83608985069548913</v>
      </c>
      <c r="I221" s="96">
        <f t="shared" si="63"/>
        <v>0.33501329594298418</v>
      </c>
      <c r="J221" s="96">
        <f t="shared" si="64"/>
        <v>1.7826965634146225E-2</v>
      </c>
      <c r="K221" s="96">
        <f t="shared" si="65"/>
        <v>0.35007019258624256</v>
      </c>
      <c r="L221" s="96">
        <f t="shared" si="73"/>
        <v>129.56011165376776</v>
      </c>
      <c r="M221" s="96">
        <f t="shared" si="66"/>
        <v>686.96801806353972</v>
      </c>
      <c r="N221" s="96">
        <f t="shared" si="67"/>
        <v>66.156508543310125</v>
      </c>
      <c r="O221" s="96">
        <f t="shared" si="68"/>
        <v>1.579149001464778</v>
      </c>
      <c r="P221" s="96">
        <f t="shared" si="69"/>
        <v>1.579149001464778</v>
      </c>
      <c r="Q221" s="96">
        <f t="shared" si="70"/>
        <v>8.3455569810160599E-2</v>
      </c>
      <c r="R221" s="96">
        <f t="shared" si="71"/>
        <v>0.1237881010971946</v>
      </c>
      <c r="S221" s="96">
        <f t="shared" si="74"/>
        <v>617.4459678463927</v>
      </c>
      <c r="T221" s="96">
        <f t="shared" si="77"/>
        <v>17.176958754086769</v>
      </c>
      <c r="U221" s="96">
        <f t="shared" si="77"/>
        <v>150.69127570811099</v>
      </c>
      <c r="V221" s="32">
        <f t="shared" si="76"/>
        <v>1000.0000000000002</v>
      </c>
      <c r="W221" s="100">
        <f>IF(A221=1,((cPH1_+cPHr+(cNES*L221+(cNES+cOSEX)*G221+(cNES+cEREX)*H221+(cNES+cHOEX)*I221+(cNES+cNES)*S221+(cNES+cOSEX)*N221+(cNES+cEREX)*O221+(cNES+cHOEX)*P221)))/(1+cDR)^(A$6:A$65537 + 0.5),(cPHr+(cNES*L221+(cNES+cOSEX)*G221+(cNES+cEREX)*H221+(cNES+cHOEX)*I221+(cNES+cNES)*S221+(cNES+cOSEX)*N221+(cNES+cEREX)*O221+(cNES+cHOEX)*P221))/(1+cDR)^(((cycle + 0.5)/('Life tables'!$I$2/2))))</f>
        <v>122745.50342132764</v>
      </c>
      <c r="X221" s="107">
        <f>((L221+G221+H221+I221+N221+O221+P221+S221)/('Life tables'!$I$2/2))/(1+oDR)^(((cycle + 0.5)/('Life tables'!$I$2/2)))</f>
        <v>28.221510077194491</v>
      </c>
      <c r="Y221" s="31">
        <f>((uNES*L221+ uOCEX*G221+uEREX*H221+uHOEX*I221+uNES*S221+ uOCEX*N221+uEREX*O221+uHOEX*P221)/('Life tables'!$I$2/2))/(1+oDR)^(((cycle + 0.5)/('Life tables'!$I$2/2)))</f>
        <v>18.599439370802152</v>
      </c>
      <c r="Z221" s="100">
        <f t="shared" si="72"/>
        <v>198690.66438962697</v>
      </c>
      <c r="AA221" s="107">
        <f>((L221+G221+H221+I221+N221+O221+P221+S221)/('Life tables'!$I$2/2))</f>
        <v>31.917356554307588</v>
      </c>
      <c r="AB221" s="31">
        <f>((uNES*L221+ uOCEX*G221+uEREX*H221+uHOEX*I221+uNES*S221+ uOCEX*N221+uEREX*O221+uHOEX*P221)/('Life tables'!$I$2/2))</f>
        <v>21.035193952567301</v>
      </c>
    </row>
    <row r="222" spans="1:28" x14ac:dyDescent="0.25">
      <c r="A222" s="4">
        <v>216</v>
      </c>
      <c r="C222" s="105">
        <f>IF(male=0,VLOOKUP((($A$5:$A$1570/'Life tables'!$I$2)*2)+age,lifetable,13,1),IF(male=1,VLOOKUP((($A$5:$A$1570/'Life tables'!$I$2)*2)+age,lifetable,10,1),"error"))</f>
        <v>1.1034968280976276E-4</v>
      </c>
      <c r="F222" s="96">
        <f t="shared" si="60"/>
        <v>145.62600848716122</v>
      </c>
      <c r="G222" s="96">
        <f t="shared" si="61"/>
        <v>14.628437330979237</v>
      </c>
      <c r="H222" s="96">
        <f t="shared" si="62"/>
        <v>0.83544227015060923</v>
      </c>
      <c r="I222" s="96">
        <f t="shared" si="63"/>
        <v>0.33475381654307484</v>
      </c>
      <c r="J222" s="96">
        <f t="shared" si="64"/>
        <v>1.7813158031877985E-2</v>
      </c>
      <c r="K222" s="96">
        <f t="shared" si="65"/>
        <v>0.34979905109843162</v>
      </c>
      <c r="L222" s="96">
        <f t="shared" si="73"/>
        <v>129.45976286035798</v>
      </c>
      <c r="M222" s="96">
        <f t="shared" si="66"/>
        <v>686.50575705064125</v>
      </c>
      <c r="N222" s="96">
        <f t="shared" si="67"/>
        <v>66.111991806220587</v>
      </c>
      <c r="O222" s="96">
        <f t="shared" si="68"/>
        <v>1.5780863915648404</v>
      </c>
      <c r="P222" s="96">
        <f t="shared" si="69"/>
        <v>1.5780863915648404</v>
      </c>
      <c r="Q222" s="96">
        <f t="shared" si="70"/>
        <v>8.339941252886357E-2</v>
      </c>
      <c r="R222" s="96">
        <f t="shared" si="71"/>
        <v>0.12370480404188296</v>
      </c>
      <c r="S222" s="96">
        <f t="shared" si="74"/>
        <v>617.03048824472023</v>
      </c>
      <c r="T222" s="96">
        <f t="shared" si="77"/>
        <v>17.278171324647509</v>
      </c>
      <c r="U222" s="96">
        <f t="shared" si="77"/>
        <v>151.1647795632513</v>
      </c>
      <c r="V222" s="32">
        <f t="shared" si="76"/>
        <v>1000.0000000000001</v>
      </c>
      <c r="W222" s="100">
        <f>IF(A222=1,((cPH1_+cPHr+(cNES*L222+(cNES+cOSEX)*G222+(cNES+cEREX)*H222+(cNES+cHOEX)*I222+(cNES+cNES)*S222+(cNES+cOSEX)*N222+(cNES+cEREX)*O222+(cNES+cHOEX)*P222)))/(1+cDR)^(A$6:A$65537 + 0.5),(cPHr+(cNES*L222+(cNES+cOSEX)*G222+(cNES+cEREX)*H222+(cNES+cHOEX)*I222+(cNES+cNES)*S222+(cNES+cOSEX)*N222+(cNES+cEREX)*O222+(cNES+cHOEX)*P222))/(1+cDR)^(((cycle + 0.5)/('Life tables'!$I$2/2))))</f>
        <v>122387.64260150638</v>
      </c>
      <c r="X222" s="107">
        <f>((L222+G222+H222+I222+N222+O222+P222+S222)/('Life tables'!$I$2/2))/(1+oDR)^(((cycle + 0.5)/('Life tables'!$I$2/2)))</f>
        <v>28.185918016737979</v>
      </c>
      <c r="Y222" s="31">
        <f>((uNES*L222+ uOCEX*G222+uEREX*H222+uHOEX*I222+uNES*S222+ uOCEX*N222+uEREX*O222+uHOEX*P222)/('Life tables'!$I$2/2))/(1+oDR)^(((cycle + 0.5)/('Life tables'!$I$2/2)))</f>
        <v>18.575982849566582</v>
      </c>
      <c r="Z222" s="100">
        <f t="shared" si="72"/>
        <v>198554.65590502223</v>
      </c>
      <c r="AA222" s="107">
        <f>((L222+G222+H222+I222+N222+O222+P222+S222)/('Life tables'!$I$2/2))</f>
        <v>31.895312654727736</v>
      </c>
      <c r="AB222" s="31">
        <f>((uNES*L222+ uOCEX*G222+uEREX*H222+uHOEX*I222+uNES*S222+ uOCEX*N222+uEREX*O222+uHOEX*P222)/('Life tables'!$I$2/2))</f>
        <v>21.020666437188346</v>
      </c>
    </row>
    <row r="223" spans="1:28" x14ac:dyDescent="0.25">
      <c r="A223" s="4">
        <v>217</v>
      </c>
      <c r="C223" s="105">
        <f>IF(male=0,VLOOKUP((($A$5:$A$1570/'Life tables'!$I$2)*2)+age,lifetable,13,1),IF(male=1,VLOOKUP((($A$5:$A$1570/'Life tables'!$I$2)*2)+age,lifetable,10,1),"error"))</f>
        <v>1.1034968280976276E-4</v>
      </c>
      <c r="F223" s="96">
        <f t="shared" si="60"/>
        <v>145.5136187173739</v>
      </c>
      <c r="G223" s="96">
        <f t="shared" si="61"/>
        <v>14.617147543385272</v>
      </c>
      <c r="H223" s="96">
        <f t="shared" si="62"/>
        <v>0.83479750095458272</v>
      </c>
      <c r="I223" s="96">
        <f t="shared" si="63"/>
        <v>0.33449546362406302</v>
      </c>
      <c r="J223" s="96">
        <f t="shared" si="64"/>
        <v>1.7799410372711974E-2</v>
      </c>
      <c r="K223" s="96">
        <f t="shared" si="65"/>
        <v>0.34952908672027427</v>
      </c>
      <c r="L223" s="96">
        <f t="shared" si="73"/>
        <v>129.35984971231699</v>
      </c>
      <c r="M223" s="96">
        <f t="shared" si="66"/>
        <v>686.04343039472747</v>
      </c>
      <c r="N223" s="96">
        <f t="shared" si="67"/>
        <v>66.067468747566451</v>
      </c>
      <c r="O223" s="96">
        <f t="shared" si="68"/>
        <v>1.5770236307698113</v>
      </c>
      <c r="P223" s="96">
        <f t="shared" si="69"/>
        <v>1.5770236307698113</v>
      </c>
      <c r="Q223" s="96">
        <f t="shared" si="70"/>
        <v>8.3343247272995497E-2</v>
      </c>
      <c r="R223" s="96">
        <f t="shared" si="71"/>
        <v>0.12362149515803782</v>
      </c>
      <c r="S223" s="96">
        <f t="shared" si="74"/>
        <v>616.61494964319036</v>
      </c>
      <c r="T223" s="96">
        <f t="shared" si="77"/>
        <v>17.379313982293215</v>
      </c>
      <c r="U223" s="96">
        <f t="shared" si="77"/>
        <v>151.63793014512962</v>
      </c>
      <c r="V223" s="32">
        <f t="shared" si="76"/>
        <v>1000.0000000000002</v>
      </c>
      <c r="W223" s="100">
        <f>IF(A223=1,((cPH1_+cPHr+(cNES*L223+(cNES+cOSEX)*G223+(cNES+cEREX)*H223+(cNES+cHOEX)*I223+(cNES+cNES)*S223+(cNES+cOSEX)*N223+(cNES+cEREX)*O223+(cNES+cHOEX)*P223)))/(1+cDR)^(A$6:A$65537 + 0.5),(cPHr+(cNES*L223+(cNES+cOSEX)*G223+(cNES+cEREX)*H223+(cNES+cHOEX)*I223+(cNES+cNES)*S223+(cNES+cOSEX)*N223+(cNES+cEREX)*O223+(cNES+cHOEX)*P223))/(1+cDR)^(((cycle + 0.5)/('Life tables'!$I$2/2))))</f>
        <v>122030.8048593635</v>
      </c>
      <c r="X223" s="107">
        <f>((L223+G223+H223+I223+N223+O223+P223+S223)/('Life tables'!$I$2/2))/(1+oDR)^(((cycle + 0.5)/('Life tables'!$I$2/2)))</f>
        <v>28.150371733260194</v>
      </c>
      <c r="Y223" s="31">
        <f>((uNES*L223+ uOCEX*G223+uEREX*H223+uHOEX*I223+uNES*S223+ uOCEX*N223+uEREX*O223+uHOEX*P223)/('Life tables'!$I$2/2))/(1+oDR)^(((cycle + 0.5)/('Life tables'!$I$2/2)))</f>
        <v>18.552556480399062</v>
      </c>
      <c r="Z223" s="100">
        <f t="shared" si="72"/>
        <v>198418.70758776797</v>
      </c>
      <c r="AA223" s="107">
        <f>((L223+G223+H223+I223+N223+O223+P223+S223)/('Life tables'!$I$2/2))</f>
        <v>31.873284986933118</v>
      </c>
      <c r="AB223" s="31">
        <f>((uNES*L223+ uOCEX*G223+uEREX*H223+uHOEX*I223+uNES*S223+ uOCEX*N223+uEREX*O223+uHOEX*P223)/('Life tables'!$I$2/2))</f>
        <v>21.006149600407003</v>
      </c>
    </row>
    <row r="224" spans="1:28" x14ac:dyDescent="0.25">
      <c r="A224" s="4">
        <v>218</v>
      </c>
      <c r="C224" s="105">
        <f>IF(male=0,VLOOKUP((($A$5:$A$1570/'Life tables'!$I$2)*2)+age,lifetable,13,1),IF(male=1,VLOOKUP((($A$5:$A$1570/'Life tables'!$I$2)*2)+age,lifetable,10,1),"error"))</f>
        <v>1.1034968280976276E-4</v>
      </c>
      <c r="F224" s="96">
        <f t="shared" si="60"/>
        <v>145.4017049156451</v>
      </c>
      <c r="G224" s="96">
        <f t="shared" si="61"/>
        <v>14.605905567778931</v>
      </c>
      <c r="H224" s="96">
        <f t="shared" si="62"/>
        <v>0.8341554623410905</v>
      </c>
      <c r="I224" s="96">
        <f t="shared" si="63"/>
        <v>0.33423820482364852</v>
      </c>
      <c r="J224" s="96">
        <f t="shared" si="64"/>
        <v>1.7785720934562477E-2</v>
      </c>
      <c r="K224" s="96">
        <f t="shared" si="65"/>
        <v>0.34926026563497337</v>
      </c>
      <c r="L224" s="96">
        <f t="shared" si="73"/>
        <v>129.26035969413189</v>
      </c>
      <c r="M224" s="96">
        <f t="shared" si="66"/>
        <v>685.58105095693202</v>
      </c>
      <c r="N224" s="96">
        <f t="shared" si="67"/>
        <v>66.022940605902747</v>
      </c>
      <c r="O224" s="96">
        <f t="shared" si="68"/>
        <v>1.5759607486438709</v>
      </c>
      <c r="P224" s="96">
        <f t="shared" si="69"/>
        <v>1.5759607486438709</v>
      </c>
      <c r="Q224" s="96">
        <f t="shared" si="70"/>
        <v>8.3287075604977376E-2</v>
      </c>
      <c r="R224" s="96">
        <f t="shared" si="71"/>
        <v>0.12353817676316925</v>
      </c>
      <c r="S224" s="96">
        <f t="shared" si="74"/>
        <v>616.19936360137342</v>
      </c>
      <c r="T224" s="96">
        <f t="shared" si="77"/>
        <v>17.480386778832756</v>
      </c>
      <c r="U224" s="96">
        <f t="shared" si="77"/>
        <v>152.11072858752775</v>
      </c>
      <c r="V224" s="32">
        <f t="shared" si="76"/>
        <v>1000</v>
      </c>
      <c r="W224" s="100">
        <f>IF(A224=1,((cPH1_+cPHr+(cNES*L224+(cNES+cOSEX)*G224+(cNES+cEREX)*H224+(cNES+cHOEX)*I224+(cNES+cNES)*S224+(cNES+cOSEX)*N224+(cNES+cEREX)*O224+(cNES+cHOEX)*P224)))/(1+cDR)^(A$6:A$65537 + 0.5),(cPHr+(cNES*L224+(cNES+cOSEX)*G224+(cNES+cEREX)*H224+(cNES+cHOEX)*I224+(cNES+cNES)*S224+(cNES+cOSEX)*N224+(cNES+cEREX)*O224+(cNES+cHOEX)*P224))/(1+cDR)^(((cycle + 0.5)/('Life tables'!$I$2/2))))</f>
        <v>121674.98799044352</v>
      </c>
      <c r="X224" s="107">
        <f>((L224+G224+H224+I224+N224+O224+P224+S224)/('Life tables'!$I$2/2))/(1+oDR)^(((cycle + 0.5)/('Life tables'!$I$2/2)))</f>
        <v>28.114871137768453</v>
      </c>
      <c r="Y224" s="31">
        <f>((uNES*L224+ uOCEX*G224+uEREX*H224+uHOEX*I224+uNES*S224+ uOCEX*N224+uEREX*O224+uHOEX*P224)/('Life tables'!$I$2/2))/(1+oDR)^(((cycle + 0.5)/('Life tables'!$I$2/2)))</f>
        <v>18.529160205237041</v>
      </c>
      <c r="Z224" s="100">
        <f t="shared" si="72"/>
        <v>198282.82051762228</v>
      </c>
      <c r="AA224" s="107">
        <f>((L224+G224+H224+I224+N224+O224+P224+S224)/('Life tables'!$I$2/2))</f>
        <v>31.851273505449043</v>
      </c>
      <c r="AB224" s="31">
        <f>((uNES*L224+ uOCEX*G224+uEREX*H224+uHOEX*I224+uNES*S224+ uOCEX*N224+uEREX*O224+uHOEX*P224)/('Life tables'!$I$2/2))</f>
        <v>20.991643412886408</v>
      </c>
    </row>
    <row r="225" spans="1:28" x14ac:dyDescent="0.25">
      <c r="A225" s="4">
        <v>219</v>
      </c>
      <c r="C225" s="105">
        <f>IF(male=0,VLOOKUP((($A$5:$A$1570/'Life tables'!$I$2)*2)+age,lifetable,13,1),IF(male=1,VLOOKUP((($A$5:$A$1570/'Life tables'!$I$2)*2)+age,lifetable,10,1),"error"))</f>
        <v>1.1034968280976276E-4</v>
      </c>
      <c r="F225" s="96">
        <f t="shared" si="60"/>
        <v>145.29025347133427</v>
      </c>
      <c r="G225" s="96">
        <f t="shared" si="61"/>
        <v>14.594710036942887</v>
      </c>
      <c r="H225" s="96">
        <f t="shared" si="62"/>
        <v>0.83351607622720958</v>
      </c>
      <c r="I225" s="96">
        <f t="shared" si="63"/>
        <v>0.33398200885474244</v>
      </c>
      <c r="J225" s="96">
        <f t="shared" si="64"/>
        <v>1.7772088052558675E-2</v>
      </c>
      <c r="K225" s="96">
        <f t="shared" si="65"/>
        <v>0.34899255514926769</v>
      </c>
      <c r="L225" s="96">
        <f t="shared" si="73"/>
        <v>129.16128070610762</v>
      </c>
      <c r="M225" s="96">
        <f t="shared" si="66"/>
        <v>685.11863116230518</v>
      </c>
      <c r="N225" s="96">
        <f t="shared" si="67"/>
        <v>65.978408577788755</v>
      </c>
      <c r="O225" s="96">
        <f t="shared" si="68"/>
        <v>1.5748977737487644</v>
      </c>
      <c r="P225" s="96">
        <f t="shared" si="69"/>
        <v>1.5748977737487644</v>
      </c>
      <c r="Q225" s="96">
        <f t="shared" si="70"/>
        <v>8.3230899034253097E-2</v>
      </c>
      <c r="R225" s="96">
        <f t="shared" si="71"/>
        <v>0.12345485109620739</v>
      </c>
      <c r="S225" s="96">
        <f t="shared" si="74"/>
        <v>615.78374128688847</v>
      </c>
      <c r="T225" s="96">
        <f t="shared" si="77"/>
        <v>17.581389765919567</v>
      </c>
      <c r="U225" s="96">
        <f t="shared" si="77"/>
        <v>152.58317599377321</v>
      </c>
      <c r="V225" s="32">
        <f t="shared" si="76"/>
        <v>1000</v>
      </c>
      <c r="W225" s="100">
        <f>IF(A225=1,((cPH1_+cPHr+(cNES*L225+(cNES+cOSEX)*G225+(cNES+cEREX)*H225+(cNES+cHOEX)*I225+(cNES+cNES)*S225+(cNES+cOSEX)*N225+(cNES+cEREX)*O225+(cNES+cHOEX)*P225)))/(1+cDR)^(A$6:A$65537 + 0.5),(cPHr+(cNES*L225+(cNES+cOSEX)*G225+(cNES+cEREX)*H225+(cNES+cHOEX)*I225+(cNES+cNES)*S225+(cNES+cOSEX)*N225+(cNES+cEREX)*O225+(cNES+cHOEX)*P225))/(1+cDR)^(((cycle + 0.5)/('Life tables'!$I$2/2))))</f>
        <v>121320.18976892009</v>
      </c>
      <c r="X225" s="107">
        <f>((L225+G225+H225+I225+N225+O225+P225+S225)/('Life tables'!$I$2/2))/(1+oDR)^(((cycle + 0.5)/('Life tables'!$I$2/2)))</f>
        <v>28.079416142443073</v>
      </c>
      <c r="Y225" s="31">
        <f>((uNES*L225+ uOCEX*G225+uEREX*H225+uHOEX*I225+uNES*S225+ uOCEX*N225+uEREX*O225+uHOEX*P225)/('Life tables'!$I$2/2))/(1+oDR)^(((cycle + 0.5)/('Life tables'!$I$2/2)))</f>
        <v>18.505793966771087</v>
      </c>
      <c r="Z225" s="100">
        <f t="shared" si="72"/>
        <v>198146.9957362219</v>
      </c>
      <c r="AA225" s="107">
        <f>((L225+G225+H225+I225+N225+O225+P225+S225)/('Life tables'!$I$2/2))</f>
        <v>31.829278165974937</v>
      </c>
      <c r="AB225" s="31">
        <f>((uNES*L225+ uOCEX*G225+uEREX*H225+uHOEX*I225+uNES*S225+ uOCEX*N225+uEREX*O225+uHOEX*P225)/('Life tables'!$I$2/2))</f>
        <v>20.977147846042392</v>
      </c>
    </row>
    <row r="226" spans="1:28" x14ac:dyDescent="0.25">
      <c r="A226" s="4">
        <v>220</v>
      </c>
      <c r="C226" s="105">
        <f>IF(male=0,VLOOKUP((($A$5:$A$1570/'Life tables'!$I$2)*2)+age,lifetable,13,1),IF(male=1,VLOOKUP((($A$5:$A$1570/'Life tables'!$I$2)*2)+age,lifetable,10,1),"error"))</f>
        <v>1.1034968280976276E-4</v>
      </c>
      <c r="F226" s="96">
        <f t="shared" si="60"/>
        <v>145.1792512259525</v>
      </c>
      <c r="G226" s="96">
        <f t="shared" si="61"/>
        <v>14.583559629079389</v>
      </c>
      <c r="H226" s="96">
        <f t="shared" si="62"/>
        <v>0.83287926712396665</v>
      </c>
      <c r="I226" s="96">
        <f t="shared" si="63"/>
        <v>0.33372684546962728</v>
      </c>
      <c r="J226" s="96">
        <f t="shared" si="64"/>
        <v>1.7758510117137527E-2</v>
      </c>
      <c r="K226" s="96">
        <f t="shared" si="65"/>
        <v>0.34872592365598082</v>
      </c>
      <c r="L226" s="96">
        <f t="shared" si="73"/>
        <v>129.0626010505064</v>
      </c>
      <c r="M226" s="96">
        <f t="shared" si="66"/>
        <v>684.65618301435461</v>
      </c>
      <c r="N226" s="96">
        <f t="shared" si="67"/>
        <v>65.933873819188236</v>
      </c>
      <c r="O226" s="96">
        <f t="shared" si="68"/>
        <v>1.5738347336772283</v>
      </c>
      <c r="P226" s="96">
        <f t="shared" si="69"/>
        <v>1.5738347336772283</v>
      </c>
      <c r="Q226" s="96">
        <f t="shared" si="70"/>
        <v>8.3174719019055793E-2</v>
      </c>
      <c r="R226" s="96">
        <f t="shared" si="71"/>
        <v>0.12337152032012254</v>
      </c>
      <c r="S226" s="96">
        <f t="shared" si="74"/>
        <v>615.36809348847271</v>
      </c>
      <c r="T226" s="96">
        <f t="shared" si="77"/>
        <v>17.68232299505576</v>
      </c>
      <c r="U226" s="96">
        <f t="shared" si="77"/>
        <v>153.05527343774932</v>
      </c>
      <c r="V226" s="32">
        <f t="shared" si="76"/>
        <v>999.99999999999977</v>
      </c>
      <c r="W226" s="100">
        <f>IF(A226=1,((cPH1_+cPHr+(cNES*L226+(cNES+cOSEX)*G226+(cNES+cEREX)*H226+(cNES+cHOEX)*I226+(cNES+cNES)*S226+(cNES+cOSEX)*N226+(cNES+cEREX)*O226+(cNES+cHOEX)*P226)))/(1+cDR)^(A$6:A$65537 + 0.5),(cPHr+(cNES*L226+(cNES+cOSEX)*G226+(cNES+cEREX)*H226+(cNES+cHOEX)*I226+(cNES+cNES)*S226+(cNES+cOSEX)*N226+(cNES+cEREX)*O226+(cNES+cHOEX)*P226))/(1+cDR)^(((cycle + 0.5)/('Life tables'!$I$2/2))))</f>
        <v>120966.40794864534</v>
      </c>
      <c r="X226" s="107">
        <f>((L226+G226+H226+I226+N226+O226+P226+S226)/('Life tables'!$I$2/2))/(1+oDR)^(((cycle + 0.5)/('Life tables'!$I$2/2)))</f>
        <v>28.044006660599852</v>
      </c>
      <c r="Y226" s="31">
        <f>((uNES*L226+ uOCEX*G226+uEREX*H226+uHOEX*I226+uNES*S226+ uOCEX*N226+uEREX*O226+uHOEX*P226)/('Life tables'!$I$2/2))/(1+oDR)^(((cycle + 0.5)/('Life tables'!$I$2/2)))</f>
        <v>18.482457708420874</v>
      </c>
      <c r="Z226" s="100">
        <f t="shared" si="72"/>
        <v>198011.23424835433</v>
      </c>
      <c r="AA226" s="107">
        <f>((L226+G226+H226+I226+N226+O226+P226+S226)/('Life tables'!$I$2/2))</f>
        <v>31.807298925345339</v>
      </c>
      <c r="AB226" s="31">
        <f>((uNES*L226+ uOCEX*G226+uEREX*H226+uHOEX*I226+uNES*S226+ uOCEX*N226+uEREX*O226+uHOEX*P226)/('Life tables'!$I$2/2))</f>
        <v>20.962662872018498</v>
      </c>
    </row>
    <row r="227" spans="1:28" x14ac:dyDescent="0.25">
      <c r="A227" s="4">
        <v>221</v>
      </c>
      <c r="C227" s="105">
        <f>IF(male=0,VLOOKUP((($A$5:$A$1570/'Life tables'!$I$2)*2)+age,lifetable,13,1),IF(male=1,VLOOKUP((($A$5:$A$1570/'Life tables'!$I$2)*2)+age,lifetable,10,1),"error"))</f>
        <v>1.1034968280976276E-4</v>
      </c>
      <c r="F227" s="96">
        <f t="shared" si="60"/>
        <v>145.06868545809135</v>
      </c>
      <c r="G227" s="96">
        <f t="shared" si="61"/>
        <v>14.572453066296333</v>
      </c>
      <c r="H227" s="96">
        <f t="shared" si="62"/>
        <v>0.83224496204987675</v>
      </c>
      <c r="I227" s="96">
        <f t="shared" si="63"/>
        <v>0.33347268542531211</v>
      </c>
      <c r="J227" s="96">
        <f t="shared" si="64"/>
        <v>1.7744985572200209E-2</v>
      </c>
      <c r="K227" s="96">
        <f t="shared" si="65"/>
        <v>0.34846034059781983</v>
      </c>
      <c r="L227" s="96">
        <f t="shared" si="73"/>
        <v>128.96430941814981</v>
      </c>
      <c r="M227" s="96">
        <f t="shared" si="66"/>
        <v>684.19371810910343</v>
      </c>
      <c r="N227" s="96">
        <f t="shared" si="67"/>
        <v>65.889337446823376</v>
      </c>
      <c r="O227" s="96">
        <f t="shared" si="68"/>
        <v>1.5727716550853041</v>
      </c>
      <c r="P227" s="96">
        <f t="shared" si="69"/>
        <v>1.5727716550853041</v>
      </c>
      <c r="Q227" s="96">
        <f t="shared" si="70"/>
        <v>8.3118536968115886E-2</v>
      </c>
      <c r="R227" s="96">
        <f t="shared" si="71"/>
        <v>0.12328818652445836</v>
      </c>
      <c r="S227" s="96">
        <f t="shared" si="74"/>
        <v>614.95243062861687</v>
      </c>
      <c r="T227" s="96">
        <f t="shared" si="77"/>
        <v>17.783186517596075</v>
      </c>
      <c r="U227" s="96">
        <f t="shared" si="77"/>
        <v>153.52702196487161</v>
      </c>
      <c r="V227" s="32">
        <f t="shared" si="76"/>
        <v>999.99999999999977</v>
      </c>
      <c r="W227" s="100">
        <f>IF(A227=1,((cPH1_+cPHr+(cNES*L227+(cNES+cOSEX)*G227+(cNES+cEREX)*H227+(cNES+cHOEX)*I227+(cNES+cNES)*S227+(cNES+cOSEX)*N227+(cNES+cEREX)*O227+(cNES+cHOEX)*P227)))/(1+cDR)^(A$6:A$65537 + 0.5),(cPHr+(cNES*L227+(cNES+cOSEX)*G227+(cNES+cEREX)*H227+(cNES+cHOEX)*I227+(cNES+cNES)*S227+(cNES+cOSEX)*N227+(cNES+cEREX)*O227+(cNES+cHOEX)*P227))/(1+cDR)^(((cycle + 0.5)/('Life tables'!$I$2/2))))</f>
        <v>120613.64026416122</v>
      </c>
      <c r="X227" s="107">
        <f>((L227+G227+H227+I227+N227+O227+P227+S227)/('Life tables'!$I$2/2))/(1+oDR)^(((cycle + 0.5)/('Life tables'!$I$2/2)))</f>
        <v>28.008642606654</v>
      </c>
      <c r="Y227" s="31">
        <f>((uNES*L227+ uOCEX*G227+uEREX*H227+uHOEX*I227+uNES*S227+ uOCEX*N227+uEREX*O227+uHOEX*P227)/('Life tables'!$I$2/2))/(1+oDR)^(((cycle + 0.5)/('Life tables'!$I$2/2)))</f>
        <v>18.459151374312029</v>
      </c>
      <c r="Z227" s="100">
        <f t="shared" si="72"/>
        <v>197875.53702318761</v>
      </c>
      <c r="AA227" s="107">
        <f>((L227+G227+H227+I227+N227+O227+P227+S227)/('Life tables'!$I$2/2))</f>
        <v>31.785335741492407</v>
      </c>
      <c r="AB227" s="31">
        <f>((uNES*L227+ uOCEX*G227+uEREX*H227+uHOEX*I227+uNES*S227+ uOCEX*N227+uEREX*O227+uHOEX*P227)/('Life tables'!$I$2/2))</f>
        <v>20.948188463661911</v>
      </c>
    </row>
    <row r="228" spans="1:28" x14ac:dyDescent="0.25">
      <c r="A228" s="4">
        <v>222</v>
      </c>
      <c r="C228" s="105">
        <f>IF(male=0,VLOOKUP((($A$5:$A$1570/'Life tables'!$I$2)*2)+age,lifetable,13,1),IF(male=1,VLOOKUP((($A$5:$A$1570/'Life tables'!$I$2)*2)+age,lifetable,10,1),"error"))</f>
        <v>1.1034968280976276E-4</v>
      </c>
      <c r="F228" s="96">
        <f t="shared" si="60"/>
        <v>144.95854386885392</v>
      </c>
      <c r="G228" s="96">
        <f t="shared" si="61"/>
        <v>14.561389113143788</v>
      </c>
      <c r="H228" s="96">
        <f t="shared" si="62"/>
        <v>0.83161309044736265</v>
      </c>
      <c r="I228" s="96">
        <f t="shared" si="63"/>
        <v>0.33321950045004306</v>
      </c>
      <c r="J228" s="96">
        <f t="shared" si="64"/>
        <v>1.7731512913330066E-2</v>
      </c>
      <c r="K228" s="96">
        <f t="shared" si="65"/>
        <v>0.34819577643238009</v>
      </c>
      <c r="L228" s="96">
        <f t="shared" si="73"/>
        <v>128.86639487546702</v>
      </c>
      <c r="M228" s="96">
        <f t="shared" si="66"/>
        <v>683.73124764867816</v>
      </c>
      <c r="N228" s="96">
        <f t="shared" si="67"/>
        <v>65.844800539483217</v>
      </c>
      <c r="O228" s="96">
        <f t="shared" si="68"/>
        <v>1.571708563723575</v>
      </c>
      <c r="P228" s="96">
        <f t="shared" si="69"/>
        <v>1.571708563723575</v>
      </c>
      <c r="Q228" s="96">
        <f t="shared" si="70"/>
        <v>8.306235424231162E-2</v>
      </c>
      <c r="R228" s="96">
        <f t="shared" si="71"/>
        <v>0.1232048517277804</v>
      </c>
      <c r="S228" s="96">
        <f t="shared" si="74"/>
        <v>614.53676277577767</v>
      </c>
      <c r="T228" s="96">
        <f t="shared" si="77"/>
        <v>17.883980384751716</v>
      </c>
      <c r="U228" s="96">
        <f t="shared" si="77"/>
        <v>153.99842259303176</v>
      </c>
      <c r="V228" s="32">
        <f t="shared" si="76"/>
        <v>999.99999999999977</v>
      </c>
      <c r="W228" s="100">
        <f>IF(A228=1,((cPH1_+cPHr+(cNES*L228+(cNES+cOSEX)*G228+(cNES+cEREX)*H228+(cNES+cHOEX)*I228+(cNES+cNES)*S228+(cNES+cOSEX)*N228+(cNES+cEREX)*O228+(cNES+cHOEX)*P228)))/(1+cDR)^(A$6:A$65537 + 0.5),(cPHr+(cNES*L228+(cNES+cOSEX)*G228+(cNES+cEREX)*H228+(cNES+cHOEX)*I228+(cNES+cNES)*S228+(cNES+cOSEX)*N228+(cNES+cEREX)*O228+(cNES+cHOEX)*P228))/(1+cDR)^(((cycle + 0.5)/('Life tables'!$I$2/2))))</f>
        <v>120261.88443167419</v>
      </c>
      <c r="X228" s="107">
        <f>((L228+G228+H228+I228+N228+O228+P228+S228)/('Life tables'!$I$2/2))/(1+oDR)^(((cycle + 0.5)/('Life tables'!$I$2/2)))</f>
        <v>27.973323896085105</v>
      </c>
      <c r="Y228" s="31">
        <f>((uNES*L228+ uOCEX*G228+uEREX*H228+uHOEX*I228+uNES*S228+ uOCEX*N228+uEREX*O228+uHOEX*P228)/('Life tables'!$I$2/2))/(1+oDR)^(((cycle + 0.5)/('Life tables'!$I$2/2)))</f>
        <v>18.435874909253677</v>
      </c>
      <c r="Z228" s="100">
        <f t="shared" si="72"/>
        <v>197739.90499545928</v>
      </c>
      <c r="AA228" s="107">
        <f>((L228+G228+H228+I228+N228+O228+P228+S228)/('Life tables'!$I$2/2))</f>
        <v>31.763388573409468</v>
      </c>
      <c r="AB228" s="31">
        <f>((uNES*L228+ uOCEX*G228+uEREX*H228+uHOEX*I228+uNES*S228+ uOCEX*N228+uEREX*O228+uHOEX*P228)/('Life tables'!$I$2/2))</f>
        <v>20.933724594500113</v>
      </c>
    </row>
    <row r="229" spans="1:28" x14ac:dyDescent="0.25">
      <c r="A229" s="4">
        <v>223</v>
      </c>
      <c r="C229" s="105">
        <f>IF(male=0,VLOOKUP((($A$5:$A$1570/'Life tables'!$I$2)*2)+age,lifetable,13,1),IF(male=1,VLOOKUP((($A$5:$A$1570/'Life tables'!$I$2)*2)+age,lifetable,10,1),"error"))</f>
        <v>1.1034968280976276E-4</v>
      </c>
      <c r="F229" s="96">
        <f t="shared" si="60"/>
        <v>144.84881456777163</v>
      </c>
      <c r="G229" s="96">
        <f t="shared" si="61"/>
        <v>14.550366575199297</v>
      </c>
      <c r="H229" s="96">
        <f t="shared" si="62"/>
        <v>0.8309835841019606</v>
      </c>
      <c r="I229" s="96">
        <f t="shared" si="63"/>
        <v>0.33296726321092973</v>
      </c>
      <c r="J229" s="96">
        <f t="shared" si="64"/>
        <v>1.7718090686069891E-2</v>
      </c>
      <c r="K229" s="96">
        <f t="shared" si="65"/>
        <v>0.34793220259831692</v>
      </c>
      <c r="L229" s="96">
        <f t="shared" si="73"/>
        <v>128.76884685197504</v>
      </c>
      <c r="M229" s="96">
        <f t="shared" si="66"/>
        <v>683.26878245444448</v>
      </c>
      <c r="N229" s="96">
        <f t="shared" si="67"/>
        <v>65.8002641392887</v>
      </c>
      <c r="O229" s="96">
        <f t="shared" si="68"/>
        <v>1.5706454844673601</v>
      </c>
      <c r="P229" s="96">
        <f t="shared" si="69"/>
        <v>1.5706454844673601</v>
      </c>
      <c r="Q229" s="96">
        <f t="shared" si="70"/>
        <v>8.3006172156264976E-2</v>
      </c>
      <c r="R229" s="96">
        <f t="shared" si="71"/>
        <v>0.12312151788004305</v>
      </c>
      <c r="S229" s="96">
        <f t="shared" si="74"/>
        <v>614.1210996561847</v>
      </c>
      <c r="T229" s="96">
        <f t="shared" si="77"/>
        <v>17.98470464759405</v>
      </c>
      <c r="U229" s="96">
        <f t="shared" si="77"/>
        <v>154.46947631351011</v>
      </c>
      <c r="V229" s="32">
        <f t="shared" si="76"/>
        <v>999.99999999999955</v>
      </c>
      <c r="W229" s="100">
        <f>IF(A229=1,((cPH1_+cPHr+(cNES*L229+(cNES+cOSEX)*G229+(cNES+cEREX)*H229+(cNES+cHOEX)*I229+(cNES+cNES)*S229+(cNES+cOSEX)*N229+(cNES+cEREX)*O229+(cNES+cHOEX)*P229)))/(1+cDR)^(A$6:A$65537 + 0.5),(cPHr+(cNES*L229+(cNES+cOSEX)*G229+(cNES+cEREX)*H229+(cNES+cHOEX)*I229+(cNES+cNES)*S229+(cNES+cOSEX)*N229+(cNES+cEREX)*O229+(cNES+cHOEX)*P229))/(1+cDR)^(((cycle + 0.5)/('Life tables'!$I$2/2))))</f>
        <v>119911.13814999425</v>
      </c>
      <c r="X229" s="107">
        <f>((L229+G229+H229+I229+N229+O229+P229+S229)/('Life tables'!$I$2/2))/(1+oDR)^(((cycle + 0.5)/('Life tables'!$I$2/2)))</f>
        <v>27.938050445403459</v>
      </c>
      <c r="Y229" s="31">
        <f>((uNES*L229+ uOCEX*G229+uEREX*H229+uHOEX*I229+uNES*S229+ uOCEX*N229+uEREX*O229+uHOEX*P229)/('Life tables'!$I$2/2))/(1+oDR)^(((cycle + 0.5)/('Life tables'!$I$2/2)))</f>
        <v>18.412628258716861</v>
      </c>
      <c r="Z229" s="100">
        <f t="shared" si="72"/>
        <v>197604.33906662543</v>
      </c>
      <c r="AA229" s="107">
        <f>((L229+G229+H229+I229+N229+O229+P229+S229)/('Life tables'!$I$2/2))</f>
        <v>31.74145738111595</v>
      </c>
      <c r="AB229" s="31">
        <f>((uNES*L229+ uOCEX*G229+uEREX*H229+uHOEX*I229+uNES*S229+ uOCEX*N229+uEREX*O229+uHOEX*P229)/('Life tables'!$I$2/2))</f>
        <v>20.919271238718402</v>
      </c>
    </row>
    <row r="230" spans="1:28" x14ac:dyDescent="0.25">
      <c r="A230" s="4">
        <v>224</v>
      </c>
      <c r="C230" s="105">
        <f>IF(male=0,VLOOKUP((($A$5:$A$1570/'Life tables'!$I$2)*2)+age,lifetable,13,1),IF(male=1,VLOOKUP((($A$5:$A$1570/'Life tables'!$I$2)*2)+age,lifetable,10,1),"error"))</f>
        <v>1.1034968280976276E-4</v>
      </c>
      <c r="F230" s="96">
        <f t="shared" si="60"/>
        <v>144.7394860591904</v>
      </c>
      <c r="G230" s="96">
        <f t="shared" si="61"/>
        <v>14.53938429770035</v>
      </c>
      <c r="H230" s="96">
        <f t="shared" si="62"/>
        <v>0.83035637706421961</v>
      </c>
      <c r="I230" s="96">
        <f t="shared" si="63"/>
        <v>0.33271594728265064</v>
      </c>
      <c r="J230" s="96">
        <f t="shared" si="64"/>
        <v>1.7704717484256706E-2</v>
      </c>
      <c r="K230" s="96">
        <f t="shared" si="65"/>
        <v>0.34766959148264459</v>
      </c>
      <c r="L230" s="96">
        <f t="shared" si="73"/>
        <v>128.67165512817627</v>
      </c>
      <c r="M230" s="96">
        <f t="shared" si="66"/>
        <v>682.80633297970508</v>
      </c>
      <c r="N230" s="96">
        <f t="shared" si="67"/>
        <v>65.755729252915557</v>
      </c>
      <c r="O230" s="96">
        <f t="shared" si="68"/>
        <v>1.5695824413459043</v>
      </c>
      <c r="P230" s="96">
        <f t="shared" si="69"/>
        <v>1.5695824413459043</v>
      </c>
      <c r="Q230" s="96">
        <f t="shared" si="70"/>
        <v>8.2949991979884174E-2</v>
      </c>
      <c r="R230" s="96">
        <f t="shared" si="71"/>
        <v>0.12303818686487766</v>
      </c>
      <c r="S230" s="96">
        <f t="shared" si="74"/>
        <v>613.70545066525301</v>
      </c>
      <c r="T230" s="96">
        <f t="shared" si="77"/>
        <v>18.085359357058191</v>
      </c>
      <c r="U230" s="96">
        <f t="shared" si="77"/>
        <v>154.94018409185765</v>
      </c>
      <c r="V230" s="32">
        <f t="shared" si="76"/>
        <v>999.99999999999977</v>
      </c>
      <c r="W230" s="100">
        <f>IF(A230=1,((cPH1_+cPHr+(cNES*L230+(cNES+cOSEX)*G230+(cNES+cEREX)*H230+(cNES+cHOEX)*I230+(cNES+cNES)*S230+(cNES+cOSEX)*N230+(cNES+cEREX)*O230+(cNES+cHOEX)*P230)))/(1+cDR)^(A$6:A$65537 + 0.5),(cPHr+(cNES*L230+(cNES+cOSEX)*G230+(cNES+cEREX)*H230+(cNES+cHOEX)*I230+(cNES+cNES)*S230+(cNES+cOSEX)*N230+(cNES+cEREX)*O230+(cNES+cHOEX)*P230))/(1+cDR)^(((cycle + 0.5)/('Life tables'!$I$2/2))))</f>
        <v>119561.39910144018</v>
      </c>
      <c r="X230" s="107">
        <f>((L230+G230+H230+I230+N230+O230+P230+S230)/('Life tables'!$I$2/2))/(1+oDR)^(((cycle + 0.5)/('Life tables'!$I$2/2)))</f>
        <v>27.902822172117411</v>
      </c>
      <c r="Y230" s="31">
        <f>((uNES*L230+ uOCEX*G230+uEREX*H230+uHOEX*I230+uNES*S230+ uOCEX*N230+uEREX*O230+uHOEX*P230)/('Life tables'!$I$2/2))/(1+oDR)^(((cycle + 0.5)/('Life tables'!$I$2/2)))</f>
        <v>18.38941136881364</v>
      </c>
      <c r="Z230" s="100">
        <f t="shared" si="72"/>
        <v>197468.8401059719</v>
      </c>
      <c r="AA230" s="107">
        <f>((L230+G230+H230+I230+N230+O230+P230+S230)/('Life tables'!$I$2/2))</f>
        <v>31.719542125623391</v>
      </c>
      <c r="AB230" s="31">
        <f>((uNES*L230+ uOCEX*G230+uEREX*H230+uHOEX*I230+uNES*S230+ uOCEX*N230+uEREX*O230+uHOEX*P230)/('Life tables'!$I$2/2))</f>
        <v>20.904828371138123</v>
      </c>
    </row>
    <row r="231" spans="1:28" x14ac:dyDescent="0.25">
      <c r="A231" s="4">
        <v>225</v>
      </c>
      <c r="C231" s="105">
        <f>IF(male=0,VLOOKUP((($A$5:$A$1570/'Life tables'!$I$2)*2)+age,lifetable,13,1),IF(male=1,VLOOKUP((($A$5:$A$1570/'Life tables'!$I$2)*2)+age,lifetable,10,1),"error"))</f>
        <v>1.1034968280976276E-4</v>
      </c>
      <c r="F231" s="96">
        <f t="shared" si="60"/>
        <v>144.6305472291107</v>
      </c>
      <c r="G231" s="96">
        <f t="shared" si="61"/>
        <v>14.528441164222434</v>
      </c>
      <c r="H231" s="96">
        <f t="shared" si="62"/>
        <v>0.82973140557420344</v>
      </c>
      <c r="I231" s="96">
        <f t="shared" si="63"/>
        <v>0.33246552711720245</v>
      </c>
      <c r="J231" s="96">
        <f t="shared" si="64"/>
        <v>1.7691391948411999E-2</v>
      </c>
      <c r="K231" s="96">
        <f t="shared" si="65"/>
        <v>0.34740791638912571</v>
      </c>
      <c r="L231" s="96">
        <f t="shared" si="73"/>
        <v>128.57480982385931</v>
      </c>
      <c r="M231" s="96">
        <f t="shared" si="66"/>
        <v>682.34390932197311</v>
      </c>
      <c r="N231" s="96">
        <f t="shared" si="67"/>
        <v>65.711196852776155</v>
      </c>
      <c r="O231" s="96">
        <f t="shared" si="68"/>
        <v>1.5685194575705903</v>
      </c>
      <c r="P231" s="96">
        <f t="shared" si="69"/>
        <v>1.5685194575705903</v>
      </c>
      <c r="Q231" s="96">
        <f t="shared" si="70"/>
        <v>8.289381493985469E-2</v>
      </c>
      <c r="R231" s="96">
        <f t="shared" si="71"/>
        <v>0.12295486050180415</v>
      </c>
      <c r="S231" s="96">
        <f t="shared" si="74"/>
        <v>613.28982487861413</v>
      </c>
      <c r="T231" s="96">
        <f t="shared" si="77"/>
        <v>18.185944563946457</v>
      </c>
      <c r="U231" s="96">
        <f t="shared" si="77"/>
        <v>155.41054686874858</v>
      </c>
      <c r="V231" s="32">
        <f t="shared" si="76"/>
        <v>999.99999999999977</v>
      </c>
      <c r="W231" s="100">
        <f>IF(A231=1,((cPH1_+cPHr+(cNES*L231+(cNES+cOSEX)*G231+(cNES+cEREX)*H231+(cNES+cHOEX)*I231+(cNES+cNES)*S231+(cNES+cOSEX)*N231+(cNES+cEREX)*O231+(cNES+cHOEX)*P231)))/(1+cDR)^(A$6:A$65537 + 0.5),(cPHr+(cNES*L231+(cNES+cOSEX)*G231+(cNES+cEREX)*H231+(cNES+cHOEX)*I231+(cNES+cNES)*S231+(cNES+cOSEX)*N231+(cNES+cEREX)*O231+(cNES+cHOEX)*P231))/(1+cDR)^(((cycle + 0.5)/('Life tables'!$I$2/2))))</f>
        <v>119212.66495271119</v>
      </c>
      <c r="X231" s="107">
        <f>((L231+G231+H231+I231+N231+O231+P231+S231)/('Life tables'!$I$2/2))/(1+oDR)^(((cycle + 0.5)/('Life tables'!$I$2/2)))</f>
        <v>27.867638994701831</v>
      </c>
      <c r="Y231" s="31">
        <f>((uNES*L231+ uOCEX*G231+uEREX*H231+uHOEX*I231+uNES*S231+ uOCEX*N231+uEREX*O231+uHOEX*P231)/('Life tables'!$I$2/2))/(1+oDR)^(((cycle + 0.5)/('Life tables'!$I$2/2)))</f>
        <v>18.366224186276821</v>
      </c>
      <c r="Z231" s="100">
        <f t="shared" si="72"/>
        <v>197333.40895168751</v>
      </c>
      <c r="AA231" s="107">
        <f>((L231+G231+H231+I231+N231+O231+P231+S231)/('Life tables'!$I$2/2))</f>
        <v>31.697642768902565</v>
      </c>
      <c r="AB231" s="31">
        <f>((uNES*L231+ uOCEX*G231+uEREX*H231+uHOEX*I231+uNES*S231+ uOCEX*N231+uEREX*O231+uHOEX*P231)/('Life tables'!$I$2/2))</f>
        <v>20.890395967195559</v>
      </c>
    </row>
    <row r="232" spans="1:28" x14ac:dyDescent="0.25">
      <c r="A232" s="4">
        <v>226</v>
      </c>
      <c r="C232" s="105">
        <f>IF(male=0,VLOOKUP((($A$5:$A$1570/'Life tables'!$I$2)*2)+age,lifetable,13,1),IF(male=1,VLOOKUP((($A$5:$A$1570/'Life tables'!$I$2)*2)+age,lifetable,10,1),"error"))</f>
        <v>1.1034968280976276E-4</v>
      </c>
      <c r="F232" s="96">
        <f t="shared" si="60"/>
        <v>144.52198733246627</v>
      </c>
      <c r="G232" s="96">
        <f t="shared" si="61"/>
        <v>14.517536095401155</v>
      </c>
      <c r="H232" s="96">
        <f t="shared" si="62"/>
        <v>0.82910860798851027</v>
      </c>
      <c r="I232" s="96">
        <f t="shared" si="63"/>
        <v>0.33221597801465697</v>
      </c>
      <c r="J232" s="96">
        <f t="shared" si="64"/>
        <v>1.7678112764185631E-2</v>
      </c>
      <c r="K232" s="96">
        <f t="shared" si="65"/>
        <v>0.34714715150771436</v>
      </c>
      <c r="L232" s="96">
        <f t="shared" si="73"/>
        <v>128.47830138679004</v>
      </c>
      <c r="M232" s="96">
        <f t="shared" si="66"/>
        <v>681.88152123483837</v>
      </c>
      <c r="N232" s="96">
        <f t="shared" si="67"/>
        <v>65.666667878162343</v>
      </c>
      <c r="O232" s="96">
        <f t="shared" si="68"/>
        <v>1.5674565555622169</v>
      </c>
      <c r="P232" s="96">
        <f t="shared" si="69"/>
        <v>1.5674565555622169</v>
      </c>
      <c r="Q232" s="96">
        <f t="shared" si="70"/>
        <v>8.283764222108092E-2</v>
      </c>
      <c r="R232" s="96">
        <f t="shared" si="71"/>
        <v>0.12287154054836916</v>
      </c>
      <c r="S232" s="96">
        <f t="shared" si="74"/>
        <v>612.8742310627822</v>
      </c>
      <c r="T232" s="96">
        <f t="shared" ref="T232:U247" si="78">J232+Q232+T231</f>
        <v>18.286460318931724</v>
      </c>
      <c r="U232" s="96">
        <f t="shared" si="78"/>
        <v>155.88056556080465</v>
      </c>
      <c r="V232" s="32">
        <f t="shared" si="76"/>
        <v>999.99999999999977</v>
      </c>
      <c r="W232" s="100">
        <f>IF(A232=1,((cPH1_+cPHr+(cNES*L232+(cNES+cOSEX)*G232+(cNES+cEREX)*H232+(cNES+cHOEX)*I232+(cNES+cNES)*S232+(cNES+cOSEX)*N232+(cNES+cEREX)*O232+(cNES+cHOEX)*P232)))/(1+cDR)^(A$6:A$65537 + 0.5),(cPHr+(cNES*L232+(cNES+cOSEX)*G232+(cNES+cEREX)*H232+(cNES+cHOEX)*I232+(cNES+cNES)*S232+(cNES+cOSEX)*N232+(cNES+cEREX)*O232+(cNES+cHOEX)*P232))/(1+cDR)^(((cycle + 0.5)/('Life tables'!$I$2/2))))</f>
        <v>118864.93335572755</v>
      </c>
      <c r="X232" s="107">
        <f>((L232+G232+H232+I232+N232+O232+P232+S232)/('Life tables'!$I$2/2))/(1+oDR)^(((cycle + 0.5)/('Life tables'!$I$2/2)))</f>
        <v>27.832500832567689</v>
      </c>
      <c r="Y232" s="31">
        <f>((uNES*L232+ uOCEX*G232+uEREX*H232+uHOEX*I232+uNES*S232+ uOCEX*N232+uEREX*O232+uHOEX*P232)/('Life tables'!$I$2/2))/(1+oDR)^(((cycle + 0.5)/('Life tables'!$I$2/2)))</f>
        <v>18.343066658440513</v>
      </c>
      <c r="Z232" s="100">
        <f t="shared" si="72"/>
        <v>197198.04641190288</v>
      </c>
      <c r="AA232" s="107">
        <f>((L232+G232+H232+I232+N232+O232+P232+S232)/('Life tables'!$I$2/2))</f>
        <v>31.675759273851796</v>
      </c>
      <c r="AB232" s="31">
        <f>((uNES*L232+ uOCEX*G232+uEREX*H232+uHOEX*I232+uNES*S232+ uOCEX*N232+uEREX*O232+uHOEX*P232)/('Life tables'!$I$2/2))</f>
        <v>20.875974002921669</v>
      </c>
    </row>
    <row r="233" spans="1:28" x14ac:dyDescent="0.25">
      <c r="A233" s="4">
        <v>227</v>
      </c>
      <c r="C233" s="105">
        <f>IF(male=0,VLOOKUP((($A$5:$A$1570/'Life tables'!$I$2)*2)+age,lifetable,13,1),IF(male=1,VLOOKUP((($A$5:$A$1570/'Life tables'!$I$2)*2)+age,lifetable,10,1),"error"))</f>
        <v>1.1034968280976276E-4</v>
      </c>
      <c r="F233" s="96">
        <f t="shared" si="60"/>
        <v>144.41379598082679</v>
      </c>
      <c r="G233" s="96">
        <f t="shared" si="61"/>
        <v>14.506668047696946</v>
      </c>
      <c r="H233" s="96">
        <f t="shared" si="62"/>
        <v>0.8284879247097241</v>
      </c>
      <c r="I233" s="96">
        <f t="shared" si="63"/>
        <v>0.33196727609489335</v>
      </c>
      <c r="J233" s="96">
        <f t="shared" si="64"/>
        <v>1.7664878660851636E-2</v>
      </c>
      <c r="K233" s="96">
        <f t="shared" si="65"/>
        <v>0.34688727188501711</v>
      </c>
      <c r="L233" s="96">
        <f t="shared" si="73"/>
        <v>128.38212058177936</v>
      </c>
      <c r="M233" s="96">
        <f t="shared" si="66"/>
        <v>681.41917813943644</v>
      </c>
      <c r="N233" s="96">
        <f t="shared" si="67"/>
        <v>65.622143236349885</v>
      </c>
      <c r="O233" s="96">
        <f t="shared" si="68"/>
        <v>1.5663937569773627</v>
      </c>
      <c r="P233" s="96">
        <f t="shared" si="69"/>
        <v>1.5663937569773627</v>
      </c>
      <c r="Q233" s="96">
        <f t="shared" si="70"/>
        <v>8.278147496807936E-2</v>
      </c>
      <c r="R233" s="96">
        <f t="shared" si="71"/>
        <v>0.12278822870221287</v>
      </c>
      <c r="S233" s="96">
        <f t="shared" si="74"/>
        <v>612.45867768546157</v>
      </c>
      <c r="T233" s="96">
        <f t="shared" si="78"/>
        <v>18.386906672560656</v>
      </c>
      <c r="U233" s="96">
        <f t="shared" si="78"/>
        <v>156.3502410613919</v>
      </c>
      <c r="V233" s="32">
        <f t="shared" si="76"/>
        <v>999.99999999999955</v>
      </c>
      <c r="W233" s="100">
        <f>IF(A233=1,((cPH1_+cPHr+(cNES*L233+(cNES+cOSEX)*G233+(cNES+cEREX)*H233+(cNES+cHOEX)*I233+(cNES+cNES)*S233+(cNES+cOSEX)*N233+(cNES+cEREX)*O233+(cNES+cHOEX)*P233)))/(1+cDR)^(A$6:A$65537 + 0.5),(cPHr+(cNES*L233+(cNES+cOSEX)*G233+(cNES+cEREX)*H233+(cNES+cHOEX)*I233+(cNES+cNES)*S233+(cNES+cOSEX)*N233+(cNES+cEREX)*O233+(cNES+cHOEX)*P233))/(1+cDR)^(((cycle + 0.5)/('Life tables'!$I$2/2))))</f>
        <v>118518.20194843989</v>
      </c>
      <c r="X233" s="107">
        <f>((L233+G233+H233+I233+N233+O233+P233+S233)/('Life tables'!$I$2/2))/(1+oDR)^(((cycle + 0.5)/('Life tables'!$I$2/2)))</f>
        <v>27.797407606032646</v>
      </c>
      <c r="Y233" s="31">
        <f>((uNES*L233+ uOCEX*G233+uEREX*H233+uHOEX*I233+uNES*S233+ uOCEX*N233+uEREX*O233+uHOEX*P233)/('Life tables'!$I$2/2))/(1+oDR)^(((cycle + 0.5)/('Life tables'!$I$2/2)))</f>
        <v>18.319938733221239</v>
      </c>
      <c r="Z233" s="100">
        <f t="shared" si="72"/>
        <v>197062.75326569332</v>
      </c>
      <c r="AA233" s="107">
        <f>((L233+G233+H233+I233+N233+O233+P233+S233)/('Life tables'!$I$2/2))</f>
        <v>31.653891604266242</v>
      </c>
      <c r="AB233" s="31">
        <f>((uNES*L233+ uOCEX*G233+uEREX*H233+uHOEX*I233+uNES*S233+ uOCEX*N233+uEREX*O233+uHOEX*P233)/('Life tables'!$I$2/2))</f>
        <v>20.861562454922353</v>
      </c>
    </row>
    <row r="234" spans="1:28" x14ac:dyDescent="0.25">
      <c r="A234" s="4">
        <v>228</v>
      </c>
      <c r="C234" s="105">
        <f>IF(male=0,VLOOKUP((($A$5:$A$1570/'Life tables'!$I$2)*2)+age,lifetable,13,1),IF(male=1,VLOOKUP((($A$5:$A$1570/'Life tables'!$I$2)*2)+age,lifetable,10,1),"error"))</f>
        <v>1.1034968280976276E-4</v>
      </c>
      <c r="F234" s="96">
        <f t="shared" si="60"/>
        <v>144.30596313051072</v>
      </c>
      <c r="G234" s="96">
        <f t="shared" si="61"/>
        <v>14.495836012200975</v>
      </c>
      <c r="H234" s="96">
        <f t="shared" si="62"/>
        <v>0.82786929811821919</v>
      </c>
      <c r="I234" s="96">
        <f t="shared" si="63"/>
        <v>0.33171939827027247</v>
      </c>
      <c r="J234" s="96">
        <f t="shared" si="64"/>
        <v>1.7651688409854146E-2</v>
      </c>
      <c r="K234" s="96">
        <f t="shared" si="65"/>
        <v>0.34662825339573999</v>
      </c>
      <c r="L234" s="96">
        <f t="shared" si="73"/>
        <v>128.28625848011566</v>
      </c>
      <c r="M234" s="96">
        <f t="shared" si="66"/>
        <v>680.95688913553647</v>
      </c>
      <c r="N234" s="96">
        <f t="shared" si="67"/>
        <v>65.577623803666256</v>
      </c>
      <c r="O234" s="96">
        <f t="shared" si="68"/>
        <v>1.5653310827338736</v>
      </c>
      <c r="P234" s="96">
        <f t="shared" si="69"/>
        <v>1.5653310827338736</v>
      </c>
      <c r="Q234" s="96">
        <f t="shared" si="70"/>
        <v>8.2725314286325652E-2</v>
      </c>
      <c r="R234" s="96">
        <f t="shared" si="71"/>
        <v>0.12270492660306681</v>
      </c>
      <c r="S234" s="96">
        <f t="shared" si="74"/>
        <v>612.04317292551309</v>
      </c>
      <c r="T234" s="96">
        <f t="shared" si="78"/>
        <v>18.487283675256837</v>
      </c>
      <c r="U234" s="96">
        <f t="shared" si="78"/>
        <v>156.81957424139071</v>
      </c>
      <c r="V234" s="32">
        <f t="shared" si="76"/>
        <v>999.99999999999977</v>
      </c>
      <c r="W234" s="100">
        <f>IF(A234=1,((cPH1_+cPHr+(cNES*L234+(cNES+cOSEX)*G234+(cNES+cEREX)*H234+(cNES+cHOEX)*I234+(cNES+cNES)*S234+(cNES+cOSEX)*N234+(cNES+cEREX)*O234+(cNES+cHOEX)*P234)))/(1+cDR)^(A$6:A$65537 + 0.5),(cPHr+(cNES*L234+(cNES+cOSEX)*G234+(cNES+cEREX)*H234+(cNES+cHOEX)*I234+(cNES+cNES)*S234+(cNES+cOSEX)*N234+(cNES+cEREX)*O234+(cNES+cHOEX)*P234))/(1+cDR)^(((cycle + 0.5)/('Life tables'!$I$2/2))))</f>
        <v>118172.46835560947</v>
      </c>
      <c r="X234" s="107">
        <f>((L234+G234+H234+I234+N234+O234+P234+S234)/('Life tables'!$I$2/2))/(1+oDR)^(((cycle + 0.5)/('Life tables'!$I$2/2)))</f>
        <v>27.76235923629261</v>
      </c>
      <c r="Y234" s="31">
        <f>((uNES*L234+ uOCEX*G234+uEREX*H234+uHOEX*I234+uNES*S234+ uOCEX*N234+uEREX*O234+uHOEX*P234)/('Life tables'!$I$2/2))/(1+oDR)^(((cycle + 0.5)/('Life tables'!$I$2/2)))</f>
        <v>18.296840359099708</v>
      </c>
      <c r="Z234" s="100">
        <f t="shared" si="72"/>
        <v>196927.53026404922</v>
      </c>
      <c r="AA234" s="107">
        <f>((L234+G234+H234+I234+N234+O234+P234+S234)/('Life tables'!$I$2/2))</f>
        <v>31.632039724808262</v>
      </c>
      <c r="AB234" s="31">
        <f>((uNES*L234+ uOCEX*G234+uEREX*H234+uHOEX*I234+uNES*S234+ uOCEX*N234+uEREX*O234+uHOEX*P234)/('Life tables'!$I$2/2))</f>
        <v>20.847161300359485</v>
      </c>
    </row>
    <row r="235" spans="1:28" x14ac:dyDescent="0.25">
      <c r="A235" s="4">
        <v>229</v>
      </c>
      <c r="C235" s="105">
        <f>IF(male=0,VLOOKUP((($A$5:$A$1570/'Life tables'!$I$2)*2)+age,lifetable,13,1),IF(male=1,VLOOKUP((($A$5:$A$1570/'Life tables'!$I$2)*2)+age,lifetable,10,1),"error"))</f>
        <v>1.1034968280976276E-4</v>
      </c>
      <c r="F235" s="96">
        <f t="shared" si="60"/>
        <v>144.19847907109411</v>
      </c>
      <c r="G235" s="96">
        <f t="shared" si="61"/>
        <v>14.485039013480835</v>
      </c>
      <c r="H235" s="96">
        <f t="shared" si="62"/>
        <v>0.82725267250623646</v>
      </c>
      <c r="I235" s="96">
        <f t="shared" si="63"/>
        <v>0.33147232221922196</v>
      </c>
      <c r="J235" s="96">
        <f t="shared" si="64"/>
        <v>1.7638540823401796E-2</v>
      </c>
      <c r="K235" s="96">
        <f t="shared" si="65"/>
        <v>0.34637007271508607</v>
      </c>
      <c r="L235" s="96">
        <f t="shared" si="73"/>
        <v>128.19070644934934</v>
      </c>
      <c r="M235" s="96">
        <f t="shared" si="66"/>
        <v>680.49466301225812</v>
      </c>
      <c r="N235" s="96">
        <f t="shared" si="67"/>
        <v>65.533110426522725</v>
      </c>
      <c r="O235" s="96">
        <f t="shared" si="68"/>
        <v>1.5642685530354992</v>
      </c>
      <c r="P235" s="96">
        <f t="shared" si="69"/>
        <v>1.5642685530354992</v>
      </c>
      <c r="Q235" s="96">
        <f t="shared" si="70"/>
        <v>8.2669161243556527E-2</v>
      </c>
      <c r="R235" s="96">
        <f t="shared" si="71"/>
        <v>0.12262163583468516</v>
      </c>
      <c r="S235" s="96">
        <f t="shared" si="74"/>
        <v>611.62772468258618</v>
      </c>
      <c r="T235" s="96">
        <f t="shared" si="78"/>
        <v>18.587591377323797</v>
      </c>
      <c r="U235" s="96">
        <f t="shared" si="78"/>
        <v>157.28856594994048</v>
      </c>
      <c r="V235" s="32">
        <f t="shared" si="76"/>
        <v>999.99999999999966</v>
      </c>
      <c r="W235" s="100">
        <f>IF(A235=1,((cPH1_+cPHr+(cNES*L235+(cNES+cOSEX)*G235+(cNES+cEREX)*H235+(cNES+cHOEX)*I235+(cNES+cNES)*S235+(cNES+cOSEX)*N235+(cNES+cEREX)*O235+(cNES+cHOEX)*P235)))/(1+cDR)^(A$6:A$65537 + 0.5),(cPHr+(cNES*L235+(cNES+cOSEX)*G235+(cNES+cEREX)*H235+(cNES+cHOEX)*I235+(cNES+cNES)*S235+(cNES+cOSEX)*N235+(cNES+cEREX)*O235+(cNES+cHOEX)*P235))/(1+cDR)^(((cycle + 0.5)/('Life tables'!$I$2/2))))</f>
        <v>117827.73018955941</v>
      </c>
      <c r="X235" s="107">
        <f>((L235+G235+H235+I235+N235+O235+P235+S235)/('Life tables'!$I$2/2))/(1+oDR)^(((cycle + 0.5)/('Life tables'!$I$2/2)))</f>
        <v>27.727355645394255</v>
      </c>
      <c r="Y235" s="31">
        <f>((uNES*L235+ uOCEX*G235+uEREX*H235+uHOEX*I235+uNES*S235+ uOCEX*N235+uEREX*O235+uHOEX*P235)/('Life tables'!$I$2/2))/(1+oDR)^(((cycle + 0.5)/('Life tables'!$I$2/2)))</f>
        <v>18.273771485103236</v>
      </c>
      <c r="Z235" s="100">
        <f t="shared" si="72"/>
        <v>196792.37813081336</v>
      </c>
      <c r="AA235" s="107">
        <f>((L235+G235+H235+I235+N235+O235+P235+S235)/('Life tables'!$I$2/2))</f>
        <v>31.610203600978675</v>
      </c>
      <c r="AB235" s="31">
        <f>((uNES*L235+ uOCEX*G235+uEREX*H235+uHOEX*I235+uNES*S235+ uOCEX*N235+uEREX*O235+uHOEX*P235)/('Life tables'!$I$2/2))</f>
        <v>20.832770516932516</v>
      </c>
    </row>
    <row r="236" spans="1:28" x14ac:dyDescent="0.25">
      <c r="A236" s="4">
        <v>230</v>
      </c>
      <c r="C236" s="105">
        <f>IF(male=0,VLOOKUP((($A$5:$A$1570/'Life tables'!$I$2)*2)+age,lifetable,13,1),IF(male=1,VLOOKUP((($A$5:$A$1570/'Life tables'!$I$2)*2)+age,lifetable,10,1),"error"))</f>
        <v>1.1034968280976276E-4</v>
      </c>
      <c r="F236" s="96">
        <f t="shared" si="60"/>
        <v>144.09133441430265</v>
      </c>
      <c r="G236" s="96">
        <f t="shared" si="61"/>
        <v>14.47427610846472</v>
      </c>
      <c r="H236" s="96">
        <f t="shared" si="62"/>
        <v>0.8266379940141575</v>
      </c>
      <c r="I236" s="96">
        <f t="shared" si="63"/>
        <v>0.33122602636070231</v>
      </c>
      <c r="J236" s="96">
        <f t="shared" si="64"/>
        <v>1.7625434753108963E-2</v>
      </c>
      <c r="K236" s="96">
        <f t="shared" si="65"/>
        <v>0.34611270729207355</v>
      </c>
      <c r="L236" s="96">
        <f t="shared" si="73"/>
        <v>128.09545614341789</v>
      </c>
      <c r="M236" s="96">
        <f t="shared" si="66"/>
        <v>680.03250825843293</v>
      </c>
      <c r="N236" s="96">
        <f t="shared" si="67"/>
        <v>65.488603922412167</v>
      </c>
      <c r="O236" s="96">
        <f t="shared" si="68"/>
        <v>1.5632061873957093</v>
      </c>
      <c r="P236" s="96">
        <f t="shared" si="69"/>
        <v>1.5632061873957093</v>
      </c>
      <c r="Q236" s="96">
        <f t="shared" si="70"/>
        <v>8.261301687102858E-2</v>
      </c>
      <c r="R236" s="96">
        <f t="shared" si="71"/>
        <v>0.12253835792671161</v>
      </c>
      <c r="S236" s="96">
        <f t="shared" si="74"/>
        <v>611.21234058643165</v>
      </c>
      <c r="T236" s="96">
        <f t="shared" si="78"/>
        <v>18.687829828947933</v>
      </c>
      <c r="U236" s="96">
        <f t="shared" si="78"/>
        <v>157.75721701515926</v>
      </c>
      <c r="V236" s="32">
        <f t="shared" si="76"/>
        <v>999.99999999999977</v>
      </c>
      <c r="W236" s="100">
        <f>IF(A236=1,((cPH1_+cPHr+(cNES*L236+(cNES+cOSEX)*G236+(cNES+cEREX)*H236+(cNES+cHOEX)*I236+(cNES+cNES)*S236+(cNES+cOSEX)*N236+(cNES+cEREX)*O236+(cNES+cHOEX)*P236)))/(1+cDR)^(A$6:A$65537 + 0.5),(cPHr+(cNES*L236+(cNES+cOSEX)*G236+(cNES+cEREX)*H236+(cNES+cHOEX)*I236+(cNES+cNES)*S236+(cNES+cOSEX)*N236+(cNES+cEREX)*O236+(cNES+cHOEX)*P236))/(1+cDR)^(((cycle + 0.5)/('Life tables'!$I$2/2))))</f>
        <v>117483.98505089889</v>
      </c>
      <c r="X236" s="107">
        <f>((L236+G236+H236+I236+N236+O236+P236+S236)/('Life tables'!$I$2/2))/(1+oDR)^(((cycle + 0.5)/('Life tables'!$I$2/2)))</f>
        <v>27.692396756208524</v>
      </c>
      <c r="Y236" s="31">
        <f>((uNES*L236+ uOCEX*G236+uEREX*H236+uHOEX*I236+uNES*S236+ uOCEX*N236+uEREX*O236+uHOEX*P236)/('Life tables'!$I$2/2))/(1+oDR)^(((cycle + 0.5)/('Life tables'!$I$2/2)))</f>
        <v>18.250732060788689</v>
      </c>
      <c r="Z236" s="100">
        <f t="shared" si="72"/>
        <v>196657.29756358758</v>
      </c>
      <c r="AA236" s="107">
        <f>((L236+G236+H236+I236+N236+O236+P236+S236)/('Life tables'!$I$2/2))</f>
        <v>31.588383199089147</v>
      </c>
      <c r="AB236" s="31">
        <f>((uNES*L236+ uOCEX*G236+uEREX*H236+uHOEX*I236+uNES*S236+ uOCEX*N236+uEREX*O236+uHOEX*P236)/('Life tables'!$I$2/2))</f>
        <v>20.818390082860692</v>
      </c>
    </row>
    <row r="237" spans="1:28" x14ac:dyDescent="0.25">
      <c r="A237" s="4">
        <v>231</v>
      </c>
      <c r="C237" s="105">
        <f>IF(male=0,VLOOKUP((($A$5:$A$1570/'Life tables'!$I$2)*2)+age,lifetable,13,1),IF(male=1,VLOOKUP((($A$5:$A$1570/'Life tables'!$I$2)*2)+age,lifetable,10,1),"error"))</f>
        <v>1.1034968280976276E-4</v>
      </c>
      <c r="F237" s="96">
        <f t="shared" si="60"/>
        <v>143.98452008327405</v>
      </c>
      <c r="G237" s="96">
        <f t="shared" si="61"/>
        <v>14.463546385362818</v>
      </c>
      <c r="H237" s="96">
        <f t="shared" si="62"/>
        <v>0.82602521056890477</v>
      </c>
      <c r="I237" s="96">
        <f t="shared" si="63"/>
        <v>0.33098048982952372</v>
      </c>
      <c r="J237" s="96">
        <f t="shared" si="64"/>
        <v>1.7612369088682342E-2</v>
      </c>
      <c r="K237" s="96">
        <f t="shared" si="65"/>
        <v>0.3458561353237441</v>
      </c>
      <c r="L237" s="96">
        <f t="shared" si="73"/>
        <v>128.00049949310036</v>
      </c>
      <c r="M237" s="96">
        <f t="shared" si="66"/>
        <v>679.5704330726187</v>
      </c>
      <c r="N237" s="96">
        <f t="shared" si="67"/>
        <v>65.444105080873456</v>
      </c>
      <c r="O237" s="96">
        <f t="shared" si="68"/>
        <v>1.5621440046607153</v>
      </c>
      <c r="P237" s="96">
        <f t="shared" si="69"/>
        <v>1.5621440046607153</v>
      </c>
      <c r="Q237" s="96">
        <f t="shared" si="70"/>
        <v>8.255688216473471E-2</v>
      </c>
      <c r="R237" s="96">
        <f t="shared" si="71"/>
        <v>0.12245509435648412</v>
      </c>
      <c r="S237" s="96">
        <f t="shared" si="74"/>
        <v>610.79702800590258</v>
      </c>
      <c r="T237" s="96">
        <f t="shared" si="78"/>
        <v>18.787999080201349</v>
      </c>
      <c r="U237" s="96">
        <f t="shared" si="78"/>
        <v>158.2255282448395</v>
      </c>
      <c r="V237" s="32">
        <f t="shared" si="76"/>
        <v>999.99999999999977</v>
      </c>
      <c r="W237" s="100">
        <f>IF(A237=1,((cPH1_+cPHr+(cNES*L237+(cNES+cOSEX)*G237+(cNES+cEREX)*H237+(cNES+cHOEX)*I237+(cNES+cNES)*S237+(cNES+cOSEX)*N237+(cNES+cEREX)*O237+(cNES+cHOEX)*P237)))/(1+cDR)^(A$6:A$65537 + 0.5),(cPHr+(cNES*L237+(cNES+cOSEX)*G237+(cNES+cEREX)*H237+(cNES+cHOEX)*I237+(cNES+cNES)*S237+(cNES+cOSEX)*N237+(cNES+cEREX)*O237+(cNES+cHOEX)*P237))/(1+cDR)^(((cycle + 0.5)/('Life tables'!$I$2/2))))</f>
        <v>117141.23052922054</v>
      </c>
      <c r="X237" s="107">
        <f>((L237+G237+H237+I237+N237+O237+P237+S237)/('Life tables'!$I$2/2))/(1+oDR)^(((cycle + 0.5)/('Life tables'!$I$2/2)))</f>
        <v>27.657482492404952</v>
      </c>
      <c r="Y237" s="31">
        <f>((uNES*L237+ uOCEX*G237+uEREX*H237+uHOEX*I237+uNES*S237+ uOCEX*N237+uEREX*O237+uHOEX*P237)/('Life tables'!$I$2/2))/(1+oDR)^(((cycle + 0.5)/('Life tables'!$I$2/2)))</f>
        <v>18.227722036226112</v>
      </c>
      <c r="Z237" s="100">
        <f t="shared" si="72"/>
        <v>196522.28923460885</v>
      </c>
      <c r="AA237" s="107">
        <f>((L237+G237+H237+I237+N237+O237+P237+S237)/('Life tables'!$I$2/2))</f>
        <v>31.56657848623529</v>
      </c>
      <c r="AB237" s="31">
        <f>((uNES*L237+ uOCEX*G237+uEREX*H237+uHOEX*I237+uNES*S237+ uOCEX*N237+uEREX*O237+uHOEX*P237)/('Life tables'!$I$2/2))</f>
        <v>20.80401997686592</v>
      </c>
    </row>
    <row r="238" spans="1:28" x14ac:dyDescent="0.25">
      <c r="A238" s="4">
        <v>232</v>
      </c>
      <c r="C238" s="105">
        <f>IF(male=0,VLOOKUP((($A$5:$A$1570/'Life tables'!$I$2)*2)+age,lifetable,13,1),IF(male=1,VLOOKUP((($A$5:$A$1570/'Life tables'!$I$2)*2)+age,lifetable,10,1),"error"))</f>
        <v>1.1034968280976276E-4</v>
      </c>
      <c r="F238" s="96">
        <f t="shared" si="60"/>
        <v>143.87802730217811</v>
      </c>
      <c r="G238" s="96">
        <f t="shared" si="61"/>
        <v>14.452848962624619</v>
      </c>
      <c r="H238" s="96">
        <f t="shared" si="62"/>
        <v>0.82541427182439275</v>
      </c>
      <c r="I238" s="96">
        <f t="shared" si="63"/>
        <v>0.33073569245248585</v>
      </c>
      <c r="J238" s="96">
        <f t="shared" si="64"/>
        <v>1.7599342756651249E-2</v>
      </c>
      <c r="K238" s="96">
        <f t="shared" si="65"/>
        <v>0.3456003357302293</v>
      </c>
      <c r="L238" s="96">
        <f t="shared" si="73"/>
        <v>127.90582869678974</v>
      </c>
      <c r="M238" s="96">
        <f t="shared" si="66"/>
        <v>679.10844537278092</v>
      </c>
      <c r="N238" s="96">
        <f t="shared" si="67"/>
        <v>65.399614664423822</v>
      </c>
      <c r="O238" s="96">
        <f t="shared" si="68"/>
        <v>1.5610820230317242</v>
      </c>
      <c r="P238" s="96">
        <f t="shared" si="69"/>
        <v>1.5610820230317242</v>
      </c>
      <c r="Q238" s="96">
        <f t="shared" si="70"/>
        <v>8.25007580865805E-2</v>
      </c>
      <c r="R238" s="96">
        <f t="shared" si="71"/>
        <v>0.12237184655077929</v>
      </c>
      <c r="S238" s="96">
        <f t="shared" si="74"/>
        <v>610.38179405765629</v>
      </c>
      <c r="T238" s="96">
        <f t="shared" si="78"/>
        <v>18.888099181044581</v>
      </c>
      <c r="U238" s="96">
        <f t="shared" si="78"/>
        <v>158.69350042712051</v>
      </c>
      <c r="V238" s="32">
        <f t="shared" si="76"/>
        <v>1000</v>
      </c>
      <c r="W238" s="100">
        <f>IF(A238=1,((cPH1_+cPHr+(cNES*L238+(cNES+cOSEX)*G238+(cNES+cEREX)*H238+(cNES+cHOEX)*I238+(cNES+cNES)*S238+(cNES+cOSEX)*N238+(cNES+cEREX)*O238+(cNES+cHOEX)*P238)))/(1+cDR)^(A$6:A$65537 + 0.5),(cPHr+(cNES*L238+(cNES+cOSEX)*G238+(cNES+cEREX)*H238+(cNES+cHOEX)*I238+(cNES+cNES)*S238+(cNES+cOSEX)*N238+(cNES+cEREX)*O238+(cNES+cHOEX)*P238))/(1+cDR)^(((cycle + 0.5)/('Life tables'!$I$2/2))))</f>
        <v>116799.46420377237</v>
      </c>
      <c r="X238" s="107">
        <f>((L238+G238+H238+I238+N238+O238+P238+S238)/('Life tables'!$I$2/2))/(1+oDR)^(((cycle + 0.5)/('Life tables'!$I$2/2)))</f>
        <v>27.622612778426916</v>
      </c>
      <c r="Y238" s="31">
        <f>((uNES*L238+ uOCEX*G238+uEREX*H238+uHOEX*I238+uNES*S238+ uOCEX*N238+uEREX*O238+uHOEX*P238)/('Life tables'!$I$2/2))/(1+oDR)^(((cycle + 0.5)/('Life tables'!$I$2/2)))</f>
        <v>18.20474136198278</v>
      </c>
      <c r="Z238" s="100">
        <f t="shared" si="72"/>
        <v>196387.35379159631</v>
      </c>
      <c r="AA238" s="107">
        <f>((L238+G238+H238+I238+N238+O238+P238+S238)/('Life tables'!$I$2/2))</f>
        <v>31.54478943027085</v>
      </c>
      <c r="AB238" s="31">
        <f>((uNES*L238+ uOCEX*G238+uEREX*H238+uHOEX*I238+uNES*S238+ uOCEX*N238+uEREX*O238+uHOEX*P238)/('Life tables'!$I$2/2))</f>
        <v>20.789660178156137</v>
      </c>
    </row>
    <row r="239" spans="1:28" x14ac:dyDescent="0.25">
      <c r="A239" s="4">
        <v>233</v>
      </c>
      <c r="C239" s="105">
        <f>IF(male=0,VLOOKUP((($A$5:$A$1570/'Life tables'!$I$2)*2)+age,lifetable,13,1),IF(male=1,VLOOKUP((($A$5:$A$1570/'Life tables'!$I$2)*2)+age,lifetable,10,1),"error"))</f>
        <v>1.1034968280976276E-4</v>
      </c>
      <c r="F239" s="96">
        <f t="shared" si="60"/>
        <v>143.77184758618307</v>
      </c>
      <c r="G239" s="96">
        <f t="shared" si="61"/>
        <v>14.442182987931016</v>
      </c>
      <c r="H239" s="96">
        <f t="shared" si="62"/>
        <v>0.82480512910396542</v>
      </c>
      <c r="I239" s="96">
        <f t="shared" si="63"/>
        <v>0.33049161472531302</v>
      </c>
      <c r="J239" s="96">
        <f t="shared" si="64"/>
        <v>1.7586354719140308E-2</v>
      </c>
      <c r="K239" s="96">
        <f t="shared" si="65"/>
        <v>0.34534528813065002</v>
      </c>
      <c r="L239" s="96">
        <f t="shared" si="73"/>
        <v>127.81143621157298</v>
      </c>
      <c r="M239" s="96">
        <f t="shared" si="66"/>
        <v>678.64655280565182</v>
      </c>
      <c r="N239" s="96">
        <f t="shared" si="67"/>
        <v>65.355133409460166</v>
      </c>
      <c r="O239" s="96">
        <f t="shared" si="68"/>
        <v>1.5600202600864534</v>
      </c>
      <c r="P239" s="96">
        <f t="shared" si="69"/>
        <v>1.5600202600864534</v>
      </c>
      <c r="Q239" s="96">
        <f t="shared" si="70"/>
        <v>8.2444645565520933E-2</v>
      </c>
      <c r="R239" s="96">
        <f t="shared" si="71"/>
        <v>0.12228861588749894</v>
      </c>
      <c r="S239" s="96">
        <f t="shared" si="74"/>
        <v>609.96664561456578</v>
      </c>
      <c r="T239" s="96">
        <f t="shared" si="78"/>
        <v>18.988130181329243</v>
      </c>
      <c r="U239" s="96">
        <f t="shared" si="78"/>
        <v>159.16113433113867</v>
      </c>
      <c r="V239" s="32">
        <f t="shared" si="76"/>
        <v>1000</v>
      </c>
      <c r="W239" s="100">
        <f>IF(A239=1,((cPH1_+cPHr+(cNES*L239+(cNES+cOSEX)*G239+(cNES+cEREX)*H239+(cNES+cHOEX)*I239+(cNES+cNES)*S239+(cNES+cOSEX)*N239+(cNES+cEREX)*O239+(cNES+cHOEX)*P239)))/(1+cDR)^(A$6:A$65537 + 0.5),(cPHr+(cNES*L239+(cNES+cOSEX)*G239+(cNES+cEREX)*H239+(cNES+cHOEX)*I239+(cNES+cNES)*S239+(cNES+cOSEX)*N239+(cNES+cEREX)*O239+(cNES+cHOEX)*P239))/(1+cDR)^(((cycle + 0.5)/('Life tables'!$I$2/2))))</f>
        <v>116458.68364410514</v>
      </c>
      <c r="X239" s="107">
        <f>((L239+G239+H239+I239+N239+O239+P239+S239)/('Life tables'!$I$2/2))/(1+oDR)^(((cycle + 0.5)/('Life tables'!$I$2/2)))</f>
        <v>27.587787539467683</v>
      </c>
      <c r="Y239" s="31">
        <f>((uNES*L239+ uOCEX*G239+uEREX*H239+uHOEX*I239+uNES*S239+ uOCEX*N239+uEREX*O239+uHOEX*P239)/('Life tables'!$I$2/2))/(1+oDR)^(((cycle + 0.5)/('Life tables'!$I$2/2)))</f>
        <v>18.181789989107905</v>
      </c>
      <c r="Z239" s="100">
        <f t="shared" si="72"/>
        <v>196252.4918585702</v>
      </c>
      <c r="AA239" s="107">
        <f>((L239+G239+H239+I239+N239+O239+P239+S239)/('Life tables'!$I$2/2))</f>
        <v>31.523015999782604</v>
      </c>
      <c r="AB239" s="31">
        <f>((uNES*L239+ uOCEX*G239+uEREX*H239+uHOEX*I239+uNES*S239+ uOCEX*N239+uEREX*O239+uHOEX*P239)/('Life tables'!$I$2/2))</f>
        <v>20.775310666409268</v>
      </c>
    </row>
    <row r="240" spans="1:28" x14ac:dyDescent="0.25">
      <c r="A240" s="4">
        <v>234</v>
      </c>
      <c r="C240" s="105">
        <f>IF(male=0,VLOOKUP((($A$5:$A$1570/'Life tables'!$I$2)*2)+age,lifetable,13,1),IF(male=1,VLOOKUP((($A$5:$A$1570/'Life tables'!$I$2)*2)+age,lifetable,10,1),"error"))</f>
        <v>1.1034968280976276E-4</v>
      </c>
      <c r="F240" s="96">
        <f t="shared" si="60"/>
        <v>143.6659727317562</v>
      </c>
      <c r="G240" s="96">
        <f t="shared" si="61"/>
        <v>14.431547637219975</v>
      </c>
      <c r="H240" s="96">
        <f t="shared" si="62"/>
        <v>0.82419773534475216</v>
      </c>
      <c r="I240" s="96">
        <f t="shared" si="63"/>
        <v>0.330248237790358</v>
      </c>
      <c r="J240" s="96">
        <f t="shared" si="64"/>
        <v>1.7573403972682998E-2</v>
      </c>
      <c r="K240" s="96">
        <f t="shared" si="65"/>
        <v>0.34509097281981754</v>
      </c>
      <c r="L240" s="96">
        <f t="shared" si="73"/>
        <v>127.71731474460861</v>
      </c>
      <c r="M240" s="96">
        <f t="shared" si="66"/>
        <v>678.18476275577609</v>
      </c>
      <c r="N240" s="96">
        <f t="shared" si="67"/>
        <v>65.310662027130107</v>
      </c>
      <c r="O240" s="96">
        <f t="shared" si="68"/>
        <v>1.5589587327999239</v>
      </c>
      <c r="P240" s="96">
        <f t="shared" si="69"/>
        <v>1.5589587327999239</v>
      </c>
      <c r="Q240" s="96">
        <f t="shared" si="70"/>
        <v>8.2388545498659482E-2</v>
      </c>
      <c r="R240" s="96">
        <f t="shared" si="71"/>
        <v>0.1222054036973</v>
      </c>
      <c r="S240" s="96">
        <f t="shared" si="74"/>
        <v>609.55158931385017</v>
      </c>
      <c r="T240" s="96">
        <f t="shared" si="78"/>
        <v>19.088092130800586</v>
      </c>
      <c r="U240" s="96">
        <f t="shared" si="78"/>
        <v>159.62843070765578</v>
      </c>
      <c r="V240" s="32">
        <f t="shared" si="76"/>
        <v>1000.0000000000001</v>
      </c>
      <c r="W240" s="100">
        <f>IF(A240=1,((cPH1_+cPHr+(cNES*L240+(cNES+cOSEX)*G240+(cNES+cEREX)*H240+(cNES+cHOEX)*I240+(cNES+cNES)*S240+(cNES+cOSEX)*N240+(cNES+cEREX)*O240+(cNES+cHOEX)*P240)))/(1+cDR)^(A$6:A$65537 + 0.5),(cPHr+(cNES*L240+(cNES+cOSEX)*G240+(cNES+cEREX)*H240+(cNES+cHOEX)*I240+(cNES+cNES)*S240+(cNES+cOSEX)*N240+(cNES+cEREX)*O240+(cNES+cHOEX)*P240))/(1+cDR)^(((cycle + 0.5)/('Life tables'!$I$2/2))))</f>
        <v>116118.88641069546</v>
      </c>
      <c r="X240" s="107">
        <f>((L240+G240+H240+I240+N240+O240+P240+S240)/('Life tables'!$I$2/2))/(1+oDR)^(((cycle + 0.5)/('Life tables'!$I$2/2)))</f>
        <v>27.553006701447284</v>
      </c>
      <c r="Y240" s="31">
        <f>((uNES*L240+ uOCEX*G240+uEREX*H240+uHOEX*I240+uNES*S240+ uOCEX*N240+uEREX*O240+uHOEX*P240)/('Life tables'!$I$2/2))/(1+oDR)^(((cycle + 0.5)/('Life tables'!$I$2/2)))</f>
        <v>18.158867869117778</v>
      </c>
      <c r="Z240" s="100">
        <f t="shared" si="72"/>
        <v>196117.7040366428</v>
      </c>
      <c r="AA240" s="107">
        <f>((L240+G240+H240+I240+N240+O240+P240+S240)/('Life tables'!$I$2/2))</f>
        <v>31.501258164066204</v>
      </c>
      <c r="AB240" s="31">
        <f>((uNES*L240+ uOCEX*G240+uEREX*H240+uHOEX*I240+uNES*S240+ uOCEX*N240+uEREX*O240+uHOEX*P240)/('Life tables'!$I$2/2))</f>
        <v>20.760971421757713</v>
      </c>
    </row>
    <row r="241" spans="1:28" x14ac:dyDescent="0.25">
      <c r="A241" s="4">
        <v>235</v>
      </c>
      <c r="C241" s="105">
        <f>IF(male=0,VLOOKUP((($A$5:$A$1570/'Life tables'!$I$2)*2)+age,lifetable,13,1),IF(male=1,VLOOKUP((($A$5:$A$1570/'Life tables'!$I$2)*2)+age,lifetable,10,1),"error"))</f>
        <v>1.2085130128736132E-4</v>
      </c>
      <c r="F241" s="96">
        <f t="shared" si="60"/>
        <v>143.56039480728796</v>
      </c>
      <c r="G241" s="96">
        <f t="shared" si="61"/>
        <v>14.420942113744719</v>
      </c>
      <c r="H241" s="96">
        <f t="shared" si="62"/>
        <v>0.82359204504387906</v>
      </c>
      <c r="I241" s="96">
        <f t="shared" si="63"/>
        <v>0.33000554341504967</v>
      </c>
      <c r="J241" s="96">
        <f t="shared" si="64"/>
        <v>1.9231663915751086E-2</v>
      </c>
      <c r="K241" s="96">
        <f t="shared" si="65"/>
        <v>0.3448373707457128</v>
      </c>
      <c r="L241" s="96">
        <f t="shared" si="73"/>
        <v>127.62178607042286</v>
      </c>
      <c r="M241" s="96">
        <f t="shared" si="66"/>
        <v>677.72308235425589</v>
      </c>
      <c r="N241" s="96">
        <f t="shared" si="67"/>
        <v>65.266201204174266</v>
      </c>
      <c r="O241" s="96">
        <f t="shared" si="68"/>
        <v>1.5578974575645621</v>
      </c>
      <c r="P241" s="96">
        <f t="shared" si="69"/>
        <v>1.5578974575645621</v>
      </c>
      <c r="Q241" s="96">
        <f t="shared" si="70"/>
        <v>9.0167769630638495E-2</v>
      </c>
      <c r="R241" s="96">
        <f t="shared" si="71"/>
        <v>0.12212221126517037</v>
      </c>
      <c r="S241" s="96">
        <f t="shared" si="74"/>
        <v>609.12879625405674</v>
      </c>
      <c r="T241" s="96">
        <f t="shared" si="78"/>
        <v>19.197491564346976</v>
      </c>
      <c r="U241" s="96">
        <f t="shared" si="78"/>
        <v>160.09539028966665</v>
      </c>
      <c r="V241" s="32">
        <f t="shared" si="76"/>
        <v>1000.0000000000002</v>
      </c>
      <c r="W241" s="100">
        <f>IF(A241=1,((cPH1_+cPHr+(cNES*L241+(cNES+cOSEX)*G241+(cNES+cEREX)*H241+(cNES+cHOEX)*I241+(cNES+cNES)*S241+(cNES+cOSEX)*N241+(cNES+cEREX)*O241+(cNES+cHOEX)*P241)))/(1+cDR)^(A$6:A$65537 + 0.5),(cPHr+(cNES*L241+(cNES+cOSEX)*G241+(cNES+cEREX)*H241+(cNES+cHOEX)*I241+(cNES+cNES)*S241+(cNES+cOSEX)*N241+(cNES+cEREX)*O241+(cNES+cHOEX)*P241))/(1+cDR)^(((cycle + 0.5)/('Life tables'!$I$2/2))))</f>
        <v>115778.91319669859</v>
      </c>
      <c r="X241" s="107">
        <f>((L241+G241+H241+I241+N241+O241+P241+S241)/('Life tables'!$I$2/2))/(1+oDR)^(((cycle + 0.5)/('Life tables'!$I$2/2)))</f>
        <v>27.517951442689309</v>
      </c>
      <c r="Y241" s="31">
        <f>((uNES*L241+ uOCEX*G241+uEREX*H241+uHOEX*I241+uNES*S241+ uOCEX*N241+uEREX*O241+uHOEX*P241)/('Life tables'!$I$2/2))/(1+oDR)^(((cycle + 0.5)/('Life tables'!$I$2/2)))</f>
        <v>18.135761392619873</v>
      </c>
      <c r="Z241" s="100">
        <f t="shared" si="72"/>
        <v>195981.03266916558</v>
      </c>
      <c r="AA241" s="107">
        <f>((L241+G241+H241+I241+N241+O241+P241+S241)/('Life tables'!$I$2/2))</f>
        <v>31.479151261091605</v>
      </c>
      <c r="AB241" s="31">
        <f>((uNES*L241+ uOCEX*G241+uEREX*H241+uHOEX*I241+uNES*S241+ uOCEX*N241+uEREX*O241+uHOEX*P241)/('Life tables'!$I$2/2))</f>
        <v>20.746398121325882</v>
      </c>
    </row>
    <row r="242" spans="1:28" x14ac:dyDescent="0.25">
      <c r="A242" s="4">
        <v>236</v>
      </c>
      <c r="C242" s="105">
        <f>IF(male=0,VLOOKUP((($A$5:$A$1570/'Life tables'!$I$2)*2)+age,lifetable,13,1),IF(male=1,VLOOKUP((($A$5:$A$1570/'Life tables'!$I$2)*2)+age,lifetable,10,1),"error"))</f>
        <v>1.2085130128736132E-4</v>
      </c>
      <c r="F242" s="96">
        <f t="shared" si="60"/>
        <v>143.45343238202602</v>
      </c>
      <c r="G242" s="96">
        <f t="shared" si="61"/>
        <v>14.410197514267134</v>
      </c>
      <c r="H242" s="96">
        <f t="shared" si="62"/>
        <v>0.82297841199638999</v>
      </c>
      <c r="I242" s="96">
        <f t="shared" si="63"/>
        <v>0.32975966645628996</v>
      </c>
      <c r="J242" s="96">
        <f t="shared" si="64"/>
        <v>1.9217334995737922E-2</v>
      </c>
      <c r="K242" s="96">
        <f t="shared" si="65"/>
        <v>0.34458044304956498</v>
      </c>
      <c r="L242" s="96">
        <f t="shared" si="73"/>
        <v>127.5266990112609</v>
      </c>
      <c r="M242" s="96">
        <f t="shared" si="66"/>
        <v>677.25368576396056</v>
      </c>
      <c r="N242" s="96">
        <f t="shared" si="67"/>
        <v>65.220997295521272</v>
      </c>
      <c r="O242" s="96">
        <f t="shared" si="68"/>
        <v>1.5568184449506337</v>
      </c>
      <c r="P242" s="96">
        <f t="shared" si="69"/>
        <v>1.5568184449506337</v>
      </c>
      <c r="Q242" s="96">
        <f t="shared" si="70"/>
        <v>9.0105318690540462E-2</v>
      </c>
      <c r="R242" s="96">
        <f t="shared" si="71"/>
        <v>0.12203762841553793</v>
      </c>
      <c r="S242" s="96">
        <f t="shared" si="74"/>
        <v>608.70690863143193</v>
      </c>
      <c r="T242" s="96">
        <f t="shared" si="78"/>
        <v>19.306814218033253</v>
      </c>
      <c r="U242" s="96">
        <f t="shared" si="78"/>
        <v>160.56200836113175</v>
      </c>
      <c r="V242" s="32">
        <f t="shared" si="76"/>
        <v>1000.0000000000002</v>
      </c>
      <c r="W242" s="100">
        <f>IF(A242=1,((cPH1_+cPHr+(cNES*L242+(cNES+cOSEX)*G242+(cNES+cEREX)*H242+(cNES+cHOEX)*I242+(cNES+cNES)*S242+(cNES+cOSEX)*N242+(cNES+cEREX)*O242+(cNES+cHOEX)*P242)))/(1+cDR)^(A$6:A$65537 + 0.5),(cPHr+(cNES*L242+(cNES+cOSEX)*G242+(cNES+cEREX)*H242+(cNES+cHOEX)*I242+(cNES+cNES)*S242+(cNES+cOSEX)*N242+(cNES+cEREX)*O242+(cNES+cHOEX)*P242))/(1+cDR)^(((cycle + 0.5)/('Life tables'!$I$2/2))))</f>
        <v>115439.74234246192</v>
      </c>
      <c r="X242" s="107">
        <f>((L242+G242+H242+I242+N242+O242+P242+S242)/('Life tables'!$I$2/2))/(1+oDR)^(((cycle + 0.5)/('Life tables'!$I$2/2)))</f>
        <v>27.48294124710382</v>
      </c>
      <c r="Y242" s="31">
        <f>((uNES*L242+ uOCEX*G242+uEREX*H242+uHOEX*I242+uNES*S242+ uOCEX*N242+uEREX*O242+uHOEX*P242)/('Life tables'!$I$2/2))/(1+oDR)^(((cycle + 0.5)/('Life tables'!$I$2/2)))</f>
        <v>18.112688100627487</v>
      </c>
      <c r="Z242" s="100">
        <f t="shared" si="72"/>
        <v>195844.12909519888</v>
      </c>
      <c r="AA242" s="107">
        <f>((L242+G242+H242+I242+N242+O242+P242+S242)/('Life tables'!$I$2/2))</f>
        <v>31.457060402119378</v>
      </c>
      <c r="AB242" s="31">
        <f>((uNES*L242+ uOCEX*G242+uEREX*H242+uHOEX*I242+uNES*S242+ uOCEX*N242+uEREX*O242+uHOEX*P242)/('Life tables'!$I$2/2))</f>
        <v>20.731839380045646</v>
      </c>
    </row>
    <row r="243" spans="1:28" x14ac:dyDescent="0.25">
      <c r="A243" s="4">
        <v>237</v>
      </c>
      <c r="C243" s="105">
        <f>IF(male=0,VLOOKUP((($A$5:$A$1570/'Life tables'!$I$2)*2)+age,lifetable,13,1),IF(male=1,VLOOKUP((($A$5:$A$1570/'Life tables'!$I$2)*2)+age,lifetable,10,1),"error"))</f>
        <v>1.2085130128736132E-4</v>
      </c>
      <c r="F243" s="96">
        <f t="shared" si="60"/>
        <v>143.34675467236511</v>
      </c>
      <c r="G243" s="96">
        <f t="shared" si="61"/>
        <v>14.399481515067549</v>
      </c>
      <c r="H243" s="96">
        <f t="shared" si="62"/>
        <v>0.82236641233465757</v>
      </c>
      <c r="I243" s="96">
        <f t="shared" si="63"/>
        <v>0.32951444397975538</v>
      </c>
      <c r="J243" s="96">
        <f t="shared" si="64"/>
        <v>1.9203044216848278E-2</v>
      </c>
      <c r="K243" s="96">
        <f t="shared" si="65"/>
        <v>0.34432419925080676</v>
      </c>
      <c r="L243" s="96">
        <f t="shared" si="73"/>
        <v>127.43186505751549</v>
      </c>
      <c r="M243" s="96">
        <f t="shared" si="66"/>
        <v>676.78442274846998</v>
      </c>
      <c r="N243" s="96">
        <f t="shared" si="67"/>
        <v>65.175806250411384</v>
      </c>
      <c r="O243" s="96">
        <f t="shared" si="68"/>
        <v>1.555739739388146</v>
      </c>
      <c r="P243" s="96">
        <f t="shared" si="69"/>
        <v>1.555739739388146</v>
      </c>
      <c r="Q243" s="96">
        <f t="shared" si="70"/>
        <v>9.0042885521922467E-2</v>
      </c>
      <c r="R243" s="96">
        <f t="shared" si="71"/>
        <v>0.12195306963539783</v>
      </c>
      <c r="S243" s="96">
        <f t="shared" si="74"/>
        <v>608.28514106412501</v>
      </c>
      <c r="T243" s="96">
        <f t="shared" si="78"/>
        <v>19.416060147772022</v>
      </c>
      <c r="U243" s="96">
        <f t="shared" si="78"/>
        <v>161.02828563001796</v>
      </c>
      <c r="V243" s="32">
        <f t="shared" si="76"/>
        <v>1000.0000000000001</v>
      </c>
      <c r="W243" s="100">
        <f>IF(A243=1,((cPH1_+cPHr+(cNES*L243+(cNES+cOSEX)*G243+(cNES+cEREX)*H243+(cNES+cHOEX)*I243+(cNES+cNES)*S243+(cNES+cOSEX)*N243+(cNES+cEREX)*O243+(cNES+cHOEX)*P243)))/(1+cDR)^(A$6:A$65537 + 0.5),(cPHr+(cNES*L243+(cNES+cOSEX)*G243+(cNES+cEREX)*H243+(cNES+cHOEX)*I243+(cNES+cNES)*S243+(cNES+cOSEX)*N243+(cNES+cEREX)*O243+(cNES+cHOEX)*P243))/(1+cDR)^(((cycle + 0.5)/('Life tables'!$I$2/2))))</f>
        <v>115101.55523285634</v>
      </c>
      <c r="X243" s="107">
        <f>((L243+G243+H243+I243+N243+O243+P243+S243)/('Life tables'!$I$2/2))/(1+oDR)^(((cycle + 0.5)/('Life tables'!$I$2/2)))</f>
        <v>27.447976041077066</v>
      </c>
      <c r="Y243" s="31">
        <f>((uNES*L243+ uOCEX*G243+uEREX*H243+uHOEX*I243+uNES*S243+ uOCEX*N243+uEREX*O243+uHOEX*P243)/('Life tables'!$I$2/2))/(1+oDR)^(((cycle + 0.5)/('Life tables'!$I$2/2)))</f>
        <v>18.089644450372028</v>
      </c>
      <c r="Z243" s="100">
        <f t="shared" si="72"/>
        <v>195707.30441440776</v>
      </c>
      <c r="AA243" s="107">
        <f>((L243+G243+H243+I243+N243+O243+P243+S243)/('Life tables'!$I$2/2))</f>
        <v>31.434985557850069</v>
      </c>
      <c r="AB243" s="31">
        <f>((uNES*L243+ uOCEX*G243+uEREX*H243+uHOEX*I243+uNES*S243+ uOCEX*N243+uEREX*O243+uHOEX*P243)/('Life tables'!$I$2/2))</f>
        <v>20.717291183622493</v>
      </c>
    </row>
    <row r="244" spans="1:28" x14ac:dyDescent="0.25">
      <c r="A244" s="4">
        <v>238</v>
      </c>
      <c r="C244" s="105">
        <f>IF(male=0,VLOOKUP((($A$5:$A$1570/'Life tables'!$I$2)*2)+age,lifetable,13,1),IF(male=1,VLOOKUP((($A$5:$A$1570/'Life tables'!$I$2)*2)+age,lifetable,10,1),"error"))</f>
        <v>1.2085130128736132E-4</v>
      </c>
      <c r="F244" s="96">
        <f t="shared" si="60"/>
        <v>143.24035448575685</v>
      </c>
      <c r="G244" s="96">
        <f t="shared" si="61"/>
        <v>14.388793393639428</v>
      </c>
      <c r="H244" s="96">
        <f t="shared" si="62"/>
        <v>0.8217560047957303</v>
      </c>
      <c r="I244" s="96">
        <f t="shared" si="63"/>
        <v>0.32926985945177151</v>
      </c>
      <c r="J244" s="96">
        <f t="shared" si="64"/>
        <v>1.9188790615552672E-2</v>
      </c>
      <c r="K244" s="96">
        <f t="shared" si="65"/>
        <v>0.34406862207267147</v>
      </c>
      <c r="L244" s="96">
        <f t="shared" si="73"/>
        <v>127.33727781518169</v>
      </c>
      <c r="M244" s="96">
        <f t="shared" si="66"/>
        <v>676.31529973645331</v>
      </c>
      <c r="N244" s="96">
        <f t="shared" si="67"/>
        <v>65.130628687939364</v>
      </c>
      <c r="O244" s="96">
        <f t="shared" si="68"/>
        <v>1.5546613556548268</v>
      </c>
      <c r="P244" s="96">
        <f t="shared" si="69"/>
        <v>1.5546613556548268</v>
      </c>
      <c r="Q244" s="96">
        <f t="shared" si="70"/>
        <v>8.998047098008774E-2</v>
      </c>
      <c r="R244" s="96">
        <f t="shared" si="71"/>
        <v>0.12186853608316314</v>
      </c>
      <c r="S244" s="96">
        <f t="shared" si="74"/>
        <v>607.86349933014105</v>
      </c>
      <c r="T244" s="96">
        <f t="shared" si="78"/>
        <v>19.525229409367661</v>
      </c>
      <c r="U244" s="96">
        <f t="shared" si="78"/>
        <v>161.4942227881738</v>
      </c>
      <c r="V244" s="32">
        <f t="shared" si="76"/>
        <v>1000.0000000000001</v>
      </c>
      <c r="W244" s="100">
        <f>IF(A244=1,((cPH1_+cPHr+(cNES*L244+(cNES+cOSEX)*G244+(cNES+cEREX)*H244+(cNES+cHOEX)*I244+(cNES+cNES)*S244+(cNES+cOSEX)*N244+(cNES+cEREX)*O244+(cNES+cHOEX)*P244)))/(1+cDR)^(A$6:A$65537 + 0.5),(cPHr+(cNES*L244+(cNES+cOSEX)*G244+(cNES+cEREX)*H244+(cNES+cHOEX)*I244+(cNES+cNES)*S244+(cNES+cOSEX)*N244+(cNES+cEREX)*O244+(cNES+cHOEX)*P244))/(1+cDR)^(((cycle + 0.5)/('Life tables'!$I$2/2))))</f>
        <v>114764.34936472256</v>
      </c>
      <c r="X244" s="107">
        <f>((L244+G244+H244+I244+N244+O244+P244+S244)/('Life tables'!$I$2/2))/(1+oDR)^(((cycle + 0.5)/('Life tables'!$I$2/2)))</f>
        <v>27.413055751641572</v>
      </c>
      <c r="Y244" s="31">
        <f>((uNES*L244+ uOCEX*G244+uEREX*H244+uHOEX*I244+uNES*S244+ uOCEX*N244+uEREX*O244+uHOEX*P244)/('Life tables'!$I$2/2))/(1+oDR)^(((cycle + 0.5)/('Life tables'!$I$2/2)))</f>
        <v>18.066630394060198</v>
      </c>
      <c r="Z244" s="100">
        <f t="shared" si="72"/>
        <v>195570.55914209317</v>
      </c>
      <c r="AA244" s="107">
        <f>((L244+G244+H244+I244+N244+O244+P244+S244)/('Life tables'!$I$2/2))</f>
        <v>31.412926699606608</v>
      </c>
      <c r="AB244" s="31">
        <f>((uNES*L244+ uOCEX*G244+uEREX*H244+uHOEX*I244+uNES*S244+ uOCEX*N244+uEREX*O244+uHOEX*P244)/('Life tables'!$I$2/2))</f>
        <v>20.702753513479166</v>
      </c>
    </row>
    <row r="245" spans="1:28" x14ac:dyDescent="0.25">
      <c r="A245" s="4">
        <v>239</v>
      </c>
      <c r="C245" s="105">
        <f>IF(male=0,VLOOKUP((($A$5:$A$1570/'Life tables'!$I$2)*2)+age,lifetable,13,1),IF(male=1,VLOOKUP((($A$5:$A$1570/'Life tables'!$I$2)*2)+age,lifetable,10,1),"error"))</f>
        <v>1.2085130128736132E-4</v>
      </c>
      <c r="F245" s="96">
        <f t="shared" si="60"/>
        <v>143.13422486788178</v>
      </c>
      <c r="G245" s="96">
        <f t="shared" si="61"/>
        <v>14.378132451406826</v>
      </c>
      <c r="H245" s="96">
        <f t="shared" si="62"/>
        <v>0.82114714948335266</v>
      </c>
      <c r="I245" s="96">
        <f t="shared" si="63"/>
        <v>0.32902589688628603</v>
      </c>
      <c r="J245" s="96">
        <f t="shared" si="64"/>
        <v>1.9174573260235278E-2</v>
      </c>
      <c r="K245" s="96">
        <f t="shared" si="65"/>
        <v>0.34381369481062668</v>
      </c>
      <c r="L245" s="96">
        <f t="shared" si="73"/>
        <v>127.24293110203446</v>
      </c>
      <c r="M245" s="96">
        <f t="shared" si="66"/>
        <v>675.84632293457696</v>
      </c>
      <c r="N245" s="96">
        <f t="shared" si="67"/>
        <v>65.08546520582064</v>
      </c>
      <c r="O245" s="96">
        <f t="shared" si="68"/>
        <v>1.5535833080180812</v>
      </c>
      <c r="P245" s="96">
        <f t="shared" si="69"/>
        <v>1.5535833080180812</v>
      </c>
      <c r="Q245" s="96">
        <f t="shared" si="70"/>
        <v>8.9918075890803167E-2</v>
      </c>
      <c r="R245" s="96">
        <f t="shared" si="71"/>
        <v>0.12178402887724318</v>
      </c>
      <c r="S245" s="96">
        <f t="shared" si="74"/>
        <v>607.44198900795209</v>
      </c>
      <c r="T245" s="96">
        <f t="shared" si="78"/>
        <v>19.634322058518698</v>
      </c>
      <c r="U245" s="96">
        <f t="shared" si="78"/>
        <v>161.95982051186166</v>
      </c>
      <c r="V245" s="32">
        <f t="shared" si="76"/>
        <v>1000.0000000000002</v>
      </c>
      <c r="W245" s="100">
        <f>IF(A245=1,((cPH1_+cPHr+(cNES*L245+(cNES+cOSEX)*G245+(cNES+cEREX)*H245+(cNES+cHOEX)*I245+(cNES+cNES)*S245+(cNES+cOSEX)*N245+(cNES+cEREX)*O245+(cNES+cHOEX)*P245)))/(1+cDR)^(A$6:A$65537 + 0.5),(cPHr+(cNES*L245+(cNES+cOSEX)*G245+(cNES+cEREX)*H245+(cNES+cHOEX)*I245+(cNES+cNES)*S245+(cNES+cOSEX)*N245+(cNES+cEREX)*O245+(cNES+cHOEX)*P245))/(1+cDR)^(((cycle + 0.5)/('Life tables'!$I$2/2))))</f>
        <v>114428.12222870305</v>
      </c>
      <c r="X245" s="107">
        <f>((L245+G245+H245+I245+N245+O245+P245+S245)/('Life tables'!$I$2/2))/(1+oDR)^(((cycle + 0.5)/('Life tables'!$I$2/2)))</f>
        <v>27.378180306456571</v>
      </c>
      <c r="Y245" s="31">
        <f>((uNES*L245+ uOCEX*G245+uEREX*H245+uHOEX*I245+uNES*S245+ uOCEX*N245+uEREX*O245+uHOEX*P245)/('Life tables'!$I$2/2))/(1+oDR)^(((cycle + 0.5)/('Life tables'!$I$2/2)))</f>
        <v>18.043645884301711</v>
      </c>
      <c r="Z245" s="100">
        <f t="shared" si="72"/>
        <v>195433.89377416641</v>
      </c>
      <c r="AA245" s="107">
        <f>((L245+G245+H245+I245+N245+O245+P245+S245)/('Life tables'!$I$2/2))</f>
        <v>31.390883799313801</v>
      </c>
      <c r="AB245" s="31">
        <f>((uNES*L245+ uOCEX*G245+uEREX*H245+uHOEX*I245+uNES*S245+ uOCEX*N245+uEREX*O245+uHOEX*P245)/('Life tables'!$I$2/2))</f>
        <v>20.688226351424341</v>
      </c>
    </row>
    <row r="246" spans="1:28" x14ac:dyDescent="0.25">
      <c r="A246" s="4">
        <v>240</v>
      </c>
      <c r="C246" s="105">
        <f>IF(male=0,VLOOKUP((($A$5:$A$1570/'Life tables'!$I$2)*2)+age,lifetable,13,1),IF(male=1,VLOOKUP((($A$5:$A$1570/'Life tables'!$I$2)*2)+age,lifetable,10,1),"error"))</f>
        <v>1.2085130128736132E-4</v>
      </c>
      <c r="F246" s="96">
        <f t="shared" si="60"/>
        <v>143.02835909470636</v>
      </c>
      <c r="G246" s="96">
        <f t="shared" si="61"/>
        <v>14.367498012926498</v>
      </c>
      <c r="H246" s="96">
        <f t="shared" si="62"/>
        <v>0.82053980782239699</v>
      </c>
      <c r="I246" s="96">
        <f t="shared" si="63"/>
        <v>0.32878254082661018</v>
      </c>
      <c r="J246" s="96">
        <f t="shared" si="64"/>
        <v>1.9160391250129888E-2</v>
      </c>
      <c r="K246" s="96">
        <f t="shared" si="65"/>
        <v>0.34355940131329565</v>
      </c>
      <c r="L246" s="96">
        <f t="shared" si="73"/>
        <v>127.14881894056742</v>
      </c>
      <c r="M246" s="96">
        <f t="shared" si="66"/>
        <v>675.37749833491353</v>
      </c>
      <c r="N246" s="96">
        <f t="shared" si="67"/>
        <v>65.040316381104788</v>
      </c>
      <c r="O246" s="96">
        <f t="shared" si="68"/>
        <v>1.5525056102520229</v>
      </c>
      <c r="P246" s="96">
        <f t="shared" si="69"/>
        <v>1.5525056102520229</v>
      </c>
      <c r="Q246" s="96">
        <f t="shared" si="70"/>
        <v>8.9855701051284959E-2</v>
      </c>
      <c r="R246" s="96">
        <f t="shared" si="71"/>
        <v>0.12169954909737865</v>
      </c>
      <c r="S246" s="96">
        <f t="shared" si="74"/>
        <v>607.02061548315601</v>
      </c>
      <c r="T246" s="96">
        <f t="shared" si="78"/>
        <v>19.743338150820112</v>
      </c>
      <c r="U246" s="96">
        <f t="shared" si="78"/>
        <v>162.42507946227235</v>
      </c>
      <c r="V246" s="32">
        <f t="shared" si="76"/>
        <v>1000.0000000000002</v>
      </c>
      <c r="W246" s="100">
        <f>IF(A246=1,((cPH1_+cPHr+(cNES*L246+(cNES+cOSEX)*G246+(cNES+cEREX)*H246+(cNES+cHOEX)*I246+(cNES+cNES)*S246+(cNES+cOSEX)*N246+(cNES+cEREX)*O246+(cNES+cHOEX)*P246)))/(1+cDR)^(A$6:A$65537 + 0.5),(cPHr+(cNES*L246+(cNES+cOSEX)*G246+(cNES+cEREX)*H246+(cNES+cHOEX)*I246+(cNES+cNES)*S246+(cNES+cOSEX)*N246+(cNES+cEREX)*O246+(cNES+cHOEX)*P246))/(1+cDR)^(((cycle + 0.5)/('Life tables'!$I$2/2))))</f>
        <v>114092.87130974127</v>
      </c>
      <c r="X246" s="107">
        <f>((L246+G246+H246+I246+N246+O246+P246+S246)/('Life tables'!$I$2/2))/(1+oDR)^(((cycle + 0.5)/('Life tables'!$I$2/2)))</f>
        <v>27.343349633789142</v>
      </c>
      <c r="Y246" s="31">
        <f>((uNES*L246+ uOCEX*G246+uEREX*H246+uHOEX*I246+uNES*S246+ uOCEX*N246+uEREX*O246+uHOEX*P246)/('Life tables'!$I$2/2))/(1+oDR)^(((cycle + 0.5)/('Life tables'!$I$2/2)))</f>
        <v>18.020690874097184</v>
      </c>
      <c r="Z246" s="100">
        <f t="shared" si="72"/>
        <v>195297.30878779761</v>
      </c>
      <c r="AA246" s="107">
        <f>((L246+G246+H246+I246+N246+O246+P246+S246)/('Life tables'!$I$2/2))</f>
        <v>31.368856829478521</v>
      </c>
      <c r="AB246" s="31">
        <f>((uNES*L246+ uOCEX*G246+uEREX*H246+uHOEX*I246+uNES*S246+ uOCEX*N246+uEREX*O246+uHOEX*P246)/('Life tables'!$I$2/2))</f>
        <v>20.673709679639899</v>
      </c>
    </row>
    <row r="247" spans="1:28" x14ac:dyDescent="0.25">
      <c r="A247" s="4">
        <v>241</v>
      </c>
      <c r="C247" s="105">
        <f>IF(male=0,VLOOKUP((($A$5:$A$1570/'Life tables'!$I$2)*2)+age,lifetable,13,1),IF(male=1,VLOOKUP((($A$5:$A$1570/'Life tables'!$I$2)*2)+age,lifetable,10,1),"error"))</f>
        <v>1.2085130128736132E-4</v>
      </c>
      <c r="F247" s="96">
        <f t="shared" si="60"/>
        <v>142.92275066480514</v>
      </c>
      <c r="G247" s="96">
        <f t="shared" si="61"/>
        <v>14.356889425116654</v>
      </c>
      <c r="H247" s="96">
        <f t="shared" si="62"/>
        <v>0.81993394251481699</v>
      </c>
      <c r="I247" s="96">
        <f t="shared" si="63"/>
        <v>0.32853977632776948</v>
      </c>
      <c r="J247" s="96">
        <f t="shared" si="64"/>
        <v>1.9146243714291349E-2</v>
      </c>
      <c r="K247" s="96">
        <f t="shared" si="65"/>
        <v>0.34330572596401421</v>
      </c>
      <c r="L247" s="96">
        <f t="shared" si="73"/>
        <v>127.05493555116759</v>
      </c>
      <c r="M247" s="96">
        <f t="shared" si="66"/>
        <v>674.90883172210272</v>
      </c>
      <c r="N247" s="96">
        <f t="shared" si="67"/>
        <v>64.995182770865142</v>
      </c>
      <c r="O247" s="96">
        <f t="shared" si="68"/>
        <v>1.5514282756539344</v>
      </c>
      <c r="P247" s="96">
        <f t="shared" si="69"/>
        <v>1.5514282756539344</v>
      </c>
      <c r="Q247" s="96">
        <f t="shared" si="70"/>
        <v>8.9793347231151399E-2</v>
      </c>
      <c r="R247" s="96">
        <f t="shared" si="71"/>
        <v>0.1216150977859318</v>
      </c>
      <c r="S247" s="96">
        <f t="shared" si="74"/>
        <v>606.59938395491258</v>
      </c>
      <c r="T247" s="96">
        <f t="shared" si="78"/>
        <v>19.852277741765555</v>
      </c>
      <c r="U247" s="96">
        <f t="shared" si="78"/>
        <v>162.89000028602229</v>
      </c>
      <c r="V247" s="32">
        <f t="shared" si="76"/>
        <v>1000.0000000000002</v>
      </c>
      <c r="W247" s="100">
        <f>IF(A247=1,((cPH1_+cPHr+(cNES*L247+(cNES+cOSEX)*G247+(cNES+cEREX)*H247+(cNES+cHOEX)*I247+(cNES+cNES)*S247+(cNES+cOSEX)*N247+(cNES+cEREX)*O247+(cNES+cHOEX)*P247)))/(1+cDR)^(A$6:A$65537 + 0.5),(cPHr+(cNES*L247+(cNES+cOSEX)*G247+(cNES+cEREX)*H247+(cNES+cHOEX)*I247+(cNES+cNES)*S247+(cNES+cOSEX)*N247+(cNES+cEREX)*O247+(cNES+cHOEX)*P247))/(1+cDR)^(((cycle + 0.5)/('Life tables'!$I$2/2))))</f>
        <v>113758.59408756158</v>
      </c>
      <c r="X247" s="107">
        <f>((L247+G247+H247+I247+N247+O247+P247+S247)/('Life tables'!$I$2/2))/(1+oDR)^(((cycle + 0.5)/('Life tables'!$I$2/2)))</f>
        <v>27.308563662495938</v>
      </c>
      <c r="Y247" s="31">
        <f>((uNES*L247+ uOCEX*G247+uEREX*H247+uHOEX*I247+uNES*S247+ uOCEX*N247+uEREX*O247+uHOEX*P247)/('Life tables'!$I$2/2))/(1+oDR)^(((cycle + 0.5)/('Life tables'!$I$2/2)))</f>
        <v>17.997765316826424</v>
      </c>
      <c r="Z247" s="100">
        <f t="shared" si="72"/>
        <v>195160.80464204185</v>
      </c>
      <c r="AA247" s="107">
        <f>((L247+G247+H247+I247+N247+O247+P247+S247)/('Life tables'!$I$2/2))</f>
        <v>31.346845763170535</v>
      </c>
      <c r="AB247" s="31">
        <f>((uNES*L247+ uOCEX*G247+uEREX*H247+uHOEX*I247+uNES*S247+ uOCEX*N247+uEREX*O247+uHOEX*P247)/('Life tables'!$I$2/2))</f>
        <v>20.659203480668669</v>
      </c>
    </row>
    <row r="248" spans="1:28" x14ac:dyDescent="0.25">
      <c r="A248" s="4">
        <v>242</v>
      </c>
      <c r="C248" s="105">
        <f>IF(male=0,VLOOKUP((($A$5:$A$1570/'Life tables'!$I$2)*2)+age,lifetable,13,1),IF(male=1,VLOOKUP((($A$5:$A$1570/'Life tables'!$I$2)*2)+age,lifetable,10,1),"error"))</f>
        <v>1.2085130128736132E-4</v>
      </c>
      <c r="F248" s="96">
        <f t="shared" si="60"/>
        <v>142.81739329193874</v>
      </c>
      <c r="G248" s="96">
        <f t="shared" si="61"/>
        <v>14.346306056511391</v>
      </c>
      <c r="H248" s="96">
        <f t="shared" si="62"/>
        <v>0.81932951749706773</v>
      </c>
      <c r="I248" s="96">
        <f t="shared" si="63"/>
        <v>0.32829758893944261</v>
      </c>
      <c r="J248" s="96">
        <f t="shared" si="64"/>
        <v>1.913212981060132E-2</v>
      </c>
      <c r="K248" s="96">
        <f t="shared" si="65"/>
        <v>0.34305265366300319</v>
      </c>
      <c r="L248" s="96">
        <f t="shared" si="73"/>
        <v>126.96127534551724</v>
      </c>
      <c r="M248" s="96">
        <f t="shared" si="66"/>
        <v>674.44032868027375</v>
      </c>
      <c r="N248" s="96">
        <f t="shared" si="67"/>
        <v>64.950064912865443</v>
      </c>
      <c r="O248" s="96">
        <f t="shared" si="68"/>
        <v>1.5503513170601808</v>
      </c>
      <c r="P248" s="96">
        <f t="shared" si="69"/>
        <v>1.5503513170601808</v>
      </c>
      <c r="Q248" s="96">
        <f t="shared" si="70"/>
        <v>8.9731015173343739E-2</v>
      </c>
      <c r="R248" s="96">
        <f t="shared" si="71"/>
        <v>0.12153067594913401</v>
      </c>
      <c r="S248" s="96">
        <f t="shared" si="74"/>
        <v>606.17829944216544</v>
      </c>
      <c r="T248" s="96">
        <f t="shared" ref="T248:U263" si="79">J248+Q248+T247</f>
        <v>19.961140886749501</v>
      </c>
      <c r="U248" s="96">
        <f t="shared" si="79"/>
        <v>163.35458361563443</v>
      </c>
      <c r="V248" s="32">
        <f t="shared" si="76"/>
        <v>1000.0000000000003</v>
      </c>
      <c r="W248" s="100">
        <f>IF(A248=1,((cPH1_+cPHr+(cNES*L248+(cNES+cOSEX)*G248+(cNES+cEREX)*H248+(cNES+cHOEX)*I248+(cNES+cNES)*S248+(cNES+cOSEX)*N248+(cNES+cEREX)*O248+(cNES+cHOEX)*P248)))/(1+cDR)^(A$6:A$65537 + 0.5),(cPHr+(cNES*L248+(cNES+cOSEX)*G248+(cNES+cEREX)*H248+(cNES+cHOEX)*I248+(cNES+cNES)*S248+(cNES+cOSEX)*N248+(cNES+cEREX)*O248+(cNES+cHOEX)*P248))/(1+cDR)^(((cycle + 0.5)/('Life tables'!$I$2/2))))</f>
        <v>113425.28803713198</v>
      </c>
      <c r="X248" s="107">
        <f>((L248+G248+H248+I248+N248+O248+P248+S248)/('Life tables'!$I$2/2))/(1+oDR)^(((cycle + 0.5)/('Life tables'!$I$2/2)))</f>
        <v>27.273822322005543</v>
      </c>
      <c r="Y248" s="31">
        <f>((uNES*L248+ uOCEX*G248+uEREX*H248+uHOEX*I248+uNES*S248+ uOCEX*N248+uEREX*O248+uHOEX*P248)/('Life tables'!$I$2/2))/(1+oDR)^(((cycle + 0.5)/('Life tables'!$I$2/2)))</f>
        <v>17.97486916623712</v>
      </c>
      <c r="Z248" s="100">
        <f t="shared" si="72"/>
        <v>195024.38177844512</v>
      </c>
      <c r="AA248" s="107">
        <f>((L248+G248+H248+I248+N248+O248+P248+S248)/('Life tables'!$I$2/2))</f>
        <v>31.324850574003996</v>
      </c>
      <c r="AB248" s="31">
        <f>((uNES*L248+ uOCEX*G248+uEREX*H248+uHOEX*I248+uNES*S248+ uOCEX*N248+uEREX*O248+uHOEX*P248)/('Life tables'!$I$2/2))</f>
        <v>20.644707737402527</v>
      </c>
    </row>
    <row r="249" spans="1:28" x14ac:dyDescent="0.25">
      <c r="A249" s="4">
        <v>243</v>
      </c>
      <c r="C249" s="105">
        <f>IF(male=0,VLOOKUP((($A$5:$A$1570/'Life tables'!$I$2)*2)+age,lifetable,13,1),IF(male=1,VLOOKUP((($A$5:$A$1570/'Life tables'!$I$2)*2)+age,lifetable,10,1),"error"))</f>
        <v>1.2085130128736132E-4</v>
      </c>
      <c r="F249" s="96">
        <f t="shared" si="60"/>
        <v>142.71228089787937</v>
      </c>
      <c r="G249" s="96">
        <f t="shared" si="61"/>
        <v>14.335747296540008</v>
      </c>
      <c r="H249" s="96">
        <f t="shared" si="62"/>
        <v>0.81872649789894647</v>
      </c>
      <c r="I249" s="96">
        <f t="shared" si="63"/>
        <v>0.32805596468946902</v>
      </c>
      <c r="J249" s="96">
        <f t="shared" si="64"/>
        <v>1.9118048724807126E-2</v>
      </c>
      <c r="K249" s="96">
        <f t="shared" si="65"/>
        <v>0.342800169810135</v>
      </c>
      <c r="L249" s="96">
        <f t="shared" si="73"/>
        <v>126.867832920216</v>
      </c>
      <c r="M249" s="96">
        <f t="shared" si="66"/>
        <v>673.97199459973695</v>
      </c>
      <c r="N249" s="96">
        <f t="shared" si="67"/>
        <v>64.904963326204253</v>
      </c>
      <c r="O249" s="96">
        <f t="shared" si="68"/>
        <v>1.5492747468615908</v>
      </c>
      <c r="P249" s="96">
        <f t="shared" si="69"/>
        <v>1.5492747468615908</v>
      </c>
      <c r="Q249" s="96">
        <f t="shared" si="70"/>
        <v>8.9668705595016648E-2</v>
      </c>
      <c r="R249" s="96">
        <f t="shared" si="71"/>
        <v>0.12144628455829143</v>
      </c>
      <c r="S249" s="96">
        <f t="shared" si="74"/>
        <v>605.7573667896562</v>
      </c>
      <c r="T249" s="96">
        <f t="shared" si="79"/>
        <v>20.069927641069324</v>
      </c>
      <c r="U249" s="96">
        <f t="shared" si="79"/>
        <v>163.81883007000286</v>
      </c>
      <c r="V249" s="32">
        <f t="shared" si="76"/>
        <v>1000.0000000000001</v>
      </c>
      <c r="W249" s="100">
        <f>IF(A249=1,((cPH1_+cPHr+(cNES*L249+(cNES+cOSEX)*G249+(cNES+cEREX)*H249+(cNES+cHOEX)*I249+(cNES+cNES)*S249+(cNES+cOSEX)*N249+(cNES+cEREX)*O249+(cNES+cHOEX)*P249)))/(1+cDR)^(A$6:A$65537 + 0.5),(cPHr+(cNES*L249+(cNES+cOSEX)*G249+(cNES+cEREX)*H249+(cNES+cHOEX)*I249+(cNES+cNES)*S249+(cNES+cOSEX)*N249+(cNES+cEREX)*O249+(cNES+cHOEX)*P249))/(1+cDR)^(((cycle + 0.5)/('Life tables'!$I$2/2))))</f>
        <v>113092.95062910904</v>
      </c>
      <c r="X249" s="107">
        <f>((L249+G249+H249+I249+N249+O249+P249+S249)/('Life tables'!$I$2/2))/(1+oDR)^(((cycle + 0.5)/('Life tables'!$I$2/2)))</f>
        <v>27.239125542301409</v>
      </c>
      <c r="Y249" s="31">
        <f>((uNES*L249+ uOCEX*G249+uEREX*H249+uHOEX*I249+uNES*S249+ uOCEX*N249+uEREX*O249+uHOEX*P249)/('Life tables'!$I$2/2))/(1+oDR)^(((cycle + 0.5)/('Life tables'!$I$2/2)))</f>
        <v>17.95200237643391</v>
      </c>
      <c r="Z249" s="100">
        <f t="shared" si="72"/>
        <v>194888.04062162954</v>
      </c>
      <c r="AA249" s="107">
        <f>((L249+G249+H249+I249+N249+O249+P249+S249)/('Life tables'!$I$2/2))</f>
        <v>31.302871236119511</v>
      </c>
      <c r="AB249" s="31">
        <f>((uNES*L249+ uOCEX*G249+uEREX*H249+uHOEX*I249+uNES*S249+ uOCEX*N249+uEREX*O249+uHOEX*P249)/('Life tables'!$I$2/2))</f>
        <v>20.630222433070941</v>
      </c>
    </row>
    <row r="250" spans="1:28" x14ac:dyDescent="0.25">
      <c r="A250" s="4">
        <v>244</v>
      </c>
      <c r="C250" s="105">
        <f>IF(male=0,VLOOKUP((($A$5:$A$1570/'Life tables'!$I$2)*2)+age,lifetable,13,1),IF(male=1,VLOOKUP((($A$5:$A$1570/'Life tables'!$I$2)*2)+age,lifetable,10,1),"error"))</f>
        <v>1.2085130128736132E-4</v>
      </c>
      <c r="F250" s="96">
        <f t="shared" si="60"/>
        <v>142.60740760547554</v>
      </c>
      <c r="G250" s="96">
        <f t="shared" si="61"/>
        <v>14.325212554830335</v>
      </c>
      <c r="H250" s="96">
        <f t="shared" si="62"/>
        <v>0.81812485000380597</v>
      </c>
      <c r="I250" s="96">
        <f t="shared" si="63"/>
        <v>0.32781489006790709</v>
      </c>
      <c r="J250" s="96">
        <f t="shared" si="64"/>
        <v>1.9103999669592725E-2</v>
      </c>
      <c r="K250" s="96">
        <f t="shared" si="65"/>
        <v>0.34254826028827468</v>
      </c>
      <c r="L250" s="96">
        <f t="shared" si="73"/>
        <v>126.77460305061562</v>
      </c>
      <c r="M250" s="96">
        <f t="shared" si="66"/>
        <v>673.50383468345251</v>
      </c>
      <c r="N250" s="96">
        <f t="shared" si="67"/>
        <v>64.859878511937922</v>
      </c>
      <c r="O250" s="96">
        <f t="shared" si="68"/>
        <v>1.5481985770183275</v>
      </c>
      <c r="P250" s="96">
        <f t="shared" si="69"/>
        <v>1.5481985770183275</v>
      </c>
      <c r="Q250" s="96">
        <f t="shared" si="70"/>
        <v>8.9606419188398775E-2</v>
      </c>
      <c r="R250" s="96">
        <f t="shared" si="71"/>
        <v>0.12136192455095071</v>
      </c>
      <c r="S250" s="96">
        <f t="shared" si="74"/>
        <v>605.33659067373856</v>
      </c>
      <c r="T250" s="96">
        <f t="shared" si="79"/>
        <v>20.178638059927316</v>
      </c>
      <c r="U250" s="96">
        <f t="shared" si="79"/>
        <v>164.28274025484208</v>
      </c>
      <c r="V250" s="32">
        <f t="shared" si="76"/>
        <v>1000.0000000000001</v>
      </c>
      <c r="W250" s="100">
        <f>IF(A250=1,((cPH1_+cPHr+(cNES*L250+(cNES+cOSEX)*G250+(cNES+cEREX)*H250+(cNES+cHOEX)*I250+(cNES+cNES)*S250+(cNES+cOSEX)*N250+(cNES+cEREX)*O250+(cNES+cHOEX)*P250)))/(1+cDR)^(A$6:A$65537 + 0.5),(cPHr+(cNES*L250+(cNES+cOSEX)*G250+(cNES+cEREX)*H250+(cNES+cHOEX)*I250+(cNES+cNES)*S250+(cNES+cOSEX)*N250+(cNES+cEREX)*O250+(cNES+cHOEX)*P250))/(1+cDR)^(((cycle + 0.5)/('Life tables'!$I$2/2))))</f>
        <v>112761.57933026667</v>
      </c>
      <c r="X250" s="107">
        <f>((L250+G250+H250+I250+N250+O250+P250+S250)/('Life tables'!$I$2/2))/(1+oDR)^(((cycle + 0.5)/('Life tables'!$I$2/2)))</f>
        <v>27.204473253905427</v>
      </c>
      <c r="Y250" s="31">
        <f>((uNES*L250+ uOCEX*G250+uEREX*H250+uHOEX*I250+uNES*S250+ uOCEX*N250+uEREX*O250+uHOEX*P250)/('Life tables'!$I$2/2))/(1+oDR)^(((cycle + 0.5)/('Life tables'!$I$2/2)))</f>
        <v>17.929164901867825</v>
      </c>
      <c r="Z250" s="100">
        <f t="shared" si="72"/>
        <v>194751.78157985926</v>
      </c>
      <c r="AA250" s="107">
        <f>((L250+G250+H250+I250+N250+O250+P250+S250)/('Life tables'!$I$2/2))</f>
        <v>31.280907724166891</v>
      </c>
      <c r="AB250" s="31">
        <f>((uNES*L250+ uOCEX*G250+uEREX*H250+uHOEX*I250+uNES*S250+ uOCEX*N250+uEREX*O250+uHOEX*P250)/('Life tables'!$I$2/2))</f>
        <v>20.615747551229866</v>
      </c>
    </row>
    <row r="251" spans="1:28" x14ac:dyDescent="0.25">
      <c r="A251" s="4">
        <v>245</v>
      </c>
      <c r="C251" s="105">
        <f>IF(male=0,VLOOKUP((($A$5:$A$1570/'Life tables'!$I$2)*2)+age,lifetable,13,1),IF(male=1,VLOOKUP((($A$5:$A$1570/'Life tables'!$I$2)*2)+age,lifetable,10,1),"error"))</f>
        <v>1.2085130128736132E-4</v>
      </c>
      <c r="F251" s="96">
        <f t="shared" si="60"/>
        <v>142.50276773194827</v>
      </c>
      <c r="G251" s="96">
        <f t="shared" si="61"/>
        <v>14.314701260535331</v>
      </c>
      <c r="H251" s="96">
        <f t="shared" si="62"/>
        <v>0.81752454121009477</v>
      </c>
      <c r="I251" s="96">
        <f t="shared" si="63"/>
        <v>0.32757435201162349</v>
      </c>
      <c r="J251" s="96">
        <f t="shared" si="64"/>
        <v>1.9089981883680641E-2</v>
      </c>
      <c r="K251" s="96">
        <f t="shared" si="65"/>
        <v>0.34229691144717722</v>
      </c>
      <c r="L251" s="96">
        <f t="shared" si="73"/>
        <v>126.68158068486036</v>
      </c>
      <c r="M251" s="96">
        <f t="shared" si="66"/>
        <v>673.03585395328253</v>
      </c>
      <c r="N251" s="96">
        <f t="shared" si="67"/>
        <v>64.814810953682638</v>
      </c>
      <c r="O251" s="96">
        <f t="shared" si="68"/>
        <v>1.5471228190742592</v>
      </c>
      <c r="P251" s="96">
        <f t="shared" si="69"/>
        <v>1.5471228190742592</v>
      </c>
      <c r="Q251" s="96">
        <f t="shared" si="70"/>
        <v>8.9544156621624516E-2</v>
      </c>
      <c r="R251" s="96">
        <f t="shared" si="71"/>
        <v>0.12127759683202557</v>
      </c>
      <c r="S251" s="96">
        <f t="shared" si="74"/>
        <v>604.91597560799767</v>
      </c>
      <c r="T251" s="96">
        <f t="shared" si="79"/>
        <v>20.287272198432621</v>
      </c>
      <c r="U251" s="96">
        <f t="shared" si="79"/>
        <v>164.74631476312129</v>
      </c>
      <c r="V251" s="32">
        <f t="shared" si="76"/>
        <v>1000.0000000000002</v>
      </c>
      <c r="W251" s="100">
        <f>IF(A251=1,((cPH1_+cPHr+(cNES*L251+(cNES+cOSEX)*G251+(cNES+cEREX)*H251+(cNES+cHOEX)*I251+(cNES+cNES)*S251+(cNES+cOSEX)*N251+(cNES+cEREX)*O251+(cNES+cHOEX)*P251)))/(1+cDR)^(A$6:A$65537 + 0.5),(cPHr+(cNES*L251+(cNES+cOSEX)*G251+(cNES+cEREX)*H251+(cNES+cHOEX)*I251+(cNES+cNES)*S251+(cNES+cOSEX)*N251+(cNES+cEREX)*O251+(cNES+cHOEX)*P251))/(1+cDR)^(((cycle + 0.5)/('Life tables'!$I$2/2))))</f>
        <v>112431.17160390851</v>
      </c>
      <c r="X251" s="107">
        <f>((L251+G251+H251+I251+N251+O251+P251+S251)/('Life tables'!$I$2/2))/(1+oDR)^(((cycle + 0.5)/('Life tables'!$I$2/2)))</f>
        <v>27.169865387861954</v>
      </c>
      <c r="Y251" s="31">
        <f>((uNES*L251+ uOCEX*G251+uEREX*H251+uHOEX*I251+uNES*S251+ uOCEX*N251+uEREX*O251+uHOEX*P251)/('Life tables'!$I$2/2))/(1+oDR)^(((cycle + 0.5)/('Life tables'!$I$2/2)))</f>
        <v>17.9063566973261</v>
      </c>
      <c r="Z251" s="100">
        <f t="shared" si="72"/>
        <v>194615.60504558741</v>
      </c>
      <c r="AA251" s="107">
        <f>((L251+G251+H251+I251+N251+O251+P251+S251)/('Life tables'!$I$2/2))</f>
        <v>31.258960013288341</v>
      </c>
      <c r="AB251" s="31">
        <f>((uNES*L251+ uOCEX*G251+uEREX*H251+uHOEX*I251+uNES*S251+ uOCEX*N251+uEREX*O251+uHOEX*P251)/('Life tables'!$I$2/2))</f>
        <v>20.601283075751038</v>
      </c>
    </row>
    <row r="252" spans="1:28" x14ac:dyDescent="0.25">
      <c r="A252" s="4">
        <v>246</v>
      </c>
      <c r="C252" s="105">
        <f>IF(male=0,VLOOKUP((($A$5:$A$1570/'Life tables'!$I$2)*2)+age,lifetable,13,1),IF(male=1,VLOOKUP((($A$5:$A$1570/'Life tables'!$I$2)*2)+age,lifetable,10,1),"error"))</f>
        <v>1.2085130128736132E-4</v>
      </c>
      <c r="F252" s="96">
        <f t="shared" si="60"/>
        <v>142.3983557824105</v>
      </c>
      <c r="G252" s="96">
        <f t="shared" si="61"/>
        <v>14.304212861682091</v>
      </c>
      <c r="H252" s="96">
        <f t="shared" si="62"/>
        <v>0.81692553999417972</v>
      </c>
      <c r="I252" s="96">
        <f t="shared" si="63"/>
        <v>0.32733433788939648</v>
      </c>
      <c r="J252" s="96">
        <f t="shared" si="64"/>
        <v>1.9075994630963801E-2</v>
      </c>
      <c r="K252" s="96">
        <f t="shared" si="65"/>
        <v>0.34204611008792091</v>
      </c>
      <c r="L252" s="96">
        <f t="shared" si="73"/>
        <v>126.58876093812596</v>
      </c>
      <c r="M252" s="96">
        <f t="shared" si="66"/>
        <v>672.5680572560359</v>
      </c>
      <c r="N252" s="96">
        <f t="shared" si="67"/>
        <v>64.769761118196598</v>
      </c>
      <c r="O252" s="96">
        <f t="shared" si="68"/>
        <v>1.5460474841708558</v>
      </c>
      <c r="P252" s="96">
        <f t="shared" si="69"/>
        <v>1.5460474841708558</v>
      </c>
      <c r="Q252" s="96">
        <f t="shared" si="70"/>
        <v>8.9481918539538283E-2</v>
      </c>
      <c r="R252" s="96">
        <f t="shared" si="71"/>
        <v>0.12119330227488603</v>
      </c>
      <c r="S252" s="96">
        <f t="shared" si="74"/>
        <v>604.49552594868317</v>
      </c>
      <c r="T252" s="96">
        <f t="shared" si="79"/>
        <v>20.395830111603122</v>
      </c>
      <c r="U252" s="96">
        <f t="shared" si="79"/>
        <v>165.2095541754841</v>
      </c>
      <c r="V252" s="32">
        <f t="shared" si="76"/>
        <v>1000.0000000000002</v>
      </c>
      <c r="W252" s="100">
        <f>IF(A252=1,((cPH1_+cPHr+(cNES*L252+(cNES+cOSEX)*G252+(cNES+cEREX)*H252+(cNES+cHOEX)*I252+(cNES+cNES)*S252+(cNES+cOSEX)*N252+(cNES+cEREX)*O252+(cNES+cHOEX)*P252)))/(1+cDR)^(A$6:A$65537 + 0.5),(cPHr+(cNES*L252+(cNES+cOSEX)*G252+(cNES+cEREX)*H252+(cNES+cHOEX)*I252+(cNES+cNES)*S252+(cNES+cOSEX)*N252+(cNES+cEREX)*O252+(cNES+cHOEX)*P252))/(1+cDR)^(((cycle + 0.5)/('Life tables'!$I$2/2))))</f>
        <v>112101.72491026517</v>
      </c>
      <c r="X252" s="107">
        <f>((L252+G252+H252+I252+N252+O252+P252+S252)/('Life tables'!$I$2/2))/(1+oDR)^(((cycle + 0.5)/('Life tables'!$I$2/2)))</f>
        <v>27.135301875722476</v>
      </c>
      <c r="Y252" s="31">
        <f>((uNES*L252+ uOCEX*G252+uEREX*H252+uHOEX*I252+uNES*S252+ uOCEX*N252+uEREX*O252+uHOEX*P252)/('Life tables'!$I$2/2))/(1+oDR)^(((cycle + 0.5)/('Life tables'!$I$2/2)))</f>
        <v>17.883577717922275</v>
      </c>
      <c r="Z252" s="100">
        <f t="shared" si="72"/>
        <v>194479.51139598503</v>
      </c>
      <c r="AA252" s="107">
        <f>((L252+G252+H252+I252+N252+O252+P252+S252)/('Life tables'!$I$2/2))</f>
        <v>31.237028079102355</v>
      </c>
      <c r="AB252" s="31">
        <f>((uNES*L252+ uOCEX*G252+uEREX*H252+uHOEX*I252+uNES*S252+ uOCEX*N252+uEREX*O252+uHOEX*P252)/('Life tables'!$I$2/2))</f>
        <v>20.586828990811579</v>
      </c>
    </row>
    <row r="253" spans="1:28" x14ac:dyDescent="0.25">
      <c r="A253" s="4">
        <v>247</v>
      </c>
      <c r="C253" s="105">
        <f>IF(male=0,VLOOKUP((($A$5:$A$1570/'Life tables'!$I$2)*2)+age,lifetable,13,1),IF(male=1,VLOOKUP((($A$5:$A$1570/'Life tables'!$I$2)*2)+age,lifetable,10,1),"error"))</f>
        <v>1.2085130128736132E-4</v>
      </c>
      <c r="F253" s="96">
        <f t="shared" si="60"/>
        <v>142.29416644360279</v>
      </c>
      <c r="G253" s="96">
        <f t="shared" si="61"/>
        <v>14.293746824542584</v>
      </c>
      <c r="H253" s="96">
        <f t="shared" si="62"/>
        <v>0.81632781587440695</v>
      </c>
      <c r="I253" s="96">
        <f t="shared" si="63"/>
        <v>0.32709483548751572</v>
      </c>
      <c r="J253" s="96">
        <f t="shared" si="64"/>
        <v>1.9062037199666374E-2</v>
      </c>
      <c r="K253" s="96">
        <f t="shared" si="65"/>
        <v>0.3417958434478604</v>
      </c>
      <c r="L253" s="96">
        <f t="shared" si="73"/>
        <v>126.49613908705075</v>
      </c>
      <c r="M253" s="96">
        <f t="shared" si="66"/>
        <v>672.10044926931016</v>
      </c>
      <c r="N253" s="96">
        <f t="shared" si="67"/>
        <v>64.724729455942594</v>
      </c>
      <c r="O253" s="96">
        <f t="shared" si="68"/>
        <v>1.5449725830606174</v>
      </c>
      <c r="P253" s="96">
        <f t="shared" si="69"/>
        <v>1.5449725830606174</v>
      </c>
      <c r="Q253" s="96">
        <f t="shared" si="70"/>
        <v>8.9419705564471708E-2</v>
      </c>
      <c r="R253" s="96">
        <f t="shared" si="71"/>
        <v>0.12110904172241108</v>
      </c>
      <c r="S253" s="96">
        <f t="shared" si="74"/>
        <v>604.07524589995944</v>
      </c>
      <c r="T253" s="96">
        <f t="shared" si="79"/>
        <v>20.504311854367259</v>
      </c>
      <c r="U253" s="96">
        <f t="shared" si="79"/>
        <v>165.67245906065438</v>
      </c>
      <c r="V253" s="32">
        <f t="shared" si="76"/>
        <v>1000.0000000000002</v>
      </c>
      <c r="W253" s="100">
        <f>IF(A253=1,((cPH1_+cPHr+(cNES*L253+(cNES+cOSEX)*G253+(cNES+cEREX)*H253+(cNES+cHOEX)*I253+(cNES+cNES)*S253+(cNES+cOSEX)*N253+(cNES+cEREX)*O253+(cNES+cHOEX)*P253)))/(1+cDR)^(A$6:A$65537 + 0.5),(cPHr+(cNES*L253+(cNES+cOSEX)*G253+(cNES+cEREX)*H253+(cNES+cHOEX)*I253+(cNES+cNES)*S253+(cNES+cOSEX)*N253+(cNES+cEREX)*O253+(cNES+cHOEX)*P253))/(1+cDR)^(((cycle + 0.5)/('Life tables'!$I$2/2))))</f>
        <v>111773.23670687628</v>
      </c>
      <c r="X253" s="107">
        <f>((L253+G253+H253+I253+N253+O253+P253+S253)/('Life tables'!$I$2/2))/(1+oDR)^(((cycle + 0.5)/('Life tables'!$I$2/2)))</f>
        <v>27.100782649530725</v>
      </c>
      <c r="Y253" s="31">
        <f>((uNES*L253+ uOCEX*G253+uEREX*H253+uHOEX*I253+uNES*S253+ uOCEX*N253+uEREX*O253+uHOEX*P253)/('Life tables'!$I$2/2))/(1+oDR)^(((cycle + 0.5)/('Life tables'!$I$2/2)))</f>
        <v>17.860827919086709</v>
      </c>
      <c r="Z253" s="100">
        <f t="shared" si="72"/>
        <v>194343.50099345206</v>
      </c>
      <c r="AA253" s="107">
        <f>((L253+G253+H253+I253+N253+O253+P253+S253)/('Life tables'!$I$2/2))</f>
        <v>31.215111897688029</v>
      </c>
      <c r="AB253" s="31">
        <f>((uNES*L253+ uOCEX*G253+uEREX*H253+uHOEX*I253+uNES*S253+ uOCEX*N253+uEREX*O253+uHOEX*P253)/('Life tables'!$I$2/2))</f>
        <v>20.572385280883989</v>
      </c>
    </row>
    <row r="254" spans="1:28" x14ac:dyDescent="0.25">
      <c r="A254" s="4">
        <v>248</v>
      </c>
      <c r="C254" s="105">
        <f>IF(male=0,VLOOKUP((($A$5:$A$1570/'Life tables'!$I$2)*2)+age,lifetable,13,1),IF(male=1,VLOOKUP((($A$5:$A$1570/'Life tables'!$I$2)*2)+age,lifetable,10,1),"error"))</f>
        <v>1.2085130128736132E-4</v>
      </c>
      <c r="F254" s="96">
        <f t="shared" si="60"/>
        <v>142.19019457783799</v>
      </c>
      <c r="G254" s="96">
        <f t="shared" si="61"/>
        <v>14.283302633025384</v>
      </c>
      <c r="H254" s="96">
        <f t="shared" si="62"/>
        <v>0.81573133937636433</v>
      </c>
      <c r="I254" s="96">
        <f t="shared" si="63"/>
        <v>0.32685583299586302</v>
      </c>
      <c r="J254" s="96">
        <f t="shared" si="64"/>
        <v>1.9048108901532572E-2</v>
      </c>
      <c r="K254" s="96">
        <f t="shared" si="65"/>
        <v>0.34154609918608131</v>
      </c>
      <c r="L254" s="96">
        <f t="shared" si="73"/>
        <v>126.40371056435276</v>
      </c>
      <c r="M254" s="96">
        <f t="shared" si="66"/>
        <v>671.63303450714045</v>
      </c>
      <c r="N254" s="96">
        <f t="shared" si="67"/>
        <v>64.679716401631978</v>
      </c>
      <c r="O254" s="96">
        <f t="shared" si="68"/>
        <v>1.5438981261200586</v>
      </c>
      <c r="P254" s="96">
        <f t="shared" si="69"/>
        <v>1.5438981261200586</v>
      </c>
      <c r="Q254" s="96">
        <f t="shared" si="70"/>
        <v>8.9357518296995342E-2</v>
      </c>
      <c r="R254" s="96">
        <f t="shared" si="71"/>
        <v>0.1210248159880066</v>
      </c>
      <c r="S254" s="96">
        <f t="shared" si="74"/>
        <v>603.65513951898333</v>
      </c>
      <c r="T254" s="96">
        <f t="shared" si="79"/>
        <v>20.612717481565788</v>
      </c>
      <c r="U254" s="96">
        <f t="shared" si="79"/>
        <v>166.13502997582847</v>
      </c>
      <c r="V254" s="32">
        <f t="shared" si="76"/>
        <v>1000.0000000000002</v>
      </c>
      <c r="W254" s="100">
        <f>IF(A254=1,((cPH1_+cPHr+(cNES*L254+(cNES+cOSEX)*G254+(cNES+cEREX)*H254+(cNES+cHOEX)*I254+(cNES+cNES)*S254+(cNES+cOSEX)*N254+(cNES+cEREX)*O254+(cNES+cHOEX)*P254)))/(1+cDR)^(A$6:A$65537 + 0.5),(cPHr+(cNES*L254+(cNES+cOSEX)*G254+(cNES+cEREX)*H254+(cNES+cHOEX)*I254+(cNES+cNES)*S254+(cNES+cOSEX)*N254+(cNES+cEREX)*O254+(cNES+cHOEX)*P254))/(1+cDR)^(((cycle + 0.5)/('Life tables'!$I$2/2))))</f>
        <v>111445.7044489585</v>
      </c>
      <c r="X254" s="107">
        <f>((L254+G254+H254+I254+N254+O254+P254+S254)/('Life tables'!$I$2/2))/(1+oDR)^(((cycle + 0.5)/('Life tables'!$I$2/2)))</f>
        <v>27.066307641808322</v>
      </c>
      <c r="Y254" s="31">
        <f>((uNES*L254+ uOCEX*G254+uEREX*H254+uHOEX*I254+uNES*S254+ uOCEX*N254+uEREX*O254+uHOEX*P254)/('Life tables'!$I$2/2))/(1+oDR)^(((cycle + 0.5)/('Life tables'!$I$2/2)))</f>
        <v>17.838107256557361</v>
      </c>
      <c r="Z254" s="100">
        <f t="shared" si="72"/>
        <v>194207.57418611165</v>
      </c>
      <c r="AA254" s="107">
        <f>((L254+G254+H254+I254+N254+O254+P254+S254)/('Life tables'!$I$2/2))</f>
        <v>31.19321144557</v>
      </c>
      <c r="AB254" s="31">
        <f>((uNES*L254+ uOCEX*G254+uEREX*H254+uHOEX*I254+uNES*S254+ uOCEX*N254+uEREX*O254+uHOEX*P254)/('Life tables'!$I$2/2))</f>
        <v>20.557951930726482</v>
      </c>
    </row>
    <row r="255" spans="1:28" x14ac:dyDescent="0.25">
      <c r="A255" s="4">
        <v>249</v>
      </c>
      <c r="C255" s="105">
        <f>IF(male=0,VLOOKUP((($A$5:$A$1570/'Life tables'!$I$2)*2)+age,lifetable,13,1),IF(male=1,VLOOKUP((($A$5:$A$1570/'Life tables'!$I$2)*2)+age,lifetable,10,1),"error"))</f>
        <v>1.2085130128736132E-4</v>
      </c>
      <c r="F255" s="96">
        <f t="shared" si="60"/>
        <v>142.08643521714762</v>
      </c>
      <c r="G255" s="96">
        <f t="shared" si="61"/>
        <v>14.272879788087659</v>
      </c>
      <c r="H255" s="96">
        <f t="shared" si="62"/>
        <v>0.81513608199929921</v>
      </c>
      <c r="I255" s="96">
        <f t="shared" si="63"/>
        <v>0.32661731899445623</v>
      </c>
      <c r="J255" s="96">
        <f t="shared" si="64"/>
        <v>1.9034209071042491E-2</v>
      </c>
      <c r="K255" s="96">
        <f t="shared" si="65"/>
        <v>0.3412968653693399</v>
      </c>
      <c r="L255" s="96">
        <f t="shared" si="73"/>
        <v>126.31147095362583</v>
      </c>
      <c r="M255" s="96">
        <f t="shared" si="66"/>
        <v>671.16581732545819</v>
      </c>
      <c r="N255" s="96">
        <f t="shared" si="67"/>
        <v>64.634722374750396</v>
      </c>
      <c r="O255" s="96">
        <f t="shared" si="68"/>
        <v>1.5428241233622586</v>
      </c>
      <c r="P255" s="96">
        <f t="shared" si="69"/>
        <v>1.5428241233622586</v>
      </c>
      <c r="Q255" s="96">
        <f t="shared" si="70"/>
        <v>8.9295357316644702E-2</v>
      </c>
      <c r="R255" s="96">
        <f t="shared" si="71"/>
        <v>0.12094062585658905</v>
      </c>
      <c r="S255" s="96">
        <f t="shared" si="74"/>
        <v>603.23521072081007</v>
      </c>
      <c r="T255" s="96">
        <f t="shared" si="79"/>
        <v>20.721047047953476</v>
      </c>
      <c r="U255" s="96">
        <f t="shared" si="79"/>
        <v>166.59726746705439</v>
      </c>
      <c r="V255" s="32">
        <f t="shared" si="76"/>
        <v>1000.0000000000001</v>
      </c>
      <c r="W255" s="100">
        <f>IF(A255=1,((cPH1_+cPHr+(cNES*L255+(cNES+cOSEX)*G255+(cNES+cEREX)*H255+(cNES+cHOEX)*I255+(cNES+cNES)*S255+(cNES+cOSEX)*N255+(cNES+cEREX)*O255+(cNES+cHOEX)*P255)))/(1+cDR)^(A$6:A$65537 + 0.5),(cPHr+(cNES*L255+(cNES+cOSEX)*G255+(cNES+cEREX)*H255+(cNES+cHOEX)*I255+(cNES+cNES)*S255+(cNES+cOSEX)*N255+(cNES+cEREX)*O255+(cNES+cHOEX)*P255))/(1+cDR)^(((cycle + 0.5)/('Life tables'!$I$2/2))))</f>
        <v>111119.12558975918</v>
      </c>
      <c r="X255" s="107">
        <f>((L255+G255+H255+I255+N255+O255+P255+S255)/('Life tables'!$I$2/2))/(1+oDR)^(((cycle + 0.5)/('Life tables'!$I$2/2)))</f>
        <v>27.031876785540891</v>
      </c>
      <c r="Y255" s="31">
        <f>((uNES*L255+ uOCEX*G255+uEREX*H255+uHOEX*I255+uNES*S255+ uOCEX*N255+uEREX*O255+uHOEX*P255)/('Life tables'!$I$2/2))/(1+oDR)^(((cycle + 0.5)/('Life tables'!$I$2/2)))</f>
        <v>17.815415686370866</v>
      </c>
      <c r="Z255" s="100">
        <f t="shared" si="72"/>
        <v>194071.73130828739</v>
      </c>
      <c r="AA255" s="107">
        <f>((L255+G255+H255+I255+N255+O255+P255+S255)/('Life tables'!$I$2/2))</f>
        <v>31.171326699703787</v>
      </c>
      <c r="AB255" s="31">
        <f>((uNES*L255+ uOCEX*G255+uEREX*H255+uHOEX*I255+uNES*S255+ uOCEX*N255+uEREX*O255+uHOEX*P255)/('Life tables'!$I$2/2))</f>
        <v>20.543528925373579</v>
      </c>
    </row>
    <row r="256" spans="1:28" x14ac:dyDescent="0.25">
      <c r="A256" s="4">
        <v>250</v>
      </c>
      <c r="C256" s="105">
        <f>IF(male=0,VLOOKUP((($A$5:$A$1570/'Life tables'!$I$2)*2)+age,lifetable,13,1),IF(male=1,VLOOKUP((($A$5:$A$1570/'Life tables'!$I$2)*2)+age,lifetable,10,1),"error"))</f>
        <v>1.2085130128736132E-4</v>
      </c>
      <c r="F256" s="96">
        <f t="shared" si="60"/>
        <v>141.98288355762358</v>
      </c>
      <c r="G256" s="96">
        <f t="shared" si="61"/>
        <v>14.262477807166785</v>
      </c>
      <c r="H256" s="96">
        <f t="shared" si="62"/>
        <v>0.81454201618365707</v>
      </c>
      <c r="I256" s="96">
        <f t="shared" si="63"/>
        <v>0.32637928244044262</v>
      </c>
      <c r="J256" s="96">
        <f t="shared" si="64"/>
        <v>1.9020337064654117E-2</v>
      </c>
      <c r="K256" s="96">
        <f t="shared" si="65"/>
        <v>0.34104813045847149</v>
      </c>
      <c r="L256" s="96">
        <f t="shared" si="73"/>
        <v>126.21941598430956</v>
      </c>
      <c r="M256" s="96">
        <f t="shared" si="66"/>
        <v>670.69880192736866</v>
      </c>
      <c r="N256" s="96">
        <f t="shared" si="67"/>
        <v>64.589747780065977</v>
      </c>
      <c r="O256" s="96">
        <f t="shared" si="68"/>
        <v>1.5417505844489905</v>
      </c>
      <c r="P256" s="96">
        <f t="shared" si="69"/>
        <v>1.5417505844489905</v>
      </c>
      <c r="Q256" s="96">
        <f t="shared" si="70"/>
        <v>8.923322318262257E-2</v>
      </c>
      <c r="R256" s="96">
        <f t="shared" si="71"/>
        <v>0.12085647208553633</v>
      </c>
      <c r="S256" s="96">
        <f t="shared" si="74"/>
        <v>602.81546328313652</v>
      </c>
      <c r="T256" s="96">
        <f t="shared" si="79"/>
        <v>20.829300608200754</v>
      </c>
      <c r="U256" s="96">
        <f t="shared" si="79"/>
        <v>167.05917206959839</v>
      </c>
      <c r="V256" s="32">
        <f t="shared" si="76"/>
        <v>1000</v>
      </c>
      <c r="W256" s="100">
        <f>IF(A256=1,((cPH1_+cPHr+(cNES*L256+(cNES+cOSEX)*G256+(cNES+cEREX)*H256+(cNES+cHOEX)*I256+(cNES+cNES)*S256+(cNES+cOSEX)*N256+(cNES+cEREX)*O256+(cNES+cHOEX)*P256)))/(1+cDR)^(A$6:A$65537 + 0.5),(cPHr+(cNES*L256+(cNES+cOSEX)*G256+(cNES+cEREX)*H256+(cNES+cHOEX)*I256+(cNES+cNES)*S256+(cNES+cOSEX)*N256+(cNES+cEREX)*O256+(cNES+cHOEX)*P256))/(1+cDR)^(((cycle + 0.5)/('Life tables'!$I$2/2))))</f>
        <v>110793.4975808974</v>
      </c>
      <c r="X256" s="107">
        <f>((L256+G256+H256+I256+N256+O256+P256+S256)/('Life tables'!$I$2/2))/(1+oDR)^(((cycle + 0.5)/('Life tables'!$I$2/2)))</f>
        <v>26.997490014164672</v>
      </c>
      <c r="Y256" s="31">
        <f>((uNES*L256+ uOCEX*G256+uEREX*H256+uHOEX*I256+uNES*S256+ uOCEX*N256+uEREX*O256+uHOEX*P256)/('Life tables'!$I$2/2))/(1+oDR)^(((cycle + 0.5)/('Life tables'!$I$2/2)))</f>
        <v>17.792753164853991</v>
      </c>
      <c r="Z256" s="100">
        <f t="shared" si="72"/>
        <v>193935.97268096547</v>
      </c>
      <c r="AA256" s="107">
        <f>((L256+G256+H256+I256+N256+O256+P256+S256)/('Life tables'!$I$2/2))</f>
        <v>31.149457637461705</v>
      </c>
      <c r="AB256" s="31">
        <f>((uNES*L256+ uOCEX*G256+uEREX*H256+uHOEX*I256+uNES*S256+ uOCEX*N256+uEREX*O256+uHOEX*P256)/('Life tables'!$I$2/2))</f>
        <v>20.5291162501271</v>
      </c>
    </row>
    <row r="257" spans="1:28" x14ac:dyDescent="0.25">
      <c r="A257" s="4">
        <v>251</v>
      </c>
      <c r="C257" s="105">
        <f>IF(male=0,VLOOKUP((($A$5:$A$1570/'Life tables'!$I$2)*2)+age,lifetable,13,1),IF(male=1,VLOOKUP((($A$5:$A$1570/'Life tables'!$I$2)*2)+age,lifetable,10,1),"error"))</f>
        <v>1.2085130128736132E-4</v>
      </c>
      <c r="F257" s="96">
        <f t="shared" si="60"/>
        <v>141.87953495394856</v>
      </c>
      <c r="G257" s="96">
        <f t="shared" si="61"/>
        <v>14.25209622363092</v>
      </c>
      <c r="H257" s="96">
        <f t="shared" si="62"/>
        <v>0.81394911527970382</v>
      </c>
      <c r="I257" s="96">
        <f t="shared" si="63"/>
        <v>0.32614171265552566</v>
      </c>
      <c r="J257" s="96">
        <f t="shared" si="64"/>
        <v>1.9006492260070593E-2</v>
      </c>
      <c r="K257" s="96">
        <f t="shared" si="65"/>
        <v>0.34079988329525229</v>
      </c>
      <c r="L257" s="96">
        <f t="shared" si="73"/>
        <v>126.12754152682709</v>
      </c>
      <c r="M257" s="96">
        <f t="shared" si="66"/>
        <v>670.23199236825246</v>
      </c>
      <c r="N257" s="96">
        <f t="shared" si="67"/>
        <v>64.544793008120664</v>
      </c>
      <c r="O257" s="96">
        <f t="shared" si="68"/>
        <v>1.5406775187024504</v>
      </c>
      <c r="P257" s="96">
        <f t="shared" si="69"/>
        <v>1.5406775187024504</v>
      </c>
      <c r="Q257" s="96">
        <f t="shared" si="70"/>
        <v>8.9171116434477643E-2</v>
      </c>
      <c r="R257" s="96">
        <f t="shared" si="71"/>
        <v>0.12077235540560718</v>
      </c>
      <c r="S257" s="96">
        <f t="shared" si="74"/>
        <v>602.39590085088685</v>
      </c>
      <c r="T257" s="96">
        <f t="shared" si="79"/>
        <v>20.9374782168953</v>
      </c>
      <c r="U257" s="96">
        <f t="shared" si="79"/>
        <v>167.52074430829924</v>
      </c>
      <c r="V257" s="32">
        <f t="shared" si="76"/>
        <v>1000.0000000000002</v>
      </c>
      <c r="W257" s="100">
        <f>IF(A257=1,((cPH1_+cPHr+(cNES*L257+(cNES+cOSEX)*G257+(cNES+cEREX)*H257+(cNES+cHOEX)*I257+(cNES+cNES)*S257+(cNES+cOSEX)*N257+(cNES+cEREX)*O257+(cNES+cHOEX)*P257)))/(1+cDR)^(A$6:A$65537 + 0.5),(cPHr+(cNES*L257+(cNES+cOSEX)*G257+(cNES+cEREX)*H257+(cNES+cHOEX)*I257+(cNES+cNES)*S257+(cNES+cOSEX)*N257+(cNES+cEREX)*O257+(cNES+cHOEX)*P257))/(1+cDR)^(((cycle + 0.5)/('Life tables'!$I$2/2))))</f>
        <v>110468.81787269127</v>
      </c>
      <c r="X257" s="107">
        <f>((L257+G257+H257+I257+N257+O257+P257+S257)/('Life tables'!$I$2/2))/(1+oDR)^(((cycle + 0.5)/('Life tables'!$I$2/2)))</f>
        <v>26.963147261553551</v>
      </c>
      <c r="Y257" s="31">
        <f>((uNES*L257+ uOCEX*G257+uEREX*H257+uHOEX*I257+uNES*S257+ uOCEX*N257+uEREX*O257+uHOEX*P257)/('Life tables'!$I$2/2))/(1+oDR)^(((cycle + 0.5)/('Life tables'!$I$2/2)))</f>
        <v>17.770119648615257</v>
      </c>
      <c r="Z257" s="100">
        <f t="shared" si="72"/>
        <v>193800.29861224056</v>
      </c>
      <c r="AA257" s="107">
        <f>((L257+G257+H257+I257+N257+O257+P257+S257)/('Life tables'!$I$2/2))</f>
        <v>31.127604236619206</v>
      </c>
      <c r="AB257" s="31">
        <f>((uNES*L257+ uOCEX*G257+uEREX*H257+uHOEX*I257+uNES*S257+ uOCEX*N257+uEREX*O257+uHOEX*P257)/('Life tables'!$I$2/2))</f>
        <v>20.514713890547355</v>
      </c>
    </row>
    <row r="258" spans="1:28" x14ac:dyDescent="0.25">
      <c r="A258" s="4">
        <v>252</v>
      </c>
      <c r="C258" s="105">
        <f>IF(male=0,VLOOKUP((($A$5:$A$1570/'Life tables'!$I$2)*2)+age,lifetable,13,1),IF(male=1,VLOOKUP((($A$5:$A$1570/'Life tables'!$I$2)*2)+age,lifetable,10,1),"error"))</f>
        <v>1.2085130128736132E-4</v>
      </c>
      <c r="F258" s="96">
        <f t="shared" si="60"/>
        <v>141.77638491410872</v>
      </c>
      <c r="G258" s="96">
        <f t="shared" si="61"/>
        <v>14.241734586247867</v>
      </c>
      <c r="H258" s="96">
        <f t="shared" si="62"/>
        <v>0.81335735351719196</v>
      </c>
      <c r="I258" s="96">
        <f t="shared" si="63"/>
        <v>0.32590459931381099</v>
      </c>
      <c r="J258" s="96">
        <f t="shared" si="64"/>
        <v>1.8992674055531941E-2</v>
      </c>
      <c r="K258" s="96">
        <f t="shared" si="65"/>
        <v>0.34055211308969924</v>
      </c>
      <c r="L258" s="96">
        <f t="shared" si="73"/>
        <v>126.03584358788461</v>
      </c>
      <c r="M258" s="96">
        <f t="shared" si="66"/>
        <v>669.76539256069691</v>
      </c>
      <c r="N258" s="96">
        <f t="shared" si="67"/>
        <v>64.499858435705093</v>
      </c>
      <c r="O258" s="96">
        <f t="shared" si="68"/>
        <v>1.5396049351165915</v>
      </c>
      <c r="P258" s="96">
        <f t="shared" si="69"/>
        <v>1.5396049351165915</v>
      </c>
      <c r="Q258" s="96">
        <f t="shared" si="70"/>
        <v>8.9109037592760745E-2</v>
      </c>
      <c r="R258" s="96">
        <f t="shared" si="71"/>
        <v>0.1206882765218297</v>
      </c>
      <c r="S258" s="96">
        <f t="shared" si="74"/>
        <v>601.97652694064402</v>
      </c>
      <c r="T258" s="96">
        <f t="shared" si="79"/>
        <v>21.045579928543592</v>
      </c>
      <c r="U258" s="96">
        <f t="shared" si="79"/>
        <v>167.98198469791078</v>
      </c>
      <c r="V258" s="32">
        <f t="shared" si="76"/>
        <v>1000.0000000000001</v>
      </c>
      <c r="W258" s="100">
        <f>IF(A258=1,((cPH1_+cPHr+(cNES*L258+(cNES+cOSEX)*G258+(cNES+cEREX)*H258+(cNES+cHOEX)*I258+(cNES+cNES)*S258+(cNES+cOSEX)*N258+(cNES+cEREX)*O258+(cNES+cHOEX)*P258)))/(1+cDR)^(A$6:A$65537 + 0.5),(cPHr+(cNES*L258+(cNES+cOSEX)*G258+(cNES+cEREX)*H258+(cNES+cHOEX)*I258+(cNES+cNES)*S258+(cNES+cOSEX)*N258+(cNES+cEREX)*O258+(cNES+cHOEX)*P258))/(1+cDR)^(((cycle + 0.5)/('Life tables'!$I$2/2))))</f>
        <v>110145.08391447348</v>
      </c>
      <c r="X258" s="107">
        <f>((L258+G258+H258+I258+N258+O258+P258+S258)/('Life tables'!$I$2/2))/(1+oDR)^(((cycle + 0.5)/('Life tables'!$I$2/2)))</f>
        <v>26.928848462006489</v>
      </c>
      <c r="Y258" s="31">
        <f>((uNES*L258+ uOCEX*G258+uEREX*H258+uHOEX*I258+uNES*S258+ uOCEX*N258+uEREX*O258+uHOEX*P258)/('Life tables'!$I$2/2))/(1+oDR)^(((cycle + 0.5)/('Life tables'!$I$2/2)))</f>
        <v>17.747515094536986</v>
      </c>
      <c r="Z258" s="100">
        <f t="shared" si="72"/>
        <v>193664.7093977475</v>
      </c>
      <c r="AA258" s="107">
        <f>((L258+G258+H258+I258+N258+O258+P258+S258)/('Life tables'!$I$2/2))</f>
        <v>31.105766475341639</v>
      </c>
      <c r="AB258" s="31">
        <f>((uNES*L258+ uOCEX*G258+uEREX*H258+uHOEX*I258+uNES*S258+ uOCEX*N258+uEREX*O258+uHOEX*P258)/('Life tables'!$I$2/2))</f>
        <v>20.500321832444769</v>
      </c>
    </row>
    <row r="259" spans="1:28" x14ac:dyDescent="0.25">
      <c r="A259" s="4">
        <v>253</v>
      </c>
      <c r="C259" s="105">
        <f>IF(male=0,VLOOKUP((($A$5:$A$1570/'Life tables'!$I$2)*2)+age,lifetable,13,1),IF(male=1,VLOOKUP((($A$5:$A$1570/'Life tables'!$I$2)*2)+age,lifetable,10,1),"error"))</f>
        <v>1.2085130128736132E-4</v>
      </c>
      <c r="F259" s="96">
        <f t="shared" si="60"/>
        <v>141.67342909428277</v>
      </c>
      <c r="G259" s="96">
        <f t="shared" si="61"/>
        <v>14.231392458671692</v>
      </c>
      <c r="H259" s="96">
        <f t="shared" si="62"/>
        <v>0.81276670597604073</v>
      </c>
      <c r="I259" s="96">
        <f t="shared" si="63"/>
        <v>0.32566793243005793</v>
      </c>
      <c r="J259" s="96">
        <f t="shared" si="64"/>
        <v>1.8978881869130382E-2</v>
      </c>
      <c r="K259" s="96">
        <f t="shared" si="65"/>
        <v>0.34030480940779301</v>
      </c>
      <c r="L259" s="96">
        <f t="shared" si="73"/>
        <v>125.94431830592805</v>
      </c>
      <c r="M259" s="96">
        <f t="shared" si="66"/>
        <v>669.29900627926304</v>
      </c>
      <c r="N259" s="96">
        <f t="shared" si="67"/>
        <v>64.454944426317667</v>
      </c>
      <c r="O259" s="96">
        <f t="shared" si="68"/>
        <v>1.5385328423680831</v>
      </c>
      <c r="P259" s="96">
        <f t="shared" si="69"/>
        <v>1.5385328423680831</v>
      </c>
      <c r="Q259" s="96">
        <f t="shared" si="70"/>
        <v>8.9046987159658864E-2</v>
      </c>
      <c r="R259" s="96">
        <f t="shared" si="71"/>
        <v>0.12060423611436033</v>
      </c>
      <c r="S259" s="96">
        <f t="shared" si="74"/>
        <v>601.55734494493515</v>
      </c>
      <c r="T259" s="96">
        <f t="shared" si="79"/>
        <v>21.153605797572382</v>
      </c>
      <c r="U259" s="96">
        <f t="shared" si="79"/>
        <v>168.44289374343293</v>
      </c>
      <c r="V259" s="32">
        <f t="shared" si="76"/>
        <v>1000.0000000000001</v>
      </c>
      <c r="W259" s="100">
        <f>IF(A259=1,((cPH1_+cPHr+(cNES*L259+(cNES+cOSEX)*G259+(cNES+cEREX)*H259+(cNES+cHOEX)*I259+(cNES+cNES)*S259+(cNES+cOSEX)*N259+(cNES+cEREX)*O259+(cNES+cHOEX)*P259)))/(1+cDR)^(A$6:A$65537 + 0.5),(cPHr+(cNES*L259+(cNES+cOSEX)*G259+(cNES+cEREX)*H259+(cNES+cHOEX)*I259+(cNES+cNES)*S259+(cNES+cOSEX)*N259+(cNES+cEREX)*O259+(cNES+cHOEX)*P259))/(1+cDR)^(((cycle + 0.5)/('Life tables'!$I$2/2))))</f>
        <v>109822.29315489448</v>
      </c>
      <c r="X259" s="107">
        <f>((L259+G259+H259+I259+N259+O259+P259+S259)/('Life tables'!$I$2/2))/(1+oDR)^(((cycle + 0.5)/('Life tables'!$I$2/2)))</f>
        <v>26.89459355023553</v>
      </c>
      <c r="Y259" s="31">
        <f>((uNES*L259+ uOCEX*G259+uEREX*H259+uHOEX*I259+uNES*S259+ uOCEX*N259+uEREX*O259+uHOEX*P259)/('Life tables'!$I$2/2))/(1+oDR)^(((cycle + 0.5)/('Life tables'!$I$2/2)))</f>
        <v>17.724939459767501</v>
      </c>
      <c r="Z259" s="100">
        <f t="shared" si="72"/>
        <v>193529.20532107819</v>
      </c>
      <c r="AA259" s="107">
        <f>((L259+G259+H259+I259+N259+O259+P259+S259)/('Life tables'!$I$2/2))</f>
        <v>31.083944332171583</v>
      </c>
      <c r="AB259" s="31">
        <f>((uNES*L259+ uOCEX*G259+uEREX*H259+uHOEX*I259+uNES*S259+ uOCEX*N259+uEREX*O259+uHOEX*P259)/('Life tables'!$I$2/2))</f>
        <v>20.485940061871631</v>
      </c>
    </row>
    <row r="260" spans="1:28" x14ac:dyDescent="0.25">
      <c r="A260" s="4">
        <v>254</v>
      </c>
      <c r="C260" s="105">
        <f>IF(male=0,VLOOKUP((($A$5:$A$1570/'Life tables'!$I$2)*2)+age,lifetable,13,1),IF(male=1,VLOOKUP((($A$5:$A$1570/'Life tables'!$I$2)*2)+age,lifetable,10,1),"error"))</f>
        <v>1.2085130128736132E-4</v>
      </c>
      <c r="F260" s="96">
        <f t="shared" si="60"/>
        <v>141.57066329390145</v>
      </c>
      <c r="G260" s="96">
        <f t="shared" si="61"/>
        <v>14.221069418946417</v>
      </c>
      <c r="H260" s="96">
        <f t="shared" si="62"/>
        <v>0.81217714855799206</v>
      </c>
      <c r="I260" s="96">
        <f t="shared" si="63"/>
        <v>0.3254317023483223</v>
      </c>
      <c r="J260" s="96">
        <f t="shared" si="64"/>
        <v>1.896511513814849E-2</v>
      </c>
      <c r="K260" s="96">
        <f t="shared" si="65"/>
        <v>0.3400579621596112</v>
      </c>
      <c r="L260" s="96">
        <f t="shared" si="73"/>
        <v>125.85296194675095</v>
      </c>
      <c r="M260" s="96">
        <f t="shared" si="66"/>
        <v>668.83283716509334</v>
      </c>
      <c r="N260" s="96">
        <f t="shared" si="67"/>
        <v>64.410051330608312</v>
      </c>
      <c r="O260" s="96">
        <f t="shared" si="68"/>
        <v>1.5374612488269019</v>
      </c>
      <c r="P260" s="96">
        <f t="shared" si="69"/>
        <v>1.5374612488269019</v>
      </c>
      <c r="Q260" s="96">
        <f t="shared" si="70"/>
        <v>8.8984965619608392E-2</v>
      </c>
      <c r="R260" s="96">
        <f t="shared" si="71"/>
        <v>0.12052023483931423</v>
      </c>
      <c r="S260" s="96">
        <f t="shared" si="74"/>
        <v>601.13835813637229</v>
      </c>
      <c r="T260" s="96">
        <f t="shared" si="79"/>
        <v>21.261555878330139</v>
      </c>
      <c r="U260" s="96">
        <f t="shared" si="79"/>
        <v>168.90347194043187</v>
      </c>
      <c r="V260" s="32">
        <f t="shared" si="76"/>
        <v>1000</v>
      </c>
      <c r="W260" s="100">
        <f>IF(A260=1,((cPH1_+cPHr+(cNES*L260+(cNES+cOSEX)*G260+(cNES+cEREX)*H260+(cNES+cHOEX)*I260+(cNES+cNES)*S260+(cNES+cOSEX)*N260+(cNES+cEREX)*O260+(cNES+cHOEX)*P260)))/(1+cDR)^(A$6:A$65537 + 0.5),(cPHr+(cNES*L260+(cNES+cOSEX)*G260+(cNES+cEREX)*H260+(cNES+cHOEX)*I260+(cNES+cNES)*S260+(cNES+cOSEX)*N260+(cNES+cEREX)*O260+(cNES+cHOEX)*P260))/(1+cDR)^(((cycle + 0.5)/('Life tables'!$I$2/2))))</f>
        <v>109500.44304221431</v>
      </c>
      <c r="X260" s="107">
        <f>((L260+G260+H260+I260+N260+O260+P260+S260)/('Life tables'!$I$2/2))/(1+oDR)^(((cycle + 0.5)/('Life tables'!$I$2/2)))</f>
        <v>26.860382461354018</v>
      </c>
      <c r="Y260" s="31">
        <f>((uNES*L260+ uOCEX*G260+uEREX*H260+uHOEX*I260+uNES*S260+ uOCEX*N260+uEREX*O260+uHOEX*P260)/('Life tables'!$I$2/2))/(1+oDR)^(((cycle + 0.5)/('Life tables'!$I$2/2)))</f>
        <v>17.70239270171361</v>
      </c>
      <c r="Z260" s="100">
        <f t="shared" si="72"/>
        <v>193393.78665418466</v>
      </c>
      <c r="AA260" s="107">
        <f>((L260+G260+H260+I260+N260+O260+P260+S260)/('Life tables'!$I$2/2))</f>
        <v>31.062137786016432</v>
      </c>
      <c r="AB260" s="31">
        <f>((uNES*L260+ uOCEX*G260+uEREX*H260+uHOEX*I260+uNES*S260+ uOCEX*N260+uEREX*O260+uHOEX*P260)/('Life tables'!$I$2/2))</f>
        <v>20.471568565114207</v>
      </c>
    </row>
    <row r="261" spans="1:28" x14ac:dyDescent="0.25">
      <c r="A261" s="4">
        <v>255</v>
      </c>
      <c r="C261" s="105">
        <f>IF(male=0,VLOOKUP((($A$5:$A$1570/'Life tables'!$I$2)*2)+age,lifetable,13,1),IF(male=1,VLOOKUP((($A$5:$A$1570/'Life tables'!$I$2)*2)+age,lifetable,10,1),"error"))</f>
        <v>1.2085130128736132E-4</v>
      </c>
      <c r="F261" s="96">
        <f t="shared" si="60"/>
        <v>141.46808345087189</v>
      </c>
      <c r="G261" s="96">
        <f t="shared" si="61"/>
        <v>14.210765059026315</v>
      </c>
      <c r="H261" s="96">
        <f t="shared" si="62"/>
        <v>0.81158865795921376</v>
      </c>
      <c r="I261" s="96">
        <f t="shared" si="63"/>
        <v>0.32519589973097895</v>
      </c>
      <c r="J261" s="96">
        <f t="shared" si="64"/>
        <v>1.8951373318419427E-2</v>
      </c>
      <c r="K261" s="96">
        <f t="shared" si="65"/>
        <v>0.33981156158785664</v>
      </c>
      <c r="L261" s="96">
        <f t="shared" si="73"/>
        <v>125.7617708992491</v>
      </c>
      <c r="M261" s="96">
        <f t="shared" si="66"/>
        <v>668.36688873036633</v>
      </c>
      <c r="N261" s="96">
        <f t="shared" si="67"/>
        <v>64.365179486807421</v>
      </c>
      <c r="O261" s="96">
        <f t="shared" si="68"/>
        <v>1.536390162566573</v>
      </c>
      <c r="P261" s="96">
        <f t="shared" si="69"/>
        <v>1.536390162566573</v>
      </c>
      <c r="Q261" s="96">
        <f t="shared" si="70"/>
        <v>8.8922973439887601E-2</v>
      </c>
      <c r="R261" s="96">
        <f t="shared" si="71"/>
        <v>0.1204362733295679</v>
      </c>
      <c r="S261" s="96">
        <f t="shared" si="74"/>
        <v>600.71956967165625</v>
      </c>
      <c r="T261" s="96">
        <f t="shared" si="79"/>
        <v>21.369430225088447</v>
      </c>
      <c r="U261" s="96">
        <f t="shared" si="79"/>
        <v>169.3637197753493</v>
      </c>
      <c r="V261" s="32">
        <f t="shared" si="76"/>
        <v>1000.0000000000001</v>
      </c>
      <c r="W261" s="100">
        <f>IF(A261=1,((cPH1_+cPHr+(cNES*L261+(cNES+cOSEX)*G261+(cNES+cEREX)*H261+(cNES+cHOEX)*I261+(cNES+cNES)*S261+(cNES+cOSEX)*N261+(cNES+cEREX)*O261+(cNES+cHOEX)*P261)))/(1+cDR)^(A$6:A$65537 + 0.5),(cPHr+(cNES*L261+(cNES+cOSEX)*G261+(cNES+cEREX)*H261+(cNES+cHOEX)*I261+(cNES+cNES)*S261+(cNES+cOSEX)*N261+(cNES+cEREX)*O261+(cNES+cHOEX)*P261))/(1+cDR)^(((cycle + 0.5)/('Life tables'!$I$2/2))))</f>
        <v>109179.53102458322</v>
      </c>
      <c r="X261" s="107">
        <f>((L261+G261+H261+I261+N261+O261+P261+S261)/('Life tables'!$I$2/2))/(1+oDR)^(((cycle + 0.5)/('Life tables'!$I$2/2)))</f>
        <v>26.826215130865307</v>
      </c>
      <c r="Y261" s="31">
        <f>((uNES*L261+ uOCEX*G261+uEREX*H261+uHOEX*I261+uNES*S261+ uOCEX*N261+uEREX*O261+uHOEX*P261)/('Life tables'!$I$2/2))/(1+oDR)^(((cycle + 0.5)/('Life tables'!$I$2/2)))</f>
        <v>17.67987477803343</v>
      </c>
      <c r="Z261" s="100">
        <f t="shared" si="72"/>
        <v>193258.45365776907</v>
      </c>
      <c r="AA261" s="107">
        <f>((L261+G261+H261+I261+N261+O261+P261+S261)/('Life tables'!$I$2/2))</f>
        <v>31.04034681613652</v>
      </c>
      <c r="AB261" s="31">
        <f>((uNES*L261+ uOCEX*G261+uEREX*H261+uHOEX*I261+uNES*S261+ uOCEX*N261+uEREX*O261+uHOEX*P261)/('Life tables'!$I$2/2))</f>
        <v>20.457207328685154</v>
      </c>
    </row>
    <row r="262" spans="1:28" x14ac:dyDescent="0.25">
      <c r="A262" s="4">
        <v>256</v>
      </c>
      <c r="C262" s="105">
        <f>IF(male=0,VLOOKUP((($A$5:$A$1570/'Life tables'!$I$2)*2)+age,lifetable,13,1),IF(male=1,VLOOKUP((($A$5:$A$1570/'Life tables'!$I$2)*2)+age,lifetable,10,1),"error"))</f>
        <v>1.2085130128736132E-4</v>
      </c>
      <c r="F262" s="96">
        <f t="shared" si="60"/>
        <v>141.36568563696088</v>
      </c>
      <c r="G262" s="96">
        <f t="shared" si="61"/>
        <v>14.200478984312138</v>
      </c>
      <c r="H262" s="96">
        <f t="shared" si="62"/>
        <v>0.81100121164381322</v>
      </c>
      <c r="I262" s="96">
        <f t="shared" si="63"/>
        <v>0.3249605155481089</v>
      </c>
      <c r="J262" s="96">
        <f t="shared" si="64"/>
        <v>1.8937655883708496E-2</v>
      </c>
      <c r="K262" s="96">
        <f t="shared" si="65"/>
        <v>0.33956559825676813</v>
      </c>
      <c r="L262" s="96">
        <f t="shared" si="73"/>
        <v>125.67074167131634</v>
      </c>
      <c r="M262" s="96">
        <f t="shared" si="66"/>
        <v>667.90116436260155</v>
      </c>
      <c r="N262" s="96">
        <f t="shared" si="67"/>
        <v>64.320329221140454</v>
      </c>
      <c r="O262" s="96">
        <f t="shared" si="68"/>
        <v>1.5353195913740645</v>
      </c>
      <c r="P262" s="96">
        <f t="shared" si="69"/>
        <v>1.5353195913740645</v>
      </c>
      <c r="Q262" s="96">
        <f t="shared" si="70"/>
        <v>8.8861011071189586E-2</v>
      </c>
      <c r="R262" s="96">
        <f t="shared" si="71"/>
        <v>0.12035235219553489</v>
      </c>
      <c r="S262" s="96">
        <f t="shared" si="74"/>
        <v>600.30098259544627</v>
      </c>
      <c r="T262" s="96">
        <f t="shared" si="79"/>
        <v>21.477228892043346</v>
      </c>
      <c r="U262" s="96">
        <f t="shared" si="79"/>
        <v>169.8236377258016</v>
      </c>
      <c r="V262" s="32">
        <f t="shared" si="76"/>
        <v>1000.0000000000002</v>
      </c>
      <c r="W262" s="100">
        <f>IF(A262=1,((cPH1_+cPHr+(cNES*L262+(cNES+cOSEX)*G262+(cNES+cEREX)*H262+(cNES+cHOEX)*I262+(cNES+cNES)*S262+(cNES+cOSEX)*N262+(cNES+cEREX)*O262+(cNES+cHOEX)*P262)))/(1+cDR)^(A$6:A$65537 + 0.5),(cPHr+(cNES*L262+(cNES+cOSEX)*G262+(cNES+cEREX)*H262+(cNES+cHOEX)*I262+(cNES+cNES)*S262+(cNES+cOSEX)*N262+(cNES+cEREX)*O262+(cNES+cHOEX)*P262))/(1+cDR)^(((cycle + 0.5)/('Life tables'!$I$2/2))))</f>
        <v>108859.55455031135</v>
      </c>
      <c r="X262" s="107">
        <f>((L262+G262+H262+I262+N262+O262+P262+S262)/('Life tables'!$I$2/2))/(1+oDR)^(((cycle + 0.5)/('Life tables'!$I$2/2)))</f>
        <v>26.792091494651885</v>
      </c>
      <c r="Y262" s="31">
        <f>((uNES*L262+ uOCEX*G262+uEREX*H262+uHOEX*I262+uNES*S262+ uOCEX*N262+uEREX*O262+uHOEX*P262)/('Life tables'!$I$2/2))/(1+oDR)^(((cycle + 0.5)/('Life tables'!$I$2/2)))</f>
        <v>17.657385646629319</v>
      </c>
      <c r="Z262" s="100">
        <f t="shared" si="72"/>
        <v>193123.20658165979</v>
      </c>
      <c r="AA262" s="107">
        <f>((L262+G262+H262+I262+N262+O262+P262+S262)/('Life tables'!$I$2/2))</f>
        <v>31.018571402133571</v>
      </c>
      <c r="AB262" s="31">
        <f>((uNES*L262+ uOCEX*G262+uEREX*H262+uHOEX*I262+uNES*S262+ uOCEX*N262+uEREX*O262+uHOEX*P262)/('Life tables'!$I$2/2))</f>
        <v>20.442856339316055</v>
      </c>
    </row>
    <row r="263" spans="1:28" x14ac:dyDescent="0.25">
      <c r="A263" s="4">
        <v>257</v>
      </c>
      <c r="C263" s="105">
        <f>IF(male=0,VLOOKUP((($A$5:$A$1570/'Life tables'!$I$2)*2)+age,lifetable,13,1),IF(male=1,VLOOKUP((($A$5:$A$1570/'Life tables'!$I$2)*2)+age,lifetable,10,1),"error"))</f>
        <v>1.2085130128736132E-4</v>
      </c>
      <c r="F263" s="96">
        <f t="shared" ref="F263:F326" si="80">IF(cycle&lt;27,E262*(1-pCAPH)+(L262+G262+H262+I262)*(1-pCAPH)+(S262+N262+O262+P262)*(pUAPH),E262*(1-pCAUC)+(L262+G262+H262+I262)*(1-pCAUC)+(S262+N262+O262+P262)*(pUAUC))</f>
        <v>141.26346605333242</v>
      </c>
      <c r="G263" s="96">
        <f t="shared" ref="G263:G326" si="81">F263*(rrOSEX)</f>
        <v>14.190210813202857</v>
      </c>
      <c r="H263" s="96">
        <f t="shared" ref="H263:H326" si="82">F263*rrEREX</f>
        <v>0.81041478781823717</v>
      </c>
      <c r="I263" s="96">
        <f t="shared" ref="I263:I326" si="83">F263*rrHOEX</f>
        <v>0.3247255410672415</v>
      </c>
      <c r="J263" s="96">
        <f t="shared" ref="J263:J326" si="84">F263*mr + G263*mr + H263*mr+I263*mr</f>
        <v>1.892396232511534E-2</v>
      </c>
      <c r="K263" s="96">
        <f t="shared" ref="K263:K326" si="85">F263*amr + I263*amrHOEX</f>
        <v>0.33932006304140133</v>
      </c>
      <c r="L263" s="96">
        <f t="shared" si="73"/>
        <v>125.57987088587757</v>
      </c>
      <c r="M263" s="96">
        <f t="shared" ref="M263:M326" si="86">IF(cycle&lt;27,E262*pCAPH+(L262+G262+H262+I262)*pCAPH+(S262+N262+O262+P262)*(1-pUAPH),E262*pCAUC+(L262+G262+H262+I262)*pCAUC+(S262+N262+O262+P262)*(1-pUAUC))</f>
        <v>667.43566732882289</v>
      </c>
      <c r="N263" s="96">
        <f t="shared" ref="N263:N326" si="87">M263*rrOSEXc</f>
        <v>64.275500848228901</v>
      </c>
      <c r="O263" s="96">
        <f t="shared" ref="O263:O326" si="88">M263*rrEREXc</f>
        <v>1.5342495427593583</v>
      </c>
      <c r="P263" s="96">
        <f t="shared" ref="P263:P326" si="89">M263*rrHOEXc</f>
        <v>1.5342495427593583</v>
      </c>
      <c r="Q263" s="96">
        <f t="shared" ref="Q263:Q326" si="90">M263*mr + N263*mr + O263*mr+P263*mr</f>
        <v>8.8799078948176E-2</v>
      </c>
      <c r="R263" s="96">
        <f t="shared" ref="R263:R326" si="91">M263*amrc + P263*amrHOEX</f>
        <v>0.12026847202591613</v>
      </c>
      <c r="S263" s="96">
        <f t="shared" si="74"/>
        <v>599.88259984410115</v>
      </c>
      <c r="T263" s="96">
        <f t="shared" si="79"/>
        <v>21.584951933316638</v>
      </c>
      <c r="U263" s="96">
        <f t="shared" si="79"/>
        <v>170.28322626086893</v>
      </c>
      <c r="V263" s="32">
        <f t="shared" si="76"/>
        <v>1000.0000000000003</v>
      </c>
      <c r="W263" s="100">
        <f>IF(A263=1,((cPH1_+cPHr+(cNES*L263+(cNES+cOSEX)*G263+(cNES+cEREX)*H263+(cNES+cHOEX)*I263+(cNES+cNES)*S263+(cNES+cOSEX)*N263+(cNES+cEREX)*O263+(cNES+cHOEX)*P263)))/(1+cDR)^(A$6:A$65537 + 0.5),(cPHr+(cNES*L263+(cNES+cOSEX)*G263+(cNES+cEREX)*H263+(cNES+cHOEX)*I263+(cNES+cNES)*S263+(cNES+cOSEX)*N263+(cNES+cEREX)*O263+(cNES+cHOEX)*P263))/(1+cDR)^(((cycle + 0.5)/('Life tables'!$I$2/2))))</f>
        <v>108540.51106812854</v>
      </c>
      <c r="X263" s="107">
        <f>((L263+G263+H263+I263+N263+O263+P263+S263)/('Life tables'!$I$2/2))/(1+oDR)^(((cycle + 0.5)/('Life tables'!$I$2/2)))</f>
        <v>26.758011488964772</v>
      </c>
      <c r="Y263" s="31">
        <f>((uNES*L263+ uOCEX*G263+uEREX*H263+uHOEX*I263+uNES*S263+ uOCEX*N263+uEREX*O263+uHOEX*P263)/('Life tables'!$I$2/2))/(1+oDR)^(((cycle + 0.5)/('Life tables'!$I$2/2)))</f>
        <v>17.63492526564114</v>
      </c>
      <c r="Z263" s="100">
        <f t="shared" ref="Z263:Z326" si="92">IF(A263=1,((cPH1_+cPHr+(cNES*L263+(cNES+cOSEX)*G263+(cNES+cEREX)*H263+(cNES+cHOEX)*I263+(cNES+cNES)*S263+(cNES+cOSEX)*N263+(cNES+cEREX)*O263+(cNES+cHOEX)*P263))),(cPHr+(cNES*L263+(cNES+cOSEX)*G263+(cNES+cEREX)*H263+(cNES+cHOEX)*I263+(cNES+cNES)*S263+(cNES+cOSEX)*N263+(cNES+cEREX)*O263+(cNES+cHOEX)*P263)))</f>
        <v>192988.04566517615</v>
      </c>
      <c r="AA263" s="107">
        <f>((L263+G263+H263+I263+N263+O263+P263+S263)/('Life tables'!$I$2/2))</f>
        <v>30.996811523939588</v>
      </c>
      <c r="AB263" s="31">
        <f>((uNES*L263+ uOCEX*G263+uEREX*H263+uHOEX*I263+uNES*S263+ uOCEX*N263+uEREX*O263+uHOEX*P263)/('Life tables'!$I$2/2))</f>
        <v>20.428515583950325</v>
      </c>
    </row>
    <row r="264" spans="1:28" x14ac:dyDescent="0.25">
      <c r="A264" s="4">
        <v>258</v>
      </c>
      <c r="C264" s="105">
        <f>IF(male=0,VLOOKUP((($A$5:$A$1570/'Life tables'!$I$2)*2)+age,lifetable,13,1),IF(male=1,VLOOKUP((($A$5:$A$1570/'Life tables'!$I$2)*2)+age,lifetable,10,1),"error"))</f>
        <v>1.2085130128736132E-4</v>
      </c>
      <c r="F264" s="96">
        <f t="shared" si="80"/>
        <v>141.161421026234</v>
      </c>
      <c r="G264" s="96">
        <f t="shared" si="81"/>
        <v>14.179960176662345</v>
      </c>
      <c r="H264" s="96">
        <f t="shared" si="82"/>
        <v>0.80982936540652417</v>
      </c>
      <c r="I264" s="96">
        <f t="shared" si="83"/>
        <v>0.32449096784343817</v>
      </c>
      <c r="J264" s="96">
        <f t="shared" si="84"/>
        <v>1.8910292150496041E-2</v>
      </c>
      <c r="K264" s="96">
        <f t="shared" si="85"/>
        <v>0.33907494711726682</v>
      </c>
      <c r="L264" s="96">
        <f t="shared" ref="L264:L327" si="93">F264-SUM(G264:K264)</f>
        <v>125.48915527705392</v>
      </c>
      <c r="M264" s="96">
        <f t="shared" si="86"/>
        <v>666.97040077958059</v>
      </c>
      <c r="N264" s="96">
        <f t="shared" si="87"/>
        <v>64.230694671477565</v>
      </c>
      <c r="O264" s="96">
        <f t="shared" si="88"/>
        <v>1.5331800239646958</v>
      </c>
      <c r="P264" s="96">
        <f t="shared" si="89"/>
        <v>1.5331800239646958</v>
      </c>
      <c r="Q264" s="96">
        <f t="shared" si="90"/>
        <v>8.8737177490012323E-2</v>
      </c>
      <c r="R264" s="96">
        <f t="shared" si="91"/>
        <v>0.12018463338842453</v>
      </c>
      <c r="S264" s="96">
        <f t="shared" ref="S264:S327" si="94">M264-SUM(N264:R264)</f>
        <v>599.46442424929523</v>
      </c>
      <c r="T264" s="96">
        <f t="shared" ref="T264:U279" si="95">J264+Q264+T263</f>
        <v>21.692599402957146</v>
      </c>
      <c r="U264" s="96">
        <f t="shared" si="95"/>
        <v>170.74248584137462</v>
      </c>
      <c r="V264" s="32">
        <f t="shared" ref="V264:V327" si="96">SUM(G264:I264,L264,N264,O264,P264,S264,T264,U264)</f>
        <v>1000.0000000000002</v>
      </c>
      <c r="W264" s="100">
        <f>IF(A264=1,((cPH1_+cPHr+(cNES*L264+(cNES+cOSEX)*G264+(cNES+cEREX)*H264+(cNES+cHOEX)*I264+(cNES+cNES)*S264+(cNES+cOSEX)*N264+(cNES+cEREX)*O264+(cNES+cHOEX)*P264)))/(1+cDR)^(A$6:A$65537 + 0.5),(cPHr+(cNES*L264+(cNES+cOSEX)*G264+(cNES+cEREX)*H264+(cNES+cHOEX)*I264+(cNES+cNES)*S264+(cNES+cOSEX)*N264+(cNES+cEREX)*O264+(cNES+cHOEX)*P264))/(1+cDR)^(((cycle + 0.5)/('Life tables'!$I$2/2))))</f>
        <v>108222.39802743353</v>
      </c>
      <c r="X264" s="107">
        <f>((L264+G264+H264+I264+N264+O264+P264+S264)/('Life tables'!$I$2/2))/(1+oDR)^(((cycle + 0.5)/('Life tables'!$I$2/2)))</f>
        <v>26.723975050413348</v>
      </c>
      <c r="Y264" s="31">
        <f>((uNES*L264+ uOCEX*G264+uEREX*H264+uHOEX*I264+uNES*S264+ uOCEX*N264+uEREX*O264+uHOEX*P264)/('Life tables'!$I$2/2))/(1+oDR)^(((cycle + 0.5)/('Life tables'!$I$2/2)))</f>
        <v>17.612493593439705</v>
      </c>
      <c r="Z264" s="100">
        <f t="shared" si="92"/>
        <v>192852.97113747985</v>
      </c>
      <c r="AA264" s="107">
        <f>((L264+G264+H264+I264+N264+O264+P264+S264)/('Life tables'!$I$2/2))</f>
        <v>30.975067161806056</v>
      </c>
      <c r="AB264" s="31">
        <f>((uNES*L264+ uOCEX*G264+uEREX*H264+uHOEX*I264+uNES*S264+ uOCEX*N264+uEREX*O264+uHOEX*P264)/('Life tables'!$I$2/2))</f>
        <v>20.41418504973629</v>
      </c>
    </row>
    <row r="265" spans="1:28" x14ac:dyDescent="0.25">
      <c r="A265" s="4">
        <v>259</v>
      </c>
      <c r="C265" s="105">
        <f>IF(male=0,VLOOKUP((($A$5:$A$1570/'Life tables'!$I$2)*2)+age,lifetable,13,1),IF(male=1,VLOOKUP((($A$5:$A$1570/'Life tables'!$I$2)*2)+age,lifetable,10,1),"error"))</f>
        <v>1.2085130128736132E-4</v>
      </c>
      <c r="F265" s="96">
        <f t="shared" si="80"/>
        <v>141.05954700282652</v>
      </c>
      <c r="G265" s="96">
        <f t="shared" si="81"/>
        <v>14.169726717800479</v>
      </c>
      <c r="H265" s="96">
        <f t="shared" si="82"/>
        <v>0.80924492402638148</v>
      </c>
      <c r="I265" s="96">
        <f t="shared" si="83"/>
        <v>0.32425678770970706</v>
      </c>
      <c r="J265" s="96">
        <f t="shared" si="84"/>
        <v>1.889664488390453E-2</v>
      </c>
      <c r="K265" s="96">
        <f t="shared" si="85"/>
        <v>0.33883024195031408</v>
      </c>
      <c r="L265" s="96">
        <f t="shared" si="93"/>
        <v>125.39859168645573</v>
      </c>
      <c r="M265" s="96">
        <f t="shared" si="86"/>
        <v>666.50536775284195</v>
      </c>
      <c r="N265" s="96">
        <f t="shared" si="87"/>
        <v>64.185910983449304</v>
      </c>
      <c r="O265" s="96">
        <f t="shared" si="88"/>
        <v>1.5321110419735218</v>
      </c>
      <c r="P265" s="96">
        <f t="shared" si="89"/>
        <v>1.5321110419735218</v>
      </c>
      <c r="Q265" s="96">
        <f t="shared" si="90"/>
        <v>8.8675307100885323E-2</v>
      </c>
      <c r="R265" s="96">
        <f t="shared" si="91"/>
        <v>0.12010083683048618</v>
      </c>
      <c r="S265" s="96">
        <f t="shared" si="94"/>
        <v>599.0464585415142</v>
      </c>
      <c r="T265" s="96">
        <f t="shared" si="95"/>
        <v>21.800171354941938</v>
      </c>
      <c r="U265" s="96">
        <f t="shared" si="95"/>
        <v>171.20141692015542</v>
      </c>
      <c r="V265" s="32">
        <f t="shared" si="96"/>
        <v>1000.0000000000002</v>
      </c>
      <c r="W265" s="100">
        <f>IF(A265=1,((cPH1_+cPHr+(cNES*L265+(cNES+cOSEX)*G265+(cNES+cEREX)*H265+(cNES+cHOEX)*I265+(cNES+cNES)*S265+(cNES+cOSEX)*N265+(cNES+cEREX)*O265+(cNES+cHOEX)*P265)))/(1+cDR)^(A$6:A$65537 + 0.5),(cPHr+(cNES*L265+(cNES+cOSEX)*G265+(cNES+cEREX)*H265+(cNES+cHOEX)*I265+(cNES+cNES)*S265+(cNES+cOSEX)*N265+(cNES+cEREX)*O265+(cNES+cHOEX)*P265))/(1+cDR)^(((cycle + 0.5)/('Life tables'!$I$2/2))))</f>
        <v>107905.21287853405</v>
      </c>
      <c r="X265" s="107">
        <f>((L265+G265+H265+I265+N265+O265+P265+S265)/('Life tables'!$I$2/2))/(1+oDR)^(((cycle + 0.5)/('Life tables'!$I$2/2)))</f>
        <v>26.689982115955516</v>
      </c>
      <c r="Y265" s="31">
        <f>((uNES*L265+ uOCEX*G265+uEREX*H265+uHOEX*I265+uNES*S265+ uOCEX*N265+uEREX*O265+uHOEX*P265)/('Life tables'!$I$2/2))/(1+oDR)^(((cycle + 0.5)/('Life tables'!$I$2/2)))</f>
        <v>17.590090588620509</v>
      </c>
      <c r="Z265" s="100">
        <f t="shared" si="92"/>
        <v>192717.98321791567</v>
      </c>
      <c r="AA265" s="107">
        <f>((L265+G265+H265+I265+N265+O265+P265+S265)/('Life tables'!$I$2/2))</f>
        <v>30.953338296293563</v>
      </c>
      <c r="AB265" s="31">
        <f>((uNES*L265+ uOCEX*G265+uEREX*H265+uHOEX*I265+uNES*S265+ uOCEX*N265+uEREX*O265+uHOEX*P265)/('Life tables'!$I$2/2))</f>
        <v>20.399864724020546</v>
      </c>
    </row>
    <row r="266" spans="1:28" x14ac:dyDescent="0.25">
      <c r="A266" s="4">
        <v>260</v>
      </c>
      <c r="C266" s="105">
        <f>IF(male=0,VLOOKUP((($A$5:$A$1570/'Life tables'!$I$2)*2)+age,lifetable,13,1),IF(male=1,VLOOKUP((($A$5:$A$1570/'Life tables'!$I$2)*2)+age,lifetable,10,1),"error"))</f>
        <v>1.2085130128736132E-4</v>
      </c>
      <c r="F266" s="96">
        <f t="shared" si="80"/>
        <v>140.95784054715364</v>
      </c>
      <c r="G266" s="96">
        <f t="shared" si="81"/>
        <v>14.159510091468254</v>
      </c>
      <c r="H266" s="96">
        <f t="shared" si="82"/>
        <v>0.80866144396606088</v>
      </c>
      <c r="I266" s="96">
        <f t="shared" si="83"/>
        <v>0.32402299276773716</v>
      </c>
      <c r="J266" s="96">
        <f t="shared" si="84"/>
        <v>1.8883020065052589E-2</v>
      </c>
      <c r="K266" s="96">
        <f t="shared" si="85"/>
        <v>0.33858593928724895</v>
      </c>
      <c r="L266" s="96">
        <f t="shared" si="93"/>
        <v>125.30817705959929</v>
      </c>
      <c r="M266" s="96">
        <f t="shared" si="86"/>
        <v>666.04057117774914</v>
      </c>
      <c r="N266" s="96">
        <f t="shared" si="87"/>
        <v>64.141150066226828</v>
      </c>
      <c r="O266" s="96">
        <f t="shared" si="88"/>
        <v>1.5310426035191218</v>
      </c>
      <c r="P266" s="96">
        <f t="shared" si="89"/>
        <v>1.5310426035191218</v>
      </c>
      <c r="Q266" s="96">
        <f t="shared" si="90"/>
        <v>8.8613468170503182E-2</v>
      </c>
      <c r="R266" s="96">
        <f t="shared" si="91"/>
        <v>0.12001708287991741</v>
      </c>
      <c r="S266" s="96">
        <f t="shared" si="94"/>
        <v>598.62870535343359</v>
      </c>
      <c r="T266" s="96">
        <f t="shared" si="95"/>
        <v>21.907667843177492</v>
      </c>
      <c r="U266" s="96">
        <f t="shared" si="95"/>
        <v>171.66001994232258</v>
      </c>
      <c r="V266" s="32">
        <f t="shared" si="96"/>
        <v>1000.0000000000001</v>
      </c>
      <c r="W266" s="100">
        <f>IF(A266=1,((cPH1_+cPHr+(cNES*L266+(cNES+cOSEX)*G266+(cNES+cEREX)*H266+(cNES+cHOEX)*I266+(cNES+cNES)*S266+(cNES+cOSEX)*N266+(cNES+cEREX)*O266+(cNES+cHOEX)*P266)))/(1+cDR)^(A$6:A$65537 + 0.5),(cPHr+(cNES*L266+(cNES+cOSEX)*G266+(cNES+cEREX)*H266+(cNES+cHOEX)*I266+(cNES+cNES)*S266+(cNES+cOSEX)*N266+(cNES+cEREX)*O266+(cNES+cHOEX)*P266))/(1+cDR)^(((cycle + 0.5)/('Life tables'!$I$2/2))))</f>
        <v>107588.95307287738</v>
      </c>
      <c r="X266" s="107">
        <f>((L266+G266+H266+I266+N266+O266+P266+S266)/('Life tables'!$I$2/2))/(1+oDR)^(((cycle + 0.5)/('Life tables'!$I$2/2)))</f>
        <v>26.656032622888134</v>
      </c>
      <c r="Y266" s="31">
        <f>((uNES*L266+ uOCEX*G266+uEREX*H266+uHOEX*I266+uNES*S266+ uOCEX*N266+uEREX*O266+uHOEX*P266)/('Life tables'!$I$2/2))/(1+oDR)^(((cycle + 0.5)/('Life tables'!$I$2/2)))</f>
        <v>17.567716209997545</v>
      </c>
      <c r="Z266" s="100">
        <f t="shared" si="92"/>
        <v>192583.08211634011</v>
      </c>
      <c r="AA266" s="107">
        <f>((L266+G266+H266+I266+N266+O266+P266+S266)/('Life tables'!$I$2/2))</f>
        <v>30.931624908261721</v>
      </c>
      <c r="AB266" s="31">
        <f>((uNES*L266+ uOCEX*G266+uEREX*H266+uHOEX*I266+uNES*S266+ uOCEX*N266+uEREX*O266+uHOEX*P266)/('Life tables'!$I$2/2))</f>
        <v>20.385554594341471</v>
      </c>
    </row>
    <row r="267" spans="1:28" x14ac:dyDescent="0.25">
      <c r="A267" s="4">
        <v>261</v>
      </c>
      <c r="C267" s="105">
        <f>IF(male=0,VLOOKUP((($A$5:$A$1570/'Life tables'!$I$2)*2)+age,lifetable,13,1),IF(male=1,VLOOKUP((($A$5:$A$1570/'Life tables'!$I$2)*2)+age,lifetable,10,1),"error"))</f>
        <v>1.3243321503420002E-4</v>
      </c>
      <c r="F267" s="96">
        <f t="shared" si="80"/>
        <v>140.85629833624512</v>
      </c>
      <c r="G267" s="96">
        <f t="shared" si="81"/>
        <v>14.149309963866356</v>
      </c>
      <c r="H267" s="96">
        <f t="shared" si="82"/>
        <v>0.80807890616200506</v>
      </c>
      <c r="I267" s="96">
        <f t="shared" si="83"/>
        <v>0.32378957537894121</v>
      </c>
      <c r="J267" s="96">
        <f t="shared" si="84"/>
        <v>2.0677788037521988E-2</v>
      </c>
      <c r="K267" s="96">
        <f t="shared" si="85"/>
        <v>0.33834203114617423</v>
      </c>
      <c r="L267" s="96">
        <f t="shared" si="93"/>
        <v>125.21610007165413</v>
      </c>
      <c r="M267" s="96">
        <f t="shared" si="86"/>
        <v>665.57601387825503</v>
      </c>
      <c r="N267" s="96">
        <f t="shared" si="87"/>
        <v>64.096412191762923</v>
      </c>
      <c r="O267" s="96">
        <f t="shared" si="88"/>
        <v>1.5299747150929803</v>
      </c>
      <c r="P267" s="96">
        <f t="shared" si="89"/>
        <v>1.5299747150929803</v>
      </c>
      <c r="Q267" s="96">
        <f t="shared" si="90"/>
        <v>9.7038104247138698E-2</v>
      </c>
      <c r="R267" s="96">
        <f t="shared" si="91"/>
        <v>0.11993337204557999</v>
      </c>
      <c r="S267" s="96">
        <f t="shared" si="94"/>
        <v>598.20268078001345</v>
      </c>
      <c r="T267" s="96">
        <f t="shared" si="95"/>
        <v>22.025383735462153</v>
      </c>
      <c r="U267" s="96">
        <f t="shared" si="95"/>
        <v>172.11829534551433</v>
      </c>
      <c r="V267" s="32">
        <f t="shared" si="96"/>
        <v>1000.0000000000002</v>
      </c>
      <c r="W267" s="100">
        <f>IF(A267=1,((cPH1_+cPHr+(cNES*L267+(cNES+cOSEX)*G267+(cNES+cEREX)*H267+(cNES+cHOEX)*I267+(cNES+cNES)*S267+(cNES+cOSEX)*N267+(cNES+cEREX)*O267+(cNES+cHOEX)*P267)))/(1+cDR)^(A$6:A$65537 + 0.5),(cPHr+(cNES*L267+(cNES+cOSEX)*G267+(cNES+cEREX)*H267+(cNES+cHOEX)*I267+(cNES+cNES)*S267+(cNES+cOSEX)*N267+(cNES+cEREX)*O267+(cNES+cHOEX)*P267))/(1+cDR)^(((cycle + 0.5)/('Life tables'!$I$2/2))))</f>
        <v>107272.43390822258</v>
      </c>
      <c r="X267" s="107">
        <f>((L267+G267+H267+I267+N267+O267+P267+S267)/('Life tables'!$I$2/2))/(1+oDR)^(((cycle + 0.5)/('Life tables'!$I$2/2)))</f>
        <v>26.621786415534174</v>
      </c>
      <c r="Y267" s="31">
        <f>((uNES*L267+ uOCEX*G267+uEREX*H267+uHOEX*I267+uNES*S267+ uOCEX*N267+uEREX*O267+uHOEX*P267)/('Life tables'!$I$2/2))/(1+oDR)^(((cycle + 0.5)/('Life tables'!$I$2/2)))</f>
        <v>17.545142554084027</v>
      </c>
      <c r="Z267" s="100">
        <f t="shared" si="92"/>
        <v>192446.14725388389</v>
      </c>
      <c r="AA267" s="107">
        <f>((L267+G267+H267+I267+N267+O267+P267+S267)/('Life tables'!$I$2/2))</f>
        <v>30.909532109607401</v>
      </c>
      <c r="AB267" s="31">
        <f>((uNES*L267+ uOCEX*G267+uEREX*H267+uHOEX*I267+uNES*S267+ uOCEX*N267+uEREX*O267+uHOEX*P267)/('Life tables'!$I$2/2))</f>
        <v>20.370990086024161</v>
      </c>
    </row>
    <row r="268" spans="1:28" x14ac:dyDescent="0.25">
      <c r="A268" s="4">
        <v>262</v>
      </c>
      <c r="C268" s="105">
        <f>IF(male=0,VLOOKUP((($A$5:$A$1570/'Life tables'!$I$2)*2)+age,lifetable,13,1),IF(male=1,VLOOKUP((($A$5:$A$1570/'Life tables'!$I$2)*2)+age,lifetable,10,1),"error"))</f>
        <v>1.3243321503420002E-4</v>
      </c>
      <c r="F268" s="96">
        <f t="shared" si="80"/>
        <v>140.7531059400049</v>
      </c>
      <c r="G268" s="96">
        <f t="shared" si="81"/>
        <v>14.138944071694239</v>
      </c>
      <c r="H268" s="96">
        <f t="shared" si="82"/>
        <v>0.80748690140493717</v>
      </c>
      <c r="I268" s="96">
        <f t="shared" si="83"/>
        <v>0.32355236467160603</v>
      </c>
      <c r="J268" s="96">
        <f t="shared" si="84"/>
        <v>2.0662639332623852E-2</v>
      </c>
      <c r="K268" s="96">
        <f t="shared" si="85"/>
        <v>0.33809415919898295</v>
      </c>
      <c r="L268" s="96">
        <f t="shared" si="93"/>
        <v>125.12436580370252</v>
      </c>
      <c r="M268" s="96">
        <f t="shared" si="86"/>
        <v>665.10321497901884</v>
      </c>
      <c r="N268" s="96">
        <f t="shared" si="87"/>
        <v>64.050880633387393</v>
      </c>
      <c r="O268" s="96">
        <f t="shared" si="88"/>
        <v>1.5288878815141378</v>
      </c>
      <c r="P268" s="96">
        <f t="shared" si="89"/>
        <v>1.5288878815141378</v>
      </c>
      <c r="Q268" s="96">
        <f t="shared" si="90"/>
        <v>9.6969172212456919E-2</v>
      </c>
      <c r="R268" s="96">
        <f t="shared" si="91"/>
        <v>0.11984817611738778</v>
      </c>
      <c r="S268" s="96">
        <f t="shared" si="94"/>
        <v>597.77774123427332</v>
      </c>
      <c r="T268" s="96">
        <f t="shared" si="95"/>
        <v>22.143015547007234</v>
      </c>
      <c r="U268" s="96">
        <f t="shared" si="95"/>
        <v>172.5762376808307</v>
      </c>
      <c r="V268" s="32">
        <f t="shared" si="96"/>
        <v>1000.0000000000002</v>
      </c>
      <c r="W268" s="100">
        <f>IF(A268=1,((cPH1_+cPHr+(cNES*L268+(cNES+cOSEX)*G268+(cNES+cEREX)*H268+(cNES+cHOEX)*I268+(cNES+cNES)*S268+(cNES+cOSEX)*N268+(cNES+cEREX)*O268+(cNES+cHOEX)*P268)))/(1+cDR)^(A$6:A$65537 + 0.5),(cPHr+(cNES*L268+(cNES+cOSEX)*G268+(cNES+cEREX)*H268+(cNES+cHOEX)*I268+(cNES+cNES)*S268+(cNES+cOSEX)*N268+(cNES+cEREX)*O268+(cNES+cHOEX)*P268))/(1+cDR)^(((cycle + 0.5)/('Life tables'!$I$2/2))))</f>
        <v>106956.65513968864</v>
      </c>
      <c r="X268" s="107">
        <f>((L268+G268+H268+I268+N268+O268+P268+S268)/('Life tables'!$I$2/2))/(1+oDR)^(((cycle + 0.5)/('Life tables'!$I$2/2)))</f>
        <v>26.587584395638245</v>
      </c>
      <c r="Y268" s="31">
        <f>((uNES*L268+ uOCEX*G268+uEREX*H268+uHOEX*I268+uNES*S268+ uOCEX*N268+uEREX*O268+uHOEX*P268)/('Life tables'!$I$2/2))/(1+oDR)^(((cycle + 0.5)/('Life tables'!$I$2/2)))</f>
        <v>17.522601744906197</v>
      </c>
      <c r="Z268" s="100">
        <f t="shared" si="92"/>
        <v>192308.96673199773</v>
      </c>
      <c r="AA268" s="107">
        <f>((L268+G268+H268+I268+N268+O268+P268+S268)/('Life tables'!$I$2/2))</f>
        <v>30.887455311160764</v>
      </c>
      <c r="AB268" s="31">
        <f>((uNES*L268+ uOCEX*G268+uEREX*H268+uHOEX*I268+uNES*S268+ uOCEX*N268+uEREX*O268+uHOEX*P268)/('Life tables'!$I$2/2))</f>
        <v>20.35644044518191</v>
      </c>
    </row>
    <row r="269" spans="1:28" x14ac:dyDescent="0.25">
      <c r="A269" s="4">
        <v>263</v>
      </c>
      <c r="C269" s="105">
        <f>IF(male=0,VLOOKUP((($A$5:$A$1570/'Life tables'!$I$2)*2)+age,lifetable,13,1),IF(male=1,VLOOKUP((($A$5:$A$1570/'Life tables'!$I$2)*2)+age,lifetable,10,1),"error"))</f>
        <v>1.3243321503420002E-4</v>
      </c>
      <c r="F269" s="96">
        <f t="shared" si="80"/>
        <v>140.65007452729796</v>
      </c>
      <c r="G269" s="96">
        <f t="shared" si="81"/>
        <v>14.128594350654961</v>
      </c>
      <c r="H269" s="96">
        <f t="shared" si="82"/>
        <v>0.80689582019476791</v>
      </c>
      <c r="I269" s="96">
        <f t="shared" si="83"/>
        <v>0.32331552402077879</v>
      </c>
      <c r="J269" s="96">
        <f t="shared" si="84"/>
        <v>2.064751426020377E-2</v>
      </c>
      <c r="K269" s="96">
        <f t="shared" si="85"/>
        <v>0.33784667394018458</v>
      </c>
      <c r="L269" s="96">
        <f t="shared" si="93"/>
        <v>125.03277464422706</v>
      </c>
      <c r="M269" s="96">
        <f t="shared" si="86"/>
        <v>664.63067224486429</v>
      </c>
      <c r="N269" s="96">
        <f t="shared" si="87"/>
        <v>64.005373744264233</v>
      </c>
      <c r="O269" s="96">
        <f t="shared" si="88"/>
        <v>1.527801636787792</v>
      </c>
      <c r="P269" s="96">
        <f t="shared" si="89"/>
        <v>1.527801636787792</v>
      </c>
      <c r="Q269" s="96">
        <f t="shared" si="90"/>
        <v>9.6900277525536149E-2</v>
      </c>
      <c r="R269" s="96">
        <f t="shared" si="91"/>
        <v>0.11976302634882482</v>
      </c>
      <c r="S269" s="96">
        <f t="shared" si="94"/>
        <v>597.35303192315018</v>
      </c>
      <c r="T269" s="96">
        <f t="shared" si="95"/>
        <v>22.260563338792974</v>
      </c>
      <c r="U269" s="96">
        <f t="shared" si="95"/>
        <v>173.0338473811197</v>
      </c>
      <c r="V269" s="32">
        <f t="shared" si="96"/>
        <v>1000.0000000000002</v>
      </c>
      <c r="W269" s="100">
        <f>IF(A269=1,((cPH1_+cPHr+(cNES*L269+(cNES+cOSEX)*G269+(cNES+cEREX)*H269+(cNES+cHOEX)*I269+(cNES+cNES)*S269+(cNES+cOSEX)*N269+(cNES+cEREX)*O269+(cNES+cHOEX)*P269)))/(1+cDR)^(A$6:A$65537 + 0.5),(cPHr+(cNES*L269+(cNES+cOSEX)*G269+(cNES+cEREX)*H269+(cNES+cHOEX)*I269+(cNES+cNES)*S269+(cNES+cOSEX)*N269+(cNES+cEREX)*O269+(cNES+cHOEX)*P269))/(1+cDR)^(((cycle + 0.5)/('Life tables'!$I$2/2))))</f>
        <v>106641.80207017591</v>
      </c>
      <c r="X269" s="107">
        <f>((L269+G269+H269+I269+N269+O269+P269+S269)/('Life tables'!$I$2/2))/(1+oDR)^(((cycle + 0.5)/('Life tables'!$I$2/2)))</f>
        <v>26.553426499750376</v>
      </c>
      <c r="Y269" s="31">
        <f>((uNES*L269+ uOCEX*G269+uEREX*H269+uHOEX*I269+uNES*S269+ uOCEX*N269+uEREX*O269+uHOEX*P269)/('Life tables'!$I$2/2))/(1+oDR)^(((cycle + 0.5)/('Life tables'!$I$2/2)))</f>
        <v>17.500090012166801</v>
      </c>
      <c r="Z269" s="100">
        <f t="shared" si="92"/>
        <v>192171.87703715573</v>
      </c>
      <c r="AA269" s="107">
        <f>((L269+G269+H269+I269+N269+O269+P269+S269)/('Life tables'!$I$2/2))</f>
        <v>30.865394493980489</v>
      </c>
      <c r="AB269" s="31">
        <f>((uNES*L269+ uOCEX*G269+uEREX*H269+uHOEX*I269+uNES*S269+ uOCEX*N269+uEREX*O269+uHOEX*P269)/('Life tables'!$I$2/2))</f>
        <v>20.341901332800642</v>
      </c>
    </row>
    <row r="270" spans="1:28" x14ac:dyDescent="0.25">
      <c r="A270" s="4">
        <v>264</v>
      </c>
      <c r="C270" s="105">
        <f>IF(male=0,VLOOKUP((($A$5:$A$1570/'Life tables'!$I$2)*2)+age,lifetable,13,1),IF(male=1,VLOOKUP((($A$5:$A$1570/'Life tables'!$I$2)*2)+age,lifetable,10,1),"error"))</f>
        <v>1.3243321503420002E-4</v>
      </c>
      <c r="F270" s="96">
        <f t="shared" si="80"/>
        <v>140.54720107094241</v>
      </c>
      <c r="G270" s="96">
        <f t="shared" si="81"/>
        <v>14.118260496661764</v>
      </c>
      <c r="H270" s="96">
        <f t="shared" si="82"/>
        <v>0.80630564516484871</v>
      </c>
      <c r="I270" s="96">
        <f t="shared" si="83"/>
        <v>0.32307904646780766</v>
      </c>
      <c r="J270" s="96">
        <f t="shared" si="84"/>
        <v>2.0632412375869644E-2</v>
      </c>
      <c r="K270" s="96">
        <f t="shared" si="85"/>
        <v>0.33759956809837643</v>
      </c>
      <c r="L270" s="96">
        <f t="shared" si="93"/>
        <v>124.94132390217374</v>
      </c>
      <c r="M270" s="96">
        <f t="shared" si="86"/>
        <v>664.15838820914519</v>
      </c>
      <c r="N270" s="96">
        <f t="shared" si="87"/>
        <v>63.959891768360905</v>
      </c>
      <c r="O270" s="96">
        <f t="shared" si="88"/>
        <v>1.5267159867374216</v>
      </c>
      <c r="P270" s="96">
        <f t="shared" si="89"/>
        <v>1.5267159867374216</v>
      </c>
      <c r="Q270" s="96">
        <f t="shared" si="90"/>
        <v>9.6831420555728409E-2</v>
      </c>
      <c r="R270" s="96">
        <f t="shared" si="91"/>
        <v>0.11967792319638842</v>
      </c>
      <c r="S270" s="96">
        <f t="shared" si="94"/>
        <v>596.92855512355732</v>
      </c>
      <c r="T270" s="96">
        <f t="shared" si="95"/>
        <v>22.378027171724572</v>
      </c>
      <c r="U270" s="96">
        <f t="shared" si="95"/>
        <v>173.49112487241447</v>
      </c>
      <c r="V270" s="32">
        <f t="shared" si="96"/>
        <v>1000.0000000000003</v>
      </c>
      <c r="W270" s="100">
        <f>IF(A270=1,((cPH1_+cPHr+(cNES*L270+(cNES+cOSEX)*G270+(cNES+cEREX)*H270+(cNES+cHOEX)*I270+(cNES+cNES)*S270+(cNES+cOSEX)*N270+(cNES+cEREX)*O270+(cNES+cHOEX)*P270)))/(1+cDR)^(A$6:A$65537 + 0.5),(cPHr+(cNES*L270+(cNES+cOSEX)*G270+(cNES+cEREX)*H270+(cNES+cHOEX)*I270+(cNES+cNES)*S270+(cNES+cOSEX)*N270+(cNES+cEREX)*O270+(cNES+cHOEX)*P270))/(1+cDR)^(((cycle + 0.5)/('Life tables'!$I$2/2))))</f>
        <v>106327.87212345387</v>
      </c>
      <c r="X270" s="107">
        <f>((L270+G270+H270+I270+N270+O270+P270+S270)/('Life tables'!$I$2/2))/(1+oDR)^(((cycle + 0.5)/('Life tables'!$I$2/2)))</f>
        <v>26.519312664728943</v>
      </c>
      <c r="Y270" s="31">
        <f>((uNES*L270+ uOCEX*G270+uEREX*H270+uHOEX*I270+uNES*S270+ uOCEX*N270+uEREX*O270+uHOEX*P270)/('Life tables'!$I$2/2))/(1+oDR)^(((cycle + 0.5)/('Life tables'!$I$2/2)))</f>
        <v>17.477607314373767</v>
      </c>
      <c r="Z270" s="100">
        <f t="shared" si="92"/>
        <v>192034.87834213971</v>
      </c>
      <c r="AA270" s="107">
        <f>((L270+G270+H270+I270+N270+O270+P270+S270)/('Life tables'!$I$2/2))</f>
        <v>30.843349639389494</v>
      </c>
      <c r="AB270" s="31">
        <f>((uNES*L270+ uOCEX*G270+uEREX*H270+uHOEX*I270+uNES*S270+ uOCEX*N270+uEREX*O270+uHOEX*P270)/('Life tables'!$I$2/2))</f>
        <v>20.327372736705549</v>
      </c>
    </row>
    <row r="271" spans="1:28" x14ac:dyDescent="0.25">
      <c r="A271" s="4">
        <v>265</v>
      </c>
      <c r="C271" s="105">
        <f>IF(male=0,VLOOKUP((($A$5:$A$1570/'Life tables'!$I$2)*2)+age,lifetable,13,1),IF(male=1,VLOOKUP((($A$5:$A$1570/'Life tables'!$I$2)*2)+age,lifetable,10,1),"error"))</f>
        <v>1.3243321503420002E-4</v>
      </c>
      <c r="F271" s="96">
        <f t="shared" si="80"/>
        <v>140.44448264306536</v>
      </c>
      <c r="G271" s="96">
        <f t="shared" si="81"/>
        <v>14.107942215603689</v>
      </c>
      <c r="H271" s="96">
        <f t="shared" si="82"/>
        <v>0.80571635951825715</v>
      </c>
      <c r="I271" s="96">
        <f t="shared" si="83"/>
        <v>0.32284292528232461</v>
      </c>
      <c r="J271" s="96">
        <f t="shared" si="84"/>
        <v>2.0617333249807999E-2</v>
      </c>
      <c r="K271" s="96">
        <f t="shared" si="85"/>
        <v>0.33735283464069959</v>
      </c>
      <c r="L271" s="96">
        <f t="shared" si="93"/>
        <v>124.85001097477058</v>
      </c>
      <c r="M271" s="96">
        <f t="shared" si="86"/>
        <v>663.68636531279571</v>
      </c>
      <c r="N271" s="96">
        <f t="shared" si="87"/>
        <v>63.91443494074467</v>
      </c>
      <c r="O271" s="96">
        <f t="shared" si="88"/>
        <v>1.5256309369740573</v>
      </c>
      <c r="P271" s="96">
        <f t="shared" si="89"/>
        <v>1.5256309369740573</v>
      </c>
      <c r="Q271" s="96">
        <f t="shared" si="90"/>
        <v>9.6762601658911374E-2</v>
      </c>
      <c r="R271" s="96">
        <f t="shared" si="91"/>
        <v>0.11959286709992237</v>
      </c>
      <c r="S271" s="96">
        <f t="shared" si="94"/>
        <v>596.50431302934408</v>
      </c>
      <c r="T271" s="96">
        <f t="shared" si="95"/>
        <v>22.495407106633291</v>
      </c>
      <c r="U271" s="96">
        <f t="shared" si="95"/>
        <v>173.94807057415508</v>
      </c>
      <c r="V271" s="32">
        <f t="shared" si="96"/>
        <v>1000.0000000000001</v>
      </c>
      <c r="W271" s="100">
        <f>IF(A271=1,((cPH1_+cPHr+(cNES*L271+(cNES+cOSEX)*G271+(cNES+cEREX)*H271+(cNES+cHOEX)*I271+(cNES+cNES)*S271+(cNES+cOSEX)*N271+(cNES+cEREX)*O271+(cNES+cHOEX)*P271)))/(1+cDR)^(A$6:A$65537 + 0.5),(cPHr+(cNES*L271+(cNES+cOSEX)*G271+(cNES+cEREX)*H271+(cNES+cHOEX)*I271+(cNES+cNES)*S271+(cNES+cOSEX)*N271+(cNES+cEREX)*O271+(cNES+cHOEX)*P271))/(1+cDR)^(((cycle + 0.5)/('Life tables'!$I$2/2))))</f>
        <v>106014.8627255577</v>
      </c>
      <c r="X271" s="107">
        <f>((L271+G271+H271+I271+N271+O271+P271+S271)/('Life tables'!$I$2/2))/(1+oDR)^(((cycle + 0.5)/('Life tables'!$I$2/2)))</f>
        <v>26.485242827732595</v>
      </c>
      <c r="Y271" s="31">
        <f>((uNES*L271+ uOCEX*G271+uEREX*H271+uHOEX*I271+uNES*S271+ uOCEX*N271+uEREX*O271+uHOEX*P271)/('Life tables'!$I$2/2))/(1+oDR)^(((cycle + 0.5)/('Life tables'!$I$2/2)))</f>
        <v>17.45515361022877</v>
      </c>
      <c r="Z271" s="100">
        <f t="shared" si="92"/>
        <v>191897.97081168095</v>
      </c>
      <c r="AA271" s="107">
        <f>((L271+G271+H271+I271+N271+O271+P271+S271)/('Life tables'!$I$2/2))</f>
        <v>30.821320728966427</v>
      </c>
      <c r="AB271" s="31">
        <f>((uNES*L271+ uOCEX*G271+uEREX*H271+uHOEX*I271+uNES*S271+ uOCEX*N271+uEREX*O271+uHOEX*P271)/('Life tables'!$I$2/2))</f>
        <v>20.312854644885832</v>
      </c>
    </row>
    <row r="272" spans="1:28" x14ac:dyDescent="0.25">
      <c r="A272" s="4">
        <v>266</v>
      </c>
      <c r="C272" s="105">
        <f>IF(male=0,VLOOKUP((($A$5:$A$1570/'Life tables'!$I$2)*2)+age,lifetable,13,1),IF(male=1,VLOOKUP((($A$5:$A$1570/'Life tables'!$I$2)*2)+age,lifetable,10,1),"error"))</f>
        <v>1.3243321503420002E-4</v>
      </c>
      <c r="F272" s="96">
        <f t="shared" si="80"/>
        <v>140.34191641179152</v>
      </c>
      <c r="G272" s="96">
        <f t="shared" si="81"/>
        <v>14.097639223012935</v>
      </c>
      <c r="H272" s="96">
        <f t="shared" si="82"/>
        <v>0.80512794700879964</v>
      </c>
      <c r="I272" s="96">
        <f t="shared" si="83"/>
        <v>0.32260715395463363</v>
      </c>
      <c r="J272" s="96">
        <f t="shared" si="84"/>
        <v>2.0602276466297864E-2</v>
      </c>
      <c r="K272" s="96">
        <f t="shared" si="85"/>
        <v>0.33710646676488504</v>
      </c>
      <c r="L272" s="96">
        <f t="shared" si="93"/>
        <v>124.75883334458396</v>
      </c>
      <c r="M272" s="96">
        <f t="shared" si="86"/>
        <v>663.21460590742004</v>
      </c>
      <c r="N272" s="96">
        <f t="shared" si="87"/>
        <v>63.8690034878801</v>
      </c>
      <c r="O272" s="96">
        <f t="shared" si="88"/>
        <v>1.5245464929033847</v>
      </c>
      <c r="P272" s="96">
        <f t="shared" si="89"/>
        <v>1.5245464929033847</v>
      </c>
      <c r="Q272" s="96">
        <f t="shared" si="90"/>
        <v>9.6693821177938677E-2</v>
      </c>
      <c r="R272" s="96">
        <f t="shared" si="91"/>
        <v>0.11950785848317365</v>
      </c>
      <c r="S272" s="96">
        <f t="shared" si="94"/>
        <v>596.08030775407201</v>
      </c>
      <c r="T272" s="96">
        <f t="shared" si="95"/>
        <v>22.612703204277526</v>
      </c>
      <c r="U272" s="96">
        <f t="shared" si="95"/>
        <v>174.40468489940315</v>
      </c>
      <c r="V272" s="32">
        <f t="shared" si="96"/>
        <v>999.99999999999989</v>
      </c>
      <c r="W272" s="100">
        <f>IF(A272=1,((cPH1_+cPHr+(cNES*L272+(cNES+cOSEX)*G272+(cNES+cEREX)*H272+(cNES+cHOEX)*I272+(cNES+cNES)*S272+(cNES+cOSEX)*N272+(cNES+cEREX)*O272+(cNES+cHOEX)*P272)))/(1+cDR)^(A$6:A$65537 + 0.5),(cPHr+(cNES*L272+(cNES+cOSEX)*G272+(cNES+cEREX)*H272+(cNES+cHOEX)*I272+(cNES+cNES)*S272+(cNES+cOSEX)*N272+(cNES+cEREX)*O272+(cNES+cHOEX)*P272))/(1+cDR)^(((cycle + 0.5)/('Life tables'!$I$2/2))))</f>
        <v>105702.77130497046</v>
      </c>
      <c r="X272" s="107">
        <f>((L272+G272+H272+I272+N272+O272+P272+S272)/('Life tables'!$I$2/2))/(1+oDR)^(((cycle + 0.5)/('Life tables'!$I$2/2)))</f>
        <v>26.451216926212446</v>
      </c>
      <c r="Y272" s="31">
        <f>((uNES*L272+ uOCEX*G272+uEREX*H272+uHOEX*I272+uNES*S272+ uOCEX*N272+uEREX*O272+uHOEX*P272)/('Life tables'!$I$2/2))/(1+oDR)^(((cycle + 0.5)/('Life tables'!$I$2/2)))</f>
        <v>17.43272885862228</v>
      </c>
      <c r="Z272" s="100">
        <f t="shared" si="92"/>
        <v>191761.15460273047</v>
      </c>
      <c r="AA272" s="107">
        <f>((L272+G272+H272+I272+N272+O272+P272+S272)/('Life tables'!$I$2/2))</f>
        <v>30.799307744537387</v>
      </c>
      <c r="AB272" s="31">
        <f>((uNES*L272+ uOCEX*G272+uEREX*H272+uHOEX*I272+uNES*S272+ uOCEX*N272+uEREX*O272+uHOEX*P272)/('Life tables'!$I$2/2))</f>
        <v>20.298347045489475</v>
      </c>
    </row>
    <row r="273" spans="1:28" x14ac:dyDescent="0.25">
      <c r="A273" s="4">
        <v>267</v>
      </c>
      <c r="C273" s="105">
        <f>IF(male=0,VLOOKUP((($A$5:$A$1570/'Life tables'!$I$2)*2)+age,lifetable,13,1),IF(male=1,VLOOKUP((($A$5:$A$1570/'Life tables'!$I$2)*2)+age,lifetable,10,1),"error"))</f>
        <v>1.3243321503420002E-4</v>
      </c>
      <c r="F273" s="96">
        <f t="shared" si="80"/>
        <v>140.23949963804205</v>
      </c>
      <c r="G273" s="96">
        <f t="shared" si="81"/>
        <v>14.087351243743303</v>
      </c>
      <c r="H273" s="96">
        <f t="shared" si="82"/>
        <v>0.80454039192264692</v>
      </c>
      <c r="I273" s="96">
        <f t="shared" si="83"/>
        <v>0.32237172618835186</v>
      </c>
      <c r="J273" s="96">
        <f t="shared" si="84"/>
        <v>2.058724162324084E-2</v>
      </c>
      <c r="K273" s="96">
        <f t="shared" si="85"/>
        <v>0.33686045789156427</v>
      </c>
      <c r="L273" s="96">
        <f t="shared" si="93"/>
        <v>124.66778857667293</v>
      </c>
      <c r="M273" s="96">
        <f t="shared" si="86"/>
        <v>662.74311225827716</v>
      </c>
      <c r="N273" s="96">
        <f t="shared" si="87"/>
        <v>63.823597627916534</v>
      </c>
      <c r="O273" s="96">
        <f t="shared" si="88"/>
        <v>1.5234626597326066</v>
      </c>
      <c r="P273" s="96">
        <f t="shared" si="89"/>
        <v>1.5234626597326066</v>
      </c>
      <c r="Q273" s="96">
        <f t="shared" si="90"/>
        <v>9.6625079443075385E-2</v>
      </c>
      <c r="R273" s="96">
        <f t="shared" si="91"/>
        <v>0.11942289775433025</v>
      </c>
      <c r="S273" s="96">
        <f t="shared" si="94"/>
        <v>595.65654133369799</v>
      </c>
      <c r="T273" s="96">
        <f t="shared" si="95"/>
        <v>22.729915525343841</v>
      </c>
      <c r="U273" s="96">
        <f t="shared" si="95"/>
        <v>174.86096825504904</v>
      </c>
      <c r="V273" s="32">
        <f t="shared" si="96"/>
        <v>999.99999999999977</v>
      </c>
      <c r="W273" s="100">
        <f>IF(A273=1,((cPH1_+cPHr+(cNES*L273+(cNES+cOSEX)*G273+(cNES+cEREX)*H273+(cNES+cHOEX)*I273+(cNES+cNES)*S273+(cNES+cOSEX)*N273+(cNES+cEREX)*O273+(cNES+cHOEX)*P273)))/(1+cDR)^(A$6:A$65537 + 0.5),(cPHr+(cNES*L273+(cNES+cOSEX)*G273+(cNES+cEREX)*H273+(cNES+cHOEX)*I273+(cNES+cNES)*S273+(cNES+cOSEX)*N273+(cNES+cEREX)*O273+(cNES+cHOEX)*P273))/(1+cDR)^(((cycle + 0.5)/('Life tables'!$I$2/2))))</f>
        <v>105391.59529279827</v>
      </c>
      <c r="X273" s="107">
        <f>((L273+G273+H273+I273+N273+O273+P273+S273)/('Life tables'!$I$2/2))/(1+oDR)^(((cycle + 0.5)/('Life tables'!$I$2/2)))</f>
        <v>26.417234897904514</v>
      </c>
      <c r="Y273" s="31">
        <f>((uNES*L273+ uOCEX*G273+uEREX*H273+uHOEX*I273+uNES*S273+ uOCEX*N273+uEREX*O273+uHOEX*P273)/('Life tables'!$I$2/2))/(1+oDR)^(((cycle + 0.5)/('Life tables'!$I$2/2)))</f>
        <v>17.410333018628673</v>
      </c>
      <c r="Z273" s="100">
        <f t="shared" si="92"/>
        <v>191624.42986472018</v>
      </c>
      <c r="AA273" s="107">
        <f>((L273+G273+H273+I273+N273+O273+P273+S273)/('Life tables'!$I$2/2))</f>
        <v>30.777310668167939</v>
      </c>
      <c r="AB273" s="31">
        <f>((uNES*L273+ uOCEX*G273+uEREX*H273+uHOEX*I273+uNES*S273+ uOCEX*N273+uEREX*O273+uHOEX*P273)/('Life tables'!$I$2/2))</f>
        <v>20.283849926818093</v>
      </c>
    </row>
    <row r="274" spans="1:28" x14ac:dyDescent="0.25">
      <c r="A274" s="4">
        <v>268</v>
      </c>
      <c r="C274" s="105">
        <f>IF(male=0,VLOOKUP((($A$5:$A$1570/'Life tables'!$I$2)*2)+age,lifetable,13,1),IF(male=1,VLOOKUP((($A$5:$A$1570/'Life tables'!$I$2)*2)+age,lifetable,10,1),"error"))</f>
        <v>1.3243321503420002E-4</v>
      </c>
      <c r="F274" s="96">
        <f t="shared" si="80"/>
        <v>140.13722967244007</v>
      </c>
      <c r="G274" s="96">
        <f t="shared" si="81"/>
        <v>14.07707801165934</v>
      </c>
      <c r="H274" s="96">
        <f t="shared" si="82"/>
        <v>0.80395367906058102</v>
      </c>
      <c r="I274" s="96">
        <f t="shared" si="83"/>
        <v>0.32213663589329644</v>
      </c>
      <c r="J274" s="96">
        <f t="shared" si="84"/>
        <v>2.0572228331706841E-2</v>
      </c>
      <c r="K274" s="96">
        <f t="shared" si="85"/>
        <v>0.33661480165683616</v>
      </c>
      <c r="L274" s="96">
        <f t="shared" si="93"/>
        <v>124.57687431583831</v>
      </c>
      <c r="M274" s="96">
        <f t="shared" si="86"/>
        <v>662.2718865471669</v>
      </c>
      <c r="N274" s="96">
        <f t="shared" si="87"/>
        <v>63.778217570966042</v>
      </c>
      <c r="O274" s="96">
        <f t="shared" si="88"/>
        <v>1.5223794424770758</v>
      </c>
      <c r="P274" s="96">
        <f t="shared" si="89"/>
        <v>1.5223794424770758</v>
      </c>
      <c r="Q274" s="96">
        <f t="shared" si="90"/>
        <v>9.6556376772418448E-2</v>
      </c>
      <c r="R274" s="96">
        <f t="shared" si="91"/>
        <v>0.11933798530654127</v>
      </c>
      <c r="S274" s="96">
        <f t="shared" si="94"/>
        <v>595.23301572916773</v>
      </c>
      <c r="T274" s="96">
        <f t="shared" si="95"/>
        <v>22.847044130447966</v>
      </c>
      <c r="U274" s="96">
        <f t="shared" si="95"/>
        <v>175.31692104201241</v>
      </c>
      <c r="V274" s="32">
        <f t="shared" si="96"/>
        <v>999.99999999999977</v>
      </c>
      <c r="W274" s="100">
        <f>IF(A274=1,((cPH1_+cPHr+(cNES*L274+(cNES+cOSEX)*G274+(cNES+cEREX)*H274+(cNES+cHOEX)*I274+(cNES+cNES)*S274+(cNES+cOSEX)*N274+(cNES+cEREX)*O274+(cNES+cHOEX)*P274)))/(1+cDR)^(A$6:A$65537 + 0.5),(cPHr+(cNES*L274+(cNES+cOSEX)*G274+(cNES+cEREX)*H274+(cNES+cHOEX)*I274+(cNES+cNES)*S274+(cNES+cOSEX)*N274+(cNES+cEREX)*O274+(cNES+cHOEX)*P274))/(1+cDR)^(((cycle + 0.5)/('Life tables'!$I$2/2))))</f>
        <v>105081.33212293826</v>
      </c>
      <c r="X274" s="107">
        <f>((L274+G274+H274+I274+N274+O274+P274+S274)/('Life tables'!$I$2/2))/(1+oDR)^(((cycle + 0.5)/('Life tables'!$I$2/2)))</f>
        <v>26.383296680822411</v>
      </c>
      <c r="Y274" s="31">
        <f>((uNES*L274+ uOCEX*G274+uEREX*H274+uHOEX*I274+uNES*S274+ uOCEX*N274+uEREX*O274+uHOEX*P274)/('Life tables'!$I$2/2))/(1+oDR)^(((cycle + 0.5)/('Life tables'!$I$2/2)))</f>
        <v>17.387966049501546</v>
      </c>
      <c r="Z274" s="100">
        <f t="shared" si="92"/>
        <v>191487.79673981518</v>
      </c>
      <c r="AA274" s="107">
        <f>((L274+G274+H274+I274+N274+O274+P274+S274)/('Life tables'!$I$2/2))</f>
        <v>30.755329482155361</v>
      </c>
      <c r="AB274" s="31">
        <f>((uNES*L274+ uOCEX*G274+uEREX*H274+uHOEX*I274+uNES*S274+ uOCEX*N274+uEREX*O274+uHOEX*P274)/('Life tables'!$I$2/2))</f>
        <v>20.269363277321933</v>
      </c>
    </row>
    <row r="275" spans="1:28" x14ac:dyDescent="0.25">
      <c r="A275" s="4">
        <v>269</v>
      </c>
      <c r="C275" s="105">
        <f>IF(male=0,VLOOKUP((($A$5:$A$1570/'Life tables'!$I$2)*2)+age,lifetable,13,1),IF(male=1,VLOOKUP((($A$5:$A$1570/'Life tables'!$I$2)*2)+age,lifetable,10,1),"error"))</f>
        <v>1.3243321503420002E-4</v>
      </c>
      <c r="F275" s="96">
        <f t="shared" si="80"/>
        <v>140.03510395231964</v>
      </c>
      <c r="G275" s="96">
        <f t="shared" si="81"/>
        <v>14.066819269335886</v>
      </c>
      <c r="H275" s="96">
        <f t="shared" si="82"/>
        <v>0.80336779372083622</v>
      </c>
      <c r="I275" s="96">
        <f t="shared" si="83"/>
        <v>0.32190187717860891</v>
      </c>
      <c r="J275" s="96">
        <f t="shared" si="84"/>
        <v>2.0557236215494979E-2</v>
      </c>
      <c r="K275" s="96">
        <f t="shared" si="85"/>
        <v>0.33636949190508242</v>
      </c>
      <c r="L275" s="96">
        <f t="shared" si="93"/>
        <v>124.48608828396374</v>
      </c>
      <c r="M275" s="96">
        <f t="shared" si="86"/>
        <v>661.80093087521982</v>
      </c>
      <c r="N275" s="96">
        <f t="shared" si="87"/>
        <v>63.732863519372032</v>
      </c>
      <c r="O275" s="96">
        <f t="shared" si="88"/>
        <v>1.5212968459667087</v>
      </c>
      <c r="P275" s="96">
        <f t="shared" si="89"/>
        <v>1.5212968459667087</v>
      </c>
      <c r="Q275" s="96">
        <f t="shared" si="90"/>
        <v>9.6487713472303574E-2</v>
      </c>
      <c r="R275" s="96">
        <f t="shared" si="91"/>
        <v>0.11925312151841964</v>
      </c>
      <c r="S275" s="96">
        <f t="shared" si="94"/>
        <v>594.80973282892364</v>
      </c>
      <c r="T275" s="96">
        <f t="shared" si="95"/>
        <v>22.964089080135764</v>
      </c>
      <c r="U275" s="96">
        <f t="shared" si="95"/>
        <v>175.77254365543592</v>
      </c>
      <c r="V275" s="32">
        <f t="shared" si="96"/>
        <v>999.99999999999977</v>
      </c>
      <c r="W275" s="100">
        <f>IF(A275=1,((cPH1_+cPHr+(cNES*L275+(cNES+cOSEX)*G275+(cNES+cEREX)*H275+(cNES+cHOEX)*I275+(cNES+cNES)*S275+(cNES+cOSEX)*N275+(cNES+cEREX)*O275+(cNES+cHOEX)*P275)))/(1+cDR)^(A$6:A$65537 + 0.5),(cPHr+(cNES*L275+(cNES+cOSEX)*G275+(cNES+cEREX)*H275+(cNES+cHOEX)*I275+(cNES+cNES)*S275+(cNES+cOSEX)*N275+(cNES+cEREX)*O275+(cNES+cHOEX)*P275))/(1+cDR)^(((cycle + 0.5)/('Life tables'!$I$2/2))))</f>
        <v>104771.97923223994</v>
      </c>
      <c r="X275" s="107">
        <f>((L275+G275+H275+I275+N275+O275+P275+S275)/('Life tables'!$I$2/2))/(1+oDR)^(((cycle + 0.5)/('Life tables'!$I$2/2)))</f>
        <v>26.34940221325029</v>
      </c>
      <c r="Y275" s="31">
        <f>((uNES*L275+ uOCEX*G275+uEREX*H275+uHOEX*I275+uNES*S275+ uOCEX*N275+uEREX*O275+uHOEX*P275)/('Life tables'!$I$2/2))/(1+oDR)^(((cycle + 0.5)/('Life tables'!$I$2/2)))</f>
        <v>17.365627910669232</v>
      </c>
      <c r="Z275" s="100">
        <f t="shared" si="92"/>
        <v>191351.25536315795</v>
      </c>
      <c r="AA275" s="107">
        <f>((L275+G275+H275+I275+N275+O275+P275+S275)/('Life tables'!$I$2/2))</f>
        <v>30.733364169021215</v>
      </c>
      <c r="AB275" s="31">
        <f>((uNES*L275+ uOCEX*G275+uEREX*H275+uHOEX*I275+uNES*S275+ uOCEX*N275+uEREX*O275+uHOEX*P275)/('Life tables'!$I$2/2))</f>
        <v>20.254887085595186</v>
      </c>
    </row>
    <row r="276" spans="1:28" x14ac:dyDescent="0.25">
      <c r="A276" s="4">
        <v>270</v>
      </c>
      <c r="C276" s="105">
        <f>IF(male=0,VLOOKUP((($A$5:$A$1570/'Life tables'!$I$2)*2)+age,lifetable,13,1),IF(male=1,VLOOKUP((($A$5:$A$1570/'Life tables'!$I$2)*2)+age,lifetable,10,1),"error"))</f>
        <v>1.3243321503420002E-4</v>
      </c>
      <c r="F276" s="96">
        <f t="shared" si="80"/>
        <v>139.93311999883448</v>
      </c>
      <c r="G276" s="96">
        <f t="shared" si="81"/>
        <v>14.056574767767648</v>
      </c>
      <c r="H276" s="96">
        <f t="shared" si="82"/>
        <v>0.80278272168251219</v>
      </c>
      <c r="I276" s="96">
        <f t="shared" si="83"/>
        <v>0.32166744434610894</v>
      </c>
      <c r="J276" s="96">
        <f t="shared" si="84"/>
        <v>2.0542264910709155E-2</v>
      </c>
      <c r="K276" s="96">
        <f t="shared" si="85"/>
        <v>0.33612452268202281</v>
      </c>
      <c r="L276" s="96">
        <f t="shared" si="93"/>
        <v>124.39542827744549</v>
      </c>
      <c r="M276" s="96">
        <f t="shared" si="86"/>
        <v>661.33024726559381</v>
      </c>
      <c r="N276" s="96">
        <f t="shared" si="87"/>
        <v>63.687535667969001</v>
      </c>
      <c r="O276" s="96">
        <f t="shared" si="88"/>
        <v>1.5202148748521844</v>
      </c>
      <c r="P276" s="96">
        <f t="shared" si="89"/>
        <v>1.5202148748521844</v>
      </c>
      <c r="Q276" s="96">
        <f t="shared" si="90"/>
        <v>9.6419089837698438E-2</v>
      </c>
      <c r="R276" s="96">
        <f t="shared" si="91"/>
        <v>0.119168306754528</v>
      </c>
      <c r="S276" s="96">
        <f t="shared" si="94"/>
        <v>594.38669445132825</v>
      </c>
      <c r="T276" s="96">
        <f t="shared" si="95"/>
        <v>23.081050434884173</v>
      </c>
      <c r="U276" s="96">
        <f t="shared" si="95"/>
        <v>176.22783648487248</v>
      </c>
      <c r="V276" s="32">
        <f t="shared" si="96"/>
        <v>1000</v>
      </c>
      <c r="W276" s="100">
        <f>IF(A276=1,((cPH1_+cPHr+(cNES*L276+(cNES+cOSEX)*G276+(cNES+cEREX)*H276+(cNES+cHOEX)*I276+(cNES+cNES)*S276+(cNES+cOSEX)*N276+(cNES+cEREX)*O276+(cNES+cHOEX)*P276)))/(1+cDR)^(A$6:A$65537 + 0.5),(cPHr+(cNES*L276+(cNES+cOSEX)*G276+(cNES+cEREX)*H276+(cNES+cHOEX)*I276+(cNES+cNES)*S276+(cNES+cOSEX)*N276+(cNES+cEREX)*O276+(cNES+cHOEX)*P276))/(1+cDR)^(((cycle + 0.5)/('Life tables'!$I$2/2))))</f>
        <v>104463.53406066023</v>
      </c>
      <c r="X276" s="107">
        <f>((L276+G276+H276+I276+N276+O276+P276+S276)/('Life tables'!$I$2/2))/(1+oDR)^(((cycle + 0.5)/('Life tables'!$I$2/2)))</f>
        <v>26.315551433736012</v>
      </c>
      <c r="Y276" s="31">
        <f>((uNES*L276+ uOCEX*G276+uEREX*H276+uHOEX*I276+uNES*S276+ uOCEX*N276+uEREX*O276+uHOEX*P276)/('Life tables'!$I$2/2))/(1+oDR)^(((cycle + 0.5)/('Life tables'!$I$2/2)))</f>
        <v>17.343318561730378</v>
      </c>
      <c r="Z276" s="100">
        <f t="shared" si="92"/>
        <v>191214.80586310432</v>
      </c>
      <c r="AA276" s="107">
        <f>((L276+G276+H276+I276+N276+O276+P276+S276)/('Life tables'!$I$2/2))</f>
        <v>30.711414711504091</v>
      </c>
      <c r="AB276" s="31">
        <f>((uNES*L276+ uOCEX*G276+uEREX*H276+uHOEX*I276+uNES*S276+ uOCEX*N276+uEREX*O276+uHOEX*P276)/('Life tables'!$I$2/2))</f>
        <v>20.240421340371274</v>
      </c>
    </row>
    <row r="277" spans="1:28" x14ac:dyDescent="0.25">
      <c r="A277" s="4">
        <v>271</v>
      </c>
      <c r="C277" s="105">
        <f>IF(male=0,VLOOKUP((($A$5:$A$1570/'Life tables'!$I$2)*2)+age,lifetable,13,1),IF(male=1,VLOOKUP((($A$5:$A$1570/'Life tables'!$I$2)*2)+age,lifetable,10,1),"error"))</f>
        <v>1.3243321503420002E-4</v>
      </c>
      <c r="F277" s="96">
        <f t="shared" si="80"/>
        <v>139.83127541416283</v>
      </c>
      <c r="G277" s="96">
        <f t="shared" si="81"/>
        <v>14.046344266088408</v>
      </c>
      <c r="H277" s="96">
        <f t="shared" si="82"/>
        <v>0.80219844918953831</v>
      </c>
      <c r="I277" s="96">
        <f t="shared" si="83"/>
        <v>0.32143333188386913</v>
      </c>
      <c r="J277" s="96">
        <f t="shared" si="84"/>
        <v>2.0527314065347718E-2</v>
      </c>
      <c r="K277" s="96">
        <f t="shared" si="85"/>
        <v>0.33587988822800086</v>
      </c>
      <c r="L277" s="96">
        <f t="shared" si="93"/>
        <v>124.30489216470767</v>
      </c>
      <c r="M277" s="96">
        <f t="shared" si="86"/>
        <v>660.85983766608047</v>
      </c>
      <c r="N277" s="96">
        <f t="shared" si="87"/>
        <v>63.642234204333498</v>
      </c>
      <c r="O277" s="96">
        <f t="shared" si="88"/>
        <v>1.5191335336109357</v>
      </c>
      <c r="P277" s="96">
        <f t="shared" si="89"/>
        <v>1.5191335336109357</v>
      </c>
      <c r="Q277" s="96">
        <f t="shared" si="90"/>
        <v>9.6350506152582685E-2</v>
      </c>
      <c r="R277" s="96">
        <f t="shared" si="91"/>
        <v>0.11908354136584834</v>
      </c>
      <c r="S277" s="96">
        <f t="shared" si="94"/>
        <v>593.96390234700664</v>
      </c>
      <c r="T277" s="96">
        <f t="shared" si="95"/>
        <v>23.197928255102102</v>
      </c>
      <c r="U277" s="96">
        <f t="shared" si="95"/>
        <v>176.68279991446633</v>
      </c>
      <c r="V277" s="32">
        <f t="shared" si="96"/>
        <v>999.99999999999977</v>
      </c>
      <c r="W277" s="100">
        <f>IF(A277=1,((cPH1_+cPHr+(cNES*L277+(cNES+cOSEX)*G277+(cNES+cEREX)*H277+(cNES+cHOEX)*I277+(cNES+cNES)*S277+(cNES+cOSEX)*N277+(cNES+cEREX)*O277+(cNES+cHOEX)*P277)))/(1+cDR)^(A$6:A$65537 + 0.5),(cPHr+(cNES*L277+(cNES+cOSEX)*G277+(cNES+cEREX)*H277+(cNES+cHOEX)*I277+(cNES+cNES)*S277+(cNES+cOSEX)*N277+(cNES+cEREX)*O277+(cNES+cHOEX)*P277))/(1+cDR)^(((cycle + 0.5)/('Life tables'!$I$2/2))))</f>
        <v>104155.99405141166</v>
      </c>
      <c r="X277" s="107">
        <f>((L277+G277+H277+I277+N277+O277+P277+S277)/('Life tables'!$I$2/2))/(1+oDR)^(((cycle + 0.5)/('Life tables'!$I$2/2)))</f>
        <v>26.281744281084581</v>
      </c>
      <c r="Y277" s="31">
        <f>((uNES*L277+ uOCEX*G277+uEREX*H277+uHOEX*I277+uNES*S277+ uOCEX*N277+uEREX*O277+uHOEX*P277)/('Life tables'!$I$2/2))/(1+oDR)^(((cycle + 0.5)/('Life tables'!$I$2/2)))</f>
        <v>17.32103796244974</v>
      </c>
      <c r="Z277" s="100">
        <f t="shared" si="92"/>
        <v>191078.44836145118</v>
      </c>
      <c r="AA277" s="107">
        <f>((L277+G277+H277+I277+N277+O277+P277+S277)/('Life tables'!$I$2/2))</f>
        <v>30.68948109255264</v>
      </c>
      <c r="AB277" s="31">
        <f>((uNES*L277+ uOCEX*G277+uEREX*H277+uHOEX*I277+uNES*S277+ uOCEX*N277+uEREX*O277+uHOEX*P277)/('Life tables'!$I$2/2))</f>
        <v>20.225966030518393</v>
      </c>
    </row>
    <row r="278" spans="1:28" x14ac:dyDescent="0.25">
      <c r="A278" s="4">
        <v>272</v>
      </c>
      <c r="C278" s="105">
        <f>IF(male=0,VLOOKUP((($A$5:$A$1570/'Life tables'!$I$2)*2)+age,lifetable,13,1),IF(male=1,VLOOKUP((($A$5:$A$1570/'Life tables'!$I$2)*2)+age,lifetable,10,1),"error"))</f>
        <v>1.3243321503420002E-4</v>
      </c>
      <c r="F278" s="96">
        <f t="shared" si="80"/>
        <v>139.72956787880602</v>
      </c>
      <c r="G278" s="96">
        <f t="shared" si="81"/>
        <v>14.036127531299671</v>
      </c>
      <c r="H278" s="96">
        <f t="shared" si="82"/>
        <v>0.80161496293517598</v>
      </c>
      <c r="I278" s="96">
        <f t="shared" si="83"/>
        <v>0.32119953446000526</v>
      </c>
      <c r="J278" s="96">
        <f t="shared" si="84"/>
        <v>2.0512383338906884E-2</v>
      </c>
      <c r="K278" s="96">
        <f t="shared" si="85"/>
        <v>0.33563558297149498</v>
      </c>
      <c r="L278" s="96">
        <f t="shared" si="93"/>
        <v>124.21447788380077</v>
      </c>
      <c r="M278" s="96">
        <f t="shared" si="86"/>
        <v>660.38970395162528</v>
      </c>
      <c r="N278" s="96">
        <f t="shared" si="87"/>
        <v>63.596959309026836</v>
      </c>
      <c r="O278" s="96">
        <f t="shared" si="88"/>
        <v>1.5180528265529425</v>
      </c>
      <c r="P278" s="96">
        <f t="shared" si="89"/>
        <v>1.5180528265529425</v>
      </c>
      <c r="Q278" s="96">
        <f t="shared" si="90"/>
        <v>9.6281962690315206E-2</v>
      </c>
      <c r="R278" s="96">
        <f t="shared" si="91"/>
        <v>0.1189988256902362</v>
      </c>
      <c r="S278" s="96">
        <f t="shared" si="94"/>
        <v>593.54135820111196</v>
      </c>
      <c r="T278" s="96">
        <f t="shared" si="95"/>
        <v>23.314722601131326</v>
      </c>
      <c r="U278" s="96">
        <f t="shared" si="95"/>
        <v>177.13743432312805</v>
      </c>
      <c r="V278" s="32">
        <f t="shared" si="96"/>
        <v>999.99999999999955</v>
      </c>
      <c r="W278" s="100">
        <f>IF(A278=1,((cPH1_+cPHr+(cNES*L278+(cNES+cOSEX)*G278+(cNES+cEREX)*H278+(cNES+cHOEX)*I278+(cNES+cNES)*S278+(cNES+cOSEX)*N278+(cNES+cEREX)*O278+(cNES+cHOEX)*P278)))/(1+cDR)^(A$6:A$65537 + 0.5),(cPHr+(cNES*L278+(cNES+cOSEX)*G278+(cNES+cEREX)*H278+(cNES+cHOEX)*I278+(cNES+cNES)*S278+(cNES+cOSEX)*N278+(cNES+cEREX)*O278+(cNES+cHOEX)*P278))/(1+cDR)^(((cycle + 0.5)/('Life tables'!$I$2/2))))</f>
        <v>103849.35665110522</v>
      </c>
      <c r="X278" s="107">
        <f>((L278+G278+H278+I278+N278+O278+P278+S278)/('Life tables'!$I$2/2))/(1+oDR)^(((cycle + 0.5)/('Life tables'!$I$2/2)))</f>
        <v>26.247980694351732</v>
      </c>
      <c r="Y278" s="31">
        <f>((uNES*L278+ uOCEX*G278+uEREX*H278+uHOEX*I278+uNES*S278+ uOCEX*N278+uEREX*O278+uHOEX*P278)/('Life tables'!$I$2/2))/(1+oDR)^(((cycle + 0.5)/('Life tables'!$I$2/2)))</f>
        <v>17.298786072754105</v>
      </c>
      <c r="Z278" s="100">
        <f t="shared" si="92"/>
        <v>190942.18297365721</v>
      </c>
      <c r="AA278" s="107">
        <f>((L278+G278+H278+I278+N278+O278+P278+S278)/('Life tables'!$I$2/2))</f>
        <v>30.667563295318839</v>
      </c>
      <c r="AB278" s="31">
        <f>((uNES*L278+ uOCEX*G278+uEREX*H278+uHOEX*I278+uNES*S278+ uOCEX*N278+uEREX*O278+uHOEX*P278)/('Life tables'!$I$2/2))</f>
        <v>20.211521145035228</v>
      </c>
    </row>
    <row r="279" spans="1:28" x14ac:dyDescent="0.25">
      <c r="A279" s="4">
        <v>273</v>
      </c>
      <c r="C279" s="105">
        <f>IF(male=0,VLOOKUP((($A$5:$A$1570/'Life tables'!$I$2)*2)+age,lifetable,13,1),IF(male=1,VLOOKUP((($A$5:$A$1570/'Life tables'!$I$2)*2)+age,lifetable,10,1),"error"))</f>
        <v>1.3243321503420002E-4</v>
      </c>
      <c r="F279" s="96">
        <f t="shared" si="80"/>
        <v>139.62799514897685</v>
      </c>
      <c r="G279" s="96">
        <f t="shared" si="81"/>
        <v>14.02592433800832</v>
      </c>
      <c r="H279" s="96">
        <f t="shared" si="82"/>
        <v>0.80103225004703571</v>
      </c>
      <c r="I279" s="96">
        <f t="shared" si="83"/>
        <v>0.32096604691667258</v>
      </c>
      <c r="J279" s="96">
        <f t="shared" si="84"/>
        <v>2.0497472401997365E-2</v>
      </c>
      <c r="K279" s="96">
        <f t="shared" si="85"/>
        <v>0.33539160152284564</v>
      </c>
      <c r="L279" s="96">
        <f t="shared" si="93"/>
        <v>124.12418344007997</v>
      </c>
      <c r="M279" s="96">
        <f t="shared" si="86"/>
        <v>659.9198479267634</v>
      </c>
      <c r="N279" s="96">
        <f t="shared" si="87"/>
        <v>63.551711155829658</v>
      </c>
      <c r="O279" s="96">
        <f t="shared" si="88"/>
        <v>1.5169727578263308</v>
      </c>
      <c r="P279" s="96">
        <f t="shared" si="89"/>
        <v>1.5169727578263308</v>
      </c>
      <c r="Q279" s="96">
        <f t="shared" si="90"/>
        <v>9.6213459713989466E-2</v>
      </c>
      <c r="R279" s="96">
        <f t="shared" si="91"/>
        <v>0.11891416005285954</v>
      </c>
      <c r="S279" s="96">
        <f t="shared" si="94"/>
        <v>593.11906363551418</v>
      </c>
      <c r="T279" s="96">
        <f t="shared" si="95"/>
        <v>23.431433533247311</v>
      </c>
      <c r="U279" s="96">
        <f t="shared" si="95"/>
        <v>177.59174008470376</v>
      </c>
      <c r="V279" s="32">
        <f t="shared" si="96"/>
        <v>999.99999999999955</v>
      </c>
      <c r="W279" s="100">
        <f>IF(A279=1,((cPH1_+cPHr+(cNES*L279+(cNES+cOSEX)*G279+(cNES+cEREX)*H279+(cNES+cHOEX)*I279+(cNES+cNES)*S279+(cNES+cOSEX)*N279+(cNES+cEREX)*O279+(cNES+cHOEX)*P279)))/(1+cDR)^(A$6:A$65537 + 0.5),(cPHr+(cNES*L279+(cNES+cOSEX)*G279+(cNES+cEREX)*H279+(cNES+cHOEX)*I279+(cNES+cNES)*S279+(cNES+cOSEX)*N279+(cNES+cEREX)*O279+(cNES+cHOEX)*P279))/(1+cDR)^(((cycle + 0.5)/('Life tables'!$I$2/2))))</f>
        <v>103543.61930988706</v>
      </c>
      <c r="X279" s="107">
        <f>((L279+G279+H279+I279+N279+O279+P279+S279)/('Life tables'!$I$2/2))/(1+oDR)^(((cycle + 0.5)/('Life tables'!$I$2/2)))</f>
        <v>26.214260612837823</v>
      </c>
      <c r="Y279" s="31">
        <f>((uNES*L279+ uOCEX*G279+uEREX*H279+uHOEX*I279+uNES*S279+ uOCEX*N279+uEREX*O279+uHOEX*P279)/('Life tables'!$I$2/2))/(1+oDR)^(((cycle + 0.5)/('Life tables'!$I$2/2)))</f>
        <v>17.276562852728347</v>
      </c>
      <c r="Z279" s="100">
        <f t="shared" si="92"/>
        <v>190806.00980905595</v>
      </c>
      <c r="AA279" s="107">
        <f>((L279+G279+H279+I279+N279+O279+P279+S279)/('Life tables'!$I$2/2))</f>
        <v>30.645661303151474</v>
      </c>
      <c r="AB279" s="31">
        <f>((uNES*L279+ uOCEX*G279+uEREX*H279+uHOEX*I279+uNES*S279+ uOCEX*N279+uEREX*O279+uHOEX*P279)/('Life tables'!$I$2/2))</f>
        <v>20.197086673046758</v>
      </c>
    </row>
    <row r="280" spans="1:28" x14ac:dyDescent="0.25">
      <c r="A280" s="4">
        <v>274</v>
      </c>
      <c r="C280" s="105">
        <f>IF(male=0,VLOOKUP((($A$5:$A$1570/'Life tables'!$I$2)*2)+age,lifetable,13,1),IF(male=1,VLOOKUP((($A$5:$A$1570/'Life tables'!$I$2)*2)+age,lifetable,10,1),"error"))</f>
        <v>1.3243321503420002E-4</v>
      </c>
      <c r="F280" s="96">
        <f t="shared" si="80"/>
        <v>139.52655505407506</v>
      </c>
      <c r="G280" s="96">
        <f t="shared" si="81"/>
        <v>14.015734468173013</v>
      </c>
      <c r="H280" s="96">
        <f t="shared" si="82"/>
        <v>0.80045029807259493</v>
      </c>
      <c r="I280" s="96">
        <f t="shared" si="83"/>
        <v>0.3207328642642629</v>
      </c>
      <c r="J280" s="96">
        <f t="shared" si="84"/>
        <v>2.0482580935973757E-2</v>
      </c>
      <c r="K280" s="96">
        <f t="shared" si="85"/>
        <v>0.33514793866819076</v>
      </c>
      <c r="L280" s="96">
        <f t="shared" si="93"/>
        <v>124.03400690396103</v>
      </c>
      <c r="M280" s="96">
        <f t="shared" si="86"/>
        <v>659.4502713279735</v>
      </c>
      <c r="N280" s="96">
        <f t="shared" si="87"/>
        <v>63.506489911968622</v>
      </c>
      <c r="O280" s="96">
        <f t="shared" si="88"/>
        <v>1.5158933314227836</v>
      </c>
      <c r="P280" s="96">
        <f t="shared" si="89"/>
        <v>1.5158933314227836</v>
      </c>
      <c r="Q280" s="96">
        <f t="shared" si="90"/>
        <v>9.6144997476776489E-2</v>
      </c>
      <c r="R280" s="96">
        <f t="shared" si="91"/>
        <v>0.11882954476662289</v>
      </c>
      <c r="S280" s="96">
        <f t="shared" si="94"/>
        <v>592.69702021091587</v>
      </c>
      <c r="T280" s="96">
        <f t="shared" ref="T280:U295" si="97">J280+Q280+T279</f>
        <v>23.548061111660061</v>
      </c>
      <c r="U280" s="96">
        <f t="shared" si="97"/>
        <v>178.04571756813857</v>
      </c>
      <c r="V280" s="32">
        <f t="shared" si="96"/>
        <v>999.99999999999966</v>
      </c>
      <c r="W280" s="100">
        <f>IF(A280=1,((cPH1_+cPHr+(cNES*L280+(cNES+cOSEX)*G280+(cNES+cEREX)*H280+(cNES+cHOEX)*I280+(cNES+cNES)*S280+(cNES+cOSEX)*N280+(cNES+cEREX)*O280+(cNES+cHOEX)*P280)))/(1+cDR)^(A$6:A$65537 + 0.5),(cPHr+(cNES*L280+(cNES+cOSEX)*G280+(cNES+cEREX)*H280+(cNES+cHOEX)*I280+(cNES+cNES)*S280+(cNES+cOSEX)*N280+(cNES+cEREX)*O280+(cNES+cHOEX)*P280))/(1+cDR)^(((cycle + 0.5)/('Life tables'!$I$2/2))))</f>
        <v>103238.77948156936</v>
      </c>
      <c r="X280" s="107">
        <f>((L280+G280+H280+I280+N280+O280+P280+S280)/('Life tables'!$I$2/2))/(1+oDR)^(((cycle + 0.5)/('Life tables'!$I$2/2)))</f>
        <v>26.180583976081842</v>
      </c>
      <c r="Y280" s="31">
        <f>((uNES*L280+ uOCEX*G280+uEREX*H280+uHOEX*I280+uNES*S280+ uOCEX*N280+uEREX*O280+uHOEX*P280)/('Life tables'!$I$2/2))/(1+oDR)^(((cycle + 0.5)/('Life tables'!$I$2/2)))</f>
        <v>17.254368262611564</v>
      </c>
      <c r="Z280" s="100">
        <f t="shared" si="92"/>
        <v>190669.92897106151</v>
      </c>
      <c r="AA280" s="107">
        <f>((L280+G280+H280+I280+N280+O280+P280+S280)/('Life tables'!$I$2/2))</f>
        <v>30.623775099589821</v>
      </c>
      <c r="AB280" s="31">
        <f>((uNES*L280+ uOCEX*G280+uEREX*H280+uHOEX*I280+uNES*S280+ uOCEX*N280+uEREX*O280+uHOEX*P280)/('Life tables'!$I$2/2))</f>
        <v>20.182662603800168</v>
      </c>
    </row>
    <row r="281" spans="1:28" x14ac:dyDescent="0.25">
      <c r="A281" s="4">
        <v>275</v>
      </c>
      <c r="C281" s="105">
        <f>IF(male=0,VLOOKUP((($A$5:$A$1570/'Life tables'!$I$2)*2)+age,lifetable,13,1),IF(male=1,VLOOKUP((($A$5:$A$1570/'Life tables'!$I$2)*2)+age,lifetable,10,1),"error"))</f>
        <v>1.3243321503420002E-4</v>
      </c>
      <c r="F281" s="96">
        <f t="shared" si="80"/>
        <v>139.42524549424735</v>
      </c>
      <c r="G281" s="96">
        <f t="shared" si="81"/>
        <v>14.005557710859094</v>
      </c>
      <c r="H281" s="96">
        <f t="shared" si="82"/>
        <v>0.79986909496519887</v>
      </c>
      <c r="I281" s="96">
        <f t="shared" si="83"/>
        <v>0.3204999816757958</v>
      </c>
      <c r="J281" s="96">
        <f t="shared" si="84"/>
        <v>2.0467708632576354E-2</v>
      </c>
      <c r="K281" s="96">
        <f t="shared" si="85"/>
        <v>0.33490458936360507</v>
      </c>
      <c r="L281" s="96">
        <f t="shared" si="93"/>
        <v>123.94394640875107</v>
      </c>
      <c r="M281" s="96">
        <f t="shared" si="86"/>
        <v>658.98097582595381</v>
      </c>
      <c r="N281" s="96">
        <f t="shared" si="87"/>
        <v>63.461295738335593</v>
      </c>
      <c r="O281" s="96">
        <f t="shared" si="88"/>
        <v>1.5148145511827729</v>
      </c>
      <c r="P281" s="96">
        <f t="shared" si="89"/>
        <v>1.5148145511827729</v>
      </c>
      <c r="Q281" s="96">
        <f t="shared" si="90"/>
        <v>9.6076576222256918E-2</v>
      </c>
      <c r="R281" s="96">
        <f t="shared" si="91"/>
        <v>0.11874498013257744</v>
      </c>
      <c r="S281" s="96">
        <f t="shared" si="94"/>
        <v>592.27522942889789</v>
      </c>
      <c r="T281" s="96">
        <f t="shared" si="97"/>
        <v>23.664605396514894</v>
      </c>
      <c r="U281" s="96">
        <f t="shared" si="97"/>
        <v>178.49936713763475</v>
      </c>
      <c r="V281" s="32">
        <f t="shared" si="96"/>
        <v>999.99999999999977</v>
      </c>
      <c r="W281" s="100">
        <f>IF(A281=1,((cPH1_+cPHr+(cNES*L281+(cNES+cOSEX)*G281+(cNES+cEREX)*H281+(cNES+cHOEX)*I281+(cNES+cNES)*S281+(cNES+cOSEX)*N281+(cNES+cEREX)*O281+(cNES+cHOEX)*P281)))/(1+cDR)^(A$6:A$65537 + 0.5),(cPHr+(cNES*L281+(cNES+cOSEX)*G281+(cNES+cEREX)*H281+(cNES+cHOEX)*I281+(cNES+cNES)*S281+(cNES+cOSEX)*N281+(cNES+cEREX)*O281+(cNES+cHOEX)*P281))/(1+cDR)^(((cycle + 0.5)/('Life tables'!$I$2/2))))</f>
        <v>102934.83462375624</v>
      </c>
      <c r="X281" s="107">
        <f>((L281+G281+H281+I281+N281+O281+P281+S281)/('Life tables'!$I$2/2))/(1+oDR)^(((cycle + 0.5)/('Life tables'!$I$2/2)))</f>
        <v>26.146950723855646</v>
      </c>
      <c r="Y281" s="31">
        <f>((uNES*L281+ uOCEX*G281+uEREX*H281+uHOEX*I281+uNES*S281+ uOCEX*N281+uEREX*O281+uHOEX*P281)/('Life tables'!$I$2/2))/(1+oDR)^(((cycle + 0.5)/('Life tables'!$I$2/2)))</f>
        <v>17.23220226279345</v>
      </c>
      <c r="Z281" s="100">
        <f t="shared" si="92"/>
        <v>190533.94055736778</v>
      </c>
      <c r="AA281" s="107">
        <f>((L281+G281+H281+I281+N281+O281+P281+S281)/('Life tables'!$I$2/2))</f>
        <v>30.601904668357541</v>
      </c>
      <c r="AB281" s="31">
        <f>((uNES*L281+ uOCEX*G281+uEREX*H281+uHOEX*I281+uNES*S281+ uOCEX*N281+uEREX*O281+uHOEX*P281)/('Life tables'!$I$2/2))</f>
        <v>20.168248926661022</v>
      </c>
    </row>
    <row r="282" spans="1:28" x14ac:dyDescent="0.25">
      <c r="A282" s="4">
        <v>276</v>
      </c>
      <c r="C282" s="105">
        <f>IF(male=0,VLOOKUP((($A$5:$A$1570/'Life tables'!$I$2)*2)+age,lifetable,13,1),IF(male=1,VLOOKUP((($A$5:$A$1570/'Life tables'!$I$2)*2)+age,lifetable,10,1),"error"))</f>
        <v>1.3243321503420002E-4</v>
      </c>
      <c r="F282" s="96">
        <f t="shared" si="80"/>
        <v>139.32406443802822</v>
      </c>
      <c r="G282" s="96">
        <f t="shared" si="81"/>
        <v>13.995393862001597</v>
      </c>
      <c r="H282" s="96">
        <f t="shared" si="82"/>
        <v>0.79928862907052733</v>
      </c>
      <c r="I282" s="96">
        <f t="shared" si="83"/>
        <v>0.32026739448149527</v>
      </c>
      <c r="J282" s="96">
        <f t="shared" si="84"/>
        <v>2.0452855193584814E-2</v>
      </c>
      <c r="K282" s="96">
        <f t="shared" si="85"/>
        <v>0.3346615487294336</v>
      </c>
      <c r="L282" s="96">
        <f t="shared" si="93"/>
        <v>123.85400014855158</v>
      </c>
      <c r="M282" s="96">
        <f t="shared" si="86"/>
        <v>658.51196302782205</v>
      </c>
      <c r="N282" s="96">
        <f t="shared" si="87"/>
        <v>63.416128789699485</v>
      </c>
      <c r="O282" s="96">
        <f t="shared" si="88"/>
        <v>1.5137364208006165</v>
      </c>
      <c r="P282" s="96">
        <f t="shared" si="89"/>
        <v>1.5137364208006165</v>
      </c>
      <c r="Q282" s="96">
        <f t="shared" si="90"/>
        <v>9.6008196184741504E-2</v>
      </c>
      <c r="R282" s="96">
        <f t="shared" si="91"/>
        <v>0.11866046644031754</v>
      </c>
      <c r="S282" s="96">
        <f t="shared" si="94"/>
        <v>591.85369273389631</v>
      </c>
      <c r="T282" s="96">
        <f t="shared" si="97"/>
        <v>23.78106644789322</v>
      </c>
      <c r="U282" s="96">
        <f t="shared" si="97"/>
        <v>178.95268915280451</v>
      </c>
      <c r="V282" s="32">
        <f t="shared" si="96"/>
        <v>999.99999999999989</v>
      </c>
      <c r="W282" s="100">
        <f>IF(A282=1,((cPH1_+cPHr+(cNES*L282+(cNES+cOSEX)*G282+(cNES+cEREX)*H282+(cNES+cHOEX)*I282+(cNES+cNES)*S282+(cNES+cOSEX)*N282+(cNES+cEREX)*O282+(cNES+cHOEX)*P282)))/(1+cDR)^(A$6:A$65537 + 0.5),(cPHr+(cNES*L282+(cNES+cOSEX)*G282+(cNES+cEREX)*H282+(cNES+cHOEX)*I282+(cNES+cNES)*S282+(cNES+cOSEX)*N282+(cNES+cEREX)*O282+(cNES+cHOEX)*P282))/(1+cDR)^(((cycle + 0.5)/('Life tables'!$I$2/2))))</f>
        <v>102631.78219796406</v>
      </c>
      <c r="X282" s="107">
        <f>((L282+G282+H282+I282+N282+O282+P282+S282)/('Life tables'!$I$2/2))/(1+oDR)^(((cycle + 0.5)/('Life tables'!$I$2/2)))</f>
        <v>26.113360796158428</v>
      </c>
      <c r="Y282" s="31">
        <f>((uNES*L282+ uOCEX*G282+uEREX*H282+uHOEX*I282+uNES*S282+ uOCEX*N282+uEREX*O282+uHOEX*P282)/('Life tables'!$I$2/2))/(1+oDR)^(((cycle + 0.5)/('Life tables'!$I$2/2)))</f>
        <v>17.210064813810668</v>
      </c>
      <c r="Z282" s="100">
        <f t="shared" si="92"/>
        <v>190398.04466014079</v>
      </c>
      <c r="AA282" s="107">
        <f>((L282+G282+H282+I282+N282+O282+P282+S282)/('Life tables'!$I$2/2))</f>
        <v>30.580049993356802</v>
      </c>
      <c r="AB282" s="31">
        <f>((uNES*L282+ uOCEX*G282+uEREX*H282+uHOEX*I282+uNES*S282+ uOCEX*N282+uEREX*O282+uHOEX*P282)/('Life tables'!$I$2/2))</f>
        <v>20.153845631109402</v>
      </c>
    </row>
    <row r="283" spans="1:28" x14ac:dyDescent="0.25">
      <c r="A283" s="4">
        <v>277</v>
      </c>
      <c r="C283" s="105">
        <f>IF(male=0,VLOOKUP((($A$5:$A$1570/'Life tables'!$I$2)*2)+age,lifetable,13,1),IF(male=1,VLOOKUP((($A$5:$A$1570/'Life tables'!$I$2)*2)+age,lifetable,10,1),"error"))</f>
        <v>1.3243321503420002E-4</v>
      </c>
      <c r="F283" s="96">
        <f t="shared" si="80"/>
        <v>139.22300992006015</v>
      </c>
      <c r="G283" s="96">
        <f t="shared" si="81"/>
        <v>13.985242724176253</v>
      </c>
      <c r="H283" s="96">
        <f t="shared" si="82"/>
        <v>0.79870888911351501</v>
      </c>
      <c r="I283" s="96">
        <f t="shared" si="83"/>
        <v>0.3200350981635493</v>
      </c>
      <c r="J283" s="96">
        <f t="shared" si="84"/>
        <v>2.0438020330483486E-2</v>
      </c>
      <c r="K283" s="96">
        <f t="shared" si="85"/>
        <v>0.33441881204481477</v>
      </c>
      <c r="L283" s="96">
        <f t="shared" si="93"/>
        <v>123.76416637623153</v>
      </c>
      <c r="M283" s="96">
        <f t="shared" si="86"/>
        <v>658.04323447924185</v>
      </c>
      <c r="N283" s="96">
        <f t="shared" si="87"/>
        <v>63.370989214911049</v>
      </c>
      <c r="O283" s="96">
        <f t="shared" si="88"/>
        <v>1.5126589438293669</v>
      </c>
      <c r="P283" s="96">
        <f t="shared" si="89"/>
        <v>1.5126589438293669</v>
      </c>
      <c r="Q283" s="96">
        <f t="shared" si="90"/>
        <v>9.5939857589581345E-2</v>
      </c>
      <c r="R283" s="96">
        <f t="shared" si="91"/>
        <v>0.11857600396836383</v>
      </c>
      <c r="S283" s="96">
        <f t="shared" si="94"/>
        <v>591.43241151511415</v>
      </c>
      <c r="T283" s="96">
        <f t="shared" si="97"/>
        <v>23.897444325813286</v>
      </c>
      <c r="U283" s="96">
        <f t="shared" si="97"/>
        <v>179.4056839688177</v>
      </c>
      <c r="V283" s="32">
        <f t="shared" si="96"/>
        <v>999.99999999999966</v>
      </c>
      <c r="W283" s="100">
        <f>IF(A283=1,((cPH1_+cPHr+(cNES*L283+(cNES+cOSEX)*G283+(cNES+cEREX)*H283+(cNES+cHOEX)*I283+(cNES+cNES)*S283+(cNES+cOSEX)*N283+(cNES+cEREX)*O283+(cNES+cHOEX)*P283)))/(1+cDR)^(A$6:A$65537 + 0.5),(cPHr+(cNES*L283+(cNES+cOSEX)*G283+(cNES+cEREX)*H283+(cNES+cHOEX)*I283+(cNES+cNES)*S283+(cNES+cOSEX)*N283+(cNES+cEREX)*O283+(cNES+cHOEX)*P283))/(1+cDR)^(((cycle + 0.5)/('Life tables'!$I$2/2))))</f>
        <v>102329.61966973699</v>
      </c>
      <c r="X283" s="107">
        <f>((L283+G283+H283+I283+N283+O283+P283+S283)/('Life tables'!$I$2/2))/(1+oDR)^(((cycle + 0.5)/('Life tables'!$I$2/2)))</f>
        <v>26.0798141332113</v>
      </c>
      <c r="Y283" s="31">
        <f>((uNES*L283+ uOCEX*G283+uEREX*H283+uHOEX*I283+uNES*S283+ uOCEX*N283+uEREX*O283+uHOEX*P283)/('Life tables'!$I$2/2))/(1+oDR)^(((cycle + 0.5)/('Life tables'!$I$2/2)))</f>
        <v>17.187955876343427</v>
      </c>
      <c r="Z283" s="100">
        <f t="shared" si="92"/>
        <v>190262.24136620486</v>
      </c>
      <c r="AA283" s="107">
        <f>((L283+G283+H283+I283+N283+O283+P283+S283)/('Life tables'!$I$2/2))</f>
        <v>30.558211058662589</v>
      </c>
      <c r="AB283" s="31">
        <f>((uNES*L283+ uOCEX*G283+uEREX*H283+uHOEX*I283+uNES*S283+ uOCEX*N283+uEREX*O283+uHOEX*P283)/('Life tables'!$I$2/2))</f>
        <v>20.139452706736314</v>
      </c>
    </row>
    <row r="284" spans="1:28" x14ac:dyDescent="0.25">
      <c r="A284" s="4">
        <v>278</v>
      </c>
      <c r="C284" s="105">
        <f>IF(male=0,VLOOKUP((($A$5:$A$1570/'Life tables'!$I$2)*2)+age,lifetable,13,1),IF(male=1,VLOOKUP((($A$5:$A$1570/'Life tables'!$I$2)*2)+age,lifetable,10,1),"error"))</f>
        <v>1.3243321503420002E-4</v>
      </c>
      <c r="F284" s="96">
        <f t="shared" si="80"/>
        <v>139.12208003888938</v>
      </c>
      <c r="G284" s="96">
        <f t="shared" si="81"/>
        <v>13.975104106378044</v>
      </c>
      <c r="H284" s="96">
        <f t="shared" si="82"/>
        <v>0.79812986418570631</v>
      </c>
      <c r="I284" s="96">
        <f t="shared" si="83"/>
        <v>0.31980308835104299</v>
      </c>
      <c r="J284" s="96">
        <f t="shared" si="84"/>
        <v>2.0423203764137834E-2</v>
      </c>
      <c r="K284" s="96">
        <f t="shared" si="85"/>
        <v>0.33417637474238659</v>
      </c>
      <c r="L284" s="96">
        <f t="shared" si="93"/>
        <v>123.67444340146807</v>
      </c>
      <c r="M284" s="96">
        <f t="shared" si="86"/>
        <v>657.57479166647943</v>
      </c>
      <c r="N284" s="96">
        <f t="shared" si="87"/>
        <v>63.325877157100955</v>
      </c>
      <c r="O284" s="96">
        <f t="shared" si="88"/>
        <v>1.511582123685538</v>
      </c>
      <c r="P284" s="96">
        <f t="shared" si="89"/>
        <v>1.511582123685538</v>
      </c>
      <c r="Q284" s="96">
        <f t="shared" si="90"/>
        <v>9.5871560653467636E-2</v>
      </c>
      <c r="R284" s="96">
        <f t="shared" si="91"/>
        <v>0.11849159298453384</v>
      </c>
      <c r="S284" s="96">
        <f t="shared" si="94"/>
        <v>591.01138710836938</v>
      </c>
      <c r="T284" s="96">
        <f t="shared" si="97"/>
        <v>24.013739090230892</v>
      </c>
      <c r="U284" s="96">
        <f t="shared" si="97"/>
        <v>179.85835193654461</v>
      </c>
      <c r="V284" s="32">
        <f t="shared" si="96"/>
        <v>999.99999999999977</v>
      </c>
      <c r="W284" s="100">
        <f>IF(A284=1,((cPH1_+cPHr+(cNES*L284+(cNES+cOSEX)*G284+(cNES+cEREX)*H284+(cNES+cHOEX)*I284+(cNES+cNES)*S284+(cNES+cOSEX)*N284+(cNES+cEREX)*O284+(cNES+cHOEX)*P284)))/(1+cDR)^(A$6:A$65537 + 0.5),(cPHr+(cNES*L284+(cNES+cOSEX)*G284+(cNES+cEREX)*H284+(cNES+cHOEX)*I284+(cNES+cNES)*S284+(cNES+cOSEX)*N284+(cNES+cEREX)*O284+(cNES+cHOEX)*P284))/(1+cDR)^(((cycle + 0.5)/('Life tables'!$I$2/2))))</f>
        <v>102028.34450875763</v>
      </c>
      <c r="X284" s="107">
        <f>((L284+G284+H284+I284+N284+O284+P284+S284)/('Life tables'!$I$2/2))/(1+oDR)^(((cycle + 0.5)/('Life tables'!$I$2/2)))</f>
        <v>26.046310675452176</v>
      </c>
      <c r="Y284" s="31">
        <f>((uNES*L284+ uOCEX*G284+uEREX*H284+uHOEX*I284+uNES*S284+ uOCEX*N284+uEREX*O284+uHOEX*P284)/('Life tables'!$I$2/2))/(1+oDR)^(((cycle + 0.5)/('Life tables'!$I$2/2)))</f>
        <v>17.165875411212188</v>
      </c>
      <c r="Z284" s="100">
        <f t="shared" si="92"/>
        <v>190126.53075722253</v>
      </c>
      <c r="AA284" s="107">
        <f>((L284+G284+H284+I284+N284+O284+P284+S284)/('Life tables'!$I$2/2))</f>
        <v>30.536387848517222</v>
      </c>
      <c r="AB284" s="31">
        <f>((uNES*L284+ uOCEX*G284+uEREX*H284+uHOEX*I284+uNES*S284+ uOCEX*N284+uEREX*O284+uHOEX*P284)/('Life tables'!$I$2/2))</f>
        <v>20.125070143240176</v>
      </c>
    </row>
    <row r="285" spans="1:28" x14ac:dyDescent="0.25">
      <c r="A285" s="4">
        <v>279</v>
      </c>
      <c r="C285" s="105">
        <f>IF(male=0,VLOOKUP((($A$5:$A$1570/'Life tables'!$I$2)*2)+age,lifetable,13,1),IF(male=1,VLOOKUP((($A$5:$A$1570/'Life tables'!$I$2)*2)+age,lifetable,10,1),"error"))</f>
        <v>1.3243321503420002E-4</v>
      </c>
      <c r="F285" s="96">
        <f t="shared" si="80"/>
        <v>139.02127295483547</v>
      </c>
      <c r="G285" s="96">
        <f t="shared" si="81"/>
        <v>13.964977823807226</v>
      </c>
      <c r="H285" s="96">
        <f t="shared" si="82"/>
        <v>0.79755154373303327</v>
      </c>
      <c r="I285" s="96">
        <f t="shared" si="83"/>
        <v>0.31957136081506093</v>
      </c>
      <c r="J285" s="96">
        <f t="shared" si="84"/>
        <v>2.0408405224481688E-2</v>
      </c>
      <c r="K285" s="96">
        <f t="shared" si="85"/>
        <v>0.33393423240316861</v>
      </c>
      <c r="L285" s="96">
        <f t="shared" si="93"/>
        <v>123.5848295888525</v>
      </c>
      <c r="M285" s="96">
        <f t="shared" si="86"/>
        <v>657.10663601838894</v>
      </c>
      <c r="N285" s="96">
        <f t="shared" si="87"/>
        <v>63.280792753870948</v>
      </c>
      <c r="O285" s="96">
        <f t="shared" si="88"/>
        <v>1.5105059636536691</v>
      </c>
      <c r="P285" s="96">
        <f t="shared" si="89"/>
        <v>1.5105059636536691</v>
      </c>
      <c r="Q285" s="96">
        <f t="shared" si="90"/>
        <v>9.580330558472111E-2</v>
      </c>
      <c r="R285" s="96">
        <f t="shared" si="91"/>
        <v>0.1184072337462997</v>
      </c>
      <c r="S285" s="96">
        <f t="shared" si="94"/>
        <v>590.59062079787964</v>
      </c>
      <c r="T285" s="96">
        <f t="shared" si="97"/>
        <v>24.129950801040096</v>
      </c>
      <c r="U285" s="96">
        <f t="shared" si="97"/>
        <v>180.31069340269408</v>
      </c>
      <c r="V285" s="32">
        <f t="shared" si="96"/>
        <v>999.99999999999977</v>
      </c>
      <c r="W285" s="100">
        <f>IF(A285=1,((cPH1_+cPHr+(cNES*L285+(cNES+cOSEX)*G285+(cNES+cEREX)*H285+(cNES+cHOEX)*I285+(cNES+cNES)*S285+(cNES+cOSEX)*N285+(cNES+cEREX)*O285+(cNES+cHOEX)*P285)))/(1+cDR)^(A$6:A$65537 + 0.5),(cPHr+(cNES*L285+(cNES+cOSEX)*G285+(cNES+cEREX)*H285+(cNES+cHOEX)*I285+(cNES+cNES)*S285+(cNES+cOSEX)*N285+(cNES+cEREX)*O285+(cNES+cHOEX)*P285))/(1+cDR)^(((cycle + 0.5)/('Life tables'!$I$2/2))))</f>
        <v>101727.95418895266</v>
      </c>
      <c r="X285" s="107">
        <f>((L285+G285+H285+I285+N285+O285+P285+S285)/('Life tables'!$I$2/2))/(1+oDR)^(((cycle + 0.5)/('Life tables'!$I$2/2)))</f>
        <v>26.012850363530646</v>
      </c>
      <c r="Y285" s="31">
        <f>((uNES*L285+ uOCEX*G285+uEREX*H285+uHOEX*I285+uNES*S285+ uOCEX*N285+uEREX*O285+uHOEX*P285)/('Life tables'!$I$2/2))/(1+oDR)^(((cycle + 0.5)/('Life tables'!$I$2/2)))</f>
        <v>17.143823379374389</v>
      </c>
      <c r="Z285" s="100">
        <f t="shared" si="92"/>
        <v>189990.91290986788</v>
      </c>
      <c r="AA285" s="107">
        <f>((L285+G285+H285+I285+N285+O285+P285+S285)/('Life tables'!$I$2/2))</f>
        <v>30.514580347324973</v>
      </c>
      <c r="AB285" s="31">
        <f>((uNES*L285+ uOCEX*G285+uEREX*H285+uHOEX*I285+uNES*S285+ uOCEX*N285+uEREX*O285+uHOEX*P285)/('Life tables'!$I$2/2))</f>
        <v>20.110697930423353</v>
      </c>
    </row>
    <row r="286" spans="1:28" x14ac:dyDescent="0.25">
      <c r="A286" s="4">
        <v>280</v>
      </c>
      <c r="C286" s="105">
        <f>IF(male=0,VLOOKUP((($A$5:$A$1570/'Life tables'!$I$2)*2)+age,lifetable,13,1),IF(male=1,VLOOKUP((($A$5:$A$1570/'Life tables'!$I$2)*2)+age,lifetable,10,1),"error"))</f>
        <v>1.3243321503420002E-4</v>
      </c>
      <c r="F286" s="96">
        <f t="shared" si="80"/>
        <v>138.92058688793153</v>
      </c>
      <c r="G286" s="96">
        <f t="shared" si="81"/>
        <v>13.954863697662399</v>
      </c>
      <c r="H286" s="96">
        <f t="shared" si="82"/>
        <v>0.79697391754399871</v>
      </c>
      <c r="I286" s="96">
        <f t="shared" si="83"/>
        <v>0.31933991146395296</v>
      </c>
      <c r="J286" s="96">
        <f t="shared" si="84"/>
        <v>2.0393624450214844E-2</v>
      </c>
      <c r="K286" s="96">
        <f t="shared" si="85"/>
        <v>0.33369238075161467</v>
      </c>
      <c r="L286" s="96">
        <f t="shared" si="93"/>
        <v>123.49532335605936</v>
      </c>
      <c r="M286" s="96">
        <f t="shared" si="86"/>
        <v>656.63876890833433</v>
      </c>
      <c r="N286" s="96">
        <f t="shared" si="87"/>
        <v>63.235736137478945</v>
      </c>
      <c r="O286" s="96">
        <f t="shared" si="88"/>
        <v>1.5094304668907432</v>
      </c>
      <c r="P286" s="96">
        <f t="shared" si="89"/>
        <v>1.5094304668907432</v>
      </c>
      <c r="Q286" s="96">
        <f t="shared" si="90"/>
        <v>9.5735092583572323E-2</v>
      </c>
      <c r="R286" s="96">
        <f t="shared" si="91"/>
        <v>0.11832292650113456</v>
      </c>
      <c r="S286" s="96">
        <f t="shared" si="94"/>
        <v>590.1701138179892</v>
      </c>
      <c r="T286" s="96">
        <f t="shared" si="97"/>
        <v>24.246079518073884</v>
      </c>
      <c r="U286" s="96">
        <f t="shared" si="97"/>
        <v>180.76270870994682</v>
      </c>
      <c r="V286" s="32">
        <f t="shared" si="96"/>
        <v>1000</v>
      </c>
      <c r="W286" s="100">
        <f>IF(A286=1,((cPH1_+cPHr+(cNES*L286+(cNES+cOSEX)*G286+(cNES+cEREX)*H286+(cNES+cHOEX)*I286+(cNES+cNES)*S286+(cNES+cOSEX)*N286+(cNES+cEREX)*O286+(cNES+cHOEX)*P286)))/(1+cDR)^(A$6:A$65537 + 0.5),(cPHr+(cNES*L286+(cNES+cOSEX)*G286+(cNES+cEREX)*H286+(cNES+cHOEX)*I286+(cNES+cNES)*S286+(cNES+cOSEX)*N286+(cNES+cEREX)*O286+(cNES+cHOEX)*P286))/(1+cDR)^(((cycle + 0.5)/('Life tables'!$I$2/2))))</f>
        <v>101428.44618859468</v>
      </c>
      <c r="X286" s="107">
        <f>((L286+G286+H286+I286+N286+O286+P286+S286)/('Life tables'!$I$2/2))/(1+oDR)^(((cycle + 0.5)/('Life tables'!$I$2/2)))</f>
        <v>25.979433138303182</v>
      </c>
      <c r="Y286" s="31">
        <f>((uNES*L286+ uOCEX*G286+uEREX*H286+uHOEX*I286+uNES*S286+ uOCEX*N286+uEREX*O286+uHOEX*P286)/('Life tables'!$I$2/2))/(1+oDR)^(((cycle + 0.5)/('Life tables'!$I$2/2)))</f>
        <v>17.121799741921322</v>
      </c>
      <c r="Z286" s="100">
        <f t="shared" si="92"/>
        <v>189855.38789599514</v>
      </c>
      <c r="AA286" s="107">
        <f>((L286+G286+H286+I286+N286+O286+P286+S286)/('Life tables'!$I$2/2))</f>
        <v>30.492788539646984</v>
      </c>
      <c r="AB286" s="31">
        <f>((uNES*L286+ uOCEX*G286+uEREX*H286+uHOEX*I286+uNES*S286+ uOCEX*N286+uEREX*O286+uHOEX*P286)/('Life tables'!$I$2/2))</f>
        <v>20.096336058188871</v>
      </c>
    </row>
    <row r="287" spans="1:28" x14ac:dyDescent="0.25">
      <c r="A287" s="4">
        <v>281</v>
      </c>
      <c r="C287" s="105">
        <f>IF(male=0,VLOOKUP((($A$5:$A$1570/'Life tables'!$I$2)*2)+age,lifetable,13,1),IF(male=1,VLOOKUP((($A$5:$A$1570/'Life tables'!$I$2)*2)+age,lifetable,10,1),"error"))</f>
        <v>1.3243321503420002E-4</v>
      </c>
      <c r="F287" s="96">
        <f t="shared" si="80"/>
        <v>138.82002011593389</v>
      </c>
      <c r="G287" s="96">
        <f t="shared" si="81"/>
        <v>13.944761554940577</v>
      </c>
      <c r="H287" s="96">
        <f t="shared" si="82"/>
        <v>0.79639697573825774</v>
      </c>
      <c r="I287" s="96">
        <f t="shared" si="83"/>
        <v>0.31910873633875819</v>
      </c>
      <c r="J287" s="96">
        <f t="shared" si="84"/>
        <v>2.037886118851091E-2</v>
      </c>
      <c r="K287" s="96">
        <f t="shared" si="85"/>
        <v>0.33345081565083179</v>
      </c>
      <c r="L287" s="96">
        <f t="shared" si="93"/>
        <v>123.40592317207695</v>
      </c>
      <c r="M287" s="96">
        <f t="shared" si="86"/>
        <v>656.17119165604561</v>
      </c>
      <c r="N287" s="96">
        <f t="shared" si="87"/>
        <v>63.190707435017814</v>
      </c>
      <c r="O287" s="96">
        <f t="shared" si="88"/>
        <v>1.5083556364304536</v>
      </c>
      <c r="P287" s="96">
        <f t="shared" si="89"/>
        <v>1.5083556364304536</v>
      </c>
      <c r="Q287" s="96">
        <f t="shared" si="90"/>
        <v>9.5666921842432168E-2</v>
      </c>
      <c r="R287" s="96">
        <f t="shared" si="91"/>
        <v>0.11823867148684697</v>
      </c>
      <c r="S287" s="96">
        <f t="shared" si="94"/>
        <v>589.74986735483765</v>
      </c>
      <c r="T287" s="96">
        <f t="shared" si="97"/>
        <v>24.362125301104829</v>
      </c>
      <c r="U287" s="96">
        <f t="shared" si="97"/>
        <v>181.21439819708451</v>
      </c>
      <c r="V287" s="32">
        <f t="shared" si="96"/>
        <v>1000.0000000000002</v>
      </c>
      <c r="W287" s="100">
        <f>IF(A287=1,((cPH1_+cPHr+(cNES*L287+(cNES+cOSEX)*G287+(cNES+cEREX)*H287+(cNES+cHOEX)*I287+(cNES+cNES)*S287+(cNES+cOSEX)*N287+(cNES+cEREX)*O287+(cNES+cHOEX)*P287)))/(1+cDR)^(A$6:A$65537 + 0.5),(cPHr+(cNES*L287+(cNES+cOSEX)*G287+(cNES+cEREX)*H287+(cNES+cHOEX)*I287+(cNES+cNES)*S287+(cNES+cOSEX)*N287+(cNES+cEREX)*O287+(cNES+cHOEX)*P287))/(1+cDR)^(((cycle + 0.5)/('Life tables'!$I$2/2))))</f>
        <v>101129.81799039878</v>
      </c>
      <c r="X287" s="107">
        <f>((L287+G287+H287+I287+N287+O287+P287+S287)/('Life tables'!$I$2/2))/(1+oDR)^(((cycle + 0.5)/('Life tables'!$I$2/2)))</f>
        <v>25.946058940828419</v>
      </c>
      <c r="Y287" s="31">
        <f>((uNES*L287+ uOCEX*G287+uEREX*H287+uHOEX*I287+uNES*S287+ uOCEX*N287+uEREX*O287+uHOEX*P287)/('Life tables'!$I$2/2))/(1+oDR)^(((cycle + 0.5)/('Life tables'!$I$2/2)))</f>
        <v>17.09980446007517</v>
      </c>
      <c r="Z287" s="100">
        <f t="shared" si="92"/>
        <v>189719.95578280053</v>
      </c>
      <c r="AA287" s="107">
        <f>((L287+G287+H287+I287+N287+O287+P287+S287)/('Life tables'!$I$2/2))</f>
        <v>30.471012410196249</v>
      </c>
      <c r="AB287" s="31">
        <f>((uNES*L287+ uOCEX*G287+uEREX*H287+uHOEX*I287+uNES*S287+ uOCEX*N287+uEREX*O287+uHOEX*P287)/('Life tables'!$I$2/2))</f>
        <v>20.081984516537268</v>
      </c>
    </row>
    <row r="288" spans="1:28" x14ac:dyDescent="0.25">
      <c r="A288" s="4">
        <v>282</v>
      </c>
      <c r="C288" s="105">
        <f>IF(male=0,VLOOKUP((($A$5:$A$1570/'Life tables'!$I$2)*2)+age,lifetable,13,1),IF(male=1,VLOOKUP((($A$5:$A$1570/'Life tables'!$I$2)*2)+age,lifetable,10,1),"error"))</f>
        <v>1.3243321503420002E-4</v>
      </c>
      <c r="F288" s="96">
        <f t="shared" si="80"/>
        <v>138.71957097239735</v>
      </c>
      <c r="G288" s="96">
        <f t="shared" si="81"/>
        <v>13.934671228243857</v>
      </c>
      <c r="H288" s="96">
        <f t="shared" si="82"/>
        <v>0.7958207087555762</v>
      </c>
      <c r="I288" s="96">
        <f t="shared" si="83"/>
        <v>0.3188778316087813</v>
      </c>
      <c r="J288" s="96">
        <f t="shared" si="84"/>
        <v>2.0364115194734748E-2</v>
      </c>
      <c r="K288" s="96">
        <f t="shared" si="85"/>
        <v>0.33320953309795709</v>
      </c>
      <c r="L288" s="96">
        <f t="shared" si="93"/>
        <v>123.31662755549644</v>
      </c>
      <c r="M288" s="96">
        <f t="shared" si="86"/>
        <v>655.70390552941353</v>
      </c>
      <c r="N288" s="96">
        <f t="shared" si="87"/>
        <v>63.145706768588177</v>
      </c>
      <c r="O288" s="96">
        <f t="shared" si="88"/>
        <v>1.50728147518733</v>
      </c>
      <c r="P288" s="96">
        <f t="shared" si="89"/>
        <v>1.50728147518733</v>
      </c>
      <c r="Q288" s="96">
        <f t="shared" si="90"/>
        <v>9.5598793546153693E-2</v>
      </c>
      <c r="R288" s="96">
        <f t="shared" si="91"/>
        <v>0.1181544689319043</v>
      </c>
      <c r="S288" s="96">
        <f t="shared" si="94"/>
        <v>589.3298825479726</v>
      </c>
      <c r="T288" s="96">
        <f t="shared" si="97"/>
        <v>24.478088209845716</v>
      </c>
      <c r="U288" s="96">
        <f t="shared" si="97"/>
        <v>181.66576219911437</v>
      </c>
      <c r="V288" s="32">
        <f t="shared" si="96"/>
        <v>1000.0000000000002</v>
      </c>
      <c r="W288" s="100">
        <f>IF(A288=1,((cPH1_+cPHr+(cNES*L288+(cNES+cOSEX)*G288+(cNES+cEREX)*H288+(cNES+cHOEX)*I288+(cNES+cNES)*S288+(cNES+cOSEX)*N288+(cNES+cEREX)*O288+(cNES+cHOEX)*P288)))/(1+cDR)^(A$6:A$65537 + 0.5),(cPHr+(cNES*L288+(cNES+cOSEX)*G288+(cNES+cEREX)*H288+(cNES+cHOEX)*I288+(cNES+cNES)*S288+(cNES+cOSEX)*N288+(cNES+cEREX)*O288+(cNES+cHOEX)*P288))/(1+cDR)^(((cycle + 0.5)/('Life tables'!$I$2/2))))</f>
        <v>100832.06708161582</v>
      </c>
      <c r="X288" s="107">
        <f>((L288+G288+H288+I288+N288+O288+P288+S288)/('Life tables'!$I$2/2))/(1+oDR)^(((cycle + 0.5)/('Life tables'!$I$2/2)))</f>
        <v>25.912727712362617</v>
      </c>
      <c r="Y288" s="31">
        <f>((uNES*L288+ uOCEX*G288+uEREX*H288+uHOEX*I288+uNES*S288+ uOCEX*N288+uEREX*O288+uHOEX*P288)/('Life tables'!$I$2/2))/(1+oDR)^(((cycle + 0.5)/('Life tables'!$I$2/2)))</f>
        <v>17.077837495186067</v>
      </c>
      <c r="Z288" s="100">
        <f t="shared" si="92"/>
        <v>189584.61663297974</v>
      </c>
      <c r="AA288" s="107">
        <f>((L288+G288+H288+I288+N288+O288+P288+S288)/('Life tables'!$I$2/2))</f>
        <v>30.44925194383282</v>
      </c>
      <c r="AB288" s="31">
        <f>((uNES*L288+ uOCEX*G288+uEREX*H288+uHOEX*I288+uNES*S288+ uOCEX*N288+uEREX*O288+uHOEX*P288)/('Life tables'!$I$2/2))</f>
        <v>20.067643295563467</v>
      </c>
    </row>
    <row r="289" spans="1:28" x14ac:dyDescent="0.25">
      <c r="A289" s="4">
        <v>283</v>
      </c>
      <c r="C289" s="105">
        <f>IF(male=0,VLOOKUP((($A$5:$A$1570/'Life tables'!$I$2)*2)+age,lifetable,13,1),IF(male=1,VLOOKUP((($A$5:$A$1570/'Life tables'!$I$2)*2)+age,lifetable,10,1),"error"))</f>
        <v>1.3243321503420002E-4</v>
      </c>
      <c r="F289" s="96">
        <f t="shared" si="80"/>
        <v>138.61923784481522</v>
      </c>
      <c r="G289" s="96">
        <f t="shared" si="81"/>
        <v>13.924592555592564</v>
      </c>
      <c r="H289" s="96">
        <f t="shared" si="82"/>
        <v>0.79524510734515974</v>
      </c>
      <c r="I289" s="96">
        <f t="shared" si="83"/>
        <v>0.31864719356731647</v>
      </c>
      <c r="J289" s="96">
        <f t="shared" si="84"/>
        <v>2.0349386232169427E-2</v>
      </c>
      <c r="K289" s="96">
        <f t="shared" si="85"/>
        <v>0.33296852921969</v>
      </c>
      <c r="L289" s="96">
        <f t="shared" si="93"/>
        <v>123.22743507285831</v>
      </c>
      <c r="M289" s="96">
        <f t="shared" si="86"/>
        <v>655.23691174622502</v>
      </c>
      <c r="N289" s="96">
        <f t="shared" si="87"/>
        <v>63.100734255465554</v>
      </c>
      <c r="O289" s="96">
        <f t="shared" si="88"/>
        <v>1.5062079859607265</v>
      </c>
      <c r="P289" s="96">
        <f t="shared" si="89"/>
        <v>1.5062079859607265</v>
      </c>
      <c r="Q289" s="96">
        <f t="shared" si="90"/>
        <v>9.5530707872284876E-2</v>
      </c>
      <c r="R289" s="96">
        <f t="shared" si="91"/>
        <v>0.1180703190557455</v>
      </c>
      <c r="S289" s="96">
        <f t="shared" si="94"/>
        <v>588.91016049191001</v>
      </c>
      <c r="T289" s="96">
        <f t="shared" si="97"/>
        <v>24.59396830395017</v>
      </c>
      <c r="U289" s="96">
        <f t="shared" si="97"/>
        <v>182.1168010473898</v>
      </c>
      <c r="V289" s="32">
        <f t="shared" si="96"/>
        <v>1000.0000000000003</v>
      </c>
      <c r="W289" s="100">
        <f>IF(A289=1,((cPH1_+cPHr+(cNES*L289+(cNES+cOSEX)*G289+(cNES+cEREX)*H289+(cNES+cHOEX)*I289+(cNES+cNES)*S289+(cNES+cOSEX)*N289+(cNES+cEREX)*O289+(cNES+cHOEX)*P289)))/(1+cDR)^(A$6:A$65537 + 0.5),(cPHr+(cNES*L289+(cNES+cOSEX)*G289+(cNES+cEREX)*H289+(cNES+cHOEX)*I289+(cNES+cNES)*S289+(cNES+cOSEX)*N289+(cNES+cEREX)*O289+(cNES+cHOEX)*P289))/(1+cDR)^(((cycle + 0.5)/('Life tables'!$I$2/2))))</f>
        <v>100535.19095412118</v>
      </c>
      <c r="X289" s="107">
        <f>((L289+G289+H289+I289+N289+O289+P289+S289)/('Life tables'!$I$2/2))/(1+oDR)^(((cycle + 0.5)/('Life tables'!$I$2/2)))</f>
        <v>25.879439394355312</v>
      </c>
      <c r="Y289" s="31">
        <f>((uNES*L289+ uOCEX*G289+uEREX*H289+uHOEX*I289+uNES*S289+ uOCEX*N289+uEREX*O289+uHOEX*P289)/('Life tables'!$I$2/2))/(1+oDR)^(((cycle + 0.5)/('Life tables'!$I$2/2)))</f>
        <v>17.0558988087293</v>
      </c>
      <c r="Z289" s="100">
        <f t="shared" si="92"/>
        <v>189449.37050487954</v>
      </c>
      <c r="AA289" s="107">
        <f>((L289+G289+H289+I289+N289+O289+P289+S289)/('Life tables'!$I$2/2))</f>
        <v>30.427507125559199</v>
      </c>
      <c r="AB289" s="31">
        <f>((uNES*L289+ uOCEX*G289+uEREX*H289+uHOEX*I289+uNES*S289+ uOCEX*N289+uEREX*O289+uHOEX*P289)/('Life tables'!$I$2/2))</f>
        <v>20.05331238545384</v>
      </c>
    </row>
    <row r="290" spans="1:28" x14ac:dyDescent="0.25">
      <c r="A290" s="4">
        <v>284</v>
      </c>
      <c r="C290" s="105">
        <f>IF(male=0,VLOOKUP((($A$5:$A$1570/'Life tables'!$I$2)*2)+age,lifetable,13,1),IF(male=1,VLOOKUP((($A$5:$A$1570/'Life tables'!$I$2)*2)+age,lifetable,10,1),"error"))</f>
        <v>1.3243321503420002E-4</v>
      </c>
      <c r="F290" s="96">
        <f t="shared" si="80"/>
        <v>138.51901917282112</v>
      </c>
      <c r="G290" s="96">
        <f t="shared" si="81"/>
        <v>13.914525380244633</v>
      </c>
      <c r="H290" s="96">
        <f t="shared" si="82"/>
        <v>0.79467016255533807</v>
      </c>
      <c r="I290" s="96">
        <f t="shared" si="83"/>
        <v>0.31841681862751403</v>
      </c>
      <c r="J290" s="96">
        <f t="shared" si="84"/>
        <v>2.0334674071752226E-2</v>
      </c>
      <c r="K290" s="96">
        <f t="shared" si="85"/>
        <v>0.33272780026797272</v>
      </c>
      <c r="L290" s="96">
        <f t="shared" si="93"/>
        <v>123.13834433705391</v>
      </c>
      <c r="M290" s="96">
        <f t="shared" si="86"/>
        <v>654.77021147583923</v>
      </c>
      <c r="N290" s="96">
        <f t="shared" si="87"/>
        <v>63.055790008261773</v>
      </c>
      <c r="O290" s="96">
        <f t="shared" si="88"/>
        <v>1.5051351714386756</v>
      </c>
      <c r="P290" s="96">
        <f t="shared" si="89"/>
        <v>1.5051351714386756</v>
      </c>
      <c r="Q290" s="96">
        <f t="shared" si="90"/>
        <v>9.5462664991313298E-2</v>
      </c>
      <c r="R290" s="96">
        <f t="shared" si="91"/>
        <v>0.11798622206908307</v>
      </c>
      <c r="S290" s="96">
        <f t="shared" si="94"/>
        <v>588.49070223763965</v>
      </c>
      <c r="T290" s="96">
        <f t="shared" si="97"/>
        <v>24.709765643013235</v>
      </c>
      <c r="U290" s="96">
        <f t="shared" si="97"/>
        <v>182.56751506972685</v>
      </c>
      <c r="V290" s="32">
        <f t="shared" si="96"/>
        <v>1000.0000000000002</v>
      </c>
      <c r="W290" s="100">
        <f>IF(A290=1,((cPH1_+cPHr+(cNES*L290+(cNES+cOSEX)*G290+(cNES+cEREX)*H290+(cNES+cHOEX)*I290+(cNES+cNES)*S290+(cNES+cOSEX)*N290+(cNES+cEREX)*O290+(cNES+cHOEX)*P290)))/(1+cDR)^(A$6:A$65537 + 0.5),(cPHr+(cNES*L290+(cNES+cOSEX)*G290+(cNES+cEREX)*H290+(cNES+cHOEX)*I290+(cNES+cNES)*S290+(cNES+cOSEX)*N290+(cNES+cEREX)*O290+(cNES+cHOEX)*P290))/(1+cDR)^(((cycle + 0.5)/('Life tables'!$I$2/2))))</f>
        <v>100239.18710449942</v>
      </c>
      <c r="X290" s="107">
        <f>((L290+G290+H290+I290+N290+O290+P290+S290)/('Life tables'!$I$2/2))/(1+oDR)^(((cycle + 0.5)/('Life tables'!$I$2/2)))</f>
        <v>25.846193928444997</v>
      </c>
      <c r="Y290" s="31">
        <f>((uNES*L290+ uOCEX*G290+uEREX*H290+uHOEX*I290+uNES*S290+ uOCEX*N290+uEREX*O290+uHOEX*P290)/('Life tables'!$I$2/2))/(1+oDR)^(((cycle + 0.5)/('Life tables'!$I$2/2)))</f>
        <v>17.033988362302555</v>
      </c>
      <c r="Z290" s="100">
        <f t="shared" si="92"/>
        <v>189314.21745264414</v>
      </c>
      <c r="AA290" s="107">
        <f>((L290+G290+H290+I290+N290+O290+P290+S290)/('Life tables'!$I$2/2))</f>
        <v>30.405777940515783</v>
      </c>
      <c r="AB290" s="31">
        <f>((uNES*L290+ uOCEX*G290+uEREX*H290+uHOEX*I290+uNES*S290+ uOCEX*N290+uEREX*O290+uHOEX*P290)/('Life tables'!$I$2/2))</f>
        <v>20.038991776483289</v>
      </c>
    </row>
    <row r="291" spans="1:28" x14ac:dyDescent="0.25">
      <c r="A291" s="4">
        <v>285</v>
      </c>
      <c r="C291" s="105">
        <f>IF(male=0,VLOOKUP((($A$5:$A$1570/'Life tables'!$I$2)*2)+age,lifetable,13,1),IF(male=1,VLOOKUP((($A$5:$A$1570/'Life tables'!$I$2)*2)+age,lifetable,10,1),"error"))</f>
        <v>1.3243321503420002E-4</v>
      </c>
      <c r="F291" s="96">
        <f t="shared" si="80"/>
        <v>138.41891344645083</v>
      </c>
      <c r="G291" s="96">
        <f t="shared" si="81"/>
        <v>13.904469550520995</v>
      </c>
      <c r="H291" s="96">
        <f t="shared" si="82"/>
        <v>0.79409586572359292</v>
      </c>
      <c r="I291" s="96">
        <f t="shared" si="83"/>
        <v>0.31818670331838483</v>
      </c>
      <c r="J291" s="96">
        <f t="shared" si="84"/>
        <v>2.0319978491819508E-2</v>
      </c>
      <c r="K291" s="96">
        <f t="shared" si="85"/>
        <v>0.33248734261581553</v>
      </c>
      <c r="L291" s="96">
        <f t="shared" si="93"/>
        <v>123.04935400578022</v>
      </c>
      <c r="M291" s="96">
        <f t="shared" si="86"/>
        <v>654.30380584080945</v>
      </c>
      <c r="N291" s="96">
        <f t="shared" si="87"/>
        <v>63.010874135081131</v>
      </c>
      <c r="O291" s="96">
        <f t="shared" si="88"/>
        <v>1.5040630342016161</v>
      </c>
      <c r="P291" s="96">
        <f t="shared" si="89"/>
        <v>1.5040630342016161</v>
      </c>
      <c r="Q291" s="96">
        <f t="shared" si="90"/>
        <v>9.5394665066902307E-2</v>
      </c>
      <c r="R291" s="96">
        <f t="shared" si="91"/>
        <v>0.11790217817419535</v>
      </c>
      <c r="S291" s="96">
        <f t="shared" si="94"/>
        <v>588.07150879408402</v>
      </c>
      <c r="T291" s="96">
        <f t="shared" si="97"/>
        <v>24.825480286571956</v>
      </c>
      <c r="U291" s="96">
        <f t="shared" si="97"/>
        <v>183.01790459051685</v>
      </c>
      <c r="V291" s="32">
        <f t="shared" si="96"/>
        <v>1000.0000000000005</v>
      </c>
      <c r="W291" s="100">
        <f>IF(A291=1,((cPH1_+cPHr+(cNES*L291+(cNES+cOSEX)*G291+(cNES+cEREX)*H291+(cNES+cHOEX)*I291+(cNES+cNES)*S291+(cNES+cOSEX)*N291+(cNES+cEREX)*O291+(cNES+cHOEX)*P291)))/(1+cDR)^(A$6:A$65537 + 0.5),(cPHr+(cNES*L291+(cNES+cOSEX)*G291+(cNES+cEREX)*H291+(cNES+cHOEX)*I291+(cNES+cNES)*S291+(cNES+cOSEX)*N291+(cNES+cEREX)*O291+(cNES+cHOEX)*P291))/(1+cDR)^(((cycle + 0.5)/('Life tables'!$I$2/2))))</f>
        <v>99944.053034125944</v>
      </c>
      <c r="X291" s="107">
        <f>((L291+G291+H291+I291+N291+O291+P291+S291)/('Life tables'!$I$2/2))/(1+oDR)^(((cycle + 0.5)/('Life tables'!$I$2/2)))</f>
        <v>25.812991256455099</v>
      </c>
      <c r="Y291" s="31">
        <f>((uNES*L291+ uOCEX*G291+uEREX*H291+uHOEX*I291+uNES*S291+ uOCEX*N291+uEREX*O291+uHOEX*P291)/('Life tables'!$I$2/2))/(1+oDR)^(((cycle + 0.5)/('Life tables'!$I$2/2)))</f>
        <v>17.012106117623333</v>
      </c>
      <c r="Z291" s="100">
        <f t="shared" si="92"/>
        <v>189179.15752635751</v>
      </c>
      <c r="AA291" s="107">
        <f>((L291+G291+H291+I291+N291+O291+P291+S291)/('Life tables'!$I$2/2))</f>
        <v>30.384064373976578</v>
      </c>
      <c r="AB291" s="31">
        <f>((uNES*L291+ uOCEX*G291+uEREX*H291+uHOEX*I291+uNES*S291+ uOCEX*N291+uEREX*O291+uHOEX*P291)/('Life tables'!$I$2/2))</f>
        <v>20.024681459012498</v>
      </c>
    </row>
    <row r="292" spans="1:28" x14ac:dyDescent="0.25">
      <c r="A292" s="4">
        <v>286</v>
      </c>
      <c r="C292" s="105">
        <f>IF(male=0,VLOOKUP((($A$5:$A$1570/'Life tables'!$I$2)*2)+age,lifetable,13,1),IF(male=1,VLOOKUP((($A$5:$A$1570/'Life tables'!$I$2)*2)+age,lifetable,10,1),"error"))</f>
        <v>1.3243321503420002E-4</v>
      </c>
      <c r="F292" s="96">
        <f t="shared" si="80"/>
        <v>138.31891920446213</v>
      </c>
      <c r="G292" s="96">
        <f t="shared" si="81"/>
        <v>13.894424919636812</v>
      </c>
      <c r="H292" s="96">
        <f t="shared" si="82"/>
        <v>0.79352220846691957</v>
      </c>
      <c r="I292" s="96">
        <f t="shared" si="83"/>
        <v>0.31795684428093823</v>
      </c>
      <c r="J292" s="96">
        <f t="shared" si="84"/>
        <v>2.0305299277860046E-2</v>
      </c>
      <c r="K292" s="96">
        <f t="shared" si="85"/>
        <v>0.33224715275326061</v>
      </c>
      <c r="L292" s="96">
        <f t="shared" si="93"/>
        <v>122.96046278004634</v>
      </c>
      <c r="M292" s="96">
        <f t="shared" si="86"/>
        <v>653.83769591844953</v>
      </c>
      <c r="N292" s="96">
        <f t="shared" si="87"/>
        <v>62.965986739671301</v>
      </c>
      <c r="O292" s="96">
        <f t="shared" si="88"/>
        <v>1.502991576725994</v>
      </c>
      <c r="P292" s="96">
        <f t="shared" si="89"/>
        <v>1.502991576725994</v>
      </c>
      <c r="Q292" s="96">
        <f t="shared" si="90"/>
        <v>9.5326708256119677E-2</v>
      </c>
      <c r="R292" s="96">
        <f t="shared" si="91"/>
        <v>0.1178181875652087</v>
      </c>
      <c r="S292" s="96">
        <f t="shared" si="94"/>
        <v>587.65258112950494</v>
      </c>
      <c r="T292" s="96">
        <f t="shared" si="97"/>
        <v>24.941112294105935</v>
      </c>
      <c r="U292" s="96">
        <f t="shared" si="97"/>
        <v>183.46796993083532</v>
      </c>
      <c r="V292" s="32">
        <f t="shared" si="96"/>
        <v>1000.0000000000006</v>
      </c>
      <c r="W292" s="100">
        <f>IF(A292=1,((cPH1_+cPHr+(cNES*L292+(cNES+cOSEX)*G292+(cNES+cEREX)*H292+(cNES+cHOEX)*I292+(cNES+cNES)*S292+(cNES+cOSEX)*N292+(cNES+cEREX)*O292+(cNES+cHOEX)*P292)))/(1+cDR)^(A$6:A$65537 + 0.5),(cPHr+(cNES*L292+(cNES+cOSEX)*G292+(cNES+cEREX)*H292+(cNES+cHOEX)*I292+(cNES+cNES)*S292+(cNES+cOSEX)*N292+(cNES+cEREX)*O292+(cNES+cHOEX)*P292))/(1+cDR)^(((cycle + 0.5)/('Life tables'!$I$2/2))))</f>
        <v>99649.786249244178</v>
      </c>
      <c r="X292" s="107">
        <f>((L292+G292+H292+I292+N292+O292+P292+S292)/('Life tables'!$I$2/2))/(1+oDR)^(((cycle + 0.5)/('Life tables'!$I$2/2)))</f>
        <v>25.779831320389963</v>
      </c>
      <c r="Y292" s="31">
        <f>((uNES*L292+ uOCEX*G292+uEREX*H292+uHOEX*I292+uNES*S292+ uOCEX*N292+uEREX*O292+uHOEX*P292)/('Life tables'!$I$2/2))/(1+oDR)^(((cycle + 0.5)/('Life tables'!$I$2/2)))</f>
        <v>16.990252036526371</v>
      </c>
      <c r="Z292" s="100">
        <f t="shared" si="92"/>
        <v>189044.19077218001</v>
      </c>
      <c r="AA292" s="107">
        <f>((L292+G292+H292+I292+N292+O292+P292+S292)/('Life tables'!$I$2/2))</f>
        <v>30.362366411344954</v>
      </c>
      <c r="AB292" s="31">
        <f>((uNES*L292+ uOCEX*G292+uEREX*H292+uHOEX*I292+uNES*S292+ uOCEX*N292+uEREX*O292+uHOEX*P292)/('Life tables'!$I$2/2))</f>
        <v>20.01038142348521</v>
      </c>
    </row>
    <row r="293" spans="1:28" x14ac:dyDescent="0.25">
      <c r="A293" s="4">
        <v>287</v>
      </c>
      <c r="C293" s="105">
        <f>IF(male=0,VLOOKUP((($A$5:$A$1570/'Life tables'!$I$2)*2)+age,lifetable,13,1),IF(male=1,VLOOKUP((($A$5:$A$1570/'Life tables'!$I$2)*2)+age,lifetable,10,1),"error"))</f>
        <v>1.4551982218569126E-4</v>
      </c>
      <c r="F293" s="96">
        <f t="shared" si="80"/>
        <v>138.21903503271074</v>
      </c>
      <c r="G293" s="96">
        <f t="shared" si="81"/>
        <v>13.884391345538331</v>
      </c>
      <c r="H293" s="96">
        <f t="shared" si="82"/>
        <v>0.79294918267250969</v>
      </c>
      <c r="I293" s="96">
        <f t="shared" si="83"/>
        <v>0.3177272382644486</v>
      </c>
      <c r="J293" s="96">
        <f t="shared" si="84"/>
        <v>2.2295688995677774E-2</v>
      </c>
      <c r="K293" s="96">
        <f t="shared" si="85"/>
        <v>0.33200722728348114</v>
      </c>
      <c r="L293" s="96">
        <f t="shared" si="93"/>
        <v>122.86966434995628</v>
      </c>
      <c r="M293" s="96">
        <f t="shared" si="86"/>
        <v>653.37188274234848</v>
      </c>
      <c r="N293" s="96">
        <f t="shared" si="87"/>
        <v>62.921127921569138</v>
      </c>
      <c r="O293" s="96">
        <f t="shared" si="88"/>
        <v>1.5019208013877436</v>
      </c>
      <c r="P293" s="96">
        <f t="shared" si="89"/>
        <v>1.5019208013877436</v>
      </c>
      <c r="Q293" s="96">
        <f t="shared" si="90"/>
        <v>0.10467195004057663</v>
      </c>
      <c r="R293" s="96">
        <f t="shared" si="91"/>
        <v>0.1177342504283706</v>
      </c>
      <c r="S293" s="96">
        <f t="shared" si="94"/>
        <v>587.22450701753496</v>
      </c>
      <c r="T293" s="96">
        <f t="shared" si="97"/>
        <v>25.06807993314219</v>
      </c>
      <c r="U293" s="96">
        <f t="shared" si="97"/>
        <v>183.91771140854718</v>
      </c>
      <c r="V293" s="32">
        <f t="shared" si="96"/>
        <v>1000.0000000000005</v>
      </c>
      <c r="W293" s="100">
        <f>IF(A293=1,((cPH1_+cPHr+(cNES*L293+(cNES+cOSEX)*G293+(cNES+cEREX)*H293+(cNES+cHOEX)*I293+(cNES+cNES)*S293+(cNES+cOSEX)*N293+(cNES+cEREX)*O293+(cNES+cHOEX)*P293)))/(1+cDR)^(A$6:A$65537 + 0.5),(cPHr+(cNES*L293+(cNES+cOSEX)*G293+(cNES+cEREX)*H293+(cNES+cHOEX)*I293+(cNES+cNES)*S293+(cNES+cOSEX)*N293+(cNES+cEREX)*O293+(cNES+cHOEX)*P293))/(1+cDR)^(((cycle + 0.5)/('Life tables'!$I$2/2))))</f>
        <v>99355.147086524288</v>
      </c>
      <c r="X293" s="107">
        <f>((L293+G293+H293+I293+N293+O293+P293+S293)/('Life tables'!$I$2/2))/(1+oDR)^(((cycle + 0.5)/('Life tables'!$I$2/2)))</f>
        <v>25.746342416647142</v>
      </c>
      <c r="Y293" s="31">
        <f>((uNES*L293+ uOCEX*G293+uEREX*H293+uHOEX*I293+uNES*S293+ uOCEX*N293+uEREX*O293+uHOEX*P293)/('Life tables'!$I$2/2))/(1+oDR)^(((cycle + 0.5)/('Life tables'!$I$2/2)))</f>
        <v>16.96817707828599</v>
      </c>
      <c r="Z293" s="100">
        <f t="shared" si="92"/>
        <v>188906.96495492206</v>
      </c>
      <c r="AA293" s="107">
        <f>((L293+G293+H293+I293+N293+O293+P293+S293)/('Life tables'!$I$2/2))</f>
        <v>30.340246079842558</v>
      </c>
      <c r="AB293" s="31">
        <f>((uNES*L293+ uOCEX*G293+uEREX*H293+uHOEX*I293+uNES*S293+ uOCEX*N293+uEREX*O293+uHOEX*P293)/('Life tables'!$I$2/2))</f>
        <v>19.995798228359924</v>
      </c>
    </row>
    <row r="294" spans="1:28" x14ac:dyDescent="0.25">
      <c r="A294" s="4">
        <v>288</v>
      </c>
      <c r="C294" s="105">
        <f>IF(male=0,VLOOKUP((($A$5:$A$1570/'Life tables'!$I$2)*2)+age,lifetable,13,1),IF(male=1,VLOOKUP((($A$5:$A$1570/'Life tables'!$I$2)*2)+age,lifetable,10,1),"error"))</f>
        <v>1.4551982218569126E-4</v>
      </c>
      <c r="F294" s="96">
        <f t="shared" si="80"/>
        <v>138.11725133336253</v>
      </c>
      <c r="G294" s="96">
        <f t="shared" si="81"/>
        <v>13.874166959917257</v>
      </c>
      <c r="H294" s="96">
        <f t="shared" si="82"/>
        <v>0.7923652594727244</v>
      </c>
      <c r="I294" s="96">
        <f t="shared" si="83"/>
        <v>0.31749326576068609</v>
      </c>
      <c r="J294" s="96">
        <f t="shared" si="84"/>
        <v>2.2279270579032336E-2</v>
      </c>
      <c r="K294" s="96">
        <f t="shared" si="85"/>
        <v>0.33176273907825488</v>
      </c>
      <c r="L294" s="96">
        <f t="shared" si="93"/>
        <v>122.77918383855457</v>
      </c>
      <c r="M294" s="96">
        <f t="shared" si="86"/>
        <v>652.89695732494863</v>
      </c>
      <c r="N294" s="96">
        <f t="shared" si="87"/>
        <v>62.875391574887068</v>
      </c>
      <c r="O294" s="96">
        <f t="shared" si="88"/>
        <v>1.5008290795332515</v>
      </c>
      <c r="P294" s="96">
        <f t="shared" si="89"/>
        <v>1.5008290795332515</v>
      </c>
      <c r="Q294" s="96">
        <f t="shared" si="90"/>
        <v>0.10459586569890826</v>
      </c>
      <c r="R294" s="96">
        <f t="shared" si="91"/>
        <v>0.11764867131255027</v>
      </c>
      <c r="S294" s="96">
        <f t="shared" si="94"/>
        <v>586.79766305398357</v>
      </c>
      <c r="T294" s="96">
        <f t="shared" si="97"/>
        <v>25.194955069420132</v>
      </c>
      <c r="U294" s="96">
        <f t="shared" si="97"/>
        <v>184.36712281893799</v>
      </c>
      <c r="V294" s="32">
        <f t="shared" si="96"/>
        <v>1000.0000000000005</v>
      </c>
      <c r="W294" s="100">
        <f>IF(A294=1,((cPH1_+cPHr+(cNES*L294+(cNES+cOSEX)*G294+(cNES+cEREX)*H294+(cNES+cHOEX)*I294+(cNES+cNES)*S294+(cNES+cOSEX)*N294+(cNES+cEREX)*O294+(cNES+cHOEX)*P294)))/(1+cDR)^(A$6:A$65537 + 0.5),(cPHr+(cNES*L294+(cNES+cOSEX)*G294+(cNES+cEREX)*H294+(cNES+cHOEX)*I294+(cNES+cNES)*S294+(cNES+cOSEX)*N294+(cNES+cEREX)*O294+(cNES+cHOEX)*P294))/(1+cDR)^(((cycle + 0.5)/('Life tables'!$I$2/2))))</f>
        <v>99061.182058245598</v>
      </c>
      <c r="X294" s="107">
        <f>((L294+G294+H294+I294+N294+O294+P294+S294)/('Life tables'!$I$2/2))/(1+oDR)^(((cycle + 0.5)/('Life tables'!$I$2/2)))</f>
        <v>25.71289709462182</v>
      </c>
      <c r="Y294" s="31">
        <f>((uNES*L294+ uOCEX*G294+uEREX*H294+uHOEX*I294+uNES*S294+ uOCEX*N294+uEREX*O294+uHOEX*P294)/('Life tables'!$I$2/2))/(1+oDR)^(((cycle + 0.5)/('Life tables'!$I$2/2)))</f>
        <v>16.946134915744096</v>
      </c>
      <c r="Z294" s="100">
        <f t="shared" si="92"/>
        <v>188769.46327462269</v>
      </c>
      <c r="AA294" s="107">
        <f>((L294+G294+H294+I294+N294+O294+P294+S294)/('Life tables'!$I$2/2))</f>
        <v>30.318141956494266</v>
      </c>
      <c r="AB294" s="31">
        <f>((uNES*L294+ uOCEX*G294+uEREX*H294+uHOEX*I294+uNES*S294+ uOCEX*N294+uEREX*O294+uHOEX*P294)/('Life tables'!$I$2/2))</f>
        <v>19.981230512406796</v>
      </c>
    </row>
    <row r="295" spans="1:28" x14ac:dyDescent="0.25">
      <c r="A295" s="4">
        <v>289</v>
      </c>
      <c r="C295" s="105">
        <f>IF(male=0,VLOOKUP((($A$5:$A$1570/'Life tables'!$I$2)*2)+age,lifetable,13,1),IF(male=1,VLOOKUP((($A$5:$A$1570/'Life tables'!$I$2)*2)+age,lifetable,10,1),"error"))</f>
        <v>1.4551982218569126E-4</v>
      </c>
      <c r="F295" s="96">
        <f t="shared" si="80"/>
        <v>138.01557841806527</v>
      </c>
      <c r="G295" s="96">
        <f t="shared" si="81"/>
        <v>13.86395370278596</v>
      </c>
      <c r="H295" s="96">
        <f t="shared" si="82"/>
        <v>0.79178197183028198</v>
      </c>
      <c r="I295" s="96">
        <f t="shared" si="83"/>
        <v>0.31725954791874017</v>
      </c>
      <c r="J295" s="96">
        <f t="shared" si="84"/>
        <v>2.2262870032622683E-2</v>
      </c>
      <c r="K295" s="96">
        <f t="shared" si="85"/>
        <v>0.33151851698041079</v>
      </c>
      <c r="L295" s="96">
        <f t="shared" si="93"/>
        <v>122.68880180851725</v>
      </c>
      <c r="M295" s="96">
        <f t="shared" si="86"/>
        <v>652.42234369357709</v>
      </c>
      <c r="N295" s="96">
        <f t="shared" si="87"/>
        <v>62.829685253875049</v>
      </c>
      <c r="O295" s="96">
        <f t="shared" si="88"/>
        <v>1.499738074388391</v>
      </c>
      <c r="P295" s="96">
        <f t="shared" si="89"/>
        <v>1.499738074388391</v>
      </c>
      <c r="Q295" s="96">
        <f t="shared" si="90"/>
        <v>0.10451983130620834</v>
      </c>
      <c r="R295" s="96">
        <f t="shared" si="91"/>
        <v>0.11756314837896753</v>
      </c>
      <c r="S295" s="96">
        <f t="shared" si="94"/>
        <v>586.37109931124007</v>
      </c>
      <c r="T295" s="96">
        <f t="shared" si="97"/>
        <v>25.321737770758965</v>
      </c>
      <c r="U295" s="96">
        <f t="shared" si="97"/>
        <v>184.81620448429737</v>
      </c>
      <c r="V295" s="32">
        <f t="shared" si="96"/>
        <v>1000.0000000000006</v>
      </c>
      <c r="W295" s="100">
        <f>IF(A295=1,((cPH1_+cPHr+(cNES*L295+(cNES+cOSEX)*G295+(cNES+cEREX)*H295+(cNES+cHOEX)*I295+(cNES+cNES)*S295+(cNES+cOSEX)*N295+(cNES+cEREX)*O295+(cNES+cHOEX)*P295)))/(1+cDR)^(A$6:A$65537 + 0.5),(cPHr+(cNES*L295+(cNES+cOSEX)*G295+(cNES+cEREX)*H295+(cNES+cHOEX)*I295+(cNES+cNES)*S295+(cNES+cOSEX)*N295+(cNES+cEREX)*O295+(cNES+cHOEX)*P295))/(1+cDR)^(((cycle + 0.5)/('Life tables'!$I$2/2))))</f>
        <v>98768.085268729148</v>
      </c>
      <c r="X295" s="107">
        <f>((L295+G295+H295+I295+N295+O295+P295+S295)/('Life tables'!$I$2/2))/(1+oDR)^(((cycle + 0.5)/('Life tables'!$I$2/2)))</f>
        <v>25.679495294936242</v>
      </c>
      <c r="Y295" s="31">
        <f>((uNES*L295+ uOCEX*G295+uEREX*H295+uHOEX*I295+uNES*S295+ uOCEX*N295+uEREX*O295+uHOEX*P295)/('Life tables'!$I$2/2))/(1+oDR)^(((cycle + 0.5)/('Life tables'!$I$2/2)))</f>
        <v>16.924121435204427</v>
      </c>
      <c r="Z295" s="100">
        <f t="shared" si="92"/>
        <v>188632.05876790511</v>
      </c>
      <c r="AA295" s="107">
        <f>((L295+G295+H295+I295+N295+O295+P295+S295)/('Life tables'!$I$2/2))</f>
        <v>30.296054026337018</v>
      </c>
      <c r="AB295" s="31">
        <f>((uNES*L295+ uOCEX*G295+uEREX*H295+uHOEX*I295+uNES*S295+ uOCEX*N295+uEREX*O295+uHOEX*P295)/('Life tables'!$I$2/2))</f>
        <v>19.966673466917712</v>
      </c>
    </row>
    <row r="296" spans="1:28" x14ac:dyDescent="0.25">
      <c r="A296" s="4">
        <v>290</v>
      </c>
      <c r="C296" s="105">
        <f>IF(male=0,VLOOKUP((($A$5:$A$1570/'Life tables'!$I$2)*2)+age,lifetable,13,1),IF(male=1,VLOOKUP((($A$5:$A$1570/'Life tables'!$I$2)*2)+age,lifetable,10,1),"error"))</f>
        <v>1.4551982218569126E-4</v>
      </c>
      <c r="F296" s="96">
        <f t="shared" si="80"/>
        <v>137.91401498336344</v>
      </c>
      <c r="G296" s="96">
        <f t="shared" si="81"/>
        <v>13.853751443209603</v>
      </c>
      <c r="H296" s="96">
        <f t="shared" si="82"/>
        <v>0.79119931226738482</v>
      </c>
      <c r="I296" s="96">
        <f t="shared" si="83"/>
        <v>0.31702608174232799</v>
      </c>
      <c r="J296" s="96">
        <f t="shared" si="84"/>
        <v>2.2246487146192394E-2</v>
      </c>
      <c r="K296" s="96">
        <f t="shared" si="85"/>
        <v>0.33127455785900067</v>
      </c>
      <c r="L296" s="96">
        <f t="shared" si="93"/>
        <v>122.59851710113894</v>
      </c>
      <c r="M296" s="96">
        <f t="shared" si="86"/>
        <v>651.94804276158061</v>
      </c>
      <c r="N296" s="96">
        <f t="shared" si="87"/>
        <v>62.784009046490354</v>
      </c>
      <c r="O296" s="96">
        <f t="shared" si="88"/>
        <v>1.4986477880526932</v>
      </c>
      <c r="P296" s="96">
        <f t="shared" si="89"/>
        <v>1.4986477880526932</v>
      </c>
      <c r="Q296" s="96">
        <f t="shared" si="90"/>
        <v>0.10444384700879757</v>
      </c>
      <c r="R296" s="96">
        <f t="shared" si="91"/>
        <v>0.11747768179220272</v>
      </c>
      <c r="S296" s="96">
        <f t="shared" si="94"/>
        <v>585.94481661018381</v>
      </c>
      <c r="T296" s="96">
        <f t="shared" ref="T296:U311" si="98">J296+Q296+T295</f>
        <v>25.448428104913955</v>
      </c>
      <c r="U296" s="96">
        <f t="shared" si="98"/>
        <v>185.26495672394859</v>
      </c>
      <c r="V296" s="32">
        <f t="shared" si="96"/>
        <v>1000.0000000000003</v>
      </c>
      <c r="W296" s="100">
        <f>IF(A296=1,((cPH1_+cPHr+(cNES*L296+(cNES+cOSEX)*G296+(cNES+cEREX)*H296+(cNES+cHOEX)*I296+(cNES+cNES)*S296+(cNES+cOSEX)*N296+(cNES+cEREX)*O296+(cNES+cHOEX)*P296)))/(1+cDR)^(A$6:A$65537 + 0.5),(cPHr+(cNES*L296+(cNES+cOSEX)*G296+(cNES+cEREX)*H296+(cNES+cHOEX)*I296+(cNES+cNES)*S296+(cNES+cOSEX)*N296+(cNES+cEREX)*O296+(cNES+cHOEX)*P296))/(1+cDR)^(((cycle + 0.5)/('Life tables'!$I$2/2))))</f>
        <v>98475.854207992394</v>
      </c>
      <c r="X296" s="107">
        <f>((L296+G296+H296+I296+N296+O296+P296+S296)/('Life tables'!$I$2/2))/(1+oDR)^(((cycle + 0.5)/('Life tables'!$I$2/2)))</f>
        <v>25.646136958383671</v>
      </c>
      <c r="Y296" s="31">
        <f>((uNES*L296+ uOCEX*G296+uEREX*H296+uHOEX*I296+uNES*S296+ uOCEX*N296+uEREX*O296+uHOEX*P296)/('Life tables'!$I$2/2))/(1+oDR)^(((cycle + 0.5)/('Life tables'!$I$2/2)))</f>
        <v>16.902136597696966</v>
      </c>
      <c r="Z296" s="100">
        <f t="shared" si="92"/>
        <v>188494.75146375541</v>
      </c>
      <c r="AA296" s="107">
        <f>((L296+G296+H296+I296+N296+O296+P296+S296)/('Life tables'!$I$2/2))</f>
        <v>30.273982274523966</v>
      </c>
      <c r="AB296" s="31">
        <f>((uNES*L296+ uOCEX*G296+uEREX*H296+uHOEX*I296+uNES*S296+ uOCEX*N296+uEREX*O296+uHOEX*P296)/('Life tables'!$I$2/2))</f>
        <v>19.952127082164267</v>
      </c>
    </row>
    <row r="297" spans="1:28" x14ac:dyDescent="0.25">
      <c r="A297" s="4">
        <v>291</v>
      </c>
      <c r="C297" s="105">
        <f>IF(male=0,VLOOKUP((($A$5:$A$1570/'Life tables'!$I$2)*2)+age,lifetable,13,1),IF(male=1,VLOOKUP((($A$5:$A$1570/'Life tables'!$I$2)*2)+age,lifetable,10,1),"error"))</f>
        <v>1.4551982218569126E-4</v>
      </c>
      <c r="F297" s="96">
        <f t="shared" si="80"/>
        <v>137.81255976755733</v>
      </c>
      <c r="G297" s="96">
        <f t="shared" si="81"/>
        <v>13.843560054447812</v>
      </c>
      <c r="H297" s="96">
        <f t="shared" si="82"/>
        <v>0.79061727354578415</v>
      </c>
      <c r="I297" s="96">
        <f t="shared" si="83"/>
        <v>0.31679286433115184</v>
      </c>
      <c r="J297" s="96">
        <f t="shared" si="84"/>
        <v>2.2230121716220561E-2</v>
      </c>
      <c r="K297" s="96">
        <f t="shared" si="85"/>
        <v>0.33103085868337512</v>
      </c>
      <c r="L297" s="96">
        <f t="shared" si="93"/>
        <v>122.50832859483299</v>
      </c>
      <c r="M297" s="96">
        <f t="shared" si="86"/>
        <v>651.47405540358056</v>
      </c>
      <c r="N297" s="96">
        <f t="shared" si="87"/>
        <v>62.738363036960912</v>
      </c>
      <c r="O297" s="96">
        <f t="shared" si="88"/>
        <v>1.4975582225366701</v>
      </c>
      <c r="P297" s="96">
        <f t="shared" si="89"/>
        <v>1.4975582225366701</v>
      </c>
      <c r="Q297" s="96">
        <f t="shared" si="90"/>
        <v>0.10436791294679264</v>
      </c>
      <c r="R297" s="96">
        <f t="shared" si="91"/>
        <v>0.11739227170985814</v>
      </c>
      <c r="S297" s="96">
        <f t="shared" si="94"/>
        <v>585.51881573688968</v>
      </c>
      <c r="T297" s="96">
        <f t="shared" si="98"/>
        <v>25.575026139576966</v>
      </c>
      <c r="U297" s="96">
        <f t="shared" si="98"/>
        <v>185.71337985434181</v>
      </c>
      <c r="V297" s="32">
        <f t="shared" si="96"/>
        <v>1000.0000000000005</v>
      </c>
      <c r="W297" s="100">
        <f>IF(A297=1,((cPH1_+cPHr+(cNES*L297+(cNES+cOSEX)*G297+(cNES+cEREX)*H297+(cNES+cHOEX)*I297+(cNES+cNES)*S297+(cNES+cOSEX)*N297+(cNES+cEREX)*O297+(cNES+cHOEX)*P297)))/(1+cDR)^(A$6:A$65537 + 0.5),(cPHr+(cNES*L297+(cNES+cOSEX)*G297+(cNES+cEREX)*H297+(cNES+cHOEX)*I297+(cNES+cNES)*S297+(cNES+cOSEX)*N297+(cNES+cEREX)*O297+(cNES+cHOEX)*P297))/(1+cDR)^(((cycle + 0.5)/('Life tables'!$I$2/2))))</f>
        <v>98184.486371371953</v>
      </c>
      <c r="X297" s="107">
        <f>((L297+G297+H297+I297+N297+O297+P297+S297)/('Life tables'!$I$2/2))/(1+oDR)^(((cycle + 0.5)/('Life tables'!$I$2/2)))</f>
        <v>25.612822025925009</v>
      </c>
      <c r="Y297" s="31">
        <f>((uNES*L297+ uOCEX*G297+uEREX*H297+uHOEX*I297+uNES*S297+ uOCEX*N297+uEREX*O297+uHOEX*P297)/('Life tables'!$I$2/2))/(1+oDR)^(((cycle + 0.5)/('Life tables'!$I$2/2)))</f>
        <v>16.880180364360459</v>
      </c>
      <c r="Z297" s="100">
        <f t="shared" si="92"/>
        <v>188357.54138780915</v>
      </c>
      <c r="AA297" s="107">
        <f>((L297+G297+H297+I297+N297+O297+P297+S297)/('Life tables'!$I$2/2))</f>
        <v>30.251926686320925</v>
      </c>
      <c r="AB297" s="31">
        <f>((uNES*L297+ uOCEX*G297+uEREX*H297+uHOEX*I297+uNES*S297+ uOCEX*N297+uEREX*O297+uHOEX*P297)/('Life tables'!$I$2/2))</f>
        <v>19.937591348490393</v>
      </c>
    </row>
    <row r="298" spans="1:28" x14ac:dyDescent="0.25">
      <c r="A298" s="4">
        <v>292</v>
      </c>
      <c r="C298" s="105">
        <f>IF(male=0,VLOOKUP((($A$5:$A$1570/'Life tables'!$I$2)*2)+age,lifetable,13,1),IF(male=1,VLOOKUP((($A$5:$A$1570/'Life tables'!$I$2)*2)+age,lifetable,10,1),"error"))</f>
        <v>1.4551982218569126E-4</v>
      </c>
      <c r="F298" s="96">
        <f t="shared" si="80"/>
        <v>137.71121154931086</v>
      </c>
      <c r="G298" s="96">
        <f t="shared" si="81"/>
        <v>13.833379413814818</v>
      </c>
      <c r="H298" s="96">
        <f t="shared" si="82"/>
        <v>0.79003584865879339</v>
      </c>
      <c r="I298" s="96">
        <f t="shared" si="83"/>
        <v>0.31655989287769859</v>
      </c>
      <c r="J298" s="96">
        <f t="shared" si="84"/>
        <v>2.2213773545697195E-2</v>
      </c>
      <c r="K298" s="96">
        <f t="shared" si="85"/>
        <v>0.33078741651983978</v>
      </c>
      <c r="L298" s="96">
        <f t="shared" si="93"/>
        <v>122.41823520389401</v>
      </c>
      <c r="M298" s="96">
        <f t="shared" si="86"/>
        <v>651.00038245677081</v>
      </c>
      <c r="N298" s="96">
        <f t="shared" si="87"/>
        <v>62.692747305910302</v>
      </c>
      <c r="O298" s="96">
        <f t="shared" si="88"/>
        <v>1.4964693797647985</v>
      </c>
      <c r="P298" s="96">
        <f t="shared" si="89"/>
        <v>1.4964693797647985</v>
      </c>
      <c r="Q298" s="96">
        <f t="shared" si="90"/>
        <v>0.10429202925431424</v>
      </c>
      <c r="R298" s="96">
        <f t="shared" si="91"/>
        <v>0.1173069182827918</v>
      </c>
      <c r="S298" s="96">
        <f t="shared" si="94"/>
        <v>585.09309744379379</v>
      </c>
      <c r="T298" s="96">
        <f t="shared" si="98"/>
        <v>25.701531942376977</v>
      </c>
      <c r="U298" s="96">
        <f t="shared" si="98"/>
        <v>186.16147418914443</v>
      </c>
      <c r="V298" s="32">
        <f t="shared" si="96"/>
        <v>1000.0000000000005</v>
      </c>
      <c r="W298" s="100">
        <f>IF(A298=1,((cPH1_+cPHr+(cNES*L298+(cNES+cOSEX)*G298+(cNES+cEREX)*H298+(cNES+cHOEX)*I298+(cNES+cNES)*S298+(cNES+cOSEX)*N298+(cNES+cEREX)*O298+(cNES+cHOEX)*P298)))/(1+cDR)^(A$6:A$65537 + 0.5),(cPHr+(cNES*L298+(cNES+cOSEX)*G298+(cNES+cEREX)*H298+(cNES+cHOEX)*I298+(cNES+cNES)*S298+(cNES+cOSEX)*N298+(cNES+cEREX)*O298+(cNES+cHOEX)*P298))/(1+cDR)^(((cycle + 0.5)/('Life tables'!$I$2/2))))</f>
        <v>97893.979259582586</v>
      </c>
      <c r="X298" s="107">
        <f>((L298+G298+H298+I298+N298+O298+P298+S298)/('Life tables'!$I$2/2))/(1+oDR)^(((cycle + 0.5)/('Life tables'!$I$2/2)))</f>
        <v>25.579550438685434</v>
      </c>
      <c r="Y298" s="31">
        <f>((uNES*L298+ uOCEX*G298+uEREX*H298+uHOEX*I298+uNES*S298+ uOCEX*N298+uEREX*O298+uHOEX*P298)/('Life tables'!$I$2/2))/(1+oDR)^(((cycle + 0.5)/('Life tables'!$I$2/2)))</f>
        <v>16.858252696440292</v>
      </c>
      <c r="Z298" s="100">
        <f t="shared" si="92"/>
        <v>188220.42856246457</v>
      </c>
      <c r="AA298" s="107">
        <f>((L298+G298+H298+I298+N298+O298+P298+S298)/('Life tables'!$I$2/2))</f>
        <v>30.22988724710283</v>
      </c>
      <c r="AB298" s="31">
        <f>((uNES*L298+ uOCEX*G298+uEREX*H298+uHOEX*I298+uNES*S298+ uOCEX*N298+uEREX*O298+uHOEX*P298)/('Life tables'!$I$2/2))</f>
        <v>19.92306625631015</v>
      </c>
    </row>
    <row r="299" spans="1:28" x14ac:dyDescent="0.25">
      <c r="A299" s="4">
        <v>293</v>
      </c>
      <c r="C299" s="105">
        <f>IF(male=0,VLOOKUP((($A$5:$A$1570/'Life tables'!$I$2)*2)+age,lifetable,13,1),IF(male=1,VLOOKUP((($A$5:$A$1570/'Life tables'!$I$2)*2)+age,lifetable,10,1),"error"))</f>
        <v>1.4551982218569126E-4</v>
      </c>
      <c r="F299" s="96">
        <f t="shared" si="80"/>
        <v>137.6099691463059</v>
      </c>
      <c r="G299" s="96">
        <f t="shared" si="81"/>
        <v>13.823209402544295</v>
      </c>
      <c r="H299" s="96">
        <f t="shared" si="82"/>
        <v>0.78945503082356849</v>
      </c>
      <c r="I299" s="96">
        <f t="shared" si="83"/>
        <v>0.31632716466414673</v>
      </c>
      <c r="J299" s="96">
        <f t="shared" si="84"/>
        <v>2.2197442443906191E-2</v>
      </c>
      <c r="K299" s="96">
        <f t="shared" si="85"/>
        <v>0.3305442285284228</v>
      </c>
      <c r="L299" s="96">
        <f t="shared" si="93"/>
        <v>122.32823587730157</v>
      </c>
      <c r="M299" s="96">
        <f t="shared" si="86"/>
        <v>650.52702472217311</v>
      </c>
      <c r="N299" s="96">
        <f t="shared" si="87"/>
        <v>62.647161930478667</v>
      </c>
      <c r="O299" s="96">
        <f t="shared" si="88"/>
        <v>1.495381261578405</v>
      </c>
      <c r="P299" s="96">
        <f t="shared" si="89"/>
        <v>1.495381261578405</v>
      </c>
      <c r="Q299" s="96">
        <f t="shared" si="90"/>
        <v>0.10421619605968829</v>
      </c>
      <c r="R299" s="96">
        <f t="shared" si="91"/>
        <v>0.11722162165534371</v>
      </c>
      <c r="S299" s="96">
        <f t="shared" si="94"/>
        <v>584.6676624508226</v>
      </c>
      <c r="T299" s="96">
        <f t="shared" si="98"/>
        <v>25.827945580880574</v>
      </c>
      <c r="U299" s="96">
        <f t="shared" si="98"/>
        <v>186.6092400393282</v>
      </c>
      <c r="V299" s="32">
        <f t="shared" si="96"/>
        <v>1000.0000000000005</v>
      </c>
      <c r="W299" s="100">
        <f>IF(A299=1,((cPH1_+cPHr+(cNES*L299+(cNES+cOSEX)*G299+(cNES+cEREX)*H299+(cNES+cHOEX)*I299+(cNES+cNES)*S299+(cNES+cOSEX)*N299+(cNES+cEREX)*O299+(cNES+cHOEX)*P299)))/(1+cDR)^(A$6:A$65537 + 0.5),(cPHr+(cNES*L299+(cNES+cOSEX)*G299+(cNES+cEREX)*H299+(cNES+cHOEX)*I299+(cNES+cNES)*S299+(cNES+cOSEX)*N299+(cNES+cEREX)*O299+(cNES+cHOEX)*P299))/(1+cDR)^(((cycle + 0.5)/('Life tables'!$I$2/2))))</f>
        <v>97604.330378773535</v>
      </c>
      <c r="X299" s="107">
        <f>((L299+G299+H299+I299+N299+O299+P299+S299)/('Life tables'!$I$2/2))/(1+oDR)^(((cycle + 0.5)/('Life tables'!$I$2/2)))</f>
        <v>25.546322137951279</v>
      </c>
      <c r="Y299" s="31">
        <f>((uNES*L299+ uOCEX*G299+uEREX*H299+uHOEX*I299+uNES*S299+ uOCEX*N299+uEREX*O299+uHOEX*P299)/('Life tables'!$I$2/2))/(1+oDR)^(((cycle + 0.5)/('Life tables'!$I$2/2)))</f>
        <v>16.836353555286451</v>
      </c>
      <c r="Z299" s="100">
        <f t="shared" si="92"/>
        <v>188083.4130069924</v>
      </c>
      <c r="AA299" s="107">
        <f>((L299+G299+H299+I299+N299+O299+P299+S299)/('Life tables'!$I$2/2))</f>
        <v>30.207863942350414</v>
      </c>
      <c r="AB299" s="31">
        <f>((uNES*L299+ uOCEX*G299+uEREX*H299+uHOEX*I299+uNES*S299+ uOCEX*N299+uEREX*O299+uHOEX*P299)/('Life tables'!$I$2/2))</f>
        <v>19.908551796105545</v>
      </c>
    </row>
    <row r="300" spans="1:28" x14ac:dyDescent="0.25">
      <c r="A300" s="4">
        <v>294</v>
      </c>
      <c r="C300" s="105">
        <f>IF(male=0,VLOOKUP((($A$5:$A$1570/'Life tables'!$I$2)*2)+age,lifetable,13,1),IF(male=1,VLOOKUP((($A$5:$A$1570/'Life tables'!$I$2)*2)+age,lifetable,10,1),"error"))</f>
        <v>1.4551982218569126E-4</v>
      </c>
      <c r="F300" s="96">
        <f t="shared" si="80"/>
        <v>137.50883141394132</v>
      </c>
      <c r="G300" s="96">
        <f t="shared" si="81"/>
        <v>13.81304990565866</v>
      </c>
      <c r="H300" s="96">
        <f t="shared" si="82"/>
        <v>0.78887481347364363</v>
      </c>
      <c r="I300" s="96">
        <f t="shared" si="83"/>
        <v>0.31609467705937566</v>
      </c>
      <c r="J300" s="96">
        <f t="shared" si="84"/>
        <v>2.2181128226215447E-2</v>
      </c>
      <c r="K300" s="96">
        <f t="shared" si="85"/>
        <v>0.33030129195975005</v>
      </c>
      <c r="L300" s="96">
        <f t="shared" si="93"/>
        <v>122.23832959756368</v>
      </c>
      <c r="M300" s="96">
        <f t="shared" si="86"/>
        <v>650.0539829658502</v>
      </c>
      <c r="N300" s="96">
        <f t="shared" si="87"/>
        <v>62.601606984439499</v>
      </c>
      <c r="O300" s="96">
        <f t="shared" si="88"/>
        <v>1.4942938697384558</v>
      </c>
      <c r="P300" s="96">
        <f t="shared" si="89"/>
        <v>1.4942938697384558</v>
      </c>
      <c r="Q300" s="96">
        <f t="shared" si="90"/>
        <v>0.10414041348564008</v>
      </c>
      <c r="R300" s="96">
        <f t="shared" si="91"/>
        <v>0.11713638196555443</v>
      </c>
      <c r="S300" s="96">
        <f t="shared" si="94"/>
        <v>584.24251144648258</v>
      </c>
      <c r="T300" s="96">
        <f t="shared" si="98"/>
        <v>25.95426712259243</v>
      </c>
      <c r="U300" s="96">
        <f t="shared" si="98"/>
        <v>187.05667771325349</v>
      </c>
      <c r="V300" s="32">
        <f t="shared" si="96"/>
        <v>1000.0000000000002</v>
      </c>
      <c r="W300" s="100">
        <f>IF(A300=1,((cPH1_+cPHr+(cNES*L300+(cNES+cOSEX)*G300+(cNES+cEREX)*H300+(cNES+cHOEX)*I300+(cNES+cNES)*S300+(cNES+cOSEX)*N300+(cNES+cEREX)*O300+(cNES+cHOEX)*P300)))/(1+cDR)^(A$6:A$65537 + 0.5),(cPHr+(cNES*L300+(cNES+cOSEX)*G300+(cNES+cEREX)*H300+(cNES+cHOEX)*I300+(cNES+cNES)*S300+(cNES+cOSEX)*N300+(cNES+cEREX)*O300+(cNES+cHOEX)*P300))/(1+cDR)^(((cycle + 0.5)/('Life tables'!$I$2/2))))</f>
        <v>97315.537240582271</v>
      </c>
      <c r="X300" s="107">
        <f>((L300+G300+H300+I300+N300+O300+P300+S300)/('Life tables'!$I$2/2))/(1+oDR)^(((cycle + 0.5)/('Life tables'!$I$2/2)))</f>
        <v>25.513137065166905</v>
      </c>
      <c r="Y300" s="31">
        <f>((uNES*L300+ uOCEX*G300+uEREX*H300+uHOEX*I300+uNES*S300+ uOCEX*N300+uEREX*O300+uHOEX*P300)/('Life tables'!$I$2/2))/(1+oDR)^(((cycle + 0.5)/('Life tables'!$I$2/2)))</f>
        <v>16.814482902351543</v>
      </c>
      <c r="Z300" s="100">
        <f t="shared" si="92"/>
        <v>187946.49473764212</v>
      </c>
      <c r="AA300" s="107">
        <f>((L300+G300+H300+I300+N300+O300+P300+S300)/('Life tables'!$I$2/2))</f>
        <v>30.185856757646938</v>
      </c>
      <c r="AB300" s="31">
        <f>((uNES*L300+ uOCEX*G300+uEREX*H300+uHOEX*I300+uNES*S300+ uOCEX*N300+uEREX*O300+uHOEX*P300)/('Life tables'!$I$2/2))</f>
        <v>19.894047958424466</v>
      </c>
    </row>
    <row r="301" spans="1:28" x14ac:dyDescent="0.25">
      <c r="A301" s="4">
        <v>295</v>
      </c>
      <c r="C301" s="105">
        <f>IF(male=0,VLOOKUP((($A$5:$A$1570/'Life tables'!$I$2)*2)+age,lifetable,13,1),IF(male=1,VLOOKUP((($A$5:$A$1570/'Life tables'!$I$2)*2)+age,lifetable,10,1),"error"))</f>
        <v>1.4551982218569126E-4</v>
      </c>
      <c r="F301" s="96">
        <f t="shared" si="80"/>
        <v>137.40779724407554</v>
      </c>
      <c r="G301" s="96">
        <f t="shared" si="81"/>
        <v>13.802900811842775</v>
      </c>
      <c r="H301" s="96">
        <f t="shared" si="82"/>
        <v>0.78829519025171835</v>
      </c>
      <c r="I301" s="96">
        <f t="shared" si="83"/>
        <v>0.31586242751607507</v>
      </c>
      <c r="J301" s="96">
        <f t="shared" si="84"/>
        <v>2.2164830713874029E-2</v>
      </c>
      <c r="K301" s="96">
        <f t="shared" si="85"/>
        <v>0.33005860415202454</v>
      </c>
      <c r="L301" s="96">
        <f t="shared" si="93"/>
        <v>122.14851537959908</v>
      </c>
      <c r="M301" s="96">
        <f t="shared" si="86"/>
        <v>649.581257920079</v>
      </c>
      <c r="N301" s="96">
        <f t="shared" si="87"/>
        <v>62.556082538312651</v>
      </c>
      <c r="O301" s="96">
        <f t="shared" si="88"/>
        <v>1.493207205928252</v>
      </c>
      <c r="P301" s="96">
        <f t="shared" si="89"/>
        <v>1.493207205928252</v>
      </c>
      <c r="Q301" s="96">
        <f t="shared" si="90"/>
        <v>0.10406468164948239</v>
      </c>
      <c r="R301" s="96">
        <f t="shared" si="91"/>
        <v>0.11705119934537649</v>
      </c>
      <c r="S301" s="96">
        <f t="shared" si="94"/>
        <v>583.81764508891501</v>
      </c>
      <c r="T301" s="96">
        <f t="shared" si="98"/>
        <v>26.080496634955786</v>
      </c>
      <c r="U301" s="96">
        <f t="shared" si="98"/>
        <v>187.50378751675089</v>
      </c>
      <c r="V301" s="32">
        <f t="shared" si="96"/>
        <v>1000.0000000000005</v>
      </c>
      <c r="W301" s="100">
        <f>IF(A301=1,((cPH1_+cPHr+(cNES*L301+(cNES+cOSEX)*G301+(cNES+cEREX)*H301+(cNES+cHOEX)*I301+(cNES+cNES)*S301+(cNES+cOSEX)*N301+(cNES+cEREX)*O301+(cNES+cHOEX)*P301)))/(1+cDR)^(A$6:A$65537 + 0.5),(cPHr+(cNES*L301+(cNES+cOSEX)*G301+(cNES+cEREX)*H301+(cNES+cHOEX)*I301+(cNES+cNES)*S301+(cNES+cOSEX)*N301+(cNES+cEREX)*O301+(cNES+cHOEX)*P301))/(1+cDR)^(((cycle + 0.5)/('Life tables'!$I$2/2))))</f>
        <v>97027.597362185465</v>
      </c>
      <c r="X301" s="107">
        <f>((L301+G301+H301+I301+N301+O301+P301+S301)/('Life tables'!$I$2/2))/(1+oDR)^(((cycle + 0.5)/('Life tables'!$I$2/2)))</f>
        <v>25.479995161931786</v>
      </c>
      <c r="Y301" s="31">
        <f>((uNES*L301+ uOCEX*G301+uEREX*H301+uHOEX*I301+uNES*S301+ uOCEX*N301+uEREX*O301+uHOEX*P301)/('Life tables'!$I$2/2))/(1+oDR)^(((cycle + 0.5)/('Life tables'!$I$2/2)))</f>
        <v>16.792640699188901</v>
      </c>
      <c r="Z301" s="100">
        <f t="shared" si="92"/>
        <v>187809.67376774456</v>
      </c>
      <c r="AA301" s="107">
        <f>((L301+G301+H301+I301+N301+O301+P301+S301)/('Life tables'!$I$2/2))</f>
        <v>30.163865678675094</v>
      </c>
      <c r="AB301" s="31">
        <f>((uNES*L301+ uOCEX*G301+uEREX*H301+uHOEX*I301+uNES*S301+ uOCEX*N301+uEREX*O301+uHOEX*P301)/('Life tables'!$I$2/2))</f>
        <v>19.879554733878667</v>
      </c>
    </row>
    <row r="302" spans="1:28" x14ac:dyDescent="0.25">
      <c r="A302" s="4">
        <v>296</v>
      </c>
      <c r="C302" s="105">
        <f>IF(male=0,VLOOKUP((($A$5:$A$1570/'Life tables'!$I$2)*2)+age,lifetable,13,1),IF(male=1,VLOOKUP((($A$5:$A$1570/'Life tables'!$I$2)*2)+age,lifetable,10,1),"error"))</f>
        <v>1.4551982218569126E-4</v>
      </c>
      <c r="F302" s="96">
        <f t="shared" si="80"/>
        <v>137.30686556381113</v>
      </c>
      <c r="G302" s="96">
        <f t="shared" si="81"/>
        <v>13.792762013321846</v>
      </c>
      <c r="H302" s="96">
        <f t="shared" si="82"/>
        <v>0.78771615500268422</v>
      </c>
      <c r="I302" s="96">
        <f t="shared" si="83"/>
        <v>0.31563041356795124</v>
      </c>
      <c r="J302" s="96">
        <f t="shared" si="84"/>
        <v>2.2148549733816157E-2</v>
      </c>
      <c r="K302" s="96">
        <f t="shared" si="85"/>
        <v>0.32981616252810697</v>
      </c>
      <c r="L302" s="96">
        <f t="shared" si="93"/>
        <v>122.05879226965672</v>
      </c>
      <c r="M302" s="96">
        <f t="shared" si="86"/>
        <v>649.10885028448274</v>
      </c>
      <c r="N302" s="96">
        <f t="shared" si="87"/>
        <v>62.510588659473363</v>
      </c>
      <c r="O302" s="96">
        <f t="shared" si="88"/>
        <v>1.4921212717560339</v>
      </c>
      <c r="P302" s="96">
        <f t="shared" si="89"/>
        <v>1.4921212717560339</v>
      </c>
      <c r="Q302" s="96">
        <f t="shared" si="90"/>
        <v>0.10398900066329671</v>
      </c>
      <c r="R302" s="96">
        <f t="shared" si="91"/>
        <v>0.11696607392087839</v>
      </c>
      <c r="S302" s="96">
        <f t="shared" si="94"/>
        <v>583.39306400691316</v>
      </c>
      <c r="T302" s="96">
        <f t="shared" si="98"/>
        <v>26.2066341853529</v>
      </c>
      <c r="U302" s="96">
        <f t="shared" si="98"/>
        <v>187.95056975319989</v>
      </c>
      <c r="V302" s="32">
        <f t="shared" si="96"/>
        <v>1000.0000000000007</v>
      </c>
      <c r="W302" s="100">
        <f>IF(A302=1,((cPH1_+cPHr+(cNES*L302+(cNES+cOSEX)*G302+(cNES+cEREX)*H302+(cNES+cHOEX)*I302+(cNES+cNES)*S302+(cNES+cOSEX)*N302+(cNES+cEREX)*O302+(cNES+cHOEX)*P302)))/(1+cDR)^(A$6:A$65537 + 0.5),(cPHr+(cNES*L302+(cNES+cOSEX)*G302+(cNES+cEREX)*H302+(cNES+cHOEX)*I302+(cNES+cNES)*S302+(cNES+cOSEX)*N302+(cNES+cEREX)*O302+(cNES+cHOEX)*P302))/(1+cDR)^(((cycle + 0.5)/('Life tables'!$I$2/2))))</f>
        <v>96740.508266347169</v>
      </c>
      <c r="X302" s="107">
        <f>((L302+G302+H302+I302+N302+O302+P302+S302)/('Life tables'!$I$2/2))/(1+oDR)^(((cycle + 0.5)/('Life tables'!$I$2/2)))</f>
        <v>25.446896369997543</v>
      </c>
      <c r="Y302" s="31">
        <f>((uNES*L302+ uOCEX*G302+uEREX*H302+uHOEX*I302+uNES*S302+ uOCEX*N302+uEREX*O302+uHOEX*P302)/('Life tables'!$I$2/2))/(1+oDR)^(((cycle + 0.5)/('Life tables'!$I$2/2)))</f>
        <v>16.770826907450711</v>
      </c>
      <c r="Z302" s="100">
        <f t="shared" si="92"/>
        <v>187672.95010781064</v>
      </c>
      <c r="AA302" s="107">
        <f>((L302+G302+H302+I302+N302+O302+P302+S302)/('Life tables'!$I$2/2))</f>
        <v>30.141890691213874</v>
      </c>
      <c r="AB302" s="31">
        <f>((uNES*L302+ uOCEX*G302+uEREX*H302+uHOEX*I302+uNES*S302+ uOCEX*N302+uEREX*O302+uHOEX*P302)/('Life tables'!$I$2/2))</f>
        <v>19.86507211314181</v>
      </c>
    </row>
    <row r="303" spans="1:28" x14ac:dyDescent="0.25">
      <c r="A303" s="4">
        <v>297</v>
      </c>
      <c r="C303" s="105">
        <f>IF(male=0,VLOOKUP((($A$5:$A$1570/'Life tables'!$I$2)*2)+age,lifetable,13,1),IF(male=1,VLOOKUP((($A$5:$A$1570/'Life tables'!$I$2)*2)+age,lifetable,10,1),"error"))</f>
        <v>1.4551982218569126E-4</v>
      </c>
      <c r="F303" s="96">
        <f t="shared" si="80"/>
        <v>137.20603533431981</v>
      </c>
      <c r="G303" s="96">
        <f t="shared" si="81"/>
        <v>13.7826334057434</v>
      </c>
      <c r="H303" s="96">
        <f t="shared" si="82"/>
        <v>0.78713770176688413</v>
      </c>
      <c r="I303" s="96">
        <f t="shared" si="83"/>
        <v>0.31539863282702607</v>
      </c>
      <c r="J303" s="96">
        <f t="shared" si="84"/>
        <v>2.2132285118471609E-2</v>
      </c>
      <c r="K303" s="96">
        <f t="shared" si="85"/>
        <v>0.32957396459269345</v>
      </c>
      <c r="L303" s="96">
        <f t="shared" si="93"/>
        <v>121.96915934427133</v>
      </c>
      <c r="M303" s="96">
        <f t="shared" si="86"/>
        <v>648.63676072712792</v>
      </c>
      <c r="N303" s="96">
        <f t="shared" si="87"/>
        <v>62.465125412257883</v>
      </c>
      <c r="O303" s="96">
        <f t="shared" si="88"/>
        <v>1.4910360687575008</v>
      </c>
      <c r="P303" s="96">
        <f t="shared" si="89"/>
        <v>1.4910360687575008</v>
      </c>
      <c r="Q303" s="96">
        <f t="shared" si="90"/>
        <v>0.10391337063410919</v>
      </c>
      <c r="R303" s="96">
        <f t="shared" si="91"/>
        <v>0.11688100581244228</v>
      </c>
      <c r="S303" s="96">
        <f t="shared" si="94"/>
        <v>582.96876880090849</v>
      </c>
      <c r="T303" s="96">
        <f t="shared" si="98"/>
        <v>26.332679841105481</v>
      </c>
      <c r="U303" s="96">
        <f t="shared" si="98"/>
        <v>188.39702472360503</v>
      </c>
      <c r="V303" s="32">
        <f t="shared" si="96"/>
        <v>1000.0000000000005</v>
      </c>
      <c r="W303" s="100">
        <f>IF(A303=1,((cPH1_+cPHr+(cNES*L303+(cNES+cOSEX)*G303+(cNES+cEREX)*H303+(cNES+cHOEX)*I303+(cNES+cNES)*S303+(cNES+cOSEX)*N303+(cNES+cEREX)*O303+(cNES+cHOEX)*P303)))/(1+cDR)^(A$6:A$65537 + 0.5),(cPHr+(cNES*L303+(cNES+cOSEX)*G303+(cNES+cEREX)*H303+(cNES+cHOEX)*I303+(cNES+cNES)*S303+(cNES+cOSEX)*N303+(cNES+cEREX)*O303+(cNES+cHOEX)*P303))/(1+cDR)^(((cycle + 0.5)/('Life tables'!$I$2/2))))</f>
        <v>96454.267481465053</v>
      </c>
      <c r="X303" s="107">
        <f>((L303+G303+H303+I303+N303+O303+P303+S303)/('Life tables'!$I$2/2))/(1+oDR)^(((cycle + 0.5)/('Life tables'!$I$2/2)))</f>
        <v>25.413840631265181</v>
      </c>
      <c r="Y303" s="31">
        <f>((uNES*L303+ uOCEX*G303+uEREX*H303+uHOEX*I303+uNES*S303+ uOCEX*N303+uEREX*O303+uHOEX*P303)/('Life tables'!$I$2/2))/(1+oDR)^(((cycle + 0.5)/('Life tables'!$I$2/2)))</f>
        <v>16.74904148888622</v>
      </c>
      <c r="Z303" s="100">
        <f t="shared" si="92"/>
        <v>187536.32376562757</v>
      </c>
      <c r="AA303" s="107">
        <f>((L303+G303+H303+I303+N303+O303+P303+S303)/('Life tables'!$I$2/2))</f>
        <v>30.119931781135687</v>
      </c>
      <c r="AB303" s="31">
        <f>((uNES*L303+ uOCEX*G303+uEREX*H303+uHOEX*I303+uNES*S303+ uOCEX*N303+uEREX*O303+uHOEX*P303)/('Life tables'!$I$2/2))</f>
        <v>19.850600086947569</v>
      </c>
    </row>
    <row r="304" spans="1:28" x14ac:dyDescent="0.25">
      <c r="A304" s="4">
        <v>298</v>
      </c>
      <c r="C304" s="105">
        <f>IF(male=0,VLOOKUP((($A$5:$A$1570/'Life tables'!$I$2)*2)+age,lifetable,13,1),IF(male=1,VLOOKUP((($A$5:$A$1570/'Life tables'!$I$2)*2)+age,lifetable,10,1),"error"))</f>
        <v>1.4551982218569126E-4</v>
      </c>
      <c r="F304" s="96">
        <f t="shared" si="80"/>
        <v>137.10530554970671</v>
      </c>
      <c r="G304" s="96">
        <f t="shared" si="81"/>
        <v>13.77251488806319</v>
      </c>
      <c r="H304" s="96">
        <f t="shared" si="82"/>
        <v>0.7865598247735972</v>
      </c>
      <c r="I304" s="96">
        <f t="shared" si="83"/>
        <v>0.31516708298102608</v>
      </c>
      <c r="J304" s="96">
        <f t="shared" si="84"/>
        <v>2.2116036705582574E-2</v>
      </c>
      <c r="K304" s="96">
        <f t="shared" si="85"/>
        <v>0.32933200792958733</v>
      </c>
      <c r="L304" s="96">
        <f t="shared" si="93"/>
        <v>121.87961570925373</v>
      </c>
      <c r="M304" s="96">
        <f t="shared" si="86"/>
        <v>648.16498988558328</v>
      </c>
      <c r="N304" s="96">
        <f t="shared" si="87"/>
        <v>62.41969285806546</v>
      </c>
      <c r="O304" s="96">
        <f t="shared" si="88"/>
        <v>1.4899515983982468</v>
      </c>
      <c r="P304" s="96">
        <f t="shared" si="89"/>
        <v>1.4899515983982468</v>
      </c>
      <c r="Q304" s="96">
        <f t="shared" si="90"/>
        <v>0.10383779166406001</v>
      </c>
      <c r="R304" s="96">
        <f t="shared" si="91"/>
        <v>0.11679599513495476</v>
      </c>
      <c r="S304" s="96">
        <f t="shared" si="94"/>
        <v>582.54476004392234</v>
      </c>
      <c r="T304" s="96">
        <f t="shared" si="98"/>
        <v>26.458633669475123</v>
      </c>
      <c r="U304" s="96">
        <f t="shared" si="98"/>
        <v>188.84315272666956</v>
      </c>
      <c r="V304" s="32">
        <f t="shared" si="96"/>
        <v>1000.0000000000006</v>
      </c>
      <c r="W304" s="100">
        <f>IF(A304=1,((cPH1_+cPHr+(cNES*L304+(cNES+cOSEX)*G304+(cNES+cEREX)*H304+(cNES+cHOEX)*I304+(cNES+cNES)*S304+(cNES+cOSEX)*N304+(cNES+cEREX)*O304+(cNES+cHOEX)*P304)))/(1+cDR)^(A$6:A$65537 + 0.5),(cPHr+(cNES*L304+(cNES+cOSEX)*G304+(cNES+cEREX)*H304+(cNES+cHOEX)*I304+(cNES+cNES)*S304+(cNES+cOSEX)*N304+(cNES+cEREX)*O304+(cNES+cHOEX)*P304))/(1+cDR)^(((cycle + 0.5)/('Life tables'!$I$2/2))))</f>
        <v>96168.872541614081</v>
      </c>
      <c r="X304" s="107">
        <f>((L304+G304+H304+I304+N304+O304+P304+S304)/('Life tables'!$I$2/2))/(1+oDR)^(((cycle + 0.5)/('Life tables'!$I$2/2)))</f>
        <v>25.380827887782473</v>
      </c>
      <c r="Y304" s="31">
        <f>((uNES*L304+ uOCEX*G304+uEREX*H304+uHOEX*I304+uNES*S304+ uOCEX*N304+uEREX*O304+uHOEX*P304)/('Life tables'!$I$2/2))/(1+oDR)^(((cycle + 0.5)/('Life tables'!$I$2/2)))</f>
        <v>16.727284405340061</v>
      </c>
      <c r="Z304" s="100">
        <f t="shared" si="92"/>
        <v>187399.79474635152</v>
      </c>
      <c r="AA304" s="107">
        <f>((L304+G304+H304+I304+N304+O304+P304+S304)/('Life tables'!$I$2/2))</f>
        <v>30.097988934403567</v>
      </c>
      <c r="AB304" s="31">
        <f>((uNES*L304+ uOCEX*G304+uEREX*H304+uHOEX*I304+uNES*S304+ uOCEX*N304+uEREX*O304+uHOEX*P304)/('Life tables'!$I$2/2))</f>
        <v>19.836138646087861</v>
      </c>
    </row>
    <row r="305" spans="1:28" x14ac:dyDescent="0.25">
      <c r="A305" s="4">
        <v>299</v>
      </c>
      <c r="C305" s="105">
        <f>IF(male=0,VLOOKUP((($A$5:$A$1570/'Life tables'!$I$2)*2)+age,lifetable,13,1),IF(male=1,VLOOKUP((($A$5:$A$1570/'Life tables'!$I$2)*2)+age,lifetable,10,1),"error"))</f>
        <v>1.4551982218569126E-4</v>
      </c>
      <c r="F305" s="96">
        <f t="shared" si="80"/>
        <v>137.00467523591274</v>
      </c>
      <c r="G305" s="96">
        <f t="shared" si="81"/>
        <v>13.762406362434943</v>
      </c>
      <c r="H305" s="96">
        <f t="shared" si="82"/>
        <v>0.78598251843474076</v>
      </c>
      <c r="I305" s="96">
        <f t="shared" si="83"/>
        <v>0.31493576179085947</v>
      </c>
      <c r="J305" s="96">
        <f t="shared" si="84"/>
        <v>2.2099804338026569E-2</v>
      </c>
      <c r="K305" s="96">
        <f t="shared" si="85"/>
        <v>0.32909029019906283</v>
      </c>
      <c r="L305" s="96">
        <f t="shared" si="93"/>
        <v>121.79016049871511</v>
      </c>
      <c r="M305" s="96">
        <f t="shared" si="86"/>
        <v>647.69353836794301</v>
      </c>
      <c r="N305" s="96">
        <f t="shared" si="87"/>
        <v>62.374291055456887</v>
      </c>
      <c r="O305" s="96">
        <f t="shared" si="88"/>
        <v>1.4888678620761115</v>
      </c>
      <c r="P305" s="96">
        <f t="shared" si="89"/>
        <v>1.4888678620761115</v>
      </c>
      <c r="Q305" s="96">
        <f t="shared" si="90"/>
        <v>0.10376226385056753</v>
      </c>
      <c r="R305" s="96">
        <f t="shared" si="91"/>
        <v>0.11671104199799127</v>
      </c>
      <c r="S305" s="96">
        <f t="shared" si="94"/>
        <v>582.1210382824853</v>
      </c>
      <c r="T305" s="96">
        <f t="shared" si="98"/>
        <v>26.584495737663719</v>
      </c>
      <c r="U305" s="96">
        <f t="shared" si="98"/>
        <v>189.28895405886661</v>
      </c>
      <c r="V305" s="32">
        <f t="shared" si="96"/>
        <v>1000.0000000000003</v>
      </c>
      <c r="W305" s="100">
        <f>IF(A305=1,((cPH1_+cPHr+(cNES*L305+(cNES+cOSEX)*G305+(cNES+cEREX)*H305+(cNES+cHOEX)*I305+(cNES+cNES)*S305+(cNES+cOSEX)*N305+(cNES+cEREX)*O305+(cNES+cHOEX)*P305)))/(1+cDR)^(A$6:A$65537 + 0.5),(cPHr+(cNES*L305+(cNES+cOSEX)*G305+(cNES+cEREX)*H305+(cNES+cHOEX)*I305+(cNES+cNES)*S305+(cNES+cOSEX)*N305+(cNES+cEREX)*O305+(cNES+cHOEX)*P305))/(1+cDR)^(((cycle + 0.5)/('Life tables'!$I$2/2))))</f>
        <v>95884.320986587671</v>
      </c>
      <c r="X305" s="107">
        <f>((L305+G305+H305+I305+N305+O305+P305+S305)/('Life tables'!$I$2/2))/(1+oDR)^(((cycle + 0.5)/('Life tables'!$I$2/2)))</f>
        <v>25.347858081741236</v>
      </c>
      <c r="Y305" s="31">
        <f>((uNES*L305+ uOCEX*G305+uEREX*H305+uHOEX*I305+uNES*S305+ uOCEX*N305+uEREX*O305+uHOEX*P305)/('Life tables'!$I$2/2))/(1+oDR)^(((cycle + 0.5)/('Life tables'!$I$2/2)))</f>
        <v>16.705555618750498</v>
      </c>
      <c r="Z305" s="100">
        <f t="shared" si="92"/>
        <v>187263.36305259689</v>
      </c>
      <c r="AA305" s="107">
        <f>((L305+G305+H305+I305+N305+O305+P305+S305)/('Life tables'!$I$2/2))</f>
        <v>30.07606213706833</v>
      </c>
      <c r="AB305" s="31">
        <f>((uNES*L305+ uOCEX*G305+uEREX*H305+uHOEX*I305+uNES*S305+ uOCEX*N305+uEREX*O305+uHOEX*P305)/('Life tables'!$I$2/2))</f>
        <v>19.821687781411025</v>
      </c>
    </row>
    <row r="306" spans="1:28" x14ac:dyDescent="0.25">
      <c r="A306" s="4">
        <v>300</v>
      </c>
      <c r="C306" s="105">
        <f>IF(male=0,VLOOKUP((($A$5:$A$1570/'Life tables'!$I$2)*2)+age,lifetable,13,1),IF(male=1,VLOOKUP((($A$5:$A$1570/'Life tables'!$I$2)*2)+age,lifetable,10,1),"error"))</f>
        <v>1.4551982218569126E-4</v>
      </c>
      <c r="F306" s="96">
        <f t="shared" si="80"/>
        <v>136.90414344965319</v>
      </c>
      <c r="G306" s="96">
        <f t="shared" si="81"/>
        <v>13.752307734103734</v>
      </c>
      <c r="H306" s="96">
        <f t="shared" si="82"/>
        <v>0.78540577733878203</v>
      </c>
      <c r="I306" s="96">
        <f t="shared" si="83"/>
        <v>0.31470466708817629</v>
      </c>
      <c r="J306" s="96">
        <f t="shared" si="84"/>
        <v>2.208358786364522E-2</v>
      </c>
      <c r="K306" s="96">
        <f t="shared" si="85"/>
        <v>0.32884880913531506</v>
      </c>
      <c r="L306" s="96">
        <f t="shared" si="93"/>
        <v>121.70079287412354</v>
      </c>
      <c r="M306" s="96">
        <f t="shared" si="86"/>
        <v>647.2224067538167</v>
      </c>
      <c r="N306" s="96">
        <f t="shared" si="87"/>
        <v>62.328920060249814</v>
      </c>
      <c r="O306" s="96">
        <f t="shared" si="88"/>
        <v>1.487784861123457</v>
      </c>
      <c r="P306" s="96">
        <f t="shared" si="89"/>
        <v>1.487784861123457</v>
      </c>
      <c r="Q306" s="96">
        <f t="shared" si="90"/>
        <v>0.10368678728648675</v>
      </c>
      <c r="R306" s="96">
        <f t="shared" si="91"/>
        <v>0.11662614650599451</v>
      </c>
      <c r="S306" s="96">
        <f t="shared" si="94"/>
        <v>581.69760403752753</v>
      </c>
      <c r="T306" s="96">
        <f t="shared" si="98"/>
        <v>26.710266112813851</v>
      </c>
      <c r="U306" s="96">
        <f t="shared" si="98"/>
        <v>189.73442901450792</v>
      </c>
      <c r="V306" s="32">
        <f t="shared" si="96"/>
        <v>1000.0000000000003</v>
      </c>
      <c r="W306" s="100">
        <f>IF(A306=1,((cPH1_+cPHr+(cNES*L306+(cNES+cOSEX)*G306+(cNES+cEREX)*H306+(cNES+cHOEX)*I306+(cNES+cNES)*S306+(cNES+cOSEX)*N306+(cNES+cEREX)*O306+(cNES+cHOEX)*P306)))/(1+cDR)^(A$6:A$65537 + 0.5),(cPHr+(cNES*L306+(cNES+cOSEX)*G306+(cNES+cEREX)*H306+(cNES+cHOEX)*I306+(cNES+cNES)*S306+(cNES+cOSEX)*N306+(cNES+cEREX)*O306+(cNES+cHOEX)*P306))/(1+cDR)^(((cycle + 0.5)/('Life tables'!$I$2/2))))</f>
        <v>95600.610361936939</v>
      </c>
      <c r="X306" s="107">
        <f>((L306+G306+H306+I306+N306+O306+P306+S306)/('Life tables'!$I$2/2))/(1+oDR)^(((cycle + 0.5)/('Life tables'!$I$2/2)))</f>
        <v>25.314931155474888</v>
      </c>
      <c r="Y306" s="31">
        <f>((uNES*L306+ uOCEX*G306+uEREX*H306+uHOEX*I306+uNES*S306+ uOCEX*N306+uEREX*O306+uHOEX*P306)/('Life tables'!$I$2/2))/(1+oDR)^(((cycle + 0.5)/('Life tables'!$I$2/2)))</f>
        <v>16.683855091147876</v>
      </c>
      <c r="Z306" s="100">
        <f t="shared" si="92"/>
        <v>187127.02868452296</v>
      </c>
      <c r="AA306" s="107">
        <f>((L306+G306+H306+I306+N306+O306+P306+S306)/('Life tables'!$I$2/2))</f>
        <v>30.054151375265988</v>
      </c>
      <c r="AB306" s="31">
        <f>((uNES*L306+ uOCEX*G306+uEREX*H306+uHOEX*I306+uNES*S306+ uOCEX*N306+uEREX*O306+uHOEX*P306)/('Life tables'!$I$2/2))</f>
        <v>19.807247483820156</v>
      </c>
    </row>
    <row r="307" spans="1:28" x14ac:dyDescent="0.25">
      <c r="A307" s="4">
        <v>301</v>
      </c>
      <c r="C307" s="105">
        <f>IF(male=0,VLOOKUP((($A$5:$A$1570/'Life tables'!$I$2)*2)+age,lifetable,13,1),IF(male=1,VLOOKUP((($A$5:$A$1570/'Life tables'!$I$2)*2)+age,lifetable,10,1),"error"))</f>
        <v>1.4551982218569126E-4</v>
      </c>
      <c r="F307" s="96">
        <f t="shared" si="80"/>
        <v>136.80370927739219</v>
      </c>
      <c r="G307" s="96">
        <f t="shared" si="81"/>
        <v>13.742218911302976</v>
      </c>
      <c r="H307" s="96">
        <f t="shared" si="82"/>
        <v>0.78482959624485449</v>
      </c>
      <c r="I307" s="96">
        <f t="shared" si="83"/>
        <v>0.31447379677301085</v>
      </c>
      <c r="J307" s="96">
        <f t="shared" si="84"/>
        <v>2.2067387135078852E-2</v>
      </c>
      <c r="K307" s="96">
        <f t="shared" si="85"/>
        <v>0.32860756254399714</v>
      </c>
      <c r="L307" s="96">
        <f t="shared" si="93"/>
        <v>121.61151202339227</v>
      </c>
      <c r="M307" s="96">
        <f t="shared" si="86"/>
        <v>646.7515955952864</v>
      </c>
      <c r="N307" s="96">
        <f t="shared" si="87"/>
        <v>62.283579925610951</v>
      </c>
      <c r="O307" s="96">
        <f t="shared" si="88"/>
        <v>1.4867025968093666</v>
      </c>
      <c r="P307" s="96">
        <f t="shared" si="89"/>
        <v>1.4867025968093666</v>
      </c>
      <c r="Q307" s="96">
        <f t="shared" si="90"/>
        <v>0.10361136206026279</v>
      </c>
      <c r="R307" s="96">
        <f t="shared" si="91"/>
        <v>0.11654130875844679</v>
      </c>
      <c r="S307" s="96">
        <f t="shared" si="94"/>
        <v>581.27445780523806</v>
      </c>
      <c r="T307" s="96">
        <f t="shared" si="98"/>
        <v>26.835944862009192</v>
      </c>
      <c r="U307" s="96">
        <f t="shared" si="98"/>
        <v>190.17957788581037</v>
      </c>
      <c r="V307" s="32">
        <f t="shared" si="96"/>
        <v>1000.0000000000005</v>
      </c>
      <c r="W307" s="100">
        <f>IF(A307=1,((cPH1_+cPHr+(cNES*L307+(cNES+cOSEX)*G307+(cNES+cEREX)*H307+(cNES+cHOEX)*I307+(cNES+cNES)*S307+(cNES+cOSEX)*N307+(cNES+cEREX)*O307+(cNES+cHOEX)*P307)))/(1+cDR)^(A$6:A$65537 + 0.5),(cPHr+(cNES*L307+(cNES+cOSEX)*G307+(cNES+cEREX)*H307+(cNES+cHOEX)*I307+(cNES+cNES)*S307+(cNES+cOSEX)*N307+(cNES+cEREX)*O307+(cNES+cHOEX)*P307))/(1+cDR)^(((cycle + 0.5)/('Life tables'!$I$2/2))))</f>
        <v>95317.738219007952</v>
      </c>
      <c r="X307" s="107">
        <f>((L307+G307+H307+I307+N307+O307+P307+S307)/('Life tables'!$I$2/2))/(1+oDR)^(((cycle + 0.5)/('Life tables'!$I$2/2)))</f>
        <v>25.282047051455983</v>
      </c>
      <c r="Y307" s="31">
        <f>((uNES*L307+ uOCEX*G307+uEREX*H307+uHOEX*I307+uNES*S307+ uOCEX*N307+uEREX*O307+uHOEX*P307)/('Life tables'!$I$2/2))/(1+oDR)^(((cycle + 0.5)/('Life tables'!$I$2/2)))</f>
        <v>16.662182784653027</v>
      </c>
      <c r="Z307" s="100">
        <f t="shared" si="92"/>
        <v>186990.79163991782</v>
      </c>
      <c r="AA307" s="107">
        <f>((L307+G307+H307+I307+N307+O307+P307+S307)/('Life tables'!$I$2/2))</f>
        <v>30.032256635215184</v>
      </c>
      <c r="AB307" s="31">
        <f>((uNES*L307+ uOCEX*G307+uEREX*H307+uHOEX*I307+uNES*S307+ uOCEX*N307+uEREX*O307+uHOEX*P307)/('Life tables'!$I$2/2))</f>
        <v>19.792817744271463</v>
      </c>
    </row>
    <row r="308" spans="1:28" x14ac:dyDescent="0.25">
      <c r="A308" s="4">
        <v>302</v>
      </c>
      <c r="C308" s="105">
        <f>IF(male=0,VLOOKUP((($A$5:$A$1570/'Life tables'!$I$2)*2)+age,lifetable,13,1),IF(male=1,VLOOKUP((($A$5:$A$1570/'Life tables'!$I$2)*2)+age,lifetable,10,1),"error"))</f>
        <v>1.4551982218569126E-4</v>
      </c>
      <c r="F308" s="96">
        <f t="shared" si="80"/>
        <v>136.703371834351</v>
      </c>
      <c r="G308" s="96">
        <f t="shared" si="81"/>
        <v>13.732139805154789</v>
      </c>
      <c r="H308" s="96">
        <f t="shared" si="82"/>
        <v>0.78425397007706854</v>
      </c>
      <c r="I308" s="96">
        <f t="shared" si="83"/>
        <v>0.31424314881150217</v>
      </c>
      <c r="J308" s="96">
        <f t="shared" si="84"/>
        <v>2.205120200960653E-2</v>
      </c>
      <c r="K308" s="96">
        <f t="shared" si="85"/>
        <v>0.32836654829983797</v>
      </c>
      <c r="L308" s="96">
        <f t="shared" si="93"/>
        <v>121.5223171599982</v>
      </c>
      <c r="M308" s="96">
        <f t="shared" si="86"/>
        <v>646.28110541782985</v>
      </c>
      <c r="N308" s="96">
        <f t="shared" si="87"/>
        <v>62.238270702144938</v>
      </c>
      <c r="O308" s="96">
        <f t="shared" si="88"/>
        <v>1.485621070341768</v>
      </c>
      <c r="P308" s="96">
        <f t="shared" si="89"/>
        <v>1.485621070341768</v>
      </c>
      <c r="Q308" s="96">
        <f t="shared" si="90"/>
        <v>0.10353598825607854</v>
      </c>
      <c r="R308" s="96">
        <f t="shared" si="91"/>
        <v>0.11645652885003649</v>
      </c>
      <c r="S308" s="96">
        <f t="shared" si="94"/>
        <v>580.85160005789521</v>
      </c>
      <c r="T308" s="96">
        <f t="shared" si="98"/>
        <v>26.961532052274876</v>
      </c>
      <c r="U308" s="96">
        <f t="shared" si="98"/>
        <v>190.62440096296024</v>
      </c>
      <c r="V308" s="32">
        <f t="shared" si="96"/>
        <v>1000.0000000000002</v>
      </c>
      <c r="W308" s="100">
        <f>IF(A308=1,((cPH1_+cPHr+(cNES*L308+(cNES+cOSEX)*G308+(cNES+cEREX)*H308+(cNES+cHOEX)*I308+(cNES+cNES)*S308+(cNES+cOSEX)*N308+(cNES+cEREX)*O308+(cNES+cHOEX)*P308)))/(1+cDR)^(A$6:A$65537 + 0.5),(cPHr+(cNES*L308+(cNES+cOSEX)*G308+(cNES+cEREX)*H308+(cNES+cHOEX)*I308+(cNES+cNES)*S308+(cNES+cOSEX)*N308+(cNES+cEREX)*O308+(cNES+cHOEX)*P308))/(1+cDR)^(((cycle + 0.5)/('Life tables'!$I$2/2))))</f>
        <v>95035.702114976273</v>
      </c>
      <c r="X308" s="107">
        <f>((L308+G308+H308+I308+N308+O308+P308+S308)/('Life tables'!$I$2/2))/(1+oDR)^(((cycle + 0.5)/('Life tables'!$I$2/2)))</f>
        <v>25.249205712293833</v>
      </c>
      <c r="Y308" s="31">
        <f>((uNES*L308+ uOCEX*G308+uEREX*H308+uHOEX*I308+uNES*S308+ uOCEX*N308+uEREX*O308+uHOEX*P308)/('Life tables'!$I$2/2))/(1+oDR)^(((cycle + 0.5)/('Life tables'!$I$2/2)))</f>
        <v>16.640538661475748</v>
      </c>
      <c r="Z308" s="100">
        <f t="shared" si="92"/>
        <v>186854.65191427854</v>
      </c>
      <c r="AA308" s="107">
        <f>((L308+G308+H308+I308+N308+O308+P308+S308)/('Life tables'!$I$2/2))</f>
        <v>30.010377903214636</v>
      </c>
      <c r="AB308" s="31">
        <f>((uNES*L308+ uOCEX*G308+uEREX*H308+uHOEX*I308+uNES*S308+ uOCEX*N308+uEREX*O308+uHOEX*P308)/('Life tables'!$I$2/2))</f>
        <v>19.778398553772657</v>
      </c>
    </row>
    <row r="309" spans="1:28" x14ac:dyDescent="0.25">
      <c r="A309" s="4">
        <v>303</v>
      </c>
      <c r="C309" s="105">
        <f>IF(male=0,VLOOKUP((($A$5:$A$1570/'Life tables'!$I$2)*2)+age,lifetable,13,1),IF(male=1,VLOOKUP((($A$5:$A$1570/'Life tables'!$I$2)*2)+age,lifetable,10,1),"error"))</f>
        <v>1.4551982218569126E-4</v>
      </c>
      <c r="F309" s="96">
        <f t="shared" si="80"/>
        <v>136.6031302635497</v>
      </c>
      <c r="G309" s="96">
        <f t="shared" si="81"/>
        <v>13.72207032957375</v>
      </c>
      <c r="H309" s="96">
        <f t="shared" si="82"/>
        <v>0.78367889391901335</v>
      </c>
      <c r="I309" s="96">
        <f t="shared" si="83"/>
        <v>0.31401272123369101</v>
      </c>
      <c r="J309" s="96">
        <f t="shared" si="84"/>
        <v>2.2035032348991439E-2</v>
      </c>
      <c r="K309" s="96">
        <f t="shared" si="85"/>
        <v>0.3281257643443401</v>
      </c>
      <c r="L309" s="96">
        <f t="shared" si="93"/>
        <v>121.43320752212992</v>
      </c>
      <c r="M309" s="96">
        <f t="shared" si="86"/>
        <v>645.81093672121551</v>
      </c>
      <c r="N309" s="96">
        <f t="shared" si="87"/>
        <v>62.19299243798055</v>
      </c>
      <c r="O309" s="96">
        <f t="shared" si="88"/>
        <v>1.4845402828694902</v>
      </c>
      <c r="P309" s="96">
        <f t="shared" si="89"/>
        <v>1.4845402828694902</v>
      </c>
      <c r="Q309" s="96">
        <f t="shared" si="90"/>
        <v>0.10346066595399828</v>
      </c>
      <c r="R309" s="96">
        <f t="shared" si="91"/>
        <v>0.11637180687081933</v>
      </c>
      <c r="S309" s="96">
        <f t="shared" si="94"/>
        <v>580.42903124467114</v>
      </c>
      <c r="T309" s="96">
        <f t="shared" si="98"/>
        <v>27.087027750577867</v>
      </c>
      <c r="U309" s="96">
        <f t="shared" si="98"/>
        <v>191.06889853417539</v>
      </c>
      <c r="V309" s="32">
        <f t="shared" si="96"/>
        <v>1000.0000000000002</v>
      </c>
      <c r="W309" s="100">
        <f>IF(A309=1,((cPH1_+cPHr+(cNES*L309+(cNES+cOSEX)*G309+(cNES+cEREX)*H309+(cNES+cHOEX)*I309+(cNES+cNES)*S309+(cNES+cOSEX)*N309+(cNES+cEREX)*O309+(cNES+cHOEX)*P309)))/(1+cDR)^(A$6:A$65537 + 0.5),(cPHr+(cNES*L309+(cNES+cOSEX)*G309+(cNES+cEREX)*H309+(cNES+cHOEX)*I309+(cNES+cNES)*S309+(cNES+cOSEX)*N309+(cNES+cEREX)*O309+(cNES+cHOEX)*P309))/(1+cDR)^(((cycle + 0.5)/('Life tables'!$I$2/2))))</f>
        <v>94754.499612880667</v>
      </c>
      <c r="X309" s="107">
        <f>((L309+G309+H309+I309+N309+O309+P309+S309)/('Life tables'!$I$2/2))/(1+oDR)^(((cycle + 0.5)/('Life tables'!$I$2/2)))</f>
        <v>25.21640708073226</v>
      </c>
      <c r="Y309" s="31">
        <f>((uNES*L309+ uOCEX*G309+uEREX*H309+uHOEX*I309+uNES*S309+ uOCEX*N309+uEREX*O309+uHOEX*P309)/('Life tables'!$I$2/2))/(1+oDR)^(((cycle + 0.5)/('Life tables'!$I$2/2)))</f>
        <v>16.618922683913343</v>
      </c>
      <c r="Z309" s="100">
        <f t="shared" si="92"/>
        <v>186718.60950089016</v>
      </c>
      <c r="AA309" s="107">
        <f>((L309+G309+H309+I309+N309+O309+P309+S309)/('Life tables'!$I$2/2))</f>
        <v>29.988515165640848</v>
      </c>
      <c r="AB309" s="31">
        <f>((uNES*L309+ uOCEX*G309+uEREX*H309+uHOEX*I309+uNES*S309+ uOCEX*N309+uEREX*O309+uHOEX*P309)/('Life tables'!$I$2/2))</f>
        <v>19.763989903381415</v>
      </c>
    </row>
    <row r="310" spans="1:28" x14ac:dyDescent="0.25">
      <c r="A310" s="4">
        <v>304</v>
      </c>
      <c r="C310" s="105">
        <f>IF(male=0,VLOOKUP((($A$5:$A$1570/'Life tables'!$I$2)*2)+age,lifetable,13,1),IF(male=1,VLOOKUP((($A$5:$A$1570/'Life tables'!$I$2)*2)+age,lifetable,10,1),"error"))</f>
        <v>1.4551982218569126E-4</v>
      </c>
      <c r="F310" s="96">
        <f t="shared" si="80"/>
        <v>136.50298373488062</v>
      </c>
      <c r="G310" s="96">
        <f t="shared" si="81"/>
        <v>13.712010401173803</v>
      </c>
      <c r="H310" s="96">
        <f t="shared" si="82"/>
        <v>0.78310436300844199</v>
      </c>
      <c r="I310" s="96">
        <f t="shared" si="83"/>
        <v>0.31378251213138991</v>
      </c>
      <c r="J310" s="96">
        <f t="shared" si="84"/>
        <v>2.2018878019331462E-2</v>
      </c>
      <c r="K310" s="96">
        <f t="shared" si="85"/>
        <v>0.32788520868355414</v>
      </c>
      <c r="L310" s="96">
        <f t="shared" si="93"/>
        <v>121.34418237186409</v>
      </c>
      <c r="M310" s="96">
        <f t="shared" si="86"/>
        <v>645.34108998036641</v>
      </c>
      <c r="N310" s="96">
        <f t="shared" si="87"/>
        <v>62.147745178853917</v>
      </c>
      <c r="O310" s="96">
        <f t="shared" si="88"/>
        <v>1.4834602354842499</v>
      </c>
      <c r="P310" s="96">
        <f t="shared" si="89"/>
        <v>1.4834602354842499</v>
      </c>
      <c r="Q310" s="96">
        <f t="shared" si="90"/>
        <v>0.10338539523010601</v>
      </c>
      <c r="R310" s="96">
        <f t="shared" si="91"/>
        <v>0.116287142906374</v>
      </c>
      <c r="S310" s="96">
        <f t="shared" si="94"/>
        <v>580.0067517924075</v>
      </c>
      <c r="T310" s="96">
        <f t="shared" si="98"/>
        <v>27.212432023827304</v>
      </c>
      <c r="U310" s="96">
        <f t="shared" si="98"/>
        <v>191.51307088576533</v>
      </c>
      <c r="V310" s="32">
        <f t="shared" si="96"/>
        <v>1000.0000000000002</v>
      </c>
      <c r="W310" s="100">
        <f>IF(A310=1,((cPH1_+cPHr+(cNES*L310+(cNES+cOSEX)*G310+(cNES+cEREX)*H310+(cNES+cHOEX)*I310+(cNES+cNES)*S310+(cNES+cOSEX)*N310+(cNES+cEREX)*O310+(cNES+cHOEX)*P310)))/(1+cDR)^(A$6:A$65537 + 0.5),(cPHr+(cNES*L310+(cNES+cOSEX)*G310+(cNES+cEREX)*H310+(cNES+cHOEX)*I310+(cNES+cNES)*S310+(cNES+cOSEX)*N310+(cNES+cEREX)*O310+(cNES+cHOEX)*P310))/(1+cDR)^(((cycle + 0.5)/('Life tables'!$I$2/2))))</f>
        <v>94474.128281653757</v>
      </c>
      <c r="X310" s="107">
        <f>((L310+G310+H310+I310+N310+O310+P310+S310)/('Life tables'!$I$2/2))/(1+oDR)^(((cycle + 0.5)/('Life tables'!$I$2/2)))</f>
        <v>25.183651099647367</v>
      </c>
      <c r="Y310" s="31">
        <f>((uNES*L310+ uOCEX*G310+uEREX*H310+uHOEX*I310+uNES*S310+ uOCEX*N310+uEREX*O310+uHOEX*P310)/('Life tables'!$I$2/2))/(1+oDR)^(((cycle + 0.5)/('Life tables'!$I$2/2)))</f>
        <v>16.597334814349242</v>
      </c>
      <c r="Z310" s="100">
        <f t="shared" si="92"/>
        <v>186582.6643909007</v>
      </c>
      <c r="AA310" s="107">
        <f>((L310+G310+H310+I310+N310+O310+P310+S310)/('Life tables'!$I$2/2))</f>
        <v>29.966668408945711</v>
      </c>
      <c r="AB310" s="31">
        <f>((uNES*L310+ uOCEX*G310+uEREX*H310+uHOEX*I310+uNES*S310+ uOCEX*N310+uEREX*O310+uHOEX*P310)/('Life tables'!$I$2/2))</f>
        <v>19.749591784203943</v>
      </c>
    </row>
    <row r="311" spans="1:28" x14ac:dyDescent="0.25">
      <c r="A311" s="4">
        <v>305</v>
      </c>
      <c r="C311" s="105">
        <f>IF(male=0,VLOOKUP((($A$5:$A$1570/'Life tables'!$I$2)*2)+age,lifetable,13,1),IF(male=1,VLOOKUP((($A$5:$A$1570/'Life tables'!$I$2)*2)+age,lifetable,10,1),"error"))</f>
        <v>1.4551982218569126E-4</v>
      </c>
      <c r="F311" s="96">
        <f t="shared" si="80"/>
        <v>136.40293144421287</v>
      </c>
      <c r="G311" s="96">
        <f t="shared" si="81"/>
        <v>13.701959939178321</v>
      </c>
      <c r="H311" s="96">
        <f t="shared" si="82"/>
        <v>0.78253037273213366</v>
      </c>
      <c r="I311" s="96">
        <f t="shared" si="83"/>
        <v>0.31355251965612507</v>
      </c>
      <c r="J311" s="96">
        <f t="shared" si="84"/>
        <v>2.2002738890914704E-2</v>
      </c>
      <c r="K311" s="96">
        <f t="shared" si="85"/>
        <v>0.32764487938592812</v>
      </c>
      <c r="L311" s="96">
        <f t="shared" si="93"/>
        <v>121.25524099436944</v>
      </c>
      <c r="M311" s="96">
        <f t="shared" si="86"/>
        <v>644.87156564619488</v>
      </c>
      <c r="N311" s="96">
        <f t="shared" si="87"/>
        <v>62.102528968188871</v>
      </c>
      <c r="O311" s="96">
        <f t="shared" si="88"/>
        <v>1.4823809292225691</v>
      </c>
      <c r="P311" s="96">
        <f t="shared" si="89"/>
        <v>1.4823809292225691</v>
      </c>
      <c r="Q311" s="96">
        <f t="shared" si="90"/>
        <v>0.10331017615663904</v>
      </c>
      <c r="R311" s="96">
        <f t="shared" si="91"/>
        <v>0.11620253703795257</v>
      </c>
      <c r="S311" s="96">
        <f t="shared" si="94"/>
        <v>579.58476210636627</v>
      </c>
      <c r="T311" s="96">
        <f t="shared" si="98"/>
        <v>27.337744938874859</v>
      </c>
      <c r="U311" s="96">
        <f t="shared" si="98"/>
        <v>191.95691830218922</v>
      </c>
      <c r="V311" s="32">
        <f t="shared" si="96"/>
        <v>1000.0000000000003</v>
      </c>
      <c r="W311" s="100">
        <f>IF(A311=1,((cPH1_+cPHr+(cNES*L311+(cNES+cOSEX)*G311+(cNES+cEREX)*H311+(cNES+cHOEX)*I311+(cNES+cNES)*S311+(cNES+cOSEX)*N311+(cNES+cEREX)*O311+(cNES+cHOEX)*P311)))/(1+cDR)^(A$6:A$65537 + 0.5),(cPHr+(cNES*L311+(cNES+cOSEX)*G311+(cNES+cEREX)*H311+(cNES+cHOEX)*I311+(cNES+cNES)*S311+(cNES+cOSEX)*N311+(cNES+cEREX)*O311+(cNES+cHOEX)*P311))/(1+cDR)^(((cycle + 0.5)/('Life tables'!$I$2/2))))</f>
        <v>94194.585696151757</v>
      </c>
      <c r="X311" s="107">
        <f>((L311+G311+H311+I311+N311+O311+P311+S311)/('Life tables'!$I$2/2))/(1+oDR)^(((cycle + 0.5)/('Life tables'!$I$2/2)))</f>
        <v>25.150937712045412</v>
      </c>
      <c r="Y311" s="31">
        <f>((uNES*L311+ uOCEX*G311+uEREX*H311+uHOEX*I311+uNES*S311+ uOCEX*N311+uEREX*O311+uHOEX*P311)/('Life tables'!$I$2/2))/(1+oDR)^(((cycle + 0.5)/('Life tables'!$I$2/2)))</f>
        <v>16.575775015251551</v>
      </c>
      <c r="Z311" s="100">
        <f t="shared" si="92"/>
        <v>186446.81657339443</v>
      </c>
      <c r="AA311" s="107">
        <f>((L311+G311+H311+I311+N311+O311+P311+S311)/('Life tables'!$I$2/2))</f>
        <v>29.944837619654308</v>
      </c>
      <c r="AB311" s="31">
        <f>((uNES*L311+ uOCEX*G311+uEREX*H311+uHOEX*I311+uNES*S311+ uOCEX*N311+uEREX*O311+uHOEX*P311)/('Life tables'!$I$2/2))</f>
        <v>19.735204187393457</v>
      </c>
    </row>
    <row r="312" spans="1:28" x14ac:dyDescent="0.25">
      <c r="A312" s="4">
        <v>306</v>
      </c>
      <c r="C312" s="105">
        <f>IF(male=0,VLOOKUP((($A$5:$A$1570/'Life tables'!$I$2)*2)+age,lifetable,13,1),IF(male=1,VLOOKUP((($A$5:$A$1570/'Life tables'!$I$2)*2)+age,lifetable,10,1),"error"))</f>
        <v>1.4551982218569126E-4</v>
      </c>
      <c r="F312" s="96">
        <f t="shared" si="80"/>
        <v>136.30297261252673</v>
      </c>
      <c r="G312" s="96">
        <f t="shared" si="81"/>
        <v>13.69191886533314</v>
      </c>
      <c r="H312" s="96">
        <f t="shared" si="82"/>
        <v>0.78195691862092775</v>
      </c>
      <c r="I312" s="96">
        <f t="shared" si="83"/>
        <v>0.31332274201714599</v>
      </c>
      <c r="J312" s="96">
        <f t="shared" si="84"/>
        <v>2.1986614838079881E-2</v>
      </c>
      <c r="K312" s="96">
        <f t="shared" si="85"/>
        <v>0.32740477458022776</v>
      </c>
      <c r="L312" s="96">
        <f t="shared" si="93"/>
        <v>121.16638269713721</v>
      </c>
      <c r="M312" s="96">
        <f t="shared" si="86"/>
        <v>644.40236414640958</v>
      </c>
      <c r="N312" s="96">
        <f t="shared" si="87"/>
        <v>62.057343847174678</v>
      </c>
      <c r="O312" s="96">
        <f t="shared" si="88"/>
        <v>1.4813023650676316</v>
      </c>
      <c r="P312" s="96">
        <f t="shared" si="89"/>
        <v>1.4813023650676316</v>
      </c>
      <c r="Q312" s="96">
        <f t="shared" si="90"/>
        <v>0.10323500880211753</v>
      </c>
      <c r="R312" s="96">
        <f t="shared" si="91"/>
        <v>0.11611798934262592</v>
      </c>
      <c r="S312" s="96">
        <f t="shared" si="94"/>
        <v>579.16306257095493</v>
      </c>
      <c r="T312" s="96">
        <f t="shared" ref="T312:U327" si="99">J312+Q312+T311</f>
        <v>27.462966562515057</v>
      </c>
      <c r="U312" s="96">
        <f t="shared" si="99"/>
        <v>192.40044106611208</v>
      </c>
      <c r="V312" s="32">
        <f t="shared" si="96"/>
        <v>1000.0000000000003</v>
      </c>
      <c r="W312" s="100">
        <f>IF(A312=1,((cPH1_+cPHr+(cNES*L312+(cNES+cOSEX)*G312+(cNES+cEREX)*H312+(cNES+cHOEX)*I312+(cNES+cNES)*S312+(cNES+cOSEX)*N312+(cNES+cEREX)*O312+(cNES+cHOEX)*P312)))/(1+cDR)^(A$6:A$65537 + 0.5),(cPHr+(cNES*L312+(cNES+cOSEX)*G312+(cNES+cEREX)*H312+(cNES+cHOEX)*I312+(cNES+cNES)*S312+(cNES+cOSEX)*N312+(cNES+cEREX)*O312+(cNES+cHOEX)*P312))/(1+cDR)^(((cycle + 0.5)/('Life tables'!$I$2/2))))</f>
        <v>93915.869437181813</v>
      </c>
      <c r="X312" s="107">
        <f>((L312+G312+H312+I312+N312+O312+P312+S312)/('Life tables'!$I$2/2))/(1+oDR)^(((cycle + 0.5)/('Life tables'!$I$2/2)))</f>
        <v>25.118266861060725</v>
      </c>
      <c r="Y312" s="31">
        <f>((uNES*L312+ uOCEX*G312+uEREX*H312+uHOEX*I312+uNES*S312+ uOCEX*N312+uEREX*O312+uHOEX*P312)/('Life tables'!$I$2/2))/(1+oDR)^(((cycle + 0.5)/('Life tables'!$I$2/2)))</f>
        <v>16.554243249171808</v>
      </c>
      <c r="Z312" s="100">
        <f t="shared" si="92"/>
        <v>186311.06603546231</v>
      </c>
      <c r="AA312" s="107">
        <f>((L312+G312+H312+I312+N312+O312+P312+S312)/('Life tables'!$I$2/2))</f>
        <v>29.923022784362715</v>
      </c>
      <c r="AB312" s="31">
        <f>((uNES*L312+ uOCEX*G312+uEREX*H312+uHOEX*I312+uNES*S312+ uOCEX*N312+uEREX*O312+uHOEX*P312)/('Life tables'!$I$2/2))</f>
        <v>19.720827104148867</v>
      </c>
    </row>
    <row r="313" spans="1:28" x14ac:dyDescent="0.25">
      <c r="A313" s="4">
        <v>307</v>
      </c>
      <c r="C313" s="105">
        <f>IF(male=0,VLOOKUP((($A$5:$A$1570/'Life tables'!$I$2)*2)+age,lifetable,13,1),IF(male=1,VLOOKUP((($A$5:$A$1570/'Life tables'!$I$2)*2)+age,lifetable,10,1),"error"))</f>
        <v>1.4551982218569126E-4</v>
      </c>
      <c r="F313" s="96">
        <f t="shared" si="80"/>
        <v>136.20310648507677</v>
      </c>
      <c r="G313" s="96">
        <f t="shared" si="81"/>
        <v>13.681887103822502</v>
      </c>
      <c r="H313" s="96">
        <f t="shared" si="82"/>
        <v>0.78138399634492306</v>
      </c>
      <c r="I313" s="96">
        <f t="shared" si="83"/>
        <v>0.31309317747950233</v>
      </c>
      <c r="J313" s="96">
        <f t="shared" si="84"/>
        <v>2.1970505739081325E-2</v>
      </c>
      <c r="K313" s="96">
        <f t="shared" si="85"/>
        <v>0.32716489245352687</v>
      </c>
      <c r="L313" s="96">
        <f t="shared" si="93"/>
        <v>121.07760680923724</v>
      </c>
      <c r="M313" s="96">
        <f t="shared" si="86"/>
        <v>643.93348588629669</v>
      </c>
      <c r="N313" s="96">
        <f t="shared" si="87"/>
        <v>62.012189854841282</v>
      </c>
      <c r="O313" s="96">
        <f t="shared" si="88"/>
        <v>1.4802245439510782</v>
      </c>
      <c r="P313" s="96">
        <f t="shared" si="89"/>
        <v>1.4802245439510782</v>
      </c>
      <c r="Q313" s="96">
        <f t="shared" si="90"/>
        <v>0.10315989323146937</v>
      </c>
      <c r="R313" s="96">
        <f t="shared" si="91"/>
        <v>0.11603349989342457</v>
      </c>
      <c r="S313" s="96">
        <f t="shared" si="94"/>
        <v>578.7416535504284</v>
      </c>
      <c r="T313" s="96">
        <f t="shared" si="99"/>
        <v>27.588096961485608</v>
      </c>
      <c r="U313" s="96">
        <f t="shared" si="99"/>
        <v>192.84363945845902</v>
      </c>
      <c r="V313" s="32">
        <f t="shared" si="96"/>
        <v>1000.0000000000007</v>
      </c>
      <c r="W313" s="100">
        <f>IF(A313=1,((cPH1_+cPHr+(cNES*L313+(cNES+cOSEX)*G313+(cNES+cEREX)*H313+(cNES+cHOEX)*I313+(cNES+cNES)*S313+(cNES+cOSEX)*N313+(cNES+cEREX)*O313+(cNES+cHOEX)*P313)))/(1+cDR)^(A$6:A$65537 + 0.5),(cPHr+(cNES*L313+(cNES+cOSEX)*G313+(cNES+cEREX)*H313+(cNES+cHOEX)*I313+(cNES+cNES)*S313+(cNES+cOSEX)*N313+(cNES+cEREX)*O313+(cNES+cHOEX)*P313))/(1+cDR)^(((cycle + 0.5)/('Life tables'!$I$2/2))))</f>
        <v>93637.977091528199</v>
      </c>
      <c r="X313" s="107">
        <f>((L313+G313+H313+I313+N313+O313+P313+S313)/('Life tables'!$I$2/2))/(1+oDR)^(((cycle + 0.5)/('Life tables'!$I$2/2)))</f>
        <v>25.085638489953727</v>
      </c>
      <c r="Y313" s="31">
        <f>((uNES*L313+ uOCEX*G313+uEREX*H313+uHOEX*I313+uNES*S313+ uOCEX*N313+uEREX*O313+uHOEX*P313)/('Life tables'!$I$2/2))/(1+oDR)^(((cycle + 0.5)/('Life tables'!$I$2/2)))</f>
        <v>16.53273947874365</v>
      </c>
      <c r="Z313" s="100">
        <f t="shared" si="92"/>
        <v>186175.41276227045</v>
      </c>
      <c r="AA313" s="107">
        <f>((L313+G313+H313+I313+N313+O313+P313+S313)/('Life tables'!$I$2/2))</f>
        <v>29.901223889735942</v>
      </c>
      <c r="AB313" s="31">
        <f>((uNES*L313+ uOCEX*G313+uEREX*H313+uHOEX*I313+uNES*S313+ uOCEX*N313+uEREX*O313+uHOEX*P313)/('Life tables'!$I$2/2))</f>
        <v>19.706460525713414</v>
      </c>
    </row>
    <row r="314" spans="1:28" x14ac:dyDescent="0.25">
      <c r="A314" s="4">
        <v>308</v>
      </c>
      <c r="C314" s="105">
        <f>IF(male=0,VLOOKUP((($A$5:$A$1570/'Life tables'!$I$2)*2)+age,lifetable,13,1),IF(male=1,VLOOKUP((($A$5:$A$1570/'Life tables'!$I$2)*2)+age,lifetable,10,1),"error"))</f>
        <v>1.4551982218569126E-4</v>
      </c>
      <c r="F314" s="96">
        <f t="shared" si="80"/>
        <v>136.10333233058313</v>
      </c>
      <c r="G314" s="96">
        <f t="shared" si="81"/>
        <v>13.671864581187815</v>
      </c>
      <c r="H314" s="96">
        <f t="shared" si="82"/>
        <v>0.78081160170883801</v>
      </c>
      <c r="I314" s="96">
        <f t="shared" si="83"/>
        <v>0.31286382436218435</v>
      </c>
      <c r="J314" s="96">
        <f t="shared" si="84"/>
        <v>2.1954411475958519E-2</v>
      </c>
      <c r="K314" s="96">
        <f t="shared" si="85"/>
        <v>0.32692523124926404</v>
      </c>
      <c r="L314" s="96">
        <f t="shared" si="93"/>
        <v>120.98891268059907</v>
      </c>
      <c r="M314" s="96">
        <f t="shared" si="86"/>
        <v>643.46493124947278</v>
      </c>
      <c r="N314" s="96">
        <f t="shared" si="87"/>
        <v>61.967067028131787</v>
      </c>
      <c r="O314" s="96">
        <f t="shared" si="88"/>
        <v>1.4791474667547366</v>
      </c>
      <c r="P314" s="96">
        <f t="shared" si="89"/>
        <v>1.4791474667547366</v>
      </c>
      <c r="Q314" s="96">
        <f t="shared" si="90"/>
        <v>0.10308482950615103</v>
      </c>
      <c r="R314" s="96">
        <f t="shared" si="91"/>
        <v>0.11594906875947425</v>
      </c>
      <c r="S314" s="96">
        <f t="shared" si="94"/>
        <v>578.32053538956586</v>
      </c>
      <c r="T314" s="96">
        <f t="shared" si="99"/>
        <v>27.713136202467716</v>
      </c>
      <c r="U314" s="96">
        <f t="shared" si="99"/>
        <v>193.28651375846775</v>
      </c>
      <c r="V314" s="32">
        <f t="shared" si="96"/>
        <v>1000.0000000000006</v>
      </c>
      <c r="W314" s="100">
        <f>IF(A314=1,((cPH1_+cPHr+(cNES*L314+(cNES+cOSEX)*G314+(cNES+cEREX)*H314+(cNES+cHOEX)*I314+(cNES+cNES)*S314+(cNES+cOSEX)*N314+(cNES+cEREX)*O314+(cNES+cHOEX)*P314)))/(1+cDR)^(A$6:A$65537 + 0.5),(cPHr+(cNES*L314+(cNES+cOSEX)*G314+(cNES+cEREX)*H314+(cNES+cHOEX)*I314+(cNES+cNES)*S314+(cNES+cOSEX)*N314+(cNES+cEREX)*O314+(cNES+cHOEX)*P314))/(1+cDR)^(((cycle + 0.5)/('Life tables'!$I$2/2))))</f>
        <v>93360.90625197631</v>
      </c>
      <c r="X314" s="107">
        <f>((L314+G314+H314+I314+N314+O314+P314+S314)/('Life tables'!$I$2/2))/(1+oDR)^(((cycle + 0.5)/('Life tables'!$I$2/2)))</f>
        <v>25.053052542108968</v>
      </c>
      <c r="Y314" s="31">
        <f>((uNES*L314+ uOCEX*G314+uEREX*H314+uHOEX*I314+uNES*S314+ uOCEX*N314+uEREX*O314+uHOEX*P314)/('Life tables'!$I$2/2))/(1+oDR)^(((cycle + 0.5)/('Life tables'!$I$2/2)))</f>
        <v>16.511263666681579</v>
      </c>
      <c r="Z314" s="100">
        <f t="shared" si="92"/>
        <v>186039.85673712566</v>
      </c>
      <c r="AA314" s="107">
        <f>((L314+G314+H314+I314+N314+O314+P314+S314)/('Life tables'!$I$2/2))</f>
        <v>29.87944092250585</v>
      </c>
      <c r="AB314" s="31">
        <f>((uNES*L314+ uOCEX*G314+uEREX*H314+uHOEX*I314+uNES*S314+ uOCEX*N314+uEREX*O314+uHOEX*P314)/('Life tables'!$I$2/2))</f>
        <v>19.692104443373331</v>
      </c>
    </row>
    <row r="315" spans="1:28" x14ac:dyDescent="0.25">
      <c r="A315" s="4">
        <v>309</v>
      </c>
      <c r="C315" s="105">
        <f>IF(male=0,VLOOKUP((($A$5:$A$1570/'Life tables'!$I$2)*2)+age,lifetable,13,1),IF(male=1,VLOOKUP((($A$5:$A$1570/'Life tables'!$I$2)*2)+age,lifetable,10,1),"error"))</f>
        <v>1.4551982218569126E-4</v>
      </c>
      <c r="F315" s="96">
        <f t="shared" si="80"/>
        <v>136.00364944044961</v>
      </c>
      <c r="G315" s="96">
        <f t="shared" si="81"/>
        <v>13.661851226249107</v>
      </c>
      <c r="H315" s="96">
        <f t="shared" si="82"/>
        <v>0.78023973064752505</v>
      </c>
      <c r="I315" s="96">
        <f t="shared" si="83"/>
        <v>0.31263468103632591</v>
      </c>
      <c r="J315" s="96">
        <f t="shared" si="84"/>
        <v>2.1938331934409978E-2</v>
      </c>
      <c r="K315" s="96">
        <f t="shared" si="85"/>
        <v>0.32668578926536501</v>
      </c>
      <c r="L315" s="96">
        <f t="shared" si="93"/>
        <v>120.90029968131688</v>
      </c>
      <c r="M315" s="96">
        <f t="shared" si="86"/>
        <v>642.99670059861546</v>
      </c>
      <c r="N315" s="96">
        <f t="shared" si="87"/>
        <v>61.921975401972823</v>
      </c>
      <c r="O315" s="96">
        <f t="shared" si="88"/>
        <v>1.4780711343123023</v>
      </c>
      <c r="P315" s="96">
        <f t="shared" si="89"/>
        <v>1.4780711343123023</v>
      </c>
      <c r="Q315" s="96">
        <f t="shared" si="90"/>
        <v>0.10300981768426438</v>
      </c>
      <c r="R315" s="96">
        <f t="shared" si="91"/>
        <v>0.11586469600612756</v>
      </c>
      <c r="S315" s="96">
        <f t="shared" si="94"/>
        <v>577.89970841432762</v>
      </c>
      <c r="T315" s="96">
        <f t="shared" si="99"/>
        <v>27.838084352086391</v>
      </c>
      <c r="U315" s="96">
        <f t="shared" si="99"/>
        <v>193.72906424373923</v>
      </c>
      <c r="V315" s="32">
        <f t="shared" si="96"/>
        <v>1000.0000000000006</v>
      </c>
      <c r="W315" s="100">
        <f>IF(A315=1,((cPH1_+cPHr+(cNES*L315+(cNES+cOSEX)*G315+(cNES+cEREX)*H315+(cNES+cHOEX)*I315+(cNES+cNES)*S315+(cNES+cOSEX)*N315+(cNES+cEREX)*O315+(cNES+cHOEX)*P315)))/(1+cDR)^(A$6:A$65537 + 0.5),(cPHr+(cNES*L315+(cNES+cOSEX)*G315+(cNES+cEREX)*H315+(cNES+cHOEX)*I315+(cNES+cNES)*S315+(cNES+cOSEX)*N315+(cNES+cEREX)*O315+(cNES+cHOEX)*P315))/(1+cDR)^(((cycle + 0.5)/('Life tables'!$I$2/2))))</f>
        <v>93084.654517335774</v>
      </c>
      <c r="X315" s="107">
        <f>((L315+G315+H315+I315+N315+O315+P315+S315)/('Life tables'!$I$2/2))/(1+oDR)^(((cycle + 0.5)/('Life tables'!$I$2/2)))</f>
        <v>25.020508961033293</v>
      </c>
      <c r="Y315" s="31">
        <f>((uNES*L315+ uOCEX*G315+uEREX*H315+uHOEX*I315+uNES*S315+ uOCEX*N315+uEREX*O315+uHOEX*P315)/('Life tables'!$I$2/2))/(1+oDR)^(((cycle + 0.5)/('Life tables'!$I$2/2)))</f>
        <v>16.489815775779771</v>
      </c>
      <c r="Z315" s="100">
        <f t="shared" si="92"/>
        <v>185904.3979415397</v>
      </c>
      <c r="AA315" s="107">
        <f>((L315+G315+H315+I315+N315+O315+P315+S315)/('Life tables'!$I$2/2))</f>
        <v>29.857673869469284</v>
      </c>
      <c r="AB315" s="31">
        <f>((uNES*L315+ uOCEX*G315+uEREX*H315+uHOEX*I315+uNES*S315+ uOCEX*N315+uEREX*O315+uHOEX*P315)/('Life tables'!$I$2/2))</f>
        <v>19.677758848456662</v>
      </c>
    </row>
    <row r="316" spans="1:28" x14ac:dyDescent="0.25">
      <c r="A316" s="4">
        <v>310</v>
      </c>
      <c r="C316" s="105">
        <f>IF(male=0,VLOOKUP((($A$5:$A$1570/'Life tables'!$I$2)*2)+age,lifetable,13,1),IF(male=1,VLOOKUP((($A$5:$A$1570/'Life tables'!$I$2)*2)+age,lifetable,10,1),"error"))</f>
        <v>1.4551982218569126E-4</v>
      </c>
      <c r="F316" s="96">
        <f t="shared" si="80"/>
        <v>135.90405712800788</v>
      </c>
      <c r="G316" s="96">
        <f t="shared" si="81"/>
        <v>13.65184697002911</v>
      </c>
      <c r="H316" s="96">
        <f t="shared" si="82"/>
        <v>0.77966837922163457</v>
      </c>
      <c r="I316" s="96">
        <f t="shared" si="83"/>
        <v>0.31240574592346687</v>
      </c>
      <c r="J316" s="96">
        <f t="shared" si="84"/>
        <v>2.1922267003671347E-2</v>
      </c>
      <c r="K316" s="96">
        <f t="shared" si="85"/>
        <v>0.32644656485242729</v>
      </c>
      <c r="L316" s="96">
        <f t="shared" si="93"/>
        <v>120.81176720097757</v>
      </c>
      <c r="M316" s="96">
        <f t="shared" si="86"/>
        <v>642.5287942761671</v>
      </c>
      <c r="N316" s="96">
        <f t="shared" si="87"/>
        <v>61.876915009342348</v>
      </c>
      <c r="O316" s="96">
        <f t="shared" si="88"/>
        <v>1.4769955474109555</v>
      </c>
      <c r="P316" s="96">
        <f t="shared" si="89"/>
        <v>1.4769955474109555</v>
      </c>
      <c r="Q316" s="96">
        <f t="shared" si="90"/>
        <v>0.10293485782066968</v>
      </c>
      <c r="R316" s="96">
        <f t="shared" si="91"/>
        <v>0.11578038169509089</v>
      </c>
      <c r="S316" s="96">
        <f t="shared" si="94"/>
        <v>577.47917293248713</v>
      </c>
      <c r="T316" s="96">
        <f t="shared" si="99"/>
        <v>27.962941476910732</v>
      </c>
      <c r="U316" s="96">
        <f t="shared" si="99"/>
        <v>194.17129119028675</v>
      </c>
      <c r="V316" s="32">
        <f t="shared" si="96"/>
        <v>1000.0000000000007</v>
      </c>
      <c r="W316" s="100">
        <f>IF(A316=1,((cPH1_+cPHr+(cNES*L316+(cNES+cOSEX)*G316+(cNES+cEREX)*H316+(cNES+cHOEX)*I316+(cNES+cNES)*S316+(cNES+cOSEX)*N316+(cNES+cEREX)*O316+(cNES+cHOEX)*P316)))/(1+cDR)^(A$6:A$65537 + 0.5),(cPHr+(cNES*L316+(cNES+cOSEX)*G316+(cNES+cEREX)*H316+(cNES+cHOEX)*I316+(cNES+cNES)*S316+(cNES+cOSEX)*N316+(cNES+cEREX)*O316+(cNES+cHOEX)*P316))/(1+cDR)^(((cycle + 0.5)/('Life tables'!$I$2/2))))</f>
        <v>92809.21949246143</v>
      </c>
      <c r="X316" s="107">
        <f>((L316+G316+H316+I316+N316+O316+P316+S316)/('Life tables'!$I$2/2))/(1+oDR)^(((cycle + 0.5)/('Life tables'!$I$2/2)))</f>
        <v>24.988007690354006</v>
      </c>
      <c r="Y316" s="31">
        <f>((uNES*L316+ uOCEX*G316+uEREX*H316+uHOEX*I316+uNES*S316+ uOCEX*N316+uEREX*O316+uHOEX*P316)/('Life tables'!$I$2/2))/(1+oDR)^(((cycle + 0.5)/('Life tables'!$I$2/2)))</f>
        <v>16.468395768910916</v>
      </c>
      <c r="Z316" s="100">
        <f t="shared" si="92"/>
        <v>185769.03635529071</v>
      </c>
      <c r="AA316" s="107">
        <f>((L316+G316+H316+I316+N316+O316+P316+S316)/('Life tables'!$I$2/2))</f>
        <v>29.83592271748611</v>
      </c>
      <c r="AB316" s="31">
        <f>((uNES*L316+ uOCEX*G316+uEREX*H316+uHOEX*I316+uNES*S316+ uOCEX*N316+uEREX*O316+uHOEX*P316)/('Life tables'!$I$2/2))</f>
        <v>19.663423732331992</v>
      </c>
    </row>
    <row r="317" spans="1:28" x14ac:dyDescent="0.25">
      <c r="A317" s="4">
        <v>311</v>
      </c>
      <c r="C317" s="105">
        <f>IF(male=0,VLOOKUP((($A$5:$A$1570/'Life tables'!$I$2)*2)+age,lifetable,13,1),IF(male=1,VLOOKUP((($A$5:$A$1570/'Life tables'!$I$2)*2)+age,lifetable,10,1),"error"))</f>
        <v>1.4551982218569126E-4</v>
      </c>
      <c r="F317" s="96">
        <f t="shared" si="80"/>
        <v>135.80455472778698</v>
      </c>
      <c r="G317" s="96">
        <f t="shared" si="81"/>
        <v>13.641851745679871</v>
      </c>
      <c r="H317" s="96">
        <f t="shared" si="82"/>
        <v>0.77909754361342443</v>
      </c>
      <c r="I317" s="96">
        <f t="shared" si="83"/>
        <v>0.312177017493874</v>
      </c>
      <c r="J317" s="96">
        <f t="shared" si="84"/>
        <v>2.190621657639754E-2</v>
      </c>
      <c r="K317" s="96">
        <f t="shared" si="85"/>
        <v>0.32620755641196481</v>
      </c>
      <c r="L317" s="96">
        <f t="shared" si="93"/>
        <v>120.72331464801145</v>
      </c>
      <c r="M317" s="96">
        <f t="shared" si="86"/>
        <v>642.06121260501629</v>
      </c>
      <c r="N317" s="96">
        <f t="shared" si="87"/>
        <v>61.831885881335225</v>
      </c>
      <c r="O317" s="96">
        <f t="shared" si="88"/>
        <v>1.4759207067929272</v>
      </c>
      <c r="P317" s="96">
        <f t="shared" si="89"/>
        <v>1.4759207067929272</v>
      </c>
      <c r="Q317" s="96">
        <f t="shared" si="90"/>
        <v>0.10285994996709452</v>
      </c>
      <c r="R317" s="96">
        <f t="shared" si="91"/>
        <v>0.11569612588454709</v>
      </c>
      <c r="S317" s="96">
        <f t="shared" si="94"/>
        <v>577.05892923424358</v>
      </c>
      <c r="T317" s="96">
        <f t="shared" si="99"/>
        <v>28.087707643454223</v>
      </c>
      <c r="U317" s="96">
        <f t="shared" si="99"/>
        <v>194.61319487258325</v>
      </c>
      <c r="V317" s="32">
        <f t="shared" si="96"/>
        <v>1000.0000000000007</v>
      </c>
      <c r="W317" s="100">
        <f>IF(A317=1,((cPH1_+cPHr+(cNES*L317+(cNES+cOSEX)*G317+(cNES+cEREX)*H317+(cNES+cHOEX)*I317+(cNES+cNES)*S317+(cNES+cOSEX)*N317+(cNES+cEREX)*O317+(cNES+cHOEX)*P317)))/(1+cDR)^(A$6:A$65537 + 0.5),(cPHr+(cNES*L317+(cNES+cOSEX)*G317+(cNES+cEREX)*H317+(cNES+cHOEX)*I317+(cNES+cNES)*S317+(cNES+cOSEX)*N317+(cNES+cEREX)*O317+(cNES+cHOEX)*P317))/(1+cDR)^(((cycle + 0.5)/('Life tables'!$I$2/2))))</f>
        <v>92534.598788273201</v>
      </c>
      <c r="X317" s="107">
        <f>((L317+G317+H317+I317+N317+O317+P317+S317)/('Life tables'!$I$2/2))/(1+oDR)^(((cycle + 0.5)/('Life tables'!$I$2/2)))</f>
        <v>24.955548673817113</v>
      </c>
      <c r="Y317" s="31">
        <f>((uNES*L317+ uOCEX*G317+uEREX*H317+uHOEX*I317+uNES*S317+ uOCEX*N317+uEREX*O317+uHOEX*P317)/('Life tables'!$I$2/2))/(1+oDR)^(((cycle + 0.5)/('Life tables'!$I$2/2)))</f>
        <v>16.447003609025067</v>
      </c>
      <c r="Z317" s="100">
        <f t="shared" si="92"/>
        <v>185633.77195648252</v>
      </c>
      <c r="AA317" s="107">
        <f>((L317+G317+H317+I317+N317+O317+P317+S317)/('Life tables'!$I$2/2))</f>
        <v>29.814187453477398</v>
      </c>
      <c r="AB317" s="31">
        <f>((uNES*L317+ uOCEX*G317+uEREX*H317+uHOEX*I317+uNES*S317+ uOCEX*N317+uEREX*O317+uHOEX*P317)/('Life tables'!$I$2/2))</f>
        <v>19.649099086407297</v>
      </c>
    </row>
    <row r="318" spans="1:28" x14ac:dyDescent="0.25">
      <c r="A318" s="4">
        <v>312</v>
      </c>
      <c r="C318" s="105">
        <f>IF(male=0,VLOOKUP((($A$5:$A$1570/'Life tables'!$I$2)*2)+age,lifetable,13,1),IF(male=1,VLOOKUP((($A$5:$A$1570/'Life tables'!$I$2)*2)+age,lifetable,10,1),"error"))</f>
        <v>1.4551982218569126E-4</v>
      </c>
      <c r="F318" s="96">
        <f t="shared" si="80"/>
        <v>135.70514159480729</v>
      </c>
      <c r="G318" s="96">
        <f t="shared" si="81"/>
        <v>13.631865488411837</v>
      </c>
      <c r="H318" s="96">
        <f t="shared" si="82"/>
        <v>0.77852722012270914</v>
      </c>
      <c r="I318" s="96">
        <f t="shared" si="83"/>
        <v>0.31194849426491805</v>
      </c>
      <c r="J318" s="96">
        <f t="shared" si="84"/>
        <v>2.1890180548548868E-2</v>
      </c>
      <c r="K318" s="96">
        <f t="shared" si="85"/>
        <v>0.32596876239471284</v>
      </c>
      <c r="L318" s="96">
        <f t="shared" si="93"/>
        <v>120.63494144906456</v>
      </c>
      <c r="M318" s="96">
        <f t="shared" si="86"/>
        <v>641.59395588915618</v>
      </c>
      <c r="N318" s="96">
        <f t="shared" si="87"/>
        <v>61.786888047226654</v>
      </c>
      <c r="O318" s="96">
        <f t="shared" si="88"/>
        <v>1.4748466131570137</v>
      </c>
      <c r="P318" s="96">
        <f t="shared" si="89"/>
        <v>1.4748466131570137</v>
      </c>
      <c r="Q318" s="96">
        <f t="shared" si="90"/>
        <v>0.10278509417223945</v>
      </c>
      <c r="R318" s="96">
        <f t="shared" si="91"/>
        <v>0.11561192862927416</v>
      </c>
      <c r="S318" s="96">
        <f t="shared" si="94"/>
        <v>576.63897759281394</v>
      </c>
      <c r="T318" s="96">
        <f t="shared" si="99"/>
        <v>28.212382918175013</v>
      </c>
      <c r="U318" s="96">
        <f t="shared" si="99"/>
        <v>195.05477556360725</v>
      </c>
      <c r="V318" s="32">
        <f t="shared" si="96"/>
        <v>1000.0000000000008</v>
      </c>
      <c r="W318" s="100">
        <f>IF(A318=1,((cPH1_+cPHr+(cNES*L318+(cNES+cOSEX)*G318+(cNES+cEREX)*H318+(cNES+cHOEX)*I318+(cNES+cNES)*S318+(cNES+cOSEX)*N318+(cNES+cEREX)*O318+(cNES+cHOEX)*P318)))/(1+cDR)^(A$6:A$65537 + 0.5),(cPHr+(cNES*L318+(cNES+cOSEX)*G318+(cNES+cEREX)*H318+(cNES+cHOEX)*I318+(cNES+cNES)*S318+(cNES+cOSEX)*N318+(cNES+cEREX)*O318+(cNES+cHOEX)*P318))/(1+cDR)^(((cycle + 0.5)/('Life tables'!$I$2/2))))</f>
        <v>92260.790021774519</v>
      </c>
      <c r="X318" s="107">
        <f>((L318+G318+H318+I318+N318+O318+P318+S318)/('Life tables'!$I$2/2))/(1+oDR)^(((cycle + 0.5)/('Life tables'!$I$2/2)))</f>
        <v>24.923131855285629</v>
      </c>
      <c r="Y318" s="31">
        <f>((uNES*L318+ uOCEX*G318+uEREX*H318+uHOEX*I318+uNES*S318+ uOCEX*N318+uEREX*O318+uHOEX*P318)/('Life tables'!$I$2/2))/(1+oDR)^(((cycle + 0.5)/('Life tables'!$I$2/2)))</f>
        <v>16.425639259148575</v>
      </c>
      <c r="Z318" s="100">
        <f t="shared" si="92"/>
        <v>185498.60472160269</v>
      </c>
      <c r="AA318" s="107">
        <f>((L318+G318+H318+I318+N318+O318+P318+S318)/('Life tables'!$I$2/2))</f>
        <v>29.792468064423677</v>
      </c>
      <c r="AB318" s="31">
        <f>((uNES*L318+ uOCEX*G318+uEREX*H318+uHOEX*I318+uNES*S318+ uOCEX*N318+uEREX*O318+uHOEX*P318)/('Life tables'!$I$2/2))</f>
        <v>19.634784902128803</v>
      </c>
    </row>
    <row r="319" spans="1:28" x14ac:dyDescent="0.25">
      <c r="A319" s="4">
        <v>313</v>
      </c>
      <c r="C319" s="105">
        <f>IF(male=0,VLOOKUP((($A$5:$A$1570/'Life tables'!$I$2)*2)+age,lifetable,13,1),IF(male=1,VLOOKUP((($A$5:$A$1570/'Life tables'!$I$2)*2)+age,lifetable,10,1),"error"))</f>
        <v>1.6015111386780134E-4</v>
      </c>
      <c r="F319" s="96">
        <f t="shared" si="80"/>
        <v>135.60581710389766</v>
      </c>
      <c r="G319" s="96">
        <f t="shared" si="81"/>
        <v>13.621888135425257</v>
      </c>
      <c r="H319" s="96">
        <f t="shared" si="82"/>
        <v>0.77795740516294254</v>
      </c>
      <c r="I319" s="96">
        <f t="shared" si="83"/>
        <v>0.31172017479950381</v>
      </c>
      <c r="J319" s="96">
        <f t="shared" si="84"/>
        <v>2.4073496292201256E-2</v>
      </c>
      <c r="K319" s="96">
        <f t="shared" si="85"/>
        <v>0.32573018129898718</v>
      </c>
      <c r="L319" s="96">
        <f t="shared" si="93"/>
        <v>120.54444771091877</v>
      </c>
      <c r="M319" s="96">
        <f t="shared" si="86"/>
        <v>641.127024414321</v>
      </c>
      <c r="N319" s="96">
        <f t="shared" si="87"/>
        <v>61.741921534533454</v>
      </c>
      <c r="O319" s="96">
        <f t="shared" si="88"/>
        <v>1.4737732671600385</v>
      </c>
      <c r="P319" s="96">
        <f t="shared" si="89"/>
        <v>1.4737732671600385</v>
      </c>
      <c r="Q319" s="96">
        <f t="shared" si="90"/>
        <v>0.11303729745744502</v>
      </c>
      <c r="R319" s="96">
        <f t="shared" si="91"/>
        <v>0.11552778998075994</v>
      </c>
      <c r="S319" s="96">
        <f t="shared" si="94"/>
        <v>576.2089912580293</v>
      </c>
      <c r="T319" s="96">
        <f t="shared" si="99"/>
        <v>28.349493711924659</v>
      </c>
      <c r="U319" s="96">
        <f t="shared" si="99"/>
        <v>195.496033534887</v>
      </c>
      <c r="V319" s="32">
        <f t="shared" si="96"/>
        <v>1000.000000000001</v>
      </c>
      <c r="W319" s="100">
        <f>IF(A319=1,((cPH1_+cPHr+(cNES*L319+(cNES+cOSEX)*G319+(cNES+cEREX)*H319+(cNES+cHOEX)*I319+(cNES+cNES)*S319+(cNES+cOSEX)*N319+(cNES+cEREX)*O319+(cNES+cHOEX)*P319)))/(1+cDR)^(A$6:A$65537 + 0.5),(cPHr+(cNES*L319+(cNES+cOSEX)*G319+(cNES+cEREX)*H319+(cNES+cHOEX)*I319+(cNES+cNES)*S319+(cNES+cOSEX)*N319+(cNES+cEREX)*O319+(cNES+cHOEX)*P319))/(1+cDR)^(((cycle + 0.5)/('Life tables'!$I$2/2))))</f>
        <v>91986.510177273711</v>
      </c>
      <c r="X319" s="107">
        <f>((L319+G319+H319+I319+N319+O319+P319+S319)/('Life tables'!$I$2/2))/(1+oDR)^(((cycle + 0.5)/('Life tables'!$I$2/2)))</f>
        <v>24.890355473694608</v>
      </c>
      <c r="Y319" s="31">
        <f>((uNES*L319+ uOCEX*G319+uEREX*H319+uHOEX*I319+uNES*S319+ uOCEX*N319+uEREX*O319+uHOEX*P319)/('Life tables'!$I$2/2))/(1+oDR)^(((cycle + 0.5)/('Life tables'!$I$2/2)))</f>
        <v>16.404033540003997</v>
      </c>
      <c r="Z319" s="100">
        <f t="shared" si="92"/>
        <v>185360.95402513491</v>
      </c>
      <c r="AA319" s="107">
        <f>((L319+G319+H319+I319+N319+O319+P319+S319)/('Life tables'!$I$2/2))</f>
        <v>29.770284075231306</v>
      </c>
      <c r="AB319" s="31">
        <f>((uNES*L319+ uOCEX*G319+uEREX*H319+uHOEX*I319+uNES*S319+ uOCEX*N319+uEREX*O319+uHOEX*P319)/('Life tables'!$I$2/2))</f>
        <v>19.620159261351535</v>
      </c>
    </row>
    <row r="320" spans="1:28" x14ac:dyDescent="0.25">
      <c r="A320" s="4">
        <v>314</v>
      </c>
      <c r="C320" s="105">
        <f>IF(male=0,VLOOKUP((($A$5:$A$1570/'Life tables'!$I$2)*2)+age,lifetable,13,1),IF(male=1,VLOOKUP((($A$5:$A$1570/'Life tables'!$I$2)*2)+age,lifetable,10,1),"error"))</f>
        <v>1.6015111386780134E-4</v>
      </c>
      <c r="F320" s="96">
        <f t="shared" si="80"/>
        <v>135.50437781729224</v>
      </c>
      <c r="G320" s="96">
        <f t="shared" si="81"/>
        <v>13.611698346785012</v>
      </c>
      <c r="H320" s="96">
        <f t="shared" si="82"/>
        <v>0.77737545782561934</v>
      </c>
      <c r="I320" s="96">
        <f t="shared" si="83"/>
        <v>0.3114869940051434</v>
      </c>
      <c r="J320" s="96">
        <f t="shared" si="84"/>
        <v>2.4055488227782394E-2</v>
      </c>
      <c r="K320" s="96">
        <f t="shared" si="85"/>
        <v>0.32548652038588999</v>
      </c>
      <c r="L320" s="96">
        <f t="shared" si="93"/>
        <v>120.45427501006279</v>
      </c>
      <c r="M320" s="96">
        <f t="shared" si="86"/>
        <v>640.65009493589707</v>
      </c>
      <c r="N320" s="96">
        <f t="shared" si="87"/>
        <v>61.695992192432712</v>
      </c>
      <c r="O320" s="96">
        <f t="shared" si="88"/>
        <v>1.4726769385249074</v>
      </c>
      <c r="P320" s="96">
        <f t="shared" si="89"/>
        <v>1.4726769385249074</v>
      </c>
      <c r="Q320" s="96">
        <f t="shared" si="90"/>
        <v>0.11295320987843824</v>
      </c>
      <c r="R320" s="96">
        <f t="shared" si="91"/>
        <v>0.11544184974345778</v>
      </c>
      <c r="S320" s="96">
        <f t="shared" si="94"/>
        <v>575.78035380679262</v>
      </c>
      <c r="T320" s="96">
        <f t="shared" si="99"/>
        <v>28.48650241003088</v>
      </c>
      <c r="U320" s="96">
        <f t="shared" si="99"/>
        <v>195.93696190501635</v>
      </c>
      <c r="V320" s="32">
        <f t="shared" si="96"/>
        <v>1000.0000000000009</v>
      </c>
      <c r="W320" s="100">
        <f>IF(A320=1,((cPH1_+cPHr+(cNES*L320+(cNES+cOSEX)*G320+(cNES+cEREX)*H320+(cNES+cHOEX)*I320+(cNES+cNES)*S320+(cNES+cOSEX)*N320+(cNES+cEREX)*O320+(cNES+cHOEX)*P320)))/(1+cDR)^(A$6:A$65537 + 0.5),(cPHr+(cNES*L320+(cNES+cOSEX)*G320+(cNES+cEREX)*H320+(cNES+cHOEX)*I320+(cNES+cNES)*S320+(cNES+cOSEX)*N320+(cNES+cEREX)*O320+(cNES+cHOEX)*P320))/(1+cDR)^(((cycle + 0.5)/('Life tables'!$I$2/2))))</f>
        <v>91712.842778074031</v>
      </c>
      <c r="X320" s="107">
        <f>((L320+G320+H320+I320+N320+O320+P320+S320)/('Life tables'!$I$2/2))/(1+oDR)^(((cycle + 0.5)/('Life tables'!$I$2/2)))</f>
        <v>24.857622229404633</v>
      </c>
      <c r="Y320" s="31">
        <f>((uNES*L320+ uOCEX*G320+uEREX*H320+uHOEX*I320+uNES*S320+ uOCEX*N320+uEREX*O320+uHOEX*P320)/('Life tables'!$I$2/2))/(1+oDR)^(((cycle + 0.5)/('Life tables'!$I$2/2)))</f>
        <v>16.382460654226243</v>
      </c>
      <c r="Z320" s="100">
        <f t="shared" si="92"/>
        <v>185222.9955870469</v>
      </c>
      <c r="AA320" s="107">
        <f>((L320+G320+H320+I320+N320+O320+P320+S320)/('Life tables'!$I$2/2))</f>
        <v>29.748116644258516</v>
      </c>
      <c r="AB320" s="31">
        <f>((uNES*L320+ uOCEX*G320+uEREX*H320+uHOEX*I320+uNES*S320+ uOCEX*N320+uEREX*O320+uHOEX*P320)/('Life tables'!$I$2/2))</f>
        <v>19.605549797333552</v>
      </c>
    </row>
    <row r="321" spans="1:28" x14ac:dyDescent="0.25">
      <c r="A321" s="4">
        <v>315</v>
      </c>
      <c r="C321" s="105">
        <f>IF(male=0,VLOOKUP((($A$5:$A$1570/'Life tables'!$I$2)*2)+age,lifetable,13,1),IF(male=1,VLOOKUP((($A$5:$A$1570/'Life tables'!$I$2)*2)+age,lifetable,10,1),"error"))</f>
        <v>1.6015111386780134E-4</v>
      </c>
      <c r="F321" s="96">
        <f t="shared" si="80"/>
        <v>135.40302976468797</v>
      </c>
      <c r="G321" s="96">
        <f t="shared" si="81"/>
        <v>13.601517722791126</v>
      </c>
      <c r="H321" s="96">
        <f t="shared" si="82"/>
        <v>0.776794033888902</v>
      </c>
      <c r="I321" s="96">
        <f t="shared" si="83"/>
        <v>0.31125402293245569</v>
      </c>
      <c r="J321" s="96">
        <f t="shared" si="84"/>
        <v>2.4037496359729113E-2</v>
      </c>
      <c r="K321" s="96">
        <f t="shared" si="85"/>
        <v>0.32524307862023333</v>
      </c>
      <c r="L321" s="96">
        <f t="shared" si="93"/>
        <v>120.36418341009554</v>
      </c>
      <c r="M321" s="96">
        <f t="shared" si="86"/>
        <v>640.17350592026582</v>
      </c>
      <c r="N321" s="96">
        <f t="shared" si="87"/>
        <v>61.650095637636561</v>
      </c>
      <c r="O321" s="96">
        <f t="shared" si="88"/>
        <v>1.4715813925193386</v>
      </c>
      <c r="P321" s="96">
        <f t="shared" si="89"/>
        <v>1.4715813925193386</v>
      </c>
      <c r="Q321" s="96">
        <f t="shared" si="90"/>
        <v>0.11286918232652826</v>
      </c>
      <c r="R321" s="96">
        <f t="shared" si="91"/>
        <v>0.11535597085579853</v>
      </c>
      <c r="S321" s="96">
        <f t="shared" si="94"/>
        <v>575.35202234440828</v>
      </c>
      <c r="T321" s="96">
        <f t="shared" si="99"/>
        <v>28.623409088717139</v>
      </c>
      <c r="U321" s="96">
        <f t="shared" si="99"/>
        <v>196.37756095449237</v>
      </c>
      <c r="V321" s="32">
        <f t="shared" si="96"/>
        <v>1000.0000000000011</v>
      </c>
      <c r="W321" s="100">
        <f>IF(A321=1,((cPH1_+cPHr+(cNES*L321+(cNES+cOSEX)*G321+(cNES+cEREX)*H321+(cNES+cHOEX)*I321+(cNES+cNES)*S321+(cNES+cOSEX)*N321+(cNES+cEREX)*O321+(cNES+cHOEX)*P321)))/(1+cDR)^(A$6:A$65537 + 0.5),(cPHr+(cNES*L321+(cNES+cOSEX)*G321+(cNES+cEREX)*H321+(cNES+cHOEX)*I321+(cNES+cNES)*S321+(cNES+cOSEX)*N321+(cNES+cEREX)*O321+(cNES+cHOEX)*P321))/(1+cDR)^(((cycle + 0.5)/('Life tables'!$I$2/2))))</f>
        <v>91439.988949681487</v>
      </c>
      <c r="X321" s="107">
        <f>((L321+G321+H321+I321+N321+O321+P321+S321)/('Life tables'!$I$2/2))/(1+oDR)^(((cycle + 0.5)/('Life tables'!$I$2/2)))</f>
        <v>24.824932064518237</v>
      </c>
      <c r="Y321" s="31">
        <f>((uNES*L321+ uOCEX*G321+uEREX*H321+uHOEX*I321+uNES*S321+ uOCEX*N321+uEREX*O321+uHOEX*P321)/('Life tables'!$I$2/2))/(1+oDR)^(((cycle + 0.5)/('Life tables'!$I$2/2)))</f>
        <v>16.360916159381411</v>
      </c>
      <c r="Z321" s="100">
        <f t="shared" si="92"/>
        <v>185085.13858818135</v>
      </c>
      <c r="AA321" s="107">
        <f>((L321+G321+H321+I321+N321+O321+P321+S321)/('Life tables'!$I$2/2))</f>
        <v>29.725965757822891</v>
      </c>
      <c r="AB321" s="31">
        <f>((uNES*L321+ uOCEX*G321+uEREX*H321+uHOEX*I321+uNES*S321+ uOCEX*N321+uEREX*O321+uHOEX*P321)/('Life tables'!$I$2/2))</f>
        <v>19.590951236297823</v>
      </c>
    </row>
    <row r="322" spans="1:28" x14ac:dyDescent="0.25">
      <c r="A322" s="4">
        <v>316</v>
      </c>
      <c r="C322" s="105">
        <f>IF(male=0,VLOOKUP((($A$5:$A$1570/'Life tables'!$I$2)*2)+age,lifetable,13,1),IF(male=1,VLOOKUP((($A$5:$A$1570/'Life tables'!$I$2)*2)+age,lifetable,10,1),"error"))</f>
        <v>1.6015111386780134E-4</v>
      </c>
      <c r="F322" s="96">
        <f t="shared" si="80"/>
        <v>135.30177235380344</v>
      </c>
      <c r="G322" s="96">
        <f t="shared" si="81"/>
        <v>13.59134620394769</v>
      </c>
      <c r="H322" s="96">
        <f t="shared" si="82"/>
        <v>0.77621312995492919</v>
      </c>
      <c r="I322" s="96">
        <f t="shared" si="83"/>
        <v>0.31102126021994986</v>
      </c>
      <c r="J322" s="96">
        <f t="shared" si="84"/>
        <v>2.4019520582896334E-2</v>
      </c>
      <c r="K322" s="96">
        <f t="shared" si="85"/>
        <v>0.32499985457933533</v>
      </c>
      <c r="L322" s="96">
        <f t="shared" si="93"/>
        <v>120.27417238451864</v>
      </c>
      <c r="M322" s="96">
        <f t="shared" si="86"/>
        <v>639.69725760298797</v>
      </c>
      <c r="N322" s="96">
        <f t="shared" si="87"/>
        <v>61.604231892830008</v>
      </c>
      <c r="O322" s="96">
        <f t="shared" si="88"/>
        <v>1.4704866296848202</v>
      </c>
      <c r="P322" s="96">
        <f t="shared" si="89"/>
        <v>1.4704866296848202</v>
      </c>
      <c r="Q322" s="96">
        <f t="shared" si="90"/>
        <v>0.11278521484324691</v>
      </c>
      <c r="R322" s="96">
        <f t="shared" si="91"/>
        <v>0.11527015336022904</v>
      </c>
      <c r="S322" s="96">
        <f t="shared" si="94"/>
        <v>574.92399708258483</v>
      </c>
      <c r="T322" s="96">
        <f t="shared" si="99"/>
        <v>28.760213824143282</v>
      </c>
      <c r="U322" s="96">
        <f t="shared" si="99"/>
        <v>196.81783096243194</v>
      </c>
      <c r="V322" s="32">
        <f t="shared" si="96"/>
        <v>1000.0000000000009</v>
      </c>
      <c r="W322" s="100">
        <f>IF(A322=1,((cPH1_+cPHr+(cNES*L322+(cNES+cOSEX)*G322+(cNES+cEREX)*H322+(cNES+cHOEX)*I322+(cNES+cNES)*S322+(cNES+cOSEX)*N322+(cNES+cEREX)*O322+(cNES+cHOEX)*P322)))/(1+cDR)^(A$6:A$65537 + 0.5),(cPHr+(cNES*L322+(cNES+cOSEX)*G322+(cNES+cEREX)*H322+(cNES+cHOEX)*I322+(cNES+cNES)*S322+(cNES+cOSEX)*N322+(cNES+cEREX)*O322+(cNES+cHOEX)*P322))/(1+cDR)^(((cycle + 0.5)/('Life tables'!$I$2/2))))</f>
        <v>91167.94629546364</v>
      </c>
      <c r="X322" s="107">
        <f>((L322+G322+H322+I322+N322+O322+P322+S322)/('Life tables'!$I$2/2))/(1+oDR)^(((cycle + 0.5)/('Life tables'!$I$2/2)))</f>
        <v>24.792284921253774</v>
      </c>
      <c r="Y322" s="31">
        <f>((uNES*L322+ uOCEX*G322+uEREX*H322+uHOEX*I322+uNES*S322+ uOCEX*N322+uEREX*O322+uHOEX*P322)/('Life tables'!$I$2/2))/(1+oDR)^(((cycle + 0.5)/('Life tables'!$I$2/2)))</f>
        <v>16.339400017409648</v>
      </c>
      <c r="Z322" s="100">
        <f t="shared" si="92"/>
        <v>184947.3829957924</v>
      </c>
      <c r="AA322" s="107">
        <f>((L322+G322+H322+I322+N322+O322+P322+S322)/('Life tables'!$I$2/2))</f>
        <v>29.703831402297368</v>
      </c>
      <c r="AB322" s="31">
        <f>((uNES*L322+ uOCEX*G322+uEREX*H322+uHOEX*I322+uNES*S322+ uOCEX*N322+uEREX*O322+uHOEX*P322)/('Life tables'!$I$2/2))</f>
        <v>19.576363569287608</v>
      </c>
    </row>
    <row r="323" spans="1:28" x14ac:dyDescent="0.25">
      <c r="A323" s="4">
        <v>317</v>
      </c>
      <c r="C323" s="105">
        <f>IF(male=0,VLOOKUP((($A$5:$A$1570/'Life tables'!$I$2)*2)+age,lifetable,13,1),IF(male=1,VLOOKUP((($A$5:$A$1570/'Life tables'!$I$2)*2)+age,lifetable,10,1),"error"))</f>
        <v>1.6015111386780134E-4</v>
      </c>
      <c r="F323" s="96">
        <f t="shared" si="80"/>
        <v>135.20060501030537</v>
      </c>
      <c r="G323" s="96">
        <f t="shared" si="81"/>
        <v>13.581183732561724</v>
      </c>
      <c r="H323" s="96">
        <f t="shared" si="82"/>
        <v>0.77563274272880678</v>
      </c>
      <c r="I323" s="96">
        <f t="shared" si="83"/>
        <v>0.31078870454739299</v>
      </c>
      <c r="J323" s="96">
        <f t="shared" si="84"/>
        <v>2.4001560795325221E-2</v>
      </c>
      <c r="K323" s="96">
        <f t="shared" si="85"/>
        <v>0.32475684688362627</v>
      </c>
      <c r="L323" s="96">
        <f t="shared" si="93"/>
        <v>120.18424142278849</v>
      </c>
      <c r="M323" s="96">
        <f t="shared" si="86"/>
        <v>639.22135020312044</v>
      </c>
      <c r="N323" s="96">
        <f t="shared" si="87"/>
        <v>61.558400979108711</v>
      </c>
      <c r="O323" s="96">
        <f t="shared" si="88"/>
        <v>1.469392650524904</v>
      </c>
      <c r="P323" s="96">
        <f t="shared" si="89"/>
        <v>1.469392650524904</v>
      </c>
      <c r="Q323" s="96">
        <f t="shared" si="90"/>
        <v>0.11270130746721613</v>
      </c>
      <c r="R323" s="96">
        <f t="shared" si="91"/>
        <v>0.11518439729622221</v>
      </c>
      <c r="S323" s="96">
        <f t="shared" si="94"/>
        <v>574.49627821819854</v>
      </c>
      <c r="T323" s="96">
        <f t="shared" si="99"/>
        <v>28.896916692405824</v>
      </c>
      <c r="U323" s="96">
        <f t="shared" si="99"/>
        <v>197.25777220661178</v>
      </c>
      <c r="V323" s="32">
        <f t="shared" si="96"/>
        <v>1000.0000000000011</v>
      </c>
      <c r="W323" s="100">
        <f>IF(A323=1,((cPH1_+cPHr+(cNES*L323+(cNES+cOSEX)*G323+(cNES+cEREX)*H323+(cNES+cHOEX)*I323+(cNES+cNES)*S323+(cNES+cOSEX)*N323+(cNES+cEREX)*O323+(cNES+cHOEX)*P323)))/(1+cDR)^(A$6:A$65537 + 0.5),(cPHr+(cNES*L323+(cNES+cOSEX)*G323+(cNES+cEREX)*H323+(cNES+cHOEX)*I323+(cNES+cNES)*S323+(cNES+cOSEX)*N323+(cNES+cEREX)*O323+(cNES+cHOEX)*P323))/(1+cDR)^(((cycle + 0.5)/('Life tables'!$I$2/2))))</f>
        <v>90896.712425065722</v>
      </c>
      <c r="X323" s="107">
        <f>((L323+G323+H323+I323+N323+O323+P323+S323)/('Life tables'!$I$2/2))/(1+oDR)^(((cycle + 0.5)/('Life tables'!$I$2/2)))</f>
        <v>24.759680741943978</v>
      </c>
      <c r="Y323" s="31">
        <f>((uNES*L323+ uOCEX*G323+uEREX*H323+uHOEX*I323+uNES*S323+ uOCEX*N323+uEREX*O323+uHOEX*P323)/('Life tables'!$I$2/2))/(1+oDR)^(((cycle + 0.5)/('Life tables'!$I$2/2)))</f>
        <v>16.317912190325782</v>
      </c>
      <c r="Z323" s="100">
        <f t="shared" si="92"/>
        <v>184809.72877573079</v>
      </c>
      <c r="AA323" s="107">
        <f>((L323+G323+H323+I323+N323+O323+P323+S323)/('Life tables'!$I$2/2))</f>
        <v>29.681713564108769</v>
      </c>
      <c r="AB323" s="31">
        <f>((uNES*L323+ uOCEX*G323+uEREX*H323+uHOEX*I323+uNES*S323+ uOCEX*N323+uEREX*O323+uHOEX*P323)/('Life tables'!$I$2/2))</f>
        <v>19.561786787380882</v>
      </c>
    </row>
    <row r="324" spans="1:28" x14ac:dyDescent="0.25">
      <c r="A324" s="4">
        <v>318</v>
      </c>
      <c r="C324" s="105">
        <f>IF(male=0,VLOOKUP((($A$5:$A$1570/'Life tables'!$I$2)*2)+age,lifetable,13,1),IF(male=1,VLOOKUP((($A$5:$A$1570/'Life tables'!$I$2)*2)+age,lifetable,10,1),"error"))</f>
        <v>1.6015111386780134E-4</v>
      </c>
      <c r="F324" s="96">
        <f t="shared" si="80"/>
        <v>135.09952717721075</v>
      </c>
      <c r="G324" s="96">
        <f t="shared" si="81"/>
        <v>13.571030252683119</v>
      </c>
      <c r="H324" s="96">
        <f t="shared" si="82"/>
        <v>0.77505286901517745</v>
      </c>
      <c r="I324" s="96">
        <f t="shared" si="83"/>
        <v>0.31055635463443554</v>
      </c>
      <c r="J324" s="96">
        <f t="shared" si="84"/>
        <v>2.3983616898137078E-2</v>
      </c>
      <c r="K324" s="96">
        <f t="shared" si="85"/>
        <v>0.32451405419521234</v>
      </c>
      <c r="L324" s="96">
        <f t="shared" si="93"/>
        <v>120.09439002978466</v>
      </c>
      <c r="M324" s="96">
        <f t="shared" si="86"/>
        <v>638.74578392377282</v>
      </c>
      <c r="N324" s="96">
        <f t="shared" si="87"/>
        <v>61.512602916032563</v>
      </c>
      <c r="O324" s="96">
        <f t="shared" si="88"/>
        <v>1.4682994555064823</v>
      </c>
      <c r="P324" s="96">
        <f t="shared" si="89"/>
        <v>1.4682994555064823</v>
      </c>
      <c r="Q324" s="96">
        <f t="shared" si="90"/>
        <v>0.11261746023424625</v>
      </c>
      <c r="R324" s="96">
        <f t="shared" si="91"/>
        <v>0.11509870270037734</v>
      </c>
      <c r="S324" s="96">
        <f t="shared" si="94"/>
        <v>574.06886593379272</v>
      </c>
      <c r="T324" s="96">
        <f t="shared" si="99"/>
        <v>29.033517769538207</v>
      </c>
      <c r="U324" s="96">
        <f t="shared" si="99"/>
        <v>197.69738496350737</v>
      </c>
      <c r="V324" s="32">
        <f t="shared" si="96"/>
        <v>1000.0000000000013</v>
      </c>
      <c r="W324" s="100">
        <f>IF(A324=1,((cPH1_+cPHr+(cNES*L324+(cNES+cOSEX)*G324+(cNES+cEREX)*H324+(cNES+cHOEX)*I324+(cNES+cNES)*S324+(cNES+cOSEX)*N324+(cNES+cEREX)*O324+(cNES+cHOEX)*P324)))/(1+cDR)^(A$6:A$65537 + 0.5),(cPHr+(cNES*L324+(cNES+cOSEX)*G324+(cNES+cEREX)*H324+(cNES+cHOEX)*I324+(cNES+cNES)*S324+(cNES+cOSEX)*N324+(cNES+cEREX)*O324+(cNES+cHOEX)*P324))/(1+cDR)^(((cycle + 0.5)/('Life tables'!$I$2/2))))</f>
        <v>90626.284954421659</v>
      </c>
      <c r="X324" s="107">
        <f>((L324+G324+H324+I324+N324+O324+P324+S324)/('Life tables'!$I$2/2))/(1+oDR)^(((cycle + 0.5)/('Life tables'!$I$2/2)))</f>
        <v>24.727119469034392</v>
      </c>
      <c r="Y324" s="31">
        <f>((uNES*L324+ uOCEX*G324+uEREX*H324+uHOEX*I324+uNES*S324+ uOCEX*N324+uEREX*O324+uHOEX*P324)/('Life tables'!$I$2/2))/(1+oDR)^(((cycle + 0.5)/('Life tables'!$I$2/2)))</f>
        <v>16.296452640218288</v>
      </c>
      <c r="Z324" s="100">
        <f t="shared" si="92"/>
        <v>184672.17589249139</v>
      </c>
      <c r="AA324" s="107">
        <f>((L324+G324+H324+I324+N324+O324+P324+S324)/('Life tables'!$I$2/2))</f>
        <v>29.659612229736194</v>
      </c>
      <c r="AB324" s="31">
        <f>((uNES*L324+ uOCEX*G324+uEREX*H324+uHOEX*I324+uNES*S324+ uOCEX*N324+uEREX*O324+uHOEX*P324)/('Life tables'!$I$2/2))</f>
        <v>19.547220881689295</v>
      </c>
    </row>
    <row r="325" spans="1:28" x14ac:dyDescent="0.25">
      <c r="A325" s="4">
        <v>319</v>
      </c>
      <c r="C325" s="105">
        <f>IF(male=0,VLOOKUP((($A$5:$A$1570/'Life tables'!$I$2)*2)+age,lifetable,13,1),IF(male=1,VLOOKUP((($A$5:$A$1570/'Life tables'!$I$2)*2)+age,lifetable,10,1),"error"))</f>
        <v>1.6015111386780134E-4</v>
      </c>
      <c r="F325" s="96">
        <f t="shared" si="80"/>
        <v>134.99853831430869</v>
      </c>
      <c r="G325" s="96">
        <f t="shared" si="81"/>
        <v>13.560885710046563</v>
      </c>
      <c r="H325" s="96">
        <f t="shared" si="82"/>
        <v>0.77447350571490359</v>
      </c>
      <c r="I325" s="96">
        <f t="shared" si="83"/>
        <v>0.31032420923928256</v>
      </c>
      <c r="J325" s="96">
        <f t="shared" si="84"/>
        <v>2.3965688795430661E-2</v>
      </c>
      <c r="K325" s="96">
        <f t="shared" si="85"/>
        <v>0.32427147521648714</v>
      </c>
      <c r="L325" s="96">
        <f t="shared" si="93"/>
        <v>120.00461772529601</v>
      </c>
      <c r="M325" s="96">
        <f t="shared" si="86"/>
        <v>638.27055895264687</v>
      </c>
      <c r="N325" s="96">
        <f t="shared" si="87"/>
        <v>61.466837721677649</v>
      </c>
      <c r="O325" s="96">
        <f t="shared" si="88"/>
        <v>1.4672070450610293</v>
      </c>
      <c r="P325" s="96">
        <f t="shared" si="89"/>
        <v>1.4672070450610293</v>
      </c>
      <c r="Q325" s="96">
        <f t="shared" si="90"/>
        <v>0.11253367317743103</v>
      </c>
      <c r="R325" s="96">
        <f t="shared" si="91"/>
        <v>0.11501306960651733</v>
      </c>
      <c r="S325" s="96">
        <f t="shared" si="94"/>
        <v>573.64176039806318</v>
      </c>
      <c r="T325" s="96">
        <f t="shared" si="99"/>
        <v>29.17001713151107</v>
      </c>
      <c r="U325" s="96">
        <f t="shared" si="99"/>
        <v>198.13666950833039</v>
      </c>
      <c r="V325" s="32">
        <f t="shared" si="96"/>
        <v>1000.0000000000011</v>
      </c>
      <c r="W325" s="100">
        <f>IF(A325=1,((cPH1_+cPHr+(cNES*L325+(cNES+cOSEX)*G325+(cNES+cEREX)*H325+(cNES+cHOEX)*I325+(cNES+cNES)*S325+(cNES+cOSEX)*N325+(cNES+cEREX)*O325+(cNES+cHOEX)*P325)))/(1+cDR)^(A$6:A$65537 + 0.5),(cPHr+(cNES*L325+(cNES+cOSEX)*G325+(cNES+cEREX)*H325+(cNES+cHOEX)*I325+(cNES+cNES)*S325+(cNES+cOSEX)*N325+(cNES+cEREX)*O325+(cNES+cHOEX)*P325))/(1+cDR)^(((cycle + 0.5)/('Life tables'!$I$2/2))))</f>
        <v>90356.661505764918</v>
      </c>
      <c r="X325" s="107">
        <f>((L325+G325+H325+I325+N325+O325+P325+S325)/('Life tables'!$I$2/2))/(1+oDR)^(((cycle + 0.5)/('Life tables'!$I$2/2)))</f>
        <v>24.694601045082067</v>
      </c>
      <c r="Y325" s="31">
        <f>((uNES*L325+ uOCEX*G325+uEREX*H325+uHOEX*I325+uNES*S325+ uOCEX*N325+uEREX*O325+uHOEX*P325)/('Life tables'!$I$2/2))/(1+oDR)^(((cycle + 0.5)/('Life tables'!$I$2/2)))</f>
        <v>16.27502132924845</v>
      </c>
      <c r="Z325" s="100">
        <f t="shared" si="92"/>
        <v>184534.7243092609</v>
      </c>
      <c r="AA325" s="107">
        <f>((L325+G325+H325+I325+N325+O325+P325+S325)/('Life tables'!$I$2/2))</f>
        <v>29.637527385709646</v>
      </c>
      <c r="AB325" s="31">
        <f>((uNES*L325+ uOCEX*G325+uEREX*H325+uHOEX*I325+uNES*S325+ uOCEX*N325+uEREX*O325+uHOEX*P325)/('Life tables'!$I$2/2))</f>
        <v>19.532665843357282</v>
      </c>
    </row>
    <row r="326" spans="1:28" x14ac:dyDescent="0.25">
      <c r="A326" s="4">
        <v>320</v>
      </c>
      <c r="C326" s="105">
        <f>IF(male=0,VLOOKUP((($A$5:$A$1570/'Life tables'!$I$2)*2)+age,lifetable,13,1),IF(male=1,VLOOKUP((($A$5:$A$1570/'Life tables'!$I$2)*2)+age,lifetable,10,1),"error"))</f>
        <v>1.6015111386780134E-4</v>
      </c>
      <c r="F326" s="96">
        <f t="shared" si="80"/>
        <v>134.89763789760212</v>
      </c>
      <c r="G326" s="96">
        <f t="shared" si="81"/>
        <v>13.55075005201545</v>
      </c>
      <c r="H326" s="96">
        <f t="shared" si="82"/>
        <v>0.77389464982186507</v>
      </c>
      <c r="I326" s="96">
        <f t="shared" si="83"/>
        <v>0.31009226715740995</v>
      </c>
      <c r="J326" s="96">
        <f t="shared" si="84"/>
        <v>2.3947776394183107E-2</v>
      </c>
      <c r="K326" s="96">
        <f t="shared" si="85"/>
        <v>0.3240291086887902</v>
      </c>
      <c r="L326" s="96">
        <f t="shared" si="93"/>
        <v>119.91492404352442</v>
      </c>
      <c r="M326" s="96">
        <f t="shared" si="86"/>
        <v>637.7956754625576</v>
      </c>
      <c r="N326" s="96">
        <f t="shared" si="87"/>
        <v>61.42110541268643</v>
      </c>
      <c r="O326" s="96">
        <f t="shared" si="88"/>
        <v>1.4661154195857991</v>
      </c>
      <c r="P326" s="96">
        <f t="shared" si="89"/>
        <v>1.4661154195857991</v>
      </c>
      <c r="Q326" s="96">
        <f t="shared" si="90"/>
        <v>0.11244994632723955</v>
      </c>
      <c r="R326" s="96">
        <f t="shared" si="91"/>
        <v>0.11492749804578259</v>
      </c>
      <c r="S326" s="96">
        <f t="shared" si="94"/>
        <v>573.2149617663265</v>
      </c>
      <c r="T326" s="96">
        <f t="shared" si="99"/>
        <v>29.306414854232493</v>
      </c>
      <c r="U326" s="96">
        <f t="shared" si="99"/>
        <v>198.57562611506495</v>
      </c>
      <c r="V326" s="32">
        <f t="shared" si="96"/>
        <v>1000.0000000000011</v>
      </c>
      <c r="W326" s="100">
        <f>IF(A326=1,((cPH1_+cPHr+(cNES*L326+(cNES+cOSEX)*G326+(cNES+cEREX)*H326+(cNES+cHOEX)*I326+(cNES+cNES)*S326+(cNES+cOSEX)*N326+(cNES+cEREX)*O326+(cNES+cHOEX)*P326)))/(1+cDR)^(A$6:A$65537 + 0.5),(cPHr+(cNES*L326+(cNES+cOSEX)*G326+(cNES+cEREX)*H326+(cNES+cHOEX)*I326+(cNES+cNES)*S326+(cNES+cOSEX)*N326+(cNES+cEREX)*O326+(cNES+cHOEX)*P326))/(1+cDR)^(((cycle + 0.5)/('Life tables'!$I$2/2))))</f>
        <v>90087.839707638108</v>
      </c>
      <c r="X326" s="107">
        <f>((L326+G326+H326+I326+N326+O326+P326+S326)/('Life tables'!$I$2/2))/(1+oDR)^(((cycle + 0.5)/('Life tables'!$I$2/2)))</f>
        <v>24.662125412754172</v>
      </c>
      <c r="Y326" s="31">
        <f>((uNES*L326+ uOCEX*G326+uEREX*H326+uHOEX*I326+uNES*S326+ uOCEX*N326+uEREX*O326+uHOEX*P326)/('Life tables'!$I$2/2))/(1+oDR)^(((cycle + 0.5)/('Life tables'!$I$2/2)))</f>
        <v>16.253618219649486</v>
      </c>
      <c r="Z326" s="100">
        <f t="shared" si="92"/>
        <v>184397.37398796366</v>
      </c>
      <c r="AA326" s="107">
        <f>((L326+G326+H326+I326+N326+O326+P326+S326)/('Life tables'!$I$2/2))</f>
        <v>29.615459018608622</v>
      </c>
      <c r="AB326" s="31">
        <f>((uNES*L326+ uOCEX*G326+uEREX*H326+uHOEX*I326+uNES*S326+ uOCEX*N326+uEREX*O326+uHOEX*P326)/('Life tables'!$I$2/2))</f>
        <v>19.518121663561175</v>
      </c>
    </row>
    <row r="327" spans="1:28" x14ac:dyDescent="0.25">
      <c r="A327" s="4">
        <v>321</v>
      </c>
      <c r="C327" s="105">
        <f>IF(male=0,VLOOKUP((($A$5:$A$1570/'Life tables'!$I$2)*2)+age,lifetable,13,1),IF(male=1,VLOOKUP((($A$5:$A$1570/'Life tables'!$I$2)*2)+age,lifetable,10,1),"error"))</f>
        <v>1.6015111386780134E-4</v>
      </c>
      <c r="F327" s="96">
        <f t="shared" ref="F327:F390" si="100">IF(cycle&lt;27,E326*(1-pCAPH)+(L326+G326+H326+I326)*(1-pCAPH)+(S326+N326+O326+P326)*(pUAPH),E326*(1-pCAUC)+(L326+G326+H326+I326)*(1-pCAUC)+(S326+N326+O326+P326)*(pUAUC))</f>
        <v>134.79682541876764</v>
      </c>
      <c r="G327" s="96">
        <f t="shared" ref="G327:G390" si="101">F327*(rrOSEX)</f>
        <v>13.540623227527632</v>
      </c>
      <c r="H327" s="96">
        <f t="shared" ref="H327:H390" si="102">F327*rrEREX</f>
        <v>0.77331629841985972</v>
      </c>
      <c r="I327" s="96">
        <f t="shared" ref="I327:I390" si="103">F327*rrHOEX</f>
        <v>0.3098605272203232</v>
      </c>
      <c r="J327" s="96">
        <f t="shared" ref="J327:J390" si="104">F327*mr + G327*mr + H327*mr+I327*mr</f>
        <v>2.392987960415403E-2</v>
      </c>
      <c r="K327" s="96">
        <f t="shared" ref="K327:K390" si="105">F327*amr + I327*amrHOEX</f>
        <v>0.32378695339111008</v>
      </c>
      <c r="L327" s="96">
        <f t="shared" si="93"/>
        <v>119.82530853260457</v>
      </c>
      <c r="M327" s="96">
        <f t="shared" ref="M327:M390" si="106">IF(cycle&lt;27,E326*pCAPH+(L326+G326+H326+I326)*pCAPH+(S326+N326+O326+P326)*(1-pUAPH),E326*pCAUC+(L326+G326+H326+I326)*pCAUC+(S326+N326+O326+P326)*(1-pUAUC))</f>
        <v>637.32113361193592</v>
      </c>
      <c r="N327" s="96">
        <f t="shared" ref="N327:N390" si="107">M327*rrOSEXc</f>
        <v>61.37540600431614</v>
      </c>
      <c r="O327" s="96">
        <f t="shared" ref="O327:O390" si="108">M327*rrEREXc</f>
        <v>1.4650245794449803</v>
      </c>
      <c r="P327" s="96">
        <f t="shared" ref="P327:P390" si="109">M327*rrHOEXc</f>
        <v>1.4650245794449803</v>
      </c>
      <c r="Q327" s="96">
        <f t="shared" ref="Q327:Q390" si="110">M327*mr + N327*mr + O327*mr+P327*mr</f>
        <v>0.11236627971160482</v>
      </c>
      <c r="R327" s="96">
        <f t="shared" ref="R327:R390" si="111">M327*amrc + P327*amrHOEX</f>
        <v>0.11484198804672151</v>
      </c>
      <c r="S327" s="96">
        <f t="shared" si="94"/>
        <v>572.78847018097144</v>
      </c>
      <c r="T327" s="96">
        <f t="shared" si="99"/>
        <v>29.442711013548251</v>
      </c>
      <c r="U327" s="96">
        <f t="shared" si="99"/>
        <v>199.01425505650278</v>
      </c>
      <c r="V327" s="32">
        <f t="shared" si="96"/>
        <v>1000.0000000000009</v>
      </c>
      <c r="W327" s="100">
        <f>IF(A327=1,((cPH1_+cPHr+(cNES*L327+(cNES+cOSEX)*G327+(cNES+cEREX)*H327+(cNES+cHOEX)*I327+(cNES+cNES)*S327+(cNES+cOSEX)*N327+(cNES+cEREX)*O327+(cNES+cHOEX)*P327)))/(1+cDR)^(A$6:A$65537 + 0.5),(cPHr+(cNES*L327+(cNES+cOSEX)*G327+(cNES+cEREX)*H327+(cNES+cHOEX)*I327+(cNES+cNES)*S327+(cNES+cOSEX)*N327+(cNES+cEREX)*O327+(cNES+cHOEX)*P327))/(1+cDR)^(((cycle + 0.5)/('Life tables'!$I$2/2))))</f>
        <v>89819.817194901116</v>
      </c>
      <c r="X327" s="107">
        <f>((L327+G327+H327+I327+N327+O327+P327+S327)/('Life tables'!$I$2/2))/(1+oDR)^(((cycle + 0.5)/('Life tables'!$I$2/2)))</f>
        <v>24.629692514826644</v>
      </c>
      <c r="Y327" s="31">
        <f>((uNES*L327+ uOCEX*G327+uEREX*H327+uHOEX*I327+uNES*S327+ uOCEX*N327+uEREX*O327+uHOEX*P327)/('Life tables'!$I$2/2))/(1+oDR)^(((cycle + 0.5)/('Life tables'!$I$2/2)))</f>
        <v>16.232243273725654</v>
      </c>
      <c r="Z327" s="100">
        <f t="shared" ref="Z327:Z390" si="112">IF(A327=1,((cPH1_+cPHr+(cNES*L327+(cNES+cOSEX)*G327+(cNES+cEREX)*H327+(cNES+cHOEX)*I327+(cNES+cNES)*S327+(cNES+cOSEX)*N327+(cNES+cEREX)*O327+(cNES+cHOEX)*P327))),(cPHr+(cNES*L327+(cNES+cOSEX)*G327+(cNES+cEREX)*H327+(cNES+cHOEX)*I327+(cNES+cNES)*S327+(cNES+cOSEX)*N327+(cNES+cEREX)*O327+(cNES+cHOEX)*P327)))</f>
        <v>184260.12488930486</v>
      </c>
      <c r="AA327" s="107">
        <f>((L327+G327+H327+I327+N327+O327+P327+S327)/('Life tables'!$I$2/2))</f>
        <v>29.593407115060728</v>
      </c>
      <c r="AB327" s="31">
        <f>((uNES*L327+ uOCEX*G327+uEREX*H327+uHOEX*I327+uNES*S327+ uOCEX*N327+uEREX*O327+uHOEX*P327)/('Life tables'!$I$2/2))</f>
        <v>19.503588333508294</v>
      </c>
    </row>
    <row r="328" spans="1:28" x14ac:dyDescent="0.25">
      <c r="A328" s="4">
        <v>322</v>
      </c>
      <c r="C328" s="105">
        <f>IF(male=0,VLOOKUP((($A$5:$A$1570/'Life tables'!$I$2)*2)+age,lifetable,13,1),IF(male=1,VLOOKUP((($A$5:$A$1570/'Life tables'!$I$2)*2)+age,lifetable,10,1),"error"))</f>
        <v>1.6015111386780134E-4</v>
      </c>
      <c r="F328" s="96">
        <f t="shared" si="100"/>
        <v>134.69610038463344</v>
      </c>
      <c r="G328" s="96">
        <f t="shared" si="101"/>
        <v>13.530505187042971</v>
      </c>
      <c r="H328" s="96">
        <f t="shared" si="102"/>
        <v>0.77273844867960884</v>
      </c>
      <c r="I328" s="96">
        <f t="shared" si="103"/>
        <v>0.30962898829435703</v>
      </c>
      <c r="J328" s="96">
        <f t="shared" si="104"/>
        <v>2.3911998337792843E-2</v>
      </c>
      <c r="K328" s="96">
        <f t="shared" si="105"/>
        <v>0.32354500813882969</v>
      </c>
      <c r="L328" s="96">
        <f t="shared" ref="L328:L391" si="113">F328-SUM(G328:K328)</f>
        <v>119.73577075413988</v>
      </c>
      <c r="M328" s="96">
        <f t="shared" si="106"/>
        <v>636.84693354531635</v>
      </c>
      <c r="N328" s="96">
        <f t="shared" si="107"/>
        <v>61.32973951048578</v>
      </c>
      <c r="O328" s="96">
        <f t="shared" si="108"/>
        <v>1.4639345249708176</v>
      </c>
      <c r="P328" s="96">
        <f t="shared" si="109"/>
        <v>1.4639345249708176</v>
      </c>
      <c r="Q328" s="96">
        <f t="shared" si="110"/>
        <v>0.11228267335600968</v>
      </c>
      <c r="R328" s="96">
        <f t="shared" si="111"/>
        <v>0.11475653963537846</v>
      </c>
      <c r="S328" s="96">
        <f t="shared" ref="S328:S391" si="114">M328-SUM(N328:R328)</f>
        <v>572.36228577189752</v>
      </c>
      <c r="T328" s="96">
        <f t="shared" ref="T328:U343" si="115">J328+Q328+T327</f>
        <v>29.578905685242056</v>
      </c>
      <c r="U328" s="96">
        <f t="shared" si="115"/>
        <v>199.45255660427699</v>
      </c>
      <c r="V328" s="32">
        <f t="shared" ref="V328:V391" si="116">SUM(G328:I328,L328,N328,O328,P328,S328,T328,U328)</f>
        <v>1000.0000000000008</v>
      </c>
      <c r="W328" s="100">
        <f>IF(A328=1,((cPH1_+cPHr+(cNES*L328+(cNES+cOSEX)*G328+(cNES+cEREX)*H328+(cNES+cHOEX)*I328+(cNES+cNES)*S328+(cNES+cOSEX)*N328+(cNES+cEREX)*O328+(cNES+cHOEX)*P328)))/(1+cDR)^(A$6:A$65537 + 0.5),(cPHr+(cNES*L328+(cNES+cOSEX)*G328+(cNES+cEREX)*H328+(cNES+cHOEX)*I328+(cNES+cNES)*S328+(cNES+cOSEX)*N328+(cNES+cEREX)*O328+(cNES+cHOEX)*P328))/(1+cDR)^(((cycle + 0.5)/('Life tables'!$I$2/2))))</f>
        <v>89552.591608738832</v>
      </c>
      <c r="X328" s="107">
        <f>((L328+G328+H328+I328+N328+O328+P328+S328)/('Life tables'!$I$2/2))/(1+oDR)^(((cycle + 0.5)/('Life tables'!$I$2/2)))</f>
        <v>24.597302294182953</v>
      </c>
      <c r="Y328" s="31">
        <f>((uNES*L328+ uOCEX*G328+uEREX*H328+uHOEX*I328+uNES*S328+ uOCEX*N328+uEREX*O328+uHOEX*P328)/('Life tables'!$I$2/2))/(1+oDR)^(((cycle + 0.5)/('Life tables'!$I$2/2)))</f>
        <v>16.210896453851497</v>
      </c>
      <c r="Z328" s="100">
        <f t="shared" si="112"/>
        <v>184122.97697281386</v>
      </c>
      <c r="AA328" s="107">
        <f>((L328+G328+H328+I328+N328+O328+P328+S328)/('Life tables'!$I$2/2))</f>
        <v>29.571371661740404</v>
      </c>
      <c r="AB328" s="31">
        <f>((uNES*L328+ uOCEX*G328+uEREX*H328+uHOEX*I328+uNES*S328+ uOCEX*N328+uEREX*O328+uHOEX*P328)/('Life tables'!$I$2/2))</f>
        <v>19.489065844436158</v>
      </c>
    </row>
    <row r="329" spans="1:28" x14ac:dyDescent="0.25">
      <c r="A329" s="4">
        <v>323</v>
      </c>
      <c r="C329" s="105">
        <f>IF(male=0,VLOOKUP((($A$5:$A$1570/'Life tables'!$I$2)*2)+age,lifetable,13,1),IF(male=1,VLOOKUP((($A$5:$A$1570/'Life tables'!$I$2)*2)+age,lifetable,10,1),"error"))</f>
        <v>1.6015111386780134E-4</v>
      </c>
      <c r="F329" s="96">
        <f t="shared" si="100"/>
        <v>134.59546231667488</v>
      </c>
      <c r="G329" s="96">
        <f t="shared" si="101"/>
        <v>13.520395882492663</v>
      </c>
      <c r="H329" s="96">
        <f t="shared" si="102"/>
        <v>0.77216109785586307</v>
      </c>
      <c r="I329" s="96">
        <f t="shared" si="103"/>
        <v>0.30939764927951602</v>
      </c>
      <c r="J329" s="96">
        <f t="shared" si="104"/>
        <v>2.3894132510149192E-2</v>
      </c>
      <c r="K329" s="96">
        <f t="shared" si="105"/>
        <v>0.32330327178251544</v>
      </c>
      <c r="L329" s="96">
        <f t="shared" si="113"/>
        <v>119.64631028275417</v>
      </c>
      <c r="M329" s="96">
        <f t="shared" si="106"/>
        <v>636.37307539380674</v>
      </c>
      <c r="N329" s="96">
        <f t="shared" si="107"/>
        <v>61.284105943821309</v>
      </c>
      <c r="O329" s="96">
        <f t="shared" si="108"/>
        <v>1.4628452564646917</v>
      </c>
      <c r="P329" s="96">
        <f t="shared" si="109"/>
        <v>1.4628452564646917</v>
      </c>
      <c r="Q329" s="96">
        <f t="shared" si="110"/>
        <v>0.11219912728356989</v>
      </c>
      <c r="R329" s="96">
        <f t="shared" si="111"/>
        <v>0.11467115283537846</v>
      </c>
      <c r="S329" s="96">
        <f t="shared" si="114"/>
        <v>571.93640865693715</v>
      </c>
      <c r="T329" s="96">
        <f t="shared" si="115"/>
        <v>29.714998945035774</v>
      </c>
      <c r="U329" s="96">
        <f t="shared" si="115"/>
        <v>199.89053102889488</v>
      </c>
      <c r="V329" s="32">
        <f t="shared" si="116"/>
        <v>1000.0000000000007</v>
      </c>
      <c r="W329" s="100">
        <f>IF(A329=1,((cPH1_+cPHr+(cNES*L329+(cNES+cOSEX)*G329+(cNES+cEREX)*H329+(cNES+cHOEX)*I329+(cNES+cNES)*S329+(cNES+cOSEX)*N329+(cNES+cEREX)*O329+(cNES+cHOEX)*P329)))/(1+cDR)^(A$6:A$65537 + 0.5),(cPHr+(cNES*L329+(cNES+cOSEX)*G329+(cNES+cEREX)*H329+(cNES+cHOEX)*I329+(cNES+cNES)*S329+(cNES+cOSEX)*N329+(cNES+cEREX)*O329+(cNES+cHOEX)*P329))/(1+cDR)^(((cycle + 0.5)/('Life tables'!$I$2/2))))</f>
        <v>89286.160596667512</v>
      </c>
      <c r="X329" s="107">
        <f>((L329+G329+H329+I329+N329+O329+P329+S329)/('Life tables'!$I$2/2))/(1+oDR)^(((cycle + 0.5)/('Life tables'!$I$2/2)))</f>
        <v>24.56495469381284</v>
      </c>
      <c r="Y329" s="31">
        <f>((uNES*L329+ uOCEX*G329+uEREX*H329+uHOEX*I329+uNES*S329+ uOCEX*N329+uEREX*O329+uHOEX*P329)/('Life tables'!$I$2/2))/(1+oDR)^(((cycle + 0.5)/('Life tables'!$I$2/2)))</f>
        <v>16.189577722470982</v>
      </c>
      <c r="Z329" s="100">
        <f t="shared" si="112"/>
        <v>183985.93019688499</v>
      </c>
      <c r="AA329" s="107">
        <f>((L329+G329+H329+I329+N329+O329+P329+S329)/('Life tables'!$I$2/2))</f>
        <v>29.549352645367637</v>
      </c>
      <c r="AB329" s="31">
        <f>((uNES*L329+ uOCEX*G329+uEREX*H329+uHOEX*I329+uNES*S329+ uOCEX*N329+uEREX*O329+uHOEX*P329)/('Life tables'!$I$2/2))</f>
        <v>19.474554187611634</v>
      </c>
    </row>
    <row r="330" spans="1:28" x14ac:dyDescent="0.25">
      <c r="A330" s="4">
        <v>324</v>
      </c>
      <c r="C330" s="105">
        <f>IF(male=0,VLOOKUP((($A$5:$A$1570/'Life tables'!$I$2)*2)+age,lifetable,13,1),IF(male=1,VLOOKUP((($A$5:$A$1570/'Life tables'!$I$2)*2)+age,lifetable,10,1),"error"))</f>
        <v>1.6015111386780134E-4</v>
      </c>
      <c r="F330" s="96">
        <f t="shared" si="100"/>
        <v>134.49491075052691</v>
      </c>
      <c r="G330" s="96">
        <f t="shared" si="101"/>
        <v>13.510295267230266</v>
      </c>
      <c r="H330" s="96">
        <f t="shared" si="102"/>
        <v>0.77158424328460518</v>
      </c>
      <c r="I330" s="96">
        <f t="shared" si="103"/>
        <v>0.30916650910835364</v>
      </c>
      <c r="J330" s="96">
        <f t="shared" si="104"/>
        <v>2.3876282038786421E-2</v>
      </c>
      <c r="K330" s="96">
        <f t="shared" si="105"/>
        <v>0.32306174320674513</v>
      </c>
      <c r="L330" s="96">
        <f t="shared" si="113"/>
        <v>119.55692670565816</v>
      </c>
      <c r="M330" s="96">
        <f t="shared" si="106"/>
        <v>635.89955927554308</v>
      </c>
      <c r="N330" s="96">
        <f t="shared" si="107"/>
        <v>61.238505315699477</v>
      </c>
      <c r="O330" s="96">
        <f t="shared" si="108"/>
        <v>1.4617567741981645</v>
      </c>
      <c r="P330" s="96">
        <f t="shared" si="109"/>
        <v>1.4617567741981645</v>
      </c>
      <c r="Q330" s="96">
        <f t="shared" si="110"/>
        <v>0.11211564151511401</v>
      </c>
      <c r="R330" s="96">
        <f t="shared" si="111"/>
        <v>0.11458582766800894</v>
      </c>
      <c r="S330" s="96">
        <f t="shared" si="114"/>
        <v>571.51083894226417</v>
      </c>
      <c r="T330" s="96">
        <f t="shared" si="115"/>
        <v>29.850990868589673</v>
      </c>
      <c r="U330" s="96">
        <f t="shared" si="115"/>
        <v>200.32817859976964</v>
      </c>
      <c r="V330" s="32">
        <f t="shared" si="116"/>
        <v>1000.0000000000007</v>
      </c>
      <c r="W330" s="100">
        <f>IF(A330=1,((cPH1_+cPHr+(cNES*L330+(cNES+cOSEX)*G330+(cNES+cEREX)*H330+(cNES+cHOEX)*I330+(cNES+cNES)*S330+(cNES+cOSEX)*N330+(cNES+cEREX)*O330+(cNES+cHOEX)*P330)))/(1+cDR)^(A$6:A$65537 + 0.5),(cPHr+(cNES*L330+(cNES+cOSEX)*G330+(cNES+cEREX)*H330+(cNES+cHOEX)*I330+(cNES+cNES)*S330+(cNES+cOSEX)*N330+(cNES+cEREX)*O330+(cNES+cHOEX)*P330))/(1+cDR)^(((cycle + 0.5)/('Life tables'!$I$2/2))))</f>
        <v>89020.521812540363</v>
      </c>
      <c r="X330" s="107">
        <f>((L330+G330+H330+I330+N330+O330+P330+S330)/('Life tables'!$I$2/2))/(1+oDR)^(((cycle + 0.5)/('Life tables'!$I$2/2)))</f>
        <v>24.532649656811138</v>
      </c>
      <c r="Y330" s="31">
        <f>((uNES*L330+ uOCEX*G330+uEREX*H330+uHOEX*I330+uNES*S330+ uOCEX*N330+uEREX*O330+uHOEX*P330)/('Life tables'!$I$2/2))/(1+oDR)^(((cycle + 0.5)/('Life tables'!$I$2/2)))</f>
        <v>16.168287042096797</v>
      </c>
      <c r="Z330" s="100">
        <f t="shared" si="112"/>
        <v>183848.98451881716</v>
      </c>
      <c r="AA330" s="107">
        <f>((L330+G330+H330+I330+N330+O330+P330+S330)/('Life tables'!$I$2/2))</f>
        <v>29.527350052706751</v>
      </c>
      <c r="AB330" s="31">
        <f>((uNES*L330+ uOCEX*G330+uEREX*H330+uHOEX*I330+uNES*S330+ uOCEX*N330+uEREX*O330+uHOEX*P330)/('Life tables'!$I$2/2))</f>
        <v>19.460053354330178</v>
      </c>
    </row>
    <row r="331" spans="1:28" x14ac:dyDescent="0.25">
      <c r="A331" s="4">
        <v>325</v>
      </c>
      <c r="C331" s="105">
        <f>IF(male=0,VLOOKUP((($A$5:$A$1570/'Life tables'!$I$2)*2)+age,lifetable,13,1),IF(male=1,VLOOKUP((($A$5:$A$1570/'Life tables'!$I$2)*2)+age,lifetable,10,1),"error"))</f>
        <v>1.6015111386780134E-4</v>
      </c>
      <c r="F331" s="96">
        <f t="shared" si="100"/>
        <v>134.39444523551251</v>
      </c>
      <c r="G331" s="96">
        <f t="shared" si="101"/>
        <v>13.500203295984329</v>
      </c>
      <c r="H331" s="96">
        <f t="shared" si="102"/>
        <v>0.7710078823803449</v>
      </c>
      <c r="I331" s="96">
        <f t="shared" si="103"/>
        <v>0.30893556674488837</v>
      </c>
      <c r="J331" s="96">
        <f t="shared" si="104"/>
        <v>2.385844684369785E-2</v>
      </c>
      <c r="K331" s="96">
        <f t="shared" si="105"/>
        <v>0.32282042132897593</v>
      </c>
      <c r="L331" s="96">
        <f t="shared" si="113"/>
        <v>119.46761962223027</v>
      </c>
      <c r="M331" s="96">
        <f t="shared" si="106"/>
        <v>635.42638529612896</v>
      </c>
      <c r="N331" s="96">
        <f t="shared" si="107"/>
        <v>61.192937636290146</v>
      </c>
      <c r="O331" s="96">
        <f t="shared" si="108"/>
        <v>1.4606690784139893</v>
      </c>
      <c r="P331" s="96">
        <f t="shared" si="109"/>
        <v>1.4606690784139893</v>
      </c>
      <c r="Q331" s="96">
        <f t="shared" si="110"/>
        <v>0.11203221606926103</v>
      </c>
      <c r="R331" s="96">
        <f t="shared" si="111"/>
        <v>0.11450056415229916</v>
      </c>
      <c r="S331" s="96">
        <f t="shared" si="114"/>
        <v>571.08557672278926</v>
      </c>
      <c r="T331" s="96">
        <f t="shared" si="115"/>
        <v>29.986881531502632</v>
      </c>
      <c r="U331" s="96">
        <f t="shared" si="115"/>
        <v>200.76549958525092</v>
      </c>
      <c r="V331" s="32">
        <f t="shared" si="116"/>
        <v>1000.0000000000008</v>
      </c>
      <c r="W331" s="100">
        <f>IF(A331=1,((cPH1_+cPHr+(cNES*L331+(cNES+cOSEX)*G331+(cNES+cEREX)*H331+(cNES+cHOEX)*I331+(cNES+cNES)*S331+(cNES+cOSEX)*N331+(cNES+cEREX)*O331+(cNES+cHOEX)*P331)))/(1+cDR)^(A$6:A$65537 + 0.5),(cPHr+(cNES*L331+(cNES+cOSEX)*G331+(cNES+cEREX)*H331+(cNES+cHOEX)*I331+(cNES+cNES)*S331+(cNES+cOSEX)*N331+(cNES+cEREX)*O331+(cNES+cHOEX)*P331))/(1+cDR)^(((cycle + 0.5)/('Life tables'!$I$2/2))))</f>
        <v>88755.672916552299</v>
      </c>
      <c r="X331" s="107">
        <f>((L331+G331+H331+I331+N331+O331+P331+S331)/('Life tables'!$I$2/2))/(1+oDR)^(((cycle + 0.5)/('Life tables'!$I$2/2)))</f>
        <v>24.500387126376591</v>
      </c>
      <c r="Y331" s="31">
        <f>((uNES*L331+ uOCEX*G331+uEREX*H331+uHOEX*I331+uNES*S331+ uOCEX*N331+uEREX*O331+uHOEX*P331)/('Life tables'!$I$2/2))/(1+oDR)^(((cycle + 0.5)/('Life tables'!$I$2/2)))</f>
        <v>16.147024375309542</v>
      </c>
      <c r="Z331" s="100">
        <f t="shared" si="112"/>
        <v>183712.13989485253</v>
      </c>
      <c r="AA331" s="107">
        <f>((L331+G331+H331+I331+N331+O331+P331+S331)/('Life tables'!$I$2/2))</f>
        <v>29.505363870565208</v>
      </c>
      <c r="AB331" s="31">
        <f>((uNES*L331+ uOCEX*G331+uEREX*H331+uHOEX*I331+uNES*S331+ uOCEX*N331+uEREX*O331+uHOEX*P331)/('Life tables'!$I$2/2))</f>
        <v>19.445563335915057</v>
      </c>
    </row>
    <row r="332" spans="1:28" x14ac:dyDescent="0.25">
      <c r="A332" s="4">
        <v>326</v>
      </c>
      <c r="C332" s="105">
        <f>IF(male=0,VLOOKUP((($A$5:$A$1570/'Life tables'!$I$2)*2)+age,lifetable,13,1),IF(male=1,VLOOKUP((($A$5:$A$1570/'Life tables'!$I$2)*2)+age,lifetable,10,1),"error"))</f>
        <v>1.6015111386780134E-4</v>
      </c>
      <c r="F332" s="96">
        <f t="shared" si="100"/>
        <v>134.29406533418702</v>
      </c>
      <c r="G332" s="96">
        <f t="shared" si="101"/>
        <v>13.490119924812626</v>
      </c>
      <c r="H332" s="96">
        <f t="shared" si="102"/>
        <v>0.77043201263350469</v>
      </c>
      <c r="I332" s="96">
        <f t="shared" si="103"/>
        <v>0.3087048211835563</v>
      </c>
      <c r="J332" s="96">
        <f t="shared" si="104"/>
        <v>2.3840626847225876E-2</v>
      </c>
      <c r="K332" s="96">
        <f t="shared" si="105"/>
        <v>0.32257930509844968</v>
      </c>
      <c r="L332" s="96">
        <f t="shared" si="113"/>
        <v>119.37838864361166</v>
      </c>
      <c r="M332" s="96">
        <f t="shared" si="106"/>
        <v>634.95355354906008</v>
      </c>
      <c r="N332" s="96">
        <f t="shared" si="107"/>
        <v>61.147402914597158</v>
      </c>
      <c r="O332" s="96">
        <f t="shared" si="108"/>
        <v>1.4595821693270867</v>
      </c>
      <c r="P332" s="96">
        <f t="shared" si="109"/>
        <v>1.4595821693270867</v>
      </c>
      <c r="Q332" s="96">
        <f t="shared" si="110"/>
        <v>0.11194885096249524</v>
      </c>
      <c r="R332" s="96">
        <f t="shared" si="111"/>
        <v>0.11441536230509655</v>
      </c>
      <c r="S332" s="96">
        <f t="shared" si="114"/>
        <v>570.66062208254118</v>
      </c>
      <c r="T332" s="96">
        <f t="shared" si="115"/>
        <v>30.122671009312352</v>
      </c>
      <c r="U332" s="96">
        <f t="shared" si="115"/>
        <v>201.20249425265447</v>
      </c>
      <c r="V332" s="32">
        <f t="shared" si="116"/>
        <v>1000.0000000000007</v>
      </c>
      <c r="W332" s="100">
        <f>IF(A332=1,((cPH1_+cPHr+(cNES*L332+(cNES+cOSEX)*G332+(cNES+cEREX)*H332+(cNES+cHOEX)*I332+(cNES+cNES)*S332+(cNES+cOSEX)*N332+(cNES+cEREX)*O332+(cNES+cHOEX)*P332)))/(1+cDR)^(A$6:A$65537 + 0.5),(cPHr+(cNES*L332+(cNES+cOSEX)*G332+(cNES+cEREX)*H332+(cNES+cHOEX)*I332+(cNES+cNES)*S332+(cNES+cOSEX)*N332+(cNES+cEREX)*O332+(cNES+cHOEX)*P332))/(1+cDR)^(((cycle + 0.5)/('Life tables'!$I$2/2))))</f>
        <v>88491.611575243558</v>
      </c>
      <c r="X332" s="107">
        <f>((L332+G332+H332+I332+N332+O332+P332+S332)/('Life tables'!$I$2/2))/(1+oDR)^(((cycle + 0.5)/('Life tables'!$I$2/2)))</f>
        <v>24.468167045810741</v>
      </c>
      <c r="Y332" s="31">
        <f>((uNES*L332+ uOCEX*G332+uEREX*H332+uHOEX*I332+uNES*S332+ uOCEX*N332+uEREX*O332+uHOEX*P332)/('Life tables'!$I$2/2))/(1+oDR)^(((cycle + 0.5)/('Life tables'!$I$2/2)))</f>
        <v>16.125789684757049</v>
      </c>
      <c r="Z332" s="100">
        <f t="shared" si="112"/>
        <v>183575.39628021335</v>
      </c>
      <c r="AA332" s="107">
        <f>((L332+G332+H332+I332+N332+O332+P332+S332)/('Life tables'!$I$2/2))</f>
        <v>29.483394085792465</v>
      </c>
      <c r="AB332" s="31">
        <f>((uNES*L332+ uOCEX*G332+uEREX*H332+uHOEX*I332+uNES*S332+ uOCEX*N332+uEREX*O332+uHOEX*P332)/('Life tables'!$I$2/2))</f>
        <v>19.431084123716616</v>
      </c>
    </row>
    <row r="333" spans="1:28" x14ac:dyDescent="0.25">
      <c r="A333" s="4">
        <v>327</v>
      </c>
      <c r="C333" s="105">
        <f>IF(male=0,VLOOKUP((($A$5:$A$1570/'Life tables'!$I$2)*2)+age,lifetable,13,1),IF(male=1,VLOOKUP((($A$5:$A$1570/'Life tables'!$I$2)*2)+age,lifetable,10,1),"error"))</f>
        <v>1.6015111386780134E-4</v>
      </c>
      <c r="F333" s="96">
        <f t="shared" si="100"/>
        <v>134.19377062189781</v>
      </c>
      <c r="G333" s="96">
        <f t="shared" si="101"/>
        <v>13.480045111057906</v>
      </c>
      <c r="H333" s="96">
        <f t="shared" si="102"/>
        <v>0.76985663160789353</v>
      </c>
      <c r="I333" s="96">
        <f t="shared" si="103"/>
        <v>0.30847427144819867</v>
      </c>
      <c r="J333" s="96">
        <f t="shared" si="104"/>
        <v>2.3822821973983811E-2</v>
      </c>
      <c r="K333" s="96">
        <f t="shared" si="105"/>
        <v>0.32233839349513499</v>
      </c>
      <c r="L333" s="96">
        <f t="shared" si="113"/>
        <v>119.2892333923147</v>
      </c>
      <c r="M333" s="96">
        <f t="shared" si="106"/>
        <v>634.48106411613594</v>
      </c>
      <c r="N333" s="96">
        <f t="shared" si="107"/>
        <v>61.101901158497967</v>
      </c>
      <c r="O333" s="96">
        <f t="shared" si="108"/>
        <v>1.4584960471254913</v>
      </c>
      <c r="P333" s="96">
        <f t="shared" si="109"/>
        <v>1.4584960471254913</v>
      </c>
      <c r="Q333" s="96">
        <f t="shared" si="110"/>
        <v>0.11186554620923866</v>
      </c>
      <c r="R333" s="96">
        <f t="shared" si="111"/>
        <v>0.11433022214114097</v>
      </c>
      <c r="S333" s="96">
        <f t="shared" si="114"/>
        <v>570.23597509503657</v>
      </c>
      <c r="T333" s="96">
        <f t="shared" si="115"/>
        <v>30.258359377495573</v>
      </c>
      <c r="U333" s="96">
        <f t="shared" si="115"/>
        <v>201.63916286829075</v>
      </c>
      <c r="V333" s="32">
        <f t="shared" si="116"/>
        <v>1000.0000000000006</v>
      </c>
      <c r="W333" s="100">
        <f>IF(A333=1,((cPH1_+cPHr+(cNES*L333+(cNES+cOSEX)*G333+(cNES+cEREX)*H333+(cNES+cHOEX)*I333+(cNES+cNES)*S333+(cNES+cOSEX)*N333+(cNES+cEREX)*O333+(cNES+cHOEX)*P333)))/(1+cDR)^(A$6:A$65537 + 0.5),(cPHr+(cNES*L333+(cNES+cOSEX)*G333+(cNES+cEREX)*H333+(cNES+cHOEX)*I333+(cNES+cNES)*S333+(cNES+cOSEX)*N333+(cNES+cEREX)*O333+(cNES+cHOEX)*P333))/(1+cDR)^(((cycle + 0.5)/('Life tables'!$I$2/2))))</f>
        <v>88228.335461503142</v>
      </c>
      <c r="X333" s="107">
        <f>((L333+G333+H333+I333+N333+O333+P333+S333)/('Life tables'!$I$2/2))/(1+oDR)^(((cycle + 0.5)/('Life tables'!$I$2/2)))</f>
        <v>24.435989358516832</v>
      </c>
      <c r="Y333" s="31">
        <f>((uNES*L333+ uOCEX*G333+uEREX*H333+uHOEX*I333+uNES*S333+ uOCEX*N333+uEREX*O333+uHOEX*P333)/('Life tables'!$I$2/2))/(1+oDR)^(((cycle + 0.5)/('Life tables'!$I$2/2)))</f>
        <v>16.104582933153679</v>
      </c>
      <c r="Z333" s="100">
        <f t="shared" si="112"/>
        <v>183438.75362913823</v>
      </c>
      <c r="AA333" s="107">
        <f>((L333+G333+H333+I333+N333+O333+P333+S333)/('Life tables'!$I$2/2))</f>
        <v>29.461440685278891</v>
      </c>
      <c r="AB333" s="31">
        <f>((uNES*L333+ uOCEX*G333+uEREX*H333+uHOEX*I333+uNES*S333+ uOCEX*N333+uEREX*O333+uHOEX*P333)/('Life tables'!$I$2/2))</f>
        <v>19.4166157091116</v>
      </c>
    </row>
    <row r="334" spans="1:28" x14ac:dyDescent="0.25">
      <c r="A334" s="4">
        <v>328</v>
      </c>
      <c r="C334" s="105">
        <f>IF(male=0,VLOOKUP((($A$5:$A$1570/'Life tables'!$I$2)*2)+age,lifetable,13,1),IF(male=1,VLOOKUP((($A$5:$A$1570/'Life tables'!$I$2)*2)+age,lifetable,10,1),"error"))</f>
        <v>1.6015111386780134E-4</v>
      </c>
      <c r="F334" s="96">
        <f t="shared" si="100"/>
        <v>134.09356068635842</v>
      </c>
      <c r="G334" s="96">
        <f t="shared" si="101"/>
        <v>13.469978813305135</v>
      </c>
      <c r="H334" s="96">
        <f t="shared" si="102"/>
        <v>0.76928173693826407</v>
      </c>
      <c r="I334" s="96">
        <f t="shared" si="103"/>
        <v>0.30824391659108324</v>
      </c>
      <c r="J334" s="96">
        <f t="shared" si="104"/>
        <v>2.3805032150780274E-2</v>
      </c>
      <c r="K334" s="96">
        <f t="shared" si="105"/>
        <v>0.3220976855287046</v>
      </c>
      <c r="L334" s="96">
        <f t="shared" si="113"/>
        <v>119.20015350184445</v>
      </c>
      <c r="M334" s="96">
        <f t="shared" si="106"/>
        <v>634.00891706785569</v>
      </c>
      <c r="N334" s="96">
        <f t="shared" si="107"/>
        <v>61.056432374781807</v>
      </c>
      <c r="O334" s="96">
        <f t="shared" si="108"/>
        <v>1.4574107119712609</v>
      </c>
      <c r="P334" s="96">
        <f t="shared" si="109"/>
        <v>1.4574107119712609</v>
      </c>
      <c r="Q334" s="96">
        <f t="shared" si="110"/>
        <v>0.11178230182192109</v>
      </c>
      <c r="R334" s="96">
        <f t="shared" si="111"/>
        <v>0.11424514367313601</v>
      </c>
      <c r="S334" s="96">
        <f t="shared" si="114"/>
        <v>569.81163582363627</v>
      </c>
      <c r="T334" s="96">
        <f t="shared" si="115"/>
        <v>30.393946711468274</v>
      </c>
      <c r="U334" s="96">
        <f t="shared" si="115"/>
        <v>202.07550569749259</v>
      </c>
      <c r="V334" s="32">
        <f t="shared" si="116"/>
        <v>1000.0000000000005</v>
      </c>
      <c r="W334" s="100">
        <f>IF(A334=1,((cPH1_+cPHr+(cNES*L334+(cNES+cOSEX)*G334+(cNES+cEREX)*H334+(cNES+cHOEX)*I334+(cNES+cNES)*S334+(cNES+cOSEX)*N334+(cNES+cEREX)*O334+(cNES+cHOEX)*P334)))/(1+cDR)^(A$6:A$65537 + 0.5),(cPHr+(cNES*L334+(cNES+cOSEX)*G334+(cNES+cEREX)*H334+(cNES+cHOEX)*I334+(cNES+cNES)*S334+(cNES+cOSEX)*N334+(cNES+cEREX)*O334+(cNES+cHOEX)*P334))/(1+cDR)^(((cycle + 0.5)/('Life tables'!$I$2/2))))</f>
        <v>87965.842254570714</v>
      </c>
      <c r="X334" s="107">
        <f>((L334+G334+H334+I334+N334+O334+P334+S334)/('Life tables'!$I$2/2))/(1+oDR)^(((cycle + 0.5)/('Life tables'!$I$2/2)))</f>
        <v>24.403854007998774</v>
      </c>
      <c r="Y334" s="31">
        <f>((uNES*L334+ uOCEX*G334+uEREX*H334+uHOEX*I334+uNES*S334+ uOCEX*N334+uEREX*O334+uHOEX*P334)/('Life tables'!$I$2/2))/(1+oDR)^(((cycle + 0.5)/('Life tables'!$I$2/2)))</f>
        <v>16.083404083279618</v>
      </c>
      <c r="Z334" s="100">
        <f t="shared" si="112"/>
        <v>183302.21189491669</v>
      </c>
      <c r="AA334" s="107">
        <f>((L334+G334+H334+I334+N334+O334+P334+S334)/('Life tables'!$I$2/2))</f>
        <v>29.439503655954677</v>
      </c>
      <c r="AB334" s="31">
        <f>((uNES*L334+ uOCEX*G334+uEREX*H334+uHOEX*I334+uNES*S334+ uOCEX*N334+uEREX*O334+uHOEX*P334)/('Life tables'!$I$2/2))</f>
        <v>19.402158083502435</v>
      </c>
    </row>
    <row r="335" spans="1:28" x14ac:dyDescent="0.25">
      <c r="A335" s="4">
        <v>329</v>
      </c>
      <c r="C335" s="105">
        <f>IF(male=0,VLOOKUP((($A$5:$A$1570/'Life tables'!$I$2)*2)+age,lifetable,13,1),IF(male=1,VLOOKUP((($A$5:$A$1570/'Life tables'!$I$2)*2)+age,lifetable,10,1),"error"))</f>
        <v>1.6015111386780134E-4</v>
      </c>
      <c r="F335" s="96">
        <f t="shared" si="100"/>
        <v>133.99343512723701</v>
      </c>
      <c r="G335" s="96">
        <f t="shared" si="101"/>
        <v>13.459920991340139</v>
      </c>
      <c r="H335" s="96">
        <f t="shared" si="102"/>
        <v>0.76870732632795147</v>
      </c>
      <c r="I335" s="96">
        <f t="shared" si="103"/>
        <v>0.30801375569195816</v>
      </c>
      <c r="J335" s="96">
        <f t="shared" si="104"/>
        <v>2.3787257306546142E-2</v>
      </c>
      <c r="K335" s="96">
        <f t="shared" si="105"/>
        <v>0.32185718023754673</v>
      </c>
      <c r="L335" s="96">
        <f t="shared" si="113"/>
        <v>119.11114861633287</v>
      </c>
      <c r="M335" s="96">
        <f t="shared" si="106"/>
        <v>633.5371124638026</v>
      </c>
      <c r="N335" s="96">
        <f t="shared" si="107"/>
        <v>61.010996569186673</v>
      </c>
      <c r="O335" s="96">
        <f t="shared" si="108"/>
        <v>1.4563261640013612</v>
      </c>
      <c r="P335" s="96">
        <f t="shared" si="109"/>
        <v>1.4563261640013612</v>
      </c>
      <c r="Q335" s="96">
        <f t="shared" si="110"/>
        <v>0.11169911781104763</v>
      </c>
      <c r="R335" s="96">
        <f t="shared" si="111"/>
        <v>0.11416012691181823</v>
      </c>
      <c r="S335" s="96">
        <f t="shared" si="114"/>
        <v>569.38760432189031</v>
      </c>
      <c r="T335" s="96">
        <f t="shared" si="115"/>
        <v>30.529433086585868</v>
      </c>
      <c r="U335" s="96">
        <f t="shared" si="115"/>
        <v>202.51152300464196</v>
      </c>
      <c r="V335" s="32">
        <f t="shared" si="116"/>
        <v>1000.0000000000005</v>
      </c>
      <c r="W335" s="100">
        <f>IF(A335=1,((cPH1_+cPHr+(cNES*L335+(cNES+cOSEX)*G335+(cNES+cEREX)*H335+(cNES+cHOEX)*I335+(cNES+cNES)*S335+(cNES+cOSEX)*N335+(cNES+cEREX)*O335+(cNES+cHOEX)*P335)))/(1+cDR)^(A$6:A$65537 + 0.5),(cPHr+(cNES*L335+(cNES+cOSEX)*G335+(cNES+cEREX)*H335+(cNES+cHOEX)*I335+(cNES+cNES)*S335+(cNES+cOSEX)*N335+(cNES+cEREX)*O335+(cNES+cHOEX)*P335))/(1+cDR)^(((cycle + 0.5)/('Life tables'!$I$2/2))))</f>
        <v>87704.129640038227</v>
      </c>
      <c r="X335" s="107">
        <f>((L335+G335+H335+I335+N335+O335+P335+S335)/('Life tables'!$I$2/2))/(1+oDR)^(((cycle + 0.5)/('Life tables'!$I$2/2)))</f>
        <v>24.371760937860124</v>
      </c>
      <c r="Y335" s="31">
        <f>((uNES*L335+ uOCEX*G335+uEREX*H335+uHOEX*I335+uNES*S335+ uOCEX*N335+uEREX*O335+uHOEX*P335)/('Life tables'!$I$2/2))/(1+oDR)^(((cycle + 0.5)/('Life tables'!$I$2/2)))</f>
        <v>16.06225309798026</v>
      </c>
      <c r="Z335" s="100">
        <f t="shared" si="112"/>
        <v>183165.77102992259</v>
      </c>
      <c r="AA335" s="107">
        <f>((L335+G335+H335+I335+N335+O335+P335+S335)/('Life tables'!$I$2/2))</f>
        <v>29.417582984788826</v>
      </c>
      <c r="AB335" s="31">
        <f>((uNES*L335+ uOCEX*G335+uEREX*H335+uHOEX*I335+uNES*S335+ uOCEX*N335+uEREX*O335+uHOEX*P335)/('Life tables'!$I$2/2))</f>
        <v>19.38771123831658</v>
      </c>
    </row>
    <row r="336" spans="1:28" x14ac:dyDescent="0.25">
      <c r="A336" s="4">
        <v>330</v>
      </c>
      <c r="C336" s="105">
        <f>IF(male=0,VLOOKUP((($A$5:$A$1570/'Life tables'!$I$2)*2)+age,lifetable,13,1),IF(male=1,VLOOKUP((($A$5:$A$1570/'Life tables'!$I$2)*2)+age,lifetable,10,1),"error"))</f>
        <v>1.6015111386780134E-4</v>
      </c>
      <c r="F336" s="96">
        <f t="shared" si="100"/>
        <v>133.89339355575865</v>
      </c>
      <c r="G336" s="96">
        <f t="shared" si="101"/>
        <v>13.449871606109664</v>
      </c>
      <c r="H336" s="96">
        <f t="shared" si="102"/>
        <v>0.76813339754659182</v>
      </c>
      <c r="I336" s="96">
        <f t="shared" si="103"/>
        <v>0.30778378785713761</v>
      </c>
      <c r="J336" s="96">
        <f t="shared" si="104"/>
        <v>2.3769497372263932E-2</v>
      </c>
      <c r="K336" s="96">
        <f t="shared" si="105"/>
        <v>0.32161687668780953</v>
      </c>
      <c r="L336" s="96">
        <f t="shared" si="113"/>
        <v>119.02221839018519</v>
      </c>
      <c r="M336" s="96">
        <f t="shared" si="106"/>
        <v>633.06565035301389</v>
      </c>
      <c r="N336" s="96">
        <f t="shared" si="107"/>
        <v>60.965593746434948</v>
      </c>
      <c r="O336" s="96">
        <f t="shared" si="108"/>
        <v>1.4552424033285147</v>
      </c>
      <c r="P336" s="96">
        <f t="shared" si="109"/>
        <v>1.4552424033285147</v>
      </c>
      <c r="Q336" s="96">
        <f t="shared" si="110"/>
        <v>0.11161599418526411</v>
      </c>
      <c r="R336" s="96">
        <f t="shared" si="111"/>
        <v>0.11407517186602394</v>
      </c>
      <c r="S336" s="96">
        <f t="shared" si="114"/>
        <v>568.96388063387064</v>
      </c>
      <c r="T336" s="96">
        <f t="shared" si="115"/>
        <v>30.664818578143397</v>
      </c>
      <c r="U336" s="96">
        <f t="shared" si="115"/>
        <v>202.94721505319581</v>
      </c>
      <c r="V336" s="32">
        <f t="shared" si="116"/>
        <v>1000.0000000000003</v>
      </c>
      <c r="W336" s="100">
        <f>IF(A336=1,((cPH1_+cPHr+(cNES*L336+(cNES+cOSEX)*G336+(cNES+cEREX)*H336+(cNES+cHOEX)*I336+(cNES+cNES)*S336+(cNES+cOSEX)*N336+(cNES+cEREX)*O336+(cNES+cHOEX)*P336)))/(1+cDR)^(A$6:A$65537 + 0.5),(cPHr+(cNES*L336+(cNES+cOSEX)*G336+(cNES+cEREX)*H336+(cNES+cHOEX)*I336+(cNES+cNES)*S336+(cNES+cOSEX)*N336+(cNES+cEREX)*O336+(cNES+cHOEX)*P336))/(1+cDR)^(((cycle + 0.5)/('Life tables'!$I$2/2))))</f>
        <v>87443.195309850562</v>
      </c>
      <c r="X336" s="107">
        <f>((L336+G336+H336+I336+N336+O336+P336+S336)/('Life tables'!$I$2/2))/(1+oDR)^(((cycle + 0.5)/('Life tables'!$I$2/2)))</f>
        <v>24.339710091803038</v>
      </c>
      <c r="Y336" s="31">
        <f>((uNES*L336+ uOCEX*G336+uEREX*H336+uHOEX*I336+uNES*S336+ uOCEX*N336+uEREX*O336+uHOEX*P336)/('Life tables'!$I$2/2))/(1+oDR)^(((cycle + 0.5)/('Life tables'!$I$2/2)))</f>
        <v>16.041129940165526</v>
      </c>
      <c r="Z336" s="100">
        <f t="shared" si="112"/>
        <v>183029.43098564641</v>
      </c>
      <c r="AA336" s="107">
        <f>((L336+G336+H336+I336+N336+O336+P336+S336)/('Life tables'!$I$2/2))</f>
        <v>29.395678658788107</v>
      </c>
      <c r="AB336" s="31">
        <f>((uNES*L336+ uOCEX*G336+uEREX*H336+uHOEX*I336+uNES*S336+ uOCEX*N336+uEREX*O336+uHOEX*P336)/('Life tables'!$I$2/2))</f>
        <v>19.373275165005875</v>
      </c>
    </row>
    <row r="337" spans="1:28" x14ac:dyDescent="0.25">
      <c r="A337" s="4">
        <v>331</v>
      </c>
      <c r="C337" s="105">
        <f>IF(male=0,VLOOKUP((($A$5:$A$1570/'Life tables'!$I$2)*2)+age,lifetable,13,1),IF(male=1,VLOOKUP((($A$5:$A$1570/'Life tables'!$I$2)*2)+age,lifetable,10,1),"error"))</f>
        <v>1.6015111386780134E-4</v>
      </c>
      <c r="F337" s="96">
        <f t="shared" si="100"/>
        <v>133.79343559432084</v>
      </c>
      <c r="G337" s="96">
        <f t="shared" si="101"/>
        <v>13.439830619682748</v>
      </c>
      <c r="H337" s="96">
        <f t="shared" si="102"/>
        <v>0.76755994842791608</v>
      </c>
      <c r="I337" s="96">
        <f t="shared" si="103"/>
        <v>0.30755401221861822</v>
      </c>
      <c r="J337" s="96">
        <f t="shared" si="104"/>
        <v>2.3751752280899562E-2</v>
      </c>
      <c r="K337" s="96">
        <f t="shared" si="105"/>
        <v>0.32137677397247782</v>
      </c>
      <c r="L337" s="96">
        <f t="shared" si="113"/>
        <v>118.93336248773818</v>
      </c>
      <c r="M337" s="96">
        <f t="shared" si="106"/>
        <v>632.59453077434034</v>
      </c>
      <c r="N337" s="96">
        <f t="shared" si="107"/>
        <v>60.920223910268056</v>
      </c>
      <c r="O337" s="96">
        <f t="shared" si="108"/>
        <v>1.4541594300420291</v>
      </c>
      <c r="P337" s="96">
        <f t="shared" si="109"/>
        <v>1.4541594300420291</v>
      </c>
      <c r="Q337" s="96">
        <f t="shared" si="110"/>
        <v>0.11153293095142022</v>
      </c>
      <c r="R337" s="96">
        <f t="shared" si="111"/>
        <v>0.1139902785427538</v>
      </c>
      <c r="S337" s="96">
        <f t="shared" si="114"/>
        <v>568.54046479449403</v>
      </c>
      <c r="T337" s="96">
        <f t="shared" si="115"/>
        <v>30.800103261375718</v>
      </c>
      <c r="U337" s="96">
        <f t="shared" si="115"/>
        <v>203.38258210571104</v>
      </c>
      <c r="V337" s="32">
        <f t="shared" si="116"/>
        <v>1000.0000000000005</v>
      </c>
      <c r="W337" s="100">
        <f>IF(A337=1,((cPH1_+cPHr+(cNES*L337+(cNES+cOSEX)*G337+(cNES+cEREX)*H337+(cNES+cHOEX)*I337+(cNES+cNES)*S337+(cNES+cOSEX)*N337+(cNES+cEREX)*O337+(cNES+cHOEX)*P337)))/(1+cDR)^(A$6:A$65537 + 0.5),(cPHr+(cNES*L337+(cNES+cOSEX)*G337+(cNES+cEREX)*H337+(cNES+cHOEX)*I337+(cNES+cNES)*S337+(cNES+cOSEX)*N337+(cNES+cEREX)*O337+(cNES+cHOEX)*P337))/(1+cDR)^(((cycle + 0.5)/('Life tables'!$I$2/2))))</f>
        <v>87183.036962305676</v>
      </c>
      <c r="X337" s="107">
        <f>((L337+G337+H337+I337+N337+O337+P337+S337)/('Life tables'!$I$2/2))/(1+oDR)^(((cycle + 0.5)/('Life tables'!$I$2/2)))</f>
        <v>24.307701413627392</v>
      </c>
      <c r="Y337" s="31">
        <f>((uNES*L337+ uOCEX*G337+uEREX*H337+uHOEX*I337+uNES*S337+ uOCEX*N337+uEREX*O337+uHOEX*P337)/('Life tables'!$I$2/2))/(1+oDR)^(((cycle + 0.5)/('Life tables'!$I$2/2)))</f>
        <v>16.020034572809276</v>
      </c>
      <c r="Z337" s="100">
        <f t="shared" si="112"/>
        <v>182893.19171272707</v>
      </c>
      <c r="AA337" s="107">
        <f>((L337+G337+H337+I337+N337+O337+P337+S337)/('Life tables'!$I$2/2))</f>
        <v>29.373790664996143</v>
      </c>
      <c r="AB337" s="31">
        <f>((uNES*L337+ uOCEX*G337+uEREX*H337+uHOEX*I337+uNES*S337+ uOCEX*N337+uEREX*O337+uHOEX*P337)/('Life tables'!$I$2/2))</f>
        <v>19.358849855045939</v>
      </c>
    </row>
    <row r="338" spans="1:28" x14ac:dyDescent="0.25">
      <c r="A338" s="4">
        <v>332</v>
      </c>
      <c r="C338" s="105">
        <f>IF(male=0,VLOOKUP((($A$5:$A$1570/'Life tables'!$I$2)*2)+age,lifetable,13,1),IF(male=1,VLOOKUP((($A$5:$A$1570/'Life tables'!$I$2)*2)+age,lifetable,10,1),"error"))</f>
        <v>1.6015111386780134E-4</v>
      </c>
      <c r="F338" s="96">
        <f t="shared" si="100"/>
        <v>133.69356087612164</v>
      </c>
      <c r="G338" s="96">
        <f t="shared" si="101"/>
        <v>13.42979799521337</v>
      </c>
      <c r="H338" s="96">
        <f t="shared" si="102"/>
        <v>0.76698697686761719</v>
      </c>
      <c r="I338" s="96">
        <f t="shared" si="103"/>
        <v>0.3073244279332239</v>
      </c>
      <c r="J338" s="96">
        <f t="shared" si="104"/>
        <v>2.3734021967336309E-2</v>
      </c>
      <c r="K338" s="96">
        <f t="shared" si="105"/>
        <v>0.3211368712104799</v>
      </c>
      <c r="L338" s="96">
        <f t="shared" si="113"/>
        <v>118.84458058292961</v>
      </c>
      <c r="M338" s="96">
        <f t="shared" si="106"/>
        <v>632.12375375679198</v>
      </c>
      <c r="N338" s="96">
        <f t="shared" si="107"/>
        <v>60.874887063479726</v>
      </c>
      <c r="O338" s="96">
        <f t="shared" si="108"/>
        <v>1.45307724420859</v>
      </c>
      <c r="P338" s="96">
        <f t="shared" si="109"/>
        <v>1.45307724420859</v>
      </c>
      <c r="Q338" s="96">
        <f t="shared" si="110"/>
        <v>0.11144992811463084</v>
      </c>
      <c r="R338" s="96">
        <f t="shared" si="111"/>
        <v>0.11390544694723531</v>
      </c>
      <c r="S338" s="96">
        <f t="shared" si="114"/>
        <v>568.11735682983317</v>
      </c>
      <c r="T338" s="96">
        <f t="shared" si="115"/>
        <v>30.935287211457684</v>
      </c>
      <c r="U338" s="96">
        <f t="shared" si="115"/>
        <v>203.81762442386875</v>
      </c>
      <c r="V338" s="32">
        <f t="shared" si="116"/>
        <v>1000.0000000000003</v>
      </c>
      <c r="W338" s="100">
        <f>IF(A338=1,((cPH1_+cPHr+(cNES*L338+(cNES+cOSEX)*G338+(cNES+cEREX)*H338+(cNES+cHOEX)*I338+(cNES+cNES)*S338+(cNES+cOSEX)*N338+(cNES+cEREX)*O338+(cNES+cHOEX)*P338)))/(1+cDR)^(A$6:A$65537 + 0.5),(cPHr+(cNES*L338+(cNES+cOSEX)*G338+(cNES+cEREX)*H338+(cNES+cHOEX)*I338+(cNES+cNES)*S338+(cNES+cOSEX)*N338+(cNES+cEREX)*O338+(cNES+cHOEX)*P338))/(1+cDR)^(((cycle + 0.5)/('Life tables'!$I$2/2))))</f>
        <v>86923.652302053975</v>
      </c>
      <c r="X338" s="107">
        <f>((L338+G338+H338+I338+N338+O338+P338+S338)/('Life tables'!$I$2/2))/(1+oDR)^(((cycle + 0.5)/('Life tables'!$I$2/2)))</f>
        <v>24.275734847229774</v>
      </c>
      <c r="Y338" s="31">
        <f>((uNES*L338+ uOCEX*G338+uEREX*H338+uHOEX*I338+uNES*S338+ uOCEX*N338+uEREX*O338+uHOEX*P338)/('Life tables'!$I$2/2))/(1+oDR)^(((cycle + 0.5)/('Life tables'!$I$2/2)))</f>
        <v>15.998966958948706</v>
      </c>
      <c r="Z338" s="100">
        <f t="shared" si="112"/>
        <v>182757.05316098177</v>
      </c>
      <c r="AA338" s="107">
        <f>((L338+G338+H338+I338+N338+O338+P338+S338)/('Life tables'!$I$2/2))</f>
        <v>29.351918990492432</v>
      </c>
      <c r="AB338" s="31">
        <f>((uNES*L338+ uOCEX*G338+uEREX*H338+uHOEX*I338+uNES*S338+ uOCEX*N338+uEREX*O338+uHOEX*P338)/('Life tables'!$I$2/2))</f>
        <v>19.344435299935565</v>
      </c>
    </row>
    <row r="339" spans="1:28" x14ac:dyDescent="0.25">
      <c r="A339" s="4">
        <v>333</v>
      </c>
      <c r="C339" s="105">
        <f>IF(male=0,VLOOKUP((($A$5:$A$1570/'Life tables'!$I$2)*2)+age,lifetable,13,1),IF(male=1,VLOOKUP((($A$5:$A$1570/'Life tables'!$I$2)*2)+age,lifetable,10,1),"error"))</f>
        <v>1.6015111386780134E-4</v>
      </c>
      <c r="F339" s="96">
        <f t="shared" si="100"/>
        <v>133.59376904480061</v>
      </c>
      <c r="G339" s="96">
        <f t="shared" si="101"/>
        <v>13.419773696904377</v>
      </c>
      <c r="H339" s="96">
        <f t="shared" si="102"/>
        <v>0.76641448082128982</v>
      </c>
      <c r="I339" s="96">
        <f t="shared" si="103"/>
        <v>0.30709503418178097</v>
      </c>
      <c r="J339" s="96">
        <f t="shared" si="104"/>
        <v>2.3716306368311103E-2</v>
      </c>
      <c r="K339" s="96">
        <f t="shared" si="105"/>
        <v>0.32089716754582481</v>
      </c>
      <c r="L339" s="96">
        <f t="shared" si="113"/>
        <v>118.75587235897902</v>
      </c>
      <c r="M339" s="96">
        <f t="shared" si="106"/>
        <v>631.65331931987316</v>
      </c>
      <c r="N339" s="96">
        <f t="shared" si="107"/>
        <v>60.829583207948261</v>
      </c>
      <c r="O339" s="96">
        <f t="shared" si="108"/>
        <v>1.4519958458730329</v>
      </c>
      <c r="P339" s="96">
        <f t="shared" si="109"/>
        <v>1.4519958458730329</v>
      </c>
      <c r="Q339" s="96">
        <f t="shared" si="110"/>
        <v>0.11136698567833468</v>
      </c>
      <c r="R339" s="96">
        <f t="shared" si="111"/>
        <v>0.11382067708298302</v>
      </c>
      <c r="S339" s="96">
        <f t="shared" si="114"/>
        <v>567.69455675741756</v>
      </c>
      <c r="T339" s="96">
        <f t="shared" si="115"/>
        <v>31.070370503504328</v>
      </c>
      <c r="U339" s="96">
        <f t="shared" si="115"/>
        <v>204.25234226849756</v>
      </c>
      <c r="V339" s="32">
        <f t="shared" si="116"/>
        <v>1000.0000000000002</v>
      </c>
      <c r="W339" s="100">
        <f>IF(A339=1,((cPH1_+cPHr+(cNES*L339+(cNES+cOSEX)*G339+(cNES+cEREX)*H339+(cNES+cHOEX)*I339+(cNES+cNES)*S339+(cNES+cOSEX)*N339+(cNES+cEREX)*O339+(cNES+cHOEX)*P339)))/(1+cDR)^(A$6:A$65537 + 0.5),(cPHr+(cNES*L339+(cNES+cOSEX)*G339+(cNES+cEREX)*H339+(cNES+cHOEX)*I339+(cNES+cNES)*S339+(cNES+cOSEX)*N339+(cNES+cEREX)*O339+(cNES+cHOEX)*P339))/(1+cDR)^(((cycle + 0.5)/('Life tables'!$I$2/2))))</f>
        <v>86665.039040096919</v>
      </c>
      <c r="X339" s="107">
        <f>((L339+G339+H339+I339+N339+O339+P339+S339)/('Life tables'!$I$2/2))/(1+oDR)^(((cycle + 0.5)/('Life tables'!$I$2/2)))</f>
        <v>24.243810336602643</v>
      </c>
      <c r="Y339" s="31">
        <f>((uNES*L339+ uOCEX*G339+uEREX*H339+uHOEX*I339+uNES*S339+ uOCEX*N339+uEREX*O339+uHOEX*P339)/('Life tables'!$I$2/2))/(1+oDR)^(((cycle + 0.5)/('Life tables'!$I$2/2)))</f>
        <v>15.97792706168376</v>
      </c>
      <c r="Z339" s="100">
        <f t="shared" si="112"/>
        <v>182621.01527943532</v>
      </c>
      <c r="AA339" s="107">
        <f>((L339+G339+H339+I339+N339+O339+P339+S339)/('Life tables'!$I$2/2))</f>
        <v>29.330063622391478</v>
      </c>
      <c r="AB339" s="31">
        <f>((uNES*L339+ uOCEX*G339+uEREX*H339+uHOEX*I339+uNES*S339+ uOCEX*N339+uEREX*O339+uHOEX*P339)/('Life tables'!$I$2/2))</f>
        <v>19.330031491196124</v>
      </c>
    </row>
    <row r="340" spans="1:28" x14ac:dyDescent="0.25">
      <c r="A340" s="4">
        <v>334</v>
      </c>
      <c r="C340" s="105">
        <f>IF(male=0,VLOOKUP((($A$5:$A$1570/'Life tables'!$I$2)*2)+age,lifetable,13,1),IF(male=1,VLOOKUP((($A$5:$A$1570/'Life tables'!$I$2)*2)+age,lifetable,10,1),"error"))</f>
        <v>1.6015111386780134E-4</v>
      </c>
      <c r="F340" s="96">
        <f t="shared" si="100"/>
        <v>133.49405975409135</v>
      </c>
      <c r="G340" s="96">
        <f t="shared" si="101"/>
        <v>13.409757689972583</v>
      </c>
      <c r="H340" s="96">
        <f t="shared" si="102"/>
        <v>0.76584245830243747</v>
      </c>
      <c r="I340" s="96">
        <f t="shared" si="103"/>
        <v>0.30686583016831881</v>
      </c>
      <c r="J340" s="96">
        <f t="shared" si="104"/>
        <v>2.36986054223528E-2</v>
      </c>
      <c r="K340" s="96">
        <f t="shared" si="105"/>
        <v>0.32065766214676783</v>
      </c>
      <c r="L340" s="96">
        <f t="shared" si="113"/>
        <v>118.6672375080789</v>
      </c>
      <c r="M340" s="96">
        <f t="shared" si="106"/>
        <v>631.1832274739071</v>
      </c>
      <c r="N340" s="96">
        <f t="shared" si="107"/>
        <v>60.784312344667811</v>
      </c>
      <c r="O340" s="96">
        <f t="shared" si="108"/>
        <v>1.4509152350590875</v>
      </c>
      <c r="P340" s="96">
        <f t="shared" si="109"/>
        <v>1.4509152350590875</v>
      </c>
      <c r="Q340" s="96">
        <f t="shared" si="110"/>
        <v>0.1112841036443519</v>
      </c>
      <c r="R340" s="96">
        <f t="shared" si="111"/>
        <v>0.11373596895185714</v>
      </c>
      <c r="S340" s="96">
        <f t="shared" si="114"/>
        <v>567.27206458652495</v>
      </c>
      <c r="T340" s="96">
        <f t="shared" si="115"/>
        <v>31.205353212571033</v>
      </c>
      <c r="U340" s="96">
        <f t="shared" si="115"/>
        <v>204.68673589959619</v>
      </c>
      <c r="V340" s="32">
        <f t="shared" si="116"/>
        <v>1000.0000000000005</v>
      </c>
      <c r="W340" s="100">
        <f>IF(A340=1,((cPH1_+cPHr+(cNES*L340+(cNES+cOSEX)*G340+(cNES+cEREX)*H340+(cNES+cHOEX)*I340+(cNES+cNES)*S340+(cNES+cOSEX)*N340+(cNES+cEREX)*O340+(cNES+cHOEX)*P340)))/(1+cDR)^(A$6:A$65537 + 0.5),(cPHr+(cNES*L340+(cNES+cOSEX)*G340+(cNES+cEREX)*H340+(cNES+cHOEX)*I340+(cNES+cNES)*S340+(cNES+cOSEX)*N340+(cNES+cEREX)*O340+(cNES+cHOEX)*P340))/(1+cDR)^(((cycle + 0.5)/('Life tables'!$I$2/2))))</f>
        <v>86407.194893785418</v>
      </c>
      <c r="X340" s="107">
        <f>((L340+G340+H340+I340+N340+O340+P340+S340)/('Life tables'!$I$2/2))/(1+oDR)^(((cycle + 0.5)/('Life tables'!$I$2/2)))</f>
        <v>24.211927825833438</v>
      </c>
      <c r="Y340" s="31">
        <f>((uNES*L340+ uOCEX*G340+uEREX*H340+uHOEX*I340+uNES*S340+ uOCEX*N340+uEREX*O340+uHOEX*P340)/('Life tables'!$I$2/2))/(1+oDR)^(((cycle + 0.5)/('Life tables'!$I$2/2)))</f>
        <v>15.956914844176568</v>
      </c>
      <c r="Z340" s="100">
        <f t="shared" si="112"/>
        <v>182485.07801634877</v>
      </c>
      <c r="AA340" s="107">
        <f>((L340+G340+H340+I340+N340+O340+P340+S340)/('Life tables'!$I$2/2))</f>
        <v>29.30822454784192</v>
      </c>
      <c r="AB340" s="31">
        <f>((uNES*L340+ uOCEX*G340+uEREX*H340+uHOEX*I340+uNES*S340+ uOCEX*N340+uEREX*O340+uHOEX*P340)/('Life tables'!$I$2/2))</f>
        <v>19.315638420371034</v>
      </c>
    </row>
    <row r="341" spans="1:28" x14ac:dyDescent="0.25">
      <c r="A341" s="4">
        <v>335</v>
      </c>
      <c r="C341" s="105">
        <f>IF(male=0,VLOOKUP((($A$5:$A$1570/'Life tables'!$I$2)*2)+age,lifetable,13,1),IF(male=1,VLOOKUP((($A$5:$A$1570/'Life tables'!$I$2)*2)+age,lifetable,10,1),"error"))</f>
        <v>1.6015111386780134E-4</v>
      </c>
      <c r="F341" s="96">
        <f t="shared" si="100"/>
        <v>133.39443266748606</v>
      </c>
      <c r="G341" s="96">
        <f t="shared" si="101"/>
        <v>13.399749940615077</v>
      </c>
      <c r="H341" s="96">
        <f t="shared" si="102"/>
        <v>0.76527090738054726</v>
      </c>
      <c r="I341" s="96">
        <f t="shared" si="103"/>
        <v>0.30663681511929941</v>
      </c>
      <c r="J341" s="96">
        <f t="shared" si="104"/>
        <v>2.3680919069722674E-2</v>
      </c>
      <c r="K341" s="96">
        <f t="shared" si="105"/>
        <v>0.3204183542050047</v>
      </c>
      <c r="L341" s="96">
        <f t="shared" si="113"/>
        <v>118.57867573109641</v>
      </c>
      <c r="M341" s="96">
        <f t="shared" si="106"/>
        <v>630.71347822034716</v>
      </c>
      <c r="N341" s="96">
        <f t="shared" si="107"/>
        <v>60.739074473778345</v>
      </c>
      <c r="O341" s="96">
        <f t="shared" si="108"/>
        <v>1.4498354117700949</v>
      </c>
      <c r="P341" s="96">
        <f t="shared" si="109"/>
        <v>1.4498354117700949</v>
      </c>
      <c r="Q341" s="96">
        <f t="shared" si="110"/>
        <v>0.11120128201293873</v>
      </c>
      <c r="R341" s="96">
        <f t="shared" si="111"/>
        <v>0.11365132255411955</v>
      </c>
      <c r="S341" s="96">
        <f t="shared" si="114"/>
        <v>566.8498803184616</v>
      </c>
      <c r="T341" s="96">
        <f t="shared" si="115"/>
        <v>31.340235413653694</v>
      </c>
      <c r="U341" s="96">
        <f t="shared" si="115"/>
        <v>205.12080557635531</v>
      </c>
      <c r="V341" s="32">
        <f t="shared" si="116"/>
        <v>1000.0000000000005</v>
      </c>
      <c r="W341" s="100">
        <f>IF(A341=1,((cPH1_+cPHr+(cNES*L341+(cNES+cOSEX)*G341+(cNES+cEREX)*H341+(cNES+cHOEX)*I341+(cNES+cNES)*S341+(cNES+cOSEX)*N341+(cNES+cEREX)*O341+(cNES+cHOEX)*P341)))/(1+cDR)^(A$6:A$65537 + 0.5),(cPHr+(cNES*L341+(cNES+cOSEX)*G341+(cNES+cEREX)*H341+(cNES+cHOEX)*I341+(cNES+cNES)*S341+(cNES+cOSEX)*N341+(cNES+cEREX)*O341+(cNES+cHOEX)*P341))/(1+cDR)^(((cycle + 0.5)/('Life tables'!$I$2/2))))</f>
        <v>86150.117586816894</v>
      </c>
      <c r="X341" s="107">
        <f>((L341+G341+H341+I341+N341+O341+P341+S341)/('Life tables'!$I$2/2))/(1+oDR)^(((cycle + 0.5)/('Life tables'!$I$2/2)))</f>
        <v>24.180087259103686</v>
      </c>
      <c r="Y341" s="31">
        <f>((uNES*L341+ uOCEX*G341+uEREX*H341+uHOEX*I341+uNES*S341+ uOCEX*N341+uEREX*O341+uHOEX*P341)/('Life tables'!$I$2/2))/(1+oDR)^(((cycle + 0.5)/('Life tables'!$I$2/2)))</f>
        <v>15.935930269650921</v>
      </c>
      <c r="Z341" s="100">
        <f t="shared" si="112"/>
        <v>182349.24131924621</v>
      </c>
      <c r="AA341" s="107">
        <f>((L341+G341+H341+I341+N341+O341+P341+S341)/('Life tables'!$I$2/2))</f>
        <v>29.286401754025629</v>
      </c>
      <c r="AB341" s="31">
        <f>((uNES*L341+ uOCEX*G341+uEREX*H341+uHOEX*I341+uNES*S341+ uOCEX*N341+uEREX*O341+uHOEX*P341)/('Life tables'!$I$2/2))</f>
        <v>19.301256079025201</v>
      </c>
    </row>
    <row r="342" spans="1:28" x14ac:dyDescent="0.25">
      <c r="A342" s="4">
        <v>336</v>
      </c>
      <c r="C342" s="105">
        <f>IF(male=0,VLOOKUP((($A$5:$A$1570/'Life tables'!$I$2)*2)+age,lifetable,13,1),IF(male=1,VLOOKUP((($A$5:$A$1570/'Life tables'!$I$2)*2)+age,lifetable,10,1),"error"))</f>
        <v>1.6015111386780134E-4</v>
      </c>
      <c r="F342" s="96">
        <f t="shared" si="100"/>
        <v>133.29488745791073</v>
      </c>
      <c r="G342" s="96">
        <f t="shared" si="101"/>
        <v>13.389750415976591</v>
      </c>
      <c r="H342" s="96">
        <f t="shared" si="102"/>
        <v>0.76469982617922772</v>
      </c>
      <c r="I342" s="96">
        <f t="shared" si="103"/>
        <v>0.30640798828287025</v>
      </c>
      <c r="J342" s="96">
        <f t="shared" si="104"/>
        <v>2.3663247252356745E-2</v>
      </c>
      <c r="K342" s="96">
        <f t="shared" si="105"/>
        <v>0.32017924293489181</v>
      </c>
      <c r="L342" s="96">
        <f t="shared" si="113"/>
        <v>118.4901867372848</v>
      </c>
      <c r="M342" s="96">
        <f t="shared" si="106"/>
        <v>630.24407155208075</v>
      </c>
      <c r="N342" s="96">
        <f t="shared" si="107"/>
        <v>60.693869594594901</v>
      </c>
      <c r="O342" s="96">
        <f t="shared" si="108"/>
        <v>1.4487563759897055</v>
      </c>
      <c r="P342" s="96">
        <f t="shared" si="109"/>
        <v>1.4487563759897055</v>
      </c>
      <c r="Q342" s="96">
        <f t="shared" si="110"/>
        <v>0.11111852078284115</v>
      </c>
      <c r="R342" s="96">
        <f t="shared" si="111"/>
        <v>0.1135667378884886</v>
      </c>
      <c r="S342" s="96">
        <f t="shared" si="114"/>
        <v>566.42800394683513</v>
      </c>
      <c r="T342" s="96">
        <f t="shared" si="115"/>
        <v>31.475017181688891</v>
      </c>
      <c r="U342" s="96">
        <f t="shared" si="115"/>
        <v>205.55455155717868</v>
      </c>
      <c r="V342" s="32">
        <f t="shared" si="116"/>
        <v>1000.0000000000006</v>
      </c>
      <c r="W342" s="100">
        <f>IF(A342=1,((cPH1_+cPHr+(cNES*L342+(cNES+cOSEX)*G342+(cNES+cEREX)*H342+(cNES+cHOEX)*I342+(cNES+cNES)*S342+(cNES+cOSEX)*N342+(cNES+cEREX)*O342+(cNES+cHOEX)*P342)))/(1+cDR)^(A$6:A$65537 + 0.5),(cPHr+(cNES*L342+(cNES+cOSEX)*G342+(cNES+cEREX)*H342+(cNES+cHOEX)*I342+(cNES+cNES)*S342+(cNES+cOSEX)*N342+(cNES+cEREX)*O342+(cNES+cHOEX)*P342))/(1+cDR)^(((cycle + 0.5)/('Life tables'!$I$2/2))))</f>
        <v>85893.804849232678</v>
      </c>
      <c r="X342" s="107">
        <f>((L342+G342+H342+I342+N342+O342+P342+S342)/('Life tables'!$I$2/2))/(1+oDR)^(((cycle + 0.5)/('Life tables'!$I$2/2)))</f>
        <v>24.148288580688245</v>
      </c>
      <c r="Y342" s="31">
        <f>((uNES*L342+ uOCEX*G342+uEREX*H342+uHOEX*I342+uNES*S342+ uOCEX*N342+uEREX*O342+uHOEX*P342)/('Life tables'!$I$2/2))/(1+oDR)^(((cycle + 0.5)/('Life tables'!$I$2/2)))</f>
        <v>15.914973301391701</v>
      </c>
      <c r="Z342" s="100">
        <f t="shared" si="112"/>
        <v>182213.50513494172</v>
      </c>
      <c r="AA342" s="107">
        <f>((L342+G342+H342+I342+N342+O342+P342+S342)/('Life tables'!$I$2/2))</f>
        <v>29.264595228156967</v>
      </c>
      <c r="AB342" s="31">
        <f>((uNES*L342+ uOCEX*G342+uEREX*H342+uHOEX*I342+uNES*S342+ uOCEX*N342+uEREX*O342+uHOEX*P342)/('Life tables'!$I$2/2))</f>
        <v>19.286884458744488</v>
      </c>
    </row>
    <row r="343" spans="1:28" x14ac:dyDescent="0.25">
      <c r="A343" s="4">
        <v>337</v>
      </c>
      <c r="C343" s="105">
        <f>IF(male=0,VLOOKUP((($A$5:$A$1570/'Life tables'!$I$2)*2)+age,lifetable,13,1),IF(male=1,VLOOKUP((($A$5:$A$1570/'Life tables'!$I$2)*2)+age,lifetable,10,1),"error"))</f>
        <v>1.6015111386780134E-4</v>
      </c>
      <c r="F343" s="96">
        <f t="shared" si="100"/>
        <v>133.19542380741183</v>
      </c>
      <c r="G343" s="96">
        <f t="shared" si="101"/>
        <v>13.379759084118025</v>
      </c>
      <c r="H343" s="96">
        <f t="shared" si="102"/>
        <v>0.76412921287440994</v>
      </c>
      <c r="I343" s="96">
        <f t="shared" si="103"/>
        <v>0.30617934892814436</v>
      </c>
      <c r="J343" s="96">
        <f t="shared" si="104"/>
        <v>2.3645589913810133E-2</v>
      </c>
      <c r="K343" s="96">
        <f t="shared" si="105"/>
        <v>0.31994032757269281</v>
      </c>
      <c r="L343" s="96">
        <f t="shared" si="113"/>
        <v>118.40177024400475</v>
      </c>
      <c r="M343" s="96">
        <f t="shared" si="106"/>
        <v>629.77500745372095</v>
      </c>
      <c r="N343" s="96">
        <f t="shared" si="107"/>
        <v>60.648697705635676</v>
      </c>
      <c r="O343" s="96">
        <f t="shared" si="108"/>
        <v>1.4476781276825488</v>
      </c>
      <c r="P343" s="96">
        <f t="shared" si="109"/>
        <v>1.4476781276825488</v>
      </c>
      <c r="Q343" s="96">
        <f t="shared" si="110"/>
        <v>0.11103581995134626</v>
      </c>
      <c r="R343" s="96">
        <f t="shared" si="111"/>
        <v>0.11348221495219166</v>
      </c>
      <c r="S343" s="96">
        <f t="shared" si="114"/>
        <v>566.00643545781668</v>
      </c>
      <c r="T343" s="96">
        <f t="shared" si="115"/>
        <v>31.609698591554046</v>
      </c>
      <c r="U343" s="96">
        <f t="shared" si="115"/>
        <v>205.98797409970356</v>
      </c>
      <c r="V343" s="32">
        <f t="shared" si="116"/>
        <v>1000.0000000000005</v>
      </c>
      <c r="W343" s="100">
        <f>IF(A343=1,((cPH1_+cPHr+(cNES*L343+(cNES+cOSEX)*G343+(cNES+cEREX)*H343+(cNES+cHOEX)*I343+(cNES+cNES)*S343+(cNES+cOSEX)*N343+(cNES+cEREX)*O343+(cNES+cHOEX)*P343)))/(1+cDR)^(A$6:A$65537 + 0.5),(cPHr+(cNES*L343+(cNES+cOSEX)*G343+(cNES+cEREX)*H343+(cNES+cHOEX)*I343+(cNES+cNES)*S343+(cNES+cOSEX)*N343+(cNES+cEREX)*O343+(cNES+cHOEX)*P343))/(1+cDR)^(((cycle + 0.5)/('Life tables'!$I$2/2))))</f>
        <v>85638.254417414006</v>
      </c>
      <c r="X343" s="107">
        <f>((L343+G343+H343+I343+N343+O343+P343+S343)/('Life tables'!$I$2/2))/(1+oDR)^(((cycle + 0.5)/('Life tables'!$I$2/2)))</f>
        <v>24.116531734954453</v>
      </c>
      <c r="Y343" s="31">
        <f>((uNES*L343+ uOCEX*G343+uEREX*H343+uHOEX*I343+uNES*S343+ uOCEX*N343+uEREX*O343+uHOEX*P343)/('Life tables'!$I$2/2))/(1+oDR)^(((cycle + 0.5)/('Life tables'!$I$2/2)))</f>
        <v>15.894043902744411</v>
      </c>
      <c r="Z343" s="100">
        <f t="shared" si="112"/>
        <v>182077.86940956453</v>
      </c>
      <c r="AA343" s="107">
        <f>((L343+G343+H343+I343+N343+O343+P343+S343)/('Life tables'!$I$2/2))</f>
        <v>29.242804957481951</v>
      </c>
      <c r="AB343" s="31">
        <f>((uNES*L343+ uOCEX*G343+uEREX*H343+uHOEX*I343+uNES*S343+ uOCEX*N343+uEREX*O343+uHOEX*P343)/('Life tables'!$I$2/2))</f>
        <v>19.272523551135237</v>
      </c>
    </row>
    <row r="344" spans="1:28" x14ac:dyDescent="0.25">
      <c r="A344" s="4">
        <v>338</v>
      </c>
      <c r="C344" s="105">
        <f>IF(male=0,VLOOKUP((($A$5:$A$1570/'Life tables'!$I$2)*2)+age,lifetable,13,1),IF(male=1,VLOOKUP((($A$5:$A$1570/'Life tables'!$I$2)*2)+age,lifetable,10,1),"error"))</f>
        <v>1.6015111386780134E-4</v>
      </c>
      <c r="F344" s="96">
        <f t="shared" si="100"/>
        <v>133.09604140685298</v>
      </c>
      <c r="G344" s="96">
        <f t="shared" si="101"/>
        <v>13.369775913985983</v>
      </c>
      <c r="H344" s="96">
        <f t="shared" si="102"/>
        <v>0.76355906569260878</v>
      </c>
      <c r="I344" s="96">
        <f t="shared" si="103"/>
        <v>0.30595089634450284</v>
      </c>
      <c r="J344" s="96">
        <f t="shared" si="104"/>
        <v>2.3627946999203221E-2</v>
      </c>
      <c r="K344" s="96">
        <f t="shared" si="105"/>
        <v>0.31970160737585079</v>
      </c>
      <c r="L344" s="96">
        <f t="shared" si="113"/>
        <v>118.31342597645482</v>
      </c>
      <c r="M344" s="96">
        <f t="shared" si="106"/>
        <v>629.30628590188985</v>
      </c>
      <c r="N344" s="96">
        <f t="shared" si="107"/>
        <v>60.603558804649346</v>
      </c>
      <c r="O344" s="96">
        <f t="shared" si="108"/>
        <v>1.4466006667948854</v>
      </c>
      <c r="P344" s="96">
        <f t="shared" si="109"/>
        <v>1.4466006667948854</v>
      </c>
      <c r="Q344" s="96">
        <f t="shared" si="110"/>
        <v>0.1109531795143323</v>
      </c>
      <c r="R344" s="96">
        <f t="shared" si="111"/>
        <v>0.11339775374101611</v>
      </c>
      <c r="S344" s="96">
        <f t="shared" si="114"/>
        <v>565.58517483039543</v>
      </c>
      <c r="T344" s="96">
        <f t="shared" ref="T344:U359" si="117">J344+Q344+T343</f>
        <v>31.744279718067581</v>
      </c>
      <c r="U344" s="96">
        <f t="shared" si="117"/>
        <v>206.42107346082042</v>
      </c>
      <c r="V344" s="32">
        <f t="shared" si="116"/>
        <v>1000.0000000000005</v>
      </c>
      <c r="W344" s="100">
        <f>IF(A344=1,((cPH1_+cPHr+(cNES*L344+(cNES+cOSEX)*G344+(cNES+cEREX)*H344+(cNES+cHOEX)*I344+(cNES+cNES)*S344+(cNES+cOSEX)*N344+(cNES+cEREX)*O344+(cNES+cHOEX)*P344)))/(1+cDR)^(A$6:A$65537 + 0.5),(cPHr+(cNES*L344+(cNES+cOSEX)*G344+(cNES+cEREX)*H344+(cNES+cHOEX)*I344+(cNES+cNES)*S344+(cNES+cOSEX)*N344+(cNES+cEREX)*O344+(cNES+cHOEX)*P344))/(1+cDR)^(((cycle + 0.5)/('Life tables'!$I$2/2))))</f>
        <v>85383.464034078133</v>
      </c>
      <c r="X344" s="107">
        <f>((L344+G344+H344+I344+N344+O344+P344+S344)/('Life tables'!$I$2/2))/(1+oDR)^(((cycle + 0.5)/('Life tables'!$I$2/2)))</f>
        <v>24.084816666361405</v>
      </c>
      <c r="Y344" s="31">
        <f>((uNES*L344+ uOCEX*G344+uEREX*H344+uHOEX*I344+uNES*S344+ uOCEX*N344+uEREX*O344+uHOEX*P344)/('Life tables'!$I$2/2))/(1+oDR)^(((cycle + 0.5)/('Life tables'!$I$2/2)))</f>
        <v>15.873142037114651</v>
      </c>
      <c r="Z344" s="100">
        <f t="shared" si="112"/>
        <v>181942.334088584</v>
      </c>
      <c r="AA344" s="107">
        <f>((L344+G344+H344+I344+N344+O344+P344+S344)/('Life tables'!$I$2/2))</f>
        <v>29.221030929277525</v>
      </c>
      <c r="AB344" s="31">
        <f>((uNES*L344+ uOCEX*G344+uEREX*H344+uHOEX*I344+uNES*S344+ uOCEX*N344+uEREX*O344+uHOEX*P344)/('Life tables'!$I$2/2))</f>
        <v>19.25817334782375</v>
      </c>
    </row>
    <row r="345" spans="1:28" x14ac:dyDescent="0.25">
      <c r="A345" s="4">
        <v>339</v>
      </c>
      <c r="C345" s="105">
        <f>IF(male=0,VLOOKUP((($A$5:$A$1570/'Life tables'!$I$2)*2)+age,lifetable,13,1),IF(male=1,VLOOKUP((($A$5:$A$1570/'Life tables'!$I$2)*2)+age,lifetable,10,1),"error"))</f>
        <v>1.7629026324772479E-4</v>
      </c>
      <c r="F345" s="96">
        <f t="shared" si="100"/>
        <v>132.99673995562182</v>
      </c>
      <c r="G345" s="96">
        <f t="shared" si="101"/>
        <v>13.359800875383327</v>
      </c>
      <c r="H345" s="96">
        <f t="shared" si="102"/>
        <v>0.76298938290924034</v>
      </c>
      <c r="I345" s="96">
        <f t="shared" si="103"/>
        <v>0.30572262984092136</v>
      </c>
      <c r="J345" s="96">
        <f t="shared" si="104"/>
        <v>2.5989636633188009E-2</v>
      </c>
      <c r="K345" s="96">
        <f t="shared" si="105"/>
        <v>0.31946308162228376</v>
      </c>
      <c r="L345" s="96">
        <f t="shared" si="113"/>
        <v>118.22277434923286</v>
      </c>
      <c r="M345" s="96">
        <f t="shared" si="106"/>
        <v>628.8379068654906</v>
      </c>
      <c r="N345" s="96">
        <f t="shared" si="107"/>
        <v>60.558452888641206</v>
      </c>
      <c r="O345" s="96">
        <f t="shared" si="108"/>
        <v>1.4455239932552324</v>
      </c>
      <c r="P345" s="96">
        <f t="shared" si="109"/>
        <v>1.4455239932552324</v>
      </c>
      <c r="Q345" s="96">
        <f t="shared" si="110"/>
        <v>0.1220435293536828</v>
      </c>
      <c r="R345" s="96">
        <f t="shared" si="111"/>
        <v>0.11331335424935851</v>
      </c>
      <c r="S345" s="96">
        <f t="shared" si="114"/>
        <v>565.15304910673592</v>
      </c>
      <c r="T345" s="96">
        <f t="shared" si="117"/>
        <v>31.892312884054451</v>
      </c>
      <c r="U345" s="96">
        <f t="shared" si="117"/>
        <v>206.85384989669205</v>
      </c>
      <c r="V345" s="32">
        <f t="shared" si="116"/>
        <v>1000.0000000000005</v>
      </c>
      <c r="W345" s="100">
        <f>IF(A345=1,((cPH1_+cPHr+(cNES*L345+(cNES+cOSEX)*G345+(cNES+cEREX)*H345+(cNES+cHOEX)*I345+(cNES+cNES)*S345+(cNES+cOSEX)*N345+(cNES+cEREX)*O345+(cNES+cHOEX)*P345)))/(1+cDR)^(A$6:A$65537 + 0.5),(cPHr+(cNES*L345+(cNES+cOSEX)*G345+(cNES+cEREX)*H345+(cNES+cHOEX)*I345+(cNES+cNES)*S345+(cNES+cOSEX)*N345+(cNES+cEREX)*O345+(cNES+cHOEX)*P345))/(1+cDR)^(((cycle + 0.5)/('Life tables'!$I$2/2))))</f>
        <v>85128.124135005855</v>
      </c>
      <c r="X345" s="107">
        <f>((L345+G345+H345+I345+N345+O345+P345+S345)/('Life tables'!$I$2/2))/(1+oDR)^(((cycle + 0.5)/('Life tables'!$I$2/2)))</f>
        <v>24.052715120156858</v>
      </c>
      <c r="Y345" s="31">
        <f>((uNES*L345+ uOCEX*G345+uEREX*H345+uHOEX*I345+uNES*S345+ uOCEX*N345+uEREX*O345+uHOEX*P345)/('Life tables'!$I$2/2))/(1+oDR)^(((cycle + 0.5)/('Life tables'!$I$2/2)))</f>
        <v>15.851980774435111</v>
      </c>
      <c r="Z345" s="100">
        <f t="shared" si="112"/>
        <v>181804.10714973879</v>
      </c>
      <c r="AA345" s="107">
        <f>((L345+G345+H345+I345+N345+O345+P345+S345)/('Life tables'!$I$2/2))</f>
        <v>29.198753319023449</v>
      </c>
      <c r="AB345" s="31">
        <f>((uNES*L345+ uOCEX*G345+uEREX*H345+uHOEX*I345+uNES*S345+ uOCEX*N345+uEREX*O345+uHOEX*P345)/('Life tables'!$I$2/2))</f>
        <v>19.243485566531525</v>
      </c>
    </row>
    <row r="346" spans="1:28" x14ac:dyDescent="0.25">
      <c r="A346" s="4">
        <v>340</v>
      </c>
      <c r="C346" s="105">
        <f>IF(male=0,VLOOKUP((($A$5:$A$1570/'Life tables'!$I$2)*2)+age,lifetable,13,1),IF(male=1,VLOOKUP((($A$5:$A$1570/'Life tables'!$I$2)*2)+age,lifetable,10,1),"error"))</f>
        <v>1.7629026324772479E-4</v>
      </c>
      <c r="F346" s="96">
        <f t="shared" si="100"/>
        <v>132.89513605820605</v>
      </c>
      <c r="G346" s="96">
        <f t="shared" si="101"/>
        <v>13.349594551242671</v>
      </c>
      <c r="H346" s="96">
        <f t="shared" si="102"/>
        <v>0.76240649121568227</v>
      </c>
      <c r="I346" s="96">
        <f t="shared" si="103"/>
        <v>0.30548907065194875</v>
      </c>
      <c r="J346" s="96">
        <f t="shared" si="104"/>
        <v>2.5969781647455031E-2</v>
      </c>
      <c r="K346" s="96">
        <f t="shared" si="105"/>
        <v>0.31921902530794022</v>
      </c>
      <c r="L346" s="96">
        <f t="shared" si="113"/>
        <v>118.13245713814035</v>
      </c>
      <c r="M346" s="96">
        <f t="shared" si="106"/>
        <v>628.35870116104797</v>
      </c>
      <c r="N346" s="96">
        <f t="shared" si="107"/>
        <v>60.512304341043126</v>
      </c>
      <c r="O346" s="96">
        <f t="shared" si="108"/>
        <v>1.4444224322076018</v>
      </c>
      <c r="P346" s="96">
        <f t="shared" si="109"/>
        <v>1.4444224322076018</v>
      </c>
      <c r="Q346" s="96">
        <f t="shared" si="110"/>
        <v>0.12195052612531812</v>
      </c>
      <c r="R346" s="96">
        <f t="shared" si="111"/>
        <v>0.1132270038478433</v>
      </c>
      <c r="S346" s="96">
        <f t="shared" si="114"/>
        <v>564.72237442561652</v>
      </c>
      <c r="T346" s="96">
        <f t="shared" si="117"/>
        <v>32.040233191827227</v>
      </c>
      <c r="U346" s="96">
        <f t="shared" si="117"/>
        <v>207.28629592584784</v>
      </c>
      <c r="V346" s="32">
        <f t="shared" si="116"/>
        <v>1000.0000000000007</v>
      </c>
      <c r="W346" s="100">
        <f>IF(A346=1,((cPH1_+cPHr+(cNES*L346+(cNES+cOSEX)*G346+(cNES+cEREX)*H346+(cNES+cHOEX)*I346+(cNES+cNES)*S346+(cNES+cOSEX)*N346+(cNES+cEREX)*O346+(cNES+cHOEX)*P346)))/(1+cDR)^(A$6:A$65537 + 0.5),(cPHr+(cNES*L346+(cNES+cOSEX)*G346+(cNES+cEREX)*H346+(cNES+cHOEX)*I346+(cNES+cNES)*S346+(cNES+cOSEX)*N346+(cNES+cEREX)*O346+(cNES+cHOEX)*P346))/(1+cDR)^(((cycle + 0.5)/('Life tables'!$I$2/2))))</f>
        <v>84873.34103456579</v>
      </c>
      <c r="X346" s="107">
        <f>((L346+G346+H346+I346+N346+O346+P346+S346)/('Life tables'!$I$2/2))/(1+oDR)^(((cycle + 0.5)/('Life tables'!$I$2/2)))</f>
        <v>24.020656375335218</v>
      </c>
      <c r="Y346" s="31">
        <f>((uNES*L346+ uOCEX*G346+uEREX*H346+uHOEX*I346+uNES*S346+ uOCEX*N346+uEREX*O346+uHOEX*P346)/('Life tables'!$I$2/2))/(1+oDR)^(((cycle + 0.5)/('Life tables'!$I$2/2)))</f>
        <v>15.830852414723832</v>
      </c>
      <c r="Z346" s="100">
        <f t="shared" si="112"/>
        <v>181665.5425906241</v>
      </c>
      <c r="AA346" s="107">
        <f>((L346+G346+H346+I346+N346+O346+P346+S346)/('Life tables'!$I$2/2))</f>
        <v>29.176492710697932</v>
      </c>
      <c r="AB346" s="31">
        <f>((uNES*L346+ uOCEX*G346+uEREX*H346+uHOEX*I346+uNES*S346+ uOCEX*N346+uEREX*O346+uHOEX*P346)/('Life tables'!$I$2/2))</f>
        <v>19.228814686204792</v>
      </c>
    </row>
    <row r="347" spans="1:28" x14ac:dyDescent="0.25">
      <c r="A347" s="4">
        <v>341</v>
      </c>
      <c r="C347" s="105">
        <f>IF(male=0,VLOOKUP((($A$5:$A$1570/'Life tables'!$I$2)*2)+age,lifetable,13,1),IF(male=1,VLOOKUP((($A$5:$A$1570/'Life tables'!$I$2)*2)+age,lifetable,10,1),"error"))</f>
        <v>1.7629026324772479E-4</v>
      </c>
      <c r="F347" s="96">
        <f t="shared" si="100"/>
        <v>132.7936167007789</v>
      </c>
      <c r="G347" s="96">
        <f t="shared" si="101"/>
        <v>13.339396719320805</v>
      </c>
      <c r="H347" s="96">
        <f t="shared" si="102"/>
        <v>0.76182408451982997</v>
      </c>
      <c r="I347" s="96">
        <f t="shared" si="103"/>
        <v>0.30525570579696998</v>
      </c>
      <c r="J347" s="96">
        <f t="shared" si="104"/>
        <v>2.5949943182153951E-2</v>
      </c>
      <c r="K347" s="96">
        <f t="shared" si="105"/>
        <v>0.31897517206177184</v>
      </c>
      <c r="L347" s="96">
        <f t="shared" si="113"/>
        <v>118.04221507589737</v>
      </c>
      <c r="M347" s="96">
        <f t="shared" si="106"/>
        <v>627.87985418154653</v>
      </c>
      <c r="N347" s="96">
        <f t="shared" si="107"/>
        <v>60.466190339434114</v>
      </c>
      <c r="O347" s="96">
        <f t="shared" si="108"/>
        <v>1.443321695769149</v>
      </c>
      <c r="P347" s="96">
        <f t="shared" si="109"/>
        <v>1.443321695769149</v>
      </c>
      <c r="Q347" s="96">
        <f t="shared" si="110"/>
        <v>0.12185759251753034</v>
      </c>
      <c r="R347" s="96">
        <f t="shared" si="111"/>
        <v>0.11314071808671616</v>
      </c>
      <c r="S347" s="96">
        <f t="shared" si="114"/>
        <v>564.29202213996984</v>
      </c>
      <c r="T347" s="96">
        <f t="shared" si="117"/>
        <v>32.188040727526911</v>
      </c>
      <c r="U347" s="96">
        <f t="shared" si="117"/>
        <v>207.71841181599632</v>
      </c>
      <c r="V347" s="32">
        <f t="shared" si="116"/>
        <v>1000.0000000000005</v>
      </c>
      <c r="W347" s="100">
        <f>IF(A347=1,((cPH1_+cPHr+(cNES*L347+(cNES+cOSEX)*G347+(cNES+cEREX)*H347+(cNES+cHOEX)*I347+(cNES+cNES)*S347+(cNES+cOSEX)*N347+(cNES+cEREX)*O347+(cNES+cHOEX)*P347)))/(1+cDR)^(A$6:A$65537 + 0.5),(cPHr+(cNES*L347+(cNES+cOSEX)*G347+(cNES+cEREX)*H347+(cNES+cHOEX)*I347+(cNES+cNES)*S347+(cNES+cOSEX)*N347+(cNES+cEREX)*O347+(cNES+cHOEX)*P347))/(1+cDR)^(((cycle + 0.5)/('Life tables'!$I$2/2))))</f>
        <v>84619.320227462958</v>
      </c>
      <c r="X347" s="107">
        <f>((L347+G347+H347+I347+N347+O347+P347+S347)/('Life tables'!$I$2/2))/(1+oDR)^(((cycle + 0.5)/('Life tables'!$I$2/2)))</f>
        <v>23.988640374329478</v>
      </c>
      <c r="Y347" s="31">
        <f>((uNES*L347+ uOCEX*G347+uEREX*H347+uHOEX*I347+uNES*S347+ uOCEX*N347+uEREX*O347+uHOEX*P347)/('Life tables'!$I$2/2))/(1+oDR)^(((cycle + 0.5)/('Life tables'!$I$2/2)))</f>
        <v>15.809752225115512</v>
      </c>
      <c r="Z347" s="100">
        <f t="shared" si="112"/>
        <v>181527.08309041447</v>
      </c>
      <c r="AA347" s="107">
        <f>((L347+G347+H347+I347+N347+O347+P347+S347)/('Life tables'!$I$2/2))</f>
        <v>29.154249090728644</v>
      </c>
      <c r="AB347" s="31">
        <f>((uNES*L347+ uOCEX*G347+uEREX*H347+uHOEX*I347+uNES*S347+ uOCEX*N347+uEREX*O347+uHOEX*P347)/('Life tables'!$I$2/2))</f>
        <v>19.214155001754765</v>
      </c>
    </row>
    <row r="348" spans="1:28" x14ac:dyDescent="0.25">
      <c r="A348" s="4">
        <v>342</v>
      </c>
      <c r="C348" s="105">
        <f>IF(male=0,VLOOKUP((($A$5:$A$1570/'Life tables'!$I$2)*2)+age,lifetable,13,1),IF(male=1,VLOOKUP((($A$5:$A$1570/'Life tables'!$I$2)*2)+age,lifetable,10,1),"error"))</f>
        <v>1.7629026324772479E-4</v>
      </c>
      <c r="F348" s="96">
        <f t="shared" si="100"/>
        <v>132.69218158235151</v>
      </c>
      <c r="G348" s="96">
        <f t="shared" si="101"/>
        <v>13.329207349382767</v>
      </c>
      <c r="H348" s="96">
        <f t="shared" si="102"/>
        <v>0.76124216109493947</v>
      </c>
      <c r="I348" s="96">
        <f t="shared" si="103"/>
        <v>0.30502253458409523</v>
      </c>
      <c r="J348" s="96">
        <f t="shared" si="104"/>
        <v>2.5930121178466853E-2</v>
      </c>
      <c r="K348" s="96">
        <f t="shared" si="105"/>
        <v>0.31873152116079229</v>
      </c>
      <c r="L348" s="96">
        <f t="shared" si="113"/>
        <v>117.95204789495045</v>
      </c>
      <c r="M348" s="96">
        <f t="shared" si="106"/>
        <v>627.40136587412564</v>
      </c>
      <c r="N348" s="96">
        <f t="shared" si="107"/>
        <v>60.420110878723563</v>
      </c>
      <c r="O348" s="96">
        <f t="shared" si="108"/>
        <v>1.4422217838183624</v>
      </c>
      <c r="P348" s="96">
        <f t="shared" si="109"/>
        <v>1.4422217838183624</v>
      </c>
      <c r="Q348" s="96">
        <f t="shared" si="110"/>
        <v>0.12176472852006048</v>
      </c>
      <c r="R348" s="96">
        <f t="shared" si="111"/>
        <v>0.11305449695645189</v>
      </c>
      <c r="S348" s="96">
        <f t="shared" si="114"/>
        <v>563.86199220228889</v>
      </c>
      <c r="T348" s="96">
        <f t="shared" si="117"/>
        <v>32.335735577225435</v>
      </c>
      <c r="U348" s="96">
        <f t="shared" si="117"/>
        <v>208.15019783411356</v>
      </c>
      <c r="V348" s="32">
        <f t="shared" si="116"/>
        <v>1000.0000000000005</v>
      </c>
      <c r="W348" s="100">
        <f>IF(A348=1,((cPH1_+cPHr+(cNES*L348+(cNES+cOSEX)*G348+(cNES+cEREX)*H348+(cNES+cHOEX)*I348+(cNES+cNES)*S348+(cNES+cOSEX)*N348+(cNES+cEREX)*O348+(cNES+cHOEX)*P348)))/(1+cDR)^(A$6:A$65537 + 0.5),(cPHr+(cNES*L348+(cNES+cOSEX)*G348+(cNES+cEREX)*H348+(cNES+cHOEX)*I348+(cNES+cNES)*S348+(cNES+cOSEX)*N348+(cNES+cEREX)*O348+(cNES+cHOEX)*P348))/(1+cDR)^(((cycle + 0.5)/('Life tables'!$I$2/2))))</f>
        <v>84366.059442312966</v>
      </c>
      <c r="X348" s="107">
        <f>((L348+G348+H348+I348+N348+O348+P348+S348)/('Life tables'!$I$2/2))/(1+oDR)^(((cycle + 0.5)/('Life tables'!$I$2/2)))</f>
        <v>23.956667059667062</v>
      </c>
      <c r="Y348" s="31">
        <f>((uNES*L348+ uOCEX*G348+uEREX*H348+uHOEX*I348+uNES*S348+ uOCEX*N348+uEREX*O348+uHOEX*P348)/('Life tables'!$I$2/2))/(1+oDR)^(((cycle + 0.5)/('Life tables'!$I$2/2)))</f>
        <v>15.788680167742205</v>
      </c>
      <c r="Z348" s="100">
        <f t="shared" si="112"/>
        <v>181388.72858831627</v>
      </c>
      <c r="AA348" s="107">
        <f>((L348+G348+H348+I348+N348+O348+P348+S348)/('Life tables'!$I$2/2))</f>
        <v>29.132022445574044</v>
      </c>
      <c r="AB348" s="31">
        <f>((uNES*L348+ uOCEX*G348+uEREX*H348+uHOEX*I348+uNES*S348+ uOCEX*N348+uEREX*O348+uHOEX*P348)/('Life tables'!$I$2/2))</f>
        <v>19.199506504267791</v>
      </c>
    </row>
    <row r="349" spans="1:28" x14ac:dyDescent="0.25">
      <c r="A349" s="4">
        <v>343</v>
      </c>
      <c r="C349" s="105">
        <f>IF(male=0,VLOOKUP((($A$5:$A$1570/'Life tables'!$I$2)*2)+age,lifetable,13,1),IF(male=1,VLOOKUP((($A$5:$A$1570/'Life tables'!$I$2)*2)+age,lifetable,10,1),"error"))</f>
        <v>1.7629026324772479E-4</v>
      </c>
      <c r="F349" s="96">
        <f t="shared" si="100"/>
        <v>132.59083041006608</v>
      </c>
      <c r="G349" s="96">
        <f t="shared" si="101"/>
        <v>13.319026412010377</v>
      </c>
      <c r="H349" s="96">
        <f t="shared" si="102"/>
        <v>0.76066071926091416</v>
      </c>
      <c r="I349" s="96">
        <f t="shared" si="103"/>
        <v>0.30478955634012544</v>
      </c>
      <c r="J349" s="96">
        <f t="shared" si="104"/>
        <v>2.5910315579164761E-2</v>
      </c>
      <c r="K349" s="96">
        <f t="shared" si="105"/>
        <v>0.31848807190154621</v>
      </c>
      <c r="L349" s="96">
        <f t="shared" si="113"/>
        <v>117.86195533497394</v>
      </c>
      <c r="M349" s="96">
        <f t="shared" si="106"/>
        <v>626.92323617859529</v>
      </c>
      <c r="N349" s="96">
        <f t="shared" si="107"/>
        <v>60.374065953115043</v>
      </c>
      <c r="O349" s="96">
        <f t="shared" si="108"/>
        <v>1.4411226962168817</v>
      </c>
      <c r="P349" s="96">
        <f t="shared" si="109"/>
        <v>1.4411226962168817</v>
      </c>
      <c r="Q349" s="96">
        <f t="shared" si="110"/>
        <v>0.12167193412122695</v>
      </c>
      <c r="R349" s="96">
        <f t="shared" si="111"/>
        <v>0.11296834044620456</v>
      </c>
      <c r="S349" s="96">
        <f t="shared" si="114"/>
        <v>563.43228455847907</v>
      </c>
      <c r="T349" s="96">
        <f t="shared" si="117"/>
        <v>32.483317826925827</v>
      </c>
      <c r="U349" s="96">
        <f t="shared" si="117"/>
        <v>208.58165424646131</v>
      </c>
      <c r="V349" s="32">
        <f t="shared" si="116"/>
        <v>1000.0000000000003</v>
      </c>
      <c r="W349" s="100">
        <f>IF(A349=1,((cPH1_+cPHr+(cNES*L349+(cNES+cOSEX)*G349+(cNES+cEREX)*H349+(cNES+cHOEX)*I349+(cNES+cNES)*S349+(cNES+cOSEX)*N349+(cNES+cEREX)*O349+(cNES+cHOEX)*P349)))/(1+cDR)^(A$6:A$65537 + 0.5),(cPHr+(cNES*L349+(cNES+cOSEX)*G349+(cNES+cEREX)*H349+(cNES+cHOEX)*I349+(cNES+cNES)*S349+(cNES+cOSEX)*N349+(cNES+cEREX)*O349+(cNES+cHOEX)*P349))/(1+cDR)^(((cycle + 0.5)/('Life tables'!$I$2/2))))</f>
        <v>84113.556414166407</v>
      </c>
      <c r="X349" s="107">
        <f>((L349+G349+H349+I349+N349+O349+P349+S349)/('Life tables'!$I$2/2))/(1+oDR)^(((cycle + 0.5)/('Life tables'!$I$2/2)))</f>
        <v>23.924736373969019</v>
      </c>
      <c r="Y349" s="31">
        <f>((uNES*L349+ uOCEX*G349+uEREX*H349+uHOEX*I349+uNES*S349+ uOCEX*N349+uEREX*O349+uHOEX*P349)/('Life tables'!$I$2/2))/(1+oDR)^(((cycle + 0.5)/('Life tables'!$I$2/2)))</f>
        <v>15.767636204797357</v>
      </c>
      <c r="Z349" s="100">
        <f t="shared" si="112"/>
        <v>181250.47902293742</v>
      </c>
      <c r="AA349" s="107">
        <f>((L349+G349+H349+I349+N349+O349+P349+S349)/('Life tables'!$I$2/2))</f>
        <v>29.109812761722623</v>
      </c>
      <c r="AB349" s="31">
        <f>((uNES*L349+ uOCEX*G349+uEREX*H349+uHOEX*I349+uNES*S349+ uOCEX*N349+uEREX*O349+uHOEX*P349)/('Life tables'!$I$2/2))</f>
        <v>19.184869184849649</v>
      </c>
    </row>
    <row r="350" spans="1:28" x14ac:dyDescent="0.25">
      <c r="A350" s="4">
        <v>344</v>
      </c>
      <c r="C350" s="105">
        <f>IF(male=0,VLOOKUP((($A$5:$A$1570/'Life tables'!$I$2)*2)+age,lifetable,13,1),IF(male=1,VLOOKUP((($A$5:$A$1570/'Life tables'!$I$2)*2)+age,lifetable,10,1),"error"))</f>
        <v>1.7629026324772479E-4</v>
      </c>
      <c r="F350" s="96">
        <f t="shared" si="100"/>
        <v>132.4895628989259</v>
      </c>
      <c r="G350" s="96">
        <f t="shared" si="101"/>
        <v>13.308853878575123</v>
      </c>
      <c r="H350" s="96">
        <f t="shared" si="102"/>
        <v>0.76007975738275546</v>
      </c>
      <c r="I350" s="96">
        <f t="shared" si="103"/>
        <v>0.30455677040993234</v>
      </c>
      <c r="J350" s="96">
        <f t="shared" si="104"/>
        <v>2.5890526328554868E-2</v>
      </c>
      <c r="K350" s="96">
        <f t="shared" si="105"/>
        <v>0.3182448235994611</v>
      </c>
      <c r="L350" s="96">
        <f t="shared" si="113"/>
        <v>117.77193714263007</v>
      </c>
      <c r="M350" s="96">
        <f t="shared" si="106"/>
        <v>626.44546502768742</v>
      </c>
      <c r="N350" s="96">
        <f t="shared" si="107"/>
        <v>60.328055556130508</v>
      </c>
      <c r="O350" s="96">
        <f t="shared" si="108"/>
        <v>1.4400244328100764</v>
      </c>
      <c r="P350" s="96">
        <f t="shared" si="109"/>
        <v>1.4400244328100764</v>
      </c>
      <c r="Q350" s="96">
        <f t="shared" si="110"/>
        <v>0.1215792093079745</v>
      </c>
      <c r="R350" s="96">
        <f t="shared" si="111"/>
        <v>0.1128822485438528</v>
      </c>
      <c r="S350" s="96">
        <f t="shared" si="114"/>
        <v>563.00289914808491</v>
      </c>
      <c r="T350" s="96">
        <f t="shared" si="117"/>
        <v>32.630787562562354</v>
      </c>
      <c r="U350" s="96">
        <f t="shared" si="117"/>
        <v>209.01278131860462</v>
      </c>
      <c r="V350" s="32">
        <f t="shared" si="116"/>
        <v>1000.0000000000003</v>
      </c>
      <c r="W350" s="100">
        <f>IF(A350=1,((cPH1_+cPHr+(cNES*L350+(cNES+cOSEX)*G350+(cNES+cEREX)*H350+(cNES+cHOEX)*I350+(cNES+cNES)*S350+(cNES+cOSEX)*N350+(cNES+cEREX)*O350+(cNES+cHOEX)*P350)))/(1+cDR)^(A$6:A$65537 + 0.5),(cPHr+(cNES*L350+(cNES+cOSEX)*G350+(cNES+cEREX)*H350+(cNES+cHOEX)*I350+(cNES+cNES)*S350+(cNES+cOSEX)*N350+(cNES+cEREX)*O350+(cNES+cHOEX)*P350))/(1+cDR)^(((cycle + 0.5)/('Life tables'!$I$2/2))))</f>
        <v>83861.808884502592</v>
      </c>
      <c r="X350" s="107">
        <f>((L350+G350+H350+I350+N350+O350+P350+S350)/('Life tables'!$I$2/2))/(1+oDR)^(((cycle + 0.5)/('Life tables'!$I$2/2)))</f>
        <v>23.89284825994935</v>
      </c>
      <c r="Y350" s="31">
        <f>((uNES*L350+ uOCEX*G350+uEREX*H350+uHOEX*I350+uNES*S350+ uOCEX*N350+uEREX*O350+uHOEX*P350)/('Life tables'!$I$2/2))/(1+oDR)^(((cycle + 0.5)/('Life tables'!$I$2/2)))</f>
        <v>15.746620298535364</v>
      </c>
      <c r="Z350" s="100">
        <f t="shared" si="112"/>
        <v>181112.3343323094</v>
      </c>
      <c r="AA350" s="107">
        <f>((L350+G350+H350+I350+N350+O350+P350+S350)/('Life tables'!$I$2/2))</f>
        <v>29.087620025692217</v>
      </c>
      <c r="AB350" s="31">
        <f>((uNES*L350+ uOCEX*G350+uEREX*H350+uHOEX*I350+uNES*S350+ uOCEX*N350+uEREX*O350+uHOEX*P350)/('Life tables'!$I$2/2))</f>
        <v>19.170243034625116</v>
      </c>
    </row>
    <row r="351" spans="1:28" x14ac:dyDescent="0.25">
      <c r="A351" s="4">
        <v>345</v>
      </c>
      <c r="C351" s="105">
        <f>IF(male=0,VLOOKUP((($A$5:$A$1570/'Life tables'!$I$2)*2)+age,lifetable,13,1),IF(male=1,VLOOKUP((($A$5:$A$1570/'Life tables'!$I$2)*2)+age,lifetable,10,1),"error"))</f>
        <v>1.7629026324772479E-4</v>
      </c>
      <c r="F351" s="96">
        <f t="shared" si="100"/>
        <v>132.38837877153404</v>
      </c>
      <c r="G351" s="96">
        <f t="shared" si="101"/>
        <v>13.298689721211899</v>
      </c>
      <c r="H351" s="96">
        <f t="shared" si="102"/>
        <v>0.75949927386906413</v>
      </c>
      <c r="I351" s="96">
        <f t="shared" si="103"/>
        <v>0.30432417615585722</v>
      </c>
      <c r="J351" s="96">
        <f t="shared" si="104"/>
        <v>2.587075337242949E-2</v>
      </c>
      <c r="K351" s="96">
        <f t="shared" si="105"/>
        <v>0.31800177558821924</v>
      </c>
      <c r="L351" s="96">
        <f t="shared" si="113"/>
        <v>117.68199307133656</v>
      </c>
      <c r="M351" s="96">
        <f t="shared" si="106"/>
        <v>625.96805234729948</v>
      </c>
      <c r="N351" s="96">
        <f t="shared" si="107"/>
        <v>60.282079680633714</v>
      </c>
      <c r="O351" s="96">
        <f t="shared" si="108"/>
        <v>1.438926993427605</v>
      </c>
      <c r="P351" s="96">
        <f t="shared" si="109"/>
        <v>1.438926993427605</v>
      </c>
      <c r="Q351" s="96">
        <f t="shared" si="110"/>
        <v>0.12148655406592146</v>
      </c>
      <c r="R351" s="96">
        <f t="shared" si="111"/>
        <v>0.11279622123604374</v>
      </c>
      <c r="S351" s="96">
        <f t="shared" si="114"/>
        <v>562.57383590450854</v>
      </c>
      <c r="T351" s="96">
        <f t="shared" si="117"/>
        <v>32.778144870000702</v>
      </c>
      <c r="U351" s="96">
        <f t="shared" si="117"/>
        <v>209.44357931542888</v>
      </c>
      <c r="V351" s="32">
        <f t="shared" si="116"/>
        <v>1000.0000000000005</v>
      </c>
      <c r="W351" s="100">
        <f>IF(A351=1,((cPH1_+cPHr+(cNES*L351+(cNES+cOSEX)*G351+(cNES+cEREX)*H351+(cNES+cHOEX)*I351+(cNES+cNES)*S351+(cNES+cOSEX)*N351+(cNES+cEREX)*O351+(cNES+cHOEX)*P351)))/(1+cDR)^(A$6:A$65537 + 0.5),(cPHr+(cNES*L351+(cNES+cOSEX)*G351+(cNES+cEREX)*H351+(cNES+cHOEX)*I351+(cNES+cNES)*S351+(cNES+cOSEX)*N351+(cNES+cEREX)*O351+(cNES+cHOEX)*P351))/(1+cDR)^(((cycle + 0.5)/('Life tables'!$I$2/2))))</f>
        <v>83610.814601222766</v>
      </c>
      <c r="X351" s="107">
        <f>((L351+G351+H351+I351+N351+O351+P351+S351)/('Life tables'!$I$2/2))/(1+oDR)^(((cycle + 0.5)/('Life tables'!$I$2/2)))</f>
        <v>23.861002660414332</v>
      </c>
      <c r="Y351" s="31">
        <f>((uNES*L351+ uOCEX*G351+uEREX*H351+uHOEX*I351+uNES*S351+ uOCEX*N351+uEREX*O351+uHOEX*P351)/('Life tables'!$I$2/2))/(1+oDR)^(((cycle + 0.5)/('Life tables'!$I$2/2)))</f>
        <v>15.72563241127113</v>
      </c>
      <c r="Z351" s="100">
        <f t="shared" si="112"/>
        <v>180974.29445390866</v>
      </c>
      <c r="AA351" s="107">
        <f>((L351+G351+H351+I351+N351+O351+P351+S351)/('Life tables'!$I$2/2))</f>
        <v>29.065444224029385</v>
      </c>
      <c r="AB351" s="31">
        <f>((uNES*L351+ uOCEX*G351+uEREX*H351+uHOEX*I351+uNES*S351+ uOCEX*N351+uEREX*O351+uHOEX*P351)/('Life tables'!$I$2/2))</f>
        <v>19.155628044737536</v>
      </c>
    </row>
    <row r="352" spans="1:28" x14ac:dyDescent="0.25">
      <c r="A352" s="4">
        <v>346</v>
      </c>
      <c r="C352" s="105">
        <f>IF(male=0,VLOOKUP((($A$5:$A$1570/'Life tables'!$I$2)*2)+age,lifetable,13,1),IF(male=1,VLOOKUP((($A$5:$A$1570/'Life tables'!$I$2)*2)+age,lifetable,10,1),"error"))</f>
        <v>1.7629026324772479E-4</v>
      </c>
      <c r="F352" s="96">
        <f t="shared" si="100"/>
        <v>132.28727775784111</v>
      </c>
      <c r="G352" s="96">
        <f t="shared" si="101"/>
        <v>13.28853391279368</v>
      </c>
      <c r="H352" s="96">
        <f t="shared" si="102"/>
        <v>0.75891926717059321</v>
      </c>
      <c r="I352" s="96">
        <f t="shared" si="103"/>
        <v>0.30409177295713147</v>
      </c>
      <c r="J352" s="96">
        <f t="shared" si="104"/>
        <v>2.5850996658016767E-2</v>
      </c>
      <c r="K352" s="96">
        <f t="shared" si="105"/>
        <v>0.31775892721915205</v>
      </c>
      <c r="L352" s="96">
        <f t="shared" si="113"/>
        <v>117.59212288104254</v>
      </c>
      <c r="M352" s="96">
        <f t="shared" si="106"/>
        <v>625.49099805672972</v>
      </c>
      <c r="N352" s="96">
        <f t="shared" si="107"/>
        <v>60.236138318852909</v>
      </c>
      <c r="O352" s="96">
        <f t="shared" si="108"/>
        <v>1.4378303778839567</v>
      </c>
      <c r="P352" s="96">
        <f t="shared" si="109"/>
        <v>1.4378303778839567</v>
      </c>
      <c r="Q352" s="96">
        <f t="shared" si="110"/>
        <v>0.12139396837940541</v>
      </c>
      <c r="R352" s="96">
        <f t="shared" si="111"/>
        <v>0.11271025850823529</v>
      </c>
      <c r="S352" s="96">
        <f t="shared" si="114"/>
        <v>562.14509475522129</v>
      </c>
      <c r="T352" s="96">
        <f t="shared" si="117"/>
        <v>32.925389835038125</v>
      </c>
      <c r="U352" s="96">
        <f t="shared" si="117"/>
        <v>209.87404850115627</v>
      </c>
      <c r="V352" s="32">
        <f t="shared" si="116"/>
        <v>1000.0000000000005</v>
      </c>
      <c r="W352" s="100">
        <f>IF(A352=1,((cPH1_+cPHr+(cNES*L352+(cNES+cOSEX)*G352+(cNES+cEREX)*H352+(cNES+cHOEX)*I352+(cNES+cNES)*S352+(cNES+cOSEX)*N352+(cNES+cEREX)*O352+(cNES+cHOEX)*P352)))/(1+cDR)^(A$6:A$65537 + 0.5),(cPHr+(cNES*L352+(cNES+cOSEX)*G352+(cNES+cEREX)*H352+(cNES+cHOEX)*I352+(cNES+cNES)*S352+(cNES+cOSEX)*N352+(cNES+cEREX)*O352+(cNES+cHOEX)*P352))/(1+cDR)^(((cycle + 0.5)/('Life tables'!$I$2/2))))</f>
        <v>83360.571318642877</v>
      </c>
      <c r="X352" s="107">
        <f>((L352+G352+H352+I352+N352+O352+P352+S352)/('Life tables'!$I$2/2))/(1+oDR)^(((cycle + 0.5)/('Life tables'!$I$2/2)))</f>
        <v>23.829199518261827</v>
      </c>
      <c r="Y352" s="31">
        <f>((uNES*L352+ uOCEX*G352+uEREX*H352+uHOEX*I352+uNES*S352+ uOCEX*N352+uEREX*O352+uHOEX*P352)/('Life tables'!$I$2/2))/(1+oDR)^(((cycle + 0.5)/('Life tables'!$I$2/2)))</f>
        <v>15.704672505379628</v>
      </c>
      <c r="Z352" s="100">
        <f t="shared" si="112"/>
        <v>180836.35932467709</v>
      </c>
      <c r="AA352" s="107">
        <f>((L352+G352+H352+I352+N352+O352+P352+S352)/('Life tables'!$I$2/2))</f>
        <v>29.043285343308717</v>
      </c>
      <c r="AB352" s="31">
        <f>((uNES*L352+ uOCEX*G352+uEREX*H352+uHOEX*I352+uNES*S352+ uOCEX*N352+uEREX*O352+uHOEX*P352)/('Life tables'!$I$2/2))</f>
        <v>19.141024206348412</v>
      </c>
    </row>
    <row r="353" spans="1:28" x14ac:dyDescent="0.25">
      <c r="A353" s="4">
        <v>347</v>
      </c>
      <c r="C353" s="105">
        <f>IF(male=0,VLOOKUP((($A$5:$A$1570/'Life tables'!$I$2)*2)+age,lifetable,13,1),IF(male=1,VLOOKUP((($A$5:$A$1570/'Life tables'!$I$2)*2)+age,lifetable,10,1),"error"))</f>
        <v>1.7629026324772479E-4</v>
      </c>
      <c r="F353" s="96">
        <f t="shared" si="100"/>
        <v>132.18625959490109</v>
      </c>
      <c r="G353" s="96">
        <f t="shared" si="101"/>
        <v>13.278386426906989</v>
      </c>
      <c r="H353" s="96">
        <f t="shared" si="102"/>
        <v>0.75833973577884661</v>
      </c>
      <c r="I353" s="96">
        <f t="shared" si="103"/>
        <v>0.30385956020931504</v>
      </c>
      <c r="J353" s="96">
        <f t="shared" si="104"/>
        <v>2.5831256133932948E-2</v>
      </c>
      <c r="K353" s="96">
        <f t="shared" si="105"/>
        <v>0.31751627786065334</v>
      </c>
      <c r="L353" s="96">
        <f t="shared" si="113"/>
        <v>117.50232633801136</v>
      </c>
      <c r="M353" s="96">
        <f t="shared" si="106"/>
        <v>625.01430206890495</v>
      </c>
      <c r="N353" s="96">
        <f t="shared" si="107"/>
        <v>60.19023146240275</v>
      </c>
      <c r="O353" s="96">
        <f t="shared" si="108"/>
        <v>1.4367345859789744</v>
      </c>
      <c r="P353" s="96">
        <f t="shared" si="109"/>
        <v>1.4367345859789744</v>
      </c>
      <c r="Q353" s="96">
        <f t="shared" si="110"/>
        <v>0.12130145223152738</v>
      </c>
      <c r="R353" s="96">
        <f t="shared" si="111"/>
        <v>0.11262436034473734</v>
      </c>
      <c r="S353" s="96">
        <f t="shared" si="114"/>
        <v>561.71667562196797</v>
      </c>
      <c r="T353" s="96">
        <f t="shared" si="117"/>
        <v>33.072522543403586</v>
      </c>
      <c r="U353" s="96">
        <f t="shared" si="117"/>
        <v>210.30418913936165</v>
      </c>
      <c r="V353" s="32">
        <f t="shared" si="116"/>
        <v>1000.0000000000005</v>
      </c>
      <c r="W353" s="100">
        <f>IF(A353=1,((cPH1_+cPHr+(cNES*L353+(cNES+cOSEX)*G353+(cNES+cEREX)*H353+(cNES+cHOEX)*I353+(cNES+cNES)*S353+(cNES+cOSEX)*N353+(cNES+cEREX)*O353+(cNES+cHOEX)*P353)))/(1+cDR)^(A$6:A$65537 + 0.5),(cPHr+(cNES*L353+(cNES+cOSEX)*G353+(cNES+cEREX)*H353+(cNES+cHOEX)*I353+(cNES+cNES)*S353+(cNES+cOSEX)*N353+(cNES+cEREX)*O353+(cNES+cHOEX)*P353))/(1+cDR)^(((cycle + 0.5)/('Life tables'!$I$2/2))))</f>
        <v>83111.07679748605</v>
      </c>
      <c r="X353" s="107">
        <f>((L353+G353+H353+I353+N353+O353+P353+S353)/('Life tables'!$I$2/2))/(1+oDR)^(((cycle + 0.5)/('Life tables'!$I$2/2)))</f>
        <v>23.797438776480668</v>
      </c>
      <c r="Y353" s="31">
        <f>((uNES*L353+ uOCEX*G353+uEREX*H353+uHOEX*I353+uNES*S353+ uOCEX*N353+uEREX*O353+uHOEX*P353)/('Life tables'!$I$2/2))/(1+oDR)^(((cycle + 0.5)/('Life tables'!$I$2/2)))</f>
        <v>15.683740543295519</v>
      </c>
      <c r="Z353" s="100">
        <f t="shared" si="112"/>
        <v>180698.52888104183</v>
      </c>
      <c r="AA353" s="107">
        <f>((L353+G353+H353+I353+N353+O353+P353+S353)/('Life tables'!$I$2/2))</f>
        <v>29.021143370132279</v>
      </c>
      <c r="AB353" s="31">
        <f>((uNES*L353+ uOCEX*G353+uEREX*H353+uHOEX*I353+uNES*S353+ uOCEX*N353+uEREX*O353+uHOEX*P353)/('Life tables'!$I$2/2))</f>
        <v>19.126431510637037</v>
      </c>
    </row>
    <row r="354" spans="1:28" x14ac:dyDescent="0.25">
      <c r="A354" s="4">
        <v>348</v>
      </c>
      <c r="C354" s="105">
        <f>IF(male=0,VLOOKUP((($A$5:$A$1570/'Life tables'!$I$2)*2)+age,lifetable,13,1),IF(male=1,VLOOKUP((($A$5:$A$1570/'Life tables'!$I$2)*2)+age,lifetable,10,1),"error"))</f>
        <v>1.7629026324772479E-4</v>
      </c>
      <c r="F354" s="96">
        <f t="shared" si="100"/>
        <v>132.08532402663565</v>
      </c>
      <c r="G354" s="96">
        <f t="shared" si="101"/>
        <v>13.26824723782822</v>
      </c>
      <c r="H354" s="96">
        <f t="shared" si="102"/>
        <v>0.75776067822472815</v>
      </c>
      <c r="I354" s="96">
        <f t="shared" si="103"/>
        <v>0.30362753732375486</v>
      </c>
      <c r="J354" s="96">
        <f t="shared" si="104"/>
        <v>2.5811531750136341E-2</v>
      </c>
      <c r="K354" s="96">
        <f t="shared" si="105"/>
        <v>0.31727382689761374</v>
      </c>
      <c r="L354" s="96">
        <f t="shared" si="113"/>
        <v>117.4126032146112</v>
      </c>
      <c r="M354" s="96">
        <f t="shared" si="106"/>
        <v>624.53796429059958</v>
      </c>
      <c r="N354" s="96">
        <f t="shared" si="107"/>
        <v>60.144359102305422</v>
      </c>
      <c r="O354" s="96">
        <f t="shared" si="108"/>
        <v>1.4356396174983583</v>
      </c>
      <c r="P354" s="96">
        <f t="shared" si="109"/>
        <v>1.4356396174983583</v>
      </c>
      <c r="Q354" s="96">
        <f t="shared" si="110"/>
        <v>0.12120900560419434</v>
      </c>
      <c r="R354" s="96">
        <f t="shared" si="111"/>
        <v>0.11253852672875113</v>
      </c>
      <c r="S354" s="96">
        <f t="shared" si="114"/>
        <v>561.28857842096454</v>
      </c>
      <c r="T354" s="96">
        <f t="shared" si="117"/>
        <v>33.219543080757916</v>
      </c>
      <c r="U354" s="96">
        <f t="shared" si="117"/>
        <v>210.73400149298803</v>
      </c>
      <c r="V354" s="32">
        <f t="shared" si="116"/>
        <v>1000.0000000000006</v>
      </c>
      <c r="W354" s="100">
        <f>IF(A354=1,((cPH1_+cPHr+(cNES*L354+(cNES+cOSEX)*G354+(cNES+cEREX)*H354+(cNES+cHOEX)*I354+(cNES+cNES)*S354+(cNES+cOSEX)*N354+(cNES+cEREX)*O354+(cNES+cHOEX)*P354)))/(1+cDR)^(A$6:A$65537 + 0.5),(cPHr+(cNES*L354+(cNES+cOSEX)*G354+(cNES+cEREX)*H354+(cNES+cHOEX)*I354+(cNES+cNES)*S354+(cNES+cOSEX)*N354+(cNES+cEREX)*O354+(cNES+cHOEX)*P354))/(1+cDR)^(((cycle + 0.5)/('Life tables'!$I$2/2))))</f>
        <v>82862.328804874429</v>
      </c>
      <c r="X354" s="107">
        <f>((L354+G354+H354+I354+N354+O354+P354+S354)/('Life tables'!$I$2/2))/(1+oDR)^(((cycle + 0.5)/('Life tables'!$I$2/2)))</f>
        <v>23.765720378150025</v>
      </c>
      <c r="Y354" s="31">
        <f>((uNES*L354+ uOCEX*G354+uEREX*H354+uHOEX*I354+uNES*S354+ uOCEX*N354+uEREX*O354+uHOEX*P354)/('Life tables'!$I$2/2))/(1+oDR)^(((cycle + 0.5)/('Life tables'!$I$2/2)))</f>
        <v>15.662836487512715</v>
      </c>
      <c r="Z354" s="100">
        <f t="shared" si="112"/>
        <v>180560.80305893449</v>
      </c>
      <c r="AA354" s="107">
        <f>((L354+G354+H354+I354+N354+O354+P354+S354)/('Life tables'!$I$2/2))</f>
        <v>28.99901829112898</v>
      </c>
      <c r="AB354" s="31">
        <f>((uNES*L354+ uOCEX*G354+uEREX*H354+uHOEX*I354+uNES*S354+ uOCEX*N354+uEREX*O354+uHOEX*P354)/('Life tables'!$I$2/2))</f>
        <v>19.111849948800081</v>
      </c>
    </row>
    <row r="355" spans="1:28" x14ac:dyDescent="0.25">
      <c r="A355" s="4">
        <v>349</v>
      </c>
      <c r="C355" s="105">
        <f>IF(male=0,VLOOKUP((($A$5:$A$1570/'Life tables'!$I$2)*2)+age,lifetable,13,1),IF(male=1,VLOOKUP((($A$5:$A$1570/'Life tables'!$I$2)*2)+age,lifetable,10,1),"error"))</f>
        <v>1.7629026324772479E-4</v>
      </c>
      <c r="F355" s="96">
        <f t="shared" si="100"/>
        <v>131.98447080360617</v>
      </c>
      <c r="G355" s="96">
        <f t="shared" si="101"/>
        <v>13.258116320500742</v>
      </c>
      <c r="H355" s="96">
        <f t="shared" si="102"/>
        <v>0.7571820930772325</v>
      </c>
      <c r="I355" s="96">
        <f t="shared" si="103"/>
        <v>0.30339570372706076</v>
      </c>
      <c r="J355" s="96">
        <f t="shared" si="104"/>
        <v>2.5791823457882734E-2</v>
      </c>
      <c r="K355" s="96">
        <f t="shared" si="105"/>
        <v>0.31703157373087232</v>
      </c>
      <c r="L355" s="96">
        <f t="shared" si="113"/>
        <v>117.32295328911238</v>
      </c>
      <c r="M355" s="96">
        <f t="shared" si="106"/>
        <v>624.06198462264854</v>
      </c>
      <c r="N355" s="96">
        <f t="shared" si="107"/>
        <v>60.098521229011105</v>
      </c>
      <c r="O355" s="96">
        <f t="shared" si="108"/>
        <v>1.4345454722141555</v>
      </c>
      <c r="P355" s="96">
        <f t="shared" si="109"/>
        <v>1.4345454722141555</v>
      </c>
      <c r="Q355" s="96">
        <f t="shared" si="110"/>
        <v>0.12111662847816057</v>
      </c>
      <c r="R355" s="96">
        <f t="shared" si="111"/>
        <v>0.1124527576424076</v>
      </c>
      <c r="S355" s="96">
        <f t="shared" si="114"/>
        <v>560.8608030630885</v>
      </c>
      <c r="T355" s="96">
        <f t="shared" si="117"/>
        <v>33.366451532693958</v>
      </c>
      <c r="U355" s="96">
        <f t="shared" si="117"/>
        <v>211.16348582436132</v>
      </c>
      <c r="V355" s="32">
        <f t="shared" si="116"/>
        <v>1000.0000000000007</v>
      </c>
      <c r="W355" s="100">
        <f>IF(A355=1,((cPH1_+cPHr+(cNES*L355+(cNES+cOSEX)*G355+(cNES+cEREX)*H355+(cNES+cHOEX)*I355+(cNES+cNES)*S355+(cNES+cOSEX)*N355+(cNES+cEREX)*O355+(cNES+cHOEX)*P355)))/(1+cDR)^(A$6:A$65537 + 0.5),(cPHr+(cNES*L355+(cNES+cOSEX)*G355+(cNES+cEREX)*H355+(cNES+cHOEX)*I355+(cNES+cNES)*S355+(cNES+cOSEX)*N355+(cNES+cEREX)*O355+(cNES+cHOEX)*P355))/(1+cDR)^(((cycle + 0.5)/('Life tables'!$I$2/2))))</f>
        <v>82614.325114321036</v>
      </c>
      <c r="X355" s="107">
        <f>((L355+G355+H355+I355+N355+O355+P355+S355)/('Life tables'!$I$2/2))/(1+oDR)^(((cycle + 0.5)/('Life tables'!$I$2/2)))</f>
        <v>23.734044266438769</v>
      </c>
      <c r="Y355" s="31">
        <f>((uNES*L355+ uOCEX*G355+uEREX*H355+uHOEX*I355+uNES*S355+ uOCEX*N355+uEREX*O355+uHOEX*P355)/('Life tables'!$I$2/2))/(1+oDR)^(((cycle + 0.5)/('Life tables'!$I$2/2)))</f>
        <v>15.641960300583992</v>
      </c>
      <c r="Z355" s="100">
        <f t="shared" si="112"/>
        <v>180423.18179380987</v>
      </c>
      <c r="AA355" s="107">
        <f>((L355+G355+H355+I355+N355+O355+P355+S355)/('Life tables'!$I$2/2))</f>
        <v>28.976910092953993</v>
      </c>
      <c r="AB355" s="31">
        <f>((uNES*L355+ uOCEX*G355+uEREX*H355+uHOEX*I355+uNES*S355+ uOCEX*N355+uEREX*O355+uHOEX*P355)/('Life tables'!$I$2/2))</f>
        <v>19.097279512051227</v>
      </c>
    </row>
    <row r="356" spans="1:28" x14ac:dyDescent="0.25">
      <c r="A356" s="4">
        <v>350</v>
      </c>
      <c r="C356" s="105">
        <f>IF(male=0,VLOOKUP((($A$5:$A$1570/'Life tables'!$I$2)*2)+age,lifetable,13,1),IF(male=1,VLOOKUP((($A$5:$A$1570/'Life tables'!$I$2)*2)+age,lifetable,10,1),"error"))</f>
        <v>1.7629026324772479E-4</v>
      </c>
      <c r="F356" s="96">
        <f t="shared" si="100"/>
        <v>131.88369968279321</v>
      </c>
      <c r="G356" s="96">
        <f t="shared" si="101"/>
        <v>13.247993650512743</v>
      </c>
      <c r="H356" s="96">
        <f t="shared" si="102"/>
        <v>0.75660397894218068</v>
      </c>
      <c r="I356" s="96">
        <f t="shared" si="103"/>
        <v>0.30316405886059833</v>
      </c>
      <c r="J356" s="96">
        <f t="shared" si="104"/>
        <v>2.5772131209682352E-2</v>
      </c>
      <c r="K356" s="96">
        <f t="shared" si="105"/>
        <v>0.3167895177766874</v>
      </c>
      <c r="L356" s="96">
        <f t="shared" si="113"/>
        <v>117.23337634549131</v>
      </c>
      <c r="M356" s="96">
        <f t="shared" si="106"/>
        <v>623.58636296015209</v>
      </c>
      <c r="N356" s="96">
        <f t="shared" si="107"/>
        <v>60.052717832417727</v>
      </c>
      <c r="O356" s="96">
        <f t="shared" si="108"/>
        <v>1.4334521498852304</v>
      </c>
      <c r="P356" s="96">
        <f t="shared" si="109"/>
        <v>1.4334521498852304</v>
      </c>
      <c r="Q356" s="96">
        <f t="shared" si="110"/>
        <v>0.1210243208330673</v>
      </c>
      <c r="R356" s="96">
        <f t="shared" si="111"/>
        <v>0.11236705306680436</v>
      </c>
      <c r="S356" s="96">
        <f t="shared" si="114"/>
        <v>560.433349454064</v>
      </c>
      <c r="T356" s="96">
        <f t="shared" si="117"/>
        <v>33.513247984736708</v>
      </c>
      <c r="U356" s="96">
        <f t="shared" si="117"/>
        <v>211.59264239520482</v>
      </c>
      <c r="V356" s="32">
        <f t="shared" si="116"/>
        <v>1000.0000000000006</v>
      </c>
      <c r="W356" s="100">
        <f>IF(A356=1,((cPH1_+cPHr+(cNES*L356+(cNES+cOSEX)*G356+(cNES+cEREX)*H356+(cNES+cHOEX)*I356+(cNES+cNES)*S356+(cNES+cOSEX)*N356+(cNES+cEREX)*O356+(cNES+cHOEX)*P356)))/(1+cDR)^(A$6:A$65537 + 0.5),(cPHr+(cNES*L356+(cNES+cOSEX)*G356+(cNES+cEREX)*H356+(cNES+cHOEX)*I356+(cNES+cNES)*S356+(cNES+cOSEX)*N356+(cNES+cEREX)*O356+(cNES+cHOEX)*P356))/(1+cDR)^(((cycle + 0.5)/('Life tables'!$I$2/2))))</f>
        <v>82367.063505720813</v>
      </c>
      <c r="X356" s="107">
        <f>((L356+G356+H356+I356+N356+O356+P356+S356)/('Life tables'!$I$2/2))/(1+oDR)^(((cycle + 0.5)/('Life tables'!$I$2/2)))</f>
        <v>23.702410384604924</v>
      </c>
      <c r="Y356" s="31">
        <f>((uNES*L356+ uOCEX*G356+uEREX*H356+uHOEX*I356+uNES*S356+ uOCEX*N356+uEREX*O356+uHOEX*P356)/('Life tables'!$I$2/2))/(1+oDR)^(((cycle + 0.5)/('Life tables'!$I$2/2)))</f>
        <v>15.621111945120644</v>
      </c>
      <c r="Z356" s="100">
        <f t="shared" si="112"/>
        <v>180285.66502066344</v>
      </c>
      <c r="AA356" s="107">
        <f>((L356+G356+H356+I356+N356+O356+P356+S356)/('Life tables'!$I$2/2))</f>
        <v>28.954818762288212</v>
      </c>
      <c r="AB356" s="31">
        <f>((uNES*L356+ uOCEX*G356+uEREX*H356+uHOEX*I356+uNES*S356+ uOCEX*N356+uEREX*O356+uHOEX*P356)/('Life tables'!$I$2/2))</f>
        <v>19.082720191620833</v>
      </c>
    </row>
    <row r="357" spans="1:28" x14ac:dyDescent="0.25">
      <c r="A357" s="4">
        <v>351</v>
      </c>
      <c r="C357" s="105">
        <f>IF(male=0,VLOOKUP((($A$5:$A$1570/'Life tables'!$I$2)*2)+age,lifetable,13,1),IF(male=1,VLOOKUP((($A$5:$A$1570/'Life tables'!$I$2)*2)+age,lifetable,10,1),"error"))</f>
        <v>1.7629026324772479E-4</v>
      </c>
      <c r="F357" s="96">
        <f t="shared" si="100"/>
        <v>131.78301042738383</v>
      </c>
      <c r="G357" s="96">
        <f t="shared" si="101"/>
        <v>13.23787920407587</v>
      </c>
      <c r="H357" s="96">
        <f t="shared" si="102"/>
        <v>0.75602633446099987</v>
      </c>
      <c r="I357" s="96">
        <f t="shared" si="103"/>
        <v>0.3029326021800004</v>
      </c>
      <c r="J357" s="96">
        <f t="shared" si="104"/>
        <v>2.5752454959258247E-2</v>
      </c>
      <c r="K357" s="96">
        <f t="shared" si="105"/>
        <v>0.31654765846622557</v>
      </c>
      <c r="L357" s="96">
        <f t="shared" si="113"/>
        <v>117.14387217324148</v>
      </c>
      <c r="M357" s="96">
        <f t="shared" si="106"/>
        <v>623.1110991926754</v>
      </c>
      <c r="N357" s="96">
        <f t="shared" si="107"/>
        <v>60.006948901890176</v>
      </c>
      <c r="O357" s="96">
        <f t="shared" si="108"/>
        <v>1.432359650257724</v>
      </c>
      <c r="P357" s="96">
        <f t="shared" si="109"/>
        <v>1.432359650257724</v>
      </c>
      <c r="Q357" s="96">
        <f t="shared" si="110"/>
        <v>0.12093208264748158</v>
      </c>
      <c r="R357" s="96">
        <f t="shared" si="111"/>
        <v>0.11228141298204165</v>
      </c>
      <c r="S357" s="96">
        <f t="shared" si="114"/>
        <v>560.00621749464028</v>
      </c>
      <c r="T357" s="96">
        <f t="shared" si="117"/>
        <v>33.659932522343446</v>
      </c>
      <c r="U357" s="96">
        <f t="shared" si="117"/>
        <v>212.02147146665308</v>
      </c>
      <c r="V357" s="32">
        <f t="shared" si="116"/>
        <v>1000.0000000000008</v>
      </c>
      <c r="W357" s="100">
        <f>IF(A357=1,((cPH1_+cPHr+(cNES*L357+(cNES+cOSEX)*G357+(cNES+cEREX)*H357+(cNES+cHOEX)*I357+(cNES+cNES)*S357+(cNES+cOSEX)*N357+(cNES+cEREX)*O357+(cNES+cHOEX)*P357)))/(1+cDR)^(A$6:A$65537 + 0.5),(cPHr+(cNES*L357+(cNES+cOSEX)*G357+(cNES+cEREX)*H357+(cNES+cHOEX)*I357+(cNES+cNES)*S357+(cNES+cOSEX)*N357+(cNES+cEREX)*O357+(cNES+cHOEX)*P357))/(1+cDR)^(((cycle + 0.5)/('Life tables'!$I$2/2))))</f>
        <v>82120.541765341768</v>
      </c>
      <c r="X357" s="107">
        <f>((L357+G357+H357+I357+N357+O357+P357+S357)/('Life tables'!$I$2/2))/(1+oDR)^(((cycle + 0.5)/('Life tables'!$I$2/2)))</f>
        <v>23.670818675995093</v>
      </c>
      <c r="Y357" s="31">
        <f>((uNES*L357+ uOCEX*G357+uEREX*H357+uHOEX*I357+uNES*S357+ uOCEX*N357+uEREX*O357+uHOEX*P357)/('Life tables'!$I$2/2))/(1+oDR)^(((cycle + 0.5)/('Life tables'!$I$2/2)))</f>
        <v>15.600291383792067</v>
      </c>
      <c r="Z357" s="100">
        <f t="shared" si="112"/>
        <v>180148.25267404929</v>
      </c>
      <c r="AA357" s="107">
        <f>((L357+G357+H357+I357+N357+O357+P357+S357)/('Life tables'!$I$2/2))</f>
        <v>28.932744285837739</v>
      </c>
      <c r="AB357" s="31">
        <f>((uNES*L357+ uOCEX*G357+uEREX*H357+uHOEX*I357+uNES*S357+ uOCEX*N357+uEREX*O357+uHOEX*P357)/('Life tables'!$I$2/2))</f>
        <v>19.068171978755569</v>
      </c>
    </row>
    <row r="358" spans="1:28" x14ac:dyDescent="0.25">
      <c r="A358" s="4">
        <v>352</v>
      </c>
      <c r="C358" s="105">
        <f>IF(male=0,VLOOKUP((($A$5:$A$1570/'Life tables'!$I$2)*2)+age,lifetable,13,1),IF(male=1,VLOOKUP((($A$5:$A$1570/'Life tables'!$I$2)*2)+age,lifetable,10,1),"error"))</f>
        <v>1.7629026324772479E-4</v>
      </c>
      <c r="F358" s="96">
        <f t="shared" si="100"/>
        <v>131.68240280656556</v>
      </c>
      <c r="G358" s="96">
        <f t="shared" si="101"/>
        <v>13.227772958004525</v>
      </c>
      <c r="H358" s="96">
        <f t="shared" si="102"/>
        <v>0.75544915830954151</v>
      </c>
      <c r="I358" s="96">
        <f t="shared" si="103"/>
        <v>0.302701333154693</v>
      </c>
      <c r="J358" s="96">
        <f t="shared" si="104"/>
        <v>2.5732794661506072E-2</v>
      </c>
      <c r="K358" s="96">
        <f t="shared" si="105"/>
        <v>0.31630599524506681</v>
      </c>
      <c r="L358" s="96">
        <f t="shared" si="113"/>
        <v>117.05444056719023</v>
      </c>
      <c r="M358" s="96">
        <f t="shared" si="106"/>
        <v>622.63619320443865</v>
      </c>
      <c r="N358" s="96">
        <f t="shared" si="107"/>
        <v>59.961214426278609</v>
      </c>
      <c r="O358" s="96">
        <f t="shared" si="108"/>
        <v>1.4312679730654907</v>
      </c>
      <c r="P358" s="96">
        <f t="shared" si="109"/>
        <v>1.4312679730654907</v>
      </c>
      <c r="Q358" s="96">
        <f t="shared" si="110"/>
        <v>0.12083991389893316</v>
      </c>
      <c r="R358" s="96">
        <f t="shared" si="111"/>
        <v>0.11219583736725652</v>
      </c>
      <c r="S358" s="96">
        <f t="shared" si="114"/>
        <v>559.57940708076285</v>
      </c>
      <c r="T358" s="96">
        <f t="shared" si="117"/>
        <v>33.806505230903888</v>
      </c>
      <c r="U358" s="96">
        <f t="shared" si="117"/>
        <v>212.44997329926539</v>
      </c>
      <c r="V358" s="32">
        <f t="shared" si="116"/>
        <v>1000.0000000000007</v>
      </c>
      <c r="W358" s="100">
        <f>IF(A358=1,((cPH1_+cPHr+(cNES*L358+(cNES+cOSEX)*G358+(cNES+cEREX)*H358+(cNES+cHOEX)*I358+(cNES+cNES)*S358+(cNES+cOSEX)*N358+(cNES+cEREX)*O358+(cNES+cHOEX)*P358)))/(1+cDR)^(A$6:A$65537 + 0.5),(cPHr+(cNES*L358+(cNES+cOSEX)*G358+(cNES+cEREX)*H358+(cNES+cHOEX)*I358+(cNES+cNES)*S358+(cNES+cOSEX)*N358+(cNES+cEREX)*O358+(cNES+cHOEX)*P358))/(1+cDR)^(((cycle + 0.5)/('Life tables'!$I$2/2))))</f>
        <v>81874.757685815362</v>
      </c>
      <c r="X358" s="107">
        <f>((L358+G358+H358+I358+N358+O358+P358+S358)/('Life tables'!$I$2/2))/(1+oDR)^(((cycle + 0.5)/('Life tables'!$I$2/2)))</f>
        <v>23.639269084043832</v>
      </c>
      <c r="Y358" s="31">
        <f>((uNES*L358+ uOCEX*G358+uEREX*H358+uHOEX*I358+uNES*S358+ uOCEX*N358+uEREX*O358+uHOEX*P358)/('Life tables'!$I$2/2))/(1+oDR)^(((cycle + 0.5)/('Life tables'!$I$2/2)))</f>
        <v>15.579498579325408</v>
      </c>
      <c r="Z358" s="100">
        <f t="shared" si="112"/>
        <v>180010.94468809629</v>
      </c>
      <c r="AA358" s="107">
        <f>((L358+G358+H358+I358+N358+O358+P358+S358)/('Life tables'!$I$2/2))</f>
        <v>28.910686650333275</v>
      </c>
      <c r="AB358" s="31">
        <f>((uNES*L358+ uOCEX*G358+uEREX*H358+uHOEX*I358+uNES*S358+ uOCEX*N358+uEREX*O358+uHOEX*P358)/('Life tables'!$I$2/2))</f>
        <v>19.05363486471806</v>
      </c>
    </row>
    <row r="359" spans="1:28" x14ac:dyDescent="0.25">
      <c r="A359" s="4">
        <v>353</v>
      </c>
      <c r="C359" s="105">
        <f>IF(male=0,VLOOKUP((($A$5:$A$1570/'Life tables'!$I$2)*2)+age,lifetable,13,1),IF(male=1,VLOOKUP((($A$5:$A$1570/'Life tables'!$I$2)*2)+age,lifetable,10,1),"error"))</f>
        <v>1.7629026324772479E-4</v>
      </c>
      <c r="F359" s="96">
        <f t="shared" si="100"/>
        <v>131.58187659532734</v>
      </c>
      <c r="G359" s="96">
        <f t="shared" si="101"/>
        <v>13.217674889695878</v>
      </c>
      <c r="H359" s="96">
        <f t="shared" si="102"/>
        <v>0.75487244919693886</v>
      </c>
      <c r="I359" s="96">
        <f t="shared" si="103"/>
        <v>0.30247025126743809</v>
      </c>
      <c r="J359" s="96">
        <f t="shared" si="104"/>
        <v>2.5713150272455149E-2</v>
      </c>
      <c r="K359" s="96">
        <f t="shared" si="105"/>
        <v>0.31606452757272618</v>
      </c>
      <c r="L359" s="96">
        <f t="shared" si="113"/>
        <v>116.96508132732191</v>
      </c>
      <c r="M359" s="96">
        <f t="shared" si="106"/>
        <v>622.16164487450396</v>
      </c>
      <c r="N359" s="96">
        <f t="shared" si="107"/>
        <v>59.915514393936448</v>
      </c>
      <c r="O359" s="96">
        <f t="shared" si="108"/>
        <v>1.4301771180305276</v>
      </c>
      <c r="P359" s="96">
        <f t="shared" si="109"/>
        <v>1.4301771180305276</v>
      </c>
      <c r="Q359" s="96">
        <f t="shared" si="110"/>
        <v>0.1207478145639506</v>
      </c>
      <c r="R359" s="96">
        <f t="shared" si="111"/>
        <v>0.11211032620065658</v>
      </c>
      <c r="S359" s="96">
        <f t="shared" si="114"/>
        <v>559.15291810374185</v>
      </c>
      <c r="T359" s="96">
        <f t="shared" si="117"/>
        <v>33.952966195740295</v>
      </c>
      <c r="U359" s="96">
        <f t="shared" si="117"/>
        <v>212.87814815303878</v>
      </c>
      <c r="V359" s="32">
        <f t="shared" si="116"/>
        <v>1000.0000000000005</v>
      </c>
      <c r="W359" s="100">
        <f>IF(A359=1,((cPH1_+cPHr+(cNES*L359+(cNES+cOSEX)*G359+(cNES+cEREX)*H359+(cNES+cHOEX)*I359+(cNES+cNES)*S359+(cNES+cOSEX)*N359+(cNES+cEREX)*O359+(cNES+cHOEX)*P359)))/(1+cDR)^(A$6:A$65537 + 0.5),(cPHr+(cNES*L359+(cNES+cOSEX)*G359+(cNES+cEREX)*H359+(cNES+cHOEX)*I359+(cNES+cNES)*S359+(cNES+cOSEX)*N359+(cNES+cEREX)*O359+(cNES+cHOEX)*P359))/(1+cDR)^(((cycle + 0.5)/('Life tables'!$I$2/2))))</f>
        <v>81629.709066126903</v>
      </c>
      <c r="X359" s="107">
        <f>((L359+G359+H359+I359+N359+O359+P359+S359)/('Life tables'!$I$2/2))/(1+oDR)^(((cycle + 0.5)/('Life tables'!$I$2/2)))</f>
        <v>23.6077615522732</v>
      </c>
      <c r="Y359" s="31">
        <f>((uNES*L359+ uOCEX*G359+uEREX*H359+uHOEX*I359+uNES*S359+ uOCEX*N359+uEREX*O359+uHOEX*P359)/('Life tables'!$I$2/2))/(1+oDR)^(((cycle + 0.5)/('Life tables'!$I$2/2)))</f>
        <v>15.558733494505264</v>
      </c>
      <c r="Z359" s="100">
        <f t="shared" si="112"/>
        <v>179873.74099652463</v>
      </c>
      <c r="AA359" s="107">
        <f>((L359+G359+H359+I359+N359+O359+P359+S359)/('Life tables'!$I$2/2))</f>
        <v>28.888645842529719</v>
      </c>
      <c r="AB359" s="31">
        <f>((uNES*L359+ uOCEX*G359+uEREX*H359+uHOEX*I359+uNES*S359+ uOCEX*N359+uEREX*O359+uHOEX*P359)/('Life tables'!$I$2/2))</f>
        <v>19.039108840786632</v>
      </c>
    </row>
    <row r="360" spans="1:28" x14ac:dyDescent="0.25">
      <c r="A360" s="4">
        <v>354</v>
      </c>
      <c r="C360" s="105">
        <f>IF(male=0,VLOOKUP((($A$5:$A$1570/'Life tables'!$I$2)*2)+age,lifetable,13,1),IF(male=1,VLOOKUP((($A$5:$A$1570/'Life tables'!$I$2)*2)+age,lifetable,10,1),"error"))</f>
        <v>1.7629026324772479E-4</v>
      </c>
      <c r="F360" s="96">
        <f t="shared" si="100"/>
        <v>131.4814315742673</v>
      </c>
      <c r="G360" s="96">
        <f t="shared" si="101"/>
        <v>13.20758497711055</v>
      </c>
      <c r="H360" s="96">
        <f t="shared" si="102"/>
        <v>0.75429620586450474</v>
      </c>
      <c r="I360" s="96">
        <f t="shared" si="103"/>
        <v>0.30223935601389168</v>
      </c>
      <c r="J360" s="96">
        <f t="shared" si="104"/>
        <v>2.5693521749230935E-2</v>
      </c>
      <c r="K360" s="96">
        <f t="shared" si="105"/>
        <v>0.31582325492219238</v>
      </c>
      <c r="L360" s="96">
        <f t="shared" si="113"/>
        <v>116.87579425860693</v>
      </c>
      <c r="M360" s="96">
        <f t="shared" si="106"/>
        <v>621.68745407695417</v>
      </c>
      <c r="N360" s="96">
        <f t="shared" si="107"/>
        <v>59.869848792737585</v>
      </c>
      <c r="O360" s="96">
        <f t="shared" si="108"/>
        <v>1.4290870848633863</v>
      </c>
      <c r="P360" s="96">
        <f t="shared" si="109"/>
        <v>1.4290870848633863</v>
      </c>
      <c r="Q360" s="96">
        <f t="shared" si="110"/>
        <v>0.12065578461809623</v>
      </c>
      <c r="R360" s="96">
        <f t="shared" si="111"/>
        <v>0.11202487945955222</v>
      </c>
      <c r="S360" s="96">
        <f t="shared" si="114"/>
        <v>558.72675045041217</v>
      </c>
      <c r="T360" s="96">
        <f t="shared" ref="T360:U375" si="118">J360+Q360+T359</f>
        <v>34.099315502107622</v>
      </c>
      <c r="U360" s="96">
        <f t="shared" si="118"/>
        <v>213.30599628742053</v>
      </c>
      <c r="V360" s="32">
        <f t="shared" si="116"/>
        <v>1000.0000000000006</v>
      </c>
      <c r="W360" s="100">
        <f>IF(A360=1,((cPH1_+cPHr+(cNES*L360+(cNES+cOSEX)*G360+(cNES+cEREX)*H360+(cNES+cHOEX)*I360+(cNES+cNES)*S360+(cNES+cOSEX)*N360+(cNES+cEREX)*O360+(cNES+cHOEX)*P360)))/(1+cDR)^(A$6:A$65537 + 0.5),(cPHr+(cNES*L360+(cNES+cOSEX)*G360+(cNES+cEREX)*H360+(cNES+cHOEX)*I360+(cNES+cNES)*S360+(cNES+cOSEX)*N360+(cNES+cEREX)*O360+(cNES+cHOEX)*P360))/(1+cDR)^(((cycle + 0.5)/('Life tables'!$I$2/2))))</f>
        <v>81385.393711605648</v>
      </c>
      <c r="X360" s="107">
        <f>((L360+G360+H360+I360+N360+O360+P360+S360)/('Life tables'!$I$2/2))/(1+oDR)^(((cycle + 0.5)/('Life tables'!$I$2/2)))</f>
        <v>23.576296024292198</v>
      </c>
      <c r="Y360" s="31">
        <f>((uNES*L360+ uOCEX*G360+uEREX*H360+uHOEX*I360+uNES*S360+ uOCEX*N360+uEREX*O360+uHOEX*P360)/('Life tables'!$I$2/2))/(1+oDR)^(((cycle + 0.5)/('Life tables'!$I$2/2)))</f>
        <v>15.5379960921733</v>
      </c>
      <c r="Z360" s="100">
        <f t="shared" si="112"/>
        <v>179736.64153266151</v>
      </c>
      <c r="AA360" s="107">
        <f>((L360+G360+H360+I360+N360+O360+P360+S360)/('Life tables'!$I$2/2))</f>
        <v>28.866621849205643</v>
      </c>
      <c r="AB360" s="31">
        <f>((uNES*L360+ uOCEX*G360+uEREX*H360+uHOEX*I360+uNES*S360+ uOCEX*N360+uEREX*O360+uHOEX*P360)/('Life tables'!$I$2/2))</f>
        <v>19.024593898254945</v>
      </c>
    </row>
    <row r="361" spans="1:28" x14ac:dyDescent="0.25">
      <c r="A361" s="4">
        <v>355</v>
      </c>
      <c r="C361" s="105">
        <f>IF(male=0,VLOOKUP((($A$5:$A$1570/'Life tables'!$I$2)*2)+age,lifetable,13,1),IF(male=1,VLOOKUP((($A$5:$A$1570/'Life tables'!$I$2)*2)+age,lifetable,10,1),"error"))</f>
        <v>1.7629026324772479E-4</v>
      </c>
      <c r="F361" s="96">
        <f t="shared" si="100"/>
        <v>131.38106752940681</v>
      </c>
      <c r="G361" s="96">
        <f t="shared" si="101"/>
        <v>13.197503198753941</v>
      </c>
      <c r="H361" s="96">
        <f t="shared" si="102"/>
        <v>0.75372042708466447</v>
      </c>
      <c r="I361" s="96">
        <f t="shared" si="103"/>
        <v>0.3020086469021761</v>
      </c>
      <c r="J361" s="96">
        <f t="shared" si="104"/>
        <v>2.5673909050018671E-2</v>
      </c>
      <c r="K361" s="96">
        <f t="shared" si="105"/>
        <v>0.31558217677948069</v>
      </c>
      <c r="L361" s="96">
        <f t="shared" si="113"/>
        <v>116.78657917083652</v>
      </c>
      <c r="M361" s="96">
        <f t="shared" si="106"/>
        <v>621.21362068106544</v>
      </c>
      <c r="N361" s="96">
        <f t="shared" si="107"/>
        <v>59.824217610093037</v>
      </c>
      <c r="O361" s="96">
        <f t="shared" si="108"/>
        <v>1.427997873263569</v>
      </c>
      <c r="P361" s="96">
        <f t="shared" si="109"/>
        <v>1.427997873263569</v>
      </c>
      <c r="Q361" s="96">
        <f t="shared" si="110"/>
        <v>0.1205638240359994</v>
      </c>
      <c r="R361" s="96">
        <f t="shared" si="111"/>
        <v>0.11193949712038767</v>
      </c>
      <c r="S361" s="96">
        <f t="shared" si="114"/>
        <v>558.30090400328891</v>
      </c>
      <c r="T361" s="96">
        <f t="shared" si="118"/>
        <v>34.24555323519364</v>
      </c>
      <c r="U361" s="96">
        <f t="shared" si="118"/>
        <v>213.73351796132039</v>
      </c>
      <c r="V361" s="32">
        <f t="shared" si="116"/>
        <v>1000.0000000000005</v>
      </c>
      <c r="W361" s="100">
        <f>IF(A361=1,((cPH1_+cPHr+(cNES*L361+(cNES+cOSEX)*G361+(cNES+cEREX)*H361+(cNES+cHOEX)*I361+(cNES+cNES)*S361+(cNES+cOSEX)*N361+(cNES+cEREX)*O361+(cNES+cHOEX)*P361)))/(1+cDR)^(A$6:A$65537 + 0.5),(cPHr+(cNES*L361+(cNES+cOSEX)*G361+(cNES+cEREX)*H361+(cNES+cHOEX)*I361+(cNES+cNES)*S361+(cNES+cOSEX)*N361+(cNES+cEREX)*O361+(cNES+cHOEX)*P361))/(1+cDR)^(((cycle + 0.5)/('Life tables'!$I$2/2))))</f>
        <v>81141.809433914197</v>
      </c>
      <c r="X361" s="107">
        <f>((L361+G361+H361+I361+N361+O361+P361+S361)/('Life tables'!$I$2/2))/(1+oDR)^(((cycle + 0.5)/('Life tables'!$I$2/2)))</f>
        <v>23.544872443796212</v>
      </c>
      <c r="Y361" s="31">
        <f>((uNES*L361+ uOCEX*G361+uEREX*H361+uHOEX*I361+uNES*S361+ uOCEX*N361+uEREX*O361+uHOEX*P361)/('Life tables'!$I$2/2))/(1+oDR)^(((cycle + 0.5)/('Life tables'!$I$2/2)))</f>
        <v>15.51728633522789</v>
      </c>
      <c r="Z361" s="100">
        <f t="shared" si="112"/>
        <v>179599.64622945586</v>
      </c>
      <c r="AA361" s="107">
        <f>((L361+G361+H361+I361+N361+O361+P361+S361)/('Life tables'!$I$2/2))</f>
        <v>28.844614657162776</v>
      </c>
      <c r="AB361" s="31">
        <f>((uNES*L361+ uOCEX*G361+uEREX*H361+uHOEX*I361+uNES*S361+ uOCEX*N361+uEREX*O361+uHOEX*P361)/('Life tables'!$I$2/2))</f>
        <v>19.010090028431673</v>
      </c>
    </row>
    <row r="362" spans="1:28" x14ac:dyDescent="0.25">
      <c r="A362" s="4">
        <v>356</v>
      </c>
      <c r="C362" s="105">
        <f>IF(male=0,VLOOKUP((($A$5:$A$1570/'Life tables'!$I$2)*2)+age,lifetable,13,1),IF(male=1,VLOOKUP((($A$5:$A$1570/'Life tables'!$I$2)*2)+age,lifetable,10,1),"error"))</f>
        <v>1.7629026324772479E-4</v>
      </c>
      <c r="F362" s="96">
        <f t="shared" si="100"/>
        <v>131.2807842520107</v>
      </c>
      <c r="G362" s="96">
        <f t="shared" si="101"/>
        <v>13.187429533658165</v>
      </c>
      <c r="H362" s="96">
        <f t="shared" si="102"/>
        <v>0.7531451116599247</v>
      </c>
      <c r="I362" s="96">
        <f t="shared" si="103"/>
        <v>0.30177812345246724</v>
      </c>
      <c r="J362" s="96">
        <f t="shared" si="104"/>
        <v>2.5654312134028252E-2</v>
      </c>
      <c r="K362" s="96">
        <f t="shared" si="105"/>
        <v>0.31534129264320165</v>
      </c>
      <c r="L362" s="96">
        <f t="shared" si="113"/>
        <v>116.69743587846293</v>
      </c>
      <c r="M362" s="96">
        <f t="shared" si="106"/>
        <v>620.74014455147574</v>
      </c>
      <c r="N362" s="96">
        <f t="shared" si="107"/>
        <v>59.77862083296715</v>
      </c>
      <c r="O362" s="96">
        <f t="shared" si="108"/>
        <v>1.4269094829199158</v>
      </c>
      <c r="P362" s="96">
        <f t="shared" si="109"/>
        <v>1.4269094829199158</v>
      </c>
      <c r="Q362" s="96">
        <f t="shared" si="110"/>
        <v>0.12047193279138936</v>
      </c>
      <c r="R362" s="96">
        <f t="shared" si="111"/>
        <v>0.11185417915877138</v>
      </c>
      <c r="S362" s="96">
        <f t="shared" si="114"/>
        <v>557.87537864071862</v>
      </c>
      <c r="T362" s="96">
        <f t="shared" si="118"/>
        <v>34.391679480119059</v>
      </c>
      <c r="U362" s="96">
        <f t="shared" si="118"/>
        <v>214.16071343312237</v>
      </c>
      <c r="V362" s="32">
        <f t="shared" si="116"/>
        <v>1000.0000000000005</v>
      </c>
      <c r="W362" s="100">
        <f>IF(A362=1,((cPH1_+cPHr+(cNES*L362+(cNES+cOSEX)*G362+(cNES+cEREX)*H362+(cNES+cHOEX)*I362+(cNES+cNES)*S362+(cNES+cOSEX)*N362+(cNES+cEREX)*O362+(cNES+cHOEX)*P362)))/(1+cDR)^(A$6:A$65537 + 0.5),(cPHr+(cNES*L362+(cNES+cOSEX)*G362+(cNES+cEREX)*H362+(cNES+cHOEX)*I362+(cNES+cNES)*S362+(cNES+cOSEX)*N362+(cNES+cEREX)*O362+(cNES+cHOEX)*P362))/(1+cDR)^(((cycle + 0.5)/('Life tables'!$I$2/2))))</f>
        <v>80898.954051038192</v>
      </c>
      <c r="X362" s="107">
        <f>((L362+G362+H362+I362+N362+O362+P362+S362)/('Life tables'!$I$2/2))/(1+oDR)^(((cycle + 0.5)/('Life tables'!$I$2/2)))</f>
        <v>23.513490754566593</v>
      </c>
      <c r="Y362" s="31">
        <f>((uNES*L362+ uOCEX*G362+uEREX*H362+uHOEX*I362+uNES*S362+ uOCEX*N362+uEREX*O362+uHOEX*P362)/('Life tables'!$I$2/2))/(1+oDR)^(((cycle + 0.5)/('Life tables'!$I$2/2)))</f>
        <v>15.496604186623886</v>
      </c>
      <c r="Z362" s="100">
        <f t="shared" si="112"/>
        <v>179462.75501949343</v>
      </c>
      <c r="AA362" s="107">
        <f>((L362+G362+H362+I362+N362+O362+P362+S362)/('Life tables'!$I$2/2))</f>
        <v>28.822624253225619</v>
      </c>
      <c r="AB362" s="31">
        <f>((uNES*L362+ uOCEX*G362+uEREX*H362+uHOEX*I362+uNES*S362+ uOCEX*N362+uEREX*O362+uHOEX*P362)/('Life tables'!$I$2/2))</f>
        <v>18.995597222640288</v>
      </c>
    </row>
    <row r="363" spans="1:28" x14ac:dyDescent="0.25">
      <c r="A363" s="4">
        <v>357</v>
      </c>
      <c r="C363" s="105">
        <f>IF(male=0,VLOOKUP((($A$5:$A$1570/'Life tables'!$I$2)*2)+age,lifetable,13,1),IF(male=1,VLOOKUP((($A$5:$A$1570/'Life tables'!$I$2)*2)+age,lifetable,10,1),"error"))</f>
        <v>1.7629026324772479E-4</v>
      </c>
      <c r="F363" s="96">
        <f t="shared" si="100"/>
        <v>131.18058153841369</v>
      </c>
      <c r="G363" s="96">
        <f t="shared" si="101"/>
        <v>13.17736396136462</v>
      </c>
      <c r="H363" s="96">
        <f t="shared" si="102"/>
        <v>0.75257025842187741</v>
      </c>
      <c r="I363" s="96">
        <f t="shared" si="103"/>
        <v>0.30154778519659498</v>
      </c>
      <c r="J363" s="96">
        <f t="shared" si="104"/>
        <v>2.5634730961460302E-2</v>
      </c>
      <c r="K363" s="96">
        <f t="shared" si="105"/>
        <v>0.31510060202414358</v>
      </c>
      <c r="L363" s="96">
        <f t="shared" si="113"/>
        <v>116.608364200445</v>
      </c>
      <c r="M363" s="96">
        <f t="shared" si="106"/>
        <v>620.26702554834537</v>
      </c>
      <c r="N363" s="96">
        <f t="shared" si="107"/>
        <v>59.733058447893065</v>
      </c>
      <c r="O363" s="96">
        <f t="shared" si="108"/>
        <v>1.425821913510974</v>
      </c>
      <c r="P363" s="96">
        <f t="shared" si="109"/>
        <v>1.425821913510974</v>
      </c>
      <c r="Q363" s="96">
        <f t="shared" si="110"/>
        <v>0.1203801108571263</v>
      </c>
      <c r="R363" s="96">
        <f t="shared" si="111"/>
        <v>0.11176892554950499</v>
      </c>
      <c r="S363" s="96">
        <f t="shared" si="114"/>
        <v>557.4501742370237</v>
      </c>
      <c r="T363" s="96">
        <f t="shared" si="118"/>
        <v>34.537694321937643</v>
      </c>
      <c r="U363" s="96">
        <f t="shared" si="118"/>
        <v>214.58758296069601</v>
      </c>
      <c r="V363" s="32">
        <f t="shared" si="116"/>
        <v>1000.0000000000005</v>
      </c>
      <c r="W363" s="100">
        <f>IF(A363=1,((cPH1_+cPHr+(cNES*L363+(cNES+cOSEX)*G363+(cNES+cEREX)*H363+(cNES+cHOEX)*I363+(cNES+cNES)*S363+(cNES+cOSEX)*N363+(cNES+cEREX)*O363+(cNES+cHOEX)*P363)))/(1+cDR)^(A$6:A$65537 + 0.5),(cPHr+(cNES*L363+(cNES+cOSEX)*G363+(cNES+cEREX)*H363+(cNES+cHOEX)*I363+(cNES+cNES)*S363+(cNES+cOSEX)*N363+(cNES+cEREX)*O363+(cNES+cHOEX)*P363))/(1+cDR)^(((cycle + 0.5)/('Life tables'!$I$2/2))))</f>
        <v>80656.825387275268</v>
      </c>
      <c r="X363" s="107">
        <f>((L363+G363+H363+I363+N363+O363+P363+S363)/('Life tables'!$I$2/2))/(1+oDR)^(((cycle + 0.5)/('Life tables'!$I$2/2)))</f>
        <v>23.482150900470121</v>
      </c>
      <c r="Y363" s="31">
        <f>((uNES*L363+ uOCEX*G363+uEREX*H363+uHOEX*I363+uNES*S363+ uOCEX*N363+uEREX*O363+uHOEX*P363)/('Life tables'!$I$2/2))/(1+oDR)^(((cycle + 0.5)/('Life tables'!$I$2/2)))</f>
        <v>15.475949609372217</v>
      </c>
      <c r="Z363" s="100">
        <f t="shared" si="112"/>
        <v>179325.96783501061</v>
      </c>
      <c r="AA363" s="107">
        <f>((L363+G363+H363+I363+N363+O363+P363+S363)/('Life tables'!$I$2/2))</f>
        <v>28.800650624240955</v>
      </c>
      <c r="AB363" s="31">
        <f>((uNES*L363+ uOCEX*G363+uEREX*H363+uHOEX*I363+uNES*S363+ uOCEX*N363+uEREX*O363+uHOEX*P363)/('Life tables'!$I$2/2))</f>
        <v>18.981115472218693</v>
      </c>
    </row>
    <row r="364" spans="1:28" x14ac:dyDescent="0.25">
      <c r="A364" s="4">
        <v>358</v>
      </c>
      <c r="C364" s="105">
        <f>IF(male=0,VLOOKUP((($A$5:$A$1570/'Life tables'!$I$2)*2)+age,lifetable,13,1),IF(male=1,VLOOKUP((($A$5:$A$1570/'Life tables'!$I$2)*2)+age,lifetable,10,1),"error"))</f>
        <v>1.7629026324772479E-4</v>
      </c>
      <c r="F364" s="96">
        <f t="shared" si="100"/>
        <v>131.08045918985229</v>
      </c>
      <c r="G364" s="96">
        <f t="shared" si="101"/>
        <v>13.167306461907097</v>
      </c>
      <c r="H364" s="96">
        <f t="shared" si="102"/>
        <v>0.75199586623023595</v>
      </c>
      <c r="I364" s="96">
        <f t="shared" si="103"/>
        <v>0.30131763167765718</v>
      </c>
      <c r="J364" s="96">
        <f t="shared" si="104"/>
        <v>2.5615165493473341E-2</v>
      </c>
      <c r="K364" s="96">
        <f t="shared" si="105"/>
        <v>0.31486010444486939</v>
      </c>
      <c r="L364" s="96">
        <f t="shared" si="113"/>
        <v>116.51936396009896</v>
      </c>
      <c r="M364" s="96">
        <f t="shared" si="106"/>
        <v>619.79426352751454</v>
      </c>
      <c r="N364" s="96">
        <f t="shared" si="107"/>
        <v>59.687530440987864</v>
      </c>
      <c r="O364" s="96">
        <f t="shared" si="108"/>
        <v>1.4247351647053601</v>
      </c>
      <c r="P364" s="96">
        <f t="shared" si="109"/>
        <v>1.4247351647053601</v>
      </c>
      <c r="Q364" s="96">
        <f t="shared" si="110"/>
        <v>0.12028835820523198</v>
      </c>
      <c r="R364" s="96">
        <f t="shared" si="111"/>
        <v>0.1116837362666116</v>
      </c>
      <c r="S364" s="96">
        <f t="shared" si="114"/>
        <v>557.02529066264412</v>
      </c>
      <c r="T364" s="96">
        <f t="shared" si="118"/>
        <v>34.683597845636349</v>
      </c>
      <c r="U364" s="96">
        <f t="shared" si="118"/>
        <v>215.01412680140749</v>
      </c>
      <c r="V364" s="32">
        <f t="shared" si="116"/>
        <v>1000.0000000000005</v>
      </c>
      <c r="W364" s="100">
        <f>IF(A364=1,((cPH1_+cPHr+(cNES*L364+(cNES+cOSEX)*G364+(cNES+cEREX)*H364+(cNES+cHOEX)*I364+(cNES+cNES)*S364+(cNES+cOSEX)*N364+(cNES+cEREX)*O364+(cNES+cHOEX)*P364)))/(1+cDR)^(A$6:A$65537 + 0.5),(cPHr+(cNES*L364+(cNES+cOSEX)*G364+(cNES+cEREX)*H364+(cNES+cHOEX)*I364+(cNES+cNES)*S364+(cNES+cOSEX)*N364+(cNES+cEREX)*O364+(cNES+cHOEX)*P364))/(1+cDR)^(((cycle + 0.5)/('Life tables'!$I$2/2))))</f>
        <v>80415.42127322407</v>
      </c>
      <c r="X364" s="107">
        <f>((L364+G364+H364+I364+N364+O364+P364+S364)/('Life tables'!$I$2/2))/(1+oDR)^(((cycle + 0.5)/('Life tables'!$I$2/2)))</f>
        <v>23.450852825458536</v>
      </c>
      <c r="Y364" s="31">
        <f>((uNES*L364+ uOCEX*G364+uEREX*H364+uHOEX*I364+uNES*S364+ uOCEX*N364+uEREX*O364+uHOEX*P364)/('Life tables'!$I$2/2))/(1+oDR)^(((cycle + 0.5)/('Life tables'!$I$2/2)))</f>
        <v>15.455322566539632</v>
      </c>
      <c r="Z364" s="100">
        <f t="shared" si="112"/>
        <v>179189.28460790816</v>
      </c>
      <c r="AA364" s="107">
        <f>((L364+G364+H364+I364+N364+O364+P364+S364)/('Life tables'!$I$2/2))</f>
        <v>28.778693757077445</v>
      </c>
      <c r="AB364" s="31">
        <f>((uNES*L364+ uOCEX*G364+uEREX*H364+uHOEX*I364+uNES*S364+ uOCEX*N364+uEREX*O364+uHOEX*P364)/('Life tables'!$I$2/2))</f>
        <v>18.966644768519004</v>
      </c>
    </row>
    <row r="365" spans="1:28" x14ac:dyDescent="0.25">
      <c r="A365" s="4">
        <v>359</v>
      </c>
      <c r="C365" s="105">
        <f>IF(male=0,VLOOKUP((($A$5:$A$1570/'Life tables'!$I$2)*2)+age,lifetable,13,1),IF(male=1,VLOOKUP((($A$5:$A$1570/'Life tables'!$I$2)*2)+age,lifetable,10,1),"error"))</f>
        <v>1.7629026324772479E-4</v>
      </c>
      <c r="F365" s="96">
        <f t="shared" si="100"/>
        <v>130.98041701230261</v>
      </c>
      <c r="G365" s="96">
        <f t="shared" si="101"/>
        <v>13.157257015795489</v>
      </c>
      <c r="H365" s="96">
        <f t="shared" si="102"/>
        <v>0.75142193397190393</v>
      </c>
      <c r="I365" s="96">
        <f t="shared" si="103"/>
        <v>0.30108766244964674</v>
      </c>
      <c r="J365" s="96">
        <f t="shared" si="104"/>
        <v>2.559561569215207E-2</v>
      </c>
      <c r="K365" s="96">
        <f t="shared" si="105"/>
        <v>0.3146197994393265</v>
      </c>
      <c r="L365" s="96">
        <f t="shared" si="113"/>
        <v>116.43043498495409</v>
      </c>
      <c r="M365" s="96">
        <f t="shared" si="106"/>
        <v>619.32185834065399</v>
      </c>
      <c r="N365" s="96">
        <f t="shared" si="107"/>
        <v>59.64203679796713</v>
      </c>
      <c r="O365" s="96">
        <f t="shared" si="108"/>
        <v>1.4236492361621063</v>
      </c>
      <c r="P365" s="96">
        <f t="shared" si="109"/>
        <v>1.4236492361621063</v>
      </c>
      <c r="Q365" s="96">
        <f t="shared" si="110"/>
        <v>0.12019667480691901</v>
      </c>
      <c r="R365" s="96">
        <f t="shared" si="111"/>
        <v>0.11159861128336307</v>
      </c>
      <c r="S365" s="96">
        <f t="shared" si="114"/>
        <v>556.60072778427241</v>
      </c>
      <c r="T365" s="96">
        <f t="shared" si="118"/>
        <v>34.829390136135423</v>
      </c>
      <c r="U365" s="96">
        <f t="shared" si="118"/>
        <v>215.44034521213018</v>
      </c>
      <c r="V365" s="32">
        <f t="shared" si="116"/>
        <v>1000.0000000000005</v>
      </c>
      <c r="W365" s="100">
        <f>IF(A365=1,((cPH1_+cPHr+(cNES*L365+(cNES+cOSEX)*G365+(cNES+cEREX)*H365+(cNES+cHOEX)*I365+(cNES+cNES)*S365+(cNES+cOSEX)*N365+(cNES+cEREX)*O365+(cNES+cHOEX)*P365)))/(1+cDR)^(A$6:A$65537 + 0.5),(cPHr+(cNES*L365+(cNES+cOSEX)*G365+(cNES+cEREX)*H365+(cNES+cHOEX)*I365+(cNES+cNES)*S365+(cNES+cOSEX)*N365+(cNES+cEREX)*O365+(cNES+cHOEX)*P365))/(1+cDR)^(((cycle + 0.5)/('Life tables'!$I$2/2))))</f>
        <v>80174.739545772827</v>
      </c>
      <c r="X365" s="107">
        <f>((L365+G365+H365+I365+N365+O365+P365+S365)/('Life tables'!$I$2/2))/(1+oDR)^(((cycle + 0.5)/('Life tables'!$I$2/2)))</f>
        <v>23.419596473568102</v>
      </c>
      <c r="Y365" s="31">
        <f>((uNES*L365+ uOCEX*G365+uEREX*H365+uHOEX*I365+uNES*S365+ uOCEX*N365+uEREX*O365+uHOEX*P365)/('Life tables'!$I$2/2))/(1+oDR)^(((cycle + 0.5)/('Life tables'!$I$2/2)))</f>
        <v>15.434723021248397</v>
      </c>
      <c r="Z365" s="100">
        <f t="shared" si="112"/>
        <v>179052.70526976438</v>
      </c>
      <c r="AA365" s="107">
        <f>((L365+G365+H365+I365+N365+O365+P365+S365)/('Life tables'!$I$2/2))</f>
        <v>28.756753638625195</v>
      </c>
      <c r="AB365" s="31">
        <f>((uNES*L365+ uOCEX*G365+uEREX*H365+uHOEX*I365+uNES*S365+ uOCEX*N365+uEREX*O365+uHOEX*P365)/('Life tables'!$I$2/2))</f>
        <v>18.952185102907265</v>
      </c>
    </row>
    <row r="366" spans="1:28" x14ac:dyDescent="0.25">
      <c r="A366" s="4">
        <v>360</v>
      </c>
      <c r="C366" s="105">
        <f>IF(male=0,VLOOKUP((($A$5:$A$1570/'Life tables'!$I$2)*2)+age,lifetable,13,1),IF(male=1,VLOOKUP((($A$5:$A$1570/'Life tables'!$I$2)*2)+age,lifetable,10,1),"error"))</f>
        <v>1.7629026324772479E-4</v>
      </c>
      <c r="F366" s="96">
        <f t="shared" si="100"/>
        <v>130.88045481632355</v>
      </c>
      <c r="G366" s="96">
        <f t="shared" si="101"/>
        <v>13.147215604000044</v>
      </c>
      <c r="H366" s="96">
        <f t="shared" si="102"/>
        <v>0.75084846056007615</v>
      </c>
      <c r="I366" s="96">
        <f t="shared" si="103"/>
        <v>0.30085787707709111</v>
      </c>
      <c r="J366" s="96">
        <f t="shared" si="104"/>
        <v>2.5576081520476749E-2</v>
      </c>
      <c r="K366" s="96">
        <f t="shared" si="105"/>
        <v>0.31437968655247039</v>
      </c>
      <c r="L366" s="96">
        <f t="shared" si="113"/>
        <v>116.34157710661339</v>
      </c>
      <c r="M366" s="96">
        <f t="shared" si="106"/>
        <v>618.84980983541118</v>
      </c>
      <c r="N366" s="96">
        <f t="shared" si="107"/>
        <v>59.596577504158979</v>
      </c>
      <c r="O366" s="96">
        <f t="shared" si="108"/>
        <v>1.4225641275309966</v>
      </c>
      <c r="P366" s="96">
        <f t="shared" si="109"/>
        <v>1.4225641275309966</v>
      </c>
      <c r="Q366" s="96">
        <f t="shared" si="110"/>
        <v>0.12010506063261908</v>
      </c>
      <c r="R366" s="96">
        <f t="shared" si="111"/>
        <v>0.11151355057230625</v>
      </c>
      <c r="S366" s="96">
        <f t="shared" si="114"/>
        <v>556.17648546498526</v>
      </c>
      <c r="T366" s="96">
        <f t="shared" si="118"/>
        <v>34.975071278288517</v>
      </c>
      <c r="U366" s="96">
        <f t="shared" si="118"/>
        <v>215.86623844925495</v>
      </c>
      <c r="V366" s="32">
        <f t="shared" si="116"/>
        <v>1000.0000000000003</v>
      </c>
      <c r="W366" s="100">
        <f>IF(A366=1,((cPH1_+cPHr+(cNES*L366+(cNES+cOSEX)*G366+(cNES+cEREX)*H366+(cNES+cHOEX)*I366+(cNES+cNES)*S366+(cNES+cOSEX)*N366+(cNES+cEREX)*O366+(cNES+cHOEX)*P366)))/(1+cDR)^(A$6:A$65537 + 0.5),(cPHr+(cNES*L366+(cNES+cOSEX)*G366+(cNES+cEREX)*H366+(cNES+cHOEX)*I366+(cNES+cNES)*S366+(cNES+cOSEX)*N366+(cNES+cEREX)*O366+(cNES+cHOEX)*P366))/(1+cDR)^(((cycle + 0.5)/('Life tables'!$I$2/2))))</f>
        <v>79934.778048087799</v>
      </c>
      <c r="X366" s="107">
        <f>((L366+G366+H366+I366+N366+O366+P366+S366)/('Life tables'!$I$2/2))/(1+oDR)^(((cycle + 0.5)/('Life tables'!$I$2/2)))</f>
        <v>23.388381788919155</v>
      </c>
      <c r="Y366" s="31">
        <f>((uNES*L366+ uOCEX*G366+uEREX*H366+uHOEX*I366+uNES*S366+ uOCEX*N366+uEREX*O366+uHOEX*P366)/('Life tables'!$I$2/2))/(1+oDR)^(((cycle + 0.5)/('Life tables'!$I$2/2)))</f>
        <v>15.414150936675997</v>
      </c>
      <c r="Z366" s="100">
        <f t="shared" si="112"/>
        <v>178916.22975184798</v>
      </c>
      <c r="AA366" s="107">
        <f>((L366+G366+H366+I366+N366+O366+P366+S366)/('Life tables'!$I$2/2))</f>
        <v>28.734830255795398</v>
      </c>
      <c r="AB366" s="31">
        <f>((uNES*L366+ uOCEX*G366+uEREX*H366+uHOEX*I366+uNES*S366+ uOCEX*N366+uEREX*O366+uHOEX*P366)/('Life tables'!$I$2/2))</f>
        <v>18.937736466763191</v>
      </c>
    </row>
    <row r="367" spans="1:28" x14ac:dyDescent="0.25">
      <c r="A367" s="4">
        <v>361</v>
      </c>
      <c r="C367" s="105">
        <f>IF(male=0,VLOOKUP((($A$5:$A$1570/'Life tables'!$I$2)*2)+age,lifetable,13,1),IF(male=1,VLOOKUP((($A$5:$A$1570/'Life tables'!$I$2)*2)+age,lifetable,10,1),"error"))</f>
        <v>1.7629026324772479E-4</v>
      </c>
      <c r="F367" s="96">
        <f t="shared" si="100"/>
        <v>130.78057241690502</v>
      </c>
      <c r="G367" s="96">
        <f t="shared" si="101"/>
        <v>13.137182207936107</v>
      </c>
      <c r="H367" s="96">
        <f t="shared" si="102"/>
        <v>0.75027544493336784</v>
      </c>
      <c r="I367" s="96">
        <f t="shared" si="103"/>
        <v>0.3006282751347033</v>
      </c>
      <c r="J367" s="96">
        <f t="shared" si="104"/>
        <v>2.5556562942293515E-2</v>
      </c>
      <c r="K367" s="96">
        <f t="shared" si="105"/>
        <v>0.31413976533989985</v>
      </c>
      <c r="L367" s="96">
        <f t="shared" si="113"/>
        <v>116.25279016061864</v>
      </c>
      <c r="M367" s="96">
        <f t="shared" si="106"/>
        <v>618.37811785555186</v>
      </c>
      <c r="N367" s="96">
        <f t="shared" si="107"/>
        <v>59.55115254451772</v>
      </c>
      <c r="O367" s="96">
        <f t="shared" si="108"/>
        <v>1.4214798384528915</v>
      </c>
      <c r="P367" s="96">
        <f t="shared" si="109"/>
        <v>1.4214798384528915</v>
      </c>
      <c r="Q367" s="96">
        <f t="shared" si="110"/>
        <v>0.12001351565201067</v>
      </c>
      <c r="R367" s="96">
        <f t="shared" si="111"/>
        <v>0.11142855410528854</v>
      </c>
      <c r="S367" s="96">
        <f t="shared" si="114"/>
        <v>555.75256356437103</v>
      </c>
      <c r="T367" s="96">
        <f t="shared" si="118"/>
        <v>35.120641356882821</v>
      </c>
      <c r="U367" s="96">
        <f t="shared" si="118"/>
        <v>216.29180676870013</v>
      </c>
      <c r="V367" s="32">
        <f t="shared" si="116"/>
        <v>1000.0000000000003</v>
      </c>
      <c r="W367" s="100">
        <f>IF(A367=1,((cPH1_+cPHr+(cNES*L367+(cNES+cOSEX)*G367+(cNES+cEREX)*H367+(cNES+cHOEX)*I367+(cNES+cNES)*S367+(cNES+cOSEX)*N367+(cNES+cEREX)*O367+(cNES+cHOEX)*P367)))/(1+cDR)^(A$6:A$65537 + 0.5),(cPHr+(cNES*L367+(cNES+cOSEX)*G367+(cNES+cEREX)*H367+(cNES+cHOEX)*I367+(cNES+cNES)*S367+(cNES+cOSEX)*N367+(cNES+cEREX)*O367+(cNES+cHOEX)*P367))/(1+cDR)^(((cycle + 0.5)/('Life tables'!$I$2/2))))</f>
        <v>79695.534629601476</v>
      </c>
      <c r="X367" s="107">
        <f>((L367+G367+H367+I367+N367+O367+P367+S367)/('Life tables'!$I$2/2))/(1+oDR)^(((cycle + 0.5)/('Life tables'!$I$2/2)))</f>
        <v>23.357208715715661</v>
      </c>
      <c r="Y367" s="31">
        <f>((uNES*L367+ uOCEX*G367+uEREX*H367+uHOEX*I367+uNES*S367+ uOCEX*N367+uEREX*O367+uHOEX*P367)/('Life tables'!$I$2/2))/(1+oDR)^(((cycle + 0.5)/('Life tables'!$I$2/2)))</f>
        <v>15.39360627605488</v>
      </c>
      <c r="Z367" s="100">
        <f t="shared" si="112"/>
        <v>178779.85798513028</v>
      </c>
      <c r="AA367" s="107">
        <f>((L367+G367+H367+I367+N367+O367+P367+S367)/('Life tables'!$I$2/2))</f>
        <v>28.712923595519904</v>
      </c>
      <c r="AB367" s="31">
        <f>((uNES*L367+ uOCEX*G367+uEREX*H367+uHOEX*I367+uNES*S367+ uOCEX*N367+uEREX*O367+uHOEX*P367)/('Life tables'!$I$2/2))</f>
        <v>18.923298851479942</v>
      </c>
    </row>
    <row r="368" spans="1:28" x14ac:dyDescent="0.25">
      <c r="A368" s="4">
        <v>362</v>
      </c>
      <c r="C368" s="105">
        <f>IF(male=0,VLOOKUP((($A$5:$A$1570/'Life tables'!$I$2)*2)+age,lifetable,13,1),IF(male=1,VLOOKUP((($A$5:$A$1570/'Life tables'!$I$2)*2)+age,lifetable,10,1),"error"))</f>
        <v>1.7629026324772479E-4</v>
      </c>
      <c r="F368" s="96">
        <f t="shared" si="100"/>
        <v>130.68076963332149</v>
      </c>
      <c r="G368" s="96">
        <f t="shared" si="101"/>
        <v>13.127156809449424</v>
      </c>
      <c r="H368" s="96">
        <f t="shared" si="102"/>
        <v>0.74970288605497404</v>
      </c>
      <c r="I368" s="96">
        <f t="shared" si="103"/>
        <v>0.30039885620704548</v>
      </c>
      <c r="J368" s="96">
        <f t="shared" si="104"/>
        <v>2.553705992228579E-2</v>
      </c>
      <c r="K368" s="96">
        <f t="shared" si="105"/>
        <v>0.31390003536750571</v>
      </c>
      <c r="L368" s="96">
        <f t="shared" si="113"/>
        <v>116.16407398632025</v>
      </c>
      <c r="M368" s="96">
        <f t="shared" si="106"/>
        <v>617.90678224109581</v>
      </c>
      <c r="N368" s="96">
        <f t="shared" si="107"/>
        <v>59.505761903636902</v>
      </c>
      <c r="O368" s="96">
        <f t="shared" si="108"/>
        <v>1.4203963685600409</v>
      </c>
      <c r="P368" s="96">
        <f t="shared" si="109"/>
        <v>1.4203963685600409</v>
      </c>
      <c r="Q368" s="96">
        <f t="shared" si="110"/>
        <v>0.11992203983404505</v>
      </c>
      <c r="R368" s="96">
        <f t="shared" si="111"/>
        <v>0.11134362185348232</v>
      </c>
      <c r="S368" s="96">
        <f t="shared" si="114"/>
        <v>555.32896193865133</v>
      </c>
      <c r="T368" s="96">
        <f t="shared" si="118"/>
        <v>35.266100456639151</v>
      </c>
      <c r="U368" s="96">
        <f t="shared" si="118"/>
        <v>216.71705042592112</v>
      </c>
      <c r="V368" s="32">
        <f t="shared" si="116"/>
        <v>1000.0000000000002</v>
      </c>
      <c r="W368" s="100">
        <f>IF(A368=1,((cPH1_+cPHr+(cNES*L368+(cNES+cOSEX)*G368+(cNES+cEREX)*H368+(cNES+cHOEX)*I368+(cNES+cNES)*S368+(cNES+cOSEX)*N368+(cNES+cEREX)*O368+(cNES+cHOEX)*P368)))/(1+cDR)^(A$6:A$65537 + 0.5),(cPHr+(cNES*L368+(cNES+cOSEX)*G368+(cNES+cEREX)*H368+(cNES+cHOEX)*I368+(cNES+cNES)*S368+(cNES+cOSEX)*N368+(cNES+cEREX)*O368+(cNES+cHOEX)*P368))/(1+cDR)^(((cycle + 0.5)/('Life tables'!$I$2/2))))</f>
        <v>79457.007146000542</v>
      </c>
      <c r="X368" s="107">
        <f>((L368+G368+H368+I368+N368+O368+P368+S368)/('Life tables'!$I$2/2))/(1+oDR)^(((cycle + 0.5)/('Life tables'!$I$2/2)))</f>
        <v>23.326077198244793</v>
      </c>
      <c r="Y368" s="31">
        <f>((uNES*L368+ uOCEX*G368+uEREX*H368+uHOEX*I368+uNES*S368+ uOCEX*N368+uEREX*O368+uHOEX*P368)/('Life tables'!$I$2/2))/(1+oDR)^(((cycle + 0.5)/('Life tables'!$I$2/2)))</f>
        <v>15.373089002672147</v>
      </c>
      <c r="Z368" s="100">
        <f t="shared" si="112"/>
        <v>178643.58990029717</v>
      </c>
      <c r="AA368" s="107">
        <f>((L368+G368+H368+I368+N368+O368+P368+S368)/('Life tables'!$I$2/2))</f>
        <v>28.691033644750867</v>
      </c>
      <c r="AB368" s="31">
        <f>((uNES*L368+ uOCEX*G368+uEREX*H368+uHOEX*I368+uNES*S368+ uOCEX*N368+uEREX*O368+uHOEX*P368)/('Life tables'!$I$2/2))</f>
        <v>18.90887224846384</v>
      </c>
    </row>
    <row r="369" spans="1:28" x14ac:dyDescent="0.25">
      <c r="A369" s="4">
        <v>363</v>
      </c>
      <c r="C369" s="105">
        <f>IF(male=0,VLOOKUP((($A$5:$A$1570/'Life tables'!$I$2)*2)+age,lifetable,13,1),IF(male=1,VLOOKUP((($A$5:$A$1570/'Life tables'!$I$2)*2)+age,lifetable,10,1),"error"))</f>
        <v>1.7629026324772479E-4</v>
      </c>
      <c r="F369" s="96">
        <f t="shared" si="100"/>
        <v>130.58104628899011</v>
      </c>
      <c r="G369" s="96">
        <f t="shared" si="101"/>
        <v>13.117139390801876</v>
      </c>
      <c r="H369" s="96">
        <f t="shared" si="102"/>
        <v>0.74913078291185609</v>
      </c>
      <c r="I369" s="96">
        <f t="shared" si="103"/>
        <v>0.30016961988820268</v>
      </c>
      <c r="J369" s="96">
        <f t="shared" si="104"/>
        <v>2.551757242594653E-2</v>
      </c>
      <c r="K369" s="96">
        <f t="shared" si="105"/>
        <v>0.31366049621112929</v>
      </c>
      <c r="L369" s="96">
        <f t="shared" si="113"/>
        <v>116.0754284267511</v>
      </c>
      <c r="M369" s="96">
        <f t="shared" si="106"/>
        <v>617.43580282845005</v>
      </c>
      <c r="N369" s="96">
        <f t="shared" si="107"/>
        <v>59.460405565762173</v>
      </c>
      <c r="O369" s="96">
        <f t="shared" si="108"/>
        <v>1.4193137174763899</v>
      </c>
      <c r="P369" s="96">
        <f t="shared" si="109"/>
        <v>1.4193137174763899</v>
      </c>
      <c r="Q369" s="96">
        <f t="shared" si="110"/>
        <v>0.11983063314697248</v>
      </c>
      <c r="R369" s="96">
        <f t="shared" si="111"/>
        <v>0.11125875378740897</v>
      </c>
      <c r="S369" s="96">
        <f t="shared" si="114"/>
        <v>554.90568044080067</v>
      </c>
      <c r="T369" s="96">
        <f t="shared" si="118"/>
        <v>35.411448662212074</v>
      </c>
      <c r="U369" s="96">
        <f t="shared" si="118"/>
        <v>217.14196967591965</v>
      </c>
      <c r="V369" s="32">
        <f t="shared" si="116"/>
        <v>1000.0000000000003</v>
      </c>
      <c r="W369" s="100">
        <f>IF(A369=1,((cPH1_+cPHr+(cNES*L369+(cNES+cOSEX)*G369+(cNES+cEREX)*H369+(cNES+cHOEX)*I369+(cNES+cNES)*S369+(cNES+cOSEX)*N369+(cNES+cEREX)*O369+(cNES+cHOEX)*P369)))/(1+cDR)^(A$6:A$65537 + 0.5),(cPHr+(cNES*L369+(cNES+cOSEX)*G369+(cNES+cEREX)*H369+(cNES+cHOEX)*I369+(cNES+cNES)*S369+(cNES+cOSEX)*N369+(cNES+cEREX)*O369+(cNES+cHOEX)*P369))/(1+cDR)^(((cycle + 0.5)/('Life tables'!$I$2/2))))</f>
        <v>79219.193459213668</v>
      </c>
      <c r="X369" s="107">
        <f>((L369+G369+H369+I369+N369+O369+P369+S369)/('Life tables'!$I$2/2))/(1+oDR)^(((cycle + 0.5)/('Life tables'!$I$2/2)))</f>
        <v>23.294987180876536</v>
      </c>
      <c r="Y369" s="31">
        <f>((uNES*L369+ uOCEX*G369+uEREX*H369+uHOEX*I369+uNES*S369+ uOCEX*N369+uEREX*O369+uHOEX*P369)/('Life tables'!$I$2/2))/(1+oDR)^(((cycle + 0.5)/('Life tables'!$I$2/2)))</f>
        <v>15.352599079869323</v>
      </c>
      <c r="Z369" s="100">
        <f t="shared" si="112"/>
        <v>178507.42542776058</v>
      </c>
      <c r="AA369" s="107">
        <f>((L369+G369+H369+I369+N369+O369+P369+S369)/('Life tables'!$I$2/2))</f>
        <v>28.669160390460398</v>
      </c>
      <c r="AB369" s="31">
        <f>((uNES*L369+ uOCEX*G369+uEREX*H369+uHOEX*I369+uNES*S369+ uOCEX*N369+uEREX*O369+uHOEX*P369)/('Life tables'!$I$2/2))</f>
        <v>18.894456649134188</v>
      </c>
    </row>
    <row r="370" spans="1:28" x14ac:dyDescent="0.25">
      <c r="A370" s="4">
        <v>364</v>
      </c>
      <c r="C370" s="105">
        <f>IF(male=0,VLOOKUP((($A$5:$A$1570/'Life tables'!$I$2)*2)+age,lifetable,13,1),IF(male=1,VLOOKUP((($A$5:$A$1570/'Life tables'!$I$2)*2)+age,lifetable,10,1),"error"))</f>
        <v>1.7629026324772479E-4</v>
      </c>
      <c r="F370" s="96">
        <f t="shared" si="100"/>
        <v>130.48140221133403</v>
      </c>
      <c r="G370" s="96">
        <f t="shared" si="101"/>
        <v>13.107129934657758</v>
      </c>
      <c r="H370" s="96">
        <f t="shared" si="102"/>
        <v>0.7485591345139575</v>
      </c>
      <c r="I370" s="96">
        <f t="shared" si="103"/>
        <v>0.29994056578146855</v>
      </c>
      <c r="J370" s="96">
        <f t="shared" si="104"/>
        <v>2.5498100419551528E-2</v>
      </c>
      <c r="K370" s="96">
        <f t="shared" si="105"/>
        <v>0.31342114745623467</v>
      </c>
      <c r="L370" s="96">
        <f t="shared" si="113"/>
        <v>115.98685332850506</v>
      </c>
      <c r="M370" s="96">
        <f t="shared" si="106"/>
        <v>616.96517945053461</v>
      </c>
      <c r="N370" s="96">
        <f t="shared" si="107"/>
        <v>59.415083514803371</v>
      </c>
      <c r="O370" s="96">
        <f t="shared" si="108"/>
        <v>1.4182318848178681</v>
      </c>
      <c r="P370" s="96">
        <f t="shared" si="109"/>
        <v>1.4182318848178681</v>
      </c>
      <c r="Q370" s="96">
        <f t="shared" si="110"/>
        <v>0.11973929555836645</v>
      </c>
      <c r="R370" s="96">
        <f t="shared" si="111"/>
        <v>0.11117394987696155</v>
      </c>
      <c r="S370" s="96">
        <f t="shared" si="114"/>
        <v>554.4827189206602</v>
      </c>
      <c r="T370" s="96">
        <f t="shared" si="118"/>
        <v>35.556686058189989</v>
      </c>
      <c r="U370" s="96">
        <f t="shared" si="118"/>
        <v>217.56656477325285</v>
      </c>
      <c r="V370" s="32">
        <f t="shared" si="116"/>
        <v>1000.0000000000003</v>
      </c>
      <c r="W370" s="100">
        <f>IF(A370=1,((cPH1_+cPHr+(cNES*L370+(cNES+cOSEX)*G370+(cNES+cEREX)*H370+(cNES+cHOEX)*I370+(cNES+cNES)*S370+(cNES+cOSEX)*N370+(cNES+cEREX)*O370+(cNES+cHOEX)*P370)))/(1+cDR)^(A$6:A$65537 + 0.5),(cPHr+(cNES*L370+(cNES+cOSEX)*G370+(cNES+cEREX)*H370+(cNES+cHOEX)*I370+(cNES+cNES)*S370+(cNES+cOSEX)*N370+(cNES+cEREX)*O370+(cNES+cHOEX)*P370))/(1+cDR)^(((cycle + 0.5)/('Life tables'!$I$2/2))))</f>
        <v>78982.091437399024</v>
      </c>
      <c r="X370" s="107">
        <f>((L370+G370+H370+I370+N370+O370+P370+S370)/('Life tables'!$I$2/2))/(1+oDR)^(((cycle + 0.5)/('Life tables'!$I$2/2)))</f>
        <v>23.263938608063256</v>
      </c>
      <c r="Y370" s="31">
        <f>((uNES*L370+ uOCEX*G370+uEREX*H370+uHOEX*I370+uNES*S370+ uOCEX*N370+uEREX*O370+uHOEX*P370)/('Life tables'!$I$2/2))/(1+oDR)^(((cycle + 0.5)/('Life tables'!$I$2/2)))</f>
        <v>15.332136471042077</v>
      </c>
      <c r="Z370" s="100">
        <f t="shared" si="112"/>
        <v>178371.36449766962</v>
      </c>
      <c r="AA370" s="107">
        <f>((L370+G370+H370+I370+N370+O370+P370+S370)/('Life tables'!$I$2/2))</f>
        <v>28.647303819640168</v>
      </c>
      <c r="AB370" s="31">
        <f>((uNES*L370+ uOCEX*G370+uEREX*H370+uHOEX*I370+uNES*S370+ uOCEX*N370+uEREX*O370+uHOEX*P370)/('Life tables'!$I$2/2))</f>
        <v>18.880052044923008</v>
      </c>
    </row>
    <row r="371" spans="1:28" x14ac:dyDescent="0.25">
      <c r="A371" s="4">
        <v>365</v>
      </c>
      <c r="C371" s="105">
        <f>IF(male=0,VLOOKUP((($A$5:$A$1570/'Life tables'!$I$2)*2)+age,lifetable,13,1),IF(male=1,VLOOKUP((($A$5:$A$1570/'Life tables'!$I$2)*2)+age,lifetable,10,1),"error"))</f>
        <v>1.7629026324772479E-4</v>
      </c>
      <c r="F371" s="96">
        <f t="shared" si="100"/>
        <v>130.3818372316498</v>
      </c>
      <c r="G371" s="96">
        <f t="shared" si="101"/>
        <v>13.097128424070455</v>
      </c>
      <c r="H371" s="96">
        <f t="shared" si="102"/>
        <v>0.74798793989344281</v>
      </c>
      <c r="I371" s="96">
        <f t="shared" si="103"/>
        <v>0.29971169349904059</v>
      </c>
      <c r="J371" s="96">
        <f t="shared" si="104"/>
        <v>2.5478643870133492E-2</v>
      </c>
      <c r="K371" s="96">
        <f t="shared" si="105"/>
        <v>0.31318198869758995</v>
      </c>
      <c r="L371" s="96">
        <f t="shared" si="113"/>
        <v>115.89834854161913</v>
      </c>
      <c r="M371" s="96">
        <f t="shared" si="106"/>
        <v>616.49491193690767</v>
      </c>
      <c r="N371" s="96">
        <f t="shared" si="107"/>
        <v>59.369795734346575</v>
      </c>
      <c r="O371" s="96">
        <f t="shared" si="108"/>
        <v>1.4171508701926769</v>
      </c>
      <c r="P371" s="96">
        <f t="shared" si="109"/>
        <v>1.4171508701926769</v>
      </c>
      <c r="Q371" s="96">
        <f t="shared" si="110"/>
        <v>0.119648027035148</v>
      </c>
      <c r="R371" s="96">
        <f t="shared" si="111"/>
        <v>0.11108921009142733</v>
      </c>
      <c r="S371" s="96">
        <f t="shared" si="114"/>
        <v>554.06007722504921</v>
      </c>
      <c r="T371" s="96">
        <f t="shared" si="118"/>
        <v>35.701812729095273</v>
      </c>
      <c r="U371" s="96">
        <f t="shared" si="118"/>
        <v>217.99083597204188</v>
      </c>
      <c r="V371" s="32">
        <f t="shared" si="116"/>
        <v>1000.0000000000003</v>
      </c>
      <c r="W371" s="100">
        <f>IF(A371=1,((cPH1_+cPHr+(cNES*L371+(cNES+cOSEX)*G371+(cNES+cEREX)*H371+(cNES+cHOEX)*I371+(cNES+cNES)*S371+(cNES+cOSEX)*N371+(cNES+cEREX)*O371+(cNES+cHOEX)*P371)))/(1+cDR)^(A$6:A$65537 + 0.5),(cPHr+(cNES*L371+(cNES+cOSEX)*G371+(cNES+cEREX)*H371+(cNES+cHOEX)*I371+(cNES+cNES)*S371+(cNES+cOSEX)*N371+(cNES+cEREX)*O371+(cNES+cHOEX)*P371))/(1+cDR)^(((cycle + 0.5)/('Life tables'!$I$2/2))))</f>
        <v>78745.698954931824</v>
      </c>
      <c r="X371" s="107">
        <f>((L371+G371+H371+I371+N371+O371+P371+S371)/('Life tables'!$I$2/2))/(1+oDR)^(((cycle + 0.5)/('Life tables'!$I$2/2)))</f>
        <v>23.232931424339338</v>
      </c>
      <c r="Y371" s="31">
        <f>((uNES*L371+ uOCEX*G371+uEREX*H371+uHOEX*I371+uNES*S371+ uOCEX*N371+uEREX*O371+uHOEX*P371)/('Life tables'!$I$2/2))/(1+oDR)^(((cycle + 0.5)/('Life tables'!$I$2/2)))</f>
        <v>15.311701139639968</v>
      </c>
      <c r="Z371" s="100">
        <f t="shared" si="112"/>
        <v>178235.40703992144</v>
      </c>
      <c r="AA371" s="107">
        <f>((L371+G371+H371+I371+N371+O371+P371+S371)/('Life tables'!$I$2/2))</f>
        <v>28.625463919301122</v>
      </c>
      <c r="AB371" s="31">
        <f>((uNES*L371+ uOCEX*G371+uEREX*H371+uHOEX*I371+uNES*S371+ uOCEX*N371+uEREX*O371+uHOEX*P371)/('Life tables'!$I$2/2))</f>
        <v>18.865658427274838</v>
      </c>
    </row>
    <row r="372" spans="1:28" x14ac:dyDescent="0.25">
      <c r="A372" s="4">
        <v>366</v>
      </c>
      <c r="C372" s="105">
        <f>IF(male=0,VLOOKUP((($A$5:$A$1570/'Life tables'!$I$2)*2)+age,lifetable,13,1),IF(male=1,VLOOKUP((($A$5:$A$1570/'Life tables'!$I$2)*2)+age,lifetable,10,1),"error"))</f>
        <v>1.9370784166106159E-4</v>
      </c>
      <c r="F372" s="96">
        <f t="shared" si="100"/>
        <v>130.28235118497958</v>
      </c>
      <c r="G372" s="96">
        <f t="shared" si="101"/>
        <v>13.087134842469606</v>
      </c>
      <c r="H372" s="96">
        <f t="shared" si="102"/>
        <v>0.7474171981039649</v>
      </c>
      <c r="I372" s="96">
        <f t="shared" si="103"/>
        <v>0.29948300266172645</v>
      </c>
      <c r="J372" s="96">
        <f t="shared" si="104"/>
        <v>2.7974586476757757E-2</v>
      </c>
      <c r="K372" s="96">
        <f t="shared" si="105"/>
        <v>0.31294301953896025</v>
      </c>
      <c r="L372" s="96">
        <f t="shared" si="113"/>
        <v>115.80739853572857</v>
      </c>
      <c r="M372" s="96">
        <f t="shared" si="106"/>
        <v>616.02500011388372</v>
      </c>
      <c r="N372" s="96">
        <f t="shared" si="107"/>
        <v>59.324542207665495</v>
      </c>
      <c r="O372" s="96">
        <f t="shared" si="108"/>
        <v>1.4160706732015615</v>
      </c>
      <c r="P372" s="96">
        <f t="shared" si="109"/>
        <v>1.4160706732015615</v>
      </c>
      <c r="Q372" s="96">
        <f t="shared" si="110"/>
        <v>0.13136911019738384</v>
      </c>
      <c r="R372" s="96">
        <f t="shared" si="111"/>
        <v>0.11100453439950905</v>
      </c>
      <c r="S372" s="96">
        <f t="shared" si="114"/>
        <v>553.62594291521816</v>
      </c>
      <c r="T372" s="96">
        <f t="shared" si="118"/>
        <v>35.861156425769416</v>
      </c>
      <c r="U372" s="96">
        <f t="shared" si="118"/>
        <v>218.41478352598034</v>
      </c>
      <c r="V372" s="32">
        <f t="shared" si="116"/>
        <v>1000.0000000000005</v>
      </c>
      <c r="W372" s="100">
        <f>IF(A372=1,((cPH1_+cPHr+(cNES*L372+(cNES+cOSEX)*G372+(cNES+cEREX)*H372+(cNES+cHOEX)*I372+(cNES+cNES)*S372+(cNES+cOSEX)*N372+(cNES+cEREX)*O372+(cNES+cHOEX)*P372)))/(1+cDR)^(A$6:A$65537 + 0.5),(cPHr+(cNES*L372+(cNES+cOSEX)*G372+(cNES+cEREX)*H372+(cNES+cHOEX)*I372+(cNES+cNES)*S372+(cNES+cOSEX)*N372+(cNES+cEREX)*O372+(cNES+cHOEX)*P372))/(1+cDR)^(((cycle + 0.5)/('Life tables'!$I$2/2))))</f>
        <v>78508.712711038417</v>
      </c>
      <c r="X372" s="107">
        <f>((L372+G372+H372+I372+N372+O372+P372+S372)/('Life tables'!$I$2/2))/(1+oDR)^(((cycle + 0.5)/('Life tables'!$I$2/2)))</f>
        <v>23.201519801342364</v>
      </c>
      <c r="Y372" s="31">
        <f>((uNES*L372+ uOCEX*G372+uEREX*H372+uHOEX*I372+uNES*S372+ uOCEX*N372+uEREX*O372+uHOEX*P372)/('Life tables'!$I$2/2))/(1+oDR)^(((cycle + 0.5)/('Life tables'!$I$2/2)))</f>
        <v>15.290994381270675</v>
      </c>
      <c r="Z372" s="100">
        <f t="shared" si="112"/>
        <v>178096.60126112591</v>
      </c>
      <c r="AA372" s="107">
        <f>((L372+G372+H372+I372+N372+O372+P372+S372)/('Life tables'!$I$2/2))</f>
        <v>28.603091122597732</v>
      </c>
      <c r="AB372" s="31">
        <f>((uNES*L372+ uOCEX*G372+uEREX*H372+uHOEX*I372+uNES*S372+ uOCEX*N372+uEREX*O372+uHOEX*P372)/('Life tables'!$I$2/2))</f>
        <v>18.850907586550008</v>
      </c>
    </row>
    <row r="373" spans="1:28" x14ac:dyDescent="0.25">
      <c r="A373" s="4">
        <v>367</v>
      </c>
      <c r="C373" s="105">
        <f>IF(male=0,VLOOKUP((($A$5:$A$1570/'Life tables'!$I$2)*2)+age,lifetable,13,1),IF(male=1,VLOOKUP((($A$5:$A$1570/'Life tables'!$I$2)*2)+age,lifetable,10,1),"error"))</f>
        <v>1.9370784166106159E-4</v>
      </c>
      <c r="F373" s="96">
        <f t="shared" si="100"/>
        <v>130.18042452248505</v>
      </c>
      <c r="G373" s="96">
        <f t="shared" si="101"/>
        <v>13.076896095901281</v>
      </c>
      <c r="H373" s="96">
        <f t="shared" si="102"/>
        <v>0.74683245473849114</v>
      </c>
      <c r="I373" s="96">
        <f t="shared" si="103"/>
        <v>0.29924870152532923</v>
      </c>
      <c r="J373" s="96">
        <f t="shared" si="104"/>
        <v>2.7952700502116488E-2</v>
      </c>
      <c r="K373" s="96">
        <f t="shared" si="105"/>
        <v>0.31269818793097615</v>
      </c>
      <c r="L373" s="96">
        <f t="shared" si="113"/>
        <v>115.71679638188687</v>
      </c>
      <c r="M373" s="96">
        <f t="shared" si="106"/>
        <v>615.54363552576558</v>
      </c>
      <c r="N373" s="96">
        <f t="shared" si="107"/>
        <v>59.278185754891965</v>
      </c>
      <c r="O373" s="96">
        <f t="shared" si="108"/>
        <v>1.4149641494789433</v>
      </c>
      <c r="P373" s="96">
        <f t="shared" si="109"/>
        <v>1.4149641494789433</v>
      </c>
      <c r="Q373" s="96">
        <f t="shared" si="110"/>
        <v>0.1312664578089095</v>
      </c>
      <c r="R373" s="96">
        <f t="shared" si="111"/>
        <v>0.11091779497826708</v>
      </c>
      <c r="S373" s="96">
        <f t="shared" si="114"/>
        <v>553.19333721912858</v>
      </c>
      <c r="T373" s="96">
        <f t="shared" si="118"/>
        <v>36.02037558408044</v>
      </c>
      <c r="U373" s="96">
        <f t="shared" si="118"/>
        <v>218.83839950888958</v>
      </c>
      <c r="V373" s="32">
        <f t="shared" si="116"/>
        <v>1000.0000000000003</v>
      </c>
      <c r="W373" s="100">
        <f>IF(A373=1,((cPH1_+cPHr+(cNES*L373+(cNES+cOSEX)*G373+(cNES+cEREX)*H373+(cNES+cHOEX)*I373+(cNES+cNES)*S373+(cNES+cOSEX)*N373+(cNES+cEREX)*O373+(cNES+cHOEX)*P373)))/(1+cDR)^(A$6:A$65537 + 0.5),(cPHr+(cNES*L373+(cNES+cOSEX)*G373+(cNES+cEREX)*H373+(cNES+cHOEX)*I373+(cNES+cNES)*S373+(cNES+cOSEX)*N373+(cNES+cEREX)*O373+(cNES+cHOEX)*P373))/(1+cDR)^(((cycle + 0.5)/('Life tables'!$I$2/2))))</f>
        <v>78272.23400101134</v>
      </c>
      <c r="X373" s="107">
        <f>((L373+G373+H373+I373+N373+O373+P373+S373)/('Life tables'!$I$2/2))/(1+oDR)^(((cycle + 0.5)/('Life tables'!$I$2/2)))</f>
        <v>23.170150654851685</v>
      </c>
      <c r="Y373" s="31">
        <f>((uNES*L373+ uOCEX*G373+uEREX*H373+uHOEX*I373+uNES*S373+ uOCEX*N373+uEREX*O373+uHOEX*P373)/('Life tables'!$I$2/2))/(1+oDR)^(((cycle + 0.5)/('Life tables'!$I$2/2)))</f>
        <v>15.270320504762671</v>
      </c>
      <c r="Z373" s="100">
        <f t="shared" si="112"/>
        <v>177957.4359545139</v>
      </c>
      <c r="AA373" s="107">
        <f>((L373+G373+H373+I373+N373+O373+P373+S373)/('Life tables'!$I$2/2))</f>
        <v>28.580735820486794</v>
      </c>
      <c r="AB373" s="31">
        <f>((uNES*L373+ uOCEX*G373+uEREX*H373+uHOEX*I373+uNES*S373+ uOCEX*N373+uEREX*O373+uHOEX*P373)/('Life tables'!$I$2/2))</f>
        <v>18.836174297787625</v>
      </c>
    </row>
    <row r="374" spans="1:28" x14ac:dyDescent="0.25">
      <c r="A374" s="4">
        <v>368</v>
      </c>
      <c r="C374" s="105">
        <f>IF(male=0,VLOOKUP((($A$5:$A$1570/'Life tables'!$I$2)*2)+age,lifetable,13,1),IF(male=1,VLOOKUP((($A$5:$A$1570/'Life tables'!$I$2)*2)+age,lifetable,10,1),"error"))</f>
        <v>1.9370784166106159E-4</v>
      </c>
      <c r="F374" s="96">
        <f t="shared" si="100"/>
        <v>130.07858096885852</v>
      </c>
      <c r="G374" s="96">
        <f t="shared" si="101"/>
        <v>13.066665697792681</v>
      </c>
      <c r="H374" s="96">
        <f t="shared" si="102"/>
        <v>0.74624818816052296</v>
      </c>
      <c r="I374" s="96">
        <f t="shared" si="103"/>
        <v>0.29901459143317627</v>
      </c>
      <c r="J374" s="96">
        <f t="shared" si="104"/>
        <v>2.7930832372841014E-2</v>
      </c>
      <c r="K374" s="96">
        <f t="shared" si="105"/>
        <v>0.31245355595356261</v>
      </c>
      <c r="L374" s="96">
        <f t="shared" si="113"/>
        <v>115.62626810314573</v>
      </c>
      <c r="M374" s="96">
        <f t="shared" si="106"/>
        <v>615.06264393817185</v>
      </c>
      <c r="N374" s="96">
        <f t="shared" si="107"/>
        <v>59.231865222877097</v>
      </c>
      <c r="O374" s="96">
        <f t="shared" si="108"/>
        <v>1.413858483181111</v>
      </c>
      <c r="P374" s="96">
        <f t="shared" si="109"/>
        <v>1.413858483181111</v>
      </c>
      <c r="Q374" s="96">
        <f t="shared" si="110"/>
        <v>0.1311638849638741</v>
      </c>
      <c r="R374" s="96">
        <f t="shared" si="111"/>
        <v>0.1108311227697998</v>
      </c>
      <c r="S374" s="96">
        <f t="shared" si="114"/>
        <v>552.76106674119887</v>
      </c>
      <c r="T374" s="96">
        <f t="shared" si="118"/>
        <v>36.179470301417155</v>
      </c>
      <c r="U374" s="96">
        <f t="shared" si="118"/>
        <v>219.26168418761293</v>
      </c>
      <c r="V374" s="32">
        <f t="shared" si="116"/>
        <v>1000.0000000000003</v>
      </c>
      <c r="W374" s="100">
        <f>IF(A374=1,((cPH1_+cPHr+(cNES*L374+(cNES+cOSEX)*G374+(cNES+cEREX)*H374+(cNES+cHOEX)*I374+(cNES+cNES)*S374+(cNES+cOSEX)*N374+(cNES+cEREX)*O374+(cNES+cHOEX)*P374)))/(1+cDR)^(A$6:A$65537 + 0.5),(cPHr+(cNES*L374+(cNES+cOSEX)*G374+(cNES+cEREX)*H374+(cNES+cHOEX)*I374+(cNES+cNES)*S374+(cNES+cOSEX)*N374+(cNES+cEREX)*O374+(cNES+cHOEX)*P374))/(1+cDR)^(((cycle + 0.5)/('Life tables'!$I$2/2))))</f>
        <v>78036.467482552514</v>
      </c>
      <c r="X374" s="107">
        <f>((L374+G374+H374+I374+N374+O374+P374+S374)/('Life tables'!$I$2/2))/(1+oDR)^(((cycle + 0.5)/('Life tables'!$I$2/2)))</f>
        <v>23.138823927188852</v>
      </c>
      <c r="Y374" s="31">
        <f>((uNES*L374+ uOCEX*G374+uEREX*H374+uHOEX*I374+uNES*S374+ uOCEX*N374+uEREX*O374+uHOEX*P374)/('Life tables'!$I$2/2))/(1+oDR)^(((cycle + 0.5)/('Life tables'!$I$2/2)))</f>
        <v>15.249674584309714</v>
      </c>
      <c r="Z374" s="100">
        <f t="shared" si="112"/>
        <v>177818.37913276698</v>
      </c>
      <c r="AA374" s="107">
        <f>((L374+G374+H374+I374+N374+O374+P374+S374)/('Life tables'!$I$2/2))</f>
        <v>28.558397998997766</v>
      </c>
      <c r="AB374" s="31">
        <f>((uNES*L374+ uOCEX*G374+uEREX*H374+uHOEX*I374+uNES*S374+ uOCEX*N374+uEREX*O374+uHOEX*P374)/('Life tables'!$I$2/2))</f>
        <v>18.82145252949455</v>
      </c>
    </row>
    <row r="375" spans="1:28" x14ac:dyDescent="0.25">
      <c r="A375" s="4">
        <v>369</v>
      </c>
      <c r="C375" s="105">
        <f>IF(male=0,VLOOKUP((($A$5:$A$1570/'Life tables'!$I$2)*2)+age,lifetable,13,1),IF(male=1,VLOOKUP((($A$5:$A$1570/'Life tables'!$I$2)*2)+age,lifetable,10,1),"error"))</f>
        <v>1.9370784166106159E-4</v>
      </c>
      <c r="F375" s="96">
        <f t="shared" si="100"/>
        <v>129.97682034393156</v>
      </c>
      <c r="G375" s="96">
        <f t="shared" si="101"/>
        <v>13.056443630045514</v>
      </c>
      <c r="H375" s="96">
        <f t="shared" si="102"/>
        <v>0.74566439733645173</v>
      </c>
      <c r="I375" s="96">
        <f t="shared" si="103"/>
        <v>0.29878067197111047</v>
      </c>
      <c r="J375" s="96">
        <f t="shared" si="104"/>
        <v>2.7908982050245081E-2</v>
      </c>
      <c r="K375" s="96">
        <f t="shared" si="105"/>
        <v>0.31220912317394844</v>
      </c>
      <c r="L375" s="96">
        <f t="shared" si="113"/>
        <v>115.53581353935429</v>
      </c>
      <c r="M375" s="96">
        <f t="shared" si="106"/>
        <v>614.58202516703875</v>
      </c>
      <c r="N375" s="96">
        <f t="shared" si="107"/>
        <v>59.185580593895139</v>
      </c>
      <c r="O375" s="96">
        <f t="shared" si="108"/>
        <v>1.4127536738849527</v>
      </c>
      <c r="P375" s="96">
        <f t="shared" si="109"/>
        <v>1.4127536738849527</v>
      </c>
      <c r="Q375" s="96">
        <f t="shared" si="110"/>
        <v>0.13106139162302552</v>
      </c>
      <c r="R375" s="96">
        <f t="shared" si="111"/>
        <v>0.11074451774093989</v>
      </c>
      <c r="S375" s="96">
        <f t="shared" si="114"/>
        <v>552.32913131600969</v>
      </c>
      <c r="T375" s="96">
        <f t="shared" si="118"/>
        <v>36.338440675090425</v>
      </c>
      <c r="U375" s="96">
        <f t="shared" si="118"/>
        <v>219.68463782852783</v>
      </c>
      <c r="V375" s="32">
        <f t="shared" si="116"/>
        <v>1000.0000000000003</v>
      </c>
      <c r="W375" s="100">
        <f>IF(A375=1,((cPH1_+cPHr+(cNES*L375+(cNES+cOSEX)*G375+(cNES+cEREX)*H375+(cNES+cHOEX)*I375+(cNES+cNES)*S375+(cNES+cOSEX)*N375+(cNES+cEREX)*O375+(cNES+cHOEX)*P375)))/(1+cDR)^(A$6:A$65537 + 0.5),(cPHr+(cNES*L375+(cNES+cOSEX)*G375+(cNES+cEREX)*H375+(cNES+cHOEX)*I375+(cNES+cNES)*S375+(cNES+cOSEX)*N375+(cNES+cEREX)*O375+(cNES+cHOEX)*P375))/(1+cDR)^(((cycle + 0.5)/('Life tables'!$I$2/2))))</f>
        <v>77801.411015062782</v>
      </c>
      <c r="X375" s="107">
        <f>((L375+G375+H375+I375+N375+O375+P375+S375)/('Life tables'!$I$2/2))/(1+oDR)^(((cycle + 0.5)/('Life tables'!$I$2/2)))</f>
        <v>23.107539560761889</v>
      </c>
      <c r="Y375" s="31">
        <f>((uNES*L375+ uOCEX*G375+uEREX*H375+uHOEX*I375+uNES*S375+ uOCEX*N375+uEREX*O375+uHOEX*P375)/('Life tables'!$I$2/2))/(1+oDR)^(((cycle + 0.5)/('Life tables'!$I$2/2)))</f>
        <v>15.229056581960274</v>
      </c>
      <c r="Z375" s="100">
        <f t="shared" si="112"/>
        <v>177679.43072049759</v>
      </c>
      <c r="AA375" s="107">
        <f>((L375+G375+H375+I375+N375+O375+P375+S375)/('Life tables'!$I$2/2))</f>
        <v>28.536077644180978</v>
      </c>
      <c r="AB375" s="31">
        <f>((uNES*L375+ uOCEX*G375+uEREX*H375+uHOEX*I375+uNES*S375+ uOCEX*N375+uEREX*O375+uHOEX*P375)/('Life tables'!$I$2/2))</f>
        <v>18.806742272482559</v>
      </c>
    </row>
    <row r="376" spans="1:28" x14ac:dyDescent="0.25">
      <c r="A376" s="4">
        <v>370</v>
      </c>
      <c r="C376" s="105">
        <f>IF(male=0,VLOOKUP((($A$5:$A$1570/'Life tables'!$I$2)*2)+age,lifetable,13,1),IF(male=1,VLOOKUP((($A$5:$A$1570/'Life tables'!$I$2)*2)+age,lifetable,10,1),"error"))</f>
        <v>1.9370784166106159E-4</v>
      </c>
      <c r="F376" s="96">
        <f t="shared" si="100"/>
        <v>129.87514247152751</v>
      </c>
      <c r="G376" s="96">
        <f t="shared" si="101"/>
        <v>13.046229874962464</v>
      </c>
      <c r="H376" s="96">
        <f t="shared" si="102"/>
        <v>0.74508108125556904</v>
      </c>
      <c r="I376" s="96">
        <f t="shared" si="103"/>
        <v>0.29854694273415044</v>
      </c>
      <c r="J376" s="96">
        <f t="shared" si="104"/>
        <v>2.7887149496499553E-2</v>
      </c>
      <c r="K376" s="96">
        <f t="shared" si="105"/>
        <v>0.31196488916895077</v>
      </c>
      <c r="L376" s="96">
        <f t="shared" si="113"/>
        <v>115.44543253390988</v>
      </c>
      <c r="M376" s="96">
        <f t="shared" si="106"/>
        <v>614.10177902485452</v>
      </c>
      <c r="N376" s="96">
        <f t="shared" si="107"/>
        <v>59.139331849888308</v>
      </c>
      <c r="O376" s="96">
        <f t="shared" si="108"/>
        <v>1.4116497211594308</v>
      </c>
      <c r="P376" s="96">
        <f t="shared" si="109"/>
        <v>1.4116497211594308</v>
      </c>
      <c r="Q376" s="96">
        <f t="shared" si="110"/>
        <v>0.13095897774637633</v>
      </c>
      <c r="R376" s="96">
        <f t="shared" si="111"/>
        <v>0.11065797985789867</v>
      </c>
      <c r="S376" s="96">
        <f t="shared" si="114"/>
        <v>551.89753077504304</v>
      </c>
      <c r="T376" s="96">
        <f t="shared" ref="T376:U391" si="119">J376+Q376+T375</f>
        <v>36.497286802333299</v>
      </c>
      <c r="U376" s="96">
        <f t="shared" si="119"/>
        <v>220.10726069755466</v>
      </c>
      <c r="V376" s="32">
        <f t="shared" si="116"/>
        <v>1000.0000000000002</v>
      </c>
      <c r="W376" s="100">
        <f>IF(A376=1,((cPH1_+cPHr+(cNES*L376+(cNES+cOSEX)*G376+(cNES+cEREX)*H376+(cNES+cHOEX)*I376+(cNES+cNES)*S376+(cNES+cOSEX)*N376+(cNES+cEREX)*O376+(cNES+cHOEX)*P376)))/(1+cDR)^(A$6:A$65537 + 0.5),(cPHr+(cNES*L376+(cNES+cOSEX)*G376+(cNES+cEREX)*H376+(cNES+cHOEX)*I376+(cNES+cNES)*S376+(cNES+cOSEX)*N376+(cNES+cEREX)*O376+(cNES+cHOEX)*P376))/(1+cDR)^(((cycle + 0.5)/('Life tables'!$I$2/2))))</f>
        <v>77567.062464224364</v>
      </c>
      <c r="X376" s="107">
        <f>((L376+G376+H376+I376+N376+O376+P376+S376)/('Life tables'!$I$2/2))/(1+oDR)^(((cycle + 0.5)/('Life tables'!$I$2/2)))</f>
        <v>23.076297498064857</v>
      </c>
      <c r="Y376" s="31">
        <f>((uNES*L376+ uOCEX*G376+uEREX*H376+uHOEX*I376+uNES*S376+ uOCEX*N376+uEREX*O376+uHOEX*P376)/('Life tables'!$I$2/2))/(1+oDR)^(((cycle + 0.5)/('Life tables'!$I$2/2)))</f>
        <v>15.208466459819361</v>
      </c>
      <c r="Z376" s="100">
        <f t="shared" si="112"/>
        <v>177540.59064206306</v>
      </c>
      <c r="AA376" s="107">
        <f>((L376+G376+H376+I376+N376+O376+P376+S376)/('Life tables'!$I$2/2))</f>
        <v>28.513774742107259</v>
      </c>
      <c r="AB376" s="31">
        <f>((uNES*L376+ uOCEX*G376+uEREX*H376+uHOEX*I376+uNES*S376+ uOCEX*N376+uEREX*O376+uHOEX*P376)/('Life tables'!$I$2/2))</f>
        <v>18.792043517576769</v>
      </c>
    </row>
    <row r="377" spans="1:28" x14ac:dyDescent="0.25">
      <c r="A377" s="4">
        <v>371</v>
      </c>
      <c r="C377" s="105">
        <f>IF(male=0,VLOOKUP((($A$5:$A$1570/'Life tables'!$I$2)*2)+age,lifetable,13,1),IF(male=1,VLOOKUP((($A$5:$A$1570/'Life tables'!$I$2)*2)+age,lifetable,10,1),"error"))</f>
        <v>1.9370784166106159E-4</v>
      </c>
      <c r="F377" s="96">
        <f t="shared" si="100"/>
        <v>129.77354717932965</v>
      </c>
      <c r="G377" s="96">
        <f t="shared" si="101"/>
        <v>13.036024415233957</v>
      </c>
      <c r="H377" s="96">
        <f t="shared" si="102"/>
        <v>0.74449823892931055</v>
      </c>
      <c r="I377" s="96">
        <f t="shared" si="103"/>
        <v>0.29831340332618794</v>
      </c>
      <c r="J377" s="96">
        <f t="shared" si="104"/>
        <v>2.7865334674604107E-2</v>
      </c>
      <c r="K377" s="96">
        <f t="shared" si="105"/>
        <v>0.3117208535246585</v>
      </c>
      <c r="L377" s="96">
        <f t="shared" si="113"/>
        <v>115.35512493364094</v>
      </c>
      <c r="M377" s="96">
        <f t="shared" si="106"/>
        <v>613.6219053207825</v>
      </c>
      <c r="N377" s="96">
        <f t="shared" si="107"/>
        <v>59.093118972478614</v>
      </c>
      <c r="O377" s="96">
        <f t="shared" si="108"/>
        <v>1.4105466245658651</v>
      </c>
      <c r="P377" s="96">
        <f t="shared" si="109"/>
        <v>1.4105466245658651</v>
      </c>
      <c r="Q377" s="96">
        <f t="shared" si="110"/>
        <v>0.13085664329323016</v>
      </c>
      <c r="R377" s="96">
        <f t="shared" si="111"/>
        <v>0.11057150908628838</v>
      </c>
      <c r="S377" s="96">
        <f t="shared" si="114"/>
        <v>551.46626494679265</v>
      </c>
      <c r="T377" s="96">
        <f t="shared" si="119"/>
        <v>36.656008780301136</v>
      </c>
      <c r="U377" s="96">
        <f t="shared" si="119"/>
        <v>220.52955306016563</v>
      </c>
      <c r="V377" s="32">
        <f t="shared" si="116"/>
        <v>1000.0000000000001</v>
      </c>
      <c r="W377" s="100">
        <f>IF(A377=1,((cPH1_+cPHr+(cNES*L377+(cNES+cOSEX)*G377+(cNES+cEREX)*H377+(cNES+cHOEX)*I377+(cNES+cNES)*S377+(cNES+cOSEX)*N377+(cNES+cEREX)*O377+(cNES+cHOEX)*P377)))/(1+cDR)^(A$6:A$65537 + 0.5),(cPHr+(cNES*L377+(cNES+cOSEX)*G377+(cNES+cEREX)*H377+(cNES+cHOEX)*I377+(cNES+cNES)*S377+(cNES+cOSEX)*N377+(cNES+cEREX)*O377+(cNES+cHOEX)*P377))/(1+cDR)^(((cycle + 0.5)/('Life tables'!$I$2/2))))</f>
        <v>77333.419701987717</v>
      </c>
      <c r="X377" s="107">
        <f>((L377+G377+H377+I377+N377+O377+P377+S377)/('Life tables'!$I$2/2))/(1+oDR)^(((cycle + 0.5)/('Life tables'!$I$2/2)))</f>
        <v>23.045097681677479</v>
      </c>
      <c r="Y377" s="31">
        <f>((uNES*L377+ uOCEX*G377+uEREX*H377+uHOEX*I377+uNES*S377+ uOCEX*N377+uEREX*O377+uHOEX*P377)/('Life tables'!$I$2/2))/(1+oDR)^(((cycle + 0.5)/('Life tables'!$I$2/2)))</f>
        <v>15.187904180048291</v>
      </c>
      <c r="Z377" s="100">
        <f t="shared" si="112"/>
        <v>177401.85882157611</v>
      </c>
      <c r="AA377" s="107">
        <f>((L377+G377+H377+I377+N377+O377+P377+S377)/('Life tables'!$I$2/2))</f>
        <v>28.491489278867626</v>
      </c>
      <c r="AB377" s="31">
        <f>((uNES*L377+ uOCEX*G377+uEREX*H377+uHOEX*I377+uNES*S377+ uOCEX*N377+uEREX*O377+uHOEX*P377)/('Life tables'!$I$2/2))</f>
        <v>18.777356255615405</v>
      </c>
    </row>
    <row r="378" spans="1:28" x14ac:dyDescent="0.25">
      <c r="A378" s="4">
        <v>372</v>
      </c>
      <c r="C378" s="105">
        <f>IF(male=0,VLOOKUP((($A$5:$A$1570/'Life tables'!$I$2)*2)+age,lifetable,13,1),IF(male=1,VLOOKUP((($A$5:$A$1570/'Life tables'!$I$2)*2)+age,lifetable,10,1),"error"))</f>
        <v>1.9370784166106159E-4</v>
      </c>
      <c r="F378" s="96">
        <f t="shared" si="100"/>
        <v>129.67203429875372</v>
      </c>
      <c r="G378" s="96">
        <f t="shared" si="101"/>
        <v>13.025827233925352</v>
      </c>
      <c r="H378" s="96">
        <f t="shared" si="102"/>
        <v>0.74391586939052479</v>
      </c>
      <c r="I378" s="96">
        <f t="shared" si="103"/>
        <v>0.29808005335969429</v>
      </c>
      <c r="J378" s="96">
        <f t="shared" si="104"/>
        <v>2.7843537548359859E-2</v>
      </c>
      <c r="K378" s="96">
        <f t="shared" si="105"/>
        <v>0.31147701583612591</v>
      </c>
      <c r="L378" s="96">
        <f t="shared" si="113"/>
        <v>115.26489058869366</v>
      </c>
      <c r="M378" s="96">
        <f t="shared" si="106"/>
        <v>613.14240386077961</v>
      </c>
      <c r="N378" s="96">
        <f t="shared" si="107"/>
        <v>59.046941942979288</v>
      </c>
      <c r="O378" s="96">
        <f t="shared" si="108"/>
        <v>1.409444383658204</v>
      </c>
      <c r="P378" s="96">
        <f t="shared" si="109"/>
        <v>1.409444383658204</v>
      </c>
      <c r="Q378" s="96">
        <f t="shared" si="110"/>
        <v>0.13075438822220656</v>
      </c>
      <c r="R378" s="96">
        <f t="shared" si="111"/>
        <v>0.11048510539114342</v>
      </c>
      <c r="S378" s="96">
        <f t="shared" si="114"/>
        <v>551.03533365687053</v>
      </c>
      <c r="T378" s="96">
        <f t="shared" si="119"/>
        <v>36.8146067060717</v>
      </c>
      <c r="U378" s="96">
        <f t="shared" si="119"/>
        <v>220.95151518139289</v>
      </c>
      <c r="V378" s="32">
        <f t="shared" si="116"/>
        <v>1000</v>
      </c>
      <c r="W378" s="100">
        <f>IF(A378=1,((cPH1_+cPHr+(cNES*L378+(cNES+cOSEX)*G378+(cNES+cEREX)*H378+(cNES+cHOEX)*I378+(cNES+cNES)*S378+(cNES+cOSEX)*N378+(cNES+cEREX)*O378+(cNES+cHOEX)*P378)))/(1+cDR)^(A$6:A$65537 + 0.5),(cPHr+(cNES*L378+(cNES+cOSEX)*G378+(cNES+cEREX)*H378+(cNES+cHOEX)*I378+(cNES+cNES)*S378+(cNES+cOSEX)*N378+(cNES+cEREX)*O378+(cNES+cHOEX)*P378))/(1+cDR)^(((cycle + 0.5)/('Life tables'!$I$2/2))))</f>
        <v>77100.480606558514</v>
      </c>
      <c r="X378" s="107">
        <f>((L378+G378+H378+I378+N378+O378+P378+S378)/('Life tables'!$I$2/2))/(1+oDR)^(((cycle + 0.5)/('Life tables'!$I$2/2)))</f>
        <v>23.013940054264751</v>
      </c>
      <c r="Y378" s="31">
        <f>((uNES*L378+ uOCEX*G378+uEREX*H378+uHOEX*I378+uNES*S378+ uOCEX*N378+uEREX*O378+uHOEX*P378)/('Life tables'!$I$2/2))/(1+oDR)^(((cycle + 0.5)/('Life tables'!$I$2/2)))</f>
        <v>15.167369704864445</v>
      </c>
      <c r="Z378" s="100">
        <f t="shared" si="112"/>
        <v>177263.23518291526</v>
      </c>
      <c r="AA378" s="107">
        <f>((L378+G378+H378+I378+N378+O378+P378+S378)/('Life tables'!$I$2/2))</f>
        <v>28.469221240572942</v>
      </c>
      <c r="AB378" s="31">
        <f>((uNES*L378+ uOCEX*G378+uEREX*H378+uHOEX*I378+uNES*S378+ uOCEX*N378+uEREX*O378+uHOEX*P378)/('Life tables'!$I$2/2))</f>
        <v>18.762680477449635</v>
      </c>
    </row>
    <row r="379" spans="1:28" x14ac:dyDescent="0.25">
      <c r="A379" s="4">
        <v>373</v>
      </c>
      <c r="C379" s="105">
        <f>IF(male=0,VLOOKUP((($A$5:$A$1570/'Life tables'!$I$2)*2)+age,lifetable,13,1),IF(male=1,VLOOKUP((($A$5:$A$1570/'Life tables'!$I$2)*2)+age,lifetable,10,1),"error"))</f>
        <v>1.9370784166106159E-4</v>
      </c>
      <c r="F379" s="96">
        <f t="shared" si="100"/>
        <v>129.57060366482466</v>
      </c>
      <c r="G379" s="96">
        <f t="shared" si="101"/>
        <v>13.015638314464557</v>
      </c>
      <c r="H379" s="96">
        <f t="shared" si="102"/>
        <v>0.74333397169276583</v>
      </c>
      <c r="I379" s="96">
        <f t="shared" si="103"/>
        <v>0.29784689245543777</v>
      </c>
      <c r="J379" s="96">
        <f t="shared" si="104"/>
        <v>2.7821758082342916E-2</v>
      </c>
      <c r="K379" s="96">
        <f t="shared" si="105"/>
        <v>0.31123337570707699</v>
      </c>
      <c r="L379" s="96">
        <f t="shared" si="113"/>
        <v>115.17472935242247</v>
      </c>
      <c r="M379" s="96">
        <f t="shared" si="106"/>
        <v>612.66327444771071</v>
      </c>
      <c r="N379" s="96">
        <f t="shared" si="107"/>
        <v>59.000800742405794</v>
      </c>
      <c r="O379" s="96">
        <f t="shared" si="108"/>
        <v>1.4083429979832887</v>
      </c>
      <c r="P379" s="96">
        <f t="shared" si="109"/>
        <v>1.4083429979832887</v>
      </c>
      <c r="Q379" s="96">
        <f t="shared" si="110"/>
        <v>0.13065221249126607</v>
      </c>
      <c r="R379" s="96">
        <f t="shared" si="111"/>
        <v>0.1103987687369411</v>
      </c>
      <c r="S379" s="96">
        <f t="shared" si="114"/>
        <v>550.60473672811008</v>
      </c>
      <c r="T379" s="96">
        <f t="shared" si="119"/>
        <v>36.97308067664531</v>
      </c>
      <c r="U379" s="96">
        <f t="shared" si="119"/>
        <v>221.3731473258369</v>
      </c>
      <c r="V379" s="32">
        <f t="shared" si="116"/>
        <v>999.99999999999977</v>
      </c>
      <c r="W379" s="100">
        <f>IF(A379=1,((cPH1_+cPHr+(cNES*L379+(cNES+cOSEX)*G379+(cNES+cEREX)*H379+(cNES+cHOEX)*I379+(cNES+cNES)*S379+(cNES+cOSEX)*N379+(cNES+cEREX)*O379+(cNES+cHOEX)*P379)))/(1+cDR)^(A$6:A$65537 + 0.5),(cPHr+(cNES*L379+(cNES+cOSEX)*G379+(cNES+cEREX)*H379+(cNES+cHOEX)*I379+(cNES+cNES)*S379+(cNES+cOSEX)*N379+(cNES+cEREX)*O379+(cNES+cHOEX)*P379))/(1+cDR)^(((cycle + 0.5)/('Life tables'!$I$2/2))))</f>
        <v>76868.243062384136</v>
      </c>
      <c r="X379" s="107">
        <f>((L379+G379+H379+I379+N379+O379+P379+S379)/('Life tables'!$I$2/2))/(1+oDR)^(((cycle + 0.5)/('Life tables'!$I$2/2)))</f>
        <v>22.982824558576546</v>
      </c>
      <c r="Y379" s="31">
        <f>((uNES*L379+ uOCEX*G379+uEREX*H379+uHOEX*I379+uNES*S379+ uOCEX*N379+uEREX*O379+uHOEX*P379)/('Life tables'!$I$2/2))/(1+oDR)^(((cycle + 0.5)/('Life tables'!$I$2/2)))</f>
        <v>15.146862996540987</v>
      </c>
      <c r="Z379" s="100">
        <f t="shared" si="112"/>
        <v>177124.71964973473</v>
      </c>
      <c r="AA379" s="107">
        <f>((L379+G379+H379+I379+N379+O379+P379+S379)/('Life tables'!$I$2/2))</f>
        <v>28.446970613353599</v>
      </c>
      <c r="AB379" s="31">
        <f>((uNES*L379+ uOCEX*G379+uEREX*H379+uHOEX*I379+uNES*S379+ uOCEX*N379+uEREX*O379+uHOEX*P379)/('Life tables'!$I$2/2))</f>
        <v>18.748016173943306</v>
      </c>
    </row>
    <row r="380" spans="1:28" x14ac:dyDescent="0.25">
      <c r="A380" s="4">
        <v>374</v>
      </c>
      <c r="C380" s="105">
        <f>IF(male=0,VLOOKUP((($A$5:$A$1570/'Life tables'!$I$2)*2)+age,lifetable,13,1),IF(male=1,VLOOKUP((($A$5:$A$1570/'Life tables'!$I$2)*2)+age,lifetable,10,1),"error"))</f>
        <v>1.9370784166106159E-4</v>
      </c>
      <c r="F380" s="96">
        <f t="shared" si="100"/>
        <v>129.46925511605784</v>
      </c>
      <c r="G380" s="96">
        <f t="shared" si="101"/>
        <v>13.005457640630102</v>
      </c>
      <c r="H380" s="96">
        <f t="shared" si="102"/>
        <v>0.74275254490961196</v>
      </c>
      <c r="I380" s="96">
        <f t="shared" si="103"/>
        <v>0.2976139202422099</v>
      </c>
      <c r="J380" s="96">
        <f t="shared" si="104"/>
        <v>2.779999624187884E-2</v>
      </c>
      <c r="K380" s="96">
        <f t="shared" si="105"/>
        <v>0.3109899327496195</v>
      </c>
      <c r="L380" s="96">
        <f t="shared" si="113"/>
        <v>115.08464108128442</v>
      </c>
      <c r="M380" s="96">
        <f t="shared" si="106"/>
        <v>612.18451688145967</v>
      </c>
      <c r="N380" s="96">
        <f t="shared" si="107"/>
        <v>58.954695351486521</v>
      </c>
      <c r="O380" s="96">
        <f t="shared" si="108"/>
        <v>1.4072424670811077</v>
      </c>
      <c r="P380" s="96">
        <f t="shared" si="109"/>
        <v>1.4072424670811077</v>
      </c>
      <c r="Q380" s="96">
        <f t="shared" si="110"/>
        <v>0.13055011605773328</v>
      </c>
      <c r="R380" s="96">
        <f t="shared" si="111"/>
        <v>0.11031249908762147</v>
      </c>
      <c r="S380" s="96">
        <f t="shared" si="114"/>
        <v>550.17447398066554</v>
      </c>
      <c r="T380" s="96">
        <f t="shared" si="119"/>
        <v>37.131430788944925</v>
      </c>
      <c r="U380" s="96">
        <f t="shared" si="119"/>
        <v>221.79444975767413</v>
      </c>
      <c r="V380" s="32">
        <f t="shared" si="116"/>
        <v>999.99999999999966</v>
      </c>
      <c r="W380" s="100">
        <f>IF(A380=1,((cPH1_+cPHr+(cNES*L380+(cNES+cOSEX)*G380+(cNES+cEREX)*H380+(cNES+cHOEX)*I380+(cNES+cNES)*S380+(cNES+cOSEX)*N380+(cNES+cEREX)*O380+(cNES+cHOEX)*P380)))/(1+cDR)^(A$6:A$65537 + 0.5),(cPHr+(cNES*L380+(cNES+cOSEX)*G380+(cNES+cEREX)*H380+(cNES+cHOEX)*I380+(cNES+cNES)*S380+(cNES+cOSEX)*N380+(cNES+cEREX)*O380+(cNES+cHOEX)*P380))/(1+cDR)^(((cycle + 0.5)/('Life tables'!$I$2/2))))</f>
        <v>76636.704960140356</v>
      </c>
      <c r="X380" s="107">
        <f>((L380+G380+H380+I380+N380+O380+P380+S380)/('Life tables'!$I$2/2))/(1+oDR)^(((cycle + 0.5)/('Life tables'!$I$2/2)))</f>
        <v>22.951751137447289</v>
      </c>
      <c r="Y380" s="31">
        <f>((uNES*L380+ uOCEX*G380+uEREX*H380+uHOEX*I380+uNES*S380+ uOCEX*N380+uEREX*O380+uHOEX*P380)/('Life tables'!$I$2/2))/(1+oDR)^(((cycle + 0.5)/('Life tables'!$I$2/2)))</f>
        <v>15.126384017406693</v>
      </c>
      <c r="Z380" s="100">
        <f t="shared" si="112"/>
        <v>176986.31214547413</v>
      </c>
      <c r="AA380" s="107">
        <f>((L380+G380+H380+I380+N380+O380+P380+S380)/('Life tables'!$I$2/2))</f>
        <v>28.424737383359222</v>
      </c>
      <c r="AB380" s="31">
        <f>((uNES*L380+ uOCEX*G380+uEREX*H380+uHOEX*I380+uNES*S380+ uOCEX*N380+uEREX*O380+uHOEX*P380)/('Life tables'!$I$2/2))</f>
        <v>18.733363335972818</v>
      </c>
    </row>
    <row r="381" spans="1:28" x14ac:dyDescent="0.25">
      <c r="A381" s="4">
        <v>375</v>
      </c>
      <c r="C381" s="105">
        <f>IF(male=0,VLOOKUP((($A$5:$A$1570/'Life tables'!$I$2)*2)+age,lifetable,13,1),IF(male=1,VLOOKUP((($A$5:$A$1570/'Life tables'!$I$2)*2)+age,lifetable,10,1),"error"))</f>
        <v>1.9370784166106159E-4</v>
      </c>
      <c r="F381" s="96">
        <f t="shared" si="100"/>
        <v>129.36798849434371</v>
      </c>
      <c r="G381" s="96">
        <f t="shared" si="101"/>
        <v>12.995285196539555</v>
      </c>
      <c r="H381" s="96">
        <f t="shared" si="102"/>
        <v>0.74217158813400408</v>
      </c>
      <c r="I381" s="96">
        <f t="shared" si="103"/>
        <v>0.29738113635656066</v>
      </c>
      <c r="J381" s="96">
        <f t="shared" si="104"/>
        <v>2.7778251993017936E-2</v>
      </c>
      <c r="K381" s="96">
        <f t="shared" si="105"/>
        <v>0.3107466865839687</v>
      </c>
      <c r="L381" s="96">
        <f t="shared" si="113"/>
        <v>114.99462563473659</v>
      </c>
      <c r="M381" s="96">
        <f t="shared" si="106"/>
        <v>611.70613095903695</v>
      </c>
      <c r="N381" s="96">
        <f t="shared" si="107"/>
        <v>58.908625750673124</v>
      </c>
      <c r="O381" s="96">
        <f t="shared" si="108"/>
        <v>1.4061427904850441</v>
      </c>
      <c r="P381" s="96">
        <f t="shared" si="109"/>
        <v>1.4061427904850441</v>
      </c>
      <c r="Q381" s="96">
        <f t="shared" si="110"/>
        <v>0.13044809887832007</v>
      </c>
      <c r="R381" s="96">
        <f t="shared" si="111"/>
        <v>0.11022629640660692</v>
      </c>
      <c r="S381" s="96">
        <f t="shared" si="114"/>
        <v>549.74454523210886</v>
      </c>
      <c r="T381" s="96">
        <f t="shared" si="119"/>
        <v>37.289657139816264</v>
      </c>
      <c r="U381" s="96">
        <f t="shared" si="119"/>
        <v>222.21542274066471</v>
      </c>
      <c r="V381" s="32">
        <f t="shared" si="116"/>
        <v>999.99999999999989</v>
      </c>
      <c r="W381" s="100">
        <f>IF(A381=1,((cPH1_+cPHr+(cNES*L381+(cNES+cOSEX)*G381+(cNES+cEREX)*H381+(cNES+cHOEX)*I381+(cNES+cNES)*S381+(cNES+cOSEX)*N381+(cNES+cEREX)*O381+(cNES+cHOEX)*P381)))/(1+cDR)^(A$6:A$65537 + 0.5),(cPHr+(cNES*L381+(cNES+cOSEX)*G381+(cNES+cEREX)*H381+(cNES+cHOEX)*I381+(cNES+cNES)*S381+(cNES+cOSEX)*N381+(cNES+cEREX)*O381+(cNES+cHOEX)*P381))/(1+cDR)^(((cycle + 0.5)/('Life tables'!$I$2/2))))</f>
        <v>76405.86419671771</v>
      </c>
      <c r="X381" s="107">
        <f>((L381+G381+H381+I381+N381+O381+P381+S381)/('Life tables'!$I$2/2))/(1+oDR)^(((cycle + 0.5)/('Life tables'!$I$2/2)))</f>
        <v>22.920719733795561</v>
      </c>
      <c r="Y381" s="31">
        <f>((uNES*L381+ uOCEX*G381+uEREX*H381+uHOEX*I381+uNES*S381+ uOCEX*N381+uEREX*O381+uHOEX*P381)/('Life tables'!$I$2/2))/(1+oDR)^(((cycle + 0.5)/('Life tables'!$I$2/2)))</f>
        <v>15.105932729845653</v>
      </c>
      <c r="Z381" s="100">
        <f t="shared" si="112"/>
        <v>176848.01259336813</v>
      </c>
      <c r="AA381" s="107">
        <f>((L381+G381+H381+I381+N381+O381+P381+S381)/('Life tables'!$I$2/2))</f>
        <v>28.402521536758364</v>
      </c>
      <c r="AB381" s="31">
        <f>((uNES*L381+ uOCEX*G381+uEREX*H381+uHOEX*I381+uNES*S381+ uOCEX*N381+uEREX*O381+uHOEX*P381)/('Life tables'!$I$2/2))</f>
        <v>18.718721954426872</v>
      </c>
    </row>
    <row r="382" spans="1:28" x14ac:dyDescent="0.25">
      <c r="A382" s="4">
        <v>376</v>
      </c>
      <c r="C382" s="105">
        <f>IF(male=0,VLOOKUP((($A$5:$A$1570/'Life tables'!$I$2)*2)+age,lifetable,13,1),IF(male=1,VLOOKUP((($A$5:$A$1570/'Life tables'!$I$2)*2)+age,lifetable,10,1),"error"))</f>
        <v>1.9370784166106159E-4</v>
      </c>
      <c r="F382" s="96">
        <f t="shared" si="100"/>
        <v>129.26680364483661</v>
      </c>
      <c r="G382" s="96">
        <f t="shared" si="101"/>
        <v>12.985120966638346</v>
      </c>
      <c r="H382" s="96">
        <f t="shared" si="102"/>
        <v>0.7415911004776079</v>
      </c>
      <c r="I382" s="96">
        <f t="shared" si="103"/>
        <v>0.29714854044254285</v>
      </c>
      <c r="J382" s="96">
        <f t="shared" si="104"/>
        <v>2.7756525302511291E-2</v>
      </c>
      <c r="K382" s="96">
        <f t="shared" si="105"/>
        <v>0.31050363683817933</v>
      </c>
      <c r="L382" s="96">
        <f t="shared" si="113"/>
        <v>114.90468287513742</v>
      </c>
      <c r="M382" s="96">
        <f t="shared" si="106"/>
        <v>611.22811647468222</v>
      </c>
      <c r="N382" s="96">
        <f t="shared" si="107"/>
        <v>58.862591920150443</v>
      </c>
      <c r="O382" s="96">
        <f t="shared" si="108"/>
        <v>1.405043967722112</v>
      </c>
      <c r="P382" s="96">
        <f t="shared" si="109"/>
        <v>1.405043967722112</v>
      </c>
      <c r="Q382" s="96">
        <f t="shared" si="110"/>
        <v>0.13034616090914752</v>
      </c>
      <c r="R382" s="96">
        <f t="shared" si="111"/>
        <v>0.11014016065682046</v>
      </c>
      <c r="S382" s="96">
        <f t="shared" si="114"/>
        <v>549.31495029752159</v>
      </c>
      <c r="T382" s="96">
        <f t="shared" si="119"/>
        <v>37.447759826027919</v>
      </c>
      <c r="U382" s="96">
        <f t="shared" si="119"/>
        <v>222.6360665381597</v>
      </c>
      <c r="V382" s="32">
        <f t="shared" si="116"/>
        <v>999.99999999999977</v>
      </c>
      <c r="W382" s="100">
        <f>IF(A382=1,((cPH1_+cPHr+(cNES*L382+(cNES+cOSEX)*G382+(cNES+cEREX)*H382+(cNES+cHOEX)*I382+(cNES+cNES)*S382+(cNES+cOSEX)*N382+(cNES+cEREX)*O382+(cNES+cHOEX)*P382)))/(1+cDR)^(A$6:A$65537 + 0.5),(cPHr+(cNES*L382+(cNES+cOSEX)*G382+(cNES+cEREX)*H382+(cNES+cHOEX)*I382+(cNES+cNES)*S382+(cNES+cOSEX)*N382+(cNES+cEREX)*O382+(cNES+cHOEX)*P382))/(1+cDR)^(((cycle + 0.5)/('Life tables'!$I$2/2))))</f>
        <v>76175.718675207594</v>
      </c>
      <c r="X382" s="107">
        <f>((L382+G382+H382+I382+N382+O382+P382+S382)/('Life tables'!$I$2/2))/(1+oDR)^(((cycle + 0.5)/('Life tables'!$I$2/2)))</f>
        <v>22.889730290623785</v>
      </c>
      <c r="Y382" s="31">
        <f>((uNES*L382+ uOCEX*G382+uEREX*H382+uHOEX*I382+uNES*S382+ uOCEX*N382+uEREX*O382+uHOEX*P382)/('Life tables'!$I$2/2))/(1+oDR)^(((cycle + 0.5)/('Life tables'!$I$2/2)))</f>
        <v>15.085509096297097</v>
      </c>
      <c r="Z382" s="100">
        <f t="shared" si="112"/>
        <v>176709.82091645483</v>
      </c>
      <c r="AA382" s="107">
        <f>((L382+G382+H382+I382+N382+O382+P382+S382)/('Life tables'!$I$2/2))</f>
        <v>28.380323059738231</v>
      </c>
      <c r="AB382" s="31">
        <f>((uNES*L382+ uOCEX*G382+uEREX*H382+uHOEX*I382+uNES*S382+ uOCEX*N382+uEREX*O382+uHOEX*P382)/('Life tables'!$I$2/2))</f>
        <v>18.704092020206325</v>
      </c>
    </row>
    <row r="383" spans="1:28" x14ac:dyDescent="0.25">
      <c r="A383" s="4">
        <v>377</v>
      </c>
      <c r="C383" s="105">
        <f>IF(male=0,VLOOKUP((($A$5:$A$1570/'Life tables'!$I$2)*2)+age,lifetable,13,1),IF(male=1,VLOOKUP((($A$5:$A$1570/'Life tables'!$I$2)*2)+age,lifetable,10,1),"error"))</f>
        <v>1.9370784166106159E-4</v>
      </c>
      <c r="F383" s="96">
        <f t="shared" si="100"/>
        <v>129.16570041584743</v>
      </c>
      <c r="G383" s="96">
        <f t="shared" si="101"/>
        <v>12.974964935688982</v>
      </c>
      <c r="H383" s="96">
        <f t="shared" si="102"/>
        <v>0.74101108107019731</v>
      </c>
      <c r="I383" s="96">
        <f t="shared" si="103"/>
        <v>0.29691613215146523</v>
      </c>
      <c r="J383" s="96">
        <f t="shared" si="104"/>
        <v>2.7734816137787808E-2</v>
      </c>
      <c r="K383" s="96">
        <f t="shared" si="105"/>
        <v>0.31026078314788863</v>
      </c>
      <c r="L383" s="96">
        <f t="shared" si="113"/>
        <v>114.8148126676511</v>
      </c>
      <c r="M383" s="96">
        <f t="shared" si="106"/>
        <v>610.75047321996476</v>
      </c>
      <c r="N383" s="96">
        <f t="shared" si="107"/>
        <v>58.816593839846142</v>
      </c>
      <c r="O383" s="96">
        <f t="shared" si="108"/>
        <v>1.4039459983131872</v>
      </c>
      <c r="P383" s="96">
        <f t="shared" si="109"/>
        <v>1.4039459983131872</v>
      </c>
      <c r="Q383" s="96">
        <f t="shared" si="110"/>
        <v>0.1302443021057671</v>
      </c>
      <c r="R383" s="96">
        <f t="shared" si="111"/>
        <v>0.11005409180070394</v>
      </c>
      <c r="S383" s="96">
        <f t="shared" si="114"/>
        <v>548.88568898958579</v>
      </c>
      <c r="T383" s="96">
        <f t="shared" si="119"/>
        <v>37.605738944271472</v>
      </c>
      <c r="U383" s="96">
        <f t="shared" si="119"/>
        <v>223.05638141310828</v>
      </c>
      <c r="V383" s="32">
        <f t="shared" si="116"/>
        <v>999.99999999999977</v>
      </c>
      <c r="W383" s="100">
        <f>IF(A383=1,((cPH1_+cPHr+(cNES*L383+(cNES+cOSEX)*G383+(cNES+cEREX)*H383+(cNES+cHOEX)*I383+(cNES+cNES)*S383+(cNES+cOSEX)*N383+(cNES+cEREX)*O383+(cNES+cHOEX)*P383)))/(1+cDR)^(A$6:A$65537 + 0.5),(cPHr+(cNES*L383+(cNES+cOSEX)*G383+(cNES+cEREX)*H383+(cNES+cHOEX)*I383+(cNES+cNES)*S383+(cNES+cOSEX)*N383+(cNES+cEREX)*O383+(cNES+cHOEX)*P383))/(1+cDR)^(((cycle + 0.5)/('Life tables'!$I$2/2))))</f>
        <v>75946.266304888384</v>
      </c>
      <c r="X383" s="107">
        <f>((L383+G383+H383+I383+N383+O383+P383+S383)/('Life tables'!$I$2/2))/(1+oDR)^(((cycle + 0.5)/('Life tables'!$I$2/2)))</f>
        <v>22.858782751017841</v>
      </c>
      <c r="Y383" s="31">
        <f>((uNES*L383+ uOCEX*G383+uEREX*H383+uHOEX*I383+uNES*S383+ uOCEX*N383+uEREX*O383+uHOEX*P383)/('Life tables'!$I$2/2))/(1+oDR)^(((cycle + 0.5)/('Life tables'!$I$2/2)))</f>
        <v>15.065113079255136</v>
      </c>
      <c r="Z383" s="100">
        <f t="shared" si="112"/>
        <v>176571.73703758488</v>
      </c>
      <c r="AA383" s="107">
        <f>((L383+G383+H383+I383+N383+O383+P383+S383)/('Life tables'!$I$2/2))</f>
        <v>28.358141938504382</v>
      </c>
      <c r="AB383" s="31">
        <f>((uNES*L383+ uOCEX*G383+uEREX*H383+uHOEX*I383+uNES*S383+ uOCEX*N383+uEREX*O383+uHOEX*P383)/('Life tables'!$I$2/2))</f>
        <v>18.689473524223988</v>
      </c>
    </row>
    <row r="384" spans="1:28" x14ac:dyDescent="0.25">
      <c r="A384" s="4">
        <v>378</v>
      </c>
      <c r="C384" s="105">
        <f>IF(male=0,VLOOKUP((($A$5:$A$1570/'Life tables'!$I$2)*2)+age,lifetable,13,1),IF(male=1,VLOOKUP((($A$5:$A$1570/'Life tables'!$I$2)*2)+age,lifetable,10,1),"error"))</f>
        <v>1.9370784166106159E-4</v>
      </c>
      <c r="F384" s="96">
        <f t="shared" si="100"/>
        <v>129.06467865873944</v>
      </c>
      <c r="G384" s="96">
        <f t="shared" si="101"/>
        <v>12.964817088760595</v>
      </c>
      <c r="H384" s="96">
        <f t="shared" si="102"/>
        <v>0.74043152905905818</v>
      </c>
      <c r="I384" s="96">
        <f t="shared" si="103"/>
        <v>0.29668391114165321</v>
      </c>
      <c r="J384" s="96">
        <f t="shared" si="104"/>
        <v>2.7713124466931801E-2</v>
      </c>
      <c r="K384" s="96">
        <f t="shared" si="105"/>
        <v>0.31001812515606586</v>
      </c>
      <c r="L384" s="96">
        <f t="shared" si="113"/>
        <v>114.72501488015513</v>
      </c>
      <c r="M384" s="96">
        <f t="shared" si="106"/>
        <v>610.27320098388066</v>
      </c>
      <c r="N384" s="96">
        <f t="shared" si="107"/>
        <v>58.770631489440099</v>
      </c>
      <c r="O384" s="96">
        <f t="shared" si="108"/>
        <v>1.4028488817732301</v>
      </c>
      <c r="P384" s="96">
        <f t="shared" si="109"/>
        <v>1.4028488817732301</v>
      </c>
      <c r="Q384" s="96">
        <f t="shared" si="110"/>
        <v>0.13014252242318167</v>
      </c>
      <c r="R384" s="96">
        <f t="shared" si="111"/>
        <v>0.10996808980023556</v>
      </c>
      <c r="S384" s="96">
        <f t="shared" si="114"/>
        <v>548.45676111867067</v>
      </c>
      <c r="T384" s="96">
        <f t="shared" si="119"/>
        <v>37.763594591161585</v>
      </c>
      <c r="U384" s="96">
        <f t="shared" si="119"/>
        <v>223.47636762806459</v>
      </c>
      <c r="V384" s="32">
        <f t="shared" si="116"/>
        <v>999.99999999999989</v>
      </c>
      <c r="W384" s="100">
        <f>IF(A384=1,((cPH1_+cPHr+(cNES*L384+(cNES+cOSEX)*G384+(cNES+cEREX)*H384+(cNES+cHOEX)*I384+(cNES+cNES)*S384+(cNES+cOSEX)*N384+(cNES+cEREX)*O384+(cNES+cHOEX)*P384)))/(1+cDR)^(A$6:A$65537 + 0.5),(cPHr+(cNES*L384+(cNES+cOSEX)*G384+(cNES+cEREX)*H384+(cNES+cHOEX)*I384+(cNES+cNES)*S384+(cNES+cOSEX)*N384+(cNES+cEREX)*O384+(cNES+cHOEX)*P384))/(1+cDR)^(((cycle + 0.5)/('Life tables'!$I$2/2))))</f>
        <v>75717.505001211553</v>
      </c>
      <c r="X384" s="107">
        <f>((L384+G384+H384+I384+N384+O384+P384+S384)/('Life tables'!$I$2/2))/(1+oDR)^(((cycle + 0.5)/('Life tables'!$I$2/2)))</f>
        <v>22.827877058146804</v>
      </c>
      <c r="Y384" s="31">
        <f>((uNES*L384+ uOCEX*G384+uEREX*H384+uHOEX*I384+uNES*S384+ uOCEX*N384+uEREX*O384+uHOEX*P384)/('Life tables'!$I$2/2))/(1+oDR)^(((cycle + 0.5)/('Life tables'!$I$2/2)))</f>
        <v>15.044744641268588</v>
      </c>
      <c r="Z384" s="100">
        <f t="shared" si="112"/>
        <v>176433.76087943005</v>
      </c>
      <c r="AA384" s="107">
        <f>((L384+G384+H384+I384+N384+O384+P384+S384)/('Life tables'!$I$2/2))</f>
        <v>28.335978159280504</v>
      </c>
      <c r="AB384" s="31">
        <f>((uNES*L384+ uOCEX*G384+uEREX*H384+uHOEX*I384+uNES*S384+ uOCEX*N384+uEREX*O384+uHOEX*P384)/('Life tables'!$I$2/2))</f>
        <v>18.674866457404484</v>
      </c>
    </row>
    <row r="385" spans="1:28" x14ac:dyDescent="0.25">
      <c r="A385" s="4">
        <v>379</v>
      </c>
      <c r="C385" s="105">
        <f>IF(male=0,VLOOKUP((($A$5:$A$1570/'Life tables'!$I$2)*2)+age,lifetable,13,1),IF(male=1,VLOOKUP((($A$5:$A$1570/'Life tables'!$I$2)*2)+age,lifetable,10,1),"error"))</f>
        <v>1.9370784166106159E-4</v>
      </c>
      <c r="F385" s="96">
        <f t="shared" si="100"/>
        <v>128.96373822782803</v>
      </c>
      <c r="G385" s="96">
        <f t="shared" si="101"/>
        <v>12.954677411218862</v>
      </c>
      <c r="H385" s="96">
        <f t="shared" si="102"/>
        <v>0.73985244360841196</v>
      </c>
      <c r="I385" s="96">
        <f t="shared" si="103"/>
        <v>0.29645187707821818</v>
      </c>
      <c r="J385" s="96">
        <f t="shared" si="104"/>
        <v>2.7691450258661463E-2</v>
      </c>
      <c r="K385" s="96">
        <f t="shared" si="105"/>
        <v>0.309775662512771</v>
      </c>
      <c r="L385" s="96">
        <f t="shared" si="113"/>
        <v>114.6352893831511</v>
      </c>
      <c r="M385" s="96">
        <f t="shared" si="106"/>
        <v>609.7962995529457</v>
      </c>
      <c r="N385" s="96">
        <f t="shared" si="107"/>
        <v>58.724704848373314</v>
      </c>
      <c r="O385" s="96">
        <f t="shared" si="108"/>
        <v>1.4017526176114996</v>
      </c>
      <c r="P385" s="96">
        <f t="shared" si="109"/>
        <v>1.4017526176114996</v>
      </c>
      <c r="Q385" s="96">
        <f t="shared" si="110"/>
        <v>0.13004082181586513</v>
      </c>
      <c r="R385" s="96">
        <f t="shared" si="111"/>
        <v>0.10988215461694656</v>
      </c>
      <c r="S385" s="96">
        <f t="shared" si="114"/>
        <v>548.02816649291663</v>
      </c>
      <c r="T385" s="96">
        <f t="shared" si="119"/>
        <v>37.921326863236111</v>
      </c>
      <c r="U385" s="96">
        <f t="shared" si="119"/>
        <v>223.89602544519431</v>
      </c>
      <c r="V385" s="32">
        <f t="shared" si="116"/>
        <v>1000</v>
      </c>
      <c r="W385" s="100">
        <f>IF(A385=1,((cPH1_+cPHr+(cNES*L385+(cNES+cOSEX)*G385+(cNES+cEREX)*H385+(cNES+cHOEX)*I385+(cNES+cNES)*S385+(cNES+cOSEX)*N385+(cNES+cEREX)*O385+(cNES+cHOEX)*P385)))/(1+cDR)^(A$6:A$65537 + 0.5),(cPHr+(cNES*L385+(cNES+cOSEX)*G385+(cNES+cEREX)*H385+(cNES+cHOEX)*I385+(cNES+cNES)*S385+(cNES+cOSEX)*N385+(cNES+cEREX)*O385+(cNES+cHOEX)*P385))/(1+cDR)^(((cycle + 0.5)/('Life tables'!$I$2/2))))</f>
        <v>75489.432685787368</v>
      </c>
      <c r="X385" s="107">
        <f>((L385+G385+H385+I385+N385+O385+P385+S385)/('Life tables'!$I$2/2))/(1+oDR)^(((cycle + 0.5)/('Life tables'!$I$2/2)))</f>
        <v>22.797013155262547</v>
      </c>
      <c r="Y385" s="31">
        <f>((uNES*L385+ uOCEX*G385+uEREX*H385+uHOEX*I385+uNES*S385+ uOCEX*N385+uEREX*O385+uHOEX*P385)/('Life tables'!$I$2/2))/(1+oDR)^(((cycle + 0.5)/('Life tables'!$I$2/2)))</f>
        <v>15.024403744940733</v>
      </c>
      <c r="Z385" s="100">
        <f t="shared" si="112"/>
        <v>176295.89236449098</v>
      </c>
      <c r="AA385" s="107">
        <f>((L385+G385+H385+I385+N385+O385+P385+S385)/('Life tables'!$I$2/2))</f>
        <v>28.313831708308111</v>
      </c>
      <c r="AB385" s="31">
        <f>((uNES*L385+ uOCEX*G385+uEREX*H385+uHOEX*I385+uNES*S385+ uOCEX*N385+uEREX*O385+uHOEX*P385)/('Life tables'!$I$2/2))</f>
        <v>18.66027081068405</v>
      </c>
    </row>
    <row r="386" spans="1:28" x14ac:dyDescent="0.25">
      <c r="A386" s="4">
        <v>380</v>
      </c>
      <c r="C386" s="105">
        <f>IF(male=0,VLOOKUP((($A$5:$A$1570/'Life tables'!$I$2)*2)+age,lifetable,13,1),IF(male=1,VLOOKUP((($A$5:$A$1570/'Life tables'!$I$2)*2)+age,lifetable,10,1),"error"))</f>
        <v>1.9370784166106159E-4</v>
      </c>
      <c r="F386" s="96">
        <f t="shared" si="100"/>
        <v>128.86287898028354</v>
      </c>
      <c r="G386" s="96">
        <f t="shared" si="101"/>
        <v>12.944545888716242</v>
      </c>
      <c r="H386" s="96">
        <f t="shared" si="102"/>
        <v>0.73927382389885854</v>
      </c>
      <c r="I386" s="96">
        <f t="shared" si="103"/>
        <v>0.29622002963283445</v>
      </c>
      <c r="J386" s="96">
        <f t="shared" si="104"/>
        <v>2.7669793482308015E-2</v>
      </c>
      <c r="K386" s="96">
        <f t="shared" si="105"/>
        <v>0.30953339487492193</v>
      </c>
      <c r="L386" s="96">
        <f t="shared" si="113"/>
        <v>114.54563604967838</v>
      </c>
      <c r="M386" s="96">
        <f t="shared" si="106"/>
        <v>609.31976871128586</v>
      </c>
      <c r="N386" s="96">
        <f t="shared" si="107"/>
        <v>58.678813895856649</v>
      </c>
      <c r="O386" s="96">
        <f t="shared" si="108"/>
        <v>1.4006572053317614</v>
      </c>
      <c r="P386" s="96">
        <f t="shared" si="109"/>
        <v>1.4006572053317614</v>
      </c>
      <c r="Q386" s="96">
        <f t="shared" si="110"/>
        <v>0.1299392002377816</v>
      </c>
      <c r="R386" s="96">
        <f t="shared" si="111"/>
        <v>0.10979628621193754</v>
      </c>
      <c r="S386" s="96">
        <f t="shared" si="114"/>
        <v>547.59990491831593</v>
      </c>
      <c r="T386" s="96">
        <f t="shared" si="119"/>
        <v>38.0789358569562</v>
      </c>
      <c r="U386" s="96">
        <f t="shared" si="119"/>
        <v>224.31535512628116</v>
      </c>
      <c r="V386" s="32">
        <f t="shared" si="116"/>
        <v>999.99999999999966</v>
      </c>
      <c r="W386" s="100">
        <f>IF(A386=1,((cPH1_+cPHr+(cNES*L386+(cNES+cOSEX)*G386+(cNES+cEREX)*H386+(cNES+cHOEX)*I386+(cNES+cNES)*S386+(cNES+cOSEX)*N386+(cNES+cEREX)*O386+(cNES+cHOEX)*P386)))/(1+cDR)^(A$6:A$65537 + 0.5),(cPHr+(cNES*L386+(cNES+cOSEX)*G386+(cNES+cEREX)*H386+(cNES+cHOEX)*I386+(cNES+cNES)*S386+(cNES+cOSEX)*N386+(cNES+cEREX)*O386+(cNES+cHOEX)*P386))/(1+cDR)^(((cycle + 0.5)/('Life tables'!$I$2/2))))</f>
        <v>75262.047286370638</v>
      </c>
      <c r="X386" s="107">
        <f>((L386+G386+H386+I386+N386+O386+P386+S386)/('Life tables'!$I$2/2))/(1+oDR)^(((cycle + 0.5)/('Life tables'!$I$2/2)))</f>
        <v>22.766190985699474</v>
      </c>
      <c r="Y386" s="31">
        <f>((uNES*L386+ uOCEX*G386+uEREX*H386+uHOEX*I386+uNES*S386+ uOCEX*N386+uEREX*O386+uHOEX*P386)/('Life tables'!$I$2/2))/(1+oDR)^(((cycle + 0.5)/('Life tables'!$I$2/2)))</f>
        <v>15.004090352929133</v>
      </c>
      <c r="Z386" s="100">
        <f t="shared" si="112"/>
        <v>176158.13141510531</v>
      </c>
      <c r="AA386" s="107">
        <f>((L386+G386+H386+I386+N386+O386+P386+S386)/('Life tables'!$I$2/2))</f>
        <v>28.291702571846308</v>
      </c>
      <c r="AB386" s="31">
        <f>((uNES*L386+ uOCEX*G386+uEREX*H386+uHOEX*I386+uNES*S386+ uOCEX*N386+uEREX*O386+uHOEX*P386)/('Life tables'!$I$2/2))</f>
        <v>18.645686575010401</v>
      </c>
    </row>
    <row r="387" spans="1:28" x14ac:dyDescent="0.25">
      <c r="A387" s="4">
        <v>381</v>
      </c>
      <c r="C387" s="105">
        <f>IF(male=0,VLOOKUP((($A$5:$A$1570/'Life tables'!$I$2)*2)+age,lifetable,13,1),IF(male=1,VLOOKUP((($A$5:$A$1570/'Life tables'!$I$2)*2)+age,lifetable,10,1),"error"))</f>
        <v>1.9370784166106159E-4</v>
      </c>
      <c r="F387" s="96">
        <f t="shared" si="100"/>
        <v>128.76210077603741</v>
      </c>
      <c r="G387" s="96">
        <f t="shared" si="101"/>
        <v>12.934422507182559</v>
      </c>
      <c r="H387" s="96">
        <f t="shared" si="102"/>
        <v>0.73869566912683848</v>
      </c>
      <c r="I387" s="96">
        <f t="shared" si="103"/>
        <v>0.29598836848352317</v>
      </c>
      <c r="J387" s="96">
        <f t="shared" si="104"/>
        <v>2.7648154107795558E-2</v>
      </c>
      <c r="K387" s="96">
        <f t="shared" si="105"/>
        <v>0.30929132190606895</v>
      </c>
      <c r="L387" s="96">
        <f t="shared" si="113"/>
        <v>114.45605475523062</v>
      </c>
      <c r="M387" s="96">
        <f t="shared" si="106"/>
        <v>608.84360824072496</v>
      </c>
      <c r="N387" s="96">
        <f t="shared" si="107"/>
        <v>58.632958610879271</v>
      </c>
      <c r="O387" s="96">
        <f t="shared" si="108"/>
        <v>1.3995626444324887</v>
      </c>
      <c r="P387" s="96">
        <f t="shared" si="109"/>
        <v>1.3995626444324887</v>
      </c>
      <c r="Q387" s="96">
        <f t="shared" si="110"/>
        <v>0.12983765764240449</v>
      </c>
      <c r="R387" s="96">
        <f t="shared" si="111"/>
        <v>0.1097104845458943</v>
      </c>
      <c r="S387" s="96">
        <f t="shared" si="114"/>
        <v>547.17197619879244</v>
      </c>
      <c r="T387" s="96">
        <f t="shared" si="119"/>
        <v>38.236421668706399</v>
      </c>
      <c r="U387" s="96">
        <f t="shared" si="119"/>
        <v>224.73435693273314</v>
      </c>
      <c r="V387" s="32">
        <f t="shared" si="116"/>
        <v>999.99999999999966</v>
      </c>
      <c r="W387" s="100">
        <f>IF(A387=1,((cPH1_+cPHr+(cNES*L387+(cNES+cOSEX)*G387+(cNES+cEREX)*H387+(cNES+cHOEX)*I387+(cNES+cNES)*S387+(cNES+cOSEX)*N387+(cNES+cEREX)*O387+(cNES+cHOEX)*P387)))/(1+cDR)^(A$6:A$65537 + 0.5),(cPHr+(cNES*L387+(cNES+cOSEX)*G387+(cNES+cEREX)*H387+(cNES+cHOEX)*I387+(cNES+cNES)*S387+(cNES+cOSEX)*N387+(cNES+cEREX)*O387+(cNES+cHOEX)*P387))/(1+cDR)^(((cycle + 0.5)/('Life tables'!$I$2/2))))</f>
        <v>75035.346736846448</v>
      </c>
      <c r="X387" s="107">
        <f>((L387+G387+H387+I387+N387+O387+P387+S387)/('Life tables'!$I$2/2))/(1+oDR)^(((cycle + 0.5)/('Life tables'!$I$2/2)))</f>
        <v>22.735410492874191</v>
      </c>
      <c r="Y387" s="31">
        <f>((uNES*L387+ uOCEX*G387+uEREX*H387+uHOEX*I387+uNES*S387+ uOCEX*N387+uEREX*O387+uHOEX*P387)/('Life tables'!$I$2/2))/(1+oDR)^(((cycle + 0.5)/('Life tables'!$I$2/2)))</f>
        <v>14.983804427945417</v>
      </c>
      <c r="Z387" s="100">
        <f t="shared" si="112"/>
        <v>176020.47795345527</v>
      </c>
      <c r="AA387" s="107">
        <f>((L387+G387+H387+I387+N387+O387+P387+S387)/('Life tables'!$I$2/2))</f>
        <v>28.269590736171565</v>
      </c>
      <c r="AB387" s="31">
        <f>((uNES*L387+ uOCEX*G387+uEREX*H387+uHOEX*I387+uNES*S387+ uOCEX*N387+uEREX*O387+uHOEX*P387)/('Life tables'!$I$2/2))</f>
        <v>18.631113741342563</v>
      </c>
    </row>
    <row r="388" spans="1:28" x14ac:dyDescent="0.25">
      <c r="A388" s="4">
        <v>382</v>
      </c>
      <c r="C388" s="105">
        <f>IF(male=0,VLOOKUP((($A$5:$A$1570/'Life tables'!$I$2)*2)+age,lifetable,13,1),IF(male=1,VLOOKUP((($A$5:$A$1570/'Life tables'!$I$2)*2)+age,lifetable,10,1),"error"))</f>
        <v>1.9370784166106159E-4</v>
      </c>
      <c r="F388" s="96">
        <f t="shared" si="100"/>
        <v>128.66140347769149</v>
      </c>
      <c r="G388" s="96">
        <f t="shared" si="101"/>
        <v>12.924307252815876</v>
      </c>
      <c r="H388" s="96">
        <f t="shared" si="102"/>
        <v>0.73811797850411187</v>
      </c>
      <c r="I388" s="96">
        <f t="shared" si="103"/>
        <v>0.2957568933144441</v>
      </c>
      <c r="J388" s="96">
        <f t="shared" si="104"/>
        <v>2.7626532105621569E-2</v>
      </c>
      <c r="K388" s="96">
        <f t="shared" si="105"/>
        <v>0.30904944327617651</v>
      </c>
      <c r="L388" s="96">
        <f t="shared" si="113"/>
        <v>114.36654537767527</v>
      </c>
      <c r="M388" s="96">
        <f t="shared" si="106"/>
        <v>608.3678179208689</v>
      </c>
      <c r="N388" s="96">
        <f t="shared" si="107"/>
        <v>58.587138972216749</v>
      </c>
      <c r="O388" s="96">
        <f t="shared" si="108"/>
        <v>1.3984689344070564</v>
      </c>
      <c r="P388" s="96">
        <f t="shared" si="109"/>
        <v>1.3984689344070564</v>
      </c>
      <c r="Q388" s="96">
        <f t="shared" si="110"/>
        <v>0.12973619398273406</v>
      </c>
      <c r="R388" s="96">
        <f t="shared" si="111"/>
        <v>0.10962474957910293</v>
      </c>
      <c r="S388" s="96">
        <f t="shared" si="114"/>
        <v>546.74438013627616</v>
      </c>
      <c r="T388" s="96">
        <f t="shared" si="119"/>
        <v>38.393784394794757</v>
      </c>
      <c r="U388" s="96">
        <f t="shared" si="119"/>
        <v>225.15303112558843</v>
      </c>
      <c r="V388" s="32">
        <f t="shared" si="116"/>
        <v>1000</v>
      </c>
      <c r="W388" s="100">
        <f>IF(A388=1,((cPH1_+cPHr+(cNES*L388+(cNES+cOSEX)*G388+(cNES+cEREX)*H388+(cNES+cHOEX)*I388+(cNES+cNES)*S388+(cNES+cOSEX)*N388+(cNES+cEREX)*O388+(cNES+cHOEX)*P388)))/(1+cDR)^(A$6:A$65537 + 0.5),(cPHr+(cNES*L388+(cNES+cOSEX)*G388+(cNES+cEREX)*H388+(cNES+cHOEX)*I388+(cNES+cNES)*S388+(cNES+cOSEX)*N388+(cNES+cEREX)*O388+(cNES+cHOEX)*P388))/(1+cDR)^(((cycle + 0.5)/('Life tables'!$I$2/2))))</f>
        <v>74809.328977215511</v>
      </c>
      <c r="X388" s="107">
        <f>((L388+G388+H388+I388+N388+O388+P388+S388)/('Life tables'!$I$2/2))/(1+oDR)^(((cycle + 0.5)/('Life tables'!$I$2/2)))</f>
        <v>22.704671620285236</v>
      </c>
      <c r="Y388" s="31">
        <f>((uNES*L388+ uOCEX*G388+uEREX*H388+uHOEX*I388+uNES*S388+ uOCEX*N388+uEREX*O388+uHOEX*P388)/('Life tables'!$I$2/2))/(1+oDR)^(((cycle + 0.5)/('Life tables'!$I$2/2)))</f>
        <v>14.963545932755112</v>
      </c>
      <c r="Z388" s="100">
        <f t="shared" si="112"/>
        <v>175882.93190157492</v>
      </c>
      <c r="AA388" s="107">
        <f>((L388+G388+H388+I388+N388+O388+P388+S388)/('Life tables'!$I$2/2))</f>
        <v>28.247496187577475</v>
      </c>
      <c r="AB388" s="31">
        <f>((uNES*L388+ uOCEX*G388+uEREX*H388+uHOEX*I388+uNES*S388+ uOCEX*N388+uEREX*O388+uHOEX*P388)/('Life tables'!$I$2/2))</f>
        <v>18.616552300650731</v>
      </c>
    </row>
    <row r="389" spans="1:28" x14ac:dyDescent="0.25">
      <c r="A389" s="4">
        <v>383</v>
      </c>
      <c r="C389" s="105">
        <f>IF(male=0,VLOOKUP((($A$5:$A$1570/'Life tables'!$I$2)*2)+age,lifetable,13,1),IF(male=1,VLOOKUP((($A$5:$A$1570/'Life tables'!$I$2)*2)+age,lifetable,10,1),"error"))</f>
        <v>1.9370784166106159E-4</v>
      </c>
      <c r="F389" s="96">
        <f t="shared" si="100"/>
        <v>128.5607869504303</v>
      </c>
      <c r="G389" s="96">
        <f t="shared" si="101"/>
        <v>12.914200112073699</v>
      </c>
      <c r="H389" s="96">
        <f t="shared" si="102"/>
        <v>0.73754075125725527</v>
      </c>
      <c r="I389" s="96">
        <f t="shared" si="103"/>
        <v>0.29552560381569387</v>
      </c>
      <c r="J389" s="96">
        <f t="shared" si="104"/>
        <v>2.7604927446838103E-2</v>
      </c>
      <c r="K389" s="96">
        <f t="shared" si="105"/>
        <v>0.30880775866141291</v>
      </c>
      <c r="L389" s="96">
        <f t="shared" si="113"/>
        <v>114.2771077971754</v>
      </c>
      <c r="M389" s="96">
        <f t="shared" si="106"/>
        <v>607.8923975291865</v>
      </c>
      <c r="N389" s="96">
        <f t="shared" si="107"/>
        <v>58.541354958438845</v>
      </c>
      <c r="O389" s="96">
        <f t="shared" si="108"/>
        <v>1.3973760747439277</v>
      </c>
      <c r="P389" s="96">
        <f t="shared" si="109"/>
        <v>1.3973760747439277</v>
      </c>
      <c r="Q389" s="96">
        <f t="shared" si="110"/>
        <v>0.12963480921131493</v>
      </c>
      <c r="R389" s="96">
        <f t="shared" si="111"/>
        <v>0.10953908127146446</v>
      </c>
      <c r="S389" s="96">
        <f t="shared" si="114"/>
        <v>546.31711653077707</v>
      </c>
      <c r="T389" s="96">
        <f t="shared" si="119"/>
        <v>38.551024131452913</v>
      </c>
      <c r="U389" s="96">
        <f t="shared" si="119"/>
        <v>225.57137796552129</v>
      </c>
      <c r="V389" s="32">
        <f t="shared" si="116"/>
        <v>1000</v>
      </c>
      <c r="W389" s="100">
        <f>IF(A389=1,((cPH1_+cPHr+(cNES*L389+(cNES+cOSEX)*G389+(cNES+cEREX)*H389+(cNES+cHOEX)*I389+(cNES+cNES)*S389+(cNES+cOSEX)*N389+(cNES+cEREX)*O389+(cNES+cHOEX)*P389)))/(1+cDR)^(A$6:A$65537 + 0.5),(cPHr+(cNES*L389+(cNES+cOSEX)*G389+(cNES+cEREX)*H389+(cNES+cHOEX)*I389+(cNES+cNES)*S389+(cNES+cOSEX)*N389+(cNES+cEREX)*O389+(cNES+cHOEX)*P389))/(1+cDR)^(((cycle + 0.5)/('Life tables'!$I$2/2))))</f>
        <v>74583.991953579709</v>
      </c>
      <c r="X389" s="107">
        <f>((L389+G389+H389+I389+N389+O389+P389+S389)/('Life tables'!$I$2/2))/(1+oDR)^(((cycle + 0.5)/('Life tables'!$I$2/2)))</f>
        <v>22.673974311512715</v>
      </c>
      <c r="Y389" s="31">
        <f>((uNES*L389+ uOCEX*G389+uEREX*H389+uHOEX*I389+uNES*S389+ uOCEX*N389+uEREX*O389+uHOEX*P389)/('Life tables'!$I$2/2))/(1+oDR)^(((cycle + 0.5)/('Life tables'!$I$2/2)))</f>
        <v>14.943314830177407</v>
      </c>
      <c r="Z389" s="100">
        <f t="shared" si="112"/>
        <v>175745.49318135731</v>
      </c>
      <c r="AA389" s="107">
        <f>((L389+G389+H389+I389+N389+O389+P389+S389)/('Life tables'!$I$2/2))</f>
        <v>28.22541891237449</v>
      </c>
      <c r="AB389" s="31">
        <f>((uNES*L389+ uOCEX*G389+uEREX*H389+uHOEX*I389+uNES*S389+ uOCEX*N389+uEREX*O389+uHOEX*P389)/('Life tables'!$I$2/2))</f>
        <v>18.6020022439161</v>
      </c>
    </row>
    <row r="390" spans="1:28" x14ac:dyDescent="0.25">
      <c r="A390" s="4">
        <v>384</v>
      </c>
      <c r="C390" s="105">
        <f>IF(male=0,VLOOKUP((($A$5:$A$1570/'Life tables'!$I$2)*2)+age,lifetable,13,1),IF(male=1,VLOOKUP((($A$5:$A$1570/'Life tables'!$I$2)*2)+age,lifetable,10,1),"error"))</f>
        <v>1.9370784166106159E-4</v>
      </c>
      <c r="F390" s="96">
        <f t="shared" si="100"/>
        <v>128.46025106193639</v>
      </c>
      <c r="G390" s="96">
        <f t="shared" si="101"/>
        <v>12.904101071664464</v>
      </c>
      <c r="H390" s="96">
        <f t="shared" si="102"/>
        <v>0.73696398662717633</v>
      </c>
      <c r="I390" s="96">
        <f t="shared" si="103"/>
        <v>0.29529449968311128</v>
      </c>
      <c r="J390" s="96">
        <f t="shared" si="104"/>
        <v>2.7583340103033586E-2</v>
      </c>
      <c r="K390" s="96">
        <f t="shared" si="105"/>
        <v>0.30856626774394669</v>
      </c>
      <c r="L390" s="96">
        <f t="shared" si="113"/>
        <v>114.18774189611466</v>
      </c>
      <c r="M390" s="96">
        <f t="shared" si="106"/>
        <v>607.4173468410894</v>
      </c>
      <c r="N390" s="96">
        <f t="shared" si="107"/>
        <v>58.495606547917212</v>
      </c>
      <c r="O390" s="96">
        <f t="shared" si="108"/>
        <v>1.3962840649268355</v>
      </c>
      <c r="P390" s="96">
        <f t="shared" si="109"/>
        <v>1.3962840649268355</v>
      </c>
      <c r="Q390" s="96">
        <f t="shared" si="110"/>
        <v>0.12953350328025298</v>
      </c>
      <c r="R390" s="96">
        <f t="shared" si="111"/>
        <v>0.10945347958250926</v>
      </c>
      <c r="S390" s="96">
        <f t="shared" si="114"/>
        <v>545.89018518045577</v>
      </c>
      <c r="T390" s="96">
        <f t="shared" si="119"/>
        <v>38.708140974836198</v>
      </c>
      <c r="U390" s="96">
        <f t="shared" si="119"/>
        <v>225.98939771284776</v>
      </c>
      <c r="V390" s="32">
        <f t="shared" si="116"/>
        <v>1000.0000000000001</v>
      </c>
      <c r="W390" s="100">
        <f>IF(A390=1,((cPH1_+cPHr+(cNES*L390+(cNES+cOSEX)*G390+(cNES+cEREX)*H390+(cNES+cHOEX)*I390+(cNES+cNES)*S390+(cNES+cOSEX)*N390+(cNES+cEREX)*O390+(cNES+cHOEX)*P390)))/(1+cDR)^(A$6:A$65537 + 0.5),(cPHr+(cNES*L390+(cNES+cOSEX)*G390+(cNES+cEREX)*H390+(cNES+cHOEX)*I390+(cNES+cNES)*S390+(cNES+cOSEX)*N390+(cNES+cEREX)*O390+(cNES+cHOEX)*P390))/(1+cDR)^(((cycle + 0.5)/('Life tables'!$I$2/2))))</f>
        <v>74359.333618127261</v>
      </c>
      <c r="X390" s="107">
        <f>((L390+G390+H390+I390+N390+O390+P390+S390)/('Life tables'!$I$2/2))/(1+oDR)^(((cycle + 0.5)/('Life tables'!$I$2/2)))</f>
        <v>22.643318510218084</v>
      </c>
      <c r="Y390" s="31">
        <f>((uNES*L390+ uOCEX*G390+uEREX*H390+uHOEX*I390+uNES*S390+ uOCEX*N390+uEREX*O390+uHOEX*P390)/('Life tables'!$I$2/2))/(1+oDR)^(((cycle + 0.5)/('Life tables'!$I$2/2)))</f>
        <v>14.923111083084997</v>
      </c>
      <c r="Z390" s="100">
        <f t="shared" si="112"/>
        <v>175608.16171456117</v>
      </c>
      <c r="AA390" s="107">
        <f>((L390+G390+H390+I390+N390+O390+P390+S390)/('Life tables'!$I$2/2))</f>
        <v>28.203358896889746</v>
      </c>
      <c r="AB390" s="31">
        <f>((uNES*L390+ uOCEX*G390+uEREX*H390+uHOEX*I390+uNES*S390+ uOCEX*N390+uEREX*O390+uHOEX*P390)/('Life tables'!$I$2/2))</f>
        <v>18.587463562130743</v>
      </c>
    </row>
    <row r="391" spans="1:28" x14ac:dyDescent="0.25">
      <c r="A391" s="4">
        <v>385</v>
      </c>
      <c r="C391" s="105">
        <f>IF(male=0,VLOOKUP((($A$5:$A$1570/'Life tables'!$I$2)*2)+age,lifetable,13,1),IF(male=1,VLOOKUP((($A$5:$A$1570/'Life tables'!$I$2)*2)+age,lifetable,10,1),"error"))</f>
        <v>1.9370784166106159E-4</v>
      </c>
      <c r="F391" s="96">
        <f t="shared" ref="F391:F454" si="120">IF(cycle&lt;27,E390*(1-pCAPH)+(L390+G390+H390+I390)*(1-pCAPH)+(S390+N390+O390+P390)*(pUAPH),E390*(1-pCAUC)+(L390+G390+H390+I390)*(1-pCAUC)+(S390+N390+O390+P390)*(pUAUC))</f>
        <v>128.35979568230826</v>
      </c>
      <c r="G391" s="96">
        <f t="shared" ref="G391:G454" si="121">F391*(rrOSEX)</f>
        <v>12.894010118539292</v>
      </c>
      <c r="H391" s="96">
        <f t="shared" ref="H391:H454" si="122">F391*rrEREX</f>
        <v>0.73638768386864295</v>
      </c>
      <c r="I391" s="96">
        <f t="shared" ref="I391:I454" si="123">F391*rrHOEX</f>
        <v>0.29506358061808891</v>
      </c>
      <c r="J391" s="96">
        <f t="shared" ref="J391:J454" si="124">F391*mr + G391*mr + H391*mr+I391*mr</f>
        <v>2.7561770046315215E-2</v>
      </c>
      <c r="K391" s="96">
        <f t="shared" ref="K391:K454" si="125">F391*amr + I391*amrHOEX</f>
        <v>0.3083249702117497</v>
      </c>
      <c r="L391" s="96">
        <f t="shared" si="113"/>
        <v>114.09844755902417</v>
      </c>
      <c r="M391" s="96">
        <f t="shared" ref="M391:M454" si="126">IF(cycle&lt;27,E390*pCAPH+(L390+G390+H390+I390)*pCAPH+(S390+N390+O390+P390)*(1-pUAPH),E390*pCAUC+(L390+G390+H390+I390)*pCAUC+(S390+N390+O390+P390)*(1-pUAUC))</f>
        <v>606.9426656300077</v>
      </c>
      <c r="N391" s="96">
        <f t="shared" ref="N391:N454" si="127">M391*rrOSEXc</f>
        <v>58.449893718832683</v>
      </c>
      <c r="O391" s="96">
        <f t="shared" ref="O391:O454" si="128">M391*rrEREXc</f>
        <v>1.3951929044349589</v>
      </c>
      <c r="P391" s="96">
        <f t="shared" ref="P391:P454" si="129">M391*rrHOEXc</f>
        <v>1.3951929044349589</v>
      </c>
      <c r="Q391" s="96">
        <f t="shared" ref="Q391:Q454" si="130">M391*mr + N391*mr + O391*mr+P391*mr</f>
        <v>0.12943227614123154</v>
      </c>
      <c r="R391" s="96">
        <f t="shared" ref="R391:R454" si="131">M391*amrc + P391*amrHOEX</f>
        <v>0.10936794447141054</v>
      </c>
      <c r="S391" s="96">
        <f t="shared" si="114"/>
        <v>545.46358588169244</v>
      </c>
      <c r="T391" s="96">
        <f t="shared" si="119"/>
        <v>38.865135021023747</v>
      </c>
      <c r="U391" s="96">
        <f t="shared" si="119"/>
        <v>226.40709062753092</v>
      </c>
      <c r="V391" s="32">
        <f t="shared" si="116"/>
        <v>1000</v>
      </c>
      <c r="W391" s="100">
        <f>IF(A391=1,((cPH1_+cPHr+(cNES*L391+(cNES+cOSEX)*G391+(cNES+cEREX)*H391+(cNES+cHOEX)*I391+(cNES+cNES)*S391+(cNES+cOSEX)*N391+(cNES+cEREX)*O391+(cNES+cHOEX)*P391)))/(1+cDR)^(A$6:A$65537 + 0.5),(cPHr+(cNES*L391+(cNES+cOSEX)*G391+(cNES+cEREX)*H391+(cNES+cHOEX)*I391+(cNES+cNES)*S391+(cNES+cOSEX)*N391+(cNES+cEREX)*O391+(cNES+cHOEX)*P391))/(1+cDR)^(((cycle + 0.5)/('Life tables'!$I$2/2))))</f>
        <v>74135.351929118246</v>
      </c>
      <c r="X391" s="107">
        <f>((L391+G391+H391+I391+N391+O391+P391+S391)/('Life tables'!$I$2/2))/(1+oDR)^(((cycle + 0.5)/('Life tables'!$I$2/2)))</f>
        <v>22.612704160143839</v>
      </c>
      <c r="Y391" s="31">
        <f>((uNES*L391+ uOCEX*G391+uEREX*H391+uHOEX*I391+uNES*S391+ uOCEX*N391+uEREX*O391+uHOEX*P391)/('Life tables'!$I$2/2))/(1+oDR)^(((cycle + 0.5)/('Life tables'!$I$2/2)))</f>
        <v>14.902934654403913</v>
      </c>
      <c r="Z391" s="100">
        <f t="shared" ref="Z391:Z454" si="132">IF(A391=1,((cPH1_+cPHr+(cNES*L391+(cNES+cOSEX)*G391+(cNES+cEREX)*H391+(cNES+cHOEX)*I391+(cNES+cNES)*S391+(cNES+cOSEX)*N391+(cNES+cEREX)*O391+(cNES+cHOEX)*P391))),(cPHr+(cNES*L391+(cNES+cOSEX)*G391+(cNES+cEREX)*H391+(cNES+cHOEX)*I391+(cNES+cNES)*S391+(cNES+cOSEX)*N391+(cNES+cEREX)*O391+(cNES+cHOEX)*P391)))</f>
        <v>175470.93742281792</v>
      </c>
      <c r="AA391" s="107">
        <f>((L391+G391+H391+I391+N391+O391+P391+S391)/('Life tables'!$I$2/2))</f>
        <v>28.18131612746684</v>
      </c>
      <c r="AB391" s="31">
        <f>((uNES*L391+ uOCEX*G391+uEREX*H391+uHOEX*I391+uNES*S391+ uOCEX*N391+uEREX*O391+uHOEX*P391)/('Life tables'!$I$2/2))</f>
        <v>18.572936246297484</v>
      </c>
    </row>
    <row r="392" spans="1:28" x14ac:dyDescent="0.25">
      <c r="A392" s="4">
        <v>386</v>
      </c>
      <c r="C392" s="105">
        <f>IF(male=0,VLOOKUP((($A$5:$A$1570/'Life tables'!$I$2)*2)+age,lifetable,13,1),IF(male=1,VLOOKUP((($A$5:$A$1570/'Life tables'!$I$2)*2)+age,lifetable,10,1),"error"))</f>
        <v>1.9370784166106159E-4</v>
      </c>
      <c r="F392" s="96">
        <f t="shared" si="120"/>
        <v>128.25942068398129</v>
      </c>
      <c r="G392" s="96">
        <f t="shared" si="121"/>
        <v>12.88392723988405</v>
      </c>
      <c r="H392" s="96">
        <f t="shared" si="122"/>
        <v>0.7358118422498291</v>
      </c>
      <c r="I392" s="96">
        <f t="shared" si="123"/>
        <v>0.29483284632739093</v>
      </c>
      <c r="J392" s="96">
        <f t="shared" si="124"/>
        <v>2.7540217249291964E-2</v>
      </c>
      <c r="K392" s="96">
        <f t="shared" si="125"/>
        <v>0.30808386575840696</v>
      </c>
      <c r="L392" s="96">
        <f t="shared" ref="L392:L455" si="133">F392-SUM(G392:K392)</f>
        <v>114.00922467251232</v>
      </c>
      <c r="M392" s="96">
        <f t="shared" si="126"/>
        <v>606.46835366746382</v>
      </c>
      <c r="N392" s="96">
        <f t="shared" si="127"/>
        <v>58.404216449182371</v>
      </c>
      <c r="O392" s="96">
        <f t="shared" si="128"/>
        <v>1.394102592743091</v>
      </c>
      <c r="P392" s="96">
        <f t="shared" si="129"/>
        <v>1.394102592743091</v>
      </c>
      <c r="Q392" s="96">
        <f t="shared" si="130"/>
        <v>0.12933112774552707</v>
      </c>
      <c r="R392" s="96">
        <f t="shared" si="131"/>
        <v>0.10928247589699787</v>
      </c>
      <c r="S392" s="96">
        <f t="shared" ref="S392:S455" si="134">M392-SUM(N392:R392)</f>
        <v>545.03731842915272</v>
      </c>
      <c r="T392" s="96">
        <f t="shared" ref="T392:U407" si="135">J392+Q392+T391</f>
        <v>39.022006366018566</v>
      </c>
      <c r="U392" s="96">
        <f t="shared" si="135"/>
        <v>226.82445696918631</v>
      </c>
      <c r="V392" s="32">
        <f t="shared" ref="V392:V455" si="136">SUM(G392:I392,L392,N392,O392,P392,S392,T392,U392)</f>
        <v>999.99999999999977</v>
      </c>
      <c r="W392" s="100">
        <f>IF(A392=1,((cPH1_+cPHr+(cNES*L392+(cNES+cOSEX)*G392+(cNES+cEREX)*H392+(cNES+cHOEX)*I392+(cNES+cNES)*S392+(cNES+cOSEX)*N392+(cNES+cEREX)*O392+(cNES+cHOEX)*P392)))/(1+cDR)^(A$6:A$65537 + 0.5),(cPHr+(cNES*L392+(cNES+cOSEX)*G392+(cNES+cEREX)*H392+(cNES+cHOEX)*I392+(cNES+cNES)*S392+(cNES+cOSEX)*N392+(cNES+cEREX)*O392+(cNES+cHOEX)*P392))/(1+cDR)^(((cycle + 0.5)/('Life tables'!$I$2/2))))</f>
        <v>73912.044850869483</v>
      </c>
      <c r="X392" s="107">
        <f>((L392+G392+H392+I392+N392+O392+P392+S392)/('Life tables'!$I$2/2))/(1+oDR)^(((cycle + 0.5)/('Life tables'!$I$2/2)))</f>
        <v>22.582131205113239</v>
      </c>
      <c r="Y392" s="31">
        <f>((uNES*L392+ uOCEX*G392+uEREX*H392+uHOEX*I392+uNES*S392+ uOCEX*N392+uEREX*O392+uHOEX*P392)/('Life tables'!$I$2/2))/(1+oDR)^(((cycle + 0.5)/('Life tables'!$I$2/2)))</f>
        <v>14.882785507113315</v>
      </c>
      <c r="Z392" s="100">
        <f t="shared" si="132"/>
        <v>175333.82022763783</v>
      </c>
      <c r="AA392" s="107">
        <f>((L392+G392+H392+I392+N392+O392+P392+S392)/('Life tables'!$I$2/2))</f>
        <v>28.15929059046562</v>
      </c>
      <c r="AB392" s="31">
        <f>((uNES*L392+ uOCEX*G392+uEREX*H392+uHOEX*I392+uNES*S392+ uOCEX*N392+uEREX*O392+uHOEX*P392)/('Life tables'!$I$2/2))</f>
        <v>18.558420287429755</v>
      </c>
    </row>
    <row r="393" spans="1:28" x14ac:dyDescent="0.25">
      <c r="A393" s="4">
        <v>387</v>
      </c>
      <c r="C393" s="105">
        <f>IF(male=0,VLOOKUP((($A$5:$A$1570/'Life tables'!$I$2)*2)+age,lifetable,13,1),IF(male=1,VLOOKUP((($A$5:$A$1570/'Life tables'!$I$2)*2)+age,lifetable,10,1),"error"))</f>
        <v>1.9370784166106159E-4</v>
      </c>
      <c r="F393" s="96">
        <f t="shared" si="120"/>
        <v>128.15912594165118</v>
      </c>
      <c r="G393" s="96">
        <f t="shared" si="121"/>
        <v>12.873852423111661</v>
      </c>
      <c r="H393" s="96">
        <f t="shared" si="122"/>
        <v>0.73523646105187623</v>
      </c>
      <c r="I393" s="96">
        <f t="shared" si="123"/>
        <v>0.29460229652297765</v>
      </c>
      <c r="J393" s="96">
        <f t="shared" si="124"/>
        <v>2.7518681685058138E-2</v>
      </c>
      <c r="K393" s="96">
        <f t="shared" si="125"/>
        <v>0.30784295408293294</v>
      </c>
      <c r="L393" s="96">
        <f t="shared" si="133"/>
        <v>113.92007312519668</v>
      </c>
      <c r="M393" s="96">
        <f t="shared" si="126"/>
        <v>605.9944107231438</v>
      </c>
      <c r="N393" s="96">
        <f t="shared" si="127"/>
        <v>58.358574716786542</v>
      </c>
      <c r="O393" s="96">
        <f t="shared" si="128"/>
        <v>1.393013129321804</v>
      </c>
      <c r="P393" s="96">
        <f t="shared" si="129"/>
        <v>1.393013129321804</v>
      </c>
      <c r="Q393" s="96">
        <f t="shared" si="130"/>
        <v>0.12923005804402446</v>
      </c>
      <c r="R393" s="96">
        <f t="shared" si="131"/>
        <v>0.10919707381776984</v>
      </c>
      <c r="S393" s="96">
        <f t="shared" si="134"/>
        <v>544.61138261585188</v>
      </c>
      <c r="T393" s="96">
        <f t="shared" si="135"/>
        <v>39.178755105747648</v>
      </c>
      <c r="U393" s="96">
        <f t="shared" si="135"/>
        <v>227.24149699708701</v>
      </c>
      <c r="V393" s="32">
        <f t="shared" si="136"/>
        <v>999.99999999999989</v>
      </c>
      <c r="W393" s="100">
        <f>IF(A393=1,((cPH1_+cPHr+(cNES*L393+(cNES+cOSEX)*G393+(cNES+cEREX)*H393+(cNES+cHOEX)*I393+(cNES+cNES)*S393+(cNES+cOSEX)*N393+(cNES+cEREX)*O393+(cNES+cHOEX)*P393)))/(1+cDR)^(A$6:A$65537 + 0.5),(cPHr+(cNES*L393+(cNES+cOSEX)*G393+(cNES+cEREX)*H393+(cNES+cHOEX)*I393+(cNES+cNES)*S393+(cNES+cOSEX)*N393+(cNES+cEREX)*O393+(cNES+cHOEX)*P393))/(1+cDR)^(((cycle + 0.5)/('Life tables'!$I$2/2))))</f>
        <v>73689.410353739775</v>
      </c>
      <c r="X393" s="107">
        <f>((L393+G393+H393+I393+N393+O393+P393+S393)/('Life tables'!$I$2/2))/(1+oDR)^(((cycle + 0.5)/('Life tables'!$I$2/2)))</f>
        <v>22.551599589030072</v>
      </c>
      <c r="Y393" s="31">
        <f>((uNES*L393+ uOCEX*G393+uEREX*H393+uHOEX*I393+uNES*S393+ uOCEX*N393+uEREX*O393+uHOEX*P393)/('Life tables'!$I$2/2))/(1+oDR)^(((cycle + 0.5)/('Life tables'!$I$2/2)))</f>
        <v>14.862663604245343</v>
      </c>
      <c r="Z393" s="100">
        <f t="shared" si="132"/>
        <v>175196.81005041621</v>
      </c>
      <c r="AA393" s="107">
        <f>((L393+G393+H393+I393+N393+O393+P393+S393)/('Life tables'!$I$2/2))</f>
        <v>28.137282272262006</v>
      </c>
      <c r="AB393" s="31">
        <f>((uNES*L393+ uOCEX*G393+uEREX*H393+uHOEX*I393+uNES*S393+ uOCEX*N393+uEREX*O393+uHOEX*P393)/('Life tables'!$I$2/2))</f>
        <v>18.54391567655146</v>
      </c>
    </row>
    <row r="394" spans="1:28" x14ac:dyDescent="0.25">
      <c r="A394" s="4">
        <v>388</v>
      </c>
      <c r="C394" s="105">
        <f>IF(male=0,VLOOKUP((($A$5:$A$1570/'Life tables'!$I$2)*2)+age,lifetable,13,1),IF(male=1,VLOOKUP((($A$5:$A$1570/'Life tables'!$I$2)*2)+age,lifetable,10,1),"error"))</f>
        <v>1.9370784166106159E-4</v>
      </c>
      <c r="F394" s="96">
        <f t="shared" si="120"/>
        <v>128.05891133219998</v>
      </c>
      <c r="G394" s="96">
        <f t="shared" si="121"/>
        <v>12.863785655854665</v>
      </c>
      <c r="H394" s="96">
        <f t="shared" si="122"/>
        <v>0.73466153956846858</v>
      </c>
      <c r="I394" s="96">
        <f t="shared" si="123"/>
        <v>0.29437193092183489</v>
      </c>
      <c r="J394" s="96">
        <f t="shared" si="124"/>
        <v>2.7497163327177519E-2</v>
      </c>
      <c r="K394" s="96">
        <f t="shared" si="125"/>
        <v>0.30760223488959382</v>
      </c>
      <c r="L394" s="96">
        <f t="shared" si="133"/>
        <v>113.83099280763824</v>
      </c>
      <c r="M394" s="96">
        <f t="shared" si="126"/>
        <v>605.52083656496529</v>
      </c>
      <c r="N394" s="96">
        <f t="shared" si="127"/>
        <v>58.312968499295167</v>
      </c>
      <c r="O394" s="96">
        <f t="shared" si="128"/>
        <v>1.3919245136376048</v>
      </c>
      <c r="P394" s="96">
        <f t="shared" si="129"/>
        <v>1.3919245136376048</v>
      </c>
      <c r="Q394" s="96">
        <f t="shared" si="130"/>
        <v>0.12912906698723151</v>
      </c>
      <c r="R394" s="96">
        <f t="shared" si="131"/>
        <v>0.10911173819190639</v>
      </c>
      <c r="S394" s="96">
        <f t="shared" si="134"/>
        <v>544.18577823321573</v>
      </c>
      <c r="T394" s="96">
        <f t="shared" si="135"/>
        <v>39.335381336062056</v>
      </c>
      <c r="U394" s="96">
        <f t="shared" si="135"/>
        <v>227.65821097016851</v>
      </c>
      <c r="V394" s="32">
        <f t="shared" si="136"/>
        <v>999.99999999999989</v>
      </c>
      <c r="W394" s="100">
        <f>IF(A394=1,((cPH1_+cPHr+(cNES*L394+(cNES+cOSEX)*G394+(cNES+cEREX)*H394+(cNES+cHOEX)*I394+(cNES+cNES)*S394+(cNES+cOSEX)*N394+(cNES+cEREX)*O394+(cNES+cHOEX)*P394)))/(1+cDR)^(A$6:A$65537 + 0.5),(cPHr+(cNES*L394+(cNES+cOSEX)*G394+(cNES+cEREX)*H394+(cNES+cHOEX)*I394+(cNES+cNES)*S394+(cNES+cOSEX)*N394+(cNES+cEREX)*O394+(cNES+cHOEX)*P394))/(1+cDR)^(((cycle + 0.5)/('Life tables'!$I$2/2))))</f>
        <v>73467.446414114762</v>
      </c>
      <c r="X394" s="107">
        <f>((L394+G394+H394+I394+N394+O394+P394+S394)/('Life tables'!$I$2/2))/(1+oDR)^(((cycle + 0.5)/('Life tables'!$I$2/2)))</f>
        <v>22.521109255878311</v>
      </c>
      <c r="Y394" s="31">
        <f>((uNES*L394+ uOCEX*G394+uEREX*H394+uHOEX*I394+uNES*S394+ uOCEX*N394+uEREX*O394+uHOEX*P394)/('Life tables'!$I$2/2))/(1+oDR)^(((cycle + 0.5)/('Life tables'!$I$2/2)))</f>
        <v>14.842568908884914</v>
      </c>
      <c r="Z394" s="100">
        <f t="shared" si="132"/>
        <v>175059.90681243927</v>
      </c>
      <c r="AA394" s="107">
        <f>((L394+G394+H394+I394+N394+O394+P394+S394)/('Life tables'!$I$2/2))</f>
        <v>28.115291159247736</v>
      </c>
      <c r="AB394" s="31">
        <f>((uNES*L394+ uOCEX*G394+uEREX*H394+uHOEX*I394+uNES*S394+ uOCEX*N394+uEREX*O394+uHOEX*P394)/('Life tables'!$I$2/2))</f>
        <v>18.529422404696856</v>
      </c>
    </row>
    <row r="395" spans="1:28" x14ac:dyDescent="0.25">
      <c r="A395" s="4">
        <v>389</v>
      </c>
      <c r="C395" s="105">
        <f>IF(male=0,VLOOKUP((($A$5:$A$1570/'Life tables'!$I$2)*2)+age,lifetable,13,1),IF(male=1,VLOOKUP((($A$5:$A$1570/'Life tables'!$I$2)*2)+age,lifetable,10,1),"error"))</f>
        <v>1.9370784166106159E-4</v>
      </c>
      <c r="F395" s="96">
        <f t="shared" si="120"/>
        <v>127.95877673462446</v>
      </c>
      <c r="G395" s="96">
        <f t="shared" si="121"/>
        <v>12.853726925958039</v>
      </c>
      <c r="H395" s="96">
        <f t="shared" si="122"/>
        <v>0.73408707710542254</v>
      </c>
      <c r="I395" s="96">
        <f t="shared" si="123"/>
        <v>0.29414174924580988</v>
      </c>
      <c r="J395" s="96">
        <f t="shared" si="124"/>
        <v>2.7475662149667953E-2</v>
      </c>
      <c r="K395" s="96">
        <f t="shared" si="125"/>
        <v>0.30736170788773526</v>
      </c>
      <c r="L395" s="96">
        <f t="shared" si="133"/>
        <v>113.74198361227779</v>
      </c>
      <c r="M395" s="96">
        <f t="shared" si="126"/>
        <v>605.04763095914484</v>
      </c>
      <c r="N395" s="96">
        <f t="shared" si="127"/>
        <v>58.267397774194386</v>
      </c>
      <c r="O395" s="96">
        <f t="shared" si="128"/>
        <v>1.3908367451530905</v>
      </c>
      <c r="P395" s="96">
        <f t="shared" si="129"/>
        <v>1.3908367451530905</v>
      </c>
      <c r="Q395" s="96">
        <f t="shared" si="130"/>
        <v>0.1290281545252932</v>
      </c>
      <c r="R395" s="96">
        <f t="shared" si="131"/>
        <v>0.10902646897728098</v>
      </c>
      <c r="S395" s="96">
        <f t="shared" si="134"/>
        <v>543.76050507114167</v>
      </c>
      <c r="T395" s="96">
        <f t="shared" si="135"/>
        <v>39.491885152737019</v>
      </c>
      <c r="U395" s="96">
        <f t="shared" si="135"/>
        <v>228.07459914703352</v>
      </c>
      <c r="V395" s="32">
        <f t="shared" si="136"/>
        <v>999.99999999999977</v>
      </c>
      <c r="W395" s="100">
        <f>IF(A395=1,((cPH1_+cPHr+(cNES*L395+(cNES+cOSEX)*G395+(cNES+cEREX)*H395+(cNES+cHOEX)*I395+(cNES+cNES)*S395+(cNES+cOSEX)*N395+(cNES+cEREX)*O395+(cNES+cHOEX)*P395)))/(1+cDR)^(A$6:A$65537 + 0.5),(cPHr+(cNES*L395+(cNES+cOSEX)*G395+(cNES+cEREX)*H395+(cNES+cHOEX)*I395+(cNES+cNES)*S395+(cNES+cOSEX)*N395+(cNES+cEREX)*O395+(cNES+cHOEX)*P395))/(1+cDR)^(((cycle + 0.5)/('Life tables'!$I$2/2))))</f>
        <v>73246.151014392046</v>
      </c>
      <c r="X395" s="107">
        <f>((L395+G395+H395+I395+N395+O395+P395+S395)/('Life tables'!$I$2/2))/(1+oDR)^(((cycle + 0.5)/('Life tables'!$I$2/2)))</f>
        <v>22.49066014972194</v>
      </c>
      <c r="Y395" s="31">
        <f>((uNES*L395+ uOCEX*G395+uEREX*H395+uHOEX*I395+uNES*S395+ uOCEX*N395+uEREX*O395+uHOEX*P395)/('Life tables'!$I$2/2))/(1+oDR)^(((cycle + 0.5)/('Life tables'!$I$2/2)))</f>
        <v>14.822501384169588</v>
      </c>
      <c r="Z395" s="100">
        <f t="shared" si="132"/>
        <v>174923.11043489026</v>
      </c>
      <c r="AA395" s="107">
        <f>((L395+G395+H395+I395+N395+O395+P395+S395)/('Life tables'!$I$2/2))</f>
        <v>28.093317237830242</v>
      </c>
      <c r="AB395" s="31">
        <f>((uNES*L395+ uOCEX*G395+uEREX*H395+uHOEX*I395+uNES*S395+ uOCEX*N395+uEREX*O395+uHOEX*P395)/('Life tables'!$I$2/2))</f>
        <v>18.514940462910438</v>
      </c>
    </row>
    <row r="396" spans="1:28" x14ac:dyDescent="0.25">
      <c r="A396" s="4">
        <v>390</v>
      </c>
      <c r="C396" s="105">
        <f>IF(male=0,VLOOKUP((($A$5:$A$1570/'Life tables'!$I$2)*2)+age,lifetable,13,1),IF(male=1,VLOOKUP((($A$5:$A$1570/'Life tables'!$I$2)*2)+age,lifetable,10,1),"error"))</f>
        <v>1.9370784166106159E-4</v>
      </c>
      <c r="F396" s="96">
        <f t="shared" si="120"/>
        <v>127.85872202996718</v>
      </c>
      <c r="G396" s="96">
        <f t="shared" si="121"/>
        <v>12.843676221472254</v>
      </c>
      <c r="H396" s="96">
        <f t="shared" si="122"/>
        <v>0.73351307298029056</v>
      </c>
      <c r="I396" s="96">
        <f t="shared" si="123"/>
        <v>0.29391175122145236</v>
      </c>
      <c r="J396" s="96">
        <f t="shared" si="124"/>
        <v>2.7454178126986573E-2</v>
      </c>
      <c r="K396" s="96">
        <f t="shared" si="125"/>
        <v>0.30712137279161722</v>
      </c>
      <c r="L396" s="96">
        <f t="shared" si="133"/>
        <v>113.65304543337459</v>
      </c>
      <c r="M396" s="96">
        <f t="shared" si="126"/>
        <v>604.57479367026212</v>
      </c>
      <c r="N396" s="96">
        <f t="shared" si="127"/>
        <v>58.221862518812713</v>
      </c>
      <c r="O396" s="96">
        <f t="shared" si="128"/>
        <v>1.3897498233270944</v>
      </c>
      <c r="P396" s="96">
        <f t="shared" si="129"/>
        <v>1.3897498233270944</v>
      </c>
      <c r="Q396" s="96">
        <f t="shared" si="130"/>
        <v>0.12892732060800544</v>
      </c>
      <c r="R396" s="96">
        <f t="shared" si="131"/>
        <v>0.10894126613147204</v>
      </c>
      <c r="S396" s="96">
        <f t="shared" si="134"/>
        <v>543.33556291805576</v>
      </c>
      <c r="T396" s="96">
        <f t="shared" si="135"/>
        <v>39.648266651472014</v>
      </c>
      <c r="U396" s="96">
        <f t="shared" si="135"/>
        <v>228.4906617859566</v>
      </c>
      <c r="V396" s="32">
        <f t="shared" si="136"/>
        <v>999.99999999999977</v>
      </c>
      <c r="W396" s="100">
        <f>IF(A396=1,((cPH1_+cPHr+(cNES*L396+(cNES+cOSEX)*G396+(cNES+cEREX)*H396+(cNES+cHOEX)*I396+(cNES+cNES)*S396+(cNES+cOSEX)*N396+(cNES+cEREX)*O396+(cNES+cHOEX)*P396)))/(1+cDR)^(A$6:A$65537 + 0.5),(cPHr+(cNES*L396+(cNES+cOSEX)*G396+(cNES+cEREX)*H396+(cNES+cHOEX)*I396+(cNES+cNES)*S396+(cNES+cOSEX)*N396+(cNES+cEREX)*O396+(cNES+cHOEX)*P396))/(1+cDR)^(((cycle + 0.5)/('Life tables'!$I$2/2))))</f>
        <v>73025.522142965841</v>
      </c>
      <c r="X396" s="107">
        <f>((L396+G396+H396+I396+N396+O396+P396+S396)/('Life tables'!$I$2/2))/(1+oDR)^(((cycle + 0.5)/('Life tables'!$I$2/2)))</f>
        <v>22.460252214704663</v>
      </c>
      <c r="Y396" s="31">
        <f>((uNES*L396+ uOCEX*G396+uEREX*H396+uHOEX*I396+uNES*S396+ uOCEX*N396+uEREX*O396+uHOEX*P396)/('Life tables'!$I$2/2))/(1+oDR)^(((cycle + 0.5)/('Life tables'!$I$2/2)))</f>
        <v>14.802460993289392</v>
      </c>
      <c r="Z396" s="100">
        <f t="shared" si="132"/>
        <v>174786.42083885468</v>
      </c>
      <c r="AA396" s="107">
        <f>((L396+G396+H396+I396+N396+O396+P396+S396)/('Life tables'!$I$2/2))</f>
        <v>28.071360494432462</v>
      </c>
      <c r="AB396" s="31">
        <f>((uNES*L396+ uOCEX*G396+uEREX*H396+uHOEX*I396+uNES*S396+ uOCEX*N396+uEREX*O396+uHOEX*P396)/('Life tables'!$I$2/2))</f>
        <v>18.500469842246837</v>
      </c>
    </row>
    <row r="397" spans="1:28" x14ac:dyDescent="0.25">
      <c r="A397" s="4">
        <v>391</v>
      </c>
      <c r="C397" s="105">
        <f>IF(male=0,VLOOKUP((($A$5:$A$1570/'Life tables'!$I$2)*2)+age,lifetable,13,1),IF(male=1,VLOOKUP((($A$5:$A$1570/'Life tables'!$I$2)*2)+age,lifetable,10,1),"error"))</f>
        <v>1.9370784166106159E-4</v>
      </c>
      <c r="F397" s="96">
        <f t="shared" si="120"/>
        <v>127.75874710124953</v>
      </c>
      <c r="G397" s="96">
        <f t="shared" si="121"/>
        <v>12.833633530646567</v>
      </c>
      <c r="H397" s="96">
        <f t="shared" si="122"/>
        <v>0.73293952652197791</v>
      </c>
      <c r="I397" s="96">
        <f t="shared" si="123"/>
        <v>0.29368193657986102</v>
      </c>
      <c r="J397" s="96">
        <f t="shared" si="124"/>
        <v>2.7432711234015403E-2</v>
      </c>
      <c r="K397" s="96">
        <f t="shared" si="125"/>
        <v>0.30688122932025269</v>
      </c>
      <c r="L397" s="96">
        <f t="shared" si="133"/>
        <v>113.56417816694685</v>
      </c>
      <c r="M397" s="96">
        <f t="shared" si="126"/>
        <v>604.1023244613217</v>
      </c>
      <c r="N397" s="96">
        <f t="shared" si="127"/>
        <v>58.17636271032697</v>
      </c>
      <c r="O397" s="96">
        <f t="shared" si="128"/>
        <v>1.3886637476148302</v>
      </c>
      <c r="P397" s="96">
        <f t="shared" si="129"/>
        <v>1.3886637476148302</v>
      </c>
      <c r="Q397" s="96">
        <f t="shared" si="130"/>
        <v>0.12882656518482832</v>
      </c>
      <c r="R397" s="96">
        <f t="shared" si="131"/>
        <v>0.10885612961177424</v>
      </c>
      <c r="S397" s="96">
        <f t="shared" si="134"/>
        <v>542.91095156096844</v>
      </c>
      <c r="T397" s="96">
        <f t="shared" si="135"/>
        <v>39.804525927890857</v>
      </c>
      <c r="U397" s="96">
        <f t="shared" si="135"/>
        <v>228.90639914488864</v>
      </c>
      <c r="V397" s="32">
        <f t="shared" si="136"/>
        <v>999.99999999999977</v>
      </c>
      <c r="W397" s="100">
        <f>IF(A397=1,((cPH1_+cPHr+(cNES*L397+(cNES+cOSEX)*G397+(cNES+cEREX)*H397+(cNES+cHOEX)*I397+(cNES+cNES)*S397+(cNES+cOSEX)*N397+(cNES+cEREX)*O397+(cNES+cHOEX)*P397)))/(1+cDR)^(A$6:A$65537 + 0.5),(cPHr+(cNES*L397+(cNES+cOSEX)*G397+(cNES+cEREX)*H397+(cNES+cHOEX)*I397+(cNES+cNES)*S397+(cNES+cOSEX)*N397+(cNES+cEREX)*O397+(cNES+cHOEX)*P397))/(1+cDR)^(((cycle + 0.5)/('Life tables'!$I$2/2))))</f>
        <v>72805.557794212058</v>
      </c>
      <c r="X397" s="107">
        <f>((L397+G397+H397+I397+N397+O397+P397+S397)/('Life tables'!$I$2/2))/(1+oDR)^(((cycle + 0.5)/('Life tables'!$I$2/2)))</f>
        <v>22.429885395049663</v>
      </c>
      <c r="Y397" s="31">
        <f>((uNES*L397+ uOCEX*G397+uEREX*H397+uHOEX*I397+uNES*S397+ uOCEX*N397+uEREX*O397+uHOEX*P397)/('Life tables'!$I$2/2))/(1+oDR)^(((cycle + 0.5)/('Life tables'!$I$2/2)))</f>
        <v>14.782447699486649</v>
      </c>
      <c r="Z397" s="100">
        <f t="shared" si="132"/>
        <v>174649.837945326</v>
      </c>
      <c r="AA397" s="107">
        <f>((L397+G397+H397+I397+N397+O397+P397+S397)/('Life tables'!$I$2/2))</f>
        <v>28.049420915492632</v>
      </c>
      <c r="AB397" s="31">
        <f>((uNES*L397+ uOCEX*G397+uEREX*H397+uHOEX*I397+uNES*S397+ uOCEX*N397+uEREX*O397+uHOEX*P397)/('Life tables'!$I$2/2))</f>
        <v>18.48601053377066</v>
      </c>
    </row>
    <row r="398" spans="1:28" x14ac:dyDescent="0.25">
      <c r="A398" s="4">
        <v>392</v>
      </c>
      <c r="C398" s="105">
        <f>IF(male=0,VLOOKUP((($A$5:$A$1570/'Life tables'!$I$2)*2)+age,lifetable,13,1),IF(male=1,VLOOKUP((($A$5:$A$1570/'Life tables'!$I$2)*2)+age,lifetable,10,1),"error"))</f>
        <v>2.1228983945331681E-4</v>
      </c>
      <c r="F398" s="96">
        <f t="shared" si="120"/>
        <v>127.65885183340716</v>
      </c>
      <c r="G398" s="96">
        <f t="shared" si="121"/>
        <v>12.823598841922525</v>
      </c>
      <c r="H398" s="96">
        <f t="shared" si="122"/>
        <v>0.73236643707037152</v>
      </c>
      <c r="I398" s="96">
        <f t="shared" si="123"/>
        <v>0.29345230505653475</v>
      </c>
      <c r="J398" s="96">
        <f t="shared" si="124"/>
        <v>3.0040767795948557E-2</v>
      </c>
      <c r="K398" s="96">
        <f t="shared" si="125"/>
        <v>0.30664127719725287</v>
      </c>
      <c r="L398" s="96">
        <f t="shared" si="133"/>
        <v>113.47275220436453</v>
      </c>
      <c r="M398" s="96">
        <f t="shared" si="126"/>
        <v>603.63022309381324</v>
      </c>
      <c r="N398" s="96">
        <f t="shared" si="127"/>
        <v>58.130898325768108</v>
      </c>
      <c r="O398" s="96">
        <f t="shared" si="128"/>
        <v>1.3875785174680286</v>
      </c>
      <c r="P398" s="96">
        <f t="shared" si="129"/>
        <v>1.3875785174680286</v>
      </c>
      <c r="Q398" s="96">
        <f t="shared" si="130"/>
        <v>0.14107429986401415</v>
      </c>
      <c r="R398" s="96">
        <f t="shared" si="131"/>
        <v>0.10877105937520923</v>
      </c>
      <c r="S398" s="96">
        <f t="shared" si="134"/>
        <v>542.47432237386988</v>
      </c>
      <c r="T398" s="96">
        <f t="shared" si="135"/>
        <v>39.975640995550819</v>
      </c>
      <c r="U398" s="96">
        <f t="shared" si="135"/>
        <v>229.32181148146111</v>
      </c>
      <c r="V398" s="32">
        <f t="shared" si="136"/>
        <v>1000</v>
      </c>
      <c r="W398" s="100">
        <f>IF(A398=1,((cPH1_+cPHr+(cNES*L398+(cNES+cOSEX)*G398+(cNES+cEREX)*H398+(cNES+cHOEX)*I398+(cNES+cNES)*S398+(cNES+cOSEX)*N398+(cNES+cEREX)*O398+(cNES+cHOEX)*P398)))/(1+cDR)^(A$6:A$65537 + 0.5),(cPHr+(cNES*L398+(cNES+cOSEX)*G398+(cNES+cEREX)*H398+(cNES+cHOEX)*I398+(cNES+cNES)*S398+(cNES+cOSEX)*N398+(cNES+cEREX)*O398+(cNES+cHOEX)*P398))/(1+cDR)^(((cycle + 0.5)/('Life tables'!$I$2/2))))</f>
        <v>72584.972521634991</v>
      </c>
      <c r="X398" s="107">
        <f>((L398+G398+H398+I398+N398+O398+P398+S398)/('Life tables'!$I$2/2))/(1+oDR)^(((cycle + 0.5)/('Life tables'!$I$2/2)))</f>
        <v>22.399100498996546</v>
      </c>
      <c r="Y398" s="31">
        <f>((uNES*L398+ uOCEX*G398+uEREX*H398+uHOEX*I398+uNES*S398+ uOCEX*N398+uEREX*O398+uHOEX*P398)/('Life tables'!$I$2/2))/(1+oDR)^(((cycle + 0.5)/('Life tables'!$I$2/2)))</f>
        <v>14.762153844893763</v>
      </c>
      <c r="Z398" s="100">
        <f t="shared" si="132"/>
        <v>174510.27598606449</v>
      </c>
      <c r="AA398" s="107">
        <f>((L398+G398+H398+I398+N398+O398+P398+S398)/('Life tables'!$I$2/2))</f>
        <v>28.026923992451053</v>
      </c>
      <c r="AB398" s="31">
        <f>((uNES*L398+ uOCEX*G398+uEREX*H398+uHOEX*I398+uNES*S398+ uOCEX*N398+uEREX*O398+uHOEX*P398)/('Life tables'!$I$2/2))</f>
        <v>18.471177616897677</v>
      </c>
    </row>
    <row r="399" spans="1:28" x14ac:dyDescent="0.25">
      <c r="A399" s="4">
        <v>393</v>
      </c>
      <c r="C399" s="105">
        <f>IF(male=0,VLOOKUP((($A$5:$A$1570/'Life tables'!$I$2)*2)+age,lifetable,13,1),IF(male=1,VLOOKUP((($A$5:$A$1570/'Life tables'!$I$2)*2)+age,lifetable,10,1),"error"))</f>
        <v>2.1228983945331681E-4</v>
      </c>
      <c r="F399" s="96">
        <f t="shared" si="120"/>
        <v>127.55640242026018</v>
      </c>
      <c r="G399" s="96">
        <f t="shared" si="121"/>
        <v>12.813307583957103</v>
      </c>
      <c r="H399" s="96">
        <f t="shared" si="122"/>
        <v>0.73177869473516455</v>
      </c>
      <c r="I399" s="96">
        <f t="shared" si="123"/>
        <v>0.2932168022613279</v>
      </c>
      <c r="J399" s="96">
        <f t="shared" si="124"/>
        <v>3.0016659330401686E-2</v>
      </c>
      <c r="K399" s="96">
        <f t="shared" si="125"/>
        <v>0.30639518992289372</v>
      </c>
      <c r="L399" s="96">
        <f t="shared" si="133"/>
        <v>113.3816874900533</v>
      </c>
      <c r="M399" s="96">
        <f t="shared" si="126"/>
        <v>603.14614510272781</v>
      </c>
      <c r="N399" s="96">
        <f t="shared" si="127"/>
        <v>58.084280566409902</v>
      </c>
      <c r="O399" s="96">
        <f t="shared" si="128"/>
        <v>1.3864657563843199</v>
      </c>
      <c r="P399" s="96">
        <f t="shared" si="129"/>
        <v>1.3864657563843199</v>
      </c>
      <c r="Q399" s="96">
        <f t="shared" si="130"/>
        <v>0.14096116609261028</v>
      </c>
      <c r="R399" s="96">
        <f t="shared" si="131"/>
        <v>0.10868383101271818</v>
      </c>
      <c r="S399" s="96">
        <f t="shared" si="134"/>
        <v>542.03928802644396</v>
      </c>
      <c r="T399" s="96">
        <f t="shared" si="135"/>
        <v>40.146618820973828</v>
      </c>
      <c r="U399" s="96">
        <f t="shared" si="135"/>
        <v>229.73689050239673</v>
      </c>
      <c r="V399" s="32">
        <f t="shared" si="136"/>
        <v>999.99999999999989</v>
      </c>
      <c r="W399" s="100">
        <f>IF(A399=1,((cPH1_+cPHr+(cNES*L399+(cNES+cOSEX)*G399+(cNES+cEREX)*H399+(cNES+cHOEX)*I399+(cNES+cNES)*S399+(cNES+cOSEX)*N399+(cNES+cEREX)*O399+(cNES+cHOEX)*P399)))/(1+cDR)^(A$6:A$65537 + 0.5),(cPHr+(cNES*L399+(cNES+cOSEX)*G399+(cNES+cEREX)*H399+(cNES+cHOEX)*I399+(cNES+cNES)*S399+(cNES+cOSEX)*N399+(cNES+cEREX)*O399+(cNES+cHOEX)*P399))/(1+cDR)^(((cycle + 0.5)/('Life tables'!$I$2/2))))</f>
        <v>72364.852752443636</v>
      </c>
      <c r="X399" s="107">
        <f>((L399+G399+H399+I399+N399+O399+P399+S399)/('Life tables'!$I$2/2))/(1+oDR)^(((cycle + 0.5)/('Life tables'!$I$2/2)))</f>
        <v>22.368357859212093</v>
      </c>
      <c r="Y399" s="31">
        <f>((uNES*L399+ uOCEX*G399+uEREX*H399+uHOEX*I399+uNES*S399+ uOCEX*N399+uEREX*O399+uHOEX*P399)/('Life tables'!$I$2/2))/(1+oDR)^(((cycle + 0.5)/('Life tables'!$I$2/2)))</f>
        <v>14.74189287378289</v>
      </c>
      <c r="Z399" s="100">
        <f t="shared" si="132"/>
        <v>174370.33682834252</v>
      </c>
      <c r="AA399" s="107">
        <f>((L399+G399+H399+I399+N399+O399+P399+S399)/('Life tables'!$I$2/2))</f>
        <v>28.0044451181898</v>
      </c>
      <c r="AB399" s="31">
        <f>((uNES*L399+ uOCEX*G399+uEREX*H399+uHOEX*I399+uNES*S399+ uOCEX*N399+uEREX*O399+uHOEX*P399)/('Life tables'!$I$2/2))</f>
        <v>18.456362890853182</v>
      </c>
    </row>
    <row r="400" spans="1:28" x14ac:dyDescent="0.25">
      <c r="A400" s="4">
        <v>394</v>
      </c>
      <c r="C400" s="105">
        <f>IF(male=0,VLOOKUP((($A$5:$A$1570/'Life tables'!$I$2)*2)+age,lifetable,13,1),IF(male=1,VLOOKUP((($A$5:$A$1570/'Life tables'!$I$2)*2)+age,lifetable,10,1),"error"))</f>
        <v>2.1228983945331681E-4</v>
      </c>
      <c r="F400" s="96">
        <f t="shared" si="120"/>
        <v>127.45403724523676</v>
      </c>
      <c r="G400" s="96">
        <f t="shared" si="121"/>
        <v>12.803024787887493</v>
      </c>
      <c r="H400" s="96">
        <f t="shared" si="122"/>
        <v>0.73119143566589284</v>
      </c>
      <c r="I400" s="96">
        <f t="shared" si="123"/>
        <v>0.2929814931062108</v>
      </c>
      <c r="J400" s="96">
        <f t="shared" si="124"/>
        <v>2.9992570687827305E-2</v>
      </c>
      <c r="K400" s="96">
        <f t="shared" si="125"/>
        <v>0.30614930499161874</v>
      </c>
      <c r="L400" s="96">
        <f t="shared" si="133"/>
        <v>113.29069765289772</v>
      </c>
      <c r="M400" s="96">
        <f t="shared" si="126"/>
        <v>602.66245343139258</v>
      </c>
      <c r="N400" s="96">
        <f t="shared" si="127"/>
        <v>58.037700010480648</v>
      </c>
      <c r="O400" s="96">
        <f t="shared" si="128"/>
        <v>1.385353883342604</v>
      </c>
      <c r="P400" s="96">
        <f t="shared" si="129"/>
        <v>1.385353883342604</v>
      </c>
      <c r="Q400" s="96">
        <f t="shared" si="130"/>
        <v>0.14084812260791874</v>
      </c>
      <c r="R400" s="96">
        <f t="shared" si="131"/>
        <v>0.10859667226305775</v>
      </c>
      <c r="S400" s="96">
        <f t="shared" si="134"/>
        <v>541.60460085935574</v>
      </c>
      <c r="T400" s="96">
        <f t="shared" si="135"/>
        <v>40.317459514269572</v>
      </c>
      <c r="U400" s="96">
        <f t="shared" si="135"/>
        <v>230.15163647965142</v>
      </c>
      <c r="V400" s="32">
        <f t="shared" si="136"/>
        <v>999.99999999999989</v>
      </c>
      <c r="W400" s="100">
        <f>IF(A400=1,((cPH1_+cPHr+(cNES*L400+(cNES+cOSEX)*G400+(cNES+cEREX)*H400+(cNES+cHOEX)*I400+(cNES+cNES)*S400+(cNES+cOSEX)*N400+(cNES+cEREX)*O400+(cNES+cHOEX)*P400)))/(1+cDR)^(A$6:A$65537 + 0.5),(cPHr+(cNES*L400+(cNES+cOSEX)*G400+(cNES+cEREX)*H400+(cNES+cHOEX)*I400+(cNES+cNES)*S400+(cNES+cOSEX)*N400+(cNES+cEREX)*O400+(cNES+cHOEX)*P400))/(1+cDR)^(((cycle + 0.5)/('Life tables'!$I$2/2))))</f>
        <v>72145.400452581584</v>
      </c>
      <c r="X400" s="107">
        <f>((L400+G400+H400+I400+N400+O400+P400+S400)/('Life tables'!$I$2/2))/(1+oDR)^(((cycle + 0.5)/('Life tables'!$I$2/2)))</f>
        <v>22.33765741755246</v>
      </c>
      <c r="Y400" s="31">
        <f>((uNES*L400+ uOCEX*G400+uEREX*H400+uHOEX*I400+uNES*S400+ uOCEX*N400+uEREX*O400+uHOEX*P400)/('Life tables'!$I$2/2))/(1+oDR)^(((cycle + 0.5)/('Life tables'!$I$2/2)))</f>
        <v>14.721659713317498</v>
      </c>
      <c r="Z400" s="100">
        <f t="shared" si="132"/>
        <v>174230.50973860605</v>
      </c>
      <c r="AA400" s="107">
        <f>((L400+G400+H400+I400+N400+O400+P400+S400)/('Life tables'!$I$2/2))</f>
        <v>27.981984278054306</v>
      </c>
      <c r="AB400" s="31">
        <f>((uNES*L400+ uOCEX*G400+uEREX*H400+uHOEX*I400+uNES*S400+ uOCEX*N400+uEREX*O400+uHOEX*P400)/('Life tables'!$I$2/2))</f>
        <v>18.441560050125084</v>
      </c>
    </row>
    <row r="401" spans="1:28" x14ac:dyDescent="0.25">
      <c r="A401" s="4">
        <v>395</v>
      </c>
      <c r="C401" s="105">
        <f>IF(male=0,VLOOKUP((($A$5:$A$1570/'Life tables'!$I$2)*2)+age,lifetable,13,1),IF(male=1,VLOOKUP((($A$5:$A$1570/'Life tables'!$I$2)*2)+age,lifetable,10,1),"error"))</f>
        <v>2.1228983945331681E-4</v>
      </c>
      <c r="F401" s="96">
        <f t="shared" si="120"/>
        <v>127.35175617155942</v>
      </c>
      <c r="G401" s="96">
        <f t="shared" si="121"/>
        <v>12.79275043997411</v>
      </c>
      <c r="H401" s="96">
        <f t="shared" si="122"/>
        <v>0.73060465907787708</v>
      </c>
      <c r="I401" s="96">
        <f t="shared" si="123"/>
        <v>0.29274637727676994</v>
      </c>
      <c r="J401" s="96">
        <f t="shared" si="124"/>
        <v>2.9968501836038861E-2</v>
      </c>
      <c r="K401" s="96">
        <f t="shared" si="125"/>
        <v>0.30590362207488331</v>
      </c>
      <c r="L401" s="96">
        <f t="shared" si="133"/>
        <v>113.19978257131973</v>
      </c>
      <c r="M401" s="96">
        <f t="shared" si="126"/>
        <v>602.17914783451954</v>
      </c>
      <c r="N401" s="96">
        <f t="shared" si="127"/>
        <v>57.991156634358582</v>
      </c>
      <c r="O401" s="96">
        <f t="shared" si="128"/>
        <v>1.3842428977790318</v>
      </c>
      <c r="P401" s="96">
        <f t="shared" si="129"/>
        <v>1.3842428977790318</v>
      </c>
      <c r="Q401" s="96">
        <f t="shared" si="130"/>
        <v>0.14073516935261324</v>
      </c>
      <c r="R401" s="96">
        <f t="shared" si="131"/>
        <v>0.10850958308202834</v>
      </c>
      <c r="S401" s="96">
        <f t="shared" si="134"/>
        <v>541.17026065216828</v>
      </c>
      <c r="T401" s="96">
        <f t="shared" si="135"/>
        <v>40.488163185458227</v>
      </c>
      <c r="U401" s="96">
        <f t="shared" si="135"/>
        <v>230.56604968480832</v>
      </c>
      <c r="V401" s="32">
        <f t="shared" si="136"/>
        <v>1000</v>
      </c>
      <c r="W401" s="100">
        <f>IF(A401=1,((cPH1_+cPHr+(cNES*L401+(cNES+cOSEX)*G401+(cNES+cEREX)*H401+(cNES+cHOEX)*I401+(cNES+cNES)*S401+(cNES+cOSEX)*N401+(cNES+cEREX)*O401+(cNES+cHOEX)*P401)))/(1+cDR)^(A$6:A$65537 + 0.5),(cPHr+(cNES*L401+(cNES+cOSEX)*G401+(cNES+cEREX)*H401+(cNES+cHOEX)*I401+(cNES+cNES)*S401+(cNES+cOSEX)*N401+(cNES+cEREX)*O401+(cNES+cHOEX)*P401))/(1+cDR)^(((cycle + 0.5)/('Life tables'!$I$2/2))))</f>
        <v>71926.613600495766</v>
      </c>
      <c r="X401" s="107">
        <f>((L401+G401+H401+I401+N401+O401+P401+S401)/('Life tables'!$I$2/2))/(1+oDR)^(((cycle + 0.5)/('Life tables'!$I$2/2)))</f>
        <v>22.306999115958639</v>
      </c>
      <c r="Y401" s="31">
        <f>((uNES*L401+ uOCEX*G401+uEREX*H401+uHOEX*I401+uNES*S401+ uOCEX*N401+uEREX*O401+uHOEX*P401)/('Life tables'!$I$2/2))/(1+oDR)^(((cycle + 0.5)/('Life tables'!$I$2/2)))</f>
        <v>14.701454325236407</v>
      </c>
      <c r="Z401" s="100">
        <f t="shared" si="132"/>
        <v>174090.79463261904</v>
      </c>
      <c r="AA401" s="107">
        <f>((L401+G401+H401+I401+N401+O401+P401+S401)/('Life tables'!$I$2/2))</f>
        <v>27.959541457407756</v>
      </c>
      <c r="AB401" s="31">
        <f>((uNES*L401+ uOCEX*G401+uEREX*H401+uHOEX*I401+uNES*S401+ uOCEX*N401+uEREX*O401+uHOEX*P401)/('Life tables'!$I$2/2))</f>
        <v>18.426769085070152</v>
      </c>
    </row>
    <row r="402" spans="1:28" x14ac:dyDescent="0.25">
      <c r="A402" s="4">
        <v>396</v>
      </c>
      <c r="C402" s="105">
        <f>IF(male=0,VLOOKUP((($A$5:$A$1570/'Life tables'!$I$2)*2)+age,lifetable,13,1),IF(male=1,VLOOKUP((($A$5:$A$1570/'Life tables'!$I$2)*2)+age,lifetable,10,1),"error"))</f>
        <v>2.1228983945331681E-4</v>
      </c>
      <c r="F402" s="96">
        <f t="shared" si="120"/>
        <v>127.24955906487523</v>
      </c>
      <c r="G402" s="96">
        <f t="shared" si="121"/>
        <v>12.782484526720923</v>
      </c>
      <c r="H402" s="96">
        <f t="shared" si="122"/>
        <v>0.73001836420034782</v>
      </c>
      <c r="I402" s="96">
        <f t="shared" si="123"/>
        <v>0.29251145446416532</v>
      </c>
      <c r="J402" s="96">
        <f t="shared" si="124"/>
        <v>2.9944452743420325E-2</v>
      </c>
      <c r="K402" s="96">
        <f t="shared" si="125"/>
        <v>0.30565814084996679</v>
      </c>
      <c r="L402" s="96">
        <f t="shared" si="133"/>
        <v>113.10894212589641</v>
      </c>
      <c r="M402" s="96">
        <f t="shared" si="126"/>
        <v>601.69622806485813</v>
      </c>
      <c r="N402" s="96">
        <f t="shared" si="127"/>
        <v>57.944650414232939</v>
      </c>
      <c r="O402" s="96">
        <f t="shared" si="128"/>
        <v>1.3831327991252427</v>
      </c>
      <c r="P402" s="96">
        <f t="shared" si="129"/>
        <v>1.3831327991252427</v>
      </c>
      <c r="Q402" s="96">
        <f t="shared" si="130"/>
        <v>0.1406223062689089</v>
      </c>
      <c r="R402" s="96">
        <f t="shared" si="131"/>
        <v>0.10842256342507663</v>
      </c>
      <c r="S402" s="96">
        <f t="shared" si="134"/>
        <v>540.73626718268076</v>
      </c>
      <c r="T402" s="96">
        <f t="shared" si="135"/>
        <v>40.658729944470558</v>
      </c>
      <c r="U402" s="96">
        <f t="shared" si="135"/>
        <v>230.98013038908337</v>
      </c>
      <c r="V402" s="32">
        <f t="shared" si="136"/>
        <v>999.99999999999989</v>
      </c>
      <c r="W402" s="100">
        <f>IF(A402=1,((cPH1_+cPHr+(cNES*L402+(cNES+cOSEX)*G402+(cNES+cEREX)*H402+(cNES+cHOEX)*I402+(cNES+cNES)*S402+(cNES+cOSEX)*N402+(cNES+cEREX)*O402+(cNES+cHOEX)*P402)))/(1+cDR)^(A$6:A$65537 + 0.5),(cPHr+(cNES*L402+(cNES+cOSEX)*G402+(cNES+cEREX)*H402+(cNES+cHOEX)*I402+(cNES+cNES)*S402+(cNES+cOSEX)*N402+(cNES+cEREX)*O402+(cNES+cHOEX)*P402))/(1+cDR)^(((cycle + 0.5)/('Life tables'!$I$2/2))))</f>
        <v>71708.490180669221</v>
      </c>
      <c r="X402" s="107">
        <f>((L402+G402+H402+I402+N402+O402+P402+S402)/('Life tables'!$I$2/2))/(1+oDR)^(((cycle + 0.5)/('Life tables'!$I$2/2)))</f>
        <v>22.276382896456131</v>
      </c>
      <c r="Y402" s="31">
        <f>((uNES*L402+ uOCEX*G402+uEREX*H402+uHOEX*I402+uNES*S402+ uOCEX*N402+uEREX*O402+uHOEX*P402)/('Life tables'!$I$2/2))/(1+oDR)^(((cycle + 0.5)/('Life tables'!$I$2/2)))</f>
        <v>14.681276671334059</v>
      </c>
      <c r="Z402" s="100">
        <f t="shared" si="132"/>
        <v>173951.1914260239</v>
      </c>
      <c r="AA402" s="107">
        <f>((L402+G402+H402+I402+N402+O402+P402+S402)/('Life tables'!$I$2/2))</f>
        <v>27.937116641630826</v>
      </c>
      <c r="AB402" s="31">
        <f>((uNES*L402+ uOCEX*G402+uEREX*H402+uHOEX*I402+uNES*S402+ uOCEX*N402+uEREX*O402+uHOEX*P402)/('Life tables'!$I$2/2))</f>
        <v>18.411989986056614</v>
      </c>
    </row>
    <row r="403" spans="1:28" x14ac:dyDescent="0.25">
      <c r="A403" s="4">
        <v>397</v>
      </c>
      <c r="C403" s="105">
        <f>IF(male=0,VLOOKUP((($A$5:$A$1570/'Life tables'!$I$2)*2)+age,lifetable,13,1),IF(male=1,VLOOKUP((($A$5:$A$1570/'Life tables'!$I$2)*2)+age,lifetable,10,1),"error"))</f>
        <v>2.1228983945331681E-4</v>
      </c>
      <c r="F403" s="96">
        <f t="shared" si="120"/>
        <v>127.14744579317643</v>
      </c>
      <c r="G403" s="96">
        <f t="shared" si="121"/>
        <v>12.772227034867477</v>
      </c>
      <c r="H403" s="96">
        <f t="shared" si="122"/>
        <v>0.72943255027598919</v>
      </c>
      <c r="I403" s="96">
        <f t="shared" si="123"/>
        <v>0.29227672436494762</v>
      </c>
      <c r="J403" s="96">
        <f t="shared" si="124"/>
        <v>2.9920423378907546E-2</v>
      </c>
      <c r="K403" s="96">
        <f t="shared" si="125"/>
        <v>0.3054128609997816</v>
      </c>
      <c r="L403" s="96">
        <f t="shared" si="133"/>
        <v>113.01817619928933</v>
      </c>
      <c r="M403" s="96">
        <f t="shared" si="126"/>
        <v>601.21369387326968</v>
      </c>
      <c r="N403" s="96">
        <f t="shared" si="127"/>
        <v>57.898181326111128</v>
      </c>
      <c r="O403" s="96">
        <f t="shared" si="128"/>
        <v>1.3820235868085362</v>
      </c>
      <c r="P403" s="96">
        <f t="shared" si="129"/>
        <v>1.3820235868085362</v>
      </c>
      <c r="Q403" s="96">
        <f t="shared" si="130"/>
        <v>0.14050953329857971</v>
      </c>
      <c r="R403" s="96">
        <f t="shared" si="131"/>
        <v>0.10833561324730914</v>
      </c>
      <c r="S403" s="96">
        <f t="shared" si="134"/>
        <v>540.3026202269956</v>
      </c>
      <c r="T403" s="96">
        <f t="shared" si="135"/>
        <v>40.829159901148046</v>
      </c>
      <c r="U403" s="96">
        <f t="shared" si="135"/>
        <v>231.39387886333046</v>
      </c>
      <c r="V403" s="32">
        <f t="shared" si="136"/>
        <v>1000</v>
      </c>
      <c r="W403" s="100">
        <f>IF(A403=1,((cPH1_+cPHr+(cNES*L403+(cNES+cOSEX)*G403+(cNES+cEREX)*H403+(cNES+cHOEX)*I403+(cNES+cNES)*S403+(cNES+cOSEX)*N403+(cNES+cEREX)*O403+(cNES+cHOEX)*P403)))/(1+cDR)^(A$6:A$65537 + 0.5),(cPHr+(cNES*L403+(cNES+cOSEX)*G403+(cNES+cEREX)*H403+(cNES+cHOEX)*I403+(cNES+cNES)*S403+(cNES+cOSEX)*N403+(cNES+cEREX)*O403+(cNES+cHOEX)*P403))/(1+cDR)^(((cycle + 0.5)/('Life tables'!$I$2/2))))</f>
        <v>71491.028183606235</v>
      </c>
      <c r="X403" s="107">
        <f>((L403+G403+H403+I403+N403+O403+P403+S403)/('Life tables'!$I$2/2))/(1+oDR)^(((cycle + 0.5)/('Life tables'!$I$2/2)))</f>
        <v>22.245808701154719</v>
      </c>
      <c r="Y403" s="31">
        <f>((uNES*L403+ uOCEX*G403+uEREX*H403+uHOEX*I403+uNES*S403+ uOCEX*N403+uEREX*O403+uHOEX*P403)/('Life tables'!$I$2/2))/(1+oDR)^(((cycle + 0.5)/('Life tables'!$I$2/2)))</f>
        <v>14.661126713460332</v>
      </c>
      <c r="Z403" s="100">
        <f t="shared" si="132"/>
        <v>173811.70003434835</v>
      </c>
      <c r="AA403" s="107">
        <f>((L403+G403+H403+I403+N403+O403+P403+S403)/('Life tables'!$I$2/2))</f>
        <v>27.914709816121526</v>
      </c>
      <c r="AB403" s="31">
        <f>((uNES*L403+ uOCEX*G403+uEREX*H403+uHOEX*I403+uNES*S403+ uOCEX*N403+uEREX*O403+uHOEX*P403)/('Life tables'!$I$2/2))</f>
        <v>18.397222743463988</v>
      </c>
    </row>
    <row r="404" spans="1:28" x14ac:dyDescent="0.25">
      <c r="A404" s="4">
        <v>398</v>
      </c>
      <c r="C404" s="105">
        <f>IF(male=0,VLOOKUP((($A$5:$A$1570/'Life tables'!$I$2)*2)+age,lifetable,13,1),IF(male=1,VLOOKUP((($A$5:$A$1570/'Life tables'!$I$2)*2)+age,lifetable,10,1),"error"))</f>
        <v>2.1228983945331681E-4</v>
      </c>
      <c r="F404" s="96">
        <f t="shared" si="120"/>
        <v>127.04541622672377</v>
      </c>
      <c r="G404" s="96">
        <f t="shared" si="121"/>
        <v>12.761977951381189</v>
      </c>
      <c r="H404" s="96">
        <f t="shared" si="122"/>
        <v>0.72884721656049967</v>
      </c>
      <c r="I404" s="96">
        <f t="shared" si="123"/>
        <v>0.29204218668088222</v>
      </c>
      <c r="J404" s="96">
        <f t="shared" si="124"/>
        <v>2.9896413711970184E-2</v>
      </c>
      <c r="K404" s="96">
        <f t="shared" si="125"/>
        <v>0.30516778221268936</v>
      </c>
      <c r="L404" s="96">
        <f t="shared" si="133"/>
        <v>112.92748467617655</v>
      </c>
      <c r="M404" s="96">
        <f t="shared" si="126"/>
        <v>600.73154500879764</v>
      </c>
      <c r="N404" s="96">
        <f t="shared" si="127"/>
        <v>57.851749345825489</v>
      </c>
      <c r="O404" s="96">
        <f t="shared" si="128"/>
        <v>1.3809152602520327</v>
      </c>
      <c r="P404" s="96">
        <f t="shared" si="129"/>
        <v>1.3809152602520327</v>
      </c>
      <c r="Q404" s="96">
        <f t="shared" si="130"/>
        <v>0.14039685038297448</v>
      </c>
      <c r="R404" s="96">
        <f t="shared" si="131"/>
        <v>0.10824873250350478</v>
      </c>
      <c r="S404" s="96">
        <f t="shared" si="134"/>
        <v>539.86931955958164</v>
      </c>
      <c r="T404" s="96">
        <f t="shared" si="135"/>
        <v>40.99945316524299</v>
      </c>
      <c r="U404" s="96">
        <f t="shared" si="135"/>
        <v>231.80729537804666</v>
      </c>
      <c r="V404" s="32">
        <f t="shared" si="136"/>
        <v>1000</v>
      </c>
      <c r="W404" s="100">
        <f>IF(A404=1,((cPH1_+cPHr+(cNES*L404+(cNES+cOSEX)*G404+(cNES+cEREX)*H404+(cNES+cHOEX)*I404+(cNES+cNES)*S404+(cNES+cOSEX)*N404+(cNES+cEREX)*O404+(cNES+cHOEX)*P404)))/(1+cDR)^(A$6:A$65537 + 0.5),(cPHr+(cNES*L404+(cNES+cOSEX)*G404+(cNES+cEREX)*H404+(cNES+cHOEX)*I404+(cNES+cNES)*S404+(cNES+cOSEX)*N404+(cNES+cEREX)*O404+(cNES+cHOEX)*P404))/(1+cDR)^(((cycle + 0.5)/('Life tables'!$I$2/2))))</f>
        <v>71274.225605817293</v>
      </c>
      <c r="X404" s="107">
        <f>((L404+G404+H404+I404+N404+O404+P404+S404)/('Life tables'!$I$2/2))/(1+oDR)^(((cycle + 0.5)/('Life tables'!$I$2/2)))</f>
        <v>22.215276472248124</v>
      </c>
      <c r="Y404" s="31">
        <f>((uNES*L404+ uOCEX*G404+uEREX*H404+uHOEX*I404+uNES*S404+ uOCEX*N404+uEREX*O404+uHOEX*P404)/('Life tables'!$I$2/2))/(1+oDR)^(((cycle + 0.5)/('Life tables'!$I$2/2)))</f>
        <v>14.641004413520362</v>
      </c>
      <c r="Z404" s="100">
        <f t="shared" si="132"/>
        <v>173672.32037301129</v>
      </c>
      <c r="AA404" s="107">
        <f>((L404+G404+H404+I404+N404+O404+P404+S404)/('Life tables'!$I$2/2))</f>
        <v>27.892320966294946</v>
      </c>
      <c r="AB404" s="31">
        <f>((uNES*L404+ uOCEX*G404+uEREX*H404+uHOEX*I404+uNES*S404+ uOCEX*N404+uEREX*O404+uHOEX*P404)/('Life tables'!$I$2/2))</f>
        <v>18.382467347682969</v>
      </c>
    </row>
    <row r="405" spans="1:28" x14ac:dyDescent="0.25">
      <c r="A405" s="4">
        <v>399</v>
      </c>
      <c r="C405" s="105">
        <f>IF(male=0,VLOOKUP((($A$5:$A$1570/'Life tables'!$I$2)*2)+age,lifetable,13,1),IF(male=1,VLOOKUP((($A$5:$A$1570/'Life tables'!$I$2)*2)+age,lifetable,10,1),"error"))</f>
        <v>2.1228983945331681E-4</v>
      </c>
      <c r="F405" s="96">
        <f t="shared" si="120"/>
        <v>126.94347023797231</v>
      </c>
      <c r="G405" s="96">
        <f t="shared" si="121"/>
        <v>12.751737263449904</v>
      </c>
      <c r="H405" s="96">
        <f t="shared" si="122"/>
        <v>0.72826236232216646</v>
      </c>
      <c r="I405" s="96">
        <f t="shared" si="123"/>
        <v>0.29180784111877872</v>
      </c>
      <c r="J405" s="96">
        <f t="shared" si="124"/>
        <v>2.9872423712594291E-2</v>
      </c>
      <c r="K405" s="96">
        <f t="shared" si="125"/>
        <v>0.30492290418232226</v>
      </c>
      <c r="L405" s="96">
        <f t="shared" si="133"/>
        <v>112.83686744318655</v>
      </c>
      <c r="M405" s="96">
        <f t="shared" si="126"/>
        <v>600.24978121873789</v>
      </c>
      <c r="N405" s="96">
        <f t="shared" si="127"/>
        <v>57.805354449040067</v>
      </c>
      <c r="O405" s="96">
        <f t="shared" si="128"/>
        <v>1.3798078188748355</v>
      </c>
      <c r="P405" s="96">
        <f t="shared" si="129"/>
        <v>1.3798078188748355</v>
      </c>
      <c r="Q405" s="96">
        <f t="shared" si="130"/>
        <v>0.14028425746303397</v>
      </c>
      <c r="R405" s="96">
        <f t="shared" si="131"/>
        <v>0.10816192114812757</v>
      </c>
      <c r="S405" s="96">
        <f t="shared" si="134"/>
        <v>539.43636495333703</v>
      </c>
      <c r="T405" s="96">
        <f t="shared" si="135"/>
        <v>41.169609846418616</v>
      </c>
      <c r="U405" s="96">
        <f t="shared" si="135"/>
        <v>232.22038020337712</v>
      </c>
      <c r="V405" s="32">
        <f t="shared" si="136"/>
        <v>999.99999999999989</v>
      </c>
      <c r="W405" s="100">
        <f>IF(A405=1,((cPH1_+cPHr+(cNES*L405+(cNES+cOSEX)*G405+(cNES+cEREX)*H405+(cNES+cHOEX)*I405+(cNES+cNES)*S405+(cNES+cOSEX)*N405+(cNES+cEREX)*O405+(cNES+cHOEX)*P405)))/(1+cDR)^(A$6:A$65537 + 0.5),(cPHr+(cNES*L405+(cNES+cOSEX)*G405+(cNES+cEREX)*H405+(cNES+cHOEX)*I405+(cNES+cNES)*S405+(cNES+cOSEX)*N405+(cNES+cEREX)*O405+(cNES+cHOEX)*P405))/(1+cDR)^(((cycle + 0.5)/('Life tables'!$I$2/2))))</f>
        <v>71058.080449804125</v>
      </c>
      <c r="X405" s="107">
        <f>((L405+G405+H405+I405+N405+O405+P405+S405)/('Life tables'!$I$2/2))/(1+oDR)^(((cycle + 0.5)/('Life tables'!$I$2/2)))</f>
        <v>22.1847861520138</v>
      </c>
      <c r="Y405" s="31">
        <f>((uNES*L405+ uOCEX*G405+uEREX*H405+uHOEX*I405+uNES*S405+ uOCEX*N405+uEREX*O405+uHOEX*P405)/('Life tables'!$I$2/2))/(1+oDR)^(((cycle + 0.5)/('Life tables'!$I$2/2)))</f>
        <v>14.620909733474379</v>
      </c>
      <c r="Z405" s="100">
        <f t="shared" si="132"/>
        <v>173533.05235732911</v>
      </c>
      <c r="AA405" s="107">
        <f>((L405+G405+H405+I405+N405+O405+P405+S405)/('Life tables'!$I$2/2))</f>
        <v>27.869950077583109</v>
      </c>
      <c r="AB405" s="31">
        <f>((uNES*L405+ uOCEX*G405+uEREX*H405+uHOEX*I405+uNES*S405+ uOCEX*N405+uEREX*O405+uHOEX*P405)/('Life tables'!$I$2/2))</f>
        <v>18.367723789115317</v>
      </c>
    </row>
    <row r="406" spans="1:28" x14ac:dyDescent="0.25">
      <c r="A406" s="4">
        <v>400</v>
      </c>
      <c r="C406" s="105">
        <f>IF(male=0,VLOOKUP((($A$5:$A$1570/'Life tables'!$I$2)*2)+age,lifetable,13,1),IF(male=1,VLOOKUP((($A$5:$A$1570/'Life tables'!$I$2)*2)+age,lifetable,10,1),"error"))</f>
        <v>2.1228983945331681E-4</v>
      </c>
      <c r="F406" s="96">
        <f t="shared" si="120"/>
        <v>126.84160770149971</v>
      </c>
      <c r="G406" s="96">
        <f t="shared" si="121"/>
        <v>12.741504958474689</v>
      </c>
      <c r="H406" s="96">
        <f t="shared" si="122"/>
        <v>0.72767798684145368</v>
      </c>
      <c r="I406" s="96">
        <f t="shared" si="123"/>
        <v>0.29157368739032602</v>
      </c>
      <c r="J406" s="96">
        <f t="shared" si="124"/>
        <v>2.9848453351265389E-2</v>
      </c>
      <c r="K406" s="96">
        <f t="shared" si="125"/>
        <v>0.30467822660741134</v>
      </c>
      <c r="L406" s="96">
        <f t="shared" si="133"/>
        <v>112.74632438883457</v>
      </c>
      <c r="M406" s="96">
        <f t="shared" si="126"/>
        <v>599.76840224870455</v>
      </c>
      <c r="N406" s="96">
        <f t="shared" si="127"/>
        <v>57.758996611256947</v>
      </c>
      <c r="O406" s="96">
        <f t="shared" si="128"/>
        <v>1.3787012620921819</v>
      </c>
      <c r="P406" s="96">
        <f t="shared" si="129"/>
        <v>1.3787012620921819</v>
      </c>
      <c r="Q406" s="96">
        <f t="shared" si="130"/>
        <v>0.14017175447930547</v>
      </c>
      <c r="R406" s="96">
        <f t="shared" si="131"/>
        <v>0.10807517913533851</v>
      </c>
      <c r="S406" s="96">
        <f t="shared" si="134"/>
        <v>539.00375617964858</v>
      </c>
      <c r="T406" s="96">
        <f t="shared" si="135"/>
        <v>41.339630054249184</v>
      </c>
      <c r="U406" s="96">
        <f t="shared" si="135"/>
        <v>232.63313360911988</v>
      </c>
      <c r="V406" s="32">
        <f t="shared" si="136"/>
        <v>1000</v>
      </c>
      <c r="W406" s="100">
        <f>IF(A406=1,((cPH1_+cPHr+(cNES*L406+(cNES+cOSEX)*G406+(cNES+cEREX)*H406+(cNES+cHOEX)*I406+(cNES+cNES)*S406+(cNES+cOSEX)*N406+(cNES+cEREX)*O406+(cNES+cHOEX)*P406)))/(1+cDR)^(A$6:A$65537 + 0.5),(cPHr+(cNES*L406+(cNES+cOSEX)*G406+(cNES+cEREX)*H406+(cNES+cHOEX)*I406+(cNES+cNES)*S406+(cNES+cOSEX)*N406+(cNES+cEREX)*O406+(cNES+cHOEX)*P406))/(1+cDR)^(((cycle + 0.5)/('Life tables'!$I$2/2))))</f>
        <v>70842.590724044348</v>
      </c>
      <c r="X406" s="107">
        <f>((L406+G406+H406+I406+N406+O406+P406+S406)/('Life tables'!$I$2/2))/(1+oDR)^(((cycle + 0.5)/('Life tables'!$I$2/2)))</f>
        <v>22.154337682812649</v>
      </c>
      <c r="Y406" s="31">
        <f>((uNES*L406+ uOCEX*G406+uEREX*H406+uHOEX*I406+uNES*S406+ uOCEX*N406+uEREX*O406+uHOEX*P406)/('Life tables'!$I$2/2))/(1+oDR)^(((cycle + 0.5)/('Life tables'!$I$2/2)))</f>
        <v>14.600842635337514</v>
      </c>
      <c r="Z406" s="100">
        <f t="shared" si="132"/>
        <v>173393.89590252121</v>
      </c>
      <c r="AA406" s="107">
        <f>((L406+G406+H406+I406+N406+O406+P406+S406)/('Life tables'!$I$2/2))</f>
        <v>27.847597135434775</v>
      </c>
      <c r="AB406" s="31">
        <f>((uNES*L406+ uOCEX*G406+uEREX*H406+uHOEX*I406+uNES*S406+ uOCEX*N406+uEREX*O406+uHOEX*P406)/('Life tables'!$I$2/2))</f>
        <v>18.352992058173701</v>
      </c>
    </row>
    <row r="407" spans="1:28" x14ac:dyDescent="0.25">
      <c r="A407" s="4">
        <v>401</v>
      </c>
      <c r="C407" s="105">
        <f>IF(male=0,VLOOKUP((($A$5:$A$1570/'Life tables'!$I$2)*2)+age,lifetable,13,1),IF(male=1,VLOOKUP((($A$5:$A$1570/'Life tables'!$I$2)*2)+age,lifetable,10,1),"error"))</f>
        <v>2.1228983945331681E-4</v>
      </c>
      <c r="F407" s="96">
        <f t="shared" si="120"/>
        <v>126.73982849393705</v>
      </c>
      <c r="G407" s="96">
        <f t="shared" si="121"/>
        <v>12.731281024062875</v>
      </c>
      <c r="H407" s="96">
        <f t="shared" si="122"/>
        <v>0.72709408941060583</v>
      </c>
      <c r="I407" s="96">
        <f t="shared" si="123"/>
        <v>0.29133972521193302</v>
      </c>
      <c r="J407" s="96">
        <f t="shared" si="124"/>
        <v>2.982450259895222E-2</v>
      </c>
      <c r="K407" s="96">
        <f t="shared" si="125"/>
        <v>0.30443374919161986</v>
      </c>
      <c r="L407" s="96">
        <f t="shared" si="133"/>
        <v>112.65585540346106</v>
      </c>
      <c r="M407" s="96">
        <f t="shared" si="126"/>
        <v>599.28740784269371</v>
      </c>
      <c r="N407" s="96">
        <f t="shared" si="127"/>
        <v>57.7126758078224</v>
      </c>
      <c r="O407" s="96">
        <f t="shared" si="128"/>
        <v>1.37759558931559</v>
      </c>
      <c r="P407" s="96">
        <f t="shared" si="129"/>
        <v>1.37759558931559</v>
      </c>
      <c r="Q407" s="96">
        <f t="shared" si="130"/>
        <v>0.14005934137195861</v>
      </c>
      <c r="R407" s="96">
        <f t="shared" si="131"/>
        <v>0.10798850641900698</v>
      </c>
      <c r="S407" s="96">
        <f t="shared" si="134"/>
        <v>538.57149300844912</v>
      </c>
      <c r="T407" s="96">
        <f t="shared" si="135"/>
        <v>41.509513898220092</v>
      </c>
      <c r="U407" s="96">
        <f t="shared" si="135"/>
        <v>233.04555586473052</v>
      </c>
      <c r="V407" s="32">
        <f t="shared" si="136"/>
        <v>999.99999999999989</v>
      </c>
      <c r="W407" s="100">
        <f>IF(A407=1,((cPH1_+cPHr+(cNES*L407+(cNES+cOSEX)*G407+(cNES+cEREX)*H407+(cNES+cHOEX)*I407+(cNES+cNES)*S407+(cNES+cOSEX)*N407+(cNES+cEREX)*O407+(cNES+cHOEX)*P407)))/(1+cDR)^(A$6:A$65537 + 0.5),(cPHr+(cNES*L407+(cNES+cOSEX)*G407+(cNES+cEREX)*H407+(cNES+cHOEX)*I407+(cNES+cNES)*S407+(cNES+cOSEX)*N407+(cNES+cEREX)*O407+(cNES+cHOEX)*P407))/(1+cDR)^(((cycle + 0.5)/('Life tables'!$I$2/2))))</f>
        <v>70627.754442976322</v>
      </c>
      <c r="X407" s="107">
        <f>((L407+G407+H407+I407+N407+O407+P407+S407)/('Life tables'!$I$2/2))/(1+oDR)^(((cycle + 0.5)/('Life tables'!$I$2/2)))</f>
        <v>22.123931007088729</v>
      </c>
      <c r="Y407" s="31">
        <f>((uNES*L407+ uOCEX*G407+uEREX*H407+uHOEX*I407+uNES*S407+ uOCEX*N407+uEREX*O407+uHOEX*P407)/('Life tables'!$I$2/2))/(1+oDR)^(((cycle + 0.5)/('Life tables'!$I$2/2)))</f>
        <v>14.580803081179649</v>
      </c>
      <c r="Z407" s="100">
        <f t="shared" si="132"/>
        <v>173254.85092371551</v>
      </c>
      <c r="AA407" s="107">
        <f>((L407+G407+H407+I407+N407+O407+P407+S407)/('Life tables'!$I$2/2))</f>
        <v>27.825262125315209</v>
      </c>
      <c r="AB407" s="31">
        <f>((uNES*L407+ uOCEX*G407+uEREX*H407+uHOEX*I407+uNES*S407+ uOCEX*N407+uEREX*O407+uHOEX*P407)/('Life tables'!$I$2/2))</f>
        <v>18.338272145281611</v>
      </c>
    </row>
    <row r="408" spans="1:28" x14ac:dyDescent="0.25">
      <c r="A408" s="4">
        <v>402</v>
      </c>
      <c r="C408" s="105">
        <f>IF(male=0,VLOOKUP((($A$5:$A$1570/'Life tables'!$I$2)*2)+age,lifetable,13,1),IF(male=1,VLOOKUP((($A$5:$A$1570/'Life tables'!$I$2)*2)+age,lifetable,10,1),"error"))</f>
        <v>2.1228983945331681E-4</v>
      </c>
      <c r="F408" s="96">
        <f t="shared" si="120"/>
        <v>126.63813249390184</v>
      </c>
      <c r="G408" s="96">
        <f t="shared" si="121"/>
        <v>12.721065448021335</v>
      </c>
      <c r="H408" s="96">
        <f t="shared" si="122"/>
        <v>0.72651066933326336</v>
      </c>
      <c r="I408" s="96">
        <f t="shared" si="123"/>
        <v>0.29110595430457514</v>
      </c>
      <c r="J408" s="96">
        <f t="shared" si="124"/>
        <v>2.9800571427090972E-2</v>
      </c>
      <c r="K408" s="96">
        <f t="shared" si="125"/>
        <v>0.30418947164338261</v>
      </c>
      <c r="L408" s="96">
        <f t="shared" si="133"/>
        <v>112.56546037917219</v>
      </c>
      <c r="M408" s="96">
        <f t="shared" si="126"/>
        <v>598.80679774314729</v>
      </c>
      <c r="N408" s="96">
        <f t="shared" si="127"/>
        <v>57.666392013933027</v>
      </c>
      <c r="O408" s="96">
        <f t="shared" si="128"/>
        <v>1.3764907999530052</v>
      </c>
      <c r="P408" s="96">
        <f t="shared" si="129"/>
        <v>1.3764907999530052</v>
      </c>
      <c r="Q408" s="96">
        <f t="shared" si="130"/>
        <v>0.13994701808079935</v>
      </c>
      <c r="R408" s="96">
        <f t="shared" si="131"/>
        <v>0.10790190295272234</v>
      </c>
      <c r="S408" s="96">
        <f t="shared" si="134"/>
        <v>538.13957520827478</v>
      </c>
      <c r="T408" s="96">
        <f t="shared" ref="T408:U423" si="137">J408+Q408+T407</f>
        <v>41.679261487727985</v>
      </c>
      <c r="U408" s="96">
        <f t="shared" si="137"/>
        <v>233.45764723932663</v>
      </c>
      <c r="V408" s="32">
        <f t="shared" si="136"/>
        <v>999.99999999999989</v>
      </c>
      <c r="W408" s="100">
        <f>IF(A408=1,((cPH1_+cPHr+(cNES*L408+(cNES+cOSEX)*G408+(cNES+cEREX)*H408+(cNES+cHOEX)*I408+(cNES+cNES)*S408+(cNES+cOSEX)*N408+(cNES+cEREX)*O408+(cNES+cHOEX)*P408)))/(1+cDR)^(A$6:A$65537 + 0.5),(cPHr+(cNES*L408+(cNES+cOSEX)*G408+(cNES+cEREX)*H408+(cNES+cHOEX)*I408+(cNES+cNES)*S408+(cNES+cOSEX)*N408+(cNES+cEREX)*O408+(cNES+cHOEX)*P408))/(1+cDR)^(((cycle + 0.5)/('Life tables'!$I$2/2))))</f>
        <v>70413.569626984026</v>
      </c>
      <c r="X408" s="107">
        <f>((L408+G408+H408+I408+N408+O408+P408+S408)/('Life tables'!$I$2/2))/(1+oDR)^(((cycle + 0.5)/('Life tables'!$I$2/2)))</f>
        <v>22.093566067369075</v>
      </c>
      <c r="Y408" s="31">
        <f>((uNES*L408+ uOCEX*G408+uEREX*H408+uHOEX*I408+uNES*S408+ uOCEX*N408+uEREX*O408+uHOEX*P408)/('Life tables'!$I$2/2))/(1+oDR)^(((cycle + 0.5)/('Life tables'!$I$2/2)))</f>
        <v>14.560791033125264</v>
      </c>
      <c r="Z408" s="100">
        <f t="shared" si="132"/>
        <v>173115.91733595432</v>
      </c>
      <c r="AA408" s="107">
        <f>((L408+G408+H408+I408+N408+O408+P408+S408)/('Life tables'!$I$2/2))</f>
        <v>27.802945032706091</v>
      </c>
      <c r="AB408" s="31">
        <f>((uNES*L408+ uOCEX*G408+uEREX*H408+uHOEX*I408+uNES*S408+ uOCEX*N408+uEREX*O408+uHOEX*P408)/('Life tables'!$I$2/2))</f>
        <v>18.323564040873251</v>
      </c>
    </row>
    <row r="409" spans="1:28" x14ac:dyDescent="0.25">
      <c r="A409" s="4">
        <v>403</v>
      </c>
      <c r="C409" s="105">
        <f>IF(male=0,VLOOKUP((($A$5:$A$1570/'Life tables'!$I$2)*2)+age,lifetable,13,1),IF(male=1,VLOOKUP((($A$5:$A$1570/'Life tables'!$I$2)*2)+age,lifetable,10,1),"error"))</f>
        <v>2.1228983945331681E-4</v>
      </c>
      <c r="F409" s="96">
        <f t="shared" si="120"/>
        <v>126.53651958193331</v>
      </c>
      <c r="G409" s="96">
        <f t="shared" si="121"/>
        <v>12.710858218349989</v>
      </c>
      <c r="H409" s="96">
        <f t="shared" si="122"/>
        <v>0.72592772592409149</v>
      </c>
      <c r="I409" s="96">
        <f t="shared" si="123"/>
        <v>0.29087237439364511</v>
      </c>
      <c r="J409" s="96">
        <f t="shared" si="124"/>
        <v>2.9776659807570056E-2</v>
      </c>
      <c r="K409" s="96">
        <f t="shared" si="125"/>
        <v>0.30394539367575035</v>
      </c>
      <c r="L409" s="96">
        <f t="shared" si="133"/>
        <v>112.47513920978226</v>
      </c>
      <c r="M409" s="96">
        <f t="shared" si="126"/>
        <v>598.32657169101174</v>
      </c>
      <c r="N409" s="96">
        <f t="shared" si="127"/>
        <v>57.62014520464141</v>
      </c>
      <c r="O409" s="96">
        <f t="shared" si="128"/>
        <v>1.3753868934089351</v>
      </c>
      <c r="P409" s="96">
        <f t="shared" si="129"/>
        <v>1.3753868934089351</v>
      </c>
      <c r="Q409" s="96">
        <f t="shared" si="130"/>
        <v>0.13983478454528442</v>
      </c>
      <c r="R409" s="96">
        <f t="shared" si="131"/>
        <v>0.1078153686898045</v>
      </c>
      <c r="S409" s="96">
        <f t="shared" si="134"/>
        <v>537.7080025463174</v>
      </c>
      <c r="T409" s="96">
        <f t="shared" si="137"/>
        <v>41.848872932080837</v>
      </c>
      <c r="U409" s="96">
        <f t="shared" si="137"/>
        <v>233.86940800169219</v>
      </c>
      <c r="V409" s="32">
        <f t="shared" si="136"/>
        <v>999.99999999999977</v>
      </c>
      <c r="W409" s="100">
        <f>IF(A409=1,((cPH1_+cPHr+(cNES*L409+(cNES+cOSEX)*G409+(cNES+cEREX)*H409+(cNES+cHOEX)*I409+(cNES+cNES)*S409+(cNES+cOSEX)*N409+(cNES+cEREX)*O409+(cNES+cHOEX)*P409)))/(1+cDR)^(A$6:A$65537 + 0.5),(cPHr+(cNES*L409+(cNES+cOSEX)*G409+(cNES+cEREX)*H409+(cNES+cHOEX)*I409+(cNES+cNES)*S409+(cNES+cOSEX)*N409+(cNES+cEREX)*O409+(cNES+cHOEX)*P409))/(1+cDR)^(((cycle + 0.5)/('Life tables'!$I$2/2))))</f>
        <v>70200.034302381522</v>
      </c>
      <c r="X409" s="107">
        <f>((L409+G409+H409+I409+N409+O409+P409+S409)/('Life tables'!$I$2/2))/(1+oDR)^(((cycle + 0.5)/('Life tables'!$I$2/2)))</f>
        <v>22.063242806263368</v>
      </c>
      <c r="Y409" s="31">
        <f>((uNES*L409+ uOCEX*G409+uEREX*H409+uHOEX*I409+uNES*S409+ uOCEX*N409+uEREX*O409+uHOEX*P409)/('Life tables'!$I$2/2))/(1+oDR)^(((cycle + 0.5)/('Life tables'!$I$2/2)))</f>
        <v>14.540806453353238</v>
      </c>
      <c r="Z409" s="100">
        <f t="shared" si="132"/>
        <v>172977.09505419896</v>
      </c>
      <c r="AA409" s="107">
        <f>((L409+G409+H409+I409+N409+O409+P409+S409)/('Life tables'!$I$2/2))</f>
        <v>27.780645843105265</v>
      </c>
      <c r="AB409" s="31">
        <f>((uNES*L409+ uOCEX*G409+uEREX*H409+uHOEX*I409+uNES*S409+ uOCEX*N409+uEREX*O409+uHOEX*P409)/('Life tables'!$I$2/2))</f>
        <v>18.308867735393395</v>
      </c>
    </row>
    <row r="410" spans="1:28" x14ac:dyDescent="0.25">
      <c r="A410" s="4">
        <v>404</v>
      </c>
      <c r="C410" s="105">
        <f>IF(male=0,VLOOKUP((($A$5:$A$1570/'Life tables'!$I$2)*2)+age,lifetable,13,1),IF(male=1,VLOOKUP((($A$5:$A$1570/'Life tables'!$I$2)*2)+age,lifetable,10,1),"error"))</f>
        <v>2.1228983945331681E-4</v>
      </c>
      <c r="F410" s="96">
        <f t="shared" si="120"/>
        <v>126.43498964042982</v>
      </c>
      <c r="G410" s="96">
        <f t="shared" si="121"/>
        <v>12.700659323235504</v>
      </c>
      <c r="H410" s="96">
        <f t="shared" si="122"/>
        <v>0.72534525850842091</v>
      </c>
      <c r="I410" s="96">
        <f t="shared" si="123"/>
        <v>0.29063898520880949</v>
      </c>
      <c r="J410" s="96">
        <f t="shared" si="124"/>
        <v>2.9752767712715386E-2</v>
      </c>
      <c r="K410" s="96">
        <f t="shared" si="125"/>
        <v>0.30370151500623971</v>
      </c>
      <c r="L410" s="96">
        <f t="shared" si="133"/>
        <v>112.38489179075813</v>
      </c>
      <c r="M410" s="96">
        <f t="shared" si="126"/>
        <v>597.84672942579687</v>
      </c>
      <c r="N410" s="96">
        <f t="shared" si="127"/>
        <v>57.573935354861774</v>
      </c>
      <c r="O410" s="96">
        <f t="shared" si="128"/>
        <v>1.3742838690845849</v>
      </c>
      <c r="P410" s="96">
        <f t="shared" si="129"/>
        <v>1.3742838690845849</v>
      </c>
      <c r="Q410" s="96">
        <f t="shared" si="130"/>
        <v>0.13972264070453469</v>
      </c>
      <c r="R410" s="96">
        <f t="shared" si="131"/>
        <v>0.10772890358331444</v>
      </c>
      <c r="S410" s="96">
        <f t="shared" si="134"/>
        <v>537.27677478847806</v>
      </c>
      <c r="T410" s="96">
        <f t="shared" si="137"/>
        <v>42.018348340498086</v>
      </c>
      <c r="U410" s="96">
        <f t="shared" si="137"/>
        <v>234.28083842028175</v>
      </c>
      <c r="V410" s="32">
        <f t="shared" si="136"/>
        <v>999.99999999999966</v>
      </c>
      <c r="W410" s="100">
        <f>IF(A410=1,((cPH1_+cPHr+(cNES*L410+(cNES+cOSEX)*G410+(cNES+cEREX)*H410+(cNES+cHOEX)*I410+(cNES+cNES)*S410+(cNES+cOSEX)*N410+(cNES+cEREX)*O410+(cNES+cHOEX)*P410)))/(1+cDR)^(A$6:A$65537 + 0.5),(cPHr+(cNES*L410+(cNES+cOSEX)*G410+(cNES+cEREX)*H410+(cNES+cHOEX)*I410+(cNES+cNES)*S410+(cNES+cOSEX)*N410+(cNES+cEREX)*O410+(cNES+cHOEX)*P410))/(1+cDR)^(((cycle + 0.5)/('Life tables'!$I$2/2))))</f>
        <v>69987.146501397758</v>
      </c>
      <c r="X410" s="107">
        <f>((L410+G410+H410+I410+N410+O410+P410+S410)/('Life tables'!$I$2/2))/(1+oDR)^(((cycle + 0.5)/('Life tables'!$I$2/2)))</f>
        <v>22.032961166463753</v>
      </c>
      <c r="Y410" s="31">
        <f>((uNES*L410+ uOCEX*G410+uEREX*H410+uHOEX*I410+uNES*S410+ uOCEX*N410+uEREX*O410+uHOEX*P410)/('Life tables'!$I$2/2))/(1+oDR)^(((cycle + 0.5)/('Life tables'!$I$2/2)))</f>
        <v>14.520849304096727</v>
      </c>
      <c r="Z410" s="100">
        <f t="shared" si="132"/>
        <v>172838.3839933353</v>
      </c>
      <c r="AA410" s="107">
        <f>((L410+G410+H410+I410+N410+O410+P410+S410)/('Life tables'!$I$2/2))</f>
        <v>27.758364542026619</v>
      </c>
      <c r="AB410" s="31">
        <f>((uNES*L410+ uOCEX*G410+uEREX*H410+uHOEX*I410+uNES*S410+ uOCEX*N410+uEREX*O410+uHOEX*P410)/('Life tables'!$I$2/2))</f>
        <v>18.29418321929731</v>
      </c>
    </row>
    <row r="411" spans="1:28" x14ac:dyDescent="0.25">
      <c r="A411" s="4">
        <v>405</v>
      </c>
      <c r="C411" s="105">
        <f>IF(male=0,VLOOKUP((($A$5:$A$1570/'Life tables'!$I$2)*2)+age,lifetable,13,1),IF(male=1,VLOOKUP((($A$5:$A$1570/'Life tables'!$I$2)*2)+age,lifetable,10,1),"error"))</f>
        <v>2.1228983945331681E-4</v>
      </c>
      <c r="F411" s="96">
        <f t="shared" si="120"/>
        <v>126.33354255358843</v>
      </c>
      <c r="G411" s="96">
        <f t="shared" si="121"/>
        <v>12.690468751045231</v>
      </c>
      <c r="H411" s="96">
        <f t="shared" si="122"/>
        <v>0.72476326642190148</v>
      </c>
      <c r="I411" s="96">
        <f t="shared" si="123"/>
        <v>0.29040578648386933</v>
      </c>
      <c r="J411" s="96">
        <f t="shared" si="124"/>
        <v>2.9728895115276124E-2</v>
      </c>
      <c r="K411" s="96">
        <f t="shared" si="125"/>
        <v>0.30345783535668763</v>
      </c>
      <c r="L411" s="96">
        <f t="shared" si="133"/>
        <v>112.29471801916546</v>
      </c>
      <c r="M411" s="96">
        <f t="shared" si="126"/>
        <v>597.36727068563141</v>
      </c>
      <c r="N411" s="96">
        <f t="shared" si="127"/>
        <v>57.527762439375351</v>
      </c>
      <c r="O411" s="96">
        <f t="shared" si="128"/>
        <v>1.3731817263779855</v>
      </c>
      <c r="P411" s="96">
        <f t="shared" si="129"/>
        <v>1.3731817263779855</v>
      </c>
      <c r="Q411" s="96">
        <f t="shared" si="130"/>
        <v>0.13961058649734831</v>
      </c>
      <c r="R411" s="96">
        <f t="shared" si="131"/>
        <v>0.10764250758606433</v>
      </c>
      <c r="S411" s="96">
        <f t="shared" si="134"/>
        <v>536.84589169941671</v>
      </c>
      <c r="T411" s="96">
        <f t="shared" si="137"/>
        <v>42.187687822110711</v>
      </c>
      <c r="U411" s="96">
        <f t="shared" si="137"/>
        <v>234.6919387632245</v>
      </c>
      <c r="V411" s="32">
        <f t="shared" si="136"/>
        <v>999.99999999999966</v>
      </c>
      <c r="W411" s="100">
        <f>IF(A411=1,((cPH1_+cPHr+(cNES*L411+(cNES+cOSEX)*G411+(cNES+cEREX)*H411+(cNES+cHOEX)*I411+(cNES+cNES)*S411+(cNES+cOSEX)*N411+(cNES+cEREX)*O411+(cNES+cHOEX)*P411)))/(1+cDR)^(A$6:A$65537 + 0.5),(cPHr+(cNES*L411+(cNES+cOSEX)*G411+(cNES+cEREX)*H411+(cNES+cHOEX)*I411+(cNES+cNES)*S411+(cNES+cOSEX)*N411+(cNES+cEREX)*O411+(cNES+cHOEX)*P411))/(1+cDR)^(((cycle + 0.5)/('Life tables'!$I$2/2))))</f>
        <v>69774.904262160955</v>
      </c>
      <c r="X411" s="107">
        <f>((L411+G411+H411+I411+N411+O411+P411+S411)/('Life tables'!$I$2/2))/(1+oDR)^(((cycle + 0.5)/('Life tables'!$I$2/2)))</f>
        <v>22.002721090744572</v>
      </c>
      <c r="Y411" s="31">
        <f>((uNES*L411+ uOCEX*G411+uEREX*H411+uHOEX*I411+uNES*S411+ uOCEX*N411+uEREX*O411+uHOEX*P411)/('Life tables'!$I$2/2))/(1+oDR)^(((cycle + 0.5)/('Life tables'!$I$2/2)))</f>
        <v>14.500919547642996</v>
      </c>
      <c r="Z411" s="100">
        <f t="shared" si="132"/>
        <v>172699.78406817821</v>
      </c>
      <c r="AA411" s="107">
        <f>((L411+G411+H411+I411+N411+O411+P411+S411)/('Life tables'!$I$2/2))</f>
        <v>27.736101114999915</v>
      </c>
      <c r="AB411" s="31">
        <f>((uNES*L411+ uOCEX*G411+uEREX*H411+uHOEX*I411+uNES*S411+ uOCEX*N411+uEREX*O411+uHOEX*P411)/('Life tables'!$I$2/2))</f>
        <v>18.279510483050647</v>
      </c>
    </row>
    <row r="412" spans="1:28" x14ac:dyDescent="0.25">
      <c r="A412" s="4">
        <v>406</v>
      </c>
      <c r="C412" s="105">
        <f>IF(male=0,VLOOKUP((($A$5:$A$1570/'Life tables'!$I$2)*2)+age,lifetable,13,1),IF(male=1,VLOOKUP((($A$5:$A$1570/'Life tables'!$I$2)*2)+age,lifetable,10,1),"error"))</f>
        <v>2.1228983945331681E-4</v>
      </c>
      <c r="F412" s="96">
        <f t="shared" si="120"/>
        <v>126.23217820734644</v>
      </c>
      <c r="G412" s="96">
        <f t="shared" si="121"/>
        <v>12.680286490321334</v>
      </c>
      <c r="H412" s="96">
        <f t="shared" si="122"/>
        <v>0.72418174901016652</v>
      </c>
      <c r="I412" s="96">
        <f t="shared" si="123"/>
        <v>0.2901727779566261</v>
      </c>
      <c r="J412" s="96">
        <f t="shared" si="124"/>
        <v>2.9705041988410955E-2</v>
      </c>
      <c r="K412" s="96">
        <f t="shared" si="125"/>
        <v>0.30321435445311129</v>
      </c>
      <c r="L412" s="96">
        <f t="shared" si="133"/>
        <v>112.20461779361679</v>
      </c>
      <c r="M412" s="96">
        <f t="shared" si="126"/>
        <v>596.88819520731818</v>
      </c>
      <c r="N412" s="96">
        <f t="shared" si="127"/>
        <v>57.481626432835689</v>
      </c>
      <c r="O412" s="96">
        <f t="shared" si="128"/>
        <v>1.3720804646841191</v>
      </c>
      <c r="P412" s="96">
        <f t="shared" si="129"/>
        <v>1.3720804646841191</v>
      </c>
      <c r="Q412" s="96">
        <f t="shared" si="130"/>
        <v>0.13949862186221346</v>
      </c>
      <c r="R412" s="96">
        <f t="shared" si="131"/>
        <v>0.10755618065062737</v>
      </c>
      <c r="S412" s="96">
        <f t="shared" si="134"/>
        <v>536.4153530426014</v>
      </c>
      <c r="T412" s="96">
        <f t="shared" si="137"/>
        <v>42.356891485961334</v>
      </c>
      <c r="U412" s="96">
        <f t="shared" si="137"/>
        <v>235.10270929832825</v>
      </c>
      <c r="V412" s="32">
        <f t="shared" si="136"/>
        <v>999.99999999999989</v>
      </c>
      <c r="W412" s="100">
        <f>IF(A412=1,((cPH1_+cPHr+(cNES*L412+(cNES+cOSEX)*G412+(cNES+cEREX)*H412+(cNES+cHOEX)*I412+(cNES+cNES)*S412+(cNES+cOSEX)*N412+(cNES+cEREX)*O412+(cNES+cHOEX)*P412)))/(1+cDR)^(A$6:A$65537 + 0.5),(cPHr+(cNES*L412+(cNES+cOSEX)*G412+(cNES+cEREX)*H412+(cNES+cHOEX)*I412+(cNES+cNES)*S412+(cNES+cOSEX)*N412+(cNES+cEREX)*O412+(cNES+cHOEX)*P412))/(1+cDR)^(((cycle + 0.5)/('Life tables'!$I$2/2))))</f>
        <v>69563.305628683418</v>
      </c>
      <c r="X412" s="107">
        <f>((L412+G412+H412+I412+N412+O412+P412+S412)/('Life tables'!$I$2/2))/(1+oDR)^(((cycle + 0.5)/('Life tables'!$I$2/2)))</f>
        <v>21.972522521962144</v>
      </c>
      <c r="Y412" s="31">
        <f>((uNES*L412+ uOCEX*G412+uEREX*H412+uHOEX*I412+uNES*S412+ uOCEX*N412+uEREX*O412+uHOEX*P412)/('Life tables'!$I$2/2))/(1+oDR)^(((cycle + 0.5)/('Life tables'!$I$2/2)))</f>
        <v>14.481017146333272</v>
      </c>
      <c r="Z412" s="100">
        <f t="shared" si="132"/>
        <v>172561.29519347681</v>
      </c>
      <c r="AA412" s="107">
        <f>((L412+G412+H412+I412+N412+O412+P412+S412)/('Life tables'!$I$2/2))</f>
        <v>27.713855547570631</v>
      </c>
      <c r="AB412" s="31">
        <f>((uNES*L412+ uOCEX*G412+uEREX*H412+uHOEX*I412+uNES*S412+ uOCEX*N412+uEREX*O412+uHOEX*P412)/('Life tables'!$I$2/2))</f>
        <v>18.264849517129338</v>
      </c>
    </row>
    <row r="413" spans="1:28" x14ac:dyDescent="0.25">
      <c r="A413" s="4">
        <v>407</v>
      </c>
      <c r="C413" s="105">
        <f>IF(male=0,VLOOKUP((($A$5:$A$1570/'Life tables'!$I$2)*2)+age,lifetable,13,1),IF(male=1,VLOOKUP((($A$5:$A$1570/'Life tables'!$I$2)*2)+age,lifetable,10,1),"error"))</f>
        <v>2.1228983945331681E-4</v>
      </c>
      <c r="F413" s="96">
        <f t="shared" si="120"/>
        <v>126.1308964893249</v>
      </c>
      <c r="G413" s="96">
        <f t="shared" si="121"/>
        <v>12.670112529775112</v>
      </c>
      <c r="H413" s="96">
        <f t="shared" si="122"/>
        <v>0.72360070562850909</v>
      </c>
      <c r="I413" s="96">
        <f t="shared" si="123"/>
        <v>0.28993995936875183</v>
      </c>
      <c r="J413" s="96">
        <f t="shared" si="124"/>
        <v>2.9681208305674799E-2</v>
      </c>
      <c r="K413" s="96">
        <f t="shared" si="125"/>
        <v>0.30297107202557244</v>
      </c>
      <c r="L413" s="96">
        <f t="shared" si="133"/>
        <v>112.11459101422128</v>
      </c>
      <c r="M413" s="96">
        <f t="shared" si="126"/>
        <v>596.40950272638531</v>
      </c>
      <c r="N413" s="96">
        <f t="shared" si="127"/>
        <v>57.435527309773569</v>
      </c>
      <c r="O413" s="96">
        <f t="shared" si="128"/>
        <v>1.3709800833950387</v>
      </c>
      <c r="P413" s="96">
        <f t="shared" si="129"/>
        <v>1.3709800833950387</v>
      </c>
      <c r="Q413" s="96">
        <f t="shared" si="130"/>
        <v>0.13938674673732052</v>
      </c>
      <c r="R413" s="96">
        <f t="shared" si="131"/>
        <v>0.10746992272934711</v>
      </c>
      <c r="S413" s="96">
        <f t="shared" si="134"/>
        <v>535.98515858035501</v>
      </c>
      <c r="T413" s="96">
        <f t="shared" si="137"/>
        <v>42.525959441004332</v>
      </c>
      <c r="U413" s="96">
        <f t="shared" si="137"/>
        <v>235.51315029308316</v>
      </c>
      <c r="V413" s="32">
        <f t="shared" si="136"/>
        <v>999.99999999999989</v>
      </c>
      <c r="W413" s="100">
        <f>IF(A413=1,((cPH1_+cPHr+(cNES*L413+(cNES+cOSEX)*G413+(cNES+cEREX)*H413+(cNES+cHOEX)*I413+(cNES+cNES)*S413+(cNES+cOSEX)*N413+(cNES+cEREX)*O413+(cNES+cHOEX)*P413)))/(1+cDR)^(A$6:A$65537 + 0.5),(cPHr+(cNES*L413+(cNES+cOSEX)*G413+(cNES+cEREX)*H413+(cNES+cHOEX)*I413+(cNES+cNES)*S413+(cNES+cOSEX)*N413+(cNES+cEREX)*O413+(cNES+cHOEX)*P413))/(1+cDR)^(((cycle + 0.5)/('Life tables'!$I$2/2))))</f>
        <v>69352.348650845714</v>
      </c>
      <c r="X413" s="107">
        <f>((L413+G413+H413+I413+N413+O413+P413+S413)/('Life tables'!$I$2/2))/(1+oDR)^(((cycle + 0.5)/('Life tables'!$I$2/2)))</f>
        <v>21.942365403054513</v>
      </c>
      <c r="Y413" s="31">
        <f>((uNES*L413+ uOCEX*G413+uEREX*H413+uHOEX*I413+uNES*S413+ uOCEX*N413+uEREX*O413+uHOEX*P413)/('Life tables'!$I$2/2))/(1+oDR)^(((cycle + 0.5)/('Life tables'!$I$2/2)))</f>
        <v>14.461142062562576</v>
      </c>
      <c r="Z413" s="100">
        <f t="shared" si="132"/>
        <v>172422.9172839183</v>
      </c>
      <c r="AA413" s="107">
        <f>((L413+G413+H413+I413+N413+O413+P413+S413)/('Life tables'!$I$2/2))</f>
        <v>27.691627825299797</v>
      </c>
      <c r="AB413" s="31">
        <f>((uNES*L413+ uOCEX*G413+uEREX*H413+uHOEX*I413+uNES*S413+ uOCEX*N413+uEREX*O413+uHOEX*P413)/('Life tables'!$I$2/2))</f>
        <v>18.250200312019491</v>
      </c>
    </row>
    <row r="414" spans="1:28" x14ac:dyDescent="0.25">
      <c r="A414" s="4">
        <v>408</v>
      </c>
      <c r="C414" s="105">
        <f>IF(male=0,VLOOKUP((($A$5:$A$1570/'Life tables'!$I$2)*2)+age,lifetable,13,1),IF(male=1,VLOOKUP((($A$5:$A$1570/'Life tables'!$I$2)*2)+age,lifetable,10,1),"error"))</f>
        <v>2.1228983945331681E-4</v>
      </c>
      <c r="F414" s="96">
        <f t="shared" si="120"/>
        <v>126.02969728877402</v>
      </c>
      <c r="G414" s="96">
        <f t="shared" si="121"/>
        <v>12.65994685828152</v>
      </c>
      <c r="H414" s="96">
        <f t="shared" si="122"/>
        <v>0.72302013564156808</v>
      </c>
      <c r="I414" s="96">
        <f t="shared" si="123"/>
        <v>0.28970733046566338</v>
      </c>
      <c r="J414" s="96">
        <f t="shared" si="124"/>
        <v>2.9657394041005928E-2</v>
      </c>
      <c r="K414" s="96">
        <f t="shared" si="125"/>
        <v>0.30272798780804588</v>
      </c>
      <c r="L414" s="96">
        <f t="shared" si="133"/>
        <v>112.02463758253622</v>
      </c>
      <c r="M414" s="96">
        <f t="shared" si="126"/>
        <v>595.93119297713815</v>
      </c>
      <c r="N414" s="96">
        <f t="shared" si="127"/>
        <v>57.389465044602012</v>
      </c>
      <c r="O414" s="96">
        <f t="shared" si="128"/>
        <v>1.3698805818999855</v>
      </c>
      <c r="P414" s="96">
        <f t="shared" si="129"/>
        <v>1.3698805818999855</v>
      </c>
      <c r="Q414" s="96">
        <f t="shared" si="130"/>
        <v>0.13927496106057408</v>
      </c>
      <c r="R414" s="96">
        <f t="shared" si="131"/>
        <v>0.10738373377434673</v>
      </c>
      <c r="S414" s="96">
        <f t="shared" si="134"/>
        <v>535.5553080739013</v>
      </c>
      <c r="T414" s="96">
        <f t="shared" si="137"/>
        <v>42.694891796105914</v>
      </c>
      <c r="U414" s="96">
        <f t="shared" si="137"/>
        <v>235.92326201466554</v>
      </c>
      <c r="V414" s="32">
        <f t="shared" si="136"/>
        <v>999.99999999999977</v>
      </c>
      <c r="W414" s="100">
        <f>IF(A414=1,((cPH1_+cPHr+(cNES*L414+(cNES+cOSEX)*G414+(cNES+cEREX)*H414+(cNES+cHOEX)*I414+(cNES+cNES)*S414+(cNES+cOSEX)*N414+(cNES+cEREX)*O414+(cNES+cHOEX)*P414)))/(1+cDR)^(A$6:A$65537 + 0.5),(cPHr+(cNES*L414+(cNES+cOSEX)*G414+(cNES+cEREX)*H414+(cNES+cHOEX)*I414+(cNES+cNES)*S414+(cNES+cOSEX)*N414+(cNES+cEREX)*O414+(cNES+cHOEX)*P414))/(1+cDR)^(((cycle + 0.5)/('Life tables'!$I$2/2))))</f>
        <v>69142.031384381451</v>
      </c>
      <c r="X414" s="107">
        <f>((L414+G414+H414+I414+N414+O414+P414+S414)/('Life tables'!$I$2/2))/(1+oDR)^(((cycle + 0.5)/('Life tables'!$I$2/2)))</f>
        <v>21.91224967704126</v>
      </c>
      <c r="Y414" s="31">
        <f>((uNES*L414+ uOCEX*G414+uEREX*H414+uHOEX*I414+uNES*S414+ uOCEX*N414+uEREX*O414+uHOEX*P414)/('Life tables'!$I$2/2))/(1+oDR)^(((cycle + 0.5)/('Life tables'!$I$2/2)))</f>
        <v>14.441294258779614</v>
      </c>
      <c r="Z414" s="100">
        <f t="shared" si="132"/>
        <v>172284.65025413304</v>
      </c>
      <c r="AA414" s="107">
        <f>((L414+G414+H414+I414+N414+O414+P414+S414)/('Life tables'!$I$2/2))</f>
        <v>27.669417933763878</v>
      </c>
      <c r="AB414" s="31">
        <f>((uNES*L414+ uOCEX*G414+uEREX*H414+uHOEX*I414+uNES*S414+ uOCEX*N414+uEREX*O414+uHOEX*P414)/('Life tables'!$I$2/2))</f>
        <v>18.235562858217317</v>
      </c>
    </row>
    <row r="415" spans="1:28" x14ac:dyDescent="0.25">
      <c r="A415" s="4">
        <v>409</v>
      </c>
      <c r="C415" s="105">
        <f>IF(male=0,VLOOKUP((($A$5:$A$1570/'Life tables'!$I$2)*2)+age,lifetable,13,1),IF(male=1,VLOOKUP((($A$5:$A$1570/'Life tables'!$I$2)*2)+age,lifetable,10,1),"error"))</f>
        <v>2.1228983945331681E-4</v>
      </c>
      <c r="F415" s="96">
        <f t="shared" si="120"/>
        <v>125.92858049652035</v>
      </c>
      <c r="G415" s="96">
        <f t="shared" si="121"/>
        <v>12.649789464873852</v>
      </c>
      <c r="H415" s="96">
        <f t="shared" si="122"/>
        <v>0.72244003842302629</v>
      </c>
      <c r="I415" s="96">
        <f t="shared" si="123"/>
        <v>0.28947489099640134</v>
      </c>
      <c r="J415" s="96">
        <f t="shared" si="124"/>
        <v>2.9633599168713585E-2</v>
      </c>
      <c r="K415" s="96">
        <f t="shared" si="125"/>
        <v>0.302485101538293</v>
      </c>
      <c r="L415" s="96">
        <f t="shared" si="133"/>
        <v>111.93475740152007</v>
      </c>
      <c r="M415" s="96">
        <f t="shared" si="126"/>
        <v>595.45326569270799</v>
      </c>
      <c r="N415" s="96">
        <f t="shared" si="127"/>
        <v>57.343439611621001</v>
      </c>
      <c r="O415" s="96">
        <f t="shared" si="128"/>
        <v>1.3687819595855026</v>
      </c>
      <c r="P415" s="96">
        <f t="shared" si="129"/>
        <v>1.3687819595855026</v>
      </c>
      <c r="Q415" s="96">
        <f t="shared" si="130"/>
        <v>0.13916326476960419</v>
      </c>
      <c r="R415" s="96">
        <f t="shared" si="131"/>
        <v>0.10729761373753785</v>
      </c>
      <c r="S415" s="96">
        <f t="shared" si="134"/>
        <v>535.1258012834088</v>
      </c>
      <c r="T415" s="96">
        <f t="shared" si="137"/>
        <v>42.863688660044232</v>
      </c>
      <c r="U415" s="96">
        <f t="shared" si="137"/>
        <v>236.33304472994138</v>
      </c>
      <c r="V415" s="32">
        <f t="shared" si="136"/>
        <v>999.99999999999977</v>
      </c>
      <c r="W415" s="100">
        <f>IF(A415=1,((cPH1_+cPHr+(cNES*L415+(cNES+cOSEX)*G415+(cNES+cEREX)*H415+(cNES+cHOEX)*I415+(cNES+cNES)*S415+(cNES+cOSEX)*N415+(cNES+cEREX)*O415+(cNES+cHOEX)*P415)))/(1+cDR)^(A$6:A$65537 + 0.5),(cPHr+(cNES*L415+(cNES+cOSEX)*G415+(cNES+cEREX)*H415+(cNES+cHOEX)*I415+(cNES+cNES)*S415+(cNES+cOSEX)*N415+(cNES+cEREX)*O415+(cNES+cHOEX)*P415))/(1+cDR)^(((cycle + 0.5)/('Life tables'!$I$2/2))))</f>
        <v>68932.351890861435</v>
      </c>
      <c r="X415" s="107">
        <f>((L415+G415+H415+I415+N415+O415+P415+S415)/('Life tables'!$I$2/2))/(1+oDR)^(((cycle + 0.5)/('Life tables'!$I$2/2)))</f>
        <v>21.882175287023255</v>
      </c>
      <c r="Y415" s="31">
        <f>((uNES*L415+ uOCEX*G415+uEREX*H415+uHOEX*I415+uNES*S415+ uOCEX*N415+uEREX*O415+uHOEX*P415)/('Life tables'!$I$2/2))/(1+oDR)^(((cycle + 0.5)/('Life tables'!$I$2/2)))</f>
        <v>14.421473697486602</v>
      </c>
      <c r="Z415" s="100">
        <f t="shared" si="132"/>
        <v>172146.49401869834</v>
      </c>
      <c r="AA415" s="107">
        <f>((L415+G415+H415+I415+N415+O415+P415+S415)/('Life tables'!$I$2/2))</f>
        <v>27.647225858554631</v>
      </c>
      <c r="AB415" s="31">
        <f>((uNES*L415+ uOCEX*G415+uEREX*H415+uHOEX*I415+uNES*S415+ uOCEX*N415+uEREX*O415+uHOEX*P415)/('Life tables'!$I$2/2))</f>
        <v>18.220937146229037</v>
      </c>
    </row>
    <row r="416" spans="1:28" x14ac:dyDescent="0.25">
      <c r="A416" s="4">
        <v>410</v>
      </c>
      <c r="C416" s="105">
        <f>IF(male=0,VLOOKUP((($A$5:$A$1570/'Life tables'!$I$2)*2)+age,lifetable,13,1),IF(male=1,VLOOKUP((($A$5:$A$1570/'Life tables'!$I$2)*2)+age,lifetable,10,1),"error"))</f>
        <v>2.1228983945331681E-4</v>
      </c>
      <c r="F416" s="96">
        <f t="shared" si="120"/>
        <v>125.82754600491589</v>
      </c>
      <c r="G416" s="96">
        <f t="shared" si="121"/>
        <v>12.639640338738642</v>
      </c>
      <c r="H416" s="96">
        <f t="shared" si="122"/>
        <v>0.72186041335531737</v>
      </c>
      <c r="I416" s="96">
        <f t="shared" si="123"/>
        <v>0.28924264071351269</v>
      </c>
      <c r="J416" s="96">
        <f t="shared" si="124"/>
        <v>2.9609823663465949E-2</v>
      </c>
      <c r="K416" s="96">
        <f t="shared" si="125"/>
        <v>0.30224241295773929</v>
      </c>
      <c r="L416" s="96">
        <f t="shared" si="133"/>
        <v>111.84495037548722</v>
      </c>
      <c r="M416" s="96">
        <f t="shared" si="126"/>
        <v>594.97572060509822</v>
      </c>
      <c r="N416" s="96">
        <f t="shared" si="127"/>
        <v>57.297450985021868</v>
      </c>
      <c r="O416" s="96">
        <f t="shared" si="128"/>
        <v>1.3676842158355402</v>
      </c>
      <c r="P416" s="96">
        <f t="shared" si="129"/>
        <v>1.3676842158355402</v>
      </c>
      <c r="Q416" s="96">
        <f t="shared" si="130"/>
        <v>0.13905165780177747</v>
      </c>
      <c r="R416" s="96">
        <f t="shared" si="131"/>
        <v>0.10721156257062889</v>
      </c>
      <c r="S416" s="96">
        <f t="shared" si="134"/>
        <v>534.69663796803286</v>
      </c>
      <c r="T416" s="96">
        <f t="shared" si="137"/>
        <v>43.032350141509475</v>
      </c>
      <c r="U416" s="96">
        <f t="shared" si="137"/>
        <v>236.74249870546976</v>
      </c>
      <c r="V416" s="32">
        <f t="shared" si="136"/>
        <v>999.99999999999977</v>
      </c>
      <c r="W416" s="100">
        <f>IF(A416=1,((cPH1_+cPHr+(cNES*L416+(cNES+cOSEX)*G416+(cNES+cEREX)*H416+(cNES+cHOEX)*I416+(cNES+cNES)*S416+(cNES+cOSEX)*N416+(cNES+cEREX)*O416+(cNES+cHOEX)*P416)))/(1+cDR)^(A$6:A$65537 + 0.5),(cPHr+(cNES*L416+(cNES+cOSEX)*G416+(cNES+cEREX)*H416+(cNES+cHOEX)*I416+(cNES+cNES)*S416+(cNES+cOSEX)*N416+(cNES+cEREX)*O416+(cNES+cHOEX)*P416))/(1+cDR)^(((cycle + 0.5)/('Life tables'!$I$2/2))))</f>
        <v>68723.30823767827</v>
      </c>
      <c r="X416" s="107">
        <f>((L416+G416+H416+I416+N416+O416+P416+S416)/('Life tables'!$I$2/2))/(1+oDR)^(((cycle + 0.5)/('Life tables'!$I$2/2)))</f>
        <v>21.852142176182451</v>
      </c>
      <c r="Y416" s="31">
        <f>((uNES*L416+ uOCEX*G416+uEREX*H416+uHOEX*I416+uNES*S416+ uOCEX*N416+uEREX*O416+uHOEX*P416)/('Life tables'!$I$2/2))/(1+oDR)^(((cycle + 0.5)/('Life tables'!$I$2/2)))</f>
        <v>14.401680341239128</v>
      </c>
      <c r="Z416" s="100">
        <f t="shared" si="132"/>
        <v>172008.44849214284</v>
      </c>
      <c r="AA416" s="107">
        <f>((L416+G416+H416+I416+N416+O416+P416+S416)/('Life tables'!$I$2/2))</f>
        <v>27.625051585278939</v>
      </c>
      <c r="AB416" s="31">
        <f>((uNES*L416+ uOCEX*G416+uEREX*H416+uHOEX*I416+uNES*S416+ uOCEX*N416+uEREX*O416+uHOEX*P416)/('Life tables'!$I$2/2))</f>
        <v>18.206323166570758</v>
      </c>
    </row>
    <row r="417" spans="1:28" x14ac:dyDescent="0.25">
      <c r="A417" s="4">
        <v>411</v>
      </c>
      <c r="C417" s="105">
        <f>IF(male=0,VLOOKUP((($A$5:$A$1570/'Life tables'!$I$2)*2)+age,lifetable,13,1),IF(male=1,VLOOKUP((($A$5:$A$1570/'Life tables'!$I$2)*2)+age,lifetable,10,1),"error"))</f>
        <v>2.1228983945331681E-4</v>
      </c>
      <c r="F417" s="96">
        <f t="shared" si="120"/>
        <v>125.7265937077886</v>
      </c>
      <c r="G417" s="96">
        <f t="shared" si="121"/>
        <v>12.629499469210689</v>
      </c>
      <c r="H417" s="96">
        <f t="shared" si="122"/>
        <v>0.72128125982934277</v>
      </c>
      <c r="I417" s="96">
        <f t="shared" si="123"/>
        <v>0.28901057937293745</v>
      </c>
      <c r="J417" s="96">
        <f t="shared" si="124"/>
        <v>2.9586067500278566E-2</v>
      </c>
      <c r="K417" s="96">
        <f t="shared" si="125"/>
        <v>0.3019999218113556</v>
      </c>
      <c r="L417" s="96">
        <f t="shared" si="133"/>
        <v>111.75521641006399</v>
      </c>
      <c r="M417" s="96">
        <f t="shared" si="126"/>
        <v>594.49855744523188</v>
      </c>
      <c r="N417" s="96">
        <f t="shared" si="127"/>
        <v>57.251499138891916</v>
      </c>
      <c r="O417" s="96">
        <f t="shared" si="128"/>
        <v>1.3665873500315648</v>
      </c>
      <c r="P417" s="96">
        <f t="shared" si="129"/>
        <v>1.3665873500315648</v>
      </c>
      <c r="Q417" s="96">
        <f t="shared" si="130"/>
        <v>0.13894014009420805</v>
      </c>
      <c r="R417" s="96">
        <f t="shared" si="131"/>
        <v>0.10712558022513355</v>
      </c>
      <c r="S417" s="96">
        <f t="shared" si="134"/>
        <v>534.26781788595747</v>
      </c>
      <c r="T417" s="96">
        <f t="shared" si="137"/>
        <v>43.200876349103964</v>
      </c>
      <c r="U417" s="96">
        <f t="shared" si="137"/>
        <v>237.15162420750625</v>
      </c>
      <c r="V417" s="32">
        <f t="shared" si="136"/>
        <v>999.99999999999977</v>
      </c>
      <c r="W417" s="100">
        <f>IF(A417=1,((cPH1_+cPHr+(cNES*L417+(cNES+cOSEX)*G417+(cNES+cEREX)*H417+(cNES+cHOEX)*I417+(cNES+cNES)*S417+(cNES+cOSEX)*N417+(cNES+cEREX)*O417+(cNES+cHOEX)*P417)))/(1+cDR)^(A$6:A$65537 + 0.5),(cPHr+(cNES*L417+(cNES+cOSEX)*G417+(cNES+cEREX)*H417+(cNES+cHOEX)*I417+(cNES+cNES)*S417+(cNES+cOSEX)*N417+(cNES+cEREX)*O417+(cNES+cHOEX)*P417))/(1+cDR)^(((cycle + 0.5)/('Life tables'!$I$2/2))))</f>
        <v>68514.898498030583</v>
      </c>
      <c r="X417" s="107">
        <f>((L417+G417+H417+I417+N417+O417+P417+S417)/('Life tables'!$I$2/2))/(1+oDR)^(((cycle + 0.5)/('Life tables'!$I$2/2)))</f>
        <v>21.822150287781653</v>
      </c>
      <c r="Y417" s="31">
        <f>((uNES*L417+ uOCEX*G417+uEREX*H417+uHOEX*I417+uNES*S417+ uOCEX*N417+uEREX*O417+uHOEX*P417)/('Life tables'!$I$2/2))/(1+oDR)^(((cycle + 0.5)/('Life tables'!$I$2/2)))</f>
        <v>14.381914152646033</v>
      </c>
      <c r="Z417" s="100">
        <f t="shared" si="132"/>
        <v>171870.51358895024</v>
      </c>
      <c r="AA417" s="107">
        <f>((L417+G417+H417+I417+N417+O417+P417+S417)/('Life tables'!$I$2/2))</f>
        <v>27.602895099558694</v>
      </c>
      <c r="AB417" s="31">
        <f>((uNES*L417+ uOCEX*G417+uEREX*H417+uHOEX*I417+uNES*S417+ uOCEX*N417+uEREX*O417+uHOEX*P417)/('Life tables'!$I$2/2))</f>
        <v>18.191720909768446</v>
      </c>
    </row>
    <row r="418" spans="1:28" x14ac:dyDescent="0.25">
      <c r="A418" s="4">
        <v>412</v>
      </c>
      <c r="C418" s="105">
        <f>IF(male=0,VLOOKUP((($A$5:$A$1570/'Life tables'!$I$2)*2)+age,lifetable,13,1),IF(male=1,VLOOKUP((($A$5:$A$1570/'Life tables'!$I$2)*2)+age,lifetable,10,1),"error"))</f>
        <v>2.1228983945331681E-4</v>
      </c>
      <c r="F418" s="96">
        <f t="shared" si="120"/>
        <v>125.62572350039484</v>
      </c>
      <c r="G418" s="96">
        <f t="shared" si="121"/>
        <v>12.619366845768274</v>
      </c>
      <c r="H418" s="96">
        <f t="shared" si="122"/>
        <v>0.72070257724419851</v>
      </c>
      <c r="I418" s="96">
        <f t="shared" si="123"/>
        <v>0.28877870673389905</v>
      </c>
      <c r="J418" s="96">
        <f t="shared" si="124"/>
        <v>2.9562330654503081E-2</v>
      </c>
      <c r="K418" s="96">
        <f t="shared" si="125"/>
        <v>0.30175762784754384</v>
      </c>
      <c r="L418" s="96">
        <f t="shared" si="133"/>
        <v>111.66555541214642</v>
      </c>
      <c r="M418" s="96">
        <f t="shared" si="126"/>
        <v>594.02177594299462</v>
      </c>
      <c r="N418" s="96">
        <f t="shared" si="127"/>
        <v>57.205584047218565</v>
      </c>
      <c r="O418" s="96">
        <f t="shared" si="128"/>
        <v>1.3654913615526583</v>
      </c>
      <c r="P418" s="96">
        <f t="shared" si="129"/>
        <v>1.3654913615526583</v>
      </c>
      <c r="Q418" s="96">
        <f t="shared" si="130"/>
        <v>0.1388287115837675</v>
      </c>
      <c r="R418" s="96">
        <f t="shared" si="131"/>
        <v>0.1070396666523786</v>
      </c>
      <c r="S418" s="96">
        <f t="shared" si="134"/>
        <v>533.83934079443463</v>
      </c>
      <c r="T418" s="96">
        <f t="shared" si="137"/>
        <v>43.369267391342234</v>
      </c>
      <c r="U418" s="96">
        <f t="shared" si="137"/>
        <v>237.56042150200616</v>
      </c>
      <c r="V418" s="32">
        <f t="shared" si="136"/>
        <v>999.99999999999977</v>
      </c>
      <c r="W418" s="100">
        <f>IF(A418=1,((cPH1_+cPHr+(cNES*L418+(cNES+cOSEX)*G418+(cNES+cEREX)*H418+(cNES+cHOEX)*I418+(cNES+cNES)*S418+(cNES+cOSEX)*N418+(cNES+cEREX)*O418+(cNES+cHOEX)*P418)))/(1+cDR)^(A$6:A$65537 + 0.5),(cPHr+(cNES*L418+(cNES+cOSEX)*G418+(cNES+cEREX)*H418+(cNES+cHOEX)*I418+(cNES+cNES)*S418+(cNES+cOSEX)*N418+(cNES+cEREX)*O418+(cNES+cHOEX)*P418))/(1+cDR)^(((cycle + 0.5)/('Life tables'!$I$2/2))))</f>
        <v>68307.120750907503</v>
      </c>
      <c r="X418" s="107">
        <f>((L418+G418+H418+I418+N418+O418+P418+S418)/('Life tables'!$I$2/2))/(1+oDR)^(((cycle + 0.5)/('Life tables'!$I$2/2)))</f>
        <v>21.792199565164353</v>
      </c>
      <c r="Y418" s="31">
        <f>((uNES*L418+ uOCEX*G418+uEREX*H418+uHOEX*I418+uNES*S418+ uOCEX*N418+uEREX*O418+uHOEX*P418)/('Life tables'!$I$2/2))/(1+oDR)^(((cycle + 0.5)/('Life tables'!$I$2/2)))</f>
        <v>14.362175094369261</v>
      </c>
      <c r="Z418" s="100">
        <f t="shared" si="132"/>
        <v>171732.68922356333</v>
      </c>
      <c r="AA418" s="107">
        <f>((L418+G418+H418+I418+N418+O418+P418+S418)/('Life tables'!$I$2/2))</f>
        <v>27.580756387030696</v>
      </c>
      <c r="AB418" s="31">
        <f>((uNES*L418+ uOCEX*G418+uEREX*H418+uHOEX*I418+uNES*S418+ uOCEX*N418+uEREX*O418+uHOEX*P418)/('Life tables'!$I$2/2))</f>
        <v>18.177130366357801</v>
      </c>
    </row>
    <row r="419" spans="1:28" x14ac:dyDescent="0.25">
      <c r="A419" s="4">
        <v>413</v>
      </c>
      <c r="C419" s="105">
        <f>IF(male=0,VLOOKUP((($A$5:$A$1570/'Life tables'!$I$2)*2)+age,lifetable,13,1),IF(male=1,VLOOKUP((($A$5:$A$1570/'Life tables'!$I$2)*2)+age,lifetable,10,1),"error"))</f>
        <v>2.1228983945331681E-4</v>
      </c>
      <c r="F419" s="96">
        <f t="shared" si="120"/>
        <v>125.52493527937334</v>
      </c>
      <c r="G419" s="96">
        <f t="shared" si="121"/>
        <v>12.60924245802854</v>
      </c>
      <c r="H419" s="96">
        <f t="shared" si="122"/>
        <v>0.72012436500691068</v>
      </c>
      <c r="I419" s="96">
        <f t="shared" si="123"/>
        <v>0.28854702255879849</v>
      </c>
      <c r="J419" s="96">
        <f t="shared" si="124"/>
        <v>2.9538613101816453E-2</v>
      </c>
      <c r="K419" s="96">
        <f t="shared" si="125"/>
        <v>0.3015155308180264</v>
      </c>
      <c r="L419" s="96">
        <f t="shared" si="133"/>
        <v>111.57596728985925</v>
      </c>
      <c r="M419" s="96">
        <f t="shared" si="126"/>
        <v>593.54537582727812</v>
      </c>
      <c r="N419" s="96">
        <f t="shared" si="127"/>
        <v>57.159705683893478</v>
      </c>
      <c r="O419" s="96">
        <f t="shared" si="128"/>
        <v>1.3643962497756179</v>
      </c>
      <c r="P419" s="96">
        <f t="shared" si="129"/>
        <v>1.3643962497756179</v>
      </c>
      <c r="Q419" s="96">
        <f t="shared" si="130"/>
        <v>0.13871737220709521</v>
      </c>
      <c r="R419" s="96">
        <f t="shared" si="131"/>
        <v>0.10695382180351176</v>
      </c>
      <c r="S419" s="96">
        <f t="shared" si="134"/>
        <v>533.41120644982277</v>
      </c>
      <c r="T419" s="96">
        <f t="shared" si="137"/>
        <v>43.537523376651144</v>
      </c>
      <c r="U419" s="96">
        <f t="shared" si="137"/>
        <v>237.96889085462772</v>
      </c>
      <c r="V419" s="32">
        <f t="shared" si="136"/>
        <v>999.99999999999989</v>
      </c>
      <c r="W419" s="100">
        <f>IF(A419=1,((cPH1_+cPHr+(cNES*L419+(cNES+cOSEX)*G419+(cNES+cEREX)*H419+(cNES+cHOEX)*I419+(cNES+cNES)*S419+(cNES+cOSEX)*N419+(cNES+cEREX)*O419+(cNES+cHOEX)*P419)))/(1+cDR)^(A$6:A$65537 + 0.5),(cPHr+(cNES*L419+(cNES+cOSEX)*G419+(cNES+cEREX)*H419+(cNES+cHOEX)*I419+(cNES+cNES)*S419+(cNES+cOSEX)*N419+(cNES+cEREX)*O419+(cNES+cHOEX)*P419))/(1+cDR)^(((cycle + 0.5)/('Life tables'!$I$2/2))))</f>
        <v>68099.973081072822</v>
      </c>
      <c r="X419" s="107">
        <f>((L419+G419+H419+I419+N419+O419+P419+S419)/('Life tables'!$I$2/2))/(1+oDR)^(((cycle + 0.5)/('Life tables'!$I$2/2)))</f>
        <v>21.762289951754461</v>
      </c>
      <c r="Y419" s="31">
        <f>((uNES*L419+ uOCEX*G419+uEREX*H419+uHOEX*I419+uNES*S419+ uOCEX*N419+uEREX*O419+uHOEX*P419)/('Life tables'!$I$2/2))/(1+oDR)^(((cycle + 0.5)/('Life tables'!$I$2/2)))</f>
        <v>14.342463129123722</v>
      </c>
      <c r="Z419" s="100">
        <f t="shared" si="132"/>
        <v>171594.9753103875</v>
      </c>
      <c r="AA419" s="107">
        <f>((L419+G419+H419+I419+N419+O419+P419+S419)/('Life tables'!$I$2/2))</f>
        <v>27.558635433346478</v>
      </c>
      <c r="AB419" s="31">
        <f>((uNES*L419+ uOCEX*G419+uEREX*H419+uHOEX*I419+uNES*S419+ uOCEX*N419+uEREX*O419+uHOEX*P419)/('Life tables'!$I$2/2))</f>
        <v>18.162551526884187</v>
      </c>
    </row>
    <row r="420" spans="1:28" x14ac:dyDescent="0.25">
      <c r="A420" s="4">
        <v>414</v>
      </c>
      <c r="C420" s="105">
        <f>IF(male=0,VLOOKUP((($A$5:$A$1570/'Life tables'!$I$2)*2)+age,lifetable,13,1),IF(male=1,VLOOKUP((($A$5:$A$1570/'Life tables'!$I$2)*2)+age,lifetable,10,1),"error"))</f>
        <v>2.1228983945331681E-4</v>
      </c>
      <c r="F420" s="96">
        <f t="shared" si="120"/>
        <v>125.42422894270061</v>
      </c>
      <c r="G420" s="96">
        <f t="shared" si="121"/>
        <v>12.599126295743012</v>
      </c>
      <c r="H420" s="96">
        <f t="shared" si="122"/>
        <v>0.71954662253218082</v>
      </c>
      <c r="I420" s="96">
        <f t="shared" si="123"/>
        <v>0.28831552661311211</v>
      </c>
      <c r="J420" s="96">
        <f t="shared" si="124"/>
        <v>2.951491481821044E-2</v>
      </c>
      <c r="K420" s="96">
        <f t="shared" si="125"/>
        <v>0.30127363047773914</v>
      </c>
      <c r="L420" s="96">
        <f t="shared" si="133"/>
        <v>111.48645195251635</v>
      </c>
      <c r="M420" s="96">
        <f t="shared" si="126"/>
        <v>593.06935682602023</v>
      </c>
      <c r="N420" s="96">
        <f t="shared" si="127"/>
        <v>57.113864022716491</v>
      </c>
      <c r="O420" s="96">
        <f t="shared" si="128"/>
        <v>1.3633020140750485</v>
      </c>
      <c r="P420" s="96">
        <f t="shared" si="129"/>
        <v>1.3633020140750485</v>
      </c>
      <c r="Q420" s="96">
        <f t="shared" si="130"/>
        <v>0.13860612190060748</v>
      </c>
      <c r="R420" s="96">
        <f t="shared" si="131"/>
        <v>0.10686804562950877</v>
      </c>
      <c r="S420" s="96">
        <f t="shared" si="134"/>
        <v>532.98341460762356</v>
      </c>
      <c r="T420" s="96">
        <f t="shared" si="137"/>
        <v>43.70564441336996</v>
      </c>
      <c r="U420" s="96">
        <f t="shared" si="137"/>
        <v>238.37703253073497</v>
      </c>
      <c r="V420" s="32">
        <f t="shared" si="136"/>
        <v>999.99999999999977</v>
      </c>
      <c r="W420" s="100">
        <f>IF(A420=1,((cPH1_+cPHr+(cNES*L420+(cNES+cOSEX)*G420+(cNES+cEREX)*H420+(cNES+cHOEX)*I420+(cNES+cNES)*S420+(cNES+cOSEX)*N420+(cNES+cEREX)*O420+(cNES+cHOEX)*P420)))/(1+cDR)^(A$6:A$65537 + 0.5),(cPHr+(cNES*L420+(cNES+cOSEX)*G420+(cNES+cEREX)*H420+(cNES+cHOEX)*I420+(cNES+cNES)*S420+(cNES+cOSEX)*N420+(cNES+cEREX)*O420+(cNES+cHOEX)*P420))/(1+cDR)^(((cycle + 0.5)/('Life tables'!$I$2/2))))</f>
        <v>67893.453579049456</v>
      </c>
      <c r="X420" s="107">
        <f>((L420+G420+H420+I420+N420+O420+P420+S420)/('Life tables'!$I$2/2))/(1+oDR)^(((cycle + 0.5)/('Life tables'!$I$2/2)))</f>
        <v>21.73242139105616</v>
      </c>
      <c r="Y420" s="31">
        <f>((uNES*L420+ uOCEX*G420+uEREX*H420+uHOEX*I420+uNES*S420+ uOCEX*N420+uEREX*O420+uHOEX*P420)/('Life tables'!$I$2/2))/(1+oDR)^(((cycle + 0.5)/('Life tables'!$I$2/2)))</f>
        <v>14.322778219677168</v>
      </c>
      <c r="Z420" s="100">
        <f t="shared" si="132"/>
        <v>171457.37176379451</v>
      </c>
      <c r="AA420" s="107">
        <f>((L420+G420+H420+I420+N420+O420+P420+S420)/('Life tables'!$I$2/2))</f>
        <v>27.53653222417222</v>
      </c>
      <c r="AB420" s="31">
        <f>((uNES*L420+ uOCEX*G420+uEREX*H420+uHOEX*I420+uNES*S420+ uOCEX*N420+uEREX*O420+uHOEX*P420)/('Life tables'!$I$2/2))</f>
        <v>18.147984381902564</v>
      </c>
    </row>
    <row r="421" spans="1:28" x14ac:dyDescent="0.25">
      <c r="A421" s="4">
        <v>415</v>
      </c>
      <c r="C421" s="105">
        <f>IF(male=0,VLOOKUP((($A$5:$A$1570/'Life tables'!$I$2)*2)+age,lifetable,13,1),IF(male=1,VLOOKUP((($A$5:$A$1570/'Life tables'!$I$2)*2)+age,lifetable,10,1),"error"))</f>
        <v>2.1228983945331681E-4</v>
      </c>
      <c r="F421" s="96">
        <f t="shared" si="120"/>
        <v>125.32360438964785</v>
      </c>
      <c r="G421" s="96">
        <f t="shared" si="121"/>
        <v>12.589018348793276</v>
      </c>
      <c r="H421" s="96">
        <f t="shared" si="122"/>
        <v>0.71896934924213729</v>
      </c>
      <c r="I421" s="96">
        <f t="shared" si="123"/>
        <v>0.28808421866529232</v>
      </c>
      <c r="J421" s="96">
        <f t="shared" si="124"/>
        <v>2.9491235779981473E-2</v>
      </c>
      <c r="K421" s="96">
        <f t="shared" si="125"/>
        <v>0.30103192658472777</v>
      </c>
      <c r="L421" s="96">
        <f t="shared" si="133"/>
        <v>111.39700931058243</v>
      </c>
      <c r="M421" s="96">
        <f t="shared" si="126"/>
        <v>592.59371866624701</v>
      </c>
      <c r="N421" s="96">
        <f t="shared" si="127"/>
        <v>57.068059037399614</v>
      </c>
      <c r="O421" s="96">
        <f t="shared" si="128"/>
        <v>1.3622086538234581</v>
      </c>
      <c r="P421" s="96">
        <f t="shared" si="129"/>
        <v>1.3622086538234581</v>
      </c>
      <c r="Q421" s="96">
        <f t="shared" si="130"/>
        <v>0.1384949606005077</v>
      </c>
      <c r="R421" s="96">
        <f t="shared" si="131"/>
        <v>0.10678233808118118</v>
      </c>
      <c r="S421" s="96">
        <f t="shared" si="134"/>
        <v>532.55596502251876</v>
      </c>
      <c r="T421" s="96">
        <f t="shared" si="137"/>
        <v>43.87363060975045</v>
      </c>
      <c r="U421" s="96">
        <f t="shared" si="137"/>
        <v>238.78484679540088</v>
      </c>
      <c r="V421" s="32">
        <f t="shared" si="136"/>
        <v>999.99999999999966</v>
      </c>
      <c r="W421" s="100">
        <f>IF(A421=1,((cPH1_+cPHr+(cNES*L421+(cNES+cOSEX)*G421+(cNES+cEREX)*H421+(cNES+cHOEX)*I421+(cNES+cNES)*S421+(cNES+cOSEX)*N421+(cNES+cEREX)*O421+(cNES+cHOEX)*P421)))/(1+cDR)^(A$6:A$65537 + 0.5),(cPHr+(cNES*L421+(cNES+cOSEX)*G421+(cNES+cEREX)*H421+(cNES+cHOEX)*I421+(cNES+cNES)*S421+(cNES+cOSEX)*N421+(cNES+cEREX)*O421+(cNES+cHOEX)*P421))/(1+cDR)^(((cycle + 0.5)/('Life tables'!$I$2/2))))</f>
        <v>67687.560341103701</v>
      </c>
      <c r="X421" s="107">
        <f>((L421+G421+H421+I421+N421+O421+P421+S421)/('Life tables'!$I$2/2))/(1+oDR)^(((cycle + 0.5)/('Life tables'!$I$2/2)))</f>
        <v>21.702593826653679</v>
      </c>
      <c r="Y421" s="31">
        <f>((uNES*L421+ uOCEX*G421+uEREX*H421+uHOEX*I421+uNES*S421+ uOCEX*N421+uEREX*O421+uHOEX*P421)/('Life tables'!$I$2/2))/(1+oDR)^(((cycle + 0.5)/('Life tables'!$I$2/2)))</f>
        <v>14.303120328850067</v>
      </c>
      <c r="Z421" s="100">
        <f t="shared" si="132"/>
        <v>171319.87849812585</v>
      </c>
      <c r="AA421" s="107">
        <f>((L421+G421+H421+I421+N421+O421+P421+S421)/('Life tables'!$I$2/2))</f>
        <v>27.514446745188639</v>
      </c>
      <c r="AB421" s="31">
        <f>((uNES*L421+ uOCEX*G421+uEREX*H421+uHOEX*I421+uNES*S421+ uOCEX*N421+uEREX*O421+uHOEX*P421)/('Life tables'!$I$2/2))</f>
        <v>18.133428921977409</v>
      </c>
    </row>
    <row r="422" spans="1:28" x14ac:dyDescent="0.25">
      <c r="A422" s="4">
        <v>416</v>
      </c>
      <c r="C422" s="105">
        <f>IF(male=0,VLOOKUP((($A$5:$A$1570/'Life tables'!$I$2)*2)+age,lifetable,13,1),IF(male=1,VLOOKUP((($A$5:$A$1570/'Life tables'!$I$2)*2)+age,lifetable,10,1),"error"))</f>
        <v>2.1228983945331681E-4</v>
      </c>
      <c r="F422" s="96">
        <f t="shared" si="120"/>
        <v>125.22306152073946</v>
      </c>
      <c r="G422" s="96">
        <f t="shared" si="121"/>
        <v>12.578918607186798</v>
      </c>
      <c r="H422" s="96">
        <f t="shared" si="122"/>
        <v>0.71839254456609836</v>
      </c>
      <c r="I422" s="96">
        <f t="shared" si="123"/>
        <v>0.28785309848667229</v>
      </c>
      <c r="J422" s="96">
        <f t="shared" si="124"/>
        <v>2.9467575963720891E-2</v>
      </c>
      <c r="K422" s="96">
        <f t="shared" si="125"/>
        <v>0.30079041890004815</v>
      </c>
      <c r="L422" s="96">
        <f t="shared" si="133"/>
        <v>111.30763927563612</v>
      </c>
      <c r="M422" s="96">
        <f t="shared" si="126"/>
        <v>592.11846107410895</v>
      </c>
      <c r="N422" s="96">
        <f t="shared" si="127"/>
        <v>57.022290701570562</v>
      </c>
      <c r="O422" s="96">
        <f t="shared" si="128"/>
        <v>1.3611161683913431</v>
      </c>
      <c r="P422" s="96">
        <f t="shared" si="129"/>
        <v>1.3611161683913431</v>
      </c>
      <c r="Q422" s="96">
        <f t="shared" si="130"/>
        <v>0.13838388824279463</v>
      </c>
      <c r="R422" s="96">
        <f t="shared" si="131"/>
        <v>0.1066966991091827</v>
      </c>
      <c r="S422" s="96">
        <f t="shared" si="134"/>
        <v>532.12885744840378</v>
      </c>
      <c r="T422" s="96">
        <f t="shared" si="137"/>
        <v>44.041482073956963</v>
      </c>
      <c r="U422" s="96">
        <f t="shared" si="137"/>
        <v>239.19233391341012</v>
      </c>
      <c r="V422" s="32">
        <f t="shared" si="136"/>
        <v>999.99999999999989</v>
      </c>
      <c r="W422" s="100">
        <f>IF(A422=1,((cPH1_+cPHr+(cNES*L422+(cNES+cOSEX)*G422+(cNES+cEREX)*H422+(cNES+cHOEX)*I422+(cNES+cNES)*S422+(cNES+cOSEX)*N422+(cNES+cEREX)*O422+(cNES+cHOEX)*P422)))/(1+cDR)^(A$6:A$65537 + 0.5),(cPHr+(cNES*L422+(cNES+cOSEX)*G422+(cNES+cEREX)*H422+(cNES+cHOEX)*I422+(cNES+cNES)*S422+(cNES+cOSEX)*N422+(cNES+cEREX)*O422+(cNES+cHOEX)*P422))/(1+cDR)^(((cycle + 0.5)/('Life tables'!$I$2/2))))</f>
        <v>67482.291469229356</v>
      </c>
      <c r="X422" s="107">
        <f>((L422+G422+H422+I422+N422+O422+P422+S422)/('Life tables'!$I$2/2))/(1+oDR)^(((cycle + 0.5)/('Life tables'!$I$2/2)))</f>
        <v>21.672807202211111</v>
      </c>
      <c r="Y422" s="31">
        <f>((uNES*L422+ uOCEX*G422+uEREX*H422+uHOEX*I422+uNES*S422+ uOCEX*N422+uEREX*O422+uHOEX*P422)/('Life tables'!$I$2/2))/(1+oDR)^(((cycle + 0.5)/('Life tables'!$I$2/2)))</f>
        <v>14.283489419515469</v>
      </c>
      <c r="Z422" s="100">
        <f t="shared" si="132"/>
        <v>171182.49542769592</v>
      </c>
      <c r="AA422" s="107">
        <f>((L422+G422+H422+I422+N422+O422+P422+S422)/('Life tables'!$I$2/2))</f>
        <v>27.492378982090859</v>
      </c>
      <c r="AB422" s="31">
        <f>((uNES*L422+ uOCEX*G422+uEREX*H422+uHOEX*I422+uNES*S422+ uOCEX*N422+uEREX*O422+uHOEX*P422)/('Life tables'!$I$2/2))</f>
        <v>18.118885137682643</v>
      </c>
    </row>
    <row r="423" spans="1:28" x14ac:dyDescent="0.25">
      <c r="A423" s="4">
        <v>417</v>
      </c>
      <c r="C423" s="105">
        <f>IF(male=0,VLOOKUP((($A$5:$A$1570/'Life tables'!$I$2)*2)+age,lifetable,13,1),IF(male=1,VLOOKUP((($A$5:$A$1570/'Life tables'!$I$2)*2)+age,lifetable,10,1),"error"))</f>
        <v>2.1228983945331681E-4</v>
      </c>
      <c r="F423" s="96">
        <f t="shared" si="120"/>
        <v>125.12260023771276</v>
      </c>
      <c r="G423" s="96">
        <f t="shared" si="121"/>
        <v>12.568827061052884</v>
      </c>
      <c r="H423" s="96">
        <f t="shared" si="122"/>
        <v>0.71781620794034051</v>
      </c>
      <c r="I423" s="96">
        <f t="shared" si="123"/>
        <v>0.2876221658513734</v>
      </c>
      <c r="J423" s="96">
        <f t="shared" si="124"/>
        <v>2.9443935346305451E-2</v>
      </c>
      <c r="K423" s="96">
        <f t="shared" si="125"/>
        <v>0.3005491071876697</v>
      </c>
      <c r="L423" s="96">
        <f t="shared" si="133"/>
        <v>111.21834176033418</v>
      </c>
      <c r="M423" s="96">
        <f t="shared" si="126"/>
        <v>591.6435837749201</v>
      </c>
      <c r="N423" s="96">
        <f t="shared" si="127"/>
        <v>56.976558988776461</v>
      </c>
      <c r="O423" s="96">
        <f t="shared" si="128"/>
        <v>1.3600245571472764</v>
      </c>
      <c r="P423" s="96">
        <f t="shared" si="129"/>
        <v>1.3600245571472764</v>
      </c>
      <c r="Q423" s="96">
        <f t="shared" si="130"/>
        <v>0.13827290476327131</v>
      </c>
      <c r="R423" s="96">
        <f t="shared" si="131"/>
        <v>0.10661112866401634</v>
      </c>
      <c r="S423" s="96">
        <f t="shared" si="134"/>
        <v>531.70209163842185</v>
      </c>
      <c r="T423" s="96">
        <f t="shared" si="137"/>
        <v>44.20919891406654</v>
      </c>
      <c r="U423" s="96">
        <f t="shared" si="137"/>
        <v>239.5994941492618</v>
      </c>
      <c r="V423" s="32">
        <f t="shared" si="136"/>
        <v>1000</v>
      </c>
      <c r="W423" s="100">
        <f>IF(A423=1,((cPH1_+cPHr+(cNES*L423+(cNES+cOSEX)*G423+(cNES+cEREX)*H423+(cNES+cHOEX)*I423+(cNES+cNES)*S423+(cNES+cOSEX)*N423+(cNES+cEREX)*O423+(cNES+cHOEX)*P423)))/(1+cDR)^(A$6:A$65537 + 0.5),(cPHr+(cNES*L423+(cNES+cOSEX)*G423+(cNES+cEREX)*H423+(cNES+cHOEX)*I423+(cNES+cNES)*S423+(cNES+cOSEX)*N423+(cNES+cEREX)*O423+(cNES+cHOEX)*P423))/(1+cDR)^(((cycle + 0.5)/('Life tables'!$I$2/2))))</f>
        <v>67277.645071132269</v>
      </c>
      <c r="X423" s="107">
        <f>((L423+G423+H423+I423+N423+O423+P423+S423)/('Life tables'!$I$2/2))/(1+oDR)^(((cycle + 0.5)/('Life tables'!$I$2/2)))</f>
        <v>21.643061461472207</v>
      </c>
      <c r="Y423" s="31">
        <f>((uNES*L423+ uOCEX*G423+uEREX*H423+uHOEX*I423+uNES*S423+ uOCEX*N423+uEREX*O423+uHOEX*P423)/('Life tables'!$I$2/2))/(1+oDR)^(((cycle + 0.5)/('Life tables'!$I$2/2)))</f>
        <v>14.263885454598876</v>
      </c>
      <c r="Z423" s="100">
        <f t="shared" si="132"/>
        <v>171045.22246679559</v>
      </c>
      <c r="AA423" s="107">
        <f>((L423+G423+H423+I423+N423+O423+P423+S423)/('Life tables'!$I$2/2))</f>
        <v>27.470328920588297</v>
      </c>
      <c r="AB423" s="31">
        <f>((uNES*L423+ uOCEX*G423+uEREX*H423+uHOEX*I423+uNES*S423+ uOCEX*N423+uEREX*O423+uHOEX*P423)/('Life tables'!$I$2/2))</f>
        <v>18.10435301960155</v>
      </c>
    </row>
    <row r="424" spans="1:28" x14ac:dyDescent="0.25">
      <c r="A424" s="4">
        <v>418</v>
      </c>
      <c r="C424" s="105">
        <f>IF(male=0,VLOOKUP((($A$5:$A$1570/'Life tables'!$I$2)*2)+age,lifetable,13,1),IF(male=1,VLOOKUP((($A$5:$A$1570/'Life tables'!$I$2)*2)+age,lifetable,10,1),"error"))</f>
        <v>2.3219220175896282E-4</v>
      </c>
      <c r="F424" s="96">
        <f t="shared" si="120"/>
        <v>125.02222044347914</v>
      </c>
      <c r="G424" s="96">
        <f t="shared" si="121"/>
        <v>12.558743700638782</v>
      </c>
      <c r="H424" s="96">
        <f t="shared" si="122"/>
        <v>0.71724033880787597</v>
      </c>
      <c r="I424" s="96">
        <f t="shared" si="123"/>
        <v>0.2873914205362158</v>
      </c>
      <c r="J424" s="96">
        <f t="shared" si="124"/>
        <v>3.2178494644902744E-2</v>
      </c>
      <c r="K424" s="96">
        <f t="shared" si="125"/>
        <v>0.30030799121438212</v>
      </c>
      <c r="L424" s="96">
        <f t="shared" si="133"/>
        <v>111.12635849763699</v>
      </c>
      <c r="M424" s="96">
        <f t="shared" si="126"/>
        <v>591.16908649319259</v>
      </c>
      <c r="N424" s="96">
        <f t="shared" si="127"/>
        <v>56.930863872487251</v>
      </c>
      <c r="O424" s="96">
        <f t="shared" si="128"/>
        <v>1.3589338194579879</v>
      </c>
      <c r="P424" s="96">
        <f t="shared" si="129"/>
        <v>1.3589338194579879</v>
      </c>
      <c r="Q424" s="96">
        <f t="shared" si="130"/>
        <v>0.15111482210645105</v>
      </c>
      <c r="R424" s="96">
        <f t="shared" si="131"/>
        <v>0.10652562669604058</v>
      </c>
      <c r="S424" s="96">
        <f t="shared" si="134"/>
        <v>531.26271453298682</v>
      </c>
      <c r="T424" s="96">
        <f t="shared" ref="T424:U439" si="138">J424+Q424+T423</f>
        <v>44.392492230817894</v>
      </c>
      <c r="U424" s="96">
        <f t="shared" si="138"/>
        <v>240.00632776717222</v>
      </c>
      <c r="V424" s="32">
        <f t="shared" si="136"/>
        <v>1000</v>
      </c>
      <c r="W424" s="100">
        <f>IF(A424=1,((cPH1_+cPHr+(cNES*L424+(cNES+cOSEX)*G424+(cNES+cEREX)*H424+(cNES+cHOEX)*I424+(cNES+cNES)*S424+(cNES+cOSEX)*N424+(cNES+cEREX)*O424+(cNES+cHOEX)*P424)))/(1+cDR)^(A$6:A$65537 + 0.5),(cPHr+(cNES*L424+(cNES+cOSEX)*G424+(cNES+cEREX)*H424+(cNES+cHOEX)*I424+(cNES+cNES)*S424+(cNES+cOSEX)*N424+(cNES+cEREX)*O424+(cNES+cHOEX)*P424))/(1+cDR)^(((cycle + 0.5)/('Life tables'!$I$2/2))))</f>
        <v>67072.348996464687</v>
      </c>
      <c r="X424" s="107">
        <f>((L424+G424+H424+I424+N424+O424+P424+S424)/('Life tables'!$I$2/2))/(1+oDR)^(((cycle + 0.5)/('Life tables'!$I$2/2)))</f>
        <v>21.612882038376064</v>
      </c>
      <c r="Y424" s="31">
        <f>((uNES*L424+ uOCEX*G424+uEREX*H424+uHOEX*I424+uNES*S424+ uOCEX*N424+uEREX*O424+uHOEX*P424)/('Life tables'!$I$2/2))/(1+oDR)^(((cycle + 0.5)/('Life tables'!$I$2/2)))</f>
        <v>14.243990475455783</v>
      </c>
      <c r="Z424" s="100">
        <f t="shared" si="132"/>
        <v>170904.82281286168</v>
      </c>
      <c r="AA424" s="107">
        <f>((L424+G424+H424+I424+N424+O424+P424+S424)/('Life tables'!$I$2/2))</f>
        <v>27.447693933479339</v>
      </c>
      <c r="AB424" s="31">
        <f>((uNES*L424+ uOCEX*G424+uEREX*H424+uHOEX*I424+uNES*S424+ uOCEX*N424+uEREX*O424+uHOEX*P424)/('Life tables'!$I$2/2))</f>
        <v>18.089428807666838</v>
      </c>
    </row>
    <row r="425" spans="1:28" x14ac:dyDescent="0.25">
      <c r="A425" s="4">
        <v>419</v>
      </c>
      <c r="C425" s="105">
        <f>IF(male=0,VLOOKUP((($A$5:$A$1570/'Life tables'!$I$2)*2)+age,lifetable,13,1),IF(male=1,VLOOKUP((($A$5:$A$1570/'Life tables'!$I$2)*2)+age,lifetable,10,1),"error"))</f>
        <v>2.3219220175896282E-4</v>
      </c>
      <c r="F425" s="96">
        <f t="shared" si="120"/>
        <v>124.91915946908928</v>
      </c>
      <c r="G425" s="96">
        <f t="shared" si="121"/>
        <v>12.548391010066585</v>
      </c>
      <c r="H425" s="96">
        <f t="shared" si="122"/>
        <v>0.71664908800520222</v>
      </c>
      <c r="I425" s="96">
        <f t="shared" si="123"/>
        <v>0.28715451193127595</v>
      </c>
      <c r="J425" s="96">
        <f t="shared" si="124"/>
        <v>3.2151968584169389E-2</v>
      </c>
      <c r="K425" s="96">
        <f t="shared" si="125"/>
        <v>0.30006043494732948</v>
      </c>
      <c r="L425" s="96">
        <f t="shared" si="133"/>
        <v>111.03475245555472</v>
      </c>
      <c r="M425" s="96">
        <f t="shared" si="126"/>
        <v>590.68202053292077</v>
      </c>
      <c r="N425" s="96">
        <f t="shared" si="127"/>
        <v>56.883958365222576</v>
      </c>
      <c r="O425" s="96">
        <f t="shared" si="128"/>
        <v>1.3578141898615783</v>
      </c>
      <c r="P425" s="96">
        <f t="shared" si="129"/>
        <v>1.3578141898615783</v>
      </c>
      <c r="Q425" s="96">
        <f t="shared" si="130"/>
        <v>0.15099031815720498</v>
      </c>
      <c r="R425" s="96">
        <f t="shared" si="131"/>
        <v>0.10643785991688094</v>
      </c>
      <c r="S425" s="96">
        <f t="shared" si="134"/>
        <v>530.82500560990093</v>
      </c>
      <c r="T425" s="96">
        <f t="shared" si="138"/>
        <v>44.575634517559266</v>
      </c>
      <c r="U425" s="96">
        <f t="shared" si="138"/>
        <v>240.41282606203643</v>
      </c>
      <c r="V425" s="32">
        <f t="shared" si="136"/>
        <v>1000.0000000000001</v>
      </c>
      <c r="W425" s="100">
        <f>IF(A425=1,((cPH1_+cPHr+(cNES*L425+(cNES+cOSEX)*G425+(cNES+cEREX)*H425+(cNES+cHOEX)*I425+(cNES+cNES)*S425+(cNES+cOSEX)*N425+(cNES+cEREX)*O425+(cNES+cHOEX)*P425)))/(1+cDR)^(A$6:A$65537 + 0.5),(cPHr+(cNES*L425+(cNES+cOSEX)*G425+(cNES+cEREX)*H425+(cNES+cHOEX)*I425+(cNES+cNES)*S425+(cNES+cOSEX)*N425+(cNES+cEREX)*O425+(cNES+cHOEX)*P425))/(1+cDR)^(((cycle + 0.5)/('Life tables'!$I$2/2))))</f>
        <v>66867.478659444852</v>
      </c>
      <c r="X425" s="107">
        <f>((L425+G425+H425+I425+N425+O425+P425+S425)/('Life tables'!$I$2/2))/(1+oDR)^(((cycle + 0.5)/('Life tables'!$I$2/2)))</f>
        <v>21.582744700974995</v>
      </c>
      <c r="Y425" s="31">
        <f>((uNES*L425+ uOCEX*G425+uEREX*H425+uHOEX*I425+uNES*S425+ uOCEX*N425+uEREX*O425+uHOEX*P425)/('Life tables'!$I$2/2))/(1+oDR)^(((cycle + 0.5)/('Life tables'!$I$2/2)))</f>
        <v>14.224128436187099</v>
      </c>
      <c r="Z425" s="100">
        <f t="shared" si="132"/>
        <v>170764.02581580411</v>
      </c>
      <c r="AA425" s="107">
        <f>((L425+G425+H425+I425+N425+O425+P425+S425)/('Life tables'!$I$2/2))</f>
        <v>27.425077600992829</v>
      </c>
      <c r="AB425" s="31">
        <f>((uNES*L425+ uOCEX*G425+uEREX*H425+uHOEX*I425+uNES*S425+ uOCEX*N425+uEREX*O425+uHOEX*P425)/('Life tables'!$I$2/2))</f>
        <v>18.074523494284644</v>
      </c>
    </row>
    <row r="426" spans="1:28" x14ac:dyDescent="0.25">
      <c r="A426" s="4">
        <v>420</v>
      </c>
      <c r="C426" s="105">
        <f>IF(male=0,VLOOKUP((($A$5:$A$1570/'Life tables'!$I$2)*2)+age,lifetable,13,1),IF(male=1,VLOOKUP((($A$5:$A$1570/'Life tables'!$I$2)*2)+age,lifetable,10,1),"error"))</f>
        <v>2.3219220175896282E-4</v>
      </c>
      <c r="F426" s="96">
        <f t="shared" si="120"/>
        <v>124.81618494606788</v>
      </c>
      <c r="G426" s="96">
        <f t="shared" si="121"/>
        <v>12.538047003715283</v>
      </c>
      <c r="H426" s="96">
        <f t="shared" si="122"/>
        <v>0.71605833316563483</v>
      </c>
      <c r="I426" s="96">
        <f t="shared" si="123"/>
        <v>0.28691780205406225</v>
      </c>
      <c r="J426" s="96">
        <f t="shared" si="124"/>
        <v>3.2125464774479778E-2</v>
      </c>
      <c r="K426" s="96">
        <f t="shared" si="125"/>
        <v>0.29981308633965698</v>
      </c>
      <c r="L426" s="96">
        <f t="shared" si="133"/>
        <v>110.94322325601877</v>
      </c>
      <c r="M426" s="96">
        <f t="shared" si="126"/>
        <v>590.19535447433645</v>
      </c>
      <c r="N426" s="96">
        <f t="shared" si="127"/>
        <v>56.837091369356848</v>
      </c>
      <c r="O426" s="96">
        <f t="shared" si="128"/>
        <v>1.3566954795282697</v>
      </c>
      <c r="P426" s="96">
        <f t="shared" si="129"/>
        <v>1.3566954795282697</v>
      </c>
      <c r="Q426" s="96">
        <f t="shared" si="130"/>
        <v>0.15086591643095024</v>
      </c>
      <c r="R426" s="96">
        <f t="shared" si="131"/>
        <v>0.10635016519794711</v>
      </c>
      <c r="S426" s="96">
        <f t="shared" si="134"/>
        <v>530.38765606429422</v>
      </c>
      <c r="T426" s="96">
        <f t="shared" si="138"/>
        <v>44.758625898764699</v>
      </c>
      <c r="U426" s="96">
        <f t="shared" si="138"/>
        <v>240.81898931357404</v>
      </c>
      <c r="V426" s="32">
        <f t="shared" si="136"/>
        <v>1000</v>
      </c>
      <c r="W426" s="100">
        <f>IF(A426=1,((cPH1_+cPHr+(cNES*L426+(cNES+cOSEX)*G426+(cNES+cEREX)*H426+(cNES+cHOEX)*I426+(cNES+cNES)*S426+(cNES+cOSEX)*N426+(cNES+cEREX)*O426+(cNES+cHOEX)*P426)))/(1+cDR)^(A$6:A$65537 + 0.5),(cPHr+(cNES*L426+(cNES+cOSEX)*G426+(cNES+cEREX)*H426+(cNES+cHOEX)*I426+(cNES+cNES)*S426+(cNES+cOSEX)*N426+(cNES+cEREX)*O426+(cNES+cHOEX)*P426))/(1+cDR)^(((cycle + 0.5)/('Life tables'!$I$2/2))))</f>
        <v>66663.234051304637</v>
      </c>
      <c r="X426" s="107">
        <f>((L426+G426+H426+I426+N426+O426+P426+S426)/('Life tables'!$I$2/2))/(1+oDR)^(((cycle + 0.5)/('Life tables'!$I$2/2)))</f>
        <v>21.552649390476528</v>
      </c>
      <c r="Y426" s="31">
        <f>((uNES*L426+ uOCEX*G426+uEREX*H426+uHOEX*I426+uNES*S426+ uOCEX*N426+uEREX*O426+uHOEX*P426)/('Life tables'!$I$2/2))/(1+oDR)^(((cycle + 0.5)/('Life tables'!$I$2/2)))</f>
        <v>14.204294094730995</v>
      </c>
      <c r="Z426" s="100">
        <f t="shared" si="132"/>
        <v>170623.34470701995</v>
      </c>
      <c r="AA426" s="107">
        <f>((L426+G426+H426+I426+N426+O426+P426+S426)/('Life tables'!$I$2/2))</f>
        <v>27.402479907625445</v>
      </c>
      <c r="AB426" s="31">
        <f>((uNES*L426+ uOCEX*G426+uEREX*H426+uHOEX*I426+uNES*S426+ uOCEX*N426+uEREX*O426+uHOEX*P426)/('Life tables'!$I$2/2))</f>
        <v>18.059630464960804</v>
      </c>
    </row>
    <row r="427" spans="1:28" x14ac:dyDescent="0.25">
      <c r="A427" s="4">
        <v>421</v>
      </c>
      <c r="C427" s="105">
        <f>IF(male=0,VLOOKUP((($A$5:$A$1570/'Life tables'!$I$2)*2)+age,lifetable,13,1),IF(male=1,VLOOKUP((($A$5:$A$1570/'Life tables'!$I$2)*2)+age,lifetable,10,1),"error"))</f>
        <v>2.3219220175896282E-4</v>
      </c>
      <c r="F427" s="96">
        <f t="shared" si="120"/>
        <v>124.71329675192264</v>
      </c>
      <c r="G427" s="96">
        <f t="shared" si="121"/>
        <v>12.527711669280267</v>
      </c>
      <c r="H427" s="96">
        <f t="shared" si="122"/>
        <v>0.71546807358644726</v>
      </c>
      <c r="I427" s="96">
        <f t="shared" si="123"/>
        <v>0.28668129062299885</v>
      </c>
      <c r="J427" s="96">
        <f t="shared" si="124"/>
        <v>3.2098983184306595E-2</v>
      </c>
      <c r="K427" s="96">
        <f t="shared" si="125"/>
        <v>0.29956594509713363</v>
      </c>
      <c r="L427" s="96">
        <f t="shared" si="133"/>
        <v>110.85177079015149</v>
      </c>
      <c r="M427" s="96">
        <f t="shared" si="126"/>
        <v>589.70908803573877</v>
      </c>
      <c r="N427" s="96">
        <f t="shared" si="127"/>
        <v>56.790262857761654</v>
      </c>
      <c r="O427" s="96">
        <f t="shared" si="128"/>
        <v>1.3555776878105097</v>
      </c>
      <c r="P427" s="96">
        <f t="shared" si="129"/>
        <v>1.3555776878105097</v>
      </c>
      <c r="Q427" s="96">
        <f t="shared" si="130"/>
        <v>0.15074161685567825</v>
      </c>
      <c r="R427" s="96">
        <f t="shared" si="131"/>
        <v>0.10626254248847808</v>
      </c>
      <c r="S427" s="96">
        <f t="shared" si="134"/>
        <v>529.95066564301192</v>
      </c>
      <c r="T427" s="96">
        <f t="shared" si="138"/>
        <v>44.941466498804687</v>
      </c>
      <c r="U427" s="96">
        <f t="shared" si="138"/>
        <v>241.22481780115965</v>
      </c>
      <c r="V427" s="32">
        <f t="shared" si="136"/>
        <v>1000</v>
      </c>
      <c r="W427" s="100">
        <f>IF(A427=1,((cPH1_+cPHr+(cNES*L427+(cNES+cOSEX)*G427+(cNES+cEREX)*H427+(cNES+cHOEX)*I427+(cNES+cNES)*S427+(cNES+cOSEX)*N427+(cNES+cEREX)*O427+(cNES+cHOEX)*P427)))/(1+cDR)^(A$6:A$65537 + 0.5),(cPHr+(cNES*L427+(cNES+cOSEX)*G427+(cNES+cEREX)*H427+(cNES+cHOEX)*I427+(cNES+cNES)*S427+(cNES+cOSEX)*N427+(cNES+cEREX)*O427+(cNES+cHOEX)*P427))/(1+cDR)^(((cycle + 0.5)/('Life tables'!$I$2/2))))</f>
        <v>66459.613262581988</v>
      </c>
      <c r="X427" s="107">
        <f>((L427+G427+H427+I427+N427+O427+P427+S427)/('Life tables'!$I$2/2))/(1+oDR)^(((cycle + 0.5)/('Life tables'!$I$2/2)))</f>
        <v>21.522596048173853</v>
      </c>
      <c r="Y427" s="31">
        <f>((uNES*L427+ uOCEX*G427+uEREX*H427+uHOEX*I427+uNES*S427+ uOCEX*N427+uEREX*O427+uHOEX*P427)/('Life tables'!$I$2/2))/(1+oDR)^(((cycle + 0.5)/('Life tables'!$I$2/2)))</f>
        <v>14.184487412398655</v>
      </c>
      <c r="Z427" s="100">
        <f t="shared" si="132"/>
        <v>170482.77939520188</v>
      </c>
      <c r="AA427" s="107">
        <f>((L427+G427+H427+I427+N427+O427+P427+S427)/('Life tables'!$I$2/2))</f>
        <v>27.379900837891096</v>
      </c>
      <c r="AB427" s="31">
        <f>((uNES*L427+ uOCEX*G427+uEREX*H427+uHOEX*I427+uNES*S427+ uOCEX*N427+uEREX*O427+uHOEX*P427)/('Life tables'!$I$2/2))</f>
        <v>18.044749709491573</v>
      </c>
    </row>
    <row r="428" spans="1:28" x14ac:dyDescent="0.25">
      <c r="A428" s="4">
        <v>422</v>
      </c>
      <c r="C428" s="105">
        <f>IF(male=0,VLOOKUP((($A$5:$A$1570/'Life tables'!$I$2)*2)+age,lifetable,13,1),IF(male=1,VLOOKUP((($A$5:$A$1570/'Life tables'!$I$2)*2)+age,lifetable,10,1),"error"))</f>
        <v>2.3219220175896282E-4</v>
      </c>
      <c r="F428" s="96">
        <f t="shared" si="120"/>
        <v>124.61049476597759</v>
      </c>
      <c r="G428" s="96">
        <f t="shared" si="121"/>
        <v>12.517384994639384</v>
      </c>
      <c r="H428" s="96">
        <f t="shared" si="122"/>
        <v>0.71487830857533319</v>
      </c>
      <c r="I428" s="96">
        <f t="shared" si="123"/>
        <v>0.28644497736068525</v>
      </c>
      <c r="J428" s="96">
        <f t="shared" si="124"/>
        <v>3.2072523782589978E-2</v>
      </c>
      <c r="K428" s="96">
        <f t="shared" si="125"/>
        <v>0.29931901092989116</v>
      </c>
      <c r="L428" s="96">
        <f t="shared" si="133"/>
        <v>110.76039495068972</v>
      </c>
      <c r="M428" s="96">
        <f t="shared" si="126"/>
        <v>589.22322093405819</v>
      </c>
      <c r="N428" s="96">
        <f t="shared" si="127"/>
        <v>56.7434728031768</v>
      </c>
      <c r="O428" s="96">
        <f t="shared" si="128"/>
        <v>1.3544608140576002</v>
      </c>
      <c r="P428" s="96">
        <f t="shared" si="129"/>
        <v>1.3544608140576002</v>
      </c>
      <c r="Q428" s="96">
        <f t="shared" si="130"/>
        <v>0.15061741935903075</v>
      </c>
      <c r="R428" s="96">
        <f t="shared" si="131"/>
        <v>0.10617499173746615</v>
      </c>
      <c r="S428" s="96">
        <f t="shared" si="134"/>
        <v>529.51403409166971</v>
      </c>
      <c r="T428" s="96">
        <f t="shared" si="138"/>
        <v>45.124156441946305</v>
      </c>
      <c r="U428" s="96">
        <f t="shared" si="138"/>
        <v>241.630311803827</v>
      </c>
      <c r="V428" s="32">
        <f t="shared" si="136"/>
        <v>1000.0000000000001</v>
      </c>
      <c r="W428" s="100">
        <f>IF(A428=1,((cPH1_+cPHr+(cNES*L428+(cNES+cOSEX)*G428+(cNES+cEREX)*H428+(cNES+cHOEX)*I428+(cNES+cNES)*S428+(cNES+cOSEX)*N428+(cNES+cEREX)*O428+(cNES+cHOEX)*P428)))/(1+cDR)^(A$6:A$65537 + 0.5),(cPHr+(cNES*L428+(cNES+cOSEX)*G428+(cNES+cEREX)*H428+(cNES+cHOEX)*I428+(cNES+cNES)*S428+(cNES+cOSEX)*N428+(cNES+cEREX)*O428+(cNES+cHOEX)*P428))/(1+cDR)^(((cycle + 0.5)/('Life tables'!$I$2/2))))</f>
        <v>66256.614389581344</v>
      </c>
      <c r="X428" s="107">
        <f>((L428+G428+H428+I428+N428+O428+P428+S428)/('Life tables'!$I$2/2))/(1+oDR)^(((cycle + 0.5)/('Life tables'!$I$2/2)))</f>
        <v>21.492584615445562</v>
      </c>
      <c r="Y428" s="31">
        <f>((uNES*L428+ uOCEX*G428+uEREX*H428+uHOEX*I428+uNES*S428+ uOCEX*N428+uEREX*O428+uHOEX*P428)/('Life tables'!$I$2/2))/(1+oDR)^(((cycle + 0.5)/('Life tables'!$I$2/2)))</f>
        <v>14.164708350557474</v>
      </c>
      <c r="Z428" s="100">
        <f t="shared" si="132"/>
        <v>170342.32978897778</v>
      </c>
      <c r="AA428" s="107">
        <f>((L428+G428+H428+I428+N428+O428+P428+S428)/('Life tables'!$I$2/2))</f>
        <v>27.357340376320721</v>
      </c>
      <c r="AB428" s="31">
        <f>((uNES*L428+ uOCEX*G428+uEREX*H428+uHOEX*I428+uNES*S428+ uOCEX*N428+uEREX*O428+uHOEX*P428)/('Life tables'!$I$2/2))</f>
        <v>18.029881217684338</v>
      </c>
    </row>
    <row r="429" spans="1:28" x14ac:dyDescent="0.25">
      <c r="A429" s="4">
        <v>423</v>
      </c>
      <c r="C429" s="105">
        <f>IF(male=0,VLOOKUP((($A$5:$A$1570/'Life tables'!$I$2)*2)+age,lifetable,13,1),IF(male=1,VLOOKUP((($A$5:$A$1570/'Life tables'!$I$2)*2)+age,lifetable,10,1),"error"))</f>
        <v>2.3219220175896282E-4</v>
      </c>
      <c r="F429" s="96">
        <f t="shared" si="120"/>
        <v>124.50777886931417</v>
      </c>
      <c r="G429" s="96">
        <f t="shared" si="121"/>
        <v>12.507066967847015</v>
      </c>
      <c r="H429" s="96">
        <f t="shared" si="122"/>
        <v>0.71428903745006844</v>
      </c>
      <c r="I429" s="96">
        <f t="shared" si="123"/>
        <v>0.28620886199376055</v>
      </c>
      <c r="J429" s="96">
        <f t="shared" si="124"/>
        <v>3.2046086538722394E-2</v>
      </c>
      <c r="K429" s="96">
        <f t="shared" si="125"/>
        <v>0.29907228355228299</v>
      </c>
      <c r="L429" s="96">
        <f t="shared" si="133"/>
        <v>110.66909563193232</v>
      </c>
      <c r="M429" s="96">
        <f t="shared" si="126"/>
        <v>588.73775288491265</v>
      </c>
      <c r="N429" s="96">
        <f t="shared" si="127"/>
        <v>56.696721178215661</v>
      </c>
      <c r="O429" s="96">
        <f t="shared" si="128"/>
        <v>1.3533448576158256</v>
      </c>
      <c r="P429" s="96">
        <f t="shared" si="129"/>
        <v>1.3533448576158256</v>
      </c>
      <c r="Q429" s="96">
        <f t="shared" si="130"/>
        <v>0.15049332386831393</v>
      </c>
      <c r="R429" s="96">
        <f t="shared" si="131"/>
        <v>0.10608751289366715</v>
      </c>
      <c r="S429" s="96">
        <f t="shared" si="134"/>
        <v>529.07776115470335</v>
      </c>
      <c r="T429" s="96">
        <f t="shared" si="138"/>
        <v>45.306695852353343</v>
      </c>
      <c r="U429" s="96">
        <f t="shared" si="138"/>
        <v>242.03547160027296</v>
      </c>
      <c r="V429" s="32">
        <f t="shared" si="136"/>
        <v>1000</v>
      </c>
      <c r="W429" s="100">
        <f>IF(A429=1,((cPH1_+cPHr+(cNES*L429+(cNES+cOSEX)*G429+(cNES+cEREX)*H429+(cNES+cHOEX)*I429+(cNES+cNES)*S429+(cNES+cOSEX)*N429+(cNES+cEREX)*O429+(cNES+cHOEX)*P429)))/(1+cDR)^(A$6:A$65537 + 0.5),(cPHr+(cNES*L429+(cNES+cOSEX)*G429+(cNES+cEREX)*H429+(cNES+cHOEX)*I429+(cNES+cNES)*S429+(cNES+cOSEX)*N429+(cNES+cEREX)*O429+(cNES+cHOEX)*P429))/(1+cDR)^(((cycle + 0.5)/('Life tables'!$I$2/2))))</f>
        <v>66054.235534358406</v>
      </c>
      <c r="X429" s="107">
        <f>((L429+G429+H429+I429+N429+O429+P429+S429)/('Life tables'!$I$2/2))/(1+oDR)^(((cycle + 0.5)/('Life tables'!$I$2/2)))</f>
        <v>21.462615033755391</v>
      </c>
      <c r="Y429" s="31">
        <f>((uNES*L429+ uOCEX*G429+uEREX*H429+uHOEX*I429+uNES*S429+ uOCEX*N429+uEREX*O429+uHOEX*P429)/('Life tables'!$I$2/2))/(1+oDR)^(((cycle + 0.5)/('Life tables'!$I$2/2)))</f>
        <v>14.144956870630907</v>
      </c>
      <c r="Z429" s="100">
        <f t="shared" si="132"/>
        <v>170201.99579691573</v>
      </c>
      <c r="AA429" s="107">
        <f>((L429+G429+H429+I429+N429+O429+P429+S429)/('Life tables'!$I$2/2))</f>
        <v>27.334798507462143</v>
      </c>
      <c r="AB429" s="31">
        <f>((uNES*L429+ uOCEX*G429+uEREX*H429+uHOEX*I429+uNES*S429+ uOCEX*N429+uEREX*O429+uHOEX*P429)/('Life tables'!$I$2/2))</f>
        <v>18.015024979357541</v>
      </c>
    </row>
    <row r="430" spans="1:28" x14ac:dyDescent="0.25">
      <c r="A430" s="4">
        <v>424</v>
      </c>
      <c r="C430" s="105">
        <f>IF(male=0,VLOOKUP((($A$5:$A$1570/'Life tables'!$I$2)*2)+age,lifetable,13,1),IF(male=1,VLOOKUP((($A$5:$A$1570/'Life tables'!$I$2)*2)+age,lifetable,10,1),"error"))</f>
        <v>2.3219220175896282E-4</v>
      </c>
      <c r="F430" s="96">
        <f t="shared" si="120"/>
        <v>124.40514894471426</v>
      </c>
      <c r="G430" s="96">
        <f t="shared" si="121"/>
        <v>12.496757577128356</v>
      </c>
      <c r="H430" s="96">
        <f t="shared" si="122"/>
        <v>0.71370025953818406</v>
      </c>
      <c r="I430" s="96">
        <f t="shared" si="123"/>
        <v>0.28597294425277286</v>
      </c>
      <c r="J430" s="96">
        <f t="shared" si="124"/>
        <v>3.2019671422534007E-2</v>
      </c>
      <c r="K430" s="96">
        <f t="shared" si="125"/>
        <v>0.29882576268274674</v>
      </c>
      <c r="L430" s="96">
        <f t="shared" si="133"/>
        <v>110.57787272968966</v>
      </c>
      <c r="M430" s="96">
        <f t="shared" si="126"/>
        <v>588.25268360265954</v>
      </c>
      <c r="N430" s="96">
        <f t="shared" si="127"/>
        <v>56.650007955370249</v>
      </c>
      <c r="O430" s="96">
        <f t="shared" si="128"/>
        <v>1.3522298178285723</v>
      </c>
      <c r="P430" s="96">
        <f t="shared" si="129"/>
        <v>1.3522298178285723</v>
      </c>
      <c r="Q430" s="96">
        <f t="shared" si="130"/>
        <v>0.1503693303105117</v>
      </c>
      <c r="R430" s="96">
        <f t="shared" si="131"/>
        <v>0.10600010590560976</v>
      </c>
      <c r="S430" s="96">
        <f t="shared" si="134"/>
        <v>528.64184657541603</v>
      </c>
      <c r="T430" s="96">
        <f t="shared" si="138"/>
        <v>45.489084854086386</v>
      </c>
      <c r="U430" s="96">
        <f t="shared" si="138"/>
        <v>242.4402974688613</v>
      </c>
      <c r="V430" s="32">
        <f t="shared" si="136"/>
        <v>1000.0000000000001</v>
      </c>
      <c r="W430" s="100">
        <f>IF(A430=1,((cPH1_+cPHr+(cNES*L430+(cNES+cOSEX)*G430+(cNES+cEREX)*H430+(cNES+cHOEX)*I430+(cNES+cNES)*S430+(cNES+cOSEX)*N430+(cNES+cEREX)*O430+(cNES+cHOEX)*P430)))/(1+cDR)^(A$6:A$65537 + 0.5),(cPHr+(cNES*L430+(cNES+cOSEX)*G430+(cNES+cEREX)*H430+(cNES+cHOEX)*I430+(cNES+cNES)*S430+(cNES+cOSEX)*N430+(cNES+cEREX)*O430+(cNES+cHOEX)*P430))/(1+cDR)^(((cycle + 0.5)/('Life tables'!$I$2/2))))</f>
        <v>65852.474804704703</v>
      </c>
      <c r="X430" s="107">
        <f>((L430+G430+H430+I430+N430+O430+P430+S430)/('Life tables'!$I$2/2))/(1+oDR)^(((cycle + 0.5)/('Life tables'!$I$2/2)))</f>
        <v>21.432687244652023</v>
      </c>
      <c r="Y430" s="31">
        <f>((uNES*L430+ uOCEX*G430+uEREX*H430+uHOEX*I430+uNES*S430+ uOCEX*N430+uEREX*O430+uHOEX*P430)/('Life tables'!$I$2/2))/(1+oDR)^(((cycle + 0.5)/('Life tables'!$I$2/2)))</f>
        <v>14.125232934098319</v>
      </c>
      <c r="Z430" s="100">
        <f t="shared" si="132"/>
        <v>170061.77732752822</v>
      </c>
      <c r="AA430" s="107">
        <f>((L430+G430+H430+I430+N430+O430+P430+S430)/('Life tables'!$I$2/2))</f>
        <v>27.312275215879914</v>
      </c>
      <c r="AB430" s="31">
        <f>((uNES*L430+ uOCEX*G430+uEREX*H430+uHOEX*I430+uNES*S430+ uOCEX*N430+uEREX*O430+uHOEX*P430)/('Life tables'!$I$2/2))</f>
        <v>18.000180984340581</v>
      </c>
    </row>
    <row r="431" spans="1:28" x14ac:dyDescent="0.25">
      <c r="A431" s="4">
        <v>425</v>
      </c>
      <c r="C431" s="105">
        <f>IF(male=0,VLOOKUP((($A$5:$A$1570/'Life tables'!$I$2)*2)+age,lifetable,13,1),IF(male=1,VLOOKUP((($A$5:$A$1570/'Life tables'!$I$2)*2)+age,lifetable,10,1),"error"))</f>
        <v>2.3219220175896282E-4</v>
      </c>
      <c r="F431" s="96">
        <f t="shared" si="120"/>
        <v>124.30260487660527</v>
      </c>
      <c r="G431" s="96">
        <f t="shared" si="121"/>
        <v>12.486456810873898</v>
      </c>
      <c r="H431" s="96">
        <f t="shared" si="122"/>
        <v>0.71311197417665118</v>
      </c>
      <c r="I431" s="96">
        <f t="shared" si="123"/>
        <v>0.2857372238720528</v>
      </c>
      <c r="J431" s="96">
        <f t="shared" si="124"/>
        <v>3.1993278404278486E-2</v>
      </c>
      <c r="K431" s="96">
        <f t="shared" si="125"/>
        <v>0.29857944804367276</v>
      </c>
      <c r="L431" s="96">
        <f t="shared" si="133"/>
        <v>110.48672614123471</v>
      </c>
      <c r="M431" s="96">
        <f t="shared" si="126"/>
        <v>587.76801280044708</v>
      </c>
      <c r="N431" s="96">
        <f t="shared" si="127"/>
        <v>56.603333107016105</v>
      </c>
      <c r="O431" s="96">
        <f t="shared" si="128"/>
        <v>1.3511156940364484</v>
      </c>
      <c r="P431" s="96">
        <f t="shared" si="129"/>
        <v>1.3511156940364484</v>
      </c>
      <c r="Q431" s="96">
        <f t="shared" si="130"/>
        <v>0.15024543861229894</v>
      </c>
      <c r="R431" s="96">
        <f t="shared" si="131"/>
        <v>0.10591277072160474</v>
      </c>
      <c r="S431" s="96">
        <f t="shared" si="134"/>
        <v>528.20629009602419</v>
      </c>
      <c r="T431" s="96">
        <f t="shared" si="138"/>
        <v>45.67132357110296</v>
      </c>
      <c r="U431" s="96">
        <f t="shared" si="138"/>
        <v>242.84478968762659</v>
      </c>
      <c r="V431" s="32">
        <f t="shared" si="136"/>
        <v>1000</v>
      </c>
      <c r="W431" s="100">
        <f>IF(A431=1,((cPH1_+cPHr+(cNES*L431+(cNES+cOSEX)*G431+(cNES+cEREX)*H431+(cNES+cHOEX)*I431+(cNES+cNES)*S431+(cNES+cOSEX)*N431+(cNES+cEREX)*O431+(cNES+cHOEX)*P431)))/(1+cDR)^(A$6:A$65537 + 0.5),(cPHr+(cNES*L431+(cNES+cOSEX)*G431+(cNES+cEREX)*H431+(cNES+cHOEX)*I431+(cNES+cNES)*S431+(cNES+cOSEX)*N431+(cNES+cEREX)*O431+(cNES+cHOEX)*P431))/(1+cDR)^(((cycle + 0.5)/('Life tables'!$I$2/2))))</f>
        <v>65651.330314132443</v>
      </c>
      <c r="X431" s="107">
        <f>((L431+G431+H431+I431+N431+O431+P431+S431)/('Life tables'!$I$2/2))/(1+oDR)^(((cycle + 0.5)/('Life tables'!$I$2/2)))</f>
        <v>21.40280118976882</v>
      </c>
      <c r="Y431" s="31">
        <f>((uNES*L431+ uOCEX*G431+uEREX*H431+uHOEX*I431+uNES*S431+ uOCEX*N431+uEREX*O431+uHOEX*P431)/('Life tables'!$I$2/2))/(1+oDR)^(((cycle + 0.5)/('Life tables'!$I$2/2)))</f>
        <v>14.105536502494838</v>
      </c>
      <c r="Z431" s="100">
        <f t="shared" si="132"/>
        <v>169921.67428927694</v>
      </c>
      <c r="AA431" s="107">
        <f>((L431+G431+H431+I431+N431+O431+P431+S431)/('Life tables'!$I$2/2))</f>
        <v>27.289770486155181</v>
      </c>
      <c r="AB431" s="31">
        <f>((uNES*L431+ uOCEX*G431+uEREX*H431+uHOEX*I431+uNES*S431+ uOCEX*N431+uEREX*O431+uHOEX*P431)/('Life tables'!$I$2/2))</f>
        <v>17.985349222473719</v>
      </c>
    </row>
    <row r="432" spans="1:28" x14ac:dyDescent="0.25">
      <c r="A432" s="4">
        <v>426</v>
      </c>
      <c r="C432" s="105">
        <f>IF(male=0,VLOOKUP((($A$5:$A$1570/'Life tables'!$I$2)*2)+age,lifetable,13,1),IF(male=1,VLOOKUP((($A$5:$A$1570/'Life tables'!$I$2)*2)+age,lifetable,10,1),"error"))</f>
        <v>2.3219220175896282E-4</v>
      </c>
      <c r="F432" s="96">
        <f t="shared" si="120"/>
        <v>124.20014655100682</v>
      </c>
      <c r="G432" s="96">
        <f t="shared" si="121"/>
        <v>12.476164657634072</v>
      </c>
      <c r="H432" s="96">
        <f t="shared" si="122"/>
        <v>0.71252418071157564</v>
      </c>
      <c r="I432" s="96">
        <f t="shared" si="123"/>
        <v>0.28550170058959107</v>
      </c>
      <c r="J432" s="96">
        <f t="shared" si="124"/>
        <v>3.1966907454619282E-2</v>
      </c>
      <c r="K432" s="96">
        <f t="shared" si="125"/>
        <v>0.29833333936127604</v>
      </c>
      <c r="L432" s="96">
        <f t="shared" si="133"/>
        <v>110.3956557652557</v>
      </c>
      <c r="M432" s="96">
        <f t="shared" si="126"/>
        <v>587.28374019026376</v>
      </c>
      <c r="N432" s="96">
        <f t="shared" si="127"/>
        <v>56.556696605417102</v>
      </c>
      <c r="O432" s="96">
        <f t="shared" si="128"/>
        <v>1.3500024855773944</v>
      </c>
      <c r="P432" s="96">
        <f t="shared" si="129"/>
        <v>1.3500024855773944</v>
      </c>
      <c r="Q432" s="96">
        <f t="shared" si="130"/>
        <v>0.15012164870005404</v>
      </c>
      <c r="R432" s="96">
        <f t="shared" si="131"/>
        <v>0.10582550728975394</v>
      </c>
      <c r="S432" s="96">
        <f t="shared" si="134"/>
        <v>527.77109145770203</v>
      </c>
      <c r="T432" s="96">
        <f t="shared" si="138"/>
        <v>45.853412127257634</v>
      </c>
      <c r="U432" s="96">
        <f t="shared" si="138"/>
        <v>243.24894853427762</v>
      </c>
      <c r="V432" s="32">
        <f t="shared" si="136"/>
        <v>1000.0000000000001</v>
      </c>
      <c r="W432" s="100">
        <f>IF(A432=1,((cPH1_+cPHr+(cNES*L432+(cNES+cOSEX)*G432+(cNES+cEREX)*H432+(cNES+cHOEX)*I432+(cNES+cNES)*S432+(cNES+cOSEX)*N432+(cNES+cEREX)*O432+(cNES+cHOEX)*P432)))/(1+cDR)^(A$6:A$65537 + 0.5),(cPHr+(cNES*L432+(cNES+cOSEX)*G432+(cNES+cEREX)*H432+(cNES+cHOEX)*I432+(cNES+cNES)*S432+(cNES+cOSEX)*N432+(cNES+cEREX)*O432+(cNES+cHOEX)*P432))/(1+cDR)^(((cycle + 0.5)/('Life tables'!$I$2/2))))</f>
        <v>65450.800181858969</v>
      </c>
      <c r="X432" s="107">
        <f>((L432+G432+H432+I432+N432+O432+P432+S432)/('Life tables'!$I$2/2))/(1+oDR)^(((cycle + 0.5)/('Life tables'!$I$2/2)))</f>
        <v>21.37295681082362</v>
      </c>
      <c r="Y432" s="31">
        <f>((uNES*L432+ uOCEX*G432+uEREX*H432+uHOEX*I432+uNES*S432+ uOCEX*N432+uEREX*O432+uHOEX*P432)/('Life tables'!$I$2/2))/(1+oDR)^(((cycle + 0.5)/('Life tables'!$I$2/2)))</f>
        <v>14.085867537411199</v>
      </c>
      <c r="Z432" s="100">
        <f t="shared" si="132"/>
        <v>169781.68659057669</v>
      </c>
      <c r="AA432" s="107">
        <f>((L432+G432+H432+I432+N432+O432+P432+S432)/('Life tables'!$I$2/2))</f>
        <v>27.267284302885528</v>
      </c>
      <c r="AB432" s="31">
        <f>((uNES*L432+ uOCEX*G432+uEREX*H432+uHOEX*I432+uNES*S432+ uOCEX*N432+uEREX*O432+uHOEX*P432)/('Life tables'!$I$2/2))</f>
        <v>17.970529683607978</v>
      </c>
    </row>
    <row r="433" spans="1:28" x14ac:dyDescent="0.25">
      <c r="A433" s="4">
        <v>427</v>
      </c>
      <c r="C433" s="105">
        <f>IF(male=0,VLOOKUP((($A$5:$A$1570/'Life tables'!$I$2)*2)+age,lifetable,13,1),IF(male=1,VLOOKUP((($A$5:$A$1570/'Life tables'!$I$2)*2)+age,lifetable,10,1),"error"))</f>
        <v>2.3219220175896282E-4</v>
      </c>
      <c r="F433" s="96">
        <f t="shared" si="120"/>
        <v>124.09777385547943</v>
      </c>
      <c r="G433" s="96">
        <f t="shared" si="121"/>
        <v>12.465881106114098</v>
      </c>
      <c r="H433" s="96">
        <f t="shared" si="122"/>
        <v>0.71193687849790288</v>
      </c>
      <c r="I433" s="96">
        <f t="shared" si="123"/>
        <v>0.28526637414692052</v>
      </c>
      <c r="J433" s="96">
        <f t="shared" si="124"/>
        <v>3.1940558544616512E-2</v>
      </c>
      <c r="K433" s="96">
        <f t="shared" si="125"/>
        <v>0.29808743636547269</v>
      </c>
      <c r="L433" s="96">
        <f t="shared" si="133"/>
        <v>110.30466150181041</v>
      </c>
      <c r="M433" s="96">
        <f t="shared" si="126"/>
        <v>586.79986548298541</v>
      </c>
      <c r="N433" s="96">
        <f t="shared" si="127"/>
        <v>56.510098422729953</v>
      </c>
      <c r="O433" s="96">
        <f t="shared" si="128"/>
        <v>1.3488901917867948</v>
      </c>
      <c r="P433" s="96">
        <f t="shared" si="129"/>
        <v>1.3488901917867948</v>
      </c>
      <c r="Q433" s="96">
        <f t="shared" si="130"/>
        <v>0.14999796049987102</v>
      </c>
      <c r="R433" s="96">
        <f t="shared" si="131"/>
        <v>0.10573831555795862</v>
      </c>
      <c r="S433" s="96">
        <f t="shared" si="134"/>
        <v>527.33625040062407</v>
      </c>
      <c r="T433" s="96">
        <f t="shared" si="138"/>
        <v>46.03535064630212</v>
      </c>
      <c r="U433" s="96">
        <f t="shared" si="138"/>
        <v>243.65277428620104</v>
      </c>
      <c r="V433" s="32">
        <f t="shared" si="136"/>
        <v>1000.0000000000002</v>
      </c>
      <c r="W433" s="100">
        <f>IF(A433=1,((cPH1_+cPHr+(cNES*L433+(cNES+cOSEX)*G433+(cNES+cEREX)*H433+(cNES+cHOEX)*I433+(cNES+cNES)*S433+(cNES+cOSEX)*N433+(cNES+cEREX)*O433+(cNES+cHOEX)*P433)))/(1+cDR)^(A$6:A$65537 + 0.5),(cPHr+(cNES*L433+(cNES+cOSEX)*G433+(cNES+cEREX)*H433+(cNES+cHOEX)*I433+(cNES+cNES)*S433+(cNES+cOSEX)*N433+(cNES+cEREX)*O433+(cNES+cHOEX)*P433))/(1+cDR)^(((cycle + 0.5)/('Life tables'!$I$2/2))))</f>
        <v>65250.88253279154</v>
      </c>
      <c r="X433" s="107">
        <f>((L433+G433+H433+I433+N433+O433+P433+S433)/('Life tables'!$I$2/2))/(1+oDR)^(((cycle + 0.5)/('Life tables'!$I$2/2)))</f>
        <v>21.343154049618505</v>
      </c>
      <c r="Y433" s="31">
        <f>((uNES*L433+ uOCEX*G433+uEREX*H433+uHOEX*I433+uNES*S433+ uOCEX*N433+uEREX*O433+uHOEX*P433)/('Life tables'!$I$2/2))/(1+oDR)^(((cycle + 0.5)/('Life tables'!$I$2/2)))</f>
        <v>14.066226000493595</v>
      </c>
      <c r="Z433" s="100">
        <f t="shared" si="132"/>
        <v>169641.81413979986</v>
      </c>
      <c r="AA433" s="107">
        <f>((L433+G433+H433+I433+N433+O433+P433+S433)/('Life tables'!$I$2/2))</f>
        <v>27.244816650684832</v>
      </c>
      <c r="AB433" s="31">
        <f>((uNES*L433+ uOCEX*G433+uEREX*H433+uHOEX*I433+uNES*S433+ uOCEX*N433+uEREX*O433+uHOEX*P433)/('Life tables'!$I$2/2))</f>
        <v>17.955722357605051</v>
      </c>
    </row>
    <row r="434" spans="1:28" x14ac:dyDescent="0.25">
      <c r="A434" s="4">
        <v>428</v>
      </c>
      <c r="C434" s="105">
        <f>IF(male=0,VLOOKUP((($A$5:$A$1570/'Life tables'!$I$2)*2)+age,lifetable,13,1),IF(male=1,VLOOKUP((($A$5:$A$1570/'Life tables'!$I$2)*2)+age,lifetable,10,1),"error"))</f>
        <v>2.3219220175896282E-4</v>
      </c>
      <c r="F434" s="96">
        <f t="shared" si="120"/>
        <v>123.9954866790747</v>
      </c>
      <c r="G434" s="96">
        <f t="shared" si="121"/>
        <v>12.455606145168979</v>
      </c>
      <c r="H434" s="96">
        <f t="shared" si="122"/>
        <v>0.71135006689913272</v>
      </c>
      <c r="I434" s="96">
        <f t="shared" si="123"/>
        <v>0.28503124428900151</v>
      </c>
      <c r="J434" s="96">
        <f t="shared" si="124"/>
        <v>3.1914231645714011E-2</v>
      </c>
      <c r="K434" s="96">
        <f t="shared" si="125"/>
        <v>0.29784173878976067</v>
      </c>
      <c r="L434" s="96">
        <f t="shared" si="133"/>
        <v>110.21374325228211</v>
      </c>
      <c r="M434" s="96">
        <f t="shared" si="126"/>
        <v>586.3163883884223</v>
      </c>
      <c r="N434" s="96">
        <f t="shared" si="127"/>
        <v>56.463538531008766</v>
      </c>
      <c r="O434" s="96">
        <f t="shared" si="128"/>
        <v>1.3477788119975833</v>
      </c>
      <c r="P434" s="96">
        <f t="shared" si="129"/>
        <v>1.3477788119975833</v>
      </c>
      <c r="Q434" s="96">
        <f t="shared" si="130"/>
        <v>0.14987437393757153</v>
      </c>
      <c r="R434" s="96">
        <f t="shared" si="131"/>
        <v>0.10565119547392814</v>
      </c>
      <c r="S434" s="96">
        <f t="shared" si="134"/>
        <v>526.90176666400691</v>
      </c>
      <c r="T434" s="96">
        <f t="shared" si="138"/>
        <v>46.217139251885406</v>
      </c>
      <c r="U434" s="96">
        <f t="shared" si="138"/>
        <v>244.05626722046472</v>
      </c>
      <c r="V434" s="32">
        <f t="shared" si="136"/>
        <v>1000.0000000000002</v>
      </c>
      <c r="W434" s="100">
        <f>IF(A434=1,((cPH1_+cPHr+(cNES*L434+(cNES+cOSEX)*G434+(cNES+cEREX)*H434+(cNES+cHOEX)*I434+(cNES+cNES)*S434+(cNES+cOSEX)*N434+(cNES+cEREX)*O434+(cNES+cHOEX)*P434)))/(1+cDR)^(A$6:A$65537 + 0.5),(cPHr+(cNES*L434+(cNES+cOSEX)*G434+(cNES+cEREX)*H434+(cNES+cHOEX)*I434+(cNES+cNES)*S434+(cNES+cOSEX)*N434+(cNES+cEREX)*O434+(cNES+cHOEX)*P434))/(1+cDR)^(((cycle + 0.5)/('Life tables'!$I$2/2))))</f>
        <v>65051.575497511796</v>
      </c>
      <c r="X434" s="107">
        <f>((L434+G434+H434+I434+N434+O434+P434+S434)/('Life tables'!$I$2/2))/(1+oDR)^(((cycle + 0.5)/('Life tables'!$I$2/2)))</f>
        <v>21.313392848039584</v>
      </c>
      <c r="Y434" s="31">
        <f>((uNES*L434+ uOCEX*G434+uEREX*H434+uHOEX*I434+uNES*S434+ uOCEX*N434+uEREX*O434+uHOEX*P434)/('Life tables'!$I$2/2))/(1+oDR)^(((cycle + 0.5)/('Life tables'!$I$2/2)))</f>
        <v>14.046611853443556</v>
      </c>
      <c r="Z434" s="100">
        <f t="shared" si="132"/>
        <v>169502.05684528014</v>
      </c>
      <c r="AA434" s="107">
        <f>((L434+G434+H434+I434+N434+O434+P434+S434)/('Life tables'!$I$2/2))</f>
        <v>27.222367514183141</v>
      </c>
      <c r="AB434" s="31">
        <f>((uNES*L434+ uOCEX*G434+uEREX*H434+uHOEX*I434+uNES*S434+ uOCEX*N434+uEREX*O434+uHOEX*P434)/('Life tables'!$I$2/2))</f>
        <v>17.940927234337231</v>
      </c>
    </row>
    <row r="435" spans="1:28" x14ac:dyDescent="0.25">
      <c r="A435" s="4">
        <v>429</v>
      </c>
      <c r="C435" s="105">
        <f>IF(male=0,VLOOKUP((($A$5:$A$1570/'Life tables'!$I$2)*2)+age,lifetable,13,1),IF(male=1,VLOOKUP((($A$5:$A$1570/'Life tables'!$I$2)*2)+age,lifetable,10,1),"error"))</f>
        <v>2.3219220175896282E-4</v>
      </c>
      <c r="F435" s="96">
        <f t="shared" si="120"/>
        <v>123.89328491228748</v>
      </c>
      <c r="G435" s="96">
        <f t="shared" si="121"/>
        <v>12.445339763798689</v>
      </c>
      <c r="H435" s="96">
        <f t="shared" si="122"/>
        <v>0.71076374528704478</v>
      </c>
      <c r="I435" s="96">
        <f t="shared" si="123"/>
        <v>0.2847963107641121</v>
      </c>
      <c r="J435" s="96">
        <f t="shared" si="124"/>
        <v>3.1887926729727102E-2</v>
      </c>
      <c r="K435" s="96">
        <f t="shared" si="125"/>
        <v>0.29759624637110454</v>
      </c>
      <c r="L435" s="96">
        <f t="shared" si="133"/>
        <v>110.12290091933681</v>
      </c>
      <c r="M435" s="96">
        <f t="shared" si="126"/>
        <v>585.83330861536263</v>
      </c>
      <c r="N435" s="96">
        <f t="shared" si="127"/>
        <v>56.417016902209205</v>
      </c>
      <c r="O435" s="96">
        <f t="shared" si="128"/>
        <v>1.3466683455403452</v>
      </c>
      <c r="P435" s="96">
        <f t="shared" si="129"/>
        <v>1.3466683455403452</v>
      </c>
      <c r="Q435" s="96">
        <f t="shared" si="130"/>
        <v>0.1497508889387158</v>
      </c>
      <c r="R435" s="96">
        <f t="shared" si="131"/>
        <v>0.1055641469851876</v>
      </c>
      <c r="S435" s="96">
        <f t="shared" si="134"/>
        <v>526.46763998614881</v>
      </c>
      <c r="T435" s="96">
        <f t="shared" si="138"/>
        <v>46.398778067553849</v>
      </c>
      <c r="U435" s="96">
        <f t="shared" si="138"/>
        <v>244.45942761382102</v>
      </c>
      <c r="V435" s="32">
        <f t="shared" si="136"/>
        <v>1000.0000000000002</v>
      </c>
      <c r="W435" s="100">
        <f>IF(A435=1,((cPH1_+cPHr+(cNES*L435+(cNES+cOSEX)*G435+(cNES+cEREX)*H435+(cNES+cHOEX)*I435+(cNES+cNES)*S435+(cNES+cOSEX)*N435+(cNES+cEREX)*O435+(cNES+cHOEX)*P435)))/(1+cDR)^(A$6:A$65537 + 0.5),(cPHr+(cNES*L435+(cNES+cOSEX)*G435+(cNES+cEREX)*H435+(cNES+cHOEX)*I435+(cNES+cNES)*S435+(cNES+cOSEX)*N435+(cNES+cEREX)*O435+(cNES+cHOEX)*P435))/(1+cDR)^(((cycle + 0.5)/('Life tables'!$I$2/2))))</f>
        <v>64852.877212260391</v>
      </c>
      <c r="X435" s="107">
        <f>((L435+G435+H435+I435+N435+O435+P435+S435)/('Life tables'!$I$2/2))/(1+oDR)^(((cycle + 0.5)/('Life tables'!$I$2/2)))</f>
        <v>21.283673148056774</v>
      </c>
      <c r="Y435" s="31">
        <f>((uNES*L435+ uOCEX*G435+uEREX*H435+uHOEX*I435+uNES*S435+ uOCEX*N435+uEREX*O435+uHOEX*P435)/('Life tables'!$I$2/2))/(1+oDR)^(((cycle + 0.5)/('Life tables'!$I$2/2)))</f>
        <v>14.02702505801779</v>
      </c>
      <c r="Z435" s="100">
        <f t="shared" si="132"/>
        <v>169362.41461531655</v>
      </c>
      <c r="AA435" s="107">
        <f>((L435+G435+H435+I435+N435+O435+P435+S435)/('Life tables'!$I$2/2))</f>
        <v>27.199936878026552</v>
      </c>
      <c r="AB435" s="31">
        <f>((uNES*L435+ uOCEX*G435+uEREX*H435+uHOEX*I435+uNES*S435+ uOCEX*N435+uEREX*O435+uHOEX*P435)/('Life tables'!$I$2/2))</f>
        <v>17.926144303687316</v>
      </c>
    </row>
    <row r="436" spans="1:28" x14ac:dyDescent="0.25">
      <c r="A436" s="4">
        <v>430</v>
      </c>
      <c r="C436" s="105">
        <f>IF(male=0,VLOOKUP((($A$5:$A$1570/'Life tables'!$I$2)*2)+age,lifetable,13,1),IF(male=1,VLOOKUP((($A$5:$A$1570/'Life tables'!$I$2)*2)+age,lifetable,10,1),"error"))</f>
        <v>2.3219220175896282E-4</v>
      </c>
      <c r="F436" s="96">
        <f t="shared" si="120"/>
        <v>123.79116844700923</v>
      </c>
      <c r="G436" s="96">
        <f t="shared" si="121"/>
        <v>12.435081951143502</v>
      </c>
      <c r="H436" s="96">
        <f t="shared" si="122"/>
        <v>0.71017791304143096</v>
      </c>
      <c r="I436" s="96">
        <f t="shared" si="123"/>
        <v>0.28456157332374066</v>
      </c>
      <c r="J436" s="96">
        <f t="shared" si="124"/>
        <v>3.1861643768830578E-2</v>
      </c>
      <c r="K436" s="96">
        <f t="shared" si="125"/>
        <v>0.2973509588498236</v>
      </c>
      <c r="L436" s="96">
        <f t="shared" si="133"/>
        <v>110.03213440688189</v>
      </c>
      <c r="M436" s="96">
        <f t="shared" si="126"/>
        <v>585.3506258716161</v>
      </c>
      <c r="N436" s="96">
        <f t="shared" si="127"/>
        <v>56.370533508192715</v>
      </c>
      <c r="O436" s="96">
        <f t="shared" si="128"/>
        <v>1.3455587917434155</v>
      </c>
      <c r="P436" s="96">
        <f t="shared" si="129"/>
        <v>1.3455587917434155</v>
      </c>
      <c r="Q436" s="96">
        <f t="shared" si="130"/>
        <v>0.14962750542861419</v>
      </c>
      <c r="R436" s="96">
        <f t="shared" si="131"/>
        <v>0.1054771700390858</v>
      </c>
      <c r="S436" s="96">
        <f t="shared" si="134"/>
        <v>526.03387010446886</v>
      </c>
      <c r="T436" s="96">
        <f t="shared" si="138"/>
        <v>46.580267216751295</v>
      </c>
      <c r="U436" s="96">
        <f t="shared" si="138"/>
        <v>244.86225574270992</v>
      </c>
      <c r="V436" s="32">
        <f t="shared" si="136"/>
        <v>1000.0000000000002</v>
      </c>
      <c r="W436" s="100">
        <f>IF(A436=1,((cPH1_+cPHr+(cNES*L436+(cNES+cOSEX)*G436+(cNES+cEREX)*H436+(cNES+cHOEX)*I436+(cNES+cNES)*S436+(cNES+cOSEX)*N436+(cNES+cEREX)*O436+(cNES+cHOEX)*P436)))/(1+cDR)^(A$6:A$65537 + 0.5),(cPHr+(cNES*L436+(cNES+cOSEX)*G436+(cNES+cEREX)*H436+(cNES+cHOEX)*I436+(cNES+cNES)*S436+(cNES+cOSEX)*N436+(cNES+cEREX)*O436+(cNES+cHOEX)*P436))/(1+cDR)^(((cycle + 0.5)/('Life tables'!$I$2/2))))</f>
        <v>64654.785818921417</v>
      </c>
      <c r="X436" s="107">
        <f>((L436+G436+H436+I436+N436+O436+P436+S436)/('Life tables'!$I$2/2))/(1+oDR)^(((cycle + 0.5)/('Life tables'!$I$2/2)))</f>
        <v>21.253994891723597</v>
      </c>
      <c r="Y436" s="31">
        <f>((uNES*L436+ uOCEX*G436+uEREX*H436+uHOEX*I436+uNES*S436+ uOCEX*N436+uEREX*O436+uHOEX*P436)/('Life tables'!$I$2/2))/(1+oDR)^(((cycle + 0.5)/('Life tables'!$I$2/2)))</f>
        <v>14.007465576028046</v>
      </c>
      <c r="Z436" s="100">
        <f t="shared" si="132"/>
        <v>169222.88735817702</v>
      </c>
      <c r="AA436" s="107">
        <f>((L436+G436+H436+I436+N436+O436+P436+S436)/('Life tables'!$I$2/2))</f>
        <v>27.177524726877063</v>
      </c>
      <c r="AB436" s="31">
        <f>((uNES*L436+ uOCEX*G436+uEREX*H436+uHOEX*I436+uNES*S436+ uOCEX*N436+uEREX*O436+uHOEX*P436)/('Life tables'!$I$2/2))</f>
        <v>17.911373555548526</v>
      </c>
    </row>
    <row r="437" spans="1:28" x14ac:dyDescent="0.25">
      <c r="A437" s="4">
        <v>431</v>
      </c>
      <c r="C437" s="105">
        <f>IF(male=0,VLOOKUP((($A$5:$A$1570/'Life tables'!$I$2)*2)+age,lifetable,13,1),IF(male=1,VLOOKUP((($A$5:$A$1570/'Life tables'!$I$2)*2)+age,lifetable,10,1),"error"))</f>
        <v>2.3219220175896282E-4</v>
      </c>
      <c r="F437" s="96">
        <f t="shared" si="120"/>
        <v>123.68913717648329</v>
      </c>
      <c r="G437" s="96">
        <f t="shared" si="121"/>
        <v>12.424832696479486</v>
      </c>
      <c r="H437" s="96">
        <f t="shared" si="122"/>
        <v>0.70959256954983851</v>
      </c>
      <c r="I437" s="96">
        <f t="shared" si="123"/>
        <v>0.28432703172248325</v>
      </c>
      <c r="J437" s="96">
        <f t="shared" si="124"/>
        <v>3.1835382735547167E-2</v>
      </c>
      <c r="K437" s="96">
        <f t="shared" si="125"/>
        <v>0.29710587596948435</v>
      </c>
      <c r="L437" s="96">
        <f t="shared" si="133"/>
        <v>109.94144362002645</v>
      </c>
      <c r="M437" s="96">
        <f t="shared" si="126"/>
        <v>584.86833986405566</v>
      </c>
      <c r="N437" s="96">
        <f t="shared" si="127"/>
        <v>56.324088320730525</v>
      </c>
      <c r="O437" s="96">
        <f t="shared" si="128"/>
        <v>1.3444501499329768</v>
      </c>
      <c r="P437" s="96">
        <f t="shared" si="129"/>
        <v>1.3444501499329768</v>
      </c>
      <c r="Q437" s="96">
        <f t="shared" si="130"/>
        <v>0.1495042233323374</v>
      </c>
      <c r="R437" s="96">
        <f t="shared" si="131"/>
        <v>0.10539026458280279</v>
      </c>
      <c r="S437" s="96">
        <f t="shared" si="134"/>
        <v>525.60045675554409</v>
      </c>
      <c r="T437" s="96">
        <f t="shared" si="138"/>
        <v>46.761606822819182</v>
      </c>
      <c r="U437" s="96">
        <f t="shared" si="138"/>
        <v>245.26475188326219</v>
      </c>
      <c r="V437" s="32">
        <f t="shared" si="136"/>
        <v>1000.0000000000002</v>
      </c>
      <c r="W437" s="100">
        <f>IF(A437=1,((cPH1_+cPHr+(cNES*L437+(cNES+cOSEX)*G437+(cNES+cEREX)*H437+(cNES+cHOEX)*I437+(cNES+cNES)*S437+(cNES+cOSEX)*N437+(cNES+cEREX)*O437+(cNES+cHOEX)*P437)))/(1+cDR)^(A$6:A$65537 + 0.5),(cPHr+(cNES*L437+(cNES+cOSEX)*G437+(cNES+cEREX)*H437+(cNES+cHOEX)*I437+(cNES+cNES)*S437+(cNES+cOSEX)*N437+(cNES+cEREX)*O437+(cNES+cHOEX)*P437))/(1+cDR)^(((cycle + 0.5)/('Life tables'!$I$2/2))))</f>
        <v>64457.299465007076</v>
      </c>
      <c r="X437" s="107">
        <f>((L437+G437+H437+I437+N437+O437+P437+S437)/('Life tables'!$I$2/2))/(1+oDR)^(((cycle + 0.5)/('Life tables'!$I$2/2)))</f>
        <v>21.224358021176972</v>
      </c>
      <c r="Y437" s="31">
        <f>((uNES*L437+ uOCEX*G437+uEREX*H437+uHOEX*I437+uNES*S437+ uOCEX*N437+uEREX*O437+uHOEX*P437)/('Life tables'!$I$2/2))/(1+oDR)^(((cycle + 0.5)/('Life tables'!$I$2/2)))</f>
        <v>13.987933369340997</v>
      </c>
      <c r="Z437" s="100">
        <f t="shared" si="132"/>
        <v>169083.47498210205</v>
      </c>
      <c r="AA437" s="107">
        <f>((L437+G437+H437+I437+N437+O437+P437+S437)/('Life tables'!$I$2/2))</f>
        <v>27.155131045412467</v>
      </c>
      <c r="AB437" s="31">
        <f>((uNES*L437+ uOCEX*G437+uEREX*H437+uHOEX*I437+uNES*S437+ uOCEX*N437+uEREX*O437+uHOEX*P437)/('Life tables'!$I$2/2))</f>
        <v>17.896614979824438</v>
      </c>
    </row>
    <row r="438" spans="1:28" x14ac:dyDescent="0.25">
      <c r="A438" s="4">
        <v>432</v>
      </c>
      <c r="C438" s="105">
        <f>IF(male=0,VLOOKUP((($A$5:$A$1570/'Life tables'!$I$2)*2)+age,lifetable,13,1),IF(male=1,VLOOKUP((($A$5:$A$1570/'Life tables'!$I$2)*2)+age,lifetable,10,1),"error"))</f>
        <v>2.3219220175896282E-4</v>
      </c>
      <c r="F438" s="96">
        <f t="shared" si="120"/>
        <v>123.58719099526144</v>
      </c>
      <c r="G438" s="96">
        <f t="shared" si="121"/>
        <v>12.41459198921415</v>
      </c>
      <c r="H438" s="96">
        <f t="shared" si="122"/>
        <v>0.70900771420732134</v>
      </c>
      <c r="I438" s="96">
        <f t="shared" si="123"/>
        <v>0.28409268571794377</v>
      </c>
      <c r="J438" s="96">
        <f t="shared" si="124"/>
        <v>3.1809143602736387E-2</v>
      </c>
      <c r="K438" s="96">
        <f t="shared" si="125"/>
        <v>0.29686099747679628</v>
      </c>
      <c r="L438" s="96">
        <f t="shared" si="133"/>
        <v>109.8508284650425</v>
      </c>
      <c r="M438" s="96">
        <f t="shared" si="126"/>
        <v>584.38645029865734</v>
      </c>
      <c r="N438" s="96">
        <f t="shared" si="127"/>
        <v>56.277681311507486</v>
      </c>
      <c r="O438" s="96">
        <f t="shared" si="128"/>
        <v>1.3433424194331491</v>
      </c>
      <c r="P438" s="96">
        <f t="shared" si="129"/>
        <v>1.3433424194331491</v>
      </c>
      <c r="Q438" s="96">
        <f t="shared" si="130"/>
        <v>0.1493810425747269</v>
      </c>
      <c r="R438" s="96">
        <f t="shared" si="131"/>
        <v>0.10530343056335692</v>
      </c>
      <c r="S438" s="96">
        <f t="shared" si="134"/>
        <v>525.16739967514548</v>
      </c>
      <c r="T438" s="96">
        <f t="shared" si="138"/>
        <v>46.942797008996642</v>
      </c>
      <c r="U438" s="96">
        <f t="shared" si="138"/>
        <v>245.66691631130234</v>
      </c>
      <c r="V438" s="32">
        <f t="shared" si="136"/>
        <v>1000.0000000000001</v>
      </c>
      <c r="W438" s="100">
        <f>IF(A438=1,((cPH1_+cPHr+(cNES*L438+(cNES+cOSEX)*G438+(cNES+cEREX)*H438+(cNES+cHOEX)*I438+(cNES+cNES)*S438+(cNES+cOSEX)*N438+(cNES+cEREX)*O438+(cNES+cHOEX)*P438)))/(1+cDR)^(A$6:A$65537 + 0.5),(cPHr+(cNES*L438+(cNES+cOSEX)*G438+(cNES+cEREX)*H438+(cNES+cHOEX)*I438+(cNES+cNES)*S438+(cNES+cOSEX)*N438+(cNES+cEREX)*O438+(cNES+cHOEX)*P438))/(1+cDR)^(((cycle + 0.5)/('Life tables'!$I$2/2))))</f>
        <v>64260.416303642131</v>
      </c>
      <c r="X438" s="107">
        <f>((L438+G438+H438+I438+N438+O438+P438+S438)/('Life tables'!$I$2/2))/(1+oDR)^(((cycle + 0.5)/('Life tables'!$I$2/2)))</f>
        <v>21.194762478636985</v>
      </c>
      <c r="Y438" s="31">
        <f>((uNES*L438+ uOCEX*G438+uEREX*H438+uHOEX*I438+uNES*S438+ uOCEX*N438+uEREX*O438+uHOEX*P438)/('Life tables'!$I$2/2))/(1+oDR)^(((cycle + 0.5)/('Life tables'!$I$2/2)))</f>
        <v>13.968428399878084</v>
      </c>
      <c r="Z438" s="100">
        <f t="shared" si="132"/>
        <v>168944.17739530822</v>
      </c>
      <c r="AA438" s="107">
        <f>((L438+G438+H438+I438+N438+O438+P438+S438)/('Life tables'!$I$2/2))</f>
        <v>27.132755818326221</v>
      </c>
      <c r="AB438" s="31">
        <f>((uNES*L438+ uOCEX*G438+uEREX*H438+uHOEX*I438+uNES*S438+ uOCEX*N438+uEREX*O438+uHOEX*P438)/('Life tables'!$I$2/2))</f>
        <v>17.881868566428896</v>
      </c>
    </row>
    <row r="439" spans="1:28" x14ac:dyDescent="0.25">
      <c r="A439" s="4">
        <v>433</v>
      </c>
      <c r="C439" s="105">
        <f>IF(male=0,VLOOKUP((($A$5:$A$1570/'Life tables'!$I$2)*2)+age,lifetable,13,1),IF(male=1,VLOOKUP((($A$5:$A$1570/'Life tables'!$I$2)*2)+age,lifetable,10,1),"error"))</f>
        <v>2.3219220175896282E-4</v>
      </c>
      <c r="F439" s="96">
        <f t="shared" si="120"/>
        <v>123.48532979916202</v>
      </c>
      <c r="G439" s="96">
        <f t="shared" si="121"/>
        <v>12.404359818882225</v>
      </c>
      <c r="H439" s="96">
        <f t="shared" si="122"/>
        <v>0.70842334641619931</v>
      </c>
      <c r="I439" s="96">
        <f t="shared" si="123"/>
        <v>0.2838585350706373</v>
      </c>
      <c r="J439" s="96">
        <f t="shared" si="124"/>
        <v>3.178292634358372E-2</v>
      </c>
      <c r="K439" s="96">
        <f t="shared" si="125"/>
        <v>0.29661632312151126</v>
      </c>
      <c r="L439" s="96">
        <f t="shared" si="133"/>
        <v>109.76028884932786</v>
      </c>
      <c r="M439" s="96">
        <f t="shared" si="126"/>
        <v>583.9049568805392</v>
      </c>
      <c r="N439" s="96">
        <f t="shared" si="127"/>
        <v>56.231312452125835</v>
      </c>
      <c r="O439" s="96">
        <f t="shared" si="128"/>
        <v>1.3422355995660811</v>
      </c>
      <c r="P439" s="96">
        <f t="shared" si="129"/>
        <v>1.3422355995660811</v>
      </c>
      <c r="Q439" s="96">
        <f t="shared" si="130"/>
        <v>0.14925796308040493</v>
      </c>
      <c r="R439" s="96">
        <f t="shared" si="131"/>
        <v>0.10521666792761203</v>
      </c>
      <c r="S439" s="96">
        <f t="shared" si="134"/>
        <v>524.73469859827321</v>
      </c>
      <c r="T439" s="96">
        <f t="shared" si="138"/>
        <v>47.123837898420632</v>
      </c>
      <c r="U439" s="96">
        <f t="shared" si="138"/>
        <v>246.06874930235148</v>
      </c>
      <c r="V439" s="32">
        <f t="shared" si="136"/>
        <v>1000.0000000000002</v>
      </c>
      <c r="W439" s="100">
        <f>IF(A439=1,((cPH1_+cPHr+(cNES*L439+(cNES+cOSEX)*G439+(cNES+cEREX)*H439+(cNES+cHOEX)*I439+(cNES+cNES)*S439+(cNES+cOSEX)*N439+(cNES+cEREX)*O439+(cNES+cHOEX)*P439)))/(1+cDR)^(A$6:A$65537 + 0.5),(cPHr+(cNES*L439+(cNES+cOSEX)*G439+(cNES+cEREX)*H439+(cNES+cHOEX)*I439+(cNES+cNES)*S439+(cNES+cOSEX)*N439+(cNES+cEREX)*O439+(cNES+cHOEX)*P439))/(1+cDR)^(((cycle + 0.5)/('Life tables'!$I$2/2))))</f>
        <v>64064.134493548416</v>
      </c>
      <c r="X439" s="107">
        <f>((L439+G439+H439+I439+N439+O439+P439+S439)/('Life tables'!$I$2/2))/(1+oDR)^(((cycle + 0.5)/('Life tables'!$I$2/2)))</f>
        <v>21.165208206406749</v>
      </c>
      <c r="Y439" s="31">
        <f>((uNES*L439+ uOCEX*G439+uEREX*H439+uHOEX*I439+uNES*S439+ uOCEX*N439+uEREX*O439+uHOEX*P439)/('Life tables'!$I$2/2))/(1+oDR)^(((cycle + 0.5)/('Life tables'!$I$2/2)))</f>
        <v>13.948950629615398</v>
      </c>
      <c r="Z439" s="100">
        <f t="shared" si="132"/>
        <v>168804.99450599158</v>
      </c>
      <c r="AA439" s="107">
        <f>((L439+G439+H439+I439+N439+O439+P439+S439)/('Life tables'!$I$2/2))</f>
        <v>27.110399030327358</v>
      </c>
      <c r="AB439" s="31">
        <f>((uNES*L439+ uOCEX*G439+uEREX*H439+uHOEX*I439+uNES*S439+ uOCEX*N439+uEREX*O439+uHOEX*P439)/('Life tables'!$I$2/2))</f>
        <v>17.867134305285937</v>
      </c>
    </row>
    <row r="440" spans="1:28" x14ac:dyDescent="0.25">
      <c r="A440" s="4">
        <v>434</v>
      </c>
      <c r="C440" s="105">
        <f>IF(male=0,VLOOKUP((($A$5:$A$1570/'Life tables'!$I$2)*2)+age,lifetable,13,1),IF(male=1,VLOOKUP((($A$5:$A$1570/'Life tables'!$I$2)*2)+age,lifetable,10,1),"error"))</f>
        <v>2.3219220175896282E-4</v>
      </c>
      <c r="F440" s="96">
        <f t="shared" si="120"/>
        <v>123.38355348522937</v>
      </c>
      <c r="G440" s="96">
        <f t="shared" si="121"/>
        <v>12.3941361751416</v>
      </c>
      <c r="H440" s="96">
        <f t="shared" si="122"/>
        <v>0.70783946558582589</v>
      </c>
      <c r="I440" s="96">
        <f t="shared" si="123"/>
        <v>0.28362457954389741</v>
      </c>
      <c r="J440" s="96">
        <f t="shared" si="124"/>
        <v>3.1756730931590212E-2</v>
      </c>
      <c r="K440" s="96">
        <f t="shared" si="125"/>
        <v>0.29637185265632593</v>
      </c>
      <c r="L440" s="96">
        <f t="shared" si="133"/>
        <v>109.66982468137013</v>
      </c>
      <c r="M440" s="96">
        <f t="shared" si="126"/>
        <v>583.42385931399861</v>
      </c>
      <c r="N440" s="96">
        <f t="shared" si="127"/>
        <v>56.184981714108766</v>
      </c>
      <c r="O440" s="96">
        <f t="shared" si="128"/>
        <v>1.3411296896520342</v>
      </c>
      <c r="P440" s="96">
        <f t="shared" si="129"/>
        <v>1.3411296896520342</v>
      </c>
      <c r="Q440" s="96">
        <f t="shared" si="130"/>
        <v>0.14913498477378392</v>
      </c>
      <c r="R440" s="96">
        <f t="shared" si="131"/>
        <v>0.10512997662228399</v>
      </c>
      <c r="S440" s="96">
        <f t="shared" si="134"/>
        <v>524.30235325918966</v>
      </c>
      <c r="T440" s="96">
        <f t="shared" ref="T440:U455" si="139">J440+Q440+T439</f>
        <v>47.304729614126003</v>
      </c>
      <c r="U440" s="96">
        <f t="shared" si="139"/>
        <v>246.47025113163008</v>
      </c>
      <c r="V440" s="32">
        <f t="shared" si="136"/>
        <v>1000.0000000000001</v>
      </c>
      <c r="W440" s="100">
        <f>IF(A440=1,((cPH1_+cPHr+(cNES*L440+(cNES+cOSEX)*G440+(cNES+cEREX)*H440+(cNES+cHOEX)*I440+(cNES+cNES)*S440+(cNES+cOSEX)*N440+(cNES+cEREX)*O440+(cNES+cHOEX)*P440)))/(1+cDR)^(A$6:A$65537 + 0.5),(cPHr+(cNES*L440+(cNES+cOSEX)*G440+(cNES+cEREX)*H440+(cNES+cHOEX)*I440+(cNES+cNES)*S440+(cNES+cOSEX)*N440+(cNES+cEREX)*O440+(cNES+cHOEX)*P440))/(1+cDR)^(((cycle + 0.5)/('Life tables'!$I$2/2))))</f>
        <v>63868.452199029147</v>
      </c>
      <c r="X440" s="107">
        <f>((L440+G440+H440+I440+N440+O440+P440+S440)/('Life tables'!$I$2/2))/(1+oDR)^(((cycle + 0.5)/('Life tables'!$I$2/2)))</f>
        <v>21.13569514687212</v>
      </c>
      <c r="Y440" s="31">
        <f>((uNES*L440+ uOCEX*G440+uEREX*H440+uHOEX*I440+uNES*S440+ uOCEX*N440+uEREX*O440+uHOEX*P440)/('Life tables'!$I$2/2))/(1+oDR)^(((cycle + 0.5)/('Life tables'!$I$2/2)))</f>
        <v>13.929500020583541</v>
      </c>
      <c r="Z440" s="100">
        <f t="shared" si="132"/>
        <v>168665.92622233054</v>
      </c>
      <c r="AA440" s="107">
        <f>((L440+G440+H440+I440+N440+O440+P440+S440)/('Life tables'!$I$2/2))</f>
        <v>27.088060666140318</v>
      </c>
      <c r="AB440" s="31">
        <f>((uNES*L440+ uOCEX*G440+uEREX*H440+uHOEX*I440+uNES*S440+ uOCEX*N440+uEREX*O440+uHOEX*P440)/('Life tables'!$I$2/2))</f>
        <v>17.852412186329722</v>
      </c>
    </row>
    <row r="441" spans="1:28" x14ac:dyDescent="0.25">
      <c r="A441" s="4">
        <v>435</v>
      </c>
      <c r="C441" s="105">
        <f>IF(male=0,VLOOKUP((($A$5:$A$1570/'Life tables'!$I$2)*2)+age,lifetable,13,1),IF(male=1,VLOOKUP((($A$5:$A$1570/'Life tables'!$I$2)*2)+age,lifetable,10,1),"error"))</f>
        <v>2.3219220175896282E-4</v>
      </c>
      <c r="F441" s="96">
        <f t="shared" si="120"/>
        <v>123.28186195169469</v>
      </c>
      <c r="G441" s="96">
        <f t="shared" si="121"/>
        <v>12.383921047769389</v>
      </c>
      <c r="H441" s="96">
        <f t="shared" si="122"/>
        <v>0.70725607113236333</v>
      </c>
      <c r="I441" s="96">
        <f t="shared" si="123"/>
        <v>0.28339081890378587</v>
      </c>
      <c r="J441" s="96">
        <f t="shared" si="124"/>
        <v>3.173055734056239E-2</v>
      </c>
      <c r="K441" s="96">
        <f t="shared" si="125"/>
        <v>0.29612758583678794</v>
      </c>
      <c r="L441" s="96">
        <f t="shared" si="133"/>
        <v>109.57943587071181</v>
      </c>
      <c r="M441" s="96">
        <f t="shared" si="126"/>
        <v>582.94315730254914</v>
      </c>
      <c r="N441" s="96">
        <f t="shared" si="127"/>
        <v>56.138689068903986</v>
      </c>
      <c r="O441" s="96">
        <f t="shared" si="128"/>
        <v>1.340024689009468</v>
      </c>
      <c r="P441" s="96">
        <f t="shared" si="129"/>
        <v>1.340024689009468</v>
      </c>
      <c r="Q441" s="96">
        <f t="shared" si="130"/>
        <v>0.1490121075790759</v>
      </c>
      <c r="R441" s="96">
        <f t="shared" si="131"/>
        <v>0.10504335659394749</v>
      </c>
      <c r="S441" s="96">
        <f t="shared" si="134"/>
        <v>523.87036339145322</v>
      </c>
      <c r="T441" s="96">
        <f t="shared" si="139"/>
        <v>47.485472279045645</v>
      </c>
      <c r="U441" s="96">
        <f t="shared" si="139"/>
        <v>246.8714220740608</v>
      </c>
      <c r="V441" s="32">
        <f t="shared" si="136"/>
        <v>999.99999999999989</v>
      </c>
      <c r="W441" s="100">
        <f>IF(A441=1,((cPH1_+cPHr+(cNES*L441+(cNES+cOSEX)*G441+(cNES+cEREX)*H441+(cNES+cHOEX)*I441+(cNES+cNES)*S441+(cNES+cOSEX)*N441+(cNES+cEREX)*O441+(cNES+cHOEX)*P441)))/(1+cDR)^(A$6:A$65537 + 0.5),(cPHr+(cNES*L441+(cNES+cOSEX)*G441+(cNES+cEREX)*H441+(cNES+cHOEX)*I441+(cNES+cNES)*S441+(cNES+cOSEX)*N441+(cNES+cEREX)*O441+(cNES+cHOEX)*P441))/(1+cDR)^(((cycle + 0.5)/('Life tables'!$I$2/2))))</f>
        <v>63673.367589953727</v>
      </c>
      <c r="X441" s="107">
        <f>((L441+G441+H441+I441+N441+O441+P441+S441)/('Life tables'!$I$2/2))/(1+oDR)^(((cycle + 0.5)/('Life tables'!$I$2/2)))</f>
        <v>21.106223242501581</v>
      </c>
      <c r="Y441" s="31">
        <f>((uNES*L441+ uOCEX*G441+uEREX*H441+uHOEX*I441+uNES*S441+ uOCEX*N441+uEREX*O441+uHOEX*P441)/('Life tables'!$I$2/2))/(1+oDR)^(((cycle + 0.5)/('Life tables'!$I$2/2)))</f>
        <v>13.910076534867523</v>
      </c>
      <c r="Z441" s="100">
        <f t="shared" si="132"/>
        <v>168526.97245248957</v>
      </c>
      <c r="AA441" s="107">
        <f>((L441+G441+H441+I441+N441+O441+P441+S441)/('Life tables'!$I$2/2))</f>
        <v>27.065740710504919</v>
      </c>
      <c r="AB441" s="31">
        <f>((uNES*L441+ uOCEX*G441+uEREX*H441+uHOEX*I441+uNES*S441+ uOCEX*N441+uEREX*O441+uHOEX*P441)/('Life tables'!$I$2/2))</f>
        <v>17.837702199504484</v>
      </c>
    </row>
    <row r="442" spans="1:28" x14ac:dyDescent="0.25">
      <c r="A442" s="4">
        <v>436</v>
      </c>
      <c r="C442" s="105">
        <f>IF(male=0,VLOOKUP((($A$5:$A$1570/'Life tables'!$I$2)*2)+age,lifetable,13,1),IF(male=1,VLOOKUP((($A$5:$A$1570/'Life tables'!$I$2)*2)+age,lifetable,10,1),"error"))</f>
        <v>2.3219220175896282E-4</v>
      </c>
      <c r="F442" s="96">
        <f t="shared" si="120"/>
        <v>123.18025509793817</v>
      </c>
      <c r="G442" s="96">
        <f t="shared" si="121"/>
        <v>12.373714426658118</v>
      </c>
      <c r="H442" s="96">
        <f t="shared" si="122"/>
        <v>0.70667316247856538</v>
      </c>
      <c r="I442" s="96">
        <f t="shared" si="123"/>
        <v>0.28315725291900556</v>
      </c>
      <c r="J442" s="96">
        <f t="shared" si="124"/>
        <v>3.1704405544602507E-2</v>
      </c>
      <c r="K442" s="96">
        <f t="shared" si="125"/>
        <v>0.29588352242120469</v>
      </c>
      <c r="L442" s="96">
        <f t="shared" si="133"/>
        <v>109.48912232791668</v>
      </c>
      <c r="M442" s="96">
        <f t="shared" si="126"/>
        <v>582.46285054895532</v>
      </c>
      <c r="N442" s="96">
        <f t="shared" si="127"/>
        <v>56.09243448788709</v>
      </c>
      <c r="O442" s="96">
        <f t="shared" si="128"/>
        <v>1.338920596955121</v>
      </c>
      <c r="P442" s="96">
        <f t="shared" si="129"/>
        <v>1.338920596955121</v>
      </c>
      <c r="Q442" s="96">
        <f t="shared" si="130"/>
        <v>0.14888933142030136</v>
      </c>
      <c r="R442" s="96">
        <f t="shared" si="131"/>
        <v>0.10495680778904223</v>
      </c>
      <c r="S442" s="96">
        <f t="shared" si="134"/>
        <v>523.43872872794861</v>
      </c>
      <c r="T442" s="96">
        <f t="shared" si="139"/>
        <v>47.666066016010546</v>
      </c>
      <c r="U442" s="96">
        <f t="shared" si="139"/>
        <v>247.27226240427106</v>
      </c>
      <c r="V442" s="32">
        <f t="shared" si="136"/>
        <v>999.99999999999989</v>
      </c>
      <c r="W442" s="100">
        <f>IF(A442=1,((cPH1_+cPHr+(cNES*L442+(cNES+cOSEX)*G442+(cNES+cEREX)*H442+(cNES+cHOEX)*I442+(cNES+cNES)*S442+(cNES+cOSEX)*N442+(cNES+cEREX)*O442+(cNES+cHOEX)*P442)))/(1+cDR)^(A$6:A$65537 + 0.5),(cPHr+(cNES*L442+(cNES+cOSEX)*G442+(cNES+cEREX)*H442+(cNES+cHOEX)*I442+(cNES+cNES)*S442+(cNES+cOSEX)*N442+(cNES+cEREX)*O442+(cNES+cHOEX)*P442))/(1+cDR)^(((cycle + 0.5)/('Life tables'!$I$2/2))))</f>
        <v>63478.878841741927</v>
      </c>
      <c r="X442" s="107">
        <f>((L442+G442+H442+I442+N442+O442+P442+S442)/('Life tables'!$I$2/2))/(1+oDR)^(((cycle + 0.5)/('Life tables'!$I$2/2)))</f>
        <v>21.076792435846013</v>
      </c>
      <c r="Y442" s="31">
        <f>((uNES*L442+ uOCEX*G442+uEREX*H442+uHOEX*I442+uNES*S442+ uOCEX*N442+uEREX*O442+uHOEX*P442)/('Life tables'!$I$2/2))/(1+oDR)^(((cycle + 0.5)/('Life tables'!$I$2/2)))</f>
        <v>13.89068013460661</v>
      </c>
      <c r="Z442" s="100">
        <f t="shared" si="132"/>
        <v>168388.13310462178</v>
      </c>
      <c r="AA442" s="107">
        <f>((L442+G442+H442+I442+N442+O442+P442+S442)/('Life tables'!$I$2/2))</f>
        <v>27.043439148176198</v>
      </c>
      <c r="AB442" s="31">
        <f>((uNES*L442+ uOCEX*G442+uEREX*H442+uHOEX*I442+uNES*S442+ uOCEX*N442+uEREX*O442+uHOEX*P442)/('Life tables'!$I$2/2))</f>
        <v>17.823004334764438</v>
      </c>
    </row>
    <row r="443" spans="1:28" x14ac:dyDescent="0.25">
      <c r="A443" s="4">
        <v>437</v>
      </c>
      <c r="C443" s="105">
        <f>IF(male=0,VLOOKUP((($A$5:$A$1570/'Life tables'!$I$2)*2)+age,lifetable,13,1),IF(male=1,VLOOKUP((($A$5:$A$1570/'Life tables'!$I$2)*2)+age,lifetable,10,1),"error"))</f>
        <v>2.3219220175896282E-4</v>
      </c>
      <c r="F443" s="96">
        <f t="shared" si="120"/>
        <v>123.07873282445243</v>
      </c>
      <c r="G443" s="96">
        <f t="shared" si="121"/>
        <v>12.363516301812062</v>
      </c>
      <c r="H443" s="96">
        <f t="shared" si="122"/>
        <v>0.70609073905356812</v>
      </c>
      <c r="I443" s="96">
        <f t="shared" si="123"/>
        <v>0.28292388136081664</v>
      </c>
      <c r="J443" s="96">
        <f t="shared" si="124"/>
        <v>3.1678275518099139E-2</v>
      </c>
      <c r="K443" s="96">
        <f t="shared" si="125"/>
        <v>0.29563966217055587</v>
      </c>
      <c r="L443" s="96">
        <f t="shared" si="133"/>
        <v>109.39888396453733</v>
      </c>
      <c r="M443" s="96">
        <f t="shared" si="126"/>
        <v>581.98293875526599</v>
      </c>
      <c r="N443" s="96">
        <f t="shared" si="127"/>
        <v>56.04621794236472</v>
      </c>
      <c r="O443" s="96">
        <f t="shared" si="128"/>
        <v>1.3378174128040861</v>
      </c>
      <c r="P443" s="96">
        <f t="shared" si="129"/>
        <v>1.3378174128040861</v>
      </c>
      <c r="Q443" s="96">
        <f t="shared" si="130"/>
        <v>0.14876665622129809</v>
      </c>
      <c r="R443" s="96">
        <f t="shared" si="131"/>
        <v>0.10487033015387894</v>
      </c>
      <c r="S443" s="96">
        <f t="shared" si="134"/>
        <v>523.00744900091797</v>
      </c>
      <c r="T443" s="96">
        <f t="shared" si="139"/>
        <v>47.846510947749941</v>
      </c>
      <c r="U443" s="96">
        <f t="shared" si="139"/>
        <v>247.67277239659549</v>
      </c>
      <c r="V443" s="32">
        <f t="shared" si="136"/>
        <v>1000.0000000000001</v>
      </c>
      <c r="W443" s="100">
        <f>IF(A443=1,((cPH1_+cPHr+(cNES*L443+(cNES+cOSEX)*G443+(cNES+cEREX)*H443+(cNES+cHOEX)*I443+(cNES+cNES)*S443+(cNES+cOSEX)*N443+(cNES+cEREX)*O443+(cNES+cHOEX)*P443)))/(1+cDR)^(A$6:A$65537 + 0.5),(cPHr+(cNES*L443+(cNES+cOSEX)*G443+(cNES+cEREX)*H443+(cNES+cHOEX)*I443+(cNES+cNES)*S443+(cNES+cOSEX)*N443+(cNES+cEREX)*O443+(cNES+cHOEX)*P443))/(1+cDR)^(((cycle + 0.5)/('Life tables'!$I$2/2))))</f>
        <v>63284.984135348495</v>
      </c>
      <c r="X443" s="107">
        <f>((L443+G443+H443+I443+N443+O443+P443+S443)/('Life tables'!$I$2/2))/(1+oDR)^(((cycle + 0.5)/('Life tables'!$I$2/2)))</f>
        <v>21.047402669538506</v>
      </c>
      <c r="Y443" s="31">
        <f>((uNES*L443+ uOCEX*G443+uEREX*H443+uHOEX*I443+uNES*S443+ uOCEX*N443+uEREX*O443+uHOEX*P443)/('Life tables'!$I$2/2))/(1+oDR)^(((cycle + 0.5)/('Life tables'!$I$2/2)))</f>
        <v>13.871310781994218</v>
      </c>
      <c r="Z443" s="100">
        <f t="shared" si="132"/>
        <v>168249.40808687202</v>
      </c>
      <c r="AA443" s="107">
        <f>((L443+G443+H443+I443+N443+O443+P443+S443)/('Life tables'!$I$2/2))</f>
        <v>27.021155963924318</v>
      </c>
      <c r="AB443" s="31">
        <f>((uNES*L443+ uOCEX*G443+uEREX*H443+uHOEX*I443+uNES*S443+ uOCEX*N443+uEREX*O443+uHOEX*P443)/('Life tables'!$I$2/2))</f>
        <v>17.808318582073728</v>
      </c>
    </row>
    <row r="444" spans="1:28" x14ac:dyDescent="0.25">
      <c r="A444" s="4">
        <v>438</v>
      </c>
      <c r="C444" s="105">
        <f>IF(male=0,VLOOKUP((($A$5:$A$1570/'Life tables'!$I$2)*2)+age,lifetable,13,1),IF(male=1,VLOOKUP((($A$5:$A$1570/'Life tables'!$I$2)*2)+age,lifetable,10,1),"error"))</f>
        <v>2.3219220175896282E-4</v>
      </c>
      <c r="F444" s="96">
        <f t="shared" si="120"/>
        <v>122.97729503280706</v>
      </c>
      <c r="G444" s="96">
        <f t="shared" si="121"/>
        <v>12.353326663343685</v>
      </c>
      <c r="H444" s="96">
        <f t="shared" si="122"/>
        <v>0.7055088002926857</v>
      </c>
      <c r="I444" s="96">
        <f t="shared" si="123"/>
        <v>0.28269070400295487</v>
      </c>
      <c r="J444" s="96">
        <f t="shared" si="124"/>
        <v>3.1652167235718023E-2</v>
      </c>
      <c r="K444" s="96">
        <f t="shared" si="125"/>
        <v>0.29539600484840794</v>
      </c>
      <c r="L444" s="96">
        <f t="shared" si="133"/>
        <v>109.30872069308361</v>
      </c>
      <c r="M444" s="96">
        <f t="shared" si="126"/>
        <v>581.50342162284755</v>
      </c>
      <c r="N444" s="96">
        <f t="shared" si="127"/>
        <v>56.000039403577823</v>
      </c>
      <c r="O444" s="96">
        <f t="shared" si="128"/>
        <v>1.336715135869887</v>
      </c>
      <c r="P444" s="96">
        <f t="shared" si="129"/>
        <v>1.336715135869887</v>
      </c>
      <c r="Q444" s="96">
        <f t="shared" si="130"/>
        <v>0.14864408190572914</v>
      </c>
      <c r="R444" s="96">
        <f t="shared" si="131"/>
        <v>0.10478392363464537</v>
      </c>
      <c r="S444" s="96">
        <f t="shared" si="134"/>
        <v>522.57652394198954</v>
      </c>
      <c r="T444" s="96">
        <f t="shared" si="139"/>
        <v>48.02680719689139</v>
      </c>
      <c r="U444" s="96">
        <f t="shared" si="139"/>
        <v>248.07295232507855</v>
      </c>
      <c r="V444" s="32">
        <f t="shared" si="136"/>
        <v>1000</v>
      </c>
      <c r="W444" s="100">
        <f>IF(A444=1,((cPH1_+cPHr+(cNES*L444+(cNES+cOSEX)*G444+(cNES+cEREX)*H444+(cNES+cHOEX)*I444+(cNES+cNES)*S444+(cNES+cOSEX)*N444+(cNES+cEREX)*O444+(cNES+cHOEX)*P444)))/(1+cDR)^(A$6:A$65537 + 0.5),(cPHr+(cNES*L444+(cNES+cOSEX)*G444+(cNES+cEREX)*H444+(cNES+cHOEX)*I444+(cNES+cNES)*S444+(cNES+cOSEX)*N444+(cNES+cEREX)*O444+(cNES+cHOEX)*P444))/(1+cDR)^(((cycle + 0.5)/('Life tables'!$I$2/2))))</f>
        <v>63091.681657247515</v>
      </c>
      <c r="X444" s="107">
        <f>((L444+G444+H444+I444+N444+O444+P444+S444)/('Life tables'!$I$2/2))/(1+oDR)^(((cycle + 0.5)/('Life tables'!$I$2/2)))</f>
        <v>21.018053886294158</v>
      </c>
      <c r="Y444" s="31">
        <f>((uNES*L444+ uOCEX*G444+uEREX*H444+uHOEX*I444+uNES*S444+ uOCEX*N444+uEREX*O444+uHOEX*P444)/('Life tables'!$I$2/2))/(1+oDR)^(((cycle + 0.5)/('Life tables'!$I$2/2)))</f>
        <v>13.85196843927776</v>
      </c>
      <c r="Z444" s="100">
        <f t="shared" si="132"/>
        <v>168110.79730737943</v>
      </c>
      <c r="AA444" s="107">
        <f>((L444+G444+H444+I444+N444+O444+P444+S444)/('Life tables'!$I$2/2))</f>
        <v>26.998891142534465</v>
      </c>
      <c r="AB444" s="31">
        <f>((uNES*L444+ uOCEX*G444+uEREX*H444+uHOEX*I444+uNES*S444+ uOCEX*N444+uEREX*O444+uHOEX*P444)/('Life tables'!$I$2/2))</f>
        <v>17.793644931406334</v>
      </c>
    </row>
    <row r="445" spans="1:28" x14ac:dyDescent="0.25">
      <c r="A445" s="4">
        <v>439</v>
      </c>
      <c r="C445" s="105">
        <f>IF(male=0,VLOOKUP((($A$5:$A$1570/'Life tables'!$I$2)*2)+age,lifetable,13,1),IF(male=1,VLOOKUP((($A$5:$A$1570/'Life tables'!$I$2)*2)+age,lifetable,10,1),"error"))</f>
        <v>2.3219220175896282E-4</v>
      </c>
      <c r="F445" s="96">
        <f t="shared" si="120"/>
        <v>122.87594162561453</v>
      </c>
      <c r="G445" s="96">
        <f t="shared" si="121"/>
        <v>12.3431455014702</v>
      </c>
      <c r="H445" s="96">
        <f t="shared" si="122"/>
        <v>0.70492734563721537</v>
      </c>
      <c r="I445" s="96">
        <f t="shared" si="123"/>
        <v>0.28245772062155339</v>
      </c>
      <c r="J445" s="96">
        <f t="shared" si="124"/>
        <v>3.1626080672393378E-2</v>
      </c>
      <c r="K445" s="96">
        <f t="shared" si="125"/>
        <v>0.29515255022083253</v>
      </c>
      <c r="L445" s="96">
        <f t="shared" si="133"/>
        <v>109.21863242699233</v>
      </c>
      <c r="M445" s="96">
        <f t="shared" si="126"/>
        <v>581.02429885241554</v>
      </c>
      <c r="N445" s="96">
        <f t="shared" si="127"/>
        <v>55.95389884270466</v>
      </c>
      <c r="O445" s="96">
        <f t="shared" si="128"/>
        <v>1.3356137654645521</v>
      </c>
      <c r="P445" s="96">
        <f t="shared" si="129"/>
        <v>1.3356137654645521</v>
      </c>
      <c r="Q445" s="96">
        <f t="shared" si="130"/>
        <v>0.14852160839709141</v>
      </c>
      <c r="R445" s="96">
        <f t="shared" si="131"/>
        <v>0.10469758817741201</v>
      </c>
      <c r="S445" s="96">
        <f t="shared" si="134"/>
        <v>522.1459532822073</v>
      </c>
      <c r="T445" s="96">
        <f t="shared" si="139"/>
        <v>48.206954885960876</v>
      </c>
      <c r="U445" s="96">
        <f t="shared" si="139"/>
        <v>248.4728024634768</v>
      </c>
      <c r="V445" s="32">
        <f t="shared" si="136"/>
        <v>1000</v>
      </c>
      <c r="W445" s="100">
        <f>IF(A445=1,((cPH1_+cPHr+(cNES*L445+(cNES+cOSEX)*G445+(cNES+cEREX)*H445+(cNES+cHOEX)*I445+(cNES+cNES)*S445+(cNES+cOSEX)*N445+(cNES+cEREX)*O445+(cNES+cHOEX)*P445)))/(1+cDR)^(A$6:A$65537 + 0.5),(cPHr+(cNES*L445+(cNES+cOSEX)*G445+(cNES+cEREX)*H445+(cNES+cHOEX)*I445+(cNES+cNES)*S445+(cNES+cOSEX)*N445+(cNES+cEREX)*O445+(cNES+cHOEX)*P445))/(1+cDR)^(((cycle + 0.5)/('Life tables'!$I$2/2))))</f>
        <v>62898.969599416996</v>
      </c>
      <c r="X445" s="107">
        <f>((L445+G445+H445+I445+N445+O445+P445+S445)/('Life tables'!$I$2/2))/(1+oDR)^(((cycle + 0.5)/('Life tables'!$I$2/2)))</f>
        <v>20.98874602890994</v>
      </c>
      <c r="Y445" s="31">
        <f>((uNES*L445+ uOCEX*G445+uEREX*H445+uHOEX*I445+uNES*S445+ uOCEX*N445+uEREX*O445+uHOEX*P445)/('Life tables'!$I$2/2))/(1+oDR)^(((cycle + 0.5)/('Life tables'!$I$2/2)))</f>
        <v>13.832653068758587</v>
      </c>
      <c r="Z445" s="100">
        <f t="shared" si="132"/>
        <v>167972.30067428073</v>
      </c>
      <c r="AA445" s="107">
        <f>((L445+G445+H445+I445+N445+O445+P445+S445)/('Life tables'!$I$2/2))</f>
        <v>26.976644668806774</v>
      </c>
      <c r="AB445" s="31">
        <f>((uNES*L445+ uOCEX*G445+uEREX*H445+uHOEX*I445+uNES*S445+ uOCEX*N445+uEREX*O445+uHOEX*P445)/('Life tables'!$I$2/2))</f>
        <v>17.778983372746072</v>
      </c>
    </row>
    <row r="446" spans="1:28" x14ac:dyDescent="0.25">
      <c r="A446" s="4">
        <v>440</v>
      </c>
      <c r="C446" s="105">
        <f>IF(male=0,VLOOKUP((($A$5:$A$1570/'Life tables'!$I$2)*2)+age,lifetable,13,1),IF(male=1,VLOOKUP((($A$5:$A$1570/'Life tables'!$I$2)*2)+age,lifetable,10,1),"error"))</f>
        <v>2.3219220175896282E-4</v>
      </c>
      <c r="F446" s="96">
        <f t="shared" si="120"/>
        <v>122.77467250649711</v>
      </c>
      <c r="G446" s="96">
        <f t="shared" si="121"/>
        <v>12.332972806510266</v>
      </c>
      <c r="H446" s="96">
        <f t="shared" si="122"/>
        <v>0.70434637453424731</v>
      </c>
      <c r="I446" s="96">
        <f t="shared" si="123"/>
        <v>0.2822249309950664</v>
      </c>
      <c r="J446" s="96">
        <f t="shared" si="124"/>
        <v>3.160001580331926E-2</v>
      </c>
      <c r="K446" s="96">
        <f t="shared" si="125"/>
        <v>0.29490929805632671</v>
      </c>
      <c r="L446" s="96">
        <f t="shared" si="133"/>
        <v>109.12861908059789</v>
      </c>
      <c r="M446" s="96">
        <f t="shared" si="126"/>
        <v>580.54557014406544</v>
      </c>
      <c r="N446" s="96">
        <f t="shared" si="127"/>
        <v>55.907796230863767</v>
      </c>
      <c r="O446" s="96">
        <f t="shared" si="128"/>
        <v>1.334513300898684</v>
      </c>
      <c r="P446" s="96">
        <f t="shared" si="129"/>
        <v>1.334513300898684</v>
      </c>
      <c r="Q446" s="96">
        <f t="shared" si="130"/>
        <v>0.14839923561872323</v>
      </c>
      <c r="R446" s="96">
        <f t="shared" si="131"/>
        <v>0.10461132372813763</v>
      </c>
      <c r="S446" s="96">
        <f t="shared" si="134"/>
        <v>521.71573675205741</v>
      </c>
      <c r="T446" s="96">
        <f t="shared" si="139"/>
        <v>48.386954137382915</v>
      </c>
      <c r="U446" s="96">
        <f t="shared" si="139"/>
        <v>248.87232308526126</v>
      </c>
      <c r="V446" s="32">
        <f t="shared" si="136"/>
        <v>1000.0000000000002</v>
      </c>
      <c r="W446" s="100">
        <f>IF(A446=1,((cPH1_+cPHr+(cNES*L446+(cNES+cOSEX)*G446+(cNES+cEREX)*H446+(cNES+cHOEX)*I446+(cNES+cNES)*S446+(cNES+cOSEX)*N446+(cNES+cEREX)*O446+(cNES+cHOEX)*P446)))/(1+cDR)^(A$6:A$65537 + 0.5),(cPHr+(cNES*L446+(cNES+cOSEX)*G446+(cNES+cEREX)*H446+(cNES+cHOEX)*I446+(cNES+cNES)*S446+(cNES+cOSEX)*N446+(cNES+cEREX)*O446+(cNES+cHOEX)*P446))/(1+cDR)^(((cycle + 0.5)/('Life tables'!$I$2/2))))</f>
        <v>62706.846159323228</v>
      </c>
      <c r="X446" s="107">
        <f>((L446+G446+H446+I446+N446+O446+P446+S446)/('Life tables'!$I$2/2))/(1+oDR)^(((cycle + 0.5)/('Life tables'!$I$2/2)))</f>
        <v>20.959479040264476</v>
      </c>
      <c r="Y446" s="31">
        <f>((uNES*L446+ uOCEX*G446+uEREX*H446+uHOEX*I446+uNES*S446+ uOCEX*N446+uEREX*O446+uHOEX*P446)/('Life tables'!$I$2/2))/(1+oDR)^(((cycle + 0.5)/('Life tables'!$I$2/2)))</f>
        <v>13.813364632791808</v>
      </c>
      <c r="Z446" s="100">
        <f t="shared" si="132"/>
        <v>167833.91809571232</v>
      </c>
      <c r="AA446" s="107">
        <f>((L446+G446+H446+I446+N446+O446+P446+S446)/('Life tables'!$I$2/2))</f>
        <v>26.954416527556237</v>
      </c>
      <c r="AB446" s="31">
        <f>((uNES*L446+ uOCEX*G446+uEREX*H446+uHOEX*I446+uNES*S446+ uOCEX*N446+uEREX*O446+uHOEX*P446)/('Life tables'!$I$2/2))</f>
        <v>17.764333896086477</v>
      </c>
    </row>
    <row r="447" spans="1:28" x14ac:dyDescent="0.25">
      <c r="A447" s="4">
        <v>441</v>
      </c>
      <c r="C447" s="105">
        <f>IF(male=0,VLOOKUP((($A$5:$A$1570/'Life tables'!$I$2)*2)+age,lifetable,13,1),IF(male=1,VLOOKUP((($A$5:$A$1570/'Life tables'!$I$2)*2)+age,lifetable,10,1),"error"))</f>
        <v>2.3219220175896282E-4</v>
      </c>
      <c r="F447" s="96">
        <f t="shared" si="120"/>
        <v>122.67348758005497</v>
      </c>
      <c r="G447" s="96">
        <f t="shared" si="121"/>
        <v>12.322808568880768</v>
      </c>
      <c r="H447" s="96">
        <f t="shared" si="122"/>
        <v>0.70376588643648219</v>
      </c>
      <c r="I447" s="96">
        <f t="shared" si="123"/>
        <v>0.28199233490419628</v>
      </c>
      <c r="J447" s="96">
        <f t="shared" si="124"/>
        <v>3.1573972603941472E-2</v>
      </c>
      <c r="K447" s="96">
        <f t="shared" si="125"/>
        <v>0.29466624812573655</v>
      </c>
      <c r="L447" s="96">
        <f t="shared" si="133"/>
        <v>109.03868056910385</v>
      </c>
      <c r="M447" s="96">
        <f t="shared" si="126"/>
        <v>580.06723519730122</v>
      </c>
      <c r="N447" s="96">
        <f t="shared" si="127"/>
        <v>55.861731539116725</v>
      </c>
      <c r="O447" s="96">
        <f t="shared" si="128"/>
        <v>1.3334137414815255</v>
      </c>
      <c r="P447" s="96">
        <f t="shared" si="129"/>
        <v>1.3334137414815255</v>
      </c>
      <c r="Q447" s="96">
        <f t="shared" si="130"/>
        <v>0.14827696349381161</v>
      </c>
      <c r="R447" s="96">
        <f t="shared" si="131"/>
        <v>0.10452513023267436</v>
      </c>
      <c r="S447" s="96">
        <f t="shared" si="134"/>
        <v>521.28587408149497</v>
      </c>
      <c r="T447" s="96">
        <f t="shared" si="139"/>
        <v>48.566805073480666</v>
      </c>
      <c r="U447" s="96">
        <f t="shared" si="139"/>
        <v>249.27151446361967</v>
      </c>
      <c r="V447" s="32">
        <f t="shared" si="136"/>
        <v>1000.0000000000002</v>
      </c>
      <c r="W447" s="100">
        <f>IF(A447=1,((cPH1_+cPHr+(cNES*L447+(cNES+cOSEX)*G447+(cNES+cEREX)*H447+(cNES+cHOEX)*I447+(cNES+cNES)*S447+(cNES+cOSEX)*N447+(cNES+cEREX)*O447+(cNES+cHOEX)*P447)))/(1+cDR)^(A$6:A$65537 + 0.5),(cPHr+(cNES*L447+(cNES+cOSEX)*G447+(cNES+cEREX)*H447+(cNES+cHOEX)*I447+(cNES+cNES)*S447+(cNES+cOSEX)*N447+(cNES+cEREX)*O447+(cNES+cHOEX)*P447))/(1+cDR)^(((cycle + 0.5)/('Life tables'!$I$2/2))))</f>
        <v>62515.309539905247</v>
      </c>
      <c r="X447" s="107">
        <f>((L447+G447+H447+I447+N447+O447+P447+S447)/('Life tables'!$I$2/2))/(1+oDR)^(((cycle + 0.5)/('Life tables'!$I$2/2)))</f>
        <v>20.930252863317872</v>
      </c>
      <c r="Y447" s="31">
        <f>((uNES*L447+ uOCEX*G447+uEREX*H447+uHOEX*I447+uNES*S447+ uOCEX*N447+uEREX*O447+uHOEX*P447)/('Life tables'!$I$2/2))/(1+oDR)^(((cycle + 0.5)/('Life tables'!$I$2/2)))</f>
        <v>13.794103093786211</v>
      </c>
      <c r="Z447" s="100">
        <f t="shared" si="132"/>
        <v>167695.64947981297</v>
      </c>
      <c r="AA447" s="107">
        <f>((L447+G447+H447+I447+N447+O447+P447+S447)/('Life tables'!$I$2/2))</f>
        <v>26.932206703612579</v>
      </c>
      <c r="AB447" s="31">
        <f>((uNES*L447+ uOCEX*G447+uEREX*H447+uHOEX*I447+uNES*S447+ uOCEX*N447+uEREX*O447+uHOEX*P447)/('Life tables'!$I$2/2))</f>
        <v>17.749696491430768</v>
      </c>
    </row>
    <row r="448" spans="1:28" x14ac:dyDescent="0.25">
      <c r="A448" s="4">
        <v>442</v>
      </c>
      <c r="C448" s="105">
        <f>IF(male=0,VLOOKUP((($A$5:$A$1570/'Life tables'!$I$2)*2)+age,lifetable,13,1),IF(male=1,VLOOKUP((($A$5:$A$1570/'Life tables'!$I$2)*2)+age,lifetable,10,1),"error"))</f>
        <v>2.3219220175896282E-4</v>
      </c>
      <c r="F448" s="96">
        <f t="shared" si="120"/>
        <v>122.57238675183521</v>
      </c>
      <c r="G448" s="96">
        <f t="shared" si="121"/>
        <v>12.312652779093719</v>
      </c>
      <c r="H448" s="96">
        <f t="shared" si="122"/>
        <v>0.7031858808020528</v>
      </c>
      <c r="I448" s="96">
        <f t="shared" si="123"/>
        <v>0.28175993213182188</v>
      </c>
      <c r="J448" s="96">
        <f t="shared" si="124"/>
        <v>3.1547951049949514E-2</v>
      </c>
      <c r="K448" s="96">
        <f t="shared" si="125"/>
        <v>0.29442340020218277</v>
      </c>
      <c r="L448" s="96">
        <f t="shared" si="133"/>
        <v>108.94881680855548</v>
      </c>
      <c r="M448" s="96">
        <f t="shared" si="126"/>
        <v>579.5892937110649</v>
      </c>
      <c r="N448" s="96">
        <f t="shared" si="127"/>
        <v>55.815704738471005</v>
      </c>
      <c r="O448" s="96">
        <f t="shared" si="128"/>
        <v>1.332315086521028</v>
      </c>
      <c r="P448" s="96">
        <f t="shared" si="129"/>
        <v>1.332315086521028</v>
      </c>
      <c r="Q448" s="96">
        <f t="shared" si="130"/>
        <v>0.14815479194540007</v>
      </c>
      <c r="R448" s="96">
        <f t="shared" si="131"/>
        <v>0.10443900763677312</v>
      </c>
      <c r="S448" s="96">
        <f t="shared" si="134"/>
        <v>520.85636499996963</v>
      </c>
      <c r="T448" s="96">
        <f t="shared" si="139"/>
        <v>48.746507816476019</v>
      </c>
      <c r="U448" s="96">
        <f t="shared" si="139"/>
        <v>249.67037687145861</v>
      </c>
      <c r="V448" s="32">
        <f t="shared" si="136"/>
        <v>1000.0000000000003</v>
      </c>
      <c r="W448" s="100">
        <f>IF(A448=1,((cPH1_+cPHr+(cNES*L448+(cNES+cOSEX)*G448+(cNES+cEREX)*H448+(cNES+cHOEX)*I448+(cNES+cNES)*S448+(cNES+cOSEX)*N448+(cNES+cEREX)*O448+(cNES+cHOEX)*P448)))/(1+cDR)^(A$6:A$65537 + 0.5),(cPHr+(cNES*L448+(cNES+cOSEX)*G448+(cNES+cEREX)*H448+(cNES+cHOEX)*I448+(cNES+cNES)*S448+(cNES+cOSEX)*N448+(cNES+cEREX)*O448+(cNES+cHOEX)*P448))/(1+cDR)^(((cycle + 0.5)/('Life tables'!$I$2/2))))</f>
        <v>62324.357949559337</v>
      </c>
      <c r="X448" s="107">
        <f>((L448+G448+H448+I448+N448+O448+P448+S448)/('Life tables'!$I$2/2))/(1+oDR)^(((cycle + 0.5)/('Life tables'!$I$2/2)))</f>
        <v>20.901067441111525</v>
      </c>
      <c r="Y448" s="31">
        <f>((uNES*L448+ uOCEX*G448+uEREX*H448+uHOEX*I448+uNES*S448+ uOCEX*N448+uEREX*O448+uHOEX*P448)/('Life tables'!$I$2/2))/(1+oDR)^(((cycle + 0.5)/('Life tables'!$I$2/2)))</f>
        <v>13.774868414204134</v>
      </c>
      <c r="Z448" s="100">
        <f t="shared" si="132"/>
        <v>167557.49473472624</v>
      </c>
      <c r="AA448" s="107">
        <f>((L448+G448+H448+I448+N448+O448+P448+S448)/('Life tables'!$I$2/2))</f>
        <v>26.910015181820182</v>
      </c>
      <c r="AB448" s="31">
        <f>((uNES*L448+ uOCEX*G448+uEREX*H448+uHOEX*I448+uNES*S448+ uOCEX*N448+uEREX*O448+uHOEX*P448)/('Life tables'!$I$2/2))</f>
        <v>17.735071148791793</v>
      </c>
    </row>
    <row r="449" spans="1:28" x14ac:dyDescent="0.25">
      <c r="A449" s="4">
        <v>443</v>
      </c>
      <c r="C449" s="105">
        <f>IF(male=0,VLOOKUP((($A$5:$A$1570/'Life tables'!$I$2)*2)+age,lifetable,13,1),IF(male=1,VLOOKUP((($A$5:$A$1570/'Life tables'!$I$2)*2)+age,lifetable,10,1),"error"))</f>
        <v>2.3219220175896282E-4</v>
      </c>
      <c r="F449" s="96">
        <f t="shared" si="120"/>
        <v>122.47136992830207</v>
      </c>
      <c r="G449" s="96">
        <f t="shared" si="121"/>
        <v>12.302505427753252</v>
      </c>
      <c r="H449" s="96">
        <f t="shared" si="122"/>
        <v>0.70260635709435348</v>
      </c>
      <c r="I449" s="96">
        <f t="shared" si="123"/>
        <v>0.28152772246293051</v>
      </c>
      <c r="J449" s="96">
        <f t="shared" si="124"/>
        <v>3.1521951117268937E-2</v>
      </c>
      <c r="K449" s="96">
        <f t="shared" si="125"/>
        <v>0.29418075406098892</v>
      </c>
      <c r="L449" s="96">
        <f t="shared" si="133"/>
        <v>108.85902771581327</v>
      </c>
      <c r="M449" s="96">
        <f t="shared" si="126"/>
        <v>579.11174538376372</v>
      </c>
      <c r="N449" s="96">
        <f t="shared" si="127"/>
        <v>55.769715799882569</v>
      </c>
      <c r="O449" s="96">
        <f t="shared" si="128"/>
        <v>1.3312173353239132</v>
      </c>
      <c r="P449" s="96">
        <f t="shared" si="129"/>
        <v>1.3312173353239132</v>
      </c>
      <c r="Q449" s="96">
        <f t="shared" si="130"/>
        <v>0.14803272089639544</v>
      </c>
      <c r="R449" s="96">
        <f t="shared" si="131"/>
        <v>0.10435295588608842</v>
      </c>
      <c r="S449" s="96">
        <f t="shared" si="134"/>
        <v>520.42720923645084</v>
      </c>
      <c r="T449" s="96">
        <f t="shared" si="139"/>
        <v>48.926062488489684</v>
      </c>
      <c r="U449" s="96">
        <f t="shared" si="139"/>
        <v>250.0689105814057</v>
      </c>
      <c r="V449" s="32">
        <f t="shared" si="136"/>
        <v>1000.0000000000005</v>
      </c>
      <c r="W449" s="100">
        <f>IF(A449=1,((cPH1_+cPHr+(cNES*L449+(cNES+cOSEX)*G449+(cNES+cEREX)*H449+(cNES+cHOEX)*I449+(cNES+cNES)*S449+(cNES+cOSEX)*N449+(cNES+cEREX)*O449+(cNES+cHOEX)*P449)))/(1+cDR)^(A$6:A$65537 + 0.5),(cPHr+(cNES*L449+(cNES+cOSEX)*G449+(cNES+cEREX)*H449+(cNES+cHOEX)*I449+(cNES+cNES)*S449+(cNES+cOSEX)*N449+(cNES+cEREX)*O449+(cNES+cHOEX)*P449))/(1+cDR)^(((cycle + 0.5)/('Life tables'!$I$2/2))))</f>
        <v>62133.989602123504</v>
      </c>
      <c r="X449" s="107">
        <f>((L449+G449+H449+I449+N449+O449+P449+S449)/('Life tables'!$I$2/2))/(1+oDR)^(((cycle + 0.5)/('Life tables'!$I$2/2)))</f>
        <v>20.871922716768001</v>
      </c>
      <c r="Y449" s="31">
        <f>((uNES*L449+ uOCEX*G449+uEREX*H449+uHOEX*I449+uNES*S449+ uOCEX*N449+uEREX*O449+uHOEX*P449)/('Life tables'!$I$2/2))/(1+oDR)^(((cycle + 0.5)/('Life tables'!$I$2/2)))</f>
        <v>13.755660556561351</v>
      </c>
      <c r="Z449" s="100">
        <f t="shared" si="132"/>
        <v>167419.45376860307</v>
      </c>
      <c r="AA449" s="107">
        <f>((L449+G449+H449+I449+N449+O449+P449+S449)/('Life tables'!$I$2/2))</f>
        <v>26.887841947038048</v>
      </c>
      <c r="AB449" s="31">
        <f>((uNES*L449+ uOCEX*G449+uEREX*H449+uHOEX*I449+uNES*S449+ uOCEX*N449+uEREX*O449+uHOEX*P449)/('Life tables'!$I$2/2))</f>
        <v>17.720457858191971</v>
      </c>
    </row>
    <row r="450" spans="1:28" x14ac:dyDescent="0.25">
      <c r="A450" s="4">
        <v>444</v>
      </c>
      <c r="C450" s="105">
        <f>IF(male=0,VLOOKUP((($A$5:$A$1570/'Life tables'!$I$2)*2)+age,lifetable,13,1),IF(male=1,VLOOKUP((($A$5:$A$1570/'Life tables'!$I$2)*2)+age,lifetable,10,1),"error"))</f>
        <v>2.5345550293476293E-4</v>
      </c>
      <c r="F450" s="96">
        <f t="shared" si="120"/>
        <v>122.37043701680813</v>
      </c>
      <c r="G450" s="96">
        <f t="shared" si="121"/>
        <v>12.292366505552739</v>
      </c>
      <c r="H450" s="96">
        <f t="shared" si="122"/>
        <v>0.70202731478187497</v>
      </c>
      <c r="I450" s="96">
        <f t="shared" si="123"/>
        <v>0.28129570568455137</v>
      </c>
      <c r="J450" s="96">
        <f t="shared" si="124"/>
        <v>3.4380257224064785E-2</v>
      </c>
      <c r="K450" s="96">
        <f t="shared" si="125"/>
        <v>0.29393830947961247</v>
      </c>
      <c r="L450" s="96">
        <f t="shared" si="133"/>
        <v>108.76642892408529</v>
      </c>
      <c r="M450" s="96">
        <f t="shared" si="126"/>
        <v>578.63458991329685</v>
      </c>
      <c r="N450" s="96">
        <f t="shared" si="127"/>
        <v>55.723764694258449</v>
      </c>
      <c r="O450" s="96">
        <f t="shared" si="128"/>
        <v>1.3301204871957351</v>
      </c>
      <c r="P450" s="96">
        <f t="shared" si="129"/>
        <v>1.3301204871957351</v>
      </c>
      <c r="Q450" s="96">
        <f t="shared" si="130"/>
        <v>0.16145586852201868</v>
      </c>
      <c r="R450" s="96">
        <f t="shared" si="131"/>
        <v>0.1042669749261833</v>
      </c>
      <c r="S450" s="96">
        <f t="shared" si="134"/>
        <v>519.98486140119871</v>
      </c>
      <c r="T450" s="96">
        <f t="shared" si="139"/>
        <v>49.121898614235768</v>
      </c>
      <c r="U450" s="96">
        <f t="shared" si="139"/>
        <v>250.46711586581151</v>
      </c>
      <c r="V450" s="32">
        <f t="shared" si="136"/>
        <v>1000.0000000000003</v>
      </c>
      <c r="W450" s="100">
        <f>IF(A450=1,((cPH1_+cPHr+(cNES*L450+(cNES+cOSEX)*G450+(cNES+cEREX)*H450+(cNES+cHOEX)*I450+(cNES+cNES)*S450+(cNES+cOSEX)*N450+(cNES+cEREX)*O450+(cNES+cHOEX)*P450)))/(1+cDR)^(A$6:A$65537 + 0.5),(cPHr+(cNES*L450+(cNES+cOSEX)*G450+(cNES+cEREX)*H450+(cNES+cHOEX)*I450+(cNES+cNES)*S450+(cNES+cOSEX)*N450+(cNES+cEREX)*O450+(cNES+cHOEX)*P450))/(1+cDR)^(((cycle + 0.5)/('Life tables'!$I$2/2))))</f>
        <v>61942.949356935169</v>
      </c>
      <c r="X450" s="107">
        <f>((L450+G450+H450+I450+N450+O450+P450+S450)/('Life tables'!$I$2/2))/(1+oDR)^(((cycle + 0.5)/('Life tables'!$I$2/2)))</f>
        <v>20.84232973906245</v>
      </c>
      <c r="Y450" s="31">
        <f>((uNES*L450+ uOCEX*G450+uEREX*H450+uHOEX*I450+uNES*S450+ uOCEX*N450+uEREX*O450+uHOEX*P450)/('Life tables'!$I$2/2))/(1+oDR)^(((cycle + 0.5)/('Life tables'!$I$2/2)))</f>
        <v>13.736151924159969</v>
      </c>
      <c r="Z450" s="100">
        <f t="shared" si="132"/>
        <v>167278.14176669851</v>
      </c>
      <c r="AA450" s="107">
        <f>((L450+G450+H450+I450+N450+O450+P450+S450)/('Life tables'!$I$2/2))</f>
        <v>26.865056815787121</v>
      </c>
      <c r="AB450" s="31">
        <f>((uNES*L450+ uOCEX*G450+uEREX*H450+uHOEX*I450+uNES*S450+ uOCEX*N450+uEREX*O450+uHOEX*P450)/('Life tables'!$I$2/2))</f>
        <v>17.705434396867041</v>
      </c>
    </row>
    <row r="451" spans="1:28" x14ac:dyDescent="0.25">
      <c r="A451" s="4">
        <v>445</v>
      </c>
      <c r="C451" s="105">
        <f>IF(male=0,VLOOKUP((($A$5:$A$1570/'Life tables'!$I$2)*2)+age,lifetable,13,1),IF(male=1,VLOOKUP((($A$5:$A$1570/'Life tables'!$I$2)*2)+age,lifetable,10,1),"error"))</f>
        <v>2.5345550293476293E-4</v>
      </c>
      <c r="F451" s="96">
        <f t="shared" si="120"/>
        <v>122.26669904744699</v>
      </c>
      <c r="G451" s="96">
        <f t="shared" si="121"/>
        <v>12.281945809418804</v>
      </c>
      <c r="H451" s="96">
        <f t="shared" si="122"/>
        <v>0.70143218012478847</v>
      </c>
      <c r="I451" s="96">
        <f t="shared" si="123"/>
        <v>0.28105724085587946</v>
      </c>
      <c r="J451" s="96">
        <f t="shared" si="124"/>
        <v>3.4351111801710466E-2</v>
      </c>
      <c r="K451" s="96">
        <f t="shared" si="125"/>
        <v>0.29368912704563399</v>
      </c>
      <c r="L451" s="96">
        <f t="shared" si="133"/>
        <v>108.67422357820017</v>
      </c>
      <c r="M451" s="96">
        <f t="shared" si="126"/>
        <v>578.144286472506</v>
      </c>
      <c r="N451" s="96">
        <f t="shared" si="127"/>
        <v>55.67654741060538</v>
      </c>
      <c r="O451" s="96">
        <f t="shared" si="128"/>
        <v>1.3289934155292518</v>
      </c>
      <c r="P451" s="96">
        <f t="shared" si="129"/>
        <v>1.3289934155292518</v>
      </c>
      <c r="Q451" s="96">
        <f t="shared" si="130"/>
        <v>0.16131905961143475</v>
      </c>
      <c r="R451" s="96">
        <f t="shared" si="131"/>
        <v>0.10417862476969711</v>
      </c>
      <c r="S451" s="96">
        <f t="shared" si="134"/>
        <v>519.54425454646093</v>
      </c>
      <c r="T451" s="96">
        <f t="shared" si="139"/>
        <v>49.317568785648916</v>
      </c>
      <c r="U451" s="96">
        <f t="shared" si="139"/>
        <v>250.86498361762685</v>
      </c>
      <c r="V451" s="32">
        <f t="shared" si="136"/>
        <v>1000.0000000000002</v>
      </c>
      <c r="W451" s="100">
        <f>IF(A451=1,((cPH1_+cPHr+(cNES*L451+(cNES+cOSEX)*G451+(cNES+cEREX)*H451+(cNES+cHOEX)*I451+(cNES+cNES)*S451+(cNES+cOSEX)*N451+(cNES+cEREX)*O451+(cNES+cHOEX)*P451)))/(1+cDR)^(A$6:A$65537 + 0.5),(cPHr+(cNES*L451+(cNES+cOSEX)*G451+(cNES+cEREX)*H451+(cNES+cHOEX)*I451+(cNES+cNES)*S451+(cNES+cOSEX)*N451+(cNES+cEREX)*O451+(cNES+cHOEX)*P451))/(1+cDR)^(((cycle + 0.5)/('Life tables'!$I$2/2))))</f>
        <v>61752.298454843993</v>
      </c>
      <c r="X451" s="107">
        <f>((L451+G451+H451+I451+N451+O451+P451+S451)/('Life tables'!$I$2/2))/(1+oDR)^(((cycle + 0.5)/('Life tables'!$I$2/2)))</f>
        <v>20.812778721982539</v>
      </c>
      <c r="Y451" s="31">
        <f>((uNES*L451+ uOCEX*G451+uEREX*H451+uHOEX*I451+uNES*S451+ uOCEX*N451+uEREX*O451+uHOEX*P451)/('Life tables'!$I$2/2))/(1+oDR)^(((cycle + 0.5)/('Life tables'!$I$2/2)))</f>
        <v>13.716676307182238</v>
      </c>
      <c r="Z451" s="100">
        <f t="shared" si="132"/>
        <v>167136.41303653116</v>
      </c>
      <c r="AA451" s="107">
        <f>((L451+G451+H451+I451+N451+O451+P451+S451)/('Life tables'!$I$2/2))</f>
        <v>26.842290996347515</v>
      </c>
      <c r="AB451" s="31">
        <f>((uNES*L451+ uOCEX*G451+uEREX*H451+uHOEX*I451+uNES*S451+ uOCEX*N451+uEREX*O451+uHOEX*P451)/('Life tables'!$I$2/2))</f>
        <v>17.690430569523638</v>
      </c>
    </row>
    <row r="452" spans="1:28" x14ac:dyDescent="0.25">
      <c r="A452" s="4">
        <v>446</v>
      </c>
      <c r="C452" s="105">
        <f>IF(male=0,VLOOKUP((($A$5:$A$1570/'Life tables'!$I$2)*2)+age,lifetable,13,1),IF(male=1,VLOOKUP((($A$5:$A$1570/'Life tables'!$I$2)*2)+age,lifetable,10,1),"error"))</f>
        <v>2.5345550293476293E-4</v>
      </c>
      <c r="F452" s="96">
        <f t="shared" si="120"/>
        <v>122.16305032720147</v>
      </c>
      <c r="G452" s="96">
        <f t="shared" si="121"/>
        <v>12.271534078545324</v>
      </c>
      <c r="H452" s="96">
        <f t="shared" si="122"/>
        <v>0.70083755748121213</v>
      </c>
      <c r="I452" s="96">
        <f t="shared" si="123"/>
        <v>0.28081898118617871</v>
      </c>
      <c r="J452" s="96">
        <f t="shared" si="124"/>
        <v>3.4321991454101537E-2</v>
      </c>
      <c r="K452" s="96">
        <f t="shared" si="125"/>
        <v>0.29344015899132769</v>
      </c>
      <c r="L452" s="96">
        <f t="shared" si="133"/>
        <v>108.58209755954333</v>
      </c>
      <c r="M452" s="96">
        <f t="shared" si="126"/>
        <v>577.65439726952297</v>
      </c>
      <c r="N452" s="96">
        <f t="shared" si="127"/>
        <v>55.629370018950702</v>
      </c>
      <c r="O452" s="96">
        <f t="shared" si="128"/>
        <v>1.327867296080635</v>
      </c>
      <c r="P452" s="96">
        <f t="shared" si="129"/>
        <v>1.327867296080635</v>
      </c>
      <c r="Q452" s="96">
        <f t="shared" si="130"/>
        <v>0.16118236628523896</v>
      </c>
      <c r="R452" s="96">
        <f t="shared" si="131"/>
        <v>0.10409034925673186</v>
      </c>
      <c r="S452" s="96">
        <f t="shared" si="134"/>
        <v>519.10401994286906</v>
      </c>
      <c r="T452" s="96">
        <f t="shared" si="139"/>
        <v>49.513073143388254</v>
      </c>
      <c r="U452" s="96">
        <f t="shared" si="139"/>
        <v>251.2625141258749</v>
      </c>
      <c r="V452" s="32">
        <f t="shared" si="136"/>
        <v>1000.0000000000002</v>
      </c>
      <c r="W452" s="100">
        <f>IF(A452=1,((cPH1_+cPHr+(cNES*L452+(cNES+cOSEX)*G452+(cNES+cEREX)*H452+(cNES+cHOEX)*I452+(cNES+cNES)*S452+(cNES+cOSEX)*N452+(cNES+cEREX)*O452+(cNES+cHOEX)*P452)))/(1+cDR)^(A$6:A$65537 + 0.5),(cPHr+(cNES*L452+(cNES+cOSEX)*G452+(cNES+cEREX)*H452+(cNES+cHOEX)*I452+(cNES+cNES)*S452+(cNES+cOSEX)*N452+(cNES+cEREX)*O452+(cNES+cHOEX)*P452))/(1+cDR)^(((cycle + 0.5)/('Life tables'!$I$2/2))))</f>
        <v>61562.234314325586</v>
      </c>
      <c r="X452" s="107">
        <f>((L452+G452+H452+I452+N452+O452+P452+S452)/('Life tables'!$I$2/2))/(1+oDR)^(((cycle + 0.5)/('Life tables'!$I$2/2)))</f>
        <v>20.783269605942209</v>
      </c>
      <c r="Y452" s="31">
        <f>((uNES*L452+ uOCEX*G452+uEREX*H452+uHOEX*I452+uNES*S452+ uOCEX*N452+uEREX*O452+uHOEX*P452)/('Life tables'!$I$2/2))/(1+oDR)^(((cycle + 0.5)/('Life tables'!$I$2/2)))</f>
        <v>13.697228305064124</v>
      </c>
      <c r="Z452" s="100">
        <f t="shared" si="132"/>
        <v>166994.80429936099</v>
      </c>
      <c r="AA452" s="107">
        <f>((L452+G452+H452+I452+N452+O452+P452+S452)/('Life tables'!$I$2/2))</f>
        <v>26.819544472238295</v>
      </c>
      <c r="AB452" s="31">
        <f>((uNES*L452+ uOCEX*G452+uEREX*H452+uHOEX*I452+uNES*S452+ uOCEX*N452+uEREX*O452+uHOEX*P452)/('Life tables'!$I$2/2))</f>
        <v>17.675439458719108</v>
      </c>
    </row>
    <row r="453" spans="1:28" x14ac:dyDescent="0.25">
      <c r="A453" s="4">
        <v>447</v>
      </c>
      <c r="C453" s="105">
        <f>IF(male=0,VLOOKUP((($A$5:$A$1570/'Life tables'!$I$2)*2)+age,lifetable,13,1),IF(male=1,VLOOKUP((($A$5:$A$1570/'Life tables'!$I$2)*2)+age,lifetable,10,1),"error"))</f>
        <v>2.5345550293476293E-4</v>
      </c>
      <c r="F453" s="96">
        <f t="shared" si="120"/>
        <v>122.05949073554946</v>
      </c>
      <c r="G453" s="96">
        <f t="shared" si="121"/>
        <v>12.261131300825594</v>
      </c>
      <c r="H453" s="96">
        <f t="shared" si="122"/>
        <v>0.70024344615972201</v>
      </c>
      <c r="I453" s="96">
        <f t="shared" si="123"/>
        <v>0.28058092639840215</v>
      </c>
      <c r="J453" s="96">
        <f t="shared" si="124"/>
        <v>3.4292896147377031E-2</v>
      </c>
      <c r="K453" s="96">
        <f t="shared" si="125"/>
        <v>0.29319140502719487</v>
      </c>
      <c r="L453" s="96">
        <f t="shared" si="133"/>
        <v>108.49005076099117</v>
      </c>
      <c r="M453" s="96">
        <f t="shared" si="126"/>
        <v>577.16492199518757</v>
      </c>
      <c r="N453" s="96">
        <f t="shared" si="127"/>
        <v>55.582232489521623</v>
      </c>
      <c r="O453" s="96">
        <f t="shared" si="128"/>
        <v>1.3267421281392113</v>
      </c>
      <c r="P453" s="96">
        <f t="shared" si="129"/>
        <v>1.3267421281392113</v>
      </c>
      <c r="Q453" s="96">
        <f t="shared" si="130"/>
        <v>0.16104578845716666</v>
      </c>
      <c r="R453" s="96">
        <f t="shared" si="131"/>
        <v>0.10400214833157845</v>
      </c>
      <c r="S453" s="96">
        <f t="shared" si="134"/>
        <v>518.66415731259883</v>
      </c>
      <c r="T453" s="96">
        <f t="shared" si="139"/>
        <v>49.708411827992798</v>
      </c>
      <c r="U453" s="96">
        <f t="shared" si="139"/>
        <v>251.65970767923366</v>
      </c>
      <c r="V453" s="32">
        <f t="shared" si="136"/>
        <v>1000.0000000000002</v>
      </c>
      <c r="W453" s="100">
        <f>IF(A453=1,((cPH1_+cPHr+(cNES*L453+(cNES+cOSEX)*G453+(cNES+cEREX)*H453+(cNES+cHOEX)*I453+(cNES+cNES)*S453+(cNES+cOSEX)*N453+(cNES+cEREX)*O453+(cNES+cHOEX)*P453)))/(1+cDR)^(A$6:A$65537 + 0.5),(cPHr+(cNES*L453+(cNES+cOSEX)*G453+(cNES+cEREX)*H453+(cNES+cHOEX)*I453+(cNES+cNES)*S453+(cNES+cOSEX)*N453+(cNES+cEREX)*O453+(cNES+cHOEX)*P453))/(1+cDR)^(((cycle + 0.5)/('Life tables'!$I$2/2))))</f>
        <v>61372.755130904188</v>
      </c>
      <c r="X453" s="107">
        <f>((L453+G453+H453+I453+N453+O453+P453+S453)/('Life tables'!$I$2/2))/(1+oDR)^(((cycle + 0.5)/('Life tables'!$I$2/2)))</f>
        <v>20.753802331443008</v>
      </c>
      <c r="Y453" s="31">
        <f>((uNES*L453+ uOCEX*G453+uEREX*H453+uHOEX*I453+uNES*S453+ uOCEX*N453+uEREX*O453+uHOEX*P453)/('Life tables'!$I$2/2))/(1+oDR)^(((cycle + 0.5)/('Life tables'!$I$2/2)))</f>
        <v>13.677807878594843</v>
      </c>
      <c r="Z453" s="100">
        <f t="shared" si="132"/>
        <v>166853.3154571667</v>
      </c>
      <c r="AA453" s="107">
        <f>((L453+G453+H453+I453+N453+O453+P453+S453)/('Life tables'!$I$2/2))</f>
        <v>26.796817226996342</v>
      </c>
      <c r="AB453" s="31">
        <f>((uNES*L453+ uOCEX*G453+uEREX*H453+uHOEX*I453+uNES*S453+ uOCEX*N453+uEREX*O453+uHOEX*P453)/('Life tables'!$I$2/2))</f>
        <v>17.660461053605513</v>
      </c>
    </row>
    <row r="454" spans="1:28" x14ac:dyDescent="0.25">
      <c r="A454" s="4">
        <v>448</v>
      </c>
      <c r="C454" s="105">
        <f>IF(male=0,VLOOKUP((($A$5:$A$1570/'Life tables'!$I$2)*2)+age,lifetable,13,1),IF(male=1,VLOOKUP((($A$5:$A$1570/'Life tables'!$I$2)*2)+age,lifetable,10,1),"error"))</f>
        <v>2.5345550293476293E-4</v>
      </c>
      <c r="F454" s="96">
        <f t="shared" si="120"/>
        <v>121.95602015357423</v>
      </c>
      <c r="G454" s="96">
        <f t="shared" si="121"/>
        <v>12.250737464314184</v>
      </c>
      <c r="H454" s="96">
        <f t="shared" si="122"/>
        <v>0.69964984547810471</v>
      </c>
      <c r="I454" s="96">
        <f t="shared" si="123"/>
        <v>0.2803430762191933</v>
      </c>
      <c r="J454" s="96">
        <f t="shared" si="124"/>
        <v>3.4263825848127032E-2</v>
      </c>
      <c r="K454" s="96">
        <f t="shared" si="125"/>
        <v>0.2929428648675933</v>
      </c>
      <c r="L454" s="96">
        <f t="shared" si="133"/>
        <v>108.39808307684703</v>
      </c>
      <c r="M454" s="96">
        <f t="shared" si="126"/>
        <v>576.67586033919963</v>
      </c>
      <c r="N454" s="96">
        <f t="shared" si="127"/>
        <v>55.535134792435557</v>
      </c>
      <c r="O454" s="96">
        <f t="shared" si="128"/>
        <v>1.3256179109916868</v>
      </c>
      <c r="P454" s="96">
        <f t="shared" si="129"/>
        <v>1.3256179109916868</v>
      </c>
      <c r="Q454" s="96">
        <f t="shared" si="130"/>
        <v>0.16090932604063501</v>
      </c>
      <c r="R454" s="96">
        <f t="shared" si="131"/>
        <v>0.1039140219383224</v>
      </c>
      <c r="S454" s="96">
        <f t="shared" si="134"/>
        <v>518.22466637680168</v>
      </c>
      <c r="T454" s="96">
        <f t="shared" si="139"/>
        <v>49.903584979881558</v>
      </c>
      <c r="U454" s="96">
        <f t="shared" si="139"/>
        <v>252.05656456603958</v>
      </c>
      <c r="V454" s="32">
        <f t="shared" si="136"/>
        <v>1000.0000000000003</v>
      </c>
      <c r="W454" s="100">
        <f>IF(A454=1,((cPH1_+cPHr+(cNES*L454+(cNES+cOSEX)*G454+(cNES+cEREX)*H454+(cNES+cHOEX)*I454+(cNES+cNES)*S454+(cNES+cOSEX)*N454+(cNES+cEREX)*O454+(cNES+cHOEX)*P454)))/(1+cDR)^(A$6:A$65537 + 0.5),(cPHr+(cNES*L454+(cNES+cOSEX)*G454+(cNES+cEREX)*H454+(cNES+cHOEX)*I454+(cNES+cNES)*S454+(cNES+cOSEX)*N454+(cNES+cEREX)*O454+(cNES+cHOEX)*P454))/(1+cDR)^(((cycle + 0.5)/('Life tables'!$I$2/2))))</f>
        <v>61183.859105603573</v>
      </c>
      <c r="X454" s="107">
        <f>((L454+G454+H454+I454+N454+O454+P454+S454)/('Life tables'!$I$2/2))/(1+oDR)^(((cycle + 0.5)/('Life tables'!$I$2/2)))</f>
        <v>20.724376839073919</v>
      </c>
      <c r="Y454" s="31">
        <f>((uNES*L454+ uOCEX*G454+uEREX*H454+uHOEX*I454+uNES*S454+ uOCEX*N454+uEREX*O454+uHOEX*P454)/('Life tables'!$I$2/2))/(1+oDR)^(((cycle + 0.5)/('Life tables'!$I$2/2)))</f>
        <v>13.658414988621146</v>
      </c>
      <c r="Z454" s="100">
        <f t="shared" si="132"/>
        <v>166711.94641188768</v>
      </c>
      <c r="AA454" s="107">
        <f>((L454+G454+H454+I454+N454+O454+P454+S454)/('Life tables'!$I$2/2))</f>
        <v>26.774109244176262</v>
      </c>
      <c r="AB454" s="31">
        <f>((uNES*L454+ uOCEX*G454+uEREX*H454+uHOEX*I454+uNES*S454+ uOCEX*N454+uEREX*O454+uHOEX*P454)/('Life tables'!$I$2/2))</f>
        <v>17.645495343346507</v>
      </c>
    </row>
    <row r="455" spans="1:28" x14ac:dyDescent="0.25">
      <c r="A455" s="4">
        <v>449</v>
      </c>
      <c r="C455" s="105">
        <f>IF(male=0,VLOOKUP((($A$5:$A$1570/'Life tables'!$I$2)*2)+age,lifetable,13,1),IF(male=1,VLOOKUP((($A$5:$A$1570/'Life tables'!$I$2)*2)+age,lifetable,10,1),"error"))</f>
        <v>2.5345550293476293E-4</v>
      </c>
      <c r="F455" s="96">
        <f t="shared" ref="F455:F518" si="140">IF(cycle&lt;27,E454*(1-pCAPH)+(L454+G454+H454+I454)*(1-pCAPH)+(S454+N454+O454+P454)*(pUAPH),E454*(1-pCAUC)+(L454+G454+H454+I454)*(1-pCAUC)+(S454+N454+O454+P454)*(pUAUC))</f>
        <v>121.8526384639129</v>
      </c>
      <c r="G455" s="96">
        <f t="shared" ref="G455:G518" si="141">F455*(rrOSEX)</f>
        <v>12.240352557221749</v>
      </c>
      <c r="H455" s="96">
        <f t="shared" ref="H455:H518" si="142">F455*rrEREX</f>
        <v>0.69905675476306062</v>
      </c>
      <c r="I455" s="96">
        <f t="shared" ref="I455:I518" si="143">F455*rrHOEX</f>
        <v>0.28010543037876739</v>
      </c>
      <c r="J455" s="96">
        <f t="shared" ref="J455:J518" si="144">F455*mr + G455*mr + H455*mr+I455*mr</f>
        <v>3.423478052337816E-2</v>
      </c>
      <c r="K455" s="96">
        <f t="shared" ref="K455:K518" si="145">F455*amr + I455*amrHOEX</f>
        <v>0.29269453823061298</v>
      </c>
      <c r="L455" s="96">
        <f t="shared" si="133"/>
        <v>108.30619440279533</v>
      </c>
      <c r="M455" s="96">
        <f t="shared" ref="M455:M518" si="146">IF(cycle&lt;27,E454*pCAPH+(L454+G454+H454+I454)*pCAPH+(S454+N454+O454+P454)*(1-pUAPH),E454*pCAUC+(L454+G454+H454+I454)*pCAUC+(S454+N454+O454+P454)*(1-pUAUC))</f>
        <v>576.18721199016625</v>
      </c>
      <c r="N455" s="96">
        <f t="shared" ref="N455:N518" si="147">M455*rrOSEXc</f>
        <v>55.488076897704694</v>
      </c>
      <c r="O455" s="96">
        <f t="shared" ref="O455:O518" si="148">M455*rrEREXc</f>
        <v>1.3244946439222551</v>
      </c>
      <c r="P455" s="96">
        <f t="shared" ref="P455:P518" si="149">M455*rrHOEXc</f>
        <v>1.3244946439222551</v>
      </c>
      <c r="Q455" s="96">
        <f t="shared" ref="Q455:Q518" si="150">M455*mr + N455*mr + O455*mr+P455*mr</f>
        <v>0.16077297894875645</v>
      </c>
      <c r="R455" s="96">
        <f t="shared" ref="R455:R518" si="151">M455*amrc + P455*amrHOEX</f>
        <v>0.10382597002085231</v>
      </c>
      <c r="S455" s="96">
        <f t="shared" si="134"/>
        <v>517.78554685564745</v>
      </c>
      <c r="T455" s="96">
        <f t="shared" si="139"/>
        <v>50.098592739353691</v>
      </c>
      <c r="U455" s="96">
        <f t="shared" si="139"/>
        <v>252.45308507429104</v>
      </c>
      <c r="V455" s="32">
        <f t="shared" si="136"/>
        <v>1000.0000000000003</v>
      </c>
      <c r="W455" s="100">
        <f>IF(A455=1,((cPH1_+cPHr+(cNES*L455+(cNES+cOSEX)*G455+(cNES+cEREX)*H455+(cNES+cHOEX)*I455+(cNES+cNES)*S455+(cNES+cOSEX)*N455+(cNES+cEREX)*O455+(cNES+cHOEX)*P455)))/(1+cDR)^(A$6:A$65537 + 0.5),(cPHr+(cNES*L455+(cNES+cOSEX)*G455+(cNES+cEREX)*H455+(cNES+cHOEX)*I455+(cNES+cNES)*S455+(cNES+cOSEX)*N455+(cNES+cEREX)*O455+(cNES+cHOEX)*P455))/(1+cDR)^(((cycle + 0.5)/('Life tables'!$I$2/2))))</f>
        <v>60995.544444931897</v>
      </c>
      <c r="X455" s="107">
        <f>((L455+G455+H455+I455+N455+O455+P455+S455)/('Life tables'!$I$2/2))/(1+oDR)^(((cycle + 0.5)/('Life tables'!$I$2/2)))</f>
        <v>20.694993069511106</v>
      </c>
      <c r="Y455" s="31">
        <f>((uNES*L455+ uOCEX*G455+uEREX*H455+uHOEX*I455+uNES*S455+ uOCEX*N455+uEREX*O455+uHOEX*P455)/('Life tables'!$I$2/2))/(1+oDR)^(((cycle + 0.5)/('Life tables'!$I$2/2)))</f>
        <v>13.639049596047204</v>
      </c>
      <c r="Z455" s="100">
        <f t="shared" ref="Z455:Z518" si="152">IF(A455=1,((cPH1_+cPHr+(cNES*L455+(cNES+cOSEX)*G455+(cNES+cEREX)*H455+(cNES+cHOEX)*I455+(cNES+cNES)*S455+(cNES+cOSEX)*N455+(cNES+cEREX)*O455+(cNES+cHOEX)*P455))),(cPHr+(cNES*L455+(cNES+cOSEX)*G455+(cNES+cEREX)*H455+(cNES+cHOEX)*I455+(cNES+cNES)*S455+(cNES+cOSEX)*N455+(cNES+cEREX)*O455+(cNES+cHOEX)*P455)))</f>
        <v>166570.6970654277</v>
      </c>
      <c r="AA455" s="107">
        <f>((L455+G455+H455+I455+N455+O455+P455+S455)/('Life tables'!$I$2/2))</f>
        <v>26.751420507350211</v>
      </c>
      <c r="AB455" s="31">
        <f>((uNES*L455+ uOCEX*G455+uEREX*H455+uHOEX*I455+uNES*S455+ uOCEX*N455+uEREX*O455+uHOEX*P455)/('Life tables'!$I$2/2))</f>
        <v>17.63054231711725</v>
      </c>
    </row>
    <row r="456" spans="1:28" x14ac:dyDescent="0.25">
      <c r="A456" s="4">
        <v>450</v>
      </c>
      <c r="C456" s="105">
        <f>IF(male=0,VLOOKUP((($A$5:$A$1570/'Life tables'!$I$2)*2)+age,lifetable,13,1),IF(male=1,VLOOKUP((($A$5:$A$1570/'Life tables'!$I$2)*2)+age,lifetable,10,1),"error"))</f>
        <v>2.5345550293476293E-4</v>
      </c>
      <c r="F456" s="96">
        <f t="shared" si="140"/>
        <v>121.74934555070629</v>
      </c>
      <c r="G456" s="96">
        <f t="shared" si="141"/>
        <v>12.229976567909988</v>
      </c>
      <c r="H456" s="96">
        <f t="shared" si="142"/>
        <v>0.69846417334991695</v>
      </c>
      <c r="I456" s="96">
        <f t="shared" si="143"/>
        <v>0.27986798861079631</v>
      </c>
      <c r="J456" s="96">
        <f t="shared" si="144"/>
        <v>3.4205760140579501E-2</v>
      </c>
      <c r="K456" s="96">
        <f t="shared" si="145"/>
        <v>0.29244642483795591</v>
      </c>
      <c r="L456" s="96">
        <f t="shared" ref="L456:L519" si="153">F456-SUM(G456:K456)</f>
        <v>108.21438463585706</v>
      </c>
      <c r="M456" s="96">
        <f t="shared" si="146"/>
        <v>575.69897663564916</v>
      </c>
      <c r="N456" s="96">
        <f t="shared" si="147"/>
        <v>55.441058775240556</v>
      </c>
      <c r="O456" s="96">
        <f t="shared" si="148"/>
        <v>1.3233723262127075</v>
      </c>
      <c r="P456" s="96">
        <f t="shared" si="149"/>
        <v>1.3233723262127075</v>
      </c>
      <c r="Q456" s="96">
        <f t="shared" si="150"/>
        <v>0.16063674709435152</v>
      </c>
      <c r="R456" s="96">
        <f t="shared" si="151"/>
        <v>0.1037379925228684</v>
      </c>
      <c r="S456" s="96">
        <f t="shared" ref="S456:S519" si="154">M456-SUM(N456:R456)</f>
        <v>517.34679846836593</v>
      </c>
      <c r="T456" s="96">
        <f t="shared" ref="T456:U471" si="155">J456+Q456+T455</f>
        <v>50.293435246588622</v>
      </c>
      <c r="U456" s="96">
        <f t="shared" si="155"/>
        <v>252.84926949165185</v>
      </c>
      <c r="V456" s="32">
        <f t="shared" ref="V456:V519" si="156">SUM(G456:I456,L456,N456,O456,P456,S456,T456,U456)</f>
        <v>1000.0000000000001</v>
      </c>
      <c r="W456" s="100">
        <f>IF(A456=1,((cPH1_+cPHr+(cNES*L456+(cNES+cOSEX)*G456+(cNES+cEREX)*H456+(cNES+cHOEX)*I456+(cNES+cNES)*S456+(cNES+cOSEX)*N456+(cNES+cEREX)*O456+(cNES+cHOEX)*P456)))/(1+cDR)^(A$6:A$65537 + 0.5),(cPHr+(cNES*L456+(cNES+cOSEX)*G456+(cNES+cEREX)*H456+(cNES+cHOEX)*I456+(cNES+cNES)*S456+(cNES+cOSEX)*N456+(cNES+cEREX)*O456+(cNES+cHOEX)*P456))/(1+cDR)^(((cycle + 0.5)/('Life tables'!$I$2/2))))</f>
        <v>60807.809360866762</v>
      </c>
      <c r="X456" s="107">
        <f>((L456+G456+H456+I456+N456+O456+P456+S456)/('Life tables'!$I$2/2))/(1+oDR)^(((cycle + 0.5)/('Life tables'!$I$2/2)))</f>
        <v>20.665650963517688</v>
      </c>
      <c r="Y456" s="31">
        <f>((uNES*L456+ uOCEX*G456+uEREX*H456+uHOEX*I456+uNES*S456+ uOCEX*N456+uEREX*O456+uHOEX*P456)/('Life tables'!$I$2/2))/(1+oDR)^(((cycle + 0.5)/('Life tables'!$I$2/2)))</f>
        <v>13.619711661834437</v>
      </c>
      <c r="Z456" s="100">
        <f t="shared" si="152"/>
        <v>166429.56731965911</v>
      </c>
      <c r="AA456" s="107">
        <f>((L456+G456+H456+I456+N456+O456+P456+S456)/('Life tables'!$I$2/2))</f>
        <v>26.728751000107767</v>
      </c>
      <c r="AB456" s="31">
        <f>((uNES*L456+ uOCEX*G456+uEREX*H456+uHOEX*I456+uNES*S456+ uOCEX*N456+uEREX*O456+uHOEX*P456)/('Life tables'!$I$2/2))</f>
        <v>17.615601964104325</v>
      </c>
    </row>
    <row r="457" spans="1:28" x14ac:dyDescent="0.25">
      <c r="A457" s="4">
        <v>451</v>
      </c>
      <c r="C457" s="105">
        <f>IF(male=0,VLOOKUP((($A$5:$A$1570/'Life tables'!$I$2)*2)+age,lifetable,13,1),IF(male=1,VLOOKUP((($A$5:$A$1570/'Life tables'!$I$2)*2)+age,lifetable,10,1),"error"))</f>
        <v>2.5345550293476293E-4</v>
      </c>
      <c r="F457" s="96">
        <f t="shared" si="140"/>
        <v>121.64614129955079</v>
      </c>
      <c r="G457" s="96">
        <f t="shared" si="141"/>
        <v>12.219609484886821</v>
      </c>
      <c r="H457" s="96">
        <f t="shared" si="142"/>
        <v>0.69787210058235116</v>
      </c>
      <c r="I457" s="96">
        <f t="shared" si="143"/>
        <v>0.27963075065229787</v>
      </c>
      <c r="J457" s="96">
        <f t="shared" si="144"/>
        <v>3.4176764667589121E-2</v>
      </c>
      <c r="K457" s="96">
        <f t="shared" si="145"/>
        <v>0.29219852441482025</v>
      </c>
      <c r="L457" s="96">
        <f t="shared" si="153"/>
        <v>108.12265367434691</v>
      </c>
      <c r="M457" s="96">
        <f t="shared" si="146"/>
        <v>575.21115396220898</v>
      </c>
      <c r="N457" s="96">
        <f t="shared" si="147"/>
        <v>55.394080394858257</v>
      </c>
      <c r="O457" s="96">
        <f t="shared" si="148"/>
        <v>1.322250957142534</v>
      </c>
      <c r="P457" s="96">
        <f t="shared" si="149"/>
        <v>1.322250957142534</v>
      </c>
      <c r="Q457" s="96">
        <f t="shared" si="150"/>
        <v>0.16050063038996157</v>
      </c>
      <c r="R457" s="96">
        <f t="shared" si="151"/>
        <v>0.10365008938789054</v>
      </c>
      <c r="S457" s="96">
        <f t="shared" si="154"/>
        <v>516.90842093328774</v>
      </c>
      <c r="T457" s="96">
        <f t="shared" si="155"/>
        <v>50.488112641646175</v>
      </c>
      <c r="U457" s="96">
        <f t="shared" si="155"/>
        <v>253.24511810545457</v>
      </c>
      <c r="V457" s="32">
        <f t="shared" si="156"/>
        <v>1000.0000000000001</v>
      </c>
      <c r="W457" s="100">
        <f>IF(A457=1,((cPH1_+cPHr+(cNES*L457+(cNES+cOSEX)*G457+(cNES+cEREX)*H457+(cNES+cHOEX)*I457+(cNES+cNES)*S457+(cNES+cOSEX)*N457+(cNES+cEREX)*O457+(cNES+cHOEX)*P457)))/(1+cDR)^(A$6:A$65537 + 0.5),(cPHr+(cNES*L457+(cNES+cOSEX)*G457+(cNES+cEREX)*H457+(cNES+cHOEX)*I457+(cNES+cNES)*S457+(cNES+cOSEX)*N457+(cNES+cEREX)*O457+(cNES+cHOEX)*P457))/(1+cDR)^(((cycle + 0.5)/('Life tables'!$I$2/2))))</f>
        <v>60620.652070840275</v>
      </c>
      <c r="X457" s="107">
        <f>((L457+G457+H457+I457+N457+O457+P457+S457)/('Life tables'!$I$2/2))/(1+oDR)^(((cycle + 0.5)/('Life tables'!$I$2/2)))</f>
        <v>20.636350461943557</v>
      </c>
      <c r="Y457" s="31">
        <f>((uNES*L457+ uOCEX*G457+uEREX*H457+uHOEX*I457+uNES*S457+ uOCEX*N457+uEREX*O457+uHOEX*P457)/('Life tables'!$I$2/2))/(1+oDR)^(((cycle + 0.5)/('Life tables'!$I$2/2)))</f>
        <v>13.600401147001396</v>
      </c>
      <c r="Z457" s="100">
        <f t="shared" si="152"/>
        <v>166288.55707642689</v>
      </c>
      <c r="AA457" s="107">
        <f>((L457+G457+H457+I457+N457+O457+P457+S457)/('Life tables'!$I$2/2))</f>
        <v>26.706100706055835</v>
      </c>
      <c r="AB457" s="31">
        <f>((uNES*L457+ uOCEX*G457+uEREX*H457+uHOEX*I457+uNES*S457+ uOCEX*N457+uEREX*O457+uHOEX*P457)/('Life tables'!$I$2/2))</f>
        <v>17.600674273505657</v>
      </c>
    </row>
    <row r="458" spans="1:28" x14ac:dyDescent="0.25">
      <c r="A458" s="4">
        <v>452</v>
      </c>
      <c r="C458" s="105">
        <f>IF(male=0,VLOOKUP((($A$5:$A$1570/'Life tables'!$I$2)*2)+age,lifetable,13,1),IF(male=1,VLOOKUP((($A$5:$A$1570/'Life tables'!$I$2)*2)+age,lifetable,10,1),"error"))</f>
        <v>2.5345550293476293E-4</v>
      </c>
      <c r="F458" s="96">
        <f t="shared" si="140"/>
        <v>121.54302559745153</v>
      </c>
      <c r="G458" s="96">
        <f t="shared" si="141"/>
        <v>12.209251296801677</v>
      </c>
      <c r="H458" s="96">
        <f t="shared" si="142"/>
        <v>0.69728053581212279</v>
      </c>
      <c r="I458" s="96">
        <f t="shared" si="143"/>
        <v>0.27939371624352816</v>
      </c>
      <c r="J458" s="96">
        <f t="shared" si="144"/>
        <v>3.414779407266081E-2</v>
      </c>
      <c r="K458" s="96">
        <f t="shared" si="145"/>
        <v>0.29195083668978833</v>
      </c>
      <c r="L458" s="96">
        <f t="shared" si="153"/>
        <v>108.03100141783176</v>
      </c>
      <c r="M458" s="96">
        <f t="shared" si="146"/>
        <v>574.72374365544795</v>
      </c>
      <c r="N458" s="96">
        <f t="shared" si="147"/>
        <v>55.347141726280597</v>
      </c>
      <c r="O458" s="96">
        <f t="shared" si="148"/>
        <v>1.3211305359890209</v>
      </c>
      <c r="P458" s="96">
        <f t="shared" si="149"/>
        <v>1.3211305359890209</v>
      </c>
      <c r="Q458" s="96">
        <f t="shared" si="150"/>
        <v>0.16036462874786053</v>
      </c>
      <c r="R458" s="96">
        <f t="shared" si="151"/>
        <v>0.10356226055926585</v>
      </c>
      <c r="S458" s="96">
        <f t="shared" si="154"/>
        <v>516.47041396788222</v>
      </c>
      <c r="T458" s="96">
        <f t="shared" si="155"/>
        <v>50.682625064466698</v>
      </c>
      <c r="U458" s="96">
        <f t="shared" si="155"/>
        <v>253.64063120270362</v>
      </c>
      <c r="V458" s="32">
        <f t="shared" si="156"/>
        <v>1000.0000000000002</v>
      </c>
      <c r="W458" s="100">
        <f>IF(A458=1,((cPH1_+cPHr+(cNES*L458+(cNES+cOSEX)*G458+(cNES+cEREX)*H458+(cNES+cHOEX)*I458+(cNES+cNES)*S458+(cNES+cOSEX)*N458+(cNES+cEREX)*O458+(cNES+cHOEX)*P458)))/(1+cDR)^(A$6:A$65537 + 0.5),(cPHr+(cNES*L458+(cNES+cOSEX)*G458+(cNES+cEREX)*H458+(cNES+cHOEX)*I458+(cNES+cNES)*S458+(cNES+cOSEX)*N458+(cNES+cEREX)*O458+(cNES+cHOEX)*P458))/(1+cDR)^(((cycle + 0.5)/('Life tables'!$I$2/2))))</f>
        <v>60434.070797723842</v>
      </c>
      <c r="X458" s="107">
        <f>((L458+G458+H458+I458+N458+O458+P458+S458)/('Life tables'!$I$2/2))/(1+oDR)^(((cycle + 0.5)/('Life tables'!$I$2/2)))</f>
        <v>20.607091505725105</v>
      </c>
      <c r="Y458" s="31">
        <f>((uNES*L458+ uOCEX*G458+uEREX*H458+uHOEX*I458+uNES*S458+ uOCEX*N458+uEREX*O458+uHOEX*P458)/('Life tables'!$I$2/2))/(1+oDR)^(((cycle + 0.5)/('Life tables'!$I$2/2)))</f>
        <v>13.581118012623589</v>
      </c>
      <c r="Z458" s="100">
        <f t="shared" si="152"/>
        <v>166147.66623755201</v>
      </c>
      <c r="AA458" s="107">
        <f>((L458+G458+H458+I458+N458+O458+P458+S458)/('Life tables'!$I$2/2))</f>
        <v>26.683469608818459</v>
      </c>
      <c r="AB458" s="31">
        <f>((uNES*L458+ uOCEX*G458+uEREX*H458+uHOEX*I458+uNES*S458+ uOCEX*N458+uEREX*O458+uHOEX*P458)/('Life tables'!$I$2/2))</f>
        <v>17.585759234530414</v>
      </c>
    </row>
    <row r="459" spans="1:28" x14ac:dyDescent="0.25">
      <c r="A459" s="4">
        <v>453</v>
      </c>
      <c r="C459" s="105">
        <f>IF(male=0,VLOOKUP((($A$5:$A$1570/'Life tables'!$I$2)*2)+age,lifetable,13,1),IF(male=1,VLOOKUP((($A$5:$A$1570/'Life tables'!$I$2)*2)+age,lifetable,10,1),"error"))</f>
        <v>2.5345550293476293E-4</v>
      </c>
      <c r="F459" s="96">
        <f t="shared" si="140"/>
        <v>121.43999833277741</v>
      </c>
      <c r="G459" s="96">
        <f t="shared" si="141"/>
        <v>12.198901992440975</v>
      </c>
      <c r="H459" s="96">
        <f t="shared" si="142"/>
        <v>0.69668947839881501</v>
      </c>
      <c r="I459" s="96">
        <f t="shared" si="143"/>
        <v>0.27915688512787823</v>
      </c>
      <c r="J459" s="96">
        <f t="shared" si="144"/>
        <v>3.41188483244316E-2</v>
      </c>
      <c r="K459" s="96">
        <f t="shared" si="145"/>
        <v>0.29170336139471797</v>
      </c>
      <c r="L459" s="96">
        <f t="shared" si="153"/>
        <v>107.93942776709059</v>
      </c>
      <c r="M459" s="96">
        <f t="shared" si="146"/>
        <v>574.23674540005254</v>
      </c>
      <c r="N459" s="96">
        <f t="shared" si="147"/>
        <v>55.300242739142213</v>
      </c>
      <c r="O459" s="96">
        <f t="shared" si="148"/>
        <v>1.32001106202735</v>
      </c>
      <c r="P459" s="96">
        <f t="shared" si="149"/>
        <v>1.32001106202735</v>
      </c>
      <c r="Q459" s="96">
        <f t="shared" si="150"/>
        <v>0.16022874208006671</v>
      </c>
      <c r="R459" s="96">
        <f t="shared" si="151"/>
        <v>0.10347450598017645</v>
      </c>
      <c r="S459" s="96">
        <f t="shared" si="154"/>
        <v>516.03277728879539</v>
      </c>
      <c r="T459" s="96">
        <f t="shared" si="155"/>
        <v>50.876972654871196</v>
      </c>
      <c r="U459" s="96">
        <f t="shared" si="155"/>
        <v>254.0358090700785</v>
      </c>
      <c r="V459" s="32">
        <f t="shared" si="156"/>
        <v>1000.0000000000003</v>
      </c>
      <c r="W459" s="100">
        <f>IF(A459=1,((cPH1_+cPHr+(cNES*L459+(cNES+cOSEX)*G459+(cNES+cEREX)*H459+(cNES+cHOEX)*I459+(cNES+cNES)*S459+(cNES+cOSEX)*N459+(cNES+cEREX)*O459+(cNES+cHOEX)*P459)))/(1+cDR)^(A$6:A$65537 + 0.5),(cPHr+(cNES*L459+(cNES+cOSEX)*G459+(cNES+cEREX)*H459+(cNES+cHOEX)*I459+(cNES+cNES)*S459+(cNES+cOSEX)*N459+(cNES+cEREX)*O459+(cNES+cHOEX)*P459))/(1+cDR)^(((cycle + 0.5)/('Life tables'!$I$2/2))))</f>
        <v>60248.063769813176</v>
      </c>
      <c r="X459" s="107">
        <f>((L459+G459+H459+I459+N459+O459+P459+S459)/('Life tables'!$I$2/2))/(1+oDR)^(((cycle + 0.5)/('Life tables'!$I$2/2)))</f>
        <v>20.577874035885031</v>
      </c>
      <c r="Y459" s="31">
        <f>((uNES*L459+ uOCEX*G459+uEREX*H459+uHOEX*I459+uNES*S459+ uOCEX*N459+uEREX*O459+uHOEX*P459)/('Life tables'!$I$2/2))/(1+oDR)^(((cycle + 0.5)/('Life tables'!$I$2/2)))</f>
        <v>13.561862219833374</v>
      </c>
      <c r="Z459" s="100">
        <f t="shared" si="152"/>
        <v>166006.89470483508</v>
      </c>
      <c r="AA459" s="107">
        <f>((L459+G459+H459+I459+N459+O459+P459+S459)/('Life tables'!$I$2/2))</f>
        <v>26.660857692036718</v>
      </c>
      <c r="AB459" s="31">
        <f>((uNES*L459+ uOCEX*G459+uEREX*H459+uHOEX*I459+uNES*S459+ uOCEX*N459+uEREX*O459+uHOEX*P459)/('Life tables'!$I$2/2))</f>
        <v>17.570856836398942</v>
      </c>
    </row>
    <row r="460" spans="1:28" x14ac:dyDescent="0.25">
      <c r="A460" s="4">
        <v>454</v>
      </c>
      <c r="C460" s="105">
        <f>IF(male=0,VLOOKUP((($A$5:$A$1570/'Life tables'!$I$2)*2)+age,lifetable,13,1),IF(male=1,VLOOKUP((($A$5:$A$1570/'Life tables'!$I$2)*2)+age,lifetable,10,1),"error"))</f>
        <v>2.5345550293476293E-4</v>
      </c>
      <c r="F460" s="96">
        <f t="shared" si="140"/>
        <v>121.33705939521727</v>
      </c>
      <c r="G460" s="96">
        <f t="shared" si="141"/>
        <v>12.188561560723732</v>
      </c>
      <c r="H460" s="96">
        <f t="shared" si="142"/>
        <v>0.69609892770958348</v>
      </c>
      <c r="I460" s="96">
        <f t="shared" si="143"/>
        <v>0.27892025705177337</v>
      </c>
      <c r="J460" s="96">
        <f t="shared" si="144"/>
        <v>3.4089927391909275E-2</v>
      </c>
      <c r="K460" s="96">
        <f t="shared" si="145"/>
        <v>0.29145609826463781</v>
      </c>
      <c r="L460" s="96">
        <f t="shared" si="153"/>
        <v>107.84793262407564</v>
      </c>
      <c r="M460" s="96">
        <f t="shared" si="146"/>
        <v>573.75015887983329</v>
      </c>
      <c r="N460" s="96">
        <f t="shared" si="147"/>
        <v>55.253383402993371</v>
      </c>
      <c r="O460" s="96">
        <f t="shared" si="148"/>
        <v>1.3188925345306897</v>
      </c>
      <c r="P460" s="96">
        <f t="shared" si="149"/>
        <v>1.3188925345306897</v>
      </c>
      <c r="Q460" s="96">
        <f t="shared" si="150"/>
        <v>0.16009297029835401</v>
      </c>
      <c r="R460" s="96">
        <f t="shared" si="151"/>
        <v>0.10338682559364663</v>
      </c>
      <c r="S460" s="96">
        <f t="shared" si="154"/>
        <v>515.59551061188654</v>
      </c>
      <c r="T460" s="96">
        <f t="shared" si="155"/>
        <v>51.071155552561457</v>
      </c>
      <c r="U460" s="96">
        <f t="shared" si="155"/>
        <v>254.43065199393678</v>
      </c>
      <c r="V460" s="32">
        <f t="shared" si="156"/>
        <v>1000.0000000000002</v>
      </c>
      <c r="W460" s="100">
        <f>IF(A460=1,((cPH1_+cPHr+(cNES*L460+(cNES+cOSEX)*G460+(cNES+cEREX)*H460+(cNES+cHOEX)*I460+(cNES+cNES)*S460+(cNES+cOSEX)*N460+(cNES+cEREX)*O460+(cNES+cHOEX)*P460)))/(1+cDR)^(A$6:A$65537 + 0.5),(cPHr+(cNES*L460+(cNES+cOSEX)*G460+(cNES+cEREX)*H460+(cNES+cHOEX)*I460+(cNES+cNES)*S460+(cNES+cOSEX)*N460+(cNES+cEREX)*O460+(cNES+cHOEX)*P460))/(1+cDR)^(((cycle + 0.5)/('Life tables'!$I$2/2))))</f>
        <v>60062.629220813331</v>
      </c>
      <c r="X460" s="107">
        <f>((L460+G460+H460+I460+N460+O460+P460+S460)/('Life tables'!$I$2/2))/(1+oDR)^(((cycle + 0.5)/('Life tables'!$I$2/2)))</f>
        <v>20.548697993532137</v>
      </c>
      <c r="Y460" s="31">
        <f>((uNES*L460+ uOCEX*G460+uEREX*H460+uHOEX*I460+uNES*S460+ uOCEX*N460+uEREX*O460+uHOEX*P460)/('Life tables'!$I$2/2))/(1+oDR)^(((cycle + 0.5)/('Life tables'!$I$2/2)))</f>
        <v>13.542633729819791</v>
      </c>
      <c r="Z460" s="100">
        <f t="shared" si="152"/>
        <v>165866.24238006023</v>
      </c>
      <c r="AA460" s="107">
        <f>((L460+G460+H460+I460+N460+O460+P460+S460)/('Life tables'!$I$2/2))</f>
        <v>26.638264939368621</v>
      </c>
      <c r="AB460" s="31">
        <f>((uNES*L460+ uOCEX*G460+uEREX*H460+uHOEX*I460+uNES*S460+ uOCEX*N460+uEREX*O460+uHOEX*P460)/('Life tables'!$I$2/2))</f>
        <v>17.555967068342678</v>
      </c>
    </row>
    <row r="461" spans="1:28" x14ac:dyDescent="0.25">
      <c r="A461" s="4">
        <v>455</v>
      </c>
      <c r="C461" s="105">
        <f>IF(male=0,VLOOKUP((($A$5:$A$1570/'Life tables'!$I$2)*2)+age,lifetable,13,1),IF(male=1,VLOOKUP((($A$5:$A$1570/'Life tables'!$I$2)*2)+age,lifetable,10,1),"error"))</f>
        <v>2.5345550293476293E-4</v>
      </c>
      <c r="F461" s="96">
        <f t="shared" si="140"/>
        <v>121.23420867573793</v>
      </c>
      <c r="G461" s="96">
        <f t="shared" si="141"/>
        <v>12.178229990697337</v>
      </c>
      <c r="H461" s="96">
        <f t="shared" si="142"/>
        <v>0.69550888311891534</v>
      </c>
      <c r="I461" s="96">
        <f t="shared" si="143"/>
        <v>0.27868383176457651</v>
      </c>
      <c r="J461" s="96">
        <f t="shared" si="144"/>
        <v>3.4061031244460735E-2</v>
      </c>
      <c r="K461" s="96">
        <f t="shared" si="145"/>
        <v>0.29120904703764605</v>
      </c>
      <c r="L461" s="96">
        <f t="shared" si="153"/>
        <v>107.756515891875</v>
      </c>
      <c r="M461" s="96">
        <f t="shared" si="146"/>
        <v>573.26398377776411</v>
      </c>
      <c r="N461" s="96">
        <f t="shared" si="147"/>
        <v>55.20656368730377</v>
      </c>
      <c r="O461" s="96">
        <f t="shared" si="148"/>
        <v>1.3177749527702842</v>
      </c>
      <c r="P461" s="96">
        <f t="shared" si="149"/>
        <v>1.3177749527702842</v>
      </c>
      <c r="Q461" s="96">
        <f t="shared" si="150"/>
        <v>0.15995731331426299</v>
      </c>
      <c r="R461" s="96">
        <f t="shared" si="151"/>
        <v>0.10329921934254993</v>
      </c>
      <c r="S461" s="96">
        <f t="shared" si="154"/>
        <v>515.15861365226294</v>
      </c>
      <c r="T461" s="96">
        <f t="shared" si="155"/>
        <v>51.265173897120178</v>
      </c>
      <c r="U461" s="96">
        <f t="shared" si="155"/>
        <v>254.82516026031698</v>
      </c>
      <c r="V461" s="32">
        <f t="shared" si="156"/>
        <v>1000.0000000000002</v>
      </c>
      <c r="W461" s="100">
        <f>IF(A461=1,((cPH1_+cPHr+(cNES*L461+(cNES+cOSEX)*G461+(cNES+cEREX)*H461+(cNES+cHOEX)*I461+(cNES+cNES)*S461+(cNES+cOSEX)*N461+(cNES+cEREX)*O461+(cNES+cHOEX)*P461)))/(1+cDR)^(A$6:A$65537 + 0.5),(cPHr+(cNES*L461+(cNES+cOSEX)*G461+(cNES+cEREX)*H461+(cNES+cHOEX)*I461+(cNES+cNES)*S461+(cNES+cOSEX)*N461+(cNES+cEREX)*O461+(cNES+cHOEX)*P461))/(1+cDR)^(((cycle + 0.5)/('Life tables'!$I$2/2))))</f>
        <v>59877.765389823486</v>
      </c>
      <c r="X461" s="107">
        <f>((L461+G461+H461+I461+N461+O461+P461+S461)/('Life tables'!$I$2/2))/(1+oDR)^(((cycle + 0.5)/('Life tables'!$I$2/2)))</f>
        <v>20.519563319861149</v>
      </c>
      <c r="Y461" s="31">
        <f>((uNES*L461+ uOCEX*G461+uEREX*H461+uHOEX*I461+uNES*S461+ uOCEX*N461+uEREX*O461+uHOEX*P461)/('Life tables'!$I$2/2))/(1+oDR)^(((cycle + 0.5)/('Life tables'!$I$2/2)))</f>
        <v>13.523432503828458</v>
      </c>
      <c r="Z461" s="100">
        <f t="shared" si="152"/>
        <v>165725.70916499803</v>
      </c>
      <c r="AA461" s="107">
        <f>((L461+G461+H461+I461+N461+O461+P461+S461)/('Life tables'!$I$2/2))</f>
        <v>26.615691334488996</v>
      </c>
      <c r="AB461" s="31">
        <f>((uNES*L461+ uOCEX*G461+uEREX*H461+uHOEX*I461+uNES*S461+ uOCEX*N461+uEREX*O461+uHOEX*P461)/('Life tables'!$I$2/2))</f>
        <v>17.541089919604076</v>
      </c>
    </row>
    <row r="462" spans="1:28" x14ac:dyDescent="0.25">
      <c r="A462" s="4">
        <v>456</v>
      </c>
      <c r="C462" s="105">
        <f>IF(male=0,VLOOKUP((($A$5:$A$1570/'Life tables'!$I$2)*2)+age,lifetable,13,1),IF(male=1,VLOOKUP((($A$5:$A$1570/'Life tables'!$I$2)*2)+age,lifetable,10,1),"error"))</f>
        <v>2.5345550293476293E-4</v>
      </c>
      <c r="F462" s="96">
        <f t="shared" si="140"/>
        <v>121.13144606654336</v>
      </c>
      <c r="G462" s="96">
        <f t="shared" si="141"/>
        <v>12.167907271533451</v>
      </c>
      <c r="H462" s="96">
        <f t="shared" si="142"/>
        <v>0.69491934400839528</v>
      </c>
      <c r="I462" s="96">
        <f t="shared" si="143"/>
        <v>0.27844760901849447</v>
      </c>
      <c r="J462" s="96">
        <f t="shared" si="144"/>
        <v>3.4032159851800435E-2</v>
      </c>
      <c r="K462" s="96">
        <f t="shared" si="145"/>
        <v>0.29096220745481266</v>
      </c>
      <c r="L462" s="96">
        <f t="shared" si="153"/>
        <v>107.66517747467641</v>
      </c>
      <c r="M462" s="96">
        <f t="shared" si="146"/>
        <v>572.77821977601968</v>
      </c>
      <c r="N462" s="96">
        <f t="shared" si="147"/>
        <v>55.159783561466142</v>
      </c>
      <c r="O462" s="96">
        <f t="shared" si="148"/>
        <v>1.3166583160155418</v>
      </c>
      <c r="P462" s="96">
        <f t="shared" si="149"/>
        <v>1.3166583160155418</v>
      </c>
      <c r="Q462" s="96">
        <f t="shared" si="150"/>
        <v>0.15982177103911124</v>
      </c>
      <c r="R462" s="96">
        <f t="shared" si="151"/>
        <v>0.10321168716961585</v>
      </c>
      <c r="S462" s="96">
        <f t="shared" si="154"/>
        <v>514.72208612431371</v>
      </c>
      <c r="T462" s="96">
        <f t="shared" si="155"/>
        <v>51.459027828011088</v>
      </c>
      <c r="U462" s="96">
        <f t="shared" si="155"/>
        <v>255.21933415494141</v>
      </c>
      <c r="V462" s="32">
        <f t="shared" si="156"/>
        <v>1000.0000000000002</v>
      </c>
      <c r="W462" s="100">
        <f>IF(A462=1,((cPH1_+cPHr+(cNES*L462+(cNES+cOSEX)*G462+(cNES+cEREX)*H462+(cNES+cHOEX)*I462+(cNES+cNES)*S462+(cNES+cOSEX)*N462+(cNES+cEREX)*O462+(cNES+cHOEX)*P462)))/(1+cDR)^(A$6:A$65537 + 0.5),(cPHr+(cNES*L462+(cNES+cOSEX)*G462+(cNES+cEREX)*H462+(cNES+cHOEX)*I462+(cNES+cNES)*S462+(cNES+cOSEX)*N462+(cNES+cEREX)*O462+(cNES+cHOEX)*P462))/(1+cDR)^(((cycle + 0.5)/('Life tables'!$I$2/2))))</f>
        <v>59693.470521321899</v>
      </c>
      <c r="X462" s="107">
        <f>((L462+G462+H462+I462+N462+O462+P462+S462)/('Life tables'!$I$2/2))/(1+oDR)^(((cycle + 0.5)/('Life tables'!$I$2/2)))</f>
        <v>20.490469956152449</v>
      </c>
      <c r="Y462" s="31">
        <f>((uNES*L462+ uOCEX*G462+uEREX*H462+uHOEX*I462+uNES*S462+ uOCEX*N462+uEREX*O462+uHOEX*P462)/('Life tables'!$I$2/2))/(1+oDR)^(((cycle + 0.5)/('Life tables'!$I$2/2)))</f>
        <v>13.504258503161424</v>
      </c>
      <c r="Z462" s="100">
        <f t="shared" si="152"/>
        <v>165585.29496140892</v>
      </c>
      <c r="AA462" s="107">
        <f>((L462+G462+H462+I462+N462+O462+P462+S462)/('Life tables'!$I$2/2))</f>
        <v>26.593136861089341</v>
      </c>
      <c r="AB462" s="31">
        <f>((uNES*L462+ uOCEX*G462+uEREX*H462+uHOEX*I462+uNES*S462+ uOCEX*N462+uEREX*O462+uHOEX*P462)/('Life tables'!$I$2/2))</f>
        <v>17.526225379436553</v>
      </c>
    </row>
    <row r="463" spans="1:28" x14ac:dyDescent="0.25">
      <c r="A463" s="4">
        <v>457</v>
      </c>
      <c r="C463" s="105">
        <f>IF(male=0,VLOOKUP((($A$5:$A$1570/'Life tables'!$I$2)*2)+age,lifetable,13,1),IF(male=1,VLOOKUP((($A$5:$A$1570/'Life tables'!$I$2)*2)+age,lifetable,10,1),"error"))</f>
        <v>2.5345550293476293E-4</v>
      </c>
      <c r="F463" s="96">
        <f t="shared" si="140"/>
        <v>121.02877146103528</v>
      </c>
      <c r="G463" s="96">
        <f t="shared" si="141"/>
        <v>12.157593392524053</v>
      </c>
      <c r="H463" s="96">
        <f t="shared" si="142"/>
        <v>0.69433030976647925</v>
      </c>
      <c r="I463" s="96">
        <f t="shared" si="143"/>
        <v>0.27821158856848732</v>
      </c>
      <c r="J463" s="96">
        <f t="shared" si="144"/>
        <v>3.4003313183979339E-2</v>
      </c>
      <c r="K463" s="96">
        <f t="shared" si="145"/>
        <v>0.29071557926008468</v>
      </c>
      <c r="L463" s="96">
        <f t="shared" si="153"/>
        <v>107.57391727773219</v>
      </c>
      <c r="M463" s="96">
        <f t="shared" si="146"/>
        <v>572.29286655601231</v>
      </c>
      <c r="N463" s="96">
        <f t="shared" si="147"/>
        <v>55.113042994799805</v>
      </c>
      <c r="O463" s="96">
        <f t="shared" si="148"/>
        <v>1.3155426235341177</v>
      </c>
      <c r="P463" s="96">
        <f t="shared" si="149"/>
        <v>1.3155426235341177</v>
      </c>
      <c r="Q463" s="96">
        <f t="shared" si="150"/>
        <v>0.15968634338400339</v>
      </c>
      <c r="R463" s="96">
        <f t="shared" si="151"/>
        <v>0.10312422901743654</v>
      </c>
      <c r="S463" s="96">
        <f t="shared" si="154"/>
        <v>514.28592774174285</v>
      </c>
      <c r="T463" s="96">
        <f t="shared" si="155"/>
        <v>51.652717484579071</v>
      </c>
      <c r="U463" s="96">
        <f t="shared" si="155"/>
        <v>255.61317396321894</v>
      </c>
      <c r="V463" s="32">
        <f t="shared" si="156"/>
        <v>1000.0000000000001</v>
      </c>
      <c r="W463" s="100">
        <f>IF(A463=1,((cPH1_+cPHr+(cNES*L463+(cNES+cOSEX)*G463+(cNES+cEREX)*H463+(cNES+cHOEX)*I463+(cNES+cNES)*S463+(cNES+cOSEX)*N463+(cNES+cEREX)*O463+(cNES+cHOEX)*P463)))/(1+cDR)^(A$6:A$65537 + 0.5),(cPHr+(cNES*L463+(cNES+cOSEX)*G463+(cNES+cEREX)*H463+(cNES+cHOEX)*I463+(cNES+cNES)*S463+(cNES+cOSEX)*N463+(cNES+cEREX)*O463+(cNES+cHOEX)*P463))/(1+cDR)^(((cycle + 0.5)/('Life tables'!$I$2/2))))</f>
        <v>59509.742865150802</v>
      </c>
      <c r="X463" s="107">
        <f>((L463+G463+H463+I463+N463+O463+P463+S463)/('Life tables'!$I$2/2))/(1+oDR)^(((cycle + 0.5)/('Life tables'!$I$2/2)))</f>
        <v>20.461417843771933</v>
      </c>
      <c r="Y463" s="31">
        <f>((uNES*L463+ uOCEX*G463+uEREX*H463+uHOEX*I463+uNES*S463+ uOCEX*N463+uEREX*O463+uHOEX*P463)/('Life tables'!$I$2/2))/(1+oDR)^(((cycle + 0.5)/('Life tables'!$I$2/2)))</f>
        <v>13.485111689177026</v>
      </c>
      <c r="Z463" s="100">
        <f t="shared" si="152"/>
        <v>165444.99967104639</v>
      </c>
      <c r="AA463" s="107">
        <f>((L463+G463+H463+I463+N463+O463+P463+S463)/('Life tables'!$I$2/2))</f>
        <v>26.57060150287775</v>
      </c>
      <c r="AB463" s="31">
        <f>((uNES*L463+ uOCEX*G463+uEREX*H463+uHOEX*I463+uNES*S463+ uOCEX*N463+uEREX*O463+uHOEX*P463)/('Life tables'!$I$2/2))</f>
        <v>17.511373437104378</v>
      </c>
    </row>
    <row r="464" spans="1:28" x14ac:dyDescent="0.25">
      <c r="A464" s="4">
        <v>458</v>
      </c>
      <c r="C464" s="105">
        <f>IF(male=0,VLOOKUP((($A$5:$A$1570/'Life tables'!$I$2)*2)+age,lifetable,13,1),IF(male=1,VLOOKUP((($A$5:$A$1570/'Life tables'!$I$2)*2)+age,lifetable,10,1),"error"))</f>
        <v>2.5345550293476293E-4</v>
      </c>
      <c r="F464" s="96">
        <f t="shared" si="140"/>
        <v>120.9261847537751</v>
      </c>
      <c r="G464" s="96">
        <f t="shared" si="141"/>
        <v>12.147288343077619</v>
      </c>
      <c r="H464" s="96">
        <f t="shared" si="142"/>
        <v>0.69374177978827645</v>
      </c>
      <c r="I464" s="96">
        <f t="shared" si="143"/>
        <v>0.277975770172181</v>
      </c>
      <c r="J464" s="96">
        <f t="shared" si="144"/>
        <v>3.3974491211374219E-2</v>
      </c>
      <c r="K464" s="96">
        <f t="shared" si="145"/>
        <v>0.29046916220019464</v>
      </c>
      <c r="L464" s="96">
        <f t="shared" si="153"/>
        <v>107.48273520732546</v>
      </c>
      <c r="M464" s="96">
        <f t="shared" si="146"/>
        <v>571.80792379842705</v>
      </c>
      <c r="N464" s="96">
        <f t="shared" si="147"/>
        <v>55.066341956554034</v>
      </c>
      <c r="O464" s="96">
        <f t="shared" si="148"/>
        <v>1.3144278745919953</v>
      </c>
      <c r="P464" s="96">
        <f t="shared" si="149"/>
        <v>1.3144278745919953</v>
      </c>
      <c r="Q464" s="96">
        <f t="shared" si="150"/>
        <v>0.15955103025984135</v>
      </c>
      <c r="R464" s="96">
        <f t="shared" si="151"/>
        <v>0.10303684482847308</v>
      </c>
      <c r="S464" s="96">
        <f t="shared" si="154"/>
        <v>513.85013821760072</v>
      </c>
      <c r="T464" s="96">
        <f t="shared" si="155"/>
        <v>51.846243006050287</v>
      </c>
      <c r="U464" s="96">
        <f t="shared" si="155"/>
        <v>256.0066799702476</v>
      </c>
      <c r="V464" s="32">
        <f t="shared" si="156"/>
        <v>1000</v>
      </c>
      <c r="W464" s="100">
        <f>IF(A464=1,((cPH1_+cPHr+(cNES*L464+(cNES+cOSEX)*G464+(cNES+cEREX)*H464+(cNES+cHOEX)*I464+(cNES+cNES)*S464+(cNES+cOSEX)*N464+(cNES+cEREX)*O464+(cNES+cHOEX)*P464)))/(1+cDR)^(A$6:A$65537 + 0.5),(cPHr+(cNES*L464+(cNES+cOSEX)*G464+(cNES+cEREX)*H464+(cNES+cHOEX)*I464+(cNES+cNES)*S464+(cNES+cOSEX)*N464+(cNES+cEREX)*O464+(cNES+cHOEX)*P464))/(1+cDR)^(((cycle + 0.5)/('Life tables'!$I$2/2))))</f>
        <v>59326.580676501348</v>
      </c>
      <c r="X464" s="107">
        <f>((L464+G464+H464+I464+N464+O464+P464+S464)/('Life tables'!$I$2/2))/(1+oDR)^(((cycle + 0.5)/('Life tables'!$I$2/2)))</f>
        <v>20.432406924170795</v>
      </c>
      <c r="Y464" s="31">
        <f>((uNES*L464+ uOCEX*G464+uEREX*H464+uHOEX*I464+uNES*S464+ uOCEX*N464+uEREX*O464+uHOEX*P464)/('Life tables'!$I$2/2))/(1+oDR)^(((cycle + 0.5)/('Life tables'!$I$2/2)))</f>
        <v>13.4659920232898</v>
      </c>
      <c r="Z464" s="100">
        <f t="shared" si="152"/>
        <v>165304.82319565996</v>
      </c>
      <c r="AA464" s="107">
        <f>((L464+G464+H464+I464+N464+O464+P464+S464)/('Life tables'!$I$2/2))</f>
        <v>26.54808524357879</v>
      </c>
      <c r="AB464" s="31">
        <f>((uNES*L464+ uOCEX*G464+uEREX*H464+uHOEX*I464+uNES*S464+ uOCEX*N464+uEREX*O464+uHOEX*P464)/('Life tables'!$I$2/2))</f>
        <v>17.496534081882665</v>
      </c>
    </row>
    <row r="465" spans="1:28" x14ac:dyDescent="0.25">
      <c r="A465" s="4">
        <v>459</v>
      </c>
      <c r="C465" s="105">
        <f>IF(male=0,VLOOKUP((($A$5:$A$1570/'Life tables'!$I$2)*2)+age,lifetable,13,1),IF(male=1,VLOOKUP((($A$5:$A$1570/'Life tables'!$I$2)*2)+age,lifetable,10,1),"error"))</f>
        <v>2.5345550293476293E-4</v>
      </c>
      <c r="F465" s="96">
        <f t="shared" si="140"/>
        <v>120.8236858404472</v>
      </c>
      <c r="G465" s="96">
        <f t="shared" si="141"/>
        <v>12.136992112715426</v>
      </c>
      <c r="H465" s="96">
        <f t="shared" si="142"/>
        <v>0.69315375347533803</v>
      </c>
      <c r="I465" s="96">
        <f t="shared" si="143"/>
        <v>0.27774015358978282</v>
      </c>
      <c r="J465" s="96">
        <f t="shared" si="144"/>
        <v>3.3945693904677374E-2</v>
      </c>
      <c r="K465" s="96">
        <f t="shared" si="145"/>
        <v>0.29022295602457265</v>
      </c>
      <c r="L465" s="96">
        <f t="shared" si="153"/>
        <v>107.3916311707374</v>
      </c>
      <c r="M465" s="96">
        <f t="shared" si="146"/>
        <v>571.32339118325501</v>
      </c>
      <c r="N465" s="96">
        <f t="shared" si="147"/>
        <v>55.019680415911289</v>
      </c>
      <c r="O465" s="96">
        <f t="shared" si="148"/>
        <v>1.3133140684535627</v>
      </c>
      <c r="P465" s="96">
        <f t="shared" si="149"/>
        <v>1.3133140684535627</v>
      </c>
      <c r="Q465" s="96">
        <f t="shared" si="150"/>
        <v>0.1594158315773333</v>
      </c>
      <c r="R465" s="96">
        <f t="shared" si="151"/>
        <v>0.10294953454506152</v>
      </c>
      <c r="S465" s="96">
        <f t="shared" si="154"/>
        <v>513.41471726431416</v>
      </c>
      <c r="T465" s="96">
        <f t="shared" si="155"/>
        <v>52.039604531532298</v>
      </c>
      <c r="U465" s="96">
        <f t="shared" si="155"/>
        <v>256.39985246081721</v>
      </c>
      <c r="V465" s="32">
        <f t="shared" si="156"/>
        <v>1000</v>
      </c>
      <c r="W465" s="100">
        <f>IF(A465=1,((cPH1_+cPHr+(cNES*L465+(cNES+cOSEX)*G465+(cNES+cEREX)*H465+(cNES+cHOEX)*I465+(cNES+cNES)*S465+(cNES+cOSEX)*N465+(cNES+cEREX)*O465+(cNES+cHOEX)*P465)))/(1+cDR)^(A$6:A$65537 + 0.5),(cPHr+(cNES*L465+(cNES+cOSEX)*G465+(cNES+cEREX)*H465+(cNES+cHOEX)*I465+(cNES+cNES)*S465+(cNES+cOSEX)*N465+(cNES+cEREX)*O465+(cNES+cHOEX)*P465))/(1+cDR)^(((cycle + 0.5)/('Life tables'!$I$2/2))))</f>
        <v>59143.982215898352</v>
      </c>
      <c r="X465" s="107">
        <f>((L465+G465+H465+I465+N465+O465+P465+S465)/('Life tables'!$I$2/2))/(1+oDR)^(((cycle + 0.5)/('Life tables'!$I$2/2)))</f>
        <v>20.403437138885305</v>
      </c>
      <c r="Y465" s="31">
        <f>((uNES*L465+ uOCEX*G465+uEREX*H465+uHOEX*I465+uNES*S465+ uOCEX*N465+uEREX*O465+uHOEX*P465)/('Life tables'!$I$2/2))/(1+oDR)^(((cycle + 0.5)/('Life tables'!$I$2/2)))</f>
        <v>13.446899466970299</v>
      </c>
      <c r="Z465" s="100">
        <f t="shared" si="152"/>
        <v>165164.76543699787</v>
      </c>
      <c r="AA465" s="107">
        <f>((L465+G465+H465+I465+N465+O465+P465+S465)/('Life tables'!$I$2/2))</f>
        <v>26.525588066933391</v>
      </c>
      <c r="AB465" s="31">
        <f>((uNES*L465+ uOCEX*G465+uEREX*H465+uHOEX*I465+uNES*S465+ uOCEX*N465+uEREX*O465+uHOEX*P465)/('Life tables'!$I$2/2))</f>
        <v>17.481707303057227</v>
      </c>
    </row>
    <row r="466" spans="1:28" x14ac:dyDescent="0.25">
      <c r="A466" s="4">
        <v>460</v>
      </c>
      <c r="C466" s="105">
        <f>IF(male=0,VLOOKUP((($A$5:$A$1570/'Life tables'!$I$2)*2)+age,lifetable,13,1),IF(male=1,VLOOKUP((($A$5:$A$1570/'Life tables'!$I$2)*2)+age,lifetable,10,1),"error"))</f>
        <v>2.5345550293476293E-4</v>
      </c>
      <c r="F466" s="96">
        <f t="shared" si="140"/>
        <v>120.72127461782323</v>
      </c>
      <c r="G466" s="96">
        <f t="shared" si="141"/>
        <v>12.126704691067967</v>
      </c>
      <c r="H466" s="96">
        <f t="shared" si="142"/>
        <v>0.69256623023545327</v>
      </c>
      <c r="I466" s="96">
        <f t="shared" si="143"/>
        <v>0.27750473858399943</v>
      </c>
      <c r="J466" s="96">
        <f t="shared" si="144"/>
        <v>3.3916921234886543E-2</v>
      </c>
      <c r="K466" s="96">
        <f t="shared" si="145"/>
        <v>0.28997696048526039</v>
      </c>
      <c r="L466" s="96">
        <f t="shared" si="153"/>
        <v>107.30060507621566</v>
      </c>
      <c r="M466" s="96">
        <f t="shared" si="146"/>
        <v>570.83926838982723</v>
      </c>
      <c r="N466" s="96">
        <f t="shared" si="147"/>
        <v>54.973058341990438</v>
      </c>
      <c r="O466" s="96">
        <f t="shared" si="148"/>
        <v>1.3122012043816909</v>
      </c>
      <c r="P466" s="96">
        <f t="shared" si="149"/>
        <v>1.3122012043816909</v>
      </c>
      <c r="Q466" s="96">
        <f t="shared" si="150"/>
        <v>0.15928074724700336</v>
      </c>
      <c r="R466" s="96">
        <f t="shared" si="151"/>
        <v>0.10286229810941896</v>
      </c>
      <c r="S466" s="96">
        <f t="shared" si="154"/>
        <v>512.97966459371696</v>
      </c>
      <c r="T466" s="96">
        <f t="shared" si="155"/>
        <v>52.232802200014191</v>
      </c>
      <c r="U466" s="96">
        <f t="shared" si="155"/>
        <v>256.79269171941189</v>
      </c>
      <c r="V466" s="32">
        <f t="shared" si="156"/>
        <v>999.99999999999989</v>
      </c>
      <c r="W466" s="100">
        <f>IF(A466=1,((cPH1_+cPHr+(cNES*L466+(cNES+cOSEX)*G466+(cNES+cEREX)*H466+(cNES+cHOEX)*I466+(cNES+cNES)*S466+(cNES+cOSEX)*N466+(cNES+cEREX)*O466+(cNES+cHOEX)*P466)))/(1+cDR)^(A$6:A$65537 + 0.5),(cPHr+(cNES*L466+(cNES+cOSEX)*G466+(cNES+cEREX)*H466+(cNES+cHOEX)*I466+(cNES+cNES)*S466+(cNES+cOSEX)*N466+(cNES+cEREX)*O466+(cNES+cHOEX)*P466))/(1+cDR)^(((cycle + 0.5)/('Life tables'!$I$2/2))))</f>
        <v>58961.945749185455</v>
      </c>
      <c r="X466" s="107">
        <f>((L466+G466+H466+I466+N466+O466+P466+S466)/('Life tables'!$I$2/2))/(1+oDR)^(((cycle + 0.5)/('Life tables'!$I$2/2)))</f>
        <v>20.374508429536665</v>
      </c>
      <c r="Y466" s="31">
        <f>((uNES*L466+ uOCEX*G466+uEREX*H466+uHOEX*I466+uNES*S466+ uOCEX*N466+uEREX*O466+uHOEX*P466)/('Life tables'!$I$2/2))/(1+oDR)^(((cycle + 0.5)/('Life tables'!$I$2/2)))</f>
        <v>13.427833981745005</v>
      </c>
      <c r="Z466" s="100">
        <f t="shared" si="152"/>
        <v>165024.82629681056</v>
      </c>
      <c r="AA466" s="107">
        <f>((L466+G466+H466+I466+N466+O466+P466+S466)/('Life tables'!$I$2/2))</f>
        <v>26.503109956698761</v>
      </c>
      <c r="AB466" s="31">
        <f>((uNES*L466+ uOCEX*G466+uEREX*H466+uHOEX*I466+uNES*S466+ uOCEX*N466+uEREX*O466+uHOEX*P466)/('Life tables'!$I$2/2))</f>
        <v>17.466893089924579</v>
      </c>
    </row>
    <row r="467" spans="1:28" x14ac:dyDescent="0.25">
      <c r="A467" s="4">
        <v>461</v>
      </c>
      <c r="C467" s="105">
        <f>IF(male=0,VLOOKUP((($A$5:$A$1570/'Life tables'!$I$2)*2)+age,lifetable,13,1),IF(male=1,VLOOKUP((($A$5:$A$1570/'Life tables'!$I$2)*2)+age,lifetable,10,1),"error"))</f>
        <v>2.5345550293476293E-4</v>
      </c>
      <c r="F467" s="96">
        <f t="shared" si="140"/>
        <v>120.61895098372788</v>
      </c>
      <c r="G467" s="96">
        <f t="shared" si="141"/>
        <v>12.116426067871522</v>
      </c>
      <c r="H467" s="96">
        <f t="shared" si="142"/>
        <v>0.69197920948245217</v>
      </c>
      <c r="I467" s="96">
        <f t="shared" si="143"/>
        <v>0.27726952491995815</v>
      </c>
      <c r="J467" s="96">
        <f t="shared" si="144"/>
        <v>3.3888173173295365E-2</v>
      </c>
      <c r="K467" s="96">
        <f t="shared" si="145"/>
        <v>0.28973117533682891</v>
      </c>
      <c r="L467" s="96">
        <f t="shared" si="153"/>
        <v>107.20965683294382</v>
      </c>
      <c r="M467" s="96">
        <f t="shared" si="146"/>
        <v>570.35555509684605</v>
      </c>
      <c r="N467" s="96">
        <f t="shared" si="147"/>
        <v>54.926475703849832</v>
      </c>
      <c r="O467" s="96">
        <f t="shared" si="148"/>
        <v>1.3110892816378059</v>
      </c>
      <c r="P467" s="96">
        <f t="shared" si="149"/>
        <v>1.3110892816378059</v>
      </c>
      <c r="Q467" s="96">
        <f t="shared" si="150"/>
        <v>0.15914577717920009</v>
      </c>
      <c r="R467" s="96">
        <f t="shared" si="151"/>
        <v>0.10277513546364922</v>
      </c>
      <c r="S467" s="96">
        <f t="shared" si="154"/>
        <v>512.54497991707774</v>
      </c>
      <c r="T467" s="96">
        <f t="shared" si="155"/>
        <v>52.425836150366685</v>
      </c>
      <c r="U467" s="96">
        <f t="shared" si="155"/>
        <v>257.18519803021235</v>
      </c>
      <c r="V467" s="32">
        <f t="shared" si="156"/>
        <v>1000</v>
      </c>
      <c r="W467" s="100">
        <f>IF(A467=1,((cPH1_+cPHr+(cNES*L467+(cNES+cOSEX)*G467+(cNES+cEREX)*H467+(cNES+cHOEX)*I467+(cNES+cNES)*S467+(cNES+cOSEX)*N467+(cNES+cEREX)*O467+(cNES+cHOEX)*P467)))/(1+cDR)^(A$6:A$65537 + 0.5),(cPHr+(cNES*L467+(cNES+cOSEX)*G467+(cNES+cEREX)*H467+(cNES+cHOEX)*I467+(cNES+cNES)*S467+(cNES+cOSEX)*N467+(cNES+cEREX)*O467+(cNES+cHOEX)*P467))/(1+cDR)^(((cycle + 0.5)/('Life tables'!$I$2/2))))</f>
        <v>58780.469547509681</v>
      </c>
      <c r="X467" s="107">
        <f>((L467+G467+H467+I467+N467+O467+P467+S467)/('Life tables'!$I$2/2))/(1+oDR)^(((cycle + 0.5)/('Life tables'!$I$2/2)))</f>
        <v>20.345620737830782</v>
      </c>
      <c r="Y467" s="31">
        <f>((uNES*L467+ uOCEX*G467+uEREX*H467+uHOEX*I467+uNES*S467+ uOCEX*N467+uEREX*O467+uHOEX*P467)/('Life tables'!$I$2/2))/(1+oDR)^(((cycle + 0.5)/('Life tables'!$I$2/2)))</f>
        <v>13.408795529196221</v>
      </c>
      <c r="Z467" s="100">
        <f t="shared" si="152"/>
        <v>164885.00567685257</v>
      </c>
      <c r="AA467" s="107">
        <f>((L467+G467+H467+I467+N467+O467+P467+S467)/('Life tables'!$I$2/2))</f>
        <v>26.480650896648285</v>
      </c>
      <c r="AB467" s="31">
        <f>((uNES*L467+ uOCEX*G467+uEREX*H467+uHOEX*I467+uNES*S467+ uOCEX*N467+uEREX*O467+uHOEX*P467)/('Life tables'!$I$2/2))</f>
        <v>17.45209143179186</v>
      </c>
    </row>
    <row r="468" spans="1:28" x14ac:dyDescent="0.25">
      <c r="A468" s="4">
        <v>462</v>
      </c>
      <c r="C468" s="105">
        <f>IF(male=0,VLOOKUP((($A$5:$A$1570/'Life tables'!$I$2)*2)+age,lifetable,13,1),IF(male=1,VLOOKUP((($A$5:$A$1570/'Life tables'!$I$2)*2)+age,lifetable,10,1),"error"))</f>
        <v>2.5345550293476293E-4</v>
      </c>
      <c r="F468" s="96">
        <f t="shared" si="140"/>
        <v>120.51671483700555</v>
      </c>
      <c r="G468" s="96">
        <f t="shared" si="141"/>
        <v>12.106156232964798</v>
      </c>
      <c r="H468" s="96">
        <f t="shared" si="142"/>
        <v>0.69139269063601483</v>
      </c>
      <c r="I468" s="96">
        <f t="shared" si="143"/>
        <v>0.27703451236513021</v>
      </c>
      <c r="J468" s="96">
        <f t="shared" si="144"/>
        <v>3.3859449691483919E-2</v>
      </c>
      <c r="K468" s="96">
        <f t="shared" si="145"/>
        <v>0.28948560033629883</v>
      </c>
      <c r="L468" s="96">
        <f t="shared" si="153"/>
        <v>107.11878635101182</v>
      </c>
      <c r="M468" s="96">
        <f t="shared" si="146"/>
        <v>569.87225098241549</v>
      </c>
      <c r="N468" s="96">
        <f t="shared" si="147"/>
        <v>54.879932470490189</v>
      </c>
      <c r="O468" s="96">
        <f t="shared" si="148"/>
        <v>1.309978299481958</v>
      </c>
      <c r="P468" s="96">
        <f t="shared" si="149"/>
        <v>1.309978299481958</v>
      </c>
      <c r="Q468" s="96">
        <f t="shared" si="150"/>
        <v>0.15901092128410516</v>
      </c>
      <c r="R468" s="96">
        <f t="shared" si="151"/>
        <v>0.10268804654974831</v>
      </c>
      <c r="S468" s="96">
        <f t="shared" si="154"/>
        <v>512.1106629451275</v>
      </c>
      <c r="T468" s="96">
        <f t="shared" si="155"/>
        <v>52.618706521342276</v>
      </c>
      <c r="U468" s="96">
        <f t="shared" si="155"/>
        <v>257.57737167709837</v>
      </c>
      <c r="V468" s="32">
        <f t="shared" si="156"/>
        <v>1000</v>
      </c>
      <c r="W468" s="100">
        <f>IF(A468=1,((cPH1_+cPHr+(cNES*L468+(cNES+cOSEX)*G468+(cNES+cEREX)*H468+(cNES+cHOEX)*I468+(cNES+cNES)*S468+(cNES+cOSEX)*N468+(cNES+cEREX)*O468+(cNES+cHOEX)*P468)))/(1+cDR)^(A$6:A$65537 + 0.5),(cPHr+(cNES*L468+(cNES+cOSEX)*G468+(cNES+cEREX)*H468+(cNES+cHOEX)*I468+(cNES+cNES)*S468+(cNES+cOSEX)*N468+(cNES+cEREX)*O468+(cNES+cHOEX)*P468))/(1+cDR)^(((cycle + 0.5)/('Life tables'!$I$2/2))))</f>
        <v>58599.551887306552</v>
      </c>
      <c r="X468" s="107">
        <f>((L468+G468+H468+I468+N468+O468+P468+S468)/('Life tables'!$I$2/2))/(1+oDR)^(((cycle + 0.5)/('Life tables'!$I$2/2)))</f>
        <v>20.316774005558109</v>
      </c>
      <c r="Y468" s="31">
        <f>((uNES*L468+ uOCEX*G468+uEREX*H468+uHOEX*I468+uNES*S468+ uOCEX*N468+uEREX*O468+uHOEX*P468)/('Life tables'!$I$2/2))/(1+oDR)^(((cycle + 0.5)/('Life tables'!$I$2/2)))</f>
        <v>13.389784070961893</v>
      </c>
      <c r="Z468" s="100">
        <f t="shared" si="152"/>
        <v>164745.30347888573</v>
      </c>
      <c r="AA468" s="107">
        <f>((L468+G468+H468+I468+N468+O468+P468+S468)/('Life tables'!$I$2/2))</f>
        <v>26.458210870571428</v>
      </c>
      <c r="AB468" s="31">
        <f>((uNES*L468+ uOCEX*G468+uEREX*H468+uHOEX*I468+uNES*S468+ uOCEX*N468+uEREX*O468+uHOEX*P468)/('Life tables'!$I$2/2))</f>
        <v>17.437302317976744</v>
      </c>
    </row>
    <row r="469" spans="1:28" x14ac:dyDescent="0.25">
      <c r="A469" s="4">
        <v>463</v>
      </c>
      <c r="C469" s="105">
        <f>IF(male=0,VLOOKUP((($A$5:$A$1570/'Life tables'!$I$2)*2)+age,lifetable,13,1),IF(male=1,VLOOKUP((($A$5:$A$1570/'Life tables'!$I$2)*2)+age,lifetable,10,1),"error"))</f>
        <v>2.5345550293476293E-4</v>
      </c>
      <c r="F469" s="96">
        <f t="shared" si="140"/>
        <v>120.41456607748827</v>
      </c>
      <c r="G469" s="96">
        <f t="shared" si="141"/>
        <v>12.095895176285712</v>
      </c>
      <c r="H469" s="96">
        <f t="shared" si="142"/>
        <v>0.69080667312148758</v>
      </c>
      <c r="I469" s="96">
        <f t="shared" si="143"/>
        <v>0.27679970068925736</v>
      </c>
      <c r="J469" s="96">
        <f t="shared" si="144"/>
        <v>3.3830750761309786E-2</v>
      </c>
      <c r="K469" s="96">
        <f t="shared" si="145"/>
        <v>0.28924023524306292</v>
      </c>
      <c r="L469" s="96">
        <f t="shared" si="153"/>
        <v>107.02799354138745</v>
      </c>
      <c r="M469" s="96">
        <f t="shared" si="146"/>
        <v>569.38935572407104</v>
      </c>
      <c r="N469" s="96">
        <f t="shared" si="147"/>
        <v>54.833428610857482</v>
      </c>
      <c r="O469" s="96">
        <f t="shared" si="148"/>
        <v>1.3088682571728905</v>
      </c>
      <c r="P469" s="96">
        <f t="shared" si="149"/>
        <v>1.3088682571728905</v>
      </c>
      <c r="Q469" s="96">
        <f t="shared" si="150"/>
        <v>0.15887617947174157</v>
      </c>
      <c r="R469" s="96">
        <f t="shared" si="151"/>
        <v>0.10260103130960976</v>
      </c>
      <c r="S469" s="96">
        <f t="shared" si="154"/>
        <v>511.67671338808645</v>
      </c>
      <c r="T469" s="96">
        <f t="shared" si="155"/>
        <v>52.811413451575326</v>
      </c>
      <c r="U469" s="96">
        <f t="shared" si="155"/>
        <v>257.96921294365103</v>
      </c>
      <c r="V469" s="32">
        <f t="shared" si="156"/>
        <v>1000</v>
      </c>
      <c r="W469" s="100">
        <f>IF(A469=1,((cPH1_+cPHr+(cNES*L469+(cNES+cOSEX)*G469+(cNES+cEREX)*H469+(cNES+cHOEX)*I469+(cNES+cNES)*S469+(cNES+cOSEX)*N469+(cNES+cEREX)*O469+(cNES+cHOEX)*P469)))/(1+cDR)^(A$6:A$65537 + 0.5),(cPHr+(cNES*L469+(cNES+cOSEX)*G469+(cNES+cEREX)*H469+(cNES+cHOEX)*I469+(cNES+cNES)*S469+(cNES+cOSEX)*N469+(cNES+cEREX)*O469+(cNES+cHOEX)*P469))/(1+cDR)^(((cycle + 0.5)/('Life tables'!$I$2/2))))</f>
        <v>58419.191050284913</v>
      </c>
      <c r="X469" s="107">
        <f>((L469+G469+H469+I469+N469+O469+P469+S469)/('Life tables'!$I$2/2))/(1+oDR)^(((cycle + 0.5)/('Life tables'!$I$2/2)))</f>
        <v>20.287968174593427</v>
      </c>
      <c r="Y469" s="31">
        <f>((uNES*L469+ uOCEX*G469+uEREX*H469+uHOEX*I469+uNES*S469+ uOCEX*N469+uEREX*O469+uHOEX*P469)/('Life tables'!$I$2/2))/(1+oDR)^(((cycle + 0.5)/('Life tables'!$I$2/2)))</f>
        <v>13.370799568735535</v>
      </c>
      <c r="Z469" s="100">
        <f t="shared" si="152"/>
        <v>164605.71960468151</v>
      </c>
      <c r="AA469" s="107">
        <f>((L469+G469+H469+I469+N469+O469+P469+S469)/('Life tables'!$I$2/2))</f>
        <v>26.435789862273623</v>
      </c>
      <c r="AB469" s="31">
        <f>((uNES*L469+ uOCEX*G469+uEREX*H469+uHOEX*I469+uNES*S469+ uOCEX*N469+uEREX*O469+uHOEX*P469)/('Life tables'!$I$2/2))</f>
        <v>17.422525737807398</v>
      </c>
    </row>
    <row r="470" spans="1:28" x14ac:dyDescent="0.25">
      <c r="A470" s="4">
        <v>464</v>
      </c>
      <c r="C470" s="105">
        <f>IF(male=0,VLOOKUP((($A$5:$A$1570/'Life tables'!$I$2)*2)+age,lifetable,13,1),IF(male=1,VLOOKUP((($A$5:$A$1570/'Life tables'!$I$2)*2)+age,lifetable,10,1),"error"))</f>
        <v>2.5345550293476293E-4</v>
      </c>
      <c r="F470" s="96">
        <f t="shared" si="140"/>
        <v>120.31250460596466</v>
      </c>
      <c r="G470" s="96">
        <f t="shared" si="141"/>
        <v>12.085642887868273</v>
      </c>
      <c r="H470" s="96">
        <f t="shared" si="142"/>
        <v>0.69022115636970405</v>
      </c>
      <c r="I470" s="96">
        <f t="shared" si="143"/>
        <v>0.27656508966428001</v>
      </c>
      <c r="J470" s="96">
        <f t="shared" si="144"/>
        <v>3.3802076354899312E-2</v>
      </c>
      <c r="K470" s="96">
        <f t="shared" si="145"/>
        <v>0.28899507981881178</v>
      </c>
      <c r="L470" s="96">
        <f t="shared" si="153"/>
        <v>106.93727831588869</v>
      </c>
      <c r="M470" s="96">
        <f t="shared" si="146"/>
        <v>568.90686899880893</v>
      </c>
      <c r="N470" s="96">
        <f t="shared" si="147"/>
        <v>54.786964093845739</v>
      </c>
      <c r="O470" s="96">
        <f t="shared" si="148"/>
        <v>1.3077591539681075</v>
      </c>
      <c r="P470" s="96">
        <f t="shared" si="149"/>
        <v>1.3077591539681075</v>
      </c>
      <c r="Q470" s="96">
        <f t="shared" si="150"/>
        <v>0.15874155165198192</v>
      </c>
      <c r="R470" s="96">
        <f t="shared" si="151"/>
        <v>0.10251408968502998</v>
      </c>
      <c r="S470" s="96">
        <f t="shared" si="154"/>
        <v>511.24313095568994</v>
      </c>
      <c r="T470" s="96">
        <f t="shared" si="155"/>
        <v>53.003957079582207</v>
      </c>
      <c r="U470" s="96">
        <f t="shared" si="155"/>
        <v>258.36072211315485</v>
      </c>
      <c r="V470" s="32">
        <f t="shared" si="156"/>
        <v>999.99999999999977</v>
      </c>
      <c r="W470" s="100">
        <f>IF(A470=1,((cPH1_+cPHr+(cNES*L470+(cNES+cOSEX)*G470+(cNES+cEREX)*H470+(cNES+cHOEX)*I470+(cNES+cNES)*S470+(cNES+cOSEX)*N470+(cNES+cEREX)*O470+(cNES+cHOEX)*P470)))/(1+cDR)^(A$6:A$65537 + 0.5),(cPHr+(cNES*L470+(cNES+cOSEX)*G470+(cNES+cEREX)*H470+(cNES+cHOEX)*I470+(cNES+cNES)*S470+(cNES+cOSEX)*N470+(cNES+cEREX)*O470+(cNES+cHOEX)*P470))/(1+cDR)^(((cycle + 0.5)/('Life tables'!$I$2/2))))</f>
        <v>58239.385323411858</v>
      </c>
      <c r="X470" s="107">
        <f>((L470+G470+H470+I470+N470+O470+P470+S470)/('Life tables'!$I$2/2))/(1+oDR)^(((cycle + 0.5)/('Life tables'!$I$2/2)))</f>
        <v>20.259203186895707</v>
      </c>
      <c r="Y470" s="31">
        <f>((uNES*L470+ uOCEX*G470+uEREX*H470+uHOEX*I470+uNES*S470+ uOCEX*N470+uEREX*O470+uHOEX*P470)/('Life tables'!$I$2/2))/(1+oDR)^(((cycle + 0.5)/('Life tables'!$I$2/2)))</f>
        <v>13.351841984266102</v>
      </c>
      <c r="Z470" s="100">
        <f t="shared" si="152"/>
        <v>164466.25395602349</v>
      </c>
      <c r="AA470" s="107">
        <f>((L470+G470+H470+I470+N470+O470+P470+S470)/('Life tables'!$I$2/2))</f>
        <v>26.413387855576229</v>
      </c>
      <c r="AB470" s="31">
        <f>((uNES*L470+ uOCEX*G470+uEREX*H470+uHOEX*I470+uNES*S470+ uOCEX*N470+uEREX*O470+uHOEX*P470)/('Life tables'!$I$2/2))</f>
        <v>17.407761680622439</v>
      </c>
    </row>
    <row r="471" spans="1:28" x14ac:dyDescent="0.25">
      <c r="A471" s="4">
        <v>465</v>
      </c>
      <c r="C471" s="105">
        <f>IF(male=0,VLOOKUP((($A$5:$A$1570/'Life tables'!$I$2)*2)+age,lifetable,13,1),IF(male=1,VLOOKUP((($A$5:$A$1570/'Life tables'!$I$2)*2)+age,lifetable,10,1),"error"))</f>
        <v>2.5345550293476293E-4</v>
      </c>
      <c r="F471" s="96">
        <f t="shared" si="140"/>
        <v>120.21053032414997</v>
      </c>
      <c r="G471" s="96">
        <f t="shared" si="141"/>
        <v>12.075399357839574</v>
      </c>
      <c r="H471" s="96">
        <f t="shared" si="142"/>
        <v>0.68963613981681438</v>
      </c>
      <c r="I471" s="96">
        <f t="shared" si="143"/>
        <v>0.27633067906426884</v>
      </c>
      <c r="J471" s="96">
        <f t="shared" si="144"/>
        <v>3.3773426444639147E-2</v>
      </c>
      <c r="K471" s="96">
        <f t="shared" si="145"/>
        <v>0.28875013382746184</v>
      </c>
      <c r="L471" s="96">
        <f t="shared" si="153"/>
        <v>106.84664058715721</v>
      </c>
      <c r="M471" s="96">
        <f t="shared" si="146"/>
        <v>568.42479048311293</v>
      </c>
      <c r="N471" s="96">
        <f t="shared" si="147"/>
        <v>54.740538888299646</v>
      </c>
      <c r="O471" s="96">
        <f t="shared" si="148"/>
        <v>1.3066509891239348</v>
      </c>
      <c r="P471" s="96">
        <f t="shared" si="149"/>
        <v>1.3066509891239348</v>
      </c>
      <c r="Q471" s="96">
        <f t="shared" si="150"/>
        <v>0.15860703773455581</v>
      </c>
      <c r="R471" s="96">
        <f t="shared" si="151"/>
        <v>0.10242722161771299</v>
      </c>
      <c r="S471" s="96">
        <f t="shared" si="154"/>
        <v>510.80991535721313</v>
      </c>
      <c r="T471" s="96">
        <f t="shared" si="155"/>
        <v>53.196337543761402</v>
      </c>
      <c r="U471" s="96">
        <f t="shared" si="155"/>
        <v>258.75189946860002</v>
      </c>
      <c r="V471" s="32">
        <f t="shared" si="156"/>
        <v>1000</v>
      </c>
      <c r="W471" s="100">
        <f>IF(A471=1,((cPH1_+cPHr+(cNES*L471+(cNES+cOSEX)*G471+(cNES+cEREX)*H471+(cNES+cHOEX)*I471+(cNES+cNES)*S471+(cNES+cOSEX)*N471+(cNES+cEREX)*O471+(cNES+cHOEX)*P471)))/(1+cDR)^(A$6:A$65537 + 0.5),(cPHr+(cNES*L471+(cNES+cOSEX)*G471+(cNES+cEREX)*H471+(cNES+cHOEX)*I471+(cNES+cNES)*S471+(cNES+cOSEX)*N471+(cNES+cEREX)*O471+(cNES+cHOEX)*P471))/(1+cDR)^(((cycle + 0.5)/('Life tables'!$I$2/2))))</f>
        <v>58060.132998897636</v>
      </c>
      <c r="X471" s="107">
        <f>((L471+G471+H471+I471+N471+O471+P471+S471)/('Life tables'!$I$2/2))/(1+oDR)^(((cycle + 0.5)/('Life tables'!$I$2/2)))</f>
        <v>20.230478984507901</v>
      </c>
      <c r="Y471" s="31">
        <f>((uNES*L471+ uOCEX*G471+uEREX*H471+uHOEX*I471+uNES*S471+ uOCEX*N471+uEREX*O471+uHOEX*P471)/('Life tables'!$I$2/2))/(1+oDR)^(((cycle + 0.5)/('Life tables'!$I$2/2)))</f>
        <v>13.332911279357877</v>
      </c>
      <c r="Z471" s="100">
        <f t="shared" si="152"/>
        <v>164326.9064347099</v>
      </c>
      <c r="AA471" s="107">
        <f>((L471+G471+H471+I471+N471+O471+P471+S471)/('Life tables'!$I$2/2))</f>
        <v>26.391004834316409</v>
      </c>
      <c r="AB471" s="31">
        <f>((uNES*L471+ uOCEX*G471+uEREX*H471+uHOEX*I471+uNES*S471+ uOCEX*N471+uEREX*O471+uHOEX*P471)/('Life tables'!$I$2/2))</f>
        <v>17.393010135770872</v>
      </c>
    </row>
    <row r="472" spans="1:28" x14ac:dyDescent="0.25">
      <c r="A472" s="4">
        <v>466</v>
      </c>
      <c r="C472" s="105">
        <f>IF(male=0,VLOOKUP((($A$5:$A$1570/'Life tables'!$I$2)*2)+age,lifetable,13,1),IF(male=1,VLOOKUP((($A$5:$A$1570/'Life tables'!$I$2)*2)+age,lifetable,10,1),"error"))</f>
        <v>2.5345550293476293E-4</v>
      </c>
      <c r="F472" s="96">
        <f t="shared" si="140"/>
        <v>120.108643134657</v>
      </c>
      <c r="G472" s="96">
        <f t="shared" si="141"/>
        <v>12.065164576416867</v>
      </c>
      <c r="H472" s="96">
        <f t="shared" si="142"/>
        <v>0.68905162290411759</v>
      </c>
      <c r="I472" s="96">
        <f t="shared" si="143"/>
        <v>0.2760964686653577</v>
      </c>
      <c r="J472" s="96">
        <f t="shared" si="144"/>
        <v>3.3744801003168137E-2</v>
      </c>
      <c r="K472" s="96">
        <f t="shared" si="145"/>
        <v>0.28850539703508543</v>
      </c>
      <c r="L472" s="96">
        <f t="shared" si="153"/>
        <v>106.7560802686324</v>
      </c>
      <c r="M472" s="96">
        <f t="shared" si="146"/>
        <v>567.94311985298157</v>
      </c>
      <c r="N472" s="96">
        <f t="shared" si="147"/>
        <v>54.694152963017174</v>
      </c>
      <c r="O472" s="96">
        <f t="shared" si="148"/>
        <v>1.3055437618955832</v>
      </c>
      <c r="P472" s="96">
        <f t="shared" si="149"/>
        <v>1.3055437618955832</v>
      </c>
      <c r="Q472" s="96">
        <f t="shared" si="150"/>
        <v>0.15847263762905736</v>
      </c>
      <c r="R472" s="96">
        <f t="shared" si="151"/>
        <v>0.1023404270492754</v>
      </c>
      <c r="S472" s="96">
        <f t="shared" si="154"/>
        <v>510.37706630149489</v>
      </c>
      <c r="T472" s="96">
        <f t="shared" ref="T472:U487" si="157">J472+Q472+T471</f>
        <v>53.388554982393629</v>
      </c>
      <c r="U472" s="96">
        <f t="shared" si="157"/>
        <v>259.14274529268437</v>
      </c>
      <c r="V472" s="32">
        <f t="shared" si="156"/>
        <v>1000</v>
      </c>
      <c r="W472" s="100">
        <f>IF(A472=1,((cPH1_+cPHr+(cNES*L472+(cNES+cOSEX)*G472+(cNES+cEREX)*H472+(cNES+cHOEX)*I472+(cNES+cNES)*S472+(cNES+cOSEX)*N472+(cNES+cEREX)*O472+(cNES+cHOEX)*P472)))/(1+cDR)^(A$6:A$65537 + 0.5),(cPHr+(cNES*L472+(cNES+cOSEX)*G472+(cNES+cEREX)*H472+(cNES+cHOEX)*I472+(cNES+cNES)*S472+(cNES+cOSEX)*N472+(cNES+cEREX)*O472+(cNES+cHOEX)*P472))/(1+cDR)^(((cycle + 0.5)/('Life tables'!$I$2/2))))</f>
        <v>57881.432374180462</v>
      </c>
      <c r="X472" s="107">
        <f>((L472+G472+H472+I472+N472+O472+P472+S472)/('Life tables'!$I$2/2))/(1+oDR)^(((cycle + 0.5)/('Life tables'!$I$2/2)))</f>
        <v>20.201795509556764</v>
      </c>
      <c r="Y472" s="31">
        <f>((uNES*L472+ uOCEX*G472+uEREX*H472+uHOEX*I472+uNES*S472+ uOCEX*N472+uEREX*O472+uHOEX*P472)/('Life tables'!$I$2/2))/(1+oDR)^(((cycle + 0.5)/('Life tables'!$I$2/2)))</f>
        <v>13.31400741587033</v>
      </c>
      <c r="Z472" s="100">
        <f t="shared" si="152"/>
        <v>164187.67694255555</v>
      </c>
      <c r="AA472" s="107">
        <f>((L472+G472+H472+I472+N472+O472+P472+S472)/('Life tables'!$I$2/2))</f>
        <v>26.36864078234705</v>
      </c>
      <c r="AB472" s="31">
        <f>((uNES*L472+ uOCEX*G472+uEREX*H472+uHOEX*I472+uNES*S472+ uOCEX*N472+uEREX*O472+uHOEX*P472)/('Life tables'!$I$2/2))</f>
        <v>17.378271092612014</v>
      </c>
    </row>
    <row r="473" spans="1:28" x14ac:dyDescent="0.25">
      <c r="A473" s="4">
        <v>467</v>
      </c>
      <c r="C473" s="105">
        <f>IF(male=0,VLOOKUP((($A$5:$A$1570/'Life tables'!$I$2)*2)+age,lifetable,13,1),IF(male=1,VLOOKUP((($A$5:$A$1570/'Life tables'!$I$2)*2)+age,lifetable,10,1),"error"))</f>
        <v>2.5345550293476293E-4</v>
      </c>
      <c r="F473" s="96">
        <f t="shared" si="140"/>
        <v>120.00684294096813</v>
      </c>
      <c r="G473" s="96">
        <f t="shared" si="141"/>
        <v>12.054938533904751</v>
      </c>
      <c r="H473" s="96">
        <f t="shared" si="142"/>
        <v>0.68846760507790139</v>
      </c>
      <c r="I473" s="96">
        <f t="shared" si="143"/>
        <v>0.27586245824567923</v>
      </c>
      <c r="J473" s="96">
        <f t="shared" si="144"/>
        <v>3.3716200003369459E-2</v>
      </c>
      <c r="K473" s="96">
        <f t="shared" si="145"/>
        <v>0.28826086920984367</v>
      </c>
      <c r="L473" s="96">
        <f t="shared" si="153"/>
        <v>106.66559727452659</v>
      </c>
      <c r="M473" s="96">
        <f t="shared" si="146"/>
        <v>567.46185678395375</v>
      </c>
      <c r="N473" s="96">
        <f t="shared" si="147"/>
        <v>54.647806286752001</v>
      </c>
      <c r="O473" s="96">
        <f t="shared" si="148"/>
        <v>1.304437471537206</v>
      </c>
      <c r="P473" s="96">
        <f t="shared" si="149"/>
        <v>1.304437471537206</v>
      </c>
      <c r="Q473" s="96">
        <f t="shared" si="150"/>
        <v>0.15833835124495249</v>
      </c>
      <c r="R473" s="96">
        <f t="shared" si="151"/>
        <v>0.10225370592125099</v>
      </c>
      <c r="S473" s="96">
        <f t="shared" si="154"/>
        <v>509.94458349696112</v>
      </c>
      <c r="T473" s="96">
        <f t="shared" si="157"/>
        <v>53.580609533641947</v>
      </c>
      <c r="U473" s="96">
        <f t="shared" si="157"/>
        <v>259.53325986781545</v>
      </c>
      <c r="V473" s="32">
        <f t="shared" si="156"/>
        <v>999.99999999999977</v>
      </c>
      <c r="W473" s="100">
        <f>IF(A473=1,((cPH1_+cPHr+(cNES*L473+(cNES+cOSEX)*G473+(cNES+cEREX)*H473+(cNES+cHOEX)*I473+(cNES+cNES)*S473+(cNES+cOSEX)*N473+(cNES+cEREX)*O473+(cNES+cHOEX)*P473)))/(1+cDR)^(A$6:A$65537 + 0.5),(cPHr+(cNES*L473+(cNES+cOSEX)*G473+(cNES+cEREX)*H473+(cNES+cHOEX)*I473+(cNES+cNES)*S473+(cNES+cOSEX)*N473+(cNES+cEREX)*O473+(cNES+cHOEX)*P473))/(1+cDR)^(((cycle + 0.5)/('Life tables'!$I$2/2))))</f>
        <v>57703.281751911578</v>
      </c>
      <c r="X473" s="107">
        <f>((L473+G473+H473+I473+N473+O473+P473+S473)/('Life tables'!$I$2/2))/(1+oDR)^(((cycle + 0.5)/('Life tables'!$I$2/2)))</f>
        <v>20.17315270425269</v>
      </c>
      <c r="Y473" s="31">
        <f>((uNES*L473+ uOCEX*G473+uEREX*H473+uHOEX*I473+uNES*S473+ uOCEX*N473+uEREX*O473+uHOEX*P473)/('Life tables'!$I$2/2))/(1+oDR)^(((cycle + 0.5)/('Life tables'!$I$2/2)))</f>
        <v>13.295130355718031</v>
      </c>
      <c r="Z473" s="100">
        <f t="shared" si="152"/>
        <v>164048.56538139432</v>
      </c>
      <c r="AA473" s="107">
        <f>((L473+G473+H473+I473+N473+O473+P473+S473)/('Life tables'!$I$2/2))</f>
        <v>26.346295683536685</v>
      </c>
      <c r="AB473" s="31">
        <f>((uNES*L473+ uOCEX*G473+uEREX*H473+uHOEX*I473+uNES*S473+ uOCEX*N473+uEREX*O473+uHOEX*P473)/('Life tables'!$I$2/2))</f>
        <v>17.363544540515463</v>
      </c>
    </row>
    <row r="474" spans="1:28" x14ac:dyDescent="0.25">
      <c r="A474" s="4">
        <v>468</v>
      </c>
      <c r="C474" s="105">
        <f>IF(male=0,VLOOKUP((($A$5:$A$1570/'Life tables'!$I$2)*2)+age,lifetable,13,1),IF(male=1,VLOOKUP((($A$5:$A$1570/'Life tables'!$I$2)*2)+age,lifetable,10,1),"error"))</f>
        <v>2.5345550293476293E-4</v>
      </c>
      <c r="F474" s="96">
        <f t="shared" si="140"/>
        <v>119.90512964740819</v>
      </c>
      <c r="G474" s="96">
        <f t="shared" si="141"/>
        <v>12.044721220692461</v>
      </c>
      <c r="H474" s="96">
        <f t="shared" si="142"/>
        <v>0.68788408578928684</v>
      </c>
      <c r="I474" s="96">
        <f t="shared" si="143"/>
        <v>0.27562864758530287</v>
      </c>
      <c r="J474" s="96">
        <f t="shared" si="144"/>
        <v>3.3687623418362914E-2</v>
      </c>
      <c r="K474" s="96">
        <f t="shared" si="145"/>
        <v>0.28801655012192129</v>
      </c>
      <c r="L474" s="96">
        <f t="shared" si="153"/>
        <v>106.57519151980085</v>
      </c>
      <c r="M474" s="96">
        <f t="shared" si="146"/>
        <v>566.98100095113421</v>
      </c>
      <c r="N474" s="96">
        <f t="shared" si="147"/>
        <v>54.601498828216009</v>
      </c>
      <c r="O474" s="96">
        <f t="shared" si="148"/>
        <v>1.3033321173019594</v>
      </c>
      <c r="P474" s="96">
        <f t="shared" si="149"/>
        <v>1.3033321173019594</v>
      </c>
      <c r="Q474" s="96">
        <f t="shared" si="150"/>
        <v>0.15820417849158597</v>
      </c>
      <c r="R474" s="96">
        <f t="shared" si="151"/>
        <v>0.1021670581750953</v>
      </c>
      <c r="S474" s="96">
        <f t="shared" si="154"/>
        <v>509.51246665164757</v>
      </c>
      <c r="T474" s="96">
        <f t="shared" si="157"/>
        <v>53.772501335551894</v>
      </c>
      <c r="U474" s="96">
        <f t="shared" si="157"/>
        <v>259.92344347611248</v>
      </c>
      <c r="V474" s="32">
        <f t="shared" si="156"/>
        <v>999.99999999999977</v>
      </c>
      <c r="W474" s="100">
        <f>IF(A474=1,((cPH1_+cPHr+(cNES*L474+(cNES+cOSEX)*G474+(cNES+cEREX)*H474+(cNES+cHOEX)*I474+(cNES+cNES)*S474+(cNES+cOSEX)*N474+(cNES+cEREX)*O474+(cNES+cHOEX)*P474)))/(1+cDR)^(A$6:A$65537 + 0.5),(cPHr+(cNES*L474+(cNES+cOSEX)*G474+(cNES+cEREX)*H474+(cNES+cHOEX)*I474+(cNES+cNES)*S474+(cNES+cOSEX)*N474+(cNES+cEREX)*O474+(cNES+cHOEX)*P474))/(1+cDR)^(((cycle + 0.5)/('Life tables'!$I$2/2))))</f>
        <v>57525.679439940133</v>
      </c>
      <c r="X474" s="107">
        <f>((L474+G474+H474+I474+N474+O474+P474+S474)/('Life tables'!$I$2/2))/(1+oDR)^(((cycle + 0.5)/('Life tables'!$I$2/2)))</f>
        <v>20.144550510889548</v>
      </c>
      <c r="Y474" s="31">
        <f>((uNES*L474+ uOCEX*G474+uEREX*H474+uHOEX*I474+uNES*S474+ uOCEX*N474+uEREX*O474+uHOEX*P474)/('Life tables'!$I$2/2))/(1+oDR)^(((cycle + 0.5)/('Life tables'!$I$2/2)))</f>
        <v>13.276280060870532</v>
      </c>
      <c r="Z474" s="100">
        <f t="shared" si="152"/>
        <v>163909.57165308128</v>
      </c>
      <c r="AA474" s="107">
        <f>((L474+G474+H474+I474+N474+O474+P474+S474)/('Life tables'!$I$2/2))</f>
        <v>26.323969521769424</v>
      </c>
      <c r="AB474" s="31">
        <f>((uNES*L474+ uOCEX*G474+uEREX*H474+uHOEX*I474+uNES*S474+ uOCEX*N474+uEREX*O474+uHOEX*P474)/('Life tables'!$I$2/2))</f>
        <v>17.348830468861049</v>
      </c>
    </row>
    <row r="475" spans="1:28" x14ac:dyDescent="0.25">
      <c r="A475" s="4">
        <v>469</v>
      </c>
      <c r="C475" s="105">
        <f>IF(male=0,VLOOKUP((($A$5:$A$1570/'Life tables'!$I$2)*2)+age,lifetable,13,1),IF(male=1,VLOOKUP((($A$5:$A$1570/'Life tables'!$I$2)*2)+age,lifetable,10,1),"error"))</f>
        <v>2.5345550293476293E-4</v>
      </c>
      <c r="F475" s="96">
        <f t="shared" si="140"/>
        <v>119.80350315911831</v>
      </c>
      <c r="G475" s="96">
        <f t="shared" si="141"/>
        <v>12.034512627251221</v>
      </c>
      <c r="H475" s="96">
        <f t="shared" si="142"/>
        <v>0.68730106449407757</v>
      </c>
      <c r="I475" s="96">
        <f t="shared" si="143"/>
        <v>0.27539503646617436</v>
      </c>
      <c r="J475" s="96">
        <f t="shared" si="144"/>
        <v>3.3659071221497722E-2</v>
      </c>
      <c r="K475" s="96">
        <f t="shared" si="145"/>
        <v>0.28777243954346371</v>
      </c>
      <c r="L475" s="96">
        <f t="shared" si="153"/>
        <v>106.48486292014188</v>
      </c>
      <c r="M475" s="96">
        <f t="shared" si="146"/>
        <v>566.50055202921715</v>
      </c>
      <c r="N475" s="96">
        <f t="shared" si="147"/>
        <v>54.555230556081561</v>
      </c>
      <c r="O475" s="96">
        <f t="shared" si="148"/>
        <v>1.3022276984420555</v>
      </c>
      <c r="P475" s="96">
        <f t="shared" si="149"/>
        <v>1.3022276984420555</v>
      </c>
      <c r="Q475" s="96">
        <f t="shared" si="150"/>
        <v>0.15807011927818809</v>
      </c>
      <c r="R475" s="96">
        <f t="shared" si="151"/>
        <v>0.10208048375218993</v>
      </c>
      <c r="S475" s="96">
        <f t="shared" si="154"/>
        <v>509.08071547322112</v>
      </c>
      <c r="T475" s="96">
        <f t="shared" si="157"/>
        <v>53.96423052605158</v>
      </c>
      <c r="U475" s="96">
        <f t="shared" si="157"/>
        <v>260.31329639940816</v>
      </c>
      <c r="V475" s="32">
        <f t="shared" si="156"/>
        <v>999.99999999999989</v>
      </c>
      <c r="W475" s="100">
        <f>IF(A475=1,((cPH1_+cPHr+(cNES*L475+(cNES+cOSEX)*G475+(cNES+cEREX)*H475+(cNES+cHOEX)*I475+(cNES+cNES)*S475+(cNES+cOSEX)*N475+(cNES+cEREX)*O475+(cNES+cHOEX)*P475)))/(1+cDR)^(A$6:A$65537 + 0.5),(cPHr+(cNES*L475+(cNES+cOSEX)*G475+(cNES+cEREX)*H475+(cNES+cHOEX)*I475+(cNES+cNES)*S475+(cNES+cOSEX)*N475+(cNES+cEREX)*O475+(cNES+cHOEX)*P475))/(1+cDR)^(((cycle + 0.5)/('Life tables'!$I$2/2))))</f>
        <v>57348.623751298139</v>
      </c>
      <c r="X475" s="107">
        <f>((L475+G475+H475+I475+N475+O475+P475+S475)/('Life tables'!$I$2/2))/(1+oDR)^(((cycle + 0.5)/('Life tables'!$I$2/2)))</f>
        <v>20.115988871844507</v>
      </c>
      <c r="Y475" s="31">
        <f>((uNES*L475+ uOCEX*G475+uEREX*H475+uHOEX*I475+uNES*S475+ uOCEX*N475+uEREX*O475+uHOEX*P475)/('Life tables'!$I$2/2))/(1+oDR)^(((cycle + 0.5)/('Life tables'!$I$2/2)))</f>
        <v>13.257456493352251</v>
      </c>
      <c r="Z475" s="100">
        <f t="shared" si="152"/>
        <v>163770.6956594947</v>
      </c>
      <c r="AA475" s="107">
        <f>((L475+G475+H475+I475+N475+O475+P475+S475)/('Life tables'!$I$2/2))</f>
        <v>26.301662280944875</v>
      </c>
      <c r="AB475" s="31">
        <f>((uNES*L475+ uOCEX*G475+uEREX*H475+uHOEX*I475+uNES*S475+ uOCEX*N475+uEREX*O475+uHOEX*P475)/('Life tables'!$I$2/2))</f>
        <v>17.334128867038775</v>
      </c>
    </row>
    <row r="476" spans="1:28" x14ac:dyDescent="0.25">
      <c r="A476" s="4">
        <v>470</v>
      </c>
      <c r="C476" s="105">
        <f>IF(male=0,VLOOKUP((($A$5:$A$1570/'Life tables'!$I$2)*2)+age,lifetable,13,1),IF(male=1,VLOOKUP((($A$5:$A$1570/'Life tables'!$I$2)*2)+age,lifetable,10,1),"error"))</f>
        <v>2.7596604845614436E-4</v>
      </c>
      <c r="F476" s="96">
        <f t="shared" si="140"/>
        <v>119.70196338203054</v>
      </c>
      <c r="G476" s="96">
        <f t="shared" si="141"/>
        <v>12.024312744131709</v>
      </c>
      <c r="H476" s="96">
        <f t="shared" si="142"/>
        <v>0.68671854065261517</v>
      </c>
      <c r="I476" s="96">
        <f t="shared" si="143"/>
        <v>0.27516162467205751</v>
      </c>
      <c r="J476" s="96">
        <f t="shared" si="144"/>
        <v>3.6617426168692936E-2</v>
      </c>
      <c r="K476" s="96">
        <f t="shared" si="145"/>
        <v>0.28752853724851635</v>
      </c>
      <c r="L476" s="96">
        <f t="shared" si="153"/>
        <v>106.39162450915696</v>
      </c>
      <c r="M476" s="96">
        <f t="shared" si="146"/>
        <v>566.02050969250956</v>
      </c>
      <c r="N476" s="96">
        <f t="shared" si="147"/>
        <v>54.509001438983695</v>
      </c>
      <c r="O476" s="96">
        <f t="shared" si="148"/>
        <v>1.3011242142088164</v>
      </c>
      <c r="P476" s="96">
        <f t="shared" si="149"/>
        <v>1.3011242142088164</v>
      </c>
      <c r="Q476" s="96">
        <f t="shared" si="150"/>
        <v>0.17196320935327286</v>
      </c>
      <c r="R476" s="96">
        <f t="shared" si="151"/>
        <v>0.10199398259384664</v>
      </c>
      <c r="S476" s="96">
        <f t="shared" si="154"/>
        <v>508.63530263316113</v>
      </c>
      <c r="T476" s="96">
        <f t="shared" si="157"/>
        <v>54.172811161573549</v>
      </c>
      <c r="U476" s="96">
        <f t="shared" si="157"/>
        <v>260.70281891925055</v>
      </c>
      <c r="V476" s="32">
        <f t="shared" si="156"/>
        <v>1000</v>
      </c>
      <c r="W476" s="100">
        <f>IF(A476=1,((cPH1_+cPHr+(cNES*L476+(cNES+cOSEX)*G476+(cNES+cEREX)*H476+(cNES+cHOEX)*I476+(cNES+cNES)*S476+(cNES+cOSEX)*N476+(cNES+cEREX)*O476+(cNES+cHOEX)*P476)))/(1+cDR)^(A$6:A$65537 + 0.5),(cPHr+(cNES*L476+(cNES+cOSEX)*G476+(cNES+cEREX)*H476+(cNES+cHOEX)*I476+(cNES+cNES)*S476+(cNES+cOSEX)*N476+(cNES+cEREX)*O476+(cNES+cHOEX)*P476))/(1+cDR)^(((cycle + 0.5)/('Life tables'!$I$2/2))))</f>
        <v>57170.888325646425</v>
      </c>
      <c r="X476" s="107">
        <f>((L476+G476+H476+I476+N476+O476+P476+S476)/('Life tables'!$I$2/2))/(1+oDR)^(((cycle + 0.5)/('Life tables'!$I$2/2)))</f>
        <v>20.086968903278134</v>
      </c>
      <c r="Y476" s="31">
        <f>((uNES*L476+ uOCEX*G476+uEREX*H476+uHOEX*I476+uNES*S476+ uOCEX*N476+uEREX*O476+uHOEX*P476)/('Life tables'!$I$2/2))/(1+oDR)^(((cycle + 0.5)/('Life tables'!$I$2/2)))</f>
        <v>13.238325401621557</v>
      </c>
      <c r="Z476" s="100">
        <f t="shared" si="152"/>
        <v>163628.4321579602</v>
      </c>
      <c r="AA476" s="107">
        <f>((L476+G476+H476+I476+N476+O476+P476+S476)/('Life tables'!$I$2/2))</f>
        <v>26.278721356854945</v>
      </c>
      <c r="AB476" s="31">
        <f>((uNES*L476+ uOCEX*G476+uEREX*H476+uHOEX*I476+uNES*S476+ uOCEX*N476+uEREX*O476+uHOEX*P476)/('Life tables'!$I$2/2))</f>
        <v>17.319002490406291</v>
      </c>
    </row>
    <row r="477" spans="1:28" x14ac:dyDescent="0.25">
      <c r="A477" s="4">
        <v>471</v>
      </c>
      <c r="C477" s="105">
        <f>IF(male=0,VLOOKUP((($A$5:$A$1570/'Life tables'!$I$2)*2)+age,lifetable,13,1),IF(male=1,VLOOKUP((($A$5:$A$1570/'Life tables'!$I$2)*2)+age,lifetable,10,1),"error"))</f>
        <v>2.7596604845614436E-4</v>
      </c>
      <c r="F477" s="96">
        <f t="shared" si="140"/>
        <v>119.59751858241822</v>
      </c>
      <c r="G477" s="96">
        <f t="shared" si="141"/>
        <v>12.01382104541973</v>
      </c>
      <c r="H477" s="96">
        <f t="shared" si="142"/>
        <v>0.686119350979012</v>
      </c>
      <c r="I477" s="96">
        <f t="shared" si="143"/>
        <v>0.27492153503661726</v>
      </c>
      <c r="J477" s="96">
        <f t="shared" si="144"/>
        <v>3.658547598483252E-2</v>
      </c>
      <c r="K477" s="96">
        <f t="shared" si="145"/>
        <v>0.28727765698216762</v>
      </c>
      <c r="L477" s="96">
        <f t="shared" si="153"/>
        <v>106.29879351801586</v>
      </c>
      <c r="M477" s="96">
        <f t="shared" si="146"/>
        <v>565.52685133675743</v>
      </c>
      <c r="N477" s="96">
        <f t="shared" si="147"/>
        <v>54.461461069751003</v>
      </c>
      <c r="O477" s="96">
        <f t="shared" si="148"/>
        <v>1.2999894305230371</v>
      </c>
      <c r="P477" s="96">
        <f t="shared" si="149"/>
        <v>1.2999894305230371</v>
      </c>
      <c r="Q477" s="96">
        <f t="shared" si="150"/>
        <v>0.17181323055617004</v>
      </c>
      <c r="R477" s="96">
        <f t="shared" si="151"/>
        <v>0.10190502789895185</v>
      </c>
      <c r="S477" s="96">
        <f t="shared" si="154"/>
        <v>508.19169314750525</v>
      </c>
      <c r="T477" s="96">
        <f t="shared" si="157"/>
        <v>54.381209868114553</v>
      </c>
      <c r="U477" s="96">
        <f t="shared" si="157"/>
        <v>261.09200160413167</v>
      </c>
      <c r="V477" s="32">
        <f t="shared" si="156"/>
        <v>999.99999999999977</v>
      </c>
      <c r="W477" s="100">
        <f>IF(A477=1,((cPH1_+cPHr+(cNES*L477+(cNES+cOSEX)*G477+(cNES+cEREX)*H477+(cNES+cHOEX)*I477+(cNES+cNES)*S477+(cNES+cOSEX)*N477+(cNES+cEREX)*O477+(cNES+cHOEX)*P477)))/(1+cDR)^(A$6:A$65537 + 0.5),(cPHr+(cNES*L477+(cNES+cOSEX)*G477+(cNES+cEREX)*H477+(cNES+cHOEX)*I477+(cNES+cNES)*S477+(cNES+cOSEX)*N477+(cNES+cEREX)*O477+(cNES+cHOEX)*P477))/(1+cDR)^(((cycle + 0.5)/('Life tables'!$I$2/2))))</f>
        <v>56993.510236018614</v>
      </c>
      <c r="X477" s="107">
        <f>((L477+G477+H477+I477+N477+O477+P477+S477)/('Life tables'!$I$2/2))/(1+oDR)^(((cycle + 0.5)/('Life tables'!$I$2/2)))</f>
        <v>20.0579908023192</v>
      </c>
      <c r="Y477" s="31">
        <f>((uNES*L477+ uOCEX*G477+uEREX*H477+uHOEX*I477+uNES*S477+ uOCEX*N477+uEREX*O477+uHOEX*P477)/('Life tables'!$I$2/2))/(1+oDR)^(((cycle + 0.5)/('Life tables'!$I$2/2)))</f>
        <v>13.219227373180294</v>
      </c>
      <c r="Z477" s="100">
        <f t="shared" si="152"/>
        <v>163485.73717322922</v>
      </c>
      <c r="AA477" s="107">
        <f>((L477+G477+H477+I477+N477+O477+P477+S477)/('Life tables'!$I$2/2))</f>
        <v>26.255800445612099</v>
      </c>
      <c r="AB477" s="31">
        <f>((uNES*L477+ uOCEX*G477+uEREX*H477+uHOEX*I477+uNES*S477+ uOCEX*N477+uEREX*O477+uHOEX*P477)/('Life tables'!$I$2/2))</f>
        <v>17.303896455833634</v>
      </c>
    </row>
    <row r="478" spans="1:28" x14ac:dyDescent="0.25">
      <c r="A478" s="4">
        <v>472</v>
      </c>
      <c r="C478" s="105">
        <f>IF(male=0,VLOOKUP((($A$5:$A$1570/'Life tables'!$I$2)*2)+age,lifetable,13,1),IF(male=1,VLOOKUP((($A$5:$A$1570/'Life tables'!$I$2)*2)+age,lifetable,10,1),"error"))</f>
        <v>2.7596604845614436E-4</v>
      </c>
      <c r="F478" s="96">
        <f t="shared" si="140"/>
        <v>119.49316616858327</v>
      </c>
      <c r="G478" s="96">
        <f t="shared" si="141"/>
        <v>12.00333862705244</v>
      </c>
      <c r="H478" s="96">
        <f t="shared" si="142"/>
        <v>0.6855206913136429</v>
      </c>
      <c r="I478" s="96">
        <f t="shared" si="143"/>
        <v>0.27468165777046388</v>
      </c>
      <c r="J478" s="96">
        <f t="shared" si="144"/>
        <v>3.6553554062241075E-2</v>
      </c>
      <c r="K478" s="96">
        <f t="shared" si="145"/>
        <v>0.28702699862986847</v>
      </c>
      <c r="L478" s="96">
        <f t="shared" si="153"/>
        <v>106.20604463975462</v>
      </c>
      <c r="M478" s="96">
        <f t="shared" si="146"/>
        <v>565.03362235917018</v>
      </c>
      <c r="N478" s="96">
        <f t="shared" si="147"/>
        <v>54.413962050565893</v>
      </c>
      <c r="O478" s="96">
        <f t="shared" si="148"/>
        <v>1.2988556338586073</v>
      </c>
      <c r="P478" s="96">
        <f t="shared" si="149"/>
        <v>1.2988556338586073</v>
      </c>
      <c r="Q478" s="96">
        <f t="shared" si="150"/>
        <v>0.1716633822088407</v>
      </c>
      <c r="R478" s="96">
        <f t="shared" si="151"/>
        <v>0.10181615057579241</v>
      </c>
      <c r="S478" s="96">
        <f t="shared" si="154"/>
        <v>507.74846950810246</v>
      </c>
      <c r="T478" s="96">
        <f t="shared" si="157"/>
        <v>54.589426804385631</v>
      </c>
      <c r="U478" s="96">
        <f t="shared" si="157"/>
        <v>261.48084475333735</v>
      </c>
      <c r="V478" s="32">
        <f t="shared" si="156"/>
        <v>999.99999999999977</v>
      </c>
      <c r="W478" s="100">
        <f>IF(A478=1,((cPH1_+cPHr+(cNES*L478+(cNES+cOSEX)*G478+(cNES+cEREX)*H478+(cNES+cHOEX)*I478+(cNES+cNES)*S478+(cNES+cOSEX)*N478+(cNES+cEREX)*O478+(cNES+cHOEX)*P478)))/(1+cDR)^(A$6:A$65537 + 0.5),(cPHr+(cNES*L478+(cNES+cOSEX)*G478+(cNES+cEREX)*H478+(cNES+cHOEX)*I478+(cNES+cNES)*S478+(cNES+cOSEX)*N478+(cNES+cEREX)*O478+(cNES+cHOEX)*P478))/(1+cDR)^(((cycle + 0.5)/('Life tables'!$I$2/2))))</f>
        <v>56816.682449742475</v>
      </c>
      <c r="X478" s="107">
        <f>((L478+G478+H478+I478+N478+O478+P478+S478)/('Life tables'!$I$2/2))/(1+oDR)^(((cycle + 0.5)/('Life tables'!$I$2/2)))</f>
        <v>20.029054508480346</v>
      </c>
      <c r="Y478" s="31">
        <f>((uNES*L478+ uOCEX*G478+uEREX*H478+uHOEX*I478+uNES*S478+ uOCEX*N478+uEREX*O478+uHOEX*P478)/('Life tables'!$I$2/2))/(1+oDR)^(((cycle + 0.5)/('Life tables'!$I$2/2)))</f>
        <v>13.200156897692278</v>
      </c>
      <c r="Z478" s="100">
        <f t="shared" si="152"/>
        <v>163343.1665448758</v>
      </c>
      <c r="AA478" s="107">
        <f>((L478+G478+H478+I478+N478+O478+P478+S478)/('Life tables'!$I$2/2))</f>
        <v>26.232899529649359</v>
      </c>
      <c r="AB478" s="31">
        <f>((uNES*L478+ uOCEX*G478+uEREX*H478+uHOEX*I478+uNES*S478+ uOCEX*N478+uEREX*O478+uHOEX*P478)/('Life tables'!$I$2/2))</f>
        <v>17.288803599099221</v>
      </c>
    </row>
    <row r="479" spans="1:28" x14ac:dyDescent="0.25">
      <c r="A479" s="4">
        <v>473</v>
      </c>
      <c r="C479" s="105">
        <f>IF(male=0,VLOOKUP((($A$5:$A$1570/'Life tables'!$I$2)*2)+age,lifetable,13,1),IF(male=1,VLOOKUP((($A$5:$A$1570/'Life tables'!$I$2)*2)+age,lifetable,10,1),"error"))</f>
        <v>2.7596604845614436E-4</v>
      </c>
      <c r="F479" s="96">
        <f t="shared" si="140"/>
        <v>119.3889060168153</v>
      </c>
      <c r="G479" s="96">
        <f t="shared" si="141"/>
        <v>11.992865476602871</v>
      </c>
      <c r="H479" s="96">
        <f t="shared" si="142"/>
        <v>0.68492256094679327</v>
      </c>
      <c r="I479" s="96">
        <f t="shared" si="143"/>
        <v>0.27444199258922142</v>
      </c>
      <c r="J479" s="96">
        <f t="shared" si="144"/>
        <v>3.652166036307495E-2</v>
      </c>
      <c r="K479" s="96">
        <f t="shared" si="145"/>
        <v>0.28677656189446193</v>
      </c>
      <c r="L479" s="96">
        <f t="shared" si="153"/>
        <v>106.11337776441887</v>
      </c>
      <c r="M479" s="96">
        <f t="shared" si="146"/>
        <v>564.54082242546133</v>
      </c>
      <c r="N479" s="96">
        <f t="shared" si="147"/>
        <v>54.366504349235846</v>
      </c>
      <c r="O479" s="96">
        <f t="shared" si="148"/>
        <v>1.297722823447095</v>
      </c>
      <c r="P479" s="96">
        <f t="shared" si="149"/>
        <v>1.297722823447095</v>
      </c>
      <c r="Q479" s="96">
        <f t="shared" si="150"/>
        <v>0.17151366420972494</v>
      </c>
      <c r="R479" s="96">
        <f t="shared" si="151"/>
        <v>0.1017273505641316</v>
      </c>
      <c r="S479" s="96">
        <f t="shared" si="154"/>
        <v>507.30563141455741</v>
      </c>
      <c r="T479" s="96">
        <f t="shared" si="157"/>
        <v>54.797462128958429</v>
      </c>
      <c r="U479" s="96">
        <f t="shared" si="157"/>
        <v>261.86934866579594</v>
      </c>
      <c r="V479" s="32">
        <f t="shared" si="156"/>
        <v>999.99999999999955</v>
      </c>
      <c r="W479" s="100">
        <f>IF(A479=1,((cPH1_+cPHr+(cNES*L479+(cNES+cOSEX)*G479+(cNES+cEREX)*H479+(cNES+cHOEX)*I479+(cNES+cNES)*S479+(cNES+cOSEX)*N479+(cNES+cEREX)*O479+(cNES+cHOEX)*P479)))/(1+cDR)^(A$6:A$65537 + 0.5),(cPHr+(cNES*L479+(cNES+cOSEX)*G479+(cNES+cEREX)*H479+(cNES+cHOEX)*I479+(cNES+cNES)*S479+(cNES+cOSEX)*N479+(cNES+cEREX)*O479+(cNES+cHOEX)*P479))/(1+cDR)^(((cycle + 0.5)/('Life tables'!$I$2/2))))</f>
        <v>56640.403260793566</v>
      </c>
      <c r="X479" s="107">
        <f>((L479+G479+H479+I479+N479+O479+P479+S479)/('Life tables'!$I$2/2))/(1+oDR)^(((cycle + 0.5)/('Life tables'!$I$2/2)))</f>
        <v>20.00015996136446</v>
      </c>
      <c r="Y479" s="31">
        <f>((uNES*L479+ uOCEX*G479+uEREX*H479+uHOEX*I479+uNES*S479+ uOCEX*N479+uEREX*O479+uHOEX*P479)/('Life tables'!$I$2/2))/(1+oDR)^(((cycle + 0.5)/('Life tables'!$I$2/2)))</f>
        <v>13.18111393535438</v>
      </c>
      <c r="Z479" s="100">
        <f t="shared" si="152"/>
        <v>163200.72016795215</v>
      </c>
      <c r="AA479" s="107">
        <f>((L479+G479+H479+I479+N479+O479+P479+S479)/('Life tables'!$I$2/2))</f>
        <v>26.21001859141878</v>
      </c>
      <c r="AB479" s="31">
        <f>((uNES*L479+ uOCEX*G479+uEREX*H479+uHOEX*I479+uNES*S479+ uOCEX*N479+uEREX*O479+uHOEX*P479)/('Life tables'!$I$2/2))</f>
        <v>17.273723908640086</v>
      </c>
    </row>
    <row r="480" spans="1:28" x14ac:dyDescent="0.25">
      <c r="A480" s="4">
        <v>474</v>
      </c>
      <c r="C480" s="105">
        <f>IF(male=0,VLOOKUP((($A$5:$A$1570/'Life tables'!$I$2)*2)+age,lifetable,13,1),IF(male=1,VLOOKUP((($A$5:$A$1570/'Life tables'!$I$2)*2)+age,lifetable,10,1),"error"))</f>
        <v>2.7596604845614436E-4</v>
      </c>
      <c r="F480" s="96">
        <f t="shared" si="140"/>
        <v>119.28473800495715</v>
      </c>
      <c r="G480" s="96">
        <f t="shared" si="141"/>
        <v>11.982401581800083</v>
      </c>
      <c r="H480" s="96">
        <f t="shared" si="142"/>
        <v>0.68432495917765923</v>
      </c>
      <c r="I480" s="96">
        <f t="shared" si="143"/>
        <v>0.27420253921208448</v>
      </c>
      <c r="J480" s="96">
        <f t="shared" si="144"/>
        <v>3.6489794849965687E-2</v>
      </c>
      <c r="K480" s="96">
        <f t="shared" si="145"/>
        <v>0.2865263464825219</v>
      </c>
      <c r="L480" s="96">
        <f t="shared" si="153"/>
        <v>106.02079278343484</v>
      </c>
      <c r="M480" s="96">
        <f t="shared" si="146"/>
        <v>564.04845120028801</v>
      </c>
      <c r="N480" s="96">
        <f t="shared" si="147"/>
        <v>54.319087933466626</v>
      </c>
      <c r="O480" s="96">
        <f t="shared" si="148"/>
        <v>1.2965909985176403</v>
      </c>
      <c r="P480" s="96">
        <f t="shared" si="149"/>
        <v>1.2965909985176403</v>
      </c>
      <c r="Q480" s="96">
        <f t="shared" si="150"/>
        <v>0.17136407645694193</v>
      </c>
      <c r="R480" s="96">
        <f t="shared" si="151"/>
        <v>0.10163862780354237</v>
      </c>
      <c r="S480" s="96">
        <f t="shared" si="154"/>
        <v>506.86317856552563</v>
      </c>
      <c r="T480" s="96">
        <f t="shared" si="157"/>
        <v>55.005316000265339</v>
      </c>
      <c r="U480" s="96">
        <f t="shared" si="157"/>
        <v>262.25751364008198</v>
      </c>
      <c r="V480" s="32">
        <f t="shared" si="156"/>
        <v>999.99999999999955</v>
      </c>
      <c r="W480" s="100">
        <f>IF(A480=1,((cPH1_+cPHr+(cNES*L480+(cNES+cOSEX)*G480+(cNES+cEREX)*H480+(cNES+cHOEX)*I480+(cNES+cNES)*S480+(cNES+cOSEX)*N480+(cNES+cEREX)*O480+(cNES+cHOEX)*P480)))/(1+cDR)^(A$6:A$65537 + 0.5),(cPHr+(cNES*L480+(cNES+cOSEX)*G480+(cNES+cEREX)*H480+(cNES+cHOEX)*I480+(cNES+cNES)*S480+(cNES+cOSEX)*N480+(cNES+cEREX)*O480+(cNES+cHOEX)*P480))/(1+cDR)^(((cycle + 0.5)/('Life tables'!$I$2/2))))</f>
        <v>56464.67096839103</v>
      </c>
      <c r="X480" s="107">
        <f>((L480+G480+H480+I480+N480+O480+P480+S480)/('Life tables'!$I$2/2))/(1+oDR)^(((cycle + 0.5)/('Life tables'!$I$2/2)))</f>
        <v>19.971307100664479</v>
      </c>
      <c r="Y480" s="31">
        <f>((uNES*L480+ uOCEX*G480+uEREX*H480+uHOEX*I480+uNES*S480+ uOCEX*N480+uEREX*O480+uHOEX*P480)/('Life tables'!$I$2/2))/(1+oDR)^(((cycle + 0.5)/('Life tables'!$I$2/2)))</f>
        <v>13.162098446422752</v>
      </c>
      <c r="Z480" s="100">
        <f t="shared" si="152"/>
        <v>163058.39793748391</v>
      </c>
      <c r="AA480" s="107">
        <f>((L480+G480+H480+I480+N480+O480+P480+S480)/('Life tables'!$I$2/2))</f>
        <v>26.18715761339136</v>
      </c>
      <c r="AB480" s="31">
        <f>((uNES*L480+ uOCEX*G480+uEREX*H480+uHOEX*I480+uNES*S480+ uOCEX*N480+uEREX*O480+uHOEX*P480)/('Life tables'!$I$2/2))</f>
        <v>17.25865737290566</v>
      </c>
    </row>
    <row r="481" spans="1:28" x14ac:dyDescent="0.25">
      <c r="A481" s="4">
        <v>475</v>
      </c>
      <c r="C481" s="105">
        <f>IF(male=0,VLOOKUP((($A$5:$A$1570/'Life tables'!$I$2)*2)+age,lifetable,13,1),IF(male=1,VLOOKUP((($A$5:$A$1570/'Life tables'!$I$2)*2)+age,lifetable,10,1),"error"))</f>
        <v>2.7596604845614436E-4</v>
      </c>
      <c r="F481" s="96">
        <f t="shared" si="140"/>
        <v>119.18066201235523</v>
      </c>
      <c r="G481" s="96">
        <f t="shared" si="141"/>
        <v>11.971946930524169</v>
      </c>
      <c r="H481" s="96">
        <f t="shared" si="142"/>
        <v>0.68372788531406303</v>
      </c>
      <c r="I481" s="96">
        <f t="shared" si="143"/>
        <v>0.27396329736170394</v>
      </c>
      <c r="J481" s="96">
        <f t="shared" si="144"/>
        <v>3.6457957486004729E-2</v>
      </c>
      <c r="K481" s="96">
        <f t="shared" si="145"/>
        <v>0.28627635210423413</v>
      </c>
      <c r="L481" s="96">
        <f t="shared" si="153"/>
        <v>105.92828958956505</v>
      </c>
      <c r="M481" s="96">
        <f t="shared" si="146"/>
        <v>563.55650834729704</v>
      </c>
      <c r="N481" s="96">
        <f t="shared" si="147"/>
        <v>54.271712770866685</v>
      </c>
      <c r="O481" s="96">
        <f t="shared" si="148"/>
        <v>1.2954601582970602</v>
      </c>
      <c r="P481" s="96">
        <f t="shared" si="149"/>
        <v>1.2954601582970602</v>
      </c>
      <c r="Q481" s="96">
        <f t="shared" si="150"/>
        <v>0.17121461884830386</v>
      </c>
      <c r="R481" s="96">
        <f t="shared" si="151"/>
        <v>0.10154998223341562</v>
      </c>
      <c r="S481" s="96">
        <f t="shared" si="154"/>
        <v>506.42111065875451</v>
      </c>
      <c r="T481" s="96">
        <f t="shared" si="157"/>
        <v>55.212988576599649</v>
      </c>
      <c r="U481" s="96">
        <f t="shared" si="157"/>
        <v>262.64533997441964</v>
      </c>
      <c r="V481" s="32">
        <f t="shared" si="156"/>
        <v>999.99999999999955</v>
      </c>
      <c r="W481" s="100">
        <f>IF(A481=1,((cPH1_+cPHr+(cNES*L481+(cNES+cOSEX)*G481+(cNES+cEREX)*H481+(cNES+cHOEX)*I481+(cNES+cNES)*S481+(cNES+cOSEX)*N481+(cNES+cEREX)*O481+(cNES+cHOEX)*P481)))/(1+cDR)^(A$6:A$65537 + 0.5),(cPHr+(cNES*L481+(cNES+cOSEX)*G481+(cNES+cEREX)*H481+(cNES+cHOEX)*I481+(cNES+cNES)*S481+(cNES+cOSEX)*N481+(cNES+cEREX)*O481+(cNES+cHOEX)*P481))/(1+cDR)^(((cycle + 0.5)/('Life tables'!$I$2/2))))</f>
        <v>56289.483876983344</v>
      </c>
      <c r="X481" s="107">
        <f>((L481+G481+H481+I481+N481+O481+P481+S481)/('Life tables'!$I$2/2))/(1+oDR)^(((cycle + 0.5)/('Life tables'!$I$2/2)))</f>
        <v>19.94249586616311</v>
      </c>
      <c r="Y481" s="31">
        <f>((uNES*L481+ uOCEX*G481+uEREX*H481+uHOEX*I481+uNES*S481+ uOCEX*N481+uEREX*O481+uHOEX*P481)/('Life tables'!$I$2/2))/(1+oDR)^(((cycle + 0.5)/('Life tables'!$I$2/2)))</f>
        <v>13.143110391212652</v>
      </c>
      <c r="Z481" s="100">
        <f t="shared" si="152"/>
        <v>162916.19974847458</v>
      </c>
      <c r="AA481" s="107">
        <f>((L481+G481+H481+I481+N481+O481+P481+S481)/('Life tables'!$I$2/2))</f>
        <v>26.164316578056855</v>
      </c>
      <c r="AB481" s="31">
        <f>((uNES*L481+ uOCEX*G481+uEREX*H481+uHOEX*I481+uNES*S481+ uOCEX*N481+uEREX*O481+uHOEX*P481)/('Life tables'!$I$2/2))</f>
        <v>17.243603980357666</v>
      </c>
    </row>
    <row r="482" spans="1:28" x14ac:dyDescent="0.25">
      <c r="A482" s="4">
        <v>476</v>
      </c>
      <c r="C482" s="105">
        <f>IF(male=0,VLOOKUP((($A$5:$A$1570/'Life tables'!$I$2)*2)+age,lifetable,13,1),IF(male=1,VLOOKUP((($A$5:$A$1570/'Life tables'!$I$2)*2)+age,lifetable,10,1),"error"))</f>
        <v>2.7596604845614436E-4</v>
      </c>
      <c r="F482" s="96">
        <f t="shared" si="140"/>
        <v>119.07667791981123</v>
      </c>
      <c r="G482" s="96">
        <f t="shared" si="141"/>
        <v>11.961501510801408</v>
      </c>
      <c r="H482" s="96">
        <f t="shared" si="142"/>
        <v>0.68313133867217546</v>
      </c>
      <c r="I482" s="96">
        <f t="shared" si="143"/>
        <v>0.27372426676407591</v>
      </c>
      <c r="J482" s="96">
        <f t="shared" si="144"/>
        <v>3.6426148234728749E-2</v>
      </c>
      <c r="K482" s="96">
        <f t="shared" si="145"/>
        <v>0.28602657847327984</v>
      </c>
      <c r="L482" s="96">
        <f t="shared" si="153"/>
        <v>105.83586807686557</v>
      </c>
      <c r="M482" s="96">
        <f t="shared" si="146"/>
        <v>563.06499352916899</v>
      </c>
      <c r="N482" s="96">
        <f t="shared" si="147"/>
        <v>54.224378828951437</v>
      </c>
      <c r="O482" s="96">
        <f t="shared" si="148"/>
        <v>1.294330302009951</v>
      </c>
      <c r="P482" s="96">
        <f t="shared" si="149"/>
        <v>1.294330302009951</v>
      </c>
      <c r="Q482" s="96">
        <f t="shared" si="150"/>
        <v>0.17106529128132944</v>
      </c>
      <c r="R482" s="96">
        <f t="shared" si="151"/>
        <v>0.10146141379296811</v>
      </c>
      <c r="S482" s="96">
        <f t="shared" si="154"/>
        <v>505.97942739112335</v>
      </c>
      <c r="T482" s="96">
        <f t="shared" si="157"/>
        <v>55.420480016115704</v>
      </c>
      <c r="U482" s="96">
        <f t="shared" si="157"/>
        <v>263.03282796668589</v>
      </c>
      <c r="V482" s="32">
        <f t="shared" si="156"/>
        <v>999.99999999999943</v>
      </c>
      <c r="W482" s="100">
        <f>IF(A482=1,((cPH1_+cPHr+(cNES*L482+(cNES+cOSEX)*G482+(cNES+cEREX)*H482+(cNES+cHOEX)*I482+(cNES+cNES)*S482+(cNES+cOSEX)*N482+(cNES+cEREX)*O482+(cNES+cHOEX)*P482)))/(1+cDR)^(A$6:A$65537 + 0.5),(cPHr+(cNES*L482+(cNES+cOSEX)*G482+(cNES+cEREX)*H482+(cNES+cHOEX)*I482+(cNES+cNES)*S482+(cNES+cOSEX)*N482+(cNES+cEREX)*O482+(cNES+cHOEX)*P482))/(1+cDR)^(((cycle + 0.5)/('Life tables'!$I$2/2))))</f>
        <v>56114.840296233633</v>
      </c>
      <c r="X482" s="107">
        <f>((L482+G482+H482+I482+N482+O482+P482+S482)/('Life tables'!$I$2/2))/(1+oDR)^(((cycle + 0.5)/('Life tables'!$I$2/2)))</f>
        <v>19.913726197732633</v>
      </c>
      <c r="Y482" s="31">
        <f>((uNES*L482+ uOCEX*G482+uEREX*H482+uHOEX*I482+uNES*S482+ uOCEX*N482+uEREX*O482+uHOEX*P482)/('Life tables'!$I$2/2))/(1+oDR)^(((cycle + 0.5)/('Life tables'!$I$2/2)))</f>
        <v>13.124149730098338</v>
      </c>
      <c r="Z482" s="100">
        <f t="shared" si="152"/>
        <v>162774.12549590893</v>
      </c>
      <c r="AA482" s="107">
        <f>((L482+G482+H482+I482+N482+O482+P482+S482)/('Life tables'!$I$2/2))</f>
        <v>26.141495467923644</v>
      </c>
      <c r="AB482" s="31">
        <f>((uNES*L482+ uOCEX*G482+uEREX*H482+uHOEX*I482+uNES*S482+ uOCEX*N482+uEREX*O482+uHOEX*P482)/('Life tables'!$I$2/2))</f>
        <v>17.228563719470067</v>
      </c>
    </row>
    <row r="483" spans="1:28" x14ac:dyDescent="0.25">
      <c r="A483" s="4">
        <v>477</v>
      </c>
      <c r="C483" s="105">
        <f>IF(male=0,VLOOKUP((($A$5:$A$1570/'Life tables'!$I$2)*2)+age,lifetable,13,1),IF(male=1,VLOOKUP((($A$5:$A$1570/'Life tables'!$I$2)*2)+age,lifetable,10,1),"error"))</f>
        <v>2.7596604845614436E-4</v>
      </c>
      <c r="F483" s="96">
        <f t="shared" si="140"/>
        <v>118.97278560953576</v>
      </c>
      <c r="G483" s="96">
        <f t="shared" si="141"/>
        <v>11.951065310799612</v>
      </c>
      <c r="H483" s="96">
        <f t="shared" si="142"/>
        <v>0.68253531857625016</v>
      </c>
      <c r="I483" s="96">
        <f t="shared" si="143"/>
        <v>0.27348544714843526</v>
      </c>
      <c r="J483" s="96">
        <f t="shared" si="144"/>
        <v>3.6394367060105355E-2</v>
      </c>
      <c r="K483" s="96">
        <f t="shared" si="145"/>
        <v>0.2857770253067245</v>
      </c>
      <c r="L483" s="96">
        <f t="shared" si="153"/>
        <v>105.74352814064464</v>
      </c>
      <c r="M483" s="96">
        <f t="shared" si="146"/>
        <v>562.57390640766209</v>
      </c>
      <c r="N483" s="96">
        <f t="shared" si="147"/>
        <v>54.177086075147464</v>
      </c>
      <c r="O483" s="96">
        <f t="shared" si="148"/>
        <v>1.2932014288787885</v>
      </c>
      <c r="P483" s="96">
        <f t="shared" si="149"/>
        <v>1.2932014288787885</v>
      </c>
      <c r="Q483" s="96">
        <f t="shared" si="150"/>
        <v>0.17091609365325716</v>
      </c>
      <c r="R483" s="96">
        <f t="shared" si="151"/>
        <v>0.10137292242125041</v>
      </c>
      <c r="S483" s="96">
        <f t="shared" si="154"/>
        <v>505.53812845868254</v>
      </c>
      <c r="T483" s="96">
        <f t="shared" si="157"/>
        <v>55.62779047682907</v>
      </c>
      <c r="U483" s="96">
        <f t="shared" si="157"/>
        <v>263.41997791441383</v>
      </c>
      <c r="V483" s="32">
        <f t="shared" si="156"/>
        <v>999.99999999999943</v>
      </c>
      <c r="W483" s="100">
        <f>IF(A483=1,((cPH1_+cPHr+(cNES*L483+(cNES+cOSEX)*G483+(cNES+cEREX)*H483+(cNES+cHOEX)*I483+(cNES+cNES)*S483+(cNES+cOSEX)*N483+(cNES+cEREX)*O483+(cNES+cHOEX)*P483)))/(1+cDR)^(A$6:A$65537 + 0.5),(cPHr+(cNES*L483+(cNES+cOSEX)*G483+(cNES+cEREX)*H483+(cNES+cHOEX)*I483+(cNES+cNES)*S483+(cNES+cOSEX)*N483+(cNES+cEREX)*O483+(cNES+cHOEX)*P483))/(1+cDR)^(((cycle + 0.5)/('Life tables'!$I$2/2))))</f>
        <v>55940.738541005187</v>
      </c>
      <c r="X483" s="107">
        <f>((L483+G483+H483+I483+N483+O483+P483+S483)/('Life tables'!$I$2/2))/(1+oDR)^(((cycle + 0.5)/('Life tables'!$I$2/2)))</f>
        <v>19.8849980353347</v>
      </c>
      <c r="Y483" s="31">
        <f>((uNES*L483+ uOCEX*G483+uEREX*H483+uHOEX*I483+uNES*S483+ uOCEX*N483+uEREX*O483+uHOEX*P483)/('Life tables'!$I$2/2))/(1+oDR)^(((cycle + 0.5)/('Life tables'!$I$2/2)))</f>
        <v>13.105216423512898</v>
      </c>
      <c r="Z483" s="100">
        <f t="shared" si="152"/>
        <v>162632.17507475699</v>
      </c>
      <c r="AA483" s="107">
        <f>((L483+G483+H483+I483+N483+O483+P483+S483)/('Life tables'!$I$2/2))</f>
        <v>26.118694265518663</v>
      </c>
      <c r="AB483" s="31">
        <f>((uNES*L483+ uOCEX*G483+uEREX*H483+uHOEX*I483+uNES*S483+ uOCEX*N483+uEREX*O483+uHOEX*P483)/('Life tables'!$I$2/2))</f>
        <v>17.213536578728959</v>
      </c>
    </row>
    <row r="484" spans="1:28" x14ac:dyDescent="0.25">
      <c r="A484" s="4">
        <v>478</v>
      </c>
      <c r="C484" s="105">
        <f>IF(male=0,VLOOKUP((($A$5:$A$1570/'Life tables'!$I$2)*2)+age,lifetable,13,1),IF(male=1,VLOOKUP((($A$5:$A$1570/'Life tables'!$I$2)*2)+age,lifetable,10,1),"error"))</f>
        <v>2.7596604845614436E-4</v>
      </c>
      <c r="F484" s="96">
        <f t="shared" si="140"/>
        <v>118.86898496510327</v>
      </c>
      <c r="G484" s="96">
        <f t="shared" si="141"/>
        <v>11.940638318823588</v>
      </c>
      <c r="H484" s="96">
        <f t="shared" si="142"/>
        <v>0.6819398243583652</v>
      </c>
      <c r="I484" s="96">
        <f t="shared" si="143"/>
        <v>0.27324683824715185</v>
      </c>
      <c r="J484" s="96">
        <f t="shared" si="144"/>
        <v>3.6362613926519405E-2</v>
      </c>
      <c r="K484" s="96">
        <f t="shared" si="145"/>
        <v>0.28552769232490965</v>
      </c>
      <c r="L484" s="96">
        <f t="shared" si="153"/>
        <v>105.65126967742273</v>
      </c>
      <c r="M484" s="96">
        <f t="shared" si="146"/>
        <v>562.08324664365318</v>
      </c>
      <c r="N484" s="96">
        <f t="shared" si="147"/>
        <v>54.129834476796475</v>
      </c>
      <c r="O484" s="96">
        <f t="shared" si="148"/>
        <v>1.2920735381240229</v>
      </c>
      <c r="P484" s="96">
        <f t="shared" si="149"/>
        <v>1.2920735381240229</v>
      </c>
      <c r="Q484" s="96">
        <f t="shared" si="150"/>
        <v>0.17076702586105766</v>
      </c>
      <c r="R484" s="96">
        <f t="shared" si="151"/>
        <v>0.1012845080571543</v>
      </c>
      <c r="S484" s="96">
        <f t="shared" si="154"/>
        <v>505.09721355669046</v>
      </c>
      <c r="T484" s="96">
        <f t="shared" si="157"/>
        <v>55.834920116616644</v>
      </c>
      <c r="U484" s="96">
        <f t="shared" si="157"/>
        <v>263.80679011479589</v>
      </c>
      <c r="V484" s="32">
        <f t="shared" si="156"/>
        <v>999.99999999999932</v>
      </c>
      <c r="W484" s="100">
        <f>IF(A484=1,((cPH1_+cPHr+(cNES*L484+(cNES+cOSEX)*G484+(cNES+cEREX)*H484+(cNES+cHOEX)*I484+(cNES+cNES)*S484+(cNES+cOSEX)*N484+(cNES+cEREX)*O484+(cNES+cHOEX)*P484)))/(1+cDR)^(A$6:A$65537 + 0.5),(cPHr+(cNES*L484+(cNES+cOSEX)*G484+(cNES+cEREX)*H484+(cNES+cHOEX)*I484+(cNES+cNES)*S484+(cNES+cOSEX)*N484+(cNES+cEREX)*O484+(cNES+cHOEX)*P484))/(1+cDR)^(((cycle + 0.5)/('Life tables'!$I$2/2))))</f>
        <v>55767.176931346912</v>
      </c>
      <c r="X484" s="107">
        <f>((L484+G484+H484+I484+N484+O484+P484+S484)/('Life tables'!$I$2/2))/(1+oDR)^(((cycle + 0.5)/('Life tables'!$I$2/2)))</f>
        <v>19.856311319020076</v>
      </c>
      <c r="Y484" s="31">
        <f>((uNES*L484+ uOCEX*G484+uEREX*H484+uHOEX*I484+uNES*S484+ uOCEX*N484+uEREX*O484+uHOEX*P484)/('Life tables'!$I$2/2))/(1+oDR)^(((cycle + 0.5)/('Life tables'!$I$2/2)))</f>
        <v>13.086310431948117</v>
      </c>
      <c r="Z484" s="100">
        <f t="shared" si="152"/>
        <v>162490.34837997748</v>
      </c>
      <c r="AA484" s="107">
        <f>((L484+G484+H484+I484+N484+O484+P484+S484)/('Life tables'!$I$2/2))</f>
        <v>26.095912953387206</v>
      </c>
      <c r="AB484" s="31">
        <f>((uNES*L484+ uOCEX*G484+uEREX*H484+uHOEX*I484+uNES*S484+ uOCEX*N484+uEREX*O484+uHOEX*P484)/('Life tables'!$I$2/2))</f>
        <v>17.198522546632507</v>
      </c>
    </row>
    <row r="485" spans="1:28" x14ac:dyDescent="0.25">
      <c r="A485" s="4">
        <v>479</v>
      </c>
      <c r="C485" s="105">
        <f>IF(male=0,VLOOKUP((($A$5:$A$1570/'Life tables'!$I$2)*2)+age,lifetable,13,1),IF(male=1,VLOOKUP((($A$5:$A$1570/'Life tables'!$I$2)*2)+age,lifetable,10,1),"error"))</f>
        <v>2.7596604845614436E-4</v>
      </c>
      <c r="F485" s="96">
        <f t="shared" si="140"/>
        <v>118.76527587140865</v>
      </c>
      <c r="G485" s="96">
        <f t="shared" si="141"/>
        <v>11.930220523310789</v>
      </c>
      <c r="H485" s="96">
        <f t="shared" si="142"/>
        <v>0.68134485535817357</v>
      </c>
      <c r="I485" s="96">
        <f t="shared" si="143"/>
        <v>0.273008439795631</v>
      </c>
      <c r="J485" s="96">
        <f t="shared" si="144"/>
        <v>3.6330888798759682E-2</v>
      </c>
      <c r="K485" s="96">
        <f t="shared" si="145"/>
        <v>0.2852785792513487</v>
      </c>
      <c r="L485" s="96">
        <f t="shared" si="153"/>
        <v>105.55909258489395</v>
      </c>
      <c r="M485" s="96">
        <f t="shared" si="146"/>
        <v>561.59301389717803</v>
      </c>
      <c r="N485" s="96">
        <f t="shared" si="147"/>
        <v>54.082624001159175</v>
      </c>
      <c r="O485" s="96">
        <f t="shared" si="148"/>
        <v>1.2909466289641702</v>
      </c>
      <c r="P485" s="96">
        <f t="shared" si="149"/>
        <v>1.2909466289641702</v>
      </c>
      <c r="Q485" s="96">
        <f t="shared" si="150"/>
        <v>0.17061808780144613</v>
      </c>
      <c r="R485" s="96">
        <f t="shared" si="151"/>
        <v>0.10119617063941994</v>
      </c>
      <c r="S485" s="96">
        <f t="shared" si="154"/>
        <v>504.65668237964962</v>
      </c>
      <c r="T485" s="96">
        <f t="shared" si="157"/>
        <v>56.041869093216853</v>
      </c>
      <c r="U485" s="96">
        <f t="shared" si="157"/>
        <v>264.19326486468668</v>
      </c>
      <c r="V485" s="32">
        <f t="shared" si="156"/>
        <v>999.99999999999932</v>
      </c>
      <c r="W485" s="100">
        <f>IF(A485=1,((cPH1_+cPHr+(cNES*L485+(cNES+cOSEX)*G485+(cNES+cEREX)*H485+(cNES+cHOEX)*I485+(cNES+cNES)*S485+(cNES+cOSEX)*N485+(cNES+cEREX)*O485+(cNES+cHOEX)*P485)))/(1+cDR)^(A$6:A$65537 + 0.5),(cPHr+(cNES*L485+(cNES+cOSEX)*G485+(cNES+cEREX)*H485+(cNES+cHOEX)*I485+(cNES+cNES)*S485+(cNES+cOSEX)*N485+(cNES+cEREX)*O485+(cNES+cHOEX)*P485))/(1+cDR)^(((cycle + 0.5)/('Life tables'!$I$2/2))))</f>
        <v>55594.153792478719</v>
      </c>
      <c r="X485" s="107">
        <f>((L485+G485+H485+I485+N485+O485+P485+S485)/('Life tables'!$I$2/2))/(1+oDR)^(((cycle + 0.5)/('Life tables'!$I$2/2)))</f>
        <v>19.827665988928452</v>
      </c>
      <c r="Y485" s="31">
        <f>((uNES*L485+ uOCEX*G485+uEREX*H485+uHOEX*I485+uNES*S485+ uOCEX*N485+uEREX*O485+uHOEX*P485)/('Life tables'!$I$2/2))/(1+oDR)^(((cycle + 0.5)/('Life tables'!$I$2/2)))</f>
        <v>13.067431715954342</v>
      </c>
      <c r="Z485" s="100">
        <f t="shared" si="152"/>
        <v>162348.64530652133</v>
      </c>
      <c r="AA485" s="107">
        <f>((L485+G485+H485+I485+N485+O485+P485+S485)/('Life tables'!$I$2/2))</f>
        <v>26.073151514092839</v>
      </c>
      <c r="AB485" s="31">
        <f>((uNES*L485+ uOCEX*G485+uEREX*H485+uHOEX*I485+uNES*S485+ uOCEX*N485+uEREX*O485+uHOEX*P485)/('Life tables'!$I$2/2))</f>
        <v>17.183521611690853</v>
      </c>
    </row>
    <row r="486" spans="1:28" x14ac:dyDescent="0.25">
      <c r="A486" s="4">
        <v>480</v>
      </c>
      <c r="C486" s="105">
        <f>IF(male=0,VLOOKUP((($A$5:$A$1570/'Life tables'!$I$2)*2)+age,lifetable,13,1),IF(male=1,VLOOKUP((($A$5:$A$1570/'Life tables'!$I$2)*2)+age,lifetable,10,1),"error"))</f>
        <v>2.7596604845614436E-4</v>
      </c>
      <c r="F486" s="96">
        <f t="shared" si="140"/>
        <v>118.66165821462528</v>
      </c>
      <c r="G486" s="96">
        <f t="shared" si="141"/>
        <v>11.919811912827091</v>
      </c>
      <c r="H486" s="96">
        <f t="shared" si="142"/>
        <v>0.6807504109226632</v>
      </c>
      <c r="I486" s="96">
        <f t="shared" si="143"/>
        <v>0.2727702515322169</v>
      </c>
      <c r="J486" s="96">
        <f t="shared" si="144"/>
        <v>3.6299191642006047E-2</v>
      </c>
      <c r="K486" s="96">
        <f t="shared" si="145"/>
        <v>0.28502968581262578</v>
      </c>
      <c r="L486" s="96">
        <f t="shared" si="153"/>
        <v>105.46699676188868</v>
      </c>
      <c r="M486" s="96">
        <f t="shared" si="146"/>
        <v>561.10320782747044</v>
      </c>
      <c r="N486" s="96">
        <f t="shared" si="147"/>
        <v>54.035454615419042</v>
      </c>
      <c r="O486" s="96">
        <f t="shared" si="148"/>
        <v>1.2898207006159039</v>
      </c>
      <c r="P486" s="96">
        <f t="shared" si="149"/>
        <v>1.2898207006159039</v>
      </c>
      <c r="Q486" s="96">
        <f t="shared" si="150"/>
        <v>0.17046927937089407</v>
      </c>
      <c r="R486" s="96">
        <f t="shared" si="151"/>
        <v>0.10110791010664304</v>
      </c>
      <c r="S486" s="96">
        <f t="shared" si="154"/>
        <v>504.21653462134208</v>
      </c>
      <c r="T486" s="96">
        <f t="shared" si="157"/>
        <v>56.248637564229753</v>
      </c>
      <c r="U486" s="96">
        <f t="shared" si="157"/>
        <v>264.57940246060593</v>
      </c>
      <c r="V486" s="32">
        <f t="shared" si="156"/>
        <v>999.99999999999932</v>
      </c>
      <c r="W486" s="100">
        <f>IF(A486=1,((cPH1_+cPHr+(cNES*L486+(cNES+cOSEX)*G486+(cNES+cEREX)*H486+(cNES+cHOEX)*I486+(cNES+cNES)*S486+(cNES+cOSEX)*N486+(cNES+cEREX)*O486+(cNES+cHOEX)*P486)))/(1+cDR)^(A$6:A$65537 + 0.5),(cPHr+(cNES*L486+(cNES+cOSEX)*G486+(cNES+cEREX)*H486+(cNES+cHOEX)*I486+(cNES+cNES)*S486+(cNES+cOSEX)*N486+(cNES+cEREX)*O486+(cNES+cHOEX)*P486))/(1+cDR)^(((cycle + 0.5)/('Life tables'!$I$2/2))))</f>
        <v>55421.667454777053</v>
      </c>
      <c r="X486" s="107">
        <f>((L486+G486+H486+I486+N486+O486+P486+S486)/('Life tables'!$I$2/2))/(1+oDR)^(((cycle + 0.5)/('Life tables'!$I$2/2)))</f>
        <v>19.799061985288233</v>
      </c>
      <c r="Y486" s="31">
        <f>((uNES*L486+ uOCEX*G486+uEREX*H486+uHOEX*I486+uNES*S486+ uOCEX*N486+uEREX*O486+uHOEX*P486)/('Life tables'!$I$2/2))/(1+oDR)^(((cycle + 0.5)/('Life tables'!$I$2/2)))</f>
        <v>13.048580236140328</v>
      </c>
      <c r="Z486" s="100">
        <f t="shared" si="152"/>
        <v>162207.06574933499</v>
      </c>
      <c r="AA486" s="107">
        <f>((L486+G486+H486+I486+N486+O486+P486+S486)/('Life tables'!$I$2/2))</f>
        <v>26.050409930217295</v>
      </c>
      <c r="AB486" s="31">
        <f>((uNES*L486+ uOCEX*G486+uEREX*H486+uHOEX*I486+uNES*S486+ uOCEX*N486+uEREX*O486+uHOEX*P486)/('Life tables'!$I$2/2))</f>
        <v>17.168533762426048</v>
      </c>
    </row>
    <row r="487" spans="1:28" x14ac:dyDescent="0.25">
      <c r="A487" s="4">
        <v>481</v>
      </c>
      <c r="C487" s="105">
        <f>IF(male=0,VLOOKUP((($A$5:$A$1570/'Life tables'!$I$2)*2)+age,lifetable,13,1),IF(male=1,VLOOKUP((($A$5:$A$1570/'Life tables'!$I$2)*2)+age,lifetable,10,1),"error"))</f>
        <v>2.7596604845614436E-4</v>
      </c>
      <c r="F487" s="96">
        <f t="shared" si="140"/>
        <v>118.55813188216433</v>
      </c>
      <c r="G487" s="96">
        <f t="shared" si="141"/>
        <v>11.909412476062712</v>
      </c>
      <c r="H487" s="96">
        <f t="shared" si="142"/>
        <v>0.68015649040592274</v>
      </c>
      <c r="I487" s="96">
        <f t="shared" si="143"/>
        <v>0.27253227319809908</v>
      </c>
      <c r="J487" s="96">
        <f t="shared" si="144"/>
        <v>3.6267522421817022E-2</v>
      </c>
      <c r="K487" s="96">
        <f t="shared" si="145"/>
        <v>0.2847810117382984</v>
      </c>
      <c r="L487" s="96">
        <f t="shared" si="153"/>
        <v>105.37498210833749</v>
      </c>
      <c r="M487" s="96">
        <f t="shared" si="146"/>
        <v>560.61382809299926</v>
      </c>
      <c r="N487" s="96">
        <f t="shared" si="147"/>
        <v>53.988326286685883</v>
      </c>
      <c r="O487" s="96">
        <f t="shared" si="148"/>
        <v>1.2886957522941382</v>
      </c>
      <c r="P487" s="96">
        <f t="shared" si="149"/>
        <v>1.2886957522941382</v>
      </c>
      <c r="Q487" s="96">
        <f t="shared" si="150"/>
        <v>0.1703206004656406</v>
      </c>
      <c r="R487" s="96">
        <f t="shared" si="151"/>
        <v>0.10101972639728143</v>
      </c>
      <c r="S487" s="96">
        <f t="shared" si="154"/>
        <v>503.77676997486219</v>
      </c>
      <c r="T487" s="96">
        <f t="shared" si="157"/>
        <v>56.455225687117213</v>
      </c>
      <c r="U487" s="96">
        <f t="shared" si="157"/>
        <v>264.96520319874151</v>
      </c>
      <c r="V487" s="32">
        <f t="shared" si="156"/>
        <v>999.99999999999932</v>
      </c>
      <c r="W487" s="100">
        <f>IF(A487=1,((cPH1_+cPHr+(cNES*L487+(cNES+cOSEX)*G487+(cNES+cEREX)*H487+(cNES+cHOEX)*I487+(cNES+cNES)*S487+(cNES+cOSEX)*N487+(cNES+cEREX)*O487+(cNES+cHOEX)*P487)))/(1+cDR)^(A$6:A$65537 + 0.5),(cPHr+(cNES*L487+(cNES+cOSEX)*G487+(cNES+cEREX)*H487+(cNES+cHOEX)*I487+(cNES+cNES)*S487+(cNES+cOSEX)*N487+(cNES+cEREX)*O487+(cNES+cHOEX)*P487))/(1+cDR)^(((cycle + 0.5)/('Life tables'!$I$2/2))))</f>
        <v>55249.716253760198</v>
      </c>
      <c r="X487" s="107">
        <f>((L487+G487+H487+I487+N487+O487+P487+S487)/('Life tables'!$I$2/2))/(1+oDR)^(((cycle + 0.5)/('Life tables'!$I$2/2)))</f>
        <v>19.770499248416311</v>
      </c>
      <c r="Y487" s="31">
        <f>((uNES*L487+ uOCEX*G487+uEREX*H487+uHOEX*I487+uNES*S487+ uOCEX*N487+uEREX*O487+uHOEX*P487)/('Life tables'!$I$2/2))/(1+oDR)^(((cycle + 0.5)/('Life tables'!$I$2/2)))</f>
        <v>13.029755953173114</v>
      </c>
      <c r="Z487" s="100">
        <f t="shared" si="152"/>
        <v>162065.60960336361</v>
      </c>
      <c r="AA487" s="107">
        <f>((L487+G487+H487+I487+N487+O487+P487+S487)/('Life tables'!$I$2/2))</f>
        <v>26.027688184360308</v>
      </c>
      <c r="AB487" s="31">
        <f>((uNES*L487+ uOCEX*G487+uEREX*H487+uHOEX*I487+uNES*S487+ uOCEX*N487+uEREX*O487+uHOEX*P487)/('Life tables'!$I$2/2))</f>
        <v>17.153558987371962</v>
      </c>
    </row>
    <row r="488" spans="1:28" x14ac:dyDescent="0.25">
      <c r="A488" s="4">
        <v>482</v>
      </c>
      <c r="C488" s="105">
        <f>IF(male=0,VLOOKUP((($A$5:$A$1570/'Life tables'!$I$2)*2)+age,lifetable,13,1),IF(male=1,VLOOKUP((($A$5:$A$1570/'Life tables'!$I$2)*2)+age,lifetable,10,1),"error"))</f>
        <v>2.7596604845614436E-4</v>
      </c>
      <c r="F488" s="96">
        <f t="shared" si="140"/>
        <v>118.45469676263558</v>
      </c>
      <c r="G488" s="96">
        <f t="shared" si="141"/>
        <v>11.899022201828272</v>
      </c>
      <c r="H488" s="96">
        <f t="shared" si="142"/>
        <v>0.67956309316891739</v>
      </c>
      <c r="I488" s="96">
        <f t="shared" si="143"/>
        <v>0.27229450453722215</v>
      </c>
      <c r="J488" s="96">
        <f t="shared" si="144"/>
        <v>3.6235881104117788E-2</v>
      </c>
      <c r="K488" s="96">
        <f t="shared" si="145"/>
        <v>0.28453255676080302</v>
      </c>
      <c r="L488" s="96">
        <f t="shared" si="153"/>
        <v>105.28304852523624</v>
      </c>
      <c r="M488" s="96">
        <f t="shared" si="146"/>
        <v>560.12487435150513</v>
      </c>
      <c r="N488" s="96">
        <f t="shared" si="147"/>
        <v>53.941238981999383</v>
      </c>
      <c r="O488" s="96">
        <f t="shared" si="148"/>
        <v>1.2875717832121139</v>
      </c>
      <c r="P488" s="96">
        <f t="shared" si="149"/>
        <v>1.2875717832121139</v>
      </c>
      <c r="Q488" s="96">
        <f t="shared" si="150"/>
        <v>0.17017205098170346</v>
      </c>
      <c r="R488" s="96">
        <f t="shared" si="151"/>
        <v>0.10093161944966174</v>
      </c>
      <c r="S488" s="96">
        <f t="shared" si="154"/>
        <v>503.33738813265018</v>
      </c>
      <c r="T488" s="96">
        <f t="shared" ref="T488:U503" si="158">J488+Q488+T487</f>
        <v>56.661633619203037</v>
      </c>
      <c r="U488" s="96">
        <f t="shared" si="158"/>
        <v>265.35066737495197</v>
      </c>
      <c r="V488" s="32">
        <f t="shared" si="156"/>
        <v>999.99999999999943</v>
      </c>
      <c r="W488" s="100">
        <f>IF(A488=1,((cPH1_+cPHr+(cNES*L488+(cNES+cOSEX)*G488+(cNES+cEREX)*H488+(cNES+cHOEX)*I488+(cNES+cNES)*S488+(cNES+cOSEX)*N488+(cNES+cEREX)*O488+(cNES+cHOEX)*P488)))/(1+cDR)^(A$6:A$65537 + 0.5),(cPHr+(cNES*L488+(cNES+cOSEX)*G488+(cNES+cEREX)*H488+(cNES+cHOEX)*I488+(cNES+cNES)*S488+(cNES+cOSEX)*N488+(cNES+cEREX)*O488+(cNES+cHOEX)*P488))/(1+cDR)^(((cycle + 0.5)/('Life tables'!$I$2/2))))</f>
        <v>55078.2985300738</v>
      </c>
      <c r="X488" s="107">
        <f>((L488+G488+H488+I488+N488+O488+P488+S488)/('Life tables'!$I$2/2))/(1+oDR)^(((cycle + 0.5)/('Life tables'!$I$2/2)))</f>
        <v>19.741977718717884</v>
      </c>
      <c r="Y488" s="31">
        <f>((uNES*L488+ uOCEX*G488+uEREX*H488+uHOEX*I488+uNES*S488+ uOCEX*N488+uEREX*O488+uHOEX*P488)/('Life tables'!$I$2/2))/(1+oDR)^(((cycle + 0.5)/('Life tables'!$I$2/2)))</f>
        <v>13.0109588277779</v>
      </c>
      <c r="Z488" s="100">
        <f t="shared" si="152"/>
        <v>161924.27676355431</v>
      </c>
      <c r="AA488" s="107">
        <f>((L488+G488+H488+I488+N488+O488+P488+S488)/('Life tables'!$I$2/2))</f>
        <v>26.004986259139574</v>
      </c>
      <c r="AB488" s="31">
        <f>((uNES*L488+ uOCEX*G488+uEREX*H488+uHOEX*I488+uNES*S488+ uOCEX*N488+uEREX*O488+uHOEX*P488)/('Life tables'!$I$2/2))</f>
        <v>17.138597275074257</v>
      </c>
    </row>
    <row r="489" spans="1:28" x14ac:dyDescent="0.25">
      <c r="A489" s="4">
        <v>483</v>
      </c>
      <c r="C489" s="105">
        <f>IF(male=0,VLOOKUP((($A$5:$A$1570/'Life tables'!$I$2)*2)+age,lifetable,13,1),IF(male=1,VLOOKUP((($A$5:$A$1570/'Life tables'!$I$2)*2)+age,lifetable,10,1),"error"))</f>
        <v>2.7596604845614436E-4</v>
      </c>
      <c r="F489" s="96">
        <f t="shared" si="140"/>
        <v>118.35135274580951</v>
      </c>
      <c r="G489" s="96">
        <f t="shared" si="141"/>
        <v>11.888641079050982</v>
      </c>
      <c r="H489" s="96">
        <f t="shared" si="142"/>
        <v>0.67897021857927109</v>
      </c>
      <c r="I489" s="96">
        <f t="shared" si="143"/>
        <v>0.27205694529619917</v>
      </c>
      <c r="J489" s="96">
        <f t="shared" si="144"/>
        <v>3.6204267655188561E-2</v>
      </c>
      <c r="K489" s="96">
        <f t="shared" si="145"/>
        <v>0.28428432061536441</v>
      </c>
      <c r="L489" s="96">
        <f t="shared" si="153"/>
        <v>105.19119591461251</v>
      </c>
      <c r="M489" s="96">
        <f t="shared" si="146"/>
        <v>559.636346260035</v>
      </c>
      <c r="N489" s="96">
        <f t="shared" si="147"/>
        <v>53.894192668332416</v>
      </c>
      <c r="O489" s="96">
        <f t="shared" si="148"/>
        <v>1.2864487925814769</v>
      </c>
      <c r="P489" s="96">
        <f t="shared" si="149"/>
        <v>1.2864487925814769</v>
      </c>
      <c r="Q489" s="96">
        <f t="shared" si="150"/>
        <v>0.17002363081488997</v>
      </c>
      <c r="R489" s="96">
        <f t="shared" si="151"/>
        <v>0.10084358920198558</v>
      </c>
      <c r="S489" s="96">
        <f t="shared" si="154"/>
        <v>502.89838878652279</v>
      </c>
      <c r="T489" s="96">
        <f t="shared" si="158"/>
        <v>56.867861517673113</v>
      </c>
      <c r="U489" s="96">
        <f t="shared" si="158"/>
        <v>265.73579528476932</v>
      </c>
      <c r="V489" s="32">
        <f t="shared" si="156"/>
        <v>999.99999999999955</v>
      </c>
      <c r="W489" s="100">
        <f>IF(A489=1,((cPH1_+cPHr+(cNES*L489+(cNES+cOSEX)*G489+(cNES+cEREX)*H489+(cNES+cHOEX)*I489+(cNES+cNES)*S489+(cNES+cOSEX)*N489+(cNES+cEREX)*O489+(cNES+cHOEX)*P489)))/(1+cDR)^(A$6:A$65537 + 0.5),(cPHr+(cNES*L489+(cNES+cOSEX)*G489+(cNES+cEREX)*H489+(cNES+cHOEX)*I489+(cNES+cNES)*S489+(cNES+cOSEX)*N489+(cNES+cEREX)*O489+(cNES+cHOEX)*P489))/(1+cDR)^(((cycle + 0.5)/('Life tables'!$I$2/2))))</f>
        <v>54907.412629476217</v>
      </c>
      <c r="X489" s="107">
        <f>((L489+G489+H489+I489+N489+O489+P489+S489)/('Life tables'!$I$2/2))/(1+oDR)^(((cycle + 0.5)/('Life tables'!$I$2/2)))</f>
        <v>19.713497336686235</v>
      </c>
      <c r="Y489" s="31">
        <f>((uNES*L489+ uOCEX*G489+uEREX*H489+uHOEX*I489+uNES*S489+ uOCEX*N489+uEREX*O489+uHOEX*P489)/('Life tables'!$I$2/2))/(1+oDR)^(((cycle + 0.5)/('Life tables'!$I$2/2)))</f>
        <v>12.992188820737885</v>
      </c>
      <c r="Z489" s="100">
        <f t="shared" si="152"/>
        <v>161783.06712485899</v>
      </c>
      <c r="AA489" s="107">
        <f>((L489+G489+H489+I489+N489+O489+P489+S489)/('Life tables'!$I$2/2))</f>
        <v>25.982304137190575</v>
      </c>
      <c r="AB489" s="31">
        <f>((uNES*L489+ uOCEX*G489+uEREX*H489+uHOEX*I489+uNES*S489+ uOCEX*N489+uEREX*O489+uHOEX*P489)/('Life tables'!$I$2/2))</f>
        <v>17.12364861409025</v>
      </c>
    </row>
    <row r="490" spans="1:28" x14ac:dyDescent="0.25">
      <c r="A490" s="4">
        <v>484</v>
      </c>
      <c r="C490" s="105">
        <f>IF(male=0,VLOOKUP((($A$5:$A$1570/'Life tables'!$I$2)*2)+age,lifetable,13,1),IF(male=1,VLOOKUP((($A$5:$A$1570/'Life tables'!$I$2)*2)+age,lifetable,10,1),"error"))</f>
        <v>2.7596604845614436E-4</v>
      </c>
      <c r="F490" s="96">
        <f t="shared" si="140"/>
        <v>118.24809972258062</v>
      </c>
      <c r="G490" s="96">
        <f t="shared" si="141"/>
        <v>11.878269096770968</v>
      </c>
      <c r="H490" s="96">
        <f t="shared" si="142"/>
        <v>0.67837786601105621</v>
      </c>
      <c r="I490" s="96">
        <f t="shared" si="143"/>
        <v>0.27181959522422677</v>
      </c>
      <c r="J490" s="96">
        <f t="shared" si="144"/>
        <v>3.6172682041653456E-2</v>
      </c>
      <c r="K490" s="96">
        <f t="shared" si="145"/>
        <v>0.28403630303990718</v>
      </c>
      <c r="L490" s="96">
        <f t="shared" si="153"/>
        <v>105.09942417949281</v>
      </c>
      <c r="M490" s="96">
        <f t="shared" si="146"/>
        <v>559.14824347497654</v>
      </c>
      <c r="N490" s="96">
        <f t="shared" si="147"/>
        <v>53.847187312594372</v>
      </c>
      <c r="O490" s="96">
        <f t="shared" si="148"/>
        <v>1.285326779612358</v>
      </c>
      <c r="P490" s="96">
        <f t="shared" si="149"/>
        <v>1.285326779612358</v>
      </c>
      <c r="Q490" s="96">
        <f t="shared" si="150"/>
        <v>0.16987533986080686</v>
      </c>
      <c r="R490" s="96">
        <f t="shared" si="151"/>
        <v>0.10075563559233582</v>
      </c>
      <c r="S490" s="96">
        <f t="shared" si="154"/>
        <v>502.4597716277043</v>
      </c>
      <c r="T490" s="96">
        <f t="shared" si="158"/>
        <v>57.073909539575574</v>
      </c>
      <c r="U490" s="96">
        <f t="shared" si="158"/>
        <v>266.12058722340157</v>
      </c>
      <c r="V490" s="32">
        <f t="shared" si="156"/>
        <v>999.99999999999955</v>
      </c>
      <c r="W490" s="100">
        <f>IF(A490=1,((cPH1_+cPHr+(cNES*L490+(cNES+cOSEX)*G490+(cNES+cEREX)*H490+(cNES+cHOEX)*I490+(cNES+cNES)*S490+(cNES+cOSEX)*N490+(cNES+cEREX)*O490+(cNES+cHOEX)*P490)))/(1+cDR)^(A$6:A$65537 + 0.5),(cPHr+(cNES*L490+(cNES+cOSEX)*G490+(cNES+cEREX)*H490+(cNES+cHOEX)*I490+(cNES+cNES)*S490+(cNES+cOSEX)*N490+(cNES+cEREX)*O490+(cNES+cHOEX)*P490))/(1+cDR)^(((cycle + 0.5)/('Life tables'!$I$2/2))))</f>
        <v>54737.056902823941</v>
      </c>
      <c r="X490" s="107">
        <f>((L490+G490+H490+I490+N490+O490+P490+S490)/('Life tables'!$I$2/2))/(1+oDR)^(((cycle + 0.5)/('Life tables'!$I$2/2)))</f>
        <v>19.685058042902526</v>
      </c>
      <c r="Y490" s="31">
        <f>((uNES*L490+ uOCEX*G490+uEREX*H490+uHOEX*I490+uNES*S490+ uOCEX*N490+uEREX*O490+uHOEX*P490)/('Life tables'!$I$2/2))/(1+oDR)^(((cycle + 0.5)/('Life tables'!$I$2/2)))</f>
        <v>12.973445892894166</v>
      </c>
      <c r="Z490" s="100">
        <f t="shared" si="152"/>
        <v>161641.98058223739</v>
      </c>
      <c r="AA490" s="107">
        <f>((L490+G490+H490+I490+N490+O490+P490+S490)/('Life tables'!$I$2/2))</f>
        <v>25.959641801166505</v>
      </c>
      <c r="AB490" s="31">
        <f>((uNES*L490+ uOCEX*G490+uEREX*H490+uHOEX*I490+uNES*S490+ uOCEX*N490+uEREX*O490+uHOEX*P490)/('Life tables'!$I$2/2))</f>
        <v>17.108712992988909</v>
      </c>
    </row>
    <row r="491" spans="1:28" x14ac:dyDescent="0.25">
      <c r="A491" s="4">
        <v>485</v>
      </c>
      <c r="C491" s="105">
        <f>IF(male=0,VLOOKUP((($A$5:$A$1570/'Life tables'!$I$2)*2)+age,lifetable,13,1),IF(male=1,VLOOKUP((($A$5:$A$1570/'Life tables'!$I$2)*2)+age,lifetable,10,1),"error"))</f>
        <v>2.7596604845614436E-4</v>
      </c>
      <c r="F491" s="96">
        <f t="shared" si="140"/>
        <v>118.14493758493204</v>
      </c>
      <c r="G491" s="96">
        <f t="shared" si="141"/>
        <v>11.867906244137711</v>
      </c>
      <c r="H491" s="96">
        <f t="shared" si="142"/>
        <v>0.67778603484459032</v>
      </c>
      <c r="I491" s="96">
        <f t="shared" si="143"/>
        <v>0.27158245407300413</v>
      </c>
      <c r="J491" s="96">
        <f t="shared" si="144"/>
        <v>3.6141124230469564E-2</v>
      </c>
      <c r="K491" s="96">
        <f t="shared" si="145"/>
        <v>0.28378850377497061</v>
      </c>
      <c r="L491" s="96">
        <f t="shared" si="153"/>
        <v>105.0077332238713</v>
      </c>
      <c r="M491" s="96">
        <f t="shared" si="146"/>
        <v>558.66056565209033</v>
      </c>
      <c r="N491" s="96">
        <f t="shared" si="147"/>
        <v>53.800222881634255</v>
      </c>
      <c r="O491" s="96">
        <f t="shared" si="148"/>
        <v>1.284205743513446</v>
      </c>
      <c r="P491" s="96">
        <f t="shared" si="149"/>
        <v>1.284205743513446</v>
      </c>
      <c r="Q491" s="96">
        <f t="shared" si="150"/>
        <v>0.16972717801487036</v>
      </c>
      <c r="R491" s="96">
        <f t="shared" si="151"/>
        <v>0.10066775855868224</v>
      </c>
      <c r="S491" s="96">
        <f t="shared" si="154"/>
        <v>502.02153634685561</v>
      </c>
      <c r="T491" s="96">
        <f t="shared" si="158"/>
        <v>57.279777841820916</v>
      </c>
      <c r="U491" s="96">
        <f t="shared" si="158"/>
        <v>266.5050434857352</v>
      </c>
      <c r="V491" s="32">
        <f t="shared" si="156"/>
        <v>999.99999999999943</v>
      </c>
      <c r="W491" s="100">
        <f>IF(A491=1,((cPH1_+cPHr+(cNES*L491+(cNES+cOSEX)*G491+(cNES+cEREX)*H491+(cNES+cHOEX)*I491+(cNES+cNES)*S491+(cNES+cOSEX)*N491+(cNES+cEREX)*O491+(cNES+cHOEX)*P491)))/(1+cDR)^(A$6:A$65537 + 0.5),(cPHr+(cNES*L491+(cNES+cOSEX)*G491+(cNES+cEREX)*H491+(cNES+cHOEX)*I491+(cNES+cNES)*S491+(cNES+cOSEX)*N491+(cNES+cEREX)*O491+(cNES+cHOEX)*P491))/(1+cDR)^(((cycle + 0.5)/('Life tables'!$I$2/2))))</f>
        <v>54567.229706057005</v>
      </c>
      <c r="X491" s="107">
        <f>((L491+G491+H491+I491+N491+O491+P491+S491)/('Life tables'!$I$2/2))/(1+oDR)^(((cycle + 0.5)/('Life tables'!$I$2/2)))</f>
        <v>19.656659778035639</v>
      </c>
      <c r="Y491" s="31">
        <f>((uNES*L491+ uOCEX*G491+uEREX*H491+uHOEX*I491+uNES*S491+ uOCEX*N491+uEREX*O491+uHOEX*P491)/('Life tables'!$I$2/2))/(1+oDR)^(((cycle + 0.5)/('Life tables'!$I$2/2)))</f>
        <v>12.954730005145596</v>
      </c>
      <c r="Z491" s="100">
        <f t="shared" si="152"/>
        <v>161501.01703065971</v>
      </c>
      <c r="AA491" s="107">
        <f>((L491+G491+H491+I491+N491+O491+P491+S491)/('Life tables'!$I$2/2))</f>
        <v>25.936999233738185</v>
      </c>
      <c r="AB491" s="31">
        <f>((uNES*L491+ uOCEX*G491+uEREX*H491+uHOEX*I491+uNES*S491+ uOCEX*N491+uEREX*O491+uHOEX*P491)/('Life tables'!$I$2/2))</f>
        <v>17.093790400350752</v>
      </c>
    </row>
    <row r="492" spans="1:28" x14ac:dyDescent="0.25">
      <c r="A492" s="4">
        <v>486</v>
      </c>
      <c r="C492" s="105">
        <f>IF(male=0,VLOOKUP((($A$5:$A$1570/'Life tables'!$I$2)*2)+age,lifetable,13,1),IF(male=1,VLOOKUP((($A$5:$A$1570/'Life tables'!$I$2)*2)+age,lifetable,10,1),"error"))</f>
        <v>2.7596604845614436E-4</v>
      </c>
      <c r="F492" s="96">
        <f t="shared" si="140"/>
        <v>118.04186622590122</v>
      </c>
      <c r="G492" s="96">
        <f t="shared" si="141"/>
        <v>11.857552510406594</v>
      </c>
      <c r="H492" s="96">
        <f t="shared" si="142"/>
        <v>0.67719472446623985</v>
      </c>
      <c r="I492" s="96">
        <f t="shared" si="143"/>
        <v>0.27134552159665398</v>
      </c>
      <c r="J492" s="96">
        <f t="shared" si="144"/>
        <v>3.6109594188916502E-2</v>
      </c>
      <c r="K492" s="96">
        <f t="shared" si="145"/>
        <v>0.28354092256362684</v>
      </c>
      <c r="L492" s="96">
        <f t="shared" si="153"/>
        <v>104.91612295267919</v>
      </c>
      <c r="M492" s="96">
        <f t="shared" si="146"/>
        <v>558.17331244654213</v>
      </c>
      <c r="N492" s="96">
        <f t="shared" si="147"/>
        <v>53.753299342243778</v>
      </c>
      <c r="O492" s="96">
        <f t="shared" si="148"/>
        <v>1.2830856834920625</v>
      </c>
      <c r="P492" s="96">
        <f t="shared" si="149"/>
        <v>1.2830856834920625</v>
      </c>
      <c r="Q492" s="96">
        <f t="shared" si="150"/>
        <v>0.16957914517231623</v>
      </c>
      <c r="R492" s="96">
        <f t="shared" si="151"/>
        <v>0.10057995803888752</v>
      </c>
      <c r="S492" s="96">
        <f t="shared" si="154"/>
        <v>501.58368263410301</v>
      </c>
      <c r="T492" s="96">
        <f t="shared" si="158"/>
        <v>57.485466581182152</v>
      </c>
      <c r="U492" s="96">
        <f t="shared" si="158"/>
        <v>266.8891643663377</v>
      </c>
      <c r="V492" s="32">
        <f t="shared" si="156"/>
        <v>999.99999999999943</v>
      </c>
      <c r="W492" s="100">
        <f>IF(A492=1,((cPH1_+cPHr+(cNES*L492+(cNES+cOSEX)*G492+(cNES+cEREX)*H492+(cNES+cHOEX)*I492+(cNES+cNES)*S492+(cNES+cOSEX)*N492+(cNES+cEREX)*O492+(cNES+cHOEX)*P492)))/(1+cDR)^(A$6:A$65537 + 0.5),(cPHr+(cNES*L492+(cNES+cOSEX)*G492+(cNES+cEREX)*H492+(cNES+cHOEX)*I492+(cNES+cNES)*S492+(cNES+cOSEX)*N492+(cNES+cEREX)*O492+(cNES+cHOEX)*P492))/(1+cDR)^(((cycle + 0.5)/('Life tables'!$I$2/2))))</f>
        <v>54397.929400184461</v>
      </c>
      <c r="X492" s="107">
        <f>((L492+G492+H492+I492+N492+O492+P492+S492)/('Life tables'!$I$2/2))/(1+oDR)^(((cycle + 0.5)/('Life tables'!$I$2/2)))</f>
        <v>19.628302482841953</v>
      </c>
      <c r="Y492" s="31">
        <f>((uNES*L492+ uOCEX*G492+uEREX*H492+uHOEX*I492+uNES*S492+ uOCEX*N492+uEREX*O492+uHOEX*P492)/('Life tables'!$I$2/2))/(1+oDR)^(((cycle + 0.5)/('Life tables'!$I$2/2)))</f>
        <v>12.936041118448662</v>
      </c>
      <c r="Z492" s="100">
        <f t="shared" si="152"/>
        <v>161360.17636510968</v>
      </c>
      <c r="AA492" s="107">
        <f>((L492+G492+H492+I492+N492+O492+P492+S492)/('Life tables'!$I$2/2))</f>
        <v>25.914376417593942</v>
      </c>
      <c r="AB492" s="31">
        <f>((uNES*L492+ uOCEX*G492+uEREX*H492+uHOEX*I492+uNES*S492+ uOCEX*N492+uEREX*O492+uHOEX*P492)/('Life tables'!$I$2/2))</f>
        <v>17.078880824767797</v>
      </c>
    </row>
    <row r="493" spans="1:28" x14ac:dyDescent="0.25">
      <c r="A493" s="4">
        <v>487</v>
      </c>
      <c r="C493" s="105">
        <f>IF(male=0,VLOOKUP((($A$5:$A$1570/'Life tables'!$I$2)*2)+age,lifetable,13,1),IF(male=1,VLOOKUP((($A$5:$A$1570/'Life tables'!$I$2)*2)+age,lifetable,10,1),"error"))</f>
        <v>2.7596604845614436E-4</v>
      </c>
      <c r="F493" s="96">
        <f t="shared" si="140"/>
        <v>117.9388855395469</v>
      </c>
      <c r="G493" s="96">
        <f t="shared" si="141"/>
        <v>11.847207884935601</v>
      </c>
      <c r="H493" s="96">
        <f t="shared" si="142"/>
        <v>0.67660393426822996</v>
      </c>
      <c r="I493" s="96">
        <f t="shared" si="143"/>
        <v>0.2711087975516468</v>
      </c>
      <c r="J493" s="96">
        <f t="shared" si="144"/>
        <v>3.6078091884586327E-2</v>
      </c>
      <c r="K493" s="96">
        <f t="shared" si="145"/>
        <v>0.28329355915140109</v>
      </c>
      <c r="L493" s="96">
        <f t="shared" si="153"/>
        <v>104.82459327175543</v>
      </c>
      <c r="M493" s="96">
        <f t="shared" si="146"/>
        <v>557.6864835129328</v>
      </c>
      <c r="N493" s="96">
        <f t="shared" si="147"/>
        <v>53.706416661160247</v>
      </c>
      <c r="O493" s="96">
        <f t="shared" si="148"/>
        <v>1.281966598754231</v>
      </c>
      <c r="P493" s="96">
        <f t="shared" si="149"/>
        <v>1.281966598754231</v>
      </c>
      <c r="Q493" s="96">
        <f t="shared" si="150"/>
        <v>0.16943124122820835</v>
      </c>
      <c r="R493" s="96">
        <f t="shared" si="151"/>
        <v>0.10049223397071248</v>
      </c>
      <c r="S493" s="96">
        <f t="shared" si="154"/>
        <v>501.14621017906518</v>
      </c>
      <c r="T493" s="96">
        <f t="shared" si="158"/>
        <v>57.690975914294945</v>
      </c>
      <c r="U493" s="96">
        <f t="shared" si="158"/>
        <v>267.27295015945981</v>
      </c>
      <c r="V493" s="32">
        <f t="shared" si="156"/>
        <v>999.99999999999966</v>
      </c>
      <c r="W493" s="100">
        <f>IF(A493=1,((cPH1_+cPHr+(cNES*L493+(cNES+cOSEX)*G493+(cNES+cEREX)*H493+(cNES+cHOEX)*I493+(cNES+cNES)*S493+(cNES+cOSEX)*N493+(cNES+cEREX)*O493+(cNES+cHOEX)*P493)))/(1+cDR)^(A$6:A$65537 + 0.5),(cPHr+(cNES*L493+(cNES+cOSEX)*G493+(cNES+cEREX)*H493+(cNES+cHOEX)*I493+(cNES+cNES)*S493+(cNES+cOSEX)*N493+(cNES+cEREX)*O493+(cNES+cHOEX)*P493))/(1+cDR)^(((cycle + 0.5)/('Life tables'!$I$2/2))))</f>
        <v>54229.154351269703</v>
      </c>
      <c r="X493" s="107">
        <f>((L493+G493+H493+I493+N493+O493+P493+S493)/('Life tables'!$I$2/2))/(1+oDR)^(((cycle + 0.5)/('Life tables'!$I$2/2)))</f>
        <v>19.599986098165164</v>
      </c>
      <c r="Y493" s="31">
        <f>((uNES*L493+ uOCEX*G493+uEREX*H493+uHOEX*I493+uNES*S493+ uOCEX*N493+uEREX*O493+uHOEX*P493)/('Life tables'!$I$2/2))/(1+oDR)^(((cycle + 0.5)/('Life tables'!$I$2/2)))</f>
        <v>12.917379193817364</v>
      </c>
      <c r="Z493" s="100">
        <f t="shared" si="152"/>
        <v>161219.45848058673</v>
      </c>
      <c r="AA493" s="107">
        <f>((L493+G493+H493+I493+N493+O493+P493+S493)/('Life tables'!$I$2/2))</f>
        <v>25.891773335439527</v>
      </c>
      <c r="AB493" s="31">
        <f>((uNES*L493+ uOCEX*G493+uEREX*H493+uHOEX*I493+uNES*S493+ uOCEX*N493+uEREX*O493+uHOEX*P493)/('Life tables'!$I$2/2))</f>
        <v>17.063984254843497</v>
      </c>
    </row>
    <row r="494" spans="1:28" x14ac:dyDescent="0.25">
      <c r="A494" s="4">
        <v>488</v>
      </c>
      <c r="C494" s="105">
        <f>IF(male=0,VLOOKUP((($A$5:$A$1570/'Life tables'!$I$2)*2)+age,lifetable,13,1),IF(male=1,VLOOKUP((($A$5:$A$1570/'Life tables'!$I$2)*2)+age,lifetable,10,1),"error"))</f>
        <v>2.7596604845614436E-4</v>
      </c>
      <c r="F494" s="96">
        <f t="shared" si="140"/>
        <v>117.8359954209171</v>
      </c>
      <c r="G494" s="96">
        <f t="shared" si="141"/>
        <v>11.836872357182084</v>
      </c>
      <c r="H494" s="96">
        <f t="shared" si="142"/>
        <v>0.67601366364846138</v>
      </c>
      <c r="I494" s="96">
        <f t="shared" si="143"/>
        <v>0.270872281696727</v>
      </c>
      <c r="J494" s="96">
        <f t="shared" si="144"/>
        <v>3.6046617285373693E-2</v>
      </c>
      <c r="K494" s="96">
        <f t="shared" si="145"/>
        <v>0.28304641328619473</v>
      </c>
      <c r="L494" s="96">
        <f t="shared" si="153"/>
        <v>104.73314408781826</v>
      </c>
      <c r="M494" s="96">
        <f t="shared" si="146"/>
        <v>557.20007850532772</v>
      </c>
      <c r="N494" s="96">
        <f t="shared" si="147"/>
        <v>53.659574805069418</v>
      </c>
      <c r="O494" s="96">
        <f t="shared" si="148"/>
        <v>1.2808484885047435</v>
      </c>
      <c r="P494" s="96">
        <f t="shared" si="149"/>
        <v>1.2808484885047435</v>
      </c>
      <c r="Q494" s="96">
        <f t="shared" si="150"/>
        <v>0.16928346607744799</v>
      </c>
      <c r="R494" s="96">
        <f t="shared" si="151"/>
        <v>0.10040458629182152</v>
      </c>
      <c r="S494" s="96">
        <f t="shared" si="154"/>
        <v>500.70911867087955</v>
      </c>
      <c r="T494" s="96">
        <f t="shared" si="158"/>
        <v>57.89630599765777</v>
      </c>
      <c r="U494" s="96">
        <f t="shared" si="158"/>
        <v>267.65640115903784</v>
      </c>
      <c r="V494" s="32">
        <f t="shared" si="156"/>
        <v>999.99999999999966</v>
      </c>
      <c r="W494" s="100">
        <f>IF(A494=1,((cPH1_+cPHr+(cNES*L494+(cNES+cOSEX)*G494+(cNES+cEREX)*H494+(cNES+cHOEX)*I494+(cNES+cNES)*S494+(cNES+cOSEX)*N494+(cNES+cEREX)*O494+(cNES+cHOEX)*P494)))/(1+cDR)^(A$6:A$65537 + 0.5),(cPHr+(cNES*L494+(cNES+cOSEX)*G494+(cNES+cEREX)*H494+(cNES+cHOEX)*I494+(cNES+cNES)*S494+(cNES+cOSEX)*N494+(cNES+cEREX)*O494+(cNES+cHOEX)*P494))/(1+cDR)^(((cycle + 0.5)/('Life tables'!$I$2/2))))</f>
        <v>54060.902930415941</v>
      </c>
      <c r="X494" s="107">
        <f>((L494+G494+H494+I494+N494+O494+P494+S494)/('Life tables'!$I$2/2))/(1+oDR)^(((cycle + 0.5)/('Life tables'!$I$2/2)))</f>
        <v>19.571710564936055</v>
      </c>
      <c r="Y494" s="31">
        <f>((uNES*L494+ uOCEX*G494+uEREX*H494+uHOEX*I494+uNES*S494+ uOCEX*N494+uEREX*O494+uHOEX*P494)/('Life tables'!$I$2/2))/(1+oDR)^(((cycle + 0.5)/('Life tables'!$I$2/2)))</f>
        <v>12.898744192323072</v>
      </c>
      <c r="Z494" s="100">
        <f t="shared" si="152"/>
        <v>161078.86327210881</v>
      </c>
      <c r="AA494" s="107">
        <f>((L494+G494+H494+I494+N494+O494+P494+S494)/('Life tables'!$I$2/2))</f>
        <v>25.869189969997986</v>
      </c>
      <c r="AB494" s="31">
        <f>((uNES*L494+ uOCEX*G494+uEREX*H494+uHOEX*I494+uNES*S494+ uOCEX*N494+uEREX*O494+uHOEX*P494)/('Life tables'!$I$2/2))</f>
        <v>17.049100679192676</v>
      </c>
    </row>
    <row r="495" spans="1:28" x14ac:dyDescent="0.25">
      <c r="A495" s="4">
        <v>489</v>
      </c>
      <c r="C495" s="105">
        <f>IF(male=0,VLOOKUP((($A$5:$A$1570/'Life tables'!$I$2)*2)+age,lifetable,13,1),IF(male=1,VLOOKUP((($A$5:$A$1570/'Life tables'!$I$2)*2)+age,lifetable,10,1),"error"))</f>
        <v>2.7596604845614436E-4</v>
      </c>
      <c r="F495" s="96">
        <f t="shared" si="140"/>
        <v>117.7331957660182</v>
      </c>
      <c r="G495" s="96">
        <f t="shared" si="141"/>
        <v>11.826545916699665</v>
      </c>
      <c r="H495" s="96">
        <f t="shared" si="142"/>
        <v>0.67542391201033269</v>
      </c>
      <c r="I495" s="96">
        <f t="shared" si="143"/>
        <v>0.27063597379284215</v>
      </c>
      <c r="J495" s="96">
        <f t="shared" si="144"/>
        <v>3.6015170359466442E-2</v>
      </c>
      <c r="K495" s="96">
        <f t="shared" si="145"/>
        <v>0.28279948471821126</v>
      </c>
      <c r="L495" s="96">
        <f t="shared" si="153"/>
        <v>104.64177530843769</v>
      </c>
      <c r="M495" s="96">
        <f t="shared" si="146"/>
        <v>556.71409707728571</v>
      </c>
      <c r="N495" s="96">
        <f t="shared" si="147"/>
        <v>53.612773740608255</v>
      </c>
      <c r="O495" s="96">
        <f t="shared" si="148"/>
        <v>1.2797313519472275</v>
      </c>
      <c r="P495" s="96">
        <f t="shared" si="149"/>
        <v>1.2797313519472275</v>
      </c>
      <c r="Q495" s="96">
        <f t="shared" si="150"/>
        <v>0.16913581961478252</v>
      </c>
      <c r="R495" s="96">
        <f t="shared" si="151"/>
        <v>0.10031701493978769</v>
      </c>
      <c r="S495" s="96">
        <f t="shared" si="154"/>
        <v>500.27240779822841</v>
      </c>
      <c r="T495" s="96">
        <f t="shared" si="158"/>
        <v>58.101456987632019</v>
      </c>
      <c r="U495" s="96">
        <f t="shared" si="158"/>
        <v>268.03951765869584</v>
      </c>
      <c r="V495" s="32">
        <f t="shared" si="156"/>
        <v>999.99999999999955</v>
      </c>
      <c r="W495" s="100">
        <f>IF(A495=1,((cPH1_+cPHr+(cNES*L495+(cNES+cOSEX)*G495+(cNES+cEREX)*H495+(cNES+cHOEX)*I495+(cNES+cNES)*S495+(cNES+cOSEX)*N495+(cNES+cEREX)*O495+(cNES+cHOEX)*P495)))/(1+cDR)^(A$6:A$65537 + 0.5),(cPHr+(cNES*L495+(cNES+cOSEX)*G495+(cNES+cEREX)*H495+(cNES+cHOEX)*I495+(cNES+cNES)*S495+(cNES+cOSEX)*N495+(cNES+cEREX)*O495+(cNES+cHOEX)*P495))/(1+cDR)^(((cycle + 0.5)/('Life tables'!$I$2/2))))</f>
        <v>53893.173513751557</v>
      </c>
      <c r="X495" s="107">
        <f>((L495+G495+H495+I495+N495+O495+P495+S495)/('Life tables'!$I$2/2))/(1+oDR)^(((cycle + 0.5)/('Life tables'!$I$2/2)))</f>
        <v>19.543475824172383</v>
      </c>
      <c r="Y495" s="31">
        <f>((uNES*L495+ uOCEX*G495+uEREX*H495+uHOEX*I495+uNES*S495+ uOCEX*N495+uEREX*O495+uHOEX*P495)/('Life tables'!$I$2/2))/(1+oDR)^(((cycle + 0.5)/('Life tables'!$I$2/2)))</f>
        <v>12.880136075094429</v>
      </c>
      <c r="Z495" s="100">
        <f t="shared" si="152"/>
        <v>160938.39063471457</v>
      </c>
      <c r="AA495" s="107">
        <f>((L495+G495+H495+I495+N495+O495+P495+S495)/('Life tables'!$I$2/2))</f>
        <v>25.846626304009622</v>
      </c>
      <c r="AB495" s="31">
        <f>((uNES*L495+ uOCEX*G495+uEREX*H495+uHOEX*I495+uNES*S495+ uOCEX*N495+uEREX*O495+uHOEX*P495)/('Life tables'!$I$2/2))</f>
        <v>17.034230086441479</v>
      </c>
    </row>
    <row r="496" spans="1:28" x14ac:dyDescent="0.25">
      <c r="A496" s="4">
        <v>490</v>
      </c>
      <c r="C496" s="105">
        <f>IF(male=0,VLOOKUP((($A$5:$A$1570/'Life tables'!$I$2)*2)+age,lifetable,13,1),IF(male=1,VLOOKUP((($A$5:$A$1570/'Life tables'!$I$2)*2)+age,lifetable,10,1),"error"))</f>
        <v>2.7596604845614436E-4</v>
      </c>
      <c r="F496" s="96">
        <f t="shared" si="140"/>
        <v>117.63048647178501</v>
      </c>
      <c r="G496" s="96">
        <f t="shared" si="141"/>
        <v>11.816228553135231</v>
      </c>
      <c r="H496" s="96">
        <f t="shared" si="142"/>
        <v>0.67483467876256908</v>
      </c>
      <c r="I496" s="96">
        <f t="shared" si="143"/>
        <v>0.27039987360307394</v>
      </c>
      <c r="J496" s="96">
        <f t="shared" si="144"/>
        <v>3.5983751075336405E-2</v>
      </c>
      <c r="K496" s="96">
        <f t="shared" si="145"/>
        <v>0.28255277319988431</v>
      </c>
      <c r="L496" s="96">
        <f t="shared" si="153"/>
        <v>104.55048684200891</v>
      </c>
      <c r="M496" s="96">
        <f t="shared" si="146"/>
        <v>556.22853888188672</v>
      </c>
      <c r="N496" s="96">
        <f t="shared" si="147"/>
        <v>53.566013434367598</v>
      </c>
      <c r="O496" s="96">
        <f t="shared" si="148"/>
        <v>1.2786151882842105</v>
      </c>
      <c r="P496" s="96">
        <f t="shared" si="149"/>
        <v>1.2786151882842105</v>
      </c>
      <c r="Q496" s="96">
        <f t="shared" si="150"/>
        <v>0.16898830173481388</v>
      </c>
      <c r="R496" s="96">
        <f t="shared" si="151"/>
        <v>0.1002295198520978</v>
      </c>
      <c r="S496" s="96">
        <f t="shared" si="154"/>
        <v>499.83607724936377</v>
      </c>
      <c r="T496" s="96">
        <f t="shared" si="158"/>
        <v>58.306429040442168</v>
      </c>
      <c r="U496" s="96">
        <f t="shared" si="158"/>
        <v>268.42229995174785</v>
      </c>
      <c r="V496" s="32">
        <f t="shared" si="156"/>
        <v>999.99999999999955</v>
      </c>
      <c r="W496" s="100">
        <f>IF(A496=1,((cPH1_+cPHr+(cNES*L496+(cNES+cOSEX)*G496+(cNES+cEREX)*H496+(cNES+cHOEX)*I496+(cNES+cNES)*S496+(cNES+cOSEX)*N496+(cNES+cEREX)*O496+(cNES+cHOEX)*P496)))/(1+cDR)^(A$6:A$65537 + 0.5),(cPHr+(cNES*L496+(cNES+cOSEX)*G496+(cNES+cEREX)*H496+(cNES+cHOEX)*I496+(cNES+cNES)*S496+(cNES+cOSEX)*N496+(cNES+cEREX)*O496+(cNES+cHOEX)*P496))/(1+cDR)^(((cycle + 0.5)/('Life tables'!$I$2/2))))</f>
        <v>53725.964482415686</v>
      </c>
      <c r="X496" s="107">
        <f>((L496+G496+H496+I496+N496+O496+P496+S496)/('Life tables'!$I$2/2))/(1+oDR)^(((cycle + 0.5)/('Life tables'!$I$2/2)))</f>
        <v>19.515281816978661</v>
      </c>
      <c r="Y496" s="31">
        <f>((uNES*L496+ uOCEX*G496+uEREX*H496+uHOEX*I496+uNES*S496+ uOCEX*N496+uEREX*O496+uHOEX*P496)/('Life tables'!$I$2/2))/(1+oDR)^(((cycle + 0.5)/('Life tables'!$I$2/2)))</f>
        <v>12.861554803317226</v>
      </c>
      <c r="Z496" s="100">
        <f t="shared" si="152"/>
        <v>160798.04046346608</v>
      </c>
      <c r="AA496" s="107">
        <f>((L496+G496+H496+I496+N496+O496+P496+S496)/('Life tables'!$I$2/2))</f>
        <v>25.824082320231884</v>
      </c>
      <c r="AB496" s="31">
        <f>((uNES*L496+ uOCEX*G496+uEREX*H496+uHOEX*I496+uNES*S496+ uOCEX*N496+uEREX*O496+uHOEX*P496)/('Life tables'!$I$2/2))</f>
        <v>17.019372465227313</v>
      </c>
    </row>
    <row r="497" spans="1:28" x14ac:dyDescent="0.25">
      <c r="A497" s="4">
        <v>491</v>
      </c>
      <c r="C497" s="105">
        <f>IF(male=0,VLOOKUP((($A$5:$A$1570/'Life tables'!$I$2)*2)+age,lifetable,13,1),IF(male=1,VLOOKUP((($A$5:$A$1570/'Life tables'!$I$2)*2)+age,lifetable,10,1),"error"))</f>
        <v>2.7596604845614436E-4</v>
      </c>
      <c r="F497" s="96">
        <f t="shared" si="140"/>
        <v>117.52786743605198</v>
      </c>
      <c r="G497" s="96">
        <f t="shared" si="141"/>
        <v>11.80592025622604</v>
      </c>
      <c r="H497" s="96">
        <f t="shared" si="142"/>
        <v>0.67424596331905662</v>
      </c>
      <c r="I497" s="96">
        <f t="shared" si="143"/>
        <v>0.2701639808925721</v>
      </c>
      <c r="J497" s="96">
        <f t="shared" si="144"/>
        <v>3.5952359401730659E-2</v>
      </c>
      <c r="K497" s="96">
        <f t="shared" si="145"/>
        <v>0.28230627848580847</v>
      </c>
      <c r="L497" s="96">
        <f t="shared" si="153"/>
        <v>104.45927859772677</v>
      </c>
      <c r="M497" s="96">
        <f t="shared" si="146"/>
        <v>555.74340357175754</v>
      </c>
      <c r="N497" s="96">
        <f t="shared" si="147"/>
        <v>53.519293852894656</v>
      </c>
      <c r="O497" s="96">
        <f t="shared" si="148"/>
        <v>1.2774999967171776</v>
      </c>
      <c r="P497" s="96">
        <f t="shared" si="149"/>
        <v>1.2774999967171776</v>
      </c>
      <c r="Q497" s="96">
        <f t="shared" si="150"/>
        <v>0.16884091233200632</v>
      </c>
      <c r="R497" s="96">
        <f t="shared" si="151"/>
        <v>0.10014210096615697</v>
      </c>
      <c r="S497" s="96">
        <f t="shared" si="154"/>
        <v>499.40012671213037</v>
      </c>
      <c r="T497" s="96">
        <f t="shared" si="158"/>
        <v>58.511222312175903</v>
      </c>
      <c r="U497" s="96">
        <f t="shared" si="158"/>
        <v>268.80474833119979</v>
      </c>
      <c r="V497" s="32">
        <f t="shared" si="156"/>
        <v>999.99999999999955</v>
      </c>
      <c r="W497" s="100">
        <f>IF(A497=1,((cPH1_+cPHr+(cNES*L497+(cNES+cOSEX)*G497+(cNES+cEREX)*H497+(cNES+cHOEX)*I497+(cNES+cNES)*S497+(cNES+cOSEX)*N497+(cNES+cEREX)*O497+(cNES+cHOEX)*P497)))/(1+cDR)^(A$6:A$65537 + 0.5),(cPHr+(cNES*L497+(cNES+cOSEX)*G497+(cNES+cEREX)*H497+(cNES+cHOEX)*I497+(cNES+cNES)*S497+(cNES+cOSEX)*N497+(cNES+cEREX)*O497+(cNES+cHOEX)*P497))/(1+cDR)^(((cycle + 0.5)/('Life tables'!$I$2/2))))</f>
        <v>53559.274222543492</v>
      </c>
      <c r="X497" s="107">
        <f>((L497+G497+H497+I497+N497+O497+P497+S497)/('Life tables'!$I$2/2))/(1+oDR)^(((cycle + 0.5)/('Life tables'!$I$2/2)))</f>
        <v>19.487128484545927</v>
      </c>
      <c r="Y497" s="31">
        <f>((uNES*L497+ uOCEX*G497+uEREX*H497+uHOEX*I497+uNES*S497+ uOCEX*N497+uEREX*O497+uHOEX*P497)/('Life tables'!$I$2/2))/(1+oDR)^(((cycle + 0.5)/('Life tables'!$I$2/2)))</f>
        <v>12.843000338234258</v>
      </c>
      <c r="Z497" s="100">
        <f t="shared" si="152"/>
        <v>160657.81265345073</v>
      </c>
      <c r="AA497" s="107">
        <f>((L497+G497+H497+I497+N497+O497+P497+S497)/('Life tables'!$I$2/2))</f>
        <v>25.801558001439268</v>
      </c>
      <c r="AB497" s="31">
        <f>((uNES*L497+ uOCEX*G497+uEREX*H497+uHOEX*I497+uNES*S497+ uOCEX*N497+uEREX*O497+uHOEX*P497)/('Life tables'!$I$2/2))</f>
        <v>17.004527804198784</v>
      </c>
    </row>
    <row r="498" spans="1:28" x14ac:dyDescent="0.25">
      <c r="A498" s="4">
        <v>492</v>
      </c>
      <c r="C498" s="105">
        <f>IF(male=0,VLOOKUP((($A$5:$A$1570/'Life tables'!$I$2)*2)+age,lifetable,13,1),IF(male=1,VLOOKUP((($A$5:$A$1570/'Life tables'!$I$2)*2)+age,lifetable,10,1),"error"))</f>
        <v>2.7596604845614436E-4</v>
      </c>
      <c r="F498" s="96">
        <f t="shared" si="140"/>
        <v>117.42533855752521</v>
      </c>
      <c r="G498" s="96">
        <f t="shared" si="141"/>
        <v>11.795621015796906</v>
      </c>
      <c r="H498" s="96">
        <f t="shared" si="142"/>
        <v>0.67365776509868203</v>
      </c>
      <c r="I498" s="96">
        <f t="shared" si="143"/>
        <v>0.26992829542849001</v>
      </c>
      <c r="J498" s="96">
        <f t="shared" si="144"/>
        <v>3.5920995307662872E-2</v>
      </c>
      <c r="K498" s="96">
        <f t="shared" si="145"/>
        <v>0.28206000033267203</v>
      </c>
      <c r="L498" s="96">
        <f t="shared" si="153"/>
        <v>104.36815048556079</v>
      </c>
      <c r="M498" s="96">
        <f t="shared" si="146"/>
        <v>555.25869079909864</v>
      </c>
      <c r="N498" s="96">
        <f t="shared" si="147"/>
        <v>53.472614962695587</v>
      </c>
      <c r="O498" s="96">
        <f t="shared" si="148"/>
        <v>1.276385776446634</v>
      </c>
      <c r="P498" s="96">
        <f t="shared" si="149"/>
        <v>1.276385776446634</v>
      </c>
      <c r="Q498" s="96">
        <f t="shared" si="150"/>
        <v>0.16869365130069452</v>
      </c>
      <c r="R498" s="96">
        <f t="shared" si="151"/>
        <v>0.10005475821929354</v>
      </c>
      <c r="S498" s="96">
        <f t="shared" si="154"/>
        <v>498.96455587398981</v>
      </c>
      <c r="T498" s="96">
        <f t="shared" si="158"/>
        <v>58.715836958784259</v>
      </c>
      <c r="U498" s="96">
        <f t="shared" si="158"/>
        <v>269.18686308975174</v>
      </c>
      <c r="V498" s="32">
        <f t="shared" si="156"/>
        <v>999.99999999999955</v>
      </c>
      <c r="W498" s="100">
        <f>IF(A498=1,((cPH1_+cPHr+(cNES*L498+(cNES+cOSEX)*G498+(cNES+cEREX)*H498+(cNES+cHOEX)*I498+(cNES+cNES)*S498+(cNES+cOSEX)*N498+(cNES+cEREX)*O498+(cNES+cHOEX)*P498)))/(1+cDR)^(A$6:A$65537 + 0.5),(cPHr+(cNES*L498+(cNES+cOSEX)*G498+(cNES+cEREX)*H498+(cNES+cHOEX)*I498+(cNES+cNES)*S498+(cNES+cOSEX)*N498+(cNES+cEREX)*O498+(cNES+cHOEX)*P498))/(1+cDR)^(((cycle + 0.5)/('Life tables'!$I$2/2))))</f>
        <v>53393.101125251786</v>
      </c>
      <c r="X498" s="107">
        <f>((L498+G498+H498+I498+N498+O498+P498+S498)/('Life tables'!$I$2/2))/(1+oDR)^(((cycle + 0.5)/('Life tables'!$I$2/2)))</f>
        <v>19.459015768151666</v>
      </c>
      <c r="Y498" s="31">
        <f>((uNES*L498+ uOCEX*G498+uEREX*H498+uHOEX*I498+uNES*S498+ uOCEX*N498+uEREX*O498+uHOEX*P498)/('Life tables'!$I$2/2))/(1+oDR)^(((cycle + 0.5)/('Life tables'!$I$2/2)))</f>
        <v>12.824472641145253</v>
      </c>
      <c r="Z498" s="100">
        <f t="shared" si="152"/>
        <v>160517.70709978376</v>
      </c>
      <c r="AA498" s="107">
        <f>((L498+G498+H498+I498+N498+O498+P498+S498)/('Life tables'!$I$2/2))</f>
        <v>25.779053330423263</v>
      </c>
      <c r="AB498" s="31">
        <f>((uNES*L498+ uOCEX*G498+uEREX*H498+uHOEX*I498+uNES*S498+ uOCEX*N498+uEREX*O498+uHOEX*P498)/('Life tables'!$I$2/2))</f>
        <v>16.989696092015663</v>
      </c>
    </row>
    <row r="499" spans="1:28" x14ac:dyDescent="0.25">
      <c r="A499" s="4">
        <v>493</v>
      </c>
      <c r="C499" s="105">
        <f>IF(male=0,VLOOKUP((($A$5:$A$1570/'Life tables'!$I$2)*2)+age,lifetable,13,1),IF(male=1,VLOOKUP((($A$5:$A$1570/'Life tables'!$I$2)*2)+age,lifetable,10,1),"error"))</f>
        <v>2.7596604845614436E-4</v>
      </c>
      <c r="F499" s="96">
        <f t="shared" si="140"/>
        <v>117.32289973575546</v>
      </c>
      <c r="G499" s="96">
        <f t="shared" si="141"/>
        <v>11.785330821757492</v>
      </c>
      <c r="H499" s="96">
        <f t="shared" si="142"/>
        <v>0.67307008352517783</v>
      </c>
      <c r="I499" s="96">
        <f t="shared" si="143"/>
        <v>0.26969281697992276</v>
      </c>
      <c r="J499" s="96">
        <f t="shared" si="144"/>
        <v>3.5889658762405116E-2</v>
      </c>
      <c r="K499" s="96">
        <f t="shared" si="145"/>
        <v>0.28181393849919217</v>
      </c>
      <c r="L499" s="96">
        <f t="shared" si="153"/>
        <v>104.27710241623126</v>
      </c>
      <c r="M499" s="96">
        <f t="shared" si="146"/>
        <v>554.77440021570806</v>
      </c>
      <c r="N499" s="96">
        <f t="shared" si="147"/>
        <v>53.425976730237785</v>
      </c>
      <c r="O499" s="96">
        <f t="shared" si="148"/>
        <v>1.2752725266721601</v>
      </c>
      <c r="P499" s="96">
        <f t="shared" si="149"/>
        <v>1.2752725266721601</v>
      </c>
      <c r="Q499" s="96">
        <f t="shared" si="150"/>
        <v>0.16854651853509092</v>
      </c>
      <c r="R499" s="96">
        <f t="shared" si="151"/>
        <v>9.9967491548763276E-2</v>
      </c>
      <c r="S499" s="96">
        <f t="shared" si="154"/>
        <v>498.52936442204208</v>
      </c>
      <c r="T499" s="96">
        <f t="shared" si="158"/>
        <v>58.920273136081754</v>
      </c>
      <c r="U499" s="96">
        <f t="shared" si="158"/>
        <v>269.5686445197997</v>
      </c>
      <c r="V499" s="32">
        <f t="shared" si="156"/>
        <v>999.99999999999943</v>
      </c>
      <c r="W499" s="100">
        <f>IF(A499=1,((cPH1_+cPHr+(cNES*L499+(cNES+cOSEX)*G499+(cNES+cEREX)*H499+(cNES+cHOEX)*I499+(cNES+cNES)*S499+(cNES+cOSEX)*N499+(cNES+cEREX)*O499+(cNES+cHOEX)*P499)))/(1+cDR)^(A$6:A$65537 + 0.5),(cPHr+(cNES*L499+(cNES+cOSEX)*G499+(cNES+cEREX)*H499+(cNES+cHOEX)*I499+(cNES+cNES)*S499+(cNES+cOSEX)*N499+(cNES+cEREX)*O499+(cNES+cHOEX)*P499))/(1+cDR)^(((cycle + 0.5)/('Life tables'!$I$2/2))))</f>
        <v>53227.443586624264</v>
      </c>
      <c r="X499" s="107">
        <f>((L499+G499+H499+I499+N499+O499+P499+S499)/('Life tables'!$I$2/2))/(1+oDR)^(((cycle + 0.5)/('Life tables'!$I$2/2)))</f>
        <v>19.430943609159527</v>
      </c>
      <c r="Y499" s="31">
        <f>((uNES*L499+ uOCEX*G499+uEREX*H499+uHOEX*I499+uNES*S499+ uOCEX*N499+uEREX*O499+uHOEX*P499)/('Life tables'!$I$2/2))/(1+oDR)^(((cycle + 0.5)/('Life tables'!$I$2/2)))</f>
        <v>12.805971673406704</v>
      </c>
      <c r="Z499" s="100">
        <f t="shared" si="152"/>
        <v>160377.72369760997</v>
      </c>
      <c r="AA499" s="107">
        <f>((L499+G499+H499+I499+N499+O499+P499+S499)/('Life tables'!$I$2/2))</f>
        <v>25.756568289992234</v>
      </c>
      <c r="AB499" s="31">
        <f>((uNES*L499+ uOCEX*G499+uEREX*H499+uHOEX*I499+uNES*S499+ uOCEX*N499+uEREX*O499+uHOEX*P499)/('Life tables'!$I$2/2))</f>
        <v>16.97487731734881</v>
      </c>
    </row>
    <row r="500" spans="1:28" x14ac:dyDescent="0.25">
      <c r="A500" s="4">
        <v>494</v>
      </c>
      <c r="C500" s="105">
        <f>IF(male=0,VLOOKUP((($A$5:$A$1570/'Life tables'!$I$2)*2)+age,lifetable,13,1),IF(male=1,VLOOKUP((($A$5:$A$1570/'Life tables'!$I$2)*2)+age,lifetable,10,1),"error"))</f>
        <v>2.7596604845614436E-4</v>
      </c>
      <c r="F500" s="96">
        <f t="shared" si="140"/>
        <v>117.22055087111211</v>
      </c>
      <c r="G500" s="96">
        <f t="shared" si="141"/>
        <v>11.775049664099695</v>
      </c>
      <c r="H500" s="96">
        <f t="shared" si="142"/>
        <v>0.6724829180269728</v>
      </c>
      <c r="I500" s="96">
        <f t="shared" si="143"/>
        <v>0.26945754531784716</v>
      </c>
      <c r="J500" s="96">
        <f t="shared" si="144"/>
        <v>3.5858349735479918E-2</v>
      </c>
      <c r="K500" s="96">
        <f t="shared" si="145"/>
        <v>0.28156809274605255</v>
      </c>
      <c r="L500" s="96">
        <f t="shared" si="153"/>
        <v>104.18613430118606</v>
      </c>
      <c r="M500" s="96">
        <f t="shared" si="146"/>
        <v>554.29053147300613</v>
      </c>
      <c r="N500" s="96">
        <f t="shared" si="147"/>
        <v>53.379379121952269</v>
      </c>
      <c r="O500" s="96">
        <f t="shared" si="148"/>
        <v>1.274160246592468</v>
      </c>
      <c r="P500" s="96">
        <f t="shared" si="149"/>
        <v>1.274160246592468</v>
      </c>
      <c r="Q500" s="96">
        <f t="shared" si="150"/>
        <v>0.16839951392929328</v>
      </c>
      <c r="R500" s="96">
        <f t="shared" si="151"/>
        <v>9.9880300891753954E-2</v>
      </c>
      <c r="S500" s="96">
        <f t="shared" si="154"/>
        <v>498.09455204304788</v>
      </c>
      <c r="T500" s="96">
        <f t="shared" si="158"/>
        <v>59.124530999746526</v>
      </c>
      <c r="U500" s="96">
        <f t="shared" si="158"/>
        <v>269.95009291343752</v>
      </c>
      <c r="V500" s="32">
        <f t="shared" si="156"/>
        <v>999.99999999999966</v>
      </c>
      <c r="W500" s="100">
        <f>IF(A500=1,((cPH1_+cPHr+(cNES*L500+(cNES+cOSEX)*G500+(cNES+cEREX)*H500+(cNES+cHOEX)*I500+(cNES+cNES)*S500+(cNES+cOSEX)*N500+(cNES+cEREX)*O500+(cNES+cHOEX)*P500)))/(1+cDR)^(A$6:A$65537 + 0.5),(cPHr+(cNES*L500+(cNES+cOSEX)*G500+(cNES+cEREX)*H500+(cNES+cHOEX)*I500+(cNES+cNES)*S500+(cNES+cOSEX)*N500+(cNES+cEREX)*O500+(cNES+cHOEX)*P500))/(1+cDR)^(((cycle + 0.5)/('Life tables'!$I$2/2))))</f>
        <v>53062.300007697238</v>
      </c>
      <c r="X500" s="107">
        <f>((L500+G500+H500+I500+N500+O500+P500+S500)/('Life tables'!$I$2/2))/(1+oDR)^(((cycle + 0.5)/('Life tables'!$I$2/2)))</f>
        <v>19.402911949019241</v>
      </c>
      <c r="Y500" s="31">
        <f>((uNES*L500+ uOCEX*G500+uEREX*H500+uHOEX*I500+uNES*S500+ uOCEX*N500+uEREX*O500+uHOEX*P500)/('Life tables'!$I$2/2))/(1+oDR)^(((cycle + 0.5)/('Life tables'!$I$2/2)))</f>
        <v>12.787497396431803</v>
      </c>
      <c r="Z500" s="100">
        <f t="shared" si="152"/>
        <v>160237.86234210624</v>
      </c>
      <c r="AA500" s="107">
        <f>((L500+G500+H500+I500+N500+O500+P500+S500)/('Life tables'!$I$2/2))</f>
        <v>25.734102862971397</v>
      </c>
      <c r="AB500" s="31">
        <f>((uNES*L500+ uOCEX*G500+uEREX*H500+uHOEX*I500+uNES*S500+ uOCEX*N500+uEREX*O500+uHOEX*P500)/('Life tables'!$I$2/2))</f>
        <v>16.960071468880148</v>
      </c>
    </row>
    <row r="501" spans="1:28" x14ac:dyDescent="0.25">
      <c r="A501" s="4">
        <v>495</v>
      </c>
      <c r="C501" s="105">
        <f>IF(male=0,VLOOKUP((($A$5:$A$1570/'Life tables'!$I$2)*2)+age,lifetable,13,1),IF(male=1,VLOOKUP((($A$5:$A$1570/'Life tables'!$I$2)*2)+age,lifetable,10,1),"error"))</f>
        <v>2.7596604845614436E-4</v>
      </c>
      <c r="F501" s="96">
        <f t="shared" si="140"/>
        <v>117.11829186475792</v>
      </c>
      <c r="G501" s="96">
        <f t="shared" si="141"/>
        <v>11.764777532895108</v>
      </c>
      <c r="H501" s="96">
        <f t="shared" si="142"/>
        <v>0.67189626803704727</v>
      </c>
      <c r="I501" s="96">
        <f t="shared" si="143"/>
        <v>0.26922248021506379</v>
      </c>
      <c r="J501" s="96">
        <f t="shared" si="144"/>
        <v>3.5827068196652462E-2</v>
      </c>
      <c r="K501" s="96">
        <f t="shared" si="145"/>
        <v>0.28132246283584239</v>
      </c>
      <c r="L501" s="96">
        <f t="shared" si="153"/>
        <v>104.0952460525782</v>
      </c>
      <c r="M501" s="96">
        <f t="shared" si="146"/>
        <v>553.80708422205782</v>
      </c>
      <c r="N501" s="96">
        <f t="shared" si="147"/>
        <v>53.332822104235845</v>
      </c>
      <c r="O501" s="96">
        <f t="shared" si="148"/>
        <v>1.2730489354054524</v>
      </c>
      <c r="P501" s="96">
        <f t="shared" si="149"/>
        <v>1.2730489354054524</v>
      </c>
      <c r="Q501" s="96">
        <f t="shared" si="150"/>
        <v>0.16825263737729124</v>
      </c>
      <c r="R501" s="96">
        <f t="shared" si="151"/>
        <v>9.9793186185389238E-2</v>
      </c>
      <c r="S501" s="96">
        <f t="shared" si="154"/>
        <v>497.66011842344841</v>
      </c>
      <c r="T501" s="96">
        <f t="shared" si="158"/>
        <v>59.328610705320472</v>
      </c>
      <c r="U501" s="96">
        <f t="shared" si="158"/>
        <v>270.33120856245876</v>
      </c>
      <c r="V501" s="32">
        <f t="shared" si="156"/>
        <v>999.99999999999977</v>
      </c>
      <c r="W501" s="100">
        <f>IF(A501=1,((cPH1_+cPHr+(cNES*L501+(cNES+cOSEX)*G501+(cNES+cEREX)*H501+(cNES+cHOEX)*I501+(cNES+cNES)*S501+(cNES+cOSEX)*N501+(cNES+cEREX)*O501+(cNES+cHOEX)*P501)))/(1+cDR)^(A$6:A$65537 + 0.5),(cPHr+(cNES*L501+(cNES+cOSEX)*G501+(cNES+cEREX)*H501+(cNES+cHOEX)*I501+(cNES+cNES)*S501+(cNES+cOSEX)*N501+(cNES+cEREX)*O501+(cNES+cHOEX)*P501))/(1+cDR)^(((cycle + 0.5)/('Life tables'!$I$2/2))))</f>
        <v>52897.668794444937</v>
      </c>
      <c r="X501" s="107">
        <f>((L501+G501+H501+I501+N501+O501+P501+S501)/('Life tables'!$I$2/2))/(1+oDR)^(((cycle + 0.5)/('Life tables'!$I$2/2)))</f>
        <v>19.374920729266361</v>
      </c>
      <c r="Y501" s="31">
        <f>((uNES*L501+ uOCEX*G501+uEREX*H501+uHOEX*I501+uNES*S501+ uOCEX*N501+uEREX*O501+uHOEX*P501)/('Life tables'!$I$2/2))/(1+oDR)^(((cycle + 0.5)/('Life tables'!$I$2/2)))</f>
        <v>12.769049771690282</v>
      </c>
      <c r="Z501" s="100">
        <f t="shared" si="152"/>
        <v>160098.122928483</v>
      </c>
      <c r="AA501" s="107">
        <f>((L501+G501+H501+I501+N501+O501+P501+S501)/('Life tables'!$I$2/2))</f>
        <v>25.71165703220268</v>
      </c>
      <c r="AB501" s="31">
        <f>((uNES*L501+ uOCEX*G501+uEREX*H501+uHOEX*I501+uNES*S501+ uOCEX*N501+uEREX*O501+uHOEX*P501)/('Life tables'!$I$2/2))</f>
        <v>16.945278535302588</v>
      </c>
    </row>
    <row r="502" spans="1:28" x14ac:dyDescent="0.25">
      <c r="A502" s="4">
        <v>496</v>
      </c>
      <c r="C502" s="105">
        <f>IF(male=0,VLOOKUP((($A$5:$A$1570/'Life tables'!$I$2)*2)+age,lifetable,13,1),IF(male=1,VLOOKUP((($A$5:$A$1570/'Life tables'!$I$2)*2)+age,lifetable,10,1),"error"))</f>
        <v>3.0034427820335718E-4</v>
      </c>
      <c r="F502" s="96">
        <f t="shared" si="140"/>
        <v>117.01612261862466</v>
      </c>
      <c r="G502" s="96">
        <f t="shared" si="141"/>
        <v>11.754514418292571</v>
      </c>
      <c r="H502" s="96">
        <f t="shared" si="142"/>
        <v>0.6713101329927933</v>
      </c>
      <c r="I502" s="96">
        <f t="shared" si="143"/>
        <v>0.26898762144614097</v>
      </c>
      <c r="J502" s="96">
        <f t="shared" si="144"/>
        <v>3.8957937084992601E-2</v>
      </c>
      <c r="K502" s="96">
        <f t="shared" si="145"/>
        <v>0.28107704853299825</v>
      </c>
      <c r="L502" s="96">
        <f t="shared" si="153"/>
        <v>104.00127546027517</v>
      </c>
      <c r="M502" s="96">
        <f t="shared" si="146"/>
        <v>553.32405811359581</v>
      </c>
      <c r="N502" s="96">
        <f t="shared" si="147"/>
        <v>53.286305643453311</v>
      </c>
      <c r="O502" s="96">
        <f t="shared" si="148"/>
        <v>1.2719385923082447</v>
      </c>
      <c r="P502" s="96">
        <f t="shared" si="149"/>
        <v>1.2719385923082447</v>
      </c>
      <c r="Q502" s="96">
        <f t="shared" si="150"/>
        <v>0.1829559908101385</v>
      </c>
      <c r="R502" s="96">
        <f t="shared" si="151"/>
        <v>9.9706147366732972E-2</v>
      </c>
      <c r="S502" s="96">
        <f t="shared" si="154"/>
        <v>497.21121314734916</v>
      </c>
      <c r="T502" s="96">
        <f t="shared" si="158"/>
        <v>59.550524633215602</v>
      </c>
      <c r="U502" s="96">
        <f t="shared" si="158"/>
        <v>270.71199175835847</v>
      </c>
      <c r="V502" s="32">
        <f t="shared" si="156"/>
        <v>999.99999999999955</v>
      </c>
      <c r="W502" s="100">
        <f>IF(A502=1,((cPH1_+cPHr+(cNES*L502+(cNES+cOSEX)*G502+(cNES+cEREX)*H502+(cNES+cHOEX)*I502+(cNES+cNES)*S502+(cNES+cOSEX)*N502+(cNES+cEREX)*O502+(cNES+cHOEX)*P502)))/(1+cDR)^(A$6:A$65537 + 0.5),(cPHr+(cNES*L502+(cNES+cOSEX)*G502+(cNES+cEREX)*H502+(cNES+cHOEX)*I502+(cNES+cNES)*S502+(cNES+cOSEX)*N502+(cNES+cEREX)*O502+(cNES+cHOEX)*P502))/(1+cDR)^(((cycle + 0.5)/('Life tables'!$I$2/2))))</f>
        <v>52732.325013076479</v>
      </c>
      <c r="X502" s="107">
        <f>((L502+G502+H502+I502+N502+O502+P502+S502)/('Life tables'!$I$2/2))/(1+oDR)^(((cycle + 0.5)/('Life tables'!$I$2/2)))</f>
        <v>19.346449579293228</v>
      </c>
      <c r="Y502" s="31">
        <f>((uNES*L502+ uOCEX*G502+uEREX*H502+uHOEX*I502+uNES*S502+ uOCEX*N502+uEREX*O502+uHOEX*P502)/('Life tables'!$I$2/2))/(1+oDR)^(((cycle + 0.5)/('Life tables'!$I$2/2)))</f>
        <v>12.750280151514957</v>
      </c>
      <c r="Z502" s="100">
        <f t="shared" si="152"/>
        <v>159954.79453801672</v>
      </c>
      <c r="AA502" s="107">
        <f>((L502+G502+H502+I502+N502+O502+P502+S502)/('Life tables'!$I$2/2))</f>
        <v>25.688539901249282</v>
      </c>
      <c r="AB502" s="31">
        <f>((uNES*L502+ uOCEX*G502+uEREX*H502+uHOEX*I502+uNES*S502+ uOCEX*N502+uEREX*O502+uHOEX*P502)/('Life tables'!$I$2/2))</f>
        <v>16.930035616192082</v>
      </c>
    </row>
    <row r="503" spans="1:28" x14ac:dyDescent="0.25">
      <c r="A503" s="4">
        <v>497</v>
      </c>
      <c r="C503" s="105">
        <f>IF(male=0,VLOOKUP((($A$5:$A$1570/'Life tables'!$I$2)*2)+age,lifetable,13,1),IF(male=1,VLOOKUP((($A$5:$A$1570/'Life tables'!$I$2)*2)+age,lifetable,10,1),"error"))</f>
        <v>3.0034427820335718E-4</v>
      </c>
      <c r="F503" s="96">
        <f t="shared" si="140"/>
        <v>116.91087587506409</v>
      </c>
      <c r="G503" s="96">
        <f t="shared" si="141"/>
        <v>11.743942162632614</v>
      </c>
      <c r="H503" s="96">
        <f t="shared" si="142"/>
        <v>0.67070634264462925</v>
      </c>
      <c r="I503" s="96">
        <f t="shared" si="143"/>
        <v>0.26874568836391455</v>
      </c>
      <c r="J503" s="96">
        <f t="shared" si="144"/>
        <v>3.8922897503076211E-2</v>
      </c>
      <c r="K503" s="96">
        <f t="shared" si="145"/>
        <v>0.28082424196766598</v>
      </c>
      <c r="L503" s="96">
        <f t="shared" si="153"/>
        <v>103.90773454195219</v>
      </c>
      <c r="M503" s="96">
        <f t="shared" si="146"/>
        <v>552.8266077333617</v>
      </c>
      <c r="N503" s="96">
        <f t="shared" si="147"/>
        <v>53.238400094047101</v>
      </c>
      <c r="O503" s="96">
        <f t="shared" si="148"/>
        <v>1.2707950918095763</v>
      </c>
      <c r="P503" s="96">
        <f t="shared" si="149"/>
        <v>1.2707950918095763</v>
      </c>
      <c r="Q503" s="96">
        <f t="shared" si="150"/>
        <v>0.18279150938942296</v>
      </c>
      <c r="R503" s="96">
        <f t="shared" si="151"/>
        <v>9.9616509368543729E-2</v>
      </c>
      <c r="S503" s="96">
        <f t="shared" si="154"/>
        <v>496.76420943693745</v>
      </c>
      <c r="T503" s="96">
        <f t="shared" si="158"/>
        <v>59.772239040108104</v>
      </c>
      <c r="U503" s="96">
        <f t="shared" si="158"/>
        <v>271.09243250969467</v>
      </c>
      <c r="V503" s="32">
        <f t="shared" si="156"/>
        <v>999.99999999999977</v>
      </c>
      <c r="W503" s="100">
        <f>IF(A503=1,((cPH1_+cPHr+(cNES*L503+(cNES+cOSEX)*G503+(cNES+cEREX)*H503+(cNES+cHOEX)*I503+(cNES+cNES)*S503+(cNES+cOSEX)*N503+(cNES+cEREX)*O503+(cNES+cHOEX)*P503)))/(1+cDR)^(A$6:A$65537 + 0.5),(cPHr+(cNES*L503+(cNES+cOSEX)*G503+(cNES+cEREX)*H503+(cNES+cHOEX)*I503+(cNES+cNES)*S503+(cNES+cOSEX)*N503+(cNES+cEREX)*O503+(cNES+cHOEX)*P503))/(1+cDR)^(((cycle + 0.5)/('Life tables'!$I$2/2))))</f>
        <v>52567.304760995401</v>
      </c>
      <c r="X503" s="107">
        <f>((L503+G503+H503+I503+N503+O503+P503+S503)/('Life tables'!$I$2/2))/(1+oDR)^(((cycle + 0.5)/('Life tables'!$I$2/2)))</f>
        <v>19.318020269715188</v>
      </c>
      <c r="Y503" s="31">
        <f>((uNES*L503+ uOCEX*G503+uEREX*H503+uHOEX*I503+uNES*S503+ uOCEX*N503+uEREX*O503+uHOEX*P503)/('Life tables'!$I$2/2))/(1+oDR)^(((cycle + 0.5)/('Life tables'!$I$2/2)))</f>
        <v>12.731543812606462</v>
      </c>
      <c r="Z503" s="100">
        <f t="shared" si="152"/>
        <v>159811.00683589108</v>
      </c>
      <c r="AA503" s="107">
        <f>((L503+G503+H503+I503+N503+O503+P503+S503)/('Life tables'!$I$2/2))</f>
        <v>25.665443557999158</v>
      </c>
      <c r="AB503" s="31">
        <f>((uNES*L503+ uOCEX*G503+uEREX*H503+uHOEX*I503+uNES*S503+ uOCEX*N503+uEREX*O503+uHOEX*P503)/('Life tables'!$I$2/2))</f>
        <v>16.914813969882129</v>
      </c>
    </row>
    <row r="504" spans="1:28" x14ac:dyDescent="0.25">
      <c r="A504" s="4">
        <v>498</v>
      </c>
      <c r="C504" s="105">
        <f>IF(male=0,VLOOKUP((($A$5:$A$1570/'Life tables'!$I$2)*2)+age,lifetable,13,1),IF(male=1,VLOOKUP((($A$5:$A$1570/'Life tables'!$I$2)*2)+age,lifetable,10,1),"error"))</f>
        <v>3.0034427820335718E-4</v>
      </c>
      <c r="F504" s="96">
        <f t="shared" si="140"/>
        <v>116.80572506577543</v>
      </c>
      <c r="G504" s="96">
        <f t="shared" si="141"/>
        <v>11.733379543771049</v>
      </c>
      <c r="H504" s="96">
        <f t="shared" si="142"/>
        <v>0.67010310266206785</v>
      </c>
      <c r="I504" s="96">
        <f t="shared" si="143"/>
        <v>0.26850397580798002</v>
      </c>
      <c r="J504" s="96">
        <f t="shared" si="144"/>
        <v>3.8887889860359709E-2</v>
      </c>
      <c r="K504" s="96">
        <f t="shared" si="145"/>
        <v>0.28057166583999815</v>
      </c>
      <c r="L504" s="96">
        <f t="shared" si="153"/>
        <v>103.81427888783398</v>
      </c>
      <c r="M504" s="96">
        <f t="shared" si="146"/>
        <v>552.3296033844216</v>
      </c>
      <c r="N504" s="96">
        <f t="shared" si="147"/>
        <v>53.190537498420881</v>
      </c>
      <c r="O504" s="96">
        <f t="shared" si="148"/>
        <v>1.2696526166131838</v>
      </c>
      <c r="P504" s="96">
        <f t="shared" si="149"/>
        <v>1.2696526166131838</v>
      </c>
      <c r="Q504" s="96">
        <f t="shared" si="150"/>
        <v>0.18262717544846382</v>
      </c>
      <c r="R504" s="96">
        <f t="shared" si="151"/>
        <v>9.9526951742897968E-2</v>
      </c>
      <c r="S504" s="96">
        <f t="shared" si="154"/>
        <v>496.31760652558296</v>
      </c>
      <c r="T504" s="96">
        <f t="shared" ref="T504:U519" si="159">J504+Q504+T503</f>
        <v>59.993754105416926</v>
      </c>
      <c r="U504" s="96">
        <f t="shared" si="159"/>
        <v>271.47253112727759</v>
      </c>
      <c r="V504" s="32">
        <f t="shared" si="156"/>
        <v>999.99999999999977</v>
      </c>
      <c r="W504" s="100">
        <f>IF(A504=1,((cPH1_+cPHr+(cNES*L504+(cNES+cOSEX)*G504+(cNES+cEREX)*H504+(cNES+cHOEX)*I504+(cNES+cNES)*S504+(cNES+cOSEX)*N504+(cNES+cEREX)*O504+(cNES+cHOEX)*P504)))/(1+cDR)^(A$6:A$65537 + 0.5),(cPHr+(cNES*L504+(cNES+cOSEX)*G504+(cNES+cEREX)*H504+(cNES+cHOEX)*I504+(cNES+cNES)*S504+(cNES+cOSEX)*N504+(cNES+cEREX)*O504+(cNES+cHOEX)*P504))/(1+cDR)^(((cycle + 0.5)/('Life tables'!$I$2/2))))</f>
        <v>52402.800894944303</v>
      </c>
      <c r="X504" s="107">
        <f>((L504+G504+H504+I504+N504+O504+P504+S504)/('Life tables'!$I$2/2))/(1+oDR)^(((cycle + 0.5)/('Life tables'!$I$2/2)))</f>
        <v>19.289632738960371</v>
      </c>
      <c r="Y504" s="31">
        <f>((uNES*L504+ uOCEX*G504+uEREX*H504+uHOEX*I504+uNES*S504+ uOCEX*N504+uEREX*O504+uHOEX*P504)/('Life tables'!$I$2/2))/(1+oDR)^(((cycle + 0.5)/('Life tables'!$I$2/2)))</f>
        <v>12.71283500798981</v>
      </c>
      <c r="Z504" s="100">
        <f t="shared" si="152"/>
        <v>159667.34830478427</v>
      </c>
      <c r="AA504" s="107">
        <f>((L504+G504+H504+I504+N504+O504+P504+S504)/('Life tables'!$I$2/2))</f>
        <v>25.642367983648985</v>
      </c>
      <c r="AB504" s="31">
        <f>((uNES*L504+ uOCEX*G504+uEREX*H504+uHOEX*I504+uNES*S504+ uOCEX*N504+uEREX*O504+uHOEX*P504)/('Life tables'!$I$2/2))</f>
        <v>16.899606011257795</v>
      </c>
    </row>
    <row r="505" spans="1:28" x14ac:dyDescent="0.25">
      <c r="A505" s="4">
        <v>499</v>
      </c>
      <c r="C505" s="105">
        <f>IF(male=0,VLOOKUP((($A$5:$A$1570/'Life tables'!$I$2)*2)+age,lifetable,13,1),IF(male=1,VLOOKUP((($A$5:$A$1570/'Life tables'!$I$2)*2)+age,lifetable,10,1),"error"))</f>
        <v>3.0034427820335718E-4</v>
      </c>
      <c r="F505" s="96">
        <f t="shared" si="140"/>
        <v>116.70067006062895</v>
      </c>
      <c r="G505" s="96">
        <f t="shared" si="141"/>
        <v>11.722826548636073</v>
      </c>
      <c r="H505" s="96">
        <f t="shared" si="142"/>
        <v>0.66950041229856727</v>
      </c>
      <c r="I505" s="96">
        <f t="shared" si="143"/>
        <v>0.26826248347920528</v>
      </c>
      <c r="J505" s="96">
        <f t="shared" si="144"/>
        <v>3.8852914113519259E-2</v>
      </c>
      <c r="K505" s="96">
        <f t="shared" si="145"/>
        <v>0.28031931983741842</v>
      </c>
      <c r="L505" s="96">
        <f t="shared" si="153"/>
        <v>103.72090838226417</v>
      </c>
      <c r="M505" s="96">
        <f t="shared" si="146"/>
        <v>551.83304470667622</v>
      </c>
      <c r="N505" s="96">
        <f t="shared" si="147"/>
        <v>53.142717821896319</v>
      </c>
      <c r="O505" s="96">
        <f t="shared" si="148"/>
        <v>1.2685111658912993</v>
      </c>
      <c r="P505" s="96">
        <f t="shared" si="149"/>
        <v>1.2685111658912993</v>
      </c>
      <c r="Q505" s="96">
        <f t="shared" si="150"/>
        <v>0.18246298886819479</v>
      </c>
      <c r="R505" s="96">
        <f t="shared" si="151"/>
        <v>9.9437474424907676E-2</v>
      </c>
      <c r="S505" s="96">
        <f t="shared" si="154"/>
        <v>495.87140408970419</v>
      </c>
      <c r="T505" s="96">
        <f t="shared" si="159"/>
        <v>60.215070008398641</v>
      </c>
      <c r="U505" s="96">
        <f t="shared" si="159"/>
        <v>271.85228792153993</v>
      </c>
      <c r="V505" s="32">
        <f t="shared" si="156"/>
        <v>999.99999999999977</v>
      </c>
      <c r="W505" s="100">
        <f>IF(A505=1,((cPH1_+cPHr+(cNES*L505+(cNES+cOSEX)*G505+(cNES+cEREX)*H505+(cNES+cHOEX)*I505+(cNES+cNES)*S505+(cNES+cOSEX)*N505+(cNES+cEREX)*O505+(cNES+cHOEX)*P505)))/(1+cDR)^(A$6:A$65537 + 0.5),(cPHr+(cNES*L505+(cNES+cOSEX)*G505+(cNES+cEREX)*H505+(cNES+cHOEX)*I505+(cNES+cNES)*S505+(cNES+cOSEX)*N505+(cNES+cEREX)*O505+(cNES+cHOEX)*P505))/(1+cDR)^(((cycle + 0.5)/('Life tables'!$I$2/2))))</f>
        <v>52238.811800235322</v>
      </c>
      <c r="X505" s="107">
        <f>((L505+G505+H505+I505+N505+O505+P505+S505)/('Life tables'!$I$2/2))/(1+oDR)^(((cycle + 0.5)/('Life tables'!$I$2/2)))</f>
        <v>19.261286925550447</v>
      </c>
      <c r="Y505" s="31">
        <f>((uNES*L505+ uOCEX*G505+uEREX*H505+uHOEX*I505+uNES*S505+ uOCEX*N505+uEREX*O505+uHOEX*P505)/('Life tables'!$I$2/2))/(1+oDR)^(((cycle + 0.5)/('Life tables'!$I$2/2)))</f>
        <v>12.694153697149302</v>
      </c>
      <c r="Z505" s="100">
        <f t="shared" si="152"/>
        <v>159523.81883213919</v>
      </c>
      <c r="AA505" s="107">
        <f>((L505+G505+H505+I505+N505+O505+P505+S505)/('Life tables'!$I$2/2))</f>
        <v>25.619313159416187</v>
      </c>
      <c r="AB505" s="31">
        <f>((uNES*L505+ uOCEX*G505+uEREX*H505+uHOEX*I505+uNES*S505+ uOCEX*N505+uEREX*O505+uHOEX*P505)/('Life tables'!$I$2/2))</f>
        <v>16.88441172794246</v>
      </c>
    </row>
    <row r="506" spans="1:28" x14ac:dyDescent="0.25">
      <c r="A506" s="4">
        <v>500</v>
      </c>
      <c r="C506" s="105">
        <f>IF(male=0,VLOOKUP((($A$5:$A$1570/'Life tables'!$I$2)*2)+age,lifetable,13,1),IF(male=1,VLOOKUP((($A$5:$A$1570/'Life tables'!$I$2)*2)+age,lifetable,10,1),"error"))</f>
        <v>3.0034427820335718E-4</v>
      </c>
      <c r="F506" s="96">
        <f t="shared" si="140"/>
        <v>116.59571073108351</v>
      </c>
      <c r="G506" s="96">
        <f t="shared" si="141"/>
        <v>11.712283164315458</v>
      </c>
      <c r="H506" s="96">
        <f t="shared" si="142"/>
        <v>0.66889827081669961</v>
      </c>
      <c r="I506" s="96">
        <f t="shared" si="143"/>
        <v>0.26802121108210986</v>
      </c>
      <c r="J506" s="96">
        <f t="shared" si="144"/>
        <v>3.8817970219759926E-2</v>
      </c>
      <c r="K506" s="96">
        <f t="shared" si="145"/>
        <v>0.28006720365116616</v>
      </c>
      <c r="L506" s="96">
        <f t="shared" si="153"/>
        <v>103.62762291099833</v>
      </c>
      <c r="M506" s="96">
        <f t="shared" si="146"/>
        <v>551.33693133897748</v>
      </c>
      <c r="N506" s="96">
        <f t="shared" si="147"/>
        <v>53.094941029694077</v>
      </c>
      <c r="O506" s="96">
        <f t="shared" si="148"/>
        <v>1.267370738813743</v>
      </c>
      <c r="P506" s="96">
        <f t="shared" si="149"/>
        <v>1.267370738813743</v>
      </c>
      <c r="Q506" s="96">
        <f t="shared" si="150"/>
        <v>0.18229894952920253</v>
      </c>
      <c r="R506" s="96">
        <f t="shared" si="151"/>
        <v>9.9348077349495814E-2</v>
      </c>
      <c r="S506" s="96">
        <f t="shared" si="154"/>
        <v>495.42560180477722</v>
      </c>
      <c r="T506" s="96">
        <f t="shared" si="159"/>
        <v>60.436186928147606</v>
      </c>
      <c r="U506" s="96">
        <f t="shared" si="159"/>
        <v>272.23170320254059</v>
      </c>
      <c r="V506" s="32">
        <f t="shared" si="156"/>
        <v>999.99999999999955</v>
      </c>
      <c r="W506" s="100">
        <f>IF(A506=1,((cPH1_+cPHr+(cNES*L506+(cNES+cOSEX)*G506+(cNES+cEREX)*H506+(cNES+cHOEX)*I506+(cNES+cNES)*S506+(cNES+cOSEX)*N506+(cNES+cEREX)*O506+(cNES+cHOEX)*P506)))/(1+cDR)^(A$6:A$65537 + 0.5),(cPHr+(cNES*L506+(cNES+cOSEX)*G506+(cNES+cEREX)*H506+(cNES+cHOEX)*I506+(cNES+cNES)*S506+(cNES+cOSEX)*N506+(cNES+cEREX)*O506+(cNES+cHOEX)*P506))/(1+cDR)^(((cycle + 0.5)/('Life tables'!$I$2/2))))</f>
        <v>52075.335867186179</v>
      </c>
      <c r="X506" s="107">
        <f>((L506+G506+H506+I506+N506+O506+P506+S506)/('Life tables'!$I$2/2))/(1+oDR)^(((cycle + 0.5)/('Life tables'!$I$2/2)))</f>
        <v>19.232982768100296</v>
      </c>
      <c r="Y506" s="31">
        <f>((uNES*L506+ uOCEX*G506+uEREX*H506+uHOEX*I506+uNES*S506+ uOCEX*N506+uEREX*O506+uHOEX*P506)/('Life tables'!$I$2/2))/(1+oDR)^(((cycle + 0.5)/('Life tables'!$I$2/2)))</f>
        <v>12.675499839630621</v>
      </c>
      <c r="Z506" s="100">
        <f t="shared" si="152"/>
        <v>159380.41830537998</v>
      </c>
      <c r="AA506" s="107">
        <f>((L506+G506+H506+I506+N506+O506+P506+S506)/('Life tables'!$I$2/2))</f>
        <v>25.596279066538738</v>
      </c>
      <c r="AB506" s="31">
        <f>((uNES*L506+ uOCEX*G506+uEREX*H506+uHOEX*I506+uNES*S506+ uOCEX*N506+uEREX*O506+uHOEX*P506)/('Life tables'!$I$2/2))</f>
        <v>16.869231107572968</v>
      </c>
    </row>
    <row r="507" spans="1:28" x14ac:dyDescent="0.25">
      <c r="A507" s="4">
        <v>501</v>
      </c>
      <c r="C507" s="105">
        <f>IF(male=0,VLOOKUP((($A$5:$A$1570/'Life tables'!$I$2)*2)+age,lifetable,13,1),IF(male=1,VLOOKUP((($A$5:$A$1570/'Life tables'!$I$2)*2)+age,lifetable,10,1),"error"))</f>
        <v>3.0034427820335718E-4</v>
      </c>
      <c r="F507" s="96">
        <f t="shared" si="140"/>
        <v>116.49084695013578</v>
      </c>
      <c r="G507" s="96">
        <f t="shared" si="141"/>
        <v>11.701749378051456</v>
      </c>
      <c r="H507" s="96">
        <f t="shared" si="142"/>
        <v>0.66829667748785904</v>
      </c>
      <c r="I507" s="96">
        <f t="shared" si="143"/>
        <v>0.26778015832474827</v>
      </c>
      <c r="J507" s="96">
        <f t="shared" si="144"/>
        <v>3.8783058136798748E-2</v>
      </c>
      <c r="K507" s="96">
        <f t="shared" si="145"/>
        <v>0.27981531697617468</v>
      </c>
      <c r="L507" s="96">
        <f t="shared" si="153"/>
        <v>103.53442236115873</v>
      </c>
      <c r="M507" s="96">
        <f t="shared" si="146"/>
        <v>550.84126291917562</v>
      </c>
      <c r="N507" s="96">
        <f t="shared" si="147"/>
        <v>53.047207086938329</v>
      </c>
      <c r="O507" s="96">
        <f t="shared" si="148"/>
        <v>1.2662313345480334</v>
      </c>
      <c r="P507" s="96">
        <f t="shared" si="149"/>
        <v>1.2662313345480334</v>
      </c>
      <c r="Q507" s="96">
        <f t="shared" si="150"/>
        <v>0.18213505731174262</v>
      </c>
      <c r="R507" s="96">
        <f t="shared" si="151"/>
        <v>9.9258760451404873E-2</v>
      </c>
      <c r="S507" s="96">
        <f t="shared" si="154"/>
        <v>494.98019934537808</v>
      </c>
      <c r="T507" s="96">
        <f t="shared" si="159"/>
        <v>60.657105043596147</v>
      </c>
      <c r="U507" s="96">
        <f t="shared" si="159"/>
        <v>272.61077727996815</v>
      </c>
      <c r="V507" s="32">
        <f t="shared" si="156"/>
        <v>999.99999999999955</v>
      </c>
      <c r="W507" s="100">
        <f>IF(A507=1,((cPH1_+cPHr+(cNES*L507+(cNES+cOSEX)*G507+(cNES+cEREX)*H507+(cNES+cHOEX)*I507+(cNES+cNES)*S507+(cNES+cOSEX)*N507+(cNES+cEREX)*O507+(cNES+cHOEX)*P507)))/(1+cDR)^(A$6:A$65537 + 0.5),(cPHr+(cNES*L507+(cNES+cOSEX)*G507+(cNES+cEREX)*H507+(cNES+cHOEX)*I507+(cNES+cNES)*S507+(cNES+cOSEX)*N507+(cNES+cEREX)*O507+(cNES+cHOEX)*P507))/(1+cDR)^(((cycle + 0.5)/('Life tables'!$I$2/2))))</f>
        <v>51912.371491106191</v>
      </c>
      <c r="X507" s="107">
        <f>((L507+G507+H507+I507+N507+O507+P507+S507)/('Life tables'!$I$2/2))/(1+oDR)^(((cycle + 0.5)/('Life tables'!$I$2/2)))</f>
        <v>19.204720205317834</v>
      </c>
      <c r="Y507" s="31">
        <f>((uNES*L507+ uOCEX*G507+uEREX*H507+uHOEX*I507+uNES*S507+ uOCEX*N507+uEREX*O507+uHOEX*P507)/('Life tables'!$I$2/2))/(1+oDR)^(((cycle + 0.5)/('Life tables'!$I$2/2)))</f>
        <v>12.65687339504071</v>
      </c>
      <c r="Z507" s="100">
        <f t="shared" si="152"/>
        <v>159237.1466119159</v>
      </c>
      <c r="AA507" s="107">
        <f>((L507+G507+H507+I507+N507+O507+P507+S507)/('Life tables'!$I$2/2))</f>
        <v>25.57326568627504</v>
      </c>
      <c r="AB507" s="31">
        <f>((uNES*L507+ uOCEX*G507+uEREX*H507+uHOEX*I507+uNES*S507+ uOCEX*N507+uEREX*O507+uHOEX*P507)/('Life tables'!$I$2/2))</f>
        <v>16.854064137799568</v>
      </c>
    </row>
    <row r="508" spans="1:28" x14ac:dyDescent="0.25">
      <c r="A508" s="4">
        <v>502</v>
      </c>
      <c r="C508" s="105">
        <f>IF(male=0,VLOOKUP((($A$5:$A$1570/'Life tables'!$I$2)*2)+age,lifetable,13,1),IF(male=1,VLOOKUP((($A$5:$A$1570/'Life tables'!$I$2)*2)+age,lifetable,10,1),"error"))</f>
        <v>3.0034427820335718E-4</v>
      </c>
      <c r="F508" s="96">
        <f t="shared" si="140"/>
        <v>116.38607859227098</v>
      </c>
      <c r="G508" s="96">
        <f t="shared" si="141"/>
        <v>11.691225177235845</v>
      </c>
      <c r="H508" s="96">
        <f t="shared" si="142"/>
        <v>0.66769563159197964</v>
      </c>
      <c r="I508" s="96">
        <f t="shared" si="143"/>
        <v>0.26753932491859689</v>
      </c>
      <c r="J508" s="96">
        <f t="shared" si="144"/>
        <v>3.8748177822848368E-2</v>
      </c>
      <c r="K508" s="96">
        <f t="shared" si="145"/>
        <v>0.27956365951095286</v>
      </c>
      <c r="L508" s="96">
        <f t="shared" si="153"/>
        <v>103.44130662119076</v>
      </c>
      <c r="M508" s="96">
        <f t="shared" si="146"/>
        <v>550.3460390841642</v>
      </c>
      <c r="N508" s="96">
        <f t="shared" si="147"/>
        <v>52.999515958661156</v>
      </c>
      <c r="O508" s="96">
        <f t="shared" si="148"/>
        <v>1.2650929522594891</v>
      </c>
      <c r="P508" s="96">
        <f t="shared" si="149"/>
        <v>1.2650929522594891</v>
      </c>
      <c r="Q508" s="96">
        <f t="shared" si="150"/>
        <v>0.18197131209575435</v>
      </c>
      <c r="R508" s="96">
        <f t="shared" si="151"/>
        <v>9.9169523665204928E-2</v>
      </c>
      <c r="S508" s="96">
        <f t="shared" si="154"/>
        <v>494.53519638522312</v>
      </c>
      <c r="T508" s="96">
        <f t="shared" si="159"/>
        <v>60.877824533514747</v>
      </c>
      <c r="U508" s="96">
        <f t="shared" si="159"/>
        <v>272.98951046314431</v>
      </c>
      <c r="V508" s="32">
        <f t="shared" si="156"/>
        <v>999.99999999999955</v>
      </c>
      <c r="W508" s="100">
        <f>IF(A508=1,((cPH1_+cPHr+(cNES*L508+(cNES+cOSEX)*G508+(cNES+cEREX)*H508+(cNES+cHOEX)*I508+(cNES+cNES)*S508+(cNES+cOSEX)*N508+(cNES+cEREX)*O508+(cNES+cHOEX)*P508)))/(1+cDR)^(A$6:A$65537 + 0.5),(cPHr+(cNES*L508+(cNES+cOSEX)*G508+(cNES+cEREX)*H508+(cNES+cHOEX)*I508+(cNES+cNES)*S508+(cNES+cOSEX)*N508+(cNES+cEREX)*O508+(cNES+cHOEX)*P508))/(1+cDR)^(((cycle + 0.5)/('Life tables'!$I$2/2))))</f>
        <v>51749.917072282216</v>
      </c>
      <c r="X508" s="107">
        <f>((L508+G508+H508+I508+N508+O508+P508+S508)/('Life tables'!$I$2/2))/(1+oDR)^(((cycle + 0.5)/('Life tables'!$I$2/2)))</f>
        <v>19.176499176003709</v>
      </c>
      <c r="Y508" s="31">
        <f>((uNES*L508+ uOCEX*G508+uEREX*H508+uHOEX*I508+uNES*S508+ uOCEX*N508+uEREX*O508+uHOEX*P508)/('Life tables'!$I$2/2))/(1+oDR)^(((cycle + 0.5)/('Life tables'!$I$2/2)))</f>
        <v>12.638274323047586</v>
      </c>
      <c r="Z508" s="100">
        <f t="shared" si="152"/>
        <v>159094.00363914523</v>
      </c>
      <c r="AA508" s="107">
        <f>((L508+G508+H508+I508+N508+O508+P508+S508)/('Life tables'!$I$2/2))</f>
        <v>25.550272999903743</v>
      </c>
      <c r="AB508" s="31">
        <f>((uNES*L508+ uOCEX*G508+uEREX*H508+uHOEX*I508+uNES*S508+ uOCEX*N508+uEREX*O508+uHOEX*P508)/('Life tables'!$I$2/2))</f>
        <v>16.838910806285796</v>
      </c>
    </row>
    <row r="509" spans="1:28" x14ac:dyDescent="0.25">
      <c r="A509" s="4">
        <v>503</v>
      </c>
      <c r="C509" s="105">
        <f>IF(male=0,VLOOKUP((($A$5:$A$1570/'Life tables'!$I$2)*2)+age,lifetable,13,1),IF(male=1,VLOOKUP((($A$5:$A$1570/'Life tables'!$I$2)*2)+age,lifetable,10,1),"error"))</f>
        <v>3.0034427820335718E-4</v>
      </c>
      <c r="F509" s="96">
        <f t="shared" si="140"/>
        <v>116.28140553341574</v>
      </c>
      <c r="G509" s="96">
        <f t="shared" si="141"/>
        <v>11.680710549405195</v>
      </c>
      <c r="H509" s="96">
        <f t="shared" si="142"/>
        <v>0.66709513241726426</v>
      </c>
      <c r="I509" s="96">
        <f t="shared" si="143"/>
        <v>0.2672987105784454</v>
      </c>
      <c r="J509" s="96">
        <f t="shared" si="144"/>
        <v>3.8713329236601264E-2</v>
      </c>
      <c r="K509" s="96">
        <f t="shared" si="145"/>
        <v>0.27931223095747193</v>
      </c>
      <c r="L509" s="96">
        <f t="shared" si="153"/>
        <v>103.34827558082075</v>
      </c>
      <c r="M509" s="96">
        <f t="shared" si="146"/>
        <v>549.85125946992468</v>
      </c>
      <c r="N509" s="96">
        <f t="shared" si="147"/>
        <v>52.951867609806783</v>
      </c>
      <c r="O509" s="96">
        <f t="shared" si="148"/>
        <v>1.2639555911113327</v>
      </c>
      <c r="P509" s="96">
        <f t="shared" si="149"/>
        <v>1.2639555911113327</v>
      </c>
      <c r="Q509" s="96">
        <f t="shared" si="150"/>
        <v>0.18180771376087537</v>
      </c>
      <c r="R509" s="96">
        <f t="shared" si="151"/>
        <v>9.9080366925301727E-2</v>
      </c>
      <c r="S509" s="96">
        <f t="shared" si="154"/>
        <v>494.09059259720908</v>
      </c>
      <c r="T509" s="96">
        <f t="shared" si="159"/>
        <v>61.098345576512223</v>
      </c>
      <c r="U509" s="96">
        <f t="shared" si="159"/>
        <v>273.36790306102711</v>
      </c>
      <c r="V509" s="32">
        <f t="shared" si="156"/>
        <v>999.99999999999955</v>
      </c>
      <c r="W509" s="100">
        <f>IF(A509=1,((cPH1_+cPHr+(cNES*L509+(cNES+cOSEX)*G509+(cNES+cEREX)*H509+(cNES+cHOEX)*I509+(cNES+cNES)*S509+(cNES+cOSEX)*N509+(cNES+cEREX)*O509+(cNES+cHOEX)*P509)))/(1+cDR)^(A$6:A$65537 + 0.5),(cPHr+(cNES*L509+(cNES+cOSEX)*G509+(cNES+cEREX)*H509+(cNES+cHOEX)*I509+(cNES+cNES)*S509+(cNES+cOSEX)*N509+(cNES+cEREX)*O509+(cNES+cHOEX)*P509))/(1+cDR)^(((cycle + 0.5)/('Life tables'!$I$2/2))))</f>
        <v>51587.971015964838</v>
      </c>
      <c r="X509" s="107">
        <f>((L509+G509+H509+I509+N509+O509+P509+S509)/('Life tables'!$I$2/2))/(1+oDR)^(((cycle + 0.5)/('Life tables'!$I$2/2)))</f>
        <v>19.148319619051168</v>
      </c>
      <c r="Y509" s="31">
        <f>((uNES*L509+ uOCEX*G509+uEREX*H509+uHOEX*I509+uNES*S509+ uOCEX*N509+uEREX*O509+uHOEX*P509)/('Life tables'!$I$2/2))/(1+oDR)^(((cycle + 0.5)/('Life tables'!$I$2/2)))</f>
        <v>12.619702583380233</v>
      </c>
      <c r="Z509" s="100">
        <f t="shared" si="152"/>
        <v>158950.98927445928</v>
      </c>
      <c r="AA509" s="107">
        <f>((L509+G509+H509+I509+N509+O509+P509+S509)/('Life tables'!$I$2/2))</f>
        <v>25.527300988723688</v>
      </c>
      <c r="AB509" s="31">
        <f>((uNES*L509+ uOCEX*G509+uEREX*H509+uHOEX*I509+uNES*S509+ uOCEX*N509+uEREX*O509+uHOEX*P509)/('Life tables'!$I$2/2))</f>
        <v>16.82377110070842</v>
      </c>
    </row>
    <row r="510" spans="1:28" x14ac:dyDescent="0.25">
      <c r="A510" s="4">
        <v>504</v>
      </c>
      <c r="C510" s="105">
        <f>IF(male=0,VLOOKUP((($A$5:$A$1570/'Life tables'!$I$2)*2)+age,lifetable,13,1),IF(male=1,VLOOKUP((($A$5:$A$1570/'Life tables'!$I$2)*2)+age,lifetable,10,1),"error"))</f>
        <v>3.0034427820335718E-4</v>
      </c>
      <c r="F510" s="96">
        <f t="shared" si="140"/>
        <v>116.17682765089194</v>
      </c>
      <c r="G510" s="96">
        <f t="shared" si="141"/>
        <v>11.670205482236229</v>
      </c>
      <c r="H510" s="96">
        <f t="shared" si="142"/>
        <v>0.66649517925992063</v>
      </c>
      <c r="I510" s="96">
        <f t="shared" si="143"/>
        <v>0.26705831502229088</v>
      </c>
      <c r="J510" s="96">
        <f t="shared" si="144"/>
        <v>3.8678512337214484E-2</v>
      </c>
      <c r="K510" s="96">
        <f t="shared" si="145"/>
        <v>0.2790610310210544</v>
      </c>
      <c r="L510" s="96">
        <f t="shared" si="153"/>
        <v>103.25532913101523</v>
      </c>
      <c r="M510" s="96">
        <f t="shared" si="146"/>
        <v>549.35692371156813</v>
      </c>
      <c r="N510" s="96">
        <f t="shared" si="147"/>
        <v>52.904262005235601</v>
      </c>
      <c r="O510" s="96">
        <f t="shared" si="148"/>
        <v>1.2628192502647857</v>
      </c>
      <c r="P510" s="96">
        <f t="shared" si="149"/>
        <v>1.2628192502647857</v>
      </c>
      <c r="Q510" s="96">
        <f t="shared" si="150"/>
        <v>0.18164426218645563</v>
      </c>
      <c r="R510" s="96">
        <f t="shared" si="151"/>
        <v>9.8991290165944143E-2</v>
      </c>
      <c r="S510" s="96">
        <f t="shared" si="154"/>
        <v>493.64638765345057</v>
      </c>
      <c r="T510" s="96">
        <f t="shared" si="159"/>
        <v>61.318668351035896</v>
      </c>
      <c r="U510" s="96">
        <f t="shared" si="159"/>
        <v>273.74595538221411</v>
      </c>
      <c r="V510" s="32">
        <f t="shared" si="156"/>
        <v>999.99999999999943</v>
      </c>
      <c r="W510" s="100">
        <f>IF(A510=1,((cPH1_+cPHr+(cNES*L510+(cNES+cOSEX)*G510+(cNES+cEREX)*H510+(cNES+cHOEX)*I510+(cNES+cNES)*S510+(cNES+cOSEX)*N510+(cNES+cEREX)*O510+(cNES+cHOEX)*P510)))/(1+cDR)^(A$6:A$65537 + 0.5),(cPHr+(cNES*L510+(cNES+cOSEX)*G510+(cNES+cEREX)*H510+(cNES+cHOEX)*I510+(cNES+cNES)*S510+(cNES+cOSEX)*N510+(cNES+cEREX)*O510+(cNES+cHOEX)*P510))/(1+cDR)^(((cycle + 0.5)/('Life tables'!$I$2/2))))</f>
        <v>51426.531732354182</v>
      </c>
      <c r="X510" s="107">
        <f>((L510+G510+H510+I510+N510+O510+P510+S510)/('Life tables'!$I$2/2))/(1+oDR)^(((cycle + 0.5)/('Life tables'!$I$2/2)))</f>
        <v>19.120181473445747</v>
      </c>
      <c r="Y510" s="31">
        <f>((uNES*L510+ uOCEX*G510+uEREX*H510+uHOEX*I510+uNES*S510+ uOCEX*N510+uEREX*O510+uHOEX*P510)/('Life tables'!$I$2/2))/(1+oDR)^(((cycle + 0.5)/('Life tables'!$I$2/2)))</f>
        <v>12.601158135828406</v>
      </c>
      <c r="Z510" s="100">
        <f t="shared" si="152"/>
        <v>158808.10340524578</v>
      </c>
      <c r="AA510" s="107">
        <f>((L510+G510+H510+I510+N510+O510+P510+S510)/('Life tables'!$I$2/2))</f>
        <v>25.504349634053707</v>
      </c>
      <c r="AB510" s="31">
        <f>((uNES*L510+ uOCEX*G510+uEREX*H510+uHOEX*I510+uNES*S510+ uOCEX*N510+uEREX*O510+uHOEX*P510)/('Life tables'!$I$2/2))</f>
        <v>16.808645008757324</v>
      </c>
    </row>
    <row r="511" spans="1:28" x14ac:dyDescent="0.25">
      <c r="A511" s="4">
        <v>505</v>
      </c>
      <c r="C511" s="105">
        <f>IF(male=0,VLOOKUP((($A$5:$A$1570/'Life tables'!$I$2)*2)+age,lifetable,13,1),IF(male=1,VLOOKUP((($A$5:$A$1570/'Life tables'!$I$2)*2)+age,lifetable,10,1),"error"))</f>
        <v>3.0034427820335718E-4</v>
      </c>
      <c r="F511" s="96">
        <f t="shared" si="140"/>
        <v>116.07234482337269</v>
      </c>
      <c r="G511" s="96">
        <f t="shared" si="141"/>
        <v>11.65970996354141</v>
      </c>
      <c r="H511" s="96">
        <f t="shared" si="142"/>
        <v>0.66589577142390799</v>
      </c>
      <c r="I511" s="96">
        <f t="shared" si="143"/>
        <v>0.26681813797123638</v>
      </c>
      <c r="J511" s="96">
        <f t="shared" si="144"/>
        <v>3.8643727084294907E-2</v>
      </c>
      <c r="K511" s="96">
        <f t="shared" si="145"/>
        <v>0.27881005941026876</v>
      </c>
      <c r="L511" s="96">
        <f t="shared" si="153"/>
        <v>103.16246716394157</v>
      </c>
      <c r="M511" s="96">
        <f t="shared" si="146"/>
        <v>548.86303144337671</v>
      </c>
      <c r="N511" s="96">
        <f t="shared" si="147"/>
        <v>52.856699109728204</v>
      </c>
      <c r="O511" s="96">
        <f t="shared" si="148"/>
        <v>1.2616839288791641</v>
      </c>
      <c r="P511" s="96">
        <f t="shared" si="149"/>
        <v>1.2616839288791641</v>
      </c>
      <c r="Q511" s="96">
        <f t="shared" si="150"/>
        <v>0.18148095725157087</v>
      </c>
      <c r="R511" s="96">
        <f t="shared" si="151"/>
        <v>9.890229332123171E-2</v>
      </c>
      <c r="S511" s="96">
        <f t="shared" si="154"/>
        <v>493.20258122531737</v>
      </c>
      <c r="T511" s="96">
        <f t="shared" si="159"/>
        <v>61.538793035371761</v>
      </c>
      <c r="U511" s="96">
        <f t="shared" si="159"/>
        <v>274.12366773494563</v>
      </c>
      <c r="V511" s="32">
        <f t="shared" si="156"/>
        <v>999.99999999999955</v>
      </c>
      <c r="W511" s="100">
        <f>IF(A511=1,((cPH1_+cPHr+(cNES*L511+(cNES+cOSEX)*G511+(cNES+cEREX)*H511+(cNES+cHOEX)*I511+(cNES+cNES)*S511+(cNES+cOSEX)*N511+(cNES+cEREX)*O511+(cNES+cHOEX)*P511)))/(1+cDR)^(A$6:A$65537 + 0.5),(cPHr+(cNES*L511+(cNES+cOSEX)*G511+(cNES+cEREX)*H511+(cNES+cHOEX)*I511+(cNES+cNES)*S511+(cNES+cOSEX)*N511+(cNES+cEREX)*O511+(cNES+cHOEX)*P511))/(1+cDR)^(((cycle + 0.5)/('Life tables'!$I$2/2))))</f>
        <v>51265.597636586033</v>
      </c>
      <c r="X511" s="107">
        <f>((L511+G511+H511+I511+N511+O511+P511+S511)/('Life tables'!$I$2/2))/(1+oDR)^(((cycle + 0.5)/('Life tables'!$I$2/2)))</f>
        <v>19.092084678265095</v>
      </c>
      <c r="Y511" s="31">
        <f>((uNES*L511+ uOCEX*G511+uEREX*H511+uHOEX*I511+uNES*S511+ uOCEX*N511+uEREX*O511+uHOEX*P511)/('Life tables'!$I$2/2))/(1+oDR)^(((cycle + 0.5)/('Life tables'!$I$2/2)))</f>
        <v>12.582640940242545</v>
      </c>
      <c r="Z511" s="100">
        <f t="shared" si="152"/>
        <v>158665.34591889259</v>
      </c>
      <c r="AA511" s="107">
        <f>((L511+G511+H511+I511+N511+O511+P511+S511)/('Life tables'!$I$2/2))</f>
        <v>25.481418917232531</v>
      </c>
      <c r="AB511" s="31">
        <f>((uNES*L511+ uOCEX*G511+uEREX*H511+uHOEX*I511+uNES*S511+ uOCEX*N511+uEREX*O511+uHOEX*P511)/('Life tables'!$I$2/2))</f>
        <v>16.793532518135471</v>
      </c>
    </row>
    <row r="512" spans="1:28" x14ac:dyDescent="0.25">
      <c r="A512" s="4">
        <v>506</v>
      </c>
      <c r="C512" s="105">
        <f>IF(male=0,VLOOKUP((($A$5:$A$1570/'Life tables'!$I$2)*2)+age,lifetable,13,1),IF(male=1,VLOOKUP((($A$5:$A$1570/'Life tables'!$I$2)*2)+age,lifetable,10,1),"error"))</f>
        <v>3.0034427820335718E-4</v>
      </c>
      <c r="F512" s="96">
        <f t="shared" si="140"/>
        <v>115.96795693083924</v>
      </c>
      <c r="G512" s="96">
        <f t="shared" si="141"/>
        <v>11.649223981264603</v>
      </c>
      <c r="H512" s="96">
        <f t="shared" si="142"/>
        <v>0.66529690822069065</v>
      </c>
      <c r="I512" s="96">
        <f t="shared" si="143"/>
        <v>0.26657817914939214</v>
      </c>
      <c r="J512" s="96">
        <f t="shared" si="144"/>
        <v>3.8608973437884934E-2</v>
      </c>
      <c r="K512" s="96">
        <f t="shared" si="145"/>
        <v>0.27855931583682531</v>
      </c>
      <c r="L512" s="96">
        <f t="shared" si="153"/>
        <v>103.06968957292985</v>
      </c>
      <c r="M512" s="96">
        <f t="shared" si="146"/>
        <v>548.36958229884294</v>
      </c>
      <c r="N512" s="96">
        <f t="shared" si="147"/>
        <v>52.80917888798912</v>
      </c>
      <c r="O512" s="96">
        <f t="shared" si="148"/>
        <v>1.2605496261119689</v>
      </c>
      <c r="P512" s="96">
        <f t="shared" si="149"/>
        <v>1.2605496261119689</v>
      </c>
      <c r="Q512" s="96">
        <f t="shared" si="150"/>
        <v>0.18131779883503574</v>
      </c>
      <c r="R512" s="96">
        <f t="shared" si="151"/>
        <v>9.8813376325121688E-2</v>
      </c>
      <c r="S512" s="96">
        <f t="shared" si="154"/>
        <v>492.75917298346974</v>
      </c>
      <c r="T512" s="96">
        <f t="shared" si="159"/>
        <v>61.758719807644681</v>
      </c>
      <c r="U512" s="96">
        <f t="shared" si="159"/>
        <v>274.50104042710757</v>
      </c>
      <c r="V512" s="32">
        <f t="shared" si="156"/>
        <v>999.99999999999955</v>
      </c>
      <c r="W512" s="100">
        <f>IF(A512=1,((cPH1_+cPHr+(cNES*L512+(cNES+cOSEX)*G512+(cNES+cEREX)*H512+(cNES+cHOEX)*I512+(cNES+cNES)*S512+(cNES+cOSEX)*N512+(cNES+cEREX)*O512+(cNES+cHOEX)*P512)))/(1+cDR)^(A$6:A$65537 + 0.5),(cPHr+(cNES*L512+(cNES+cOSEX)*G512+(cNES+cEREX)*H512+(cNES+cHOEX)*I512+(cNES+cNES)*S512+(cNES+cOSEX)*N512+(cNES+cEREX)*O512+(cNES+cHOEX)*P512))/(1+cDR)^(((cycle + 0.5)/('Life tables'!$I$2/2))))</f>
        <v>51105.167148717679</v>
      </c>
      <c r="X512" s="107">
        <f>((L512+G512+H512+I512+N512+O512+P512+S512)/('Life tables'!$I$2/2))/(1+oDR)^(((cycle + 0.5)/('Life tables'!$I$2/2)))</f>
        <v>19.064029172678747</v>
      </c>
      <c r="Y512" s="31">
        <f>((uNES*L512+ uOCEX*G512+uEREX*H512+uHOEX*I512+uNES*S512+ uOCEX*N512+uEREX*O512+uHOEX*P512)/('Life tables'!$I$2/2))/(1+oDR)^(((cycle + 0.5)/('Life tables'!$I$2/2)))</f>
        <v>12.564150956533572</v>
      </c>
      <c r="Z512" s="100">
        <f t="shared" si="152"/>
        <v>158522.71670279102</v>
      </c>
      <c r="AA512" s="107">
        <f>((L512+G512+H512+I512+N512+O512+P512+S512)/('Life tables'!$I$2/2))</f>
        <v>25.458508819618679</v>
      </c>
      <c r="AB512" s="31">
        <f>((uNES*L512+ uOCEX*G512+uEREX*H512+uHOEX*I512+uNES*S512+ uOCEX*N512+uEREX*O512+uHOEX*P512)/('Life tables'!$I$2/2))</f>
        <v>16.778433616558782</v>
      </c>
    </row>
    <row r="513" spans="1:28" x14ac:dyDescent="0.25">
      <c r="A513" s="4">
        <v>507</v>
      </c>
      <c r="C513" s="105">
        <f>IF(male=0,VLOOKUP((($A$5:$A$1570/'Life tables'!$I$2)*2)+age,lifetable,13,1),IF(male=1,VLOOKUP((($A$5:$A$1570/'Life tables'!$I$2)*2)+age,lifetable,10,1),"error"))</f>
        <v>3.0034427820335718E-4</v>
      </c>
      <c r="F513" s="96">
        <f t="shared" si="140"/>
        <v>115.86366385453978</v>
      </c>
      <c r="G513" s="96">
        <f t="shared" si="141"/>
        <v>11.638747523476939</v>
      </c>
      <c r="H513" s="96">
        <f t="shared" si="142"/>
        <v>0.6646985889690008</v>
      </c>
      <c r="I513" s="96">
        <f t="shared" si="143"/>
        <v>0.26633843828378062</v>
      </c>
      <c r="J513" s="96">
        <f t="shared" si="144"/>
        <v>3.8574251358448781E-2</v>
      </c>
      <c r="K513" s="96">
        <f t="shared" si="145"/>
        <v>0.27830880001547809</v>
      </c>
      <c r="L513" s="96">
        <f t="shared" si="153"/>
        <v>102.97699625243614</v>
      </c>
      <c r="M513" s="96">
        <f t="shared" si="146"/>
        <v>547.8765759107074</v>
      </c>
      <c r="N513" s="96">
        <f t="shared" si="147"/>
        <v>52.761701304650479</v>
      </c>
      <c r="O513" s="96">
        <f t="shared" si="148"/>
        <v>1.2594163411189723</v>
      </c>
      <c r="P513" s="96">
        <f t="shared" si="149"/>
        <v>1.2594163411189723</v>
      </c>
      <c r="Q513" s="96">
        <f t="shared" si="150"/>
        <v>0.18115478681541639</v>
      </c>
      <c r="R513" s="96">
        <f t="shared" si="151"/>
        <v>9.8724539111435791E-2</v>
      </c>
      <c r="S513" s="96">
        <f t="shared" si="154"/>
        <v>492.31616259789212</v>
      </c>
      <c r="T513" s="96">
        <f t="shared" si="159"/>
        <v>61.978448845818548</v>
      </c>
      <c r="U513" s="96">
        <f t="shared" si="159"/>
        <v>274.87807376623448</v>
      </c>
      <c r="V513" s="32">
        <f t="shared" si="156"/>
        <v>999.99999999999943</v>
      </c>
      <c r="W513" s="100">
        <f>IF(A513=1,((cPH1_+cPHr+(cNES*L513+(cNES+cOSEX)*G513+(cNES+cEREX)*H513+(cNES+cHOEX)*I513+(cNES+cNES)*S513+(cNES+cOSEX)*N513+(cNES+cEREX)*O513+(cNES+cHOEX)*P513)))/(1+cDR)^(A$6:A$65537 + 0.5),(cPHr+(cNES*L513+(cNES+cOSEX)*G513+(cNES+cEREX)*H513+(cNES+cHOEX)*I513+(cNES+cNES)*S513+(cNES+cOSEX)*N513+(cNES+cEREX)*O513+(cNES+cHOEX)*P513))/(1+cDR)^(((cycle + 0.5)/('Life tables'!$I$2/2))))</f>
        <v>50945.238693713916</v>
      </c>
      <c r="X513" s="107">
        <f>((L513+G513+H513+I513+N513+O513+P513+S513)/('Life tables'!$I$2/2))/(1+oDR)^(((cycle + 0.5)/('Life tables'!$I$2/2)))</f>
        <v>19.03601489594789</v>
      </c>
      <c r="Y513" s="31">
        <f>((uNES*L513+ uOCEX*G513+uEREX*H513+uHOEX*I513+uNES*S513+ uOCEX*N513+uEREX*O513+uHOEX*P513)/('Life tables'!$I$2/2))/(1+oDR)^(((cycle + 0.5)/('Life tables'!$I$2/2)))</f>
        <v>12.545688144672791</v>
      </c>
      <c r="Z513" s="100">
        <f t="shared" si="152"/>
        <v>158380.21564433884</v>
      </c>
      <c r="AA513" s="107">
        <f>((L513+G513+H513+I513+N513+O513+P513+S513)/('Life tables'!$I$2/2))</f>
        <v>25.435619322590284</v>
      </c>
      <c r="AB513" s="31">
        <f>((uNES*L513+ uOCEX*G513+uEREX*H513+uHOEX*I513+uNES*S513+ uOCEX*N513+uEREX*O513+uHOEX*P513)/('Life tables'!$I$2/2))</f>
        <v>16.763348291756067</v>
      </c>
    </row>
    <row r="514" spans="1:28" x14ac:dyDescent="0.25">
      <c r="A514" s="4">
        <v>508</v>
      </c>
      <c r="C514" s="105">
        <f>IF(male=0,VLOOKUP((($A$5:$A$1570/'Life tables'!$I$2)*2)+age,lifetable,13,1),IF(male=1,VLOOKUP((($A$5:$A$1570/'Life tables'!$I$2)*2)+age,lifetable,10,1),"error"))</f>
        <v>3.0034427820335718E-4</v>
      </c>
      <c r="F514" s="96">
        <f t="shared" si="140"/>
        <v>115.75946547694933</v>
      </c>
      <c r="G514" s="96">
        <f t="shared" si="141"/>
        <v>11.62828057837279</v>
      </c>
      <c r="H514" s="96">
        <f t="shared" si="142"/>
        <v>0.66410081299460921</v>
      </c>
      <c r="I514" s="96">
        <f t="shared" si="143"/>
        <v>0.26609891510424449</v>
      </c>
      <c r="J514" s="96">
        <f t="shared" si="144"/>
        <v>3.8539560806859087E-2</v>
      </c>
      <c r="K514" s="96">
        <f t="shared" si="145"/>
        <v>0.27805851166392753</v>
      </c>
      <c r="L514" s="96">
        <f t="shared" si="153"/>
        <v>102.8843870980069</v>
      </c>
      <c r="M514" s="96">
        <f t="shared" si="146"/>
        <v>547.38401191099695</v>
      </c>
      <c r="N514" s="96">
        <f t="shared" si="147"/>
        <v>52.714266324275656</v>
      </c>
      <c r="O514" s="96">
        <f t="shared" si="148"/>
        <v>1.2582840730543061</v>
      </c>
      <c r="P514" s="96">
        <f t="shared" si="149"/>
        <v>1.2582840730543061</v>
      </c>
      <c r="Q514" s="96">
        <f t="shared" si="150"/>
        <v>0.18099192107104289</v>
      </c>
      <c r="R514" s="96">
        <f t="shared" si="151"/>
        <v>9.8635781613867185E-2</v>
      </c>
      <c r="S514" s="96">
        <f t="shared" si="154"/>
        <v>491.87354973792776</v>
      </c>
      <c r="T514" s="96">
        <f t="shared" si="159"/>
        <v>62.197980327696449</v>
      </c>
      <c r="U514" s="96">
        <f t="shared" si="159"/>
        <v>275.25476805951229</v>
      </c>
      <c r="V514" s="32">
        <f t="shared" si="156"/>
        <v>999.99999999999932</v>
      </c>
      <c r="W514" s="100">
        <f>IF(A514=1,((cPH1_+cPHr+(cNES*L514+(cNES+cOSEX)*G514+(cNES+cEREX)*H514+(cNES+cHOEX)*I514+(cNES+cNES)*S514+(cNES+cOSEX)*N514+(cNES+cEREX)*O514+(cNES+cHOEX)*P514)))/(1+cDR)^(A$6:A$65537 + 0.5),(cPHr+(cNES*L514+(cNES+cOSEX)*G514+(cNES+cEREX)*H514+(cNES+cHOEX)*I514+(cNES+cNES)*S514+(cNES+cOSEX)*N514+(cNES+cEREX)*O514+(cNES+cHOEX)*P514))/(1+cDR)^(((cycle + 0.5)/('Life tables'!$I$2/2))))</f>
        <v>50785.810701433096</v>
      </c>
      <c r="X514" s="107">
        <f>((L514+G514+H514+I514+N514+O514+P514+S514)/('Life tables'!$I$2/2))/(1+oDR)^(((cycle + 0.5)/('Life tables'!$I$2/2)))</f>
        <v>19.008041787425174</v>
      </c>
      <c r="Y514" s="31">
        <f>((uNES*L514+ uOCEX*G514+uEREX*H514+uHOEX*I514+uNES*S514+ uOCEX*N514+uEREX*O514+uHOEX*P514)/('Life tables'!$I$2/2))/(1+oDR)^(((cycle + 0.5)/('Life tables'!$I$2/2)))</f>
        <v>12.527252464691733</v>
      </c>
      <c r="Z514" s="100">
        <f t="shared" si="152"/>
        <v>158237.84263094398</v>
      </c>
      <c r="AA514" s="107">
        <f>((L514+G514+H514+I514+N514+O514+P514+S514)/('Life tables'!$I$2/2))</f>
        <v>25.412750407545062</v>
      </c>
      <c r="AB514" s="31">
        <f>((uNES*L514+ uOCEX*G514+uEREX*H514+uHOEX*I514+uNES*S514+ uOCEX*N514+uEREX*O514+uHOEX*P514)/('Life tables'!$I$2/2))</f>
        <v>16.748276531468978</v>
      </c>
    </row>
    <row r="515" spans="1:28" x14ac:dyDescent="0.25">
      <c r="A515" s="4">
        <v>509</v>
      </c>
      <c r="C515" s="105">
        <f>IF(male=0,VLOOKUP((($A$5:$A$1570/'Life tables'!$I$2)*2)+age,lifetable,13,1),IF(male=1,VLOOKUP((($A$5:$A$1570/'Life tables'!$I$2)*2)+age,lifetable,10,1),"error"))</f>
        <v>3.0034427820335718E-4</v>
      </c>
      <c r="F515" s="96">
        <f t="shared" si="140"/>
        <v>115.65536168173108</v>
      </c>
      <c r="G515" s="96">
        <f t="shared" si="141"/>
        <v>11.617823134265876</v>
      </c>
      <c r="H515" s="96">
        <f t="shared" si="142"/>
        <v>0.66350357963010276</v>
      </c>
      <c r="I515" s="96">
        <f t="shared" si="143"/>
        <v>0.26585960934335773</v>
      </c>
      <c r="J515" s="96">
        <f t="shared" si="144"/>
        <v>3.850490174438409E-2</v>
      </c>
      <c r="K515" s="96">
        <f t="shared" si="145"/>
        <v>0.2778084505027284</v>
      </c>
      <c r="L515" s="96">
        <f t="shared" si="153"/>
        <v>102.79186200624463</v>
      </c>
      <c r="M515" s="96">
        <f t="shared" si="146"/>
        <v>546.89188993105938</v>
      </c>
      <c r="N515" s="96">
        <f t="shared" si="147"/>
        <v>52.666873911362664</v>
      </c>
      <c r="O515" s="96">
        <f t="shared" si="148"/>
        <v>1.2571528210705414</v>
      </c>
      <c r="P515" s="96">
        <f t="shared" si="149"/>
        <v>1.2571528210705414</v>
      </c>
      <c r="Q515" s="96">
        <f t="shared" si="150"/>
        <v>0.18082920148002082</v>
      </c>
      <c r="R515" s="96">
        <f t="shared" si="151"/>
        <v>9.8547103765986591E-2</v>
      </c>
      <c r="S515" s="96">
        <f t="shared" si="154"/>
        <v>491.4313340723096</v>
      </c>
      <c r="T515" s="96">
        <f t="shared" si="159"/>
        <v>62.417314430920854</v>
      </c>
      <c r="U515" s="96">
        <f t="shared" si="159"/>
        <v>275.63112361378103</v>
      </c>
      <c r="V515" s="32">
        <f t="shared" si="156"/>
        <v>999.9999999999992</v>
      </c>
      <c r="W515" s="100">
        <f>IF(A515=1,((cPH1_+cPHr+(cNES*L515+(cNES+cOSEX)*G515+(cNES+cEREX)*H515+(cNES+cHOEX)*I515+(cNES+cNES)*S515+(cNES+cOSEX)*N515+(cNES+cEREX)*O515+(cNES+cHOEX)*P515)))/(1+cDR)^(A$6:A$65537 + 0.5),(cPHr+(cNES*L515+(cNES+cOSEX)*G515+(cNES+cEREX)*H515+(cNES+cHOEX)*I515+(cNES+cNES)*S515+(cNES+cOSEX)*N515+(cNES+cEREX)*O515+(cNES+cHOEX)*P515))/(1+cDR)^(((cycle + 0.5)/('Life tables'!$I$2/2))))</f>
        <v>50626.881606613009</v>
      </c>
      <c r="X515" s="107">
        <f>((L515+G515+H515+I515+N515+O515+P515+S515)/('Life tables'!$I$2/2))/(1+oDR)^(((cycle + 0.5)/('Life tables'!$I$2/2)))</f>
        <v>18.980109786554504</v>
      </c>
      <c r="Y515" s="31">
        <f>((uNES*L515+ uOCEX*G515+uEREX*H515+uHOEX*I515+uNES*S515+ uOCEX*N515+uEREX*O515+uHOEX*P515)/('Life tables'!$I$2/2))/(1+oDR)^(((cycle + 0.5)/('Life tables'!$I$2/2)))</f>
        <v>12.508843876682032</v>
      </c>
      <c r="Z515" s="100">
        <f t="shared" si="152"/>
        <v>158095.59755002728</v>
      </c>
      <c r="AA515" s="107">
        <f>((L515+G515+H515+I515+N515+O515+P515+S515)/('Life tables'!$I$2/2))</f>
        <v>25.389902055900126</v>
      </c>
      <c r="AB515" s="31">
        <f>((uNES*L515+ uOCEX*G515+uEREX*H515+uHOEX*I515+uNES*S515+ uOCEX*N515+uEREX*O515+uHOEX*P515)/('Life tables'!$I$2/2))</f>
        <v>16.733218323451915</v>
      </c>
    </row>
    <row r="516" spans="1:28" x14ac:dyDescent="0.25">
      <c r="A516" s="4">
        <v>510</v>
      </c>
      <c r="C516" s="105">
        <f>IF(male=0,VLOOKUP((($A$5:$A$1570/'Life tables'!$I$2)*2)+age,lifetable,13,1),IF(male=1,VLOOKUP((($A$5:$A$1570/'Life tables'!$I$2)*2)+age,lifetable,10,1),"error"))</f>
        <v>3.0034427820335718E-4</v>
      </c>
      <c r="F516" s="96">
        <f t="shared" si="140"/>
        <v>115.55135235369903</v>
      </c>
      <c r="G516" s="96">
        <f t="shared" si="141"/>
        <v>11.607375179585526</v>
      </c>
      <c r="H516" s="96">
        <f t="shared" si="142"/>
        <v>0.6629068882146707</v>
      </c>
      <c r="I516" s="96">
        <f t="shared" si="143"/>
        <v>0.26562052073633957</v>
      </c>
      <c r="J516" s="96">
        <f t="shared" si="144"/>
        <v>3.8470274132675127E-2</v>
      </c>
      <c r="K516" s="96">
        <f t="shared" si="145"/>
        <v>0.27755861625519973</v>
      </c>
      <c r="L516" s="96">
        <f t="shared" si="153"/>
        <v>102.69942087477462</v>
      </c>
      <c r="M516" s="96">
        <f t="shared" si="146"/>
        <v>546.40020960159836</v>
      </c>
      <c r="N516" s="96">
        <f t="shared" si="147"/>
        <v>52.619524030347449</v>
      </c>
      <c r="O516" s="96">
        <f t="shared" si="148"/>
        <v>1.2560225843187682</v>
      </c>
      <c r="P516" s="96">
        <f t="shared" si="149"/>
        <v>1.2560225843187682</v>
      </c>
      <c r="Q516" s="96">
        <f t="shared" si="150"/>
        <v>0.18066662792024271</v>
      </c>
      <c r="R516" s="96">
        <f t="shared" si="151"/>
        <v>9.8458505501248753E-2</v>
      </c>
      <c r="S516" s="96">
        <f t="shared" si="154"/>
        <v>490.98951526919188</v>
      </c>
      <c r="T516" s="96">
        <f t="shared" si="159"/>
        <v>62.63645133297377</v>
      </c>
      <c r="U516" s="96">
        <f t="shared" si="159"/>
        <v>276.00714073553746</v>
      </c>
      <c r="V516" s="32">
        <f t="shared" si="156"/>
        <v>999.99999999999932</v>
      </c>
      <c r="W516" s="100">
        <f>IF(A516=1,((cPH1_+cPHr+(cNES*L516+(cNES+cOSEX)*G516+(cNES+cEREX)*H516+(cNES+cHOEX)*I516+(cNES+cNES)*S516+(cNES+cOSEX)*N516+(cNES+cEREX)*O516+(cNES+cHOEX)*P516)))/(1+cDR)^(A$6:A$65537 + 0.5),(cPHr+(cNES*L516+(cNES+cOSEX)*G516+(cNES+cEREX)*H516+(cNES+cHOEX)*I516+(cNES+cNES)*S516+(cNES+cOSEX)*N516+(cNES+cEREX)*O516+(cNES+cHOEX)*P516))/(1+cDR)^(((cycle + 0.5)/('Life tables'!$I$2/2))))</f>
        <v>50468.449848856762</v>
      </c>
      <c r="X516" s="107">
        <f>((L516+G516+H516+I516+N516+O516+P516+S516)/('Life tables'!$I$2/2))/(1+oDR)^(((cycle + 0.5)/('Life tables'!$I$2/2)))</f>
        <v>18.952218832870823</v>
      </c>
      <c r="Y516" s="31">
        <f>((uNES*L516+ uOCEX*G516+uEREX*H516+uHOEX*I516+uNES*S516+ uOCEX*N516+uEREX*O516+uHOEX*P516)/('Life tables'!$I$2/2))/(1+oDR)^(((cycle + 0.5)/('Life tables'!$I$2/2)))</f>
        <v>12.490462340795288</v>
      </c>
      <c r="Z516" s="100">
        <f t="shared" si="152"/>
        <v>157953.48028902529</v>
      </c>
      <c r="AA516" s="107">
        <f>((L516+G516+H516+I516+N516+O516+P516+S516)/('Life tables'!$I$2/2))</f>
        <v>25.367074249091942</v>
      </c>
      <c r="AB516" s="31">
        <f>((uNES*L516+ uOCEX*G516+uEREX*H516+uHOEX*I516+uNES*S516+ uOCEX*N516+uEREX*O516+uHOEX*P516)/('Life tables'!$I$2/2))</f>
        <v>16.718173655471976</v>
      </c>
    </row>
    <row r="517" spans="1:28" x14ac:dyDescent="0.25">
      <c r="A517" s="4">
        <v>511</v>
      </c>
      <c r="C517" s="105">
        <f>IF(male=0,VLOOKUP((($A$5:$A$1570/'Life tables'!$I$2)*2)+age,lifetable,13,1),IF(male=1,VLOOKUP((($A$5:$A$1570/'Life tables'!$I$2)*2)+age,lifetable,10,1),"error"))</f>
        <v>3.0034427820335718E-4</v>
      </c>
      <c r="F517" s="96">
        <f t="shared" si="140"/>
        <v>115.44743737878191</v>
      </c>
      <c r="G517" s="96">
        <f t="shared" si="141"/>
        <v>11.596936702873043</v>
      </c>
      <c r="H517" s="96">
        <f t="shared" si="142"/>
        <v>0.66231073809389707</v>
      </c>
      <c r="I517" s="96">
        <f t="shared" si="143"/>
        <v>0.26538164902097183</v>
      </c>
      <c r="J517" s="96">
        <f t="shared" si="144"/>
        <v>3.8435677933754728E-2</v>
      </c>
      <c r="K517" s="96">
        <f t="shared" si="145"/>
        <v>0.2773090086473381</v>
      </c>
      <c r="L517" s="96">
        <f t="shared" si="153"/>
        <v>102.6070636022129</v>
      </c>
      <c r="M517" s="96">
        <f t="shared" si="146"/>
        <v>545.90897055270614</v>
      </c>
      <c r="N517" s="96">
        <f t="shared" si="147"/>
        <v>52.572216645607099</v>
      </c>
      <c r="O517" s="96">
        <f t="shared" si="148"/>
        <v>1.2548933619486711</v>
      </c>
      <c r="P517" s="96">
        <f t="shared" si="149"/>
        <v>1.2548933619486711</v>
      </c>
      <c r="Q517" s="96">
        <f t="shared" si="150"/>
        <v>0.18050420026939898</v>
      </c>
      <c r="R517" s="96">
        <f t="shared" si="151"/>
        <v>9.836998675299817E-2</v>
      </c>
      <c r="S517" s="96">
        <f t="shared" si="154"/>
        <v>490.54809299617932</v>
      </c>
      <c r="T517" s="96">
        <f t="shared" si="159"/>
        <v>62.855391211176922</v>
      </c>
      <c r="U517" s="96">
        <f t="shared" si="159"/>
        <v>276.3828197309378</v>
      </c>
      <c r="V517" s="32">
        <f t="shared" si="156"/>
        <v>999.99999999999932</v>
      </c>
      <c r="W517" s="100">
        <f>IF(A517=1,((cPH1_+cPHr+(cNES*L517+(cNES+cOSEX)*G517+(cNES+cEREX)*H517+(cNES+cHOEX)*I517+(cNES+cNES)*S517+(cNES+cOSEX)*N517+(cNES+cEREX)*O517+(cNES+cHOEX)*P517)))/(1+cDR)^(A$6:A$65537 + 0.5),(cPHr+(cNES*L517+(cNES+cOSEX)*G517+(cNES+cEREX)*H517+(cNES+cHOEX)*I517+(cNES+cNES)*S517+(cNES+cOSEX)*N517+(cNES+cEREX)*O517+(cNES+cHOEX)*P517))/(1+cDR)^(((cycle + 0.5)/('Life tables'!$I$2/2))))</f>
        <v>50310.513872618911</v>
      </c>
      <c r="X517" s="107">
        <f>((L517+G517+H517+I517+N517+O517+P517+S517)/('Life tables'!$I$2/2))/(1+oDR)^(((cycle + 0.5)/('Life tables'!$I$2/2)))</f>
        <v>18.924368865999877</v>
      </c>
      <c r="Y517" s="31">
        <f>((uNES*L517+ uOCEX*G517+uEREX*H517+uHOEX*I517+uNES*S517+ uOCEX*N517+uEREX*O517+uHOEX*P517)/('Life tables'!$I$2/2))/(1+oDR)^(((cycle + 0.5)/('Life tables'!$I$2/2)))</f>
        <v>12.472107817242899</v>
      </c>
      <c r="Z517" s="100">
        <f t="shared" si="152"/>
        <v>157811.49073539348</v>
      </c>
      <c r="AA517" s="107">
        <f>((L517+G517+H517+I517+N517+O517+P517+S517)/('Life tables'!$I$2/2))</f>
        <v>25.344266968576143</v>
      </c>
      <c r="AB517" s="31">
        <f>((uNES*L517+ uOCEX*G517+uEREX*H517+uHOEX*I517+uNES*S517+ uOCEX*N517+uEREX*O517+uHOEX*P517)/('Life tables'!$I$2/2))</f>
        <v>16.703142515308841</v>
      </c>
    </row>
    <row r="518" spans="1:28" x14ac:dyDescent="0.25">
      <c r="A518" s="4">
        <v>512</v>
      </c>
      <c r="C518" s="105">
        <f>IF(male=0,VLOOKUP((($A$5:$A$1570/'Life tables'!$I$2)*2)+age,lifetable,13,1),IF(male=1,VLOOKUP((($A$5:$A$1570/'Life tables'!$I$2)*2)+age,lifetable,10,1),"error"))</f>
        <v>3.0034427820335718E-4</v>
      </c>
      <c r="F518" s="96">
        <f t="shared" si="140"/>
        <v>115.34361664398817</v>
      </c>
      <c r="G518" s="96">
        <f t="shared" si="141"/>
        <v>11.586507692778184</v>
      </c>
      <c r="H518" s="96">
        <f t="shared" si="142"/>
        <v>0.66171512861956039</v>
      </c>
      <c r="I518" s="96">
        <f t="shared" si="143"/>
        <v>0.26514299393751828</v>
      </c>
      <c r="J518" s="96">
        <f t="shared" si="144"/>
        <v>3.8401113110004791E-2</v>
      </c>
      <c r="K518" s="96">
        <f t="shared" si="145"/>
        <v>0.27705962740773349</v>
      </c>
      <c r="L518" s="96">
        <f t="shared" si="153"/>
        <v>102.51479008813517</v>
      </c>
      <c r="M518" s="96">
        <f t="shared" si="146"/>
        <v>545.4181724138964</v>
      </c>
      <c r="N518" s="96">
        <f t="shared" si="147"/>
        <v>52.524951721462983</v>
      </c>
      <c r="O518" s="96">
        <f t="shared" si="148"/>
        <v>1.2537651531086047</v>
      </c>
      <c r="P518" s="96">
        <f t="shared" si="149"/>
        <v>1.2537651531086047</v>
      </c>
      <c r="Q518" s="96">
        <f t="shared" si="150"/>
        <v>0.18034191840498875</v>
      </c>
      <c r="R518" s="96">
        <f t="shared" si="151"/>
        <v>9.8281547454475163E-2</v>
      </c>
      <c r="S518" s="96">
        <f t="shared" si="154"/>
        <v>490.10706692035671</v>
      </c>
      <c r="T518" s="96">
        <f t="shared" si="159"/>
        <v>63.074134242691919</v>
      </c>
      <c r="U518" s="96">
        <f t="shared" si="159"/>
        <v>276.75816090580003</v>
      </c>
      <c r="V518" s="32">
        <f t="shared" si="156"/>
        <v>999.99999999999932</v>
      </c>
      <c r="W518" s="100">
        <f>IF(A518=1,((cPH1_+cPHr+(cNES*L518+(cNES+cOSEX)*G518+(cNES+cEREX)*H518+(cNES+cHOEX)*I518+(cNES+cNES)*S518+(cNES+cOSEX)*N518+(cNES+cEREX)*O518+(cNES+cHOEX)*P518)))/(1+cDR)^(A$6:A$65537 + 0.5),(cPHr+(cNES*L518+(cNES+cOSEX)*G518+(cNES+cEREX)*H518+(cNES+cHOEX)*I518+(cNES+cNES)*S518+(cNES+cOSEX)*N518+(cNES+cEREX)*O518+(cNES+cHOEX)*P518))/(1+cDR)^(((cycle + 0.5)/('Life tables'!$I$2/2))))</f>
        <v>50153.072127191233</v>
      </c>
      <c r="X518" s="107">
        <f>((L518+G518+H518+I518+N518+O518+P518+S518)/('Life tables'!$I$2/2))/(1+oDR)^(((cycle + 0.5)/('Life tables'!$I$2/2)))</f>
        <v>18.896559825658095</v>
      </c>
      <c r="Y518" s="31">
        <f>((uNES*L518+ uOCEX*G518+uEREX*H518+uHOEX*I518+uNES*S518+ uOCEX*N518+uEREX*O518+uHOEX*P518)/('Life tables'!$I$2/2))/(1+oDR)^(((cycle + 0.5)/('Life tables'!$I$2/2)))</f>
        <v>12.45378026629599</v>
      </c>
      <c r="Z518" s="100">
        <f t="shared" si="152"/>
        <v>157669.62877660859</v>
      </c>
      <c r="AA518" s="107">
        <f>((L518+G518+H518+I518+N518+O518+P518+S518)/('Life tables'!$I$2/2))</f>
        <v>25.321480195827519</v>
      </c>
      <c r="AB518" s="31">
        <f>((uNES*L518+ uOCEX*G518+uEREX*H518+uHOEX*I518+uNES*S518+ uOCEX*N518+uEREX*O518+uHOEX*P518)/('Life tables'!$I$2/2))</f>
        <v>16.688124890754771</v>
      </c>
    </row>
    <row r="519" spans="1:28" x14ac:dyDescent="0.25">
      <c r="A519" s="4">
        <v>513</v>
      </c>
      <c r="C519" s="105">
        <f>IF(male=0,VLOOKUP((($A$5:$A$1570/'Life tables'!$I$2)*2)+age,lifetable,13,1),IF(male=1,VLOOKUP((($A$5:$A$1570/'Life tables'!$I$2)*2)+age,lifetable,10,1),"error"))</f>
        <v>3.0034427820335718E-4</v>
      </c>
      <c r="F519" s="96">
        <f t="shared" ref="F519:F582" si="160">IF(cycle&lt;27,E518*(1-pCAPH)+(L518+G518+H518+I518)*(1-pCAPH)+(S518+N518+O518+P518)*(pUAPH),E518*(1-pCAUC)+(L518+G518+H518+I518)*(1-pCAUC)+(S518+N518+O518+P518)*(pUAUC))</f>
        <v>115.23989003737235</v>
      </c>
      <c r="G519" s="96">
        <f t="shared" ref="G519:G582" si="161">F519*(rrOSEX)</f>
        <v>11.576088138055798</v>
      </c>
      <c r="H519" s="96">
        <f t="shared" ref="H519:H582" si="162">F519*rrEREX</f>
        <v>0.66112005914944039</v>
      </c>
      <c r="I519" s="96">
        <f t="shared" ref="I519:I582" si="163">F519*rrHOEX</f>
        <v>0.26490455522864731</v>
      </c>
      <c r="J519" s="96">
        <f t="shared" ref="J519:J582" si="164">F519*mr + G519*mr + H519*mr+I519*mr</f>
        <v>3.83665796241556E-2</v>
      </c>
      <c r="K519" s="96">
        <f t="shared" ref="K519:K582" si="165">F519*amr + I519*amrHOEX</f>
        <v>0.27681047226748889</v>
      </c>
      <c r="L519" s="96">
        <f t="shared" si="153"/>
        <v>102.42260023304682</v>
      </c>
      <c r="M519" s="96">
        <f t="shared" ref="M519:M582" si="166">IF(cycle&lt;27,E518*pCAPH+(L518+G518+H518+I518)*pCAPH+(S518+N518+O518+P518)*(1-pUAPH),E518*pCAUC+(L518+G518+H518+I518)*pCAUC+(S518+N518+O518+P518)*(1-pUAUC))</f>
        <v>544.92781481413499</v>
      </c>
      <c r="N519" s="96">
        <f t="shared" ref="N519:N582" si="167">M519*rrOSEXc</f>
        <v>52.477729222183704</v>
      </c>
      <c r="O519" s="96">
        <f t="shared" ref="O519:O582" si="168">M519*rrEREXc</f>
        <v>1.2526379569456645</v>
      </c>
      <c r="P519" s="96">
        <f t="shared" ref="P519:P582" si="169">M519*rrHOEXc</f>
        <v>1.2526379569456645</v>
      </c>
      <c r="Q519" s="96">
        <f t="shared" ref="Q519:Q582" si="170">M519*mr + N519*mr + O519*mr+P519*mr</f>
        <v>0.18017978220433001</v>
      </c>
      <c r="R519" s="96">
        <f t="shared" ref="R519:R582" si="171">M519*amrc + P519*amrHOEX</f>
        <v>9.8193187538821225E-2</v>
      </c>
      <c r="S519" s="96">
        <f t="shared" si="154"/>
        <v>489.66643670831684</v>
      </c>
      <c r="T519" s="96">
        <f t="shared" si="159"/>
        <v>63.292680604520406</v>
      </c>
      <c r="U519" s="96">
        <f t="shared" si="159"/>
        <v>277.13316456560631</v>
      </c>
      <c r="V519" s="32">
        <f t="shared" si="156"/>
        <v>999.99999999999943</v>
      </c>
      <c r="W519" s="100">
        <f>IF(A519=1,((cPH1_+cPHr+(cNES*L519+(cNES+cOSEX)*G519+(cNES+cEREX)*H519+(cNES+cHOEX)*I519+(cNES+cNES)*S519+(cNES+cOSEX)*N519+(cNES+cEREX)*O519+(cNES+cHOEX)*P519)))/(1+cDR)^(A$6:A$65537 + 0.5),(cPHr+(cNES*L519+(cNES+cOSEX)*G519+(cNES+cEREX)*H519+(cNES+cHOEX)*I519+(cNES+cNES)*S519+(cNES+cOSEX)*N519+(cNES+cEREX)*O519+(cNES+cHOEX)*P519))/(1+cDR)^(((cycle + 0.5)/('Life tables'!$I$2/2))))</f>
        <v>49996.123066688837</v>
      </c>
      <c r="X519" s="107">
        <f>((L519+G519+H519+I519+N519+O519+P519+S519)/('Life tables'!$I$2/2))/(1+oDR)^(((cycle + 0.5)/('Life tables'!$I$2/2)))</f>
        <v>18.868791651652298</v>
      </c>
      <c r="Y519" s="31">
        <f>((uNES*L519+ uOCEX*G519+uEREX*H519+uHOEX*I519+uNES*S519+ uOCEX*N519+uEREX*O519+uHOEX*P519)/('Life tables'!$I$2/2))/(1+oDR)^(((cycle + 0.5)/('Life tables'!$I$2/2)))</f>
        <v>12.43547964828524</v>
      </c>
      <c r="Z519" s="100">
        <f t="shared" ref="Z519:Z582" si="172">IF(A519=1,((cPH1_+cPHr+(cNES*L519+(cNES+cOSEX)*G519+(cNES+cEREX)*H519+(cNES+cHOEX)*I519+(cNES+cNES)*S519+(cNES+cOSEX)*N519+(cNES+cEREX)*O519+(cNES+cHOEX)*P519))),(cPHr+(cNES*L519+(cNES+cOSEX)*G519+(cNES+cEREX)*H519+(cNES+cHOEX)*I519+(cNES+cNES)*S519+(cNES+cOSEX)*N519+(cNES+cEREX)*O519+(cNES+cHOEX)*P519)))</f>
        <v>157527.89430017161</v>
      </c>
      <c r="AA519" s="107">
        <f>((L519+G519+H519+I519+N519+O519+P519+S519)/('Life tables'!$I$2/2))</f>
        <v>25.298713912339846</v>
      </c>
      <c r="AB519" s="31">
        <f>((uNES*L519+ uOCEX*G519+uEREX*H519+uHOEX*I519+uNES*S519+ uOCEX*N519+uEREX*O519+uHOEX*P519)/('Life tables'!$I$2/2))</f>
        <v>16.67312076961451</v>
      </c>
    </row>
    <row r="520" spans="1:28" x14ac:dyDescent="0.25">
      <c r="A520" s="4">
        <v>514</v>
      </c>
      <c r="C520" s="105">
        <f>IF(male=0,VLOOKUP((($A$5:$A$1570/'Life tables'!$I$2)*2)+age,lifetable,13,1),IF(male=1,VLOOKUP((($A$5:$A$1570/'Life tables'!$I$2)*2)+age,lifetable,10,1),"error"))</f>
        <v>3.0034427820335718E-4</v>
      </c>
      <c r="F520" s="96">
        <f t="shared" si="160"/>
        <v>115.13625744800235</v>
      </c>
      <c r="G520" s="96">
        <f t="shared" si="161"/>
        <v>11.565678027562521</v>
      </c>
      <c r="H520" s="96">
        <f t="shared" si="162"/>
        <v>0.66052552904713047</v>
      </c>
      <c r="I520" s="96">
        <f t="shared" si="163"/>
        <v>0.26466633263935685</v>
      </c>
      <c r="J520" s="96">
        <f t="shared" si="164"/>
        <v>3.8332077439274713E-2</v>
      </c>
      <c r="K520" s="96">
        <f t="shared" si="165"/>
        <v>0.27656154296014135</v>
      </c>
      <c r="L520" s="96">
        <f t="shared" ref="L520:L583" si="173">F520-SUM(G520:K520)</f>
        <v>102.33049393835392</v>
      </c>
      <c r="M520" s="96">
        <f t="shared" si="166"/>
        <v>544.43789738187036</v>
      </c>
      <c r="N520" s="96">
        <f t="shared" si="167"/>
        <v>52.43054911198805</v>
      </c>
      <c r="O520" s="96">
        <f t="shared" si="168"/>
        <v>1.2515117726057563</v>
      </c>
      <c r="P520" s="96">
        <f t="shared" si="169"/>
        <v>1.2515117726057563</v>
      </c>
      <c r="Q520" s="96">
        <f t="shared" si="170"/>
        <v>0.18001779154456957</v>
      </c>
      <c r="R520" s="96">
        <f t="shared" si="171"/>
        <v>9.8104906939084704E-2</v>
      </c>
      <c r="S520" s="96">
        <f t="shared" ref="S520:S583" si="174">M520-SUM(N520:R520)</f>
        <v>489.22620202618714</v>
      </c>
      <c r="T520" s="96">
        <f t="shared" ref="T520:U535" si="175">J520+Q520+T519</f>
        <v>63.511030473504249</v>
      </c>
      <c r="U520" s="96">
        <f t="shared" si="175"/>
        <v>277.50783101550553</v>
      </c>
      <c r="V520" s="32">
        <f t="shared" ref="V520:V583" si="176">SUM(G520:I520,L520,N520,O520,P520,S520,T520,U520)</f>
        <v>999.99999999999943</v>
      </c>
      <c r="W520" s="100">
        <f>IF(A520=1,((cPH1_+cPHr+(cNES*L520+(cNES+cOSEX)*G520+(cNES+cEREX)*H520+(cNES+cHOEX)*I520+(cNES+cNES)*S520+(cNES+cOSEX)*N520+(cNES+cEREX)*O520+(cNES+cHOEX)*P520)))/(1+cDR)^(A$6:A$65537 + 0.5),(cPHr+(cNES*L520+(cNES+cOSEX)*G520+(cNES+cEREX)*H520+(cNES+cHOEX)*I520+(cNES+cNES)*S520+(cNES+cOSEX)*N520+(cNES+cEREX)*O520+(cNES+cHOEX)*P520))/(1+cDR)^(((cycle + 0.5)/('Life tables'!$I$2/2))))</f>
        <v>49839.665150036089</v>
      </c>
      <c r="X520" s="107">
        <f>((L520+G520+H520+I520+N520+O520+P520+S520)/('Life tables'!$I$2/2))/(1+oDR)^(((cycle + 0.5)/('Life tables'!$I$2/2)))</f>
        <v>18.841064283879579</v>
      </c>
      <c r="Y520" s="31">
        <f>((uNES*L520+ uOCEX*G520+uEREX*H520+uHOEX*I520+uNES*S520+ uOCEX*N520+uEREX*O520+uHOEX*P520)/('Life tables'!$I$2/2))/(1+oDR)^(((cycle + 0.5)/('Life tables'!$I$2/2)))</f>
        <v>12.41720592360077</v>
      </c>
      <c r="Z520" s="100">
        <f t="shared" si="172"/>
        <v>157386.28719361036</v>
      </c>
      <c r="AA520" s="107">
        <f>((L520+G520+H520+I520+N520+O520+P520+S520)/('Life tables'!$I$2/2))</f>
        <v>25.275968099625825</v>
      </c>
      <c r="AB520" s="31">
        <f>((uNES*L520+ uOCEX*G520+uEREX*H520+uHOEX*I520+uNES*S520+ uOCEX*N520+uEREX*O520+uHOEX*P520)/('Life tables'!$I$2/2))</f>
        <v>16.658130139705214</v>
      </c>
    </row>
    <row r="521" spans="1:28" x14ac:dyDescent="0.25">
      <c r="A521" s="4">
        <v>515</v>
      </c>
      <c r="C521" s="105">
        <f>IF(male=0,VLOOKUP((($A$5:$A$1570/'Life tables'!$I$2)*2)+age,lifetable,13,1),IF(male=1,VLOOKUP((($A$5:$A$1570/'Life tables'!$I$2)*2)+age,lifetable,10,1),"error"))</f>
        <v>3.0034427820335718E-4</v>
      </c>
      <c r="F521" s="96">
        <f t="shared" si="160"/>
        <v>115.03271876592797</v>
      </c>
      <c r="G521" s="96">
        <f t="shared" si="161"/>
        <v>11.555277350253627</v>
      </c>
      <c r="H521" s="96">
        <f t="shared" si="162"/>
        <v>0.65993153768185697</v>
      </c>
      <c r="I521" s="96">
        <f t="shared" si="163"/>
        <v>0.2644283259169018</v>
      </c>
      <c r="J521" s="96">
        <f t="shared" si="164"/>
        <v>3.8297606518756667E-2</v>
      </c>
      <c r="K521" s="96">
        <f t="shared" si="165"/>
        <v>0.27631283922158639</v>
      </c>
      <c r="L521" s="96">
        <f t="shared" si="173"/>
        <v>102.23847110633524</v>
      </c>
      <c r="M521" s="96">
        <f t="shared" si="166"/>
        <v>543.94841974506176</v>
      </c>
      <c r="N521" s="96">
        <f t="shared" si="167"/>
        <v>52.383411355047677</v>
      </c>
      <c r="O521" s="96">
        <f t="shared" si="168"/>
        <v>1.2503865992336618</v>
      </c>
      <c r="P521" s="96">
        <f t="shared" si="169"/>
        <v>1.2503865992336618</v>
      </c>
      <c r="Q521" s="96">
        <f t="shared" si="170"/>
        <v>0.17985594630269267</v>
      </c>
      <c r="R521" s="96">
        <f t="shared" si="171"/>
        <v>9.8016705588225783E-2</v>
      </c>
      <c r="S521" s="96">
        <f t="shared" si="174"/>
        <v>488.78636253965584</v>
      </c>
      <c r="T521" s="96">
        <f t="shared" si="175"/>
        <v>63.729184026325697</v>
      </c>
      <c r="U521" s="96">
        <f t="shared" si="175"/>
        <v>277.88216056031536</v>
      </c>
      <c r="V521" s="32">
        <f t="shared" si="176"/>
        <v>999.99999999999955</v>
      </c>
      <c r="W521" s="100">
        <f>IF(A521=1,((cPH1_+cPHr+(cNES*L521+(cNES+cOSEX)*G521+(cNES+cEREX)*H521+(cNES+cHOEX)*I521+(cNES+cNES)*S521+(cNES+cOSEX)*N521+(cNES+cEREX)*O521+(cNES+cHOEX)*P521)))/(1+cDR)^(A$6:A$65537 + 0.5),(cPHr+(cNES*L521+(cNES+cOSEX)*G521+(cNES+cEREX)*H521+(cNES+cHOEX)*I521+(cNES+cNES)*S521+(cNES+cOSEX)*N521+(cNES+cEREX)*O521+(cNES+cHOEX)*P521))/(1+cDR)^(((cycle + 0.5)/('Life tables'!$I$2/2))))</f>
        <v>49683.696840952442</v>
      </c>
      <c r="X521" s="107">
        <f>((L521+G521+H521+I521+N521+O521+P521+S521)/('Life tables'!$I$2/2))/(1+oDR)^(((cycle + 0.5)/('Life tables'!$I$2/2)))</f>
        <v>18.813377662327049</v>
      </c>
      <c r="Y521" s="31">
        <f>((uNES*L521+ uOCEX*G521+uEREX*H521+uHOEX*I521+uNES*S521+ uOCEX*N521+uEREX*O521+uHOEX*P521)/('Life tables'!$I$2/2))/(1+oDR)^(((cycle + 0.5)/('Life tables'!$I$2/2)))</f>
        <v>12.398959052692003</v>
      </c>
      <c r="Z521" s="100">
        <f t="shared" si="172"/>
        <v>157244.80734448149</v>
      </c>
      <c r="AA521" s="107">
        <f>((L521+G521+H521+I521+N521+O521+P521+S521)/('Life tables'!$I$2/2))</f>
        <v>25.253242739216979</v>
      </c>
      <c r="AB521" s="31">
        <f>((uNES*L521+ uOCEX*G521+uEREX*H521+uHOEX*I521+uNES*S521+ uOCEX*N521+uEREX*O521+uHOEX*P521)/('Life tables'!$I$2/2))</f>
        <v>16.643152988856414</v>
      </c>
    </row>
    <row r="522" spans="1:28" x14ac:dyDescent="0.25">
      <c r="A522" s="4">
        <v>516</v>
      </c>
      <c r="C522" s="105">
        <f>IF(male=0,VLOOKUP((($A$5:$A$1570/'Life tables'!$I$2)*2)+age,lifetable,13,1),IF(male=1,VLOOKUP((($A$5:$A$1570/'Life tables'!$I$2)*2)+age,lifetable,10,1),"error"))</f>
        <v>3.0034427820335718E-4</v>
      </c>
      <c r="F522" s="96">
        <f t="shared" si="160"/>
        <v>114.92927388215044</v>
      </c>
      <c r="G522" s="96">
        <f t="shared" si="161"/>
        <v>11.544886095179962</v>
      </c>
      <c r="H522" s="96">
        <f t="shared" si="162"/>
        <v>0.65933808442830444</v>
      </c>
      <c r="I522" s="96">
        <f t="shared" si="163"/>
        <v>0.26419053481072424</v>
      </c>
      <c r="J522" s="96">
        <f t="shared" si="164"/>
        <v>3.8263166826312714E-2</v>
      </c>
      <c r="K522" s="96">
        <f t="shared" si="165"/>
        <v>0.27606436079000485</v>
      </c>
      <c r="L522" s="96">
        <f t="shared" si="173"/>
        <v>102.14653164011513</v>
      </c>
      <c r="M522" s="96">
        <f t="shared" si="166"/>
        <v>543.45938153120812</v>
      </c>
      <c r="N522" s="96">
        <f t="shared" si="167"/>
        <v>52.336315915489934</v>
      </c>
      <c r="O522" s="96">
        <f t="shared" si="168"/>
        <v>1.2492624359731042</v>
      </c>
      <c r="P522" s="96">
        <f t="shared" si="169"/>
        <v>1.2492624359731042</v>
      </c>
      <c r="Q522" s="96">
        <f t="shared" si="170"/>
        <v>0.17969424635553213</v>
      </c>
      <c r="R522" s="96">
        <f t="shared" si="171"/>
        <v>9.7928583419121681E-2</v>
      </c>
      <c r="S522" s="96">
        <f t="shared" si="174"/>
        <v>488.34691791399734</v>
      </c>
      <c r="T522" s="96">
        <f t="shared" si="175"/>
        <v>63.94714143950754</v>
      </c>
      <c r="U522" s="96">
        <f t="shared" si="175"/>
        <v>278.25615350452449</v>
      </c>
      <c r="V522" s="32">
        <f t="shared" si="176"/>
        <v>999.99999999999955</v>
      </c>
      <c r="W522" s="100">
        <f>IF(A522=1,((cPH1_+cPHr+(cNES*L522+(cNES+cOSEX)*G522+(cNES+cEREX)*H522+(cNES+cHOEX)*I522+(cNES+cNES)*S522+(cNES+cOSEX)*N522+(cNES+cEREX)*O522+(cNES+cHOEX)*P522)))/(1+cDR)^(A$6:A$65537 + 0.5),(cPHr+(cNES*L522+(cNES+cOSEX)*G522+(cNES+cEREX)*H522+(cNES+cHOEX)*I522+(cNES+cNES)*S522+(cNES+cOSEX)*N522+(cNES+cEREX)*O522+(cNES+cHOEX)*P522))/(1+cDR)^(((cycle + 0.5)/('Life tables'!$I$2/2))))</f>
        <v>49528.216607938659</v>
      </c>
      <c r="X522" s="107">
        <f>((L522+G522+H522+I522+N522+O522+P522+S522)/('Life tables'!$I$2/2))/(1+oDR)^(((cycle + 0.5)/('Life tables'!$I$2/2)))</f>
        <v>18.785731727071695</v>
      </c>
      <c r="Y522" s="31">
        <f>((uNES*L522+ uOCEX*G522+uEREX*H522+uHOEX*I522+uNES*S522+ uOCEX*N522+uEREX*O522+uHOEX*P522)/('Life tables'!$I$2/2))/(1+oDR)^(((cycle + 0.5)/('Life tables'!$I$2/2)))</f>
        <v>12.380738996067564</v>
      </c>
      <c r="Z522" s="100">
        <f t="shared" si="172"/>
        <v>157103.45464037356</v>
      </c>
      <c r="AA522" s="107">
        <f>((L522+G522+H522+I522+N522+O522+P522+S522)/('Life tables'!$I$2/2))</f>
        <v>25.230537812663567</v>
      </c>
      <c r="AB522" s="31">
        <f>((uNES*L522+ uOCEX*G522+uEREX*H522+uHOEX*I522+uNES*S522+ uOCEX*N522+uEREX*O522+uHOEX*P522)/('Life tables'!$I$2/2))</f>
        <v>16.628189304909945</v>
      </c>
    </row>
    <row r="523" spans="1:28" x14ac:dyDescent="0.25">
      <c r="A523" s="4">
        <v>517</v>
      </c>
      <c r="C523" s="105">
        <f>IF(male=0,VLOOKUP((($A$5:$A$1570/'Life tables'!$I$2)*2)+age,lifetable,13,1),IF(male=1,VLOOKUP((($A$5:$A$1570/'Life tables'!$I$2)*2)+age,lifetable,10,1),"error"))</f>
        <v>3.0034427820335718E-4</v>
      </c>
      <c r="F523" s="96">
        <f t="shared" si="160"/>
        <v>114.82592268859295</v>
      </c>
      <c r="G523" s="96">
        <f t="shared" si="161"/>
        <v>11.53450425148498</v>
      </c>
      <c r="H523" s="96">
        <f t="shared" si="162"/>
        <v>0.65874516866644695</v>
      </c>
      <c r="I523" s="96">
        <f t="shared" si="163"/>
        <v>0.26395295907238558</v>
      </c>
      <c r="J523" s="96">
        <f t="shared" si="164"/>
        <v>3.8228758325961065E-2</v>
      </c>
      <c r="K523" s="96">
        <f t="shared" si="165"/>
        <v>0.27581610740579232</v>
      </c>
      <c r="L523" s="96">
        <f t="shared" si="173"/>
        <v>102.05467544363739</v>
      </c>
      <c r="M523" s="96">
        <f t="shared" si="166"/>
        <v>542.9707823673748</v>
      </c>
      <c r="N523" s="96">
        <f t="shared" si="167"/>
        <v>52.289262757400408</v>
      </c>
      <c r="O523" s="96">
        <f t="shared" si="168"/>
        <v>1.2481392819668102</v>
      </c>
      <c r="P523" s="96">
        <f t="shared" si="169"/>
        <v>1.2481392819668102</v>
      </c>
      <c r="Q523" s="96">
        <f t="shared" si="170"/>
        <v>0.17953269157977755</v>
      </c>
      <c r="R523" s="96">
        <f t="shared" si="171"/>
        <v>9.7840540364571488E-2</v>
      </c>
      <c r="S523" s="96">
        <f t="shared" si="174"/>
        <v>487.90786781409645</v>
      </c>
      <c r="T523" s="96">
        <f t="shared" si="175"/>
        <v>64.164902889413284</v>
      </c>
      <c r="U523" s="96">
        <f t="shared" si="175"/>
        <v>278.62981015229485</v>
      </c>
      <c r="V523" s="32">
        <f t="shared" si="176"/>
        <v>999.99999999999977</v>
      </c>
      <c r="W523" s="100">
        <f>IF(A523=1,((cPH1_+cPHr+(cNES*L523+(cNES+cOSEX)*G523+(cNES+cEREX)*H523+(cNES+cHOEX)*I523+(cNES+cNES)*S523+(cNES+cOSEX)*N523+(cNES+cEREX)*O523+(cNES+cHOEX)*P523)))/(1+cDR)^(A$6:A$65537 + 0.5),(cPHr+(cNES*L523+(cNES+cOSEX)*G523+(cNES+cEREX)*H523+(cNES+cHOEX)*I523+(cNES+cNES)*S523+(cNES+cOSEX)*N523+(cNES+cEREX)*O523+(cNES+cHOEX)*P523))/(1+cDR)^(((cycle + 0.5)/('Life tables'!$I$2/2))))</f>
        <v>49373.222924262598</v>
      </c>
      <c r="X523" s="107">
        <f>((L523+G523+H523+I523+N523+O523+P523+S523)/('Life tables'!$I$2/2))/(1+oDR)^(((cycle + 0.5)/('Life tables'!$I$2/2)))</f>
        <v>18.75812641828017</v>
      </c>
      <c r="Y523" s="31">
        <f>((uNES*L523+ uOCEX*G523+uEREX*H523+uHOEX*I523+uNES*S523+ uOCEX*N523+uEREX*O523+uHOEX*P523)/('Life tables'!$I$2/2))/(1+oDR)^(((cycle + 0.5)/('Life tables'!$I$2/2)))</f>
        <v>12.362545714295125</v>
      </c>
      <c r="Z523" s="100">
        <f t="shared" si="172"/>
        <v>156962.22896890869</v>
      </c>
      <c r="AA523" s="107">
        <f>((L523+G523+H523+I523+N523+O523+P523+S523)/('Life tables'!$I$2/2))</f>
        <v>25.207853301534502</v>
      </c>
      <c r="AB523" s="31">
        <f>((uNES*L523+ uOCEX*G523+uEREX*H523+uHOEX*I523+uNES*S523+ uOCEX*N523+uEREX*O523+uHOEX*P523)/('Life tables'!$I$2/2))</f>
        <v>16.613239075719886</v>
      </c>
    </row>
    <row r="524" spans="1:28" x14ac:dyDescent="0.25">
      <c r="A524" s="4">
        <v>518</v>
      </c>
      <c r="C524" s="105">
        <f>IF(male=0,VLOOKUP((($A$5:$A$1570/'Life tables'!$I$2)*2)+age,lifetable,13,1),IF(male=1,VLOOKUP((($A$5:$A$1570/'Life tables'!$I$2)*2)+age,lifetable,10,1),"error"))</f>
        <v>3.0034427820335718E-4</v>
      </c>
      <c r="F524" s="96">
        <f t="shared" si="160"/>
        <v>114.72266507807223</v>
      </c>
      <c r="G524" s="96">
        <f t="shared" si="161"/>
        <v>11.524131808401901</v>
      </c>
      <c r="H524" s="96">
        <f t="shared" si="162"/>
        <v>0.65815278978138414</v>
      </c>
      <c r="I524" s="96">
        <f t="shared" si="163"/>
        <v>0.26371559845550113</v>
      </c>
      <c r="J524" s="96">
        <f t="shared" si="164"/>
        <v>3.8194380982017412E-2</v>
      </c>
      <c r="K524" s="96">
        <f t="shared" si="165"/>
        <v>0.27556807881149059</v>
      </c>
      <c r="L524" s="96">
        <f t="shared" si="173"/>
        <v>101.96290242163992</v>
      </c>
      <c r="M524" s="96">
        <f t="shared" si="166"/>
        <v>542.48262188021931</v>
      </c>
      <c r="N524" s="96">
        <f t="shared" si="167"/>
        <v>52.242251844825404</v>
      </c>
      <c r="O524" s="96">
        <f t="shared" si="168"/>
        <v>1.247017136356569</v>
      </c>
      <c r="P524" s="96">
        <f t="shared" si="169"/>
        <v>1.247017136356569</v>
      </c>
      <c r="Q524" s="96">
        <f t="shared" si="170"/>
        <v>0.17937128185198373</v>
      </c>
      <c r="R524" s="96">
        <f t="shared" si="171"/>
        <v>9.7752576357300822E-2</v>
      </c>
      <c r="S524" s="96">
        <f t="shared" si="174"/>
        <v>487.46921190447148</v>
      </c>
      <c r="T524" s="96">
        <f t="shared" si="175"/>
        <v>64.382468552247289</v>
      </c>
      <c r="U524" s="96">
        <f t="shared" si="175"/>
        <v>279.00313080746366</v>
      </c>
      <c r="V524" s="32">
        <f t="shared" si="176"/>
        <v>999.99999999999966</v>
      </c>
      <c r="W524" s="100">
        <f>IF(A524=1,((cPH1_+cPHr+(cNES*L524+(cNES+cOSEX)*G524+(cNES+cEREX)*H524+(cNES+cHOEX)*I524+(cNES+cNES)*S524+(cNES+cOSEX)*N524+(cNES+cEREX)*O524+(cNES+cHOEX)*P524)))/(1+cDR)^(A$6:A$65537 + 0.5),(cPHr+(cNES*L524+(cNES+cOSEX)*G524+(cNES+cEREX)*H524+(cNES+cHOEX)*I524+(cNES+cNES)*S524+(cNES+cOSEX)*N524+(cNES+cEREX)*O524+(cNES+cHOEX)*P524))/(1+cDR)^(((cycle + 0.5)/('Life tables'!$I$2/2))))</f>
        <v>49218.714267945317</v>
      </c>
      <c r="X524" s="107">
        <f>((L524+G524+H524+I524+N524+O524+P524+S524)/('Life tables'!$I$2/2))/(1+oDR)^(((cycle + 0.5)/('Life tables'!$I$2/2)))</f>
        <v>18.730561676208573</v>
      </c>
      <c r="Y524" s="31">
        <f>((uNES*L524+ uOCEX*G524+uEREX*H524+uHOEX*I524+uNES*S524+ uOCEX*N524+uEREX*O524+uHOEX*P524)/('Life tables'!$I$2/2))/(1+oDR)^(((cycle + 0.5)/('Life tables'!$I$2/2)))</f>
        <v>12.344379168001314</v>
      </c>
      <c r="Z524" s="100">
        <f t="shared" si="172"/>
        <v>156821.13021774523</v>
      </c>
      <c r="AA524" s="107">
        <f>((L524+G524+H524+I524+N524+O524+P524+S524)/('Life tables'!$I$2/2))</f>
        <v>25.185189187417222</v>
      </c>
      <c r="AB524" s="31">
        <f>((uNES*L524+ uOCEX*G524+uEREX*H524+uHOEX*I524+uNES*S524+ uOCEX*N524+uEREX*O524+uHOEX*P524)/('Life tables'!$I$2/2))</f>
        <v>16.598302289152514</v>
      </c>
    </row>
    <row r="525" spans="1:28" x14ac:dyDescent="0.25">
      <c r="A525" s="4">
        <v>519</v>
      </c>
      <c r="C525" s="105">
        <f>IF(male=0,VLOOKUP((($A$5:$A$1570/'Life tables'!$I$2)*2)+age,lifetable,13,1),IF(male=1,VLOOKUP((($A$5:$A$1570/'Life tables'!$I$2)*2)+age,lifetable,10,1),"error"))</f>
        <v>3.0034427820335718E-4</v>
      </c>
      <c r="F525" s="96">
        <f t="shared" si="160"/>
        <v>114.61950094427095</v>
      </c>
      <c r="G525" s="96">
        <f t="shared" si="161"/>
        <v>11.513768755250927</v>
      </c>
      <c r="H525" s="96">
        <f t="shared" si="162"/>
        <v>0.65756094716318414</v>
      </c>
      <c r="I525" s="96">
        <f t="shared" si="163"/>
        <v>0.26347845271567694</v>
      </c>
      <c r="J525" s="96">
        <f t="shared" si="164"/>
        <v>3.8160034759085748E-2</v>
      </c>
      <c r="K525" s="96">
        <f t="shared" si="165"/>
        <v>0.27532027475172161</v>
      </c>
      <c r="L525" s="96">
        <f t="shared" si="173"/>
        <v>101.87121247963036</v>
      </c>
      <c r="M525" s="96">
        <f t="shared" si="166"/>
        <v>541.99489969601768</v>
      </c>
      <c r="N525" s="96">
        <f t="shared" si="167"/>
        <v>52.195283141774496</v>
      </c>
      <c r="O525" s="96">
        <f t="shared" si="168"/>
        <v>1.2458959982832927</v>
      </c>
      <c r="P525" s="96">
        <f t="shared" si="169"/>
        <v>1.2458959982832927</v>
      </c>
      <c r="Q525" s="96">
        <f t="shared" si="170"/>
        <v>0.17921001704857922</v>
      </c>
      <c r="R525" s="96">
        <f t="shared" si="171"/>
        <v>9.7664691329966538E-2</v>
      </c>
      <c r="S525" s="96">
        <f t="shared" si="174"/>
        <v>487.03094984929805</v>
      </c>
      <c r="T525" s="96">
        <f t="shared" si="175"/>
        <v>64.599838604054952</v>
      </c>
      <c r="U525" s="96">
        <f t="shared" si="175"/>
        <v>279.37611577354534</v>
      </c>
      <c r="V525" s="32">
        <f t="shared" si="176"/>
        <v>999.99999999999955</v>
      </c>
      <c r="W525" s="100">
        <f>IF(A525=1,((cPH1_+cPHr+(cNES*L525+(cNES+cOSEX)*G525+(cNES+cEREX)*H525+(cNES+cHOEX)*I525+(cNES+cNES)*S525+(cNES+cOSEX)*N525+(cNES+cEREX)*O525+(cNES+cHOEX)*P525)))/(1+cDR)^(A$6:A$65537 + 0.5),(cPHr+(cNES*L525+(cNES+cOSEX)*G525+(cNES+cEREX)*H525+(cNES+cHOEX)*I525+(cNES+cNES)*S525+(cNES+cOSEX)*N525+(cNES+cEREX)*O525+(cNES+cHOEX)*P525))/(1+cDR)^(((cycle + 0.5)/('Life tables'!$I$2/2))))</f>
        <v>49064.689121747033</v>
      </c>
      <c r="X525" s="107">
        <f>((L525+G525+H525+I525+N525+O525+P525+S525)/('Life tables'!$I$2/2))/(1+oDR)^(((cycle + 0.5)/('Life tables'!$I$2/2)))</f>
        <v>18.703037441202344</v>
      </c>
      <c r="Y525" s="31">
        <f>((uNES*L525+ uOCEX*G525+uEREX*H525+uHOEX*I525+uNES*S525+ uOCEX*N525+uEREX*O525+uHOEX*P525)/('Life tables'!$I$2/2))/(1+oDR)^(((cycle + 0.5)/('Life tables'!$I$2/2)))</f>
        <v>12.326239317871581</v>
      </c>
      <c r="Z525" s="100">
        <f t="shared" si="172"/>
        <v>156680.15827457982</v>
      </c>
      <c r="AA525" s="107">
        <f>((L525+G525+H525+I525+N525+O525+P525+S525)/('Life tables'!$I$2/2))</f>
        <v>25.162545451917683</v>
      </c>
      <c r="AB525" s="31">
        <f>((uNES*L525+ uOCEX*G525+uEREX*H525+uHOEX*I525+uNES*S525+ uOCEX*N525+uEREX*O525+uHOEX*P525)/('Life tables'!$I$2/2))</f>
        <v>16.583378933086259</v>
      </c>
    </row>
    <row r="526" spans="1:28" x14ac:dyDescent="0.25">
      <c r="A526" s="4">
        <v>520</v>
      </c>
      <c r="C526" s="105">
        <f>IF(male=0,VLOOKUP((($A$5:$A$1570/'Life tables'!$I$2)*2)+age,lifetable,13,1),IF(male=1,VLOOKUP((($A$5:$A$1570/'Life tables'!$I$2)*2)+age,lifetable,10,1),"error"))</f>
        <v>3.0034427820335718E-4</v>
      </c>
      <c r="F526" s="96">
        <f t="shared" si="160"/>
        <v>114.51643018171126</v>
      </c>
      <c r="G526" s="96">
        <f t="shared" si="161"/>
        <v>11.503415081436584</v>
      </c>
      <c r="H526" s="96">
        <f t="shared" si="162"/>
        <v>0.65696964020673054</v>
      </c>
      <c r="I526" s="96">
        <f t="shared" si="163"/>
        <v>0.26324152161044856</v>
      </c>
      <c r="J526" s="96">
        <f t="shared" si="164"/>
        <v>3.8125719622049553E-2</v>
      </c>
      <c r="K526" s="96">
        <f t="shared" si="165"/>
        <v>0.27507269497312348</v>
      </c>
      <c r="L526" s="96">
        <f t="shared" si="173"/>
        <v>101.77960552386232</v>
      </c>
      <c r="M526" s="96">
        <f t="shared" si="166"/>
        <v>541.50761544068814</v>
      </c>
      <c r="N526" s="96">
        <f t="shared" si="167"/>
        <v>52.148356612222798</v>
      </c>
      <c r="O526" s="96">
        <f t="shared" si="168"/>
        <v>1.244775866887071</v>
      </c>
      <c r="P526" s="96">
        <f t="shared" si="169"/>
        <v>1.244775866887071</v>
      </c>
      <c r="Q526" s="96">
        <f t="shared" si="170"/>
        <v>0.17904889704587421</v>
      </c>
      <c r="R526" s="96">
        <f t="shared" si="171"/>
        <v>9.757688521516103E-2</v>
      </c>
      <c r="S526" s="96">
        <f t="shared" si="174"/>
        <v>486.59308131243017</v>
      </c>
      <c r="T526" s="96">
        <f t="shared" si="175"/>
        <v>64.81701322072287</v>
      </c>
      <c r="U526" s="96">
        <f t="shared" si="175"/>
        <v>279.74876535373363</v>
      </c>
      <c r="V526" s="32">
        <f t="shared" si="176"/>
        <v>999.99999999999977</v>
      </c>
      <c r="W526" s="100">
        <f>IF(A526=1,((cPH1_+cPHr+(cNES*L526+(cNES+cOSEX)*G526+(cNES+cEREX)*H526+(cNES+cHOEX)*I526+(cNES+cNES)*S526+(cNES+cOSEX)*N526+(cNES+cEREX)*O526+(cNES+cHOEX)*P526)))/(1+cDR)^(A$6:A$65537 + 0.5),(cPHr+(cNES*L526+(cNES+cOSEX)*G526+(cNES+cEREX)*H526+(cNES+cHOEX)*I526+(cNES+cNES)*S526+(cNES+cOSEX)*N526+(cNES+cEREX)*O526+(cNES+cHOEX)*P526))/(1+cDR)^(((cycle + 0.5)/('Life tables'!$I$2/2))))</f>
        <v>48911.145973153201</v>
      </c>
      <c r="X526" s="107">
        <f>((L526+G526+H526+I526+N526+O526+P526+S526)/('Life tables'!$I$2/2))/(1+oDR)^(((cycle + 0.5)/('Life tables'!$I$2/2)))</f>
        <v>18.675553653696017</v>
      </c>
      <c r="Y526" s="31">
        <f>((uNES*L526+ uOCEX*G526+uEREX*H526+uHOEX*I526+uNES*S526+ uOCEX*N526+uEREX*O526+uHOEX*P526)/('Life tables'!$I$2/2))/(1+oDR)^(((cycle + 0.5)/('Life tables'!$I$2/2)))</f>
        <v>12.308126124650073</v>
      </c>
      <c r="Z526" s="100">
        <f t="shared" si="172"/>
        <v>156539.3130271493</v>
      </c>
      <c r="AA526" s="107">
        <f>((L526+G526+H526+I526+N526+O526+P526+S526)/('Life tables'!$I$2/2))</f>
        <v>25.139922076660227</v>
      </c>
      <c r="AB526" s="31">
        <f>((uNES*L526+ uOCEX*G526+uEREX*H526+uHOEX*I526+uNES*S526+ uOCEX*N526+uEREX*O526+uHOEX*P526)/('Life tables'!$I$2/2))</f>
        <v>16.568468995411632</v>
      </c>
    </row>
    <row r="527" spans="1:28" x14ac:dyDescent="0.25">
      <c r="A527" s="4">
        <v>521</v>
      </c>
      <c r="C527" s="105">
        <f>IF(male=0,VLOOKUP((($A$5:$A$1570/'Life tables'!$I$2)*2)+age,lifetable,13,1),IF(male=1,VLOOKUP((($A$5:$A$1570/'Life tables'!$I$2)*2)+age,lifetable,10,1),"error"))</f>
        <v>3.0034427820335718E-4</v>
      </c>
      <c r="F527" s="96">
        <f t="shared" si="160"/>
        <v>114.41345268572894</v>
      </c>
      <c r="G527" s="96">
        <f t="shared" si="161"/>
        <v>11.493070776445135</v>
      </c>
      <c r="H527" s="96">
        <f t="shared" si="162"/>
        <v>0.6563788683115751</v>
      </c>
      <c r="I527" s="96">
        <f t="shared" si="163"/>
        <v>0.26300480489922201</v>
      </c>
      <c r="J527" s="96">
        <f t="shared" si="164"/>
        <v>3.8091435536063173E-2</v>
      </c>
      <c r="K527" s="96">
        <f t="shared" si="165"/>
        <v>0.27482533922428909</v>
      </c>
      <c r="L527" s="96">
        <f t="shared" si="173"/>
        <v>101.68808146131266</v>
      </c>
      <c r="M527" s="96">
        <f t="shared" si="166"/>
        <v>541.02076873981412</v>
      </c>
      <c r="N527" s="96">
        <f t="shared" si="167"/>
        <v>52.101472220113187</v>
      </c>
      <c r="O527" s="96">
        <f t="shared" si="168"/>
        <v>1.2436567413072239</v>
      </c>
      <c r="P527" s="96">
        <f t="shared" si="169"/>
        <v>1.2436567413072239</v>
      </c>
      <c r="Q527" s="96">
        <f t="shared" si="170"/>
        <v>0.17888792172006837</v>
      </c>
      <c r="R527" s="96">
        <f t="shared" si="171"/>
        <v>9.7489157945416349E-2</v>
      </c>
      <c r="S527" s="96">
        <f t="shared" si="174"/>
        <v>486.15560595742102</v>
      </c>
      <c r="T527" s="96">
        <f t="shared" si="175"/>
        <v>65.033992577979006</v>
      </c>
      <c r="U527" s="96">
        <f t="shared" si="175"/>
        <v>280.12107985090336</v>
      </c>
      <c r="V527" s="32">
        <f t="shared" si="176"/>
        <v>999.99999999999966</v>
      </c>
      <c r="W527" s="100">
        <f>IF(A527=1,((cPH1_+cPHr+(cNES*L527+(cNES+cOSEX)*G527+(cNES+cEREX)*H527+(cNES+cHOEX)*I527+(cNES+cNES)*S527+(cNES+cOSEX)*N527+(cNES+cEREX)*O527+(cNES+cHOEX)*P527)))/(1+cDR)^(A$6:A$65537 + 0.5),(cPHr+(cNES*L527+(cNES+cOSEX)*G527+(cNES+cEREX)*H527+(cNES+cHOEX)*I527+(cNES+cNES)*S527+(cNES+cOSEX)*N527+(cNES+cEREX)*O527+(cNES+cHOEX)*P527))/(1+cDR)^(((cycle + 0.5)/('Life tables'!$I$2/2))))</f>
        <v>48758.083314360425</v>
      </c>
      <c r="X527" s="107">
        <f>((L527+G527+H527+I527+N527+O527+P527+S527)/('Life tables'!$I$2/2))/(1+oDR)^(((cycle + 0.5)/('Life tables'!$I$2/2)))</f>
        <v>18.648110254213034</v>
      </c>
      <c r="Y527" s="31">
        <f>((uNES*L527+ uOCEX*G527+uEREX*H527+uHOEX*I527+uNES*S527+ uOCEX*N527+uEREX*O527+uHOEX*P527)/('Life tables'!$I$2/2))/(1+oDR)^(((cycle + 0.5)/('Life tables'!$I$2/2)))</f>
        <v>12.290039549139507</v>
      </c>
      <c r="Z527" s="100">
        <f t="shared" si="172"/>
        <v>156398.59436323278</v>
      </c>
      <c r="AA527" s="107">
        <f>((L527+G527+H527+I527+N527+O527+P527+S527)/('Life tables'!$I$2/2))</f>
        <v>25.117319043287477</v>
      </c>
      <c r="AB527" s="31">
        <f>((uNES*L527+ uOCEX*G527+uEREX*H527+uHOEX*I527+uNES*S527+ uOCEX*N527+uEREX*O527+uHOEX*P527)/('Life tables'!$I$2/2))</f>
        <v>16.553572464031159</v>
      </c>
    </row>
    <row r="528" spans="1:28" x14ac:dyDescent="0.25">
      <c r="A528" s="4">
        <v>522</v>
      </c>
      <c r="C528" s="105">
        <f>IF(male=0,VLOOKUP((($A$5:$A$1570/'Life tables'!$I$2)*2)+age,lifetable,13,1),IF(male=1,VLOOKUP((($A$5:$A$1570/'Life tables'!$I$2)*2)+age,lifetable,10,1),"error"))</f>
        <v>3.2605221431214471E-4</v>
      </c>
      <c r="F528" s="96">
        <f t="shared" si="160"/>
        <v>114.31056835244868</v>
      </c>
      <c r="G528" s="96">
        <f t="shared" si="161"/>
        <v>11.482735829842088</v>
      </c>
      <c r="H528" s="96">
        <f t="shared" si="162"/>
        <v>0.65578863088179506</v>
      </c>
      <c r="I528" s="96">
        <f t="shared" si="163"/>
        <v>0.26276830234321674</v>
      </c>
      <c r="J528" s="96">
        <f t="shared" si="164"/>
        <v>4.1314682896326872E-2</v>
      </c>
      <c r="K528" s="96">
        <f t="shared" si="165"/>
        <v>0.27457820725570603</v>
      </c>
      <c r="L528" s="96">
        <f t="shared" si="173"/>
        <v>101.59338269922955</v>
      </c>
      <c r="M528" s="96">
        <f t="shared" si="166"/>
        <v>540.53435921866856</v>
      </c>
      <c r="N528" s="96">
        <f t="shared" si="167"/>
        <v>52.054629929358626</v>
      </c>
      <c r="O528" s="96">
        <f t="shared" si="168"/>
        <v>1.2425386206823583</v>
      </c>
      <c r="P528" s="96">
        <f t="shared" si="169"/>
        <v>1.2425386206823583</v>
      </c>
      <c r="Q528" s="96">
        <f t="shared" si="170"/>
        <v>0.19402521702599343</v>
      </c>
      <c r="R528" s="96">
        <f t="shared" si="171"/>
        <v>9.7401509453208607E-2</v>
      </c>
      <c r="S528" s="96">
        <f t="shared" si="174"/>
        <v>485.70322532146599</v>
      </c>
      <c r="T528" s="96">
        <f t="shared" si="175"/>
        <v>65.26933247790133</v>
      </c>
      <c r="U528" s="96">
        <f t="shared" si="175"/>
        <v>280.49305956761225</v>
      </c>
      <c r="V528" s="32">
        <f t="shared" si="176"/>
        <v>999.99999999999955</v>
      </c>
      <c r="W528" s="100">
        <f>IF(A528=1,((cPH1_+cPHr+(cNES*L528+(cNES+cOSEX)*G528+(cNES+cEREX)*H528+(cNES+cHOEX)*I528+(cNES+cNES)*S528+(cNES+cOSEX)*N528+(cNES+cEREX)*O528+(cNES+cHOEX)*P528)))/(1+cDR)^(A$6:A$65537 + 0.5),(cPHr+(cNES*L528+(cNES+cOSEX)*G528+(cNES+cEREX)*H528+(cNES+cHOEX)*I528+(cNES+cNES)*S528+(cNES+cOSEX)*N528+(cNES+cEREX)*O528+(cNES+cHOEX)*P528))/(1+cDR)^(((cycle + 0.5)/('Life tables'!$I$2/2))))</f>
        <v>48604.310535552395</v>
      </c>
      <c r="X528" s="107">
        <f>((L528+G528+H528+I528+N528+O528+P528+S528)/('Life tables'!$I$2/2))/(1+oDR)^(((cycle + 0.5)/('Life tables'!$I$2/2)))</f>
        <v>18.620179073877253</v>
      </c>
      <c r="Y528" s="31">
        <f>((uNES*L528+ uOCEX*G528+uEREX*H528+uHOEX*I528+uNES*S528+ uOCEX*N528+uEREX*O528+uHOEX*P528)/('Life tables'!$I$2/2))/(1+oDR)^(((cycle + 0.5)/('Life tables'!$I$2/2)))</f>
        <v>12.271625718843881</v>
      </c>
      <c r="Z528" s="100">
        <f t="shared" si="172"/>
        <v>156254.17940491153</v>
      </c>
      <c r="AA528" s="107">
        <f>((L528+G528+H528+I528+N528+O528+P528+S528)/('Life tables'!$I$2/2))</f>
        <v>25.094024611384715</v>
      </c>
      <c r="AB528" s="31">
        <f>((uNES*L528+ uOCEX*G528+uEREX*H528+uHOEX*I528+uNES*S528+ uOCEX*N528+uEREX*O528+uHOEX*P528)/('Life tables'!$I$2/2))</f>
        <v>16.538212473068722</v>
      </c>
    </row>
    <row r="529" spans="1:28" x14ac:dyDescent="0.25">
      <c r="A529" s="4">
        <v>523</v>
      </c>
      <c r="C529" s="105">
        <f>IF(male=0,VLOOKUP((($A$5:$A$1570/'Life tables'!$I$2)*2)+age,lifetable,13,1),IF(male=1,VLOOKUP((($A$5:$A$1570/'Life tables'!$I$2)*2)+age,lifetable,10,1),"error"))</f>
        <v>3.2605221431214471E-4</v>
      </c>
      <c r="F529" s="96">
        <f t="shared" si="160"/>
        <v>114.20451438841062</v>
      </c>
      <c r="G529" s="96">
        <f t="shared" si="161"/>
        <v>11.472082487195745</v>
      </c>
      <c r="H529" s="96">
        <f t="shared" si="162"/>
        <v>0.65518020958813405</v>
      </c>
      <c r="I529" s="96">
        <f t="shared" si="163"/>
        <v>0.26252451368492635</v>
      </c>
      <c r="J529" s="96">
        <f t="shared" si="164"/>
        <v>4.127635235561411E-2</v>
      </c>
      <c r="K529" s="96">
        <f t="shared" si="165"/>
        <v>0.27432346171697197</v>
      </c>
      <c r="L529" s="96">
        <f t="shared" si="173"/>
        <v>101.49912736386922</v>
      </c>
      <c r="M529" s="96">
        <f t="shared" si="166"/>
        <v>540.03309356607531</v>
      </c>
      <c r="N529" s="96">
        <f t="shared" si="167"/>
        <v>52.006356960957959</v>
      </c>
      <c r="O529" s="96">
        <f t="shared" si="168"/>
        <v>1.241386349930377</v>
      </c>
      <c r="P529" s="96">
        <f t="shared" si="169"/>
        <v>1.241386349930377</v>
      </c>
      <c r="Q529" s="96">
        <f t="shared" si="170"/>
        <v>0.193845287340908</v>
      </c>
      <c r="R529" s="96">
        <f t="shared" si="171"/>
        <v>9.7311183962577069E-2</v>
      </c>
      <c r="S529" s="96">
        <f t="shared" si="174"/>
        <v>485.25280743395308</v>
      </c>
      <c r="T529" s="96">
        <f t="shared" si="175"/>
        <v>65.504454117597845</v>
      </c>
      <c r="U529" s="96">
        <f t="shared" si="175"/>
        <v>280.86469421329178</v>
      </c>
      <c r="V529" s="32">
        <f t="shared" si="176"/>
        <v>999.99999999999955</v>
      </c>
      <c r="W529" s="100">
        <f>IF(A529=1,((cPH1_+cPHr+(cNES*L529+(cNES+cOSEX)*G529+(cNES+cEREX)*H529+(cNES+cHOEX)*I529+(cNES+cNES)*S529+(cNES+cOSEX)*N529+(cNES+cEREX)*O529+(cNES+cHOEX)*P529)))/(1+cDR)^(A$6:A$65537 + 0.5),(cPHr+(cNES*L529+(cNES+cOSEX)*G529+(cNES+cEREX)*H529+(cNES+cHOEX)*I529+(cNES+cNES)*S529+(cNES+cOSEX)*N529+(cNES+cEREX)*O529+(cNES+cHOEX)*P529))/(1+cDR)^(((cycle + 0.5)/('Life tables'!$I$2/2))))</f>
        <v>48450.834843792014</v>
      </c>
      <c r="X529" s="107">
        <f>((L529+G529+H529+I529+N529+O529+P529+S529)/('Life tables'!$I$2/2))/(1+oDR)^(((cycle + 0.5)/('Life tables'!$I$2/2)))</f>
        <v>18.592289731422046</v>
      </c>
      <c r="Y529" s="31">
        <f>((uNES*L529+ uOCEX*G529+uEREX*H529+uHOEX*I529+uNES*S529+ uOCEX*N529+uEREX*O529+uHOEX*P529)/('Life tables'!$I$2/2))/(1+oDR)^(((cycle + 0.5)/('Life tables'!$I$2/2)))</f>
        <v>12.253245253978395</v>
      </c>
      <c r="Z529" s="100">
        <f t="shared" si="172"/>
        <v>156109.29244379274</v>
      </c>
      <c r="AA529" s="107">
        <f>((L529+G529+H529+I529+N529+O529+P529+S529)/('Life tables'!$I$2/2))</f>
        <v>25.070751786690415</v>
      </c>
      <c r="AB529" s="31">
        <f>((uNES*L529+ uOCEX*G529+uEREX*H529+uHOEX*I529+uNES*S529+ uOCEX*N529+uEREX*O529+uHOEX*P529)/('Life tables'!$I$2/2))</f>
        <v>16.522874523881381</v>
      </c>
    </row>
    <row r="530" spans="1:28" x14ac:dyDescent="0.25">
      <c r="A530" s="4">
        <v>524</v>
      </c>
      <c r="C530" s="105">
        <f>IF(male=0,VLOOKUP((($A$5:$A$1570/'Life tables'!$I$2)*2)+age,lifetable,13,1),IF(male=1,VLOOKUP((($A$5:$A$1570/'Life tables'!$I$2)*2)+age,lifetable,10,1),"error"))</f>
        <v>3.2605221431214471E-4</v>
      </c>
      <c r="F530" s="96">
        <f t="shared" si="160"/>
        <v>114.09856012182212</v>
      </c>
      <c r="G530" s="96">
        <f t="shared" si="161"/>
        <v>11.461439159366869</v>
      </c>
      <c r="H530" s="96">
        <f t="shared" si="162"/>
        <v>0.65457236024906063</v>
      </c>
      <c r="I530" s="96">
        <f t="shared" si="163"/>
        <v>0.26228095420343001</v>
      </c>
      <c r="J530" s="96">
        <f t="shared" si="164"/>
        <v>4.1238057848039626E-2</v>
      </c>
      <c r="K530" s="96">
        <f t="shared" si="165"/>
        <v>0.27406895565519424</v>
      </c>
      <c r="L530" s="96">
        <f t="shared" si="173"/>
        <v>101.40496063449953</v>
      </c>
      <c r="M530" s="96">
        <f t="shared" si="166"/>
        <v>539.53229154728774</v>
      </c>
      <c r="N530" s="96">
        <f t="shared" si="167"/>
        <v>51.958128641497296</v>
      </c>
      <c r="O530" s="96">
        <f t="shared" si="168"/>
        <v>1.2402351449439655</v>
      </c>
      <c r="P530" s="96">
        <f t="shared" si="169"/>
        <v>1.2402351449439655</v>
      </c>
      <c r="Q530" s="96">
        <f t="shared" si="170"/>
        <v>0.19366552407752768</v>
      </c>
      <c r="R530" s="96">
        <f t="shared" si="171"/>
        <v>9.7220942016371048E-2</v>
      </c>
      <c r="S530" s="96">
        <f t="shared" si="174"/>
        <v>484.80280614980859</v>
      </c>
      <c r="T530" s="96">
        <f t="shared" si="175"/>
        <v>65.73935769952341</v>
      </c>
      <c r="U530" s="96">
        <f t="shared" si="175"/>
        <v>281.23598411096333</v>
      </c>
      <c r="V530" s="32">
        <f t="shared" si="176"/>
        <v>999.99999999999955</v>
      </c>
      <c r="W530" s="100">
        <f>IF(A530=1,((cPH1_+cPHr+(cNES*L530+(cNES+cOSEX)*G530+(cNES+cEREX)*H530+(cNES+cHOEX)*I530+(cNES+cNES)*S530+(cNES+cOSEX)*N530+(cNES+cEREX)*O530+(cNES+cHOEX)*P530)))/(1+cDR)^(A$6:A$65537 + 0.5),(cPHr+(cNES*L530+(cNES+cOSEX)*G530+(cNES+cEREX)*H530+(cNES+cHOEX)*I530+(cNES+cNES)*S530+(cNES+cOSEX)*N530+(cNES+cEREX)*O530+(cNES+cHOEX)*P530))/(1+cDR)^(((cycle + 0.5)/('Life tables'!$I$2/2))))</f>
        <v>48297.843749194973</v>
      </c>
      <c r="X530" s="107">
        <f>((L530+G530+H530+I530+N530+O530+P530+S530)/('Life tables'!$I$2/2))/(1+oDR)^(((cycle + 0.5)/('Life tables'!$I$2/2)))</f>
        <v>18.564442164093599</v>
      </c>
      <c r="Y530" s="31">
        <f>((uNES*L530+ uOCEX*G530+uEREX*H530+uHOEX*I530+uNES*S530+ uOCEX*N530+uEREX*O530+uHOEX*P530)/('Life tables'!$I$2/2))/(1+oDR)^(((cycle + 0.5)/('Life tables'!$I$2/2)))</f>
        <v>12.234892320955179</v>
      </c>
      <c r="Z530" s="100">
        <f t="shared" si="172"/>
        <v>155964.53974452277</v>
      </c>
      <c r="AA530" s="107">
        <f>((L530+G530+H530+I530+N530+O530+P530+S530)/('Life tables'!$I$2/2))</f>
        <v>25.047500549049353</v>
      </c>
      <c r="AB530" s="31">
        <f>((uNES*L530+ uOCEX*G530+uEREX*H530+uHOEX*I530+uNES*S530+ uOCEX*N530+uEREX*O530+uHOEX*P530)/('Life tables'!$I$2/2))</f>
        <v>16.507550801575462</v>
      </c>
    </row>
    <row r="531" spans="1:28" x14ac:dyDescent="0.25">
      <c r="A531" s="4">
        <v>525</v>
      </c>
      <c r="C531" s="105">
        <f>IF(male=0,VLOOKUP((($A$5:$A$1570/'Life tables'!$I$2)*2)+age,lifetable,13,1),IF(male=1,VLOOKUP((($A$5:$A$1570/'Life tables'!$I$2)*2)+age,lifetable,10,1),"error"))</f>
        <v>3.2605221431214471E-4</v>
      </c>
      <c r="F531" s="96">
        <f t="shared" si="160"/>
        <v>113.99270541521696</v>
      </c>
      <c r="G531" s="96">
        <f t="shared" si="161"/>
        <v>11.450805832546685</v>
      </c>
      <c r="H531" s="96">
        <f t="shared" si="162"/>
        <v>0.65396508207594406</v>
      </c>
      <c r="I531" s="96">
        <f t="shared" si="163"/>
        <v>0.26203762358273081</v>
      </c>
      <c r="J531" s="96">
        <f t="shared" si="164"/>
        <v>4.1199799323919692E-2</v>
      </c>
      <c r="K531" s="96">
        <f t="shared" si="165"/>
        <v>0.27381468874017367</v>
      </c>
      <c r="L531" s="96">
        <f t="shared" si="173"/>
        <v>101.3108823889475</v>
      </c>
      <c r="M531" s="96">
        <f t="shared" si="166"/>
        <v>539.03195277429586</v>
      </c>
      <c r="N531" s="96">
        <f t="shared" si="167"/>
        <v>51.90994493361044</v>
      </c>
      <c r="O531" s="96">
        <f t="shared" si="168"/>
        <v>1.2390850048311965</v>
      </c>
      <c r="P531" s="96">
        <f t="shared" si="169"/>
        <v>1.2390850048311965</v>
      </c>
      <c r="Q531" s="96">
        <f t="shared" si="170"/>
        <v>0.19348592709657614</v>
      </c>
      <c r="R531" s="96">
        <f t="shared" si="171"/>
        <v>9.713078354467311E-2</v>
      </c>
      <c r="S531" s="96">
        <f t="shared" si="174"/>
        <v>484.35322112038176</v>
      </c>
      <c r="T531" s="96">
        <f t="shared" si="175"/>
        <v>65.974043425943904</v>
      </c>
      <c r="U531" s="96">
        <f t="shared" si="175"/>
        <v>281.60692958324819</v>
      </c>
      <c r="V531" s="32">
        <f t="shared" si="176"/>
        <v>999.99999999999955</v>
      </c>
      <c r="W531" s="100">
        <f>IF(A531=1,((cPH1_+cPHr+(cNES*L531+(cNES+cOSEX)*G531+(cNES+cEREX)*H531+(cNES+cHOEX)*I531+(cNES+cNES)*S531+(cNES+cOSEX)*N531+(cNES+cEREX)*O531+(cNES+cHOEX)*P531)))/(1+cDR)^(A$6:A$65537 + 0.5),(cPHr+(cNES*L531+(cNES+cOSEX)*G531+(cNES+cEREX)*H531+(cNES+cHOEX)*I531+(cNES+cNES)*S531+(cNES+cOSEX)*N531+(cNES+cEREX)*O531+(cNES+cHOEX)*P531))/(1+cDR)^(((cycle + 0.5)/('Life tables'!$I$2/2))))</f>
        <v>48145.335722814671</v>
      </c>
      <c r="X531" s="107">
        <f>((L531+G531+H531+I531+N531+O531+P531+S531)/('Life tables'!$I$2/2))/(1+oDR)^(((cycle + 0.5)/('Life tables'!$I$2/2)))</f>
        <v>18.536636309235114</v>
      </c>
      <c r="Y531" s="31">
        <f>((uNES*L531+ uOCEX*G531+uEREX*H531+uHOEX*I531+uNES*S531+ uOCEX*N531+uEREX*O531+uHOEX*P531)/('Life tables'!$I$2/2))/(1+oDR)^(((cycle + 0.5)/('Life tables'!$I$2/2)))</f>
        <v>12.216566878481901</v>
      </c>
      <c r="Z531" s="100">
        <f t="shared" si="172"/>
        <v>155819.92118625523</v>
      </c>
      <c r="AA531" s="107">
        <f>((L531+G531+H531+I531+N531+O531+P531+S531)/('Life tables'!$I$2/2))</f>
        <v>25.024270878328878</v>
      </c>
      <c r="AB531" s="31">
        <f>((uNES*L531+ uOCEX*G531+uEREX*H531+uHOEX*I531+uNES*S531+ uOCEX*N531+uEREX*O531+uHOEX*P531)/('Life tables'!$I$2/2))</f>
        <v>16.492241292884625</v>
      </c>
    </row>
    <row r="532" spans="1:28" x14ac:dyDescent="0.25">
      <c r="A532" s="4">
        <v>526</v>
      </c>
      <c r="C532" s="105">
        <f>IF(male=0,VLOOKUP((($A$5:$A$1570/'Life tables'!$I$2)*2)+age,lifetable,13,1),IF(male=1,VLOOKUP((($A$5:$A$1570/'Life tables'!$I$2)*2)+age,lifetable,10,1),"error"))</f>
        <v>3.2605221431214471E-4</v>
      </c>
      <c r="F532" s="96">
        <f t="shared" si="160"/>
        <v>113.88695013276698</v>
      </c>
      <c r="G532" s="96">
        <f t="shared" si="161"/>
        <v>11.440182493090974</v>
      </c>
      <c r="H532" s="96">
        <f t="shared" si="162"/>
        <v>0.65335837428955146</v>
      </c>
      <c r="I532" s="96">
        <f t="shared" si="163"/>
        <v>0.26179452151059757</v>
      </c>
      <c r="J532" s="96">
        <f t="shared" si="164"/>
        <v>4.1161576734162632E-2</v>
      </c>
      <c r="K532" s="96">
        <f t="shared" si="165"/>
        <v>0.2735606606456461</v>
      </c>
      <c r="L532" s="96">
        <f t="shared" si="173"/>
        <v>101.21689250649605</v>
      </c>
      <c r="M532" s="96">
        <f t="shared" si="166"/>
        <v>538.53207685804045</v>
      </c>
      <c r="N532" s="96">
        <f t="shared" si="167"/>
        <v>51.861805799830144</v>
      </c>
      <c r="O532" s="96">
        <f t="shared" si="168"/>
        <v>1.2379359286977309</v>
      </c>
      <c r="P532" s="96">
        <f t="shared" si="169"/>
        <v>1.2379359286977309</v>
      </c>
      <c r="Q532" s="96">
        <f t="shared" si="170"/>
        <v>0.19330649625840018</v>
      </c>
      <c r="R532" s="96">
        <f t="shared" si="171"/>
        <v>9.7040708477376808E-2</v>
      </c>
      <c r="S532" s="96">
        <f t="shared" si="174"/>
        <v>483.90405199607909</v>
      </c>
      <c r="T532" s="96">
        <f t="shared" si="175"/>
        <v>66.208511498936474</v>
      </c>
      <c r="U532" s="96">
        <f t="shared" si="175"/>
        <v>281.97753095237124</v>
      </c>
      <c r="V532" s="32">
        <f t="shared" si="176"/>
        <v>999.99999999999955</v>
      </c>
      <c r="W532" s="100">
        <f>IF(A532=1,((cPH1_+cPHr+(cNES*L532+(cNES+cOSEX)*G532+(cNES+cEREX)*H532+(cNES+cHOEX)*I532+(cNES+cNES)*S532+(cNES+cOSEX)*N532+(cNES+cEREX)*O532+(cNES+cHOEX)*P532)))/(1+cDR)^(A$6:A$65537 + 0.5),(cPHr+(cNES*L532+(cNES+cOSEX)*G532+(cNES+cEREX)*H532+(cNES+cHOEX)*I532+(cNES+cNES)*S532+(cNES+cOSEX)*N532+(cNES+cEREX)*O532+(cNES+cHOEX)*P532))/(1+cDR)^(((cycle + 0.5)/('Life tables'!$I$2/2))))</f>
        <v>47993.309240486364</v>
      </c>
      <c r="X532" s="107">
        <f>((L532+G532+H532+I532+N532+O532+P532+S532)/('Life tables'!$I$2/2))/(1+oDR)^(((cycle + 0.5)/('Life tables'!$I$2/2)))</f>
        <v>18.508872104286588</v>
      </c>
      <c r="Y532" s="31">
        <f>((uNES*L532+ uOCEX*G532+uEREX*H532+uHOEX*I532+uNES*S532+ uOCEX*N532+uEREX*O532+uHOEX*P532)/('Life tables'!$I$2/2))/(1+oDR)^(((cycle + 0.5)/('Life tables'!$I$2/2)))</f>
        <v>12.198268885329972</v>
      </c>
      <c r="Z532" s="100">
        <f t="shared" si="172"/>
        <v>155675.43664813231</v>
      </c>
      <c r="AA532" s="107">
        <f>((L532+G532+H532+I532+N532+O532+P532+S532)/('Life tables'!$I$2/2))</f>
        <v>25.001062754418793</v>
      </c>
      <c r="AB532" s="31">
        <f>((uNES*L532+ uOCEX*G532+uEREX*H532+uHOEX*I532+uNES*S532+ uOCEX*N532+uEREX*O532+uHOEX*P532)/('Life tables'!$I$2/2))</f>
        <v>16.476945984557261</v>
      </c>
    </row>
    <row r="533" spans="1:28" x14ac:dyDescent="0.25">
      <c r="A533" s="4">
        <v>527</v>
      </c>
      <c r="C533" s="105">
        <f>IF(male=0,VLOOKUP((($A$5:$A$1570/'Life tables'!$I$2)*2)+age,lifetable,13,1),IF(male=1,VLOOKUP((($A$5:$A$1570/'Life tables'!$I$2)*2)+age,lifetable,10,1),"error"))</f>
        <v>3.2605221431214471E-4</v>
      </c>
      <c r="F533" s="96">
        <f t="shared" si="160"/>
        <v>113.78129414023002</v>
      </c>
      <c r="G533" s="96">
        <f t="shared" si="161"/>
        <v>11.429569127514826</v>
      </c>
      <c r="H533" s="96">
        <f t="shared" si="162"/>
        <v>0.65275223611974864</v>
      </c>
      <c r="I533" s="96">
        <f t="shared" si="163"/>
        <v>0.26155164767844474</v>
      </c>
      <c r="J533" s="96">
        <f t="shared" si="164"/>
        <v>4.1123390030249986E-2</v>
      </c>
      <c r="K533" s="96">
        <f t="shared" si="165"/>
        <v>0.27330687104915685</v>
      </c>
      <c r="L533" s="96">
        <f t="shared" si="173"/>
        <v>101.12299086783759</v>
      </c>
      <c r="M533" s="96">
        <f t="shared" si="166"/>
        <v>538.03266340846199</v>
      </c>
      <c r="N533" s="96">
        <f t="shared" si="167"/>
        <v>51.813711202592827</v>
      </c>
      <c r="O533" s="96">
        <f t="shared" si="168"/>
        <v>1.2367879156469297</v>
      </c>
      <c r="P533" s="96">
        <f t="shared" si="169"/>
        <v>1.2367879156469297</v>
      </c>
      <c r="Q533" s="96">
        <f t="shared" si="170"/>
        <v>0.19312723142298757</v>
      </c>
      <c r="R533" s="96">
        <f t="shared" si="171"/>
        <v>9.695071674419542E-2</v>
      </c>
      <c r="S533" s="96">
        <f t="shared" si="174"/>
        <v>483.45529842640815</v>
      </c>
      <c r="T533" s="96">
        <f t="shared" si="175"/>
        <v>66.442762120389716</v>
      </c>
      <c r="U533" s="96">
        <f t="shared" si="175"/>
        <v>282.34778854016457</v>
      </c>
      <c r="V533" s="32">
        <f t="shared" si="176"/>
        <v>999.99999999999977</v>
      </c>
      <c r="W533" s="100">
        <f>IF(A533=1,((cPH1_+cPHr+(cNES*L533+(cNES+cOSEX)*G533+(cNES+cEREX)*H533+(cNES+cHOEX)*I533+(cNES+cNES)*S533+(cNES+cOSEX)*N533+(cNES+cEREX)*O533+(cNES+cHOEX)*P533)))/(1+cDR)^(A$6:A$65537 + 0.5),(cPHr+(cNES*L533+(cNES+cOSEX)*G533+(cNES+cEREX)*H533+(cNES+cHOEX)*I533+(cNES+cNES)*S533+(cNES+cOSEX)*N533+(cNES+cEREX)*O533+(cNES+cHOEX)*P533))/(1+cDR)^(((cycle + 0.5)/('Life tables'!$I$2/2))))</f>
        <v>47841.762782813938</v>
      </c>
      <c r="X533" s="107">
        <f>((L533+G533+H533+I533+N533+O533+P533+S533)/('Life tables'!$I$2/2))/(1+oDR)^(((cycle + 0.5)/('Life tables'!$I$2/2)))</f>
        <v>18.48114948678457</v>
      </c>
      <c r="Y533" s="31">
        <f>((uNES*L533+ uOCEX*G533+uEREX*H533+uHOEX*I533+uNES*S533+ uOCEX*N533+uEREX*O533+uHOEX*P533)/('Life tables'!$I$2/2))/(1+oDR)^(((cycle + 0.5)/('Life tables'!$I$2/2)))</f>
        <v>12.17999830033439</v>
      </c>
      <c r="Z533" s="100">
        <f t="shared" si="172"/>
        <v>155531.08600928955</v>
      </c>
      <c r="AA533" s="107">
        <f>((L533+G533+H533+I533+N533+O533+P533+S533)/('Life tables'!$I$2/2))</f>
        <v>24.977876157231204</v>
      </c>
      <c r="AB533" s="31">
        <f>((uNES*L533+ uOCEX*G533+uEREX*H533+uHOEX*I533+uNES*S533+ uOCEX*N533+uEREX*O533+uHOEX*P533)/('Life tables'!$I$2/2))</f>
        <v>16.461664863356411</v>
      </c>
    </row>
    <row r="534" spans="1:28" x14ac:dyDescent="0.25">
      <c r="A534" s="4">
        <v>528</v>
      </c>
      <c r="C534" s="105">
        <f>IF(male=0,VLOOKUP((($A$5:$A$1570/'Life tables'!$I$2)*2)+age,lifetable,13,1),IF(male=1,VLOOKUP((($A$5:$A$1570/'Life tables'!$I$2)*2)+age,lifetable,10,1),"error"))</f>
        <v>3.2605221431214471E-4</v>
      </c>
      <c r="F534" s="96">
        <f t="shared" si="160"/>
        <v>113.67573730489927</v>
      </c>
      <c r="G534" s="96">
        <f t="shared" si="161"/>
        <v>11.418965722487568</v>
      </c>
      <c r="H534" s="96">
        <f t="shared" si="162"/>
        <v>0.65214666680520961</v>
      </c>
      <c r="I534" s="96">
        <f t="shared" si="163"/>
        <v>0.26130900178121624</v>
      </c>
      <c r="J534" s="96">
        <f t="shared" si="164"/>
        <v>4.1085239164218211E-2</v>
      </c>
      <c r="K534" s="96">
        <f t="shared" si="165"/>
        <v>0.27305331963193941</v>
      </c>
      <c r="L534" s="96">
        <f t="shared" si="173"/>
        <v>101.02917735502912</v>
      </c>
      <c r="M534" s="96">
        <f t="shared" si="166"/>
        <v>537.53371203454606</v>
      </c>
      <c r="N534" s="96">
        <f t="shared" si="167"/>
        <v>51.765661104242959</v>
      </c>
      <c r="O534" s="96">
        <f t="shared" si="168"/>
        <v>1.2356409647799595</v>
      </c>
      <c r="P534" s="96">
        <f t="shared" si="169"/>
        <v>1.2356409647799595</v>
      </c>
      <c r="Q534" s="96">
        <f t="shared" si="170"/>
        <v>0.19294813244998354</v>
      </c>
      <c r="R534" s="96">
        <f t="shared" si="171"/>
        <v>9.6860808274670168E-2</v>
      </c>
      <c r="S534" s="96">
        <f t="shared" si="174"/>
        <v>483.00696006001851</v>
      </c>
      <c r="T534" s="96">
        <f t="shared" si="175"/>
        <v>66.676795492003919</v>
      </c>
      <c r="U534" s="96">
        <f t="shared" si="175"/>
        <v>282.71770266807118</v>
      </c>
      <c r="V534" s="32">
        <f t="shared" si="176"/>
        <v>999.99999999999966</v>
      </c>
      <c r="W534" s="100">
        <f>IF(A534=1,((cPH1_+cPHr+(cNES*L534+(cNES+cOSEX)*G534+(cNES+cEREX)*H534+(cNES+cHOEX)*I534+(cNES+cNES)*S534+(cNES+cOSEX)*N534+(cNES+cEREX)*O534+(cNES+cHOEX)*P534)))/(1+cDR)^(A$6:A$65537 + 0.5),(cPHr+(cNES*L534+(cNES+cOSEX)*G534+(cNES+cEREX)*H534+(cNES+cHOEX)*I534+(cNES+cNES)*S534+(cNES+cOSEX)*N534+(cNES+cEREX)*O534+(cNES+cHOEX)*P534))/(1+cDR)^(((cycle + 0.5)/('Life tables'!$I$2/2))))</f>
        <v>47690.694835156202</v>
      </c>
      <c r="X534" s="107">
        <f>((L534+G534+H534+I534+N534+O534+P534+S534)/('Life tables'!$I$2/2))/(1+oDR)^(((cycle + 0.5)/('Life tables'!$I$2/2)))</f>
        <v>18.45346839436187</v>
      </c>
      <c r="Y534" s="31">
        <f>((uNES*L534+ uOCEX*G534+uEREX*H534+uHOEX*I534+uNES*S534+ uOCEX*N534+uEREX*O534+uHOEX*P534)/('Life tables'!$I$2/2))/(1+oDR)^(((cycle + 0.5)/('Life tables'!$I$2/2)))</f>
        <v>12.161755082393537</v>
      </c>
      <c r="Z534" s="100">
        <f t="shared" si="172"/>
        <v>155386.8691488592</v>
      </c>
      <c r="AA534" s="107">
        <f>((L534+G534+H534+I534+N534+O534+P534+S534)/('Life tables'!$I$2/2))</f>
        <v>24.954711066700337</v>
      </c>
      <c r="AB534" s="31">
        <f>((uNES*L534+ uOCEX*G534+uEREX*H534+uHOEX*I534+uNES*S534+ uOCEX*N534+uEREX*O534+uHOEX*P534)/('Life tables'!$I$2/2))</f>
        <v>16.446397916059617</v>
      </c>
    </row>
    <row r="535" spans="1:28" x14ac:dyDescent="0.25">
      <c r="A535" s="4">
        <v>529</v>
      </c>
      <c r="C535" s="105">
        <f>IF(male=0,VLOOKUP((($A$5:$A$1570/'Life tables'!$I$2)*2)+age,lifetable,13,1),IF(male=1,VLOOKUP((($A$5:$A$1570/'Life tables'!$I$2)*2)+age,lifetable,10,1),"error"))</f>
        <v>3.2605221431214471E-4</v>
      </c>
      <c r="F535" s="96">
        <f t="shared" si="160"/>
        <v>113.57027949555457</v>
      </c>
      <c r="G535" s="96">
        <f t="shared" si="161"/>
        <v>11.408372264827857</v>
      </c>
      <c r="H535" s="96">
        <f t="shared" si="162"/>
        <v>0.65154166559313687</v>
      </c>
      <c r="I535" s="96">
        <f t="shared" si="163"/>
        <v>0.26106658351727319</v>
      </c>
      <c r="J535" s="96">
        <f t="shared" si="164"/>
        <v>4.1047124088641092E-2</v>
      </c>
      <c r="K535" s="96">
        <f t="shared" si="165"/>
        <v>0.2728000060787979</v>
      </c>
      <c r="L535" s="96">
        <f t="shared" si="173"/>
        <v>100.93545185144887</v>
      </c>
      <c r="M535" s="96">
        <f t="shared" si="166"/>
        <v>537.03522234436991</v>
      </c>
      <c r="N535" s="96">
        <f t="shared" si="167"/>
        <v>51.717655467037531</v>
      </c>
      <c r="O535" s="96">
        <f t="shared" si="168"/>
        <v>1.2344950751958983</v>
      </c>
      <c r="P535" s="96">
        <f t="shared" si="169"/>
        <v>1.2344950751958983</v>
      </c>
      <c r="Q535" s="96">
        <f t="shared" si="170"/>
        <v>0.19276919919870708</v>
      </c>
      <c r="R535" s="96">
        <f t="shared" si="171"/>
        <v>9.6770982998178587E-2</v>
      </c>
      <c r="S535" s="96">
        <f t="shared" si="174"/>
        <v>482.55903654474372</v>
      </c>
      <c r="T535" s="96">
        <f t="shared" si="175"/>
        <v>66.910611815291261</v>
      </c>
      <c r="U535" s="96">
        <f t="shared" si="175"/>
        <v>283.08727365714816</v>
      </c>
      <c r="V535" s="32">
        <f t="shared" si="176"/>
        <v>999.99999999999977</v>
      </c>
      <c r="W535" s="100">
        <f>IF(A535=1,((cPH1_+cPHr+(cNES*L535+(cNES+cOSEX)*G535+(cNES+cEREX)*H535+(cNES+cHOEX)*I535+(cNES+cNES)*S535+(cNES+cOSEX)*N535+(cNES+cEREX)*O535+(cNES+cHOEX)*P535)))/(1+cDR)^(A$6:A$65537 + 0.5),(cPHr+(cNES*L535+(cNES+cOSEX)*G535+(cNES+cEREX)*H535+(cNES+cHOEX)*I535+(cNES+cNES)*S535+(cNES+cOSEX)*N535+(cNES+cEREX)*O535+(cNES+cHOEX)*P535))/(1+cDR)^(((cycle + 0.5)/('Life tables'!$I$2/2))))</f>
        <v>47540.10388761363</v>
      </c>
      <c r="X535" s="107">
        <f>((L535+G535+H535+I535+N535+O535+P535+S535)/('Life tables'!$I$2/2))/(1+oDR)^(((cycle + 0.5)/('Life tables'!$I$2/2)))</f>
        <v>18.425828764747401</v>
      </c>
      <c r="Y535" s="31">
        <f>((uNES*L535+ uOCEX*G535+uEREX*H535+uHOEX*I535+uNES*S535+ uOCEX*N535+uEREX*O535+uHOEX*P535)/('Life tables'!$I$2/2))/(1+oDR)^(((cycle + 0.5)/('Life tables'!$I$2/2)))</f>
        <v>12.143539190469076</v>
      </c>
      <c r="Z535" s="100">
        <f t="shared" si="172"/>
        <v>155242.78594597464</v>
      </c>
      <c r="AA535" s="107">
        <f>((L535+G535+H535+I535+N535+O535+P535+S535)/('Life tables'!$I$2/2))</f>
        <v>24.931567462782478</v>
      </c>
      <c r="AB535" s="31">
        <f>((uNES*L535+ uOCEX*G535+uEREX*H535+uHOEX*I535+uNES*S535+ uOCEX*N535+uEREX*O535+uHOEX*P535)/('Life tables'!$I$2/2))</f>
        <v>16.431145129458887</v>
      </c>
    </row>
    <row r="536" spans="1:28" x14ac:dyDescent="0.25">
      <c r="A536" s="4">
        <v>530</v>
      </c>
      <c r="C536" s="105">
        <f>IF(male=0,VLOOKUP((($A$5:$A$1570/'Life tables'!$I$2)*2)+age,lifetable,13,1),IF(male=1,VLOOKUP((($A$5:$A$1570/'Life tables'!$I$2)*2)+age,lifetable,10,1),"error"))</f>
        <v>3.2605221431214471E-4</v>
      </c>
      <c r="F536" s="96">
        <f t="shared" si="160"/>
        <v>113.4649205824153</v>
      </c>
      <c r="G536" s="96">
        <f t="shared" si="161"/>
        <v>11.397788741498962</v>
      </c>
      <c r="H536" s="96">
        <f t="shared" si="162"/>
        <v>0.65093723173899165</v>
      </c>
      <c r="I536" s="96">
        <f t="shared" si="163"/>
        <v>0.26082439258828605</v>
      </c>
      <c r="J536" s="96">
        <f t="shared" si="164"/>
        <v>4.100904475661267E-2</v>
      </c>
      <c r="K536" s="96">
        <f t="shared" si="165"/>
        <v>0.27254693007799458</v>
      </c>
      <c r="L536" s="96">
        <f t="shared" si="173"/>
        <v>100.84181424175445</v>
      </c>
      <c r="M536" s="96">
        <f t="shared" si="166"/>
        <v>536.53719394514496</v>
      </c>
      <c r="N536" s="96">
        <f t="shared" si="167"/>
        <v>51.669694253150155</v>
      </c>
      <c r="O536" s="96">
        <f t="shared" si="168"/>
        <v>1.2333502459918342</v>
      </c>
      <c r="P536" s="96">
        <f t="shared" si="169"/>
        <v>1.2333502459918342</v>
      </c>
      <c r="Q536" s="96">
        <f t="shared" si="170"/>
        <v>0.19259043152816641</v>
      </c>
      <c r="R536" s="96">
        <f t="shared" si="171"/>
        <v>9.6681240843942182E-2</v>
      </c>
      <c r="S536" s="96">
        <f t="shared" si="174"/>
        <v>482.11152752763905</v>
      </c>
      <c r="T536" s="96">
        <f t="shared" ref="T536:U551" si="177">J536+Q536+T535</f>
        <v>67.144211291576042</v>
      </c>
      <c r="U536" s="96">
        <f t="shared" si="177"/>
        <v>283.45650182807009</v>
      </c>
      <c r="V536" s="32">
        <f t="shared" si="176"/>
        <v>999.99999999999977</v>
      </c>
      <c r="W536" s="100">
        <f>IF(A536=1,((cPH1_+cPHr+(cNES*L536+(cNES+cOSEX)*G536+(cNES+cEREX)*H536+(cNES+cHOEX)*I536+(cNES+cNES)*S536+(cNES+cOSEX)*N536+(cNES+cEREX)*O536+(cNES+cHOEX)*P536)))/(1+cDR)^(A$6:A$65537 + 0.5),(cPHr+(cNES*L536+(cNES+cOSEX)*G536+(cNES+cEREX)*H536+(cNES+cHOEX)*I536+(cNES+cNES)*S536+(cNES+cOSEX)*N536+(cNES+cEREX)*O536+(cNES+cHOEX)*P536))/(1+cDR)^(((cycle + 0.5)/('Life tables'!$I$2/2))))</f>
        <v>47389.988435014682</v>
      </c>
      <c r="X536" s="107">
        <f>((L536+G536+H536+I536+N536+O536+P536+S536)/('Life tables'!$I$2/2))/(1+oDR)^(((cycle + 0.5)/('Life tables'!$I$2/2)))</f>
        <v>18.398230535765869</v>
      </c>
      <c r="Y536" s="31">
        <f>((uNES*L536+ uOCEX*G536+uEREX*H536+uHOEX*I536+uNES*S536+ uOCEX*N536+uEREX*O536+uHOEX*P536)/('Life tables'!$I$2/2))/(1+oDR)^(((cycle + 0.5)/('Life tables'!$I$2/2)))</f>
        <v>12.125350583585764</v>
      </c>
      <c r="Z536" s="100">
        <f t="shared" si="172"/>
        <v>155098.83627977368</v>
      </c>
      <c r="AA536" s="107">
        <f>((L536+G536+H536+I536+N536+O536+P536+S536)/('Life tables'!$I$2/2))</f>
        <v>24.908445325455759</v>
      </c>
      <c r="AB536" s="31">
        <f>((uNES*L536+ uOCEX*G536+uEREX*H536+uHOEX*I536+uNES*S536+ uOCEX*N536+uEREX*O536+uHOEX*P536)/('Life tables'!$I$2/2))</f>
        <v>16.415906490360577</v>
      </c>
    </row>
    <row r="537" spans="1:28" x14ac:dyDescent="0.25">
      <c r="A537" s="4">
        <v>531</v>
      </c>
      <c r="C537" s="105">
        <f>IF(male=0,VLOOKUP((($A$5:$A$1570/'Life tables'!$I$2)*2)+age,lifetable,13,1),IF(male=1,VLOOKUP((($A$5:$A$1570/'Life tables'!$I$2)*2)+age,lifetable,10,1),"error"))</f>
        <v>3.2605221431214471E-4</v>
      </c>
      <c r="F537" s="96">
        <f t="shared" si="160"/>
        <v>113.35966043709466</v>
      </c>
      <c r="G537" s="96">
        <f t="shared" si="161"/>
        <v>11.387215139604157</v>
      </c>
      <c r="H537" s="96">
        <f t="shared" si="162"/>
        <v>0.65033336450623147</v>
      </c>
      <c r="I537" s="96">
        <f t="shared" si="163"/>
        <v>0.26058242869912901</v>
      </c>
      <c r="J537" s="96">
        <f t="shared" si="164"/>
        <v>4.0971001121730764E-2</v>
      </c>
      <c r="K537" s="96">
        <f t="shared" si="165"/>
        <v>0.27229409132113963</v>
      </c>
      <c r="L537" s="96">
        <f t="shared" si="173"/>
        <v>100.74826441184227</v>
      </c>
      <c r="M537" s="96">
        <f t="shared" si="166"/>
        <v>536.03962644325884</v>
      </c>
      <c r="N537" s="96">
        <f t="shared" si="167"/>
        <v>51.621777424675088</v>
      </c>
      <c r="O537" s="96">
        <f t="shared" si="168"/>
        <v>1.2322064762629614</v>
      </c>
      <c r="P537" s="96">
        <f t="shared" si="169"/>
        <v>1.2322064762629614</v>
      </c>
      <c r="Q537" s="96">
        <f t="shared" si="170"/>
        <v>0.19241182929707401</v>
      </c>
      <c r="R537" s="96">
        <f t="shared" si="171"/>
        <v>9.6591581741034049E-2</v>
      </c>
      <c r="S537" s="96">
        <f t="shared" si="174"/>
        <v>481.66443265501971</v>
      </c>
      <c r="T537" s="96">
        <f t="shared" si="177"/>
        <v>67.377594121994846</v>
      </c>
      <c r="U537" s="96">
        <f t="shared" si="177"/>
        <v>283.82538750113224</v>
      </c>
      <c r="V537" s="32">
        <f t="shared" si="176"/>
        <v>999.99999999999966</v>
      </c>
      <c r="W537" s="100">
        <f>IF(A537=1,((cPH1_+cPHr+(cNES*L537+(cNES+cOSEX)*G537+(cNES+cEREX)*H537+(cNES+cHOEX)*I537+(cNES+cNES)*S537+(cNES+cOSEX)*N537+(cNES+cEREX)*O537+(cNES+cHOEX)*P537)))/(1+cDR)^(A$6:A$65537 + 0.5),(cPHr+(cNES*L537+(cNES+cOSEX)*G537+(cNES+cEREX)*H537+(cNES+cHOEX)*I537+(cNES+cNES)*S537+(cNES+cOSEX)*N537+(cNES+cEREX)*O537+(cNES+cHOEX)*P537))/(1+cDR)^(((cycle + 0.5)/('Life tables'!$I$2/2))))</f>
        <v>47240.346976902409</v>
      </c>
      <c r="X537" s="107">
        <f>((L537+G537+H537+I537+N537+O537+P537+S537)/('Life tables'!$I$2/2))/(1+oDR)^(((cycle + 0.5)/('Life tables'!$I$2/2)))</f>
        <v>18.37067364533759</v>
      </c>
      <c r="Y537" s="31">
        <f>((uNES*L537+ uOCEX*G537+uEREX*H537+uHOEX*I537+uNES*S537+ uOCEX*N537+uEREX*O537+uHOEX*P537)/('Life tables'!$I$2/2))/(1+oDR)^(((cycle + 0.5)/('Life tables'!$I$2/2)))</f>
        <v>12.107189220831311</v>
      </c>
      <c r="Z537" s="100">
        <f t="shared" si="172"/>
        <v>154955.02002940234</v>
      </c>
      <c r="AA537" s="107">
        <f>((L537+G537+H537+I537+N537+O537+P537+S537)/('Life tables'!$I$2/2))</f>
        <v>24.88534463472007</v>
      </c>
      <c r="AB537" s="31">
        <f>((uNES*L537+ uOCEX*G537+uEREX*H537+uHOEX*I537+uNES*S537+ uOCEX*N537+uEREX*O537+uHOEX*P537)/('Life tables'!$I$2/2))</f>
        <v>16.400681985585315</v>
      </c>
    </row>
    <row r="538" spans="1:28" x14ac:dyDescent="0.25">
      <c r="A538" s="4">
        <v>532</v>
      </c>
      <c r="C538" s="105">
        <f>IF(male=0,VLOOKUP((($A$5:$A$1570/'Life tables'!$I$2)*2)+age,lifetable,13,1),IF(male=1,VLOOKUP((($A$5:$A$1570/'Life tables'!$I$2)*2)+age,lifetable,10,1),"error"))</f>
        <v>3.2605221431214471E-4</v>
      </c>
      <c r="F538" s="96">
        <f t="shared" si="160"/>
        <v>113.25449893255582</v>
      </c>
      <c r="G538" s="96">
        <f t="shared" si="161"/>
        <v>11.376651446382327</v>
      </c>
      <c r="H538" s="96">
        <f t="shared" si="162"/>
        <v>0.64973006316605819</v>
      </c>
      <c r="I538" s="96">
        <f t="shared" si="163"/>
        <v>0.26034069155777978</v>
      </c>
      <c r="J538" s="96">
        <f t="shared" si="164"/>
        <v>4.0932993138081117E-2</v>
      </c>
      <c r="K538" s="96">
        <f t="shared" si="165"/>
        <v>0.27204148950308582</v>
      </c>
      <c r="L538" s="96">
        <f t="shared" si="173"/>
        <v>100.65480224880849</v>
      </c>
      <c r="M538" s="96">
        <f t="shared" si="166"/>
        <v>535.54251944431667</v>
      </c>
      <c r="N538" s="96">
        <f t="shared" si="167"/>
        <v>51.57390494363127</v>
      </c>
      <c r="O538" s="96">
        <f t="shared" si="168"/>
        <v>1.2310637651026757</v>
      </c>
      <c r="P538" s="96">
        <f t="shared" si="169"/>
        <v>1.2310637651026757</v>
      </c>
      <c r="Q538" s="96">
        <f t="shared" si="170"/>
        <v>0.19223339236386161</v>
      </c>
      <c r="R538" s="96">
        <f t="shared" si="171"/>
        <v>9.6502005618386261E-2</v>
      </c>
      <c r="S538" s="96">
        <f t="shared" si="174"/>
        <v>481.21775157249783</v>
      </c>
      <c r="T538" s="96">
        <f t="shared" si="177"/>
        <v>67.610760507496792</v>
      </c>
      <c r="U538" s="96">
        <f t="shared" si="177"/>
        <v>284.1939309962537</v>
      </c>
      <c r="V538" s="32">
        <f t="shared" si="176"/>
        <v>999.99999999999966</v>
      </c>
      <c r="W538" s="100">
        <f>IF(A538=1,((cPH1_+cPHr+(cNES*L538+(cNES+cOSEX)*G538+(cNES+cEREX)*H538+(cNES+cHOEX)*I538+(cNES+cNES)*S538+(cNES+cOSEX)*N538+(cNES+cEREX)*O538+(cNES+cHOEX)*P538)))/(1+cDR)^(A$6:A$65537 + 0.5),(cPHr+(cNES*L538+(cNES+cOSEX)*G538+(cNES+cEREX)*H538+(cNES+cHOEX)*I538+(cNES+cNES)*S538+(cNES+cOSEX)*N538+(cNES+cEREX)*O538+(cNES+cHOEX)*P538))/(1+cDR)^(((cycle + 0.5)/('Life tables'!$I$2/2))))</f>
        <v>47091.178017520957</v>
      </c>
      <c r="X538" s="107">
        <f>((L538+G538+H538+I538+N538+O538+P538+S538)/('Life tables'!$I$2/2))/(1+oDR)^(((cycle + 0.5)/('Life tables'!$I$2/2)))</f>
        <v>18.34315803147825</v>
      </c>
      <c r="Y538" s="31">
        <f>((uNES*L538+ uOCEX*G538+uEREX*H538+uHOEX*I538+uNES*S538+ uOCEX*N538+uEREX*O538+uHOEX*P538)/('Life tables'!$I$2/2))/(1+oDR)^(((cycle + 0.5)/('Life tables'!$I$2/2)))</f>
        <v>12.08905506135625</v>
      </c>
      <c r="Z538" s="100">
        <f t="shared" si="172"/>
        <v>154811.33707401861</v>
      </c>
      <c r="AA538" s="107">
        <f>((L538+G538+H538+I538+N538+O538+P538+S538)/('Life tables'!$I$2/2))</f>
        <v>24.862265370596923</v>
      </c>
      <c r="AB538" s="31">
        <f>((uNES*L538+ uOCEX*G538+uEREX*H538+uHOEX*I538+uNES*S538+ uOCEX*N538+uEREX*O538+uHOEX*P538)/('Life tables'!$I$2/2))</f>
        <v>16.385471601967939</v>
      </c>
    </row>
    <row r="539" spans="1:28" x14ac:dyDescent="0.25">
      <c r="A539" s="4">
        <v>533</v>
      </c>
      <c r="C539" s="105">
        <f>IF(male=0,VLOOKUP((($A$5:$A$1570/'Life tables'!$I$2)*2)+age,lifetable,13,1),IF(male=1,VLOOKUP((($A$5:$A$1570/'Life tables'!$I$2)*2)+age,lifetable,10,1),"error"))</f>
        <v>3.2605221431214471E-4</v>
      </c>
      <c r="F539" s="96">
        <f t="shared" si="160"/>
        <v>113.14943594306928</v>
      </c>
      <c r="G539" s="96">
        <f t="shared" si="161"/>
        <v>11.366097649203681</v>
      </c>
      <c r="H539" s="96">
        <f t="shared" si="162"/>
        <v>0.64912732699717401</v>
      </c>
      <c r="I539" s="96">
        <f t="shared" si="163"/>
        <v>0.26009918087522099</v>
      </c>
      <c r="J539" s="96">
        <f t="shared" si="164"/>
        <v>4.0895020760221924E-2</v>
      </c>
      <c r="K539" s="96">
        <f t="shared" si="165"/>
        <v>0.27178912432182639</v>
      </c>
      <c r="L539" s="96">
        <f t="shared" si="173"/>
        <v>100.56142764091115</v>
      </c>
      <c r="M539" s="96">
        <f t="shared" si="166"/>
        <v>535.04587255317995</v>
      </c>
      <c r="N539" s="96">
        <f t="shared" si="167"/>
        <v>51.526076771965997</v>
      </c>
      <c r="O539" s="96">
        <f t="shared" si="168"/>
        <v>1.2299221116026628</v>
      </c>
      <c r="P539" s="96">
        <f t="shared" si="169"/>
        <v>1.2299221116026628</v>
      </c>
      <c r="Q539" s="96">
        <f t="shared" si="170"/>
        <v>0.19205512058669399</v>
      </c>
      <c r="R539" s="96">
        <f t="shared" si="171"/>
        <v>9.6412512404796868E-2</v>
      </c>
      <c r="S539" s="96">
        <f t="shared" si="174"/>
        <v>480.77148392501715</v>
      </c>
      <c r="T539" s="96">
        <f t="shared" si="177"/>
        <v>67.843710648843711</v>
      </c>
      <c r="U539" s="96">
        <f t="shared" si="177"/>
        <v>284.56213263298031</v>
      </c>
      <c r="V539" s="32">
        <f t="shared" si="176"/>
        <v>999.99999999999977</v>
      </c>
      <c r="W539" s="100">
        <f>IF(A539=1,((cPH1_+cPHr+(cNES*L539+(cNES+cOSEX)*G539+(cNES+cEREX)*H539+(cNES+cHOEX)*I539+(cNES+cNES)*S539+(cNES+cOSEX)*N539+(cNES+cEREX)*O539+(cNES+cHOEX)*P539)))/(1+cDR)^(A$6:A$65537 + 0.5),(cPHr+(cNES*L539+(cNES+cOSEX)*G539+(cNES+cEREX)*H539+(cNES+cHOEX)*I539+(cNES+cNES)*S539+(cNES+cOSEX)*N539+(cNES+cEREX)*O539+(cNES+cHOEX)*P539))/(1+cDR)^(((cycle + 0.5)/('Life tables'!$I$2/2))))</f>
        <v>46942.48006580185</v>
      </c>
      <c r="X539" s="107">
        <f>((L539+G539+H539+I539+N539+O539+P539+S539)/('Life tables'!$I$2/2))/(1+oDR)^(((cycle + 0.5)/('Life tables'!$I$2/2)))</f>
        <v>18.315683632298672</v>
      </c>
      <c r="Y539" s="31">
        <f>((uNES*L539+ uOCEX*G539+uEREX*H539+uHOEX*I539+uNES*S539+ uOCEX*N539+uEREX*O539+uHOEX*P539)/('Life tables'!$I$2/2))/(1+oDR)^(((cycle + 0.5)/('Life tables'!$I$2/2)))</f>
        <v>12.070948064373759</v>
      </c>
      <c r="Z539" s="100">
        <f t="shared" si="172"/>
        <v>154667.78729279514</v>
      </c>
      <c r="AA539" s="107">
        <f>((L539+G539+H539+I539+N539+O539+P539+S539)/('Life tables'!$I$2/2))</f>
        <v>24.839207513129331</v>
      </c>
      <c r="AB539" s="31">
        <f>((uNES*L539+ uOCEX*G539+uEREX*H539+uHOEX*I539+uNES*S539+ uOCEX*N539+uEREX*O539+uHOEX*P539)/('Life tables'!$I$2/2))</f>
        <v>16.37027532635738</v>
      </c>
    </row>
    <row r="540" spans="1:28" x14ac:dyDescent="0.25">
      <c r="A540" s="4">
        <v>534</v>
      </c>
      <c r="C540" s="105">
        <f>IF(male=0,VLOOKUP((($A$5:$A$1570/'Life tables'!$I$2)*2)+age,lifetable,13,1),IF(male=1,VLOOKUP((($A$5:$A$1570/'Life tables'!$I$2)*2)+age,lifetable,10,1),"error"))</f>
        <v>3.2605221431214471E-4</v>
      </c>
      <c r="F540" s="96">
        <f t="shared" si="160"/>
        <v>113.04447134417163</v>
      </c>
      <c r="G540" s="96">
        <f t="shared" si="161"/>
        <v>11.355553735565611</v>
      </c>
      <c r="H540" s="96">
        <f t="shared" si="162"/>
        <v>0.64852515528554444</v>
      </c>
      <c r="I540" s="96">
        <f t="shared" si="163"/>
        <v>0.25985789636534584</v>
      </c>
      <c r="J540" s="96">
        <f t="shared" si="164"/>
        <v>4.0857083943169059E-2</v>
      </c>
      <c r="K540" s="96">
        <f t="shared" si="165"/>
        <v>0.27153699547839549</v>
      </c>
      <c r="L540" s="96">
        <f t="shared" si="173"/>
        <v>100.46814047753355</v>
      </c>
      <c r="M540" s="96">
        <f t="shared" si="166"/>
        <v>534.54968537400418</v>
      </c>
      <c r="N540" s="96">
        <f t="shared" si="167"/>
        <v>51.478292871558594</v>
      </c>
      <c r="O540" s="96">
        <f t="shared" si="168"/>
        <v>1.2287815148529861</v>
      </c>
      <c r="P540" s="96">
        <f t="shared" si="169"/>
        <v>1.2287815148529861</v>
      </c>
      <c r="Q540" s="96">
        <f t="shared" si="170"/>
        <v>0.19187701382348238</v>
      </c>
      <c r="R540" s="96">
        <f t="shared" si="171"/>
        <v>9.632310202893675E-2</v>
      </c>
      <c r="S540" s="96">
        <f t="shared" si="174"/>
        <v>480.32562935688719</v>
      </c>
      <c r="T540" s="96">
        <f t="shared" si="177"/>
        <v>68.076444746610363</v>
      </c>
      <c r="U540" s="96">
        <f t="shared" si="177"/>
        <v>284.92999273048764</v>
      </c>
      <c r="V540" s="32">
        <f t="shared" si="176"/>
        <v>999.99999999999977</v>
      </c>
      <c r="W540" s="100">
        <f>IF(A540=1,((cPH1_+cPHr+(cNES*L540+(cNES+cOSEX)*G540+(cNES+cEREX)*H540+(cNES+cHOEX)*I540+(cNES+cNES)*S540+(cNES+cOSEX)*N540+(cNES+cEREX)*O540+(cNES+cHOEX)*P540)))/(1+cDR)^(A$6:A$65537 + 0.5),(cPHr+(cNES*L540+(cNES+cOSEX)*G540+(cNES+cEREX)*H540+(cNES+cHOEX)*I540+(cNES+cNES)*S540+(cNES+cOSEX)*N540+(cNES+cEREX)*O540+(cNES+cHOEX)*P540))/(1+cDR)^(((cycle + 0.5)/('Life tables'!$I$2/2))))</f>
        <v>46794.251635350745</v>
      </c>
      <c r="X540" s="107">
        <f>((L540+G540+H540+I540+N540+O540+P540+S540)/('Life tables'!$I$2/2))/(1+oDR)^(((cycle + 0.5)/('Life tables'!$I$2/2)))</f>
        <v>18.288250386004599</v>
      </c>
      <c r="Y540" s="31">
        <f>((uNES*L540+ uOCEX*G540+uEREX*H540+uHOEX*I540+uNES*S540+ uOCEX*N540+uEREX*O540+uHOEX*P540)/('Life tables'!$I$2/2))/(1+oDR)^(((cycle + 0.5)/('Life tables'!$I$2/2)))</f>
        <v>12.052868189159542</v>
      </c>
      <c r="Z540" s="100">
        <f t="shared" si="172"/>
        <v>154524.37056492316</v>
      </c>
      <c r="AA540" s="107">
        <f>((L540+G540+H540+I540+N540+O540+P540+S540)/('Life tables'!$I$2/2))</f>
        <v>24.816171042381679</v>
      </c>
      <c r="AB540" s="31">
        <f>((uNES*L540+ uOCEX*G540+uEREX*H540+uHOEX*I540+uNES*S540+ uOCEX*N540+uEREX*O540+uHOEX*P540)/('Life tables'!$I$2/2))</f>
        <v>16.355093145616621</v>
      </c>
    </row>
    <row r="541" spans="1:28" x14ac:dyDescent="0.25">
      <c r="A541" s="4">
        <v>535</v>
      </c>
      <c r="C541" s="105">
        <f>IF(male=0,VLOOKUP((($A$5:$A$1570/'Life tables'!$I$2)*2)+age,lifetable,13,1),IF(male=1,VLOOKUP((($A$5:$A$1570/'Life tables'!$I$2)*2)+age,lifetable,10,1),"error"))</f>
        <v>3.2605221431214471E-4</v>
      </c>
      <c r="F541" s="96">
        <f t="shared" si="160"/>
        <v>112.93960501262592</v>
      </c>
      <c r="G541" s="96">
        <f t="shared" si="161"/>
        <v>11.345019693088704</v>
      </c>
      <c r="H541" s="96">
        <f t="shared" si="162"/>
        <v>0.64792354732417101</v>
      </c>
      <c r="I541" s="96">
        <f t="shared" si="163"/>
        <v>0.25961683774486671</v>
      </c>
      <c r="J541" s="96">
        <f t="shared" si="164"/>
        <v>4.0819182642381595E-2</v>
      </c>
      <c r="K541" s="96">
        <f t="shared" si="165"/>
        <v>0.27128510267677347</v>
      </c>
      <c r="L541" s="96">
        <f t="shared" si="173"/>
        <v>100.37494064914902</v>
      </c>
      <c r="M541" s="96">
        <f t="shared" si="166"/>
        <v>534.05395751027595</v>
      </c>
      <c r="N541" s="96">
        <f t="shared" si="167"/>
        <v>51.430553204223948</v>
      </c>
      <c r="O541" s="96">
        <f t="shared" si="168"/>
        <v>1.2276419739421716</v>
      </c>
      <c r="P541" s="96">
        <f t="shared" si="169"/>
        <v>1.2276419739421716</v>
      </c>
      <c r="Q541" s="96">
        <f t="shared" si="170"/>
        <v>0.19169907193189806</v>
      </c>
      <c r="R541" s="96">
        <f t="shared" si="171"/>
        <v>9.6233774419356224E-2</v>
      </c>
      <c r="S541" s="96">
        <f t="shared" si="174"/>
        <v>479.88018751181642</v>
      </c>
      <c r="T541" s="96">
        <f t="shared" si="177"/>
        <v>68.308963001184637</v>
      </c>
      <c r="U541" s="96">
        <f t="shared" si="177"/>
        <v>285.29751160758377</v>
      </c>
      <c r="V541" s="32">
        <f t="shared" si="176"/>
        <v>1000</v>
      </c>
      <c r="W541" s="100">
        <f>IF(A541=1,((cPH1_+cPHr+(cNES*L541+(cNES+cOSEX)*G541+(cNES+cEREX)*H541+(cNES+cHOEX)*I541+(cNES+cNES)*S541+(cNES+cOSEX)*N541+(cNES+cEREX)*O541+(cNES+cHOEX)*P541)))/(1+cDR)^(A$6:A$65537 + 0.5),(cPHr+(cNES*L541+(cNES+cOSEX)*G541+(cNES+cEREX)*H541+(cNES+cHOEX)*I541+(cNES+cNES)*S541+(cNES+cOSEX)*N541+(cNES+cEREX)*O541+(cNES+cHOEX)*P541))/(1+cDR)^(((cycle + 0.5)/('Life tables'!$I$2/2))))</f>
        <v>46646.491244433673</v>
      </c>
      <c r="X541" s="107">
        <f>((L541+G541+H541+I541+N541+O541+P541+S541)/('Life tables'!$I$2/2))/(1+oDR)^(((cycle + 0.5)/('Life tables'!$I$2/2)))</f>
        <v>18.260858230896485</v>
      </c>
      <c r="Y541" s="31">
        <f>((uNES*L541+ uOCEX*G541+uEREX*H541+uHOEX*I541+uNES*S541+ uOCEX*N541+uEREX*O541+uHOEX*P541)/('Life tables'!$I$2/2))/(1+oDR)^(((cycle + 0.5)/('Life tables'!$I$2/2)))</f>
        <v>12.034815395051661</v>
      </c>
      <c r="Z541" s="100">
        <f t="shared" si="172"/>
        <v>154381.08676961513</v>
      </c>
      <c r="AA541" s="107">
        <f>((L541+G541+H541+I541+N541+O541+P541+S541)/('Life tables'!$I$2/2))</f>
        <v>24.793155938439615</v>
      </c>
      <c r="AB541" s="31">
        <f>((uNES*L541+ uOCEX*G541+uEREX*H541+uHOEX*I541+uNES*S541+ uOCEX*N541+uEREX*O541+uHOEX*P541)/('Life tables'!$I$2/2))</f>
        <v>16.339925046622582</v>
      </c>
    </row>
    <row r="542" spans="1:28" x14ac:dyDescent="0.25">
      <c r="A542" s="4">
        <v>536</v>
      </c>
      <c r="C542" s="105">
        <f>IF(male=0,VLOOKUP((($A$5:$A$1570/'Life tables'!$I$2)*2)+age,lifetable,13,1),IF(male=1,VLOOKUP((($A$5:$A$1570/'Life tables'!$I$2)*2)+age,lifetable,10,1),"error"))</f>
        <v>3.2605221431214471E-4</v>
      </c>
      <c r="F542" s="96">
        <f t="shared" si="160"/>
        <v>112.83483682638324</v>
      </c>
      <c r="G542" s="96">
        <f t="shared" si="161"/>
        <v>11.334495509512893</v>
      </c>
      <c r="H542" s="96">
        <f t="shared" si="162"/>
        <v>0.64732250241287093</v>
      </c>
      <c r="I542" s="96">
        <f t="shared" si="163"/>
        <v>0.25937600473322697</v>
      </c>
      <c r="J542" s="96">
        <f t="shared" si="164"/>
        <v>4.0781316813748018E-2</v>
      </c>
      <c r="K542" s="96">
        <f t="shared" si="165"/>
        <v>0.27103344562379433</v>
      </c>
      <c r="L542" s="96">
        <f t="shared" si="173"/>
        <v>100.28182804728671</v>
      </c>
      <c r="M542" s="96">
        <f t="shared" si="166"/>
        <v>533.55868856484824</v>
      </c>
      <c r="N542" s="96">
        <f t="shared" si="167"/>
        <v>51.382857731715944</v>
      </c>
      <c r="O542" s="96">
        <f t="shared" si="168"/>
        <v>1.2265034879572878</v>
      </c>
      <c r="P542" s="96">
        <f t="shared" si="169"/>
        <v>1.2265034879572878</v>
      </c>
      <c r="Q542" s="96">
        <f t="shared" si="170"/>
        <v>0.19152129476938473</v>
      </c>
      <c r="R542" s="96">
        <f t="shared" si="171"/>
        <v>9.6144529504491441E-2</v>
      </c>
      <c r="S542" s="96">
        <f t="shared" si="174"/>
        <v>479.43515803294383</v>
      </c>
      <c r="T542" s="96">
        <f t="shared" si="177"/>
        <v>68.541265612767774</v>
      </c>
      <c r="U542" s="96">
        <f t="shared" si="177"/>
        <v>285.66468958271207</v>
      </c>
      <c r="V542" s="32">
        <f t="shared" si="176"/>
        <v>999.99999999999989</v>
      </c>
      <c r="W542" s="100">
        <f>IF(A542=1,((cPH1_+cPHr+(cNES*L542+(cNES+cOSEX)*G542+(cNES+cEREX)*H542+(cNES+cHOEX)*I542+(cNES+cNES)*S542+(cNES+cOSEX)*N542+(cNES+cEREX)*O542+(cNES+cHOEX)*P542)))/(1+cDR)^(A$6:A$65537 + 0.5),(cPHr+(cNES*L542+(cNES+cOSEX)*G542+(cNES+cEREX)*H542+(cNES+cHOEX)*I542+(cNES+cNES)*S542+(cNES+cOSEX)*N542+(cNES+cEREX)*O542+(cNES+cHOEX)*P542))/(1+cDR)^(((cycle + 0.5)/('Life tables'!$I$2/2))))</f>
        <v>46499.197415963696</v>
      </c>
      <c r="X542" s="107">
        <f>((L542+G542+H542+I542+N542+O542+P542+S542)/('Life tables'!$I$2/2))/(1+oDR)^(((cycle + 0.5)/('Life tables'!$I$2/2)))</f>
        <v>18.233507105369259</v>
      </c>
      <c r="Y542" s="31">
        <f>((uNES*L542+ uOCEX*G542+uEREX*H542+uHOEX*I542+uNES*S542+ uOCEX*N542+uEREX*O542+uHOEX*P542)/('Life tables'!$I$2/2))/(1+oDR)^(((cycle + 0.5)/('Life tables'!$I$2/2)))</f>
        <v>12.01678964145043</v>
      </c>
      <c r="Z542" s="100">
        <f t="shared" si="172"/>
        <v>154237.93578610811</v>
      </c>
      <c r="AA542" s="107">
        <f>((L542+G542+H542+I542+N542+O542+P542+S542)/('Life tables'!$I$2/2))</f>
        <v>24.770162181409933</v>
      </c>
      <c r="AB542" s="31">
        <f>((uNES*L542+ uOCEX*G542+uEREX*H542+uHOEX*I542+uNES*S542+ uOCEX*N542+uEREX*O542+uHOEX*P542)/('Life tables'!$I$2/2))</f>
        <v>16.324771016266098</v>
      </c>
    </row>
    <row r="543" spans="1:28" x14ac:dyDescent="0.25">
      <c r="A543" s="4">
        <v>537</v>
      </c>
      <c r="C543" s="105">
        <f>IF(male=0,VLOOKUP((($A$5:$A$1570/'Life tables'!$I$2)*2)+age,lifetable,13,1),IF(male=1,VLOOKUP((($A$5:$A$1570/'Life tables'!$I$2)*2)+age,lifetable,10,1),"error"))</f>
        <v>3.2605221431214471E-4</v>
      </c>
      <c r="F543" s="96">
        <f t="shared" si="160"/>
        <v>112.73016666454546</v>
      </c>
      <c r="G543" s="96">
        <f t="shared" si="161"/>
        <v>11.32398117269371</v>
      </c>
      <c r="H543" s="96">
        <f t="shared" si="162"/>
        <v>0.64672201985806343</v>
      </c>
      <c r="I543" s="96">
        <f t="shared" si="163"/>
        <v>0.25913539705251543</v>
      </c>
      <c r="J543" s="96">
        <f t="shared" si="164"/>
        <v>4.0743486413572769E-2</v>
      </c>
      <c r="K543" s="96">
        <f t="shared" si="165"/>
        <v>0.27078202402905638</v>
      </c>
      <c r="L543" s="96">
        <f t="shared" si="173"/>
        <v>100.18880256449854</v>
      </c>
      <c r="M543" s="96">
        <f t="shared" si="166"/>
        <v>533.06387813997458</v>
      </c>
      <c r="N543" s="96">
        <f t="shared" si="167"/>
        <v>51.335206415730745</v>
      </c>
      <c r="O543" s="96">
        <f t="shared" si="168"/>
        <v>1.2253660559840263</v>
      </c>
      <c r="P543" s="96">
        <f t="shared" si="169"/>
        <v>1.2253660559840263</v>
      </c>
      <c r="Q543" s="96">
        <f t="shared" si="170"/>
        <v>0.19134368219317111</v>
      </c>
      <c r="R543" s="96">
        <f t="shared" si="171"/>
        <v>9.6055367212670537E-2</v>
      </c>
      <c r="S543" s="96">
        <f t="shared" si="174"/>
        <v>478.99054056286991</v>
      </c>
      <c r="T543" s="96">
        <f t="shared" si="177"/>
        <v>68.773352781374513</v>
      </c>
      <c r="U543" s="96">
        <f t="shared" si="177"/>
        <v>286.03152697395382</v>
      </c>
      <c r="V543" s="32">
        <f t="shared" si="176"/>
        <v>999.99999999999977</v>
      </c>
      <c r="W543" s="100">
        <f>IF(A543=1,((cPH1_+cPHr+(cNES*L543+(cNES+cOSEX)*G543+(cNES+cEREX)*H543+(cNES+cHOEX)*I543+(cNES+cNES)*S543+(cNES+cOSEX)*N543+(cNES+cEREX)*O543+(cNES+cHOEX)*P543)))/(1+cDR)^(A$6:A$65537 + 0.5),(cPHr+(cNES*L543+(cNES+cOSEX)*G543+(cNES+cEREX)*H543+(cNES+cHOEX)*I543+(cNES+cNES)*S543+(cNES+cOSEX)*N543+(cNES+cEREX)*O543+(cNES+cHOEX)*P543))/(1+cDR)^(((cycle + 0.5)/('Life tables'!$I$2/2))))</f>
        <v>46352.368677487168</v>
      </c>
      <c r="X543" s="107">
        <f>((L543+G543+H543+I543+N543+O543+P543+S543)/('Life tables'!$I$2/2))/(1+oDR)^(((cycle + 0.5)/('Life tables'!$I$2/2)))</f>
        <v>18.206196947912158</v>
      </c>
      <c r="Y543" s="31">
        <f>((uNES*L543+ uOCEX*G543+uEREX*H543+uHOEX*I543+uNES*S543+ uOCEX*N543+uEREX*O543+uHOEX*P543)/('Life tables'!$I$2/2))/(1+oDR)^(((cycle + 0.5)/('Life tables'!$I$2/2)))</f>
        <v>11.998790887818251</v>
      </c>
      <c r="Z543" s="100">
        <f t="shared" si="172"/>
        <v>154094.91749366641</v>
      </c>
      <c r="AA543" s="107">
        <f>((L543+G543+H543+I543+N543+O543+P543+S543)/('Life tables'!$I$2/2))</f>
        <v>24.747189751420485</v>
      </c>
      <c r="AB543" s="31">
        <f>((uNES*L543+ uOCEX*G543+uEREX*H543+uHOEX*I543+uNES*S543+ uOCEX*N543+uEREX*O543+uHOEX*P543)/('Life tables'!$I$2/2))</f>
        <v>16.309631041451809</v>
      </c>
    </row>
    <row r="544" spans="1:28" x14ac:dyDescent="0.25">
      <c r="A544" s="4">
        <v>538</v>
      </c>
      <c r="C544" s="105">
        <f>IF(male=0,VLOOKUP((($A$5:$A$1570/'Life tables'!$I$2)*2)+age,lifetable,13,1),IF(male=1,VLOOKUP((($A$5:$A$1570/'Life tables'!$I$2)*2)+age,lifetable,10,1),"error"))</f>
        <v>3.2605221431214471E-4</v>
      </c>
      <c r="F544" s="96">
        <f t="shared" si="160"/>
        <v>112.62559440732942</v>
      </c>
      <c r="G544" s="96">
        <f t="shared" si="161"/>
        <v>11.313476670598682</v>
      </c>
      <c r="H544" s="96">
        <f t="shared" si="162"/>
        <v>0.64612209897256412</v>
      </c>
      <c r="I544" s="96">
        <f t="shared" si="163"/>
        <v>0.25889501442738372</v>
      </c>
      <c r="J544" s="96">
        <f t="shared" si="164"/>
        <v>4.0705691398563185E-2</v>
      </c>
      <c r="K544" s="96">
        <f t="shared" si="165"/>
        <v>0.27053083760483582</v>
      </c>
      <c r="L544" s="96">
        <f t="shared" si="173"/>
        <v>100.09586409432738</v>
      </c>
      <c r="M544" s="96">
        <f t="shared" si="166"/>
        <v>532.56952583734221</v>
      </c>
      <c r="N544" s="96">
        <f t="shared" si="167"/>
        <v>51.287599217909964</v>
      </c>
      <c r="O544" s="96">
        <f t="shared" si="168"/>
        <v>1.2242296771067762</v>
      </c>
      <c r="P544" s="96">
        <f t="shared" si="169"/>
        <v>1.2242296771067762</v>
      </c>
      <c r="Q544" s="96">
        <f t="shared" si="170"/>
        <v>0.19116623406028233</v>
      </c>
      <c r="R544" s="96">
        <f t="shared" si="171"/>
        <v>9.5966287472119605E-2</v>
      </c>
      <c r="S544" s="96">
        <f t="shared" si="174"/>
        <v>478.54633474368632</v>
      </c>
      <c r="T544" s="96">
        <f t="shared" si="177"/>
        <v>69.00522470683336</v>
      </c>
      <c r="U544" s="96">
        <f t="shared" si="177"/>
        <v>286.39802409903075</v>
      </c>
      <c r="V544" s="32">
        <f t="shared" si="176"/>
        <v>999.99999999999989</v>
      </c>
      <c r="W544" s="100">
        <f>IF(A544=1,((cPH1_+cPHr+(cNES*L544+(cNES+cOSEX)*G544+(cNES+cEREX)*H544+(cNES+cHOEX)*I544+(cNES+cNES)*S544+(cNES+cOSEX)*N544+(cNES+cEREX)*O544+(cNES+cHOEX)*P544)))/(1+cDR)^(A$6:A$65537 + 0.5),(cPHr+(cNES*L544+(cNES+cOSEX)*G544+(cNES+cEREX)*H544+(cNES+cHOEX)*I544+(cNES+cNES)*S544+(cNES+cOSEX)*N544+(cNES+cEREX)*O544+(cNES+cHOEX)*P544))/(1+cDR)^(((cycle + 0.5)/('Life tables'!$I$2/2))))</f>
        <v>46206.003561170408</v>
      </c>
      <c r="X544" s="107">
        <f>((L544+G544+H544+I544+N544+O544+P544+S544)/('Life tables'!$I$2/2))/(1+oDR)^(((cycle + 0.5)/('Life tables'!$I$2/2)))</f>
        <v>18.178927697108453</v>
      </c>
      <c r="Y544" s="31">
        <f>((uNES*L544+ uOCEX*G544+uEREX*H544+uHOEX*I544+uNES*S544+ uOCEX*N544+uEREX*O544+uHOEX*P544)/('Life tables'!$I$2/2))/(1+oDR)^(((cycle + 0.5)/('Life tables'!$I$2/2)))</f>
        <v>11.980819093679482</v>
      </c>
      <c r="Z544" s="100">
        <f t="shared" si="172"/>
        <v>153952.03177158459</v>
      </c>
      <c r="AA544" s="107">
        <f>((L544+G544+H544+I544+N544+O544+P544+S544)/('Life tables'!$I$2/2))</f>
        <v>24.724238628620036</v>
      </c>
      <c r="AB544" s="31">
        <f>((uNES*L544+ uOCEX*G544+uEREX*H544+uHOEX*I544+uNES*S544+ uOCEX*N544+uEREX*O544+uHOEX*P544)/('Life tables'!$I$2/2))</f>
        <v>16.294505109098107</v>
      </c>
    </row>
    <row r="545" spans="1:28" x14ac:dyDescent="0.25">
      <c r="A545" s="4">
        <v>539</v>
      </c>
      <c r="C545" s="105">
        <f>IF(male=0,VLOOKUP((($A$5:$A$1570/'Life tables'!$I$2)*2)+age,lifetable,13,1),IF(male=1,VLOOKUP((($A$5:$A$1570/'Life tables'!$I$2)*2)+age,lifetable,10,1),"error"))</f>
        <v>3.2605221431214471E-4</v>
      </c>
      <c r="F545" s="96">
        <f t="shared" si="160"/>
        <v>112.52111993603221</v>
      </c>
      <c r="G545" s="96">
        <f t="shared" si="161"/>
        <v>11.302981991303854</v>
      </c>
      <c r="H545" s="96">
        <f t="shared" si="162"/>
        <v>0.64552273907538604</v>
      </c>
      <c r="I545" s="96">
        <f t="shared" si="163"/>
        <v>0.25865485658496684</v>
      </c>
      <c r="J545" s="96">
        <f t="shared" si="164"/>
        <v>4.0667931725817112E-2</v>
      </c>
      <c r="K545" s="96">
        <f t="shared" si="165"/>
        <v>0.27027988606600412</v>
      </c>
      <c r="L545" s="96">
        <f t="shared" si="173"/>
        <v>100.00301253127618</v>
      </c>
      <c r="M545" s="96">
        <f t="shared" si="166"/>
        <v>532.07563125810361</v>
      </c>
      <c r="N545" s="96">
        <f t="shared" si="167"/>
        <v>51.240036099843714</v>
      </c>
      <c r="O545" s="96">
        <f t="shared" si="168"/>
        <v>1.2230943504086977</v>
      </c>
      <c r="P545" s="96">
        <f t="shared" si="169"/>
        <v>1.2230943504086977</v>
      </c>
      <c r="Q545" s="96">
        <f t="shared" si="170"/>
        <v>0.19098895022755202</v>
      </c>
      <c r="R545" s="96">
        <f t="shared" si="171"/>
        <v>9.5877290210968372E-2</v>
      </c>
      <c r="S545" s="96">
        <f t="shared" si="174"/>
        <v>478.10254021700399</v>
      </c>
      <c r="T545" s="96">
        <f t="shared" si="177"/>
        <v>69.23688158878673</v>
      </c>
      <c r="U545" s="96">
        <f t="shared" si="177"/>
        <v>286.76418127530775</v>
      </c>
      <c r="V545" s="32">
        <f t="shared" si="176"/>
        <v>1000</v>
      </c>
      <c r="W545" s="100">
        <f>IF(A545=1,((cPH1_+cPHr+(cNES*L545+(cNES+cOSEX)*G545+(cNES+cEREX)*H545+(cNES+cHOEX)*I545+(cNES+cNES)*S545+(cNES+cOSEX)*N545+(cNES+cEREX)*O545+(cNES+cHOEX)*P545)))/(1+cDR)^(A$6:A$65537 + 0.5),(cPHr+(cNES*L545+(cNES+cOSEX)*G545+(cNES+cEREX)*H545+(cNES+cHOEX)*I545+(cNES+cNES)*S545+(cNES+cOSEX)*N545+(cNES+cEREX)*O545+(cNES+cHOEX)*P545))/(1+cDR)^(((cycle + 0.5)/('Life tables'!$I$2/2))))</f>
        <v>46060.100603786064</v>
      </c>
      <c r="X545" s="107">
        <f>((L545+G545+H545+I545+N545+O545+P545+S545)/('Life tables'!$I$2/2))/(1+oDR)^(((cycle + 0.5)/('Life tables'!$I$2/2)))</f>
        <v>18.151699291635289</v>
      </c>
      <c r="Y545" s="31">
        <f>((uNES*L545+ uOCEX*G545+uEREX*H545+uHOEX*I545+uNES*S545+ uOCEX*N545+uEREX*O545+uHOEX*P545)/('Life tables'!$I$2/2))/(1+oDR)^(((cycle + 0.5)/('Life tables'!$I$2/2)))</f>
        <v>11.962874218620316</v>
      </c>
      <c r="Z545" s="100">
        <f t="shared" si="172"/>
        <v>153809.27849919008</v>
      </c>
      <c r="AA545" s="107">
        <f>((L545+G545+H545+I545+N545+O545+P545+S545)/('Life tables'!$I$2/2))</f>
        <v>24.701308793178193</v>
      </c>
      <c r="AB545" s="31">
        <f>((uNES*L545+ uOCEX*G545+uEREX*H545+uHOEX*I545+uNES*S545+ uOCEX*N545+uEREX*O545+uHOEX*P545)/('Life tables'!$I$2/2))</f>
        <v>16.279393206137076</v>
      </c>
    </row>
    <row r="546" spans="1:28" x14ac:dyDescent="0.25">
      <c r="A546" s="4">
        <v>540</v>
      </c>
      <c r="C546" s="105">
        <f>IF(male=0,VLOOKUP((($A$5:$A$1570/'Life tables'!$I$2)*2)+age,lifetable,13,1),IF(male=1,VLOOKUP((($A$5:$A$1570/'Life tables'!$I$2)*2)+age,lifetable,10,1),"error"))</f>
        <v>3.2605221431214471E-4</v>
      </c>
      <c r="F546" s="96">
        <f t="shared" si="160"/>
        <v>112.41674313299764</v>
      </c>
      <c r="G546" s="96">
        <f t="shared" si="161"/>
        <v>11.292497122990419</v>
      </c>
      <c r="H546" s="96">
        <f t="shared" si="162"/>
        <v>0.64492393949154692</v>
      </c>
      <c r="I546" s="96">
        <f t="shared" si="163"/>
        <v>0.25841492325480581</v>
      </c>
      <c r="J546" s="96">
        <f t="shared" si="164"/>
        <v>4.0630207352810678E-2</v>
      </c>
      <c r="K546" s="96">
        <f t="shared" si="165"/>
        <v>0.27002916912994662</v>
      </c>
      <c r="L546" s="96">
        <f t="shared" si="173"/>
        <v>99.910247770778113</v>
      </c>
      <c r="M546" s="96">
        <f t="shared" si="166"/>
        <v>531.58219400290784</v>
      </c>
      <c r="N546" s="96">
        <f t="shared" si="167"/>
        <v>51.192517023073641</v>
      </c>
      <c r="O546" s="96">
        <f t="shared" si="168"/>
        <v>1.221960074971794</v>
      </c>
      <c r="P546" s="96">
        <f t="shared" si="169"/>
        <v>1.221960074971794</v>
      </c>
      <c r="Q546" s="96">
        <f t="shared" si="170"/>
        <v>0.1908118305516327</v>
      </c>
      <c r="R546" s="96">
        <f t="shared" si="171"/>
        <v>9.5788375357255859E-2</v>
      </c>
      <c r="S546" s="96">
        <f t="shared" si="174"/>
        <v>477.65915662398174</v>
      </c>
      <c r="T546" s="96">
        <f t="shared" si="177"/>
        <v>69.468323626691173</v>
      </c>
      <c r="U546" s="96">
        <f t="shared" si="177"/>
        <v>287.12999881979493</v>
      </c>
      <c r="V546" s="32">
        <f t="shared" si="176"/>
        <v>1000</v>
      </c>
      <c r="W546" s="100">
        <f>IF(A546=1,((cPH1_+cPHr+(cNES*L546+(cNES+cOSEX)*G546+(cNES+cEREX)*H546+(cNES+cHOEX)*I546+(cNES+cNES)*S546+(cNES+cOSEX)*N546+(cNES+cEREX)*O546+(cNES+cHOEX)*P546)))/(1+cDR)^(A$6:A$65537 + 0.5),(cPHr+(cNES*L546+(cNES+cOSEX)*G546+(cNES+cEREX)*H546+(cNES+cHOEX)*I546+(cNES+cNES)*S546+(cNES+cOSEX)*N546+(cNES+cEREX)*O546+(cNES+cHOEX)*P546))/(1+cDR)^(((cycle + 0.5)/('Life tables'!$I$2/2))))</f>
        <v>45914.658346699631</v>
      </c>
      <c r="X546" s="107">
        <f>((L546+G546+H546+I546+N546+O546+P546+S546)/('Life tables'!$I$2/2))/(1+oDR)^(((cycle + 0.5)/('Life tables'!$I$2/2)))</f>
        <v>18.12451167026347</v>
      </c>
      <c r="Y546" s="31">
        <f>((uNES*L546+ uOCEX*G546+uEREX*H546+uHOEX*I546+uNES*S546+ uOCEX*N546+uEREX*O546+uHOEX*P546)/('Life tables'!$I$2/2))/(1+oDR)^(((cycle + 0.5)/('Life tables'!$I$2/2)))</f>
        <v>11.944956222288619</v>
      </c>
      <c r="Z546" s="100">
        <f t="shared" si="172"/>
        <v>153666.65755584589</v>
      </c>
      <c r="AA546" s="107">
        <f>((L546+G546+H546+I546+N546+O546+P546+S546)/('Life tables'!$I$2/2))</f>
        <v>24.67840022528528</v>
      </c>
      <c r="AB546" s="31">
        <f>((uNES*L546+ uOCEX*G546+uEREX*H546+uHOEX*I546+uNES*S546+ uOCEX*N546+uEREX*O546+uHOEX*P546)/('Life tables'!$I$2/2))</f>
        <v>16.2642953195144</v>
      </c>
    </row>
    <row r="547" spans="1:28" x14ac:dyDescent="0.25">
      <c r="A547" s="4">
        <v>541</v>
      </c>
      <c r="C547" s="105">
        <f>IF(male=0,VLOOKUP((($A$5:$A$1570/'Life tables'!$I$2)*2)+age,lifetable,13,1),IF(male=1,VLOOKUP((($A$5:$A$1570/'Life tables'!$I$2)*2)+age,lifetable,10,1),"error"))</f>
        <v>3.2605221431214471E-4</v>
      </c>
      <c r="F547" s="96">
        <f t="shared" si="160"/>
        <v>112.31246388158382</v>
      </c>
      <c r="G547" s="96">
        <f t="shared" si="161"/>
        <v>11.282022053941454</v>
      </c>
      <c r="H547" s="96">
        <f t="shared" si="162"/>
        <v>0.64432569955188368</v>
      </c>
      <c r="I547" s="96">
        <f t="shared" si="163"/>
        <v>0.2581752141687732</v>
      </c>
      <c r="J547" s="96">
        <f t="shared" si="164"/>
        <v>4.0592518237386604E-2</v>
      </c>
      <c r="K547" s="96">
        <f t="shared" si="165"/>
        <v>0.26977868651648529</v>
      </c>
      <c r="L547" s="96">
        <f t="shared" si="173"/>
        <v>99.817569709167842</v>
      </c>
      <c r="M547" s="96">
        <f t="shared" si="166"/>
        <v>531.08921367193</v>
      </c>
      <c r="N547" s="96">
        <f t="shared" si="167"/>
        <v>51.145041949095734</v>
      </c>
      <c r="O547" s="96">
        <f t="shared" si="168"/>
        <v>1.2208268498769783</v>
      </c>
      <c r="P547" s="96">
        <f t="shared" si="169"/>
        <v>1.2208268498769783</v>
      </c>
      <c r="Q547" s="96">
        <f t="shared" si="170"/>
        <v>0.19063487488900693</v>
      </c>
      <c r="R547" s="96">
        <f t="shared" si="171"/>
        <v>9.5699542838935669E-2</v>
      </c>
      <c r="S547" s="96">
        <f t="shared" si="174"/>
        <v>477.21618360535234</v>
      </c>
      <c r="T547" s="96">
        <f t="shared" si="177"/>
        <v>69.699551019817562</v>
      </c>
      <c r="U547" s="96">
        <f t="shared" si="177"/>
        <v>287.49547704915034</v>
      </c>
      <c r="V547" s="32">
        <f t="shared" si="176"/>
        <v>1000</v>
      </c>
      <c r="W547" s="100">
        <f>IF(A547=1,((cPH1_+cPHr+(cNES*L547+(cNES+cOSEX)*G547+(cNES+cEREX)*H547+(cNES+cHOEX)*I547+(cNES+cNES)*S547+(cNES+cOSEX)*N547+(cNES+cEREX)*O547+(cNES+cHOEX)*P547)))/(1+cDR)^(A$6:A$65537 + 0.5),(cPHr+(cNES*L547+(cNES+cOSEX)*G547+(cNES+cEREX)*H547+(cNES+cHOEX)*I547+(cNES+cNES)*S547+(cNES+cOSEX)*N547+(cNES+cEREX)*O547+(cNES+cHOEX)*P547))/(1+cDR)^(((cycle + 0.5)/('Life tables'!$I$2/2))))</f>
        <v>45769.675335855914</v>
      </c>
      <c r="X547" s="107">
        <f>((L547+G547+H547+I547+N547+O547+P547+S547)/('Life tables'!$I$2/2))/(1+oDR)^(((cycle + 0.5)/('Life tables'!$I$2/2)))</f>
        <v>18.09736477185724</v>
      </c>
      <c r="Y547" s="31">
        <f>((uNES*L547+ uOCEX*G547+uEREX*H547+uHOEX*I547+uNES*S547+ uOCEX*N547+uEREX*O547+uHOEX*P547)/('Life tables'!$I$2/2))/(1+oDR)^(((cycle + 0.5)/('Life tables'!$I$2/2)))</f>
        <v>11.927065064393821</v>
      </c>
      <c r="Z547" s="100">
        <f t="shared" si="172"/>
        <v>153524.16882095294</v>
      </c>
      <c r="AA547" s="107">
        <f>((L547+G547+H547+I547+N547+O547+P547+S547)/('Life tables'!$I$2/2))</f>
        <v>24.655512905152268</v>
      </c>
      <c r="AB547" s="31">
        <f>((uNES*L547+ uOCEX*G547+uEREX*H547+uHOEX*I547+uNES*S547+ uOCEX*N547+uEREX*O547+uHOEX*P547)/('Life tables'!$I$2/2))</f>
        <v>16.249211436189331</v>
      </c>
    </row>
    <row r="548" spans="1:28" x14ac:dyDescent="0.25">
      <c r="A548" s="4">
        <v>542</v>
      </c>
      <c r="C548" s="105">
        <f>IF(male=0,VLOOKUP((($A$5:$A$1570/'Life tables'!$I$2)*2)+age,lifetable,13,1),IF(male=1,VLOOKUP((($A$5:$A$1570/'Life tables'!$I$2)*2)+age,lifetable,10,1),"error"))</f>
        <v>3.2605221431214471E-4</v>
      </c>
      <c r="F548" s="96">
        <f t="shared" si="160"/>
        <v>112.20828206613186</v>
      </c>
      <c r="G548" s="96">
        <f t="shared" si="161"/>
        <v>11.271556772538776</v>
      </c>
      <c r="H548" s="96">
        <f t="shared" si="162"/>
        <v>0.64372801859287232</v>
      </c>
      <c r="I548" s="96">
        <f t="shared" si="163"/>
        <v>0.25793572906100137</v>
      </c>
      <c r="J548" s="96">
        <f t="shared" si="164"/>
        <v>4.0554864337742857E-2</v>
      </c>
      <c r="K548" s="96">
        <f t="shared" si="165"/>
        <v>0.26952843794780312</v>
      </c>
      <c r="L548" s="96">
        <f t="shared" si="173"/>
        <v>99.724978243653666</v>
      </c>
      <c r="M548" s="96">
        <f t="shared" si="166"/>
        <v>530.5966898649001</v>
      </c>
      <c r="N548" s="96">
        <f t="shared" si="167"/>
        <v>51.097610839363142</v>
      </c>
      <c r="O548" s="96">
        <f t="shared" si="168"/>
        <v>1.2196946742041408</v>
      </c>
      <c r="P548" s="96">
        <f t="shared" si="169"/>
        <v>1.2196946742041408</v>
      </c>
      <c r="Q548" s="96">
        <f t="shared" si="170"/>
        <v>0.19045808309599757</v>
      </c>
      <c r="R548" s="96">
        <f t="shared" si="171"/>
        <v>9.5610792583881221E-2</v>
      </c>
      <c r="S548" s="96">
        <f t="shared" si="174"/>
        <v>476.77362080144877</v>
      </c>
      <c r="T548" s="96">
        <f t="shared" si="177"/>
        <v>69.930563967251302</v>
      </c>
      <c r="U548" s="96">
        <f t="shared" si="177"/>
        <v>287.86061627968201</v>
      </c>
      <c r="V548" s="32">
        <f t="shared" si="176"/>
        <v>999.99999999999977</v>
      </c>
      <c r="W548" s="100">
        <f>IF(A548=1,((cPH1_+cPHr+(cNES*L548+(cNES+cOSEX)*G548+(cNES+cEREX)*H548+(cNES+cHOEX)*I548+(cNES+cNES)*S548+(cNES+cOSEX)*N548+(cNES+cEREX)*O548+(cNES+cHOEX)*P548)))/(1+cDR)^(A$6:A$65537 + 0.5),(cPHr+(cNES*L548+(cNES+cOSEX)*G548+(cNES+cEREX)*H548+(cNES+cHOEX)*I548+(cNES+cNES)*S548+(cNES+cOSEX)*N548+(cNES+cEREX)*O548+(cNES+cHOEX)*P548))/(1+cDR)^(((cycle + 0.5)/('Life tables'!$I$2/2))))</f>
        <v>45625.150121765524</v>
      </c>
      <c r="X548" s="107">
        <f>((L548+G548+H548+I548+N548+O548+P548+S548)/('Life tables'!$I$2/2))/(1+oDR)^(((cycle + 0.5)/('Life tables'!$I$2/2)))</f>
        <v>18.070258535374116</v>
      </c>
      <c r="Y548" s="31">
        <f>((uNES*L548+ uOCEX*G548+uEREX*H548+uHOEX*I548+uNES*S548+ uOCEX*N548+uEREX*O548+uHOEX*P548)/('Life tables'!$I$2/2))/(1+oDR)^(((cycle + 0.5)/('Life tables'!$I$2/2)))</f>
        <v>11.90920070470678</v>
      </c>
      <c r="Z548" s="100">
        <f t="shared" si="172"/>
        <v>153381.81217395279</v>
      </c>
      <c r="AA548" s="107">
        <f>((L548+G548+H548+I548+N548+O548+P548+S548)/('Life tables'!$I$2/2))</f>
        <v>24.632646813010652</v>
      </c>
      <c r="AB548" s="31">
        <f>((uNES*L548+ uOCEX*G548+uEREX*H548+uHOEX*I548+uNES*S548+ uOCEX*N548+uEREX*O548+uHOEX*P548)/('Life tables'!$I$2/2))</f>
        <v>16.234141543134609</v>
      </c>
    </row>
    <row r="549" spans="1:28" x14ac:dyDescent="0.25">
      <c r="A549" s="4">
        <v>543</v>
      </c>
      <c r="C549" s="105">
        <f>IF(male=0,VLOOKUP((($A$5:$A$1570/'Life tables'!$I$2)*2)+age,lifetable,13,1),IF(male=1,VLOOKUP((($A$5:$A$1570/'Life tables'!$I$2)*2)+age,lifetable,10,1),"error"))</f>
        <v>3.2605221431214471E-4</v>
      </c>
      <c r="F549" s="96">
        <f t="shared" si="160"/>
        <v>112.10419757193559</v>
      </c>
      <c r="G549" s="96">
        <f t="shared" si="161"/>
        <v>11.261101267259916</v>
      </c>
      <c r="H549" s="96">
        <f t="shared" si="162"/>
        <v>0.64313089595645478</v>
      </c>
      <c r="I549" s="96">
        <f t="shared" si="163"/>
        <v>0.25769646766781257</v>
      </c>
      <c r="J549" s="96">
        <f t="shared" si="164"/>
        <v>4.0517245612421808E-2</v>
      </c>
      <c r="K549" s="96">
        <f t="shared" si="165"/>
        <v>0.26927842314837175</v>
      </c>
      <c r="L549" s="96">
        <f t="shared" si="173"/>
        <v>99.632473272290611</v>
      </c>
      <c r="M549" s="96">
        <f t="shared" si="166"/>
        <v>530.10462218113071</v>
      </c>
      <c r="N549" s="96">
        <f t="shared" si="167"/>
        <v>51.050223655288775</v>
      </c>
      <c r="O549" s="96">
        <f t="shared" si="168"/>
        <v>1.2185635470322125</v>
      </c>
      <c r="P549" s="96">
        <f t="shared" si="169"/>
        <v>1.2185635470322125</v>
      </c>
      <c r="Q549" s="96">
        <f t="shared" si="170"/>
        <v>0.1902814550287775</v>
      </c>
      <c r="R549" s="96">
        <f t="shared" si="171"/>
        <v>9.5522124519890686E-2</v>
      </c>
      <c r="S549" s="96">
        <f t="shared" si="174"/>
        <v>476.33146785222885</v>
      </c>
      <c r="T549" s="96">
        <f t="shared" si="177"/>
        <v>70.161362667892504</v>
      </c>
      <c r="U549" s="96">
        <f t="shared" si="177"/>
        <v>288.22541682735027</v>
      </c>
      <c r="V549" s="32">
        <f t="shared" si="176"/>
        <v>999.99999999999955</v>
      </c>
      <c r="W549" s="100">
        <f>IF(A549=1,((cPH1_+cPHr+(cNES*L549+(cNES+cOSEX)*G549+(cNES+cEREX)*H549+(cNES+cHOEX)*I549+(cNES+cNES)*S549+(cNES+cOSEX)*N549+(cNES+cEREX)*O549+(cNES+cHOEX)*P549)))/(1+cDR)^(A$6:A$65537 + 0.5),(cPHr+(cNES*L549+(cNES+cOSEX)*G549+(cNES+cEREX)*H549+(cNES+cHOEX)*I549+(cNES+cNES)*S549+(cNES+cOSEX)*N549+(cNES+cEREX)*O549+(cNES+cHOEX)*P549))/(1+cDR)^(((cycle + 0.5)/('Life tables'!$I$2/2))))</f>
        <v>45481.081259491395</v>
      </c>
      <c r="X549" s="107">
        <f>((L549+G549+H549+I549+N549+O549+P549+S549)/('Life tables'!$I$2/2))/(1+oDR)^(((cycle + 0.5)/('Life tables'!$I$2/2)))</f>
        <v>18.043192899864657</v>
      </c>
      <c r="Y549" s="31">
        <f>((uNES*L549+ uOCEX*G549+uEREX*H549+uHOEX*I549+uNES*S549+ uOCEX*N549+uEREX*O549+uHOEX*P549)/('Life tables'!$I$2/2))/(1+oDR)^(((cycle + 0.5)/('Life tables'!$I$2/2)))</f>
        <v>11.891363103059662</v>
      </c>
      <c r="Z549" s="100">
        <f t="shared" si="172"/>
        <v>153239.58749432967</v>
      </c>
      <c r="AA549" s="107">
        <f>((L549+G549+H549+I549+N549+O549+P549+S549)/('Life tables'!$I$2/2))</f>
        <v>24.609801929112376</v>
      </c>
      <c r="AB549" s="31">
        <f>((uNES*L549+ uOCEX*G549+uEREX*H549+uHOEX*I549+uNES*S549+ uOCEX*N549+uEREX*O549+uHOEX*P549)/('Life tables'!$I$2/2))</f>
        <v>16.219085627336419</v>
      </c>
    </row>
    <row r="550" spans="1:28" x14ac:dyDescent="0.25">
      <c r="A550" s="4">
        <v>544</v>
      </c>
      <c r="C550" s="105">
        <f>IF(male=0,VLOOKUP((($A$5:$A$1570/'Life tables'!$I$2)*2)+age,lifetable,13,1),IF(male=1,VLOOKUP((($A$5:$A$1570/'Life tables'!$I$2)*2)+age,lifetable,10,1),"error"))</f>
        <v>3.2605221431214471E-4</v>
      </c>
      <c r="F550" s="96">
        <f t="shared" si="160"/>
        <v>112.00021028521228</v>
      </c>
      <c r="G550" s="96">
        <f t="shared" si="161"/>
        <v>11.250655526675159</v>
      </c>
      <c r="H550" s="96">
        <f t="shared" si="162"/>
        <v>0.64253433098987067</v>
      </c>
      <c r="I550" s="96">
        <f t="shared" si="163"/>
        <v>0.25745742972765195</v>
      </c>
      <c r="J550" s="96">
        <f t="shared" si="164"/>
        <v>4.0479662020299539E-2</v>
      </c>
      <c r="K550" s="96">
        <f t="shared" si="165"/>
        <v>0.26902864184488073</v>
      </c>
      <c r="L550" s="96">
        <f t="shared" si="173"/>
        <v>99.540054693954417</v>
      </c>
      <c r="M550" s="96">
        <f t="shared" si="166"/>
        <v>529.61301021954455</v>
      </c>
      <c r="N550" s="96">
        <f t="shared" si="167"/>
        <v>51.002880358248042</v>
      </c>
      <c r="O550" s="96">
        <f t="shared" si="168"/>
        <v>1.2174334674392275</v>
      </c>
      <c r="P550" s="96">
        <f t="shared" si="169"/>
        <v>1.2174334674392275</v>
      </c>
      <c r="Q550" s="96">
        <f t="shared" si="170"/>
        <v>0.19010499054337976</v>
      </c>
      <c r="R550" s="96">
        <f t="shared" si="171"/>
        <v>9.5433538574692015E-2</v>
      </c>
      <c r="S550" s="96">
        <f t="shared" si="174"/>
        <v>475.88972439729997</v>
      </c>
      <c r="T550" s="96">
        <f t="shared" si="177"/>
        <v>70.391947320456183</v>
      </c>
      <c r="U550" s="96">
        <f t="shared" si="177"/>
        <v>288.58987900776987</v>
      </c>
      <c r="V550" s="32">
        <f t="shared" si="176"/>
        <v>999.99999999999977</v>
      </c>
      <c r="W550" s="100">
        <f>IF(A550=1,((cPH1_+cPHr+(cNES*L550+(cNES+cOSEX)*G550+(cNES+cEREX)*H550+(cNES+cHOEX)*I550+(cNES+cNES)*S550+(cNES+cOSEX)*N550+(cNES+cEREX)*O550+(cNES+cHOEX)*P550)))/(1+cDR)^(A$6:A$65537 + 0.5),(cPHr+(cNES*L550+(cNES+cOSEX)*G550+(cNES+cEREX)*H550+(cNES+cHOEX)*I550+(cNES+cNES)*S550+(cNES+cOSEX)*N550+(cNES+cEREX)*O550+(cNES+cHOEX)*P550))/(1+cDR)^(((cycle + 0.5)/('Life tables'!$I$2/2))))</f>
        <v>45337.467308635329</v>
      </c>
      <c r="X550" s="107">
        <f>((L550+G550+H550+I550+N550+O550+P550+S550)/('Life tables'!$I$2/2))/(1+oDR)^(((cycle + 0.5)/('Life tables'!$I$2/2)))</f>
        <v>18.0161678044723</v>
      </c>
      <c r="Y550" s="31">
        <f>((uNES*L550+ uOCEX*G550+uEREX*H550+uHOEX*I550+uNES*S550+ uOCEX*N550+uEREX*O550+uHOEX*P550)/('Life tables'!$I$2/2))/(1+oDR)^(((cycle + 0.5)/('Life tables'!$I$2/2)))</f>
        <v>11.873552219345786</v>
      </c>
      <c r="Z550" s="100">
        <f t="shared" si="172"/>
        <v>153097.49466161325</v>
      </c>
      <c r="AA550" s="107">
        <f>((L550+G550+H550+I550+N550+O550+P550+S550)/('Life tables'!$I$2/2))</f>
        <v>24.586978233729756</v>
      </c>
      <c r="AB550" s="31">
        <f>((uNES*L550+ uOCEX*G550+uEREX*H550+uHOEX*I550+uNES*S550+ uOCEX*N550+uEREX*O550+uHOEX*P550)/('Life tables'!$I$2/2))</f>
        <v>16.204043675794313</v>
      </c>
    </row>
    <row r="551" spans="1:28" x14ac:dyDescent="0.25">
      <c r="A551" s="4">
        <v>545</v>
      </c>
      <c r="C551" s="105">
        <f>IF(male=0,VLOOKUP((($A$5:$A$1570/'Life tables'!$I$2)*2)+age,lifetable,13,1),IF(male=1,VLOOKUP((($A$5:$A$1570/'Life tables'!$I$2)*2)+age,lifetable,10,1),"error"))</f>
        <v>3.2605221431214471E-4</v>
      </c>
      <c r="F551" s="96">
        <f t="shared" si="160"/>
        <v>111.89632009307437</v>
      </c>
      <c r="G551" s="96">
        <f t="shared" si="161"/>
        <v>11.240219539444713</v>
      </c>
      <c r="H551" s="96">
        <f t="shared" si="162"/>
        <v>0.64193832304549492</v>
      </c>
      <c r="I551" s="96">
        <f t="shared" si="163"/>
        <v>0.25721861498102222</v>
      </c>
      <c r="J551" s="96">
        <f t="shared" si="164"/>
        <v>4.0442113520575682E-2</v>
      </c>
      <c r="K551" s="96">
        <f t="shared" si="165"/>
        <v>0.26877909376616999</v>
      </c>
      <c r="L551" s="96">
        <f t="shared" si="173"/>
        <v>99.447722408316395</v>
      </c>
      <c r="M551" s="96">
        <f t="shared" si="166"/>
        <v>529.12185357869942</v>
      </c>
      <c r="N551" s="96">
        <f t="shared" si="167"/>
        <v>50.955580909581172</v>
      </c>
      <c r="O551" s="96">
        <f t="shared" si="168"/>
        <v>1.2163044345023817</v>
      </c>
      <c r="P551" s="96">
        <f t="shared" si="169"/>
        <v>1.2163044345023817</v>
      </c>
      <c r="Q551" s="96">
        <f t="shared" si="170"/>
        <v>0.18992868949570627</v>
      </c>
      <c r="R551" s="96">
        <f t="shared" si="171"/>
        <v>9.534503467594739E-2</v>
      </c>
      <c r="S551" s="96">
        <f t="shared" si="174"/>
        <v>475.4483900759418</v>
      </c>
      <c r="T551" s="96">
        <f t="shared" si="177"/>
        <v>70.622318123472468</v>
      </c>
      <c r="U551" s="96">
        <f t="shared" si="177"/>
        <v>288.95400313621201</v>
      </c>
      <c r="V551" s="32">
        <f t="shared" si="176"/>
        <v>999.99999999999989</v>
      </c>
      <c r="W551" s="100">
        <f>IF(A551=1,((cPH1_+cPHr+(cNES*L551+(cNES+cOSEX)*G551+(cNES+cEREX)*H551+(cNES+cHOEX)*I551+(cNES+cNES)*S551+(cNES+cOSEX)*N551+(cNES+cEREX)*O551+(cNES+cHOEX)*P551)))/(1+cDR)^(A$6:A$65537 + 0.5),(cPHr+(cNES*L551+(cNES+cOSEX)*G551+(cNES+cEREX)*H551+(cNES+cHOEX)*I551+(cNES+cNES)*S551+(cNES+cOSEX)*N551+(cNES+cEREX)*O551+(cNES+cHOEX)*P551))/(1+cDR)^(((cycle + 0.5)/('Life tables'!$I$2/2))))</f>
        <v>45194.306833324452</v>
      </c>
      <c r="X551" s="107">
        <f>((L551+G551+H551+I551+N551+O551+P551+S551)/('Life tables'!$I$2/2))/(1+oDR)^(((cycle + 0.5)/('Life tables'!$I$2/2)))</f>
        <v>17.989183188433145</v>
      </c>
      <c r="Y551" s="31">
        <f>((uNES*L551+ uOCEX*G551+uEREX*H551+uHOEX*I551+uNES*S551+ uOCEX*N551+uEREX*O551+uHOEX*P551)/('Life tables'!$I$2/2))/(1+oDR)^(((cycle + 0.5)/('Life tables'!$I$2/2)))</f>
        <v>11.855768013519535</v>
      </c>
      <c r="Z551" s="100">
        <f t="shared" si="172"/>
        <v>152955.53355538024</v>
      </c>
      <c r="AA551" s="107">
        <f>((L551+G551+H551+I551+N551+O551+P551+S551)/('Life tables'!$I$2/2))</f>
        <v>24.564175707155353</v>
      </c>
      <c r="AB551" s="31">
        <f>((uNES*L551+ uOCEX*G551+uEREX*H551+uHOEX*I551+uNES*S551+ uOCEX*N551+uEREX*O551+uHOEX*P551)/('Life tables'!$I$2/2))</f>
        <v>16.189015675521169</v>
      </c>
    </row>
    <row r="552" spans="1:28" x14ac:dyDescent="0.25">
      <c r="A552" s="4">
        <v>546</v>
      </c>
      <c r="C552" s="105">
        <f>IF(male=0,VLOOKUP((($A$5:$A$1570/'Life tables'!$I$2)*2)+age,lifetable,13,1),IF(male=1,VLOOKUP((($A$5:$A$1570/'Life tables'!$I$2)*2)+age,lifetable,10,1),"error"))</f>
        <v>3.2605221431214471E-4</v>
      </c>
      <c r="F552" s="96">
        <f t="shared" si="160"/>
        <v>111.79252688350211</v>
      </c>
      <c r="G552" s="96">
        <f t="shared" si="161"/>
        <v>11.229793294315961</v>
      </c>
      <c r="H552" s="96">
        <f t="shared" si="162"/>
        <v>0.64134287148068114</v>
      </c>
      <c r="I552" s="96">
        <f t="shared" si="163"/>
        <v>0.25698002317042107</v>
      </c>
      <c r="J552" s="96">
        <f t="shared" si="164"/>
        <v>4.0404600072763509E-2</v>
      </c>
      <c r="K552" s="96">
        <f t="shared" si="165"/>
        <v>0.26852977864316413</v>
      </c>
      <c r="L552" s="96">
        <f t="shared" si="173"/>
        <v>99.355476315819118</v>
      </c>
      <c r="M552" s="96">
        <f t="shared" si="166"/>
        <v>528.63115185681318</v>
      </c>
      <c r="N552" s="96">
        <f t="shared" si="167"/>
        <v>50.908325270595689</v>
      </c>
      <c r="O552" s="96">
        <f t="shared" si="168"/>
        <v>1.2151764472980895</v>
      </c>
      <c r="P552" s="96">
        <f t="shared" si="169"/>
        <v>1.2151764472980895</v>
      </c>
      <c r="Q552" s="96">
        <f t="shared" si="170"/>
        <v>0.18975255174153721</v>
      </c>
      <c r="R552" s="96">
        <f t="shared" si="171"/>
        <v>9.5256612751257713E-2</v>
      </c>
      <c r="S552" s="96">
        <f t="shared" si="174"/>
        <v>475.00746452712849</v>
      </c>
      <c r="T552" s="96">
        <f t="shared" ref="T552:U567" si="178">J552+Q552+T551</f>
        <v>70.852475275286764</v>
      </c>
      <c r="U552" s="96">
        <f t="shared" si="178"/>
        <v>289.31778952760641</v>
      </c>
      <c r="V552" s="32">
        <f t="shared" si="176"/>
        <v>999.99999999999977</v>
      </c>
      <c r="W552" s="100">
        <f>IF(A552=1,((cPH1_+cPHr+(cNES*L552+(cNES+cOSEX)*G552+(cNES+cEREX)*H552+(cNES+cHOEX)*I552+(cNES+cNES)*S552+(cNES+cOSEX)*N552+(cNES+cEREX)*O552+(cNES+cHOEX)*P552)))/(1+cDR)^(A$6:A$65537 + 0.5),(cPHr+(cNES*L552+(cNES+cOSEX)*G552+(cNES+cEREX)*H552+(cNES+cHOEX)*I552+(cNES+cNES)*S552+(cNES+cOSEX)*N552+(cNES+cEREX)*O552+(cNES+cHOEX)*P552))/(1+cDR)^(((cycle + 0.5)/('Life tables'!$I$2/2))))</f>
        <v>45051.598402197727</v>
      </c>
      <c r="X552" s="107">
        <f>((L552+G552+H552+I552+N552+O552+P552+S552)/('Life tables'!$I$2/2))/(1+oDR)^(((cycle + 0.5)/('Life tables'!$I$2/2)))</f>
        <v>17.962238991075747</v>
      </c>
      <c r="Y552" s="31">
        <f>((uNES*L552+ uOCEX*G552+uEREX*H552+uHOEX*I552+uNES*S552+ uOCEX*N552+uEREX*O552+uHOEX*P552)/('Life tables'!$I$2/2))/(1+oDR)^(((cycle + 0.5)/('Life tables'!$I$2/2)))</f>
        <v>11.838010445596195</v>
      </c>
      <c r="Z552" s="100">
        <f t="shared" si="172"/>
        <v>152813.70405525676</v>
      </c>
      <c r="AA552" s="107">
        <f>((L552+G552+H552+I552+N552+O552+P552+S552)/('Life tables'!$I$2/2))</f>
        <v>24.541394329701898</v>
      </c>
      <c r="AB552" s="31">
        <f>((uNES*L552+ uOCEX*G552+uEREX*H552+uHOEX*I552+uNES*S552+ uOCEX*N552+uEREX*O552+uHOEX*P552)/('Life tables'!$I$2/2))</f>
        <v>16.174001613543123</v>
      </c>
    </row>
    <row r="553" spans="1:28" x14ac:dyDescent="0.25">
      <c r="A553" s="4">
        <v>547</v>
      </c>
      <c r="C553" s="105">
        <f>IF(male=0,VLOOKUP((($A$5:$A$1570/'Life tables'!$I$2)*2)+age,lifetable,13,1),IF(male=1,VLOOKUP((($A$5:$A$1570/'Life tables'!$I$2)*2)+age,lifetable,10,1),"error"))</f>
        <v>3.2605221431214471E-4</v>
      </c>
      <c r="F553" s="96">
        <f t="shared" si="160"/>
        <v>111.68883054531715</v>
      </c>
      <c r="G553" s="96">
        <f t="shared" si="161"/>
        <v>11.219376780120802</v>
      </c>
      <c r="H553" s="96">
        <f t="shared" si="162"/>
        <v>0.64074797565760988</v>
      </c>
      <c r="I553" s="96">
        <f t="shared" si="163"/>
        <v>0.25674165404028032</v>
      </c>
      <c r="J553" s="96">
        <f t="shared" si="164"/>
        <v>4.0367121636680388E-2</v>
      </c>
      <c r="K553" s="96">
        <f t="shared" si="165"/>
        <v>0.26828069620880846</v>
      </c>
      <c r="L553" s="96">
        <f t="shared" si="173"/>
        <v>99.263316317652965</v>
      </c>
      <c r="M553" s="96">
        <f t="shared" si="166"/>
        <v>528.14090465178924</v>
      </c>
      <c r="N553" s="96">
        <f t="shared" si="167"/>
        <v>50.861113402568819</v>
      </c>
      <c r="O553" s="96">
        <f t="shared" si="168"/>
        <v>1.2140495049020421</v>
      </c>
      <c r="P553" s="96">
        <f t="shared" si="169"/>
        <v>1.2140495049020421</v>
      </c>
      <c r="Q553" s="96">
        <f t="shared" si="170"/>
        <v>0.18957657713653958</v>
      </c>
      <c r="R553" s="96">
        <f t="shared" si="171"/>
        <v>9.5168272728167289E-2</v>
      </c>
      <c r="S553" s="96">
        <f t="shared" si="174"/>
        <v>474.56694738955161</v>
      </c>
      <c r="T553" s="96">
        <f t="shared" si="178"/>
        <v>71.082418974059991</v>
      </c>
      <c r="U553" s="96">
        <f t="shared" si="178"/>
        <v>289.68123849654336</v>
      </c>
      <c r="V553" s="32">
        <f t="shared" si="176"/>
        <v>999.99999999999955</v>
      </c>
      <c r="W553" s="100">
        <f>IF(A553=1,((cPH1_+cPHr+(cNES*L553+(cNES+cOSEX)*G553+(cNES+cEREX)*H553+(cNES+cHOEX)*I553+(cNES+cNES)*S553+(cNES+cOSEX)*N553+(cNES+cEREX)*O553+(cNES+cHOEX)*P553)))/(1+cDR)^(A$6:A$65537 + 0.5),(cPHr+(cNES*L553+(cNES+cOSEX)*G553+(cNES+cEREX)*H553+(cNES+cHOEX)*I553+(cNES+cNES)*S553+(cNES+cOSEX)*N553+(cNES+cEREX)*O553+(cNES+cHOEX)*P553))/(1+cDR)^(((cycle + 0.5)/('Life tables'!$I$2/2))))</f>
        <v>44909.340588392639</v>
      </c>
      <c r="X553" s="107">
        <f>((L553+G553+H553+I553+N553+O553+P553+S553)/('Life tables'!$I$2/2))/(1+oDR)^(((cycle + 0.5)/('Life tables'!$I$2/2)))</f>
        <v>17.935335151820986</v>
      </c>
      <c r="Y553" s="31">
        <f>((uNES*L553+ uOCEX*G553+uEREX*H553+uHOEX*I553+uNES*S553+ uOCEX*N553+uEREX*O553+uHOEX*P553)/('Life tables'!$I$2/2))/(1+oDR)^(((cycle + 0.5)/('Life tables'!$I$2/2)))</f>
        <v>11.820279475651857</v>
      </c>
      <c r="Z553" s="100">
        <f t="shared" si="172"/>
        <v>152672.00604092065</v>
      </c>
      <c r="AA553" s="107">
        <f>((L553+G553+H553+I553+N553+O553+P553+S553)/('Life tables'!$I$2/2))</f>
        <v>24.518634081702256</v>
      </c>
      <c r="AB553" s="31">
        <f>((uNES*L553+ uOCEX*G553+uEREX*H553+uHOEX*I553+uNES*S553+ uOCEX*N553+uEREX*O553+uHOEX*P553)/('Life tables'!$I$2/2))</f>
        <v>16.159001476899526</v>
      </c>
    </row>
    <row r="554" spans="1:28" x14ac:dyDescent="0.25">
      <c r="A554" s="4">
        <v>548</v>
      </c>
      <c r="C554" s="105">
        <f>IF(male=0,VLOOKUP((($A$5:$A$1570/'Life tables'!$I$2)*2)+age,lifetable,13,1),IF(male=1,VLOOKUP((($A$5:$A$1570/'Life tables'!$I$2)*2)+age,lifetable,10,1),"error"))</f>
        <v>3.518541282111487E-4</v>
      </c>
      <c r="F554" s="96">
        <f t="shared" si="160"/>
        <v>111.58523096815706</v>
      </c>
      <c r="G554" s="96">
        <f t="shared" si="161"/>
        <v>11.208969985773102</v>
      </c>
      <c r="H554" s="96">
        <f t="shared" si="162"/>
        <v>0.6401536349431427</v>
      </c>
      <c r="I554" s="96">
        <f t="shared" si="163"/>
        <v>0.2565035073369073</v>
      </c>
      <c r="J554" s="96">
        <f t="shared" si="164"/>
        <v>4.3521139043130951E-2</v>
      </c>
      <c r="K554" s="96">
        <f t="shared" si="165"/>
        <v>0.26803184619800841</v>
      </c>
      <c r="L554" s="96">
        <f t="shared" si="173"/>
        <v>99.16805085486277</v>
      </c>
      <c r="M554" s="96">
        <f t="shared" si="166"/>
        <v>527.65111156123908</v>
      </c>
      <c r="N554" s="96">
        <f t="shared" si="167"/>
        <v>50.813945266749663</v>
      </c>
      <c r="O554" s="96">
        <f t="shared" si="168"/>
        <v>1.2129236063892599</v>
      </c>
      <c r="P554" s="96">
        <f t="shared" si="169"/>
        <v>1.2129236063892599</v>
      </c>
      <c r="Q554" s="96">
        <f t="shared" si="170"/>
        <v>0.20438886262705019</v>
      </c>
      <c r="R554" s="96">
        <f t="shared" si="171"/>
        <v>9.5080014534167742E-2</v>
      </c>
      <c r="S554" s="96">
        <f t="shared" si="174"/>
        <v>474.11185020454968</v>
      </c>
      <c r="T554" s="96">
        <f t="shared" si="178"/>
        <v>71.330328975730168</v>
      </c>
      <c r="U554" s="96">
        <f t="shared" si="178"/>
        <v>290.04435035727556</v>
      </c>
      <c r="V554" s="32">
        <f t="shared" si="176"/>
        <v>999.99999999999955</v>
      </c>
      <c r="W554" s="100">
        <f>IF(A554=1,((cPH1_+cPHr+(cNES*L554+(cNES+cOSEX)*G554+(cNES+cEREX)*H554+(cNES+cHOEX)*I554+(cNES+cNES)*S554+(cNES+cOSEX)*N554+(cNES+cEREX)*O554+(cNES+cHOEX)*P554)))/(1+cDR)^(A$6:A$65537 + 0.5),(cPHr+(cNES*L554+(cNES+cOSEX)*G554+(cNES+cEREX)*H554+(cNES+cHOEX)*I554+(cNES+cNES)*S554+(cNES+cOSEX)*N554+(cNES+cEREX)*O554+(cNES+cHOEX)*P554))/(1+cDR)^(((cycle + 0.5)/('Life tables'!$I$2/2))))</f>
        <v>44766.432730176595</v>
      </c>
      <c r="X554" s="107">
        <f>((L554+G554+H554+I554+N554+O554+P554+S554)/('Life tables'!$I$2/2))/(1+oDR)^(((cycle + 0.5)/('Life tables'!$I$2/2)))</f>
        <v>17.907961829533434</v>
      </c>
      <c r="Y554" s="31">
        <f>((uNES*L554+ uOCEX*G554+uEREX*H554+uHOEX*I554+uNES*S554+ uOCEX*N554+uEREX*O554+uHOEX*P554)/('Life tables'!$I$2/2))/(1+oDR)^(((cycle + 0.5)/('Life tables'!$I$2/2)))</f>
        <v>11.802233510788861</v>
      </c>
      <c r="Z554" s="100">
        <f t="shared" si="172"/>
        <v>152526.69410049447</v>
      </c>
      <c r="AA554" s="107">
        <f>((L554+G554+H554+I554+N554+O554+P554+S554)/('Life tables'!$I$2/2))</f>
        <v>24.495197645968823</v>
      </c>
      <c r="AB554" s="31">
        <f>((uNES*L554+ uOCEX*G554+uEREX*H554+uHOEX*I554+uNES*S554+ uOCEX*N554+uEREX*O554+uHOEX*P554)/('Life tables'!$I$2/2))</f>
        <v>16.14354806329078</v>
      </c>
    </row>
    <row r="555" spans="1:28" x14ac:dyDescent="0.25">
      <c r="A555" s="4">
        <v>549</v>
      </c>
      <c r="C555" s="105">
        <f>IF(male=0,VLOOKUP((($A$5:$A$1570/'Life tables'!$I$2)*2)+age,lifetable,13,1),IF(male=1,VLOOKUP((($A$5:$A$1570/'Life tables'!$I$2)*2)+age,lifetable,10,1),"error"))</f>
        <v>3.518541282111487E-4</v>
      </c>
      <c r="F555" s="96">
        <f t="shared" si="160"/>
        <v>111.47853149623506</v>
      </c>
      <c r="G555" s="96">
        <f t="shared" si="161"/>
        <v>11.198251800508846</v>
      </c>
      <c r="H555" s="96">
        <f t="shared" si="162"/>
        <v>0.63954151043343166</v>
      </c>
      <c r="I555" s="96">
        <f t="shared" si="163"/>
        <v>0.25625823483496846</v>
      </c>
      <c r="J555" s="96">
        <f t="shared" si="164"/>
        <v>4.3479523477047019E-2</v>
      </c>
      <c r="K555" s="96">
        <f t="shared" si="165"/>
        <v>0.26777555012549531</v>
      </c>
      <c r="L555" s="96">
        <f t="shared" si="173"/>
        <v>99.073224876855278</v>
      </c>
      <c r="M555" s="96">
        <f t="shared" si="166"/>
        <v>527.14678917075878</v>
      </c>
      <c r="N555" s="96">
        <f t="shared" si="167"/>
        <v>50.765377927867654</v>
      </c>
      <c r="O555" s="96">
        <f t="shared" si="168"/>
        <v>1.2117643090444021</v>
      </c>
      <c r="P555" s="96">
        <f t="shared" si="169"/>
        <v>1.2117643090444021</v>
      </c>
      <c r="Q555" s="96">
        <f t="shared" si="170"/>
        <v>0.2041935102862153</v>
      </c>
      <c r="R555" s="96">
        <f t="shared" si="171"/>
        <v>9.4989138235101703E-2</v>
      </c>
      <c r="S555" s="96">
        <f t="shared" si="174"/>
        <v>473.65869997628101</v>
      </c>
      <c r="T555" s="96">
        <f t="shared" si="178"/>
        <v>71.578002009493432</v>
      </c>
      <c r="U555" s="96">
        <f t="shared" si="178"/>
        <v>290.40711504563615</v>
      </c>
      <c r="V555" s="32">
        <f t="shared" si="176"/>
        <v>999.99999999999955</v>
      </c>
      <c r="W555" s="100">
        <f>IF(A555=1,((cPH1_+cPHr+(cNES*L555+(cNES+cOSEX)*G555+(cNES+cEREX)*H555+(cNES+cHOEX)*I555+(cNES+cNES)*S555+(cNES+cOSEX)*N555+(cNES+cEREX)*O555+(cNES+cHOEX)*P555)))/(1+cDR)^(A$6:A$65537 + 0.5),(cPHr+(cNES*L555+(cNES+cOSEX)*G555+(cNES+cEREX)*H555+(cNES+cHOEX)*I555+(cNES+cNES)*S555+(cNES+cOSEX)*N555+(cNES+cEREX)*O555+(cNES+cHOEX)*P555))/(1+cDR)^(((cycle + 0.5)/('Life tables'!$I$2/2))))</f>
        <v>44623.805944135427</v>
      </c>
      <c r="X555" s="107">
        <f>((L555+G555+H555+I555+N555+O555+P555+S555)/('Life tables'!$I$2/2))/(1+oDR)^(((cycle + 0.5)/('Life tables'!$I$2/2)))</f>
        <v>17.880630287496107</v>
      </c>
      <c r="Y555" s="31">
        <f>((uNES*L555+ uOCEX*G555+uEREX*H555+uHOEX*I555+uNES*S555+ uOCEX*N555+uEREX*O555+uHOEX*P555)/('Life tables'!$I$2/2))/(1+oDR)^(((cycle + 0.5)/('Life tables'!$I$2/2)))</f>
        <v>11.784220672651479</v>
      </c>
      <c r="Z555" s="100">
        <f t="shared" si="172"/>
        <v>152380.92738331872</v>
      </c>
      <c r="AA555" s="107">
        <f>((L555+G555+H555+I555+N555+O555+P555+S555)/('Life tables'!$I$2/2))</f>
        <v>24.471783615597523</v>
      </c>
      <c r="AB555" s="31">
        <f>((uNES*L555+ uOCEX*G555+uEREX*H555+uHOEX*I555+uNES*S555+ uOCEX*N555+uEREX*O555+uHOEX*P555)/('Life tables'!$I$2/2))</f>
        <v>16.128117059790803</v>
      </c>
    </row>
    <row r="556" spans="1:28" x14ac:dyDescent="0.25">
      <c r="A556" s="4">
        <v>550</v>
      </c>
      <c r="C556" s="105">
        <f>IF(male=0,VLOOKUP((($A$5:$A$1570/'Life tables'!$I$2)*2)+age,lifetable,13,1),IF(male=1,VLOOKUP((($A$5:$A$1570/'Life tables'!$I$2)*2)+age,lifetable,10,1),"error"))</f>
        <v>3.518541282111487E-4</v>
      </c>
      <c r="F556" s="96">
        <f t="shared" si="160"/>
        <v>111.37193535206512</v>
      </c>
      <c r="G556" s="96">
        <f t="shared" si="161"/>
        <v>11.187543994733538</v>
      </c>
      <c r="H556" s="96">
        <f t="shared" si="162"/>
        <v>0.63892997870500079</v>
      </c>
      <c r="I556" s="96">
        <f t="shared" si="163"/>
        <v>0.25601319985488236</v>
      </c>
      <c r="J556" s="96">
        <f t="shared" si="164"/>
        <v>4.3437948211470831E-2</v>
      </c>
      <c r="K556" s="96">
        <f t="shared" si="165"/>
        <v>0.2675195022500591</v>
      </c>
      <c r="L556" s="96">
        <f t="shared" si="173"/>
        <v>98.978490728310177</v>
      </c>
      <c r="M556" s="96">
        <f t="shared" si="166"/>
        <v>526.64294759280483</v>
      </c>
      <c r="N556" s="96">
        <f t="shared" si="167"/>
        <v>50.716856892273675</v>
      </c>
      <c r="O556" s="96">
        <f t="shared" si="168"/>
        <v>1.2106061169542299</v>
      </c>
      <c r="P556" s="96">
        <f t="shared" si="169"/>
        <v>1.2106061169542299</v>
      </c>
      <c r="Q556" s="96">
        <f t="shared" si="170"/>
        <v>0.20399834419103258</v>
      </c>
      <c r="R556" s="96">
        <f t="shared" si="171"/>
        <v>9.4898348575978189E-2</v>
      </c>
      <c r="S556" s="96">
        <f t="shared" si="174"/>
        <v>473.20598177385568</v>
      </c>
      <c r="T556" s="96">
        <f t="shared" si="178"/>
        <v>71.825438301895929</v>
      </c>
      <c r="U556" s="96">
        <f t="shared" si="178"/>
        <v>290.76953289646218</v>
      </c>
      <c r="V556" s="32">
        <f t="shared" si="176"/>
        <v>999.99999999999955</v>
      </c>
      <c r="W556" s="100">
        <f>IF(A556=1,((cPH1_+cPHr+(cNES*L556+(cNES+cOSEX)*G556+(cNES+cEREX)*H556+(cNES+cHOEX)*I556+(cNES+cNES)*S556+(cNES+cOSEX)*N556+(cNES+cEREX)*O556+(cNES+cHOEX)*P556)))/(1+cDR)^(A$6:A$65537 + 0.5),(cPHr+(cNES*L556+(cNES+cOSEX)*G556+(cNES+cEREX)*H556+(cNES+cHOEX)*I556+(cNES+cNES)*S556+(cNES+cOSEX)*N556+(cNES+cEREX)*O556+(cNES+cHOEX)*P556))/(1+cDR)^(((cycle + 0.5)/('Life tables'!$I$2/2))))</f>
        <v>44481.63354569146</v>
      </c>
      <c r="X556" s="107">
        <f>((L556+G556+H556+I556+N556+O556+P556+S556)/('Life tables'!$I$2/2))/(1+oDR)^(((cycle + 0.5)/('Life tables'!$I$2/2)))</f>
        <v>17.853340461855467</v>
      </c>
      <c r="Y556" s="31">
        <f>((uNES*L556+ uOCEX*G556+uEREX*H556+uHOEX*I556+uNES*S556+ uOCEX*N556+uEREX*O556+uHOEX*P556)/('Life tables'!$I$2/2))/(1+oDR)^(((cycle + 0.5)/('Life tables'!$I$2/2)))</f>
        <v>11.766235327638119</v>
      </c>
      <c r="Z556" s="100">
        <f t="shared" si="172"/>
        <v>152235.29988928419</v>
      </c>
      <c r="AA556" s="107">
        <f>((L556+G556+H556+I556+N556+O556+P556+S556)/('Life tables'!$I$2/2))</f>
        <v>24.448391969055866</v>
      </c>
      <c r="AB556" s="31">
        <f>((uNES*L556+ uOCEX*G556+uEREX*H556+uHOEX*I556+uNES*S556+ uOCEX*N556+uEREX*O556+uHOEX*P556)/('Life tables'!$I$2/2))</f>
        <v>16.112700808280707</v>
      </c>
    </row>
    <row r="557" spans="1:28" x14ac:dyDescent="0.25">
      <c r="A557" s="4">
        <v>551</v>
      </c>
      <c r="C557" s="105">
        <f>IF(male=0,VLOOKUP((($A$5:$A$1570/'Life tables'!$I$2)*2)+age,lifetable,13,1),IF(male=1,VLOOKUP((($A$5:$A$1570/'Life tables'!$I$2)*2)+age,lifetable,10,1),"error"))</f>
        <v>3.518541282111487E-4</v>
      </c>
      <c r="F557" s="96">
        <f t="shared" si="160"/>
        <v>111.26544239192512</v>
      </c>
      <c r="G557" s="96">
        <f t="shared" si="161"/>
        <v>11.176846554009987</v>
      </c>
      <c r="H557" s="96">
        <f t="shared" si="162"/>
        <v>0.63831903893333031</v>
      </c>
      <c r="I557" s="96">
        <f t="shared" si="163"/>
        <v>0.25576840206627183</v>
      </c>
      <c r="J557" s="96">
        <f t="shared" si="164"/>
        <v>4.3396413190347018E-2</v>
      </c>
      <c r="K557" s="96">
        <f t="shared" si="165"/>
        <v>0.26726370222647383</v>
      </c>
      <c r="L557" s="96">
        <f t="shared" si="173"/>
        <v>98.883848281498715</v>
      </c>
      <c r="M557" s="96">
        <f t="shared" si="166"/>
        <v>526.13958640971623</v>
      </c>
      <c r="N557" s="96">
        <f t="shared" si="167"/>
        <v>50.66838211974607</v>
      </c>
      <c r="O557" s="96">
        <f t="shared" si="168"/>
        <v>1.2094490291586566</v>
      </c>
      <c r="P557" s="96">
        <f t="shared" si="169"/>
        <v>1.2094490291586566</v>
      </c>
      <c r="Q557" s="96">
        <f t="shared" si="170"/>
        <v>0.20380336417971856</v>
      </c>
      <c r="R557" s="96">
        <f t="shared" si="171"/>
        <v>9.480764548153689E-2</v>
      </c>
      <c r="S557" s="96">
        <f t="shared" si="174"/>
        <v>472.75369522199162</v>
      </c>
      <c r="T557" s="96">
        <f t="shared" si="178"/>
        <v>72.072638079266</v>
      </c>
      <c r="U557" s="96">
        <f t="shared" si="178"/>
        <v>291.13160424417021</v>
      </c>
      <c r="V557" s="32">
        <f t="shared" si="176"/>
        <v>999.99999999999955</v>
      </c>
      <c r="W557" s="100">
        <f>IF(A557=1,((cPH1_+cPHr+(cNES*L557+(cNES+cOSEX)*G557+(cNES+cEREX)*H557+(cNES+cHOEX)*I557+(cNES+cNES)*S557+(cNES+cOSEX)*N557+(cNES+cEREX)*O557+(cNES+cHOEX)*P557)))/(1+cDR)^(A$6:A$65537 + 0.5),(cPHr+(cNES*L557+(cNES+cOSEX)*G557+(cNES+cEREX)*H557+(cNES+cHOEX)*I557+(cNES+cNES)*S557+(cNES+cOSEX)*N557+(cNES+cEREX)*O557+(cNES+cHOEX)*P557))/(1+cDR)^(((cycle + 0.5)/('Life tables'!$I$2/2))))</f>
        <v>44339.914088326615</v>
      </c>
      <c r="X557" s="107">
        <f>((L557+G557+H557+I557+N557+O557+P557+S557)/('Life tables'!$I$2/2))/(1+oDR)^(((cycle + 0.5)/('Life tables'!$I$2/2)))</f>
        <v>17.826092288858437</v>
      </c>
      <c r="Y557" s="31">
        <f>((uNES*L557+ uOCEX*G557+uEREX*H557+uHOEX*I557+uNES*S557+ uOCEX*N557+uEREX*O557+uHOEX*P557)/('Life tables'!$I$2/2))/(1+oDR)^(((cycle + 0.5)/('Life tables'!$I$2/2)))</f>
        <v>11.748277433733961</v>
      </c>
      <c r="Z557" s="100">
        <f t="shared" si="172"/>
        <v>152089.81148897996</v>
      </c>
      <c r="AA557" s="107">
        <f>((L557+G557+H557+I557+N557+O557+P557+S557)/('Life tables'!$I$2/2))</f>
        <v>24.425022684835838</v>
      </c>
      <c r="AB557" s="31">
        <f>((uNES*L557+ uOCEX*G557+uEREX*H557+uHOEX*I557+uNES*S557+ uOCEX*N557+uEREX*O557+uHOEX*P557)/('Life tables'!$I$2/2))</f>
        <v>16.097299294587746</v>
      </c>
    </row>
    <row r="558" spans="1:28" x14ac:dyDescent="0.25">
      <c r="A558" s="4">
        <v>552</v>
      </c>
      <c r="C558" s="105">
        <f>IF(male=0,VLOOKUP((($A$5:$A$1570/'Life tables'!$I$2)*2)+age,lifetable,13,1),IF(male=1,VLOOKUP((($A$5:$A$1570/'Life tables'!$I$2)*2)+age,lifetable,10,1),"error"))</f>
        <v>3.518541282111487E-4</v>
      </c>
      <c r="F558" s="96">
        <f t="shared" si="160"/>
        <v>111.1590524737405</v>
      </c>
      <c r="G558" s="96">
        <f t="shared" si="161"/>
        <v>11.166159464066512</v>
      </c>
      <c r="H558" s="96">
        <f t="shared" si="162"/>
        <v>0.63770869030335242</v>
      </c>
      <c r="I558" s="96">
        <f t="shared" si="163"/>
        <v>0.25552384114254684</v>
      </c>
      <c r="J558" s="96">
        <f t="shared" si="164"/>
        <v>4.3354918358262821E-2</v>
      </c>
      <c r="K558" s="96">
        <f t="shared" si="165"/>
        <v>0.26700814971347137</v>
      </c>
      <c r="L558" s="96">
        <f t="shared" si="173"/>
        <v>98.789297410156365</v>
      </c>
      <c r="M558" s="96">
        <f t="shared" si="166"/>
        <v>525.63670520282278</v>
      </c>
      <c r="N558" s="96">
        <f t="shared" si="167"/>
        <v>50.619953569965986</v>
      </c>
      <c r="O558" s="96">
        <f t="shared" si="168"/>
        <v>1.2082930446952755</v>
      </c>
      <c r="P558" s="96">
        <f t="shared" si="169"/>
        <v>1.2082930446952755</v>
      </c>
      <c r="Q558" s="96">
        <f t="shared" si="170"/>
        <v>0.20360857009009867</v>
      </c>
      <c r="R558" s="96">
        <f t="shared" si="171"/>
        <v>9.4717028876335568E-2</v>
      </c>
      <c r="S558" s="96">
        <f t="shared" si="174"/>
        <v>472.30183994449982</v>
      </c>
      <c r="T558" s="96">
        <f t="shared" si="178"/>
        <v>72.319601567714358</v>
      </c>
      <c r="U558" s="96">
        <f t="shared" si="178"/>
        <v>291.49332942275998</v>
      </c>
      <c r="V558" s="32">
        <f t="shared" si="176"/>
        <v>999.99999999999943</v>
      </c>
      <c r="W558" s="100">
        <f>IF(A558=1,((cPH1_+cPHr+(cNES*L558+(cNES+cOSEX)*G558+(cNES+cEREX)*H558+(cNES+cHOEX)*I558+(cNES+cNES)*S558+(cNES+cOSEX)*N558+(cNES+cEREX)*O558+(cNES+cHOEX)*P558)))/(1+cDR)^(A$6:A$65537 + 0.5),(cPHr+(cNES*L558+(cNES+cOSEX)*G558+(cNES+cEREX)*H558+(cNES+cHOEX)*I558+(cNES+cNES)*S558+(cNES+cOSEX)*N558+(cNES+cEREX)*O558+(cNES+cHOEX)*P558))/(1+cDR)^(((cycle + 0.5)/('Life tables'!$I$2/2))))</f>
        <v>44198.646130088142</v>
      </c>
      <c r="X558" s="107">
        <f>((L558+G558+H558+I558+N558+O558+P558+S558)/('Life tables'!$I$2/2))/(1+oDR)^(((cycle + 0.5)/('Life tables'!$I$2/2)))</f>
        <v>17.798885704852133</v>
      </c>
      <c r="Y558" s="31">
        <f>((uNES*L558+ uOCEX*G558+uEREX*H558+uHOEX*I558+uNES*S558+ uOCEX*N558+uEREX*O558+uHOEX*P558)/('Life tables'!$I$2/2))/(1+oDR)^(((cycle + 0.5)/('Life tables'!$I$2/2)))</f>
        <v>11.730346948990141</v>
      </c>
      <c r="Z558" s="100">
        <f t="shared" si="172"/>
        <v>151944.46205299548</v>
      </c>
      <c r="AA558" s="107">
        <f>((L558+G558+H558+I558+N558+O558+P558+S558)/('Life tables'!$I$2/2))</f>
        <v>24.401675741453779</v>
      </c>
      <c r="AB558" s="31">
        <f>((uNES*L558+ uOCEX*G558+uEREX*H558+uHOEX*I558+uNES*S558+ uOCEX*N558+uEREX*O558+uHOEX*P558)/('Life tables'!$I$2/2))</f>
        <v>16.081912504555131</v>
      </c>
    </row>
    <row r="559" spans="1:28" x14ac:dyDescent="0.25">
      <c r="A559" s="4">
        <v>553</v>
      </c>
      <c r="C559" s="105">
        <f>IF(male=0,VLOOKUP((($A$5:$A$1570/'Life tables'!$I$2)*2)+age,lifetable,13,1),IF(male=1,VLOOKUP((($A$5:$A$1570/'Life tables'!$I$2)*2)+age,lifetable,10,1),"error"))</f>
        <v>3.518541282111487E-4</v>
      </c>
      <c r="F559" s="96">
        <f t="shared" si="160"/>
        <v>111.05276545703208</v>
      </c>
      <c r="G559" s="96">
        <f t="shared" si="161"/>
        <v>11.155482710791681</v>
      </c>
      <c r="H559" s="96">
        <f t="shared" si="162"/>
        <v>0.63709893200915146</v>
      </c>
      <c r="I559" s="96">
        <f t="shared" si="163"/>
        <v>0.25527951676078464</v>
      </c>
      <c r="J559" s="96">
        <f t="shared" si="164"/>
        <v>4.3313463660427709E-2</v>
      </c>
      <c r="K559" s="96">
        <f t="shared" si="165"/>
        <v>0.26675284437361535</v>
      </c>
      <c r="L559" s="96">
        <f t="shared" si="173"/>
        <v>98.694837989436422</v>
      </c>
      <c r="M559" s="96">
        <f t="shared" si="166"/>
        <v>525.13430355249318</v>
      </c>
      <c r="N559" s="96">
        <f t="shared" si="167"/>
        <v>50.571571202522016</v>
      </c>
      <c r="O559" s="96">
        <f t="shared" si="168"/>
        <v>1.2071381625994704</v>
      </c>
      <c r="P559" s="96">
        <f t="shared" si="169"/>
        <v>1.2071381625994704</v>
      </c>
      <c r="Q559" s="96">
        <f t="shared" si="170"/>
        <v>0.20341396175962631</v>
      </c>
      <c r="R559" s="96">
        <f t="shared" si="171"/>
        <v>9.4626498684758809E-2</v>
      </c>
      <c r="S559" s="96">
        <f t="shared" si="174"/>
        <v>471.85041556432782</v>
      </c>
      <c r="T559" s="96">
        <f t="shared" si="178"/>
        <v>72.566328993134405</v>
      </c>
      <c r="U559" s="96">
        <f t="shared" si="178"/>
        <v>291.85470876581837</v>
      </c>
      <c r="V559" s="32">
        <f t="shared" si="176"/>
        <v>999.99999999999966</v>
      </c>
      <c r="W559" s="100">
        <f>IF(A559=1,((cPH1_+cPHr+(cNES*L559+(cNES+cOSEX)*G559+(cNES+cEREX)*H559+(cNES+cHOEX)*I559+(cNES+cNES)*S559+(cNES+cOSEX)*N559+(cNES+cEREX)*O559+(cNES+cHOEX)*P559)))/(1+cDR)^(A$6:A$65537 + 0.5),(cPHr+(cNES*L559+(cNES+cOSEX)*G559+(cNES+cEREX)*H559+(cNES+cHOEX)*I559+(cNES+cNES)*S559+(cNES+cOSEX)*N559+(cNES+cEREX)*O559+(cNES+cHOEX)*P559))/(1+cDR)^(((cycle + 0.5)/('Life tables'!$I$2/2))))</f>
        <v>44057.828233575652</v>
      </c>
      <c r="X559" s="107">
        <f>((L559+G559+H559+I559+N559+O559+P559+S559)/('Life tables'!$I$2/2))/(1+oDR)^(((cycle + 0.5)/('Life tables'!$I$2/2)))</f>
        <v>17.771720646283622</v>
      </c>
      <c r="Y559" s="31">
        <f>((uNES*L559+ uOCEX*G559+uEREX*H559+uHOEX*I559+uNES*S559+ uOCEX*N559+uEREX*O559+uHOEX*P559)/('Life tables'!$I$2/2))/(1+oDR)^(((cycle + 0.5)/('Life tables'!$I$2/2)))</f>
        <v>11.712443831523624</v>
      </c>
      <c r="Z559" s="100">
        <f t="shared" si="172"/>
        <v>151799.25145192497</v>
      </c>
      <c r="AA559" s="107">
        <f>((L559+G559+H559+I559+N559+O559+P559+S559)/('Life tables'!$I$2/2))</f>
        <v>24.378351117450194</v>
      </c>
      <c r="AB559" s="31">
        <f>((uNES*L559+ uOCEX*G559+uEREX*H559+uHOEX*I559+uNES*S559+ uOCEX*N559+uEREX*O559+uHOEX*P559)/('Life tables'!$I$2/2))</f>
        <v>16.066540424041939</v>
      </c>
    </row>
    <row r="560" spans="1:28" x14ac:dyDescent="0.25">
      <c r="A560" s="4">
        <v>554</v>
      </c>
      <c r="C560" s="105">
        <f>IF(male=0,VLOOKUP((($A$5:$A$1570/'Life tables'!$I$2)*2)+age,lifetable,13,1),IF(male=1,VLOOKUP((($A$5:$A$1570/'Life tables'!$I$2)*2)+age,lifetable,10,1),"error"))</f>
        <v>3.518541282111487E-4</v>
      </c>
      <c r="F560" s="96">
        <f t="shared" si="160"/>
        <v>110.94658120286535</v>
      </c>
      <c r="G560" s="96">
        <f t="shared" si="161"/>
        <v>11.144816280229232</v>
      </c>
      <c r="H560" s="96">
        <f t="shared" si="162"/>
        <v>0.63648976325367379</v>
      </c>
      <c r="I560" s="96">
        <f t="shared" si="163"/>
        <v>0.25503542860161332</v>
      </c>
      <c r="J560" s="96">
        <f t="shared" si="164"/>
        <v>4.3272049042653596E-2</v>
      </c>
      <c r="K560" s="96">
        <f t="shared" si="165"/>
        <v>0.26649778587318007</v>
      </c>
      <c r="L560" s="96">
        <f t="shared" si="173"/>
        <v>98.60046989586499</v>
      </c>
      <c r="M560" s="96">
        <f t="shared" si="166"/>
        <v>524.63238103818139</v>
      </c>
      <c r="N560" s="96">
        <f t="shared" si="167"/>
        <v>50.523234976914679</v>
      </c>
      <c r="O560" s="96">
        <f t="shared" si="168"/>
        <v>1.2059843819045228</v>
      </c>
      <c r="P560" s="96">
        <f t="shared" si="169"/>
        <v>1.2059843819045228</v>
      </c>
      <c r="Q560" s="96">
        <f t="shared" si="170"/>
        <v>0.20321953902540038</v>
      </c>
      <c r="R560" s="96">
        <f t="shared" si="171"/>
        <v>9.4536054831026395E-2</v>
      </c>
      <c r="S560" s="96">
        <f t="shared" si="174"/>
        <v>471.39942170360126</v>
      </c>
      <c r="T560" s="96">
        <f t="shared" si="178"/>
        <v>72.812820581202459</v>
      </c>
      <c r="U560" s="96">
        <f t="shared" si="178"/>
        <v>292.21574260652255</v>
      </c>
      <c r="V560" s="32">
        <f t="shared" si="176"/>
        <v>999.99999999999955</v>
      </c>
      <c r="W560" s="100">
        <f>IF(A560=1,((cPH1_+cPHr+(cNES*L560+(cNES+cOSEX)*G560+(cNES+cEREX)*H560+(cNES+cHOEX)*I560+(cNES+cNES)*S560+(cNES+cOSEX)*N560+(cNES+cEREX)*O560+(cNES+cHOEX)*P560)))/(1+cDR)^(A$6:A$65537 + 0.5),(cPHr+(cNES*L560+(cNES+cOSEX)*G560+(cNES+cEREX)*H560+(cNES+cHOEX)*I560+(cNES+cNES)*S560+(cNES+cOSEX)*N560+(cNES+cEREX)*O560+(cNES+cHOEX)*P560))/(1+cDR)^(((cycle + 0.5)/('Life tables'!$I$2/2))))</f>
        <v>43917.458965928097</v>
      </c>
      <c r="X560" s="107">
        <f>((L560+G560+H560+I560+N560+O560+P560+S560)/('Life tables'!$I$2/2))/(1+oDR)^(((cycle + 0.5)/('Life tables'!$I$2/2)))</f>
        <v>17.744597049699646</v>
      </c>
      <c r="Y560" s="31">
        <f>((uNES*L560+ uOCEX*G560+uEREX*H560+uHOEX*I560+uNES*S560+ uOCEX*N560+uEREX*O560+uHOEX*P560)/('Life tables'!$I$2/2))/(1+oDR)^(((cycle + 0.5)/('Life tables'!$I$2/2)))</f>
        <v>11.694568039517025</v>
      </c>
      <c r="Z560" s="100">
        <f t="shared" si="172"/>
        <v>151654.17955637121</v>
      </c>
      <c r="AA560" s="107">
        <f>((L560+G560+H560+I560+N560+O560+P560+S560)/('Life tables'!$I$2/2))</f>
        <v>24.355048791389606</v>
      </c>
      <c r="AB560" s="31">
        <f>((uNES*L560+ uOCEX*G560+uEREX*H560+uHOEX*I560+uNES*S560+ uOCEX*N560+uEREX*O560+uHOEX*P560)/('Life tables'!$I$2/2))</f>
        <v>16.051183038923032</v>
      </c>
    </row>
    <row r="561" spans="1:28" x14ac:dyDescent="0.25">
      <c r="A561" s="4">
        <v>555</v>
      </c>
      <c r="C561" s="105">
        <f>IF(male=0,VLOOKUP((($A$5:$A$1570/'Life tables'!$I$2)*2)+age,lifetable,13,1),IF(male=1,VLOOKUP((($A$5:$A$1570/'Life tables'!$I$2)*2)+age,lifetable,10,1),"error"))</f>
        <v>3.518541282111487E-4</v>
      </c>
      <c r="F561" s="96">
        <f t="shared" si="160"/>
        <v>110.84049957380168</v>
      </c>
      <c r="G561" s="96">
        <f t="shared" si="161"/>
        <v>11.13416015857317</v>
      </c>
      <c r="H561" s="96">
        <f t="shared" si="162"/>
        <v>0.63588118324844733</v>
      </c>
      <c r="I561" s="96">
        <f t="shared" si="163"/>
        <v>0.25479157634909966</v>
      </c>
      <c r="J561" s="96">
        <f t="shared" si="164"/>
        <v>4.3230674451335875E-2</v>
      </c>
      <c r="K561" s="96">
        <f t="shared" si="165"/>
        <v>0.26624297388203272</v>
      </c>
      <c r="L561" s="96">
        <f t="shared" si="173"/>
        <v>98.506193007297597</v>
      </c>
      <c r="M561" s="96">
        <f t="shared" si="166"/>
        <v>524.13093723847271</v>
      </c>
      <c r="N561" s="96">
        <f t="shared" si="167"/>
        <v>50.47494485256081</v>
      </c>
      <c r="O561" s="96">
        <f t="shared" si="168"/>
        <v>1.2048317016417169</v>
      </c>
      <c r="P561" s="96">
        <f t="shared" si="169"/>
        <v>1.2048317016417169</v>
      </c>
      <c r="Q561" s="96">
        <f t="shared" si="170"/>
        <v>0.20302530172418329</v>
      </c>
      <c r="R561" s="96">
        <f t="shared" si="171"/>
        <v>9.4445697239201556E-2</v>
      </c>
      <c r="S561" s="96">
        <f t="shared" si="174"/>
        <v>470.94885798366511</v>
      </c>
      <c r="T561" s="96">
        <f t="shared" si="178"/>
        <v>73.059076557377978</v>
      </c>
      <c r="U561" s="96">
        <f t="shared" si="178"/>
        <v>292.57643127764379</v>
      </c>
      <c r="V561" s="32">
        <f t="shared" si="176"/>
        <v>999.99999999999943</v>
      </c>
      <c r="W561" s="100">
        <f>IF(A561=1,((cPH1_+cPHr+(cNES*L561+(cNES+cOSEX)*G561+(cNES+cEREX)*H561+(cNES+cHOEX)*I561+(cNES+cNES)*S561+(cNES+cOSEX)*N561+(cNES+cEREX)*O561+(cNES+cHOEX)*P561)))/(1+cDR)^(A$6:A$65537 + 0.5),(cPHr+(cNES*L561+(cNES+cOSEX)*G561+(cNES+cEREX)*H561+(cNES+cHOEX)*I561+(cNES+cNES)*S561+(cNES+cOSEX)*N561+(cNES+cEREX)*O561+(cNES+cHOEX)*P561))/(1+cDR)^(((cycle + 0.5)/('Life tables'!$I$2/2))))</f>
        <v>43777.536898810737</v>
      </c>
      <c r="X561" s="107">
        <f>((L561+G561+H561+I561+N561+O561+P561+S561)/('Life tables'!$I$2/2))/(1+oDR)^(((cycle + 0.5)/('Life tables'!$I$2/2)))</f>
        <v>17.717514851746408</v>
      </c>
      <c r="Y561" s="31">
        <f>((uNES*L561+ uOCEX*G561+uEREX*H561+uHOEX*I561+uNES*S561+ uOCEX*N561+uEREX*O561+uHOEX*P561)/('Life tables'!$I$2/2))/(1+oDR)^(((cycle + 0.5)/('Life tables'!$I$2/2)))</f>
        <v>11.67671953121844</v>
      </c>
      <c r="Z561" s="100">
        <f t="shared" si="172"/>
        <v>151509.24623694952</v>
      </c>
      <c r="AA561" s="107">
        <f>((L561+G561+H561+I561+N561+O561+P561+S561)/('Life tables'!$I$2/2))</f>
        <v>24.331768741860454</v>
      </c>
      <c r="AB561" s="31">
        <f>((uNES*L561+ uOCEX*G561+uEREX*H561+uHOEX*I561+uNES*S561+ uOCEX*N561+uEREX*O561+uHOEX*P561)/('Life tables'!$I$2/2))</f>
        <v>16.035840335088935</v>
      </c>
    </row>
    <row r="562" spans="1:28" x14ac:dyDescent="0.25">
      <c r="A562" s="4">
        <v>556</v>
      </c>
      <c r="C562" s="105">
        <f>IF(male=0,VLOOKUP((($A$5:$A$1570/'Life tables'!$I$2)*2)+age,lifetable,13,1),IF(male=1,VLOOKUP((($A$5:$A$1570/'Life tables'!$I$2)*2)+age,lifetable,10,1),"error"))</f>
        <v>3.518541282111487E-4</v>
      </c>
      <c r="F562" s="96">
        <f t="shared" si="160"/>
        <v>110.73452043385113</v>
      </c>
      <c r="G562" s="96">
        <f t="shared" si="161"/>
        <v>11.123514332163017</v>
      </c>
      <c r="H562" s="96">
        <f t="shared" si="162"/>
        <v>0.63527319121331094</v>
      </c>
      <c r="I562" s="96">
        <f t="shared" si="163"/>
        <v>0.25454795969064042</v>
      </c>
      <c r="J562" s="96">
        <f t="shared" si="164"/>
        <v>4.3189339833434905E-2</v>
      </c>
      <c r="K562" s="96">
        <f t="shared" si="165"/>
        <v>0.26598840807352059</v>
      </c>
      <c r="L562" s="96">
        <f t="shared" si="173"/>
        <v>98.412007202877206</v>
      </c>
      <c r="M562" s="96">
        <f t="shared" si="166"/>
        <v>523.6299717311266</v>
      </c>
      <c r="N562" s="96">
        <f t="shared" si="167"/>
        <v>50.426700788797739</v>
      </c>
      <c r="O562" s="96">
        <f t="shared" si="168"/>
        <v>1.2036801208404391</v>
      </c>
      <c r="P562" s="96">
        <f t="shared" si="169"/>
        <v>1.2036801208404391</v>
      </c>
      <c r="Q562" s="96">
        <f t="shared" si="170"/>
        <v>0.20283124969241764</v>
      </c>
      <c r="R562" s="96">
        <f t="shared" si="171"/>
        <v>9.4355425833198739E-2</v>
      </c>
      <c r="S562" s="96">
        <f t="shared" si="174"/>
        <v>470.49872402512239</v>
      </c>
      <c r="T562" s="96">
        <f t="shared" si="178"/>
        <v>73.305097146903833</v>
      </c>
      <c r="U562" s="96">
        <f t="shared" si="178"/>
        <v>292.9367751115505</v>
      </c>
      <c r="V562" s="32">
        <f t="shared" si="176"/>
        <v>999.99999999999955</v>
      </c>
      <c r="W562" s="100">
        <f>IF(A562=1,((cPH1_+cPHr+(cNES*L562+(cNES+cOSEX)*G562+(cNES+cEREX)*H562+(cNES+cHOEX)*I562+(cNES+cNES)*S562+(cNES+cOSEX)*N562+(cNES+cEREX)*O562+(cNES+cHOEX)*P562)))/(1+cDR)^(A$6:A$65537 + 0.5),(cPHr+(cNES*L562+(cNES+cOSEX)*G562+(cNES+cEREX)*H562+(cNES+cHOEX)*I562+(cNES+cNES)*S562+(cNES+cOSEX)*N562+(cNES+cEREX)*O562+(cNES+cHOEX)*P562))/(1+cDR)^(((cycle + 0.5)/('Life tables'!$I$2/2))))</f>
        <v>43638.060608402149</v>
      </c>
      <c r="X562" s="107">
        <f>((L562+G562+H562+I562+N562+O562+P562+S562)/('Life tables'!$I$2/2))/(1+oDR)^(((cycle + 0.5)/('Life tables'!$I$2/2)))</f>
        <v>17.690473989169327</v>
      </c>
      <c r="Y562" s="31">
        <f>((uNES*L562+ uOCEX*G562+uEREX*H562+uHOEX*I562+uNES*S562+ uOCEX*N562+uEREX*O562+uHOEX*P562)/('Life tables'!$I$2/2))/(1+oDR)^(((cycle + 0.5)/('Life tables'!$I$2/2)))</f>
        <v>11.658898264941326</v>
      </c>
      <c r="Z562" s="100">
        <f t="shared" si="172"/>
        <v>151364.45136429154</v>
      </c>
      <c r="AA562" s="107">
        <f>((L562+G562+H562+I562+N562+O562+P562+S562)/('Life tables'!$I$2/2))</f>
        <v>24.308510947474929</v>
      </c>
      <c r="AB562" s="31">
        <f>((uNES*L562+ uOCEX*G562+uEREX*H562+uHOEX*I562+uNES*S562+ uOCEX*N562+uEREX*O562+uHOEX*P562)/('Life tables'!$I$2/2))</f>
        <v>16.020512298445798</v>
      </c>
    </row>
    <row r="563" spans="1:28" x14ac:dyDescent="0.25">
      <c r="A563" s="4">
        <v>557</v>
      </c>
      <c r="C563" s="105">
        <f>IF(male=0,VLOOKUP((($A$5:$A$1570/'Life tables'!$I$2)*2)+age,lifetable,13,1),IF(male=1,VLOOKUP((($A$5:$A$1570/'Life tables'!$I$2)*2)+age,lifetable,10,1),"error"))</f>
        <v>3.518541282111487E-4</v>
      </c>
      <c r="F563" s="96">
        <f t="shared" si="160"/>
        <v>110.62864364842676</v>
      </c>
      <c r="G563" s="96">
        <f t="shared" si="161"/>
        <v>11.112878787479236</v>
      </c>
      <c r="H563" s="96">
        <f t="shared" si="162"/>
        <v>0.63466578637615245</v>
      </c>
      <c r="I563" s="96">
        <f t="shared" si="163"/>
        <v>0.2543045783168576</v>
      </c>
      <c r="J563" s="96">
        <f t="shared" si="164"/>
        <v>4.3148045136458313E-2</v>
      </c>
      <c r="K563" s="96">
        <f t="shared" si="165"/>
        <v>0.26573408812436083</v>
      </c>
      <c r="L563" s="96">
        <f t="shared" si="173"/>
        <v>98.317912362993695</v>
      </c>
      <c r="M563" s="96">
        <f t="shared" si="166"/>
        <v>523.12948409311844</v>
      </c>
      <c r="N563" s="96">
        <f t="shared" si="167"/>
        <v>50.378502744887278</v>
      </c>
      <c r="O563" s="96">
        <f t="shared" si="168"/>
        <v>1.2025296385282729</v>
      </c>
      <c r="P563" s="96">
        <f t="shared" si="169"/>
        <v>1.2025296385282729</v>
      </c>
      <c r="Q563" s="96">
        <f t="shared" si="170"/>
        <v>0.20263738276624232</v>
      </c>
      <c r="R563" s="96">
        <f t="shared" si="171"/>
        <v>9.426524053679107E-2</v>
      </c>
      <c r="S563" s="96">
        <f t="shared" si="174"/>
        <v>470.04901944787156</v>
      </c>
      <c r="T563" s="96">
        <f t="shared" si="178"/>
        <v>73.550882574806536</v>
      </c>
      <c r="U563" s="96">
        <f t="shared" si="178"/>
        <v>293.29677444021166</v>
      </c>
      <c r="V563" s="32">
        <f t="shared" si="176"/>
        <v>999.99999999999955</v>
      </c>
      <c r="W563" s="100">
        <f>IF(A563=1,((cPH1_+cPHr+(cNES*L563+(cNES+cOSEX)*G563+(cNES+cEREX)*H563+(cNES+cHOEX)*I563+(cNES+cNES)*S563+(cNES+cOSEX)*N563+(cNES+cEREX)*O563+(cNES+cHOEX)*P563)))/(1+cDR)^(A$6:A$65537 + 0.5),(cPHr+(cNES*L563+(cNES+cOSEX)*G563+(cNES+cEREX)*H563+(cNES+cHOEX)*I563+(cNES+cNES)*S563+(cNES+cOSEX)*N563+(cNES+cEREX)*O563+(cNES+cHOEX)*P563))/(1+cDR)^(((cycle + 0.5)/('Life tables'!$I$2/2))))</f>
        <v>43499.028675381152</v>
      </c>
      <c r="X563" s="107">
        <f>((L563+G563+H563+I563+N563+O563+P563+S563)/('Life tables'!$I$2/2))/(1+oDR)^(((cycle + 0.5)/('Life tables'!$I$2/2)))</f>
        <v>17.663474398812781</v>
      </c>
      <c r="Y563" s="31">
        <f>((uNES*L563+ uOCEX*G563+uEREX*H563+uHOEX*I563+uNES*S563+ uOCEX*N563+uEREX*O563+uHOEX*P563)/('Life tables'!$I$2/2))/(1+oDR)^(((cycle + 0.5)/('Life tables'!$I$2/2)))</f>
        <v>11.641104199064296</v>
      </c>
      <c r="Z563" s="100">
        <f t="shared" si="172"/>
        <v>151219.79480904865</v>
      </c>
      <c r="AA563" s="107">
        <f>((L563+G563+H563+I563+N563+O563+P563+S563)/('Life tables'!$I$2/2))</f>
        <v>24.285275386868829</v>
      </c>
      <c r="AB563" s="31">
        <f>((uNES*L563+ uOCEX*G563+uEREX*H563+uHOEX*I563+uNES*S563+ uOCEX*N563+uEREX*O563+uHOEX*P563)/('Life tables'!$I$2/2))</f>
        <v>16.005198914915244</v>
      </c>
    </row>
    <row r="564" spans="1:28" x14ac:dyDescent="0.25">
      <c r="A564" s="4">
        <v>558</v>
      </c>
      <c r="C564" s="105">
        <f>IF(male=0,VLOOKUP((($A$5:$A$1570/'Life tables'!$I$2)*2)+age,lifetable,13,1),IF(male=1,VLOOKUP((($A$5:$A$1570/'Life tables'!$I$2)*2)+age,lifetable,10,1),"error"))</f>
        <v>3.518541282111487E-4</v>
      </c>
      <c r="F564" s="96">
        <f t="shared" si="160"/>
        <v>110.52286908430057</v>
      </c>
      <c r="G564" s="96">
        <f t="shared" si="161"/>
        <v>11.102253511138793</v>
      </c>
      <c r="H564" s="96">
        <f t="shared" si="162"/>
        <v>0.63405896797265582</v>
      </c>
      <c r="I564" s="96">
        <f t="shared" si="163"/>
        <v>0.25406143192149683</v>
      </c>
      <c r="J564" s="96">
        <f t="shared" si="164"/>
        <v>4.3106790308443693E-2</v>
      </c>
      <c r="K564" s="96">
        <f t="shared" si="165"/>
        <v>0.26548001371453478</v>
      </c>
      <c r="L564" s="96">
        <f t="shared" si="173"/>
        <v>98.22390836924464</v>
      </c>
      <c r="M564" s="96">
        <f t="shared" si="166"/>
        <v>522.62947390068075</v>
      </c>
      <c r="N564" s="96">
        <f t="shared" si="167"/>
        <v>50.330350680019706</v>
      </c>
      <c r="O564" s="96">
        <f t="shared" si="168"/>
        <v>1.2013802537310942</v>
      </c>
      <c r="P564" s="96">
        <f t="shared" si="169"/>
        <v>1.2013802537310942</v>
      </c>
      <c r="Q564" s="96">
        <f t="shared" si="170"/>
        <v>0.20244370078150831</v>
      </c>
      <c r="R564" s="96">
        <f t="shared" si="171"/>
        <v>9.4175141273617827E-2</v>
      </c>
      <c r="S564" s="96">
        <f t="shared" si="174"/>
        <v>469.59974387114374</v>
      </c>
      <c r="T564" s="96">
        <f t="shared" si="178"/>
        <v>73.796433065896494</v>
      </c>
      <c r="U564" s="96">
        <f t="shared" si="178"/>
        <v>293.65642959519982</v>
      </c>
      <c r="V564" s="32">
        <f t="shared" si="176"/>
        <v>999.99999999999955</v>
      </c>
      <c r="W564" s="100">
        <f>IF(A564=1,((cPH1_+cPHr+(cNES*L564+(cNES+cOSEX)*G564+(cNES+cEREX)*H564+(cNES+cHOEX)*I564+(cNES+cNES)*S564+(cNES+cOSEX)*N564+(cNES+cEREX)*O564+(cNES+cHOEX)*P564)))/(1+cDR)^(A$6:A$65537 + 0.5),(cPHr+(cNES*L564+(cNES+cOSEX)*G564+(cNES+cEREX)*H564+(cNES+cHOEX)*I564+(cNES+cNES)*S564+(cNES+cOSEX)*N564+(cNES+cEREX)*O564+(cNES+cHOEX)*P564))/(1+cDR)^(((cycle + 0.5)/('Life tables'!$I$2/2))))</f>
        <v>43360.439684913807</v>
      </c>
      <c r="X564" s="107">
        <f>((L564+G564+H564+I564+N564+O564+P564+S564)/('Life tables'!$I$2/2))/(1+oDR)^(((cycle + 0.5)/('Life tables'!$I$2/2)))</f>
        <v>17.636516017619897</v>
      </c>
      <c r="Y564" s="31">
        <f>((uNES*L564+ uOCEX*G564+uEREX*H564+uHOEX*I564+uNES*S564+ uOCEX*N564+uEREX*O564+uHOEX*P564)/('Life tables'!$I$2/2))/(1+oDR)^(((cycle + 0.5)/('Life tables'!$I$2/2)))</f>
        <v>11.62333729203101</v>
      </c>
      <c r="Z564" s="100">
        <f t="shared" si="172"/>
        <v>151075.27644189558</v>
      </c>
      <c r="AA564" s="107">
        <f>((L564+G564+H564+I564+N564+O564+P564+S564)/('Life tables'!$I$2/2))</f>
        <v>24.262062038701462</v>
      </c>
      <c r="AB564" s="31">
        <f>((uNES*L564+ uOCEX*G564+uEREX*H564+uHOEX*I564+uNES*S564+ uOCEX*N564+uEREX*O564+uHOEX*P564)/('Life tables'!$I$2/2))</f>
        <v>15.989900170434353</v>
      </c>
    </row>
    <row r="565" spans="1:28" x14ac:dyDescent="0.25">
      <c r="A565" s="4">
        <v>559</v>
      </c>
      <c r="C565" s="105">
        <f>IF(male=0,VLOOKUP((($A$5:$A$1570/'Life tables'!$I$2)*2)+age,lifetable,13,1),IF(male=1,VLOOKUP((($A$5:$A$1570/'Life tables'!$I$2)*2)+age,lifetable,10,1),"error"))</f>
        <v>3.518541282111487E-4</v>
      </c>
      <c r="F565" s="96">
        <f t="shared" si="160"/>
        <v>110.41719660956082</v>
      </c>
      <c r="G565" s="96">
        <f t="shared" si="161"/>
        <v>11.091638489890881</v>
      </c>
      <c r="H565" s="96">
        <f t="shared" si="162"/>
        <v>0.63345273524605605</v>
      </c>
      <c r="I565" s="96">
        <f t="shared" si="163"/>
        <v>0.25381852020132978</v>
      </c>
      <c r="J565" s="96">
        <f t="shared" si="164"/>
        <v>4.3065575297942055E-2</v>
      </c>
      <c r="K565" s="96">
        <f t="shared" si="165"/>
        <v>0.26522618452718572</v>
      </c>
      <c r="L565" s="96">
        <f t="shared" si="173"/>
        <v>98.129995104397423</v>
      </c>
      <c r="M565" s="96">
        <f t="shared" si="166"/>
        <v>522.12994072934248</v>
      </c>
      <c r="N565" s="96">
        <f t="shared" si="167"/>
        <v>50.282244553317533</v>
      </c>
      <c r="O565" s="96">
        <f t="shared" si="168"/>
        <v>1.2002319654731619</v>
      </c>
      <c r="P565" s="96">
        <f t="shared" si="169"/>
        <v>1.2002319654731619</v>
      </c>
      <c r="Q565" s="96">
        <f t="shared" si="170"/>
        <v>0.20225020357379425</v>
      </c>
      <c r="R565" s="96">
        <f t="shared" si="171"/>
        <v>9.4085127967191512E-2</v>
      </c>
      <c r="S565" s="96">
        <f t="shared" si="174"/>
        <v>469.15089691353762</v>
      </c>
      <c r="T565" s="96">
        <f t="shared" si="178"/>
        <v>74.041748844768236</v>
      </c>
      <c r="U565" s="96">
        <f t="shared" si="178"/>
        <v>294.01574090769418</v>
      </c>
      <c r="V565" s="32">
        <f t="shared" si="176"/>
        <v>999.99999999999955</v>
      </c>
      <c r="W565" s="100">
        <f>IF(A565=1,((cPH1_+cPHr+(cNES*L565+(cNES+cOSEX)*G565+(cNES+cEREX)*H565+(cNES+cHOEX)*I565+(cNES+cNES)*S565+(cNES+cOSEX)*N565+(cNES+cEREX)*O565+(cNES+cHOEX)*P565)))/(1+cDR)^(A$6:A$65537 + 0.5),(cPHr+(cNES*L565+(cNES+cOSEX)*G565+(cNES+cEREX)*H565+(cNES+cHOEX)*I565+(cNES+cNES)*S565+(cNES+cOSEX)*N565+(cNES+cEREX)*O565+(cNES+cHOEX)*P565))/(1+cDR)^(((cycle + 0.5)/('Life tables'!$I$2/2))))</f>
        <v>43222.292226640311</v>
      </c>
      <c r="X565" s="107">
        <f>((L565+G565+H565+I565+N565+O565+P565+S565)/('Life tables'!$I$2/2))/(1+oDR)^(((cycle + 0.5)/('Life tables'!$I$2/2)))</f>
        <v>17.609598782632307</v>
      </c>
      <c r="Y565" s="31">
        <f>((uNES*L565+ uOCEX*G565+uEREX*H565+uHOEX*I565+uNES*S565+ uOCEX*N565+uEREX*O565+uHOEX*P565)/('Life tables'!$I$2/2))/(1+oDR)^(((cycle + 0.5)/('Life tables'!$I$2/2)))</f>
        <v>11.605597502349992</v>
      </c>
      <c r="Z565" s="100">
        <f t="shared" si="172"/>
        <v>150930.89613353359</v>
      </c>
      <c r="AA565" s="107">
        <f>((L565+G565+H565+I565+N565+O565+P565+S565)/('Life tables'!$I$2/2))</f>
        <v>24.238870881655497</v>
      </c>
      <c r="AB565" s="31">
        <f>((uNES*L565+ uOCEX*G565+uEREX*H565+uHOEX*I565+uNES*S565+ uOCEX*N565+uEREX*O565+uHOEX*P565)/('Life tables'!$I$2/2))</f>
        <v>15.974616050955529</v>
      </c>
    </row>
    <row r="566" spans="1:28" x14ac:dyDescent="0.25">
      <c r="A566" s="4">
        <v>560</v>
      </c>
      <c r="C566" s="105">
        <f>IF(male=0,VLOOKUP((($A$5:$A$1570/'Life tables'!$I$2)*2)+age,lifetable,13,1),IF(male=1,VLOOKUP((($A$5:$A$1570/'Life tables'!$I$2)*2)+age,lifetable,10,1),"error"))</f>
        <v>3.518541282111487E-4</v>
      </c>
      <c r="F566" s="96">
        <f t="shared" si="160"/>
        <v>110.31162609357088</v>
      </c>
      <c r="G566" s="96">
        <f t="shared" si="161"/>
        <v>11.081033710612775</v>
      </c>
      <c r="H566" s="96">
        <f t="shared" si="162"/>
        <v>0.63284708744690354</v>
      </c>
      <c r="I566" s="96">
        <f t="shared" si="163"/>
        <v>0.25357584285605894</v>
      </c>
      <c r="J566" s="96">
        <f t="shared" si="164"/>
        <v>4.302440005400171E-2</v>
      </c>
      <c r="K566" s="96">
        <f t="shared" si="165"/>
        <v>0.26497260024851949</v>
      </c>
      <c r="L566" s="96">
        <f t="shared" si="173"/>
        <v>98.036172452352616</v>
      </c>
      <c r="M566" s="96">
        <f t="shared" si="166"/>
        <v>521.63088415396624</v>
      </c>
      <c r="N566" s="96">
        <f t="shared" si="167"/>
        <v>50.234184323839102</v>
      </c>
      <c r="O566" s="96">
        <f t="shared" si="168"/>
        <v>1.1990847727772029</v>
      </c>
      <c r="P566" s="96">
        <f t="shared" si="169"/>
        <v>1.1990847727772029</v>
      </c>
      <c r="Q566" s="96">
        <f t="shared" si="170"/>
        <v>0.20205689097842064</v>
      </c>
      <c r="R566" s="96">
        <f t="shared" si="171"/>
        <v>9.3995200540904586E-2</v>
      </c>
      <c r="S566" s="96">
        <f t="shared" si="174"/>
        <v>468.70247819305342</v>
      </c>
      <c r="T566" s="96">
        <f t="shared" si="178"/>
        <v>74.286830135800656</v>
      </c>
      <c r="U566" s="96">
        <f t="shared" si="178"/>
        <v>294.37470870848358</v>
      </c>
      <c r="V566" s="32">
        <f t="shared" si="176"/>
        <v>999.99999999999955</v>
      </c>
      <c r="W566" s="100">
        <f>IF(A566=1,((cPH1_+cPHr+(cNES*L566+(cNES+cOSEX)*G566+(cNES+cEREX)*H566+(cNES+cHOEX)*I566+(cNES+cNES)*S566+(cNES+cOSEX)*N566+(cNES+cEREX)*O566+(cNES+cHOEX)*P566)))/(1+cDR)^(A$6:A$65537 + 0.5),(cPHr+(cNES*L566+(cNES+cOSEX)*G566+(cNES+cEREX)*H566+(cNES+cHOEX)*I566+(cNES+cNES)*S566+(cNES+cOSEX)*N566+(cNES+cEREX)*O566+(cNES+cHOEX)*P566))/(1+cDR)^(((cycle + 0.5)/('Life tables'!$I$2/2))))</f>
        <v>43084.584894661995</v>
      </c>
      <c r="X566" s="107">
        <f>((L566+G566+H566+I566+N566+O566+P566+S566)/('Life tables'!$I$2/2))/(1+oDR)^(((cycle + 0.5)/('Life tables'!$I$2/2)))</f>
        <v>17.582722630989906</v>
      </c>
      <c r="Y566" s="31">
        <f>((uNES*L566+ uOCEX*G566+uEREX*H566+uHOEX*I566+uNES*S566+ uOCEX*N566+uEREX*O566+uHOEX*P566)/('Life tables'!$I$2/2))/(1+oDR)^(((cycle + 0.5)/('Life tables'!$I$2/2)))</f>
        <v>11.58788478859451</v>
      </c>
      <c r="Z566" s="100">
        <f t="shared" si="172"/>
        <v>150786.65375469398</v>
      </c>
      <c r="AA566" s="107">
        <f>((L566+G566+H566+I566+N566+O566+P566+S566)/('Life tables'!$I$2/2))</f>
        <v>24.21570189443684</v>
      </c>
      <c r="AB566" s="31">
        <f>((uNES*L566+ uOCEX*G566+uEREX*H566+uHOEX*I566+uNES*S566+ uOCEX*N566+uEREX*O566+uHOEX*P566)/('Life tables'!$I$2/2))</f>
        <v>15.959346542446459</v>
      </c>
    </row>
    <row r="567" spans="1:28" x14ac:dyDescent="0.25">
      <c r="A567" s="4">
        <v>561</v>
      </c>
      <c r="C567" s="105">
        <f>IF(male=0,VLOOKUP((($A$5:$A$1570/'Life tables'!$I$2)*2)+age,lifetable,13,1),IF(male=1,VLOOKUP((($A$5:$A$1570/'Life tables'!$I$2)*2)+age,lifetable,10,1),"error"))</f>
        <v>3.518541282111487E-4</v>
      </c>
      <c r="F567" s="96">
        <f t="shared" si="160"/>
        <v>110.20615740692936</v>
      </c>
      <c r="G567" s="96">
        <f t="shared" si="161"/>
        <v>11.070439160305835</v>
      </c>
      <c r="H567" s="96">
        <f t="shared" si="162"/>
        <v>0.63224202383283523</v>
      </c>
      <c r="I567" s="96">
        <f t="shared" si="163"/>
        <v>0.25333339958822643</v>
      </c>
      <c r="J567" s="96">
        <f t="shared" si="164"/>
        <v>4.2983264526152774E-2</v>
      </c>
      <c r="K567" s="96">
        <f t="shared" si="165"/>
        <v>0.26471926056770934</v>
      </c>
      <c r="L567" s="96">
        <f t="shared" si="173"/>
        <v>97.942440298108608</v>
      </c>
      <c r="M567" s="96">
        <f t="shared" si="166"/>
        <v>521.13230374878583</v>
      </c>
      <c r="N567" s="96">
        <f t="shared" si="167"/>
        <v>50.186169950582219</v>
      </c>
      <c r="O567" s="96">
        <f t="shared" si="168"/>
        <v>1.1979386746644991</v>
      </c>
      <c r="P567" s="96">
        <f t="shared" si="169"/>
        <v>1.1979386746644991</v>
      </c>
      <c r="Q567" s="96">
        <f t="shared" si="170"/>
        <v>0.2018637628304642</v>
      </c>
      <c r="R567" s="96">
        <f t="shared" si="171"/>
        <v>9.3905358918036128E-2</v>
      </c>
      <c r="S567" s="96">
        <f t="shared" si="174"/>
        <v>468.25448732712613</v>
      </c>
      <c r="T567" s="96">
        <f t="shared" si="178"/>
        <v>74.531677163157269</v>
      </c>
      <c r="U567" s="96">
        <f t="shared" si="178"/>
        <v>294.73333332796932</v>
      </c>
      <c r="V567" s="32">
        <f t="shared" si="176"/>
        <v>999.99999999999932</v>
      </c>
      <c r="W567" s="100">
        <f>IF(A567=1,((cPH1_+cPHr+(cNES*L567+(cNES+cOSEX)*G567+(cNES+cEREX)*H567+(cNES+cHOEX)*I567+(cNES+cNES)*S567+(cNES+cOSEX)*N567+(cNES+cEREX)*O567+(cNES+cHOEX)*P567)))/(1+cDR)^(A$6:A$65537 + 0.5),(cPHr+(cNES*L567+(cNES+cOSEX)*G567+(cNES+cEREX)*H567+(cNES+cHOEX)*I567+(cNES+cNES)*S567+(cNES+cOSEX)*N567+(cNES+cEREX)*O567+(cNES+cHOEX)*P567))/(1+cDR)^(((cycle + 0.5)/('Life tables'!$I$2/2))))</f>
        <v>42947.316287528258</v>
      </c>
      <c r="X567" s="107">
        <f>((L567+G567+H567+I567+N567+O567+P567+S567)/('Life tables'!$I$2/2))/(1+oDR)^(((cycle + 0.5)/('Life tables'!$I$2/2)))</f>
        <v>17.55588749993067</v>
      </c>
      <c r="Y567" s="31">
        <f>((uNES*L567+ uOCEX*G567+uEREX*H567+uHOEX*I567+uNES*S567+ uOCEX*N567+uEREX*O567+uHOEX*P567)/('Life tables'!$I$2/2))/(1+oDR)^(((cycle + 0.5)/('Life tables'!$I$2/2)))</f>
        <v>11.570199109402395</v>
      </c>
      <c r="Z567" s="100">
        <f t="shared" si="172"/>
        <v>150642.54917614095</v>
      </c>
      <c r="AA567" s="107">
        <f>((L567+G567+H567+I567+N567+O567+P567+S567)/('Life tables'!$I$2/2))</f>
        <v>24.192555055774527</v>
      </c>
      <c r="AB567" s="31">
        <f>((uNES*L567+ uOCEX*G567+uEREX*H567+uHOEX*I567+uNES*S567+ uOCEX*N567+uEREX*O567+uHOEX*P567)/('Life tables'!$I$2/2))</f>
        <v>15.944091630889995</v>
      </c>
    </row>
    <row r="568" spans="1:28" x14ac:dyDescent="0.25">
      <c r="A568" s="4">
        <v>562</v>
      </c>
      <c r="C568" s="105">
        <f>IF(male=0,VLOOKUP((($A$5:$A$1570/'Life tables'!$I$2)*2)+age,lifetable,13,1),IF(male=1,VLOOKUP((($A$5:$A$1570/'Life tables'!$I$2)*2)+age,lifetable,10,1),"error"))</f>
        <v>3.518541282111487E-4</v>
      </c>
      <c r="F568" s="96">
        <f t="shared" si="160"/>
        <v>110.1007904214317</v>
      </c>
      <c r="G568" s="96">
        <f t="shared" si="161"/>
        <v>11.059854826091643</v>
      </c>
      <c r="H568" s="96">
        <f t="shared" si="162"/>
        <v>0.63163754366835378</v>
      </c>
      <c r="I568" s="96">
        <f t="shared" si="163"/>
        <v>0.25309119010312547</v>
      </c>
      <c r="J568" s="96">
        <f t="shared" si="164"/>
        <v>4.29421686643921E-2</v>
      </c>
      <c r="K568" s="96">
        <f t="shared" si="165"/>
        <v>0.26446616517680299</v>
      </c>
      <c r="L568" s="96">
        <f t="shared" si="173"/>
        <v>97.848798527727382</v>
      </c>
      <c r="M568" s="96">
        <f t="shared" si="166"/>
        <v>520.63419908744129</v>
      </c>
      <c r="N568" s="96">
        <f t="shared" si="167"/>
        <v>50.138201392487488</v>
      </c>
      <c r="O568" s="96">
        <f t="shared" si="168"/>
        <v>1.1967936701549668</v>
      </c>
      <c r="P568" s="96">
        <f t="shared" si="169"/>
        <v>1.1967936701549668</v>
      </c>
      <c r="Q568" s="96">
        <f t="shared" si="170"/>
        <v>0.20167081896477199</v>
      </c>
      <c r="R568" s="96">
        <f t="shared" si="171"/>
        <v>9.3815603021758301E-2</v>
      </c>
      <c r="S568" s="96">
        <f t="shared" si="174"/>
        <v>467.80692393265736</v>
      </c>
      <c r="T568" s="96">
        <f t="shared" ref="T568:U583" si="179">J568+Q568+T567</f>
        <v>74.776290150786437</v>
      </c>
      <c r="U568" s="96">
        <f t="shared" si="179"/>
        <v>295.09161509616786</v>
      </c>
      <c r="V568" s="32">
        <f t="shared" si="176"/>
        <v>999.99999999999955</v>
      </c>
      <c r="W568" s="100">
        <f>IF(A568=1,((cPH1_+cPHr+(cNES*L568+(cNES+cOSEX)*G568+(cNES+cEREX)*H568+(cNES+cHOEX)*I568+(cNES+cNES)*S568+(cNES+cOSEX)*N568+(cNES+cEREX)*O568+(cNES+cHOEX)*P568)))/(1+cDR)^(A$6:A$65537 + 0.5),(cPHr+(cNES*L568+(cNES+cOSEX)*G568+(cNES+cEREX)*H568+(cNES+cHOEX)*I568+(cNES+cNES)*S568+(cNES+cOSEX)*N568+(cNES+cEREX)*O568+(cNES+cHOEX)*P568))/(1+cDR)^(((cycle + 0.5)/('Life tables'!$I$2/2))))</f>
        <v>42810.48500822355</v>
      </c>
      <c r="X568" s="107">
        <f>((L568+G568+H568+I568+N568+O568+P568+S568)/('Life tables'!$I$2/2))/(1+oDR)^(((cycle + 0.5)/('Life tables'!$I$2/2)))</f>
        <v>17.529093326790399</v>
      </c>
      <c r="Y568" s="31">
        <f>((uNES*L568+ uOCEX*G568+uEREX*H568+uHOEX*I568+uNES*S568+ uOCEX*N568+uEREX*O568+uHOEX*P568)/('Life tables'!$I$2/2))/(1+oDR)^(((cycle + 0.5)/('Life tables'!$I$2/2)))</f>
        <v>11.552540423475945</v>
      </c>
      <c r="Z568" s="100">
        <f t="shared" si="172"/>
        <v>150498.58226867486</v>
      </c>
      <c r="AA568" s="107">
        <f>((L568+G568+H568+I568+N568+O568+P568+S568)/('Life tables'!$I$2/2))</f>
        <v>24.169430344420633</v>
      </c>
      <c r="AB568" s="31">
        <f>((uNES*L568+ uOCEX*G568+uEREX*H568+uHOEX*I568+uNES*S568+ uOCEX*N568+uEREX*O568+uHOEX*P568)/('Life tables'!$I$2/2))</f>
        <v>15.928851302284141</v>
      </c>
    </row>
    <row r="569" spans="1:28" x14ac:dyDescent="0.25">
      <c r="A569" s="4">
        <v>563</v>
      </c>
      <c r="C569" s="105">
        <f>IF(male=0,VLOOKUP((($A$5:$A$1570/'Life tables'!$I$2)*2)+age,lifetable,13,1),IF(male=1,VLOOKUP((($A$5:$A$1570/'Life tables'!$I$2)*2)+age,lifetable,10,1),"error"))</f>
        <v>3.518541282111487E-4</v>
      </c>
      <c r="F569" s="96">
        <f t="shared" si="160"/>
        <v>109.99552501003285</v>
      </c>
      <c r="G569" s="96">
        <f t="shared" si="161"/>
        <v>11.04928069520826</v>
      </c>
      <c r="H569" s="96">
        <f t="shared" si="162"/>
        <v>0.63103364622461422</v>
      </c>
      <c r="I569" s="96">
        <f t="shared" si="163"/>
        <v>0.25284921410871475</v>
      </c>
      <c r="J569" s="96">
        <f t="shared" si="164"/>
        <v>4.2901112419168851E-2</v>
      </c>
      <c r="K569" s="96">
        <f t="shared" si="165"/>
        <v>0.26421331377063373</v>
      </c>
      <c r="L569" s="96">
        <f t="shared" si="173"/>
        <v>97.755247028301454</v>
      </c>
      <c r="M569" s="96">
        <f t="shared" si="166"/>
        <v>520.1365697430125</v>
      </c>
      <c r="N569" s="96">
        <f t="shared" si="167"/>
        <v>50.090278608441579</v>
      </c>
      <c r="O569" s="96">
        <f t="shared" si="168"/>
        <v>1.1956497582672354</v>
      </c>
      <c r="P569" s="96">
        <f t="shared" si="169"/>
        <v>1.1956497582672354</v>
      </c>
      <c r="Q569" s="96">
        <f t="shared" si="170"/>
        <v>0.20147805921597375</v>
      </c>
      <c r="R569" s="96">
        <f t="shared" si="171"/>
        <v>9.3725932775142268E-2</v>
      </c>
      <c r="S569" s="96">
        <f t="shared" si="174"/>
        <v>467.35978762604532</v>
      </c>
      <c r="T569" s="96">
        <f t="shared" si="179"/>
        <v>75.020669322421583</v>
      </c>
      <c r="U569" s="96">
        <f t="shared" si="179"/>
        <v>295.44955434271361</v>
      </c>
      <c r="V569" s="32">
        <f t="shared" si="176"/>
        <v>999.99999999999955</v>
      </c>
      <c r="W569" s="100">
        <f>IF(A569=1,((cPH1_+cPHr+(cNES*L569+(cNES+cOSEX)*G569+(cNES+cEREX)*H569+(cNES+cHOEX)*I569+(cNES+cNES)*S569+(cNES+cOSEX)*N569+(cNES+cEREX)*O569+(cNES+cHOEX)*P569)))/(1+cDR)^(A$6:A$65537 + 0.5),(cPHr+(cNES*L569+(cNES+cOSEX)*G569+(cNES+cEREX)*H569+(cNES+cHOEX)*I569+(cNES+cNES)*S569+(cNES+cOSEX)*N569+(cNES+cEREX)*O569+(cNES+cHOEX)*P569))/(1+cDR)^(((cycle + 0.5)/('Life tables'!$I$2/2))))</f>
        <v>42674.08966415422</v>
      </c>
      <c r="X569" s="107">
        <f>((L569+G569+H569+I569+N569+O569+P569+S569)/('Life tables'!$I$2/2))/(1+oDR)^(((cycle + 0.5)/('Life tables'!$I$2/2)))</f>
        <v>17.502340049002495</v>
      </c>
      <c r="Y569" s="31">
        <f>((uNES*L569+ uOCEX*G569+uEREX*H569+uHOEX*I569+uNES*S569+ uOCEX*N569+uEREX*O569+uHOEX*P569)/('Life tables'!$I$2/2))/(1+oDR)^(((cycle + 0.5)/('Life tables'!$I$2/2)))</f>
        <v>11.534908689581727</v>
      </c>
      <c r="Z569" s="100">
        <f t="shared" si="172"/>
        <v>150354.75290313471</v>
      </c>
      <c r="AA569" s="107">
        <f>((L569+G569+H569+I569+N569+O569+P569+S569)/('Life tables'!$I$2/2))</f>
        <v>24.146327739150085</v>
      </c>
      <c r="AB569" s="31">
        <f>((uNES*L569+ uOCEX*G569+uEREX*H569+uHOEX*I569+uNES*S569+ uOCEX*N569+uEREX*O569+uHOEX*P569)/('Life tables'!$I$2/2))</f>
        <v>15.913625542641913</v>
      </c>
    </row>
    <row r="570" spans="1:28" x14ac:dyDescent="0.25">
      <c r="A570" s="4">
        <v>564</v>
      </c>
      <c r="C570" s="105">
        <f>IF(male=0,VLOOKUP((($A$5:$A$1570/'Life tables'!$I$2)*2)+age,lifetable,13,1),IF(male=1,VLOOKUP((($A$5:$A$1570/'Life tables'!$I$2)*2)+age,lifetable,10,1),"error"))</f>
        <v>3.518541282111487E-4</v>
      </c>
      <c r="F570" s="96">
        <f t="shared" si="160"/>
        <v>109.89036104681152</v>
      </c>
      <c r="G570" s="96">
        <f t="shared" si="161"/>
        <v>11.038716755006631</v>
      </c>
      <c r="H570" s="96">
        <f t="shared" si="162"/>
        <v>0.63043033077921828</v>
      </c>
      <c r="I570" s="96">
        <f t="shared" si="163"/>
        <v>0.25260747131553618</v>
      </c>
      <c r="J570" s="96">
        <f t="shared" si="164"/>
        <v>4.2860095741370438E-2</v>
      </c>
      <c r="K570" s="96">
        <f t="shared" si="165"/>
        <v>0.26396070604673377</v>
      </c>
      <c r="L570" s="96">
        <f t="shared" si="173"/>
        <v>97.661785687922034</v>
      </c>
      <c r="M570" s="96">
        <f t="shared" si="166"/>
        <v>519.63941528805287</v>
      </c>
      <c r="N570" s="96">
        <f t="shared" si="167"/>
        <v>50.042401557280463</v>
      </c>
      <c r="O570" s="96">
        <f t="shared" si="168"/>
        <v>1.1945069380187232</v>
      </c>
      <c r="P570" s="96">
        <f t="shared" si="169"/>
        <v>1.1945069380187232</v>
      </c>
      <c r="Q570" s="96">
        <f t="shared" si="170"/>
        <v>0.20128548341849553</v>
      </c>
      <c r="R570" s="96">
        <f t="shared" si="171"/>
        <v>9.3636348101164363E-2</v>
      </c>
      <c r="S570" s="96">
        <f t="shared" si="174"/>
        <v>466.91307802321529</v>
      </c>
      <c r="T570" s="96">
        <f t="shared" si="179"/>
        <v>75.264814901581445</v>
      </c>
      <c r="U570" s="96">
        <f t="shared" si="179"/>
        <v>295.80715139686151</v>
      </c>
      <c r="V570" s="32">
        <f t="shared" si="176"/>
        <v>999.99999999999955</v>
      </c>
      <c r="W570" s="100">
        <f>IF(A570=1,((cPH1_+cPHr+(cNES*L570+(cNES+cOSEX)*G570+(cNES+cEREX)*H570+(cNES+cHOEX)*I570+(cNES+cNES)*S570+(cNES+cOSEX)*N570+(cNES+cEREX)*O570+(cNES+cHOEX)*P570)))/(1+cDR)^(A$6:A$65537 + 0.5),(cPHr+(cNES*L570+(cNES+cOSEX)*G570+(cNES+cEREX)*H570+(cNES+cHOEX)*I570+(cNES+cNES)*S570+(cNES+cOSEX)*N570+(cNES+cEREX)*O570+(cNES+cHOEX)*P570))/(1+cDR)^(((cycle + 0.5)/('Life tables'!$I$2/2))))</f>
        <v>42538.128867135551</v>
      </c>
      <c r="X570" s="107">
        <f>((L570+G570+H570+I570+N570+O570+P570+S570)/('Life tables'!$I$2/2))/(1+oDR)^(((cycle + 0.5)/('Life tables'!$I$2/2)))</f>
        <v>17.475627604097753</v>
      </c>
      <c r="Y570" s="31">
        <f>((uNES*L570+ uOCEX*G570+uEREX*H570+uHOEX*I570+uNES*S570+ uOCEX*N570+uEREX*O570+uHOEX*P570)/('Life tables'!$I$2/2))/(1+oDR)^(((cycle + 0.5)/('Life tables'!$I$2/2)))</f>
        <v>11.517303866550462</v>
      </c>
      <c r="Z570" s="100">
        <f t="shared" si="172"/>
        <v>150211.06095040144</v>
      </c>
      <c r="AA570" s="107">
        <f>((L570+G570+H570+I570+N570+O570+P570+S570)/('Life tables'!$I$2/2))</f>
        <v>24.123247218760625</v>
      </c>
      <c r="AB570" s="31">
        <f>((uNES*L570+ uOCEX*G570+uEREX*H570+uHOEX*I570+uNES*S570+ uOCEX*N570+uEREX*O570+uHOEX*P570)/('Life tables'!$I$2/2))</f>
        <v>15.898414337991309</v>
      </c>
    </row>
    <row r="571" spans="1:28" x14ac:dyDescent="0.25">
      <c r="A571" s="4">
        <v>565</v>
      </c>
      <c r="C571" s="105">
        <f>IF(male=0,VLOOKUP((($A$5:$A$1570/'Life tables'!$I$2)*2)+age,lifetable,13,1),IF(male=1,VLOOKUP((($A$5:$A$1570/'Life tables'!$I$2)*2)+age,lifetable,10,1),"error"))</f>
        <v>3.518541282111487E-4</v>
      </c>
      <c r="F571" s="96">
        <f t="shared" si="160"/>
        <v>109.78529840693525</v>
      </c>
      <c r="G571" s="96">
        <f t="shared" si="161"/>
        <v>11.028162992947069</v>
      </c>
      <c r="H571" s="96">
        <f t="shared" si="162"/>
        <v>0.62982759661601428</v>
      </c>
      <c r="I571" s="96">
        <f t="shared" si="163"/>
        <v>0.25236596143663448</v>
      </c>
      <c r="J571" s="96">
        <f t="shared" si="164"/>
        <v>4.2819118582308975E-2</v>
      </c>
      <c r="K571" s="96">
        <f t="shared" si="165"/>
        <v>0.26370834170525109</v>
      </c>
      <c r="L571" s="96">
        <f t="shared" si="173"/>
        <v>97.568414395647977</v>
      </c>
      <c r="M571" s="96">
        <f t="shared" si="166"/>
        <v>519.1427352946215</v>
      </c>
      <c r="N571" s="96">
        <f t="shared" si="167"/>
        <v>49.994570197792491</v>
      </c>
      <c r="O571" s="96">
        <f t="shared" si="168"/>
        <v>1.1933652084257129</v>
      </c>
      <c r="P571" s="96">
        <f t="shared" si="169"/>
        <v>1.1933652084257129</v>
      </c>
      <c r="Q571" s="96">
        <f t="shared" si="170"/>
        <v>0.20109309140657183</v>
      </c>
      <c r="R571" s="96">
        <f t="shared" si="171"/>
        <v>9.3546848922711853E-2</v>
      </c>
      <c r="S571" s="96">
        <f t="shared" si="174"/>
        <v>466.46679473964832</v>
      </c>
      <c r="T571" s="96">
        <f t="shared" si="179"/>
        <v>75.508727111570323</v>
      </c>
      <c r="U571" s="96">
        <f t="shared" si="179"/>
        <v>296.16440658748945</v>
      </c>
      <c r="V571" s="32">
        <f t="shared" si="176"/>
        <v>999.99999999999977</v>
      </c>
      <c r="W571" s="100">
        <f>IF(A571=1,((cPH1_+cPHr+(cNES*L571+(cNES+cOSEX)*G571+(cNES+cEREX)*H571+(cNES+cHOEX)*I571+(cNES+cNES)*S571+(cNES+cOSEX)*N571+(cNES+cEREX)*O571+(cNES+cHOEX)*P571)))/(1+cDR)^(A$6:A$65537 + 0.5),(cPHr+(cNES*L571+(cNES+cOSEX)*G571+(cNES+cEREX)*H571+(cNES+cHOEX)*I571+(cNES+cNES)*S571+(cNES+cOSEX)*N571+(cNES+cEREX)*O571+(cNES+cHOEX)*P571))/(1+cDR)^(((cycle + 0.5)/('Life tables'!$I$2/2))))</f>
        <v>42402.601233378722</v>
      </c>
      <c r="X571" s="107">
        <f>((L571+G571+H571+I571+N571+O571+P571+S571)/('Life tables'!$I$2/2))/(1+oDR)^(((cycle + 0.5)/('Life tables'!$I$2/2)))</f>
        <v>17.448955929704187</v>
      </c>
      <c r="Y571" s="31">
        <f>((uNES*L571+ uOCEX*G571+uEREX*H571+uHOEX*I571+uNES*S571+ uOCEX*N571+uEREX*O571+uHOEX*P571)/('Life tables'!$I$2/2))/(1+oDR)^(((cycle + 0.5)/('Life tables'!$I$2/2)))</f>
        <v>11.499725913276908</v>
      </c>
      <c r="Z571" s="100">
        <f t="shared" si="172"/>
        <v>150067.50628140036</v>
      </c>
      <c r="AA571" s="107">
        <f>((L571+G571+H571+I571+N571+O571+P571+S571)/('Life tables'!$I$2/2))</f>
        <v>24.10018876207269</v>
      </c>
      <c r="AB571" s="31">
        <f>((uNES*L571+ uOCEX*G571+uEREX*H571+uHOEX*I571+uNES*S571+ uOCEX*N571+uEREX*O571+uHOEX*P571)/('Life tables'!$I$2/2))</f>
        <v>15.883217674375244</v>
      </c>
    </row>
    <row r="572" spans="1:28" x14ac:dyDescent="0.25">
      <c r="A572" s="4">
        <v>566</v>
      </c>
      <c r="C572" s="105">
        <f>IF(male=0,VLOOKUP((($A$5:$A$1570/'Life tables'!$I$2)*2)+age,lifetable,13,1),IF(male=1,VLOOKUP((($A$5:$A$1570/'Life tables'!$I$2)*2)+age,lifetable,10,1),"error"))</f>
        <v>3.518541282111487E-4</v>
      </c>
      <c r="F572" s="96">
        <f t="shared" si="160"/>
        <v>109.68033696662691</v>
      </c>
      <c r="G572" s="96">
        <f t="shared" si="161"/>
        <v>11.017619396595903</v>
      </c>
      <c r="H572" s="96">
        <f t="shared" si="162"/>
        <v>0.62922544302490491</v>
      </c>
      <c r="I572" s="96">
        <f t="shared" si="163"/>
        <v>0.25212468418748035</v>
      </c>
      <c r="J572" s="96">
        <f t="shared" si="164"/>
        <v>4.2778180893708134E-2</v>
      </c>
      <c r="K572" s="96">
        <f t="shared" si="165"/>
        <v>0.26345622044886841</v>
      </c>
      <c r="L572" s="96">
        <f t="shared" si="173"/>
        <v>97.475133041476042</v>
      </c>
      <c r="M572" s="96">
        <f t="shared" si="166"/>
        <v>518.64652933431307</v>
      </c>
      <c r="N572" s="96">
        <f t="shared" si="167"/>
        <v>49.94678448872132</v>
      </c>
      <c r="O572" s="96">
        <f t="shared" si="168"/>
        <v>1.1922245685034198</v>
      </c>
      <c r="P572" s="96">
        <f t="shared" si="169"/>
        <v>1.1922245685034198</v>
      </c>
      <c r="Q572" s="96">
        <f t="shared" si="170"/>
        <v>0.20090088301425718</v>
      </c>
      <c r="R572" s="96">
        <f t="shared" si="171"/>
        <v>9.3457435162588295E-2</v>
      </c>
      <c r="S572" s="96">
        <f t="shared" si="174"/>
        <v>466.02093739040805</v>
      </c>
      <c r="T572" s="96">
        <f t="shared" si="179"/>
        <v>75.752406175478285</v>
      </c>
      <c r="U572" s="96">
        <f t="shared" si="179"/>
        <v>296.52132024310089</v>
      </c>
      <c r="V572" s="32">
        <f t="shared" si="176"/>
        <v>999.99999999999977</v>
      </c>
      <c r="W572" s="100">
        <f>IF(A572=1,((cPH1_+cPHr+(cNES*L572+(cNES+cOSEX)*G572+(cNES+cEREX)*H572+(cNES+cHOEX)*I572+(cNES+cNES)*S572+(cNES+cOSEX)*N572+(cNES+cEREX)*O572+(cNES+cHOEX)*P572)))/(1+cDR)^(A$6:A$65537 + 0.5),(cPHr+(cNES*L572+(cNES+cOSEX)*G572+(cNES+cEREX)*H572+(cNES+cHOEX)*I572+(cNES+cNES)*S572+(cNES+cOSEX)*N572+(cNES+cEREX)*O572+(cNES+cHOEX)*P572))/(1+cDR)^(((cycle + 0.5)/('Life tables'!$I$2/2))))</f>
        <v>42267.505383477743</v>
      </c>
      <c r="X572" s="107">
        <f>((L572+G572+H572+I572+N572+O572+P572+S572)/('Life tables'!$I$2/2))/(1+oDR)^(((cycle + 0.5)/('Life tables'!$I$2/2)))</f>
        <v>17.422324963546735</v>
      </c>
      <c r="Y572" s="31">
        <f>((uNES*L572+ uOCEX*G572+uEREX*H572+uHOEX*I572+uNES*S572+ uOCEX*N572+uEREX*O572+uHOEX*P572)/('Life tables'!$I$2/2))/(1+oDR)^(((cycle + 0.5)/('Life tables'!$I$2/2)))</f>
        <v>11.48217478871967</v>
      </c>
      <c r="Z572" s="100">
        <f t="shared" si="172"/>
        <v>149924.08876710379</v>
      </c>
      <c r="AA572" s="107">
        <f>((L572+G572+H572+I572+N572+O572+P572+S572)/('Life tables'!$I$2/2))</f>
        <v>24.077152347929275</v>
      </c>
      <c r="AB572" s="31">
        <f>((uNES*L572+ uOCEX*G572+uEREX*H572+uHOEX*I572+uNES*S572+ uOCEX*N572+uEREX*O572+uHOEX*P572)/('Life tables'!$I$2/2))</f>
        <v>15.868035537851453</v>
      </c>
    </row>
    <row r="573" spans="1:28" x14ac:dyDescent="0.25">
      <c r="A573" s="4">
        <v>567</v>
      </c>
      <c r="C573" s="105">
        <f>IF(male=0,VLOOKUP((($A$5:$A$1570/'Life tables'!$I$2)*2)+age,lifetable,13,1),IF(male=1,VLOOKUP((($A$5:$A$1570/'Life tables'!$I$2)*2)+age,lifetable,10,1),"error"))</f>
        <v>3.518541282111487E-4</v>
      </c>
      <c r="F573" s="96">
        <f t="shared" si="160"/>
        <v>109.57547660313224</v>
      </c>
      <c r="G573" s="96">
        <f t="shared" si="161"/>
        <v>11.007085953622214</v>
      </c>
      <c r="H573" s="96">
        <f t="shared" si="162"/>
        <v>0.6286238693016607</v>
      </c>
      <c r="I573" s="96">
        <f t="shared" si="163"/>
        <v>0.25188363928589586</v>
      </c>
      <c r="J573" s="96">
        <f t="shared" si="164"/>
        <v>4.2737282627690582E-2</v>
      </c>
      <c r="K573" s="96">
        <f t="shared" si="165"/>
        <v>0.26320434198272541</v>
      </c>
      <c r="L573" s="96">
        <f t="shared" si="173"/>
        <v>97.381941516312054</v>
      </c>
      <c r="M573" s="96">
        <f t="shared" si="166"/>
        <v>518.15079697828833</v>
      </c>
      <c r="N573" s="96">
        <f t="shared" si="167"/>
        <v>49.899044388768786</v>
      </c>
      <c r="O573" s="96">
        <f t="shared" si="168"/>
        <v>1.191085017266061</v>
      </c>
      <c r="P573" s="96">
        <f t="shared" si="169"/>
        <v>1.191085017266061</v>
      </c>
      <c r="Q573" s="96">
        <f t="shared" si="170"/>
        <v>0.2007088580754382</v>
      </c>
      <c r="R573" s="96">
        <f t="shared" si="171"/>
        <v>9.3368106743519058E-2</v>
      </c>
      <c r="S573" s="96">
        <f t="shared" si="174"/>
        <v>465.57550559016846</v>
      </c>
      <c r="T573" s="96">
        <f t="shared" si="179"/>
        <v>75.995852316181413</v>
      </c>
      <c r="U573" s="96">
        <f t="shared" si="179"/>
        <v>296.87789269182713</v>
      </c>
      <c r="V573" s="32">
        <f t="shared" si="176"/>
        <v>999.99999999999966</v>
      </c>
      <c r="W573" s="100">
        <f>IF(A573=1,((cPH1_+cPHr+(cNES*L573+(cNES+cOSEX)*G573+(cNES+cEREX)*H573+(cNES+cHOEX)*I573+(cNES+cNES)*S573+(cNES+cOSEX)*N573+(cNES+cEREX)*O573+(cNES+cHOEX)*P573)))/(1+cDR)^(A$6:A$65537 + 0.5),(cPHr+(cNES*L573+(cNES+cOSEX)*G573+(cNES+cEREX)*H573+(cNES+cHOEX)*I573+(cNES+cNES)*S573+(cNES+cOSEX)*N573+(cNES+cEREX)*O573+(cNES+cHOEX)*P573))/(1+cDR)^(((cycle + 0.5)/('Life tables'!$I$2/2))))</f>
        <v>42132.839942396407</v>
      </c>
      <c r="X573" s="107">
        <f>((L573+G573+H573+I573+N573+O573+P573+S573)/('Life tables'!$I$2/2))/(1+oDR)^(((cycle + 0.5)/('Life tables'!$I$2/2)))</f>
        <v>17.395734643447131</v>
      </c>
      <c r="Y573" s="31">
        <f>((uNES*L573+ uOCEX*G573+uEREX*H573+uHOEX*I573+uNES*S573+ uOCEX*N573+uEREX*O573+uHOEX*P573)/('Life tables'!$I$2/2))/(1+oDR)^(((cycle + 0.5)/('Life tables'!$I$2/2)))</f>
        <v>11.464650451901111</v>
      </c>
      <c r="Z573" s="100">
        <f t="shared" si="172"/>
        <v>149780.80827853366</v>
      </c>
      <c r="AA573" s="107">
        <f>((L573+G573+H573+I573+N573+O573+P573+S573)/('Life tables'!$I$2/2))</f>
        <v>24.054137955195863</v>
      </c>
      <c r="AB573" s="31">
        <f>((uNES*L573+ uOCEX*G573+uEREX*H573+uHOEX*I573+uNES*S573+ uOCEX*N573+uEREX*O573+uHOEX*P573)/('Life tables'!$I$2/2))</f>
        <v>15.852867914492458</v>
      </c>
    </row>
    <row r="574" spans="1:28" x14ac:dyDescent="0.25">
      <c r="A574" s="4">
        <v>568</v>
      </c>
      <c r="C574" s="105">
        <f>IF(male=0,VLOOKUP((($A$5:$A$1570/'Life tables'!$I$2)*2)+age,lifetable,13,1),IF(male=1,VLOOKUP((($A$5:$A$1570/'Life tables'!$I$2)*2)+age,lifetable,10,1),"error"))</f>
        <v>3.518541282111487E-4</v>
      </c>
      <c r="F574" s="96">
        <f t="shared" si="160"/>
        <v>109.47071719468853</v>
      </c>
      <c r="G574" s="96">
        <f t="shared" si="161"/>
        <v>10.996562651794681</v>
      </c>
      <c r="H574" s="96">
        <f t="shared" si="162"/>
        <v>0.62802287474774099</v>
      </c>
      <c r="I574" s="96">
        <f t="shared" si="163"/>
        <v>0.25164282645198222</v>
      </c>
      <c r="J574" s="96">
        <f t="shared" si="164"/>
        <v>4.2696423736765708E-2</v>
      </c>
      <c r="K574" s="96">
        <f t="shared" si="165"/>
        <v>0.26295270601434362</v>
      </c>
      <c r="L574" s="96">
        <f t="shared" si="173"/>
        <v>97.288839711943012</v>
      </c>
      <c r="M574" s="96">
        <f t="shared" si="166"/>
        <v>517.65553779730249</v>
      </c>
      <c r="N574" s="96">
        <f t="shared" si="167"/>
        <v>49.851349856597693</v>
      </c>
      <c r="O574" s="96">
        <f t="shared" si="168"/>
        <v>1.1899465537269218</v>
      </c>
      <c r="P574" s="96">
        <f t="shared" si="169"/>
        <v>1.1899465537269218</v>
      </c>
      <c r="Q574" s="96">
        <f t="shared" si="170"/>
        <v>0.20051701642384426</v>
      </c>
      <c r="R574" s="96">
        <f t="shared" si="171"/>
        <v>9.3278863588156444E-2</v>
      </c>
      <c r="S574" s="96">
        <f t="shared" si="174"/>
        <v>465.13049895323894</v>
      </c>
      <c r="T574" s="96">
        <f t="shared" si="179"/>
        <v>76.239065756342029</v>
      </c>
      <c r="U574" s="96">
        <f t="shared" si="179"/>
        <v>297.23412426142966</v>
      </c>
      <c r="V574" s="32">
        <f t="shared" si="176"/>
        <v>999.99999999999955</v>
      </c>
      <c r="W574" s="100">
        <f>IF(A574=1,((cPH1_+cPHr+(cNES*L574+(cNES+cOSEX)*G574+(cNES+cEREX)*H574+(cNES+cHOEX)*I574+(cNES+cNES)*S574+(cNES+cOSEX)*N574+(cNES+cEREX)*O574+(cNES+cHOEX)*P574)))/(1+cDR)^(A$6:A$65537 + 0.5),(cPHr+(cNES*L574+(cNES+cOSEX)*G574+(cNES+cEREX)*H574+(cNES+cHOEX)*I574+(cNES+cNES)*S574+(cNES+cOSEX)*N574+(cNES+cEREX)*O574+(cNES+cHOEX)*P574))/(1+cDR)^(((cycle + 0.5)/('Life tables'!$I$2/2))))</f>
        <v>41998.603539455304</v>
      </c>
      <c r="X574" s="107">
        <f>((L574+G574+H574+I574+N574+O574+P574+S574)/('Life tables'!$I$2/2))/(1+oDR)^(((cycle + 0.5)/('Life tables'!$I$2/2)))</f>
        <v>17.369184907323657</v>
      </c>
      <c r="Y574" s="31">
        <f>((uNES*L574+ uOCEX*G574+uEREX*H574+uHOEX*I574+uNES*S574+ uOCEX*N574+uEREX*O574+uHOEX*P574)/('Life tables'!$I$2/2))/(1+oDR)^(((cycle + 0.5)/('Life tables'!$I$2/2)))</f>
        <v>11.447152861907194</v>
      </c>
      <c r="Z574" s="100">
        <f t="shared" si="172"/>
        <v>149637.66468676378</v>
      </c>
      <c r="AA574" s="107">
        <f>((L574+G574+H574+I574+N574+O574+P574+S574)/('Life tables'!$I$2/2))</f>
        <v>24.031145562760333</v>
      </c>
      <c r="AB574" s="31">
        <f>((uNES*L574+ uOCEX*G574+uEREX*H574+uHOEX*I574+uNES*S574+ uOCEX*N574+uEREX*O574+uHOEX*P574)/('Life tables'!$I$2/2))</f>
        <v>15.83771479038549</v>
      </c>
    </row>
    <row r="575" spans="1:28" x14ac:dyDescent="0.25">
      <c r="A575" s="4">
        <v>569</v>
      </c>
      <c r="C575" s="105">
        <f>IF(male=0,VLOOKUP((($A$5:$A$1570/'Life tables'!$I$2)*2)+age,lifetable,13,1),IF(male=1,VLOOKUP((($A$5:$A$1570/'Life tables'!$I$2)*2)+age,lifetable,10,1),"error"))</f>
        <v>3.518541282111487E-4</v>
      </c>
      <c r="F575" s="96">
        <f t="shared" si="160"/>
        <v>109.36605862049423</v>
      </c>
      <c r="G575" s="96">
        <f t="shared" si="161"/>
        <v>10.986049478978536</v>
      </c>
      <c r="H575" s="96">
        <f t="shared" si="162"/>
        <v>0.62742245867011903</v>
      </c>
      <c r="I575" s="96">
        <f t="shared" si="163"/>
        <v>0.25140224540805012</v>
      </c>
      <c r="J575" s="96">
        <f t="shared" si="164"/>
        <v>4.2655604173817765E-2</v>
      </c>
      <c r="K575" s="96">
        <f t="shared" si="165"/>
        <v>0.2627013122535532</v>
      </c>
      <c r="L575" s="96">
        <f t="shared" si="173"/>
        <v>97.195827521010159</v>
      </c>
      <c r="M575" s="96">
        <f t="shared" si="166"/>
        <v>517.16075136173367</v>
      </c>
      <c r="N575" s="96">
        <f t="shared" si="167"/>
        <v>49.803700850834524</v>
      </c>
      <c r="O575" s="96">
        <f t="shared" si="168"/>
        <v>1.1888091768984206</v>
      </c>
      <c r="P575" s="96">
        <f t="shared" si="169"/>
        <v>1.1888091768984206</v>
      </c>
      <c r="Q575" s="96">
        <f t="shared" si="170"/>
        <v>0.20032535789305869</v>
      </c>
      <c r="R575" s="96">
        <f t="shared" si="171"/>
        <v>9.3189705619084823E-2</v>
      </c>
      <c r="S575" s="96">
        <f t="shared" si="174"/>
        <v>464.68591709359015</v>
      </c>
      <c r="T575" s="96">
        <f t="shared" si="179"/>
        <v>76.48204671840891</v>
      </c>
      <c r="U575" s="96">
        <f t="shared" si="179"/>
        <v>297.59001527930229</v>
      </c>
      <c r="V575" s="32">
        <f t="shared" si="176"/>
        <v>999.99999999999955</v>
      </c>
      <c r="W575" s="100">
        <f>IF(A575=1,((cPH1_+cPHr+(cNES*L575+(cNES+cOSEX)*G575+(cNES+cEREX)*H575+(cNES+cHOEX)*I575+(cNES+cNES)*S575+(cNES+cOSEX)*N575+(cNES+cEREX)*O575+(cNES+cHOEX)*P575)))/(1+cDR)^(A$6:A$65537 + 0.5),(cPHr+(cNES*L575+(cNES+cOSEX)*G575+(cNES+cEREX)*H575+(cNES+cHOEX)*I575+(cNES+cNES)*S575+(cNES+cOSEX)*N575+(cNES+cEREX)*O575+(cNES+cHOEX)*P575))/(1+cDR)^(((cycle + 0.5)/('Life tables'!$I$2/2))))</f>
        <v>41864.79480831878</v>
      </c>
      <c r="X575" s="107">
        <f>((L575+G575+H575+I575+N575+O575+P575+S575)/('Life tables'!$I$2/2))/(1+oDR)^(((cycle + 0.5)/('Life tables'!$I$2/2)))</f>
        <v>17.342675693190952</v>
      </c>
      <c r="Y575" s="31">
        <f>((uNES*L575+ uOCEX*G575+uEREX*H575+uHOEX*I575+uNES*S575+ uOCEX*N575+uEREX*O575+uHOEX*P575)/('Life tables'!$I$2/2))/(1+oDR)^(((cycle + 0.5)/('Life tables'!$I$2/2)))</f>
        <v>11.429681977887354</v>
      </c>
      <c r="Z575" s="100">
        <f t="shared" si="172"/>
        <v>149494.65786292244</v>
      </c>
      <c r="AA575" s="107">
        <f>((L575+G575+H575+I575+N575+O575+P575+S575)/('Life tables'!$I$2/2))</f>
        <v>24.008175149532857</v>
      </c>
      <c r="AB575" s="31">
        <f>((uNES*L575+ uOCEX*G575+uEREX*H575+uHOEX*I575+uNES*S575+ uOCEX*N575+uEREX*O575+uHOEX*P575)/('Life tables'!$I$2/2))</f>
        <v>15.822576151632438</v>
      </c>
    </row>
    <row r="576" spans="1:28" x14ac:dyDescent="0.25">
      <c r="A576" s="4">
        <v>570</v>
      </c>
      <c r="C576" s="105">
        <f>IF(male=0,VLOOKUP((($A$5:$A$1570/'Life tables'!$I$2)*2)+age,lifetable,13,1),IF(male=1,VLOOKUP((($A$5:$A$1570/'Life tables'!$I$2)*2)+age,lifetable,10,1),"error"))</f>
        <v>3.518541282111487E-4</v>
      </c>
      <c r="F576" s="96">
        <f t="shared" si="160"/>
        <v>109.26150076067971</v>
      </c>
      <c r="G576" s="96">
        <f t="shared" si="161"/>
        <v>10.975546423132624</v>
      </c>
      <c r="H576" s="96">
        <f t="shared" si="162"/>
        <v>0.62682262038111425</v>
      </c>
      <c r="I576" s="96">
        <f t="shared" si="163"/>
        <v>0.25116189587855264</v>
      </c>
      <c r="J576" s="96">
        <f t="shared" si="164"/>
        <v>4.2614823892094464E-2</v>
      </c>
      <c r="K576" s="96">
        <f t="shared" si="165"/>
        <v>0.26245016041242297</v>
      </c>
      <c r="L576" s="96">
        <f t="shared" si="173"/>
        <v>97.102904836982901</v>
      </c>
      <c r="M576" s="96">
        <f t="shared" si="166"/>
        <v>516.66643724160872</v>
      </c>
      <c r="N576" s="96">
        <f t="shared" si="167"/>
        <v>49.756097330071931</v>
      </c>
      <c r="O576" s="96">
        <f t="shared" si="168"/>
        <v>1.1876728857921686</v>
      </c>
      <c r="P576" s="96">
        <f t="shared" si="169"/>
        <v>1.1876728857921686</v>
      </c>
      <c r="Q576" s="96">
        <f t="shared" si="170"/>
        <v>0.20013388231652879</v>
      </c>
      <c r="R576" s="96">
        <f t="shared" si="171"/>
        <v>9.31006327588252E-2</v>
      </c>
      <c r="S576" s="96">
        <f t="shared" si="174"/>
        <v>464.24175962487709</v>
      </c>
      <c r="T576" s="96">
        <f t="shared" si="179"/>
        <v>76.72479542461754</v>
      </c>
      <c r="U576" s="96">
        <f t="shared" si="179"/>
        <v>297.94556607247353</v>
      </c>
      <c r="V576" s="32">
        <f t="shared" si="176"/>
        <v>999.99999999999966</v>
      </c>
      <c r="W576" s="100">
        <f>IF(A576=1,((cPH1_+cPHr+(cNES*L576+(cNES+cOSEX)*G576+(cNES+cEREX)*H576+(cNES+cHOEX)*I576+(cNES+cNES)*S576+(cNES+cOSEX)*N576+(cNES+cEREX)*O576+(cNES+cHOEX)*P576)))/(1+cDR)^(A$6:A$65537 + 0.5),(cPHr+(cNES*L576+(cNES+cOSEX)*G576+(cNES+cEREX)*H576+(cNES+cHOEX)*I576+(cNES+cNES)*S576+(cNES+cOSEX)*N576+(cNES+cEREX)*O576+(cNES+cHOEX)*P576))/(1+cDR)^(((cycle + 0.5)/('Life tables'!$I$2/2))))</f>
        <v>41731.412386981967</v>
      </c>
      <c r="X576" s="107">
        <f>((L576+G576+H576+I576+N576+O576+P576+S576)/('Life tables'!$I$2/2))/(1+oDR)^(((cycle + 0.5)/('Life tables'!$I$2/2)))</f>
        <v>17.316206939159798</v>
      </c>
      <c r="Y576" s="31">
        <f>((uNES*L576+ uOCEX*G576+uEREX*H576+uHOEX*I576+uNES*S576+ uOCEX*N576+uEREX*O576+uHOEX*P576)/('Life tables'!$I$2/2))/(1+oDR)^(((cycle + 0.5)/('Life tables'!$I$2/2)))</f>
        <v>11.412237759054358</v>
      </c>
      <c r="Z576" s="100">
        <f t="shared" si="172"/>
        <v>149351.78767819444</v>
      </c>
      <c r="AA576" s="107">
        <f>((L576+G576+H576+I576+N576+O576+P576+S576)/('Life tables'!$I$2/2))</f>
        <v>23.985226694445785</v>
      </c>
      <c r="AB576" s="31">
        <f>((uNES*L576+ uOCEX*G576+uEREX*H576+uHOEX*I576+uNES*S576+ uOCEX*N576+uEREX*O576+uHOEX*P576)/('Life tables'!$I$2/2))</f>
        <v>15.807451984349767</v>
      </c>
    </row>
    <row r="577" spans="1:28" x14ac:dyDescent="0.25">
      <c r="A577" s="4">
        <v>571</v>
      </c>
      <c r="C577" s="105">
        <f>IF(male=0,VLOOKUP((($A$5:$A$1570/'Life tables'!$I$2)*2)+age,lifetable,13,1),IF(male=1,VLOOKUP((($A$5:$A$1570/'Life tables'!$I$2)*2)+age,lifetable,10,1),"error"))</f>
        <v>3.518541282111487E-4</v>
      </c>
      <c r="F577" s="96">
        <f t="shared" si="160"/>
        <v>109.15704349627887</v>
      </c>
      <c r="G577" s="96">
        <f t="shared" si="161"/>
        <v>10.96505347230655</v>
      </c>
      <c r="H577" s="96">
        <f t="shared" si="162"/>
        <v>0.6262233591982298</v>
      </c>
      <c r="I577" s="96">
        <f t="shared" si="163"/>
        <v>0.25092177759001966</v>
      </c>
      <c r="J577" s="96">
        <f t="shared" si="164"/>
        <v>4.2574082845195975E-2</v>
      </c>
      <c r="K577" s="96">
        <f t="shared" si="165"/>
        <v>0.26219925020519186</v>
      </c>
      <c r="L577" s="96">
        <f t="shared" si="173"/>
        <v>97.010071554133688</v>
      </c>
      <c r="M577" s="96">
        <f t="shared" si="166"/>
        <v>516.17259500662965</v>
      </c>
      <c r="N577" s="96">
        <f t="shared" si="167"/>
        <v>49.708539252871283</v>
      </c>
      <c r="O577" s="96">
        <f t="shared" si="168"/>
        <v>1.1865376794190297</v>
      </c>
      <c r="P577" s="96">
        <f t="shared" si="169"/>
        <v>1.1865376794190297</v>
      </c>
      <c r="Q577" s="96">
        <f t="shared" si="170"/>
        <v>0.19994258952757601</v>
      </c>
      <c r="R577" s="96">
        <f t="shared" si="171"/>
        <v>9.3011644929840126E-2</v>
      </c>
      <c r="S577" s="96">
        <f t="shared" si="174"/>
        <v>463.79802616046288</v>
      </c>
      <c r="T577" s="96">
        <f t="shared" si="179"/>
        <v>76.967312096990312</v>
      </c>
      <c r="U577" s="96">
        <f t="shared" si="179"/>
        <v>298.30077696760856</v>
      </c>
      <c r="V577" s="32">
        <f t="shared" si="176"/>
        <v>999.99999999999955</v>
      </c>
      <c r="W577" s="100">
        <f>IF(A577=1,((cPH1_+cPHr+(cNES*L577+(cNES+cOSEX)*G577+(cNES+cEREX)*H577+(cNES+cHOEX)*I577+(cNES+cNES)*S577+(cNES+cOSEX)*N577+(cNES+cEREX)*O577+(cNES+cHOEX)*P577)))/(1+cDR)^(A$6:A$65537 + 0.5),(cPHr+(cNES*L577+(cNES+cOSEX)*G577+(cNES+cEREX)*H577+(cNES+cHOEX)*I577+(cNES+cNES)*S577+(cNES+cOSEX)*N577+(cNES+cEREX)*O577+(cNES+cHOEX)*P577))/(1+cDR)^(((cycle + 0.5)/('Life tables'!$I$2/2))))</f>
        <v>41598.454917757757</v>
      </c>
      <c r="X577" s="107">
        <f>((L577+G577+H577+I577+N577+O577+P577+S577)/('Life tables'!$I$2/2))/(1+oDR)^(((cycle + 0.5)/('Life tables'!$I$2/2)))</f>
        <v>17.289778583436934</v>
      </c>
      <c r="Y577" s="31">
        <f>((uNES*L577+ uOCEX*G577+uEREX*H577+uHOEX*I577+uNES*S577+ uOCEX*N577+uEREX*O577+uHOEX*P577)/('Life tables'!$I$2/2))/(1+oDR)^(((cycle + 0.5)/('Life tables'!$I$2/2)))</f>
        <v>11.394820164684193</v>
      </c>
      <c r="Z577" s="100">
        <f t="shared" si="172"/>
        <v>149209.05400382337</v>
      </c>
      <c r="AA577" s="107">
        <f>((L577+G577+H577+I577+N577+O577+P577+S577)/('Life tables'!$I$2/2))</f>
        <v>23.962300176453581</v>
      </c>
      <c r="AB577" s="31">
        <f>((uNES*L577+ uOCEX*G577+uEREX*H577+uHOEX*I577+uNES*S577+ uOCEX*N577+uEREX*O577+uHOEX*P577)/('Life tables'!$I$2/2))</f>
        <v>15.792342274668481</v>
      </c>
    </row>
    <row r="578" spans="1:28" x14ac:dyDescent="0.25">
      <c r="A578" s="4">
        <v>572</v>
      </c>
      <c r="C578" s="105">
        <f>IF(male=0,VLOOKUP((($A$5:$A$1570/'Life tables'!$I$2)*2)+age,lifetable,13,1),IF(male=1,VLOOKUP((($A$5:$A$1570/'Life tables'!$I$2)*2)+age,lifetable,10,1),"error"))</f>
        <v>3.518541282111487E-4</v>
      </c>
      <c r="F578" s="96">
        <f t="shared" si="160"/>
        <v>109.05268670920185</v>
      </c>
      <c r="G578" s="96">
        <f t="shared" si="161"/>
        <v>10.954570614637941</v>
      </c>
      <c r="H578" s="96">
        <f t="shared" si="162"/>
        <v>0.6256246744439955</v>
      </c>
      <c r="I578" s="96">
        <f t="shared" si="163"/>
        <v>0.25068189027099524</v>
      </c>
      <c r="J578" s="96">
        <f t="shared" si="164"/>
        <v>4.2533380987064141E-2</v>
      </c>
      <c r="K578" s="96">
        <f t="shared" si="165"/>
        <v>0.2619485813482037</v>
      </c>
      <c r="L578" s="96">
        <f t="shared" si="173"/>
        <v>96.917327567513652</v>
      </c>
      <c r="M578" s="96">
        <f t="shared" si="166"/>
        <v>515.67922422619904</v>
      </c>
      <c r="N578" s="96">
        <f t="shared" si="167"/>
        <v>49.661026577765121</v>
      </c>
      <c r="O578" s="96">
        <f t="shared" si="168"/>
        <v>1.1854035567891799</v>
      </c>
      <c r="P578" s="96">
        <f t="shared" si="169"/>
        <v>1.1854035567891799</v>
      </c>
      <c r="Q578" s="96">
        <f t="shared" si="170"/>
        <v>0.19975147935940588</v>
      </c>
      <c r="R578" s="96">
        <f t="shared" si="171"/>
        <v>9.2922742054538154E-2</v>
      </c>
      <c r="S578" s="96">
        <f t="shared" si="174"/>
        <v>463.3547163134416</v>
      </c>
      <c r="T578" s="96">
        <f t="shared" si="179"/>
        <v>77.209596957336785</v>
      </c>
      <c r="U578" s="96">
        <f t="shared" si="179"/>
        <v>298.65564829101129</v>
      </c>
      <c r="V578" s="32">
        <f t="shared" si="176"/>
        <v>999.99999999999966</v>
      </c>
      <c r="W578" s="100">
        <f>IF(A578=1,((cPH1_+cPHr+(cNES*L578+(cNES+cOSEX)*G578+(cNES+cEREX)*H578+(cNES+cHOEX)*I578+(cNES+cNES)*S578+(cNES+cOSEX)*N578+(cNES+cEREX)*O578+(cNES+cHOEX)*P578)))/(1+cDR)^(A$6:A$65537 + 0.5),(cPHr+(cNES*L578+(cNES+cOSEX)*G578+(cNES+cEREX)*H578+(cNES+cHOEX)*I578+(cNES+cNES)*S578+(cNES+cOSEX)*N578+(cNES+cEREX)*O578+(cNES+cHOEX)*P578))/(1+cDR)^(((cycle + 0.5)/('Life tables'!$I$2/2))))</f>
        <v>41465.921047263873</v>
      </c>
      <c r="X578" s="107">
        <f>((L578+G578+H578+I578+N578+O578+P578+S578)/('Life tables'!$I$2/2))/(1+oDR)^(((cycle + 0.5)/('Life tables'!$I$2/2)))</f>
        <v>17.263390564324862</v>
      </c>
      <c r="Y578" s="31">
        <f>((uNES*L578+ uOCEX*G578+uEREX*H578+uHOEX*I578+uNES*S578+ uOCEX*N578+uEREX*O578+uHOEX*P578)/('Life tables'!$I$2/2))/(1+oDR)^(((cycle + 0.5)/('Life tables'!$I$2/2)))</f>
        <v>11.377429154115919</v>
      </c>
      <c r="Z578" s="100">
        <f t="shared" si="172"/>
        <v>149066.45671111377</v>
      </c>
      <c r="AA578" s="107">
        <f>((L578+G578+H578+I578+N578+O578+P578+S578)/('Life tables'!$I$2/2))</f>
        <v>23.939395574532742</v>
      </c>
      <c r="AB578" s="31">
        <f>((uNES*L578+ uOCEX*G578+uEREX*H578+uHOEX*I578+uNES*S578+ uOCEX*N578+uEREX*O578+uHOEX*P578)/('Life tables'!$I$2/2))</f>
        <v>15.777247008734072</v>
      </c>
    </row>
    <row r="579" spans="1:28" x14ac:dyDescent="0.25">
      <c r="A579" s="4">
        <v>573</v>
      </c>
      <c r="C579" s="105">
        <f>IF(male=0,VLOOKUP((($A$5:$A$1570/'Life tables'!$I$2)*2)+age,lifetable,13,1),IF(male=1,VLOOKUP((($A$5:$A$1570/'Life tables'!$I$2)*2)+age,lifetable,10,1),"error"))</f>
        <v>3.518541282111487E-4</v>
      </c>
      <c r="F579" s="96">
        <f t="shared" si="160"/>
        <v>108.94843028220853</v>
      </c>
      <c r="G579" s="96">
        <f t="shared" si="161"/>
        <v>10.944097838349782</v>
      </c>
      <c r="H579" s="96">
        <f t="shared" si="162"/>
        <v>0.62502656544581636</v>
      </c>
      <c r="I579" s="96">
        <f t="shared" si="163"/>
        <v>0.25044223365197699</v>
      </c>
      <c r="J579" s="96">
        <f t="shared" si="164"/>
        <v>4.2492718271972291E-2</v>
      </c>
      <c r="K579" s="96">
        <f t="shared" si="165"/>
        <v>0.26169815355984338</v>
      </c>
      <c r="L579" s="96">
        <f t="shared" si="173"/>
        <v>96.824672772929148</v>
      </c>
      <c r="M579" s="96">
        <f t="shared" si="166"/>
        <v>515.18632446944321</v>
      </c>
      <c r="N579" s="96">
        <f t="shared" si="167"/>
        <v>49.613559263259376</v>
      </c>
      <c r="O579" s="96">
        <f t="shared" si="168"/>
        <v>1.1842705169121601</v>
      </c>
      <c r="P579" s="96">
        <f t="shared" si="169"/>
        <v>1.1842705169121601</v>
      </c>
      <c r="Q579" s="96">
        <f t="shared" si="170"/>
        <v>0.19956055164511682</v>
      </c>
      <c r="R579" s="96">
        <f t="shared" si="171"/>
        <v>9.2833924055278072E-2</v>
      </c>
      <c r="S579" s="96">
        <f t="shared" si="174"/>
        <v>462.91182969665914</v>
      </c>
      <c r="T579" s="96">
        <f t="shared" si="179"/>
        <v>77.451650227253879</v>
      </c>
      <c r="U579" s="96">
        <f t="shared" si="179"/>
        <v>299.01018036862644</v>
      </c>
      <c r="V579" s="32">
        <f t="shared" si="176"/>
        <v>999.99999999999977</v>
      </c>
      <c r="W579" s="100">
        <f>IF(A579=1,((cPH1_+cPHr+(cNES*L579+(cNES+cOSEX)*G579+(cNES+cEREX)*H579+(cNES+cHOEX)*I579+(cNES+cNES)*S579+(cNES+cOSEX)*N579+(cNES+cEREX)*O579+(cNES+cHOEX)*P579)))/(1+cDR)^(A$6:A$65537 + 0.5),(cPHr+(cNES*L579+(cNES+cOSEX)*G579+(cNES+cEREX)*H579+(cNES+cHOEX)*I579+(cNES+cNES)*S579+(cNES+cOSEX)*N579+(cNES+cEREX)*O579+(cNES+cHOEX)*P579))/(1+cDR)^(((cycle + 0.5)/('Life tables'!$I$2/2))))</f>
        <v>41333.809426409782</v>
      </c>
      <c r="X579" s="107">
        <f>((L579+G579+H579+I579+N579+O579+P579+S579)/('Life tables'!$I$2/2))/(1+oDR)^(((cycle + 0.5)/('Life tables'!$I$2/2)))</f>
        <v>17.237042820221617</v>
      </c>
      <c r="Y579" s="31">
        <f>((uNES*L579+ uOCEX*G579+uEREX*H579+uHOEX*I579+uNES*S579+ uOCEX*N579+uEREX*O579+uHOEX*P579)/('Life tables'!$I$2/2))/(1+oDR)^(((cycle + 0.5)/('Life tables'!$I$2/2)))</f>
        <v>11.360064686751544</v>
      </c>
      <c r="Z579" s="100">
        <f t="shared" si="172"/>
        <v>148923.99567143293</v>
      </c>
      <c r="AA579" s="107">
        <f>((L579+G579+H579+I579+N579+O579+P579+S579)/('Life tables'!$I$2/2))</f>
        <v>23.916512867681682</v>
      </c>
      <c r="AB579" s="31">
        <f>((uNES*L579+ uOCEX*G579+uEREX*H579+uHOEX*I579+uNES*S579+ uOCEX*N579+uEREX*O579+uHOEX*P579)/('Life tables'!$I$2/2))</f>
        <v>15.76216617270644</v>
      </c>
    </row>
    <row r="580" spans="1:28" x14ac:dyDescent="0.25">
      <c r="A580" s="4">
        <v>574</v>
      </c>
      <c r="C580" s="105">
        <f>IF(male=0,VLOOKUP((($A$5:$A$1570/'Life tables'!$I$2)*2)+age,lifetable,13,1),IF(male=1,VLOOKUP((($A$5:$A$1570/'Life tables'!$I$2)*2)+age,lifetable,10,1),"error"))</f>
        <v>3.7736298212742714E-4</v>
      </c>
      <c r="F580" s="96">
        <f t="shared" si="160"/>
        <v>108.84427409888301</v>
      </c>
      <c r="G580" s="96">
        <f t="shared" si="161"/>
        <v>10.933635131747851</v>
      </c>
      <c r="H580" s="96">
        <f t="shared" si="162"/>
        <v>0.62442903153582541</v>
      </c>
      <c r="I580" s="96">
        <f t="shared" si="163"/>
        <v>0.25020280746535695</v>
      </c>
      <c r="J580" s="96">
        <f t="shared" si="164"/>
        <v>4.5529802699288219E-2</v>
      </c>
      <c r="K580" s="96">
        <f t="shared" si="165"/>
        <v>0.26144796656047564</v>
      </c>
      <c r="L580" s="96">
        <f t="shared" si="173"/>
        <v>96.729029358874214</v>
      </c>
      <c r="M580" s="96">
        <f t="shared" si="166"/>
        <v>514.69389530523654</v>
      </c>
      <c r="N580" s="96">
        <f t="shared" si="167"/>
        <v>49.566137267835707</v>
      </c>
      <c r="O580" s="96">
        <f t="shared" si="168"/>
        <v>1.1831385587969321</v>
      </c>
      <c r="P580" s="96">
        <f t="shared" si="169"/>
        <v>1.1831385587969321</v>
      </c>
      <c r="Q580" s="96">
        <f t="shared" si="170"/>
        <v>0.21382379397672885</v>
      </c>
      <c r="R580" s="96">
        <f t="shared" si="171"/>
        <v>9.274519085437323E-2</v>
      </c>
      <c r="S580" s="96">
        <f t="shared" si="174"/>
        <v>462.45491193497588</v>
      </c>
      <c r="T580" s="96">
        <f t="shared" si="179"/>
        <v>77.7110038239299</v>
      </c>
      <c r="U580" s="96">
        <f t="shared" si="179"/>
        <v>299.36437352604128</v>
      </c>
      <c r="V580" s="32">
        <f t="shared" si="176"/>
        <v>999.99999999999989</v>
      </c>
      <c r="W580" s="100">
        <f>IF(A580=1,((cPH1_+cPHr+(cNES*L580+(cNES+cOSEX)*G580+(cNES+cEREX)*H580+(cNES+cHOEX)*I580+(cNES+cNES)*S580+(cNES+cOSEX)*N580+(cNES+cEREX)*O580+(cNES+cHOEX)*P580)))/(1+cDR)^(A$6:A$65537 + 0.5),(cPHr+(cNES*L580+(cNES+cOSEX)*G580+(cNES+cEREX)*H580+(cNES+cHOEX)*I580+(cNES+cNES)*S580+(cNES+cOSEX)*N580+(cNES+cEREX)*O580+(cNES+cHOEX)*P580))/(1+cDR)^(((cycle + 0.5)/('Life tables'!$I$2/2))))</f>
        <v>41201.118487875086</v>
      </c>
      <c r="X580" s="107">
        <f>((L580+G580+H580+I580+N580+O580+P580+S580)/('Life tables'!$I$2/2))/(1+oDR)^(((cycle + 0.5)/('Life tables'!$I$2/2)))</f>
        <v>17.210250921411546</v>
      </c>
      <c r="Y580" s="31">
        <f>((uNES*L580+ uOCEX*G580+uEREX*H580+uHOEX*I580+uNES*S580+ uOCEX*N580+uEREX*O580+uHOEX*P580)/('Life tables'!$I$2/2))/(1+oDR)^(((cycle + 0.5)/('Life tables'!$I$2/2)))</f>
        <v>11.342402195355824</v>
      </c>
      <c r="Z580" s="100">
        <f t="shared" si="172"/>
        <v>148778.05893282525</v>
      </c>
      <c r="AA580" s="107">
        <f>((L580+G580+H580+I580+N580+O580+P580+S580)/('Life tables'!$I$2/2))</f>
        <v>23.892979586867195</v>
      </c>
      <c r="AB580" s="31">
        <f>((uNES*L580+ uOCEX*G580+uEREX*H580+uHOEX*I580+uNES*S580+ uOCEX*N580+uEREX*O580+uHOEX*P580)/('Life tables'!$I$2/2))</f>
        <v>15.746649212564023</v>
      </c>
    </row>
    <row r="581" spans="1:28" x14ac:dyDescent="0.25">
      <c r="A581" s="4">
        <v>575</v>
      </c>
      <c r="C581" s="105">
        <f>IF(male=0,VLOOKUP((($A$5:$A$1570/'Life tables'!$I$2)*2)+age,lifetable,13,1),IF(male=1,VLOOKUP((($A$5:$A$1570/'Life tables'!$I$2)*2)+age,lifetable,10,1),"error"))</f>
        <v>3.7736298212742714E-4</v>
      </c>
      <c r="F581" s="96">
        <f t="shared" si="160"/>
        <v>108.73713543084401</v>
      </c>
      <c r="G581" s="96">
        <f t="shared" si="161"/>
        <v>10.922872828314455</v>
      </c>
      <c r="H581" s="96">
        <f t="shared" si="162"/>
        <v>0.62381438740063788</v>
      </c>
      <c r="I581" s="96">
        <f t="shared" si="163"/>
        <v>0.24995652537331872</v>
      </c>
      <c r="J581" s="96">
        <f t="shared" si="164"/>
        <v>4.5484986355409179E-2</v>
      </c>
      <c r="K581" s="96">
        <f t="shared" si="165"/>
        <v>0.26119061552266776</v>
      </c>
      <c r="L581" s="96">
        <f t="shared" si="173"/>
        <v>96.63381608787752</v>
      </c>
      <c r="M581" s="96">
        <f t="shared" si="166"/>
        <v>514.18748721918473</v>
      </c>
      <c r="N581" s="96">
        <f t="shared" si="167"/>
        <v>49.517369071951244</v>
      </c>
      <c r="O581" s="96">
        <f t="shared" si="168"/>
        <v>1.1819744670162455</v>
      </c>
      <c r="P581" s="96">
        <f t="shared" si="169"/>
        <v>1.1819744670162455</v>
      </c>
      <c r="Q581" s="96">
        <f t="shared" si="170"/>
        <v>0.21361341242907927</v>
      </c>
      <c r="R581" s="96">
        <f t="shared" si="171"/>
        <v>9.2653938723700077E-2</v>
      </c>
      <c r="S581" s="96">
        <f t="shared" si="174"/>
        <v>461.9999018620482</v>
      </c>
      <c r="T581" s="96">
        <f t="shared" si="179"/>
        <v>77.970102222714388</v>
      </c>
      <c r="U581" s="96">
        <f t="shared" si="179"/>
        <v>299.71821808028767</v>
      </c>
      <c r="V581" s="32">
        <f t="shared" si="176"/>
        <v>1000</v>
      </c>
      <c r="W581" s="100">
        <f>IF(A581=1,((cPH1_+cPHr+(cNES*L581+(cNES+cOSEX)*G581+(cNES+cEREX)*H581+(cNES+cHOEX)*I581+(cNES+cNES)*S581+(cNES+cOSEX)*N581+(cNES+cEREX)*O581+(cNES+cHOEX)*P581)))/(1+cDR)^(A$6:A$65537 + 0.5),(cPHr+(cNES*L581+(cNES+cOSEX)*G581+(cNES+cEREX)*H581+(cNES+cHOEX)*I581+(cNES+cNES)*S581+(cNES+cOSEX)*N581+(cNES+cEREX)*O581+(cNES+cHOEX)*P581))/(1+cDR)^(((cycle + 0.5)/('Life tables'!$I$2/2))))</f>
        <v>41068.695481740127</v>
      </c>
      <c r="X581" s="107">
        <f>((L581+G581+H581+I581+N581+O581+P581+S581)/('Life tables'!$I$2/2))/(1+oDR)^(((cycle + 0.5)/('Life tables'!$I$2/2)))</f>
        <v>17.183500668178461</v>
      </c>
      <c r="Y581" s="31">
        <f>((uNES*L581+ uOCEX*G581+uEREX*H581+uHOEX*I581+uNES*S581+ uOCEX*N581+uEREX*O581+uHOEX*P581)/('Life tables'!$I$2/2))/(1+oDR)^(((cycle + 0.5)/('Life tables'!$I$2/2)))</f>
        <v>11.324772463482534</v>
      </c>
      <c r="Z581" s="100">
        <f t="shared" si="172"/>
        <v>148631.69325662532</v>
      </c>
      <c r="AA581" s="107">
        <f>((L581+G581+H581+I581+N581+O581+P581+S581)/('Life tables'!$I$2/2))</f>
        <v>23.869469465526386</v>
      </c>
      <c r="AB581" s="31">
        <f>((uNES*L581+ uOCEX*G581+uEREX*H581+uHOEX*I581+uNES*S581+ uOCEX*N581+uEREX*O581+uHOEX*P581)/('Life tables'!$I$2/2))</f>
        <v>15.731154887532314</v>
      </c>
    </row>
    <row r="582" spans="1:28" x14ac:dyDescent="0.25">
      <c r="A582" s="4">
        <v>576</v>
      </c>
      <c r="C582" s="105">
        <f>IF(male=0,VLOOKUP((($A$5:$A$1570/'Life tables'!$I$2)*2)+age,lifetable,13,1),IF(male=1,VLOOKUP((($A$5:$A$1570/'Life tables'!$I$2)*2)+age,lifetable,10,1),"error"))</f>
        <v>3.7736298212742714E-4</v>
      </c>
      <c r="F582" s="96">
        <f t="shared" si="160"/>
        <v>108.63010349362109</v>
      </c>
      <c r="G582" s="96">
        <f t="shared" si="161"/>
        <v>10.912121246214911</v>
      </c>
      <c r="H582" s="96">
        <f t="shared" si="162"/>
        <v>0.62320035556977837</v>
      </c>
      <c r="I582" s="96">
        <f t="shared" si="163"/>
        <v>0.24971048862583395</v>
      </c>
      <c r="J582" s="96">
        <f t="shared" si="164"/>
        <v>4.5440214657268635E-2</v>
      </c>
      <c r="K582" s="96">
        <f t="shared" si="165"/>
        <v>0.26093352085622223</v>
      </c>
      <c r="L582" s="96">
        <f t="shared" si="173"/>
        <v>96.538697667697079</v>
      </c>
      <c r="M582" s="96">
        <f t="shared" si="166"/>
        <v>513.68157620337684</v>
      </c>
      <c r="N582" s="96">
        <f t="shared" si="167"/>
        <v>49.468648745008231</v>
      </c>
      <c r="O582" s="96">
        <f t="shared" si="168"/>
        <v>1.1808115178622294</v>
      </c>
      <c r="P582" s="96">
        <f t="shared" si="169"/>
        <v>1.1808115178622294</v>
      </c>
      <c r="Q582" s="96">
        <f t="shared" si="170"/>
        <v>0.21340323738367584</v>
      </c>
      <c r="R582" s="96">
        <f t="shared" si="171"/>
        <v>9.2562776162526492E-2</v>
      </c>
      <c r="S582" s="96">
        <f t="shared" si="174"/>
        <v>461.54533840909795</v>
      </c>
      <c r="T582" s="96">
        <f t="shared" si="179"/>
        <v>78.228945674755337</v>
      </c>
      <c r="U582" s="96">
        <f t="shared" si="179"/>
        <v>300.07171437730642</v>
      </c>
      <c r="V582" s="32">
        <f t="shared" si="176"/>
        <v>1000</v>
      </c>
      <c r="W582" s="100">
        <f>IF(A582=1,((cPH1_+cPHr+(cNES*L582+(cNES+cOSEX)*G582+(cNES+cEREX)*H582+(cNES+cHOEX)*I582+(cNES+cNES)*S582+(cNES+cOSEX)*N582+(cNES+cEREX)*O582+(cNES+cHOEX)*P582)))/(1+cDR)^(A$6:A$65537 + 0.5),(cPHr+(cNES*L582+(cNES+cOSEX)*G582+(cNES+cEREX)*H582+(cNES+cHOEX)*I582+(cNES+cNES)*S582+(cNES+cOSEX)*N582+(cNES+cEREX)*O582+(cNES+cHOEX)*P582))/(1+cDR)^(((cycle + 0.5)/('Life tables'!$I$2/2))))</f>
        <v>40936.698069633247</v>
      </c>
      <c r="X582" s="107">
        <f>((L582+G582+H582+I582+N582+O582+P582+S582)/('Life tables'!$I$2/2))/(1+oDR)^(((cycle + 0.5)/('Life tables'!$I$2/2)))</f>
        <v>17.156791995707302</v>
      </c>
      <c r="Y582" s="31">
        <f>((uNES*L582+ uOCEX*G582+uEREX*H582+uHOEX*I582+uNES*S582+ uOCEX*N582+uEREX*O582+uHOEX*P582)/('Life tables'!$I$2/2))/(1+oDR)^(((cycle + 0.5)/('Life tables'!$I$2/2)))</f>
        <v>11.307170135332145</v>
      </c>
      <c r="Z582" s="100">
        <f t="shared" si="172"/>
        <v>148485.47149337534</v>
      </c>
      <c r="AA582" s="107">
        <f>((L582+G582+H582+I582+N582+O582+P582+S582)/('Life tables'!$I$2/2))</f>
        <v>23.845982480757236</v>
      </c>
      <c r="AB582" s="31">
        <f>((uNES*L582+ uOCEX*G582+uEREX*H582+uHOEX*I582+uNES*S582+ uOCEX*N582+uEREX*O582+uHOEX*P582)/('Life tables'!$I$2/2))</f>
        <v>15.715675810578947</v>
      </c>
    </row>
    <row r="583" spans="1:28" x14ac:dyDescent="0.25">
      <c r="A583" s="4">
        <v>577</v>
      </c>
      <c r="C583" s="105">
        <f>IF(male=0,VLOOKUP((($A$5:$A$1570/'Life tables'!$I$2)*2)+age,lifetable,13,1),IF(male=1,VLOOKUP((($A$5:$A$1570/'Life tables'!$I$2)*2)+age,lifetable,10,1),"error"))</f>
        <v>3.7736298212742714E-4</v>
      </c>
      <c r="F583" s="96">
        <f t="shared" ref="F583:F646" si="180">IF(cycle&lt;27,E582*(1-pCAPH)+(L582+G582+H582+I582)*(1-pCAPH)+(S582+N582+O582+P582)*(pUAPH),E582*(1-pCAUC)+(L582+G582+H582+I582)*(1-pCAUC)+(S582+N582+O582+P582)*(pUAUC))</f>
        <v>108.52317813817186</v>
      </c>
      <c r="G583" s="96">
        <f t="shared" ref="G583:G646" si="181">F583*(rrOSEX)</f>
        <v>10.901380370477595</v>
      </c>
      <c r="H583" s="96">
        <f t="shared" ref="H583:H646" si="182">F583*rrEREX</f>
        <v>0.62258693518820518</v>
      </c>
      <c r="I583" s="96">
        <f t="shared" ref="I583:I646" si="183">F583*rrHOEX</f>
        <v>0.24946469688029552</v>
      </c>
      <c r="J583" s="96">
        <f t="shared" ref="J583:J646" si="184">F583*mr + G583*mr + H583*mr+I583*mr</f>
        <v>4.5395487542521817E-2</v>
      </c>
      <c r="K583" s="96">
        <f t="shared" ref="K583:K646" si="185">F583*amr + I583*amrHOEX</f>
        <v>0.26067668220313372</v>
      </c>
      <c r="L583" s="96">
        <f t="shared" si="173"/>
        <v>96.443673965880109</v>
      </c>
      <c r="M583" s="96">
        <f t="shared" ref="M583:M646" si="186">IF(cycle&lt;27,E582*pCAPH+(L582+G582+H582+I582)*pCAPH+(S582+N582+O582+P582)*(1-pUAPH),E582*pCAUC+(L582+G582+H582+I582)*pCAUC+(S582+N582+O582+P582)*(1-pUAUC))</f>
        <v>513.17616180976643</v>
      </c>
      <c r="N583" s="96">
        <f t="shared" ref="N583:N646" si="187">M583*rrOSEXc</f>
        <v>49.419976243858827</v>
      </c>
      <c r="O583" s="96">
        <f t="shared" ref="O583:O646" si="188">M583*rrEREXc</f>
        <v>1.1796497103049495</v>
      </c>
      <c r="P583" s="96">
        <f t="shared" ref="P583:P646" si="189">M583*rrHOEXc</f>
        <v>1.1796497103049495</v>
      </c>
      <c r="Q583" s="96">
        <f t="shared" ref="Q583:Q646" si="190">M583*mr + N583*mr + O583*mr+P583*mr</f>
        <v>0.21319326865438254</v>
      </c>
      <c r="R583" s="96">
        <f t="shared" ref="R583:R646" si="191">M583*amrc + P583*amrHOEX</f>
        <v>9.2471703090116819E-2</v>
      </c>
      <c r="S583" s="96">
        <f t="shared" si="174"/>
        <v>461.09122117355321</v>
      </c>
      <c r="T583" s="96">
        <f t="shared" si="179"/>
        <v>78.487534430952238</v>
      </c>
      <c r="U583" s="96">
        <f t="shared" si="179"/>
        <v>300.42486276259967</v>
      </c>
      <c r="V583" s="32">
        <f t="shared" si="176"/>
        <v>1000</v>
      </c>
      <c r="W583" s="100">
        <f>IF(A583=1,((cPH1_+cPHr+(cNES*L583+(cNES+cOSEX)*G583+(cNES+cEREX)*H583+(cNES+cHOEX)*I583+(cNES+cNES)*S583+(cNES+cOSEX)*N583+(cNES+cEREX)*O583+(cNES+cHOEX)*P583)))/(1+cDR)^(A$6:A$65537 + 0.5),(cPHr+(cNES*L583+(cNES+cOSEX)*G583+(cNES+cEREX)*H583+(cNES+cHOEX)*I583+(cNES+cNES)*S583+(cNES+cOSEX)*N583+(cNES+cEREX)*O583+(cNES+cHOEX)*P583))/(1+cDR)^(((cycle + 0.5)/('Life tables'!$I$2/2))))</f>
        <v>40805.124884746299</v>
      </c>
      <c r="X583" s="107">
        <f>((L583+G583+H583+I583+N583+O583+P583+S583)/('Life tables'!$I$2/2))/(1+oDR)^(((cycle + 0.5)/('Life tables'!$I$2/2)))</f>
        <v>17.130124839286637</v>
      </c>
      <c r="Y583" s="31">
        <f>((uNES*L583+ uOCEX*G583+uEREX*H583+uHOEX*I583+uNES*S583+ uOCEX*N583+uEREX*O583+uHOEX*P583)/('Life tables'!$I$2/2))/(1+oDR)^(((cycle + 0.5)/('Life tables'!$I$2/2)))</f>
        <v>11.289595168258174</v>
      </c>
      <c r="Z583" s="100">
        <f t="shared" ref="Z583:Z646" si="192">IF(A583=1,((cPH1_+cPHr+(cNES*L583+(cNES+cOSEX)*G583+(cNES+cEREX)*H583+(cNES+cHOEX)*I583+(cNES+cNES)*S583+(cNES+cOSEX)*N583+(cNES+cEREX)*O583+(cNES+cHOEX)*P583))),(cPHr+(cNES*L583+(cNES+cOSEX)*G583+(cNES+cEREX)*H583+(cNES+cHOEX)*I583+(cNES+cNES)*S583+(cNES+cOSEX)*N583+(cNES+cEREX)*O583+(cNES+cHOEX)*P583)))</f>
        <v>148339.39350505921</v>
      </c>
      <c r="AA583" s="107">
        <f>((L583+G583+H583+I583+N583+O583+P583+S583)/('Life tables'!$I$2/2))</f>
        <v>23.822518609684085</v>
      </c>
      <c r="AB583" s="31">
        <f>((uNES*L583+ uOCEX*G583+uEREX*H583+uHOEX*I583+uNES*S583+ uOCEX*N583+uEREX*O583+uHOEX*P583)/('Life tables'!$I$2/2))</f>
        <v>15.700211966629768</v>
      </c>
    </row>
    <row r="584" spans="1:28" x14ac:dyDescent="0.25">
      <c r="A584" s="4">
        <v>578</v>
      </c>
      <c r="C584" s="105">
        <f>IF(male=0,VLOOKUP((($A$5:$A$1570/'Life tables'!$I$2)*2)+age,lifetable,13,1),IF(male=1,VLOOKUP((($A$5:$A$1570/'Life tables'!$I$2)*2)+age,lifetable,10,1),"error"))</f>
        <v>3.7736298212742714E-4</v>
      </c>
      <c r="F584" s="96">
        <f t="shared" si="180"/>
        <v>108.41635921708064</v>
      </c>
      <c r="G584" s="96">
        <f t="shared" si="181"/>
        <v>10.890650186294298</v>
      </c>
      <c r="H584" s="96">
        <f t="shared" si="182"/>
        <v>0.62197412541020902</v>
      </c>
      <c r="I584" s="96">
        <f t="shared" si="183"/>
        <v>0.24921914979783563</v>
      </c>
      <c r="J584" s="96">
        <f t="shared" si="184"/>
        <v>4.5350804949504428E-2</v>
      </c>
      <c r="K584" s="96">
        <f t="shared" si="185"/>
        <v>0.26042009920930426</v>
      </c>
      <c r="L584" s="96">
        <f t="shared" ref="L584:L647" si="193">F584-SUM(G584:K584)</f>
        <v>96.348744851419482</v>
      </c>
      <c r="M584" s="96">
        <f t="shared" si="186"/>
        <v>512.67124358936758</v>
      </c>
      <c r="N584" s="96">
        <f t="shared" si="187"/>
        <v>49.371351525264721</v>
      </c>
      <c r="O584" s="96">
        <f t="shared" si="188"/>
        <v>1.1784890433123116</v>
      </c>
      <c r="P584" s="96">
        <f t="shared" si="189"/>
        <v>1.1784890433123116</v>
      </c>
      <c r="Q584" s="96">
        <f t="shared" si="190"/>
        <v>0.21298350605467342</v>
      </c>
      <c r="R584" s="96">
        <f t="shared" si="191"/>
        <v>9.2380719425566138E-2</v>
      </c>
      <c r="S584" s="96">
        <f t="shared" ref="S584:S647" si="194">M584-SUM(N584:R584)</f>
        <v>460.63754975199799</v>
      </c>
      <c r="T584" s="96">
        <f t="shared" ref="T584:U599" si="195">J584+Q584+T583</f>
        <v>78.745868741956414</v>
      </c>
      <c r="U584" s="96">
        <f t="shared" si="195"/>
        <v>300.77766358123455</v>
      </c>
      <c r="V584" s="32">
        <f t="shared" ref="V584:V647" si="196">SUM(G584:I584,L584,N584,O584,P584,S584,T584,U584)</f>
        <v>1000.0000000000002</v>
      </c>
      <c r="W584" s="100">
        <f>IF(A584=1,((cPH1_+cPHr+(cNES*L584+(cNES+cOSEX)*G584+(cNES+cEREX)*H584+(cNES+cHOEX)*I584+(cNES+cNES)*S584+(cNES+cOSEX)*N584+(cNES+cEREX)*O584+(cNES+cHOEX)*P584)))/(1+cDR)^(A$6:A$65537 + 0.5),(cPHr+(cNES*L584+(cNES+cOSEX)*G584+(cNES+cEREX)*H584+(cNES+cHOEX)*I584+(cNES+cNES)*S584+(cNES+cOSEX)*N584+(cNES+cEREX)*O584+(cNES+cHOEX)*P584))/(1+cDR)^(((cycle + 0.5)/('Life tables'!$I$2/2))))</f>
        <v>40673.974564624084</v>
      </c>
      <c r="X584" s="107">
        <f>((L584+G584+H584+I584+N584+O584+P584+S584)/('Life tables'!$I$2/2))/(1+oDR)^(((cycle + 0.5)/('Life tables'!$I$2/2)))</f>
        <v>17.103499134308418</v>
      </c>
      <c r="Y584" s="31">
        <f>((uNES*L584+ uOCEX*G584+uEREX*H584+uHOEX*I584+uNES*S584+ uOCEX*N584+uEREX*O584+uHOEX*P584)/('Life tables'!$I$2/2))/(1+oDR)^(((cycle + 0.5)/('Life tables'!$I$2/2)))</f>
        <v>11.272047519682237</v>
      </c>
      <c r="Z584" s="100">
        <f t="shared" si="192"/>
        <v>148193.45915367588</v>
      </c>
      <c r="AA584" s="107">
        <f>((L584+G584+H584+I584+N584+O584+P584+S584)/('Life tables'!$I$2/2))</f>
        <v>23.799077829457481</v>
      </c>
      <c r="AB584" s="31">
        <f>((uNES*L584+ uOCEX*G584+uEREX*H584+uHOEX*I584+uNES*S584+ uOCEX*N584+uEREX*O584+uHOEX*P584)/('Life tables'!$I$2/2))</f>
        <v>15.684763340627844</v>
      </c>
    </row>
    <row r="585" spans="1:28" x14ac:dyDescent="0.25">
      <c r="A585" s="4">
        <v>579</v>
      </c>
      <c r="C585" s="105">
        <f>IF(male=0,VLOOKUP((($A$5:$A$1570/'Life tables'!$I$2)*2)+age,lifetable,13,1),IF(male=1,VLOOKUP((($A$5:$A$1570/'Life tables'!$I$2)*2)+age,lifetable,10,1),"error"))</f>
        <v>3.7736298212742714E-4</v>
      </c>
      <c r="F585" s="96">
        <f t="shared" si="180"/>
        <v>108.30964658450712</v>
      </c>
      <c r="G585" s="96">
        <f t="shared" si="181"/>
        <v>10.879930679015052</v>
      </c>
      <c r="H585" s="96">
        <f t="shared" si="182"/>
        <v>0.62136192539911816</v>
      </c>
      <c r="I585" s="96">
        <f t="shared" si="183"/>
        <v>0.24897384704320788</v>
      </c>
      <c r="J585" s="96">
        <f t="shared" si="184"/>
        <v>4.5306166817211127E-2</v>
      </c>
      <c r="K585" s="96">
        <f t="shared" si="185"/>
        <v>0.26016377152442005</v>
      </c>
      <c r="L585" s="96">
        <f t="shared" si="193"/>
        <v>96.253910194708112</v>
      </c>
      <c r="M585" s="96">
        <f t="shared" si="186"/>
        <v>512.16682109230214</v>
      </c>
      <c r="N585" s="96">
        <f t="shared" si="187"/>
        <v>49.322774545901673</v>
      </c>
      <c r="O585" s="96">
        <f t="shared" si="188"/>
        <v>1.1773295158501706</v>
      </c>
      <c r="P585" s="96">
        <f t="shared" si="189"/>
        <v>1.1773295158501706</v>
      </c>
      <c r="Q585" s="96">
        <f t="shared" si="190"/>
        <v>0.21277394939765154</v>
      </c>
      <c r="R585" s="96">
        <f t="shared" si="191"/>
        <v>9.2289825087808683E-2</v>
      </c>
      <c r="S585" s="96">
        <f t="shared" si="194"/>
        <v>460.18432374021467</v>
      </c>
      <c r="T585" s="96">
        <f t="shared" si="195"/>
        <v>79.00394885817127</v>
      </c>
      <c r="U585" s="96">
        <f t="shared" si="195"/>
        <v>301.13011717784678</v>
      </c>
      <c r="V585" s="32">
        <f t="shared" si="196"/>
        <v>1000.0000000000002</v>
      </c>
      <c r="W585" s="100">
        <f>IF(A585=1,((cPH1_+cPHr+(cNES*L585+(cNES+cOSEX)*G585+(cNES+cEREX)*H585+(cNES+cHOEX)*I585+(cNES+cNES)*S585+(cNES+cOSEX)*N585+(cNES+cEREX)*O585+(cNES+cHOEX)*P585)))/(1+cDR)^(A$6:A$65537 + 0.5),(cPHr+(cNES*L585+(cNES+cOSEX)*G585+(cNES+cEREX)*H585+(cNES+cHOEX)*I585+(cNES+cNES)*S585+(cNES+cOSEX)*N585+(cNES+cEREX)*O585+(cNES+cHOEX)*P585))/(1+cDR)^(((cycle + 0.5)/('Life tables'!$I$2/2))))</f>
        <v>40543.245751151895</v>
      </c>
      <c r="X585" s="107">
        <f>((L585+G585+H585+I585+N585+O585+P585+S585)/('Life tables'!$I$2/2))/(1+oDR)^(((cycle + 0.5)/('Life tables'!$I$2/2)))</f>
        <v>17.076914816267703</v>
      </c>
      <c r="Y585" s="31">
        <f>((uNES*L585+ uOCEX*G585+uEREX*H585+uHOEX*I585+uNES*S585+ uOCEX*N585+uEREX*O585+uHOEX*P585)/('Life tables'!$I$2/2))/(1+oDR)^(((cycle + 0.5)/('Life tables'!$I$2/2)))</f>
        <v>11.254527147093858</v>
      </c>
      <c r="Z585" s="100">
        <f t="shared" si="192"/>
        <v>148047.66830124357</v>
      </c>
      <c r="AA585" s="107">
        <f>((L585+G585+H585+I585+N585+O585+P585+S585)/('Life tables'!$I$2/2))</f>
        <v>23.775660117254013</v>
      </c>
      <c r="AB585" s="31">
        <f>((uNES*L585+ uOCEX*G585+uEREX*H585+uHOEX*I585+uNES*S585+ uOCEX*N585+uEREX*O585+uHOEX*P585)/('Life tables'!$I$2/2))</f>
        <v>15.66932991753335</v>
      </c>
    </row>
    <row r="586" spans="1:28" x14ac:dyDescent="0.25">
      <c r="A586" s="4">
        <v>580</v>
      </c>
      <c r="C586" s="105">
        <f>IF(male=0,VLOOKUP((($A$5:$A$1570/'Life tables'!$I$2)*2)+age,lifetable,13,1),IF(male=1,VLOOKUP((($A$5:$A$1570/'Life tables'!$I$2)*2)+age,lifetable,10,1),"error"))</f>
        <v>3.7736298212742714E-4</v>
      </c>
      <c r="F586" s="96">
        <f t="shared" si="180"/>
        <v>108.20304009613676</v>
      </c>
      <c r="G586" s="96">
        <f t="shared" si="181"/>
        <v>10.869221834143163</v>
      </c>
      <c r="H586" s="96">
        <f t="shared" si="182"/>
        <v>0.62075033432701388</v>
      </c>
      <c r="I586" s="96">
        <f t="shared" si="183"/>
        <v>0.24872878828467315</v>
      </c>
      <c r="J586" s="96">
        <f t="shared" si="184"/>
        <v>4.5261573085274828E-2</v>
      </c>
      <c r="K586" s="96">
        <f t="shared" si="185"/>
        <v>0.2599076988018324</v>
      </c>
      <c r="L586" s="96">
        <f t="shared" si="193"/>
        <v>96.159169867494796</v>
      </c>
      <c r="M586" s="96">
        <f t="shared" si="186"/>
        <v>511.66289386784536</v>
      </c>
      <c r="N586" s="96">
        <f t="shared" si="187"/>
        <v>49.274245262363912</v>
      </c>
      <c r="O586" s="96">
        <f t="shared" si="188"/>
        <v>1.1761711268824353</v>
      </c>
      <c r="P586" s="96">
        <f t="shared" si="189"/>
        <v>1.1761711268824353</v>
      </c>
      <c r="Q586" s="96">
        <f t="shared" si="190"/>
        <v>0.21256459849606832</v>
      </c>
      <c r="R586" s="96">
        <f t="shared" si="191"/>
        <v>9.2199019995626186E-2</v>
      </c>
      <c r="S586" s="96">
        <f t="shared" si="194"/>
        <v>459.7315427332249</v>
      </c>
      <c r="T586" s="96">
        <f t="shared" si="195"/>
        <v>79.261775029752613</v>
      </c>
      <c r="U586" s="96">
        <f t="shared" si="195"/>
        <v>301.48222389664426</v>
      </c>
      <c r="V586" s="32">
        <f t="shared" si="196"/>
        <v>1000.0000000000002</v>
      </c>
      <c r="W586" s="100">
        <f>IF(A586=1,((cPH1_+cPHr+(cNES*L586+(cNES+cOSEX)*G586+(cNES+cEREX)*H586+(cNES+cHOEX)*I586+(cNES+cNES)*S586+(cNES+cOSEX)*N586+(cNES+cEREX)*O586+(cNES+cHOEX)*P586)))/(1+cDR)^(A$6:A$65537 + 0.5),(cPHr+(cNES*L586+(cNES+cOSEX)*G586+(cNES+cEREX)*H586+(cNES+cHOEX)*I586+(cNES+cNES)*S586+(cNES+cOSEX)*N586+(cNES+cEREX)*O586+(cNES+cHOEX)*P586))/(1+cDR)^(((cycle + 0.5)/('Life tables'!$I$2/2))))</f>
        <v>40412.937090542844</v>
      </c>
      <c r="X586" s="107">
        <f>((L586+G586+H586+I586+N586+O586+P586+S586)/('Life tables'!$I$2/2))/(1+oDR)^(((cycle + 0.5)/('Life tables'!$I$2/2)))</f>
        <v>17.050371820762432</v>
      </c>
      <c r="Y586" s="31">
        <f>((uNES*L586+ uOCEX*G586+uEREX*H586+uHOEX*I586+uNES*S586+ uOCEX*N586+uEREX*O586+uHOEX*P586)/('Life tables'!$I$2/2))/(1+oDR)^(((cycle + 0.5)/('Life tables'!$I$2/2)))</f>
        <v>11.237034008050292</v>
      </c>
      <c r="Z586" s="100">
        <f t="shared" si="192"/>
        <v>147902.02080980336</v>
      </c>
      <c r="AA586" s="107">
        <f>((L586+G586+H586+I586+N586+O586+P586+S586)/('Life tables'!$I$2/2))</f>
        <v>23.752265450276198</v>
      </c>
      <c r="AB586" s="31">
        <f>((uNES*L586+ uOCEX*G586+uEREX*H586+uHOEX*I586+uNES*S586+ uOCEX*N586+uEREX*O586+uHOEX*P586)/('Life tables'!$I$2/2))</f>
        <v>15.653911682323454</v>
      </c>
    </row>
    <row r="587" spans="1:28" x14ac:dyDescent="0.25">
      <c r="A587" s="4">
        <v>581</v>
      </c>
      <c r="C587" s="105">
        <f>IF(male=0,VLOOKUP((($A$5:$A$1570/'Life tables'!$I$2)*2)+age,lifetable,13,1),IF(male=1,VLOOKUP((($A$5:$A$1570/'Life tables'!$I$2)*2)+age,lifetable,10,1),"error"))</f>
        <v>3.7736298212742714E-4</v>
      </c>
      <c r="F587" s="96">
        <f t="shared" si="180"/>
        <v>108.09653960913276</v>
      </c>
      <c r="G587" s="96">
        <f t="shared" si="181"/>
        <v>10.858523637330372</v>
      </c>
      <c r="H587" s="96">
        <f t="shared" si="182"/>
        <v>0.62013935137445564</v>
      </c>
      <c r="I587" s="96">
        <f t="shared" si="183"/>
        <v>0.24848397319388923</v>
      </c>
      <c r="J587" s="96">
        <f t="shared" si="184"/>
        <v>4.5217023693946583E-2</v>
      </c>
      <c r="K587" s="96">
        <f t="shared" si="185"/>
        <v>0.25965188069844186</v>
      </c>
      <c r="L587" s="96">
        <f t="shared" si="193"/>
        <v>96.064523742841658</v>
      </c>
      <c r="M587" s="96">
        <f t="shared" si="186"/>
        <v>511.15946146447055</v>
      </c>
      <c r="N587" s="96">
        <f t="shared" si="187"/>
        <v>49.225763631168434</v>
      </c>
      <c r="O587" s="96">
        <f t="shared" si="188"/>
        <v>1.1750138753711707</v>
      </c>
      <c r="P587" s="96">
        <f t="shared" si="189"/>
        <v>1.1750138753711707</v>
      </c>
      <c r="Q587" s="96">
        <f t="shared" si="190"/>
        <v>0.21235545316234219</v>
      </c>
      <c r="R587" s="96">
        <f t="shared" si="191"/>
        <v>9.2108304067655869E-2</v>
      </c>
      <c r="S587" s="96">
        <f t="shared" si="194"/>
        <v>459.27920632532977</v>
      </c>
      <c r="T587" s="96">
        <f t="shared" si="195"/>
        <v>79.519347506608895</v>
      </c>
      <c r="U587" s="96">
        <f t="shared" si="195"/>
        <v>301.83398408141034</v>
      </c>
      <c r="V587" s="32">
        <f t="shared" si="196"/>
        <v>1000.0000000000002</v>
      </c>
      <c r="W587" s="100">
        <f>IF(A587=1,((cPH1_+cPHr+(cNES*L587+(cNES+cOSEX)*G587+(cNES+cEREX)*H587+(cNES+cHOEX)*I587+(cNES+cNES)*S587+(cNES+cOSEX)*N587+(cNES+cEREX)*O587+(cNES+cHOEX)*P587)))/(1+cDR)^(A$6:A$65537 + 0.5),(cPHr+(cNES*L587+(cNES+cOSEX)*G587+(cNES+cEREX)*H587+(cNES+cHOEX)*I587+(cNES+cNES)*S587+(cNES+cOSEX)*N587+(cNES+cEREX)*O587+(cNES+cHOEX)*P587))/(1+cDR)^(((cycle + 0.5)/('Life tables'!$I$2/2))))</f>
        <v>40283.047233325393</v>
      </c>
      <c r="X587" s="107">
        <f>((L587+G587+H587+I587+N587+O587+P587+S587)/('Life tables'!$I$2/2))/(1+oDR)^(((cycle + 0.5)/('Life tables'!$I$2/2)))</f>
        <v>17.023870083493154</v>
      </c>
      <c r="Y587" s="31">
        <f>((uNES*L587+ uOCEX*G587+uEREX*H587+uHOEX*I587+uNES*S587+ uOCEX*N587+uEREX*O587+uHOEX*P587)/('Life tables'!$I$2/2))/(1+oDR)^(((cycle + 0.5)/('Life tables'!$I$2/2)))</f>
        <v>11.219568060176394</v>
      </c>
      <c r="Z587" s="100">
        <f t="shared" si="192"/>
        <v>147756.51654142325</v>
      </c>
      <c r="AA587" s="107">
        <f>((L587+G587+H587+I587+N587+O587+P587+S587)/('Life tables'!$I$2/2))</f>
        <v>23.728893805752307</v>
      </c>
      <c r="AB587" s="31">
        <f>((uNES*L587+ uOCEX*G587+uEREX*H587+uHOEX*I587+uNES*S587+ uOCEX*N587+uEREX*O587+uHOEX*P587)/('Life tables'!$I$2/2))</f>
        <v>15.638508619992262</v>
      </c>
    </row>
    <row r="588" spans="1:28" x14ac:dyDescent="0.25">
      <c r="A588" s="4">
        <v>582</v>
      </c>
      <c r="C588" s="105">
        <f>IF(male=0,VLOOKUP((($A$5:$A$1570/'Life tables'!$I$2)*2)+age,lifetable,13,1),IF(male=1,VLOOKUP((($A$5:$A$1570/'Life tables'!$I$2)*2)+age,lifetable,10,1),"error"))</f>
        <v>3.7736298212742714E-4</v>
      </c>
      <c r="F588" s="96">
        <f t="shared" si="180"/>
        <v>107.9901449820897</v>
      </c>
      <c r="G588" s="96">
        <f t="shared" si="181"/>
        <v>10.847836074372211</v>
      </c>
      <c r="H588" s="96">
        <f t="shared" si="182"/>
        <v>0.61952897573021404</v>
      </c>
      <c r="I588" s="96">
        <f t="shared" si="183"/>
        <v>0.24823940144580425</v>
      </c>
      <c r="J588" s="96">
        <f t="shared" si="184"/>
        <v>4.5172518584076185E-2</v>
      </c>
      <c r="K588" s="96">
        <f t="shared" si="185"/>
        <v>0.25939631687458747</v>
      </c>
      <c r="L588" s="96">
        <f t="shared" si="193"/>
        <v>95.969971695082805</v>
      </c>
      <c r="M588" s="96">
        <f t="shared" si="186"/>
        <v>510.65652342989119</v>
      </c>
      <c r="N588" s="96">
        <f t="shared" si="187"/>
        <v>49.177329608759067</v>
      </c>
      <c r="O588" s="96">
        <f t="shared" si="188"/>
        <v>1.1738577602766962</v>
      </c>
      <c r="P588" s="96">
        <f t="shared" si="189"/>
        <v>1.1738577602766962</v>
      </c>
      <c r="Q588" s="96">
        <f t="shared" si="190"/>
        <v>0.21214651320857572</v>
      </c>
      <c r="R588" s="96">
        <f t="shared" si="191"/>
        <v>9.2017677222398023E-2</v>
      </c>
      <c r="S588" s="96">
        <f t="shared" si="194"/>
        <v>458.82731411014777</v>
      </c>
      <c r="T588" s="96">
        <f t="shared" si="195"/>
        <v>79.776666538401543</v>
      </c>
      <c r="U588" s="96">
        <f t="shared" si="195"/>
        <v>302.18539807550729</v>
      </c>
      <c r="V588" s="32">
        <f t="shared" si="196"/>
        <v>1000</v>
      </c>
      <c r="W588" s="100">
        <f>IF(A588=1,((cPH1_+cPHr+(cNES*L588+(cNES+cOSEX)*G588+(cNES+cEREX)*H588+(cNES+cHOEX)*I588+(cNES+cNES)*S588+(cNES+cOSEX)*N588+(cNES+cEREX)*O588+(cNES+cHOEX)*P588)))/(1+cDR)^(A$6:A$65537 + 0.5),(cPHr+(cNES*L588+(cNES+cOSEX)*G588+(cNES+cEREX)*H588+(cNES+cHOEX)*I588+(cNES+cNES)*S588+(cNES+cOSEX)*N588+(cNES+cEREX)*O588+(cNES+cHOEX)*P588))/(1+cDR)^(((cycle + 0.5)/('Life tables'!$I$2/2))))</f>
        <v>40153.57483433072</v>
      </c>
      <c r="X588" s="107">
        <f>((L588+G588+H588+I588+N588+O588+P588+S588)/('Life tables'!$I$2/2))/(1+oDR)^(((cycle + 0.5)/('Life tables'!$I$2/2)))</f>
        <v>16.99740954026279</v>
      </c>
      <c r="Y588" s="31">
        <f>((uNES*L588+ uOCEX*G588+uEREX*H588+uHOEX*I588+uNES*S588+ uOCEX*N588+uEREX*O588+uHOEX*P588)/('Life tables'!$I$2/2))/(1+oDR)^(((cycle + 0.5)/('Life tables'!$I$2/2)))</f>
        <v>11.202129261164426</v>
      </c>
      <c r="Z588" s="100">
        <f t="shared" si="192"/>
        <v>147611.1553582018</v>
      </c>
      <c r="AA588" s="107">
        <f>((L588+G588+H588+I588+N588+O588+P588+S588)/('Life tables'!$I$2/2))</f>
        <v>23.705545160936246</v>
      </c>
      <c r="AB588" s="31">
        <f>((uNES*L588+ uOCEX*G588+uEREX*H588+uHOEX*I588+uNES*S588+ uOCEX*N588+uEREX*O588+uHOEX*P588)/('Life tables'!$I$2/2))</f>
        <v>15.623120715550698</v>
      </c>
    </row>
    <row r="589" spans="1:28" x14ac:dyDescent="0.25">
      <c r="A589" s="4">
        <v>583</v>
      </c>
      <c r="C589" s="105">
        <f>IF(male=0,VLOOKUP((($A$5:$A$1570/'Life tables'!$I$2)*2)+age,lifetable,13,1),IF(male=1,VLOOKUP((($A$5:$A$1570/'Life tables'!$I$2)*2)+age,lifetable,10,1),"error"))</f>
        <v>3.7736298212742714E-4</v>
      </c>
      <c r="F589" s="96">
        <f t="shared" si="180"/>
        <v>107.88385607498877</v>
      </c>
      <c r="G589" s="96">
        <f t="shared" si="181"/>
        <v>10.837159131203496</v>
      </c>
      <c r="H589" s="96">
        <f t="shared" si="182"/>
        <v>0.61891920659101485</v>
      </c>
      <c r="I589" s="96">
        <f t="shared" si="183"/>
        <v>0.24799507271855384</v>
      </c>
      <c r="J589" s="96">
        <f t="shared" si="184"/>
        <v>4.5128057697093452E-2</v>
      </c>
      <c r="K589" s="96">
        <f t="shared" si="185"/>
        <v>0.25914100699393877</v>
      </c>
      <c r="L589" s="96">
        <f t="shared" si="193"/>
        <v>95.875513599784668</v>
      </c>
      <c r="M589" s="96">
        <f t="shared" si="186"/>
        <v>510.15407931110246</v>
      </c>
      <c r="N589" s="96">
        <f t="shared" si="187"/>
        <v>49.128943151510477</v>
      </c>
      <c r="O589" s="96">
        <f t="shared" si="188"/>
        <v>1.1727027805576786</v>
      </c>
      <c r="P589" s="96">
        <f t="shared" si="189"/>
        <v>1.1727027805576786</v>
      </c>
      <c r="Q589" s="96">
        <f t="shared" si="190"/>
        <v>0.21193777844657316</v>
      </c>
      <c r="R589" s="96">
        <f t="shared" si="191"/>
        <v>9.1927139378223527E-2</v>
      </c>
      <c r="S589" s="96">
        <f t="shared" si="194"/>
        <v>458.37586568065183</v>
      </c>
      <c r="T589" s="96">
        <f t="shared" si="195"/>
        <v>80.03373237454521</v>
      </c>
      <c r="U589" s="96">
        <f t="shared" si="195"/>
        <v>302.53646622187944</v>
      </c>
      <c r="V589" s="32">
        <f t="shared" si="196"/>
        <v>1000</v>
      </c>
      <c r="W589" s="100">
        <f>IF(A589=1,((cPH1_+cPHr+(cNES*L589+(cNES+cOSEX)*G589+(cNES+cEREX)*H589+(cNES+cHOEX)*I589+(cNES+cNES)*S589+(cNES+cOSEX)*N589+(cNES+cEREX)*O589+(cNES+cHOEX)*P589)))/(1+cDR)^(A$6:A$65537 + 0.5),(cPHr+(cNES*L589+(cNES+cOSEX)*G589+(cNES+cEREX)*H589+(cNES+cHOEX)*I589+(cNES+cNES)*S589+(cNES+cOSEX)*N589+(cNES+cEREX)*O589+(cNES+cHOEX)*P589))/(1+cDR)^(((cycle + 0.5)/('Life tables'!$I$2/2))))</f>
        <v>40024.518552680107</v>
      </c>
      <c r="X589" s="107">
        <f>((L589+G589+H589+I589+N589+O589+P589+S589)/('Life tables'!$I$2/2))/(1+oDR)^(((cycle + 0.5)/('Life tables'!$I$2/2)))</f>
        <v>16.9709901269764</v>
      </c>
      <c r="Y589" s="31">
        <f>((uNES*L589+ uOCEX*G589+uEREX*H589+uHOEX*I589+uNES*S589+ uOCEX*N589+uEREX*O589+uHOEX*P589)/('Life tables'!$I$2/2))/(1+oDR)^(((cycle + 0.5)/('Life tables'!$I$2/2)))</f>
        <v>11.184717568773925</v>
      </c>
      <c r="Z589" s="100">
        <f t="shared" si="192"/>
        <v>147465.93712227125</v>
      </c>
      <c r="AA589" s="107">
        <f>((L589+G589+H589+I589+N589+O589+P589+S589)/('Life tables'!$I$2/2))</f>
        <v>23.682219493107414</v>
      </c>
      <c r="AB589" s="31">
        <f>((uNES*L589+ uOCEX*G589+uEREX*H589+uHOEX*I589+uNES*S589+ uOCEX*N589+uEREX*O589+uHOEX*P589)/('Life tables'!$I$2/2))</f>
        <v>15.607747954026442</v>
      </c>
    </row>
    <row r="590" spans="1:28" x14ac:dyDescent="0.25">
      <c r="A590" s="4">
        <v>584</v>
      </c>
      <c r="C590" s="105">
        <f>IF(male=0,VLOOKUP((($A$5:$A$1570/'Life tables'!$I$2)*2)+age,lifetable,13,1),IF(male=1,VLOOKUP((($A$5:$A$1570/'Life tables'!$I$2)*2)+age,lifetable,10,1),"error"))</f>
        <v>3.7736298212742714E-4</v>
      </c>
      <c r="F590" s="96">
        <f t="shared" si="180"/>
        <v>107.77767274915442</v>
      </c>
      <c r="G590" s="96">
        <f t="shared" si="181"/>
        <v>10.826492793893978</v>
      </c>
      <c r="H590" s="96">
        <f t="shared" si="182"/>
        <v>0.6183100431612899</v>
      </c>
      <c r="I590" s="96">
        <f t="shared" si="183"/>
        <v>0.24775098669336129</v>
      </c>
      <c r="J590" s="96">
        <f t="shared" si="184"/>
        <v>4.5083640974990083E-2</v>
      </c>
      <c r="K590" s="96">
        <f t="shared" si="185"/>
        <v>0.25888595072339216</v>
      </c>
      <c r="L590" s="96">
        <f t="shared" si="193"/>
        <v>95.781149333707404</v>
      </c>
      <c r="M590" s="96">
        <f t="shared" si="186"/>
        <v>509.65212865442106</v>
      </c>
      <c r="N590" s="96">
        <f t="shared" si="187"/>
        <v>49.080604215731967</v>
      </c>
      <c r="O590" s="96">
        <f t="shared" si="188"/>
        <v>1.171548935171226</v>
      </c>
      <c r="P590" s="96">
        <f t="shared" si="189"/>
        <v>1.171548935171226</v>
      </c>
      <c r="Q590" s="96">
        <f t="shared" si="190"/>
        <v>0.21172924868785689</v>
      </c>
      <c r="R590" s="96">
        <f t="shared" si="191"/>
        <v>9.1836690453380943E-2</v>
      </c>
      <c r="S590" s="96">
        <f t="shared" si="194"/>
        <v>457.9248606292054</v>
      </c>
      <c r="T590" s="96">
        <f t="shared" si="195"/>
        <v>80.290545264208063</v>
      </c>
      <c r="U590" s="96">
        <f t="shared" si="195"/>
        <v>302.88718886305622</v>
      </c>
      <c r="V590" s="32">
        <f t="shared" si="196"/>
        <v>1000.0000000000002</v>
      </c>
      <c r="W590" s="100">
        <f>IF(A590=1,((cPH1_+cPHr+(cNES*L590+(cNES+cOSEX)*G590+(cNES+cEREX)*H590+(cNES+cHOEX)*I590+(cNES+cNES)*S590+(cNES+cOSEX)*N590+(cNES+cEREX)*O590+(cNES+cHOEX)*P590)))/(1+cDR)^(A$6:A$65537 + 0.5),(cPHr+(cNES*L590+(cNES+cOSEX)*G590+(cNES+cEREX)*H590+(cNES+cHOEX)*I590+(cNES+cNES)*S590+(cNES+cOSEX)*N590+(cNES+cEREX)*O590+(cNES+cHOEX)*P590))/(1+cDR)^(((cycle + 0.5)/('Life tables'!$I$2/2))))</f>
        <v>39895.877051772412</v>
      </c>
      <c r="X590" s="107">
        <f>((L590+G590+H590+I590+N590+O590+P590+S590)/('Life tables'!$I$2/2))/(1+oDR)^(((cycle + 0.5)/('Life tables'!$I$2/2)))</f>
        <v>16.944611779640937</v>
      </c>
      <c r="Y590" s="31">
        <f>((uNES*L590+ uOCEX*G590+uEREX*H590+uHOEX*I590+uNES*S590+ uOCEX*N590+uEREX*O590+uHOEX*P590)/('Life tables'!$I$2/2))/(1+oDR)^(((cycle + 0.5)/('Life tables'!$I$2/2)))</f>
        <v>11.167332940831539</v>
      </c>
      <c r="Z590" s="100">
        <f t="shared" si="192"/>
        <v>147320.86169580146</v>
      </c>
      <c r="AA590" s="107">
        <f>((L590+G590+H590+I590+N590+O590+P590+S590)/('Life tables'!$I$2/2))</f>
        <v>23.6589167795706</v>
      </c>
      <c r="AB590" s="31">
        <f>((uNES*L590+ uOCEX*G590+uEREX*H590+uHOEX*I590+uNES*S590+ uOCEX*N590+uEREX*O590+uHOEX*P590)/('Life tables'!$I$2/2))</f>
        <v>15.592390320463833</v>
      </c>
    </row>
    <row r="591" spans="1:28" x14ac:dyDescent="0.25">
      <c r="A591" s="4">
        <v>585</v>
      </c>
      <c r="C591" s="105">
        <f>IF(male=0,VLOOKUP((($A$5:$A$1570/'Life tables'!$I$2)*2)+age,lifetable,13,1),IF(male=1,VLOOKUP((($A$5:$A$1570/'Life tables'!$I$2)*2)+age,lifetable,10,1),"error"))</f>
        <v>3.7736298212742714E-4</v>
      </c>
      <c r="F591" s="96">
        <f t="shared" si="180"/>
        <v>107.67159486721252</v>
      </c>
      <c r="G591" s="96">
        <f t="shared" si="181"/>
        <v>10.815837048644138</v>
      </c>
      <c r="H591" s="96">
        <f t="shared" si="182"/>
        <v>0.61770148465293717</v>
      </c>
      <c r="I591" s="96">
        <f t="shared" si="183"/>
        <v>0.2475071430544416</v>
      </c>
      <c r="J591" s="96">
        <f t="shared" si="184"/>
        <v>4.5039268360302191E-2</v>
      </c>
      <c r="K591" s="96">
        <f t="shared" si="185"/>
        <v>0.25863114773296975</v>
      </c>
      <c r="L591" s="96">
        <f t="shared" si="193"/>
        <v>95.686878774767735</v>
      </c>
      <c r="M591" s="96">
        <f t="shared" si="186"/>
        <v>509.15067100552335</v>
      </c>
      <c r="N591" s="96">
        <f t="shared" si="187"/>
        <v>49.032312757671193</v>
      </c>
      <c r="O591" s="96">
        <f t="shared" si="188"/>
        <v>1.1703962230729745</v>
      </c>
      <c r="P591" s="96">
        <f t="shared" si="189"/>
        <v>1.1703962230729745</v>
      </c>
      <c r="Q591" s="96">
        <f t="shared" si="190"/>
        <v>0.21152092374368331</v>
      </c>
      <c r="R591" s="96">
        <f t="shared" si="191"/>
        <v>9.174633036600352E-2</v>
      </c>
      <c r="S591" s="96">
        <f t="shared" si="194"/>
        <v>457.4742985475965</v>
      </c>
      <c r="T591" s="96">
        <f t="shared" si="195"/>
        <v>80.547105456312053</v>
      </c>
      <c r="U591" s="96">
        <f t="shared" si="195"/>
        <v>303.23756634115517</v>
      </c>
      <c r="V591" s="32">
        <f t="shared" si="196"/>
        <v>1000</v>
      </c>
      <c r="W591" s="100">
        <f>IF(A591=1,((cPH1_+cPHr+(cNES*L591+(cNES+cOSEX)*G591+(cNES+cEREX)*H591+(cNES+cHOEX)*I591+(cNES+cNES)*S591+(cNES+cOSEX)*N591+(cNES+cEREX)*O591+(cNES+cHOEX)*P591)))/(1+cDR)^(A$6:A$65537 + 0.5),(cPHr+(cNES*L591+(cNES+cOSEX)*G591+(cNES+cEREX)*H591+(cNES+cHOEX)*I591+(cNES+cNES)*S591+(cNES+cOSEX)*N591+(cNES+cEREX)*O591+(cNES+cHOEX)*P591))/(1+cDR)^(((cycle + 0.5)/('Life tables'!$I$2/2))))</f>
        <v>39767.648999271405</v>
      </c>
      <c r="X591" s="107">
        <f>((L591+G591+H591+I591+N591+O591+P591+S591)/('Life tables'!$I$2/2))/(1+oDR)^(((cycle + 0.5)/('Life tables'!$I$2/2)))</f>
        <v>16.918274434364985</v>
      </c>
      <c r="Y591" s="31">
        <f>((uNES*L591+ uOCEX*G591+uEREX*H591+uHOEX*I591+uNES*S591+ uOCEX*N591+uEREX*O591+uHOEX*P591)/('Life tables'!$I$2/2))/(1+oDR)^(((cycle + 0.5)/('Life tables'!$I$2/2)))</f>
        <v>11.149975335230858</v>
      </c>
      <c r="Z591" s="100">
        <f t="shared" si="192"/>
        <v>147175.92894100264</v>
      </c>
      <c r="AA591" s="107">
        <f>((L591+G591+H591+I591+N591+O591+P591+S591)/('Life tables'!$I$2/2))</f>
        <v>23.635636997655784</v>
      </c>
      <c r="AB591" s="31">
        <f>((uNES*L591+ uOCEX*G591+uEREX*H591+uHOEX*I591+uNES*S591+ uOCEX*N591+uEREX*O591+uHOEX*P591)/('Life tables'!$I$2/2))</f>
        <v>15.577047799923784</v>
      </c>
    </row>
    <row r="592" spans="1:28" x14ac:dyDescent="0.25">
      <c r="A592" s="4">
        <v>586</v>
      </c>
      <c r="C592" s="105">
        <f>IF(male=0,VLOOKUP((($A$5:$A$1570/'Life tables'!$I$2)*2)+age,lifetable,13,1),IF(male=1,VLOOKUP((($A$5:$A$1570/'Life tables'!$I$2)*2)+age,lifetable,10,1),"error"))</f>
        <v>3.7736298212742714E-4</v>
      </c>
      <c r="F592" s="96">
        <f t="shared" si="180"/>
        <v>107.56562229304997</v>
      </c>
      <c r="G592" s="96">
        <f t="shared" si="181"/>
        <v>10.805191881781132</v>
      </c>
      <c r="H592" s="96">
        <f t="shared" si="182"/>
        <v>0.61709353028508906</v>
      </c>
      <c r="I592" s="96">
        <f t="shared" si="183"/>
        <v>0.24726354148890853</v>
      </c>
      <c r="J592" s="96">
        <f t="shared" si="184"/>
        <v>4.4994939796093349E-2</v>
      </c>
      <c r="K592" s="96">
        <f t="shared" si="185"/>
        <v>0.25837659769572291</v>
      </c>
      <c r="L592" s="96">
        <f t="shared" si="193"/>
        <v>95.59270180200302</v>
      </c>
      <c r="M592" s="96">
        <f t="shared" si="186"/>
        <v>508.64970590948298</v>
      </c>
      <c r="N592" s="96">
        <f t="shared" si="187"/>
        <v>48.984068733517752</v>
      </c>
      <c r="O592" s="96">
        <f t="shared" si="188"/>
        <v>1.1692446432171746</v>
      </c>
      <c r="P592" s="96">
        <f t="shared" si="189"/>
        <v>1.1692446432171746</v>
      </c>
      <c r="Q592" s="96">
        <f t="shared" si="190"/>
        <v>0.21131280342505832</v>
      </c>
      <c r="R592" s="96">
        <f t="shared" si="191"/>
        <v>9.1656059034115875E-2</v>
      </c>
      <c r="S592" s="96">
        <f t="shared" si="194"/>
        <v>457.02417902707168</v>
      </c>
      <c r="T592" s="96">
        <f t="shared" si="195"/>
        <v>80.80341319953321</v>
      </c>
      <c r="U592" s="96">
        <f t="shared" si="195"/>
        <v>303.58759899788504</v>
      </c>
      <c r="V592" s="32">
        <f t="shared" si="196"/>
        <v>1000.0000000000002</v>
      </c>
      <c r="W592" s="100">
        <f>IF(A592=1,((cPH1_+cPHr+(cNES*L592+(cNES+cOSEX)*G592+(cNES+cEREX)*H592+(cNES+cHOEX)*I592+(cNES+cNES)*S592+(cNES+cOSEX)*N592+(cNES+cEREX)*O592+(cNES+cHOEX)*P592)))/(1+cDR)^(A$6:A$65537 + 0.5),(cPHr+(cNES*L592+(cNES+cOSEX)*G592+(cNES+cEREX)*H592+(cNES+cHOEX)*I592+(cNES+cNES)*S592+(cNES+cOSEX)*N592+(cNES+cEREX)*O592+(cNES+cHOEX)*P592))/(1+cDR)^(((cycle + 0.5)/('Life tables'!$I$2/2))))</f>
        <v>39639.833067093256</v>
      </c>
      <c r="X592" s="107">
        <f>((L592+G592+H592+I592+N592+O592+P592+S592)/('Life tables'!$I$2/2))/(1+oDR)^(((cycle + 0.5)/('Life tables'!$I$2/2)))</f>
        <v>16.891978027358586</v>
      </c>
      <c r="Y592" s="31">
        <f>((uNES*L592+ uOCEX*G592+uEREX*H592+uHOEX*I592+uNES*S592+ uOCEX*N592+uEREX*O592+uHOEX*P592)/('Life tables'!$I$2/2))/(1+oDR)^(((cycle + 0.5)/('Life tables'!$I$2/2)))</f>
        <v>11.132644709932281</v>
      </c>
      <c r="Z592" s="100">
        <f t="shared" si="192"/>
        <v>147031.13872012906</v>
      </c>
      <c r="AA592" s="107">
        <f>((L592+G592+H592+I592+N592+O592+P592+S592)/('Life tables'!$I$2/2))</f>
        <v>23.612380124718111</v>
      </c>
      <c r="AB592" s="31">
        <f>((uNES*L592+ uOCEX*G592+uEREX*H592+uHOEX*I592+uNES*S592+ uOCEX*N592+uEREX*O592+uHOEX*P592)/('Life tables'!$I$2/2))</f>
        <v>15.561720377483711</v>
      </c>
    </row>
    <row r="593" spans="1:28" x14ac:dyDescent="0.25">
      <c r="A593" s="4">
        <v>587</v>
      </c>
      <c r="C593" s="105">
        <f>IF(male=0,VLOOKUP((($A$5:$A$1570/'Life tables'!$I$2)*2)+age,lifetable,13,1),IF(male=1,VLOOKUP((($A$5:$A$1570/'Life tables'!$I$2)*2)+age,lifetable,10,1),"error"))</f>
        <v>3.7736298212742714E-4</v>
      </c>
      <c r="F593" s="96">
        <f t="shared" si="180"/>
        <v>107.45975489177549</v>
      </c>
      <c r="G593" s="96">
        <f t="shared" si="181"/>
        <v>10.794557279754846</v>
      </c>
      <c r="H593" s="96">
        <f t="shared" si="182"/>
        <v>0.61648617928388727</v>
      </c>
      <c r="I593" s="96">
        <f t="shared" si="183"/>
        <v>0.24702018168668435</v>
      </c>
      <c r="J593" s="96">
        <f t="shared" si="184"/>
        <v>4.4950655225938239E-2</v>
      </c>
      <c r="K593" s="96">
        <f t="shared" si="185"/>
        <v>0.25812230028763777</v>
      </c>
      <c r="L593" s="96">
        <f t="shared" si="193"/>
        <v>95.498618295536488</v>
      </c>
      <c r="M593" s="96">
        <f t="shared" si="186"/>
        <v>508.1492329108064</v>
      </c>
      <c r="N593" s="96">
        <f t="shared" si="187"/>
        <v>48.935872099406645</v>
      </c>
      <c r="O593" s="96">
        <f t="shared" si="188"/>
        <v>1.1680941945567724</v>
      </c>
      <c r="P593" s="96">
        <f t="shared" si="189"/>
        <v>1.1680941945567724</v>
      </c>
      <c r="Q593" s="96">
        <f t="shared" si="190"/>
        <v>0.21110488754275228</v>
      </c>
      <c r="R593" s="96">
        <f t="shared" si="191"/>
        <v>9.1565876375640412E-2</v>
      </c>
      <c r="S593" s="96">
        <f t="shared" si="194"/>
        <v>456.57450165836781</v>
      </c>
      <c r="T593" s="96">
        <f t="shared" si="195"/>
        <v>81.059468742301902</v>
      </c>
      <c r="U593" s="96">
        <f t="shared" si="195"/>
        <v>303.93728717454832</v>
      </c>
      <c r="V593" s="32">
        <f t="shared" si="196"/>
        <v>1000</v>
      </c>
      <c r="W593" s="100">
        <f>IF(A593=1,((cPH1_+cPHr+(cNES*L593+(cNES+cOSEX)*G593+(cNES+cEREX)*H593+(cNES+cHOEX)*I593+(cNES+cNES)*S593+(cNES+cOSEX)*N593+(cNES+cEREX)*O593+(cNES+cHOEX)*P593)))/(1+cDR)^(A$6:A$65537 + 0.5),(cPHr+(cNES*L593+(cNES+cOSEX)*G593+(cNES+cEREX)*H593+(cNES+cHOEX)*I593+(cNES+cNES)*S593+(cNES+cOSEX)*N593+(cNES+cEREX)*O593+(cNES+cHOEX)*P593))/(1+cDR)^(((cycle + 0.5)/('Life tables'!$I$2/2))))</f>
        <v>39512.427931393853</v>
      </c>
      <c r="X593" s="107">
        <f>((L593+G593+H593+I593+N593+O593+P593+S593)/('Life tables'!$I$2/2))/(1+oDR)^(((cycle + 0.5)/('Life tables'!$I$2/2)))</f>
        <v>16.865722494932939</v>
      </c>
      <c r="Y593" s="31">
        <f>((uNES*L593+ uOCEX*G593+uEREX*H593+uHOEX*I593+uNES*S593+ uOCEX*N593+uEREX*O593+uHOEX*P593)/('Life tables'!$I$2/2))/(1+oDR)^(((cycle + 0.5)/('Life tables'!$I$2/2)))</f>
        <v>11.115341022962863</v>
      </c>
      <c r="Z593" s="100">
        <f t="shared" si="192"/>
        <v>146886.49089548155</v>
      </c>
      <c r="AA593" s="107">
        <f>((L593+G593+H593+I593+N593+O593+P593+S593)/('Life tables'!$I$2/2))</f>
        <v>23.589146138137689</v>
      </c>
      <c r="AB593" s="31">
        <f>((uNES*L593+ uOCEX*G593+uEREX*H593+uHOEX*I593+uNES*S593+ uOCEX*N593+uEREX*O593+uHOEX*P593)/('Life tables'!$I$2/2))</f>
        <v>15.546408038237463</v>
      </c>
    </row>
    <row r="594" spans="1:28" x14ac:dyDescent="0.25">
      <c r="A594" s="4">
        <v>588</v>
      </c>
      <c r="C594" s="105">
        <f>IF(male=0,VLOOKUP((($A$5:$A$1570/'Life tables'!$I$2)*2)+age,lifetable,13,1),IF(male=1,VLOOKUP((($A$5:$A$1570/'Life tables'!$I$2)*2)+age,lifetable,10,1),"error"))</f>
        <v>3.7736298212742714E-4</v>
      </c>
      <c r="F594" s="96">
        <f t="shared" si="180"/>
        <v>107.35399252968193</v>
      </c>
      <c r="G594" s="96">
        <f t="shared" si="181"/>
        <v>10.783933229134121</v>
      </c>
      <c r="H594" s="96">
        <f t="shared" si="182"/>
        <v>0.61587943088226693</v>
      </c>
      <c r="I594" s="96">
        <f t="shared" si="183"/>
        <v>0.24677706334041347</v>
      </c>
      <c r="J594" s="96">
        <f t="shared" si="184"/>
        <v>4.4906414593906874E-2</v>
      </c>
      <c r="K594" s="96">
        <f t="shared" si="185"/>
        <v>0.2578682551875448</v>
      </c>
      <c r="L594" s="96">
        <f t="shared" si="193"/>
        <v>95.404628136543678</v>
      </c>
      <c r="M594" s="96">
        <f t="shared" si="186"/>
        <v>507.64925155346793</v>
      </c>
      <c r="N594" s="96">
        <f t="shared" si="187"/>
        <v>48.887722811421597</v>
      </c>
      <c r="O594" s="96">
        <f t="shared" si="188"/>
        <v>1.166944876043492</v>
      </c>
      <c r="P594" s="96">
        <f t="shared" si="189"/>
        <v>1.166944876043492</v>
      </c>
      <c r="Q594" s="96">
        <f t="shared" si="190"/>
        <v>0.21089717590731438</v>
      </c>
      <c r="R594" s="96">
        <f t="shared" si="191"/>
        <v>9.1475782308403641E-2</v>
      </c>
      <c r="S594" s="96">
        <f t="shared" si="194"/>
        <v>456.12526603174365</v>
      </c>
      <c r="T594" s="96">
        <f t="shared" si="195"/>
        <v>81.315272332803119</v>
      </c>
      <c r="U594" s="96">
        <f t="shared" si="195"/>
        <v>304.28663121204426</v>
      </c>
      <c r="V594" s="32">
        <f t="shared" si="196"/>
        <v>1000</v>
      </c>
      <c r="W594" s="100">
        <f>IF(A594=1,((cPH1_+cPHr+(cNES*L594+(cNES+cOSEX)*G594+(cNES+cEREX)*H594+(cNES+cHOEX)*I594+(cNES+cNES)*S594+(cNES+cOSEX)*N594+(cNES+cEREX)*O594+(cNES+cHOEX)*P594)))/(1+cDR)^(A$6:A$65537 + 0.5),(cPHr+(cNES*L594+(cNES+cOSEX)*G594+(cNES+cEREX)*H594+(cNES+cHOEX)*I594+(cNES+cNES)*S594+(cNES+cOSEX)*N594+(cNES+cEREX)*O594+(cNES+cHOEX)*P594))/(1+cDR)^(((cycle + 0.5)/('Life tables'!$I$2/2))))</f>
        <v>39385.432272556252</v>
      </c>
      <c r="X594" s="107">
        <f>((L594+G594+H594+I594+N594+O594+P594+S594)/('Life tables'!$I$2/2))/(1+oDR)^(((cycle + 0.5)/('Life tables'!$I$2/2)))</f>
        <v>16.839507773500245</v>
      </c>
      <c r="Y594" s="31">
        <f>((uNES*L594+ uOCEX*G594+uEREX*H594+uHOEX*I594+uNES*S594+ uOCEX*N594+uEREX*O594+uHOEX*P594)/('Life tables'!$I$2/2))/(1+oDR)^(((cycle + 0.5)/('Life tables'!$I$2/2)))</f>
        <v>11.098064232416162</v>
      </c>
      <c r="Z594" s="100">
        <f t="shared" si="192"/>
        <v>146741.98532941073</v>
      </c>
      <c r="AA594" s="107">
        <f>((L594+G594+H594+I594+N594+O594+P594+S594)/('Life tables'!$I$2/2))</f>
        <v>23.565935015319543</v>
      </c>
      <c r="AB594" s="31">
        <f>((uNES*L594+ uOCEX*G594+uEREX*H594+uHOEX*I594+uNES*S594+ uOCEX*N594+uEREX*O594+uHOEX*P594)/('Life tables'!$I$2/2))</f>
        <v>15.531110767295232</v>
      </c>
    </row>
    <row r="595" spans="1:28" x14ac:dyDescent="0.25">
      <c r="A595" s="4">
        <v>589</v>
      </c>
      <c r="C595" s="105">
        <f>IF(male=0,VLOOKUP((($A$5:$A$1570/'Life tables'!$I$2)*2)+age,lifetable,13,1),IF(male=1,VLOOKUP((($A$5:$A$1570/'Life tables'!$I$2)*2)+age,lifetable,10,1),"error"))</f>
        <v>3.7736298212742714E-4</v>
      </c>
      <c r="F595" s="96">
        <f t="shared" si="180"/>
        <v>107.24833507420982</v>
      </c>
      <c r="G595" s="96">
        <f t="shared" si="181"/>
        <v>10.773319716603076</v>
      </c>
      <c r="H595" s="96">
        <f t="shared" si="182"/>
        <v>0.61527328431974715</v>
      </c>
      <c r="I595" s="96">
        <f t="shared" si="183"/>
        <v>0.24653418614537836</v>
      </c>
      <c r="J595" s="96">
        <f t="shared" si="184"/>
        <v>4.4862217844549322E-2</v>
      </c>
      <c r="K595" s="96">
        <f t="shared" si="185"/>
        <v>0.25761446207703137</v>
      </c>
      <c r="L595" s="96">
        <f t="shared" si="193"/>
        <v>95.310731207220044</v>
      </c>
      <c r="M595" s="96">
        <f t="shared" si="186"/>
        <v>507.14976138094289</v>
      </c>
      <c r="N595" s="96">
        <f t="shared" si="187"/>
        <v>48.839620825598303</v>
      </c>
      <c r="O595" s="96">
        <f t="shared" si="188"/>
        <v>1.1657966866279093</v>
      </c>
      <c r="P595" s="96">
        <f t="shared" si="189"/>
        <v>1.1657966866279093</v>
      </c>
      <c r="Q595" s="96">
        <f t="shared" si="190"/>
        <v>0.21068966832908659</v>
      </c>
      <c r="R595" s="96">
        <f t="shared" si="191"/>
        <v>9.1385776750142172E-2</v>
      </c>
      <c r="S595" s="96">
        <f t="shared" si="194"/>
        <v>455.67647173700954</v>
      </c>
      <c r="T595" s="96">
        <f t="shared" si="195"/>
        <v>81.570824218976753</v>
      </c>
      <c r="U595" s="96">
        <f t="shared" si="195"/>
        <v>304.63563145087141</v>
      </c>
      <c r="V595" s="32">
        <f t="shared" si="196"/>
        <v>1000.0000000000001</v>
      </c>
      <c r="W595" s="100">
        <f>IF(A595=1,((cPH1_+cPHr+(cNES*L595+(cNES+cOSEX)*G595+(cNES+cEREX)*H595+(cNES+cHOEX)*I595+(cNES+cNES)*S595+(cNES+cOSEX)*N595+(cNES+cEREX)*O595+(cNES+cHOEX)*P595)))/(1+cDR)^(A$6:A$65537 + 0.5),(cPHr+(cNES*L595+(cNES+cOSEX)*G595+(cNES+cEREX)*H595+(cNES+cHOEX)*I595+(cNES+cNES)*S595+(cNES+cOSEX)*N595+(cNES+cEREX)*O595+(cNES+cHOEX)*P595))/(1+cDR)^(((cycle + 0.5)/('Life tables'!$I$2/2))))</f>
        <v>39258.844775178171</v>
      </c>
      <c r="X595" s="107">
        <f>((L595+G595+H595+I595+N595+O595+P595+S595)/('Life tables'!$I$2/2))/(1+oDR)^(((cycle + 0.5)/('Life tables'!$I$2/2)))</f>
        <v>16.813333799573421</v>
      </c>
      <c r="Y595" s="31">
        <f>((uNES*L595+ uOCEX*G595+uEREX*H595+uHOEX*I595+uNES*S595+ uOCEX*N595+uEREX*O595+uHOEX*P595)/('Life tables'!$I$2/2))/(1+oDR)^(((cycle + 0.5)/('Life tables'!$I$2/2)))</f>
        <v>11.080814296452086</v>
      </c>
      <c r="Z595" s="100">
        <f t="shared" si="192"/>
        <v>146597.62188431996</v>
      </c>
      <c r="AA595" s="107">
        <f>((L595+G595+H595+I595+N595+O595+P595+S595)/('Life tables'!$I$2/2))</f>
        <v>23.542746733693445</v>
      </c>
      <c r="AB595" s="31">
        <f>((uNES*L595+ uOCEX*G595+uEREX*H595+uHOEX*I595+uNES*S595+ uOCEX*N595+uEREX*O595+uHOEX*P595)/('Life tables'!$I$2/2))</f>
        <v>15.515828549783487</v>
      </c>
    </row>
    <row r="596" spans="1:28" x14ac:dyDescent="0.25">
      <c r="A596" s="4">
        <v>590</v>
      </c>
      <c r="C596" s="105">
        <f>IF(male=0,VLOOKUP((($A$5:$A$1570/'Life tables'!$I$2)*2)+age,lifetable,13,1),IF(male=1,VLOOKUP((($A$5:$A$1570/'Life tables'!$I$2)*2)+age,lifetable,10,1),"error"))</f>
        <v>3.7736298212742714E-4</v>
      </c>
      <c r="F596" s="96">
        <f t="shared" si="180"/>
        <v>107.14278239391187</v>
      </c>
      <c r="G596" s="96">
        <f t="shared" si="181"/>
        <v>10.762716728957558</v>
      </c>
      <c r="H596" s="96">
        <f t="shared" si="182"/>
        <v>0.61466773884222781</v>
      </c>
      <c r="I596" s="96">
        <f t="shared" si="183"/>
        <v>0.2462915497994182</v>
      </c>
      <c r="J596" s="96">
        <f t="shared" si="184"/>
        <v>4.4818064922880881E-2</v>
      </c>
      <c r="K596" s="96">
        <f t="shared" si="185"/>
        <v>0.25736092064035604</v>
      </c>
      <c r="L596" s="96">
        <f t="shared" si="193"/>
        <v>95.216927390749433</v>
      </c>
      <c r="M596" s="96">
        <f t="shared" si="186"/>
        <v>506.65076193623997</v>
      </c>
      <c r="N596" s="96">
        <f t="shared" si="187"/>
        <v>48.791566097927493</v>
      </c>
      <c r="O596" s="96">
        <f t="shared" si="188"/>
        <v>1.1646496252595282</v>
      </c>
      <c r="P596" s="96">
        <f t="shared" si="189"/>
        <v>1.1646496252595282</v>
      </c>
      <c r="Q596" s="96">
        <f t="shared" si="190"/>
        <v>0.21048236461821707</v>
      </c>
      <c r="R596" s="96">
        <f t="shared" si="191"/>
        <v>9.1295859618508515E-2</v>
      </c>
      <c r="S596" s="96">
        <f t="shared" si="194"/>
        <v>455.22811836355669</v>
      </c>
      <c r="T596" s="96">
        <f t="shared" si="195"/>
        <v>81.826124648517848</v>
      </c>
      <c r="U596" s="96">
        <f t="shared" si="195"/>
        <v>304.98428823113028</v>
      </c>
      <c r="V596" s="32">
        <f t="shared" si="196"/>
        <v>1000</v>
      </c>
      <c r="W596" s="100">
        <f>IF(A596=1,((cPH1_+cPHr+(cNES*L596+(cNES+cOSEX)*G596+(cNES+cEREX)*H596+(cNES+cHOEX)*I596+(cNES+cNES)*S596+(cNES+cOSEX)*N596+(cNES+cEREX)*O596+(cNES+cHOEX)*P596)))/(1+cDR)^(A$6:A$65537 + 0.5),(cPHr+(cNES*L596+(cNES+cOSEX)*G596+(cNES+cEREX)*H596+(cNES+cHOEX)*I596+(cNES+cNES)*S596+(cNES+cOSEX)*N596+(cNES+cEREX)*O596+(cNES+cHOEX)*P596))/(1+cDR)^(((cycle + 0.5)/('Life tables'!$I$2/2))))</f>
        <v>39132.66412805923</v>
      </c>
      <c r="X596" s="107">
        <f>((L596+G596+H596+I596+N596+O596+P596+S596)/('Life tables'!$I$2/2))/(1+oDR)^(((cycle + 0.5)/('Life tables'!$I$2/2)))</f>
        <v>16.787200509765906</v>
      </c>
      <c r="Y596" s="31">
        <f>((uNES*L596+ uOCEX*G596+uEREX*H596+uHOEX*I596+uNES*S596+ uOCEX*N596+uEREX*O596+uHOEX*P596)/('Life tables'!$I$2/2))/(1+oDR)^(((cycle + 0.5)/('Life tables'!$I$2/2)))</f>
        <v>11.063591173296761</v>
      </c>
      <c r="Z596" s="100">
        <f t="shared" si="192"/>
        <v>146453.40042266774</v>
      </c>
      <c r="AA596" s="107">
        <f>((L596+G596+H596+I596+N596+O596+P596+S596)/('Life tables'!$I$2/2))</f>
        <v>23.519581270713825</v>
      </c>
      <c r="AB596" s="31">
        <f>((uNES*L596+ uOCEX*G596+uEREX*H596+uHOEX*I596+uNES*S596+ uOCEX*N596+uEREX*O596+uHOEX*P596)/('Life tables'!$I$2/2))</f>
        <v>15.500561370844903</v>
      </c>
    </row>
    <row r="597" spans="1:28" x14ac:dyDescent="0.25">
      <c r="A597" s="4">
        <v>591</v>
      </c>
      <c r="C597" s="105">
        <f>IF(male=0,VLOOKUP((($A$5:$A$1570/'Life tables'!$I$2)*2)+age,lifetable,13,1),IF(male=1,VLOOKUP((($A$5:$A$1570/'Life tables'!$I$2)*2)+age,lifetable,10,1),"error"))</f>
        <v>3.7736298212742714E-4</v>
      </c>
      <c r="F597" s="96">
        <f t="shared" si="180"/>
        <v>107.03733435841905</v>
      </c>
      <c r="G597" s="96">
        <f t="shared" si="181"/>
        <v>10.752124253101725</v>
      </c>
      <c r="H597" s="96">
        <f t="shared" si="182"/>
        <v>0.61406279370179417</v>
      </c>
      <c r="I597" s="96">
        <f t="shared" si="183"/>
        <v>0.24604915400285068</v>
      </c>
      <c r="J597" s="96">
        <f t="shared" si="184"/>
        <v>4.4773955774367893E-2</v>
      </c>
      <c r="K597" s="96">
        <f t="shared" si="185"/>
        <v>0.25710763056436775</v>
      </c>
      <c r="L597" s="96">
        <f t="shared" si="193"/>
        <v>95.123216571273943</v>
      </c>
      <c r="M597" s="96">
        <f t="shared" si="186"/>
        <v>506.15225276193286</v>
      </c>
      <c r="N597" s="96">
        <f t="shared" si="187"/>
        <v>48.743558584358041</v>
      </c>
      <c r="O597" s="96">
        <f t="shared" si="188"/>
        <v>1.1635036908868521</v>
      </c>
      <c r="P597" s="96">
        <f t="shared" si="189"/>
        <v>1.1635036908868521</v>
      </c>
      <c r="Q597" s="96">
        <f t="shared" si="190"/>
        <v>0.21027526458467322</v>
      </c>
      <c r="R597" s="96">
        <f t="shared" si="191"/>
        <v>9.1206030831076812E-2</v>
      </c>
      <c r="S597" s="96">
        <f t="shared" si="194"/>
        <v>454.78020550038536</v>
      </c>
      <c r="T597" s="96">
        <f t="shared" si="195"/>
        <v>82.081173868876888</v>
      </c>
      <c r="U597" s="96">
        <f t="shared" si="195"/>
        <v>305.3326018925257</v>
      </c>
      <c r="V597" s="32">
        <f t="shared" si="196"/>
        <v>1000</v>
      </c>
      <c r="W597" s="100">
        <f>IF(A597=1,((cPH1_+cPHr+(cNES*L597+(cNES+cOSEX)*G597+(cNES+cEREX)*H597+(cNES+cHOEX)*I597+(cNES+cNES)*S597+(cNES+cOSEX)*N597+(cNES+cEREX)*O597+(cNES+cHOEX)*P597)))/(1+cDR)^(A$6:A$65537 + 0.5),(cPHr+(cNES*L597+(cNES+cOSEX)*G597+(cNES+cEREX)*H597+(cNES+cHOEX)*I597+(cNES+cNES)*S597+(cNES+cOSEX)*N597+(cNES+cEREX)*O597+(cNES+cHOEX)*P597))/(1+cDR)^(((cycle + 0.5)/('Life tables'!$I$2/2))))</f>
        <v>39006.889024188531</v>
      </c>
      <c r="X597" s="107">
        <f>((L597+G597+H597+I597+N597+O597+P597+S597)/('Life tables'!$I$2/2))/(1+oDR)^(((cycle + 0.5)/('Life tables'!$I$2/2)))</f>
        <v>16.76110784079145</v>
      </c>
      <c r="Y597" s="31">
        <f>((uNES*L597+ uOCEX*G597+uEREX*H597+uHOEX*I597+uNES*S597+ uOCEX*N597+uEREX*O597+uHOEX*P597)/('Life tables'!$I$2/2))/(1+oDR)^(((cycle + 0.5)/('Life tables'!$I$2/2)))</f>
        <v>11.046394821242382</v>
      </c>
      <c r="Z597" s="100">
        <f t="shared" si="192"/>
        <v>146309.32080697067</v>
      </c>
      <c r="AA597" s="107">
        <f>((L597+G597+H597+I597+N597+O597+P597+S597)/('Life tables'!$I$2/2))</f>
        <v>23.49643860385968</v>
      </c>
      <c r="AB597" s="31">
        <f>((uNES*L597+ uOCEX*G597+uEREX*H597+uHOEX*I597+uNES*S597+ uOCEX*N597+uEREX*O597+uHOEX*P597)/('Life tables'!$I$2/2))</f>
        <v>15.485309215638297</v>
      </c>
    </row>
    <row r="598" spans="1:28" x14ac:dyDescent="0.25">
      <c r="A598" s="4">
        <v>592</v>
      </c>
      <c r="C598" s="105">
        <f>IF(male=0,VLOOKUP((($A$5:$A$1570/'Life tables'!$I$2)*2)+age,lifetable,13,1),IF(male=1,VLOOKUP((($A$5:$A$1570/'Life tables'!$I$2)*2)+age,lifetable,10,1),"error"))</f>
        <v>3.7736298212742714E-4</v>
      </c>
      <c r="F598" s="96">
        <f t="shared" si="180"/>
        <v>106.93199083840754</v>
      </c>
      <c r="G598" s="96">
        <f t="shared" si="181"/>
        <v>10.741542276044729</v>
      </c>
      <c r="H598" s="96">
        <f t="shared" si="182"/>
        <v>0.61345844815652839</v>
      </c>
      <c r="I598" s="96">
        <f t="shared" si="183"/>
        <v>0.24580699845839626</v>
      </c>
      <c r="J598" s="96">
        <f t="shared" si="184"/>
        <v>4.4729890344913925E-2</v>
      </c>
      <c r="K598" s="96">
        <f t="shared" si="185"/>
        <v>0.25685459153842588</v>
      </c>
      <c r="L598" s="96">
        <f t="shared" si="193"/>
        <v>95.029598633864552</v>
      </c>
      <c r="M598" s="96">
        <f t="shared" si="186"/>
        <v>505.65423340018981</v>
      </c>
      <c r="N598" s="96">
        <f t="shared" si="187"/>
        <v>48.695598240799747</v>
      </c>
      <c r="O598" s="96">
        <f t="shared" si="188"/>
        <v>1.1623588824574531</v>
      </c>
      <c r="P598" s="96">
        <f t="shared" si="189"/>
        <v>1.1623588824574531</v>
      </c>
      <c r="Q598" s="96">
        <f t="shared" si="190"/>
        <v>0.21006836803825388</v>
      </c>
      <c r="R598" s="96">
        <f t="shared" si="191"/>
        <v>9.1116290305348138E-2</v>
      </c>
      <c r="S598" s="96">
        <f t="shared" si="194"/>
        <v>454.33273273613156</v>
      </c>
      <c r="T598" s="96">
        <f t="shared" si="195"/>
        <v>82.33597212726005</v>
      </c>
      <c r="U598" s="96">
        <f t="shared" si="195"/>
        <v>305.68057277436947</v>
      </c>
      <c r="V598" s="32">
        <f t="shared" si="196"/>
        <v>1000</v>
      </c>
      <c r="W598" s="100">
        <f>IF(A598=1,((cPH1_+cPHr+(cNES*L598+(cNES+cOSEX)*G598+(cNES+cEREX)*H598+(cNES+cHOEX)*I598+(cNES+cNES)*S598+(cNES+cOSEX)*N598+(cNES+cEREX)*O598+(cNES+cHOEX)*P598)))/(1+cDR)^(A$6:A$65537 + 0.5),(cPHr+(cNES*L598+(cNES+cOSEX)*G598+(cNES+cEREX)*H598+(cNES+cHOEX)*I598+(cNES+cNES)*S598+(cNES+cOSEX)*N598+(cNES+cEREX)*O598+(cNES+cHOEX)*P598))/(1+cDR)^(((cycle + 0.5)/('Life tables'!$I$2/2))))</f>
        <v>38881.518160731983</v>
      </c>
      <c r="X598" s="107">
        <f>((L598+G598+H598+I598+N598+O598+P598+S598)/('Life tables'!$I$2/2))/(1+oDR)^(((cycle + 0.5)/('Life tables'!$I$2/2)))</f>
        <v>16.73505572946388</v>
      </c>
      <c r="Y598" s="31">
        <f>((uNES*L598+ uOCEX*G598+uEREX*H598+uHOEX*I598+uNES*S598+ uOCEX*N598+uEREX*O598+uHOEX*P598)/('Life tables'!$I$2/2))/(1+oDR)^(((cycle + 0.5)/('Life tables'!$I$2/2)))</f>
        <v>11.029225198647074</v>
      </c>
      <c r="Z598" s="100">
        <f t="shared" si="192"/>
        <v>146165.3828998057</v>
      </c>
      <c r="AA598" s="107">
        <f>((L598+G598+H598+I598+N598+O598+P598+S598)/('Life tables'!$I$2/2))</f>
        <v>23.473318710634448</v>
      </c>
      <c r="AB598" s="31">
        <f>((uNES*L598+ uOCEX*G598+uEREX*H598+uHOEX*I598+uNES*S598+ uOCEX*N598+uEREX*O598+uHOEX*P598)/('Life tables'!$I$2/2))</f>
        <v>15.470072069338554</v>
      </c>
    </row>
    <row r="599" spans="1:28" x14ac:dyDescent="0.25">
      <c r="A599" s="4">
        <v>593</v>
      </c>
      <c r="C599" s="105">
        <f>IF(male=0,VLOOKUP((($A$5:$A$1570/'Life tables'!$I$2)*2)+age,lifetable,13,1),IF(male=1,VLOOKUP((($A$5:$A$1570/'Life tables'!$I$2)*2)+age,lifetable,10,1),"error"))</f>
        <v>3.7736298212742714E-4</v>
      </c>
      <c r="F599" s="96">
        <f t="shared" si="180"/>
        <v>106.82675170556693</v>
      </c>
      <c r="G599" s="96">
        <f t="shared" si="181"/>
        <v>10.730970784897519</v>
      </c>
      <c r="H599" s="96">
        <f t="shared" si="182"/>
        <v>0.61285470147032572</v>
      </c>
      <c r="I599" s="96">
        <f t="shared" si="183"/>
        <v>0.24556508287110485</v>
      </c>
      <c r="J599" s="96">
        <f t="shared" si="184"/>
        <v>4.4685868580846444E-2</v>
      </c>
      <c r="K599" s="96">
        <f t="shared" si="185"/>
        <v>0.25660180325432408</v>
      </c>
      <c r="L599" s="96">
        <f t="shared" si="193"/>
        <v>94.936073464492821</v>
      </c>
      <c r="M599" s="96">
        <f t="shared" si="186"/>
        <v>505.15670339280348</v>
      </c>
      <c r="N599" s="96">
        <f t="shared" si="187"/>
        <v>48.64768502312625</v>
      </c>
      <c r="O599" s="96">
        <f t="shared" si="188"/>
        <v>1.1612151989180395</v>
      </c>
      <c r="P599" s="96">
        <f t="shared" si="189"/>
        <v>1.1612151989180395</v>
      </c>
      <c r="Q599" s="96">
        <f t="shared" si="190"/>
        <v>0.20986167478860202</v>
      </c>
      <c r="R599" s="96">
        <f t="shared" si="191"/>
        <v>9.1026637958755888E-2</v>
      </c>
      <c r="S599" s="96">
        <f t="shared" si="194"/>
        <v>453.8856996590938</v>
      </c>
      <c r="T599" s="96">
        <f t="shared" si="195"/>
        <v>82.590519670629504</v>
      </c>
      <c r="U599" s="96">
        <f t="shared" si="195"/>
        <v>306.02820121558256</v>
      </c>
      <c r="V599" s="32">
        <f t="shared" si="196"/>
        <v>1000</v>
      </c>
      <c r="W599" s="100">
        <f>IF(A599=1,((cPH1_+cPHr+(cNES*L599+(cNES+cOSEX)*G599+(cNES+cEREX)*H599+(cNES+cHOEX)*I599+(cNES+cNES)*S599+(cNES+cOSEX)*N599+(cNES+cEREX)*O599+(cNES+cHOEX)*P599)))/(1+cDR)^(A$6:A$65537 + 0.5),(cPHr+(cNES*L599+(cNES+cOSEX)*G599+(cNES+cEREX)*H599+(cNES+cHOEX)*I599+(cNES+cNES)*S599+(cNES+cOSEX)*N599+(cNES+cEREX)*O599+(cNES+cHOEX)*P599))/(1+cDR)^(((cycle + 0.5)/('Life tables'!$I$2/2))))</f>
        <v>38756.550239019831</v>
      </c>
      <c r="X599" s="107">
        <f>((L599+G599+H599+I599+N599+O599+P599+S599)/('Life tables'!$I$2/2))/(1+oDR)^(((cycle + 0.5)/('Life tables'!$I$2/2)))</f>
        <v>16.70904411269689</v>
      </c>
      <c r="Y599" s="31">
        <f>((uNES*L599+ uOCEX*G599+uEREX*H599+uHOEX*I599+uNES*S599+ uOCEX*N599+uEREX*O599+uHOEX*P599)/('Life tables'!$I$2/2))/(1+oDR)^(((cycle + 0.5)/('Life tables'!$I$2/2)))</f>
        <v>11.012082263934751</v>
      </c>
      <c r="Z599" s="100">
        <f t="shared" si="192"/>
        <v>146021.58656381283</v>
      </c>
      <c r="AA599" s="107">
        <f>((L599+G599+H599+I599+N599+O599+P599+S599)/('Life tables'!$I$2/2))</f>
        <v>23.450221568565919</v>
      </c>
      <c r="AB599" s="31">
        <f>((uNES*L599+ uOCEX*G599+uEREX*H599+uHOEX*I599+uNES*S599+ uOCEX*N599+uEREX*O599+uHOEX*P599)/('Life tables'!$I$2/2))</f>
        <v>15.454849917136572</v>
      </c>
    </row>
    <row r="600" spans="1:28" x14ac:dyDescent="0.25">
      <c r="A600" s="4">
        <v>594</v>
      </c>
      <c r="C600" s="105">
        <f>IF(male=0,VLOOKUP((($A$5:$A$1570/'Life tables'!$I$2)*2)+age,lifetable,13,1),IF(male=1,VLOOKUP((($A$5:$A$1570/'Life tables'!$I$2)*2)+age,lifetable,10,1),"error"))</f>
        <v>3.7736298212742714E-4</v>
      </c>
      <c r="F600" s="96">
        <f t="shared" si="180"/>
        <v>106.72161683256942</v>
      </c>
      <c r="G600" s="96">
        <f t="shared" si="181"/>
        <v>10.720409766869754</v>
      </c>
      <c r="H600" s="96">
        <f t="shared" si="182"/>
        <v>0.61225155291271915</v>
      </c>
      <c r="I600" s="96">
        <f t="shared" si="183"/>
        <v>0.24532340694828514</v>
      </c>
      <c r="J600" s="96">
        <f t="shared" si="184"/>
        <v>4.4641890428903958E-2</v>
      </c>
      <c r="K600" s="96">
        <f t="shared" si="185"/>
        <v>0.25634926540621622</v>
      </c>
      <c r="L600" s="96">
        <f t="shared" si="193"/>
        <v>94.842640950003542</v>
      </c>
      <c r="M600" s="96">
        <f t="shared" si="186"/>
        <v>504.65966228121852</v>
      </c>
      <c r="N600" s="96">
        <f t="shared" si="187"/>
        <v>48.599818887177683</v>
      </c>
      <c r="O600" s="96">
        <f t="shared" si="188"/>
        <v>1.1600726392145195</v>
      </c>
      <c r="P600" s="96">
        <f t="shared" si="189"/>
        <v>1.1600726392145195</v>
      </c>
      <c r="Q600" s="96">
        <f t="shared" si="190"/>
        <v>0.20965518464521599</v>
      </c>
      <c r="R600" s="96">
        <f t="shared" si="191"/>
        <v>9.093707370867074E-2</v>
      </c>
      <c r="S600" s="96">
        <f t="shared" si="194"/>
        <v>453.43910585725791</v>
      </c>
      <c r="T600" s="96">
        <f t="shared" ref="T600:U615" si="197">J600+Q600+T599</f>
        <v>82.844816745703625</v>
      </c>
      <c r="U600" s="96">
        <f t="shared" si="197"/>
        <v>306.37548755469743</v>
      </c>
      <c r="V600" s="32">
        <f t="shared" si="196"/>
        <v>1000</v>
      </c>
      <c r="W600" s="100">
        <f>IF(A600=1,((cPH1_+cPHr+(cNES*L600+(cNES+cOSEX)*G600+(cNES+cEREX)*H600+(cNES+cHOEX)*I600+(cNES+cNES)*S600+(cNES+cOSEX)*N600+(cNES+cEREX)*O600+(cNES+cHOEX)*P600)))/(1+cDR)^(A$6:A$65537 + 0.5),(cPHr+(cNES*L600+(cNES+cOSEX)*G600+(cNES+cEREX)*H600+(cNES+cHOEX)*I600+(cNES+cNES)*S600+(cNES+cOSEX)*N600+(cNES+cEREX)*O600+(cNES+cHOEX)*P600))/(1+cDR)^(((cycle + 0.5)/('Life tables'!$I$2/2))))</f>
        <v>38631.983964534033</v>
      </c>
      <c r="X600" s="107">
        <f>((L600+G600+H600+I600+N600+O600+P600+S600)/('Life tables'!$I$2/2))/(1+oDR)^(((cycle + 0.5)/('Life tables'!$I$2/2)))</f>
        <v>16.683072927503847</v>
      </c>
      <c r="Y600" s="31">
        <f>((uNES*L600+ uOCEX*G600+uEREX*H600+uHOEX*I600+uNES*S600+ uOCEX*N600+uEREX*O600+uHOEX*P600)/('Life tables'!$I$2/2))/(1+oDR)^(((cycle + 0.5)/('Life tables'!$I$2/2)))</f>
        <v>10.994965975594964</v>
      </c>
      <c r="Z600" s="100">
        <f t="shared" si="192"/>
        <v>145877.93166169734</v>
      </c>
      <c r="AA600" s="107">
        <f>((L600+G600+H600+I600+N600+O600+P600+S600)/('Life tables'!$I$2/2))</f>
        <v>23.427147155206136</v>
      </c>
      <c r="AB600" s="31">
        <f>((uNES*L600+ uOCEX*G600+uEREX*H600+uHOEX*I600+uNES*S600+ uOCEX*N600+uEREX*O600+uHOEX*P600)/('Life tables'!$I$2/2))</f>
        <v>15.439642744239178</v>
      </c>
    </row>
    <row r="601" spans="1:28" x14ac:dyDescent="0.25">
      <c r="A601" s="4">
        <v>595</v>
      </c>
      <c r="C601" s="105">
        <f>IF(male=0,VLOOKUP((($A$5:$A$1570/'Life tables'!$I$2)*2)+age,lifetable,13,1),IF(male=1,VLOOKUP((($A$5:$A$1570/'Life tables'!$I$2)*2)+age,lifetable,10,1),"error"))</f>
        <v>3.7736298212742714E-4</v>
      </c>
      <c r="F601" s="96">
        <f t="shared" si="180"/>
        <v>106.61658609303997</v>
      </c>
      <c r="G601" s="96">
        <f t="shared" si="181"/>
        <v>10.709859209266792</v>
      </c>
      <c r="H601" s="96">
        <f t="shared" si="182"/>
        <v>0.61164900175870729</v>
      </c>
      <c r="I601" s="96">
        <f t="shared" si="183"/>
        <v>0.24508197039943591</v>
      </c>
      <c r="J601" s="96">
        <f t="shared" si="184"/>
        <v>4.4597955836223474E-2</v>
      </c>
      <c r="K601" s="96">
        <f t="shared" si="185"/>
        <v>0.25609697769054485</v>
      </c>
      <c r="L601" s="96">
        <f t="shared" si="193"/>
        <v>94.749300978088272</v>
      </c>
      <c r="M601" s="96">
        <f t="shared" si="186"/>
        <v>504.16310960655898</v>
      </c>
      <c r="N601" s="96">
        <f t="shared" si="187"/>
        <v>48.551999788763297</v>
      </c>
      <c r="O601" s="96">
        <f t="shared" si="188"/>
        <v>1.1589312022920648</v>
      </c>
      <c r="P601" s="96">
        <f t="shared" si="189"/>
        <v>1.1589312022920648</v>
      </c>
      <c r="Q601" s="96">
        <f t="shared" si="190"/>
        <v>0.20944889741746087</v>
      </c>
      <c r="R601" s="96">
        <f t="shared" si="191"/>
        <v>9.0847597472405603E-2</v>
      </c>
      <c r="S601" s="96">
        <f t="shared" si="194"/>
        <v>452.9929509183217</v>
      </c>
      <c r="T601" s="96">
        <f t="shared" si="197"/>
        <v>83.098863598957308</v>
      </c>
      <c r="U601" s="96">
        <f t="shared" si="197"/>
        <v>306.72243212986035</v>
      </c>
      <c r="V601" s="32">
        <f t="shared" si="196"/>
        <v>1000</v>
      </c>
      <c r="W601" s="100">
        <f>IF(A601=1,((cPH1_+cPHr+(cNES*L601+(cNES+cOSEX)*G601+(cNES+cEREX)*H601+(cNES+cHOEX)*I601+(cNES+cNES)*S601+(cNES+cOSEX)*N601+(cNES+cEREX)*O601+(cNES+cHOEX)*P601)))/(1+cDR)^(A$6:A$65537 + 0.5),(cPHr+(cNES*L601+(cNES+cOSEX)*G601+(cNES+cEREX)*H601+(cNES+cHOEX)*I601+(cNES+cNES)*S601+(cNES+cOSEX)*N601+(cNES+cEREX)*O601+(cNES+cHOEX)*P601))/(1+cDR)^(((cycle + 0.5)/('Life tables'!$I$2/2))))</f>
        <v>38507.818046895714</v>
      </c>
      <c r="X601" s="107">
        <f>((L601+G601+H601+I601+N601+O601+P601+S601)/('Life tables'!$I$2/2))/(1+oDR)^(((cycle + 0.5)/('Life tables'!$I$2/2)))</f>
        <v>16.65714211099754</v>
      </c>
      <c r="Y601" s="31">
        <f>((uNES*L601+ uOCEX*G601+uEREX*H601+uHOEX*I601+uNES*S601+ uOCEX*N601+uEREX*O601+uHOEX*P601)/('Life tables'!$I$2/2))/(1+oDR)^(((cycle + 0.5)/('Life tables'!$I$2/2)))</f>
        <v>10.97787629218279</v>
      </c>
      <c r="Z601" s="100">
        <f t="shared" si="192"/>
        <v>145734.4180562321</v>
      </c>
      <c r="AA601" s="107">
        <f>((L601+G601+H601+I601+N601+O601+P601+S601)/('Life tables'!$I$2/2))</f>
        <v>23.404095448131287</v>
      </c>
      <c r="AB601" s="31">
        <f>((uNES*L601+ uOCEX*G601+uEREX*H601+uHOEX*I601+uNES*S601+ uOCEX*N601+uEREX*O601+uHOEX*P601)/('Life tables'!$I$2/2))</f>
        <v>15.42445053586909</v>
      </c>
    </row>
    <row r="602" spans="1:28" x14ac:dyDescent="0.25">
      <c r="A602" s="4">
        <v>596</v>
      </c>
      <c r="C602" s="105">
        <f>IF(male=0,VLOOKUP((($A$5:$A$1570/'Life tables'!$I$2)*2)+age,lifetable,13,1),IF(male=1,VLOOKUP((($A$5:$A$1570/'Life tables'!$I$2)*2)+age,lifetable,10,1),"error"))</f>
        <v>3.7736298212742714E-4</v>
      </c>
      <c r="F602" s="96">
        <f t="shared" si="180"/>
        <v>106.51165936152766</v>
      </c>
      <c r="G602" s="96">
        <f t="shared" si="181"/>
        <v>10.69931909948683</v>
      </c>
      <c r="H602" s="96">
        <f t="shared" si="182"/>
        <v>0.61104704728859038</v>
      </c>
      <c r="I602" s="96">
        <f t="shared" si="183"/>
        <v>0.24484077293618037</v>
      </c>
      <c r="J602" s="96">
        <f t="shared" si="184"/>
        <v>4.455406475032863E-2</v>
      </c>
      <c r="K602" s="96">
        <f t="shared" si="185"/>
        <v>0.25584493980597223</v>
      </c>
      <c r="L602" s="96">
        <f t="shared" si="193"/>
        <v>94.656053437259757</v>
      </c>
      <c r="M602" s="96">
        <f t="shared" si="186"/>
        <v>503.66704490965469</v>
      </c>
      <c r="N602" s="96">
        <f t="shared" si="187"/>
        <v>48.504227683664006</v>
      </c>
      <c r="O602" s="96">
        <f t="shared" si="188"/>
        <v>1.1577908870951703</v>
      </c>
      <c r="P602" s="96">
        <f t="shared" si="189"/>
        <v>1.1577908870951703</v>
      </c>
      <c r="Q602" s="96">
        <f t="shared" si="190"/>
        <v>0.20924281291457961</v>
      </c>
      <c r="R602" s="96">
        <f t="shared" si="191"/>
        <v>9.0758209167220411E-2</v>
      </c>
      <c r="S602" s="96">
        <f t="shared" si="194"/>
        <v>452.54723442971857</v>
      </c>
      <c r="T602" s="96">
        <f t="shared" si="197"/>
        <v>83.352660476622219</v>
      </c>
      <c r="U602" s="96">
        <f t="shared" si="197"/>
        <v>307.06903527883355</v>
      </c>
      <c r="V602" s="32">
        <f t="shared" si="196"/>
        <v>1000</v>
      </c>
      <c r="W602" s="100">
        <f>IF(A602=1,((cPH1_+cPHr+(cNES*L602+(cNES+cOSEX)*G602+(cNES+cEREX)*H602+(cNES+cHOEX)*I602+(cNES+cNES)*S602+(cNES+cOSEX)*N602+(cNES+cEREX)*O602+(cNES+cHOEX)*P602)))/(1+cDR)^(A$6:A$65537 + 0.5),(cPHr+(cNES*L602+(cNES+cOSEX)*G602+(cNES+cEREX)*H602+(cNES+cHOEX)*I602+(cNES+cNES)*S602+(cNES+cOSEX)*N602+(cNES+cEREX)*O602+(cNES+cHOEX)*P602))/(1+cDR)^(((cycle + 0.5)/('Life tables'!$I$2/2))))</f>
        <v>38384.051199852736</v>
      </c>
      <c r="X602" s="107">
        <f>((L602+G602+H602+I602+N602+O602+P602+S602)/('Life tables'!$I$2/2))/(1+oDR)^(((cycle + 0.5)/('Life tables'!$I$2/2)))</f>
        <v>16.631251600390023</v>
      </c>
      <c r="Y602" s="31">
        <f>((uNES*L602+ uOCEX*G602+uEREX*H602+uHOEX*I602+uNES*S602+ uOCEX*N602+uEREX*O602+uHOEX*P602)/('Life tables'!$I$2/2))/(1+oDR)^(((cycle + 0.5)/('Life tables'!$I$2/2)))</f>
        <v>10.960813172318673</v>
      </c>
      <c r="Z602" s="100">
        <f t="shared" si="192"/>
        <v>145591.04561025987</v>
      </c>
      <c r="AA602" s="107">
        <f>((L602+G602+H602+I602+N602+O602+P602+S602)/('Life tables'!$I$2/2))</f>
        <v>23.381066424941622</v>
      </c>
      <c r="AB602" s="31">
        <f>((uNES*L602+ uOCEX*G602+uEREX*H602+uHOEX*I602+uNES*S602+ uOCEX*N602+uEREX*O602+uHOEX*P602)/('Life tables'!$I$2/2))</f>
        <v>15.409273277264836</v>
      </c>
    </row>
    <row r="603" spans="1:28" x14ac:dyDescent="0.25">
      <c r="A603" s="4">
        <v>597</v>
      </c>
      <c r="C603" s="105">
        <f>IF(male=0,VLOOKUP((($A$5:$A$1570/'Life tables'!$I$2)*2)+age,lifetable,13,1),IF(male=1,VLOOKUP((($A$5:$A$1570/'Life tables'!$I$2)*2)+age,lifetable,10,1),"error"))</f>
        <v>3.7736298212742714E-4</v>
      </c>
      <c r="F603" s="96">
        <f t="shared" si="180"/>
        <v>106.40683651347781</v>
      </c>
      <c r="G603" s="96">
        <f t="shared" si="181"/>
        <v>10.68878942501809</v>
      </c>
      <c r="H603" s="96">
        <f t="shared" si="182"/>
        <v>0.61044568878781036</v>
      </c>
      <c r="I603" s="96">
        <f t="shared" si="183"/>
        <v>0.24459981427220176</v>
      </c>
      <c r="J603" s="96">
        <f t="shared" si="184"/>
        <v>4.4510217119117894E-2</v>
      </c>
      <c r="K603" s="96">
        <f t="shared" si="185"/>
        <v>0.25559315145331329</v>
      </c>
      <c r="L603" s="96">
        <f t="shared" si="193"/>
        <v>94.562898216827278</v>
      </c>
      <c r="M603" s="96">
        <f t="shared" si="186"/>
        <v>503.17146773106651</v>
      </c>
      <c r="N603" s="96">
        <f t="shared" si="187"/>
        <v>48.456502527634825</v>
      </c>
      <c r="O603" s="96">
        <f t="shared" si="188"/>
        <v>1.1566516925677128</v>
      </c>
      <c r="P603" s="96">
        <f t="shared" si="189"/>
        <v>1.1566516925677128</v>
      </c>
      <c r="Q603" s="96">
        <f t="shared" si="190"/>
        <v>0.20903693094570339</v>
      </c>
      <c r="R603" s="96">
        <f t="shared" si="191"/>
        <v>9.0668908710326554E-2</v>
      </c>
      <c r="S603" s="96">
        <f t="shared" si="194"/>
        <v>452.10195597864026</v>
      </c>
      <c r="T603" s="96">
        <f t="shared" si="197"/>
        <v>83.606207624687045</v>
      </c>
      <c r="U603" s="96">
        <f t="shared" si="197"/>
        <v>307.41529733899722</v>
      </c>
      <c r="V603" s="32">
        <f t="shared" si="196"/>
        <v>1000.0000000000002</v>
      </c>
      <c r="W603" s="100">
        <f>IF(A603=1,((cPH1_+cPHr+(cNES*L603+(cNES+cOSEX)*G603+(cNES+cEREX)*H603+(cNES+cHOEX)*I603+(cNES+cNES)*S603+(cNES+cOSEX)*N603+(cNES+cEREX)*O603+(cNES+cHOEX)*P603)))/(1+cDR)^(A$6:A$65537 + 0.5),(cPHr+(cNES*L603+(cNES+cOSEX)*G603+(cNES+cEREX)*H603+(cNES+cHOEX)*I603+(cNES+cNES)*S603+(cNES+cOSEX)*N603+(cNES+cEREX)*O603+(cNES+cHOEX)*P603))/(1+cDR)^(((cycle + 0.5)/('Life tables'!$I$2/2))))</f>
        <v>38260.682141267054</v>
      </c>
      <c r="X603" s="107">
        <f>((L603+G603+H603+I603+N603+O603+P603+S603)/('Life tables'!$I$2/2))/(1+oDR)^(((cycle + 0.5)/('Life tables'!$I$2/2)))</f>
        <v>16.605401332992376</v>
      </c>
      <c r="Y603" s="31">
        <f>((uNES*L603+ uOCEX*G603+uEREX*H603+uHOEX*I603+uNES*S603+ uOCEX*N603+uEREX*O603+uHOEX*P603)/('Life tables'!$I$2/2))/(1+oDR)^(((cycle + 0.5)/('Life tables'!$I$2/2)))</f>
        <v>10.943776574688306</v>
      </c>
      <c r="Z603" s="100">
        <f t="shared" si="192"/>
        <v>145447.81418669524</v>
      </c>
      <c r="AA603" s="107">
        <f>((L603+G603+H603+I603+N603+O603+P603+S603)/('Life tables'!$I$2/2))</f>
        <v>23.358060063261384</v>
      </c>
      <c r="AB603" s="31">
        <f>((uNES*L603+ uOCEX*G603+uEREX*H603+uHOEX*I603+uNES*S603+ uOCEX*N603+uEREX*O603+uHOEX*P603)/('Life tables'!$I$2/2))</f>
        <v>15.39411095368072</v>
      </c>
    </row>
    <row r="604" spans="1:28" x14ac:dyDescent="0.25">
      <c r="A604" s="4">
        <v>598</v>
      </c>
      <c r="C604" s="105">
        <f>IF(male=0,VLOOKUP((($A$5:$A$1570/'Life tables'!$I$2)*2)+age,lifetable,13,1),IF(male=1,VLOOKUP((($A$5:$A$1570/'Life tables'!$I$2)*2)+age,lifetable,10,1),"error"))</f>
        <v>3.7736298212742714E-4</v>
      </c>
      <c r="F604" s="96">
        <f t="shared" si="180"/>
        <v>106.30211742520518</v>
      </c>
      <c r="G604" s="96">
        <f t="shared" si="181"/>
        <v>10.678270173436127</v>
      </c>
      <c r="H604" s="96">
        <f t="shared" si="182"/>
        <v>0.60984492554679692</v>
      </c>
      <c r="I604" s="96">
        <f t="shared" si="183"/>
        <v>0.24435909412318205</v>
      </c>
      <c r="J604" s="96">
        <f t="shared" si="184"/>
        <v>4.4466412890853478E-2</v>
      </c>
      <c r="K604" s="96">
        <f t="shared" si="185"/>
        <v>0.25534161233547165</v>
      </c>
      <c r="L604" s="96">
        <f t="shared" si="193"/>
        <v>94.469835206872744</v>
      </c>
      <c r="M604" s="96">
        <f t="shared" si="186"/>
        <v>502.67637761111069</v>
      </c>
      <c r="N604" s="96">
        <f t="shared" si="187"/>
        <v>48.408824276407216</v>
      </c>
      <c r="O604" s="96">
        <f t="shared" si="188"/>
        <v>1.1555136176530072</v>
      </c>
      <c r="P604" s="96">
        <f t="shared" si="189"/>
        <v>1.1555136176530072</v>
      </c>
      <c r="Q604" s="96">
        <f t="shared" si="190"/>
        <v>0.2088312513198618</v>
      </c>
      <c r="R604" s="96">
        <f t="shared" si="191"/>
        <v>9.0579696018891431E-2</v>
      </c>
      <c r="S604" s="96">
        <f t="shared" si="194"/>
        <v>451.65711515205874</v>
      </c>
      <c r="T604" s="96">
        <f t="shared" si="197"/>
        <v>83.859505288897765</v>
      </c>
      <c r="U604" s="96">
        <f t="shared" si="197"/>
        <v>307.7612186473516</v>
      </c>
      <c r="V604" s="32">
        <f t="shared" si="196"/>
        <v>1000.0000000000002</v>
      </c>
      <c r="W604" s="100">
        <f>IF(A604=1,((cPH1_+cPHr+(cNES*L604+(cNES+cOSEX)*G604+(cNES+cEREX)*H604+(cNES+cHOEX)*I604+(cNES+cNES)*S604+(cNES+cOSEX)*N604+(cNES+cEREX)*O604+(cNES+cHOEX)*P604)))/(1+cDR)^(A$6:A$65537 + 0.5),(cPHr+(cNES*L604+(cNES+cOSEX)*G604+(cNES+cEREX)*H604+(cNES+cHOEX)*I604+(cNES+cNES)*S604+(cNES+cOSEX)*N604+(cNES+cEREX)*O604+(cNES+cHOEX)*P604))/(1+cDR)^(((cycle + 0.5)/('Life tables'!$I$2/2))))</f>
        <v>38137.709593102263</v>
      </c>
      <c r="X604" s="107">
        <f>((L604+G604+H604+I604+N604+O604+P604+S604)/('Life tables'!$I$2/2))/(1+oDR)^(((cycle + 0.5)/('Life tables'!$I$2/2)))</f>
        <v>16.579591246214498</v>
      </c>
      <c r="Y604" s="31">
        <f>((uNES*L604+ uOCEX*G604+uEREX*H604+uHOEX*I604+uNES*S604+ uOCEX*N604+uEREX*O604+uHOEX*P604)/('Life tables'!$I$2/2))/(1+oDR)^(((cycle + 0.5)/('Life tables'!$I$2/2)))</f>
        <v>10.926766458042479</v>
      </c>
      <c r="Z604" s="100">
        <f t="shared" si="192"/>
        <v>145304.72364852682</v>
      </c>
      <c r="AA604" s="107">
        <f>((L604+G604+H604+I604+N604+O604+P604+S604)/('Life tables'!$I$2/2))</f>
        <v>23.335076340738656</v>
      </c>
      <c r="AB604" s="31">
        <f>((uNES*L604+ uOCEX*G604+uEREX*H604+uHOEX*I604+uNES*S604+ uOCEX*N604+uEREX*O604+uHOEX*P604)/('Life tables'!$I$2/2))</f>
        <v>15.378963550386736</v>
      </c>
    </row>
    <row r="605" spans="1:28" x14ac:dyDescent="0.25">
      <c r="A605" s="4">
        <v>599</v>
      </c>
      <c r="C605" s="105">
        <f>IF(male=0,VLOOKUP((($A$5:$A$1570/'Life tables'!$I$2)*2)+age,lifetable,13,1),IF(male=1,VLOOKUP((($A$5:$A$1570/'Life tables'!$I$2)*2)+age,lifetable,10,1),"error"))</f>
        <v>3.7736298212742714E-4</v>
      </c>
      <c r="F605" s="96">
        <f t="shared" si="180"/>
        <v>106.19750197386796</v>
      </c>
      <c r="G605" s="96">
        <f t="shared" si="181"/>
        <v>10.667761332401227</v>
      </c>
      <c r="H605" s="96">
        <f t="shared" si="182"/>
        <v>0.60924475686081869</v>
      </c>
      <c r="I605" s="96">
        <f t="shared" si="183"/>
        <v>0.24411861220674197</v>
      </c>
      <c r="J605" s="96">
        <f t="shared" si="184"/>
        <v>4.4422652014150368E-2</v>
      </c>
      <c r="K605" s="96">
        <f t="shared" si="185"/>
        <v>0.2550903221573767</v>
      </c>
      <c r="L605" s="96">
        <f t="shared" si="193"/>
        <v>94.376864298227645</v>
      </c>
      <c r="M605" s="96">
        <f t="shared" si="186"/>
        <v>502.18177408988288</v>
      </c>
      <c r="N605" s="96">
        <f t="shared" si="187"/>
        <v>48.361192885691395</v>
      </c>
      <c r="O605" s="96">
        <f t="shared" si="188"/>
        <v>1.1543766612938602</v>
      </c>
      <c r="P605" s="96">
        <f t="shared" si="189"/>
        <v>1.1543766612938602</v>
      </c>
      <c r="Q605" s="96">
        <f t="shared" si="190"/>
        <v>0.20862577384599262</v>
      </c>
      <c r="R605" s="96">
        <f t="shared" si="191"/>
        <v>9.0490571010042584E-2</v>
      </c>
      <c r="S605" s="96">
        <f t="shared" si="194"/>
        <v>451.21271153674775</v>
      </c>
      <c r="T605" s="96">
        <f t="shared" si="197"/>
        <v>84.112553714757908</v>
      </c>
      <c r="U605" s="96">
        <f t="shared" si="197"/>
        <v>308.10679954051903</v>
      </c>
      <c r="V605" s="32">
        <f t="shared" si="196"/>
        <v>1000.0000000000002</v>
      </c>
      <c r="W605" s="100">
        <f>IF(A605=1,((cPH1_+cPHr+(cNES*L605+(cNES+cOSEX)*G605+(cNES+cEREX)*H605+(cNES+cHOEX)*I605+(cNES+cNES)*S605+(cNES+cOSEX)*N605+(cNES+cEREX)*O605+(cNES+cHOEX)*P605)))/(1+cDR)^(A$6:A$65537 + 0.5),(cPHr+(cNES*L605+(cNES+cOSEX)*G605+(cNES+cEREX)*H605+(cNES+cHOEX)*I605+(cNES+cNES)*S605+(cNES+cOSEX)*N605+(cNES+cEREX)*O605+(cNES+cHOEX)*P605))/(1+cDR)^(((cycle + 0.5)/('Life tables'!$I$2/2))))</f>
        <v>38015.13228141117</v>
      </c>
      <c r="X605" s="107">
        <f>((L605+G605+H605+I605+N605+O605+P605+S605)/('Life tables'!$I$2/2))/(1+oDR)^(((cycle + 0.5)/('Life tables'!$I$2/2)))</f>
        <v>16.553821277564943</v>
      </c>
      <c r="Y605" s="31">
        <f>((uNES*L605+ uOCEX*G605+uEREX*H605+uHOEX*I605+uNES*S605+ uOCEX*N605+uEREX*O605+uHOEX*P605)/('Life tables'!$I$2/2))/(1+oDR)^(((cycle + 0.5)/('Life tables'!$I$2/2)))</f>
        <v>10.909782781196972</v>
      </c>
      <c r="Z605" s="100">
        <f t="shared" si="192"/>
        <v>145161.77385881922</v>
      </c>
      <c r="AA605" s="107">
        <f>((L605+G605+H605+I605+N605+O605+P605+S605)/('Life tables'!$I$2/2))</f>
        <v>23.312115235045358</v>
      </c>
      <c r="AB605" s="31">
        <f>((uNES*L605+ uOCEX*G605+uEREX*H605+uHOEX*I605+uNES*S605+ uOCEX*N605+uEREX*O605+uHOEX*P605)/('Life tables'!$I$2/2))</f>
        <v>15.363831052668537</v>
      </c>
    </row>
    <row r="606" spans="1:28" x14ac:dyDescent="0.25">
      <c r="A606" s="4">
        <v>600</v>
      </c>
      <c r="C606" s="105">
        <f>IF(male=0,VLOOKUP((($A$5:$A$1570/'Life tables'!$I$2)*2)+age,lifetable,13,1),IF(male=1,VLOOKUP((($A$5:$A$1570/'Life tables'!$I$2)*2)+age,lifetable,10,1),"error"))</f>
        <v>4.0331437067231413E-4</v>
      </c>
      <c r="F606" s="96">
        <f t="shared" si="180"/>
        <v>106.09299003744269</v>
      </c>
      <c r="G606" s="96">
        <f t="shared" si="181"/>
        <v>10.657262889655875</v>
      </c>
      <c r="H606" s="96">
        <f t="shared" si="182"/>
        <v>0.60864518202983886</v>
      </c>
      <c r="I606" s="96">
        <f t="shared" si="183"/>
        <v>0.24387836824238343</v>
      </c>
      <c r="J606" s="96">
        <f t="shared" si="184"/>
        <v>4.7430889784287618E-2</v>
      </c>
      <c r="K606" s="96">
        <f t="shared" si="185"/>
        <v>0.25483928062592359</v>
      </c>
      <c r="L606" s="96">
        <f t="shared" si="193"/>
        <v>94.280933427104387</v>
      </c>
      <c r="M606" s="96">
        <f t="shared" si="186"/>
        <v>501.68765670728055</v>
      </c>
      <c r="N606" s="96">
        <f t="shared" si="187"/>
        <v>48.313608311178491</v>
      </c>
      <c r="O606" s="96">
        <f t="shared" si="188"/>
        <v>1.1532408224326243</v>
      </c>
      <c r="P606" s="96">
        <f t="shared" si="189"/>
        <v>1.1532408224326243</v>
      </c>
      <c r="Q606" s="96">
        <f t="shared" si="190"/>
        <v>0.22275365126296254</v>
      </c>
      <c r="R606" s="96">
        <f t="shared" si="191"/>
        <v>9.0401533600871956E-2</v>
      </c>
      <c r="S606" s="96">
        <f t="shared" si="194"/>
        <v>450.75441156637299</v>
      </c>
      <c r="T606" s="96">
        <f t="shared" si="197"/>
        <v>84.382738255805165</v>
      </c>
      <c r="U606" s="96">
        <f t="shared" si="197"/>
        <v>308.4520403547458</v>
      </c>
      <c r="V606" s="32">
        <f t="shared" si="196"/>
        <v>1000.0000000000002</v>
      </c>
      <c r="W606" s="100">
        <f>IF(A606=1,((cPH1_+cPHr+(cNES*L606+(cNES+cOSEX)*G606+(cNES+cEREX)*H606+(cNES+cHOEX)*I606+(cNES+cNES)*S606+(cNES+cOSEX)*N606+(cNES+cEREX)*O606+(cNES+cHOEX)*P606)))/(1+cDR)^(A$6:A$65537 + 0.5),(cPHr+(cNES*L606+(cNES+cOSEX)*G606+(cNES+cEREX)*H606+(cNES+cHOEX)*I606+(cNES+cNES)*S606+(cNES+cOSEX)*N606+(cNES+cEREX)*O606+(cNES+cHOEX)*P606))/(1+cDR)^(((cycle + 0.5)/('Life tables'!$I$2/2))))</f>
        <v>37892.013069945104</v>
      </c>
      <c r="X606" s="107">
        <f>((L606+G606+H606+I606+N606+O606+P606+S606)/('Life tables'!$I$2/2))/(1+oDR)^(((cycle + 0.5)/('Life tables'!$I$2/2)))</f>
        <v>16.527618125373241</v>
      </c>
      <c r="Y606" s="31">
        <f>((uNES*L606+ uOCEX*G606+uEREX*H606+uHOEX*I606+uNES*S606+ uOCEX*N606+uEREX*O606+uHOEX*P606)/('Life tables'!$I$2/2))/(1+oDR)^(((cycle + 0.5)/('Life tables'!$I$2/2)))</f>
        <v>10.892508432716522</v>
      </c>
      <c r="Z606" s="100">
        <f t="shared" si="192"/>
        <v>145015.38305465935</v>
      </c>
      <c r="AA606" s="107">
        <f>((L606+G606+H606+I606+N606+O606+P606+S606)/('Life tables'!$I$2/2))</f>
        <v>23.288509898354302</v>
      </c>
      <c r="AB606" s="31">
        <f>((uNES*L606+ uOCEX*G606+uEREX*H606+uHOEX*I606+uNES*S606+ uOCEX*N606+uEREX*O606+uHOEX*P606)/('Life tables'!$I$2/2))</f>
        <v>15.348266672727098</v>
      </c>
    </row>
    <row r="607" spans="1:28" x14ac:dyDescent="0.25">
      <c r="A607" s="4">
        <v>601</v>
      </c>
      <c r="C607" s="105">
        <f>IF(male=0,VLOOKUP((($A$5:$A$1570/'Life tables'!$I$2)*2)+age,lifetable,13,1),IF(male=1,VLOOKUP((($A$5:$A$1570/'Life tables'!$I$2)*2)+age,lifetable,10,1),"error"))</f>
        <v>4.0331437067231413E-4</v>
      </c>
      <c r="F607" s="96">
        <f t="shared" si="180"/>
        <v>105.98552467504626</v>
      </c>
      <c r="G607" s="96">
        <f t="shared" si="181"/>
        <v>10.646467769090544</v>
      </c>
      <c r="H607" s="96">
        <f t="shared" si="182"/>
        <v>0.60802866368084529</v>
      </c>
      <c r="I607" s="96">
        <f t="shared" si="183"/>
        <v>0.24363133517059832</v>
      </c>
      <c r="J607" s="96">
        <f t="shared" si="184"/>
        <v>4.7382845349328684E-2</v>
      </c>
      <c r="K607" s="96">
        <f t="shared" si="185"/>
        <v>0.2545811448562027</v>
      </c>
      <c r="L607" s="96">
        <f t="shared" si="193"/>
        <v>94.185432916898748</v>
      </c>
      <c r="M607" s="96">
        <f t="shared" si="186"/>
        <v>501.17969671440295</v>
      </c>
      <c r="N607" s="96">
        <f t="shared" si="187"/>
        <v>48.264690663304293</v>
      </c>
      <c r="O607" s="96">
        <f t="shared" si="188"/>
        <v>1.1520731632484342</v>
      </c>
      <c r="P607" s="96">
        <f t="shared" si="189"/>
        <v>1.1520731632484342</v>
      </c>
      <c r="Q607" s="96">
        <f t="shared" si="190"/>
        <v>0.22252811264028313</v>
      </c>
      <c r="R607" s="96">
        <f t="shared" si="191"/>
        <v>9.0310001824576297E-2</v>
      </c>
      <c r="S607" s="96">
        <f t="shared" si="194"/>
        <v>450.29802161013691</v>
      </c>
      <c r="T607" s="96">
        <f t="shared" si="197"/>
        <v>84.652649213794774</v>
      </c>
      <c r="U607" s="96">
        <f t="shared" si="197"/>
        <v>308.79693150142657</v>
      </c>
      <c r="V607" s="32">
        <f t="shared" si="196"/>
        <v>1000.0000000000002</v>
      </c>
      <c r="W607" s="100">
        <f>IF(A607=1,((cPH1_+cPHr+(cNES*L607+(cNES+cOSEX)*G607+(cNES+cEREX)*H607+(cNES+cHOEX)*I607+(cNES+cNES)*S607+(cNES+cOSEX)*N607+(cNES+cEREX)*O607+(cNES+cHOEX)*P607)))/(1+cDR)^(A$6:A$65537 + 0.5),(cPHr+(cNES*L607+(cNES+cOSEX)*G607+(cNES+cEREX)*H607+(cNES+cHOEX)*I607+(cNES+cNES)*S607+(cNES+cOSEX)*N607+(cNES+cEREX)*O607+(cNES+cHOEX)*P607))/(1+cDR)^(((cycle + 0.5)/('Life tables'!$I$2/2))))</f>
        <v>37769.144736781433</v>
      </c>
      <c r="X607" s="107">
        <f>((L607+G607+H607+I607+N607+O607+P607+S607)/('Life tables'!$I$2/2))/(1+oDR)^(((cycle + 0.5)/('Life tables'!$I$2/2)))</f>
        <v>16.501456452618577</v>
      </c>
      <c r="Y607" s="31">
        <f>((uNES*L607+ uOCEX*G607+uEREX*H607+uHOEX*I607+uNES*S607+ uOCEX*N607+uEREX*O607+uHOEX*P607)/('Life tables'!$I$2/2))/(1+oDR)^(((cycle + 0.5)/('Life tables'!$I$2/2)))</f>
        <v>10.87526661247216</v>
      </c>
      <c r="Z607" s="100">
        <f t="shared" si="192"/>
        <v>144868.5727187474</v>
      </c>
      <c r="AA607" s="107">
        <f>((L607+G607+H607+I607+N607+O607+P607+S607)/('Life tables'!$I$2/2))</f>
        <v>23.264928467146202</v>
      </c>
      <c r="AB607" s="31">
        <f>((uNES*L607+ uOCEX*G607+uEREX*H607+uHOEX*I607+uNES*S607+ uOCEX*N607+uEREX*O607+uHOEX*P607)/('Life tables'!$I$2/2))</f>
        <v>15.332725358321827</v>
      </c>
    </row>
    <row r="608" spans="1:28" x14ac:dyDescent="0.25">
      <c r="A608" s="4">
        <v>602</v>
      </c>
      <c r="C608" s="105">
        <f>IF(male=0,VLOOKUP((($A$5:$A$1570/'Life tables'!$I$2)*2)+age,lifetable,13,1),IF(male=1,VLOOKUP((($A$5:$A$1570/'Life tables'!$I$2)*2)+age,lifetable,10,1),"error"))</f>
        <v>4.0331437067231413E-4</v>
      </c>
      <c r="F608" s="96">
        <f t="shared" si="180"/>
        <v>105.87816942065922</v>
      </c>
      <c r="G608" s="96">
        <f t="shared" si="181"/>
        <v>10.635683709105196</v>
      </c>
      <c r="H608" s="96">
        <f t="shared" si="182"/>
        <v>0.60741277701080987</v>
      </c>
      <c r="I608" s="96">
        <f t="shared" si="183"/>
        <v>0.24338455520659771</v>
      </c>
      <c r="J608" s="96">
        <f t="shared" si="184"/>
        <v>4.733485014025033E-2</v>
      </c>
      <c r="K608" s="96">
        <f t="shared" si="185"/>
        <v>0.25432327356998718</v>
      </c>
      <c r="L608" s="96">
        <f t="shared" si="193"/>
        <v>94.090030255626374</v>
      </c>
      <c r="M608" s="96">
        <f t="shared" si="186"/>
        <v>500.67224986411958</v>
      </c>
      <c r="N608" s="96">
        <f t="shared" si="187"/>
        <v>48.215822432173709</v>
      </c>
      <c r="O608" s="96">
        <f t="shared" si="188"/>
        <v>1.1509066836367918</v>
      </c>
      <c r="P608" s="96">
        <f t="shared" si="189"/>
        <v>1.1509066836367918</v>
      </c>
      <c r="Q608" s="96">
        <f t="shared" si="190"/>
        <v>0.22230280185734627</v>
      </c>
      <c r="R608" s="96">
        <f t="shared" si="191"/>
        <v>9.0218562513935036E-2</v>
      </c>
      <c r="S608" s="96">
        <f t="shared" si="194"/>
        <v>449.84209270030101</v>
      </c>
      <c r="T608" s="96">
        <f t="shared" si="197"/>
        <v>84.922286865792373</v>
      </c>
      <c r="U608" s="96">
        <f t="shared" si="197"/>
        <v>309.14147333751049</v>
      </c>
      <c r="V608" s="32">
        <f t="shared" si="196"/>
        <v>1000</v>
      </c>
      <c r="W608" s="100">
        <f>IF(A608=1,((cPH1_+cPHr+(cNES*L608+(cNES+cOSEX)*G608+(cNES+cEREX)*H608+(cNES+cHOEX)*I608+(cNES+cNES)*S608+(cNES+cOSEX)*N608+(cNES+cEREX)*O608+(cNES+cHOEX)*P608)))/(1+cDR)^(A$6:A$65537 + 0.5),(cPHr+(cNES*L608+(cNES+cOSEX)*G608+(cNES+cEREX)*H608+(cNES+cHOEX)*I608+(cNES+cNES)*S608+(cNES+cOSEX)*N608+(cNES+cEREX)*O608+(cNES+cHOEX)*P608))/(1+cDR)^(((cycle + 0.5)/('Life tables'!$I$2/2))))</f>
        <v>37646.674795570289</v>
      </c>
      <c r="X608" s="107">
        <f>((L608+G608+H608+I608+N608+O608+P608+S608)/('Life tables'!$I$2/2))/(1+oDR)^(((cycle + 0.5)/('Life tables'!$I$2/2)))</f>
        <v>16.475336193560736</v>
      </c>
      <c r="Y608" s="31">
        <f>((uNES*L608+ uOCEX*G608+uEREX*H608+uHOEX*I608+uNES*S608+ uOCEX*N608+uEREX*O608+uHOEX*P608)/('Life tables'!$I$2/2))/(1+oDR)^(((cycle + 0.5)/('Life tables'!$I$2/2)))</f>
        <v>10.858052085834885</v>
      </c>
      <c r="Z608" s="100">
        <f t="shared" si="192"/>
        <v>144721.91093382434</v>
      </c>
      <c r="AA608" s="107">
        <f>((L608+G608+H608+I608+N608+O608+P608+S608)/('Life tables'!$I$2/2))</f>
        <v>23.241370917102703</v>
      </c>
      <c r="AB608" s="31">
        <f>((uNES*L608+ uOCEX*G608+uEREX*H608+uHOEX*I608+uNES*S608+ uOCEX*N608+uEREX*O608+uHOEX*P608)/('Life tables'!$I$2/2))</f>
        <v>15.317199782711612</v>
      </c>
    </row>
    <row r="609" spans="1:28" x14ac:dyDescent="0.25">
      <c r="A609" s="4">
        <v>603</v>
      </c>
      <c r="C609" s="105">
        <f>IF(male=0,VLOOKUP((($A$5:$A$1570/'Life tables'!$I$2)*2)+age,lifetable,13,1),IF(male=1,VLOOKUP((($A$5:$A$1570/'Life tables'!$I$2)*2)+age,lifetable,10,1),"error"))</f>
        <v>4.0331437067231413E-4</v>
      </c>
      <c r="F609" s="96">
        <f t="shared" si="180"/>
        <v>105.77092411933484</v>
      </c>
      <c r="G609" s="96">
        <f t="shared" si="181"/>
        <v>10.624910694135112</v>
      </c>
      <c r="H609" s="96">
        <f t="shared" si="182"/>
        <v>0.6067975211308182</v>
      </c>
      <c r="I609" s="96">
        <f t="shared" si="183"/>
        <v>0.24313802799420203</v>
      </c>
      <c r="J609" s="96">
        <f t="shared" si="184"/>
        <v>4.7286904087780648E-2</v>
      </c>
      <c r="K609" s="96">
        <f t="shared" si="185"/>
        <v>0.25406566639508926</v>
      </c>
      <c r="L609" s="96">
        <f t="shared" si="193"/>
        <v>93.994725305591828</v>
      </c>
      <c r="M609" s="96">
        <f t="shared" si="186"/>
        <v>500.1653156773624</v>
      </c>
      <c r="N609" s="96">
        <f t="shared" si="187"/>
        <v>48.167003571651449</v>
      </c>
      <c r="O609" s="96">
        <f t="shared" si="188"/>
        <v>1.1497413824964526</v>
      </c>
      <c r="P609" s="96">
        <f t="shared" si="189"/>
        <v>1.1497413824964526</v>
      </c>
      <c r="Q609" s="96">
        <f t="shared" si="190"/>
        <v>0.22207771870144141</v>
      </c>
      <c r="R609" s="96">
        <f t="shared" si="191"/>
        <v>9.0127215582622558E-2</v>
      </c>
      <c r="S609" s="96">
        <f t="shared" si="194"/>
        <v>449.38662440643401</v>
      </c>
      <c r="T609" s="96">
        <f t="shared" si="197"/>
        <v>85.191651488581599</v>
      </c>
      <c r="U609" s="96">
        <f t="shared" si="197"/>
        <v>309.48566621948822</v>
      </c>
      <c r="V609" s="32">
        <f t="shared" si="196"/>
        <v>1000</v>
      </c>
      <c r="W609" s="100">
        <f>IF(A609=1,((cPH1_+cPHr+(cNES*L609+(cNES+cOSEX)*G609+(cNES+cEREX)*H609+(cNES+cHOEX)*I609+(cNES+cNES)*S609+(cNES+cOSEX)*N609+(cNES+cEREX)*O609+(cNES+cHOEX)*P609)))/(1+cDR)^(A$6:A$65537 + 0.5),(cPHr+(cNES*L609+(cNES+cOSEX)*G609+(cNES+cEREX)*H609+(cNES+cHOEX)*I609+(cNES+cNES)*S609+(cNES+cOSEX)*N609+(cNES+cEREX)*O609+(cNES+cHOEX)*P609))/(1+cDR)^(((cycle + 0.5)/('Life tables'!$I$2/2))))</f>
        <v>37524.601955490274</v>
      </c>
      <c r="X609" s="107">
        <f>((L609+G609+H609+I609+N609+O609+P609+S609)/('Life tables'!$I$2/2))/(1+oDR)^(((cycle + 0.5)/('Life tables'!$I$2/2)))</f>
        <v>16.449257282566368</v>
      </c>
      <c r="Y609" s="31">
        <f>((uNES*L609+ uOCEX*G609+uEREX*H609+uHOEX*I609+uNES*S609+ uOCEX*N609+uEREX*O609+uHOEX*P609)/('Life tables'!$I$2/2))/(1+oDR)^(((cycle + 0.5)/('Life tables'!$I$2/2)))</f>
        <v>10.840864809550613</v>
      </c>
      <c r="Z609" s="100">
        <f t="shared" si="192"/>
        <v>144575.39755301506</v>
      </c>
      <c r="AA609" s="107">
        <f>((L609+G609+H609+I609+N609+O609+P609+S609)/('Life tables'!$I$2/2))</f>
        <v>23.217837223933856</v>
      </c>
      <c r="AB609" s="31">
        <f>((uNES*L609+ uOCEX*G609+uEREX*H609+uHOEX*I609+uNES*S609+ uOCEX*N609+uEREX*O609+uHOEX*P609)/('Life tables'!$I$2/2))</f>
        <v>15.3016899298902</v>
      </c>
    </row>
    <row r="610" spans="1:28" x14ac:dyDescent="0.25">
      <c r="A610" s="4">
        <v>604</v>
      </c>
      <c r="C610" s="105">
        <f>IF(male=0,VLOOKUP((($A$5:$A$1570/'Life tables'!$I$2)*2)+age,lifetable,13,1),IF(male=1,VLOOKUP((($A$5:$A$1570/'Life tables'!$I$2)*2)+age,lifetable,10,1),"error"))</f>
        <v>4.0331437067231413E-4</v>
      </c>
      <c r="F610" s="96">
        <f t="shared" si="180"/>
        <v>105.66378861774548</v>
      </c>
      <c r="G610" s="96">
        <f t="shared" si="181"/>
        <v>10.614148708778211</v>
      </c>
      <c r="H610" s="96">
        <f t="shared" si="182"/>
        <v>0.60618289516124479</v>
      </c>
      <c r="I610" s="96">
        <f t="shared" si="183"/>
        <v>0.24289175318095357</v>
      </c>
      <c r="J610" s="96">
        <f t="shared" si="184"/>
        <v>4.7239007123371632E-2</v>
      </c>
      <c r="K610" s="96">
        <f t="shared" si="185"/>
        <v>0.25380832296321038</v>
      </c>
      <c r="L610" s="96">
        <f t="shared" si="193"/>
        <v>93.899517930538494</v>
      </c>
      <c r="M610" s="96">
        <f t="shared" si="186"/>
        <v>499.65889367418487</v>
      </c>
      <c r="N610" s="96">
        <f t="shared" si="187"/>
        <v>48.118234035517617</v>
      </c>
      <c r="O610" s="96">
        <f t="shared" si="188"/>
        <v>1.1485772587241527</v>
      </c>
      <c r="P610" s="96">
        <f t="shared" si="189"/>
        <v>1.1485772587241527</v>
      </c>
      <c r="Q610" s="96">
        <f t="shared" si="190"/>
        <v>0.22185286295946824</v>
      </c>
      <c r="R610" s="96">
        <f t="shared" si="191"/>
        <v>9.0035960944154975E-2</v>
      </c>
      <c r="S610" s="96">
        <f t="shared" si="194"/>
        <v>448.93161629731532</v>
      </c>
      <c r="T610" s="96">
        <f t="shared" si="197"/>
        <v>85.460743358664445</v>
      </c>
      <c r="U610" s="96">
        <f t="shared" si="197"/>
        <v>309.82951050339557</v>
      </c>
      <c r="V610" s="32">
        <f t="shared" si="196"/>
        <v>1000.0000000000001</v>
      </c>
      <c r="W610" s="100">
        <f>IF(A610=1,((cPH1_+cPHr+(cNES*L610+(cNES+cOSEX)*G610+(cNES+cEREX)*H610+(cNES+cHOEX)*I610+(cNES+cNES)*S610+(cNES+cOSEX)*N610+(cNES+cEREX)*O610+(cNES+cHOEX)*P610)))/(1+cDR)^(A$6:A$65537 + 0.5),(cPHr+(cNES*L610+(cNES+cOSEX)*G610+(cNES+cEREX)*H610+(cNES+cHOEX)*I610+(cNES+cNES)*S610+(cNES+cOSEX)*N610+(cNES+cEREX)*O610+(cNES+cHOEX)*P610))/(1+cDR)^(((cycle + 0.5)/('Life tables'!$I$2/2))))</f>
        <v>37402.924929868263</v>
      </c>
      <c r="X610" s="107">
        <f>((L610+G610+H610+I610+N610+O610+P610+S610)/('Life tables'!$I$2/2))/(1+oDR)^(((cycle + 0.5)/('Life tables'!$I$2/2)))</f>
        <v>16.423219654108742</v>
      </c>
      <c r="Y610" s="31">
        <f>((uNES*L610+ uOCEX*G610+uEREX*H610+uHOEX*I610+uNES*S610+ uOCEX*N610+uEREX*O610+uHOEX*P610)/('Life tables'!$I$2/2))/(1+oDR)^(((cycle + 0.5)/('Life tables'!$I$2/2)))</f>
        <v>10.823704740435481</v>
      </c>
      <c r="Z610" s="100">
        <f t="shared" si="192"/>
        <v>144429.03242947385</v>
      </c>
      <c r="AA610" s="107">
        <f>((L610+G610+H610+I610+N610+O610+P610+S610)/('Life tables'!$I$2/2))</f>
        <v>23.194327363377951</v>
      </c>
      <c r="AB610" s="31">
        <f>((uNES*L610+ uOCEX*G610+uEREX*H610+uHOEX*I610+uNES*S610+ uOCEX*N610+uEREX*O610+uHOEX*P610)/('Life tables'!$I$2/2))</f>
        <v>15.2861957838699</v>
      </c>
    </row>
    <row r="611" spans="1:28" x14ac:dyDescent="0.25">
      <c r="A611" s="4">
        <v>605</v>
      </c>
      <c r="C611" s="105">
        <f>IF(male=0,VLOOKUP((($A$5:$A$1570/'Life tables'!$I$2)*2)+age,lifetable,13,1),IF(male=1,VLOOKUP((($A$5:$A$1570/'Life tables'!$I$2)*2)+age,lifetable,10,1),"error"))</f>
        <v>4.0331437067231413E-4</v>
      </c>
      <c r="F611" s="96">
        <f t="shared" si="180"/>
        <v>105.5567627641318</v>
      </c>
      <c r="G611" s="96">
        <f t="shared" si="181"/>
        <v>10.603397737789946</v>
      </c>
      <c r="H611" s="96">
        <f t="shared" si="182"/>
        <v>0.60556889823146076</v>
      </c>
      <c r="I611" s="96">
        <f t="shared" si="183"/>
        <v>0.24264573041799967</v>
      </c>
      <c r="J611" s="96">
        <f t="shared" si="184"/>
        <v>4.7191159179176378E-2</v>
      </c>
      <c r="K611" s="96">
        <f t="shared" si="185"/>
        <v>0.2535512429098189</v>
      </c>
      <c r="L611" s="96">
        <f t="shared" si="193"/>
        <v>93.804407995603398</v>
      </c>
      <c r="M611" s="96">
        <f t="shared" si="186"/>
        <v>499.15298337380841</v>
      </c>
      <c r="N611" s="96">
        <f t="shared" si="187"/>
        <v>48.069513777472203</v>
      </c>
      <c r="O611" s="96">
        <f t="shared" si="188"/>
        <v>1.1474143112147153</v>
      </c>
      <c r="P611" s="96">
        <f t="shared" si="189"/>
        <v>1.1474143112147153</v>
      </c>
      <c r="Q611" s="96">
        <f t="shared" si="190"/>
        <v>0.2216282344179569</v>
      </c>
      <c r="R611" s="96">
        <f t="shared" si="191"/>
        <v>8.9944798511898433E-2</v>
      </c>
      <c r="S611" s="96">
        <f t="shared" si="194"/>
        <v>448.47706794097689</v>
      </c>
      <c r="T611" s="96">
        <f t="shared" si="197"/>
        <v>85.729562752261572</v>
      </c>
      <c r="U611" s="96">
        <f t="shared" si="197"/>
        <v>310.17300654481727</v>
      </c>
      <c r="V611" s="32">
        <f t="shared" si="196"/>
        <v>1000.0000000000002</v>
      </c>
      <c r="W611" s="100">
        <f>IF(A611=1,((cPH1_+cPHr+(cNES*L611+(cNES+cOSEX)*G611+(cNES+cEREX)*H611+(cNES+cHOEX)*I611+(cNES+cNES)*S611+(cNES+cOSEX)*N611+(cNES+cEREX)*O611+(cNES+cHOEX)*P611)))/(1+cDR)^(A$6:A$65537 + 0.5),(cPHr+(cNES*L611+(cNES+cOSEX)*G611+(cNES+cEREX)*H611+(cNES+cHOEX)*I611+(cNES+cNES)*S611+(cNES+cOSEX)*N611+(cNES+cEREX)*O611+(cNES+cHOEX)*P611))/(1+cDR)^(((cycle + 0.5)/('Life tables'!$I$2/2))))</f>
        <v>37281.642436167371</v>
      </c>
      <c r="X611" s="107">
        <f>((L611+G611+H611+I611+N611+O611+P611+S611)/('Life tables'!$I$2/2))/(1+oDR)^(((cycle + 0.5)/('Life tables'!$I$2/2)))</f>
        <v>16.397223242767474</v>
      </c>
      <c r="Y611" s="31">
        <f>((uNES*L611+ uOCEX*G611+uEREX*H611+uHOEX*I611+uNES*S611+ uOCEX*N611+uEREX*O611+uHOEX*P611)/('Life tables'!$I$2/2))/(1+oDR)^(((cycle + 0.5)/('Life tables'!$I$2/2)))</f>
        <v>10.806571835375662</v>
      </c>
      <c r="Z611" s="100">
        <f t="shared" si="192"/>
        <v>144282.8154163885</v>
      </c>
      <c r="AA611" s="107">
        <f>((L611+G611+H611+I611+N611+O611+P611+S611)/('Life tables'!$I$2/2))</f>
        <v>23.170841311201386</v>
      </c>
      <c r="AB611" s="31">
        <f>((uNES*L611+ uOCEX*G611+uEREX*H611+uHOEX*I611+uNES*S611+ uOCEX*N611+uEREX*O611+uHOEX*P611)/('Life tables'!$I$2/2))</f>
        <v>15.270717328681465</v>
      </c>
    </row>
    <row r="612" spans="1:28" x14ac:dyDescent="0.25">
      <c r="A612" s="4">
        <v>606</v>
      </c>
      <c r="C612" s="105">
        <f>IF(male=0,VLOOKUP((($A$5:$A$1570/'Life tables'!$I$2)*2)+age,lifetable,13,1),IF(male=1,VLOOKUP((($A$5:$A$1570/'Life tables'!$I$2)*2)+age,lifetable,10,1),"error"))</f>
        <v>4.0331437067231413E-4</v>
      </c>
      <c r="F612" s="96">
        <f t="shared" si="180"/>
        <v>105.44984640825348</v>
      </c>
      <c r="G612" s="96">
        <f t="shared" si="181"/>
        <v>10.592657766078364</v>
      </c>
      <c r="H612" s="96">
        <f t="shared" si="182"/>
        <v>0.604955529479552</v>
      </c>
      <c r="I612" s="96">
        <f t="shared" si="183"/>
        <v>0.24239995935997949</v>
      </c>
      <c r="J612" s="96">
        <f t="shared" si="184"/>
        <v>4.7143360188027089E-2</v>
      </c>
      <c r="K612" s="96">
        <f t="shared" si="185"/>
        <v>0.25329442587403206</v>
      </c>
      <c r="L612" s="96">
        <f t="shared" si="193"/>
        <v>93.70939536727353</v>
      </c>
      <c r="M612" s="96">
        <f t="shared" si="186"/>
        <v>498.64758429466787</v>
      </c>
      <c r="N612" s="96">
        <f t="shared" si="187"/>
        <v>48.020842751139433</v>
      </c>
      <c r="O612" s="96">
        <f t="shared" si="188"/>
        <v>1.1462525388611553</v>
      </c>
      <c r="P612" s="96">
        <f t="shared" si="189"/>
        <v>1.1462525388611553</v>
      </c>
      <c r="Q612" s="96">
        <f t="shared" si="190"/>
        <v>0.22140383286308829</v>
      </c>
      <c r="R612" s="96">
        <f t="shared" si="191"/>
        <v>8.9853728199077429E-2</v>
      </c>
      <c r="S612" s="96">
        <f t="shared" si="194"/>
        <v>448.02297890474398</v>
      </c>
      <c r="T612" s="96">
        <f t="shared" si="197"/>
        <v>85.998109945312692</v>
      </c>
      <c r="U612" s="96">
        <f t="shared" si="197"/>
        <v>310.51615469889038</v>
      </c>
      <c r="V612" s="32">
        <f t="shared" si="196"/>
        <v>1000.0000000000002</v>
      </c>
      <c r="W612" s="100">
        <f>IF(A612=1,((cPH1_+cPHr+(cNES*L612+(cNES+cOSEX)*G612+(cNES+cEREX)*H612+(cNES+cHOEX)*I612+(cNES+cNES)*S612+(cNES+cOSEX)*N612+(cNES+cEREX)*O612+(cNES+cHOEX)*P612)))/(1+cDR)^(A$6:A$65537 + 0.5),(cPHr+(cNES*L612+(cNES+cOSEX)*G612+(cNES+cEREX)*H612+(cNES+cHOEX)*I612+(cNES+cNES)*S612+(cNES+cOSEX)*N612+(cNES+cEREX)*O612+(cNES+cHOEX)*P612))/(1+cDR)^(((cycle + 0.5)/('Life tables'!$I$2/2))))</f>
        <v>37160.75319597483</v>
      </c>
      <c r="X612" s="107">
        <f>((L612+G612+H612+I612+N612+O612+P612+S612)/('Life tables'!$I$2/2))/(1+oDR)^(((cycle + 0.5)/('Life tables'!$I$2/2)))</f>
        <v>16.371267983228265</v>
      </c>
      <c r="Y612" s="31">
        <f>((uNES*L612+ uOCEX*G612+uEREX*H612+uHOEX*I612+uNES*S612+ uOCEX*N612+uEREX*O612+uHOEX*P612)/('Life tables'!$I$2/2))/(1+oDR)^(((cycle + 0.5)/('Life tables'!$I$2/2)))</f>
        <v>10.789466051327198</v>
      </c>
      <c r="Z612" s="100">
        <f t="shared" si="192"/>
        <v>144136.74636698412</v>
      </c>
      <c r="AA612" s="107">
        <f>((L612+G612+H612+I612+N612+O612+P612+S612)/('Life tables'!$I$2/2))</f>
        <v>23.147379043198487</v>
      </c>
      <c r="AB612" s="31">
        <f>((uNES*L612+ uOCEX*G612+uEREX*H612+uHOEX*I612+uNES*S612+ uOCEX*N612+uEREX*O612+uHOEX*P612)/('Life tables'!$I$2/2))</f>
        <v>15.255254548374005</v>
      </c>
    </row>
    <row r="613" spans="1:28" x14ac:dyDescent="0.25">
      <c r="A613" s="4">
        <v>607</v>
      </c>
      <c r="C613" s="105">
        <f>IF(male=0,VLOOKUP((($A$5:$A$1570/'Life tables'!$I$2)*2)+age,lifetable,13,1),IF(male=1,VLOOKUP((($A$5:$A$1570/'Life tables'!$I$2)*2)+age,lifetable,10,1),"error"))</f>
        <v>4.0331437067231413E-4</v>
      </c>
      <c r="F613" s="96">
        <f t="shared" si="180"/>
        <v>105.3430394013419</v>
      </c>
      <c r="G613" s="96">
        <f t="shared" si="181"/>
        <v>10.581928778699346</v>
      </c>
      <c r="H613" s="96">
        <f t="shared" si="182"/>
        <v>0.60434278805204755</v>
      </c>
      <c r="I613" s="96">
        <f t="shared" si="183"/>
        <v>0.24215443966491521</v>
      </c>
      <c r="J613" s="96">
        <f t="shared" si="184"/>
        <v>4.7095610083413897E-2</v>
      </c>
      <c r="K613" s="96">
        <f t="shared" si="185"/>
        <v>0.25303787149850215</v>
      </c>
      <c r="L613" s="96">
        <f t="shared" si="193"/>
        <v>93.614479913343672</v>
      </c>
      <c r="M613" s="96">
        <f t="shared" si="186"/>
        <v>498.14269595445523</v>
      </c>
      <c r="N613" s="96">
        <f t="shared" si="187"/>
        <v>47.972220910071997</v>
      </c>
      <c r="O613" s="96">
        <f t="shared" si="188"/>
        <v>1.1450919405547808</v>
      </c>
      <c r="P613" s="96">
        <f t="shared" si="189"/>
        <v>1.1450919405547808</v>
      </c>
      <c r="Q613" s="96">
        <f t="shared" si="190"/>
        <v>0.22117965808071352</v>
      </c>
      <c r="R613" s="96">
        <f t="shared" si="191"/>
        <v>8.9762749918782511E-2</v>
      </c>
      <c r="S613" s="96">
        <f t="shared" si="194"/>
        <v>447.56934875527418</v>
      </c>
      <c r="T613" s="96">
        <f t="shared" si="197"/>
        <v>86.266385213476823</v>
      </c>
      <c r="U613" s="96">
        <f t="shared" si="197"/>
        <v>310.85895532030764</v>
      </c>
      <c r="V613" s="32">
        <f t="shared" si="196"/>
        <v>1000.0000000000002</v>
      </c>
      <c r="W613" s="100">
        <f>IF(A613=1,((cPH1_+cPHr+(cNES*L613+(cNES+cOSEX)*G613+(cNES+cEREX)*H613+(cNES+cHOEX)*I613+(cNES+cNES)*S613+(cNES+cOSEX)*N613+(cNES+cEREX)*O613+(cNES+cHOEX)*P613)))/(1+cDR)^(A$6:A$65537 + 0.5),(cPHr+(cNES*L613+(cNES+cOSEX)*G613+(cNES+cEREX)*H613+(cNES+cHOEX)*I613+(cNES+cNES)*S613+(cNES+cOSEX)*N613+(cNES+cEREX)*O613+(cNES+cHOEX)*P613))/(1+cDR)^(((cycle + 0.5)/('Life tables'!$I$2/2))))</f>
        <v>37040.255934989822</v>
      </c>
      <c r="X613" s="107">
        <f>((L613+G613+H613+I613+N613+O613+P613+S613)/('Life tables'!$I$2/2))/(1+oDR)^(((cycle + 0.5)/('Life tables'!$I$2/2)))</f>
        <v>16.345353810282646</v>
      </c>
      <c r="Y613" s="31">
        <f>((uNES*L613+ uOCEX*G613+uEREX*H613+uHOEX*I613+uNES*S613+ uOCEX*N613+uEREX*O613+uHOEX*P613)/('Life tables'!$I$2/2))/(1+oDR)^(((cycle + 0.5)/('Life tables'!$I$2/2)))</f>
        <v>10.772387345315831</v>
      </c>
      <c r="Z613" s="100">
        <f t="shared" si="192"/>
        <v>143990.82513452682</v>
      </c>
      <c r="AA613" s="107">
        <f>((L613+G613+H613+I613+N613+O613+P613+S613)/('Life tables'!$I$2/2))</f>
        <v>23.123940535191394</v>
      </c>
      <c r="AB613" s="31">
        <f>((uNES*L613+ uOCEX*G613+uEREX*H613+uHOEX*I613+uNES*S613+ uOCEX*N613+uEREX*O613+uHOEX*P613)/('Life tables'!$I$2/2))</f>
        <v>15.239807427014888</v>
      </c>
    </row>
    <row r="614" spans="1:28" x14ac:dyDescent="0.25">
      <c r="A614" s="4">
        <v>608</v>
      </c>
      <c r="C614" s="105">
        <f>IF(male=0,VLOOKUP((($A$5:$A$1570/'Life tables'!$I$2)*2)+age,lifetable,13,1),IF(male=1,VLOOKUP((($A$5:$A$1570/'Life tables'!$I$2)*2)+age,lifetable,10,1),"error"))</f>
        <v>4.0331437067231413E-4</v>
      </c>
      <c r="F614" s="96">
        <f t="shared" si="180"/>
        <v>105.23634159605413</v>
      </c>
      <c r="G614" s="96">
        <f t="shared" si="181"/>
        <v>10.571210760851987</v>
      </c>
      <c r="H614" s="96">
        <f t="shared" si="182"/>
        <v>0.60373067310365525</v>
      </c>
      <c r="I614" s="96">
        <f t="shared" si="183"/>
        <v>0.24190917099410633</v>
      </c>
      <c r="J614" s="96">
        <f t="shared" si="184"/>
        <v>4.7047908799464383E-2</v>
      </c>
      <c r="K614" s="96">
        <f t="shared" si="185"/>
        <v>0.25278157942930607</v>
      </c>
      <c r="L614" s="96">
        <f t="shared" si="193"/>
        <v>93.519661502875607</v>
      </c>
      <c r="M614" s="96">
        <f t="shared" si="186"/>
        <v>497.63831787016159</v>
      </c>
      <c r="N614" s="96">
        <f t="shared" si="187"/>
        <v>47.9236482077551</v>
      </c>
      <c r="O614" s="96">
        <f t="shared" si="188"/>
        <v>1.1439325151852882</v>
      </c>
      <c r="P614" s="96">
        <f t="shared" si="189"/>
        <v>1.1439325151852882</v>
      </c>
      <c r="Q614" s="96">
        <f t="shared" si="190"/>
        <v>0.2209557098563725</v>
      </c>
      <c r="R614" s="96">
        <f t="shared" si="191"/>
        <v>8.967186358397794E-2</v>
      </c>
      <c r="S614" s="96">
        <f t="shared" si="194"/>
        <v>447.11617705859555</v>
      </c>
      <c r="T614" s="96">
        <f t="shared" si="197"/>
        <v>86.534388832132663</v>
      </c>
      <c r="U614" s="96">
        <f t="shared" si="197"/>
        <v>311.20140876332096</v>
      </c>
      <c r="V614" s="32">
        <f t="shared" si="196"/>
        <v>1000.0000000000002</v>
      </c>
      <c r="W614" s="100">
        <f>IF(A614=1,((cPH1_+cPHr+(cNES*L614+(cNES+cOSEX)*G614+(cNES+cEREX)*H614+(cNES+cHOEX)*I614+(cNES+cNES)*S614+(cNES+cOSEX)*N614+(cNES+cEREX)*O614+(cNES+cHOEX)*P614)))/(1+cDR)^(A$6:A$65537 + 0.5),(cPHr+(cNES*L614+(cNES+cOSEX)*G614+(cNES+cEREX)*H614+(cNES+cHOEX)*I614+(cNES+cNES)*S614+(cNES+cOSEX)*N614+(cNES+cEREX)*O614+(cNES+cHOEX)*P614))/(1+cDR)^(((cycle + 0.5)/('Life tables'!$I$2/2))))</f>
        <v>36920.149383011376</v>
      </c>
      <c r="X614" s="107">
        <f>((L614+G614+H614+I614+N614+O614+P614+S614)/('Life tables'!$I$2/2))/(1+oDR)^(((cycle + 0.5)/('Life tables'!$I$2/2)))</f>
        <v>16.319480658827757</v>
      </c>
      <c r="Y614" s="31">
        <f>((uNES*L614+ uOCEX*G614+uEREX*H614+uHOEX*I614+uNES*S614+ uOCEX*N614+uEREX*O614+uHOEX*P614)/('Life tables'!$I$2/2))/(1+oDR)^(((cycle + 0.5)/('Life tables'!$I$2/2)))</f>
        <v>10.755335674436855</v>
      </c>
      <c r="Z614" s="100">
        <f t="shared" si="192"/>
        <v>143845.0515723273</v>
      </c>
      <c r="AA614" s="107">
        <f>((L614+G614+H614+I614+N614+O614+P614+S614)/('Life tables'!$I$2/2))</f>
        <v>23.100525763029928</v>
      </c>
      <c r="AB614" s="31">
        <f>((uNES*L614+ uOCEX*G614+uEREX*H614+uHOEX*I614+uNES*S614+ uOCEX*N614+uEREX*O614+uHOEX*P614)/('Life tables'!$I$2/2))</f>
        <v>15.224375948689664</v>
      </c>
    </row>
    <row r="615" spans="1:28" x14ac:dyDescent="0.25">
      <c r="A615" s="4">
        <v>609</v>
      </c>
      <c r="C615" s="105">
        <f>IF(male=0,VLOOKUP((($A$5:$A$1570/'Life tables'!$I$2)*2)+age,lifetable,13,1),IF(male=1,VLOOKUP((($A$5:$A$1570/'Life tables'!$I$2)*2)+age,lifetable,10,1),"error"))</f>
        <v>4.0331437067231413E-4</v>
      </c>
      <c r="F615" s="96">
        <f t="shared" si="180"/>
        <v>105.12975284642866</v>
      </c>
      <c r="G615" s="96">
        <f t="shared" si="181"/>
        <v>10.560503697874145</v>
      </c>
      <c r="H615" s="96">
        <f t="shared" si="182"/>
        <v>0.60311918379700802</v>
      </c>
      <c r="I615" s="96">
        <f t="shared" si="183"/>
        <v>0.24166415301202776</v>
      </c>
      <c r="J615" s="96">
        <f t="shared" si="184"/>
        <v>4.7000256270923649E-2</v>
      </c>
      <c r="K615" s="96">
        <f t="shared" si="185"/>
        <v>0.25252554931583876</v>
      </c>
      <c r="L615" s="96">
        <f t="shared" si="193"/>
        <v>93.424940006158721</v>
      </c>
      <c r="M615" s="96">
        <f t="shared" si="186"/>
        <v>497.13444955811786</v>
      </c>
      <c r="N615" s="96">
        <f t="shared" si="187"/>
        <v>47.875124597610352</v>
      </c>
      <c r="O615" s="96">
        <f t="shared" si="188"/>
        <v>1.142774261640856</v>
      </c>
      <c r="P615" s="96">
        <f t="shared" si="189"/>
        <v>1.142774261640856</v>
      </c>
      <c r="Q615" s="96">
        <f t="shared" si="190"/>
        <v>0.22073198797531185</v>
      </c>
      <c r="R615" s="96">
        <f t="shared" si="191"/>
        <v>8.958106910750907E-2</v>
      </c>
      <c r="S615" s="96">
        <f t="shared" si="194"/>
        <v>446.66346338014296</v>
      </c>
      <c r="T615" s="96">
        <f t="shared" si="197"/>
        <v>86.802121076378896</v>
      </c>
      <c r="U615" s="96">
        <f t="shared" si="197"/>
        <v>311.54351538174433</v>
      </c>
      <c r="V615" s="32">
        <f t="shared" si="196"/>
        <v>1000.0000000000001</v>
      </c>
      <c r="W615" s="100">
        <f>IF(A615=1,((cPH1_+cPHr+(cNES*L615+(cNES+cOSEX)*G615+(cNES+cEREX)*H615+(cNES+cHOEX)*I615+(cNES+cNES)*S615+(cNES+cOSEX)*N615+(cNES+cEREX)*O615+(cNES+cHOEX)*P615)))/(1+cDR)^(A$6:A$65537 + 0.5),(cPHr+(cNES*L615+(cNES+cOSEX)*G615+(cNES+cEREX)*H615+(cNES+cHOEX)*I615+(cNES+cNES)*S615+(cNES+cOSEX)*N615+(cNES+cEREX)*O615+(cNES+cHOEX)*P615))/(1+cDR)^(((cycle + 0.5)/('Life tables'!$I$2/2))))</f>
        <v>36800.432273926199</v>
      </c>
      <c r="X615" s="107">
        <f>((L615+G615+H615+I615+N615+O615+P615+S615)/('Life tables'!$I$2/2))/(1+oDR)^(((cycle + 0.5)/('Life tables'!$I$2/2)))</f>
        <v>16.293648463866045</v>
      </c>
      <c r="Y615" s="31">
        <f>((uNES*L615+ uOCEX*G615+uEREX*H615+uHOEX*I615+uNES*S615+ uOCEX*N615+uEREX*O615+uHOEX*P615)/('Life tables'!$I$2/2))/(1+oDR)^(((cycle + 0.5)/('Life tables'!$I$2/2)))</f>
        <v>10.738310995854937</v>
      </c>
      <c r="Z615" s="100">
        <f t="shared" si="192"/>
        <v>143699.4255337443</v>
      </c>
      <c r="AA615" s="107">
        <f>((L615+G615+H615+I615+N615+O615+P615+S615)/('Life tables'!$I$2/2))</f>
        <v>23.077134702591415</v>
      </c>
      <c r="AB615" s="31">
        <f>((uNES*L615+ uOCEX*G615+uEREX*H615+uHOEX*I615+uNES*S615+ uOCEX*N615+uEREX*O615+uHOEX*P615)/('Life tables'!$I$2/2))</f>
        <v>15.20896009750197</v>
      </c>
    </row>
    <row r="616" spans="1:28" x14ac:dyDescent="0.25">
      <c r="A616" s="4">
        <v>610</v>
      </c>
      <c r="C616" s="105">
        <f>IF(male=0,VLOOKUP((($A$5:$A$1570/'Life tables'!$I$2)*2)+age,lifetable,13,1),IF(male=1,VLOOKUP((($A$5:$A$1570/'Life tables'!$I$2)*2)+age,lifetable,10,1),"error"))</f>
        <v>4.0331437067231413E-4</v>
      </c>
      <c r="F616" s="96">
        <f t="shared" si="180"/>
        <v>105.0232730078425</v>
      </c>
      <c r="G616" s="96">
        <f t="shared" si="181"/>
        <v>10.549807575238141</v>
      </c>
      <c r="H616" s="96">
        <f t="shared" si="182"/>
        <v>0.60250831930241788</v>
      </c>
      <c r="I616" s="96">
        <f t="shared" si="183"/>
        <v>0.24141938538623137</v>
      </c>
      <c r="J616" s="96">
        <f t="shared" si="184"/>
        <v>4.6952652433135247E-2</v>
      </c>
      <c r="K616" s="96">
        <f t="shared" si="185"/>
        <v>0.25226978081071055</v>
      </c>
      <c r="L616" s="96">
        <f t="shared" si="193"/>
        <v>93.330315294671863</v>
      </c>
      <c r="M616" s="96">
        <f t="shared" si="186"/>
        <v>496.6310905340344</v>
      </c>
      <c r="N616" s="96">
        <f t="shared" si="187"/>
        <v>47.826650032999616</v>
      </c>
      <c r="O616" s="96">
        <f t="shared" si="188"/>
        <v>1.141617178808237</v>
      </c>
      <c r="P616" s="96">
        <f t="shared" si="189"/>
        <v>1.141617178808237</v>
      </c>
      <c r="Q616" s="96">
        <f t="shared" si="190"/>
        <v>0.22050849222250288</v>
      </c>
      <c r="R616" s="96">
        <f t="shared" si="191"/>
        <v>8.9490366402109361E-2</v>
      </c>
      <c r="S616" s="96">
        <f t="shared" si="194"/>
        <v>446.21120728479372</v>
      </c>
      <c r="T616" s="96">
        <f t="shared" ref="T616:U631" si="198">J616+Q616+T615</f>
        <v>87.069582221034537</v>
      </c>
      <c r="U616" s="96">
        <f t="shared" si="198"/>
        <v>311.88527552895715</v>
      </c>
      <c r="V616" s="32">
        <f t="shared" si="196"/>
        <v>1000.0000000000002</v>
      </c>
      <c r="W616" s="100">
        <f>IF(A616=1,((cPH1_+cPHr+(cNES*L616+(cNES+cOSEX)*G616+(cNES+cEREX)*H616+(cNES+cHOEX)*I616+(cNES+cNES)*S616+(cNES+cOSEX)*N616+(cNES+cEREX)*O616+(cNES+cHOEX)*P616)))/(1+cDR)^(A$6:A$65537 + 0.5),(cPHr+(cNES*L616+(cNES+cOSEX)*G616+(cNES+cEREX)*H616+(cNES+cHOEX)*I616+(cNES+cNES)*S616+(cNES+cOSEX)*N616+(cNES+cEREX)*O616+(cNES+cHOEX)*P616))/(1+cDR)^(((cycle + 0.5)/('Life tables'!$I$2/2))))</f>
        <v>36681.103345696603</v>
      </c>
      <c r="X616" s="107">
        <f>((L616+G616+H616+I616+N616+O616+P616+S616)/('Life tables'!$I$2/2))/(1+oDR)^(((cycle + 0.5)/('Life tables'!$I$2/2)))</f>
        <v>16.267857160505073</v>
      </c>
      <c r="Y616" s="31">
        <f>((uNES*L616+ uOCEX*G616+uEREX*H616+uHOEX*I616+uNES*S616+ uOCEX*N616+uEREX*O616+uHOEX*P616)/('Life tables'!$I$2/2))/(1+oDR)^(((cycle + 0.5)/('Life tables'!$I$2/2)))</f>
        <v>10.721313266803964</v>
      </c>
      <c r="Z616" s="100">
        <f t="shared" si="192"/>
        <v>143553.94687218801</v>
      </c>
      <c r="AA616" s="107">
        <f>((L616+G616+H616+I616+N616+O616+P616+S616)/('Life tables'!$I$2/2))</f>
        <v>23.053767329780602</v>
      </c>
      <c r="AB616" s="31">
        <f>((uNES*L616+ uOCEX*G616+uEREX*H616+uHOEX*I616+uNES*S616+ uOCEX*N616+uEREX*O616+uHOEX*P616)/('Life tables'!$I$2/2))</f>
        <v>15.19355985757344</v>
      </c>
    </row>
    <row r="617" spans="1:28" x14ac:dyDescent="0.25">
      <c r="A617" s="4">
        <v>611</v>
      </c>
      <c r="C617" s="105">
        <f>IF(male=0,VLOOKUP((($A$5:$A$1570/'Life tables'!$I$2)*2)+age,lifetable,13,1),IF(male=1,VLOOKUP((($A$5:$A$1570/'Life tables'!$I$2)*2)+age,lifetable,10,1),"error"))</f>
        <v>4.0331437067231413E-4</v>
      </c>
      <c r="F617" s="96">
        <f t="shared" si="180"/>
        <v>104.91690193696978</v>
      </c>
      <c r="G617" s="96">
        <f t="shared" si="181"/>
        <v>10.53912237854659</v>
      </c>
      <c r="H617" s="96">
        <f t="shared" si="182"/>
        <v>0.60189807879763813</v>
      </c>
      <c r="I617" s="96">
        <f t="shared" si="183"/>
        <v>0.24117486778725072</v>
      </c>
      <c r="J617" s="96">
        <f t="shared" si="184"/>
        <v>4.6905097222022615E-2</v>
      </c>
      <c r="K617" s="96">
        <f t="shared" si="185"/>
        <v>0.25201427356964728</v>
      </c>
      <c r="L617" s="96">
        <f t="shared" si="193"/>
        <v>93.235787241046623</v>
      </c>
      <c r="M617" s="96">
        <f t="shared" si="186"/>
        <v>496.12824031303876</v>
      </c>
      <c r="N617" s="96">
        <f t="shared" si="187"/>
        <v>47.778224467228625</v>
      </c>
      <c r="O617" s="96">
        <f t="shared" si="188"/>
        <v>1.1404612655728434</v>
      </c>
      <c r="P617" s="96">
        <f t="shared" si="189"/>
        <v>1.1404612655728434</v>
      </c>
      <c r="Q617" s="96">
        <f t="shared" si="190"/>
        <v>0.22028522238265805</v>
      </c>
      <c r="R617" s="96">
        <f t="shared" si="191"/>
        <v>8.9399755380407342E-2</v>
      </c>
      <c r="S617" s="96">
        <f t="shared" si="194"/>
        <v>445.7594083369014</v>
      </c>
      <c r="T617" s="96">
        <f t="shared" si="198"/>
        <v>87.336772540639217</v>
      </c>
      <c r="U617" s="96">
        <f t="shared" si="198"/>
        <v>312.22668955790721</v>
      </c>
      <c r="V617" s="32">
        <f t="shared" si="196"/>
        <v>1000.0000000000002</v>
      </c>
      <c r="W617" s="100">
        <f>IF(A617=1,((cPH1_+cPHr+(cNES*L617+(cNES+cOSEX)*G617+(cNES+cEREX)*H617+(cNES+cHOEX)*I617+(cNES+cNES)*S617+(cNES+cOSEX)*N617+(cNES+cEREX)*O617+(cNES+cHOEX)*P617)))/(1+cDR)^(A$6:A$65537 + 0.5),(cPHr+(cNES*L617+(cNES+cOSEX)*G617+(cNES+cEREX)*H617+(cNES+cHOEX)*I617+(cNES+cNES)*S617+(cNES+cOSEX)*N617+(cNES+cEREX)*O617+(cNES+cHOEX)*P617))/(1+cDR)^(((cycle + 0.5)/('Life tables'!$I$2/2))))</f>
        <v>36562.161340348321</v>
      </c>
      <c r="X617" s="107">
        <f>((L617+G617+H617+I617+N617+O617+P617+S617)/('Life tables'!$I$2/2))/(1+oDR)^(((cycle + 0.5)/('Life tables'!$I$2/2)))</f>
        <v>16.242106683957246</v>
      </c>
      <c r="Y617" s="31">
        <f>((uNES*L617+ uOCEX*G617+uEREX*H617+uHOEX*I617+uNES*S617+ uOCEX*N617+uEREX*O617+uHOEX*P617)/('Life tables'!$I$2/2))/(1+oDR)^(((cycle + 0.5)/('Life tables'!$I$2/2)))</f>
        <v>10.704342444586878</v>
      </c>
      <c r="Z617" s="100">
        <f t="shared" si="192"/>
        <v>143408.61544112317</v>
      </c>
      <c r="AA617" s="107">
        <f>((L617+G617+H617+I617+N617+O617+P617+S617)/('Life tables'!$I$2/2))</f>
        <v>23.030423620529501</v>
      </c>
      <c r="AB617" s="31">
        <f>((uNES*L617+ uOCEX*G617+uEREX*H617+uHOEX*I617+uNES*S617+ uOCEX*N617+uEREX*O617+uHOEX*P617)/('Life tables'!$I$2/2))</f>
        <v>15.17817521304363</v>
      </c>
    </row>
    <row r="618" spans="1:28" x14ac:dyDescent="0.25">
      <c r="A618" s="4">
        <v>612</v>
      </c>
      <c r="C618" s="105">
        <f>IF(male=0,VLOOKUP((($A$5:$A$1570/'Life tables'!$I$2)*2)+age,lifetable,13,1),IF(male=1,VLOOKUP((($A$5:$A$1570/'Life tables'!$I$2)*2)+age,lifetable,10,1),"error"))</f>
        <v>4.0331437067231413E-4</v>
      </c>
      <c r="F618" s="96">
        <f t="shared" si="180"/>
        <v>104.81063949174167</v>
      </c>
      <c r="G618" s="96">
        <f t="shared" si="181"/>
        <v>10.528448093528382</v>
      </c>
      <c r="H618" s="96">
        <f t="shared" si="182"/>
        <v>0.60128846146763382</v>
      </c>
      <c r="I618" s="96">
        <f t="shared" si="183"/>
        <v>0.24093059988850896</v>
      </c>
      <c r="J618" s="96">
        <f t="shared" si="184"/>
        <v>4.6857590574071191E-2</v>
      </c>
      <c r="K618" s="96">
        <f t="shared" si="185"/>
        <v>0.2517590272513946</v>
      </c>
      <c r="L618" s="96">
        <f t="shared" si="193"/>
        <v>93.141355719031679</v>
      </c>
      <c r="M618" s="96">
        <f t="shared" si="186"/>
        <v>495.62589840971214</v>
      </c>
      <c r="N618" s="96">
        <f t="shared" si="187"/>
        <v>47.729847853550496</v>
      </c>
      <c r="O618" s="96">
        <f t="shared" si="188"/>
        <v>1.1393065208188327</v>
      </c>
      <c r="P618" s="96">
        <f t="shared" si="189"/>
        <v>1.1393065208188327</v>
      </c>
      <c r="Q618" s="96">
        <f t="shared" si="190"/>
        <v>0.22006217824024718</v>
      </c>
      <c r="R618" s="96">
        <f t="shared" si="191"/>
        <v>8.9309235954933008E-2</v>
      </c>
      <c r="S618" s="96">
        <f t="shared" si="194"/>
        <v>445.3080661003288</v>
      </c>
      <c r="T618" s="96">
        <f t="shared" si="198"/>
        <v>87.603692309453535</v>
      </c>
      <c r="U618" s="96">
        <f t="shared" si="198"/>
        <v>312.56775782111356</v>
      </c>
      <c r="V618" s="32">
        <f t="shared" si="196"/>
        <v>1000.0000000000002</v>
      </c>
      <c r="W618" s="100">
        <f>IF(A618=1,((cPH1_+cPHr+(cNES*L618+(cNES+cOSEX)*G618+(cNES+cEREX)*H618+(cNES+cHOEX)*I618+(cNES+cNES)*S618+(cNES+cOSEX)*N618+(cNES+cEREX)*O618+(cNES+cHOEX)*P618)))/(1+cDR)^(A$6:A$65537 + 0.5),(cPHr+(cNES*L618+(cNES+cOSEX)*G618+(cNES+cEREX)*H618+(cNES+cHOEX)*I618+(cNES+cNES)*S618+(cNES+cOSEX)*N618+(cNES+cEREX)*O618+(cNES+cHOEX)*P618))/(1+cDR)^(((cycle + 0.5)/('Life tables'!$I$2/2))))</f>
        <v>36443.605003958328</v>
      </c>
      <c r="X618" s="107">
        <f>((L618+G618+H618+I618+N618+O618+P618+S618)/('Life tables'!$I$2/2))/(1+oDR)^(((cycle + 0.5)/('Life tables'!$I$2/2)))</f>
        <v>16.216396969539566</v>
      </c>
      <c r="Y618" s="31">
        <f>((uNES*L618+ uOCEX*G618+uEREX*H618+uHOEX*I618+uNES*S618+ uOCEX*N618+uEREX*O618+uHOEX*P618)/('Life tables'!$I$2/2))/(1+oDR)^(((cycle + 0.5)/('Life tables'!$I$2/2)))</f>
        <v>10.687398486575534</v>
      </c>
      <c r="Z618" s="100">
        <f t="shared" si="192"/>
        <v>143263.43109407212</v>
      </c>
      <c r="AA618" s="107">
        <f>((L618+G618+H618+I618+N618+O618+P618+S618)/('Life tables'!$I$2/2))</f>
        <v>23.007103550797257</v>
      </c>
      <c r="AB618" s="31">
        <f>((uNES*L618+ uOCEX*G618+uEREX*H618+uHOEX*I618+uNES*S618+ uOCEX*N618+uEREX*O618+uHOEX*P618)/('Life tables'!$I$2/2))</f>
        <v>15.162806148069937</v>
      </c>
    </row>
    <row r="619" spans="1:28" x14ac:dyDescent="0.25">
      <c r="A619" s="4">
        <v>613</v>
      </c>
      <c r="C619" s="105">
        <f>IF(male=0,VLOOKUP((($A$5:$A$1570/'Life tables'!$I$2)*2)+age,lifetable,13,1),IF(male=1,VLOOKUP((($A$5:$A$1570/'Life tables'!$I$2)*2)+age,lifetable,10,1),"error"))</f>
        <v>4.0331437067231413E-4</v>
      </c>
      <c r="F619" s="96">
        <f t="shared" si="180"/>
        <v>104.70448553130775</v>
      </c>
      <c r="G619" s="96">
        <f t="shared" si="181"/>
        <v>10.517784706034796</v>
      </c>
      <c r="H619" s="96">
        <f t="shared" si="182"/>
        <v>0.60067946650435977</v>
      </c>
      <c r="I619" s="96">
        <f t="shared" si="183"/>
        <v>0.24068658136623003</v>
      </c>
      <c r="J619" s="96">
        <f t="shared" si="184"/>
        <v>4.6810132426311102E-2</v>
      </c>
      <c r="K619" s="96">
        <f t="shared" si="185"/>
        <v>0.25150404151762434</v>
      </c>
      <c r="L619" s="96">
        <f t="shared" si="193"/>
        <v>93.047020603458435</v>
      </c>
      <c r="M619" s="96">
        <f t="shared" si="186"/>
        <v>495.12406433812538</v>
      </c>
      <c r="N619" s="96">
        <f t="shared" si="187"/>
        <v>47.681520145169195</v>
      </c>
      <c r="O619" s="96">
        <f t="shared" si="188"/>
        <v>1.1381529434291877</v>
      </c>
      <c r="P619" s="96">
        <f t="shared" si="189"/>
        <v>1.1381529434291877</v>
      </c>
      <c r="Q619" s="96">
        <f t="shared" si="190"/>
        <v>0.21983935957951356</v>
      </c>
      <c r="R619" s="96">
        <f t="shared" si="191"/>
        <v>8.9218808038124445E-2</v>
      </c>
      <c r="S619" s="96">
        <f t="shared" si="194"/>
        <v>444.85718013848015</v>
      </c>
      <c r="T619" s="96">
        <f t="shared" si="198"/>
        <v>87.870341801459361</v>
      </c>
      <c r="U619" s="96">
        <f t="shared" si="198"/>
        <v>312.90848067066929</v>
      </c>
      <c r="V619" s="32">
        <f t="shared" si="196"/>
        <v>1000.0000000000002</v>
      </c>
      <c r="W619" s="100">
        <f>IF(A619=1,((cPH1_+cPHr+(cNES*L619+(cNES+cOSEX)*G619+(cNES+cEREX)*H619+(cNES+cHOEX)*I619+(cNES+cNES)*S619+(cNES+cOSEX)*N619+(cNES+cEREX)*O619+(cNES+cHOEX)*P619)))/(1+cDR)^(A$6:A$65537 + 0.5),(cPHr+(cNES*L619+(cNES+cOSEX)*G619+(cNES+cEREX)*H619+(cNES+cHOEX)*I619+(cNES+cNES)*S619+(cNES+cOSEX)*N619+(cNES+cEREX)*O619+(cNES+cHOEX)*P619))/(1+cDR)^(((cycle + 0.5)/('Life tables'!$I$2/2))))</f>
        <v>36325.433086642828</v>
      </c>
      <c r="X619" s="107">
        <f>((L619+G619+H619+I619+N619+O619+P619+S619)/('Life tables'!$I$2/2))/(1+oDR)^(((cycle + 0.5)/('Life tables'!$I$2/2)))</f>
        <v>16.190727952673431</v>
      </c>
      <c r="Y619" s="31">
        <f>((uNES*L619+ uOCEX*G619+uEREX*H619+uHOEX*I619+uNES*S619+ uOCEX*N619+uEREX*O619+uHOEX*P619)/('Life tables'!$I$2/2))/(1+oDR)^(((cycle + 0.5)/('Life tables'!$I$2/2)))</f>
        <v>10.67048135021053</v>
      </c>
      <c r="Z619" s="100">
        <f t="shared" si="192"/>
        <v>143118.39368461809</v>
      </c>
      <c r="AA619" s="107">
        <f>((L619+G619+H619+I619+N619+O619+P619+S619)/('Life tables'!$I$2/2))</f>
        <v>22.983807096570064</v>
      </c>
      <c r="AB619" s="31">
        <f>((uNES*L619+ uOCEX*G619+uEREX*H619+uHOEX*I619+uNES*S619+ uOCEX*N619+uEREX*O619+uHOEX*P619)/('Life tables'!$I$2/2))</f>
        <v>15.14745264682751</v>
      </c>
    </row>
    <row r="620" spans="1:28" x14ac:dyDescent="0.25">
      <c r="A620" s="4">
        <v>614</v>
      </c>
      <c r="C620" s="105">
        <f>IF(male=0,VLOOKUP((($A$5:$A$1570/'Life tables'!$I$2)*2)+age,lifetable,13,1),IF(male=1,VLOOKUP((($A$5:$A$1570/'Life tables'!$I$2)*2)+age,lifetable,10,1),"error"))</f>
        <v>4.0331437067231413E-4</v>
      </c>
      <c r="F620" s="96">
        <f t="shared" si="180"/>
        <v>104.5984399159986</v>
      </c>
      <c r="G620" s="96">
        <f t="shared" si="181"/>
        <v>10.507132202035747</v>
      </c>
      <c r="H620" s="96">
        <f t="shared" si="182"/>
        <v>0.60007109310654594</v>
      </c>
      <c r="I620" s="96">
        <f t="shared" si="183"/>
        <v>0.24044281189935263</v>
      </c>
      <c r="J620" s="96">
        <f t="shared" si="184"/>
        <v>4.676272271630047E-2</v>
      </c>
      <c r="K620" s="96">
        <f t="shared" si="185"/>
        <v>0.25124931603284556</v>
      </c>
      <c r="L620" s="96">
        <f t="shared" si="193"/>
        <v>92.952781770207807</v>
      </c>
      <c r="M620" s="96">
        <f t="shared" si="186"/>
        <v>494.62273761187294</v>
      </c>
      <c r="N620" s="96">
        <f t="shared" si="187"/>
        <v>47.633241295242826</v>
      </c>
      <c r="O620" s="96">
        <f t="shared" si="188"/>
        <v>1.1370005322857974</v>
      </c>
      <c r="P620" s="96">
        <f t="shared" si="189"/>
        <v>1.1370005322857974</v>
      </c>
      <c r="Q620" s="96">
        <f t="shared" si="190"/>
        <v>0.21961676618448892</v>
      </c>
      <c r="R620" s="96">
        <f t="shared" si="191"/>
        <v>8.9128471542333845E-2</v>
      </c>
      <c r="S620" s="96">
        <f t="shared" si="194"/>
        <v>444.40675001433169</v>
      </c>
      <c r="T620" s="96">
        <f t="shared" si="198"/>
        <v>88.136721290360157</v>
      </c>
      <c r="U620" s="96">
        <f t="shared" si="198"/>
        <v>313.24885845824446</v>
      </c>
      <c r="V620" s="32">
        <f t="shared" si="196"/>
        <v>1000.0000000000002</v>
      </c>
      <c r="W620" s="100">
        <f>IF(A620=1,((cPH1_+cPHr+(cNES*L620+(cNES+cOSEX)*G620+(cNES+cEREX)*H620+(cNES+cHOEX)*I620+(cNES+cNES)*S620+(cNES+cOSEX)*N620+(cNES+cEREX)*O620+(cNES+cHOEX)*P620)))/(1+cDR)^(A$6:A$65537 + 0.5),(cPHr+(cNES*L620+(cNES+cOSEX)*G620+(cNES+cEREX)*H620+(cNES+cHOEX)*I620+(cNES+cNES)*S620+(cNES+cOSEX)*N620+(cNES+cEREX)*O620+(cNES+cHOEX)*P620))/(1+cDR)^(((cycle + 0.5)/('Life tables'!$I$2/2))))</f>
        <v>36207.644342544969</v>
      </c>
      <c r="X620" s="107">
        <f>((L620+G620+H620+I620+N620+O620+P620+S620)/('Life tables'!$I$2/2))/(1+oDR)^(((cycle + 0.5)/('Life tables'!$I$2/2)))</f>
        <v>16.165099568884362</v>
      </c>
      <c r="Y620" s="31">
        <f>((uNES*L620+ uOCEX*G620+uEREX*H620+uHOEX*I620+uNES*S620+ uOCEX*N620+uEREX*O620+uHOEX*P620)/('Life tables'!$I$2/2))/(1+oDR)^(((cycle + 0.5)/('Life tables'!$I$2/2)))</f>
        <v>10.653590993001064</v>
      </c>
      <c r="Z620" s="100">
        <f t="shared" si="192"/>
        <v>142973.50306640769</v>
      </c>
      <c r="AA620" s="107">
        <f>((L620+G620+H620+I620+N620+O620+P620+S620)/('Life tables'!$I$2/2))</f>
        <v>22.960534233861008</v>
      </c>
      <c r="AB620" s="31">
        <f>((uNES*L620+ uOCEX*G620+uEREX*H620+uHOEX*I620+uNES*S620+ uOCEX*N620+uEREX*O620+uHOEX*P620)/('Life tables'!$I$2/2))</f>
        <v>15.132114693509196</v>
      </c>
    </row>
    <row r="621" spans="1:28" x14ac:dyDescent="0.25">
      <c r="A621" s="4">
        <v>615</v>
      </c>
      <c r="C621" s="105">
        <f>IF(male=0,VLOOKUP((($A$5:$A$1570/'Life tables'!$I$2)*2)+age,lifetable,13,1),IF(male=1,VLOOKUP((($A$5:$A$1570/'Life tables'!$I$2)*2)+age,lifetable,10,1),"error"))</f>
        <v>4.0331437067231413E-4</v>
      </c>
      <c r="F621" s="96">
        <f t="shared" si="180"/>
        <v>104.49250250728963</v>
      </c>
      <c r="G621" s="96">
        <f t="shared" si="181"/>
        <v>10.496490567616149</v>
      </c>
      <c r="H621" s="96">
        <f t="shared" si="182"/>
        <v>0.59946334047949035</v>
      </c>
      <c r="I621" s="96">
        <f t="shared" si="183"/>
        <v>0.24019929116944716</v>
      </c>
      <c r="J621" s="96">
        <f t="shared" si="184"/>
        <v>4.6715361382109265E-2</v>
      </c>
      <c r="K621" s="96">
        <f t="shared" si="185"/>
        <v>0.25099485046431708</v>
      </c>
      <c r="L621" s="96">
        <f t="shared" si="193"/>
        <v>92.858639096178123</v>
      </c>
      <c r="M621" s="96">
        <f t="shared" si="186"/>
        <v>494.12191774410599</v>
      </c>
      <c r="N621" s="96">
        <f t="shared" si="187"/>
        <v>47.585011256886773</v>
      </c>
      <c r="O621" s="96">
        <f t="shared" si="188"/>
        <v>1.1358492862695313</v>
      </c>
      <c r="P621" s="96">
        <f t="shared" si="189"/>
        <v>1.1358492862695313</v>
      </c>
      <c r="Q621" s="96">
        <f t="shared" si="190"/>
        <v>0.21939439783900813</v>
      </c>
      <c r="R621" s="96">
        <f t="shared" si="191"/>
        <v>8.9038226379833593E-2</v>
      </c>
      <c r="S621" s="96">
        <f t="shared" si="194"/>
        <v>443.95677529046128</v>
      </c>
      <c r="T621" s="96">
        <f t="shared" si="198"/>
        <v>88.40283104958128</v>
      </c>
      <c r="U621" s="96">
        <f t="shared" si="198"/>
        <v>313.58889153508864</v>
      </c>
      <c r="V621" s="32">
        <f t="shared" si="196"/>
        <v>1000.0000000000002</v>
      </c>
      <c r="W621" s="100">
        <f>IF(A621=1,((cPH1_+cPHr+(cNES*L621+(cNES+cOSEX)*G621+(cNES+cEREX)*H621+(cNES+cHOEX)*I621+(cNES+cNES)*S621+(cNES+cOSEX)*N621+(cNES+cEREX)*O621+(cNES+cHOEX)*P621)))/(1+cDR)^(A$6:A$65537 + 0.5),(cPHr+(cNES*L621+(cNES+cOSEX)*G621+(cNES+cEREX)*H621+(cNES+cHOEX)*I621+(cNES+cNES)*S621+(cNES+cOSEX)*N621+(cNES+cEREX)*O621+(cNES+cHOEX)*P621))/(1+cDR)^(((cycle + 0.5)/('Life tables'!$I$2/2))))</f>
        <v>36090.237529822858</v>
      </c>
      <c r="X621" s="107">
        <f>((L621+G621+H621+I621+N621+O621+P621+S621)/('Life tables'!$I$2/2))/(1+oDR)^(((cycle + 0.5)/('Life tables'!$I$2/2)))</f>
        <v>16.139511753801809</v>
      </c>
      <c r="Y621" s="31">
        <f>((uNES*L621+ uOCEX*G621+uEREX*H621+uHOEX*I621+uNES*S621+ uOCEX*N621+uEREX*O621+uHOEX*P621)/('Life tables'!$I$2/2))/(1+oDR)^(((cycle + 0.5)/('Life tables'!$I$2/2)))</f>
        <v>10.63672737252479</v>
      </c>
      <c r="Z621" s="100">
        <f t="shared" si="192"/>
        <v>142828.75909315405</v>
      </c>
      <c r="AA621" s="107">
        <f>((L621+G621+H621+I621+N621+O621+P621+S621)/('Life tables'!$I$2/2))</f>
        <v>22.937284938709983</v>
      </c>
      <c r="AB621" s="31">
        <f>((uNES*L621+ uOCEX*G621+uEREX*H621+uHOEX*I621+uNES*S621+ uOCEX*N621+uEREX*O621+uHOEX*P621)/('Life tables'!$I$2/2))</f>
        <v>15.116792272325455</v>
      </c>
    </row>
    <row r="622" spans="1:28" x14ac:dyDescent="0.25">
      <c r="A622" s="4">
        <v>616</v>
      </c>
      <c r="C622" s="105">
        <f>IF(male=0,VLOOKUP((($A$5:$A$1570/'Life tables'!$I$2)*2)+age,lifetable,13,1),IF(male=1,VLOOKUP((($A$5:$A$1570/'Life tables'!$I$2)*2)+age,lifetable,10,1),"error"))</f>
        <v>4.0331437067231413E-4</v>
      </c>
      <c r="F622" s="96">
        <f t="shared" si="180"/>
        <v>104.3866731677662</v>
      </c>
      <c r="G622" s="96">
        <f t="shared" si="181"/>
        <v>10.485859788972418</v>
      </c>
      <c r="H622" s="96">
        <f t="shared" si="182"/>
        <v>0.59885620783485849</v>
      </c>
      <c r="I622" s="96">
        <f t="shared" si="183"/>
        <v>0.2399560188606355</v>
      </c>
      <c r="J622" s="96">
        <f t="shared" si="184"/>
        <v>4.6668048362303635E-2</v>
      </c>
      <c r="K622" s="96">
        <f t="shared" si="185"/>
        <v>0.25074064448196376</v>
      </c>
      <c r="L622" s="96">
        <f t="shared" si="193"/>
        <v>92.764592459254033</v>
      </c>
      <c r="M622" s="96">
        <f t="shared" si="186"/>
        <v>493.62160424756416</v>
      </c>
      <c r="N622" s="96">
        <f t="shared" si="187"/>
        <v>47.536829983176823</v>
      </c>
      <c r="O622" s="96">
        <f t="shared" si="188"/>
        <v>1.1346992042603128</v>
      </c>
      <c r="P622" s="96">
        <f t="shared" si="189"/>
        <v>1.1346992042603128</v>
      </c>
      <c r="Q622" s="96">
        <f t="shared" si="190"/>
        <v>0.21917225432672344</v>
      </c>
      <c r="R622" s="96">
        <f t="shared" si="191"/>
        <v>8.8948072462821881E-2</v>
      </c>
      <c r="S622" s="96">
        <f t="shared" si="194"/>
        <v>443.50725552907716</v>
      </c>
      <c r="T622" s="96">
        <f t="shared" si="198"/>
        <v>88.668671352270309</v>
      </c>
      <c r="U622" s="96">
        <f t="shared" si="198"/>
        <v>313.92858025203344</v>
      </c>
      <c r="V622" s="32">
        <f t="shared" si="196"/>
        <v>1000.0000000000002</v>
      </c>
      <c r="W622" s="100">
        <f>IF(A622=1,((cPH1_+cPHr+(cNES*L622+(cNES+cOSEX)*G622+(cNES+cEREX)*H622+(cNES+cHOEX)*I622+(cNES+cNES)*S622+(cNES+cOSEX)*N622+(cNES+cEREX)*O622+(cNES+cHOEX)*P622)))/(1+cDR)^(A$6:A$65537 + 0.5),(cPHr+(cNES*L622+(cNES+cOSEX)*G622+(cNES+cEREX)*H622+(cNES+cHOEX)*I622+(cNES+cNES)*S622+(cNES+cOSEX)*N622+(cNES+cEREX)*O622+(cNES+cHOEX)*P622))/(1+cDR)^(((cycle + 0.5)/('Life tables'!$I$2/2))))</f>
        <v>35973.211410637363</v>
      </c>
      <c r="X622" s="107">
        <f>((L622+G622+H622+I622+N622+O622+P622+S622)/('Life tables'!$I$2/2))/(1+oDR)^(((cycle + 0.5)/('Life tables'!$I$2/2)))</f>
        <v>16.113964443158892</v>
      </c>
      <c r="Y622" s="31">
        <f>((uNES*L622+ uOCEX*G622+uEREX*H622+uHOEX*I622+uNES*S622+ uOCEX*N622+uEREX*O622+uHOEX*P622)/('Life tables'!$I$2/2))/(1+oDR)^(((cycle + 0.5)/('Life tables'!$I$2/2)))</f>
        <v>10.619890446427648</v>
      </c>
      <c r="Z622" s="100">
        <f t="shared" si="192"/>
        <v>142684.16161863931</v>
      </c>
      <c r="AA622" s="107">
        <f>((L622+G622+H622+I622+N622+O622+P622+S622)/('Life tables'!$I$2/2))</f>
        <v>22.91405918718355</v>
      </c>
      <c r="AB622" s="31">
        <f>((uNES*L622+ uOCEX*G622+uEREX*H622+uHOEX*I622+uNES*S622+ uOCEX*N622+uEREX*O622+uHOEX*P622)/('Life tables'!$I$2/2))</f>
        <v>15.10148536750428</v>
      </c>
    </row>
    <row r="623" spans="1:28" x14ac:dyDescent="0.25">
      <c r="A623" s="4">
        <v>617</v>
      </c>
      <c r="C623" s="105">
        <f>IF(male=0,VLOOKUP((($A$5:$A$1570/'Life tables'!$I$2)*2)+age,lifetable,13,1),IF(male=1,VLOOKUP((($A$5:$A$1570/'Life tables'!$I$2)*2)+age,lifetable,10,1),"error"))</f>
        <v>4.0331437067231413E-4</v>
      </c>
      <c r="F623" s="96">
        <f t="shared" si="180"/>
        <v>104.28095176108987</v>
      </c>
      <c r="G623" s="96">
        <f t="shared" si="181"/>
        <v>10.475239852409066</v>
      </c>
      <c r="H623" s="96">
        <f t="shared" si="182"/>
        <v>0.59824969439048992</v>
      </c>
      <c r="I623" s="96">
        <f t="shared" si="183"/>
        <v>0.23971299465951332</v>
      </c>
      <c r="J623" s="96">
        <f t="shared" si="184"/>
        <v>4.6620783595930901E-2</v>
      </c>
      <c r="K623" s="96">
        <f t="shared" si="185"/>
        <v>0.25048669775829568</v>
      </c>
      <c r="L623" s="96">
        <f t="shared" si="193"/>
        <v>92.670641738276572</v>
      </c>
      <c r="M623" s="96">
        <f t="shared" si="186"/>
        <v>493.1217966346066</v>
      </c>
      <c r="N623" s="96">
        <f t="shared" si="187"/>
        <v>47.488697427152097</v>
      </c>
      <c r="O623" s="96">
        <f t="shared" si="188"/>
        <v>1.1335502851371908</v>
      </c>
      <c r="P623" s="96">
        <f t="shared" si="189"/>
        <v>1.1335502851371908</v>
      </c>
      <c r="Q623" s="96">
        <f t="shared" si="190"/>
        <v>0.21895033543111808</v>
      </c>
      <c r="R623" s="96">
        <f t="shared" si="191"/>
        <v>8.8858009703428303E-2</v>
      </c>
      <c r="S623" s="96">
        <f t="shared" si="194"/>
        <v>443.05819029204559</v>
      </c>
      <c r="T623" s="96">
        <f t="shared" si="198"/>
        <v>88.934242471297352</v>
      </c>
      <c r="U623" s="96">
        <f t="shared" si="198"/>
        <v>314.26792495949519</v>
      </c>
      <c r="V623" s="32">
        <f t="shared" si="196"/>
        <v>1000.0000000000002</v>
      </c>
      <c r="W623" s="100">
        <f>IF(A623=1,((cPH1_+cPHr+(cNES*L623+(cNES+cOSEX)*G623+(cNES+cEREX)*H623+(cNES+cHOEX)*I623+(cNES+cNES)*S623+(cNES+cOSEX)*N623+(cNES+cEREX)*O623+(cNES+cHOEX)*P623)))/(1+cDR)^(A$6:A$65537 + 0.5),(cPHr+(cNES*L623+(cNES+cOSEX)*G623+(cNES+cEREX)*H623+(cNES+cHOEX)*I623+(cNES+cNES)*S623+(cNES+cOSEX)*N623+(cNES+cEREX)*O623+(cNES+cHOEX)*P623))/(1+cDR)^(((cycle + 0.5)/('Life tables'!$I$2/2))))</f>
        <v>35856.564751139973</v>
      </c>
      <c r="X623" s="107">
        <f>((L623+G623+H623+I623+N623+O623+P623+S623)/('Life tables'!$I$2/2))/(1+oDR)^(((cycle + 0.5)/('Life tables'!$I$2/2)))</f>
        <v>16.088457572792198</v>
      </c>
      <c r="Y623" s="31">
        <f>((uNES*L623+ uOCEX*G623+uEREX*H623+uHOEX*I623+uNES*S623+ uOCEX*N623+uEREX*O623+uHOEX*P623)/('Life tables'!$I$2/2))/(1+oDR)^(((cycle + 0.5)/('Life tables'!$I$2/2)))</f>
        <v>10.603080172423736</v>
      </c>
      <c r="Z623" s="100">
        <f t="shared" si="192"/>
        <v>142539.71049671713</v>
      </c>
      <c r="AA623" s="107">
        <f>((L623+G623+H623+I623+N623+O623+P623+S623)/('Life tables'!$I$2/2))</f>
        <v>22.890856955374854</v>
      </c>
      <c r="AB623" s="31">
        <f>((uNES*L623+ uOCEX*G623+uEREX*H623+uHOEX*I623+uNES*S623+ uOCEX*N623+uEREX*O623+uHOEX*P623)/('Life tables'!$I$2/2))</f>
        <v>15.08619396329113</v>
      </c>
    </row>
    <row r="624" spans="1:28" x14ac:dyDescent="0.25">
      <c r="A624" s="4">
        <v>618</v>
      </c>
      <c r="C624" s="105">
        <f>IF(male=0,VLOOKUP((($A$5:$A$1570/'Life tables'!$I$2)*2)+age,lifetable,13,1),IF(male=1,VLOOKUP((($A$5:$A$1570/'Life tables'!$I$2)*2)+age,lifetable,10,1),"error"))</f>
        <v>4.0331437067231413E-4</v>
      </c>
      <c r="F624" s="96">
        <f t="shared" si="180"/>
        <v>104.1753381519657</v>
      </c>
      <c r="G624" s="96">
        <f t="shared" si="181"/>
        <v>10.464630744335437</v>
      </c>
      <c r="H624" s="96">
        <f t="shared" si="182"/>
        <v>0.59764379937021084</v>
      </c>
      <c r="I624" s="96">
        <f t="shared" si="183"/>
        <v>0.23947021825507508</v>
      </c>
      <c r="J624" s="96">
        <f t="shared" si="184"/>
        <v>4.6573567022504876E-2</v>
      </c>
      <c r="K624" s="96">
        <f t="shared" si="185"/>
        <v>0.25023300996832948</v>
      </c>
      <c r="L624" s="96">
        <f t="shared" si="193"/>
        <v>92.576786813014152</v>
      </c>
      <c r="M624" s="96">
        <f t="shared" si="186"/>
        <v>492.62249441724197</v>
      </c>
      <c r="N624" s="96">
        <f t="shared" si="187"/>
        <v>47.440613541817974</v>
      </c>
      <c r="O624" s="96">
        <f t="shared" si="188"/>
        <v>1.1324025277784084</v>
      </c>
      <c r="P624" s="96">
        <f t="shared" si="189"/>
        <v>1.1324025277784084</v>
      </c>
      <c r="Q624" s="96">
        <f t="shared" si="190"/>
        <v>0.21872864093551966</v>
      </c>
      <c r="R624" s="96">
        <f t="shared" si="191"/>
        <v>8.8768038013719339E-2</v>
      </c>
      <c r="S624" s="96">
        <f t="shared" si="194"/>
        <v>442.60957914091796</v>
      </c>
      <c r="T624" s="96">
        <f t="shared" si="198"/>
        <v>89.199544679255382</v>
      </c>
      <c r="U624" s="96">
        <f t="shared" si="198"/>
        <v>314.60692600747723</v>
      </c>
      <c r="V624" s="32">
        <f t="shared" si="196"/>
        <v>1000.0000000000002</v>
      </c>
      <c r="W624" s="100">
        <f>IF(A624=1,((cPH1_+cPHr+(cNES*L624+(cNES+cOSEX)*G624+(cNES+cEREX)*H624+(cNES+cHOEX)*I624+(cNES+cNES)*S624+(cNES+cOSEX)*N624+(cNES+cEREX)*O624+(cNES+cHOEX)*P624)))/(1+cDR)^(A$6:A$65537 + 0.5),(cPHr+(cNES*L624+(cNES+cOSEX)*G624+(cNES+cEREX)*H624+(cNES+cHOEX)*I624+(cNES+cNES)*S624+(cNES+cOSEX)*N624+(cNES+cEREX)*O624+(cNES+cHOEX)*P624))/(1+cDR)^(((cycle + 0.5)/('Life tables'!$I$2/2))))</f>
        <v>35740.296321460781</v>
      </c>
      <c r="X624" s="107">
        <f>((L624+G624+H624+I624+N624+O624+P624+S624)/('Life tables'!$I$2/2))/(1+oDR)^(((cycle + 0.5)/('Life tables'!$I$2/2)))</f>
        <v>16.062991078641538</v>
      </c>
      <c r="Y624" s="31">
        <f>((uNES*L624+ uOCEX*G624+uEREX*H624+uHOEX*I624+uNES*S624+ uOCEX*N624+uEREX*O624+uHOEX*P624)/('Life tables'!$I$2/2))/(1+oDR)^(((cycle + 0.5)/('Life tables'!$I$2/2)))</f>
        <v>10.586296508295154</v>
      </c>
      <c r="Z624" s="100">
        <f t="shared" si="192"/>
        <v>142395.40558131551</v>
      </c>
      <c r="AA624" s="107">
        <f>((L624+G624+H624+I624+N624+O624+P624+S624)/('Life tables'!$I$2/2))</f>
        <v>22.867678219403512</v>
      </c>
      <c r="AB624" s="31">
        <f>((uNES*L624+ uOCEX*G624+uEREX*H624+uHOEX*I624+uNES*S624+ uOCEX*N624+uEREX*O624+uHOEX*P624)/('Life tables'!$I$2/2))</f>
        <v>15.070918043948875</v>
      </c>
    </row>
    <row r="625" spans="1:28" x14ac:dyDescent="0.25">
      <c r="A625" s="4">
        <v>619</v>
      </c>
      <c r="C625" s="105">
        <f>IF(male=0,VLOOKUP((($A$5:$A$1570/'Life tables'!$I$2)*2)+age,lifetable,13,1),IF(male=1,VLOOKUP((($A$5:$A$1570/'Life tables'!$I$2)*2)+age,lifetable,10,1),"error"))</f>
        <v>4.0331437067231413E-4</v>
      </c>
      <c r="F625" s="96">
        <f t="shared" si="180"/>
        <v>104.06983220611089</v>
      </c>
      <c r="G625" s="96">
        <f t="shared" si="181"/>
        <v>10.454032451262542</v>
      </c>
      <c r="H625" s="96">
        <f t="shared" si="182"/>
        <v>0.5970385220036537</v>
      </c>
      <c r="I625" s="96">
        <f t="shared" si="183"/>
        <v>0.23922768933864186</v>
      </c>
      <c r="J625" s="96">
        <f t="shared" si="184"/>
        <v>4.6526398581991875E-2</v>
      </c>
      <c r="K625" s="96">
        <f t="shared" si="185"/>
        <v>0.24997958078951274</v>
      </c>
      <c r="L625" s="96">
        <f t="shared" si="193"/>
        <v>92.483027564134545</v>
      </c>
      <c r="M625" s="96">
        <f t="shared" si="186"/>
        <v>492.12369710715677</v>
      </c>
      <c r="N625" s="96">
        <f t="shared" si="187"/>
        <v>47.392578280148804</v>
      </c>
      <c r="O625" s="96">
        <f t="shared" si="188"/>
        <v>1.1312559310614687</v>
      </c>
      <c r="P625" s="96">
        <f t="shared" si="189"/>
        <v>1.1312559310614687</v>
      </c>
      <c r="Q625" s="96">
        <f t="shared" si="190"/>
        <v>0.21850717062311281</v>
      </c>
      <c r="R625" s="96">
        <f t="shared" si="191"/>
        <v>8.8678157305703442E-2</v>
      </c>
      <c r="S625" s="96">
        <f t="shared" si="194"/>
        <v>442.16142163695622</v>
      </c>
      <c r="T625" s="96">
        <f t="shared" si="198"/>
        <v>89.464578248460484</v>
      </c>
      <c r="U625" s="96">
        <f t="shared" si="198"/>
        <v>314.94558374557243</v>
      </c>
      <c r="V625" s="32">
        <f t="shared" si="196"/>
        <v>1000.0000000000002</v>
      </c>
      <c r="W625" s="100">
        <f>IF(A625=1,((cPH1_+cPHr+(cNES*L625+(cNES+cOSEX)*G625+(cNES+cEREX)*H625+(cNES+cHOEX)*I625+(cNES+cNES)*S625+(cNES+cOSEX)*N625+(cNES+cEREX)*O625+(cNES+cHOEX)*P625)))/(1+cDR)^(A$6:A$65537 + 0.5),(cPHr+(cNES*L625+(cNES+cOSEX)*G625+(cNES+cEREX)*H625+(cNES+cHOEX)*I625+(cNES+cNES)*S625+(cNES+cOSEX)*N625+(cNES+cEREX)*O625+(cNES+cHOEX)*P625))/(1+cDR)^(((cycle + 0.5)/('Life tables'!$I$2/2))))</f>
        <v>35624.404895696302</v>
      </c>
      <c r="X625" s="107">
        <f>((L625+G625+H625+I625+N625+O625+P625+S625)/('Life tables'!$I$2/2))/(1+oDR)^(((cycle + 0.5)/('Life tables'!$I$2/2)))</f>
        <v>16.037564896749746</v>
      </c>
      <c r="Y625" s="31">
        <f>((uNES*L625+ uOCEX*G625+uEREX*H625+uHOEX*I625+uNES*S625+ uOCEX*N625+uEREX*O625+uHOEX*P625)/('Life tables'!$I$2/2))/(1+oDR)^(((cycle + 0.5)/('Life tables'!$I$2/2)))</f>
        <v>10.569539411891869</v>
      </c>
      <c r="Z625" s="100">
        <f t="shared" si="192"/>
        <v>142251.24672643881</v>
      </c>
      <c r="AA625" s="107">
        <f>((L625+G625+H625+I625+N625+O625+P625+S625)/('Life tables'!$I$2/2))</f>
        <v>22.844522955415499</v>
      </c>
      <c r="AB625" s="31">
        <f>((uNES*L625+ uOCEX*G625+uEREX*H625+uHOEX*I625+uNES*S625+ uOCEX*N625+uEREX*O625+uHOEX*P625)/('Life tables'!$I$2/2))</f>
        <v>15.055657593757724</v>
      </c>
    </row>
    <row r="626" spans="1:28" x14ac:dyDescent="0.25">
      <c r="A626" s="4">
        <v>620</v>
      </c>
      <c r="C626" s="105">
        <f>IF(male=0,VLOOKUP((($A$5:$A$1570/'Life tables'!$I$2)*2)+age,lifetable,13,1),IF(male=1,VLOOKUP((($A$5:$A$1570/'Life tables'!$I$2)*2)+age,lifetable,10,1),"error"))</f>
        <v>4.0331437067231413E-4</v>
      </c>
      <c r="F626" s="96">
        <f t="shared" si="180"/>
        <v>103.96443379022412</v>
      </c>
      <c r="G626" s="96">
        <f t="shared" si="181"/>
        <v>10.443444959799985</v>
      </c>
      <c r="H626" s="96">
        <f t="shared" si="182"/>
        <v>0.59643386152608191</v>
      </c>
      <c r="I626" s="96">
        <f t="shared" si="183"/>
        <v>0.23898540760379092</v>
      </c>
      <c r="J626" s="96">
        <f t="shared" si="184"/>
        <v>4.6479278214797033E-2</v>
      </c>
      <c r="K626" s="96">
        <f t="shared" si="185"/>
        <v>0.2497264099016509</v>
      </c>
      <c r="L626" s="96">
        <f t="shared" si="193"/>
        <v>92.389363873177814</v>
      </c>
      <c r="M626" s="96">
        <f t="shared" si="186"/>
        <v>491.62540421574323</v>
      </c>
      <c r="N626" s="96">
        <f t="shared" si="187"/>
        <v>47.344591595090606</v>
      </c>
      <c r="O626" s="96">
        <f t="shared" si="188"/>
        <v>1.1301104938631974</v>
      </c>
      <c r="P626" s="96">
        <f t="shared" si="189"/>
        <v>1.1301104938631974</v>
      </c>
      <c r="Q626" s="96">
        <f t="shared" si="190"/>
        <v>0.21828592427695148</v>
      </c>
      <c r="R626" s="96">
        <f t="shared" si="191"/>
        <v>8.8588367491335959E-2</v>
      </c>
      <c r="S626" s="96">
        <f t="shared" si="194"/>
        <v>441.71371734115792</v>
      </c>
      <c r="T626" s="96">
        <f t="shared" si="198"/>
        <v>89.729343450952229</v>
      </c>
      <c r="U626" s="96">
        <f t="shared" si="198"/>
        <v>315.28389852296544</v>
      </c>
      <c r="V626" s="32">
        <f t="shared" si="196"/>
        <v>1000.0000000000002</v>
      </c>
      <c r="W626" s="100">
        <f>IF(A626=1,((cPH1_+cPHr+(cNES*L626+(cNES+cOSEX)*G626+(cNES+cEREX)*H626+(cNES+cHOEX)*I626+(cNES+cNES)*S626+(cNES+cOSEX)*N626+(cNES+cEREX)*O626+(cNES+cHOEX)*P626)))/(1+cDR)^(A$6:A$65537 + 0.5),(cPHr+(cNES*L626+(cNES+cOSEX)*G626+(cNES+cEREX)*H626+(cNES+cHOEX)*I626+(cNES+cNES)*S626+(cNES+cOSEX)*N626+(cNES+cEREX)*O626+(cNES+cHOEX)*P626))/(1+cDR)^(((cycle + 0.5)/('Life tables'!$I$2/2))))</f>
        <v>35508.889251897454</v>
      </c>
      <c r="X626" s="107">
        <f>((L626+G626+H626+I626+N626+O626+P626+S626)/('Life tables'!$I$2/2))/(1+oDR)^(((cycle + 0.5)/('Life tables'!$I$2/2)))</f>
        <v>16.01217896326245</v>
      </c>
      <c r="Y626" s="31">
        <f>((uNES*L626+ uOCEX*G626+uEREX*H626+uHOEX*I626+uNES*S626+ uOCEX*N626+uEREX*O626+uHOEX*P626)/('Life tables'!$I$2/2))/(1+oDR)^(((cycle + 0.5)/('Life tables'!$I$2/2)))</f>
        <v>10.552808841131558</v>
      </c>
      <c r="Z626" s="100">
        <f t="shared" si="192"/>
        <v>142107.23378617043</v>
      </c>
      <c r="AA626" s="107">
        <f>((L626+G626+H626+I626+N626+O626+P626+S626)/('Life tables'!$I$2/2))</f>
        <v>22.821391139583049</v>
      </c>
      <c r="AB626" s="31">
        <f>((uNES*L626+ uOCEX*G626+uEREX*H626+uHOEX*I626+uNES*S626+ uOCEX*N626+uEREX*O626+uHOEX*P626)/('Life tables'!$I$2/2))</f>
        <v>15.040412597015141</v>
      </c>
    </row>
    <row r="627" spans="1:28" x14ac:dyDescent="0.25">
      <c r="A627" s="4">
        <v>621</v>
      </c>
      <c r="C627" s="105">
        <f>IF(male=0,VLOOKUP((($A$5:$A$1570/'Life tables'!$I$2)*2)+age,lifetable,13,1),IF(male=1,VLOOKUP((($A$5:$A$1570/'Life tables'!$I$2)*2)+age,lifetable,10,1),"error"))</f>
        <v>4.0331437067231413E-4</v>
      </c>
      <c r="F627" s="96">
        <f t="shared" si="180"/>
        <v>103.8591427719562</v>
      </c>
      <c r="G627" s="96">
        <f t="shared" si="181"/>
        <v>10.432868256653013</v>
      </c>
      <c r="H627" s="96">
        <f t="shared" si="182"/>
        <v>0.59582981717822103</v>
      </c>
      <c r="I627" s="96">
        <f t="shared" si="183"/>
        <v>0.2387433727462881</v>
      </c>
      <c r="J627" s="96">
        <f t="shared" si="184"/>
        <v>4.6432205861751098E-2</v>
      </c>
      <c r="K627" s="96">
        <f t="shared" si="185"/>
        <v>0.24947349698683627</v>
      </c>
      <c r="L627" s="96">
        <f t="shared" si="193"/>
        <v>92.295795622530093</v>
      </c>
      <c r="M627" s="96">
        <f t="shared" si="186"/>
        <v>491.1276152541264</v>
      </c>
      <c r="N627" s="96">
        <f t="shared" si="187"/>
        <v>47.296653439563656</v>
      </c>
      <c r="O627" s="96">
        <f t="shared" si="188"/>
        <v>1.1289662150598068</v>
      </c>
      <c r="P627" s="96">
        <f t="shared" si="189"/>
        <v>1.1289662150598068</v>
      </c>
      <c r="Q627" s="96">
        <f t="shared" si="190"/>
        <v>0.21806490167997084</v>
      </c>
      <c r="R627" s="96">
        <f t="shared" si="191"/>
        <v>8.849866848252419E-2</v>
      </c>
      <c r="S627" s="96">
        <f t="shared" si="194"/>
        <v>441.26646581428065</v>
      </c>
      <c r="T627" s="96">
        <f t="shared" si="198"/>
        <v>89.993840558493957</v>
      </c>
      <c r="U627" s="96">
        <f t="shared" si="198"/>
        <v>315.6218706884348</v>
      </c>
      <c r="V627" s="32">
        <f t="shared" si="196"/>
        <v>1000.0000000000003</v>
      </c>
      <c r="W627" s="100">
        <f>IF(A627=1,((cPH1_+cPHr+(cNES*L627+(cNES+cOSEX)*G627+(cNES+cEREX)*H627+(cNES+cHOEX)*I627+(cNES+cNES)*S627+(cNES+cOSEX)*N627+(cNES+cEREX)*O627+(cNES+cHOEX)*P627)))/(1+cDR)^(A$6:A$65537 + 0.5),(cPHr+(cNES*L627+(cNES+cOSEX)*G627+(cNES+cEREX)*H627+(cNES+cHOEX)*I627+(cNES+cNES)*S627+(cNES+cOSEX)*N627+(cNES+cEREX)*O627+(cNES+cHOEX)*P627))/(1+cDR)^(((cycle + 0.5)/('Life tables'!$I$2/2))))</f>
        <v>35393.748172057429</v>
      </c>
      <c r="X627" s="107">
        <f>((L627+G627+H627+I627+N627+O627+P627+S627)/('Life tables'!$I$2/2))/(1+oDR)^(((cycle + 0.5)/('Life tables'!$I$2/2)))</f>
        <v>15.986833214427874</v>
      </c>
      <c r="Y627" s="31">
        <f>((uNES*L627+ uOCEX*G627+uEREX*H627+uHOEX*I627+uNES*S627+ uOCEX*N627+uEREX*O627+uHOEX*P627)/('Life tables'!$I$2/2))/(1+oDR)^(((cycle + 0.5)/('Life tables'!$I$2/2)))</f>
        <v>10.536104753999483</v>
      </c>
      <c r="Z627" s="100">
        <f t="shared" si="192"/>
        <v>141963.36661467471</v>
      </c>
      <c r="AA627" s="107">
        <f>((L627+G627+H627+I627+N627+O627+P627+S627)/('Life tables'!$I$2/2))</f>
        <v>22.798282748104597</v>
      </c>
      <c r="AB627" s="31">
        <f>((uNES*L627+ uOCEX*G627+uEREX*H627+uHOEX*I627+uNES*S627+ uOCEX*N627+uEREX*O627+uHOEX*P627)/('Life tables'!$I$2/2))</f>
        <v>15.025183038035815</v>
      </c>
    </row>
    <row r="628" spans="1:28" x14ac:dyDescent="0.25">
      <c r="A628" s="4">
        <v>622</v>
      </c>
      <c r="C628" s="105">
        <f>IF(male=0,VLOOKUP((($A$5:$A$1570/'Life tables'!$I$2)*2)+age,lifetable,13,1),IF(male=1,VLOOKUP((($A$5:$A$1570/'Life tables'!$I$2)*2)+age,lifetable,10,1),"error"))</f>
        <v>4.0331437067231413E-4</v>
      </c>
      <c r="F628" s="96">
        <f t="shared" si="180"/>
        <v>103.75395901988162</v>
      </c>
      <c r="G628" s="96">
        <f t="shared" si="181"/>
        <v>10.422302328619656</v>
      </c>
      <c r="H628" s="96">
        <f t="shared" si="182"/>
        <v>0.59522638820609552</v>
      </c>
      <c r="I628" s="96">
        <f t="shared" si="183"/>
        <v>0.23850158446402264</v>
      </c>
      <c r="J628" s="96">
        <f t="shared" si="184"/>
        <v>4.6385181464097806E-2</v>
      </c>
      <c r="K628" s="96">
        <f t="shared" si="185"/>
        <v>0.24922084172937997</v>
      </c>
      <c r="L628" s="96">
        <f t="shared" si="193"/>
        <v>92.202322695398365</v>
      </c>
      <c r="M628" s="96">
        <f t="shared" si="186"/>
        <v>490.63032973318991</v>
      </c>
      <c r="N628" s="96">
        <f t="shared" si="187"/>
        <v>47.248763766464997</v>
      </c>
      <c r="O628" s="96">
        <f t="shared" si="188"/>
        <v>1.1278230935269538</v>
      </c>
      <c r="P628" s="96">
        <f t="shared" si="189"/>
        <v>1.1278230935269538</v>
      </c>
      <c r="Q628" s="96">
        <f t="shared" si="190"/>
        <v>0.2178441026149992</v>
      </c>
      <c r="R628" s="96">
        <f t="shared" si="191"/>
        <v>8.8409060191131844E-2</v>
      </c>
      <c r="S628" s="96">
        <f t="shared" si="194"/>
        <v>440.81966661686488</v>
      </c>
      <c r="T628" s="96">
        <f t="shared" si="198"/>
        <v>90.25806984257305</v>
      </c>
      <c r="U628" s="96">
        <f t="shared" si="198"/>
        <v>315.95950059035533</v>
      </c>
      <c r="V628" s="32">
        <f t="shared" si="196"/>
        <v>1000.0000000000002</v>
      </c>
      <c r="W628" s="100">
        <f>IF(A628=1,((cPH1_+cPHr+(cNES*L628+(cNES+cOSEX)*G628+(cNES+cEREX)*H628+(cNES+cHOEX)*I628+(cNES+cNES)*S628+(cNES+cOSEX)*N628+(cNES+cEREX)*O628+(cNES+cHOEX)*P628)))/(1+cDR)^(A$6:A$65537 + 0.5),(cPHr+(cNES*L628+(cNES+cOSEX)*G628+(cNES+cEREX)*H628+(cNES+cHOEX)*I628+(cNES+cNES)*S628+(cNES+cOSEX)*N628+(cNES+cEREX)*O628+(cNES+cHOEX)*P628))/(1+cDR)^(((cycle + 0.5)/('Life tables'!$I$2/2))))</f>
        <v>35278.980442099659</v>
      </c>
      <c r="X628" s="107">
        <f>((L628+G628+H628+I628+N628+O628+P628+S628)/('Life tables'!$I$2/2))/(1+oDR)^(((cycle + 0.5)/('Life tables'!$I$2/2)))</f>
        <v>15.961527586596565</v>
      </c>
      <c r="Y628" s="31">
        <f>((uNES*L628+ uOCEX*G628+uEREX*H628+uHOEX*I628+uNES*S628+ uOCEX*N628+uEREX*O628+uHOEX*P628)/('Life tables'!$I$2/2))/(1+oDR)^(((cycle + 0.5)/('Life tables'!$I$2/2)))</f>
        <v>10.519427108548332</v>
      </c>
      <c r="Z628" s="100">
        <f t="shared" si="192"/>
        <v>141819.64506619945</v>
      </c>
      <c r="AA628" s="107">
        <f>((L628+G628+H628+I628+N628+O628+P628+S628)/('Life tables'!$I$2/2))</f>
        <v>22.775197757204602</v>
      </c>
      <c r="AB628" s="31">
        <f>((uNES*L628+ uOCEX*G628+uEREX*H628+uHOEX*I628+uNES*S628+ uOCEX*N628+uEREX*O628+uHOEX*P628)/('Life tables'!$I$2/2))</f>
        <v>15.009968901151565</v>
      </c>
    </row>
    <row r="629" spans="1:28" x14ac:dyDescent="0.25">
      <c r="A629" s="4">
        <v>623</v>
      </c>
      <c r="C629" s="105">
        <f>IF(male=0,VLOOKUP((($A$5:$A$1570/'Life tables'!$I$2)*2)+age,lifetable,13,1),IF(male=1,VLOOKUP((($A$5:$A$1570/'Life tables'!$I$2)*2)+age,lifetable,10,1),"error"))</f>
        <v>4.0331437067231413E-4</v>
      </c>
      <c r="F629" s="96">
        <f t="shared" si="180"/>
        <v>103.64888240347103</v>
      </c>
      <c r="G629" s="96">
        <f t="shared" si="181"/>
        <v>10.411747162587972</v>
      </c>
      <c r="H629" s="96">
        <f t="shared" si="182"/>
        <v>0.59462357386087128</v>
      </c>
      <c r="I629" s="96">
        <f t="shared" si="183"/>
        <v>0.23826004245694374</v>
      </c>
      <c r="J629" s="96">
        <f t="shared" si="184"/>
        <v>4.6338204963481539E-2</v>
      </c>
      <c r="K629" s="96">
        <f t="shared" si="185"/>
        <v>0.24896844381574562</v>
      </c>
      <c r="L629" s="96">
        <f t="shared" si="193"/>
        <v>92.108944975786017</v>
      </c>
      <c r="M629" s="96">
        <f t="shared" si="186"/>
        <v>490.13354716360089</v>
      </c>
      <c r="N629" s="96">
        <f t="shared" si="187"/>
        <v>47.200922528670802</v>
      </c>
      <c r="O629" s="96">
        <f t="shared" si="188"/>
        <v>1.1266811281397979</v>
      </c>
      <c r="P629" s="96">
        <f t="shared" si="189"/>
        <v>1.1266811281397979</v>
      </c>
      <c r="Q629" s="96">
        <f t="shared" si="190"/>
        <v>0.21762352686476835</v>
      </c>
      <c r="R629" s="96">
        <f t="shared" si="191"/>
        <v>8.8319542528983677E-2</v>
      </c>
      <c r="S629" s="96">
        <f t="shared" si="194"/>
        <v>440.37331930925671</v>
      </c>
      <c r="T629" s="96">
        <f t="shared" si="198"/>
        <v>90.522031574401296</v>
      </c>
      <c r="U629" s="96">
        <f t="shared" si="198"/>
        <v>316.29678857670007</v>
      </c>
      <c r="V629" s="32">
        <f t="shared" si="196"/>
        <v>1000.0000000000002</v>
      </c>
      <c r="W629" s="100">
        <f>IF(A629=1,((cPH1_+cPHr+(cNES*L629+(cNES+cOSEX)*G629+(cNES+cEREX)*H629+(cNES+cHOEX)*I629+(cNES+cNES)*S629+(cNES+cOSEX)*N629+(cNES+cEREX)*O629+(cNES+cHOEX)*P629)))/(1+cDR)^(A$6:A$65537 + 0.5),(cPHr+(cNES*L629+(cNES+cOSEX)*G629+(cNES+cEREX)*H629+(cNES+cHOEX)*I629+(cNES+cNES)*S629+(cNES+cOSEX)*N629+(cNES+cEREX)*O629+(cNES+cHOEX)*P629))/(1+cDR)^(((cycle + 0.5)/('Life tables'!$I$2/2))))</f>
        <v>35164.584851865759</v>
      </c>
      <c r="X629" s="107">
        <f>((L629+G629+H629+I629+N629+O629+P629+S629)/('Life tables'!$I$2/2))/(1+oDR)^(((cycle + 0.5)/('Life tables'!$I$2/2)))</f>
        <v>15.936262016221269</v>
      </c>
      <c r="Y629" s="31">
        <f>((uNES*L629+ uOCEX*G629+uEREX*H629+uHOEX*I629+uNES*S629+ uOCEX*N629+uEREX*O629+uHOEX*P629)/('Life tables'!$I$2/2))/(1+oDR)^(((cycle + 0.5)/('Life tables'!$I$2/2)))</f>
        <v>10.502775862898103</v>
      </c>
      <c r="Z629" s="100">
        <f t="shared" si="192"/>
        <v>141676.06899507766</v>
      </c>
      <c r="AA629" s="107">
        <f>((L629+G629+H629+I629+N629+O629+P629+S629)/('Life tables'!$I$2/2))</f>
        <v>22.752136143133537</v>
      </c>
      <c r="AB629" s="31">
        <f>((uNES*L629+ uOCEX*G629+uEREX*H629+uHOEX*I629+uNES*S629+ uOCEX*N629+uEREX*O629+uHOEX*P629)/('Life tables'!$I$2/2))</f>
        <v>14.994770170711316</v>
      </c>
    </row>
    <row r="630" spans="1:28" x14ac:dyDescent="0.25">
      <c r="A630" s="4">
        <v>624</v>
      </c>
      <c r="C630" s="105">
        <f>IF(male=0,VLOOKUP((($A$5:$A$1570/'Life tables'!$I$2)*2)+age,lifetable,13,1),IF(male=1,VLOOKUP((($A$5:$A$1570/'Life tables'!$I$2)*2)+age,lifetable,10,1),"error"))</f>
        <v>4.0331437067231413E-4</v>
      </c>
      <c r="F630" s="96">
        <f t="shared" si="180"/>
        <v>103.54391279306465</v>
      </c>
      <c r="G630" s="96">
        <f t="shared" si="181"/>
        <v>10.401202745533359</v>
      </c>
      <c r="H630" s="96">
        <f t="shared" si="182"/>
        <v>0.59402137339870276</v>
      </c>
      <c r="I630" s="96">
        <f t="shared" si="183"/>
        <v>0.23801874642699952</v>
      </c>
      <c r="J630" s="96">
        <f t="shared" si="184"/>
        <v>4.62912763019354E-2</v>
      </c>
      <c r="K630" s="96">
        <f t="shared" si="185"/>
        <v>0.24871630293448566</v>
      </c>
      <c r="L630" s="96">
        <f t="shared" si="193"/>
        <v>92.015662348469164</v>
      </c>
      <c r="M630" s="96">
        <f t="shared" si="186"/>
        <v>489.63726705583423</v>
      </c>
      <c r="N630" s="96">
        <f t="shared" si="187"/>
        <v>47.153129679038749</v>
      </c>
      <c r="O630" s="96">
        <f t="shared" si="188"/>
        <v>1.1255403177730567</v>
      </c>
      <c r="P630" s="96">
        <f t="shared" si="189"/>
        <v>1.1255403177730567</v>
      </c>
      <c r="Q630" s="96">
        <f t="shared" si="190"/>
        <v>0.21740317421192501</v>
      </c>
      <c r="R630" s="96">
        <f t="shared" si="191"/>
        <v>8.8230115407869777E-2</v>
      </c>
      <c r="S630" s="96">
        <f t="shared" si="194"/>
        <v>439.92742345162958</v>
      </c>
      <c r="T630" s="96">
        <f t="shared" si="198"/>
        <v>90.785726024915164</v>
      </c>
      <c r="U630" s="96">
        <f t="shared" si="198"/>
        <v>316.6337349950424</v>
      </c>
      <c r="V630" s="32">
        <f t="shared" si="196"/>
        <v>1000.0000000000002</v>
      </c>
      <c r="W630" s="100">
        <f>IF(A630=1,((cPH1_+cPHr+(cNES*L630+(cNES+cOSEX)*G630+(cNES+cEREX)*H630+(cNES+cHOEX)*I630+(cNES+cNES)*S630+(cNES+cOSEX)*N630+(cNES+cEREX)*O630+(cNES+cHOEX)*P630)))/(1+cDR)^(A$6:A$65537 + 0.5),(cPHr+(cNES*L630+(cNES+cOSEX)*G630+(cNES+cEREX)*H630+(cNES+cHOEX)*I630+(cNES+cNES)*S630+(cNES+cOSEX)*N630+(cNES+cEREX)*O630+(cNES+cHOEX)*P630))/(1+cDR)^(((cycle + 0.5)/('Life tables'!$I$2/2))))</f>
        <v>35050.560195103513</v>
      </c>
      <c r="X630" s="107">
        <f>((L630+G630+H630+I630+N630+O630+P630+S630)/('Life tables'!$I$2/2))/(1+oDR)^(((cycle + 0.5)/('Life tables'!$I$2/2)))</f>
        <v>15.911036439856662</v>
      </c>
      <c r="Y630" s="31">
        <f>((uNES*L630+ uOCEX*G630+uEREX*H630+uHOEX*I630+uNES*S630+ uOCEX*N630+uEREX*O630+uHOEX*P630)/('Life tables'!$I$2/2))/(1+oDR)^(((cycle + 0.5)/('Life tables'!$I$2/2)))</f>
        <v>10.486150975235949</v>
      </c>
      <c r="Z630" s="100">
        <f t="shared" si="192"/>
        <v>141532.63825572978</v>
      </c>
      <c r="AA630" s="107">
        <f>((L630+G630+H630+I630+N630+O630+P630+S630)/('Life tables'!$I$2/2))</f>
        <v>22.729097882167761</v>
      </c>
      <c r="AB630" s="31">
        <f>((uNES*L630+ uOCEX*G630+uEREX*H630+uHOEX*I630+uNES*S630+ uOCEX*N630+uEREX*O630+uHOEX*P630)/('Life tables'!$I$2/2))</f>
        <v>14.979586831081003</v>
      </c>
    </row>
    <row r="631" spans="1:28" x14ac:dyDescent="0.25">
      <c r="A631" s="4">
        <v>625</v>
      </c>
      <c r="C631" s="105">
        <f>IF(male=0,VLOOKUP((($A$5:$A$1570/'Life tables'!$I$2)*2)+age,lifetable,13,1),IF(male=1,VLOOKUP((($A$5:$A$1570/'Life tables'!$I$2)*2)+age,lifetable,10,1),"error"))</f>
        <v>4.0331437067231413E-4</v>
      </c>
      <c r="F631" s="96">
        <f t="shared" si="180"/>
        <v>103.43905005984654</v>
      </c>
      <c r="G631" s="96">
        <f t="shared" si="181"/>
        <v>10.39066906451599</v>
      </c>
      <c r="H631" s="96">
        <f t="shared" si="182"/>
        <v>0.59341978608058532</v>
      </c>
      <c r="I631" s="96">
        <f t="shared" si="183"/>
        <v>0.23777769607807783</v>
      </c>
      <c r="J631" s="96">
        <f t="shared" si="184"/>
        <v>4.624439542186979E-2</v>
      </c>
      <c r="K631" s="96">
        <f t="shared" si="185"/>
        <v>0.24846441877617942</v>
      </c>
      <c r="L631" s="96">
        <f t="shared" si="193"/>
        <v>91.922474698973829</v>
      </c>
      <c r="M631" s="96">
        <f t="shared" si="186"/>
        <v>489.14148892019614</v>
      </c>
      <c r="N631" s="96">
        <f t="shared" si="187"/>
        <v>47.105385170410266</v>
      </c>
      <c r="O631" s="96">
        <f t="shared" si="188"/>
        <v>1.1244006613010598</v>
      </c>
      <c r="P631" s="96">
        <f t="shared" si="189"/>
        <v>1.1244006613010598</v>
      </c>
      <c r="Q631" s="96">
        <f t="shared" si="190"/>
        <v>0.21718304443904093</v>
      </c>
      <c r="R631" s="96">
        <f t="shared" si="191"/>
        <v>8.8140778739549841E-2</v>
      </c>
      <c r="S631" s="96">
        <f t="shared" si="194"/>
        <v>439.48197860400518</v>
      </c>
      <c r="T631" s="96">
        <f t="shared" si="198"/>
        <v>91.049153464776069</v>
      </c>
      <c r="U631" s="96">
        <f t="shared" si="198"/>
        <v>316.97034019255813</v>
      </c>
      <c r="V631" s="32">
        <f t="shared" si="196"/>
        <v>1000.0000000000002</v>
      </c>
      <c r="W631" s="100">
        <f>IF(A631=1,((cPH1_+cPHr+(cNES*L631+(cNES+cOSEX)*G631+(cNES+cEREX)*H631+(cNES+cHOEX)*I631+(cNES+cNES)*S631+(cNES+cOSEX)*N631+(cNES+cEREX)*O631+(cNES+cHOEX)*P631)))/(1+cDR)^(A$6:A$65537 + 0.5),(cPHr+(cNES*L631+(cNES+cOSEX)*G631+(cNES+cEREX)*H631+(cNES+cHOEX)*I631+(cNES+cNES)*S631+(cNES+cOSEX)*N631+(cNES+cEREX)*O631+(cNES+cHOEX)*P631))/(1+cDR)^(((cycle + 0.5)/('Life tables'!$I$2/2))))</f>
        <v>34936.905269454808</v>
      </c>
      <c r="X631" s="107">
        <f>((L631+G631+H631+I631+N631+O631+P631+S631)/('Life tables'!$I$2/2))/(1+oDR)^(((cycle + 0.5)/('Life tables'!$I$2/2)))</f>
        <v>15.885850794159152</v>
      </c>
      <c r="Y631" s="31">
        <f>((uNES*L631+ uOCEX*G631+uEREX*H631+uHOEX*I631+uNES*S631+ uOCEX*N631+uEREX*O631+uHOEX*P631)/('Life tables'!$I$2/2))/(1+oDR)^(((cycle + 0.5)/('Life tables'!$I$2/2)))</f>
        <v>10.469552403816049</v>
      </c>
      <c r="Z631" s="100">
        <f t="shared" si="192"/>
        <v>141389.35270266552</v>
      </c>
      <c r="AA631" s="107">
        <f>((L631+G631+H631+I631+N631+O631+P631+S631)/('Life tables'!$I$2/2))</f>
        <v>22.706082950609428</v>
      </c>
      <c r="AB631" s="31">
        <f>((uNES*L631+ uOCEX*G631+uEREX*H631+uHOEX*I631+uNES*S631+ uOCEX*N631+uEREX*O631+uHOEX*P631)/('Life tables'!$I$2/2))</f>
        <v>14.964418866643545</v>
      </c>
    </row>
    <row r="632" spans="1:28" x14ac:dyDescent="0.25">
      <c r="A632" s="4">
        <v>626</v>
      </c>
      <c r="C632" s="105">
        <f>IF(male=0,VLOOKUP((($A$5:$A$1570/'Life tables'!$I$2)*2)+age,lifetable,13,1),IF(male=1,VLOOKUP((($A$5:$A$1570/'Life tables'!$I$2)*2)+age,lifetable,10,1),"error"))</f>
        <v>4.3180287415445218E-4</v>
      </c>
      <c r="F632" s="96">
        <f t="shared" si="180"/>
        <v>103.33429407581986</v>
      </c>
      <c r="G632" s="96">
        <f t="shared" si="181"/>
        <v>10.380146106678316</v>
      </c>
      <c r="H632" s="96">
        <f t="shared" si="182"/>
        <v>0.59281881117221358</v>
      </c>
      <c r="I632" s="96">
        <f t="shared" si="183"/>
        <v>0.23753689111594947</v>
      </c>
      <c r="J632" s="96">
        <f t="shared" si="184"/>
        <v>4.9460772082485803E-2</v>
      </c>
      <c r="K632" s="96">
        <f t="shared" si="185"/>
        <v>0.24821279103337382</v>
      </c>
      <c r="L632" s="96">
        <f t="shared" si="193"/>
        <v>91.826118703737521</v>
      </c>
      <c r="M632" s="96">
        <f t="shared" si="186"/>
        <v>488.64621226684625</v>
      </c>
      <c r="N632" s="96">
        <f t="shared" si="187"/>
        <v>47.057688955612655</v>
      </c>
      <c r="O632" s="96">
        <f t="shared" si="188"/>
        <v>1.1232621575978001</v>
      </c>
      <c r="P632" s="96">
        <f t="shared" si="189"/>
        <v>1.1232621575978001</v>
      </c>
      <c r="Q632" s="96">
        <f t="shared" si="190"/>
        <v>0.23228853989976983</v>
      </c>
      <c r="R632" s="96">
        <f t="shared" si="191"/>
        <v>8.8051532435757154E-2</v>
      </c>
      <c r="S632" s="96">
        <f t="shared" si="194"/>
        <v>439.02165892370249</v>
      </c>
      <c r="T632" s="96">
        <f t="shared" ref="T632:U647" si="199">J632+Q632+T631</f>
        <v>91.330902776758322</v>
      </c>
      <c r="U632" s="96">
        <f t="shared" si="199"/>
        <v>317.30660451602728</v>
      </c>
      <c r="V632" s="32">
        <f t="shared" si="196"/>
        <v>1000.0000000000003</v>
      </c>
      <c r="W632" s="100">
        <f>IF(A632=1,((cPH1_+cPHr+(cNES*L632+(cNES+cOSEX)*G632+(cNES+cEREX)*H632+(cNES+cHOEX)*I632+(cNES+cNES)*S632+(cNES+cOSEX)*N632+(cNES+cEREX)*O632+(cNES+cHOEX)*P632)))/(1+cDR)^(A$6:A$65537 + 0.5),(cPHr+(cNES*L632+(cNES+cOSEX)*G632+(cNES+cEREX)*H632+(cNES+cHOEX)*I632+(cNES+cNES)*S632+(cNES+cOSEX)*N632+(cNES+cEREX)*O632+(cNES+cHOEX)*P632))/(1+cDR)^(((cycle + 0.5)/('Life tables'!$I$2/2))))</f>
        <v>34822.674713029402</v>
      </c>
      <c r="X632" s="107">
        <f>((L632+G632+H632+I632+N632+O632+P632+S632)/('Life tables'!$I$2/2))/(1+oDR)^(((cycle + 0.5)/('Life tables'!$I$2/2)))</f>
        <v>15.860206473564231</v>
      </c>
      <c r="Y632" s="31">
        <f>((uNES*L632+ uOCEX*G632+uEREX*H632+uHOEX*I632+uNES*S632+ uOCEX*N632+uEREX*O632+uHOEX*P632)/('Life tables'!$I$2/2))/(1+oDR)^(((cycle + 0.5)/('Life tables'!$I$2/2)))</f>
        <v>10.452646083603433</v>
      </c>
      <c r="Z632" s="100">
        <f t="shared" si="192"/>
        <v>141242.38261991669</v>
      </c>
      <c r="AA632" s="107">
        <f>((L632+G632+H632+I632+N632+O632+P632+S632)/('Life tables'!$I$2/2))</f>
        <v>22.682378337500015</v>
      </c>
      <c r="AB632" s="31">
        <f>((uNES*L632+ uOCEX*G632+uEREX*H632+uHOEX*I632+uNES*S632+ uOCEX*N632+uEREX*O632+uHOEX*P632)/('Life tables'!$I$2/2))</f>
        <v>14.94878856031689</v>
      </c>
    </row>
    <row r="633" spans="1:28" x14ac:dyDescent="0.25">
      <c r="A633" s="4">
        <v>627</v>
      </c>
      <c r="C633" s="105">
        <f>IF(male=0,VLOOKUP((($A$5:$A$1570/'Life tables'!$I$2)*2)+age,lifetable,13,1),IF(male=1,VLOOKUP((($A$5:$A$1570/'Life tables'!$I$2)*2)+age,lifetable,10,1),"error"))</f>
        <v>4.3180287415445218E-4</v>
      </c>
      <c r="F633" s="96">
        <f t="shared" si="180"/>
        <v>103.22637630227607</v>
      </c>
      <c r="G633" s="96">
        <f t="shared" si="181"/>
        <v>10.369305540466385</v>
      </c>
      <c r="H633" s="96">
        <f t="shared" si="182"/>
        <v>0.59219969738439748</v>
      </c>
      <c r="I633" s="96">
        <f t="shared" si="183"/>
        <v>0.23728881807637425</v>
      </c>
      <c r="J633" s="96">
        <f t="shared" si="184"/>
        <v>4.9409117436284983E-2</v>
      </c>
      <c r="K633" s="96">
        <f t="shared" si="185"/>
        <v>0.24795356855536707</v>
      </c>
      <c r="L633" s="96">
        <f t="shared" si="193"/>
        <v>91.730219560357256</v>
      </c>
      <c r="M633" s="96">
        <f t="shared" si="186"/>
        <v>488.13611640493872</v>
      </c>
      <c r="N633" s="96">
        <f t="shared" si="187"/>
        <v>47.008565618923249</v>
      </c>
      <c r="O633" s="96">
        <f t="shared" si="188"/>
        <v>1.1220895886429116</v>
      </c>
      <c r="P633" s="96">
        <f t="shared" si="189"/>
        <v>1.1220895886429116</v>
      </c>
      <c r="Q633" s="96">
        <f t="shared" si="190"/>
        <v>0.2320460548052436</v>
      </c>
      <c r="R633" s="96">
        <f t="shared" si="191"/>
        <v>8.7959615786855419E-2</v>
      </c>
      <c r="S633" s="96">
        <f t="shared" si="194"/>
        <v>438.56336593813751</v>
      </c>
      <c r="T633" s="96">
        <f t="shared" si="199"/>
        <v>91.612357948999843</v>
      </c>
      <c r="U633" s="96">
        <f t="shared" si="199"/>
        <v>317.64251770036952</v>
      </c>
      <c r="V633" s="32">
        <f t="shared" si="196"/>
        <v>1000.0000000000005</v>
      </c>
      <c r="W633" s="100">
        <f>IF(A633=1,((cPH1_+cPHr+(cNES*L633+(cNES+cOSEX)*G633+(cNES+cEREX)*H633+(cNES+cHOEX)*I633+(cNES+cNES)*S633+(cNES+cOSEX)*N633+(cNES+cEREX)*O633+(cNES+cHOEX)*P633)))/(1+cDR)^(A$6:A$65537 + 0.5),(cPHr+(cNES*L633+(cNES+cOSEX)*G633+(cNES+cEREX)*H633+(cNES+cHOEX)*I633+(cNES+cNES)*S633+(cNES+cOSEX)*N633+(cNES+cEREX)*O633+(cNES+cHOEX)*P633))/(1+cDR)^(((cycle + 0.5)/('Life tables'!$I$2/2))))</f>
        <v>34708.668471479708</v>
      </c>
      <c r="X633" s="107">
        <f>((L633+G633+H633+I633+N633+O633+P633+S633)/('Life tables'!$I$2/2))/(1+oDR)^(((cycle + 0.5)/('Life tables'!$I$2/2)))</f>
        <v>15.834603552598722</v>
      </c>
      <c r="Y633" s="31">
        <f>((uNES*L633+ uOCEX*G633+uEREX*H633+uHOEX*I633+uNES*S633+ uOCEX*N633+uEREX*O633+uHOEX*P633)/('Life tables'!$I$2/2))/(1+oDR)^(((cycle + 0.5)/('Life tables'!$I$2/2)))</f>
        <v>10.43577251690993</v>
      </c>
      <c r="Z633" s="100">
        <f t="shared" si="192"/>
        <v>141094.95888912753</v>
      </c>
      <c r="AA633" s="107">
        <f>((L633+G633+H633+I633+N633+O633+P633+S633)/('Life tables'!$I$2/2))</f>
        <v>22.658698474792583</v>
      </c>
      <c r="AB633" s="31">
        <f>((uNES*L633+ uOCEX*G633+uEREX*H633+uHOEX*I633+uNES*S633+ uOCEX*N633+uEREX*O633+uHOEX*P633)/('Life tables'!$I$2/2))</f>
        <v>14.933182382919982</v>
      </c>
    </row>
    <row r="634" spans="1:28" x14ac:dyDescent="0.25">
      <c r="A634" s="4">
        <v>628</v>
      </c>
      <c r="C634" s="105">
        <f>IF(male=0,VLOOKUP((($A$5:$A$1570/'Life tables'!$I$2)*2)+age,lifetable,13,1),IF(male=1,VLOOKUP((($A$5:$A$1570/'Life tables'!$I$2)*2)+age,lifetable,10,1),"error"))</f>
        <v>4.3180287415445218E-4</v>
      </c>
      <c r="F634" s="96">
        <f t="shared" si="180"/>
        <v>103.1185725283641</v>
      </c>
      <c r="G634" s="96">
        <f t="shared" si="181"/>
        <v>10.358476425756059</v>
      </c>
      <c r="H634" s="96">
        <f t="shared" si="182"/>
        <v>0.59158123760139958</v>
      </c>
      <c r="I634" s="96">
        <f t="shared" si="183"/>
        <v>0.23704100709034454</v>
      </c>
      <c r="J634" s="96">
        <f t="shared" si="184"/>
        <v>4.9357517355800767E-2</v>
      </c>
      <c r="K634" s="96">
        <f t="shared" si="185"/>
        <v>0.24769461990868655</v>
      </c>
      <c r="L634" s="96">
        <f t="shared" si="193"/>
        <v>91.634421720651801</v>
      </c>
      <c r="M634" s="96">
        <f t="shared" si="186"/>
        <v>487.62655182226689</v>
      </c>
      <c r="N634" s="96">
        <f t="shared" si="187"/>
        <v>46.959493445575319</v>
      </c>
      <c r="O634" s="96">
        <f t="shared" si="188"/>
        <v>1.1209182409516809</v>
      </c>
      <c r="P634" s="96">
        <f t="shared" si="189"/>
        <v>1.1209182409516809</v>
      </c>
      <c r="Q634" s="96">
        <f t="shared" si="190"/>
        <v>0.23180382226578652</v>
      </c>
      <c r="R634" s="96">
        <f t="shared" si="191"/>
        <v>8.7867794871737501E-2</v>
      </c>
      <c r="S634" s="96">
        <f t="shared" si="194"/>
        <v>438.10555027765065</v>
      </c>
      <c r="T634" s="96">
        <f t="shared" si="199"/>
        <v>91.893519288621434</v>
      </c>
      <c r="U634" s="96">
        <f t="shared" si="199"/>
        <v>317.97808011514996</v>
      </c>
      <c r="V634" s="32">
        <f t="shared" si="196"/>
        <v>1000.0000000000002</v>
      </c>
      <c r="W634" s="100">
        <f>IF(A634=1,((cPH1_+cPHr+(cNES*L634+(cNES+cOSEX)*G634+(cNES+cEREX)*H634+(cNES+cHOEX)*I634+(cNES+cNES)*S634+(cNES+cOSEX)*N634+(cNES+cEREX)*O634+(cNES+cHOEX)*P634)))/(1+cDR)^(A$6:A$65537 + 0.5),(cPHr+(cNES*L634+(cNES+cOSEX)*G634+(cNES+cEREX)*H634+(cNES+cHOEX)*I634+(cNES+cNES)*S634+(cNES+cOSEX)*N634+(cNES+cEREX)*O634+(cNES+cHOEX)*P634))/(1+cDR)^(((cycle + 0.5)/('Life tables'!$I$2/2))))</f>
        <v>34595.035456668331</v>
      </c>
      <c r="X634" s="107">
        <f>((L634+G634+H634+I634+N634+O634+P634+S634)/('Life tables'!$I$2/2))/(1+oDR)^(((cycle + 0.5)/('Life tables'!$I$2/2)))</f>
        <v>15.809041964347905</v>
      </c>
      <c r="Y634" s="31">
        <f>((uNES*L634+ uOCEX*G634+uEREX*H634+uHOEX*I634+uNES*S634+ uOCEX*N634+uEREX*O634+uHOEX*P634)/('Life tables'!$I$2/2))/(1+oDR)^(((cycle + 0.5)/('Life tables'!$I$2/2)))</f>
        <v>10.418926190437256</v>
      </c>
      <c r="Z634" s="100">
        <f t="shared" si="192"/>
        <v>140947.68895557153</v>
      </c>
      <c r="AA634" s="107">
        <f>((L634+G634+H634+I634+N634+O634+P634+S634)/('Life tables'!$I$2/2))</f>
        <v>22.635043336532068</v>
      </c>
      <c r="AB634" s="31">
        <f>((uNES*L634+ uOCEX*G634+uEREX*H634+uHOEX*I634+uNES*S634+ uOCEX*N634+uEREX*O634+uHOEX*P634)/('Life tables'!$I$2/2))</f>
        <v>14.917592500071773</v>
      </c>
    </row>
    <row r="635" spans="1:28" x14ac:dyDescent="0.25">
      <c r="A635" s="4">
        <v>629</v>
      </c>
      <c r="C635" s="105">
        <f>IF(male=0,VLOOKUP((($A$5:$A$1570/'Life tables'!$I$2)*2)+age,lifetable,13,1),IF(male=1,VLOOKUP((($A$5:$A$1570/'Life tables'!$I$2)*2)+age,lifetable,10,1),"error"))</f>
        <v>4.3180287415445218E-4</v>
      </c>
      <c r="F635" s="96">
        <f t="shared" si="180"/>
        <v>103.01088259005816</v>
      </c>
      <c r="G635" s="96">
        <f t="shared" si="181"/>
        <v>10.347658746070605</v>
      </c>
      <c r="H635" s="96">
        <f t="shared" si="182"/>
        <v>0.59096343088221981</v>
      </c>
      <c r="I635" s="96">
        <f t="shared" si="183"/>
        <v>0.23679345778081046</v>
      </c>
      <c r="J635" s="96">
        <f t="shared" si="184"/>
        <v>4.9305971762522514E-2</v>
      </c>
      <c r="K635" s="96">
        <f t="shared" si="185"/>
        <v>0.24743594469933622</v>
      </c>
      <c r="L635" s="96">
        <f t="shared" si="193"/>
        <v>91.538725038862665</v>
      </c>
      <c r="M635" s="96">
        <f t="shared" si="186"/>
        <v>487.11751800617071</v>
      </c>
      <c r="N635" s="96">
        <f t="shared" si="187"/>
        <v>46.910472386198599</v>
      </c>
      <c r="O635" s="96">
        <f t="shared" si="188"/>
        <v>1.1197481133456448</v>
      </c>
      <c r="P635" s="96">
        <f t="shared" si="189"/>
        <v>1.1197481133456448</v>
      </c>
      <c r="Q635" s="96">
        <f t="shared" si="190"/>
        <v>0.23156184203769459</v>
      </c>
      <c r="R635" s="96">
        <f t="shared" si="191"/>
        <v>8.7776069598024725E-2</v>
      </c>
      <c r="S635" s="96">
        <f t="shared" si="194"/>
        <v>437.64821148164509</v>
      </c>
      <c r="T635" s="96">
        <f t="shared" si="199"/>
        <v>92.174387102421647</v>
      </c>
      <c r="U635" s="96">
        <f t="shared" si="199"/>
        <v>318.31329212944735</v>
      </c>
      <c r="V635" s="32">
        <f t="shared" si="196"/>
        <v>1000.0000000000002</v>
      </c>
      <c r="W635" s="100">
        <f>IF(A635=1,((cPH1_+cPHr+(cNES*L635+(cNES+cOSEX)*G635+(cNES+cEREX)*H635+(cNES+cHOEX)*I635+(cNES+cNES)*S635+(cNES+cOSEX)*N635+(cNES+cEREX)*O635+(cNES+cHOEX)*P635)))/(1+cDR)^(A$6:A$65537 + 0.5),(cPHr+(cNES*L635+(cNES+cOSEX)*G635+(cNES+cEREX)*H635+(cNES+cHOEX)*I635+(cNES+cNES)*S635+(cNES+cOSEX)*N635+(cNES+cEREX)*O635+(cNES+cHOEX)*P635))/(1+cDR)^(((cycle + 0.5)/('Life tables'!$I$2/2))))</f>
        <v>34481.774447662159</v>
      </c>
      <c r="X635" s="107">
        <f>((L635+G635+H635+I635+N635+O635+P635+S635)/('Life tables'!$I$2/2))/(1+oDR)^(((cycle + 0.5)/('Life tables'!$I$2/2)))</f>
        <v>15.783521642007949</v>
      </c>
      <c r="Y635" s="31">
        <f>((uNES*L635+ uOCEX*G635+uEREX*H635+uHOEX*I635+uNES*S635+ uOCEX*N635+uEREX*O635+uHOEX*P635)/('Life tables'!$I$2/2))/(1+oDR)^(((cycle + 0.5)/('Life tables'!$I$2/2)))</f>
        <v>10.402107060159977</v>
      </c>
      <c r="Z635" s="100">
        <f t="shared" si="192"/>
        <v>140800.57266235931</v>
      </c>
      <c r="AA635" s="107">
        <f>((L635+G635+H635+I635+N635+O635+P635+S635)/('Life tables'!$I$2/2))</f>
        <v>22.611412896794437</v>
      </c>
      <c r="AB635" s="31">
        <f>((uNES*L635+ uOCEX*G635+uEREX*H635+uHOEX*I635+uNES*S635+ uOCEX*N635+uEREX*O635+uHOEX*P635)/('Life tables'!$I$2/2))</f>
        <v>14.902018894689162</v>
      </c>
    </row>
    <row r="636" spans="1:28" x14ac:dyDescent="0.25">
      <c r="A636" s="4">
        <v>630</v>
      </c>
      <c r="C636" s="105">
        <f>IF(male=0,VLOOKUP((($A$5:$A$1570/'Life tables'!$I$2)*2)+age,lifetable,13,1),IF(male=1,VLOOKUP((($A$5:$A$1570/'Life tables'!$I$2)*2)+age,lifetable,10,1),"error"))</f>
        <v>4.3180287415445218E-4</v>
      </c>
      <c r="F636" s="96">
        <f t="shared" si="180"/>
        <v>102.90330632501977</v>
      </c>
      <c r="G636" s="96">
        <f t="shared" si="181"/>
        <v>10.33685248510278</v>
      </c>
      <c r="H636" s="96">
        <f t="shared" si="182"/>
        <v>0.59034627629553815</v>
      </c>
      <c r="I636" s="96">
        <f t="shared" si="183"/>
        <v>0.23654616977460086</v>
      </c>
      <c r="J636" s="96">
        <f t="shared" si="184"/>
        <v>4.925448057874722E-2</v>
      </c>
      <c r="K636" s="96">
        <f t="shared" si="185"/>
        <v>0.24717754253737312</v>
      </c>
      <c r="L636" s="96">
        <f t="shared" si="193"/>
        <v>91.44312937073073</v>
      </c>
      <c r="M636" s="96">
        <f t="shared" si="186"/>
        <v>486.60901444311145</v>
      </c>
      <c r="N636" s="96">
        <f t="shared" si="187"/>
        <v>46.861502391338192</v>
      </c>
      <c r="O636" s="96">
        <f t="shared" si="188"/>
        <v>1.1185792046443201</v>
      </c>
      <c r="P636" s="96">
        <f t="shared" si="189"/>
        <v>1.1185792046443201</v>
      </c>
      <c r="Q636" s="96">
        <f t="shared" si="190"/>
        <v>0.23132011387684603</v>
      </c>
      <c r="R636" s="96">
        <f t="shared" si="191"/>
        <v>8.7684439873180031E-2</v>
      </c>
      <c r="S636" s="96">
        <f t="shared" si="194"/>
        <v>437.19134908873457</v>
      </c>
      <c r="T636" s="96">
        <f t="shared" si="199"/>
        <v>92.454961696877234</v>
      </c>
      <c r="U636" s="96">
        <f t="shared" si="199"/>
        <v>318.64815411185788</v>
      </c>
      <c r="V636" s="32">
        <f t="shared" si="196"/>
        <v>1000.0000000000002</v>
      </c>
      <c r="W636" s="100">
        <f>IF(A636=1,((cPH1_+cPHr+(cNES*L636+(cNES+cOSEX)*G636+(cNES+cEREX)*H636+(cNES+cHOEX)*I636+(cNES+cNES)*S636+(cNES+cOSEX)*N636+(cNES+cEREX)*O636+(cNES+cHOEX)*P636)))/(1+cDR)^(A$6:A$65537 + 0.5),(cPHr+(cNES*L636+(cNES+cOSEX)*G636+(cNES+cEREX)*H636+(cNES+cHOEX)*I636+(cNES+cNES)*S636+(cNES+cOSEX)*N636+(cNES+cEREX)*O636+(cNES+cHOEX)*P636))/(1+cDR)^(((cycle + 0.5)/('Life tables'!$I$2/2))))</f>
        <v>34368.884227488852</v>
      </c>
      <c r="X636" s="107">
        <f>((L636+G636+H636+I636+N636+O636+P636+S636)/('Life tables'!$I$2/2))/(1+oDR)^(((cycle + 0.5)/('Life tables'!$I$2/2)))</f>
        <v>15.758042518885659</v>
      </c>
      <c r="Y636" s="31">
        <f>((uNES*L636+ uOCEX*G636+uEREX*H636+uHOEX*I636+uNES*S636+ uOCEX*N636+uEREX*O636+uHOEX*P636)/('Life tables'!$I$2/2))/(1+oDR)^(((cycle + 0.5)/('Life tables'!$I$2/2)))</f>
        <v>10.385315082125524</v>
      </c>
      <c r="Z636" s="100">
        <f t="shared" si="192"/>
        <v>140653.60985264162</v>
      </c>
      <c r="AA636" s="107">
        <f>((L636+G636+H636+I636+N636+O636+P636+S636)/('Life tables'!$I$2/2))</f>
        <v>22.587807129686503</v>
      </c>
      <c r="AB636" s="31">
        <f>((uNES*L636+ uOCEX*G636+uEREX*H636+uHOEX*I636+uNES*S636+ uOCEX*N636+uEREX*O636+uHOEX*P636)/('Life tables'!$I$2/2))</f>
        <v>14.886461549709303</v>
      </c>
    </row>
    <row r="637" spans="1:28" x14ac:dyDescent="0.25">
      <c r="A637" s="4">
        <v>631</v>
      </c>
      <c r="C637" s="105">
        <f>IF(male=0,VLOOKUP((($A$5:$A$1570/'Life tables'!$I$2)*2)+age,lifetable,13,1),IF(male=1,VLOOKUP((($A$5:$A$1570/'Life tables'!$I$2)*2)+age,lifetable,10,1),"error"))</f>
        <v>4.3180287415445218E-4</v>
      </c>
      <c r="F637" s="96">
        <f t="shared" si="180"/>
        <v>102.79584357254488</v>
      </c>
      <c r="G637" s="96">
        <f t="shared" si="181"/>
        <v>10.326057626709529</v>
      </c>
      <c r="H637" s="96">
        <f t="shared" si="182"/>
        <v>0.58972977291941109</v>
      </c>
      <c r="I637" s="96">
        <f t="shared" si="183"/>
        <v>0.23629914270230173</v>
      </c>
      <c r="J637" s="96">
        <f t="shared" si="184"/>
        <v>4.9203043727554165E-2</v>
      </c>
      <c r="K637" s="96">
        <f t="shared" si="185"/>
        <v>0.24691941303678011</v>
      </c>
      <c r="L637" s="96">
        <f t="shared" si="193"/>
        <v>91.347634573449312</v>
      </c>
      <c r="M637" s="96">
        <f t="shared" si="186"/>
        <v>486.10104061872016</v>
      </c>
      <c r="N637" s="96">
        <f t="shared" si="187"/>
        <v>46.812583411459265</v>
      </c>
      <c r="O637" s="96">
        <f t="shared" si="188"/>
        <v>1.1174115136653151</v>
      </c>
      <c r="P637" s="96">
        <f t="shared" si="189"/>
        <v>1.1174115136653151</v>
      </c>
      <c r="Q637" s="96">
        <f t="shared" si="190"/>
        <v>0.23107863753872454</v>
      </c>
      <c r="R637" s="96">
        <f t="shared" si="191"/>
        <v>8.759290560451681E-2</v>
      </c>
      <c r="S637" s="96">
        <f t="shared" si="194"/>
        <v>436.73496263678703</v>
      </c>
      <c r="T637" s="96">
        <f t="shared" si="199"/>
        <v>92.735243378143508</v>
      </c>
      <c r="U637" s="96">
        <f t="shared" si="199"/>
        <v>318.98266643049919</v>
      </c>
      <c r="V637" s="32">
        <f t="shared" si="196"/>
        <v>1000.0000000000002</v>
      </c>
      <c r="W637" s="100">
        <f>IF(A637=1,((cPH1_+cPHr+(cNES*L637+(cNES+cOSEX)*G637+(cNES+cEREX)*H637+(cNES+cHOEX)*I637+(cNES+cNES)*S637+(cNES+cOSEX)*N637+(cNES+cEREX)*O637+(cNES+cHOEX)*P637)))/(1+cDR)^(A$6:A$65537 + 0.5),(cPHr+(cNES*L637+(cNES+cOSEX)*G637+(cNES+cEREX)*H637+(cNES+cHOEX)*I637+(cNES+cNES)*S637+(cNES+cOSEX)*N637+(cNES+cEREX)*O637+(cNES+cHOEX)*P637))/(1+cDR)^(((cycle + 0.5)/('Life tables'!$I$2/2))))</f>
        <v>34256.363583125196</v>
      </c>
      <c r="X637" s="107">
        <f>((L637+G637+H637+I637+N637+O637+P637+S637)/('Life tables'!$I$2/2))/(1+oDR)^(((cycle + 0.5)/('Life tables'!$I$2/2)))</f>
        <v>15.732604528398159</v>
      </c>
      <c r="Y637" s="31">
        <f>((uNES*L637+ uOCEX*G637+uEREX*H637+uHOEX*I637+uNES*S637+ uOCEX*N637+uEREX*O637+uHOEX*P637)/('Life tables'!$I$2/2))/(1+oDR)^(((cycle + 0.5)/('Life tables'!$I$2/2)))</f>
        <v>10.368550212453991</v>
      </c>
      <c r="Z637" s="100">
        <f t="shared" si="192"/>
        <v>140506.80036961366</v>
      </c>
      <c r="AA637" s="107">
        <f>((L637+G637+H637+I637+N637+O637+P637+S637)/('Life tables'!$I$2/2))</f>
        <v>22.564226009345759</v>
      </c>
      <c r="AB637" s="31">
        <f>((uNES*L637+ uOCEX*G637+uEREX*H637+uHOEX*I637+uNES*S637+ uOCEX*N637+uEREX*O637+uHOEX*P637)/('Life tables'!$I$2/2))</f>
        <v>14.870920448089512</v>
      </c>
    </row>
    <row r="638" spans="1:28" x14ac:dyDescent="0.25">
      <c r="A638" s="4">
        <v>632</v>
      </c>
      <c r="C638" s="105">
        <f>IF(male=0,VLOOKUP((($A$5:$A$1570/'Life tables'!$I$2)*2)+age,lifetable,13,1),IF(male=1,VLOOKUP((($A$5:$A$1570/'Life tables'!$I$2)*2)+age,lifetable,10,1),"error"))</f>
        <v>4.3180287415445218E-4</v>
      </c>
      <c r="F638" s="96">
        <f t="shared" si="180"/>
        <v>102.68849417351289</v>
      </c>
      <c r="G638" s="96">
        <f t="shared" si="181"/>
        <v>10.315274154906851</v>
      </c>
      <c r="H638" s="96">
        <f t="shared" si="182"/>
        <v>0.58911391984097905</v>
      </c>
      <c r="I638" s="96">
        <f t="shared" si="183"/>
        <v>0.2360523761981389</v>
      </c>
      <c r="J638" s="96">
        <f t="shared" si="184"/>
        <v>4.9151661132780571E-2</v>
      </c>
      <c r="K638" s="96">
        <f t="shared" si="185"/>
        <v>0.24666155581534369</v>
      </c>
      <c r="L638" s="96">
        <f t="shared" si="193"/>
        <v>91.252240505618801</v>
      </c>
      <c r="M638" s="96">
        <f t="shared" si="186"/>
        <v>485.59359601784462</v>
      </c>
      <c r="N638" s="96">
        <f t="shared" si="187"/>
        <v>46.763715396951525</v>
      </c>
      <c r="O638" s="96">
        <f t="shared" si="188"/>
        <v>1.1162450392244376</v>
      </c>
      <c r="P638" s="96">
        <f t="shared" si="189"/>
        <v>1.1162450392244376</v>
      </c>
      <c r="Q638" s="96">
        <f t="shared" si="190"/>
        <v>0.23083741277844125</v>
      </c>
      <c r="R638" s="96">
        <f t="shared" si="191"/>
        <v>8.7501466699207248E-2</v>
      </c>
      <c r="S638" s="96">
        <f t="shared" si="194"/>
        <v>436.27905166296659</v>
      </c>
      <c r="T638" s="96">
        <f t="shared" si="199"/>
        <v>93.015232452054732</v>
      </c>
      <c r="U638" s="96">
        <f t="shared" si="199"/>
        <v>319.31682945301372</v>
      </c>
      <c r="V638" s="32">
        <f t="shared" si="196"/>
        <v>1000.0000000000002</v>
      </c>
      <c r="W638" s="100">
        <f>IF(A638=1,((cPH1_+cPHr+(cNES*L638+(cNES+cOSEX)*G638+(cNES+cEREX)*H638+(cNES+cHOEX)*I638+(cNES+cNES)*S638+(cNES+cOSEX)*N638+(cNES+cEREX)*O638+(cNES+cHOEX)*P638)))/(1+cDR)^(A$6:A$65537 + 0.5),(cPHr+(cNES*L638+(cNES+cOSEX)*G638+(cNES+cEREX)*H638+(cNES+cHOEX)*I638+(cNES+cNES)*S638+(cNES+cOSEX)*N638+(cNES+cEREX)*O638+(cNES+cHOEX)*P638))/(1+cDR)^(((cycle + 0.5)/('Life tables'!$I$2/2))))</f>
        <v>34144.211305485391</v>
      </c>
      <c r="X638" s="107">
        <f>((L638+G638+H638+I638+N638+O638+P638+S638)/('Life tables'!$I$2/2))/(1+oDR)^(((cycle + 0.5)/('Life tables'!$I$2/2)))</f>
        <v>15.70720760407267</v>
      </c>
      <c r="Y638" s="31">
        <f>((uNES*L638+ uOCEX*G638+uEREX*H638+uHOEX*I638+uNES*S638+ uOCEX*N638+uEREX*O638+uHOEX*P638)/('Life tables'!$I$2/2))/(1+oDR)^(((cycle + 0.5)/('Life tables'!$I$2/2)))</f>
        <v>10.351812407337972</v>
      </c>
      <c r="Z638" s="100">
        <f t="shared" si="192"/>
        <v>140360.14405651868</v>
      </c>
      <c r="AA638" s="107">
        <f>((L638+G638+H638+I638+N638+O638+P638+S638)/('Life tables'!$I$2/2))</f>
        <v>22.540669509940251</v>
      </c>
      <c r="AB638" s="31">
        <f>((uNES*L638+ uOCEX*G638+uEREX*H638+uHOEX*I638+uNES*S638+ uOCEX*N638+uEREX*O638+uHOEX*P638)/('Life tables'!$I$2/2))</f>
        <v>14.855395572807167</v>
      </c>
    </row>
    <row r="639" spans="1:28" x14ac:dyDescent="0.25">
      <c r="A639" s="4">
        <v>633</v>
      </c>
      <c r="C639" s="105">
        <f>IF(male=0,VLOOKUP((($A$5:$A$1570/'Life tables'!$I$2)*2)+age,lifetable,13,1),IF(male=1,VLOOKUP((($A$5:$A$1570/'Life tables'!$I$2)*2)+age,lifetable,10,1),"error"))</f>
        <v>4.3180287415445218E-4</v>
      </c>
      <c r="F639" s="96">
        <f t="shared" si="180"/>
        <v>102.58125797033722</v>
      </c>
      <c r="G639" s="96">
        <f t="shared" si="181"/>
        <v>10.304502053864846</v>
      </c>
      <c r="H639" s="96">
        <f t="shared" si="182"/>
        <v>0.5884987161561831</v>
      </c>
      <c r="I639" s="96">
        <f t="shared" si="183"/>
        <v>0.23580586989986449</v>
      </c>
      <c r="J639" s="96">
        <f t="shared" si="184"/>
        <v>4.9100332718997913E-2</v>
      </c>
      <c r="K639" s="96">
        <f t="shared" si="185"/>
        <v>0.24640397049453502</v>
      </c>
      <c r="L639" s="96">
        <f t="shared" si="193"/>
        <v>91.15694702720279</v>
      </c>
      <c r="M639" s="96">
        <f t="shared" si="186"/>
        <v>485.08668012459458</v>
      </c>
      <c r="N639" s="96">
        <f t="shared" si="187"/>
        <v>46.71489829813364</v>
      </c>
      <c r="O639" s="96">
        <f t="shared" si="188"/>
        <v>1.1150797801357992</v>
      </c>
      <c r="P639" s="96">
        <f t="shared" si="189"/>
        <v>1.1150797801357992</v>
      </c>
      <c r="Q639" s="96">
        <f t="shared" si="190"/>
        <v>0.23059643935075663</v>
      </c>
      <c r="R639" s="96">
        <f t="shared" si="191"/>
        <v>8.7410123064290593E-2</v>
      </c>
      <c r="S639" s="96">
        <f t="shared" si="194"/>
        <v>435.82361570377429</v>
      </c>
      <c r="T639" s="96">
        <f t="shared" si="199"/>
        <v>93.294929224124488</v>
      </c>
      <c r="U639" s="96">
        <f t="shared" si="199"/>
        <v>319.65064354657255</v>
      </c>
      <c r="V639" s="32">
        <f t="shared" si="196"/>
        <v>1000.0000000000002</v>
      </c>
      <c r="W639" s="100">
        <f>IF(A639=1,((cPH1_+cPHr+(cNES*L639+(cNES+cOSEX)*G639+(cNES+cEREX)*H639+(cNES+cHOEX)*I639+(cNES+cNES)*S639+(cNES+cOSEX)*N639+(cNES+cEREX)*O639+(cNES+cHOEX)*P639)))/(1+cDR)^(A$6:A$65537 + 0.5),(cPHr+(cNES*L639+(cNES+cOSEX)*G639+(cNES+cEREX)*H639+(cNES+cHOEX)*I639+(cNES+cNES)*S639+(cNES+cOSEX)*N639+(cNES+cEREX)*O639+(cNES+cHOEX)*P639))/(1+cDR)^(((cycle + 0.5)/('Life tables'!$I$2/2))))</f>
        <v>34032.426189409445</v>
      </c>
      <c r="X639" s="107">
        <f>((L639+G639+H639+I639+N639+O639+P639+S639)/('Life tables'!$I$2/2))/(1+oDR)^(((cycle + 0.5)/('Life tables'!$I$2/2)))</f>
        <v>15.681851679546208</v>
      </c>
      <c r="Y639" s="31">
        <f>((uNES*L639+ uOCEX*G639+uEREX*H639+uHOEX*I639+uNES*S639+ uOCEX*N639+uEREX*O639+uHOEX*P639)/('Life tables'!$I$2/2))/(1+oDR)^(((cycle + 0.5)/('Life tables'!$I$2/2)))</f>
        <v>10.335101623042375</v>
      </c>
      <c r="Z639" s="100">
        <f t="shared" si="192"/>
        <v>140213.64075665217</v>
      </c>
      <c r="AA639" s="107">
        <f>((L639+G639+H639+I639+N639+O639+P639+S639)/('Life tables'!$I$2/2))</f>
        <v>22.517137605668392</v>
      </c>
      <c r="AB639" s="31">
        <f>((uNES*L639+ uOCEX*G639+uEREX*H639+uHOEX*I639+uNES*S639+ uOCEX*N639+uEREX*O639+uHOEX*P639)/('Life tables'!$I$2/2))</f>
        <v>14.839886906859594</v>
      </c>
    </row>
    <row r="640" spans="1:28" x14ac:dyDescent="0.25">
      <c r="A640" s="4">
        <v>634</v>
      </c>
      <c r="C640" s="105">
        <f>IF(male=0,VLOOKUP((($A$5:$A$1570/'Life tables'!$I$2)*2)+age,lifetable,13,1),IF(male=1,VLOOKUP((($A$5:$A$1570/'Life tables'!$I$2)*2)+age,lifetable,10,1),"error"))</f>
        <v>4.3180287415445218E-4</v>
      </c>
      <c r="F640" s="96">
        <f t="shared" si="180"/>
        <v>102.47413480691769</v>
      </c>
      <c r="G640" s="96">
        <f t="shared" si="181"/>
        <v>10.293741307902925</v>
      </c>
      <c r="H640" s="96">
        <f t="shared" si="182"/>
        <v>0.58788416096949192</v>
      </c>
      <c r="I640" s="96">
        <f t="shared" si="183"/>
        <v>0.23555962344864753</v>
      </c>
      <c r="J640" s="96">
        <f t="shared" si="184"/>
        <v>4.9049058411489113E-2</v>
      </c>
      <c r="K640" s="96">
        <f t="shared" si="185"/>
        <v>0.24614665669939578</v>
      </c>
      <c r="L640" s="96">
        <f t="shared" si="193"/>
        <v>91.061753999485745</v>
      </c>
      <c r="M640" s="96">
        <f t="shared" si="186"/>
        <v>484.58029242238547</v>
      </c>
      <c r="N640" s="96">
        <f t="shared" si="187"/>
        <v>46.666132065257386</v>
      </c>
      <c r="O640" s="96">
        <f t="shared" si="188"/>
        <v>1.1139157352119151</v>
      </c>
      <c r="P640" s="96">
        <f t="shared" si="189"/>
        <v>1.1139157352119151</v>
      </c>
      <c r="Q640" s="96">
        <f t="shared" si="190"/>
        <v>0.2303557170101011</v>
      </c>
      <c r="R640" s="96">
        <f t="shared" si="191"/>
        <v>8.7318874606680974E-2</v>
      </c>
      <c r="S640" s="96">
        <f t="shared" si="194"/>
        <v>435.36865429508748</v>
      </c>
      <c r="T640" s="96">
        <f t="shared" si="199"/>
        <v>93.574333999546084</v>
      </c>
      <c r="U640" s="96">
        <f t="shared" si="199"/>
        <v>319.98410907787866</v>
      </c>
      <c r="V640" s="32">
        <f t="shared" si="196"/>
        <v>1000.0000000000002</v>
      </c>
      <c r="W640" s="100">
        <f>IF(A640=1,((cPH1_+cPHr+(cNES*L640+(cNES+cOSEX)*G640+(cNES+cEREX)*H640+(cNES+cHOEX)*I640+(cNES+cNES)*S640+(cNES+cOSEX)*N640+(cNES+cEREX)*O640+(cNES+cHOEX)*P640)))/(1+cDR)^(A$6:A$65537 + 0.5),(cPHr+(cNES*L640+(cNES+cOSEX)*G640+(cNES+cEREX)*H640+(cNES+cHOEX)*I640+(cNES+cNES)*S640+(cNES+cOSEX)*N640+(cNES+cEREX)*O640+(cNES+cHOEX)*P640))/(1+cDR)^(((cycle + 0.5)/('Life tables'!$I$2/2))))</f>
        <v>33921.00703365144</v>
      </c>
      <c r="X640" s="107">
        <f>((L640+G640+H640+I640+N640+O640+P640+S640)/('Life tables'!$I$2/2))/(1+oDR)^(((cycle + 0.5)/('Life tables'!$I$2/2)))</f>
        <v>15.656536688565337</v>
      </c>
      <c r="Y640" s="31">
        <f>((uNES*L640+ uOCEX*G640+uEREX*H640+uHOEX*I640+uNES*S640+ uOCEX*N640+uEREX*O640+uHOEX*P640)/('Life tables'!$I$2/2))/(1+oDR)^(((cycle + 0.5)/('Life tables'!$I$2/2)))</f>
        <v>10.318417815904263</v>
      </c>
      <c r="Z640" s="100">
        <f t="shared" si="192"/>
        <v>140067.29031336526</v>
      </c>
      <c r="AA640" s="107">
        <f>((L640+G640+H640+I640+N640+O640+P640+S640)/('Life tables'!$I$2/2))</f>
        <v>22.493630270758839</v>
      </c>
      <c r="AB640" s="31">
        <f>((uNES*L640+ uOCEX*G640+uEREX*H640+uHOEX*I640+uNES*S640+ uOCEX*N640+uEREX*O640+uHOEX*P640)/('Life tables'!$I$2/2))</f>
        <v>14.824394433263993</v>
      </c>
    </row>
    <row r="641" spans="1:28" x14ac:dyDescent="0.25">
      <c r="A641" s="4">
        <v>635</v>
      </c>
      <c r="C641" s="105">
        <f>IF(male=0,VLOOKUP((($A$5:$A$1570/'Life tables'!$I$2)*2)+age,lifetable,13,1),IF(male=1,VLOOKUP((($A$5:$A$1570/'Life tables'!$I$2)*2)+age,lifetable,10,1),"error"))</f>
        <v>4.3180287415445218E-4</v>
      </c>
      <c r="F641" s="96">
        <f t="shared" si="180"/>
        <v>102.36712452859446</v>
      </c>
      <c r="G641" s="96">
        <f t="shared" si="181"/>
        <v>10.282991901485184</v>
      </c>
      <c r="H641" s="96">
        <f t="shared" si="182"/>
        <v>0.58727025339363681</v>
      </c>
      <c r="I641" s="96">
        <f t="shared" si="183"/>
        <v>0.23531363648896789</v>
      </c>
      <c r="J641" s="96">
        <f t="shared" si="184"/>
        <v>4.8997838136226525E-2</v>
      </c>
      <c r="K641" s="96">
        <f t="shared" si="185"/>
        <v>0.24588961405842727</v>
      </c>
      <c r="L641" s="96">
        <f t="shared" si="193"/>
        <v>90.966661285032018</v>
      </c>
      <c r="M641" s="96">
        <f t="shared" si="186"/>
        <v>484.074432393981</v>
      </c>
      <c r="N641" s="96">
        <f t="shared" si="187"/>
        <v>46.617416648511792</v>
      </c>
      <c r="O641" s="96">
        <f t="shared" si="188"/>
        <v>1.1127529032638026</v>
      </c>
      <c r="P641" s="96">
        <f t="shared" si="189"/>
        <v>1.1127529032638026</v>
      </c>
      <c r="Q641" s="96">
        <f t="shared" si="190"/>
        <v>0.23011524551059509</v>
      </c>
      <c r="R641" s="96">
        <f t="shared" si="191"/>
        <v>8.7227721233175057E-2</v>
      </c>
      <c r="S641" s="96">
        <f t="shared" si="194"/>
        <v>434.91416697219785</v>
      </c>
      <c r="T641" s="96">
        <f t="shared" si="199"/>
        <v>93.853447083192904</v>
      </c>
      <c r="U641" s="96">
        <f t="shared" si="199"/>
        <v>320.31722641317026</v>
      </c>
      <c r="V641" s="32">
        <f t="shared" si="196"/>
        <v>1000.0000000000002</v>
      </c>
      <c r="W641" s="100">
        <f>IF(A641=1,((cPH1_+cPHr+(cNES*L641+(cNES+cOSEX)*G641+(cNES+cEREX)*H641+(cNES+cHOEX)*I641+(cNES+cNES)*S641+(cNES+cOSEX)*N641+(cNES+cEREX)*O641+(cNES+cHOEX)*P641)))/(1+cDR)^(A$6:A$65537 + 0.5),(cPHr+(cNES*L641+(cNES+cOSEX)*G641+(cNES+cEREX)*H641+(cNES+cHOEX)*I641+(cNES+cNES)*S641+(cNES+cOSEX)*N641+(cNES+cEREX)*O641+(cNES+cHOEX)*P641))/(1+cDR)^(((cycle + 0.5)/('Life tables'!$I$2/2))))</f>
        <v>33809.952640867923</v>
      </c>
      <c r="X641" s="107">
        <f>((L641+G641+H641+I641+N641+O641+P641+S641)/('Life tables'!$I$2/2))/(1+oDR)^(((cycle + 0.5)/('Life tables'!$I$2/2)))</f>
        <v>15.631262564985906</v>
      </c>
      <c r="Y641" s="31">
        <f>((uNES*L641+ uOCEX*G641+uEREX*H641+uHOEX*I641+uNES*S641+ uOCEX*N641+uEREX*O641+uHOEX*P641)/('Life tables'!$I$2/2))/(1+oDR)^(((cycle + 0.5)/('Life tables'!$I$2/2)))</f>
        <v>10.301760942332686</v>
      </c>
      <c r="Z641" s="100">
        <f t="shared" si="192"/>
        <v>139921.09257006866</v>
      </c>
      <c r="AA641" s="107">
        <f>((L641+G641+H641+I641+N641+O641+P641+S641)/('Life tables'!$I$2/2))</f>
        <v>22.470147479470342</v>
      </c>
      <c r="AB641" s="31">
        <f>((uNES*L641+ uOCEX*G641+uEREX*H641+uHOEX*I641+uNES*S641+ uOCEX*N641+uEREX*O641+uHOEX*P641)/('Life tables'!$I$2/2))</f>
        <v>14.808918135057349</v>
      </c>
    </row>
    <row r="642" spans="1:28" x14ac:dyDescent="0.25">
      <c r="A642" s="4">
        <v>636</v>
      </c>
      <c r="C642" s="105">
        <f>IF(male=0,VLOOKUP((($A$5:$A$1570/'Life tables'!$I$2)*2)+age,lifetable,13,1),IF(male=1,VLOOKUP((($A$5:$A$1570/'Life tables'!$I$2)*2)+age,lifetable,10,1),"error"))</f>
        <v>4.3180287415445218E-4</v>
      </c>
      <c r="F642" s="96">
        <f t="shared" si="180"/>
        <v>102.26022698210349</v>
      </c>
      <c r="G642" s="96">
        <f t="shared" si="181"/>
        <v>10.272253819215928</v>
      </c>
      <c r="H642" s="96">
        <f t="shared" si="182"/>
        <v>0.58665699254935688</v>
      </c>
      <c r="I642" s="96">
        <f t="shared" si="183"/>
        <v>0.23506790866851404</v>
      </c>
      <c r="J642" s="96">
        <f t="shared" si="184"/>
        <v>4.8946671819850587E-2</v>
      </c>
      <c r="K642" s="96">
        <f t="shared" si="185"/>
        <v>0.24563284220348358</v>
      </c>
      <c r="L642" s="96">
        <f t="shared" si="193"/>
        <v>90.871668747646353</v>
      </c>
      <c r="M642" s="96">
        <f t="shared" si="186"/>
        <v>483.56909952153353</v>
      </c>
      <c r="N642" s="96">
        <f t="shared" si="187"/>
        <v>46.568751998027011</v>
      </c>
      <c r="O642" s="96">
        <f t="shared" si="188"/>
        <v>1.1115912831010735</v>
      </c>
      <c r="P642" s="96">
        <f t="shared" si="189"/>
        <v>1.1115912831010735</v>
      </c>
      <c r="Q642" s="96">
        <f t="shared" si="190"/>
        <v>0.22987502460606862</v>
      </c>
      <c r="R642" s="96">
        <f t="shared" si="191"/>
        <v>8.7136662850459373E-2</v>
      </c>
      <c r="S642" s="96">
        <f t="shared" si="194"/>
        <v>434.46015326984786</v>
      </c>
      <c r="T642" s="96">
        <f t="shared" si="199"/>
        <v>94.132268779618826</v>
      </c>
      <c r="U642" s="96">
        <f t="shared" si="199"/>
        <v>320.64999591822419</v>
      </c>
      <c r="V642" s="32">
        <f t="shared" si="196"/>
        <v>1000.0000000000002</v>
      </c>
      <c r="W642" s="100">
        <f>IF(A642=1,((cPH1_+cPHr+(cNES*L642+(cNES+cOSEX)*G642+(cNES+cEREX)*H642+(cNES+cHOEX)*I642+(cNES+cNES)*S642+(cNES+cOSEX)*N642+(cNES+cEREX)*O642+(cNES+cHOEX)*P642)))/(1+cDR)^(A$6:A$65537 + 0.5),(cPHr+(cNES*L642+(cNES+cOSEX)*G642+(cNES+cEREX)*H642+(cNES+cHOEX)*I642+(cNES+cNES)*S642+(cNES+cOSEX)*N642+(cNES+cEREX)*O642+(cNES+cHOEX)*P642))/(1+cDR)^(((cycle + 0.5)/('Life tables'!$I$2/2))))</f>
        <v>33699.261817606151</v>
      </c>
      <c r="X642" s="107">
        <f>((L642+G642+H642+I642+N642+O642+P642+S642)/('Life tables'!$I$2/2))/(1+oDR)^(((cycle + 0.5)/('Life tables'!$I$2/2)))</f>
        <v>15.606029242772799</v>
      </c>
      <c r="Y642" s="31">
        <f>((uNES*L642+ uOCEX*G642+uEREX*H642+uHOEX*I642+uNES*S642+ uOCEX*N642+uEREX*O642+uHOEX*P642)/('Life tables'!$I$2/2))/(1+oDR)^(((cycle + 0.5)/('Life tables'!$I$2/2)))</f>
        <v>10.285130958808496</v>
      </c>
      <c r="Z642" s="100">
        <f t="shared" si="192"/>
        <v>139775.04737023587</v>
      </c>
      <c r="AA642" s="107">
        <f>((L642+G642+H642+I642+N642+O642+P642+S642)/('Life tables'!$I$2/2))</f>
        <v>22.446689206091612</v>
      </c>
      <c r="AB642" s="31">
        <f>((uNES*L642+ uOCEX*G642+uEREX*H642+uHOEX*I642+uNES*S642+ uOCEX*N642+uEREX*O642+uHOEX*P642)/('Life tables'!$I$2/2))</f>
        <v>14.793457995296315</v>
      </c>
    </row>
    <row r="643" spans="1:28" x14ac:dyDescent="0.25">
      <c r="A643" s="4">
        <v>637</v>
      </c>
      <c r="C643" s="105">
        <f>IF(male=0,VLOOKUP((($A$5:$A$1570/'Life tables'!$I$2)*2)+age,lifetable,13,1),IF(male=1,VLOOKUP((($A$5:$A$1570/'Life tables'!$I$2)*2)+age,lifetable,10,1),"error"))</f>
        <v>4.3180287415445218E-4</v>
      </c>
      <c r="F643" s="96">
        <f t="shared" si="180"/>
        <v>102.15344201553349</v>
      </c>
      <c r="G643" s="96">
        <f t="shared" si="181"/>
        <v>10.261527045835349</v>
      </c>
      <c r="H643" s="96">
        <f t="shared" si="182"/>
        <v>0.58604437756515193</v>
      </c>
      <c r="I643" s="96">
        <f t="shared" si="183"/>
        <v>0.23482243963808405</v>
      </c>
      <c r="J643" s="96">
        <f t="shared" si="184"/>
        <v>4.8895559389649255E-2</v>
      </c>
      <c r="K643" s="96">
        <f t="shared" si="185"/>
        <v>0.24537634076966822</v>
      </c>
      <c r="L643" s="96">
        <f t="shared" si="193"/>
        <v>90.77677625233558</v>
      </c>
      <c r="M643" s="96">
        <f t="shared" si="186"/>
        <v>483.06429328662364</v>
      </c>
      <c r="N643" s="96">
        <f t="shared" si="187"/>
        <v>46.520138063878122</v>
      </c>
      <c r="O643" s="96">
        <f t="shared" si="188"/>
        <v>1.110430873532025</v>
      </c>
      <c r="P643" s="96">
        <f t="shared" si="189"/>
        <v>1.110430873532025</v>
      </c>
      <c r="Q643" s="96">
        <f t="shared" si="190"/>
        <v>0.22963505405007975</v>
      </c>
      <c r="R643" s="96">
        <f t="shared" si="191"/>
        <v>8.7045699365117413E-2</v>
      </c>
      <c r="S643" s="96">
        <f t="shared" si="194"/>
        <v>434.00661272226625</v>
      </c>
      <c r="T643" s="96">
        <f t="shared" si="199"/>
        <v>94.410799393058554</v>
      </c>
      <c r="U643" s="96">
        <f t="shared" si="199"/>
        <v>320.98241795835895</v>
      </c>
      <c r="V643" s="32">
        <f t="shared" si="196"/>
        <v>1000.0000000000001</v>
      </c>
      <c r="W643" s="100">
        <f>IF(A643=1,((cPH1_+cPHr+(cNES*L643+(cNES+cOSEX)*G643+(cNES+cEREX)*H643+(cNES+cHOEX)*I643+(cNES+cNES)*S643+(cNES+cOSEX)*N643+(cNES+cEREX)*O643+(cNES+cHOEX)*P643)))/(1+cDR)^(A$6:A$65537 + 0.5),(cPHr+(cNES*L643+(cNES+cOSEX)*G643+(cNES+cEREX)*H643+(cNES+cHOEX)*I643+(cNES+cNES)*S643+(cNES+cOSEX)*N643+(cNES+cEREX)*O643+(cNES+cHOEX)*P643))/(1+cDR)^(((cycle + 0.5)/('Life tables'!$I$2/2))))</f>
        <v>33588.933374292392</v>
      </c>
      <c r="X643" s="107">
        <f>((L643+G643+H643+I643+N643+O643+P643+S643)/('Life tables'!$I$2/2))/(1+oDR)^(((cycle + 0.5)/('Life tables'!$I$2/2)))</f>
        <v>15.580836655999672</v>
      </c>
      <c r="Y643" s="31">
        <f>((uNES*L643+ uOCEX*G643+uEREX*H643+uHOEX*I643+uNES*S643+ uOCEX*N643+uEREX*O643+uHOEX*P643)/('Life tables'!$I$2/2))/(1+oDR)^(((cycle + 0.5)/('Life tables'!$I$2/2)))</f>
        <v>10.268527821884195</v>
      </c>
      <c r="Z643" s="100">
        <f t="shared" si="192"/>
        <v>139629.15455740632</v>
      </c>
      <c r="AA643" s="107">
        <f>((L643+G643+H643+I643+N643+O643+P643+S643)/('Life tables'!$I$2/2))</f>
        <v>22.423255424941175</v>
      </c>
      <c r="AB643" s="31">
        <f>((uNES*L643+ uOCEX*G643+uEREX*H643+uHOEX*I643+uNES*S643+ uOCEX*N643+uEREX*O643+uHOEX*P643)/('Life tables'!$I$2/2))</f>
        <v>14.778013997057144</v>
      </c>
    </row>
    <row r="644" spans="1:28" x14ac:dyDescent="0.25">
      <c r="A644" s="4">
        <v>638</v>
      </c>
      <c r="C644" s="105">
        <f>IF(male=0,VLOOKUP((($A$5:$A$1570/'Life tables'!$I$2)*2)+age,lifetable,13,1),IF(male=1,VLOOKUP((($A$5:$A$1570/'Life tables'!$I$2)*2)+age,lifetable,10,1),"error"))</f>
        <v>4.3180287415445218E-4</v>
      </c>
      <c r="F644" s="96">
        <f t="shared" si="180"/>
        <v>102.04676947828438</v>
      </c>
      <c r="G644" s="96">
        <f t="shared" si="181"/>
        <v>10.250811566215356</v>
      </c>
      <c r="H644" s="96">
        <f t="shared" si="182"/>
        <v>0.58543240757704373</v>
      </c>
      <c r="I644" s="96">
        <f t="shared" si="183"/>
        <v>0.23457722905149012</v>
      </c>
      <c r="J644" s="96">
        <f t="shared" si="184"/>
        <v>4.8844500773538066E-2</v>
      </c>
      <c r="K644" s="96">
        <f t="shared" si="185"/>
        <v>0.24512010939523421</v>
      </c>
      <c r="L644" s="96">
        <f t="shared" si="193"/>
        <v>90.681983665271716</v>
      </c>
      <c r="M644" s="96">
        <f t="shared" si="186"/>
        <v>482.56001317029819</v>
      </c>
      <c r="N644" s="96">
        <f t="shared" si="187"/>
        <v>46.471574796088824</v>
      </c>
      <c r="O644" s="96">
        <f t="shared" si="188"/>
        <v>1.109271673363728</v>
      </c>
      <c r="P644" s="96">
        <f t="shared" si="189"/>
        <v>1.109271673363728</v>
      </c>
      <c r="Q644" s="96">
        <f t="shared" si="190"/>
        <v>0.22939533359593295</v>
      </c>
      <c r="R644" s="96">
        <f t="shared" si="191"/>
        <v>8.6954830683636491E-2</v>
      </c>
      <c r="S644" s="96">
        <f t="shared" si="194"/>
        <v>433.55354486320232</v>
      </c>
      <c r="T644" s="96">
        <f t="shared" si="199"/>
        <v>94.689039227428026</v>
      </c>
      <c r="U644" s="96">
        <f t="shared" si="199"/>
        <v>321.31449289843783</v>
      </c>
      <c r="V644" s="32">
        <f t="shared" si="196"/>
        <v>1000</v>
      </c>
      <c r="W644" s="100">
        <f>IF(A644=1,((cPH1_+cPHr+(cNES*L644+(cNES+cOSEX)*G644+(cNES+cEREX)*H644+(cNES+cHOEX)*I644+(cNES+cNES)*S644+(cNES+cOSEX)*N644+(cNES+cEREX)*O644+(cNES+cHOEX)*P644)))/(1+cDR)^(A$6:A$65537 + 0.5),(cPHr+(cNES*L644+(cNES+cOSEX)*G644+(cNES+cEREX)*H644+(cNES+cHOEX)*I644+(cNES+cNES)*S644+(cNES+cOSEX)*N644+(cNES+cEREX)*O644+(cNES+cHOEX)*P644))/(1+cDR)^(((cycle + 0.5)/('Life tables'!$I$2/2))))</f>
        <v>33478.966125220388</v>
      </c>
      <c r="X644" s="107">
        <f>((L644+G644+H644+I644+N644+O644+P644+S644)/('Life tables'!$I$2/2))/(1+oDR)^(((cycle + 0.5)/('Life tables'!$I$2/2)))</f>
        <v>15.555684738848706</v>
      </c>
      <c r="Y644" s="31">
        <f>((uNES*L644+ uOCEX*G644+uEREX*H644+uHOEX*I644+uNES*S644+ uOCEX*N644+uEREX*O644+uHOEX*P644)/('Life tables'!$I$2/2))/(1+oDR)^(((cycle + 0.5)/('Life tables'!$I$2/2)))</f>
        <v>10.251951488183774</v>
      </c>
      <c r="Z644" s="100">
        <f t="shared" si="192"/>
        <v>139483.41397518909</v>
      </c>
      <c r="AA644" s="107">
        <f>((L644+G644+H644+I644+N644+O644+P644+S644)/('Life tables'!$I$2/2))</f>
        <v>22.39984611036725</v>
      </c>
      <c r="AB644" s="31">
        <f>((uNES*L644+ uOCEX*G644+uEREX*H644+uHOEX*I644+uNES*S644+ uOCEX*N644+uEREX*O644+uHOEX*P644)/('Life tables'!$I$2/2))</f>
        <v>14.762586123435614</v>
      </c>
    </row>
    <row r="645" spans="1:28" x14ac:dyDescent="0.25">
      <c r="A645" s="4">
        <v>639</v>
      </c>
      <c r="C645" s="105">
        <f>IF(male=0,VLOOKUP((($A$5:$A$1570/'Life tables'!$I$2)*2)+age,lifetable,13,1),IF(male=1,VLOOKUP((($A$5:$A$1570/'Life tables'!$I$2)*2)+age,lifetable,10,1),"error"))</f>
        <v>4.3180287415445218E-4</v>
      </c>
      <c r="F645" s="96">
        <f t="shared" si="180"/>
        <v>101.9402092210271</v>
      </c>
      <c r="G645" s="96">
        <f t="shared" si="181"/>
        <v>10.240107365355531</v>
      </c>
      <c r="H645" s="96">
        <f t="shared" si="182"/>
        <v>0.58482108172834624</v>
      </c>
      <c r="I645" s="96">
        <f t="shared" si="183"/>
        <v>0.2343322765654661</v>
      </c>
      <c r="J645" s="96">
        <f t="shared" si="184"/>
        <v>4.8793495900040923E-2</v>
      </c>
      <c r="K645" s="96">
        <f t="shared" si="185"/>
        <v>0.24486414772148771</v>
      </c>
      <c r="L645" s="96">
        <f t="shared" si="193"/>
        <v>90.58729085375623</v>
      </c>
      <c r="M645" s="96">
        <f t="shared" si="186"/>
        <v>482.05625865310708</v>
      </c>
      <c r="N645" s="96">
        <f t="shared" si="187"/>
        <v>46.423062144634933</v>
      </c>
      <c r="O645" s="96">
        <f t="shared" si="188"/>
        <v>1.1081136814021109</v>
      </c>
      <c r="P645" s="96">
        <f t="shared" si="189"/>
        <v>1.1081136814021109</v>
      </c>
      <c r="Q645" s="96">
        <f t="shared" si="190"/>
        <v>0.22915586299669632</v>
      </c>
      <c r="R645" s="96">
        <f t="shared" si="191"/>
        <v>8.6864056712414359E-2</v>
      </c>
      <c r="S645" s="96">
        <f t="shared" si="194"/>
        <v>433.1009492259588</v>
      </c>
      <c r="T645" s="96">
        <f t="shared" si="199"/>
        <v>94.96698858632476</v>
      </c>
      <c r="U645" s="96">
        <f t="shared" si="199"/>
        <v>321.64622110287172</v>
      </c>
      <c r="V645" s="32">
        <f t="shared" si="196"/>
        <v>1000</v>
      </c>
      <c r="W645" s="100">
        <f>IF(A645=1,((cPH1_+cPHr+(cNES*L645+(cNES+cOSEX)*G645+(cNES+cEREX)*H645+(cNES+cHOEX)*I645+(cNES+cNES)*S645+(cNES+cOSEX)*N645+(cNES+cEREX)*O645+(cNES+cHOEX)*P645)))/(1+cDR)^(A$6:A$65537 + 0.5),(cPHr+(cNES*L645+(cNES+cOSEX)*G645+(cNES+cEREX)*H645+(cNES+cHOEX)*I645+(cNES+cNES)*S645+(cNES+cOSEX)*N645+(cNES+cEREX)*O645+(cNES+cHOEX)*P645))/(1+cDR)^(((cycle + 0.5)/('Life tables'!$I$2/2))))</f>
        <v>33369.358888539478</v>
      </c>
      <c r="X645" s="107">
        <f>((L645+G645+H645+I645+N645+O645+P645+S645)/('Life tables'!$I$2/2))/(1+oDR)^(((cycle + 0.5)/('Life tables'!$I$2/2)))</f>
        <v>15.530573425610358</v>
      </c>
      <c r="Y645" s="31">
        <f>((uNES*L645+ uOCEX*G645+uEREX*H645+uHOEX*I645+uNES*S645+ uOCEX*N645+uEREX*O645+uHOEX*P645)/('Life tables'!$I$2/2))/(1+oDR)^(((cycle + 0.5)/('Life tables'!$I$2/2)))</f>
        <v>10.235401914402541</v>
      </c>
      <c r="Z645" s="100">
        <f t="shared" si="192"/>
        <v>139337.8254672655</v>
      </c>
      <c r="AA645" s="107">
        <f>((L645+G645+H645+I645+N645+O645+P645+S645)/('Life tables'!$I$2/2))</f>
        <v>22.376461236747609</v>
      </c>
      <c r="AB645" s="31">
        <f>((uNES*L645+ uOCEX*G645+uEREX*H645+uHOEX*I645+uNES*S645+ uOCEX*N645+uEREX*O645+uHOEX*P645)/('Life tables'!$I$2/2))</f>
        <v>14.747174357546921</v>
      </c>
    </row>
    <row r="646" spans="1:28" x14ac:dyDescent="0.25">
      <c r="A646" s="4">
        <v>640</v>
      </c>
      <c r="C646" s="105">
        <f>IF(male=0,VLOOKUP((($A$5:$A$1570/'Life tables'!$I$2)*2)+age,lifetable,13,1),IF(male=1,VLOOKUP((($A$5:$A$1570/'Life tables'!$I$2)*2)+age,lifetable,10,1),"error"))</f>
        <v>4.3180287415445218E-4</v>
      </c>
      <c r="F646" s="96">
        <f t="shared" si="180"/>
        <v>101.8337610956647</v>
      </c>
      <c r="G646" s="96">
        <f t="shared" si="181"/>
        <v>10.229414428379226</v>
      </c>
      <c r="H646" s="96">
        <f t="shared" si="182"/>
        <v>0.5842103991694414</v>
      </c>
      <c r="I646" s="96">
        <f t="shared" si="183"/>
        <v>0.23408758183957815</v>
      </c>
      <c r="J646" s="96">
        <f t="shared" si="184"/>
        <v>4.8742544698271502E-2</v>
      </c>
      <c r="K646" s="96">
        <f t="shared" si="185"/>
        <v>0.24460845539269427</v>
      </c>
      <c r="L646" s="96">
        <f t="shared" si="193"/>
        <v>90.492697686185494</v>
      </c>
      <c r="M646" s="96">
        <f t="shared" si="186"/>
        <v>481.55302921513885</v>
      </c>
      <c r="N646" s="96">
        <f t="shared" si="187"/>
        <v>46.374600059447857</v>
      </c>
      <c r="O646" s="96">
        <f t="shared" si="188"/>
        <v>1.1069568964520409</v>
      </c>
      <c r="P646" s="96">
        <f t="shared" si="189"/>
        <v>1.1069568964520409</v>
      </c>
      <c r="Q646" s="96">
        <f t="shared" si="190"/>
        <v>0.2289166420052188</v>
      </c>
      <c r="R646" s="96">
        <f t="shared" si="191"/>
        <v>8.6773377357765663E-2</v>
      </c>
      <c r="S646" s="96">
        <f t="shared" si="194"/>
        <v>432.64882534342394</v>
      </c>
      <c r="T646" s="96">
        <f t="shared" si="199"/>
        <v>95.244647773028248</v>
      </c>
      <c r="U646" s="96">
        <f t="shared" si="199"/>
        <v>321.9776029356222</v>
      </c>
      <c r="V646" s="32">
        <f t="shared" si="196"/>
        <v>1000</v>
      </c>
      <c r="W646" s="100">
        <f>IF(A646=1,((cPH1_+cPHr+(cNES*L646+(cNES+cOSEX)*G646+(cNES+cEREX)*H646+(cNES+cHOEX)*I646+(cNES+cNES)*S646+(cNES+cOSEX)*N646+(cNES+cEREX)*O646+(cNES+cHOEX)*P646)))/(1+cDR)^(A$6:A$65537 + 0.5),(cPHr+(cNES*L646+(cNES+cOSEX)*G646+(cNES+cEREX)*H646+(cNES+cHOEX)*I646+(cNES+cNES)*S646+(cNES+cOSEX)*N646+(cNES+cEREX)*O646+(cNES+cHOEX)*P646))/(1+cDR)^(((cycle + 0.5)/('Life tables'!$I$2/2))))</f>
        <v>33260.110486243044</v>
      </c>
      <c r="X646" s="107">
        <f>((L646+G646+H646+I646+N646+O646+P646+S646)/('Life tables'!$I$2/2))/(1+oDR)^(((cycle + 0.5)/('Life tables'!$I$2/2)))</f>
        <v>15.505502650683137</v>
      </c>
      <c r="Y646" s="31">
        <f>((uNES*L646+ uOCEX*G646+uEREX*H646+uHOEX*I646+uNES*S646+ uOCEX*N646+uEREX*O646+uHOEX*P646)/('Life tables'!$I$2/2))/(1+oDR)^(((cycle + 0.5)/('Life tables'!$I$2/2)))</f>
        <v>10.218879057306971</v>
      </c>
      <c r="Z646" s="100">
        <f t="shared" si="192"/>
        <v>139192.38887739234</v>
      </c>
      <c r="AA646" s="107">
        <f>((L646+G646+H646+I646+N646+O646+P646+S646)/('Life tables'!$I$2/2))</f>
        <v>22.353100778489484</v>
      </c>
      <c r="AB646" s="31">
        <f>((uNES*L646+ uOCEX*G646+uEREX*H646+uHOEX*I646+uNES*S646+ uOCEX*N646+uEREX*O646+uHOEX*P646)/('Life tables'!$I$2/2))</f>
        <v>14.73177868252562</v>
      </c>
    </row>
    <row r="647" spans="1:28" x14ac:dyDescent="0.25">
      <c r="A647" s="4">
        <v>641</v>
      </c>
      <c r="C647" s="105">
        <f>IF(male=0,VLOOKUP((($A$5:$A$1570/'Life tables'!$I$2)*2)+age,lifetable,13,1),IF(male=1,VLOOKUP((($A$5:$A$1570/'Life tables'!$I$2)*2)+age,lifetable,10,1),"error"))</f>
        <v>4.3180287415445218E-4</v>
      </c>
      <c r="F647" s="96">
        <f t="shared" ref="F647:F710" si="200">IF(cycle&lt;27,E646*(1-pCAPH)+(L646+G646+H646+I646)*(1-pCAPH)+(S646+N646+O646+P646)*(pUAPH),E646*(1-pCAUC)+(L646+G646+H646+I646)*(1-pCAUC)+(S646+N646+O646+P646)*(pUAUC))</f>
        <v>101.72742495529488</v>
      </c>
      <c r="G647" s="96">
        <f t="shared" ref="G647:G710" si="201">F647*(rrOSEX)</f>
        <v>10.218732740529797</v>
      </c>
      <c r="H647" s="96">
        <f t="shared" ref="H647:H710" si="202">F647*rrEREX</f>
        <v>0.58360035905756502</v>
      </c>
      <c r="I647" s="96">
        <f t="shared" ref="I647:I710" si="203">F647*rrHOEX</f>
        <v>0.23384314453613866</v>
      </c>
      <c r="J647" s="96">
        <f t="shared" ref="J647:J710" si="204">F647*mr + G647*mr + H647*mr+I647*mr</f>
        <v>4.8691647097915292E-2</v>
      </c>
      <c r="K647" s="96">
        <f t="shared" ref="K647:K710" si="205">F647*amr + I647*amrHOEX</f>
        <v>0.24435303205598921</v>
      </c>
      <c r="L647" s="96">
        <f t="shared" si="193"/>
        <v>90.398204032017475</v>
      </c>
      <c r="M647" s="96">
        <f t="shared" ref="M647:M710" si="206">IF(cycle&lt;27,E646*pCAPH+(L646+G646+H646+I646)*pCAPH+(S646+N646+O646+P646)*(1-pUAPH),E646*pCAUC+(L646+G646+H646+I646)*pCAUC+(S646+N646+O646+P646)*(1-pUAUC))</f>
        <v>481.05032433605476</v>
      </c>
      <c r="N647" s="96">
        <f t="shared" ref="N647:N710" si="207">M647*rrOSEXc</f>
        <v>46.326188490417849</v>
      </c>
      <c r="O647" s="96">
        <f t="shared" ref="O647:O710" si="208">M647*rrEREXc</f>
        <v>1.1058013173174039</v>
      </c>
      <c r="P647" s="96">
        <f t="shared" ref="P647:P710" si="209">M647*rrHOEXc</f>
        <v>1.1058013173174039</v>
      </c>
      <c r="Q647" s="96">
        <f t="shared" ref="Q647:Q710" si="210">M647*mr + N647*mr + O647*mr+P647*mr</f>
        <v>0.22867767037414607</v>
      </c>
      <c r="R647" s="96">
        <f t="shared" ref="R647:R710" si="211">M647*amrc + P647*amrHOEX</f>
        <v>8.6682792525928032E-2</v>
      </c>
      <c r="S647" s="96">
        <f t="shared" si="194"/>
        <v>432.19717274810205</v>
      </c>
      <c r="T647" s="96">
        <f t="shared" si="199"/>
        <v>95.522017090500313</v>
      </c>
      <c r="U647" s="96">
        <f t="shared" si="199"/>
        <v>322.30863876020413</v>
      </c>
      <c r="V647" s="32">
        <f t="shared" si="196"/>
        <v>1000.0000000000002</v>
      </c>
      <c r="W647" s="100">
        <f>IF(A647=1,((cPH1_+cPHr+(cNES*L647+(cNES+cOSEX)*G647+(cNES+cEREX)*H647+(cNES+cHOEX)*I647+(cNES+cNES)*S647+(cNES+cOSEX)*N647+(cNES+cEREX)*O647+(cNES+cHOEX)*P647)))/(1+cDR)^(A$6:A$65537 + 0.5),(cPHr+(cNES*L647+(cNES+cOSEX)*G647+(cNES+cEREX)*H647+(cNES+cHOEX)*I647+(cNES+cNES)*S647+(cNES+cOSEX)*N647+(cNES+cEREX)*O647+(cNES+cHOEX)*P647))/(1+cDR)^(((cycle + 0.5)/('Life tables'!$I$2/2))))</f>
        <v>33151.219744156828</v>
      </c>
      <c r="X647" s="107">
        <f>((L647+G647+H647+I647+N647+O647+P647+S647)/('Life tables'!$I$2/2))/(1+oDR)^(((cycle + 0.5)/('Life tables'!$I$2/2)))</f>
        <v>15.480472348573324</v>
      </c>
      <c r="Y647" s="31">
        <f>((uNES*L647+ uOCEX*G647+uEREX*H647+uHOEX*I647+uNES*S647+ uOCEX*N647+uEREX*O647+uHOEX*P647)/('Life tables'!$I$2/2))/(1+oDR)^(((cycle + 0.5)/('Life tables'!$I$2/2)))</f>
        <v>10.202382873734543</v>
      </c>
      <c r="Z647" s="100">
        <f t="shared" ref="Z647:Z710" si="212">IF(A647=1,((cPH1_+cPHr+(cNES*L647+(cNES+cOSEX)*G647+(cNES+cEREX)*H647+(cNES+cHOEX)*I647+(cNES+cNES)*S647+(cNES+cOSEX)*N647+(cNES+cEREX)*O647+(cNES+cHOEX)*P647))),(cPHr+(cNES*L647+(cNES+cOSEX)*G647+(cNES+cEREX)*H647+(cNES+cHOEX)*I647+(cNES+cNES)*S647+(cNES+cOSEX)*N647+(cNES+cEREX)*O647+(cNES+cHOEX)*P647)))</f>
        <v>139047.10404940476</v>
      </c>
      <c r="AA647" s="107">
        <f>((L647+G647+H647+I647+N647+O647+P647+S647)/('Life tables'!$I$2/2))</f>
        <v>22.329764710029391</v>
      </c>
      <c r="AB647" s="31">
        <f>((uNES*L647+ uOCEX*G647+uEREX*H647+uHOEX*I647+uNES*S647+ uOCEX*N647+uEREX*O647+uHOEX*P647)/('Life tables'!$I$2/2))</f>
        <v>14.71639908152553</v>
      </c>
    </row>
    <row r="648" spans="1:28" x14ac:dyDescent="0.25">
      <c r="A648" s="4">
        <v>642</v>
      </c>
      <c r="C648" s="105">
        <f>IF(male=0,VLOOKUP((($A$5:$A$1570/'Life tables'!$I$2)*2)+age,lifetable,13,1),IF(male=1,VLOOKUP((($A$5:$A$1570/'Life tables'!$I$2)*2)+age,lifetable,10,1),"error"))</f>
        <v>4.3180287415445218E-4</v>
      </c>
      <c r="F648" s="96">
        <f t="shared" si="200"/>
        <v>101.62120065417372</v>
      </c>
      <c r="G648" s="96">
        <f t="shared" si="201"/>
        <v>10.208062287166962</v>
      </c>
      <c r="H648" s="96">
        <f t="shared" si="202"/>
        <v>0.58299096055659838</v>
      </c>
      <c r="I648" s="96">
        <f t="shared" si="203"/>
        <v>0.23359896432012275</v>
      </c>
      <c r="J648" s="96">
        <f t="shared" si="204"/>
        <v>4.8640803029212205E-2</v>
      </c>
      <c r="K648" s="96">
        <f t="shared" si="205"/>
        <v>0.24409787736129021</v>
      </c>
      <c r="L648" s="96">
        <f t="shared" ref="L648:L711" si="213">F648-SUM(G648:K648)</f>
        <v>90.303809761739529</v>
      </c>
      <c r="M648" s="96">
        <f t="shared" si="206"/>
        <v>480.54814349512202</v>
      </c>
      <c r="N648" s="96">
        <f t="shared" si="207"/>
        <v>46.277827387397217</v>
      </c>
      <c r="O648" s="96">
        <f t="shared" si="208"/>
        <v>1.1046469428011798</v>
      </c>
      <c r="P648" s="96">
        <f t="shared" si="209"/>
        <v>1.1046469428011798</v>
      </c>
      <c r="Q648" s="96">
        <f t="shared" si="210"/>
        <v>0.22843894785593649</v>
      </c>
      <c r="R648" s="96">
        <f t="shared" si="211"/>
        <v>8.6592302123068107E-2</v>
      </c>
      <c r="S648" s="96">
        <f t="shared" ref="S648:S711" si="214">M648-SUM(N648:R648)</f>
        <v>431.74599097214343</v>
      </c>
      <c r="T648" s="96">
        <f t="shared" ref="T648:U663" si="215">J648+Q648+T647</f>
        <v>95.799096841385463</v>
      </c>
      <c r="U648" s="96">
        <f t="shared" si="215"/>
        <v>322.63932893968848</v>
      </c>
      <c r="V648" s="32">
        <f t="shared" ref="V648:V711" si="216">SUM(G648:I648,L648,N648,O648,P648,S648,T648,U648)</f>
        <v>1000.0000000000002</v>
      </c>
      <c r="W648" s="100">
        <f>IF(A648=1,((cPH1_+cPHr+(cNES*L648+(cNES+cOSEX)*G648+(cNES+cEREX)*H648+(cNES+cHOEX)*I648+(cNES+cNES)*S648+(cNES+cOSEX)*N648+(cNES+cEREX)*O648+(cNES+cHOEX)*P648)))/(1+cDR)^(A$6:A$65537 + 0.5),(cPHr+(cNES*L648+(cNES+cOSEX)*G648+(cNES+cEREX)*H648+(cNES+cHOEX)*I648+(cNES+cNES)*S648+(cNES+cOSEX)*N648+(cNES+cEREX)*O648+(cNES+cHOEX)*P648))/(1+cDR)^(((cycle + 0.5)/('Life tables'!$I$2/2))))</f>
        <v>33042.685491927215</v>
      </c>
      <c r="X648" s="107">
        <f>((L648+G648+H648+I648+N648+O648+P648+S648)/('Life tables'!$I$2/2))/(1+oDR)^(((cycle + 0.5)/('Life tables'!$I$2/2)))</f>
        <v>15.455482453894758</v>
      </c>
      <c r="Y648" s="31">
        <f>((uNES*L648+ uOCEX*G648+uEREX*H648+uHOEX*I648+uNES*S648+ uOCEX*N648+uEREX*O648+uHOEX*P648)/('Life tables'!$I$2/2))/(1+oDR)^(((cycle + 0.5)/('Life tables'!$I$2/2)))</f>
        <v>10.185913320593581</v>
      </c>
      <c r="Z648" s="100">
        <f t="shared" si="212"/>
        <v>138901.97082721899</v>
      </c>
      <c r="AA648" s="107">
        <f>((L648+G648+H648+I648+N648+O648+P648+S648)/('Life tables'!$I$2/2))</f>
        <v>22.306453005833056</v>
      </c>
      <c r="AB648" s="31">
        <f>((uNES*L648+ uOCEX*G648+uEREX*H648+uHOEX*I648+uNES*S648+ uOCEX*N648+uEREX*O648+uHOEX*P648)/('Life tables'!$I$2/2))</f>
        <v>14.701035537719671</v>
      </c>
    </row>
    <row r="649" spans="1:28" x14ac:dyDescent="0.25">
      <c r="A649" s="4">
        <v>643</v>
      </c>
      <c r="C649" s="105">
        <f>IF(male=0,VLOOKUP((($A$5:$A$1570/'Life tables'!$I$2)*2)+age,lifetable,13,1),IF(male=1,VLOOKUP((($A$5:$A$1570/'Life tables'!$I$2)*2)+age,lifetable,10,1),"error"))</f>
        <v>4.3180287415445218E-4</v>
      </c>
      <c r="F649" s="96">
        <f t="shared" si="200"/>
        <v>101.51508804768054</v>
      </c>
      <c r="G649" s="96">
        <f t="shared" si="201"/>
        <v>10.197403053763272</v>
      </c>
      <c r="H649" s="96">
        <f t="shared" si="202"/>
        <v>0.58238220283686681</v>
      </c>
      <c r="I649" s="96">
        <f t="shared" si="203"/>
        <v>0.23335504085908759</v>
      </c>
      <c r="J649" s="96">
        <f t="shared" si="204"/>
        <v>4.8590012422939852E-2</v>
      </c>
      <c r="K649" s="96">
        <f t="shared" si="205"/>
        <v>0.24384299096121304</v>
      </c>
      <c r="L649" s="96">
        <f t="shared" si="213"/>
        <v>90.209514746837158</v>
      </c>
      <c r="M649" s="96">
        <f t="shared" si="206"/>
        <v>480.04648617124576</v>
      </c>
      <c r="N649" s="96">
        <f t="shared" si="207"/>
        <v>46.229516700203384</v>
      </c>
      <c r="O649" s="96">
        <f t="shared" si="208"/>
        <v>1.1034937717055153</v>
      </c>
      <c r="P649" s="96">
        <f t="shared" si="209"/>
        <v>1.1034937717055153</v>
      </c>
      <c r="Q649" s="96">
        <f t="shared" si="210"/>
        <v>0.22820047420287642</v>
      </c>
      <c r="R649" s="96">
        <f t="shared" si="211"/>
        <v>8.6501906055287264E-2</v>
      </c>
      <c r="S649" s="96">
        <f t="shared" si="214"/>
        <v>431.29527954737318</v>
      </c>
      <c r="T649" s="96">
        <f t="shared" si="215"/>
        <v>96.075887328011277</v>
      </c>
      <c r="U649" s="96">
        <f t="shared" si="215"/>
        <v>322.969673836705</v>
      </c>
      <c r="V649" s="32">
        <f t="shared" si="216"/>
        <v>1000.0000000000002</v>
      </c>
      <c r="W649" s="100">
        <f>IF(A649=1,((cPH1_+cPHr+(cNES*L649+(cNES+cOSEX)*G649+(cNES+cEREX)*H649+(cNES+cHOEX)*I649+(cNES+cNES)*S649+(cNES+cOSEX)*N649+(cNES+cEREX)*O649+(cNES+cHOEX)*P649)))/(1+cDR)^(A$6:A$65537 + 0.5),(cPHr+(cNES*L649+(cNES+cOSEX)*G649+(cNES+cEREX)*H649+(cNES+cHOEX)*I649+(cNES+cNES)*S649+(cNES+cOSEX)*N649+(cNES+cEREX)*O649+(cNES+cHOEX)*P649))/(1+cDR)^(((cycle + 0.5)/('Life tables'!$I$2/2))))</f>
        <v>32934.506563009585</v>
      </c>
      <c r="X649" s="107">
        <f>((L649+G649+H649+I649+N649+O649+P649+S649)/('Life tables'!$I$2/2))/(1+oDR)^(((cycle + 0.5)/('Life tables'!$I$2/2)))</f>
        <v>15.430532901368609</v>
      </c>
      <c r="Y649" s="31">
        <f>((uNES*L649+ uOCEX*G649+uEREX*H649+uHOEX*I649+uNES*S649+ uOCEX*N649+uEREX*O649+uHOEX*P649)/('Life tables'!$I$2/2))/(1+oDR)^(((cycle + 0.5)/('Life tables'!$I$2/2)))</f>
        <v>10.16947035486311</v>
      </c>
      <c r="Z649" s="100">
        <f t="shared" si="212"/>
        <v>138756.98905483494</v>
      </c>
      <c r="AA649" s="107">
        <f>((L649+G649+H649+I649+N649+O649+P649+S649)/('Life tables'!$I$2/2))</f>
        <v>22.2831656403953</v>
      </c>
      <c r="AB649" s="31">
        <f>((uNES*L649+ uOCEX*G649+uEREX*H649+uHOEX*I649+uNES*S649+ uOCEX*N649+uEREX*O649+uHOEX*P649)/('Life tables'!$I$2/2))</f>
        <v>14.685688034300181</v>
      </c>
    </row>
    <row r="650" spans="1:28" x14ac:dyDescent="0.25">
      <c r="A650" s="4">
        <v>644</v>
      </c>
      <c r="C650" s="105">
        <f>IF(male=0,VLOOKUP((($A$5:$A$1570/'Life tables'!$I$2)*2)+age,lifetable,13,1),IF(male=1,VLOOKUP((($A$5:$A$1570/'Life tables'!$I$2)*2)+age,lifetable,10,1),"error"))</f>
        <v>4.3180287415445218E-4</v>
      </c>
      <c r="F650" s="96">
        <f t="shared" si="200"/>
        <v>101.4090869922841</v>
      </c>
      <c r="G650" s="96">
        <f t="shared" si="201"/>
        <v>10.186755025900714</v>
      </c>
      <c r="H650" s="96">
        <f t="shared" si="202"/>
        <v>0.58177408507494544</v>
      </c>
      <c r="I650" s="96">
        <f t="shared" si="203"/>
        <v>0.23311137382309463</v>
      </c>
      <c r="J650" s="96">
        <f t="shared" si="204"/>
        <v>4.8539275210397227E-2</v>
      </c>
      <c r="K650" s="96">
        <f t="shared" si="205"/>
        <v>0.24358837251099044</v>
      </c>
      <c r="L650" s="96">
        <f t="shared" si="213"/>
        <v>90.11531885976396</v>
      </c>
      <c r="M650" s="96">
        <f t="shared" si="206"/>
        <v>479.54535184299988</v>
      </c>
      <c r="N650" s="96">
        <f t="shared" si="207"/>
        <v>46.181256378621896</v>
      </c>
      <c r="O650" s="96">
        <f t="shared" si="208"/>
        <v>1.1023418028317971</v>
      </c>
      <c r="P650" s="96">
        <f t="shared" si="209"/>
        <v>1.1023418028317971</v>
      </c>
      <c r="Q650" s="96">
        <f t="shared" si="210"/>
        <v>0.22796224916709465</v>
      </c>
      <c r="R650" s="96">
        <f t="shared" si="211"/>
        <v>8.6411604228627203E-2</v>
      </c>
      <c r="S650" s="96">
        <f t="shared" si="214"/>
        <v>430.84503800531866</v>
      </c>
      <c r="T650" s="96">
        <f t="shared" si="215"/>
        <v>96.352388852388771</v>
      </c>
      <c r="U650" s="96">
        <f t="shared" si="215"/>
        <v>323.2996738134446</v>
      </c>
      <c r="V650" s="32">
        <f t="shared" si="216"/>
        <v>1000.0000000000002</v>
      </c>
      <c r="W650" s="100">
        <f>IF(A650=1,((cPH1_+cPHr+(cNES*L650+(cNES+cOSEX)*G650+(cNES+cEREX)*H650+(cNES+cHOEX)*I650+(cNES+cNES)*S650+(cNES+cOSEX)*N650+(cNES+cEREX)*O650+(cNES+cHOEX)*P650)))/(1+cDR)^(A$6:A$65537 + 0.5),(cPHr+(cNES*L650+(cNES+cOSEX)*G650+(cNES+cEREX)*H650+(cNES+cHOEX)*I650+(cNES+cNES)*S650+(cNES+cOSEX)*N650+(cNES+cEREX)*O650+(cNES+cHOEX)*P650))/(1+cDR)^(((cycle + 0.5)/('Life tables'!$I$2/2))))</f>
        <v>32826.681794656688</v>
      </c>
      <c r="X650" s="107">
        <f>((L650+G650+H650+I650+N650+O650+P650+S650)/('Life tables'!$I$2/2))/(1+oDR)^(((cycle + 0.5)/('Life tables'!$I$2/2)))</f>
        <v>15.405623625823116</v>
      </c>
      <c r="Y650" s="31">
        <f>((uNES*L650+ uOCEX*G650+uEREX*H650+uHOEX*I650+uNES*S650+ uOCEX*N650+uEREX*O650+uHOEX*P650)/('Life tables'!$I$2/2))/(1+oDR)^(((cycle + 0.5)/('Life tables'!$I$2/2)))</f>
        <v>10.153053933592687</v>
      </c>
      <c r="Z650" s="100">
        <f t="shared" si="212"/>
        <v>138612.15857633881</v>
      </c>
      <c r="AA650" s="107">
        <f>((L650+G650+H650+I650+N650+O650+P650+S650)/('Life tables'!$I$2/2))</f>
        <v>22.259902588239893</v>
      </c>
      <c r="AB650" s="31">
        <f>((uNES*L650+ uOCEX*G650+uEREX*H650+uHOEX*I650+uNES*S650+ uOCEX*N650+uEREX*O650+uHOEX*P650)/('Life tables'!$I$2/2))</f>
        <v>14.670356554478246</v>
      </c>
    </row>
    <row r="651" spans="1:28" x14ac:dyDescent="0.25">
      <c r="A651" s="4">
        <v>645</v>
      </c>
      <c r="C651" s="105">
        <f>IF(male=0,VLOOKUP((($A$5:$A$1570/'Life tables'!$I$2)*2)+age,lifetable,13,1),IF(male=1,VLOOKUP((($A$5:$A$1570/'Life tables'!$I$2)*2)+age,lifetable,10,1),"error"))</f>
        <v>4.3180287415445218E-4</v>
      </c>
      <c r="F651" s="96">
        <f t="shared" si="200"/>
        <v>101.30319734550986</v>
      </c>
      <c r="G651" s="96">
        <f t="shared" si="201"/>
        <v>10.176118189267422</v>
      </c>
      <c r="H651" s="96">
        <f t="shared" si="202"/>
        <v>0.58116660645347151</v>
      </c>
      <c r="I651" s="96">
        <f t="shared" si="203"/>
        <v>0.23286796288463441</v>
      </c>
      <c r="J651" s="96">
        <f t="shared" si="204"/>
        <v>4.8488591323389167E-2</v>
      </c>
      <c r="K651" s="96">
        <f t="shared" si="205"/>
        <v>0.24333402166839321</v>
      </c>
      <c r="L651" s="96">
        <f t="shared" si="213"/>
        <v>90.021221973912546</v>
      </c>
      <c r="M651" s="96">
        <f t="shared" si="206"/>
        <v>479.044739988657</v>
      </c>
      <c r="N651" s="96">
        <f t="shared" si="207"/>
        <v>46.133046372409268</v>
      </c>
      <c r="O651" s="96">
        <f t="shared" si="208"/>
        <v>1.1011910349807179</v>
      </c>
      <c r="P651" s="96">
        <f t="shared" si="209"/>
        <v>1.1011910349807179</v>
      </c>
      <c r="Q651" s="96">
        <f t="shared" si="210"/>
        <v>0.22772427250057686</v>
      </c>
      <c r="R651" s="96">
        <f t="shared" si="211"/>
        <v>8.6321396549075349E-2</v>
      </c>
      <c r="S651" s="96">
        <f t="shared" si="214"/>
        <v>430.39526587723662</v>
      </c>
      <c r="T651" s="96">
        <f t="shared" si="215"/>
        <v>96.628601716212742</v>
      </c>
      <c r="U651" s="96">
        <f t="shared" si="215"/>
        <v>323.62932923166204</v>
      </c>
      <c r="V651" s="32">
        <f t="shared" si="216"/>
        <v>1000.0000000000002</v>
      </c>
      <c r="W651" s="100">
        <f>IF(A651=1,((cPH1_+cPHr+(cNES*L651+(cNES+cOSEX)*G651+(cNES+cEREX)*H651+(cNES+cHOEX)*I651+(cNES+cNES)*S651+(cNES+cOSEX)*N651+(cNES+cEREX)*O651+(cNES+cHOEX)*P651)))/(1+cDR)^(A$6:A$65537 + 0.5),(cPHr+(cNES*L651+(cNES+cOSEX)*G651+(cNES+cEREX)*H651+(cNES+cHOEX)*I651+(cNES+cNES)*S651+(cNES+cOSEX)*N651+(cNES+cEREX)*O651+(cNES+cHOEX)*P651))/(1+cDR)^(((cycle + 0.5)/('Life tables'!$I$2/2))))</f>
        <v>32719.210027906985</v>
      </c>
      <c r="X651" s="107">
        <f>((L651+G651+H651+I651+N651+O651+P651+S651)/('Life tables'!$I$2/2))/(1+oDR)^(((cycle + 0.5)/('Life tables'!$I$2/2)))</f>
        <v>15.380754562193385</v>
      </c>
      <c r="Y651" s="31">
        <f>((uNES*L651+ uOCEX*G651+uEREX*H651+uHOEX*I651+uNES*S651+ uOCEX*N651+uEREX*O651+uHOEX*P651)/('Life tables'!$I$2/2))/(1+oDR)^(((cycle + 0.5)/('Life tables'!$I$2/2)))</f>
        <v>10.136664013902275</v>
      </c>
      <c r="Z651" s="100">
        <f t="shared" si="212"/>
        <v>138467.47923590586</v>
      </c>
      <c r="AA651" s="107">
        <f>((L651+G651+H651+I651+N651+O651+P651+S651)/('Life tables'!$I$2/2))</f>
        <v>22.236663823919478</v>
      </c>
      <c r="AB651" s="31">
        <f>((uNES*L651+ uOCEX*G651+uEREX*H651+uHOEX*I651+uNES*S651+ uOCEX*N651+uEREX*O651+uHOEX*P651)/('Life tables'!$I$2/2))</f>
        <v>14.65504108148404</v>
      </c>
    </row>
    <row r="652" spans="1:28" x14ac:dyDescent="0.25">
      <c r="A652" s="4">
        <v>646</v>
      </c>
      <c r="C652" s="105">
        <f>IF(male=0,VLOOKUP((($A$5:$A$1570/'Life tables'!$I$2)*2)+age,lifetable,13,1),IF(male=1,VLOOKUP((($A$5:$A$1570/'Life tables'!$I$2)*2)+age,lifetable,10,1),"error"))</f>
        <v>4.3180287415445218E-4</v>
      </c>
      <c r="F652" s="96">
        <f t="shared" si="200"/>
        <v>101.19741896590828</v>
      </c>
      <c r="G652" s="96">
        <f t="shared" si="201"/>
        <v>10.165492529654491</v>
      </c>
      <c r="H652" s="96">
        <f t="shared" si="202"/>
        <v>0.58055976616096305</v>
      </c>
      <c r="I652" s="96">
        <f t="shared" si="203"/>
        <v>0.23262480771855368</v>
      </c>
      <c r="J652" s="96">
        <f t="shared" si="204"/>
        <v>4.8437960694211128E-2</v>
      </c>
      <c r="K652" s="96">
        <f t="shared" si="205"/>
        <v>0.24307993809365441</v>
      </c>
      <c r="L652" s="96">
        <f t="shared" si="213"/>
        <v>89.927223963586414</v>
      </c>
      <c r="M652" s="96">
        <f t="shared" si="206"/>
        <v>478.54465008621713</v>
      </c>
      <c r="N652" s="96">
        <f t="shared" si="207"/>
        <v>46.084886631295781</v>
      </c>
      <c r="O652" s="96">
        <f t="shared" si="208"/>
        <v>1.1000414669523451</v>
      </c>
      <c r="P652" s="96">
        <f t="shared" si="209"/>
        <v>1.1000414669523451</v>
      </c>
      <c r="Q652" s="96">
        <f t="shared" si="210"/>
        <v>0.22748654395517898</v>
      </c>
      <c r="R652" s="96">
        <f t="shared" si="211"/>
        <v>8.6231282922569985E-2</v>
      </c>
      <c r="S652" s="96">
        <f t="shared" si="214"/>
        <v>429.94596269413893</v>
      </c>
      <c r="T652" s="96">
        <f t="shared" si="215"/>
        <v>96.904526220862138</v>
      </c>
      <c r="U652" s="96">
        <f t="shared" si="215"/>
        <v>323.95864045267825</v>
      </c>
      <c r="V652" s="32">
        <f t="shared" si="216"/>
        <v>1000.0000000000002</v>
      </c>
      <c r="W652" s="100">
        <f>IF(A652=1,((cPH1_+cPHr+(cNES*L652+(cNES+cOSEX)*G652+(cNES+cEREX)*H652+(cNES+cHOEX)*I652+(cNES+cNES)*S652+(cNES+cOSEX)*N652+(cNES+cEREX)*O652+(cNES+cHOEX)*P652)))/(1+cDR)^(A$6:A$65537 + 0.5),(cPHr+(cNES*L652+(cNES+cOSEX)*G652+(cNES+cEREX)*H652+(cNES+cHOEX)*I652+(cNES+cNES)*S652+(cNES+cOSEX)*N652+(cNES+cEREX)*O652+(cNES+cHOEX)*P652))/(1+cDR)^(((cycle + 0.5)/('Life tables'!$I$2/2))))</f>
        <v>32612.090107573003</v>
      </c>
      <c r="X652" s="107">
        <f>((L652+G652+H652+I652+N652+O652+P652+S652)/('Life tables'!$I$2/2))/(1+oDR)^(((cycle + 0.5)/('Life tables'!$I$2/2)))</f>
        <v>15.355925645521131</v>
      </c>
      <c r="Y652" s="31">
        <f>((uNES*L652+ uOCEX*G652+uEREX*H652+uHOEX*I652+uNES*S652+ uOCEX*N652+uEREX*O652+uHOEX*P652)/('Life tables'!$I$2/2))/(1+oDR)^(((cycle + 0.5)/('Life tables'!$I$2/2)))</f>
        <v>10.120300552982057</v>
      </c>
      <c r="Z652" s="100">
        <f t="shared" si="212"/>
        <v>138322.95087780233</v>
      </c>
      <c r="AA652" s="107">
        <f>((L652+G652+H652+I652+N652+O652+P652+S652)/('Life tables'!$I$2/2))</f>
        <v>22.213449322015457</v>
      </c>
      <c r="AB652" s="31">
        <f>((uNES*L652+ uOCEX*G652+uEREX*H652+uHOEX*I652+uNES*S652+ uOCEX*N652+uEREX*O652+uHOEX*P652)/('Life tables'!$I$2/2))</f>
        <v>14.639741598566637</v>
      </c>
    </row>
    <row r="653" spans="1:28" x14ac:dyDescent="0.25">
      <c r="A653" s="4">
        <v>647</v>
      </c>
      <c r="C653" s="105">
        <f>IF(male=0,VLOOKUP((($A$5:$A$1570/'Life tables'!$I$2)*2)+age,lifetable,13,1),IF(male=1,VLOOKUP((($A$5:$A$1570/'Life tables'!$I$2)*2)+age,lifetable,10,1),"error"))</f>
        <v>4.3180287415445218E-4</v>
      </c>
      <c r="F653" s="96">
        <f t="shared" si="200"/>
        <v>101.09175171302425</v>
      </c>
      <c r="G653" s="96">
        <f t="shared" si="201"/>
        <v>10.154878032952915</v>
      </c>
      <c r="H653" s="96">
        <f t="shared" si="202"/>
        <v>0.5799535633916425</v>
      </c>
      <c r="I653" s="96">
        <f t="shared" si="203"/>
        <v>0.23238190800198505</v>
      </c>
      <c r="J653" s="96">
        <f t="shared" si="204"/>
        <v>4.8387383255634485E-2</v>
      </c>
      <c r="K653" s="96">
        <f t="shared" si="205"/>
        <v>0.24282612144939564</v>
      </c>
      <c r="L653" s="96">
        <f t="shared" si="213"/>
        <v>89.833324703972679</v>
      </c>
      <c r="M653" s="96">
        <f t="shared" si="206"/>
        <v>478.04508161343551</v>
      </c>
      <c r="N653" s="96">
        <f t="shared" si="207"/>
        <v>46.036777104988126</v>
      </c>
      <c r="O653" s="96">
        <f t="shared" si="208"/>
        <v>1.0988930975461824</v>
      </c>
      <c r="P653" s="96">
        <f t="shared" si="209"/>
        <v>1.0988930975461824</v>
      </c>
      <c r="Q653" s="96">
        <f t="shared" si="210"/>
        <v>0.22724906328264072</v>
      </c>
      <c r="R653" s="96">
        <f t="shared" si="211"/>
        <v>8.6141263255005276E-2</v>
      </c>
      <c r="S653" s="96">
        <f t="shared" si="214"/>
        <v>429.49712798681736</v>
      </c>
      <c r="T653" s="96">
        <f t="shared" si="215"/>
        <v>97.18016266740041</v>
      </c>
      <c r="U653" s="96">
        <f t="shared" si="215"/>
        <v>324.28760783738267</v>
      </c>
      <c r="V653" s="32">
        <f t="shared" si="216"/>
        <v>1000.0000000000001</v>
      </c>
      <c r="W653" s="100">
        <f>IF(A653=1,((cPH1_+cPHr+(cNES*L653+(cNES+cOSEX)*G653+(cNES+cEREX)*H653+(cNES+cHOEX)*I653+(cNES+cNES)*S653+(cNES+cOSEX)*N653+(cNES+cEREX)*O653+(cNES+cHOEX)*P653)))/(1+cDR)^(A$6:A$65537 + 0.5),(cPHr+(cNES*L653+(cNES+cOSEX)*G653+(cNES+cEREX)*H653+(cNES+cHOEX)*I653+(cNES+cNES)*S653+(cNES+cOSEX)*N653+(cNES+cEREX)*O653+(cNES+cHOEX)*P653))/(1+cDR)^(((cycle + 0.5)/('Life tables'!$I$2/2))))</f>
        <v>32505.320882229717</v>
      </c>
      <c r="X653" s="107">
        <f>((L653+G653+H653+I653+N653+O653+P653+S653)/('Life tables'!$I$2/2))/(1+oDR)^(((cycle + 0.5)/('Life tables'!$I$2/2)))</f>
        <v>15.331136810954479</v>
      </c>
      <c r="Y653" s="31">
        <f>((uNES*L653+ uOCEX*G653+uEREX*H653+uHOEX*I653+uNES*S653+ uOCEX*N653+uEREX*O653+uHOEX*P653)/('Life tables'!$I$2/2))/(1+oDR)^(((cycle + 0.5)/('Life tables'!$I$2/2)))</f>
        <v>10.103963508092324</v>
      </c>
      <c r="Z653" s="100">
        <f t="shared" si="212"/>
        <v>138178.57334638809</v>
      </c>
      <c r="AA653" s="107">
        <f>((L653+G653+H653+I653+N653+O653+P653+S653)/('Life tables'!$I$2/2))</f>
        <v>22.190259057137869</v>
      </c>
      <c r="AB653" s="31">
        <f>((uNES*L653+ uOCEX*G653+uEREX*H653+uHOEX*I653+uNES*S653+ uOCEX*N653+uEREX*O653+uHOEX*P653)/('Life tables'!$I$2/2))</f>
        <v>14.624458088993954</v>
      </c>
    </row>
    <row r="654" spans="1:28" x14ac:dyDescent="0.25">
      <c r="A654" s="4">
        <v>648</v>
      </c>
      <c r="C654" s="105">
        <f>IF(male=0,VLOOKUP((($A$5:$A$1570/'Life tables'!$I$2)*2)+age,lifetable,13,1),IF(male=1,VLOOKUP((($A$5:$A$1570/'Life tables'!$I$2)*2)+age,lifetable,10,1),"error"))</f>
        <v>4.3180287415445218E-4</v>
      </c>
      <c r="F654" s="96">
        <f t="shared" si="200"/>
        <v>100.98619544736756</v>
      </c>
      <c r="G654" s="96">
        <f t="shared" si="201"/>
        <v>10.144274685150608</v>
      </c>
      <c r="H654" s="96">
        <f t="shared" si="202"/>
        <v>0.57934799734526821</v>
      </c>
      <c r="I654" s="96">
        <f t="shared" si="203"/>
        <v>0.23213926341427923</v>
      </c>
      <c r="J654" s="96">
        <f t="shared" si="204"/>
        <v>4.8336858940892548E-2</v>
      </c>
      <c r="K654" s="96">
        <f t="shared" si="205"/>
        <v>0.24257257140055627</v>
      </c>
      <c r="L654" s="96">
        <f t="shared" si="213"/>
        <v>89.739524071115966</v>
      </c>
      <c r="M654" s="96">
        <f t="shared" si="206"/>
        <v>477.5460340478495</v>
      </c>
      <c r="N654" s="96">
        <f t="shared" si="207"/>
        <v>45.988717743172018</v>
      </c>
      <c r="O654" s="96">
        <f t="shared" si="208"/>
        <v>1.0977459255612332</v>
      </c>
      <c r="P654" s="96">
        <f t="shared" si="209"/>
        <v>1.0977459255612332</v>
      </c>
      <c r="Q654" s="96">
        <f t="shared" si="210"/>
        <v>0.2270118302345982</v>
      </c>
      <c r="R654" s="96">
        <f t="shared" si="211"/>
        <v>8.6051337452236171E-2</v>
      </c>
      <c r="S654" s="96">
        <f t="shared" si="214"/>
        <v>429.04876128586818</v>
      </c>
      <c r="T654" s="96">
        <f t="shared" si="215"/>
        <v>97.455511356575897</v>
      </c>
      <c r="U654" s="96">
        <f t="shared" si="215"/>
        <v>324.61623174623548</v>
      </c>
      <c r="V654" s="32">
        <f t="shared" si="216"/>
        <v>1000.0000000000002</v>
      </c>
      <c r="W654" s="100">
        <f>IF(A654=1,((cPH1_+cPHr+(cNES*L654+(cNES+cOSEX)*G654+(cNES+cEREX)*H654+(cNES+cHOEX)*I654+(cNES+cNES)*S654+(cNES+cOSEX)*N654+(cNES+cEREX)*O654+(cNES+cHOEX)*P654)))/(1+cDR)^(A$6:A$65537 + 0.5),(cPHr+(cNES*L654+(cNES+cOSEX)*G654+(cNES+cEREX)*H654+(cNES+cHOEX)*I654+(cNES+cNES)*S654+(cNES+cOSEX)*N654+(cNES+cEREX)*O654+(cNES+cHOEX)*P654))/(1+cDR)^(((cycle + 0.5)/('Life tables'!$I$2/2))))</f>
        <v>32398.901204202943</v>
      </c>
      <c r="X654" s="107">
        <f>((L654+G654+H654+I654+N654+O654+P654+S654)/('Life tables'!$I$2/2))/(1+oDR)^(((cycle + 0.5)/('Life tables'!$I$2/2)))</f>
        <v>15.30638799374773</v>
      </c>
      <c r="Y654" s="31">
        <f>((uNES*L654+ uOCEX*G654+uEREX*H654+uHOEX*I654+uNES*S654+ uOCEX*N654+uEREX*O654+uHOEX*P654)/('Life tables'!$I$2/2))/(1+oDR)^(((cycle + 0.5)/('Life tables'!$I$2/2)))</f>
        <v>10.087652836563306</v>
      </c>
      <c r="Z654" s="100">
        <f t="shared" si="212"/>
        <v>138034.34648611877</v>
      </c>
      <c r="AA654" s="107">
        <f>((L654+G654+H654+I654+N654+O654+P654+S654)/('Life tables'!$I$2/2))</f>
        <v>22.167093003925324</v>
      </c>
      <c r="AB654" s="31">
        <f>((uNES*L654+ uOCEX*G654+uEREX*H654+uHOEX*I654+uNES*S654+ uOCEX*N654+uEREX*O654+uHOEX*P654)/('Life tables'!$I$2/2))</f>
        <v>14.609190536052694</v>
      </c>
    </row>
    <row r="655" spans="1:28" x14ac:dyDescent="0.25">
      <c r="A655" s="4">
        <v>649</v>
      </c>
      <c r="C655" s="105">
        <f>IF(male=0,VLOOKUP((($A$5:$A$1570/'Life tables'!$I$2)*2)+age,lifetable,13,1),IF(male=1,VLOOKUP((($A$5:$A$1570/'Life tables'!$I$2)*2)+age,lifetable,10,1),"error"))</f>
        <v>4.3180287415445218E-4</v>
      </c>
      <c r="F655" s="96">
        <f t="shared" si="200"/>
        <v>100.88075003038436</v>
      </c>
      <c r="G655" s="96">
        <f t="shared" si="201"/>
        <v>10.133682472329546</v>
      </c>
      <c r="H655" s="96">
        <f t="shared" si="202"/>
        <v>0.57874306722697</v>
      </c>
      <c r="I655" s="96">
        <f t="shared" si="203"/>
        <v>0.23189687363693934</v>
      </c>
      <c r="J655" s="96">
        <f t="shared" si="204"/>
        <v>4.8286387683666727E-2</v>
      </c>
      <c r="K655" s="96">
        <f t="shared" si="205"/>
        <v>0.24231928761432481</v>
      </c>
      <c r="L655" s="96">
        <f t="shared" si="213"/>
        <v>89.645821941892919</v>
      </c>
      <c r="M655" s="96">
        <f t="shared" si="206"/>
        <v>477.04750686680444</v>
      </c>
      <c r="N655" s="96">
        <f t="shared" si="207"/>
        <v>45.940708495514684</v>
      </c>
      <c r="O655" s="96">
        <f t="shared" si="208"/>
        <v>1.0965999497960592</v>
      </c>
      <c r="P655" s="96">
        <f t="shared" si="209"/>
        <v>1.0965999497960592</v>
      </c>
      <c r="Q655" s="96">
        <f t="shared" si="210"/>
        <v>0.22677484456259617</v>
      </c>
      <c r="R655" s="96">
        <f t="shared" si="211"/>
        <v>8.5961505420082962E-2</v>
      </c>
      <c r="S655" s="96">
        <f t="shared" si="214"/>
        <v>428.60086212171495</v>
      </c>
      <c r="T655" s="96">
        <f t="shared" si="215"/>
        <v>97.730572588822156</v>
      </c>
      <c r="U655" s="96">
        <f t="shared" si="215"/>
        <v>324.94451253926991</v>
      </c>
      <c r="V655" s="32">
        <f t="shared" si="216"/>
        <v>1000.0000000000002</v>
      </c>
      <c r="W655" s="100">
        <f>IF(A655=1,((cPH1_+cPHr+(cNES*L655+(cNES+cOSEX)*G655+(cNES+cEREX)*H655+(cNES+cHOEX)*I655+(cNES+cNES)*S655+(cNES+cOSEX)*N655+(cNES+cEREX)*O655+(cNES+cHOEX)*P655)))/(1+cDR)^(A$6:A$65537 + 0.5),(cPHr+(cNES*L655+(cNES+cOSEX)*G655+(cNES+cEREX)*H655+(cNES+cHOEX)*I655+(cNES+cNES)*S655+(cNES+cOSEX)*N655+(cNES+cEREX)*O655+(cNES+cHOEX)*P655))/(1+cDR)^(((cycle + 0.5)/('Life tables'!$I$2/2))))</f>
        <v>32292.829929557713</v>
      </c>
      <c r="X655" s="107">
        <f>((L655+G655+H655+I655+N655+O655+P655+S655)/('Life tables'!$I$2/2))/(1+oDR)^(((cycle + 0.5)/('Life tables'!$I$2/2)))</f>
        <v>15.281679129261116</v>
      </c>
      <c r="Y655" s="31">
        <f>((uNES*L655+ uOCEX*G655+uEREX*H655+uHOEX*I655+uNES*S655+ uOCEX*N655+uEREX*O655+uHOEX*P655)/('Life tables'!$I$2/2))/(1+oDR)^(((cycle + 0.5)/('Life tables'!$I$2/2)))</f>
        <v>10.071368495795033</v>
      </c>
      <c r="Z655" s="100">
        <f t="shared" si="212"/>
        <v>137890.27014154792</v>
      </c>
      <c r="AA655" s="107">
        <f>((L655+G655+H655+I655+N655+O655+P655+S655)/('Life tables'!$I$2/2))</f>
        <v>22.143951137044855</v>
      </c>
      <c r="AB655" s="31">
        <f>((uNES*L655+ uOCEX*G655+uEREX*H655+uHOEX*I655+uNES*S655+ uOCEX*N655+uEREX*O655+uHOEX*P655)/('Life tables'!$I$2/2))</f>
        <v>14.593938923048267</v>
      </c>
    </row>
    <row r="656" spans="1:28" x14ac:dyDescent="0.25">
      <c r="A656" s="4">
        <v>650</v>
      </c>
      <c r="C656" s="105">
        <f>IF(male=0,VLOOKUP((($A$5:$A$1570/'Life tables'!$I$2)*2)+age,lifetable,13,1),IF(male=1,VLOOKUP((($A$5:$A$1570/'Life tables'!$I$2)*2)+age,lifetable,10,1),"error"))</f>
        <v>4.3180287415445218E-4</v>
      </c>
      <c r="F656" s="96">
        <f t="shared" si="200"/>
        <v>100.77541532442945</v>
      </c>
      <c r="G656" s="96">
        <f t="shared" si="201"/>
        <v>10.123101380662982</v>
      </c>
      <c r="H656" s="96">
        <f t="shared" si="202"/>
        <v>0.57813877224709098</v>
      </c>
      <c r="I656" s="96">
        <f t="shared" si="203"/>
        <v>0.23165473835355718</v>
      </c>
      <c r="J656" s="96">
        <f t="shared" si="204"/>
        <v>4.823596941807342E-2</v>
      </c>
      <c r="K656" s="96">
        <f t="shared" si="205"/>
        <v>0.24206626976007242</v>
      </c>
      <c r="L656" s="96">
        <f t="shared" si="213"/>
        <v>89.55221819398767</v>
      </c>
      <c r="M656" s="96">
        <f t="shared" si="206"/>
        <v>476.54949954747877</v>
      </c>
      <c r="N656" s="96">
        <f t="shared" si="207"/>
        <v>45.892749311667281</v>
      </c>
      <c r="O656" s="96">
        <f t="shared" si="208"/>
        <v>1.095455169048839</v>
      </c>
      <c r="P656" s="96">
        <f t="shared" si="209"/>
        <v>1.095455169048839</v>
      </c>
      <c r="Q656" s="96">
        <f t="shared" si="210"/>
        <v>0.22653810601810015</v>
      </c>
      <c r="R656" s="96">
        <f t="shared" si="211"/>
        <v>8.5871767064335927E-2</v>
      </c>
      <c r="S656" s="96">
        <f t="shared" si="214"/>
        <v>428.1534300246314</v>
      </c>
      <c r="T656" s="96">
        <f t="shared" si="215"/>
        <v>98.005346664258326</v>
      </c>
      <c r="U656" s="96">
        <f t="shared" si="215"/>
        <v>325.27245057609434</v>
      </c>
      <c r="V656" s="32">
        <f t="shared" si="216"/>
        <v>1000.0000000000003</v>
      </c>
      <c r="W656" s="100">
        <f>IF(A656=1,((cPH1_+cPHr+(cNES*L656+(cNES+cOSEX)*G656+(cNES+cEREX)*H656+(cNES+cHOEX)*I656+(cNES+cNES)*S656+(cNES+cOSEX)*N656+(cNES+cEREX)*O656+(cNES+cHOEX)*P656)))/(1+cDR)^(A$6:A$65537 + 0.5),(cPHr+(cNES*L656+(cNES+cOSEX)*G656+(cNES+cEREX)*H656+(cNES+cHOEX)*I656+(cNES+cNES)*S656+(cNES+cOSEX)*N656+(cNES+cEREX)*O656+(cNES+cHOEX)*P656))/(1+cDR)^(((cycle + 0.5)/('Life tables'!$I$2/2))))</f>
        <v>32187.105918086734</v>
      </c>
      <c r="X656" s="107">
        <f>((L656+G656+H656+I656+N656+O656+P656+S656)/('Life tables'!$I$2/2))/(1+oDR)^(((cycle + 0.5)/('Life tables'!$I$2/2)))</f>
        <v>15.25701015296063</v>
      </c>
      <c r="Y656" s="31">
        <f>((uNES*L656+ uOCEX*G656+uEREX*H656+uHOEX*I656+uNES*S656+ uOCEX*N656+uEREX*O656+uHOEX*P656)/('Life tables'!$I$2/2))/(1+oDR)^(((cycle + 0.5)/('Life tables'!$I$2/2)))</f>
        <v>10.05511044325719</v>
      </c>
      <c r="Z656" s="100">
        <f t="shared" si="212"/>
        <v>137746.34415732903</v>
      </c>
      <c r="AA656" s="107">
        <f>((L656+G656+H656+I656+N656+O656+P656+S656)/('Life tables'!$I$2/2))</f>
        <v>22.120833431191887</v>
      </c>
      <c r="AB656" s="31">
        <f>((uNES*L656+ uOCEX*G656+uEREX*H656+uHOEX*I656+uNES*S656+ uOCEX*N656+uEREX*O656+uHOEX*P656)/('Life tables'!$I$2/2))</f>
        <v>14.578703233304736</v>
      </c>
    </row>
    <row r="657" spans="1:28" x14ac:dyDescent="0.25">
      <c r="A657" s="4">
        <v>651</v>
      </c>
      <c r="C657" s="105">
        <f>IF(male=0,VLOOKUP((($A$5:$A$1570/'Life tables'!$I$2)*2)+age,lifetable,13,1),IF(male=1,VLOOKUP((($A$5:$A$1570/'Life tables'!$I$2)*2)+age,lifetable,10,1),"error"))</f>
        <v>4.3180287415445218E-4</v>
      </c>
      <c r="F657" s="96">
        <f t="shared" si="200"/>
        <v>100.67019119273967</v>
      </c>
      <c r="G657" s="96">
        <f t="shared" si="201"/>
        <v>10.112531396412768</v>
      </c>
      <c r="H657" s="96">
        <f t="shared" si="202"/>
        <v>0.57753511162103399</v>
      </c>
      <c r="I657" s="96">
        <f t="shared" si="203"/>
        <v>0.23141285724975222</v>
      </c>
      <c r="J657" s="96">
        <f t="shared" si="204"/>
        <v>4.8185604078651183E-2</v>
      </c>
      <c r="K657" s="96">
        <f t="shared" si="205"/>
        <v>0.24181351750928895</v>
      </c>
      <c r="L657" s="96">
        <f t="shared" si="213"/>
        <v>89.458712705868166</v>
      </c>
      <c r="M657" s="96">
        <f t="shared" si="206"/>
        <v>476.05201156690794</v>
      </c>
      <c r="N657" s="96">
        <f t="shared" si="207"/>
        <v>45.84484014126717</v>
      </c>
      <c r="O657" s="96">
        <f t="shared" si="208"/>
        <v>1.0943115821174216</v>
      </c>
      <c r="P657" s="96">
        <f t="shared" si="209"/>
        <v>1.0943115821174216</v>
      </c>
      <c r="Q657" s="96">
        <f t="shared" si="210"/>
        <v>0.22630161435250754</v>
      </c>
      <c r="R657" s="96">
        <f t="shared" si="211"/>
        <v>8.5782122290759516E-2</v>
      </c>
      <c r="S657" s="96">
        <f t="shared" si="214"/>
        <v>427.70646452476268</v>
      </c>
      <c r="T657" s="96">
        <f t="shared" si="215"/>
        <v>98.279833882689488</v>
      </c>
      <c r="U657" s="96">
        <f t="shared" si="215"/>
        <v>325.60004621589439</v>
      </c>
      <c r="V657" s="32">
        <f t="shared" si="216"/>
        <v>1000.0000000000003</v>
      </c>
      <c r="W657" s="100">
        <f>IF(A657=1,((cPH1_+cPHr+(cNES*L657+(cNES+cOSEX)*G657+(cNES+cEREX)*H657+(cNES+cHOEX)*I657+(cNES+cNES)*S657+(cNES+cOSEX)*N657+(cNES+cEREX)*O657+(cNES+cHOEX)*P657)))/(1+cDR)^(A$6:A$65537 + 0.5),(cPHr+(cNES*L657+(cNES+cOSEX)*G657+(cNES+cEREX)*H657+(cNES+cHOEX)*I657+(cNES+cNES)*S657+(cNES+cOSEX)*N657+(cNES+cEREX)*O657+(cNES+cHOEX)*P657))/(1+cDR)^(((cycle + 0.5)/('Life tables'!$I$2/2))))</f>
        <v>32081.728033298765</v>
      </c>
      <c r="X657" s="107">
        <f>((L657+G657+H657+I657+N657+O657+P657+S657)/('Life tables'!$I$2/2))/(1+oDR)^(((cycle + 0.5)/('Life tables'!$I$2/2)))</f>
        <v>15.232381000417746</v>
      </c>
      <c r="Y657" s="31">
        <f>((uNES*L657+ uOCEX*G657+uEREX*H657+uHOEX*I657+uNES*S657+ uOCEX*N657+uEREX*O657+uHOEX*P657)/('Life tables'!$I$2/2))/(1+oDR)^(((cycle + 0.5)/('Life tables'!$I$2/2)))</f>
        <v>10.038878636488976</v>
      </c>
      <c r="Z657" s="100">
        <f t="shared" si="212"/>
        <v>137602.56837821755</v>
      </c>
      <c r="AA657" s="107">
        <f>((L657+G657+H657+I657+N657+O657+P657+S657)/('Life tables'!$I$2/2))</f>
        <v>22.097739861090059</v>
      </c>
      <c r="AB657" s="31">
        <f>((uNES*L657+ uOCEX*G657+uEREX*H657+uHOEX*I657+uNES*S657+ uOCEX*N657+uEREX*O657+uHOEX*P657)/('Life tables'!$I$2/2))</f>
        <v>14.563483450164753</v>
      </c>
    </row>
    <row r="658" spans="1:28" x14ac:dyDescent="0.25">
      <c r="A658" s="4">
        <v>652</v>
      </c>
      <c r="C658" s="105">
        <f>IF(male=0,VLOOKUP((($A$5:$A$1570/'Life tables'!$I$2)*2)+age,lifetable,13,1),IF(male=1,VLOOKUP((($A$5:$A$1570/'Life tables'!$I$2)*2)+age,lifetable,10,1),"error"))</f>
        <v>4.6329957291590951E-4</v>
      </c>
      <c r="F658" s="96">
        <f t="shared" si="200"/>
        <v>100.56507749940812</v>
      </c>
      <c r="G658" s="96">
        <f t="shared" si="201"/>
        <v>10.101972505926774</v>
      </c>
      <c r="H658" s="96">
        <f t="shared" si="202"/>
        <v>0.57693208456911449</v>
      </c>
      <c r="I658" s="96">
        <f t="shared" si="203"/>
        <v>0.23117123001311218</v>
      </c>
      <c r="J658" s="96">
        <f t="shared" si="204"/>
        <v>5.164639092385314E-2</v>
      </c>
      <c r="K658" s="96">
        <f t="shared" si="205"/>
        <v>0.24156103053552103</v>
      </c>
      <c r="L658" s="96">
        <f t="shared" si="213"/>
        <v>89.36179425743974</v>
      </c>
      <c r="M658" s="96">
        <f t="shared" si="206"/>
        <v>475.55504240200827</v>
      </c>
      <c r="N658" s="96">
        <f t="shared" si="207"/>
        <v>45.796980933940283</v>
      </c>
      <c r="O658" s="96">
        <f t="shared" si="208"/>
        <v>1.0931691877993828</v>
      </c>
      <c r="P658" s="96">
        <f t="shared" si="209"/>
        <v>1.0931691877993828</v>
      </c>
      <c r="Q658" s="96">
        <f t="shared" si="210"/>
        <v>0.24255509938605482</v>
      </c>
      <c r="R658" s="96">
        <f t="shared" si="211"/>
        <v>8.5692571005096752E-2</v>
      </c>
      <c r="S658" s="96">
        <f t="shared" si="214"/>
        <v>427.24347542207806</v>
      </c>
      <c r="T658" s="96">
        <f t="shared" si="215"/>
        <v>98.57403537299939</v>
      </c>
      <c r="U658" s="96">
        <f t="shared" si="215"/>
        <v>325.92729981743503</v>
      </c>
      <c r="V658" s="32">
        <f t="shared" si="216"/>
        <v>1000.0000000000003</v>
      </c>
      <c r="W658" s="100">
        <f>IF(A658=1,((cPH1_+cPHr+(cNES*L658+(cNES+cOSEX)*G658+(cNES+cEREX)*H658+(cNES+cHOEX)*I658+(cNES+cNES)*S658+(cNES+cOSEX)*N658+(cNES+cEREX)*O658+(cNES+cHOEX)*P658)))/(1+cDR)^(A$6:A$65537 + 0.5),(cPHr+(cNES*L658+(cNES+cOSEX)*G658+(cNES+cEREX)*H658+(cNES+cHOEX)*I658+(cNES+cNES)*S658+(cNES+cOSEX)*N658+(cNES+cEREX)*O658+(cNES+cHOEX)*P658))/(1+cDR)^(((cycle + 0.5)/('Life tables'!$I$2/2))))</f>
        <v>31975.736598592874</v>
      </c>
      <c r="X658" s="107">
        <f>((L658+G658+H658+I658+N658+O658+P658+S658)/('Life tables'!$I$2/2))/(1+oDR)^(((cycle + 0.5)/('Life tables'!$I$2/2)))</f>
        <v>15.207263095440686</v>
      </c>
      <c r="Y658" s="31">
        <f>((uNES*L658+ uOCEX*G658+uEREX*H658+uHOEX*I658+uNES*S658+ uOCEX*N658+uEREX*O658+uHOEX*P658)/('Life tables'!$I$2/2))/(1+oDR)^(((cycle + 0.5)/('Life tables'!$I$2/2)))</f>
        <v>10.022318930147021</v>
      </c>
      <c r="Z658" s="100">
        <f t="shared" si="212"/>
        <v>137454.82213509848</v>
      </c>
      <c r="AA658" s="107">
        <f>((L658+G658+H658+I658+N658+O658+P658+S658)/('Life tables'!$I$2/2))</f>
        <v>22.073903247021775</v>
      </c>
      <c r="AB658" s="31">
        <f>((uNES*L658+ uOCEX*G658+uEREX*H658+uHOEX*I658+uNES*S658+ uOCEX*N658+uEREX*O658+uHOEX*P658)/('Life tables'!$I$2/2))</f>
        <v>14.547765563494982</v>
      </c>
    </row>
    <row r="659" spans="1:28" x14ac:dyDescent="0.25">
      <c r="A659" s="4">
        <v>653</v>
      </c>
      <c r="C659" s="105">
        <f>IF(male=0,VLOOKUP((($A$5:$A$1570/'Life tables'!$I$2)*2)+age,lifetable,13,1),IF(male=1,VLOOKUP((($A$5:$A$1570/'Life tables'!$I$2)*2)+age,lifetable,10,1),"error"))</f>
        <v>4.6329957291590951E-4</v>
      </c>
      <c r="F659" s="96">
        <f t="shared" si="200"/>
        <v>100.45655741242444</v>
      </c>
      <c r="G659" s="96">
        <f t="shared" si="201"/>
        <v>10.091071436069235</v>
      </c>
      <c r="H659" s="96">
        <f t="shared" si="202"/>
        <v>0.57630951536757946</v>
      </c>
      <c r="I659" s="96">
        <f t="shared" si="203"/>
        <v>0.23092177242193901</v>
      </c>
      <c r="J659" s="96">
        <f t="shared" si="204"/>
        <v>5.1590659143250846E-2</v>
      </c>
      <c r="K659" s="96">
        <f t="shared" si="205"/>
        <v>0.24130036127838517</v>
      </c>
      <c r="L659" s="96">
        <f t="shared" si="213"/>
        <v>89.265363668144062</v>
      </c>
      <c r="M659" s="96">
        <f t="shared" si="206"/>
        <v>475.04210739714148</v>
      </c>
      <c r="N659" s="96">
        <f t="shared" si="207"/>
        <v>45.747584181632526</v>
      </c>
      <c r="O659" s="96">
        <f t="shared" si="208"/>
        <v>1.0919900924420254</v>
      </c>
      <c r="P659" s="96">
        <f t="shared" si="209"/>
        <v>1.0919900924420254</v>
      </c>
      <c r="Q659" s="96">
        <f t="shared" si="210"/>
        <v>0.24229347877436783</v>
      </c>
      <c r="R659" s="96">
        <f t="shared" si="211"/>
        <v>8.5600142757246547E-2</v>
      </c>
      <c r="S659" s="96">
        <f t="shared" si="214"/>
        <v>426.78264940909327</v>
      </c>
      <c r="T659" s="96">
        <f t="shared" si="215"/>
        <v>98.867919510917005</v>
      </c>
      <c r="U659" s="96">
        <f t="shared" si="215"/>
        <v>326.25420032147065</v>
      </c>
      <c r="V659" s="32">
        <f t="shared" si="216"/>
        <v>1000.0000000000002</v>
      </c>
      <c r="W659" s="100">
        <f>IF(A659=1,((cPH1_+cPHr+(cNES*L659+(cNES+cOSEX)*G659+(cNES+cEREX)*H659+(cNES+cHOEX)*I659+(cNES+cNES)*S659+(cNES+cOSEX)*N659+(cNES+cEREX)*O659+(cNES+cHOEX)*P659)))/(1+cDR)^(A$6:A$65537 + 0.5),(cPHr+(cNES*L659+(cNES+cOSEX)*G659+(cNES+cEREX)*H659+(cNES+cHOEX)*I659+(cNES+cNES)*S659+(cNES+cOSEX)*N659+(cNES+cEREX)*O659+(cNES+cHOEX)*P659))/(1+cDR)^(((cycle + 0.5)/('Life tables'!$I$2/2))))</f>
        <v>31869.943890571005</v>
      </c>
      <c r="X659" s="107">
        <f>((L659+G659+H659+I659+N659+O659+P659+S659)/('Life tables'!$I$2/2))/(1+oDR)^(((cycle + 0.5)/('Life tables'!$I$2/2)))</f>
        <v>15.182186611849312</v>
      </c>
      <c r="Y659" s="31">
        <f>((uNES*L659+ uOCEX*G659+uEREX*H659+uHOEX*I659+uNES*S659+ uOCEX*N659+uEREX*O659+uHOEX*P659)/('Life tables'!$I$2/2))/(1+oDR)^(((cycle + 0.5)/('Life tables'!$I$2/2)))</f>
        <v>10.005792320805217</v>
      </c>
      <c r="Z659" s="100">
        <f t="shared" si="212"/>
        <v>137306.58204337439</v>
      </c>
      <c r="AA659" s="107">
        <f>((L659+G659+H659+I659+N659+O659+P659+S659)/('Life tables'!$I$2/2))</f>
        <v>22.050092348818829</v>
      </c>
      <c r="AB659" s="31">
        <f>((uNES*L659+ uOCEX*G659+uEREX*H659+uHOEX*I659+uNES*S659+ uOCEX*N659+uEREX*O659+uHOEX*P659)/('Life tables'!$I$2/2))</f>
        <v>14.532073036479622</v>
      </c>
    </row>
    <row r="660" spans="1:28" x14ac:dyDescent="0.25">
      <c r="A660" s="4">
        <v>654</v>
      </c>
      <c r="C660" s="105">
        <f>IF(male=0,VLOOKUP((($A$5:$A$1570/'Life tables'!$I$2)*2)+age,lifetable,13,1),IF(male=1,VLOOKUP((($A$5:$A$1570/'Life tables'!$I$2)*2)+age,lifetable,10,1),"error"))</f>
        <v>4.6329957291590951E-4</v>
      </c>
      <c r="F660" s="96">
        <f t="shared" si="200"/>
        <v>100.34815580122302</v>
      </c>
      <c r="G660" s="96">
        <f t="shared" si="201"/>
        <v>10.080182267351979</v>
      </c>
      <c r="H660" s="96">
        <f t="shared" si="202"/>
        <v>0.57568762585010291</v>
      </c>
      <c r="I660" s="96">
        <f t="shared" si="203"/>
        <v>0.23067258717374003</v>
      </c>
      <c r="J660" s="96">
        <f t="shared" si="204"/>
        <v>5.1534988207294796E-2</v>
      </c>
      <c r="K660" s="96">
        <f t="shared" si="205"/>
        <v>0.24103997660445417</v>
      </c>
      <c r="L660" s="96">
        <f t="shared" si="213"/>
        <v>89.169038356035443</v>
      </c>
      <c r="M660" s="96">
        <f t="shared" si="206"/>
        <v>474.52972436638964</v>
      </c>
      <c r="N660" s="96">
        <f t="shared" si="207"/>
        <v>45.698240585627971</v>
      </c>
      <c r="O660" s="96">
        <f t="shared" si="208"/>
        <v>1.0908122659201154</v>
      </c>
      <c r="P660" s="96">
        <f t="shared" si="209"/>
        <v>1.0908122659201154</v>
      </c>
      <c r="Q660" s="96">
        <f t="shared" si="210"/>
        <v>0.24203213969504694</v>
      </c>
      <c r="R660" s="96">
        <f t="shared" si="211"/>
        <v>8.5507813972290903E-2</v>
      </c>
      <c r="S660" s="96">
        <f t="shared" si="214"/>
        <v>426.32231929525409</v>
      </c>
      <c r="T660" s="96">
        <f t="shared" si="215"/>
        <v>99.161486638819341</v>
      </c>
      <c r="U660" s="96">
        <f t="shared" si="215"/>
        <v>326.58074811204739</v>
      </c>
      <c r="V660" s="32">
        <f t="shared" si="216"/>
        <v>1000.0000000000002</v>
      </c>
      <c r="W660" s="100">
        <f>IF(A660=1,((cPH1_+cPHr+(cNES*L660+(cNES+cOSEX)*G660+(cNES+cEREX)*H660+(cNES+cHOEX)*I660+(cNES+cNES)*S660+(cNES+cOSEX)*N660+(cNES+cEREX)*O660+(cNES+cHOEX)*P660)))/(1+cDR)^(A$6:A$65537 + 0.5),(cPHr+(cNES*L660+(cNES+cOSEX)*G660+(cNES+cEREX)*H660+(cNES+cHOEX)*I660+(cNES+cNES)*S660+(cNES+cOSEX)*N660+(cNES+cEREX)*O660+(cNES+cHOEX)*P660))/(1+cDR)^(((cycle + 0.5)/('Life tables'!$I$2/2))))</f>
        <v>31764.501181814958</v>
      </c>
      <c r="X660" s="107">
        <f>((L660+G660+H660+I660+N660+O660+P660+S660)/('Life tables'!$I$2/2))/(1+oDR)^(((cycle + 0.5)/('Life tables'!$I$2/2)))</f>
        <v>15.157151481252894</v>
      </c>
      <c r="Y660" s="31">
        <f>((uNES*L660+ uOCEX*G660+uEREX*H660+uHOEX*I660+uNES*S660+ uOCEX*N660+uEREX*O660+uHOEX*P660)/('Life tables'!$I$2/2))/(1+oDR)^(((cycle + 0.5)/('Life tables'!$I$2/2)))</f>
        <v>9.9892929650321935</v>
      </c>
      <c r="Z660" s="100">
        <f t="shared" si="212"/>
        <v>137158.5017405246</v>
      </c>
      <c r="AA660" s="107">
        <f>((L660+G660+H660+I660+N660+O660+P660+S660)/('Life tables'!$I$2/2))</f>
        <v>22.026307138618439</v>
      </c>
      <c r="AB660" s="31">
        <f>((uNES*L660+ uOCEX*G660+uEREX*H660+uHOEX*I660+uNES*S660+ uOCEX*N660+uEREX*O660+uHOEX*P660)/('Life tables'!$I$2/2))</f>
        <v>14.516397439029358</v>
      </c>
    </row>
    <row r="661" spans="1:28" x14ac:dyDescent="0.25">
      <c r="A661" s="4">
        <v>655</v>
      </c>
      <c r="C661" s="105">
        <f>IF(male=0,VLOOKUP((($A$5:$A$1570/'Life tables'!$I$2)*2)+age,lifetable,13,1),IF(male=1,VLOOKUP((($A$5:$A$1570/'Life tables'!$I$2)*2)+age,lifetable,10,1),"error"))</f>
        <v>4.6329957291590951E-4</v>
      </c>
      <c r="F661" s="96">
        <f t="shared" si="200"/>
        <v>100.23987249024175</v>
      </c>
      <c r="G661" s="96">
        <f t="shared" si="201"/>
        <v>10.069304982139428</v>
      </c>
      <c r="H661" s="96">
        <f t="shared" si="202"/>
        <v>0.5750664150095024</v>
      </c>
      <c r="I661" s="96">
        <f t="shared" si="203"/>
        <v>0.23042367386494675</v>
      </c>
      <c r="J661" s="96">
        <f t="shared" si="204"/>
        <v>5.1479378025822996E-2</v>
      </c>
      <c r="K661" s="96">
        <f t="shared" si="205"/>
        <v>0.24077987609202145</v>
      </c>
      <c r="L661" s="96">
        <f t="shared" si="213"/>
        <v>89.072818165110036</v>
      </c>
      <c r="M661" s="96">
        <f t="shared" si="206"/>
        <v>474.01789275889183</v>
      </c>
      <c r="N661" s="96">
        <f t="shared" si="207"/>
        <v>45.648950092877499</v>
      </c>
      <c r="O661" s="96">
        <f t="shared" si="208"/>
        <v>1.0896357069673759</v>
      </c>
      <c r="P661" s="96">
        <f t="shared" si="209"/>
        <v>1.0896357069673759</v>
      </c>
      <c r="Q661" s="96">
        <f t="shared" si="210"/>
        <v>0.24177108186712762</v>
      </c>
      <c r="R661" s="96">
        <f t="shared" si="211"/>
        <v>8.541558455096751E-2</v>
      </c>
      <c r="S661" s="96">
        <f t="shared" si="214"/>
        <v>425.86248458566149</v>
      </c>
      <c r="T661" s="96">
        <f t="shared" si="215"/>
        <v>99.454737098712286</v>
      </c>
      <c r="U661" s="96">
        <f t="shared" si="215"/>
        <v>326.90694357269035</v>
      </c>
      <c r="V661" s="32">
        <f t="shared" si="216"/>
        <v>1000.0000000000002</v>
      </c>
      <c r="W661" s="100">
        <f>IF(A661=1,((cPH1_+cPHr+(cNES*L661+(cNES+cOSEX)*G661+(cNES+cEREX)*H661+(cNES+cHOEX)*I661+(cNES+cNES)*S661+(cNES+cOSEX)*N661+(cNES+cEREX)*O661+(cNES+cHOEX)*P661)))/(1+cDR)^(A$6:A$65537 + 0.5),(cPHr+(cNES*L661+(cNES+cOSEX)*G661+(cNES+cEREX)*H661+(cNES+cHOEX)*I661+(cNES+cNES)*S661+(cNES+cOSEX)*N661+(cNES+cEREX)*O661+(cNES+cHOEX)*P661))/(1+cDR)^(((cycle + 0.5)/('Life tables'!$I$2/2))))</f>
        <v>31659.407315318753</v>
      </c>
      <c r="X661" s="107">
        <f>((L661+G661+H661+I661+N661+O661+P661+S661)/('Life tables'!$I$2/2))/(1+oDR)^(((cycle + 0.5)/('Life tables'!$I$2/2)))</f>
        <v>15.132157635376483</v>
      </c>
      <c r="Y661" s="31">
        <f>((uNES*L661+ uOCEX*G661+uEREX*H661+uHOEX*I661+uNES*S661+ uOCEX*N661+uEREX*O661+uHOEX*P661)/('Life tables'!$I$2/2))/(1+oDR)^(((cycle + 0.5)/('Life tables'!$I$2/2)))</f>
        <v>9.9728208178330924</v>
      </c>
      <c r="Z661" s="100">
        <f t="shared" si="212"/>
        <v>137010.58105808191</v>
      </c>
      <c r="AA661" s="107">
        <f>((L661+G661+H661+I661+N661+O661+P661+S661)/('Life tables'!$I$2/2))</f>
        <v>22.00254758859203</v>
      </c>
      <c r="AB661" s="31">
        <f>((uNES*L661+ uOCEX*G661+uEREX*H661+uHOEX*I661+uNES*S661+ uOCEX*N661+uEREX*O661+uHOEX*P661)/('Life tables'!$I$2/2))</f>
        <v>14.500738752806061</v>
      </c>
    </row>
    <row r="662" spans="1:28" x14ac:dyDescent="0.25">
      <c r="A662" s="4">
        <v>656</v>
      </c>
      <c r="C662" s="105">
        <f>IF(male=0,VLOOKUP((($A$5:$A$1570/'Life tables'!$I$2)*2)+age,lifetable,13,1),IF(male=1,VLOOKUP((($A$5:$A$1570/'Life tables'!$I$2)*2)+age,lifetable,10,1),"error"))</f>
        <v>4.6329957291590951E-4</v>
      </c>
      <c r="F662" s="96">
        <f t="shared" si="200"/>
        <v>100.13170730571827</v>
      </c>
      <c r="G662" s="96">
        <f t="shared" si="201"/>
        <v>10.058439562976785</v>
      </c>
      <c r="H662" s="96">
        <f t="shared" si="202"/>
        <v>0.57444588184891987</v>
      </c>
      <c r="I662" s="96">
        <f t="shared" si="203"/>
        <v>0.23017503209612758</v>
      </c>
      <c r="J662" s="96">
        <f t="shared" si="204"/>
        <v>5.1423828509597709E-2</v>
      </c>
      <c r="K662" s="96">
        <f t="shared" si="205"/>
        <v>0.24052005932370332</v>
      </c>
      <c r="L662" s="96">
        <f t="shared" si="213"/>
        <v>88.976702940963136</v>
      </c>
      <c r="M662" s="96">
        <f t="shared" si="206"/>
        <v>473.50661202287944</v>
      </c>
      <c r="N662" s="96">
        <f t="shared" si="207"/>
        <v>45.599712650244612</v>
      </c>
      <c r="O662" s="96">
        <f t="shared" si="208"/>
        <v>1.0884604143154444</v>
      </c>
      <c r="P662" s="96">
        <f t="shared" si="209"/>
        <v>1.0884604143154444</v>
      </c>
      <c r="Q662" s="96">
        <f t="shared" si="210"/>
        <v>0.24151030500918227</v>
      </c>
      <c r="R662" s="96">
        <f t="shared" si="211"/>
        <v>8.5323454393850501E-2</v>
      </c>
      <c r="S662" s="96">
        <f t="shared" si="214"/>
        <v>425.4031447846009</v>
      </c>
      <c r="T662" s="96">
        <f t="shared" si="215"/>
        <v>99.74767123223107</v>
      </c>
      <c r="U662" s="96">
        <f t="shared" si="215"/>
        <v>327.23278708640788</v>
      </c>
      <c r="V662" s="32">
        <f t="shared" si="216"/>
        <v>1000.0000000000002</v>
      </c>
      <c r="W662" s="100">
        <f>IF(A662=1,((cPH1_+cPHr+(cNES*L662+(cNES+cOSEX)*G662+(cNES+cEREX)*H662+(cNES+cHOEX)*I662+(cNES+cNES)*S662+(cNES+cOSEX)*N662+(cNES+cEREX)*O662+(cNES+cHOEX)*P662)))/(1+cDR)^(A$6:A$65537 + 0.5),(cPHr+(cNES*L662+(cNES+cOSEX)*G662+(cNES+cEREX)*H662+(cNES+cHOEX)*I662+(cNES+cNES)*S662+(cNES+cOSEX)*N662+(cNES+cEREX)*O662+(cNES+cHOEX)*P662))/(1+cDR)^(((cycle + 0.5)/('Life tables'!$I$2/2))))</f>
        <v>31554.661137867854</v>
      </c>
      <c r="X662" s="107">
        <f>((L662+G662+H662+I662+N662+O662+P662+S662)/('Life tables'!$I$2/2))/(1+oDR)^(((cycle + 0.5)/('Life tables'!$I$2/2)))</f>
        <v>15.107205006060635</v>
      </c>
      <c r="Y662" s="31">
        <f>((uNES*L662+ uOCEX*G662+uEREX*H662+uHOEX*I662+uNES*S662+ uOCEX*N662+uEREX*O662+uHOEX*P662)/('Life tables'!$I$2/2))/(1+oDR)^(((cycle + 0.5)/('Life tables'!$I$2/2)))</f>
        <v>9.9563758342891031</v>
      </c>
      <c r="Z662" s="100">
        <f t="shared" si="212"/>
        <v>136862.8198276294</v>
      </c>
      <c r="AA662" s="107">
        <f>((L662+G662+H662+I662+N662+O662+P662+S662)/('Life tables'!$I$2/2))</f>
        <v>21.97881367094509</v>
      </c>
      <c r="AB662" s="31">
        <f>((uNES*L662+ uOCEX*G662+uEREX*H662+uHOEX*I662+uNES*S662+ uOCEX*N662+uEREX*O662+uHOEX*P662)/('Life tables'!$I$2/2))</f>
        <v>14.48509695949395</v>
      </c>
    </row>
    <row r="663" spans="1:28" x14ac:dyDescent="0.25">
      <c r="A663" s="4">
        <v>657</v>
      </c>
      <c r="C663" s="105">
        <f>IF(male=0,VLOOKUP((($A$5:$A$1570/'Life tables'!$I$2)*2)+age,lifetable,13,1),IF(male=1,VLOOKUP((($A$5:$A$1570/'Life tables'!$I$2)*2)+age,lifetable,10,1),"error"))</f>
        <v>4.6329957291590951E-4</v>
      </c>
      <c r="F663" s="96">
        <f t="shared" si="200"/>
        <v>100.02366007563354</v>
      </c>
      <c r="G663" s="96">
        <f t="shared" si="201"/>
        <v>10.047585992584381</v>
      </c>
      <c r="H663" s="96">
        <f t="shared" si="202"/>
        <v>0.57382602538149896</v>
      </c>
      <c r="I663" s="96">
        <f t="shared" si="203"/>
        <v>0.22992666147185853</v>
      </c>
      <c r="J663" s="96">
        <f t="shared" si="204"/>
        <v>5.1368339570276519E-2</v>
      </c>
      <c r="K663" s="96">
        <f t="shared" si="205"/>
        <v>0.24026052588630378</v>
      </c>
      <c r="L663" s="96">
        <f t="shared" si="213"/>
        <v>88.880692530739225</v>
      </c>
      <c r="M663" s="96">
        <f t="shared" si="206"/>
        <v>472.99588160572779</v>
      </c>
      <c r="N663" s="96">
        <f t="shared" si="207"/>
        <v>45.550528204510343</v>
      </c>
      <c r="O663" s="96">
        <f t="shared" si="208"/>
        <v>1.0872863866939895</v>
      </c>
      <c r="P663" s="96">
        <f t="shared" si="209"/>
        <v>1.0872863866939895</v>
      </c>
      <c r="Q663" s="96">
        <f t="shared" si="210"/>
        <v>0.24124980883934671</v>
      </c>
      <c r="R663" s="96">
        <f t="shared" si="211"/>
        <v>8.5231423401359765E-2</v>
      </c>
      <c r="S663" s="96">
        <f t="shared" si="214"/>
        <v>424.94429939558876</v>
      </c>
      <c r="T663" s="96">
        <f t="shared" si="215"/>
        <v>100.04028938064069</v>
      </c>
      <c r="U663" s="96">
        <f t="shared" si="215"/>
        <v>327.55827903569553</v>
      </c>
      <c r="V663" s="32">
        <f t="shared" si="216"/>
        <v>1000.0000000000002</v>
      </c>
      <c r="W663" s="100">
        <f>IF(A663=1,((cPH1_+cPHr+(cNES*L663+(cNES+cOSEX)*G663+(cNES+cEREX)*H663+(cNES+cHOEX)*I663+(cNES+cNES)*S663+(cNES+cOSEX)*N663+(cNES+cEREX)*O663+(cNES+cHOEX)*P663)))/(1+cDR)^(A$6:A$65537 + 0.5),(cPHr+(cNES*L663+(cNES+cOSEX)*G663+(cNES+cEREX)*H663+(cNES+cHOEX)*I663+(cNES+cNES)*S663+(cNES+cOSEX)*N663+(cNES+cEREX)*O663+(cNES+cHOEX)*P663))/(1+cDR)^(((cycle + 0.5)/('Life tables'!$I$2/2))))</f>
        <v>31450.261500027987</v>
      </c>
      <c r="X663" s="107">
        <f>((L663+G663+H663+I663+N663+O663+P663+S663)/('Life tables'!$I$2/2))/(1+oDR)^(((cycle + 0.5)/('Life tables'!$I$2/2)))</f>
        <v>15.08229352526109</v>
      </c>
      <c r="Y663" s="31">
        <f>((uNES*L663+ uOCEX*G663+uEREX*H663+uHOEX*I663+uNES*S663+ uOCEX*N663+uEREX*O663+uHOEX*P663)/('Life tables'!$I$2/2))/(1+oDR)^(((cycle + 0.5)/('Life tables'!$I$2/2)))</f>
        <v>9.9399579695572875</v>
      </c>
      <c r="Z663" s="100">
        <f t="shared" si="212"/>
        <v>136715.21788080508</v>
      </c>
      <c r="AA663" s="107">
        <f>((L663+G663+H663+I663+N663+O663+P663+S663)/('Life tables'!$I$2/2))</f>
        <v>21.955105357916956</v>
      </c>
      <c r="AB663" s="31">
        <f>((uNES*L663+ uOCEX*G663+uEREX*H663+uHOEX*I663+uNES*S663+ uOCEX*N663+uEREX*O663+uHOEX*P663)/('Life tables'!$I$2/2))</f>
        <v>14.469472040799493</v>
      </c>
    </row>
    <row r="664" spans="1:28" x14ac:dyDescent="0.25">
      <c r="A664" s="4">
        <v>658</v>
      </c>
      <c r="C664" s="105">
        <f>IF(male=0,VLOOKUP((($A$5:$A$1570/'Life tables'!$I$2)*2)+age,lifetable,13,1),IF(male=1,VLOOKUP((($A$5:$A$1570/'Life tables'!$I$2)*2)+age,lifetable,10,1),"error"))</f>
        <v>4.6329957291590951E-4</v>
      </c>
      <c r="F664" s="96">
        <f t="shared" si="200"/>
        <v>99.915730629657702</v>
      </c>
      <c r="G664" s="96">
        <f t="shared" si="201"/>
        <v>10.036744253852222</v>
      </c>
      <c r="H664" s="96">
        <f t="shared" si="202"/>
        <v>0.57320684463007354</v>
      </c>
      <c r="I664" s="96">
        <f t="shared" si="203"/>
        <v>0.22967856160059838</v>
      </c>
      <c r="J664" s="96">
        <f t="shared" si="204"/>
        <v>5.1312911120384504E-2</v>
      </c>
      <c r="K664" s="96">
        <f t="shared" si="205"/>
        <v>0.24000127537068411</v>
      </c>
      <c r="L664" s="96">
        <f t="shared" si="213"/>
        <v>88.784786783083746</v>
      </c>
      <c r="M664" s="96">
        <f t="shared" si="206"/>
        <v>472.48570095400635</v>
      </c>
      <c r="N664" s="96">
        <f t="shared" si="207"/>
        <v>45.501396702378145</v>
      </c>
      <c r="O664" s="96">
        <f t="shared" si="208"/>
        <v>1.0861136228308279</v>
      </c>
      <c r="P664" s="96">
        <f t="shared" si="209"/>
        <v>1.0861136228308279</v>
      </c>
      <c r="Q664" s="96">
        <f t="shared" si="210"/>
        <v>0.24098959307534581</v>
      </c>
      <c r="R664" s="96">
        <f t="shared" si="211"/>
        <v>8.5139491473769979E-2</v>
      </c>
      <c r="S664" s="96">
        <f t="shared" si="214"/>
        <v>424.48594792141745</v>
      </c>
      <c r="T664" s="96">
        <f t="shared" ref="T664:U679" si="217">J664+Q664+T663</f>
        <v>100.33259188483642</v>
      </c>
      <c r="U664" s="96">
        <f t="shared" si="217"/>
        <v>327.88341980254</v>
      </c>
      <c r="V664" s="32">
        <f t="shared" si="216"/>
        <v>1000.0000000000005</v>
      </c>
      <c r="W664" s="100">
        <f>IF(A664=1,((cPH1_+cPHr+(cNES*L664+(cNES+cOSEX)*G664+(cNES+cEREX)*H664+(cNES+cHOEX)*I664+(cNES+cNES)*S664+(cNES+cOSEX)*N664+(cNES+cEREX)*O664+(cNES+cHOEX)*P664)))/(1+cDR)^(A$6:A$65537 + 0.5),(cPHr+(cNES*L664+(cNES+cOSEX)*G664+(cNES+cEREX)*H664+(cNES+cHOEX)*I664+(cNES+cNES)*S664+(cNES+cOSEX)*N664+(cNES+cEREX)*O664+(cNES+cHOEX)*P664))/(1+cDR)^(((cycle + 0.5)/('Life tables'!$I$2/2))))</f>
        <v>31346.207256133821</v>
      </c>
      <c r="X664" s="107">
        <f>((L664+G664+H664+I664+N664+O664+P664+S664)/('Life tables'!$I$2/2))/(1+oDR)^(((cycle + 0.5)/('Life tables'!$I$2/2)))</f>
        <v>15.057423125048521</v>
      </c>
      <c r="Y664" s="31">
        <f>((uNES*L664+ uOCEX*G664+uEREX*H664+uHOEX*I664+uNES*S664+ uOCEX*N664+uEREX*O664+uHOEX*P664)/('Life tables'!$I$2/2))/(1+oDR)^(((cycle + 0.5)/('Life tables'!$I$2/2)))</f>
        <v>9.9235671788703907</v>
      </c>
      <c r="Z664" s="100">
        <f t="shared" si="212"/>
        <v>136567.77504930587</v>
      </c>
      <c r="AA664" s="107">
        <f>((L664+G664+H664+I664+N664+O664+P664+S664)/('Life tables'!$I$2/2))</f>
        <v>21.931422621780683</v>
      </c>
      <c r="AB664" s="31">
        <f>((uNES*L664+ uOCEX*G664+uEREX*H664+uHOEX*I664+uNES*S664+ uOCEX*N664+uEREX*O664+uHOEX*P664)/('Life tables'!$I$2/2))</f>
        <v>14.453863978451299</v>
      </c>
    </row>
    <row r="665" spans="1:28" x14ac:dyDescent="0.25">
      <c r="A665" s="4">
        <v>659</v>
      </c>
      <c r="C665" s="105">
        <f>IF(male=0,VLOOKUP((($A$5:$A$1570/'Life tables'!$I$2)*2)+age,lifetable,13,1),IF(male=1,VLOOKUP((($A$5:$A$1570/'Life tables'!$I$2)*2)+age,lifetable,10,1),"error"))</f>
        <v>4.6329957291590951E-4</v>
      </c>
      <c r="F665" s="96">
        <f t="shared" si="200"/>
        <v>99.80791879909745</v>
      </c>
      <c r="G665" s="96">
        <f t="shared" si="201"/>
        <v>10.025914329834714</v>
      </c>
      <c r="H665" s="96">
        <f t="shared" si="202"/>
        <v>0.57258833862686676</v>
      </c>
      <c r="I665" s="96">
        <f t="shared" si="203"/>
        <v>0.22943073209456807</v>
      </c>
      <c r="J665" s="96">
        <f t="shared" si="204"/>
        <v>5.1257543073287205E-2</v>
      </c>
      <c r="K665" s="96">
        <f t="shared" si="205"/>
        <v>0.23974230737163685</v>
      </c>
      <c r="L665" s="96">
        <f t="shared" si="213"/>
        <v>88.688985548096383</v>
      </c>
      <c r="M665" s="96">
        <f t="shared" si="206"/>
        <v>471.97606951352645</v>
      </c>
      <c r="N665" s="96">
        <f t="shared" si="207"/>
        <v>45.452318090478443</v>
      </c>
      <c r="O665" s="96">
        <f t="shared" si="208"/>
        <v>1.0849421214520338</v>
      </c>
      <c r="P665" s="96">
        <f t="shared" si="209"/>
        <v>1.0849421214520338</v>
      </c>
      <c r="Q665" s="96">
        <f t="shared" si="210"/>
        <v>0.2407296574345176</v>
      </c>
      <c r="R665" s="96">
        <f t="shared" si="211"/>
        <v>8.5047658511219149E-2</v>
      </c>
      <c r="S665" s="96">
        <f t="shared" si="214"/>
        <v>424.02808986419819</v>
      </c>
      <c r="T665" s="96">
        <f t="shared" si="217"/>
        <v>100.62457908534422</v>
      </c>
      <c r="U665" s="96">
        <f t="shared" si="217"/>
        <v>328.20820976842288</v>
      </c>
      <c r="V665" s="32">
        <f t="shared" si="216"/>
        <v>1000.0000000000003</v>
      </c>
      <c r="W665" s="100">
        <f>IF(A665=1,((cPH1_+cPHr+(cNES*L665+(cNES+cOSEX)*G665+(cNES+cEREX)*H665+(cNES+cHOEX)*I665+(cNES+cNES)*S665+(cNES+cOSEX)*N665+(cNES+cEREX)*O665+(cNES+cHOEX)*P665)))/(1+cDR)^(A$6:A$65537 + 0.5),(cPHr+(cNES*L665+(cNES+cOSEX)*G665+(cNES+cEREX)*H665+(cNES+cHOEX)*I665+(cNES+cNES)*S665+(cNES+cOSEX)*N665+(cNES+cEREX)*O665+(cNES+cHOEX)*P665))/(1+cDR)^(((cycle + 0.5)/('Life tables'!$I$2/2))))</f>
        <v>31242.497264277863</v>
      </c>
      <c r="X665" s="107">
        <f>((L665+G665+H665+I665+N665+O665+P665+S665)/('Life tables'!$I$2/2))/(1+oDR)^(((cycle + 0.5)/('Life tables'!$I$2/2)))</f>
        <v>15.032593737608215</v>
      </c>
      <c r="Y665" s="31">
        <f>((uNES*L665+ uOCEX*G665+uEREX*H665+uHOEX*I665+uNES*S665+ uOCEX*N665+uEREX*O665+uHOEX*P665)/('Life tables'!$I$2/2))/(1+oDR)^(((cycle + 0.5)/('Life tables'!$I$2/2)))</f>
        <v>9.9072034175366621</v>
      </c>
      <c r="Z665" s="100">
        <f t="shared" si="212"/>
        <v>136420.49116489189</v>
      </c>
      <c r="AA665" s="107">
        <f>((L665+G665+H665+I665+N665+O665+P665+S665)/('Life tables'!$I$2/2))</f>
        <v>21.907765434842837</v>
      </c>
      <c r="AB665" s="31">
        <f>((uNES*L665+ uOCEX*G665+uEREX*H665+uHOEX*I665+uNES*S665+ uOCEX*N665+uEREX*O665+uHOEX*P665)/('Life tables'!$I$2/2))</f>
        <v>14.438272754200018</v>
      </c>
    </row>
    <row r="666" spans="1:28" x14ac:dyDescent="0.25">
      <c r="A666" s="4">
        <v>660</v>
      </c>
      <c r="C666" s="105">
        <f>IF(male=0,VLOOKUP((($A$5:$A$1570/'Life tables'!$I$2)*2)+age,lifetable,13,1),IF(male=1,VLOOKUP((($A$5:$A$1570/'Life tables'!$I$2)*2)+age,lifetable,10,1),"error"))</f>
        <v>4.6329957291590951E-4</v>
      </c>
      <c r="F666" s="96">
        <f t="shared" si="200"/>
        <v>99.70022441684533</v>
      </c>
      <c r="G666" s="96">
        <f t="shared" si="201"/>
        <v>10.015096203745566</v>
      </c>
      <c r="H666" s="96">
        <f t="shared" si="202"/>
        <v>0.57197050641319935</v>
      </c>
      <c r="I666" s="96">
        <f t="shared" si="203"/>
        <v>0.22918317256963386</v>
      </c>
      <c r="J666" s="96">
        <f t="shared" si="204"/>
        <v>5.12022353431646E-2</v>
      </c>
      <c r="K666" s="96">
        <f t="shared" si="205"/>
        <v>0.2394836214877637</v>
      </c>
      <c r="L666" s="96">
        <f t="shared" si="213"/>
        <v>88.593288677285997</v>
      </c>
      <c r="M666" s="96">
        <f t="shared" si="206"/>
        <v>471.466986729388</v>
      </c>
      <c r="N666" s="96">
        <f t="shared" si="207"/>
        <v>45.403292315373157</v>
      </c>
      <c r="O666" s="96">
        <f t="shared" si="208"/>
        <v>1.0837718812820456</v>
      </c>
      <c r="P666" s="96">
        <f t="shared" si="209"/>
        <v>1.0837718812820456</v>
      </c>
      <c r="Q666" s="96">
        <f t="shared" si="210"/>
        <v>0.2404700016338373</v>
      </c>
      <c r="R666" s="96">
        <f t="shared" si="211"/>
        <v>8.4955924413717188E-2</v>
      </c>
      <c r="S666" s="96">
        <f t="shared" si="214"/>
        <v>423.57072472540318</v>
      </c>
      <c r="T666" s="96">
        <f t="shared" si="217"/>
        <v>100.91625132232123</v>
      </c>
      <c r="U666" s="96">
        <f t="shared" si="217"/>
        <v>328.53264931432437</v>
      </c>
      <c r="V666" s="32">
        <f t="shared" si="216"/>
        <v>1000.0000000000005</v>
      </c>
      <c r="W666" s="100">
        <f>IF(A666=1,((cPH1_+cPHr+(cNES*L666+(cNES+cOSEX)*G666+(cNES+cEREX)*H666+(cNES+cHOEX)*I666+(cNES+cNES)*S666+(cNES+cOSEX)*N666+(cNES+cEREX)*O666+(cNES+cHOEX)*P666)))/(1+cDR)^(A$6:A$65537 + 0.5),(cPHr+(cNES*L666+(cNES+cOSEX)*G666+(cNES+cEREX)*H666+(cNES+cHOEX)*I666+(cNES+cNES)*S666+(cNES+cOSEX)*N666+(cNES+cEREX)*O666+(cNES+cHOEX)*P666))/(1+cDR)^(((cycle + 0.5)/('Life tables'!$I$2/2))))</f>
        <v>31139.130386299061</v>
      </c>
      <c r="X666" s="107">
        <f>((L666+G666+H666+I666+N666+O666+P666+S666)/('Life tables'!$I$2/2))/(1+oDR)^(((cycle + 0.5)/('Life tables'!$I$2/2)))</f>
        <v>15.007805295239828</v>
      </c>
      <c r="Y666" s="31">
        <f>((uNES*L666+ uOCEX*G666+uEREX*H666+uHOEX*I666+uNES*S666+ uOCEX*N666+uEREX*O666+uHOEX*P666)/('Life tables'!$I$2/2))/(1+oDR)^(((cycle + 0.5)/('Life tables'!$I$2/2)))</f>
        <v>9.8908666409396613</v>
      </c>
      <c r="Z666" s="100">
        <f t="shared" si="212"/>
        <v>136273.36605939016</v>
      </c>
      <c r="AA666" s="107">
        <f>((L666+G666+H666+I666+N666+O666+P666+S666)/('Life tables'!$I$2/2))</f>
        <v>21.884133769443391</v>
      </c>
      <c r="AB666" s="31">
        <f>((uNES*L666+ uOCEX*G666+uEREX*H666+uHOEX*I666+uNES*S666+ uOCEX*N666+uEREX*O666+uHOEX*P666)/('Life tables'!$I$2/2))</f>
        <v>14.422698349818228</v>
      </c>
    </row>
    <row r="667" spans="1:28" x14ac:dyDescent="0.25">
      <c r="A667" s="4">
        <v>661</v>
      </c>
      <c r="C667" s="105">
        <f>IF(male=0,VLOOKUP((($A$5:$A$1570/'Life tables'!$I$2)*2)+age,lifetable,13,1),IF(male=1,VLOOKUP((($A$5:$A$1570/'Life tables'!$I$2)*2)+age,lifetable,10,1),"error"))</f>
        <v>4.6329957291590951E-4</v>
      </c>
      <c r="F667" s="96">
        <f t="shared" si="200"/>
        <v>99.592647317330631</v>
      </c>
      <c r="G667" s="96">
        <f t="shared" si="201"/>
        <v>10.00428985895285</v>
      </c>
      <c r="H667" s="96">
        <f t="shared" si="202"/>
        <v>0.57135334703920815</v>
      </c>
      <c r="I667" s="96">
        <f t="shared" si="203"/>
        <v>0.2289358826451946</v>
      </c>
      <c r="J667" s="96">
        <f t="shared" si="204"/>
        <v>5.1146987844985899E-2</v>
      </c>
      <c r="K667" s="96">
        <f t="shared" si="205"/>
        <v>0.23922521732135762</v>
      </c>
      <c r="L667" s="96">
        <f t="shared" si="213"/>
        <v>88.497696023527027</v>
      </c>
      <c r="M667" s="96">
        <f t="shared" si="206"/>
        <v>470.95845204602415</v>
      </c>
      <c r="N667" s="96">
        <f t="shared" si="207"/>
        <v>45.354319323559999</v>
      </c>
      <c r="O667" s="96">
        <f t="shared" si="208"/>
        <v>1.0826029010437692</v>
      </c>
      <c r="P667" s="96">
        <f t="shared" si="209"/>
        <v>1.0826029010437692</v>
      </c>
      <c r="Q667" s="96">
        <f t="shared" si="210"/>
        <v>0.24021062538994017</v>
      </c>
      <c r="R667" s="96">
        <f t="shared" si="211"/>
        <v>8.4864289081153788E-2</v>
      </c>
      <c r="S667" s="96">
        <f t="shared" si="214"/>
        <v>423.11385200590553</v>
      </c>
      <c r="T667" s="96">
        <f t="shared" si="217"/>
        <v>101.20760893555615</v>
      </c>
      <c r="U667" s="96">
        <f t="shared" si="217"/>
        <v>328.85673882072689</v>
      </c>
      <c r="V667" s="32">
        <f t="shared" si="216"/>
        <v>1000.0000000000005</v>
      </c>
      <c r="W667" s="100">
        <f>IF(A667=1,((cPH1_+cPHr+(cNES*L667+(cNES+cOSEX)*G667+(cNES+cEREX)*H667+(cNES+cHOEX)*I667+(cNES+cNES)*S667+(cNES+cOSEX)*N667+(cNES+cEREX)*O667+(cNES+cHOEX)*P667)))/(1+cDR)^(A$6:A$65537 + 0.5),(cPHr+(cNES*L667+(cNES+cOSEX)*G667+(cNES+cEREX)*H667+(cNES+cHOEX)*I667+(cNES+cNES)*S667+(cNES+cOSEX)*N667+(cNES+cEREX)*O667+(cNES+cHOEX)*P667))/(1+cDR)^(((cycle + 0.5)/('Life tables'!$I$2/2))))</f>
        <v>31036.105487771612</v>
      </c>
      <c r="X667" s="107">
        <f>((L667+G667+H667+I667+N667+O667+P667+S667)/('Life tables'!$I$2/2))/(1+oDR)^(((cycle + 0.5)/('Life tables'!$I$2/2)))</f>
        <v>14.983057730357084</v>
      </c>
      <c r="Y667" s="31">
        <f>((uNES*L667+ uOCEX*G667+uEREX*H667+uHOEX*I667+uNES*S667+ uOCEX*N667+uEREX*O667+uHOEX*P667)/('Life tables'!$I$2/2))/(1+oDR)^(((cycle + 0.5)/('Life tables'!$I$2/2)))</f>
        <v>9.8745568045380843</v>
      </c>
      <c r="Z667" s="100">
        <f t="shared" si="212"/>
        <v>136126.39956469845</v>
      </c>
      <c r="AA667" s="107">
        <f>((L667+G667+H667+I667+N667+O667+P667+S667)/('Life tables'!$I$2/2))</f>
        <v>21.860527597955517</v>
      </c>
      <c r="AB667" s="31">
        <f>((uNES*L667+ uOCEX*G667+uEREX*H667+uHOEX*I667+uNES*S667+ uOCEX*N667+uEREX*O667+uHOEX*P667)/('Life tables'!$I$2/2))</f>
        <v>14.407140747100337</v>
      </c>
    </row>
    <row r="668" spans="1:28" x14ac:dyDescent="0.25">
      <c r="A668" s="4">
        <v>662</v>
      </c>
      <c r="C668" s="105">
        <f>IF(male=0,VLOOKUP((($A$5:$A$1570/'Life tables'!$I$2)*2)+age,lifetable,13,1),IF(male=1,VLOOKUP((($A$5:$A$1570/'Life tables'!$I$2)*2)+age,lifetable,10,1),"error"))</f>
        <v>4.6329957291590951E-4</v>
      </c>
      <c r="F668" s="96">
        <f t="shared" si="200"/>
        <v>99.485187336472094</v>
      </c>
      <c r="G668" s="96">
        <f t="shared" si="201"/>
        <v>9.9934952789742599</v>
      </c>
      <c r="H668" s="96">
        <f t="shared" si="202"/>
        <v>0.57073685956357489</v>
      </c>
      <c r="I668" s="96">
        <f t="shared" si="203"/>
        <v>0.22868886194407298</v>
      </c>
      <c r="J668" s="96">
        <f t="shared" si="204"/>
        <v>5.1091800494485182E-2</v>
      </c>
      <c r="K668" s="96">
        <f t="shared" si="205"/>
        <v>0.23896709447828951</v>
      </c>
      <c r="L668" s="96">
        <f t="shared" si="213"/>
        <v>88.40220744101741</v>
      </c>
      <c r="M668" s="96">
        <f t="shared" si="206"/>
        <v>470.45046490724519</v>
      </c>
      <c r="N668" s="96">
        <f t="shared" si="207"/>
        <v>45.305399061476685</v>
      </c>
      <c r="O668" s="96">
        <f t="shared" si="208"/>
        <v>1.0814351794586785</v>
      </c>
      <c r="P668" s="96">
        <f t="shared" si="209"/>
        <v>1.0814351794586785</v>
      </c>
      <c r="Q668" s="96">
        <f t="shared" si="210"/>
        <v>0.23995152841914363</v>
      </c>
      <c r="R668" s="96">
        <f t="shared" si="211"/>
        <v>8.4772752413306424E-2</v>
      </c>
      <c r="S668" s="96">
        <f t="shared" si="214"/>
        <v>422.65747120601873</v>
      </c>
      <c r="T668" s="96">
        <f t="shared" si="217"/>
        <v>101.49865226446978</v>
      </c>
      <c r="U668" s="96">
        <f t="shared" si="217"/>
        <v>329.1804786676185</v>
      </c>
      <c r="V668" s="32">
        <f t="shared" si="216"/>
        <v>1000.0000000000005</v>
      </c>
      <c r="W668" s="100">
        <f>IF(A668=1,((cPH1_+cPHr+(cNES*L668+(cNES+cOSEX)*G668+(cNES+cEREX)*H668+(cNES+cHOEX)*I668+(cNES+cNES)*S668+(cNES+cOSEX)*N668+(cNES+cEREX)*O668+(cNES+cHOEX)*P668)))/(1+cDR)^(A$6:A$65537 + 0.5),(cPHr+(cNES*L668+(cNES+cOSEX)*G668+(cNES+cEREX)*H668+(cNES+cHOEX)*I668+(cNES+cNES)*S668+(cNES+cOSEX)*N668+(cNES+cEREX)*O668+(cNES+cHOEX)*P668))/(1+cDR)^(((cycle + 0.5)/('Life tables'!$I$2/2))))</f>
        <v>30933.421437993708</v>
      </c>
      <c r="X668" s="107">
        <f>((L668+G668+H668+I668+N668+O668+P668+S668)/('Life tables'!$I$2/2))/(1+oDR)^(((cycle + 0.5)/('Life tables'!$I$2/2)))</f>
        <v>14.958350975487519</v>
      </c>
      <c r="Y668" s="31">
        <f>((uNES*L668+ uOCEX*G668+uEREX*H668+uHOEX*I668+uNES*S668+ uOCEX*N668+uEREX*O668+uHOEX*P668)/('Life tables'!$I$2/2))/(1+oDR)^(((cycle + 0.5)/('Life tables'!$I$2/2)))</f>
        <v>9.8582738638655858</v>
      </c>
      <c r="Z668" s="100">
        <f t="shared" si="212"/>
        <v>135979.59151278916</v>
      </c>
      <c r="AA668" s="107">
        <f>((L668+G668+H668+I668+N668+O668+P668+S668)/('Life tables'!$I$2/2))</f>
        <v>21.836946892785484</v>
      </c>
      <c r="AB668" s="31">
        <f>((uNES*L668+ uOCEX*G668+uEREX*H668+uHOEX*I668+uNES*S668+ uOCEX*N668+uEREX*O668+uHOEX*P668)/('Life tables'!$I$2/2))</f>
        <v>14.391599927862487</v>
      </c>
    </row>
    <row r="669" spans="1:28" x14ac:dyDescent="0.25">
      <c r="A669" s="4">
        <v>663</v>
      </c>
      <c r="C669" s="105">
        <f>IF(male=0,VLOOKUP((($A$5:$A$1570/'Life tables'!$I$2)*2)+age,lifetable,13,1),IF(male=1,VLOOKUP((($A$5:$A$1570/'Life tables'!$I$2)*2)+age,lifetable,10,1),"error"))</f>
        <v>4.6329957291590951E-4</v>
      </c>
      <c r="F669" s="96">
        <f t="shared" si="200"/>
        <v>99.377844311632089</v>
      </c>
      <c r="G669" s="96">
        <f t="shared" si="201"/>
        <v>9.9827124474725082</v>
      </c>
      <c r="H669" s="96">
        <f t="shared" si="202"/>
        <v>0.57012104305326328</v>
      </c>
      <c r="I669" s="96">
        <f t="shared" si="203"/>
        <v>0.22844211009241019</v>
      </c>
      <c r="J669" s="96">
        <f t="shared" si="204"/>
        <v>5.1036673208138011E-2</v>
      </c>
      <c r="K669" s="96">
        <f t="shared" si="205"/>
        <v>0.23870925256789763</v>
      </c>
      <c r="L669" s="96">
        <f t="shared" si="213"/>
        <v>88.30682278523787</v>
      </c>
      <c r="M669" s="96">
        <f t="shared" si="206"/>
        <v>469.94302475627995</v>
      </c>
      <c r="N669" s="96">
        <f t="shared" si="207"/>
        <v>45.25653147550495</v>
      </c>
      <c r="O669" s="96">
        <f t="shared" si="208"/>
        <v>1.080268715246911</v>
      </c>
      <c r="P669" s="96">
        <f t="shared" si="209"/>
        <v>1.080268715246911</v>
      </c>
      <c r="Q669" s="96">
        <f t="shared" si="210"/>
        <v>0.23969271043746865</v>
      </c>
      <c r="R669" s="96">
        <f t="shared" si="211"/>
        <v>8.4681314309847808E-2</v>
      </c>
      <c r="S669" s="96">
        <f t="shared" si="214"/>
        <v>422.20158182553388</v>
      </c>
      <c r="T669" s="96">
        <f t="shared" si="217"/>
        <v>101.78938164811539</v>
      </c>
      <c r="U669" s="96">
        <f t="shared" si="217"/>
        <v>329.50386923449622</v>
      </c>
      <c r="V669" s="32">
        <f t="shared" si="216"/>
        <v>1000.0000000000002</v>
      </c>
      <c r="W669" s="100">
        <f>IF(A669=1,((cPH1_+cPHr+(cNES*L669+(cNES+cOSEX)*G669+(cNES+cEREX)*H669+(cNES+cHOEX)*I669+(cNES+cNES)*S669+(cNES+cOSEX)*N669+(cNES+cEREX)*O669+(cNES+cHOEX)*P669)))/(1+cDR)^(A$6:A$65537 + 0.5),(cPHr+(cNES*L669+(cNES+cOSEX)*G669+(cNES+cEREX)*H669+(cNES+cHOEX)*I669+(cNES+cNES)*S669+(cNES+cOSEX)*N669+(cNES+cEREX)*O669+(cNES+cHOEX)*P669))/(1+cDR)^(((cycle + 0.5)/('Life tables'!$I$2/2))))</f>
        <v>30831.077109976271</v>
      </c>
      <c r="X669" s="107">
        <f>((L669+G669+H669+I669+N669+O669+P669+S669)/('Life tables'!$I$2/2))/(1+oDR)^(((cycle + 0.5)/('Life tables'!$I$2/2)))</f>
        <v>14.933684963272206</v>
      </c>
      <c r="Y669" s="31">
        <f>((uNES*L669+ uOCEX*G669+uEREX*H669+uHOEX*I669+uNES*S669+ uOCEX*N669+uEREX*O669+uHOEX*P669)/('Life tables'!$I$2/2))/(1+oDR)^(((cycle + 0.5)/('Life tables'!$I$2/2)))</f>
        <v>9.8420177745306141</v>
      </c>
      <c r="Z669" s="100">
        <f t="shared" si="212"/>
        <v>135832.94173571255</v>
      </c>
      <c r="AA669" s="107">
        <f>((L669+G669+H669+I669+N669+O669+P669+S669)/('Life tables'!$I$2/2))</f>
        <v>21.813391626372475</v>
      </c>
      <c r="AB669" s="31">
        <f>((uNES*L669+ uOCEX*G669+uEREX*H669+uHOEX*I669+uNES*S669+ uOCEX*N669+uEREX*O669+uHOEX*P669)/('Life tables'!$I$2/2))</f>
        <v>14.376075873942479</v>
      </c>
    </row>
    <row r="670" spans="1:28" x14ac:dyDescent="0.25">
      <c r="A670" s="4">
        <v>664</v>
      </c>
      <c r="C670" s="105">
        <f>IF(male=0,VLOOKUP((($A$5:$A$1570/'Life tables'!$I$2)*2)+age,lifetable,13,1),IF(male=1,VLOOKUP((($A$5:$A$1570/'Life tables'!$I$2)*2)+age,lifetable,10,1),"error"))</f>
        <v>4.6329957291590951E-4</v>
      </c>
      <c r="F670" s="96">
        <f t="shared" si="200"/>
        <v>99.270618081572266</v>
      </c>
      <c r="G670" s="96">
        <f t="shared" si="201"/>
        <v>9.9719413482508639</v>
      </c>
      <c r="H670" s="96">
        <f t="shared" si="202"/>
        <v>0.56950589658326467</v>
      </c>
      <c r="I670" s="96">
        <f t="shared" si="203"/>
        <v>0.22819562671956395</v>
      </c>
      <c r="J670" s="96">
        <f t="shared" si="204"/>
        <v>5.0981605903138487E-2</v>
      </c>
      <c r="K670" s="96">
        <f t="shared" si="205"/>
        <v>0.23845169120288162</v>
      </c>
      <c r="L670" s="96">
        <f t="shared" si="213"/>
        <v>88.211541912912551</v>
      </c>
      <c r="M670" s="96">
        <f t="shared" si="206"/>
        <v>469.43613103581646</v>
      </c>
      <c r="N670" s="96">
        <f t="shared" si="207"/>
        <v>45.207716511974446</v>
      </c>
      <c r="O670" s="96">
        <f t="shared" si="208"/>
        <v>1.0791035071273614</v>
      </c>
      <c r="P670" s="96">
        <f t="shared" si="209"/>
        <v>1.0791035071273614</v>
      </c>
      <c r="Q670" s="96">
        <f t="shared" si="210"/>
        <v>0.23943417116066029</v>
      </c>
      <c r="R670" s="96">
        <f t="shared" si="211"/>
        <v>8.458997467035316E-2</v>
      </c>
      <c r="S670" s="96">
        <f t="shared" si="214"/>
        <v>421.74618336375624</v>
      </c>
      <c r="T670" s="96">
        <f t="shared" si="217"/>
        <v>102.07979742517919</v>
      </c>
      <c r="U670" s="96">
        <f t="shared" si="217"/>
        <v>329.82691090036946</v>
      </c>
      <c r="V670" s="32">
        <f t="shared" si="216"/>
        <v>1000.0000000000002</v>
      </c>
      <c r="W670" s="100">
        <f>IF(A670=1,((cPH1_+cPHr+(cNES*L670+(cNES+cOSEX)*G670+(cNES+cEREX)*H670+(cNES+cHOEX)*I670+(cNES+cNES)*S670+(cNES+cOSEX)*N670+(cNES+cEREX)*O670+(cNES+cHOEX)*P670)))/(1+cDR)^(A$6:A$65537 + 0.5),(cPHr+(cNES*L670+(cNES+cOSEX)*G670+(cNES+cEREX)*H670+(cNES+cHOEX)*I670+(cNES+cNES)*S670+(cNES+cOSEX)*N670+(cNES+cEREX)*O670+(cNES+cHOEX)*P670))/(1+cDR)^(((cycle + 0.5)/('Life tables'!$I$2/2))))</f>
        <v>30729.071380431633</v>
      </c>
      <c r="X670" s="107">
        <f>((L670+G670+H670+I670+N670+O670+P670+S670)/('Life tables'!$I$2/2))/(1+oDR)^(((cycle + 0.5)/('Life tables'!$I$2/2)))</f>
        <v>14.909059626465494</v>
      </c>
      <c r="Y670" s="31">
        <f>((uNES*L670+ uOCEX*G670+uEREX*H670+uHOEX*I670+uNES*S670+ uOCEX*N670+uEREX*O670+uHOEX*P670)/('Life tables'!$I$2/2))/(1+oDR)^(((cycle + 0.5)/('Life tables'!$I$2/2)))</f>
        <v>9.8257884922162155</v>
      </c>
      <c r="Z670" s="100">
        <f t="shared" si="212"/>
        <v>135686.45006560022</v>
      </c>
      <c r="AA670" s="107">
        <f>((L670+G670+H670+I670+N670+O670+P670+S670)/('Life tables'!$I$2/2))</f>
        <v>21.78986177118847</v>
      </c>
      <c r="AB670" s="31">
        <f>((uNES*L670+ uOCEX*G670+uEREX*H670+uHOEX*I670+uNES*S670+ uOCEX*N670+uEREX*O670+uHOEX*P670)/('Life tables'!$I$2/2))</f>
        <v>14.360568567199648</v>
      </c>
    </row>
    <row r="671" spans="1:28" x14ac:dyDescent="0.25">
      <c r="A671" s="4">
        <v>665</v>
      </c>
      <c r="C671" s="105">
        <f>IF(male=0,VLOOKUP((($A$5:$A$1570/'Life tables'!$I$2)*2)+age,lifetable,13,1),IF(male=1,VLOOKUP((($A$5:$A$1570/'Life tables'!$I$2)*2)+age,lifetable,10,1),"error"))</f>
        <v>4.6329957291590951E-4</v>
      </c>
      <c r="F671" s="96">
        <f t="shared" si="200"/>
        <v>99.163508486410905</v>
      </c>
      <c r="G671" s="96">
        <f t="shared" si="201"/>
        <v>9.9611819652488727</v>
      </c>
      <c r="H671" s="96">
        <f t="shared" si="202"/>
        <v>0.568891419236353</v>
      </c>
      <c r="I671" s="96">
        <f t="shared" si="203"/>
        <v>0.22794941145801051</v>
      </c>
      <c r="J671" s="96">
        <f t="shared" si="204"/>
        <v>5.0926598497377469E-2</v>
      </c>
      <c r="K671" s="96">
        <f t="shared" si="205"/>
        <v>0.23819440999919961</v>
      </c>
      <c r="L671" s="96">
        <f t="shared" si="213"/>
        <v>88.116364681971092</v>
      </c>
      <c r="M671" s="96">
        <f t="shared" si="206"/>
        <v>468.9297831880408</v>
      </c>
      <c r="N671" s="96">
        <f t="shared" si="207"/>
        <v>45.158954117166488</v>
      </c>
      <c r="O671" s="96">
        <f t="shared" si="208"/>
        <v>1.0779395538177696</v>
      </c>
      <c r="P671" s="96">
        <f t="shared" si="209"/>
        <v>1.0779395538177696</v>
      </c>
      <c r="Q671" s="96">
        <f t="shared" si="210"/>
        <v>0.2391759103042076</v>
      </c>
      <c r="R671" s="96">
        <f t="shared" si="211"/>
        <v>8.4498733394307329E-2</v>
      </c>
      <c r="S671" s="96">
        <f t="shared" si="214"/>
        <v>421.29127531954026</v>
      </c>
      <c r="T671" s="96">
        <f t="shared" si="217"/>
        <v>102.36989993398078</v>
      </c>
      <c r="U671" s="96">
        <f t="shared" si="217"/>
        <v>330.14960404376296</v>
      </c>
      <c r="V671" s="32">
        <f t="shared" si="216"/>
        <v>1000.0000000000005</v>
      </c>
      <c r="W671" s="100">
        <f>IF(A671=1,((cPH1_+cPHr+(cNES*L671+(cNES+cOSEX)*G671+(cNES+cEREX)*H671+(cNES+cHOEX)*I671+(cNES+cNES)*S671+(cNES+cOSEX)*N671+(cNES+cEREX)*O671+(cNES+cHOEX)*P671)))/(1+cDR)^(A$6:A$65537 + 0.5),(cPHr+(cNES*L671+(cNES+cOSEX)*G671+(cNES+cEREX)*H671+(cNES+cHOEX)*I671+(cNES+cNES)*S671+(cNES+cOSEX)*N671+(cNES+cEREX)*O671+(cNES+cHOEX)*P671))/(1+cDR)^(((cycle + 0.5)/('Life tables'!$I$2/2))))</f>
        <v>30627.403129762366</v>
      </c>
      <c r="X671" s="107">
        <f>((L671+G671+H671+I671+N671+O671+P671+S671)/('Life tables'!$I$2/2))/(1+oDR)^(((cycle + 0.5)/('Life tables'!$I$2/2)))</f>
        <v>14.884474897934739</v>
      </c>
      <c r="Y671" s="31">
        <f>((uNES*L671+ uOCEX*G671+uEREX*H671+uHOEX*I671+uNES*S671+ uOCEX*N671+uEREX*O671+uHOEX*P671)/('Life tables'!$I$2/2))/(1+oDR)^(((cycle + 0.5)/('Life tables'!$I$2/2)))</f>
        <v>9.8095859726798782</v>
      </c>
      <c r="Z671" s="100">
        <f t="shared" si="212"/>
        <v>135540.11633466848</v>
      </c>
      <c r="AA671" s="107">
        <f>((L671+G671+H671+I671+N671+O671+P671+S671)/('Life tables'!$I$2/2))</f>
        <v>21.76635729973809</v>
      </c>
      <c r="AB671" s="31">
        <f>((uNES*L671+ uOCEX*G671+uEREX*H671+uHOEX*I671+uNES*S671+ uOCEX*N671+uEREX*O671+uHOEX*P671)/('Life tables'!$I$2/2))</f>
        <v>14.345077989514792</v>
      </c>
    </row>
    <row r="672" spans="1:28" x14ac:dyDescent="0.25">
      <c r="A672" s="4">
        <v>666</v>
      </c>
      <c r="C672" s="105">
        <f>IF(male=0,VLOOKUP((($A$5:$A$1570/'Life tables'!$I$2)*2)+age,lifetable,13,1),IF(male=1,VLOOKUP((($A$5:$A$1570/'Life tables'!$I$2)*2)+age,lifetable,10,1),"error"))</f>
        <v>4.6329957291590951E-4</v>
      </c>
      <c r="F672" s="96">
        <f t="shared" si="200"/>
        <v>99.056515367581483</v>
      </c>
      <c r="G672" s="96">
        <f t="shared" si="201"/>
        <v>9.9504342825381968</v>
      </c>
      <c r="H672" s="96">
        <f t="shared" si="202"/>
        <v>0.56827761010284761</v>
      </c>
      <c r="I672" s="96">
        <f t="shared" si="203"/>
        <v>0.22770346394324942</v>
      </c>
      <c r="J672" s="96">
        <f t="shared" si="204"/>
        <v>5.0871650909421202E-2</v>
      </c>
      <c r="K672" s="96">
        <f t="shared" si="205"/>
        <v>0.23793740857596901</v>
      </c>
      <c r="L672" s="96">
        <f t="shared" si="213"/>
        <v>88.021290951511801</v>
      </c>
      <c r="M672" s="96">
        <f t="shared" si="206"/>
        <v>468.42398065467518</v>
      </c>
      <c r="N672" s="96">
        <f t="shared" si="207"/>
        <v>45.110244237317708</v>
      </c>
      <c r="O672" s="96">
        <f t="shared" si="208"/>
        <v>1.0767768540348099</v>
      </c>
      <c r="P672" s="96">
        <f t="shared" si="209"/>
        <v>1.0767768540348099</v>
      </c>
      <c r="Q672" s="96">
        <f t="shared" si="210"/>
        <v>0.23891792758336305</v>
      </c>
      <c r="R672" s="96">
        <f t="shared" si="211"/>
        <v>8.4407590381111494E-2</v>
      </c>
      <c r="S672" s="96">
        <f t="shared" si="214"/>
        <v>420.83685719132336</v>
      </c>
      <c r="T672" s="96">
        <f t="shared" si="217"/>
        <v>102.65968951247356</v>
      </c>
      <c r="U672" s="96">
        <f t="shared" si="217"/>
        <v>330.47194904272004</v>
      </c>
      <c r="V672" s="32">
        <f t="shared" si="216"/>
        <v>1000.0000000000005</v>
      </c>
      <c r="W672" s="100">
        <f>IF(A672=1,((cPH1_+cPHr+(cNES*L672+(cNES+cOSEX)*G672+(cNES+cEREX)*H672+(cNES+cHOEX)*I672+(cNES+cNES)*S672+(cNES+cOSEX)*N672+(cNES+cEREX)*O672+(cNES+cHOEX)*P672)))/(1+cDR)^(A$6:A$65537 + 0.5),(cPHr+(cNES*L672+(cNES+cOSEX)*G672+(cNES+cEREX)*H672+(cNES+cHOEX)*I672+(cNES+cNES)*S672+(cNES+cOSEX)*N672+(cNES+cEREX)*O672+(cNES+cHOEX)*P672))/(1+cDR)^(((cycle + 0.5)/('Life tables'!$I$2/2))))</f>
        <v>30526.071242049933</v>
      </c>
      <c r="X672" s="107">
        <f>((L672+G672+H672+I672+N672+O672+P672+S672)/('Life tables'!$I$2/2))/(1+oDR)^(((cycle + 0.5)/('Life tables'!$I$2/2)))</f>
        <v>14.859930710660048</v>
      </c>
      <c r="Y672" s="31">
        <f>((uNES*L672+ uOCEX*G672+uEREX*H672+uHOEX*I672+uNES*S672+ uOCEX*N672+uEREX*O672+uHOEX*P672)/('Life tables'!$I$2/2))/(1+oDR)^(((cycle + 0.5)/('Life tables'!$I$2/2)))</f>
        <v>9.7934101717533704</v>
      </c>
      <c r="Z672" s="100">
        <f t="shared" si="212"/>
        <v>135393.94037522143</v>
      </c>
      <c r="AA672" s="107">
        <f>((L672+G672+H672+I672+N672+O672+P672+S672)/('Life tables'!$I$2/2))</f>
        <v>21.742878184558467</v>
      </c>
      <c r="AB672" s="31">
        <f>((uNES*L672+ uOCEX*G672+uEREX*H672+uHOEX*I672+uNES*S672+ uOCEX*N672+uEREX*O672+uHOEX*P672)/('Life tables'!$I$2/2))</f>
        <v>14.329604122790093</v>
      </c>
    </row>
    <row r="673" spans="1:28" x14ac:dyDescent="0.25">
      <c r="A673" s="4">
        <v>667</v>
      </c>
      <c r="C673" s="105">
        <f>IF(male=0,VLOOKUP((($A$5:$A$1570/'Life tables'!$I$2)*2)+age,lifetable,13,1),IF(male=1,VLOOKUP((($A$5:$A$1570/'Life tables'!$I$2)*2)+age,lifetable,10,1),"error"))</f>
        <v>4.6329957291590951E-4</v>
      </c>
      <c r="F673" s="96">
        <f t="shared" si="200"/>
        <v>98.949638567792803</v>
      </c>
      <c r="G673" s="96">
        <f t="shared" si="201"/>
        <v>9.9396982843186059</v>
      </c>
      <c r="H673" s="96">
        <f t="shared" si="202"/>
        <v>0.5676644682803843</v>
      </c>
      <c r="I673" s="96">
        <f t="shared" si="203"/>
        <v>0.22745778381371182</v>
      </c>
      <c r="J673" s="96">
        <f t="shared" si="204"/>
        <v>5.0816763058490956E-2</v>
      </c>
      <c r="K673" s="96">
        <f t="shared" si="205"/>
        <v>0.23768068655537053</v>
      </c>
      <c r="L673" s="96">
        <f t="shared" si="213"/>
        <v>87.926320581766248</v>
      </c>
      <c r="M673" s="96">
        <f t="shared" si="206"/>
        <v>467.91872287701392</v>
      </c>
      <c r="N673" s="96">
        <f t="shared" si="207"/>
        <v>45.061586818623539</v>
      </c>
      <c r="O673" s="96">
        <f t="shared" si="208"/>
        <v>1.075615406494173</v>
      </c>
      <c r="P673" s="96">
        <f t="shared" si="209"/>
        <v>1.075615406494173</v>
      </c>
      <c r="Q673" s="96">
        <f t="shared" si="210"/>
        <v>0.23866022271316087</v>
      </c>
      <c r="R673" s="96">
        <f t="shared" si="211"/>
        <v>8.431654553008977E-2</v>
      </c>
      <c r="S673" s="96">
        <f t="shared" si="214"/>
        <v>420.38292847715877</v>
      </c>
      <c r="T673" s="96">
        <f t="shared" si="217"/>
        <v>102.94916649824522</v>
      </c>
      <c r="U673" s="96">
        <f t="shared" si="217"/>
        <v>330.79394627480548</v>
      </c>
      <c r="V673" s="32">
        <f t="shared" si="216"/>
        <v>1000.0000000000002</v>
      </c>
      <c r="W673" s="100">
        <f>IF(A673=1,((cPH1_+cPHr+(cNES*L673+(cNES+cOSEX)*G673+(cNES+cEREX)*H673+(cNES+cHOEX)*I673+(cNES+cNES)*S673+(cNES+cOSEX)*N673+(cNES+cEREX)*O673+(cNES+cHOEX)*P673)))/(1+cDR)^(A$6:A$65537 + 0.5),(cPHr+(cNES*L673+(cNES+cOSEX)*G673+(cNES+cEREX)*H673+(cNES+cHOEX)*I673+(cNES+cNES)*S673+(cNES+cOSEX)*N673+(cNES+cEREX)*O673+(cNES+cHOEX)*P673))/(1+cDR)^(((cycle + 0.5)/('Life tables'!$I$2/2))))</f>
        <v>30425.074605043454</v>
      </c>
      <c r="X673" s="107">
        <f>((L673+G673+H673+I673+N673+O673+P673+S673)/('Life tables'!$I$2/2))/(1+oDR)^(((cycle + 0.5)/('Life tables'!$I$2/2)))</f>
        <v>14.835426997734022</v>
      </c>
      <c r="Y673" s="31">
        <f>((uNES*L673+ uOCEX*G673+uEREX*H673+uHOEX*I673+uNES*S673+ uOCEX*N673+uEREX*O673+uHOEX*P673)/('Life tables'!$I$2/2))/(1+oDR)^(((cycle + 0.5)/('Life tables'!$I$2/2)))</f>
        <v>9.7772610453425504</v>
      </c>
      <c r="Z673" s="100">
        <f t="shared" si="212"/>
        <v>135247.92201965392</v>
      </c>
      <c r="AA673" s="107">
        <f>((L673+G673+H673+I673+N673+O673+P673+S673)/('Life tables'!$I$2/2))</f>
        <v>21.719424398219111</v>
      </c>
      <c r="AB673" s="31">
        <f>((uNES*L673+ uOCEX*G673+uEREX*H673+uHOEX*I673+uNES*S673+ uOCEX*N673+uEREX*O673+uHOEX*P673)/('Life tables'!$I$2/2))</f>
        <v>14.314146948949015</v>
      </c>
    </row>
    <row r="674" spans="1:28" x14ac:dyDescent="0.25">
      <c r="A674" s="4">
        <v>668</v>
      </c>
      <c r="C674" s="105">
        <f>IF(male=0,VLOOKUP((($A$5:$A$1570/'Life tables'!$I$2)*2)+age,lifetable,13,1),IF(male=1,VLOOKUP((($A$5:$A$1570/'Life tables'!$I$2)*2)+age,lifetable,10,1),"error"))</f>
        <v>4.6329957291590951E-4</v>
      </c>
      <c r="F674" s="96">
        <f t="shared" si="200"/>
        <v>98.842877930990369</v>
      </c>
      <c r="G674" s="96">
        <f t="shared" si="201"/>
        <v>9.928973954914099</v>
      </c>
      <c r="H674" s="96">
        <f t="shared" si="202"/>
        <v>0.56705199287369334</v>
      </c>
      <c r="I674" s="96">
        <f t="shared" si="203"/>
        <v>0.22721237071067166</v>
      </c>
      <c r="J674" s="96">
        <f t="shared" si="204"/>
        <v>5.0761934864443067E-2</v>
      </c>
      <c r="K674" s="96">
        <f t="shared" si="205"/>
        <v>0.23742424356255548</v>
      </c>
      <c r="L674" s="96">
        <f t="shared" si="213"/>
        <v>87.831453434064912</v>
      </c>
      <c r="M674" s="96">
        <f t="shared" si="206"/>
        <v>467.41400929595932</v>
      </c>
      <c r="N674" s="96">
        <f t="shared" si="207"/>
        <v>45.012981807241658</v>
      </c>
      <c r="O674" s="96">
        <f t="shared" si="208"/>
        <v>1.0744552099106484</v>
      </c>
      <c r="P674" s="96">
        <f t="shared" si="209"/>
        <v>1.0744552099106484</v>
      </c>
      <c r="Q674" s="96">
        <f t="shared" si="210"/>
        <v>0.23840279540843534</v>
      </c>
      <c r="R674" s="96">
        <f t="shared" si="211"/>
        <v>8.422559874049565E-2</v>
      </c>
      <c r="S674" s="96">
        <f t="shared" si="214"/>
        <v>419.92948867474746</v>
      </c>
      <c r="T674" s="96">
        <f t="shared" si="217"/>
        <v>103.23833122851809</v>
      </c>
      <c r="U674" s="96">
        <f t="shared" si="217"/>
        <v>331.11559611710851</v>
      </c>
      <c r="V674" s="32">
        <f t="shared" si="216"/>
        <v>1000.0000000000002</v>
      </c>
      <c r="W674" s="100">
        <f>IF(A674=1,((cPH1_+cPHr+(cNES*L674+(cNES+cOSEX)*G674+(cNES+cEREX)*H674+(cNES+cHOEX)*I674+(cNES+cNES)*S674+(cNES+cOSEX)*N674+(cNES+cEREX)*O674+(cNES+cHOEX)*P674)))/(1+cDR)^(A$6:A$65537 + 0.5),(cPHr+(cNES*L674+(cNES+cOSEX)*G674+(cNES+cEREX)*H674+(cNES+cHOEX)*I674+(cNES+cNES)*S674+(cNES+cOSEX)*N674+(cNES+cEREX)*O674+(cNES+cHOEX)*P674))/(1+cDR)^(((cycle + 0.5)/('Life tables'!$I$2/2))))</f>
        <v>30324.412110148503</v>
      </c>
      <c r="X674" s="107">
        <f>((L674+G674+H674+I674+N674+O674+P674+S674)/('Life tables'!$I$2/2))/(1+oDR)^(((cycle + 0.5)/('Life tables'!$I$2/2)))</f>
        <v>14.81096369236151</v>
      </c>
      <c r="Y674" s="31">
        <f>((uNES*L674+ uOCEX*G674+uEREX*H674+uHOEX*I674+uNES*S674+ uOCEX*N674+uEREX*O674+uHOEX*P674)/('Life tables'!$I$2/2))/(1+oDR)^(((cycle + 0.5)/('Life tables'!$I$2/2)))</f>
        <v>9.7611385494272227</v>
      </c>
      <c r="Z674" s="100">
        <f t="shared" si="212"/>
        <v>135102.0611004548</v>
      </c>
      <c r="AA674" s="107">
        <f>((L674+G674+H674+I674+N674+O674+P674+S674)/('Life tables'!$I$2/2))</f>
        <v>21.695995913321802</v>
      </c>
      <c r="AB674" s="31">
        <f>((uNES*L674+ uOCEX*G674+uEREX*H674+uHOEX*I674+uNES*S674+ uOCEX*N674+uEREX*O674+uHOEX*P674)/('Life tables'!$I$2/2))</f>
        <v>14.298706449936237</v>
      </c>
    </row>
    <row r="675" spans="1:28" x14ac:dyDescent="0.25">
      <c r="A675" s="4">
        <v>669</v>
      </c>
      <c r="C675" s="105">
        <f>IF(male=0,VLOOKUP((($A$5:$A$1570/'Life tables'!$I$2)*2)+age,lifetable,13,1),IF(male=1,VLOOKUP((($A$5:$A$1570/'Life tables'!$I$2)*2)+age,lifetable,10,1),"error"))</f>
        <v>4.6329957291590951E-4</v>
      </c>
      <c r="F675" s="96">
        <f t="shared" si="200"/>
        <v>98.73623330231905</v>
      </c>
      <c r="G675" s="96">
        <f t="shared" si="201"/>
        <v>9.9182612787691546</v>
      </c>
      <c r="H675" s="96">
        <f t="shared" si="202"/>
        <v>0.56644018299438603</v>
      </c>
      <c r="I675" s="96">
        <f t="shared" si="203"/>
        <v>0.22696722427815999</v>
      </c>
      <c r="J675" s="96">
        <f t="shared" si="204"/>
        <v>5.0707166247749853E-2</v>
      </c>
      <c r="K675" s="96">
        <f t="shared" si="205"/>
        <v>0.23716807922555616</v>
      </c>
      <c r="L675" s="96">
        <f t="shared" si="213"/>
        <v>87.736689370804044</v>
      </c>
      <c r="M675" s="96">
        <f t="shared" si="206"/>
        <v>466.90983935205475</v>
      </c>
      <c r="N675" s="96">
        <f t="shared" si="207"/>
        <v>44.964429149295192</v>
      </c>
      <c r="O675" s="96">
        <f t="shared" si="208"/>
        <v>1.0732962629981999</v>
      </c>
      <c r="P675" s="96">
        <f t="shared" si="209"/>
        <v>1.0732962629981999</v>
      </c>
      <c r="Q675" s="96">
        <f t="shared" si="210"/>
        <v>0.23814564538383759</v>
      </c>
      <c r="R675" s="96">
        <f t="shared" si="211"/>
        <v>8.4134749911517925E-2</v>
      </c>
      <c r="S675" s="96">
        <f t="shared" si="214"/>
        <v>419.47653728146781</v>
      </c>
      <c r="T675" s="96">
        <f t="shared" si="217"/>
        <v>103.52718404014968</v>
      </c>
      <c r="U675" s="96">
        <f t="shared" si="217"/>
        <v>331.43689894624561</v>
      </c>
      <c r="V675" s="32">
        <f t="shared" si="216"/>
        <v>1000.0000000000005</v>
      </c>
      <c r="W675" s="100">
        <f>IF(A675=1,((cPH1_+cPHr+(cNES*L675+(cNES+cOSEX)*G675+(cNES+cEREX)*H675+(cNES+cHOEX)*I675+(cNES+cNES)*S675+(cNES+cOSEX)*N675+(cNES+cEREX)*O675+(cNES+cHOEX)*P675)))/(1+cDR)^(A$6:A$65537 + 0.5),(cPHr+(cNES*L675+(cNES+cOSEX)*G675+(cNES+cEREX)*H675+(cNES+cHOEX)*I675+(cNES+cNES)*S675+(cNES+cOSEX)*N675+(cNES+cEREX)*O675+(cNES+cHOEX)*P675))/(1+cDR)^(((cycle + 0.5)/('Life tables'!$I$2/2))))</f>
        <v>30224.082652415786</v>
      </c>
      <c r="X675" s="107">
        <f>((L675+G675+H675+I675+N675+O675+P675+S675)/('Life tables'!$I$2/2))/(1+oDR)^(((cycle + 0.5)/('Life tables'!$I$2/2)))</f>
        <v>14.786540727859354</v>
      </c>
      <c r="Y675" s="31">
        <f>((uNES*L675+ uOCEX*G675+uEREX*H675+uHOEX*I675+uNES*S675+ uOCEX*N675+uEREX*O675+uHOEX*P675)/('Life tables'!$I$2/2))/(1+oDR)^(((cycle + 0.5)/('Life tables'!$I$2/2)))</f>
        <v>9.7450426400609569</v>
      </c>
      <c r="Z675" s="100">
        <f t="shared" si="212"/>
        <v>134956.35745020933</v>
      </c>
      <c r="AA675" s="107">
        <f>((L675+G675+H675+I675+N675+O675+P675+S675)/('Life tables'!$I$2/2))</f>
        <v>21.672592702500445</v>
      </c>
      <c r="AB675" s="31">
        <f>((uNES*L675+ uOCEX*G675+uEREX*H675+uHOEX*I675+uNES*S675+ uOCEX*N675+uEREX*O675+uHOEX*P675)/('Life tables'!$I$2/2))</f>
        <v>14.283282607717554</v>
      </c>
    </row>
    <row r="676" spans="1:28" x14ac:dyDescent="0.25">
      <c r="A676" s="4">
        <v>670</v>
      </c>
      <c r="C676" s="105">
        <f>IF(male=0,VLOOKUP((($A$5:$A$1570/'Life tables'!$I$2)*2)+age,lifetable,13,1),IF(male=1,VLOOKUP((($A$5:$A$1570/'Life tables'!$I$2)*2)+age,lifetable,10,1),"error"))</f>
        <v>4.6329957291590951E-4</v>
      </c>
      <c r="F676" s="96">
        <f t="shared" si="200"/>
        <v>98.629704528087032</v>
      </c>
      <c r="G676" s="96">
        <f t="shared" si="201"/>
        <v>9.9075602404451075</v>
      </c>
      <c r="H676" s="96">
        <f t="shared" si="202"/>
        <v>0.56582903776074733</v>
      </c>
      <c r="I676" s="96">
        <f t="shared" si="203"/>
        <v>0.22672234416288189</v>
      </c>
      <c r="J676" s="96">
        <f t="shared" si="204"/>
        <v>5.0652457129481063E-2</v>
      </c>
      <c r="K676" s="96">
        <f t="shared" si="205"/>
        <v>0.23691219317519913</v>
      </c>
      <c r="L676" s="96">
        <f t="shared" si="213"/>
        <v>87.642028255413621</v>
      </c>
      <c r="M676" s="96">
        <f t="shared" si="206"/>
        <v>466.40621248551815</v>
      </c>
      <c r="N676" s="96">
        <f t="shared" si="207"/>
        <v>44.915928790875903</v>
      </c>
      <c r="O676" s="96">
        <f t="shared" si="208"/>
        <v>1.0721385644700445</v>
      </c>
      <c r="P676" s="96">
        <f t="shared" si="209"/>
        <v>1.0721385644700445</v>
      </c>
      <c r="Q676" s="96">
        <f t="shared" si="210"/>
        <v>0.237888772353853</v>
      </c>
      <c r="R676" s="96">
        <f t="shared" si="211"/>
        <v>8.404399894228673E-2</v>
      </c>
      <c r="S676" s="96">
        <f t="shared" si="214"/>
        <v>419.02407379440604</v>
      </c>
      <c r="T676" s="96">
        <f t="shared" si="217"/>
        <v>103.81572526963301</v>
      </c>
      <c r="U676" s="96">
        <f t="shared" si="217"/>
        <v>331.75785513836308</v>
      </c>
      <c r="V676" s="32">
        <f t="shared" si="216"/>
        <v>1000.0000000000005</v>
      </c>
      <c r="W676" s="100">
        <f>IF(A676=1,((cPH1_+cPHr+(cNES*L676+(cNES+cOSEX)*G676+(cNES+cEREX)*H676+(cNES+cHOEX)*I676+(cNES+cNES)*S676+(cNES+cOSEX)*N676+(cNES+cEREX)*O676+(cNES+cHOEX)*P676)))/(1+cDR)^(A$6:A$65537 + 0.5),(cPHr+(cNES*L676+(cNES+cOSEX)*G676+(cNES+cEREX)*H676+(cNES+cHOEX)*I676+(cNES+cNES)*S676+(cNES+cOSEX)*N676+(cNES+cEREX)*O676+(cNES+cHOEX)*P676))/(1+cDR)^(((cycle + 0.5)/('Life tables'!$I$2/2))))</f>
        <v>30124.085130529958</v>
      </c>
      <c r="X676" s="107">
        <f>((L676+G676+H676+I676+N676+O676+P676+S676)/('Life tables'!$I$2/2))/(1+oDR)^(((cycle + 0.5)/('Life tables'!$I$2/2)))</f>
        <v>14.762158037656123</v>
      </c>
      <c r="Y676" s="31">
        <f>((uNES*L676+ uOCEX*G676+uEREX*H676+uHOEX*I676+uNES*S676+ uOCEX*N676+uEREX*O676+uHOEX*P676)/('Life tables'!$I$2/2))/(1+oDR)^(((cycle + 0.5)/('Life tables'!$I$2/2)))</f>
        <v>9.7289732733709311</v>
      </c>
      <c r="Z676" s="100">
        <f t="shared" si="212"/>
        <v>134810.81090160226</v>
      </c>
      <c r="AA676" s="107">
        <f>((L676+G676+H676+I676+N676+O676+P676+S676)/('Life tables'!$I$2/2))</f>
        <v>21.64921473842093</v>
      </c>
      <c r="AB676" s="31">
        <f>((uNES*L676+ uOCEX*G676+uEREX*H676+uHOEX*I676+uNES*S676+ uOCEX*N676+uEREX*O676+uHOEX*P676)/('Life tables'!$I$2/2))</f>
        <v>14.26787540427981</v>
      </c>
    </row>
    <row r="677" spans="1:28" x14ac:dyDescent="0.25">
      <c r="A677" s="4">
        <v>671</v>
      </c>
      <c r="C677" s="105">
        <f>IF(male=0,VLOOKUP((($A$5:$A$1570/'Life tables'!$I$2)*2)+age,lifetable,13,1),IF(male=1,VLOOKUP((($A$5:$A$1570/'Life tables'!$I$2)*2)+age,lifetable,10,1),"error"))</f>
        <v>4.6329957291590951E-4</v>
      </c>
      <c r="F677" s="96">
        <f t="shared" si="200"/>
        <v>98.523291455731041</v>
      </c>
      <c r="G677" s="96">
        <f t="shared" si="201"/>
        <v>9.8968708246166575</v>
      </c>
      <c r="H677" s="96">
        <f t="shared" si="202"/>
        <v>0.56521855629753648</v>
      </c>
      <c r="I677" s="96">
        <f t="shared" si="203"/>
        <v>0.22647773001413674</v>
      </c>
      <c r="J677" s="96">
        <f t="shared" si="204"/>
        <v>5.0597807431286002E-2</v>
      </c>
      <c r="K677" s="96">
        <f t="shared" si="205"/>
        <v>0.23665658504502179</v>
      </c>
      <c r="L677" s="96">
        <f t="shared" si="213"/>
        <v>87.547469952326395</v>
      </c>
      <c r="M677" s="96">
        <f t="shared" si="206"/>
        <v>465.90312813627332</v>
      </c>
      <c r="N677" s="96">
        <f t="shared" si="207"/>
        <v>44.867480678047251</v>
      </c>
      <c r="O677" s="96">
        <f t="shared" si="208"/>
        <v>1.0709821130387216</v>
      </c>
      <c r="P677" s="96">
        <f t="shared" si="209"/>
        <v>1.0709821130387216</v>
      </c>
      <c r="Q677" s="96">
        <f t="shared" si="210"/>
        <v>0.23763217603281661</v>
      </c>
      <c r="R677" s="96">
        <f t="shared" si="211"/>
        <v>8.3953345731879236E-2</v>
      </c>
      <c r="S677" s="96">
        <f t="shared" si="214"/>
        <v>418.5720977103839</v>
      </c>
      <c r="T677" s="96">
        <f t="shared" si="217"/>
        <v>104.10395525309711</v>
      </c>
      <c r="U677" s="96">
        <f t="shared" si="217"/>
        <v>332.07846506914001</v>
      </c>
      <c r="V677" s="32">
        <f t="shared" si="216"/>
        <v>1000.0000000000005</v>
      </c>
      <c r="W677" s="100">
        <f>IF(A677=1,((cPH1_+cPHr+(cNES*L677+(cNES+cOSEX)*G677+(cNES+cEREX)*H677+(cNES+cHOEX)*I677+(cNES+cNES)*S677+(cNES+cOSEX)*N677+(cNES+cEREX)*O677+(cNES+cHOEX)*P677)))/(1+cDR)^(A$6:A$65537 + 0.5),(cPHr+(cNES*L677+(cNES+cOSEX)*G677+(cNES+cEREX)*H677+(cNES+cHOEX)*I677+(cNES+cNES)*S677+(cNES+cOSEX)*N677+(cNES+cEREX)*O677+(cNES+cHOEX)*P677))/(1+cDR)^(((cycle + 0.5)/('Life tables'!$I$2/2))))</f>
        <v>30024.418446798321</v>
      </c>
      <c r="X677" s="107">
        <f>((L677+G677+H677+I677+N677+O677+P677+S677)/('Life tables'!$I$2/2))/(1+oDR)^(((cycle + 0.5)/('Life tables'!$I$2/2)))</f>
        <v>14.737815555291901</v>
      </c>
      <c r="Y677" s="31">
        <f>((uNES*L677+ uOCEX*G677+uEREX*H677+uHOEX*I677+uNES*S677+ uOCEX*N677+uEREX*O677+uHOEX*P677)/('Life tables'!$I$2/2))/(1+oDR)^(((cycle + 0.5)/('Life tables'!$I$2/2)))</f>
        <v>9.7129304055577776</v>
      </c>
      <c r="Z677" s="100">
        <f t="shared" si="212"/>
        <v>134665.42128742018</v>
      </c>
      <c r="AA677" s="107">
        <f>((L677+G677+H677+I677+N677+O677+P677+S677)/('Life tables'!$I$2/2))</f>
        <v>21.625861993781065</v>
      </c>
      <c r="AB677" s="31">
        <f>((uNES*L677+ uOCEX*G677+uEREX*H677+uHOEX*I677+uNES*S677+ uOCEX*N677+uEREX*O677+uHOEX*P677)/('Life tables'!$I$2/2))</f>
        <v>14.252484821630823</v>
      </c>
    </row>
    <row r="678" spans="1:28" x14ac:dyDescent="0.25">
      <c r="A678" s="4">
        <v>672</v>
      </c>
      <c r="C678" s="105">
        <f>IF(male=0,VLOOKUP((($A$5:$A$1570/'Life tables'!$I$2)*2)+age,lifetable,13,1),IF(male=1,VLOOKUP((($A$5:$A$1570/'Life tables'!$I$2)*2)+age,lifetable,10,1),"error"))</f>
        <v>4.6329957291590951E-4</v>
      </c>
      <c r="F678" s="96">
        <f t="shared" si="200"/>
        <v>98.41699393378255</v>
      </c>
      <c r="G678" s="96">
        <f t="shared" si="201"/>
        <v>9.886193016068475</v>
      </c>
      <c r="H678" s="96">
        <f t="shared" si="202"/>
        <v>0.56460873773579345</v>
      </c>
      <c r="I678" s="96">
        <f t="shared" si="203"/>
        <v>0.22623338148374036</v>
      </c>
      <c r="J678" s="96">
        <f t="shared" si="204"/>
        <v>5.05432170753762E-2</v>
      </c>
      <c r="K678" s="96">
        <f t="shared" si="205"/>
        <v>0.23640125447119112</v>
      </c>
      <c r="L678" s="96">
        <f t="shared" si="213"/>
        <v>87.453014326947965</v>
      </c>
      <c r="M678" s="96">
        <f t="shared" si="206"/>
        <v>465.40058574398074</v>
      </c>
      <c r="N678" s="96">
        <f t="shared" si="207"/>
        <v>44.81908475684731</v>
      </c>
      <c r="O678" s="96">
        <f t="shared" si="208"/>
        <v>1.0698269074161666</v>
      </c>
      <c r="P678" s="96">
        <f t="shared" si="209"/>
        <v>1.0698269074161666</v>
      </c>
      <c r="Q678" s="96">
        <f t="shared" si="210"/>
        <v>0.2373758561349294</v>
      </c>
      <c r="R678" s="96">
        <f t="shared" si="211"/>
        <v>8.3862790179325131E-2</v>
      </c>
      <c r="S678" s="96">
        <f t="shared" si="214"/>
        <v>418.12060852598682</v>
      </c>
      <c r="T678" s="96">
        <f t="shared" si="217"/>
        <v>104.39187432630742</v>
      </c>
      <c r="U678" s="96">
        <f t="shared" si="217"/>
        <v>332.39872911379052</v>
      </c>
      <c r="V678" s="32">
        <f t="shared" si="216"/>
        <v>1000.0000000000003</v>
      </c>
      <c r="W678" s="100">
        <f>IF(A678=1,((cPH1_+cPHr+(cNES*L678+(cNES+cOSEX)*G678+(cNES+cEREX)*H678+(cNES+cHOEX)*I678+(cNES+cNES)*S678+(cNES+cOSEX)*N678+(cNES+cEREX)*O678+(cNES+cHOEX)*P678)))/(1+cDR)^(A$6:A$65537 + 0.5),(cPHr+(cNES*L678+(cNES+cOSEX)*G678+(cNES+cEREX)*H678+(cNES+cHOEX)*I678+(cNES+cNES)*S678+(cNES+cOSEX)*N678+(cNES+cEREX)*O678+(cNES+cHOEX)*P678))/(1+cDR)^(((cycle + 0.5)/('Life tables'!$I$2/2))))</f>
        <v>29925.081507139676</v>
      </c>
      <c r="X678" s="107">
        <f>((L678+G678+H678+I678+N678+O678+P678+S678)/('Life tables'!$I$2/2))/(1+oDR)^(((cycle + 0.5)/('Life tables'!$I$2/2)))</f>
        <v>14.71351321441802</v>
      </c>
      <c r="Y678" s="31">
        <f>((uNES*L678+ uOCEX*G678+uEREX*H678+uHOEX*I678+uNES*S678+ uOCEX*N678+uEREX*O678+uHOEX*P678)/('Life tables'!$I$2/2))/(1+oDR)^(((cycle + 0.5)/('Life tables'!$I$2/2)))</f>
        <v>9.6969139928954231</v>
      </c>
      <c r="Z678" s="100">
        <f t="shared" si="212"/>
        <v>134520.18844055437</v>
      </c>
      <c r="AA678" s="107">
        <f>((L678+G678+H678+I678+N678+O678+P678+S678)/('Life tables'!$I$2/2))</f>
        <v>21.602534441310414</v>
      </c>
      <c r="AB678" s="31">
        <f>((uNES*L678+ uOCEX*G678+uEREX*H678+uHOEX*I678+uNES*S678+ uOCEX*N678+uEREX*O678+uHOEX*P678)/('Life tables'!$I$2/2))</f>
        <v>14.237110841799314</v>
      </c>
    </row>
    <row r="679" spans="1:28" x14ac:dyDescent="0.25">
      <c r="A679" s="4">
        <v>673</v>
      </c>
      <c r="C679" s="105">
        <f>IF(male=0,VLOOKUP((($A$5:$A$1570/'Life tables'!$I$2)*2)+age,lifetable,13,1),IF(male=1,VLOOKUP((($A$5:$A$1570/'Life tables'!$I$2)*2)+age,lifetable,10,1),"error"))</f>
        <v>4.6329957291590951E-4</v>
      </c>
      <c r="F679" s="96">
        <f t="shared" si="200"/>
        <v>98.310811811835364</v>
      </c>
      <c r="G679" s="96">
        <f t="shared" si="201"/>
        <v>9.8755267996919436</v>
      </c>
      <c r="H679" s="96">
        <f t="shared" si="202"/>
        <v>0.56399958121265226</v>
      </c>
      <c r="I679" s="96">
        <f t="shared" si="203"/>
        <v>0.22598929822595062</v>
      </c>
      <c r="J679" s="96">
        <f t="shared" si="204"/>
        <v>5.0488685984508792E-2</v>
      </c>
      <c r="K679" s="96">
        <f t="shared" si="205"/>
        <v>0.2361462010924259</v>
      </c>
      <c r="L679" s="96">
        <f t="shared" si="213"/>
        <v>87.358661245627886</v>
      </c>
      <c r="M679" s="96">
        <f t="shared" si="206"/>
        <v>464.89858474806704</v>
      </c>
      <c r="N679" s="96">
        <f t="shared" si="207"/>
        <v>44.770740973291666</v>
      </c>
      <c r="O679" s="96">
        <f t="shared" si="208"/>
        <v>1.0686729463137763</v>
      </c>
      <c r="P679" s="96">
        <f t="shared" si="209"/>
        <v>1.0686729463137763</v>
      </c>
      <c r="Q679" s="96">
        <f t="shared" si="210"/>
        <v>0.23711981237427299</v>
      </c>
      <c r="R679" s="96">
        <f t="shared" si="211"/>
        <v>8.3772332183611992E-2</v>
      </c>
      <c r="S679" s="96">
        <f t="shared" si="214"/>
        <v>417.6696057375899</v>
      </c>
      <c r="T679" s="96">
        <f t="shared" si="217"/>
        <v>104.6794828246662</v>
      </c>
      <c r="U679" s="96">
        <f t="shared" si="217"/>
        <v>332.71864764706658</v>
      </c>
      <c r="V679" s="32">
        <f t="shared" si="216"/>
        <v>1000.0000000000002</v>
      </c>
      <c r="W679" s="100">
        <f>IF(A679=1,((cPH1_+cPHr+(cNES*L679+(cNES+cOSEX)*G679+(cNES+cEREX)*H679+(cNES+cHOEX)*I679+(cNES+cNES)*S679+(cNES+cOSEX)*N679+(cNES+cEREX)*O679+(cNES+cHOEX)*P679)))/(1+cDR)^(A$6:A$65537 + 0.5),(cPHr+(cNES*L679+(cNES+cOSEX)*G679+(cNES+cEREX)*H679+(cNES+cHOEX)*I679+(cNES+cNES)*S679+(cNES+cOSEX)*N679+(cNES+cEREX)*O679+(cNES+cHOEX)*P679))/(1+cDR)^(((cycle + 0.5)/('Life tables'!$I$2/2))))</f>
        <v>29826.073221073064</v>
      </c>
      <c r="X679" s="107">
        <f>((L679+G679+H679+I679+N679+O679+P679+S679)/('Life tables'!$I$2/2))/(1+oDR)^(((cycle + 0.5)/('Life tables'!$I$2/2)))</f>
        <v>14.689250948796834</v>
      </c>
      <c r="Y679" s="31">
        <f>((uNES*L679+ uOCEX*G679+uEREX*H679+uHOEX*I679+uNES*S679+ uOCEX*N679+uEREX*O679+uHOEX*P679)/('Life tables'!$I$2/2))/(1+oDR)^(((cycle + 0.5)/('Life tables'!$I$2/2)))</f>
        <v>9.6809239917309302</v>
      </c>
      <c r="Z679" s="100">
        <f t="shared" si="212"/>
        <v>134375.11219400296</v>
      </c>
      <c r="AA679" s="107">
        <f>((L679+G679+H679+I679+N679+O679+P679+S679)/('Life tables'!$I$2/2))</f>
        <v>21.57923205377022</v>
      </c>
      <c r="AB679" s="31">
        <f>((uNES*L679+ uOCEX*G679+uEREX*H679+uHOEX*I679+uNES*S679+ uOCEX*N679+uEREX*O679+uHOEX*P679)/('Life tables'!$I$2/2))</f>
        <v>14.221753446834832</v>
      </c>
    </row>
    <row r="680" spans="1:28" x14ac:dyDescent="0.25">
      <c r="A680" s="4">
        <v>674</v>
      </c>
      <c r="C680" s="105">
        <f>IF(male=0,VLOOKUP((($A$5:$A$1570/'Life tables'!$I$2)*2)+age,lifetable,13,1),IF(male=1,VLOOKUP((($A$5:$A$1570/'Life tables'!$I$2)*2)+age,lifetable,10,1),"error"))</f>
        <v>4.6329957291590951E-4</v>
      </c>
      <c r="F680" s="96">
        <f t="shared" si="200"/>
        <v>98.204744940514075</v>
      </c>
      <c r="G680" s="96">
        <f t="shared" si="201"/>
        <v>9.8648721604819887</v>
      </c>
      <c r="H680" s="96">
        <f t="shared" si="202"/>
        <v>0.56339108587116082</v>
      </c>
      <c r="I680" s="96">
        <f t="shared" si="203"/>
        <v>0.22574547989739488</v>
      </c>
      <c r="J680" s="96">
        <f t="shared" si="204"/>
        <v>5.0434214081970248E-2</v>
      </c>
      <c r="K680" s="96">
        <f t="shared" si="205"/>
        <v>0.23589142454992088</v>
      </c>
      <c r="L680" s="96">
        <f t="shared" si="213"/>
        <v>87.264410575631643</v>
      </c>
      <c r="M680" s="96">
        <f t="shared" si="206"/>
        <v>464.39712458775341</v>
      </c>
      <c r="N680" s="96">
        <f t="shared" si="207"/>
        <v>44.722449273376093</v>
      </c>
      <c r="O680" s="96">
        <f t="shared" si="208"/>
        <v>1.0675202284424758</v>
      </c>
      <c r="P680" s="96">
        <f t="shared" si="209"/>
        <v>1.0675202284424758</v>
      </c>
      <c r="Q680" s="96">
        <f t="shared" si="210"/>
        <v>0.23686404446482412</v>
      </c>
      <c r="R680" s="96">
        <f t="shared" si="211"/>
        <v>8.3681971643690345E-2</v>
      </c>
      <c r="S680" s="96">
        <f t="shared" si="214"/>
        <v>417.21908884138384</v>
      </c>
      <c r="T680" s="96">
        <f t="shared" ref="T680:U695" si="218">J680+Q680+T679</f>
        <v>104.96678108321299</v>
      </c>
      <c r="U680" s="96">
        <f t="shared" si="218"/>
        <v>333.03822104326019</v>
      </c>
      <c r="V680" s="32">
        <f t="shared" si="216"/>
        <v>1000.0000000000002</v>
      </c>
      <c r="W680" s="100">
        <f>IF(A680=1,((cPH1_+cPHr+(cNES*L680+(cNES+cOSEX)*G680+(cNES+cEREX)*H680+(cNES+cHOEX)*I680+(cNES+cNES)*S680+(cNES+cOSEX)*N680+(cNES+cEREX)*O680+(cNES+cHOEX)*P680)))/(1+cDR)^(A$6:A$65537 + 0.5),(cPHr+(cNES*L680+(cNES+cOSEX)*G680+(cNES+cEREX)*H680+(cNES+cHOEX)*I680+(cNES+cNES)*S680+(cNES+cOSEX)*N680+(cNES+cEREX)*O680+(cNES+cHOEX)*P680))/(1+cDR)^(((cycle + 0.5)/('Life tables'!$I$2/2))))</f>
        <v>29727.39250170657</v>
      </c>
      <c r="X680" s="107">
        <f>((L680+G680+H680+I680+N680+O680+P680+S680)/('Life tables'!$I$2/2))/(1+oDR)^(((cycle + 0.5)/('Life tables'!$I$2/2)))</f>
        <v>14.665028692301467</v>
      </c>
      <c r="Y680" s="31">
        <f>((uNES*L680+ uOCEX*G680+uEREX*H680+uHOEX*I680+uNES*S680+ uOCEX*N680+uEREX*O680+uHOEX*P680)/('Life tables'!$I$2/2))/(1+oDR)^(((cycle + 0.5)/('Life tables'!$I$2/2)))</f>
        <v>9.6649603584843202</v>
      </c>
      <c r="Z680" s="100">
        <f t="shared" si="212"/>
        <v>134230.19238087346</v>
      </c>
      <c r="AA680" s="107">
        <f>((L680+G680+H680+I680+N680+O680+P680+S680)/('Life tables'!$I$2/2))</f>
        <v>21.555954803953256</v>
      </c>
      <c r="AB680" s="31">
        <f>((uNES*L680+ uOCEX*G680+uEREX*H680+uHOEX*I680+uNES*S680+ uOCEX*N680+uEREX*O680+uHOEX*P680)/('Life tables'!$I$2/2))</f>
        <v>14.206412618807654</v>
      </c>
    </row>
    <row r="681" spans="1:28" x14ac:dyDescent="0.25">
      <c r="A681" s="4">
        <v>675</v>
      </c>
      <c r="C681" s="105">
        <f>IF(male=0,VLOOKUP((($A$5:$A$1570/'Life tables'!$I$2)*2)+age,lifetable,13,1),IF(male=1,VLOOKUP((($A$5:$A$1570/'Life tables'!$I$2)*2)+age,lifetable,10,1),"error"))</f>
        <v>4.6329957291590951E-4</v>
      </c>
      <c r="F681" s="96">
        <f t="shared" si="200"/>
        <v>98.098793171443731</v>
      </c>
      <c r="G681" s="96">
        <f t="shared" si="201"/>
        <v>9.8542290835340367</v>
      </c>
      <c r="H681" s="96">
        <f t="shared" si="202"/>
        <v>0.56278325086010639</v>
      </c>
      <c r="I681" s="96">
        <f t="shared" si="203"/>
        <v>0.22550192615700024</v>
      </c>
      <c r="J681" s="96">
        <f t="shared" si="204"/>
        <v>5.0379801291560854E-2</v>
      </c>
      <c r="K681" s="96">
        <f t="shared" si="205"/>
        <v>0.23563692448727394</v>
      </c>
      <c r="L681" s="96">
        <f t="shared" si="213"/>
        <v>87.170262185113756</v>
      </c>
      <c r="M681" s="96">
        <f t="shared" si="206"/>
        <v>463.89620470208342</v>
      </c>
      <c r="N681" s="96">
        <f t="shared" si="207"/>
        <v>44.674209603079284</v>
      </c>
      <c r="O681" s="96">
        <f t="shared" si="208"/>
        <v>1.0663687525127821</v>
      </c>
      <c r="P681" s="96">
        <f t="shared" si="209"/>
        <v>1.0663687525127821</v>
      </c>
      <c r="Q681" s="96">
        <f t="shared" si="210"/>
        <v>0.23660855212046911</v>
      </c>
      <c r="R681" s="96">
        <f t="shared" si="211"/>
        <v>8.359170845847877E-2</v>
      </c>
      <c r="S681" s="96">
        <f t="shared" si="214"/>
        <v>416.76905733339964</v>
      </c>
      <c r="T681" s="96">
        <f t="shared" si="218"/>
        <v>105.25376943662502</v>
      </c>
      <c r="U681" s="96">
        <f t="shared" si="218"/>
        <v>333.35744967620593</v>
      </c>
      <c r="V681" s="32">
        <f t="shared" si="216"/>
        <v>1000.0000000000002</v>
      </c>
      <c r="W681" s="100">
        <f>IF(A681=1,((cPH1_+cPHr+(cNES*L681+(cNES+cOSEX)*G681+(cNES+cEREX)*H681+(cNES+cHOEX)*I681+(cNES+cNES)*S681+(cNES+cOSEX)*N681+(cNES+cEREX)*O681+(cNES+cHOEX)*P681)))/(1+cDR)^(A$6:A$65537 + 0.5),(cPHr+(cNES*L681+(cNES+cOSEX)*G681+(cNES+cEREX)*H681+(cNES+cHOEX)*I681+(cNES+cNES)*S681+(cNES+cOSEX)*N681+(cNES+cEREX)*O681+(cNES+cHOEX)*P681))/(1+cDR)^(((cycle + 0.5)/('Life tables'!$I$2/2))))</f>
        <v>29629.038265726154</v>
      </c>
      <c r="X681" s="107">
        <f>((L681+G681+H681+I681+N681+O681+P681+S681)/('Life tables'!$I$2/2))/(1+oDR)^(((cycle + 0.5)/('Life tables'!$I$2/2)))</f>
        <v>14.640846378915581</v>
      </c>
      <c r="Y681" s="31">
        <f>((uNES*L681+ uOCEX*G681+uEREX*H681+uHOEX*I681+uNES*S681+ uOCEX*N681+uEREX*O681+uHOEX*P681)/('Life tables'!$I$2/2))/(1+oDR)^(((cycle + 0.5)/('Life tables'!$I$2/2)))</f>
        <v>9.6490230496484628</v>
      </c>
      <c r="Z681" s="100">
        <f t="shared" si="212"/>
        <v>134085.42883438498</v>
      </c>
      <c r="AA681" s="107">
        <f>((L681+G681+H681+I681+N681+O681+P681+S681)/('Life tables'!$I$2/2))</f>
        <v>21.532702664683757</v>
      </c>
      <c r="AB681" s="31">
        <f>((uNES*L681+ uOCEX*G681+uEREX*H681+uHOEX*I681+uNES*S681+ uOCEX*N681+uEREX*O681+uHOEX*P681)/('Life tables'!$I$2/2))</f>
        <v>14.191088339808777</v>
      </c>
    </row>
    <row r="682" spans="1:28" x14ac:dyDescent="0.25">
      <c r="A682" s="4">
        <v>676</v>
      </c>
      <c r="C682" s="105">
        <f>IF(male=0,VLOOKUP((($A$5:$A$1570/'Life tables'!$I$2)*2)+age,lifetable,13,1),IF(male=1,VLOOKUP((($A$5:$A$1570/'Life tables'!$I$2)*2)+age,lifetable,10,1),"error"))</f>
        <v>4.6329957291590951E-4</v>
      </c>
      <c r="F682" s="96">
        <f t="shared" si="200"/>
        <v>97.992956357220365</v>
      </c>
      <c r="G682" s="96">
        <f t="shared" si="201"/>
        <v>9.8435975540410503</v>
      </c>
      <c r="H682" s="96">
        <f t="shared" si="202"/>
        <v>0.56217607533384684</v>
      </c>
      <c r="I682" s="96">
        <f t="shared" si="203"/>
        <v>0.22525863666592588</v>
      </c>
      <c r="J682" s="96">
        <f t="shared" si="204"/>
        <v>5.0325447537579518E-2</v>
      </c>
      <c r="K682" s="96">
        <f t="shared" si="205"/>
        <v>0.2353827005504153</v>
      </c>
      <c r="L682" s="96">
        <f t="shared" si="213"/>
        <v>87.07621594309154</v>
      </c>
      <c r="M682" s="96">
        <f t="shared" si="206"/>
        <v>463.3958245299491</v>
      </c>
      <c r="N682" s="96">
        <f t="shared" si="207"/>
        <v>44.62602190836531</v>
      </c>
      <c r="O682" s="96">
        <f t="shared" si="208"/>
        <v>1.0652185172348634</v>
      </c>
      <c r="P682" s="96">
        <f t="shared" si="209"/>
        <v>1.0652185172348634</v>
      </c>
      <c r="Q682" s="96">
        <f t="shared" si="210"/>
        <v>0.23635333505501688</v>
      </c>
      <c r="R682" s="96">
        <f t="shared" si="211"/>
        <v>8.350154252686845E-2</v>
      </c>
      <c r="S682" s="96">
        <f t="shared" si="214"/>
        <v>416.31951070953221</v>
      </c>
      <c r="T682" s="96">
        <f t="shared" si="218"/>
        <v>105.54044821921762</v>
      </c>
      <c r="U682" s="96">
        <f t="shared" si="218"/>
        <v>333.67633391928319</v>
      </c>
      <c r="V682" s="32">
        <f t="shared" si="216"/>
        <v>1000.0000000000005</v>
      </c>
      <c r="W682" s="100">
        <f>IF(A682=1,((cPH1_+cPHr+(cNES*L682+(cNES+cOSEX)*G682+(cNES+cEREX)*H682+(cNES+cHOEX)*I682+(cNES+cNES)*S682+(cNES+cOSEX)*N682+(cNES+cEREX)*O682+(cNES+cHOEX)*P682)))/(1+cDR)^(A$6:A$65537 + 0.5),(cPHr+(cNES*L682+(cNES+cOSEX)*G682+(cNES+cEREX)*H682+(cNES+cHOEX)*I682+(cNES+cNES)*S682+(cNES+cOSEX)*N682+(cNES+cEREX)*O682+(cNES+cHOEX)*P682))/(1+cDR)^(((cycle + 0.5)/('Life tables'!$I$2/2))))</f>
        <v>29531.009433384395</v>
      </c>
      <c r="X682" s="107">
        <f>((L682+G682+H682+I682+N682+O682+P682+S682)/('Life tables'!$I$2/2))/(1+oDR)^(((cycle + 0.5)/('Life tables'!$I$2/2)))</f>
        <v>14.616703942733153</v>
      </c>
      <c r="Y682" s="31">
        <f>((uNES*L682+ uOCEX*G682+uEREX*H682+uHOEX*I682+uNES*S682+ uOCEX*N682+uEREX*O682+uHOEX*P682)/('Life tables'!$I$2/2))/(1+oDR)^(((cycle + 0.5)/('Life tables'!$I$2/2)))</f>
        <v>9.6331120217888824</v>
      </c>
      <c r="Z682" s="100">
        <f t="shared" si="212"/>
        <v>133940.82138787032</v>
      </c>
      <c r="AA682" s="107">
        <f>((L682+G682+H682+I682+N682+O682+P682+S682)/('Life tables'!$I$2/2))</f>
        <v>21.509475608817294</v>
      </c>
      <c r="AB682" s="31">
        <f>((uNES*L682+ uOCEX*G682+uEREX*H682+uHOEX*I682+uNES*S682+ uOCEX*N682+uEREX*O682+uHOEX*P682)/('Life tables'!$I$2/2))</f>
        <v>14.175780591949792</v>
      </c>
    </row>
    <row r="683" spans="1:28" x14ac:dyDescent="0.25">
      <c r="A683" s="4">
        <v>677</v>
      </c>
      <c r="C683" s="105">
        <f>IF(male=0,VLOOKUP((($A$5:$A$1570/'Life tables'!$I$2)*2)+age,lifetable,13,1),IF(male=1,VLOOKUP((($A$5:$A$1570/'Life tables'!$I$2)*2)+age,lifetable,10,1),"error"))</f>
        <v>4.6329957291590951E-4</v>
      </c>
      <c r="F683" s="96">
        <f t="shared" si="200"/>
        <v>97.887234351382773</v>
      </c>
      <c r="G683" s="96">
        <f t="shared" si="201"/>
        <v>9.8329775572906968</v>
      </c>
      <c r="H683" s="96">
        <f t="shared" si="202"/>
        <v>0.56156955845214829</v>
      </c>
      <c r="I683" s="96">
        <f t="shared" si="203"/>
        <v>0.2250156110874981</v>
      </c>
      <c r="J683" s="96">
        <f t="shared" si="204"/>
        <v>5.0271152744809401E-2</v>
      </c>
      <c r="K683" s="96">
        <f t="shared" si="205"/>
        <v>0.23512875238753975</v>
      </c>
      <c r="L683" s="96">
        <f t="shared" si="213"/>
        <v>86.982271719420083</v>
      </c>
      <c r="M683" s="96">
        <f t="shared" si="206"/>
        <v>462.89598351011688</v>
      </c>
      <c r="N683" s="96">
        <f t="shared" si="207"/>
        <v>44.577886135186176</v>
      </c>
      <c r="O683" s="96">
        <f t="shared" si="208"/>
        <v>1.0640695213185989</v>
      </c>
      <c r="P683" s="96">
        <f t="shared" si="209"/>
        <v>1.0640695213185989</v>
      </c>
      <c r="Q683" s="96">
        <f t="shared" si="210"/>
        <v>0.2360983929822123</v>
      </c>
      <c r="R683" s="96">
        <f t="shared" si="211"/>
        <v>8.3411473747727991E-2</v>
      </c>
      <c r="S683" s="96">
        <f t="shared" si="214"/>
        <v>415.87044846556353</v>
      </c>
      <c r="T683" s="96">
        <f t="shared" si="218"/>
        <v>105.82681776494465</v>
      </c>
      <c r="U683" s="96">
        <f t="shared" si="218"/>
        <v>333.99487414541846</v>
      </c>
      <c r="V683" s="32">
        <f t="shared" si="216"/>
        <v>1000.0000000000005</v>
      </c>
      <c r="W683" s="100">
        <f>IF(A683=1,((cPH1_+cPHr+(cNES*L683+(cNES+cOSEX)*G683+(cNES+cEREX)*H683+(cNES+cHOEX)*I683+(cNES+cNES)*S683+(cNES+cOSEX)*N683+(cNES+cEREX)*O683+(cNES+cHOEX)*P683)))/(1+cDR)^(A$6:A$65537 + 0.5),(cPHr+(cNES*L683+(cNES+cOSEX)*G683+(cNES+cEREX)*H683+(cNES+cHOEX)*I683+(cNES+cNES)*S683+(cNES+cOSEX)*N683+(cNES+cEREX)*O683+(cNES+cHOEX)*P683))/(1+cDR)^(((cycle + 0.5)/('Life tables'!$I$2/2))))</f>
        <v>29433.304928489386</v>
      </c>
      <c r="X683" s="107">
        <f>((L683+G683+H683+I683+N683+O683+P683+S683)/('Life tables'!$I$2/2))/(1+oDR)^(((cycle + 0.5)/('Life tables'!$I$2/2)))</f>
        <v>14.592601317958222</v>
      </c>
      <c r="Y683" s="31">
        <f>((uNES*L683+ uOCEX*G683+uEREX*H683+uHOEX*I683+uNES*S683+ uOCEX*N683+uEREX*O683+uHOEX*P683)/('Life tables'!$I$2/2))/(1+oDR)^(((cycle + 0.5)/('Life tables'!$I$2/2)))</f>
        <v>9.6172272315436214</v>
      </c>
      <c r="Z683" s="100">
        <f t="shared" si="212"/>
        <v>133796.36987477815</v>
      </c>
      <c r="AA683" s="107">
        <f>((L683+G683+H683+I683+N683+O683+P683+S683)/('Life tables'!$I$2/2))</f>
        <v>21.486273609240659</v>
      </c>
      <c r="AB683" s="31">
        <f>((uNES*L683+ uOCEX*G683+uEREX*H683+uHOEX*I683+uNES*S683+ uOCEX*N683+uEREX*O683+uHOEX*P683)/('Life tables'!$I$2/2))</f>
        <v>14.160489357362836</v>
      </c>
    </row>
    <row r="684" spans="1:28" x14ac:dyDescent="0.25">
      <c r="A684" s="4">
        <v>678</v>
      </c>
      <c r="C684" s="105">
        <f>IF(male=0,VLOOKUP((($A$5:$A$1570/'Life tables'!$I$2)*2)+age,lifetable,13,1),IF(male=1,VLOOKUP((($A$5:$A$1570/'Life tables'!$I$2)*2)+age,lifetable,10,1),"error"))</f>
        <v>4.9660762749414999E-4</v>
      </c>
      <c r="F684" s="96">
        <f t="shared" si="200"/>
        <v>97.781627008384888</v>
      </c>
      <c r="G684" s="96">
        <f t="shared" si="201"/>
        <v>9.8223690786625681</v>
      </c>
      <c r="H684" s="96">
        <f t="shared" si="202"/>
        <v>0.56096369938002721</v>
      </c>
      <c r="I684" s="96">
        <f t="shared" si="203"/>
        <v>0.22477284908714681</v>
      </c>
      <c r="J684" s="96">
        <f t="shared" si="204"/>
        <v>5.3827167968848164E-2</v>
      </c>
      <c r="K684" s="96">
        <f t="shared" si="205"/>
        <v>0.23487507964904028</v>
      </c>
      <c r="L684" s="96">
        <f t="shared" si="213"/>
        <v>86.884819133637251</v>
      </c>
      <c r="M684" s="96">
        <f t="shared" si="206"/>
        <v>462.39668108125244</v>
      </c>
      <c r="N684" s="96">
        <f t="shared" si="207"/>
        <v>44.529802229484162</v>
      </c>
      <c r="O684" s="96">
        <f t="shared" si="208"/>
        <v>1.0629217634736372</v>
      </c>
      <c r="P684" s="96">
        <f t="shared" si="209"/>
        <v>1.0629217634736372</v>
      </c>
      <c r="Q684" s="96">
        <f t="shared" si="210"/>
        <v>0.25279926830123883</v>
      </c>
      <c r="R684" s="96">
        <f t="shared" si="211"/>
        <v>8.3321502019907873E-2</v>
      </c>
      <c r="S684" s="96">
        <f t="shared" si="214"/>
        <v>415.40491455449984</v>
      </c>
      <c r="T684" s="96">
        <f t="shared" si="218"/>
        <v>106.13344420121474</v>
      </c>
      <c r="U684" s="96">
        <f t="shared" si="218"/>
        <v>334.31307072708739</v>
      </c>
      <c r="V684" s="32">
        <f t="shared" si="216"/>
        <v>1000.0000000000005</v>
      </c>
      <c r="W684" s="100">
        <f>IF(A684=1,((cPH1_+cPHr+(cNES*L684+(cNES+cOSEX)*G684+(cNES+cEREX)*H684+(cNES+cHOEX)*I684+(cNES+cNES)*S684+(cNES+cOSEX)*N684+(cNES+cEREX)*O684+(cNES+cHOEX)*P684)))/(1+cDR)^(A$6:A$65537 + 0.5),(cPHr+(cNES*L684+(cNES+cOSEX)*G684+(cNES+cEREX)*H684+(cNES+cHOEX)*I684+(cNES+cNES)*S684+(cNES+cOSEX)*N684+(cNES+cEREX)*O684+(cNES+cHOEX)*P684))/(1+cDR)^(((cycle + 0.5)/('Life tables'!$I$2/2))))</f>
        <v>29334.993699198105</v>
      </c>
      <c r="X684" s="107">
        <f>((L684+G684+H684+I684+N684+O684+P684+S684)/('Life tables'!$I$2/2))/(1+oDR)^(((cycle + 0.5)/('Life tables'!$I$2/2)))</f>
        <v>14.568003007432717</v>
      </c>
      <c r="Y684" s="31">
        <f>((uNES*L684+ uOCEX*G684+uEREX*H684+uHOEX*I684+uNES*S684+ uOCEX*N684+uEREX*O684+uHOEX*P684)/('Life tables'!$I$2/2))/(1+oDR)^(((cycle + 0.5)/('Life tables'!$I$2/2)))</f>
        <v>9.6010098965368709</v>
      </c>
      <c r="Z684" s="100">
        <f t="shared" si="212"/>
        <v>133647.83721935746</v>
      </c>
      <c r="AA684" s="107">
        <f>((L684+G684+H684+I684+N684+O684+P684+S684)/('Life tables'!$I$2/2))</f>
        <v>21.46230781455187</v>
      </c>
      <c r="AB684" s="31">
        <f>((uNES*L684+ uOCEX*G684+uEREX*H684+uHOEX*I684+uNES*S684+ uOCEX*N684+uEREX*O684+uHOEX*P684)/('Life tables'!$I$2/2))</f>
        <v>14.144686105906189</v>
      </c>
    </row>
    <row r="685" spans="1:28" x14ac:dyDescent="0.25">
      <c r="A685" s="4">
        <v>679</v>
      </c>
      <c r="C685" s="105">
        <f>IF(male=0,VLOOKUP((($A$5:$A$1570/'Life tables'!$I$2)*2)+age,lifetable,13,1),IF(male=1,VLOOKUP((($A$5:$A$1570/'Life tables'!$I$2)*2)+age,lifetable,10,1),"error"))</f>
        <v>4.9660762749414999E-4</v>
      </c>
      <c r="F685" s="96">
        <f t="shared" si="200"/>
        <v>97.672518175886665</v>
      </c>
      <c r="G685" s="96">
        <f t="shared" si="201"/>
        <v>9.8114088680859162</v>
      </c>
      <c r="H685" s="96">
        <f t="shared" si="202"/>
        <v>0.56033775260264351</v>
      </c>
      <c r="I685" s="96">
        <f t="shared" si="203"/>
        <v>0.22452203813327409</v>
      </c>
      <c r="J685" s="96">
        <f t="shared" si="204"/>
        <v>5.3767105361654445E-2</v>
      </c>
      <c r="K685" s="96">
        <f t="shared" si="205"/>
        <v>0.23461299620343307</v>
      </c>
      <c r="L685" s="96">
        <f t="shared" si="213"/>
        <v>86.787869415499742</v>
      </c>
      <c r="M685" s="96">
        <f t="shared" si="206"/>
        <v>461.88096689581164</v>
      </c>
      <c r="N685" s="96">
        <f t="shared" si="207"/>
        <v>44.48013783606568</v>
      </c>
      <c r="O685" s="96">
        <f t="shared" si="208"/>
        <v>1.0617362795507093</v>
      </c>
      <c r="P685" s="96">
        <f t="shared" si="209"/>
        <v>1.0617362795507093</v>
      </c>
      <c r="Q685" s="96">
        <f t="shared" si="210"/>
        <v>0.25251731954583867</v>
      </c>
      <c r="R685" s="96">
        <f t="shared" si="211"/>
        <v>8.32285729780224E-2</v>
      </c>
      <c r="S685" s="96">
        <f t="shared" si="214"/>
        <v>414.9416106081207</v>
      </c>
      <c r="T685" s="96">
        <f t="shared" si="218"/>
        <v>106.43972862612223</v>
      </c>
      <c r="U685" s="96">
        <f t="shared" si="218"/>
        <v>334.63091229626883</v>
      </c>
      <c r="V685" s="32">
        <f t="shared" si="216"/>
        <v>1000.0000000000005</v>
      </c>
      <c r="W685" s="100">
        <f>IF(A685=1,((cPH1_+cPHr+(cNES*L685+(cNES+cOSEX)*G685+(cNES+cEREX)*H685+(cNES+cHOEX)*I685+(cNES+cNES)*S685+(cNES+cOSEX)*N685+(cNES+cEREX)*O685+(cNES+cHOEX)*P685)))/(1+cDR)^(A$6:A$65537 + 0.5),(cPHr+(cNES*L685+(cNES+cOSEX)*G685+(cNES+cEREX)*H685+(cNES+cHOEX)*I685+(cNES+cNES)*S685+(cNES+cOSEX)*N685+(cNES+cEREX)*O685+(cNES+cHOEX)*P685))/(1+cDR)^(((cycle + 0.5)/('Life tables'!$I$2/2))))</f>
        <v>29236.863909045398</v>
      </c>
      <c r="X685" s="107">
        <f>((L685+G685+H685+I685+N685+O685+P685+S685)/('Life tables'!$I$2/2))/(1+oDR)^(((cycle + 0.5)/('Life tables'!$I$2/2)))</f>
        <v>14.543446164042491</v>
      </c>
      <c r="Y685" s="31">
        <f>((uNES*L685+ uOCEX*G685+uEREX*H685+uHOEX*I685+uNES*S685+ uOCEX*N685+uEREX*O685+uHOEX*P685)/('Life tables'!$I$2/2))/(1+oDR)^(((cycle + 0.5)/('Life tables'!$I$2/2)))</f>
        <v>9.5848257649985111</v>
      </c>
      <c r="Z685" s="100">
        <f t="shared" si="212"/>
        <v>133498.79854019213</v>
      </c>
      <c r="AA685" s="107">
        <f>((L685+G685+H685+I685+N685+O685+P685+S685)/('Life tables'!$I$2/2))</f>
        <v>21.438368755002482</v>
      </c>
      <c r="AB685" s="31">
        <f>((uNES*L685+ uOCEX*G685+uEREX*H685+uHOEX*I685+uNES*S685+ uOCEX*N685+uEREX*O685+uHOEX*P685)/('Life tables'!$I$2/2))</f>
        <v>14.128909124064917</v>
      </c>
    </row>
    <row r="686" spans="1:28" x14ac:dyDescent="0.25">
      <c r="A686" s="4">
        <v>680</v>
      </c>
      <c r="C686" s="105">
        <f>IF(male=0,VLOOKUP((($A$5:$A$1570/'Life tables'!$I$2)*2)+age,lifetable,13,1),IF(male=1,VLOOKUP((($A$5:$A$1570/'Life tables'!$I$2)*2)+age,lifetable,10,1),"error"))</f>
        <v>4.9660762749414999E-4</v>
      </c>
      <c r="F686" s="96">
        <f t="shared" si="200"/>
        <v>97.563532517551465</v>
      </c>
      <c r="G686" s="96">
        <f t="shared" si="201"/>
        <v>9.8004610306117304</v>
      </c>
      <c r="H686" s="96">
        <f t="shared" si="202"/>
        <v>0.55971251246347253</v>
      </c>
      <c r="I686" s="96">
        <f t="shared" si="203"/>
        <v>0.22427151032265033</v>
      </c>
      <c r="J686" s="96">
        <f t="shared" si="204"/>
        <v>5.3707110559799688E-2</v>
      </c>
      <c r="K686" s="96">
        <f t="shared" si="205"/>
        <v>0.23435120862671494</v>
      </c>
      <c r="L686" s="96">
        <f t="shared" si="213"/>
        <v>86.691029144967104</v>
      </c>
      <c r="M686" s="96">
        <f t="shared" si="206"/>
        <v>461.36582656005788</v>
      </c>
      <c r="N686" s="96">
        <f t="shared" si="207"/>
        <v>44.430528705615387</v>
      </c>
      <c r="O686" s="96">
        <f t="shared" si="208"/>
        <v>1.0605521147491035</v>
      </c>
      <c r="P686" s="96">
        <f t="shared" si="209"/>
        <v>1.0605521147491035</v>
      </c>
      <c r="Q686" s="96">
        <f t="shared" si="210"/>
        <v>0.25223568452275313</v>
      </c>
      <c r="R686" s="96">
        <f t="shared" si="211"/>
        <v>8.3135747340896987E-2</v>
      </c>
      <c r="S686" s="96">
        <f t="shared" si="214"/>
        <v>414.47882219308065</v>
      </c>
      <c r="T686" s="96">
        <f t="shared" si="218"/>
        <v>106.74567142120479</v>
      </c>
      <c r="U686" s="96">
        <f t="shared" si="218"/>
        <v>334.94839925223647</v>
      </c>
      <c r="V686" s="32">
        <f t="shared" si="216"/>
        <v>1000.0000000000005</v>
      </c>
      <c r="W686" s="100">
        <f>IF(A686=1,((cPH1_+cPHr+(cNES*L686+(cNES+cOSEX)*G686+(cNES+cEREX)*H686+(cNES+cHOEX)*I686+(cNES+cNES)*S686+(cNES+cOSEX)*N686+(cNES+cEREX)*O686+(cNES+cHOEX)*P686)))/(1+cDR)^(A$6:A$65537 + 0.5),(cPHr+(cNES*L686+(cNES+cOSEX)*G686+(cNES+cEREX)*H686+(cNES+cHOEX)*I686+(cNES+cNES)*S686+(cNES+cOSEX)*N686+(cNES+cEREX)*O686+(cNES+cHOEX)*P686))/(1+cDR)^(((cycle + 0.5)/('Life tables'!$I$2/2))))</f>
        <v>29139.062358600706</v>
      </c>
      <c r="X686" s="107">
        <f>((L686+G686+H686+I686+N686+O686+P686+S686)/('Life tables'!$I$2/2))/(1+oDR)^(((cycle + 0.5)/('Life tables'!$I$2/2)))</f>
        <v>14.518930717797637</v>
      </c>
      <c r="Y686" s="31">
        <f>((uNES*L686+ uOCEX*G686+uEREX*H686+uHOEX*I686+uNES*S686+ uOCEX*N686+uEREX*O686+uHOEX*P686)/('Life tables'!$I$2/2))/(1+oDR)^(((cycle + 0.5)/('Life tables'!$I$2/2)))</f>
        <v>9.5686689161083454</v>
      </c>
      <c r="Z686" s="100">
        <f t="shared" si="212"/>
        <v>133349.92597778299</v>
      </c>
      <c r="AA686" s="107">
        <f>((L686+G686+H686+I686+N686+O686+P686+S686)/('Life tables'!$I$2/2))</f>
        <v>21.414456400643587</v>
      </c>
      <c r="AB686" s="31">
        <f>((uNES*L686+ uOCEX*G686+uEREX*H686+uHOEX*I686+uNES*S686+ uOCEX*N686+uEREX*O686+uHOEX*P686)/('Life tables'!$I$2/2))</f>
        <v>14.113149742151119</v>
      </c>
    </row>
    <row r="687" spans="1:28" x14ac:dyDescent="0.25">
      <c r="A687" s="4">
        <v>681</v>
      </c>
      <c r="C687" s="105">
        <f>IF(male=0,VLOOKUP((($A$5:$A$1570/'Life tables'!$I$2)*2)+age,lifetable,13,1),IF(male=1,VLOOKUP((($A$5:$A$1570/'Life tables'!$I$2)*2)+age,lifetable,10,1),"error"))</f>
        <v>4.9660762749414999E-4</v>
      </c>
      <c r="F687" s="96">
        <f t="shared" si="200"/>
        <v>97.454669846221051</v>
      </c>
      <c r="G687" s="96">
        <f t="shared" si="201"/>
        <v>9.7895255474395722</v>
      </c>
      <c r="H687" s="96">
        <f t="shared" si="202"/>
        <v>0.55908797788880582</v>
      </c>
      <c r="I687" s="96">
        <f t="shared" si="203"/>
        <v>0.22402126522505059</v>
      </c>
      <c r="J687" s="96">
        <f t="shared" si="204"/>
        <v>5.3647183460256362E-2</v>
      </c>
      <c r="K687" s="96">
        <f t="shared" si="205"/>
        <v>0.23408971646932483</v>
      </c>
      <c r="L687" s="96">
        <f t="shared" si="213"/>
        <v>86.594298155738045</v>
      </c>
      <c r="M687" s="96">
        <f t="shared" si="206"/>
        <v>460.85125948033817</v>
      </c>
      <c r="N687" s="96">
        <f t="shared" si="207"/>
        <v>44.3809747809632</v>
      </c>
      <c r="O687" s="96">
        <f t="shared" si="208"/>
        <v>1.0593692677041762</v>
      </c>
      <c r="P687" s="96">
        <f t="shared" si="209"/>
        <v>1.0593692677041762</v>
      </c>
      <c r="Q687" s="96">
        <f t="shared" si="210"/>
        <v>0.25195436290742301</v>
      </c>
      <c r="R687" s="96">
        <f t="shared" si="211"/>
        <v>8.3043025001558413E-2</v>
      </c>
      <c r="S687" s="96">
        <f t="shared" si="214"/>
        <v>414.01654877605762</v>
      </c>
      <c r="T687" s="96">
        <f t="shared" si="218"/>
        <v>107.05127296757247</v>
      </c>
      <c r="U687" s="96">
        <f t="shared" si="218"/>
        <v>335.26553199370733</v>
      </c>
      <c r="V687" s="32">
        <f t="shared" si="216"/>
        <v>1000.0000000000005</v>
      </c>
      <c r="W687" s="100">
        <f>IF(A687=1,((cPH1_+cPHr+(cNES*L687+(cNES+cOSEX)*G687+(cNES+cEREX)*H687+(cNES+cHOEX)*I687+(cNES+cNES)*S687+(cNES+cOSEX)*N687+(cNES+cEREX)*O687+(cNES+cHOEX)*P687)))/(1+cDR)^(A$6:A$65537 + 0.5),(cPHr+(cNES*L687+(cNES+cOSEX)*G687+(cNES+cEREX)*H687+(cNES+cHOEX)*I687+(cNES+cNES)*S687+(cNES+cOSEX)*N687+(cNES+cEREX)*O687+(cNES+cHOEX)*P687))/(1+cDR)^(((cycle + 0.5)/('Life tables'!$I$2/2))))</f>
        <v>29041.587950814097</v>
      </c>
      <c r="X687" s="107">
        <f>((L687+G687+H687+I687+N687+O687+P687+S687)/('Life tables'!$I$2/2))/(1+oDR)^(((cycle + 0.5)/('Life tables'!$I$2/2)))</f>
        <v>14.494456598829341</v>
      </c>
      <c r="Y687" s="31">
        <f>((uNES*L687+ uOCEX*G687+uEREX*H687+uHOEX*I687+uNES*S687+ uOCEX*N687+uEREX*O687+uHOEX*P687)/('Life tables'!$I$2/2))/(1+oDR)^(((cycle + 0.5)/('Life tables'!$I$2/2)))</f>
        <v>9.5525393038211384</v>
      </c>
      <c r="Z687" s="100">
        <f t="shared" si="212"/>
        <v>133201.21935090207</v>
      </c>
      <c r="AA687" s="107">
        <f>((L687+G687+H687+I687+N687+O687+P687+S687)/('Life tables'!$I$2/2))</f>
        <v>21.390570721564035</v>
      </c>
      <c r="AB687" s="31">
        <f>((uNES*L687+ uOCEX*G687+uEREX*H687+uHOEX*I687+uNES*S687+ uOCEX*N687+uEREX*O687+uHOEX*P687)/('Life tables'!$I$2/2))</f>
        <v>14.097407940454241</v>
      </c>
    </row>
    <row r="688" spans="1:28" x14ac:dyDescent="0.25">
      <c r="A688" s="4">
        <v>682</v>
      </c>
      <c r="C688" s="105">
        <f>IF(male=0,VLOOKUP((($A$5:$A$1570/'Life tables'!$I$2)*2)+age,lifetable,13,1),IF(male=1,VLOOKUP((($A$5:$A$1570/'Life tables'!$I$2)*2)+age,lifetable,10,1),"error"))</f>
        <v>4.9660762749414999E-4</v>
      </c>
      <c r="F688" s="96">
        <f t="shared" si="200"/>
        <v>97.345929976625612</v>
      </c>
      <c r="G688" s="96">
        <f t="shared" si="201"/>
        <v>9.778602399958702</v>
      </c>
      <c r="H688" s="96">
        <f t="shared" si="202"/>
        <v>0.55846414781576836</v>
      </c>
      <c r="I688" s="96">
        <f t="shared" si="203"/>
        <v>0.22377130241459095</v>
      </c>
      <c r="J688" s="96">
        <f t="shared" si="204"/>
        <v>5.3587323961036507E-2</v>
      </c>
      <c r="K688" s="96">
        <f t="shared" si="205"/>
        <v>0.23382851928623782</v>
      </c>
      <c r="L688" s="96">
        <f t="shared" si="213"/>
        <v>86.497676283189278</v>
      </c>
      <c r="M688" s="96">
        <f t="shared" si="206"/>
        <v>460.33726506209507</v>
      </c>
      <c r="N688" s="96">
        <f t="shared" si="207"/>
        <v>44.33147600485195</v>
      </c>
      <c r="O688" s="96">
        <f t="shared" si="208"/>
        <v>1.0581877370492045</v>
      </c>
      <c r="P688" s="96">
        <f t="shared" si="209"/>
        <v>1.0581877370492045</v>
      </c>
      <c r="Q688" s="96">
        <f t="shared" si="210"/>
        <v>0.25167335437479488</v>
      </c>
      <c r="R688" s="96">
        <f t="shared" si="211"/>
        <v>8.2950405852870501E-2</v>
      </c>
      <c r="S688" s="96">
        <f t="shared" si="214"/>
        <v>413.55478982291703</v>
      </c>
      <c r="T688" s="96">
        <f t="shared" si="218"/>
        <v>107.3565336459083</v>
      </c>
      <c r="U688" s="96">
        <f t="shared" si="218"/>
        <v>335.58231091884642</v>
      </c>
      <c r="V688" s="32">
        <f t="shared" si="216"/>
        <v>1000.0000000000005</v>
      </c>
      <c r="W688" s="100">
        <f>IF(A688=1,((cPH1_+cPHr+(cNES*L688+(cNES+cOSEX)*G688+(cNES+cEREX)*H688+(cNES+cHOEX)*I688+(cNES+cNES)*S688+(cNES+cOSEX)*N688+(cNES+cEREX)*O688+(cNES+cHOEX)*P688)))/(1+cDR)^(A$6:A$65537 + 0.5),(cPHr+(cNES*L688+(cNES+cOSEX)*G688+(cNES+cEREX)*H688+(cNES+cHOEX)*I688+(cNES+cNES)*S688+(cNES+cOSEX)*N688+(cNES+cEREX)*O688+(cNES+cHOEX)*P688))/(1+cDR)^(((cycle + 0.5)/('Life tables'!$I$2/2))))</f>
        <v>28944.439592269548</v>
      </c>
      <c r="X688" s="107">
        <f>((L688+G688+H688+I688+N688+O688+P688+S688)/('Life tables'!$I$2/2))/(1+oDR)^(((cycle + 0.5)/('Life tables'!$I$2/2)))</f>
        <v>14.470023737389537</v>
      </c>
      <c r="Y688" s="31">
        <f>((uNES*L688+ uOCEX*G688+uEREX*H688+uHOEX*I688+uNES*S688+ uOCEX*N688+uEREX*O688+uHOEX*P688)/('Life tables'!$I$2/2))/(1+oDR)^(((cycle + 0.5)/('Life tables'!$I$2/2)))</f>
        <v>9.5364368821711807</v>
      </c>
      <c r="Z688" s="100">
        <f t="shared" si="212"/>
        <v>133052.67847838678</v>
      </c>
      <c r="AA688" s="107">
        <f>((L688+G688+H688+I688+N688+O688+P688+S688)/('Life tables'!$I$2/2))</f>
        <v>21.366711687890231</v>
      </c>
      <c r="AB688" s="31">
        <f>((uNES*L688+ uOCEX*G688+uEREX*H688+uHOEX*I688+uNES*S688+ uOCEX*N688+uEREX*O688+uHOEX*P688)/('Life tables'!$I$2/2))</f>
        <v>14.081683699288398</v>
      </c>
    </row>
    <row r="689" spans="1:28" x14ac:dyDescent="0.25">
      <c r="A689" s="4">
        <v>683</v>
      </c>
      <c r="C689" s="105">
        <f>IF(male=0,VLOOKUP((($A$5:$A$1570/'Life tables'!$I$2)*2)+age,lifetable,13,1),IF(male=1,VLOOKUP((($A$5:$A$1570/'Life tables'!$I$2)*2)+age,lifetable,10,1),"error"))</f>
        <v>4.9660762749414999E-4</v>
      </c>
      <c r="F689" s="96">
        <f t="shared" si="200"/>
        <v>97.237312725325054</v>
      </c>
      <c r="G689" s="96">
        <f t="shared" si="201"/>
        <v>9.767691569742178</v>
      </c>
      <c r="H689" s="96">
        <f t="shared" si="202"/>
        <v>0.55784102119198231</v>
      </c>
      <c r="I689" s="96">
        <f t="shared" si="203"/>
        <v>0.22352162146959351</v>
      </c>
      <c r="J689" s="96">
        <f t="shared" si="204"/>
        <v>5.3527531961159384E-2</v>
      </c>
      <c r="K689" s="96">
        <f t="shared" si="205"/>
        <v>0.23356761663682402</v>
      </c>
      <c r="L689" s="96">
        <f t="shared" si="213"/>
        <v>86.40116336432331</v>
      </c>
      <c r="M689" s="96">
        <f t="shared" si="206"/>
        <v>459.82384270992065</v>
      </c>
      <c r="N689" s="96">
        <f t="shared" si="207"/>
        <v>44.282032319942573</v>
      </c>
      <c r="O689" s="96">
        <f t="shared" si="208"/>
        <v>1.0570075214155112</v>
      </c>
      <c r="P689" s="96">
        <f t="shared" si="209"/>
        <v>1.0570075214155112</v>
      </c>
      <c r="Q689" s="96">
        <f t="shared" si="210"/>
        <v>0.25139265859935012</v>
      </c>
      <c r="R689" s="96">
        <f t="shared" si="211"/>
        <v>8.2857889787543798E-2</v>
      </c>
      <c r="S689" s="96">
        <f t="shared" si="214"/>
        <v>413.09354479876015</v>
      </c>
      <c r="T689" s="96">
        <f t="shared" si="218"/>
        <v>107.66145383646881</v>
      </c>
      <c r="U689" s="96">
        <f t="shared" si="218"/>
        <v>335.89873642527078</v>
      </c>
      <c r="V689" s="32">
        <f t="shared" si="216"/>
        <v>1000.0000000000005</v>
      </c>
      <c r="W689" s="100">
        <f>IF(A689=1,((cPH1_+cPHr+(cNES*L689+(cNES+cOSEX)*G689+(cNES+cEREX)*H689+(cNES+cHOEX)*I689+(cNES+cNES)*S689+(cNES+cOSEX)*N689+(cNES+cEREX)*O689+(cNES+cHOEX)*P689)))/(1+cDR)^(A$6:A$65537 + 0.5),(cPHr+(cNES*L689+(cNES+cOSEX)*G689+(cNES+cEREX)*H689+(cNES+cHOEX)*I689+(cNES+cNES)*S689+(cNES+cOSEX)*N689+(cNES+cEREX)*O689+(cNES+cHOEX)*P689))/(1+cDR)^(((cycle + 0.5)/('Life tables'!$I$2/2))))</f>
        <v>28847.616193173999</v>
      </c>
      <c r="X689" s="107">
        <f>((L689+G689+H689+I689+N689+O689+P689+S689)/('Life tables'!$I$2/2))/(1+oDR)^(((cycle + 0.5)/('Life tables'!$I$2/2)))</f>
        <v>14.445632063850621</v>
      </c>
      <c r="Y689" s="31">
        <f>((uNES*L689+ uOCEX*G689+uEREX*H689+uHOEX*I689+uNES*S689+ uOCEX*N689+uEREX*O689+uHOEX*P689)/('Life tables'!$I$2/2))/(1+oDR)^(((cycle + 0.5)/('Life tables'!$I$2/2)))</f>
        <v>9.5203616052721056</v>
      </c>
      <c r="Z689" s="100">
        <f t="shared" si="212"/>
        <v>132904.3031791441</v>
      </c>
      <c r="AA689" s="107">
        <f>((L689+G689+H689+I689+N689+O689+P689+S689)/('Life tables'!$I$2/2))</f>
        <v>21.342879269785946</v>
      </c>
      <c r="AB689" s="31">
        <f>((uNES*L689+ uOCEX*G689+uEREX*H689+uHOEX*I689+uNES*S689+ uOCEX*N689+uEREX*O689+uHOEX*P689)/('Life tables'!$I$2/2))</f>
        <v>14.065976998992271</v>
      </c>
    </row>
    <row r="690" spans="1:28" x14ac:dyDescent="0.25">
      <c r="A690" s="4">
        <v>684</v>
      </c>
      <c r="C690" s="105">
        <f>IF(male=0,VLOOKUP((($A$5:$A$1570/'Life tables'!$I$2)*2)+age,lifetable,13,1),IF(male=1,VLOOKUP((($A$5:$A$1570/'Life tables'!$I$2)*2)+age,lifetable,10,1),"error"))</f>
        <v>4.9660762749414999E-4</v>
      </c>
      <c r="F690" s="96">
        <f t="shared" si="200"/>
        <v>97.128817910652074</v>
      </c>
      <c r="G690" s="96">
        <f t="shared" si="201"/>
        <v>9.7567930385411401</v>
      </c>
      <c r="H690" s="96">
        <f t="shared" si="202"/>
        <v>0.55721859697523968</v>
      </c>
      <c r="I690" s="96">
        <f t="shared" si="203"/>
        <v>0.2232722219724555</v>
      </c>
      <c r="J690" s="96">
        <f t="shared" si="204"/>
        <v>5.3467807360620158E-2</v>
      </c>
      <c r="K690" s="96">
        <f t="shared" si="205"/>
        <v>0.23330700808471189</v>
      </c>
      <c r="L690" s="96">
        <f t="shared" si="213"/>
        <v>86.304759237717903</v>
      </c>
      <c r="M690" s="96">
        <f t="shared" si="206"/>
        <v>459.31099182760875</v>
      </c>
      <c r="N690" s="96">
        <f t="shared" si="207"/>
        <v>44.232643668819115</v>
      </c>
      <c r="O690" s="96">
        <f t="shared" si="208"/>
        <v>1.0558286194325834</v>
      </c>
      <c r="P690" s="96">
        <f t="shared" si="209"/>
        <v>1.0558286194325834</v>
      </c>
      <c r="Q690" s="96">
        <f t="shared" si="210"/>
        <v>0.2511122752551338</v>
      </c>
      <c r="R690" s="96">
        <f t="shared" si="211"/>
        <v>8.2765476698145005E-2</v>
      </c>
      <c r="S690" s="96">
        <f t="shared" si="214"/>
        <v>412.63281316797122</v>
      </c>
      <c r="T690" s="96">
        <f t="shared" si="218"/>
        <v>107.96603391908457</v>
      </c>
      <c r="U690" s="96">
        <f t="shared" si="218"/>
        <v>336.21480891005365</v>
      </c>
      <c r="V690" s="32">
        <f t="shared" si="216"/>
        <v>1000.0000000000005</v>
      </c>
      <c r="W690" s="100">
        <f>IF(A690=1,((cPH1_+cPHr+(cNES*L690+(cNES+cOSEX)*G690+(cNES+cEREX)*H690+(cNES+cHOEX)*I690+(cNES+cNES)*S690+(cNES+cOSEX)*N690+(cNES+cEREX)*O690+(cNES+cHOEX)*P690)))/(1+cDR)^(A$6:A$65537 + 0.5),(cPHr+(cNES*L690+(cNES+cOSEX)*G690+(cNES+cEREX)*H690+(cNES+cHOEX)*I690+(cNES+cNES)*S690+(cNES+cOSEX)*N690+(cNES+cEREX)*O690+(cNES+cHOEX)*P690))/(1+cDR)^(((cycle + 0.5)/('Life tables'!$I$2/2))))</f>
        <v>28751.116667346545</v>
      </c>
      <c r="X690" s="107">
        <f>((L690+G690+H690+I690+N690+O690+P690+S690)/('Life tables'!$I$2/2))/(1+oDR)^(((cycle + 0.5)/('Life tables'!$I$2/2)))</f>
        <v>14.421281508705144</v>
      </c>
      <c r="Y690" s="31">
        <f>((uNES*L690+ uOCEX*G690+uEREX*H690+uHOEX*I690+uNES*S690+ uOCEX*N690+uEREX*O690+uHOEX*P690)/('Life tables'!$I$2/2))/(1+oDR)^(((cycle + 0.5)/('Life tables'!$I$2/2)))</f>
        <v>9.5043134273166672</v>
      </c>
      <c r="Z690" s="100">
        <f t="shared" si="212"/>
        <v>132756.09327215533</v>
      </c>
      <c r="AA690" s="107">
        <f>((L690+G690+H690+I690+N690+O690+P690+S690)/('Life tables'!$I$2/2))</f>
        <v>21.319073437452165</v>
      </c>
      <c r="AB690" s="31">
        <f>((uNES*L690+ uOCEX*G690+uEREX*H690+uHOEX*I690+uNES*S690+ uOCEX*N690+uEREX*O690+uHOEX*P690)/('Life tables'!$I$2/2))</f>
        <v>14.050287819928965</v>
      </c>
    </row>
    <row r="691" spans="1:28" x14ac:dyDescent="0.25">
      <c r="A691" s="4">
        <v>685</v>
      </c>
      <c r="C691" s="105">
        <f>IF(male=0,VLOOKUP((($A$5:$A$1570/'Life tables'!$I$2)*2)+age,lifetable,13,1),IF(male=1,VLOOKUP((($A$5:$A$1570/'Life tables'!$I$2)*2)+age,lifetable,10,1),"error"))</f>
        <v>4.9660762749414999E-4</v>
      </c>
      <c r="F691" s="96">
        <f t="shared" si="200"/>
        <v>97.02044535265739</v>
      </c>
      <c r="G691" s="96">
        <f t="shared" si="201"/>
        <v>9.7459067882793065</v>
      </c>
      <c r="H691" s="96">
        <f t="shared" si="202"/>
        <v>0.55659687413318926</v>
      </c>
      <c r="I691" s="96">
        <f t="shared" si="203"/>
        <v>0.22302310350952342</v>
      </c>
      <c r="J691" s="96">
        <f t="shared" si="204"/>
        <v>5.3408150060359726E-2</v>
      </c>
      <c r="K691" s="96">
        <f t="shared" si="205"/>
        <v>0.23304669319765658</v>
      </c>
      <c r="L691" s="96">
        <f t="shared" si="213"/>
        <v>86.208463743477353</v>
      </c>
      <c r="M691" s="96">
        <f t="shared" si="206"/>
        <v>458.79871181820482</v>
      </c>
      <c r="N691" s="96">
        <f t="shared" si="207"/>
        <v>44.183309993993568</v>
      </c>
      <c r="O691" s="96">
        <f t="shared" si="208"/>
        <v>1.0546510297281879</v>
      </c>
      <c r="P691" s="96">
        <f t="shared" si="209"/>
        <v>1.0546510297281879</v>
      </c>
      <c r="Q691" s="96">
        <f t="shared" si="210"/>
        <v>0.25083220401578182</v>
      </c>
      <c r="R691" s="96">
        <f t="shared" si="211"/>
        <v>8.2673166477106014E-2</v>
      </c>
      <c r="S691" s="96">
        <f t="shared" si="214"/>
        <v>412.17259439426198</v>
      </c>
      <c r="T691" s="96">
        <f t="shared" si="218"/>
        <v>108.27027427316071</v>
      </c>
      <c r="U691" s="96">
        <f t="shared" si="218"/>
        <v>336.53052876972839</v>
      </c>
      <c r="V691" s="32">
        <f t="shared" si="216"/>
        <v>1000.0000000000005</v>
      </c>
      <c r="W691" s="100">
        <f>IF(A691=1,((cPH1_+cPHr+(cNES*L691+(cNES+cOSEX)*G691+(cNES+cEREX)*H691+(cNES+cHOEX)*I691+(cNES+cNES)*S691+(cNES+cOSEX)*N691+(cNES+cEREX)*O691+(cNES+cHOEX)*P691)))/(1+cDR)^(A$6:A$65537 + 0.5),(cPHr+(cNES*L691+(cNES+cOSEX)*G691+(cNES+cEREX)*H691+(cNES+cHOEX)*I691+(cNES+cNES)*S691+(cNES+cOSEX)*N691+(cNES+cEREX)*O691+(cNES+cHOEX)*P691))/(1+cDR)^(((cycle + 0.5)/('Life tables'!$I$2/2))))</f>
        <v>28654.93993220753</v>
      </c>
      <c r="X691" s="107">
        <f>((L691+G691+H691+I691+N691+O691+P691+S691)/('Life tables'!$I$2/2))/(1+oDR)^(((cycle + 0.5)/('Life tables'!$I$2/2)))</f>
        <v>14.396972002565517</v>
      </c>
      <c r="Y691" s="31">
        <f>((uNES*L691+ uOCEX*G691+uEREX*H691+uHOEX*I691+uNES*S691+ uOCEX*N691+uEREX*O691+uHOEX*P691)/('Life tables'!$I$2/2))/(1+oDR)^(((cycle + 0.5)/('Life tables'!$I$2/2)))</f>
        <v>9.4882923025765713</v>
      </c>
      <c r="Z691" s="100">
        <f t="shared" si="212"/>
        <v>132608.04857647998</v>
      </c>
      <c r="AA691" s="107">
        <f>((L691+G691+H691+I691+N691+O691+P691+S691)/('Life tables'!$I$2/2))</f>
        <v>21.295294161126879</v>
      </c>
      <c r="AB691" s="31">
        <f>((uNES*L691+ uOCEX*G691+uEREX*H691+uHOEX*I691+uNES*S691+ uOCEX*N691+uEREX*O691+uHOEX*P691)/('Life tables'!$I$2/2))</f>
        <v>14.034616142485929</v>
      </c>
    </row>
    <row r="692" spans="1:28" x14ac:dyDescent="0.25">
      <c r="A692" s="4">
        <v>686</v>
      </c>
      <c r="C692" s="105">
        <f>IF(male=0,VLOOKUP((($A$5:$A$1570/'Life tables'!$I$2)*2)+age,lifetable,13,1),IF(male=1,VLOOKUP((($A$5:$A$1570/'Life tables'!$I$2)*2)+age,lifetable,10,1),"error"))</f>
        <v>4.9660762749414999E-4</v>
      </c>
      <c r="F692" s="96">
        <f t="shared" si="200"/>
        <v>96.912194873056521</v>
      </c>
      <c r="G692" s="96">
        <f t="shared" si="201"/>
        <v>9.7350328010476268</v>
      </c>
      <c r="H692" s="96">
        <f t="shared" si="202"/>
        <v>0.55597585164302998</v>
      </c>
      <c r="I692" s="96">
        <f t="shared" si="203"/>
        <v>0.22277426567097067</v>
      </c>
      <c r="J692" s="96">
        <f t="shared" si="204"/>
        <v>5.334855996223542E-2</v>
      </c>
      <c r="K692" s="96">
        <f t="shared" si="205"/>
        <v>0.2327866715474122</v>
      </c>
      <c r="L692" s="96">
        <f t="shared" si="213"/>
        <v>86.112276723185246</v>
      </c>
      <c r="M692" s="96">
        <f t="shared" si="206"/>
        <v>458.28700208405479</v>
      </c>
      <c r="N692" s="96">
        <f t="shared" si="207"/>
        <v>44.134031237910548</v>
      </c>
      <c r="O692" s="96">
        <f t="shared" si="208"/>
        <v>1.0534747509284839</v>
      </c>
      <c r="P692" s="96">
        <f t="shared" si="209"/>
        <v>1.0534747509284839</v>
      </c>
      <c r="Q692" s="96">
        <f t="shared" si="210"/>
        <v>0.25055244455454767</v>
      </c>
      <c r="R692" s="96">
        <f t="shared" si="211"/>
        <v>8.2580959016732625E-2</v>
      </c>
      <c r="S692" s="96">
        <f t="shared" si="214"/>
        <v>411.71288794071597</v>
      </c>
      <c r="T692" s="96">
        <f t="shared" si="218"/>
        <v>108.5741752776775</v>
      </c>
      <c r="U692" s="96">
        <f t="shared" si="218"/>
        <v>336.84589640029253</v>
      </c>
      <c r="V692" s="32">
        <f t="shared" si="216"/>
        <v>1000.0000000000003</v>
      </c>
      <c r="W692" s="100">
        <f>IF(A692=1,((cPH1_+cPHr+(cNES*L692+(cNES+cOSEX)*G692+(cNES+cEREX)*H692+(cNES+cHOEX)*I692+(cNES+cNES)*S692+(cNES+cOSEX)*N692+(cNES+cEREX)*O692+(cNES+cHOEX)*P692)))/(1+cDR)^(A$6:A$65537 + 0.5),(cPHr+(cNES*L692+(cNES+cOSEX)*G692+(cNES+cEREX)*H692+(cNES+cHOEX)*I692+(cNES+cNES)*S692+(cNES+cOSEX)*N692+(cNES+cEREX)*O692+(cNES+cHOEX)*P692))/(1+cDR)^(((cycle + 0.5)/('Life tables'!$I$2/2))))</f>
        <v>28559.084908767629</v>
      </c>
      <c r="X692" s="107">
        <f>((L692+G692+H692+I692+N692+O692+P692+S692)/('Life tables'!$I$2/2))/(1+oDR)^(((cycle + 0.5)/('Life tables'!$I$2/2)))</f>
        <v>14.372703476163705</v>
      </c>
      <c r="Y692" s="31">
        <f>((uNES*L692+ uOCEX*G692+uEREX*H692+uHOEX*I692+uNES*S692+ uOCEX*N692+uEREX*O692+uHOEX*P692)/('Life tables'!$I$2/2))/(1+oDR)^(((cycle + 0.5)/('Life tables'!$I$2/2)))</f>
        <v>9.4722981854022699</v>
      </c>
      <c r="Z692" s="100">
        <f t="shared" si="212"/>
        <v>132460.16891126</v>
      </c>
      <c r="AA692" s="107">
        <f>((L692+G692+H692+I692+N692+O692+P692+S692)/('Life tables'!$I$2/2))</f>
        <v>21.271541411084936</v>
      </c>
      <c r="AB692" s="31">
        <f>((uNES*L692+ uOCEX*G692+uEREX*H692+uHOEX*I692+uNES*S692+ uOCEX*N692+uEREX*O692+uHOEX*P692)/('Life tables'!$I$2/2))</f>
        <v>14.018961947074827</v>
      </c>
    </row>
    <row r="693" spans="1:28" x14ac:dyDescent="0.25">
      <c r="A693" s="4">
        <v>687</v>
      </c>
      <c r="C693" s="105">
        <f>IF(male=0,VLOOKUP((($A$5:$A$1570/'Life tables'!$I$2)*2)+age,lifetable,13,1),IF(male=1,VLOOKUP((($A$5:$A$1570/'Life tables'!$I$2)*2)+age,lifetable,10,1),"error"))</f>
        <v>4.9660762749414999E-4</v>
      </c>
      <c r="F693" s="96">
        <f t="shared" si="200"/>
        <v>96.804066295178643</v>
      </c>
      <c r="G693" s="96">
        <f t="shared" si="201"/>
        <v>9.7241710590991488</v>
      </c>
      <c r="H693" s="96">
        <f t="shared" si="202"/>
        <v>0.55535552849121872</v>
      </c>
      <c r="I693" s="96">
        <f t="shared" si="203"/>
        <v>0.22252570805068003</v>
      </c>
      <c r="J693" s="96">
        <f t="shared" si="204"/>
        <v>5.328903696899287E-2</v>
      </c>
      <c r="K693" s="96">
        <f t="shared" si="205"/>
        <v>0.23252694270960889</v>
      </c>
      <c r="L693" s="96">
        <f t="shared" si="213"/>
        <v>86.01619801985899</v>
      </c>
      <c r="M693" s="96">
        <f t="shared" si="206"/>
        <v>457.77586202685177</v>
      </c>
      <c r="N693" s="96">
        <f t="shared" si="207"/>
        <v>44.084807342951798</v>
      </c>
      <c r="O693" s="96">
        <f t="shared" si="208"/>
        <v>1.0522997816581297</v>
      </c>
      <c r="P693" s="96">
        <f t="shared" si="209"/>
        <v>1.0522997816581297</v>
      </c>
      <c r="Q693" s="96">
        <f t="shared" si="210"/>
        <v>0.25027299654432794</v>
      </c>
      <c r="R693" s="96">
        <f t="shared" si="211"/>
        <v>8.2488854209213008E-2</v>
      </c>
      <c r="S693" s="96">
        <f t="shared" si="214"/>
        <v>411.25369326983019</v>
      </c>
      <c r="T693" s="96">
        <f t="shared" si="218"/>
        <v>108.87773731119081</v>
      </c>
      <c r="U693" s="96">
        <f t="shared" si="218"/>
        <v>337.16091219721136</v>
      </c>
      <c r="V693" s="32">
        <f t="shared" si="216"/>
        <v>1000.0000000000005</v>
      </c>
      <c r="W693" s="100">
        <f>IF(A693=1,((cPH1_+cPHr+(cNES*L693+(cNES+cOSEX)*G693+(cNES+cEREX)*H693+(cNES+cHOEX)*I693+(cNES+cNES)*S693+(cNES+cOSEX)*N693+(cNES+cEREX)*O693+(cNES+cHOEX)*P693)))/(1+cDR)^(A$6:A$65537 + 0.5),(cPHr+(cNES*L693+(cNES+cOSEX)*G693+(cNES+cEREX)*H693+(cNES+cHOEX)*I693+(cNES+cNES)*S693+(cNES+cOSEX)*N693+(cNES+cEREX)*O693+(cNES+cHOEX)*P693))/(1+cDR)^(((cycle + 0.5)/('Life tables'!$I$2/2))))</f>
        <v>28463.550521617075</v>
      </c>
      <c r="X693" s="107">
        <f>((L693+G693+H693+I693+N693+O693+P693+S693)/('Life tables'!$I$2/2))/(1+oDR)^(((cycle + 0.5)/('Life tables'!$I$2/2)))</f>
        <v>14.348475860350961</v>
      </c>
      <c r="Y693" s="31">
        <f>((uNES*L693+ uOCEX*G693+uEREX*H693+uHOEX*I693+uNES*S693+ uOCEX*N693+uEREX*O693+uHOEX*P693)/('Life tables'!$I$2/2))/(1+oDR)^(((cycle + 0.5)/('Life tables'!$I$2/2)))</f>
        <v>9.4563310302227688</v>
      </c>
      <c r="Z693" s="100">
        <f t="shared" si="212"/>
        <v>132312.45409572389</v>
      </c>
      <c r="AA693" s="107">
        <f>((L693+G693+H693+I693+N693+O693+P693+S693)/('Life tables'!$I$2/2))</f>
        <v>21.247815157637888</v>
      </c>
      <c r="AB693" s="31">
        <f>((uNES*L693+ uOCEX*G693+uEREX*H693+uHOEX*I693+uNES*S693+ uOCEX*N693+uEREX*O693+uHOEX*P693)/('Life tables'!$I$2/2))</f>
        <v>14.003325214131436</v>
      </c>
    </row>
    <row r="694" spans="1:28" x14ac:dyDescent="0.25">
      <c r="A694" s="4">
        <v>688</v>
      </c>
      <c r="C694" s="105">
        <f>IF(male=0,VLOOKUP((($A$5:$A$1570/'Life tables'!$I$2)*2)+age,lifetable,13,1),IF(male=1,VLOOKUP((($A$5:$A$1570/'Life tables'!$I$2)*2)+age,lifetable,10,1),"error"))</f>
        <v>4.9660762749414999E-4</v>
      </c>
      <c r="F694" s="96">
        <f t="shared" si="200"/>
        <v>96.696059443917051</v>
      </c>
      <c r="G694" s="96">
        <f t="shared" si="201"/>
        <v>9.7133215448440371</v>
      </c>
      <c r="H694" s="96">
        <f t="shared" si="202"/>
        <v>0.55473590367318526</v>
      </c>
      <c r="I694" s="96">
        <f t="shared" si="203"/>
        <v>0.2222774302461297</v>
      </c>
      <c r="J694" s="96">
        <f t="shared" si="204"/>
        <v>5.3229580984238738E-2</v>
      </c>
      <c r="K694" s="96">
        <f t="shared" si="205"/>
        <v>0.23226750626363388</v>
      </c>
      <c r="L694" s="96">
        <f t="shared" si="213"/>
        <v>85.920227477905826</v>
      </c>
      <c r="M694" s="96">
        <f t="shared" si="206"/>
        <v>457.26529104768127</v>
      </c>
      <c r="N694" s="96">
        <f t="shared" si="207"/>
        <v>44.03563825144056</v>
      </c>
      <c r="O694" s="96">
        <f t="shared" si="208"/>
        <v>1.051126120540387</v>
      </c>
      <c r="P694" s="96">
        <f t="shared" si="209"/>
        <v>1.051126120540387</v>
      </c>
      <c r="Q694" s="96">
        <f t="shared" si="210"/>
        <v>0.24999385965768689</v>
      </c>
      <c r="R694" s="96">
        <f t="shared" si="211"/>
        <v>8.2396851946625868E-2</v>
      </c>
      <c r="S694" s="96">
        <f t="shared" si="214"/>
        <v>410.79500984355565</v>
      </c>
      <c r="T694" s="96">
        <f t="shared" si="218"/>
        <v>109.18096075183274</v>
      </c>
      <c r="U694" s="96">
        <f t="shared" si="218"/>
        <v>337.47557655542164</v>
      </c>
      <c r="V694" s="32">
        <f t="shared" si="216"/>
        <v>1000.0000000000005</v>
      </c>
      <c r="W694" s="100">
        <f>IF(A694=1,((cPH1_+cPHr+(cNES*L694+(cNES+cOSEX)*G694+(cNES+cEREX)*H694+(cNES+cHOEX)*I694+(cNES+cNES)*S694+(cNES+cOSEX)*N694+(cNES+cEREX)*O694+(cNES+cHOEX)*P694)))/(1+cDR)^(A$6:A$65537 + 0.5),(cPHr+(cNES*L694+(cNES+cOSEX)*G694+(cNES+cEREX)*H694+(cNES+cHOEX)*I694+(cNES+cNES)*S694+(cNES+cOSEX)*N694+(cNES+cEREX)*O694+(cNES+cHOEX)*P694))/(1+cDR)^(((cycle + 0.5)/('Life tables'!$I$2/2))))</f>
        <v>28368.335698914601</v>
      </c>
      <c r="X694" s="107">
        <f>((L694+G694+H694+I694+N694+O694+P694+S694)/('Life tables'!$I$2/2))/(1+oDR)^(((cycle + 0.5)/('Life tables'!$I$2/2)))</f>
        <v>14.324289086097512</v>
      </c>
      <c r="Y694" s="31">
        <f>((uNES*L694+ uOCEX*G694+uEREX*H694+uHOEX*I694+uNES*S694+ uOCEX*N694+uEREX*O694+uHOEX*P694)/('Life tables'!$I$2/2))/(1+oDR)^(((cycle + 0.5)/('Life tables'!$I$2/2)))</f>
        <v>9.4403907915454575</v>
      </c>
      <c r="Z694" s="100">
        <f t="shared" si="212"/>
        <v>132164.90394919008</v>
      </c>
      <c r="AA694" s="107">
        <f>((L694+G694+H694+I694+N694+O694+P694+S694)/('Life tables'!$I$2/2))</f>
        <v>21.224115371133795</v>
      </c>
      <c r="AB694" s="31">
        <f>((uNES*L694+ uOCEX*G694+uEREX*H694+uHOEX*I694+uNES*S694+ uOCEX*N694+uEREX*O694+uHOEX*P694)/('Life tables'!$I$2/2))</f>
        <v>13.98770592411555</v>
      </c>
    </row>
    <row r="695" spans="1:28" x14ac:dyDescent="0.25">
      <c r="A695" s="4">
        <v>689</v>
      </c>
      <c r="C695" s="105">
        <f>IF(male=0,VLOOKUP((($A$5:$A$1570/'Life tables'!$I$2)*2)+age,lifetable,13,1),IF(male=1,VLOOKUP((($A$5:$A$1570/'Life tables'!$I$2)*2)+age,lifetable,10,1),"error"))</f>
        <v>4.9660762749414999E-4</v>
      </c>
      <c r="F695" s="96">
        <f t="shared" si="200"/>
        <v>96.588174145681151</v>
      </c>
      <c r="G695" s="96">
        <f t="shared" si="201"/>
        <v>9.7024842408447505</v>
      </c>
      <c r="H695" s="96">
        <f t="shared" si="202"/>
        <v>0.55411697619305711</v>
      </c>
      <c r="I695" s="96">
        <f t="shared" si="203"/>
        <v>0.22202943185828308</v>
      </c>
      <c r="J695" s="96">
        <f t="shared" si="204"/>
        <v>5.3170191912414289E-2</v>
      </c>
      <c r="K695" s="96">
        <f t="shared" si="205"/>
        <v>0.23200836179251616</v>
      </c>
      <c r="L695" s="96">
        <f t="shared" si="213"/>
        <v>85.824364943080127</v>
      </c>
      <c r="M695" s="96">
        <f t="shared" si="206"/>
        <v>456.75528854706505</v>
      </c>
      <c r="N695" s="96">
        <f t="shared" si="207"/>
        <v>43.986523905645782</v>
      </c>
      <c r="O695" s="96">
        <f t="shared" si="208"/>
        <v>1.0499537661972214</v>
      </c>
      <c r="P695" s="96">
        <f t="shared" si="209"/>
        <v>1.0499537661972214</v>
      </c>
      <c r="Q695" s="96">
        <f t="shared" si="210"/>
        <v>0.24971503356688085</v>
      </c>
      <c r="R695" s="96">
        <f t="shared" si="211"/>
        <v>8.2304952120948294E-2</v>
      </c>
      <c r="S695" s="96">
        <f t="shared" si="214"/>
        <v>410.33683712333698</v>
      </c>
      <c r="T695" s="96">
        <f t="shared" si="218"/>
        <v>109.48384597731204</v>
      </c>
      <c r="U695" s="96">
        <f t="shared" si="218"/>
        <v>337.78988986933513</v>
      </c>
      <c r="V695" s="32">
        <f t="shared" si="216"/>
        <v>1000.0000000000007</v>
      </c>
      <c r="W695" s="100">
        <f>IF(A695=1,((cPH1_+cPHr+(cNES*L695+(cNES+cOSEX)*G695+(cNES+cEREX)*H695+(cNES+cHOEX)*I695+(cNES+cNES)*S695+(cNES+cOSEX)*N695+(cNES+cEREX)*O695+(cNES+cHOEX)*P695)))/(1+cDR)^(A$6:A$65537 + 0.5),(cPHr+(cNES*L695+(cNES+cOSEX)*G695+(cNES+cEREX)*H695+(cNES+cHOEX)*I695+(cNES+cNES)*S695+(cNES+cOSEX)*N695+(cNES+cEREX)*O695+(cNES+cHOEX)*P695))/(1+cDR)^(((cycle + 0.5)/('Life tables'!$I$2/2))))</f>
        <v>28273.439372376655</v>
      </c>
      <c r="X695" s="107">
        <f>((L695+G695+H695+I695+N695+O695+P695+S695)/('Life tables'!$I$2/2))/(1+oDR)^(((cycle + 0.5)/('Life tables'!$I$2/2)))</f>
        <v>14.30014308449228</v>
      </c>
      <c r="Y695" s="31">
        <f>((uNES*L695+ uOCEX*G695+uEREX*H695+uHOEX*I695+uNES*S695+ uOCEX*N695+uEREX*O695+uHOEX*P695)/('Life tables'!$I$2/2))/(1+oDR)^(((cycle + 0.5)/('Life tables'!$I$2/2)))</f>
        <v>9.4244774239558868</v>
      </c>
      <c r="Z695" s="100">
        <f t="shared" si="212"/>
        <v>132017.51829107097</v>
      </c>
      <c r="AA695" s="107">
        <f>((L695+G695+H695+I695+N695+O695+P695+S695)/('Life tables'!$I$2/2))</f>
        <v>21.200442021957102</v>
      </c>
      <c r="AB695" s="31">
        <f>((uNES*L695+ uOCEX*G695+uEREX*H695+uHOEX*I695+uNES*S695+ uOCEX*N695+uEREX*O695+uHOEX*P695)/('Life tables'!$I$2/2))</f>
        <v>13.972104057510856</v>
      </c>
    </row>
    <row r="696" spans="1:28" x14ac:dyDescent="0.25">
      <c r="A696" s="4">
        <v>690</v>
      </c>
      <c r="C696" s="105">
        <f>IF(male=0,VLOOKUP((($A$5:$A$1570/'Life tables'!$I$2)*2)+age,lifetable,13,1),IF(male=1,VLOOKUP((($A$5:$A$1570/'Life tables'!$I$2)*2)+age,lifetable,10,1),"error"))</f>
        <v>4.9660762749414999E-4</v>
      </c>
      <c r="F696" s="96">
        <f t="shared" si="200"/>
        <v>96.480410228350323</v>
      </c>
      <c r="G696" s="96">
        <f t="shared" si="201"/>
        <v>9.6916591298114163</v>
      </c>
      <c r="H696" s="96">
        <f t="shared" si="202"/>
        <v>0.55349874506339503</v>
      </c>
      <c r="I696" s="96">
        <f t="shared" si="203"/>
        <v>0.22178171249148254</v>
      </c>
      <c r="J696" s="96">
        <f t="shared" si="204"/>
        <v>5.3110869658769953E-2</v>
      </c>
      <c r="K696" s="96">
        <f t="shared" si="205"/>
        <v>0.23174950888281565</v>
      </c>
      <c r="L696" s="96">
        <f t="shared" si="213"/>
        <v>85.728610262442444</v>
      </c>
      <c r="M696" s="96">
        <f t="shared" si="206"/>
        <v>456.24585392500308</v>
      </c>
      <c r="N696" s="96">
        <f t="shared" si="207"/>
        <v>43.93746424778616</v>
      </c>
      <c r="O696" s="96">
        <f t="shared" si="208"/>
        <v>1.0487827172493991</v>
      </c>
      <c r="P696" s="96">
        <f t="shared" si="209"/>
        <v>1.0487827172493991</v>
      </c>
      <c r="Q696" s="96">
        <f t="shared" si="210"/>
        <v>0.24943651794388064</v>
      </c>
      <c r="R696" s="96">
        <f t="shared" si="211"/>
        <v>8.2213154624063395E-2</v>
      </c>
      <c r="S696" s="96">
        <f t="shared" si="214"/>
        <v>409.87917457015016</v>
      </c>
      <c r="T696" s="96">
        <f t="shared" ref="T696:U711" si="219">J696+Q696+T695</f>
        <v>109.78639336491469</v>
      </c>
      <c r="U696" s="96">
        <f t="shared" si="219"/>
        <v>338.10385253284198</v>
      </c>
      <c r="V696" s="32">
        <f t="shared" si="216"/>
        <v>1000.0000000000006</v>
      </c>
      <c r="W696" s="100">
        <f>IF(A696=1,((cPH1_+cPHr+(cNES*L696+(cNES+cOSEX)*G696+(cNES+cEREX)*H696+(cNES+cHOEX)*I696+(cNES+cNES)*S696+(cNES+cOSEX)*N696+(cNES+cEREX)*O696+(cNES+cHOEX)*P696)))/(1+cDR)^(A$6:A$65537 + 0.5),(cPHr+(cNES*L696+(cNES+cOSEX)*G696+(cNES+cEREX)*H696+(cNES+cHOEX)*I696+(cNES+cNES)*S696+(cNES+cOSEX)*N696+(cNES+cEREX)*O696+(cNES+cHOEX)*P696))/(1+cDR)^(((cycle + 0.5)/('Life tables'!$I$2/2))))</f>
        <v>28178.860477266491</v>
      </c>
      <c r="X696" s="107">
        <f>((L696+G696+H696+I696+N696+O696+P696+S696)/('Life tables'!$I$2/2))/(1+oDR)^(((cycle + 0.5)/('Life tables'!$I$2/2)))</f>
        <v>14.276037786742624</v>
      </c>
      <c r="Y696" s="31">
        <f>((uNES*L696+ uOCEX*G696+uEREX*H696+uHOEX*I696+uNES*S696+ uOCEX*N696+uEREX*O696+uHOEX*P696)/('Life tables'!$I$2/2))/(1+oDR)^(((cycle + 0.5)/('Life tables'!$I$2/2)))</f>
        <v>9.4085908821176325</v>
      </c>
      <c r="Z696" s="100">
        <f t="shared" si="212"/>
        <v>131870.29694087635</v>
      </c>
      <c r="AA696" s="107">
        <f>((L696+G696+H696+I696+N696+O696+P696+S696)/('Life tables'!$I$2/2))</f>
        <v>21.176795080528468</v>
      </c>
      <c r="AB696" s="31">
        <f>((uNES*L696+ uOCEX*G696+uEREX*H696+uHOEX*I696+uNES*S696+ uOCEX*N696+uEREX*O696+uHOEX*P696)/('Life tables'!$I$2/2))</f>
        <v>13.956519594824869</v>
      </c>
    </row>
    <row r="697" spans="1:28" x14ac:dyDescent="0.25">
      <c r="A697" s="4">
        <v>691</v>
      </c>
      <c r="C697" s="105">
        <f>IF(male=0,VLOOKUP((($A$5:$A$1570/'Life tables'!$I$2)*2)+age,lifetable,13,1),IF(male=1,VLOOKUP((($A$5:$A$1570/'Life tables'!$I$2)*2)+age,lifetable,10,1),"error"))</f>
        <v>4.9660762749414999E-4</v>
      </c>
      <c r="F697" s="96">
        <f t="shared" si="200"/>
        <v>96.372767521229122</v>
      </c>
      <c r="G697" s="96">
        <f t="shared" si="201"/>
        <v>9.6808461945973185</v>
      </c>
      <c r="H697" s="96">
        <f t="shared" si="202"/>
        <v>0.55288120930493601</v>
      </c>
      <c r="I697" s="96">
        <f t="shared" si="203"/>
        <v>0.22153427175334664</v>
      </c>
      <c r="J697" s="96">
        <f t="shared" si="204"/>
        <v>5.3051614129340709E-2</v>
      </c>
      <c r="K697" s="96">
        <f t="shared" si="205"/>
        <v>0.23149094712451559</v>
      </c>
      <c r="L697" s="96">
        <f t="shared" si="213"/>
        <v>85.632963284319658</v>
      </c>
      <c r="M697" s="96">
        <f t="shared" si="206"/>
        <v>455.73698658101483</v>
      </c>
      <c r="N697" s="96">
        <f t="shared" si="207"/>
        <v>43.888459220034115</v>
      </c>
      <c r="O697" s="96">
        <f t="shared" si="208"/>
        <v>1.0476129723165823</v>
      </c>
      <c r="P697" s="96">
        <f t="shared" si="209"/>
        <v>1.0476129723165823</v>
      </c>
      <c r="Q697" s="96">
        <f t="shared" si="210"/>
        <v>0.24915831246039444</v>
      </c>
      <c r="R697" s="96">
        <f t="shared" si="211"/>
        <v>8.2121459347767628E-2</v>
      </c>
      <c r="S697" s="96">
        <f t="shared" si="214"/>
        <v>409.42202164453937</v>
      </c>
      <c r="T697" s="96">
        <f t="shared" si="219"/>
        <v>110.08860329150443</v>
      </c>
      <c r="U697" s="96">
        <f t="shared" si="219"/>
        <v>338.41746493931424</v>
      </c>
      <c r="V697" s="32">
        <f t="shared" si="216"/>
        <v>1000.0000000000007</v>
      </c>
      <c r="W697" s="100">
        <f>IF(A697=1,((cPH1_+cPHr+(cNES*L697+(cNES+cOSEX)*G697+(cNES+cEREX)*H697+(cNES+cHOEX)*I697+(cNES+cNES)*S697+(cNES+cOSEX)*N697+(cNES+cEREX)*O697+(cNES+cHOEX)*P697)))/(1+cDR)^(A$6:A$65537 + 0.5),(cPHr+(cNES*L697+(cNES+cOSEX)*G697+(cNES+cEREX)*H697+(cNES+cHOEX)*I697+(cNES+cNES)*S697+(cNES+cOSEX)*N697+(cNES+cEREX)*O697+(cNES+cHOEX)*P697))/(1+cDR)^(((cycle + 0.5)/('Life tables'!$I$2/2))))</f>
        <v>28084.597952383236</v>
      </c>
      <c r="X697" s="107">
        <f>((L697+G697+H697+I697+N697+O697+P697+S697)/('Life tables'!$I$2/2))/(1+oDR)^(((cycle + 0.5)/('Life tables'!$I$2/2)))</f>
        <v>14.251973124174038</v>
      </c>
      <c r="Y697" s="31">
        <f>((uNES*L697+ uOCEX*G697+uEREX*H697+uHOEX*I697+uNES*S697+ uOCEX*N697+uEREX*O697+uHOEX*P697)/('Life tables'!$I$2/2))/(1+oDR)^(((cycle + 0.5)/('Life tables'!$I$2/2)))</f>
        <v>9.3927311207720852</v>
      </c>
      <c r="Z697" s="100">
        <f t="shared" si="212"/>
        <v>131723.23971821673</v>
      </c>
      <c r="AA697" s="107">
        <f>((L697+G697+H697+I697+N697+O697+P697+S697)/('Life tables'!$I$2/2))</f>
        <v>21.153174517304635</v>
      </c>
      <c r="AB697" s="31">
        <f>((uNES*L697+ uOCEX*G697+uEREX*H697+uHOEX*I697+uNES*S697+ uOCEX*N697+uEREX*O697+uHOEX*P697)/('Life tables'!$I$2/2))</f>
        <v>13.940952516588819</v>
      </c>
    </row>
    <row r="698" spans="1:28" x14ac:dyDescent="0.25">
      <c r="A698" s="4">
        <v>692</v>
      </c>
      <c r="C698" s="105">
        <f>IF(male=0,VLOOKUP((($A$5:$A$1570/'Life tables'!$I$2)*2)+age,lifetable,13,1),IF(male=1,VLOOKUP((($A$5:$A$1570/'Life tables'!$I$2)*2)+age,lifetable,10,1),"error"))</f>
        <v>4.9660762749414999E-4</v>
      </c>
      <c r="F698" s="96">
        <f t="shared" si="200"/>
        <v>96.265245855004125</v>
      </c>
      <c r="G698" s="96">
        <f t="shared" si="201"/>
        <v>9.670045418194567</v>
      </c>
      <c r="H698" s="96">
        <f t="shared" si="202"/>
        <v>0.55226436794634504</v>
      </c>
      <c r="I698" s="96">
        <f t="shared" si="203"/>
        <v>0.22128710925467071</v>
      </c>
      <c r="J698" s="96">
        <f t="shared" si="204"/>
        <v>5.2992425230922326E-2</v>
      </c>
      <c r="K698" s="96">
        <f t="shared" si="205"/>
        <v>0.23123267611091886</v>
      </c>
      <c r="L698" s="96">
        <f t="shared" si="213"/>
        <v>85.537423858266706</v>
      </c>
      <c r="M698" s="96">
        <f t="shared" si="206"/>
        <v>455.22868591417779</v>
      </c>
      <c r="N698" s="96">
        <f t="shared" si="207"/>
        <v>43.839508764519508</v>
      </c>
      <c r="O698" s="96">
        <f t="shared" si="208"/>
        <v>1.0464445300174163</v>
      </c>
      <c r="P698" s="96">
        <f t="shared" si="209"/>
        <v>1.0464445300174163</v>
      </c>
      <c r="Q698" s="96">
        <f t="shared" si="210"/>
        <v>0.2488804167878888</v>
      </c>
      <c r="R698" s="96">
        <f t="shared" si="211"/>
        <v>8.2029866183777916E-2</v>
      </c>
      <c r="S698" s="96">
        <f t="shared" si="214"/>
        <v>408.96537780665176</v>
      </c>
      <c r="T698" s="96">
        <f t="shared" si="219"/>
        <v>110.39047613352324</v>
      </c>
      <c r="U698" s="96">
        <f t="shared" si="219"/>
        <v>338.73072748160894</v>
      </c>
      <c r="V698" s="32">
        <f t="shared" si="216"/>
        <v>1000.0000000000005</v>
      </c>
      <c r="W698" s="100">
        <f>IF(A698=1,((cPH1_+cPHr+(cNES*L698+(cNES+cOSEX)*G698+(cNES+cEREX)*H698+(cNES+cHOEX)*I698+(cNES+cNES)*S698+(cNES+cOSEX)*N698+(cNES+cEREX)*O698+(cNES+cHOEX)*P698)))/(1+cDR)^(A$6:A$65537 + 0.5),(cPHr+(cNES*L698+(cNES+cOSEX)*G698+(cNES+cEREX)*H698+(cNES+cHOEX)*I698+(cNES+cNES)*S698+(cNES+cOSEX)*N698+(cNES+cEREX)*O698+(cNES+cHOEX)*P698))/(1+cDR)^(((cycle + 0.5)/('Life tables'!$I$2/2))))</f>
        <v>27990.650740051002</v>
      </c>
      <c r="X698" s="107">
        <f>((L698+G698+H698+I698+N698+O698+P698+S698)/('Life tables'!$I$2/2))/(1+oDR)^(((cycle + 0.5)/('Life tables'!$I$2/2)))</f>
        <v>14.22794902822989</v>
      </c>
      <c r="Y698" s="31">
        <f>((uNES*L698+ uOCEX*G698+uEREX*H698+uHOEX*I698+uNES*S698+ uOCEX*N698+uEREX*O698+uHOEX*P698)/('Life tables'!$I$2/2))/(1+oDR)^(((cycle + 0.5)/('Life tables'!$I$2/2)))</f>
        <v>9.376898094738273</v>
      </c>
      <c r="Z698" s="100">
        <f t="shared" si="212"/>
        <v>131576.34644280665</v>
      </c>
      <c r="AA698" s="107">
        <f>((L698+G698+H698+I698+N698+O698+P698+S698)/('Life tables'!$I$2/2))</f>
        <v>21.129580302778265</v>
      </c>
      <c r="AB698" s="31">
        <f>((uNES*L698+ uOCEX*G698+uEREX*H698+uHOEX*I698+uNES*S698+ uOCEX*N698+uEREX*O698+uHOEX*P698)/('Life tables'!$I$2/2))</f>
        <v>13.925402803357551</v>
      </c>
    </row>
    <row r="699" spans="1:28" x14ac:dyDescent="0.25">
      <c r="A699" s="4">
        <v>693</v>
      </c>
      <c r="C699" s="105">
        <f>IF(male=0,VLOOKUP((($A$5:$A$1570/'Life tables'!$I$2)*2)+age,lifetable,13,1),IF(male=1,VLOOKUP((($A$5:$A$1570/'Life tables'!$I$2)*2)+age,lifetable,10,1),"error"))</f>
        <v>4.9660762749414999E-4</v>
      </c>
      <c r="F699" s="96">
        <f t="shared" si="200"/>
        <v>96.157845061702147</v>
      </c>
      <c r="G699" s="96">
        <f t="shared" si="201"/>
        <v>9.6592567837299086</v>
      </c>
      <c r="H699" s="96">
        <f t="shared" si="202"/>
        <v>0.55164822002397662</v>
      </c>
      <c r="I699" s="96">
        <f t="shared" si="203"/>
        <v>0.22104022460933101</v>
      </c>
      <c r="J699" s="96">
        <f t="shared" si="204"/>
        <v>5.2933302871048339E-2</v>
      </c>
      <c r="K699" s="96">
        <f t="shared" si="205"/>
        <v>0.23097469543854765</v>
      </c>
      <c r="L699" s="96">
        <f t="shared" si="213"/>
        <v>85.441991835029341</v>
      </c>
      <c r="M699" s="96">
        <f t="shared" si="206"/>
        <v>454.72095132316628</v>
      </c>
      <c r="N699" s="96">
        <f t="shared" si="207"/>
        <v>43.790612823333383</v>
      </c>
      <c r="O699" s="96">
        <f t="shared" si="208"/>
        <v>1.0452773889696205</v>
      </c>
      <c r="P699" s="96">
        <f t="shared" si="209"/>
        <v>1.0452773889696205</v>
      </c>
      <c r="Q699" s="96">
        <f t="shared" si="210"/>
        <v>0.24860283059760996</v>
      </c>
      <c r="R699" s="96">
        <f t="shared" si="211"/>
        <v>8.1938375023738408E-2</v>
      </c>
      <c r="S699" s="96">
        <f t="shared" si="214"/>
        <v>408.50924251627231</v>
      </c>
      <c r="T699" s="96">
        <f t="shared" si="219"/>
        <v>110.6920122669919</v>
      </c>
      <c r="U699" s="96">
        <f t="shared" si="219"/>
        <v>339.04364055207122</v>
      </c>
      <c r="V699" s="32">
        <f t="shared" si="216"/>
        <v>1000.0000000000007</v>
      </c>
      <c r="W699" s="100">
        <f>IF(A699=1,((cPH1_+cPHr+(cNES*L699+(cNES+cOSEX)*G699+(cNES+cEREX)*H699+(cNES+cHOEX)*I699+(cNES+cNES)*S699+(cNES+cOSEX)*N699+(cNES+cEREX)*O699+(cNES+cHOEX)*P699)))/(1+cDR)^(A$6:A$65537 + 0.5),(cPHr+(cNES*L699+(cNES+cOSEX)*G699+(cNES+cEREX)*H699+(cNES+cHOEX)*I699+(cNES+cNES)*S699+(cNES+cOSEX)*N699+(cNES+cEREX)*O699+(cNES+cHOEX)*P699))/(1+cDR)^(((cycle + 0.5)/('Life tables'!$I$2/2))))</f>
        <v>27897.017786108052</v>
      </c>
      <c r="X699" s="107">
        <f>((L699+G699+H699+I699+N699+O699+P699+S699)/('Life tables'!$I$2/2))/(1+oDR)^(((cycle + 0.5)/('Life tables'!$I$2/2)))</f>
        <v>14.203965430471143</v>
      </c>
      <c r="Y699" s="31">
        <f>((uNES*L699+ uOCEX*G699+uEREX*H699+uHOEX*I699+uNES*S699+ uOCEX*N699+uEREX*O699+uHOEX*P699)/('Life tables'!$I$2/2))/(1+oDR)^(((cycle + 0.5)/('Life tables'!$I$2/2)))</f>
        <v>9.3610917589126945</v>
      </c>
      <c r="Z699" s="100">
        <f t="shared" si="212"/>
        <v>131429.61693446798</v>
      </c>
      <c r="AA699" s="107">
        <f>((L699+G699+H699+I699+N699+O699+P699+S699)/('Life tables'!$I$2/2))</f>
        <v>21.106012407477817</v>
      </c>
      <c r="AB699" s="31">
        <f>((uNES*L699+ uOCEX*G699+uEREX*H699+uHOEX*I699+uNES*S699+ uOCEX*N699+uEREX*O699+uHOEX*P699)/('Life tables'!$I$2/2))</f>
        <v>13.909870435709454</v>
      </c>
    </row>
    <row r="700" spans="1:28" x14ac:dyDescent="0.25">
      <c r="A700" s="4">
        <v>694</v>
      </c>
      <c r="C700" s="105">
        <f>IF(male=0,VLOOKUP((($A$5:$A$1570/'Life tables'!$I$2)*2)+age,lifetable,13,1),IF(male=1,VLOOKUP((($A$5:$A$1570/'Life tables'!$I$2)*2)+age,lifetable,10,1),"error"))</f>
        <v>4.9660762749414999E-4</v>
      </c>
      <c r="F700" s="96">
        <f t="shared" si="200"/>
        <v>96.050564974649873</v>
      </c>
      <c r="G700" s="96">
        <f t="shared" si="201"/>
        <v>9.6484802744606544</v>
      </c>
      <c r="H700" s="96">
        <f t="shared" si="202"/>
        <v>0.55103276458164185</v>
      </c>
      <c r="I700" s="96">
        <f t="shared" si="203"/>
        <v>0.22079361743419176</v>
      </c>
      <c r="J700" s="96">
        <f t="shared" si="204"/>
        <v>5.2874246957967858E-2</v>
      </c>
      <c r="K700" s="96">
        <f t="shared" si="205"/>
        <v>0.23071700470704656</v>
      </c>
      <c r="L700" s="96">
        <f t="shared" si="213"/>
        <v>85.346667066508374</v>
      </c>
      <c r="M700" s="96">
        <f t="shared" si="206"/>
        <v>454.21378220628759</v>
      </c>
      <c r="N700" s="96">
        <f t="shared" si="207"/>
        <v>43.741771338531414</v>
      </c>
      <c r="O700" s="96">
        <f t="shared" si="208"/>
        <v>1.04411154779007</v>
      </c>
      <c r="P700" s="96">
        <f t="shared" si="209"/>
        <v>1.04411154779007</v>
      </c>
      <c r="Q700" s="96">
        <f t="shared" si="210"/>
        <v>0.24832555356060329</v>
      </c>
      <c r="R700" s="96">
        <f t="shared" si="211"/>
        <v>8.1846985759227192E-2</v>
      </c>
      <c r="S700" s="96">
        <f t="shared" si="214"/>
        <v>408.0536152328562</v>
      </c>
      <c r="T700" s="96">
        <f t="shared" si="219"/>
        <v>110.99321206751047</v>
      </c>
      <c r="U700" s="96">
        <f t="shared" si="219"/>
        <v>339.35620454253751</v>
      </c>
      <c r="V700" s="32">
        <f t="shared" si="216"/>
        <v>1000.0000000000006</v>
      </c>
      <c r="W700" s="100">
        <f>IF(A700=1,((cPH1_+cPHr+(cNES*L700+(cNES+cOSEX)*G700+(cNES+cEREX)*H700+(cNES+cHOEX)*I700+(cNES+cNES)*S700+(cNES+cOSEX)*N700+(cNES+cEREX)*O700+(cNES+cHOEX)*P700)))/(1+cDR)^(A$6:A$65537 + 0.5),(cPHr+(cNES*L700+(cNES+cOSEX)*G700+(cNES+cEREX)*H700+(cNES+cHOEX)*I700+(cNES+cNES)*S700+(cNES+cOSEX)*N700+(cNES+cEREX)*O700+(cNES+cHOEX)*P700))/(1+cDR)^(((cycle + 0.5)/('Life tables'!$I$2/2))))</f>
        <v>27803.698039895797</v>
      </c>
      <c r="X700" s="107">
        <f>((L700+G700+H700+I700+N700+O700+P700+S700)/('Life tables'!$I$2/2))/(1+oDR)^(((cycle + 0.5)/('Life tables'!$I$2/2)))</f>
        <v>14.18002226257609</v>
      </c>
      <c r="Y700" s="31">
        <f>((uNES*L700+ uOCEX*G700+uEREX*H700+uHOEX*I700+uNES*S700+ uOCEX*N700+uEREX*O700+uHOEX*P700)/('Life tables'!$I$2/2))/(1+oDR)^(((cycle + 0.5)/('Life tables'!$I$2/2)))</f>
        <v>9.3453120682691253</v>
      </c>
      <c r="Z700" s="100">
        <f t="shared" si="212"/>
        <v>131283.05101313267</v>
      </c>
      <c r="AA700" s="107">
        <f>((L700+G700+H700+I700+N700+O700+P700+S700)/('Life tables'!$I$2/2))</f>
        <v>21.082470801967389</v>
      </c>
      <c r="AB700" s="31">
        <f>((uNES*L700+ uOCEX*G700+uEREX*H700+uHOEX*I700+uNES*S700+ uOCEX*N700+uEREX*O700+uHOEX*P700)/('Life tables'!$I$2/2))</f>
        <v>13.894355394246341</v>
      </c>
    </row>
    <row r="701" spans="1:28" x14ac:dyDescent="0.25">
      <c r="A701" s="4">
        <v>695</v>
      </c>
      <c r="C701" s="105">
        <f>IF(male=0,VLOOKUP((($A$5:$A$1570/'Life tables'!$I$2)*2)+age,lifetable,13,1),IF(male=1,VLOOKUP((($A$5:$A$1570/'Life tables'!$I$2)*2)+age,lifetable,10,1),"error"))</f>
        <v>4.9660762749414999E-4</v>
      </c>
      <c r="F701" s="96">
        <f t="shared" si="200"/>
        <v>95.943405428434886</v>
      </c>
      <c r="G701" s="96">
        <f t="shared" si="201"/>
        <v>9.6377158737707855</v>
      </c>
      <c r="H701" s="96">
        <f t="shared" si="202"/>
        <v>0.55041800067038593</v>
      </c>
      <c r="I701" s="96">
        <f t="shared" si="203"/>
        <v>0.22054728734901571</v>
      </c>
      <c r="J701" s="96">
        <f t="shared" si="204"/>
        <v>5.2815257400624073E-2</v>
      </c>
      <c r="K701" s="96">
        <f t="shared" si="205"/>
        <v>0.23045960351908878</v>
      </c>
      <c r="L701" s="96">
        <f t="shared" si="213"/>
        <v>85.251449405724983</v>
      </c>
      <c r="M701" s="96">
        <f t="shared" si="206"/>
        <v>453.70717796151774</v>
      </c>
      <c r="N701" s="96">
        <f t="shared" si="207"/>
        <v>43.692984252137393</v>
      </c>
      <c r="O701" s="96">
        <f t="shared" si="208"/>
        <v>1.0429470050948784</v>
      </c>
      <c r="P701" s="96">
        <f t="shared" si="209"/>
        <v>1.0429470050948784</v>
      </c>
      <c r="Q701" s="96">
        <f t="shared" si="210"/>
        <v>0.24804858534773322</v>
      </c>
      <c r="R701" s="96">
        <f t="shared" si="211"/>
        <v>8.1755698281762629E-2</v>
      </c>
      <c r="S701" s="96">
        <f t="shared" si="214"/>
        <v>407.5984954155611</v>
      </c>
      <c r="T701" s="96">
        <f t="shared" si="219"/>
        <v>111.29407591025883</v>
      </c>
      <c r="U701" s="96">
        <f t="shared" si="219"/>
        <v>339.66841984433836</v>
      </c>
      <c r="V701" s="32">
        <f t="shared" si="216"/>
        <v>1000.0000000000006</v>
      </c>
      <c r="W701" s="100">
        <f>IF(A701=1,((cPH1_+cPHr+(cNES*L701+(cNES+cOSEX)*G701+(cNES+cEREX)*H701+(cNES+cHOEX)*I701+(cNES+cNES)*S701+(cNES+cOSEX)*N701+(cNES+cEREX)*O701+(cNES+cHOEX)*P701)))/(1+cDR)^(A$6:A$65537 + 0.5),(cPHr+(cNES*L701+(cNES+cOSEX)*G701+(cNES+cEREX)*H701+(cNES+cHOEX)*I701+(cNES+cNES)*S701+(cNES+cOSEX)*N701+(cNES+cEREX)*O701+(cNES+cHOEX)*P701))/(1+cDR)^(((cycle + 0.5)/('Life tables'!$I$2/2))))</f>
        <v>27710.690454248019</v>
      </c>
      <c r="X701" s="107">
        <f>((L701+G701+H701+I701+N701+O701+P701+S701)/('Life tables'!$I$2/2))/(1+oDR)^(((cycle + 0.5)/('Life tables'!$I$2/2)))</f>
        <v>14.156119456340093</v>
      </c>
      <c r="Y701" s="31">
        <f>((uNES*L701+ uOCEX*G701+uEREX*H701+uHOEX*I701+uNES*S701+ uOCEX*N701+uEREX*O701+uHOEX*P701)/('Life tables'!$I$2/2))/(1+oDR)^(((cycle + 0.5)/('Life tables'!$I$2/2)))</f>
        <v>9.3295589778584755</v>
      </c>
      <c r="Z701" s="100">
        <f t="shared" si="212"/>
        <v>131136.64849884599</v>
      </c>
      <c r="AA701" s="107">
        <f>((L701+G701+H701+I701+N701+O701+P701+S701)/('Life tables'!$I$2/2))</f>
        <v>21.058955456846604</v>
      </c>
      <c r="AB701" s="31">
        <f>((uNES*L701+ uOCEX*G701+uEREX*H701+uHOEX*I701+uNES*S701+ uOCEX*N701+uEREX*O701+uHOEX*P701)/('Life tables'!$I$2/2))</f>
        <v>13.878857659593407</v>
      </c>
    </row>
    <row r="702" spans="1:28" x14ac:dyDescent="0.25">
      <c r="A702" s="4">
        <v>696</v>
      </c>
      <c r="C702" s="105">
        <f>IF(male=0,VLOOKUP((($A$5:$A$1570/'Life tables'!$I$2)*2)+age,lifetable,13,1),IF(male=1,VLOOKUP((($A$5:$A$1570/'Life tables'!$I$2)*2)+age,lifetable,10,1),"error"))</f>
        <v>4.9660762749414999E-4</v>
      </c>
      <c r="F702" s="96">
        <f t="shared" si="200"/>
        <v>95.836366258867997</v>
      </c>
      <c r="G702" s="96">
        <f t="shared" si="201"/>
        <v>9.6269635651671521</v>
      </c>
      <c r="H702" s="96">
        <f t="shared" si="202"/>
        <v>0.54980392734827133</v>
      </c>
      <c r="I702" s="96">
        <f t="shared" si="203"/>
        <v>0.22030123397637741</v>
      </c>
      <c r="J702" s="96">
        <f t="shared" si="204"/>
        <v>5.2756334108633562E-2</v>
      </c>
      <c r="K702" s="96">
        <f t="shared" si="205"/>
        <v>0.2302024914802859</v>
      </c>
      <c r="L702" s="96">
        <f t="shared" si="213"/>
        <v>85.156338706787281</v>
      </c>
      <c r="M702" s="96">
        <f t="shared" si="206"/>
        <v>453.20113798653546</v>
      </c>
      <c r="N702" s="96">
        <f t="shared" si="207"/>
        <v>43.644251506146482</v>
      </c>
      <c r="O702" s="96">
        <f t="shared" si="208"/>
        <v>1.0417837594994763</v>
      </c>
      <c r="P702" s="96">
        <f t="shared" si="209"/>
        <v>1.0417837594994763</v>
      </c>
      <c r="Q702" s="96">
        <f t="shared" si="210"/>
        <v>0.24777192562970157</v>
      </c>
      <c r="R702" s="96">
        <f t="shared" si="211"/>
        <v>8.1664512482809565E-2</v>
      </c>
      <c r="S702" s="96">
        <f t="shared" si="214"/>
        <v>407.14388252327751</v>
      </c>
      <c r="T702" s="96">
        <f t="shared" si="219"/>
        <v>111.59460416999715</v>
      </c>
      <c r="U702" s="96">
        <f t="shared" si="219"/>
        <v>339.98028684830143</v>
      </c>
      <c r="V702" s="32">
        <f t="shared" si="216"/>
        <v>1000.0000000000007</v>
      </c>
      <c r="W702" s="100">
        <f>IF(A702=1,((cPH1_+cPHr+(cNES*L702+(cNES+cOSEX)*G702+(cNES+cEREX)*H702+(cNES+cHOEX)*I702+(cNES+cNES)*S702+(cNES+cOSEX)*N702+(cNES+cEREX)*O702+(cNES+cHOEX)*P702)))/(1+cDR)^(A$6:A$65537 + 0.5),(cPHr+(cNES*L702+(cNES+cOSEX)*G702+(cNES+cEREX)*H702+(cNES+cHOEX)*I702+(cNES+cNES)*S702+(cNES+cOSEX)*N702+(cNES+cEREX)*O702+(cNES+cHOEX)*P702))/(1+cDR)^(((cycle + 0.5)/('Life tables'!$I$2/2))))</f>
        <v>27617.993985479945</v>
      </c>
      <c r="X702" s="107">
        <f>((L702+G702+H702+I702+N702+O702+P702+S702)/('Life tables'!$I$2/2))/(1+oDR)^(((cycle + 0.5)/('Life tables'!$I$2/2)))</f>
        <v>14.132256943675321</v>
      </c>
      <c r="Y702" s="31">
        <f>((uNES*L702+ uOCEX*G702+uEREX*H702+uHOEX*I702+uNES*S702+ uOCEX*N702+uEREX*O702+uHOEX*P702)/('Life tables'!$I$2/2))/(1+oDR)^(((cycle + 0.5)/('Life tables'!$I$2/2)))</f>
        <v>9.3138324428085841</v>
      </c>
      <c r="Z702" s="100">
        <f t="shared" si="212"/>
        <v>130990.40921176921</v>
      </c>
      <c r="AA702" s="107">
        <f>((L702+G702+H702+I702+N702+O702+P702+S702)/('Life tables'!$I$2/2))</f>
        <v>21.035466342750482</v>
      </c>
      <c r="AB702" s="31">
        <f>((uNES*L702+ uOCEX*G702+uEREX*H702+uHOEX*I702+uNES*S702+ uOCEX*N702+uEREX*O702+uHOEX*P702)/('Life tables'!$I$2/2))</f>
        <v>13.863377212399104</v>
      </c>
    </row>
    <row r="703" spans="1:28" x14ac:dyDescent="0.25">
      <c r="A703" s="4">
        <v>697</v>
      </c>
      <c r="C703" s="105">
        <f>IF(male=0,VLOOKUP((($A$5:$A$1570/'Life tables'!$I$2)*2)+age,lifetable,13,1),IF(male=1,VLOOKUP((($A$5:$A$1570/'Life tables'!$I$2)*2)+age,lifetable,10,1),"error"))</f>
        <v>4.9660762749414999E-4</v>
      </c>
      <c r="F703" s="96">
        <f t="shared" si="200"/>
        <v>95.729447302946724</v>
      </c>
      <c r="G703" s="96">
        <f t="shared" si="201"/>
        <v>9.6162233322758137</v>
      </c>
      <c r="H703" s="96">
        <f t="shared" si="202"/>
        <v>0.54919054368016873</v>
      </c>
      <c r="I703" s="96">
        <f t="shared" si="203"/>
        <v>0.22005545694157938</v>
      </c>
      <c r="J703" s="96">
        <f t="shared" si="204"/>
        <v>5.2697476992266137E-2</v>
      </c>
      <c r="K703" s="96">
        <f t="shared" si="205"/>
        <v>0.2299456681990999</v>
      </c>
      <c r="L703" s="96">
        <f t="shared" si="213"/>
        <v>85.061334824857795</v>
      </c>
      <c r="M703" s="96">
        <f t="shared" si="206"/>
        <v>452.6956616787553</v>
      </c>
      <c r="N703" s="96">
        <f t="shared" si="207"/>
        <v>43.595573042528386</v>
      </c>
      <c r="O703" s="96">
        <f t="shared" si="208"/>
        <v>1.0406218096186868</v>
      </c>
      <c r="P703" s="96">
        <f t="shared" si="209"/>
        <v>1.0406218096186868</v>
      </c>
      <c r="Q703" s="96">
        <f t="shared" si="210"/>
        <v>0.24749557407706582</v>
      </c>
      <c r="R703" s="96">
        <f t="shared" si="211"/>
        <v>8.1573428253785191E-2</v>
      </c>
      <c r="S703" s="96">
        <f t="shared" si="214"/>
        <v>406.68977601465872</v>
      </c>
      <c r="T703" s="96">
        <f t="shared" si="219"/>
        <v>111.89479722106648</v>
      </c>
      <c r="U703" s="96">
        <f t="shared" si="219"/>
        <v>340.29180594475434</v>
      </c>
      <c r="V703" s="32">
        <f t="shared" si="216"/>
        <v>1000.0000000000007</v>
      </c>
      <c r="W703" s="100">
        <f>IF(A703=1,((cPH1_+cPHr+(cNES*L703+(cNES+cOSEX)*G703+(cNES+cEREX)*H703+(cNES+cHOEX)*I703+(cNES+cNES)*S703+(cNES+cOSEX)*N703+(cNES+cEREX)*O703+(cNES+cHOEX)*P703)))/(1+cDR)^(A$6:A$65537 + 0.5),(cPHr+(cNES*L703+(cNES+cOSEX)*G703+(cNES+cEREX)*H703+(cNES+cHOEX)*I703+(cNES+cNES)*S703+(cNES+cOSEX)*N703+(cNES+cEREX)*O703+(cNES+cHOEX)*P703))/(1+cDR)^(((cycle + 0.5)/('Life tables'!$I$2/2))))</f>
        <v>27525.607593377405</v>
      </c>
      <c r="X703" s="107">
        <f>((L703+G703+H703+I703+N703+O703+P703+S703)/('Life tables'!$I$2/2))/(1+oDR)^(((cycle + 0.5)/('Life tables'!$I$2/2)))</f>
        <v>14.108434656610481</v>
      </c>
      <c r="Y703" s="31">
        <f>((uNES*L703+ uOCEX*G703+uEREX*H703+uHOEX*I703+uNES*S703+ uOCEX*N703+uEREX*O703+uHOEX*P703)/('Life tables'!$I$2/2))/(1+oDR)^(((cycle + 0.5)/('Life tables'!$I$2/2)))</f>
        <v>9.2981324183240694</v>
      </c>
      <c r="Z703" s="100">
        <f t="shared" si="212"/>
        <v>130844.33297218241</v>
      </c>
      <c r="AA703" s="107">
        <f>((L703+G703+H703+I703+N703+O703+P703+S703)/('Life tables'!$I$2/2))</f>
        <v>21.012003430349289</v>
      </c>
      <c r="AB703" s="31">
        <f>((uNES*L703+ uOCEX*G703+uEREX*H703+uHOEX*I703+uNES*S703+ uOCEX*N703+uEREX*O703+uHOEX*P703)/('Life tables'!$I$2/2))</f>
        <v>13.847914033335082</v>
      </c>
    </row>
    <row r="704" spans="1:28" x14ac:dyDescent="0.25">
      <c r="A704" s="4">
        <v>698</v>
      </c>
      <c r="C704" s="105">
        <f>IF(male=0,VLOOKUP((($A$5:$A$1570/'Life tables'!$I$2)*2)+age,lifetable,13,1),IF(male=1,VLOOKUP((($A$5:$A$1570/'Life tables'!$I$2)*2)+age,lifetable,10,1),"error"))</f>
        <v>4.9660762749414999E-4</v>
      </c>
      <c r="F704" s="96">
        <f t="shared" si="200"/>
        <v>95.622648398820303</v>
      </c>
      <c r="G704" s="96">
        <f t="shared" si="201"/>
        <v>9.605495158838524</v>
      </c>
      <c r="H704" s="96">
        <f t="shared" si="202"/>
        <v>0.54857784873755588</v>
      </c>
      <c r="I704" s="96">
        <f t="shared" si="203"/>
        <v>0.2198099558725716</v>
      </c>
      <c r="J704" s="96">
        <f t="shared" si="204"/>
        <v>5.2638685962425651E-2</v>
      </c>
      <c r="K704" s="96">
        <f t="shared" si="205"/>
        <v>0.22968913328675922</v>
      </c>
      <c r="L704" s="96">
        <f t="shared" si="213"/>
        <v>84.966437616122462</v>
      </c>
      <c r="M704" s="96">
        <f t="shared" si="206"/>
        <v>452.19074843535952</v>
      </c>
      <c r="N704" s="96">
        <f t="shared" si="207"/>
        <v>43.546948803230464</v>
      </c>
      <c r="O704" s="96">
        <f t="shared" si="208"/>
        <v>1.0394611540667988</v>
      </c>
      <c r="P704" s="96">
        <f t="shared" si="209"/>
        <v>1.0394611540667988</v>
      </c>
      <c r="Q704" s="96">
        <f t="shared" si="210"/>
        <v>0.24721953036025632</v>
      </c>
      <c r="R704" s="96">
        <f t="shared" si="211"/>
        <v>8.1482445486064828E-2</v>
      </c>
      <c r="S704" s="96">
        <f t="shared" si="214"/>
        <v>406.23617534814912</v>
      </c>
      <c r="T704" s="96">
        <f t="shared" si="219"/>
        <v>112.19465543738916</v>
      </c>
      <c r="U704" s="96">
        <f t="shared" si="219"/>
        <v>340.60297752352716</v>
      </c>
      <c r="V704" s="32">
        <f t="shared" si="216"/>
        <v>1000.0000000000007</v>
      </c>
      <c r="W704" s="100">
        <f>IF(A704=1,((cPH1_+cPHr+(cNES*L704+(cNES+cOSEX)*G704+(cNES+cEREX)*H704+(cNES+cHOEX)*I704+(cNES+cNES)*S704+(cNES+cOSEX)*N704+(cNES+cEREX)*O704+(cNES+cHOEX)*P704)))/(1+cDR)^(A$6:A$65537 + 0.5),(cPHr+(cNES*L704+(cNES+cOSEX)*G704+(cNES+cEREX)*H704+(cNES+cHOEX)*I704+(cNES+cNES)*S704+(cNES+cOSEX)*N704+(cNES+cEREX)*O704+(cNES+cHOEX)*P704))/(1+cDR)^(((cycle + 0.5)/('Life tables'!$I$2/2))))</f>
        <v>27433.530241185912</v>
      </c>
      <c r="X704" s="107">
        <f>((L704+G704+H704+I704+N704+O704+P704+S704)/('Life tables'!$I$2/2))/(1+oDR)^(((cycle + 0.5)/('Life tables'!$I$2/2)))</f>
        <v>14.084652527290556</v>
      </c>
      <c r="Y704" s="31">
        <f>((uNES*L704+ uOCEX*G704+uEREX*H704+uHOEX*I704+uNES*S704+ uOCEX*N704+uEREX*O704+uHOEX*P704)/('Life tables'!$I$2/2))/(1+oDR)^(((cycle + 0.5)/('Life tables'!$I$2/2)))</f>
        <v>9.2824588596861588</v>
      </c>
      <c r="Z704" s="100">
        <f t="shared" si="212"/>
        <v>130698.41960048699</v>
      </c>
      <c r="AA704" s="107">
        <f>((L704+G704+H704+I704+N704+O704+P704+S704)/('Life tables'!$I$2/2))</f>
        <v>20.988566690348421</v>
      </c>
      <c r="AB704" s="31">
        <f>((uNES*L704+ uOCEX*G704+uEREX*H704+uHOEX*I704+uNES*S704+ uOCEX*N704+uEREX*O704+uHOEX*P704)/('Life tables'!$I$2/2))</f>
        <v>13.832468103096101</v>
      </c>
    </row>
    <row r="705" spans="1:28" x14ac:dyDescent="0.25">
      <c r="A705" s="4">
        <v>699</v>
      </c>
      <c r="C705" s="105">
        <f>IF(male=0,VLOOKUP((($A$5:$A$1570/'Life tables'!$I$2)*2)+age,lifetable,13,1),IF(male=1,VLOOKUP((($A$5:$A$1570/'Life tables'!$I$2)*2)+age,lifetable,10,1),"error"))</f>
        <v>4.9660762749414999E-4</v>
      </c>
      <c r="F705" s="96">
        <f t="shared" si="200"/>
        <v>95.51596938575544</v>
      </c>
      <c r="G705" s="96">
        <f t="shared" si="201"/>
        <v>9.5947790287092847</v>
      </c>
      <c r="H705" s="96">
        <f t="shared" si="202"/>
        <v>0.54796584159832162</v>
      </c>
      <c r="I705" s="96">
        <f t="shared" si="203"/>
        <v>0.21956473039987273</v>
      </c>
      <c r="J705" s="96">
        <f t="shared" si="204"/>
        <v>5.2579960930631067E-2</v>
      </c>
      <c r="K705" s="96">
        <f t="shared" si="205"/>
        <v>0.22943288635717662</v>
      </c>
      <c r="L705" s="96">
        <f t="shared" si="213"/>
        <v>84.871646937760147</v>
      </c>
      <c r="M705" s="96">
        <f t="shared" si="206"/>
        <v>451.68639765332875</v>
      </c>
      <c r="N705" s="96">
        <f t="shared" si="207"/>
        <v>43.498378730180633</v>
      </c>
      <c r="O705" s="96">
        <f t="shared" si="208"/>
        <v>1.0383017914576387</v>
      </c>
      <c r="P705" s="96">
        <f t="shared" si="209"/>
        <v>1.0383017914576387</v>
      </c>
      <c r="Q705" s="96">
        <f t="shared" si="210"/>
        <v>0.24694379414959317</v>
      </c>
      <c r="R705" s="96">
        <f t="shared" si="211"/>
        <v>8.1391564070987507E-2</v>
      </c>
      <c r="S705" s="96">
        <f t="shared" si="214"/>
        <v>405.78307998201228</v>
      </c>
      <c r="T705" s="96">
        <f t="shared" si="219"/>
        <v>112.49417919246939</v>
      </c>
      <c r="U705" s="96">
        <f t="shared" si="219"/>
        <v>340.91380197395534</v>
      </c>
      <c r="V705" s="32">
        <f t="shared" si="216"/>
        <v>1000.0000000000005</v>
      </c>
      <c r="W705" s="100">
        <f>IF(A705=1,((cPH1_+cPHr+(cNES*L705+(cNES+cOSEX)*G705+(cNES+cEREX)*H705+(cNES+cHOEX)*I705+(cNES+cNES)*S705+(cNES+cOSEX)*N705+(cNES+cEREX)*O705+(cNES+cHOEX)*P705)))/(1+cDR)^(A$6:A$65537 + 0.5),(cPHr+(cNES*L705+(cNES+cOSEX)*G705+(cNES+cEREX)*H705+(cNES+cHOEX)*I705+(cNES+cNES)*S705+(cNES+cOSEX)*N705+(cNES+cEREX)*O705+(cNES+cHOEX)*P705))/(1+cDR)^(((cycle + 0.5)/('Life tables'!$I$2/2))))</f>
        <v>27341.760895599884</v>
      </c>
      <c r="X705" s="107">
        <f>((L705+G705+H705+I705+N705+O705+P705+S705)/('Life tables'!$I$2/2))/(1+oDR)^(((cycle + 0.5)/('Life tables'!$I$2/2)))</f>
        <v>14.060910487976583</v>
      </c>
      <c r="Y705" s="31">
        <f>((uNES*L705+ uOCEX*G705+uEREX*H705+uHOEX*I705+uNES*S705+ uOCEX*N705+uEREX*O705+uHOEX*P705)/('Life tables'!$I$2/2))/(1+oDR)^(((cycle + 0.5)/('Life tables'!$I$2/2)))</f>
        <v>9.2668117222525126</v>
      </c>
      <c r="Z705" s="100">
        <f t="shared" si="212"/>
        <v>130552.66891720827</v>
      </c>
      <c r="AA705" s="107">
        <f>((L705+G705+H705+I705+N705+O705+P705+S705)/('Life tables'!$I$2/2))</f>
        <v>20.965156093488311</v>
      </c>
      <c r="AB705" s="31">
        <f>((uNES*L705+ uOCEX*G705+uEREX*H705+uHOEX*I705+uNES*S705+ uOCEX*N705+uEREX*O705+uHOEX*P705)/('Life tables'!$I$2/2))</f>
        <v>13.817039402399953</v>
      </c>
    </row>
    <row r="706" spans="1:28" x14ac:dyDescent="0.25">
      <c r="A706" s="4">
        <v>700</v>
      </c>
      <c r="C706" s="105">
        <f>IF(male=0,VLOOKUP((($A$5:$A$1570/'Life tables'!$I$2)*2)+age,lifetable,13,1),IF(male=1,VLOOKUP((($A$5:$A$1570/'Life tables'!$I$2)*2)+age,lifetable,10,1),"error"))</f>
        <v>4.9660762749414999E-4</v>
      </c>
      <c r="F706" s="96">
        <f t="shared" si="200"/>
        <v>95.409410104103586</v>
      </c>
      <c r="G706" s="96">
        <f t="shared" si="201"/>
        <v>9.5840749258510662</v>
      </c>
      <c r="H706" s="96">
        <f t="shared" si="202"/>
        <v>0.54735452134657758</v>
      </c>
      <c r="I706" s="96">
        <f t="shared" si="203"/>
        <v>0.21931978015649509</v>
      </c>
      <c r="J706" s="96">
        <f t="shared" si="204"/>
        <v>5.2521301808998506E-2</v>
      </c>
      <c r="K706" s="96">
        <f t="shared" si="205"/>
        <v>0.22917692702687034</v>
      </c>
      <c r="L706" s="96">
        <f t="shared" si="213"/>
        <v>84.776962647913578</v>
      </c>
      <c r="M706" s="96">
        <f t="shared" si="206"/>
        <v>451.18260872947224</v>
      </c>
      <c r="N706" s="96">
        <f t="shared" si="207"/>
        <v>43.44986276529032</v>
      </c>
      <c r="O706" s="96">
        <f t="shared" si="208"/>
        <v>1.0371437204046372</v>
      </c>
      <c r="P706" s="96">
        <f t="shared" si="209"/>
        <v>1.0371437204046372</v>
      </c>
      <c r="Q706" s="96">
        <f t="shared" si="210"/>
        <v>0.24666836511530302</v>
      </c>
      <c r="R706" s="96">
        <f t="shared" si="211"/>
        <v>8.1300783899861367E-2</v>
      </c>
      <c r="S706" s="96">
        <f t="shared" si="214"/>
        <v>405.33048937435746</v>
      </c>
      <c r="T706" s="96">
        <f t="shared" si="219"/>
        <v>112.79336885939369</v>
      </c>
      <c r="U706" s="96">
        <f t="shared" si="219"/>
        <v>341.22427968488205</v>
      </c>
      <c r="V706" s="32">
        <f t="shared" si="216"/>
        <v>1000.0000000000005</v>
      </c>
      <c r="W706" s="100">
        <f>IF(A706=1,((cPH1_+cPHr+(cNES*L706+(cNES+cOSEX)*G706+(cNES+cEREX)*H706+(cNES+cHOEX)*I706+(cNES+cNES)*S706+(cNES+cOSEX)*N706+(cNES+cEREX)*O706+(cNES+cHOEX)*P706)))/(1+cDR)^(A$6:A$65537 + 0.5),(cPHr+(cNES*L706+(cNES+cOSEX)*G706+(cNES+cEREX)*H706+(cNES+cHOEX)*I706+(cNES+cNES)*S706+(cNES+cOSEX)*N706+(cNES+cEREX)*O706+(cNES+cHOEX)*P706))/(1+cDR)^(((cycle + 0.5)/('Life tables'!$I$2/2))))</f>
        <v>27250.298526751772</v>
      </c>
      <c r="X706" s="107">
        <f>((L706+G706+H706+I706+N706+O706+P706+S706)/('Life tables'!$I$2/2))/(1+oDR)^(((cycle + 0.5)/('Life tables'!$I$2/2)))</f>
        <v>14.037208471045364</v>
      </c>
      <c r="Y706" s="31">
        <f>((uNES*L706+ uOCEX*G706+uEREX*H706+uHOEX*I706+uNES*S706+ uOCEX*N706+uEREX*O706+uHOEX*P706)/('Life tables'!$I$2/2))/(1+oDR)^(((cycle + 0.5)/('Life tables'!$I$2/2)))</f>
        <v>9.2511909614570715</v>
      </c>
      <c r="Z706" s="100">
        <f t="shared" si="212"/>
        <v>130407.08074299801</v>
      </c>
      <c r="AA706" s="107">
        <f>((L706+G706+H706+I706+N706+O706+P706+S706)/('Life tables'!$I$2/2))</f>
        <v>20.941771610544283</v>
      </c>
      <c r="AB706" s="31">
        <f>((uNES*L706+ uOCEX*G706+uEREX*H706+uHOEX*I706+uNES*S706+ uOCEX*N706+uEREX*O706+uHOEX*P706)/('Life tables'!$I$2/2))</f>
        <v>13.801627911987392</v>
      </c>
    </row>
    <row r="707" spans="1:28" x14ac:dyDescent="0.25">
      <c r="A707" s="4">
        <v>701</v>
      </c>
      <c r="C707" s="105">
        <f>IF(male=0,VLOOKUP((($A$5:$A$1570/'Life tables'!$I$2)*2)+age,lifetable,13,1),IF(male=1,VLOOKUP((($A$5:$A$1570/'Life tables'!$I$2)*2)+age,lifetable,10,1),"error"))</f>
        <v>4.9660762749414999E-4</v>
      </c>
      <c r="F707" s="96">
        <f t="shared" si="200"/>
        <v>95.302970395269128</v>
      </c>
      <c r="G707" s="96">
        <f t="shared" si="201"/>
        <v>9.5733828343326088</v>
      </c>
      <c r="H707" s="96">
        <f t="shared" si="202"/>
        <v>0.54674388707247634</v>
      </c>
      <c r="I707" s="96">
        <f t="shared" si="203"/>
        <v>0.21907510477787129</v>
      </c>
      <c r="J707" s="96">
        <f t="shared" si="204"/>
        <v>5.2462708510223714E-2</v>
      </c>
      <c r="K707" s="96">
        <f t="shared" si="205"/>
        <v>0.22892125491488788</v>
      </c>
      <c r="L707" s="96">
        <f t="shared" si="213"/>
        <v>84.682384605661056</v>
      </c>
      <c r="M707" s="96">
        <f t="shared" si="206"/>
        <v>450.67938106045563</v>
      </c>
      <c r="N707" s="96">
        <f t="shared" si="207"/>
        <v>43.401400850457122</v>
      </c>
      <c r="O707" s="96">
        <f t="shared" si="208"/>
        <v>1.0359869395208967</v>
      </c>
      <c r="P707" s="96">
        <f t="shared" si="209"/>
        <v>1.0359869395208967</v>
      </c>
      <c r="Q707" s="96">
        <f t="shared" si="210"/>
        <v>0.24639324292753373</v>
      </c>
      <c r="R707" s="96">
        <f t="shared" si="211"/>
        <v>8.1210104863968652E-2</v>
      </c>
      <c r="S707" s="96">
        <f t="shared" si="214"/>
        <v>404.87840298316519</v>
      </c>
      <c r="T707" s="96">
        <f t="shared" si="219"/>
        <v>113.09222481083145</v>
      </c>
      <c r="U707" s="96">
        <f t="shared" si="219"/>
        <v>341.53441104466089</v>
      </c>
      <c r="V707" s="32">
        <f t="shared" si="216"/>
        <v>1000.0000000000005</v>
      </c>
      <c r="W707" s="100">
        <f>IF(A707=1,((cPH1_+cPHr+(cNES*L707+(cNES+cOSEX)*G707+(cNES+cEREX)*H707+(cNES+cHOEX)*I707+(cNES+cNES)*S707+(cNES+cOSEX)*N707+(cNES+cEREX)*O707+(cNES+cHOEX)*P707)))/(1+cDR)^(A$6:A$65537 + 0.5),(cPHr+(cNES*L707+(cNES+cOSEX)*G707+(cNES+cEREX)*H707+(cNES+cHOEX)*I707+(cNES+cNES)*S707+(cNES+cOSEX)*N707+(cNES+cEREX)*O707+(cNES+cHOEX)*P707))/(1+cDR)^(((cycle + 0.5)/('Life tables'!$I$2/2))))</f>
        <v>27159.142108201224</v>
      </c>
      <c r="X707" s="107">
        <f>((L707+G707+H707+I707+N707+O707+P707+S707)/('Life tables'!$I$2/2))/(1+oDR)^(((cycle + 0.5)/('Life tables'!$I$2/2)))</f>
        <v>14.013546408989241</v>
      </c>
      <c r="Y707" s="31">
        <f>((uNES*L707+ uOCEX*G707+uEREX*H707+uHOEX*I707+uNES*S707+ uOCEX*N707+uEREX*O707+uHOEX*P707)/('Life tables'!$I$2/2))/(1+oDR)^(((cycle + 0.5)/('Life tables'!$I$2/2)))</f>
        <v>9.2355965328098826</v>
      </c>
      <c r="Z707" s="100">
        <f t="shared" si="212"/>
        <v>130261.65489863661</v>
      </c>
      <c r="AA707" s="107">
        <f>((L707+G707+H707+I707+N707+O707+P707+S707)/('Life tables'!$I$2/2))</f>
        <v>20.918413212326442</v>
      </c>
      <c r="AB707" s="31">
        <f>((uNES*L707+ uOCEX*G707+uEREX*H707+uHOEX*I707+uNES*S707+ uOCEX*N707+uEREX*O707+uHOEX*P707)/('Life tables'!$I$2/2))</f>
        <v>13.786233612622052</v>
      </c>
    </row>
    <row r="708" spans="1:28" x14ac:dyDescent="0.25">
      <c r="A708" s="4">
        <v>702</v>
      </c>
      <c r="C708" s="105">
        <f>IF(male=0,VLOOKUP((($A$5:$A$1570/'Life tables'!$I$2)*2)+age,lifetable,13,1),IF(male=1,VLOOKUP((($A$5:$A$1570/'Life tables'!$I$2)*2)+age,lifetable,10,1),"error"))</f>
        <v>4.9660762749414999E-4</v>
      </c>
      <c r="F708" s="96">
        <f t="shared" si="200"/>
        <v>95.196650101678685</v>
      </c>
      <c r="G708" s="96">
        <f t="shared" si="201"/>
        <v>9.5627027383253331</v>
      </c>
      <c r="H708" s="96">
        <f t="shared" si="202"/>
        <v>0.54613393787203446</v>
      </c>
      <c r="I708" s="96">
        <f t="shared" si="203"/>
        <v>0.21883070390178383</v>
      </c>
      <c r="J708" s="96">
        <f t="shared" si="204"/>
        <v>5.2404180947565153E-2</v>
      </c>
      <c r="K708" s="96">
        <f t="shared" si="205"/>
        <v>0.22866586964273219</v>
      </c>
      <c r="L708" s="96">
        <f t="shared" si="213"/>
        <v>84.58791267098924</v>
      </c>
      <c r="M708" s="96">
        <f t="shared" si="206"/>
        <v>450.17671404282947</v>
      </c>
      <c r="N708" s="96">
        <f t="shared" si="207"/>
        <v>43.352992927567541</v>
      </c>
      <c r="O708" s="96">
        <f t="shared" si="208"/>
        <v>1.0348314474192539</v>
      </c>
      <c r="P708" s="96">
        <f t="shared" si="209"/>
        <v>1.0348314474192539</v>
      </c>
      <c r="Q708" s="96">
        <f t="shared" si="210"/>
        <v>0.24611842725637037</v>
      </c>
      <c r="R708" s="96">
        <f t="shared" si="211"/>
        <v>8.1119526854570884E-2</v>
      </c>
      <c r="S708" s="96">
        <f t="shared" si="214"/>
        <v>404.42682026631246</v>
      </c>
      <c r="T708" s="96">
        <f t="shared" si="219"/>
        <v>113.39074741903539</v>
      </c>
      <c r="U708" s="96">
        <f t="shared" si="219"/>
        <v>341.8441964411582</v>
      </c>
      <c r="V708" s="32">
        <f t="shared" si="216"/>
        <v>1000.0000000000005</v>
      </c>
      <c r="W708" s="100">
        <f>IF(A708=1,((cPH1_+cPHr+(cNES*L708+(cNES+cOSEX)*G708+(cNES+cEREX)*H708+(cNES+cHOEX)*I708+(cNES+cNES)*S708+(cNES+cOSEX)*N708+(cNES+cEREX)*O708+(cNES+cHOEX)*P708)))/(1+cDR)^(A$6:A$65537 + 0.5),(cPHr+(cNES*L708+(cNES+cOSEX)*G708+(cNES+cEREX)*H708+(cNES+cHOEX)*I708+(cNES+cNES)*S708+(cNES+cOSEX)*N708+(cNES+cEREX)*O708+(cNES+cHOEX)*P708))/(1+cDR)^(((cycle + 0.5)/('Life tables'!$I$2/2))))</f>
        <v>27068.290616924256</v>
      </c>
      <c r="X708" s="107">
        <f>((L708+G708+H708+I708+N708+O708+P708+S708)/('Life tables'!$I$2/2))/(1+oDR)^(((cycle + 0.5)/('Life tables'!$I$2/2)))</f>
        <v>13.989924234415822</v>
      </c>
      <c r="Y708" s="31">
        <f>((uNES*L708+ uOCEX*G708+uEREX*H708+uHOEX*I708+uNES*S708+ uOCEX*N708+uEREX*O708+uHOEX*P708)/('Life tables'!$I$2/2))/(1+oDR)^(((cycle + 0.5)/('Life tables'!$I$2/2)))</f>
        <v>9.220028391896939</v>
      </c>
      <c r="Z708" s="100">
        <f t="shared" si="212"/>
        <v>130116.3912050355</v>
      </c>
      <c r="AA708" s="107">
        <f>((L708+G708+H708+I708+N708+O708+P708+S708)/('Life tables'!$I$2/2))</f>
        <v>20.89508086967955</v>
      </c>
      <c r="AB708" s="31">
        <f>((uNES*L708+ uOCEX*G708+uEREX*H708+uHOEX*I708+uNES*S708+ uOCEX*N708+uEREX*O708+uHOEX*P708)/('Life tables'!$I$2/2))</f>
        <v>13.77085648509037</v>
      </c>
    </row>
    <row r="709" spans="1:28" x14ac:dyDescent="0.25">
      <c r="A709" s="4">
        <v>703</v>
      </c>
      <c r="C709" s="105">
        <f>IF(male=0,VLOOKUP((($A$5:$A$1570/'Life tables'!$I$2)*2)+age,lifetable,13,1),IF(male=1,VLOOKUP((($A$5:$A$1570/'Life tables'!$I$2)*2)+age,lifetable,10,1),"error"))</f>
        <v>4.9660762749414999E-4</v>
      </c>
      <c r="F709" s="96">
        <f t="shared" si="200"/>
        <v>95.090449066751432</v>
      </c>
      <c r="G709" s="96">
        <f t="shared" si="201"/>
        <v>9.5520346221003702</v>
      </c>
      <c r="H709" s="96">
        <f t="shared" si="202"/>
        <v>0.54552467284696315</v>
      </c>
      <c r="I709" s="96">
        <f t="shared" si="203"/>
        <v>0.21858657716829683</v>
      </c>
      <c r="J709" s="96">
        <f t="shared" si="204"/>
        <v>5.2345719034827647E-2</v>
      </c>
      <c r="K709" s="96">
        <f t="shared" si="205"/>
        <v>0.22841077083429029</v>
      </c>
      <c r="L709" s="96">
        <f t="shared" si="213"/>
        <v>84.493546704766686</v>
      </c>
      <c r="M709" s="96">
        <f t="shared" si="206"/>
        <v>449.67460707305548</v>
      </c>
      <c r="N709" s="96">
        <f t="shared" si="207"/>
        <v>43.304638938499544</v>
      </c>
      <c r="O709" s="96">
        <f t="shared" si="208"/>
        <v>1.0336772427123417</v>
      </c>
      <c r="P709" s="96">
        <f t="shared" si="209"/>
        <v>1.0336772427123417</v>
      </c>
      <c r="Q709" s="96">
        <f t="shared" si="210"/>
        <v>0.24584391777184944</v>
      </c>
      <c r="R709" s="96">
        <f t="shared" si="211"/>
        <v>8.1029049762913544E-2</v>
      </c>
      <c r="S709" s="96">
        <f t="shared" si="214"/>
        <v>403.97574068159651</v>
      </c>
      <c r="T709" s="96">
        <f t="shared" si="219"/>
        <v>113.68893705584208</v>
      </c>
      <c r="U709" s="96">
        <f t="shared" si="219"/>
        <v>342.15363626175542</v>
      </c>
      <c r="V709" s="32">
        <f t="shared" si="216"/>
        <v>1000.0000000000006</v>
      </c>
      <c r="W709" s="100">
        <f>IF(A709=1,((cPH1_+cPHr+(cNES*L709+(cNES+cOSEX)*G709+(cNES+cEREX)*H709+(cNES+cHOEX)*I709+(cNES+cNES)*S709+(cNES+cOSEX)*N709+(cNES+cEREX)*O709+(cNES+cHOEX)*P709)))/(1+cDR)^(A$6:A$65537 + 0.5),(cPHr+(cNES*L709+(cNES+cOSEX)*G709+(cNES+cEREX)*H709+(cNES+cHOEX)*I709+(cNES+cNES)*S709+(cNES+cOSEX)*N709+(cNES+cEREX)*O709+(cNES+cHOEX)*P709))/(1+cDR)^(((cycle + 0.5)/('Life tables'!$I$2/2))))</f>
        <v>26977.743033302489</v>
      </c>
      <c r="X709" s="107">
        <f>((L709+G709+H709+I709+N709+O709+P709+S709)/('Life tables'!$I$2/2))/(1+oDR)^(((cycle + 0.5)/('Life tables'!$I$2/2)))</f>
        <v>13.966341880047764</v>
      </c>
      <c r="Y709" s="31">
        <f>((uNES*L709+ uOCEX*G709+uEREX*H709+uHOEX*I709+uNES*S709+ uOCEX*N709+uEREX*O709+uHOEX*P709)/('Life tables'!$I$2/2))/(1+oDR)^(((cycle + 0.5)/('Life tables'!$I$2/2)))</f>
        <v>9.2044864943800278</v>
      </c>
      <c r="Z709" s="100">
        <f t="shared" si="212"/>
        <v>129971.28948323926</v>
      </c>
      <c r="AA709" s="107">
        <f>((L709+G709+H709+I709+N709+O709+P709+S709)/('Life tables'!$I$2/2))</f>
        <v>20.87177455348295</v>
      </c>
      <c r="AB709" s="31">
        <f>((uNES*L709+ uOCEX*G709+uEREX*H709+uHOEX*I709+uNES*S709+ uOCEX*N709+uEREX*O709+uHOEX*P709)/('Life tables'!$I$2/2))</f>
        <v>13.755496510201535</v>
      </c>
    </row>
    <row r="710" spans="1:28" x14ac:dyDescent="0.25">
      <c r="A710" s="4">
        <v>704</v>
      </c>
      <c r="C710" s="105">
        <f>IF(male=0,VLOOKUP((($A$5:$A$1570/'Life tables'!$I$2)*2)+age,lifetable,13,1),IF(male=1,VLOOKUP((($A$5:$A$1570/'Life tables'!$I$2)*2)+age,lifetable,10,1),"error"))</f>
        <v>5.3177043245611344E-4</v>
      </c>
      <c r="F710" s="96">
        <f t="shared" si="200"/>
        <v>94.984367134870467</v>
      </c>
      <c r="G710" s="96">
        <f t="shared" si="201"/>
        <v>9.541378470025677</v>
      </c>
      <c r="H710" s="96">
        <f t="shared" si="202"/>
        <v>0.54491609110450323</v>
      </c>
      <c r="I710" s="96">
        <f t="shared" si="203"/>
        <v>0.21834272421969014</v>
      </c>
      <c r="J710" s="96">
        <f t="shared" si="204"/>
        <v>5.5989579413414203E-2</v>
      </c>
      <c r="K710" s="96">
        <f t="shared" si="205"/>
        <v>0.22815595811576467</v>
      </c>
      <c r="L710" s="96">
        <f t="shared" si="213"/>
        <v>84.395584311991414</v>
      </c>
      <c r="M710" s="96">
        <f t="shared" si="206"/>
        <v>449.17305954753249</v>
      </c>
      <c r="N710" s="96">
        <f t="shared" si="207"/>
        <v>43.256338825125027</v>
      </c>
      <c r="O710" s="96">
        <f t="shared" si="208"/>
        <v>1.0325243240126483</v>
      </c>
      <c r="P710" s="96">
        <f t="shared" si="209"/>
        <v>1.0325243240126483</v>
      </c>
      <c r="Q710" s="96">
        <f t="shared" si="210"/>
        <v>0.26295752593933519</v>
      </c>
      <c r="R710" s="96">
        <f t="shared" si="211"/>
        <v>8.0938673480230844E-2</v>
      </c>
      <c r="S710" s="96">
        <f t="shared" si="214"/>
        <v>403.50777587496259</v>
      </c>
      <c r="T710" s="96">
        <f t="shared" si="219"/>
        <v>114.00788416119482</v>
      </c>
      <c r="U710" s="96">
        <f t="shared" si="219"/>
        <v>342.46273089335142</v>
      </c>
      <c r="V710" s="32">
        <f t="shared" si="216"/>
        <v>1000.0000000000005</v>
      </c>
      <c r="W710" s="100">
        <f>IF(A710=1,((cPH1_+cPHr+(cNES*L710+(cNES+cOSEX)*G710+(cNES+cEREX)*H710+(cNES+cHOEX)*I710+(cNES+cNES)*S710+(cNES+cOSEX)*N710+(cNES+cEREX)*O710+(cNES+cHOEX)*P710)))/(1+cDR)^(A$6:A$65537 + 0.5),(cPHr+(cNES*L710+(cNES+cOSEX)*G710+(cNES+cEREX)*H710+(cNES+cHOEX)*I710+(cNES+cNES)*S710+(cNES+cOSEX)*N710+(cNES+cEREX)*O710+(cNES+cHOEX)*P710))/(1+cDR)^(((cycle + 0.5)/('Life tables'!$I$2/2))))</f>
        <v>26886.598492275229</v>
      </c>
      <c r="X710" s="107">
        <f>((L710+G710+H710+I710+N710+O710+P710+S710)/('Life tables'!$I$2/2))/(1+oDR)^(((cycle + 0.5)/('Life tables'!$I$2/2)))</f>
        <v>13.942258290156223</v>
      </c>
      <c r="Y710" s="31">
        <f>((uNES*L710+ uOCEX*G710+uEREX*H710+uHOEX*I710+uNES*S710+ uOCEX*N710+uEREX*O710+uHOEX*P710)/('Life tables'!$I$2/2))/(1+oDR)^(((cycle + 0.5)/('Life tables'!$I$2/2)))</f>
        <v>9.1886083336571396</v>
      </c>
      <c r="Z710" s="100">
        <f t="shared" si="212"/>
        <v>129822.00463218213</v>
      </c>
      <c r="AA710" s="107">
        <f>((L710+G710+H710+I710+N710+O710+P710+S710)/('Life tables'!$I$2/2))</f>
        <v>20.847685301180189</v>
      </c>
      <c r="AB710" s="31">
        <f>((uNES*L710+ uOCEX*G710+uEREX*H710+uHOEX*I710+uNES*S710+ uOCEX*N710+uEREX*O710+uHOEX*P710)/('Life tables'!$I$2/2))</f>
        <v>13.739611683362329</v>
      </c>
    </row>
    <row r="711" spans="1:28" x14ac:dyDescent="0.25">
      <c r="A711" s="4">
        <v>705</v>
      </c>
      <c r="C711" s="105">
        <f>IF(male=0,VLOOKUP((($A$5:$A$1570/'Life tables'!$I$2)*2)+age,lifetable,13,1),IF(male=1,VLOOKUP((($A$5:$A$1570/'Life tables'!$I$2)*2)+age,lifetable,10,1),"error"))</f>
        <v>5.3177043245611344E-4</v>
      </c>
      <c r="F711" s="96">
        <f t="shared" ref="F711:F774" si="220">IF(cycle&lt;27,E710*(1-pCAPH)+(L710+G710+H710+I710)*(1-pCAPH)+(S710+N710+O710+P710)*(pUAPH),E710*(1-pCAUC)+(L710+G710+H710+I710)*(1-pCAUC)+(S710+N710+O710+P710)*(pUAUC))</f>
        <v>94.874695990421458</v>
      </c>
      <c r="G711" s="96">
        <f t="shared" ref="G711:G774" si="221">F711*(rrOSEX)</f>
        <v>9.5303617740367148</v>
      </c>
      <c r="H711" s="96">
        <f t="shared" ref="H711:H774" si="222">F711*rrEREX</f>
        <v>0.54428691839805932</v>
      </c>
      <c r="I711" s="96">
        <f t="shared" ref="I711:I774" si="223">F711*rrHOEX</f>
        <v>0.21809062066655191</v>
      </c>
      <c r="J711" s="96">
        <f t="shared" ref="J711:J774" si="224">F711*mr + G711*mr + H711*mr+I711*mr</f>
        <v>5.5924932551654635E-2</v>
      </c>
      <c r="K711" s="96">
        <f t="shared" ref="K711:K774" si="225">F711*amr + I711*amrHOEX</f>
        <v>0.22789252397608262</v>
      </c>
      <c r="L711" s="96">
        <f t="shared" si="213"/>
        <v>84.298139220792393</v>
      </c>
      <c r="M711" s="96">
        <f t="shared" ref="M711:M774" si="226">IF(cycle&lt;27,E710*pCAPH+(L710+G710+H710+I710)*pCAPH+(S710+N710+O710+P710)*(1-pUAPH),E710*pCAUC+(L710+G710+H710+I710)*pCAUC+(S710+N710+O710+P710)*(1-pUAUC))</f>
        <v>448.65468895503267</v>
      </c>
      <c r="N711" s="96">
        <f t="shared" ref="N711:N774" si="227">M711*rrOSEXc</f>
        <v>43.206418613951321</v>
      </c>
      <c r="O711" s="96">
        <f t="shared" ref="O711:O774" si="228">M711*rrEREXc</f>
        <v>1.0313327337464198</v>
      </c>
      <c r="P711" s="96">
        <f t="shared" ref="P711:P774" si="229">M711*rrHOEXc</f>
        <v>1.0313327337464198</v>
      </c>
      <c r="Q711" s="96">
        <f t="shared" ref="Q711:Q774" si="230">M711*mr + N711*mr + O711*mr+P711*mr</f>
        <v>0.26265405838796257</v>
      </c>
      <c r="R711" s="96">
        <f t="shared" ref="R711:R774" si="231">M711*amrc + P711*amrHOEX</f>
        <v>8.0845265767465604E-2</v>
      </c>
      <c r="S711" s="96">
        <f t="shared" si="214"/>
        <v>403.04210554943307</v>
      </c>
      <c r="T711" s="96">
        <f t="shared" si="219"/>
        <v>114.32646315213444</v>
      </c>
      <c r="U711" s="96">
        <f t="shared" si="219"/>
        <v>342.77146868309495</v>
      </c>
      <c r="V711" s="32">
        <f t="shared" si="216"/>
        <v>1000.0000000000005</v>
      </c>
      <c r="W711" s="100">
        <f>IF(A711=1,((cPH1_+cPHr+(cNES*L711+(cNES+cOSEX)*G711+(cNES+cEREX)*H711+(cNES+cHOEX)*I711+(cNES+cNES)*S711+(cNES+cOSEX)*N711+(cNES+cEREX)*O711+(cNES+cHOEX)*P711)))/(1+cDR)^(A$6:A$65537 + 0.5),(cPHr+(cNES*L711+(cNES+cOSEX)*G711+(cNES+cEREX)*H711+(cNES+cHOEX)*I711+(cNES+cNES)*S711+(cNES+cOSEX)*N711+(cNES+cEREX)*O711+(cNES+cHOEX)*P711))/(1+cDR)^(((cycle + 0.5)/('Life tables'!$I$2/2))))</f>
        <v>26795.619711276955</v>
      </c>
      <c r="X711" s="107">
        <f>((L711+G711+H711+I711+N711+O711+P711+S711)/('Life tables'!$I$2/2))/(1+oDR)^(((cycle + 0.5)/('Life tables'!$I$2/2)))</f>
        <v>13.918216232598709</v>
      </c>
      <c r="Y711" s="31">
        <f>((uNES*L711+ uOCEX*G711+uEREX*H711+uHOEX*I711+uNES*S711+ uOCEX*N711+uEREX*O711+uHOEX*P711)/('Life tables'!$I$2/2))/(1+oDR)^(((cycle + 0.5)/('Life tables'!$I$2/2)))</f>
        <v>9.172763480772705</v>
      </c>
      <c r="Z711" s="100">
        <f t="shared" ref="Z711:Z774" si="232">IF(A711=1,((cPH1_+cPHr+(cNES*L711+(cNES+cOSEX)*G711+(cNES+cEREX)*H711+(cNES+cHOEX)*I711+(cNES+cNES)*S711+(cNES+cOSEX)*N711+(cNES+cEREX)*O711+(cNES+cHOEX)*P711))),(cPHr+(cNES*L711+(cNES+cOSEX)*G711+(cNES+cEREX)*H711+(cNES+cHOEX)*I711+(cNES+cNES)*S711+(cNES+cOSEX)*N711+(cNES+cEREX)*O711+(cNES+cHOEX)*P711)))</f>
        <v>129672.2032327871</v>
      </c>
      <c r="AA711" s="107">
        <f>((L711+G711+H711+I711+N711+O711+P711+S711)/('Life tables'!$I$2/2))</f>
        <v>20.823623855396267</v>
      </c>
      <c r="AB711" s="31">
        <f>((uNES*L711+ uOCEX*G711+uEREX*H711+uHOEX*I711+uNES*S711+ uOCEX*N711+uEREX*O711+uHOEX*P711)/('Life tables'!$I$2/2))</f>
        <v>13.723754053392957</v>
      </c>
    </row>
    <row r="712" spans="1:28" x14ac:dyDescent="0.25">
      <c r="A712" s="4">
        <v>706</v>
      </c>
      <c r="C712" s="105">
        <f>IF(male=0,VLOOKUP((($A$5:$A$1570/'Life tables'!$I$2)*2)+age,lifetable,13,1),IF(male=1,VLOOKUP((($A$5:$A$1570/'Life tables'!$I$2)*2)+age,lifetable,10,1),"error"))</f>
        <v>5.3177043245611344E-4</v>
      </c>
      <c r="F712" s="96">
        <f t="shared" si="220"/>
        <v>94.765152944583647</v>
      </c>
      <c r="G712" s="96">
        <f t="shared" si="221"/>
        <v>9.5193579458213424</v>
      </c>
      <c r="H712" s="96">
        <f t="shared" si="222"/>
        <v>0.54365848058090915</v>
      </c>
      <c r="I712" s="96">
        <f t="shared" si="223"/>
        <v>0.21783881157660356</v>
      </c>
      <c r="J712" s="96">
        <f t="shared" si="224"/>
        <v>5.5860361199029693E-2</v>
      </c>
      <c r="K712" s="96">
        <f t="shared" si="225"/>
        <v>0.22762939753399605</v>
      </c>
      <c r="L712" s="96">
        <f t="shared" ref="L712:L775" si="233">F712-SUM(G712:K712)</f>
        <v>84.200807947871766</v>
      </c>
      <c r="M712" s="96">
        <f t="shared" si="226"/>
        <v>448.13691522018729</v>
      </c>
      <c r="N712" s="96">
        <f t="shared" si="227"/>
        <v>43.1565558814629</v>
      </c>
      <c r="O712" s="96">
        <f t="shared" si="228"/>
        <v>1.0301425154904513</v>
      </c>
      <c r="P712" s="96">
        <f t="shared" si="229"/>
        <v>1.0301425154904513</v>
      </c>
      <c r="Q712" s="96">
        <f t="shared" si="230"/>
        <v>0.26235094025249717</v>
      </c>
      <c r="R712" s="96">
        <f t="shared" si="231"/>
        <v>8.0751965605377729E-2</v>
      </c>
      <c r="S712" s="96">
        <f t="shared" ref="S712:S775" si="234">M712-SUM(N712:R712)</f>
        <v>402.5769714018856</v>
      </c>
      <c r="T712" s="96">
        <f t="shared" ref="T712:U727" si="235">J712+Q712+T711</f>
        <v>114.64467445358596</v>
      </c>
      <c r="U712" s="96">
        <f t="shared" si="235"/>
        <v>343.0798500462343</v>
      </c>
      <c r="V712" s="32">
        <f t="shared" ref="V712:V775" si="236">SUM(G712:I712,L712,N712,O712,P712,S712,T712,U712)</f>
        <v>1000.0000000000002</v>
      </c>
      <c r="W712" s="100">
        <f>IF(A712=1,((cPH1_+cPHr+(cNES*L712+(cNES+cOSEX)*G712+(cNES+cEREX)*H712+(cNES+cHOEX)*I712+(cNES+cNES)*S712+(cNES+cOSEX)*N712+(cNES+cEREX)*O712+(cNES+cHOEX)*P712)))/(1+cDR)^(A$6:A$65537 + 0.5),(cPHr+(cNES*L712+(cNES+cOSEX)*G712+(cNES+cEREX)*H712+(cNES+cHOEX)*I712+(cNES+cNES)*S712+(cNES+cOSEX)*N712+(cNES+cEREX)*O712+(cNES+cHOEX)*P712))/(1+cDR)^(((cycle + 0.5)/('Life tables'!$I$2/2))))</f>
        <v>26704.94876612832</v>
      </c>
      <c r="X712" s="107">
        <f>((L712+G712+H712+I712+N712+O712+P712+S712)/('Life tables'!$I$2/2))/(1+oDR)^(((cycle + 0.5)/('Life tables'!$I$2/2)))</f>
        <v>13.894215635665176</v>
      </c>
      <c r="Y712" s="31">
        <f>((uNES*L712+ uOCEX*G712+uEREX*H712+uHOEX*I712+uNES*S712+ uOCEX*N712+uEREX*O712+uHOEX*P712)/('Life tables'!$I$2/2))/(1+oDR)^(((cycle + 0.5)/('Life tables'!$I$2/2)))</f>
        <v>9.1569459523534906</v>
      </c>
      <c r="Z712" s="100">
        <f t="shared" si="232"/>
        <v>129522.57460244809</v>
      </c>
      <c r="AA712" s="107">
        <f>((L712+G712+H712+I712+N712+O712+P712+S712)/('Life tables'!$I$2/2))</f>
        <v>20.79959018390538</v>
      </c>
      <c r="AB712" s="31">
        <f>((uNES*L712+ uOCEX*G712+uEREX*H712+uHOEX*I712+uNES*S712+ uOCEX*N712+uEREX*O712+uHOEX*P712)/('Life tables'!$I$2/2))</f>
        <v>13.707914727926676</v>
      </c>
    </row>
    <row r="713" spans="1:28" x14ac:dyDescent="0.25">
      <c r="A713" s="4">
        <v>707</v>
      </c>
      <c r="C713" s="105">
        <f>IF(male=0,VLOOKUP((($A$5:$A$1570/'Life tables'!$I$2)*2)+age,lifetable,13,1),IF(male=1,VLOOKUP((($A$5:$A$1570/'Life tables'!$I$2)*2)+age,lifetable,10,1),"error"))</f>
        <v>5.3177043245611344E-4</v>
      </c>
      <c r="F713" s="96">
        <f t="shared" si="220"/>
        <v>94.655737798096098</v>
      </c>
      <c r="G713" s="96">
        <f t="shared" si="221"/>
        <v>9.5083669653633827</v>
      </c>
      <c r="H713" s="96">
        <f t="shared" si="222"/>
        <v>0.54303077650991227</v>
      </c>
      <c r="I713" s="96">
        <f t="shared" si="223"/>
        <v>0.2175872964917995</v>
      </c>
      <c r="J713" s="96">
        <f t="shared" si="224"/>
        <v>5.5795865238082817E-2</v>
      </c>
      <c r="K713" s="96">
        <f t="shared" si="225"/>
        <v>0.22736657831087276</v>
      </c>
      <c r="L713" s="96">
        <f t="shared" si="233"/>
        <v>84.10359031618205</v>
      </c>
      <c r="M713" s="96">
        <f t="shared" si="226"/>
        <v>447.61973770208397</v>
      </c>
      <c r="N713" s="96">
        <f t="shared" si="227"/>
        <v>43.106750565938526</v>
      </c>
      <c r="O713" s="96">
        <f t="shared" si="228"/>
        <v>1.0289536677714628</v>
      </c>
      <c r="P713" s="96">
        <f t="shared" si="229"/>
        <v>1.0289536677714628</v>
      </c>
      <c r="Q713" s="96">
        <f t="shared" si="230"/>
        <v>0.26204817115773243</v>
      </c>
      <c r="R713" s="96">
        <f t="shared" si="231"/>
        <v>8.0658772878478113E-2</v>
      </c>
      <c r="S713" s="96">
        <f t="shared" si="234"/>
        <v>402.11237285656631</v>
      </c>
      <c r="T713" s="96">
        <f t="shared" si="235"/>
        <v>114.96251848998178</v>
      </c>
      <c r="U713" s="96">
        <f t="shared" si="235"/>
        <v>343.38787539742367</v>
      </c>
      <c r="V713" s="32">
        <f t="shared" si="236"/>
        <v>1000.0000000000005</v>
      </c>
      <c r="W713" s="100">
        <f>IF(A713=1,((cPH1_+cPHr+(cNES*L713+(cNES+cOSEX)*G713+(cNES+cEREX)*H713+(cNES+cHOEX)*I713+(cNES+cNES)*S713+(cNES+cOSEX)*N713+(cNES+cEREX)*O713+(cNES+cHOEX)*P713)))/(1+cDR)^(A$6:A$65537 + 0.5),(cPHr+(cNES*L713+(cNES+cOSEX)*G713+(cNES+cEREX)*H713+(cNES+cHOEX)*I713+(cNES+cNES)*S713+(cNES+cOSEX)*N713+(cNES+cEREX)*O713+(cNES+cHOEX)*P713))/(1+cDR)^(((cycle + 0.5)/('Life tables'!$I$2/2))))</f>
        <v>26614.58461610851</v>
      </c>
      <c r="X713" s="107">
        <f>((L713+G713+H713+I713+N713+O713+P713+S713)/('Life tables'!$I$2/2))/(1+oDR)^(((cycle + 0.5)/('Life tables'!$I$2/2)))</f>
        <v>13.870256427772397</v>
      </c>
      <c r="Y713" s="31">
        <f>((uNES*L713+ uOCEX*G713+uEREX*H713+uHOEX*I713+uNES*S713+ uOCEX*N713+uEREX*O713+uHOEX*P713)/('Life tables'!$I$2/2))/(1+oDR)^(((cycle + 0.5)/('Life tables'!$I$2/2)))</f>
        <v>9.1411557012244451</v>
      </c>
      <c r="Z713" s="100">
        <f t="shared" si="232"/>
        <v>129373.1185459557</v>
      </c>
      <c r="AA713" s="107">
        <f>((L713+G713+H713+I713+N713+O713+P713+S713)/('Life tables'!$I$2/2))</f>
        <v>20.775584254523434</v>
      </c>
      <c r="AB713" s="31">
        <f>((uNES*L713+ uOCEX*G713+uEREX*H713+uHOEX*I713+uNES*S713+ uOCEX*N713+uEREX*O713+uHOEX*P713)/('Life tables'!$I$2/2))</f>
        <v>13.69209368575504</v>
      </c>
    </row>
    <row r="714" spans="1:28" x14ac:dyDescent="0.25">
      <c r="A714" s="4">
        <v>708</v>
      </c>
      <c r="C714" s="105">
        <f>IF(male=0,VLOOKUP((($A$5:$A$1570/'Life tables'!$I$2)*2)+age,lifetable,13,1),IF(male=1,VLOOKUP((($A$5:$A$1570/'Life tables'!$I$2)*2)+age,lifetable,10,1),"error"))</f>
        <v>5.3177043245611344E-4</v>
      </c>
      <c r="F714" s="96">
        <f t="shared" si="220"/>
        <v>94.546450353665051</v>
      </c>
      <c r="G714" s="96">
        <f t="shared" si="221"/>
        <v>9.4973888128442656</v>
      </c>
      <c r="H714" s="96">
        <f t="shared" si="222"/>
        <v>0.54240380505321351</v>
      </c>
      <c r="I714" s="96">
        <f t="shared" si="223"/>
        <v>0.21733607495861604</v>
      </c>
      <c r="J714" s="96">
        <f t="shared" si="224"/>
        <v>5.5731444552517023E-2</v>
      </c>
      <c r="K714" s="96">
        <f t="shared" si="225"/>
        <v>0.22710406583280587</v>
      </c>
      <c r="L714" s="96">
        <f t="shared" si="233"/>
        <v>84.006486150423626</v>
      </c>
      <c r="M714" s="96">
        <f t="shared" si="226"/>
        <v>447.10315575892986</v>
      </c>
      <c r="N714" s="96">
        <f t="shared" si="227"/>
        <v>43.057002605572144</v>
      </c>
      <c r="O714" s="96">
        <f t="shared" si="228"/>
        <v>1.0277661891141505</v>
      </c>
      <c r="P714" s="96">
        <f t="shared" si="229"/>
        <v>1.0277661891141505</v>
      </c>
      <c r="Q714" s="96">
        <f t="shared" si="230"/>
        <v>0.26174575072794631</v>
      </c>
      <c r="R714" s="96">
        <f t="shared" si="231"/>
        <v>8.056568747111896E-2</v>
      </c>
      <c r="S714" s="96">
        <f t="shared" si="234"/>
        <v>401.64830933693031</v>
      </c>
      <c r="T714" s="96">
        <f t="shared" si="235"/>
        <v>115.27999568526224</v>
      </c>
      <c r="U714" s="96">
        <f t="shared" si="235"/>
        <v>343.69554515072758</v>
      </c>
      <c r="V714" s="32">
        <f t="shared" si="236"/>
        <v>1000.0000000000005</v>
      </c>
      <c r="W714" s="100">
        <f>IF(A714=1,((cPH1_+cPHr+(cNES*L714+(cNES+cOSEX)*G714+(cNES+cEREX)*H714+(cNES+cHOEX)*I714+(cNES+cNES)*S714+(cNES+cOSEX)*N714+(cNES+cEREX)*O714+(cNES+cHOEX)*P714)))/(1+cDR)^(A$6:A$65537 + 0.5),(cPHr+(cNES*L714+(cNES+cOSEX)*G714+(cNES+cEREX)*H714+(cNES+cHOEX)*I714+(cNES+cNES)*S714+(cNES+cOSEX)*N714+(cNES+cEREX)*O714+(cNES+cHOEX)*P714))/(1+cDR)^(((cycle + 0.5)/('Life tables'!$I$2/2))))</f>
        <v>26524.526223983223</v>
      </c>
      <c r="X714" s="107">
        <f>((L714+G714+H714+I714+N714+O714+P714+S714)/('Life tables'!$I$2/2))/(1+oDR)^(((cycle + 0.5)/('Life tables'!$I$2/2)))</f>
        <v>13.846338537463609</v>
      </c>
      <c r="Y714" s="31">
        <f>((uNES*L714+ uOCEX*G714+uEREX*H714+uHOEX*I714+uNES*S714+ uOCEX*N714+uEREX*O714+uHOEX*P714)/('Life tables'!$I$2/2))/(1+oDR)^(((cycle + 0.5)/('Life tables'!$I$2/2)))</f>
        <v>9.1253926802938139</v>
      </c>
      <c r="Z714" s="100">
        <f t="shared" si="232"/>
        <v>129223.83486818409</v>
      </c>
      <c r="AA714" s="107">
        <f>((L714+G714+H714+I714+N714+O714+P714+S714)/('Life tables'!$I$2/2))</f>
        <v>20.751606035107773</v>
      </c>
      <c r="AB714" s="31">
        <f>((uNES*L714+ uOCEX*G714+uEREX*H714+uHOEX*I714+uNES*S714+ uOCEX*N714+uEREX*O714+uHOEX*P714)/('Life tables'!$I$2/2))</f>
        <v>13.676290905696851</v>
      </c>
    </row>
    <row r="715" spans="1:28" x14ac:dyDescent="0.25">
      <c r="A715" s="4">
        <v>709</v>
      </c>
      <c r="C715" s="105">
        <f>IF(male=0,VLOOKUP((($A$5:$A$1570/'Life tables'!$I$2)*2)+age,lifetable,13,1),IF(male=1,VLOOKUP((($A$5:$A$1570/'Life tables'!$I$2)*2)+age,lifetable,10,1),"error"))</f>
        <v>5.3177043245611344E-4</v>
      </c>
      <c r="F715" s="96">
        <f t="shared" si="220"/>
        <v>94.437290415902936</v>
      </c>
      <c r="G715" s="96">
        <f t="shared" si="221"/>
        <v>9.4864234686368984</v>
      </c>
      <c r="H715" s="96">
        <f t="shared" si="222"/>
        <v>0.54177756508989316</v>
      </c>
      <c r="I715" s="96">
        <f t="shared" si="223"/>
        <v>0.21708514652791133</v>
      </c>
      <c r="J715" s="96">
        <f t="shared" si="224"/>
        <v>5.5667099027158974E-2</v>
      </c>
      <c r="K715" s="96">
        <f t="shared" si="225"/>
        <v>0.22684185963046724</v>
      </c>
      <c r="L715" s="96">
        <f t="shared" si="233"/>
        <v>83.909495276990612</v>
      </c>
      <c r="M715" s="96">
        <f t="shared" si="226"/>
        <v>446.58716874810762</v>
      </c>
      <c r="N715" s="96">
        <f t="shared" si="227"/>
        <v>43.007311938478324</v>
      </c>
      <c r="O715" s="96">
        <f t="shared" si="228"/>
        <v>1.0265800780413155</v>
      </c>
      <c r="P715" s="96">
        <f t="shared" si="229"/>
        <v>1.0265800780413155</v>
      </c>
      <c r="Q715" s="96">
        <f t="shared" si="230"/>
        <v>0.26144367858693379</v>
      </c>
      <c r="R715" s="96">
        <f t="shared" si="231"/>
        <v>8.0472709267503967E-2</v>
      </c>
      <c r="S715" s="96">
        <f t="shared" si="234"/>
        <v>401.18478026569221</v>
      </c>
      <c r="T715" s="96">
        <f t="shared" si="235"/>
        <v>115.59710646287633</v>
      </c>
      <c r="U715" s="96">
        <f t="shared" si="235"/>
        <v>344.00285971962558</v>
      </c>
      <c r="V715" s="32">
        <f t="shared" si="236"/>
        <v>1000.0000000000005</v>
      </c>
      <c r="W715" s="100">
        <f>IF(A715=1,((cPH1_+cPHr+(cNES*L715+(cNES+cOSEX)*G715+(cNES+cEREX)*H715+(cNES+cHOEX)*I715+(cNES+cNES)*S715+(cNES+cOSEX)*N715+(cNES+cEREX)*O715+(cNES+cHOEX)*P715)))/(1+cDR)^(A$6:A$65537 + 0.5),(cPHr+(cNES*L715+(cNES+cOSEX)*G715+(cNES+cEREX)*H715+(cNES+cHOEX)*I715+(cNES+cNES)*S715+(cNES+cOSEX)*N715+(cNES+cEREX)*O715+(cNES+cHOEX)*P715))/(1+cDR)^(((cycle + 0.5)/('Life tables'!$I$2/2))))</f>
        <v>26434.772555994219</v>
      </c>
      <c r="X715" s="107">
        <f>((L715+G715+H715+I715+N715+O715+P715+S715)/('Life tables'!$I$2/2))/(1+oDR)^(((cycle + 0.5)/('Life tables'!$I$2/2)))</f>
        <v>13.822461893408226</v>
      </c>
      <c r="Y715" s="31">
        <f>((uNES*L715+ uOCEX*G715+uEREX*H715+uHOEX*I715+uNES*S715+ uOCEX*N715+uEREX*O715+uHOEX*P715)/('Life tables'!$I$2/2))/(1+oDR)^(((cycle + 0.5)/('Life tables'!$I$2/2)))</f>
        <v>9.1096568425529352</v>
      </c>
      <c r="Z715" s="100">
        <f t="shared" si="232"/>
        <v>129074.72337409591</v>
      </c>
      <c r="AA715" s="107">
        <f>((L715+G715+H715+I715+N715+O715+P715+S715)/('Life tables'!$I$2/2))</f>
        <v>20.727655493557073</v>
      </c>
      <c r="AB715" s="31">
        <f>((uNES*L715+ uOCEX*G715+uEREX*H715+uHOEX*I715+uNES*S715+ uOCEX*N715+uEREX*O715+uHOEX*P715)/('Life tables'!$I$2/2))</f>
        <v>13.660506366598057</v>
      </c>
    </row>
    <row r="716" spans="1:28" x14ac:dyDescent="0.25">
      <c r="A716" s="4">
        <v>710</v>
      </c>
      <c r="C716" s="105">
        <f>IF(male=0,VLOOKUP((($A$5:$A$1570/'Life tables'!$I$2)*2)+age,lifetable,13,1),IF(male=1,VLOOKUP((($A$5:$A$1570/'Life tables'!$I$2)*2)+age,lifetable,10,1),"error"))</f>
        <v>5.3177043245611344E-4</v>
      </c>
      <c r="F716" s="96">
        <f t="shared" si="220"/>
        <v>94.328257791269493</v>
      </c>
      <c r="G716" s="96">
        <f t="shared" si="221"/>
        <v>9.4754709132997572</v>
      </c>
      <c r="H716" s="96">
        <f t="shared" si="222"/>
        <v>0.54115205550962975</v>
      </c>
      <c r="I716" s="96">
        <f t="shared" si="223"/>
        <v>0.21683451075479002</v>
      </c>
      <c r="J716" s="96">
        <f t="shared" si="224"/>
        <v>5.560282854792422E-2</v>
      </c>
      <c r="K716" s="96">
        <f t="shared" si="225"/>
        <v>0.22657995923896601</v>
      </c>
      <c r="L716" s="96">
        <f t="shared" si="233"/>
        <v>83.812617523918419</v>
      </c>
      <c r="M716" s="96">
        <f t="shared" si="226"/>
        <v>446.07177602622897</v>
      </c>
      <c r="N716" s="96">
        <f t="shared" si="227"/>
        <v>42.95767850269737</v>
      </c>
      <c r="O716" s="96">
        <f t="shared" si="228"/>
        <v>1.0253953330739862</v>
      </c>
      <c r="P716" s="96">
        <f t="shared" si="229"/>
        <v>1.0253953330739862</v>
      </c>
      <c r="Q716" s="96">
        <f t="shared" si="230"/>
        <v>0.26114195435803889</v>
      </c>
      <c r="R716" s="96">
        <f t="shared" si="231"/>
        <v>8.0379838151697872E-2</v>
      </c>
      <c r="S716" s="96">
        <f t="shared" si="234"/>
        <v>400.72178506487387</v>
      </c>
      <c r="T716" s="96">
        <f t="shared" si="235"/>
        <v>115.91385124578228</v>
      </c>
      <c r="U716" s="96">
        <f t="shared" si="235"/>
        <v>344.30981951701625</v>
      </c>
      <c r="V716" s="32">
        <f t="shared" si="236"/>
        <v>1000.0000000000005</v>
      </c>
      <c r="W716" s="100">
        <f>IF(A716=1,((cPH1_+cPHr+(cNES*L716+(cNES+cOSEX)*G716+(cNES+cEREX)*H716+(cNES+cHOEX)*I716+(cNES+cNES)*S716+(cNES+cOSEX)*N716+(cNES+cEREX)*O716+(cNES+cHOEX)*P716)))/(1+cDR)^(A$6:A$65537 + 0.5),(cPHr+(cNES*L716+(cNES+cOSEX)*G716+(cNES+cEREX)*H716+(cNES+cHOEX)*I716+(cNES+cNES)*S716+(cNES+cOSEX)*N716+(cNES+cEREX)*O716+(cNES+cHOEX)*P716))/(1+cDR)^(((cycle + 0.5)/('Life tables'!$I$2/2))))</f>
        <v>26345.322581848708</v>
      </c>
      <c r="X716" s="107">
        <f>((L716+G716+H716+I716+N716+O716+P716+S716)/('Life tables'!$I$2/2))/(1+oDR)^(((cycle + 0.5)/('Life tables'!$I$2/2)))</f>
        <v>13.798626424401498</v>
      </c>
      <c r="Y716" s="31">
        <f>((uNES*L716+ uOCEX*G716+uEREX*H716+uHOEX*I716+uNES*S716+ uOCEX*N716+uEREX*O716+uHOEX*P716)/('Life tables'!$I$2/2))/(1+oDR)^(((cycle + 0.5)/('Life tables'!$I$2/2)))</f>
        <v>9.093948141076023</v>
      </c>
      <c r="Z716" s="100">
        <f t="shared" si="232"/>
        <v>128925.78386874663</v>
      </c>
      <c r="AA716" s="107">
        <f>((L716+G716+H716+I716+N716+O716+P716+S716)/('Life tables'!$I$2/2))</f>
        <v>20.703732597811086</v>
      </c>
      <c r="AB716" s="31">
        <f>((uNES*L716+ uOCEX*G716+uEREX*H716+uHOEX*I716+uNES*S716+ uOCEX*N716+uEREX*O716+uHOEX*P716)/('Life tables'!$I$2/2))</f>
        <v>13.644740047331601</v>
      </c>
    </row>
    <row r="717" spans="1:28" x14ac:dyDescent="0.25">
      <c r="A717" s="4">
        <v>711</v>
      </c>
      <c r="C717" s="105">
        <f>IF(male=0,VLOOKUP((($A$5:$A$1570/'Life tables'!$I$2)*2)+age,lifetable,13,1),IF(male=1,VLOOKUP((($A$5:$A$1570/'Life tables'!$I$2)*2)+age,lifetable,10,1),"error"))</f>
        <v>5.3177043245611344E-4</v>
      </c>
      <c r="F717" s="96">
        <f t="shared" si="220"/>
        <v>94.219352288014804</v>
      </c>
      <c r="G717" s="96">
        <f t="shared" si="221"/>
        <v>9.4645311275711634</v>
      </c>
      <c r="H717" s="96">
        <f t="shared" si="222"/>
        <v>0.54052727521237254</v>
      </c>
      <c r="I717" s="96">
        <f t="shared" si="223"/>
        <v>0.21658416719847215</v>
      </c>
      <c r="J717" s="96">
        <f t="shared" si="224"/>
        <v>5.5538633001783688E-2</v>
      </c>
      <c r="K717" s="96">
        <f t="shared" si="225"/>
        <v>0.22631836419771179</v>
      </c>
      <c r="L717" s="96">
        <f t="shared" si="233"/>
        <v>83.715852720833297</v>
      </c>
      <c r="M717" s="96">
        <f t="shared" si="226"/>
        <v>445.55697694918695</v>
      </c>
      <c r="N717" s="96">
        <f t="shared" si="227"/>
        <v>42.908102236200392</v>
      </c>
      <c r="O717" s="96">
        <f t="shared" si="228"/>
        <v>1.0242119527315396</v>
      </c>
      <c r="P717" s="96">
        <f t="shared" si="229"/>
        <v>1.0242119527315396</v>
      </c>
      <c r="Q717" s="96">
        <f t="shared" si="230"/>
        <v>0.26084057766418461</v>
      </c>
      <c r="R717" s="96">
        <f t="shared" si="231"/>
        <v>8.0287074007635878E-2</v>
      </c>
      <c r="S717" s="96">
        <f t="shared" si="234"/>
        <v>400.25932315585163</v>
      </c>
      <c r="T717" s="96">
        <f t="shared" si="235"/>
        <v>116.23023045644825</v>
      </c>
      <c r="U717" s="96">
        <f t="shared" si="235"/>
        <v>344.61642495522159</v>
      </c>
      <c r="V717" s="32">
        <f t="shared" si="236"/>
        <v>1000.0000000000002</v>
      </c>
      <c r="W717" s="100">
        <f>IF(A717=1,((cPH1_+cPHr+(cNES*L717+(cNES+cOSEX)*G717+(cNES+cEREX)*H717+(cNES+cHOEX)*I717+(cNES+cNES)*S717+(cNES+cOSEX)*N717+(cNES+cEREX)*O717+(cNES+cHOEX)*P717)))/(1+cDR)^(A$6:A$65537 + 0.5),(cPHr+(cNES*L717+(cNES+cOSEX)*G717+(cNES+cEREX)*H717+(cNES+cHOEX)*I717+(cNES+cNES)*S717+(cNES+cOSEX)*N717+(cNES+cEREX)*O717+(cNES+cHOEX)*P717))/(1+cDR)^(((cycle + 0.5)/('Life tables'!$I$2/2))))</f>
        <v>26256.175274708829</v>
      </c>
      <c r="X717" s="107">
        <f>((L717+G717+H717+I717+N717+O717+P717+S717)/('Life tables'!$I$2/2))/(1+oDR)^(((cycle + 0.5)/('Life tables'!$I$2/2)))</f>
        <v>13.774832059364201</v>
      </c>
      <c r="Y717" s="31">
        <f>((uNES*L717+ uOCEX*G717+uEREX*H717+uHOEX*I717+uNES*S717+ uOCEX*N717+uEREX*O717+uHOEX*P717)/('Life tables'!$I$2/2))/(1+oDR)^(((cycle + 0.5)/('Life tables'!$I$2/2)))</f>
        <v>9.0782665290199702</v>
      </c>
      <c r="Z717" s="100">
        <f t="shared" si="232"/>
        <v>128777.01615728899</v>
      </c>
      <c r="AA717" s="107">
        <f>((L717+G717+H717+I717+N717+O717+P717+S717)/('Life tables'!$I$2/2))</f>
        <v>20.679837315850495</v>
      </c>
      <c r="AB717" s="31">
        <f>((uNES*L717+ uOCEX*G717+uEREX*H717+uHOEX*I717+uNES*S717+ uOCEX*N717+uEREX*O717+uHOEX*P717)/('Life tables'!$I$2/2))</f>
        <v>13.628991926797331</v>
      </c>
    </row>
    <row r="718" spans="1:28" x14ac:dyDescent="0.25">
      <c r="A718" s="4">
        <v>712</v>
      </c>
      <c r="C718" s="105">
        <f>IF(male=0,VLOOKUP((($A$5:$A$1570/'Life tables'!$I$2)*2)+age,lifetable,13,1),IF(male=1,VLOOKUP((($A$5:$A$1570/'Life tables'!$I$2)*2)+age,lifetable,10,1),"error"))</f>
        <v>5.3177043245611344E-4</v>
      </c>
      <c r="F718" s="96">
        <f t="shared" si="220"/>
        <v>94.110573716124293</v>
      </c>
      <c r="G718" s="96">
        <f t="shared" si="221"/>
        <v>9.4536040923637525</v>
      </c>
      <c r="H718" s="96">
        <f t="shared" si="222"/>
        <v>0.5399032231080263</v>
      </c>
      <c r="I718" s="96">
        <f t="shared" si="223"/>
        <v>0.21633411542216693</v>
      </c>
      <c r="J718" s="96">
        <f t="shared" si="224"/>
        <v>5.5474512276731176E-2</v>
      </c>
      <c r="K718" s="96">
        <f t="shared" si="225"/>
        <v>0.22605707405028252</v>
      </c>
      <c r="L718" s="96">
        <f t="shared" si="233"/>
        <v>83.619200698903327</v>
      </c>
      <c r="M718" s="96">
        <f t="shared" si="226"/>
        <v>445.04277087220612</v>
      </c>
      <c r="N718" s="96">
        <f t="shared" si="227"/>
        <v>42.858583076894121</v>
      </c>
      <c r="O718" s="96">
        <f t="shared" si="228"/>
        <v>1.0230299355318158</v>
      </c>
      <c r="P718" s="96">
        <f t="shared" si="229"/>
        <v>1.0230299355318158</v>
      </c>
      <c r="Q718" s="96">
        <f t="shared" si="230"/>
        <v>0.26053954812790292</v>
      </c>
      <c r="R718" s="96">
        <f t="shared" si="231"/>
        <v>8.0194416719132813E-2</v>
      </c>
      <c r="S718" s="96">
        <f t="shared" si="234"/>
        <v>399.79739395940135</v>
      </c>
      <c r="T718" s="96">
        <f t="shared" si="235"/>
        <v>116.54624451685289</v>
      </c>
      <c r="U718" s="96">
        <f t="shared" si="235"/>
        <v>344.92267644599099</v>
      </c>
      <c r="V718" s="32">
        <f t="shared" si="236"/>
        <v>1000.0000000000002</v>
      </c>
      <c r="W718" s="100">
        <f>IF(A718=1,((cPH1_+cPHr+(cNES*L718+(cNES+cOSEX)*G718+(cNES+cEREX)*H718+(cNES+cHOEX)*I718+(cNES+cNES)*S718+(cNES+cOSEX)*N718+(cNES+cEREX)*O718+(cNES+cHOEX)*P718)))/(1+cDR)^(A$6:A$65537 + 0.5),(cPHr+(cNES*L718+(cNES+cOSEX)*G718+(cNES+cEREX)*H718+(cNES+cHOEX)*I718+(cNES+cNES)*S718+(cNES+cOSEX)*N718+(cNES+cEREX)*O718+(cNES+cHOEX)*P718))/(1+cDR)^(((cycle + 0.5)/('Life tables'!$I$2/2))))</f>
        <v>26167.329611181067</v>
      </c>
      <c r="X718" s="107">
        <f>((L718+G718+H718+I718+N718+O718+P718+S718)/('Life tables'!$I$2/2))/(1+oDR)^(((cycle + 0.5)/('Life tables'!$I$2/2)))</f>
        <v>13.751078727342337</v>
      </c>
      <c r="Y718" s="31">
        <f>((uNES*L718+ uOCEX*G718+uEREX*H718+uHOEX*I718+uNES*S718+ uOCEX*N718+uEREX*O718+uHOEX*P718)/('Life tables'!$I$2/2))/(1+oDR)^(((cycle + 0.5)/('Life tables'!$I$2/2)))</f>
        <v>9.0626119596241512</v>
      </c>
      <c r="Z718" s="100">
        <f t="shared" si="232"/>
        <v>128628.42004497719</v>
      </c>
      <c r="AA718" s="107">
        <f>((L718+G718+H718+I718+N718+O718+P718+S718)/('Life tables'!$I$2/2))</f>
        <v>20.655969615696726</v>
      </c>
      <c r="AB718" s="31">
        <f>((uNES*L718+ uOCEX*G718+uEREX*H718+uHOEX*I718+uNES*S718+ uOCEX*N718+uEREX*O718+uHOEX*P718)/('Life tables'!$I$2/2))</f>
        <v>13.613261983921875</v>
      </c>
    </row>
    <row r="719" spans="1:28" x14ac:dyDescent="0.25">
      <c r="A719" s="4">
        <v>713</v>
      </c>
      <c r="C719" s="105">
        <f>IF(male=0,VLOOKUP((($A$5:$A$1570/'Life tables'!$I$2)*2)+age,lifetable,13,1),IF(male=1,VLOOKUP((($A$5:$A$1570/'Life tables'!$I$2)*2)+age,lifetable,10,1),"error"))</f>
        <v>5.3177043245611344E-4</v>
      </c>
      <c r="F719" s="96">
        <f t="shared" si="220"/>
        <v>94.001921887265553</v>
      </c>
      <c r="G719" s="96">
        <f t="shared" si="221"/>
        <v>9.442689788759143</v>
      </c>
      <c r="H719" s="96">
        <f t="shared" si="222"/>
        <v>0.53927989811614641</v>
      </c>
      <c r="I719" s="96">
        <f t="shared" si="223"/>
        <v>0.21608435499295037</v>
      </c>
      <c r="J719" s="96">
        <f t="shared" si="224"/>
        <v>5.5410466261752091E-2</v>
      </c>
      <c r="K719" s="96">
        <f t="shared" si="225"/>
        <v>0.22579608834429687</v>
      </c>
      <c r="L719" s="96">
        <f t="shared" si="233"/>
        <v>83.522661290791262</v>
      </c>
      <c r="M719" s="96">
        <f t="shared" si="226"/>
        <v>444.52915714989086</v>
      </c>
      <c r="N719" s="96">
        <f t="shared" si="227"/>
        <v>42.809120962625549</v>
      </c>
      <c r="O719" s="96">
        <f t="shared" si="228"/>
        <v>1.0218492799912289</v>
      </c>
      <c r="P719" s="96">
        <f t="shared" si="229"/>
        <v>1.0218492799912289</v>
      </c>
      <c r="Q719" s="96">
        <f t="shared" si="230"/>
        <v>0.26023886537136237</v>
      </c>
      <c r="R719" s="96">
        <f t="shared" si="231"/>
        <v>8.0101866169891692E-2</v>
      </c>
      <c r="S719" s="96">
        <f t="shared" si="234"/>
        <v>399.33599689574157</v>
      </c>
      <c r="T719" s="96">
        <f t="shared" si="235"/>
        <v>116.86189384848601</v>
      </c>
      <c r="U719" s="96">
        <f t="shared" si="235"/>
        <v>345.22857440050518</v>
      </c>
      <c r="V719" s="32">
        <f t="shared" si="236"/>
        <v>1000.0000000000002</v>
      </c>
      <c r="W719" s="100">
        <f>IF(A719=1,((cPH1_+cPHr+(cNES*L719+(cNES+cOSEX)*G719+(cNES+cEREX)*H719+(cNES+cHOEX)*I719+(cNES+cNES)*S719+(cNES+cOSEX)*N719+(cNES+cEREX)*O719+(cNES+cHOEX)*P719)))/(1+cDR)^(A$6:A$65537 + 0.5),(cPHr+(cNES*L719+(cNES+cOSEX)*G719+(cNES+cEREX)*H719+(cNES+cHOEX)*I719+(cNES+cNES)*S719+(cNES+cOSEX)*N719+(cNES+cEREX)*O719+(cNES+cHOEX)*P719))/(1+cDR)^(((cycle + 0.5)/('Life tables'!$I$2/2))))</f>
        <v>26078.784571305732</v>
      </c>
      <c r="X719" s="107">
        <f>((L719+G719+H719+I719+N719+O719+P719+S719)/('Life tables'!$I$2/2))/(1+oDR)^(((cycle + 0.5)/('Life tables'!$I$2/2)))</f>
        <v>13.727366357506797</v>
      </c>
      <c r="Y719" s="31">
        <f>((uNES*L719+ uOCEX*G719+uEREX*H719+uHOEX*I719+uNES*S719+ uOCEX*N719+uEREX*O719+uHOEX*P719)/('Life tables'!$I$2/2))/(1+oDR)^(((cycle + 0.5)/('Life tables'!$I$2/2)))</f>
        <v>9.0469843862101982</v>
      </c>
      <c r="Z719" s="100">
        <f t="shared" si="232"/>
        <v>128479.9953371709</v>
      </c>
      <c r="AA719" s="107">
        <f>((L719+G719+H719+I719+N719+O719+P719+S719)/('Life tables'!$I$2/2))</f>
        <v>20.632129465411744</v>
      </c>
      <c r="AB719" s="31">
        <f>((uNES*L719+ uOCEX*G719+uEREX*H719+uHOEX*I719+uNES*S719+ uOCEX*N719+uEREX*O719+uHOEX*P719)/('Life tables'!$I$2/2))</f>
        <v>13.597550197658515</v>
      </c>
    </row>
    <row r="720" spans="1:28" x14ac:dyDescent="0.25">
      <c r="A720" s="4">
        <v>714</v>
      </c>
      <c r="C720" s="105">
        <f>IF(male=0,VLOOKUP((($A$5:$A$1570/'Life tables'!$I$2)*2)+age,lifetable,13,1),IF(male=1,VLOOKUP((($A$5:$A$1570/'Life tables'!$I$2)*2)+age,lifetable,10,1),"error"))</f>
        <v>5.3177043245611344E-4</v>
      </c>
      <c r="F720" s="96">
        <f t="shared" si="220"/>
        <v>93.893396614737057</v>
      </c>
      <c r="G720" s="96">
        <f t="shared" si="221"/>
        <v>9.4317881980027742</v>
      </c>
      <c r="H720" s="96">
        <f t="shared" si="222"/>
        <v>0.53865729916564431</v>
      </c>
      <c r="I720" s="96">
        <f t="shared" si="223"/>
        <v>0.21583488548164742</v>
      </c>
      <c r="J720" s="96">
        <f t="shared" si="224"/>
        <v>5.5346494846793153E-2</v>
      </c>
      <c r="K720" s="96">
        <f t="shared" si="225"/>
        <v>0.22553540663129082</v>
      </c>
      <c r="L720" s="96">
        <f t="shared" si="233"/>
        <v>83.426234330608906</v>
      </c>
      <c r="M720" s="96">
        <f t="shared" si="226"/>
        <v>444.01613513627206</v>
      </c>
      <c r="N720" s="96">
        <f t="shared" si="227"/>
        <v>42.759715831186462</v>
      </c>
      <c r="O720" s="96">
        <f t="shared" si="228"/>
        <v>1.020669984624875</v>
      </c>
      <c r="P720" s="96">
        <f t="shared" si="229"/>
        <v>1.020669984624875</v>
      </c>
      <c r="Q720" s="96">
        <f t="shared" si="230"/>
        <v>0.25993852901639597</v>
      </c>
      <c r="R720" s="96">
        <f t="shared" si="231"/>
        <v>8.0009422243512207E-2</v>
      </c>
      <c r="S720" s="96">
        <f t="shared" si="234"/>
        <v>398.87513138457592</v>
      </c>
      <c r="T720" s="96">
        <f t="shared" si="235"/>
        <v>117.17717887234919</v>
      </c>
      <c r="U720" s="96">
        <f t="shared" si="235"/>
        <v>345.53411922938</v>
      </c>
      <c r="V720" s="32">
        <f t="shared" si="236"/>
        <v>1000.0000000000002</v>
      </c>
      <c r="W720" s="100">
        <f>IF(A720=1,((cPH1_+cPHr+(cNES*L720+(cNES+cOSEX)*G720+(cNES+cEREX)*H720+(cNES+cHOEX)*I720+(cNES+cNES)*S720+(cNES+cOSEX)*N720+(cNES+cEREX)*O720+(cNES+cHOEX)*P720)))/(1+cDR)^(A$6:A$65537 + 0.5),(cPHr+(cNES*L720+(cNES+cOSEX)*G720+(cNES+cEREX)*H720+(cNES+cHOEX)*I720+(cNES+cNES)*S720+(cNES+cOSEX)*N720+(cNES+cEREX)*O720+(cNES+cHOEX)*P720))/(1+cDR)^(((cycle + 0.5)/('Life tables'!$I$2/2))))</f>
        <v>25990.539138546359</v>
      </c>
      <c r="X720" s="107">
        <f>((L720+G720+H720+I720+N720+O720+P720+S720)/('Life tables'!$I$2/2))/(1+oDR)^(((cycle + 0.5)/('Life tables'!$I$2/2)))</f>
        <v>13.703694879153106</v>
      </c>
      <c r="Y720" s="31">
        <f>((uNES*L720+ uOCEX*G720+uEREX*H720+uHOEX*I720+uNES*S720+ uOCEX*N720+uEREX*O720+uHOEX*P720)/('Life tables'!$I$2/2))/(1+oDR)^(((cycle + 0.5)/('Life tables'!$I$2/2)))</f>
        <v>9.0313837621818323</v>
      </c>
      <c r="Z720" s="100">
        <f t="shared" si="232"/>
        <v>128331.7418393392</v>
      </c>
      <c r="AA720" s="107">
        <f>((L720+G720+H720+I720+N720+O720+P720+S720)/('Life tables'!$I$2/2))</f>
        <v>20.608316833097934</v>
      </c>
      <c r="AB720" s="31">
        <f>((uNES*L720+ uOCEX*G720+uEREX*H720+uHOEX*I720+uNES*S720+ uOCEX*N720+uEREX*O720+uHOEX*P720)/('Life tables'!$I$2/2))</f>
        <v>13.581856546987099</v>
      </c>
    </row>
    <row r="721" spans="1:28" x14ac:dyDescent="0.25">
      <c r="A721" s="4">
        <v>715</v>
      </c>
      <c r="C721" s="105">
        <f>IF(male=0,VLOOKUP((($A$5:$A$1570/'Life tables'!$I$2)*2)+age,lifetable,13,1),IF(male=1,VLOOKUP((($A$5:$A$1570/'Life tables'!$I$2)*2)+age,lifetable,10,1),"error"))</f>
        <v>5.3177043245611344E-4</v>
      </c>
      <c r="F721" s="96">
        <f t="shared" si="220"/>
        <v>93.784997713418434</v>
      </c>
      <c r="G721" s="96">
        <f t="shared" si="221"/>
        <v>9.4208993014989186</v>
      </c>
      <c r="H721" s="96">
        <f t="shared" si="222"/>
        <v>0.53803542519450231</v>
      </c>
      <c r="I721" s="96">
        <f t="shared" si="223"/>
        <v>0.21558570646271766</v>
      </c>
      <c r="J721" s="96">
        <f t="shared" si="224"/>
        <v>5.5282597922733136E-2</v>
      </c>
      <c r="K721" s="96">
        <f t="shared" si="225"/>
        <v>0.22527502846659841</v>
      </c>
      <c r="L721" s="96">
        <f t="shared" si="233"/>
        <v>83.329919653872963</v>
      </c>
      <c r="M721" s="96">
        <f t="shared" si="226"/>
        <v>443.50370418485267</v>
      </c>
      <c r="N721" s="96">
        <f t="shared" si="227"/>
        <v>42.71036762031779</v>
      </c>
      <c r="O721" s="96">
        <f t="shared" si="228"/>
        <v>1.0194920479466369</v>
      </c>
      <c r="P721" s="96">
        <f t="shared" si="229"/>
        <v>1.0194920479466369</v>
      </c>
      <c r="Q721" s="96">
        <f t="shared" si="230"/>
        <v>0.25963853868452763</v>
      </c>
      <c r="R721" s="96">
        <f t="shared" si="231"/>
        <v>7.9917084823498907E-2</v>
      </c>
      <c r="S721" s="96">
        <f t="shared" si="234"/>
        <v>398.41479684513359</v>
      </c>
      <c r="T721" s="96">
        <f t="shared" si="235"/>
        <v>117.49210000895646</v>
      </c>
      <c r="U721" s="96">
        <f t="shared" si="235"/>
        <v>345.8393113426701</v>
      </c>
      <c r="V721" s="32">
        <f t="shared" si="236"/>
        <v>1000.0000000000002</v>
      </c>
      <c r="W721" s="100">
        <f>IF(A721=1,((cPH1_+cPHr+(cNES*L721+(cNES+cOSEX)*G721+(cNES+cEREX)*H721+(cNES+cHOEX)*I721+(cNES+cNES)*S721+(cNES+cOSEX)*N721+(cNES+cEREX)*O721+(cNES+cHOEX)*P721)))/(1+cDR)^(A$6:A$65537 + 0.5),(cPHr+(cNES*L721+(cNES+cOSEX)*G721+(cNES+cEREX)*H721+(cNES+cHOEX)*I721+(cNES+cNES)*S721+(cNES+cOSEX)*N721+(cNES+cEREX)*O721+(cNES+cHOEX)*P721))/(1+cDR)^(((cycle + 0.5)/('Life tables'!$I$2/2))))</f>
        <v>25902.592299779153</v>
      </c>
      <c r="X721" s="107">
        <f>((L721+G721+H721+I721+N721+O721+P721+S721)/('Life tables'!$I$2/2))/(1+oDR)^(((cycle + 0.5)/('Life tables'!$I$2/2)))</f>
        <v>13.680064221701075</v>
      </c>
      <c r="Y721" s="31">
        <f>((uNES*L721+ uOCEX*G721+uEREX*H721+uHOEX*I721+uNES*S721+ uOCEX*N721+uEREX*O721+uHOEX*P721)/('Life tables'!$I$2/2))/(1+oDR)^(((cycle + 0.5)/('Life tables'!$I$2/2)))</f>
        <v>9.0158100410246433</v>
      </c>
      <c r="Z721" s="100">
        <f t="shared" si="232"/>
        <v>128183.65935706433</v>
      </c>
      <c r="AA721" s="107">
        <f>((L721+G721+H721+I721+N721+O721+P721+S721)/('Life tables'!$I$2/2))</f>
        <v>20.584531686897883</v>
      </c>
      <c r="AB721" s="31">
        <f>((uNES*L721+ uOCEX*G721+uEREX*H721+uHOEX*I721+uNES*S721+ uOCEX*N721+uEREX*O721+uHOEX*P721)/('Life tables'!$I$2/2))</f>
        <v>13.566181010913908</v>
      </c>
    </row>
    <row r="722" spans="1:28" x14ac:dyDescent="0.25">
      <c r="A722" s="4">
        <v>716</v>
      </c>
      <c r="C722" s="105">
        <f>IF(male=0,VLOOKUP((($A$5:$A$1570/'Life tables'!$I$2)*2)+age,lifetable,13,1),IF(male=1,VLOOKUP((($A$5:$A$1570/'Life tables'!$I$2)*2)+age,lifetable,10,1),"error"))</f>
        <v>5.3177043245611344E-4</v>
      </c>
      <c r="F722" s="96">
        <f t="shared" si="220"/>
        <v>93.676724999722524</v>
      </c>
      <c r="G722" s="96">
        <f t="shared" si="221"/>
        <v>9.4100230808058587</v>
      </c>
      <c r="H722" s="96">
        <f t="shared" si="222"/>
        <v>0.53741427514949891</v>
      </c>
      <c r="I722" s="96">
        <f t="shared" si="223"/>
        <v>0.21533681751414516</v>
      </c>
      <c r="J722" s="96">
        <f t="shared" si="224"/>
        <v>5.5218775381354557E-2</v>
      </c>
      <c r="K722" s="96">
        <f t="shared" si="225"/>
        <v>0.22501495340923652</v>
      </c>
      <c r="L722" s="96">
        <f t="shared" si="233"/>
        <v>83.233717097462431</v>
      </c>
      <c r="M722" s="96">
        <f t="shared" si="226"/>
        <v>442.99186364865125</v>
      </c>
      <c r="N722" s="96">
        <f t="shared" si="227"/>
        <v>42.661076267713817</v>
      </c>
      <c r="O722" s="96">
        <f t="shared" si="228"/>
        <v>1.0183154684692834</v>
      </c>
      <c r="P722" s="96">
        <f t="shared" si="229"/>
        <v>1.0183154684692834</v>
      </c>
      <c r="Q722" s="96">
        <f t="shared" si="230"/>
        <v>0.25933889399699767</v>
      </c>
      <c r="R722" s="96">
        <f t="shared" si="231"/>
        <v>7.9824853793269077E-2</v>
      </c>
      <c r="S722" s="96">
        <f t="shared" si="234"/>
        <v>397.95499269620859</v>
      </c>
      <c r="T722" s="96">
        <f t="shared" si="235"/>
        <v>117.8066576783348</v>
      </c>
      <c r="U722" s="96">
        <f t="shared" si="235"/>
        <v>346.14415114987258</v>
      </c>
      <c r="V722" s="32">
        <f t="shared" si="236"/>
        <v>1000.0000000000002</v>
      </c>
      <c r="W722" s="100">
        <f>IF(A722=1,((cPH1_+cPHr+(cNES*L722+(cNES+cOSEX)*G722+(cNES+cEREX)*H722+(cNES+cHOEX)*I722+(cNES+cNES)*S722+(cNES+cOSEX)*N722+(cNES+cEREX)*O722+(cNES+cHOEX)*P722)))/(1+cDR)^(A$6:A$65537 + 0.5),(cPHr+(cNES*L722+(cNES+cOSEX)*G722+(cNES+cEREX)*H722+(cNES+cHOEX)*I722+(cNES+cNES)*S722+(cNES+cOSEX)*N722+(cNES+cEREX)*O722+(cNES+cHOEX)*P722))/(1+cDR)^(((cycle + 0.5)/('Life tables'!$I$2/2))))</f>
        <v>25814.943045282413</v>
      </c>
      <c r="X722" s="107">
        <f>((L722+G722+H722+I722+N722+O722+P722+S722)/('Life tables'!$I$2/2))/(1+oDR)^(((cycle + 0.5)/('Life tables'!$I$2/2)))</f>
        <v>13.656474314694529</v>
      </c>
      <c r="Y722" s="31">
        <f>((uNES*L722+ uOCEX*G722+uEREX*H722+uHOEX*I722+uNES*S722+ uOCEX*N722+uEREX*O722+uHOEX*P722)/('Life tables'!$I$2/2))/(1+oDR)^(((cycle + 0.5)/('Life tables'!$I$2/2)))</f>
        <v>9.0002631763059089</v>
      </c>
      <c r="Z722" s="100">
        <f t="shared" si="232"/>
        <v>128035.74769604542</v>
      </c>
      <c r="AA722" s="107">
        <f>((L722+G722+H722+I722+N722+O722+P722+S722)/('Life tables'!$I$2/2))</f>
        <v>20.560773994994253</v>
      </c>
      <c r="AB722" s="31">
        <f>((uNES*L722+ uOCEX*G722+uEREX*H722+uHOEX*I722+uNES*S722+ uOCEX*N722+uEREX*O722+uHOEX*P722)/('Life tables'!$I$2/2))</f>
        <v>13.550523568471576</v>
      </c>
    </row>
    <row r="723" spans="1:28" x14ac:dyDescent="0.25">
      <c r="A723" s="4">
        <v>717</v>
      </c>
      <c r="C723" s="105">
        <f>IF(male=0,VLOOKUP((($A$5:$A$1570/'Life tables'!$I$2)*2)+age,lifetable,13,1),IF(male=1,VLOOKUP((($A$5:$A$1570/'Life tables'!$I$2)*2)+age,lifetable,10,1),"error"))</f>
        <v>5.3177043245611344E-4</v>
      </c>
      <c r="F723" s="96">
        <f t="shared" si="220"/>
        <v>93.568578291549017</v>
      </c>
      <c r="G723" s="96">
        <f t="shared" si="221"/>
        <v>9.3991595176312401</v>
      </c>
      <c r="H723" s="96">
        <f t="shared" si="222"/>
        <v>0.5367938479859421</v>
      </c>
      <c r="I723" s="96">
        <f t="shared" si="223"/>
        <v>0.21508821821733173</v>
      </c>
      <c r="J723" s="96">
        <f t="shared" si="224"/>
        <v>5.5155027115316391E-2</v>
      </c>
      <c r="K723" s="96">
        <f t="shared" si="225"/>
        <v>0.22475518102179348</v>
      </c>
      <c r="L723" s="96">
        <f t="shared" si="233"/>
        <v>83.137626499577394</v>
      </c>
      <c r="M723" s="96">
        <f t="shared" si="226"/>
        <v>442.48061288024388</v>
      </c>
      <c r="N723" s="96">
        <f t="shared" si="227"/>
        <v>42.611841711026223</v>
      </c>
      <c r="O723" s="96">
        <f t="shared" si="228"/>
        <v>1.0171402447045668</v>
      </c>
      <c r="P723" s="96">
        <f t="shared" si="229"/>
        <v>1.0171402447045668</v>
      </c>
      <c r="Q723" s="96">
        <f t="shared" si="230"/>
        <v>0.25903959457478737</v>
      </c>
      <c r="R723" s="96">
        <f t="shared" si="231"/>
        <v>7.9732729036160258E-2</v>
      </c>
      <c r="S723" s="96">
        <f t="shared" si="234"/>
        <v>397.49571835619759</v>
      </c>
      <c r="T723" s="96">
        <f t="shared" si="235"/>
        <v>118.12085230002491</v>
      </c>
      <c r="U723" s="96">
        <f t="shared" si="235"/>
        <v>346.44863905993054</v>
      </c>
      <c r="V723" s="32">
        <f t="shared" si="236"/>
        <v>1000.0000000000003</v>
      </c>
      <c r="W723" s="100">
        <f>IF(A723=1,((cPH1_+cPHr+(cNES*L723+(cNES+cOSEX)*G723+(cNES+cEREX)*H723+(cNES+cHOEX)*I723+(cNES+cNES)*S723+(cNES+cOSEX)*N723+(cNES+cEREX)*O723+(cNES+cHOEX)*P723)))/(1+cDR)^(A$6:A$65537 + 0.5),(cPHr+(cNES*L723+(cNES+cOSEX)*G723+(cNES+cEREX)*H723+(cNES+cHOEX)*I723+(cNES+cNES)*S723+(cNES+cOSEX)*N723+(cNES+cEREX)*O723+(cNES+cHOEX)*P723))/(1+cDR)^(((cycle + 0.5)/('Life tables'!$I$2/2))))</f>
        <v>25727.590368725996</v>
      </c>
      <c r="X723" s="107">
        <f>((L723+G723+H723+I723+N723+O723+P723+S723)/('Life tables'!$I$2/2))/(1+oDR)^(((cycle + 0.5)/('Life tables'!$I$2/2)))</f>
        <v>13.632925087801016</v>
      </c>
      <c r="Y723" s="31">
        <f>((uNES*L723+ uOCEX*G723+uEREX*H723+uHOEX*I723+uNES*S723+ uOCEX*N723+uEREX*O723+uHOEX*P723)/('Life tables'!$I$2/2))/(1+oDR)^(((cycle + 0.5)/('Life tables'!$I$2/2)))</f>
        <v>8.9847431216744038</v>
      </c>
      <c r="Z723" s="100">
        <f t="shared" si="232"/>
        <v>127888.00666210185</v>
      </c>
      <c r="AA723" s="107">
        <f>((L723+G723+H723+I723+N723+O723+P723+S723)/('Life tables'!$I$2/2))</f>
        <v>20.537043725609617</v>
      </c>
      <c r="AB723" s="31">
        <f>((uNES*L723+ uOCEX*G723+uEREX*H723+uHOEX*I723+uNES*S723+ uOCEX*N723+uEREX*O723+uHOEX*P723)/('Life tables'!$I$2/2))</f>
        <v>13.534884198718975</v>
      </c>
    </row>
    <row r="724" spans="1:28" x14ac:dyDescent="0.25">
      <c r="A724" s="4">
        <v>718</v>
      </c>
      <c r="C724" s="105">
        <f>IF(male=0,VLOOKUP((($A$5:$A$1570/'Life tables'!$I$2)*2)+age,lifetable,13,1),IF(male=1,VLOOKUP((($A$5:$A$1570/'Life tables'!$I$2)*2)+age,lifetable,10,1),"error"))</f>
        <v>5.3177043245611344E-4</v>
      </c>
      <c r="F724" s="96">
        <f t="shared" si="220"/>
        <v>93.460557408239737</v>
      </c>
      <c r="G724" s="96">
        <f t="shared" si="221"/>
        <v>9.3883085938275688</v>
      </c>
      <c r="H724" s="96">
        <f t="shared" si="222"/>
        <v>0.53617414266741348</v>
      </c>
      <c r="I724" s="96">
        <f t="shared" si="223"/>
        <v>0.21483990815699439</v>
      </c>
      <c r="J724" s="96">
        <f t="shared" si="224"/>
        <v>5.509135301812771E-2</v>
      </c>
      <c r="K724" s="96">
        <f t="shared" si="225"/>
        <v>0.22449571087032164</v>
      </c>
      <c r="L724" s="96">
        <f t="shared" si="233"/>
        <v>83.041647699699311</v>
      </c>
      <c r="M724" s="96">
        <f t="shared" si="226"/>
        <v>441.96995123180517</v>
      </c>
      <c r="N724" s="96">
        <f t="shared" si="227"/>
        <v>42.562663887868013</v>
      </c>
      <c r="O724" s="96">
        <f t="shared" si="228"/>
        <v>1.0159663751633159</v>
      </c>
      <c r="P724" s="96">
        <f t="shared" si="229"/>
        <v>1.0159663751633159</v>
      </c>
      <c r="Q724" s="96">
        <f t="shared" si="230"/>
        <v>0.25874064003864317</v>
      </c>
      <c r="R724" s="96">
        <f t="shared" si="231"/>
        <v>7.9640710435437634E-2</v>
      </c>
      <c r="S724" s="96">
        <f t="shared" si="234"/>
        <v>397.03697324313646</v>
      </c>
      <c r="T724" s="96">
        <f t="shared" si="235"/>
        <v>118.43468429308167</v>
      </c>
      <c r="U724" s="96">
        <f t="shared" si="235"/>
        <v>346.75277548123631</v>
      </c>
      <c r="V724" s="32">
        <f t="shared" si="236"/>
        <v>1000.0000000000003</v>
      </c>
      <c r="W724" s="100">
        <f>IF(A724=1,((cPH1_+cPHr+(cNES*L724+(cNES+cOSEX)*G724+(cNES+cEREX)*H724+(cNES+cHOEX)*I724+(cNES+cNES)*S724+(cNES+cOSEX)*N724+(cNES+cEREX)*O724+(cNES+cHOEX)*P724)))/(1+cDR)^(A$6:A$65537 + 0.5),(cPHr+(cNES*L724+(cNES+cOSEX)*G724+(cNES+cEREX)*H724+(cNES+cHOEX)*I724+(cNES+cNES)*S724+(cNES+cOSEX)*N724+(cNES+cEREX)*O724+(cNES+cHOEX)*P724))/(1+cDR)^(((cycle + 0.5)/('Life tables'!$I$2/2))))</f>
        <v>25640.533267160714</v>
      </c>
      <c r="X724" s="107">
        <f>((L724+G724+H724+I724+N724+O724+P724+S724)/('Life tables'!$I$2/2))/(1+oDR)^(((cycle + 0.5)/('Life tables'!$I$2/2)))</f>
        <v>13.609416470811514</v>
      </c>
      <c r="Y724" s="31">
        <f>((uNES*L724+ uOCEX*G724+uEREX*H724+uHOEX*I724+uNES*S724+ uOCEX*N724+uEREX*O724+uHOEX*P724)/('Life tables'!$I$2/2))/(1+oDR)^(((cycle + 0.5)/('Life tables'!$I$2/2)))</f>
        <v>8.9692498308602069</v>
      </c>
      <c r="Z724" s="100">
        <f t="shared" si="232"/>
        <v>127740.43606117665</v>
      </c>
      <c r="AA724" s="107">
        <f>((L724+G724+H724+I724+N724+O724+P724+S724)/('Life tables'!$I$2/2))</f>
        <v>20.513340847006301</v>
      </c>
      <c r="AB724" s="31">
        <f>((uNES*L724+ uOCEX*G724+uEREX*H724+uHOEX*I724+uNES*S724+ uOCEX*N724+uEREX*O724+uHOEX*P724)/('Life tables'!$I$2/2))</f>
        <v>13.519262880741129</v>
      </c>
    </row>
    <row r="725" spans="1:28" x14ac:dyDescent="0.25">
      <c r="A725" s="4">
        <v>719</v>
      </c>
      <c r="C725" s="105">
        <f>IF(male=0,VLOOKUP((($A$5:$A$1570/'Life tables'!$I$2)*2)+age,lifetable,13,1),IF(male=1,VLOOKUP((($A$5:$A$1570/'Life tables'!$I$2)*2)+age,lifetable,10,1),"error"))</f>
        <v>5.3177043245611344E-4</v>
      </c>
      <c r="F725" s="96">
        <f t="shared" si="220"/>
        <v>93.352662170535211</v>
      </c>
      <c r="G725" s="96">
        <f t="shared" si="221"/>
        <v>9.3774702913878585</v>
      </c>
      <c r="H725" s="96">
        <f t="shared" si="222"/>
        <v>0.53555515816551902</v>
      </c>
      <c r="I725" s="96">
        <f t="shared" si="223"/>
        <v>0.21459188692106526</v>
      </c>
      <c r="J725" s="96">
        <f t="shared" si="224"/>
        <v>5.5027752984122012E-2</v>
      </c>
      <c r="K725" s="96">
        <f t="shared" si="225"/>
        <v>0.2242365425242332</v>
      </c>
      <c r="L725" s="96">
        <f t="shared" si="233"/>
        <v>82.945780538552413</v>
      </c>
      <c r="M725" s="96">
        <f t="shared" si="226"/>
        <v>441.45987805514716</v>
      </c>
      <c r="N725" s="96">
        <f t="shared" si="227"/>
        <v>42.513542735817275</v>
      </c>
      <c r="O725" s="96">
        <f t="shared" si="228"/>
        <v>1.0147938583555263</v>
      </c>
      <c r="P725" s="96">
        <f t="shared" si="229"/>
        <v>1.0147938583555263</v>
      </c>
      <c r="Q725" s="96">
        <f t="shared" si="230"/>
        <v>0.25844203000909882</v>
      </c>
      <c r="R725" s="96">
        <f t="shared" si="231"/>
        <v>7.9548797874301108E-2</v>
      </c>
      <c r="S725" s="96">
        <f t="shared" si="234"/>
        <v>396.57875677473544</v>
      </c>
      <c r="T725" s="96">
        <f t="shared" si="235"/>
        <v>118.7481540760749</v>
      </c>
      <c r="U725" s="96">
        <f t="shared" si="235"/>
        <v>347.05656082163483</v>
      </c>
      <c r="V725" s="32">
        <f t="shared" si="236"/>
        <v>1000.0000000000005</v>
      </c>
      <c r="W725" s="100">
        <f>IF(A725=1,((cPH1_+cPHr+(cNES*L725+(cNES+cOSEX)*G725+(cNES+cEREX)*H725+(cNES+cHOEX)*I725+(cNES+cNES)*S725+(cNES+cOSEX)*N725+(cNES+cEREX)*O725+(cNES+cHOEX)*P725)))/(1+cDR)^(A$6:A$65537 + 0.5),(cPHr+(cNES*L725+(cNES+cOSEX)*G725+(cNES+cEREX)*H725+(cNES+cHOEX)*I725+(cNES+cNES)*S725+(cNES+cOSEX)*N725+(cNES+cEREX)*O725+(cNES+cHOEX)*P725))/(1+cDR)^(((cycle + 0.5)/('Life tables'!$I$2/2))))</f>
        <v>25553.770741007753</v>
      </c>
      <c r="X725" s="107">
        <f>((L725+G725+H725+I725+N725+O725+P725+S725)/('Life tables'!$I$2/2))/(1+oDR)^(((cycle + 0.5)/('Life tables'!$I$2/2)))</f>
        <v>13.585948393640132</v>
      </c>
      <c r="Y725" s="31">
        <f>((uNES*L725+ uOCEX*G725+uEREX*H725+uHOEX*I725+uNES*S725+ uOCEX*N725+uEREX*O725+uHOEX*P725)/('Life tables'!$I$2/2))/(1+oDR)^(((cycle + 0.5)/('Life tables'!$I$2/2)))</f>
        <v>8.9537832576745036</v>
      </c>
      <c r="Z725" s="100">
        <f t="shared" si="232"/>
        <v>127593.03569933979</v>
      </c>
      <c r="AA725" s="107">
        <f>((L725+G725+H725+I725+N725+O725+P725+S725)/('Life tables'!$I$2/2))</f>
        <v>20.489665327486222</v>
      </c>
      <c r="AB725" s="31">
        <f>((uNES*L725+ uOCEX*G725+uEREX*H725+uHOEX*I725+uNES*S725+ uOCEX*N725+uEREX*O725+uHOEX*P725)/('Life tables'!$I$2/2))</f>
        <v>13.503659593649081</v>
      </c>
    </row>
    <row r="726" spans="1:28" x14ac:dyDescent="0.25">
      <c r="A726" s="4">
        <v>720</v>
      </c>
      <c r="C726" s="105">
        <f>IF(male=0,VLOOKUP((($A$5:$A$1570/'Life tables'!$I$2)*2)+age,lifetable,13,1),IF(male=1,VLOOKUP((($A$5:$A$1570/'Life tables'!$I$2)*2)+age,lifetable,10,1),"error"))</f>
        <v>5.3177043245611344E-4</v>
      </c>
      <c r="F726" s="96">
        <f t="shared" si="220"/>
        <v>93.244892400532962</v>
      </c>
      <c r="G726" s="96">
        <f t="shared" si="221"/>
        <v>9.3666445924414301</v>
      </c>
      <c r="H726" s="96">
        <f t="shared" si="222"/>
        <v>0.53493689345964934</v>
      </c>
      <c r="I726" s="96">
        <f t="shared" si="223"/>
        <v>0.21434415410059587</v>
      </c>
      <c r="J726" s="96">
        <f t="shared" si="224"/>
        <v>5.4964226908432758E-2</v>
      </c>
      <c r="K726" s="96">
        <f t="shared" si="225"/>
        <v>0.22397767555619974</v>
      </c>
      <c r="L726" s="96">
        <f t="shared" si="233"/>
        <v>82.850024858066661</v>
      </c>
      <c r="M726" s="96">
        <f t="shared" si="226"/>
        <v>440.95039270175761</v>
      </c>
      <c r="N726" s="96">
        <f t="shared" si="227"/>
        <v>42.464478192420891</v>
      </c>
      <c r="O726" s="96">
        <f t="shared" si="228"/>
        <v>1.0136226927904479</v>
      </c>
      <c r="P726" s="96">
        <f t="shared" si="229"/>
        <v>1.0136226927904479</v>
      </c>
      <c r="Q726" s="96">
        <f t="shared" si="230"/>
        <v>0.25814376410649859</v>
      </c>
      <c r="R726" s="96">
        <f t="shared" si="231"/>
        <v>7.9456991235892088E-2</v>
      </c>
      <c r="S726" s="96">
        <f t="shared" si="234"/>
        <v>396.12106836841343</v>
      </c>
      <c r="T726" s="96">
        <f t="shared" si="235"/>
        <v>119.06126206708983</v>
      </c>
      <c r="U726" s="96">
        <f t="shared" si="235"/>
        <v>347.35999548842693</v>
      </c>
      <c r="V726" s="32">
        <f t="shared" si="236"/>
        <v>1000.0000000000005</v>
      </c>
      <c r="W726" s="100">
        <f>IF(A726=1,((cPH1_+cPHr+(cNES*L726+(cNES+cOSEX)*G726+(cNES+cEREX)*H726+(cNES+cHOEX)*I726+(cNES+cNES)*S726+(cNES+cOSEX)*N726+(cNES+cEREX)*O726+(cNES+cHOEX)*P726)))/(1+cDR)^(A$6:A$65537 + 0.5),(cPHr+(cNES*L726+(cNES+cOSEX)*G726+(cNES+cEREX)*H726+(cNES+cHOEX)*I726+(cNES+cNES)*S726+(cNES+cOSEX)*N726+(cNES+cEREX)*O726+(cNES+cHOEX)*P726))/(1+cDR)^(((cycle + 0.5)/('Life tables'!$I$2/2))))</f>
        <v>25467.301794048206</v>
      </c>
      <c r="X726" s="107">
        <f>((L726+G726+H726+I726+N726+O726+P726+S726)/('Life tables'!$I$2/2))/(1+oDR)^(((cycle + 0.5)/('Life tables'!$I$2/2)))</f>
        <v>13.562520786323848</v>
      </c>
      <c r="Y726" s="31">
        <f>((uNES*L726+ uOCEX*G726+uEREX*H726+uHOEX*I726+uNES*S726+ uOCEX*N726+uEREX*O726+uHOEX*P726)/('Life tables'!$I$2/2))/(1+oDR)^(((cycle + 0.5)/('Life tables'!$I$2/2)))</f>
        <v>8.9383433560094208</v>
      </c>
      <c r="Z726" s="100">
        <f t="shared" si="232"/>
        <v>127445.80538279135</v>
      </c>
      <c r="AA726" s="107">
        <f>((L726+G726+H726+I726+N726+O726+P726+S726)/('Life tables'!$I$2/2))</f>
        <v>20.466017135390768</v>
      </c>
      <c r="AB726" s="31">
        <f>((uNES*L726+ uOCEX*G726+uEREX*H726+uHOEX*I726+uNES*S726+ uOCEX*N726+uEREX*O726+uHOEX*P726)/('Life tables'!$I$2/2))</f>
        <v>13.48807431657985</v>
      </c>
    </row>
    <row r="727" spans="1:28" x14ac:dyDescent="0.25">
      <c r="A727" s="4">
        <v>721</v>
      </c>
      <c r="C727" s="105">
        <f>IF(male=0,VLOOKUP((($A$5:$A$1570/'Life tables'!$I$2)*2)+age,lifetable,13,1),IF(male=1,VLOOKUP((($A$5:$A$1570/'Life tables'!$I$2)*2)+age,lifetable,10,1),"error"))</f>
        <v>5.3177043245611344E-4</v>
      </c>
      <c r="F727" s="96">
        <f t="shared" si="220"/>
        <v>93.137247921647059</v>
      </c>
      <c r="G727" s="96">
        <f t="shared" si="221"/>
        <v>9.3558314792498596</v>
      </c>
      <c r="H727" s="96">
        <f t="shared" si="222"/>
        <v>0.53431934753674815</v>
      </c>
      <c r="I727" s="96">
        <f t="shared" si="223"/>
        <v>0.21409670928966415</v>
      </c>
      <c r="J727" s="96">
        <f t="shared" si="224"/>
        <v>5.4900774686969404E-2</v>
      </c>
      <c r="K727" s="96">
        <f t="shared" si="225"/>
        <v>0.22371910954205543</v>
      </c>
      <c r="L727" s="96">
        <f t="shared" si="233"/>
        <v>82.754380501341757</v>
      </c>
      <c r="M727" s="96">
        <f t="shared" si="226"/>
        <v>440.44149452283642</v>
      </c>
      <c r="N727" s="96">
        <f t="shared" si="227"/>
        <v>42.415470195197997</v>
      </c>
      <c r="O727" s="96">
        <f t="shared" si="228"/>
        <v>1.0124528769766696</v>
      </c>
      <c r="P727" s="96">
        <f t="shared" si="229"/>
        <v>1.0124528769766696</v>
      </c>
      <c r="Q727" s="96">
        <f t="shared" si="230"/>
        <v>0.25784584195101812</v>
      </c>
      <c r="R727" s="96">
        <f t="shared" si="231"/>
        <v>7.9365290403300121E-2</v>
      </c>
      <c r="S727" s="96">
        <f t="shared" si="234"/>
        <v>395.66390744133076</v>
      </c>
      <c r="T727" s="96">
        <f t="shared" si="235"/>
        <v>119.37400868372782</v>
      </c>
      <c r="U727" s="96">
        <f t="shared" si="235"/>
        <v>347.66307988837229</v>
      </c>
      <c r="V727" s="32">
        <f t="shared" si="236"/>
        <v>1000.0000000000002</v>
      </c>
      <c r="W727" s="100">
        <f>IF(A727=1,((cPH1_+cPHr+(cNES*L727+(cNES+cOSEX)*G727+(cNES+cEREX)*H727+(cNES+cHOEX)*I727+(cNES+cNES)*S727+(cNES+cOSEX)*N727+(cNES+cEREX)*O727+(cNES+cHOEX)*P727)))/(1+cDR)^(A$6:A$65537 + 0.5),(cPHr+(cNES*L727+(cNES+cOSEX)*G727+(cNES+cEREX)*H727+(cNES+cHOEX)*I727+(cNES+cNES)*S727+(cNES+cOSEX)*N727+(cNES+cEREX)*O727+(cNES+cHOEX)*P727))/(1+cDR)^(((cycle + 0.5)/('Life tables'!$I$2/2))))</f>
        <v>25381.12543341241</v>
      </c>
      <c r="X727" s="107">
        <f>((L727+G727+H727+I727+N727+O727+P727+S727)/('Life tables'!$I$2/2))/(1+oDR)^(((cycle + 0.5)/('Life tables'!$I$2/2)))</f>
        <v>13.539133579022208</v>
      </c>
      <c r="Y727" s="31">
        <f>((uNES*L727+ uOCEX*G727+uEREX*H727+uHOEX*I727+uNES*S727+ uOCEX*N727+uEREX*O727+uHOEX*P727)/('Life tables'!$I$2/2))/(1+oDR)^(((cycle + 0.5)/('Life tables'!$I$2/2)))</f>
        <v>8.9229300798378315</v>
      </c>
      <c r="Z727" s="100">
        <f t="shared" si="232"/>
        <v>127298.74491786449</v>
      </c>
      <c r="AA727" s="107">
        <f>((L727+G727+H727+I727+N727+O727+P727+S727)/('Life tables'!$I$2/2))</f>
        <v>20.442396239100631</v>
      </c>
      <c r="AB727" s="31">
        <f>((uNES*L727+ uOCEX*G727+uEREX*H727+uHOEX*I727+uNES*S727+ uOCEX*N727+uEREX*O727+uHOEX*P727)/('Life tables'!$I$2/2))</f>
        <v>13.472507028696301</v>
      </c>
    </row>
    <row r="728" spans="1:28" x14ac:dyDescent="0.25">
      <c r="A728" s="4">
        <v>722</v>
      </c>
      <c r="C728" s="105">
        <f>IF(male=0,VLOOKUP((($A$5:$A$1570/'Life tables'!$I$2)*2)+age,lifetable,13,1),IF(male=1,VLOOKUP((($A$5:$A$1570/'Life tables'!$I$2)*2)+age,lifetable,10,1),"error"))</f>
        <v>5.3177043245611344E-4</v>
      </c>
      <c r="F728" s="96">
        <f t="shared" si="220"/>
        <v>93.029728558568976</v>
      </c>
      <c r="G728" s="96">
        <f t="shared" si="221"/>
        <v>9.345030934203038</v>
      </c>
      <c r="H728" s="96">
        <f t="shared" si="222"/>
        <v>0.53370251939108748</v>
      </c>
      <c r="I728" s="96">
        <f t="shared" si="223"/>
        <v>0.21384955208528439</v>
      </c>
      <c r="J728" s="96">
        <f t="shared" si="224"/>
        <v>5.4837396216394434E-2</v>
      </c>
      <c r="K728" s="96">
        <f t="shared" si="225"/>
        <v>0.22346084406070266</v>
      </c>
      <c r="L728" s="96">
        <f t="shared" si="233"/>
        <v>82.658847312612465</v>
      </c>
      <c r="M728" s="96">
        <f t="shared" si="226"/>
        <v>439.93318286933118</v>
      </c>
      <c r="N728" s="96">
        <f t="shared" si="227"/>
        <v>42.366518681643441</v>
      </c>
      <c r="O728" s="96">
        <f t="shared" si="228"/>
        <v>1.0112844094221998</v>
      </c>
      <c r="P728" s="96">
        <f t="shared" si="229"/>
        <v>1.0112844094221998</v>
      </c>
      <c r="Q728" s="96">
        <f t="shared" si="230"/>
        <v>0.25754826316268536</v>
      </c>
      <c r="R728" s="96">
        <f t="shared" si="231"/>
        <v>7.9273695259569329E-2</v>
      </c>
      <c r="S728" s="96">
        <f t="shared" si="234"/>
        <v>395.20727341042107</v>
      </c>
      <c r="T728" s="96">
        <f t="shared" ref="T728:U743" si="237">J728+Q728+T727</f>
        <v>119.6863943431069</v>
      </c>
      <c r="U728" s="96">
        <f t="shared" si="237"/>
        <v>347.96581442769258</v>
      </c>
      <c r="V728" s="32">
        <f t="shared" si="236"/>
        <v>1000.0000000000002</v>
      </c>
      <c r="W728" s="100">
        <f>IF(A728=1,((cPH1_+cPHr+(cNES*L728+(cNES+cOSEX)*G728+(cNES+cEREX)*H728+(cNES+cHOEX)*I728+(cNES+cNES)*S728+(cNES+cOSEX)*N728+(cNES+cEREX)*O728+(cNES+cHOEX)*P728)))/(1+cDR)^(A$6:A$65537 + 0.5),(cPHr+(cNES*L728+(cNES+cOSEX)*G728+(cNES+cEREX)*H728+(cNES+cHOEX)*I728+(cNES+cNES)*S728+(cNES+cOSEX)*N728+(cNES+cEREX)*O728+(cNES+cHOEX)*P728))/(1+cDR)^(((cycle + 0.5)/('Life tables'!$I$2/2))))</f>
        <v>25295.240669569466</v>
      </c>
      <c r="X728" s="107">
        <f>((L728+G728+H728+I728+N728+O728+P728+S728)/('Life tables'!$I$2/2))/(1+oDR)^(((cycle + 0.5)/('Life tables'!$I$2/2)))</f>
        <v>13.515786702017071</v>
      </c>
      <c r="Y728" s="31">
        <f>((uNES*L728+ uOCEX*G728+uEREX*H728+uHOEX*I728+uNES*S728+ uOCEX*N728+uEREX*O728+uHOEX*P728)/('Life tables'!$I$2/2))/(1+oDR)^(((cycle + 0.5)/('Life tables'!$I$2/2)))</f>
        <v>8.9075433832131736</v>
      </c>
      <c r="Z728" s="100">
        <f t="shared" si="232"/>
        <v>127151.85411102831</v>
      </c>
      <c r="AA728" s="107">
        <f>((L728+G728+H728+I728+N728+O728+P728+S728)/('Life tables'!$I$2/2))</f>
        <v>20.418802607035698</v>
      </c>
      <c r="AB728" s="31">
        <f>((uNES*L728+ uOCEX*G728+uEREX*H728+uHOEX*I728+uNES*S728+ uOCEX*N728+uEREX*O728+uHOEX*P728)/('Life tables'!$I$2/2))</f>
        <v>13.456957709187073</v>
      </c>
    </row>
    <row r="729" spans="1:28" x14ac:dyDescent="0.25">
      <c r="A729" s="4">
        <v>723</v>
      </c>
      <c r="C729" s="105">
        <f>IF(male=0,VLOOKUP((($A$5:$A$1570/'Life tables'!$I$2)*2)+age,lifetable,13,1),IF(male=1,VLOOKUP((($A$5:$A$1570/'Life tables'!$I$2)*2)+age,lifetable,10,1),"error"))</f>
        <v>5.3177043245611344E-4</v>
      </c>
      <c r="F729" s="96">
        <f t="shared" si="220"/>
        <v>92.922334137229981</v>
      </c>
      <c r="G729" s="96">
        <f t="shared" si="221"/>
        <v>9.334242939815395</v>
      </c>
      <c r="H729" s="96">
        <f t="shared" si="222"/>
        <v>0.53308640802405194</v>
      </c>
      <c r="I729" s="96">
        <f t="shared" si="223"/>
        <v>0.21360268208732086</v>
      </c>
      <c r="J729" s="96">
        <f t="shared" si="224"/>
        <v>5.4774091394101103E-2</v>
      </c>
      <c r="K729" s="96">
        <f t="shared" si="225"/>
        <v>0.22320287869402186</v>
      </c>
      <c r="L729" s="96">
        <f t="shared" si="233"/>
        <v>82.563425137215091</v>
      </c>
      <c r="M729" s="96">
        <f t="shared" si="226"/>
        <v>439.42545709197083</v>
      </c>
      <c r="N729" s="96">
        <f t="shared" si="227"/>
        <v>42.317623589231019</v>
      </c>
      <c r="O729" s="96">
        <f t="shared" si="228"/>
        <v>1.0101172886345442</v>
      </c>
      <c r="P729" s="96">
        <f t="shared" si="229"/>
        <v>1.0101172886345442</v>
      </c>
      <c r="Q729" s="96">
        <f t="shared" si="230"/>
        <v>0.25725102736140026</v>
      </c>
      <c r="R729" s="96">
        <f t="shared" si="231"/>
        <v>7.9182205687704399E-2</v>
      </c>
      <c r="S729" s="96">
        <f t="shared" si="234"/>
        <v>394.75116569242164</v>
      </c>
      <c r="T729" s="96">
        <f t="shared" si="237"/>
        <v>119.9984194618624</v>
      </c>
      <c r="U729" s="96">
        <f t="shared" si="237"/>
        <v>348.26819951207432</v>
      </c>
      <c r="V729" s="32">
        <f t="shared" si="236"/>
        <v>1000.0000000000002</v>
      </c>
      <c r="W729" s="100">
        <f>IF(A729=1,((cPH1_+cPHr+(cNES*L729+(cNES+cOSEX)*G729+(cNES+cEREX)*H729+(cNES+cHOEX)*I729+(cNES+cNES)*S729+(cNES+cOSEX)*N729+(cNES+cEREX)*O729+(cNES+cHOEX)*P729)))/(1+cDR)^(A$6:A$65537 + 0.5),(cPHr+(cNES*L729+(cNES+cOSEX)*G729+(cNES+cEREX)*H729+(cNES+cHOEX)*I729+(cNES+cNES)*S729+(cNES+cOSEX)*N729+(cNES+cEREX)*O729+(cNES+cHOEX)*P729))/(1+cDR)^(((cycle + 0.5)/('Life tables'!$I$2/2))))</f>
        <v>25209.646516316698</v>
      </c>
      <c r="X729" s="107">
        <f>((L729+G729+H729+I729+N729+O729+P729+S729)/('Life tables'!$I$2/2))/(1+oDR)^(((cycle + 0.5)/('Life tables'!$I$2/2)))</f>
        <v>13.492480085712307</v>
      </c>
      <c r="Y729" s="31">
        <f>((uNES*L729+ uOCEX*G729+uEREX*H729+uHOEX*I729+uNES*S729+ uOCEX*N729+uEREX*O729+uHOEX*P729)/('Life tables'!$I$2/2))/(1+oDR)^(((cycle + 0.5)/('Life tables'!$I$2/2)))</f>
        <v>8.8921832202692723</v>
      </c>
      <c r="Z729" s="100">
        <f t="shared" si="232"/>
        <v>127005.13276889078</v>
      </c>
      <c r="AA729" s="107">
        <f>((L729+G729+H729+I729+N729+O729+P729+S729)/('Life tables'!$I$2/2))</f>
        <v>20.395236207654875</v>
      </c>
      <c r="AB729" s="31">
        <f>((uNES*L729+ uOCEX*G729+uEREX*H729+uHOEX*I729+uNES*S729+ uOCEX*N729+uEREX*O729+uHOEX*P729)/('Life tables'!$I$2/2))</f>
        <v>13.441426337266485</v>
      </c>
    </row>
    <row r="730" spans="1:28" x14ac:dyDescent="0.25">
      <c r="A730" s="4">
        <v>724</v>
      </c>
      <c r="C730" s="105">
        <f>IF(male=0,VLOOKUP((($A$5:$A$1570/'Life tables'!$I$2)*2)+age,lifetable,13,1),IF(male=1,VLOOKUP((($A$5:$A$1570/'Life tables'!$I$2)*2)+age,lifetable,10,1),"error"))</f>
        <v>5.3177043245611344E-4</v>
      </c>
      <c r="F730" s="96">
        <f t="shared" si="220"/>
        <v>92.815064484764548</v>
      </c>
      <c r="G730" s="96">
        <f t="shared" si="221"/>
        <v>9.3234674787222289</v>
      </c>
      <c r="H730" s="96">
        <f t="shared" si="222"/>
        <v>0.53247101244392869</v>
      </c>
      <c r="I730" s="96">
        <f t="shared" si="223"/>
        <v>0.21335609889840362</v>
      </c>
      <c r="J730" s="96">
        <f t="shared" si="224"/>
        <v>5.4710860118191935E-2</v>
      </c>
      <c r="K730" s="96">
        <f t="shared" si="225"/>
        <v>0.22294521302678377</v>
      </c>
      <c r="L730" s="96">
        <f t="shared" si="233"/>
        <v>82.468113821555008</v>
      </c>
      <c r="M730" s="96">
        <f t="shared" si="226"/>
        <v>438.91831654129902</v>
      </c>
      <c r="N730" s="96">
        <f t="shared" si="227"/>
        <v>42.268784855416662</v>
      </c>
      <c r="O730" s="96">
        <f t="shared" si="228"/>
        <v>1.0089515131207829</v>
      </c>
      <c r="P730" s="96">
        <f t="shared" si="229"/>
        <v>1.0089515131207829</v>
      </c>
      <c r="Q730" s="96">
        <f t="shared" si="230"/>
        <v>0.25695413416695423</v>
      </c>
      <c r="R730" s="96">
        <f t="shared" si="231"/>
        <v>7.9090821570676637E-2</v>
      </c>
      <c r="S730" s="96">
        <f t="shared" si="234"/>
        <v>394.29558370390316</v>
      </c>
      <c r="T730" s="96">
        <f t="shared" si="237"/>
        <v>120.31008445614755</v>
      </c>
      <c r="U730" s="96">
        <f t="shared" si="237"/>
        <v>348.57023554667177</v>
      </c>
      <c r="V730" s="32">
        <f t="shared" si="236"/>
        <v>1000.0000000000005</v>
      </c>
      <c r="W730" s="100">
        <f>IF(A730=1,((cPH1_+cPHr+(cNES*L730+(cNES+cOSEX)*G730+(cNES+cEREX)*H730+(cNES+cHOEX)*I730+(cNES+cNES)*S730+(cNES+cOSEX)*N730+(cNES+cEREX)*O730+(cNES+cHOEX)*P730)))/(1+cDR)^(A$6:A$65537 + 0.5),(cPHr+(cNES*L730+(cNES+cOSEX)*G730+(cNES+cEREX)*H730+(cNES+cHOEX)*I730+(cNES+cNES)*S730+(cNES+cOSEX)*N730+(cNES+cEREX)*O730+(cNES+cHOEX)*P730))/(1+cDR)^(((cycle + 0.5)/('Life tables'!$I$2/2))))</f>
        <v>25124.341990769062</v>
      </c>
      <c r="X730" s="107">
        <f>((L730+G730+H730+I730+N730+O730+P730+S730)/('Life tables'!$I$2/2))/(1+oDR)^(((cycle + 0.5)/('Life tables'!$I$2/2)))</f>
        <v>13.469213660633542</v>
      </c>
      <c r="Y730" s="31">
        <f>((uNES*L730+ uOCEX*G730+uEREX*H730+uHOEX*I730+uNES*S730+ uOCEX*N730+uEREX*O730+uHOEX*P730)/('Life tables'!$I$2/2))/(1+oDR)^(((cycle + 0.5)/('Life tables'!$I$2/2)))</f>
        <v>8.8768495452201464</v>
      </c>
      <c r="Z730" s="100">
        <f t="shared" si="232"/>
        <v>126858.58069820121</v>
      </c>
      <c r="AA730" s="107">
        <f>((L730+G730+H730+I730+N730+O730+P730+S730)/('Life tables'!$I$2/2))</f>
        <v>20.371697009455978</v>
      </c>
      <c r="AB730" s="31">
        <f>((uNES*L730+ uOCEX*G730+uEREX*H730+uHOEX*I730+uNES*S730+ uOCEX*N730+uEREX*O730+uHOEX*P730)/('Life tables'!$I$2/2))</f>
        <v>13.425912892174438</v>
      </c>
    </row>
    <row r="731" spans="1:28" x14ac:dyDescent="0.25">
      <c r="A731" s="4">
        <v>725</v>
      </c>
      <c r="C731" s="105">
        <f>IF(male=0,VLOOKUP((($A$5:$A$1570/'Life tables'!$I$2)*2)+age,lifetable,13,1),IF(male=1,VLOOKUP((($A$5:$A$1570/'Life tables'!$I$2)*2)+age,lifetable,10,1),"error"))</f>
        <v>5.3177043245611344E-4</v>
      </c>
      <c r="F731" s="96">
        <f t="shared" si="220"/>
        <v>92.70791942947514</v>
      </c>
      <c r="G731" s="96">
        <f t="shared" si="221"/>
        <v>9.3127045336761611</v>
      </c>
      <c r="H731" s="96">
        <f t="shared" si="222"/>
        <v>0.53185633166570567</v>
      </c>
      <c r="I731" s="96">
        <f t="shared" si="223"/>
        <v>0.21310980212384767</v>
      </c>
      <c r="J731" s="96">
        <f t="shared" si="224"/>
        <v>5.4647702287457925E-2</v>
      </c>
      <c r="K731" s="96">
        <f t="shared" si="225"/>
        <v>0.22268784664656446</v>
      </c>
      <c r="L731" s="96">
        <f t="shared" si="233"/>
        <v>82.372913213075407</v>
      </c>
      <c r="M731" s="96">
        <f t="shared" si="226"/>
        <v>438.41176056770581</v>
      </c>
      <c r="N731" s="96">
        <f t="shared" si="227"/>
        <v>42.220002417641545</v>
      </c>
      <c r="O731" s="96">
        <f t="shared" si="228"/>
        <v>1.0077870813876424</v>
      </c>
      <c r="P731" s="96">
        <f t="shared" si="229"/>
        <v>1.0077870813876424</v>
      </c>
      <c r="Q731" s="96">
        <f t="shared" si="230"/>
        <v>0.25665758319904874</v>
      </c>
      <c r="R731" s="96">
        <f t="shared" si="231"/>
        <v>7.8999542791429678E-2</v>
      </c>
      <c r="S731" s="96">
        <f t="shared" si="234"/>
        <v>393.84052686129849</v>
      </c>
      <c r="T731" s="96">
        <f t="shared" si="237"/>
        <v>120.62138974163406</v>
      </c>
      <c r="U731" s="96">
        <f t="shared" si="237"/>
        <v>348.87192293610974</v>
      </c>
      <c r="V731" s="32">
        <f t="shared" si="236"/>
        <v>1000.0000000000002</v>
      </c>
      <c r="W731" s="100">
        <f>IF(A731=1,((cPH1_+cPHr+(cNES*L731+(cNES+cOSEX)*G731+(cNES+cEREX)*H731+(cNES+cHOEX)*I731+(cNES+cNES)*S731+(cNES+cOSEX)*N731+(cNES+cEREX)*O731+(cNES+cHOEX)*P731)))/(1+cDR)^(A$6:A$65537 + 0.5),(cPHr+(cNES*L731+(cNES+cOSEX)*G731+(cNES+cEREX)*H731+(cNES+cHOEX)*I731+(cNES+cNES)*S731+(cNES+cOSEX)*N731+(cNES+cEREX)*O731+(cNES+cHOEX)*P731))/(1+cDR)^(((cycle + 0.5)/('Life tables'!$I$2/2))))</f>
        <v>25039.326113348699</v>
      </c>
      <c r="X731" s="107">
        <f>((L731+G731+H731+I731+N731+O731+P731+S731)/('Life tables'!$I$2/2))/(1+oDR)^(((cycle + 0.5)/('Life tables'!$I$2/2)))</f>
        <v>13.445987357427887</v>
      </c>
      <c r="Y731" s="31">
        <f>((uNES*L731+ uOCEX*G731+uEREX*H731+uHOEX*I731+uNES*S731+ uOCEX*N731+uEREX*O731+uHOEX*P731)/('Life tables'!$I$2/2))/(1+oDR)^(((cycle + 0.5)/('Life tables'!$I$2/2)))</f>
        <v>8.8615423123598696</v>
      </c>
      <c r="Z731" s="100">
        <f t="shared" si="232"/>
        <v>126712.19770585315</v>
      </c>
      <c r="AA731" s="107">
        <f>((L731+G731+H731+I731+N731+O731+P731+S731)/('Life tables'!$I$2/2))</f>
        <v>20.348184980975606</v>
      </c>
      <c r="AB731" s="31">
        <f>((uNES*L731+ uOCEX*G731+uEREX*H731+uHOEX*I731+uNES*S731+ uOCEX*N731+uEREX*O731+uHOEX*P731)/('Life tables'!$I$2/2))</f>
        <v>13.410417353176365</v>
      </c>
    </row>
    <row r="732" spans="1:28" x14ac:dyDescent="0.25">
      <c r="A732" s="4">
        <v>726</v>
      </c>
      <c r="C732" s="105">
        <f>IF(male=0,VLOOKUP((($A$5:$A$1570/'Life tables'!$I$2)*2)+age,lifetable,13,1),IF(male=1,VLOOKUP((($A$5:$A$1570/'Life tables'!$I$2)*2)+age,lifetable,10,1),"error"))</f>
        <v>5.3177043245611344E-4</v>
      </c>
      <c r="F732" s="96">
        <f t="shared" si="220"/>
        <v>92.60089880079812</v>
      </c>
      <c r="G732" s="96">
        <f t="shared" si="221"/>
        <v>9.3019540875437201</v>
      </c>
      <c r="H732" s="96">
        <f t="shared" si="222"/>
        <v>0.53124236471087594</v>
      </c>
      <c r="I732" s="96">
        <f t="shared" si="223"/>
        <v>0.21286379137157443</v>
      </c>
      <c r="J732" s="96">
        <f t="shared" si="224"/>
        <v>5.4584617801358475E-2</v>
      </c>
      <c r="K732" s="96">
        <f t="shared" si="225"/>
        <v>0.22243077914366385</v>
      </c>
      <c r="L732" s="96">
        <f t="shared" si="233"/>
        <v>82.27782316022693</v>
      </c>
      <c r="M732" s="96">
        <f t="shared" si="226"/>
        <v>437.90578852145825</v>
      </c>
      <c r="N732" s="96">
        <f t="shared" si="227"/>
        <v>42.171276213334956</v>
      </c>
      <c r="O732" s="96">
        <f t="shared" si="228"/>
        <v>1.0066239919415672</v>
      </c>
      <c r="P732" s="96">
        <f t="shared" si="229"/>
        <v>1.0066239919415672</v>
      </c>
      <c r="Q732" s="96">
        <f t="shared" si="230"/>
        <v>0.25636137407731346</v>
      </c>
      <c r="R732" s="96">
        <f t="shared" si="231"/>
        <v>7.8908369232884981E-2</v>
      </c>
      <c r="S732" s="96">
        <f t="shared" si="234"/>
        <v>393.38599458092995</v>
      </c>
      <c r="T732" s="96">
        <f t="shared" si="237"/>
        <v>120.93233573351273</v>
      </c>
      <c r="U732" s="96">
        <f t="shared" si="237"/>
        <v>349.17326208448628</v>
      </c>
      <c r="V732" s="32">
        <f t="shared" si="236"/>
        <v>1000.0000000000001</v>
      </c>
      <c r="W732" s="100">
        <f>IF(A732=1,((cPH1_+cPHr+(cNES*L732+(cNES+cOSEX)*G732+(cNES+cEREX)*H732+(cNES+cHOEX)*I732+(cNES+cNES)*S732+(cNES+cOSEX)*N732+(cNES+cEREX)*O732+(cNES+cHOEX)*P732)))/(1+cDR)^(A$6:A$65537 + 0.5),(cPHr+(cNES*L732+(cNES+cOSEX)*G732+(cNES+cEREX)*H732+(cNES+cHOEX)*I732+(cNES+cNES)*S732+(cNES+cOSEX)*N732+(cNES+cEREX)*O732+(cNES+cHOEX)*P732))/(1+cDR)^(((cycle + 0.5)/('Life tables'!$I$2/2))))</f>
        <v>24954.597907774383</v>
      </c>
      <c r="X732" s="107">
        <f>((L732+G732+H732+I732+N732+O732+P732+S732)/('Life tables'!$I$2/2))/(1+oDR)^(((cycle + 0.5)/('Life tables'!$I$2/2)))</f>
        <v>13.422801106863668</v>
      </c>
      <c r="Y732" s="31">
        <f>((uNES*L732+ uOCEX*G732+uEREX*H732+uHOEX*I732+uNES*S732+ uOCEX*N732+uEREX*O732+uHOEX*P732)/('Life tables'!$I$2/2))/(1+oDR)^(((cycle + 0.5)/('Life tables'!$I$2/2)))</f>
        <v>8.8462614760623541</v>
      </c>
      <c r="Z732" s="100">
        <f t="shared" si="232"/>
        <v>126565.9835988866</v>
      </c>
      <c r="AA732" s="107">
        <f>((L732+G732+H732+I732+N732+O732+P732+S732)/('Life tables'!$I$2/2))</f>
        <v>20.324700090789012</v>
      </c>
      <c r="AB732" s="31">
        <f>((uNES*L732+ uOCEX*G732+uEREX*H732+uHOEX*I732+uNES*S732+ uOCEX*N732+uEREX*O732+uHOEX*P732)/('Life tables'!$I$2/2))</f>
        <v>13.394939699563116</v>
      </c>
    </row>
    <row r="733" spans="1:28" x14ac:dyDescent="0.25">
      <c r="A733" s="4">
        <v>727</v>
      </c>
      <c r="C733" s="105">
        <f>IF(male=0,VLOOKUP((($A$5:$A$1570/'Life tables'!$I$2)*2)+age,lifetable,13,1),IF(male=1,VLOOKUP((($A$5:$A$1570/'Life tables'!$I$2)*2)+age,lifetable,10,1),"error"))</f>
        <v>5.3177043245611344E-4</v>
      </c>
      <c r="F733" s="96">
        <f t="shared" si="220"/>
        <v>92.494002429270822</v>
      </c>
      <c r="G733" s="96">
        <f t="shared" si="221"/>
        <v>9.2912161233020232</v>
      </c>
      <c r="H733" s="96">
        <f t="shared" si="222"/>
        <v>0.53062911060724849</v>
      </c>
      <c r="I733" s="96">
        <f t="shared" si="223"/>
        <v>0.2126180662520363</v>
      </c>
      <c r="J733" s="96">
        <f t="shared" si="224"/>
        <v>5.4521606560001927E-2</v>
      </c>
      <c r="K733" s="96">
        <f t="shared" si="225"/>
        <v>0.2221740101110263</v>
      </c>
      <c r="L733" s="96">
        <f t="shared" si="233"/>
        <v>82.182843512438481</v>
      </c>
      <c r="M733" s="96">
        <f t="shared" si="226"/>
        <v>437.40039975273032</v>
      </c>
      <c r="N733" s="96">
        <f t="shared" si="227"/>
        <v>42.122606179917263</v>
      </c>
      <c r="O733" s="96">
        <f t="shared" si="228"/>
        <v>1.0054622432887872</v>
      </c>
      <c r="P733" s="96">
        <f t="shared" si="229"/>
        <v>1.0054622432887872</v>
      </c>
      <c r="Q733" s="96">
        <f t="shared" si="230"/>
        <v>0.25606550642132336</v>
      </c>
      <c r="R733" s="96">
        <f t="shared" si="231"/>
        <v>7.8817300777947255E-2</v>
      </c>
      <c r="S733" s="96">
        <f t="shared" si="234"/>
        <v>392.93198627903621</v>
      </c>
      <c r="T733" s="96">
        <f t="shared" si="237"/>
        <v>121.24292284649405</v>
      </c>
      <c r="U733" s="96">
        <f t="shared" si="237"/>
        <v>349.47425339537523</v>
      </c>
      <c r="V733" s="32">
        <f t="shared" si="236"/>
        <v>1000</v>
      </c>
      <c r="W733" s="100">
        <f>IF(A733=1,((cPH1_+cPHr+(cNES*L733+(cNES+cOSEX)*G733+(cNES+cEREX)*H733+(cNES+cHOEX)*I733+(cNES+cNES)*S733+(cNES+cOSEX)*N733+(cNES+cEREX)*O733+(cNES+cHOEX)*P733)))/(1+cDR)^(A$6:A$65537 + 0.5),(cPHr+(cNES*L733+(cNES+cOSEX)*G733+(cNES+cEREX)*H733+(cNES+cHOEX)*I733+(cNES+cNES)*S733+(cNES+cOSEX)*N733+(cNES+cEREX)*O733+(cNES+cHOEX)*P733))/(1+cDR)^(((cycle + 0.5)/('Life tables'!$I$2/2))))</f>
        <v>24870.156401051045</v>
      </c>
      <c r="X733" s="107">
        <f>((L733+G733+H733+I733+N733+O733+P733+S733)/('Life tables'!$I$2/2))/(1+oDR)^(((cycle + 0.5)/('Life tables'!$I$2/2)))</f>
        <v>13.399654839830159</v>
      </c>
      <c r="Y733" s="31">
        <f>((uNES*L733+ uOCEX*G733+uEREX*H733+uHOEX*I733+uNES*S733+ uOCEX*N733+uEREX*O733+uHOEX*P733)/('Life tables'!$I$2/2))/(1+oDR)^(((cycle + 0.5)/('Life tables'!$I$2/2)))</f>
        <v>8.8310069907811979</v>
      </c>
      <c r="Z733" s="100">
        <f t="shared" si="232"/>
        <v>126419.9381844907</v>
      </c>
      <c r="AA733" s="107">
        <f>((L733+G733+H733+I733+N733+O733+P733+S733)/('Life tables'!$I$2/2))</f>
        <v>20.30124230750997</v>
      </c>
      <c r="AB733" s="31">
        <f>((uNES*L733+ uOCEX*G733+uEREX*H733+uHOEX*I733+uNES*S733+ uOCEX*N733+uEREX*O733+uHOEX*P733)/('Life tables'!$I$2/2))</f>
        <v>13.37947991065089</v>
      </c>
    </row>
    <row r="734" spans="1:28" x14ac:dyDescent="0.25">
      <c r="A734" s="4">
        <v>728</v>
      </c>
      <c r="C734" s="105">
        <f>IF(male=0,VLOOKUP((($A$5:$A$1570/'Life tables'!$I$2)*2)+age,lifetable,13,1),IF(male=1,VLOOKUP((($A$5:$A$1570/'Life tables'!$I$2)*2)+age,lifetable,10,1),"error"))</f>
        <v>5.3177043245611344E-4</v>
      </c>
      <c r="F734" s="96">
        <f t="shared" si="220"/>
        <v>92.387230146499775</v>
      </c>
      <c r="G734" s="96">
        <f t="shared" si="221"/>
        <v>9.2804906240355951</v>
      </c>
      <c r="H734" s="96">
        <f t="shared" si="222"/>
        <v>0.53001656838876654</v>
      </c>
      <c r="I734" s="96">
        <f t="shared" si="223"/>
        <v>0.21237262637814333</v>
      </c>
      <c r="J734" s="96">
        <f t="shared" si="224"/>
        <v>5.4458668464126919E-2</v>
      </c>
      <c r="K734" s="96">
        <f t="shared" si="225"/>
        <v>0.22191753914416454</v>
      </c>
      <c r="L734" s="96">
        <f t="shared" si="233"/>
        <v>82.087974120088973</v>
      </c>
      <c r="M734" s="96">
        <f t="shared" si="226"/>
        <v>436.89559361163106</v>
      </c>
      <c r="N734" s="96">
        <f t="shared" si="227"/>
        <v>42.07399225480254</v>
      </c>
      <c r="O734" s="96">
        <f t="shared" si="228"/>
        <v>1.0043018339353835</v>
      </c>
      <c r="P734" s="96">
        <f t="shared" si="229"/>
        <v>1.0043018339353835</v>
      </c>
      <c r="Q734" s="96">
        <f t="shared" si="230"/>
        <v>0.25576997985061556</v>
      </c>
      <c r="R734" s="96">
        <f t="shared" si="231"/>
        <v>7.8726337309509481E-2</v>
      </c>
      <c r="S734" s="96">
        <f t="shared" si="234"/>
        <v>392.47850137179762</v>
      </c>
      <c r="T734" s="96">
        <f t="shared" si="237"/>
        <v>121.5531514948088</v>
      </c>
      <c r="U734" s="96">
        <f t="shared" si="237"/>
        <v>349.77489727182888</v>
      </c>
      <c r="V734" s="32">
        <f t="shared" si="236"/>
        <v>1000.0000000000001</v>
      </c>
      <c r="W734" s="100">
        <f>IF(A734=1,((cPH1_+cPHr+(cNES*L734+(cNES+cOSEX)*G734+(cNES+cEREX)*H734+(cNES+cHOEX)*I734+(cNES+cNES)*S734+(cNES+cOSEX)*N734+(cNES+cEREX)*O734+(cNES+cHOEX)*P734)))/(1+cDR)^(A$6:A$65537 + 0.5),(cPHr+(cNES*L734+(cNES+cOSEX)*G734+(cNES+cEREX)*H734+(cNES+cHOEX)*I734+(cNES+cNES)*S734+(cNES+cOSEX)*N734+(cNES+cEREX)*O734+(cNES+cHOEX)*P734))/(1+cDR)^(((cycle + 0.5)/('Life tables'!$I$2/2))))</f>
        <v>24786.00062345924</v>
      </c>
      <c r="X734" s="107">
        <f>((L734+G734+H734+I734+N734+O734+P734+S734)/('Life tables'!$I$2/2))/(1+oDR)^(((cycle + 0.5)/('Life tables'!$I$2/2)))</f>
        <v>13.376548487337329</v>
      </c>
      <c r="Y734" s="31">
        <f>((uNES*L734+ uOCEX*G734+uEREX*H734+uHOEX*I734+uNES*S734+ uOCEX*N734+uEREX*O734+uHOEX*P734)/('Life tables'!$I$2/2))/(1+oDR)^(((cycle + 0.5)/('Life tables'!$I$2/2)))</f>
        <v>8.8157788110495154</v>
      </c>
      <c r="Z734" s="100">
        <f t="shared" si="232"/>
        <v>126274.0612700058</v>
      </c>
      <c r="AA734" s="107">
        <f>((L734+G734+H734+I734+N734+O734+P734+S734)/('Life tables'!$I$2/2))</f>
        <v>20.277811599790667</v>
      </c>
      <c r="AB734" s="31">
        <f>((uNES*L734+ uOCEX*G734+uEREX*H734+uHOEX*I734+uNES*S734+ uOCEX*N734+uEREX*O734+uHOEX*P734)/('Life tables'!$I$2/2))</f>
        <v>13.364037965781161</v>
      </c>
    </row>
    <row r="735" spans="1:28" x14ac:dyDescent="0.25">
      <c r="A735" s="4">
        <v>729</v>
      </c>
      <c r="C735" s="105">
        <f>IF(male=0,VLOOKUP((($A$5:$A$1570/'Life tables'!$I$2)*2)+age,lifetable,13,1),IF(male=1,VLOOKUP((($A$5:$A$1570/'Life tables'!$I$2)*2)+age,lifetable,10,1),"error"))</f>
        <v>5.3177043245611344E-4</v>
      </c>
      <c r="F735" s="96">
        <f t="shared" si="220"/>
        <v>92.280581785129925</v>
      </c>
      <c r="G735" s="96">
        <f t="shared" si="221"/>
        <v>9.2697775729332701</v>
      </c>
      <c r="H735" s="96">
        <f t="shared" si="222"/>
        <v>0.5294047370953302</v>
      </c>
      <c r="I735" s="96">
        <f t="shared" si="223"/>
        <v>0.21212747136519269</v>
      </c>
      <c r="J735" s="96">
        <f t="shared" si="224"/>
        <v>5.4395803415084175E-2</v>
      </c>
      <c r="K735" s="96">
        <f t="shared" si="225"/>
        <v>0.22166136584108548</v>
      </c>
      <c r="L735" s="96">
        <f t="shared" si="233"/>
        <v>81.993214834479971</v>
      </c>
      <c r="M735" s="96">
        <f t="shared" si="226"/>
        <v>436.39136944823235</v>
      </c>
      <c r="N735" s="96">
        <f t="shared" si="227"/>
        <v>42.025434375401311</v>
      </c>
      <c r="O735" s="96">
        <f t="shared" si="228"/>
        <v>1.0031427623873514</v>
      </c>
      <c r="P735" s="96">
        <f t="shared" si="229"/>
        <v>1.0031427623873514</v>
      </c>
      <c r="Q735" s="96">
        <f t="shared" si="230"/>
        <v>0.25547479398470518</v>
      </c>
      <c r="R735" s="96">
        <f t="shared" si="231"/>
        <v>7.8635478710457979E-2</v>
      </c>
      <c r="S735" s="96">
        <f t="shared" si="234"/>
        <v>392.02553927536121</v>
      </c>
      <c r="T735" s="96">
        <f t="shared" si="237"/>
        <v>121.8630220922086</v>
      </c>
      <c r="U735" s="96">
        <f t="shared" si="237"/>
        <v>350.07519411638043</v>
      </c>
      <c r="V735" s="32">
        <f t="shared" si="236"/>
        <v>1000</v>
      </c>
      <c r="W735" s="100">
        <f>IF(A735=1,((cPH1_+cPHr+(cNES*L735+(cNES+cOSEX)*G735+(cNES+cEREX)*H735+(cNES+cHOEX)*I735+(cNES+cNES)*S735+(cNES+cOSEX)*N735+(cNES+cEREX)*O735+(cNES+cHOEX)*P735)))/(1+cDR)^(A$6:A$65537 + 0.5),(cPHr+(cNES*L735+(cNES+cOSEX)*G735+(cNES+cEREX)*H735+(cNES+cHOEX)*I735+(cNES+cNES)*S735+(cNES+cOSEX)*N735+(cNES+cEREX)*O735+(cNES+cHOEX)*P735))/(1+cDR)^(((cycle + 0.5)/('Life tables'!$I$2/2))))</f>
        <v>24702.129608544703</v>
      </c>
      <c r="X735" s="107">
        <f>((L735+G735+H735+I735+N735+O735+P735+S735)/('Life tables'!$I$2/2))/(1+oDR)^(((cycle + 0.5)/('Life tables'!$I$2/2)))</f>
        <v>13.353481980515564</v>
      </c>
      <c r="Y735" s="31">
        <f>((uNES*L735+ uOCEX*G735+uEREX*H735+uHOEX*I735+uNES*S735+ uOCEX*N735+uEREX*O735+uHOEX*P735)/('Life tables'!$I$2/2))/(1+oDR)^(((cycle + 0.5)/('Life tables'!$I$2/2)))</f>
        <v>8.8005768914797446</v>
      </c>
      <c r="Z735" s="100">
        <f t="shared" si="232"/>
        <v>126128.3526629258</v>
      </c>
      <c r="AA735" s="107">
        <f>((L735+G735+H735+I735+N735+O735+P735+S735)/('Life tables'!$I$2/2))</f>
        <v>20.25440793632157</v>
      </c>
      <c r="AB735" s="31">
        <f>((uNES*L735+ uOCEX*G735+uEREX*H735+uHOEX*I735+uNES*S735+ uOCEX*N735+uEREX*O735+uHOEX*P735)/('Life tables'!$I$2/2))</f>
        <v>13.348613844320587</v>
      </c>
    </row>
    <row r="736" spans="1:28" x14ac:dyDescent="0.25">
      <c r="A736" s="4">
        <v>730</v>
      </c>
      <c r="C736" s="105">
        <f>IF(male=0,VLOOKUP((($A$5:$A$1570/'Life tables'!$I$2)*2)+age,lifetable,13,1),IF(male=1,VLOOKUP((($A$5:$A$1570/'Life tables'!$I$2)*2)+age,lifetable,10,1),"error"))</f>
        <v>5.3177043245611344E-4</v>
      </c>
      <c r="F736" s="96">
        <f t="shared" si="220"/>
        <v>92.174057178814962</v>
      </c>
      <c r="G736" s="96">
        <f t="shared" si="221"/>
        <v>9.2590769532852146</v>
      </c>
      <c r="H736" s="96">
        <f t="shared" si="222"/>
        <v>0.52879361577262696</v>
      </c>
      <c r="I736" s="96">
        <f t="shared" si="223"/>
        <v>0.21188260083080029</v>
      </c>
      <c r="J736" s="96">
        <f t="shared" si="224"/>
        <v>5.4333011314819032E-2</v>
      </c>
      <c r="K736" s="96">
        <f t="shared" si="225"/>
        <v>0.22140548980221914</v>
      </c>
      <c r="L736" s="96">
        <f t="shared" si="233"/>
        <v>81.89856550780928</v>
      </c>
      <c r="M736" s="96">
        <f t="shared" si="226"/>
        <v>435.887726612596</v>
      </c>
      <c r="N736" s="96">
        <f t="shared" si="227"/>
        <v>41.976932479123121</v>
      </c>
      <c r="O736" s="96">
        <f t="shared" si="228"/>
        <v>1.0019850271506632</v>
      </c>
      <c r="P736" s="96">
        <f t="shared" si="229"/>
        <v>1.0019850271506632</v>
      </c>
      <c r="Q736" s="96">
        <f t="shared" si="230"/>
        <v>0.25517994844310166</v>
      </c>
      <c r="R736" s="96">
        <f t="shared" si="231"/>
        <v>7.8544724863677196E-2</v>
      </c>
      <c r="S736" s="96">
        <f t="shared" si="234"/>
        <v>391.57309940586481</v>
      </c>
      <c r="T736" s="96">
        <f t="shared" si="237"/>
        <v>122.17253505196652</v>
      </c>
      <c r="U736" s="96">
        <f t="shared" si="237"/>
        <v>350.37514433104633</v>
      </c>
      <c r="V736" s="32">
        <f t="shared" si="236"/>
        <v>1000</v>
      </c>
      <c r="W736" s="100">
        <f>IF(A736=1,((cPH1_+cPHr+(cNES*L736+(cNES+cOSEX)*G736+(cNES+cEREX)*H736+(cNES+cHOEX)*I736+(cNES+cNES)*S736+(cNES+cOSEX)*N736+(cNES+cEREX)*O736+(cNES+cHOEX)*P736)))/(1+cDR)^(A$6:A$65537 + 0.5),(cPHr+(cNES*L736+(cNES+cOSEX)*G736+(cNES+cEREX)*H736+(cNES+cHOEX)*I736+(cNES+cNES)*S736+(cNES+cOSEX)*N736+(cNES+cEREX)*O736+(cNES+cHOEX)*P736))/(1+cDR)^(((cycle + 0.5)/('Life tables'!$I$2/2))))</f>
        <v>24618.542393107913</v>
      </c>
      <c r="X736" s="107">
        <f>((L736+G736+H736+I736+N736+O736+P736+S736)/('Life tables'!$I$2/2))/(1+oDR)^(((cycle + 0.5)/('Life tables'!$I$2/2)))</f>
        <v>13.330455250615433</v>
      </c>
      <c r="Y736" s="31">
        <f>((uNES*L736+ uOCEX*G736+uEREX*H736+uHOEX*I736+uNES*S736+ uOCEX*N736+uEREX*O736+uHOEX*P736)/('Life tables'!$I$2/2))/(1+oDR)^(((cycle + 0.5)/('Life tables'!$I$2/2)))</f>
        <v>8.7854011867635204</v>
      </c>
      <c r="Z736" s="100">
        <f t="shared" si="232"/>
        <v>125982.81217090032</v>
      </c>
      <c r="AA736" s="107">
        <f>((L736+G736+H736+I736+N736+O736+P736+S736)/('Life tables'!$I$2/2))</f>
        <v>20.231031285831332</v>
      </c>
      <c r="AB736" s="31">
        <f>((uNES*L736+ uOCEX*G736+uEREX*H736+uHOEX*I736+uNES*S736+ uOCEX*N736+uEREX*O736+uHOEX*P736)/('Life tables'!$I$2/2))</f>
        <v>13.333207525660971</v>
      </c>
    </row>
    <row r="737" spans="1:28" x14ac:dyDescent="0.25">
      <c r="A737" s="4">
        <v>731</v>
      </c>
      <c r="C737" s="105">
        <f>IF(male=0,VLOOKUP((($A$5:$A$1570/'Life tables'!$I$2)*2)+age,lifetable,13,1),IF(male=1,VLOOKUP((($A$5:$A$1570/'Life tables'!$I$2)*2)+age,lifetable,10,1),"error"))</f>
        <v>5.6976556749510632E-4</v>
      </c>
      <c r="F737" s="96">
        <f t="shared" si="220"/>
        <v>92.067656162188484</v>
      </c>
      <c r="G737" s="96">
        <f t="shared" si="221"/>
        <v>9.2483887484800267</v>
      </c>
      <c r="H737" s="96">
        <f t="shared" si="222"/>
        <v>0.52818320347196568</v>
      </c>
      <c r="I737" s="96">
        <f t="shared" si="223"/>
        <v>0.21163801439483465</v>
      </c>
      <c r="J737" s="96">
        <f t="shared" si="224"/>
        <v>5.8147918480929518E-2</v>
      </c>
      <c r="K737" s="96">
        <f t="shared" si="225"/>
        <v>0.22114991063034936</v>
      </c>
      <c r="L737" s="96">
        <f t="shared" si="233"/>
        <v>81.800148366730383</v>
      </c>
      <c r="M737" s="96">
        <f t="shared" si="226"/>
        <v>435.38466445479872</v>
      </c>
      <c r="N737" s="96">
        <f t="shared" si="227"/>
        <v>41.928486503378942</v>
      </c>
      <c r="O737" s="96">
        <f t="shared" si="228"/>
        <v>1.0008286267313253</v>
      </c>
      <c r="P737" s="96">
        <f t="shared" si="229"/>
        <v>1.0008286267313253</v>
      </c>
      <c r="Q737" s="96">
        <f t="shared" si="230"/>
        <v>0.2730970737095133</v>
      </c>
      <c r="R737" s="96">
        <f t="shared" si="231"/>
        <v>7.8454075652054339E-2</v>
      </c>
      <c r="S737" s="96">
        <f t="shared" si="234"/>
        <v>391.10296954859558</v>
      </c>
      <c r="T737" s="96">
        <f t="shared" si="237"/>
        <v>122.50378004415697</v>
      </c>
      <c r="U737" s="96">
        <f t="shared" si="237"/>
        <v>350.67474831732875</v>
      </c>
      <c r="V737" s="32">
        <f t="shared" si="236"/>
        <v>1000.0000000000001</v>
      </c>
      <c r="W737" s="100">
        <f>IF(A737=1,((cPH1_+cPHr+(cNES*L737+(cNES+cOSEX)*G737+(cNES+cEREX)*H737+(cNES+cHOEX)*I737+(cNES+cNES)*S737+(cNES+cOSEX)*N737+(cNES+cEREX)*O737+(cNES+cHOEX)*P737)))/(1+cDR)^(A$6:A$65537 + 0.5),(cPHr+(cNES*L737+(cNES+cOSEX)*G737+(cNES+cEREX)*H737+(cNES+cHOEX)*I737+(cNES+cNES)*S737+(cNES+cOSEX)*N737+(cNES+cEREX)*O737+(cNES+cHOEX)*P737))/(1+cDR)^(((cycle + 0.5)/('Life tables'!$I$2/2))))</f>
        <v>24534.350726576653</v>
      </c>
      <c r="X737" s="107">
        <f>((L737+G737+H737+I737+N737+O737+P737+S737)/('Life tables'!$I$2/2))/(1+oDR)^(((cycle + 0.5)/('Life tables'!$I$2/2)))</f>
        <v>13.306910279530058</v>
      </c>
      <c r="Y737" s="31">
        <f>((uNES*L737+ uOCEX*G737+uEREX*H737+uHOEX*I737+uNES*S737+ uOCEX*N737+uEREX*O737+uHOEX*P737)/('Life tables'!$I$2/2))/(1+oDR)^(((cycle + 0.5)/('Life tables'!$I$2/2)))</f>
        <v>8.7698778255216379</v>
      </c>
      <c r="Z737" s="100">
        <f t="shared" si="232"/>
        <v>125832.8888254476</v>
      </c>
      <c r="AA737" s="107">
        <f>((L737+G737+H737+I737+N737+O737+P737+S737)/('Life tables'!$I$2/2))</f>
        <v>20.206834358599711</v>
      </c>
      <c r="AB737" s="31">
        <f>((uNES*L737+ uOCEX*G737+uEREX*H737+uHOEX*I737+uNES*S737+ uOCEX*N737+uEREX*O737+uHOEX*P737)/('Life tables'!$I$2/2))</f>
        <v>13.317251326032888</v>
      </c>
    </row>
    <row r="738" spans="1:28" x14ac:dyDescent="0.25">
      <c r="A738" s="4">
        <v>732</v>
      </c>
      <c r="C738" s="105">
        <f>IF(male=0,VLOOKUP((($A$5:$A$1570/'Life tables'!$I$2)*2)+age,lifetable,13,1),IF(male=1,VLOOKUP((($A$5:$A$1570/'Life tables'!$I$2)*2)+age,lifetable,10,1),"error"))</f>
        <v>5.6976556749510632E-4</v>
      </c>
      <c r="F738" s="96">
        <f t="shared" si="220"/>
        <v>91.957494759460289</v>
      </c>
      <c r="G738" s="96">
        <f t="shared" si="221"/>
        <v>9.2373228050208649</v>
      </c>
      <c r="H738" s="96">
        <f t="shared" si="222"/>
        <v>0.52755121820137896</v>
      </c>
      <c r="I738" s="96">
        <f t="shared" si="223"/>
        <v>0.21138478387384393</v>
      </c>
      <c r="J738" s="96">
        <f t="shared" si="224"/>
        <v>5.8078342947755317E-2</v>
      </c>
      <c r="K738" s="96">
        <f t="shared" si="225"/>
        <v>0.22088529887217298</v>
      </c>
      <c r="L738" s="96">
        <f t="shared" si="233"/>
        <v>81.702272310544274</v>
      </c>
      <c r="M738" s="96">
        <f t="shared" si="226"/>
        <v>434.86397687905412</v>
      </c>
      <c r="N738" s="96">
        <f t="shared" si="227"/>
        <v>41.878343161698723</v>
      </c>
      <c r="O738" s="96">
        <f t="shared" si="228"/>
        <v>0.99963171036303511</v>
      </c>
      <c r="P738" s="96">
        <f t="shared" si="229"/>
        <v>0.99963171036303511</v>
      </c>
      <c r="Q738" s="96">
        <f t="shared" si="230"/>
        <v>0.27277046998443538</v>
      </c>
      <c r="R738" s="96">
        <f t="shared" si="231"/>
        <v>7.8360250430833681E-2</v>
      </c>
      <c r="S738" s="96">
        <f t="shared" si="234"/>
        <v>390.63523957621408</v>
      </c>
      <c r="T738" s="96">
        <f t="shared" si="237"/>
        <v>122.83462885708916</v>
      </c>
      <c r="U738" s="96">
        <f t="shared" si="237"/>
        <v>350.97399386663176</v>
      </c>
      <c r="V738" s="32">
        <f t="shared" si="236"/>
        <v>1000.0000000000001</v>
      </c>
      <c r="W738" s="100">
        <f>IF(A738=1,((cPH1_+cPHr+(cNES*L738+(cNES+cOSEX)*G738+(cNES+cEREX)*H738+(cNES+cHOEX)*I738+(cNES+cNES)*S738+(cNES+cOSEX)*N738+(cNES+cEREX)*O738+(cNES+cHOEX)*P738)))/(1+cDR)^(A$6:A$65537 + 0.5),(cPHr+(cNES*L738+(cNES+cOSEX)*G738+(cNES+cEREX)*H738+(cNES+cHOEX)*I738+(cNES+cNES)*S738+(cNES+cOSEX)*N738+(cNES+cEREX)*O738+(cNES+cHOEX)*P738))/(1+cDR)^(((cycle + 0.5)/('Life tables'!$I$2/2))))</f>
        <v>24450.306795526885</v>
      </c>
      <c r="X738" s="107">
        <f>((L738+G738+H738+I738+N738+O738+P738+S738)/('Life tables'!$I$2/2))/(1+oDR)^(((cycle + 0.5)/('Life tables'!$I$2/2)))</f>
        <v>13.28340689741397</v>
      </c>
      <c r="Y738" s="31">
        <f>((uNES*L738+ uOCEX*G738+uEREX*H738+uHOEX*I738+uNES*S738+ uOCEX*N738+uEREX*O738+uHOEX*P738)/('Life tables'!$I$2/2))/(1+oDR)^(((cycle + 0.5)/('Life tables'!$I$2/2)))</f>
        <v>8.754387996024402</v>
      </c>
      <c r="Z738" s="100">
        <f t="shared" si="232"/>
        <v>125682.42328610696</v>
      </c>
      <c r="AA738" s="107">
        <f>((L738+G738+H738+I738+N738+O738+P738+S738)/('Life tables'!$I$2/2))</f>
        <v>20.182666375528758</v>
      </c>
      <c r="AB738" s="31">
        <f>((uNES*L738+ uOCEX*G738+uEREX*H738+uHOEX*I738+uNES*S738+ uOCEX*N738+uEREX*O738+uHOEX*P738)/('Life tables'!$I$2/2))</f>
        <v>13.301323494057229</v>
      </c>
    </row>
    <row r="739" spans="1:28" x14ac:dyDescent="0.25">
      <c r="A739" s="4">
        <v>733</v>
      </c>
      <c r="C739" s="105">
        <f>IF(male=0,VLOOKUP((($A$5:$A$1570/'Life tables'!$I$2)*2)+age,lifetable,13,1),IF(male=1,VLOOKUP((($A$5:$A$1570/'Life tables'!$I$2)*2)+age,lifetable,10,1),"error"))</f>
        <v>5.6976556749510632E-4</v>
      </c>
      <c r="F739" s="96">
        <f t="shared" si="220"/>
        <v>91.847466676536001</v>
      </c>
      <c r="G739" s="96">
        <f t="shared" si="221"/>
        <v>9.2262702538150307</v>
      </c>
      <c r="H739" s="96">
        <f t="shared" si="222"/>
        <v>0.52691999777356169</v>
      </c>
      <c r="I739" s="96">
        <f t="shared" si="223"/>
        <v>0.21113185981811752</v>
      </c>
      <c r="J739" s="96">
        <f t="shared" si="224"/>
        <v>5.8008851616454075E-2</v>
      </c>
      <c r="K739" s="96">
        <f t="shared" si="225"/>
        <v>0.22062100735308979</v>
      </c>
      <c r="L739" s="96">
        <f t="shared" si="233"/>
        <v>81.604514706159748</v>
      </c>
      <c r="M739" s="96">
        <f t="shared" si="226"/>
        <v>434.34391059974314</v>
      </c>
      <c r="N739" s="96">
        <f t="shared" si="227"/>
        <v>41.82825965221118</v>
      </c>
      <c r="O739" s="96">
        <f t="shared" si="228"/>
        <v>0.998436222182982</v>
      </c>
      <c r="P739" s="96">
        <f t="shared" si="229"/>
        <v>0.998436222182982</v>
      </c>
      <c r="Q739" s="96">
        <f t="shared" si="230"/>
        <v>0.27244425597046057</v>
      </c>
      <c r="R739" s="96">
        <f t="shared" si="231"/>
        <v>7.8266537164032604E-2</v>
      </c>
      <c r="S739" s="96">
        <f t="shared" si="234"/>
        <v>390.16806771003149</v>
      </c>
      <c r="T739" s="96">
        <f t="shared" si="237"/>
        <v>123.16508196467608</v>
      </c>
      <c r="U739" s="96">
        <f t="shared" si="237"/>
        <v>351.27288141114889</v>
      </c>
      <c r="V739" s="32">
        <f t="shared" si="236"/>
        <v>1000.0000000000001</v>
      </c>
      <c r="W739" s="100">
        <f>IF(A739=1,((cPH1_+cPHr+(cNES*L739+(cNES+cOSEX)*G739+(cNES+cEREX)*H739+(cNES+cHOEX)*I739+(cNES+cNES)*S739+(cNES+cOSEX)*N739+(cNES+cEREX)*O739+(cNES+cHOEX)*P739)))/(1+cDR)^(A$6:A$65537 + 0.5),(cPHr+(cNES*L739+(cNES+cOSEX)*G739+(cNES+cEREX)*H739+(cNES+cHOEX)*I739+(cNES+cNES)*S739+(cNES+cOSEX)*N739+(cNES+cEREX)*O739+(cNES+cHOEX)*P739))/(1+cDR)^(((cycle + 0.5)/('Life tables'!$I$2/2))))</f>
        <v>24366.550745210276</v>
      </c>
      <c r="X739" s="107">
        <f>((L739+G739+H739+I739+N739+O739+P739+S739)/('Life tables'!$I$2/2))/(1+oDR)^(((cycle + 0.5)/('Life tables'!$I$2/2)))</f>
        <v>13.259945030717661</v>
      </c>
      <c r="Y739" s="31">
        <f>((uNES*L739+ uOCEX*G739+uEREX*H739+uHOEX*I739+uNES*S739+ uOCEX*N739+uEREX*O739+uHOEX*P739)/('Life tables'!$I$2/2))/(1+oDR)^(((cycle + 0.5)/('Life tables'!$I$2/2)))</f>
        <v>8.7389255270857742</v>
      </c>
      <c r="Z739" s="100">
        <f t="shared" si="232"/>
        <v>125532.13757972393</v>
      </c>
      <c r="AA739" s="107">
        <f>((L739+G739+H739+I739+N739+O739+P739+S739)/('Life tables'!$I$2/2))</f>
        <v>20.158527301863728</v>
      </c>
      <c r="AB739" s="31">
        <f>((uNES*L739+ uOCEX*G739+uEREX*H739+uHOEX*I739+uNES*S739+ uOCEX*N739+uEREX*O739+uHOEX*P739)/('Life tables'!$I$2/2))</f>
        <v>13.285414714662512</v>
      </c>
    </row>
    <row r="740" spans="1:28" x14ac:dyDescent="0.25">
      <c r="A740" s="4">
        <v>734</v>
      </c>
      <c r="C740" s="105">
        <f>IF(male=0,VLOOKUP((($A$5:$A$1570/'Life tables'!$I$2)*2)+age,lifetable,13,1),IF(male=1,VLOOKUP((($A$5:$A$1570/'Life tables'!$I$2)*2)+age,lifetable,10,1),"error"))</f>
        <v>5.6976556749510632E-4</v>
      </c>
      <c r="F740" s="96">
        <f t="shared" si="220"/>
        <v>91.737571701053071</v>
      </c>
      <c r="G740" s="96">
        <f t="shared" si="221"/>
        <v>9.2152310735302585</v>
      </c>
      <c r="H740" s="96">
        <f t="shared" si="222"/>
        <v>0.52628954097021052</v>
      </c>
      <c r="I740" s="96">
        <f t="shared" si="223"/>
        <v>0.21087924173949277</v>
      </c>
      <c r="J740" s="96">
        <f t="shared" si="224"/>
        <v>5.7939444352902283E-2</v>
      </c>
      <c r="K740" s="96">
        <f t="shared" si="225"/>
        <v>0.22035703556299707</v>
      </c>
      <c r="L740" s="96">
        <f t="shared" si="233"/>
        <v>81.506875364897212</v>
      </c>
      <c r="M740" s="96">
        <f t="shared" si="226"/>
        <v>433.82446492312198</v>
      </c>
      <c r="N740" s="96">
        <f t="shared" si="227"/>
        <v>41.778235908107277</v>
      </c>
      <c r="O740" s="96">
        <f t="shared" si="228"/>
        <v>0.99724216059644155</v>
      </c>
      <c r="P740" s="96">
        <f t="shared" si="229"/>
        <v>0.99724216059644155</v>
      </c>
      <c r="Q740" s="96">
        <f t="shared" si="230"/>
        <v>0.27211843123243512</v>
      </c>
      <c r="R740" s="96">
        <f t="shared" si="231"/>
        <v>7.8172935726642065E-2</v>
      </c>
      <c r="S740" s="96">
        <f t="shared" si="234"/>
        <v>389.70145332686275</v>
      </c>
      <c r="T740" s="96">
        <f t="shared" si="237"/>
        <v>123.49513984026142</v>
      </c>
      <c r="U740" s="96">
        <f t="shared" si="237"/>
        <v>351.5714113824385</v>
      </c>
      <c r="V740" s="32">
        <f t="shared" si="236"/>
        <v>1000</v>
      </c>
      <c r="W740" s="100">
        <f>IF(A740=1,((cPH1_+cPHr+(cNES*L740+(cNES+cOSEX)*G740+(cNES+cEREX)*H740+(cNES+cHOEX)*I740+(cNES+cNES)*S740+(cNES+cOSEX)*N740+(cNES+cEREX)*O740+(cNES+cHOEX)*P740)))/(1+cDR)^(A$6:A$65537 + 0.5),(cPHr+(cNES*L740+(cNES+cOSEX)*G740+(cNES+cEREX)*H740+(cNES+cHOEX)*I740+(cNES+cNES)*S740+(cNES+cOSEX)*N740+(cNES+cEREX)*O740+(cNES+cHOEX)*P740))/(1+cDR)^(((cycle + 0.5)/('Life tables'!$I$2/2))))</f>
        <v>24283.081590375241</v>
      </c>
      <c r="X740" s="107">
        <f>((L740+G740+H740+I740+N740+O740+P740+S740)/('Life tables'!$I$2/2))/(1+oDR)^(((cycle + 0.5)/('Life tables'!$I$2/2)))</f>
        <v>13.236524606024741</v>
      </c>
      <c r="Y740" s="31">
        <f>((uNES*L740+ uOCEX*G740+uEREX*H740+uHOEX*I740+uNES*S740+ uOCEX*N740+uEREX*O740+uHOEX*P740)/('Life tables'!$I$2/2))/(1+oDR)^(((cycle + 0.5)/('Life tables'!$I$2/2)))</f>
        <v>8.7234903703226276</v>
      </c>
      <c r="Z740" s="100">
        <f t="shared" si="232"/>
        <v>125382.03149552703</v>
      </c>
      <c r="AA740" s="107">
        <f>((L740+G740+H740+I740+N740+O740+P740+S740)/('Life tables'!$I$2/2))</f>
        <v>20.134417102896084</v>
      </c>
      <c r="AB740" s="31">
        <f>((uNES*L740+ uOCEX*G740+uEREX*H740+uHOEX*I740+uNES*S740+ uOCEX*N740+uEREX*O740+uHOEX*P740)/('Life tables'!$I$2/2))</f>
        <v>13.269524964976664</v>
      </c>
    </row>
    <row r="741" spans="1:28" x14ac:dyDescent="0.25">
      <c r="A741" s="4">
        <v>735</v>
      </c>
      <c r="C741" s="105">
        <f>IF(male=0,VLOOKUP((($A$5:$A$1570/'Life tables'!$I$2)*2)+age,lifetable,13,1),IF(male=1,VLOOKUP((($A$5:$A$1570/'Life tables'!$I$2)*2)+age,lifetable,10,1),"error"))</f>
        <v>5.6976556749510632E-4</v>
      </c>
      <c r="F741" s="96">
        <f t="shared" si="220"/>
        <v>91.627809622692695</v>
      </c>
      <c r="G741" s="96">
        <f t="shared" si="221"/>
        <v>9.2042052430395849</v>
      </c>
      <c r="H741" s="96">
        <f t="shared" si="222"/>
        <v>0.52565984658474696</v>
      </c>
      <c r="I741" s="96">
        <f t="shared" si="223"/>
        <v>0.21062692915450507</v>
      </c>
      <c r="J741" s="96">
        <f t="shared" si="224"/>
        <v>5.7870121024267161E-2</v>
      </c>
      <c r="K741" s="96">
        <f t="shared" si="225"/>
        <v>0.22009338299670128</v>
      </c>
      <c r="L741" s="96">
        <f t="shared" si="233"/>
        <v>81.409354099892894</v>
      </c>
      <c r="M741" s="96">
        <f t="shared" si="226"/>
        <v>433.30563915460738</v>
      </c>
      <c r="N741" s="96">
        <f t="shared" si="227"/>
        <v>41.728271862497152</v>
      </c>
      <c r="O741" s="96">
        <f t="shared" si="228"/>
        <v>0.99604952400675939</v>
      </c>
      <c r="P741" s="96">
        <f t="shared" si="229"/>
        <v>0.99604952400675939</v>
      </c>
      <c r="Q741" s="96">
        <f t="shared" si="230"/>
        <v>0.27179299533467827</v>
      </c>
      <c r="R741" s="96">
        <f t="shared" si="231"/>
        <v>7.8079445993501723E-2</v>
      </c>
      <c r="S741" s="96">
        <f t="shared" si="234"/>
        <v>389.23539580276855</v>
      </c>
      <c r="T741" s="96">
        <f t="shared" si="237"/>
        <v>123.82480295662036</v>
      </c>
      <c r="U741" s="96">
        <f t="shared" si="237"/>
        <v>351.86958421142867</v>
      </c>
      <c r="V741" s="32">
        <f t="shared" si="236"/>
        <v>1000</v>
      </c>
      <c r="W741" s="100">
        <f>IF(A741=1,((cPH1_+cPHr+(cNES*L741+(cNES+cOSEX)*G741+(cNES+cEREX)*H741+(cNES+cHOEX)*I741+(cNES+cNES)*S741+(cNES+cOSEX)*N741+(cNES+cEREX)*O741+(cNES+cHOEX)*P741)))/(1+cDR)^(A$6:A$65537 + 0.5),(cPHr+(cNES*L741+(cNES+cOSEX)*G741+(cNES+cEREX)*H741+(cNES+cHOEX)*I741+(cNES+cNES)*S741+(cNES+cOSEX)*N741+(cNES+cEREX)*O741+(cNES+cHOEX)*P741))/(1+cDR)^(((cycle + 0.5)/('Life tables'!$I$2/2))))</f>
        <v>24199.898349111292</v>
      </c>
      <c r="X741" s="107">
        <f>((L741+G741+H741+I741+N741+O741+P741+S741)/('Life tables'!$I$2/2))/(1+oDR)^(((cycle + 0.5)/('Life tables'!$I$2/2)))</f>
        <v>13.213145550051571</v>
      </c>
      <c r="Y741" s="31">
        <f>((uNES*L741+ uOCEX*G741+uEREX*H741+uHOEX*I741+uNES*S741+ uOCEX*N741+uEREX*O741+uHOEX*P741)/('Life tables'!$I$2/2))/(1+oDR)^(((cycle + 0.5)/('Life tables'!$I$2/2)))</f>
        <v>8.7080824774392518</v>
      </c>
      <c r="Z741" s="100">
        <f t="shared" si="232"/>
        <v>125232.10482285102</v>
      </c>
      <c r="AA741" s="107">
        <f>((L741+G741+H741+I741+N741+O741+P741+S741)/('Life tables'!$I$2/2))</f>
        <v>20.110335743963262</v>
      </c>
      <c r="AB741" s="31">
        <f>((uNES*L741+ uOCEX*G741+uEREX*H741+uHOEX*I741+uNES*S741+ uOCEX*N741+uEREX*O741+uHOEX*P741)/('Life tables'!$I$2/2))</f>
        <v>13.253654222157815</v>
      </c>
    </row>
    <row r="742" spans="1:28" x14ac:dyDescent="0.25">
      <c r="A742" s="4">
        <v>736</v>
      </c>
      <c r="C742" s="105">
        <f>IF(male=0,VLOOKUP((($A$5:$A$1570/'Life tables'!$I$2)*2)+age,lifetable,13,1),IF(male=1,VLOOKUP((($A$5:$A$1570/'Life tables'!$I$2)*2)+age,lifetable,10,1),"error"))</f>
        <v>5.6976556749510632E-4</v>
      </c>
      <c r="F742" s="96">
        <f t="shared" si="220"/>
        <v>91.518180233116837</v>
      </c>
      <c r="G742" s="96">
        <f t="shared" si="221"/>
        <v>9.1931927414150181</v>
      </c>
      <c r="H742" s="96">
        <f t="shared" si="222"/>
        <v>0.52503091342195585</v>
      </c>
      <c r="I742" s="96">
        <f t="shared" si="223"/>
        <v>0.21037492158424304</v>
      </c>
      <c r="J742" s="96">
        <f t="shared" si="224"/>
        <v>5.7800881498966977E-2</v>
      </c>
      <c r="K742" s="96">
        <f t="shared" si="225"/>
        <v>0.2198300491537668</v>
      </c>
      <c r="L742" s="96">
        <f t="shared" si="233"/>
        <v>81.31195072604288</v>
      </c>
      <c r="M742" s="96">
        <f t="shared" si="226"/>
        <v>432.78743259883407</v>
      </c>
      <c r="N742" s="96">
        <f t="shared" si="227"/>
        <v>41.678367448415614</v>
      </c>
      <c r="O742" s="96">
        <f t="shared" si="228"/>
        <v>0.99485831081548348</v>
      </c>
      <c r="P742" s="96">
        <f t="shared" si="229"/>
        <v>0.99485831081548348</v>
      </c>
      <c r="Q742" s="96">
        <f t="shared" si="230"/>
        <v>0.27146794784101885</v>
      </c>
      <c r="R742" s="96">
        <f t="shared" si="231"/>
        <v>7.7986067839310322E-2</v>
      </c>
      <c r="S742" s="96">
        <f t="shared" si="234"/>
        <v>388.76989451310715</v>
      </c>
      <c r="T742" s="96">
        <f t="shared" si="237"/>
        <v>124.15407178596034</v>
      </c>
      <c r="U742" s="96">
        <f t="shared" si="237"/>
        <v>352.16740032842176</v>
      </c>
      <c r="V742" s="32">
        <f t="shared" si="236"/>
        <v>999.99999999999989</v>
      </c>
      <c r="W742" s="100">
        <f>IF(A742=1,((cPH1_+cPHr+(cNES*L742+(cNES+cOSEX)*G742+(cNES+cEREX)*H742+(cNES+cHOEX)*I742+(cNES+cNES)*S742+(cNES+cOSEX)*N742+(cNES+cEREX)*O742+(cNES+cHOEX)*P742)))/(1+cDR)^(A$6:A$65537 + 0.5),(cPHr+(cNES*L742+(cNES+cOSEX)*G742+(cNES+cEREX)*H742+(cNES+cHOEX)*I742+(cNES+cNES)*S742+(cNES+cOSEX)*N742+(cNES+cEREX)*O742+(cNES+cHOEX)*P742))/(1+cDR)^(((cycle + 0.5)/('Life tables'!$I$2/2))))</f>
        <v>24117.000042838765</v>
      </c>
      <c r="X742" s="107">
        <f>((L742+G742+H742+I742+N742+O742+P742+S742)/('Life tables'!$I$2/2))/(1+oDR)^(((cycle + 0.5)/('Life tables'!$I$2/2)))</f>
        <v>13.189807789646931</v>
      </c>
      <c r="Y742" s="31">
        <f>((uNES*L742+ uOCEX*G742+uEREX*H742+uHOEX*I742+uNES*S742+ uOCEX*N742+uEREX*O742+uHOEX*P742)/('Life tables'!$I$2/2))/(1+oDR)^(((cycle + 0.5)/('Life tables'!$I$2/2)))</f>
        <v>8.6927018002271659</v>
      </c>
      <c r="Z742" s="100">
        <f t="shared" si="232"/>
        <v>125082.35735114149</v>
      </c>
      <c r="AA742" s="107">
        <f>((L742+G742+H742+I742+N742+O742+P742+S742)/('Life tables'!$I$2/2))</f>
        <v>20.086283190448473</v>
      </c>
      <c r="AB742" s="31">
        <f>((uNES*L742+ uOCEX*G742+uEREX*H742+uHOEX*I742+uNES*S742+ uOCEX*N742+uEREX*O742+uHOEX*P742)/('Life tables'!$I$2/2))</f>
        <v>13.237802463394196</v>
      </c>
    </row>
    <row r="743" spans="1:28" x14ac:dyDescent="0.25">
      <c r="A743" s="4">
        <v>737</v>
      </c>
      <c r="C743" s="105">
        <f>IF(male=0,VLOOKUP((($A$5:$A$1570/'Life tables'!$I$2)*2)+age,lifetable,13,1),IF(male=1,VLOOKUP((($A$5:$A$1570/'Life tables'!$I$2)*2)+age,lifetable,10,1),"error"))</f>
        <v>5.6976556749510632E-4</v>
      </c>
      <c r="F743" s="96">
        <f t="shared" si="220"/>
        <v>91.408683325907418</v>
      </c>
      <c r="G743" s="96">
        <f t="shared" si="221"/>
        <v>9.1821935479214325</v>
      </c>
      <c r="H743" s="96">
        <f t="shared" si="222"/>
        <v>0.52440274029763667</v>
      </c>
      <c r="I743" s="96">
        <f t="shared" si="223"/>
        <v>0.21012321855420876</v>
      </c>
      <c r="J743" s="96">
        <f t="shared" si="224"/>
        <v>5.7731725646632572E-2</v>
      </c>
      <c r="K743" s="96">
        <f t="shared" si="225"/>
        <v>0.21956703353836973</v>
      </c>
      <c r="L743" s="96">
        <f t="shared" si="233"/>
        <v>81.214665059949141</v>
      </c>
      <c r="M743" s="96">
        <f t="shared" si="226"/>
        <v>432.26984455971035</v>
      </c>
      <c r="N743" s="96">
        <f t="shared" si="227"/>
        <v>41.62852259882753</v>
      </c>
      <c r="O743" s="96">
        <f t="shared" si="228"/>
        <v>0.99366851942249212</v>
      </c>
      <c r="P743" s="96">
        <f t="shared" si="229"/>
        <v>0.99366851942249212</v>
      </c>
      <c r="Q743" s="96">
        <f t="shared" si="230"/>
        <v>0.27114328831483009</v>
      </c>
      <c r="R743" s="96">
        <f t="shared" si="231"/>
        <v>7.7892801138635739E-2</v>
      </c>
      <c r="S743" s="96">
        <f t="shared" si="234"/>
        <v>388.30494883258439</v>
      </c>
      <c r="T743" s="96">
        <f t="shared" si="237"/>
        <v>124.48294679992181</v>
      </c>
      <c r="U743" s="96">
        <f t="shared" si="237"/>
        <v>352.46486016309876</v>
      </c>
      <c r="V743" s="32">
        <f t="shared" si="236"/>
        <v>1000</v>
      </c>
      <c r="W743" s="100">
        <f>IF(A743=1,((cPH1_+cPHr+(cNES*L743+(cNES+cOSEX)*G743+(cNES+cEREX)*H743+(cNES+cHOEX)*I743+(cNES+cNES)*S743+(cNES+cOSEX)*N743+(cNES+cEREX)*O743+(cNES+cHOEX)*P743)))/(1+cDR)^(A$6:A$65537 + 0.5),(cPHr+(cNES*L743+(cNES+cOSEX)*G743+(cNES+cEREX)*H743+(cNES+cHOEX)*I743+(cNES+cNES)*S743+(cNES+cOSEX)*N743+(cNES+cEREX)*O743+(cNES+cHOEX)*P743))/(1+cDR)^(((cycle + 0.5)/('Life tables'!$I$2/2))))</f>
        <v>24034.385696298661</v>
      </c>
      <c r="X743" s="107">
        <f>((L743+G743+H743+I743+N743+O743+P743+S743)/('Life tables'!$I$2/2))/(1+oDR)^(((cycle + 0.5)/('Life tables'!$I$2/2)))</f>
        <v>13.1665112517917</v>
      </c>
      <c r="Y743" s="31">
        <f>((uNES*L743+ uOCEX*G743+uEREX*H743+uHOEX*I743+uNES*S743+ uOCEX*N743+uEREX*O743+uHOEX*P743)/('Life tables'!$I$2/2))/(1+oDR)^(((cycle + 0.5)/('Life tables'!$I$2/2)))</f>
        <v>8.6773482905648791</v>
      </c>
      <c r="Z743" s="100">
        <f t="shared" si="232"/>
        <v>124932.78886995984</v>
      </c>
      <c r="AA743" s="107">
        <f>((L743+G743+H743+I743+N743+O743+P743+S743)/('Life tables'!$I$2/2))</f>
        <v>20.06225940778052</v>
      </c>
      <c r="AB743" s="31">
        <f>((uNES*L743+ uOCEX*G743+uEREX*H743+uHOEX*I743+uNES*S743+ uOCEX*N743+uEREX*O743+uHOEX*P743)/('Life tables'!$I$2/2))</f>
        <v>13.221969665903993</v>
      </c>
    </row>
    <row r="744" spans="1:28" x14ac:dyDescent="0.25">
      <c r="A744" s="4">
        <v>738</v>
      </c>
      <c r="C744" s="105">
        <f>IF(male=0,VLOOKUP((($A$5:$A$1570/'Life tables'!$I$2)*2)+age,lifetable,13,1),IF(male=1,VLOOKUP((($A$5:$A$1570/'Life tables'!$I$2)*2)+age,lifetable,10,1),"error"))</f>
        <v>5.6976556749510632E-4</v>
      </c>
      <c r="F744" s="96">
        <f t="shared" si="220"/>
        <v>91.299318696507399</v>
      </c>
      <c r="G744" s="96">
        <f t="shared" si="221"/>
        <v>9.171207642010641</v>
      </c>
      <c r="H744" s="96">
        <f t="shared" si="222"/>
        <v>0.5237753260382656</v>
      </c>
      <c r="I744" s="96">
        <f t="shared" si="223"/>
        <v>0.20987181959418233</v>
      </c>
      <c r="J744" s="96">
        <f t="shared" si="224"/>
        <v>5.7662653338070191E-2</v>
      </c>
      <c r="K744" s="96">
        <f t="shared" si="225"/>
        <v>0.21930433565915655</v>
      </c>
      <c r="L744" s="96">
        <f t="shared" si="233"/>
        <v>81.117496919867079</v>
      </c>
      <c r="M744" s="96">
        <f t="shared" si="226"/>
        <v>431.75287434047192</v>
      </c>
      <c r="N744" s="96">
        <f t="shared" si="227"/>
        <v>41.578737246632983</v>
      </c>
      <c r="O744" s="96">
        <f t="shared" si="228"/>
        <v>0.99248014822611741</v>
      </c>
      <c r="P744" s="96">
        <f t="shared" si="229"/>
        <v>0.99248014822611741</v>
      </c>
      <c r="Q744" s="96">
        <f t="shared" si="230"/>
        <v>0.27081901631906341</v>
      </c>
      <c r="R744" s="96">
        <f t="shared" si="231"/>
        <v>7.7799645765924616E-2</v>
      </c>
      <c r="S744" s="96">
        <f t="shared" si="234"/>
        <v>387.84055813530171</v>
      </c>
      <c r="T744" s="96">
        <f t="shared" ref="T744:U759" si="238">J744+Q744+T743</f>
        <v>124.81142846957894</v>
      </c>
      <c r="U744" s="96">
        <f t="shared" si="238"/>
        <v>352.76196414452386</v>
      </c>
      <c r="V744" s="32">
        <f t="shared" si="236"/>
        <v>999.99999999999989</v>
      </c>
      <c r="W744" s="100">
        <f>IF(A744=1,((cPH1_+cPHr+(cNES*L744+(cNES+cOSEX)*G744+(cNES+cEREX)*H744+(cNES+cHOEX)*I744+(cNES+cNES)*S744+(cNES+cOSEX)*N744+(cNES+cEREX)*O744+(cNES+cHOEX)*P744)))/(1+cDR)^(A$6:A$65537 + 0.5),(cPHr+(cNES*L744+(cNES+cOSEX)*G744+(cNES+cEREX)*H744+(cNES+cHOEX)*I744+(cNES+cNES)*S744+(cNES+cOSEX)*N744+(cNES+cEREX)*O744+(cNES+cHOEX)*P744))/(1+cDR)^(((cycle + 0.5)/('Life tables'!$I$2/2))))</f>
        <v>23952.054337542344</v>
      </c>
      <c r="X744" s="107">
        <f>((L744+G744+H744+I744+N744+O744+P744+S744)/('Life tables'!$I$2/2))/(1+oDR)^(((cycle + 0.5)/('Life tables'!$I$2/2)))</f>
        <v>13.143255863598487</v>
      </c>
      <c r="Y744" s="31">
        <f>((uNES*L744+ uOCEX*G744+uEREX*H744+uHOEX*I744+uNES*S744+ uOCEX*N744+uEREX*O744+uHOEX*P744)/('Life tables'!$I$2/2))/(1+oDR)^(((cycle + 0.5)/('Life tables'!$I$2/2)))</f>
        <v>8.6620219004176811</v>
      </c>
      <c r="Z744" s="100">
        <f t="shared" si="232"/>
        <v>124783.3991689875</v>
      </c>
      <c r="AA744" s="107">
        <f>((L744+G744+H744+I744+N744+O744+P744+S744)/('Life tables'!$I$2/2))</f>
        <v>20.038264361433566</v>
      </c>
      <c r="AB744" s="31">
        <f>((uNES*L744+ uOCEX*G744+uEREX*H744+uHOEX*I744+uNES*S744+ uOCEX*N744+uEREX*O744+uHOEX*P744)/('Life tables'!$I$2/2))</f>
        <v>13.206155806935229</v>
      </c>
    </row>
    <row r="745" spans="1:28" x14ac:dyDescent="0.25">
      <c r="A745" s="4">
        <v>739</v>
      </c>
      <c r="C745" s="105">
        <f>IF(male=0,VLOOKUP((($A$5:$A$1570/'Life tables'!$I$2)*2)+age,lifetable,13,1),IF(male=1,VLOOKUP((($A$5:$A$1570/'Life tables'!$I$2)*2)+age,lifetable,10,1),"error"))</f>
        <v>5.6976556749510632E-4</v>
      </c>
      <c r="F745" s="96">
        <f t="shared" si="220"/>
        <v>91.190086142164063</v>
      </c>
      <c r="G745" s="96">
        <f t="shared" si="221"/>
        <v>9.1602350033157123</v>
      </c>
      <c r="H745" s="96">
        <f t="shared" si="222"/>
        <v>0.52314866948067007</v>
      </c>
      <c r="I745" s="96">
        <f t="shared" si="223"/>
        <v>0.20962072423809142</v>
      </c>
      <c r="J745" s="96">
        <f t="shared" si="224"/>
        <v>5.7593664445225665E-2</v>
      </c>
      <c r="K745" s="96">
        <f t="shared" si="225"/>
        <v>0.2190419550291077</v>
      </c>
      <c r="L745" s="96">
        <f t="shared" si="233"/>
        <v>81.020446125655255</v>
      </c>
      <c r="M745" s="96">
        <f t="shared" si="226"/>
        <v>431.23652124373302</v>
      </c>
      <c r="N745" s="96">
        <f t="shared" si="227"/>
        <v>41.529011324672211</v>
      </c>
      <c r="O745" s="96">
        <f t="shared" si="228"/>
        <v>0.99129319562326268</v>
      </c>
      <c r="P745" s="96">
        <f t="shared" si="229"/>
        <v>0.99129319562326268</v>
      </c>
      <c r="Q745" s="96">
        <f t="shared" si="230"/>
        <v>0.27049513141628029</v>
      </c>
      <c r="R745" s="96">
        <f t="shared" si="231"/>
        <v>7.7706601595511654E-2</v>
      </c>
      <c r="S745" s="96">
        <f t="shared" si="234"/>
        <v>387.37672179480251</v>
      </c>
      <c r="T745" s="96">
        <f t="shared" si="238"/>
        <v>125.13951726544045</v>
      </c>
      <c r="U745" s="96">
        <f t="shared" si="238"/>
        <v>353.05871270114847</v>
      </c>
      <c r="V745" s="32">
        <f t="shared" si="236"/>
        <v>999.99999999999989</v>
      </c>
      <c r="W745" s="100">
        <f>IF(A745=1,((cPH1_+cPHr+(cNES*L745+(cNES+cOSEX)*G745+(cNES+cEREX)*H745+(cNES+cHOEX)*I745+(cNES+cNES)*S745+(cNES+cOSEX)*N745+(cNES+cEREX)*O745+(cNES+cHOEX)*P745)))/(1+cDR)^(A$6:A$65537 + 0.5),(cPHr+(cNES*L745+(cNES+cOSEX)*G745+(cNES+cEREX)*H745+(cNES+cHOEX)*I745+(cNES+cNES)*S745+(cNES+cOSEX)*N745+(cNES+cEREX)*O745+(cNES+cHOEX)*P745))/(1+cDR)^(((cycle + 0.5)/('Life tables'!$I$2/2))))</f>
        <v>23870.004997921351</v>
      </c>
      <c r="X745" s="107">
        <f>((L745+G745+H745+I745+N745+O745+P745+S745)/('Life tables'!$I$2/2))/(1+oDR)^(((cycle + 0.5)/('Life tables'!$I$2/2)))</f>
        <v>13.120041552311342</v>
      </c>
      <c r="Y745" s="31">
        <f>((uNES*L745+ uOCEX*G745+uEREX*H745+uHOEX*I745+uNES*S745+ uOCEX*N745+uEREX*O745+uHOEX*P745)/('Life tables'!$I$2/2))/(1+oDR)^(((cycle + 0.5)/('Life tables'!$I$2/2)))</f>
        <v>8.6467225818374125</v>
      </c>
      <c r="Z745" s="100">
        <f t="shared" si="232"/>
        <v>124634.18803803026</v>
      </c>
      <c r="AA745" s="107">
        <f>((L745+G745+H745+I745+N745+O745+P745+S745)/('Life tables'!$I$2/2))</f>
        <v>20.014298016926986</v>
      </c>
      <c r="AB745" s="31">
        <f>((uNES*L745+ uOCEX*G745+uEREX*H745+uHOEX*I745+uNES*S745+ uOCEX*N745+uEREX*O745+uHOEX*P745)/('Life tables'!$I$2/2))</f>
        <v>13.190360863765624</v>
      </c>
    </row>
    <row r="746" spans="1:28" x14ac:dyDescent="0.25">
      <c r="A746" s="4">
        <v>740</v>
      </c>
      <c r="C746" s="105">
        <f>IF(male=0,VLOOKUP((($A$5:$A$1570/'Life tables'!$I$2)*2)+age,lifetable,13,1),IF(male=1,VLOOKUP((($A$5:$A$1570/'Life tables'!$I$2)*2)+age,lifetable,10,1),"error"))</f>
        <v>5.6976556749510632E-4</v>
      </c>
      <c r="F746" s="96">
        <f t="shared" si="220"/>
        <v>91.080985461874036</v>
      </c>
      <c r="G746" s="96">
        <f t="shared" si="221"/>
        <v>9.1492756116454359</v>
      </c>
      <c r="H746" s="96">
        <f t="shared" si="222"/>
        <v>0.52252276947171317</v>
      </c>
      <c r="I746" s="96">
        <f t="shared" si="223"/>
        <v>0.20936993202388504</v>
      </c>
      <c r="J746" s="96">
        <f t="shared" si="224"/>
        <v>5.7524758841149652E-2</v>
      </c>
      <c r="K746" s="96">
        <f t="shared" si="225"/>
        <v>0.21877989116540575</v>
      </c>
      <c r="L746" s="96">
        <f t="shared" si="233"/>
        <v>80.923512498726453</v>
      </c>
      <c r="M746" s="96">
        <f t="shared" si="226"/>
        <v>430.72078457153691</v>
      </c>
      <c r="N746" s="96">
        <f t="shared" si="227"/>
        <v>41.479344765730474</v>
      </c>
      <c r="O746" s="96">
        <f t="shared" si="228"/>
        <v>0.99010766000951889</v>
      </c>
      <c r="P746" s="96">
        <f t="shared" si="229"/>
        <v>0.99010766000951889</v>
      </c>
      <c r="Q746" s="96">
        <f t="shared" si="230"/>
        <v>0.27017163316868392</v>
      </c>
      <c r="R746" s="96">
        <f t="shared" si="231"/>
        <v>7.761366850162861E-2</v>
      </c>
      <c r="S746" s="96">
        <f t="shared" si="234"/>
        <v>386.91343918411707</v>
      </c>
      <c r="T746" s="96">
        <f t="shared" si="238"/>
        <v>125.46721365745027</v>
      </c>
      <c r="U746" s="96">
        <f t="shared" si="238"/>
        <v>353.35510626081549</v>
      </c>
      <c r="V746" s="32">
        <f t="shared" si="236"/>
        <v>999.99999999999977</v>
      </c>
      <c r="W746" s="100">
        <f>IF(A746=1,((cPH1_+cPHr+(cNES*L746+(cNES+cOSEX)*G746+(cNES+cEREX)*H746+(cNES+cHOEX)*I746+(cNES+cNES)*S746+(cNES+cOSEX)*N746+(cNES+cEREX)*O746+(cNES+cHOEX)*P746)))/(1+cDR)^(A$6:A$65537 + 0.5),(cPHr+(cNES*L746+(cNES+cOSEX)*G746+(cNES+cEREX)*H746+(cNES+cHOEX)*I746+(cNES+cNES)*S746+(cNES+cOSEX)*N746+(cNES+cEREX)*O746+(cNES+cHOEX)*P746))/(1+cDR)^(((cycle + 0.5)/('Life tables'!$I$2/2))))</f>
        <v>23788.236712077134</v>
      </c>
      <c r="X746" s="107">
        <f>((L746+G746+H746+I746+N746+O746+P746+S746)/('Life tables'!$I$2/2))/(1+oDR)^(((cycle + 0.5)/('Life tables'!$I$2/2)))</f>
        <v>13.0968682453054</v>
      </c>
      <c r="Y746" s="31">
        <f>((uNES*L746+ uOCEX*G746+uEREX*H746+uHOEX*I746+uNES*S746+ uOCEX*N746+uEREX*O746+uHOEX*P746)/('Life tables'!$I$2/2))/(1+oDR)^(((cycle + 0.5)/('Life tables'!$I$2/2)))</f>
        <v>8.6314502869622824</v>
      </c>
      <c r="Z746" s="100">
        <f t="shared" si="232"/>
        <v>124485.15526702251</v>
      </c>
      <c r="AA746" s="107">
        <f>((L746+G746+H746+I746+N746+O746+P746+S746)/('Life tables'!$I$2/2))</f>
        <v>19.990360339825138</v>
      </c>
      <c r="AB746" s="31">
        <f>((uNES*L746+ uOCEX*G746+uEREX*H746+uHOEX*I746+uNES*S746+ uOCEX*N746+uEREX*O746+uHOEX*P746)/('Life tables'!$I$2/2))</f>
        <v>13.174584813702506</v>
      </c>
    </row>
    <row r="747" spans="1:28" x14ac:dyDescent="0.25">
      <c r="A747" s="4">
        <v>741</v>
      </c>
      <c r="C747" s="105">
        <f>IF(male=0,VLOOKUP((($A$5:$A$1570/'Life tables'!$I$2)*2)+age,lifetable,13,1),IF(male=1,VLOOKUP((($A$5:$A$1570/'Life tables'!$I$2)*2)+age,lifetable,10,1),"error"))</f>
        <v>5.6976556749510632E-4</v>
      </c>
      <c r="F747" s="96">
        <f t="shared" si="220"/>
        <v>90.972016456330195</v>
      </c>
      <c r="G747" s="96">
        <f t="shared" si="221"/>
        <v>9.1383294469789931</v>
      </c>
      <c r="H747" s="96">
        <f t="shared" si="222"/>
        <v>0.52189762486798918</v>
      </c>
      <c r="I747" s="96">
        <f t="shared" si="223"/>
        <v>0.20911944249341136</v>
      </c>
      <c r="J747" s="96">
        <f t="shared" si="224"/>
        <v>5.745593639996413E-2</v>
      </c>
      <c r="K747" s="96">
        <f t="shared" si="225"/>
        <v>0.21851814358930749</v>
      </c>
      <c r="L747" s="96">
        <f t="shared" si="233"/>
        <v>80.826695862000534</v>
      </c>
      <c r="M747" s="96">
        <f t="shared" si="226"/>
        <v>430.20566362540387</v>
      </c>
      <c r="N747" s="96">
        <f t="shared" si="227"/>
        <v>41.429737502542665</v>
      </c>
      <c r="O747" s="96">
        <f t="shared" si="228"/>
        <v>0.98892353977927505</v>
      </c>
      <c r="P747" s="96">
        <f t="shared" si="229"/>
        <v>0.98892353977927505</v>
      </c>
      <c r="Q747" s="96">
        <f t="shared" si="230"/>
        <v>0.26984852113814972</v>
      </c>
      <c r="R747" s="96">
        <f t="shared" si="231"/>
        <v>7.7520846358413054E-2</v>
      </c>
      <c r="S747" s="96">
        <f t="shared" si="234"/>
        <v>386.45070967580608</v>
      </c>
      <c r="T747" s="96">
        <f t="shared" si="238"/>
        <v>125.79451811498839</v>
      </c>
      <c r="U747" s="96">
        <f t="shared" si="238"/>
        <v>353.65114525076319</v>
      </c>
      <c r="V747" s="32">
        <f t="shared" si="236"/>
        <v>999.99999999999977</v>
      </c>
      <c r="W747" s="100">
        <f>IF(A747=1,((cPH1_+cPHr+(cNES*L747+(cNES+cOSEX)*G747+(cNES+cEREX)*H747+(cNES+cHOEX)*I747+(cNES+cNES)*S747+(cNES+cOSEX)*N747+(cNES+cEREX)*O747+(cNES+cHOEX)*P747)))/(1+cDR)^(A$6:A$65537 + 0.5),(cPHr+(cNES*L747+(cNES+cOSEX)*G747+(cNES+cEREX)*H747+(cNES+cHOEX)*I747+(cNES+cNES)*S747+(cNES+cOSEX)*N747+(cNES+cEREX)*O747+(cNES+cHOEX)*P747))/(1+cDR)^(((cycle + 0.5)/('Life tables'!$I$2/2))))</f>
        <v>23706.748517930802</v>
      </c>
      <c r="X747" s="107">
        <f>((L747+G747+H747+I747+N747+O747+P747+S747)/('Life tables'!$I$2/2))/(1+oDR)^(((cycle + 0.5)/('Life tables'!$I$2/2)))</f>
        <v>13.073735870086583</v>
      </c>
      <c r="Y747" s="31">
        <f>((uNES*L747+ uOCEX*G747+uEREX*H747+uHOEX*I747+uNES*S747+ uOCEX*N747+uEREX*O747+uHOEX*P747)/('Life tables'!$I$2/2))/(1+oDR)^(((cycle + 0.5)/('Life tables'!$I$2/2)))</f>
        <v>8.6162049680166266</v>
      </c>
      <c r="Z747" s="100">
        <f t="shared" si="232"/>
        <v>124336.30064603119</v>
      </c>
      <c r="AA747" s="107">
        <f>((L747+G747+H747+I747+N747+O747+P747+S747)/('Life tables'!$I$2/2))</f>
        <v>19.966451295737222</v>
      </c>
      <c r="AB747" s="31">
        <f>((uNES*L747+ uOCEX*G747+uEREX*H747+uHOEX*I747+uNES*S747+ uOCEX*N747+uEREX*O747+uHOEX*P747)/('Life tables'!$I$2/2))</f>
        <v>13.158827634082662</v>
      </c>
    </row>
    <row r="748" spans="1:28" x14ac:dyDescent="0.25">
      <c r="A748" s="4">
        <v>742</v>
      </c>
      <c r="C748" s="105">
        <f>IF(male=0,VLOOKUP((($A$5:$A$1570/'Life tables'!$I$2)*2)+age,lifetable,13,1),IF(male=1,VLOOKUP((($A$5:$A$1570/'Life tables'!$I$2)*2)+age,lifetable,10,1),"error"))</f>
        <v>5.6976556749510632E-4</v>
      </c>
      <c r="F748" s="96">
        <f t="shared" si="220"/>
        <v>90.863178927870479</v>
      </c>
      <c r="G748" s="96">
        <f t="shared" si="221"/>
        <v>9.1273964894608177</v>
      </c>
      <c r="H748" s="96">
        <f t="shared" si="222"/>
        <v>0.52127323453553032</v>
      </c>
      <c r="I748" s="96">
        <f t="shared" si="223"/>
        <v>0.20886925519230012</v>
      </c>
      <c r="J748" s="96">
        <f t="shared" si="224"/>
        <v>5.7387196996830057E-2</v>
      </c>
      <c r="K748" s="96">
        <f t="shared" si="225"/>
        <v>0.21825671182602144</v>
      </c>
      <c r="L748" s="96">
        <f t="shared" si="233"/>
        <v>80.729996039858975</v>
      </c>
      <c r="M748" s="96">
        <f t="shared" si="226"/>
        <v>429.69115770637768</v>
      </c>
      <c r="N748" s="96">
        <f t="shared" si="227"/>
        <v>41.38018946779777</v>
      </c>
      <c r="O748" s="96">
        <f t="shared" si="228"/>
        <v>0.98774083332582441</v>
      </c>
      <c r="P748" s="96">
        <f t="shared" si="229"/>
        <v>0.98774083332582441</v>
      </c>
      <c r="Q748" s="96">
        <f t="shared" si="230"/>
        <v>0.26952579488625433</v>
      </c>
      <c r="R748" s="96">
        <f t="shared" si="231"/>
        <v>7.7428135039916662E-2</v>
      </c>
      <c r="S748" s="96">
        <f t="shared" si="234"/>
        <v>385.9885326420021</v>
      </c>
      <c r="T748" s="96">
        <f t="shared" si="238"/>
        <v>126.12143110687148</v>
      </c>
      <c r="U748" s="96">
        <f t="shared" si="238"/>
        <v>353.94683009762912</v>
      </c>
      <c r="V748" s="32">
        <f t="shared" si="236"/>
        <v>999.99999999999966</v>
      </c>
      <c r="W748" s="100">
        <f>IF(A748=1,((cPH1_+cPHr+(cNES*L748+(cNES+cOSEX)*G748+(cNES+cEREX)*H748+(cNES+cHOEX)*I748+(cNES+cNES)*S748+(cNES+cOSEX)*N748+(cNES+cEREX)*O748+(cNES+cHOEX)*P748)))/(1+cDR)^(A$6:A$65537 + 0.5),(cPHr+(cNES*L748+(cNES+cOSEX)*G748+(cNES+cEREX)*H748+(cNES+cHOEX)*I748+(cNES+cNES)*S748+(cNES+cOSEX)*N748+(cNES+cEREX)*O748+(cNES+cHOEX)*P748))/(1+cDR)^(((cycle + 0.5)/('Life tables'!$I$2/2))))</f>
        <v>23625.539456672894</v>
      </c>
      <c r="X748" s="107">
        <f>((L748+G748+H748+I748+N748+O748+P748+S748)/('Life tables'!$I$2/2))/(1+oDR)^(((cycle + 0.5)/('Life tables'!$I$2/2)))</f>
        <v>13.050644354291277</v>
      </c>
      <c r="Y748" s="31">
        <f>((uNES*L748+ uOCEX*G748+uEREX*H748+uHOEX*I748+uNES*S748+ uOCEX*N748+uEREX*O748+uHOEX*P748)/('Life tables'!$I$2/2))/(1+oDR)^(((cycle + 0.5)/('Life tables'!$I$2/2)))</f>
        <v>8.6009865773107208</v>
      </c>
      <c r="Z748" s="100">
        <f t="shared" si="232"/>
        <v>124187.6239652597</v>
      </c>
      <c r="AA748" s="107">
        <f>((L748+G748+H748+I748+N748+O748+P748+S748)/('Life tables'!$I$2/2))</f>
        <v>19.942570850317075</v>
      </c>
      <c r="AB748" s="31">
        <f>((uNES*L748+ uOCEX*G748+uEREX*H748+uHOEX*I748+uNES*S748+ uOCEX*N748+uEREX*O748+uHOEX*P748)/('Life tables'!$I$2/2))</f>
        <v>13.143089302272235</v>
      </c>
    </row>
    <row r="749" spans="1:28" x14ac:dyDescent="0.25">
      <c r="A749" s="4">
        <v>743</v>
      </c>
      <c r="C749" s="105">
        <f>IF(male=0,VLOOKUP((($A$5:$A$1570/'Life tables'!$I$2)*2)+age,lifetable,13,1),IF(male=1,VLOOKUP((($A$5:$A$1570/'Life tables'!$I$2)*2)+age,lifetable,10,1),"error"))</f>
        <v>5.6976556749510632E-4</v>
      </c>
      <c r="F749" s="96">
        <f t="shared" si="220"/>
        <v>90.754472680428222</v>
      </c>
      <c r="G749" s="96">
        <f t="shared" si="221"/>
        <v>9.1164767193956013</v>
      </c>
      <c r="H749" s="96">
        <f t="shared" si="222"/>
        <v>0.52064959734952088</v>
      </c>
      <c r="I749" s="96">
        <f t="shared" si="223"/>
        <v>0.20861936966984843</v>
      </c>
      <c r="J749" s="96">
        <f t="shared" si="224"/>
        <v>5.731854050791603E-2</v>
      </c>
      <c r="K749" s="96">
        <f t="shared" si="225"/>
        <v>0.21799559540458821</v>
      </c>
      <c r="L749" s="96">
        <f t="shared" si="233"/>
        <v>80.633412858100741</v>
      </c>
      <c r="M749" s="96">
        <f t="shared" si="226"/>
        <v>429.17726611507089</v>
      </c>
      <c r="N749" s="96">
        <f t="shared" si="227"/>
        <v>41.330700594143281</v>
      </c>
      <c r="O749" s="96">
        <f t="shared" si="228"/>
        <v>0.9865595390414692</v>
      </c>
      <c r="P749" s="96">
        <f t="shared" si="229"/>
        <v>0.9865595390414692</v>
      </c>
      <c r="Q749" s="96">
        <f t="shared" si="230"/>
        <v>0.2692034539743034</v>
      </c>
      <c r="R749" s="96">
        <f t="shared" si="231"/>
        <v>7.7335534420113428E-2</v>
      </c>
      <c r="S749" s="96">
        <f t="shared" si="234"/>
        <v>385.52690745445022</v>
      </c>
      <c r="T749" s="96">
        <f t="shared" si="238"/>
        <v>126.4479531013537</v>
      </c>
      <c r="U749" s="96">
        <f t="shared" si="238"/>
        <v>354.24216122745383</v>
      </c>
      <c r="V749" s="32">
        <f t="shared" si="236"/>
        <v>999.99999999999977</v>
      </c>
      <c r="W749" s="100">
        <f>IF(A749=1,((cPH1_+cPHr+(cNES*L749+(cNES+cOSEX)*G749+(cNES+cEREX)*H749+(cNES+cHOEX)*I749+(cNES+cNES)*S749+(cNES+cOSEX)*N749+(cNES+cEREX)*O749+(cNES+cHOEX)*P749)))/(1+cDR)^(A$6:A$65537 + 0.5),(cPHr+(cNES*L749+(cNES+cOSEX)*G749+(cNES+cEREX)*H749+(cNES+cHOEX)*I749+(cNES+cNES)*S749+(cNES+cOSEX)*N749+(cNES+cEREX)*O749+(cNES+cHOEX)*P749))/(1+cDR)^(((cycle + 0.5)/('Life tables'!$I$2/2))))</f>
        <v>23544.608572753103</v>
      </c>
      <c r="X749" s="107">
        <f>((L749+G749+H749+I749+N749+O749+P749+S749)/('Life tables'!$I$2/2))/(1+oDR)^(((cycle + 0.5)/('Life tables'!$I$2/2)))</f>
        <v>13.027593625686006</v>
      </c>
      <c r="Y749" s="31">
        <f>((uNES*L749+ uOCEX*G749+uEREX*H749+uHOEX*I749+uNES*S749+ uOCEX*N749+uEREX*O749+uHOEX*P749)/('Life tables'!$I$2/2))/(1+oDR)^(((cycle + 0.5)/('Life tables'!$I$2/2)))</f>
        <v>8.585795067240575</v>
      </c>
      <c r="Z749" s="100">
        <f t="shared" si="232"/>
        <v>124039.12501505151</v>
      </c>
      <c r="AA749" s="107">
        <f>((L749+G749+H749+I749+N749+O749+P749+S749)/('Life tables'!$I$2/2))</f>
        <v>19.918718969263015</v>
      </c>
      <c r="AB749" s="31">
        <f>((uNES*L749+ uOCEX*G749+uEREX*H749+uHOEX*I749+uNES*S749+ uOCEX*N749+uEREX*O749+uHOEX*P749)/('Life tables'!$I$2/2))</f>
        <v>13.127369795666636</v>
      </c>
    </row>
    <row r="750" spans="1:28" x14ac:dyDescent="0.25">
      <c r="A750" s="4">
        <v>744</v>
      </c>
      <c r="C750" s="105">
        <f>IF(male=0,VLOOKUP((($A$5:$A$1570/'Life tables'!$I$2)*2)+age,lifetable,13,1),IF(male=1,VLOOKUP((($A$5:$A$1570/'Life tables'!$I$2)*2)+age,lifetable,10,1),"error"))</f>
        <v>5.6976556749510632E-4</v>
      </c>
      <c r="F750" s="96">
        <f t="shared" si="220"/>
        <v>90.645897519484393</v>
      </c>
      <c r="G750" s="96">
        <f t="shared" si="221"/>
        <v>9.1055701172435022</v>
      </c>
      <c r="H750" s="96">
        <f t="shared" si="222"/>
        <v>0.5200267121940243</v>
      </c>
      <c r="I750" s="96">
        <f t="shared" si="223"/>
        <v>0.20836978547891091</v>
      </c>
      <c r="J750" s="96">
        <f t="shared" si="224"/>
        <v>5.7249966810368064E-2</v>
      </c>
      <c r="K750" s="96">
        <f t="shared" si="225"/>
        <v>0.2177347938577659</v>
      </c>
      <c r="L750" s="96">
        <f t="shared" si="233"/>
        <v>80.536946143899826</v>
      </c>
      <c r="M750" s="96">
        <f t="shared" si="226"/>
        <v>428.66398815170783</v>
      </c>
      <c r="N750" s="96">
        <f t="shared" si="227"/>
        <v>41.28127081418927</v>
      </c>
      <c r="O750" s="96">
        <f t="shared" si="228"/>
        <v>0.98537965531761929</v>
      </c>
      <c r="P750" s="96">
        <f t="shared" si="229"/>
        <v>0.98537965531761929</v>
      </c>
      <c r="Q750" s="96">
        <f t="shared" si="230"/>
        <v>0.26888149796335942</v>
      </c>
      <c r="R750" s="96">
        <f t="shared" si="231"/>
        <v>7.7243044372907382E-2</v>
      </c>
      <c r="S750" s="96">
        <f t="shared" si="234"/>
        <v>385.06583348454706</v>
      </c>
      <c r="T750" s="96">
        <f t="shared" si="238"/>
        <v>126.77408456612743</v>
      </c>
      <c r="U750" s="96">
        <f t="shared" si="238"/>
        <v>354.53713906568453</v>
      </c>
      <c r="V750" s="32">
        <f t="shared" si="236"/>
        <v>999.99999999999966</v>
      </c>
      <c r="W750" s="100">
        <f>IF(A750=1,((cPH1_+cPHr+(cNES*L750+(cNES+cOSEX)*G750+(cNES+cEREX)*H750+(cNES+cHOEX)*I750+(cNES+cNES)*S750+(cNES+cOSEX)*N750+(cNES+cEREX)*O750+(cNES+cHOEX)*P750)))/(1+cDR)^(A$6:A$65537 + 0.5),(cPHr+(cNES*L750+(cNES+cOSEX)*G750+(cNES+cEREX)*H750+(cNES+cHOEX)*I750+(cNES+cNES)*S750+(cNES+cOSEX)*N750+(cNES+cEREX)*O750+(cNES+cHOEX)*P750))/(1+cDR)^(((cycle + 0.5)/('Life tables'!$I$2/2))))</f>
        <v>23463.954913870053</v>
      </c>
      <c r="X750" s="107">
        <f>((L750+G750+H750+I750+N750+O750+P750+S750)/('Life tables'!$I$2/2))/(1+oDR)^(((cycle + 0.5)/('Life tables'!$I$2/2)))</f>
        <v>13.004583612167128</v>
      </c>
      <c r="Y750" s="31">
        <f>((uNES*L750+ uOCEX*G750+uEREX*H750+uHOEX*I750+uNES*S750+ uOCEX*N750+uEREX*O750+uHOEX*P750)/('Life tables'!$I$2/2))/(1+oDR)^(((cycle + 0.5)/('Life tables'!$I$2/2)))</f>
        <v>8.570630390287711</v>
      </c>
      <c r="Z750" s="100">
        <f t="shared" si="232"/>
        <v>123890.80358589384</v>
      </c>
      <c r="AA750" s="107">
        <f>((L750+G750+H750+I750+N750+O750+P750+S750)/('Life tables'!$I$2/2))</f>
        <v>19.894895618317651</v>
      </c>
      <c r="AB750" s="31">
        <f>((uNES*L750+ uOCEX*G750+uEREX*H750+uHOEX*I750+uNES*S750+ uOCEX*N750+uEREX*O750+uHOEX*P750)/('Life tables'!$I$2/2))</f>
        <v>13.111669091690388</v>
      </c>
    </row>
    <row r="751" spans="1:28" x14ac:dyDescent="0.25">
      <c r="A751" s="4">
        <v>745</v>
      </c>
      <c r="C751" s="105">
        <f>IF(male=0,VLOOKUP((($A$5:$A$1570/'Life tables'!$I$2)*2)+age,lifetable,13,1),IF(male=1,VLOOKUP((($A$5:$A$1570/'Life tables'!$I$2)*2)+age,lifetable,10,1),"error"))</f>
        <v>5.6976556749510632E-4</v>
      </c>
      <c r="F751" s="96">
        <f t="shared" si="220"/>
        <v>90.537453252021265</v>
      </c>
      <c r="G751" s="96">
        <f t="shared" si="221"/>
        <v>9.0946766636154823</v>
      </c>
      <c r="H751" s="96">
        <f t="shared" si="222"/>
        <v>0.51940457796171646</v>
      </c>
      <c r="I751" s="96">
        <f t="shared" si="223"/>
        <v>0.20812050217579339</v>
      </c>
      <c r="J751" s="96">
        <f t="shared" si="224"/>
        <v>5.7181475782280403E-2</v>
      </c>
      <c r="K751" s="96">
        <f t="shared" si="225"/>
        <v>0.21747430672191881</v>
      </c>
      <c r="L751" s="96">
        <f t="shared" si="233"/>
        <v>80.440595725764069</v>
      </c>
      <c r="M751" s="96">
        <f t="shared" si="226"/>
        <v>428.15132311616657</v>
      </c>
      <c r="N751" s="96">
        <f t="shared" si="227"/>
        <v>41.231900060512494</v>
      </c>
      <c r="O751" s="96">
        <f t="shared" si="228"/>
        <v>0.98420118054488825</v>
      </c>
      <c r="P751" s="96">
        <f t="shared" si="229"/>
        <v>0.98420118054488825</v>
      </c>
      <c r="Q751" s="96">
        <f t="shared" si="230"/>
        <v>0.26855992641426768</v>
      </c>
      <c r="R751" s="96">
        <f t="shared" si="231"/>
        <v>7.7150664772140123E-2</v>
      </c>
      <c r="S751" s="96">
        <f t="shared" si="234"/>
        <v>384.60531010337786</v>
      </c>
      <c r="T751" s="96">
        <f t="shared" si="238"/>
        <v>127.09982596832397</v>
      </c>
      <c r="U751" s="96">
        <f t="shared" si="238"/>
        <v>354.83176403717857</v>
      </c>
      <c r="V751" s="32">
        <f t="shared" si="236"/>
        <v>999.99999999999977</v>
      </c>
      <c r="W751" s="100">
        <f>IF(A751=1,((cPH1_+cPHr+(cNES*L751+(cNES+cOSEX)*G751+(cNES+cEREX)*H751+(cNES+cHOEX)*I751+(cNES+cNES)*S751+(cNES+cOSEX)*N751+(cNES+cEREX)*O751+(cNES+cHOEX)*P751)))/(1+cDR)^(A$6:A$65537 + 0.5),(cPHr+(cNES*L751+(cNES+cOSEX)*G751+(cNES+cEREX)*H751+(cNES+cHOEX)*I751+(cNES+cNES)*S751+(cNES+cOSEX)*N751+(cNES+cEREX)*O751+(cNES+cHOEX)*P751))/(1+cDR)^(((cycle + 0.5)/('Life tables'!$I$2/2))))</f>
        <v>23383.577530961044</v>
      </c>
      <c r="X751" s="107">
        <f>((L751+G751+H751+I751+N751+O751+P751+S751)/('Life tables'!$I$2/2))/(1+oDR)^(((cycle + 0.5)/('Life tables'!$I$2/2)))</f>
        <v>12.981614241760553</v>
      </c>
      <c r="Y751" s="31">
        <f>((uNES*L751+ uOCEX*G751+uEREX*H751+uHOEX*I751+uNES*S751+ uOCEX*N751+uEREX*O751+uHOEX*P751)/('Life tables'!$I$2/2))/(1+oDR)^(((cycle + 0.5)/('Life tables'!$I$2/2)))</f>
        <v>8.5554924990189889</v>
      </c>
      <c r="Z751" s="100">
        <f t="shared" si="232"/>
        <v>123742.65946842107</v>
      </c>
      <c r="AA751" s="107">
        <f>((L751+G751+H751+I751+N751+O751+P751+S751)/('Life tables'!$I$2/2))</f>
        <v>19.871100763267759</v>
      </c>
      <c r="AB751" s="31">
        <f>((uNES*L751+ uOCEX*G751+uEREX*H751+uHOEX*I751+uNES*S751+ uOCEX*N751+uEREX*O751+uHOEX*P751)/('Life tables'!$I$2/2))</f>
        <v>13.095987167797063</v>
      </c>
    </row>
    <row r="752" spans="1:28" x14ac:dyDescent="0.25">
      <c r="A752" s="4">
        <v>746</v>
      </c>
      <c r="C752" s="105">
        <f>IF(male=0,VLOOKUP((($A$5:$A$1570/'Life tables'!$I$2)*2)+age,lifetable,13,1),IF(male=1,VLOOKUP((($A$5:$A$1570/'Life tables'!$I$2)*2)+age,lifetable,10,1),"error"))</f>
        <v>5.6976556749510632E-4</v>
      </c>
      <c r="F752" s="96">
        <f t="shared" si="220"/>
        <v>90.429139686477697</v>
      </c>
      <c r="G752" s="96">
        <f t="shared" si="221"/>
        <v>9.0837963392688277</v>
      </c>
      <c r="H752" s="96">
        <f t="shared" si="222"/>
        <v>0.51878319355362967</v>
      </c>
      <c r="I752" s="96">
        <f t="shared" si="223"/>
        <v>0.20787151932014988</v>
      </c>
      <c r="J752" s="96">
        <f t="shared" si="224"/>
        <v>5.71130673026672E-2</v>
      </c>
      <c r="K752" s="96">
        <f t="shared" si="225"/>
        <v>0.21721413353690996</v>
      </c>
      <c r="L752" s="96">
        <f t="shared" si="233"/>
        <v>80.344361433495507</v>
      </c>
      <c r="M752" s="96">
        <f t="shared" si="226"/>
        <v>427.63927030801955</v>
      </c>
      <c r="N752" s="96">
        <f t="shared" si="227"/>
        <v>41.182588265660243</v>
      </c>
      <c r="O752" s="96">
        <f t="shared" si="228"/>
        <v>0.98302411311318749</v>
      </c>
      <c r="P752" s="96">
        <f t="shared" si="229"/>
        <v>0.98302411311318749</v>
      </c>
      <c r="Q752" s="96">
        <f t="shared" si="230"/>
        <v>0.26823873888768168</v>
      </c>
      <c r="R752" s="96">
        <f t="shared" si="231"/>
        <v>7.705839549159825E-2</v>
      </c>
      <c r="S752" s="96">
        <f t="shared" si="234"/>
        <v>384.14533668175363</v>
      </c>
      <c r="T752" s="96">
        <f t="shared" si="238"/>
        <v>127.42517777451432</v>
      </c>
      <c r="U752" s="96">
        <f t="shared" si="238"/>
        <v>355.12603656620706</v>
      </c>
      <c r="V752" s="32">
        <f t="shared" si="236"/>
        <v>999.99999999999966</v>
      </c>
      <c r="W752" s="100">
        <f>IF(A752=1,((cPH1_+cPHr+(cNES*L752+(cNES+cOSEX)*G752+(cNES+cEREX)*H752+(cNES+cHOEX)*I752+(cNES+cNES)*S752+(cNES+cOSEX)*N752+(cNES+cEREX)*O752+(cNES+cHOEX)*P752)))/(1+cDR)^(A$6:A$65537 + 0.5),(cPHr+(cNES*L752+(cNES+cOSEX)*G752+(cNES+cEREX)*H752+(cNES+cHOEX)*I752+(cNES+cNES)*S752+(cNES+cOSEX)*N752+(cNES+cEREX)*O752+(cNES+cHOEX)*P752))/(1+cDR)^(((cycle + 0.5)/('Life tables'!$I$2/2))))</f>
        <v>23303.475478191805</v>
      </c>
      <c r="X752" s="107">
        <f>((L752+G752+H752+I752+N752+O752+P752+S752)/('Life tables'!$I$2/2))/(1+oDR)^(((cycle + 0.5)/('Life tables'!$I$2/2)))</f>
        <v>12.958685442621391</v>
      </c>
      <c r="Y752" s="31">
        <f>((uNES*L752+ uOCEX*G752+uEREX*H752+uHOEX*I752+uNES*S752+ uOCEX*N752+uEREX*O752+uHOEX*P752)/('Life tables'!$I$2/2))/(1+oDR)^(((cycle + 0.5)/('Life tables'!$I$2/2)))</f>
        <v>8.540381346086388</v>
      </c>
      <c r="Z752" s="100">
        <f t="shared" si="232"/>
        <v>123594.69245341804</v>
      </c>
      <c r="AA752" s="107">
        <f>((L752+G752+H752+I752+N752+O752+P752+S752)/('Life tables'!$I$2/2))</f>
        <v>19.847334369944072</v>
      </c>
      <c r="AB752" s="31">
        <f>((uNES*L752+ uOCEX*G752+uEREX*H752+uHOEX*I752+uNES*S752+ uOCEX*N752+uEREX*O752+uHOEX*P752)/('Life tables'!$I$2/2))</f>
        <v>13.080324001469158</v>
      </c>
    </row>
    <row r="753" spans="1:28" x14ac:dyDescent="0.25">
      <c r="A753" s="4">
        <v>747</v>
      </c>
      <c r="C753" s="105">
        <f>IF(male=0,VLOOKUP((($A$5:$A$1570/'Life tables'!$I$2)*2)+age,lifetable,13,1),IF(male=1,VLOOKUP((($A$5:$A$1570/'Life tables'!$I$2)*2)+age,lifetable,10,1),"error"))</f>
        <v>5.6976556749510632E-4</v>
      </c>
      <c r="F753" s="96">
        <f t="shared" si="220"/>
        <v>90.320956632705943</v>
      </c>
      <c r="G753" s="96">
        <f t="shared" si="221"/>
        <v>9.0729291251027977</v>
      </c>
      <c r="H753" s="96">
        <f t="shared" si="222"/>
        <v>0.51816255787890497</v>
      </c>
      <c r="I753" s="96">
        <f t="shared" si="223"/>
        <v>0.20762283647488347</v>
      </c>
      <c r="J753" s="96">
        <f t="shared" si="224"/>
        <v>5.7044741251435313E-2</v>
      </c>
      <c r="K753" s="96">
        <f t="shared" si="225"/>
        <v>0.2169542738459975</v>
      </c>
      <c r="L753" s="96">
        <f t="shared" si="233"/>
        <v>80.248243098151931</v>
      </c>
      <c r="M753" s="96">
        <f t="shared" si="226"/>
        <v>427.12782902657239</v>
      </c>
      <c r="N753" s="96">
        <f t="shared" si="227"/>
        <v>41.133335362154142</v>
      </c>
      <c r="O753" s="96">
        <f t="shared" si="228"/>
        <v>0.98184845141181487</v>
      </c>
      <c r="P753" s="96">
        <f t="shared" si="229"/>
        <v>0.98184845141181487</v>
      </c>
      <c r="Q753" s="96">
        <f t="shared" si="230"/>
        <v>0.26791793494408772</v>
      </c>
      <c r="R753" s="96">
        <f t="shared" si="231"/>
        <v>7.6966236405020205E-2</v>
      </c>
      <c r="S753" s="96">
        <f t="shared" si="234"/>
        <v>383.68591259024549</v>
      </c>
      <c r="T753" s="96">
        <f t="shared" si="238"/>
        <v>127.75014045070985</v>
      </c>
      <c r="U753" s="96">
        <f t="shared" si="238"/>
        <v>355.4199570764581</v>
      </c>
      <c r="V753" s="32">
        <f t="shared" si="236"/>
        <v>999.99999999999977</v>
      </c>
      <c r="W753" s="100">
        <f>IF(A753=1,((cPH1_+cPHr+(cNES*L753+(cNES+cOSEX)*G753+(cNES+cEREX)*H753+(cNES+cHOEX)*I753+(cNES+cNES)*S753+(cNES+cOSEX)*N753+(cNES+cEREX)*O753+(cNES+cHOEX)*P753)))/(1+cDR)^(A$6:A$65537 + 0.5),(cPHr+(cNES*L753+(cNES+cOSEX)*G753+(cNES+cEREX)*H753+(cNES+cHOEX)*I753+(cNES+cNES)*S753+(cNES+cOSEX)*N753+(cNES+cEREX)*O753+(cNES+cHOEX)*P753))/(1+cDR)^(((cycle + 0.5)/('Life tables'!$I$2/2))))</f>
        <v>23223.647812946245</v>
      </c>
      <c r="X753" s="107">
        <f>((L753+G753+H753+I753+N753+O753+P753+S753)/('Life tables'!$I$2/2))/(1+oDR)^(((cycle + 0.5)/('Life tables'!$I$2/2)))</f>
        <v>12.935797143033694</v>
      </c>
      <c r="Y753" s="31">
        <f>((uNES*L753+ uOCEX*G753+uEREX*H753+uHOEX*I753+uNES*S753+ uOCEX*N753+uEREX*O753+uHOEX*P753)/('Life tables'!$I$2/2))/(1+oDR)^(((cycle + 0.5)/('Life tables'!$I$2/2)))</f>
        <v>8.5252968842268153</v>
      </c>
      <c r="Z753" s="100">
        <f t="shared" si="232"/>
        <v>123446.90233182328</v>
      </c>
      <c r="AA753" s="107">
        <f>((L753+G753+H753+I753+N753+O753+P753+S753)/('Life tables'!$I$2/2))</f>
        <v>19.823596404221163</v>
      </c>
      <c r="AB753" s="31">
        <f>((uNES*L753+ uOCEX*G753+uEREX*H753+uHOEX*I753+uNES*S753+ uOCEX*N753+uEREX*O753+uHOEX*P753)/('Life tables'!$I$2/2))</f>
        <v>13.064679570217994</v>
      </c>
    </row>
    <row r="754" spans="1:28" x14ac:dyDescent="0.25">
      <c r="A754" s="4">
        <v>748</v>
      </c>
      <c r="C754" s="105">
        <f>IF(male=0,VLOOKUP((($A$5:$A$1570/'Life tables'!$I$2)*2)+age,lifetable,13,1),IF(male=1,VLOOKUP((($A$5:$A$1570/'Life tables'!$I$2)*2)+age,lifetable,10,1),"error"))</f>
        <v>5.6976556749510632E-4</v>
      </c>
      <c r="F754" s="96">
        <f t="shared" si="220"/>
        <v>90.21290390192992</v>
      </c>
      <c r="G754" s="96">
        <f t="shared" si="221"/>
        <v>9.0620750021544403</v>
      </c>
      <c r="H754" s="96">
        <f t="shared" si="222"/>
        <v>0.51754266985455211</v>
      </c>
      <c r="I754" s="96">
        <f t="shared" si="223"/>
        <v>0.20737445320605025</v>
      </c>
      <c r="J754" s="96">
        <f t="shared" si="224"/>
        <v>5.6976497509357876E-2</v>
      </c>
      <c r="K754" s="96">
        <f t="shared" si="225"/>
        <v>0.21669472719573427</v>
      </c>
      <c r="L754" s="96">
        <f t="shared" si="233"/>
        <v>80.152240552009786</v>
      </c>
      <c r="M754" s="96">
        <f t="shared" si="226"/>
        <v>426.61699857090184</v>
      </c>
      <c r="N754" s="96">
        <f t="shared" si="227"/>
        <v>41.084141282493761</v>
      </c>
      <c r="O754" s="96">
        <f t="shared" si="228"/>
        <v>0.98067419382954224</v>
      </c>
      <c r="P754" s="96">
        <f t="shared" si="229"/>
        <v>0.98067419382954224</v>
      </c>
      <c r="Q754" s="96">
        <f t="shared" si="230"/>
        <v>0.26759751414382826</v>
      </c>
      <c r="R754" s="96">
        <f t="shared" si="231"/>
        <v>7.6874187386103257E-2</v>
      </c>
      <c r="S754" s="96">
        <f t="shared" si="234"/>
        <v>383.22703719921907</v>
      </c>
      <c r="T754" s="96">
        <f t="shared" si="238"/>
        <v>128.07471446236303</v>
      </c>
      <c r="U754" s="96">
        <f t="shared" si="238"/>
        <v>355.71352599103994</v>
      </c>
      <c r="V754" s="32">
        <f t="shared" si="236"/>
        <v>999.99999999999977</v>
      </c>
      <c r="W754" s="100">
        <f>IF(A754=1,((cPH1_+cPHr+(cNES*L754+(cNES+cOSEX)*G754+(cNES+cEREX)*H754+(cNES+cHOEX)*I754+(cNES+cNES)*S754+(cNES+cOSEX)*N754+(cNES+cEREX)*O754+(cNES+cHOEX)*P754)))/(1+cDR)^(A$6:A$65537 + 0.5),(cPHr+(cNES*L754+(cNES+cOSEX)*G754+(cNES+cEREX)*H754+(cNES+cHOEX)*I754+(cNES+cNES)*S754+(cNES+cOSEX)*N754+(cNES+cEREX)*O754+(cNES+cHOEX)*P754))/(1+cDR)^(((cycle + 0.5)/('Life tables'!$I$2/2))))</f>
        <v>23144.093595816255</v>
      </c>
      <c r="X754" s="107">
        <f>((L754+G754+H754+I754+N754+O754+P754+S754)/('Life tables'!$I$2/2))/(1+oDR)^(((cycle + 0.5)/('Life tables'!$I$2/2)))</f>
        <v>12.912949271410136</v>
      </c>
      <c r="Y754" s="31">
        <f>((uNES*L754+ uOCEX*G754+uEREX*H754+uHOEX*I754+uNES*S754+ uOCEX*N754+uEREX*O754+uHOEX*P754)/('Life tables'!$I$2/2))/(1+oDR)^(((cycle + 0.5)/('Life tables'!$I$2/2)))</f>
        <v>8.5102390662619207</v>
      </c>
      <c r="Z754" s="100">
        <f t="shared" si="232"/>
        <v>123299.2888947321</v>
      </c>
      <c r="AA754" s="107">
        <f>((L754+G754+H754+I754+N754+O754+P754+S754)/('Life tables'!$I$2/2))</f>
        <v>19.799886832017275</v>
      </c>
      <c r="AB754" s="31">
        <f>((uNES*L754+ uOCEX*G754+uEREX*H754+uHOEX*I754+uNES*S754+ uOCEX*N754+uEREX*O754+uHOEX*P754)/('Life tables'!$I$2/2))</f>
        <v>13.049053851583624</v>
      </c>
    </row>
    <row r="755" spans="1:28" x14ac:dyDescent="0.25">
      <c r="A755" s="4">
        <v>749</v>
      </c>
      <c r="C755" s="105">
        <f>IF(male=0,VLOOKUP((($A$5:$A$1570/'Life tables'!$I$2)*2)+age,lifetable,13,1),IF(male=1,VLOOKUP((($A$5:$A$1570/'Life tables'!$I$2)*2)+age,lifetable,10,1),"error"))</f>
        <v>5.6976556749510632E-4</v>
      </c>
      <c r="F755" s="96">
        <f t="shared" si="220"/>
        <v>90.104981306704758</v>
      </c>
      <c r="G755" s="96">
        <f t="shared" si="221"/>
        <v>9.0512339515945257</v>
      </c>
      <c r="H755" s="96">
        <f t="shared" si="222"/>
        <v>0.51692352840521827</v>
      </c>
      <c r="I755" s="96">
        <f t="shared" si="223"/>
        <v>0.20712636908276646</v>
      </c>
      <c r="J755" s="96">
        <f t="shared" si="224"/>
        <v>5.6908335958048825E-2</v>
      </c>
      <c r="K755" s="96">
        <f t="shared" si="225"/>
        <v>0.21643549313587079</v>
      </c>
      <c r="L755" s="96">
        <f t="shared" si="233"/>
        <v>80.056353628528328</v>
      </c>
      <c r="M755" s="96">
        <f t="shared" si="226"/>
        <v>426.10677823989198</v>
      </c>
      <c r="N755" s="96">
        <f t="shared" si="227"/>
        <v>41.035005959160117</v>
      </c>
      <c r="O755" s="96">
        <f t="shared" si="228"/>
        <v>0.97950133875469836</v>
      </c>
      <c r="P755" s="96">
        <f t="shared" si="229"/>
        <v>0.97950133875469836</v>
      </c>
      <c r="Q755" s="96">
        <f t="shared" si="230"/>
        <v>0.26727747604712498</v>
      </c>
      <c r="R755" s="96">
        <f t="shared" si="231"/>
        <v>7.6782248308509909E-2</v>
      </c>
      <c r="S755" s="96">
        <f t="shared" si="234"/>
        <v>382.76870987886684</v>
      </c>
      <c r="T755" s="96">
        <f t="shared" si="238"/>
        <v>128.3989002743682</v>
      </c>
      <c r="U755" s="96">
        <f t="shared" si="238"/>
        <v>356.00674373248432</v>
      </c>
      <c r="V755" s="32">
        <f t="shared" si="236"/>
        <v>999.99999999999977</v>
      </c>
      <c r="W755" s="100">
        <f>IF(A755=1,((cPH1_+cPHr+(cNES*L755+(cNES+cOSEX)*G755+(cNES+cEREX)*H755+(cNES+cHOEX)*I755+(cNES+cNES)*S755+(cNES+cOSEX)*N755+(cNES+cEREX)*O755+(cNES+cHOEX)*P755)))/(1+cDR)^(A$6:A$65537 + 0.5),(cPHr+(cNES*L755+(cNES+cOSEX)*G755+(cNES+cEREX)*H755+(cNES+cHOEX)*I755+(cNES+cNES)*S755+(cNES+cOSEX)*N755+(cNES+cEREX)*O755+(cNES+cHOEX)*P755))/(1+cDR)^(((cycle + 0.5)/('Life tables'!$I$2/2))))</f>
        <v>23064.811890591445</v>
      </c>
      <c r="X755" s="107">
        <f>((L755+G755+H755+I755+N755+O755+P755+S755)/('Life tables'!$I$2/2))/(1+oDR)^(((cycle + 0.5)/('Life tables'!$I$2/2)))</f>
        <v>12.890141756291731</v>
      </c>
      <c r="Y755" s="31">
        <f>((uNES*L755+ uOCEX*G755+uEREX*H755+uHOEX*I755+uNES*S755+ uOCEX*N755+uEREX*O755+uHOEX*P755)/('Life tables'!$I$2/2))/(1+oDR)^(((cycle + 0.5)/('Life tables'!$I$2/2)))</f>
        <v>8.495207845097891</v>
      </c>
      <c r="Z755" s="100">
        <f t="shared" si="232"/>
        <v>123151.85193339954</v>
      </c>
      <c r="AA755" s="107">
        <f>((L755+G755+H755+I755+N755+O755+P755+S755)/('Life tables'!$I$2/2))</f>
        <v>19.776205619294181</v>
      </c>
      <c r="AB755" s="31">
        <f>((uNES*L755+ uOCEX*G755+uEREX*H755+uHOEX*I755+uNES*S755+ uOCEX*N755+uEREX*O755+uHOEX*P755)/('Life tables'!$I$2/2))</f>
        <v>13.03344682313474</v>
      </c>
    </row>
    <row r="756" spans="1:28" x14ac:dyDescent="0.25">
      <c r="A756" s="4">
        <v>750</v>
      </c>
      <c r="C756" s="105">
        <f>IF(male=0,VLOOKUP((($A$5:$A$1570/'Life tables'!$I$2)*2)+age,lifetable,13,1),IF(male=1,VLOOKUP((($A$5:$A$1570/'Life tables'!$I$2)*2)+age,lifetable,10,1),"error"))</f>
        <v>5.6976556749510632E-4</v>
      </c>
      <c r="F756" s="96">
        <f t="shared" si="220"/>
        <v>89.997188660877981</v>
      </c>
      <c r="G756" s="96">
        <f t="shared" si="221"/>
        <v>9.0404059547236475</v>
      </c>
      <c r="H756" s="96">
        <f t="shared" si="222"/>
        <v>0.5163051324629645</v>
      </c>
      <c r="I756" s="96">
        <f t="shared" si="223"/>
        <v>0.20687858367711914</v>
      </c>
      <c r="J756" s="96">
        <f t="shared" si="224"/>
        <v>5.6840256479938317E-2</v>
      </c>
      <c r="K756" s="96">
        <f t="shared" si="225"/>
        <v>0.21617657121926193</v>
      </c>
      <c r="L756" s="96">
        <f t="shared" si="233"/>
        <v>79.960582162315049</v>
      </c>
      <c r="M756" s="96">
        <f t="shared" si="226"/>
        <v>425.59716733226918</v>
      </c>
      <c r="N756" s="96">
        <f t="shared" si="227"/>
        <v>40.985929324619043</v>
      </c>
      <c r="O756" s="96">
        <f t="shared" si="228"/>
        <v>0.97832988457524972</v>
      </c>
      <c r="P756" s="96">
        <f t="shared" si="229"/>
        <v>0.97832988457524972</v>
      </c>
      <c r="Q756" s="96">
        <f t="shared" si="230"/>
        <v>0.2669578202141008</v>
      </c>
      <c r="R756" s="96">
        <f t="shared" si="231"/>
        <v>7.6690419045874272E-2</v>
      </c>
      <c r="S756" s="96">
        <f t="shared" si="234"/>
        <v>382.31092999923965</v>
      </c>
      <c r="T756" s="96">
        <f t="shared" si="238"/>
        <v>128.72269835106223</v>
      </c>
      <c r="U756" s="96">
        <f t="shared" si="238"/>
        <v>356.29961072274943</v>
      </c>
      <c r="V756" s="32">
        <f t="shared" si="236"/>
        <v>999.99999999999966</v>
      </c>
      <c r="W756" s="100">
        <f>IF(A756=1,((cPH1_+cPHr+(cNES*L756+(cNES+cOSEX)*G756+(cNES+cEREX)*H756+(cNES+cHOEX)*I756+(cNES+cNES)*S756+(cNES+cOSEX)*N756+(cNES+cEREX)*O756+(cNES+cHOEX)*P756)))/(1+cDR)^(A$6:A$65537 + 0.5),(cPHr+(cNES*L756+(cNES+cOSEX)*G756+(cNES+cEREX)*H756+(cNES+cHOEX)*I756+(cNES+cNES)*S756+(cNES+cOSEX)*N756+(cNES+cEREX)*O756+(cNES+cHOEX)*P756))/(1+cDR)^(((cycle + 0.5)/('Life tables'!$I$2/2))))</f>
        <v>22985.801764248943</v>
      </c>
      <c r="X756" s="107">
        <f>((L756+G756+H756+I756+N756+O756+P756+S756)/('Life tables'!$I$2/2))/(1+oDR)^(((cycle + 0.5)/('Life tables'!$I$2/2)))</f>
        <v>12.867374526347527</v>
      </c>
      <c r="Y756" s="31">
        <f>((uNES*L756+ uOCEX*G756+uEREX*H756+uHOEX*I756+uNES*S756+ uOCEX*N756+uEREX*O756+uHOEX*P756)/('Life tables'!$I$2/2))/(1+oDR)^(((cycle + 0.5)/('Life tables'!$I$2/2)))</f>
        <v>8.4802031737252701</v>
      </c>
      <c r="Z756" s="100">
        <f t="shared" si="232"/>
        <v>123004.59123924319</v>
      </c>
      <c r="AA756" s="107">
        <f>((L756+G756+H756+I756+N756+O756+P756+S756)/('Life tables'!$I$2/2))</f>
        <v>19.752552732057019</v>
      </c>
      <c r="AB756" s="31">
        <f>((uNES*L756+ uOCEX*G756+uEREX*H756+uHOEX*I756+uNES*S756+ uOCEX*N756+uEREX*O756+uHOEX*P756)/('Life tables'!$I$2/2))</f>
        <v>13.01785846246857</v>
      </c>
    </row>
    <row r="757" spans="1:28" x14ac:dyDescent="0.25">
      <c r="A757" s="4">
        <v>751</v>
      </c>
      <c r="C757" s="105">
        <f>IF(male=0,VLOOKUP((($A$5:$A$1570/'Life tables'!$I$2)*2)+age,lifetable,13,1),IF(male=1,VLOOKUP((($A$5:$A$1570/'Life tables'!$I$2)*2)+age,lifetable,10,1),"error"))</f>
        <v>5.6976556749510632E-4</v>
      </c>
      <c r="F757" s="96">
        <f t="shared" si="220"/>
        <v>89.889525779551704</v>
      </c>
      <c r="G757" s="96">
        <f t="shared" si="221"/>
        <v>9.0295909929684264</v>
      </c>
      <c r="H757" s="96">
        <f t="shared" si="222"/>
        <v>0.51568748096704986</v>
      </c>
      <c r="I757" s="96">
        <f t="shared" si="223"/>
        <v>0.20663109656407935</v>
      </c>
      <c r="J757" s="96">
        <f t="shared" si="224"/>
        <v>5.677225895824891E-2</v>
      </c>
      <c r="K757" s="96">
        <f t="shared" si="225"/>
        <v>0.2159179610017761</v>
      </c>
      <c r="L757" s="96">
        <f t="shared" si="233"/>
        <v>79.864925989092129</v>
      </c>
      <c r="M757" s="96">
        <f t="shared" si="226"/>
        <v>425.08816514663636</v>
      </c>
      <c r="N757" s="96">
        <f t="shared" si="227"/>
        <v>40.936911311324479</v>
      </c>
      <c r="O757" s="96">
        <f t="shared" si="228"/>
        <v>0.97715982967887882</v>
      </c>
      <c r="P757" s="96">
        <f t="shared" si="229"/>
        <v>0.97715982967887882</v>
      </c>
      <c r="Q757" s="96">
        <f t="shared" si="230"/>
        <v>0.26663854620480121</v>
      </c>
      <c r="R757" s="96">
        <f t="shared" si="231"/>
        <v>7.6598699471808196E-2</v>
      </c>
      <c r="S757" s="96">
        <f t="shared" si="234"/>
        <v>381.85369693027752</v>
      </c>
      <c r="T757" s="96">
        <f t="shared" si="238"/>
        <v>129.0461091562253</v>
      </c>
      <c r="U757" s="96">
        <f t="shared" si="238"/>
        <v>356.59212738322304</v>
      </c>
      <c r="V757" s="32">
        <f t="shared" si="236"/>
        <v>999.99999999999977</v>
      </c>
      <c r="W757" s="100">
        <f>IF(A757=1,((cPH1_+cPHr+(cNES*L757+(cNES+cOSEX)*G757+(cNES+cEREX)*H757+(cNES+cHOEX)*I757+(cNES+cNES)*S757+(cNES+cOSEX)*N757+(cNES+cEREX)*O757+(cNES+cHOEX)*P757)))/(1+cDR)^(A$6:A$65537 + 0.5),(cPHr+(cNES*L757+(cNES+cOSEX)*G757+(cNES+cEREX)*H757+(cNES+cHOEX)*I757+(cNES+cNES)*S757+(cNES+cOSEX)*N757+(cNES+cEREX)*O757+(cNES+cHOEX)*P757))/(1+cDR)^(((cycle + 0.5)/('Life tables'!$I$2/2))))</f>
        <v>22907.062286943205</v>
      </c>
      <c r="X757" s="107">
        <f>((L757+G757+H757+I757+N757+O757+P757+S757)/('Life tables'!$I$2/2))/(1+oDR)^(((cycle + 0.5)/('Life tables'!$I$2/2)))</f>
        <v>12.844647510374338</v>
      </c>
      <c r="Y757" s="31">
        <f>((uNES*L757+ uOCEX*G757+uEREX*H757+uHOEX*I757+uNES*S757+ uOCEX*N757+uEREX*O757+uHOEX*P757)/('Life tables'!$I$2/2))/(1+oDR)^(((cycle + 0.5)/('Life tables'!$I$2/2)))</f>
        <v>8.4652250052187483</v>
      </c>
      <c r="Z757" s="100">
        <f t="shared" si="232"/>
        <v>122857.50660384609</v>
      </c>
      <c r="AA757" s="107">
        <f>((L757+G757+H757+I757+N757+O757+P757+S757)/('Life tables'!$I$2/2))</f>
        <v>19.728928136354188</v>
      </c>
      <c r="AB757" s="31">
        <f>((uNES*L757+ uOCEX*G757+uEREX*H757+uHOEX*I757+uNES*S757+ uOCEX*N757+uEREX*O757+uHOEX*P757)/('Life tables'!$I$2/2))</f>
        <v>13.002288747210779</v>
      </c>
    </row>
    <row r="758" spans="1:28" x14ac:dyDescent="0.25">
      <c r="A758" s="4">
        <v>752</v>
      </c>
      <c r="C758" s="105">
        <f>IF(male=0,VLOOKUP((($A$5:$A$1570/'Life tables'!$I$2)*2)+age,lifetable,13,1),IF(male=1,VLOOKUP((($A$5:$A$1570/'Life tables'!$I$2)*2)+age,lifetable,10,1),"error"))</f>
        <v>5.6976556749510632E-4</v>
      </c>
      <c r="F758" s="96">
        <f t="shared" si="220"/>
        <v>89.781992479046252</v>
      </c>
      <c r="G758" s="96">
        <f t="shared" si="221"/>
        <v>9.0187890478778563</v>
      </c>
      <c r="H758" s="96">
        <f t="shared" si="222"/>
        <v>0.51507057286372171</v>
      </c>
      <c r="I758" s="96">
        <f t="shared" si="223"/>
        <v>0.20638390732141845</v>
      </c>
      <c r="J758" s="96">
        <f t="shared" si="224"/>
        <v>5.6704343276972505E-2</v>
      </c>
      <c r="K758" s="96">
        <f t="shared" si="225"/>
        <v>0.21565966204220799</v>
      </c>
      <c r="L758" s="96">
        <f t="shared" si="233"/>
        <v>79.769384945664072</v>
      </c>
      <c r="M758" s="96">
        <f t="shared" si="226"/>
        <v>424.57977098150519</v>
      </c>
      <c r="N758" s="96">
        <f t="shared" si="227"/>
        <v>40.887951851721574</v>
      </c>
      <c r="O758" s="96">
        <f t="shared" si="228"/>
        <v>0.97599117245305855</v>
      </c>
      <c r="P758" s="96">
        <f t="shared" si="229"/>
        <v>0.97599117245305855</v>
      </c>
      <c r="Q758" s="96">
        <f t="shared" si="230"/>
        <v>0.26631965357921411</v>
      </c>
      <c r="R758" s="96">
        <f t="shared" si="231"/>
        <v>7.6507089459907071E-2</v>
      </c>
      <c r="S758" s="96">
        <f t="shared" si="234"/>
        <v>381.39701004183837</v>
      </c>
      <c r="T758" s="96">
        <f t="shared" si="238"/>
        <v>129.36913315308149</v>
      </c>
      <c r="U758" s="96">
        <f t="shared" si="238"/>
        <v>356.88429413472517</v>
      </c>
      <c r="V758" s="32">
        <f t="shared" si="236"/>
        <v>999.99999999999977</v>
      </c>
      <c r="W758" s="100">
        <f>IF(A758=1,((cPH1_+cPHr+(cNES*L758+(cNES+cOSEX)*G758+(cNES+cEREX)*H758+(cNES+cHOEX)*I758+(cNES+cNES)*S758+(cNES+cOSEX)*N758+(cNES+cEREX)*O758+(cNES+cHOEX)*P758)))/(1+cDR)^(A$6:A$65537 + 0.5),(cPHr+(cNES*L758+(cNES+cOSEX)*G758+(cNES+cEREX)*H758+(cNES+cHOEX)*I758+(cNES+cNES)*S758+(cNES+cOSEX)*N758+(cNES+cEREX)*O758+(cNES+cHOEX)*P758))/(1+cDR)^(((cycle + 0.5)/('Life tables'!$I$2/2))))</f>
        <v>22828.59253199575</v>
      </c>
      <c r="X758" s="107">
        <f>((L758+G758+H758+I758+N758+O758+P758+S758)/('Life tables'!$I$2/2))/(1+oDR)^(((cycle + 0.5)/('Life tables'!$I$2/2)))</f>
        <v>12.821960637296435</v>
      </c>
      <c r="Y758" s="31">
        <f>((uNES*L758+ uOCEX*G758+uEREX*H758+uHOEX*I758+uNES*S758+ uOCEX*N758+uEREX*O758+uHOEX*P758)/('Life tables'!$I$2/2))/(1+oDR)^(((cycle + 0.5)/('Life tables'!$I$2/2)))</f>
        <v>8.4502732927370108</v>
      </c>
      <c r="Z758" s="100">
        <f t="shared" si="232"/>
        <v>122710.59781895916</v>
      </c>
      <c r="AA758" s="107">
        <f>((L758+G758+H758+I758+N758+O758+P758+S758)/('Life tables'!$I$2/2))</f>
        <v>19.705331798277165</v>
      </c>
      <c r="AB758" s="31">
        <f>((uNES*L758+ uOCEX*G758+uEREX*H758+uHOEX*I758+uNES*S758+ uOCEX*N758+uEREX*O758+uHOEX*P758)/('Life tables'!$I$2/2))</f>
        <v>12.986737655015402</v>
      </c>
    </row>
    <row r="759" spans="1:28" x14ac:dyDescent="0.25">
      <c r="A759" s="4">
        <v>753</v>
      </c>
      <c r="C759" s="105">
        <f>IF(male=0,VLOOKUP((($A$5:$A$1570/'Life tables'!$I$2)*2)+age,lifetable,13,1),IF(male=1,VLOOKUP((($A$5:$A$1570/'Life tables'!$I$2)*2)+age,lifetable,10,1),"error"))</f>
        <v>5.6976556749510632E-4</v>
      </c>
      <c r="F759" s="96">
        <f t="shared" si="220"/>
        <v>89.674588576865006</v>
      </c>
      <c r="G759" s="96">
        <f t="shared" si="221"/>
        <v>9.0080001011197677</v>
      </c>
      <c r="H759" s="96">
        <f t="shared" si="222"/>
        <v>0.51445440710601475</v>
      </c>
      <c r="I759" s="96">
        <f t="shared" si="223"/>
        <v>0.20613701552962727</v>
      </c>
      <c r="J759" s="96">
        <f t="shared" si="224"/>
        <v>5.6636509320848252E-2</v>
      </c>
      <c r="K759" s="96">
        <f t="shared" si="225"/>
        <v>0.21540167390219397</v>
      </c>
      <c r="L759" s="96">
        <f t="shared" si="233"/>
        <v>79.673958869886548</v>
      </c>
      <c r="M759" s="96">
        <f t="shared" si="226"/>
        <v>424.07198413532819</v>
      </c>
      <c r="N759" s="96">
        <f t="shared" si="227"/>
        <v>40.839050878249786</v>
      </c>
      <c r="O759" s="96">
        <f t="shared" si="228"/>
        <v>0.97482391128512569</v>
      </c>
      <c r="P759" s="96">
        <f t="shared" si="229"/>
        <v>0.97482391128512569</v>
      </c>
      <c r="Q759" s="96">
        <f t="shared" si="230"/>
        <v>0.26600114189729085</v>
      </c>
      <c r="R759" s="96">
        <f t="shared" si="231"/>
        <v>7.64155888837557E-2</v>
      </c>
      <c r="S759" s="96">
        <f t="shared" si="234"/>
        <v>380.94086870372712</v>
      </c>
      <c r="T759" s="96">
        <f t="shared" si="238"/>
        <v>129.69177080429964</v>
      </c>
      <c r="U759" s="96">
        <f t="shared" si="238"/>
        <v>357.17611139751114</v>
      </c>
      <c r="V759" s="32">
        <f t="shared" si="236"/>
        <v>999.99999999999977</v>
      </c>
      <c r="W759" s="100">
        <f>IF(A759=1,((cPH1_+cPHr+(cNES*L759+(cNES+cOSEX)*G759+(cNES+cEREX)*H759+(cNES+cHOEX)*I759+(cNES+cNES)*S759+(cNES+cOSEX)*N759+(cNES+cEREX)*O759+(cNES+cHOEX)*P759)))/(1+cDR)^(A$6:A$65537 + 0.5),(cPHr+(cNES*L759+(cNES+cOSEX)*G759+(cNES+cEREX)*H759+(cNES+cHOEX)*I759+(cNES+cNES)*S759+(cNES+cOSEX)*N759+(cNES+cEREX)*O759+(cNES+cHOEX)*P759))/(1+cDR)^(((cycle + 0.5)/('Life tables'!$I$2/2))))</f>
        <v>22750.391575885049</v>
      </c>
      <c r="X759" s="107">
        <f>((L759+G759+H759+I759+N759+O759+P759+S759)/('Life tables'!$I$2/2))/(1+oDR)^(((cycle + 0.5)/('Life tables'!$I$2/2)))</f>
        <v>12.799313836165268</v>
      </c>
      <c r="Y759" s="31">
        <f>((uNES*L759+ uOCEX*G759+uEREX*H759+uHOEX*I759+uNES*S759+ uOCEX*N759+uEREX*O759+uHOEX*P759)/('Life tables'!$I$2/2))/(1+oDR)^(((cycle + 0.5)/('Life tables'!$I$2/2)))</f>
        <v>8.4353479895225139</v>
      </c>
      <c r="Z759" s="100">
        <f t="shared" si="232"/>
        <v>122563.8646765039</v>
      </c>
      <c r="AA759" s="107">
        <f>((L759+G759+H759+I759+N759+O759+P759+S759)/('Life tables'!$I$2/2))</f>
        <v>19.681763683960387</v>
      </c>
      <c r="AB759" s="31">
        <f>((uNES*L759+ uOCEX*G759+uEREX*H759+uHOEX*I759+uNES*S759+ uOCEX*N759+uEREX*O759+uHOEX*P759)/('Life tables'!$I$2/2))</f>
        <v>12.971205163564735</v>
      </c>
    </row>
    <row r="760" spans="1:28" x14ac:dyDescent="0.25">
      <c r="A760" s="4">
        <v>754</v>
      </c>
      <c r="C760" s="105">
        <f>IF(male=0,VLOOKUP((($A$5:$A$1570/'Life tables'!$I$2)*2)+age,lifetable,13,1),IF(male=1,VLOOKUP((($A$5:$A$1570/'Life tables'!$I$2)*2)+age,lifetable,10,1),"error"))</f>
        <v>5.6976556749510632E-4</v>
      </c>
      <c r="F760" s="96">
        <f t="shared" si="220"/>
        <v>89.567313891660319</v>
      </c>
      <c r="G760" s="96">
        <f t="shared" si="221"/>
        <v>8.9972241344774098</v>
      </c>
      <c r="H760" s="96">
        <f t="shared" si="222"/>
        <v>0.5138389826535551</v>
      </c>
      <c r="I760" s="96">
        <f t="shared" si="223"/>
        <v>0.20589042077183789</v>
      </c>
      <c r="J760" s="96">
        <f t="shared" si="224"/>
        <v>5.6568756975340938E-2</v>
      </c>
      <c r="K760" s="96">
        <f t="shared" si="225"/>
        <v>0.21514399614613028</v>
      </c>
      <c r="L760" s="96">
        <f t="shared" si="233"/>
        <v>79.578647600636046</v>
      </c>
      <c r="M760" s="96">
        <f t="shared" si="226"/>
        <v>423.56480390652877</v>
      </c>
      <c r="N760" s="96">
        <f t="shared" si="227"/>
        <v>40.79020832334578</v>
      </c>
      <c r="O760" s="96">
        <f t="shared" si="228"/>
        <v>0.97365804456235017</v>
      </c>
      <c r="P760" s="96">
        <f t="shared" si="229"/>
        <v>0.97365804456235017</v>
      </c>
      <c r="Q760" s="96">
        <f t="shared" si="230"/>
        <v>0.265683010718964</v>
      </c>
      <c r="R760" s="96">
        <f t="shared" si="231"/>
        <v>7.6324197616933556E-2</v>
      </c>
      <c r="S760" s="96">
        <f t="shared" si="234"/>
        <v>380.48527228572237</v>
      </c>
      <c r="T760" s="96">
        <f t="shared" ref="T760:U775" si="239">J760+Q760+T759</f>
        <v>130.01402257199393</v>
      </c>
      <c r="U760" s="96">
        <f t="shared" si="239"/>
        <v>357.46757959127422</v>
      </c>
      <c r="V760" s="32">
        <f t="shared" si="236"/>
        <v>999.99999999999977</v>
      </c>
      <c r="W760" s="100">
        <f>IF(A760=1,((cPH1_+cPHr+(cNES*L760+(cNES+cOSEX)*G760+(cNES+cEREX)*H760+(cNES+cHOEX)*I760+(cNES+cNES)*S760+(cNES+cOSEX)*N760+(cNES+cEREX)*O760+(cNES+cHOEX)*P760)))/(1+cDR)^(A$6:A$65537 + 0.5),(cPHr+(cNES*L760+(cNES+cOSEX)*G760+(cNES+cEREX)*H760+(cNES+cHOEX)*I760+(cNES+cNES)*S760+(cNES+cOSEX)*N760+(cNES+cEREX)*O760+(cNES+cHOEX)*P760))/(1+cDR)^(((cycle + 0.5)/('Life tables'!$I$2/2))))</f>
        <v>22672.458498236272</v>
      </c>
      <c r="X760" s="107">
        <f>((L760+G760+H760+I760+N760+O760+P760+S760)/('Life tables'!$I$2/2))/(1+oDR)^(((cycle + 0.5)/('Life tables'!$I$2/2)))</f>
        <v>12.7767070361592</v>
      </c>
      <c r="Y760" s="31">
        <f>((uNES*L760+ uOCEX*G760+uEREX*H760+uHOEX*I760+uNES*S760+ uOCEX*N760+uEREX*O760+uHOEX*P760)/('Life tables'!$I$2/2))/(1+oDR)^(((cycle + 0.5)/('Life tables'!$I$2/2)))</f>
        <v>8.4204490489013271</v>
      </c>
      <c r="Z760" s="100">
        <f t="shared" si="232"/>
        <v>122417.30696857479</v>
      </c>
      <c r="AA760" s="107">
        <f>((L760+G760+H760+I760+N760+O760+P760+S760)/('Life tables'!$I$2/2))</f>
        <v>19.658223759581137</v>
      </c>
      <c r="AB760" s="31">
        <f>((uNES*L760+ uOCEX*G760+uEREX*H760+uHOEX*I760+uNES*S760+ uOCEX*N760+uEREX*O760+uHOEX*P760)/('Life tables'!$I$2/2))</f>
        <v>12.955691250569259</v>
      </c>
    </row>
    <row r="761" spans="1:28" x14ac:dyDescent="0.25">
      <c r="A761" s="4">
        <v>755</v>
      </c>
      <c r="C761" s="105">
        <f>IF(male=0,VLOOKUP((($A$5:$A$1570/'Life tables'!$I$2)*2)+age,lifetable,13,1),IF(male=1,VLOOKUP((($A$5:$A$1570/'Life tables'!$I$2)*2)+age,lifetable,10,1),"error"))</f>
        <v>5.6976556749510632E-4</v>
      </c>
      <c r="F761" s="96">
        <f t="shared" si="220"/>
        <v>89.460168243200798</v>
      </c>
      <c r="G761" s="96">
        <f t="shared" si="221"/>
        <v>8.9864611298461625</v>
      </c>
      <c r="H761" s="96">
        <f t="shared" si="222"/>
        <v>0.51322429847237272</v>
      </c>
      <c r="I761" s="96">
        <f t="shared" si="223"/>
        <v>0.20564412263374829</v>
      </c>
      <c r="J761" s="96">
        <f t="shared" si="224"/>
        <v>5.6501086126620345E-2</v>
      </c>
      <c r="K761" s="96">
        <f t="shared" si="225"/>
        <v>0.21488662834109448</v>
      </c>
      <c r="L761" s="96">
        <f t="shared" si="233"/>
        <v>79.483450977780805</v>
      </c>
      <c r="M761" s="96">
        <f t="shared" si="226"/>
        <v>423.05822959353083</v>
      </c>
      <c r="N761" s="96">
        <f t="shared" si="227"/>
        <v>40.741424119446243</v>
      </c>
      <c r="O761" s="96">
        <f t="shared" si="228"/>
        <v>0.97249357067200326</v>
      </c>
      <c r="P761" s="96">
        <f t="shared" si="229"/>
        <v>0.97249357067200326</v>
      </c>
      <c r="Q761" s="96">
        <f t="shared" si="230"/>
        <v>0.26536525960416674</v>
      </c>
      <c r="R761" s="96">
        <f t="shared" si="231"/>
        <v>7.6232915533020265E-2</v>
      </c>
      <c r="S761" s="96">
        <f t="shared" si="234"/>
        <v>380.03022015760337</v>
      </c>
      <c r="T761" s="96">
        <f t="shared" si="239"/>
        <v>130.33588891772473</v>
      </c>
      <c r="U761" s="96">
        <f t="shared" si="239"/>
        <v>357.75869913514833</v>
      </c>
      <c r="V761" s="32">
        <f t="shared" si="236"/>
        <v>999.99999999999977</v>
      </c>
      <c r="W761" s="100">
        <f>IF(A761=1,((cPH1_+cPHr+(cNES*L761+(cNES+cOSEX)*G761+(cNES+cEREX)*H761+(cNES+cHOEX)*I761+(cNES+cNES)*S761+(cNES+cOSEX)*N761+(cNES+cEREX)*O761+(cNES+cHOEX)*P761)))/(1+cDR)^(A$6:A$65537 + 0.5),(cPHr+(cNES*L761+(cNES+cOSEX)*G761+(cNES+cEREX)*H761+(cNES+cHOEX)*I761+(cNES+cNES)*S761+(cNES+cOSEX)*N761+(cNES+cEREX)*O761+(cNES+cHOEX)*P761))/(1+cDR)^(((cycle + 0.5)/('Life tables'!$I$2/2))))</f>
        <v>22594.792381811192</v>
      </c>
      <c r="X761" s="107">
        <f>((L761+G761+H761+I761+N761+O761+P761+S761)/('Life tables'!$I$2/2))/(1+oDR)^(((cycle + 0.5)/('Life tables'!$I$2/2)))</f>
        <v>12.754140166583214</v>
      </c>
      <c r="Y761" s="31">
        <f>((uNES*L761+ uOCEX*G761+uEREX*H761+uHOEX*I761+uNES*S761+ uOCEX*N761+uEREX*O761+uHOEX*P761)/('Life tables'!$I$2/2))/(1+oDR)^(((cycle + 0.5)/('Life tables'!$I$2/2)))</f>
        <v>8.4055764242829394</v>
      </c>
      <c r="Z761" s="100">
        <f t="shared" si="232"/>
        <v>122270.92448744169</v>
      </c>
      <c r="AA761" s="107">
        <f>((L761+G761+H761+I761+N761+O761+P761+S761)/('Life tables'!$I$2/2))</f>
        <v>19.634711991359389</v>
      </c>
      <c r="AB761" s="31">
        <f>((uNES*L761+ uOCEX*G761+uEREX*H761+uHOEX*I761+uNES*S761+ uOCEX*N761+uEREX*O761+uHOEX*P761)/('Life tables'!$I$2/2))</f>
        <v>12.940195893767557</v>
      </c>
    </row>
    <row r="762" spans="1:28" x14ac:dyDescent="0.25">
      <c r="A762" s="4">
        <v>756</v>
      </c>
      <c r="C762" s="105">
        <f>IF(male=0,VLOOKUP((($A$5:$A$1570/'Life tables'!$I$2)*2)+age,lifetable,13,1),IF(male=1,VLOOKUP((($A$5:$A$1570/'Life tables'!$I$2)*2)+age,lifetable,10,1),"error"))</f>
        <v>5.6976556749510632E-4</v>
      </c>
      <c r="F762" s="96">
        <f t="shared" si="220"/>
        <v>89.353151452339432</v>
      </c>
      <c r="G762" s="96">
        <f t="shared" si="221"/>
        <v>8.9757110692303357</v>
      </c>
      <c r="H762" s="96">
        <f t="shared" si="222"/>
        <v>0.51261035353471873</v>
      </c>
      <c r="I762" s="96">
        <f t="shared" si="223"/>
        <v>0.20539812070354918</v>
      </c>
      <c r="J762" s="96">
        <f t="shared" si="224"/>
        <v>5.6433496661541148E-2</v>
      </c>
      <c r="K762" s="96">
        <f t="shared" si="225"/>
        <v>0.2146295700567688</v>
      </c>
      <c r="L762" s="96">
        <f t="shared" si="233"/>
        <v>79.388368842152516</v>
      </c>
      <c r="M762" s="96">
        <f t="shared" si="226"/>
        <v>422.55226049478722</v>
      </c>
      <c r="N762" s="96">
        <f t="shared" si="227"/>
        <v>40.692698198990676</v>
      </c>
      <c r="O762" s="96">
        <f t="shared" si="228"/>
        <v>0.97133048800142241</v>
      </c>
      <c r="P762" s="96">
        <f t="shared" si="229"/>
        <v>0.97133048800142241</v>
      </c>
      <c r="Q762" s="96">
        <f t="shared" si="230"/>
        <v>0.26504788811285029</v>
      </c>
      <c r="R762" s="96">
        <f t="shared" si="231"/>
        <v>7.6141742505600615E-2</v>
      </c>
      <c r="S762" s="96">
        <f t="shared" si="234"/>
        <v>379.57571168917525</v>
      </c>
      <c r="T762" s="96">
        <f t="shared" si="239"/>
        <v>130.65737030249912</v>
      </c>
      <c r="U762" s="96">
        <f t="shared" si="239"/>
        <v>358.04947044771069</v>
      </c>
      <c r="V762" s="32">
        <f t="shared" si="236"/>
        <v>999.99999999999977</v>
      </c>
      <c r="W762" s="100">
        <f>IF(A762=1,((cPH1_+cPHr+(cNES*L762+(cNES+cOSEX)*G762+(cNES+cEREX)*H762+(cNES+cHOEX)*I762+(cNES+cNES)*S762+(cNES+cOSEX)*N762+(cNES+cEREX)*O762+(cNES+cHOEX)*P762)))/(1+cDR)^(A$6:A$65537 + 0.5),(cPHr+(cNES*L762+(cNES+cOSEX)*G762+(cNES+cEREX)*H762+(cNES+cHOEX)*I762+(cNES+cNES)*S762+(cNES+cOSEX)*N762+(cNES+cEREX)*O762+(cNES+cHOEX)*P762))/(1+cDR)^(((cycle + 0.5)/('Life tables'!$I$2/2))))</f>
        <v>22517.392312497974</v>
      </c>
      <c r="X762" s="107">
        <f>((L762+G762+H762+I762+N762+O762+P762+S762)/('Life tables'!$I$2/2))/(1+oDR)^(((cycle + 0.5)/('Life tables'!$I$2/2)))</f>
        <v>12.731613156868638</v>
      </c>
      <c r="Y762" s="31">
        <f>((uNES*L762+ uOCEX*G762+uEREX*H762+uHOEX*I762+uNES*S762+ uOCEX*N762+uEREX*O762+uHOEX*P762)/('Life tables'!$I$2/2))/(1+oDR)^(((cycle + 0.5)/('Life tables'!$I$2/2)))</f>
        <v>8.3907300691600817</v>
      </c>
      <c r="Z762" s="100">
        <f t="shared" si="232"/>
        <v>122124.71702555203</v>
      </c>
      <c r="AA762" s="107">
        <f>((L762+G762+H762+I762+N762+O762+P762+S762)/('Life tables'!$I$2/2))</f>
        <v>19.611228345557688</v>
      </c>
      <c r="AB762" s="31">
        <f>((uNES*L762+ uOCEX*G762+uEREX*H762+uHOEX*I762+uNES*S762+ uOCEX*N762+uEREX*O762+uHOEX*P762)/('Life tables'!$I$2/2))</f>
        <v>12.92471907092623</v>
      </c>
    </row>
    <row r="763" spans="1:28" x14ac:dyDescent="0.25">
      <c r="A763" s="4">
        <v>757</v>
      </c>
      <c r="C763" s="105">
        <f>IF(male=0,VLOOKUP((($A$5:$A$1570/'Life tables'!$I$2)*2)+age,lifetable,13,1),IF(male=1,VLOOKUP((($A$5:$A$1570/'Life tables'!$I$2)*2)+age,lifetable,10,1),"error"))</f>
        <v>6.1270435815030666E-4</v>
      </c>
      <c r="F763" s="96">
        <f t="shared" si="220"/>
        <v>89.246263340982907</v>
      </c>
      <c r="G763" s="96">
        <f t="shared" si="221"/>
        <v>8.9649739347400814</v>
      </c>
      <c r="H763" s="96">
        <f t="shared" si="222"/>
        <v>0.51199714681888897</v>
      </c>
      <c r="I763" s="96">
        <f t="shared" si="223"/>
        <v>0.2051524145718534</v>
      </c>
      <c r="J763" s="96">
        <f t="shared" si="224"/>
        <v>6.0613853759879016E-2</v>
      </c>
      <c r="K763" s="96">
        <f t="shared" si="225"/>
        <v>0.21437282086536658</v>
      </c>
      <c r="L763" s="96">
        <f t="shared" si="233"/>
        <v>79.28915317022684</v>
      </c>
      <c r="M763" s="96">
        <f t="shared" si="226"/>
        <v>422.04689590880696</v>
      </c>
      <c r="N763" s="96">
        <f t="shared" si="227"/>
        <v>40.64403049442398</v>
      </c>
      <c r="O763" s="96">
        <f t="shared" si="228"/>
        <v>0.97016879493807429</v>
      </c>
      <c r="P763" s="96">
        <f t="shared" si="229"/>
        <v>0.97016879493807429</v>
      </c>
      <c r="Q763" s="96">
        <f t="shared" si="230"/>
        <v>0.28468160038146234</v>
      </c>
      <c r="R763" s="96">
        <f t="shared" si="231"/>
        <v>7.605067840826954E-2</v>
      </c>
      <c r="S763" s="96">
        <f t="shared" si="234"/>
        <v>379.1017955457171</v>
      </c>
      <c r="T763" s="96">
        <f t="shared" si="239"/>
        <v>131.00266575664045</v>
      </c>
      <c r="U763" s="96">
        <f t="shared" si="239"/>
        <v>358.33989394698432</v>
      </c>
      <c r="V763" s="32">
        <f t="shared" si="236"/>
        <v>999.99999999999977</v>
      </c>
      <c r="W763" s="100">
        <f>IF(A763=1,((cPH1_+cPHr+(cNES*L763+(cNES+cOSEX)*G763+(cNES+cEREX)*H763+(cNES+cHOEX)*I763+(cNES+cNES)*S763+(cNES+cOSEX)*N763+(cNES+cEREX)*O763+(cNES+cHOEX)*P763)))/(1+cDR)^(A$6:A$65537 + 0.5),(cPHr+(cNES*L763+(cNES+cOSEX)*G763+(cNES+cEREX)*H763+(cNES+cHOEX)*I763+(cNES+cNES)*S763+(cNES+cOSEX)*N763+(cNES+cEREX)*O763+(cNES+cHOEX)*P763))/(1+cDR)^(((cycle + 0.5)/('Life tables'!$I$2/2))))</f>
        <v>22439.340233611936</v>
      </c>
      <c r="X763" s="107">
        <f>((L763+G763+H763+I763+N763+O763+P763+S763)/('Life tables'!$I$2/2))/(1+oDR)^(((cycle + 0.5)/('Life tables'!$I$2/2)))</f>
        <v>12.708523716621064</v>
      </c>
      <c r="Y763" s="31">
        <f>((uNES*L763+ uOCEX*G763+uEREX*H763+uHOEX*I763+uNES*S763+ uOCEX*N763+uEREX*O763+uHOEX*P763)/('Life tables'!$I$2/2))/(1+oDR)^(((cycle + 0.5)/('Life tables'!$I$2/2)))</f>
        <v>8.3755064497408291</v>
      </c>
      <c r="Z763" s="100">
        <f t="shared" si="232"/>
        <v>121973.69903946281</v>
      </c>
      <c r="AA763" s="107">
        <f>((L763+G763+H763+I763+N763+O763+P763+S763)/('Life tables'!$I$2/2))</f>
        <v>19.586844624920168</v>
      </c>
      <c r="AB763" s="31">
        <f>((uNES*L763+ uOCEX*G763+uEREX*H763+uHOEX*I763+uNES*S763+ uOCEX*N763+uEREX*O763+uHOEX*P763)/('Life tables'!$I$2/2))</f>
        <v>12.90863889025403</v>
      </c>
    </row>
    <row r="764" spans="1:28" x14ac:dyDescent="0.25">
      <c r="A764" s="4">
        <v>758</v>
      </c>
      <c r="C764" s="105">
        <f>IF(male=0,VLOOKUP((($A$5:$A$1570/'Life tables'!$I$2)*2)+age,lifetable,13,1),IF(male=1,VLOOKUP((($A$5:$A$1570/'Life tables'!$I$2)*2)+age,lifetable,10,1),"error"))</f>
        <v>6.1270435815030666E-4</v>
      </c>
      <c r="F764" s="96">
        <f t="shared" si="220"/>
        <v>89.13524909003732</v>
      </c>
      <c r="G764" s="96">
        <f t="shared" si="221"/>
        <v>8.95382232089257</v>
      </c>
      <c r="H764" s="96">
        <f t="shared" si="222"/>
        <v>0.51136026884089214</v>
      </c>
      <c r="I764" s="96">
        <f t="shared" si="223"/>
        <v>0.2048972235892757</v>
      </c>
      <c r="J764" s="96">
        <f t="shared" si="224"/>
        <v>6.0538455627563173E-2</v>
      </c>
      <c r="K764" s="96">
        <f t="shared" si="225"/>
        <v>0.21410616053427198</v>
      </c>
      <c r="L764" s="96">
        <f t="shared" si="233"/>
        <v>79.19052466055274</v>
      </c>
      <c r="M764" s="96">
        <f t="shared" si="226"/>
        <v>421.52219120633748</v>
      </c>
      <c r="N764" s="96">
        <f t="shared" si="227"/>
        <v>40.593500294736536</v>
      </c>
      <c r="O764" s="96">
        <f t="shared" si="228"/>
        <v>0.96896264430925139</v>
      </c>
      <c r="P764" s="96">
        <f t="shared" si="229"/>
        <v>0.96896264430925139</v>
      </c>
      <c r="Q764" s="96">
        <f t="shared" si="230"/>
        <v>0.28432767342245696</v>
      </c>
      <c r="R764" s="96">
        <f t="shared" si="231"/>
        <v>7.5956129321488833E-2</v>
      </c>
      <c r="S764" s="96">
        <f t="shared" si="234"/>
        <v>378.63048182023851</v>
      </c>
      <c r="T764" s="96">
        <f t="shared" si="239"/>
        <v>131.34753188569047</v>
      </c>
      <c r="U764" s="96">
        <f t="shared" si="239"/>
        <v>358.62995623684009</v>
      </c>
      <c r="V764" s="32">
        <f t="shared" si="236"/>
        <v>999.99999999999955</v>
      </c>
      <c r="W764" s="100">
        <f>IF(A764=1,((cPH1_+cPHr+(cNES*L764+(cNES+cOSEX)*G764+(cNES+cEREX)*H764+(cNES+cHOEX)*I764+(cNES+cNES)*S764+(cNES+cOSEX)*N764+(cNES+cEREX)*O764+(cNES+cHOEX)*P764)))/(1+cDR)^(A$6:A$65537 + 0.5),(cPHr+(cNES*L764+(cNES+cOSEX)*G764+(cNES+cEREX)*H764+(cNES+cHOEX)*I764+(cNES+cNES)*S764+(cNES+cOSEX)*N764+(cNES+cEREX)*O764+(cNES+cHOEX)*P764))/(1+cDR)^(((cycle + 0.5)/('Life tables'!$I$2/2))))</f>
        <v>22361.413803755724</v>
      </c>
      <c r="X764" s="107">
        <f>((L764+G764+H764+I764+N764+O764+P764+S764)/('Life tables'!$I$2/2))/(1+oDR)^(((cycle + 0.5)/('Life tables'!$I$2/2)))</f>
        <v>12.685476153008658</v>
      </c>
      <c r="Y764" s="31">
        <f>((uNES*L764+ uOCEX*G764+uEREX*H764+uHOEX*I764+uNES*S764+ uOCEX*N764+uEREX*O764+uHOEX*P764)/('Life tables'!$I$2/2))/(1+oDR)^(((cycle + 0.5)/('Life tables'!$I$2/2)))</f>
        <v>8.3603170380220408</v>
      </c>
      <c r="Z764" s="100">
        <f t="shared" si="232"/>
        <v>121822.07838751105</v>
      </c>
      <c r="AA764" s="107">
        <f>((L764+G764+H764+I764+N764+O764+P764+S764)/('Life tables'!$I$2/2))</f>
        <v>19.56249122612931</v>
      </c>
      <c r="AB764" s="31">
        <f>((uNES*L764+ uOCEX*G764+uEREX*H764+uHOEX*I764+uNES*S764+ uOCEX*N764+uEREX*O764+uHOEX*P764)/('Life tables'!$I$2/2))</f>
        <v>12.892588873392519</v>
      </c>
    </row>
    <row r="765" spans="1:28" x14ac:dyDescent="0.25">
      <c r="A765" s="4">
        <v>759</v>
      </c>
      <c r="C765" s="105">
        <f>IF(male=0,VLOOKUP((($A$5:$A$1570/'Life tables'!$I$2)*2)+age,lifetable,13,1),IF(male=1,VLOOKUP((($A$5:$A$1570/'Life tables'!$I$2)*2)+age,lifetable,10,1),"error"))</f>
        <v>6.1270435815030666E-4</v>
      </c>
      <c r="F765" s="96">
        <f t="shared" si="220"/>
        <v>89.024374563662022</v>
      </c>
      <c r="G765" s="96">
        <f t="shared" si="221"/>
        <v>8.942684742670572</v>
      </c>
      <c r="H765" s="96">
        <f t="shared" si="222"/>
        <v>0.51072419244918765</v>
      </c>
      <c r="I765" s="96">
        <f t="shared" si="223"/>
        <v>0.20464235379474441</v>
      </c>
      <c r="J765" s="96">
        <f t="shared" si="224"/>
        <v>6.0463152392718135E-2</v>
      </c>
      <c r="K765" s="96">
        <f t="shared" si="225"/>
        <v>0.21383983582675598</v>
      </c>
      <c r="L765" s="96">
        <f t="shared" si="233"/>
        <v>79.09202028652804</v>
      </c>
      <c r="M765" s="96">
        <f t="shared" si="226"/>
        <v>420.99813731380704</v>
      </c>
      <c r="N765" s="96">
        <f t="shared" si="227"/>
        <v>40.543032769456282</v>
      </c>
      <c r="O765" s="96">
        <f t="shared" si="228"/>
        <v>0.96775798971203164</v>
      </c>
      <c r="P765" s="96">
        <f t="shared" si="229"/>
        <v>0.96775798971203164</v>
      </c>
      <c r="Q765" s="96">
        <f t="shared" si="230"/>
        <v>0.28397418545167002</v>
      </c>
      <c r="R765" s="96">
        <f t="shared" si="231"/>
        <v>7.5861697507309478E-2</v>
      </c>
      <c r="S765" s="96">
        <f t="shared" si="234"/>
        <v>378.15975268196769</v>
      </c>
      <c r="T765" s="96">
        <f t="shared" si="239"/>
        <v>131.69196922353487</v>
      </c>
      <c r="U765" s="96">
        <f t="shared" si="239"/>
        <v>358.91965777017413</v>
      </c>
      <c r="V765" s="32">
        <f t="shared" si="236"/>
        <v>999.99999999999955</v>
      </c>
      <c r="W765" s="100">
        <f>IF(A765=1,((cPH1_+cPHr+(cNES*L765+(cNES+cOSEX)*G765+(cNES+cEREX)*H765+(cNES+cHOEX)*I765+(cNES+cNES)*S765+(cNES+cOSEX)*N765+(cNES+cEREX)*O765+(cNES+cHOEX)*P765)))/(1+cDR)^(A$6:A$65537 + 0.5),(cPHr+(cNES*L765+(cNES+cOSEX)*G765+(cNES+cEREX)*H765+(cNES+cHOEX)*I765+(cNES+cNES)*S765+(cNES+cOSEX)*N765+(cNES+cEREX)*O765+(cNES+cHOEX)*P765))/(1+cDR)^(((cycle + 0.5)/('Life tables'!$I$2/2))))</f>
        <v>22283.757976340232</v>
      </c>
      <c r="X765" s="107">
        <f>((L765+G765+H765+I765+N765+O765+P765+S765)/('Life tables'!$I$2/2))/(1+oDR)^(((cycle + 0.5)/('Life tables'!$I$2/2)))</f>
        <v>12.662470389986732</v>
      </c>
      <c r="Y765" s="31">
        <f>((uNES*L765+ uOCEX*G765+uEREX*H765+uHOEX*I765+uNES*S765+ uOCEX*N765+uEREX*O765+uHOEX*P765)/('Life tables'!$I$2/2))/(1+oDR)^(((cycle + 0.5)/('Life tables'!$I$2/2)))</f>
        <v>8.345155174777668</v>
      </c>
      <c r="Z765" s="100">
        <f t="shared" si="232"/>
        <v>121670.64611469142</v>
      </c>
      <c r="AA765" s="107">
        <f>((L765+G765+H765+I765+N765+O765+P765+S765)/('Life tables'!$I$2/2))</f>
        <v>19.538168111335988</v>
      </c>
      <c r="AB765" s="31">
        <f>((uNES*L765+ uOCEX*G765+uEREX*H765+uHOEX*I765+uNES*S765+ uOCEX*N765+uEREX*O765+uHOEX*P765)/('Life tables'!$I$2/2))</f>
        <v>12.876558815010378</v>
      </c>
    </row>
    <row r="766" spans="1:28" x14ac:dyDescent="0.25">
      <c r="A766" s="4">
        <v>760</v>
      </c>
      <c r="C766" s="105">
        <f>IF(male=0,VLOOKUP((($A$5:$A$1570/'Life tables'!$I$2)*2)+age,lifetable,13,1),IF(male=1,VLOOKUP((($A$5:$A$1570/'Life tables'!$I$2)*2)+age,lifetable,10,1),"error"))</f>
        <v>6.1270435815030666E-4</v>
      </c>
      <c r="F766" s="96">
        <f t="shared" si="220"/>
        <v>88.913639530709233</v>
      </c>
      <c r="G766" s="96">
        <f t="shared" si="221"/>
        <v>8.9315611768548102</v>
      </c>
      <c r="H766" s="96">
        <f t="shared" si="222"/>
        <v>0.51008891631770292</v>
      </c>
      <c r="I766" s="96">
        <f t="shared" si="223"/>
        <v>0.20438780465691483</v>
      </c>
      <c r="J766" s="96">
        <f t="shared" si="224"/>
        <v>6.038794389835405E-2</v>
      </c>
      <c r="K766" s="96">
        <f t="shared" si="225"/>
        <v>0.21357384618759304</v>
      </c>
      <c r="L766" s="96">
        <f t="shared" si="233"/>
        <v>78.993639842793854</v>
      </c>
      <c r="M766" s="96">
        <f t="shared" si="226"/>
        <v>420.47473347558133</v>
      </c>
      <c r="N766" s="96">
        <f t="shared" si="227"/>
        <v>40.492627845814006</v>
      </c>
      <c r="O766" s="96">
        <f t="shared" si="228"/>
        <v>0.96655482940942128</v>
      </c>
      <c r="P766" s="96">
        <f t="shared" si="229"/>
        <v>0.96655482940942128</v>
      </c>
      <c r="Q766" s="96">
        <f t="shared" si="230"/>
        <v>0.28362113595940674</v>
      </c>
      <c r="R766" s="96">
        <f t="shared" si="231"/>
        <v>7.576738282957006E-2</v>
      </c>
      <c r="S766" s="96">
        <f t="shared" si="234"/>
        <v>377.68960745215952</v>
      </c>
      <c r="T766" s="96">
        <f t="shared" si="239"/>
        <v>132.03597830339262</v>
      </c>
      <c r="U766" s="96">
        <f t="shared" si="239"/>
        <v>359.20899899919129</v>
      </c>
      <c r="V766" s="32">
        <f t="shared" si="236"/>
        <v>999.99999999999966</v>
      </c>
      <c r="W766" s="100">
        <f>IF(A766=1,((cPH1_+cPHr+(cNES*L766+(cNES+cOSEX)*G766+(cNES+cEREX)*H766+(cNES+cHOEX)*I766+(cNES+cNES)*S766+(cNES+cOSEX)*N766+(cNES+cEREX)*O766+(cNES+cHOEX)*P766)))/(1+cDR)^(A$6:A$65537 + 0.5),(cPHr+(cNES*L766+(cNES+cOSEX)*G766+(cNES+cEREX)*H766+(cNES+cHOEX)*I766+(cNES+cNES)*S766+(cNES+cOSEX)*N766+(cNES+cEREX)*O766+(cNES+cHOEX)*P766))/(1+cDR)^(((cycle + 0.5)/('Life tables'!$I$2/2))))</f>
        <v>22206.371812550937</v>
      </c>
      <c r="X766" s="107">
        <f>((L766+G766+H766+I766+N766+O766+P766+S766)/('Life tables'!$I$2/2))/(1+oDR)^(((cycle + 0.5)/('Life tables'!$I$2/2)))</f>
        <v>12.639506351651917</v>
      </c>
      <c r="Y766" s="31">
        <f>((uNES*L766+ uOCEX*G766+uEREX*H766+uHOEX*I766+uNES*S766+ uOCEX*N766+uEREX*O766+uHOEX*P766)/('Life tables'!$I$2/2))/(1+oDR)^(((cycle + 0.5)/('Life tables'!$I$2/2)))</f>
        <v>8.3300208099857116</v>
      </c>
      <c r="Z766" s="100">
        <f t="shared" si="232"/>
        <v>121519.40199146351</v>
      </c>
      <c r="AA766" s="107">
        <f>((L766+G766+H766+I766+N766+O766+P766+S766)/('Life tables'!$I$2/2))</f>
        <v>19.513875242743143</v>
      </c>
      <c r="AB766" s="31">
        <f>((uNES*L766+ uOCEX*G766+uEREX*H766+uHOEX*I766+uNES*S766+ uOCEX*N766+uEREX*O766+uHOEX*P766)/('Life tables'!$I$2/2))</f>
        <v>12.860548690200293</v>
      </c>
    </row>
    <row r="767" spans="1:28" x14ac:dyDescent="0.25">
      <c r="A767" s="4">
        <v>761</v>
      </c>
      <c r="C767" s="105">
        <f>IF(male=0,VLOOKUP((($A$5:$A$1570/'Life tables'!$I$2)*2)+age,lifetable,13,1),IF(male=1,VLOOKUP((($A$5:$A$1570/'Life tables'!$I$2)*2)+age,lifetable,10,1),"error"))</f>
        <v>6.1270435815030666E-4</v>
      </c>
      <c r="F767" s="96">
        <f t="shared" si="220"/>
        <v>88.803043762263584</v>
      </c>
      <c r="G767" s="96">
        <f t="shared" si="221"/>
        <v>8.920451600450253</v>
      </c>
      <c r="H767" s="96">
        <f t="shared" si="222"/>
        <v>0.5094544391331729</v>
      </c>
      <c r="I767" s="96">
        <f t="shared" si="223"/>
        <v>0.20413357564957402</v>
      </c>
      <c r="J767" s="96">
        <f t="shared" si="224"/>
        <v>6.0312829988997271E-2</v>
      </c>
      <c r="K767" s="96">
        <f t="shared" si="225"/>
        <v>0.21330819106692001</v>
      </c>
      <c r="L767" s="96">
        <f t="shared" si="233"/>
        <v>78.895383125974661</v>
      </c>
      <c r="M767" s="96">
        <f t="shared" si="226"/>
        <v>419.95197893515206</v>
      </c>
      <c r="N767" s="96">
        <f t="shared" si="227"/>
        <v>40.442285450956312</v>
      </c>
      <c r="O767" s="96">
        <f t="shared" si="228"/>
        <v>0.96535316166241747</v>
      </c>
      <c r="P767" s="96">
        <f t="shared" si="229"/>
        <v>0.96535316166241747</v>
      </c>
      <c r="Q767" s="96">
        <f t="shared" si="230"/>
        <v>0.28326852443538264</v>
      </c>
      <c r="R767" s="96">
        <f t="shared" si="231"/>
        <v>7.5673185151951691E-2</v>
      </c>
      <c r="S767" s="96">
        <f t="shared" si="234"/>
        <v>377.22004545128357</v>
      </c>
      <c r="T767" s="96">
        <f t="shared" si="239"/>
        <v>132.379559657817</v>
      </c>
      <c r="U767" s="96">
        <f t="shared" si="239"/>
        <v>359.49798037541018</v>
      </c>
      <c r="V767" s="32">
        <f t="shared" si="236"/>
        <v>999.99999999999955</v>
      </c>
      <c r="W767" s="100">
        <f>IF(A767=1,((cPH1_+cPHr+(cNES*L767+(cNES+cOSEX)*G767+(cNES+cEREX)*H767+(cNES+cHOEX)*I767+(cNES+cNES)*S767+(cNES+cOSEX)*N767+(cNES+cEREX)*O767+(cNES+cHOEX)*P767)))/(1+cDR)^(A$6:A$65537 + 0.5),(cPHr+(cNES*L767+(cNES+cOSEX)*G767+(cNES+cEREX)*H767+(cNES+cHOEX)*I767+(cNES+cNES)*S767+(cNES+cOSEX)*N767+(cNES+cEREX)*O767+(cNES+cHOEX)*P767))/(1+cDR)^(((cycle + 0.5)/('Life tables'!$I$2/2))))</f>
        <v>22129.254376798766</v>
      </c>
      <c r="X767" s="107">
        <f>((L767+G767+H767+I767+N767+O767+P767+S767)/('Life tables'!$I$2/2))/(1+oDR)^(((cycle + 0.5)/('Life tables'!$I$2/2)))</f>
        <v>12.616583962241821</v>
      </c>
      <c r="Y767" s="31">
        <f>((uNES*L767+ uOCEX*G767+uEREX*H767+uHOEX*I767+uNES*S767+ uOCEX*N767+uEREX*O767+uHOEX*P767)/('Life tables'!$I$2/2))/(1+oDR)^(((cycle + 0.5)/('Life tables'!$I$2/2)))</f>
        <v>8.3149138937170051</v>
      </c>
      <c r="Z767" s="100">
        <f t="shared" si="232"/>
        <v>121368.34578841383</v>
      </c>
      <c r="AA767" s="107">
        <f>((L767+G767+H767+I767+N767+O767+P767+S767)/('Life tables'!$I$2/2))</f>
        <v>19.489612582605588</v>
      </c>
      <c r="AB767" s="31">
        <f>((uNES*L767+ uOCEX*G767+uEREX*H767+uHOEX*I767+uNES*S767+ uOCEX*N767+uEREX*O767+uHOEX*P767)/('Life tables'!$I$2/2))</f>
        <v>12.844558474089034</v>
      </c>
    </row>
    <row r="768" spans="1:28" x14ac:dyDescent="0.25">
      <c r="A768" s="4">
        <v>762</v>
      </c>
      <c r="C768" s="105">
        <f>IF(male=0,VLOOKUP((($A$5:$A$1570/'Life tables'!$I$2)*2)+age,lifetable,13,1),IF(male=1,VLOOKUP((($A$5:$A$1570/'Life tables'!$I$2)*2)+age,lifetable,10,1),"error"))</f>
        <v>6.1270435815030666E-4</v>
      </c>
      <c r="F768" s="96">
        <f t="shared" si="220"/>
        <v>88.692587031573552</v>
      </c>
      <c r="G768" s="96">
        <f t="shared" si="221"/>
        <v>8.9093559906792397</v>
      </c>
      <c r="H768" s="96">
        <f t="shared" si="222"/>
        <v>0.50882075959474593</v>
      </c>
      <c r="I768" s="96">
        <f t="shared" si="223"/>
        <v>0.2038796662514831</v>
      </c>
      <c r="J768" s="96">
        <f t="shared" si="224"/>
        <v>6.0237810510643766E-2</v>
      </c>
      <c r="K768" s="96">
        <f t="shared" si="225"/>
        <v>0.21304286992007129</v>
      </c>
      <c r="L768" s="96">
        <f t="shared" si="233"/>
        <v>78.797249934617369</v>
      </c>
      <c r="M768" s="96">
        <f t="shared" si="226"/>
        <v>419.42987293519877</v>
      </c>
      <c r="N768" s="96">
        <f t="shared" si="227"/>
        <v>40.392005511951595</v>
      </c>
      <c r="O768" s="96">
        <f t="shared" si="228"/>
        <v>0.96415298473015054</v>
      </c>
      <c r="P768" s="96">
        <f t="shared" si="229"/>
        <v>0.96415298473015054</v>
      </c>
      <c r="Q768" s="96">
        <f t="shared" si="230"/>
        <v>0.28291635036876517</v>
      </c>
      <c r="R768" s="96">
        <f t="shared" si="231"/>
        <v>7.5579104337989131E-2</v>
      </c>
      <c r="S768" s="96">
        <f t="shared" si="234"/>
        <v>376.75106599908014</v>
      </c>
      <c r="T768" s="96">
        <f t="shared" si="239"/>
        <v>132.72271381869641</v>
      </c>
      <c r="U768" s="96">
        <f t="shared" si="239"/>
        <v>359.78660234966821</v>
      </c>
      <c r="V768" s="32">
        <f t="shared" si="236"/>
        <v>999.99999999999955</v>
      </c>
      <c r="W768" s="100">
        <f>IF(A768=1,((cPH1_+cPHr+(cNES*L768+(cNES+cOSEX)*G768+(cNES+cEREX)*H768+(cNES+cHOEX)*I768+(cNES+cNES)*S768+(cNES+cOSEX)*N768+(cNES+cEREX)*O768+(cNES+cHOEX)*P768)))/(1+cDR)^(A$6:A$65537 + 0.5),(cPHr+(cNES*L768+(cNES+cOSEX)*G768+(cNES+cEREX)*H768+(cNES+cHOEX)*I768+(cNES+cNES)*S768+(cNES+cOSEX)*N768+(cNES+cEREX)*O768+(cNES+cHOEX)*P768))/(1+cDR)^(((cycle + 0.5)/('Life tables'!$I$2/2))))</f>
        <v>22052.404736710181</v>
      </c>
      <c r="X768" s="107">
        <f>((L768+G768+H768+I768+N768+O768+P768+S768)/('Life tables'!$I$2/2))/(1+oDR)^(((cycle + 0.5)/('Life tables'!$I$2/2)))</f>
        <v>12.593703146134636</v>
      </c>
      <c r="Y768" s="31">
        <f>((uNES*L768+ uOCEX*G768+uEREX*H768+uHOEX*I768+uNES*S768+ uOCEX*N768+uEREX*O768+uHOEX*P768)/('Life tables'!$I$2/2))/(1+oDR)^(((cycle + 0.5)/('Life tables'!$I$2/2)))</f>
        <v>8.2998343761349833</v>
      </c>
      <c r="Z768" s="100">
        <f t="shared" si="232"/>
        <v>121217.47727626096</v>
      </c>
      <c r="AA768" s="107">
        <f>((L768+G768+H768+I768+N768+O768+P768+S768)/('Life tables'!$I$2/2))</f>
        <v>19.465380093229754</v>
      </c>
      <c r="AB768" s="31">
        <f>((uNES*L768+ uOCEX*G768+uEREX*H768+uHOEX*I768+uNES*S768+ uOCEX*N768+uEREX*O768+uHOEX*P768)/('Life tables'!$I$2/2))</f>
        <v>12.828588141837301</v>
      </c>
    </row>
    <row r="769" spans="1:28" x14ac:dyDescent="0.25">
      <c r="A769" s="4">
        <v>763</v>
      </c>
      <c r="C769" s="105">
        <f>IF(male=0,VLOOKUP((($A$5:$A$1570/'Life tables'!$I$2)*2)+age,lifetable,13,1),IF(male=1,VLOOKUP((($A$5:$A$1570/'Life tables'!$I$2)*2)+age,lifetable,10,1),"error"))</f>
        <v>6.1270435815030666E-4</v>
      </c>
      <c r="F769" s="96">
        <f t="shared" si="220"/>
        <v>88.582269113985035</v>
      </c>
      <c r="G769" s="96">
        <f t="shared" si="221"/>
        <v>8.8982743249747909</v>
      </c>
      <c r="H769" s="96">
        <f t="shared" si="222"/>
        <v>0.50818787641360352</v>
      </c>
      <c r="I769" s="96">
        <f t="shared" si="223"/>
        <v>0.20362607594622456</v>
      </c>
      <c r="J769" s="96">
        <f t="shared" si="224"/>
        <v>6.0162885310714037E-2</v>
      </c>
      <c r="K769" s="96">
        <f t="shared" si="225"/>
        <v>0.21277788220741956</v>
      </c>
      <c r="L769" s="96">
        <f t="shared" si="233"/>
        <v>78.699240069132287</v>
      </c>
      <c r="M769" s="96">
        <f t="shared" si="226"/>
        <v>418.90841471764986</v>
      </c>
      <c r="N769" s="96">
        <f t="shared" si="227"/>
        <v>40.34178795579593</v>
      </c>
      <c r="O769" s="96">
        <f t="shared" si="228"/>
        <v>0.96295429687002398</v>
      </c>
      <c r="P769" s="96">
        <f t="shared" si="229"/>
        <v>0.96295429687002398</v>
      </c>
      <c r="Q769" s="96">
        <f t="shared" si="230"/>
        <v>0.28256461324821547</v>
      </c>
      <c r="R769" s="96">
        <f t="shared" si="231"/>
        <v>7.5485140251081759E-2</v>
      </c>
      <c r="S769" s="96">
        <f t="shared" si="234"/>
        <v>376.28266841461459</v>
      </c>
      <c r="T769" s="96">
        <f t="shared" si="239"/>
        <v>133.06544131725533</v>
      </c>
      <c r="U769" s="96">
        <f t="shared" si="239"/>
        <v>360.07486537212674</v>
      </c>
      <c r="V769" s="32">
        <f t="shared" si="236"/>
        <v>999.99999999999955</v>
      </c>
      <c r="W769" s="100">
        <f>IF(A769=1,((cPH1_+cPHr+(cNES*L769+(cNES+cOSEX)*G769+(cNES+cEREX)*H769+(cNES+cHOEX)*I769+(cNES+cNES)*S769+(cNES+cOSEX)*N769+(cNES+cEREX)*O769+(cNES+cHOEX)*P769)))/(1+cDR)^(A$6:A$65537 + 0.5),(cPHr+(cNES*L769+(cNES+cOSEX)*G769+(cNES+cEREX)*H769+(cNES+cHOEX)*I769+(cNES+cNES)*S769+(cNES+cOSEX)*N769+(cNES+cEREX)*O769+(cNES+cHOEX)*P769))/(1+cDR)^(((cycle + 0.5)/('Life tables'!$I$2/2))))</f>
        <v>21975.821963117207</v>
      </c>
      <c r="X769" s="107">
        <f>((L769+G769+H769+I769+N769+O769+P769+S769)/('Life tables'!$I$2/2))/(1+oDR)^(((cycle + 0.5)/('Life tables'!$I$2/2)))</f>
        <v>12.570863827848791</v>
      </c>
      <c r="Y769" s="31">
        <f>((uNES*L769+ uOCEX*G769+uEREX*H769+uHOEX*I769+uNES*S769+ uOCEX*N769+uEREX*O769+uHOEX*P769)/('Life tables'!$I$2/2))/(1+oDR)^(((cycle + 0.5)/('Life tables'!$I$2/2)))</f>
        <v>8.284782207495434</v>
      </c>
      <c r="Z769" s="100">
        <f t="shared" si="232"/>
        <v>121066.79622586054</v>
      </c>
      <c r="AA769" s="107">
        <f>((L769+G769+H769+I769+N769+O769+P769+S769)/('Life tables'!$I$2/2))</f>
        <v>19.44117773697349</v>
      </c>
      <c r="AB769" s="31">
        <f>((uNES*L769+ uOCEX*G769+uEREX*H769+uHOEX*I769+uNES*S769+ uOCEX*N769+uEREX*O769+uHOEX*P769)/('Life tables'!$I$2/2))</f>
        <v>12.812637668639592</v>
      </c>
    </row>
    <row r="770" spans="1:28" x14ac:dyDescent="0.25">
      <c r="A770" s="4">
        <v>764</v>
      </c>
      <c r="C770" s="105">
        <f>IF(male=0,VLOOKUP((($A$5:$A$1570/'Life tables'!$I$2)*2)+age,lifetable,13,1),IF(male=1,VLOOKUP((($A$5:$A$1570/'Life tables'!$I$2)*2)+age,lifetable,10,1),"error"))</f>
        <v>6.1270435815030666E-4</v>
      </c>
      <c r="F770" s="96">
        <f t="shared" si="220"/>
        <v>88.472089786877333</v>
      </c>
      <c r="G770" s="96">
        <f t="shared" si="221"/>
        <v>8.8872065809741958</v>
      </c>
      <c r="H770" s="96">
        <f t="shared" si="222"/>
        <v>0.50755578831259207</v>
      </c>
      <c r="I770" s="96">
        <f t="shared" si="223"/>
        <v>0.20337280422205517</v>
      </c>
      <c r="J770" s="96">
        <f t="shared" si="224"/>
        <v>6.0088054238009593E-2</v>
      </c>
      <c r="K770" s="96">
        <f t="shared" si="225"/>
        <v>0.21251322739422157</v>
      </c>
      <c r="L770" s="96">
        <f t="shared" si="233"/>
        <v>78.601353331736263</v>
      </c>
      <c r="M770" s="96">
        <f t="shared" si="226"/>
        <v>418.38760352374015</v>
      </c>
      <c r="N770" s="96">
        <f t="shared" si="227"/>
        <v>40.291632709418572</v>
      </c>
      <c r="O770" s="96">
        <f t="shared" si="228"/>
        <v>0.96175709633784712</v>
      </c>
      <c r="P770" s="96">
        <f t="shared" si="229"/>
        <v>0.96175709633784712</v>
      </c>
      <c r="Q770" s="96">
        <f t="shared" si="230"/>
        <v>0.28221331256192678</v>
      </c>
      <c r="R770" s="96">
        <f t="shared" si="231"/>
        <v>7.5391292754504013E-2</v>
      </c>
      <c r="S770" s="96">
        <f t="shared" si="234"/>
        <v>375.81485201632944</v>
      </c>
      <c r="T770" s="96">
        <f t="shared" si="239"/>
        <v>133.40774268405528</v>
      </c>
      <c r="U770" s="96">
        <f t="shared" si="239"/>
        <v>360.36276989227548</v>
      </c>
      <c r="V770" s="32">
        <f t="shared" si="236"/>
        <v>999.99999999999955</v>
      </c>
      <c r="W770" s="100">
        <f>IF(A770=1,((cPH1_+cPHr+(cNES*L770+(cNES+cOSEX)*G770+(cNES+cEREX)*H770+(cNES+cHOEX)*I770+(cNES+cNES)*S770+(cNES+cOSEX)*N770+(cNES+cEREX)*O770+(cNES+cHOEX)*P770)))/(1+cDR)^(A$6:A$65537 + 0.5),(cPHr+(cNES*L770+(cNES+cOSEX)*G770+(cNES+cEREX)*H770+(cNES+cHOEX)*I770+(cNES+cNES)*S770+(cNES+cOSEX)*N770+(cNES+cEREX)*O770+(cNES+cHOEX)*P770))/(1+cDR)^(((cycle + 0.5)/('Life tables'!$I$2/2))))</f>
        <v>21899.505130047481</v>
      </c>
      <c r="X770" s="107">
        <f>((L770+G770+H770+I770+N770+O770+P770+S770)/('Life tables'!$I$2/2))/(1+oDR)^(((cycle + 0.5)/('Life tables'!$I$2/2)))</f>
        <v>12.548065932042576</v>
      </c>
      <c r="Y770" s="31">
        <f>((uNES*L770+ uOCEX*G770+uEREX*H770+uHOEX*I770+uNES*S770+ uOCEX*N770+uEREX*O770+uHOEX*P770)/('Life tables'!$I$2/2))/(1+oDR)^(((cycle + 0.5)/('Life tables'!$I$2/2)))</f>
        <v>8.2697573381462757</v>
      </c>
      <c r="Z770" s="100">
        <f t="shared" si="232"/>
        <v>120916.30240821012</v>
      </c>
      <c r="AA770" s="107">
        <f>((L770+G770+H770+I770+N770+O770+P770+S770)/('Life tables'!$I$2/2))</f>
        <v>19.417005476245809</v>
      </c>
      <c r="AB770" s="31">
        <f>((uNES*L770+ uOCEX*G770+uEREX*H770+uHOEX*I770+uNES*S770+ uOCEX*N770+uEREX*O770+uHOEX*P770)/('Life tables'!$I$2/2))</f>
        <v>12.796707029724057</v>
      </c>
    </row>
    <row r="771" spans="1:28" x14ac:dyDescent="0.25">
      <c r="A771" s="4">
        <v>765</v>
      </c>
      <c r="C771" s="105">
        <f>IF(male=0,VLOOKUP((($A$5:$A$1570/'Life tables'!$I$2)*2)+age,lifetable,13,1),IF(male=1,VLOOKUP((($A$5:$A$1570/'Life tables'!$I$2)*2)+age,lifetable,10,1),"error"))</f>
        <v>6.1270435815030666E-4</v>
      </c>
      <c r="F771" s="96">
        <f t="shared" si="220"/>
        <v>88.362048829601136</v>
      </c>
      <c r="G771" s="96">
        <f t="shared" si="221"/>
        <v>8.8761527365127666</v>
      </c>
      <c r="H771" s="96">
        <f t="shared" si="222"/>
        <v>0.50692449402586803</v>
      </c>
      <c r="I771" s="96">
        <f t="shared" si="223"/>
        <v>0.20311985057176329</v>
      </c>
      <c r="J771" s="96">
        <f t="shared" si="224"/>
        <v>6.0013317142670913E-2</v>
      </c>
      <c r="K771" s="96">
        <f t="shared" si="225"/>
        <v>0.21224890495046958</v>
      </c>
      <c r="L771" s="96">
        <f t="shared" si="233"/>
        <v>78.503589526397604</v>
      </c>
      <c r="M771" s="96">
        <f t="shared" si="226"/>
        <v>417.86743859406772</v>
      </c>
      <c r="N771" s="96">
        <f t="shared" si="227"/>
        <v>40.241539699687486</v>
      </c>
      <c r="O771" s="96">
        <f t="shared" si="228"/>
        <v>0.96056138138796532</v>
      </c>
      <c r="P771" s="96">
        <f t="shared" si="229"/>
        <v>0.96056138138796532</v>
      </c>
      <c r="Q771" s="96">
        <f t="shared" si="230"/>
        <v>0.28186244779766262</v>
      </c>
      <c r="R771" s="96">
        <f t="shared" si="231"/>
        <v>7.529756171141555E-2</v>
      </c>
      <c r="S771" s="96">
        <f t="shared" si="234"/>
        <v>375.34761612209525</v>
      </c>
      <c r="T771" s="96">
        <f t="shared" si="239"/>
        <v>133.74961844899562</v>
      </c>
      <c r="U771" s="96">
        <f t="shared" si="239"/>
        <v>360.65031635893735</v>
      </c>
      <c r="V771" s="32">
        <f t="shared" si="236"/>
        <v>999.99999999999977</v>
      </c>
      <c r="W771" s="100">
        <f>IF(A771=1,((cPH1_+cPHr+(cNES*L771+(cNES+cOSEX)*G771+(cNES+cEREX)*H771+(cNES+cHOEX)*I771+(cNES+cNES)*S771+(cNES+cOSEX)*N771+(cNES+cEREX)*O771+(cNES+cHOEX)*P771)))/(1+cDR)^(A$6:A$65537 + 0.5),(cPHr+(cNES*L771+(cNES+cOSEX)*G771+(cNES+cEREX)*H771+(cNES+cHOEX)*I771+(cNES+cNES)*S771+(cNES+cOSEX)*N771+(cNES+cEREX)*O771+(cNES+cHOEX)*P771))/(1+cDR)^(((cycle + 0.5)/('Life tables'!$I$2/2))))</f>
        <v>21823.453314714283</v>
      </c>
      <c r="X771" s="107">
        <f>((L771+G771+H771+I771+N771+O771+P771+S771)/('Life tables'!$I$2/2))/(1+oDR)^(((cycle + 0.5)/('Life tables'!$I$2/2)))</f>
        <v>12.525309383513795</v>
      </c>
      <c r="Y771" s="31">
        <f>((uNES*L771+ uOCEX*G771+uEREX*H771+uHOEX*I771+uNES*S771+ uOCEX*N771+uEREX*O771+uHOEX*P771)/('Life tables'!$I$2/2))/(1+oDR)^(((cycle + 0.5)/('Life tables'!$I$2/2)))</f>
        <v>8.2547597185273034</v>
      </c>
      <c r="Z771" s="100">
        <f t="shared" si="232"/>
        <v>120765.99559445391</v>
      </c>
      <c r="AA771" s="107">
        <f>((L771+G771+H771+I771+N771+O771+P771+S771)/('Life tables'!$I$2/2))</f>
        <v>19.39286327350672</v>
      </c>
      <c r="AB771" s="31">
        <f>((uNES*L771+ uOCEX*G771+uEREX*H771+uHOEX*I771+uNES*S771+ uOCEX*N771+uEREX*O771+uHOEX*P771)/('Life tables'!$I$2/2))</f>
        <v>12.780796200352356</v>
      </c>
    </row>
    <row r="772" spans="1:28" x14ac:dyDescent="0.25">
      <c r="A772" s="4">
        <v>766</v>
      </c>
      <c r="C772" s="105">
        <f>IF(male=0,VLOOKUP((($A$5:$A$1570/'Life tables'!$I$2)*2)+age,lifetable,13,1),IF(male=1,VLOOKUP((($A$5:$A$1570/'Life tables'!$I$2)*2)+age,lifetable,10,1),"error"))</f>
        <v>6.1270435815030666E-4</v>
      </c>
      <c r="F772" s="96">
        <f t="shared" si="220"/>
        <v>88.252146023418703</v>
      </c>
      <c r="G772" s="96">
        <f t="shared" si="221"/>
        <v>8.8651127696178413</v>
      </c>
      <c r="H772" s="96">
        <f t="shared" si="222"/>
        <v>0.50629399229855421</v>
      </c>
      <c r="I772" s="96">
        <f t="shared" si="223"/>
        <v>0.20286721449253156</v>
      </c>
      <c r="J772" s="96">
        <f t="shared" si="224"/>
        <v>5.993867387613671E-2</v>
      </c>
      <c r="K772" s="96">
        <f t="shared" si="225"/>
        <v>0.2119849143507474</v>
      </c>
      <c r="L772" s="96">
        <f t="shared" si="233"/>
        <v>78.405948458782888</v>
      </c>
      <c r="M772" s="96">
        <f t="shared" si="226"/>
        <v>417.34791916864793</v>
      </c>
      <c r="N772" s="96">
        <f t="shared" si="227"/>
        <v>40.19150885341449</v>
      </c>
      <c r="O772" s="96">
        <f t="shared" si="228"/>
        <v>0.95936715027338482</v>
      </c>
      <c r="P772" s="96">
        <f t="shared" si="229"/>
        <v>0.95936715027338482</v>
      </c>
      <c r="Q772" s="96">
        <f t="shared" si="230"/>
        <v>0.28151201844279361</v>
      </c>
      <c r="R772" s="96">
        <f t="shared" si="231"/>
        <v>7.5203946984871067E-2</v>
      </c>
      <c r="S772" s="96">
        <f t="shared" si="234"/>
        <v>374.88096004925899</v>
      </c>
      <c r="T772" s="96">
        <f t="shared" si="239"/>
        <v>134.09106914131456</v>
      </c>
      <c r="U772" s="96">
        <f t="shared" si="239"/>
        <v>360.93750522027295</v>
      </c>
      <c r="V772" s="32">
        <f t="shared" si="236"/>
        <v>999.99999999999955</v>
      </c>
      <c r="W772" s="100">
        <f>IF(A772=1,((cPH1_+cPHr+(cNES*L772+(cNES+cOSEX)*G772+(cNES+cEREX)*H772+(cNES+cHOEX)*I772+(cNES+cNES)*S772+(cNES+cOSEX)*N772+(cNES+cEREX)*O772+(cNES+cHOEX)*P772)))/(1+cDR)^(A$6:A$65537 + 0.5),(cPHr+(cNES*L772+(cNES+cOSEX)*G772+(cNES+cEREX)*H772+(cNES+cHOEX)*I772+(cNES+cNES)*S772+(cNES+cOSEX)*N772+(cNES+cEREX)*O772+(cNES+cHOEX)*P772))/(1+cDR)^(((cycle + 0.5)/('Life tables'!$I$2/2))))</f>
        <v>21747.665597506537</v>
      </c>
      <c r="X772" s="107">
        <f>((L772+G772+H772+I772+N772+O772+P772+S772)/('Life tables'!$I$2/2))/(1+oDR)^(((cycle + 0.5)/('Life tables'!$I$2/2)))</f>
        <v>12.5025941071994</v>
      </c>
      <c r="Y772" s="31">
        <f>((uNES*L772+ uOCEX*G772+uEREX*H772+uHOEX*I772+uNES*S772+ uOCEX*N772+uEREX*O772+uHOEX*P772)/('Life tables'!$I$2/2))/(1+oDR)^(((cycle + 0.5)/('Life tables'!$I$2/2)))</f>
        <v>8.2397892991699848</v>
      </c>
      <c r="Z772" s="100">
        <f t="shared" si="232"/>
        <v>120615.87555588716</v>
      </c>
      <c r="AA772" s="107">
        <f>((L772+G772+H772+I772+N772+O772+P772+S772)/('Life tables'!$I$2/2))</f>
        <v>19.368751091266962</v>
      </c>
      <c r="AB772" s="31">
        <f>((uNES*L772+ uOCEX*G772+uEREX*H772+uHOEX*I772+uNES*S772+ uOCEX*N772+uEREX*O772+uHOEX*P772)/('Life tables'!$I$2/2))</f>
        <v>12.764905155819529</v>
      </c>
    </row>
    <row r="773" spans="1:28" x14ac:dyDescent="0.25">
      <c r="A773" s="4">
        <v>767</v>
      </c>
      <c r="C773" s="105">
        <f>IF(male=0,VLOOKUP((($A$5:$A$1570/'Life tables'!$I$2)*2)+age,lifetable,13,1),IF(male=1,VLOOKUP((($A$5:$A$1570/'Life tables'!$I$2)*2)+age,lifetable,10,1),"error"))</f>
        <v>6.1270435815030666E-4</v>
      </c>
      <c r="F773" s="96">
        <f t="shared" si="220"/>
        <v>88.142381151445989</v>
      </c>
      <c r="G773" s="96">
        <f t="shared" si="221"/>
        <v>8.8540866585029612</v>
      </c>
      <c r="H773" s="96">
        <f t="shared" si="222"/>
        <v>0.50566428188640788</v>
      </c>
      <c r="I773" s="96">
        <f t="shared" si="223"/>
        <v>0.20261489548580369</v>
      </c>
      <c r="J773" s="96">
        <f t="shared" si="224"/>
        <v>5.9864124291104714E-2</v>
      </c>
      <c r="K773" s="96">
        <f t="shared" si="225"/>
        <v>0.21172125507409162</v>
      </c>
      <c r="L773" s="96">
        <f t="shared" si="233"/>
        <v>78.308429936205613</v>
      </c>
      <c r="M773" s="96">
        <f t="shared" si="226"/>
        <v>416.8290444869661</v>
      </c>
      <c r="N773" s="96">
        <f t="shared" si="227"/>
        <v>40.141540097360384</v>
      </c>
      <c r="O773" s="96">
        <f t="shared" si="228"/>
        <v>0.95817440124589304</v>
      </c>
      <c r="P773" s="96">
        <f t="shared" si="229"/>
        <v>0.95817440124589304</v>
      </c>
      <c r="Q773" s="96">
        <f t="shared" si="230"/>
        <v>0.2811620239843331</v>
      </c>
      <c r="R773" s="96">
        <f t="shared" si="231"/>
        <v>7.5110448437829741E-2</v>
      </c>
      <c r="S773" s="96">
        <f t="shared" si="234"/>
        <v>374.41488311469175</v>
      </c>
      <c r="T773" s="96">
        <f t="shared" si="239"/>
        <v>134.43209528958999</v>
      </c>
      <c r="U773" s="96">
        <f t="shared" si="239"/>
        <v>361.22433692378485</v>
      </c>
      <c r="V773" s="32">
        <f t="shared" si="236"/>
        <v>999.99999999999955</v>
      </c>
      <c r="W773" s="100">
        <f>IF(A773=1,((cPH1_+cPHr+(cNES*L773+(cNES+cOSEX)*G773+(cNES+cEREX)*H773+(cNES+cHOEX)*I773+(cNES+cNES)*S773+(cNES+cOSEX)*N773+(cNES+cEREX)*O773+(cNES+cHOEX)*P773)))/(1+cDR)^(A$6:A$65537 + 0.5),(cPHr+(cNES*L773+(cNES+cOSEX)*G773+(cNES+cEREX)*H773+(cNES+cHOEX)*I773+(cNES+cNES)*S773+(cNES+cOSEX)*N773+(cNES+cEREX)*O773+(cNES+cHOEX)*P773))/(1+cDR)^(((cycle + 0.5)/('Life tables'!$I$2/2))))</f>
        <v>21672.141061978888</v>
      </c>
      <c r="X773" s="107">
        <f>((L773+G773+H773+I773+N773+O773+P773+S773)/('Life tables'!$I$2/2))/(1+oDR)^(((cycle + 0.5)/('Life tables'!$I$2/2)))</f>
        <v>12.479920028175176</v>
      </c>
      <c r="Y773" s="31">
        <f>((uNES*L773+ uOCEX*G773+uEREX*H773+uHOEX*I773+uNES*S773+ uOCEX*N773+uEREX*O773+uHOEX*P773)/('Life tables'!$I$2/2))/(1+oDR)^(((cycle + 0.5)/('Life tables'!$I$2/2)))</f>
        <v>8.2248460306972113</v>
      </c>
      <c r="Z773" s="100">
        <f t="shared" si="232"/>
        <v>120465.9420639606</v>
      </c>
      <c r="AA773" s="107">
        <f>((L773+G773+H773+I773+N773+O773+P773+S773)/('Life tables'!$I$2/2))</f>
        <v>19.344668892087885</v>
      </c>
      <c r="AB773" s="31">
        <f>((uNES*L773+ uOCEX*G773+uEREX*H773+uHOEX*I773+uNES*S773+ uOCEX*N773+uEREX*O773+uHOEX*P773)/('Life tables'!$I$2/2))</f>
        <v>12.749033871453872</v>
      </c>
    </row>
    <row r="774" spans="1:28" x14ac:dyDescent="0.25">
      <c r="A774" s="4">
        <v>768</v>
      </c>
      <c r="C774" s="105">
        <f>IF(male=0,VLOOKUP((($A$5:$A$1570/'Life tables'!$I$2)*2)+age,lifetable,13,1),IF(male=1,VLOOKUP((($A$5:$A$1570/'Life tables'!$I$2)*2)+age,lifetable,10,1),"error"))</f>
        <v>6.1270435815030666E-4</v>
      </c>
      <c r="F774" s="96">
        <f t="shared" si="220"/>
        <v>88.032753998596831</v>
      </c>
      <c r="G774" s="96">
        <f t="shared" si="221"/>
        <v>8.843074381562273</v>
      </c>
      <c r="H774" s="96">
        <f t="shared" si="222"/>
        <v>0.50503536155550055</v>
      </c>
      <c r="I774" s="96">
        <f t="shared" si="223"/>
        <v>0.20236289305715618</v>
      </c>
      <c r="J774" s="96">
        <f t="shared" si="224"/>
        <v>5.9789668241493739E-2</v>
      </c>
      <c r="K774" s="96">
        <f t="shared" si="225"/>
        <v>0.21145792660385726</v>
      </c>
      <c r="L774" s="96">
        <f t="shared" si="233"/>
        <v>78.211033767576552</v>
      </c>
      <c r="M774" s="96">
        <f t="shared" si="226"/>
        <v>416.31081378802793</v>
      </c>
      <c r="N774" s="96">
        <f t="shared" si="227"/>
        <v>40.091633358239761</v>
      </c>
      <c r="O774" s="96">
        <f t="shared" si="228"/>
        <v>0.95698313255617518</v>
      </c>
      <c r="P774" s="96">
        <f t="shared" si="229"/>
        <v>0.95698313255617518</v>
      </c>
      <c r="Q774" s="96">
        <f t="shared" si="230"/>
        <v>0.28081246390897019</v>
      </c>
      <c r="R774" s="96">
        <f t="shared" si="231"/>
        <v>7.501706593316429E-2</v>
      </c>
      <c r="S774" s="96">
        <f t="shared" si="234"/>
        <v>373.94938463483368</v>
      </c>
      <c r="T774" s="96">
        <f t="shared" si="239"/>
        <v>134.77269742174045</v>
      </c>
      <c r="U774" s="96">
        <f t="shared" si="239"/>
        <v>361.51081191632187</v>
      </c>
      <c r="V774" s="32">
        <f t="shared" si="236"/>
        <v>999.99999999999955</v>
      </c>
      <c r="W774" s="100">
        <f>IF(A774=1,((cPH1_+cPHr+(cNES*L774+(cNES+cOSEX)*G774+(cNES+cEREX)*H774+(cNES+cHOEX)*I774+(cNES+cNES)*S774+(cNES+cOSEX)*N774+(cNES+cEREX)*O774+(cNES+cHOEX)*P774)))/(1+cDR)^(A$6:A$65537 + 0.5),(cPHr+(cNES*L774+(cNES+cOSEX)*G774+(cNES+cEREX)*H774+(cNES+cHOEX)*I774+(cNES+cNES)*S774+(cNES+cOSEX)*N774+(cNES+cEREX)*O774+(cNES+cHOEX)*P774))/(1+cDR)^(((cycle + 0.5)/('Life tables'!$I$2/2))))</f>
        <v>21596.878794841665</v>
      </c>
      <c r="X774" s="107">
        <f>((L774+G774+H774+I774+N774+O774+P774+S774)/('Life tables'!$I$2/2))/(1+oDR)^(((cycle + 0.5)/('Life tables'!$I$2/2)))</f>
        <v>12.457287071655363</v>
      </c>
      <c r="Y774" s="31">
        <f>((uNES*L774+ uOCEX*G774+uEREX*H774+uHOEX*I774+uNES*S774+ uOCEX*N774+uEREX*O774+uHOEX*P774)/('Life tables'!$I$2/2))/(1+oDR)^(((cycle + 0.5)/('Life tables'!$I$2/2)))</f>
        <v>8.2099298638230849</v>
      </c>
      <c r="Z774" s="100">
        <f t="shared" si="232"/>
        <v>120316.19489028449</v>
      </c>
      <c r="AA774" s="107">
        <f>((L774+G774+H774+I774+N774+O774+P774+S774)/('Life tables'!$I$2/2))</f>
        <v>19.320616638581182</v>
      </c>
      <c r="AB774" s="31">
        <f>((uNES*L774+ uOCEX*G774+uEREX*H774+uHOEX*I774+uNES*S774+ uOCEX*N774+uEREX*O774+uHOEX*P774)/('Life tables'!$I$2/2))</f>
        <v>12.733182322616798</v>
      </c>
    </row>
    <row r="775" spans="1:28" x14ac:dyDescent="0.25">
      <c r="A775" s="4">
        <v>769</v>
      </c>
      <c r="C775" s="105">
        <f>IF(male=0,VLOOKUP((($A$5:$A$1570/'Life tables'!$I$2)*2)+age,lifetable,13,1),IF(male=1,VLOOKUP((($A$5:$A$1570/'Life tables'!$I$2)*2)+age,lifetable,10,1),"error"))</f>
        <v>6.1270435815030666E-4</v>
      </c>
      <c r="F775" s="96">
        <f t="shared" ref="F775:F838" si="240">IF(cycle&lt;27,E774*(1-pCAPH)+(L774+G774+H774+I774)*(1-pCAPH)+(S774+N774+O774+P774)*(pUAPH),E774*(1-pCAUC)+(L774+G774+H774+I774)*(1-pCAUC)+(S774+N774+O774+P774)*(pUAUC))</f>
        <v>87.923264351528871</v>
      </c>
      <c r="G775" s="96">
        <f t="shared" ref="G775:G838" si="241">F775*(rrOSEX)</f>
        <v>8.8320759173650902</v>
      </c>
      <c r="H775" s="96">
        <f t="shared" ref="H775:H839" si="242">F775*rrEREX</f>
        <v>0.50440723008190802</v>
      </c>
      <c r="I775" s="96">
        <f t="shared" ref="I775:I839" si="243">F775*rrHOEX</f>
        <v>0.20211120671617414</v>
      </c>
      <c r="J775" s="96">
        <f t="shared" ref="J775:J838" si="244">F775*mr + G775*mr + H775*mr+I775*mr</f>
        <v>5.9715305582406918E-2</v>
      </c>
      <c r="K775" s="96">
        <f t="shared" ref="K775:K839" si="245">F775*amr + I775*amrHOEX</f>
        <v>0.21119492842758814</v>
      </c>
      <c r="L775" s="96">
        <f t="shared" si="233"/>
        <v>78.113759763355702</v>
      </c>
      <c r="M775" s="96">
        <f t="shared" ref="M775:M838" si="246">IF(cycle&lt;27,E774*pCAPH+(L774+G774+H774+I774)*pCAPH+(S774+N774+O774+P774)*(1-pUAPH),E774*pCAUC+(L774+G774+H774+I774)*pCAUC+(S774+N774+O774+P774)*(1-pUAUC))</f>
        <v>415.79322631040839</v>
      </c>
      <c r="N775" s="96">
        <f t="shared" ref="N775:N838" si="247">M775*rrOSEXc</f>
        <v>40.041788562725742</v>
      </c>
      <c r="O775" s="96">
        <f t="shared" ref="O775:O839" si="248">M775*rrEREXc</f>
        <v>0.95579334245392622</v>
      </c>
      <c r="P775" s="96">
        <f t="shared" ref="P775:P839" si="249">M775*rrHOEXc</f>
        <v>0.95579334245392622</v>
      </c>
      <c r="Q775" s="96">
        <f t="shared" ref="Q775:Q838" si="250">M775*mr + N775*mr + O775*mr+P775*mr</f>
        <v>0.28046333770310428</v>
      </c>
      <c r="R775" s="96">
        <f t="shared" ref="R775:R838" si="251">M775*amrc + P775*amrHOEX</f>
        <v>7.4923799333669869E-2</v>
      </c>
      <c r="S775" s="96">
        <f t="shared" si="234"/>
        <v>373.48446392573805</v>
      </c>
      <c r="T775" s="96">
        <f t="shared" si="239"/>
        <v>135.11287606502594</v>
      </c>
      <c r="U775" s="96">
        <f t="shared" si="239"/>
        <v>361.79693064408315</v>
      </c>
      <c r="V775" s="32">
        <f t="shared" si="236"/>
        <v>999.99999999999955</v>
      </c>
      <c r="W775" s="100">
        <f>IF(A775=1,((cPH1_+cPHr+(cNES*L775+(cNES+cOSEX)*G775+(cNES+cEREX)*H775+(cNES+cHOEX)*I775+(cNES+cNES)*S775+(cNES+cOSEX)*N775+(cNES+cEREX)*O775+(cNES+cHOEX)*P775)))/(1+cDR)^(A$6:A$65537 + 0.5),(cPHr+(cNES*L775+(cNES+cOSEX)*G775+(cNES+cEREX)*H775+(cNES+cHOEX)*I775+(cNES+cNES)*S775+(cNES+cOSEX)*N775+(cNES+cEREX)*O775+(cNES+cHOEX)*P775))/(1+cDR)^(((cycle + 0.5)/('Life tables'!$I$2/2))))</f>
        <v>21521.877885950929</v>
      </c>
      <c r="X775" s="107">
        <f>((L775+G775+H775+I775+N775+O775+P775+S775)/('Life tables'!$I$2/2))/(1+oDR)^(((cycle + 0.5)/('Life tables'!$I$2/2)))</f>
        <v>12.434695162992316</v>
      </c>
      <c r="Y775" s="31">
        <f>((uNES*L775+ uOCEX*G775+uEREX*H775+uHOEX*I775+uNES*S775+ uOCEX*N775+uEREX*O775+uHOEX*P775)/('Life tables'!$I$2/2))/(1+oDR)^(((cycle + 0.5)/('Life tables'!$I$2/2)))</f>
        <v>8.1950407493526907</v>
      </c>
      <c r="Z775" s="100">
        <f t="shared" ref="Z775:Z838" si="252">IF(A775=1,((cPH1_+cPHr+(cNES*L775+(cNES+cOSEX)*G775+(cNES+cEREX)*H775+(cNES+cHOEX)*I775+(cNES+cNES)*S775+(cNES+cOSEX)*N775+(cNES+cEREX)*O775+(cNES+cHOEX)*P775))),(cPHr+(cNES*L775+(cNES+cOSEX)*G775+(cNES+cEREX)*H775+(cNES+cHOEX)*I775+(cNES+cNES)*S775+(cNES+cOSEX)*N775+(cNES+cEREX)*O775+(cNES+cHOEX)*P775)))</f>
        <v>120166.63380663276</v>
      </c>
      <c r="AA775" s="107">
        <f>((L775+G775+H775+I775+N775+O775+P775+S775)/('Life tables'!$I$2/2))</f>
        <v>19.29659429340871</v>
      </c>
      <c r="AB775" s="31">
        <f>((uNES*L775+ uOCEX*G775+uEREX*H775+uHOEX*I775+uNES*S775+ uOCEX*N775+uEREX*O775+uHOEX*P775)/('Life tables'!$I$2/2))</f>
        <v>12.717350484702724</v>
      </c>
    </row>
    <row r="776" spans="1:28" x14ac:dyDescent="0.25">
      <c r="A776" s="4">
        <v>770</v>
      </c>
      <c r="C776" s="105">
        <f>IF(male=0,VLOOKUP((($A$5:$A$1570/'Life tables'!$I$2)*2)+age,lifetable,13,1),IF(male=1,VLOOKUP((($A$5:$A$1570/'Life tables'!$I$2)*2)+age,lifetable,10,1),"error"))</f>
        <v>6.1270435815030666E-4</v>
      </c>
      <c r="F776" s="96">
        <f t="shared" si="240"/>
        <v>87.813911998591408</v>
      </c>
      <c r="G776" s="96">
        <f t="shared" si="241"/>
        <v>8.8210912446506562</v>
      </c>
      <c r="H776" s="96">
        <f t="shared" si="242"/>
        <v>0.50377988625141057</v>
      </c>
      <c r="I776" s="96">
        <f t="shared" si="243"/>
        <v>0.20185983597633125</v>
      </c>
      <c r="J776" s="96">
        <f t="shared" si="244"/>
        <v>5.9641036170096341E-2</v>
      </c>
      <c r="K776" s="96">
        <f t="shared" si="245"/>
        <v>0.21093226003689144</v>
      </c>
      <c r="L776" s="96">
        <f t="shared" ref="L776:L839" si="253">F776-SUM(G776:K776)</f>
        <v>78.016607735506028</v>
      </c>
      <c r="M776" s="96">
        <f t="shared" si="246"/>
        <v>415.27628129229913</v>
      </c>
      <c r="N776" s="96">
        <f t="shared" si="247"/>
        <v>39.992005637454533</v>
      </c>
      <c r="O776" s="96">
        <f t="shared" si="248"/>
        <v>0.95460502918796009</v>
      </c>
      <c r="P776" s="96">
        <f t="shared" si="249"/>
        <v>0.95460502918796009</v>
      </c>
      <c r="Q776" s="96">
        <f t="shared" si="250"/>
        <v>0.28011464485287563</v>
      </c>
      <c r="R776" s="96">
        <f t="shared" si="251"/>
        <v>7.4830648502072522E-2</v>
      </c>
      <c r="S776" s="96">
        <f t="shared" ref="S776:S839" si="254">M776-SUM(N776:R776)</f>
        <v>373.02012030311374</v>
      </c>
      <c r="T776" s="96">
        <f t="shared" ref="T776:U791" si="255">J776+Q776+T775</f>
        <v>135.45263174604892</v>
      </c>
      <c r="U776" s="96">
        <f t="shared" si="255"/>
        <v>362.08269355262212</v>
      </c>
      <c r="V776" s="32">
        <f t="shared" ref="V776:V839" si="256">SUM(G776:I776,L776,N776,O776,P776,S776,T776,U776)</f>
        <v>999.99999999999966</v>
      </c>
      <c r="W776" s="100">
        <f>IF(A776=1,((cPH1_+cPHr+(cNES*L776+(cNES+cOSEX)*G776+(cNES+cEREX)*H776+(cNES+cHOEX)*I776+(cNES+cNES)*S776+(cNES+cOSEX)*N776+(cNES+cEREX)*O776+(cNES+cHOEX)*P776)))/(1+cDR)^(A$6:A$65537 + 0.5),(cPHr+(cNES*L776+(cNES+cOSEX)*G776+(cNES+cEREX)*H776+(cNES+cHOEX)*I776+(cNES+cNES)*S776+(cNES+cOSEX)*N776+(cNES+cEREX)*O776+(cNES+cHOEX)*P776))/(1+cDR)^(((cycle + 0.5)/('Life tables'!$I$2/2))))</f>
        <v>21447.137428298473</v>
      </c>
      <c r="X776" s="107">
        <f>((L776+G776+H776+I776+N776+O776+P776+S776)/('Life tables'!$I$2/2))/(1+oDR)^(((cycle + 0.5)/('Life tables'!$I$2/2)))</f>
        <v>12.412144227676206</v>
      </c>
      <c r="Y776" s="31">
        <f>((uNES*L776+ uOCEX*G776+uEREX*H776+uHOEX*I776+uNES*S776+ uOCEX*N776+uEREX*O776+uHOEX*P776)/('Life tables'!$I$2/2))/(1+oDR)^(((cycle + 0.5)/('Life tables'!$I$2/2)))</f>
        <v>8.1801786381818786</v>
      </c>
      <c r="Z776" s="100">
        <f t="shared" si="252"/>
        <v>120017.25858494685</v>
      </c>
      <c r="AA776" s="107">
        <f>((L776+G776+H776+I776+N776+O776+P776+S776)/('Life tables'!$I$2/2))</f>
        <v>19.272601819282343</v>
      </c>
      <c r="AB776" s="31">
        <f>((uNES*L776+ uOCEX*G776+uEREX*H776+uHOEX*I776+uNES*S776+ uOCEX*N776+uEREX*O776+uHOEX*P776)/('Life tables'!$I$2/2))</f>
        <v>12.701538333138945</v>
      </c>
    </row>
    <row r="777" spans="1:28" x14ac:dyDescent="0.25">
      <c r="A777" s="4">
        <v>771</v>
      </c>
      <c r="C777" s="105">
        <f>IF(male=0,VLOOKUP((($A$5:$A$1570/'Life tables'!$I$2)*2)+age,lifetable,13,1),IF(male=1,VLOOKUP((($A$5:$A$1570/'Life tables'!$I$2)*2)+age,lifetable,10,1),"error"))</f>
        <v>6.1270435815030666E-4</v>
      </c>
      <c r="F777" s="96">
        <f t="shared" si="240"/>
        <v>87.704696729775023</v>
      </c>
      <c r="G777" s="96">
        <f t="shared" si="241"/>
        <v>8.8101203423230867</v>
      </c>
      <c r="H777" s="96">
        <f t="shared" si="242"/>
        <v>0.50315332885920472</v>
      </c>
      <c r="I777" s="96">
        <f t="shared" si="243"/>
        <v>0.20160878035487415</v>
      </c>
      <c r="J777" s="96">
        <f t="shared" si="244"/>
        <v>5.9566859861928799E-2</v>
      </c>
      <c r="K777" s="96">
        <f t="shared" si="245"/>
        <v>0.21066992092731682</v>
      </c>
      <c r="L777" s="96">
        <f t="shared" si="253"/>
        <v>77.919577497448614</v>
      </c>
      <c r="M777" s="96">
        <f t="shared" si="246"/>
        <v>414.75997797155367</v>
      </c>
      <c r="N777" s="96">
        <f t="shared" si="247"/>
        <v>39.942284509029783</v>
      </c>
      <c r="O777" s="96">
        <f t="shared" si="248"/>
        <v>0.95341819100631309</v>
      </c>
      <c r="P777" s="96">
        <f t="shared" si="249"/>
        <v>0.95341819100631309</v>
      </c>
      <c r="Q777" s="96">
        <f t="shared" si="250"/>
        <v>0.2797663848441968</v>
      </c>
      <c r="R777" s="96">
        <f t="shared" si="251"/>
        <v>7.4737613301037384E-2</v>
      </c>
      <c r="S777" s="96">
        <f t="shared" si="254"/>
        <v>372.556353082366</v>
      </c>
      <c r="T777" s="96">
        <f t="shared" si="255"/>
        <v>135.79196499075505</v>
      </c>
      <c r="U777" s="96">
        <f t="shared" si="255"/>
        <v>362.36810108685046</v>
      </c>
      <c r="V777" s="32">
        <f t="shared" si="256"/>
        <v>999.99999999999955</v>
      </c>
      <c r="W777" s="100">
        <f>IF(A777=1,((cPH1_+cPHr+(cNES*L777+(cNES+cOSEX)*G777+(cNES+cEREX)*H777+(cNES+cHOEX)*I777+(cNES+cNES)*S777+(cNES+cOSEX)*N777+(cNES+cEREX)*O777+(cNES+cHOEX)*P777)))/(1+cDR)^(A$6:A$65537 + 0.5),(cPHr+(cNES*L777+(cNES+cOSEX)*G777+(cNES+cEREX)*H777+(cNES+cHOEX)*I777+(cNES+cNES)*S777+(cNES+cOSEX)*N777+(cNES+cEREX)*O777+(cNES+cHOEX)*P777))/(1+cDR)^(((cycle + 0.5)/('Life tables'!$I$2/2))))</f>
        <v>21372.656518001848</v>
      </c>
      <c r="X777" s="107">
        <f>((L777+G777+H777+I777+N777+O777+P777+S777)/('Life tables'!$I$2/2))/(1+oDR)^(((cycle + 0.5)/('Life tables'!$I$2/2)))</f>
        <v>12.389634191334641</v>
      </c>
      <c r="Y777" s="31">
        <f>((uNES*L777+ uOCEX*G777+uEREX*H777+uHOEX*I777+uNES*S777+ uOCEX*N777+uEREX*O777+uHOEX*P777)/('Life tables'!$I$2/2))/(1+oDR)^(((cycle + 0.5)/('Life tables'!$I$2/2)))</f>
        <v>8.1653434812970396</v>
      </c>
      <c r="Z777" s="100">
        <f t="shared" si="252"/>
        <v>119868.06899733937</v>
      </c>
      <c r="AA777" s="107">
        <f>((L777+G777+H777+I777+N777+O777+P777+S777)/('Life tables'!$I$2/2))</f>
        <v>19.248639178963739</v>
      </c>
      <c r="AB777" s="31">
        <f>((uNES*L777+ uOCEX*G777+uEREX*H777+uHOEX*I777+uNES*S777+ uOCEX*N777+uEREX*O777+uHOEX*P777)/('Life tables'!$I$2/2))</f>
        <v>12.685745843385506</v>
      </c>
    </row>
    <row r="778" spans="1:28" x14ac:dyDescent="0.25">
      <c r="A778" s="4">
        <v>772</v>
      </c>
      <c r="C778" s="105">
        <f>IF(male=0,VLOOKUP((($A$5:$A$1570/'Life tables'!$I$2)*2)+age,lifetable,13,1),IF(male=1,VLOOKUP((($A$5:$A$1570/'Life tables'!$I$2)*2)+age,lifetable,10,1),"error"))</f>
        <v>6.1270435815030666E-4</v>
      </c>
      <c r="F778" s="96">
        <f t="shared" si="240"/>
        <v>87.595618336662753</v>
      </c>
      <c r="G778" s="96">
        <f t="shared" si="241"/>
        <v>8.7991631894464604</v>
      </c>
      <c r="H778" s="96">
        <f t="shared" si="242"/>
        <v>0.50252755670962246</v>
      </c>
      <c r="I778" s="96">
        <f t="shared" si="243"/>
        <v>0.20135803937270999</v>
      </c>
      <c r="J778" s="96">
        <f t="shared" si="244"/>
        <v>5.9492776516352659E-2</v>
      </c>
      <c r="K778" s="96">
        <f t="shared" si="245"/>
        <v>0.21040791059823896</v>
      </c>
      <c r="L778" s="96">
        <f t="shared" si="253"/>
        <v>77.822668864019363</v>
      </c>
      <c r="M778" s="96">
        <f t="shared" si="246"/>
        <v>414.2443155857315</v>
      </c>
      <c r="N778" s="96">
        <f t="shared" si="247"/>
        <v>39.892625104026806</v>
      </c>
      <c r="O778" s="96">
        <f t="shared" si="248"/>
        <v>0.95223282615634608</v>
      </c>
      <c r="P778" s="96">
        <f t="shared" si="249"/>
        <v>0.95223282615634608</v>
      </c>
      <c r="Q778" s="96">
        <f t="shared" si="250"/>
        <v>0.27941855716278174</v>
      </c>
      <c r="R778" s="96">
        <f t="shared" si="251"/>
        <v>7.4644693593176589E-2</v>
      </c>
      <c r="S778" s="96">
        <f t="shared" si="254"/>
        <v>372.09316157863606</v>
      </c>
      <c r="T778" s="96">
        <f t="shared" si="255"/>
        <v>136.13087632443418</v>
      </c>
      <c r="U778" s="96">
        <f t="shared" si="255"/>
        <v>362.65315369104189</v>
      </c>
      <c r="V778" s="32">
        <f t="shared" si="256"/>
        <v>999.99999999999977</v>
      </c>
      <c r="W778" s="100">
        <f>IF(A778=1,((cPH1_+cPHr+(cNES*L778+(cNES+cOSEX)*G778+(cNES+cEREX)*H778+(cNES+cHOEX)*I778+(cNES+cNES)*S778+(cNES+cOSEX)*N778+(cNES+cEREX)*O778+(cNES+cHOEX)*P778)))/(1+cDR)^(A$6:A$65537 + 0.5),(cPHr+(cNES*L778+(cNES+cOSEX)*G778+(cNES+cEREX)*H778+(cNES+cHOEX)*I778+(cNES+cNES)*S778+(cNES+cOSEX)*N778+(cNES+cEREX)*O778+(cNES+cHOEX)*P778))/(1+cDR)^(((cycle + 0.5)/('Life tables'!$I$2/2))))</f>
        <v>21298.434254294374</v>
      </c>
      <c r="X778" s="107">
        <f>((L778+G778+H778+I778+N778+O778+P778+S778)/('Life tables'!$I$2/2))/(1+oDR)^(((cycle + 0.5)/('Life tables'!$I$2/2)))</f>
        <v>12.367164979732369</v>
      </c>
      <c r="Y778" s="31">
        <f>((uNES*L778+ uOCEX*G778+uEREX*H778+uHOEX*I778+uNES*S778+ uOCEX*N778+uEREX*O778+uHOEX*P778)/('Life tables'!$I$2/2))/(1+oDR)^(((cycle + 0.5)/('Life tables'!$I$2/2)))</f>
        <v>8.1505352297749099</v>
      </c>
      <c r="Z778" s="100">
        <f t="shared" si="252"/>
        <v>119719.06481609782</v>
      </c>
      <c r="AA778" s="107">
        <f>((L778+G778+H778+I778+N778+O778+P778+S778)/('Life tables'!$I$2/2))</f>
        <v>19.224706335264194</v>
      </c>
      <c r="AB778" s="31">
        <f>((uNES*L778+ uOCEX*G778+uEREX*H778+uHOEX*I778+uNES*S778+ uOCEX*N778+uEREX*O778+uHOEX*P778)/('Life tables'!$I$2/2))</f>
        <v>12.669972990935113</v>
      </c>
    </row>
    <row r="779" spans="1:28" x14ac:dyDescent="0.25">
      <c r="A779" s="4">
        <v>773</v>
      </c>
      <c r="C779" s="105">
        <f>IF(male=0,VLOOKUP((($A$5:$A$1570/'Life tables'!$I$2)*2)+age,lifetable,13,1),IF(male=1,VLOOKUP((($A$5:$A$1570/'Life tables'!$I$2)*2)+age,lifetable,10,1),"error"))</f>
        <v>6.1270435815030666E-4</v>
      </c>
      <c r="F779" s="96">
        <f t="shared" si="240"/>
        <v>87.486676612383107</v>
      </c>
      <c r="G779" s="96">
        <f t="shared" si="241"/>
        <v>8.7882197652401022</v>
      </c>
      <c r="H779" s="96">
        <f t="shared" si="242"/>
        <v>0.50190256861586213</v>
      </c>
      <c r="I779" s="96">
        <f t="shared" si="243"/>
        <v>0.20110761255429857</v>
      </c>
      <c r="J779" s="96">
        <f t="shared" si="244"/>
        <v>5.9418785992865909E-2</v>
      </c>
      <c r="K779" s="96">
        <f t="shared" si="245"/>
        <v>0.21014622855274495</v>
      </c>
      <c r="L779" s="96">
        <f t="shared" si="253"/>
        <v>77.72588165142723</v>
      </c>
      <c r="M779" s="96">
        <f t="shared" si="246"/>
        <v>413.72929337214055</v>
      </c>
      <c r="N779" s="96">
        <f t="shared" si="247"/>
        <v>39.843027348996713</v>
      </c>
      <c r="O779" s="96">
        <f t="shared" si="248"/>
        <v>0.95104893288484138</v>
      </c>
      <c r="P779" s="96">
        <f t="shared" si="249"/>
        <v>0.95104893288484138</v>
      </c>
      <c r="Q779" s="96">
        <f t="shared" si="250"/>
        <v>0.27907116129417486</v>
      </c>
      <c r="R779" s="96">
        <f t="shared" si="251"/>
        <v>7.4551889241056948E-2</v>
      </c>
      <c r="S779" s="96">
        <f t="shared" si="254"/>
        <v>371.63054510683889</v>
      </c>
      <c r="T779" s="96">
        <f t="shared" si="255"/>
        <v>136.46936627172121</v>
      </c>
      <c r="U779" s="96">
        <f t="shared" si="255"/>
        <v>362.93785180883572</v>
      </c>
      <c r="V779" s="32">
        <f t="shared" si="256"/>
        <v>999.99999999999977</v>
      </c>
      <c r="W779" s="100">
        <f>IF(A779=1,((cPH1_+cPHr+(cNES*L779+(cNES+cOSEX)*G779+(cNES+cEREX)*H779+(cNES+cHOEX)*I779+(cNES+cNES)*S779+(cNES+cOSEX)*N779+(cNES+cEREX)*O779+(cNES+cHOEX)*P779)))/(1+cDR)^(A$6:A$65537 + 0.5),(cPHr+(cNES*L779+(cNES+cOSEX)*G779+(cNES+cEREX)*H779+(cNES+cHOEX)*I779+(cNES+cNES)*S779+(cNES+cOSEX)*N779+(cNES+cEREX)*O779+(cNES+cHOEX)*P779))/(1+cDR)^(((cycle + 0.5)/('Life tables'!$I$2/2))))</f>
        <v>21224.469739515174</v>
      </c>
      <c r="X779" s="107">
        <f>((L779+G779+H779+I779+N779+O779+P779+S779)/('Life tables'!$I$2/2))/(1+oDR)^(((cycle + 0.5)/('Life tables'!$I$2/2)))</f>
        <v>12.344736518770929</v>
      </c>
      <c r="Y779" s="31">
        <f>((uNES*L779+ uOCEX*G779+uEREX*H779+uHOEX*I779+uNES*S779+ uOCEX*N779+uEREX*O779+uHOEX*P779)/('Life tables'!$I$2/2))/(1+oDR)^(((cycle + 0.5)/('Life tables'!$I$2/2)))</f>
        <v>8.1357538347823173</v>
      </c>
      <c r="Z779" s="100">
        <f t="shared" si="252"/>
        <v>119570.24581368787</v>
      </c>
      <c r="AA779" s="107">
        <f>((L779+G779+H779+I779+N779+O779+P779+S779)/('Life tables'!$I$2/2))</f>
        <v>19.200803251044452</v>
      </c>
      <c r="AB779" s="31">
        <f>((uNES*L779+ uOCEX*G779+uEREX*H779+uHOEX*I779+uNES*S779+ uOCEX*N779+uEREX*O779+uHOEX*P779)/('Life tables'!$I$2/2))</f>
        <v>12.654219751312977</v>
      </c>
    </row>
    <row r="780" spans="1:28" x14ac:dyDescent="0.25">
      <c r="A780" s="4">
        <v>774</v>
      </c>
      <c r="C780" s="105">
        <f>IF(male=0,VLOOKUP((($A$5:$A$1570/'Life tables'!$I$2)*2)+age,lifetable,13,1),IF(male=1,VLOOKUP((($A$5:$A$1570/'Life tables'!$I$2)*2)+age,lifetable,10,1),"error"))</f>
        <v>6.1270435815030666E-4</v>
      </c>
      <c r="F780" s="96">
        <f t="shared" si="240"/>
        <v>87.377871351564536</v>
      </c>
      <c r="G780" s="96">
        <f t="shared" si="241"/>
        <v>8.7772900490740131</v>
      </c>
      <c r="H780" s="96">
        <f t="shared" si="242"/>
        <v>0.5012783633997272</v>
      </c>
      <c r="I780" s="96">
        <f t="shared" si="243"/>
        <v>0.20085749942754763</v>
      </c>
      <c r="J780" s="96">
        <f t="shared" si="244"/>
        <v>5.9344888151985284E-2</v>
      </c>
      <c r="K780" s="96">
        <f t="shared" si="245"/>
        <v>0.20988487429752475</v>
      </c>
      <c r="L780" s="96">
        <f t="shared" si="253"/>
        <v>77.629215677213736</v>
      </c>
      <c r="M780" s="96">
        <f t="shared" si="246"/>
        <v>413.21491056787823</v>
      </c>
      <c r="N780" s="96">
        <f t="shared" si="247"/>
        <v>39.793491170470325</v>
      </c>
      <c r="O780" s="96">
        <f t="shared" si="248"/>
        <v>0.94986650943809758</v>
      </c>
      <c r="P780" s="96">
        <f t="shared" si="249"/>
        <v>0.94986650943809758</v>
      </c>
      <c r="Q780" s="96">
        <f t="shared" si="250"/>
        <v>0.27872419672377863</v>
      </c>
      <c r="R780" s="96">
        <f t="shared" si="251"/>
        <v>7.4459200107207357E-2</v>
      </c>
      <c r="S780" s="96">
        <f t="shared" si="254"/>
        <v>371.16850298170073</v>
      </c>
      <c r="T780" s="96">
        <f t="shared" si="255"/>
        <v>136.80743535659698</v>
      </c>
      <c r="U780" s="96">
        <f t="shared" si="255"/>
        <v>363.22219588324043</v>
      </c>
      <c r="V780" s="32">
        <f t="shared" si="256"/>
        <v>999.99999999999977</v>
      </c>
      <c r="W780" s="100">
        <f>IF(A780=1,((cPH1_+cPHr+(cNES*L780+(cNES+cOSEX)*G780+(cNES+cEREX)*H780+(cNES+cHOEX)*I780+(cNES+cNES)*S780+(cNES+cOSEX)*N780+(cNES+cEREX)*O780+(cNES+cHOEX)*P780)))/(1+cDR)^(A$6:A$65537 + 0.5),(cPHr+(cNES*L780+(cNES+cOSEX)*G780+(cNES+cEREX)*H780+(cNES+cHOEX)*I780+(cNES+cNES)*S780+(cNES+cOSEX)*N780+(cNES+cEREX)*O780+(cNES+cHOEX)*P780))/(1+cDR)^(((cycle + 0.5)/('Life tables'!$I$2/2))))</f>
        <v>21150.762079099182</v>
      </c>
      <c r="X780" s="107">
        <f>((L780+G780+H780+I780+N780+O780+P780+S780)/('Life tables'!$I$2/2))/(1+oDR)^(((cycle + 0.5)/('Life tables'!$I$2/2)))</f>
        <v>12.322348734488346</v>
      </c>
      <c r="Y780" s="31">
        <f>((uNES*L780+ uOCEX*G780+uEREX*H780+uHOEX*I780+uNES*S780+ uOCEX*N780+uEREX*O780+uHOEX*P780)/('Life tables'!$I$2/2))/(1+oDR)^(((cycle + 0.5)/('Life tables'!$I$2/2)))</f>
        <v>8.1209992475760302</v>
      </c>
      <c r="Z780" s="100">
        <f t="shared" si="252"/>
        <v>119421.61176275693</v>
      </c>
      <c r="AA780" s="107">
        <f>((L780+G780+H780+I780+N780+O780+P780+S780)/('Life tables'!$I$2/2))</f>
        <v>19.176929889214534</v>
      </c>
      <c r="AB780" s="31">
        <f>((uNES*L780+ uOCEX*G780+uEREX*H780+uHOEX*I780+uNES*S780+ uOCEX*N780+uEREX*O780+uHOEX*P780)/('Life tables'!$I$2/2))</f>
        <v>12.638486100076769</v>
      </c>
    </row>
    <row r="781" spans="1:28" x14ac:dyDescent="0.25">
      <c r="A781" s="4">
        <v>775</v>
      </c>
      <c r="C781" s="105">
        <f>IF(male=0,VLOOKUP((($A$5:$A$1570/'Life tables'!$I$2)*2)+age,lifetable,13,1),IF(male=1,VLOOKUP((($A$5:$A$1570/'Life tables'!$I$2)*2)+age,lifetable,10,1),"error"))</f>
        <v>6.1270435815030666E-4</v>
      </c>
      <c r="F781" s="96">
        <f t="shared" si="240"/>
        <v>87.269202350291479</v>
      </c>
      <c r="G781" s="96">
        <f t="shared" si="241"/>
        <v>8.7663740204644451</v>
      </c>
      <c r="H781" s="96">
        <f t="shared" si="242"/>
        <v>0.50065493989137388</v>
      </c>
      <c r="I781" s="96">
        <f t="shared" si="243"/>
        <v>0.20060769952371185</v>
      </c>
      <c r="J781" s="96">
        <f t="shared" si="244"/>
        <v>5.9271082855216373E-2</v>
      </c>
      <c r="K781" s="96">
        <f t="shared" si="245"/>
        <v>0.20962384734276565</v>
      </c>
      <c r="L781" s="96">
        <f t="shared" si="253"/>
        <v>77.532670760213961</v>
      </c>
      <c r="M781" s="96">
        <f t="shared" si="246"/>
        <v>412.70116640987078</v>
      </c>
      <c r="N781" s="96">
        <f t="shared" si="247"/>
        <v>39.744016494961997</v>
      </c>
      <c r="O781" s="96">
        <f t="shared" si="248"/>
        <v>0.94868555406201949</v>
      </c>
      <c r="P781" s="96">
        <f t="shared" si="249"/>
        <v>0.94868555406201949</v>
      </c>
      <c r="Q781" s="96">
        <f t="shared" si="250"/>
        <v>0.27837766293687977</v>
      </c>
      <c r="R781" s="96">
        <f t="shared" si="251"/>
        <v>7.4366626054125834E-2</v>
      </c>
      <c r="S781" s="96">
        <f t="shared" si="254"/>
        <v>370.70703451779372</v>
      </c>
      <c r="T781" s="96">
        <f t="shared" si="255"/>
        <v>137.14508410238909</v>
      </c>
      <c r="U781" s="96">
        <f t="shared" si="255"/>
        <v>363.50618635663733</v>
      </c>
      <c r="V781" s="32">
        <f t="shared" si="256"/>
        <v>999.99999999999955</v>
      </c>
      <c r="W781" s="100">
        <f>IF(A781=1,((cPH1_+cPHr+(cNES*L781+(cNES+cOSEX)*G781+(cNES+cEREX)*H781+(cNES+cHOEX)*I781+(cNES+cNES)*S781+(cNES+cOSEX)*N781+(cNES+cEREX)*O781+(cNES+cHOEX)*P781)))/(1+cDR)^(A$6:A$65537 + 0.5),(cPHr+(cNES*L781+(cNES+cOSEX)*G781+(cNES+cEREX)*H781+(cNES+cHOEX)*I781+(cNES+cNES)*S781+(cNES+cOSEX)*N781+(cNES+cEREX)*O781+(cNES+cHOEX)*P781))/(1+cDR)^(((cycle + 0.5)/('Life tables'!$I$2/2))))</f>
        <v>21077.310381567193</v>
      </c>
      <c r="X781" s="107">
        <f>((L781+G781+H781+I781+N781+O781+P781+S781)/('Life tables'!$I$2/2))/(1+oDR)^(((cycle + 0.5)/('Life tables'!$I$2/2)))</f>
        <v>12.300001553058806</v>
      </c>
      <c r="Y781" s="31">
        <f>((uNES*L781+ uOCEX*G781+uEREX*H781+uHOEX*I781+uNES*S781+ uOCEX*N781+uEREX*O781+uHOEX*P781)/('Life tables'!$I$2/2))/(1+oDR)^(((cycle + 0.5)/('Life tables'!$I$2/2)))</f>
        <v>8.1062714195024839</v>
      </c>
      <c r="Z781" s="100">
        <f t="shared" si="252"/>
        <v>119273.16243613712</v>
      </c>
      <c r="AA781" s="107">
        <f>((L781+G781+H781+I781+N781+O781+P781+S781)/('Life tables'!$I$2/2))</f>
        <v>19.153086212733594</v>
      </c>
      <c r="AB781" s="31">
        <f>((uNES*L781+ uOCEX*G781+uEREX*H781+uHOEX*I781+uNES*S781+ uOCEX*N781+uEREX*O781+uHOEX*P781)/('Life tables'!$I$2/2))</f>
        <v>12.622772012816437</v>
      </c>
    </row>
    <row r="782" spans="1:28" x14ac:dyDescent="0.25">
      <c r="A782" s="4">
        <v>776</v>
      </c>
      <c r="C782" s="105">
        <f>IF(male=0,VLOOKUP((($A$5:$A$1570/'Life tables'!$I$2)*2)+age,lifetable,13,1),IF(male=1,VLOOKUP((($A$5:$A$1570/'Life tables'!$I$2)*2)+age,lifetable,10,1),"error"))</f>
        <v>6.1270435815030666E-4</v>
      </c>
      <c r="F782" s="96">
        <f t="shared" si="240"/>
        <v>87.160669406061885</v>
      </c>
      <c r="G782" s="96">
        <f t="shared" si="241"/>
        <v>8.7554716590696451</v>
      </c>
      <c r="H782" s="96">
        <f t="shared" si="242"/>
        <v>0.50003229692906748</v>
      </c>
      <c r="I782" s="96">
        <f t="shared" si="243"/>
        <v>0.20035821237729518</v>
      </c>
      <c r="J782" s="96">
        <f t="shared" si="244"/>
        <v>5.9197369965024803E-2</v>
      </c>
      <c r="K782" s="96">
        <f t="shared" si="245"/>
        <v>0.20936314720205018</v>
      </c>
      <c r="L782" s="96">
        <f t="shared" si="253"/>
        <v>77.436246720518795</v>
      </c>
      <c r="M782" s="96">
        <f t="shared" si="246"/>
        <v>412.18806013491138</v>
      </c>
      <c r="N782" s="96">
        <f t="shared" si="247"/>
        <v>39.694603248973245</v>
      </c>
      <c r="O782" s="96">
        <f t="shared" si="248"/>
        <v>0.94750606500220635</v>
      </c>
      <c r="P782" s="96">
        <f t="shared" si="249"/>
        <v>0.94750606500220635</v>
      </c>
      <c r="Q782" s="96">
        <f t="shared" si="250"/>
        <v>0.27803155941867547</v>
      </c>
      <c r="R782" s="96">
        <f t="shared" si="251"/>
        <v>7.4274166944286443E-2</v>
      </c>
      <c r="S782" s="96">
        <f t="shared" si="254"/>
        <v>370.24613902957077</v>
      </c>
      <c r="T782" s="96">
        <f t="shared" si="255"/>
        <v>137.4823130317728</v>
      </c>
      <c r="U782" s="96">
        <f t="shared" si="255"/>
        <v>363.78982367078368</v>
      </c>
      <c r="V782" s="32">
        <f t="shared" si="256"/>
        <v>999.99999999999966</v>
      </c>
      <c r="W782" s="100">
        <f>IF(A782=1,((cPH1_+cPHr+(cNES*L782+(cNES+cOSEX)*G782+(cNES+cEREX)*H782+(cNES+cHOEX)*I782+(cNES+cNES)*S782+(cNES+cOSEX)*N782+(cNES+cEREX)*O782+(cNES+cHOEX)*P782)))/(1+cDR)^(A$6:A$65537 + 0.5),(cPHr+(cNES*L782+(cNES+cOSEX)*G782+(cNES+cEREX)*H782+(cNES+cHOEX)*I782+(cNES+cNES)*S782+(cNES+cOSEX)*N782+(cNES+cEREX)*O782+(cNES+cHOEX)*P782))/(1+cDR)^(((cycle + 0.5)/('Life tables'!$I$2/2))))</f>
        <v>21004.113758515894</v>
      </c>
      <c r="X782" s="107">
        <f>((L782+G782+H782+I782+N782+O782+P782+S782)/('Life tables'!$I$2/2))/(1+oDR)^(((cycle + 0.5)/('Life tables'!$I$2/2)))</f>
        <v>12.277694900792333</v>
      </c>
      <c r="Y782" s="31">
        <f>((uNES*L782+ uOCEX*G782+uEREX*H782+uHOEX*I782+uNES*S782+ uOCEX*N782+uEREX*O782+uHOEX*P782)/('Life tables'!$I$2/2))/(1+oDR)^(((cycle + 0.5)/('Life tables'!$I$2/2)))</f>
        <v>8.0915703019976188</v>
      </c>
      <c r="Z782" s="100">
        <f t="shared" si="252"/>
        <v>119124.89760684856</v>
      </c>
      <c r="AA782" s="107">
        <f>((L782+G782+H782+I782+N782+O782+P782+S782)/('Life tables'!$I$2/2))</f>
        <v>19.129272184609725</v>
      </c>
      <c r="AB782" s="31">
        <f>((uNES*L782+ uOCEX*G782+uEREX*H782+uHOEX*I782+uNES*S782+ uOCEX*N782+uEREX*O782+uHOEX*P782)/('Life tables'!$I$2/2))</f>
        <v>12.607077465154159</v>
      </c>
    </row>
    <row r="783" spans="1:28" x14ac:dyDescent="0.25">
      <c r="A783" s="4">
        <v>777</v>
      </c>
      <c r="C783" s="105">
        <f>IF(male=0,VLOOKUP((($A$5:$A$1570/'Life tables'!$I$2)*2)+age,lifetable,13,1),IF(male=1,VLOOKUP((($A$5:$A$1570/'Life tables'!$I$2)*2)+age,lifetable,10,1),"error"))</f>
        <v>6.1270435815030666E-4</v>
      </c>
      <c r="F783" s="96">
        <f t="shared" si="240"/>
        <v>87.052272317746116</v>
      </c>
      <c r="G783" s="96">
        <f t="shared" si="241"/>
        <v>8.7445829446857193</v>
      </c>
      <c r="H783" s="96">
        <f t="shared" si="242"/>
        <v>0.49941043335894686</v>
      </c>
      <c r="I783" s="96">
        <f t="shared" si="243"/>
        <v>0.20010903752595632</v>
      </c>
      <c r="J783" s="96">
        <f t="shared" si="244"/>
        <v>5.9123749344808296E-2</v>
      </c>
      <c r="K783" s="96">
        <f t="shared" si="245"/>
        <v>0.20910277339225761</v>
      </c>
      <c r="L783" s="96">
        <f t="shared" si="253"/>
        <v>77.339943379438424</v>
      </c>
      <c r="M783" s="96">
        <f t="shared" si="246"/>
        <v>411.67559097969706</v>
      </c>
      <c r="N783" s="96">
        <f t="shared" si="247"/>
        <v>39.645251358996347</v>
      </c>
      <c r="O783" s="96">
        <f t="shared" si="248"/>
        <v>0.94632804050403629</v>
      </c>
      <c r="P783" s="96">
        <f t="shared" si="249"/>
        <v>0.94632804050403629</v>
      </c>
      <c r="Q783" s="96">
        <f t="shared" si="250"/>
        <v>0.27768588565429825</v>
      </c>
      <c r="R783" s="96">
        <f t="shared" si="251"/>
        <v>7.4181822640145931E-2</v>
      </c>
      <c r="S783" s="96">
        <f t="shared" si="254"/>
        <v>369.78581583139817</v>
      </c>
      <c r="T783" s="96">
        <f t="shared" si="255"/>
        <v>137.8191226667719</v>
      </c>
      <c r="U783" s="96">
        <f t="shared" si="255"/>
        <v>364.07310826681606</v>
      </c>
      <c r="V783" s="32">
        <f t="shared" si="256"/>
        <v>999.99999999999955</v>
      </c>
      <c r="W783" s="100">
        <f>IF(A783=1,((cPH1_+cPHr+(cNES*L783+(cNES+cOSEX)*G783+(cNES+cEREX)*H783+(cNES+cHOEX)*I783+(cNES+cNES)*S783+(cNES+cOSEX)*N783+(cNES+cEREX)*O783+(cNES+cHOEX)*P783)))/(1+cDR)^(A$6:A$65537 + 0.5),(cPHr+(cNES*L783+(cNES+cOSEX)*G783+(cNES+cEREX)*H783+(cNES+cHOEX)*I783+(cNES+cNES)*S783+(cNES+cOSEX)*N783+(cNES+cEREX)*O783+(cNES+cHOEX)*P783))/(1+cDR)^(((cycle + 0.5)/('Life tables'!$I$2/2))))</f>
        <v>20931.171324607883</v>
      </c>
      <c r="X783" s="107">
        <f>((L783+G783+H783+I783+N783+O783+P783+S783)/('Life tables'!$I$2/2))/(1+oDR)^(((cycle + 0.5)/('Life tables'!$I$2/2)))</f>
        <v>12.255428704134482</v>
      </c>
      <c r="Y783" s="31">
        <f>((uNES*L783+ uOCEX*G783+uEREX*H783+uHOEX*I783+uNES*S783+ uOCEX*N783+uEREX*O783+uHOEX*P783)/('Life tables'!$I$2/2))/(1+oDR)^(((cycle + 0.5)/('Life tables'!$I$2/2)))</f>
        <v>8.0768958465866501</v>
      </c>
      <c r="Z783" s="100">
        <f t="shared" si="252"/>
        <v>118976.81704810206</v>
      </c>
      <c r="AA783" s="107">
        <f>((L783+G783+H783+I783+N783+O783+P783+S783)/('Life tables'!$I$2/2))</f>
        <v>19.105487767899817</v>
      </c>
      <c r="AB783" s="31">
        <f>((uNES*L783+ uOCEX*G783+uEREX*H783+uHOEX*I783+uNES*S783+ uOCEX*N783+uEREX*O783+uHOEX*P783)/('Life tables'!$I$2/2))</f>
        <v>12.591402432744205</v>
      </c>
    </row>
    <row r="784" spans="1:28" x14ac:dyDescent="0.25">
      <c r="A784" s="4">
        <v>778</v>
      </c>
      <c r="C784" s="105">
        <f>IF(male=0,VLOOKUP((($A$5:$A$1570/'Life tables'!$I$2)*2)+age,lifetable,13,1),IF(male=1,VLOOKUP((($A$5:$A$1570/'Life tables'!$I$2)*2)+age,lifetable,10,1),"error"))</f>
        <v>6.1270435815030666E-4</v>
      </c>
      <c r="F784" s="96">
        <f t="shared" si="240"/>
        <v>86.944010885547385</v>
      </c>
      <c r="G784" s="96">
        <f t="shared" si="241"/>
        <v>8.7337078572426616</v>
      </c>
      <c r="H784" s="96">
        <f t="shared" si="242"/>
        <v>0.49878934803479724</v>
      </c>
      <c r="I784" s="96">
        <f t="shared" si="243"/>
        <v>0.19986017451041785</v>
      </c>
      <c r="J784" s="96">
        <f t="shared" si="244"/>
        <v>5.9050220858869823E-2</v>
      </c>
      <c r="K784" s="96">
        <f t="shared" si="245"/>
        <v>0.20884272543346863</v>
      </c>
      <c r="L784" s="96">
        <f t="shared" si="253"/>
        <v>77.243760559467177</v>
      </c>
      <c r="M784" s="96">
        <f t="shared" si="246"/>
        <v>411.16375818086431</v>
      </c>
      <c r="N784" s="96">
        <f t="shared" si="247"/>
        <v>39.595960751517744</v>
      </c>
      <c r="O784" s="96">
        <f t="shared" si="248"/>
        <v>0.94515147881274819</v>
      </c>
      <c r="P784" s="96">
        <f t="shared" si="249"/>
        <v>0.94515147881274819</v>
      </c>
      <c r="Q784" s="96">
        <f t="shared" si="250"/>
        <v>0.27734064112883933</v>
      </c>
      <c r="R784" s="96">
        <f t="shared" si="251"/>
        <v>7.408959300415012E-2</v>
      </c>
      <c r="S784" s="96">
        <f t="shared" si="254"/>
        <v>369.32606423758807</v>
      </c>
      <c r="T784" s="96">
        <f t="shared" si="255"/>
        <v>138.1555135287596</v>
      </c>
      <c r="U784" s="96">
        <f t="shared" si="255"/>
        <v>364.35604058525371</v>
      </c>
      <c r="V784" s="32">
        <f t="shared" si="256"/>
        <v>999.99999999999966</v>
      </c>
      <c r="W784" s="100">
        <f>IF(A784=1,((cPH1_+cPHr+(cNES*L784+(cNES+cOSEX)*G784+(cNES+cEREX)*H784+(cNES+cHOEX)*I784+(cNES+cNES)*S784+(cNES+cOSEX)*N784+(cNES+cEREX)*O784+(cNES+cHOEX)*P784)))/(1+cDR)^(A$6:A$65537 + 0.5),(cPHr+(cNES*L784+(cNES+cOSEX)*G784+(cNES+cEREX)*H784+(cNES+cHOEX)*I784+(cNES+cNES)*S784+(cNES+cOSEX)*N784+(cNES+cEREX)*O784+(cNES+cHOEX)*P784))/(1+cDR)^(((cycle + 0.5)/('Life tables'!$I$2/2))))</f>
        <v>20858.482197561782</v>
      </c>
      <c r="X784" s="107">
        <f>((L784+G784+H784+I784+N784+O784+P784+S784)/('Life tables'!$I$2/2))/(1+oDR)^(((cycle + 0.5)/('Life tables'!$I$2/2)))</f>
        <v>12.233202889666027</v>
      </c>
      <c r="Y784" s="31">
        <f>((uNES*L784+ uOCEX*G784+uEREX*H784+uHOEX*I784+uNES*S784+ uOCEX*N784+uEREX*O784+uHOEX*P784)/('Life tables'!$I$2/2))/(1+oDR)^(((cycle + 0.5)/('Life tables'!$I$2/2)))</f>
        <v>8.0622480048838838</v>
      </c>
      <c r="Z784" s="100">
        <f t="shared" si="252"/>
        <v>118828.92053330236</v>
      </c>
      <c r="AA784" s="107">
        <f>((L784+G784+H784+I784+N784+O784+P784+S784)/('Life tables'!$I$2/2))</f>
        <v>19.081732925709403</v>
      </c>
      <c r="AB784" s="31">
        <f>((uNES*L784+ uOCEX*G784+uEREX*H784+uHOEX*I784+uNES*S784+ uOCEX*N784+uEREX*O784+uHOEX*P784)/('Life tables'!$I$2/2))</f>
        <v>12.575746891272864</v>
      </c>
    </row>
    <row r="785" spans="1:28" x14ac:dyDescent="0.25">
      <c r="A785" s="4">
        <v>779</v>
      </c>
      <c r="C785" s="105">
        <f>IF(male=0,VLOOKUP((($A$5:$A$1570/'Life tables'!$I$2)*2)+age,lifetable,13,1),IF(male=1,VLOOKUP((($A$5:$A$1570/'Life tables'!$I$2)*2)+age,lifetable,10,1),"error"))</f>
        <v>6.1270435815030666E-4</v>
      </c>
      <c r="F785" s="96">
        <f t="shared" si="240"/>
        <v>86.835884910963301</v>
      </c>
      <c r="G785" s="96">
        <f t="shared" si="241"/>
        <v>8.7228463768004936</v>
      </c>
      <c r="H785" s="96">
        <f t="shared" si="242"/>
        <v>0.49816903981782967</v>
      </c>
      <c r="I785" s="96">
        <f t="shared" si="243"/>
        <v>0.19961162287437784</v>
      </c>
      <c r="J785" s="96">
        <f t="shared" si="244"/>
        <v>5.8976784372391476E-2</v>
      </c>
      <c r="K785" s="96">
        <f t="shared" si="245"/>
        <v>0.20858300284887318</v>
      </c>
      <c r="L785" s="96">
        <f t="shared" si="253"/>
        <v>77.147698084249328</v>
      </c>
      <c r="M785" s="96">
        <f t="shared" si="246"/>
        <v>410.65256097502311</v>
      </c>
      <c r="N785" s="96">
        <f t="shared" si="247"/>
        <v>39.546731353021315</v>
      </c>
      <c r="O785" s="96">
        <f t="shared" si="248"/>
        <v>0.94397637817352009</v>
      </c>
      <c r="P785" s="96">
        <f t="shared" si="249"/>
        <v>0.94397637817352009</v>
      </c>
      <c r="Q785" s="96">
        <f t="shared" si="250"/>
        <v>0.27699582532737249</v>
      </c>
      <c r="R785" s="96">
        <f t="shared" si="251"/>
        <v>7.3997477898740033E-2</v>
      </c>
      <c r="S785" s="96">
        <f t="shared" si="254"/>
        <v>368.86688356242865</v>
      </c>
      <c r="T785" s="96">
        <f t="shared" si="255"/>
        <v>138.49148613845935</v>
      </c>
      <c r="U785" s="96">
        <f t="shared" si="255"/>
        <v>364.63862106600135</v>
      </c>
      <c r="V785" s="32">
        <f t="shared" si="256"/>
        <v>999.99999999999977</v>
      </c>
      <c r="W785" s="100">
        <f>IF(A785=1,((cPH1_+cPHr+(cNES*L785+(cNES+cOSEX)*G785+(cNES+cEREX)*H785+(cNES+cHOEX)*I785+(cNES+cNES)*S785+(cNES+cOSEX)*N785+(cNES+cEREX)*O785+(cNES+cHOEX)*P785)))/(1+cDR)^(A$6:A$65537 + 0.5),(cPHr+(cNES*L785+(cNES+cOSEX)*G785+(cNES+cEREX)*H785+(cNES+cHOEX)*I785+(cNES+cNES)*S785+(cNES+cOSEX)*N785+(cNES+cEREX)*O785+(cNES+cHOEX)*P785))/(1+cDR)^(((cycle + 0.5)/('Life tables'!$I$2/2))))</f>
        <v>20786.045498142241</v>
      </c>
      <c r="X785" s="107">
        <f>((L785+G785+H785+I785+N785+O785+P785+S785)/('Life tables'!$I$2/2))/(1+oDR)^(((cycle + 0.5)/('Life tables'!$I$2/2)))</f>
        <v>12.211017384102648</v>
      </c>
      <c r="Y785" s="31">
        <f>((uNES*L785+ uOCEX*G785+uEREX*H785+uHOEX*I785+uNES*S785+ uOCEX*N785+uEREX*O785+uHOEX*P785)/('Life tables'!$I$2/2))/(1+oDR)^(((cycle + 0.5)/('Life tables'!$I$2/2)))</f>
        <v>8.0476267285924923</v>
      </c>
      <c r="Z785" s="100">
        <f t="shared" si="252"/>
        <v>118681.20783605054</v>
      </c>
      <c r="AA785" s="107">
        <f>((L785+G785+H785+I785+N785+O785+P785+S785)/('Life tables'!$I$2/2))</f>
        <v>19.058007621192495</v>
      </c>
      <c r="AB785" s="31">
        <f>((uNES*L785+ uOCEX*G785+uEREX*H785+uHOEX*I785+uNES*S785+ uOCEX*N785+uEREX*O785+uHOEX*P785)/('Life tables'!$I$2/2))</f>
        <v>12.560110816458312</v>
      </c>
    </row>
    <row r="786" spans="1:28" x14ac:dyDescent="0.25">
      <c r="A786" s="4">
        <v>780</v>
      </c>
      <c r="C786" s="105">
        <f>IF(male=0,VLOOKUP((($A$5:$A$1570/'Life tables'!$I$2)*2)+age,lifetable,13,1),IF(male=1,VLOOKUP((($A$5:$A$1570/'Life tables'!$I$2)*2)+age,lifetable,10,1),"error"))</f>
        <v>6.1270435815030666E-4</v>
      </c>
      <c r="F786" s="96">
        <f t="shared" si="240"/>
        <v>86.727894196748878</v>
      </c>
      <c r="G786" s="96">
        <f t="shared" si="241"/>
        <v>8.7119984835455426</v>
      </c>
      <c r="H786" s="96">
        <f t="shared" si="242"/>
        <v>0.49754950757646882</v>
      </c>
      <c r="I786" s="96">
        <f t="shared" si="243"/>
        <v>0.19936338216442473</v>
      </c>
      <c r="J786" s="96">
        <f t="shared" si="244"/>
        <v>5.8903439751409312E-2</v>
      </c>
      <c r="K786" s="96">
        <f t="shared" si="245"/>
        <v>0.20832360516468149</v>
      </c>
      <c r="L786" s="96">
        <f t="shared" si="253"/>
        <v>77.051755778546351</v>
      </c>
      <c r="M786" s="96">
        <f t="shared" si="246"/>
        <v>410.14199859879022</v>
      </c>
      <c r="N786" s="96">
        <f t="shared" si="247"/>
        <v>39.497563089991615</v>
      </c>
      <c r="O786" s="96">
        <f t="shared" si="248"/>
        <v>0.94280273683154558</v>
      </c>
      <c r="P786" s="96">
        <f t="shared" si="249"/>
        <v>0.94280273683154558</v>
      </c>
      <c r="Q786" s="96">
        <f t="shared" si="250"/>
        <v>0.27665143773497575</v>
      </c>
      <c r="R786" s="96">
        <f t="shared" si="251"/>
        <v>7.3905477186357982E-2</v>
      </c>
      <c r="S786" s="96">
        <f t="shared" si="254"/>
        <v>368.40827312021418</v>
      </c>
      <c r="T786" s="96">
        <f t="shared" si="255"/>
        <v>138.82704101594572</v>
      </c>
      <c r="U786" s="96">
        <f t="shared" si="255"/>
        <v>364.92085014835237</v>
      </c>
      <c r="V786" s="32">
        <f t="shared" si="256"/>
        <v>999.99999999999977</v>
      </c>
      <c r="W786" s="100">
        <f>IF(A786=1,((cPH1_+cPHr+(cNES*L786+(cNES+cOSEX)*G786+(cNES+cEREX)*H786+(cNES+cHOEX)*I786+(cNES+cNES)*S786+(cNES+cOSEX)*N786+(cNES+cEREX)*O786+(cNES+cHOEX)*P786)))/(1+cDR)^(A$6:A$65537 + 0.5),(cPHr+(cNES*L786+(cNES+cOSEX)*G786+(cNES+cEREX)*H786+(cNES+cHOEX)*I786+(cNES+cNES)*S786+(cNES+cOSEX)*N786+(cNES+cEREX)*O786+(cNES+cHOEX)*P786))/(1+cDR)^(((cycle + 0.5)/('Life tables'!$I$2/2))))</f>
        <v>20713.860350150037</v>
      </c>
      <c r="X786" s="107">
        <f>((L786+G786+H786+I786+N786+O786+P786+S786)/('Life tables'!$I$2/2))/(1+oDR)^(((cycle + 0.5)/('Life tables'!$I$2/2)))</f>
        <v>12.188872114294631</v>
      </c>
      <c r="Y786" s="31">
        <f>((uNES*L786+ uOCEX*G786+uEREX*H786+uHOEX*I786+uNES*S786+ uOCEX*N786+uEREX*O786+uHOEX*P786)/('Life tables'!$I$2/2))/(1+oDR)^(((cycle + 0.5)/('Life tables'!$I$2/2)))</f>
        <v>8.0330319695043357</v>
      </c>
      <c r="Z786" s="100">
        <f t="shared" si="252"/>
        <v>118533.67873014683</v>
      </c>
      <c r="AA786" s="107">
        <f>((L786+G786+H786+I786+N786+O786+P786+S786)/('Life tables'!$I$2/2))</f>
        <v>19.034311817551448</v>
      </c>
      <c r="AB786" s="31">
        <f>((uNES*L786+ uOCEX*G786+uEREX*H786+uHOEX*I786+uNES*S786+ uOCEX*N786+uEREX*O786+uHOEX*P786)/('Life tables'!$I$2/2))</f>
        <v>12.544494184050551</v>
      </c>
    </row>
    <row r="787" spans="1:28" x14ac:dyDescent="0.25">
      <c r="A787" s="4">
        <v>781</v>
      </c>
      <c r="C787" s="105">
        <f>IF(male=0,VLOOKUP((($A$5:$A$1570/'Life tables'!$I$2)*2)+age,lifetable,13,1),IF(male=1,VLOOKUP((($A$5:$A$1570/'Life tables'!$I$2)*2)+age,lifetable,10,1),"error"))</f>
        <v>6.1270435815030666E-4</v>
      </c>
      <c r="F787" s="96">
        <f t="shared" si="240"/>
        <v>86.620038546880807</v>
      </c>
      <c r="G787" s="96">
        <f t="shared" si="241"/>
        <v>8.7011641577868559</v>
      </c>
      <c r="H787" s="96">
        <f t="shared" si="242"/>
        <v>0.49693075018614802</v>
      </c>
      <c r="I787" s="96">
        <f t="shared" si="243"/>
        <v>0.19911545192995528</v>
      </c>
      <c r="J787" s="96">
        <f t="shared" si="244"/>
        <v>5.883018686278918E-2</v>
      </c>
      <c r="K787" s="96">
        <f t="shared" si="245"/>
        <v>0.20806453191003835</v>
      </c>
      <c r="L787" s="96">
        <f t="shared" si="253"/>
        <v>76.955933468205018</v>
      </c>
      <c r="M787" s="96">
        <f t="shared" si="246"/>
        <v>409.63207028882084</v>
      </c>
      <c r="N787" s="96">
        <f t="shared" si="247"/>
        <v>39.448455888916868</v>
      </c>
      <c r="O787" s="96">
        <f t="shared" si="248"/>
        <v>0.94163055303210663</v>
      </c>
      <c r="P787" s="96">
        <f t="shared" si="249"/>
        <v>0.94163055303210663</v>
      </c>
      <c r="Q787" s="96">
        <f t="shared" si="250"/>
        <v>0.27630747783675325</v>
      </c>
      <c r="R787" s="96">
        <f t="shared" si="251"/>
        <v>7.3813590729453121E-2</v>
      </c>
      <c r="S787" s="96">
        <f t="shared" si="254"/>
        <v>367.95023222527357</v>
      </c>
      <c r="T787" s="96">
        <f t="shared" si="255"/>
        <v>139.16217868064527</v>
      </c>
      <c r="U787" s="96">
        <f t="shared" si="255"/>
        <v>365.20272827099188</v>
      </c>
      <c r="V787" s="32">
        <f t="shared" si="256"/>
        <v>999.99999999999977</v>
      </c>
      <c r="W787" s="100">
        <f>IF(A787=1,((cPH1_+cPHr+(cNES*L787+(cNES+cOSEX)*G787+(cNES+cEREX)*H787+(cNES+cHOEX)*I787+(cNES+cNES)*S787+(cNES+cOSEX)*N787+(cNES+cEREX)*O787+(cNES+cHOEX)*P787)))/(1+cDR)^(A$6:A$65537 + 0.5),(cPHr+(cNES*L787+(cNES+cOSEX)*G787+(cNES+cEREX)*H787+(cNES+cHOEX)*I787+(cNES+cNES)*S787+(cNES+cOSEX)*N787+(cNES+cEREX)*O787+(cNES+cHOEX)*P787))/(1+cDR)^(((cycle + 0.5)/('Life tables'!$I$2/2))))</f>
        <v>20641.925880412164</v>
      </c>
      <c r="X787" s="107">
        <f>((L787+G787+H787+I787+N787+O787+P787+S787)/('Life tables'!$I$2/2))/(1+oDR)^(((cycle + 0.5)/('Life tables'!$I$2/2)))</f>
        <v>12.166767007226568</v>
      </c>
      <c r="Y787" s="31">
        <f>((uNES*L787+ uOCEX*G787+uEREX*H787+uHOEX*I787+uNES*S787+ uOCEX*N787+uEREX*O787+uHOEX*P787)/('Life tables'!$I$2/2))/(1+oDR)^(((cycle + 0.5)/('Life tables'!$I$2/2)))</f>
        <v>8.0184636794997424</v>
      </c>
      <c r="Z787" s="100">
        <f t="shared" si="252"/>
        <v>118386.33298959312</v>
      </c>
      <c r="AA787" s="107">
        <f>((L787+G787+H787+I787+N787+O787+P787+S787)/('Life tables'!$I$2/2))</f>
        <v>19.010645478036807</v>
      </c>
      <c r="AB787" s="31">
        <f>((uNES*L787+ uOCEX*G787+uEREX*H787+uHOEX*I787+uNES*S787+ uOCEX*N787+uEREX*O787+uHOEX*P787)/('Life tables'!$I$2/2))</f>
        <v>12.528896969831283</v>
      </c>
    </row>
    <row r="788" spans="1:28" x14ac:dyDescent="0.25">
      <c r="A788" s="4">
        <v>782</v>
      </c>
      <c r="C788" s="105">
        <f>IF(male=0,VLOOKUP((($A$5:$A$1570/'Life tables'!$I$2)*2)+age,lifetable,13,1),IF(male=1,VLOOKUP((($A$5:$A$1570/'Life tables'!$I$2)*2)+age,lifetable,10,1),"error"))</f>
        <v>6.1270435815030666E-4</v>
      </c>
      <c r="F788" s="96">
        <f t="shared" si="240"/>
        <v>86.51231776652277</v>
      </c>
      <c r="G788" s="96">
        <f t="shared" si="241"/>
        <v>8.6903433799527185</v>
      </c>
      <c r="H788" s="96">
        <f t="shared" si="242"/>
        <v>0.49631276652911022</v>
      </c>
      <c r="I788" s="96">
        <f t="shared" si="243"/>
        <v>0.19886783172309486</v>
      </c>
      <c r="J788" s="96">
        <f t="shared" si="244"/>
        <v>5.8757025574203071E-2</v>
      </c>
      <c r="K788" s="96">
        <f t="shared" si="245"/>
        <v>0.20780578261693977</v>
      </c>
      <c r="L788" s="96">
        <f t="shared" si="253"/>
        <v>76.860230980126701</v>
      </c>
      <c r="M788" s="96">
        <f t="shared" si="246"/>
        <v>409.12277528183984</v>
      </c>
      <c r="N788" s="96">
        <f t="shared" si="247"/>
        <v>39.399409676292038</v>
      </c>
      <c r="O788" s="96">
        <f t="shared" si="248"/>
        <v>0.9404598250206454</v>
      </c>
      <c r="P788" s="96">
        <f t="shared" si="249"/>
        <v>0.9404598250206454</v>
      </c>
      <c r="Q788" s="96">
        <f t="shared" si="250"/>
        <v>0.27596394511785616</v>
      </c>
      <c r="R788" s="96">
        <f t="shared" si="251"/>
        <v>7.372181839048722E-2</v>
      </c>
      <c r="S788" s="96">
        <f t="shared" si="254"/>
        <v>367.49276019199817</v>
      </c>
      <c r="T788" s="96">
        <f t="shared" si="255"/>
        <v>139.49689965133732</v>
      </c>
      <c r="U788" s="96">
        <f t="shared" si="255"/>
        <v>365.48425587199932</v>
      </c>
      <c r="V788" s="32">
        <f t="shared" si="256"/>
        <v>999.99999999999977</v>
      </c>
      <c r="W788" s="100">
        <f>IF(A788=1,((cPH1_+cPHr+(cNES*L788+(cNES+cOSEX)*G788+(cNES+cEREX)*H788+(cNES+cHOEX)*I788+(cNES+cNES)*S788+(cNES+cOSEX)*N788+(cNES+cEREX)*O788+(cNES+cHOEX)*P788)))/(1+cDR)^(A$6:A$65537 + 0.5),(cPHr+(cNES*L788+(cNES+cOSEX)*G788+(cNES+cEREX)*H788+(cNES+cHOEX)*I788+(cNES+cNES)*S788+(cNES+cOSEX)*N788+(cNES+cEREX)*O788+(cNES+cHOEX)*P788))/(1+cDR)^(((cycle + 0.5)/('Life tables'!$I$2/2))))</f>
        <v>20570.241218771909</v>
      </c>
      <c r="X788" s="107">
        <f>((L788+G788+H788+I788+N788+O788+P788+S788)/('Life tables'!$I$2/2))/(1+oDR)^(((cycle + 0.5)/('Life tables'!$I$2/2)))</f>
        <v>12.144701990017046</v>
      </c>
      <c r="Y788" s="31">
        <f>((uNES*L788+ uOCEX*G788+uEREX*H788+uHOEX*I788+uNES*S788+ uOCEX*N788+uEREX*O788+uHOEX*P788)/('Life tables'!$I$2/2))/(1+oDR)^(((cycle + 0.5)/('Life tables'!$I$2/2)))</f>
        <v>8.0039218105473431</v>
      </c>
      <c r="Z788" s="100">
        <f t="shared" si="252"/>
        <v>118239.1703885954</v>
      </c>
      <c r="AA788" s="107">
        <f>((L788+G788+H788+I788+N788+O788+P788+S788)/('Life tables'!$I$2/2))</f>
        <v>18.987008565947161</v>
      </c>
      <c r="AB788" s="31">
        <f>((uNES*L788+ uOCEX*G788+uEREX*H788+uHOEX*I788+uNES*S788+ uOCEX*N788+uEREX*O788+uHOEX*P788)/('Life tables'!$I$2/2))</f>
        <v>12.513319149613848</v>
      </c>
    </row>
    <row r="789" spans="1:28" x14ac:dyDescent="0.25">
      <c r="A789" s="4">
        <v>783</v>
      </c>
      <c r="C789" s="105">
        <f>IF(male=0,VLOOKUP((($A$5:$A$1570/'Life tables'!$I$2)*2)+age,lifetable,13,1),IF(male=1,VLOOKUP((($A$5:$A$1570/'Life tables'!$I$2)*2)+age,lifetable,10,1),"error"))</f>
        <v>6.6122671421597889E-4</v>
      </c>
      <c r="F789" s="96">
        <f t="shared" si="240"/>
        <v>86.404731661992031</v>
      </c>
      <c r="G789" s="96">
        <f t="shared" si="241"/>
        <v>8.6795361305872945</v>
      </c>
      <c r="H789" s="96">
        <f t="shared" si="242"/>
        <v>0.49569555549421634</v>
      </c>
      <c r="I789" s="96">
        <f t="shared" si="243"/>
        <v>0.19862052109862049</v>
      </c>
      <c r="J789" s="96">
        <f t="shared" si="244"/>
        <v>6.3331358304072258E-2</v>
      </c>
      <c r="K789" s="96">
        <f t="shared" si="245"/>
        <v>0.2075473568201526</v>
      </c>
      <c r="L789" s="96">
        <f t="shared" si="253"/>
        <v>76.760000739687683</v>
      </c>
      <c r="M789" s="96">
        <f t="shared" si="246"/>
        <v>408.6141128146711</v>
      </c>
      <c r="N789" s="96">
        <f t="shared" si="247"/>
        <v>39.350424378621604</v>
      </c>
      <c r="O789" s="96">
        <f t="shared" si="248"/>
        <v>0.93929055104283143</v>
      </c>
      <c r="P789" s="96">
        <f t="shared" si="249"/>
        <v>0.93929055104283143</v>
      </c>
      <c r="Q789" s="96">
        <f t="shared" si="250"/>
        <v>0.29744828702312298</v>
      </c>
      <c r="R789" s="96">
        <f t="shared" si="251"/>
        <v>7.3630160031939867E-2</v>
      </c>
      <c r="S789" s="96">
        <f t="shared" si="254"/>
        <v>367.01402888690876</v>
      </c>
      <c r="T789" s="96">
        <f t="shared" si="255"/>
        <v>139.85767929666451</v>
      </c>
      <c r="U789" s="96">
        <f t="shared" si="255"/>
        <v>365.76543338885142</v>
      </c>
      <c r="V789" s="32">
        <f t="shared" si="256"/>
        <v>999.99999999999977</v>
      </c>
      <c r="W789" s="100">
        <f>IF(A789=1,((cPH1_+cPHr+(cNES*L789+(cNES+cOSEX)*G789+(cNES+cEREX)*H789+(cNES+cHOEX)*I789+(cNES+cNES)*S789+(cNES+cOSEX)*N789+(cNES+cEREX)*O789+(cNES+cHOEX)*P789)))/(1+cDR)^(A$6:A$65537 + 0.5),(cPHr+(cNES*L789+(cNES+cOSEX)*G789+(cNES+cEREX)*H789+(cNES+cHOEX)*I789+(cNES+cNES)*S789+(cNES+cOSEX)*N789+(cNES+cEREX)*O789+(cNES+cHOEX)*P789))/(1+cDR)^(((cycle + 0.5)/('Life tables'!$I$2/2))))</f>
        <v>20497.858724691137</v>
      </c>
      <c r="X789" s="107">
        <f>((L789+G789+H789+I789+N789+O789+P789+S789)/('Life tables'!$I$2/2))/(1+oDR)^(((cycle + 0.5)/('Life tables'!$I$2/2)))</f>
        <v>12.122027831588051</v>
      </c>
      <c r="Y789" s="31">
        <f>((uNES*L789+ uOCEX*G789+uEREX*H789+uHOEX*I789+uNES*S789+ uOCEX*N789+uEREX*O789+uHOEX*P789)/('Life tables'!$I$2/2))/(1+oDR)^(((cycle + 0.5)/('Life tables'!$I$2/2)))</f>
        <v>7.9889713786225292</v>
      </c>
      <c r="Z789" s="100">
        <f t="shared" si="252"/>
        <v>118086.73640602297</v>
      </c>
      <c r="AA789" s="107">
        <f>((L789+G789+H789+I789+N789+O789+P789+S789)/('Life tables'!$I$2/2))</f>
        <v>18.962385571745486</v>
      </c>
      <c r="AB789" s="31">
        <f>((uNES*L789+ uOCEX*G789+uEREX*H789+uHOEX*I789+uNES*S789+ uOCEX*N789+uEREX*O789+uHOEX*P789)/('Life tables'!$I$2/2))</f>
        <v>12.497080332411139</v>
      </c>
    </row>
    <row r="790" spans="1:28" x14ac:dyDescent="0.25">
      <c r="A790" s="4">
        <v>784</v>
      </c>
      <c r="C790" s="105">
        <f>IF(male=0,VLOOKUP((($A$5:$A$1570/'Life tables'!$I$2)*2)+age,lifetable,13,1),IF(male=1,VLOOKUP((($A$5:$A$1570/'Life tables'!$I$2)*2)+age,lifetable,10,1),"error"))</f>
        <v>6.6122671421597889E-4</v>
      </c>
      <c r="F790" s="96">
        <f t="shared" si="240"/>
        <v>86.292625222554207</v>
      </c>
      <c r="G790" s="96">
        <f t="shared" si="241"/>
        <v>8.668274804119914</v>
      </c>
      <c r="H790" s="96">
        <f t="shared" si="242"/>
        <v>0.49505241173689302</v>
      </c>
      <c r="I790" s="96">
        <f t="shared" si="243"/>
        <v>0.1983628194775246</v>
      </c>
      <c r="J790" s="96">
        <f t="shared" si="244"/>
        <v>6.3249188578553009E-2</v>
      </c>
      <c r="K790" s="96">
        <f t="shared" si="245"/>
        <v>0.20727807301195955</v>
      </c>
      <c r="L790" s="96">
        <f t="shared" si="253"/>
        <v>76.660407925629357</v>
      </c>
      <c r="M790" s="96">
        <f t="shared" si="246"/>
        <v>408.0842620919297</v>
      </c>
      <c r="N790" s="96">
        <f t="shared" si="247"/>
        <v>39.299398606032462</v>
      </c>
      <c r="O790" s="96">
        <f t="shared" si="248"/>
        <v>0.93807257114021381</v>
      </c>
      <c r="P790" s="96">
        <f t="shared" si="249"/>
        <v>0.93807257114021381</v>
      </c>
      <c r="Q790" s="96">
        <f t="shared" si="250"/>
        <v>0.29706258524505225</v>
      </c>
      <c r="R790" s="96">
        <f t="shared" si="251"/>
        <v>7.3534683658792219E-2</v>
      </c>
      <c r="S790" s="96">
        <f t="shared" si="254"/>
        <v>366.53812107471299</v>
      </c>
      <c r="T790" s="96">
        <f t="shared" si="255"/>
        <v>140.21799107048813</v>
      </c>
      <c r="U790" s="96">
        <f t="shared" si="255"/>
        <v>366.04624614552216</v>
      </c>
      <c r="V790" s="32">
        <f t="shared" si="256"/>
        <v>999.99999999999977</v>
      </c>
      <c r="W790" s="100">
        <f>IF(A790=1,((cPH1_+cPHr+(cNES*L790+(cNES+cOSEX)*G790+(cNES+cEREX)*H790+(cNES+cHOEX)*I790+(cNES+cNES)*S790+(cNES+cOSEX)*N790+(cNES+cEREX)*O790+(cNES+cHOEX)*P790)))/(1+cDR)^(A$6:A$65537 + 0.5),(cPHr+(cNES*L790+(cNES+cOSEX)*G790+(cNES+cEREX)*H790+(cNES+cHOEX)*I790+(cNES+cNES)*S790+(cNES+cOSEX)*N790+(cNES+cEREX)*O790+(cNES+cHOEX)*P790))/(1+cDR)^(((cycle + 0.5)/('Life tables'!$I$2/2))))</f>
        <v>20425.581346977946</v>
      </c>
      <c r="X790" s="107">
        <f>((L790+G790+H790+I790+N790+O790+P790+S790)/('Life tables'!$I$2/2))/(1+oDR)^(((cycle + 0.5)/('Life tables'!$I$2/2)))</f>
        <v>12.099396008751919</v>
      </c>
      <c r="Y790" s="31">
        <f>((uNES*L790+ uOCEX*G790+uEREX*H790+uHOEX*I790+uNES*S790+ uOCEX*N790+uEREX*O790+uHOEX*P790)/('Life tables'!$I$2/2))/(1+oDR)^(((cycle + 0.5)/('Life tables'!$I$2/2)))</f>
        <v>7.9740559726904499</v>
      </c>
      <c r="Z790" s="100">
        <f t="shared" si="252"/>
        <v>117933.63527659851</v>
      </c>
      <c r="AA790" s="107">
        <f>((L790+G790+H790+I790+N790+O790+P790+S790)/('Life tables'!$I$2/2))</f>
        <v>18.937794514075343</v>
      </c>
      <c r="AB790" s="31">
        <f>((uNES*L790+ uOCEX*G790+uEREX*H790+uHOEX*I790+uNES*S790+ uOCEX*N790+uEREX*O790+uHOEX*P790)/('Life tables'!$I$2/2))</f>
        <v>12.480873701903413</v>
      </c>
    </row>
    <row r="791" spans="1:28" x14ac:dyDescent="0.25">
      <c r="A791" s="4">
        <v>785</v>
      </c>
      <c r="C791" s="105">
        <f>IF(male=0,VLOOKUP((($A$5:$A$1570/'Life tables'!$I$2)*2)+age,lifetable,13,1),IF(male=1,VLOOKUP((($A$5:$A$1570/'Life tables'!$I$2)*2)+age,lifetable,10,1),"error"))</f>
        <v>6.6122671421597889E-4</v>
      </c>
      <c r="F791" s="96">
        <f t="shared" si="240"/>
        <v>86.180666014847787</v>
      </c>
      <c r="G791" s="96">
        <f t="shared" si="241"/>
        <v>8.6570282673880925</v>
      </c>
      <c r="H791" s="96">
        <f t="shared" si="242"/>
        <v>0.49441011263371626</v>
      </c>
      <c r="I791" s="96">
        <f t="shared" si="243"/>
        <v>0.19810545630135701</v>
      </c>
      <c r="J791" s="96">
        <f t="shared" si="244"/>
        <v>6.3167126768252702E-2</v>
      </c>
      <c r="K791" s="96">
        <f t="shared" si="245"/>
        <v>0.20700914285982339</v>
      </c>
      <c r="L791" s="96">
        <f t="shared" si="253"/>
        <v>76.560945908896542</v>
      </c>
      <c r="M791" s="96">
        <f t="shared" si="246"/>
        <v>407.55509676914176</v>
      </c>
      <c r="N791" s="96">
        <f t="shared" si="247"/>
        <v>39.248438838943855</v>
      </c>
      <c r="O791" s="96">
        <f t="shared" si="248"/>
        <v>0.93685616678205175</v>
      </c>
      <c r="P791" s="96">
        <f t="shared" si="249"/>
        <v>0.93685616678205175</v>
      </c>
      <c r="Q791" s="96">
        <f t="shared" si="250"/>
        <v>0.29667738239992514</v>
      </c>
      <c r="R791" s="96">
        <f t="shared" si="251"/>
        <v>7.3439330791188487E-2</v>
      </c>
      <c r="S791" s="96">
        <f t="shared" si="254"/>
        <v>366.06282888344271</v>
      </c>
      <c r="T791" s="96">
        <f t="shared" si="255"/>
        <v>140.57783557965629</v>
      </c>
      <c r="U791" s="96">
        <f t="shared" si="255"/>
        <v>366.32669461917317</v>
      </c>
      <c r="V791" s="32">
        <f t="shared" si="256"/>
        <v>999.99999999999977</v>
      </c>
      <c r="W791" s="100">
        <f>IF(A791=1,((cPH1_+cPHr+(cNES*L791+(cNES+cOSEX)*G791+(cNES+cEREX)*H791+(cNES+cHOEX)*I791+(cNES+cNES)*S791+(cNES+cOSEX)*N791+(cNES+cEREX)*O791+(cNES+cHOEX)*P791)))/(1+cDR)^(A$6:A$65537 + 0.5),(cPHr+(cNES*L791+(cNES+cOSEX)*G791+(cNES+cEREX)*H791+(cNES+cHOEX)*I791+(cNES+cNES)*S791+(cNES+cOSEX)*N791+(cNES+cEREX)*O791+(cNES+cHOEX)*P791))/(1+cDR)^(((cycle + 0.5)/('Life tables'!$I$2/2))))</f>
        <v>20353.558808311151</v>
      </c>
      <c r="X791" s="107">
        <f>((L791+G791+H791+I791+N791+O791+P791+S791)/('Life tables'!$I$2/2))/(1+oDR)^(((cycle + 0.5)/('Life tables'!$I$2/2)))</f>
        <v>12.07680644236126</v>
      </c>
      <c r="Y791" s="31">
        <f>((uNES*L791+ uOCEX*G791+uEREX*H791+uHOEX*I791+uNES*S791+ uOCEX*N791+uEREX*O791+uHOEX*P791)/('Life tables'!$I$2/2))/(1+oDR)^(((cycle + 0.5)/('Life tables'!$I$2/2)))</f>
        <v>7.9591684156336289</v>
      </c>
      <c r="Z791" s="100">
        <f t="shared" si="252"/>
        <v>117780.73254204253</v>
      </c>
      <c r="AA791" s="107">
        <f>((L791+G791+H791+I791+N791+O791+P791+S791)/('Life tables'!$I$2/2))</f>
        <v>18.913235351358299</v>
      </c>
      <c r="AB791" s="31">
        <f>((uNES*L791+ uOCEX*G791+uEREX*H791+uHOEX*I791+uNES*S791+ uOCEX*N791+uEREX*O791+uHOEX*P791)/('Life tables'!$I$2/2))</f>
        <v>12.464688091543511</v>
      </c>
    </row>
    <row r="792" spans="1:28" x14ac:dyDescent="0.25">
      <c r="A792" s="4">
        <v>786</v>
      </c>
      <c r="C792" s="105">
        <f>IF(male=0,VLOOKUP((($A$5:$A$1570/'Life tables'!$I$2)*2)+age,lifetable,13,1),IF(male=1,VLOOKUP((($A$5:$A$1570/'Life tables'!$I$2)*2)+age,lifetable,10,1),"error"))</f>
        <v>6.6122671421597889E-4</v>
      </c>
      <c r="F792" s="96">
        <f t="shared" si="240"/>
        <v>86.06885378520532</v>
      </c>
      <c r="G792" s="96">
        <f t="shared" si="241"/>
        <v>8.6457964949104031</v>
      </c>
      <c r="H792" s="96">
        <f t="shared" si="242"/>
        <v>0.49376865672942055</v>
      </c>
      <c r="I792" s="96">
        <f t="shared" si="243"/>
        <v>0.19784843098700661</v>
      </c>
      <c r="J792" s="96">
        <f t="shared" si="244"/>
        <v>6.3085172687242813E-2</v>
      </c>
      <c r="K792" s="96">
        <f t="shared" si="245"/>
        <v>0.20674056575442545</v>
      </c>
      <c r="L792" s="96">
        <f t="shared" si="253"/>
        <v>76.461614464136829</v>
      </c>
      <c r="M792" s="96">
        <f t="shared" si="246"/>
        <v>407.02661601596503</v>
      </c>
      <c r="N792" s="96">
        <f t="shared" si="247"/>
        <v>39.197544997392008</v>
      </c>
      <c r="O792" s="96">
        <f t="shared" si="248"/>
        <v>0.93564133605961897</v>
      </c>
      <c r="P792" s="96">
        <f t="shared" si="249"/>
        <v>0.93564133605961897</v>
      </c>
      <c r="Q792" s="96">
        <f t="shared" si="250"/>
        <v>0.29629267788329872</v>
      </c>
      <c r="R792" s="96">
        <f t="shared" si="251"/>
        <v>7.3344101279505303E-2</v>
      </c>
      <c r="S792" s="96">
        <f t="shared" si="254"/>
        <v>365.58815156729099</v>
      </c>
      <c r="T792" s="96">
        <f t="shared" ref="T792:U807" si="257">J792+Q792+T791</f>
        <v>140.93721343022685</v>
      </c>
      <c r="U792" s="96">
        <f t="shared" si="257"/>
        <v>366.60677928620709</v>
      </c>
      <c r="V792" s="32">
        <f t="shared" si="256"/>
        <v>999.99999999999977</v>
      </c>
      <c r="W792" s="100">
        <f>IF(A792=1,((cPH1_+cPHr+(cNES*L792+(cNES+cOSEX)*G792+(cNES+cEREX)*H792+(cNES+cHOEX)*I792+(cNES+cNES)*S792+(cNES+cOSEX)*N792+(cNES+cEREX)*O792+(cNES+cHOEX)*P792)))/(1+cDR)^(A$6:A$65537 + 0.5),(cPHr+(cNES*L792+(cNES+cOSEX)*G792+(cNES+cEREX)*H792+(cNES+cHOEX)*I792+(cNES+cNES)*S792+(cNES+cOSEX)*N792+(cNES+cEREX)*O792+(cNES+cHOEX)*P792))/(1+cDR)^(((cycle + 0.5)/('Life tables'!$I$2/2))))</f>
        <v>20281.790211054635</v>
      </c>
      <c r="X792" s="107">
        <f>((L792+G792+H792+I792+N792+O792+P792+S792)/('Life tables'!$I$2/2))/(1+oDR)^(((cycle + 0.5)/('Life tables'!$I$2/2)))</f>
        <v>12.054259053420164</v>
      </c>
      <c r="Y792" s="31">
        <f>((uNES*L792+ uOCEX*G792+uEREX*H792+uHOEX*I792+uNES*S792+ uOCEX*N792+uEREX*O792+uHOEX*P792)/('Life tables'!$I$2/2))/(1+oDR)^(((cycle + 0.5)/('Life tables'!$I$2/2)))</f>
        <v>7.9443086553921054</v>
      </c>
      <c r="Z792" s="100">
        <f t="shared" si="252"/>
        <v>117628.02795018439</v>
      </c>
      <c r="AA792" s="107">
        <f>((L792+G792+H792+I792+N792+O792+P792+S792)/('Life tables'!$I$2/2))</f>
        <v>18.888708042075372</v>
      </c>
      <c r="AB792" s="31">
        <f>((uNES*L792+ uOCEX*G792+uEREX*H792+uHOEX*I792+uNES*S792+ uOCEX*N792+uEREX*O792+uHOEX*P792)/('Life tables'!$I$2/2))</f>
        <v>12.448523473971456</v>
      </c>
    </row>
    <row r="793" spans="1:28" x14ac:dyDescent="0.25">
      <c r="A793" s="4">
        <v>787</v>
      </c>
      <c r="C793" s="105">
        <f>IF(male=0,VLOOKUP((($A$5:$A$1570/'Life tables'!$I$2)*2)+age,lifetable,13,1),IF(male=1,VLOOKUP((($A$5:$A$1570/'Life tables'!$I$2)*2)+age,lifetable,10,1),"error"))</f>
        <v>6.6122671421597889E-4</v>
      </c>
      <c r="F793" s="96">
        <f t="shared" si="240"/>
        <v>85.957188282416567</v>
      </c>
      <c r="G793" s="96">
        <f t="shared" si="241"/>
        <v>8.6345794614522511</v>
      </c>
      <c r="H793" s="96">
        <f t="shared" si="242"/>
        <v>0.49312804258283716</v>
      </c>
      <c r="I793" s="96">
        <f t="shared" si="243"/>
        <v>0.19759174295701071</v>
      </c>
      <c r="J793" s="96">
        <f t="shared" si="244"/>
        <v>6.300332615139588E-2</v>
      </c>
      <c r="K793" s="96">
        <f t="shared" si="245"/>
        <v>0.20647234109234952</v>
      </c>
      <c r="L793" s="96">
        <f t="shared" si="253"/>
        <v>76.362413368180725</v>
      </c>
      <c r="M793" s="96">
        <f t="shared" si="246"/>
        <v>406.49881900114934</v>
      </c>
      <c r="N793" s="96">
        <f t="shared" si="247"/>
        <v>39.146717001325733</v>
      </c>
      <c r="O793" s="96">
        <f t="shared" si="248"/>
        <v>0.93442807706210163</v>
      </c>
      <c r="P793" s="96">
        <f t="shared" si="249"/>
        <v>0.93442807706210163</v>
      </c>
      <c r="Q793" s="96">
        <f t="shared" si="250"/>
        <v>0.29590847109006924</v>
      </c>
      <c r="R793" s="96">
        <f t="shared" si="251"/>
        <v>7.3248994973955636E-2</v>
      </c>
      <c r="S793" s="96">
        <f t="shared" si="254"/>
        <v>365.1140883796354</v>
      </c>
      <c r="T793" s="96">
        <f t="shared" si="257"/>
        <v>141.29612522746831</v>
      </c>
      <c r="U793" s="96">
        <f t="shared" si="257"/>
        <v>366.88650062227339</v>
      </c>
      <c r="V793" s="32">
        <f t="shared" si="256"/>
        <v>999.99999999999989</v>
      </c>
      <c r="W793" s="100">
        <f>IF(A793=1,((cPH1_+cPHr+(cNES*L793+(cNES+cOSEX)*G793+(cNES+cEREX)*H793+(cNES+cHOEX)*I793+(cNES+cNES)*S793+(cNES+cOSEX)*N793+(cNES+cEREX)*O793+(cNES+cHOEX)*P793)))/(1+cDR)^(A$6:A$65537 + 0.5),(cPHr+(cNES*L793+(cNES+cOSEX)*G793+(cNES+cEREX)*H793+(cNES+cHOEX)*I793+(cNES+cNES)*S793+(cNES+cOSEX)*N793+(cNES+cEREX)*O793+(cNES+cHOEX)*P793))/(1+cDR)^(((cycle + 0.5)/('Life tables'!$I$2/2))))</f>
        <v>20210.274660701511</v>
      </c>
      <c r="X793" s="107">
        <f>((L793+G793+H793+I793+N793+O793+P793+S793)/('Life tables'!$I$2/2))/(1+oDR)^(((cycle + 0.5)/('Life tables'!$I$2/2)))</f>
        <v>12.031753763083753</v>
      </c>
      <c r="Y793" s="31">
        <f>((uNES*L793+ uOCEX*G793+uEREX*H793+uHOEX*I793+uNES*S793+ uOCEX*N793+uEREX*O793+uHOEX*P793)/('Life tables'!$I$2/2))/(1+oDR)^(((cycle + 0.5)/('Life tables'!$I$2/2)))</f>
        <v>7.9294766400054151</v>
      </c>
      <c r="Z793" s="100">
        <f t="shared" si="252"/>
        <v>117475.52124900692</v>
      </c>
      <c r="AA793" s="107">
        <f>((L793+G793+H793+I793+N793+O793+P793+S793)/('Life tables'!$I$2/2))</f>
        <v>18.864212544766715</v>
      </c>
      <c r="AB793" s="31">
        <f>((uNES*L793+ uOCEX*G793+uEREX*H793+uHOEX*I793+uNES*S793+ uOCEX*N793+uEREX*O793+uHOEX*P793)/('Life tables'!$I$2/2))</f>
        <v>12.432379821866167</v>
      </c>
    </row>
    <row r="794" spans="1:28" x14ac:dyDescent="0.25">
      <c r="A794" s="4">
        <v>788</v>
      </c>
      <c r="C794" s="105">
        <f>IF(male=0,VLOOKUP((($A$5:$A$1570/'Life tables'!$I$2)*2)+age,lifetable,13,1),IF(male=1,VLOOKUP((($A$5:$A$1570/'Life tables'!$I$2)*2)+age,lifetable,10,1),"error"))</f>
        <v>6.6122671421597889E-4</v>
      </c>
      <c r="F794" s="96">
        <f t="shared" si="240"/>
        <v>85.845669257653171</v>
      </c>
      <c r="G794" s="96">
        <f t="shared" si="241"/>
        <v>8.6233771420183096</v>
      </c>
      <c r="H794" s="96">
        <f t="shared" si="242"/>
        <v>0.49248826876646201</v>
      </c>
      <c r="I794" s="96">
        <f t="shared" si="243"/>
        <v>0.19733539163938191</v>
      </c>
      <c r="J794" s="96">
        <f t="shared" si="244"/>
        <v>6.2921586978330224E-2</v>
      </c>
      <c r="K794" s="96">
        <f t="shared" si="245"/>
        <v>0.20620446827590069</v>
      </c>
      <c r="L794" s="96">
        <f t="shared" si="253"/>
        <v>76.263342399974789</v>
      </c>
      <c r="M794" s="96">
        <f t="shared" si="246"/>
        <v>405.97170489260492</v>
      </c>
      <c r="N794" s="96">
        <f t="shared" si="247"/>
        <v>39.095954770612991</v>
      </c>
      <c r="O794" s="96">
        <f t="shared" si="248"/>
        <v>0.93321638787675598</v>
      </c>
      <c r="P794" s="96">
        <f t="shared" si="249"/>
        <v>0.93321638787675598</v>
      </c>
      <c r="Q794" s="96">
        <f t="shared" si="250"/>
        <v>0.29552476141452166</v>
      </c>
      <c r="R794" s="96">
        <f t="shared" si="251"/>
        <v>7.315401172460119E-2</v>
      </c>
      <c r="S794" s="96">
        <f t="shared" si="254"/>
        <v>364.6406385730993</v>
      </c>
      <c r="T794" s="96">
        <f t="shared" si="257"/>
        <v>141.65457157586115</v>
      </c>
      <c r="U794" s="96">
        <f t="shared" si="257"/>
        <v>367.16585910227388</v>
      </c>
      <c r="V794" s="32">
        <f t="shared" si="256"/>
        <v>999.99999999999977</v>
      </c>
      <c r="W794" s="100">
        <f>IF(A794=1,((cPH1_+cPHr+(cNES*L794+(cNES+cOSEX)*G794+(cNES+cEREX)*H794+(cNES+cHOEX)*I794+(cNES+cNES)*S794+(cNES+cOSEX)*N794+(cNES+cEREX)*O794+(cNES+cHOEX)*P794)))/(1+cDR)^(A$6:A$65537 + 0.5),(cPHr+(cNES*L794+(cNES+cOSEX)*G794+(cNES+cEREX)*H794+(cNES+cHOEX)*I794+(cNES+cNES)*S794+(cNES+cOSEX)*N794+(cNES+cEREX)*O794+(cNES+cHOEX)*P794))/(1+cDR)^(((cycle + 0.5)/('Life tables'!$I$2/2))))</f>
        <v>20139.01126586437</v>
      </c>
      <c r="X794" s="107">
        <f>((L794+G794+H794+I794+N794+O794+P794+S794)/('Life tables'!$I$2/2))/(1+oDR)^(((cycle + 0.5)/('Life tables'!$I$2/2)))</f>
        <v>12.009290492657804</v>
      </c>
      <c r="Y794" s="31">
        <f>((uNES*L794+ uOCEX*G794+uEREX*H794+uHOEX*I794+uNES*S794+ uOCEX*N794+uEREX*O794+uHOEX*P794)/('Life tables'!$I$2/2))/(1+oDR)^(((cycle + 0.5)/('Life tables'!$I$2/2)))</f>
        <v>7.9146723176122951</v>
      </c>
      <c r="Z794" s="100">
        <f t="shared" si="252"/>
        <v>117323.21218665225</v>
      </c>
      <c r="AA794" s="107">
        <f>((L794+G794+H794+I794+N794+O794+P794+S794)/('Life tables'!$I$2/2))</f>
        <v>18.839748818031399</v>
      </c>
      <c r="AB794" s="31">
        <f>((uNES*L794+ uOCEX*G794+uEREX*H794+uHOEX*I794+uNES*S794+ uOCEX*N794+uEREX*O794+uHOEX*P794)/('Life tables'!$I$2/2))</f>
        <v>12.416257107945274</v>
      </c>
    </row>
    <row r="795" spans="1:28" x14ac:dyDescent="0.25">
      <c r="A795" s="4">
        <v>789</v>
      </c>
      <c r="C795" s="105">
        <f>IF(male=0,VLOOKUP((($A$5:$A$1570/'Life tables'!$I$2)*2)+age,lifetable,13,1),IF(male=1,VLOOKUP((($A$5:$A$1570/'Life tables'!$I$2)*2)+age,lifetable,10,1),"error"))</f>
        <v>6.6122671421597889E-4</v>
      </c>
      <c r="F795" s="96">
        <f t="shared" si="240"/>
        <v>85.73429646439574</v>
      </c>
      <c r="G795" s="96">
        <f t="shared" si="241"/>
        <v>8.6121895118451857</v>
      </c>
      <c r="H795" s="96">
        <f t="shared" si="242"/>
        <v>0.49184933386603724</v>
      </c>
      <c r="I795" s="96">
        <f t="shared" si="243"/>
        <v>0.19707937646744045</v>
      </c>
      <c r="J795" s="96">
        <f t="shared" si="244"/>
        <v>6.2839954987356575E-2</v>
      </c>
      <c r="K795" s="96">
        <f t="shared" si="245"/>
        <v>0.20593694671293025</v>
      </c>
      <c r="L795" s="96">
        <f t="shared" si="253"/>
        <v>76.16440134051679</v>
      </c>
      <c r="M795" s="96">
        <f t="shared" si="246"/>
        <v>405.44527285746909</v>
      </c>
      <c r="N795" s="96">
        <f t="shared" si="247"/>
        <v>39.045258225047291</v>
      </c>
      <c r="O795" s="96">
        <f t="shared" si="248"/>
        <v>0.93200626658906172</v>
      </c>
      <c r="P795" s="96">
        <f t="shared" si="249"/>
        <v>0.93200626658906172</v>
      </c>
      <c r="Q795" s="96">
        <f t="shared" si="250"/>
        <v>0.29514154825037858</v>
      </c>
      <c r="R795" s="96">
        <f t="shared" si="251"/>
        <v>7.3059151381364415E-2</v>
      </c>
      <c r="S795" s="96">
        <f t="shared" si="254"/>
        <v>364.1678013996119</v>
      </c>
      <c r="T795" s="96">
        <f t="shared" si="257"/>
        <v>142.01255307909889</v>
      </c>
      <c r="U795" s="96">
        <f t="shared" si="257"/>
        <v>367.44485520036818</v>
      </c>
      <c r="V795" s="32">
        <f t="shared" si="256"/>
        <v>999.99999999999977</v>
      </c>
      <c r="W795" s="100">
        <f>IF(A795=1,((cPH1_+cPHr+(cNES*L795+(cNES+cOSEX)*G795+(cNES+cEREX)*H795+(cNES+cHOEX)*I795+(cNES+cNES)*S795+(cNES+cOSEX)*N795+(cNES+cEREX)*O795+(cNES+cHOEX)*P795)))/(1+cDR)^(A$6:A$65537 + 0.5),(cPHr+(cNES*L795+(cNES+cOSEX)*G795+(cNES+cEREX)*H795+(cNES+cHOEX)*I795+(cNES+cNES)*S795+(cNES+cOSEX)*N795+(cNES+cEREX)*O795+(cNES+cHOEX)*P795))/(1+cDR)^(((cycle + 0.5)/('Life tables'!$I$2/2))))</f>
        <v>20067.999138265557</v>
      </c>
      <c r="X795" s="107">
        <f>((L795+G795+H795+I795+N795+O795+P795+S795)/('Life tables'!$I$2/2))/(1+oDR)^(((cycle + 0.5)/('Life tables'!$I$2/2)))</f>
        <v>11.986869163598353</v>
      </c>
      <c r="Y795" s="31">
        <f>((uNES*L795+ uOCEX*G795+uEREX*H795+uHOEX*I795+uNES*S795+ uOCEX*N795+uEREX*O795+uHOEX*P795)/('Life tables'!$I$2/2))/(1+oDR)^(((cycle + 0.5)/('Life tables'!$I$2/2)))</f>
        <v>7.8998956364504558</v>
      </c>
      <c r="Z795" s="100">
        <f t="shared" si="252"/>
        <v>117171.10051142718</v>
      </c>
      <c r="AA795" s="107">
        <f>((L795+G795+H795+I795+N795+O795+P795+S795)/('Life tables'!$I$2/2))</f>
        <v>18.815316820527158</v>
      </c>
      <c r="AB795" s="31">
        <f>((uNES*L795+ uOCEX*G795+uEREX*H795+uHOEX*I795+uNES*S795+ uOCEX*N795+uEREX*O795+uHOEX*P795)/('Life tables'!$I$2/2))</f>
        <v>12.40015530496499</v>
      </c>
    </row>
    <row r="796" spans="1:28" x14ac:dyDescent="0.25">
      <c r="A796" s="4">
        <v>790</v>
      </c>
      <c r="C796" s="105">
        <f>IF(male=0,VLOOKUP((($A$5:$A$1570/'Life tables'!$I$2)*2)+age,lifetable,13,1),IF(male=1,VLOOKUP((($A$5:$A$1570/'Life tables'!$I$2)*2)+age,lifetable,10,1),"error"))</f>
        <v>6.6122671421597889E-4</v>
      </c>
      <c r="F796" s="96">
        <f t="shared" si="240"/>
        <v>85.623069658363477</v>
      </c>
      <c r="G796" s="96">
        <f t="shared" si="241"/>
        <v>8.6010165463943657</v>
      </c>
      <c r="H796" s="96">
        <f t="shared" si="242"/>
        <v>0.49121123648014764</v>
      </c>
      <c r="I796" s="96">
        <f t="shared" si="243"/>
        <v>0.19682369687965254</v>
      </c>
      <c r="J796" s="96">
        <f t="shared" si="244"/>
        <v>6.275842999942649E-2</v>
      </c>
      <c r="K796" s="96">
        <f t="shared" si="245"/>
        <v>0.20566977581666673</v>
      </c>
      <c r="L796" s="96">
        <f t="shared" si="253"/>
        <v>76.065589972793219</v>
      </c>
      <c r="M796" s="96">
        <f t="shared" si="246"/>
        <v>404.91952206216922</v>
      </c>
      <c r="N796" s="96">
        <f t="shared" si="247"/>
        <v>38.99462728435379</v>
      </c>
      <c r="O796" s="96">
        <f t="shared" si="248"/>
        <v>0.93079771128286648</v>
      </c>
      <c r="P796" s="96">
        <f t="shared" si="249"/>
        <v>0.93079771128286648</v>
      </c>
      <c r="Q796" s="96">
        <f t="shared" si="250"/>
        <v>0.29475883099084532</v>
      </c>
      <c r="R796" s="96">
        <f t="shared" si="251"/>
        <v>7.2964413794039798E-2</v>
      </c>
      <c r="S796" s="96">
        <f t="shared" si="254"/>
        <v>363.6955761104648</v>
      </c>
      <c r="T796" s="96">
        <f t="shared" si="257"/>
        <v>142.37007034008917</v>
      </c>
      <c r="U796" s="96">
        <f t="shared" si="257"/>
        <v>367.72348938997891</v>
      </c>
      <c r="V796" s="32">
        <f t="shared" si="256"/>
        <v>999.99999999999977</v>
      </c>
      <c r="W796" s="100">
        <f>IF(A796=1,((cPH1_+cPHr+(cNES*L796+(cNES+cOSEX)*G796+(cNES+cEREX)*H796+(cNES+cHOEX)*I796+(cNES+cNES)*S796+(cNES+cOSEX)*N796+(cNES+cEREX)*O796+(cNES+cHOEX)*P796)))/(1+cDR)^(A$6:A$65537 + 0.5),(cPHr+(cNES*L796+(cNES+cOSEX)*G796+(cNES+cEREX)*H796+(cNES+cHOEX)*I796+(cNES+cNES)*S796+(cNES+cOSEX)*N796+(cNES+cEREX)*O796+(cNES+cHOEX)*P796))/(1+cDR)^(((cycle + 0.5)/('Life tables'!$I$2/2))))</f>
        <v>19997.237392727417</v>
      </c>
      <c r="X796" s="107">
        <f>((L796+G796+H796+I796+N796+O796+P796+S796)/('Life tables'!$I$2/2))/(1+oDR)^(((cycle + 0.5)/('Life tables'!$I$2/2)))</f>
        <v>11.964489697511262</v>
      </c>
      <c r="Y796" s="31">
        <f>((uNES*L796+ uOCEX*G796+uEREX*H796+uHOEX*I796+uNES*S796+ uOCEX*N796+uEREX*O796+uHOEX*P796)/('Life tables'!$I$2/2))/(1+oDR)^(((cycle + 0.5)/('Life tables'!$I$2/2)))</f>
        <v>7.8851465448562923</v>
      </c>
      <c r="Z796" s="100">
        <f t="shared" si="252"/>
        <v>117019.18597180859</v>
      </c>
      <c r="AA796" s="107">
        <f>((L796+G796+H796+I796+N796+O796+P796+S796)/('Life tables'!$I$2/2))</f>
        <v>18.79091651097011</v>
      </c>
      <c r="AB796" s="31">
        <f>((uNES*L796+ uOCEX*G796+uEREX*H796+uHOEX*I796+uNES*S796+ uOCEX*N796+uEREX*O796+uHOEX*P796)/('Life tables'!$I$2/2))</f>
        <v>12.384074385719915</v>
      </c>
    </row>
    <row r="797" spans="1:28" x14ac:dyDescent="0.25">
      <c r="A797" s="4">
        <v>791</v>
      </c>
      <c r="C797" s="105">
        <f>IF(male=0,VLOOKUP((($A$5:$A$1570/'Life tables'!$I$2)*2)+age,lifetable,13,1),IF(male=1,VLOOKUP((($A$5:$A$1570/'Life tables'!$I$2)*2)+age,lifetable,10,1),"error"))</f>
        <v>6.6122671421597889E-4</v>
      </c>
      <c r="F797" s="96">
        <f t="shared" si="240"/>
        <v>85.511988597446276</v>
      </c>
      <c r="G797" s="96">
        <f t="shared" si="241"/>
        <v>8.5898582213453807</v>
      </c>
      <c r="H797" s="96">
        <f t="shared" si="242"/>
        <v>0.49057397521983104</v>
      </c>
      <c r="I797" s="96">
        <f t="shared" si="243"/>
        <v>0.19656835231947414</v>
      </c>
      <c r="J797" s="96">
        <f t="shared" si="244"/>
        <v>6.2677011837082505E-2</v>
      </c>
      <c r="K797" s="96">
        <f t="shared" si="245"/>
        <v>0.2054029550055527</v>
      </c>
      <c r="L797" s="96">
        <f t="shared" si="253"/>
        <v>75.966908081718955</v>
      </c>
      <c r="M797" s="96">
        <f t="shared" si="246"/>
        <v>404.39445167248545</v>
      </c>
      <c r="N797" s="96">
        <f t="shared" si="247"/>
        <v>38.944061868195305</v>
      </c>
      <c r="O797" s="96">
        <f t="shared" si="248"/>
        <v>0.92959072004053012</v>
      </c>
      <c r="P797" s="96">
        <f t="shared" si="249"/>
        <v>0.92959072004053012</v>
      </c>
      <c r="Q797" s="96">
        <f t="shared" si="250"/>
        <v>0.2943766090286567</v>
      </c>
      <c r="R797" s="96">
        <f t="shared" si="251"/>
        <v>7.2869798812305236E-2</v>
      </c>
      <c r="S797" s="96">
        <f t="shared" si="254"/>
        <v>363.2239619563681</v>
      </c>
      <c r="T797" s="96">
        <f t="shared" si="257"/>
        <v>142.72712396095491</v>
      </c>
      <c r="U797" s="96">
        <f t="shared" si="257"/>
        <v>368.00176214379678</v>
      </c>
      <c r="V797" s="32">
        <f t="shared" si="256"/>
        <v>999.99999999999977</v>
      </c>
      <c r="W797" s="100">
        <f>IF(A797=1,((cPH1_+cPHr+(cNES*L797+(cNES+cOSEX)*G797+(cNES+cEREX)*H797+(cNES+cHOEX)*I797+(cNES+cNES)*S797+(cNES+cOSEX)*N797+(cNES+cEREX)*O797+(cNES+cHOEX)*P797)))/(1+cDR)^(A$6:A$65537 + 0.5),(cPHr+(cNES*L797+(cNES+cOSEX)*G797+(cNES+cEREX)*H797+(cNES+cHOEX)*I797+(cNES+cNES)*S797+(cNES+cOSEX)*N797+(cNES+cEREX)*O797+(cNES+cHOEX)*P797))/(1+cDR)^(((cycle + 0.5)/('Life tables'!$I$2/2))))</f>
        <v>19926.72514716252</v>
      </c>
      <c r="X797" s="107">
        <f>((L797+G797+H797+I797+N797+O797+P797+S797)/('Life tables'!$I$2/2))/(1+oDR)^(((cycle + 0.5)/('Life tables'!$I$2/2)))</f>
        <v>11.942152016151876</v>
      </c>
      <c r="Y797" s="31">
        <f>((uNES*L797+ uOCEX*G797+uEREX*H797+uHOEX*I797+uNES*S797+ uOCEX*N797+uEREX*O797+uHOEX*P797)/('Life tables'!$I$2/2))/(1+oDR)^(((cycle + 0.5)/('Life tables'!$I$2/2)))</f>
        <v>7.8704249912646462</v>
      </c>
      <c r="Z797" s="100">
        <f t="shared" si="252"/>
        <v>116867.46831644836</v>
      </c>
      <c r="AA797" s="107">
        <f>((L797+G797+H797+I797+N797+O797+P797+S797)/('Life tables'!$I$2/2))</f>
        <v>18.766547848134575</v>
      </c>
      <c r="AB797" s="31">
        <f>((uNES*L797+ uOCEX*G797+uEREX*H797+uHOEX*I797+uNES*S797+ uOCEX*N797+uEREX*O797+uHOEX*P797)/('Life tables'!$I$2/2))</f>
        <v>12.368014323042905</v>
      </c>
    </row>
    <row r="798" spans="1:28" x14ac:dyDescent="0.25">
      <c r="A798" s="4">
        <v>792</v>
      </c>
      <c r="C798" s="105">
        <f>IF(male=0,VLOOKUP((($A$5:$A$1570/'Life tables'!$I$2)*2)+age,lifetable,13,1),IF(male=1,VLOOKUP((($A$5:$A$1570/'Life tables'!$I$2)*2)+age,lifetable,10,1),"error"))</f>
        <v>6.6122671421597889E-4</v>
      </c>
      <c r="F798" s="96">
        <f t="shared" si="240"/>
        <v>85.401053041638903</v>
      </c>
      <c r="G798" s="96">
        <f t="shared" si="241"/>
        <v>8.5787145125892028</v>
      </c>
      <c r="H798" s="96">
        <f t="shared" si="242"/>
        <v>0.48993754870820072</v>
      </c>
      <c r="I798" s="96">
        <f t="shared" si="243"/>
        <v>0.19631334223519983</v>
      </c>
      <c r="J798" s="96">
        <f t="shared" si="244"/>
        <v>6.2595700324410003E-2</v>
      </c>
      <c r="K798" s="96">
        <f t="shared" si="245"/>
        <v>0.20513648370308674</v>
      </c>
      <c r="L798" s="96">
        <f t="shared" si="253"/>
        <v>75.868355454078809</v>
      </c>
      <c r="M798" s="96">
        <f t="shared" si="246"/>
        <v>403.87006085360923</v>
      </c>
      <c r="N798" s="96">
        <f t="shared" si="247"/>
        <v>38.893561896177964</v>
      </c>
      <c r="O798" s="96">
        <f t="shared" si="248"/>
        <v>0.92838529094305922</v>
      </c>
      <c r="P798" s="96">
        <f t="shared" si="249"/>
        <v>0.92838529094305922</v>
      </c>
      <c r="Q798" s="96">
        <f t="shared" si="250"/>
        <v>0.29399488175611854</v>
      </c>
      <c r="R798" s="96">
        <f t="shared" si="251"/>
        <v>7.2775306285732491E-2</v>
      </c>
      <c r="S798" s="96">
        <f t="shared" si="254"/>
        <v>362.75295818750328</v>
      </c>
      <c r="T798" s="96">
        <f t="shared" si="257"/>
        <v>143.08371454303546</v>
      </c>
      <c r="U798" s="96">
        <f t="shared" si="257"/>
        <v>368.2796739337856</v>
      </c>
      <c r="V798" s="32">
        <f t="shared" si="256"/>
        <v>999.99999999999989</v>
      </c>
      <c r="W798" s="100">
        <f>IF(A798=1,((cPH1_+cPHr+(cNES*L798+(cNES+cOSEX)*G798+(cNES+cEREX)*H798+(cNES+cHOEX)*I798+(cNES+cNES)*S798+(cNES+cOSEX)*N798+(cNES+cEREX)*O798+(cNES+cHOEX)*P798)))/(1+cDR)^(A$6:A$65537 + 0.5),(cPHr+(cNES*L798+(cNES+cOSEX)*G798+(cNES+cEREX)*H798+(cNES+cHOEX)*I798+(cNES+cNES)*S798+(cNES+cOSEX)*N798+(cNES+cEREX)*O798+(cNES+cHOEX)*P798))/(1+cDR)^(((cycle + 0.5)/('Life tables'!$I$2/2))))</f>
        <v>19856.461522563892</v>
      </c>
      <c r="X798" s="107">
        <f>((L798+G798+H798+I798+N798+O798+P798+S798)/('Life tables'!$I$2/2))/(1+oDR)^(((cycle + 0.5)/('Life tables'!$I$2/2)))</f>
        <v>11.919856041424604</v>
      </c>
      <c r="Y798" s="31">
        <f>((uNES*L798+ uOCEX*G798+uEREX*H798+uHOEX*I798+uNES*S798+ uOCEX*N798+uEREX*O798+uHOEX*P798)/('Life tables'!$I$2/2))/(1+oDR)^(((cycle + 0.5)/('Life tables'!$I$2/2)))</f>
        <v>7.8557309242085456</v>
      </c>
      <c r="Z798" s="100">
        <f t="shared" si="252"/>
        <v>116715.94729417843</v>
      </c>
      <c r="AA798" s="107">
        <f>((L798+G798+H798+I798+N798+O798+P798+S798)/('Life tables'!$I$2/2))</f>
        <v>18.742210790852784</v>
      </c>
      <c r="AB798" s="31">
        <f>((uNES*L798+ uOCEX*G798+uEREX*H798+uHOEX*I798+uNES*S798+ uOCEX*N798+uEREX*O798+uHOEX*P798)/('Life tables'!$I$2/2))</f>
        <v>12.351975089804915</v>
      </c>
    </row>
    <row r="799" spans="1:28" x14ac:dyDescent="0.25">
      <c r="A799" s="4">
        <v>793</v>
      </c>
      <c r="C799" s="105">
        <f>IF(male=0,VLOOKUP((($A$5:$A$1570/'Life tables'!$I$2)*2)+age,lifetable,13,1),IF(male=1,VLOOKUP((($A$5:$A$1570/'Life tables'!$I$2)*2)+age,lifetable,10,1),"error"))</f>
        <v>6.6122671421597889E-4</v>
      </c>
      <c r="F799" s="96">
        <f t="shared" si="240"/>
        <v>85.290262752977569</v>
      </c>
      <c r="G799" s="96">
        <f t="shared" si="241"/>
        <v>8.5675853962218724</v>
      </c>
      <c r="H799" s="96">
        <f t="shared" si="242"/>
        <v>0.48930195558008149</v>
      </c>
      <c r="I799" s="96">
        <f t="shared" si="243"/>
        <v>0.19605866607981676</v>
      </c>
      <c r="J799" s="96">
        <f t="shared" si="244"/>
        <v>6.2514495286990629E-2</v>
      </c>
      <c r="K799" s="96">
        <f t="shared" si="245"/>
        <v>0.20487036133767098</v>
      </c>
      <c r="L799" s="96">
        <f t="shared" si="253"/>
        <v>75.769931878471141</v>
      </c>
      <c r="M799" s="96">
        <f t="shared" si="246"/>
        <v>403.34634877020125</v>
      </c>
      <c r="N799" s="96">
        <f t="shared" si="247"/>
        <v>38.843127287856774</v>
      </c>
      <c r="O799" s="96">
        <f t="shared" si="248"/>
        <v>0.92718142207024035</v>
      </c>
      <c r="P799" s="96">
        <f t="shared" si="249"/>
        <v>0.92718142207024035</v>
      </c>
      <c r="Q799" s="96">
        <f t="shared" si="250"/>
        <v>0.29361364856515015</v>
      </c>
      <c r="R799" s="96">
        <f t="shared" si="251"/>
        <v>7.2680936063797746E-2</v>
      </c>
      <c r="S799" s="96">
        <f t="shared" si="254"/>
        <v>362.28256405357502</v>
      </c>
      <c r="T799" s="96">
        <f t="shared" si="257"/>
        <v>143.4398426868876</v>
      </c>
      <c r="U799" s="96">
        <f t="shared" si="257"/>
        <v>368.55722523118709</v>
      </c>
      <c r="V799" s="32">
        <f t="shared" si="256"/>
        <v>999.99999999999989</v>
      </c>
      <c r="W799" s="100">
        <f>IF(A799=1,((cPH1_+cPHr+(cNES*L799+(cNES+cOSEX)*G799+(cNES+cEREX)*H799+(cNES+cHOEX)*I799+(cNES+cNES)*S799+(cNES+cOSEX)*N799+(cNES+cEREX)*O799+(cNES+cHOEX)*P799)))/(1+cDR)^(A$6:A$65537 + 0.5),(cPHr+(cNES*L799+(cNES+cOSEX)*G799+(cNES+cEREX)*H799+(cNES+cHOEX)*I799+(cNES+cNES)*S799+(cNES+cOSEX)*N799+(cNES+cEREX)*O799+(cNES+cHOEX)*P799))/(1+cDR)^(((cycle + 0.5)/('Life tables'!$I$2/2))))</f>
        <v>19786.445642995252</v>
      </c>
      <c r="X799" s="107">
        <f>((L799+G799+H799+I799+N799+O799+P799+S799)/('Life tables'!$I$2/2))/(1+oDR)^(((cycle + 0.5)/('Life tables'!$I$2/2)))</f>
        <v>11.897601695382548</v>
      </c>
      <c r="Y799" s="31">
        <f>((uNES*L799+ uOCEX*G799+uEREX*H799+uHOEX*I799+uNES*S799+ uOCEX*N799+uEREX*O799+uHOEX*P799)/('Life tables'!$I$2/2))/(1+oDR)^(((cycle + 0.5)/('Life tables'!$I$2/2)))</f>
        <v>7.8410642923189693</v>
      </c>
      <c r="Z799" s="100">
        <f t="shared" si="252"/>
        <v>116564.62265401543</v>
      </c>
      <c r="AA799" s="107">
        <f>((L799+G799+H799+I799+N799+O799+P799+S799)/('Life tables'!$I$2/2))</f>
        <v>18.717905298014696</v>
      </c>
      <c r="AB799" s="31">
        <f>((uNES*L799+ uOCEX*G799+uEREX*H799+uHOEX*I799+uNES*S799+ uOCEX*N799+uEREX*O799+uHOEX*P799)/('Life tables'!$I$2/2))</f>
        <v>12.335956658914862</v>
      </c>
    </row>
    <row r="800" spans="1:28" x14ac:dyDescent="0.25">
      <c r="A800" s="4">
        <v>794</v>
      </c>
      <c r="C800" s="105">
        <f>IF(male=0,VLOOKUP((($A$5:$A$1570/'Life tables'!$I$2)*2)+age,lifetable,13,1),IF(male=1,VLOOKUP((($A$5:$A$1570/'Life tables'!$I$2)*2)+age,lifetable,10,1),"error"))</f>
        <v>6.6122671421597889E-4</v>
      </c>
      <c r="F800" s="96">
        <f t="shared" si="240"/>
        <v>85.179617495478539</v>
      </c>
      <c r="G800" s="96">
        <f t="shared" si="241"/>
        <v>8.5564708485383303</v>
      </c>
      <c r="H800" s="96">
        <f t="shared" si="242"/>
        <v>0.48866719448165769</v>
      </c>
      <c r="I800" s="96">
        <f t="shared" si="243"/>
        <v>0.19580432331086381</v>
      </c>
      <c r="J800" s="96">
        <f t="shared" si="244"/>
        <v>6.2433396551857367E-2</v>
      </c>
      <c r="K800" s="96">
        <f t="shared" si="245"/>
        <v>0.20460458734246384</v>
      </c>
      <c r="L800" s="96">
        <f t="shared" si="253"/>
        <v>75.671637145253371</v>
      </c>
      <c r="M800" s="96">
        <f t="shared" si="246"/>
        <v>402.8233145864466</v>
      </c>
      <c r="N800" s="96">
        <f t="shared" si="247"/>
        <v>38.792757962740964</v>
      </c>
      <c r="O800" s="96">
        <f t="shared" si="248"/>
        <v>0.92597911150076684</v>
      </c>
      <c r="P800" s="96">
        <f t="shared" si="249"/>
        <v>0.92597911150076684</v>
      </c>
      <c r="Q800" s="96">
        <f t="shared" si="250"/>
        <v>0.29323290884732517</v>
      </c>
      <c r="R800" s="96">
        <f t="shared" si="251"/>
        <v>7.258668799589145E-2</v>
      </c>
      <c r="S800" s="96">
        <f t="shared" si="254"/>
        <v>361.81277880386091</v>
      </c>
      <c r="T800" s="96">
        <f t="shared" si="257"/>
        <v>143.79550899228678</v>
      </c>
      <c r="U800" s="96">
        <f t="shared" si="257"/>
        <v>368.83441650652543</v>
      </c>
      <c r="V800" s="32">
        <f t="shared" si="256"/>
        <v>999.99999999999977</v>
      </c>
      <c r="W800" s="100">
        <f>IF(A800=1,((cPH1_+cPHr+(cNES*L800+(cNES+cOSEX)*G800+(cNES+cEREX)*H800+(cNES+cHOEX)*I800+(cNES+cNES)*S800+(cNES+cOSEX)*N800+(cNES+cEREX)*O800+(cNES+cHOEX)*P800)))/(1+cDR)^(A$6:A$65537 + 0.5),(cPHr+(cNES*L800+(cNES+cOSEX)*G800+(cNES+cEREX)*H800+(cNES+cHOEX)*I800+(cNES+cNES)*S800+(cNES+cOSEX)*N800+(cNES+cEREX)*O800+(cNES+cHOEX)*P800))/(1+cDR)^(((cycle + 0.5)/('Life tables'!$I$2/2))))</f>
        <v>19716.676635581196</v>
      </c>
      <c r="X800" s="107">
        <f>((L800+G800+H800+I800+N800+O800+P800+S800)/('Life tables'!$I$2/2))/(1+oDR)^(((cycle + 0.5)/('Life tables'!$I$2/2)))</f>
        <v>11.875388900227133</v>
      </c>
      <c r="Y800" s="31">
        <f>((uNES*L800+ uOCEX*G800+uEREX*H800+uHOEX*I800+uNES*S800+ uOCEX*N800+uEREX*O800+uHOEX*P800)/('Life tables'!$I$2/2))/(1+oDR)^(((cycle + 0.5)/('Life tables'!$I$2/2)))</f>
        <v>7.8264250443245782</v>
      </c>
      <c r="Z800" s="100">
        <f t="shared" si="252"/>
        <v>116413.49414516517</v>
      </c>
      <c r="AA800" s="107">
        <f>((L800+G800+H800+I800+N800+O800+P800+S800)/('Life tables'!$I$2/2))</f>
        <v>18.693631328567751</v>
      </c>
      <c r="AB800" s="31">
        <f>((uNES*L800+ uOCEX*G800+uEREX*H800+uHOEX*I800+uNES*S800+ uOCEX*N800+uEREX*O800+uHOEX*P800)/('Life tables'!$I$2/2))</f>
        <v>12.319959003319454</v>
      </c>
    </row>
    <row r="801" spans="1:28" x14ac:dyDescent="0.25">
      <c r="A801" s="4">
        <v>795</v>
      </c>
      <c r="C801" s="105">
        <f>IF(male=0,VLOOKUP((($A$5:$A$1570/'Life tables'!$I$2)*2)+age,lifetable,13,1),IF(male=1,VLOOKUP((($A$5:$A$1570/'Life tables'!$I$2)*2)+age,lifetable,10,1),"error"))</f>
        <v>6.6122671421597889E-4</v>
      </c>
      <c r="F801" s="96">
        <f t="shared" si="240"/>
        <v>85.069117035078904</v>
      </c>
      <c r="G801" s="96">
        <f t="shared" si="241"/>
        <v>8.545370846026465</v>
      </c>
      <c r="H801" s="96">
        <f t="shared" si="242"/>
        <v>0.48803326407013303</v>
      </c>
      <c r="I801" s="96">
        <f t="shared" si="243"/>
        <v>0.19555031339029522</v>
      </c>
      <c r="J801" s="96">
        <f t="shared" si="244"/>
        <v>6.2352403947451042E-2</v>
      </c>
      <c r="K801" s="96">
        <f t="shared" si="245"/>
        <v>0.20433916115523751</v>
      </c>
      <c r="L801" s="96">
        <f t="shared" si="253"/>
        <v>75.573471046489317</v>
      </c>
      <c r="M801" s="96">
        <f t="shared" si="246"/>
        <v>402.30095746610874</v>
      </c>
      <c r="N801" s="96">
        <f t="shared" si="247"/>
        <v>38.742453840299135</v>
      </c>
      <c r="O801" s="96">
        <f t="shared" si="248"/>
        <v>0.92477835731236258</v>
      </c>
      <c r="P801" s="96">
        <f t="shared" si="249"/>
        <v>0.92477835731236258</v>
      </c>
      <c r="Q801" s="96">
        <f t="shared" si="250"/>
        <v>0.29285266199391002</v>
      </c>
      <c r="R801" s="96">
        <f t="shared" si="251"/>
        <v>7.2492561931328067E-2</v>
      </c>
      <c r="S801" s="96">
        <f t="shared" si="254"/>
        <v>361.34360168725965</v>
      </c>
      <c r="T801" s="96">
        <f t="shared" si="257"/>
        <v>144.15071405822815</v>
      </c>
      <c r="U801" s="96">
        <f t="shared" si="257"/>
        <v>369.11124822961199</v>
      </c>
      <c r="V801" s="32">
        <f t="shared" si="256"/>
        <v>999.99999999999989</v>
      </c>
      <c r="W801" s="100">
        <f>IF(A801=1,((cPH1_+cPHr+(cNES*L801+(cNES+cOSEX)*G801+(cNES+cEREX)*H801+(cNES+cHOEX)*I801+(cNES+cNES)*S801+(cNES+cOSEX)*N801+(cNES+cEREX)*O801+(cNES+cHOEX)*P801)))/(1+cDR)^(A$6:A$65537 + 0.5),(cPHr+(cNES*L801+(cNES+cOSEX)*G801+(cNES+cEREX)*H801+(cNES+cHOEX)*I801+(cNES+cNES)*S801+(cNES+cOSEX)*N801+(cNES+cEREX)*O801+(cNES+cHOEX)*P801))/(1+cDR)^(((cycle + 0.5)/('Life tables'!$I$2/2))))</f>
        <v>19647.153630497454</v>
      </c>
      <c r="X801" s="107">
        <f>((L801+G801+H801+I801+N801+O801+P801+S801)/('Life tables'!$I$2/2))/(1+oDR)^(((cycle + 0.5)/('Life tables'!$I$2/2)))</f>
        <v>11.853217578307721</v>
      </c>
      <c r="Y801" s="31">
        <f>((uNES*L801+ uOCEX*G801+uEREX*H801+uHOEX*I801+uNES*S801+ uOCEX*N801+uEREX*O801+uHOEX*P801)/('Life tables'!$I$2/2))/(1+oDR)^(((cycle + 0.5)/('Life tables'!$I$2/2)))</f>
        <v>7.8118131290514921</v>
      </c>
      <c r="Z801" s="100">
        <f t="shared" si="252"/>
        <v>116262.56151702718</v>
      </c>
      <c r="AA801" s="107">
        <f>((L801+G801+H801+I801+N801+O801+P801+S801)/('Life tables'!$I$2/2))</f>
        <v>18.669388841516668</v>
      </c>
      <c r="AB801" s="31">
        <f>((uNES*L801+ uOCEX*G801+uEREX*H801+uHOEX*I801+uNES*S801+ uOCEX*N801+uEREX*O801+uHOEX*P801)/('Life tables'!$I$2/2))</f>
        <v>12.303982096003093</v>
      </c>
    </row>
    <row r="802" spans="1:28" x14ac:dyDescent="0.25">
      <c r="A802" s="4">
        <v>796</v>
      </c>
      <c r="C802" s="105">
        <f>IF(male=0,VLOOKUP((($A$5:$A$1570/'Life tables'!$I$2)*2)+age,lifetable,13,1),IF(male=1,VLOOKUP((($A$5:$A$1570/'Life tables'!$I$2)*2)+age,lifetable,10,1),"error"))</f>
        <v>6.6122671421597889E-4</v>
      </c>
      <c r="F802" s="96">
        <f t="shared" si="240"/>
        <v>84.958761139579281</v>
      </c>
      <c r="G802" s="96">
        <f t="shared" si="241"/>
        <v>8.5342853653613631</v>
      </c>
      <c r="H802" s="96">
        <f t="shared" si="242"/>
        <v>0.48740016301340228</v>
      </c>
      <c r="I802" s="96">
        <f t="shared" si="243"/>
        <v>0.195296635784349</v>
      </c>
      <c r="J802" s="96">
        <f t="shared" si="244"/>
        <v>6.2271517303578418E-2</v>
      </c>
      <c r="K802" s="96">
        <f t="shared" si="245"/>
        <v>0.20407408221824058</v>
      </c>
      <c r="L802" s="96">
        <f t="shared" si="253"/>
        <v>75.475433375898348</v>
      </c>
      <c r="M802" s="96">
        <f t="shared" si="246"/>
        <v>401.77927657258039</v>
      </c>
      <c r="N802" s="96">
        <f t="shared" si="247"/>
        <v>38.692214839964187</v>
      </c>
      <c r="O802" s="96">
        <f t="shared" si="248"/>
        <v>0.92357915758189957</v>
      </c>
      <c r="P802" s="96">
        <f t="shared" si="249"/>
        <v>0.92357915758189957</v>
      </c>
      <c r="Q802" s="96">
        <f t="shared" si="250"/>
        <v>0.29247290739590109</v>
      </c>
      <c r="R802" s="96">
        <f t="shared" si="251"/>
        <v>7.23985577193553E-2</v>
      </c>
      <c r="S802" s="96">
        <f t="shared" si="254"/>
        <v>360.87503195233717</v>
      </c>
      <c r="T802" s="96">
        <f t="shared" si="257"/>
        <v>144.50545848292762</v>
      </c>
      <c r="U802" s="96">
        <f t="shared" si="257"/>
        <v>369.38772086954958</v>
      </c>
      <c r="V802" s="32">
        <f t="shared" si="256"/>
        <v>999.99999999999977</v>
      </c>
      <c r="W802" s="100">
        <f>IF(A802=1,((cPH1_+cPHr+(cNES*L802+(cNES+cOSEX)*G802+(cNES+cEREX)*H802+(cNES+cHOEX)*I802+(cNES+cNES)*S802+(cNES+cOSEX)*N802+(cNES+cEREX)*O802+(cNES+cHOEX)*P802)))/(1+cDR)^(A$6:A$65537 + 0.5),(cPHr+(cNES*L802+(cNES+cOSEX)*G802+(cNES+cEREX)*H802+(cNES+cHOEX)*I802+(cNES+cNES)*S802+(cNES+cOSEX)*N802+(cNES+cEREX)*O802+(cNES+cHOEX)*P802))/(1+cDR)^(((cycle + 0.5)/('Life tables'!$I$2/2))))</f>
        <v>19577.875760961073</v>
      </c>
      <c r="X802" s="107">
        <f>((L802+G802+H802+I802+N802+O802+P802+S802)/('Life tables'!$I$2/2))/(1+oDR)^(((cycle + 0.5)/('Life tables'!$I$2/2)))</f>
        <v>11.831087652121251</v>
      </c>
      <c r="Y802" s="31">
        <f>((uNES*L802+ uOCEX*G802+uEREX*H802+uHOEX*I802+uNES*S802+ uOCEX*N802+uEREX*O802+uHOEX*P802)/('Life tables'!$I$2/2))/(1+oDR)^(((cycle + 0.5)/('Life tables'!$I$2/2)))</f>
        <v>7.7972284954230346</v>
      </c>
      <c r="Z802" s="100">
        <f t="shared" si="252"/>
        <v>116111.82451919878</v>
      </c>
      <c r="AA802" s="107">
        <f>((L802+G802+H802+I802+N802+O802+P802+S802)/('Life tables'!$I$2/2))</f>
        <v>18.645177795923228</v>
      </c>
      <c r="AB802" s="31">
        <f>((uNES*L802+ uOCEX*G802+uEREX*H802+uHOEX*I802+uNES*S802+ uOCEX*N802+uEREX*O802+uHOEX*P802)/('Life tables'!$I$2/2))</f>
        <v>12.288025909987697</v>
      </c>
    </row>
    <row r="803" spans="1:28" x14ac:dyDescent="0.25">
      <c r="A803" s="4">
        <v>797</v>
      </c>
      <c r="C803" s="105">
        <f>IF(male=0,VLOOKUP((($A$5:$A$1570/'Life tables'!$I$2)*2)+age,lifetable,13,1),IF(male=1,VLOOKUP((($A$5:$A$1570/'Life tables'!$I$2)*2)+age,lifetable,10,1),"error"))</f>
        <v>6.6122671421597889E-4</v>
      </c>
      <c r="F803" s="96">
        <f t="shared" si="240"/>
        <v>84.848549578588461</v>
      </c>
      <c r="G803" s="96">
        <f t="shared" si="241"/>
        <v>8.5232143833997469</v>
      </c>
      <c r="H803" s="96">
        <f t="shared" si="242"/>
        <v>0.48676788998973336</v>
      </c>
      <c r="I803" s="96">
        <f t="shared" si="243"/>
        <v>0.19504328996341963</v>
      </c>
      <c r="J803" s="96">
        <f t="shared" si="244"/>
        <v>6.2190736451371555E-2</v>
      </c>
      <c r="K803" s="96">
        <f t="shared" si="245"/>
        <v>0.20380934997806477</v>
      </c>
      <c r="L803" s="96">
        <f t="shared" si="253"/>
        <v>75.377523928806127</v>
      </c>
      <c r="M803" s="96">
        <f t="shared" si="246"/>
        <v>401.25827106893422</v>
      </c>
      <c r="N803" s="96">
        <f t="shared" si="247"/>
        <v>38.642040881138215</v>
      </c>
      <c r="O803" s="96">
        <f t="shared" si="248"/>
        <v>0.92238151038551375</v>
      </c>
      <c r="P803" s="96">
        <f t="shared" si="249"/>
        <v>0.92238151038551375</v>
      </c>
      <c r="Q803" s="96">
        <f t="shared" si="250"/>
        <v>0.29209364444406211</v>
      </c>
      <c r="R803" s="96">
        <f t="shared" si="251"/>
        <v>7.2304675209163116E-2</v>
      </c>
      <c r="S803" s="96">
        <f t="shared" si="254"/>
        <v>360.40706884737176</v>
      </c>
      <c r="T803" s="96">
        <f t="shared" si="257"/>
        <v>144.85974286382304</v>
      </c>
      <c r="U803" s="96">
        <f t="shared" si="257"/>
        <v>369.66383489473679</v>
      </c>
      <c r="V803" s="32">
        <f t="shared" si="256"/>
        <v>999.99999999999977</v>
      </c>
      <c r="W803" s="100">
        <f>IF(A803=1,((cPH1_+cPHr+(cNES*L803+(cNES+cOSEX)*G803+(cNES+cEREX)*H803+(cNES+cHOEX)*I803+(cNES+cNES)*S803+(cNES+cOSEX)*N803+(cNES+cEREX)*O803+(cNES+cHOEX)*P803)))/(1+cDR)^(A$6:A$65537 + 0.5),(cPHr+(cNES*L803+(cNES+cOSEX)*G803+(cNES+cEREX)*H803+(cNES+cHOEX)*I803+(cNES+cNES)*S803+(cNES+cOSEX)*N803+(cNES+cEREX)*O803+(cNES+cHOEX)*P803))/(1+cDR)^(((cycle + 0.5)/('Life tables'!$I$2/2))))</f>
        <v>19508.842163220641</v>
      </c>
      <c r="X803" s="107">
        <f>((L803+G803+H803+I803+N803+O803+P803+S803)/('Life tables'!$I$2/2))/(1+oDR)^(((cycle + 0.5)/('Life tables'!$I$2/2)))</f>
        <v>11.808999044311873</v>
      </c>
      <c r="Y803" s="31">
        <f>((uNES*L803+ uOCEX*G803+uEREX*H803+uHOEX*I803+uNES*S803+ uOCEX*N803+uEREX*O803+uHOEX*P803)/('Life tables'!$I$2/2))/(1+oDR)^(((cycle + 0.5)/('Life tables'!$I$2/2)))</f>
        <v>7.7826710924594975</v>
      </c>
      <c r="Z803" s="100">
        <f t="shared" si="252"/>
        <v>115961.28290147924</v>
      </c>
      <c r="AA803" s="107">
        <f>((L803+G803+H803+I803+N803+O803+P803+S803)/('Life tables'!$I$2/2))</f>
        <v>18.620998150906072</v>
      </c>
      <c r="AB803" s="31">
        <f>((uNES*L803+ uOCEX*G803+uEREX*H803+uHOEX*I803+uNES*S803+ uOCEX*N803+uEREX*O803+uHOEX*P803)/('Life tables'!$I$2/2))</f>
        <v>12.272090418332589</v>
      </c>
    </row>
    <row r="804" spans="1:28" x14ac:dyDescent="0.25">
      <c r="A804" s="4">
        <v>798</v>
      </c>
      <c r="C804" s="105">
        <f>IF(male=0,VLOOKUP((($A$5:$A$1570/'Life tables'!$I$2)*2)+age,lifetable,13,1),IF(male=1,VLOOKUP((($A$5:$A$1570/'Life tables'!$I$2)*2)+age,lifetable,10,1),"error"))</f>
        <v>6.6122671421597889E-4</v>
      </c>
      <c r="F804" s="96">
        <f t="shared" si="240"/>
        <v>84.738482123469979</v>
      </c>
      <c r="G804" s="96">
        <f t="shared" si="241"/>
        <v>8.5121578771746034</v>
      </c>
      <c r="H804" s="96">
        <f t="shared" si="242"/>
        <v>0.48613644368746106</v>
      </c>
      <c r="I804" s="96">
        <f t="shared" si="243"/>
        <v>0.19479027540193528</v>
      </c>
      <c r="J804" s="96">
        <f t="shared" si="244"/>
        <v>6.2110061223248691E-2</v>
      </c>
      <c r="K804" s="96">
        <f t="shared" si="245"/>
        <v>0.20354496388551691</v>
      </c>
      <c r="L804" s="96">
        <f t="shared" si="253"/>
        <v>75.279742502097207</v>
      </c>
      <c r="M804" s="96">
        <f t="shared" si="246"/>
        <v>400.73794011797003</v>
      </c>
      <c r="N804" s="96">
        <f t="shared" si="247"/>
        <v>38.591931883197027</v>
      </c>
      <c r="O804" s="96">
        <f t="shared" si="248"/>
        <v>0.9211854137987141</v>
      </c>
      <c r="P804" s="96">
        <f t="shared" si="249"/>
        <v>0.9211854137987141</v>
      </c>
      <c r="Q804" s="96">
        <f t="shared" si="250"/>
        <v>0.29171487252895784</v>
      </c>
      <c r="R804" s="96">
        <f t="shared" si="251"/>
        <v>7.2210914249892386E-2</v>
      </c>
      <c r="S804" s="96">
        <f t="shared" si="254"/>
        <v>359.93971162039674</v>
      </c>
      <c r="T804" s="96">
        <f t="shared" si="257"/>
        <v>145.21356779757525</v>
      </c>
      <c r="U804" s="96">
        <f t="shared" si="257"/>
        <v>369.93959077287218</v>
      </c>
      <c r="V804" s="32">
        <f t="shared" si="256"/>
        <v>999.99999999999977</v>
      </c>
      <c r="W804" s="100">
        <f>IF(A804=1,((cPH1_+cPHr+(cNES*L804+(cNES+cOSEX)*G804+(cNES+cEREX)*H804+(cNES+cHOEX)*I804+(cNES+cNES)*S804+(cNES+cOSEX)*N804+(cNES+cEREX)*O804+(cNES+cHOEX)*P804)))/(1+cDR)^(A$6:A$65537 + 0.5),(cPHr+(cNES*L804+(cNES+cOSEX)*G804+(cNES+cEREX)*H804+(cNES+cHOEX)*I804+(cNES+cNES)*S804+(cNES+cOSEX)*N804+(cNES+cEREX)*O804+(cNES+cHOEX)*P804))/(1+cDR)^(((cycle + 0.5)/('Life tables'!$I$2/2))))</f>
        <v>19440.051976546492</v>
      </c>
      <c r="X804" s="107">
        <f>((L804+G804+H804+I804+N804+O804+P804+S804)/('Life tables'!$I$2/2))/(1+oDR)^(((cycle + 0.5)/('Life tables'!$I$2/2)))</f>
        <v>11.786951677670576</v>
      </c>
      <c r="Y804" s="31">
        <f>((uNES*L804+ uOCEX*G804+uEREX*H804+uHOEX*I804+uNES*S804+ uOCEX*N804+uEREX*O804+uHOEX*P804)/('Life tables'!$I$2/2))/(1+oDR)^(((cycle + 0.5)/('Life tables'!$I$2/2)))</f>
        <v>7.7681408692779081</v>
      </c>
      <c r="Z804" s="100">
        <f t="shared" si="252"/>
        <v>115810.93641387353</v>
      </c>
      <c r="AA804" s="107">
        <f>((L804+G804+H804+I804+N804+O804+P804+S804)/('Life tables'!$I$2/2))</f>
        <v>18.596849865640475</v>
      </c>
      <c r="AB804" s="31">
        <f>((uNES*L804+ uOCEX*G804+uEREX*H804+uHOEX*I804+uNES*S804+ uOCEX*N804+uEREX*O804+uHOEX*P804)/('Life tables'!$I$2/2))</f>
        <v>12.256175594134358</v>
      </c>
    </row>
    <row r="805" spans="1:28" x14ac:dyDescent="0.25">
      <c r="A805" s="4">
        <v>799</v>
      </c>
      <c r="C805" s="105">
        <f>IF(male=0,VLOOKUP((($A$5:$A$1570/'Life tables'!$I$2)*2)+age,lifetable,13,1),IF(male=1,VLOOKUP((($A$5:$A$1570/'Life tables'!$I$2)*2)+age,lifetable,10,1),"error"))</f>
        <v>6.6122671421597889E-4</v>
      </c>
      <c r="F805" s="96">
        <f t="shared" si="240"/>
        <v>84.628558547290368</v>
      </c>
      <c r="G805" s="96">
        <f t="shared" si="241"/>
        <v>8.5011158238899913</v>
      </c>
      <c r="H805" s="96">
        <f t="shared" si="242"/>
        <v>0.48550582280469023</v>
      </c>
      <c r="I805" s="96">
        <f t="shared" si="243"/>
        <v>0.19453759157823883</v>
      </c>
      <c r="J805" s="96">
        <f t="shared" si="244"/>
        <v>6.2029491452876298E-2</v>
      </c>
      <c r="K805" s="96">
        <f t="shared" si="245"/>
        <v>0.20328092339549439</v>
      </c>
      <c r="L805" s="96">
        <f t="shared" si="253"/>
        <v>75.182088894169084</v>
      </c>
      <c r="M805" s="96">
        <f t="shared" si="246"/>
        <v>400.21828288226203</v>
      </c>
      <c r="N805" s="96">
        <f t="shared" si="247"/>
        <v>38.541887765494693</v>
      </c>
      <c r="O805" s="96">
        <f t="shared" si="248"/>
        <v>0.91999086589649093</v>
      </c>
      <c r="P805" s="96">
        <f t="shared" si="249"/>
        <v>0.91999086589649093</v>
      </c>
      <c r="Q805" s="96">
        <f t="shared" si="250"/>
        <v>0.29133659104098919</v>
      </c>
      <c r="R805" s="96">
        <f t="shared" si="251"/>
        <v>7.2117274690643274E-2</v>
      </c>
      <c r="S805" s="96">
        <f t="shared" si="254"/>
        <v>359.47295951924275</v>
      </c>
      <c r="T805" s="96">
        <f t="shared" si="257"/>
        <v>145.56693388006912</v>
      </c>
      <c r="U805" s="96">
        <f t="shared" si="257"/>
        <v>370.2149889709583</v>
      </c>
      <c r="V805" s="32">
        <f t="shared" si="256"/>
        <v>999.99999999999989</v>
      </c>
      <c r="W805" s="100">
        <f>IF(A805=1,((cPH1_+cPHr+(cNES*L805+(cNES+cOSEX)*G805+(cNES+cEREX)*H805+(cNES+cHOEX)*I805+(cNES+cNES)*S805+(cNES+cOSEX)*N805+(cNES+cEREX)*O805+(cNES+cHOEX)*P805)))/(1+cDR)^(A$6:A$65537 + 0.5),(cPHr+(cNES*L805+(cNES+cOSEX)*G805+(cNES+cEREX)*H805+(cNES+cHOEX)*I805+(cNES+cNES)*S805+(cNES+cOSEX)*N805+(cNES+cEREX)*O805+(cNES+cHOEX)*P805))/(1+cDR)^(((cycle + 0.5)/('Life tables'!$I$2/2))))</f>
        <v>19371.504343220942</v>
      </c>
      <c r="X805" s="107">
        <f>((L805+G805+H805+I805+N805+O805+P805+S805)/('Life tables'!$I$2/2))/(1+oDR)^(((cycle + 0.5)/('Life tables'!$I$2/2)))</f>
        <v>11.764945475134853</v>
      </c>
      <c r="Y805" s="31">
        <f>((uNES*L805+ uOCEX*G805+uEREX*H805+uHOEX*I805+uNES*S805+ uOCEX*N805+uEREX*O805+uHOEX*P805)/('Life tables'!$I$2/2))/(1+oDR)^(((cycle + 0.5)/('Life tables'!$I$2/2)))</f>
        <v>7.7536377750917946</v>
      </c>
      <c r="Z805" s="100">
        <f t="shared" si="252"/>
        <v>115660.78480659629</v>
      </c>
      <c r="AA805" s="107">
        <f>((L805+G805+H805+I805+N805+O805+P805+S805)/('Life tables'!$I$2/2))</f>
        <v>18.572732899358204</v>
      </c>
      <c r="AB805" s="31">
        <f>((uNES*L805+ uOCEX*G805+uEREX*H805+uHOEX*I805+uNES*S805+ uOCEX*N805+uEREX*O805+uHOEX*P805)/('Life tables'!$I$2/2))</f>
        <v>12.240281410526748</v>
      </c>
    </row>
    <row r="806" spans="1:28" x14ac:dyDescent="0.25">
      <c r="A806" s="4">
        <v>800</v>
      </c>
      <c r="C806" s="105">
        <f>IF(male=0,VLOOKUP((($A$5:$A$1570/'Life tables'!$I$2)*2)+age,lifetable,13,1),IF(male=1,VLOOKUP((($A$5:$A$1570/'Life tables'!$I$2)*2)+age,lifetable,10,1),"error"))</f>
        <v>6.6122671421597889E-4</v>
      </c>
      <c r="F806" s="96">
        <f t="shared" si="240"/>
        <v>84.518778624769382</v>
      </c>
      <c r="G806" s="96">
        <f t="shared" si="241"/>
        <v>8.4900882009160394</v>
      </c>
      <c r="H806" s="96">
        <f t="shared" si="242"/>
        <v>0.48487602604900992</v>
      </c>
      <c r="I806" s="96">
        <f t="shared" si="243"/>
        <v>0.19428523797447345</v>
      </c>
      <c r="J806" s="96">
        <f t="shared" si="244"/>
        <v>6.1949026975132555E-2</v>
      </c>
      <c r="K806" s="96">
        <f t="shared" si="245"/>
        <v>0.20301722796686575</v>
      </c>
      <c r="L806" s="96">
        <f t="shared" si="253"/>
        <v>75.084562904887861</v>
      </c>
      <c r="M806" s="96">
        <f t="shared" si="246"/>
        <v>399.69929852420302</v>
      </c>
      <c r="N806" s="96">
        <f t="shared" si="247"/>
        <v>38.491908447367834</v>
      </c>
      <c r="O806" s="96">
        <f t="shared" si="248"/>
        <v>0.9187978647534174</v>
      </c>
      <c r="P806" s="96">
        <f t="shared" si="249"/>
        <v>0.9187978647534174</v>
      </c>
      <c r="Q806" s="96">
        <f t="shared" si="250"/>
        <v>0.29095879937042479</v>
      </c>
      <c r="R806" s="96">
        <f t="shared" si="251"/>
        <v>7.2023756380483264E-2</v>
      </c>
      <c r="S806" s="96">
        <f t="shared" si="254"/>
        <v>359.00681179157743</v>
      </c>
      <c r="T806" s="96">
        <f t="shared" si="257"/>
        <v>145.91984170641467</v>
      </c>
      <c r="U806" s="96">
        <f t="shared" si="257"/>
        <v>370.49002995530566</v>
      </c>
      <c r="V806" s="32">
        <f t="shared" si="256"/>
        <v>999.99999999999989</v>
      </c>
      <c r="W806" s="100">
        <f>IF(A806=1,((cPH1_+cPHr+(cNES*L806+(cNES+cOSEX)*G806+(cNES+cEREX)*H806+(cNES+cHOEX)*I806+(cNES+cNES)*S806+(cNES+cOSEX)*N806+(cNES+cEREX)*O806+(cNES+cHOEX)*P806)))/(1+cDR)^(A$6:A$65537 + 0.5),(cPHr+(cNES*L806+(cNES+cOSEX)*G806+(cNES+cEREX)*H806+(cNES+cHOEX)*I806+(cNES+cNES)*S806+(cNES+cOSEX)*N806+(cNES+cEREX)*O806+(cNES+cHOEX)*P806))/(1+cDR)^(((cycle + 0.5)/('Life tables'!$I$2/2))))</f>
        <v>19303.198408528464</v>
      </c>
      <c r="X806" s="107">
        <f>((L806+G806+H806+I806+N806+O806+P806+S806)/('Life tables'!$I$2/2))/(1+oDR)^(((cycle + 0.5)/('Life tables'!$I$2/2)))</f>
        <v>11.742980359788316</v>
      </c>
      <c r="Y806" s="31">
        <f>((uNES*L806+ uOCEX*G806+uEREX*H806+uHOEX*I806+uNES*S806+ uOCEX*N806+uEREX*O806+uHOEX*P806)/('Life tables'!$I$2/2))/(1+oDR)^(((cycle + 0.5)/('Life tables'!$I$2/2)))</f>
        <v>7.7391617592109441</v>
      </c>
      <c r="Z806" s="100">
        <f t="shared" si="252"/>
        <v>115510.82783007527</v>
      </c>
      <c r="AA806" s="107">
        <f>((L806+G806+H806+I806+N806+O806+P806+S806)/('Life tables'!$I$2/2))</f>
        <v>18.548647211347259</v>
      </c>
      <c r="AB806" s="31">
        <f>((uNES*L806+ uOCEX*G806+uEREX*H806+uHOEX*I806+uNES*S806+ uOCEX*N806+uEREX*O806+uHOEX*P806)/('Life tables'!$I$2/2))</f>
        <v>12.224407840680501</v>
      </c>
    </row>
    <row r="807" spans="1:28" x14ac:dyDescent="0.25">
      <c r="A807" s="4">
        <v>801</v>
      </c>
      <c r="C807" s="105">
        <f>IF(male=0,VLOOKUP((($A$5:$A$1570/'Life tables'!$I$2)*2)+age,lifetable,13,1),IF(male=1,VLOOKUP((($A$5:$A$1570/'Life tables'!$I$2)*2)+age,lifetable,10,1),"error"))</f>
        <v>6.6122671421597889E-4</v>
      </c>
      <c r="F807" s="96">
        <f t="shared" si="240"/>
        <v>84.409142132231537</v>
      </c>
      <c r="G807" s="96">
        <f t="shared" si="241"/>
        <v>8.4790749857840755</v>
      </c>
      <c r="H807" s="96">
        <f t="shared" si="242"/>
        <v>0.48424705213721558</v>
      </c>
      <c r="I807" s="96">
        <f t="shared" si="243"/>
        <v>0.19403321407647123</v>
      </c>
      <c r="J807" s="96">
        <f t="shared" si="244"/>
        <v>6.1868667626071919E-2</v>
      </c>
      <c r="K807" s="96">
        <f t="shared" si="245"/>
        <v>0.2027538770623542</v>
      </c>
      <c r="L807" s="96">
        <f t="shared" si="253"/>
        <v>74.987164335545344</v>
      </c>
      <c r="M807" s="96">
        <f t="shared" si="246"/>
        <v>399.18098620604792</v>
      </c>
      <c r="N807" s="96">
        <f t="shared" si="247"/>
        <v>38.441993848139781</v>
      </c>
      <c r="O807" s="96">
        <f t="shared" si="248"/>
        <v>0.91760640844374997</v>
      </c>
      <c r="P807" s="96">
        <f t="shared" si="249"/>
        <v>0.91760640844374997</v>
      </c>
      <c r="Q807" s="96">
        <f t="shared" si="250"/>
        <v>0.29058149690743296</v>
      </c>
      <c r="R807" s="96">
        <f t="shared" si="251"/>
        <v>7.1930359168455013E-2</v>
      </c>
      <c r="S807" s="96">
        <f t="shared" si="254"/>
        <v>358.54126768494473</v>
      </c>
      <c r="T807" s="96">
        <f t="shared" si="257"/>
        <v>146.27229187094818</v>
      </c>
      <c r="U807" s="96">
        <f t="shared" si="257"/>
        <v>370.76471419153648</v>
      </c>
      <c r="V807" s="32">
        <f t="shared" si="256"/>
        <v>999.99999999999977</v>
      </c>
      <c r="W807" s="100">
        <f>IF(A807=1,((cPH1_+cPHr+(cNES*L807+(cNES+cOSEX)*G807+(cNES+cEREX)*H807+(cNES+cHOEX)*I807+(cNES+cNES)*S807+(cNES+cOSEX)*N807+(cNES+cEREX)*O807+(cNES+cHOEX)*P807)))/(1+cDR)^(A$6:A$65537 + 0.5),(cPHr+(cNES*L807+(cNES+cOSEX)*G807+(cNES+cEREX)*H807+(cNES+cHOEX)*I807+(cNES+cNES)*S807+(cNES+cOSEX)*N807+(cNES+cEREX)*O807+(cNES+cHOEX)*P807))/(1+cDR)^(((cycle + 0.5)/('Life tables'!$I$2/2))))</f>
        <v>19235.133320745947</v>
      </c>
      <c r="X807" s="107">
        <f>((L807+G807+H807+I807+N807+O807+P807+S807)/('Life tables'!$I$2/2))/(1+oDR)^(((cycle + 0.5)/('Life tables'!$I$2/2)))</f>
        <v>11.72105625486037</v>
      </c>
      <c r="Y807" s="31">
        <f>((uNES*L807+ uOCEX*G807+uEREX*H807+uHOEX*I807+uNES*S807+ uOCEX*N807+uEREX*O807+uHOEX*P807)/('Life tables'!$I$2/2))/(1+oDR)^(((cycle + 0.5)/('Life tables'!$I$2/2)))</f>
        <v>7.724712771041192</v>
      </c>
      <c r="Z807" s="100">
        <f t="shared" si="252"/>
        <v>115361.06523495488</v>
      </c>
      <c r="AA807" s="107">
        <f>((L807+G807+H807+I807+N807+O807+P807+S807)/('Life tables'!$I$2/2))</f>
        <v>18.524592760951734</v>
      </c>
      <c r="AB807" s="31">
        <f>((uNES*L807+ uOCEX*G807+uEREX*H807+uHOEX*I807+uNES*S807+ uOCEX*N807+uEREX*O807+uHOEX*P807)/('Life tables'!$I$2/2))</f>
        <v>12.208554857803279</v>
      </c>
    </row>
    <row r="808" spans="1:28" x14ac:dyDescent="0.25">
      <c r="A808" s="4">
        <v>802</v>
      </c>
      <c r="C808" s="105">
        <f>IF(male=0,VLOOKUP((($A$5:$A$1570/'Life tables'!$I$2)*2)+age,lifetable,13,1),IF(male=1,VLOOKUP((($A$5:$A$1570/'Life tables'!$I$2)*2)+age,lifetable,10,1),"error"))</f>
        <v>6.6122671421597889E-4</v>
      </c>
      <c r="F808" s="96">
        <f t="shared" si="240"/>
        <v>84.299648847559709</v>
      </c>
      <c r="G808" s="96">
        <f t="shared" si="241"/>
        <v>8.4680761561819704</v>
      </c>
      <c r="H808" s="96">
        <f t="shared" si="242"/>
        <v>0.4836188997950428</v>
      </c>
      <c r="I808" s="96">
        <f t="shared" si="243"/>
        <v>0.19378151937364646</v>
      </c>
      <c r="J808" s="96">
        <f t="shared" si="244"/>
        <v>6.1788413242891055E-2</v>
      </c>
      <c r="K808" s="96">
        <f t="shared" si="245"/>
        <v>0.20249087014842623</v>
      </c>
      <c r="L808" s="96">
        <f t="shared" si="253"/>
        <v>74.889892988817735</v>
      </c>
      <c r="M808" s="96">
        <f t="shared" si="246"/>
        <v>398.66334508995544</v>
      </c>
      <c r="N808" s="96">
        <f t="shared" si="247"/>
        <v>38.392143887124604</v>
      </c>
      <c r="O808" s="96">
        <f t="shared" si="248"/>
        <v>0.91641649504152389</v>
      </c>
      <c r="P808" s="96">
        <f t="shared" si="249"/>
        <v>0.91641649504152389</v>
      </c>
      <c r="Q808" s="96">
        <f t="shared" si="250"/>
        <v>0.29020468304211189</v>
      </c>
      <c r="R808" s="96">
        <f t="shared" si="251"/>
        <v>7.1837082903583843E-2</v>
      </c>
      <c r="S808" s="96">
        <f t="shared" si="254"/>
        <v>358.07632644680211</v>
      </c>
      <c r="T808" s="96">
        <f t="shared" ref="T808:U823" si="258">J808+Q808+T807</f>
        <v>146.62428496723319</v>
      </c>
      <c r="U808" s="96">
        <f t="shared" si="258"/>
        <v>371.03904214458851</v>
      </c>
      <c r="V808" s="32">
        <f t="shared" si="256"/>
        <v>999.99999999999989</v>
      </c>
      <c r="W808" s="100">
        <f>IF(A808=1,((cPH1_+cPHr+(cNES*L808+(cNES+cOSEX)*G808+(cNES+cEREX)*H808+(cNES+cHOEX)*I808+(cNES+cNES)*S808+(cNES+cOSEX)*N808+(cNES+cEREX)*O808+(cNES+cHOEX)*P808)))/(1+cDR)^(A$6:A$65537 + 0.5),(cPHr+(cNES*L808+(cNES+cOSEX)*G808+(cNES+cEREX)*H808+(cNES+cHOEX)*I808+(cNES+cNES)*S808+(cNES+cOSEX)*N808+(cNES+cEREX)*O808+(cNES+cHOEX)*P808))/(1+cDR)^(((cycle + 0.5)/('Life tables'!$I$2/2))))</f>
        <v>19167.308231132934</v>
      </c>
      <c r="X808" s="107">
        <f>((L808+G808+H808+I808+N808+O808+P808+S808)/('Life tables'!$I$2/2))/(1+oDR)^(((cycle + 0.5)/('Life tables'!$I$2/2)))</f>
        <v>11.699173083725869</v>
      </c>
      <c r="Y808" s="31">
        <f>((uNES*L808+ uOCEX*G808+uEREX*H808+uHOEX*I808+uNES*S808+ uOCEX*N808+uEREX*O808+uHOEX*P808)/('Life tables'!$I$2/2))/(1+oDR)^(((cycle + 0.5)/('Life tables'!$I$2/2)))</f>
        <v>7.7102907600841766</v>
      </c>
      <c r="Z808" s="100">
        <f t="shared" si="252"/>
        <v>115211.49677209965</v>
      </c>
      <c r="AA808" s="107">
        <f>((L808+G808+H808+I808+N808+O808+P808+S808)/('Life tables'!$I$2/2))</f>
        <v>18.500569507571623</v>
      </c>
      <c r="AB808" s="31">
        <f>((uNES*L808+ uOCEX*G808+uEREX*H808+uHOEX*I808+uNES*S808+ uOCEX*N808+uEREX*O808+uHOEX*P808)/('Life tables'!$I$2/2))</f>
        <v>12.192722435139498</v>
      </c>
    </row>
    <row r="809" spans="1:28" x14ac:dyDescent="0.25">
      <c r="A809" s="4">
        <v>803</v>
      </c>
      <c r="C809" s="105">
        <f>IF(male=0,VLOOKUP((($A$5:$A$1570/'Life tables'!$I$2)*2)+age,lifetable,13,1),IF(male=1,VLOOKUP((($A$5:$A$1570/'Life tables'!$I$2)*2)+age,lifetable,10,1),"error"))</f>
        <v>6.6122671421597889E-4</v>
      </c>
      <c r="F809" s="96">
        <f t="shared" si="240"/>
        <v>84.190298550149933</v>
      </c>
      <c r="G809" s="96">
        <f t="shared" si="241"/>
        <v>8.4570916899495963</v>
      </c>
      <c r="H809" s="96">
        <f t="shared" si="242"/>
        <v>0.48299156775690816</v>
      </c>
      <c r="I809" s="96">
        <f t="shared" si="243"/>
        <v>0.19353015335889182</v>
      </c>
      <c r="J809" s="96">
        <f t="shared" si="244"/>
        <v>6.1708263663895709E-2</v>
      </c>
      <c r="K809" s="96">
        <f t="shared" si="245"/>
        <v>0.20222820669518299</v>
      </c>
      <c r="L809" s="96">
        <f t="shared" si="253"/>
        <v>74.792748668725451</v>
      </c>
      <c r="M809" s="96">
        <f t="shared" si="246"/>
        <v>398.14637433802818</v>
      </c>
      <c r="N809" s="96">
        <f t="shared" si="247"/>
        <v>38.342358483630967</v>
      </c>
      <c r="O809" s="96">
        <f t="shared" si="248"/>
        <v>0.91522812262064512</v>
      </c>
      <c r="P809" s="96">
        <f t="shared" si="249"/>
        <v>0.91522812262064512</v>
      </c>
      <c r="Q809" s="96">
        <f t="shared" si="250"/>
        <v>0.28982835716451899</v>
      </c>
      <c r="R809" s="96">
        <f t="shared" si="251"/>
        <v>7.1743927434884933E-2</v>
      </c>
      <c r="S809" s="96">
        <f t="shared" si="254"/>
        <v>357.61198732455654</v>
      </c>
      <c r="T809" s="96">
        <f t="shared" si="258"/>
        <v>146.97582158806162</v>
      </c>
      <c r="U809" s="96">
        <f t="shared" si="258"/>
        <v>371.31301427871858</v>
      </c>
      <c r="V809" s="32">
        <f t="shared" si="256"/>
        <v>999.99999999999989</v>
      </c>
      <c r="W809" s="100">
        <f>IF(A809=1,((cPH1_+cPHr+(cNES*L809+(cNES+cOSEX)*G809+(cNES+cEREX)*H809+(cNES+cHOEX)*I809+(cNES+cNES)*S809+(cNES+cOSEX)*N809+(cNES+cEREX)*O809+(cNES+cHOEX)*P809)))/(1+cDR)^(A$6:A$65537 + 0.5),(cPHr+(cNES*L809+(cNES+cOSEX)*G809+(cNES+cEREX)*H809+(cNES+cHOEX)*I809+(cNES+cNES)*S809+(cNES+cOSEX)*N809+(cNES+cEREX)*O809+(cNES+cHOEX)*P809))/(1+cDR)^(((cycle + 0.5)/('Life tables'!$I$2/2))))</f>
        <v>19099.722293921808</v>
      </c>
      <c r="X809" s="107">
        <f>((L809+G809+H809+I809+N809+O809+P809+S809)/('Life tables'!$I$2/2))/(1+oDR)^(((cycle + 0.5)/('Life tables'!$I$2/2)))</f>
        <v>11.677330769904735</v>
      </c>
      <c r="Y809" s="31">
        <f>((uNES*L809+ uOCEX*G809+uEREX*H809+uHOEX*I809+uNES*S809+ uOCEX*N809+uEREX*O809+uHOEX*P809)/('Life tables'!$I$2/2))/(1+oDR)^(((cycle + 0.5)/('Life tables'!$I$2/2)))</f>
        <v>7.6958956759371153</v>
      </c>
      <c r="Z809" s="100">
        <f t="shared" si="252"/>
        <v>115062.12219259716</v>
      </c>
      <c r="AA809" s="107">
        <f>((L809+G809+H809+I809+N809+O809+P809+S809)/('Life tables'!$I$2/2))</f>
        <v>18.47657741066261</v>
      </c>
      <c r="AB809" s="31">
        <f>((uNES*L809+ uOCEX*G809+uEREX*H809+uHOEX*I809+uNES*S809+ uOCEX*N809+uEREX*O809+uHOEX*P809)/('Life tables'!$I$2/2))</f>
        <v>12.176910545970241</v>
      </c>
    </row>
    <row r="810" spans="1:28" x14ac:dyDescent="0.25">
      <c r="A810" s="4">
        <v>804</v>
      </c>
      <c r="C810" s="105">
        <f>IF(male=0,VLOOKUP((($A$5:$A$1570/'Life tables'!$I$2)*2)+age,lifetable,13,1),IF(male=1,VLOOKUP((($A$5:$A$1570/'Life tables'!$I$2)*2)+age,lifetable,10,1),"error"))</f>
        <v>6.6122671421597889E-4</v>
      </c>
      <c r="F810" s="96">
        <f t="shared" si="240"/>
        <v>84.081091020867945</v>
      </c>
      <c r="G810" s="96">
        <f t="shared" si="241"/>
        <v>8.4461215650744528</v>
      </c>
      <c r="H810" s="96">
        <f t="shared" si="242"/>
        <v>0.48236505476565955</v>
      </c>
      <c r="I810" s="96">
        <f t="shared" si="243"/>
        <v>0.19327911552847837</v>
      </c>
      <c r="J810" s="96">
        <f t="shared" si="244"/>
        <v>6.1628218728468839E-2</v>
      </c>
      <c r="K810" s="96">
        <f t="shared" si="245"/>
        <v>0.2019658861762558</v>
      </c>
      <c r="L810" s="96">
        <f t="shared" si="253"/>
        <v>74.695731180594635</v>
      </c>
      <c r="M810" s="96">
        <f t="shared" si="246"/>
        <v>397.63007311235168</v>
      </c>
      <c r="N810" s="96">
        <f t="shared" si="247"/>
        <v>38.292637556965893</v>
      </c>
      <c r="O810" s="96">
        <f t="shared" si="248"/>
        <v>0.91404128925498085</v>
      </c>
      <c r="P810" s="96">
        <f t="shared" si="249"/>
        <v>0.91404128925498085</v>
      </c>
      <c r="Q810" s="96">
        <f t="shared" si="250"/>
        <v>0.28945251866469934</v>
      </c>
      <c r="R810" s="96">
        <f t="shared" si="251"/>
        <v>7.1650892611370434E-2</v>
      </c>
      <c r="S810" s="96">
        <f t="shared" si="254"/>
        <v>357.14824956559977</v>
      </c>
      <c r="T810" s="96">
        <f t="shared" si="258"/>
        <v>147.3269023254548</v>
      </c>
      <c r="U810" s="96">
        <f t="shared" si="258"/>
        <v>371.58663105750622</v>
      </c>
      <c r="V810" s="32">
        <f t="shared" si="256"/>
        <v>999.99999999999989</v>
      </c>
      <c r="W810" s="100">
        <f>IF(A810=1,((cPH1_+cPHr+(cNES*L810+(cNES+cOSEX)*G810+(cNES+cEREX)*H810+(cNES+cHOEX)*I810+(cNES+cNES)*S810+(cNES+cOSEX)*N810+(cNES+cEREX)*O810+(cNES+cHOEX)*P810)))/(1+cDR)^(A$6:A$65537 + 0.5),(cPHr+(cNES*L810+(cNES+cOSEX)*G810+(cNES+cEREX)*H810+(cNES+cHOEX)*I810+(cNES+cNES)*S810+(cNES+cOSEX)*N810+(cNES+cEREX)*O810+(cNES+cHOEX)*P810))/(1+cDR)^(((cycle + 0.5)/('Life tables'!$I$2/2))))</f>
        <v>19032.374666308071</v>
      </c>
      <c r="X810" s="107">
        <f>((L810+G810+H810+I810+N810+O810+P810+S810)/('Life tables'!$I$2/2))/(1+oDR)^(((cycle + 0.5)/('Life tables'!$I$2/2)))</f>
        <v>11.655529237061659</v>
      </c>
      <c r="Y810" s="31">
        <f>((uNES*L810+ uOCEX*G810+uEREX*H810+uHOEX*I810+uNES*S810+ uOCEX*N810+uEREX*O810+uHOEX*P810)/('Life tables'!$I$2/2))/(1+oDR)^(((cycle + 0.5)/('Life tables'!$I$2/2)))</f>
        <v>7.6815274682925994</v>
      </c>
      <c r="Z810" s="100">
        <f t="shared" si="252"/>
        <v>114912.94124776145</v>
      </c>
      <c r="AA810" s="107">
        <f>((L810+G810+H810+I810+N810+O810+P810+S810)/('Life tables'!$I$2/2))</f>
        <v>18.452616429735933</v>
      </c>
      <c r="AB810" s="31">
        <f>((uNES*L810+ uOCEX*G810+uEREX*H810+uHOEX*I810+uNES*S810+ uOCEX*N810+uEREX*O810+uHOEX*P810)/('Life tables'!$I$2/2))</f>
        <v>12.161119163613149</v>
      </c>
    </row>
    <row r="811" spans="1:28" x14ac:dyDescent="0.25">
      <c r="A811" s="4">
        <v>805</v>
      </c>
      <c r="C811" s="105">
        <f>IF(male=0,VLOOKUP((($A$5:$A$1570/'Life tables'!$I$2)*2)+age,lifetable,13,1),IF(male=1,VLOOKUP((($A$5:$A$1570/'Life tables'!$I$2)*2)+age,lifetable,10,1),"error"))</f>
        <v>6.6122671421597889E-4</v>
      </c>
      <c r="F811" s="96">
        <f t="shared" si="240"/>
        <v>83.972026042007158</v>
      </c>
      <c r="G811" s="96">
        <f t="shared" si="241"/>
        <v>8.4351657596874627</v>
      </c>
      <c r="H811" s="96">
        <f t="shared" si="242"/>
        <v>0.48173935957233549</v>
      </c>
      <c r="I811" s="96">
        <f t="shared" si="243"/>
        <v>0.19302840538195909</v>
      </c>
      <c r="J811" s="96">
        <f t="shared" si="244"/>
        <v>6.1548278277039868E-2</v>
      </c>
      <c r="K811" s="96">
        <f t="shared" si="245"/>
        <v>0.20170390806870547</v>
      </c>
      <c r="L811" s="96">
        <f t="shared" si="253"/>
        <v>74.598840331019659</v>
      </c>
      <c r="M811" s="96">
        <f t="shared" si="246"/>
        <v>397.11444057503167</v>
      </c>
      <c r="N811" s="96">
        <f t="shared" si="247"/>
        <v>38.242981026438351</v>
      </c>
      <c r="O811" s="96">
        <f t="shared" si="248"/>
        <v>0.91285599301844433</v>
      </c>
      <c r="P811" s="96">
        <f t="shared" si="249"/>
        <v>0.91285599301844433</v>
      </c>
      <c r="Q811" s="96">
        <f t="shared" si="250"/>
        <v>0.28907716693271251</v>
      </c>
      <c r="R811" s="96">
        <f t="shared" si="251"/>
        <v>7.1557978282056095E-2</v>
      </c>
      <c r="S811" s="96">
        <f t="shared" si="254"/>
        <v>356.68511241734166</v>
      </c>
      <c r="T811" s="96">
        <f t="shared" si="258"/>
        <v>147.67752777066454</v>
      </c>
      <c r="U811" s="96">
        <f t="shared" si="258"/>
        <v>371.85989294385701</v>
      </c>
      <c r="V811" s="32">
        <f t="shared" si="256"/>
        <v>999.99999999999977</v>
      </c>
      <c r="W811" s="100">
        <f>IF(A811=1,((cPH1_+cPHr+(cNES*L811+(cNES+cOSEX)*G811+(cNES+cEREX)*H811+(cNES+cHOEX)*I811+(cNES+cNES)*S811+(cNES+cOSEX)*N811+(cNES+cEREX)*O811+(cNES+cHOEX)*P811)))/(1+cDR)^(A$6:A$65537 + 0.5),(cPHr+(cNES*L811+(cNES+cOSEX)*G811+(cNES+cEREX)*H811+(cNES+cHOEX)*I811+(cNES+cNES)*S811+(cNES+cOSEX)*N811+(cNES+cEREX)*O811+(cNES+cHOEX)*P811))/(1+cDR)^(((cycle + 0.5)/('Life tables'!$I$2/2))))</f>
        <v>18965.264508440574</v>
      </c>
      <c r="X811" s="107">
        <f>((L811+G811+H811+I811+N811+O811+P811+S811)/('Life tables'!$I$2/2))/(1+oDR)^(((cycle + 0.5)/('Life tables'!$I$2/2)))</f>
        <v>11.633768409005743</v>
      </c>
      <c r="Y811" s="31">
        <f>((uNES*L811+ uOCEX*G811+uEREX*H811+uHOEX*I811+uNES*S811+ uOCEX*N811+uEREX*O811+uHOEX*P811)/('Life tables'!$I$2/2))/(1+oDR)^(((cycle + 0.5)/('Life tables'!$I$2/2)))</f>
        <v>7.6671860869383481</v>
      </c>
      <c r="Z811" s="100">
        <f t="shared" si="252"/>
        <v>114763.95368913581</v>
      </c>
      <c r="AA811" s="107">
        <f>((L811+G811+H811+I811+N811+O811+P811+S811)/('Life tables'!$I$2/2))</f>
        <v>18.428686524358188</v>
      </c>
      <c r="AB811" s="31">
        <f>((uNES*L811+ uOCEX*G811+uEREX*H811+uHOEX*I811+uNES*S811+ uOCEX*N811+uEREX*O811+uHOEX*P811)/('Life tables'!$I$2/2))</f>
        <v>12.145348261422278</v>
      </c>
    </row>
    <row r="812" spans="1:28" x14ac:dyDescent="0.25">
      <c r="A812" s="4">
        <v>806</v>
      </c>
      <c r="C812" s="105">
        <f>IF(male=0,VLOOKUP((($A$5:$A$1570/'Life tables'!$I$2)*2)+age,lifetable,13,1),IF(male=1,VLOOKUP((($A$5:$A$1570/'Life tables'!$I$2)*2)+age,lifetable,10,1),"error"))</f>
        <v>6.6122671421597889E-4</v>
      </c>
      <c r="F812" s="96">
        <f t="shared" si="240"/>
        <v>83.863103397247883</v>
      </c>
      <c r="G812" s="96">
        <f t="shared" si="241"/>
        <v>8.4242242520588579</v>
      </c>
      <c r="H812" s="96">
        <f t="shared" si="242"/>
        <v>0.48111448093593095</v>
      </c>
      <c r="I812" s="96">
        <f t="shared" si="243"/>
        <v>0.1927780224220749</v>
      </c>
      <c r="J812" s="96">
        <f t="shared" si="244"/>
        <v>6.146844215105475E-2</v>
      </c>
      <c r="K812" s="96">
        <f t="shared" si="245"/>
        <v>0.20144227185292413</v>
      </c>
      <c r="L812" s="96">
        <f t="shared" si="253"/>
        <v>74.502075927827036</v>
      </c>
      <c r="M812" s="96">
        <f t="shared" si="246"/>
        <v>396.59947588823053</v>
      </c>
      <c r="N812" s="96">
        <f t="shared" si="247"/>
        <v>38.193388811362752</v>
      </c>
      <c r="O812" s="96">
        <f t="shared" si="248"/>
        <v>0.9116722319850793</v>
      </c>
      <c r="P812" s="96">
        <f t="shared" si="249"/>
        <v>0.9116722319850793</v>
      </c>
      <c r="Q812" s="96">
        <f t="shared" si="250"/>
        <v>0.2887023013586596</v>
      </c>
      <c r="R812" s="96">
        <f t="shared" si="251"/>
        <v>7.1465184295967904E-2</v>
      </c>
      <c r="S812" s="96">
        <f t="shared" si="254"/>
        <v>356.22257512724298</v>
      </c>
      <c r="T812" s="96">
        <f t="shared" si="258"/>
        <v>148.02769851417426</v>
      </c>
      <c r="U812" s="96">
        <f t="shared" si="258"/>
        <v>372.13280040000592</v>
      </c>
      <c r="V812" s="32">
        <f t="shared" si="256"/>
        <v>1000</v>
      </c>
      <c r="W812" s="100">
        <f>IF(A812=1,((cPH1_+cPHr+(cNES*L812+(cNES+cOSEX)*G812+(cNES+cEREX)*H812+(cNES+cHOEX)*I812+(cNES+cNES)*S812+(cNES+cOSEX)*N812+(cNES+cEREX)*O812+(cNES+cHOEX)*P812)))/(1+cDR)^(A$6:A$65537 + 0.5),(cPHr+(cNES*L812+(cNES+cOSEX)*G812+(cNES+cEREX)*H812+(cNES+cHOEX)*I812+(cNES+cNES)*S812+(cNES+cOSEX)*N812+(cNES+cEREX)*O812+(cNES+cHOEX)*P812))/(1+cDR)^(((cycle + 0.5)/('Life tables'!$I$2/2))))</f>
        <v>18898.390983411802</v>
      </c>
      <c r="X812" s="107">
        <f>((L812+G812+H812+I812+N812+O812+P812+S812)/('Life tables'!$I$2/2))/(1+oDR)^(((cycle + 0.5)/('Life tables'!$I$2/2)))</f>
        <v>11.612048209690172</v>
      </c>
      <c r="Y812" s="31">
        <f>((uNES*L812+ uOCEX*G812+uEREX*H812+uHOEX*I812+uNES*S812+ uOCEX*N812+uEREX*O812+uHOEX*P812)/('Life tables'!$I$2/2))/(1+oDR)^(((cycle + 0.5)/('Life tables'!$I$2/2)))</f>
        <v>7.6528714817570078</v>
      </c>
      <c r="Z812" s="100">
        <f t="shared" si="252"/>
        <v>114615.15926849577</v>
      </c>
      <c r="AA812" s="107">
        <f>((L812+G812+H812+I812+N812+O812+P812+S812)/('Life tables'!$I$2/2))</f>
        <v>18.404787654151182</v>
      </c>
      <c r="AB812" s="31">
        <f>((uNES*L812+ uOCEX*G812+uEREX*H812+uHOEX*I812+uNES*S812+ uOCEX*N812+uEREX*O812+uHOEX*P812)/('Life tables'!$I$2/2))</f>
        <v>12.129597812788026</v>
      </c>
    </row>
    <row r="813" spans="1:28" x14ac:dyDescent="0.25">
      <c r="A813" s="4">
        <v>807</v>
      </c>
      <c r="C813" s="105">
        <f>IF(male=0,VLOOKUP((($A$5:$A$1570/'Life tables'!$I$2)*2)+age,lifetable,13,1),IF(male=1,VLOOKUP((($A$5:$A$1570/'Life tables'!$I$2)*2)+age,lifetable,10,1),"error"))</f>
        <v>6.6122671421597889E-4</v>
      </c>
      <c r="F813" s="96">
        <f t="shared" si="240"/>
        <v>83.754322871618214</v>
      </c>
      <c r="G813" s="96">
        <f t="shared" si="241"/>
        <v>8.4132970205942605</v>
      </c>
      <c r="H813" s="96">
        <f t="shared" si="242"/>
        <v>0.48049041762317291</v>
      </c>
      <c r="I813" s="96">
        <f t="shared" si="243"/>
        <v>0.19252796615466505</v>
      </c>
      <c r="J813" s="96">
        <f t="shared" si="244"/>
        <v>6.1388710192947324E-2</v>
      </c>
      <c r="K813" s="96">
        <f t="shared" si="245"/>
        <v>0.20118097701254126</v>
      </c>
      <c r="L813" s="96">
        <f t="shared" si="253"/>
        <v>74.405437780040629</v>
      </c>
      <c r="M813" s="96">
        <f t="shared" si="246"/>
        <v>396.08517821420151</v>
      </c>
      <c r="N813" s="96">
        <f t="shared" si="247"/>
        <v>38.143860831062284</v>
      </c>
      <c r="O813" s="96">
        <f t="shared" si="248"/>
        <v>0.91049000422913817</v>
      </c>
      <c r="P813" s="96">
        <f t="shared" si="249"/>
        <v>0.91049000422913817</v>
      </c>
      <c r="Q813" s="96">
        <f t="shared" si="250"/>
        <v>0.28832792133270763</v>
      </c>
      <c r="R813" s="96">
        <f t="shared" si="251"/>
        <v>7.1372510502148184E-2</v>
      </c>
      <c r="S813" s="96">
        <f t="shared" si="254"/>
        <v>355.76063694284608</v>
      </c>
      <c r="T813" s="96">
        <f t="shared" si="258"/>
        <v>148.37741514569993</v>
      </c>
      <c r="U813" s="96">
        <f t="shared" si="258"/>
        <v>372.40535388752062</v>
      </c>
      <c r="V813" s="32">
        <f t="shared" si="256"/>
        <v>999.99999999999989</v>
      </c>
      <c r="W813" s="100">
        <f>IF(A813=1,((cPH1_+cPHr+(cNES*L813+(cNES+cOSEX)*G813+(cNES+cEREX)*H813+(cNES+cHOEX)*I813+(cNES+cNES)*S813+(cNES+cOSEX)*N813+(cNES+cEREX)*O813+(cNES+cHOEX)*P813)))/(1+cDR)^(A$6:A$65537 + 0.5),(cPHr+(cNES*L813+(cNES+cOSEX)*G813+(cNES+cEREX)*H813+(cNES+cHOEX)*I813+(cNES+cNES)*S813+(cNES+cOSEX)*N813+(cNES+cEREX)*O813+(cNES+cHOEX)*P813))/(1+cDR)^(((cycle + 0.5)/('Life tables'!$I$2/2))))</f>
        <v>18831.753257248103</v>
      </c>
      <c r="X813" s="107">
        <f>((L813+G813+H813+I813+N813+O813+P813+S813)/('Life tables'!$I$2/2))/(1+oDR)^(((cycle + 0.5)/('Life tables'!$I$2/2)))</f>
        <v>11.590368563211868</v>
      </c>
      <c r="Y813" s="31">
        <f>((uNES*L813+ uOCEX*G813+uEREX*H813+uHOEX*I813+uNES*S813+ uOCEX*N813+uEREX*O813+uHOEX*P813)/('Life tables'!$I$2/2))/(1+oDR)^(((cycle + 0.5)/('Life tables'!$I$2/2)))</f>
        <v>7.6385836027259195</v>
      </c>
      <c r="Z813" s="100">
        <f t="shared" si="252"/>
        <v>114466.55773785169</v>
      </c>
      <c r="AA813" s="107">
        <f>((L813+G813+H813+I813+N813+O813+P813+S813)/('Life tables'!$I$2/2))</f>
        <v>18.380919778791721</v>
      </c>
      <c r="AB813" s="31">
        <f>((uNES*L813+ uOCEX*G813+uEREX*H813+uHOEX*I813+uNES*S813+ uOCEX*N813+uEREX*O813+uHOEX*P813)/('Life tables'!$I$2/2))</f>
        <v>12.113867791136991</v>
      </c>
    </row>
    <row r="814" spans="1:28" x14ac:dyDescent="0.25">
      <c r="A814" s="4">
        <v>808</v>
      </c>
      <c r="C814" s="105">
        <f>IF(male=0,VLOOKUP((($A$5:$A$1570/'Life tables'!$I$2)*2)+age,lifetable,13,1),IF(male=1,VLOOKUP((($A$5:$A$1570/'Life tables'!$I$2)*2)+age,lifetable,10,1),"error"))</f>
        <v>6.6122671421597889E-4</v>
      </c>
      <c r="F814" s="96">
        <f t="shared" si="240"/>
        <v>83.645684251455975</v>
      </c>
      <c r="G814" s="96">
        <f t="shared" si="241"/>
        <v>8.4023840438308586</v>
      </c>
      <c r="H814" s="96">
        <f t="shared" si="242"/>
        <v>0.47986716840830224</v>
      </c>
      <c r="I814" s="96">
        <f t="shared" si="243"/>
        <v>0.19227823608857944</v>
      </c>
      <c r="J814" s="96">
        <f t="shared" si="244"/>
        <v>6.1309082246111382E-2</v>
      </c>
      <c r="K814" s="96">
        <f t="shared" si="245"/>
        <v>0.20092002303433246</v>
      </c>
      <c r="L814" s="96">
        <f t="shared" si="253"/>
        <v>74.308925697847798</v>
      </c>
      <c r="M814" s="96">
        <f t="shared" si="246"/>
        <v>395.57154671532339</v>
      </c>
      <c r="N814" s="96">
        <f t="shared" si="247"/>
        <v>38.094397004872192</v>
      </c>
      <c r="O814" s="96">
        <f t="shared" si="248"/>
        <v>0.90930930782516195</v>
      </c>
      <c r="P814" s="96">
        <f t="shared" si="249"/>
        <v>0.90930930782516195</v>
      </c>
      <c r="Q814" s="96">
        <f t="shared" si="250"/>
        <v>0.28795402624511501</v>
      </c>
      <c r="R814" s="96">
        <f t="shared" si="251"/>
        <v>7.1279956749661935E-2</v>
      </c>
      <c r="S814" s="96">
        <f t="shared" si="254"/>
        <v>355.29929711180608</v>
      </c>
      <c r="T814" s="96">
        <f t="shared" si="258"/>
        <v>148.72667825419114</v>
      </c>
      <c r="U814" s="96">
        <f t="shared" si="258"/>
        <v>372.6775538673046</v>
      </c>
      <c r="V814" s="32">
        <f t="shared" si="256"/>
        <v>999.99999999999989</v>
      </c>
      <c r="W814" s="100">
        <f>IF(A814=1,((cPH1_+cPHr+(cNES*L814+(cNES+cOSEX)*G814+(cNES+cEREX)*H814+(cNES+cHOEX)*I814+(cNES+cNES)*S814+(cNES+cOSEX)*N814+(cNES+cEREX)*O814+(cNES+cHOEX)*P814)))/(1+cDR)^(A$6:A$65537 + 0.5),(cPHr+(cNES*L814+(cNES+cOSEX)*G814+(cNES+cEREX)*H814+(cNES+cHOEX)*I814+(cNES+cNES)*S814+(cNES+cOSEX)*N814+(cNES+cEREX)*O814+(cNES+cHOEX)*P814))/(1+cDR)^(((cycle + 0.5)/('Life tables'!$I$2/2))))</f>
        <v>18765.350498899996</v>
      </c>
      <c r="X814" s="107">
        <f>((L814+G814+H814+I814+N814+O814+P814+S814)/('Life tables'!$I$2/2))/(1+oDR)^(((cycle + 0.5)/('Life tables'!$I$2/2)))</f>
        <v>11.568729393811177</v>
      </c>
      <c r="Y814" s="31">
        <f>((uNES*L814+ uOCEX*G814+uEREX*H814+uHOEX*I814+uNES*S814+ uOCEX*N814+uEREX*O814+uHOEX*P814)/('Life tables'!$I$2/2))/(1+oDR)^(((cycle + 0.5)/('Life tables'!$I$2/2)))</f>
        <v>7.624322399916915</v>
      </c>
      <c r="Z814" s="100">
        <f t="shared" si="252"/>
        <v>114318.14884945152</v>
      </c>
      <c r="AA814" s="107">
        <f>((L814+G814+H814+I814+N814+O814+P814+S814)/('Life tables'!$I$2/2))</f>
        <v>18.357082858011509</v>
      </c>
      <c r="AB814" s="31">
        <f>((uNES*L814+ uOCEX*G814+uEREX*H814+uHOEX*I814+uNES*S814+ uOCEX*N814+uEREX*O814+uHOEX*P814)/('Life tables'!$I$2/2))</f>
        <v>12.098158169931898</v>
      </c>
    </row>
    <row r="815" spans="1:28" x14ac:dyDescent="0.25">
      <c r="A815" s="4">
        <v>809</v>
      </c>
      <c r="C815" s="105">
        <f>IF(male=0,VLOOKUP((($A$5:$A$1570/'Life tables'!$I$2)*2)+age,lifetable,13,1),IF(male=1,VLOOKUP((($A$5:$A$1570/'Life tables'!$I$2)*2)+age,lifetable,10,1),"error"))</f>
        <v>7.1453294378398535E-4</v>
      </c>
      <c r="F815" s="96">
        <f t="shared" si="240"/>
        <v>83.537187324372098</v>
      </c>
      <c r="G815" s="96">
        <f t="shared" si="241"/>
        <v>8.3914853004337253</v>
      </c>
      <c r="H815" s="96">
        <f t="shared" si="242"/>
        <v>0.4792447320728635</v>
      </c>
      <c r="I815" s="96">
        <f t="shared" si="243"/>
        <v>0.19202883173559449</v>
      </c>
      <c r="J815" s="96">
        <f t="shared" si="244"/>
        <v>6.6165712144389197E-2</v>
      </c>
      <c r="K815" s="96">
        <f t="shared" si="245"/>
        <v>0.20065940940813132</v>
      </c>
      <c r="L815" s="96">
        <f t="shared" si="253"/>
        <v>74.2076033385774</v>
      </c>
      <c r="M815" s="96">
        <f t="shared" si="246"/>
        <v>395.05858055413199</v>
      </c>
      <c r="N815" s="96">
        <f t="shared" si="247"/>
        <v>38.044997252142878</v>
      </c>
      <c r="O815" s="96">
        <f t="shared" si="248"/>
        <v>0.90813014084805288</v>
      </c>
      <c r="P815" s="96">
        <f t="shared" si="249"/>
        <v>0.90813014084805288</v>
      </c>
      <c r="Q815" s="96">
        <f t="shared" si="250"/>
        <v>0.31076455221905214</v>
      </c>
      <c r="R815" s="96">
        <f t="shared" si="251"/>
        <v>7.1187522887602397E-2</v>
      </c>
      <c r="S815" s="96">
        <f t="shared" si="254"/>
        <v>354.81537094518637</v>
      </c>
      <c r="T815" s="96">
        <f t="shared" si="258"/>
        <v>149.10360851855458</v>
      </c>
      <c r="U815" s="96">
        <f t="shared" si="258"/>
        <v>372.94940079960031</v>
      </c>
      <c r="V815" s="32">
        <f t="shared" si="256"/>
        <v>999.99999999999989</v>
      </c>
      <c r="W815" s="100">
        <f>IF(A815=1,((cPH1_+cPHr+(cNES*L815+(cNES+cOSEX)*G815+(cNES+cEREX)*H815+(cNES+cHOEX)*I815+(cNES+cNES)*S815+(cNES+cOSEX)*N815+(cNES+cEREX)*O815+(cNES+cHOEX)*P815)))/(1+cDR)^(A$6:A$65537 + 0.5),(cPHr+(cNES*L815+(cNES+cOSEX)*G815+(cNES+cEREX)*H815+(cNES+cHOEX)*I815+(cNES+cNES)*S815+(cNES+cOSEX)*N815+(cNES+cEREX)*O815+(cNES+cHOEX)*P815))/(1+cDR)^(((cycle + 0.5)/('Life tables'!$I$2/2))))</f>
        <v>18698.233039782252</v>
      </c>
      <c r="X815" s="107">
        <f>((L815+G815+H815+I815+N815+O815+P815+S815)/('Life tables'!$I$2/2))/(1+oDR)^(((cycle + 0.5)/('Life tables'!$I$2/2)))</f>
        <v>11.546451288488768</v>
      </c>
      <c r="Y815" s="31">
        <f>((uNES*L815+ uOCEX*G815+uEREX*H815+uHOEX*I815+uNES*S815+ uOCEX*N815+uEREX*O815+uHOEX*P815)/('Life tables'!$I$2/2))/(1+oDR)^(((cycle + 0.5)/('Life tables'!$I$2/2)))</f>
        <v>7.6096326674496471</v>
      </c>
      <c r="Z815" s="100">
        <f t="shared" si="252"/>
        <v>114164.13910500318</v>
      </c>
      <c r="AA815" s="107">
        <f>((L815+G815+H815+I815+N815+O815+P815+S815)/('Life tables'!$I$2/2))</f>
        <v>18.332198273661227</v>
      </c>
      <c r="AB815" s="31">
        <f>((uNES*L815+ uOCEX*G815+uEREX*H815+uHOEX*I815+uNES*S815+ uOCEX*N815+uEREX*O815+uHOEX*P815)/('Life tables'!$I$2/2))</f>
        <v>12.081746275454543</v>
      </c>
    </row>
    <row r="816" spans="1:28" x14ac:dyDescent="0.25">
      <c r="A816" s="4">
        <v>810</v>
      </c>
      <c r="C816" s="105">
        <f>IF(male=0,VLOOKUP((($A$5:$A$1570/'Life tables'!$I$2)*2)+age,lifetable,13,1),IF(male=1,VLOOKUP((($A$5:$A$1570/'Life tables'!$I$2)*2)+age,lifetable,10,1),"error"))</f>
        <v>7.1453294378398535E-4</v>
      </c>
      <c r="F816" s="96">
        <f t="shared" si="240"/>
        <v>83.423887847066425</v>
      </c>
      <c r="G816" s="96">
        <f t="shared" si="241"/>
        <v>8.3801041308156297</v>
      </c>
      <c r="H816" s="96">
        <f t="shared" si="242"/>
        <v>0.47859474397313834</v>
      </c>
      <c r="I816" s="96">
        <f t="shared" si="243"/>
        <v>0.19176838765122783</v>
      </c>
      <c r="J816" s="96">
        <f t="shared" si="244"/>
        <v>6.607597318092126E-2</v>
      </c>
      <c r="K816" s="96">
        <f t="shared" si="245"/>
        <v>0.20038725987891473</v>
      </c>
      <c r="L816" s="96">
        <f t="shared" si="253"/>
        <v>74.106957351566592</v>
      </c>
      <c r="M816" s="96">
        <f t="shared" si="246"/>
        <v>394.52310283477857</v>
      </c>
      <c r="N816" s="96">
        <f t="shared" si="247"/>
        <v>37.993429587588395</v>
      </c>
      <c r="O816" s="96">
        <f t="shared" si="248"/>
        <v>0.90689922604039241</v>
      </c>
      <c r="P816" s="96">
        <f t="shared" si="249"/>
        <v>0.90689922604039241</v>
      </c>
      <c r="Q816" s="96">
        <f t="shared" si="250"/>
        <v>0.31034332989439156</v>
      </c>
      <c r="R816" s="96">
        <f t="shared" si="251"/>
        <v>7.1091032558626865E-2</v>
      </c>
      <c r="S816" s="96">
        <f t="shared" si="254"/>
        <v>354.33444043265638</v>
      </c>
      <c r="T816" s="96">
        <f t="shared" si="258"/>
        <v>149.4800278216299</v>
      </c>
      <c r="U816" s="96">
        <f t="shared" si="258"/>
        <v>373.22087909203788</v>
      </c>
      <c r="V816" s="32">
        <f t="shared" si="256"/>
        <v>1000</v>
      </c>
      <c r="W816" s="100">
        <f>IF(A816=1,((cPH1_+cPHr+(cNES*L816+(cNES+cOSEX)*G816+(cNES+cEREX)*H816+(cNES+cHOEX)*I816+(cNES+cNES)*S816+(cNES+cOSEX)*N816+(cNES+cEREX)*O816+(cNES+cHOEX)*P816)))/(1+cDR)^(A$6:A$65537 + 0.5),(cPHr+(cNES*L816+(cNES+cOSEX)*G816+(cNES+cEREX)*H816+(cNES+cHOEX)*I816+(cNES+cNES)*S816+(cNES+cOSEX)*N816+(cNES+cEREX)*O816+(cNES+cHOEX)*P816))/(1+cDR)^(((cycle + 0.5)/('Life tables'!$I$2/2))))</f>
        <v>18631.205729092035</v>
      </c>
      <c r="X816" s="107">
        <f>((L816+G816+H816+I816+N816+O816+P816+S816)/('Life tables'!$I$2/2))/(1+oDR)^(((cycle + 0.5)/('Life tables'!$I$2/2)))</f>
        <v>11.524216087609329</v>
      </c>
      <c r="Y816" s="31">
        <f>((uNES*L816+ uOCEX*G816+uEREX*H816+uHOEX*I816+uNES*S816+ uOCEX*N816+uEREX*O816+uHOEX*P816)/('Life tables'!$I$2/2))/(1+oDR)^(((cycle + 0.5)/('Life tables'!$I$2/2)))</f>
        <v>7.5949786679145808</v>
      </c>
      <c r="Z816" s="100">
        <f t="shared" si="252"/>
        <v>114009.41951170997</v>
      </c>
      <c r="AA816" s="107">
        <f>((L816+G816+H816+I816+N816+O816+P816+S816)/('Life tables'!$I$2/2))</f>
        <v>18.307347427409375</v>
      </c>
      <c r="AB816" s="31">
        <f>((uNES*L816+ uOCEX*G816+uEREX*H816+uHOEX*I816+uNES*S816+ uOCEX*N816+uEREX*O816+uHOEX*P816)/('Life tables'!$I$2/2))</f>
        <v>12.06536844851192</v>
      </c>
    </row>
    <row r="817" spans="1:28" x14ac:dyDescent="0.25">
      <c r="A817" s="4">
        <v>811</v>
      </c>
      <c r="C817" s="105">
        <f>IF(male=0,VLOOKUP((($A$5:$A$1570/'Life tables'!$I$2)*2)+age,lifetable,13,1),IF(male=1,VLOOKUP((($A$5:$A$1570/'Life tables'!$I$2)*2)+age,lifetable,10,1),"error"))</f>
        <v>7.1453294378398535E-4</v>
      </c>
      <c r="F817" s="96">
        <f t="shared" si="240"/>
        <v>83.310743941006933</v>
      </c>
      <c r="G817" s="96">
        <f t="shared" si="241"/>
        <v>8.3687385886548036</v>
      </c>
      <c r="H817" s="96">
        <f t="shared" si="242"/>
        <v>0.47794564837054632</v>
      </c>
      <c r="I817" s="96">
        <f t="shared" si="243"/>
        <v>0.19150830118202172</v>
      </c>
      <c r="J817" s="96">
        <f t="shared" si="244"/>
        <v>6.5986357437813267E-2</v>
      </c>
      <c r="K817" s="96">
        <f t="shared" si="245"/>
        <v>0.20011548403757748</v>
      </c>
      <c r="L817" s="96">
        <f t="shared" si="253"/>
        <v>74.006449561324175</v>
      </c>
      <c r="M817" s="96">
        <f t="shared" si="246"/>
        <v>393.98834914532512</v>
      </c>
      <c r="N817" s="96">
        <f t="shared" si="247"/>
        <v>37.941931648681987</v>
      </c>
      <c r="O817" s="96">
        <f t="shared" si="248"/>
        <v>0.90566997557672391</v>
      </c>
      <c r="P817" s="96">
        <f t="shared" si="249"/>
        <v>0.90566997557672391</v>
      </c>
      <c r="Q817" s="96">
        <f t="shared" si="250"/>
        <v>0.30992267711267646</v>
      </c>
      <c r="R817" s="96">
        <f t="shared" si="251"/>
        <v>7.0994672696112801E-2</v>
      </c>
      <c r="S817" s="96">
        <f t="shared" si="254"/>
        <v>353.85416019568089</v>
      </c>
      <c r="T817" s="96">
        <f t="shared" si="258"/>
        <v>149.85593685618039</v>
      </c>
      <c r="U817" s="96">
        <f t="shared" si="258"/>
        <v>373.49198924877157</v>
      </c>
      <c r="V817" s="32">
        <f t="shared" si="256"/>
        <v>999.99999999999989</v>
      </c>
      <c r="W817" s="100">
        <f>IF(A817=1,((cPH1_+cPHr+(cNES*L817+(cNES+cOSEX)*G817+(cNES+cEREX)*H817+(cNES+cHOEX)*I817+(cNES+cNES)*S817+(cNES+cOSEX)*N817+(cNES+cEREX)*O817+(cNES+cHOEX)*P817)))/(1+cDR)^(A$6:A$65537 + 0.5),(cPHr+(cNES*L817+(cNES+cOSEX)*G817+(cNES+cEREX)*H817+(cNES+cHOEX)*I817+(cNES+cNES)*S817+(cNES+cOSEX)*N817+(cNES+cEREX)*O817+(cNES+cHOEX)*P817))/(1+cDR)^(((cycle + 0.5)/('Life tables'!$I$2/2))))</f>
        <v>18564.418672485928</v>
      </c>
      <c r="X817" s="107">
        <f>((L817+G817+H817+I817+N817+O817+P817+S817)/('Life tables'!$I$2/2))/(1+oDR)^(((cycle + 0.5)/('Life tables'!$I$2/2)))</f>
        <v>11.502023708437832</v>
      </c>
      <c r="Y817" s="31">
        <f>((uNES*L817+ uOCEX*G817+uEREX*H817+uHOEX*I817+uNES*S817+ uOCEX*N817+uEREX*O817+uHOEX*P817)/('Life tables'!$I$2/2))/(1+oDR)^(((cycle + 0.5)/('Life tables'!$I$2/2)))</f>
        <v>7.5803528897577257</v>
      </c>
      <c r="Z817" s="100">
        <f t="shared" si="252"/>
        <v>113854.90949091238</v>
      </c>
      <c r="AA817" s="107">
        <f>((L817+G817+H817+I817+N817+O817+P817+S817)/('Life tables'!$I$2/2))</f>
        <v>18.282530273346818</v>
      </c>
      <c r="AB817" s="31">
        <f>((uNES*L817+ uOCEX*G817+uEREX*H817+uHOEX*I817+uNES*S817+ uOCEX*N817+uEREX*O817+uHOEX*P817)/('Life tables'!$I$2/2))</f>
        <v>12.049012826149898</v>
      </c>
    </row>
    <row r="818" spans="1:28" x14ac:dyDescent="0.25">
      <c r="A818" s="4">
        <v>812</v>
      </c>
      <c r="C818" s="105">
        <f>IF(male=0,VLOOKUP((($A$5:$A$1570/'Life tables'!$I$2)*2)+age,lifetable,13,1),IF(male=1,VLOOKUP((($A$5:$A$1570/'Life tables'!$I$2)*2)+age,lifetable,10,1),"error"))</f>
        <v>7.1453294378398535E-4</v>
      </c>
      <c r="F818" s="96">
        <f t="shared" si="240"/>
        <v>83.197755327844973</v>
      </c>
      <c r="G818" s="96">
        <f t="shared" si="241"/>
        <v>8.3573886459905466</v>
      </c>
      <c r="H818" s="96">
        <f t="shared" si="242"/>
        <v>0.47729744366822818</v>
      </c>
      <c r="I818" s="96">
        <f t="shared" si="243"/>
        <v>0.19124857168812975</v>
      </c>
      <c r="J818" s="96">
        <f t="shared" si="244"/>
        <v>6.5896864694598933E-2</v>
      </c>
      <c r="K818" s="96">
        <f t="shared" si="245"/>
        <v>0.19984408121551589</v>
      </c>
      <c r="L818" s="96">
        <f t="shared" si="253"/>
        <v>73.906079720587954</v>
      </c>
      <c r="M818" s="96">
        <f t="shared" si="246"/>
        <v>393.45431856720285</v>
      </c>
      <c r="N818" s="96">
        <f t="shared" si="247"/>
        <v>37.890503346963484</v>
      </c>
      <c r="O818" s="96">
        <f t="shared" si="248"/>
        <v>0.90444238734551252</v>
      </c>
      <c r="P818" s="96">
        <f t="shared" si="249"/>
        <v>0.90444238734551252</v>
      </c>
      <c r="Q818" s="96">
        <f t="shared" si="250"/>
        <v>0.30950259315133422</v>
      </c>
      <c r="R818" s="96">
        <f t="shared" si="251"/>
        <v>7.089844313453883E-2</v>
      </c>
      <c r="S818" s="96">
        <f t="shared" si="254"/>
        <v>353.37452940926244</v>
      </c>
      <c r="T818" s="96">
        <f t="shared" si="258"/>
        <v>150.23133631402632</v>
      </c>
      <c r="U818" s="96">
        <f t="shared" si="258"/>
        <v>373.76273177312163</v>
      </c>
      <c r="V818" s="32">
        <f t="shared" si="256"/>
        <v>999.99999999999977</v>
      </c>
      <c r="W818" s="100">
        <f>IF(A818=1,((cPH1_+cPHr+(cNES*L818+(cNES+cOSEX)*G818+(cNES+cEREX)*H818+(cNES+cHOEX)*I818+(cNES+cNES)*S818+(cNES+cOSEX)*N818+(cNES+cEREX)*O818+(cNES+cHOEX)*P818)))/(1+cDR)^(A$6:A$65537 + 0.5),(cPHr+(cNES*L818+(cNES+cOSEX)*G818+(cNES+cEREX)*H818+(cNES+cHOEX)*I818+(cNES+cNES)*S818+(cNES+cOSEX)*N818+(cNES+cEREX)*O818+(cNES+cHOEX)*P818))/(1+cDR)^(((cycle + 0.5)/('Life tables'!$I$2/2))))</f>
        <v>18497.87100969076</v>
      </c>
      <c r="X818" s="107">
        <f>((L818+G818+H818+I818+N818+O818+P818+S818)/('Life tables'!$I$2/2))/(1+oDR)^(((cycle + 0.5)/('Life tables'!$I$2/2)))</f>
        <v>11.479874068402498</v>
      </c>
      <c r="Y818" s="31">
        <f>((uNES*L818+ uOCEX*G818+uEREX*H818+uHOEX*I818+uNES*S818+ uOCEX*N818+uEREX*O818+uHOEX*P818)/('Life tables'!$I$2/2))/(1+oDR)^(((cycle + 0.5)/('Life tables'!$I$2/2)))</f>
        <v>7.5657552785626487</v>
      </c>
      <c r="Z818" s="100">
        <f t="shared" si="252"/>
        <v>113700.6087640164</v>
      </c>
      <c r="AA818" s="107">
        <f>((L818+G818+H818+I818+N818+O818+P818+S818)/('Life tables'!$I$2/2))</f>
        <v>18.257746765632589</v>
      </c>
      <c r="AB818" s="31">
        <f>((uNES*L818+ uOCEX*G818+uEREX*H818+uHOEX*I818+uNES*S818+ uOCEX*N818+uEREX*O818+uHOEX*P818)/('Life tables'!$I$2/2))</f>
        <v>12.032679378160385</v>
      </c>
    </row>
    <row r="819" spans="1:28" x14ac:dyDescent="0.25">
      <c r="A819" s="4">
        <v>813</v>
      </c>
      <c r="C819" s="105">
        <f>IF(male=0,VLOOKUP((($A$5:$A$1570/'Life tables'!$I$2)*2)+age,lifetable,13,1),IF(male=1,VLOOKUP((($A$5:$A$1570/'Life tables'!$I$2)*2)+age,lifetable,10,1),"error"))</f>
        <v>7.1453294378398535E-4</v>
      </c>
      <c r="F819" s="96">
        <f t="shared" si="240"/>
        <v>83.084921731901602</v>
      </c>
      <c r="G819" s="96">
        <f t="shared" si="241"/>
        <v>8.3460542751303297</v>
      </c>
      <c r="H819" s="96">
        <f t="shared" si="242"/>
        <v>0.47665012828464065</v>
      </c>
      <c r="I819" s="96">
        <f t="shared" si="243"/>
        <v>0.19098919853584254</v>
      </c>
      <c r="J819" s="96">
        <f t="shared" si="244"/>
        <v>6.5807494732926464E-2</v>
      </c>
      <c r="K819" s="96">
        <f t="shared" si="245"/>
        <v>0.19957305075053894</v>
      </c>
      <c r="L819" s="96">
        <f t="shared" si="253"/>
        <v>73.80584758446733</v>
      </c>
      <c r="M819" s="96">
        <f t="shared" si="246"/>
        <v>392.92101018095025</v>
      </c>
      <c r="N819" s="96">
        <f t="shared" si="247"/>
        <v>37.839144593886751</v>
      </c>
      <c r="O819" s="96">
        <f t="shared" si="248"/>
        <v>0.90321645923317107</v>
      </c>
      <c r="P819" s="96">
        <f t="shared" si="249"/>
        <v>0.90321645923317107</v>
      </c>
      <c r="Q819" s="96">
        <f t="shared" si="250"/>
        <v>0.30908307728708945</v>
      </c>
      <c r="R819" s="96">
        <f t="shared" si="251"/>
        <v>7.0802343708222734E-2</v>
      </c>
      <c r="S819" s="96">
        <f t="shared" si="254"/>
        <v>352.89554724760183</v>
      </c>
      <c r="T819" s="96">
        <f t="shared" si="258"/>
        <v>150.60622688604633</v>
      </c>
      <c r="U819" s="96">
        <f t="shared" si="258"/>
        <v>374.0331071675804</v>
      </c>
      <c r="V819" s="32">
        <f t="shared" si="256"/>
        <v>999.99999999999977</v>
      </c>
      <c r="W819" s="100">
        <f>IF(A819=1,((cPH1_+cPHr+(cNES*L819+(cNES+cOSEX)*G819+(cNES+cEREX)*H819+(cNES+cHOEX)*I819+(cNES+cNES)*S819+(cNES+cOSEX)*N819+(cNES+cEREX)*O819+(cNES+cHOEX)*P819)))/(1+cDR)^(A$6:A$65537 + 0.5),(cPHr+(cNES*L819+(cNES+cOSEX)*G819+(cNES+cEREX)*H819+(cNES+cHOEX)*I819+(cNES+cNES)*S819+(cNES+cOSEX)*N819+(cNES+cEREX)*O819+(cNES+cHOEX)*P819))/(1+cDR)^(((cycle + 0.5)/('Life tables'!$I$2/2))))</f>
        <v>18431.561883480696</v>
      </c>
      <c r="X819" s="107">
        <f>((L819+G819+H819+I819+N819+O819+P819+S819)/('Life tables'!$I$2/2))/(1+oDR)^(((cycle + 0.5)/('Life tables'!$I$2/2)))</f>
        <v>11.457767085094348</v>
      </c>
      <c r="Y819" s="31">
        <f>((uNES*L819+ uOCEX*G819+uEREX*H819+uHOEX*I819+uNES*S819+ uOCEX*N819+uEREX*O819+uHOEX*P819)/('Life tables'!$I$2/2))/(1+oDR)^(((cycle + 0.5)/('Life tables'!$I$2/2)))</f>
        <v>7.5511857800201385</v>
      </c>
      <c r="Z819" s="100">
        <f t="shared" si="252"/>
        <v>113546.51705261892</v>
      </c>
      <c r="AA819" s="107">
        <f>((L819+G819+H819+I819+N819+O819+P819+S819)/('Life tables'!$I$2/2))</f>
        <v>18.232996858493603</v>
      </c>
      <c r="AB819" s="31">
        <f>((uNES*L819+ uOCEX*G819+uEREX*H819+uHOEX*I819+uNES*S819+ uOCEX*N819+uEREX*O819+uHOEX*P819)/('Life tables'!$I$2/2))</f>
        <v>12.016368074379917</v>
      </c>
    </row>
    <row r="820" spans="1:28" x14ac:dyDescent="0.25">
      <c r="A820" s="4">
        <v>814</v>
      </c>
      <c r="C820" s="105">
        <f>IF(male=0,VLOOKUP((($A$5:$A$1570/'Life tables'!$I$2)*2)+age,lifetable,13,1),IF(male=1,VLOOKUP((($A$5:$A$1570/'Life tables'!$I$2)*2)+age,lifetable,10,1),"error"))</f>
        <v>7.1453294378398535E-4</v>
      </c>
      <c r="F820" s="96">
        <f t="shared" si="240"/>
        <v>82.972242880086228</v>
      </c>
      <c r="G820" s="96">
        <f t="shared" si="241"/>
        <v>8.3347354486416307</v>
      </c>
      <c r="H820" s="96">
        <f t="shared" si="242"/>
        <v>0.47600370065308956</v>
      </c>
      <c r="I820" s="96">
        <f t="shared" si="243"/>
        <v>0.19073018109740045</v>
      </c>
      <c r="J820" s="96">
        <f t="shared" si="244"/>
        <v>6.5718247336494173E-2</v>
      </c>
      <c r="K820" s="96">
        <f t="shared" si="245"/>
        <v>0.19930239198667291</v>
      </c>
      <c r="L820" s="96">
        <f t="shared" si="253"/>
        <v>73.705752910370933</v>
      </c>
      <c r="M820" s="96">
        <f t="shared" si="246"/>
        <v>392.38842306628692</v>
      </c>
      <c r="N820" s="96">
        <f t="shared" si="247"/>
        <v>37.787855300826784</v>
      </c>
      <c r="O820" s="96">
        <f t="shared" si="248"/>
        <v>0.90199218912423007</v>
      </c>
      <c r="P820" s="96">
        <f t="shared" si="249"/>
        <v>0.90199218912423007</v>
      </c>
      <c r="Q820" s="96">
        <f t="shared" si="250"/>
        <v>0.30866412879602306</v>
      </c>
      <c r="R820" s="96">
        <f t="shared" si="251"/>
        <v>7.0706374251334692E-2</v>
      </c>
      <c r="S820" s="96">
        <f t="shared" si="254"/>
        <v>352.41721288416431</v>
      </c>
      <c r="T820" s="96">
        <f t="shared" si="258"/>
        <v>150.98060926217886</v>
      </c>
      <c r="U820" s="96">
        <f t="shared" si="258"/>
        <v>374.30311593381839</v>
      </c>
      <c r="V820" s="32">
        <f t="shared" si="256"/>
        <v>999.99999999999989</v>
      </c>
      <c r="W820" s="100">
        <f>IF(A820=1,((cPH1_+cPHr+(cNES*L820+(cNES+cOSEX)*G820+(cNES+cEREX)*H820+(cNES+cHOEX)*I820+(cNES+cNES)*S820+(cNES+cOSEX)*N820+(cNES+cEREX)*O820+(cNES+cHOEX)*P820)))/(1+cDR)^(A$6:A$65537 + 0.5),(cPHr+(cNES*L820+(cNES+cOSEX)*G820+(cNES+cEREX)*H820+(cNES+cHOEX)*I820+(cNES+cNES)*S820+(cNES+cOSEX)*N820+(cNES+cEREX)*O820+(cNES+cHOEX)*P820))/(1+cDR)^(((cycle + 0.5)/('Life tables'!$I$2/2))))</f>
        <v>18365.490439667596</v>
      </c>
      <c r="X820" s="107">
        <f>((L820+G820+H820+I820+N820+O820+P820+S820)/('Life tables'!$I$2/2))/(1+oDR)^(((cycle + 0.5)/('Life tables'!$I$2/2)))</f>
        <v>11.435702676266741</v>
      </c>
      <c r="Y820" s="31">
        <f>((uNES*L820+ uOCEX*G820+uEREX*H820+uHOEX*I820+uNES*S820+ uOCEX*N820+uEREX*O820+uHOEX*P820)/('Life tables'!$I$2/2))/(1+oDR)^(((cycle + 0.5)/('Life tables'!$I$2/2)))</f>
        <v>7.5366443399278999</v>
      </c>
      <c r="Z820" s="100">
        <f t="shared" si="252"/>
        <v>113392.63407851361</v>
      </c>
      <c r="AA820" s="107">
        <f>((L820+G820+H820+I820+N820+O820+P820+S820)/('Life tables'!$I$2/2))</f>
        <v>18.208280506224344</v>
      </c>
      <c r="AB820" s="31">
        <f>((uNES*L820+ uOCEX*G820+uEREX*H820+uHOEX*I820+uNES*S820+ uOCEX*N820+uEREX*O820+uHOEX*P820)/('Life tables'!$I$2/2))</f>
        <v>12.000078884689454</v>
      </c>
    </row>
    <row r="821" spans="1:28" x14ac:dyDescent="0.25">
      <c r="A821" s="4">
        <v>815</v>
      </c>
      <c r="C821" s="105">
        <f>IF(male=0,VLOOKUP((($A$5:$A$1570/'Life tables'!$I$2)*2)+age,lifetable,13,1),IF(male=1,VLOOKUP((($A$5:$A$1570/'Life tables'!$I$2)*2)+age,lifetable,10,1),"error"))</f>
        <v>7.1453294378398535E-4</v>
      </c>
      <c r="F821" s="96">
        <f t="shared" si="240"/>
        <v>82.859718501817696</v>
      </c>
      <c r="G821" s="96">
        <f t="shared" si="241"/>
        <v>8.3234321393440087</v>
      </c>
      <c r="H821" s="96">
        <f t="shared" si="242"/>
        <v>0.475358159221277</v>
      </c>
      <c r="I821" s="96">
        <f t="shared" si="243"/>
        <v>0.1904715187508125</v>
      </c>
      <c r="J821" s="96">
        <f t="shared" si="244"/>
        <v>6.5629122290987996E-2</v>
      </c>
      <c r="K821" s="96">
        <f t="shared" si="245"/>
        <v>0.19903210427397189</v>
      </c>
      <c r="L821" s="96">
        <f t="shared" si="253"/>
        <v>73.605795457936637</v>
      </c>
      <c r="M821" s="96">
        <f t="shared" si="246"/>
        <v>391.85655630218497</v>
      </c>
      <c r="N821" s="96">
        <f t="shared" si="247"/>
        <v>37.736635379086614</v>
      </c>
      <c r="O821" s="96">
        <f t="shared" si="248"/>
        <v>0.90076957490150189</v>
      </c>
      <c r="P821" s="96">
        <f t="shared" si="249"/>
        <v>0.90076957490150189</v>
      </c>
      <c r="Q821" s="96">
        <f t="shared" si="250"/>
        <v>0.30824574695362772</v>
      </c>
      <c r="R821" s="96">
        <f t="shared" si="251"/>
        <v>7.0610534597910252E-2</v>
      </c>
      <c r="S821" s="96">
        <f t="shared" si="254"/>
        <v>351.93952549174378</v>
      </c>
      <c r="T821" s="96">
        <f t="shared" si="258"/>
        <v>151.35448413142348</v>
      </c>
      <c r="U821" s="96">
        <f t="shared" si="258"/>
        <v>374.57275857269025</v>
      </c>
      <c r="V821" s="32">
        <f t="shared" si="256"/>
        <v>999.99999999999977</v>
      </c>
      <c r="W821" s="100">
        <f>IF(A821=1,((cPH1_+cPHr+(cNES*L821+(cNES+cOSEX)*G821+(cNES+cEREX)*H821+(cNES+cHOEX)*I821+(cNES+cNES)*S821+(cNES+cOSEX)*N821+(cNES+cEREX)*O821+(cNES+cHOEX)*P821)))/(1+cDR)^(A$6:A$65537 + 0.5),(cPHr+(cNES*L821+(cNES+cOSEX)*G821+(cNES+cEREX)*H821+(cNES+cHOEX)*I821+(cNES+cNES)*S821+(cNES+cOSEX)*N821+(cNES+cEREX)*O821+(cNES+cHOEX)*P821))/(1+cDR)^(((cycle + 0.5)/('Life tables'!$I$2/2))))</f>
        <v>18299.655827091447</v>
      </c>
      <c r="X821" s="107">
        <f>((L821+G821+H821+I821+N821+O821+P821+S821)/('Life tables'!$I$2/2))/(1+oDR)^(((cycle + 0.5)/('Life tables'!$I$2/2)))</f>
        <v>11.413680759834955</v>
      </c>
      <c r="Y821" s="31">
        <f>((uNES*L821+ uOCEX*G821+uEREX*H821+uHOEX*I821+uNES*S821+ uOCEX*N821+uEREX*O821+uHOEX*P821)/('Life tables'!$I$2/2))/(1+oDR)^(((cycle + 0.5)/('Life tables'!$I$2/2)))</f>
        <v>7.5221309041902762</v>
      </c>
      <c r="Z821" s="100">
        <f t="shared" si="252"/>
        <v>113238.95956369703</v>
      </c>
      <c r="AA821" s="107">
        <f>((L821+G821+H821+I821+N821+O821+P821+S821)/('Life tables'!$I$2/2))</f>
        <v>18.183597663186596</v>
      </c>
      <c r="AB821" s="31">
        <f>((uNES*L821+ uOCEX*G821+uEREX*H821+uHOEX*I821+uNES*S821+ uOCEX*N821+uEREX*O821+uHOEX*P821)/('Life tables'!$I$2/2))</f>
        <v>11.983811779014209</v>
      </c>
    </row>
    <row r="822" spans="1:28" x14ac:dyDescent="0.25">
      <c r="A822" s="4">
        <v>816</v>
      </c>
      <c r="C822" s="105">
        <f>IF(male=0,VLOOKUP((($A$5:$A$1570/'Life tables'!$I$2)*2)+age,lifetable,13,1),IF(male=1,VLOOKUP((($A$5:$A$1570/'Life tables'!$I$2)*2)+age,lifetable,10,1),"error"))</f>
        <v>7.1453294378398535E-4</v>
      </c>
      <c r="F822" s="96">
        <f t="shared" si="240"/>
        <v>82.747348328948362</v>
      </c>
      <c r="G822" s="96">
        <f t="shared" si="241"/>
        <v>8.3121443203014689</v>
      </c>
      <c r="H822" s="96">
        <f t="shared" si="242"/>
        <v>0.47471350245086602</v>
      </c>
      <c r="I822" s="96">
        <f t="shared" si="243"/>
        <v>0.19021321087968154</v>
      </c>
      <c r="J822" s="96">
        <f t="shared" si="244"/>
        <v>6.5540119384021336E-2</v>
      </c>
      <c r="K822" s="96">
        <f t="shared" si="245"/>
        <v>0.19876218696833536</v>
      </c>
      <c r="L822" s="96">
        <f t="shared" si="253"/>
        <v>73.505974988963985</v>
      </c>
      <c r="M822" s="96">
        <f t="shared" si="246"/>
        <v>391.32540896693786</v>
      </c>
      <c r="N822" s="96">
        <f t="shared" si="247"/>
        <v>37.685484739903906</v>
      </c>
      <c r="O822" s="96">
        <f t="shared" si="248"/>
        <v>0.89954861444623857</v>
      </c>
      <c r="P822" s="96">
        <f t="shared" si="249"/>
        <v>0.89954861444623857</v>
      </c>
      <c r="Q822" s="96">
        <f t="shared" si="250"/>
        <v>0.30782793103486222</v>
      </c>
      <c r="R822" s="96">
        <f t="shared" si="251"/>
        <v>7.0514824581862603E-2</v>
      </c>
      <c r="S822" s="96">
        <f t="shared" si="254"/>
        <v>351.46248424252474</v>
      </c>
      <c r="T822" s="96">
        <f t="shared" si="258"/>
        <v>151.72785218184237</v>
      </c>
      <c r="U822" s="96">
        <f t="shared" si="258"/>
        <v>374.84203558424042</v>
      </c>
      <c r="V822" s="32">
        <f t="shared" si="256"/>
        <v>999.99999999999989</v>
      </c>
      <c r="W822" s="100">
        <f>IF(A822=1,((cPH1_+cPHr+(cNES*L822+(cNES+cOSEX)*G822+(cNES+cEREX)*H822+(cNES+cHOEX)*I822+(cNES+cNES)*S822+(cNES+cOSEX)*N822+(cNES+cEREX)*O822+(cNES+cHOEX)*P822)))/(1+cDR)^(A$6:A$65537 + 0.5),(cPHr+(cNES*L822+(cNES+cOSEX)*G822+(cNES+cEREX)*H822+(cNES+cHOEX)*I822+(cNES+cNES)*S822+(cNES+cOSEX)*N822+(cNES+cEREX)*O822+(cNES+cHOEX)*P822))/(1+cDR)^(((cycle + 0.5)/('Life tables'!$I$2/2))))</f>
        <v>18234.057197610724</v>
      </c>
      <c r="X822" s="107">
        <f>((L822+G822+H822+I822+N822+O822+P822+S822)/('Life tables'!$I$2/2))/(1+oDR)^(((cycle + 0.5)/('Life tables'!$I$2/2)))</f>
        <v>11.391701253875745</v>
      </c>
      <c r="Y822" s="31">
        <f>((uNES*L822+ uOCEX*G822+uEREX*H822+uHOEX*I822+uNES*S822+ uOCEX*N822+uEREX*O822+uHOEX*P822)/('Life tables'!$I$2/2))/(1+oDR)^(((cycle + 0.5)/('Life tables'!$I$2/2)))</f>
        <v>7.5076454188179751</v>
      </c>
      <c r="Z822" s="100">
        <f t="shared" si="252"/>
        <v>113085.49323037415</v>
      </c>
      <c r="AA822" s="107">
        <f>((L822+G822+H822+I822+N822+O822+P822+S822)/('Life tables'!$I$2/2))</f>
        <v>18.158948283809192</v>
      </c>
      <c r="AB822" s="31">
        <f>((uNES*L822+ uOCEX*G822+uEREX*H822+uHOEX*I822+uNES*S822+ uOCEX*N822+uEREX*O822+uHOEX*P822)/('Life tables'!$I$2/2))</f>
        <v>11.967566727323488</v>
      </c>
    </row>
    <row r="823" spans="1:28" x14ac:dyDescent="0.25">
      <c r="A823" s="4">
        <v>817</v>
      </c>
      <c r="C823" s="105">
        <f>IF(male=0,VLOOKUP((($A$5:$A$1570/'Life tables'!$I$2)*2)+age,lifetable,13,1),IF(male=1,VLOOKUP((($A$5:$A$1570/'Life tables'!$I$2)*2)+age,lifetable,10,1),"error"))</f>
        <v>7.1453294378398535E-4</v>
      </c>
      <c r="F823" s="96">
        <f t="shared" si="240"/>
        <v>82.635132095690395</v>
      </c>
      <c r="G823" s="96">
        <f t="shared" si="241"/>
        <v>8.3008719648150695</v>
      </c>
      <c r="H823" s="96">
        <f t="shared" si="242"/>
        <v>0.47406972881705767</v>
      </c>
      <c r="I823" s="96">
        <f t="shared" si="243"/>
        <v>0.18995525687303511</v>
      </c>
      <c r="J823" s="96">
        <f t="shared" si="244"/>
        <v>6.5451238405076662E-2</v>
      </c>
      <c r="K823" s="96">
        <f t="shared" si="245"/>
        <v>0.19849263943133108</v>
      </c>
      <c r="L823" s="96">
        <f t="shared" si="253"/>
        <v>73.40629126734882</v>
      </c>
      <c r="M823" s="96">
        <f t="shared" si="246"/>
        <v>390.79498013822678</v>
      </c>
      <c r="N823" s="96">
        <f t="shared" si="247"/>
        <v>37.634403294457343</v>
      </c>
      <c r="O823" s="96">
        <f t="shared" si="248"/>
        <v>0.89832930563828506</v>
      </c>
      <c r="P823" s="96">
        <f t="shared" si="249"/>
        <v>0.89832930563828506</v>
      </c>
      <c r="Q823" s="96">
        <f t="shared" si="250"/>
        <v>0.30741068031420393</v>
      </c>
      <c r="R823" s="96">
        <f t="shared" si="251"/>
        <v>7.0419244036994677E-2</v>
      </c>
      <c r="S823" s="96">
        <f t="shared" si="254"/>
        <v>350.98608830814169</v>
      </c>
      <c r="T823" s="96">
        <f t="shared" si="258"/>
        <v>152.10071410056165</v>
      </c>
      <c r="U823" s="96">
        <f t="shared" si="258"/>
        <v>375.11094746770874</v>
      </c>
      <c r="V823" s="32">
        <f t="shared" si="256"/>
        <v>1000</v>
      </c>
      <c r="W823" s="100">
        <f>IF(A823=1,((cPH1_+cPHr+(cNES*L823+(cNES+cOSEX)*G823+(cNES+cEREX)*H823+(cNES+cHOEX)*I823+(cNES+cNES)*S823+(cNES+cOSEX)*N823+(cNES+cEREX)*O823+(cNES+cHOEX)*P823)))/(1+cDR)^(A$6:A$65537 + 0.5),(cPHr+(cNES*L823+(cNES+cOSEX)*G823+(cNES+cEREX)*H823+(cNES+cHOEX)*I823+(cNES+cNES)*S823+(cNES+cOSEX)*N823+(cNES+cEREX)*O823+(cNES+cHOEX)*P823))/(1+cDR)^(((cycle + 0.5)/('Life tables'!$I$2/2))))</f>
        <v>18168.693706092752</v>
      </c>
      <c r="X823" s="107">
        <f>((L823+G823+H823+I823+N823+O823+P823+S823)/('Life tables'!$I$2/2))/(1+oDR)^(((cycle + 0.5)/('Life tables'!$I$2/2)))</f>
        <v>11.369764076626913</v>
      </c>
      <c r="Y823" s="31">
        <f>((uNES*L823+ uOCEX*G823+uEREX*H823+uHOEX*I823+uNES*S823+ uOCEX*N823+uEREX*O823+uHOEX*P823)/('Life tables'!$I$2/2))/(1+oDR)^(((cycle + 0.5)/('Life tables'!$I$2/2)))</f>
        <v>7.4931878299277788</v>
      </c>
      <c r="Z823" s="100">
        <f t="shared" si="252"/>
        <v>112932.23480096379</v>
      </c>
      <c r="AA823" s="107">
        <f>((L823+G823+H823+I823+N823+O823+P823+S823)/('Life tables'!$I$2/2))</f>
        <v>18.134332322587721</v>
      </c>
      <c r="AB823" s="31">
        <f>((uNES*L823+ uOCEX*G823+uEREX*H823+uHOEX*I823+uNES*S823+ uOCEX*N823+uEREX*O823+uHOEX*P823)/('Life tables'!$I$2/2))</f>
        <v>11.951343699630501</v>
      </c>
    </row>
    <row r="824" spans="1:28" x14ac:dyDescent="0.25">
      <c r="A824" s="4">
        <v>818</v>
      </c>
      <c r="C824" s="105">
        <f>IF(male=0,VLOOKUP((($A$5:$A$1570/'Life tables'!$I$2)*2)+age,lifetable,13,1),IF(male=1,VLOOKUP((($A$5:$A$1570/'Life tables'!$I$2)*2)+age,lifetable,10,1),"error"))</f>
        <v>7.1453294378398535E-4</v>
      </c>
      <c r="F824" s="96">
        <f t="shared" si="240"/>
        <v>82.523069538544846</v>
      </c>
      <c r="G824" s="96">
        <f t="shared" si="241"/>
        <v>8.2896150464157881</v>
      </c>
      <c r="H824" s="96">
        <f t="shared" si="242"/>
        <v>0.47342683680818404</v>
      </c>
      <c r="I824" s="96">
        <f t="shared" si="243"/>
        <v>0.18969765612516212</v>
      </c>
      <c r="J824" s="96">
        <f t="shared" si="244"/>
        <v>6.536247914544939E-2</v>
      </c>
      <c r="K824" s="96">
        <f t="shared" si="245"/>
        <v>0.19822346103002489</v>
      </c>
      <c r="L824" s="96">
        <f t="shared" si="253"/>
        <v>73.306744059020232</v>
      </c>
      <c r="M824" s="96">
        <f t="shared" si="246"/>
        <v>390.26526889318478</v>
      </c>
      <c r="N824" s="96">
        <f t="shared" si="247"/>
        <v>37.583390953872858</v>
      </c>
      <c r="O824" s="96">
        <f t="shared" si="248"/>
        <v>0.89711164635622609</v>
      </c>
      <c r="P824" s="96">
        <f t="shared" si="249"/>
        <v>0.89711164635622609</v>
      </c>
      <c r="Q824" s="96">
        <f t="shared" si="250"/>
        <v>0.30699399406569872</v>
      </c>
      <c r="R824" s="96">
        <f t="shared" si="251"/>
        <v>7.0323792797010592E-2</v>
      </c>
      <c r="S824" s="96">
        <f t="shared" si="254"/>
        <v>350.51033685973675</v>
      </c>
      <c r="T824" s="96">
        <f t="shared" ref="T824:U839" si="259">J824+Q824+T823</f>
        <v>152.47307057377279</v>
      </c>
      <c r="U824" s="96">
        <f t="shared" si="259"/>
        <v>375.37949472153576</v>
      </c>
      <c r="V824" s="32">
        <f t="shared" si="256"/>
        <v>1000</v>
      </c>
      <c r="W824" s="100">
        <f>IF(A824=1,((cPH1_+cPHr+(cNES*L824+(cNES+cOSEX)*G824+(cNES+cEREX)*H824+(cNES+cHOEX)*I824+(cNES+cNES)*S824+(cNES+cOSEX)*N824+(cNES+cEREX)*O824+(cNES+cHOEX)*P824)))/(1+cDR)^(A$6:A$65537 + 0.5),(cPHr+(cNES*L824+(cNES+cOSEX)*G824+(cNES+cEREX)*H824+(cNES+cHOEX)*I824+(cNES+cNES)*S824+(cNES+cOSEX)*N824+(cNES+cEREX)*O824+(cNES+cHOEX)*P824))/(1+cDR)^(((cycle + 0.5)/('Life tables'!$I$2/2))))</f>
        <v>18103.564510404074</v>
      </c>
      <c r="X824" s="107">
        <f>((L824+G824+H824+I824+N824+O824+P824+S824)/('Life tables'!$I$2/2))/(1+oDR)^(((cycle + 0.5)/('Life tables'!$I$2/2)))</f>
        <v>11.347869146486891</v>
      </c>
      <c r="Y824" s="31">
        <f>((uNES*L824+ uOCEX*G824+uEREX*H824+uHOEX*I824+uNES*S824+ uOCEX*N824+uEREX*O824+uHOEX*P824)/('Life tables'!$I$2/2))/(1+oDR)^(((cycle + 0.5)/('Life tables'!$I$2/2)))</f>
        <v>7.478758083742262</v>
      </c>
      <c r="Z824" s="100">
        <f t="shared" si="252"/>
        <v>112779.18399810394</v>
      </c>
      <c r="AA824" s="107">
        <f>((L824+G824+H824+I824+N824+O824+P824+S824)/('Life tables'!$I$2/2))</f>
        <v>18.109749734084275</v>
      </c>
      <c r="AB824" s="31">
        <f>((uNES*L824+ uOCEX*G824+uEREX*H824+uHOEX*I824+uNES*S824+ uOCEX*N824+uEREX*O824+uHOEX*P824)/('Life tables'!$I$2/2))</f>
        <v>11.935142665992188</v>
      </c>
    </row>
    <row r="825" spans="1:28" x14ac:dyDescent="0.25">
      <c r="A825" s="4">
        <v>819</v>
      </c>
      <c r="C825" s="105">
        <f>IF(male=0,VLOOKUP((($A$5:$A$1570/'Life tables'!$I$2)*2)+age,lifetable,13,1),IF(male=1,VLOOKUP((($A$5:$A$1570/'Life tables'!$I$2)*2)+age,lifetable,10,1),"error"))</f>
        <v>7.1453294378398535E-4</v>
      </c>
      <c r="F825" s="96">
        <f t="shared" si="240"/>
        <v>82.41116039623293</v>
      </c>
      <c r="G825" s="96">
        <f t="shared" si="241"/>
        <v>8.2783735388576254</v>
      </c>
      <c r="H825" s="96">
        <f t="shared" si="242"/>
        <v>0.4727848249253141</v>
      </c>
      <c r="I825" s="96">
        <f t="shared" si="243"/>
        <v>0.18944040803545514</v>
      </c>
      <c r="J825" s="96">
        <f t="shared" si="244"/>
        <v>6.527384139819338E-2</v>
      </c>
      <c r="K825" s="96">
        <f t="shared" si="245"/>
        <v>0.19795465113681543</v>
      </c>
      <c r="L825" s="96">
        <f t="shared" si="253"/>
        <v>73.207333131879523</v>
      </c>
      <c r="M825" s="96">
        <f t="shared" si="246"/>
        <v>389.73627430845852</v>
      </c>
      <c r="N825" s="96">
        <f t="shared" si="247"/>
        <v>37.532447629229509</v>
      </c>
      <c r="O825" s="96">
        <f t="shared" si="248"/>
        <v>0.89589563447752829</v>
      </c>
      <c r="P825" s="96">
        <f t="shared" si="249"/>
        <v>0.89589563447752829</v>
      </c>
      <c r="Q825" s="96">
        <f t="shared" si="250"/>
        <v>0.3065778715630102</v>
      </c>
      <c r="R825" s="96">
        <f t="shared" si="251"/>
        <v>7.0228470695526804E-2</v>
      </c>
      <c r="S825" s="96">
        <f t="shared" si="254"/>
        <v>350.03522906801544</v>
      </c>
      <c r="T825" s="96">
        <f t="shared" si="259"/>
        <v>152.844922286734</v>
      </c>
      <c r="U825" s="96">
        <f t="shared" si="259"/>
        <v>375.64767784336811</v>
      </c>
      <c r="V825" s="32">
        <f t="shared" si="256"/>
        <v>1000.0000000000001</v>
      </c>
      <c r="W825" s="100">
        <f>IF(A825=1,((cPH1_+cPHr+(cNES*L825+(cNES+cOSEX)*G825+(cNES+cEREX)*H825+(cNES+cHOEX)*I825+(cNES+cNES)*S825+(cNES+cOSEX)*N825+(cNES+cEREX)*O825+(cNES+cHOEX)*P825)))/(1+cDR)^(A$6:A$65537 + 0.5),(cPHr+(cNES*L825+(cNES+cOSEX)*G825+(cNES+cEREX)*H825+(cNES+cHOEX)*I825+(cNES+cNES)*S825+(cNES+cOSEX)*N825+(cNES+cEREX)*O825+(cNES+cHOEX)*P825))/(1+cDR)^(((cycle + 0.5)/('Life tables'!$I$2/2))))</f>
        <v>18038.668771400797</v>
      </c>
      <c r="X825" s="107">
        <f>((L825+G825+H825+I825+N825+O825+P825+S825)/('Life tables'!$I$2/2))/(1+oDR)^(((cycle + 0.5)/('Life tables'!$I$2/2)))</f>
        <v>11.326016382014313</v>
      </c>
      <c r="Y825" s="31">
        <f>((uNES*L825+ uOCEX*G825+uEREX*H825+uHOEX*I825+uNES*S825+ uOCEX*N825+uEREX*O825+uHOEX*P825)/('Life tables'!$I$2/2))/(1+oDR)^(((cycle + 0.5)/('Life tables'!$I$2/2)))</f>
        <v>7.4643561265895304</v>
      </c>
      <c r="Z825" s="100">
        <f t="shared" si="252"/>
        <v>112626.34054465673</v>
      </c>
      <c r="AA825" s="107">
        <f>((L825+G825+H825+I825+N825+O825+P825+S825)/('Life tables'!$I$2/2))</f>
        <v>18.085200472927202</v>
      </c>
      <c r="AB825" s="31">
        <f>((uNES*L825+ uOCEX*G825+uEREX*H825+uHOEX*I825+uNES*S825+ uOCEX*N825+uEREX*O825+uHOEX*P825)/('Life tables'!$I$2/2))</f>
        <v>11.918963596509077</v>
      </c>
    </row>
    <row r="826" spans="1:28" x14ac:dyDescent="0.25">
      <c r="A826" s="4">
        <v>820</v>
      </c>
      <c r="C826" s="105">
        <f>IF(male=0,VLOOKUP((($A$5:$A$1570/'Life tables'!$I$2)*2)+age,lifetable,13,1),IF(male=1,VLOOKUP((($A$5:$A$1570/'Life tables'!$I$2)*2)+age,lifetable,10,1),"error"))</f>
        <v>7.1453294378398535E-4</v>
      </c>
      <c r="F826" s="96">
        <f t="shared" si="240"/>
        <v>82.299404409629759</v>
      </c>
      <c r="G826" s="96">
        <f t="shared" si="241"/>
        <v>8.2671474161109426</v>
      </c>
      <c r="H826" s="96">
        <f t="shared" si="242"/>
        <v>0.47214369168187353</v>
      </c>
      <c r="I826" s="96">
        <f t="shared" si="243"/>
        <v>0.18918351200825786</v>
      </c>
      <c r="J826" s="96">
        <f t="shared" si="244"/>
        <v>6.5185324958068516E-2</v>
      </c>
      <c r="K826" s="96">
        <f t="shared" si="245"/>
        <v>0.19768620912927526</v>
      </c>
      <c r="L826" s="96">
        <f t="shared" si="253"/>
        <v>73.108058255741341</v>
      </c>
      <c r="M826" s="96">
        <f t="shared" si="246"/>
        <v>389.20799546026819</v>
      </c>
      <c r="N826" s="96">
        <f t="shared" si="247"/>
        <v>37.481573231565307</v>
      </c>
      <c r="O826" s="96">
        <f t="shared" si="248"/>
        <v>0.89468126787867808</v>
      </c>
      <c r="P826" s="96">
        <f t="shared" si="249"/>
        <v>0.89468126787867808</v>
      </c>
      <c r="Q826" s="96">
        <f t="shared" si="250"/>
        <v>0.30616231207946626</v>
      </c>
      <c r="R826" s="96">
        <f t="shared" si="251"/>
        <v>7.013327756608298E-2</v>
      </c>
      <c r="S826" s="96">
        <f t="shared" si="254"/>
        <v>349.56076410329996</v>
      </c>
      <c r="T826" s="96">
        <f t="shared" si="259"/>
        <v>153.21626992377153</v>
      </c>
      <c r="U826" s="96">
        <f t="shared" si="259"/>
        <v>375.91549733006349</v>
      </c>
      <c r="V826" s="32">
        <f t="shared" si="256"/>
        <v>1000</v>
      </c>
      <c r="W826" s="100">
        <f>IF(A826=1,((cPH1_+cPHr+(cNES*L826+(cNES+cOSEX)*G826+(cNES+cEREX)*H826+(cNES+cHOEX)*I826+(cNES+cNES)*S826+(cNES+cOSEX)*N826+(cNES+cEREX)*O826+(cNES+cHOEX)*P826)))/(1+cDR)^(A$6:A$65537 + 0.5),(cPHr+(cNES*L826+(cNES+cOSEX)*G826+(cNES+cEREX)*H826+(cNES+cHOEX)*I826+(cNES+cNES)*S826+(cNES+cOSEX)*N826+(cNES+cEREX)*O826+(cNES+cHOEX)*P826))/(1+cDR)^(((cycle + 0.5)/('Life tables'!$I$2/2))))</f>
        <v>17974.005652918924</v>
      </c>
      <c r="X826" s="107">
        <f>((L826+G826+H826+I826+N826+O826+P826+S826)/('Life tables'!$I$2/2))/(1+oDR)^(((cycle + 0.5)/('Life tables'!$I$2/2)))</f>
        <v>11.304205701927613</v>
      </c>
      <c r="Y826" s="31">
        <f>((uNES*L826+ uOCEX*G826+uEREX*H826+uHOEX*I826+uNES*S826+ uOCEX*N826+uEREX*O826+uHOEX*P826)/('Life tables'!$I$2/2))/(1+oDR)^(((cycle + 0.5)/('Life tables'!$I$2/2)))</f>
        <v>7.4499819049029421</v>
      </c>
      <c r="Z826" s="100">
        <f t="shared" si="252"/>
        <v>112473.70416371326</v>
      </c>
      <c r="AA826" s="107">
        <f>((L826+G826+H826+I826+N826+O826+P826+S826)/('Life tables'!$I$2/2))</f>
        <v>18.060684493810857</v>
      </c>
      <c r="AB826" s="31">
        <f>((uNES*L826+ uOCEX*G826+uEREX*H826+uHOEX*I826+uNES*S826+ uOCEX*N826+uEREX*O826+uHOEX*P826)/('Life tables'!$I$2/2))</f>
        <v>11.902806461325101</v>
      </c>
    </row>
    <row r="827" spans="1:28" x14ac:dyDescent="0.25">
      <c r="A827" s="4">
        <v>821</v>
      </c>
      <c r="C827" s="105">
        <f>IF(male=0,VLOOKUP((($A$5:$A$1570/'Life tables'!$I$2)*2)+age,lifetable,13,1),IF(male=1,VLOOKUP((($A$5:$A$1570/'Life tables'!$I$2)*2)+age,lifetable,10,1),"error"))</f>
        <v>7.1453294378398535E-4</v>
      </c>
      <c r="F827" s="96">
        <f t="shared" si="240"/>
        <v>82.187801321700249</v>
      </c>
      <c r="G827" s="96">
        <f t="shared" si="241"/>
        <v>8.2559366523560307</v>
      </c>
      <c r="H827" s="96">
        <f t="shared" si="242"/>
        <v>0.47150343560327707</v>
      </c>
      <c r="I827" s="96">
        <f t="shared" si="243"/>
        <v>0.18892696745271792</v>
      </c>
      <c r="J827" s="96">
        <f t="shared" si="244"/>
        <v>6.5096929621489899E-2</v>
      </c>
      <c r="K827" s="96">
        <f t="shared" si="245"/>
        <v>0.19741813438999656</v>
      </c>
      <c r="L827" s="96">
        <f t="shared" si="253"/>
        <v>73.008919202276743</v>
      </c>
      <c r="M827" s="96">
        <f t="shared" si="246"/>
        <v>388.68043142446476</v>
      </c>
      <c r="N827" s="96">
        <f t="shared" si="247"/>
        <v>37.430767671882698</v>
      </c>
      <c r="O827" s="96">
        <f t="shared" si="248"/>
        <v>0.89346854443531298</v>
      </c>
      <c r="P827" s="96">
        <f t="shared" si="249"/>
        <v>0.89346854443531298</v>
      </c>
      <c r="Q827" s="96">
        <f t="shared" si="250"/>
        <v>0.30574731488810453</v>
      </c>
      <c r="R827" s="96">
        <f t="shared" si="251"/>
        <v>7.0038213242152203E-2</v>
      </c>
      <c r="S827" s="96">
        <f t="shared" si="254"/>
        <v>349.08694113558118</v>
      </c>
      <c r="T827" s="96">
        <f t="shared" si="259"/>
        <v>153.58711416828112</v>
      </c>
      <c r="U827" s="96">
        <f t="shared" si="259"/>
        <v>376.18295367769565</v>
      </c>
      <c r="V827" s="32">
        <f t="shared" si="256"/>
        <v>1000</v>
      </c>
      <c r="W827" s="100">
        <f>IF(A827=1,((cPH1_+cPHr+(cNES*L827+(cNES+cOSEX)*G827+(cNES+cEREX)*H827+(cNES+cHOEX)*I827+(cNES+cNES)*S827+(cNES+cOSEX)*N827+(cNES+cEREX)*O827+(cNES+cHOEX)*P827)))/(1+cDR)^(A$6:A$65537 + 0.5),(cPHr+(cNES*L827+(cNES+cOSEX)*G827+(cNES+cEREX)*H827+(cNES+cHOEX)*I827+(cNES+cNES)*S827+(cNES+cOSEX)*N827+(cNES+cEREX)*O827+(cNES+cHOEX)*P827))/(1+cDR)^(((cycle + 0.5)/('Life tables'!$I$2/2))))</f>
        <v>17909.574321764747</v>
      </c>
      <c r="X827" s="107">
        <f>((L827+G827+H827+I827+N827+O827+P827+S827)/('Life tables'!$I$2/2))/(1+oDR)^(((cycle + 0.5)/('Life tables'!$I$2/2)))</f>
        <v>11.282437025104597</v>
      </c>
      <c r="Y827" s="31">
        <f>((uNES*L827+ uOCEX*G827+uEREX*H827+uHOEX*I827+uNES*S827+ uOCEX*N827+uEREX*O827+uHOEX*P827)/('Life tables'!$I$2/2))/(1+oDR)^(((cycle + 0.5)/('Life tables'!$I$2/2)))</f>
        <v>7.4356353652208407</v>
      </c>
      <c r="Z827" s="100">
        <f t="shared" si="252"/>
        <v>112321.27457859843</v>
      </c>
      <c r="AA827" s="107">
        <f>((L827+G827+H827+I827+N827+O827+P827+S827)/('Life tables'!$I$2/2))</f>
        <v>18.036201751495344</v>
      </c>
      <c r="AB827" s="31">
        <f>((uNES*L827+ uOCEX*G827+uEREX*H827+uHOEX*I827+uNES*S827+ uOCEX*N827+uEREX*O827+uHOEX*P827)/('Life tables'!$I$2/2))</f>
        <v>11.886671230627456</v>
      </c>
    </row>
    <row r="828" spans="1:28" x14ac:dyDescent="0.25">
      <c r="A828" s="4">
        <v>822</v>
      </c>
      <c r="C828" s="105">
        <f>IF(male=0,VLOOKUP((($A$5:$A$1570/'Life tables'!$I$2)*2)+age,lifetable,13,1),IF(male=1,VLOOKUP((($A$5:$A$1570/'Life tables'!$I$2)*2)+age,lifetable,10,1),"error"))</f>
        <v>7.1453294378398535E-4</v>
      </c>
      <c r="F828" s="96">
        <f t="shared" si="240"/>
        <v>82.076350877437207</v>
      </c>
      <c r="G828" s="96">
        <f t="shared" si="241"/>
        <v>8.244741221976879</v>
      </c>
      <c r="H828" s="96">
        <f t="shared" si="242"/>
        <v>0.47086405522657315</v>
      </c>
      <c r="I828" s="96">
        <f t="shared" si="243"/>
        <v>0.18867077378264446</v>
      </c>
      <c r="J828" s="96">
        <f t="shared" si="244"/>
        <v>6.5008655186478831E-2</v>
      </c>
      <c r="K828" s="96">
        <f t="shared" si="245"/>
        <v>0.19715042630644258</v>
      </c>
      <c r="L828" s="96">
        <f t="shared" si="253"/>
        <v>72.909915744958184</v>
      </c>
      <c r="M828" s="96">
        <f t="shared" si="246"/>
        <v>388.15358127658607</v>
      </c>
      <c r="N828" s="96">
        <f t="shared" si="247"/>
        <v>37.380030861153969</v>
      </c>
      <c r="O828" s="96">
        <f t="shared" si="248"/>
        <v>0.89225746202235079</v>
      </c>
      <c r="P828" s="96">
        <f t="shared" si="249"/>
        <v>0.89225746202235079</v>
      </c>
      <c r="Q828" s="96">
        <f t="shared" si="250"/>
        <v>0.30533287926171615</v>
      </c>
      <c r="R828" s="96">
        <f t="shared" si="251"/>
        <v>6.9943277557151143E-2</v>
      </c>
      <c r="S828" s="96">
        <f t="shared" si="254"/>
        <v>348.6137593345685</v>
      </c>
      <c r="T828" s="96">
        <f t="shared" si="259"/>
        <v>153.95745570272931</v>
      </c>
      <c r="U828" s="96">
        <f t="shared" si="259"/>
        <v>376.45004738155922</v>
      </c>
      <c r="V828" s="32">
        <f t="shared" si="256"/>
        <v>1000</v>
      </c>
      <c r="W828" s="100">
        <f>IF(A828=1,((cPH1_+cPHr+(cNES*L828+(cNES+cOSEX)*G828+(cNES+cEREX)*H828+(cNES+cHOEX)*I828+(cNES+cNES)*S828+(cNES+cOSEX)*N828+(cNES+cEREX)*O828+(cNES+cHOEX)*P828)))/(1+cDR)^(A$6:A$65537 + 0.5),(cPHr+(cNES*L828+(cNES+cOSEX)*G828+(cNES+cEREX)*H828+(cNES+cHOEX)*I828+(cNES+cNES)*S828+(cNES+cOSEX)*N828+(cNES+cEREX)*O828+(cNES+cHOEX)*P828))/(1+cDR)^(((cycle + 0.5)/('Life tables'!$I$2/2))))</f>
        <v>17845.373947705128</v>
      </c>
      <c r="X828" s="107">
        <f>((L828+G828+H828+I828+N828+O828+P828+S828)/('Life tables'!$I$2/2))/(1+oDR)^(((cycle + 0.5)/('Life tables'!$I$2/2)))</f>
        <v>11.260710270582059</v>
      </c>
      <c r="Y828" s="31">
        <f>((uNES*L828+ uOCEX*G828+uEREX*H828+uHOEX*I828+uNES*S828+ uOCEX*N828+uEREX*O828+uHOEX*P828)/('Life tables'!$I$2/2))/(1+oDR)^(((cycle + 0.5)/('Life tables'!$I$2/2)))</f>
        <v>7.4213164541862886</v>
      </c>
      <c r="Z828" s="100">
        <f t="shared" si="252"/>
        <v>112169.05151287522</v>
      </c>
      <c r="AA828" s="107">
        <f>((L828+G828+H828+I828+N828+O828+P828+S828)/('Life tables'!$I$2/2))</f>
        <v>18.011752200806303</v>
      </c>
      <c r="AB828" s="31">
        <f>((uNES*L828+ uOCEX*G828+uEREX*H828+uHOEX*I828+uNES*S828+ uOCEX*N828+uEREX*O828+uHOEX*P828)/('Life tables'!$I$2/2))</f>
        <v>11.87055787464644</v>
      </c>
    </row>
    <row r="829" spans="1:28" x14ac:dyDescent="0.25">
      <c r="A829" s="4">
        <v>823</v>
      </c>
      <c r="C829" s="105">
        <f>IF(male=0,VLOOKUP((($A$5:$A$1570/'Life tables'!$I$2)*2)+age,lifetable,13,1),IF(male=1,VLOOKUP((($A$5:$A$1570/'Life tables'!$I$2)*2)+age,lifetable,10,1),"error"))</f>
        <v>7.1453294378398535E-4</v>
      </c>
      <c r="F829" s="96">
        <f t="shared" si="240"/>
        <v>81.9650528238015</v>
      </c>
      <c r="G829" s="96">
        <f t="shared" si="241"/>
        <v>8.23356109955518</v>
      </c>
      <c r="H829" s="96">
        <f t="shared" si="242"/>
        <v>0.47022554910010084</v>
      </c>
      <c r="I829" s="96">
        <f t="shared" si="243"/>
        <v>0.1884149304163707</v>
      </c>
      <c r="J829" s="96">
        <f t="shared" si="244"/>
        <v>6.4920501452615409E-2</v>
      </c>
      <c r="K829" s="96">
        <f t="shared" si="245"/>
        <v>0.19688308427080403</v>
      </c>
      <c r="L829" s="96">
        <f t="shared" si="253"/>
        <v>72.811047659006434</v>
      </c>
      <c r="M829" s="96">
        <f t="shared" si="246"/>
        <v>387.62744409191004</v>
      </c>
      <c r="N829" s="96">
        <f t="shared" si="247"/>
        <v>37.329362710326379</v>
      </c>
      <c r="O829" s="96">
        <f t="shared" si="248"/>
        <v>0.89104801851411197</v>
      </c>
      <c r="P829" s="96">
        <f t="shared" si="249"/>
        <v>0.89104801851411197</v>
      </c>
      <c r="Q829" s="96">
        <f t="shared" si="250"/>
        <v>0.30491900447288789</v>
      </c>
      <c r="R829" s="96">
        <f t="shared" si="251"/>
        <v>6.9848470344449645E-2</v>
      </c>
      <c r="S829" s="96">
        <f t="shared" si="254"/>
        <v>348.14121786973811</v>
      </c>
      <c r="T829" s="96">
        <f t="shared" si="259"/>
        <v>154.32729520865482</v>
      </c>
      <c r="U829" s="96">
        <f t="shared" si="259"/>
        <v>376.71677893617448</v>
      </c>
      <c r="V829" s="32">
        <f t="shared" si="256"/>
        <v>1000.0000000000001</v>
      </c>
      <c r="W829" s="100">
        <f>IF(A829=1,((cPH1_+cPHr+(cNES*L829+(cNES+cOSEX)*G829+(cNES+cEREX)*H829+(cNES+cHOEX)*I829+(cNES+cNES)*S829+(cNES+cOSEX)*N829+(cNES+cEREX)*O829+(cNES+cHOEX)*P829)))/(1+cDR)^(A$6:A$65537 + 0.5),(cPHr+(cNES*L829+(cNES+cOSEX)*G829+(cNES+cEREX)*H829+(cNES+cHOEX)*I829+(cNES+cNES)*S829+(cNES+cOSEX)*N829+(cNES+cEREX)*O829+(cNES+cHOEX)*P829))/(1+cDR)^(((cycle + 0.5)/('Life tables'!$I$2/2))))</f>
        <v>17781.403703457872</v>
      </c>
      <c r="X829" s="107">
        <f>((L829+G829+H829+I829+N829+O829+P829+S829)/('Life tables'!$I$2/2))/(1+oDR)^(((cycle + 0.5)/('Life tables'!$I$2/2)))</f>
        <v>11.239025357555363</v>
      </c>
      <c r="Y829" s="31">
        <f>((uNES*L829+ uOCEX*G829+uEREX*H829+uHOEX*I829+uNES*S829+ uOCEX*N829+uEREX*O829+uHOEX*P829)/('Life tables'!$I$2/2))/(1+oDR)^(((cycle + 0.5)/('Life tables'!$I$2/2)))</f>
        <v>7.4070251185468106</v>
      </c>
      <c r="Z829" s="100">
        <f t="shared" si="252"/>
        <v>112017.03469034922</v>
      </c>
      <c r="AA829" s="107">
        <f>((L829+G829+H829+I829+N829+O829+P829+S829)/('Life tables'!$I$2/2))</f>
        <v>17.987335796634664</v>
      </c>
      <c r="AB829" s="31">
        <f>((uNES*L829+ uOCEX*G829+uEREX*H829+uHOEX*I829+uNES*S829+ uOCEX*N829+uEREX*O829+uHOEX*P829)/('Life tables'!$I$2/2))</f>
        <v>11.854466363655312</v>
      </c>
    </row>
    <row r="830" spans="1:28" x14ac:dyDescent="0.25">
      <c r="A830" s="4">
        <v>824</v>
      </c>
      <c r="C830" s="105">
        <f>IF(male=0,VLOOKUP((($A$5:$A$1570/'Life tables'!$I$2)*2)+age,lifetable,13,1),IF(male=1,VLOOKUP((($A$5:$A$1570/'Life tables'!$I$2)*2)+age,lifetable,10,1),"error"))</f>
        <v>7.1453294378398535E-4</v>
      </c>
      <c r="F830" s="96">
        <f t="shared" si="240"/>
        <v>81.853906909664275</v>
      </c>
      <c r="G830" s="96">
        <f t="shared" si="241"/>
        <v>8.2223962598645119</v>
      </c>
      <c r="H830" s="96">
        <f t="shared" si="242"/>
        <v>0.46958791578315834</v>
      </c>
      <c r="I830" s="96">
        <f t="shared" si="243"/>
        <v>0.18815943677662098</v>
      </c>
      <c r="J830" s="96">
        <f t="shared" si="244"/>
        <v>6.4832468220992784E-2</v>
      </c>
      <c r="K830" s="96">
        <f t="shared" si="245"/>
        <v>0.19661610767986012</v>
      </c>
      <c r="L830" s="96">
        <f t="shared" si="253"/>
        <v>72.712314721339126</v>
      </c>
      <c r="M830" s="96">
        <f t="shared" si="246"/>
        <v>387.10201894550653</v>
      </c>
      <c r="N830" s="96">
        <f t="shared" si="247"/>
        <v>37.278763130327157</v>
      </c>
      <c r="O830" s="96">
        <f t="shared" si="248"/>
        <v>0.88984021178443851</v>
      </c>
      <c r="P830" s="96">
        <f t="shared" si="249"/>
        <v>0.88984021178443851</v>
      </c>
      <c r="Q830" s="96">
        <f t="shared" si="250"/>
        <v>0.3045056897940428</v>
      </c>
      <c r="R830" s="96">
        <f t="shared" si="251"/>
        <v>6.9753791437380086E-2</v>
      </c>
      <c r="S830" s="96">
        <f t="shared" si="254"/>
        <v>347.66931591037905</v>
      </c>
      <c r="T830" s="96">
        <f t="shared" si="259"/>
        <v>154.69663336666986</v>
      </c>
      <c r="U830" s="96">
        <f t="shared" si="259"/>
        <v>376.98314883529173</v>
      </c>
      <c r="V830" s="32">
        <f t="shared" si="256"/>
        <v>1000.0000000000002</v>
      </c>
      <c r="W830" s="100">
        <f>IF(A830=1,((cPH1_+cPHr+(cNES*L830+(cNES+cOSEX)*G830+(cNES+cEREX)*H830+(cNES+cHOEX)*I830+(cNES+cNES)*S830+(cNES+cOSEX)*N830+(cNES+cEREX)*O830+(cNES+cHOEX)*P830)))/(1+cDR)^(A$6:A$65537 + 0.5),(cPHr+(cNES*L830+(cNES+cOSEX)*G830+(cNES+cEREX)*H830+(cNES+cHOEX)*I830+(cNES+cNES)*S830+(cNES+cOSEX)*N830+(cNES+cEREX)*O830+(cNES+cHOEX)*P830))/(1+cDR)^(((cycle + 0.5)/('Life tables'!$I$2/2))))</f>
        <v>17717.662764682042</v>
      </c>
      <c r="X830" s="107">
        <f>((L830+G830+H830+I830+N830+O830+P830+S830)/('Life tables'!$I$2/2))/(1+oDR)^(((cycle + 0.5)/('Life tables'!$I$2/2)))</f>
        <v>11.217382205378044</v>
      </c>
      <c r="Y830" s="31">
        <f>((uNES*L830+ uOCEX*G830+uEREX*H830+uHOEX*I830+uNES*S830+ uOCEX*N830+uEREX*O830+uHOEX*P830)/('Life tables'!$I$2/2))/(1+oDR)^(((cycle + 0.5)/('Life tables'!$I$2/2)))</f>
        <v>7.3927613051541172</v>
      </c>
      <c r="Z830" s="100">
        <f t="shared" si="252"/>
        <v>111865.2238350726</v>
      </c>
      <c r="AA830" s="107">
        <f>((L830+G830+H830+I830+N830+O830+P830+S830)/('Life tables'!$I$2/2))</f>
        <v>17.962952493936413</v>
      </c>
      <c r="AB830" s="31">
        <f>((uNES*L830+ uOCEX*G830+uEREX*H830+uHOEX*I830+uNES*S830+ uOCEX*N830+uEREX*O830+uHOEX*P830)/('Life tables'!$I$2/2))</f>
        <v>11.838396667970121</v>
      </c>
    </row>
    <row r="831" spans="1:28" x14ac:dyDescent="0.25">
      <c r="A831" s="4">
        <v>825</v>
      </c>
      <c r="C831" s="105">
        <f>IF(male=0,VLOOKUP((($A$5:$A$1570/'Life tables'!$I$2)*2)+age,lifetable,13,1),IF(male=1,VLOOKUP((($A$5:$A$1570/'Life tables'!$I$2)*2)+age,lifetable,10,1),"error"))</f>
        <v>7.1453294378398535E-4</v>
      </c>
      <c r="F831" s="96">
        <f t="shared" si="240"/>
        <v>81.742912885751039</v>
      </c>
      <c r="G831" s="96">
        <f t="shared" si="241"/>
        <v>8.2112466778647342</v>
      </c>
      <c r="H831" s="96">
        <f t="shared" si="242"/>
        <v>0.46895115384568203</v>
      </c>
      <c r="I831" s="96">
        <f t="shared" si="243"/>
        <v>0.18790429229038241</v>
      </c>
      <c r="J831" s="96">
        <f t="shared" si="244"/>
        <v>6.4744555294172862E-2</v>
      </c>
      <c r="K831" s="96">
        <f t="shared" si="245"/>
        <v>0.19634949593484435</v>
      </c>
      <c r="L831" s="96">
        <f t="shared" si="253"/>
        <v>72.613716710521231</v>
      </c>
      <c r="M831" s="96">
        <f t="shared" si="246"/>
        <v>386.57730491228739</v>
      </c>
      <c r="N831" s="96">
        <f t="shared" si="247"/>
        <v>37.228232032068306</v>
      </c>
      <c r="O831" s="96">
        <f t="shared" si="248"/>
        <v>0.88863403970680921</v>
      </c>
      <c r="P831" s="96">
        <f t="shared" si="249"/>
        <v>0.88863403970680921</v>
      </c>
      <c r="Q831" s="96">
        <f t="shared" si="250"/>
        <v>0.30409293449747976</v>
      </c>
      <c r="R831" s="96">
        <f t="shared" si="251"/>
        <v>6.9659240669246308E-2</v>
      </c>
      <c r="S831" s="96">
        <f t="shared" si="254"/>
        <v>347.19805262563875</v>
      </c>
      <c r="T831" s="96">
        <f t="shared" si="259"/>
        <v>155.0654708564615</v>
      </c>
      <c r="U831" s="96">
        <f t="shared" si="259"/>
        <v>377.24915757189581</v>
      </c>
      <c r="V831" s="32">
        <f t="shared" si="256"/>
        <v>1000</v>
      </c>
      <c r="W831" s="100">
        <f>IF(A831=1,((cPH1_+cPHr+(cNES*L831+(cNES+cOSEX)*G831+(cNES+cEREX)*H831+(cNES+cHOEX)*I831+(cNES+cNES)*S831+(cNES+cOSEX)*N831+(cNES+cEREX)*O831+(cNES+cHOEX)*P831)))/(1+cDR)^(A$6:A$65537 + 0.5),(cPHr+(cNES*L831+(cNES+cOSEX)*G831+(cNES+cEREX)*H831+(cNES+cHOEX)*I831+(cNES+cNES)*S831+(cNES+cOSEX)*N831+(cNES+cEREX)*O831+(cNES+cHOEX)*P831))/(1+cDR)^(((cycle + 0.5)/('Life tables'!$I$2/2))))</f>
        <v>17654.150309968336</v>
      </c>
      <c r="X831" s="107">
        <f>((L831+G831+H831+I831+N831+O831+P831+S831)/('Life tables'!$I$2/2))/(1+oDR)^(((cycle + 0.5)/('Life tables'!$I$2/2)))</f>
        <v>11.195780733561433</v>
      </c>
      <c r="Y831" s="31">
        <f>((uNES*L831+ uOCEX*G831+uEREX*H831+uHOEX*I831+uNES*S831+ uOCEX*N831+uEREX*O831+uHOEX*P831)/('Life tables'!$I$2/2))/(1+oDR)^(((cycle + 0.5)/('Life tables'!$I$2/2)))</f>
        <v>7.3785249609638699</v>
      </c>
      <c r="Z831" s="100">
        <f t="shared" si="252"/>
        <v>111713.6186713483</v>
      </c>
      <c r="AA831" s="107">
        <f>((L831+G831+H831+I831+N831+O831+P831+S831)/('Life tables'!$I$2/2))</f>
        <v>17.938602247732394</v>
      </c>
      <c r="AB831" s="31">
        <f>((uNES*L831+ uOCEX*G831+uEREX*H831+uHOEX*I831+uNES*S831+ uOCEX*N831+uEREX*O831+uHOEX*P831)/('Life tables'!$I$2/2))</f>
        <v>11.822348757949598</v>
      </c>
    </row>
    <row r="832" spans="1:28" x14ac:dyDescent="0.25">
      <c r="A832" s="4">
        <v>826</v>
      </c>
      <c r="C832" s="105">
        <f>IF(male=0,VLOOKUP((($A$5:$A$1570/'Life tables'!$I$2)*2)+age,lifetable,13,1),IF(male=1,VLOOKUP((($A$5:$A$1570/'Life tables'!$I$2)*2)+age,lifetable,10,1),"error"))</f>
        <v>7.1453294378398535E-4</v>
      </c>
      <c r="F832" s="96">
        <f t="shared" si="240"/>
        <v>81.632070504587873</v>
      </c>
      <c r="G832" s="96">
        <f t="shared" si="241"/>
        <v>8.2001123286965711</v>
      </c>
      <c r="H832" s="96">
        <f t="shared" si="242"/>
        <v>0.46831526186793809</v>
      </c>
      <c r="I832" s="96">
        <f t="shared" si="243"/>
        <v>0.18764949638878106</v>
      </c>
      <c r="J832" s="96">
        <f t="shared" si="244"/>
        <v>6.4656762476143659E-2</v>
      </c>
      <c r="K832" s="96">
        <f t="shared" si="245"/>
        <v>0.19608324844131517</v>
      </c>
      <c r="L832" s="96">
        <f t="shared" si="253"/>
        <v>72.515253406717122</v>
      </c>
      <c r="M832" s="96">
        <f t="shared" si="246"/>
        <v>386.05330106705486</v>
      </c>
      <c r="N832" s="96">
        <f t="shared" si="247"/>
        <v>37.177769326451276</v>
      </c>
      <c r="O832" s="96">
        <f t="shared" si="248"/>
        <v>0.8874295001544511</v>
      </c>
      <c r="P832" s="96">
        <f t="shared" si="249"/>
        <v>0.8874295001544511</v>
      </c>
      <c r="Q832" s="96">
        <f t="shared" si="250"/>
        <v>0.30368073785541128</v>
      </c>
      <c r="R832" s="96">
        <f t="shared" si="251"/>
        <v>6.9564817873332449E-2</v>
      </c>
      <c r="S832" s="96">
        <f t="shared" si="254"/>
        <v>346.72742718456595</v>
      </c>
      <c r="T832" s="96">
        <f t="shared" si="259"/>
        <v>155.43380835679307</v>
      </c>
      <c r="U832" s="96">
        <f t="shared" si="259"/>
        <v>377.51480563821048</v>
      </c>
      <c r="V832" s="32">
        <f t="shared" si="256"/>
        <v>1000</v>
      </c>
      <c r="W832" s="100">
        <f>IF(A832=1,((cPH1_+cPHr+(cNES*L832+(cNES+cOSEX)*G832+(cNES+cEREX)*H832+(cNES+cHOEX)*I832+(cNES+cNES)*S832+(cNES+cOSEX)*N832+(cNES+cEREX)*O832+(cNES+cHOEX)*P832)))/(1+cDR)^(A$6:A$65537 + 0.5),(cPHr+(cNES*L832+(cNES+cOSEX)*G832+(cNES+cEREX)*H832+(cNES+cHOEX)*I832+(cNES+cNES)*S832+(cNES+cOSEX)*N832+(cNES+cEREX)*O832+(cNES+cHOEX)*P832))/(1+cDR)^(((cycle + 0.5)/('Life tables'!$I$2/2))))</f>
        <v>17590.865520829404</v>
      </c>
      <c r="X832" s="107">
        <f>((L832+G832+H832+I832+N832+O832+P832+S832)/('Life tables'!$I$2/2))/(1+oDR)^(((cycle + 0.5)/('Life tables'!$I$2/2)))</f>
        <v>11.174220861774256</v>
      </c>
      <c r="Y832" s="31">
        <f>((uNES*L832+ uOCEX*G832+uEREX*H832+uHOEX*I832+uNES*S832+ uOCEX*N832+uEREX*O832+uHOEX*P832)/('Life tables'!$I$2/2))/(1+oDR)^(((cycle + 0.5)/('Life tables'!$I$2/2)))</f>
        <v>7.3643160330354158</v>
      </c>
      <c r="Z832" s="100">
        <f t="shared" si="252"/>
        <v>111562.21892373379</v>
      </c>
      <c r="AA832" s="107">
        <f>((L832+G832+H832+I832+N832+O832+P832+S832)/('Life tables'!$I$2/2))</f>
        <v>17.914285013108078</v>
      </c>
      <c r="AB832" s="31">
        <f>((uNES*L832+ uOCEX*G832+uEREX*H832+uHOEX*I832+uNES*S832+ uOCEX*N832+uEREX*O832+uHOEX*P832)/('Life tables'!$I$2/2))</f>
        <v>11.806322603995</v>
      </c>
    </row>
    <row r="833" spans="1:28" x14ac:dyDescent="0.25">
      <c r="A833" s="4">
        <v>827</v>
      </c>
      <c r="C833" s="105">
        <f>IF(male=0,VLOOKUP((($A$5:$A$1570/'Life tables'!$I$2)*2)+age,lifetable,13,1),IF(male=1,VLOOKUP((($A$5:$A$1570/'Life tables'!$I$2)*2)+age,lifetable,10,1),"error"))</f>
        <v>7.1453294378398535E-4</v>
      </c>
      <c r="F833" s="96">
        <f t="shared" si="240"/>
        <v>81.521379520449059</v>
      </c>
      <c r="G833" s="96">
        <f t="shared" si="241"/>
        <v>8.1889931876763615</v>
      </c>
      <c r="H833" s="96">
        <f t="shared" si="242"/>
        <v>0.467680238440222</v>
      </c>
      <c r="I833" s="96">
        <f t="shared" si="243"/>
        <v>0.18739504850696165</v>
      </c>
      <c r="J833" s="96">
        <f t="shared" si="244"/>
        <v>6.4569089572277874E-2</v>
      </c>
      <c r="K833" s="96">
        <f t="shared" si="245"/>
        <v>0.19581736460903035</v>
      </c>
      <c r="L833" s="96">
        <f t="shared" si="253"/>
        <v>72.416924591644204</v>
      </c>
      <c r="M833" s="96">
        <f t="shared" si="246"/>
        <v>385.53000648454747</v>
      </c>
      <c r="N833" s="96">
        <f t="shared" si="247"/>
        <v>37.127374924371388</v>
      </c>
      <c r="O833" s="96">
        <f t="shared" si="248"/>
        <v>0.88622659100044432</v>
      </c>
      <c r="P833" s="96">
        <f t="shared" si="249"/>
        <v>0.88622659100044432</v>
      </c>
      <c r="Q833" s="96">
        <f t="shared" si="250"/>
        <v>0.30326909913999989</v>
      </c>
      <c r="R833" s="96">
        <f t="shared" si="251"/>
        <v>6.947052288291114E-2</v>
      </c>
      <c r="S833" s="96">
        <f t="shared" si="254"/>
        <v>346.25743875615228</v>
      </c>
      <c r="T833" s="96">
        <f t="shared" si="259"/>
        <v>155.80164654550535</v>
      </c>
      <c r="U833" s="96">
        <f t="shared" si="259"/>
        <v>377.7800935257024</v>
      </c>
      <c r="V833" s="32">
        <f t="shared" si="256"/>
        <v>1000</v>
      </c>
      <c r="W833" s="100">
        <f>IF(A833=1,((cPH1_+cPHr+(cNES*L833+(cNES+cOSEX)*G833+(cNES+cEREX)*H833+(cNES+cHOEX)*I833+(cNES+cNES)*S833+(cNES+cOSEX)*N833+(cNES+cEREX)*O833+(cNES+cHOEX)*P833)))/(1+cDR)^(A$6:A$65537 + 0.5),(cPHr+(cNES*L833+(cNES+cOSEX)*G833+(cNES+cEREX)*H833+(cNES+cHOEX)*I833+(cNES+cNES)*S833+(cNES+cOSEX)*N833+(cNES+cEREX)*O833+(cNES+cHOEX)*P833))/(1+cDR)^(((cycle + 0.5)/('Life tables'!$I$2/2))))</f>
        <v>17527.807581690191</v>
      </c>
      <c r="X833" s="107">
        <f>((L833+G833+H833+I833+N833+O833+P833+S833)/('Life tables'!$I$2/2))/(1+oDR)^(((cycle + 0.5)/('Life tables'!$I$2/2)))</f>
        <v>11.152702509842236</v>
      </c>
      <c r="Y833" s="31">
        <f>((uNES*L833+ uOCEX*G833+uEREX*H833+uHOEX*I833+uNES*S833+ uOCEX*N833+uEREX*O833+uHOEX*P833)/('Life tables'!$I$2/2))/(1+oDR)^(((cycle + 0.5)/('Life tables'!$I$2/2)))</f>
        <v>7.3501344685315226</v>
      </c>
      <c r="Z833" s="100">
        <f t="shared" si="252"/>
        <v>111411.02431704471</v>
      </c>
      <c r="AA833" s="107">
        <f>((L833+G833+H833+I833+N833+O833+P833+S833)/('Life tables'!$I$2/2))</f>
        <v>17.890000745213339</v>
      </c>
      <c r="AB833" s="31">
        <f>((uNES*L833+ uOCEX*G833+uEREX*H833+uHOEX*I833+uNES*S833+ uOCEX*N833+uEREX*O833+uHOEX*P833)/('Life tables'!$I$2/2))</f>
        <v>11.790318176549953</v>
      </c>
    </row>
    <row r="834" spans="1:28" x14ac:dyDescent="0.25">
      <c r="A834" s="4">
        <v>828</v>
      </c>
      <c r="C834" s="105">
        <f>IF(male=0,VLOOKUP((($A$5:$A$1570/'Life tables'!$I$2)*2)+age,lifetable,13,1),IF(male=1,VLOOKUP((($A$5:$A$1570/'Life tables'!$I$2)*2)+age,lifetable,10,1),"error"))</f>
        <v>7.1453294378398535E-4</v>
      </c>
      <c r="F834" s="96">
        <f t="shared" si="240"/>
        <v>81.410839689306812</v>
      </c>
      <c r="G834" s="96">
        <f t="shared" si="241"/>
        <v>8.1778892302910027</v>
      </c>
      <c r="H834" s="96">
        <f t="shared" si="242"/>
        <v>0.46704608216256993</v>
      </c>
      <c r="I834" s="96">
        <f t="shared" si="243"/>
        <v>0.18714094808397191</v>
      </c>
      <c r="J834" s="96">
        <f t="shared" si="244"/>
        <v>6.4481536389293048E-2</v>
      </c>
      <c r="K834" s="96">
        <f t="shared" si="245"/>
        <v>0.19555184385182611</v>
      </c>
      <c r="L834" s="96">
        <f t="shared" si="253"/>
        <v>72.318730048528153</v>
      </c>
      <c r="M834" s="96">
        <f t="shared" si="246"/>
        <v>385.00742023948544</v>
      </c>
      <c r="N834" s="96">
        <f t="shared" si="247"/>
        <v>37.07704873672219</v>
      </c>
      <c r="O834" s="96">
        <f t="shared" si="248"/>
        <v>0.88502531011782748</v>
      </c>
      <c r="P834" s="96">
        <f t="shared" si="249"/>
        <v>0.88502531011782748</v>
      </c>
      <c r="Q834" s="96">
        <f t="shared" si="250"/>
        <v>0.30285801762339354</v>
      </c>
      <c r="R834" s="96">
        <f t="shared" si="251"/>
        <v>6.9376355531251765E-2</v>
      </c>
      <c r="S834" s="96">
        <f t="shared" si="254"/>
        <v>345.78808650937293</v>
      </c>
      <c r="T834" s="96">
        <f t="shared" si="259"/>
        <v>156.16898609951804</v>
      </c>
      <c r="U834" s="96">
        <f t="shared" si="259"/>
        <v>378.04502172508546</v>
      </c>
      <c r="V834" s="32">
        <f t="shared" si="256"/>
        <v>1000</v>
      </c>
      <c r="W834" s="100">
        <f>IF(A834=1,((cPH1_+cPHr+(cNES*L834+(cNES+cOSEX)*G834+(cNES+cEREX)*H834+(cNES+cHOEX)*I834+(cNES+cNES)*S834+(cNES+cOSEX)*N834+(cNES+cEREX)*O834+(cNES+cHOEX)*P834)))/(1+cDR)^(A$6:A$65537 + 0.5),(cPHr+(cNES*L834+(cNES+cOSEX)*G834+(cNES+cEREX)*H834+(cNES+cHOEX)*I834+(cNES+cNES)*S834+(cNES+cOSEX)*N834+(cNES+cEREX)*O834+(cNES+cHOEX)*P834))/(1+cDR)^(((cycle + 0.5)/('Life tables'!$I$2/2))))</f>
        <v>17464.975679878306</v>
      </c>
      <c r="X834" s="107">
        <f>((L834+G834+H834+I834+N834+O834+P834+S834)/('Life tables'!$I$2/2))/(1+oDR)^(((cycle + 0.5)/('Life tables'!$I$2/2)))</f>
        <v>11.131225597747735</v>
      </c>
      <c r="Y834" s="31">
        <f>((uNES*L834+ uOCEX*G834+uEREX*H834+uHOEX*I834+uNES*S834+ uOCEX*N834+uEREX*O834+uHOEX*P834)/('Life tables'!$I$2/2))/(1+oDR)^(((cycle + 0.5)/('Life tables'!$I$2/2)))</f>
        <v>7.3359802147181492</v>
      </c>
      <c r="Z834" s="100">
        <f t="shared" si="252"/>
        <v>111260.03457635858</v>
      </c>
      <c r="AA834" s="107">
        <f>((L834+G834+H834+I834+N834+O834+P834+S834)/('Life tables'!$I$2/2))</f>
        <v>17.865749399262278</v>
      </c>
      <c r="AB834" s="31">
        <f>((uNES*L834+ uOCEX*G834+uEREX*H834+uHOEX*I834+uNES*S834+ uOCEX*N834+uEREX*O834+uHOEX*P834)/('Life tables'!$I$2/2))</f>
        <v>11.774335446100352</v>
      </c>
    </row>
    <row r="835" spans="1:28" x14ac:dyDescent="0.25">
      <c r="A835" s="4">
        <v>829</v>
      </c>
      <c r="C835" s="105">
        <f>IF(male=0,VLOOKUP((($A$5:$A$1570/'Life tables'!$I$2)*2)+age,lifetable,13,1),IF(male=1,VLOOKUP((($A$5:$A$1570/'Life tables'!$I$2)*2)+age,lifetable,10,1),"error"))</f>
        <v>7.1453294378398535E-4</v>
      </c>
      <c r="F835" s="96">
        <f t="shared" si="240"/>
        <v>81.300450768782682</v>
      </c>
      <c r="G835" s="96">
        <f t="shared" si="241"/>
        <v>8.1668004321930709</v>
      </c>
      <c r="H835" s="96">
        <f t="shared" si="242"/>
        <v>0.46641279164448035</v>
      </c>
      <c r="I835" s="96">
        <f t="shared" si="243"/>
        <v>0.18688719456265102</v>
      </c>
      <c r="J835" s="96">
        <f t="shared" si="244"/>
        <v>6.4394102735213121E-2</v>
      </c>
      <c r="K835" s="96">
        <f t="shared" si="245"/>
        <v>0.19528668558750054</v>
      </c>
      <c r="L835" s="96">
        <f t="shared" si="253"/>
        <v>72.220669562059769</v>
      </c>
      <c r="M835" s="96">
        <f t="shared" si="246"/>
        <v>384.48554140661383</v>
      </c>
      <c r="N835" s="96">
        <f t="shared" si="247"/>
        <v>37.026790674399628</v>
      </c>
      <c r="O835" s="96">
        <f t="shared" si="248"/>
        <v>0.88382565537969593</v>
      </c>
      <c r="P835" s="96">
        <f t="shared" si="249"/>
        <v>0.88382565537969593</v>
      </c>
      <c r="Q835" s="96">
        <f t="shared" si="250"/>
        <v>0.30244749257775994</v>
      </c>
      <c r="R835" s="96">
        <f t="shared" si="251"/>
        <v>6.9282315651628096E-2</v>
      </c>
      <c r="S835" s="96">
        <f t="shared" si="254"/>
        <v>345.31936961322543</v>
      </c>
      <c r="T835" s="96">
        <f t="shared" si="259"/>
        <v>156.535827694831</v>
      </c>
      <c r="U835" s="96">
        <f t="shared" si="259"/>
        <v>378.30959072632459</v>
      </c>
      <c r="V835" s="32">
        <f t="shared" si="256"/>
        <v>1000</v>
      </c>
      <c r="W835" s="100">
        <f>IF(A835=1,((cPH1_+cPHr+(cNES*L835+(cNES+cOSEX)*G835+(cNES+cEREX)*H835+(cNES+cHOEX)*I835+(cNES+cNES)*S835+(cNES+cOSEX)*N835+(cNES+cEREX)*O835+(cNES+cHOEX)*P835)))/(1+cDR)^(A$6:A$65537 + 0.5),(cPHr+(cNES*L835+(cNES+cOSEX)*G835+(cNES+cEREX)*H835+(cNES+cHOEX)*I835+(cNES+cNES)*S835+(cNES+cOSEX)*N835+(cNES+cEREX)*O835+(cNES+cHOEX)*P835))/(1+cDR)^(((cycle + 0.5)/('Life tables'!$I$2/2))))</f>
        <v>17402.369005614379</v>
      </c>
      <c r="X835" s="107">
        <f>((L835+G835+H835+I835+N835+O835+P835+S835)/('Life tables'!$I$2/2))/(1+oDR)^(((cycle + 0.5)/('Life tables'!$I$2/2)))</f>
        <v>11.10979004562936</v>
      </c>
      <c r="Y835" s="31">
        <f>((uNES*L835+ uOCEX*G835+uEREX*H835+uHOEX*I835+uNES*S835+ uOCEX*N835+uEREX*O835+uHOEX*P835)/('Life tables'!$I$2/2))/(1+oDR)^(((cycle + 0.5)/('Life tables'!$I$2/2)))</f>
        <v>7.3218532189641836</v>
      </c>
      <c r="Z835" s="100">
        <f t="shared" si="252"/>
        <v>111109.24942701822</v>
      </c>
      <c r="AA835" s="107">
        <f>((L835+G835+H835+I835+N835+O835+P835+S835)/('Life tables'!$I$2/2))</f>
        <v>17.841530930532997</v>
      </c>
      <c r="AB835" s="31">
        <f>((uNES*L835+ uOCEX*G835+uEREX*H835+uHOEX*I835+uNES*S835+ uOCEX*N835+uEREX*O835+uHOEX*P835)/('Life tables'!$I$2/2))</f>
        <v>11.758374383174207</v>
      </c>
    </row>
    <row r="836" spans="1:28" x14ac:dyDescent="0.25">
      <c r="A836" s="4">
        <v>830</v>
      </c>
      <c r="C836" s="105">
        <f>IF(male=0,VLOOKUP((($A$5:$A$1570/'Life tables'!$I$2)*2)+age,lifetable,13,1),IF(male=1,VLOOKUP((($A$5:$A$1570/'Life tables'!$I$2)*2)+age,lifetable,10,1),"error"))</f>
        <v>7.1453294378398535E-4</v>
      </c>
      <c r="F836" s="96">
        <f t="shared" si="240"/>
        <v>81.190212518100338</v>
      </c>
      <c r="G836" s="96">
        <f t="shared" si="241"/>
        <v>8.1557267691960824</v>
      </c>
      <c r="H836" s="96">
        <f t="shared" si="242"/>
        <v>0.46578036550464275</v>
      </c>
      <c r="I836" s="96">
        <f t="shared" si="243"/>
        <v>0.18663378738952097</v>
      </c>
      <c r="J836" s="96">
        <f t="shared" si="244"/>
        <v>6.4306788419330949E-2</v>
      </c>
      <c r="K836" s="96">
        <f t="shared" si="245"/>
        <v>0.19502188923769989</v>
      </c>
      <c r="L836" s="96">
        <f t="shared" si="253"/>
        <v>72.122742918353055</v>
      </c>
      <c r="M836" s="96">
        <f t="shared" si="246"/>
        <v>383.96436906074416</v>
      </c>
      <c r="N836" s="96">
        <f t="shared" si="247"/>
        <v>36.976600648306054</v>
      </c>
      <c r="O836" s="96">
        <f t="shared" si="248"/>
        <v>0.88262762465929778</v>
      </c>
      <c r="P836" s="96">
        <f t="shared" si="249"/>
        <v>0.88262762465929778</v>
      </c>
      <c r="Q836" s="96">
        <f t="shared" si="250"/>
        <v>0.30203752327531885</v>
      </c>
      <c r="R836" s="96">
        <f t="shared" si="251"/>
        <v>6.9188403077325974E-2</v>
      </c>
      <c r="S836" s="96">
        <f t="shared" si="254"/>
        <v>344.85128723676689</v>
      </c>
      <c r="T836" s="96">
        <f t="shared" si="259"/>
        <v>156.90217200652566</v>
      </c>
      <c r="U836" s="96">
        <f t="shared" si="259"/>
        <v>378.57380101863959</v>
      </c>
      <c r="V836" s="32">
        <f t="shared" si="256"/>
        <v>1000</v>
      </c>
      <c r="W836" s="100">
        <f>IF(A836=1,((cPH1_+cPHr+(cNES*L836+(cNES+cOSEX)*G836+(cNES+cEREX)*H836+(cNES+cHOEX)*I836+(cNES+cNES)*S836+(cNES+cOSEX)*N836+(cNES+cEREX)*O836+(cNES+cHOEX)*P836)))/(1+cDR)^(A$6:A$65537 + 0.5),(cPHr+(cNES*L836+(cNES+cOSEX)*G836+(cNES+cEREX)*H836+(cNES+cHOEX)*I836+(cNES+cNES)*S836+(cNES+cOSEX)*N836+(cNES+cEREX)*O836+(cNES+cHOEX)*P836))/(1+cDR)^(((cycle + 0.5)/('Life tables'!$I$2/2))))</f>
        <v>17339.986752002409</v>
      </c>
      <c r="X836" s="107">
        <f>((L836+G836+H836+I836+N836+O836+P836+S836)/('Life tables'!$I$2/2))/(1+oDR)^(((cycle + 0.5)/('Life tables'!$I$2/2)))</f>
        <v>11.088395773781587</v>
      </c>
      <c r="Y836" s="31">
        <f>((uNES*L836+ uOCEX*G836+uEREX*H836+uHOEX*I836+uNES*S836+ uOCEX*N836+uEREX*O836+uHOEX*P836)/('Life tables'!$I$2/2))/(1+oDR)^(((cycle + 0.5)/('Life tables'!$I$2/2)))</f>
        <v>7.3077534287412043</v>
      </c>
      <c r="Z836" s="100">
        <f t="shared" si="252"/>
        <v>110958.66859463482</v>
      </c>
      <c r="AA836" s="107">
        <f>((L836+G836+H836+I836+N836+O836+P836+S836)/('Life tables'!$I$2/2))</f>
        <v>17.817345294367396</v>
      </c>
      <c r="AB836" s="31">
        <f>((uNES*L836+ uOCEX*G836+uEREX*H836+uHOEX*I836+uNES*S836+ uOCEX*N836+uEREX*O836+uHOEX*P836)/('Life tables'!$I$2/2))</f>
        <v>11.742434958341523</v>
      </c>
    </row>
    <row r="837" spans="1:28" x14ac:dyDescent="0.25">
      <c r="A837" s="4">
        <v>831</v>
      </c>
      <c r="C837" s="105">
        <f>IF(male=0,VLOOKUP((($A$5:$A$1570/'Life tables'!$I$2)*2)+age,lifetable,13,1),IF(male=1,VLOOKUP((($A$5:$A$1570/'Life tables'!$I$2)*2)+age,lifetable,10,1),"error"))</f>
        <v>7.1453294378398535E-4</v>
      </c>
      <c r="F837" s="96">
        <f t="shared" si="240"/>
        <v>81.080124698040223</v>
      </c>
      <c r="G837" s="96">
        <f t="shared" si="241"/>
        <v>8.1446682172699312</v>
      </c>
      <c r="H837" s="96">
        <f t="shared" si="242"/>
        <v>0.46514880237067785</v>
      </c>
      <c r="I837" s="96">
        <f t="shared" si="243"/>
        <v>0.18638072601468228</v>
      </c>
      <c r="J837" s="96">
        <f t="shared" si="244"/>
        <v>6.4219593252172427E-2</v>
      </c>
      <c r="K837" s="96">
        <f t="shared" si="245"/>
        <v>0.19475745422781005</v>
      </c>
      <c r="L837" s="96">
        <f t="shared" si="253"/>
        <v>72.024949904904943</v>
      </c>
      <c r="M837" s="96">
        <f t="shared" si="246"/>
        <v>383.44390227679457</v>
      </c>
      <c r="N837" s="96">
        <f t="shared" si="247"/>
        <v>36.926478569354067</v>
      </c>
      <c r="O837" s="96">
        <f t="shared" si="248"/>
        <v>0.8814312158301264</v>
      </c>
      <c r="P837" s="96">
        <f t="shared" si="249"/>
        <v>0.8814312158301264</v>
      </c>
      <c r="Q837" s="96">
        <f t="shared" si="250"/>
        <v>0.30162810898837406</v>
      </c>
      <c r="R837" s="96">
        <f t="shared" si="251"/>
        <v>6.9094617641650397E-2</v>
      </c>
      <c r="S837" s="96">
        <f t="shared" si="254"/>
        <v>344.38383854915025</v>
      </c>
      <c r="T837" s="96">
        <f t="shared" si="259"/>
        <v>157.26801970876622</v>
      </c>
      <c r="U837" s="96">
        <f t="shared" si="259"/>
        <v>378.83765309050904</v>
      </c>
      <c r="V837" s="32">
        <f t="shared" si="256"/>
        <v>1000</v>
      </c>
      <c r="W837" s="100">
        <f>IF(A837=1,((cPH1_+cPHr+(cNES*L837+(cNES+cOSEX)*G837+(cNES+cEREX)*H837+(cNES+cHOEX)*I837+(cNES+cNES)*S837+(cNES+cOSEX)*N837+(cNES+cEREX)*O837+(cNES+cHOEX)*P837)))/(1+cDR)^(A$6:A$65537 + 0.5),(cPHr+(cNES*L837+(cNES+cOSEX)*G837+(cNES+cEREX)*H837+(cNES+cHOEX)*I837+(cNES+cNES)*S837+(cNES+cOSEX)*N837+(cNES+cEREX)*O837+(cNES+cHOEX)*P837))/(1+cDR)^(((cycle + 0.5)/('Life tables'!$I$2/2))))</f>
        <v>17277.828115020155</v>
      </c>
      <c r="X837" s="107">
        <f>((L837+G837+H837+I837+N837+O837+P837+S837)/('Life tables'!$I$2/2))/(1+oDR)^(((cycle + 0.5)/('Life tables'!$I$2/2)))</f>
        <v>11.067042702654394</v>
      </c>
      <c r="Y837" s="31">
        <f>((uNES*L837+ uOCEX*G837+uEREX*H837+uHOEX*I837+uNES*S837+ uOCEX*N837+uEREX*O837+uHOEX*P837)/('Life tables'!$I$2/2))/(1+oDR)^(((cycle + 0.5)/('Life tables'!$I$2/2)))</f>
        <v>7.2936807916232267</v>
      </c>
      <c r="Z837" s="100">
        <f t="shared" si="252"/>
        <v>110808.29180509133</v>
      </c>
      <c r="AA837" s="107">
        <f>((L837+G837+H837+I837+N837+O837+P837+S837)/('Life tables'!$I$2/2))</f>
        <v>17.793192446170998</v>
      </c>
      <c r="AB837" s="31">
        <f>((uNES*L837+ uOCEX*G837+uEREX*H837+uHOEX*I837+uNES*S837+ uOCEX*N837+uEREX*O837+uHOEX*P837)/('Life tables'!$I$2/2))</f>
        <v>11.726517142214163</v>
      </c>
    </row>
    <row r="838" spans="1:28" x14ac:dyDescent="0.25">
      <c r="A838" s="4">
        <v>832</v>
      </c>
      <c r="C838" s="105">
        <f>IF(male=0,VLOOKUP((($A$5:$A$1570/'Life tables'!$I$2)*2)+age,lifetable,13,1),IF(male=1,VLOOKUP((($A$5:$A$1570/'Life tables'!$I$2)*2)+age,lifetable,10,1),"error"))</f>
        <v>7.1453294378398535E-4</v>
      </c>
      <c r="F838" s="96">
        <f t="shared" si="240"/>
        <v>80.970187070895633</v>
      </c>
      <c r="G838" s="96">
        <f t="shared" si="241"/>
        <v>8.1336247525364804</v>
      </c>
      <c r="H838" s="96">
        <f t="shared" si="242"/>
        <v>0.46451810087888529</v>
      </c>
      <c r="I838" s="96">
        <f t="shared" si="243"/>
        <v>0.18612800989171316</v>
      </c>
      <c r="J838" s="96">
        <f t="shared" si="244"/>
        <v>6.4132517045461745E-2</v>
      </c>
      <c r="K838" s="96">
        <f t="shared" si="245"/>
        <v>0.19449337998685068</v>
      </c>
      <c r="L838" s="96">
        <f t="shared" si="253"/>
        <v>71.927290310556245</v>
      </c>
      <c r="M838" s="96">
        <f t="shared" si="246"/>
        <v>382.92414012982908</v>
      </c>
      <c r="N838" s="96">
        <f t="shared" si="247"/>
        <v>36.87642434847033</v>
      </c>
      <c r="O838" s="96">
        <f t="shared" si="248"/>
        <v>0.88023642676601044</v>
      </c>
      <c r="P838" s="96">
        <f t="shared" si="249"/>
        <v>0.88023642676601044</v>
      </c>
      <c r="Q838" s="96">
        <f t="shared" si="250"/>
        <v>0.3012192489893441</v>
      </c>
      <c r="R838" s="96">
        <f t="shared" si="251"/>
        <v>6.9000959177932641E-2</v>
      </c>
      <c r="S838" s="96">
        <f t="shared" si="254"/>
        <v>343.91702271965949</v>
      </c>
      <c r="T838" s="96">
        <f t="shared" si="259"/>
        <v>157.63337147480104</v>
      </c>
      <c r="U838" s="96">
        <f t="shared" si="259"/>
        <v>379.1011474296738</v>
      </c>
      <c r="V838" s="32">
        <f t="shared" si="256"/>
        <v>1000</v>
      </c>
      <c r="W838" s="100">
        <f>IF(A838=1,((cPH1_+cPHr+(cNES*L838+(cNES+cOSEX)*G838+(cNES+cEREX)*H838+(cNES+cHOEX)*I838+(cNES+cNES)*S838+(cNES+cOSEX)*N838+(cNES+cEREX)*O838+(cNES+cHOEX)*P838)))/(1+cDR)^(A$6:A$65537 + 0.5),(cPHr+(cNES*L838+(cNES+cOSEX)*G838+(cNES+cEREX)*H838+(cNES+cHOEX)*I838+(cNES+cNES)*S838+(cNES+cOSEX)*N838+(cNES+cEREX)*O838+(cNES+cHOEX)*P838))/(1+cDR)^(((cycle + 0.5)/('Life tables'!$I$2/2))))</f>
        <v>17215.892293509496</v>
      </c>
      <c r="X838" s="107">
        <f>((L838+G838+H838+I838+N838+O838+P838+S838)/('Life tables'!$I$2/2))/(1+oDR)^(((cycle + 0.5)/('Life tables'!$I$2/2)))</f>
        <v>11.045730752852888</v>
      </c>
      <c r="Y838" s="31">
        <f>((uNES*L838+ uOCEX*G838+uEREX*H838+uHOEX*I838+uNES*S838+ uOCEX*N838+uEREX*O838+uHOEX*P838)/('Life tables'!$I$2/2))/(1+oDR)^(((cycle + 0.5)/('Life tables'!$I$2/2)))</f>
        <v>7.2796352552864745</v>
      </c>
      <c r="Z838" s="100">
        <f t="shared" si="252"/>
        <v>110658.11878454541</v>
      </c>
      <c r="AA838" s="107">
        <f>((L838+G838+H838+I838+N838+O838+P838+S838)/('Life tables'!$I$2/2))</f>
        <v>17.769072341412741</v>
      </c>
      <c r="AB838" s="31">
        <f>((uNES*L838+ uOCEX*G838+uEREX*H838+uHOEX*I838+uNES*S838+ uOCEX*N838+uEREX*O838+uHOEX*P838)/('Life tables'!$I$2/2))</f>
        <v>11.710620905445742</v>
      </c>
    </row>
    <row r="839" spans="1:28" x14ac:dyDescent="0.25">
      <c r="A839" s="4">
        <v>833</v>
      </c>
      <c r="C839" s="105">
        <f>IF(male=0,VLOOKUP((($A$5:$A$1570/'Life tables'!$I$2)*2)+age,lifetable,13,1),IF(male=1,VLOOKUP((($A$5:$A$1570/'Life tables'!$I$2)*2)+age,lifetable,10,1),"error"))</f>
        <v>7.1453294378398535E-4</v>
      </c>
      <c r="F839" s="96">
        <f t="shared" ref="F839:F902" si="260">IF(cycle&lt;27,E838*(1-pCAPH)+(L838+G838+H838+I838)*(1-pCAPH)+(S838+N838+O838+P838)*(pUAPH),E838*(1-pCAUC)+(L838+G838+H838+I838)*(1-pCAUC)+(S838+N838+O838+P838)*(pUAUC))</f>
        <v>80.860399400430268</v>
      </c>
      <c r="G839" s="96">
        <f t="shared" ref="G839:G902" si="261">F839*(rrOSEX)</f>
        <v>8.1225963512652992</v>
      </c>
      <c r="H839" s="96">
        <f t="shared" si="242"/>
        <v>0.46388825967400038</v>
      </c>
      <c r="I839" s="96">
        <f t="shared" si="243"/>
        <v>0.18587563847757188</v>
      </c>
      <c r="J839" s="96">
        <f t="shared" ref="J839:J902" si="262">F839*mr + G839*mr + H839*mr+I839*mr</f>
        <v>6.4045559612087702E-2</v>
      </c>
      <c r="K839" s="96">
        <f t="shared" si="245"/>
        <v>0.19422966594737345</v>
      </c>
      <c r="L839" s="96">
        <f t="shared" si="253"/>
        <v>71.829763925453932</v>
      </c>
      <c r="M839" s="96">
        <f t="shared" ref="M839:M902" si="263">IF(cycle&lt;27,E838*pCAPH+(L838+G838+H838+I838)*pCAPH+(S838+N838+O838+P838)*(1-pUAPH),E838*pCAUC+(L838+G838+H838+I838)*pCAUC+(S838+N838+O838+P838)*(1-pUAUC))</f>
        <v>382.40508169509496</v>
      </c>
      <c r="N839" s="96">
        <f t="shared" ref="N839:N902" si="264">M839*rrOSEXc</f>
        <v>36.826437896599167</v>
      </c>
      <c r="O839" s="96">
        <f t="shared" si="248"/>
        <v>0.87904325534119976</v>
      </c>
      <c r="P839" s="96">
        <f t="shared" si="249"/>
        <v>0.87904325534119976</v>
      </c>
      <c r="Q839" s="96">
        <f t="shared" ref="Q839:Q902" si="265">M839*mr + N839*mr + O839*mr+P839*mr</f>
        <v>0.30081094255079149</v>
      </c>
      <c r="R839" s="96">
        <f t="shared" ref="R839:R902" si="266">M839*amrc + P839*amrHOEX</f>
        <v>6.8907427519537046E-2</v>
      </c>
      <c r="S839" s="96">
        <f t="shared" si="254"/>
        <v>343.45083891774306</v>
      </c>
      <c r="T839" s="96">
        <f t="shared" si="259"/>
        <v>157.9982279769639</v>
      </c>
      <c r="U839" s="96">
        <f t="shared" si="259"/>
        <v>379.36428452314073</v>
      </c>
      <c r="V839" s="32">
        <f t="shared" si="256"/>
        <v>1000</v>
      </c>
      <c r="W839" s="100">
        <f>IF(A839=1,((cPH1_+cPHr+(cNES*L839+(cNES+cOSEX)*G839+(cNES+cEREX)*H839+(cNES+cHOEX)*I839+(cNES+cNES)*S839+(cNES+cOSEX)*N839+(cNES+cEREX)*O839+(cNES+cHOEX)*P839)))/(1+cDR)^(A$6:A$65537 + 0.5),(cPHr+(cNES*L839+(cNES+cOSEX)*G839+(cNES+cEREX)*H839+(cNES+cHOEX)*I839+(cNES+cNES)*S839+(cNES+cOSEX)*N839+(cNES+cEREX)*O839+(cNES+cHOEX)*P839))/(1+cDR)^(((cycle + 0.5)/('Life tables'!$I$2/2))))</f>
        <v>17154.178489166858</v>
      </c>
      <c r="X839" s="107">
        <f>((L839+G839+H839+I839+N839+O839+P839+S839)/('Life tables'!$I$2/2))/(1+oDR)^(((cycle + 0.5)/('Life tables'!$I$2/2)))</f>
        <v>11.024459845136956</v>
      </c>
      <c r="Y839" s="31">
        <f>((uNES*L839+ uOCEX*G839+uEREX*H839+uHOEX*I839+uNES*S839+ uOCEX*N839+uEREX*O839+uHOEX*P839)/('Life tables'!$I$2/2))/(1+oDR)^(((cycle + 0.5)/('Life tables'!$I$2/2)))</f>
        <v>7.265616767509135</v>
      </c>
      <c r="Z839" s="100">
        <f t="shared" ref="Z839:Z902" si="267">IF(A839=1,((cPH1_+cPHr+(cNES*L839+(cNES+cOSEX)*G839+(cNES+cEREX)*H839+(cNES+cHOEX)*I839+(cNES+cNES)*S839+(cNES+cOSEX)*N839+(cNES+cEREX)*O839+(cNES+cHOEX)*P839))),(cPHr+(cNES*L839+(cNES+cOSEX)*G839+(cNES+cEREX)*H839+(cNES+cHOEX)*I839+(cNES+cNES)*S839+(cNES+cOSEX)*N839+(cNES+cEREX)*O839+(cNES+cHOEX)*P839)))</f>
        <v>110508.14925943242</v>
      </c>
      <c r="AA839" s="107">
        <f>((L839+G839+H839+I839+N839+O839+P839+S839)/('Life tables'!$I$2/2))</f>
        <v>17.74498493562481</v>
      </c>
      <c r="AB839" s="31">
        <f>((uNES*L839+ uOCEX*G839+uEREX*H839+uHOEX*I839+uNES*S839+ uOCEX*N839+uEREX*O839+uHOEX*P839)/('Life tables'!$I$2/2))</f>
        <v>11.694746218731495</v>
      </c>
    </row>
    <row r="840" spans="1:28" x14ac:dyDescent="0.25">
      <c r="A840" s="4">
        <v>834</v>
      </c>
      <c r="C840" s="105">
        <f>IF(male=0,VLOOKUP((($A$5:$A$1570/'Life tables'!$I$2)*2)+age,lifetable,13,1),IF(male=1,VLOOKUP((($A$5:$A$1570/'Life tables'!$I$2)*2)+age,lifetable,10,1),"error"))</f>
        <v>7.1453294378398535E-4</v>
      </c>
      <c r="F840" s="96">
        <f t="shared" si="260"/>
        <v>80.750761451837135</v>
      </c>
      <c r="G840" s="96">
        <f t="shared" si="261"/>
        <v>8.1115829898695342</v>
      </c>
      <c r="H840" s="96">
        <f t="shared" ref="H840:H903" si="268">F840*rrEREX</f>
        <v>0.46325927740895823</v>
      </c>
      <c r="I840" s="96">
        <f t="shared" ref="I840:I903" si="269">F840*rrHOEX</f>
        <v>0.18562361123250226</v>
      </c>
      <c r="J840" s="96">
        <f t="shared" si="262"/>
        <v>6.3958720766071162E-2</v>
      </c>
      <c r="K840" s="96">
        <f t="shared" ref="K840:K903" si="270">F840*amr + I840*amrHOEX</f>
        <v>0.19396631154536334</v>
      </c>
      <c r="L840" s="96">
        <f t="shared" ref="L840:L903" si="271">F840-SUM(G840:K840)</f>
        <v>71.732370541014703</v>
      </c>
      <c r="M840" s="96">
        <f t="shared" si="263"/>
        <v>381.88672604805822</v>
      </c>
      <c r="N840" s="96">
        <f t="shared" si="264"/>
        <v>36.776519124705935</v>
      </c>
      <c r="O840" s="96">
        <f t="shared" ref="O840:O903" si="272">M840*rrEREXc</f>
        <v>0.87785169943044694</v>
      </c>
      <c r="P840" s="96">
        <f t="shared" ref="P840:P903" si="273">M840*rrHOEXc</f>
        <v>0.87785169943044694</v>
      </c>
      <c r="Q840" s="96">
        <f t="shared" si="265"/>
        <v>0.3004031889454512</v>
      </c>
      <c r="R840" s="96">
        <f t="shared" si="266"/>
        <v>6.8814022499867331E-2</v>
      </c>
      <c r="S840" s="96">
        <f t="shared" ref="S840:S903" si="274">M840-SUM(N840:R840)</f>
        <v>342.98528631304606</v>
      </c>
      <c r="T840" s="96">
        <f t="shared" ref="T840:U855" si="275">J840+Q840+T839</f>
        <v>158.36258988667544</v>
      </c>
      <c r="U840" s="96">
        <f t="shared" si="275"/>
        <v>379.62706485718593</v>
      </c>
      <c r="V840" s="32">
        <f t="shared" ref="V840:V903" si="276">SUM(G840:I840,L840,N840,O840,P840,S840,T840,U840)</f>
        <v>1000</v>
      </c>
      <c r="W840" s="100">
        <f>IF(A840=1,((cPH1_+cPHr+(cNES*L840+(cNES+cOSEX)*G840+(cNES+cEREX)*H840+(cNES+cHOEX)*I840+(cNES+cNES)*S840+(cNES+cOSEX)*N840+(cNES+cEREX)*O840+(cNES+cHOEX)*P840)))/(1+cDR)^(A$6:A$65537 + 0.5),(cPHr+(cNES*L840+(cNES+cOSEX)*G840+(cNES+cEREX)*H840+(cNES+cHOEX)*I840+(cNES+cNES)*S840+(cNES+cOSEX)*N840+(cNES+cEREX)*O840+(cNES+cHOEX)*P840))/(1+cDR)^(((cycle + 0.5)/('Life tables'!$I$2/2))))</f>
        <v>17092.685906533578</v>
      </c>
      <c r="X840" s="107">
        <f>((L840+G840+H840+I840+N840+O840+P840+S840)/('Life tables'!$I$2/2))/(1+oDR)^(((cycle + 0.5)/('Life tables'!$I$2/2)))</f>
        <v>11.003229900420868</v>
      </c>
      <c r="Y840" s="31">
        <f>((uNES*L840+ uOCEX*G840+uEREX*H840+uHOEX*I840+uNES*S840+ uOCEX*N840+uEREX*O840+uHOEX*P840)/('Life tables'!$I$2/2))/(1+oDR)^(((cycle + 0.5)/('Life tables'!$I$2/2)))</f>
        <v>7.2516252761711071</v>
      </c>
      <c r="Z840" s="100">
        <f t="shared" si="267"/>
        <v>110358.38295646809</v>
      </c>
      <c r="AA840" s="107">
        <f>((L840+G840+H840+I840+N840+O840+P840+S840)/('Life tables'!$I$2/2))</f>
        <v>17.720930184402423</v>
      </c>
      <c r="AB840" s="31">
        <f>((uNES*L840+ uOCEX*G840+uEREX*H840+uHOEX*I840+uNES*S840+ uOCEX*N840+uEREX*O840+uHOEX*P840)/('Life tables'!$I$2/2))</f>
        <v>11.678893052808144</v>
      </c>
    </row>
    <row r="841" spans="1:28" x14ac:dyDescent="0.25">
      <c r="A841" s="4">
        <v>835</v>
      </c>
      <c r="C841" s="105">
        <f>IF(male=0,VLOOKUP((($A$5:$A$1570/'Life tables'!$I$2)*2)+age,lifetable,13,1),IF(male=1,VLOOKUP((($A$5:$A$1570/'Life tables'!$I$2)*2)+age,lifetable,10,1),"error"))</f>
        <v>7.7299415014675521E-4</v>
      </c>
      <c r="F841" s="96">
        <f t="shared" si="260"/>
        <v>80.641272991699054</v>
      </c>
      <c r="G841" s="96">
        <f t="shared" si="261"/>
        <v>8.100584644901943</v>
      </c>
      <c r="H841" s="96">
        <f t="shared" si="268"/>
        <v>0.4626311527446671</v>
      </c>
      <c r="I841" s="96">
        <f t="shared" si="269"/>
        <v>0.18537192761994292</v>
      </c>
      <c r="J841" s="96">
        <f t="shared" si="262"/>
        <v>6.9097839416647655E-2</v>
      </c>
      <c r="K841" s="96">
        <f t="shared" si="270"/>
        <v>0.19370331622014361</v>
      </c>
      <c r="L841" s="96">
        <f t="shared" si="271"/>
        <v>71.629884110795714</v>
      </c>
      <c r="M841" s="96">
        <f t="shared" si="263"/>
        <v>381.36907226443952</v>
      </c>
      <c r="N841" s="96">
        <f t="shared" si="264"/>
        <v>36.726667943780534</v>
      </c>
      <c r="O841" s="96">
        <f t="shared" si="272"/>
        <v>0.87666175690909032</v>
      </c>
      <c r="P841" s="96">
        <f t="shared" si="273"/>
        <v>0.87666175690909032</v>
      </c>
      <c r="Q841" s="96">
        <f t="shared" si="265"/>
        <v>0.32454087020172778</v>
      </c>
      <c r="R841" s="96">
        <f t="shared" si="266"/>
        <v>6.8720743952373139E-2</v>
      </c>
      <c r="S841" s="96">
        <f t="shared" si="274"/>
        <v>342.49581919268672</v>
      </c>
      <c r="T841" s="96">
        <f t="shared" si="275"/>
        <v>158.75622859629382</v>
      </c>
      <c r="U841" s="96">
        <f t="shared" si="275"/>
        <v>379.88948891735845</v>
      </c>
      <c r="V841" s="32">
        <f t="shared" si="276"/>
        <v>1000</v>
      </c>
      <c r="W841" s="100">
        <f>IF(A841=1,((cPH1_+cPHr+(cNES*L841+(cNES+cOSEX)*G841+(cNES+cEREX)*H841+(cNES+cHOEX)*I841+(cNES+cNES)*S841+(cNES+cOSEX)*N841+(cNES+cEREX)*O841+(cNES+cHOEX)*P841)))/(1+cDR)^(A$6:A$65537 + 0.5),(cPHr+(cNES*L841+(cNES+cOSEX)*G841+(cNES+cEREX)*H841+(cNES+cHOEX)*I841+(cNES+cNES)*S841+(cNES+cOSEX)*N841+(cNES+cEREX)*O841+(cNES+cHOEX)*P841))/(1+cDR)^(((cycle + 0.5)/('Life tables'!$I$2/2))))</f>
        <v>17030.465924326745</v>
      </c>
      <c r="X841" s="107">
        <f>((L841+G841+H841+I841+N841+O841+P841+S841)/('Life tables'!$I$2/2))/(1+oDR)^(((cycle + 0.5)/('Life tables'!$I$2/2)))</f>
        <v>10.98133222559154</v>
      </c>
      <c r="Y841" s="31">
        <f>((uNES*L841+ uOCEX*G841+uEREX*H841+uHOEX*I841+uNES*S841+ uOCEX*N841+uEREX*O841+uHOEX*P841)/('Life tables'!$I$2/2))/(1+oDR)^(((cycle + 0.5)/('Life tables'!$I$2/2)))</f>
        <v>7.2371859577522466</v>
      </c>
      <c r="Z841" s="100">
        <f t="shared" si="267"/>
        <v>110202.68628457944</v>
      </c>
      <c r="AA841" s="107">
        <f>((L841+G841+H841+I841+N841+O841+P841+S841)/('Life tables'!$I$2/2))</f>
        <v>17.695766153641156</v>
      </c>
      <c r="AB841" s="31">
        <f>((uNES*L841+ uOCEX*G841+uEREX*H841+uHOEX*I841+uNES*S841+ uOCEX*N841+uEREX*O841+uHOEX*P841)/('Life tables'!$I$2/2))</f>
        <v>11.66229631231292</v>
      </c>
    </row>
    <row r="842" spans="1:28" x14ac:dyDescent="0.25">
      <c r="A842" s="4">
        <v>836</v>
      </c>
      <c r="C842" s="105">
        <f>IF(male=0,VLOOKUP((($A$5:$A$1570/'Life tables'!$I$2)*2)+age,lifetable,13,1),IF(male=1,VLOOKUP((($A$5:$A$1570/'Life tables'!$I$2)*2)+age,lifetable,10,1),"error"))</f>
        <v>7.7299415014675521E-4</v>
      </c>
      <c r="F842" s="96">
        <f t="shared" si="260"/>
        <v>80.526699606255121</v>
      </c>
      <c r="G842" s="96">
        <f t="shared" si="261"/>
        <v>8.089075508545216</v>
      </c>
      <c r="H842" s="96">
        <f t="shared" si="268"/>
        <v>0.46197385635765148</v>
      </c>
      <c r="I842" s="96">
        <f t="shared" si="269"/>
        <v>0.18510855517397631</v>
      </c>
      <c r="J842" s="96">
        <f t="shared" si="262"/>
        <v>6.8999666693237871E-2</v>
      </c>
      <c r="K842" s="96">
        <f t="shared" si="270"/>
        <v>0.19342810671652702</v>
      </c>
      <c r="L842" s="96">
        <f t="shared" si="271"/>
        <v>71.528113912768518</v>
      </c>
      <c r="M842" s="96">
        <f t="shared" si="263"/>
        <v>380.82758288009251</v>
      </c>
      <c r="N842" s="96">
        <f t="shared" si="264"/>
        <v>36.674521342862135</v>
      </c>
      <c r="O842" s="96">
        <f t="shared" si="272"/>
        <v>0.87541702295043278</v>
      </c>
      <c r="P842" s="96">
        <f t="shared" si="273"/>
        <v>0.87541702295043278</v>
      </c>
      <c r="Q842" s="96">
        <f t="shared" si="265"/>
        <v>0.32408006871366402</v>
      </c>
      <c r="R842" s="96">
        <f t="shared" si="266"/>
        <v>6.8623170352307222E-2</v>
      </c>
      <c r="S842" s="96">
        <f t="shared" si="274"/>
        <v>342.00952425226353</v>
      </c>
      <c r="T842" s="96">
        <f t="shared" si="275"/>
        <v>159.14930833170072</v>
      </c>
      <c r="U842" s="96">
        <f t="shared" si="275"/>
        <v>380.1515401944273</v>
      </c>
      <c r="V842" s="32">
        <f t="shared" si="276"/>
        <v>999.99999999999989</v>
      </c>
      <c r="W842" s="100">
        <f>IF(A842=1,((cPH1_+cPHr+(cNES*L842+(cNES+cOSEX)*G842+(cNES+cEREX)*H842+(cNES+cHOEX)*I842+(cNES+cNES)*S842+(cNES+cOSEX)*N842+(cNES+cEREX)*O842+(cNES+cHOEX)*P842)))/(1+cDR)^(A$6:A$65537 + 0.5),(cPHr+(cNES*L842+(cNES+cOSEX)*G842+(cNES+cEREX)*H842+(cNES+cHOEX)*I842+(cNES+cNES)*S842+(cNES+cOSEX)*N842+(cNES+cEREX)*O842+(cNES+cHOEX)*P842))/(1+cDR)^(((cycle + 0.5)/('Life tables'!$I$2/2))))</f>
        <v>16968.322684850609</v>
      </c>
      <c r="X842" s="107">
        <f>((L842+G842+H842+I842+N842+O842+P842+S842)/('Life tables'!$I$2/2))/(1+oDR)^(((cycle + 0.5)/('Life tables'!$I$2/2)))</f>
        <v>10.959478132869586</v>
      </c>
      <c r="Y842" s="31">
        <f>((uNES*L842+ uOCEX*G842+uEREX*H842+uHOEX*I842+uNES*S842+ uOCEX*N842+uEREX*O842+uHOEX*P842)/('Life tables'!$I$2/2))/(1+oDR)^(((cycle + 0.5)/('Life tables'!$I$2/2)))</f>
        <v>7.2227831411699377</v>
      </c>
      <c r="Z842" s="100">
        <f t="shared" si="267"/>
        <v>110046.23810259027</v>
      </c>
      <c r="AA842" s="107">
        <f>((L842+G842+H842+I842+N842+O842+P842+S842)/('Life tables'!$I$2/2))</f>
        <v>17.670637861487254</v>
      </c>
      <c r="AB842" s="31">
        <f>((uNES*L842+ uOCEX*G842+uEREX*H842+uHOEX*I842+uNES*S842+ uOCEX*N842+uEREX*O842+uHOEX*P842)/('Life tables'!$I$2/2))</f>
        <v>11.645735653861003</v>
      </c>
    </row>
    <row r="843" spans="1:28" x14ac:dyDescent="0.25">
      <c r="A843" s="4">
        <v>837</v>
      </c>
      <c r="C843" s="105">
        <f>IF(male=0,VLOOKUP((($A$5:$A$1570/'Life tables'!$I$2)*2)+age,lifetable,13,1),IF(male=1,VLOOKUP((($A$5:$A$1570/'Life tables'!$I$2)*2)+age,lifetable,10,1),"error"))</f>
        <v>7.7299415014675521E-4</v>
      </c>
      <c r="F843" s="96">
        <f t="shared" si="260"/>
        <v>80.412291030175282</v>
      </c>
      <c r="G843" s="96">
        <f t="shared" si="261"/>
        <v>8.0775829276340385</v>
      </c>
      <c r="H843" s="96">
        <f t="shared" si="268"/>
        <v>0.46131750546595435</v>
      </c>
      <c r="I843" s="96">
        <f t="shared" si="269"/>
        <v>0.18484556157904192</v>
      </c>
      <c r="J843" s="96">
        <f t="shared" si="262"/>
        <v>6.8901635187476981E-2</v>
      </c>
      <c r="K843" s="96">
        <f t="shared" si="270"/>
        <v>0.19315329309109017</v>
      </c>
      <c r="L843" s="96">
        <f t="shared" si="271"/>
        <v>71.426490107217688</v>
      </c>
      <c r="M843" s="96">
        <f t="shared" si="263"/>
        <v>380.28686044369664</v>
      </c>
      <c r="N843" s="96">
        <f t="shared" si="264"/>
        <v>36.622448600693119</v>
      </c>
      <c r="O843" s="96">
        <f t="shared" si="272"/>
        <v>0.87417405199246723</v>
      </c>
      <c r="P843" s="96">
        <f t="shared" si="273"/>
        <v>0.87417405199246723</v>
      </c>
      <c r="Q843" s="96">
        <f t="shared" si="265"/>
        <v>0.32361991988983951</v>
      </c>
      <c r="R843" s="96">
        <f t="shared" si="266"/>
        <v>6.852573495231469E-2</v>
      </c>
      <c r="S843" s="96">
        <f t="shared" si="274"/>
        <v>341.52391808417644</v>
      </c>
      <c r="T843" s="96">
        <f t="shared" si="275"/>
        <v>159.54182988677803</v>
      </c>
      <c r="U843" s="96">
        <f t="shared" si="275"/>
        <v>380.41321922247073</v>
      </c>
      <c r="V843" s="32">
        <f t="shared" si="276"/>
        <v>1000</v>
      </c>
      <c r="W843" s="100">
        <f>IF(A843=1,((cPH1_+cPHr+(cNES*L843+(cNES+cOSEX)*G843+(cNES+cEREX)*H843+(cNES+cHOEX)*I843+(cNES+cNES)*S843+(cNES+cOSEX)*N843+(cNES+cEREX)*O843+(cNES+cHOEX)*P843)))/(1+cDR)^(A$6:A$65537 + 0.5),(cPHr+(cNES*L843+(cNES+cOSEX)*G843+(cNES+cEREX)*H843+(cNES+cHOEX)*I843+(cNES+cNES)*S843+(cNES+cOSEX)*N843+(cNES+cEREX)*O843+(cNES+cHOEX)*P843))/(1+cDR)^(((cycle + 0.5)/('Life tables'!$I$2/2))))</f>
        <v>16906.406185014377</v>
      </c>
      <c r="X843" s="107">
        <f>((L843+G843+H843+I843+N843+O843+P843+S843)/('Life tables'!$I$2/2))/(1+oDR)^(((cycle + 0.5)/('Life tables'!$I$2/2)))</f>
        <v>10.937667535402692</v>
      </c>
      <c r="Y843" s="31">
        <f>((uNES*L843+ uOCEX*G843+uEREX*H843+uHOEX*I843+uNES*S843+ uOCEX*N843+uEREX*O843+uHOEX*P843)/('Life tables'!$I$2/2))/(1+oDR)^(((cycle + 0.5)/('Life tables'!$I$2/2)))</f>
        <v>7.2084089898300734</v>
      </c>
      <c r="Z843" s="100">
        <f t="shared" si="267"/>
        <v>109890.01190606512</v>
      </c>
      <c r="AA843" s="107">
        <f>((L843+G843+H843+I843+N843+O843+P843+S843)/('Life tables'!$I$2/2))</f>
        <v>17.645545257005317</v>
      </c>
      <c r="AB843" s="31">
        <f>((uNES*L843+ uOCEX*G843+uEREX*H843+uHOEX*I843+uNES*S843+ uOCEX*N843+uEREX*O843+uHOEX*P843)/('Life tables'!$I$2/2))</f>
        <v>11.629198515071483</v>
      </c>
    </row>
    <row r="844" spans="1:28" x14ac:dyDescent="0.25">
      <c r="A844" s="4">
        <v>838</v>
      </c>
      <c r="C844" s="105">
        <f>IF(male=0,VLOOKUP((($A$5:$A$1570/'Life tables'!$I$2)*2)+age,lifetable,13,1),IF(male=1,VLOOKUP((($A$5:$A$1570/'Life tables'!$I$2)*2)+age,lifetable,10,1),"error"))</f>
        <v>7.7299415014675521E-4</v>
      </c>
      <c r="F844" s="96">
        <f t="shared" si="260"/>
        <v>80.298046957450026</v>
      </c>
      <c r="G844" s="96">
        <f t="shared" si="261"/>
        <v>8.0661068714291151</v>
      </c>
      <c r="H844" s="96">
        <f t="shared" si="268"/>
        <v>0.46066209831402893</v>
      </c>
      <c r="I844" s="96">
        <f t="shared" si="269"/>
        <v>0.18458294613170873</v>
      </c>
      <c r="J844" s="96">
        <f t="shared" si="262"/>
        <v>6.8803744637159325E-2</v>
      </c>
      <c r="K844" s="96">
        <f t="shared" si="270"/>
        <v>0.19287887460878703</v>
      </c>
      <c r="L844" s="96">
        <f t="shared" si="271"/>
        <v>71.325012422329223</v>
      </c>
      <c r="M844" s="96">
        <f t="shared" si="263"/>
        <v>379.74690393330116</v>
      </c>
      <c r="N844" s="96">
        <f t="shared" si="264"/>
        <v>36.570449618857417</v>
      </c>
      <c r="O844" s="96">
        <f t="shared" si="272"/>
        <v>0.87293284168601215</v>
      </c>
      <c r="P844" s="96">
        <f t="shared" si="273"/>
        <v>0.87293284168601215</v>
      </c>
      <c r="Q844" s="96">
        <f t="shared" si="265"/>
        <v>0.32316042286058555</v>
      </c>
      <c r="R844" s="96">
        <f t="shared" si="266"/>
        <v>6.8428437568245293E-2</v>
      </c>
      <c r="S844" s="96">
        <f t="shared" si="274"/>
        <v>341.03899977064287</v>
      </c>
      <c r="T844" s="96">
        <f t="shared" si="275"/>
        <v>159.93379405427578</v>
      </c>
      <c r="U844" s="96">
        <f t="shared" si="275"/>
        <v>380.67452653464778</v>
      </c>
      <c r="V844" s="32">
        <f t="shared" si="276"/>
        <v>1000</v>
      </c>
      <c r="W844" s="100">
        <f>IF(A844=1,((cPH1_+cPHr+(cNES*L844+(cNES+cOSEX)*G844+(cNES+cEREX)*H844+(cNES+cHOEX)*I844+(cNES+cNES)*S844+(cNES+cOSEX)*N844+(cNES+cEREX)*O844+(cNES+cHOEX)*P844)))/(1+cDR)^(A$6:A$65537 + 0.5),(cPHr+(cNES*L844+(cNES+cOSEX)*G844+(cNES+cEREX)*H844+(cNES+cHOEX)*I844+(cNES+cNES)*S844+(cNES+cOSEX)*N844+(cNES+cEREX)*O844+(cNES+cHOEX)*P844))/(1+cDR)^(((cycle + 0.5)/('Life tables'!$I$2/2))))</f>
        <v>16844.715598424034</v>
      </c>
      <c r="X844" s="107">
        <f>((L844+G844+H844+I844+N844+O844+P844+S844)/('Life tables'!$I$2/2))/(1+oDR)^(((cycle + 0.5)/('Life tables'!$I$2/2)))</f>
        <v>10.915900346515501</v>
      </c>
      <c r="Y844" s="31">
        <f>((uNES*L844+ uOCEX*G844+uEREX*H844+uHOEX*I844+uNES*S844+ uOCEX*N844+uEREX*O844+uHOEX*P844)/('Life tables'!$I$2/2))/(1+oDR)^(((cycle + 0.5)/('Life tables'!$I$2/2)))</f>
        <v>7.1940634466119526</v>
      </c>
      <c r="Z844" s="100">
        <f t="shared" si="267"/>
        <v>109734.00738564778</v>
      </c>
      <c r="AA844" s="107">
        <f>((L844+G844+H844+I844+N844+O844+P844+S844)/('Life tables'!$I$2/2))</f>
        <v>17.620488289338581</v>
      </c>
      <c r="AB844" s="31">
        <f>((uNES*L844+ uOCEX*G844+uEREX*H844+uHOEX*I844+uNES*S844+ uOCEX*N844+uEREX*O844+uHOEX*P844)/('Life tables'!$I$2/2))</f>
        <v>11.612684862430889</v>
      </c>
    </row>
    <row r="845" spans="1:28" x14ac:dyDescent="0.25">
      <c r="A845" s="4">
        <v>839</v>
      </c>
      <c r="C845" s="105">
        <f>IF(male=0,VLOOKUP((($A$5:$A$1570/'Life tables'!$I$2)*2)+age,lifetable,13,1),IF(male=1,VLOOKUP((($A$5:$A$1570/'Life tables'!$I$2)*2)+age,lifetable,10,1),"error"))</f>
        <v>7.7299415014675521E-4</v>
      </c>
      <c r="F845" s="96">
        <f t="shared" si="260"/>
        <v>80.183967084954929</v>
      </c>
      <c r="G845" s="96">
        <f t="shared" si="261"/>
        <v>8.0546473094809627</v>
      </c>
      <c r="H845" s="96">
        <f t="shared" si="268"/>
        <v>0.46000763316287979</v>
      </c>
      <c r="I845" s="96">
        <f t="shared" si="269"/>
        <v>0.1843207081351777</v>
      </c>
      <c r="J845" s="96">
        <f t="shared" si="262"/>
        <v>6.8705994782551377E-2</v>
      </c>
      <c r="K845" s="96">
        <f t="shared" si="270"/>
        <v>0.19260485054150145</v>
      </c>
      <c r="L845" s="96">
        <f t="shared" si="271"/>
        <v>71.223680588851863</v>
      </c>
      <c r="M845" s="96">
        <f t="shared" si="263"/>
        <v>379.20771232612151</v>
      </c>
      <c r="N845" s="96">
        <f t="shared" si="264"/>
        <v>36.518524298858658</v>
      </c>
      <c r="O845" s="96">
        <f t="shared" si="272"/>
        <v>0.87169338967996968</v>
      </c>
      <c r="P845" s="96">
        <f t="shared" si="273"/>
        <v>0.87169338967996968</v>
      </c>
      <c r="Q845" s="96">
        <f t="shared" si="265"/>
        <v>0.32270157675552391</v>
      </c>
      <c r="R845" s="96">
        <f t="shared" si="266"/>
        <v>6.8331278015798497E-2</v>
      </c>
      <c r="S845" s="96">
        <f t="shared" si="274"/>
        <v>340.55476839313161</v>
      </c>
      <c r="T845" s="96">
        <f t="shared" si="275"/>
        <v>160.32520162581386</v>
      </c>
      <c r="U845" s="96">
        <f t="shared" si="275"/>
        <v>380.9354626632051</v>
      </c>
      <c r="V845" s="32">
        <f t="shared" si="276"/>
        <v>1000</v>
      </c>
      <c r="W845" s="100">
        <f>IF(A845=1,((cPH1_+cPHr+(cNES*L845+(cNES+cOSEX)*G845+(cNES+cEREX)*H845+(cNES+cHOEX)*I845+(cNES+cNES)*S845+(cNES+cOSEX)*N845+(cNES+cEREX)*O845+(cNES+cHOEX)*P845)))/(1+cDR)^(A$6:A$65537 + 0.5),(cPHr+(cNES*L845+(cNES+cOSEX)*G845+(cNES+cEREX)*H845+(cNES+cHOEX)*I845+(cNES+cNES)*S845+(cNES+cOSEX)*N845+(cNES+cEREX)*O845+(cNES+cHOEX)*P845))/(1+cDR)^(((cycle + 0.5)/('Life tables'!$I$2/2))))</f>
        <v>16783.250101664278</v>
      </c>
      <c r="X845" s="107">
        <f>((L845+G845+H845+I845+N845+O845+P845+S845)/('Life tables'!$I$2/2))/(1+oDR)^(((cycle + 0.5)/('Life tables'!$I$2/2)))</f>
        <v>10.894176479709159</v>
      </c>
      <c r="Y845" s="31">
        <f>((uNES*L845+ uOCEX*G845+uEREX*H845+uHOEX*I845+uNES*S845+ uOCEX*N845+uEREX*O845+uHOEX*P845)/('Life tables'!$I$2/2))/(1+oDR)^(((cycle + 0.5)/('Life tables'!$I$2/2)))</f>
        <v>7.1797464545111138</v>
      </c>
      <c r="Z845" s="100">
        <f t="shared" si="267"/>
        <v>109578.22423222176</v>
      </c>
      <c r="AA845" s="107">
        <f>((L845+G845+H845+I845+N845+O845+P845+S845)/('Life tables'!$I$2/2))</f>
        <v>17.595466907708666</v>
      </c>
      <c r="AB845" s="31">
        <f>((uNES*L845+ uOCEX*G845+uEREX*H845+uHOEX*I845+uNES*S845+ uOCEX*N845+uEREX*O845+uHOEX*P845)/('Life tables'!$I$2/2))</f>
        <v>11.596194662477284</v>
      </c>
    </row>
    <row r="846" spans="1:28" x14ac:dyDescent="0.25">
      <c r="A846" s="4">
        <v>840</v>
      </c>
      <c r="C846" s="105">
        <f>IF(male=0,VLOOKUP((($A$5:$A$1570/'Life tables'!$I$2)*2)+age,lifetable,13,1),IF(male=1,VLOOKUP((($A$5:$A$1570/'Life tables'!$I$2)*2)+age,lifetable,10,1),"error"))</f>
        <v>7.7299415014675521E-4</v>
      </c>
      <c r="F846" s="96">
        <f t="shared" si="260"/>
        <v>80.07005111236316</v>
      </c>
      <c r="G846" s="96">
        <f t="shared" si="261"/>
        <v>8.0432042116211253</v>
      </c>
      <c r="H846" s="96">
        <f t="shared" si="268"/>
        <v>0.45935410828956108</v>
      </c>
      <c r="I846" s="96">
        <f t="shared" si="269"/>
        <v>0.18405884689908078</v>
      </c>
      <c r="J846" s="96">
        <f t="shared" si="262"/>
        <v>6.8608385366316749E-2</v>
      </c>
      <c r="K846" s="96">
        <f t="shared" si="270"/>
        <v>0.19233122016783732</v>
      </c>
      <c r="L846" s="96">
        <f t="shared" si="271"/>
        <v>71.122494340019244</v>
      </c>
      <c r="M846" s="96">
        <f t="shared" si="263"/>
        <v>378.66928459861799</v>
      </c>
      <c r="N846" s="96">
        <f t="shared" si="264"/>
        <v>36.466672542127753</v>
      </c>
      <c r="O846" s="96">
        <f t="shared" si="272"/>
        <v>0.87045569362150554</v>
      </c>
      <c r="P846" s="96">
        <f t="shared" si="273"/>
        <v>0.87045569362150554</v>
      </c>
      <c r="Q846" s="96">
        <f t="shared" si="265"/>
        <v>0.32224338070363323</v>
      </c>
      <c r="R846" s="96">
        <f t="shared" si="266"/>
        <v>6.8234256110537725E-2</v>
      </c>
      <c r="S846" s="96">
        <f t="shared" si="274"/>
        <v>340.07122303243307</v>
      </c>
      <c r="T846" s="96">
        <f t="shared" si="275"/>
        <v>160.7160533918838</v>
      </c>
      <c r="U846" s="96">
        <f t="shared" si="275"/>
        <v>381.19602813948347</v>
      </c>
      <c r="V846" s="32">
        <f t="shared" si="276"/>
        <v>1000.0000000000001</v>
      </c>
      <c r="W846" s="100">
        <f>IF(A846=1,((cPH1_+cPHr+(cNES*L846+(cNES+cOSEX)*G846+(cNES+cEREX)*H846+(cNES+cHOEX)*I846+(cNES+cNES)*S846+(cNES+cOSEX)*N846+(cNES+cEREX)*O846+(cNES+cHOEX)*P846)))/(1+cDR)^(A$6:A$65537 + 0.5),(cPHr+(cNES*L846+(cNES+cOSEX)*G846+(cNES+cEREX)*H846+(cNES+cHOEX)*I846+(cNES+cNES)*S846+(cNES+cOSEX)*N846+(cNES+cEREX)*O846+(cNES+cHOEX)*P846))/(1+cDR)^(((cycle + 0.5)/('Life tables'!$I$2/2))))</f>
        <v>16722.008874288978</v>
      </c>
      <c r="X846" s="107">
        <f>((L846+G846+H846+I846+N846+O846+P846+S846)/('Life tables'!$I$2/2))/(1+oDR)^(((cycle + 0.5)/('Life tables'!$I$2/2)))</f>
        <v>10.872495848660792</v>
      </c>
      <c r="Y846" s="31">
        <f>((uNES*L846+ uOCEX*G846+uEREX*H846+uHOEX*I846+uNES*S846+ uOCEX*N846+uEREX*O846+uHOEX*P846)/('Life tables'!$I$2/2))/(1+oDR)^(((cycle + 0.5)/('Life tables'!$I$2/2)))</f>
        <v>7.1654579566390035</v>
      </c>
      <c r="Z846" s="100">
        <f t="shared" si="267"/>
        <v>109422.66213691658</v>
      </c>
      <c r="AA846" s="107">
        <f>((L846+G846+H846+I846+N846+O846+P846+S846)/('Life tables'!$I$2/2))</f>
        <v>17.570481061415183</v>
      </c>
      <c r="AB846" s="31">
        <f>((uNES*L846+ uOCEX*G846+uEREX*H846+uHOEX*I846+uNES*S846+ uOCEX*N846+uEREX*O846+uHOEX*P846)/('Life tables'!$I$2/2))</f>
        <v>11.579727881800022</v>
      </c>
    </row>
    <row r="847" spans="1:28" x14ac:dyDescent="0.25">
      <c r="A847" s="4">
        <v>841</v>
      </c>
      <c r="C847" s="105">
        <f>IF(male=0,VLOOKUP((($A$5:$A$1570/'Life tables'!$I$2)*2)+age,lifetable,13,1),IF(male=1,VLOOKUP((($A$5:$A$1570/'Life tables'!$I$2)*2)+age,lifetable,10,1),"error"))</f>
        <v>7.7299415014675521E-4</v>
      </c>
      <c r="F847" s="96">
        <f t="shared" si="260"/>
        <v>79.956298742060866</v>
      </c>
      <c r="G847" s="96">
        <f t="shared" si="261"/>
        <v>8.0317775479536646</v>
      </c>
      <c r="H847" s="96">
        <f t="shared" si="268"/>
        <v>0.45870152198669101</v>
      </c>
      <c r="I847" s="96">
        <f t="shared" si="269"/>
        <v>0.18379736173928618</v>
      </c>
      <c r="J847" s="96">
        <f t="shared" si="262"/>
        <v>6.851091613344365E-2</v>
      </c>
      <c r="K847" s="96">
        <f t="shared" si="270"/>
        <v>0.19205798277291519</v>
      </c>
      <c r="L847" s="96">
        <f t="shared" si="271"/>
        <v>71.021453411474866</v>
      </c>
      <c r="M847" s="96">
        <f t="shared" si="263"/>
        <v>378.13161972657201</v>
      </c>
      <c r="N847" s="96">
        <f t="shared" si="264"/>
        <v>36.414894250030237</v>
      </c>
      <c r="O847" s="96">
        <f t="shared" si="272"/>
        <v>0.8692197511562253</v>
      </c>
      <c r="P847" s="96">
        <f t="shared" si="273"/>
        <v>0.8692197511562253</v>
      </c>
      <c r="Q847" s="96">
        <f t="shared" si="265"/>
        <v>0.32178583383331516</v>
      </c>
      <c r="R847" s="96">
        <f t="shared" si="266"/>
        <v>6.8137371667904068E-2</v>
      </c>
      <c r="S847" s="96">
        <f t="shared" si="274"/>
        <v>339.58836276872813</v>
      </c>
      <c r="T847" s="96">
        <f t="shared" si="275"/>
        <v>161.10635014185056</v>
      </c>
      <c r="U847" s="96">
        <f t="shared" si="275"/>
        <v>381.45622349392431</v>
      </c>
      <c r="V847" s="32">
        <f t="shared" si="276"/>
        <v>1000.0000000000001</v>
      </c>
      <c r="W847" s="100">
        <f>IF(A847=1,((cPH1_+cPHr+(cNES*L847+(cNES+cOSEX)*G847+(cNES+cEREX)*H847+(cNES+cHOEX)*I847+(cNES+cNES)*S847+(cNES+cOSEX)*N847+(cNES+cEREX)*O847+(cNES+cHOEX)*P847)))/(1+cDR)^(A$6:A$65537 + 0.5),(cPHr+(cNES*L847+(cNES+cOSEX)*G847+(cNES+cEREX)*H847+(cNES+cHOEX)*I847+(cNES+cNES)*S847+(cNES+cOSEX)*N847+(cNES+cEREX)*O847+(cNES+cHOEX)*P847))/(1+cDR)^(((cycle + 0.5)/('Life tables'!$I$2/2))))</f>
        <v>16660.991098811595</v>
      </c>
      <c r="X847" s="107">
        <f>((L847+G847+H847+I847+N847+O847+P847+S847)/('Life tables'!$I$2/2))/(1+oDR)^(((cycle + 0.5)/('Life tables'!$I$2/2)))</f>
        <v>10.850858367223022</v>
      </c>
      <c r="Y847" s="31">
        <f>((uNES*L847+ uOCEX*G847+uEREX*H847+uHOEX*I847+uNES*S847+ uOCEX*N847+uEREX*O847+uHOEX*P847)/('Life tables'!$I$2/2))/(1+oDR)^(((cycle + 0.5)/('Life tables'!$I$2/2)))</f>
        <v>7.1511978962226657</v>
      </c>
      <c r="Z847" s="100">
        <f t="shared" si="267"/>
        <v>109267.32079111399</v>
      </c>
      <c r="AA847" s="107">
        <f>((L847+G847+H847+I847+N847+O847+P847+S847)/('Life tables'!$I$2/2))</f>
        <v>17.545530699835464</v>
      </c>
      <c r="AB847" s="31">
        <f>((uNES*L847+ uOCEX*G847+uEREX*H847+uHOEX*I847+uNES*S847+ uOCEX*N847+uEREX*O847+uHOEX*P847)/('Life tables'!$I$2/2))</f>
        <v>11.563284487039576</v>
      </c>
    </row>
    <row r="848" spans="1:28" x14ac:dyDescent="0.25">
      <c r="A848" s="4">
        <v>842</v>
      </c>
      <c r="C848" s="105">
        <f>IF(male=0,VLOOKUP((($A$5:$A$1570/'Life tables'!$I$2)*2)+age,lifetable,13,1),IF(male=1,VLOOKUP((($A$5:$A$1570/'Life tables'!$I$2)*2)+age,lifetable,10,1),"error"))</f>
        <v>7.7299415014675521E-4</v>
      </c>
      <c r="F848" s="96">
        <f t="shared" si="260"/>
        <v>79.842709679065521</v>
      </c>
      <c r="G848" s="96">
        <f t="shared" si="261"/>
        <v>8.0203672888469715</v>
      </c>
      <c r="H848" s="96">
        <f t="shared" si="268"/>
        <v>0.45804987256198348</v>
      </c>
      <c r="I848" s="96">
        <f t="shared" si="269"/>
        <v>0.1835362519777109</v>
      </c>
      <c r="J848" s="96">
        <f t="shared" si="262"/>
        <v>6.8413586831174975E-2</v>
      </c>
      <c r="K848" s="96">
        <f t="shared" si="270"/>
        <v>0.19178513764817615</v>
      </c>
      <c r="L848" s="96">
        <f t="shared" si="271"/>
        <v>70.9205575411995</v>
      </c>
      <c r="M848" s="96">
        <f t="shared" si="263"/>
        <v>377.59471668515977</v>
      </c>
      <c r="N848" s="96">
        <f t="shared" si="264"/>
        <v>36.36318932387335</v>
      </c>
      <c r="O848" s="96">
        <f t="shared" si="272"/>
        <v>0.86798555992834325</v>
      </c>
      <c r="P848" s="96">
        <f t="shared" si="273"/>
        <v>0.86798555992834325</v>
      </c>
      <c r="Q848" s="96">
        <f t="shared" si="265"/>
        <v>0.32132893527245582</v>
      </c>
      <c r="R848" s="96">
        <f t="shared" si="266"/>
        <v>6.8040624503229535E-2</v>
      </c>
      <c r="S848" s="96">
        <f t="shared" si="274"/>
        <v>339.10618668165404</v>
      </c>
      <c r="T848" s="96">
        <f t="shared" si="275"/>
        <v>161.49609266395419</v>
      </c>
      <c r="U848" s="96">
        <f t="shared" si="275"/>
        <v>381.71604925607573</v>
      </c>
      <c r="V848" s="32">
        <f t="shared" si="276"/>
        <v>1000.0000000000001</v>
      </c>
      <c r="W848" s="100">
        <f>IF(A848=1,((cPH1_+cPHr+(cNES*L848+(cNES+cOSEX)*G848+(cNES+cEREX)*H848+(cNES+cHOEX)*I848+(cNES+cNES)*S848+(cNES+cOSEX)*N848+(cNES+cEREX)*O848+(cNES+cHOEX)*P848)))/(1+cDR)^(A$6:A$65537 + 0.5),(cPHr+(cNES*L848+(cNES+cOSEX)*G848+(cNES+cEREX)*H848+(cNES+cHOEX)*I848+(cNES+cNES)*S848+(cNES+cOSEX)*N848+(cNES+cEREX)*O848+(cNES+cHOEX)*P848))/(1+cDR)^(((cycle + 0.5)/('Life tables'!$I$2/2))))</f>
        <v>16600.19596069567</v>
      </c>
      <c r="X848" s="107">
        <f>((L848+G848+H848+I848+N848+O848+P848+S848)/('Life tables'!$I$2/2))/(1+oDR)^(((cycle + 0.5)/('Life tables'!$I$2/2)))</f>
        <v>10.829263949423527</v>
      </c>
      <c r="Y848" s="31">
        <f>((uNES*L848+ uOCEX*G848+uEREX*H848+uHOEX*I848+uNES*S848+ uOCEX*N848+uEREX*O848+uHOEX*P848)/('Life tables'!$I$2/2))/(1+oDR)^(((cycle + 0.5)/('Life tables'!$I$2/2)))</f>
        <v>7.1369662166044261</v>
      </c>
      <c r="Z848" s="100">
        <f t="shared" si="267"/>
        <v>109112.19988645407</v>
      </c>
      <c r="AA848" s="107">
        <f>((L848+G848+H848+I848+N848+O848+P848+S848)/('Life tables'!$I$2/2))</f>
        <v>17.520615772424254</v>
      </c>
      <c r="AB848" s="31">
        <f>((uNES*L848+ uOCEX*G848+uEREX*H848+uHOEX*I848+uNES*S848+ uOCEX*N848+uEREX*O848+uHOEX*P848)/('Life tables'!$I$2/2))</f>
        <v>11.546864444887319</v>
      </c>
    </row>
    <row r="849" spans="1:28" x14ac:dyDescent="0.25">
      <c r="A849" s="4">
        <v>843</v>
      </c>
      <c r="C849" s="105">
        <f>IF(male=0,VLOOKUP((($A$5:$A$1570/'Life tables'!$I$2)*2)+age,lifetable,13,1),IF(male=1,VLOOKUP((($A$5:$A$1570/'Life tables'!$I$2)*2)+age,lifetable,10,1),"error"))</f>
        <v>7.7299415014675521E-4</v>
      </c>
      <c r="F849" s="96">
        <f t="shared" si="260"/>
        <v>79.729283630946938</v>
      </c>
      <c r="G849" s="96">
        <f t="shared" si="261"/>
        <v>8.0089734049258201</v>
      </c>
      <c r="H849" s="96">
        <f t="shared" si="268"/>
        <v>0.45739915833779493</v>
      </c>
      <c r="I849" s="96">
        <f t="shared" si="269"/>
        <v>0.18327551694213901</v>
      </c>
      <c r="J849" s="96">
        <f t="shared" si="262"/>
        <v>6.8316397208940588E-2</v>
      </c>
      <c r="K849" s="96">
        <f t="shared" si="270"/>
        <v>0.19151268409119201</v>
      </c>
      <c r="L849" s="96">
        <f t="shared" si="271"/>
        <v>70.819806469441048</v>
      </c>
      <c r="M849" s="96">
        <f t="shared" si="263"/>
        <v>377.05857444902335</v>
      </c>
      <c r="N849" s="96">
        <f t="shared" si="264"/>
        <v>36.311557664912904</v>
      </c>
      <c r="O849" s="96">
        <f t="shared" si="272"/>
        <v>0.86675311758084583</v>
      </c>
      <c r="P849" s="96">
        <f t="shared" si="273"/>
        <v>0.86675311758084583</v>
      </c>
      <c r="Q849" s="96">
        <f t="shared" si="265"/>
        <v>0.32087268414848696</v>
      </c>
      <c r="R849" s="96">
        <f t="shared" si="266"/>
        <v>6.7944014431749911E-2</v>
      </c>
      <c r="S849" s="96">
        <f t="shared" si="274"/>
        <v>338.62469385036849</v>
      </c>
      <c r="T849" s="96">
        <f t="shared" si="275"/>
        <v>161.8852817453116</v>
      </c>
      <c r="U849" s="96">
        <f t="shared" si="275"/>
        <v>381.9755059545987</v>
      </c>
      <c r="V849" s="32">
        <f t="shared" si="276"/>
        <v>1000.0000000000002</v>
      </c>
      <c r="W849" s="100">
        <f>IF(A849=1,((cPH1_+cPHr+(cNES*L849+(cNES+cOSEX)*G849+(cNES+cEREX)*H849+(cNES+cHOEX)*I849+(cNES+cNES)*S849+(cNES+cOSEX)*N849+(cNES+cEREX)*O849+(cNES+cHOEX)*P849)))/(1+cDR)^(A$6:A$65537 + 0.5),(cPHr+(cNES*L849+(cNES+cOSEX)*G849+(cNES+cEREX)*H849+(cNES+cHOEX)*I849+(cNES+cNES)*S849+(cNES+cOSEX)*N849+(cNES+cEREX)*O849+(cNES+cHOEX)*P849))/(1+cDR)^(((cycle + 0.5)/('Life tables'!$I$2/2))))</f>
        <v>16539.622648345241</v>
      </c>
      <c r="X849" s="107">
        <f>((L849+G849+H849+I849+N849+O849+P849+S849)/('Life tables'!$I$2/2))/(1+oDR)^(((cycle + 0.5)/('Life tables'!$I$2/2)))</f>
        <v>10.807712509464519</v>
      </c>
      <c r="Y849" s="31">
        <f>((uNES*L849+ uOCEX*G849+uEREX*H849+uHOEX*I849+uNES*S849+ uOCEX*N849+uEREX*O849+uHOEX*P849)/('Life tables'!$I$2/2))/(1+oDR)^(((cycle + 0.5)/('Life tables'!$I$2/2)))</f>
        <v>7.1227628612415872</v>
      </c>
      <c r="Z849" s="100">
        <f t="shared" si="267"/>
        <v>108957.29911484096</v>
      </c>
      <c r="AA849" s="107">
        <f>((L849+G849+H849+I849+N849+O849+P849+S849)/('Life tables'!$I$2/2))</f>
        <v>17.495736228713398</v>
      </c>
      <c r="AB849" s="31">
        <f>((uNES*L849+ uOCEX*G849+uEREX*H849+uHOEX*I849+uNES*S849+ uOCEX*N849+uEREX*O849+uHOEX*P849)/('Life tables'!$I$2/2))</f>
        <v>11.530467722085353</v>
      </c>
    </row>
    <row r="850" spans="1:28" x14ac:dyDescent="0.25">
      <c r="A850" s="4">
        <v>844</v>
      </c>
      <c r="C850" s="105">
        <f>IF(male=0,VLOOKUP((($A$5:$A$1570/'Life tables'!$I$2)*2)+age,lifetable,13,1),IF(male=1,VLOOKUP((($A$5:$A$1570/'Life tables'!$I$2)*2)+age,lifetable,10,1),"error"))</f>
        <v>7.7299415014675521E-4</v>
      </c>
      <c r="F850" s="96">
        <f t="shared" si="260"/>
        <v>79.616020307751086</v>
      </c>
      <c r="G850" s="96">
        <f t="shared" si="261"/>
        <v>7.9975958670637217</v>
      </c>
      <c r="H850" s="96">
        <f t="shared" si="268"/>
        <v>0.45674937765068718</v>
      </c>
      <c r="I850" s="96">
        <f t="shared" si="269"/>
        <v>0.18301515596604656</v>
      </c>
      <c r="J850" s="96">
        <f t="shared" si="262"/>
        <v>6.8219347018292076E-2</v>
      </c>
      <c r="K850" s="96">
        <f t="shared" si="270"/>
        <v>0.19124062140548259</v>
      </c>
      <c r="L850" s="96">
        <f t="shared" si="271"/>
        <v>70.719199938646852</v>
      </c>
      <c r="M850" s="96">
        <f t="shared" si="263"/>
        <v>376.52319199233887</v>
      </c>
      <c r="N850" s="96">
        <f t="shared" si="264"/>
        <v>36.259999174359841</v>
      </c>
      <c r="O850" s="96">
        <f t="shared" si="272"/>
        <v>0.8655224217556482</v>
      </c>
      <c r="P850" s="96">
        <f t="shared" si="273"/>
        <v>0.8655224217556482</v>
      </c>
      <c r="Q850" s="96">
        <f t="shared" si="265"/>
        <v>0.32041707958844379</v>
      </c>
      <c r="R850" s="96">
        <f t="shared" si="266"/>
        <v>6.7847541268617015E-2</v>
      </c>
      <c r="S850" s="96">
        <f t="shared" si="274"/>
        <v>338.14388335361065</v>
      </c>
      <c r="T850" s="96">
        <f t="shared" si="275"/>
        <v>162.27391817191833</v>
      </c>
      <c r="U850" s="96">
        <f t="shared" si="275"/>
        <v>382.23459411727282</v>
      </c>
      <c r="V850" s="32">
        <f t="shared" si="276"/>
        <v>1000.0000000000002</v>
      </c>
      <c r="W850" s="100">
        <f>IF(A850=1,((cPH1_+cPHr+(cNES*L850+(cNES+cOSEX)*G850+(cNES+cEREX)*H850+(cNES+cHOEX)*I850+(cNES+cNES)*S850+(cNES+cOSEX)*N850+(cNES+cEREX)*O850+(cNES+cHOEX)*P850)))/(1+cDR)^(A$6:A$65537 + 0.5),(cPHr+(cNES*L850+(cNES+cOSEX)*G850+(cNES+cEREX)*H850+(cNES+cHOEX)*I850+(cNES+cNES)*S850+(cNES+cOSEX)*N850+(cNES+cEREX)*O850+(cNES+cHOEX)*P850))/(1+cDR)^(((cycle + 0.5)/('Life tables'!$I$2/2))))</f>
        <v>16479.270353095249</v>
      </c>
      <c r="X850" s="107">
        <f>((L850+G850+H850+I850+N850+O850+P850+S850)/('Life tables'!$I$2/2))/(1+oDR)^(((cycle + 0.5)/('Life tables'!$I$2/2)))</f>
        <v>10.786203961722313</v>
      </c>
      <c r="Y850" s="31">
        <f>((uNES*L850+ uOCEX*G850+uEREX*H850+uHOEX*I850+uNES*S850+ uOCEX*N850+uEREX*O850+uHOEX*P850)/('Life tables'!$I$2/2))/(1+oDR)^(((cycle + 0.5)/('Life tables'!$I$2/2)))</f>
        <v>7.1085877737061178</v>
      </c>
      <c r="Z850" s="100">
        <f t="shared" si="267"/>
        <v>108802.61816844833</v>
      </c>
      <c r="AA850" s="107">
        <f>((L850+G850+H850+I850+N850+O850+P850+S850)/('Life tables'!$I$2/2))</f>
        <v>17.470892018311567</v>
      </c>
      <c r="AB850" s="31">
        <f>((uNES*L850+ uOCEX*G850+uEREX*H850+uHOEX*I850+uNES*S850+ uOCEX*N850+uEREX*O850+uHOEX*P850)/('Life tables'!$I$2/2))</f>
        <v>11.5140942854263</v>
      </c>
    </row>
    <row r="851" spans="1:28" x14ac:dyDescent="0.25">
      <c r="A851" s="4">
        <v>845</v>
      </c>
      <c r="C851" s="105">
        <f>IF(male=0,VLOOKUP((($A$5:$A$1570/'Life tables'!$I$2)*2)+age,lifetable,13,1),IF(male=1,VLOOKUP((($A$5:$A$1570/'Life tables'!$I$2)*2)+age,lifetable,10,1),"error"))</f>
        <v>7.7299415014675521E-4</v>
      </c>
      <c r="F851" s="96">
        <f t="shared" si="260"/>
        <v>79.502919421926322</v>
      </c>
      <c r="G851" s="96">
        <f t="shared" si="261"/>
        <v>7.9862346463755118</v>
      </c>
      <c r="H851" s="96">
        <f t="shared" si="268"/>
        <v>0.45610052885100444</v>
      </c>
      <c r="I851" s="96">
        <f t="shared" si="269"/>
        <v>0.18275516838843209</v>
      </c>
      <c r="J851" s="96">
        <f t="shared" si="262"/>
        <v>6.812243601283953E-2</v>
      </c>
      <c r="K851" s="96">
        <f t="shared" si="270"/>
        <v>0.19096894890033811</v>
      </c>
      <c r="L851" s="96">
        <f t="shared" si="271"/>
        <v>70.618737693398202</v>
      </c>
      <c r="M851" s="96">
        <f t="shared" si="263"/>
        <v>375.98856828888279</v>
      </c>
      <c r="N851" s="96">
        <f t="shared" si="264"/>
        <v>36.208513753386612</v>
      </c>
      <c r="O851" s="96">
        <f t="shared" si="272"/>
        <v>0.86429347009374713</v>
      </c>
      <c r="P851" s="96">
        <f t="shared" si="273"/>
        <v>0.86429347009374713</v>
      </c>
      <c r="Q851" s="96">
        <f t="shared" si="265"/>
        <v>0.3199621207190213</v>
      </c>
      <c r="R851" s="96">
        <f t="shared" si="266"/>
        <v>6.7751204828910672E-2</v>
      </c>
      <c r="S851" s="96">
        <f t="shared" si="274"/>
        <v>337.66375426976077</v>
      </c>
      <c r="T851" s="96">
        <f t="shared" si="275"/>
        <v>162.66200272865018</v>
      </c>
      <c r="U851" s="96">
        <f t="shared" si="275"/>
        <v>382.49331427100208</v>
      </c>
      <c r="V851" s="32">
        <f t="shared" si="276"/>
        <v>1000.0000000000003</v>
      </c>
      <c r="W851" s="100">
        <f>IF(A851=1,((cPH1_+cPHr+(cNES*L851+(cNES+cOSEX)*G851+(cNES+cEREX)*H851+(cNES+cHOEX)*I851+(cNES+cNES)*S851+(cNES+cOSEX)*N851+(cNES+cEREX)*O851+(cNES+cHOEX)*P851)))/(1+cDR)^(A$6:A$65537 + 0.5),(cPHr+(cNES*L851+(cNES+cOSEX)*G851+(cNES+cEREX)*H851+(cNES+cHOEX)*I851+(cNES+cNES)*S851+(cNES+cOSEX)*N851+(cNES+cEREX)*O851+(cNES+cHOEX)*P851))/(1+cDR)^(((cycle + 0.5)/('Life tables'!$I$2/2))))</f>
        <v>16419.138269202005</v>
      </c>
      <c r="X851" s="107">
        <f>((L851+G851+H851+I851+N851+O851+P851+S851)/('Life tables'!$I$2/2))/(1+oDR)^(((cycle + 0.5)/('Life tables'!$I$2/2)))</f>
        <v>10.764738220746851</v>
      </c>
      <c r="Y851" s="31">
        <f>((uNES*L851+ uOCEX*G851+uEREX*H851+uHOEX*I851+uNES*S851+ uOCEX*N851+uEREX*O851+uHOEX*P851)/('Life tables'!$I$2/2))/(1+oDR)^(((cycle + 0.5)/('Life tables'!$I$2/2)))</f>
        <v>7.0944408976843629</v>
      </c>
      <c r="Z851" s="100">
        <f t="shared" si="267"/>
        <v>108648.15673972477</v>
      </c>
      <c r="AA851" s="107">
        <f>((L851+G851+H851+I851+N851+O851+P851+S851)/('Life tables'!$I$2/2))</f>
        <v>17.446083090903961</v>
      </c>
      <c r="AB851" s="31">
        <f>((uNES*L851+ uOCEX*G851+uEREX*H851+uHOEX*I851+uNES*S851+ uOCEX*N851+uEREX*O851+uHOEX*P851)/('Life tables'!$I$2/2))</f>
        <v>11.497744101753138</v>
      </c>
    </row>
    <row r="852" spans="1:28" x14ac:dyDescent="0.25">
      <c r="A852" s="4">
        <v>846</v>
      </c>
      <c r="C852" s="105">
        <f>IF(male=0,VLOOKUP((($A$5:$A$1570/'Life tables'!$I$2)*2)+age,lifetable,13,1),IF(male=1,VLOOKUP((($A$5:$A$1570/'Life tables'!$I$2)*2)+age,lifetable,10,1),"error"))</f>
        <v>7.7299415014675521E-4</v>
      </c>
      <c r="F852" s="96">
        <f t="shared" si="260"/>
        <v>79.389980688252294</v>
      </c>
      <c r="G852" s="96">
        <f t="shared" si="261"/>
        <v>7.9748897142102084</v>
      </c>
      <c r="H852" s="96">
        <f t="shared" si="268"/>
        <v>0.4554526103024652</v>
      </c>
      <c r="I852" s="96">
        <f t="shared" si="269"/>
        <v>0.18249555355365304</v>
      </c>
      <c r="J852" s="96">
        <f t="shared" si="262"/>
        <v>6.8025663948190554E-2</v>
      </c>
      <c r="K852" s="96">
        <f t="shared" si="270"/>
        <v>0.19069766589064885</v>
      </c>
      <c r="L852" s="96">
        <f t="shared" si="271"/>
        <v>70.51841948034712</v>
      </c>
      <c r="M852" s="96">
        <f t="shared" si="263"/>
        <v>375.45470231209572</v>
      </c>
      <c r="N852" s="96">
        <f t="shared" si="264"/>
        <v>36.157101303133317</v>
      </c>
      <c r="O852" s="96">
        <f t="shared" si="272"/>
        <v>0.86306626023536714</v>
      </c>
      <c r="P852" s="96">
        <f t="shared" si="273"/>
        <v>0.86306626023536714</v>
      </c>
      <c r="Q852" s="96">
        <f t="shared" si="265"/>
        <v>0.31950780666662904</v>
      </c>
      <c r="R852" s="96">
        <f t="shared" si="266"/>
        <v>6.7655004927650114E-2</v>
      </c>
      <c r="S852" s="96">
        <f t="shared" si="274"/>
        <v>337.1843056768974</v>
      </c>
      <c r="T852" s="96">
        <f t="shared" si="275"/>
        <v>163.04953619926499</v>
      </c>
      <c r="U852" s="96">
        <f t="shared" si="275"/>
        <v>382.75166694182036</v>
      </c>
      <c r="V852" s="32">
        <f t="shared" si="276"/>
        <v>1000.0000000000002</v>
      </c>
      <c r="W852" s="100">
        <f>IF(A852=1,((cPH1_+cPHr+(cNES*L852+(cNES+cOSEX)*G852+(cNES+cEREX)*H852+(cNES+cHOEX)*I852+(cNES+cNES)*S852+(cNES+cOSEX)*N852+(cNES+cEREX)*O852+(cNES+cHOEX)*P852)))/(1+cDR)^(A$6:A$65537 + 0.5),(cPHr+(cNES*L852+(cNES+cOSEX)*G852+(cNES+cEREX)*H852+(cNES+cHOEX)*I852+(cNES+cNES)*S852+(cNES+cOSEX)*N852+(cNES+cEREX)*O852+(cNES+cHOEX)*P852))/(1+cDR)^(((cycle + 0.5)/('Life tables'!$I$2/2))))</f>
        <v>16359.22559383354</v>
      </c>
      <c r="X852" s="107">
        <f>((L852+G852+H852+I852+N852+O852+P852+S852)/('Life tables'!$I$2/2))/(1+oDR)^(((cycle + 0.5)/('Life tables'!$I$2/2)))</f>
        <v>10.743315201261238</v>
      </c>
      <c r="Y852" s="31">
        <f>((uNES*L852+ uOCEX*G852+uEREX*H852+uHOEX*I852+uNES*S852+ uOCEX*N852+uEREX*O852+uHOEX*P852)/('Life tables'!$I$2/2))/(1+oDR)^(((cycle + 0.5)/('Life tables'!$I$2/2)))</f>
        <v>7.0803221769767219</v>
      </c>
      <c r="Z852" s="100">
        <f t="shared" si="267"/>
        <v>108493.91452139888</v>
      </c>
      <c r="AA852" s="107">
        <f>((L852+G852+H852+I852+N852+O852+P852+S852)/('Life tables'!$I$2/2))</f>
        <v>17.421309396252028</v>
      </c>
      <c r="AB852" s="31">
        <f>((uNES*L852+ uOCEX*G852+uEREX*H852+uHOEX*I852+uNES*S852+ uOCEX*N852+uEREX*O852+uHOEX*P852)/('Life tables'!$I$2/2))</f>
        <v>11.481417137958996</v>
      </c>
    </row>
    <row r="853" spans="1:28" x14ac:dyDescent="0.25">
      <c r="A853" s="4">
        <v>847</v>
      </c>
      <c r="C853" s="105">
        <f>IF(male=0,VLOOKUP((($A$5:$A$1570/'Life tables'!$I$2)*2)+age,lifetable,13,1),IF(male=1,VLOOKUP((($A$5:$A$1570/'Life tables'!$I$2)*2)+age,lifetable,10,1),"error"))</f>
        <v>7.7299415014675521E-4</v>
      </c>
      <c r="F853" s="96">
        <f t="shared" si="260"/>
        <v>79.277203823771075</v>
      </c>
      <c r="G853" s="96">
        <f t="shared" si="261"/>
        <v>7.9635610421440965</v>
      </c>
      <c r="H853" s="96">
        <f t="shared" si="268"/>
        <v>0.45480562038176731</v>
      </c>
      <c r="I853" s="96">
        <f t="shared" si="269"/>
        <v>0.18223631081126768</v>
      </c>
      <c r="J853" s="96">
        <f t="shared" si="262"/>
        <v>6.7929030581891398E-2</v>
      </c>
      <c r="K853" s="96">
        <f t="shared" si="270"/>
        <v>0.19042677169673933</v>
      </c>
      <c r="L853" s="96">
        <f t="shared" si="271"/>
        <v>70.418245048155313</v>
      </c>
      <c r="M853" s="96">
        <f t="shared" si="263"/>
        <v>374.92159303514381</v>
      </c>
      <c r="N853" s="96">
        <f t="shared" si="264"/>
        <v>36.105761724713631</v>
      </c>
      <c r="O853" s="96">
        <f t="shared" si="272"/>
        <v>0.86184078982010204</v>
      </c>
      <c r="P853" s="96">
        <f t="shared" si="273"/>
        <v>0.86184078982010204</v>
      </c>
      <c r="Q853" s="96">
        <f t="shared" si="265"/>
        <v>0.31905413655744241</v>
      </c>
      <c r="R853" s="96">
        <f t="shared" si="266"/>
        <v>6.7558941379805199E-2</v>
      </c>
      <c r="S853" s="96">
        <f t="shared" si="274"/>
        <v>336.70553665285274</v>
      </c>
      <c r="T853" s="96">
        <f t="shared" si="275"/>
        <v>163.43651936640433</v>
      </c>
      <c r="U853" s="96">
        <f t="shared" si="275"/>
        <v>383.00965265489691</v>
      </c>
      <c r="V853" s="32">
        <f t="shared" si="276"/>
        <v>1000.0000000000002</v>
      </c>
      <c r="W853" s="100">
        <f>IF(A853=1,((cPH1_+cPHr+(cNES*L853+(cNES+cOSEX)*G853+(cNES+cEREX)*H853+(cNES+cHOEX)*I853+(cNES+cNES)*S853+(cNES+cOSEX)*N853+(cNES+cEREX)*O853+(cNES+cHOEX)*P853)))/(1+cDR)^(A$6:A$65537 + 0.5),(cPHr+(cNES*L853+(cNES+cOSEX)*G853+(cNES+cEREX)*H853+(cNES+cHOEX)*I853+(cNES+cNES)*S853+(cNES+cOSEX)*N853+(cNES+cEREX)*O853+(cNES+cHOEX)*P853))/(1+cDR)^(((cycle + 0.5)/('Life tables'!$I$2/2))))</f>
        <v>16299.531527060086</v>
      </c>
      <c r="X853" s="107">
        <f>((L853+G853+H853+I853+N853+O853+P853+S853)/('Life tables'!$I$2/2))/(1+oDR)^(((cycle + 0.5)/('Life tables'!$I$2/2)))</f>
        <v>10.721934818161307</v>
      </c>
      <c r="Y853" s="31">
        <f>((uNES*L853+ uOCEX*G853+uEREX*H853+uHOEX*I853+uNES*S853+ uOCEX*N853+uEREX*O853+uHOEX*P853)/('Life tables'!$I$2/2))/(1+oDR)^(((cycle + 0.5)/('Life tables'!$I$2/2)))</f>
        <v>7.0662315554973745</v>
      </c>
      <c r="Z853" s="100">
        <f t="shared" si="267"/>
        <v>108339.8912064843</v>
      </c>
      <c r="AA853" s="107">
        <f>((L853+G853+H853+I853+N853+O853+P853+S853)/('Life tables'!$I$2/2))</f>
        <v>17.39657088419321</v>
      </c>
      <c r="AB853" s="31">
        <f>((uNES*L853+ uOCEX*G853+uEREX*H853+uHOEX*I853+uNES*S853+ uOCEX*N853+uEREX*O853+uHOEX*P853)/('Life tables'!$I$2/2))</f>
        <v>11.465113360986999</v>
      </c>
    </row>
    <row r="854" spans="1:28" x14ac:dyDescent="0.25">
      <c r="A854" s="4">
        <v>848</v>
      </c>
      <c r="C854" s="105">
        <f>IF(male=0,VLOOKUP((($A$5:$A$1570/'Life tables'!$I$2)*2)+age,lifetable,13,1),IF(male=1,VLOOKUP((($A$5:$A$1570/'Life tables'!$I$2)*2)+age,lifetable,10,1),"error"))</f>
        <v>7.7299415014675521E-4</v>
      </c>
      <c r="F854" s="96">
        <f t="shared" si="260"/>
        <v>79.164588547720811</v>
      </c>
      <c r="G854" s="96">
        <f t="shared" si="261"/>
        <v>7.9522486019740608</v>
      </c>
      <c r="H854" s="96">
        <f t="shared" si="268"/>
        <v>0.4541595574782073</v>
      </c>
      <c r="I854" s="96">
        <f t="shared" si="269"/>
        <v>0.18197743951588227</v>
      </c>
      <c r="J854" s="96">
        <f t="shared" si="262"/>
        <v>6.7832535673370012E-2</v>
      </c>
      <c r="K854" s="96">
        <f t="shared" si="270"/>
        <v>0.19015626564420929</v>
      </c>
      <c r="L854" s="96">
        <f t="shared" si="271"/>
        <v>70.318214147435086</v>
      </c>
      <c r="M854" s="96">
        <f t="shared" si="263"/>
        <v>374.38923943097825</v>
      </c>
      <c r="N854" s="96">
        <f t="shared" si="264"/>
        <v>36.054494919220538</v>
      </c>
      <c r="O854" s="96">
        <f t="shared" si="272"/>
        <v>0.86061705648705122</v>
      </c>
      <c r="P854" s="96">
        <f t="shared" si="273"/>
        <v>0.86061705648705122</v>
      </c>
      <c r="Q854" s="96">
        <f t="shared" si="265"/>
        <v>0.31860110951745452</v>
      </c>
      <c r="R854" s="96">
        <f t="shared" si="266"/>
        <v>6.7463014000306992E-2</v>
      </c>
      <c r="S854" s="96">
        <f t="shared" si="274"/>
        <v>336.22744627526583</v>
      </c>
      <c r="T854" s="96">
        <f t="shared" si="275"/>
        <v>163.82295301159516</v>
      </c>
      <c r="U854" s="96">
        <f t="shared" si="275"/>
        <v>383.26727193454144</v>
      </c>
      <c r="V854" s="32">
        <f t="shared" si="276"/>
        <v>1000.0000000000003</v>
      </c>
      <c r="W854" s="100">
        <f>IF(A854=1,((cPH1_+cPHr+(cNES*L854+(cNES+cOSEX)*G854+(cNES+cEREX)*H854+(cNES+cHOEX)*I854+(cNES+cNES)*S854+(cNES+cOSEX)*N854+(cNES+cEREX)*O854+(cNES+cHOEX)*P854)))/(1+cDR)^(A$6:A$65537 + 0.5),(cPHr+(cNES*L854+(cNES+cOSEX)*G854+(cNES+cEREX)*H854+(cNES+cHOEX)*I854+(cNES+cNES)*S854+(cNES+cOSEX)*N854+(cNES+cEREX)*O854+(cNES+cHOEX)*P854))/(1+cDR)^(((cycle + 0.5)/('Life tables'!$I$2/2))))</f>
        <v>16240.055271844414</v>
      </c>
      <c r="X854" s="107">
        <f>((L854+G854+H854+I854+N854+O854+P854+S854)/('Life tables'!$I$2/2))/(1+oDR)^(((cycle + 0.5)/('Life tables'!$I$2/2)))</f>
        <v>10.700596986515158</v>
      </c>
      <c r="Y854" s="31">
        <f>((uNES*L854+ uOCEX*G854+uEREX*H854+uHOEX*I854+uNES*S854+ uOCEX*N854+uEREX*O854+uHOEX*P854)/('Life tables'!$I$2/2))/(1+oDR)^(((cycle + 0.5)/('Life tables'!$I$2/2)))</f>
        <v>7.0521689772739773</v>
      </c>
      <c r="Z854" s="100">
        <f t="shared" si="267"/>
        <v>108186.08648828435</v>
      </c>
      <c r="AA854" s="107">
        <f>((L854+G854+H854+I854+N854+O854+P854+S854)/('Life tables'!$I$2/2))</f>
        <v>17.371867504640662</v>
      </c>
      <c r="AB854" s="31">
        <f>((uNES*L854+ uOCEX*G854+uEREX*H854+uHOEX*I854+uNES*S854+ uOCEX*N854+uEREX*O854+uHOEX*P854)/('Life tables'!$I$2/2))</f>
        <v>11.448832737830092</v>
      </c>
    </row>
    <row r="855" spans="1:28" x14ac:dyDescent="0.25">
      <c r="A855" s="4">
        <v>849</v>
      </c>
      <c r="C855" s="105">
        <f>IF(male=0,VLOOKUP((($A$5:$A$1570/'Life tables'!$I$2)*2)+age,lifetable,13,1),IF(male=1,VLOOKUP((($A$5:$A$1570/'Life tables'!$I$2)*2)+age,lifetable,10,1),"error"))</f>
        <v>7.7299415014675521E-4</v>
      </c>
      <c r="F855" s="96">
        <f t="shared" si="260"/>
        <v>79.052134581471435</v>
      </c>
      <c r="G855" s="96">
        <f t="shared" si="261"/>
        <v>7.9409523657111265</v>
      </c>
      <c r="H855" s="96">
        <f t="shared" si="268"/>
        <v>0.45351441999331149</v>
      </c>
      <c r="I855" s="96">
        <f t="shared" si="269"/>
        <v>0.18171893902700356</v>
      </c>
      <c r="J855" s="96">
        <f t="shared" si="262"/>
        <v>6.7736178983880929E-2</v>
      </c>
      <c r="K855" s="96">
        <f t="shared" si="270"/>
        <v>0.18988614706377896</v>
      </c>
      <c r="L855" s="96">
        <f t="shared" si="271"/>
        <v>70.218326530692337</v>
      </c>
      <c r="M855" s="96">
        <f t="shared" si="263"/>
        <v>373.85764047239229</v>
      </c>
      <c r="N855" s="96">
        <f t="shared" si="264"/>
        <v>36.003300787731796</v>
      </c>
      <c r="O855" s="96">
        <f t="shared" si="272"/>
        <v>0.85939505787495118</v>
      </c>
      <c r="P855" s="96">
        <f t="shared" si="273"/>
        <v>0.85939505787495118</v>
      </c>
      <c r="Q855" s="96">
        <f t="shared" si="265"/>
        <v>0.31814872467252348</v>
      </c>
      <c r="R855" s="96">
        <f t="shared" si="266"/>
        <v>6.7367222604058169E-2</v>
      </c>
      <c r="S855" s="96">
        <f t="shared" si="274"/>
        <v>335.75003362163403</v>
      </c>
      <c r="T855" s="96">
        <f t="shared" si="275"/>
        <v>164.20883791525156</v>
      </c>
      <c r="U855" s="96">
        <f t="shared" si="275"/>
        <v>383.52452530420931</v>
      </c>
      <c r="V855" s="32">
        <f t="shared" si="276"/>
        <v>1000.0000000000003</v>
      </c>
      <c r="W855" s="100">
        <f>IF(A855=1,((cPH1_+cPHr+(cNES*L855+(cNES+cOSEX)*G855+(cNES+cEREX)*H855+(cNES+cHOEX)*I855+(cNES+cNES)*S855+(cNES+cOSEX)*N855+(cNES+cEREX)*O855+(cNES+cHOEX)*P855)))/(1+cDR)^(A$6:A$65537 + 0.5),(cPHr+(cNES*L855+(cNES+cOSEX)*G855+(cNES+cEREX)*H855+(cNES+cHOEX)*I855+(cNES+cNES)*S855+(cNES+cOSEX)*N855+(cNES+cEREX)*O855+(cNES+cHOEX)*P855))/(1+cDR)^(((cycle + 0.5)/('Life tables'!$I$2/2))))</f>
        <v>16180.796034032273</v>
      </c>
      <c r="X855" s="107">
        <f>((L855+G855+H855+I855+N855+O855+P855+S855)/('Life tables'!$I$2/2))/(1+oDR)^(((cycle + 0.5)/('Life tables'!$I$2/2)))</f>
        <v>10.679301621562715</v>
      </c>
      <c r="Y855" s="31">
        <f>((uNES*L855+ uOCEX*G855+uEREX*H855+uHOEX*I855+uNES*S855+ uOCEX*N855+uEREX*O855+uHOEX*P855)/('Life tables'!$I$2/2))/(1+oDR)^(((cycle + 0.5)/('Life tables'!$I$2/2)))</f>
        <v>7.0381343864473704</v>
      </c>
      <c r="Z855" s="100">
        <f t="shared" si="267"/>
        <v>108032.5000603966</v>
      </c>
      <c r="AA855" s="107">
        <f>((L855+G855+H855+I855+N855+O855+P855+S855)/('Life tables'!$I$2/2))</f>
        <v>17.347199207582989</v>
      </c>
      <c r="AB855" s="31">
        <f>((uNES*L855+ uOCEX*G855+uEREX*H855+uHOEX*I855+uNES*S855+ uOCEX*N855+uEREX*O855+uHOEX*P855)/('Life tables'!$I$2/2))</f>
        <v>11.432575235530857</v>
      </c>
    </row>
    <row r="856" spans="1:28" x14ac:dyDescent="0.25">
      <c r="A856" s="4">
        <v>850</v>
      </c>
      <c r="C856" s="105">
        <f>IF(male=0,VLOOKUP((($A$5:$A$1570/'Life tables'!$I$2)*2)+age,lifetable,13,1),IF(male=1,VLOOKUP((($A$5:$A$1570/'Life tables'!$I$2)*2)+age,lifetable,10,1),"error"))</f>
        <v>7.7299415014675521E-4</v>
      </c>
      <c r="F856" s="96">
        <f t="shared" si="260"/>
        <v>78.939841648462661</v>
      </c>
      <c r="G856" s="96">
        <f t="shared" si="261"/>
        <v>7.9296723055742344</v>
      </c>
      <c r="H856" s="96">
        <f t="shared" si="268"/>
        <v>0.45287020634048047</v>
      </c>
      <c r="I856" s="96">
        <f t="shared" si="269"/>
        <v>0.18146080870889617</v>
      </c>
      <c r="J856" s="96">
        <f t="shared" si="262"/>
        <v>6.7639960276452263E-2</v>
      </c>
      <c r="K856" s="96">
        <f t="shared" si="270"/>
        <v>0.18961641529114034</v>
      </c>
      <c r="L856" s="96">
        <f t="shared" si="271"/>
        <v>70.118581952271455</v>
      </c>
      <c r="M856" s="96">
        <f t="shared" si="263"/>
        <v>373.32679513207688</v>
      </c>
      <c r="N856" s="96">
        <f t="shared" si="264"/>
        <v>35.952179231315313</v>
      </c>
      <c r="O856" s="96">
        <f t="shared" si="272"/>
        <v>0.85817479162230337</v>
      </c>
      <c r="P856" s="96">
        <f t="shared" si="273"/>
        <v>0.85817479162230337</v>
      </c>
      <c r="Q856" s="96">
        <f t="shared" si="265"/>
        <v>0.31769698114842088</v>
      </c>
      <c r="R856" s="96">
        <f t="shared" si="266"/>
        <v>6.7271567005942876E-2</v>
      </c>
      <c r="S856" s="96">
        <f t="shared" si="274"/>
        <v>335.27329776936261</v>
      </c>
      <c r="T856" s="96">
        <f t="shared" ref="T856:U871" si="277">J856+Q856+T855</f>
        <v>164.59417485667643</v>
      </c>
      <c r="U856" s="96">
        <f t="shared" si="277"/>
        <v>383.78141328650639</v>
      </c>
      <c r="V856" s="32">
        <f t="shared" si="276"/>
        <v>1000.0000000000005</v>
      </c>
      <c r="W856" s="100">
        <f>IF(A856=1,((cPH1_+cPHr+(cNES*L856+(cNES+cOSEX)*G856+(cNES+cEREX)*H856+(cNES+cHOEX)*I856+(cNES+cNES)*S856+(cNES+cOSEX)*N856+(cNES+cEREX)*O856+(cNES+cHOEX)*P856)))/(1+cDR)^(A$6:A$65537 + 0.5),(cPHr+(cNES*L856+(cNES+cOSEX)*G856+(cNES+cEREX)*H856+(cNES+cHOEX)*I856+(cNES+cNES)*S856+(cNES+cOSEX)*N856+(cNES+cEREX)*O856+(cNES+cHOEX)*P856))/(1+cDR)^(((cycle + 0.5)/('Life tables'!$I$2/2))))</f>
        <v>16121.753022342826</v>
      </c>
      <c r="X856" s="107">
        <f>((L856+G856+H856+I856+N856+O856+P856+S856)/('Life tables'!$I$2/2))/(1+oDR)^(((cycle + 0.5)/('Life tables'!$I$2/2)))</f>
        <v>10.658048638715295</v>
      </c>
      <c r="Y856" s="31">
        <f>((uNES*L856+ uOCEX*G856+uEREX*H856+uHOEX*I856+uNES*S856+ uOCEX*N856+uEREX*O856+uHOEX*P856)/('Life tables'!$I$2/2))/(1+oDR)^(((cycle + 0.5)/('Life tables'!$I$2/2)))</f>
        <v>7.024127727271301</v>
      </c>
      <c r="Z856" s="100">
        <f t="shared" si="267"/>
        <v>107879.13161671741</v>
      </c>
      <c r="AA856" s="107">
        <f>((L856+G856+H856+I856+N856+O856+P856+S856)/('Life tables'!$I$2/2))</f>
        <v>17.322565943084008</v>
      </c>
      <c r="AB856" s="31">
        <f>((uNES*L856+ uOCEX*G856+uEREX*H856+uHOEX*I856+uNES*S856+ uOCEX*N856+uEREX*O856+uHOEX*P856)/('Life tables'!$I$2/2))</f>
        <v>11.416340821181366</v>
      </c>
    </row>
    <row r="857" spans="1:28" x14ac:dyDescent="0.25">
      <c r="A857" s="4">
        <v>851</v>
      </c>
      <c r="C857" s="105">
        <f>IF(male=0,VLOOKUP((($A$5:$A$1570/'Life tables'!$I$2)*2)+age,lifetable,13,1),IF(male=1,VLOOKUP((($A$5:$A$1570/'Life tables'!$I$2)*2)+age,lifetable,10,1),"error"))</f>
        <v>7.7299415014675521E-4</v>
      </c>
      <c r="F857" s="96">
        <f t="shared" si="260"/>
        <v>78.827709474144029</v>
      </c>
      <c r="G857" s="96">
        <f t="shared" si="261"/>
        <v>7.9184083939842171</v>
      </c>
      <c r="H857" s="96">
        <f t="shared" si="268"/>
        <v>0.45222691494464479</v>
      </c>
      <c r="I857" s="96">
        <f t="shared" si="269"/>
        <v>0.18120304793044464</v>
      </c>
      <c r="J857" s="96">
        <f t="shared" si="262"/>
        <v>6.7543879315834179E-2</v>
      </c>
      <c r="K857" s="96">
        <f t="shared" si="270"/>
        <v>0.18934706966681308</v>
      </c>
      <c r="L857" s="96">
        <f t="shared" si="271"/>
        <v>70.018980168302079</v>
      </c>
      <c r="M857" s="96">
        <f t="shared" si="263"/>
        <v>372.79670238267352</v>
      </c>
      <c r="N857" s="96">
        <f t="shared" si="264"/>
        <v>35.901130151034245</v>
      </c>
      <c r="O857" s="96">
        <f t="shared" si="272"/>
        <v>0.85695625536749531</v>
      </c>
      <c r="P857" s="96">
        <f t="shared" si="273"/>
        <v>0.85695625536749531</v>
      </c>
      <c r="Q857" s="96">
        <f t="shared" si="265"/>
        <v>0.31724587807087579</v>
      </c>
      <c r="R857" s="96">
        <f t="shared" si="266"/>
        <v>6.7176047020836432E-2</v>
      </c>
      <c r="S857" s="96">
        <f t="shared" si="274"/>
        <v>334.79723779581258</v>
      </c>
      <c r="T857" s="96">
        <f t="shared" si="277"/>
        <v>164.97896461406313</v>
      </c>
      <c r="U857" s="96">
        <f t="shared" si="277"/>
        <v>384.03793640319407</v>
      </c>
      <c r="V857" s="32">
        <f t="shared" si="276"/>
        <v>1000.0000000000003</v>
      </c>
      <c r="W857" s="100">
        <f>IF(A857=1,((cPH1_+cPHr+(cNES*L857+(cNES+cOSEX)*G857+(cNES+cEREX)*H857+(cNES+cHOEX)*I857+(cNES+cNES)*S857+(cNES+cOSEX)*N857+(cNES+cEREX)*O857+(cNES+cHOEX)*P857)))/(1+cDR)^(A$6:A$65537 + 0.5),(cPHr+(cNES*L857+(cNES+cOSEX)*G857+(cNES+cEREX)*H857+(cNES+cHOEX)*I857+(cNES+cNES)*S857+(cNES+cOSEX)*N857+(cNES+cEREX)*O857+(cNES+cHOEX)*P857))/(1+cDR)^(((cycle + 0.5)/('Life tables'!$I$2/2))))</f>
        <v>16062.925448358988</v>
      </c>
      <c r="X857" s="107">
        <f>((L857+G857+H857+I857+N857+O857+P857+S857)/('Life tables'!$I$2/2))/(1+oDR)^(((cycle + 0.5)/('Life tables'!$I$2/2)))</f>
        <v>10.636837953555167</v>
      </c>
      <c r="Y857" s="31">
        <f>((uNES*L857+ uOCEX*G857+uEREX*H857+uHOEX*I857+uNES*S857+ uOCEX*N857+uEREX*O857+uHOEX*P857)/('Life tables'!$I$2/2))/(1+oDR)^(((cycle + 0.5)/('Life tables'!$I$2/2)))</f>
        <v>7.0101489441121263</v>
      </c>
      <c r="Z857" s="100">
        <f t="shared" si="267"/>
        <v>107725.98085144591</v>
      </c>
      <c r="AA857" s="107">
        <f>((L857+G857+H857+I857+N857+O857+P857+S857)/('Life tables'!$I$2/2))</f>
        <v>17.297967661282485</v>
      </c>
      <c r="AB857" s="31">
        <f>((uNES*L857+ uOCEX*G857+uEREX*H857+uHOEX*I857+uNES*S857+ uOCEX*N857+uEREX*O857+uHOEX*P857)/('Life tables'!$I$2/2))</f>
        <v>11.40012946192301</v>
      </c>
    </row>
    <row r="858" spans="1:28" x14ac:dyDescent="0.25">
      <c r="A858" s="4">
        <v>852</v>
      </c>
      <c r="C858" s="105">
        <f>IF(male=0,VLOOKUP((($A$5:$A$1570/'Life tables'!$I$2)*2)+age,lifetable,13,1),IF(male=1,VLOOKUP((($A$5:$A$1570/'Life tables'!$I$2)*2)+age,lifetable,10,1),"error"))</f>
        <v>7.7299415014675521E-4</v>
      </c>
      <c r="F858" s="96">
        <f t="shared" si="260"/>
        <v>78.715737785917057</v>
      </c>
      <c r="G858" s="96">
        <f t="shared" si="261"/>
        <v>7.9071606035579851</v>
      </c>
      <c r="H858" s="96">
        <f t="shared" si="268"/>
        <v>0.45158454424193351</v>
      </c>
      <c r="I858" s="96">
        <f t="shared" si="269"/>
        <v>0.18094565606502072</v>
      </c>
      <c r="J858" s="96">
        <f t="shared" si="262"/>
        <v>6.7447935868449424E-2</v>
      </c>
      <c r="K858" s="96">
        <f t="shared" si="270"/>
        <v>0.18907810953600554</v>
      </c>
      <c r="L858" s="96">
        <f t="shared" si="271"/>
        <v>69.919520936647658</v>
      </c>
      <c r="M858" s="96">
        <f t="shared" si="263"/>
        <v>372.26736119682613</v>
      </c>
      <c r="N858" s="96">
        <f t="shared" si="264"/>
        <v>35.850153447951982</v>
      </c>
      <c r="O858" s="96">
        <f t="shared" si="272"/>
        <v>0.85573944674892033</v>
      </c>
      <c r="P858" s="96">
        <f t="shared" si="273"/>
        <v>0.85573944674892033</v>
      </c>
      <c r="Q858" s="96">
        <f t="shared" si="265"/>
        <v>0.31679541456561966</v>
      </c>
      <c r="R858" s="96">
        <f t="shared" si="266"/>
        <v>6.7080662463614549E-2</v>
      </c>
      <c r="S858" s="96">
        <f t="shared" si="274"/>
        <v>334.32185277834708</v>
      </c>
      <c r="T858" s="96">
        <f t="shared" si="277"/>
        <v>165.36320796449721</v>
      </c>
      <c r="U858" s="96">
        <f t="shared" si="277"/>
        <v>384.29409517519366</v>
      </c>
      <c r="V858" s="32">
        <f t="shared" si="276"/>
        <v>1000.0000000000003</v>
      </c>
      <c r="W858" s="100">
        <f>IF(A858=1,((cPH1_+cPHr+(cNES*L858+(cNES+cOSEX)*G858+(cNES+cEREX)*H858+(cNES+cHOEX)*I858+(cNES+cNES)*S858+(cNES+cOSEX)*N858+(cNES+cEREX)*O858+(cNES+cHOEX)*P858)))/(1+cDR)^(A$6:A$65537 + 0.5),(cPHr+(cNES*L858+(cNES+cOSEX)*G858+(cNES+cEREX)*H858+(cNES+cHOEX)*I858+(cNES+cNES)*S858+(cNES+cOSEX)*N858+(cNES+cEREX)*O858+(cNES+cHOEX)*P858))/(1+cDR)^(((cycle + 0.5)/('Life tables'!$I$2/2))))</f>
        <v>16004.31252651789</v>
      </c>
      <c r="X858" s="107">
        <f>((L858+G858+H858+I858+N858+O858+P858+S858)/('Life tables'!$I$2/2))/(1+oDR)^(((cycle + 0.5)/('Life tables'!$I$2/2)))</f>
        <v>10.61566948183512</v>
      </c>
      <c r="Y858" s="31">
        <f>((uNES*L858+ uOCEX*G858+uEREX*H858+uHOEX*I858+uNES*S858+ uOCEX*N858+uEREX*O858+uHOEX*P858)/('Life tables'!$I$2/2))/(1+oDR)^(((cycle + 0.5)/('Life tables'!$I$2/2)))</f>
        <v>6.9961979814485424</v>
      </c>
      <c r="Z858" s="100">
        <f t="shared" si="267"/>
        <v>107573.04745908831</v>
      </c>
      <c r="AA858" s="107">
        <f>((L858+G858+H858+I858+N858+O858+P858+S858)/('Life tables'!$I$2/2))</f>
        <v>17.273404312391889</v>
      </c>
      <c r="AB858" s="31">
        <f>((uNES*L858+ uOCEX*G858+uEREX*H858+uHOEX*I858+uNES*S858+ uOCEX*N858+uEREX*O858+uHOEX*P858)/('Life tables'!$I$2/2))</f>
        <v>11.383941124946345</v>
      </c>
    </row>
    <row r="859" spans="1:28" x14ac:dyDescent="0.25">
      <c r="A859" s="4">
        <v>853</v>
      </c>
      <c r="C859" s="105">
        <f>IF(male=0,VLOOKUP((($A$5:$A$1570/'Life tables'!$I$2)*2)+age,lifetable,13,1),IF(male=1,VLOOKUP((($A$5:$A$1570/'Life tables'!$I$2)*2)+age,lifetable,10,1),"error"))</f>
        <v>7.7299415014675521E-4</v>
      </c>
      <c r="F859" s="96">
        <f t="shared" si="260"/>
        <v>78.603926313079228</v>
      </c>
      <c r="G859" s="96">
        <f t="shared" si="261"/>
        <v>7.8959289071029053</v>
      </c>
      <c r="H859" s="96">
        <f t="shared" si="268"/>
        <v>0.45094309267935251</v>
      </c>
      <c r="I859" s="96">
        <f t="shared" si="269"/>
        <v>0.18068863249035436</v>
      </c>
      <c r="J859" s="96">
        <f t="shared" si="262"/>
        <v>6.7352129702345345E-2</v>
      </c>
      <c r="K859" s="96">
        <f t="shared" si="270"/>
        <v>0.18880953424848032</v>
      </c>
      <c r="L859" s="96">
        <f t="shared" si="271"/>
        <v>69.820204016855797</v>
      </c>
      <c r="M859" s="96">
        <f t="shared" si="263"/>
        <v>371.73877054723027</v>
      </c>
      <c r="N859" s="96">
        <f t="shared" si="264"/>
        <v>35.799249023136866</v>
      </c>
      <c r="O859" s="96">
        <f t="shared" si="272"/>
        <v>0.8545243634050903</v>
      </c>
      <c r="P859" s="96">
        <f t="shared" si="273"/>
        <v>0.8545243634050903</v>
      </c>
      <c r="Q859" s="96">
        <f t="shared" si="265"/>
        <v>0.31634558975842775</v>
      </c>
      <c r="R859" s="96">
        <f t="shared" si="266"/>
        <v>6.698541314916226E-2</v>
      </c>
      <c r="S859" s="96">
        <f t="shared" si="274"/>
        <v>333.84714179437566</v>
      </c>
      <c r="T859" s="96">
        <f t="shared" si="277"/>
        <v>165.74690568395798</v>
      </c>
      <c r="U859" s="96">
        <f t="shared" si="277"/>
        <v>384.54989012259131</v>
      </c>
      <c r="V859" s="32">
        <f t="shared" si="276"/>
        <v>1000.0000000000005</v>
      </c>
      <c r="W859" s="100">
        <f>IF(A859=1,((cPH1_+cPHr+(cNES*L859+(cNES+cOSEX)*G859+(cNES+cEREX)*H859+(cNES+cHOEX)*I859+(cNES+cNES)*S859+(cNES+cOSEX)*N859+(cNES+cEREX)*O859+(cNES+cHOEX)*P859)))/(1+cDR)^(A$6:A$65537 + 0.5),(cPHr+(cNES*L859+(cNES+cOSEX)*G859+(cNES+cEREX)*H859+(cNES+cHOEX)*I859+(cNES+cNES)*S859+(cNES+cOSEX)*N859+(cNES+cEREX)*O859+(cNES+cHOEX)*P859))/(1+cDR)^(((cycle + 0.5)/('Life tables'!$I$2/2))))</f>
        <v>15945.913474101289</v>
      </c>
      <c r="X859" s="107">
        <f>((L859+G859+H859+I859+N859+O859+P859+S859)/('Life tables'!$I$2/2))/(1+oDR)^(((cycle + 0.5)/('Life tables'!$I$2/2)))</f>
        <v>10.594543139478047</v>
      </c>
      <c r="Y859" s="31">
        <f>((uNES*L859+ uOCEX*G859+uEREX*H859+uHOEX*I859+uNES*S859+ uOCEX*N859+uEREX*O859+uHOEX*P859)/('Life tables'!$I$2/2))/(1+oDR)^(((cycle + 0.5)/('Life tables'!$I$2/2)))</f>
        <v>6.9822747838712997</v>
      </c>
      <c r="Z859" s="100">
        <f t="shared" si="267"/>
        <v>107420.33113446159</v>
      </c>
      <c r="AA859" s="107">
        <f>((L859+G859+H859+I859+N859+O859+P859+S859)/('Life tables'!$I$2/2))</f>
        <v>17.248875846700169</v>
      </c>
      <c r="AB859" s="31">
        <f>((uNES*L859+ uOCEX*G859+uEREX*H859+uHOEX*I859+uNES*S859+ uOCEX*N859+uEREX*O859+uHOEX*P859)/('Life tables'!$I$2/2))</f>
        <v>11.367775777490936</v>
      </c>
    </row>
    <row r="860" spans="1:28" x14ac:dyDescent="0.25">
      <c r="A860" s="4">
        <v>854</v>
      </c>
      <c r="C860" s="105">
        <f>IF(male=0,VLOOKUP((($A$5:$A$1570/'Life tables'!$I$2)*2)+age,lifetable,13,1),IF(male=1,VLOOKUP((($A$5:$A$1570/'Life tables'!$I$2)*2)+age,lifetable,10,1),"error"))</f>
        <v>7.7299415014675521E-4</v>
      </c>
      <c r="F860" s="96">
        <f t="shared" si="260"/>
        <v>78.492274786769954</v>
      </c>
      <c r="G860" s="96">
        <f t="shared" si="261"/>
        <v>7.8847132776113691</v>
      </c>
      <c r="H860" s="96">
        <f t="shared" si="268"/>
        <v>0.45030255871447478</v>
      </c>
      <c r="I860" s="96">
        <f t="shared" si="269"/>
        <v>0.18043197658840959</v>
      </c>
      <c r="J860" s="96">
        <f t="shared" si="262"/>
        <v>6.7256460587147529E-2</v>
      </c>
      <c r="K860" s="96">
        <f t="shared" si="270"/>
        <v>0.18854134315842433</v>
      </c>
      <c r="L860" s="96">
        <f t="shared" si="271"/>
        <v>69.721029170110128</v>
      </c>
      <c r="M860" s="96">
        <f t="shared" si="263"/>
        <v>371.21092940668109</v>
      </c>
      <c r="N860" s="96">
        <f t="shared" si="264"/>
        <v>35.748416777666854</v>
      </c>
      <c r="O860" s="96">
        <f t="shared" si="272"/>
        <v>0.85331100297474616</v>
      </c>
      <c r="P860" s="96">
        <f t="shared" si="273"/>
        <v>0.85331100297474616</v>
      </c>
      <c r="Q860" s="96">
        <f t="shared" si="265"/>
        <v>0.31589640277515985</v>
      </c>
      <c r="R860" s="96">
        <f t="shared" si="266"/>
        <v>6.6890298892382516E-2</v>
      </c>
      <c r="S860" s="96">
        <f t="shared" si="274"/>
        <v>333.37310392139722</v>
      </c>
      <c r="T860" s="96">
        <f t="shared" si="277"/>
        <v>166.13005854732029</v>
      </c>
      <c r="U860" s="96">
        <f t="shared" si="277"/>
        <v>384.80532176464209</v>
      </c>
      <c r="V860" s="32">
        <f t="shared" si="276"/>
        <v>1000.0000000000002</v>
      </c>
      <c r="W860" s="100">
        <f>IF(A860=1,((cPH1_+cPHr+(cNES*L860+(cNES+cOSEX)*G860+(cNES+cEREX)*H860+(cNES+cHOEX)*I860+(cNES+cNES)*S860+(cNES+cOSEX)*N860+(cNES+cEREX)*O860+(cNES+cHOEX)*P860)))/(1+cDR)^(A$6:A$65537 + 0.5),(cPHr+(cNES*L860+(cNES+cOSEX)*G860+(cNES+cEREX)*H860+(cNES+cHOEX)*I860+(cNES+cNES)*S860+(cNES+cOSEX)*N860+(cNES+cEREX)*O860+(cNES+cHOEX)*P860))/(1+cDR)^(((cycle + 0.5)/('Life tables'!$I$2/2))))</f>
        <v>15887.72751122595</v>
      </c>
      <c r="X860" s="107">
        <f>((L860+G860+H860+I860+N860+O860+P860+S860)/('Life tables'!$I$2/2))/(1+oDR)^(((cycle + 0.5)/('Life tables'!$I$2/2)))</f>
        <v>10.573458842576503</v>
      </c>
      <c r="Y860" s="31">
        <f>((uNES*L860+ uOCEX*G860+uEREX*H860+uHOEX*I860+uNES*S860+ uOCEX*N860+uEREX*O860+uHOEX*P860)/('Life tables'!$I$2/2))/(1+oDR)^(((cycle + 0.5)/('Life tables'!$I$2/2)))</f>
        <v>6.9683792960829196</v>
      </c>
      <c r="Z860" s="100">
        <f t="shared" si="267"/>
        <v>107267.83157269737</v>
      </c>
      <c r="AA860" s="107">
        <f>((L860+G860+H860+I860+N860+O860+P860+S860)/('Life tables'!$I$2/2))</f>
        <v>17.224382214569498</v>
      </c>
      <c r="AB860" s="31">
        <f>((uNES*L860+ uOCEX*G860+uEREX*H860+uHOEX*I860+uNES*S860+ uOCEX*N860+uEREX*O860+uHOEX*P860)/('Life tables'!$I$2/2))</f>
        <v>11.351633386845192</v>
      </c>
    </row>
    <row r="861" spans="1:28" x14ac:dyDescent="0.25">
      <c r="A861" s="4">
        <v>855</v>
      </c>
      <c r="C861" s="105">
        <f>IF(male=0,VLOOKUP((($A$5:$A$1570/'Life tables'!$I$2)*2)+age,lifetable,13,1),IF(male=1,VLOOKUP((($A$5:$A$1570/'Life tables'!$I$2)*2)+age,lifetable,10,1),"error"))</f>
        <v>7.7299415014675521E-4</v>
      </c>
      <c r="F861" s="96">
        <f t="shared" si="260"/>
        <v>78.380782939918305</v>
      </c>
      <c r="G861" s="96">
        <f t="shared" si="261"/>
        <v>7.8735136882555405</v>
      </c>
      <c r="H861" s="96">
        <f t="shared" si="268"/>
        <v>0.4496629408151403</v>
      </c>
      <c r="I861" s="96">
        <f t="shared" si="269"/>
        <v>0.18017568774526441</v>
      </c>
      <c r="J861" s="96">
        <f t="shared" si="262"/>
        <v>6.7160928294015029E-2</v>
      </c>
      <c r="K861" s="96">
        <f t="shared" si="270"/>
        <v>0.18827353562432331</v>
      </c>
      <c r="L861" s="96">
        <f t="shared" si="271"/>
        <v>69.621996159184022</v>
      </c>
      <c r="M861" s="96">
        <f t="shared" si="263"/>
        <v>370.68383674811963</v>
      </c>
      <c r="N861" s="96">
        <f t="shared" si="264"/>
        <v>35.697656612633949</v>
      </c>
      <c r="O861" s="96">
        <f t="shared" si="272"/>
        <v>0.85209936309696399</v>
      </c>
      <c r="P861" s="96">
        <f t="shared" si="273"/>
        <v>0.85209936309696399</v>
      </c>
      <c r="Q861" s="96">
        <f t="shared" si="265"/>
        <v>0.31544785274180043</v>
      </c>
      <c r="R861" s="96">
        <f t="shared" si="266"/>
        <v>6.6795319508204609E-2</v>
      </c>
      <c r="S861" s="96">
        <f t="shared" si="274"/>
        <v>332.89973823704179</v>
      </c>
      <c r="T861" s="96">
        <f t="shared" si="277"/>
        <v>166.51266732835612</v>
      </c>
      <c r="U861" s="96">
        <f t="shared" si="277"/>
        <v>385.06039061977464</v>
      </c>
      <c r="V861" s="32">
        <f t="shared" si="276"/>
        <v>1000.0000000000005</v>
      </c>
      <c r="W861" s="100">
        <f>IF(A861=1,((cPH1_+cPHr+(cNES*L861+(cNES+cOSEX)*G861+(cNES+cEREX)*H861+(cNES+cHOEX)*I861+(cNES+cNES)*S861+(cNES+cOSEX)*N861+(cNES+cEREX)*O861+(cNES+cHOEX)*P861)))/(1+cDR)^(A$6:A$65537 + 0.5),(cPHr+(cNES*L861+(cNES+cOSEX)*G861+(cNES+cEREX)*H861+(cNES+cHOEX)*I861+(cNES+cNES)*S861+(cNES+cOSEX)*N861+(cNES+cEREX)*O861+(cNES+cHOEX)*P861))/(1+cDR)^(((cycle + 0.5)/('Life tables'!$I$2/2))))</f>
        <v>15829.753860834124</v>
      </c>
      <c r="X861" s="107">
        <f>((L861+G861+H861+I861+N861+O861+P861+S861)/('Life tables'!$I$2/2))/(1+oDR)^(((cycle + 0.5)/('Life tables'!$I$2/2)))</f>
        <v>10.552416507392314</v>
      </c>
      <c r="Y861" s="31">
        <f>((uNES*L861+ uOCEX*G861+uEREX*H861+uHOEX*I861+uNES*S861+ uOCEX*N861+uEREX*O861+uHOEX*P861)/('Life tables'!$I$2/2))/(1+oDR)^(((cycle + 0.5)/('Life tables'!$I$2/2)))</f>
        <v>6.954511462897436</v>
      </c>
      <c r="Z861" s="100">
        <f t="shared" si="267"/>
        <v>107115.54846924543</v>
      </c>
      <c r="AA861" s="107">
        <f>((L861+G861+H861+I861+N861+O861+P861+S861)/('Life tables'!$I$2/2))</f>
        <v>17.199923366436071</v>
      </c>
      <c r="AB861" s="31">
        <f>((uNES*L861+ uOCEX*G861+uEREX*H861+uHOEX*I861+uNES*S861+ uOCEX*N861+uEREX*O861+uHOEX*P861)/('Life tables'!$I$2/2))</f>
        <v>11.335513920346248</v>
      </c>
    </row>
    <row r="862" spans="1:28" x14ac:dyDescent="0.25">
      <c r="A862" s="4">
        <v>856</v>
      </c>
      <c r="C862" s="105">
        <f>IF(male=0,VLOOKUP((($A$5:$A$1570/'Life tables'!$I$2)*2)+age,lifetable,13,1),IF(male=1,VLOOKUP((($A$5:$A$1570/'Life tables'!$I$2)*2)+age,lifetable,10,1),"error"))</f>
        <v>7.7299415014675521E-4</v>
      </c>
      <c r="F862" s="96">
        <f t="shared" si="260"/>
        <v>78.269450507192587</v>
      </c>
      <c r="G862" s="96">
        <f t="shared" si="261"/>
        <v>7.8623301123822982</v>
      </c>
      <c r="H862" s="96">
        <f t="shared" si="268"/>
        <v>0.44902423745916686</v>
      </c>
      <c r="I862" s="96">
        <f t="shared" si="269"/>
        <v>0.1799197653509948</v>
      </c>
      <c r="J862" s="96">
        <f t="shared" si="262"/>
        <v>6.7065532595597194E-2</v>
      </c>
      <c r="K862" s="96">
        <f t="shared" si="270"/>
        <v>0.18800611100884079</v>
      </c>
      <c r="L862" s="96">
        <f t="shared" si="271"/>
        <v>69.523104748395696</v>
      </c>
      <c r="M862" s="96">
        <f t="shared" si="263"/>
        <v>370.1574915446771</v>
      </c>
      <c r="N862" s="96">
        <f t="shared" si="264"/>
        <v>35.646968429148444</v>
      </c>
      <c r="O862" s="96">
        <f t="shared" si="272"/>
        <v>0.85088944141125733</v>
      </c>
      <c r="P862" s="96">
        <f t="shared" si="273"/>
        <v>0.85088944141125733</v>
      </c>
      <c r="Q862" s="96">
        <f t="shared" si="265"/>
        <v>0.31499993878449534</v>
      </c>
      <c r="R862" s="96">
        <f t="shared" si="266"/>
        <v>6.6700474811592053E-2</v>
      </c>
      <c r="S862" s="96">
        <f t="shared" si="274"/>
        <v>332.42704381911005</v>
      </c>
      <c r="T862" s="96">
        <f t="shared" si="277"/>
        <v>166.8947327997362</v>
      </c>
      <c r="U862" s="96">
        <f t="shared" si="277"/>
        <v>385.31509720559507</v>
      </c>
      <c r="V862" s="32">
        <f t="shared" si="276"/>
        <v>1000.0000000000005</v>
      </c>
      <c r="W862" s="100">
        <f>IF(A862=1,((cPH1_+cPHr+(cNES*L862+(cNES+cOSEX)*G862+(cNES+cEREX)*H862+(cNES+cHOEX)*I862+(cNES+cNES)*S862+(cNES+cOSEX)*N862+(cNES+cEREX)*O862+(cNES+cHOEX)*P862)))/(1+cDR)^(A$6:A$65537 + 0.5),(cPHr+(cNES*L862+(cNES+cOSEX)*G862+(cNES+cEREX)*H862+(cNES+cHOEX)*I862+(cNES+cNES)*S862+(cNES+cOSEX)*N862+(cNES+cEREX)*O862+(cNES+cHOEX)*P862))/(1+cDR)^(((cycle + 0.5)/('Life tables'!$I$2/2))))</f>
        <v>15771.991748683935</v>
      </c>
      <c r="X862" s="107">
        <f>((L862+G862+H862+I862+N862+O862+P862+S862)/('Life tables'!$I$2/2))/(1+oDR)^(((cycle + 0.5)/('Life tables'!$I$2/2)))</f>
        <v>10.531416050356128</v>
      </c>
      <c r="Y862" s="31">
        <f>((uNES*L862+ uOCEX*G862+uEREX*H862+uHOEX*I862+uNES*S862+ uOCEX*N862+uEREX*O862+uHOEX*P862)/('Life tables'!$I$2/2))/(1+oDR)^(((cycle + 0.5)/('Life tables'!$I$2/2)))</f>
        <v>6.9406712292401069</v>
      </c>
      <c r="Z862" s="100">
        <f t="shared" si="267"/>
        <v>106963.48151987728</v>
      </c>
      <c r="AA862" s="107">
        <f>((L862+G862+H862+I862+N862+O862+P862+S862)/('Life tables'!$I$2/2))</f>
        <v>17.175499252809843</v>
      </c>
      <c r="AB862" s="31">
        <f>((uNES*L862+ uOCEX*G862+uEREX*H862+uHOEX*I862+uNES*S862+ uOCEX*N862+uEREX*O862+uHOEX*P862)/('Life tables'!$I$2/2))</f>
        <v>11.319417345379787</v>
      </c>
    </row>
    <row r="863" spans="1:28" x14ac:dyDescent="0.25">
      <c r="A863" s="4">
        <v>857</v>
      </c>
      <c r="C863" s="105">
        <f>IF(male=0,VLOOKUP((($A$5:$A$1570/'Life tables'!$I$2)*2)+age,lifetable,13,1),IF(male=1,VLOOKUP((($A$5:$A$1570/'Life tables'!$I$2)*2)+age,lifetable,10,1),"error"))</f>
        <v>7.7299415014675521E-4</v>
      </c>
      <c r="F863" s="96">
        <f t="shared" si="260"/>
        <v>78.158277224951533</v>
      </c>
      <c r="G863" s="96">
        <f t="shared" si="261"/>
        <v>7.8511625235083242</v>
      </c>
      <c r="H863" s="96">
        <f t="shared" si="268"/>
        <v>0.44838644713407017</v>
      </c>
      <c r="I863" s="96">
        <f t="shared" si="269"/>
        <v>0.17966420879956263</v>
      </c>
      <c r="J863" s="96">
        <f t="shared" si="262"/>
        <v>6.6970273265991795E-2</v>
      </c>
      <c r="K863" s="96">
        <f t="shared" si="270"/>
        <v>0.18773906867870066</v>
      </c>
      <c r="L863" s="96">
        <f t="shared" si="271"/>
        <v>69.424354703564887</v>
      </c>
      <c r="M863" s="96">
        <f t="shared" si="263"/>
        <v>369.63189276971764</v>
      </c>
      <c r="N863" s="96">
        <f t="shared" si="264"/>
        <v>35.596352128343092</v>
      </c>
      <c r="O863" s="96">
        <f t="shared" si="272"/>
        <v>0.84968123555767483</v>
      </c>
      <c r="P863" s="96">
        <f t="shared" si="273"/>
        <v>0.84968123555767483</v>
      </c>
      <c r="Q863" s="96">
        <f t="shared" si="265"/>
        <v>0.31455266002958882</v>
      </c>
      <c r="R863" s="96">
        <f t="shared" si="266"/>
        <v>6.6605764617550342E-2</v>
      </c>
      <c r="S863" s="96">
        <f t="shared" si="274"/>
        <v>331.95501974561205</v>
      </c>
      <c r="T863" s="96">
        <f t="shared" si="277"/>
        <v>167.27625573303177</v>
      </c>
      <c r="U863" s="96">
        <f t="shared" si="277"/>
        <v>385.56944203889134</v>
      </c>
      <c r="V863" s="32">
        <f t="shared" si="276"/>
        <v>1000.0000000000005</v>
      </c>
      <c r="W863" s="100">
        <f>IF(A863=1,((cPH1_+cPHr+(cNES*L863+(cNES+cOSEX)*G863+(cNES+cEREX)*H863+(cNES+cHOEX)*I863+(cNES+cNES)*S863+(cNES+cOSEX)*N863+(cNES+cEREX)*O863+(cNES+cHOEX)*P863)))/(1+cDR)^(A$6:A$65537 + 0.5),(cPHr+(cNES*L863+(cNES+cOSEX)*G863+(cNES+cEREX)*H863+(cNES+cHOEX)*I863+(cNES+cNES)*S863+(cNES+cOSEX)*N863+(cNES+cEREX)*O863+(cNES+cHOEX)*P863))/(1+cDR)^(((cycle + 0.5)/('Life tables'!$I$2/2))))</f>
        <v>15714.44040333983</v>
      </c>
      <c r="X863" s="107">
        <f>((L863+G863+H863+I863+N863+O863+P863+S863)/('Life tables'!$I$2/2))/(1+oDR)^(((cycle + 0.5)/('Life tables'!$I$2/2)))</f>
        <v>10.510457388067026</v>
      </c>
      <c r="Y863" s="31">
        <f>((uNES*L863+ uOCEX*G863+uEREX*H863+uHOEX*I863+uNES*S863+ uOCEX*N863+uEREX*O863+uHOEX*P863)/('Life tables'!$I$2/2))/(1+oDR)^(((cycle + 0.5)/('Life tables'!$I$2/2)))</f>
        <v>6.926858540147145</v>
      </c>
      <c r="Z863" s="100">
        <f t="shared" si="267"/>
        <v>106811.6304206893</v>
      </c>
      <c r="AA863" s="107">
        <f>((L863+G863+H863+I863+N863+O863+P863+S863)/('Life tables'!$I$2/2))</f>
        <v>17.151109824274343</v>
      </c>
      <c r="AB863" s="31">
        <f>((uNES*L863+ uOCEX*G863+uEREX*H863+uHOEX*I863+uNES*S863+ uOCEX*N863+uEREX*O863+uHOEX*P863)/('Life tables'!$I$2/2))</f>
        <v>11.303343629379901</v>
      </c>
    </row>
    <row r="864" spans="1:28" x14ac:dyDescent="0.25">
      <c r="A864" s="4">
        <v>858</v>
      </c>
      <c r="C864" s="105">
        <f>IF(male=0,VLOOKUP((($A$5:$A$1570/'Life tables'!$I$2)*2)+age,lifetable,13,1),IF(male=1,VLOOKUP((($A$5:$A$1570/'Life tables'!$I$2)*2)+age,lifetable,10,1),"error"))</f>
        <v>7.7299415014675521E-4</v>
      </c>
      <c r="F864" s="96">
        <f t="shared" si="260"/>
        <v>78.047262831197202</v>
      </c>
      <c r="G864" s="96">
        <f t="shared" si="261"/>
        <v>7.840010895315376</v>
      </c>
      <c r="H864" s="96">
        <f t="shared" si="268"/>
        <v>0.44774956833679347</v>
      </c>
      <c r="I864" s="96">
        <f t="shared" si="269"/>
        <v>0.17940901748870722</v>
      </c>
      <c r="J864" s="96">
        <f t="shared" si="262"/>
        <v>6.6875150080704757E-2</v>
      </c>
      <c r="K864" s="96">
        <f t="shared" si="270"/>
        <v>0.18747240800457418</v>
      </c>
      <c r="L864" s="96">
        <f t="shared" si="271"/>
        <v>69.325745791971045</v>
      </c>
      <c r="M864" s="96">
        <f t="shared" si="263"/>
        <v>369.10703939688017</v>
      </c>
      <c r="N864" s="96">
        <f t="shared" si="264"/>
        <v>35.5458076113771</v>
      </c>
      <c r="O864" s="96">
        <f t="shared" si="272"/>
        <v>0.84847474317689697</v>
      </c>
      <c r="P864" s="96">
        <f t="shared" si="273"/>
        <v>0.84847474317689697</v>
      </c>
      <c r="Q864" s="96">
        <f t="shared" si="265"/>
        <v>0.31410601560365886</v>
      </c>
      <c r="R864" s="96">
        <f t="shared" si="266"/>
        <v>6.6511188741134514E-2</v>
      </c>
      <c r="S864" s="96">
        <f t="shared" si="274"/>
        <v>331.48366509480451</v>
      </c>
      <c r="T864" s="96">
        <f t="shared" si="277"/>
        <v>167.65723689871615</v>
      </c>
      <c r="U864" s="96">
        <f t="shared" si="277"/>
        <v>385.82342563563702</v>
      </c>
      <c r="V864" s="32">
        <f t="shared" si="276"/>
        <v>1000.0000000000005</v>
      </c>
      <c r="W864" s="100">
        <f>IF(A864=1,((cPH1_+cPHr+(cNES*L864+(cNES+cOSEX)*G864+(cNES+cEREX)*H864+(cNES+cHOEX)*I864+(cNES+cNES)*S864+(cNES+cOSEX)*N864+(cNES+cEREX)*O864+(cNES+cHOEX)*P864)))/(1+cDR)^(A$6:A$65537 + 0.5),(cPHr+(cNES*L864+(cNES+cOSEX)*G864+(cNES+cEREX)*H864+(cNES+cHOEX)*I864+(cNES+cNES)*S864+(cNES+cOSEX)*N864+(cNES+cEREX)*O864+(cNES+cHOEX)*P864))/(1+cDR)^(((cycle + 0.5)/('Life tables'!$I$2/2))))</f>
        <v>15657.099056163062</v>
      </c>
      <c r="X864" s="107">
        <f>((L864+G864+H864+I864+N864+O864+P864+S864)/('Life tables'!$I$2/2))/(1+oDR)^(((cycle + 0.5)/('Life tables'!$I$2/2)))</f>
        <v>10.489540437292115</v>
      </c>
      <c r="Y864" s="31">
        <f>((uNES*L864+ uOCEX*G864+uEREX*H864+uHOEX*I864+uNES*S864+ uOCEX*N864+uEREX*O864+uHOEX*P864)/('Life tables'!$I$2/2))/(1+oDR)^(((cycle + 0.5)/('Life tables'!$I$2/2)))</f>
        <v>6.9130733407654708</v>
      </c>
      <c r="Z864" s="100">
        <f t="shared" si="267"/>
        <v>106659.99486810605</v>
      </c>
      <c r="AA864" s="107">
        <f>((L864+G864+H864+I864+N864+O864+P864+S864)/('Life tables'!$I$2/2))</f>
        <v>17.126755031486447</v>
      </c>
      <c r="AB864" s="31">
        <f>((uNES*L864+ uOCEX*G864+uEREX*H864+uHOEX*I864+uNES*S864+ uOCEX*N864+uEREX*O864+uHOEX*P864)/('Life tables'!$I$2/2))</f>
        <v>11.287292739828985</v>
      </c>
    </row>
    <row r="865" spans="1:28" x14ac:dyDescent="0.25">
      <c r="A865" s="4">
        <v>859</v>
      </c>
      <c r="C865" s="105">
        <f>IF(male=0,VLOOKUP((($A$5:$A$1570/'Life tables'!$I$2)*2)+age,lifetable,13,1),IF(male=1,VLOOKUP((($A$5:$A$1570/'Life tables'!$I$2)*2)+age,lifetable,10,1),"error"))</f>
        <v>7.7299415014675521E-4</v>
      </c>
      <c r="F865" s="96">
        <f t="shared" si="260"/>
        <v>77.936407065529409</v>
      </c>
      <c r="G865" s="96">
        <f t="shared" si="261"/>
        <v>7.8288752016457117</v>
      </c>
      <c r="H865" s="96">
        <f t="shared" si="268"/>
        <v>0.44711359957344615</v>
      </c>
      <c r="I865" s="96">
        <f t="shared" si="269"/>
        <v>0.1791541908198408</v>
      </c>
      <c r="J865" s="96">
        <f t="shared" si="262"/>
        <v>6.678016281661095E-2</v>
      </c>
      <c r="K865" s="96">
        <f t="shared" si="270"/>
        <v>0.18720612836097053</v>
      </c>
      <c r="L865" s="96">
        <f t="shared" si="271"/>
        <v>69.227277782312825</v>
      </c>
      <c r="M865" s="96">
        <f t="shared" si="263"/>
        <v>368.5829304001179</v>
      </c>
      <c r="N865" s="96">
        <f t="shared" si="264"/>
        <v>35.495334779439936</v>
      </c>
      <c r="O865" s="96">
        <f t="shared" si="272"/>
        <v>0.84726996191032666</v>
      </c>
      <c r="P865" s="96">
        <f t="shared" si="273"/>
        <v>0.84726996191032666</v>
      </c>
      <c r="Q865" s="96">
        <f t="shared" si="265"/>
        <v>0.31366000463355098</v>
      </c>
      <c r="R865" s="96">
        <f t="shared" si="266"/>
        <v>6.64167469974562E-2</v>
      </c>
      <c r="S865" s="96">
        <f t="shared" si="274"/>
        <v>331.01297894522628</v>
      </c>
      <c r="T865" s="96">
        <f t="shared" si="277"/>
        <v>168.03767706616631</v>
      </c>
      <c r="U865" s="96">
        <f t="shared" si="277"/>
        <v>386.07704851099544</v>
      </c>
      <c r="V865" s="32">
        <f t="shared" si="276"/>
        <v>1000.0000000000005</v>
      </c>
      <c r="W865" s="100">
        <f>IF(A865=1,((cPH1_+cPHr+(cNES*L865+(cNES+cOSEX)*G865+(cNES+cEREX)*H865+(cNES+cHOEX)*I865+(cNES+cNES)*S865+(cNES+cOSEX)*N865+(cNES+cEREX)*O865+(cNES+cHOEX)*P865)))/(1+cDR)^(A$6:A$65537 + 0.5),(cPHr+(cNES*L865+(cNES+cOSEX)*G865+(cNES+cEREX)*H865+(cNES+cHOEX)*I865+(cNES+cNES)*S865+(cNES+cOSEX)*N865+(cNES+cEREX)*O865+(cNES+cHOEX)*P865))/(1+cDR)^(((cycle + 0.5)/('Life tables'!$I$2/2))))</f>
        <v>15599.966941302086</v>
      </c>
      <c r="X865" s="107">
        <f>((L865+G865+H865+I865+N865+O865+P865+S865)/('Life tables'!$I$2/2))/(1+oDR)^(((cycle + 0.5)/('Life tables'!$I$2/2)))</f>
        <v>10.468665114966109</v>
      </c>
      <c r="Y865" s="31">
        <f>((uNES*L865+ uOCEX*G865+uEREX*H865+uHOEX*I865+uNES*S865+ uOCEX*N865+uEREX*O865+uHOEX*P865)/('Life tables'!$I$2/2))/(1+oDR)^(((cycle + 0.5)/('Life tables'!$I$2/2)))</f>
        <v>6.8993155763524223</v>
      </c>
      <c r="Z865" s="100">
        <f t="shared" si="267"/>
        <v>106508.57455888327</v>
      </c>
      <c r="AA865" s="107">
        <f>((L865+G865+H865+I865+N865+O865+P865+S865)/('Life tables'!$I$2/2))</f>
        <v>17.10243482517615</v>
      </c>
      <c r="AB865" s="31">
        <f>((uNES*L865+ uOCEX*G865+uEREX*H865+uHOEX*I865+uNES*S865+ uOCEX*N865+uEREX*O865+uHOEX*P865)/('Life tables'!$I$2/2))</f>
        <v>11.271264644257553</v>
      </c>
    </row>
    <row r="866" spans="1:28" x14ac:dyDescent="0.25">
      <c r="A866" s="4">
        <v>860</v>
      </c>
      <c r="C866" s="105">
        <f>IF(male=0,VLOOKUP((($A$5:$A$1570/'Life tables'!$I$2)*2)+age,lifetable,13,1),IF(male=1,VLOOKUP((($A$5:$A$1570/'Life tables'!$I$2)*2)+age,lifetable,10,1),"error"))</f>
        <v>7.7299415014675521E-4</v>
      </c>
      <c r="F866" s="96">
        <f t="shared" si="260"/>
        <v>77.825709669101755</v>
      </c>
      <c r="G866" s="96">
        <f t="shared" si="261"/>
        <v>7.8177554164976675</v>
      </c>
      <c r="H866" s="96">
        <f t="shared" si="268"/>
        <v>0.44647853935905157</v>
      </c>
      <c r="I866" s="96">
        <f t="shared" si="269"/>
        <v>0.17889972819794722</v>
      </c>
      <c r="J866" s="96">
        <f t="shared" si="262"/>
        <v>6.6685311251916707E-2</v>
      </c>
      <c r="K866" s="96">
        <f t="shared" si="270"/>
        <v>0.18694022912613109</v>
      </c>
      <c r="L866" s="96">
        <f t="shared" si="271"/>
        <v>69.128950444669044</v>
      </c>
      <c r="M866" s="96">
        <f t="shared" si="263"/>
        <v>368.05956475373699</v>
      </c>
      <c r="N866" s="96">
        <f t="shared" si="264"/>
        <v>35.444933533755062</v>
      </c>
      <c r="O866" s="96">
        <f t="shared" si="272"/>
        <v>0.84606688940017827</v>
      </c>
      <c r="P866" s="96">
        <f t="shared" si="273"/>
        <v>0.84606688940017827</v>
      </c>
      <c r="Q866" s="96">
        <f t="shared" si="265"/>
        <v>0.31321462624641111</v>
      </c>
      <c r="R866" s="96">
        <f t="shared" si="266"/>
        <v>6.6322439201690647E-2</v>
      </c>
      <c r="S866" s="96">
        <f t="shared" si="274"/>
        <v>330.54296037573346</v>
      </c>
      <c r="T866" s="96">
        <f t="shared" si="277"/>
        <v>168.41757700366463</v>
      </c>
      <c r="U866" s="96">
        <f t="shared" si="277"/>
        <v>386.33031117932325</v>
      </c>
      <c r="V866" s="32">
        <f t="shared" si="276"/>
        <v>1000.0000000000005</v>
      </c>
      <c r="W866" s="100">
        <f>IF(A866=1,((cPH1_+cPHr+(cNES*L866+(cNES+cOSEX)*G866+(cNES+cEREX)*H866+(cNES+cHOEX)*I866+(cNES+cNES)*S866+(cNES+cOSEX)*N866+(cNES+cEREX)*O866+(cNES+cHOEX)*P866)))/(1+cDR)^(A$6:A$65537 + 0.5),(cPHr+(cNES*L866+(cNES+cOSEX)*G866+(cNES+cEREX)*H866+(cNES+cHOEX)*I866+(cNES+cNES)*S866+(cNES+cOSEX)*N866+(cNES+cEREX)*O866+(cNES+cHOEX)*P866))/(1+cDR)^(((cycle + 0.5)/('Life tables'!$I$2/2))))</f>
        <v>15543.043295683105</v>
      </c>
      <c r="X866" s="107">
        <f>((L866+G866+H866+I866+N866+O866+P866+S866)/('Life tables'!$I$2/2))/(1+oDR)^(((cycle + 0.5)/('Life tables'!$I$2/2)))</f>
        <v>10.447831338190936</v>
      </c>
      <c r="Y866" s="31">
        <f>((uNES*L866+ uOCEX*G866+uEREX*H866+uHOEX*I866+uNES*S866+ uOCEX*N866+uEREX*O866+uHOEX*P866)/('Life tables'!$I$2/2))/(1+oDR)^(((cycle + 0.5)/('Life tables'!$I$2/2)))</f>
        <v>6.8855851922754994</v>
      </c>
      <c r="Z866" s="100">
        <f t="shared" si="267"/>
        <v>106357.3691901109</v>
      </c>
      <c r="AA866" s="107">
        <f>((L866+G866+H866+I866+N866+O866+P866+S866)/('Life tables'!$I$2/2))</f>
        <v>17.078149156146381</v>
      </c>
      <c r="AB866" s="31">
        <f>((uNES*L866+ uOCEX*G866+uEREX*H866+uHOEX*I866+uNES*S866+ uOCEX*N866+uEREX*O866+uHOEX*P866)/('Life tables'!$I$2/2))</f>
        <v>11.255259310244123</v>
      </c>
    </row>
    <row r="867" spans="1:28" x14ac:dyDescent="0.25">
      <c r="A867" s="4">
        <v>861</v>
      </c>
      <c r="C867" s="105">
        <f>IF(male=0,VLOOKUP((($A$5:$A$1570/'Life tables'!$I$2)*2)+age,lifetable,13,1),IF(male=1,VLOOKUP((($A$5:$A$1570/'Life tables'!$I$2)*2)+age,lifetable,10,1),"error"))</f>
        <v>8.3784722123148025E-4</v>
      </c>
      <c r="F867" s="96">
        <f t="shared" si="260"/>
        <v>77.715170384579125</v>
      </c>
      <c r="G867" s="96">
        <f t="shared" si="261"/>
        <v>7.8066515140213921</v>
      </c>
      <c r="H867" s="96">
        <f t="shared" si="268"/>
        <v>0.44584438621730321</v>
      </c>
      <c r="I867" s="96">
        <f t="shared" si="269"/>
        <v>0.17864562903148443</v>
      </c>
      <c r="J867" s="96">
        <f t="shared" si="262"/>
        <v>7.2177448056359006E-2</v>
      </c>
      <c r="K867" s="96">
        <f t="shared" si="270"/>
        <v>0.18667470968192737</v>
      </c>
      <c r="L867" s="96">
        <f t="shared" si="271"/>
        <v>69.025176697570657</v>
      </c>
      <c r="M867" s="96">
        <f t="shared" si="263"/>
        <v>367.53694143243342</v>
      </c>
      <c r="N867" s="96">
        <f t="shared" si="264"/>
        <v>35.394603775583469</v>
      </c>
      <c r="O867" s="96">
        <f t="shared" si="272"/>
        <v>0.8448655232895621</v>
      </c>
      <c r="P867" s="96">
        <f t="shared" si="273"/>
        <v>0.8448655232895621</v>
      </c>
      <c r="Q867" s="96">
        <f t="shared" si="265"/>
        <v>0.33901081196104838</v>
      </c>
      <c r="R867" s="96">
        <f t="shared" si="266"/>
        <v>6.6228265169083367E-2</v>
      </c>
      <c r="S867" s="96">
        <f t="shared" si="274"/>
        <v>330.04736753314069</v>
      </c>
      <c r="T867" s="96">
        <f t="shared" si="277"/>
        <v>168.82876526368204</v>
      </c>
      <c r="U867" s="96">
        <f t="shared" si="277"/>
        <v>386.58321415417424</v>
      </c>
      <c r="V867" s="32">
        <f t="shared" si="276"/>
        <v>1000.0000000000003</v>
      </c>
      <c r="W867" s="100">
        <f>IF(A867=1,((cPH1_+cPHr+(cNES*L867+(cNES+cOSEX)*G867+(cNES+cEREX)*H867+(cNES+cHOEX)*I867+(cNES+cNES)*S867+(cNES+cOSEX)*N867+(cNES+cEREX)*O867+(cNES+cHOEX)*P867)))/(1+cDR)^(A$6:A$65537 + 0.5),(cPHr+(cNES*L867+(cNES+cOSEX)*G867+(cNES+cEREX)*H867+(cNES+cHOEX)*I867+(cNES+cNES)*S867+(cNES+cOSEX)*N867+(cNES+cEREX)*O867+(cNES+cHOEX)*P867))/(1+cDR)^(((cycle + 0.5)/('Life tables'!$I$2/2))))</f>
        <v>15485.371242219881</v>
      </c>
      <c r="X867" s="107">
        <f>((L867+G867+H867+I867+N867+O867+P867+S867)/('Life tables'!$I$2/2))/(1+oDR)^(((cycle + 0.5)/('Life tables'!$I$2/2)))</f>
        <v>10.426292612305222</v>
      </c>
      <c r="Y867" s="31">
        <f>((uNES*L867+ uOCEX*G867+uEREX*H867+uHOEX*I867+uNES*S867+ uOCEX*N867+uEREX*O867+uHOEX*P867)/('Life tables'!$I$2/2))/(1+oDR)^(((cycle + 0.5)/('Life tables'!$I$2/2)))</f>
        <v>6.8713820380189361</v>
      </c>
      <c r="Z867" s="100">
        <f t="shared" si="267"/>
        <v>106199.82133961616</v>
      </c>
      <c r="AA867" s="107">
        <f>((L867+G867+H867+I867+N867+O867+P867+S867)/('Life tables'!$I$2/2))</f>
        <v>17.052677184511953</v>
      </c>
      <c r="AB867" s="31">
        <f>((uNES*L867+ uOCEX*G867+uEREX*H867+uHOEX*I867+uNES*S867+ uOCEX*N867+uEREX*O867+uHOEX*P867)/('Life tables'!$I$2/2))</f>
        <v>11.238458775605341</v>
      </c>
    </row>
    <row r="868" spans="1:28" x14ac:dyDescent="0.25">
      <c r="A868" s="4">
        <v>862</v>
      </c>
      <c r="C868" s="105">
        <f>IF(male=0,VLOOKUP((($A$5:$A$1570/'Life tables'!$I$2)*2)+age,lifetable,13,1),IF(male=1,VLOOKUP((($A$5:$A$1570/'Life tables'!$I$2)*2)+age,lifetable,10,1),"error"))</f>
        <v>8.3784722123148025E-4</v>
      </c>
      <c r="F868" s="96">
        <f t="shared" si="260"/>
        <v>77.599193181804054</v>
      </c>
      <c r="G868" s="96">
        <f t="shared" si="261"/>
        <v>7.7950013612757241</v>
      </c>
      <c r="H868" s="96">
        <f t="shared" si="268"/>
        <v>0.44517903626657196</v>
      </c>
      <c r="I868" s="96">
        <f t="shared" si="269"/>
        <v>0.17837902959870269</v>
      </c>
      <c r="J868" s="96">
        <f t="shared" si="262"/>
        <v>7.2069734999981525E-2</v>
      </c>
      <c r="K868" s="96">
        <f t="shared" si="270"/>
        <v>0.18639612815723119</v>
      </c>
      <c r="L868" s="96">
        <f t="shared" si="271"/>
        <v>68.922167891505836</v>
      </c>
      <c r="M868" s="96">
        <f t="shared" si="263"/>
        <v>366.98882740034003</v>
      </c>
      <c r="N868" s="96">
        <f t="shared" si="264"/>
        <v>35.341819206733952</v>
      </c>
      <c r="O868" s="96">
        <f t="shared" si="272"/>
        <v>0.84360556110251728</v>
      </c>
      <c r="P868" s="96">
        <f t="shared" si="273"/>
        <v>0.84360556110251728</v>
      </c>
      <c r="Q868" s="96">
        <f t="shared" si="265"/>
        <v>0.33850523942637195</v>
      </c>
      <c r="R868" s="96">
        <f t="shared" si="266"/>
        <v>6.6129497841589974E-2</v>
      </c>
      <c r="S868" s="96">
        <f t="shared" si="274"/>
        <v>329.55516233413312</v>
      </c>
      <c r="T868" s="96">
        <f t="shared" si="277"/>
        <v>169.23934023810841</v>
      </c>
      <c r="U868" s="96">
        <f t="shared" si="277"/>
        <v>386.83573978017307</v>
      </c>
      <c r="V868" s="32">
        <f t="shared" si="276"/>
        <v>1000.0000000000005</v>
      </c>
      <c r="W868" s="100">
        <f>IF(A868=1,((cPH1_+cPHr+(cNES*L868+(cNES+cOSEX)*G868+(cNES+cEREX)*H868+(cNES+cHOEX)*I868+(cNES+cNES)*S868+(cNES+cOSEX)*N868+(cNES+cEREX)*O868+(cNES+cHOEX)*P868)))/(1+cDR)^(A$6:A$65537 + 0.5),(cPHr+(cNES*L868+(cNES+cOSEX)*G868+(cNES+cEREX)*H868+(cNES+cHOEX)*I868+(cNES+cNES)*S868+(cNES+cOSEX)*N868+(cNES+cEREX)*O868+(cNES+cHOEX)*P868))/(1+cDR)^(((cycle + 0.5)/('Life tables'!$I$2/2))))</f>
        <v>15427.762124048084</v>
      </c>
      <c r="X868" s="107">
        <f>((L868+G868+H868+I868+N868+O868+P868+S868)/('Life tables'!$I$2/2))/(1+oDR)^(((cycle + 0.5)/('Life tables'!$I$2/2)))</f>
        <v>10.404798292995052</v>
      </c>
      <c r="Y868" s="31">
        <f>((uNES*L868+ uOCEX*G868+uEREX*H868+uHOEX*I868+uNES*S868+ uOCEX*N868+uEREX*O868+uHOEX*P868)/('Life tables'!$I$2/2))/(1+oDR)^(((cycle + 0.5)/('Life tables'!$I$2/2)))</f>
        <v>6.8572163449890056</v>
      </c>
      <c r="Z868" s="100">
        <f t="shared" si="267"/>
        <v>106041.46859911623</v>
      </c>
      <c r="AA868" s="107">
        <f>((L868+G868+H868+I868+N868+O868+P868+S868)/('Life tables'!$I$2/2))</f>
        <v>17.027243209783844</v>
      </c>
      <c r="AB868" s="31">
        <f>((uNES*L868+ uOCEX*G868+uEREX*H868+uHOEX*I868+uNES*S868+ uOCEX*N868+uEREX*O868+uHOEX*P868)/('Life tables'!$I$2/2))</f>
        <v>11.221696678814066</v>
      </c>
    </row>
    <row r="869" spans="1:28" x14ac:dyDescent="0.25">
      <c r="A869" s="4">
        <v>863</v>
      </c>
      <c r="C869" s="105">
        <f>IF(male=0,VLOOKUP((($A$5:$A$1570/'Life tables'!$I$2)*2)+age,lifetable,13,1),IF(male=1,VLOOKUP((($A$5:$A$1570/'Life tables'!$I$2)*2)+age,lifetable,10,1),"error"))</f>
        <v>8.3784722123148025E-4</v>
      </c>
      <c r="F869" s="96">
        <f t="shared" si="260"/>
        <v>77.483391215884097</v>
      </c>
      <c r="G869" s="96">
        <f t="shared" si="261"/>
        <v>7.783368811438903</v>
      </c>
      <c r="H869" s="96">
        <f t="shared" si="268"/>
        <v>0.44451469163266266</v>
      </c>
      <c r="I869" s="96">
        <f t="shared" si="269"/>
        <v>0.17811283298686384</v>
      </c>
      <c r="J869" s="96">
        <f t="shared" si="262"/>
        <v>7.1962184693668732E-2</v>
      </c>
      <c r="K869" s="96">
        <f t="shared" si="270"/>
        <v>0.18611796755793342</v>
      </c>
      <c r="L869" s="96">
        <f t="shared" si="271"/>
        <v>68.819314727574067</v>
      </c>
      <c r="M869" s="96">
        <f t="shared" si="263"/>
        <v>366.44152876583479</v>
      </c>
      <c r="N869" s="96">
        <f t="shared" si="264"/>
        <v>35.289113162438831</v>
      </c>
      <c r="O869" s="96">
        <f t="shared" si="272"/>
        <v>0.84234747328844672</v>
      </c>
      <c r="P869" s="96">
        <f t="shared" si="273"/>
        <v>0.84234747328844672</v>
      </c>
      <c r="Q869" s="96">
        <f t="shared" si="265"/>
        <v>0.33800041900275501</v>
      </c>
      <c r="R869" s="96">
        <f t="shared" si="266"/>
        <v>6.6030877444545194E-2</v>
      </c>
      <c r="S869" s="96">
        <f t="shared" si="274"/>
        <v>329.06368936037177</v>
      </c>
      <c r="T869" s="96">
        <f t="shared" si="277"/>
        <v>169.64930284180483</v>
      </c>
      <c r="U869" s="96">
        <f t="shared" si="277"/>
        <v>387.08788862517554</v>
      </c>
      <c r="V869" s="32">
        <f t="shared" si="276"/>
        <v>1000.0000000000003</v>
      </c>
      <c r="W869" s="100">
        <f>IF(A869=1,((cPH1_+cPHr+(cNES*L869+(cNES+cOSEX)*G869+(cNES+cEREX)*H869+(cNES+cHOEX)*I869+(cNES+cNES)*S869+(cNES+cOSEX)*N869+(cNES+cEREX)*O869+(cNES+cHOEX)*P869)))/(1+cDR)^(A$6:A$65537 + 0.5),(cPHr+(cNES*L869+(cNES+cOSEX)*G869+(cNES+cEREX)*H869+(cNES+cHOEX)*I869+(cNES+cNES)*S869+(cNES+cOSEX)*N869+(cNES+cEREX)*O869+(cNES+cHOEX)*P869))/(1+cDR)^(((cycle + 0.5)/('Life tables'!$I$2/2))))</f>
        <v>15370.367307481261</v>
      </c>
      <c r="X869" s="107">
        <f>((L869+G869+H869+I869+N869+O869+P869+S869)/('Life tables'!$I$2/2))/(1+oDR)^(((cycle + 0.5)/('Life tables'!$I$2/2)))</f>
        <v>10.383348288588559</v>
      </c>
      <c r="Y869" s="31">
        <f>((uNES*L869+ uOCEX*G869+uEREX*H869+uHOEX*I869+uNES*S869+ uOCEX*N869+uEREX*O869+uHOEX*P869)/('Life tables'!$I$2/2))/(1+oDR)^(((cycle + 0.5)/('Life tables'!$I$2/2)))</f>
        <v>6.8430798573482905</v>
      </c>
      <c r="Z869" s="100">
        <f t="shared" si="267"/>
        <v>105883.35185531178</v>
      </c>
      <c r="AA869" s="107">
        <f>((L869+G869+H869+I869+N869+O869+P869+S869)/('Life tables'!$I$2/2))</f>
        <v>17.001847175090763</v>
      </c>
      <c r="AB869" s="31">
        <f>((uNES*L869+ uOCEX*G869+uEREX*H869+uHOEX*I869+uNES*S869+ uOCEX*N869+uEREX*O869+uHOEX*P869)/('Life tables'!$I$2/2))</f>
        <v>11.204959586055903</v>
      </c>
    </row>
    <row r="870" spans="1:28" x14ac:dyDescent="0.25">
      <c r="A870" s="4">
        <v>864</v>
      </c>
      <c r="C870" s="105">
        <f>IF(male=0,VLOOKUP((($A$5:$A$1570/'Life tables'!$I$2)*2)+age,lifetable,13,1),IF(male=1,VLOOKUP((($A$5:$A$1570/'Life tables'!$I$2)*2)+age,lifetable,10,1),"error"))</f>
        <v>8.3784722123148025E-4</v>
      </c>
      <c r="F870" s="96">
        <f t="shared" si="260"/>
        <v>77.367764148403197</v>
      </c>
      <c r="G870" s="96">
        <f t="shared" si="261"/>
        <v>7.7717538305163272</v>
      </c>
      <c r="H870" s="96">
        <f t="shared" si="268"/>
        <v>0.44385135037411533</v>
      </c>
      <c r="I870" s="96">
        <f t="shared" si="269"/>
        <v>0.17784703841804322</v>
      </c>
      <c r="J870" s="96">
        <f t="shared" si="262"/>
        <v>7.1854796823118988E-2</v>
      </c>
      <c r="K870" s="96">
        <f t="shared" si="270"/>
        <v>0.18584022707114611</v>
      </c>
      <c r="L870" s="96">
        <f t="shared" si="271"/>
        <v>68.716616905200439</v>
      </c>
      <c r="M870" s="96">
        <f t="shared" si="263"/>
        <v>365.89504438461677</v>
      </c>
      <c r="N870" s="96">
        <f t="shared" si="264"/>
        <v>35.236485532499451</v>
      </c>
      <c r="O870" s="96">
        <f t="shared" si="272"/>
        <v>0.84109125721691957</v>
      </c>
      <c r="P870" s="96">
        <f t="shared" si="273"/>
        <v>0.84109125721691957</v>
      </c>
      <c r="Q870" s="96">
        <f t="shared" si="265"/>
        <v>0.33749634963471087</v>
      </c>
      <c r="R870" s="96">
        <f t="shared" si="266"/>
        <v>6.5932403771751885E-2</v>
      </c>
      <c r="S870" s="96">
        <f t="shared" si="274"/>
        <v>328.57294758427702</v>
      </c>
      <c r="T870" s="96">
        <f t="shared" si="277"/>
        <v>170.05865398826265</v>
      </c>
      <c r="U870" s="96">
        <f t="shared" si="277"/>
        <v>387.33966125601842</v>
      </c>
      <c r="V870" s="32">
        <f t="shared" si="276"/>
        <v>1000.0000000000003</v>
      </c>
      <c r="W870" s="100">
        <f>IF(A870=1,((cPH1_+cPHr+(cNES*L870+(cNES+cOSEX)*G870+(cNES+cEREX)*H870+(cNES+cHOEX)*I870+(cNES+cNES)*S870+(cNES+cOSEX)*N870+(cNES+cEREX)*O870+(cNES+cHOEX)*P870)))/(1+cDR)^(A$6:A$65537 + 0.5),(cPHr+(cNES*L870+(cNES+cOSEX)*G870+(cNES+cEREX)*H870+(cNES+cHOEX)*I870+(cNES+cNES)*S870+(cNES+cOSEX)*N870+(cNES+cEREX)*O870+(cNES+cHOEX)*P870))/(1+cDR)^(((cycle + 0.5)/('Life tables'!$I$2/2))))</f>
        <v>15313.185996242011</v>
      </c>
      <c r="X870" s="107">
        <f>((L870+G870+H870+I870+N870+O870+P870+S870)/('Life tables'!$I$2/2))/(1+oDR)^(((cycle + 0.5)/('Life tables'!$I$2/2)))</f>
        <v>10.361942507607225</v>
      </c>
      <c r="Y870" s="31">
        <f>((uNES*L870+ uOCEX*G870+uEREX*H870+uHOEX*I870+uNES*S870+ uOCEX*N870+uEREX*O870+uHOEX*P870)/('Life tables'!$I$2/2))/(1+oDR)^(((cycle + 0.5)/('Life tables'!$I$2/2)))</f>
        <v>6.8289725148107827</v>
      </c>
      <c r="Z870" s="100">
        <f t="shared" si="267"/>
        <v>105725.47076249501</v>
      </c>
      <c r="AA870" s="107">
        <f>((L870+G870+H870+I870+N870+O870+P870+S870)/('Life tables'!$I$2/2))</f>
        <v>16.976489023653048</v>
      </c>
      <c r="AB870" s="31">
        <f>((uNES*L870+ uOCEX*G870+uEREX*H870+uHOEX*I870+uNES*S870+ uOCEX*N870+uEREX*O870+uHOEX*P870)/('Life tables'!$I$2/2))</f>
        <v>11.18824745991421</v>
      </c>
    </row>
    <row r="871" spans="1:28" x14ac:dyDescent="0.25">
      <c r="A871" s="4">
        <v>865</v>
      </c>
      <c r="C871" s="105">
        <f>IF(male=0,VLOOKUP((($A$5:$A$1570/'Life tables'!$I$2)*2)+age,lifetable,13,1),IF(male=1,VLOOKUP((($A$5:$A$1570/'Life tables'!$I$2)*2)+age,lifetable,10,1),"error"))</f>
        <v>8.3784722123148025E-4</v>
      </c>
      <c r="F871" s="96">
        <f t="shared" si="260"/>
        <v>77.252311644078617</v>
      </c>
      <c r="G871" s="96">
        <f t="shared" si="261"/>
        <v>7.7601563848281438</v>
      </c>
      <c r="H871" s="96">
        <f t="shared" si="268"/>
        <v>0.44318901056744536</v>
      </c>
      <c r="I871" s="96">
        <f t="shared" si="269"/>
        <v>0.17758164512151875</v>
      </c>
      <c r="J871" s="96">
        <f t="shared" si="262"/>
        <v>7.1747571076940617E-2</v>
      </c>
      <c r="K871" s="96">
        <f t="shared" si="270"/>
        <v>0.18556290589150784</v>
      </c>
      <c r="L871" s="96">
        <f t="shared" si="271"/>
        <v>68.614074126593067</v>
      </c>
      <c r="M871" s="96">
        <f t="shared" si="263"/>
        <v>365.3493731116406</v>
      </c>
      <c r="N871" s="96">
        <f t="shared" si="264"/>
        <v>35.18393620664547</v>
      </c>
      <c r="O871" s="96">
        <f t="shared" si="272"/>
        <v>0.83983691025579421</v>
      </c>
      <c r="P871" s="96">
        <f t="shared" si="273"/>
        <v>0.83983691025579421</v>
      </c>
      <c r="Q871" s="96">
        <f t="shared" si="265"/>
        <v>0.33699303026606586</v>
      </c>
      <c r="R871" s="96">
        <f t="shared" si="266"/>
        <v>6.5834076616878776E-2</v>
      </c>
      <c r="S871" s="96">
        <f t="shared" si="274"/>
        <v>328.08293597760058</v>
      </c>
      <c r="T871" s="96">
        <f t="shared" si="277"/>
        <v>170.46739458960565</v>
      </c>
      <c r="U871" s="96">
        <f t="shared" si="277"/>
        <v>387.59105823852678</v>
      </c>
      <c r="V871" s="32">
        <f t="shared" si="276"/>
        <v>1000.0000000000002</v>
      </c>
      <c r="W871" s="100">
        <f>IF(A871=1,((cPH1_+cPHr+(cNES*L871+(cNES+cOSEX)*G871+(cNES+cEREX)*H871+(cNES+cHOEX)*I871+(cNES+cNES)*S871+(cNES+cOSEX)*N871+(cNES+cEREX)*O871+(cNES+cHOEX)*P871)))/(1+cDR)^(A$6:A$65537 + 0.5),(cPHr+(cNES*L871+(cNES+cOSEX)*G871+(cNES+cEREX)*H871+(cNES+cHOEX)*I871+(cNES+cNES)*S871+(cNES+cOSEX)*N871+(cNES+cEREX)*O871+(cNES+cHOEX)*P871))/(1+cDR)^(((cycle + 0.5)/('Life tables'!$I$2/2))))</f>
        <v>15256.217396978096</v>
      </c>
      <c r="X871" s="107">
        <f>((L871+G871+H871+I871+N871+O871+P871+S871)/('Life tables'!$I$2/2))/(1+oDR)^(((cycle + 0.5)/('Life tables'!$I$2/2)))</f>
        <v>10.340580858765337</v>
      </c>
      <c r="Y871" s="31">
        <f>((uNES*L871+ uOCEX*G871+uEREX*H871+uHOEX*I871+uNES*S871+ uOCEX*N871+uEREX*O871+uHOEX*P871)/('Life tables'!$I$2/2))/(1+oDR)^(((cycle + 0.5)/('Life tables'!$I$2/2)))</f>
        <v>6.8148942572174658</v>
      </c>
      <c r="Z871" s="100">
        <f t="shared" si="267"/>
        <v>105567.82497525949</v>
      </c>
      <c r="AA871" s="107">
        <f>((L871+G871+H871+I871+N871+O871+P871+S871)/('Life tables'!$I$2/2))</f>
        <v>16.951168698782304</v>
      </c>
      <c r="AB871" s="31">
        <f>((uNES*L871+ uOCEX*G871+uEREX*H871+uHOEX*I871+uNES*S871+ uOCEX*N871+uEREX*O871+uHOEX*P871)/('Life tables'!$I$2/2))</f>
        <v>11.17156026303237</v>
      </c>
    </row>
    <row r="872" spans="1:28" x14ac:dyDescent="0.25">
      <c r="A872" s="4">
        <v>866</v>
      </c>
      <c r="C872" s="105">
        <f>IF(male=0,VLOOKUP((($A$5:$A$1570/'Life tables'!$I$2)*2)+age,lifetable,13,1),IF(male=1,VLOOKUP((($A$5:$A$1570/'Life tables'!$I$2)*2)+age,lifetable,10,1),"error"))</f>
        <v>8.3784722123148025E-4</v>
      </c>
      <c r="F872" s="96">
        <f t="shared" si="260"/>
        <v>77.137033370666799</v>
      </c>
      <c r="G872" s="96">
        <f t="shared" si="261"/>
        <v>7.748576440999793</v>
      </c>
      <c r="H872" s="96">
        <f t="shared" si="268"/>
        <v>0.44252767030660384</v>
      </c>
      <c r="I872" s="96">
        <f t="shared" si="269"/>
        <v>0.17731665233355459</v>
      </c>
      <c r="J872" s="96">
        <f t="shared" si="262"/>
        <v>7.1640507146564711E-2</v>
      </c>
      <c r="K872" s="96">
        <f t="shared" si="270"/>
        <v>0.18528600322095723</v>
      </c>
      <c r="L872" s="96">
        <f t="shared" si="271"/>
        <v>68.511686096659332</v>
      </c>
      <c r="M872" s="96">
        <f t="shared" si="263"/>
        <v>364.80451380120098</v>
      </c>
      <c r="N872" s="96">
        <f t="shared" si="264"/>
        <v>35.131465074542973</v>
      </c>
      <c r="O872" s="96">
        <f t="shared" si="272"/>
        <v>0.83858442977141168</v>
      </c>
      <c r="P872" s="96">
        <f t="shared" si="273"/>
        <v>0.83858442977141168</v>
      </c>
      <c r="Q872" s="96">
        <f t="shared" si="265"/>
        <v>0.33649045984003795</v>
      </c>
      <c r="R872" s="96">
        <f t="shared" si="266"/>
        <v>6.5735895773475661E-2</v>
      </c>
      <c r="S872" s="96">
        <f t="shared" si="274"/>
        <v>327.59365351150166</v>
      </c>
      <c r="T872" s="96">
        <f t="shared" ref="T872:U887" si="278">J872+Q872+T871</f>
        <v>170.87552555659224</v>
      </c>
      <c r="U872" s="96">
        <f t="shared" si="278"/>
        <v>387.84208013752124</v>
      </c>
      <c r="V872" s="32">
        <f t="shared" si="276"/>
        <v>1000.0000000000002</v>
      </c>
      <c r="W872" s="100">
        <f>IF(A872=1,((cPH1_+cPHr+(cNES*L872+(cNES+cOSEX)*G872+(cNES+cEREX)*H872+(cNES+cHOEX)*I872+(cNES+cNES)*S872+(cNES+cOSEX)*N872+(cNES+cEREX)*O872+(cNES+cHOEX)*P872)))/(1+cDR)^(A$6:A$65537 + 0.5),(cPHr+(cNES*L872+(cNES+cOSEX)*G872+(cNES+cEREX)*H872+(cNES+cHOEX)*I872+(cNES+cNES)*S872+(cNES+cOSEX)*N872+(cNES+cEREX)*O872+(cNES+cHOEX)*P872))/(1+cDR)^(((cycle + 0.5)/('Life tables'!$I$2/2))))</f>
        <v>15199.46071925288</v>
      </c>
      <c r="X872" s="107">
        <f>((L872+G872+H872+I872+N872+O872+P872+S872)/('Life tables'!$I$2/2))/(1+oDR)^(((cycle + 0.5)/('Life tables'!$I$2/2)))</f>
        <v>10.319263250969438</v>
      </c>
      <c r="Y872" s="31">
        <f>((uNES*L872+ uOCEX*G872+uEREX*H872+uHOEX*I872+uNES*S872+ uOCEX*N872+uEREX*O872+uHOEX*P872)/('Life tables'!$I$2/2))/(1+oDR)^(((cycle + 0.5)/('Life tables'!$I$2/2)))</f>
        <v>6.8008450245359491</v>
      </c>
      <c r="Z872" s="100">
        <f t="shared" si="267"/>
        <v>105410.41414850712</v>
      </c>
      <c r="AA872" s="107">
        <f>((L872+G872+H872+I872+N872+O872+P872+S872)/('Life tables'!$I$2/2))</f>
        <v>16.925886143881019</v>
      </c>
      <c r="AB872" s="31">
        <f>((uNES*L872+ uOCEX*G872+uEREX*H872+uHOEX*I872+uNES*S872+ uOCEX*N872+uEREX*O872+uHOEX*P872)/('Life tables'!$I$2/2))</f>
        <v>11.154897958113551</v>
      </c>
    </row>
    <row r="873" spans="1:28" x14ac:dyDescent="0.25">
      <c r="A873" s="4">
        <v>867</v>
      </c>
      <c r="C873" s="105">
        <f>IF(male=0,VLOOKUP((($A$5:$A$1570/'Life tables'!$I$2)*2)+age,lifetable,13,1),IF(male=1,VLOOKUP((($A$5:$A$1570/'Life tables'!$I$2)*2)+age,lifetable,10,1),"error"))</f>
        <v>8.3784722123148025E-4</v>
      </c>
      <c r="F873" s="96">
        <f t="shared" si="260"/>
        <v>77.021928998871999</v>
      </c>
      <c r="G873" s="96">
        <f t="shared" si="261"/>
        <v>7.7370139659528281</v>
      </c>
      <c r="H873" s="96">
        <f t="shared" si="268"/>
        <v>0.44186732770245302</v>
      </c>
      <c r="I873" s="96">
        <f t="shared" si="269"/>
        <v>0.17705205929719117</v>
      </c>
      <c r="J873" s="96">
        <f t="shared" si="262"/>
        <v>7.1533604726159938E-2</v>
      </c>
      <c r="K873" s="96">
        <f t="shared" si="270"/>
        <v>0.18500951826851378</v>
      </c>
      <c r="L873" s="96">
        <f t="shared" si="271"/>
        <v>68.409452522924852</v>
      </c>
      <c r="M873" s="96">
        <f t="shared" si="263"/>
        <v>364.26046530701473</v>
      </c>
      <c r="N873" s="96">
        <f t="shared" si="264"/>
        <v>35.079072025802411</v>
      </c>
      <c r="O873" s="96">
        <f t="shared" si="272"/>
        <v>0.83733381312878485</v>
      </c>
      <c r="P873" s="96">
        <f t="shared" si="273"/>
        <v>0.83733381312878485</v>
      </c>
      <c r="Q873" s="96">
        <f t="shared" si="265"/>
        <v>0.335988637299312</v>
      </c>
      <c r="R873" s="96">
        <f t="shared" si="266"/>
        <v>6.5637861034988199E-2</v>
      </c>
      <c r="S873" s="96">
        <f t="shared" si="274"/>
        <v>327.10509915662044</v>
      </c>
      <c r="T873" s="96">
        <f t="shared" si="278"/>
        <v>171.2830477986177</v>
      </c>
      <c r="U873" s="96">
        <f t="shared" si="278"/>
        <v>388.09272751682477</v>
      </c>
      <c r="V873" s="32">
        <f t="shared" si="276"/>
        <v>1000.0000000000001</v>
      </c>
      <c r="W873" s="100">
        <f>IF(A873=1,((cPH1_+cPHr+(cNES*L873+(cNES+cOSEX)*G873+(cNES+cEREX)*H873+(cNES+cHOEX)*I873+(cNES+cNES)*S873+(cNES+cOSEX)*N873+(cNES+cEREX)*O873+(cNES+cHOEX)*P873)))/(1+cDR)^(A$6:A$65537 + 0.5),(cPHr+(cNES*L873+(cNES+cOSEX)*G873+(cNES+cEREX)*H873+(cNES+cHOEX)*I873+(cNES+cNES)*S873+(cNES+cOSEX)*N873+(cNES+cEREX)*O873+(cNES+cHOEX)*P873))/(1+cDR)^(((cycle + 0.5)/('Life tables'!$I$2/2))))</f>
        <v>15142.915175535814</v>
      </c>
      <c r="X873" s="107">
        <f>((L873+G873+H873+I873+N873+O873+P873+S873)/('Life tables'!$I$2/2))/(1+oDR)^(((cycle + 0.5)/('Life tables'!$I$2/2)))</f>
        <v>10.297989593317785</v>
      </c>
      <c r="Y873" s="31">
        <f>((uNES*L873+ uOCEX*G873+uEREX*H873+uHOEX*I873+uNES*S873+ uOCEX*N873+uEREX*O873+uHOEX*P873)/('Life tables'!$I$2/2))/(1+oDR)^(((cycle + 0.5)/('Life tables'!$I$2/2)))</f>
        <v>6.7868247568601161</v>
      </c>
      <c r="Z873" s="100">
        <f t="shared" si="267"/>
        <v>105253.23793745475</v>
      </c>
      <c r="AA873" s="107">
        <f>((L873+G873+H873+I873+N873+O873+P873+S873)/('Life tables'!$I$2/2))</f>
        <v>16.900641302442239</v>
      </c>
      <c r="AB873" s="31">
        <f>((uNES*L873+ uOCEX*G873+uEREX*H873+uHOEX*I873+uNES*S873+ uOCEX*N873+uEREX*O873+uHOEX*P873)/('Life tables'!$I$2/2))</f>
        <v>11.138260507920482</v>
      </c>
    </row>
    <row r="874" spans="1:28" x14ac:dyDescent="0.25">
      <c r="A874" s="4">
        <v>868</v>
      </c>
      <c r="C874" s="105">
        <f>IF(male=0,VLOOKUP((($A$5:$A$1570/'Life tables'!$I$2)*2)+age,lifetable,13,1),IF(male=1,VLOOKUP((($A$5:$A$1570/'Life tables'!$I$2)*2)+age,lifetable,10,1),"error"))</f>
        <v>8.3784722123148025E-4</v>
      </c>
      <c r="F874" s="96">
        <f t="shared" si="260"/>
        <v>76.906998202258364</v>
      </c>
      <c r="G874" s="96">
        <f t="shared" si="261"/>
        <v>7.7254689268960837</v>
      </c>
      <c r="H874" s="96">
        <f t="shared" si="268"/>
        <v>0.44120798088226204</v>
      </c>
      <c r="I874" s="96">
        <f t="shared" si="269"/>
        <v>0.17678786526204299</v>
      </c>
      <c r="J874" s="96">
        <f t="shared" si="262"/>
        <v>7.1426863512551259E-2</v>
      </c>
      <c r="K874" s="96">
        <f t="shared" si="270"/>
        <v>0.18473345025006652</v>
      </c>
      <c r="L874" s="96">
        <f t="shared" si="271"/>
        <v>68.307373115455363</v>
      </c>
      <c r="M874" s="96">
        <f t="shared" si="263"/>
        <v>363.71722648229945</v>
      </c>
      <c r="N874" s="96">
        <f t="shared" si="264"/>
        <v>35.026756949986165</v>
      </c>
      <c r="O874" s="96">
        <f t="shared" si="272"/>
        <v>0.83608505769177899</v>
      </c>
      <c r="P874" s="96">
        <f t="shared" si="273"/>
        <v>0.83608505769177899</v>
      </c>
      <c r="Q874" s="96">
        <f t="shared" si="265"/>
        <v>0.33548756158611232</v>
      </c>
      <c r="R874" s="96">
        <f t="shared" si="266"/>
        <v>6.5539972194772131E-2</v>
      </c>
      <c r="S874" s="96">
        <f t="shared" si="274"/>
        <v>326.61727188314887</v>
      </c>
      <c r="T874" s="96">
        <f t="shared" si="278"/>
        <v>171.68996222371638</v>
      </c>
      <c r="U874" s="96">
        <f t="shared" si="278"/>
        <v>388.34300093926959</v>
      </c>
      <c r="V874" s="32">
        <f t="shared" si="276"/>
        <v>1000.0000000000003</v>
      </c>
      <c r="W874" s="100">
        <f>IF(A874=1,((cPH1_+cPHr+(cNES*L874+(cNES+cOSEX)*G874+(cNES+cEREX)*H874+(cNES+cHOEX)*I874+(cNES+cNES)*S874+(cNES+cOSEX)*N874+(cNES+cEREX)*O874+(cNES+cHOEX)*P874)))/(1+cDR)^(A$6:A$65537 + 0.5),(cPHr+(cNES*L874+(cNES+cOSEX)*G874+(cNES+cEREX)*H874+(cNES+cHOEX)*I874+(cNES+cNES)*S874+(cNES+cOSEX)*N874+(cNES+cEREX)*O874+(cNES+cHOEX)*P874))/(1+cDR)^(((cycle + 0.5)/('Life tables'!$I$2/2))))</f>
        <v>15086.579981192899</v>
      </c>
      <c r="X874" s="107">
        <f>((L874+G874+H874+I874+N874+O874+P874+S874)/('Life tables'!$I$2/2))/(1+oDR)^(((cycle + 0.5)/('Life tables'!$I$2/2)))</f>
        <v>10.276759795099844</v>
      </c>
      <c r="Y874" s="31">
        <f>((uNES*L874+ uOCEX*G874+uEREX*H874+uHOEX*I874+uNES*S874+ uOCEX*N874+uEREX*O874+uHOEX*P874)/('Life tables'!$I$2/2))/(1+oDR)^(((cycle + 0.5)/('Life tables'!$I$2/2)))</f>
        <v>6.772833394409786</v>
      </c>
      <c r="Z874" s="100">
        <f t="shared" si="267"/>
        <v>105096.29599764047</v>
      </c>
      <c r="AA874" s="107">
        <f>((L874+G874+H874+I874+N874+O874+P874+S874)/('Life tables'!$I$2/2))</f>
        <v>16.87543411804922</v>
      </c>
      <c r="AB874" s="31">
        <f>((uNES*L874+ uOCEX*G874+uEREX*H874+uHOEX*I874+uNES*S874+ uOCEX*N874+uEREX*O874+uHOEX*P874)/('Life tables'!$I$2/2))</f>
        <v>11.121647875275224</v>
      </c>
    </row>
    <row r="875" spans="1:28" x14ac:dyDescent="0.25">
      <c r="A875" s="4">
        <v>869</v>
      </c>
      <c r="C875" s="105">
        <f>IF(male=0,VLOOKUP((($A$5:$A$1570/'Life tables'!$I$2)*2)+age,lifetable,13,1),IF(male=1,VLOOKUP((($A$5:$A$1570/'Life tables'!$I$2)*2)+age,lifetable,10,1),"error"))</f>
        <v>8.3784722123148025E-4</v>
      </c>
      <c r="F875" s="96">
        <f t="shared" si="260"/>
        <v>76.792240657164839</v>
      </c>
      <c r="G875" s="96">
        <f t="shared" si="261"/>
        <v>7.7139412913171297</v>
      </c>
      <c r="H875" s="96">
        <f t="shared" si="268"/>
        <v>0.44054962798921887</v>
      </c>
      <c r="I875" s="96">
        <f t="shared" si="269"/>
        <v>0.17652406948410296</v>
      </c>
      <c r="J875" s="96">
        <f t="shared" si="262"/>
        <v>7.1320283205140542E-2</v>
      </c>
      <c r="K875" s="96">
        <f t="shared" si="270"/>
        <v>0.18445779838816961</v>
      </c>
      <c r="L875" s="96">
        <f t="shared" si="271"/>
        <v>68.205447586781077</v>
      </c>
      <c r="M875" s="96">
        <f t="shared" si="263"/>
        <v>363.17479617984952</v>
      </c>
      <c r="N875" s="96">
        <f t="shared" si="264"/>
        <v>34.974519736615832</v>
      </c>
      <c r="O875" s="96">
        <f t="shared" si="272"/>
        <v>0.83483816082328632</v>
      </c>
      <c r="P875" s="96">
        <f t="shared" si="273"/>
        <v>0.83483816082328632</v>
      </c>
      <c r="Q875" s="96">
        <f t="shared" si="265"/>
        <v>0.3349872316422729</v>
      </c>
      <c r="R875" s="96">
        <f t="shared" si="266"/>
        <v>6.5442229046106887E-2</v>
      </c>
      <c r="S875" s="96">
        <f t="shared" si="274"/>
        <v>326.13017066089873</v>
      </c>
      <c r="T875" s="96">
        <f t="shared" si="278"/>
        <v>172.09626973856379</v>
      </c>
      <c r="U875" s="96">
        <f t="shared" si="278"/>
        <v>388.59290096670384</v>
      </c>
      <c r="V875" s="32">
        <f t="shared" si="276"/>
        <v>1000.0000000000003</v>
      </c>
      <c r="W875" s="100">
        <f>IF(A875=1,((cPH1_+cPHr+(cNES*L875+(cNES+cOSEX)*G875+(cNES+cEREX)*H875+(cNES+cHOEX)*I875+(cNES+cNES)*S875+(cNES+cOSEX)*N875+(cNES+cEREX)*O875+(cNES+cHOEX)*P875)))/(1+cDR)^(A$6:A$65537 + 0.5),(cPHr+(cNES*L875+(cNES+cOSEX)*G875+(cNES+cEREX)*H875+(cNES+cHOEX)*I875+(cNES+cNES)*S875+(cNES+cOSEX)*N875+(cNES+cEREX)*O875+(cNES+cHOEX)*P875))/(1+cDR)^(((cycle + 0.5)/('Life tables'!$I$2/2))))</f>
        <v>15030.454354477077</v>
      </c>
      <c r="X875" s="107">
        <f>((L875+G875+H875+I875+N875+O875+P875+S875)/('Life tables'!$I$2/2))/(1+oDR)^(((cycle + 0.5)/('Life tables'!$I$2/2)))</f>
        <v>10.255573765795715</v>
      </c>
      <c r="Y875" s="31">
        <f>((uNES*L875+ uOCEX*G875+uEREX*H875+uHOEX*I875+uNES*S875+ uOCEX*N875+uEREX*O875+uHOEX*P875)/('Life tables'!$I$2/2))/(1+oDR)^(((cycle + 0.5)/('Life tables'!$I$2/2)))</f>
        <v>6.7588708775303497</v>
      </c>
      <c r="Z875" s="100">
        <f t="shared" si="267"/>
        <v>104939.58798492966</v>
      </c>
      <c r="AA875" s="107">
        <f>((L875+G875+H875+I875+N875+O875+P875+S875)/('Life tables'!$I$2/2))</f>
        <v>16.850264534375061</v>
      </c>
      <c r="AB875" s="31">
        <f>((uNES*L875+ uOCEX*G875+uEREX*H875+uHOEX*I875+uNES*S875+ uOCEX*N875+uEREX*O875+uHOEX*P875)/('Life tables'!$I$2/2))</f>
        <v>11.105060023058947</v>
      </c>
    </row>
    <row r="876" spans="1:28" x14ac:dyDescent="0.25">
      <c r="A876" s="4">
        <v>870</v>
      </c>
      <c r="C876" s="105">
        <f>IF(male=0,VLOOKUP((($A$5:$A$1570/'Life tables'!$I$2)*2)+age,lifetable,13,1),IF(male=1,VLOOKUP((($A$5:$A$1570/'Life tables'!$I$2)*2)+age,lifetable,10,1),"error"))</f>
        <v>8.3784722123148025E-4</v>
      </c>
      <c r="F876" s="96">
        <f t="shared" si="260"/>
        <v>76.6776560426229</v>
      </c>
      <c r="G876" s="96">
        <f t="shared" si="261"/>
        <v>7.7024310269740059</v>
      </c>
      <c r="H876" s="96">
        <f t="shared" si="268"/>
        <v>0.43989226718195834</v>
      </c>
      <c r="I876" s="96">
        <f t="shared" si="269"/>
        <v>0.17626067122555347</v>
      </c>
      <c r="J876" s="96">
        <f t="shared" si="262"/>
        <v>7.1213863505830463E-2</v>
      </c>
      <c r="K876" s="96">
        <f t="shared" si="270"/>
        <v>0.18418256191184482</v>
      </c>
      <c r="L876" s="96">
        <f t="shared" si="271"/>
        <v>68.103675651823707</v>
      </c>
      <c r="M876" s="96">
        <f t="shared" si="263"/>
        <v>362.63317325210966</v>
      </c>
      <c r="N876" s="96">
        <f t="shared" si="264"/>
        <v>34.922360275179358</v>
      </c>
      <c r="O876" s="96">
        <f t="shared" si="272"/>
        <v>0.83359311988539542</v>
      </c>
      <c r="P876" s="96">
        <f t="shared" si="273"/>
        <v>0.83359311988539542</v>
      </c>
      <c r="Q876" s="96">
        <f t="shared" si="265"/>
        <v>0.33448764640930495</v>
      </c>
      <c r="R876" s="96">
        <f t="shared" si="266"/>
        <v>6.5344631382208918E-2</v>
      </c>
      <c r="S876" s="96">
        <f t="shared" si="274"/>
        <v>325.643794459368</v>
      </c>
      <c r="T876" s="96">
        <f t="shared" si="278"/>
        <v>172.50197124847892</v>
      </c>
      <c r="U876" s="96">
        <f t="shared" si="278"/>
        <v>388.84242815999789</v>
      </c>
      <c r="V876" s="32">
        <f t="shared" si="276"/>
        <v>1000.0000000000001</v>
      </c>
      <c r="W876" s="100">
        <f>IF(A876=1,((cPH1_+cPHr+(cNES*L876+(cNES+cOSEX)*G876+(cNES+cEREX)*H876+(cNES+cHOEX)*I876+(cNES+cNES)*S876+(cNES+cOSEX)*N876+(cNES+cEREX)*O876+(cNES+cHOEX)*P876)))/(1+cDR)^(A$6:A$65537 + 0.5),(cPHr+(cNES*L876+(cNES+cOSEX)*G876+(cNES+cEREX)*H876+(cNES+cHOEX)*I876+(cNES+cNES)*S876+(cNES+cOSEX)*N876+(cNES+cEREX)*O876+(cNES+cHOEX)*P876))/(1+cDR)^(((cycle + 0.5)/('Life tables'!$I$2/2))))</f>
        <v>14974.537516518696</v>
      </c>
      <c r="X876" s="107">
        <f>((L876+G876+H876+I876+N876+O876+P876+S876)/('Life tables'!$I$2/2))/(1+oDR)^(((cycle + 0.5)/('Life tables'!$I$2/2)))</f>
        <v>10.234431415075662</v>
      </c>
      <c r="Y876" s="31">
        <f>((uNES*L876+ uOCEX*G876+uEREX*H876+uHOEX*I876+uNES*S876+ uOCEX*N876+uEREX*O876+uHOEX*P876)/('Life tables'!$I$2/2))/(1+oDR)^(((cycle + 0.5)/('Life tables'!$I$2/2)))</f>
        <v>6.7449371466924548</v>
      </c>
      <c r="Z876" s="100">
        <f t="shared" si="267"/>
        <v>104783.11355552099</v>
      </c>
      <c r="AA876" s="107">
        <f>((L876+G876+H876+I876+N876+O876+P876+S876)/('Life tables'!$I$2/2))</f>
        <v>16.825132495182409</v>
      </c>
      <c r="AB876" s="31">
        <f>((uNES*L876+ uOCEX*G876+uEREX*H876+uHOEX*I876+uNES*S876+ uOCEX*N876+uEREX*O876+uHOEX*P876)/('Life tables'!$I$2/2))</f>
        <v>11.088496914211737</v>
      </c>
    </row>
    <row r="877" spans="1:28" x14ac:dyDescent="0.25">
      <c r="A877" s="4">
        <v>871</v>
      </c>
      <c r="C877" s="105">
        <f>IF(male=0,VLOOKUP((($A$5:$A$1570/'Life tables'!$I$2)*2)+age,lifetable,13,1),IF(male=1,VLOOKUP((($A$5:$A$1570/'Life tables'!$I$2)*2)+age,lifetable,10,1),"error"))</f>
        <v>8.3784722123148025E-4</v>
      </c>
      <c r="F877" s="96">
        <f t="shared" si="260"/>
        <v>76.563244040277283</v>
      </c>
      <c r="G877" s="96">
        <f t="shared" si="261"/>
        <v>7.6909381018872605</v>
      </c>
      <c r="H877" s="96">
        <f t="shared" si="268"/>
        <v>0.43923589663410717</v>
      </c>
      <c r="I877" s="96">
        <f t="shared" si="269"/>
        <v>0.17599766975458403</v>
      </c>
      <c r="J877" s="96">
        <f t="shared" si="262"/>
        <v>7.1107604118950674E-2</v>
      </c>
      <c r="K877" s="96">
        <f t="shared" si="270"/>
        <v>0.18390774005639104</v>
      </c>
      <c r="L877" s="96">
        <f t="shared" si="271"/>
        <v>68.002057027825984</v>
      </c>
      <c r="M877" s="96">
        <f t="shared" si="263"/>
        <v>362.0923565512461</v>
      </c>
      <c r="N877" s="96">
        <f t="shared" si="264"/>
        <v>34.870278455137871</v>
      </c>
      <c r="O877" s="96">
        <f t="shared" si="272"/>
        <v>0.83234993223955489</v>
      </c>
      <c r="P877" s="96">
        <f t="shared" si="273"/>
        <v>0.83234993223955489</v>
      </c>
      <c r="Q877" s="96">
        <f t="shared" si="265"/>
        <v>0.33398880482846333</v>
      </c>
      <c r="R877" s="96">
        <f t="shared" si="266"/>
        <v>6.5247178996244479E-2</v>
      </c>
      <c r="S877" s="96">
        <f t="shared" si="274"/>
        <v>325.15814224780439</v>
      </c>
      <c r="T877" s="96">
        <f t="shared" si="278"/>
        <v>172.90706765742632</v>
      </c>
      <c r="U877" s="96">
        <f t="shared" si="278"/>
        <v>389.09158307905051</v>
      </c>
      <c r="V877" s="32">
        <f t="shared" si="276"/>
        <v>1000.0000000000002</v>
      </c>
      <c r="W877" s="100">
        <f>IF(A877=1,((cPH1_+cPHr+(cNES*L877+(cNES+cOSEX)*G877+(cNES+cEREX)*H877+(cNES+cHOEX)*I877+(cNES+cNES)*S877+(cNES+cOSEX)*N877+(cNES+cEREX)*O877+(cNES+cHOEX)*P877)))/(1+cDR)^(A$6:A$65537 + 0.5),(cPHr+(cNES*L877+(cNES+cOSEX)*G877+(cNES+cEREX)*H877+(cNES+cHOEX)*I877+(cNES+cNES)*S877+(cNES+cOSEX)*N877+(cNES+cEREX)*O877+(cNES+cHOEX)*P877))/(1+cDR)^(((cycle + 0.5)/('Life tables'!$I$2/2))))</f>
        <v>14918.828691315952</v>
      </c>
      <c r="X877" s="107">
        <f>((L877+G877+H877+I877+N877+O877+P877+S877)/('Life tables'!$I$2/2))/(1+oDR)^(((cycle + 0.5)/('Life tables'!$I$2/2)))</f>
        <v>10.21333265279957</v>
      </c>
      <c r="Y877" s="31">
        <f>((uNES*L877+ uOCEX*G877+uEREX*H877+uHOEX*I877+uNES*S877+ uOCEX*N877+uEREX*O877+uHOEX*P877)/('Life tables'!$I$2/2))/(1+oDR)^(((cycle + 0.5)/('Life tables'!$I$2/2)))</f>
        <v>6.7310321424916557</v>
      </c>
      <c r="Z877" s="100">
        <f t="shared" si="267"/>
        <v>104626.87236595209</v>
      </c>
      <c r="AA877" s="107">
        <f>((L877+G877+H877+I877+N877+O877+P877+S877)/('Life tables'!$I$2/2))</f>
        <v>16.80003794432313</v>
      </c>
      <c r="AB877" s="31">
        <f>((uNES*L877+ uOCEX*G877+uEREX*H877+uHOEX*I877+uNES*S877+ uOCEX*N877+uEREX*O877+uHOEX*P877)/('Life tables'!$I$2/2))</f>
        <v>11.071958511732378</v>
      </c>
    </row>
    <row r="878" spans="1:28" x14ac:dyDescent="0.25">
      <c r="A878" s="4">
        <v>872</v>
      </c>
      <c r="C878" s="105">
        <f>IF(male=0,VLOOKUP((($A$5:$A$1570/'Life tables'!$I$2)*2)+age,lifetable,13,1),IF(male=1,VLOOKUP((($A$5:$A$1570/'Life tables'!$I$2)*2)+age,lifetable,10,1),"error"))</f>
        <v>8.3784722123148025E-4</v>
      </c>
      <c r="F878" s="96">
        <f t="shared" si="260"/>
        <v>76.449004334309123</v>
      </c>
      <c r="G878" s="96">
        <f t="shared" si="261"/>
        <v>7.6794624843322268</v>
      </c>
      <c r="H878" s="96">
        <f t="shared" si="268"/>
        <v>0.43858051453384317</v>
      </c>
      <c r="I878" s="96">
        <f t="shared" si="269"/>
        <v>0.17573506434521466</v>
      </c>
      <c r="J878" s="96">
        <f t="shared" si="262"/>
        <v>7.1001504751186467E-2</v>
      </c>
      <c r="K878" s="96">
        <f t="shared" si="270"/>
        <v>0.18363333206319971</v>
      </c>
      <c r="L878" s="96">
        <f t="shared" si="271"/>
        <v>67.900591434283456</v>
      </c>
      <c r="M878" s="96">
        <f t="shared" si="263"/>
        <v>361.55234492921414</v>
      </c>
      <c r="N878" s="96">
        <f t="shared" si="264"/>
        <v>34.818274165932166</v>
      </c>
      <c r="O878" s="96">
        <f t="shared" si="272"/>
        <v>0.8311085952467282</v>
      </c>
      <c r="P878" s="96">
        <f t="shared" si="273"/>
        <v>0.8311085952467282</v>
      </c>
      <c r="Q878" s="96">
        <f t="shared" si="265"/>
        <v>0.33349070584080803</v>
      </c>
      <c r="R878" s="96">
        <f t="shared" si="266"/>
        <v>6.5149871681341842E-2</v>
      </c>
      <c r="S878" s="96">
        <f t="shared" si="274"/>
        <v>324.6732129952664</v>
      </c>
      <c r="T878" s="96">
        <f t="shared" si="278"/>
        <v>173.31155986801832</v>
      </c>
      <c r="U878" s="96">
        <f t="shared" si="278"/>
        <v>389.34036628279506</v>
      </c>
      <c r="V878" s="32">
        <f t="shared" si="276"/>
        <v>1000.0000000000002</v>
      </c>
      <c r="W878" s="100">
        <f>IF(A878=1,((cPH1_+cPHr+(cNES*L878+(cNES+cOSEX)*G878+(cNES+cEREX)*H878+(cNES+cHOEX)*I878+(cNES+cNES)*S878+(cNES+cOSEX)*N878+(cNES+cEREX)*O878+(cNES+cHOEX)*P878)))/(1+cDR)^(A$6:A$65537 + 0.5),(cPHr+(cNES*L878+(cNES+cOSEX)*G878+(cNES+cEREX)*H878+(cNES+cHOEX)*I878+(cNES+cNES)*S878+(cNES+cOSEX)*N878+(cNES+cEREX)*O878+(cNES+cHOEX)*P878))/(1+cDR)^(((cycle + 0.5)/('Life tables'!$I$2/2))))</f>
        <v>14863.327105725248</v>
      </c>
      <c r="X878" s="107">
        <f>((L878+G878+H878+I878+N878+O878+P878+S878)/('Life tables'!$I$2/2))/(1+oDR)^(((cycle + 0.5)/('Life tables'!$I$2/2)))</f>
        <v>10.192277389016455</v>
      </c>
      <c r="Y878" s="31">
        <f>((uNES*L878+ uOCEX*G878+uEREX*H878+uHOEX*I878+uNES*S878+ uOCEX*N878+uEREX*O878+uHOEX*P878)/('Life tables'!$I$2/2))/(1+oDR)^(((cycle + 0.5)/('Life tables'!$I$2/2)))</f>
        <v>6.717155805648078</v>
      </c>
      <c r="Z878" s="100">
        <f t="shared" si="267"/>
        <v>104470.86407310475</v>
      </c>
      <c r="AA878" s="107">
        <f>((L878+G878+H878+I878+N878+O878+P878+S878)/('Life tables'!$I$2/2))</f>
        <v>16.774980825737995</v>
      </c>
      <c r="AB878" s="31">
        <f>((uNES*L878+ uOCEX*G878+uEREX*H878+uHOEX*I878+uNES*S878+ uOCEX*N878+uEREX*O878+uHOEX*P878)/('Life tables'!$I$2/2))</f>
        <v>11.055444778678133</v>
      </c>
    </row>
    <row r="879" spans="1:28" x14ac:dyDescent="0.25">
      <c r="A879" s="4">
        <v>873</v>
      </c>
      <c r="C879" s="105">
        <f>IF(male=0,VLOOKUP((($A$5:$A$1570/'Life tables'!$I$2)*2)+age,lifetable,13,1),IF(male=1,VLOOKUP((($A$5:$A$1570/'Life tables'!$I$2)*2)+age,lifetable,10,1),"error"))</f>
        <v>8.3784722123148025E-4</v>
      </c>
      <c r="F879" s="96">
        <f t="shared" si="260"/>
        <v>76.33493661136194</v>
      </c>
      <c r="G879" s="96">
        <f t="shared" si="261"/>
        <v>7.6680041428315908</v>
      </c>
      <c r="H879" s="96">
        <f t="shared" si="268"/>
        <v>0.43792611908347068</v>
      </c>
      <c r="I879" s="96">
        <f t="shared" si="269"/>
        <v>0.17547285427712564</v>
      </c>
      <c r="J879" s="96">
        <f t="shared" si="262"/>
        <v>7.0895565111510128E-2</v>
      </c>
      <c r="K879" s="96">
        <f t="shared" si="270"/>
        <v>0.18335933717957698</v>
      </c>
      <c r="L879" s="96">
        <f t="shared" si="271"/>
        <v>67.799278592878665</v>
      </c>
      <c r="M879" s="96">
        <f t="shared" si="263"/>
        <v>361.01313723782482</v>
      </c>
      <c r="N879" s="96">
        <f t="shared" si="264"/>
        <v>34.766347296989167</v>
      </c>
      <c r="O879" s="96">
        <f t="shared" si="272"/>
        <v>0.82986910626754717</v>
      </c>
      <c r="P879" s="96">
        <f t="shared" si="273"/>
        <v>0.82986910626754717</v>
      </c>
      <c r="Q879" s="96">
        <f t="shared" si="265"/>
        <v>0.33299334838726574</v>
      </c>
      <c r="R879" s="96">
        <f t="shared" si="266"/>
        <v>6.5052709230603245E-2</v>
      </c>
      <c r="S879" s="96">
        <f t="shared" si="274"/>
        <v>324.18900567068272</v>
      </c>
      <c r="T879" s="96">
        <f t="shared" si="278"/>
        <v>173.7154487815171</v>
      </c>
      <c r="U879" s="96">
        <f t="shared" si="278"/>
        <v>389.58877832920524</v>
      </c>
      <c r="V879" s="32">
        <f t="shared" si="276"/>
        <v>1000.0000000000002</v>
      </c>
      <c r="W879" s="100">
        <f>IF(A879=1,((cPH1_+cPHr+(cNES*L879+(cNES+cOSEX)*G879+(cNES+cEREX)*H879+(cNES+cHOEX)*I879+(cNES+cNES)*S879+(cNES+cOSEX)*N879+(cNES+cEREX)*O879+(cNES+cHOEX)*P879)))/(1+cDR)^(A$6:A$65537 + 0.5),(cPHr+(cNES*L879+(cNES+cOSEX)*G879+(cNES+cEREX)*H879+(cNES+cHOEX)*I879+(cNES+cNES)*S879+(cNES+cOSEX)*N879+(cNES+cEREX)*O879+(cNES+cHOEX)*P879))/(1+cDR)^(((cycle + 0.5)/('Life tables'!$I$2/2))))</f>
        <v>14808.031989451676</v>
      </c>
      <c r="X879" s="107">
        <f>((L879+G879+H879+I879+N879+O879+P879+S879)/('Life tables'!$I$2/2))/(1+oDR)^(((cycle + 0.5)/('Life tables'!$I$2/2)))</f>
        <v>10.171265533963929</v>
      </c>
      <c r="Y879" s="31">
        <f>((uNES*L879+ uOCEX*G879+uEREX*H879+uHOEX*I879+uNES*S879+ uOCEX*N879+uEREX*O879+uHOEX*P879)/('Life tables'!$I$2/2))/(1+oDR)^(((cycle + 0.5)/('Life tables'!$I$2/2)))</f>
        <v>6.7033080770060982</v>
      </c>
      <c r="Z879" s="100">
        <f t="shared" si="267"/>
        <v>104315.08833421033</v>
      </c>
      <c r="AA879" s="107">
        <f>((L879+G879+H879+I879+N879+O879+P879+S879)/('Life tables'!$I$2/2))</f>
        <v>16.749961083456345</v>
      </c>
      <c r="AB879" s="31">
        <f>((uNES*L879+ uOCEX*G879+uEREX*H879+uHOEX*I879+uNES*S879+ uOCEX*N879+uEREX*O879+uHOEX*P879)/('Life tables'!$I$2/2))</f>
        <v>11.038955678164573</v>
      </c>
    </row>
    <row r="880" spans="1:28" x14ac:dyDescent="0.25">
      <c r="A880" s="4">
        <v>874</v>
      </c>
      <c r="C880" s="105">
        <f>IF(male=0,VLOOKUP((($A$5:$A$1570/'Life tables'!$I$2)*2)+age,lifetable,13,1),IF(male=1,VLOOKUP((($A$5:$A$1570/'Life tables'!$I$2)*2)+age,lifetable,10,1),"error"))</f>
        <v>8.3784722123148025E-4</v>
      </c>
      <c r="F880" s="96">
        <f t="shared" si="260"/>
        <v>76.221040560470016</v>
      </c>
      <c r="G880" s="96">
        <f t="shared" si="261"/>
        <v>7.6565630461481957</v>
      </c>
      <c r="H880" s="96">
        <f t="shared" si="268"/>
        <v>0.43727270849900957</v>
      </c>
      <c r="I880" s="96">
        <f t="shared" si="269"/>
        <v>0.17521103883549308</v>
      </c>
      <c r="J880" s="96">
        <f t="shared" si="262"/>
        <v>7.0789784911114317E-2</v>
      </c>
      <c r="K880" s="96">
        <f t="shared" si="270"/>
        <v>0.18308575465857171</v>
      </c>
      <c r="L880" s="96">
        <f t="shared" si="271"/>
        <v>67.698118227417623</v>
      </c>
      <c r="M880" s="96">
        <f t="shared" si="263"/>
        <v>360.47473232880787</v>
      </c>
      <c r="N880" s="96">
        <f t="shared" si="264"/>
        <v>34.71449773772796</v>
      </c>
      <c r="O880" s="96">
        <f t="shared" si="272"/>
        <v>0.82863146266245691</v>
      </c>
      <c r="P880" s="96">
        <f t="shared" si="273"/>
        <v>0.82863146266245691</v>
      </c>
      <c r="Q880" s="96">
        <f t="shared" si="265"/>
        <v>0.33249673140868863</v>
      </c>
      <c r="R880" s="96">
        <f t="shared" si="266"/>
        <v>6.4955691437116311E-2</v>
      </c>
      <c r="S880" s="96">
        <f t="shared" si="274"/>
        <v>323.70551924290919</v>
      </c>
      <c r="T880" s="96">
        <f t="shared" si="278"/>
        <v>174.11873529783691</v>
      </c>
      <c r="U880" s="96">
        <f t="shared" si="278"/>
        <v>389.83681977530091</v>
      </c>
      <c r="V880" s="32">
        <f t="shared" si="276"/>
        <v>1000.0000000000002</v>
      </c>
      <c r="W880" s="100">
        <f>IF(A880=1,((cPH1_+cPHr+(cNES*L880+(cNES+cOSEX)*G880+(cNES+cEREX)*H880+(cNES+cHOEX)*I880+(cNES+cNES)*S880+(cNES+cOSEX)*N880+(cNES+cEREX)*O880+(cNES+cHOEX)*P880)))/(1+cDR)^(A$6:A$65537 + 0.5),(cPHr+(cNES*L880+(cNES+cOSEX)*G880+(cNES+cEREX)*H880+(cNES+cHOEX)*I880+(cNES+cNES)*S880+(cNES+cOSEX)*N880+(cNES+cEREX)*O880+(cNES+cHOEX)*P880))/(1+cDR)^(((cycle + 0.5)/('Life tables'!$I$2/2))))</f>
        <v>14752.942575039378</v>
      </c>
      <c r="X880" s="107">
        <f>((L880+G880+H880+I880+N880+O880+P880+S880)/('Life tables'!$I$2/2))/(1+oDR)^(((cycle + 0.5)/('Life tables'!$I$2/2)))</f>
        <v>10.150296998067736</v>
      </c>
      <c r="Y880" s="31">
        <f>((uNES*L880+ uOCEX*G880+uEREX*H880+uHOEX*I880+uNES*S880+ uOCEX*N880+uEREX*O880+uHOEX*P880)/('Life tables'!$I$2/2))/(1+oDR)^(((cycle + 0.5)/('Life tables'!$I$2/2)))</f>
        <v>6.6894888975340043</v>
      </c>
      <c r="Z880" s="100">
        <f t="shared" si="267"/>
        <v>104159.54480685478</v>
      </c>
      <c r="AA880" s="107">
        <f>((L880+G880+H880+I880+N880+O880+P880+S880)/('Life tables'!$I$2/2))</f>
        <v>16.724978661595824</v>
      </c>
      <c r="AB880" s="31">
        <f>((uNES*L880+ uOCEX*G880+uEREX*H880+uHOEX*I880+uNES*S880+ uOCEX*N880+uEREX*O880+uHOEX*P880)/('Life tables'!$I$2/2))</f>
        <v>11.022491173365347</v>
      </c>
    </row>
    <row r="881" spans="1:28" x14ac:dyDescent="0.25">
      <c r="A881" s="4">
        <v>875</v>
      </c>
      <c r="C881" s="105">
        <f>IF(male=0,VLOOKUP((($A$5:$A$1570/'Life tables'!$I$2)*2)+age,lifetable,13,1),IF(male=1,VLOOKUP((($A$5:$A$1570/'Life tables'!$I$2)*2)+age,lifetable,10,1),"error"))</f>
        <v>8.3784722123148025E-4</v>
      </c>
      <c r="F881" s="96">
        <f t="shared" si="260"/>
        <v>76.107315872989119</v>
      </c>
      <c r="G881" s="96">
        <f t="shared" si="261"/>
        <v>7.645139163278083</v>
      </c>
      <c r="H881" s="96">
        <f t="shared" si="268"/>
        <v>0.43662028100979777</v>
      </c>
      <c r="I881" s="96">
        <f t="shared" si="269"/>
        <v>0.17494961731082939</v>
      </c>
      <c r="J881" s="96">
        <f t="shared" si="262"/>
        <v>7.0684163863347721E-2</v>
      </c>
      <c r="K881" s="96">
        <f t="shared" si="270"/>
        <v>0.18281258375880904</v>
      </c>
      <c r="L881" s="96">
        <f t="shared" si="271"/>
        <v>67.597110063768255</v>
      </c>
      <c r="M881" s="96">
        <f t="shared" si="263"/>
        <v>359.93712905387321</v>
      </c>
      <c r="N881" s="96">
        <f t="shared" si="264"/>
        <v>34.662725377565721</v>
      </c>
      <c r="O881" s="96">
        <f t="shared" si="272"/>
        <v>0.82739566179185697</v>
      </c>
      <c r="P881" s="96">
        <f t="shared" si="273"/>
        <v>0.82739566179185697</v>
      </c>
      <c r="Q881" s="96">
        <f t="shared" si="265"/>
        <v>0.33200085384591022</v>
      </c>
      <c r="R881" s="96">
        <f t="shared" si="266"/>
        <v>6.485881809396507E-2</v>
      </c>
      <c r="S881" s="96">
        <f t="shared" si="274"/>
        <v>323.22275268078391</v>
      </c>
      <c r="T881" s="96">
        <f t="shared" si="278"/>
        <v>174.52142031554615</v>
      </c>
      <c r="U881" s="96">
        <f t="shared" si="278"/>
        <v>390.08449117715367</v>
      </c>
      <c r="V881" s="32">
        <f t="shared" si="276"/>
        <v>1000.0000000000002</v>
      </c>
      <c r="W881" s="100">
        <f>IF(A881=1,((cPH1_+cPHr+(cNES*L881+(cNES+cOSEX)*G881+(cNES+cEREX)*H881+(cNES+cHOEX)*I881+(cNES+cNES)*S881+(cNES+cOSEX)*N881+(cNES+cEREX)*O881+(cNES+cHOEX)*P881)))/(1+cDR)^(A$6:A$65537 + 0.5),(cPHr+(cNES*L881+(cNES+cOSEX)*G881+(cNES+cEREX)*H881+(cNES+cHOEX)*I881+(cNES+cNES)*S881+(cNES+cOSEX)*N881+(cNES+cEREX)*O881+(cNES+cHOEX)*P881))/(1+cDR)^(((cycle + 0.5)/('Life tables'!$I$2/2))))</f>
        <v>14698.058097861962</v>
      </c>
      <c r="X881" s="107">
        <f>((L881+G881+H881+I881+N881+O881+P881+S881)/('Life tables'!$I$2/2))/(1+oDR)^(((cycle + 0.5)/('Life tables'!$I$2/2)))</f>
        <v>10.129371691941234</v>
      </c>
      <c r="Y881" s="31">
        <f>((uNES*L881+ uOCEX*G881+uEREX*H881+uHOEX*I881+uNES*S881+ uOCEX*N881+uEREX*O881+uHOEX*P881)/('Life tables'!$I$2/2))/(1+oDR)^(((cycle + 0.5)/('Life tables'!$I$2/2)))</f>
        <v>6.6756982083236798</v>
      </c>
      <c r="Z881" s="100">
        <f t="shared" si="267"/>
        <v>104004.2331489833</v>
      </c>
      <c r="AA881" s="107">
        <f>((L881+G881+H881+I881+N881+O881+P881+S881)/('Life tables'!$I$2/2))</f>
        <v>16.700033504362064</v>
      </c>
      <c r="AB881" s="31">
        <f>((uNES*L881+ uOCEX*G881+uEREX*H881+uHOEX*I881+uNES*S881+ uOCEX*N881+uEREX*O881+uHOEX*P881)/('Life tables'!$I$2/2))</f>
        <v>11.006051227512014</v>
      </c>
    </row>
    <row r="882" spans="1:28" x14ac:dyDescent="0.25">
      <c r="A882" s="4">
        <v>876</v>
      </c>
      <c r="C882" s="105">
        <f>IF(male=0,VLOOKUP((($A$5:$A$1570/'Life tables'!$I$2)*2)+age,lifetable,13,1),IF(male=1,VLOOKUP((($A$5:$A$1570/'Life tables'!$I$2)*2)+age,lifetable,10,1),"error"))</f>
        <v>8.3784722123148025E-4</v>
      </c>
      <c r="F882" s="96">
        <f t="shared" si="260"/>
        <v>75.993762242529826</v>
      </c>
      <c r="G882" s="96">
        <f t="shared" si="261"/>
        <v>7.633732463443792</v>
      </c>
      <c r="H882" s="96">
        <f t="shared" si="268"/>
        <v>0.435968834858109</v>
      </c>
      <c r="I882" s="96">
        <f t="shared" si="269"/>
        <v>0.1746885889988303</v>
      </c>
      <c r="J882" s="96">
        <f t="shared" si="262"/>
        <v>7.0578701683653239E-2</v>
      </c>
      <c r="K882" s="96">
        <f t="shared" si="270"/>
        <v>0.18253982374433028</v>
      </c>
      <c r="L882" s="96">
        <f t="shared" si="271"/>
        <v>67.496253829801105</v>
      </c>
      <c r="M882" s="96">
        <f t="shared" si="263"/>
        <v>359.40032626477046</v>
      </c>
      <c r="N882" s="96">
        <f t="shared" si="264"/>
        <v>34.611030105923447</v>
      </c>
      <c r="O882" s="96">
        <f t="shared" si="272"/>
        <v>0.82616170101623798</v>
      </c>
      <c r="P882" s="96">
        <f t="shared" si="273"/>
        <v>0.82616170101623798</v>
      </c>
      <c r="Q882" s="96">
        <f t="shared" si="265"/>
        <v>0.331505714639801</v>
      </c>
      <c r="R882" s="96">
        <f t="shared" si="266"/>
        <v>6.4762088994240727E-2</v>
      </c>
      <c r="S882" s="96">
        <f t="shared" si="274"/>
        <v>322.74070495318051</v>
      </c>
      <c r="T882" s="96">
        <f t="shared" si="278"/>
        <v>174.9235047318696</v>
      </c>
      <c r="U882" s="96">
        <f t="shared" si="278"/>
        <v>390.33179308989224</v>
      </c>
      <c r="V882" s="32">
        <f t="shared" si="276"/>
        <v>1000.0000000000001</v>
      </c>
      <c r="W882" s="100">
        <f>IF(A882=1,((cPH1_+cPHr+(cNES*L882+(cNES+cOSEX)*G882+(cNES+cEREX)*H882+(cNES+cHOEX)*I882+(cNES+cNES)*S882+(cNES+cOSEX)*N882+(cNES+cEREX)*O882+(cNES+cHOEX)*P882)))/(1+cDR)^(A$6:A$65537 + 0.5),(cPHr+(cNES*L882+(cNES+cOSEX)*G882+(cNES+cEREX)*H882+(cNES+cHOEX)*I882+(cNES+cNES)*S882+(cNES+cOSEX)*N882+(cNES+cEREX)*O882+(cNES+cHOEX)*P882))/(1+cDR)^(((cycle + 0.5)/('Life tables'!$I$2/2))))</f>
        <v>14643.377796112965</v>
      </c>
      <c r="X882" s="107">
        <f>((L882+G882+H882+I882+N882+O882+P882+S882)/('Life tables'!$I$2/2))/(1+oDR)^(((cycle + 0.5)/('Life tables'!$I$2/2)))</f>
        <v>10.108489526384922</v>
      </c>
      <c r="Y882" s="31">
        <f>((uNES*L882+ uOCEX*G882+uEREX*H882+uHOEX*I882+uNES*S882+ uOCEX*N882+uEREX*O882+uHOEX*P882)/('Life tables'!$I$2/2))/(1+oDR)^(((cycle + 0.5)/('Life tables'!$I$2/2)))</f>
        <v>6.6619359505902844</v>
      </c>
      <c r="Z882" s="100">
        <f t="shared" si="267"/>
        <v>103849.15301890517</v>
      </c>
      <c r="AA882" s="107">
        <f>((L882+G882+H882+I882+N882+O882+P882+S882)/('Life tables'!$I$2/2))</f>
        <v>16.67512555604841</v>
      </c>
      <c r="AB882" s="31">
        <f>((uNES*L882+ uOCEX*G882+uEREX*H882+uHOEX*I882+uNES*S882+ uOCEX*N882+uEREX*O882+uHOEX*P882)/('Life tables'!$I$2/2))</f>
        <v>10.989635803893849</v>
      </c>
    </row>
    <row r="883" spans="1:28" x14ac:dyDescent="0.25">
      <c r="A883" s="4">
        <v>877</v>
      </c>
      <c r="C883" s="105">
        <f>IF(male=0,VLOOKUP((($A$5:$A$1570/'Life tables'!$I$2)*2)+age,lifetable,13,1),IF(male=1,VLOOKUP((($A$5:$A$1570/'Life tables'!$I$2)*2)+age,lifetable,10,1),"error"))</f>
        <v>8.3784722123148025E-4</v>
      </c>
      <c r="F883" s="96">
        <f t="shared" si="260"/>
        <v>75.880379364892804</v>
      </c>
      <c r="G883" s="96">
        <f t="shared" si="261"/>
        <v>7.622342916087864</v>
      </c>
      <c r="H883" s="96">
        <f t="shared" si="268"/>
        <v>0.43531836829878123</v>
      </c>
      <c r="I883" s="96">
        <f t="shared" si="269"/>
        <v>0.17442795320022586</v>
      </c>
      <c r="J883" s="96">
        <f t="shared" si="262"/>
        <v>7.0473398089507713E-2</v>
      </c>
      <c r="K883" s="96">
        <f t="shared" si="270"/>
        <v>0.18226747388443737</v>
      </c>
      <c r="L883" s="96">
        <f t="shared" si="271"/>
        <v>67.395549255331986</v>
      </c>
      <c r="M883" s="96">
        <f t="shared" si="263"/>
        <v>358.8643228133455</v>
      </c>
      <c r="N883" s="96">
        <f t="shared" si="264"/>
        <v>34.55941181223141</v>
      </c>
      <c r="O883" s="96">
        <f t="shared" si="272"/>
        <v>0.82492957769631203</v>
      </c>
      <c r="P883" s="96">
        <f t="shared" si="273"/>
        <v>0.82492957769631203</v>
      </c>
      <c r="Q883" s="96">
        <f t="shared" si="265"/>
        <v>0.33101131273132001</v>
      </c>
      <c r="R883" s="96">
        <f t="shared" si="266"/>
        <v>6.4665503931051804E-2</v>
      </c>
      <c r="S883" s="96">
        <f t="shared" si="274"/>
        <v>322.25937502905907</v>
      </c>
      <c r="T883" s="96">
        <f t="shared" si="278"/>
        <v>175.32498944269042</v>
      </c>
      <c r="U883" s="96">
        <f t="shared" si="278"/>
        <v>390.57872606770775</v>
      </c>
      <c r="V883" s="32">
        <f t="shared" si="276"/>
        <v>1000.0000000000002</v>
      </c>
      <c r="W883" s="100">
        <f>IF(A883=1,((cPH1_+cPHr+(cNES*L883+(cNES+cOSEX)*G883+(cNES+cEREX)*H883+(cNES+cHOEX)*I883+(cNES+cNES)*S883+(cNES+cOSEX)*N883+(cNES+cEREX)*O883+(cNES+cHOEX)*P883)))/(1+cDR)^(A$6:A$65537 + 0.5),(cPHr+(cNES*L883+(cNES+cOSEX)*G883+(cNES+cEREX)*H883+(cNES+cHOEX)*I883+(cNES+cNES)*S883+(cNES+cOSEX)*N883+(cNES+cEREX)*O883+(cNES+cHOEX)*P883))/(1+cDR)^(((cycle + 0.5)/('Life tables'!$I$2/2))))</f>
        <v>14588.900910796188</v>
      </c>
      <c r="X883" s="107">
        <f>((L883+G883+H883+I883+N883+O883+P883+S883)/('Life tables'!$I$2/2))/(1+oDR)^(((cycle + 0.5)/('Life tables'!$I$2/2)))</f>
        <v>10.087650412385941</v>
      </c>
      <c r="Y883" s="31">
        <f>((uNES*L883+ uOCEX*G883+uEREX*H883+uHOEX*I883+uNES*S883+ uOCEX*N883+uEREX*O883+uHOEX*P883)/('Life tables'!$I$2/2))/(1+oDR)^(((cycle + 0.5)/('Life tables'!$I$2/2)))</f>
        <v>6.6482020656719341</v>
      </c>
      <c r="Z883" s="100">
        <f t="shared" si="267"/>
        <v>103694.304075298</v>
      </c>
      <c r="AA883" s="107">
        <f>((L883+G883+H883+I883+N883+O883+P883+S883)/('Life tables'!$I$2/2))</f>
        <v>16.650254761035615</v>
      </c>
      <c r="AB883" s="31">
        <f>((uNES*L883+ uOCEX*G883+uEREX*H883+uHOEX*I883+uNES*S883+ uOCEX*N883+uEREX*O883+uHOEX*P883)/('Life tables'!$I$2/2))</f>
        <v>10.97324486585766</v>
      </c>
    </row>
    <row r="884" spans="1:28" x14ac:dyDescent="0.25">
      <c r="A884" s="4">
        <v>878</v>
      </c>
      <c r="C884" s="105">
        <f>IF(male=0,VLOOKUP((($A$5:$A$1570/'Life tables'!$I$2)*2)+age,lifetable,13,1),IF(male=1,VLOOKUP((($A$5:$A$1570/'Life tables'!$I$2)*2)+age,lifetable,10,1),"error"))</f>
        <v>8.3784722123148025E-4</v>
      </c>
      <c r="F884" s="96">
        <f t="shared" si="260"/>
        <v>75.767166938006469</v>
      </c>
      <c r="G884" s="96">
        <f t="shared" si="261"/>
        <v>7.6109704908665767</v>
      </c>
      <c r="H884" s="96">
        <f t="shared" si="268"/>
        <v>0.43466887959885908</v>
      </c>
      <c r="I884" s="96">
        <f t="shared" si="269"/>
        <v>0.17416770922063723</v>
      </c>
      <c r="J884" s="96">
        <f t="shared" si="262"/>
        <v>7.0368252800364239E-2</v>
      </c>
      <c r="K884" s="96">
        <f t="shared" si="270"/>
        <v>0.18199553345354327</v>
      </c>
      <c r="L884" s="96">
        <f t="shared" si="271"/>
        <v>67.294996072066482</v>
      </c>
      <c r="M884" s="96">
        <f t="shared" si="263"/>
        <v>358.32911755159552</v>
      </c>
      <c r="N884" s="96">
        <f t="shared" si="264"/>
        <v>34.50787038593446</v>
      </c>
      <c r="O884" s="96">
        <f t="shared" si="272"/>
        <v>0.82369928919313895</v>
      </c>
      <c r="P884" s="96">
        <f t="shared" si="273"/>
        <v>0.82369928919313895</v>
      </c>
      <c r="Q884" s="96">
        <f t="shared" si="265"/>
        <v>0.33051764706156567</v>
      </c>
      <c r="R884" s="96">
        <f t="shared" si="266"/>
        <v>6.4569062697534096E-2</v>
      </c>
      <c r="S884" s="96">
        <f t="shared" si="274"/>
        <v>321.77876187751565</v>
      </c>
      <c r="T884" s="96">
        <f t="shared" si="278"/>
        <v>175.72587534255234</v>
      </c>
      <c r="U884" s="96">
        <f t="shared" si="278"/>
        <v>390.82529066385882</v>
      </c>
      <c r="V884" s="32">
        <f t="shared" si="276"/>
        <v>1000.0000000000001</v>
      </c>
      <c r="W884" s="100">
        <f>IF(A884=1,((cPH1_+cPHr+(cNES*L884+(cNES+cOSEX)*G884+(cNES+cEREX)*H884+(cNES+cHOEX)*I884+(cNES+cNES)*S884+(cNES+cOSEX)*N884+(cNES+cEREX)*O884+(cNES+cHOEX)*P884)))/(1+cDR)^(A$6:A$65537 + 0.5),(cPHr+(cNES*L884+(cNES+cOSEX)*G884+(cNES+cEREX)*H884+(cNES+cHOEX)*I884+(cNES+cNES)*S884+(cNES+cOSEX)*N884+(cNES+cEREX)*O884+(cNES+cHOEX)*P884))/(1+cDR)^(((cycle + 0.5)/('Life tables'!$I$2/2))))</f>
        <v>14534.626685716186</v>
      </c>
      <c r="X884" s="107">
        <f>((L884+G884+H884+I884+N884+O884+P884+S884)/('Life tables'!$I$2/2))/(1+oDR)^(((cycle + 0.5)/('Life tables'!$I$2/2)))</f>
        <v>10.066854261117602</v>
      </c>
      <c r="Y884" s="31">
        <f>((uNES*L884+ uOCEX*G884+uEREX*H884+uHOEX*I884+uNES*S884+ uOCEX*N884+uEREX*O884+uHOEX*P884)/('Life tables'!$I$2/2))/(1+oDR)^(((cycle + 0.5)/('Life tables'!$I$2/2)))</f>
        <v>6.6344964950293877</v>
      </c>
      <c r="Z884" s="100">
        <f t="shared" si="267"/>
        <v>103539.68597721217</v>
      </c>
      <c r="AA884" s="107">
        <f>((L884+G884+H884+I884+N884+O884+P884+S884)/('Life tables'!$I$2/2))</f>
        <v>16.625421063791578</v>
      </c>
      <c r="AB884" s="31">
        <f>((uNES*L884+ uOCEX*G884+uEREX*H884+uHOEX*I884+uNES*S884+ uOCEX*N884+uEREX*O884+uHOEX*P884)/('Life tables'!$I$2/2))</f>
        <v>10.956878376807609</v>
      </c>
    </row>
    <row r="885" spans="1:28" x14ac:dyDescent="0.25">
      <c r="A885" s="4">
        <v>879</v>
      </c>
      <c r="C885" s="105">
        <f>IF(male=0,VLOOKUP((($A$5:$A$1570/'Life tables'!$I$2)*2)+age,lifetable,13,1),IF(male=1,VLOOKUP((($A$5:$A$1570/'Life tables'!$I$2)*2)+age,lifetable,10,1),"error"))</f>
        <v>8.3784722123148025E-4</v>
      </c>
      <c r="F885" s="96">
        <f t="shared" si="260"/>
        <v>75.654124661866746</v>
      </c>
      <c r="G885" s="96">
        <f t="shared" si="261"/>
        <v>7.5996151576438917</v>
      </c>
      <c r="H885" s="96">
        <f t="shared" si="268"/>
        <v>0.43402036703724828</v>
      </c>
      <c r="I885" s="96">
        <f t="shared" si="269"/>
        <v>0.17390785637043826</v>
      </c>
      <c r="J885" s="96">
        <f t="shared" si="262"/>
        <v>7.0263265537595945E-2</v>
      </c>
      <c r="K885" s="96">
        <f t="shared" si="270"/>
        <v>0.18172400173102704</v>
      </c>
      <c r="L885" s="96">
        <f t="shared" si="271"/>
        <v>67.194594013546549</v>
      </c>
      <c r="M885" s="96">
        <f t="shared" si="263"/>
        <v>357.79470933172217</v>
      </c>
      <c r="N885" s="96">
        <f t="shared" si="264"/>
        <v>34.456405716497116</v>
      </c>
      <c r="O885" s="96">
        <f t="shared" si="272"/>
        <v>0.82247083286824851</v>
      </c>
      <c r="P885" s="96">
        <f t="shared" si="273"/>
        <v>0.82247083286824851</v>
      </c>
      <c r="Q885" s="96">
        <f t="shared" si="265"/>
        <v>0.33002471657182536</v>
      </c>
      <c r="R885" s="96">
        <f t="shared" si="266"/>
        <v>6.447276508686027E-2</v>
      </c>
      <c r="S885" s="96">
        <f t="shared" si="274"/>
        <v>321.29886446782984</v>
      </c>
      <c r="T885" s="96">
        <f t="shared" si="278"/>
        <v>176.12616332466177</v>
      </c>
      <c r="U885" s="96">
        <f t="shared" si="278"/>
        <v>391.07148743067671</v>
      </c>
      <c r="V885" s="32">
        <f t="shared" si="276"/>
        <v>1000.0000000000001</v>
      </c>
      <c r="W885" s="100">
        <f>IF(A885=1,((cPH1_+cPHr+(cNES*L885+(cNES+cOSEX)*G885+(cNES+cEREX)*H885+(cNES+cHOEX)*I885+(cNES+cNES)*S885+(cNES+cOSEX)*N885+(cNES+cEREX)*O885+(cNES+cHOEX)*P885)))/(1+cDR)^(A$6:A$65537 + 0.5),(cPHr+(cNES*L885+(cNES+cOSEX)*G885+(cNES+cEREX)*H885+(cNES+cHOEX)*I885+(cNES+cNES)*S885+(cNES+cOSEX)*N885+(cNES+cEREX)*O885+(cNES+cHOEX)*P885))/(1+cDR)^(((cycle + 0.5)/('Life tables'!$I$2/2))))</f>
        <v>14480.554367468627</v>
      </c>
      <c r="X885" s="107">
        <f>((L885+G885+H885+I885+N885+O885+P885+S885)/('Life tables'!$I$2/2))/(1+oDR)^(((cycle + 0.5)/('Life tables'!$I$2/2)))</f>
        <v>10.046100983938906</v>
      </c>
      <c r="Y885" s="31">
        <f>((uNES*L885+ uOCEX*G885+uEREX*H885+uHOEX*I885+uNES*S885+ uOCEX*N885+uEREX*O885+uHOEX*P885)/('Life tables'!$I$2/2))/(1+oDR)^(((cycle + 0.5)/('Life tables'!$I$2/2)))</f>
        <v>6.6208191802457312</v>
      </c>
      <c r="Z885" s="100">
        <f t="shared" si="267"/>
        <v>103385.29838407476</v>
      </c>
      <c r="AA885" s="107">
        <f>((L885+G885+H885+I885+N885+O885+P885+S885)/('Life tables'!$I$2/2))</f>
        <v>16.600624408871067</v>
      </c>
      <c r="AB885" s="31">
        <f>((uNES*L885+ uOCEX*G885+uEREX*H885+uHOEX*I885+uNES*S885+ uOCEX*N885+uEREX*O885+uHOEX*P885)/('Life tables'!$I$2/2))</f>
        <v>10.940536300205023</v>
      </c>
    </row>
    <row r="886" spans="1:28" x14ac:dyDescent="0.25">
      <c r="A886" s="4">
        <v>880</v>
      </c>
      <c r="C886" s="105">
        <f>IF(male=0,VLOOKUP((($A$5:$A$1570/'Life tables'!$I$2)*2)+age,lifetable,13,1),IF(male=1,VLOOKUP((($A$5:$A$1570/'Life tables'!$I$2)*2)+age,lifetable,10,1),"error"))</f>
        <v>8.3784722123148025E-4</v>
      </c>
      <c r="F886" s="96">
        <f t="shared" si="260"/>
        <v>75.541252238478748</v>
      </c>
      <c r="G886" s="96">
        <f t="shared" si="261"/>
        <v>7.5882768864856001</v>
      </c>
      <c r="H886" s="96">
        <f t="shared" si="268"/>
        <v>0.43337282890438117</v>
      </c>
      <c r="I886" s="96">
        <f t="shared" si="269"/>
        <v>0.17364839396462131</v>
      </c>
      <c r="J886" s="96">
        <f t="shared" si="262"/>
        <v>7.0158436024442106E-2</v>
      </c>
      <c r="K886" s="96">
        <f t="shared" si="270"/>
        <v>0.18145287800109397</v>
      </c>
      <c r="L886" s="96">
        <f t="shared" si="271"/>
        <v>67.094342815098614</v>
      </c>
      <c r="M886" s="96">
        <f t="shared" si="263"/>
        <v>357.26109700618281</v>
      </c>
      <c r="N886" s="96">
        <f t="shared" si="264"/>
        <v>34.405017693408539</v>
      </c>
      <c r="O886" s="96">
        <f t="shared" si="272"/>
        <v>0.82124420608375848</v>
      </c>
      <c r="P886" s="96">
        <f t="shared" si="273"/>
        <v>0.82124420608375848</v>
      </c>
      <c r="Q886" s="96">
        <f t="shared" si="265"/>
        <v>0.32953252020362223</v>
      </c>
      <c r="R886" s="96">
        <f t="shared" si="266"/>
        <v>6.4376610892249039E-2</v>
      </c>
      <c r="S886" s="96">
        <f t="shared" si="274"/>
        <v>320.81968176951091</v>
      </c>
      <c r="T886" s="96">
        <f t="shared" si="278"/>
        <v>176.52585428088983</v>
      </c>
      <c r="U886" s="96">
        <f t="shared" si="278"/>
        <v>391.31731691957003</v>
      </c>
      <c r="V886" s="32">
        <f t="shared" si="276"/>
        <v>1000</v>
      </c>
      <c r="W886" s="100">
        <f>IF(A886=1,((cPH1_+cPHr+(cNES*L886+(cNES+cOSEX)*G886+(cNES+cEREX)*H886+(cNES+cHOEX)*I886+(cNES+cNES)*S886+(cNES+cOSEX)*N886+(cNES+cEREX)*O886+(cNES+cHOEX)*P886)))/(1+cDR)^(A$6:A$65537 + 0.5),(cPHr+(cNES*L886+(cNES+cOSEX)*G886+(cNES+cEREX)*H886+(cNES+cHOEX)*I886+(cNES+cNES)*S886+(cNES+cOSEX)*N886+(cNES+cEREX)*O886+(cNES+cHOEX)*P886))/(1+cDR)^(((cycle + 0.5)/('Life tables'!$I$2/2))))</f>
        <v>14426.683205430752</v>
      </c>
      <c r="X886" s="107">
        <f>((L886+G886+H886+I886+N886+O886+P886+S886)/('Life tables'!$I$2/2))/(1+oDR)^(((cycle + 0.5)/('Life tables'!$I$2/2)))</f>
        <v>10.025390492394079</v>
      </c>
      <c r="Y886" s="31">
        <f>((uNES*L886+ uOCEX*G886+uEREX*H886+uHOEX*I886+uNES*S886+ uOCEX*N886+uEREX*O886+uHOEX*P886)/('Life tables'!$I$2/2))/(1+oDR)^(((cycle + 0.5)/('Life tables'!$I$2/2)))</f>
        <v>6.6071700630260697</v>
      </c>
      <c r="Z886" s="100">
        <f t="shared" si="267"/>
        <v>103231.1409556937</v>
      </c>
      <c r="AA886" s="107">
        <f>((L886+G886+H886+I886+N886+O886+P886+S886)/('Life tables'!$I$2/2))</f>
        <v>16.575864740915456</v>
      </c>
      <c r="AB886" s="31">
        <f>((uNES*L886+ uOCEX*G886+uEREX*H886+uHOEX*I886+uNES*S886+ uOCEX*N886+uEREX*O886+uHOEX*P886)/('Life tables'!$I$2/2))</f>
        <v>10.924218599568238</v>
      </c>
    </row>
    <row r="887" spans="1:28" x14ac:dyDescent="0.25">
      <c r="A887" s="4">
        <v>881</v>
      </c>
      <c r="C887" s="105">
        <f>IF(male=0,VLOOKUP((($A$5:$A$1570/'Life tables'!$I$2)*2)+age,lifetable,13,1),IF(male=1,VLOOKUP((($A$5:$A$1570/'Life tables'!$I$2)*2)+age,lifetable,10,1),"error"))</f>
        <v>8.3784722123148025E-4</v>
      </c>
      <c r="F887" s="96">
        <f t="shared" si="260"/>
        <v>75.428549371800528</v>
      </c>
      <c r="G887" s="96">
        <f t="shared" si="261"/>
        <v>7.5769556476536692</v>
      </c>
      <c r="H887" s="96">
        <f t="shared" si="268"/>
        <v>0.4327262635018938</v>
      </c>
      <c r="I887" s="96">
        <f t="shared" si="269"/>
        <v>0.17338932132266804</v>
      </c>
      <c r="J887" s="96">
        <f t="shared" si="262"/>
        <v>7.0053763985955753E-2</v>
      </c>
      <c r="K887" s="96">
        <f t="shared" si="270"/>
        <v>0.18118216155264039</v>
      </c>
      <c r="L887" s="96">
        <f t="shared" si="271"/>
        <v>66.994242213783707</v>
      </c>
      <c r="M887" s="96">
        <f t="shared" si="263"/>
        <v>356.72827942773961</v>
      </c>
      <c r="N887" s="96">
        <f t="shared" si="264"/>
        <v>34.353706206187248</v>
      </c>
      <c r="O887" s="96">
        <f t="shared" si="272"/>
        <v>0.82001940620248714</v>
      </c>
      <c r="P887" s="96">
        <f t="shared" si="273"/>
        <v>0.82001940620248714</v>
      </c>
      <c r="Q887" s="96">
        <f t="shared" si="265"/>
        <v>0.32904105689876062</v>
      </c>
      <c r="R887" s="96">
        <f t="shared" si="266"/>
        <v>6.4280599906974045E-2</v>
      </c>
      <c r="S887" s="96">
        <f t="shared" si="274"/>
        <v>320.34121275234168</v>
      </c>
      <c r="T887" s="96">
        <f t="shared" si="278"/>
        <v>176.92494910177456</v>
      </c>
      <c r="U887" s="96">
        <f t="shared" si="278"/>
        <v>391.56277968102967</v>
      </c>
      <c r="V887" s="32">
        <f t="shared" si="276"/>
        <v>1000</v>
      </c>
      <c r="W887" s="100">
        <f>IF(A887=1,((cPH1_+cPHr+(cNES*L887+(cNES+cOSEX)*G887+(cNES+cEREX)*H887+(cNES+cHOEX)*I887+(cNES+cNES)*S887+(cNES+cOSEX)*N887+(cNES+cEREX)*O887+(cNES+cHOEX)*P887)))/(1+cDR)^(A$6:A$65537 + 0.5),(cPHr+(cNES*L887+(cNES+cOSEX)*G887+(cNES+cEREX)*H887+(cNES+cHOEX)*I887+(cNES+cNES)*S887+(cNES+cOSEX)*N887+(cNES+cEREX)*O887+(cNES+cHOEX)*P887))/(1+cDR)^(((cycle + 0.5)/('Life tables'!$I$2/2))))</f>
        <v>14373.012451751812</v>
      </c>
      <c r="X887" s="107">
        <f>((L887+G887+H887+I887+N887+O887+P887+S887)/('Life tables'!$I$2/2))/(1+oDR)^(((cycle + 0.5)/('Life tables'!$I$2/2)))</f>
        <v>10.00472269821209</v>
      </c>
      <c r="Y887" s="31">
        <f>((uNES*L887+ uOCEX*G887+uEREX*H887+uHOEX*I887+uNES*S887+ uOCEX*N887+uEREX*O887+uHOEX*P887)/('Life tables'!$I$2/2))/(1+oDR)^(((cycle + 0.5)/('Life tables'!$I$2/2)))</f>
        <v>6.5935490851972229</v>
      </c>
      <c r="Z887" s="100">
        <f t="shared" si="267"/>
        <v>103077.21335226129</v>
      </c>
      <c r="AA887" s="107">
        <f>((L887+G887+H887+I887+N887+O887+P887+S887)/('Life tables'!$I$2/2))</f>
        <v>16.551142004652441</v>
      </c>
      <c r="AB887" s="31">
        <f>((uNES*L887+ uOCEX*G887+uEREX*H887+uHOEX*I887+uNES*S887+ uOCEX*N887+uEREX*O887+uHOEX*P887)/('Life tables'!$I$2/2))</f>
        <v>10.907925238472409</v>
      </c>
    </row>
    <row r="888" spans="1:28" x14ac:dyDescent="0.25">
      <c r="A888" s="4">
        <v>882</v>
      </c>
      <c r="C888" s="105">
        <f>IF(male=0,VLOOKUP((($A$5:$A$1570/'Life tables'!$I$2)*2)+age,lifetable,13,1),IF(male=1,VLOOKUP((($A$5:$A$1570/'Life tables'!$I$2)*2)+age,lifetable,10,1),"error"))</f>
        <v>8.3784722123148025E-4</v>
      </c>
      <c r="F888" s="96">
        <f t="shared" si="260"/>
        <v>75.316015767688725</v>
      </c>
      <c r="G888" s="96">
        <f t="shared" si="261"/>
        <v>7.5656514116007809</v>
      </c>
      <c r="H888" s="96">
        <f t="shared" si="268"/>
        <v>0.43208066914231424</v>
      </c>
      <c r="I888" s="96">
        <f t="shared" si="269"/>
        <v>0.17313063776842438</v>
      </c>
      <c r="J888" s="96">
        <f t="shared" si="262"/>
        <v>6.9949249148953133E-2</v>
      </c>
      <c r="K888" s="96">
        <f t="shared" si="270"/>
        <v>0.18091185167912308</v>
      </c>
      <c r="L888" s="96">
        <f t="shared" si="271"/>
        <v>66.894291948349121</v>
      </c>
      <c r="M888" s="96">
        <f t="shared" si="263"/>
        <v>356.19625544950719</v>
      </c>
      <c r="N888" s="96">
        <f t="shared" si="264"/>
        <v>34.302471144385692</v>
      </c>
      <c r="O888" s="96">
        <f t="shared" si="272"/>
        <v>0.81879643058806295</v>
      </c>
      <c r="P888" s="96">
        <f t="shared" si="273"/>
        <v>0.81879643058806295</v>
      </c>
      <c r="Q888" s="96">
        <f t="shared" si="265"/>
        <v>0.32855032559936959</v>
      </c>
      <c r="R888" s="96">
        <f t="shared" si="266"/>
        <v>6.4184731924372448E-2</v>
      </c>
      <c r="S888" s="96">
        <f t="shared" si="274"/>
        <v>319.8634563864216</v>
      </c>
      <c r="T888" s="96">
        <f t="shared" ref="T888:U903" si="279">J888+Q888+T887</f>
        <v>177.32344867652287</v>
      </c>
      <c r="U888" s="96">
        <f t="shared" si="279"/>
        <v>391.80787626463314</v>
      </c>
      <c r="V888" s="32">
        <f t="shared" si="276"/>
        <v>1000.0000000000001</v>
      </c>
      <c r="W888" s="100">
        <f>IF(A888=1,((cPH1_+cPHr+(cNES*L888+(cNES+cOSEX)*G888+(cNES+cEREX)*H888+(cNES+cHOEX)*I888+(cNES+cNES)*S888+(cNES+cOSEX)*N888+(cNES+cEREX)*O888+(cNES+cHOEX)*P888)))/(1+cDR)^(A$6:A$65537 + 0.5),(cPHr+(cNES*L888+(cNES+cOSEX)*G888+(cNES+cEREX)*H888+(cNES+cHOEX)*I888+(cNES+cNES)*S888+(cNES+cOSEX)*N888+(cNES+cEREX)*O888+(cNES+cHOEX)*P888))/(1+cDR)^(((cycle + 0.5)/('Life tables'!$I$2/2))))</f>
        <v>14319.541361343474</v>
      </c>
      <c r="X888" s="107">
        <f>((L888+G888+H888+I888+N888+O888+P888+S888)/('Life tables'!$I$2/2))/(1+oDR)^(((cycle + 0.5)/('Life tables'!$I$2/2)))</f>
        <v>9.9840975133062031</v>
      </c>
      <c r="Y888" s="31">
        <f>((uNES*L888+ uOCEX*G888+uEREX*H888+uHOEX*I888+uNES*S888+ uOCEX*N888+uEREX*O888+uHOEX*P888)/('Life tables'!$I$2/2))/(1+oDR)^(((cycle + 0.5)/('Life tables'!$I$2/2)))</f>
        <v>6.5799561887074249</v>
      </c>
      <c r="Z888" s="100">
        <f t="shared" si="267"/>
        <v>102923.515234358</v>
      </c>
      <c r="AA888" s="107">
        <f>((L888+G888+H888+I888+N888+O888+P888+S888)/('Life tables'!$I$2/2))</f>
        <v>16.526456144895818</v>
      </c>
      <c r="AB888" s="31">
        <f>((uNES*L888+ uOCEX*G888+uEREX*H888+uHOEX*I888+uNES*S888+ uOCEX*N888+uEREX*O888+uHOEX*P888)/('Life tables'!$I$2/2))</f>
        <v>10.891656180549369</v>
      </c>
    </row>
    <row r="889" spans="1:28" x14ac:dyDescent="0.25">
      <c r="A889" s="4">
        <v>883</v>
      </c>
      <c r="C889" s="105">
        <f>IF(male=0,VLOOKUP((($A$5:$A$1570/'Life tables'!$I$2)*2)+age,lifetable,13,1),IF(male=1,VLOOKUP((($A$5:$A$1570/'Life tables'!$I$2)*2)+age,lifetable,10,1),"error"))</f>
        <v>8.3784722123148025E-4</v>
      </c>
      <c r="F889" s="96">
        <f t="shared" si="260"/>
        <v>75.203651133845966</v>
      </c>
      <c r="G889" s="96">
        <f t="shared" si="261"/>
        <v>7.5543641489650541</v>
      </c>
      <c r="H889" s="96">
        <f t="shared" si="268"/>
        <v>0.43143604414876086</v>
      </c>
      <c r="I889" s="96">
        <f t="shared" si="269"/>
        <v>0.17287234262997977</v>
      </c>
      <c r="J889" s="96">
        <f t="shared" si="262"/>
        <v>6.9844891241965024E-2</v>
      </c>
      <c r="K889" s="96">
        <f t="shared" si="270"/>
        <v>0.18064194767843295</v>
      </c>
      <c r="L889" s="96">
        <f t="shared" si="271"/>
        <v>66.794491759181767</v>
      </c>
      <c r="M889" s="96">
        <f t="shared" si="263"/>
        <v>355.66502392499808</v>
      </c>
      <c r="N889" s="96">
        <f t="shared" si="264"/>
        <v>34.251312397594639</v>
      </c>
      <c r="O889" s="96">
        <f t="shared" si="272"/>
        <v>0.81757527660502904</v>
      </c>
      <c r="P889" s="96">
        <f t="shared" si="273"/>
        <v>0.81757527660502904</v>
      </c>
      <c r="Q889" s="96">
        <f t="shared" si="265"/>
        <v>0.32806032524794571</v>
      </c>
      <c r="R889" s="96">
        <f t="shared" si="266"/>
        <v>6.4089006737853116E-2</v>
      </c>
      <c r="S889" s="96">
        <f t="shared" si="274"/>
        <v>319.38641164220758</v>
      </c>
      <c r="T889" s="96">
        <f t="shared" si="279"/>
        <v>177.72135389301278</v>
      </c>
      <c r="U889" s="96">
        <f t="shared" si="279"/>
        <v>392.05260721904943</v>
      </c>
      <c r="V889" s="32">
        <f t="shared" si="276"/>
        <v>1000</v>
      </c>
      <c r="W889" s="100">
        <f>IF(A889=1,((cPH1_+cPHr+(cNES*L889+(cNES+cOSEX)*G889+(cNES+cEREX)*H889+(cNES+cHOEX)*I889+(cNES+cNES)*S889+(cNES+cOSEX)*N889+(cNES+cEREX)*O889+(cNES+cHOEX)*P889)))/(1+cDR)^(A$6:A$65537 + 0.5),(cPHr+(cNES*L889+(cNES+cOSEX)*G889+(cNES+cEREX)*H889+(cNES+cHOEX)*I889+(cNES+cNES)*S889+(cNES+cOSEX)*N889+(cNES+cEREX)*O889+(cNES+cHOEX)*P889))/(1+cDR)^(((cycle + 0.5)/('Life tables'!$I$2/2))))</f>
        <v>14266.269191870295</v>
      </c>
      <c r="X889" s="107">
        <f>((L889+G889+H889+I889+N889+O889+P889+S889)/('Life tables'!$I$2/2))/(1+oDR)^(((cycle + 0.5)/('Life tables'!$I$2/2)))</f>
        <v>9.9635148497735049</v>
      </c>
      <c r="Y889" s="31">
        <f>((uNES*L889+ uOCEX*G889+uEREX*H889+uHOEX*I889+uNES*S889+ uOCEX*N889+uEREX*O889+uHOEX*P889)/('Life tables'!$I$2/2))/(1+oDR)^(((cycle + 0.5)/('Life tables'!$I$2/2)))</f>
        <v>6.5663913156260056</v>
      </c>
      <c r="Z889" s="100">
        <f t="shared" si="267"/>
        <v>102770.04626295583</v>
      </c>
      <c r="AA889" s="107">
        <f>((L889+G889+H889+I889+N889+O889+P889+S889)/('Life tables'!$I$2/2))</f>
        <v>16.501807106545201</v>
      </c>
      <c r="AB889" s="31">
        <f>((uNES*L889+ uOCEX*G889+uEREX*H889+uHOEX*I889+uNES*S889+ uOCEX*N889+uEREX*O889+uHOEX*P889)/('Life tables'!$I$2/2))</f>
        <v>10.87541138948743</v>
      </c>
    </row>
    <row r="890" spans="1:28" x14ac:dyDescent="0.25">
      <c r="A890" s="4">
        <v>884</v>
      </c>
      <c r="C890" s="105">
        <f>IF(male=0,VLOOKUP((($A$5:$A$1570/'Life tables'!$I$2)*2)+age,lifetable,13,1),IF(male=1,VLOOKUP((($A$5:$A$1570/'Life tables'!$I$2)*2)+age,lifetable,10,1),"error"))</f>
        <v>8.3784722123148025E-4</v>
      </c>
      <c r="F890" s="96">
        <f t="shared" si="260"/>
        <v>75.091455179770222</v>
      </c>
      <c r="G890" s="96">
        <f t="shared" si="261"/>
        <v>7.5430938305649509</v>
      </c>
      <c r="H890" s="96">
        <f t="shared" si="268"/>
        <v>0.43079238685465177</v>
      </c>
      <c r="I890" s="96">
        <f t="shared" si="269"/>
        <v>0.17261443523955056</v>
      </c>
      <c r="J890" s="96">
        <f t="shared" si="262"/>
        <v>6.9740689995189634E-2</v>
      </c>
      <c r="K890" s="96">
        <f t="shared" si="270"/>
        <v>0.18037244885277337</v>
      </c>
      <c r="L890" s="96">
        <f t="shared" si="271"/>
        <v>66.6948413882631</v>
      </c>
      <c r="M890" s="96">
        <f t="shared" si="263"/>
        <v>355.13458370816767</v>
      </c>
      <c r="N890" s="96">
        <f t="shared" si="264"/>
        <v>34.200229855447517</v>
      </c>
      <c r="O890" s="96">
        <f t="shared" si="272"/>
        <v>0.81635594161894676</v>
      </c>
      <c r="P890" s="96">
        <f t="shared" si="273"/>
        <v>0.81635594161894676</v>
      </c>
      <c r="Q890" s="96">
        <f t="shared" si="265"/>
        <v>0.32757105478739396</v>
      </c>
      <c r="R890" s="96">
        <f t="shared" si="266"/>
        <v>6.3993424140904698E-2</v>
      </c>
      <c r="S890" s="96">
        <f t="shared" si="274"/>
        <v>318.91007749055399</v>
      </c>
      <c r="T890" s="96">
        <f t="shared" si="279"/>
        <v>178.11866563779535</v>
      </c>
      <c r="U890" s="96">
        <f t="shared" si="279"/>
        <v>392.29697309204312</v>
      </c>
      <c r="V890" s="32">
        <f t="shared" si="276"/>
        <v>1000.0000000000001</v>
      </c>
      <c r="W890" s="100">
        <f>IF(A890=1,((cPH1_+cPHr+(cNES*L890+(cNES+cOSEX)*G890+(cNES+cEREX)*H890+(cNES+cHOEX)*I890+(cNES+cNES)*S890+(cNES+cOSEX)*N890+(cNES+cEREX)*O890+(cNES+cHOEX)*P890)))/(1+cDR)^(A$6:A$65537 + 0.5),(cPHr+(cNES*L890+(cNES+cOSEX)*G890+(cNES+cEREX)*H890+(cNES+cHOEX)*I890+(cNES+cNES)*S890+(cNES+cOSEX)*N890+(cNES+cEREX)*O890+(cNES+cHOEX)*P890))/(1+cDR)^(((cycle + 0.5)/('Life tables'!$I$2/2))))</f>
        <v>14213.19520374017</v>
      </c>
      <c r="X890" s="107">
        <f>((L890+G890+H890+I890+N890+O890+P890+S890)/('Life tables'!$I$2/2))/(1+oDR)^(((cycle + 0.5)/('Life tables'!$I$2/2)))</f>
        <v>9.9429746198944571</v>
      </c>
      <c r="Y890" s="31">
        <f>((uNES*L890+ uOCEX*G890+uEREX*H890+uHOEX*I890+uNES*S890+ uOCEX*N890+uEREX*O890+uHOEX*P890)/('Life tables'!$I$2/2))/(1+oDR)^(((cycle + 0.5)/('Life tables'!$I$2/2)))</f>
        <v>6.5528544081431201</v>
      </c>
      <c r="Z890" s="100">
        <f t="shared" si="267"/>
        <v>102616.8060994218</v>
      </c>
      <c r="AA890" s="107">
        <f>((L890+G890+H890+I890+N890+O890+P890+S890)/('Life tables'!$I$2/2))</f>
        <v>16.477194834585788</v>
      </c>
      <c r="AB890" s="31">
        <f>((uNES*L890+ uOCEX*G890+uEREX*H890+uHOEX*I890+uNES*S890+ uOCEX*N890+uEREX*O890+uHOEX*P890)/('Life tables'!$I$2/2))</f>
        <v>10.859190829031265</v>
      </c>
    </row>
    <row r="891" spans="1:28" x14ac:dyDescent="0.25">
      <c r="A891" s="4">
        <v>885</v>
      </c>
      <c r="C891" s="105">
        <f>IF(male=0,VLOOKUP((($A$5:$A$1570/'Life tables'!$I$2)*2)+age,lifetable,13,1),IF(male=1,VLOOKUP((($A$5:$A$1570/'Life tables'!$I$2)*2)+age,lifetable,10,1),"error"))</f>
        <v>8.3784722123148025E-4</v>
      </c>
      <c r="F891" s="96">
        <f t="shared" si="260"/>
        <v>74.979427616705621</v>
      </c>
      <c r="G891" s="96">
        <f t="shared" si="261"/>
        <v>7.5318404273943393</v>
      </c>
      <c r="H891" s="96">
        <f t="shared" si="268"/>
        <v>0.43014969560342259</v>
      </c>
      <c r="I891" s="96">
        <f t="shared" si="269"/>
        <v>0.17235691493336705</v>
      </c>
      <c r="J891" s="96">
        <f t="shared" si="262"/>
        <v>6.9636645140446846E-2</v>
      </c>
      <c r="K891" s="96">
        <f t="shared" si="270"/>
        <v>0.18010335450854215</v>
      </c>
      <c r="L891" s="96">
        <f t="shared" si="271"/>
        <v>66.595340579125505</v>
      </c>
      <c r="M891" s="96">
        <f t="shared" si="263"/>
        <v>354.60493365345604</v>
      </c>
      <c r="N891" s="96">
        <f t="shared" si="264"/>
        <v>34.149223407624419</v>
      </c>
      <c r="O891" s="96">
        <f t="shared" si="272"/>
        <v>0.81513842299649131</v>
      </c>
      <c r="P891" s="96">
        <f t="shared" si="273"/>
        <v>0.81513842299649131</v>
      </c>
      <c r="Q891" s="96">
        <f t="shared" si="265"/>
        <v>0.32708251316106596</v>
      </c>
      <c r="R891" s="96">
        <f t="shared" si="266"/>
        <v>6.3897983927103191E-2</v>
      </c>
      <c r="S891" s="96">
        <f t="shared" si="274"/>
        <v>318.43445290275048</v>
      </c>
      <c r="T891" s="96">
        <f t="shared" si="279"/>
        <v>178.51538479609687</v>
      </c>
      <c r="U891" s="96">
        <f t="shared" si="279"/>
        <v>392.54097443047874</v>
      </c>
      <c r="V891" s="32">
        <f t="shared" si="276"/>
        <v>1000.0000000000001</v>
      </c>
      <c r="W891" s="100">
        <f>IF(A891=1,((cPH1_+cPHr+(cNES*L891+(cNES+cOSEX)*G891+(cNES+cEREX)*H891+(cNES+cHOEX)*I891+(cNES+cNES)*S891+(cNES+cOSEX)*N891+(cNES+cEREX)*O891+(cNES+cHOEX)*P891)))/(1+cDR)^(A$6:A$65537 + 0.5),(cPHr+(cNES*L891+(cNES+cOSEX)*G891+(cNES+cEREX)*H891+(cNES+cHOEX)*I891+(cNES+cNES)*S891+(cNES+cOSEX)*N891+(cNES+cEREX)*O891+(cNES+cHOEX)*P891))/(1+cDR)^(((cycle + 0.5)/('Life tables'!$I$2/2))))</f>
        <v>14160.318660094785</v>
      </c>
      <c r="X891" s="107">
        <f>((L891+G891+H891+I891+N891+O891+P891+S891)/('Life tables'!$I$2/2))/(1+oDR)^(((cycle + 0.5)/('Life tables'!$I$2/2)))</f>
        <v>9.92247673613244</v>
      </c>
      <c r="Y891" s="31">
        <f>((uNES*L891+ uOCEX*G891+uEREX*H891+uHOEX*I891+uNES*S891+ uOCEX*N891+uEREX*O891+uHOEX*P891)/('Life tables'!$I$2/2))/(1+oDR)^(((cycle + 0.5)/('Life tables'!$I$2/2)))</f>
        <v>6.5393454085694129</v>
      </c>
      <c r="Z891" s="100">
        <f t="shared" si="267"/>
        <v>102463.79440552086</v>
      </c>
      <c r="AA891" s="107">
        <f>((L891+G891+H891+I891+N891+O891+P891+S891)/('Life tables'!$I$2/2))</f>
        <v>16.452619274088114</v>
      </c>
      <c r="AB891" s="31">
        <f>((uNES*L891+ uOCEX*G891+uEREX*H891+uHOEX*I891+uNES*S891+ uOCEX*N891+uEREX*O891+uHOEX*P891)/('Life tables'!$I$2/2))</f>
        <v>10.842994462981697</v>
      </c>
    </row>
    <row r="892" spans="1:28" x14ac:dyDescent="0.25">
      <c r="A892" s="4">
        <v>886</v>
      </c>
      <c r="C892" s="105">
        <f>IF(male=0,VLOOKUP((($A$5:$A$1570/'Life tables'!$I$2)*2)+age,lifetable,13,1),IF(male=1,VLOOKUP((($A$5:$A$1570/'Life tables'!$I$2)*2)+age,lifetable,10,1),"error"))</f>
        <v>8.3784722123148025E-4</v>
      </c>
      <c r="F892" s="96">
        <f t="shared" si="260"/>
        <v>74.86756815759513</v>
      </c>
      <c r="G892" s="96">
        <f t="shared" si="261"/>
        <v>7.5206039106177407</v>
      </c>
      <c r="H892" s="96">
        <f t="shared" si="268"/>
        <v>0.42950796874825492</v>
      </c>
      <c r="I892" s="96">
        <f t="shared" si="269"/>
        <v>0.17209978105156473</v>
      </c>
      <c r="J892" s="96">
        <f t="shared" si="262"/>
        <v>6.9532756411134322E-2</v>
      </c>
      <c r="K892" s="96">
        <f t="shared" si="270"/>
        <v>0.17983466395621758</v>
      </c>
      <c r="L892" s="96">
        <f t="shared" si="271"/>
        <v>66.495989076810218</v>
      </c>
      <c r="M892" s="96">
        <f t="shared" si="263"/>
        <v>354.07607261582939</v>
      </c>
      <c r="N892" s="96">
        <f t="shared" si="264"/>
        <v>34.098292943856116</v>
      </c>
      <c r="O892" s="96">
        <f t="shared" si="272"/>
        <v>0.81392271810554762</v>
      </c>
      <c r="P892" s="96">
        <f t="shared" si="273"/>
        <v>0.81392271810554762</v>
      </c>
      <c r="Q892" s="96">
        <f t="shared" si="265"/>
        <v>0.32659469931279911</v>
      </c>
      <c r="R892" s="96">
        <f t="shared" si="266"/>
        <v>6.380268589011942E-2</v>
      </c>
      <c r="S892" s="96">
        <f t="shared" si="274"/>
        <v>317.95953685055929</v>
      </c>
      <c r="T892" s="96">
        <f t="shared" si="279"/>
        <v>178.9115122518208</v>
      </c>
      <c r="U892" s="96">
        <f t="shared" si="279"/>
        <v>392.78461178032506</v>
      </c>
      <c r="V892" s="32">
        <f t="shared" si="276"/>
        <v>1000.0000000000002</v>
      </c>
      <c r="W892" s="100">
        <f>IF(A892=1,((cPH1_+cPHr+(cNES*L892+(cNES+cOSEX)*G892+(cNES+cEREX)*H892+(cNES+cHOEX)*I892+(cNES+cNES)*S892+(cNES+cOSEX)*N892+(cNES+cEREX)*O892+(cNES+cHOEX)*P892)))/(1+cDR)^(A$6:A$65537 + 0.5),(cPHr+(cNES*L892+(cNES+cOSEX)*G892+(cNES+cEREX)*H892+(cNES+cHOEX)*I892+(cNES+cNES)*S892+(cNES+cOSEX)*N892+(cNES+cEREX)*O892+(cNES+cHOEX)*P892))/(1+cDR)^(((cycle + 0.5)/('Life tables'!$I$2/2))))</f>
        <v>14107.638826800136</v>
      </c>
      <c r="X892" s="107">
        <f>((L892+G892+H892+I892+N892+O892+P892+S892)/('Life tables'!$I$2/2))/(1+oDR)^(((cycle + 0.5)/('Life tables'!$I$2/2)))</f>
        <v>9.9020211111332941</v>
      </c>
      <c r="Y892" s="31">
        <f>((uNES*L892+ uOCEX*G892+uEREX*H892+uHOEX*I892+uNES*S892+ uOCEX*N892+uEREX*O892+uHOEX*P892)/('Life tables'!$I$2/2))/(1+oDR)^(((cycle + 0.5)/('Life tables'!$I$2/2)))</f>
        <v>6.5258642593357656</v>
      </c>
      <c r="Z892" s="100">
        <f t="shared" si="267"/>
        <v>102311.01084341928</v>
      </c>
      <c r="AA892" s="107">
        <f>((L892+G892+H892+I892+N892+O892+P892+S892)/('Life tables'!$I$2/2))</f>
        <v>16.428080370207805</v>
      </c>
      <c r="AB892" s="31">
        <f>((uNES*L892+ uOCEX*G892+uEREX*H892+uHOEX*I892+uNES*S892+ uOCEX*N892+uEREX*O892+uHOEX*P892)/('Life tables'!$I$2/2))</f>
        <v>10.826822255195598</v>
      </c>
    </row>
    <row r="893" spans="1:28" x14ac:dyDescent="0.25">
      <c r="A893" s="4">
        <v>887</v>
      </c>
      <c r="C893" s="105">
        <f>IF(male=0,VLOOKUP((($A$5:$A$1570/'Life tables'!$I$2)*2)+age,lifetable,13,1),IF(male=1,VLOOKUP((($A$5:$A$1570/'Life tables'!$I$2)*2)+age,lifetable,10,1),"error"))</f>
        <v>9.128120834711595E-4</v>
      </c>
      <c r="F893" s="96">
        <f t="shared" si="260"/>
        <v>74.755876517034721</v>
      </c>
      <c r="G893" s="96">
        <f t="shared" si="261"/>
        <v>7.5093842515657236</v>
      </c>
      <c r="H893" s="96">
        <f t="shared" si="268"/>
        <v>0.42886720465181355</v>
      </c>
      <c r="I893" s="96">
        <f t="shared" si="269"/>
        <v>0.17184303293807887</v>
      </c>
      <c r="J893" s="96">
        <f t="shared" si="262"/>
        <v>7.5641059643021286E-2</v>
      </c>
      <c r="K893" s="96">
        <f t="shared" si="270"/>
        <v>0.17956637651024876</v>
      </c>
      <c r="L893" s="96">
        <f t="shared" si="271"/>
        <v>66.390574591725837</v>
      </c>
      <c r="M893" s="96">
        <f t="shared" si="263"/>
        <v>353.54799945081959</v>
      </c>
      <c r="N893" s="96">
        <f t="shared" si="264"/>
        <v>34.047438353927838</v>
      </c>
      <c r="O893" s="96">
        <f t="shared" si="272"/>
        <v>0.81270882431530067</v>
      </c>
      <c r="P893" s="96">
        <f t="shared" si="273"/>
        <v>0.81270882431530067</v>
      </c>
      <c r="Q893" s="96">
        <f t="shared" si="265"/>
        <v>0.35528549999682502</v>
      </c>
      <c r="R893" s="96">
        <f t="shared" si="266"/>
        <v>6.3707529823726086E-2</v>
      </c>
      <c r="S893" s="96">
        <f t="shared" si="274"/>
        <v>317.45615041844059</v>
      </c>
      <c r="T893" s="96">
        <f t="shared" si="279"/>
        <v>179.34243881146065</v>
      </c>
      <c r="U893" s="96">
        <f t="shared" si="279"/>
        <v>393.02788568665903</v>
      </c>
      <c r="V893" s="32">
        <f t="shared" si="276"/>
        <v>1000.0000000000001</v>
      </c>
      <c r="W893" s="100">
        <f>IF(A893=1,((cPH1_+cPHr+(cNES*L893+(cNES+cOSEX)*G893+(cNES+cEREX)*H893+(cNES+cHOEX)*I893+(cNES+cNES)*S893+(cNES+cOSEX)*N893+(cNES+cEREX)*O893+(cNES+cHOEX)*P893)))/(1+cDR)^(A$6:A$65537 + 0.5),(cPHr+(cNES*L893+(cNES+cOSEX)*G893+(cNES+cEREX)*H893+(cNES+cHOEX)*I893+(cNES+cNES)*S893+(cNES+cOSEX)*N893+(cNES+cEREX)*O893+(cNES+cHOEX)*P893))/(1+cDR)^(((cycle + 0.5)/('Life tables'!$I$2/2))))</f>
        <v>14054.15186313121</v>
      </c>
      <c r="X893" s="107">
        <f>((L893+G893+H893+I893+N893+O893+P893+S893)/('Life tables'!$I$2/2))/(1+oDR)^(((cycle + 0.5)/('Life tables'!$I$2/2)))</f>
        <v>9.8807899399092651</v>
      </c>
      <c r="Y893" s="31">
        <f>((uNES*L893+ uOCEX*G893+uEREX*H893+uHOEX*I893+uNES*S893+ uOCEX*N893+uEREX*O893+uHOEX*P893)/('Life tables'!$I$2/2))/(1+oDR)^(((cycle + 0.5)/('Life tables'!$I$2/2)))</f>
        <v>6.5118630320564987</v>
      </c>
      <c r="Z893" s="100">
        <f t="shared" si="267"/>
        <v>102151.16407838782</v>
      </c>
      <c r="AA893" s="107">
        <f>((L893+G893+H893+I893+N893+O893+P893+S893)/('Life tables'!$I$2/2))</f>
        <v>16.402220647562007</v>
      </c>
      <c r="AB893" s="31">
        <f>((uNES*L893+ uOCEX*G893+uEREX*H893+uHOEX*I893+uNES*S893+ uOCEX*N893+uEREX*O893+uHOEX*P893)/('Life tables'!$I$2/2))</f>
        <v>10.809764697768047</v>
      </c>
    </row>
    <row r="894" spans="1:28" x14ac:dyDescent="0.25">
      <c r="A894" s="4">
        <v>888</v>
      </c>
      <c r="C894" s="105">
        <f>IF(male=0,VLOOKUP((($A$5:$A$1570/'Life tables'!$I$2)*2)+age,lifetable,13,1),IF(male=1,VLOOKUP((($A$5:$A$1570/'Life tables'!$I$2)*2)+age,lifetable,10,1),"error"))</f>
        <v>9.128120834711595E-4</v>
      </c>
      <c r="F894" s="96">
        <f t="shared" si="260"/>
        <v>74.638130452354972</v>
      </c>
      <c r="G894" s="96">
        <f t="shared" si="261"/>
        <v>7.4975564129397059</v>
      </c>
      <c r="H894" s="96">
        <f t="shared" si="268"/>
        <v>0.42819170691209474</v>
      </c>
      <c r="I894" s="96">
        <f t="shared" si="269"/>
        <v>0.17157236738222145</v>
      </c>
      <c r="J894" s="96">
        <f t="shared" si="262"/>
        <v>7.5521919349092137E-2</v>
      </c>
      <c r="K894" s="96">
        <f t="shared" si="270"/>
        <v>0.17928354611392444</v>
      </c>
      <c r="L894" s="96">
        <f t="shared" si="271"/>
        <v>66.286004499657935</v>
      </c>
      <c r="M894" s="96">
        <f t="shared" si="263"/>
        <v>352.99154504952543</v>
      </c>
      <c r="N894" s="96">
        <f t="shared" si="264"/>
        <v>33.993850589453807</v>
      </c>
      <c r="O894" s="96">
        <f t="shared" si="272"/>
        <v>0.8114296899319543</v>
      </c>
      <c r="P894" s="96">
        <f t="shared" si="273"/>
        <v>0.8114296899319543</v>
      </c>
      <c r="Q894" s="96">
        <f t="shared" si="265"/>
        <v>0.3547263109178419</v>
      </c>
      <c r="R894" s="96">
        <f t="shared" si="266"/>
        <v>6.360725960462979E-2</v>
      </c>
      <c r="S894" s="96">
        <f t="shared" si="274"/>
        <v>316.95650150968527</v>
      </c>
      <c r="T894" s="96">
        <f t="shared" si="279"/>
        <v>179.77268704172758</v>
      </c>
      <c r="U894" s="96">
        <f t="shared" si="279"/>
        <v>393.27077649237759</v>
      </c>
      <c r="V894" s="32">
        <f t="shared" si="276"/>
        <v>1000</v>
      </c>
      <c r="W894" s="100">
        <f>IF(A894=1,((cPH1_+cPHr+(cNES*L894+(cNES+cOSEX)*G894+(cNES+cEREX)*H894+(cNES+cHOEX)*I894+(cNES+cNES)*S894+(cNES+cOSEX)*N894+(cNES+cEREX)*O894+(cNES+cHOEX)*P894)))/(1+cDR)^(A$6:A$65537 + 0.5),(cPHr+(cNES*L894+(cNES+cOSEX)*G894+(cNES+cEREX)*H894+(cNES+cHOEX)*I894+(cNES+cNES)*S894+(cNES+cOSEX)*N894+(cNES+cEREX)*O894+(cNES+cHOEX)*P894))/(1+cDR)^(((cycle + 0.5)/('Life tables'!$I$2/2))))</f>
        <v>14000.709209906472</v>
      </c>
      <c r="X894" s="107">
        <f>((L894+G894+H894+I894+N894+O894+P894+S894)/('Life tables'!$I$2/2))/(1+oDR)^(((cycle + 0.5)/('Life tables'!$I$2/2)))</f>
        <v>9.8596042946537246</v>
      </c>
      <c r="Y894" s="31">
        <f>((uNES*L894+ uOCEX*G894+uEREX*H894+uHOEX*I894+uNES*S894+ uOCEX*N894+uEREX*O894+uHOEX*P894)/('Life tables'!$I$2/2))/(1+oDR)^(((cycle + 0.5)/('Life tables'!$I$2/2)))</f>
        <v>6.4979007879906927</v>
      </c>
      <c r="Z894" s="100">
        <f t="shared" si="267"/>
        <v>101990.41259894027</v>
      </c>
      <c r="AA894" s="107">
        <f>((L894+G894+H894+I894+N894+O894+P894+S894)/('Life tables'!$I$2/2))</f>
        <v>16.376401637265857</v>
      </c>
      <c r="AB894" s="31">
        <f>((uNES*L894+ uOCEX*G894+uEREX*H894+uHOEX*I894+uNES*S894+ uOCEX*N894+uEREX*O894+uHOEX*P894)/('Life tables'!$I$2/2))</f>
        <v>10.792748869337778</v>
      </c>
    </row>
    <row r="895" spans="1:28" x14ac:dyDescent="0.25">
      <c r="A895" s="4">
        <v>889</v>
      </c>
      <c r="C895" s="105">
        <f>IF(male=0,VLOOKUP((($A$5:$A$1570/'Life tables'!$I$2)*2)+age,lifetable,13,1),IF(male=1,VLOOKUP((($A$5:$A$1570/'Life tables'!$I$2)*2)+age,lifetable,10,1),"error"))</f>
        <v>9.128120834711595E-4</v>
      </c>
      <c r="F895" s="96">
        <f t="shared" si="260"/>
        <v>74.520572208613672</v>
      </c>
      <c r="G895" s="96">
        <f t="shared" si="261"/>
        <v>7.4857474413200435</v>
      </c>
      <c r="H895" s="96">
        <f t="shared" si="268"/>
        <v>0.4275172866828621</v>
      </c>
      <c r="I895" s="96">
        <f t="shared" si="269"/>
        <v>0.1713021335746254</v>
      </c>
      <c r="J895" s="96">
        <f t="shared" si="262"/>
        <v>7.540296910008612E-2</v>
      </c>
      <c r="K895" s="96">
        <f t="shared" si="270"/>
        <v>0.17900116687043149</v>
      </c>
      <c r="L895" s="96">
        <f t="shared" si="271"/>
        <v>66.181601211065626</v>
      </c>
      <c r="M895" s="96">
        <f t="shared" si="263"/>
        <v>352.43596425728134</v>
      </c>
      <c r="N895" s="96">
        <f t="shared" si="264"/>
        <v>33.940346955424083</v>
      </c>
      <c r="O895" s="96">
        <f t="shared" si="272"/>
        <v>0.81015256373359312</v>
      </c>
      <c r="P895" s="96">
        <f t="shared" si="273"/>
        <v>0.81015256373359312</v>
      </c>
      <c r="Q895" s="96">
        <f t="shared" si="265"/>
        <v>0.35416799974123309</v>
      </c>
      <c r="R895" s="96">
        <f t="shared" si="266"/>
        <v>6.3507146805387937E-2</v>
      </c>
      <c r="S895" s="96">
        <f t="shared" si="274"/>
        <v>316.45763702784348</v>
      </c>
      <c r="T895" s="96">
        <f t="shared" si="279"/>
        <v>180.2022580105689</v>
      </c>
      <c r="U895" s="96">
        <f t="shared" si="279"/>
        <v>393.51328480605343</v>
      </c>
      <c r="V895" s="32">
        <f t="shared" si="276"/>
        <v>1000.0000000000002</v>
      </c>
      <c r="W895" s="100">
        <f>IF(A895=1,((cPH1_+cPHr+(cNES*L895+(cNES+cOSEX)*G895+(cNES+cEREX)*H895+(cNES+cHOEX)*I895+(cNES+cNES)*S895+(cNES+cOSEX)*N895+(cNES+cEREX)*O895+(cNES+cHOEX)*P895)))/(1+cDR)^(A$6:A$65537 + 0.5),(cPHr+(cNES*L895+(cNES+cOSEX)*G895+(cNES+cEREX)*H895+(cNES+cHOEX)*I895+(cNES+cNES)*S895+(cNES+cOSEX)*N895+(cNES+cEREX)*O895+(cNES+cHOEX)*P895))/(1+cDR)^(((cycle + 0.5)/('Life tables'!$I$2/2))))</f>
        <v>13947.46976111639</v>
      </c>
      <c r="X895" s="107">
        <f>((L895+G895+H895+I895+N895+O895+P895+S895)/('Life tables'!$I$2/2))/(1+oDR)^(((cycle + 0.5)/('Life tables'!$I$2/2)))</f>
        <v>9.8384640776174344</v>
      </c>
      <c r="Y895" s="31">
        <f>((uNES*L895+ uOCEX*G895+uEREX*H895+uHOEX*I895+uNES*S895+ uOCEX*N895+uEREX*O895+uHOEX*P895)/('Life tables'!$I$2/2))/(1+oDR)^(((cycle + 0.5)/('Life tables'!$I$2/2)))</f>
        <v>6.483968482991096</v>
      </c>
      <c r="Z895" s="100">
        <f t="shared" si="267"/>
        <v>101829.91395760898</v>
      </c>
      <c r="AA895" s="107">
        <f>((L895+G895+H895+I895+N895+O895+P895+S895)/('Life tables'!$I$2/2))</f>
        <v>16.350623275014541</v>
      </c>
      <c r="AB895" s="31">
        <f>((uNES*L895+ uOCEX*G895+uEREX*H895+uHOEX*I895+uNES*S895+ uOCEX*N895+uEREX*O895+uHOEX*P895)/('Life tables'!$I$2/2))</f>
        <v>10.775759829590077</v>
      </c>
    </row>
    <row r="896" spans="1:28" x14ac:dyDescent="0.25">
      <c r="A896" s="4">
        <v>890</v>
      </c>
      <c r="C896" s="105">
        <f>IF(male=0,VLOOKUP((($A$5:$A$1570/'Life tables'!$I$2)*2)+age,lifetable,13,1),IF(male=1,VLOOKUP((($A$5:$A$1570/'Life tables'!$I$2)*2)+age,lifetable,10,1),"error"))</f>
        <v>9.128120834711595E-4</v>
      </c>
      <c r="F896" s="96">
        <f t="shared" si="260"/>
        <v>74.403201405486357</v>
      </c>
      <c r="G896" s="96">
        <f t="shared" si="261"/>
        <v>7.4739572985023477</v>
      </c>
      <c r="H896" s="96">
        <f t="shared" si="268"/>
        <v>0.42684394178223101</v>
      </c>
      <c r="I896" s="96">
        <f t="shared" si="269"/>
        <v>0.17103233064103021</v>
      </c>
      <c r="J896" s="96">
        <f t="shared" si="262"/>
        <v>7.5284208511175371E-2</v>
      </c>
      <c r="K896" s="96">
        <f t="shared" si="270"/>
        <v>0.17871923786621646</v>
      </c>
      <c r="L896" s="96">
        <f t="shared" si="271"/>
        <v>66.077364388183355</v>
      </c>
      <c r="M896" s="96">
        <f t="shared" si="263"/>
        <v>351.88125577789157</v>
      </c>
      <c r="N896" s="96">
        <f t="shared" si="264"/>
        <v>33.886927327012209</v>
      </c>
      <c r="O896" s="96">
        <f t="shared" si="272"/>
        <v>0.80887744274062223</v>
      </c>
      <c r="P896" s="96">
        <f t="shared" si="273"/>
        <v>0.80887744274062223</v>
      </c>
      <c r="Q896" s="96">
        <f t="shared" si="265"/>
        <v>0.35361056516443273</v>
      </c>
      <c r="R896" s="96">
        <f t="shared" si="266"/>
        <v>6.340719119243271E-2</v>
      </c>
      <c r="S896" s="96">
        <f t="shared" si="274"/>
        <v>315.95955580904126</v>
      </c>
      <c r="T896" s="96">
        <f t="shared" si="279"/>
        <v>180.63115278424451</v>
      </c>
      <c r="U896" s="96">
        <f t="shared" si="279"/>
        <v>393.75541123511209</v>
      </c>
      <c r="V896" s="32">
        <f t="shared" si="276"/>
        <v>1000.0000000000002</v>
      </c>
      <c r="W896" s="100">
        <f>IF(A896=1,((cPH1_+cPHr+(cNES*L896+(cNES+cOSEX)*G896+(cNES+cEREX)*H896+(cNES+cHOEX)*I896+(cNES+cNES)*S896+(cNES+cOSEX)*N896+(cNES+cEREX)*O896+(cNES+cHOEX)*P896)))/(1+cDR)^(A$6:A$65537 + 0.5),(cPHr+(cNES*L896+(cNES+cOSEX)*G896+(cNES+cEREX)*H896+(cNES+cHOEX)*I896+(cNES+cNES)*S896+(cNES+cOSEX)*N896+(cNES+cEREX)*O896+(cNES+cHOEX)*P896))/(1+cDR)^(((cycle + 0.5)/('Life tables'!$I$2/2))))</f>
        <v>13894.432745058033</v>
      </c>
      <c r="X896" s="107">
        <f>((L896+G896+H896+I896+N896+O896+P896+S896)/('Life tables'!$I$2/2))/(1+oDR)^(((cycle + 0.5)/('Life tables'!$I$2/2)))</f>
        <v>9.817369191265481</v>
      </c>
      <c r="Y896" s="31">
        <f>((uNES*L896+ uOCEX*G896+uEREX*H896+uHOEX*I896+uNES*S896+ uOCEX*N896+uEREX*O896+uHOEX*P896)/('Life tables'!$I$2/2))/(1+oDR)^(((cycle + 0.5)/('Life tables'!$I$2/2)))</f>
        <v>6.4700660527805569</v>
      </c>
      <c r="Z896" s="100">
        <f t="shared" si="267"/>
        <v>101669.66776329746</v>
      </c>
      <c r="AA896" s="107">
        <f>((L896+G896+H896+I896+N896+O896+P896+S896)/('Life tables'!$I$2/2))</f>
        <v>16.324885496611952</v>
      </c>
      <c r="AB896" s="31">
        <f>((uNES*L896+ uOCEX*G896+uEREX*H896+uHOEX*I896+uNES*S896+ uOCEX*N896+uEREX*O896+uHOEX*P896)/('Life tables'!$I$2/2))</f>
        <v>10.758797536220962</v>
      </c>
    </row>
    <row r="897" spans="1:28" x14ac:dyDescent="0.25">
      <c r="A897" s="4">
        <v>891</v>
      </c>
      <c r="C897" s="105">
        <f>IF(male=0,VLOOKUP((($A$5:$A$1570/'Life tables'!$I$2)*2)+age,lifetable,13,1),IF(male=1,VLOOKUP((($A$5:$A$1570/'Life tables'!$I$2)*2)+age,lifetable,10,1),"error"))</f>
        <v>9.128120834711595E-4</v>
      </c>
      <c r="F897" s="96">
        <f t="shared" si="260"/>
        <v>74.286017666142726</v>
      </c>
      <c r="G897" s="96">
        <f t="shared" si="261"/>
        <v>7.4621859466332259</v>
      </c>
      <c r="H897" s="96">
        <f t="shared" si="268"/>
        <v>0.42617167004836276</v>
      </c>
      <c r="I897" s="96">
        <f t="shared" si="269"/>
        <v>0.1707629577152075</v>
      </c>
      <c r="J897" s="96">
        <f t="shared" si="262"/>
        <v>7.5165637201067517E-2</v>
      </c>
      <c r="K897" s="96">
        <f t="shared" si="270"/>
        <v>0.17843775819611904</v>
      </c>
      <c r="L897" s="96">
        <f t="shared" si="271"/>
        <v>65.973293696348748</v>
      </c>
      <c r="M897" s="96">
        <f t="shared" si="263"/>
        <v>351.3274183145009</v>
      </c>
      <c r="N897" s="96">
        <f t="shared" si="264"/>
        <v>33.833591579328214</v>
      </c>
      <c r="O897" s="96">
        <f t="shared" si="272"/>
        <v>0.80760432397193127</v>
      </c>
      <c r="P897" s="96">
        <f t="shared" si="273"/>
        <v>0.80760432397193127</v>
      </c>
      <c r="Q897" s="96">
        <f t="shared" si="265"/>
        <v>0.35305400588421226</v>
      </c>
      <c r="R897" s="96">
        <f t="shared" si="266"/>
        <v>6.3307392532077497E-2</v>
      </c>
      <c r="S897" s="96">
        <f t="shared" si="274"/>
        <v>315.46225668881254</v>
      </c>
      <c r="T897" s="96">
        <f t="shared" si="279"/>
        <v>181.05937242732978</v>
      </c>
      <c r="U897" s="96">
        <f t="shared" si="279"/>
        <v>393.9971563858403</v>
      </c>
      <c r="V897" s="32">
        <f t="shared" si="276"/>
        <v>1000.0000000000002</v>
      </c>
      <c r="W897" s="100">
        <f>IF(A897=1,((cPH1_+cPHr+(cNES*L897+(cNES+cOSEX)*G897+(cNES+cEREX)*H897+(cNES+cHOEX)*I897+(cNES+cNES)*S897+(cNES+cOSEX)*N897+(cNES+cEREX)*O897+(cNES+cHOEX)*P897)))/(1+cDR)^(A$6:A$65537 + 0.5),(cPHr+(cNES*L897+(cNES+cOSEX)*G897+(cNES+cEREX)*H897+(cNES+cHOEX)*I897+(cNES+cNES)*S897+(cNES+cOSEX)*N897+(cNES+cEREX)*O897+(cNES+cHOEX)*P897))/(1+cDR)^(((cycle + 0.5)/('Life tables'!$I$2/2))))</f>
        <v>13841.597392924374</v>
      </c>
      <c r="X897" s="107">
        <f>((L897+G897+H897+I897+N897+O897+P897+S897)/('Life tables'!$I$2/2))/(1+oDR)^(((cycle + 0.5)/('Life tables'!$I$2/2)))</f>
        <v>9.7963195382766504</v>
      </c>
      <c r="Y897" s="31">
        <f>((uNES*L897+ uOCEX*G897+uEREX*H897+uHOEX*I897+uNES*S897+ uOCEX*N897+uEREX*O897+uHOEX*P897)/('Life tables'!$I$2/2))/(1+oDR)^(((cycle + 0.5)/('Life tables'!$I$2/2)))</f>
        <v>6.4561934332226771</v>
      </c>
      <c r="Z897" s="100">
        <f t="shared" si="267"/>
        <v>101509.67362528891</v>
      </c>
      <c r="AA897" s="107">
        <f>((L897+G897+H897+I897+N897+O897+P897+S897)/('Life tables'!$I$2/2))</f>
        <v>16.299188237970277</v>
      </c>
      <c r="AB897" s="31">
        <f>((uNES*L897+ uOCEX*G897+uEREX*H897+uHOEX*I897+uNES*S897+ uOCEX*N897+uEREX*O897+uHOEX*P897)/('Life tables'!$I$2/2))</f>
        <v>10.741861946997696</v>
      </c>
    </row>
    <row r="898" spans="1:28" x14ac:dyDescent="0.25">
      <c r="A898" s="4">
        <v>892</v>
      </c>
      <c r="C898" s="105">
        <f>IF(male=0,VLOOKUP((($A$5:$A$1570/'Life tables'!$I$2)*2)+age,lifetable,13,1),IF(male=1,VLOOKUP((($A$5:$A$1570/'Life tables'!$I$2)*2)+age,lifetable,10,1),"error"))</f>
        <v>9.128120834711595E-4</v>
      </c>
      <c r="F898" s="96">
        <f t="shared" si="260"/>
        <v>74.169020617142124</v>
      </c>
      <c r="G898" s="96">
        <f t="shared" si="261"/>
        <v>7.4504333481997831</v>
      </c>
      <c r="H898" s="96">
        <f t="shared" si="268"/>
        <v>0.42550046933886448</v>
      </c>
      <c r="I898" s="96">
        <f t="shared" si="269"/>
        <v>0.17049401393872074</v>
      </c>
      <c r="J898" s="96">
        <f t="shared" si="262"/>
        <v>7.5047254791900067E-2</v>
      </c>
      <c r="K898" s="96">
        <f t="shared" si="270"/>
        <v>0.17815672696312101</v>
      </c>
      <c r="L898" s="96">
        <f t="shared" si="271"/>
        <v>65.869388803909743</v>
      </c>
      <c r="M898" s="96">
        <f t="shared" si="263"/>
        <v>350.77445056968799</v>
      </c>
      <c r="N898" s="96">
        <f t="shared" si="264"/>
        <v>33.780339587427619</v>
      </c>
      <c r="O898" s="96">
        <f t="shared" si="272"/>
        <v>0.80633320444510814</v>
      </c>
      <c r="P898" s="96">
        <f t="shared" si="273"/>
        <v>0.80633320444510814</v>
      </c>
      <c r="Q898" s="96">
        <f t="shared" si="265"/>
        <v>0.35249832059677427</v>
      </c>
      <c r="R898" s="96">
        <f t="shared" si="266"/>
        <v>6.3207750590533629E-2</v>
      </c>
      <c r="S898" s="96">
        <f t="shared" si="274"/>
        <v>314.96573850218283</v>
      </c>
      <c r="T898" s="96">
        <f t="shared" si="279"/>
        <v>181.48691800271845</v>
      </c>
      <c r="U898" s="96">
        <f t="shared" si="279"/>
        <v>394.23852086339394</v>
      </c>
      <c r="V898" s="32">
        <f t="shared" si="276"/>
        <v>1000.0000000000002</v>
      </c>
      <c r="W898" s="100">
        <f>IF(A898=1,((cPH1_+cPHr+(cNES*L898+(cNES+cOSEX)*G898+(cNES+cEREX)*H898+(cNES+cHOEX)*I898+(cNES+cNES)*S898+(cNES+cOSEX)*N898+(cNES+cEREX)*O898+(cNES+cHOEX)*P898)))/(1+cDR)^(A$6:A$65537 + 0.5),(cPHr+(cNES*L898+(cNES+cOSEX)*G898+(cNES+cEREX)*H898+(cNES+cHOEX)*I898+(cNES+cNES)*S898+(cNES+cOSEX)*N898+(cNES+cEREX)*O898+(cNES+cHOEX)*P898))/(1+cDR)^(((cycle + 0.5)/('Life tables'!$I$2/2))))</f>
        <v>13788.962938794657</v>
      </c>
      <c r="X898" s="107">
        <f>((L898+G898+H898+I898+N898+O898+P898+S898)/('Life tables'!$I$2/2))/(1+oDR)^(((cycle + 0.5)/('Life tables'!$I$2/2)))</f>
        <v>9.7753150215428075</v>
      </c>
      <c r="Y898" s="31">
        <f>((uNES*L898+ uOCEX*G898+uEREX*H898+uHOEX*I898+uNES*S898+ uOCEX*N898+uEREX*O898+uHOEX*P898)/('Life tables'!$I$2/2))/(1+oDR)^(((cycle + 0.5)/('Life tables'!$I$2/2)))</f>
        <v>6.4423505603214082</v>
      </c>
      <c r="Z898" s="100">
        <f t="shared" si="267"/>
        <v>101349.93115325388</v>
      </c>
      <c r="AA898" s="107">
        <f>((L898+G898+H898+I898+N898+O898+P898+S898)/('Life tables'!$I$2/2))</f>
        <v>16.273531435109586</v>
      </c>
      <c r="AB898" s="31">
        <f>((uNES*L898+ uOCEX*G898+uEREX*H898+uHOEX*I898+uNES*S898+ uOCEX*N898+uEREX*O898+uHOEX*P898)/('Life tables'!$I$2/2))</f>
        <v>10.724953019758512</v>
      </c>
    </row>
    <row r="899" spans="1:28" x14ac:dyDescent="0.25">
      <c r="A899" s="4">
        <v>893</v>
      </c>
      <c r="C899" s="105">
        <f>IF(male=0,VLOOKUP((($A$5:$A$1570/'Life tables'!$I$2)*2)+age,lifetable,13,1),IF(male=1,VLOOKUP((($A$5:$A$1570/'Life tables'!$I$2)*2)+age,lifetable,10,1),"error"))</f>
        <v>9.128120834711595E-4</v>
      </c>
      <c r="F899" s="96">
        <f t="shared" si="260"/>
        <v>74.05220988833257</v>
      </c>
      <c r="G899" s="96">
        <f t="shared" si="261"/>
        <v>7.438699466019477</v>
      </c>
      <c r="H899" s="96">
        <f t="shared" si="268"/>
        <v>0.42483033753021021</v>
      </c>
      <c r="I899" s="96">
        <f t="shared" si="269"/>
        <v>0.17022549846069318</v>
      </c>
      <c r="J899" s="96">
        <f t="shared" si="262"/>
        <v>7.4929060909138034E-2</v>
      </c>
      <c r="K899" s="96">
        <f t="shared" si="270"/>
        <v>0.17787614327810364</v>
      </c>
      <c r="L899" s="96">
        <f t="shared" si="271"/>
        <v>65.765649382134953</v>
      </c>
      <c r="M899" s="96">
        <f t="shared" si="263"/>
        <v>350.22235124555516</v>
      </c>
      <c r="N899" s="96">
        <f t="shared" si="264"/>
        <v>33.727171226320053</v>
      </c>
      <c r="O899" s="96">
        <f t="shared" si="272"/>
        <v>0.80506408117664596</v>
      </c>
      <c r="P899" s="96">
        <f t="shared" si="273"/>
        <v>0.80506408117664596</v>
      </c>
      <c r="Q899" s="96">
        <f t="shared" si="265"/>
        <v>0.35194350799784252</v>
      </c>
      <c r="R899" s="96">
        <f t="shared" si="266"/>
        <v>6.3108265133926658E-2</v>
      </c>
      <c r="S899" s="96">
        <f t="shared" si="274"/>
        <v>314.47000008375005</v>
      </c>
      <c r="T899" s="96">
        <f t="shared" si="279"/>
        <v>181.91379057162544</v>
      </c>
      <c r="U899" s="96">
        <f t="shared" si="279"/>
        <v>394.47950527180598</v>
      </c>
      <c r="V899" s="32">
        <f t="shared" si="276"/>
        <v>1000.0000000000002</v>
      </c>
      <c r="W899" s="100">
        <f>IF(A899=1,((cPH1_+cPHr+(cNES*L899+(cNES+cOSEX)*G899+(cNES+cEREX)*H899+(cNES+cHOEX)*I899+(cNES+cNES)*S899+(cNES+cOSEX)*N899+(cNES+cEREX)*O899+(cNES+cHOEX)*P899)))/(1+cDR)^(A$6:A$65537 + 0.5),(cPHr+(cNES*L899+(cNES+cOSEX)*G899+(cNES+cEREX)*H899+(cNES+cHOEX)*I899+(cNES+cNES)*S899+(cNES+cOSEX)*N899+(cNES+cEREX)*O899+(cNES+cHOEX)*P899))/(1+cDR)^(((cycle + 0.5)/('Life tables'!$I$2/2))))</f>
        <v>13736.528619624791</v>
      </c>
      <c r="X899" s="107">
        <f>((L899+G899+H899+I899+N899+O899+P899+S899)/('Life tables'!$I$2/2))/(1+oDR)^(((cycle + 0.5)/('Life tables'!$I$2/2)))</f>
        <v>9.7543555441682983</v>
      </c>
      <c r="Y899" s="31">
        <f>((uNES*L899+ uOCEX*G899+uEREX*H899+uHOEX*I899+uNES*S899+ uOCEX*N899+uEREX*O899+uHOEX*P899)/('Life tables'!$I$2/2))/(1+oDR)^(((cycle + 0.5)/('Life tables'!$I$2/2)))</f>
        <v>6.4285373702206439</v>
      </c>
      <c r="Z899" s="100">
        <f t="shared" si="267"/>
        <v>101190.43995725724</v>
      </c>
      <c r="AA899" s="107">
        <f>((L899+G899+H899+I899+N899+O899+P899+S899)/('Life tables'!$I$2/2))</f>
        <v>16.247915024157411</v>
      </c>
      <c r="AB899" s="31">
        <f>((uNES*L899+ uOCEX*G899+uEREX*H899+uHOEX*I899+uNES*S899+ uOCEX*N899+uEREX*O899+uHOEX*P899)/('Life tables'!$I$2/2))</f>
        <v>10.708070712412328</v>
      </c>
    </row>
    <row r="900" spans="1:28" x14ac:dyDescent="0.25">
      <c r="A900" s="4">
        <v>894</v>
      </c>
      <c r="C900" s="105">
        <f>IF(male=0,VLOOKUP((($A$5:$A$1570/'Life tables'!$I$2)*2)+age,lifetable,13,1),IF(male=1,VLOOKUP((($A$5:$A$1570/'Life tables'!$I$2)*2)+age,lifetable,10,1),"error"))</f>
        <v>9.128120834711595E-4</v>
      </c>
      <c r="F900" s="96">
        <f t="shared" si="260"/>
        <v>73.935585112753202</v>
      </c>
      <c r="G900" s="96">
        <f t="shared" si="261"/>
        <v>7.426984263230322</v>
      </c>
      <c r="H900" s="96">
        <f t="shared" si="268"/>
        <v>0.42416127251718116</v>
      </c>
      <c r="I900" s="96">
        <f t="shared" si="269"/>
        <v>0.16995741043758353</v>
      </c>
      <c r="J900" s="96">
        <f t="shared" si="262"/>
        <v>7.4811055181475364E-2</v>
      </c>
      <c r="K900" s="96">
        <f t="shared" si="270"/>
        <v>0.17759600625961339</v>
      </c>
      <c r="L900" s="96">
        <f t="shared" si="271"/>
        <v>65.66207510512703</v>
      </c>
      <c r="M900" s="96">
        <f t="shared" si="263"/>
        <v>349.67111904381545</v>
      </c>
      <c r="N900" s="96">
        <f t="shared" si="264"/>
        <v>33.674086370977676</v>
      </c>
      <c r="O900" s="96">
        <f t="shared" si="272"/>
        <v>0.80379695118214312</v>
      </c>
      <c r="P900" s="96">
        <f t="shared" si="273"/>
        <v>0.80379695118214312</v>
      </c>
      <c r="Q900" s="96">
        <f t="shared" si="265"/>
        <v>0.35138956678274957</v>
      </c>
      <c r="R900" s="96">
        <f t="shared" si="266"/>
        <v>6.3008935928311915E-2</v>
      </c>
      <c r="S900" s="96">
        <f t="shared" si="274"/>
        <v>313.97504026776244</v>
      </c>
      <c r="T900" s="96">
        <f t="shared" si="279"/>
        <v>182.33999119358967</v>
      </c>
      <c r="U900" s="96">
        <f t="shared" si="279"/>
        <v>394.72011021399391</v>
      </c>
      <c r="V900" s="32">
        <f t="shared" si="276"/>
        <v>1000</v>
      </c>
      <c r="W900" s="100">
        <f>IF(A900=1,((cPH1_+cPHr+(cNES*L900+(cNES+cOSEX)*G900+(cNES+cEREX)*H900+(cNES+cHOEX)*I900+(cNES+cNES)*S900+(cNES+cOSEX)*N900+(cNES+cEREX)*O900+(cNES+cHOEX)*P900)))/(1+cDR)^(A$6:A$65537 + 0.5),(cPHr+(cNES*L900+(cNES+cOSEX)*G900+(cNES+cEREX)*H900+(cNES+cHOEX)*I900+(cNES+cNES)*S900+(cNES+cOSEX)*N900+(cNES+cEREX)*O900+(cNES+cHOEX)*P900))/(1+cDR)^(((cycle + 0.5)/('Life tables'!$I$2/2))))</f>
        <v>13684.293675237745</v>
      </c>
      <c r="X900" s="107">
        <f>((L900+G900+H900+I900+N900+O900+P900+S900)/('Life tables'!$I$2/2))/(1+oDR)^(((cycle + 0.5)/('Life tables'!$I$2/2)))</f>
        <v>9.7334410094693329</v>
      </c>
      <c r="Y900" s="31">
        <f>((uNES*L900+ uOCEX*G900+uEREX*H900+uHOEX*I900+uNES*S900+ uOCEX*N900+uEREX*O900+uHOEX*P900)/('Life tables'!$I$2/2))/(1+oDR)^(((cycle + 0.5)/('Life tables'!$I$2/2)))</f>
        <v>6.4147537992038304</v>
      </c>
      <c r="Z900" s="100">
        <f t="shared" si="267"/>
        <v>101031.19964776532</v>
      </c>
      <c r="AA900" s="107">
        <f>((L900+G900+H900+I900+N900+O900+P900+S900)/('Life tables'!$I$2/2))</f>
        <v>16.222338941348355</v>
      </c>
      <c r="AB900" s="31">
        <f>((uNES*L900+ uOCEX*G900+uEREX*H900+uHOEX*I900+uNES*S900+ uOCEX*N900+uEREX*O900+uHOEX*P900)/('Life tables'!$I$2/2))</f>
        <v>10.691214982938503</v>
      </c>
    </row>
    <row r="901" spans="1:28" x14ac:dyDescent="0.25">
      <c r="A901" s="4">
        <v>895</v>
      </c>
      <c r="C901" s="105">
        <f>IF(male=0,VLOOKUP((($A$5:$A$1570/'Life tables'!$I$2)*2)+age,lifetable,13,1),IF(male=1,VLOOKUP((($A$5:$A$1570/'Life tables'!$I$2)*2)+age,lifetable,10,1),"error"))</f>
        <v>9.128120834711595E-4</v>
      </c>
      <c r="F901" s="96">
        <f t="shared" si="260"/>
        <v>73.819145926540159</v>
      </c>
      <c r="G901" s="96">
        <f t="shared" si="261"/>
        <v>7.4152877032814315</v>
      </c>
      <c r="H901" s="96">
        <f t="shared" si="268"/>
        <v>0.42349327221232563</v>
      </c>
      <c r="I901" s="96">
        <f t="shared" si="269"/>
        <v>0.16968974903296966</v>
      </c>
      <c r="J901" s="96">
        <f t="shared" si="262"/>
        <v>7.4693237240739702E-2</v>
      </c>
      <c r="K901" s="96">
        <f t="shared" si="270"/>
        <v>0.17731631503363579</v>
      </c>
      <c r="L901" s="96">
        <f t="shared" si="271"/>
        <v>65.558665649739055</v>
      </c>
      <c r="M901" s="96">
        <f t="shared" si="263"/>
        <v>349.12075266587641</v>
      </c>
      <c r="N901" s="96">
        <f t="shared" si="264"/>
        <v>33.621084896343227</v>
      </c>
      <c r="O901" s="96">
        <f t="shared" si="272"/>
        <v>0.80253181147649555</v>
      </c>
      <c r="P901" s="96">
        <f t="shared" si="273"/>
        <v>0.80253181147649555</v>
      </c>
      <c r="Q901" s="96">
        <f t="shared" si="265"/>
        <v>0.35083649564652131</v>
      </c>
      <c r="R901" s="96">
        <f t="shared" si="266"/>
        <v>6.2909762739689734E-2</v>
      </c>
      <c r="S901" s="96">
        <f t="shared" si="274"/>
        <v>313.48085788819395</v>
      </c>
      <c r="T901" s="96">
        <f t="shared" si="279"/>
        <v>182.76552092647694</v>
      </c>
      <c r="U901" s="96">
        <f t="shared" si="279"/>
        <v>394.96033629176725</v>
      </c>
      <c r="V901" s="32">
        <f t="shared" si="276"/>
        <v>1000.0000000000001</v>
      </c>
      <c r="W901" s="100">
        <f>IF(A901=1,((cPH1_+cPHr+(cNES*L901+(cNES+cOSEX)*G901+(cNES+cEREX)*H901+(cNES+cHOEX)*I901+(cNES+cNES)*S901+(cNES+cOSEX)*N901+(cNES+cEREX)*O901+(cNES+cHOEX)*P901)))/(1+cDR)^(A$6:A$65537 + 0.5),(cPHr+(cNES*L901+(cNES+cOSEX)*G901+(cNES+cEREX)*H901+(cNES+cHOEX)*I901+(cNES+cNES)*S901+(cNES+cOSEX)*N901+(cNES+cEREX)*O901+(cNES+cHOEX)*P901))/(1+cDR)^(((cycle + 0.5)/('Life tables'!$I$2/2))))</f>
        <v>13632.257348313857</v>
      </c>
      <c r="X901" s="107">
        <f>((L901+G901+H901+I901+N901+O901+P901+S901)/('Life tables'!$I$2/2))/(1+oDR)^(((cycle + 0.5)/('Life tables'!$I$2/2)))</f>
        <v>9.7125713209733942</v>
      </c>
      <c r="Y901" s="31">
        <f>((uNES*L901+ uOCEX*G901+uEREX*H901+uHOEX*I901+uNES*S901+ uOCEX*N901+uEREX*O901+uHOEX*P901)/('Life tables'!$I$2/2))/(1+oDR)^(((cycle + 0.5)/('Life tables'!$I$2/2)))</f>
        <v>6.4009997836935746</v>
      </c>
      <c r="Z901" s="100">
        <f t="shared" si="267"/>
        <v>100872.2098356522</v>
      </c>
      <c r="AA901" s="107">
        <f>((L901+G901+H901+I901+N901+O901+P901+S901)/('Life tables'!$I$2/2))</f>
        <v>16.196803123023688</v>
      </c>
      <c r="AB901" s="31">
        <f>((uNES*L901+ uOCEX*G901+uEREX*H901+uHOEX*I901+uNES*S901+ uOCEX*N901+uEREX*O901+uHOEX*P901)/('Life tables'!$I$2/2))</f>
        <v>10.67438578938658</v>
      </c>
    </row>
    <row r="902" spans="1:28" x14ac:dyDescent="0.25">
      <c r="A902" s="4">
        <v>896</v>
      </c>
      <c r="C902" s="105">
        <f>IF(male=0,VLOOKUP((($A$5:$A$1570/'Life tables'!$I$2)*2)+age,lifetable,13,1),IF(male=1,VLOOKUP((($A$5:$A$1570/'Life tables'!$I$2)*2)+age,lifetable,10,1),"error"))</f>
        <v>9.128120834711595E-4</v>
      </c>
      <c r="F902" s="96">
        <f t="shared" si="260"/>
        <v>73.702891968835416</v>
      </c>
      <c r="G902" s="96">
        <f t="shared" si="261"/>
        <v>7.4036097499238611</v>
      </c>
      <c r="H902" s="96">
        <f t="shared" si="268"/>
        <v>0.42282633454543622</v>
      </c>
      <c r="I902" s="96">
        <f t="shared" si="269"/>
        <v>0.16942251341733902</v>
      </c>
      <c r="J902" s="96">
        <f t="shared" si="262"/>
        <v>7.4575606721800136E-2</v>
      </c>
      <c r="K902" s="96">
        <f t="shared" si="270"/>
        <v>0.1770370687333766</v>
      </c>
      <c r="L902" s="96">
        <f t="shared" si="271"/>
        <v>65.455420695493601</v>
      </c>
      <c r="M902" s="96">
        <f t="shared" si="263"/>
        <v>348.5712508129206</v>
      </c>
      <c r="N902" s="96">
        <f t="shared" si="264"/>
        <v>33.568166677337764</v>
      </c>
      <c r="O902" s="96">
        <f t="shared" si="272"/>
        <v>0.80126865907408196</v>
      </c>
      <c r="P902" s="96">
        <f t="shared" si="273"/>
        <v>0.80126865907408196</v>
      </c>
      <c r="Q902" s="96">
        <f t="shared" si="265"/>
        <v>0.3502842932839571</v>
      </c>
      <c r="R902" s="96">
        <f t="shared" si="266"/>
        <v>6.2810745334019924E-2</v>
      </c>
      <c r="S902" s="96">
        <f t="shared" si="274"/>
        <v>312.98745177881671</v>
      </c>
      <c r="T902" s="96">
        <f t="shared" si="279"/>
        <v>183.19038082648271</v>
      </c>
      <c r="U902" s="96">
        <f t="shared" si="279"/>
        <v>395.20018410583464</v>
      </c>
      <c r="V902" s="32">
        <f t="shared" si="276"/>
        <v>1000.0000000000002</v>
      </c>
      <c r="W902" s="100">
        <f>IF(A902=1,((cPH1_+cPHr+(cNES*L902+(cNES+cOSEX)*G902+(cNES+cEREX)*H902+(cNES+cHOEX)*I902+(cNES+cNES)*S902+(cNES+cOSEX)*N902+(cNES+cEREX)*O902+(cNES+cHOEX)*P902)))/(1+cDR)^(A$6:A$65537 + 0.5),(cPHr+(cNES*L902+(cNES+cOSEX)*G902+(cNES+cEREX)*H902+(cNES+cHOEX)*I902+(cNES+cNES)*S902+(cNES+cOSEX)*N902+(cNES+cEREX)*O902+(cNES+cHOEX)*P902))/(1+cDR)^(((cycle + 0.5)/('Life tables'!$I$2/2))))</f>
        <v>13580.418884381263</v>
      </c>
      <c r="X902" s="107">
        <f>((L902+G902+H902+I902+N902+O902+P902+S902)/('Life tables'!$I$2/2))/(1+oDR)^(((cycle + 0.5)/('Life tables'!$I$2/2)))</f>
        <v>9.6917463824186516</v>
      </c>
      <c r="Y902" s="31">
        <f>((uNES*L902+ uOCEX*G902+uEREX*H902+uHOEX*I902+uNES*S902+ uOCEX*N902+uEREX*O902+uHOEX*P902)/('Life tables'!$I$2/2))/(1+oDR)^(((cycle + 0.5)/('Life tables'!$I$2/2)))</f>
        <v>6.3872752602512683</v>
      </c>
      <c r="Z902" s="100">
        <f t="shared" si="267"/>
        <v>100713.47013220648</v>
      </c>
      <c r="AA902" s="107">
        <f>((L902+G902+H902+I902+N902+O902+P902+S902)/('Life tables'!$I$2/2))</f>
        <v>16.171307505630981</v>
      </c>
      <c r="AB902" s="31">
        <f>((uNES*L902+ uOCEX*G902+uEREX*H902+uHOEX*I902+uNES*S902+ uOCEX*N902+uEREX*O902+uHOEX*P902)/('Life tables'!$I$2/2))</f>
        <v>10.65758308987605</v>
      </c>
    </row>
    <row r="903" spans="1:28" x14ac:dyDescent="0.25">
      <c r="A903" s="4">
        <v>897</v>
      </c>
      <c r="C903" s="105">
        <f>IF(male=0,VLOOKUP((($A$5:$A$1570/'Life tables'!$I$2)*2)+age,lifetable,13,1),IF(male=1,VLOOKUP((($A$5:$A$1570/'Life tables'!$I$2)*2)+age,lifetable,10,1),"error"))</f>
        <v>9.128120834711595E-4</v>
      </c>
      <c r="F903" s="96">
        <f t="shared" ref="F903:F966" si="280">IF(cycle&lt;27,E902*(1-pCAPH)+(L902+G902+H902+I902)*(1-pCAPH)+(S902+N902+O902+P902)*(pUAPH),E902*(1-pCAUC)+(L902+G902+H902+I902)*(1-pCAUC)+(S902+N902+O902+P902)*(pUAUC))</f>
        <v>73.586822881698936</v>
      </c>
      <c r="G903" s="96">
        <f t="shared" ref="G903:G966" si="281">F903*(rrOSEX)</f>
        <v>7.3919503672017868</v>
      </c>
      <c r="H903" s="96">
        <f t="shared" si="268"/>
        <v>0.4221604574630457</v>
      </c>
      <c r="I903" s="96">
        <f t="shared" si="269"/>
        <v>0.16915570276788669</v>
      </c>
      <c r="J903" s="96">
        <f t="shared" ref="J903:J966" si="282">F903*mr + G903*mr + H903*mr+I903*mr</f>
        <v>7.4458163262478214E-2</v>
      </c>
      <c r="K903" s="96">
        <f t="shared" si="270"/>
        <v>0.17675826649905058</v>
      </c>
      <c r="L903" s="96">
        <f t="shared" si="271"/>
        <v>65.35233992450469</v>
      </c>
      <c r="M903" s="96">
        <f t="shared" ref="M903:M966" si="283">IF(cycle&lt;27,E902*pCAPH+(L902+G902+H902+I902)*pCAPH+(S902+N902+O902+P902)*(1-pUAPH),E902*pCAUC+(L902+G902+H902+I902)*pCAUC+(S902+N902+O902+P902)*(1-pUAUC))</f>
        <v>348.02261218598397</v>
      </c>
      <c r="N903" s="96">
        <f t="shared" ref="N903:N966" si="284">M903*rrOSEXc</f>
        <v>33.515331588868236</v>
      </c>
      <c r="O903" s="96">
        <f t="shared" si="272"/>
        <v>0.80000749098894441</v>
      </c>
      <c r="P903" s="96">
        <f t="shared" si="273"/>
        <v>0.80000749098894441</v>
      </c>
      <c r="Q903" s="96">
        <f t="shared" ref="Q903:Q966" si="285">M903*mr + N903*mr + O903*mr+P903*mr</f>
        <v>0.34973295838970925</v>
      </c>
      <c r="R903" s="96">
        <f t="shared" ref="R903:R966" si="286">M903*amrc + P903*amrHOEX</f>
        <v>6.2711883477235816E-2</v>
      </c>
      <c r="S903" s="96">
        <f t="shared" si="274"/>
        <v>312.49482077327093</v>
      </c>
      <c r="T903" s="96">
        <f t="shared" si="279"/>
        <v>183.61457194813491</v>
      </c>
      <c r="U903" s="96">
        <f t="shared" si="279"/>
        <v>395.43965425581092</v>
      </c>
      <c r="V903" s="32">
        <f t="shared" si="276"/>
        <v>1000.0000000000002</v>
      </c>
      <c r="W903" s="100">
        <f>IF(A903=1,((cPH1_+cPHr+(cNES*L903+(cNES+cOSEX)*G903+(cNES+cEREX)*H903+(cNES+cHOEX)*I903+(cNES+cNES)*S903+(cNES+cOSEX)*N903+(cNES+cEREX)*O903+(cNES+cHOEX)*P903)))/(1+cDR)^(A$6:A$65537 + 0.5),(cPHr+(cNES*L903+(cNES+cOSEX)*G903+(cNES+cEREX)*H903+(cNES+cHOEX)*I903+(cNES+cNES)*S903+(cNES+cOSEX)*N903+(cNES+cEREX)*O903+(cNES+cHOEX)*P903))/(1+cDR)^(((cycle + 0.5)/('Life tables'!$I$2/2))))</f>
        <v>13528.777531806163</v>
      </c>
      <c r="X903" s="107">
        <f>((L903+G903+H903+I903+N903+O903+P903+S903)/('Life tables'!$I$2/2))/(1+oDR)^(((cycle + 0.5)/('Life tables'!$I$2/2)))</f>
        <v>9.6709660977533627</v>
      </c>
      <c r="Y903" s="31">
        <f>((uNES*L903+ uOCEX*G903+uEREX*H903+uHOEX*I903+uNES*S903+ uOCEX*N903+uEREX*O903+uHOEX*P903)/('Life tables'!$I$2/2))/(1+oDR)^(((cycle + 0.5)/('Life tables'!$I$2/2)))</f>
        <v>6.3735801655766746</v>
      </c>
      <c r="Z903" s="100">
        <f t="shared" ref="Z903:Z966" si="287">IF(A903=1,((cPH1_+cPHr+(cNES*L903+(cNES+cOSEX)*G903+(cNES+cEREX)*H903+(cNES+cHOEX)*I903+(cNES+cNES)*S903+(cNES+cOSEX)*N903+(cNES+cEREX)*O903+(cNES+cHOEX)*P903))),(cPHr+(cNES*L903+(cNES+cOSEX)*G903+(cNES+cEREX)*H903+(cNES+cHOEX)*I903+(cNES+cNES)*S903+(cNES+cOSEX)*N903+(cNES+cEREX)*O903+(cNES+cHOEX)*P903)))</f>
        <v>100554.98014913709</v>
      </c>
      <c r="AA903" s="107">
        <f>((L903+G903+H903+I903+N903+O903+P903+S903)/('Life tables'!$I$2/2))</f>
        <v>16.145852025723713</v>
      </c>
      <c r="AB903" s="31">
        <f>((uNES*L903+ uOCEX*G903+uEREX*H903+uHOEX*I903+uNES*S903+ uOCEX*N903+uEREX*O903+uHOEX*P903)/('Life tables'!$I$2/2))</f>
        <v>10.640806842596074</v>
      </c>
    </row>
    <row r="904" spans="1:28" x14ac:dyDescent="0.25">
      <c r="A904" s="4">
        <v>898</v>
      </c>
      <c r="C904" s="105">
        <f>IF(male=0,VLOOKUP((($A$5:$A$1570/'Life tables'!$I$2)*2)+age,lifetable,13,1),IF(male=1,VLOOKUP((($A$5:$A$1570/'Life tables'!$I$2)*2)+age,lifetable,10,1),"error"))</f>
        <v>9.128120834711595E-4</v>
      </c>
      <c r="F904" s="96">
        <f t="shared" si="280"/>
        <v>73.470938310023726</v>
      </c>
      <c r="G904" s="96">
        <f t="shared" si="281"/>
        <v>7.3803095194439656</v>
      </c>
      <c r="H904" s="96">
        <f t="shared" ref="H904:H967" si="288">F904*rrEREX</f>
        <v>0.42149563892793973</v>
      </c>
      <c r="I904" s="96">
        <f t="shared" ref="I904:I967" si="289">F904*rrHOEX</f>
        <v>0.16888931626832021</v>
      </c>
      <c r="J904" s="96">
        <f t="shared" si="282"/>
        <v>7.4340906503462187E-2</v>
      </c>
      <c r="K904" s="96">
        <f t="shared" ref="K904:K967" si="290">F904*amr + I904*amrHOEX</f>
        <v>0.17647990747767758</v>
      </c>
      <c r="L904" s="96">
        <f t="shared" ref="L904:L967" si="291">F904-SUM(G904:K904)</f>
        <v>65.249423021402364</v>
      </c>
      <c r="M904" s="96">
        <f t="shared" si="283"/>
        <v>347.47483548603071</v>
      </c>
      <c r="N904" s="96">
        <f t="shared" si="284"/>
        <v>33.462579505834682</v>
      </c>
      <c r="O904" s="96">
        <f t="shared" ref="O904:O967" si="292">M904*rrEREXc</f>
        <v>0.79874830423495946</v>
      </c>
      <c r="P904" s="96">
        <f t="shared" ref="P904:P967" si="293">M904*rrHOEXc</f>
        <v>0.79874830423495946</v>
      </c>
      <c r="Q904" s="96">
        <f t="shared" si="285"/>
        <v>0.34918248965835796</v>
      </c>
      <c r="R904" s="96">
        <f t="shared" si="286"/>
        <v>6.2613176935257864E-2</v>
      </c>
      <c r="S904" s="96">
        <f t="shared" ref="S904:S967" si="294">M904-SUM(N904:R904)</f>
        <v>312.00296370513252</v>
      </c>
      <c r="T904" s="96">
        <f t="shared" ref="T904:U919" si="295">J904+Q904+T903</f>
        <v>184.03809534429672</v>
      </c>
      <c r="U904" s="96">
        <f t="shared" si="295"/>
        <v>395.67874734022388</v>
      </c>
      <c r="V904" s="32">
        <f t="shared" ref="V904:V967" si="296">SUM(G904:I904,L904,N904,O904,P904,S904,T904,U904)</f>
        <v>1000.0000000000002</v>
      </c>
      <c r="W904" s="100">
        <f>IF(A904=1,((cPH1_+cPHr+(cNES*L904+(cNES+cOSEX)*G904+(cNES+cEREX)*H904+(cNES+cHOEX)*I904+(cNES+cNES)*S904+(cNES+cOSEX)*N904+(cNES+cEREX)*O904+(cNES+cHOEX)*P904)))/(1+cDR)^(A$6:A$65537 + 0.5),(cPHr+(cNES*L904+(cNES+cOSEX)*G904+(cNES+cEREX)*H904+(cNES+cHOEX)*I904+(cNES+cNES)*S904+(cNES+cOSEX)*N904+(cNES+cEREX)*O904+(cNES+cHOEX)*P904))/(1+cDR)^(((cycle + 0.5)/('Life tables'!$I$2/2))))</f>
        <v>13477.3325417832</v>
      </c>
      <c r="X904" s="107">
        <f>((L904+G904+H904+I904+N904+O904+P904+S904)/('Life tables'!$I$2/2))/(1+oDR)^(((cycle + 0.5)/('Life tables'!$I$2/2)))</f>
        <v>9.6502303711353008</v>
      </c>
      <c r="Y904" s="31">
        <f>((uNES*L904+ uOCEX*G904+uEREX*H904+uHOEX*I904+uNES*S904+ uOCEX*N904+uEREX*O904+uHOEX*P904)/('Life tables'!$I$2/2))/(1+oDR)^(((cycle + 0.5)/('Life tables'!$I$2/2)))</f>
        <v>6.3599144365075828</v>
      </c>
      <c r="Z904" s="100">
        <f t="shared" si="287"/>
        <v>100396.73949857925</v>
      </c>
      <c r="AA904" s="107">
        <f>((L904+G904+H904+I904+N904+O904+P904+S904)/('Life tables'!$I$2/2))</f>
        <v>16.120436619960905</v>
      </c>
      <c r="AB904" s="31">
        <f>((uNES*L904+ uOCEX*G904+uEREX*H904+uHOEX*I904+uNES*S904+ uOCEX*N904+uEREX*O904+uHOEX*P904)/('Life tables'!$I$2/2))</f>
        <v>10.624057005805279</v>
      </c>
    </row>
    <row r="905" spans="1:28" x14ac:dyDescent="0.25">
      <c r="A905" s="4">
        <v>899</v>
      </c>
      <c r="C905" s="105">
        <f>IF(male=0,VLOOKUP((($A$5:$A$1570/'Life tables'!$I$2)*2)+age,lifetable,13,1),IF(male=1,VLOOKUP((($A$5:$A$1570/'Life tables'!$I$2)*2)+age,lifetable,10,1),"error"))</f>
        <v>9.128120834711595E-4</v>
      </c>
      <c r="F905" s="96">
        <f t="shared" si="280"/>
        <v>73.355237901453719</v>
      </c>
      <c r="G905" s="96">
        <f t="shared" si="281"/>
        <v>7.3686871712554947</v>
      </c>
      <c r="H905" s="96">
        <f t="shared" si="288"/>
        <v>0.42083187691868573</v>
      </c>
      <c r="I905" s="96">
        <f t="shared" si="289"/>
        <v>0.1686233531086706</v>
      </c>
      <c r="J905" s="96">
        <f t="shared" si="282"/>
        <v>7.4223836088223707E-2</v>
      </c>
      <c r="K905" s="96">
        <f t="shared" si="290"/>
        <v>0.17620199082288543</v>
      </c>
      <c r="L905" s="96">
        <f t="shared" si="291"/>
        <v>65.146669673259765</v>
      </c>
      <c r="M905" s="96">
        <f t="shared" si="283"/>
        <v>346.92791941402601</v>
      </c>
      <c r="N905" s="96">
        <f t="shared" si="284"/>
        <v>33.409910303137231</v>
      </c>
      <c r="O905" s="96">
        <f t="shared" si="292"/>
        <v>0.79749109582600652</v>
      </c>
      <c r="P905" s="96">
        <f t="shared" si="293"/>
        <v>0.79749109582600652</v>
      </c>
      <c r="Q905" s="96">
        <f t="shared" si="285"/>
        <v>0.34863288578448409</v>
      </c>
      <c r="R905" s="96">
        <f t="shared" si="286"/>
        <v>6.2514625474006671E-2</v>
      </c>
      <c r="S905" s="96">
        <f t="shared" si="294"/>
        <v>311.51187940797826</v>
      </c>
      <c r="T905" s="96">
        <f t="shared" si="295"/>
        <v>184.46095206616943</v>
      </c>
      <c r="U905" s="96">
        <f t="shared" si="295"/>
        <v>395.91746395652075</v>
      </c>
      <c r="V905" s="32">
        <f t="shared" si="296"/>
        <v>1000.0000000000002</v>
      </c>
      <c r="W905" s="100">
        <f>IF(A905=1,((cPH1_+cPHr+(cNES*L905+(cNES+cOSEX)*G905+(cNES+cEREX)*H905+(cNES+cHOEX)*I905+(cNES+cNES)*S905+(cNES+cOSEX)*N905+(cNES+cEREX)*O905+(cNES+cHOEX)*P905)))/(1+cDR)^(A$6:A$65537 + 0.5),(cPHr+(cNES*L905+(cNES+cOSEX)*G905+(cNES+cEREX)*H905+(cNES+cHOEX)*I905+(cNES+cNES)*S905+(cNES+cOSEX)*N905+(cNES+cEREX)*O905+(cNES+cHOEX)*P905))/(1+cDR)^(((cycle + 0.5)/('Life tables'!$I$2/2))))</f>
        <v>13426.083168325798</v>
      </c>
      <c r="X905" s="107">
        <f>((L905+G905+H905+I905+N905+O905+P905+S905)/('Life tables'!$I$2/2))/(1+oDR)^(((cycle + 0.5)/('Life tables'!$I$2/2)))</f>
        <v>9.6295391069311922</v>
      </c>
      <c r="Y905" s="31">
        <f>((uNES*L905+ uOCEX*G905+uEREX*H905+uHOEX*I905+uNES*S905+ uOCEX*N905+uEREX*O905+uHOEX*P905)/('Life tables'!$I$2/2))/(1+oDR)^(((cycle + 0.5)/('Life tables'!$I$2/2)))</f>
        <v>6.3462780100194136</v>
      </c>
      <c r="Z905" s="100">
        <f t="shared" si="287"/>
        <v>100238.74779310031</v>
      </c>
      <c r="AA905" s="107">
        <f>((L905+G905+H905+I905+N905+O905+P905+S905)/('Life tables'!$I$2/2))</f>
        <v>16.095061225106779</v>
      </c>
      <c r="AB905" s="31">
        <f>((uNES*L905+ uOCEX*G905+uEREX*H905+uHOEX*I905+uNES*S905+ uOCEX*N905+uEREX*O905+uHOEX*P905)/('Life tables'!$I$2/2))</f>
        <v>10.607333537831506</v>
      </c>
    </row>
    <row r="906" spans="1:28" x14ac:dyDescent="0.25">
      <c r="A906" s="4">
        <v>900</v>
      </c>
      <c r="C906" s="105">
        <f>IF(male=0,VLOOKUP((($A$5:$A$1570/'Life tables'!$I$2)*2)+age,lifetable,13,1),IF(male=1,VLOOKUP((($A$5:$A$1570/'Life tables'!$I$2)*2)+age,lifetable,10,1),"error"))</f>
        <v>9.128120834711595E-4</v>
      </c>
      <c r="F906" s="96">
        <f t="shared" si="280"/>
        <v>73.239721306304517</v>
      </c>
      <c r="G906" s="96">
        <f t="shared" si="281"/>
        <v>7.3570832875098437</v>
      </c>
      <c r="H906" s="96">
        <f t="shared" si="288"/>
        <v>0.42016916942917826</v>
      </c>
      <c r="I906" s="96">
        <f t="shared" si="289"/>
        <v>0.16835781248511048</v>
      </c>
      <c r="J906" s="96">
        <f t="shared" si="282"/>
        <v>7.4106951662937778E-2</v>
      </c>
      <c r="K906" s="96">
        <f t="shared" si="290"/>
        <v>0.1759245156947192</v>
      </c>
      <c r="L906" s="96">
        <f t="shared" si="291"/>
        <v>65.044079569522722</v>
      </c>
      <c r="M906" s="96">
        <f t="shared" si="283"/>
        <v>346.38186267100554</v>
      </c>
      <c r="N906" s="96">
        <f t="shared" si="284"/>
        <v>33.357323855682814</v>
      </c>
      <c r="O906" s="96">
        <f t="shared" si="292"/>
        <v>0.79623586277612657</v>
      </c>
      <c r="P906" s="96">
        <f t="shared" si="293"/>
        <v>0.79623586277612657</v>
      </c>
      <c r="Q906" s="96">
        <f t="shared" si="285"/>
        <v>0.34808414546273991</v>
      </c>
      <c r="R906" s="96">
        <f t="shared" si="286"/>
        <v>6.241622885941555E-2</v>
      </c>
      <c r="S906" s="96">
        <f t="shared" si="294"/>
        <v>311.02156671544833</v>
      </c>
      <c r="T906" s="96">
        <f t="shared" si="295"/>
        <v>184.8831431632951</v>
      </c>
      <c r="U906" s="96">
        <f t="shared" si="295"/>
        <v>396.15580470107489</v>
      </c>
      <c r="V906" s="32">
        <f t="shared" si="296"/>
        <v>1000.0000000000002</v>
      </c>
      <c r="W906" s="100">
        <f>IF(A906=1,((cPH1_+cPHr+(cNES*L906+(cNES+cOSEX)*G906+(cNES+cEREX)*H906+(cNES+cHOEX)*I906+(cNES+cNES)*S906+(cNES+cOSEX)*N906+(cNES+cEREX)*O906+(cNES+cHOEX)*P906)))/(1+cDR)^(A$6:A$65537 + 0.5),(cPHr+(cNES*L906+(cNES+cOSEX)*G906+(cNES+cEREX)*H906+(cNES+cHOEX)*I906+(cNES+cNES)*S906+(cNES+cOSEX)*N906+(cNES+cEREX)*O906+(cNES+cHOEX)*P906))/(1+cDR)^(((cycle + 0.5)/('Life tables'!$I$2/2))))</f>
        <v>13375.02866825648</v>
      </c>
      <c r="X906" s="107">
        <f>((L906+G906+H906+I906+N906+O906+P906+S906)/('Life tables'!$I$2/2))/(1+oDR)^(((cycle + 0.5)/('Life tables'!$I$2/2)))</f>
        <v>9.608892209716128</v>
      </c>
      <c r="Y906" s="31">
        <f>((uNES*L906+ uOCEX*G906+uEREX*H906+uHOEX*I906+uNES*S906+ uOCEX*N906+uEREX*O906+uHOEX*P906)/('Life tables'!$I$2/2))/(1+oDR)^(((cycle + 0.5)/('Life tables'!$I$2/2)))</f>
        <v>6.3326708232248539</v>
      </c>
      <c r="Z906" s="100">
        <f t="shared" si="287"/>
        <v>100081.00464570493</v>
      </c>
      <c r="AA906" s="107">
        <f>((L906+G906+H906+I906+N906+O906+P906+S906)/('Life tables'!$I$2/2))</f>
        <v>16.069725778030381</v>
      </c>
      <c r="AB906" s="31">
        <f>((uNES*L906+ uOCEX*G906+uEREX*H906+uHOEX*I906+uNES*S906+ uOCEX*N906+uEREX*O906+uHOEX*P906)/('Life tables'!$I$2/2))</f>
        <v>10.590636397071593</v>
      </c>
    </row>
    <row r="907" spans="1:28" x14ac:dyDescent="0.25">
      <c r="A907" s="4">
        <v>901</v>
      </c>
      <c r="C907" s="105">
        <f>IF(male=0,VLOOKUP((($A$5:$A$1570/'Life tables'!$I$2)*2)+age,lifetable,13,1),IF(male=1,VLOOKUP((($A$5:$A$1570/'Life tables'!$I$2)*2)+age,lifetable,10,1),"error"))</f>
        <v>9.128120834711595E-4</v>
      </c>
      <c r="F907" s="96">
        <f t="shared" si="280"/>
        <v>73.124388177486765</v>
      </c>
      <c r="G907" s="96">
        <f t="shared" si="281"/>
        <v>7.3454978333411605</v>
      </c>
      <c r="H907" s="96">
        <f t="shared" si="288"/>
        <v>0.41950751446819939</v>
      </c>
      <c r="I907" s="96">
        <f t="shared" si="289"/>
        <v>0.16809269359977755</v>
      </c>
      <c r="J907" s="96">
        <f t="shared" si="282"/>
        <v>7.3990252876405163E-2</v>
      </c>
      <c r="K907" s="96">
        <f t="shared" si="290"/>
        <v>0.17564748125945745</v>
      </c>
      <c r="L907" s="96">
        <f t="shared" si="291"/>
        <v>64.941652401941766</v>
      </c>
      <c r="M907" s="96">
        <f t="shared" si="283"/>
        <v>345.8366639581435</v>
      </c>
      <c r="N907" s="96">
        <f t="shared" si="284"/>
        <v>33.304820038391682</v>
      </c>
      <c r="O907" s="96">
        <f t="shared" si="292"/>
        <v>0.7949826020996793</v>
      </c>
      <c r="P907" s="96">
        <f t="shared" si="293"/>
        <v>0.7949826020996793</v>
      </c>
      <c r="Q907" s="96">
        <f t="shared" si="285"/>
        <v>0.34753626738791643</v>
      </c>
      <c r="R907" s="96">
        <f t="shared" si="286"/>
        <v>6.2317986857442789E-2</v>
      </c>
      <c r="S907" s="96">
        <f t="shared" si="294"/>
        <v>310.53202446130712</v>
      </c>
      <c r="T907" s="96">
        <f t="shared" si="295"/>
        <v>185.30466968355941</v>
      </c>
      <c r="U907" s="96">
        <f t="shared" si="295"/>
        <v>396.39377016919178</v>
      </c>
      <c r="V907" s="32">
        <f t="shared" si="296"/>
        <v>1000.0000000000002</v>
      </c>
      <c r="W907" s="100">
        <f>IF(A907=1,((cPH1_+cPHr+(cNES*L907+(cNES+cOSEX)*G907+(cNES+cEREX)*H907+(cNES+cHOEX)*I907+(cNES+cNES)*S907+(cNES+cOSEX)*N907+(cNES+cEREX)*O907+(cNES+cHOEX)*P907)))/(1+cDR)^(A$6:A$65537 + 0.5),(cPHr+(cNES*L907+(cNES+cOSEX)*G907+(cNES+cEREX)*H907+(cNES+cHOEX)*I907+(cNES+cNES)*S907+(cNES+cOSEX)*N907+(cNES+cEREX)*O907+(cNES+cHOEX)*P907))/(1+cDR)^(((cycle + 0.5)/('Life tables'!$I$2/2))))</f>
        <v>13324.168301197216</v>
      </c>
      <c r="X907" s="107">
        <f>((L907+G907+H907+I907+N907+O907+P907+S907)/('Life tables'!$I$2/2))/(1+oDR)^(((cycle + 0.5)/('Life tables'!$I$2/2)))</f>
        <v>9.5882895842730331</v>
      </c>
      <c r="Y907" s="31">
        <f>((uNES*L907+ uOCEX*G907+uEREX*H907+uHOEX*I907+uNES*S907+ uOCEX*N907+uEREX*O907+uHOEX*P907)/('Life tables'!$I$2/2))/(1+oDR)^(((cycle + 0.5)/('Life tables'!$I$2/2)))</f>
        <v>6.3190928133734898</v>
      </c>
      <c r="Z907" s="100">
        <f t="shared" si="287"/>
        <v>99923.509669840438</v>
      </c>
      <c r="AA907" s="107">
        <f>((L907+G907+H907+I907+N907+O907+P907+S907)/('Life tables'!$I$2/2))</f>
        <v>16.044430215705265</v>
      </c>
      <c r="AB907" s="31">
        <f>((uNES*L907+ uOCEX*G907+uEREX*H907+uHOEX*I907+uNES*S907+ uOCEX*N907+uEREX*O907+uHOEX*P907)/('Life tables'!$I$2/2))</f>
        <v>10.573965541991141</v>
      </c>
    </row>
    <row r="908" spans="1:28" x14ac:dyDescent="0.25">
      <c r="A908" s="4">
        <v>902</v>
      </c>
      <c r="C908" s="105">
        <f>IF(male=0,VLOOKUP((($A$5:$A$1570/'Life tables'!$I$2)*2)+age,lifetable,13,1),IF(male=1,VLOOKUP((($A$5:$A$1570/'Life tables'!$I$2)*2)+age,lifetable,10,1),"error"))</f>
        <v>9.128120834711595E-4</v>
      </c>
      <c r="F908" s="96">
        <f t="shared" si="280"/>
        <v>73.009238170432198</v>
      </c>
      <c r="G908" s="96">
        <f t="shared" si="281"/>
        <v>7.3339307741368422</v>
      </c>
      <c r="H908" s="96">
        <f t="shared" si="288"/>
        <v>0.41884691005899455</v>
      </c>
      <c r="I908" s="96">
        <f t="shared" si="289"/>
        <v>0.16782799566060499</v>
      </c>
      <c r="J908" s="96">
        <f t="shared" si="282"/>
        <v>7.3873739379977585E-2</v>
      </c>
      <c r="K908" s="96">
        <f t="shared" si="290"/>
        <v>0.17537088668943449</v>
      </c>
      <c r="L908" s="96">
        <f t="shared" si="291"/>
        <v>64.83938786450635</v>
      </c>
      <c r="M908" s="96">
        <f t="shared" si="283"/>
        <v>345.29232197681682</v>
      </c>
      <c r="N908" s="96">
        <f t="shared" si="284"/>
        <v>33.252398726203623</v>
      </c>
      <c r="O908" s="96">
        <f t="shared" si="292"/>
        <v>0.79373131081149018</v>
      </c>
      <c r="P908" s="96">
        <f t="shared" si="293"/>
        <v>0.79373131081149018</v>
      </c>
      <c r="Q908" s="96">
        <f t="shared" si="285"/>
        <v>0.34698925025500849</v>
      </c>
      <c r="R908" s="96">
        <f t="shared" si="286"/>
        <v>6.2219899234083179E-2</v>
      </c>
      <c r="S908" s="96">
        <f t="shared" si="294"/>
        <v>310.04325147950112</v>
      </c>
      <c r="T908" s="96">
        <f t="shared" si="295"/>
        <v>185.72553267319441</v>
      </c>
      <c r="U908" s="96">
        <f t="shared" si="295"/>
        <v>396.63136095511533</v>
      </c>
      <c r="V908" s="32">
        <f t="shared" si="296"/>
        <v>1000.0000000000002</v>
      </c>
      <c r="W908" s="100">
        <f>IF(A908=1,((cPH1_+cPHr+(cNES*L908+(cNES+cOSEX)*G908+(cNES+cEREX)*H908+(cNES+cHOEX)*I908+(cNES+cNES)*S908+(cNES+cOSEX)*N908+(cNES+cEREX)*O908+(cNES+cHOEX)*P908)))/(1+cDR)^(A$6:A$65537 + 0.5),(cPHr+(cNES*L908+(cNES+cOSEX)*G908+(cNES+cEREX)*H908+(cNES+cHOEX)*I908+(cNES+cNES)*S908+(cNES+cOSEX)*N908+(cNES+cEREX)*O908+(cNES+cHOEX)*P908))/(1+cDR)^(((cycle + 0.5)/('Life tables'!$I$2/2))))</f>
        <v>13273.501329559733</v>
      </c>
      <c r="X908" s="107">
        <f>((L908+G908+H908+I908+N908+O908+P908+S908)/('Life tables'!$I$2/2))/(1+oDR)^(((cycle + 0.5)/('Life tables'!$I$2/2)))</f>
        <v>9.5677311355920658</v>
      </c>
      <c r="Y908" s="31">
        <f>((uNES*L908+ uOCEX*G908+uEREX*H908+uHOEX*I908+uNES*S908+ uOCEX*N908+uEREX*O908+uHOEX*P908)/('Life tables'!$I$2/2))/(1+oDR)^(((cycle + 0.5)/('Life tables'!$I$2/2)))</f>
        <v>6.305543917851435</v>
      </c>
      <c r="Z908" s="100">
        <f t="shared" si="287"/>
        <v>99766.262479401776</v>
      </c>
      <c r="AA908" s="107">
        <f>((L908+G908+H908+I908+N908+O908+P908+S908)/('Life tables'!$I$2/2))</f>
        <v>16.019174475209109</v>
      </c>
      <c r="AB908" s="31">
        <f>((uNES*L908+ uOCEX*G908+uEREX*H908+uHOEX*I908+uNES*S908+ uOCEX*N908+uEREX*O908+uHOEX*P908)/('Life tables'!$I$2/2))</f>
        <v>10.557320931124297</v>
      </c>
    </row>
    <row r="909" spans="1:28" x14ac:dyDescent="0.25">
      <c r="A909" s="4">
        <v>903</v>
      </c>
      <c r="C909" s="105">
        <f>IF(male=0,VLOOKUP((($A$5:$A$1570/'Life tables'!$I$2)*2)+age,lifetable,13,1),IF(male=1,VLOOKUP((($A$5:$A$1570/'Life tables'!$I$2)*2)+age,lifetable,10,1),"error"))</f>
        <v>9.128120834711595E-4</v>
      </c>
      <c r="F909" s="96">
        <f t="shared" si="280"/>
        <v>72.89427094302215</v>
      </c>
      <c r="G909" s="96">
        <f t="shared" si="281"/>
        <v>7.3223820755303528</v>
      </c>
      <c r="H909" s="96">
        <f t="shared" si="288"/>
        <v>0.41818735423886205</v>
      </c>
      <c r="I909" s="96">
        <f t="shared" si="289"/>
        <v>0.16756371788115682</v>
      </c>
      <c r="J909" s="96">
        <f t="shared" si="282"/>
        <v>7.3757410827485326E-2</v>
      </c>
      <c r="K909" s="96">
        <f t="shared" si="290"/>
        <v>0.17509473116286864</v>
      </c>
      <c r="L909" s="96">
        <f t="shared" si="291"/>
        <v>64.73728565338142</v>
      </c>
      <c r="M909" s="96">
        <f t="shared" si="283"/>
        <v>344.74883542866843</v>
      </c>
      <c r="N909" s="96">
        <f t="shared" si="284"/>
        <v>33.200059794084034</v>
      </c>
      <c r="O909" s="96">
        <f t="shared" si="292"/>
        <v>0.79248198592699659</v>
      </c>
      <c r="P909" s="96">
        <f t="shared" si="293"/>
        <v>0.79248198592699659</v>
      </c>
      <c r="Q909" s="96">
        <f t="shared" si="285"/>
        <v>0.34644309275927837</v>
      </c>
      <c r="R909" s="96">
        <f t="shared" si="286"/>
        <v>6.2121965755379462E-2</v>
      </c>
      <c r="S909" s="96">
        <f t="shared" si="294"/>
        <v>309.55524660421577</v>
      </c>
      <c r="T909" s="96">
        <f t="shared" si="295"/>
        <v>186.14573317678116</v>
      </c>
      <c r="U909" s="96">
        <f t="shared" si="295"/>
        <v>396.86857765203359</v>
      </c>
      <c r="V909" s="32">
        <f t="shared" si="296"/>
        <v>1000.0000000000002</v>
      </c>
      <c r="W909" s="100">
        <f>IF(A909=1,((cPH1_+cPHr+(cNES*L909+(cNES+cOSEX)*G909+(cNES+cEREX)*H909+(cNES+cHOEX)*I909+(cNES+cNES)*S909+(cNES+cOSEX)*N909+(cNES+cEREX)*O909+(cNES+cHOEX)*P909)))/(1+cDR)^(A$6:A$65537 + 0.5),(cPHr+(cNES*L909+(cNES+cOSEX)*G909+(cNES+cEREX)*H909+(cNES+cHOEX)*I909+(cNES+cNES)*S909+(cNES+cOSEX)*N909+(cNES+cEREX)*O909+(cNES+cHOEX)*P909))/(1+cDR)^(((cycle + 0.5)/('Life tables'!$I$2/2))))</f>
        <v>13223.027018535846</v>
      </c>
      <c r="X909" s="107">
        <f>((L909+G909+H909+I909+N909+O909+P909+S909)/('Life tables'!$I$2/2))/(1+oDR)^(((cycle + 0.5)/('Life tables'!$I$2/2)))</f>
        <v>9.5472167688700988</v>
      </c>
      <c r="Y909" s="31">
        <f>((uNES*L909+ uOCEX*G909+uEREX*H909+uHOEX*I909+uNES*S909+ uOCEX*N909+uEREX*O909+uHOEX*P909)/('Life tables'!$I$2/2))/(1+oDR)^(((cycle + 0.5)/('Life tables'!$I$2/2)))</f>
        <v>6.2920240741809712</v>
      </c>
      <c r="Z909" s="100">
        <f t="shared" si="287"/>
        <v>99609.262688736315</v>
      </c>
      <c r="AA909" s="107">
        <f>((L909+G909+H909+I909+N909+O909+P909+S909)/('Life tables'!$I$2/2))</f>
        <v>15.993958493723426</v>
      </c>
      <c r="AB909" s="31">
        <f>((uNES*L909+ uOCEX*G909+uEREX*H909+uHOEX*I909+uNES*S909+ uOCEX*N909+uEREX*O909+uHOEX*P909)/('Life tables'!$I$2/2))</f>
        <v>10.540702523073534</v>
      </c>
    </row>
    <row r="910" spans="1:28" x14ac:dyDescent="0.25">
      <c r="A910" s="4">
        <v>904</v>
      </c>
      <c r="C910" s="105">
        <f>IF(male=0,VLOOKUP((($A$5:$A$1570/'Life tables'!$I$2)*2)+age,lifetable,13,1),IF(male=1,VLOOKUP((($A$5:$A$1570/'Life tables'!$I$2)*2)+age,lifetable,10,1),"error"))</f>
        <v>9.128120834711595E-4</v>
      </c>
      <c r="F910" s="96">
        <f t="shared" si="280"/>
        <v>72.779486155518384</v>
      </c>
      <c r="G910" s="96">
        <f t="shared" si="281"/>
        <v>7.3108517033942748</v>
      </c>
      <c r="H910" s="96">
        <f t="shared" si="288"/>
        <v>0.41752884505875665</v>
      </c>
      <c r="I910" s="96">
        <f t="shared" si="289"/>
        <v>0.16729985948046899</v>
      </c>
      <c r="J910" s="96">
        <f t="shared" si="282"/>
        <v>7.3641266875167338E-2</v>
      </c>
      <c r="K910" s="96">
        <f t="shared" si="290"/>
        <v>0.17481901386369617</v>
      </c>
      <c r="L910" s="96">
        <f t="shared" si="291"/>
        <v>64.635345466846019</v>
      </c>
      <c r="M910" s="96">
        <f t="shared" si="283"/>
        <v>344.2062030156672</v>
      </c>
      <c r="N910" s="96">
        <f t="shared" si="284"/>
        <v>33.147803117029717</v>
      </c>
      <c r="O910" s="96">
        <f t="shared" si="292"/>
        <v>0.79123462446238457</v>
      </c>
      <c r="P910" s="96">
        <f t="shared" si="293"/>
        <v>0.79123462446238457</v>
      </c>
      <c r="Q910" s="96">
        <f t="shared" si="285"/>
        <v>0.34589779359631589</v>
      </c>
      <c r="R910" s="96">
        <f t="shared" si="286"/>
        <v>6.2024186187433113E-2</v>
      </c>
      <c r="S910" s="96">
        <f t="shared" si="294"/>
        <v>309.06800866992899</v>
      </c>
      <c r="T910" s="96">
        <f t="shared" si="295"/>
        <v>186.56527223725266</v>
      </c>
      <c r="U910" s="96">
        <f t="shared" si="295"/>
        <v>397.10542085208471</v>
      </c>
      <c r="V910" s="32">
        <f t="shared" si="296"/>
        <v>1000.0000000000005</v>
      </c>
      <c r="W910" s="100">
        <f>IF(A910=1,((cPH1_+cPHr+(cNES*L910+(cNES+cOSEX)*G910+(cNES+cEREX)*H910+(cNES+cHOEX)*I910+(cNES+cNES)*S910+(cNES+cOSEX)*N910+(cNES+cEREX)*O910+(cNES+cHOEX)*P910)))/(1+cDR)^(A$6:A$65537 + 0.5),(cPHr+(cNES*L910+(cNES+cOSEX)*G910+(cNES+cEREX)*H910+(cNES+cHOEX)*I910+(cNES+cNES)*S910+(cNES+cOSEX)*N910+(cNES+cEREX)*O910+(cNES+cHOEX)*P910))/(1+cDR)^(((cycle + 0.5)/('Life tables'!$I$2/2))))</f>
        <v>13172.744636087808</v>
      </c>
      <c r="X910" s="107">
        <f>((L910+G910+H910+I910+N910+O910+P910+S910)/('Life tables'!$I$2/2))/(1+oDR)^(((cycle + 0.5)/('Life tables'!$I$2/2)))</f>
        <v>9.5267463895101674</v>
      </c>
      <c r="Y910" s="31">
        <f>((uNES*L910+ uOCEX*G910+uEREX*H910+uHOEX*I910+uNES*S910+ uOCEX*N910+uEREX*O910+uHOEX*P910)/('Life tables'!$I$2/2))/(1+oDR)^(((cycle + 0.5)/('Life tables'!$I$2/2)))</f>
        <v>6.2785332200201953</v>
      </c>
      <c r="Z910" s="100">
        <f t="shared" si="287"/>
        <v>99452.50991264834</v>
      </c>
      <c r="AA910" s="107">
        <f>((L910+G910+H910+I910+N910+O910+P910+S910)/('Life tables'!$I$2/2))</f>
        <v>15.968782208533206</v>
      </c>
      <c r="AB910" s="31">
        <f>((uNES*L910+ uOCEX*G910+uEREX*H910+uHOEX*I910+uNES*S910+ uOCEX*N910+uEREX*O910+uHOEX*P910)/('Life tables'!$I$2/2))</f>
        <v>10.524110276509445</v>
      </c>
    </row>
    <row r="911" spans="1:28" x14ac:dyDescent="0.25">
      <c r="A911" s="4">
        <v>905</v>
      </c>
      <c r="C911" s="105">
        <f>IF(male=0,VLOOKUP((($A$5:$A$1570/'Life tables'!$I$2)*2)+age,lifetable,13,1),IF(male=1,VLOOKUP((($A$5:$A$1570/'Life tables'!$I$2)*2)+age,lifetable,10,1),"error"))</f>
        <v>9.128120834711595E-4</v>
      </c>
      <c r="F911" s="96">
        <f t="shared" si="280"/>
        <v>72.664883470496463</v>
      </c>
      <c r="G911" s="96">
        <f t="shared" si="281"/>
        <v>7.2993396238336175</v>
      </c>
      <c r="H911" s="96">
        <f t="shared" si="288"/>
        <v>0.41687138058290713</v>
      </c>
      <c r="I911" s="96">
        <f t="shared" si="289"/>
        <v>0.16703641968289634</v>
      </c>
      <c r="J911" s="96">
        <f t="shared" si="282"/>
        <v>7.3525307181603716E-2</v>
      </c>
      <c r="K911" s="96">
        <f t="shared" si="290"/>
        <v>0.17454373398141101</v>
      </c>
      <c r="L911" s="96">
        <f t="shared" si="291"/>
        <v>64.533567005234033</v>
      </c>
      <c r="M911" s="96">
        <f t="shared" si="283"/>
        <v>343.6644234401665</v>
      </c>
      <c r="N911" s="96">
        <f t="shared" si="284"/>
        <v>33.095628570074481</v>
      </c>
      <c r="O911" s="96">
        <f t="shared" si="292"/>
        <v>0.78998922343472455</v>
      </c>
      <c r="P911" s="96">
        <f t="shared" si="293"/>
        <v>0.78998922343472455</v>
      </c>
      <c r="Q911" s="96">
        <f t="shared" si="285"/>
        <v>0.34535335146209689</v>
      </c>
      <c r="R911" s="96">
        <f t="shared" si="286"/>
        <v>6.1926560296414891E-2</v>
      </c>
      <c r="S911" s="96">
        <f t="shared" si="294"/>
        <v>308.58153651146404</v>
      </c>
      <c r="T911" s="96">
        <f t="shared" si="295"/>
        <v>186.98415089589636</v>
      </c>
      <c r="U911" s="96">
        <f t="shared" si="295"/>
        <v>397.34189114636251</v>
      </c>
      <c r="V911" s="32">
        <f t="shared" si="296"/>
        <v>1000.0000000000003</v>
      </c>
      <c r="W911" s="100">
        <f>IF(A911=1,((cPH1_+cPHr+(cNES*L911+(cNES+cOSEX)*G911+(cNES+cEREX)*H911+(cNES+cHOEX)*I911+(cNES+cNES)*S911+(cNES+cOSEX)*N911+(cNES+cEREX)*O911+(cNES+cHOEX)*P911)))/(1+cDR)^(A$6:A$65537 + 0.5),(cPHr+(cNES*L911+(cNES+cOSEX)*G911+(cNES+cEREX)*H911+(cNES+cHOEX)*I911+(cNES+cNES)*S911+(cNES+cOSEX)*N911+(cNES+cEREX)*O911+(cNES+cHOEX)*P911))/(1+cDR)^(((cycle + 0.5)/('Life tables'!$I$2/2))))</f>
        <v>13122.653452938641</v>
      </c>
      <c r="X911" s="107">
        <f>((L911+G911+H911+I911+N911+O911+P911+S911)/('Life tables'!$I$2/2))/(1+oDR)^(((cycle + 0.5)/('Life tables'!$I$2/2)))</f>
        <v>9.5063199031209074</v>
      </c>
      <c r="Y911" s="31">
        <f>((uNES*L911+ uOCEX*G911+uEREX*H911+uHOEX*I911+uNES*S911+ uOCEX*N911+uEREX*O911+uHOEX*P911)/('Life tables'!$I$2/2))/(1+oDR)^(((cycle + 0.5)/('Life tables'!$I$2/2)))</f>
        <v>6.2650712931626584</v>
      </c>
      <c r="Z911" s="100">
        <f t="shared" si="287"/>
        <v>99296.003766403664</v>
      </c>
      <c r="AA911" s="107">
        <f>((L911+G911+H911+I911+N911+O911+P911+S911)/('Life tables'!$I$2/2))</f>
        <v>15.943645557026612</v>
      </c>
      <c r="AB911" s="31">
        <f>((uNES*L911+ uOCEX*G911+uEREX*H911+uHOEX*I911+uNES*S911+ uOCEX*N911+uEREX*O911+uHOEX*P911)/('Life tables'!$I$2/2))</f>
        <v>10.507544150170531</v>
      </c>
    </row>
    <row r="912" spans="1:28" x14ac:dyDescent="0.25">
      <c r="A912" s="4">
        <v>906</v>
      </c>
      <c r="C912" s="105">
        <f>IF(male=0,VLOOKUP((($A$5:$A$1570/'Life tables'!$I$2)*2)+age,lifetable,13,1),IF(male=1,VLOOKUP((($A$5:$A$1570/'Life tables'!$I$2)*2)+age,lifetable,10,1),"error"))</f>
        <v>9.128120834711595E-4</v>
      </c>
      <c r="F912" s="96">
        <f t="shared" si="280"/>
        <v>72.550462552781241</v>
      </c>
      <c r="G912" s="96">
        <f t="shared" si="281"/>
        <v>7.2878458031793363</v>
      </c>
      <c r="H912" s="96">
        <f t="shared" si="288"/>
        <v>0.41621495888844623</v>
      </c>
      <c r="I912" s="96">
        <f t="shared" si="289"/>
        <v>0.16677339771796409</v>
      </c>
      <c r="J912" s="96">
        <f t="shared" si="282"/>
        <v>7.3409531407650594E-2</v>
      </c>
      <c r="K912" s="96">
        <f t="shared" si="290"/>
        <v>0.17426889071091017</v>
      </c>
      <c r="L912" s="96">
        <f t="shared" si="291"/>
        <v>64.431949970876929</v>
      </c>
      <c r="M912" s="96">
        <f t="shared" si="283"/>
        <v>343.12349540496018</v>
      </c>
      <c r="N912" s="96">
        <f t="shared" si="284"/>
        <v>33.043536028294561</v>
      </c>
      <c r="O912" s="96">
        <f t="shared" si="292"/>
        <v>0.78874577986209904</v>
      </c>
      <c r="P912" s="96">
        <f t="shared" si="293"/>
        <v>0.78874577986209904</v>
      </c>
      <c r="Q912" s="96">
        <f t="shared" si="285"/>
        <v>0.34480976505304034</v>
      </c>
      <c r="R912" s="96">
        <f t="shared" si="286"/>
        <v>6.1829087848574917E-2</v>
      </c>
      <c r="S912" s="96">
        <f t="shared" si="294"/>
        <v>308.09582896403981</v>
      </c>
      <c r="T912" s="96">
        <f t="shared" si="295"/>
        <v>187.40237019235704</v>
      </c>
      <c r="U912" s="96">
        <f t="shared" si="295"/>
        <v>397.577989124922</v>
      </c>
      <c r="V912" s="32">
        <f t="shared" si="296"/>
        <v>1000.0000000000002</v>
      </c>
      <c r="W912" s="100">
        <f>IF(A912=1,((cPH1_+cPHr+(cNES*L912+(cNES+cOSEX)*G912+(cNES+cEREX)*H912+(cNES+cHOEX)*I912+(cNES+cNES)*S912+(cNES+cOSEX)*N912+(cNES+cEREX)*O912+(cNES+cHOEX)*P912)))/(1+cDR)^(A$6:A$65537 + 0.5),(cPHr+(cNES*L912+(cNES+cOSEX)*G912+(cNES+cEREX)*H912+(cNES+cHOEX)*I912+(cNES+cNES)*S912+(cNES+cOSEX)*N912+(cNES+cEREX)*O912+(cNES+cHOEX)*P912))/(1+cDR)^(((cycle + 0.5)/('Life tables'!$I$2/2))))</f>
        <v>13072.752742562468</v>
      </c>
      <c r="X912" s="107">
        <f>((L912+G912+H912+I912+N912+O912+P912+S912)/('Life tables'!$I$2/2))/(1+oDR)^(((cycle + 0.5)/('Life tables'!$I$2/2)))</f>
        <v>9.485937215516044</v>
      </c>
      <c r="Y912" s="31">
        <f>((uNES*L912+ uOCEX*G912+uEREX*H912+uHOEX*I912+uNES*S912+ uOCEX*N912+uEREX*O912+uHOEX*P912)/('Life tables'!$I$2/2))/(1+oDR)^(((cycle + 0.5)/('Life tables'!$I$2/2)))</f>
        <v>6.2516382315370072</v>
      </c>
      <c r="Z912" s="100">
        <f t="shared" si="287"/>
        <v>99139.743865733748</v>
      </c>
      <c r="AA912" s="107">
        <f>((L912+G912+H912+I912+N912+O912+P912+S912)/('Life tables'!$I$2/2))</f>
        <v>15.918548476694671</v>
      </c>
      <c r="AB912" s="31">
        <f>((uNES*L912+ uOCEX*G912+uEREX*H912+uHOEX*I912+uNES*S912+ uOCEX*N912+uEREX*O912+uHOEX*P912)/('Life tables'!$I$2/2))</f>
        <v>10.491004102862995</v>
      </c>
    </row>
    <row r="913" spans="1:28" x14ac:dyDescent="0.25">
      <c r="A913" s="4">
        <v>907</v>
      </c>
      <c r="C913" s="105">
        <f>IF(male=0,VLOOKUP((($A$5:$A$1570/'Life tables'!$I$2)*2)+age,lifetable,13,1),IF(male=1,VLOOKUP((($A$5:$A$1570/'Life tables'!$I$2)*2)+age,lifetable,10,1),"error"))</f>
        <v>9.128120834711595E-4</v>
      </c>
      <c r="F913" s="96">
        <f t="shared" si="280"/>
        <v>72.436223069384539</v>
      </c>
      <c r="G913" s="96">
        <f t="shared" si="281"/>
        <v>7.2763702079820716</v>
      </c>
      <c r="H913" s="96">
        <f t="shared" si="288"/>
        <v>0.41555957806505306</v>
      </c>
      <c r="I913" s="96">
        <f t="shared" si="289"/>
        <v>0.1665107928202248</v>
      </c>
      <c r="J913" s="96">
        <f t="shared" si="282"/>
        <v>7.329393921637678E-2</v>
      </c>
      <c r="K913" s="96">
        <f t="shared" si="290"/>
        <v>0.17399448325234368</v>
      </c>
      <c r="L913" s="96">
        <f t="shared" si="291"/>
        <v>64.330494068048466</v>
      </c>
      <c r="M913" s="96">
        <f t="shared" si="283"/>
        <v>342.58341761333668</v>
      </c>
      <c r="N913" s="96">
        <f t="shared" si="284"/>
        <v>32.991525366813825</v>
      </c>
      <c r="O913" s="96">
        <f t="shared" si="292"/>
        <v>0.78750429076372785</v>
      </c>
      <c r="P913" s="96">
        <f t="shared" si="293"/>
        <v>0.78750429076372785</v>
      </c>
      <c r="Q913" s="96">
        <f t="shared" si="285"/>
        <v>0.34426703306606216</v>
      </c>
      <c r="R913" s="96">
        <f t="shared" si="286"/>
        <v>6.1731768610252452E-2</v>
      </c>
      <c r="S913" s="96">
        <f t="shared" si="294"/>
        <v>307.61088486331909</v>
      </c>
      <c r="T913" s="96">
        <f t="shared" si="295"/>
        <v>187.81993116463948</v>
      </c>
      <c r="U913" s="96">
        <f t="shared" si="295"/>
        <v>397.81371537678461</v>
      </c>
      <c r="V913" s="32">
        <f t="shared" si="296"/>
        <v>1000.0000000000002</v>
      </c>
      <c r="W913" s="100">
        <f>IF(A913=1,((cPH1_+cPHr+(cNES*L913+(cNES+cOSEX)*G913+(cNES+cEREX)*H913+(cNES+cHOEX)*I913+(cNES+cNES)*S913+(cNES+cOSEX)*N913+(cNES+cEREX)*O913+(cNES+cHOEX)*P913)))/(1+cDR)^(A$6:A$65537 + 0.5),(cPHr+(cNES*L913+(cNES+cOSEX)*G913+(cNES+cEREX)*H913+(cNES+cHOEX)*I913+(cNES+cNES)*S913+(cNES+cOSEX)*N913+(cNES+cEREX)*O913+(cNES+cHOEX)*P913))/(1+cDR)^(((cycle + 0.5)/('Life tables'!$I$2/2))))</f>
        <v>13023.041781174888</v>
      </c>
      <c r="X913" s="107">
        <f>((L913+G913+H913+I913+N913+O913+P913+S913)/('Life tables'!$I$2/2))/(1+oDR)^(((cycle + 0.5)/('Life tables'!$I$2/2)))</f>
        <v>9.4655982327138428</v>
      </c>
      <c r="Y913" s="31">
        <f>((uNES*L913+ uOCEX*G913+uEREX*H913+uHOEX*I913+uNES*S913+ uOCEX*N913+uEREX*O913+uHOEX*P913)/('Life tables'!$I$2/2))/(1+oDR)^(((cycle + 0.5)/('Life tables'!$I$2/2)))</f>
        <v>6.238233973206655</v>
      </c>
      <c r="Z913" s="100">
        <f t="shared" si="287"/>
        <v>98983.729826839699</v>
      </c>
      <c r="AA913" s="107">
        <f>((L913+G913+H913+I913+N913+O913+P913+S913)/('Life tables'!$I$2/2))</f>
        <v>15.893490905130944</v>
      </c>
      <c r="AB913" s="31">
        <f>((uNES*L913+ uOCEX*G913+uEREX*H913+uHOEX*I913+uNES*S913+ uOCEX*N913+uEREX*O913+uHOEX*P913)/('Life tables'!$I$2/2))</f>
        <v>10.474490093460551</v>
      </c>
    </row>
    <row r="914" spans="1:28" x14ac:dyDescent="0.25">
      <c r="A914" s="4">
        <v>908</v>
      </c>
      <c r="C914" s="105">
        <f>IF(male=0,VLOOKUP((($A$5:$A$1570/'Life tables'!$I$2)*2)+age,lifetable,13,1),IF(male=1,VLOOKUP((($A$5:$A$1570/'Life tables'!$I$2)*2)+age,lifetable,10,1),"error"))</f>
        <v>9.128120834711595E-4</v>
      </c>
      <c r="F914" s="96">
        <f t="shared" si="280"/>
        <v>72.322164689445017</v>
      </c>
      <c r="G914" s="96">
        <f t="shared" si="281"/>
        <v>7.2649128050061096</v>
      </c>
      <c r="H914" s="96">
        <f t="shared" si="288"/>
        <v>0.41490523621460829</v>
      </c>
      <c r="I914" s="96">
        <f t="shared" si="289"/>
        <v>0.16624860422911991</v>
      </c>
      <c r="J914" s="96">
        <f t="shared" si="282"/>
        <v>7.3178530273003251E-2</v>
      </c>
      <c r="K914" s="96">
        <f t="shared" si="290"/>
        <v>0.17372051081097045</v>
      </c>
      <c r="L914" s="96">
        <f t="shared" si="291"/>
        <v>64.229199002911201</v>
      </c>
      <c r="M914" s="96">
        <f t="shared" si="283"/>
        <v>342.04418876913115</v>
      </c>
      <c r="N914" s="96">
        <f t="shared" si="284"/>
        <v>32.939596460808801</v>
      </c>
      <c r="O914" s="96">
        <f t="shared" si="292"/>
        <v>0.78626475316008737</v>
      </c>
      <c r="P914" s="96">
        <f t="shared" si="293"/>
        <v>0.78626475316008737</v>
      </c>
      <c r="Q914" s="96">
        <f t="shared" si="285"/>
        <v>0.34372515419862726</v>
      </c>
      <c r="R914" s="96">
        <f t="shared" si="286"/>
        <v>6.1634602347885252E-2</v>
      </c>
      <c r="S914" s="96">
        <f t="shared" si="294"/>
        <v>307.12670304545566</v>
      </c>
      <c r="T914" s="96">
        <f t="shared" si="295"/>
        <v>188.23683484911112</v>
      </c>
      <c r="U914" s="96">
        <f t="shared" si="295"/>
        <v>398.04907048994346</v>
      </c>
      <c r="V914" s="32">
        <f t="shared" si="296"/>
        <v>1000.0000000000002</v>
      </c>
      <c r="W914" s="100">
        <f>IF(A914=1,((cPH1_+cPHr+(cNES*L914+(cNES+cOSEX)*G914+(cNES+cEREX)*H914+(cNES+cHOEX)*I914+(cNES+cNES)*S914+(cNES+cOSEX)*N914+(cNES+cEREX)*O914+(cNES+cHOEX)*P914)))/(1+cDR)^(A$6:A$65537 + 0.5),(cPHr+(cNES*L914+(cNES+cOSEX)*G914+(cNES+cEREX)*H914+(cNES+cHOEX)*I914+(cNES+cNES)*S914+(cNES+cOSEX)*N914+(cNES+cEREX)*O914+(cNES+cHOEX)*P914))/(1+cDR)^(((cycle + 0.5)/('Life tables'!$I$2/2))))</f>
        <v>12973.519847723301</v>
      </c>
      <c r="X914" s="107">
        <f>((L914+G914+H914+I914+N914+O914+P914+S914)/('Life tables'!$I$2/2))/(1+oDR)^(((cycle + 0.5)/('Life tables'!$I$2/2)))</f>
        <v>9.4453028609365877</v>
      </c>
      <c r="Y914" s="31">
        <f>((uNES*L914+ uOCEX*G914+uEREX*H914+uHOEX*I914+uNES*S914+ uOCEX*N914+uEREX*O914+uHOEX*P914)/('Life tables'!$I$2/2))/(1+oDR)^(((cycle + 0.5)/('Life tables'!$I$2/2)))</f>
        <v>6.22485845636941</v>
      </c>
      <c r="Z914" s="100">
        <f t="shared" si="287"/>
        <v>98827.961266396334</v>
      </c>
      <c r="AA914" s="107">
        <f>((L914+G914+H914+I914+N914+O914+P914+S914)/('Life tables'!$I$2/2))</f>
        <v>15.868472780031247</v>
      </c>
      <c r="AB914" s="31">
        <f>((uNES*L914+ uOCEX*G914+uEREX*H914+uHOEX*I914+uNES*S914+ uOCEX*N914+uEREX*O914+uHOEX*P914)/('Life tables'!$I$2/2))</f>
        <v>10.45800208090421</v>
      </c>
    </row>
    <row r="915" spans="1:28" x14ac:dyDescent="0.25">
      <c r="A915" s="4">
        <v>909</v>
      </c>
      <c r="C915" s="105">
        <f>IF(male=0,VLOOKUP((($A$5:$A$1570/'Life tables'!$I$2)*2)+age,lifetable,13,1),IF(male=1,VLOOKUP((($A$5:$A$1570/'Life tables'!$I$2)*2)+age,lifetable,10,1),"error"))</f>
        <v>9.128120834711595E-4</v>
      </c>
      <c r="F915" s="96">
        <f t="shared" si="280"/>
        <v>72.208287084169967</v>
      </c>
      <c r="G915" s="96">
        <f t="shared" si="281"/>
        <v>7.2534735612235339</v>
      </c>
      <c r="H915" s="96">
        <f t="shared" si="288"/>
        <v>0.41425193145086009</v>
      </c>
      <c r="I915" s="96">
        <f t="shared" si="289"/>
        <v>0.16598683118884622</v>
      </c>
      <c r="J915" s="96">
        <f t="shared" si="282"/>
        <v>7.3063304244844113E-2</v>
      </c>
      <c r="K915" s="96">
        <f t="shared" si="290"/>
        <v>0.17344697259701819</v>
      </c>
      <c r="L915" s="96">
        <f t="shared" si="291"/>
        <v>64.128064483464868</v>
      </c>
      <c r="M915" s="96">
        <f t="shared" si="283"/>
        <v>341.50580757677568</v>
      </c>
      <c r="N915" s="96">
        <f t="shared" si="284"/>
        <v>32.887749185513478</v>
      </c>
      <c r="O915" s="96">
        <f t="shared" si="292"/>
        <v>0.78502716407302608</v>
      </c>
      <c r="P915" s="96">
        <f t="shared" si="293"/>
        <v>0.78502716407302608</v>
      </c>
      <c r="Q915" s="96">
        <f t="shared" si="285"/>
        <v>0.34318412714880092</v>
      </c>
      <c r="R915" s="96">
        <f t="shared" si="286"/>
        <v>6.1537588828018651E-2</v>
      </c>
      <c r="S915" s="96">
        <f t="shared" si="294"/>
        <v>306.64328234713935</v>
      </c>
      <c r="T915" s="96">
        <f t="shared" si="295"/>
        <v>188.65308228050478</v>
      </c>
      <c r="U915" s="96">
        <f t="shared" si="295"/>
        <v>398.28405505136851</v>
      </c>
      <c r="V915" s="32">
        <f t="shared" si="296"/>
        <v>1000.0000000000002</v>
      </c>
      <c r="W915" s="100">
        <f>IF(A915=1,((cPH1_+cPHr+(cNES*L915+(cNES+cOSEX)*G915+(cNES+cEREX)*H915+(cNES+cHOEX)*I915+(cNES+cNES)*S915+(cNES+cOSEX)*N915+(cNES+cEREX)*O915+(cNES+cHOEX)*P915)))/(1+cDR)^(A$6:A$65537 + 0.5),(cPHr+(cNES*L915+(cNES+cOSEX)*G915+(cNES+cEREX)*H915+(cNES+cHOEX)*I915+(cNES+cNES)*S915+(cNES+cOSEX)*N915+(cNES+cEREX)*O915+(cNES+cHOEX)*P915))/(1+cDR)^(((cycle + 0.5)/('Life tables'!$I$2/2))))</f>
        <v>12924.186223877299</v>
      </c>
      <c r="X915" s="107">
        <f>((L915+G915+H915+I915+N915+O915+P915+S915)/('Life tables'!$I$2/2))/(1+oDR)^(((cycle + 0.5)/('Life tables'!$I$2/2)))</f>
        <v>9.4250510066100439</v>
      </c>
      <c r="Y915" s="31">
        <f>((uNES*L915+ uOCEX*G915+uEREX*H915+uHOEX*I915+uNES*S915+ uOCEX*N915+uEREX*O915+uHOEX*P915)/('Life tables'!$I$2/2))/(1+oDR)^(((cycle + 0.5)/('Life tables'!$I$2/2)))</f>
        <v>6.211511619357152</v>
      </c>
      <c r="Z915" s="100">
        <f t="shared" si="287"/>
        <v>98672.437801555672</v>
      </c>
      <c r="AA915" s="107">
        <f>((L915+G915+H915+I915+N915+O915+P915+S915)/('Life tables'!$I$2/2))</f>
        <v>15.843494039193331</v>
      </c>
      <c r="AB915" s="31">
        <f>((uNES*L915+ uOCEX*G915+uEREX*H915+uHOEX*I915+uNES*S915+ uOCEX*N915+uEREX*O915+uHOEX*P915)/('Life tables'!$I$2/2))</f>
        <v>10.441540024202109</v>
      </c>
    </row>
    <row r="916" spans="1:28" x14ac:dyDescent="0.25">
      <c r="A916" s="4">
        <v>910</v>
      </c>
      <c r="C916" s="105">
        <f>IF(male=0,VLOOKUP((($A$5:$A$1570/'Life tables'!$I$2)*2)+age,lifetable,13,1),IF(male=1,VLOOKUP((($A$5:$A$1570/'Life tables'!$I$2)*2)+age,lifetable,10,1),"error"))</f>
        <v>9.128120834711595E-4</v>
      </c>
      <c r="F916" s="96">
        <f t="shared" si="280"/>
        <v>72.09458992677915</v>
      </c>
      <c r="G916" s="96">
        <f t="shared" si="281"/>
        <v>7.2420524438085856</v>
      </c>
      <c r="H916" s="96">
        <f t="shared" si="288"/>
        <v>0.41359966189910186</v>
      </c>
      <c r="I916" s="96">
        <f t="shared" si="289"/>
        <v>0.16572547294822651</v>
      </c>
      <c r="J916" s="96">
        <f t="shared" si="282"/>
        <v>7.2948260801249651E-2</v>
      </c>
      <c r="K916" s="96">
        <f t="shared" si="290"/>
        <v>0.17317386782554872</v>
      </c>
      <c r="L916" s="96">
        <f t="shared" si="291"/>
        <v>64.027090219496444</v>
      </c>
      <c r="M916" s="96">
        <f t="shared" si="283"/>
        <v>340.96827274134785</v>
      </c>
      <c r="N916" s="96">
        <f t="shared" si="284"/>
        <v>32.835983416224025</v>
      </c>
      <c r="O916" s="96">
        <f t="shared" si="292"/>
        <v>0.78379152052587642</v>
      </c>
      <c r="P916" s="96">
        <f t="shared" si="293"/>
        <v>0.78379152052587642</v>
      </c>
      <c r="Q916" s="96">
        <f t="shared" si="285"/>
        <v>0.34264395061529668</v>
      </c>
      <c r="R916" s="96">
        <f t="shared" si="286"/>
        <v>6.1440727817314286E-2</v>
      </c>
      <c r="S916" s="96">
        <f t="shared" si="294"/>
        <v>306.16062160563945</v>
      </c>
      <c r="T916" s="96">
        <f t="shared" si="295"/>
        <v>189.06867449192131</v>
      </c>
      <c r="U916" s="96">
        <f t="shared" si="295"/>
        <v>398.51866964701139</v>
      </c>
      <c r="V916" s="32">
        <f t="shared" si="296"/>
        <v>1000.0000000000003</v>
      </c>
      <c r="W916" s="100">
        <f>IF(A916=1,((cPH1_+cPHr+(cNES*L916+(cNES+cOSEX)*G916+(cNES+cEREX)*H916+(cNES+cHOEX)*I916+(cNES+cNES)*S916+(cNES+cOSEX)*N916+(cNES+cEREX)*O916+(cNES+cHOEX)*P916)))/(1+cDR)^(A$6:A$65537 + 0.5),(cPHr+(cNES*L916+(cNES+cOSEX)*G916+(cNES+cEREX)*H916+(cNES+cHOEX)*I916+(cNES+cNES)*S916+(cNES+cOSEX)*N916+(cNES+cEREX)*O916+(cNES+cHOEX)*P916))/(1+cDR)^(((cycle + 0.5)/('Life tables'!$I$2/2))))</f>
        <v>12875.040194019011</v>
      </c>
      <c r="X916" s="107">
        <f>((L916+G916+H916+I916+N916+O916+P916+S916)/('Life tables'!$I$2/2))/(1+oDR)^(((cycle + 0.5)/('Life tables'!$I$2/2)))</f>
        <v>9.4048425763629577</v>
      </c>
      <c r="Y916" s="31">
        <f>((uNES*L916+ uOCEX*G916+uEREX*H916+uHOEX*I916+uNES*S916+ uOCEX*N916+uEREX*O916+uHOEX*P916)/('Life tables'!$I$2/2))/(1+oDR)^(((cycle + 0.5)/('Life tables'!$I$2/2)))</f>
        <v>6.1981934006354704</v>
      </c>
      <c r="Z916" s="100">
        <f t="shared" si="287"/>
        <v>98517.159049950613</v>
      </c>
      <c r="AA916" s="107">
        <f>((L916+G916+H916+I916+N916+O916+P916+S916)/('Life tables'!$I$2/2))</f>
        <v>15.818554620516604</v>
      </c>
      <c r="AB916" s="31">
        <f>((uNES*L916+ uOCEX*G916+uEREX*H916+uHOEX*I916+uNES*S916+ uOCEX*N916+uEREX*O916+uHOEX*P916)/('Life tables'!$I$2/2))</f>
        <v>10.425103882429289</v>
      </c>
    </row>
    <row r="917" spans="1:28" x14ac:dyDescent="0.25">
      <c r="A917" s="4">
        <v>911</v>
      </c>
      <c r="C917" s="105">
        <f>IF(male=0,VLOOKUP((($A$5:$A$1570/'Life tables'!$I$2)*2)+age,lifetable,13,1),IF(male=1,VLOOKUP((($A$5:$A$1570/'Life tables'!$I$2)*2)+age,lifetable,10,1),"error"))</f>
        <v>9.128120834711595E-4</v>
      </c>
      <c r="F917" s="96">
        <f t="shared" si="280"/>
        <v>71.981072892450541</v>
      </c>
      <c r="G917" s="96">
        <f t="shared" si="281"/>
        <v>7.230649420132214</v>
      </c>
      <c r="H917" s="96">
        <f t="shared" si="288"/>
        <v>0.41294842569586132</v>
      </c>
      <c r="I917" s="96">
        <f t="shared" si="289"/>
        <v>0.16546452876058504</v>
      </c>
      <c r="J917" s="96">
        <f t="shared" si="282"/>
        <v>7.2833399613551703E-2</v>
      </c>
      <c r="K917" s="96">
        <f t="shared" si="290"/>
        <v>0.17290119571632756</v>
      </c>
      <c r="L917" s="96">
        <f t="shared" si="291"/>
        <v>63.926275922532</v>
      </c>
      <c r="M917" s="96">
        <f t="shared" si="283"/>
        <v>340.43158296861708</v>
      </c>
      <c r="N917" s="96">
        <f t="shared" si="284"/>
        <v>32.784299028303238</v>
      </c>
      <c r="O917" s="96">
        <f t="shared" si="292"/>
        <v>0.78255781954356107</v>
      </c>
      <c r="P917" s="96">
        <f t="shared" si="293"/>
        <v>0.78255781954356107</v>
      </c>
      <c r="Q917" s="96">
        <f t="shared" si="285"/>
        <v>0.34210462329752367</v>
      </c>
      <c r="R917" s="96">
        <f t="shared" si="286"/>
        <v>6.1344019082558481E-2</v>
      </c>
      <c r="S917" s="96">
        <f t="shared" si="294"/>
        <v>305.6787196588466</v>
      </c>
      <c r="T917" s="96">
        <f t="shared" si="295"/>
        <v>189.4836125148324</v>
      </c>
      <c r="U917" s="96">
        <f t="shared" si="295"/>
        <v>398.75291486181027</v>
      </c>
      <c r="V917" s="32">
        <f t="shared" si="296"/>
        <v>1000.0000000000003</v>
      </c>
      <c r="W917" s="100">
        <f>IF(A917=1,((cPH1_+cPHr+(cNES*L917+(cNES+cOSEX)*G917+(cNES+cEREX)*H917+(cNES+cHOEX)*I917+(cNES+cNES)*S917+(cNES+cOSEX)*N917+(cNES+cEREX)*O917+(cNES+cHOEX)*P917)))/(1+cDR)^(A$6:A$65537 + 0.5),(cPHr+(cNES*L917+(cNES+cOSEX)*G917+(cNES+cEREX)*H917+(cNES+cHOEX)*I917+(cNES+cNES)*S917+(cNES+cOSEX)*N917+(cNES+cEREX)*O917+(cNES+cHOEX)*P917))/(1+cDR)^(((cycle + 0.5)/('Life tables'!$I$2/2))))</f>
        <v>12826.08104523351</v>
      </c>
      <c r="X917" s="107">
        <f>((L917+G917+H917+I917+N917+O917+P917+S917)/('Life tables'!$I$2/2))/(1+oDR)^(((cycle + 0.5)/('Life tables'!$I$2/2)))</f>
        <v>9.3846774770265178</v>
      </c>
      <c r="Y917" s="31">
        <f>((uNES*L917+ uOCEX*G917+uEREX*H917+uHOEX*I917+uNES*S917+ uOCEX*N917+uEREX*O917+uHOEX*P917)/('Life tables'!$I$2/2))/(1+oDR)^(((cycle + 0.5)/('Life tables'!$I$2/2)))</f>
        <v>6.1849037388033477</v>
      </c>
      <c r="Z917" s="100">
        <f t="shared" si="287"/>
        <v>98362.124629698359</v>
      </c>
      <c r="AA917" s="107">
        <f>((L917+G917+H917+I917+N917+O917+P917+S917)/('Life tables'!$I$2/2))</f>
        <v>15.793654462001831</v>
      </c>
      <c r="AB917" s="31">
        <f>((uNES*L917+ uOCEX*G917+uEREX*H917+uHOEX*I917+uNES*S917+ uOCEX*N917+uEREX*O917+uHOEX*P917)/('Life tables'!$I$2/2))</f>
        <v>10.408693614727543</v>
      </c>
    </row>
    <row r="918" spans="1:28" x14ac:dyDescent="0.25">
      <c r="A918" s="4">
        <v>912</v>
      </c>
      <c r="C918" s="105">
        <f>IF(male=0,VLOOKUP((($A$5:$A$1570/'Life tables'!$I$2)*2)+age,lifetable,13,1),IF(male=1,VLOOKUP((($A$5:$A$1570/'Life tables'!$I$2)*2)+age,lifetable,10,1),"error"))</f>
        <v>9.128120834711595E-4</v>
      </c>
      <c r="F918" s="96">
        <f t="shared" si="280"/>
        <v>71.867735658267804</v>
      </c>
      <c r="G918" s="96">
        <f t="shared" si="281"/>
        <v>7.219264457756795</v>
      </c>
      <c r="H918" s="96">
        <f t="shared" si="288"/>
        <v>0.4122982209885987</v>
      </c>
      <c r="I918" s="96">
        <f t="shared" si="289"/>
        <v>0.16520399788362666</v>
      </c>
      <c r="J918" s="96">
        <f t="shared" si="282"/>
        <v>7.271872035501023E-2</v>
      </c>
      <c r="K918" s="96">
        <f t="shared" si="290"/>
        <v>0.17262895549369769</v>
      </c>
      <c r="L918" s="96">
        <f t="shared" si="291"/>
        <v>63.825621305790079</v>
      </c>
      <c r="M918" s="96">
        <f t="shared" si="283"/>
        <v>339.89573696508984</v>
      </c>
      <c r="N918" s="96">
        <f t="shared" si="284"/>
        <v>32.732695897184882</v>
      </c>
      <c r="O918" s="96">
        <f t="shared" si="292"/>
        <v>0.78132605815269729</v>
      </c>
      <c r="P918" s="96">
        <f t="shared" si="293"/>
        <v>0.78132605815269729</v>
      </c>
      <c r="Q918" s="96">
        <f t="shared" si="285"/>
        <v>0.34156614389563145</v>
      </c>
      <c r="R918" s="96">
        <f t="shared" si="286"/>
        <v>6.124746239067036E-2</v>
      </c>
      <c r="S918" s="96">
        <f t="shared" si="294"/>
        <v>305.19757534531323</v>
      </c>
      <c r="T918" s="96">
        <f t="shared" si="295"/>
        <v>189.89789737908305</v>
      </c>
      <c r="U918" s="96">
        <f t="shared" si="295"/>
        <v>398.98679127969461</v>
      </c>
      <c r="V918" s="32">
        <f t="shared" si="296"/>
        <v>1000.0000000000002</v>
      </c>
      <c r="W918" s="100">
        <f>IF(A918=1,((cPH1_+cPHr+(cNES*L918+(cNES+cOSEX)*G918+(cNES+cEREX)*H918+(cNES+cHOEX)*I918+(cNES+cNES)*S918+(cNES+cOSEX)*N918+(cNES+cEREX)*O918+(cNES+cHOEX)*P918)))/(1+cDR)^(A$6:A$65537 + 0.5),(cPHr+(cNES*L918+(cNES+cOSEX)*G918+(cNES+cEREX)*H918+(cNES+cHOEX)*I918+(cNES+cNES)*S918+(cNES+cOSEX)*N918+(cNES+cEREX)*O918+(cNES+cHOEX)*P918))/(1+cDR)^(((cycle + 0.5)/('Life tables'!$I$2/2))))</f>
        <v>12777.308067299207</v>
      </c>
      <c r="X918" s="107">
        <f>((L918+G918+H918+I918+N918+O918+P918+S918)/('Life tables'!$I$2/2))/(1+oDR)^(((cycle + 0.5)/('Life tables'!$I$2/2)))</f>
        <v>9.3645556156338632</v>
      </c>
      <c r="Y918" s="31">
        <f>((uNES*L918+ uOCEX*G918+uEREX*H918+uHOEX*I918+uNES*S918+ uOCEX*N918+uEREX*O918+uHOEX*P918)/('Life tables'!$I$2/2))/(1+oDR)^(((cycle + 0.5)/('Life tables'!$I$2/2)))</f>
        <v>6.1716425725928072</v>
      </c>
      <c r="Z918" s="100">
        <f t="shared" si="287"/>
        <v>98207.334159403646</v>
      </c>
      <c r="AA918" s="107">
        <f>((L918+G918+H918+I918+N918+O918+P918+S918)/('Life tables'!$I$2/2))</f>
        <v>15.768793501750865</v>
      </c>
      <c r="AB918" s="31">
        <f>((uNES*L918+ uOCEX*G918+uEREX*H918+uHOEX*I918+uNES*S918+ uOCEX*N918+uEREX*O918+uHOEX*P918)/('Life tables'!$I$2/2))</f>
        <v>10.392309180305205</v>
      </c>
    </row>
    <row r="919" spans="1:28" x14ac:dyDescent="0.25">
      <c r="A919" s="4">
        <v>913</v>
      </c>
      <c r="C919" s="105">
        <f>IF(male=0,VLOOKUP((($A$5:$A$1570/'Life tables'!$I$2)*2)+age,lifetable,13,1),IF(male=1,VLOOKUP((($A$5:$A$1570/'Life tables'!$I$2)*2)+age,lifetable,10,1),"error"))</f>
        <v>9.9786705819526755E-4</v>
      </c>
      <c r="F919" s="96">
        <f t="shared" si="280"/>
        <v>71.75457790316969</v>
      </c>
      <c r="G919" s="96">
        <f t="shared" si="281"/>
        <v>7.2078975244310559</v>
      </c>
      <c r="H919" s="96">
        <f t="shared" si="288"/>
        <v>0.41164904593541685</v>
      </c>
      <c r="I919" s="96">
        <f t="shared" si="289"/>
        <v>0.16494387957932061</v>
      </c>
      <c r="J919" s="96">
        <f t="shared" si="282"/>
        <v>7.9369416149115662E-2</v>
      </c>
      <c r="K919" s="96">
        <f t="shared" si="290"/>
        <v>0.17235714638645816</v>
      </c>
      <c r="L919" s="96">
        <f t="shared" si="291"/>
        <v>63.718360890688324</v>
      </c>
      <c r="M919" s="96">
        <f t="shared" si="283"/>
        <v>339.36073343805288</v>
      </c>
      <c r="N919" s="96">
        <f t="shared" si="284"/>
        <v>32.681173898377878</v>
      </c>
      <c r="O919" s="96">
        <f t="shared" si="292"/>
        <v>0.78009623338169543</v>
      </c>
      <c r="P919" s="96">
        <f t="shared" si="293"/>
        <v>0.78009623338169543</v>
      </c>
      <c r="Q919" s="96">
        <f t="shared" si="285"/>
        <v>0.37280522826618812</v>
      </c>
      <c r="R919" s="96">
        <f t="shared" si="286"/>
        <v>6.1151057508709632E-2</v>
      </c>
      <c r="S919" s="96">
        <f t="shared" si="294"/>
        <v>304.68541078713668</v>
      </c>
      <c r="T919" s="96">
        <f t="shared" si="295"/>
        <v>190.35007202349834</v>
      </c>
      <c r="U919" s="96">
        <f t="shared" si="295"/>
        <v>399.22029948358977</v>
      </c>
      <c r="V919" s="32">
        <f t="shared" si="296"/>
        <v>1000.0000000000002</v>
      </c>
      <c r="W919" s="100">
        <f>IF(A919=1,((cPH1_+cPHr+(cNES*L919+(cNES+cOSEX)*G919+(cNES+cEREX)*H919+(cNES+cHOEX)*I919+(cNES+cNES)*S919+(cNES+cOSEX)*N919+(cNES+cEREX)*O919+(cNES+cHOEX)*P919)))/(1+cDR)^(A$6:A$65537 + 0.5),(cPHr+(cNES*L919+(cNES+cOSEX)*G919+(cNES+cEREX)*H919+(cNES+cHOEX)*I919+(cNES+cNES)*S919+(cNES+cOSEX)*N919+(cNES+cEREX)*O919+(cNES+cHOEX)*P919))/(1+cDR)^(((cycle + 0.5)/('Life tables'!$I$2/2))))</f>
        <v>12727.689772484388</v>
      </c>
      <c r="X919" s="107">
        <f>((L919+G919+H919+I919+N919+O919+P919+S919)/('Life tables'!$I$2/2))/(1+oDR)^(((cycle + 0.5)/('Life tables'!$I$2/2)))</f>
        <v>9.3435994769559745</v>
      </c>
      <c r="Y919" s="31">
        <f>((uNES*L919+ uOCEX*G919+uEREX*H919+uHOEX*I919+uNES*S919+ uOCEX*N919+uEREX*O919+uHOEX*P919)/('Life tables'!$I$2/2))/(1+oDR)^(((cycle + 0.5)/('Life tables'!$I$2/2)))</f>
        <v>6.1578219678179833</v>
      </c>
      <c r="Z919" s="100">
        <f t="shared" si="287"/>
        <v>98044.846878715252</v>
      </c>
      <c r="AA919" s="107">
        <f>((L919+G919+H919+I919+N919+O919+P919+S919)/('Life tables'!$I$2/2))</f>
        <v>15.742493359322633</v>
      </c>
      <c r="AB919" s="31">
        <f>((uNES*L919+ uOCEX*G919+uEREX*H919+uHOEX*I919+uNES*S919+ uOCEX*N919+uEREX*O919+uHOEX*P919)/('Life tables'!$I$2/2))</f>
        <v>10.374960064945686</v>
      </c>
    </row>
    <row r="920" spans="1:28" x14ac:dyDescent="0.25">
      <c r="A920" s="4">
        <v>914</v>
      </c>
      <c r="C920" s="105">
        <f>IF(male=0,VLOOKUP((($A$5:$A$1570/'Life tables'!$I$2)*2)+age,lifetable,13,1),IF(male=1,VLOOKUP((($A$5:$A$1570/'Life tables'!$I$2)*2)+age,lifetable,10,1),"error"))</f>
        <v>9.9786705819526755E-4</v>
      </c>
      <c r="F920" s="96">
        <f t="shared" si="280"/>
        <v>71.634823304326616</v>
      </c>
      <c r="G920" s="96">
        <f t="shared" si="281"/>
        <v>7.1958679243447028</v>
      </c>
      <c r="H920" s="96">
        <f t="shared" si="288"/>
        <v>0.41096202543023519</v>
      </c>
      <c r="I920" s="96">
        <f t="shared" si="289"/>
        <v>0.16466859696031758</v>
      </c>
      <c r="J920" s="96">
        <f t="shared" si="282"/>
        <v>7.9236952787625714E-2</v>
      </c>
      <c r="K920" s="96">
        <f t="shared" si="290"/>
        <v>0.17206949141688813</v>
      </c>
      <c r="L920" s="96">
        <f t="shared" si="291"/>
        <v>63.612018313386848</v>
      </c>
      <c r="M920" s="96">
        <f t="shared" si="283"/>
        <v>338.79480518858549</v>
      </c>
      <c r="N920" s="96">
        <f t="shared" si="284"/>
        <v>32.626673781798466</v>
      </c>
      <c r="O920" s="96">
        <f t="shared" si="292"/>
        <v>0.77879532124816364</v>
      </c>
      <c r="P920" s="96">
        <f t="shared" si="293"/>
        <v>0.77879532124816364</v>
      </c>
      <c r="Q920" s="96">
        <f t="shared" si="285"/>
        <v>0.37218352696301277</v>
      </c>
      <c r="R920" s="96">
        <f t="shared" si="286"/>
        <v>6.10490801509335E-2</v>
      </c>
      <c r="S920" s="96">
        <f t="shared" si="294"/>
        <v>304.17730815717675</v>
      </c>
      <c r="T920" s="96">
        <f t="shared" ref="T920:U935" si="297">J920+Q920+T919</f>
        <v>190.80149250324899</v>
      </c>
      <c r="U920" s="96">
        <f t="shared" si="297"/>
        <v>399.45341805515761</v>
      </c>
      <c r="V920" s="32">
        <f t="shared" si="296"/>
        <v>1000.0000000000003</v>
      </c>
      <c r="W920" s="100">
        <f>IF(A920=1,((cPH1_+cPHr+(cNES*L920+(cNES+cOSEX)*G920+(cNES+cEREX)*H920+(cNES+cHOEX)*I920+(cNES+cNES)*S920+(cNES+cOSEX)*N920+(cNES+cEREX)*O920+(cNES+cHOEX)*P920)))/(1+cDR)^(A$6:A$65537 + 0.5),(cPHr+(cNES*L920+(cNES+cOSEX)*G920+(cNES+cEREX)*H920+(cNES+cHOEX)*I920+(cNES+cNES)*S920+(cNES+cOSEX)*N920+(cNES+cEREX)*O920+(cNES+cHOEX)*P920))/(1+cDR)^(((cycle + 0.5)/('Life tables'!$I$2/2))))</f>
        <v>12678.101314496811</v>
      </c>
      <c r="X920" s="107">
        <f>((L920+G920+H920+I920+N920+O920+P920+S920)/('Life tables'!$I$2/2))/(1+oDR)^(((cycle + 0.5)/('Life tables'!$I$2/2)))</f>
        <v>9.32269023818621</v>
      </c>
      <c r="Y920" s="31">
        <f>((uNES*L920+ uOCEX*G920+uEREX*H920+uHOEX*I920+uNES*S920+ uOCEX*N920+uEREX*O920+uHOEX*P920)/('Life tables'!$I$2/2))/(1+oDR)^(((cycle + 0.5)/('Life tables'!$I$2/2)))</f>
        <v>6.1440419090305101</v>
      </c>
      <c r="Z920" s="100">
        <f t="shared" si="287"/>
        <v>97881.3711804716</v>
      </c>
      <c r="AA920" s="107">
        <f>((L920+G920+H920+I920+N920+O920+P920+S920)/('Life tables'!$I$2/2))</f>
        <v>15.716237088523796</v>
      </c>
      <c r="AB920" s="31">
        <f>((uNES*L920+ uOCEX*G920+uEREX*H920+uHOEX*I920+uNES*S920+ uOCEX*N920+uEREX*O920+uHOEX*P920)/('Life tables'!$I$2/2))</f>
        <v>10.357656090366513</v>
      </c>
    </row>
    <row r="921" spans="1:28" x14ac:dyDescent="0.25">
      <c r="A921" s="4">
        <v>915</v>
      </c>
      <c r="C921" s="105">
        <f>IF(male=0,VLOOKUP((($A$5:$A$1570/'Life tables'!$I$2)*2)+age,lifetable,13,1),IF(male=1,VLOOKUP((($A$5:$A$1570/'Life tables'!$I$2)*2)+age,lifetable,10,1),"error"))</f>
        <v>9.9786705819526755E-4</v>
      </c>
      <c r="F921" s="96">
        <f t="shared" si="280"/>
        <v>71.515271144026244</v>
      </c>
      <c r="G921" s="96">
        <f t="shared" si="281"/>
        <v>7.1838586596336445</v>
      </c>
      <c r="H921" s="96">
        <f t="shared" si="288"/>
        <v>0.41027616629531594</v>
      </c>
      <c r="I921" s="96">
        <f t="shared" si="289"/>
        <v>0.16439377969139513</v>
      </c>
      <c r="J921" s="96">
        <f t="shared" si="282"/>
        <v>7.9104713348140579E-2</v>
      </c>
      <c r="K921" s="96">
        <f t="shared" si="290"/>
        <v>0.17178232271217475</v>
      </c>
      <c r="L921" s="96">
        <f t="shared" si="291"/>
        <v>63.505855502345568</v>
      </c>
      <c r="M921" s="96">
        <f t="shared" si="283"/>
        <v>338.22981829756736</v>
      </c>
      <c r="N921" s="96">
        <f t="shared" si="284"/>
        <v>32.572264320077295</v>
      </c>
      <c r="O921" s="96">
        <f t="shared" si="292"/>
        <v>0.77749657303670117</v>
      </c>
      <c r="P921" s="96">
        <f t="shared" si="293"/>
        <v>0.77749657303670117</v>
      </c>
      <c r="Q921" s="96">
        <f t="shared" si="285"/>
        <v>0.37156285979053366</v>
      </c>
      <c r="R921" s="96">
        <f t="shared" si="286"/>
        <v>6.0947272421104842E-2</v>
      </c>
      <c r="S921" s="96">
        <f t="shared" si="294"/>
        <v>303.67005069920504</v>
      </c>
      <c r="T921" s="96">
        <f t="shared" si="297"/>
        <v>191.25216007638767</v>
      </c>
      <c r="U921" s="96">
        <f t="shared" si="297"/>
        <v>399.68614765029088</v>
      </c>
      <c r="V921" s="32">
        <f t="shared" si="296"/>
        <v>1000.0000000000002</v>
      </c>
      <c r="W921" s="100">
        <f>IF(A921=1,((cPH1_+cPHr+(cNES*L921+(cNES+cOSEX)*G921+(cNES+cEREX)*H921+(cNES+cHOEX)*I921+(cNES+cNES)*S921+(cNES+cOSEX)*N921+(cNES+cEREX)*O921+(cNES+cHOEX)*P921)))/(1+cDR)^(A$6:A$65537 + 0.5),(cPHr+(cNES*L921+(cNES+cOSEX)*G921+(cNES+cEREX)*H921+(cNES+cHOEX)*I921+(cNES+cNES)*S921+(cNES+cOSEX)*N921+(cNES+cEREX)*O921+(cNES+cHOEX)*P921))/(1+cDR)^(((cycle + 0.5)/('Life tables'!$I$2/2))))</f>
        <v>12628.706040399409</v>
      </c>
      <c r="X921" s="107">
        <f>((L921+G921+H921+I921+N921+O921+P921+S921)/('Life tables'!$I$2/2))/(1+oDR)^(((cycle + 0.5)/('Life tables'!$I$2/2)))</f>
        <v>9.3018277942245788</v>
      </c>
      <c r="Y921" s="31">
        <f>((uNES*L921+ uOCEX*G921+uEREX*H921+uHOEX*I921+uNES*S921+ uOCEX*N921+uEREX*O921+uHOEX*P921)/('Life tables'!$I$2/2))/(1+oDR)^(((cycle + 0.5)/('Life tables'!$I$2/2)))</f>
        <v>6.1302926898960095</v>
      </c>
      <c r="Z921" s="100">
        <f t="shared" si="287"/>
        <v>97718.167914313904</v>
      </c>
      <c r="AA921" s="107">
        <f>((L921+G921+H921+I921+N921+O921+P921+S921)/('Life tables'!$I$2/2))</f>
        <v>15.690024615942791</v>
      </c>
      <c r="AB921" s="31">
        <f>((uNES*L921+ uOCEX*G921+uEREX*H921+uHOEX*I921+uNES*S921+ uOCEX*N921+uEREX*O921+uHOEX*P921)/('Life tables'!$I$2/2))</f>
        <v>10.340380980512517</v>
      </c>
    </row>
    <row r="922" spans="1:28" x14ac:dyDescent="0.25">
      <c r="A922" s="4">
        <v>916</v>
      </c>
      <c r="C922" s="105">
        <f>IF(male=0,VLOOKUP((($A$5:$A$1570/'Life tables'!$I$2)*2)+age,lifetable,13,1),IF(male=1,VLOOKUP((($A$5:$A$1570/'Life tables'!$I$2)*2)+age,lifetable,10,1),"error"))</f>
        <v>9.9786705819526755E-4</v>
      </c>
      <c r="F922" s="96">
        <f t="shared" si="280"/>
        <v>71.395920991846182</v>
      </c>
      <c r="G922" s="96">
        <f t="shared" si="281"/>
        <v>7.1718696870610508</v>
      </c>
      <c r="H922" s="96">
        <f t="shared" si="288"/>
        <v>0.40959146606136754</v>
      </c>
      <c r="I922" s="96">
        <f t="shared" si="289"/>
        <v>0.16411942678313152</v>
      </c>
      <c r="J922" s="96">
        <f t="shared" si="282"/>
        <v>7.8972697354560042E-2</v>
      </c>
      <c r="K922" s="96">
        <f t="shared" si="290"/>
        <v>0.17149563923842756</v>
      </c>
      <c r="L922" s="96">
        <f t="shared" si="291"/>
        <v>63.399872075347645</v>
      </c>
      <c r="M922" s="96">
        <f t="shared" si="283"/>
        <v>337.66577128147554</v>
      </c>
      <c r="N922" s="96">
        <f t="shared" si="284"/>
        <v>32.517945370347881</v>
      </c>
      <c r="O922" s="96">
        <f t="shared" si="292"/>
        <v>0.7761999853371</v>
      </c>
      <c r="P922" s="96">
        <f t="shared" si="293"/>
        <v>0.7761999853371</v>
      </c>
      <c r="Q922" s="96">
        <f t="shared" si="285"/>
        <v>0.37094322511902461</v>
      </c>
      <c r="R922" s="96">
        <f t="shared" si="286"/>
        <v>6.0845634051900459E-2</v>
      </c>
      <c r="S922" s="96">
        <f t="shared" si="294"/>
        <v>303.16363708128256</v>
      </c>
      <c r="T922" s="96">
        <f t="shared" si="297"/>
        <v>191.70207599886126</v>
      </c>
      <c r="U922" s="96">
        <f t="shared" si="297"/>
        <v>399.91848892358121</v>
      </c>
      <c r="V922" s="32">
        <f t="shared" si="296"/>
        <v>1000.0000000000003</v>
      </c>
      <c r="W922" s="100">
        <f>IF(A922=1,((cPH1_+cPHr+(cNES*L922+(cNES+cOSEX)*G922+(cNES+cEREX)*H922+(cNES+cHOEX)*I922+(cNES+cNES)*S922+(cNES+cOSEX)*N922+(cNES+cEREX)*O922+(cNES+cHOEX)*P922)))/(1+cDR)^(A$6:A$65537 + 0.5),(cPHr+(cNES*L922+(cNES+cOSEX)*G922+(cNES+cEREX)*H922+(cNES+cHOEX)*I922+(cNES+cNES)*S922+(cNES+cOSEX)*N922+(cNES+cEREX)*O922+(cNES+cHOEX)*P922))/(1+cDR)^(((cycle + 0.5)/('Life tables'!$I$2/2))))</f>
        <v>12579.50319856488</v>
      </c>
      <c r="X922" s="107">
        <f>((L922+G922+H922+I922+N922+O922+P922+S922)/('Life tables'!$I$2/2))/(1+oDR)^(((cycle + 0.5)/('Life tables'!$I$2/2)))</f>
        <v>9.2810120402114311</v>
      </c>
      <c r="Y922" s="31">
        <f>((uNES*L922+ uOCEX*G922+uEREX*H922+uHOEX*I922+uNES*S922+ uOCEX*N922+uEREX*O922+uHOEX*P922)/('Life tables'!$I$2/2))/(1+oDR)^(((cycle + 0.5)/('Life tables'!$I$2/2)))</f>
        <v>6.116574241310329</v>
      </c>
      <c r="Z922" s="100">
        <f t="shared" si="287"/>
        <v>97555.23663342389</v>
      </c>
      <c r="AA922" s="107">
        <f>((L922+G922+H922+I922+N922+O922+P922+S922)/('Life tables'!$I$2/2))</f>
        <v>15.663855868298766</v>
      </c>
      <c r="AB922" s="31">
        <f>((uNES*L922+ uOCEX*G922+uEREX*H922+uHOEX*I922+uNES*S922+ uOCEX*N922+uEREX*O922+uHOEX*P922)/('Life tables'!$I$2/2))</f>
        <v>10.323134687092944</v>
      </c>
    </row>
    <row r="923" spans="1:28" x14ac:dyDescent="0.25">
      <c r="A923" s="4">
        <v>917</v>
      </c>
      <c r="C923" s="105">
        <f>IF(male=0,VLOOKUP((($A$5:$A$1570/'Life tables'!$I$2)*2)+age,lifetable,13,1),IF(male=1,VLOOKUP((($A$5:$A$1570/'Life tables'!$I$2)*2)+age,lifetable,10,1),"error"))</f>
        <v>9.9786705819526755E-4</v>
      </c>
      <c r="F923" s="96">
        <f t="shared" si="280"/>
        <v>71.27677242126326</v>
      </c>
      <c r="G923" s="96">
        <f t="shared" si="281"/>
        <v>7.1599009637817765</v>
      </c>
      <c r="H923" s="96">
        <f t="shared" si="288"/>
        <v>0.40890792228146799</v>
      </c>
      <c r="I923" s="96">
        <f t="shared" si="289"/>
        <v>0.16384553725506826</v>
      </c>
      <c r="J923" s="96">
        <f t="shared" si="282"/>
        <v>7.8840904335096815E-2</v>
      </c>
      <c r="K923" s="96">
        <f t="shared" si="290"/>
        <v>0.17120943997112212</v>
      </c>
      <c r="L923" s="96">
        <f t="shared" si="291"/>
        <v>63.294067653638727</v>
      </c>
      <c r="M923" s="96">
        <f t="shared" si="283"/>
        <v>337.10266265629457</v>
      </c>
      <c r="N923" s="96">
        <f t="shared" si="284"/>
        <v>32.463716789696328</v>
      </c>
      <c r="O923" s="96">
        <f t="shared" si="292"/>
        <v>0.77490555473802014</v>
      </c>
      <c r="P923" s="96">
        <f t="shared" si="293"/>
        <v>0.77490555473802014</v>
      </c>
      <c r="Q923" s="96">
        <f t="shared" si="285"/>
        <v>0.37032462131821814</v>
      </c>
      <c r="R923" s="96">
        <f t="shared" si="286"/>
        <v>6.074416477590841E-2</v>
      </c>
      <c r="S923" s="96">
        <f t="shared" si="294"/>
        <v>302.65806597102807</v>
      </c>
      <c r="T923" s="96">
        <f t="shared" si="297"/>
        <v>192.15124152451457</v>
      </c>
      <c r="U923" s="96">
        <f t="shared" si="297"/>
        <v>400.15044252832826</v>
      </c>
      <c r="V923" s="32">
        <f t="shared" si="296"/>
        <v>1000.0000000000002</v>
      </c>
      <c r="W923" s="100">
        <f>IF(A923=1,((cPH1_+cPHr+(cNES*L923+(cNES+cOSEX)*G923+(cNES+cEREX)*H923+(cNES+cHOEX)*I923+(cNES+cNES)*S923+(cNES+cOSEX)*N923+(cNES+cEREX)*O923+(cNES+cHOEX)*P923)))/(1+cDR)^(A$6:A$65537 + 0.5),(cPHr+(cNES*L923+(cNES+cOSEX)*G923+(cNES+cEREX)*H923+(cNES+cHOEX)*I923+(cNES+cNES)*S923+(cNES+cOSEX)*N923+(cNES+cEREX)*O923+(cNES+cHOEX)*P923))/(1+cDR)^(((cycle + 0.5)/('Life tables'!$I$2/2))))</f>
        <v>12530.49204025435</v>
      </c>
      <c r="X923" s="107">
        <f>((L923+G923+H923+I923+N923+O923+P923+S923)/('Life tables'!$I$2/2))/(1+oDR)^(((cycle + 0.5)/('Life tables'!$I$2/2)))</f>
        <v>9.2602428715267102</v>
      </c>
      <c r="Y923" s="31">
        <f>((uNES*L923+ uOCEX*G923+uEREX*H923+uHOEX*I923+uNES*S923+ uOCEX*N923+uEREX*O923+uHOEX*P923)/('Life tables'!$I$2/2))/(1+oDR)^(((cycle + 0.5)/('Life tables'!$I$2/2)))</f>
        <v>6.1028864943271319</v>
      </c>
      <c r="Z923" s="100">
        <f t="shared" si="287"/>
        <v>97392.576891469245</v>
      </c>
      <c r="AA923" s="107">
        <f>((L923+G923+H923+I923+N923+O923+P923+S923)/('Life tables'!$I$2/2))</f>
        <v>15.637730772441023</v>
      </c>
      <c r="AB923" s="31">
        <f>((uNES*L923+ uOCEX*G923+uEREX*H923+uHOEX*I923+uNES*S923+ uOCEX*N923+uEREX*O923+uHOEX*P923)/('Life tables'!$I$2/2))</f>
        <v>10.305917161902684</v>
      </c>
    </row>
    <row r="924" spans="1:28" x14ac:dyDescent="0.25">
      <c r="A924" s="4">
        <v>918</v>
      </c>
      <c r="C924" s="105">
        <f>IF(male=0,VLOOKUP((($A$5:$A$1570/'Life tables'!$I$2)*2)+age,lifetable,13,1),IF(male=1,VLOOKUP((($A$5:$A$1570/'Life tables'!$I$2)*2)+age,lifetable,10,1),"error"))</f>
        <v>9.9786705819526755E-4</v>
      </c>
      <c r="F924" s="96">
        <f t="shared" si="280"/>
        <v>71.15782500953793</v>
      </c>
      <c r="G924" s="96">
        <f t="shared" si="281"/>
        <v>7.1479524473307503</v>
      </c>
      <c r="H924" s="96">
        <f t="shared" si="288"/>
        <v>0.40822553253040156</v>
      </c>
      <c r="I924" s="96">
        <f t="shared" si="289"/>
        <v>0.16357211013544432</v>
      </c>
      <c r="J924" s="96">
        <f t="shared" si="282"/>
        <v>7.8709333822148814E-2</v>
      </c>
      <c r="K924" s="96">
        <f t="shared" si="290"/>
        <v>0.17092372389482244</v>
      </c>
      <c r="L924" s="96">
        <f t="shared" si="291"/>
        <v>63.188441861824366</v>
      </c>
      <c r="M924" s="96">
        <f t="shared" si="283"/>
        <v>336.54049093761961</v>
      </c>
      <c r="N924" s="96">
        <f t="shared" si="284"/>
        <v>32.409578435171234</v>
      </c>
      <c r="O924" s="96">
        <f t="shared" si="292"/>
        <v>0.77361327782722622</v>
      </c>
      <c r="P924" s="96">
        <f t="shared" si="293"/>
        <v>0.77361327782722622</v>
      </c>
      <c r="Q924" s="96">
        <f t="shared" si="285"/>
        <v>0.36970704675741922</v>
      </c>
      <c r="R924" s="96">
        <f t="shared" si="286"/>
        <v>6.0642864325646563E-2</v>
      </c>
      <c r="S924" s="96">
        <f t="shared" si="294"/>
        <v>302.15333603571088</v>
      </c>
      <c r="T924" s="96">
        <f t="shared" si="297"/>
        <v>192.59965790509415</v>
      </c>
      <c r="U924" s="96">
        <f t="shared" si="297"/>
        <v>400.38200911654872</v>
      </c>
      <c r="V924" s="32">
        <f t="shared" si="296"/>
        <v>1000.0000000000005</v>
      </c>
      <c r="W924" s="100">
        <f>IF(A924=1,((cPH1_+cPHr+(cNES*L924+(cNES+cOSEX)*G924+(cNES+cEREX)*H924+(cNES+cHOEX)*I924+(cNES+cNES)*S924+(cNES+cOSEX)*N924+(cNES+cEREX)*O924+(cNES+cHOEX)*P924)))/(1+cDR)^(A$6:A$65537 + 0.5),(cPHr+(cNES*L924+(cNES+cOSEX)*G924+(cNES+cEREX)*H924+(cNES+cHOEX)*I924+(cNES+cNES)*S924+(cNES+cOSEX)*N924+(cNES+cEREX)*O924+(cNES+cHOEX)*P924))/(1+cDR)^(((cycle + 0.5)/('Life tables'!$I$2/2))))</f>
        <v>12481.6718196076</v>
      </c>
      <c r="X924" s="107">
        <f>((L924+G924+H924+I924+N924+O924+P924+S924)/('Life tables'!$I$2/2))/(1+oDR)^(((cycle + 0.5)/('Life tables'!$I$2/2)))</f>
        <v>9.2395201837892689</v>
      </c>
      <c r="Y924" s="31">
        <f>((uNES*L924+ uOCEX*G924+uEREX*H924+uHOEX*I924+uNES*S924+ uOCEX*N924+uEREX*O924+uHOEX*P924)/('Life tables'!$I$2/2))/(1+oDR)^(((cycle + 0.5)/('Life tables'!$I$2/2)))</f>
        <v>6.089229380157442</v>
      </c>
      <c r="Z924" s="100">
        <f t="shared" si="287"/>
        <v>97230.188242612057</v>
      </c>
      <c r="AA924" s="107">
        <f>((L924+G924+H924+I924+N924+O924+P924+S924)/('Life tables'!$I$2/2))</f>
        <v>15.611649255348572</v>
      </c>
      <c r="AB924" s="31">
        <f>((uNES*L924+ uOCEX*G924+uEREX*H924+uHOEX*I924+uNES*S924+ uOCEX*N924+uEREX*O924+uHOEX*P924)/('Life tables'!$I$2/2))</f>
        <v>10.28872835682197</v>
      </c>
    </row>
    <row r="925" spans="1:28" x14ac:dyDescent="0.25">
      <c r="A925" s="4">
        <v>919</v>
      </c>
      <c r="C925" s="105">
        <f>IF(male=0,VLOOKUP((($A$5:$A$1570/'Life tables'!$I$2)*2)+age,lifetable,13,1),IF(male=1,VLOOKUP((($A$5:$A$1570/'Life tables'!$I$2)*2)+age,lifetable,10,1),"error"))</f>
        <v>9.9786705819526755E-4</v>
      </c>
      <c r="F925" s="96">
        <f t="shared" si="280"/>
        <v>71.039078337602589</v>
      </c>
      <c r="G925" s="96">
        <f t="shared" si="281"/>
        <v>7.1360240956117531</v>
      </c>
      <c r="H925" s="96">
        <f t="shared" si="288"/>
        <v>0.40754429440401813</v>
      </c>
      <c r="I925" s="96">
        <f t="shared" si="289"/>
        <v>0.16329914446093949</v>
      </c>
      <c r="J925" s="96">
        <f t="shared" si="282"/>
        <v>7.8577985352175542E-2</v>
      </c>
      <c r="K925" s="96">
        <f t="shared" si="290"/>
        <v>0.17063849000291267</v>
      </c>
      <c r="L925" s="96">
        <f t="shared" si="291"/>
        <v>63.082994327770791</v>
      </c>
      <c r="M925" s="96">
        <f t="shared" si="283"/>
        <v>335.9792546407549</v>
      </c>
      <c r="N925" s="96">
        <f t="shared" si="284"/>
        <v>32.355530163793169</v>
      </c>
      <c r="O925" s="96">
        <f t="shared" si="292"/>
        <v>0.77232315119181472</v>
      </c>
      <c r="P925" s="96">
        <f t="shared" si="293"/>
        <v>0.77232315119181472</v>
      </c>
      <c r="Q925" s="96">
        <f t="shared" si="285"/>
        <v>0.36909049980561309</v>
      </c>
      <c r="R925" s="96">
        <f t="shared" si="286"/>
        <v>6.0541732433580409E-2</v>
      </c>
      <c r="S925" s="96">
        <f t="shared" si="294"/>
        <v>301.6494459423389</v>
      </c>
      <c r="T925" s="96">
        <f t="shared" si="297"/>
        <v>193.04732639025192</v>
      </c>
      <c r="U925" s="96">
        <f t="shared" si="297"/>
        <v>400.61318933898519</v>
      </c>
      <c r="V925" s="32">
        <f t="shared" si="296"/>
        <v>1000.0000000000003</v>
      </c>
      <c r="W925" s="100">
        <f>IF(A925=1,((cPH1_+cPHr+(cNES*L925+(cNES+cOSEX)*G925+(cNES+cEREX)*H925+(cNES+cHOEX)*I925+(cNES+cNES)*S925+(cNES+cOSEX)*N925+(cNES+cEREX)*O925+(cNES+cHOEX)*P925)))/(1+cDR)^(A$6:A$65537 + 0.5),(cPHr+(cNES*L925+(cNES+cOSEX)*G925+(cNES+cEREX)*H925+(cNES+cHOEX)*I925+(cNES+cNES)*S925+(cNES+cOSEX)*N925+(cNES+cEREX)*O925+(cNES+cHOEX)*P925))/(1+cDR)^(((cycle + 0.5)/('Life tables'!$I$2/2))))</f>
        <v>12433.041793633227</v>
      </c>
      <c r="X925" s="107">
        <f>((L925+G925+H925+I925+N925+O925+P925+S925)/('Life tables'!$I$2/2))/(1+oDR)^(((cycle + 0.5)/('Life tables'!$I$2/2)))</f>
        <v>9.2188438728561497</v>
      </c>
      <c r="Y925" s="31">
        <f>((uNES*L925+ uOCEX*G925+uEREX*H925+uHOEX*I925+uNES*S925+ uOCEX*N925+uEREX*O925+uHOEX*P925)/('Life tables'!$I$2/2))/(1+oDR)^(((cycle + 0.5)/('Life tables'!$I$2/2)))</f>
        <v>6.0756028301691689</v>
      </c>
      <c r="Z925" s="100">
        <f t="shared" si="287"/>
        <v>97068.070241516136</v>
      </c>
      <c r="AA925" s="107">
        <f>((L925+G925+H925+I925+N925+O925+P925+S925)/('Life tables'!$I$2/2))</f>
        <v>15.585611244129622</v>
      </c>
      <c r="AB925" s="31">
        <f>((uNES*L925+ uOCEX*G925+uEREX*H925+uHOEX*I925+uNES*S925+ uOCEX*N925+uEREX*O925+uHOEX*P925)/('Life tables'!$I$2/2))</f>
        <v>10.271568223816031</v>
      </c>
    </row>
    <row r="926" spans="1:28" x14ac:dyDescent="0.25">
      <c r="A926" s="4">
        <v>920</v>
      </c>
      <c r="C926" s="105">
        <f>IF(male=0,VLOOKUP((($A$5:$A$1570/'Life tables'!$I$2)*2)+age,lifetable,13,1),IF(male=1,VLOOKUP((($A$5:$A$1570/'Life tables'!$I$2)*2)+age,lifetable,10,1),"error"))</f>
        <v>9.9786705819526755E-4</v>
      </c>
      <c r="F926" s="96">
        <f t="shared" si="280"/>
        <v>70.920531989953801</v>
      </c>
      <c r="G926" s="96">
        <f t="shared" si="281"/>
        <v>7.124115866886596</v>
      </c>
      <c r="H926" s="96">
        <f t="shared" si="288"/>
        <v>0.40686420551861485</v>
      </c>
      <c r="I926" s="96">
        <f t="shared" si="289"/>
        <v>0.16302663927642658</v>
      </c>
      <c r="J926" s="96">
        <f t="shared" si="282"/>
        <v>7.8446858465578972E-2</v>
      </c>
      <c r="K926" s="96">
        <f t="shared" si="290"/>
        <v>0.17035373729733819</v>
      </c>
      <c r="L926" s="96">
        <f t="shared" si="291"/>
        <v>62.977724682509248</v>
      </c>
      <c r="M926" s="96">
        <f t="shared" si="283"/>
        <v>335.41895228080938</v>
      </c>
      <c r="N926" s="96">
        <f t="shared" si="284"/>
        <v>32.301571832563923</v>
      </c>
      <c r="O926" s="96">
        <f t="shared" si="292"/>
        <v>0.77103517141843236</v>
      </c>
      <c r="P926" s="96">
        <f t="shared" si="293"/>
        <v>0.77103517141843236</v>
      </c>
      <c r="Q926" s="96">
        <f t="shared" si="285"/>
        <v>0.3684749788315706</v>
      </c>
      <c r="R926" s="96">
        <f t="shared" si="286"/>
        <v>6.044076883214021E-2</v>
      </c>
      <c r="S926" s="96">
        <f t="shared" si="294"/>
        <v>301.1463943577449</v>
      </c>
      <c r="T926" s="96">
        <f t="shared" si="297"/>
        <v>193.49424822754906</v>
      </c>
      <c r="U926" s="96">
        <f t="shared" si="297"/>
        <v>400.84398384511468</v>
      </c>
      <c r="V926" s="32">
        <f t="shared" si="296"/>
        <v>1000.0000000000002</v>
      </c>
      <c r="W926" s="100">
        <f>IF(A926=1,((cPH1_+cPHr+(cNES*L926+(cNES+cOSEX)*G926+(cNES+cEREX)*H926+(cNES+cHOEX)*I926+(cNES+cNES)*S926+(cNES+cOSEX)*N926+(cNES+cEREX)*O926+(cNES+cHOEX)*P926)))/(1+cDR)^(A$6:A$65537 + 0.5),(cPHr+(cNES*L926+(cNES+cOSEX)*G926+(cNES+cEREX)*H926+(cNES+cHOEX)*I926+(cNES+cNES)*S926+(cNES+cOSEX)*N926+(cNES+cEREX)*O926+(cNES+cHOEX)*P926))/(1+cDR)^(((cycle + 0.5)/('Life tables'!$I$2/2))))</f>
        <v>12384.601222198902</v>
      </c>
      <c r="X926" s="107">
        <f>((L926+G926+H926+I926+N926+O926+P926+S926)/('Life tables'!$I$2/2))/(1+oDR)^(((cycle + 0.5)/('Life tables'!$I$2/2)))</f>
        <v>9.1982138348219067</v>
      </c>
      <c r="Y926" s="31">
        <f>((uNES*L926+ uOCEX*G926+uEREX*H926+uHOEX*I926+uNES*S926+ uOCEX*N926+uEREX*O926+uHOEX*P926)/('Life tables'!$I$2/2))/(1+oDR)^(((cycle + 0.5)/('Life tables'!$I$2/2)))</f>
        <v>6.0620067758866609</v>
      </c>
      <c r="Z926" s="100">
        <f t="shared" si="287"/>
        <v>96906.222443354927</v>
      </c>
      <c r="AA926" s="107">
        <f>((L926+G926+H926+I926+N926+O926+P926+S926)/('Life tables'!$I$2/2))</f>
        <v>15.559616666021128</v>
      </c>
      <c r="AB926" s="31">
        <f>((uNES*L926+ uOCEX*G926+uEREX*H926+uHOEX*I926+uNES*S926+ uOCEX*N926+uEREX*O926+uHOEX*P926)/('Life tables'!$I$2/2))</f>
        <v>10.254436714934812</v>
      </c>
    </row>
    <row r="927" spans="1:28" x14ac:dyDescent="0.25">
      <c r="A927" s="4">
        <v>921</v>
      </c>
      <c r="C927" s="105">
        <f>IF(male=0,VLOOKUP((($A$5:$A$1570/'Life tables'!$I$2)*2)+age,lifetable,13,1),IF(male=1,VLOOKUP((($A$5:$A$1570/'Life tables'!$I$2)*2)+age,lifetable,10,1),"error"))</f>
        <v>9.9786705819526755E-4</v>
      </c>
      <c r="F927" s="96">
        <f t="shared" si="280"/>
        <v>70.802185554548046</v>
      </c>
      <c r="G927" s="96">
        <f t="shared" si="281"/>
        <v>7.1122277197646451</v>
      </c>
      <c r="H927" s="96">
        <f t="shared" si="288"/>
        <v>0.40618526351033796</v>
      </c>
      <c r="I927" s="96">
        <f t="shared" si="289"/>
        <v>0.16275459363473174</v>
      </c>
      <c r="J927" s="96">
        <f t="shared" si="282"/>
        <v>7.8315952706588088E-2</v>
      </c>
      <c r="K927" s="96">
        <f t="shared" si="290"/>
        <v>0.17006946478835527</v>
      </c>
      <c r="L927" s="96">
        <f t="shared" si="291"/>
        <v>62.872632560143387</v>
      </c>
      <c r="M927" s="96">
        <f t="shared" si="283"/>
        <v>334.85958237278851</v>
      </c>
      <c r="N927" s="96">
        <f t="shared" si="284"/>
        <v>32.247703298475294</v>
      </c>
      <c r="O927" s="96">
        <f t="shared" si="292"/>
        <v>0.76974933509348886</v>
      </c>
      <c r="P927" s="96">
        <f t="shared" si="293"/>
        <v>0.76974933509348886</v>
      </c>
      <c r="Q927" s="96">
        <f t="shared" si="285"/>
        <v>0.36786048220394874</v>
      </c>
      <c r="R927" s="96">
        <f t="shared" si="286"/>
        <v>6.0339973253737592E-2</v>
      </c>
      <c r="S927" s="96">
        <f t="shared" si="294"/>
        <v>300.64417994866858</v>
      </c>
      <c r="T927" s="96">
        <f t="shared" si="297"/>
        <v>193.94042466245961</v>
      </c>
      <c r="U927" s="96">
        <f t="shared" si="297"/>
        <v>401.07439328315678</v>
      </c>
      <c r="V927" s="32">
        <f t="shared" si="296"/>
        <v>1000.0000000000002</v>
      </c>
      <c r="W927" s="100">
        <f>IF(A927=1,((cPH1_+cPHr+(cNES*L927+(cNES+cOSEX)*G927+(cNES+cEREX)*H927+(cNES+cHOEX)*I927+(cNES+cNES)*S927+(cNES+cOSEX)*N927+(cNES+cEREX)*O927+(cNES+cHOEX)*P927)))/(1+cDR)^(A$6:A$65537 + 0.5),(cPHr+(cNES*L927+(cNES+cOSEX)*G927+(cNES+cEREX)*H927+(cNES+cHOEX)*I927+(cNES+cNES)*S927+(cNES+cOSEX)*N927+(cNES+cEREX)*O927+(cNES+cHOEX)*P927))/(1+cDR)^(((cycle + 0.5)/('Life tables'!$I$2/2))))</f>
        <v>12336.349368021461</v>
      </c>
      <c r="X927" s="107">
        <f>((L927+G927+H927+I927+N927+O927+P927+S927)/('Life tables'!$I$2/2))/(1+oDR)^(((cycle + 0.5)/('Life tables'!$I$2/2)))</f>
        <v>9.1776299660179106</v>
      </c>
      <c r="Y927" s="31">
        <f>((uNES*L927+ uOCEX*G927+uEREX*H927+uHOEX*I927+uNES*S927+ uOCEX*N927+uEREX*O927+uHOEX*P927)/('Life tables'!$I$2/2))/(1+oDR)^(((cycle + 0.5)/('Life tables'!$I$2/2)))</f>
        <v>6.0484411489902659</v>
      </c>
      <c r="Z927" s="100">
        <f t="shared" si="287"/>
        <v>96744.644403818296</v>
      </c>
      <c r="AA927" s="107">
        <f>((L927+G927+H927+I927+N927+O927+P927+S927)/('Life tables'!$I$2/2))</f>
        <v>15.53366544838833</v>
      </c>
      <c r="AB927" s="31">
        <f>((uNES*L927+ uOCEX*G927+uEREX*H927+uHOEX*I927+uNES*S927+ uOCEX*N927+uEREX*O927+uHOEX*P927)/('Life tables'!$I$2/2))</f>
        <v>10.237333782312676</v>
      </c>
    </row>
    <row r="928" spans="1:28" x14ac:dyDescent="0.25">
      <c r="A928" s="4">
        <v>922</v>
      </c>
      <c r="C928" s="105">
        <f>IF(male=0,VLOOKUP((($A$5:$A$1570/'Life tables'!$I$2)*2)+age,lifetable,13,1),IF(male=1,VLOOKUP((($A$5:$A$1570/'Life tables'!$I$2)*2)+age,lifetable,10,1),"error"))</f>
        <v>9.9786705819526755E-4</v>
      </c>
      <c r="F928" s="96">
        <f t="shared" si="280"/>
        <v>70.684038622701109</v>
      </c>
      <c r="G928" s="96">
        <f t="shared" si="281"/>
        <v>7.1003596131927154</v>
      </c>
      <c r="H928" s="96">
        <f t="shared" si="288"/>
        <v>0.40550746603460591</v>
      </c>
      <c r="I928" s="96">
        <f t="shared" si="289"/>
        <v>0.16248300659640333</v>
      </c>
      <c r="J928" s="96">
        <f t="shared" si="282"/>
        <v>7.8185267623147786E-2</v>
      </c>
      <c r="K928" s="96">
        <f t="shared" si="290"/>
        <v>0.1697856714942893</v>
      </c>
      <c r="L928" s="96">
        <f t="shared" si="291"/>
        <v>62.767717597759948</v>
      </c>
      <c r="M928" s="96">
        <f t="shared" si="283"/>
        <v>334.30114343168282</v>
      </c>
      <c r="N928" s="96">
        <f t="shared" si="284"/>
        <v>32.193924418517653</v>
      </c>
      <c r="O928" s="96">
        <f t="shared" si="292"/>
        <v>0.76846563880335883</v>
      </c>
      <c r="P928" s="96">
        <f t="shared" si="293"/>
        <v>0.76846563880335883</v>
      </c>
      <c r="Q928" s="96">
        <f t="shared" si="285"/>
        <v>0.36724700829138823</v>
      </c>
      <c r="R928" s="96">
        <f t="shared" si="286"/>
        <v>6.0239345430781487E-2</v>
      </c>
      <c r="S928" s="96">
        <f t="shared" si="294"/>
        <v>300.14280138183631</v>
      </c>
      <c r="T928" s="96">
        <f t="shared" si="297"/>
        <v>194.38585693837413</v>
      </c>
      <c r="U928" s="96">
        <f t="shared" si="297"/>
        <v>401.30441830008186</v>
      </c>
      <c r="V928" s="32">
        <f t="shared" si="296"/>
        <v>1000.0000000000005</v>
      </c>
      <c r="W928" s="100">
        <f>IF(A928=1,((cPH1_+cPHr+(cNES*L928+(cNES+cOSEX)*G928+(cNES+cEREX)*H928+(cNES+cHOEX)*I928+(cNES+cNES)*S928+(cNES+cOSEX)*N928+(cNES+cEREX)*O928+(cNES+cHOEX)*P928)))/(1+cDR)^(A$6:A$65537 + 0.5),(cPHr+(cNES*L928+(cNES+cOSEX)*G928+(cNES+cEREX)*H928+(cNES+cHOEX)*I928+(cNES+cNES)*S928+(cNES+cOSEX)*N928+(cNES+cEREX)*O928+(cNES+cHOEX)*P928))/(1+cDR)^(((cycle + 0.5)/('Life tables'!$I$2/2))))</f>
        <v>12288.285496657132</v>
      </c>
      <c r="X928" s="107">
        <f>((L928+G928+H928+I928+N928+O928+P928+S928)/('Life tables'!$I$2/2))/(1+oDR)^(((cycle + 0.5)/('Life tables'!$I$2/2)))</f>
        <v>9.1570921630116686</v>
      </c>
      <c r="Y928" s="31">
        <f>((uNES*L928+ uOCEX*G928+uEREX*H928+uHOEX*I928+uNES*S928+ uOCEX*N928+uEREX*O928+uHOEX*P928)/('Life tables'!$I$2/2))/(1+oDR)^(((cycle + 0.5)/('Life tables'!$I$2/2)))</f>
        <v>6.0349058813158631</v>
      </c>
      <c r="Z928" s="100">
        <f t="shared" si="287"/>
        <v>96583.335679119496</v>
      </c>
      <c r="AA928" s="107">
        <f>((L928+G928+H928+I928+N928+O928+P928+S928)/('Life tables'!$I$2/2))</f>
        <v>15.50775751872429</v>
      </c>
      <c r="AB928" s="31">
        <f>((uNES*L928+ uOCEX*G928+uEREX*H928+uHOEX*I928+uNES*S928+ uOCEX*N928+uEREX*O928+uHOEX*P928)/('Life tables'!$I$2/2))</f>
        <v>10.220259378168089</v>
      </c>
    </row>
    <row r="929" spans="1:28" x14ac:dyDescent="0.25">
      <c r="A929" s="4">
        <v>923</v>
      </c>
      <c r="C929" s="105">
        <f>IF(male=0,VLOOKUP((($A$5:$A$1570/'Life tables'!$I$2)*2)+age,lifetable,13,1),IF(male=1,VLOOKUP((($A$5:$A$1570/'Life tables'!$I$2)*2)+age,lifetable,10,1),"error"))</f>
        <v>9.9786705819526755E-4</v>
      </c>
      <c r="F929" s="96">
        <f t="shared" si="280"/>
        <v>70.566090788990877</v>
      </c>
      <c r="G929" s="96">
        <f t="shared" si="281"/>
        <v>7.0885115064453066</v>
      </c>
      <c r="H929" s="96">
        <f t="shared" si="288"/>
        <v>0.40483081076555133</v>
      </c>
      <c r="I929" s="96">
        <f t="shared" si="289"/>
        <v>0.16221187722948829</v>
      </c>
      <c r="J929" s="96">
        <f t="shared" si="282"/>
        <v>7.8054802766811121E-2</v>
      </c>
      <c r="K929" s="96">
        <f t="shared" si="290"/>
        <v>0.16950235644130138</v>
      </c>
      <c r="L929" s="96">
        <f t="shared" si="291"/>
        <v>62.662979435342422</v>
      </c>
      <c r="M929" s="96">
        <f t="shared" si="283"/>
        <v>333.74363397255348</v>
      </c>
      <c r="N929" s="96">
        <f t="shared" si="284"/>
        <v>32.140235049688179</v>
      </c>
      <c r="O929" s="96">
        <f t="shared" si="292"/>
        <v>0.76718407913457987</v>
      </c>
      <c r="P929" s="96">
        <f t="shared" si="293"/>
        <v>0.76718407913457987</v>
      </c>
      <c r="Q929" s="96">
        <f t="shared" si="285"/>
        <v>0.36663455546260737</v>
      </c>
      <c r="R929" s="96">
        <f t="shared" si="286"/>
        <v>6.0138885095693567E-2</v>
      </c>
      <c r="S929" s="96">
        <f t="shared" si="294"/>
        <v>299.64225732403781</v>
      </c>
      <c r="T929" s="96">
        <f t="shared" si="297"/>
        <v>194.83054629660356</v>
      </c>
      <c r="U929" s="96">
        <f t="shared" si="297"/>
        <v>401.53405954161883</v>
      </c>
      <c r="V929" s="32">
        <f t="shared" si="296"/>
        <v>1000.0000000000003</v>
      </c>
      <c r="W929" s="100">
        <f>IF(A929=1,((cPH1_+cPHr+(cNES*L929+(cNES+cOSEX)*G929+(cNES+cEREX)*H929+(cNES+cHOEX)*I929+(cNES+cNES)*S929+(cNES+cOSEX)*N929+(cNES+cEREX)*O929+(cNES+cHOEX)*P929)))/(1+cDR)^(A$6:A$65537 + 0.5),(cPHr+(cNES*L929+(cNES+cOSEX)*G929+(cNES+cEREX)*H929+(cNES+cHOEX)*I929+(cNES+cNES)*S929+(cNES+cOSEX)*N929+(cNES+cEREX)*O929+(cNES+cHOEX)*P929))/(1+cDR)^(((cycle + 0.5)/('Life tables'!$I$2/2))))</f>
        <v>12240.408876491649</v>
      </c>
      <c r="X929" s="107">
        <f>((L929+G929+H929+I929+N929+O929+P929+S929)/('Life tables'!$I$2/2))/(1+oDR)^(((cycle + 0.5)/('Life tables'!$I$2/2)))</f>
        <v>9.1366003226061441</v>
      </c>
      <c r="Y929" s="31">
        <f>((uNES*L929+ uOCEX*G929+uEREX*H929+uHOEX*I929+uNES*S929+ uOCEX*N929+uEREX*O929+uHOEX*P929)/('Life tables'!$I$2/2))/(1+oDR)^(((cycle + 0.5)/('Life tables'!$I$2/2)))</f>
        <v>6.0214009048544437</v>
      </c>
      <c r="Z929" s="100">
        <f t="shared" si="287"/>
        <v>96422.295826001937</v>
      </c>
      <c r="AA929" s="107">
        <f>((L929+G929+H929+I929+N929+O929+P929+S929)/('Life tables'!$I$2/2))</f>
        <v>15.481892804649451</v>
      </c>
      <c r="AB929" s="31">
        <f>((uNES*L929+ uOCEX*G929+uEREX*H929+uHOEX*I929+uNES*S929+ uOCEX*N929+uEREX*O929+uHOEX*P929)/('Life tables'!$I$2/2))</f>
        <v>10.203213454803359</v>
      </c>
    </row>
    <row r="930" spans="1:28" x14ac:dyDescent="0.25">
      <c r="A930" s="4">
        <v>924</v>
      </c>
      <c r="C930" s="105">
        <f>IF(male=0,VLOOKUP((($A$5:$A$1570/'Life tables'!$I$2)*2)+age,lifetable,13,1),IF(male=1,VLOOKUP((($A$5:$A$1570/'Life tables'!$I$2)*2)+age,lifetable,10,1),"error"))</f>
        <v>9.9786705819526755E-4</v>
      </c>
      <c r="F930" s="96">
        <f t="shared" si="280"/>
        <v>70.448341651163375</v>
      </c>
      <c r="G930" s="96">
        <f t="shared" si="281"/>
        <v>7.0766833591151661</v>
      </c>
      <c r="H930" s="96">
        <f t="shared" si="288"/>
        <v>0.40415529539548228</v>
      </c>
      <c r="I930" s="96">
        <f t="shared" si="289"/>
        <v>0.16194120460931627</v>
      </c>
      <c r="J930" s="96">
        <f t="shared" si="282"/>
        <v>7.7924557692635621E-2</v>
      </c>
      <c r="K930" s="96">
        <f t="shared" si="290"/>
        <v>0.16921951866316268</v>
      </c>
      <c r="L930" s="96">
        <f t="shared" si="291"/>
        <v>62.558417715687611</v>
      </c>
      <c r="M930" s="96">
        <f t="shared" si="283"/>
        <v>333.18705251061448</v>
      </c>
      <c r="N930" s="96">
        <f t="shared" si="284"/>
        <v>32.086635048998765</v>
      </c>
      <c r="O930" s="96">
        <f t="shared" si="292"/>
        <v>0.76590465267404051</v>
      </c>
      <c r="P930" s="96">
        <f t="shared" si="293"/>
        <v>0.76590465267404051</v>
      </c>
      <c r="Q930" s="96">
        <f t="shared" si="285"/>
        <v>0.36602312208649235</v>
      </c>
      <c r="R930" s="96">
        <f t="shared" si="286"/>
        <v>6.0038591980923046E-2</v>
      </c>
      <c r="S930" s="96">
        <f t="shared" si="294"/>
        <v>299.14254644220023</v>
      </c>
      <c r="T930" s="96">
        <f t="shared" si="297"/>
        <v>195.27449397638267</v>
      </c>
      <c r="U930" s="96">
        <f t="shared" si="297"/>
        <v>401.76331765226291</v>
      </c>
      <c r="V930" s="32">
        <f t="shared" si="296"/>
        <v>1000.0000000000002</v>
      </c>
      <c r="W930" s="100">
        <f>IF(A930=1,((cPH1_+cPHr+(cNES*L930+(cNES+cOSEX)*G930+(cNES+cEREX)*H930+(cNES+cHOEX)*I930+(cNES+cNES)*S930+(cNES+cOSEX)*N930+(cNES+cEREX)*O930+(cNES+cHOEX)*P930)))/(1+cDR)^(A$6:A$65537 + 0.5),(cPHr+(cNES*L930+(cNES+cOSEX)*G930+(cNES+cEREX)*H930+(cNES+cHOEX)*I930+(cNES+cNES)*S930+(cNES+cOSEX)*N930+(cNES+cEREX)*O930+(cNES+cHOEX)*P930))/(1+cDR)^(((cycle + 0.5)/('Life tables'!$I$2/2))))</f>
        <v>12192.718778730414</v>
      </c>
      <c r="X930" s="107">
        <f>((L930+G930+H930+I930+N930+O930+P930+S930)/('Life tables'!$I$2/2))/(1+oDR)^(((cycle + 0.5)/('Life tables'!$I$2/2)))</f>
        <v>9.1161543418391116</v>
      </c>
      <c r="Y930" s="31">
        <f>((uNES*L930+ uOCEX*G930+uEREX*H930+uHOEX*I930+uNES*S930+ uOCEX*N930+uEREX*O930+uHOEX*P930)/('Life tables'!$I$2/2))/(1+oDR)^(((cycle + 0.5)/('Life tables'!$I$2/2)))</f>
        <v>6.007926151751664</v>
      </c>
      <c r="Z930" s="100">
        <f t="shared" si="287"/>
        <v>96261.524401745206</v>
      </c>
      <c r="AA930" s="107">
        <f>((L930+G930+H930+I930+N930+O930+P930+S930)/('Life tables'!$I$2/2))</f>
        <v>15.456071233911219</v>
      </c>
      <c r="AB930" s="31">
        <f>((uNES*L930+ uOCEX*G930+uEREX*H930+uHOEX*I930+uNES*S930+ uOCEX*N930+uEREX*O930+uHOEX*P930)/('Life tables'!$I$2/2))</f>
        <v>10.186195964604332</v>
      </c>
    </row>
    <row r="931" spans="1:28" x14ac:dyDescent="0.25">
      <c r="A931" s="4">
        <v>925</v>
      </c>
      <c r="C931" s="105">
        <f>IF(male=0,VLOOKUP((($A$5:$A$1570/'Life tables'!$I$2)*2)+age,lifetable,13,1),IF(male=1,VLOOKUP((($A$5:$A$1570/'Life tables'!$I$2)*2)+age,lifetable,10,1),"error"))</f>
        <v>9.9786705819526755E-4</v>
      </c>
      <c r="F931" s="96">
        <f t="shared" si="280"/>
        <v>70.330790810042103</v>
      </c>
      <c r="G931" s="96">
        <f t="shared" si="281"/>
        <v>7.0648751311041789</v>
      </c>
      <c r="H931" s="96">
        <f t="shared" si="288"/>
        <v>0.40348091763436189</v>
      </c>
      <c r="I931" s="96">
        <f t="shared" si="289"/>
        <v>0.16167098781829117</v>
      </c>
      <c r="J931" s="96">
        <f t="shared" si="282"/>
        <v>7.7794531959082786E-2</v>
      </c>
      <c r="K931" s="96">
        <f t="shared" si="290"/>
        <v>0.16893715720103641</v>
      </c>
      <c r="L931" s="96">
        <f t="shared" si="291"/>
        <v>62.454032084325149</v>
      </c>
      <c r="M931" s="96">
        <f t="shared" si="283"/>
        <v>332.63139756131261</v>
      </c>
      <c r="N931" s="96">
        <f t="shared" si="284"/>
        <v>32.033124273483708</v>
      </c>
      <c r="O931" s="96">
        <f t="shared" si="292"/>
        <v>0.76462735600916454</v>
      </c>
      <c r="P931" s="96">
        <f t="shared" si="293"/>
        <v>0.76462735600916454</v>
      </c>
      <c r="Q931" s="96">
        <f t="shared" si="285"/>
        <v>0.36541270653218511</v>
      </c>
      <c r="R931" s="96">
        <f t="shared" si="286"/>
        <v>5.9938465818961048E-2</v>
      </c>
      <c r="S931" s="96">
        <f t="shared" si="294"/>
        <v>298.6436674034594</v>
      </c>
      <c r="T931" s="96">
        <f t="shared" si="297"/>
        <v>195.71770121487393</v>
      </c>
      <c r="U931" s="96">
        <f t="shared" si="297"/>
        <v>401.99219327528289</v>
      </c>
      <c r="V931" s="32">
        <f t="shared" si="296"/>
        <v>1000.0000000000002</v>
      </c>
      <c r="W931" s="100">
        <f>IF(A931=1,((cPH1_+cPHr+(cNES*L931+(cNES+cOSEX)*G931+(cNES+cEREX)*H931+(cNES+cHOEX)*I931+(cNES+cNES)*S931+(cNES+cOSEX)*N931+(cNES+cEREX)*O931+(cNES+cHOEX)*P931)))/(1+cDR)^(A$6:A$65537 + 0.5),(cPHr+(cNES*L931+(cNES+cOSEX)*G931+(cNES+cEREX)*H931+(cNES+cHOEX)*I931+(cNES+cNES)*S931+(cNES+cOSEX)*N931+(cNES+cEREX)*O931+(cNES+cHOEX)*P931))/(1+cDR)^(((cycle + 0.5)/('Life tables'!$I$2/2))))</f>
        <v>12145.214477388678</v>
      </c>
      <c r="X931" s="107">
        <f>((L931+G931+H931+I931+N931+O931+P931+S931)/('Life tables'!$I$2/2))/(1+oDR)^(((cycle + 0.5)/('Life tables'!$I$2/2)))</f>
        <v>9.0957541179824837</v>
      </c>
      <c r="Y931" s="31">
        <f>((uNES*L931+ uOCEX*G931+uEREX*H931+uHOEX*I931+uNES*S931+ uOCEX*N931+uEREX*O931+uHOEX*P931)/('Life tables'!$I$2/2))/(1+oDR)^(((cycle + 0.5)/('Life tables'!$I$2/2)))</f>
        <v>5.9944815543074208</v>
      </c>
      <c r="Z931" s="100">
        <f t="shared" si="287"/>
        <v>96101.020964171403</v>
      </c>
      <c r="AA931" s="107">
        <f>((L931+G931+H931+I931+N931+O931+P931+S931)/('Life tables'!$I$2/2))</f>
        <v>15.43029273438353</v>
      </c>
      <c r="AB931" s="31">
        <f>((uNES*L931+ uOCEX*G931+uEREX*H931+uHOEX*I931+uNES*S931+ uOCEX*N931+uEREX*O931+uHOEX*P931)/('Life tables'!$I$2/2))</f>
        <v>10.169206860040145</v>
      </c>
    </row>
    <row r="932" spans="1:28" x14ac:dyDescent="0.25">
      <c r="A932" s="4">
        <v>926</v>
      </c>
      <c r="C932" s="105">
        <f>IF(male=0,VLOOKUP((($A$5:$A$1570/'Life tables'!$I$2)*2)+age,lifetable,13,1),IF(male=1,VLOOKUP((($A$5:$A$1570/'Life tables'!$I$2)*2)+age,lifetable,10,1),"error"))</f>
        <v>9.9786705819526755E-4</v>
      </c>
      <c r="F932" s="96">
        <f t="shared" si="280"/>
        <v>70.213437869440327</v>
      </c>
      <c r="G932" s="96">
        <f t="shared" si="281"/>
        <v>7.0530867826145576</v>
      </c>
      <c r="H932" s="96">
        <f t="shared" si="288"/>
        <v>0.40280767520930538</v>
      </c>
      <c r="I932" s="96">
        <f t="shared" si="289"/>
        <v>0.16140122594568956</v>
      </c>
      <c r="J932" s="96">
        <f t="shared" si="282"/>
        <v>7.7664725127921247E-2</v>
      </c>
      <c r="K932" s="96">
        <f t="shared" si="290"/>
        <v>0.1686552711032675</v>
      </c>
      <c r="L932" s="96">
        <f t="shared" si="291"/>
        <v>62.349822189439585</v>
      </c>
      <c r="M932" s="96">
        <f t="shared" si="283"/>
        <v>332.07666764040312</v>
      </c>
      <c r="N932" s="96">
        <f t="shared" si="284"/>
        <v>31.979702580207025</v>
      </c>
      <c r="O932" s="96">
        <f t="shared" si="292"/>
        <v>0.76335218572808483</v>
      </c>
      <c r="P932" s="96">
        <f t="shared" si="293"/>
        <v>0.76335218572808483</v>
      </c>
      <c r="Q932" s="96">
        <f t="shared" si="285"/>
        <v>0.3648033071691662</v>
      </c>
      <c r="R932" s="96">
        <f t="shared" si="286"/>
        <v>5.9838506342354339E-2</v>
      </c>
      <c r="S932" s="96">
        <f t="shared" si="294"/>
        <v>298.14561887522837</v>
      </c>
      <c r="T932" s="96">
        <f t="shared" si="297"/>
        <v>196.16016924717101</v>
      </c>
      <c r="U932" s="96">
        <f t="shared" si="297"/>
        <v>402.22068705272852</v>
      </c>
      <c r="V932" s="32">
        <f t="shared" si="296"/>
        <v>1000.0000000000002</v>
      </c>
      <c r="W932" s="100">
        <f>IF(A932=1,((cPH1_+cPHr+(cNES*L932+(cNES+cOSEX)*G932+(cNES+cEREX)*H932+(cNES+cHOEX)*I932+(cNES+cNES)*S932+(cNES+cOSEX)*N932+(cNES+cEREX)*O932+(cNES+cHOEX)*P932)))/(1+cDR)^(A$6:A$65537 + 0.5),(cPHr+(cNES*L932+(cNES+cOSEX)*G932+(cNES+cEREX)*H932+(cNES+cHOEX)*I932+(cNES+cNES)*S932+(cNES+cOSEX)*N932+(cNES+cEREX)*O932+(cNES+cHOEX)*P932))/(1+cDR)^(((cycle + 0.5)/('Life tables'!$I$2/2))))</f>
        <v>12097.895249281617</v>
      </c>
      <c r="X932" s="107">
        <f>((L932+G932+H932+I932+N932+O932+P932+S932)/('Life tables'!$I$2/2))/(1+oDR)^(((cycle + 0.5)/('Life tables'!$I$2/2)))</f>
        <v>9.0753995485416468</v>
      </c>
      <c r="Y932" s="31">
        <f>((uNES*L932+ uOCEX*G932+uEREX*H932+uHOEX*I932+uNES*S932+ uOCEX*N932+uEREX*O932+uHOEX*P932)/('Life tables'!$I$2/2))/(1+oDR)^(((cycle + 0.5)/('Life tables'!$I$2/2)))</f>
        <v>5.9810670449754069</v>
      </c>
      <c r="Z932" s="100">
        <f t="shared" si="287"/>
        <v>95940.785071650753</v>
      </c>
      <c r="AA932" s="107">
        <f>((L932+G932+H932+I932+N932+O932+P932+S932)/('Life tables'!$I$2/2))</f>
        <v>15.404557234066411</v>
      </c>
      <c r="AB932" s="31">
        <f>((uNES*L932+ uOCEX*G932+uEREX*H932+uHOEX*I932+uNES*S932+ uOCEX*N932+uEREX*O932+uHOEX*P932)/('Life tables'!$I$2/2))</f>
        <v>10.152246093662916</v>
      </c>
    </row>
    <row r="933" spans="1:28" x14ac:dyDescent="0.25">
      <c r="A933" s="4">
        <v>927</v>
      </c>
      <c r="C933" s="105">
        <f>IF(male=0,VLOOKUP((($A$5:$A$1570/'Life tables'!$I$2)*2)+age,lifetable,13,1),IF(male=1,VLOOKUP((($A$5:$A$1570/'Life tables'!$I$2)*2)+age,lifetable,10,1),"error"))</f>
        <v>9.9786705819526755E-4</v>
      </c>
      <c r="F933" s="96">
        <f t="shared" si="280"/>
        <v>70.09628243607645</v>
      </c>
      <c r="G933" s="96">
        <f t="shared" si="281"/>
        <v>7.0413182741403428</v>
      </c>
      <c r="H933" s="96">
        <f t="shared" si="288"/>
        <v>0.40213556586409438</v>
      </c>
      <c r="I933" s="96">
        <f t="shared" si="289"/>
        <v>0.16113191808746605</v>
      </c>
      <c r="J933" s="96">
        <f t="shared" si="282"/>
        <v>7.7535136764133011E-2</v>
      </c>
      <c r="K933" s="96">
        <f t="shared" si="290"/>
        <v>0.16837385942517896</v>
      </c>
      <c r="L933" s="96">
        <f t="shared" si="291"/>
        <v>62.245787681795235</v>
      </c>
      <c r="M933" s="96">
        <f t="shared" si="283"/>
        <v>331.52286126402419</v>
      </c>
      <c r="N933" s="96">
        <f t="shared" si="284"/>
        <v>31.926369826269617</v>
      </c>
      <c r="O933" s="96">
        <f t="shared" si="292"/>
        <v>0.76207913841981445</v>
      </c>
      <c r="P933" s="96">
        <f t="shared" si="293"/>
        <v>0.76207913841981445</v>
      </c>
      <c r="Q933" s="96">
        <f t="shared" si="285"/>
        <v>0.36419492236733736</v>
      </c>
      <c r="R933" s="96">
        <f t="shared" si="286"/>
        <v>5.9738713283718638E-2</v>
      </c>
      <c r="S933" s="96">
        <f t="shared" si="294"/>
        <v>297.64839952526387</v>
      </c>
      <c r="T933" s="96">
        <f t="shared" si="297"/>
        <v>196.60189930630247</v>
      </c>
      <c r="U933" s="96">
        <f t="shared" si="297"/>
        <v>402.4487996254374</v>
      </c>
      <c r="V933" s="32">
        <f t="shared" si="296"/>
        <v>1000.0000000000002</v>
      </c>
      <c r="W933" s="100">
        <f>IF(A933=1,((cPH1_+cPHr+(cNES*L933+(cNES+cOSEX)*G933+(cNES+cEREX)*H933+(cNES+cHOEX)*I933+(cNES+cNES)*S933+(cNES+cOSEX)*N933+(cNES+cEREX)*O933+(cNES+cHOEX)*P933)))/(1+cDR)^(A$6:A$65537 + 0.5),(cPHr+(cNES*L933+(cNES+cOSEX)*G933+(cNES+cEREX)*H933+(cNES+cHOEX)*I933+(cNES+cNES)*S933+(cNES+cOSEX)*N933+(cNES+cEREX)*O933+(cNES+cHOEX)*P933))/(1+cDR)^(((cycle + 0.5)/('Life tables'!$I$2/2))))</f>
        <v>12050.760374014535</v>
      </c>
      <c r="X933" s="107">
        <f>((L933+G933+H933+I933+N933+O933+P933+S933)/('Life tables'!$I$2/2))/(1+oDR)^(((cycle + 0.5)/('Life tables'!$I$2/2)))</f>
        <v>9.0550905312548338</v>
      </c>
      <c r="Y933" s="31">
        <f>((uNES*L933+ uOCEX*G933+uEREX*H933+uHOEX*I933+uNES*S933+ uOCEX*N933+uEREX*O933+uHOEX*P933)/('Life tables'!$I$2/2))/(1+oDR)^(((cycle + 0.5)/('Life tables'!$I$2/2)))</f>
        <v>5.9676825563627087</v>
      </c>
      <c r="Z933" s="100">
        <f t="shared" si="287"/>
        <v>95780.816283107299</v>
      </c>
      <c r="AA933" s="107">
        <f>((L933+G933+H933+I933+N933+O933+P933+S933)/('Life tables'!$I$2/2))</f>
        <v>15.378864661085606</v>
      </c>
      <c r="AB933" s="31">
        <f>((uNES*L933+ uOCEX*G933+uEREX*H933+uHOEX*I933+uNES*S933+ uOCEX*N933+uEREX*O933+uHOEX*P933)/('Life tables'!$I$2/2))</f>
        <v>10.135313618107508</v>
      </c>
    </row>
    <row r="934" spans="1:28" x14ac:dyDescent="0.25">
      <c r="A934" s="4">
        <v>928</v>
      </c>
      <c r="C934" s="105">
        <f>IF(male=0,VLOOKUP((($A$5:$A$1570/'Life tables'!$I$2)*2)+age,lifetable,13,1),IF(male=1,VLOOKUP((($A$5:$A$1570/'Life tables'!$I$2)*2)+age,lifetable,10,1),"error"))</f>
        <v>9.9786705819526755E-4</v>
      </c>
      <c r="F934" s="96">
        <f t="shared" si="280"/>
        <v>69.979324119492176</v>
      </c>
      <c r="G934" s="96">
        <f t="shared" si="281"/>
        <v>7.0295695664591822</v>
      </c>
      <c r="H934" s="96">
        <f t="shared" si="288"/>
        <v>0.4014645873587076</v>
      </c>
      <c r="I934" s="96">
        <f t="shared" si="289"/>
        <v>0.16086306334606529</v>
      </c>
      <c r="J934" s="96">
        <f t="shared" si="282"/>
        <v>7.7405766435823031E-2</v>
      </c>
      <c r="K934" s="96">
        <f t="shared" si="290"/>
        <v>0.16809292122887554</v>
      </c>
      <c r="L934" s="96">
        <f t="shared" si="291"/>
        <v>62.141928214663523</v>
      </c>
      <c r="M934" s="96">
        <f t="shared" si="283"/>
        <v>330.96997694876808</v>
      </c>
      <c r="N934" s="96">
        <f t="shared" si="284"/>
        <v>31.8731258688161</v>
      </c>
      <c r="O934" s="96">
        <f t="shared" si="292"/>
        <v>0.7608082106744104</v>
      </c>
      <c r="P934" s="96">
        <f t="shared" si="293"/>
        <v>0.7608082106744104</v>
      </c>
      <c r="Q934" s="96">
        <f t="shared" si="285"/>
        <v>0.36358755049709868</v>
      </c>
      <c r="R934" s="96">
        <f t="shared" si="286"/>
        <v>5.9639086375751507E-2</v>
      </c>
      <c r="S934" s="96">
        <f t="shared" si="294"/>
        <v>297.1520080217303</v>
      </c>
      <c r="T934" s="96">
        <f t="shared" si="297"/>
        <v>197.04289262323539</v>
      </c>
      <c r="U934" s="96">
        <f t="shared" si="297"/>
        <v>402.67653163304203</v>
      </c>
      <c r="V934" s="32">
        <f t="shared" si="296"/>
        <v>1000.0000000000001</v>
      </c>
      <c r="W934" s="100">
        <f>IF(A934=1,((cPH1_+cPHr+(cNES*L934+(cNES+cOSEX)*G934+(cNES+cEREX)*H934+(cNES+cHOEX)*I934+(cNES+cNES)*S934+(cNES+cOSEX)*N934+(cNES+cEREX)*O934+(cNES+cHOEX)*P934)))/(1+cDR)^(A$6:A$65537 + 0.5),(cPHr+(cNES*L934+(cNES+cOSEX)*G934+(cNES+cEREX)*H934+(cNES+cHOEX)*I934+(cNES+cNES)*S934+(cNES+cOSEX)*N934+(cNES+cEREX)*O934+(cNES+cHOEX)*P934))/(1+cDR)^(((cycle + 0.5)/('Life tables'!$I$2/2))))</f>
        <v>12003.809133972965</v>
      </c>
      <c r="X934" s="107">
        <f>((L934+G934+H934+I934+N934+O934+P934+S934)/('Life tables'!$I$2/2))/(1+oDR)^(((cycle + 0.5)/('Life tables'!$I$2/2)))</f>
        <v>9.034826964092467</v>
      </c>
      <c r="Y934" s="31">
        <f>((uNES*L934+ uOCEX*G934+uEREX*H934+uHOEX*I934+uNES*S934+ uOCEX*N934+uEREX*O934+uHOEX*P934)/('Life tables'!$I$2/2))/(1+oDR)^(((cycle + 0.5)/('Life tables'!$I$2/2)))</f>
        <v>5.9543280212293634</v>
      </c>
      <c r="Z934" s="100">
        <f t="shared" si="287"/>
        <v>95621.114158024211</v>
      </c>
      <c r="AA934" s="107">
        <f>((L934+G934+H934+I934+N934+O934+P934+S934)/('Life tables'!$I$2/2))</f>
        <v>15.35321494369215</v>
      </c>
      <c r="AB934" s="31">
        <f>((uNES*L934+ uOCEX*G934+uEREX*H934+uHOEX*I934+uNES*S934+ uOCEX*N934+uEREX*O934+uHOEX*P934)/('Life tables'!$I$2/2))</f>
        <v>10.118409386091255</v>
      </c>
    </row>
    <row r="935" spans="1:28" x14ac:dyDescent="0.25">
      <c r="A935" s="4">
        <v>929</v>
      </c>
      <c r="C935" s="105">
        <f>IF(male=0,VLOOKUP((($A$5:$A$1570/'Life tables'!$I$2)*2)+age,lifetable,13,1),IF(male=1,VLOOKUP((($A$5:$A$1570/'Life tables'!$I$2)*2)+age,lifetable,10,1),"error"))</f>
        <v>9.9786705819526755E-4</v>
      </c>
      <c r="F935" s="96">
        <f t="shared" si="280"/>
        <v>69.862562531973566</v>
      </c>
      <c r="G935" s="96">
        <f t="shared" si="281"/>
        <v>7.0178406206243986</v>
      </c>
      <c r="H935" s="96">
        <f t="shared" si="288"/>
        <v>0.40079473746886779</v>
      </c>
      <c r="I935" s="96">
        <f t="shared" si="289"/>
        <v>0.16059466083024046</v>
      </c>
      <c r="J935" s="96">
        <f t="shared" si="282"/>
        <v>7.7276613714131859E-2</v>
      </c>
      <c r="K935" s="96">
        <f t="shared" si="290"/>
        <v>0.16781245558305408</v>
      </c>
      <c r="L935" s="96">
        <f t="shared" si="291"/>
        <v>62.038243443752876</v>
      </c>
      <c r="M935" s="96">
        <f t="shared" si="283"/>
        <v>330.41801321174904</v>
      </c>
      <c r="N935" s="96">
        <f t="shared" si="284"/>
        <v>31.819970565041359</v>
      </c>
      <c r="O935" s="96">
        <f t="shared" si="292"/>
        <v>0.75953939908312929</v>
      </c>
      <c r="P935" s="96">
        <f t="shared" si="293"/>
        <v>0.75953939908312929</v>
      </c>
      <c r="Q935" s="96">
        <f t="shared" si="285"/>
        <v>0.36298118992942385</v>
      </c>
      <c r="R935" s="96">
        <f t="shared" si="286"/>
        <v>5.9539625351244574E-2</v>
      </c>
      <c r="S935" s="96">
        <f t="shared" si="294"/>
        <v>296.65644303326076</v>
      </c>
      <c r="T935" s="96">
        <f t="shared" si="297"/>
        <v>197.48315042687895</v>
      </c>
      <c r="U935" s="96">
        <f t="shared" si="297"/>
        <v>402.90388371397631</v>
      </c>
      <c r="V935" s="32">
        <f t="shared" si="296"/>
        <v>1000</v>
      </c>
      <c r="W935" s="100">
        <f>IF(A935=1,((cPH1_+cPHr+(cNES*L935+(cNES+cOSEX)*G935+(cNES+cEREX)*H935+(cNES+cHOEX)*I935+(cNES+cNES)*S935+(cNES+cOSEX)*N935+(cNES+cEREX)*O935+(cNES+cHOEX)*P935)))/(1+cDR)^(A$6:A$65537 + 0.5),(cPHr+(cNES*L935+(cNES+cOSEX)*G935+(cNES+cEREX)*H935+(cNES+cHOEX)*I935+(cNES+cNES)*S935+(cNES+cOSEX)*N935+(cNES+cEREX)*O935+(cNES+cHOEX)*P935))/(1+cDR)^(((cycle + 0.5)/('Life tables'!$I$2/2))))</f>
        <v>11957.040814312824</v>
      </c>
      <c r="X935" s="107">
        <f>((L935+G935+H935+I935+N935+O935+P935+S935)/('Life tables'!$I$2/2))/(1+oDR)^(((cycle + 0.5)/('Life tables'!$I$2/2)))</f>
        <v>9.0146087452565276</v>
      </c>
      <c r="Y935" s="31">
        <f>((uNES*L935+ uOCEX*G935+uEREX*H935+uHOEX*I935+uNES*S935+ uOCEX*N935+uEREX*O935+uHOEX*P935)/('Life tables'!$I$2/2))/(1+oDR)^(((cycle + 0.5)/('Life tables'!$I$2/2)))</f>
        <v>5.9410033724879607</v>
      </c>
      <c r="Z935" s="100">
        <f t="shared" si="287"/>
        <v>95461.678256448926</v>
      </c>
      <c r="AA935" s="107">
        <f>((L935+G935+H935+I935+N935+O935+P935+S935)/('Life tables'!$I$2/2))</f>
        <v>15.327608010261983</v>
      </c>
      <c r="AB935" s="31">
        <f>((uNES*L935+ uOCEX*G935+uEREX*H935+uHOEX*I935+uNES*S935+ uOCEX*N935+uEREX*O935+uHOEX*P935)/('Life tables'!$I$2/2))</f>
        <v>10.101533350413712</v>
      </c>
    </row>
    <row r="936" spans="1:28" x14ac:dyDescent="0.25">
      <c r="A936" s="4">
        <v>930</v>
      </c>
      <c r="C936" s="105">
        <f>IF(male=0,VLOOKUP((($A$5:$A$1570/'Life tables'!$I$2)*2)+age,lifetable,13,1),IF(male=1,VLOOKUP((($A$5:$A$1570/'Life tables'!$I$2)*2)+age,lifetable,10,1),"error"))</f>
        <v>9.9786705819526755E-4</v>
      </c>
      <c r="F936" s="96">
        <f t="shared" si="280"/>
        <v>69.745997288474626</v>
      </c>
      <c r="G936" s="96">
        <f t="shared" si="281"/>
        <v>7.0061313979573168</v>
      </c>
      <c r="H936" s="96">
        <f t="shared" si="288"/>
        <v>0.40012601398560349</v>
      </c>
      <c r="I936" s="96">
        <f t="shared" si="289"/>
        <v>0.16032670965487755</v>
      </c>
      <c r="J936" s="96">
        <f t="shared" si="282"/>
        <v>7.7147678173151102E-2</v>
      </c>
      <c r="K936" s="96">
        <f t="shared" si="290"/>
        <v>0.16753246156281981</v>
      </c>
      <c r="L936" s="96">
        <f t="shared" si="291"/>
        <v>61.934733027140858</v>
      </c>
      <c r="M936" s="96">
        <f t="shared" si="283"/>
        <v>329.86696857067005</v>
      </c>
      <c r="N936" s="96">
        <f t="shared" si="284"/>
        <v>31.766903772196986</v>
      </c>
      <c r="O936" s="96">
        <f t="shared" si="292"/>
        <v>0.75827270023858151</v>
      </c>
      <c r="P936" s="96">
        <f t="shared" si="293"/>
        <v>0.75827270023858151</v>
      </c>
      <c r="Q936" s="96">
        <f t="shared" si="285"/>
        <v>0.36237583903593334</v>
      </c>
      <c r="R936" s="96">
        <f t="shared" si="286"/>
        <v>5.9440329943095539E-2</v>
      </c>
      <c r="S936" s="96">
        <f t="shared" si="294"/>
        <v>296.16170322901689</v>
      </c>
      <c r="T936" s="96">
        <f t="shared" ref="T936:U951" si="298">J936+Q936+T935</f>
        <v>197.92267394408805</v>
      </c>
      <c r="U936" s="96">
        <f t="shared" si="298"/>
        <v>403.13085650548226</v>
      </c>
      <c r="V936" s="32">
        <f t="shared" si="296"/>
        <v>1000</v>
      </c>
      <c r="W936" s="100">
        <f>IF(A936=1,((cPH1_+cPHr+(cNES*L936+(cNES+cOSEX)*G936+(cNES+cEREX)*H936+(cNES+cHOEX)*I936+(cNES+cNES)*S936+(cNES+cOSEX)*N936+(cNES+cEREX)*O936+(cNES+cHOEX)*P936)))/(1+cDR)^(A$6:A$65537 + 0.5),(cPHr+(cNES*L936+(cNES+cOSEX)*G936+(cNES+cEREX)*H936+(cNES+cHOEX)*I936+(cNES+cNES)*S936+(cNES+cOSEX)*N936+(cNES+cEREX)*O936+(cNES+cHOEX)*P936))/(1+cDR)^(((cycle + 0.5)/('Life tables'!$I$2/2))))</f>
        <v>11910.454702950574</v>
      </c>
      <c r="X936" s="107">
        <f>((L936+G936+H936+I936+N936+O936+P936+S936)/('Life tables'!$I$2/2))/(1+oDR)^(((cycle + 0.5)/('Life tables'!$I$2/2)))</f>
        <v>8.99443577317993</v>
      </c>
      <c r="Y936" s="31">
        <f>((uNES*L936+ uOCEX*G936+uEREX*H936+uHOEX*I936+uNES*S936+ uOCEX*N936+uEREX*O936+uHOEX*P936)/('Life tables'!$I$2/2))/(1+oDR)^(((cycle + 0.5)/('Life tables'!$I$2/2)))</f>
        <v>5.9277085432032166</v>
      </c>
      <c r="Z936" s="100">
        <f t="shared" si="287"/>
        <v>95302.50813899799</v>
      </c>
      <c r="AA936" s="107">
        <f>((L936+G936+H936+I936+N936+O936+P936+S936)/('Life tables'!$I$2/2))</f>
        <v>15.30204378929556</v>
      </c>
      <c r="AB936" s="31">
        <f>((uNES*L936+ uOCEX*G936+uEREX*H936+uHOEX*I936+uNES*S936+ uOCEX*N936+uEREX*O936+uHOEX*P936)/('Life tables'!$I$2/2))</f>
        <v>10.084685463956392</v>
      </c>
    </row>
    <row r="937" spans="1:28" x14ac:dyDescent="0.25">
      <c r="A937" s="4">
        <v>931</v>
      </c>
      <c r="C937" s="105">
        <f>IF(male=0,VLOOKUP((($A$5:$A$1570/'Life tables'!$I$2)*2)+age,lifetable,13,1),IF(male=1,VLOOKUP((($A$5:$A$1570/'Life tables'!$I$2)*2)+age,lifetable,10,1),"error"))</f>
        <v>9.9786705819526755E-4</v>
      </c>
      <c r="F937" s="96">
        <f t="shared" si="280"/>
        <v>69.629628006543541</v>
      </c>
      <c r="G937" s="96">
        <f t="shared" si="281"/>
        <v>6.9944418600398501</v>
      </c>
      <c r="H937" s="96">
        <f t="shared" si="288"/>
        <v>0.39945841471482574</v>
      </c>
      <c r="I937" s="96">
        <f t="shared" si="289"/>
        <v>0.1600592089408259</v>
      </c>
      <c r="J937" s="96">
        <f t="shared" si="282"/>
        <v>7.7018959389841893E-2</v>
      </c>
      <c r="K937" s="96">
        <f t="shared" si="290"/>
        <v>0.1672529382495094</v>
      </c>
      <c r="L937" s="96">
        <f t="shared" si="291"/>
        <v>61.83139662520869</v>
      </c>
      <c r="M937" s="96">
        <f t="shared" si="283"/>
        <v>329.31684154388614</v>
      </c>
      <c r="N937" s="96">
        <f t="shared" si="284"/>
        <v>31.713925347597357</v>
      </c>
      <c r="O937" s="96">
        <f t="shared" si="292"/>
        <v>0.75700811073487584</v>
      </c>
      <c r="P937" s="96">
        <f t="shared" si="293"/>
        <v>0.75700811073487584</v>
      </c>
      <c r="Q937" s="96">
        <f t="shared" si="285"/>
        <v>0.36177149618896393</v>
      </c>
      <c r="R937" s="96">
        <f t="shared" si="286"/>
        <v>5.9341199884319608E-2</v>
      </c>
      <c r="S937" s="96">
        <f t="shared" si="294"/>
        <v>295.66778727874578</v>
      </c>
      <c r="T937" s="96">
        <f t="shared" si="298"/>
        <v>198.36146439966686</v>
      </c>
      <c r="U937" s="96">
        <f t="shared" si="298"/>
        <v>403.35745064361606</v>
      </c>
      <c r="V937" s="32">
        <f t="shared" si="296"/>
        <v>1000</v>
      </c>
      <c r="W937" s="100">
        <f>IF(A937=1,((cPH1_+cPHr+(cNES*L937+(cNES+cOSEX)*G937+(cNES+cEREX)*H937+(cNES+cHOEX)*I937+(cNES+cNES)*S937+(cNES+cOSEX)*N937+(cNES+cEREX)*O937+(cNES+cHOEX)*P937)))/(1+cDR)^(A$6:A$65537 + 0.5),(cPHr+(cNES*L937+(cNES+cOSEX)*G937+(cNES+cEREX)*H937+(cNES+cHOEX)*I937+(cNES+cNES)*S937+(cNES+cOSEX)*N937+(cNES+cEREX)*O937+(cNES+cHOEX)*P937))/(1+cDR)^(((cycle + 0.5)/('Life tables'!$I$2/2))))</f>
        <v>11864.050090553348</v>
      </c>
      <c r="X937" s="107">
        <f>((L937+G937+H937+I937+N937+O937+P937+S937)/('Life tables'!$I$2/2))/(1+oDR)^(((cycle + 0.5)/('Life tables'!$I$2/2)))</f>
        <v>8.9743079465258795</v>
      </c>
      <c r="Y937" s="31">
        <f>((uNES*L937+ uOCEX*G937+uEREX*H937+uHOEX*I937+uNES*S937+ uOCEX*N937+uEREX*O937+uHOEX*P937)/('Life tables'!$I$2/2))/(1+oDR)^(((cycle + 0.5)/('Life tables'!$I$2/2)))</f>
        <v>5.9144434665915711</v>
      </c>
      <c r="Z937" s="100">
        <f t="shared" si="287"/>
        <v>95143.603366861862</v>
      </c>
      <c r="AA937" s="107">
        <f>((L937+G937+H937+I937+N937+O937+P937+S937)/('Life tables'!$I$2/2))</f>
        <v>15.276522209417468</v>
      </c>
      <c r="AB937" s="31">
        <f>((uNES*L937+ uOCEX*G937+uEREX*H937+uHOEX*I937+uNES*S937+ uOCEX*N937+uEREX*O937+uHOEX*P937)/('Life tables'!$I$2/2))</f>
        <v>10.067865679682537</v>
      </c>
    </row>
    <row r="938" spans="1:28" x14ac:dyDescent="0.25">
      <c r="A938" s="4">
        <v>932</v>
      </c>
      <c r="C938" s="105">
        <f>IF(male=0,VLOOKUP((($A$5:$A$1570/'Life tables'!$I$2)*2)+age,lifetable,13,1),IF(male=1,VLOOKUP((($A$5:$A$1570/'Life tables'!$I$2)*2)+age,lifetable,10,1),"error"))</f>
        <v>9.9786705819526755E-4</v>
      </c>
      <c r="F938" s="96">
        <f t="shared" si="280"/>
        <v>69.513454306251489</v>
      </c>
      <c r="G938" s="96">
        <f t="shared" si="281"/>
        <v>6.9827719687073548</v>
      </c>
      <c r="H938" s="96">
        <f t="shared" si="288"/>
        <v>0.39879193747691982</v>
      </c>
      <c r="I938" s="96">
        <f t="shared" si="289"/>
        <v>0.15979215781473449</v>
      </c>
      <c r="J938" s="96">
        <f t="shared" si="282"/>
        <v>7.6890456943956062E-2</v>
      </c>
      <c r="K938" s="96">
        <f t="shared" si="290"/>
        <v>0.1669738847305198</v>
      </c>
      <c r="L938" s="96">
        <f t="shared" si="291"/>
        <v>61.728233900578005</v>
      </c>
      <c r="M938" s="96">
        <f t="shared" si="283"/>
        <v>328.76763065046561</v>
      </c>
      <c r="N938" s="96">
        <f t="shared" si="284"/>
        <v>31.661035148625544</v>
      </c>
      <c r="O938" s="96">
        <f t="shared" si="292"/>
        <v>0.75574562716776117</v>
      </c>
      <c r="P938" s="96">
        <f t="shared" si="293"/>
        <v>0.75574562716776117</v>
      </c>
      <c r="Q938" s="96">
        <f t="shared" si="285"/>
        <v>0.36116815976163608</v>
      </c>
      <c r="R938" s="96">
        <f t="shared" si="286"/>
        <v>5.92422349080605E-2</v>
      </c>
      <c r="S938" s="96">
        <f t="shared" si="294"/>
        <v>295.17469385283482</v>
      </c>
      <c r="T938" s="96">
        <f t="shared" si="298"/>
        <v>198.79952301637246</v>
      </c>
      <c r="U938" s="96">
        <f t="shared" si="298"/>
        <v>403.58366676325466</v>
      </c>
      <c r="V938" s="32">
        <f t="shared" si="296"/>
        <v>1000</v>
      </c>
      <c r="W938" s="100">
        <f>IF(A938=1,((cPH1_+cPHr+(cNES*L938+(cNES+cOSEX)*G938+(cNES+cEREX)*H938+(cNES+cHOEX)*I938+(cNES+cNES)*S938+(cNES+cOSEX)*N938+(cNES+cEREX)*O938+(cNES+cHOEX)*P938)))/(1+cDR)^(A$6:A$65537 + 0.5),(cPHr+(cNES*L938+(cNES+cOSEX)*G938+(cNES+cEREX)*H938+(cNES+cHOEX)*I938+(cNES+cNES)*S938+(cNES+cOSEX)*N938+(cNES+cEREX)*O938+(cNES+cHOEX)*P938))/(1+cDR)^(((cycle + 0.5)/('Life tables'!$I$2/2))))</f>
        <v>11817.82627052912</v>
      </c>
      <c r="X938" s="107">
        <f>((L938+G938+H938+I938+N938+O938+P938+S938)/('Life tables'!$I$2/2))/(1+oDR)^(((cycle + 0.5)/('Life tables'!$I$2/2)))</f>
        <v>8.9542251641872763</v>
      </c>
      <c r="Y938" s="31">
        <f>((uNES*L938+ uOCEX*G938+uEREX*H938+uHOEX*I938+uNES*S938+ uOCEX*N938+uEREX*O938+uHOEX*P938)/('Life tables'!$I$2/2))/(1+oDR)^(((cycle + 0.5)/('Life tables'!$I$2/2)))</f>
        <v>5.9012080760207679</v>
      </c>
      <c r="Z938" s="100">
        <f t="shared" si="287"/>
        <v>94984.963501809252</v>
      </c>
      <c r="AA938" s="107">
        <f>((L938+G938+H938+I938+N938+O938+P938+S938)/('Life tables'!$I$2/2))</f>
        <v>15.251043199376056</v>
      </c>
      <c r="AB938" s="31">
        <f>((uNES*L938+ uOCEX*G938+uEREX*H938+uHOEX*I938+uNES*S938+ uOCEX*N938+uEREX*O938+uHOEX*P938)/('Life tables'!$I$2/2))</f>
        <v>10.051073950636837</v>
      </c>
    </row>
    <row r="939" spans="1:28" x14ac:dyDescent="0.25">
      <c r="A939" s="4">
        <v>933</v>
      </c>
      <c r="C939" s="105">
        <f>IF(male=0,VLOOKUP((($A$5:$A$1570/'Life tables'!$I$2)*2)+age,lifetable,13,1),IF(male=1,VLOOKUP((($A$5:$A$1570/'Life tables'!$I$2)*2)+age,lifetable,10,1),"error"))</f>
        <v>9.9786705819526755E-4</v>
      </c>
      <c r="F939" s="96">
        <f t="shared" si="280"/>
        <v>69.397475810123751</v>
      </c>
      <c r="G939" s="96">
        <f t="shared" si="281"/>
        <v>6.9711216860417045</v>
      </c>
      <c r="H939" s="96">
        <f t="shared" si="288"/>
        <v>0.39812658010634988</v>
      </c>
      <c r="I939" s="96">
        <f t="shared" si="289"/>
        <v>0.15952555540889357</v>
      </c>
      <c r="J939" s="96">
        <f t="shared" si="282"/>
        <v>7.6762170417960005E-2</v>
      </c>
      <c r="K939" s="96">
        <f t="shared" si="290"/>
        <v>0.16669530009914277</v>
      </c>
      <c r="L939" s="96">
        <f t="shared" si="291"/>
        <v>61.625244518049698</v>
      </c>
      <c r="M939" s="96">
        <f t="shared" si="283"/>
        <v>328.21933441024913</v>
      </c>
      <c r="N939" s="96">
        <f t="shared" si="284"/>
        <v>31.60823303273899</v>
      </c>
      <c r="O939" s="96">
        <f t="shared" si="292"/>
        <v>0.75448524613476131</v>
      </c>
      <c r="P939" s="96">
        <f t="shared" si="293"/>
        <v>0.75448524613476131</v>
      </c>
      <c r="Q939" s="96">
        <f t="shared" si="285"/>
        <v>0.36056582812791821</v>
      </c>
      <c r="R939" s="96">
        <f t="shared" si="286"/>
        <v>5.9143434747601135E-2</v>
      </c>
      <c r="S939" s="96">
        <f t="shared" si="294"/>
        <v>294.6824216223651</v>
      </c>
      <c r="T939" s="96">
        <f t="shared" si="298"/>
        <v>199.23685101491833</v>
      </c>
      <c r="U939" s="96">
        <f t="shared" si="298"/>
        <v>403.80950549810137</v>
      </c>
      <c r="V939" s="32">
        <f t="shared" si="296"/>
        <v>1000</v>
      </c>
      <c r="W939" s="100">
        <f>IF(A939=1,((cPH1_+cPHr+(cNES*L939+(cNES+cOSEX)*G939+(cNES+cEREX)*H939+(cNES+cHOEX)*I939+(cNES+cNES)*S939+(cNES+cOSEX)*N939+(cNES+cEREX)*O939+(cNES+cHOEX)*P939)))/(1+cDR)^(A$6:A$65537 + 0.5),(cPHr+(cNES*L939+(cNES+cOSEX)*G939+(cNES+cEREX)*H939+(cNES+cHOEX)*I939+(cNES+cNES)*S939+(cNES+cOSEX)*N939+(cNES+cEREX)*O939+(cNES+cHOEX)*P939))/(1+cDR)^(((cycle + 0.5)/('Life tables'!$I$2/2))))</f>
        <v>11771.782539016862</v>
      </c>
      <c r="X939" s="107">
        <f>((L939+G939+H939+I939+N939+O939+P939+S939)/('Life tables'!$I$2/2))/(1+oDR)^(((cycle + 0.5)/('Life tables'!$I$2/2)))</f>
        <v>8.9341873252860751</v>
      </c>
      <c r="Y939" s="31">
        <f>((uNES*L939+ uOCEX*G939+uEREX*H939+uHOEX*I939+uNES*S939+ uOCEX*N939+uEREX*O939+uHOEX*P939)/('Life tables'!$I$2/2))/(1+oDR)^(((cycle + 0.5)/('Life tables'!$I$2/2)))</f>
        <v>5.8880023050094756</v>
      </c>
      <c r="Z939" s="100">
        <f t="shared" si="287"/>
        <v>94826.588106191586</v>
      </c>
      <c r="AA939" s="107">
        <f>((L939+G939+H939+I939+N939+O939+P939+S939)/('Life tables'!$I$2/2))</f>
        <v>15.225606688043062</v>
      </c>
      <c r="AB939" s="31">
        <f>((uNES*L939+ uOCEX*G939+uEREX*H939+uHOEX*I939+uNES*S939+ uOCEX*N939+uEREX*O939+uHOEX*P939)/('Life tables'!$I$2/2))</f>
        <v>10.034310229945248</v>
      </c>
    </row>
    <row r="940" spans="1:28" x14ac:dyDescent="0.25">
      <c r="A940" s="4">
        <v>934</v>
      </c>
      <c r="C940" s="105">
        <f>IF(male=0,VLOOKUP((($A$5:$A$1570/'Life tables'!$I$2)*2)+age,lifetable,13,1),IF(male=1,VLOOKUP((($A$5:$A$1570/'Life tables'!$I$2)*2)+age,lifetable,10,1),"error"))</f>
        <v>9.9786705819526755E-4</v>
      </c>
      <c r="F940" s="96">
        <f t="shared" si="280"/>
        <v>69.281692143073215</v>
      </c>
      <c r="G940" s="96">
        <f t="shared" si="281"/>
        <v>6.9594909743646136</v>
      </c>
      <c r="H940" s="96">
        <f t="shared" si="288"/>
        <v>0.3974623404512776</v>
      </c>
      <c r="I940" s="96">
        <f t="shared" si="289"/>
        <v>0.1592594008610819</v>
      </c>
      <c r="J940" s="96">
        <f t="shared" si="282"/>
        <v>7.6634099396961086E-2</v>
      </c>
      <c r="K940" s="96">
        <f t="shared" si="290"/>
        <v>0.16641718345440518</v>
      </c>
      <c r="L940" s="96">
        <f t="shared" si="291"/>
        <v>61.522428144544875</v>
      </c>
      <c r="M940" s="96">
        <f t="shared" si="283"/>
        <v>327.6719513439071</v>
      </c>
      <c r="N940" s="96">
        <f t="shared" si="284"/>
        <v>31.555518857475054</v>
      </c>
      <c r="O940" s="96">
        <f t="shared" si="292"/>
        <v>0.75322696423530788</v>
      </c>
      <c r="P940" s="96">
        <f t="shared" si="293"/>
        <v>0.75322696423530788</v>
      </c>
      <c r="Q940" s="96">
        <f t="shared" si="285"/>
        <v>0.35996449966269106</v>
      </c>
      <c r="R940" s="96">
        <f t="shared" si="286"/>
        <v>5.9044799136373935E-2</v>
      </c>
      <c r="S940" s="96">
        <f t="shared" si="294"/>
        <v>294.19096925916239</v>
      </c>
      <c r="T940" s="96">
        <f t="shared" si="298"/>
        <v>199.67344961397799</v>
      </c>
      <c r="U940" s="96">
        <f t="shared" si="298"/>
        <v>404.03496748069216</v>
      </c>
      <c r="V940" s="32">
        <f t="shared" si="296"/>
        <v>1000</v>
      </c>
      <c r="W940" s="100">
        <f>IF(A940=1,((cPH1_+cPHr+(cNES*L940+(cNES+cOSEX)*G940+(cNES+cEREX)*H940+(cNES+cHOEX)*I940+(cNES+cNES)*S940+(cNES+cOSEX)*N940+(cNES+cEREX)*O940+(cNES+cHOEX)*P940)))/(1+cDR)^(A$6:A$65537 + 0.5),(cPHr+(cNES*L940+(cNES+cOSEX)*G940+(cNES+cEREX)*H940+(cNES+cHOEX)*I940+(cNES+cNES)*S940+(cNES+cOSEX)*N940+(cNES+cEREX)*O940+(cNES+cHOEX)*P940))/(1+cDR)^(((cycle + 0.5)/('Life tables'!$I$2/2))))</f>
        <v>11725.918194876715</v>
      </c>
      <c r="X940" s="107">
        <f>((L940+G940+H940+I940+N940+O940+P940+S940)/('Life tables'!$I$2/2))/(1+oDR)^(((cycle + 0.5)/('Life tables'!$I$2/2)))</f>
        <v>8.9141943291726893</v>
      </c>
      <c r="Y940" s="31">
        <f>((uNES*L940+ uOCEX*G940+uEREX*H940+uHOEX*I940+uNES*S940+ uOCEX*N940+uEREX*O940+uHOEX*P940)/('Life tables'!$I$2/2))/(1+oDR)^(((cycle + 0.5)/('Life tables'!$I$2/2)))</f>
        <v>5.8748260872268565</v>
      </c>
      <c r="Z940" s="100">
        <f t="shared" si="287"/>
        <v>94668.476742947081</v>
      </c>
      <c r="AA940" s="107">
        <f>((L940+G940+H940+I940+N940+O940+P940+S940)/('Life tables'!$I$2/2))</f>
        <v>15.200212604413254</v>
      </c>
      <c r="AB940" s="31">
        <f>((uNES*L940+ uOCEX*G940+uEREX*H940+uHOEX*I940+uNES*S940+ uOCEX*N940+uEREX*O940+uHOEX*P940)/('Life tables'!$I$2/2))</f>
        <v>10.017574470814697</v>
      </c>
    </row>
    <row r="941" spans="1:28" x14ac:dyDescent="0.25">
      <c r="A941" s="4">
        <v>935</v>
      </c>
      <c r="C941" s="105">
        <f>IF(male=0,VLOOKUP((($A$5:$A$1570/'Life tables'!$I$2)*2)+age,lifetable,13,1),IF(male=1,VLOOKUP((($A$5:$A$1570/'Life tables'!$I$2)*2)+age,lifetable,10,1),"error"))</f>
        <v>9.9786705819526755E-4</v>
      </c>
      <c r="F941" s="96">
        <f t="shared" si="280"/>
        <v>69.16610293233613</v>
      </c>
      <c r="G941" s="96">
        <f t="shared" si="281"/>
        <v>6.9478797962311836</v>
      </c>
      <c r="H941" s="96">
        <f t="shared" si="288"/>
        <v>0.3967992163731936</v>
      </c>
      <c r="I941" s="96">
        <f t="shared" si="289"/>
        <v>0.15899369331441895</v>
      </c>
      <c r="J941" s="96">
        <f t="shared" si="282"/>
        <v>7.6506243468636631E-2</v>
      </c>
      <c r="K941" s="96">
        <f t="shared" si="290"/>
        <v>0.16613953390091479</v>
      </c>
      <c r="L941" s="96">
        <f t="shared" si="291"/>
        <v>61.419784449047782</v>
      </c>
      <c r="M941" s="96">
        <f t="shared" si="283"/>
        <v>327.12547997299379</v>
      </c>
      <c r="N941" s="96">
        <f t="shared" si="284"/>
        <v>31.502892480456211</v>
      </c>
      <c r="O941" s="96">
        <f t="shared" si="292"/>
        <v>0.75197077807086399</v>
      </c>
      <c r="P941" s="96">
        <f t="shared" si="293"/>
        <v>0.75197077807086399</v>
      </c>
      <c r="Q941" s="96">
        <f t="shared" si="285"/>
        <v>0.35936417274180565</v>
      </c>
      <c r="R941" s="96">
        <f t="shared" si="286"/>
        <v>5.8946327807970572E-2</v>
      </c>
      <c r="S941" s="96">
        <f t="shared" si="294"/>
        <v>293.70033543584606</v>
      </c>
      <c r="T941" s="96">
        <f t="shared" si="298"/>
        <v>200.10932003018843</v>
      </c>
      <c r="U941" s="96">
        <f t="shared" si="298"/>
        <v>404.26005334240102</v>
      </c>
      <c r="V941" s="32">
        <f t="shared" si="296"/>
        <v>1000</v>
      </c>
      <c r="W941" s="100">
        <f>IF(A941=1,((cPH1_+cPHr+(cNES*L941+(cNES+cOSEX)*G941+(cNES+cEREX)*H941+(cNES+cHOEX)*I941+(cNES+cNES)*S941+(cNES+cOSEX)*N941+(cNES+cEREX)*O941+(cNES+cHOEX)*P941)))/(1+cDR)^(A$6:A$65537 + 0.5),(cPHr+(cNES*L941+(cNES+cOSEX)*G941+(cNES+cEREX)*H941+(cNES+cHOEX)*I941+(cNES+cNES)*S941+(cNES+cOSEX)*N941+(cNES+cEREX)*O941+(cNES+cHOEX)*P941))/(1+cDR)^(((cycle + 0.5)/('Life tables'!$I$2/2))))</f>
        <v>11680.232539680153</v>
      </c>
      <c r="X941" s="107">
        <f>((L941+G941+H941+I941+N941+O941+P941+S941)/('Life tables'!$I$2/2))/(1+oDR)^(((cycle + 0.5)/('Life tables'!$I$2/2)))</f>
        <v>8.8942460754253823</v>
      </c>
      <c r="Y941" s="31">
        <f>((uNES*L941+ uOCEX*G941+uEREX*H941+uHOEX*I941+uNES*S941+ uOCEX*N941+uEREX*O941+uHOEX*P941)/('Life tables'!$I$2/2))/(1+oDR)^(((cycle + 0.5)/('Life tables'!$I$2/2)))</f>
        <v>5.8616793564922007</v>
      </c>
      <c r="Z941" s="100">
        <f t="shared" si="287"/>
        <v>94510.628975604428</v>
      </c>
      <c r="AA941" s="107">
        <f>((L941+G941+H941+I941+N941+O941+P941+S941)/('Life tables'!$I$2/2))</f>
        <v>15.17486087760407</v>
      </c>
      <c r="AB941" s="31">
        <f>((uNES*L941+ uOCEX*G941+uEREX*H941+uHOEX*I941+uNES*S941+ uOCEX*N941+uEREX*O941+uHOEX*P941)/('Life tables'!$I$2/2))</f>
        <v>10.000866626532897</v>
      </c>
    </row>
    <row r="942" spans="1:28" x14ac:dyDescent="0.25">
      <c r="A942" s="4">
        <v>936</v>
      </c>
      <c r="C942" s="105">
        <f>IF(male=0,VLOOKUP((($A$5:$A$1570/'Life tables'!$I$2)*2)+age,lifetable,13,1),IF(male=1,VLOOKUP((($A$5:$A$1570/'Life tables'!$I$2)*2)+age,lifetable,10,1),"error"))</f>
        <v>9.9786705819526755E-4</v>
      </c>
      <c r="F942" s="96">
        <f t="shared" si="280"/>
        <v>69.05070780740995</v>
      </c>
      <c r="G942" s="96">
        <f t="shared" si="281"/>
        <v>6.9362881144236583</v>
      </c>
      <c r="H942" s="96">
        <f t="shared" si="288"/>
        <v>0.39613720574656064</v>
      </c>
      <c r="I942" s="96">
        <f t="shared" si="289"/>
        <v>0.15872843191722211</v>
      </c>
      <c r="J942" s="96">
        <f t="shared" si="282"/>
        <v>7.6378602223165101E-2</v>
      </c>
      <c r="K942" s="96">
        <f t="shared" si="290"/>
        <v>0.16586235054871076</v>
      </c>
      <c r="L942" s="96">
        <f t="shared" si="291"/>
        <v>61.317313102550635</v>
      </c>
      <c r="M942" s="96">
        <f t="shared" si="283"/>
        <v>326.57991882000061</v>
      </c>
      <c r="N942" s="96">
        <f t="shared" si="284"/>
        <v>31.450353759395178</v>
      </c>
      <c r="O942" s="96">
        <f t="shared" si="292"/>
        <v>0.75071668424504712</v>
      </c>
      <c r="P942" s="96">
        <f t="shared" si="293"/>
        <v>0.75071668424504712</v>
      </c>
      <c r="Q942" s="96">
        <f t="shared" si="285"/>
        <v>0.35876484574214285</v>
      </c>
      <c r="R942" s="96">
        <f t="shared" si="286"/>
        <v>5.8848020496151621E-2</v>
      </c>
      <c r="S942" s="96">
        <f t="shared" si="294"/>
        <v>293.21051882587705</v>
      </c>
      <c r="T942" s="96">
        <f t="shared" si="298"/>
        <v>200.54446347815374</v>
      </c>
      <c r="U942" s="96">
        <f t="shared" si="298"/>
        <v>404.48476371344589</v>
      </c>
      <c r="V942" s="32">
        <f t="shared" si="296"/>
        <v>1000</v>
      </c>
      <c r="W942" s="100">
        <f>IF(A942=1,((cPH1_+cPHr+(cNES*L942+(cNES+cOSEX)*G942+(cNES+cEREX)*H942+(cNES+cHOEX)*I942+(cNES+cNES)*S942+(cNES+cOSEX)*N942+(cNES+cEREX)*O942+(cNES+cHOEX)*P942)))/(1+cDR)^(A$6:A$65537 + 0.5),(cPHr+(cNES*L942+(cNES+cOSEX)*G942+(cNES+cEREX)*H942+(cNES+cHOEX)*I942+(cNES+cNES)*S942+(cNES+cOSEX)*N942+(cNES+cEREX)*O942+(cNES+cHOEX)*P942))/(1+cDR)^(((cycle + 0.5)/('Life tables'!$I$2/2))))</f>
        <v>11634.724877700201</v>
      </c>
      <c r="X942" s="107">
        <f>((L942+G942+H942+I942+N942+O942+P942+S942)/('Life tables'!$I$2/2))/(1+oDR)^(((cycle + 0.5)/('Life tables'!$I$2/2)))</f>
        <v>8.8743424638496631</v>
      </c>
      <c r="Y942" s="31">
        <f>((uNES*L942+ uOCEX*G942+uEREX*H942+uHOEX*I942+uNES*S942+ uOCEX*N942+uEREX*O942+uHOEX*P942)/('Life tables'!$I$2/2))/(1+oDR)^(((cycle + 0.5)/('Life tables'!$I$2/2)))</f>
        <v>5.8485620467745001</v>
      </c>
      <c r="Z942" s="100">
        <f t="shared" si="287"/>
        <v>94353.044368286966</v>
      </c>
      <c r="AA942" s="107">
        <f>((L942+G942+H942+I942+N942+O942+P942+S942)/('Life tables'!$I$2/2))</f>
        <v>15.149551436855273</v>
      </c>
      <c r="AB942" s="31">
        <f>((uNES*L942+ uOCEX*G942+uEREX*H942+uHOEX*I942+uNES*S942+ uOCEX*N942+uEREX*O942+uHOEX*P942)/('Life tables'!$I$2/2))</f>
        <v>9.9841866504680823</v>
      </c>
    </row>
    <row r="943" spans="1:28" x14ac:dyDescent="0.25">
      <c r="A943" s="4">
        <v>937</v>
      </c>
      <c r="C943" s="105">
        <f>IF(male=0,VLOOKUP((($A$5:$A$1570/'Life tables'!$I$2)*2)+age,lifetable,13,1),IF(male=1,VLOOKUP((($A$5:$A$1570/'Life tables'!$I$2)*2)+age,lifetable,10,1),"error"))</f>
        <v>9.9786705819526755E-4</v>
      </c>
      <c r="F943" s="96">
        <f t="shared" si="280"/>
        <v>68.935506399993443</v>
      </c>
      <c r="G943" s="96">
        <f t="shared" si="281"/>
        <v>6.9247158919454082</v>
      </c>
      <c r="H943" s="96">
        <f t="shared" si="288"/>
        <v>0.39547630645847037</v>
      </c>
      <c r="I943" s="96">
        <f t="shared" si="289"/>
        <v>0.15846361582286894</v>
      </c>
      <c r="J943" s="96">
        <f t="shared" si="282"/>
        <v>7.6251175253159886E-2</v>
      </c>
      <c r="K943" s="96">
        <f t="shared" si="290"/>
        <v>0.16558563251311997</v>
      </c>
      <c r="L943" s="96">
        <f t="shared" si="291"/>
        <v>61.215013778000412</v>
      </c>
      <c r="M943" s="96">
        <f t="shared" si="283"/>
        <v>326.03526640840693</v>
      </c>
      <c r="N943" s="96">
        <f t="shared" si="284"/>
        <v>31.397902552099819</v>
      </c>
      <c r="O943" s="96">
        <f t="shared" si="292"/>
        <v>0.74946467936374572</v>
      </c>
      <c r="P943" s="96">
        <f t="shared" si="293"/>
        <v>0.74946467936374572</v>
      </c>
      <c r="Q943" s="96">
        <f t="shared" si="285"/>
        <v>0.3581665170416688</v>
      </c>
      <c r="R943" s="96">
        <f t="shared" si="286"/>
        <v>5.8749876934855651E-2</v>
      </c>
      <c r="S943" s="96">
        <f t="shared" si="294"/>
        <v>292.7215181036031</v>
      </c>
      <c r="T943" s="96">
        <f t="shared" si="298"/>
        <v>200.97888117044857</v>
      </c>
      <c r="U943" s="96">
        <f t="shared" si="298"/>
        <v>404.70909922289388</v>
      </c>
      <c r="V943" s="32">
        <f t="shared" si="296"/>
        <v>1000</v>
      </c>
      <c r="W943" s="100">
        <f>IF(A943=1,((cPH1_+cPHr+(cNES*L943+(cNES+cOSEX)*G943+(cNES+cEREX)*H943+(cNES+cHOEX)*I943+(cNES+cNES)*S943+(cNES+cOSEX)*N943+(cNES+cEREX)*O943+(cNES+cHOEX)*P943)))/(1+cDR)^(A$6:A$65537 + 0.5),(cPHr+(cNES*L943+(cNES+cOSEX)*G943+(cNES+cEREX)*H943+(cNES+cHOEX)*I943+(cNES+cNES)*S943+(cNES+cOSEX)*N943+(cNES+cEREX)*O943+(cNES+cHOEX)*P943))/(1+cDR)^(((cycle + 0.5)/('Life tables'!$I$2/2))))</f>
        <v>11589.394515901604</v>
      </c>
      <c r="X943" s="107">
        <f>((L943+G943+H943+I943+N943+O943+P943+S943)/('Life tables'!$I$2/2))/(1+oDR)^(((cycle + 0.5)/('Life tables'!$I$2/2)))</f>
        <v>8.8544833944777022</v>
      </c>
      <c r="Y943" s="31">
        <f>((uNES*L943+ uOCEX*G943+uEREX*H943+uHOEX*I943+uNES*S943+ uOCEX*N943+uEREX*O943+uHOEX*P943)/('Life tables'!$I$2/2))/(1+oDR)^(((cycle + 0.5)/('Life tables'!$I$2/2)))</f>
        <v>5.8354740921920829</v>
      </c>
      <c r="Z943" s="100">
        <f t="shared" si="287"/>
        <v>94195.722485716004</v>
      </c>
      <c r="AA943" s="107">
        <f>((L943+G943+H943+I943+N943+O943+P943+S943)/('Life tables'!$I$2/2))</f>
        <v>15.124284211528611</v>
      </c>
      <c r="AB943" s="31">
        <f>((uNES*L943+ uOCEX*G943+uEREX*H943+uHOEX*I943+uNES*S943+ uOCEX*N943+uEREX*O943+uHOEX*P943)/('Life tables'!$I$2/2))</f>
        <v>9.9675344960688115</v>
      </c>
    </row>
    <row r="944" spans="1:28" x14ac:dyDescent="0.25">
      <c r="A944" s="4">
        <v>938</v>
      </c>
      <c r="C944" s="105">
        <f>IF(male=0,VLOOKUP((($A$5:$A$1570/'Life tables'!$I$2)*2)+age,lifetable,13,1),IF(male=1,VLOOKUP((($A$5:$A$1570/'Life tables'!$I$2)*2)+age,lifetable,10,1),"error"))</f>
        <v>9.9786705819526755E-4</v>
      </c>
      <c r="F944" s="96">
        <f t="shared" si="280"/>
        <v>68.820498343928705</v>
      </c>
      <c r="G944" s="96">
        <f t="shared" si="281"/>
        <v>6.9131630920151057</v>
      </c>
      <c r="H944" s="96">
        <f t="shared" si="288"/>
        <v>0.39481651640831045</v>
      </c>
      <c r="I944" s="96">
        <f t="shared" si="289"/>
        <v>0.15819924418966397</v>
      </c>
      <c r="J944" s="96">
        <f t="shared" si="282"/>
        <v>7.612396215360516E-2</v>
      </c>
      <c r="K944" s="96">
        <f t="shared" si="290"/>
        <v>0.16530937891461756</v>
      </c>
      <c r="L944" s="96">
        <f t="shared" si="291"/>
        <v>61.112886150247405</v>
      </c>
      <c r="M944" s="96">
        <f t="shared" si="283"/>
        <v>325.4915212627289</v>
      </c>
      <c r="N944" s="96">
        <f t="shared" si="284"/>
        <v>31.345538716477844</v>
      </c>
      <c r="O944" s="96">
        <f t="shared" si="292"/>
        <v>0.74821476003523135</v>
      </c>
      <c r="P944" s="96">
        <f t="shared" si="293"/>
        <v>0.74821476003523135</v>
      </c>
      <c r="Q944" s="96">
        <f t="shared" si="285"/>
        <v>0.35756918501948853</v>
      </c>
      <c r="R944" s="96">
        <f t="shared" si="286"/>
        <v>5.8651896858208069E-2</v>
      </c>
      <c r="S944" s="96">
        <f t="shared" si="294"/>
        <v>292.2333319443029</v>
      </c>
      <c r="T944" s="96">
        <f t="shared" si="298"/>
        <v>201.41257431762168</v>
      </c>
      <c r="U944" s="96">
        <f t="shared" si="298"/>
        <v>404.93306049866669</v>
      </c>
      <c r="V944" s="32">
        <f t="shared" si="296"/>
        <v>1000</v>
      </c>
      <c r="W944" s="100">
        <f>IF(A944=1,((cPH1_+cPHr+(cNES*L944+(cNES+cOSEX)*G944+(cNES+cEREX)*H944+(cNES+cHOEX)*I944+(cNES+cNES)*S944+(cNES+cOSEX)*N944+(cNES+cEREX)*O944+(cNES+cHOEX)*P944)))/(1+cDR)^(A$6:A$65537 + 0.5),(cPHr+(cNES*L944+(cNES+cOSEX)*G944+(cNES+cEREX)*H944+(cNES+cHOEX)*I944+(cNES+cNES)*S944+(cNES+cOSEX)*N944+(cNES+cEREX)*O944+(cNES+cHOEX)*P944))/(1+cDR)^(((cycle + 0.5)/('Life tables'!$I$2/2))))</f>
        <v>11544.24076393106</v>
      </c>
      <c r="X944" s="107">
        <f>((L944+G944+H944+I944+N944+O944+P944+S944)/('Life tables'!$I$2/2))/(1+oDR)^(((cycle + 0.5)/('Life tables'!$I$2/2)))</f>
        <v>8.8346687675677256</v>
      </c>
      <c r="Y944" s="31">
        <f>((uNES*L944+ uOCEX*G944+uEREX*H944+uHOEX*I944+uNES*S944+ uOCEX*N944+uEREX*O944+uHOEX*P944)/('Life tables'!$I$2/2))/(1+oDR)^(((cycle + 0.5)/('Life tables'!$I$2/2)))</f>
        <v>5.8224154270122179</v>
      </c>
      <c r="Z944" s="100">
        <f t="shared" si="287"/>
        <v>94038.662893214278</v>
      </c>
      <c r="AA944" s="107">
        <f>((L944+G944+H944+I944+N944+O944+P944+S944)/('Life tables'!$I$2/2))</f>
        <v>15.099059131107463</v>
      </c>
      <c r="AB944" s="31">
        <f>((uNES*L944+ uOCEX*G944+uEREX*H944+uHOEX*I944+uNES*S944+ uOCEX*N944+uEREX*O944+uHOEX*P944)/('Life tables'!$I$2/2))</f>
        <v>9.9509101168637404</v>
      </c>
    </row>
    <row r="945" spans="1:28" x14ac:dyDescent="0.25">
      <c r="A945" s="4">
        <v>939</v>
      </c>
      <c r="C945" s="105">
        <f>IF(male=0,VLOOKUP((($A$5:$A$1570/'Life tables'!$I$2)*2)+age,lifetable,13,1),IF(male=1,VLOOKUP((($A$5:$A$1570/'Life tables'!$I$2)*2)+age,lifetable,10,1),"error"))</f>
        <v>1.0903171265725931E-3</v>
      </c>
      <c r="F945" s="96">
        <f t="shared" si="280"/>
        <v>68.70568327514512</v>
      </c>
      <c r="G945" s="96">
        <f t="shared" si="281"/>
        <v>6.9016296780610942</v>
      </c>
      <c r="H945" s="96">
        <f t="shared" si="288"/>
        <v>0.3941578335074431</v>
      </c>
      <c r="I945" s="96">
        <f t="shared" si="289"/>
        <v>0.1579353161807098</v>
      </c>
      <c r="J945" s="96">
        <f t="shared" si="282"/>
        <v>8.3037904823583003E-2</v>
      </c>
      <c r="K945" s="96">
        <f t="shared" si="290"/>
        <v>0.16503358887869249</v>
      </c>
      <c r="L945" s="96">
        <f t="shared" si="291"/>
        <v>61.003888953693597</v>
      </c>
      <c r="M945" s="96">
        <f t="shared" si="283"/>
        <v>324.94868190856658</v>
      </c>
      <c r="N945" s="96">
        <f t="shared" si="284"/>
        <v>31.293262110541349</v>
      </c>
      <c r="O945" s="96">
        <f t="shared" si="292"/>
        <v>0.74696692287026756</v>
      </c>
      <c r="P945" s="96">
        <f t="shared" si="293"/>
        <v>0.74696692287026756</v>
      </c>
      <c r="Q945" s="96">
        <f t="shared" si="285"/>
        <v>0.39004555442552569</v>
      </c>
      <c r="R945" s="96">
        <f t="shared" si="286"/>
        <v>5.8554080000529599E-2</v>
      </c>
      <c r="S945" s="96">
        <f t="shared" si="294"/>
        <v>291.71288631785865</v>
      </c>
      <c r="T945" s="96">
        <f t="shared" si="298"/>
        <v>201.88565777687077</v>
      </c>
      <c r="U945" s="96">
        <f t="shared" si="298"/>
        <v>405.15664816754594</v>
      </c>
      <c r="V945" s="32">
        <f t="shared" si="296"/>
        <v>1000</v>
      </c>
      <c r="W945" s="100">
        <f>IF(A945=1,((cPH1_+cPHr+(cNES*L945+(cNES+cOSEX)*G945+(cNES+cEREX)*H945+(cNES+cHOEX)*I945+(cNES+cNES)*S945+(cNES+cOSEX)*N945+(cNES+cEREX)*O945+(cNES+cHOEX)*P945)))/(1+cDR)^(A$6:A$65537 + 0.5),(cPHr+(cNES*L945+(cNES+cOSEX)*G945+(cNES+cEREX)*H945+(cNES+cHOEX)*I945+(cNES+cNES)*S945+(cNES+cOSEX)*N945+(cNES+cEREX)*O945+(cNES+cHOEX)*P945))/(1+cDR)^(((cycle + 0.5)/('Life tables'!$I$2/2))))</f>
        <v>11498.250680617271</v>
      </c>
      <c r="X945" s="107">
        <f>((L945+G945+H945+I945+N945+O945+P945+S945)/('Life tables'!$I$2/2))/(1+oDR)^(((cycle + 0.5)/('Life tables'!$I$2/2)))</f>
        <v>8.8139987387857364</v>
      </c>
      <c r="Y945" s="31">
        <f>((uNES*L945+ uOCEX*G945+uEREX*H945+uHOEX*I945+uNES*S945+ uOCEX*N945+uEREX*O945+uHOEX*P945)/('Life tables'!$I$2/2))/(1+oDR)^(((cycle + 0.5)/('Life tables'!$I$2/2)))</f>
        <v>5.8087831566228632</v>
      </c>
      <c r="Z945" s="100">
        <f t="shared" si="287"/>
        <v>93873.600953497997</v>
      </c>
      <c r="AA945" s="107">
        <f>((L945+G945+H945+I945+N945+O945+P945+S945)/('Life tables'!$I$2/2))</f>
        <v>15.07233752075866</v>
      </c>
      <c r="AB945" s="31">
        <f>((uNES*L945+ uOCEX*G945+uEREX*H945+uHOEX*I945+uNES*S945+ uOCEX*N945+uEREX*O945+uHOEX*P945)/('Life tables'!$I$2/2))</f>
        <v>9.9332826014880204</v>
      </c>
    </row>
    <row r="946" spans="1:28" x14ac:dyDescent="0.25">
      <c r="A946" s="4">
        <v>940</v>
      </c>
      <c r="C946" s="105">
        <f>IF(male=0,VLOOKUP((($A$5:$A$1570/'Life tables'!$I$2)*2)+age,lifetable,13,1),IF(male=1,VLOOKUP((($A$5:$A$1570/'Life tables'!$I$2)*2)+age,lifetable,10,1),"error"))</f>
        <v>1.0903171265725931E-3</v>
      </c>
      <c r="F946" s="96">
        <f t="shared" si="280"/>
        <v>68.584008634102872</v>
      </c>
      <c r="G946" s="96">
        <f t="shared" si="281"/>
        <v>6.8894072057174069</v>
      </c>
      <c r="H946" s="96">
        <f t="shared" si="288"/>
        <v>0.39345979790660424</v>
      </c>
      <c r="I946" s="96">
        <f t="shared" si="289"/>
        <v>0.15765561991705102</v>
      </c>
      <c r="J946" s="96">
        <f t="shared" si="282"/>
        <v>8.2890848469862624E-2</v>
      </c>
      <c r="K946" s="96">
        <f t="shared" si="290"/>
        <v>0.16474132189684304</v>
      </c>
      <c r="L946" s="96">
        <f t="shared" si="291"/>
        <v>60.895853840195102</v>
      </c>
      <c r="M946" s="96">
        <f t="shared" si="283"/>
        <v>324.37368542148056</v>
      </c>
      <c r="N946" s="96">
        <f t="shared" si="284"/>
        <v>31.237888703031768</v>
      </c>
      <c r="O946" s="96">
        <f t="shared" si="292"/>
        <v>0.74564516537275383</v>
      </c>
      <c r="P946" s="96">
        <f t="shared" si="293"/>
        <v>0.74564516537275383</v>
      </c>
      <c r="Q946" s="96">
        <f t="shared" si="285"/>
        <v>0.38935536906369883</v>
      </c>
      <c r="R946" s="96">
        <f t="shared" si="286"/>
        <v>5.8450468593007926E-2</v>
      </c>
      <c r="S946" s="96">
        <f t="shared" si="294"/>
        <v>291.19670055004656</v>
      </c>
      <c r="T946" s="96">
        <f t="shared" si="298"/>
        <v>202.35790399440432</v>
      </c>
      <c r="U946" s="96">
        <f t="shared" si="298"/>
        <v>405.3798399580358</v>
      </c>
      <c r="V946" s="32">
        <f t="shared" si="296"/>
        <v>1000</v>
      </c>
      <c r="W946" s="100">
        <f>IF(A946=1,((cPH1_+cPHr+(cNES*L946+(cNES+cOSEX)*G946+(cNES+cEREX)*H946+(cNES+cHOEX)*I946+(cNES+cNES)*S946+(cNES+cOSEX)*N946+(cNES+cEREX)*O946+(cNES+cHOEX)*P946)))/(1+cDR)^(A$6:A$65537 + 0.5),(cPHr+(cNES*L946+(cNES+cOSEX)*G946+(cNES+cEREX)*H946+(cNES+cHOEX)*I946+(cNES+cNES)*S946+(cNES+cOSEX)*N946+(cNES+cEREX)*O946+(cNES+cHOEX)*P946))/(1+cDR)^(((cycle + 0.5)/('Life tables'!$I$2/2))))</f>
        <v>11452.283895390601</v>
      </c>
      <c r="X946" s="107">
        <f>((L946+G946+H946+I946+N946+O946+P946+S946)/('Life tables'!$I$2/2))/(1+oDR)^(((cycle + 0.5)/('Life tables'!$I$2/2)))</f>
        <v>8.7933770747530495</v>
      </c>
      <c r="Y946" s="31">
        <f>((uNES*L946+ uOCEX*G946+uEREX*H946+uHOEX*I946+uNES*S946+ uOCEX*N946+uEREX*O946+uHOEX*P946)/('Life tables'!$I$2/2))/(1+oDR)^(((cycle + 0.5)/('Life tables'!$I$2/2)))</f>
        <v>5.7951926446629365</v>
      </c>
      <c r="Z946" s="100">
        <f t="shared" si="287"/>
        <v>93707.520223824366</v>
      </c>
      <c r="AA946" s="107">
        <f>((L946+G946+H946+I946+N946+O946+P946+S946)/('Life tables'!$I$2/2))</f>
        <v>15.045663208128431</v>
      </c>
      <c r="AB946" s="31">
        <f>((uNES*L946+ uOCEX*G946+uEREX*H946+uHOEX*I946+uNES*S946+ uOCEX*N946+uEREX*O946+uHOEX*P946)/('Life tables'!$I$2/2))</f>
        <v>9.9157031498356769</v>
      </c>
    </row>
    <row r="947" spans="1:28" x14ac:dyDescent="0.25">
      <c r="A947" s="4">
        <v>941</v>
      </c>
      <c r="C947" s="105">
        <f>IF(male=0,VLOOKUP((($A$5:$A$1570/'Life tables'!$I$2)*2)+age,lifetable,13,1),IF(male=1,VLOOKUP((($A$5:$A$1570/'Life tables'!$I$2)*2)+age,lifetable,10,1),"error"))</f>
        <v>1.0903171265725931E-3</v>
      </c>
      <c r="F947" s="96">
        <f t="shared" si="280"/>
        <v>68.462552197102539</v>
      </c>
      <c r="G947" s="96">
        <f t="shared" si="281"/>
        <v>6.8772066524264055</v>
      </c>
      <c r="H947" s="96">
        <f t="shared" si="288"/>
        <v>0.39276301412116588</v>
      </c>
      <c r="I947" s="96">
        <f t="shared" si="289"/>
        <v>0.15737642524398429</v>
      </c>
      <c r="J947" s="96">
        <f t="shared" si="282"/>
        <v>8.2744055838233355E-2</v>
      </c>
      <c r="K947" s="96">
        <f t="shared" si="290"/>
        <v>0.16444957904916169</v>
      </c>
      <c r="L947" s="96">
        <f t="shared" si="291"/>
        <v>60.788012470423588</v>
      </c>
      <c r="M947" s="96">
        <f t="shared" si="283"/>
        <v>323.79970385045749</v>
      </c>
      <c r="N947" s="96">
        <f t="shared" si="284"/>
        <v>31.182613034137997</v>
      </c>
      <c r="O947" s="96">
        <f t="shared" si="292"/>
        <v>0.74432574088586834</v>
      </c>
      <c r="P947" s="96">
        <f t="shared" si="293"/>
        <v>0.74432574088586834</v>
      </c>
      <c r="Q947" s="96">
        <f t="shared" si="285"/>
        <v>0.38866640193576724</v>
      </c>
      <c r="R947" s="96">
        <f t="shared" si="286"/>
        <v>5.8347040068137131E-2</v>
      </c>
      <c r="S947" s="96">
        <f t="shared" si="294"/>
        <v>290.68142589254387</v>
      </c>
      <c r="T947" s="96">
        <f t="shared" si="298"/>
        <v>202.82931445217832</v>
      </c>
      <c r="U947" s="96">
        <f t="shared" si="298"/>
        <v>405.60263657715308</v>
      </c>
      <c r="V947" s="32">
        <f t="shared" si="296"/>
        <v>1000.0000000000002</v>
      </c>
      <c r="W947" s="100">
        <f>IF(A947=1,((cPH1_+cPHr+(cNES*L947+(cNES+cOSEX)*G947+(cNES+cEREX)*H947+(cNES+cHOEX)*I947+(cNES+cNES)*S947+(cNES+cOSEX)*N947+(cNES+cEREX)*O947+(cNES+cHOEX)*P947)))/(1+cDR)^(A$6:A$65537 + 0.5),(cPHr+(cNES*L947+(cNES+cOSEX)*G947+(cNES+cEREX)*H947+(cNES+cHOEX)*I947+(cNES+cNES)*S947+(cNES+cOSEX)*N947+(cNES+cEREX)*O947+(cNES+cHOEX)*P947))/(1+cDR)^(((cycle + 0.5)/('Life tables'!$I$2/2))))</f>
        <v>11406.500854993286</v>
      </c>
      <c r="X947" s="107">
        <f>((L947+G947+H947+I947+N947+O947+P947+S947)/('Life tables'!$I$2/2))/(1+oDR)^(((cycle + 0.5)/('Life tables'!$I$2/2)))</f>
        <v>8.7728036621593066</v>
      </c>
      <c r="Y947" s="31">
        <f>((uNES*L947+ uOCEX*G947+uEREX*H947+uHOEX*I947+uNES*S947+ uOCEX*N947+uEREX*O947+uHOEX*P947)/('Life tables'!$I$2/2))/(1+oDR)^(((cycle + 0.5)/('Life tables'!$I$2/2)))</f>
        <v>5.7816339322789121</v>
      </c>
      <c r="Z947" s="100">
        <f t="shared" si="287"/>
        <v>93541.733179866176</v>
      </c>
      <c r="AA947" s="107">
        <f>((L947+G947+H947+I947+N947+O947+P947+S947)/('Life tables'!$I$2/2))</f>
        <v>15.019036109256247</v>
      </c>
      <c r="AB947" s="31">
        <f>((uNES*L947+ uOCEX*G947+uEREX*H947+uHOEX*I947+uNES*S947+ uOCEX*N947+uEREX*O947+uHOEX*P947)/('Life tables'!$I$2/2))</f>
        <v>9.898154813831205</v>
      </c>
    </row>
    <row r="948" spans="1:28" x14ac:dyDescent="0.25">
      <c r="A948" s="4">
        <v>942</v>
      </c>
      <c r="C948" s="105">
        <f>IF(male=0,VLOOKUP((($A$5:$A$1570/'Life tables'!$I$2)*2)+age,lifetable,13,1),IF(male=1,VLOOKUP((($A$5:$A$1570/'Life tables'!$I$2)*2)+age,lifetable,10,1),"error"))</f>
        <v>1.0903171265725931E-3</v>
      </c>
      <c r="F948" s="96">
        <f t="shared" si="280"/>
        <v>68.341313479234444</v>
      </c>
      <c r="G948" s="96">
        <f t="shared" si="281"/>
        <v>6.8650279694778993</v>
      </c>
      <c r="H948" s="96">
        <f t="shared" si="288"/>
        <v>0.3920674793692483</v>
      </c>
      <c r="I948" s="96">
        <f t="shared" si="289"/>
        <v>0.15709773104683672</v>
      </c>
      <c r="J948" s="96">
        <f t="shared" si="282"/>
        <v>8.2597526342631844E-2</v>
      </c>
      <c r="K948" s="96">
        <f t="shared" si="290"/>
        <v>0.16415835917087745</v>
      </c>
      <c r="L948" s="96">
        <f t="shared" si="291"/>
        <v>60.68036441382695</v>
      </c>
      <c r="M948" s="96">
        <f t="shared" si="283"/>
        <v>323.22673549143428</v>
      </c>
      <c r="N948" s="96">
        <f t="shared" si="284"/>
        <v>31.127434939755066</v>
      </c>
      <c r="O948" s="96">
        <f t="shared" si="292"/>
        <v>0.74300864549244239</v>
      </c>
      <c r="P948" s="96">
        <f t="shared" si="293"/>
        <v>0.74300864549244239</v>
      </c>
      <c r="Q948" s="96">
        <f t="shared" si="285"/>
        <v>0.38797865099629308</v>
      </c>
      <c r="R948" s="96">
        <f t="shared" si="286"/>
        <v>5.8243794118853796E-2</v>
      </c>
      <c r="S948" s="96">
        <f t="shared" si="294"/>
        <v>290.16706081557919</v>
      </c>
      <c r="T948" s="96">
        <f t="shared" si="298"/>
        <v>203.29989062951725</v>
      </c>
      <c r="U948" s="96">
        <f t="shared" si="298"/>
        <v>405.82503873044283</v>
      </c>
      <c r="V948" s="32">
        <f t="shared" si="296"/>
        <v>1000.0000000000002</v>
      </c>
      <c r="W948" s="100">
        <f>IF(A948=1,((cPH1_+cPHr+(cNES*L948+(cNES+cOSEX)*G948+(cNES+cEREX)*H948+(cNES+cHOEX)*I948+(cNES+cNES)*S948+(cNES+cOSEX)*N948+(cNES+cEREX)*O948+(cNES+cHOEX)*P948)))/(1+cDR)^(A$6:A$65537 + 0.5),(cPHr+(cNES*L948+(cNES+cOSEX)*G948+(cNES+cEREX)*H948+(cNES+cHOEX)*I948+(cNES+cNES)*S948+(cNES+cOSEX)*N948+(cNES+cEREX)*O948+(cNES+cHOEX)*P948))/(1+cDR)^(((cycle + 0.5)/('Life tables'!$I$2/2))))</f>
        <v>11360.900825901943</v>
      </c>
      <c r="X948" s="107">
        <f>((L948+G948+H948+I948+N948+O948+P948+S948)/('Life tables'!$I$2/2))/(1+oDR)^(((cycle + 0.5)/('Life tables'!$I$2/2)))</f>
        <v>8.752278387964644</v>
      </c>
      <c r="Y948" s="31">
        <f>((uNES*L948+ uOCEX*G948+uEREX*H948+uHOEX*I948+uNES*S948+ uOCEX*N948+uEREX*O948+uHOEX*P948)/('Life tables'!$I$2/2))/(1+oDR)^(((cycle + 0.5)/('Life tables'!$I$2/2)))</f>
        <v>5.76810694497581</v>
      </c>
      <c r="Z948" s="100">
        <f t="shared" si="287"/>
        <v>93376.239309916797</v>
      </c>
      <c r="AA948" s="107">
        <f>((L948+G948+H948+I948+N948+O948+P948+S948)/('Life tables'!$I$2/2))</f>
        <v>14.992456140338957</v>
      </c>
      <c r="AB948" s="31">
        <f>((uNES*L948+ uOCEX*G948+uEREX*H948+uHOEX*I948+uNES*S948+ uOCEX*N948+uEREX*O948+uHOEX*P948)/('Life tables'!$I$2/2))</f>
        <v>9.8806375382496245</v>
      </c>
    </row>
    <row r="949" spans="1:28" x14ac:dyDescent="0.25">
      <c r="A949" s="4">
        <v>943</v>
      </c>
      <c r="C949" s="105">
        <f>IF(male=0,VLOOKUP((($A$5:$A$1570/'Life tables'!$I$2)*2)+age,lifetable,13,1),IF(male=1,VLOOKUP((($A$5:$A$1570/'Life tables'!$I$2)*2)+age,lifetable,10,1),"error"))</f>
        <v>1.0903171265725931E-3</v>
      </c>
      <c r="F949" s="96">
        <f t="shared" si="280"/>
        <v>68.22029199984253</v>
      </c>
      <c r="G949" s="96">
        <f t="shared" si="281"/>
        <v>6.85287110858898</v>
      </c>
      <c r="H949" s="96">
        <f t="shared" si="288"/>
        <v>0.3913731908933743</v>
      </c>
      <c r="I949" s="96">
        <f t="shared" si="289"/>
        <v>0.15681953622071332</v>
      </c>
      <c r="J949" s="96">
        <f t="shared" si="282"/>
        <v>8.2451259402135671E-2</v>
      </c>
      <c r="K949" s="96">
        <f t="shared" si="290"/>
        <v>0.16386766110743675</v>
      </c>
      <c r="L949" s="96">
        <f t="shared" si="291"/>
        <v>60.572909243629887</v>
      </c>
      <c r="M949" s="96">
        <f t="shared" si="283"/>
        <v>322.65477864019755</v>
      </c>
      <c r="N949" s="96">
        <f t="shared" si="284"/>
        <v>31.072354255763532</v>
      </c>
      <c r="O949" s="96">
        <f t="shared" si="292"/>
        <v>0.74169387527496211</v>
      </c>
      <c r="P949" s="96">
        <f t="shared" si="293"/>
        <v>0.74169387527496211</v>
      </c>
      <c r="Q949" s="96">
        <f t="shared" si="285"/>
        <v>0.38729211419965859</v>
      </c>
      <c r="R949" s="96">
        <f t="shared" si="286"/>
        <v>5.8140730438067459E-2</v>
      </c>
      <c r="S949" s="96">
        <f t="shared" si="294"/>
        <v>289.65360378924635</v>
      </c>
      <c r="T949" s="96">
        <f t="shared" si="298"/>
        <v>203.76963400311905</v>
      </c>
      <c r="U949" s="96">
        <f t="shared" si="298"/>
        <v>406.04704712198833</v>
      </c>
      <c r="V949" s="32">
        <f t="shared" si="296"/>
        <v>1000</v>
      </c>
      <c r="W949" s="100">
        <f>IF(A949=1,((cPH1_+cPHr+(cNES*L949+(cNES+cOSEX)*G949+(cNES+cEREX)*H949+(cNES+cHOEX)*I949+(cNES+cNES)*S949+(cNES+cOSEX)*N949+(cNES+cEREX)*O949+(cNES+cHOEX)*P949)))/(1+cDR)^(A$6:A$65537 + 0.5),(cPHr+(cNES*L949+(cNES+cOSEX)*G949+(cNES+cEREX)*H949+(cNES+cHOEX)*I949+(cNES+cNES)*S949+(cNES+cOSEX)*N949+(cNES+cEREX)*O949+(cNES+cHOEX)*P949))/(1+cDR)^(((cycle + 0.5)/('Life tables'!$I$2/2))))</f>
        <v>11315.483077485424</v>
      </c>
      <c r="X949" s="107">
        <f>((L949+G949+H949+I949+N949+O949+P949+S949)/('Life tables'!$I$2/2))/(1+oDR)^(((cycle + 0.5)/('Life tables'!$I$2/2)))</f>
        <v>8.7318011393988844</v>
      </c>
      <c r="Y949" s="31">
        <f>((uNES*L949+ uOCEX*G949+uEREX*H949+uHOEX*I949+uNES*S949+ uOCEX*N949+uEREX*O949+uHOEX*P949)/('Life tables'!$I$2/2))/(1+oDR)^(((cycle + 0.5)/('Life tables'!$I$2/2)))</f>
        <v>5.7546116084362824</v>
      </c>
      <c r="Z949" s="100">
        <f t="shared" si="287"/>
        <v>93211.03810289879</v>
      </c>
      <c r="AA949" s="107">
        <f>((L949+G949+H949+I949+N949+O949+P949+S949)/('Life tables'!$I$2/2))</f>
        <v>14.965923217730229</v>
      </c>
      <c r="AB949" s="31">
        <f>((uNES*L949+ uOCEX*G949+uEREX*H949+uHOEX*I949+uNES*S949+ uOCEX*N949+uEREX*O949+uHOEX*P949)/('Life tables'!$I$2/2))</f>
        <v>9.8631512679691369</v>
      </c>
    </row>
    <row r="950" spans="1:28" x14ac:dyDescent="0.25">
      <c r="A950" s="4">
        <v>944</v>
      </c>
      <c r="C950" s="105">
        <f>IF(male=0,VLOOKUP((($A$5:$A$1570/'Life tables'!$I$2)*2)+age,lifetable,13,1),IF(male=1,VLOOKUP((($A$5:$A$1570/'Life tables'!$I$2)*2)+age,lifetable,10,1),"error"))</f>
        <v>1.0903171265725931E-3</v>
      </c>
      <c r="F950" s="96">
        <f t="shared" si="280"/>
        <v>68.099487282400062</v>
      </c>
      <c r="G950" s="96">
        <f t="shared" si="281"/>
        <v>6.8407360218915398</v>
      </c>
      <c r="H950" s="96">
        <f t="shared" si="288"/>
        <v>0.39068014595975631</v>
      </c>
      <c r="I950" s="96">
        <f t="shared" si="289"/>
        <v>0.15654183967021124</v>
      </c>
      <c r="J950" s="96">
        <f t="shared" si="282"/>
        <v>8.2305254440813103E-2</v>
      </c>
      <c r="K950" s="96">
        <f t="shared" si="290"/>
        <v>0.16357748371420472</v>
      </c>
      <c r="L950" s="96">
        <f t="shared" si="291"/>
        <v>60.46564653672354</v>
      </c>
      <c r="M950" s="96">
        <f t="shared" si="283"/>
        <v>322.08383159249269</v>
      </c>
      <c r="N950" s="96">
        <f t="shared" si="284"/>
        <v>31.017370818039989</v>
      </c>
      <c r="O950" s="96">
        <f t="shared" si="292"/>
        <v>0.74038142631581849</v>
      </c>
      <c r="P950" s="96">
        <f t="shared" si="293"/>
        <v>0.74038142631581849</v>
      </c>
      <c r="Q950" s="96">
        <f t="shared" si="285"/>
        <v>0.38660678950019628</v>
      </c>
      <c r="R950" s="96">
        <f t="shared" si="286"/>
        <v>5.8037848718680195E-2</v>
      </c>
      <c r="S950" s="96">
        <f t="shared" si="294"/>
        <v>289.14105328360216</v>
      </c>
      <c r="T950" s="96">
        <f t="shared" si="298"/>
        <v>204.23854604706005</v>
      </c>
      <c r="U950" s="96">
        <f t="shared" si="298"/>
        <v>406.26866245442119</v>
      </c>
      <c r="V950" s="32">
        <f t="shared" si="296"/>
        <v>1000</v>
      </c>
      <c r="W950" s="100">
        <f>IF(A950=1,((cPH1_+cPHr+(cNES*L950+(cNES+cOSEX)*G950+(cNES+cEREX)*H950+(cNES+cHOEX)*I950+(cNES+cNES)*S950+(cNES+cOSEX)*N950+(cNES+cEREX)*O950+(cNES+cHOEX)*P950)))/(1+cDR)^(A$6:A$65537 + 0.5),(cPHr+(cNES*L950+(cNES+cOSEX)*G950+(cNES+cEREX)*H950+(cNES+cHOEX)*I950+(cNES+cNES)*S950+(cNES+cOSEX)*N950+(cNES+cEREX)*O950+(cNES+cHOEX)*P950))/(1+cDR)^(((cycle + 0.5)/('Life tables'!$I$2/2))))</f>
        <v>11270.246881994673</v>
      </c>
      <c r="X950" s="107">
        <f>((L950+G950+H950+I950+N950+O950+P950+S950)/('Life tables'!$I$2/2))/(1+oDR)^(((cycle + 0.5)/('Life tables'!$I$2/2)))</f>
        <v>8.71137180396072</v>
      </c>
      <c r="Y950" s="31">
        <f>((uNES*L950+ uOCEX*G950+uEREX*H950+uHOEX*I950+uNES*S950+ uOCEX*N950+uEREX*O950+uHOEX*P950)/('Life tables'!$I$2/2))/(1+oDR)^(((cycle + 0.5)/('Life tables'!$I$2/2)))</f>
        <v>5.7411478485200824</v>
      </c>
      <c r="Z950" s="100">
        <f t="shared" si="287"/>
        <v>93046.129048372139</v>
      </c>
      <c r="AA950" s="107">
        <f>((L950+G950+H950+I950+N950+O950+P950+S950)/('Life tables'!$I$2/2))</f>
        <v>14.939437257939964</v>
      </c>
      <c r="AB950" s="31">
        <f>((uNES*L950+ uOCEX*G950+uEREX*H950+uHOEX*I950+uNES*S950+ uOCEX*N950+uEREX*O950+uHOEX*P950)/('Life tables'!$I$2/2))</f>
        <v>9.8456959479707589</v>
      </c>
    </row>
    <row r="951" spans="1:28" x14ac:dyDescent="0.25">
      <c r="A951" s="4">
        <v>945</v>
      </c>
      <c r="C951" s="105">
        <f>IF(male=0,VLOOKUP((($A$5:$A$1570/'Life tables'!$I$2)*2)+age,lifetable,13,1),IF(male=1,VLOOKUP((($A$5:$A$1570/'Life tables'!$I$2)*2)+age,lifetable,10,1),"error"))</f>
        <v>1.0903171265725931E-3</v>
      </c>
      <c r="F951" s="96">
        <f t="shared" si="280"/>
        <v>67.978898854389627</v>
      </c>
      <c r="G951" s="96">
        <f t="shared" si="281"/>
        <v>6.8286226619202166</v>
      </c>
      <c r="H951" s="96">
        <f t="shared" si="288"/>
        <v>0.38998834185760778</v>
      </c>
      <c r="I951" s="96">
        <f t="shared" si="289"/>
        <v>0.15626464030914392</v>
      </c>
      <c r="J951" s="96">
        <f t="shared" si="282"/>
        <v>8.2159510887578141E-2</v>
      </c>
      <c r="K951" s="96">
        <f t="shared" si="290"/>
        <v>0.1632878258561771</v>
      </c>
      <c r="L951" s="96">
        <f t="shared" si="291"/>
        <v>60.358575873558905</v>
      </c>
      <c r="M951" s="96">
        <f t="shared" si="283"/>
        <v>321.51389264412921</v>
      </c>
      <c r="N951" s="96">
        <f t="shared" si="284"/>
        <v>30.962484462467195</v>
      </c>
      <c r="O951" s="96">
        <f t="shared" si="292"/>
        <v>0.7390712946975504</v>
      </c>
      <c r="P951" s="96">
        <f t="shared" si="293"/>
        <v>0.7390712946975504</v>
      </c>
      <c r="Q951" s="96">
        <f t="shared" si="285"/>
        <v>0.38592267485231574</v>
      </c>
      <c r="R951" s="96">
        <f t="shared" si="286"/>
        <v>5.7935148653605675E-2</v>
      </c>
      <c r="S951" s="96">
        <f t="shared" si="294"/>
        <v>288.62940776876098</v>
      </c>
      <c r="T951" s="96">
        <f t="shared" si="298"/>
        <v>204.70662823279994</v>
      </c>
      <c r="U951" s="96">
        <f t="shared" si="298"/>
        <v>406.48988542893096</v>
      </c>
      <c r="V951" s="32">
        <f t="shared" si="296"/>
        <v>1000.0000000000001</v>
      </c>
      <c r="W951" s="100">
        <f>IF(A951=1,((cPH1_+cPHr+(cNES*L951+(cNES+cOSEX)*G951+(cNES+cEREX)*H951+(cNES+cHOEX)*I951+(cNES+cNES)*S951+(cNES+cOSEX)*N951+(cNES+cEREX)*O951+(cNES+cHOEX)*P951)))/(1+cDR)^(A$6:A$65537 + 0.5),(cPHr+(cNES*L951+(cNES+cOSEX)*G951+(cNES+cEREX)*H951+(cNES+cHOEX)*I951+(cNES+cNES)*S951+(cNES+cOSEX)*N951+(cNES+cEREX)*O951+(cNES+cHOEX)*P951))/(1+cDR)^(((cycle + 0.5)/('Life tables'!$I$2/2))))</f>
        <v>11225.191514552693</v>
      </c>
      <c r="X951" s="107">
        <f>((L951+G951+H951+I951+N951+O951+P951+S951)/('Life tables'!$I$2/2))/(1+oDR)^(((cycle + 0.5)/('Life tables'!$I$2/2)))</f>
        <v>8.6909902694169041</v>
      </c>
      <c r="Y951" s="31">
        <f>((uNES*L951+ uOCEX*G951+uEREX*H951+uHOEX*I951+uNES*S951+ uOCEX*N951+uEREX*O951+uHOEX*P951)/('Life tables'!$I$2/2))/(1+oDR)^(((cycle + 0.5)/('Life tables'!$I$2/2)))</f>
        <v>5.727715591263534</v>
      </c>
      <c r="Z951" s="100">
        <f t="shared" si="287"/>
        <v>92881.511636542418</v>
      </c>
      <c r="AA951" s="107">
        <f>((L951+G951+H951+I951+N951+O951+P951+S951)/('Life tables'!$I$2/2))</f>
        <v>14.912998177633741</v>
      </c>
      <c r="AB951" s="31">
        <f>((uNES*L951+ uOCEX*G951+uEREX*H951+uHOEX*I951+uNES*S951+ uOCEX*N951+uEREX*O951+uHOEX*P951)/('Life tables'!$I$2/2))</f>
        <v>9.8282715233379587</v>
      </c>
    </row>
    <row r="952" spans="1:28" x14ac:dyDescent="0.25">
      <c r="A952" s="4">
        <v>946</v>
      </c>
      <c r="C952" s="105">
        <f>IF(male=0,VLOOKUP((($A$5:$A$1570/'Life tables'!$I$2)*2)+age,lifetable,13,1),IF(male=1,VLOOKUP((($A$5:$A$1570/'Life tables'!$I$2)*2)+age,lifetable,10,1),"error"))</f>
        <v>1.0903171265725931E-3</v>
      </c>
      <c r="F952" s="96">
        <f t="shared" si="280"/>
        <v>67.858526247187072</v>
      </c>
      <c r="G952" s="96">
        <f t="shared" si="281"/>
        <v>6.8165309816007333</v>
      </c>
      <c r="H952" s="96">
        <f t="shared" si="288"/>
        <v>0.38929777589847753</v>
      </c>
      <c r="I952" s="96">
        <f t="shared" si="289"/>
        <v>0.15598793706027442</v>
      </c>
      <c r="J952" s="96">
        <f t="shared" si="282"/>
        <v>8.2014028176050136E-2</v>
      </c>
      <c r="K952" s="96">
        <f t="shared" si="290"/>
        <v>0.1629986864077014</v>
      </c>
      <c r="L952" s="96">
        <f t="shared" si="291"/>
        <v>60.251696838043834</v>
      </c>
      <c r="M952" s="96">
        <f t="shared" si="283"/>
        <v>320.94496009108212</v>
      </c>
      <c r="N952" s="96">
        <f t="shared" si="284"/>
        <v>30.907695024943852</v>
      </c>
      <c r="O952" s="96">
        <f t="shared" si="292"/>
        <v>0.7377634765030765</v>
      </c>
      <c r="P952" s="96">
        <f t="shared" si="293"/>
        <v>0.7377634765030765</v>
      </c>
      <c r="Q952" s="96">
        <f t="shared" si="285"/>
        <v>0.38523976821062511</v>
      </c>
      <c r="R952" s="96">
        <f t="shared" si="286"/>
        <v>5.7832629935787333E-2</v>
      </c>
      <c r="S952" s="96">
        <f t="shared" si="294"/>
        <v>288.1186657149857</v>
      </c>
      <c r="T952" s="96">
        <f t="shared" ref="T952:U967" si="299">J952+Q952+T951</f>
        <v>205.17388202918661</v>
      </c>
      <c r="U952" s="96">
        <f t="shared" si="299"/>
        <v>406.71071674527445</v>
      </c>
      <c r="V952" s="32">
        <f t="shared" si="296"/>
        <v>1000.0000000000001</v>
      </c>
      <c r="W952" s="100">
        <f>IF(A952=1,((cPH1_+cPHr+(cNES*L952+(cNES+cOSEX)*G952+(cNES+cEREX)*H952+(cNES+cHOEX)*I952+(cNES+cNES)*S952+(cNES+cOSEX)*N952+(cNES+cEREX)*O952+(cNES+cHOEX)*P952)))/(1+cDR)^(A$6:A$65537 + 0.5),(cPHr+(cNES*L952+(cNES+cOSEX)*G952+(cNES+cEREX)*H952+(cNES+cHOEX)*I952+(cNES+cNES)*S952+(cNES+cOSEX)*N952+(cNES+cEREX)*O952+(cNES+cHOEX)*P952))/(1+cDR)^(((cycle + 0.5)/('Life tables'!$I$2/2))))</f>
        <v>11180.316253144389</v>
      </c>
      <c r="X952" s="107">
        <f>((L952+G952+H952+I952+N952+O952+P952+S952)/('Life tables'!$I$2/2))/(1+oDR)^(((cycle + 0.5)/('Life tables'!$I$2/2)))</f>
        <v>8.6706564238014554</v>
      </c>
      <c r="Y952" s="31">
        <f>((uNES*L952+ uOCEX*G952+uEREX*H952+uHOEX*I952+uNES*S952+ uOCEX*N952+uEREX*O952+uHOEX*P952)/('Life tables'!$I$2/2))/(1+oDR)^(((cycle + 0.5)/('Life tables'!$I$2/2)))</f>
        <v>5.7143147628790052</v>
      </c>
      <c r="Z952" s="100">
        <f t="shared" si="287"/>
        <v>92717.185358268456</v>
      </c>
      <c r="AA952" s="107">
        <f>((L952+G952+H952+I952+N952+O952+P952+S952)/('Life tables'!$I$2/2))</f>
        <v>14.88660589363227</v>
      </c>
      <c r="AB952" s="31">
        <f>((uNES*L952+ uOCEX*G952+uEREX*H952+uHOEX*I952+uNES*S952+ uOCEX*N952+uEREX*O952+uHOEX*P952)/('Life tables'!$I$2/2))</f>
        <v>9.8108779392562848</v>
      </c>
    </row>
    <row r="953" spans="1:28" x14ac:dyDescent="0.25">
      <c r="A953" s="4">
        <v>947</v>
      </c>
      <c r="C953" s="105">
        <f>IF(male=0,VLOOKUP((($A$5:$A$1570/'Life tables'!$I$2)*2)+age,lifetable,13,1),IF(male=1,VLOOKUP((($A$5:$A$1570/'Life tables'!$I$2)*2)+age,lifetable,10,1),"error"))</f>
        <v>1.0903171265725931E-3</v>
      </c>
      <c r="F953" s="96">
        <f t="shared" si="280"/>
        <v>67.738368995949585</v>
      </c>
      <c r="G953" s="96">
        <f t="shared" si="281"/>
        <v>6.8044609342386559</v>
      </c>
      <c r="H953" s="96">
        <f t="shared" si="288"/>
        <v>0.38860844541560741</v>
      </c>
      <c r="I953" s="96">
        <f t="shared" si="289"/>
        <v>0.15571172885505796</v>
      </c>
      <c r="J953" s="96">
        <f t="shared" si="282"/>
        <v>8.1868805744418613E-2</v>
      </c>
      <c r="K953" s="96">
        <f t="shared" si="290"/>
        <v>0.16271006425220796</v>
      </c>
      <c r="L953" s="96">
        <f t="shared" si="291"/>
        <v>60.145009017443641</v>
      </c>
      <c r="M953" s="96">
        <f t="shared" si="283"/>
        <v>320.37703222958936</v>
      </c>
      <c r="N953" s="96">
        <f t="shared" si="284"/>
        <v>30.853002341393982</v>
      </c>
      <c r="O953" s="96">
        <f t="shared" si="292"/>
        <v>0.73645796781592043</v>
      </c>
      <c r="P953" s="96">
        <f t="shared" si="293"/>
        <v>0.73645796781592043</v>
      </c>
      <c r="Q953" s="96">
        <f t="shared" si="285"/>
        <v>0.38455806753004818</v>
      </c>
      <c r="R953" s="96">
        <f t="shared" si="286"/>
        <v>5.7730292258216034E-2</v>
      </c>
      <c r="S953" s="96">
        <f t="shared" si="294"/>
        <v>287.60882559277525</v>
      </c>
      <c r="T953" s="96">
        <f t="shared" si="299"/>
        <v>205.64030890246107</v>
      </c>
      <c r="U953" s="96">
        <f t="shared" si="299"/>
        <v>406.93115710178489</v>
      </c>
      <c r="V953" s="32">
        <f t="shared" si="296"/>
        <v>1000</v>
      </c>
      <c r="W953" s="100">
        <f>IF(A953=1,((cPH1_+cPHr+(cNES*L953+(cNES+cOSEX)*G953+(cNES+cEREX)*H953+(cNES+cHOEX)*I953+(cNES+cNES)*S953+(cNES+cOSEX)*N953+(cNES+cEREX)*O953+(cNES+cHOEX)*P953)))/(1+cDR)^(A$6:A$65537 + 0.5),(cPHr+(cNES*L953+(cNES+cOSEX)*G953+(cNES+cEREX)*H953+(cNES+cHOEX)*I953+(cNES+cNES)*S953+(cNES+cOSEX)*N953+(cNES+cEREX)*O953+(cNES+cHOEX)*P953))/(1+cDR)^(((cycle + 0.5)/('Life tables'!$I$2/2))))</f>
        <v>11135.620378606465</v>
      </c>
      <c r="X953" s="107">
        <f>((L953+G953+H953+I953+N953+O953+P953+S953)/('Life tables'!$I$2/2))/(1+oDR)^(((cycle + 0.5)/('Life tables'!$I$2/2)))</f>
        <v>8.6503701554148691</v>
      </c>
      <c r="Y953" s="31">
        <f>((uNES*L953+ uOCEX*G953+uEREX*H953+uHOEX*I953+uNES*S953+ uOCEX*N953+uEREX*O953+uHOEX*P953)/('Life tables'!$I$2/2))/(1+oDR)^(((cycle + 0.5)/('Life tables'!$I$2/2)))</f>
        <v>5.7009452897543982</v>
      </c>
      <c r="Z953" s="100">
        <f t="shared" si="287"/>
        <v>92553.149705069751</v>
      </c>
      <c r="AA953" s="107">
        <f>((L953+G953+H953+I953+N953+O953+P953+S953)/('Life tables'!$I$2/2))</f>
        <v>14.860260322910849</v>
      </c>
      <c r="AB953" s="31">
        <f>((uNES*L953+ uOCEX*G953+uEREX*H953+uHOEX*I953+uNES*S953+ uOCEX*N953+uEREX*O953+uHOEX*P953)/('Life tables'!$I$2/2))</f>
        <v>9.7935151410130334</v>
      </c>
    </row>
    <row r="954" spans="1:28" x14ac:dyDescent="0.25">
      <c r="A954" s="4">
        <v>948</v>
      </c>
      <c r="C954" s="105">
        <f>IF(male=0,VLOOKUP((($A$5:$A$1570/'Life tables'!$I$2)*2)+age,lifetable,13,1),IF(male=1,VLOOKUP((($A$5:$A$1570/'Life tables'!$I$2)*2)+age,lifetable,10,1),"error"))</f>
        <v>1.0903171265725931E-3</v>
      </c>
      <c r="F954" s="96">
        <f t="shared" si="280"/>
        <v>67.618426639507518</v>
      </c>
      <c r="G954" s="96">
        <f t="shared" si="281"/>
        <v>6.7924124735085289</v>
      </c>
      <c r="H954" s="96">
        <f t="shared" si="288"/>
        <v>0.38792034776331191</v>
      </c>
      <c r="I954" s="96">
        <f t="shared" si="289"/>
        <v>0.15543601463339343</v>
      </c>
      <c r="J954" s="96">
        <f t="shared" si="282"/>
        <v>8.1723843035312493E-2</v>
      </c>
      <c r="K954" s="96">
        <f t="shared" si="290"/>
        <v>0.1624219582819503</v>
      </c>
      <c r="L954" s="96">
        <f t="shared" si="291"/>
        <v>60.038512002285024</v>
      </c>
      <c r="M954" s="96">
        <f t="shared" si="283"/>
        <v>319.81010735624648</v>
      </c>
      <c r="N954" s="96">
        <f t="shared" si="284"/>
        <v>30.798406247776047</v>
      </c>
      <c r="O954" s="96">
        <f t="shared" si="292"/>
        <v>0.73515476472042762</v>
      </c>
      <c r="P954" s="96">
        <f t="shared" si="293"/>
        <v>0.73515476472042762</v>
      </c>
      <c r="Q954" s="96">
        <f t="shared" si="285"/>
        <v>0.38387757076593798</v>
      </c>
      <c r="R954" s="96">
        <f t="shared" si="286"/>
        <v>5.762813531394706E-2</v>
      </c>
      <c r="S954" s="96">
        <f t="shared" si="294"/>
        <v>287.0998858729497</v>
      </c>
      <c r="T954" s="96">
        <f t="shared" si="299"/>
        <v>206.10591031626231</v>
      </c>
      <c r="U954" s="96">
        <f t="shared" si="299"/>
        <v>407.15120719538078</v>
      </c>
      <c r="V954" s="32">
        <f t="shared" si="296"/>
        <v>1000</v>
      </c>
      <c r="W954" s="100">
        <f>IF(A954=1,((cPH1_+cPHr+(cNES*L954+(cNES+cOSEX)*G954+(cNES+cEREX)*H954+(cNES+cHOEX)*I954+(cNES+cNES)*S954+(cNES+cOSEX)*N954+(cNES+cEREX)*O954+(cNES+cHOEX)*P954)))/(1+cDR)^(A$6:A$65537 + 0.5),(cPHr+(cNES*L954+(cNES+cOSEX)*G954+(cNES+cEREX)*H954+(cNES+cHOEX)*I954+(cNES+cNES)*S954+(cNES+cOSEX)*N954+(cNES+cEREX)*O954+(cNES+cHOEX)*P954))/(1+cDR)^(((cycle + 0.5)/('Life tables'!$I$2/2))))</f>
        <v>11091.103174617336</v>
      </c>
      <c r="X954" s="107">
        <f>((L954+G954+H954+I954+N954+O954+P954+S954)/('Life tables'!$I$2/2))/(1+oDR)^(((cycle + 0.5)/('Life tables'!$I$2/2)))</f>
        <v>8.6301313528233461</v>
      </c>
      <c r="Y954" s="31">
        <f>((uNES*L954+ uOCEX*G954+uEREX*H954+uHOEX*I954+uNES*S954+ uOCEX*N954+uEREX*O954+uHOEX*P954)/('Life tables'!$I$2/2))/(1+oDR)^(((cycle + 0.5)/('Life tables'!$I$2/2)))</f>
        <v>5.6876070984526406</v>
      </c>
      <c r="Z954" s="100">
        <f t="shared" si="287"/>
        <v>92389.404169133632</v>
      </c>
      <c r="AA954" s="107">
        <f>((L954+G954+H954+I954+N954+O954+P954+S954)/('Life tables'!$I$2/2))</f>
        <v>14.833961382598854</v>
      </c>
      <c r="AB954" s="31">
        <f>((uNES*L954+ uOCEX*G954+uEREX*H954+uHOEX*I954+uNES*S954+ uOCEX*N954+uEREX*O954+uHOEX*P954)/('Life tables'!$I$2/2))</f>
        <v>9.7761830739969042</v>
      </c>
    </row>
    <row r="955" spans="1:28" x14ac:dyDescent="0.25">
      <c r="A955" s="4">
        <v>949</v>
      </c>
      <c r="C955" s="105">
        <f>IF(male=0,VLOOKUP((($A$5:$A$1570/'Life tables'!$I$2)*2)+age,lifetable,13,1),IF(male=1,VLOOKUP((($A$5:$A$1570/'Life tables'!$I$2)*2)+age,lifetable,10,1),"error"))</f>
        <v>1.0903171265725931E-3</v>
      </c>
      <c r="F955" s="96">
        <f t="shared" si="280"/>
        <v>67.498698720259753</v>
      </c>
      <c r="G955" s="96">
        <f t="shared" si="281"/>
        <v>6.7803855534433612</v>
      </c>
      <c r="H955" s="96">
        <f t="shared" si="288"/>
        <v>0.38723348031637794</v>
      </c>
      <c r="I955" s="96">
        <f t="shared" si="289"/>
        <v>0.1551607933433827</v>
      </c>
      <c r="J955" s="96">
        <f t="shared" si="282"/>
        <v>8.1579139495673594E-2</v>
      </c>
      <c r="K955" s="96">
        <f t="shared" si="290"/>
        <v>0.16213436739775358</v>
      </c>
      <c r="L955" s="96">
        <f t="shared" si="291"/>
        <v>59.932205386263206</v>
      </c>
      <c r="M955" s="96">
        <f t="shared" si="283"/>
        <v>319.24418376809712</v>
      </c>
      <c r="N955" s="96">
        <f t="shared" si="284"/>
        <v>30.743906580091661</v>
      </c>
      <c r="O955" s="96">
        <f t="shared" si="292"/>
        <v>0.73385386330197366</v>
      </c>
      <c r="P955" s="96">
        <f t="shared" si="293"/>
        <v>0.73385386330197366</v>
      </c>
      <c r="Q955" s="96">
        <f t="shared" si="285"/>
        <v>0.38319827587418553</v>
      </c>
      <c r="R955" s="96">
        <f t="shared" si="286"/>
        <v>5.7526158796116451E-2</v>
      </c>
      <c r="S955" s="96">
        <f t="shared" si="294"/>
        <v>286.59184502673122</v>
      </c>
      <c r="T955" s="96">
        <f t="shared" si="299"/>
        <v>206.57068773163218</v>
      </c>
      <c r="U955" s="96">
        <f t="shared" si="299"/>
        <v>407.37086772157465</v>
      </c>
      <c r="V955" s="32">
        <f t="shared" si="296"/>
        <v>1000</v>
      </c>
      <c r="W955" s="100">
        <f>IF(A955=1,((cPH1_+cPHr+(cNES*L955+(cNES+cOSEX)*G955+(cNES+cEREX)*H955+(cNES+cHOEX)*I955+(cNES+cNES)*S955+(cNES+cOSEX)*N955+(cNES+cEREX)*O955+(cNES+cHOEX)*P955)))/(1+cDR)^(A$6:A$65537 + 0.5),(cPHr+(cNES*L955+(cNES+cOSEX)*G955+(cNES+cEREX)*H955+(cNES+cHOEX)*I955+(cNES+cNES)*S955+(cNES+cOSEX)*N955+(cNES+cEREX)*O955+(cNES+cHOEX)*P955))/(1+cDR)^(((cycle + 0.5)/('Life tables'!$I$2/2))))</f>
        <v>11046.763927686939</v>
      </c>
      <c r="X955" s="107">
        <f>((L955+G955+H955+I955+N955+O955+P955+S955)/('Life tables'!$I$2/2))/(1+oDR)^(((cycle + 0.5)/('Life tables'!$I$2/2)))</f>
        <v>8.6099399048579954</v>
      </c>
      <c r="Y955" s="31">
        <f>((uNES*L955+ uOCEX*G955+uEREX*H955+uHOEX*I955+uNES*S955+ uOCEX*N955+uEREX*O955+uHOEX*P955)/('Life tables'!$I$2/2))/(1+oDR)^(((cycle + 0.5)/('Life tables'!$I$2/2)))</f>
        <v>5.6743001157111665</v>
      </c>
      <c r="Z955" s="100">
        <f t="shared" si="287"/>
        <v>92225.948243321953</v>
      </c>
      <c r="AA955" s="107">
        <f>((L955+G955+H955+I955+N955+O955+P955+S955)/('Life tables'!$I$2/2))</f>
        <v>14.807708989979199</v>
      </c>
      <c r="AB955" s="31">
        <f>((uNES*L955+ uOCEX*G955+uEREX*H955+uHOEX*I955+uNES*S955+ uOCEX*N955+uEREX*O955+uHOEX*P955)/('Life tables'!$I$2/2))</f>
        <v>9.7588816836976591</v>
      </c>
    </row>
    <row r="956" spans="1:28" x14ac:dyDescent="0.25">
      <c r="A956" s="4">
        <v>950</v>
      </c>
      <c r="C956" s="105">
        <f>IF(male=0,VLOOKUP((($A$5:$A$1570/'Life tables'!$I$2)*2)+age,lifetable,13,1),IF(male=1,VLOOKUP((($A$5:$A$1570/'Life tables'!$I$2)*2)+age,lifetable,10,1),"error"))</f>
        <v>1.0903171265725931E-3</v>
      </c>
      <c r="F956" s="96">
        <f t="shared" si="280"/>
        <v>67.379184784072848</v>
      </c>
      <c r="G956" s="96">
        <f t="shared" si="281"/>
        <v>6.7683801284244991</v>
      </c>
      <c r="H956" s="96">
        <f t="shared" si="288"/>
        <v>0.38654784046948598</v>
      </c>
      <c r="I956" s="96">
        <f t="shared" si="289"/>
        <v>0.15488606394109891</v>
      </c>
      <c r="J956" s="96">
        <f t="shared" si="282"/>
        <v>8.1434694576634853E-2</v>
      </c>
      <c r="K956" s="96">
        <f t="shared" si="290"/>
        <v>0.16184729050877258</v>
      </c>
      <c r="L956" s="96">
        <f t="shared" si="291"/>
        <v>59.826088766152353</v>
      </c>
      <c r="M956" s="96">
        <f t="shared" si="283"/>
        <v>318.67925976272039</v>
      </c>
      <c r="N956" s="96">
        <f t="shared" si="284"/>
        <v>30.689503174394005</v>
      </c>
      <c r="O956" s="96">
        <f t="shared" si="292"/>
        <v>0.73255525964716472</v>
      </c>
      <c r="P956" s="96">
        <f t="shared" si="293"/>
        <v>0.73255525964716472</v>
      </c>
      <c r="Q956" s="96">
        <f t="shared" si="285"/>
        <v>0.38252018081132427</v>
      </c>
      <c r="R956" s="96">
        <f t="shared" si="286"/>
        <v>5.7424362397956702E-2</v>
      </c>
      <c r="S956" s="96">
        <f t="shared" si="294"/>
        <v>286.08470152582277</v>
      </c>
      <c r="T956" s="96">
        <f t="shared" si="299"/>
        <v>207.03464260702015</v>
      </c>
      <c r="U956" s="96">
        <f t="shared" si="299"/>
        <v>407.5901393744814</v>
      </c>
      <c r="V956" s="32">
        <f t="shared" si="296"/>
        <v>1000.0000000000001</v>
      </c>
      <c r="W956" s="100">
        <f>IF(A956=1,((cPH1_+cPHr+(cNES*L956+(cNES+cOSEX)*G956+(cNES+cEREX)*H956+(cNES+cHOEX)*I956+(cNES+cNES)*S956+(cNES+cOSEX)*N956+(cNES+cEREX)*O956+(cNES+cHOEX)*P956)))/(1+cDR)^(A$6:A$65537 + 0.5),(cPHr+(cNES*L956+(cNES+cOSEX)*G956+(cNES+cEREX)*H956+(cNES+cHOEX)*I956+(cNES+cNES)*S956+(cNES+cOSEX)*N956+(cNES+cEREX)*O956+(cNES+cHOEX)*P956))/(1+cDR)^(((cycle + 0.5)/('Life tables'!$I$2/2))))</f>
        <v>11002.601927146641</v>
      </c>
      <c r="X956" s="107">
        <f>((L956+G956+H956+I956+N956+O956+P956+S956)/('Life tables'!$I$2/2))/(1+oDR)^(((cycle + 0.5)/('Life tables'!$I$2/2)))</f>
        <v>8.589795700614097</v>
      </c>
      <c r="Y956" s="31">
        <f>((uNES*L956+ uOCEX*G956+uEREX*H956+uHOEX*I956+uNES*S956+ uOCEX*N956+uEREX*O956+uHOEX*P956)/('Life tables'!$I$2/2))/(1+oDR)^(((cycle + 0.5)/('Life tables'!$I$2/2)))</f>
        <v>5.6610242684414267</v>
      </c>
      <c r="Z956" s="100">
        <f t="shared" si="287"/>
        <v>92062.781421177686</v>
      </c>
      <c r="AA956" s="107">
        <f>((L956+G956+H956+I956+N956+O956+P956+S956)/('Life tables'!$I$2/2))</f>
        <v>14.78150306248784</v>
      </c>
      <c r="AB956" s="31">
        <f>((uNES*L956+ uOCEX*G956+uEREX*H956+uHOEX*I956+uNES*S956+ uOCEX*N956+uEREX*O956+uHOEX*P956)/('Life tables'!$I$2/2))</f>
        <v>9.7416109157057882</v>
      </c>
    </row>
    <row r="957" spans="1:28" x14ac:dyDescent="0.25">
      <c r="A957" s="4">
        <v>951</v>
      </c>
      <c r="C957" s="105">
        <f>IF(male=0,VLOOKUP((($A$5:$A$1570/'Life tables'!$I$2)*2)+age,lifetable,13,1),IF(male=1,VLOOKUP((($A$5:$A$1570/'Life tables'!$I$2)*2)+age,lifetable,10,1),"error"))</f>
        <v>1.0903171265725931E-3</v>
      </c>
      <c r="F957" s="96">
        <f t="shared" si="280"/>
        <v>67.259884380183436</v>
      </c>
      <c r="G957" s="96">
        <f t="shared" si="281"/>
        <v>6.7563961531718189</v>
      </c>
      <c r="H957" s="96">
        <f t="shared" si="288"/>
        <v>0.38586342563665044</v>
      </c>
      <c r="I957" s="96">
        <f t="shared" si="289"/>
        <v>0.15461182539036206</v>
      </c>
      <c r="J957" s="96">
        <f t="shared" si="282"/>
        <v>8.1290507733402226E-2</v>
      </c>
      <c r="K957" s="96">
        <f t="shared" si="290"/>
        <v>0.16156072653225698</v>
      </c>
      <c r="L957" s="96">
        <f t="shared" si="291"/>
        <v>59.720161741718947</v>
      </c>
      <c r="M957" s="96">
        <f t="shared" si="283"/>
        <v>318.11533363831506</v>
      </c>
      <c r="N957" s="96">
        <f t="shared" si="284"/>
        <v>30.635195866795929</v>
      </c>
      <c r="O957" s="96">
        <f t="shared" si="292"/>
        <v>0.73125894984403184</v>
      </c>
      <c r="P957" s="96">
        <f t="shared" si="293"/>
        <v>0.73125894984403184</v>
      </c>
      <c r="Q957" s="96">
        <f t="shared" si="285"/>
        <v>0.38184328353463182</v>
      </c>
      <c r="R957" s="96">
        <f t="shared" si="286"/>
        <v>5.7322745812812007E-2</v>
      </c>
      <c r="S957" s="96">
        <f t="shared" si="294"/>
        <v>285.57845384248361</v>
      </c>
      <c r="T957" s="96">
        <f t="shared" si="299"/>
        <v>207.49777639828818</v>
      </c>
      <c r="U957" s="96">
        <f t="shared" si="299"/>
        <v>407.80902284682645</v>
      </c>
      <c r="V957" s="32">
        <f t="shared" si="296"/>
        <v>1000</v>
      </c>
      <c r="W957" s="100">
        <f>IF(A957=1,((cPH1_+cPHr+(cNES*L957+(cNES+cOSEX)*G957+(cNES+cEREX)*H957+(cNES+cHOEX)*I957+(cNES+cNES)*S957+(cNES+cOSEX)*N957+(cNES+cEREX)*O957+(cNES+cHOEX)*P957)))/(1+cDR)^(A$6:A$65537 + 0.5),(cPHr+(cNES*L957+(cNES+cOSEX)*G957+(cNES+cEREX)*H957+(cNES+cHOEX)*I957+(cNES+cNES)*S957+(cNES+cOSEX)*N957+(cNES+cEREX)*O957+(cNES+cHOEX)*P957))/(1+cDR)^(((cycle + 0.5)/('Life tables'!$I$2/2))))</f>
        <v>10958.616465139063</v>
      </c>
      <c r="X957" s="107">
        <f>((L957+G957+H957+I957+N957+O957+P957+S957)/('Life tables'!$I$2/2))/(1+oDR)^(((cycle + 0.5)/('Life tables'!$I$2/2)))</f>
        <v>8.5696986294503095</v>
      </c>
      <c r="Y957" s="31">
        <f>((uNES*L957+ uOCEX*G957+uEREX*H957+uHOEX*I957+uNES*S957+ uOCEX*N957+uEREX*O957+uHOEX*P957)/('Life tables'!$I$2/2))/(1+oDR)^(((cycle + 0.5)/('Life tables'!$I$2/2)))</f>
        <v>5.6477794837283781</v>
      </c>
      <c r="Z957" s="100">
        <f t="shared" si="287"/>
        <v>91899.90319693106</v>
      </c>
      <c r="AA957" s="107">
        <f>((L957+G957+H957+I957+N957+O957+P957+S957)/('Life tables'!$I$2/2))</f>
        <v>14.755343517713261</v>
      </c>
      <c r="AB957" s="31">
        <f>((uNES*L957+ uOCEX*G957+uEREX*H957+uHOEX*I957+uNES*S957+ uOCEX*N957+uEREX*O957+uHOEX*P957)/('Life tables'!$I$2/2))</f>
        <v>9.7243707157121886</v>
      </c>
    </row>
    <row r="958" spans="1:28" x14ac:dyDescent="0.25">
      <c r="A958" s="4">
        <v>952</v>
      </c>
      <c r="C958" s="105">
        <f>IF(male=0,VLOOKUP((($A$5:$A$1570/'Life tables'!$I$2)*2)+age,lifetable,13,1),IF(male=1,VLOOKUP((($A$5:$A$1570/'Life tables'!$I$2)*2)+age,lifetable,10,1),"error"))</f>
        <v>1.0903171265725931E-3</v>
      </c>
      <c r="F958" s="96">
        <f t="shared" si="280"/>
        <v>67.140797061104109</v>
      </c>
      <c r="G958" s="96">
        <f t="shared" si="281"/>
        <v>6.7444335827342732</v>
      </c>
      <c r="H958" s="96">
        <f t="shared" si="288"/>
        <v>0.38518023325067935</v>
      </c>
      <c r="I958" s="96">
        <f t="shared" si="289"/>
        <v>0.15433807666252267</v>
      </c>
      <c r="J958" s="96">
        <f t="shared" si="282"/>
        <v>8.1146578425141017E-2</v>
      </c>
      <c r="K958" s="96">
        <f t="shared" si="290"/>
        <v>0.16127467439332552</v>
      </c>
      <c r="L958" s="96">
        <f t="shared" si="291"/>
        <v>59.61442391563817</v>
      </c>
      <c r="M958" s="96">
        <f t="shared" si="283"/>
        <v>317.55240369378117</v>
      </c>
      <c r="N958" s="96">
        <f t="shared" si="284"/>
        <v>30.580984493477825</v>
      </c>
      <c r="O958" s="96">
        <f t="shared" si="292"/>
        <v>0.72996492998221763</v>
      </c>
      <c r="P958" s="96">
        <f t="shared" si="293"/>
        <v>0.72996492998221763</v>
      </c>
      <c r="Q958" s="96">
        <f t="shared" si="285"/>
        <v>0.38116758200222733</v>
      </c>
      <c r="R958" s="96">
        <f t="shared" si="286"/>
        <v>5.7221308734152904E-2</v>
      </c>
      <c r="S958" s="96">
        <f t="shared" si="294"/>
        <v>285.07310044960252</v>
      </c>
      <c r="T958" s="96">
        <f t="shared" si="299"/>
        <v>207.96009055871554</v>
      </c>
      <c r="U958" s="96">
        <f t="shared" si="299"/>
        <v>408.02751882995392</v>
      </c>
      <c r="V958" s="32">
        <f t="shared" si="296"/>
        <v>999.99999999999989</v>
      </c>
      <c r="W958" s="100">
        <f>IF(A958=1,((cPH1_+cPHr+(cNES*L958+(cNES+cOSEX)*G958+(cNES+cEREX)*H958+(cNES+cHOEX)*I958+(cNES+cNES)*S958+(cNES+cOSEX)*N958+(cNES+cEREX)*O958+(cNES+cHOEX)*P958)))/(1+cDR)^(A$6:A$65537 + 0.5),(cPHr+(cNES*L958+(cNES+cOSEX)*G958+(cNES+cEREX)*H958+(cNES+cHOEX)*I958+(cNES+cNES)*S958+(cNES+cOSEX)*N958+(cNES+cEREX)*O958+(cNES+cHOEX)*P958))/(1+cDR)^(((cycle + 0.5)/('Life tables'!$I$2/2))))</f>
        <v>10914.806836607968</v>
      </c>
      <c r="X958" s="107">
        <f>((L958+G958+H958+I958+N958+O958+P958+S958)/('Life tables'!$I$2/2))/(1+oDR)^(((cycle + 0.5)/('Life tables'!$I$2/2)))</f>
        <v>8.5496485809879488</v>
      </c>
      <c r="Y958" s="31">
        <f>((uNES*L958+ uOCEX*G958+uEREX*H958+uHOEX*I958+uNES*S958+ uOCEX*N958+uEREX*O958+uHOEX*P958)/('Life tables'!$I$2/2))/(1+oDR)^(((cycle + 0.5)/('Life tables'!$I$2/2)))</f>
        <v>5.6345656888299995</v>
      </c>
      <c r="Z958" s="100">
        <f t="shared" si="287"/>
        <v>91737.313065505645</v>
      </c>
      <c r="AA958" s="107">
        <f>((L958+G958+H958+I958+N958+O958+P958+S958)/('Life tables'!$I$2/2))</f>
        <v>14.729230273396011</v>
      </c>
      <c r="AB958" s="31">
        <f>((uNES*L958+ uOCEX*G958+uEREX*H958+uHOEX*I958+uNES*S958+ uOCEX*N958+uEREX*O958+uHOEX*P958)/('Life tables'!$I$2/2))</f>
        <v>9.7071610295078461</v>
      </c>
    </row>
    <row r="959" spans="1:28" x14ac:dyDescent="0.25">
      <c r="A959" s="4">
        <v>953</v>
      </c>
      <c r="C959" s="105">
        <f>IF(male=0,VLOOKUP((($A$5:$A$1570/'Life tables'!$I$2)*2)+age,lifetable,13,1),IF(male=1,VLOOKUP((($A$5:$A$1570/'Life tables'!$I$2)*2)+age,lifetable,10,1),"error"))</f>
        <v>1.0903171265725931E-3</v>
      </c>
      <c r="F959" s="96">
        <f t="shared" si="280"/>
        <v>67.021922382532324</v>
      </c>
      <c r="G959" s="96">
        <f t="shared" si="281"/>
        <v>6.7324923724807419</v>
      </c>
      <c r="H959" s="96">
        <f t="shared" si="288"/>
        <v>0.38449826076265231</v>
      </c>
      <c r="I959" s="96">
        <f t="shared" si="289"/>
        <v>0.15406481673625239</v>
      </c>
      <c r="J959" s="96">
        <f t="shared" si="282"/>
        <v>8.1002906114865797E-2</v>
      </c>
      <c r="K959" s="96">
        <f t="shared" si="290"/>
        <v>0.16098913302474704</v>
      </c>
      <c r="L959" s="96">
        <f t="shared" si="291"/>
        <v>59.508874893413065</v>
      </c>
      <c r="M959" s="96">
        <f t="shared" si="283"/>
        <v>316.99046822879808</v>
      </c>
      <c r="N959" s="96">
        <f t="shared" si="284"/>
        <v>30.526868890695127</v>
      </c>
      <c r="O959" s="96">
        <f t="shared" si="292"/>
        <v>0.72867319615315662</v>
      </c>
      <c r="P959" s="96">
        <f t="shared" si="293"/>
        <v>0.72867319615315662</v>
      </c>
      <c r="Q959" s="96">
        <f t="shared" si="285"/>
        <v>0.38049307417316536</v>
      </c>
      <c r="R959" s="96">
        <f t="shared" si="286"/>
        <v>5.7120050855590368E-2</v>
      </c>
      <c r="S959" s="96">
        <f t="shared" si="294"/>
        <v>284.56863982076788</v>
      </c>
      <c r="T959" s="96">
        <f t="shared" si="299"/>
        <v>208.42158653900356</v>
      </c>
      <c r="U959" s="96">
        <f t="shared" si="299"/>
        <v>408.24562801383428</v>
      </c>
      <c r="V959" s="32">
        <f t="shared" si="296"/>
        <v>999.99999999999977</v>
      </c>
      <c r="W959" s="100">
        <f>IF(A959=1,((cPH1_+cPHr+(cNES*L959+(cNES+cOSEX)*G959+(cNES+cEREX)*H959+(cNES+cHOEX)*I959+(cNES+cNES)*S959+(cNES+cOSEX)*N959+(cNES+cEREX)*O959+(cNES+cHOEX)*P959)))/(1+cDR)^(A$6:A$65537 + 0.5),(cPHr+(cNES*L959+(cNES+cOSEX)*G959+(cNES+cEREX)*H959+(cNES+cHOEX)*I959+(cNES+cNES)*S959+(cNES+cOSEX)*N959+(cNES+cEREX)*O959+(cNES+cHOEX)*P959))/(1+cDR)^(((cycle + 0.5)/('Life tables'!$I$2/2))))</f>
        <v>10871.172339288129</v>
      </c>
      <c r="X959" s="107">
        <f>((L959+G959+H959+I959+N959+O959+P959+S959)/('Life tables'!$I$2/2))/(1+oDR)^(((cycle + 0.5)/('Life tables'!$I$2/2)))</f>
        <v>8.5296454451102246</v>
      </c>
      <c r="Y959" s="31">
        <f>((uNES*L959+ uOCEX*G959+uEREX*H959+uHOEX*I959+uNES*S959+ uOCEX*N959+uEREX*O959+uHOEX*P959)/('Life tables'!$I$2/2))/(1+oDR)^(((cycle + 0.5)/('Life tables'!$I$2/2)))</f>
        <v>5.6213828111768054</v>
      </c>
      <c r="Z959" s="100">
        <f t="shared" si="287"/>
        <v>91575.01052252407</v>
      </c>
      <c r="AA959" s="107">
        <f>((L959+G959+H959+I959+N959+O959+P959+S959)/('Life tables'!$I$2/2))</f>
        <v>14.703163247428204</v>
      </c>
      <c r="AB959" s="31">
        <f>((uNES*L959+ uOCEX*G959+uEREX*H959+uHOEX*I959+uNES*S959+ uOCEX*N959+uEREX*O959+uHOEX*P959)/('Life tables'!$I$2/2))</f>
        <v>9.6899818029835316</v>
      </c>
    </row>
    <row r="960" spans="1:28" x14ac:dyDescent="0.25">
      <c r="A960" s="4">
        <v>954</v>
      </c>
      <c r="C960" s="105">
        <f>IF(male=0,VLOOKUP((($A$5:$A$1570/'Life tables'!$I$2)*2)+age,lifetable,13,1),IF(male=1,VLOOKUP((($A$5:$A$1570/'Life tables'!$I$2)*2)+age,lifetable,10,1),"error"))</f>
        <v>1.0903171265725931E-3</v>
      </c>
      <c r="F960" s="96">
        <f t="shared" si="280"/>
        <v>66.903259903262466</v>
      </c>
      <c r="G960" s="96">
        <f t="shared" si="281"/>
        <v>6.7205724780911984</v>
      </c>
      <c r="H960" s="96">
        <f t="shared" si="288"/>
        <v>0.38381750564141554</v>
      </c>
      <c r="I960" s="96">
        <f t="shared" si="289"/>
        <v>0.15379204459734183</v>
      </c>
      <c r="J960" s="96">
        <f t="shared" si="282"/>
        <v>8.0859490269334061E-2</v>
      </c>
      <c r="K960" s="96">
        <f t="shared" si="290"/>
        <v>0.16070410136672944</v>
      </c>
      <c r="L960" s="96">
        <f t="shared" si="291"/>
        <v>59.403514283296445</v>
      </c>
      <c r="M960" s="96">
        <f t="shared" si="283"/>
        <v>316.42952554389962</v>
      </c>
      <c r="N960" s="96">
        <f t="shared" si="284"/>
        <v>30.472848894785564</v>
      </c>
      <c r="O960" s="96">
        <f t="shared" si="292"/>
        <v>0.72738374445024712</v>
      </c>
      <c r="P960" s="96">
        <f t="shared" si="293"/>
        <v>0.72738374445024712</v>
      </c>
      <c r="Q960" s="96">
        <f t="shared" si="285"/>
        <v>0.37981975800752615</v>
      </c>
      <c r="R960" s="96">
        <f t="shared" si="286"/>
        <v>5.7018971870889334E-2</v>
      </c>
      <c r="S960" s="96">
        <f t="shared" si="294"/>
        <v>284.06507043033514</v>
      </c>
      <c r="T960" s="96">
        <f t="shared" si="299"/>
        <v>208.8822657872804</v>
      </c>
      <c r="U960" s="96">
        <f t="shared" si="299"/>
        <v>408.46335108707189</v>
      </c>
      <c r="V960" s="32">
        <f t="shared" si="296"/>
        <v>1000</v>
      </c>
      <c r="W960" s="100">
        <f>IF(A960=1,((cPH1_+cPHr+(cNES*L960+(cNES+cOSEX)*G960+(cNES+cEREX)*H960+(cNES+cHOEX)*I960+(cNES+cNES)*S960+(cNES+cOSEX)*N960+(cNES+cEREX)*O960+(cNES+cHOEX)*P960)))/(1+cDR)^(A$6:A$65537 + 0.5),(cPHr+(cNES*L960+(cNES+cOSEX)*G960+(cNES+cEREX)*H960+(cNES+cHOEX)*I960+(cNES+cNES)*S960+(cNES+cOSEX)*N960+(cNES+cEREX)*O960+(cNES+cHOEX)*P960))/(1+cDR)^(((cycle + 0.5)/('Life tables'!$I$2/2))))</f>
        <v>10827.712273695162</v>
      </c>
      <c r="X960" s="107">
        <f>((L960+G960+H960+I960+N960+O960+P960+S960)/('Life tables'!$I$2/2))/(1+oDR)^(((cycle + 0.5)/('Life tables'!$I$2/2)))</f>
        <v>8.5096891119614959</v>
      </c>
      <c r="Y960" s="31">
        <f>((uNES*L960+ uOCEX*G960+uEREX*H960+uHOEX*I960+uNES*S960+ uOCEX*N960+uEREX*O960+uHOEX*P960)/('Life tables'!$I$2/2))/(1+oDR)^(((cycle + 0.5)/('Life tables'!$I$2/2)))</f>
        <v>5.608230778371345</v>
      </c>
      <c r="Z960" s="100">
        <f t="shared" si="287"/>
        <v>91412.995064313393</v>
      </c>
      <c r="AA960" s="107">
        <f>((L960+G960+H960+I960+N960+O960+P960+S960)/('Life tables'!$I$2/2))</f>
        <v>14.67714235785304</v>
      </c>
      <c r="AB960" s="31">
        <f>((uNES*L960+ uOCEX*G960+uEREX*H960+uHOEX*I960+uNES*S960+ uOCEX*N960+uEREX*O960+uHOEX*P960)/('Life tables'!$I$2/2))</f>
        <v>9.672832982129469</v>
      </c>
    </row>
    <row r="961" spans="1:28" x14ac:dyDescent="0.25">
      <c r="A961" s="4">
        <v>955</v>
      </c>
      <c r="C961" s="105">
        <f>IF(male=0,VLOOKUP((($A$5:$A$1570/'Life tables'!$I$2)*2)+age,lifetable,13,1),IF(male=1,VLOOKUP((($A$5:$A$1570/'Life tables'!$I$2)*2)+age,lifetable,10,1),"error"))</f>
        <v>1.0903171265725931E-3</v>
      </c>
      <c r="F961" s="96">
        <f t="shared" si="280"/>
        <v>66.784809185100983</v>
      </c>
      <c r="G961" s="96">
        <f t="shared" si="281"/>
        <v>6.7086738555481826</v>
      </c>
      <c r="H961" s="96">
        <f t="shared" si="288"/>
        <v>0.38313796537309508</v>
      </c>
      <c r="I961" s="96">
        <f t="shared" si="289"/>
        <v>0.15351975923850555</v>
      </c>
      <c r="J961" s="96">
        <f t="shared" si="282"/>
        <v>8.0716330358943711E-2</v>
      </c>
      <c r="K961" s="96">
        <f t="shared" si="290"/>
        <v>0.16041957836671555</v>
      </c>
      <c r="L961" s="96">
        <f t="shared" si="291"/>
        <v>59.298341696215545</v>
      </c>
      <c r="M961" s="96">
        <f t="shared" si="283"/>
        <v>315.86957394054667</v>
      </c>
      <c r="N961" s="96">
        <f t="shared" si="284"/>
        <v>30.41892434217614</v>
      </c>
      <c r="O961" s="96">
        <f t="shared" si="292"/>
        <v>0.7260965709690187</v>
      </c>
      <c r="P961" s="96">
        <f t="shared" si="293"/>
        <v>0.7260965709690187</v>
      </c>
      <c r="Q961" s="96">
        <f t="shared" si="285"/>
        <v>0.37914763146650293</v>
      </c>
      <c r="R961" s="96">
        <f t="shared" si="286"/>
        <v>5.6918071473981799E-2</v>
      </c>
      <c r="S961" s="96">
        <f t="shared" si="294"/>
        <v>283.56239075349202</v>
      </c>
      <c r="T961" s="96">
        <f t="shared" si="299"/>
        <v>209.34212974910585</v>
      </c>
      <c r="U961" s="96">
        <f t="shared" si="299"/>
        <v>408.6806887369126</v>
      </c>
      <c r="V961" s="32">
        <f t="shared" si="296"/>
        <v>1000</v>
      </c>
      <c r="W961" s="100">
        <f>IF(A961=1,((cPH1_+cPHr+(cNES*L961+(cNES+cOSEX)*G961+(cNES+cEREX)*H961+(cNES+cHOEX)*I961+(cNES+cNES)*S961+(cNES+cOSEX)*N961+(cNES+cEREX)*O961+(cNES+cHOEX)*P961)))/(1+cDR)^(A$6:A$65537 + 0.5),(cPHr+(cNES*L961+(cNES+cOSEX)*G961+(cNES+cEREX)*H961+(cNES+cHOEX)*I961+(cNES+cNES)*S961+(cNES+cOSEX)*N961+(cNES+cEREX)*O961+(cNES+cHOEX)*P961))/(1+cDR)^(((cycle + 0.5)/('Life tables'!$I$2/2))))</f>
        <v>10784.425943115395</v>
      </c>
      <c r="X961" s="107">
        <f>((L961+G961+H961+I961+N961+O961+P961+S961)/('Life tables'!$I$2/2))/(1+oDR)^(((cycle + 0.5)/('Life tables'!$I$2/2)))</f>
        <v>8.4897794719465463</v>
      </c>
      <c r="Y961" s="31">
        <f>((uNES*L961+ uOCEX*G961+uEREX*H961+uHOEX*I961+uNES*S961+ uOCEX*N961+uEREX*O961+uHOEX*P961)/('Life tables'!$I$2/2))/(1+oDR)^(((cycle + 0.5)/('Life tables'!$I$2/2)))</f>
        <v>5.5951095181877362</v>
      </c>
      <c r="Z961" s="100">
        <f t="shared" si="287"/>
        <v>91251.266187910296</v>
      </c>
      <c r="AA961" s="107">
        <f>((L961+G961+H961+I961+N961+O961+P961+S961)/('Life tables'!$I$2/2))</f>
        <v>14.651167522864341</v>
      </c>
      <c r="AB961" s="31">
        <f>((uNES*L961+ uOCEX*G961+uEREX*H961+uHOEX*I961+uNES*S961+ uOCEX*N961+uEREX*O961+uHOEX*P961)/('Life tables'!$I$2/2))</f>
        <v>9.6557145130350506</v>
      </c>
    </row>
    <row r="962" spans="1:28" x14ac:dyDescent="0.25">
      <c r="A962" s="4">
        <v>956</v>
      </c>
      <c r="C962" s="105">
        <f>IF(male=0,VLOOKUP((($A$5:$A$1570/'Life tables'!$I$2)*2)+age,lifetable,13,1),IF(male=1,VLOOKUP((($A$5:$A$1570/'Life tables'!$I$2)*2)+age,lifetable,10,1),"error"))</f>
        <v>1.0903171265725931E-3</v>
      </c>
      <c r="F962" s="96">
        <f t="shared" si="280"/>
        <v>66.666569792784287</v>
      </c>
      <c r="G962" s="96">
        <f t="shared" si="281"/>
        <v>6.6967964611285566</v>
      </c>
      <c r="H962" s="96">
        <f t="shared" si="288"/>
        <v>0.38245963746062611</v>
      </c>
      <c r="I962" s="96">
        <f t="shared" si="289"/>
        <v>0.15324795965919319</v>
      </c>
      <c r="J962" s="96">
        <f t="shared" si="282"/>
        <v>8.0573425857633788E-2</v>
      </c>
      <c r="K962" s="96">
        <f t="shared" si="290"/>
        <v>0.16013556297918619</v>
      </c>
      <c r="L962" s="96">
        <f t="shared" si="291"/>
        <v>59.193356745699091</v>
      </c>
      <c r="M962" s="96">
        <f t="shared" si="283"/>
        <v>315.31061172119718</v>
      </c>
      <c r="N962" s="96">
        <f t="shared" si="284"/>
        <v>30.365095069389874</v>
      </c>
      <c r="O962" s="96">
        <f t="shared" si="292"/>
        <v>0.72481167180729289</v>
      </c>
      <c r="P962" s="96">
        <f t="shared" si="293"/>
        <v>0.72481167180729289</v>
      </c>
      <c r="Q962" s="96">
        <f t="shared" si="285"/>
        <v>0.37847669251248545</v>
      </c>
      <c r="R962" s="96">
        <f t="shared" si="286"/>
        <v>5.6817349358979433E-2</v>
      </c>
      <c r="S962" s="96">
        <f t="shared" si="294"/>
        <v>283.06059926632128</v>
      </c>
      <c r="T962" s="96">
        <f t="shared" si="299"/>
        <v>209.80117986747598</v>
      </c>
      <c r="U962" s="96">
        <f t="shared" si="299"/>
        <v>408.89764164925077</v>
      </c>
      <c r="V962" s="32">
        <f t="shared" si="296"/>
        <v>1000</v>
      </c>
      <c r="W962" s="100">
        <f>IF(A962=1,((cPH1_+cPHr+(cNES*L962+(cNES+cOSEX)*G962+(cNES+cEREX)*H962+(cNES+cHOEX)*I962+(cNES+cNES)*S962+(cNES+cOSEX)*N962+(cNES+cEREX)*O962+(cNES+cHOEX)*P962)))/(1+cDR)^(A$6:A$65537 + 0.5),(cPHr+(cNES*L962+(cNES+cOSEX)*G962+(cNES+cEREX)*H962+(cNES+cHOEX)*I962+(cNES+cNES)*S962+(cNES+cOSEX)*N962+(cNES+cEREX)*O962+(cNES+cHOEX)*P962))/(1+cDR)^(((cycle + 0.5)/('Life tables'!$I$2/2))))</f>
        <v>10741.312653595764</v>
      </c>
      <c r="X962" s="107">
        <f>((L962+G962+H962+I962+N962+O962+P962+S962)/('Life tables'!$I$2/2))/(1+oDR)^(((cycle + 0.5)/('Life tables'!$I$2/2)))</f>
        <v>8.4699164157298519</v>
      </c>
      <c r="Y962" s="31">
        <f>((uNES*L962+ uOCEX*G962+uEREX*H962+uHOEX*I962+uNES*S962+ uOCEX*N962+uEREX*O962+uHOEX*P962)/('Life tables'!$I$2/2))/(1+oDR)^(((cycle + 0.5)/('Life tables'!$I$2/2)))</f>
        <v>5.5820189585711768</v>
      </c>
      <c r="Z962" s="100">
        <f t="shared" si="287"/>
        <v>91089.82339106618</v>
      </c>
      <c r="AA962" s="107">
        <f>((L962+G962+H962+I962+N962+O962+P962+S962)/('Life tables'!$I$2/2))</f>
        <v>14.625238660806101</v>
      </c>
      <c r="AB962" s="31">
        <f>((uNES*L962+ uOCEX*G962+uEREX*H962+uHOEX*I962+uNES*S962+ uOCEX*N962+uEREX*O962+uHOEX*P962)/('Life tables'!$I$2/2))</f>
        <v>9.638626341888525</v>
      </c>
    </row>
    <row r="963" spans="1:28" x14ac:dyDescent="0.25">
      <c r="A963" s="4">
        <v>957</v>
      </c>
      <c r="C963" s="105">
        <f>IF(male=0,VLOOKUP((($A$5:$A$1570/'Life tables'!$I$2)*2)+age,lifetable,13,1),IF(male=1,VLOOKUP((($A$5:$A$1570/'Life tables'!$I$2)*2)+age,lifetable,10,1),"error"))</f>
        <v>1.0903171265725931E-3</v>
      </c>
      <c r="F963" s="96">
        <f t="shared" si="280"/>
        <v>66.548541293899532</v>
      </c>
      <c r="G963" s="96">
        <f t="shared" si="281"/>
        <v>6.6849402513955445</v>
      </c>
      <c r="H963" s="96">
        <f t="shared" si="288"/>
        <v>0.38178251942329799</v>
      </c>
      <c r="I963" s="96">
        <f t="shared" si="289"/>
        <v>0.15297664486540755</v>
      </c>
      <c r="J963" s="96">
        <f t="shared" si="282"/>
        <v>8.0430776242788771E-2</v>
      </c>
      <c r="K963" s="96">
        <f t="shared" si="290"/>
        <v>0.15985205416546971</v>
      </c>
      <c r="L963" s="96">
        <f t="shared" si="291"/>
        <v>59.088559047807024</v>
      </c>
      <c r="M963" s="96">
        <f t="shared" si="283"/>
        <v>314.75263718937373</v>
      </c>
      <c r="N963" s="96">
        <f t="shared" si="284"/>
        <v>30.311360913052319</v>
      </c>
      <c r="O963" s="96">
        <f t="shared" si="292"/>
        <v>0.7235290430653385</v>
      </c>
      <c r="P963" s="96">
        <f t="shared" si="293"/>
        <v>0.7235290430653385</v>
      </c>
      <c r="Q963" s="96">
        <f t="shared" si="285"/>
        <v>0.37780693910914154</v>
      </c>
      <c r="R963" s="96">
        <f t="shared" si="286"/>
        <v>5.6716805220185726E-2</v>
      </c>
      <c r="S963" s="96">
        <f t="shared" si="294"/>
        <v>282.5596944458614</v>
      </c>
      <c r="T963" s="96">
        <f t="shared" si="299"/>
        <v>210.25941758282792</v>
      </c>
      <c r="U963" s="96">
        <f t="shared" si="299"/>
        <v>409.1142105086364</v>
      </c>
      <c r="V963" s="32">
        <f t="shared" si="296"/>
        <v>1000</v>
      </c>
      <c r="W963" s="100">
        <f>IF(A963=1,((cPH1_+cPHr+(cNES*L963+(cNES+cOSEX)*G963+(cNES+cEREX)*H963+(cNES+cHOEX)*I963+(cNES+cNES)*S963+(cNES+cOSEX)*N963+(cNES+cEREX)*O963+(cNES+cHOEX)*P963)))/(1+cDR)^(A$6:A$65537 + 0.5),(cPHr+(cNES*L963+(cNES+cOSEX)*G963+(cNES+cEREX)*H963+(cNES+cHOEX)*I963+(cNES+cNES)*S963+(cNES+cOSEX)*N963+(cNES+cEREX)*O963+(cNES+cHOEX)*P963))/(1+cDR)^(((cycle + 0.5)/('Life tables'!$I$2/2))))</f>
        <v>10698.371713933666</v>
      </c>
      <c r="X963" s="107">
        <f>((L963+G963+H963+I963+N963+O963+P963+S963)/('Life tables'!$I$2/2))/(1+oDR)^(((cycle + 0.5)/('Life tables'!$I$2/2)))</f>
        <v>8.4500998342348623</v>
      </c>
      <c r="Y963" s="31">
        <f>((uNES*L963+ uOCEX*G963+uEREX*H963+uHOEX*I963+uNES*S963+ uOCEX*N963+uEREX*O963+uHOEX*P963)/('Life tables'!$I$2/2))/(1+oDR)^(((cycle + 0.5)/('Life tables'!$I$2/2)))</f>
        <v>5.5689590276374821</v>
      </c>
      <c r="Z963" s="100">
        <f t="shared" si="287"/>
        <v>90928.666172251964</v>
      </c>
      <c r="AA963" s="107">
        <f>((L963+G963+H963+I963+N963+O963+P963+S963)/('Life tables'!$I$2/2))</f>
        <v>14.599355690172036</v>
      </c>
      <c r="AB963" s="31">
        <f>((uNES*L963+ uOCEX*G963+uEREX*H963+uHOEX*I963+uNES*S963+ uOCEX*N963+uEREX*O963+uHOEX*P963)/('Life tables'!$I$2/2))</f>
        <v>9.6215684149767231</v>
      </c>
    </row>
    <row r="964" spans="1:28" x14ac:dyDescent="0.25">
      <c r="A964" s="4">
        <v>958</v>
      </c>
      <c r="C964" s="105">
        <f>IF(male=0,VLOOKUP((($A$5:$A$1570/'Life tables'!$I$2)*2)+age,lifetable,13,1),IF(male=1,VLOOKUP((($A$5:$A$1570/'Life tables'!$I$2)*2)+age,lifetable,10,1),"error"))</f>
        <v>1.0903171265725931E-3</v>
      </c>
      <c r="F964" s="96">
        <f t="shared" si="280"/>
        <v>66.430723258807944</v>
      </c>
      <c r="G964" s="96">
        <f t="shared" si="281"/>
        <v>6.6731051831910326</v>
      </c>
      <c r="H964" s="96">
        <f t="shared" si="288"/>
        <v>0.38110660879631492</v>
      </c>
      <c r="I964" s="96">
        <f t="shared" si="289"/>
        <v>0.15270581386952817</v>
      </c>
      <c r="J964" s="96">
        <f t="shared" si="282"/>
        <v>8.0288380995145917E-2</v>
      </c>
      <c r="K964" s="96">
        <f t="shared" si="290"/>
        <v>0.15956905089355794</v>
      </c>
      <c r="L964" s="96">
        <f t="shared" si="291"/>
        <v>58.983948221062363</v>
      </c>
      <c r="M964" s="96">
        <f t="shared" si="283"/>
        <v>314.19564864972779</v>
      </c>
      <c r="N964" s="96">
        <f t="shared" si="284"/>
        <v>30.257721709897734</v>
      </c>
      <c r="O964" s="96">
        <f t="shared" si="292"/>
        <v>0.72224868084601912</v>
      </c>
      <c r="P964" s="96">
        <f t="shared" si="293"/>
        <v>0.72224868084601912</v>
      </c>
      <c r="Q964" s="96">
        <f t="shared" si="285"/>
        <v>0.3771383692214938</v>
      </c>
      <c r="R964" s="96">
        <f t="shared" si="286"/>
        <v>5.661643875210759E-2</v>
      </c>
      <c r="S964" s="96">
        <f t="shared" si="294"/>
        <v>282.05967477016441</v>
      </c>
      <c r="T964" s="96">
        <f t="shared" si="299"/>
        <v>210.71684433304455</v>
      </c>
      <c r="U964" s="96">
        <f t="shared" si="299"/>
        <v>409.33039599828209</v>
      </c>
      <c r="V964" s="32">
        <f t="shared" si="296"/>
        <v>1000</v>
      </c>
      <c r="W964" s="100">
        <f>IF(A964=1,((cPH1_+cPHr+(cNES*L964+(cNES+cOSEX)*G964+(cNES+cEREX)*H964+(cNES+cHOEX)*I964+(cNES+cNES)*S964+(cNES+cOSEX)*N964+(cNES+cEREX)*O964+(cNES+cHOEX)*P964)))/(1+cDR)^(A$6:A$65537 + 0.5),(cPHr+(cNES*L964+(cNES+cOSEX)*G964+(cNES+cEREX)*H964+(cNES+cHOEX)*I964+(cNES+cNES)*S964+(cNES+cOSEX)*N964+(cNES+cEREX)*O964+(cNES+cHOEX)*P964))/(1+cDR)^(((cycle + 0.5)/('Life tables'!$I$2/2))))</f>
        <v>10655.602435666855</v>
      </c>
      <c r="X964" s="107">
        <f>((L964+G964+H964+I964+N964+O964+P964+S964)/('Life tables'!$I$2/2))/(1+oDR)^(((cycle + 0.5)/('Life tables'!$I$2/2)))</f>
        <v>8.4303296186432828</v>
      </c>
      <c r="Y964" s="31">
        <f>((uNES*L964+ uOCEX*G964+uEREX*H964+uHOEX*I964+uNES*S964+ uOCEX*N964+uEREX*O964+uHOEX*P964)/('Life tables'!$I$2/2))/(1+oDR)^(((cycle + 0.5)/('Life tables'!$I$2/2)))</f>
        <v>5.5559296536726048</v>
      </c>
      <c r="Z964" s="100">
        <f t="shared" si="287"/>
        <v>90767.794030662481</v>
      </c>
      <c r="AA964" s="107">
        <f>((L964+G964+H964+I964+N964+O964+P964+S964)/('Life tables'!$I$2/2))</f>
        <v>14.573518529605121</v>
      </c>
      <c r="AB964" s="31">
        <f>((uNES*L964+ uOCEX*G964+uEREX*H964+uHOEX*I964+uNES*S964+ uOCEX*N964+uEREX*O964+uHOEX*P964)/('Life tables'!$I$2/2))</f>
        <v>9.6045406786847458</v>
      </c>
    </row>
    <row r="965" spans="1:28" x14ac:dyDescent="0.25">
      <c r="A965" s="4">
        <v>959</v>
      </c>
      <c r="C965" s="105">
        <f>IF(male=0,VLOOKUP((($A$5:$A$1570/'Life tables'!$I$2)*2)+age,lifetable,13,1),IF(male=1,VLOOKUP((($A$5:$A$1570/'Life tables'!$I$2)*2)+age,lifetable,10,1),"error"))</f>
        <v>1.0903171265725931E-3</v>
      </c>
      <c r="F965" s="96">
        <f t="shared" si="280"/>
        <v>66.313115260570953</v>
      </c>
      <c r="G965" s="96">
        <f t="shared" si="281"/>
        <v>6.6612912136281475</v>
      </c>
      <c r="H965" s="96">
        <f t="shared" si="288"/>
        <v>0.38043190313037173</v>
      </c>
      <c r="I965" s="96">
        <f t="shared" si="289"/>
        <v>0.15243546569014169</v>
      </c>
      <c r="J965" s="96">
        <f t="shared" si="282"/>
        <v>8.0146239598705871E-2</v>
      </c>
      <c r="K965" s="96">
        <f t="shared" si="290"/>
        <v>0.15928655213792864</v>
      </c>
      <c r="L965" s="96">
        <f t="shared" si="291"/>
        <v>58.879523886385655</v>
      </c>
      <c r="M965" s="96">
        <f t="shared" si="283"/>
        <v>313.63964440810241</v>
      </c>
      <c r="N965" s="96">
        <f t="shared" si="284"/>
        <v>30.204177296775139</v>
      </c>
      <c r="O965" s="96">
        <f t="shared" si="292"/>
        <v>0.72097058125493796</v>
      </c>
      <c r="P965" s="96">
        <f t="shared" si="293"/>
        <v>0.72097058125493796</v>
      </c>
      <c r="Q965" s="96">
        <f t="shared" si="285"/>
        <v>0.37647098081599556</v>
      </c>
      <c r="R965" s="96">
        <f t="shared" si="286"/>
        <v>5.6516249649466679E-2</v>
      </c>
      <c r="S965" s="96">
        <f t="shared" si="294"/>
        <v>281.56053871835195</v>
      </c>
      <c r="T965" s="96">
        <f t="shared" si="299"/>
        <v>211.17346155345925</v>
      </c>
      <c r="U965" s="96">
        <f t="shared" si="299"/>
        <v>409.54619880006948</v>
      </c>
      <c r="V965" s="32">
        <f t="shared" si="296"/>
        <v>1000</v>
      </c>
      <c r="W965" s="100">
        <f>IF(A965=1,((cPH1_+cPHr+(cNES*L965+(cNES+cOSEX)*G965+(cNES+cEREX)*H965+(cNES+cHOEX)*I965+(cNES+cNES)*S965+(cNES+cOSEX)*N965+(cNES+cEREX)*O965+(cNES+cHOEX)*P965)))/(1+cDR)^(A$6:A$65537 + 0.5),(cPHr+(cNES*L965+(cNES+cOSEX)*G965+(cNES+cEREX)*H965+(cNES+cHOEX)*I965+(cNES+cNES)*S965+(cNES+cOSEX)*N965+(cNES+cEREX)*O965+(cNES+cHOEX)*P965))/(1+cDR)^(((cycle + 0.5)/('Life tables'!$I$2/2))))</f>
        <v>10613.004133063314</v>
      </c>
      <c r="X965" s="107">
        <f>((L965+G965+H965+I965+N965+O965+P965+S965)/('Life tables'!$I$2/2))/(1+oDR)^(((cycle + 0.5)/('Life tables'!$I$2/2)))</f>
        <v>8.4106056603943564</v>
      </c>
      <c r="Y965" s="31">
        <f>((uNES*L965+ uOCEX*G965+uEREX*H965+uHOEX*I965+uNES*S965+ uOCEX*N965+uEREX*O965+uHOEX*P965)/('Life tables'!$I$2/2))/(1+oDR)^(((cycle + 0.5)/('Life tables'!$I$2/2)))</f>
        <v>5.5429307651321738</v>
      </c>
      <c r="Z965" s="100">
        <f t="shared" si="287"/>
        <v>90607.20646622093</v>
      </c>
      <c r="AA965" s="107">
        <f>((L965+G965+H965+I965+N965+O965+P965+S965)/('Life tables'!$I$2/2))</f>
        <v>14.547727097897173</v>
      </c>
      <c r="AB965" s="31">
        <f>((uNES*L965+ uOCEX*G965+uEREX*H965+uHOEX*I965+uNES*S965+ uOCEX*N965+uEREX*O965+uHOEX*P965)/('Life tables'!$I$2/2))</f>
        <v>9.5875430794956955</v>
      </c>
    </row>
    <row r="966" spans="1:28" x14ac:dyDescent="0.25">
      <c r="A966" s="4">
        <v>960</v>
      </c>
      <c r="C966" s="105">
        <f>IF(male=0,VLOOKUP((($A$5:$A$1570/'Life tables'!$I$2)*2)+age,lifetable,13,1),IF(male=1,VLOOKUP((($A$5:$A$1570/'Life tables'!$I$2)*2)+age,lifetable,10,1),"error"))</f>
        <v>1.0903171265725931E-3</v>
      </c>
      <c r="F966" s="96">
        <f t="shared" si="280"/>
        <v>66.195716874878599</v>
      </c>
      <c r="G966" s="96">
        <f t="shared" si="281"/>
        <v>6.6494983000840664</v>
      </c>
      <c r="H966" s="96">
        <f t="shared" si="288"/>
        <v>0.37975839999124339</v>
      </c>
      <c r="I966" s="96">
        <f t="shared" si="289"/>
        <v>0.15216559935187715</v>
      </c>
      <c r="J966" s="96">
        <f t="shared" si="282"/>
        <v>8.0004351540646348E-2</v>
      </c>
      <c r="K966" s="96">
        <f t="shared" si="290"/>
        <v>0.15900455687937362</v>
      </c>
      <c r="L966" s="96">
        <f t="shared" si="291"/>
        <v>58.77528566703139</v>
      </c>
      <c r="M966" s="96">
        <f t="shared" si="283"/>
        <v>313.08462277159271</v>
      </c>
      <c r="N966" s="96">
        <f t="shared" si="284"/>
        <v>30.150727510654118</v>
      </c>
      <c r="O966" s="96">
        <f t="shared" si="292"/>
        <v>0.71969474040057579</v>
      </c>
      <c r="P966" s="96">
        <f t="shared" si="293"/>
        <v>0.71969474040057579</v>
      </c>
      <c r="Q966" s="96">
        <f t="shared" si="285"/>
        <v>0.37580477186060274</v>
      </c>
      <c r="R966" s="96">
        <f t="shared" si="286"/>
        <v>5.6416237607210241E-2</v>
      </c>
      <c r="S966" s="96">
        <f t="shared" si="294"/>
        <v>281.06228477066963</v>
      </c>
      <c r="T966" s="96">
        <f t="shared" si="299"/>
        <v>211.6292706768605</v>
      </c>
      <c r="U966" s="96">
        <f t="shared" si="299"/>
        <v>409.76161959455607</v>
      </c>
      <c r="V966" s="32">
        <f t="shared" si="296"/>
        <v>1000</v>
      </c>
      <c r="W966" s="100">
        <f>IF(A966=1,((cPH1_+cPHr+(cNES*L966+(cNES+cOSEX)*G966+(cNES+cEREX)*H966+(cNES+cHOEX)*I966+(cNES+cNES)*S966+(cNES+cOSEX)*N966+(cNES+cEREX)*O966+(cNES+cHOEX)*P966)))/(1+cDR)^(A$6:A$65537 + 0.5),(cPHr+(cNES*L966+(cNES+cOSEX)*G966+(cNES+cEREX)*H966+(cNES+cHOEX)*I966+(cNES+cNES)*S966+(cNES+cOSEX)*N966+(cNES+cEREX)*O966+(cNES+cHOEX)*P966))/(1+cDR)^(((cycle + 0.5)/('Life tables'!$I$2/2))))</f>
        <v>10570.576123111183</v>
      </c>
      <c r="X966" s="107">
        <f>((L966+G966+H966+I966+N966+O966+P966+S966)/('Life tables'!$I$2/2))/(1+oDR)^(((cycle + 0.5)/('Life tables'!$I$2/2)))</f>
        <v>8.3909278511841716</v>
      </c>
      <c r="Y966" s="31">
        <f>((uNES*L966+ uOCEX*G966+uEREX*H966+uHOEX*I966+uNES*S966+ uOCEX*N966+uEREX*O966+uHOEX*P966)/('Life tables'!$I$2/2))/(1+oDR)^(((cycle + 0.5)/('Life tables'!$I$2/2)))</f>
        <v>5.5299622906410262</v>
      </c>
      <c r="Z966" s="100">
        <f t="shared" si="287"/>
        <v>90446.902979583072</v>
      </c>
      <c r="AA966" s="107">
        <f>((L966+G966+H966+I966+N966+O966+P966+S966)/('Life tables'!$I$2/2))</f>
        <v>14.521981313988423</v>
      </c>
      <c r="AB966" s="31">
        <f>((uNES*L966+ uOCEX*G966+uEREX*H966+uHOEX*I966+uNES*S966+ uOCEX*N966+uEREX*O966+uHOEX*P966)/('Life tables'!$I$2/2))</f>
        <v>9.5705755639903867</v>
      </c>
    </row>
    <row r="967" spans="1:28" x14ac:dyDescent="0.25">
      <c r="A967" s="4">
        <v>961</v>
      </c>
      <c r="C967" s="105">
        <f>IF(male=0,VLOOKUP((($A$5:$A$1570/'Life tables'!$I$2)*2)+age,lifetable,13,1),IF(male=1,VLOOKUP((($A$5:$A$1570/'Life tables'!$I$2)*2)+age,lifetable,10,1),"error"))</f>
        <v>1.0903171265725931E-3</v>
      </c>
      <c r="F967" s="96">
        <f t="shared" ref="F967:F1030" si="300">IF(cycle&lt;27,E966*(1-pCAPH)+(L966+G966+H966+I966)*(1-pCAPH)+(S966+N966+O966+P966)*(pUAPH),E966*(1-pCAUC)+(L966+G966+H966+I966)*(1-pCAUC)+(S966+N966+O966+P966)*(pUAUC))</f>
        <v>66.078527679980539</v>
      </c>
      <c r="G967" s="96">
        <f t="shared" ref="G967:G1030" si="301">F967*(rrOSEX)</f>
        <v>6.6377264001930838</v>
      </c>
      <c r="H967" s="96">
        <f t="shared" si="288"/>
        <v>0.37908609695938905</v>
      </c>
      <c r="I967" s="96">
        <f t="shared" si="289"/>
        <v>0.15189621388524743</v>
      </c>
      <c r="J967" s="96">
        <f t="shared" ref="J967:J1030" si="302">F967*mr + G967*mr + H967*mr+I967*mr</f>
        <v>7.9862716311238507E-2</v>
      </c>
      <c r="K967" s="96">
        <f t="shared" si="290"/>
        <v>0.15872306410483297</v>
      </c>
      <c r="L967" s="96">
        <f t="shared" si="291"/>
        <v>58.671233188526749</v>
      </c>
      <c r="M967" s="96">
        <f t="shared" ref="M967:M1030" si="303">IF(cycle&lt;27,E966*pCAPH+(L966+G966+H966+I966)*pCAPH+(S966+N966+O966+P966)*(1-pUAPH),E966*pCAUC+(L966+G966+H966+I966)*pCAUC+(S966+N966+O966+P966)*(1-pUAUC))</f>
        <v>312.53058204860298</v>
      </c>
      <c r="N967" s="96">
        <f t="shared" ref="N967:N1030" si="304">M967*rrOSEXc</f>
        <v>30.097372188630349</v>
      </c>
      <c r="O967" s="96">
        <f t="shared" si="292"/>
        <v>0.71842115439442333</v>
      </c>
      <c r="P967" s="96">
        <f t="shared" si="293"/>
        <v>0.71842115439442333</v>
      </c>
      <c r="Q967" s="96">
        <f t="shared" ref="Q967:Q1030" si="305">M967*mr + N967*mr + O967*mr+P967*mr</f>
        <v>0.37513974032484276</v>
      </c>
      <c r="R967" s="96">
        <f t="shared" ref="R967:R1030" si="306">M967*amrc + P967*amrHOEX</f>
        <v>5.631640232052143E-2</v>
      </c>
      <c r="S967" s="96">
        <f t="shared" si="294"/>
        <v>280.56491140853842</v>
      </c>
      <c r="T967" s="96">
        <f t="shared" si="299"/>
        <v>212.08427313349659</v>
      </c>
      <c r="U967" s="96">
        <f t="shared" si="299"/>
        <v>409.97665906098143</v>
      </c>
      <c r="V967" s="32">
        <f t="shared" si="296"/>
        <v>1000.0000000000001</v>
      </c>
      <c r="W967" s="100">
        <f>IF(A967=1,((cPH1_+cPHr+(cNES*L967+(cNES+cOSEX)*G967+(cNES+cEREX)*H967+(cNES+cHOEX)*I967+(cNES+cNES)*S967+(cNES+cOSEX)*N967+(cNES+cEREX)*O967+(cNES+cHOEX)*P967)))/(1+cDR)^(A$6:A$65537 + 0.5),(cPHr+(cNES*L967+(cNES+cOSEX)*G967+(cNES+cEREX)*H967+(cNES+cHOEX)*I967+(cNES+cNES)*S967+(cNES+cOSEX)*N967+(cNES+cEREX)*O967+(cNES+cHOEX)*P967))/(1+cDR)^(((cycle + 0.5)/('Life tables'!$I$2/2))))</f>
        <v>10528.31772550865</v>
      </c>
      <c r="X967" s="107">
        <f>((L967+G967+H967+I967+N967+O967+P967+S967)/('Life tables'!$I$2/2))/(1+oDR)^(((cycle + 0.5)/('Life tables'!$I$2/2)))</f>
        <v>8.3712960829649532</v>
      </c>
      <c r="Y967" s="31">
        <f>((uNES*L967+ uOCEX*G967+uEREX*H967+uHOEX*I967+uNES*S967+ uOCEX*N967+uEREX*O967+uHOEX*P967)/('Life tables'!$I$2/2))/(1+oDR)^(((cycle + 0.5)/('Life tables'!$I$2/2)))</f>
        <v>5.5170241589927604</v>
      </c>
      <c r="Z967" s="100">
        <f t="shared" ref="Z967:Z1030" si="307">IF(A967=1,((cPH1_+cPHr+(cNES*L967+(cNES+cOSEX)*G967+(cNES+cEREX)*H967+(cNES+cHOEX)*I967+(cNES+cNES)*S967+(cNES+cOSEX)*N967+(cNES+cEREX)*O967+(cNES+cHOEX)*P967))),(cPHr+(cNES*L967+(cNES+cOSEX)*G967+(cNES+cEREX)*H967+(cNES+cHOEX)*I967+(cNES+cNES)*S967+(cNES+cOSEX)*N967+(cNES+cEREX)*O967+(cNES+cHOEX)*P967)))</f>
        <v>90286.883072140976</v>
      </c>
      <c r="AA967" s="107">
        <f>((L967+G967+H967+I967+N967+O967+P967+S967)/('Life tables'!$I$2/2))</f>
        <v>14.496281096967069</v>
      </c>
      <c r="AB967" s="31">
        <f>((uNES*L967+ uOCEX*G967+uEREX*H967+uHOEX*I967+uNES*S967+ uOCEX*N967+uEREX*O967+uHOEX*P967)/('Life tables'!$I$2/2))</f>
        <v>9.5536380788470812</v>
      </c>
    </row>
    <row r="968" spans="1:28" x14ac:dyDescent="0.25">
      <c r="A968" s="4">
        <v>962</v>
      </c>
      <c r="C968" s="105">
        <f>IF(male=0,VLOOKUP((($A$5:$A$1570/'Life tables'!$I$2)*2)+age,lifetable,13,1),IF(male=1,VLOOKUP((($A$5:$A$1570/'Life tables'!$I$2)*2)+age,lifetable,10,1),"error"))</f>
        <v>1.0903171265725931E-3</v>
      </c>
      <c r="F968" s="96">
        <f t="shared" si="300"/>
        <v>65.961547256619326</v>
      </c>
      <c r="G968" s="96">
        <f t="shared" si="301"/>
        <v>6.6259754718399133</v>
      </c>
      <c r="H968" s="96">
        <f t="shared" ref="H968:H1031" si="308">F968*rrEREX</f>
        <v>0.3784149916295696</v>
      </c>
      <c r="I968" s="96">
        <f t="shared" ref="I968:I1031" si="309">F968*rrHOEX</f>
        <v>0.15162730832649593</v>
      </c>
      <c r="J968" s="96">
        <f t="shared" si="302"/>
        <v>7.9721333403766498E-2</v>
      </c>
      <c r="K968" s="96">
        <f t="shared" ref="K968:K1031" si="310">F968*amr + I968*amrHOEX</f>
        <v>0.15844207280723482</v>
      </c>
      <c r="L968" s="96">
        <f t="shared" ref="L968:L1031" si="311">F968-SUM(G968:K968)</f>
        <v>58.567366078612345</v>
      </c>
      <c r="M968" s="96">
        <f t="shared" si="303"/>
        <v>311.97752054890276</v>
      </c>
      <c r="N968" s="96">
        <f t="shared" si="304"/>
        <v>30.044111167930968</v>
      </c>
      <c r="O968" s="96">
        <f t="shared" ref="O968:O1031" si="312">M968*rrEREXc</f>
        <v>0.71714981935110922</v>
      </c>
      <c r="P968" s="96">
        <f t="shared" ref="P968:P1031" si="313">M968*rrHOEXc</f>
        <v>0.71714981935110922</v>
      </c>
      <c r="Q968" s="96">
        <f t="shared" si="305"/>
        <v>0.3744758841798817</v>
      </c>
      <c r="R968" s="96">
        <f t="shared" si="306"/>
        <v>5.6216743484829426E-2</v>
      </c>
      <c r="S968" s="96">
        <f t="shared" ref="S968:S1031" si="314">M968-SUM(N968:R968)</f>
        <v>280.06841711460487</v>
      </c>
      <c r="T968" s="96">
        <f t="shared" ref="T968:U983" si="315">J968+Q968+T967</f>
        <v>212.53847035108024</v>
      </c>
      <c r="U968" s="96">
        <f t="shared" si="315"/>
        <v>410.19131787727349</v>
      </c>
      <c r="V968" s="32">
        <f t="shared" ref="V968:V1031" si="316">SUM(G968:I968,L968,N968,O968,P968,S968,T968,U968)</f>
        <v>1000.0000000000001</v>
      </c>
      <c r="W968" s="100">
        <f>IF(A968=1,((cPH1_+cPHr+(cNES*L968+(cNES+cOSEX)*G968+(cNES+cEREX)*H968+(cNES+cHOEX)*I968+(cNES+cNES)*S968+(cNES+cOSEX)*N968+(cNES+cEREX)*O968+(cNES+cHOEX)*P968)))/(1+cDR)^(A$6:A$65537 + 0.5),(cPHr+(cNES*L968+(cNES+cOSEX)*G968+(cNES+cEREX)*H968+(cNES+cHOEX)*I968+(cNES+cNES)*S968+(cNES+cOSEX)*N968+(cNES+cEREX)*O968+(cNES+cHOEX)*P968))/(1+cDR)^(((cycle + 0.5)/('Life tables'!$I$2/2))))</f>
        <v>10486.228262653873</v>
      </c>
      <c r="X968" s="107">
        <f>((L968+G968+H968+I968+N968+O968+P968+S968)/('Life tables'!$I$2/2))/(1+oDR)^(((cycle + 0.5)/('Life tables'!$I$2/2)))</f>
        <v>8.3517102479443643</v>
      </c>
      <c r="Y968" s="31">
        <f>((uNES*L968+ uOCEX*G968+uEREX*H968+uHOEX*I968+uNES*S968+ uOCEX*N968+uEREX*O968+uHOEX*P968)/('Life tables'!$I$2/2))/(1+oDR)^(((cycle + 0.5)/('Life tables'!$I$2/2)))</f>
        <v>5.5041162991492607</v>
      </c>
      <c r="Z968" s="100">
        <f t="shared" si="307"/>
        <v>90127.146246026983</v>
      </c>
      <c r="AA968" s="107">
        <f>((L968+G968+H968+I968+N968+O968+P968+S968)/('Life tables'!$I$2/2))</f>
        <v>14.470626366068876</v>
      </c>
      <c r="AB968" s="31">
        <f>((uNES*L968+ uOCEX*G968+uEREX*H968+uHOEX*I968+uNES*S968+ uOCEX*N968+uEREX*O968+uHOEX*P968)/('Life tables'!$I$2/2))</f>
        <v>9.5367305708411969</v>
      </c>
    </row>
    <row r="969" spans="1:28" x14ac:dyDescent="0.25">
      <c r="A969" s="4">
        <v>963</v>
      </c>
      <c r="C969" s="105">
        <f>IF(male=0,VLOOKUP((($A$5:$A$1570/'Life tables'!$I$2)*2)+age,lifetable,13,1),IF(male=1,VLOOKUP((($A$5:$A$1570/'Life tables'!$I$2)*2)+age,lifetable,10,1),"error"))</f>
        <v>1.0903171265725931E-3</v>
      </c>
      <c r="F969" s="96">
        <f t="shared" si="300"/>
        <v>65.844775187965908</v>
      </c>
      <c r="G969" s="96">
        <f t="shared" si="301"/>
        <v>6.6142454731532023</v>
      </c>
      <c r="H969" s="96">
        <f t="shared" si="308"/>
        <v>0.3777450816104771</v>
      </c>
      <c r="I969" s="96">
        <f t="shared" si="309"/>
        <v>0.15135888171744824</v>
      </c>
      <c r="J969" s="96">
        <f t="shared" si="302"/>
        <v>7.9580202314449414E-2</v>
      </c>
      <c r="K969" s="96">
        <f t="shared" si="310"/>
        <v>0.15816158198534042</v>
      </c>
      <c r="L969" s="96">
        <f t="shared" si="311"/>
        <v>58.463683967184991</v>
      </c>
      <c r="M969" s="96">
        <f t="shared" si="303"/>
        <v>311.42543658368044</v>
      </c>
      <c r="N969" s="96">
        <f t="shared" si="304"/>
        <v>29.990944285919763</v>
      </c>
      <c r="O969" s="96">
        <f t="shared" si="312"/>
        <v>0.71588073138852382</v>
      </c>
      <c r="P969" s="96">
        <f t="shared" si="313"/>
        <v>0.71588073138852382</v>
      </c>
      <c r="Q969" s="96">
        <f t="shared" si="305"/>
        <v>0.37381320139858903</v>
      </c>
      <c r="R969" s="96">
        <f t="shared" si="306"/>
        <v>5.6117260795819059E-2</v>
      </c>
      <c r="S969" s="96">
        <f t="shared" si="314"/>
        <v>279.57280037278923</v>
      </c>
      <c r="T969" s="96">
        <f t="shared" si="315"/>
        <v>212.99186375479329</v>
      </c>
      <c r="U969" s="96">
        <f t="shared" si="315"/>
        <v>410.40559672005463</v>
      </c>
      <c r="V969" s="32">
        <f t="shared" si="316"/>
        <v>1000.0000000000001</v>
      </c>
      <c r="W969" s="100">
        <f>IF(A969=1,((cPH1_+cPHr+(cNES*L969+(cNES+cOSEX)*G969+(cNES+cEREX)*H969+(cNES+cHOEX)*I969+(cNES+cNES)*S969+(cNES+cOSEX)*N969+(cNES+cEREX)*O969+(cNES+cHOEX)*P969)))/(1+cDR)^(A$6:A$65537 + 0.5),(cPHr+(cNES*L969+(cNES+cOSEX)*G969+(cNES+cEREX)*H969+(cNES+cHOEX)*I969+(cNES+cNES)*S969+(cNES+cOSEX)*N969+(cNES+cEREX)*O969+(cNES+cHOEX)*P969))/(1+cDR)^(((cycle + 0.5)/('Life tables'!$I$2/2))))</f>
        <v>10444.307059634941</v>
      </c>
      <c r="X969" s="107">
        <f>((L969+G969+H969+I969+N969+O969+P969+S969)/('Life tables'!$I$2/2))/(1+oDR)^(((cycle + 0.5)/('Life tables'!$I$2/2)))</f>
        <v>8.3321702385848262</v>
      </c>
      <c r="Y969" s="31">
        <f>((uNES*L969+ uOCEX*G969+uEREX*H969+uHOEX*I969+uNES*S969+ uOCEX*N969+uEREX*O969+uHOEX*P969)/('Life tables'!$I$2/2))/(1+oDR)^(((cycle + 0.5)/('Life tables'!$I$2/2)))</f>
        <v>5.4912386402402609</v>
      </c>
      <c r="Z969" s="100">
        <f t="shared" si="307"/>
        <v>89967.692004117212</v>
      </c>
      <c r="AA969" s="107">
        <f>((L969+G969+H969+I969+N969+O969+P969+S969)/('Life tables'!$I$2/2))</f>
        <v>14.445017040676763</v>
      </c>
      <c r="AB969" s="31">
        <f>((uNES*L969+ uOCEX*G969+uEREX*H969+uHOEX*I969+uNES*S969+ uOCEX*N969+uEREX*O969+uHOEX*P969)/('Life tables'!$I$2/2))</f>
        <v>9.5198529868450592</v>
      </c>
    </row>
    <row r="970" spans="1:28" x14ac:dyDescent="0.25">
      <c r="A970" s="4">
        <v>964</v>
      </c>
      <c r="C970" s="105">
        <f>IF(male=0,VLOOKUP((($A$5:$A$1570/'Life tables'!$I$2)*2)+age,lifetable,13,1),IF(male=1,VLOOKUP((($A$5:$A$1570/'Life tables'!$I$2)*2)+age,lifetable,10,1),"error"))</f>
        <v>1.0903171265725931E-3</v>
      </c>
      <c r="F970" s="96">
        <f t="shared" si="300"/>
        <v>65.728211059557339</v>
      </c>
      <c r="G970" s="96">
        <f t="shared" si="301"/>
        <v>6.602536362499281</v>
      </c>
      <c r="H970" s="96">
        <f t="shared" si="308"/>
        <v>0.37707636452437798</v>
      </c>
      <c r="I970" s="96">
        <f t="shared" si="309"/>
        <v>0.15109093310536892</v>
      </c>
      <c r="J970" s="96">
        <f t="shared" si="302"/>
        <v>7.9439322542366048E-2</v>
      </c>
      <c r="K970" s="96">
        <f t="shared" si="310"/>
        <v>0.15788159064359444</v>
      </c>
      <c r="L970" s="96">
        <f t="shared" si="311"/>
        <v>58.360186486242348</v>
      </c>
      <c r="M970" s="96">
        <f t="shared" si="303"/>
        <v>310.87432846559483</v>
      </c>
      <c r="N970" s="96">
        <f t="shared" si="304"/>
        <v>29.937871380102123</v>
      </c>
      <c r="O970" s="96">
        <f t="shared" si="312"/>
        <v>0.71461388662793779</v>
      </c>
      <c r="P970" s="96">
        <f t="shared" si="313"/>
        <v>0.71461388662793779</v>
      </c>
      <c r="Q970" s="96">
        <f t="shared" si="305"/>
        <v>0.37315168995559878</v>
      </c>
      <c r="R970" s="96">
        <f t="shared" si="306"/>
        <v>5.6017953949440147E-2</v>
      </c>
      <c r="S970" s="96">
        <f t="shared" si="314"/>
        <v>279.07805966833178</v>
      </c>
      <c r="T970" s="96">
        <f t="shared" si="315"/>
        <v>213.44445476729126</v>
      </c>
      <c r="U970" s="96">
        <f t="shared" si="315"/>
        <v>410.61949626464769</v>
      </c>
      <c r="V970" s="32">
        <f t="shared" si="316"/>
        <v>1000.0000000000002</v>
      </c>
      <c r="W970" s="100">
        <f>IF(A970=1,((cPH1_+cPHr+(cNES*L970+(cNES+cOSEX)*G970+(cNES+cEREX)*H970+(cNES+cHOEX)*I970+(cNES+cNES)*S970+(cNES+cOSEX)*N970+(cNES+cEREX)*O970+(cNES+cHOEX)*P970)))/(1+cDR)^(A$6:A$65537 + 0.5),(cPHr+(cNES*L970+(cNES+cOSEX)*G970+(cNES+cEREX)*H970+(cNES+cHOEX)*I970+(cNES+cNES)*S970+(cNES+cOSEX)*N970+(cNES+cEREX)*O970+(cNES+cHOEX)*P970))/(1+cDR)^(((cycle + 0.5)/('Life tables'!$I$2/2))))</f>
        <v>10402.553444219779</v>
      </c>
      <c r="X970" s="107">
        <f>((L970+G970+H970+I970+N970+O970+P970+S970)/('Life tables'!$I$2/2))/(1+oDR)^(((cycle + 0.5)/('Life tables'!$I$2/2)))</f>
        <v>8.3126759476028234</v>
      </c>
      <c r="Y970" s="31">
        <f>((uNES*L970+ uOCEX*G970+uEREX*H970+uHOEX*I970+uNES*S970+ uOCEX*N970+uEREX*O970+uHOEX*P970)/('Life tables'!$I$2/2))/(1+oDR)^(((cycle + 0.5)/('Life tables'!$I$2/2)))</f>
        <v>5.4783911115628827</v>
      </c>
      <c r="Z970" s="100">
        <f t="shared" si="307"/>
        <v>89808.519850034922</v>
      </c>
      <c r="AA970" s="107">
        <f>((L970+G970+H970+I970+N970+O970+P970+S970)/('Life tables'!$I$2/2))</f>
        <v>14.419453040320397</v>
      </c>
      <c r="AB970" s="31">
        <f>((uNES*L970+ uOCEX*G970+uEREX*H970+uHOEX*I970+uNES*S970+ uOCEX*N970+uEREX*O970+uHOEX*P970)/('Life tables'!$I$2/2))</f>
        <v>9.5030052738276218</v>
      </c>
    </row>
    <row r="971" spans="1:28" x14ac:dyDescent="0.25">
      <c r="A971" s="4">
        <v>965</v>
      </c>
      <c r="C971" s="105">
        <f>IF(male=0,VLOOKUP((($A$5:$A$1570/'Life tables'!$I$2)*2)+age,lifetable,13,1),IF(male=1,VLOOKUP((($A$5:$A$1570/'Life tables'!$I$2)*2)+age,lifetable,10,1),"error"))</f>
        <v>1.1900158768971547E-3</v>
      </c>
      <c r="F971" s="96">
        <f t="shared" si="300"/>
        <v>65.611854459236667</v>
      </c>
      <c r="G971" s="96">
        <f t="shared" si="301"/>
        <v>6.5908480984761226</v>
      </c>
      <c r="H971" s="96">
        <f t="shared" si="308"/>
        <v>0.37640883800676778</v>
      </c>
      <c r="I971" s="96">
        <f t="shared" si="309"/>
        <v>0.15082346154282344</v>
      </c>
      <c r="J971" s="96">
        <f t="shared" si="302"/>
        <v>8.6549777205838022E-2</v>
      </c>
      <c r="K971" s="96">
        <f t="shared" si="310"/>
        <v>0.15760209779198062</v>
      </c>
      <c r="L971" s="96">
        <f t="shared" si="311"/>
        <v>58.249622186213138</v>
      </c>
      <c r="M971" s="96">
        <f t="shared" si="303"/>
        <v>310.32419450882458</v>
      </c>
      <c r="N971" s="96">
        <f t="shared" si="304"/>
        <v>29.884892288129794</v>
      </c>
      <c r="O971" s="96">
        <f t="shared" si="312"/>
        <v>0.713349281194115</v>
      </c>
      <c r="P971" s="96">
        <f t="shared" si="313"/>
        <v>0.713349281194115</v>
      </c>
      <c r="Q971" s="96">
        <f t="shared" si="305"/>
        <v>0.40655200869384622</v>
      </c>
      <c r="R971" s="96">
        <f t="shared" si="306"/>
        <v>5.5918822641916339E-2</v>
      </c>
      <c r="S971" s="96">
        <f t="shared" si="314"/>
        <v>278.55013282697081</v>
      </c>
      <c r="T971" s="96">
        <f t="shared" si="315"/>
        <v>213.93755655319094</v>
      </c>
      <c r="U971" s="96">
        <f t="shared" si="315"/>
        <v>410.83301718508159</v>
      </c>
      <c r="V971" s="32">
        <f t="shared" si="316"/>
        <v>1000.0000000000002</v>
      </c>
      <c r="W971" s="100">
        <f>IF(A971=1,((cPH1_+cPHr+(cNES*L971+(cNES+cOSEX)*G971+(cNES+cEREX)*H971+(cNES+cHOEX)*I971+(cNES+cNES)*S971+(cNES+cOSEX)*N971+(cNES+cEREX)*O971+(cNES+cHOEX)*P971)))/(1+cDR)^(A$6:A$65537 + 0.5),(cPHr+(cNES*L971+(cNES+cOSEX)*G971+(cNES+cEREX)*H971+(cNES+cHOEX)*I971+(cNES+cNES)*S971+(cNES+cOSEX)*N971+(cNES+cEREX)*O971+(cNES+cHOEX)*P971))/(1+cDR)^(((cycle + 0.5)/('Life tables'!$I$2/2))))</f>
        <v>10359.983109461624</v>
      </c>
      <c r="X971" s="107">
        <f>((L971+G971+H971+I971+N971+O971+P971+S971)/('Life tables'!$I$2/2))/(1+oDR)^(((cycle + 0.5)/('Life tables'!$I$2/2)))</f>
        <v>8.2923143066015808</v>
      </c>
      <c r="Y971" s="31">
        <f>((uNES*L971+ uOCEX*G971+uEREX*H971+uHOEX*I971+uNES*S971+ uOCEX*N971+uEREX*O971+uHOEX*P971)/('Life tables'!$I$2/2))/(1+oDR)^(((cycle + 0.5)/('Life tables'!$I$2/2)))</f>
        <v>5.464961958465544</v>
      </c>
      <c r="Z971" s="100">
        <f t="shared" si="307"/>
        <v>89641.118236141832</v>
      </c>
      <c r="AA971" s="107">
        <f>((L971+G971+H971+I971+N971+O971+P971+S971)/('Life tables'!$I$2/2))</f>
        <v>14.392349725915809</v>
      </c>
      <c r="AB971" s="31">
        <f>((uNES*L971+ uOCEX*G971+uEREX*H971+uHOEX*I971+uNES*S971+ uOCEX*N971+uEREX*O971+uHOEX*P971)/('Life tables'!$I$2/2))</f>
        <v>9.4851257244850302</v>
      </c>
    </row>
    <row r="972" spans="1:28" x14ac:dyDescent="0.25">
      <c r="A972" s="4">
        <v>966</v>
      </c>
      <c r="C972" s="105">
        <f>IF(male=0,VLOOKUP((($A$5:$A$1570/'Life tables'!$I$2)*2)+age,lifetable,13,1),IF(male=1,VLOOKUP((($A$5:$A$1570/'Life tables'!$I$2)*2)+age,lifetable,10,1),"error"))</f>
        <v>1.1900158768971547E-3</v>
      </c>
      <c r="F972" s="96">
        <f t="shared" si="300"/>
        <v>65.488442297289126</v>
      </c>
      <c r="G972" s="96">
        <f t="shared" si="301"/>
        <v>6.5784510885210672</v>
      </c>
      <c r="H972" s="96">
        <f t="shared" si="308"/>
        <v>0.37570083441721158</v>
      </c>
      <c r="I972" s="96">
        <f t="shared" si="309"/>
        <v>0.1505397712003568</v>
      </c>
      <c r="J972" s="96">
        <f t="shared" si="302"/>
        <v>8.6386982003521573E-2</v>
      </c>
      <c r="K972" s="96">
        <f t="shared" si="310"/>
        <v>0.15730565722074116</v>
      </c>
      <c r="L972" s="96">
        <f t="shared" si="311"/>
        <v>58.140057963926225</v>
      </c>
      <c r="M972" s="96">
        <f t="shared" si="303"/>
        <v>309.74098396443856</v>
      </c>
      <c r="N972" s="96">
        <f t="shared" si="304"/>
        <v>29.828727849105423</v>
      </c>
      <c r="O972" s="96">
        <f t="shared" si="312"/>
        <v>0.71200864185633761</v>
      </c>
      <c r="P972" s="96">
        <f t="shared" si="313"/>
        <v>0.71200864185633761</v>
      </c>
      <c r="Q972" s="96">
        <f t="shared" si="305"/>
        <v>0.40578795154810271</v>
      </c>
      <c r="R972" s="96">
        <f t="shared" si="306"/>
        <v>5.5813731103546163E-2</v>
      </c>
      <c r="S972" s="96">
        <f t="shared" si="314"/>
        <v>278.0266371489688</v>
      </c>
      <c r="T972" s="96">
        <f t="shared" si="315"/>
        <v>214.42973148674258</v>
      </c>
      <c r="U972" s="96">
        <f t="shared" si="315"/>
        <v>411.04613657340587</v>
      </c>
      <c r="V972" s="32">
        <f t="shared" si="316"/>
        <v>1000.0000000000002</v>
      </c>
      <c r="W972" s="100">
        <f>IF(A972=1,((cPH1_+cPHr+(cNES*L972+(cNES+cOSEX)*G972+(cNES+cEREX)*H972+(cNES+cHOEX)*I972+(cNES+cNES)*S972+(cNES+cOSEX)*N972+(cNES+cEREX)*O972+(cNES+cHOEX)*P972)))/(1+cDR)^(A$6:A$65537 + 0.5),(cPHr+(cNES*L972+(cNES+cOSEX)*G972+(cNES+cEREX)*H972+(cNES+cHOEX)*I972+(cNES+cNES)*S972+(cNES+cOSEX)*N972+(cNES+cEREX)*O972+(cNES+cHOEX)*P972))/(1+cDR)^(((cycle + 0.5)/('Life tables'!$I$2/2))))</f>
        <v>10317.431590468803</v>
      </c>
      <c r="X972" s="107">
        <f>((L972+G972+H972+I972+N972+O972+P972+S972)/('Life tables'!$I$2/2))/(1+oDR)^(((cycle + 0.5)/('Life tables'!$I$2/2)))</f>
        <v>8.2720025450336809</v>
      </c>
      <c r="Y972" s="31">
        <f>((uNES*L972+ uOCEX*G972+uEREX*H972+uHOEX*I972+uNES*S972+ uOCEX*N972+uEREX*O972+uHOEX*P972)/('Life tables'!$I$2/2))/(1+oDR)^(((cycle + 0.5)/('Life tables'!$I$2/2)))</f>
        <v>5.4515757092884289</v>
      </c>
      <c r="Z972" s="100">
        <f t="shared" si="307"/>
        <v>89472.681074803404</v>
      </c>
      <c r="AA972" s="107">
        <f>((L972+G972+H972+I972+N972+O972+P972+S972)/('Life tables'!$I$2/2))</f>
        <v>14.365297363201963</v>
      </c>
      <c r="AB972" s="31">
        <f>((uNES*L972+ uOCEX*G972+uEREX*H972+uHOEX*I972+uNES*S972+ uOCEX*N972+uEREX*O972+uHOEX*P972)/('Life tables'!$I$2/2))</f>
        <v>9.4672971551434735</v>
      </c>
    </row>
    <row r="973" spans="1:28" x14ac:dyDescent="0.25">
      <c r="A973" s="4">
        <v>967</v>
      </c>
      <c r="C973" s="105">
        <f>IF(male=0,VLOOKUP((($A$5:$A$1570/'Life tables'!$I$2)*2)+age,lifetable,13,1),IF(male=1,VLOOKUP((($A$5:$A$1570/'Life tables'!$I$2)*2)+age,lifetable,10,1),"error"))</f>
        <v>1.1900158768971547E-3</v>
      </c>
      <c r="F973" s="96">
        <f t="shared" si="300"/>
        <v>65.365265098017147</v>
      </c>
      <c r="G973" s="96">
        <f t="shared" si="301"/>
        <v>6.5660776810585224</v>
      </c>
      <c r="H973" s="96">
        <f t="shared" si="308"/>
        <v>0.37499417878570984</v>
      </c>
      <c r="I973" s="96">
        <f t="shared" si="309"/>
        <v>0.1502566209719344</v>
      </c>
      <c r="J973" s="96">
        <f t="shared" si="302"/>
        <v>8.622449674469608E-2</v>
      </c>
      <c r="K973" s="96">
        <f t="shared" si="310"/>
        <v>0.15700978103852681</v>
      </c>
      <c r="L973" s="96">
        <f t="shared" si="311"/>
        <v>58.030702339417758</v>
      </c>
      <c r="M973" s="96">
        <f t="shared" si="303"/>
        <v>309.15886684183465</v>
      </c>
      <c r="N973" s="96">
        <f t="shared" si="304"/>
        <v>29.772668708967711</v>
      </c>
      <c r="O973" s="96">
        <f t="shared" si="312"/>
        <v>0.71067051599206998</v>
      </c>
      <c r="P973" s="96">
        <f t="shared" si="313"/>
        <v>0.71067051599206998</v>
      </c>
      <c r="Q973" s="96">
        <f t="shared" si="305"/>
        <v>0.4050253268811338</v>
      </c>
      <c r="R973" s="96">
        <f t="shared" si="306"/>
        <v>5.5708836594153391E-2</v>
      </c>
      <c r="S973" s="96">
        <f t="shared" si="314"/>
        <v>277.50412293740749</v>
      </c>
      <c r="T973" s="96">
        <f t="shared" si="315"/>
        <v>214.9209813103684</v>
      </c>
      <c r="U973" s="96">
        <f t="shared" si="315"/>
        <v>411.25885519103855</v>
      </c>
      <c r="V973" s="32">
        <f t="shared" si="316"/>
        <v>1000.0000000000002</v>
      </c>
      <c r="W973" s="100">
        <f>IF(A973=1,((cPH1_+cPHr+(cNES*L973+(cNES+cOSEX)*G973+(cNES+cEREX)*H973+(cNES+cHOEX)*I973+(cNES+cNES)*S973+(cNES+cOSEX)*N973+(cNES+cEREX)*O973+(cNES+cHOEX)*P973)))/(1+cDR)^(A$6:A$65537 + 0.5),(cPHr+(cNES*L973+(cNES+cOSEX)*G973+(cNES+cEREX)*H973+(cNES+cHOEX)*I973+(cNES+cNES)*S973+(cNES+cOSEX)*N973+(cNES+cEREX)*O973+(cNES+cHOEX)*P973))/(1+cDR)^(((cycle + 0.5)/('Life tables'!$I$2/2))))</f>
        <v>10275.054826803953</v>
      </c>
      <c r="X973" s="107">
        <f>((L973+G973+H973+I973+N973+O973+P973+S973)/('Life tables'!$I$2/2))/(1+oDR)^(((cycle + 0.5)/('Life tables'!$I$2/2)))</f>
        <v>8.2517405405625013</v>
      </c>
      <c r="Y973" s="31">
        <f>((uNES*L973+ uOCEX*G973+uEREX*H973+uHOEX*I973+uNES*S973+ uOCEX*N973+uEREX*O973+uHOEX*P973)/('Life tables'!$I$2/2))/(1+oDR)^(((cycle + 0.5)/('Life tables'!$I$2/2)))</f>
        <v>5.4382222519145449</v>
      </c>
      <c r="Z973" s="100">
        <f t="shared" si="307"/>
        <v>89304.560267490961</v>
      </c>
      <c r="AA973" s="107">
        <f>((L973+G973+H973+I973+N973+O973+P973+S973)/('Life tables'!$I$2/2))</f>
        <v>14.338295856141231</v>
      </c>
      <c r="AB973" s="31">
        <f>((uNES*L973+ uOCEX*G973+uEREX*H973+uHOEX*I973+uNES*S973+ uOCEX*N973+uEREX*O973+uHOEX*P973)/('Life tables'!$I$2/2))</f>
        <v>9.4495021015391725</v>
      </c>
    </row>
    <row r="974" spans="1:28" x14ac:dyDescent="0.25">
      <c r="A974" s="4">
        <v>968</v>
      </c>
      <c r="C974" s="105">
        <f>IF(male=0,VLOOKUP((($A$5:$A$1570/'Life tables'!$I$2)*2)+age,lifetable,13,1),IF(male=1,VLOOKUP((($A$5:$A$1570/'Life tables'!$I$2)*2)+age,lifetable,10,1),"error"))</f>
        <v>1.1900158768971547E-3</v>
      </c>
      <c r="F974" s="96">
        <f t="shared" si="300"/>
        <v>65.24232231648331</v>
      </c>
      <c r="G974" s="96">
        <f t="shared" si="301"/>
        <v>6.5537278213483834</v>
      </c>
      <c r="H974" s="96">
        <f t="shared" si="308"/>
        <v>0.37428886798600941</v>
      </c>
      <c r="I974" s="96">
        <f t="shared" si="309"/>
        <v>0.14997400960489621</v>
      </c>
      <c r="J974" s="96">
        <f t="shared" si="302"/>
        <v>8.6062320710524859E-2</v>
      </c>
      <c r="K974" s="96">
        <f t="shared" si="310"/>
        <v>0.15671446793637767</v>
      </c>
      <c r="L974" s="96">
        <f t="shared" si="311"/>
        <v>57.921554828897122</v>
      </c>
      <c r="M974" s="96">
        <f t="shared" si="303"/>
        <v>308.57784118210998</v>
      </c>
      <c r="N974" s="96">
        <f t="shared" si="304"/>
        <v>29.716714679070058</v>
      </c>
      <c r="O974" s="96">
        <f t="shared" si="312"/>
        <v>0.70933489909833747</v>
      </c>
      <c r="P974" s="96">
        <f t="shared" si="313"/>
        <v>0.70933489909833747</v>
      </c>
      <c r="Q974" s="96">
        <f t="shared" si="305"/>
        <v>0.40426413212660417</v>
      </c>
      <c r="R974" s="96">
        <f t="shared" si="306"/>
        <v>5.5604138760753805E-2</v>
      </c>
      <c r="S974" s="96">
        <f t="shared" si="314"/>
        <v>276.98258843395587</v>
      </c>
      <c r="T974" s="96">
        <f t="shared" si="315"/>
        <v>215.41130776320554</v>
      </c>
      <c r="U974" s="96">
        <f t="shared" si="315"/>
        <v>411.47117379773567</v>
      </c>
      <c r="V974" s="32">
        <f t="shared" si="316"/>
        <v>1000.0000000000002</v>
      </c>
      <c r="W974" s="100">
        <f>IF(A974=1,((cPH1_+cPHr+(cNES*L974+(cNES+cOSEX)*G974+(cNES+cEREX)*H974+(cNES+cHOEX)*I974+(cNES+cNES)*S974+(cNES+cOSEX)*N974+(cNES+cEREX)*O974+(cNES+cHOEX)*P974)))/(1+cDR)^(A$6:A$65537 + 0.5),(cPHr+(cNES*L974+(cNES+cOSEX)*G974+(cNES+cEREX)*H974+(cNES+cHOEX)*I974+(cNES+cNES)*S974+(cNES+cOSEX)*N974+(cNES+cEREX)*O974+(cNES+cHOEX)*P974))/(1+cDR)^(((cycle + 0.5)/('Life tables'!$I$2/2))))</f>
        <v>10232.852101711738</v>
      </c>
      <c r="X974" s="107">
        <f>((L974+G974+H974+I974+N974+O974+P974+S974)/('Life tables'!$I$2/2))/(1+oDR)^(((cycle + 0.5)/('Life tables'!$I$2/2)))</f>
        <v>8.231528171156663</v>
      </c>
      <c r="Y974" s="31">
        <f>((uNES*L974+ uOCEX*G974+uEREX*H974+uHOEX*I974+uNES*S974+ uOCEX*N974+uEREX*O974+uHOEX*P974)/('Life tables'!$I$2/2))/(1+oDR)^(((cycle + 0.5)/('Life tables'!$I$2/2)))</f>
        <v>5.4249015059233763</v>
      </c>
      <c r="Z974" s="100">
        <f t="shared" si="307"/>
        <v>89136.755227988499</v>
      </c>
      <c r="AA974" s="107">
        <f>((L974+G974+H974+I974+N974+O974+P974+S974)/('Life tables'!$I$2/2))</f>
        <v>14.311345108885737</v>
      </c>
      <c r="AB974" s="31">
        <f>((uNES*L974+ uOCEX*G974+uEREX*H974+uHOEX*I974+uNES*S974+ uOCEX*N974+uEREX*O974+uHOEX*P974)/('Life tables'!$I$2/2))</f>
        <v>9.4317405005095214</v>
      </c>
    </row>
    <row r="975" spans="1:28" x14ac:dyDescent="0.25">
      <c r="A975" s="4">
        <v>969</v>
      </c>
      <c r="C975" s="105">
        <f>IF(male=0,VLOOKUP((($A$5:$A$1570/'Life tables'!$I$2)*2)+age,lifetable,13,1),IF(male=1,VLOOKUP((($A$5:$A$1570/'Life tables'!$I$2)*2)+age,lifetable,10,1),"error"))</f>
        <v>1.1900158768971547E-3</v>
      </c>
      <c r="F975" s="96">
        <f t="shared" si="300"/>
        <v>65.119613412337472</v>
      </c>
      <c r="G975" s="96">
        <f t="shared" si="301"/>
        <v>6.5414014551113464</v>
      </c>
      <c r="H975" s="96">
        <f t="shared" si="308"/>
        <v>0.37358489891817404</v>
      </c>
      <c r="I975" s="96">
        <f t="shared" si="309"/>
        <v>0.14969193585712703</v>
      </c>
      <c r="J975" s="96">
        <f t="shared" si="302"/>
        <v>8.5900453188222245E-2</v>
      </c>
      <c r="K975" s="96">
        <f t="shared" si="310"/>
        <v>0.15641971661635279</v>
      </c>
      <c r="L975" s="96">
        <f t="shared" si="311"/>
        <v>57.81261495264625</v>
      </c>
      <c r="M975" s="96">
        <f t="shared" si="303"/>
        <v>307.99790502672153</v>
      </c>
      <c r="N975" s="96">
        <f t="shared" si="304"/>
        <v>29.660865570800535</v>
      </c>
      <c r="O975" s="96">
        <f t="shared" si="312"/>
        <v>0.70800178667299263</v>
      </c>
      <c r="P975" s="96">
        <f t="shared" si="313"/>
        <v>0.70800178667299263</v>
      </c>
      <c r="Q975" s="96">
        <f t="shared" si="305"/>
        <v>0.40350436471865025</v>
      </c>
      <c r="R975" s="96">
        <f t="shared" si="306"/>
        <v>5.549963725042803E-2</v>
      </c>
      <c r="S975" s="96">
        <f t="shared" si="314"/>
        <v>276.46203188060593</v>
      </c>
      <c r="T975" s="96">
        <f t="shared" si="315"/>
        <v>215.9007125811124</v>
      </c>
      <c r="U975" s="96">
        <f t="shared" si="315"/>
        <v>411.68309315160246</v>
      </c>
      <c r="V975" s="32">
        <f t="shared" si="316"/>
        <v>1000.0000000000002</v>
      </c>
      <c r="W975" s="100">
        <f>IF(A975=1,((cPH1_+cPHr+(cNES*L975+(cNES+cOSEX)*G975+(cNES+cEREX)*H975+(cNES+cHOEX)*I975+(cNES+cNES)*S975+(cNES+cOSEX)*N975+(cNES+cEREX)*O975+(cNES+cHOEX)*P975)))/(1+cDR)^(A$6:A$65537 + 0.5),(cPHr+(cNES*L975+(cNES+cOSEX)*G975+(cNES+cEREX)*H975+(cNES+cHOEX)*I975+(cNES+cNES)*S975+(cNES+cOSEX)*N975+(cNES+cEREX)*O975+(cNES+cHOEX)*P975))/(1+cDR)^(((cycle + 0.5)/('Life tables'!$I$2/2))))</f>
        <v>10190.822701340971</v>
      </c>
      <c r="X975" s="107">
        <f>((L975+G975+H975+I975+N975+O975+P975+S975)/('Life tables'!$I$2/2))/(1+oDR)^(((cycle + 0.5)/('Life tables'!$I$2/2)))</f>
        <v>8.2113653150890773</v>
      </c>
      <c r="Y975" s="31">
        <f>((uNES*L975+ uOCEX*G975+uEREX*H975+uHOEX*I975+uNES*S975+ uOCEX*N975+uEREX*O975+uHOEX*P975)/('Life tables'!$I$2/2))/(1+oDR)^(((cycle + 0.5)/('Life tables'!$I$2/2)))</f>
        <v>5.4116133910948543</v>
      </c>
      <c r="Z975" s="100">
        <f t="shared" si="307"/>
        <v>88969.265370891677</v>
      </c>
      <c r="AA975" s="107">
        <f>((L975+G975+H975+I975+N975+O975+P975+S975)/('Life tables'!$I$2/2))</f>
        <v>14.284445025776677</v>
      </c>
      <c r="AB975" s="31">
        <f>((uNES*L975+ uOCEX*G975+uEREX*H975+uHOEX*I975+uNES*S975+ uOCEX*N975+uEREX*O975+uHOEX*P975)/('Life tables'!$I$2/2))</f>
        <v>9.4140122890163696</v>
      </c>
    </row>
    <row r="976" spans="1:28" x14ac:dyDescent="0.25">
      <c r="A976" s="4">
        <v>970</v>
      </c>
      <c r="C976" s="105">
        <f>IF(male=0,VLOOKUP((($A$5:$A$1570/'Life tables'!$I$2)*2)+age,lifetable,13,1),IF(male=1,VLOOKUP((($A$5:$A$1570/'Life tables'!$I$2)*2)+age,lifetable,10,1),"error"))</f>
        <v>1.1900158768971547E-3</v>
      </c>
      <c r="F976" s="96">
        <f t="shared" si="300"/>
        <v>64.997137849685245</v>
      </c>
      <c r="G976" s="96">
        <f t="shared" si="301"/>
        <v>6.5290985285156999</v>
      </c>
      <c r="H976" s="96">
        <f t="shared" si="308"/>
        <v>0.37288226850782968</v>
      </c>
      <c r="I976" s="96">
        <f t="shared" si="309"/>
        <v>0.1494103984967543</v>
      </c>
      <c r="J976" s="96">
        <f t="shared" si="302"/>
        <v>8.5738893470880387E-2</v>
      </c>
      <c r="K976" s="96">
        <f t="shared" si="310"/>
        <v>0.15612552579121411</v>
      </c>
      <c r="L976" s="96">
        <f t="shared" si="311"/>
        <v>57.703882234902864</v>
      </c>
      <c r="M976" s="96">
        <f t="shared" si="303"/>
        <v>307.41905641760002</v>
      </c>
      <c r="N976" s="96">
        <f t="shared" si="304"/>
        <v>29.605121195592826</v>
      </c>
      <c r="O976" s="96">
        <f t="shared" si="312"/>
        <v>0.70667117421497727</v>
      </c>
      <c r="P976" s="96">
        <f t="shared" si="313"/>
        <v>0.70667117421497727</v>
      </c>
      <c r="Q976" s="96">
        <f t="shared" si="305"/>
        <v>0.40274602209202881</v>
      </c>
      <c r="R976" s="96">
        <f t="shared" si="306"/>
        <v>5.5395331710342069E-2</v>
      </c>
      <c r="S976" s="96">
        <f t="shared" si="314"/>
        <v>275.94245151977486</v>
      </c>
      <c r="T976" s="96">
        <f t="shared" si="315"/>
        <v>216.38919749667531</v>
      </c>
      <c r="U976" s="96">
        <f t="shared" si="315"/>
        <v>411.89461400910403</v>
      </c>
      <c r="V976" s="32">
        <f t="shared" si="316"/>
        <v>1000.0000000000002</v>
      </c>
      <c r="W976" s="100">
        <f>IF(A976=1,((cPH1_+cPHr+(cNES*L976+(cNES+cOSEX)*G976+(cNES+cEREX)*H976+(cNES+cHOEX)*I976+(cNES+cNES)*S976+(cNES+cOSEX)*N976+(cNES+cEREX)*O976+(cNES+cHOEX)*P976)))/(1+cDR)^(A$6:A$65537 + 0.5),(cPHr+(cNES*L976+(cNES+cOSEX)*G976+(cNES+cEREX)*H976+(cNES+cHOEX)*I976+(cNES+cNES)*S976+(cNES+cOSEX)*N976+(cNES+cEREX)*O976+(cNES+cHOEX)*P976))/(1+cDR)^(((cycle + 0.5)/('Life tables'!$I$2/2))))</f>
        <v>10148.965914734175</v>
      </c>
      <c r="X976" s="107">
        <f>((L976+G976+H976+I976+N976+O976+P976+S976)/('Life tables'!$I$2/2))/(1+oDR)^(((cycle + 0.5)/('Life tables'!$I$2/2)))</f>
        <v>8.1912518509360215</v>
      </c>
      <c r="Y976" s="31">
        <f>((uNES*L976+ uOCEX*G976+uEREX*H976+uHOEX*I976+uNES*S976+ uOCEX*N976+uEREX*O976+uHOEX*P976)/('Life tables'!$I$2/2))/(1+oDR)^(((cycle + 0.5)/('Life tables'!$I$2/2)))</f>
        <v>5.3983578274087298</v>
      </c>
      <c r="Z976" s="100">
        <f t="shared" si="307"/>
        <v>88802.090111616504</v>
      </c>
      <c r="AA976" s="107">
        <f>((L976+G976+H976+I976+N976+O976+P976+S976)/('Life tables'!$I$2/2))</f>
        <v>14.257595511343665</v>
      </c>
      <c r="AB976" s="31">
        <f>((uNES*L976+ uOCEX*G976+uEREX*H976+uHOEX*I976+uNES*S976+ uOCEX*N976+uEREX*O976+uHOEX*P976)/('Life tables'!$I$2/2))</f>
        <v>9.3963174041455577</v>
      </c>
    </row>
    <row r="977" spans="1:28" x14ac:dyDescent="0.25">
      <c r="A977" s="4">
        <v>971</v>
      </c>
      <c r="C977" s="105">
        <f>IF(male=0,VLOOKUP((($A$5:$A$1570/'Life tables'!$I$2)*2)+age,lifetable,13,1),IF(male=1,VLOOKUP((($A$5:$A$1570/'Life tables'!$I$2)*2)+age,lifetable,10,1),"error"))</f>
        <v>1.1900158768971547E-3</v>
      </c>
      <c r="F977" s="96">
        <f t="shared" si="300"/>
        <v>64.874895096960998</v>
      </c>
      <c r="G977" s="96">
        <f t="shared" si="301"/>
        <v>6.5168189881645633</v>
      </c>
      <c r="H977" s="96">
        <f t="shared" si="308"/>
        <v>0.37218097370543585</v>
      </c>
      <c r="I977" s="96">
        <f t="shared" si="309"/>
        <v>0.14912939630185598</v>
      </c>
      <c r="J977" s="96">
        <f t="shared" si="302"/>
        <v>8.5577640857301449E-2</v>
      </c>
      <c r="K977" s="96">
        <f t="shared" si="310"/>
        <v>0.15583189418412124</v>
      </c>
      <c r="L977" s="96">
        <f t="shared" si="311"/>
        <v>57.59535620374772</v>
      </c>
      <c r="M977" s="96">
        <f t="shared" si="303"/>
        <v>306.84129339725979</v>
      </c>
      <c r="N977" s="96">
        <f t="shared" si="304"/>
        <v>29.54948136493682</v>
      </c>
      <c r="O977" s="96">
        <f t="shared" si="312"/>
        <v>0.70534305722457435</v>
      </c>
      <c r="P977" s="96">
        <f t="shared" si="313"/>
        <v>0.70534305722457435</v>
      </c>
      <c r="Q977" s="96">
        <f t="shared" si="305"/>
        <v>0.40198910168226154</v>
      </c>
      <c r="R977" s="96">
        <f t="shared" si="306"/>
        <v>5.5291221787767061E-2</v>
      </c>
      <c r="S977" s="96">
        <f t="shared" si="314"/>
        <v>275.42384559440382</v>
      </c>
      <c r="T977" s="96">
        <f t="shared" si="315"/>
        <v>216.87676423921488</v>
      </c>
      <c r="U977" s="96">
        <f t="shared" si="315"/>
        <v>412.1057371250759</v>
      </c>
      <c r="V977" s="32">
        <f t="shared" si="316"/>
        <v>1000</v>
      </c>
      <c r="W977" s="100">
        <f>IF(A977=1,((cPH1_+cPHr+(cNES*L977+(cNES+cOSEX)*G977+(cNES+cEREX)*H977+(cNES+cHOEX)*I977+(cNES+cNES)*S977+(cNES+cOSEX)*N977+(cNES+cEREX)*O977+(cNES+cHOEX)*P977)))/(1+cDR)^(A$6:A$65537 + 0.5),(cPHr+(cNES*L977+(cNES+cOSEX)*G977+(cNES+cEREX)*H977+(cNES+cHOEX)*I977+(cNES+cNES)*S977+(cNES+cOSEX)*N977+(cNES+cEREX)*O977+(cNES+cHOEX)*P977))/(1+cDR)^(((cycle + 0.5)/('Life tables'!$I$2/2))))</f>
        <v>10107.281033817166</v>
      </c>
      <c r="X977" s="107">
        <f>((L977+G977+H977+I977+N977+O977+P977+S977)/('Life tables'!$I$2/2))/(1+oDR)^(((cycle + 0.5)/('Life tables'!$I$2/2)))</f>
        <v>8.1711876575762084</v>
      </c>
      <c r="Y977" s="31">
        <f>((uNES*L977+ uOCEX*G977+uEREX*H977+uHOEX*I977+uNES*S977+ uOCEX*N977+uEREX*O977+uHOEX*P977)/('Life tables'!$I$2/2))/(1+oDR)^(((cycle + 0.5)/('Life tables'!$I$2/2)))</f>
        <v>5.385134735043982</v>
      </c>
      <c r="Z977" s="100">
        <f t="shared" si="307"/>
        <v>88635.228866407459</v>
      </c>
      <c r="AA977" s="107">
        <f>((L977+G977+H977+I977+N977+O977+P977+S977)/('Life tables'!$I$2/2))</f>
        <v>14.230796470304082</v>
      </c>
      <c r="AB977" s="31">
        <f>((uNES*L977+ uOCEX*G977+uEREX*H977+uHOEX*I977+uNES*S977+ uOCEX*N977+uEREX*O977+uHOEX*P977)/('Life tables'!$I$2/2))</f>
        <v>9.3786557831065291</v>
      </c>
    </row>
    <row r="978" spans="1:28" x14ac:dyDescent="0.25">
      <c r="A978" s="4">
        <v>972</v>
      </c>
      <c r="C978" s="105">
        <f>IF(male=0,VLOOKUP((($A$5:$A$1570/'Life tables'!$I$2)*2)+age,lifetable,13,1),IF(male=1,VLOOKUP((($A$5:$A$1570/'Life tables'!$I$2)*2)+age,lifetable,10,1),"error"))</f>
        <v>1.1900158768971547E-3</v>
      </c>
      <c r="F978" s="96">
        <f t="shared" si="300"/>
        <v>64.752884626805098</v>
      </c>
      <c r="G978" s="96">
        <f t="shared" si="301"/>
        <v>6.5045627810835587</v>
      </c>
      <c r="H978" s="96">
        <f t="shared" si="308"/>
        <v>0.3714810114855816</v>
      </c>
      <c r="I978" s="96">
        <f t="shared" si="309"/>
        <v>0.14884892806017852</v>
      </c>
      <c r="J978" s="96">
        <f t="shared" si="302"/>
        <v>8.5416694651835892E-2</v>
      </c>
      <c r="K978" s="96">
        <f t="shared" si="310"/>
        <v>0.15553882052833695</v>
      </c>
      <c r="L978" s="96">
        <f t="shared" si="311"/>
        <v>57.487036390995605</v>
      </c>
      <c r="M978" s="96">
        <f t="shared" si="303"/>
        <v>306.26461400890429</v>
      </c>
      <c r="N978" s="96">
        <f t="shared" si="304"/>
        <v>29.493945890388773</v>
      </c>
      <c r="O978" s="96">
        <f t="shared" si="312"/>
        <v>0.70401743120365146</v>
      </c>
      <c r="P978" s="96">
        <f t="shared" si="313"/>
        <v>0.70401743120365146</v>
      </c>
      <c r="Q978" s="96">
        <f t="shared" si="305"/>
        <v>0.40123360092577243</v>
      </c>
      <c r="R978" s="96">
        <f t="shared" si="306"/>
        <v>5.5187307130098368E-2</v>
      </c>
      <c r="S978" s="96">
        <f t="shared" si="314"/>
        <v>274.90621234805235</v>
      </c>
      <c r="T978" s="96">
        <f t="shared" si="315"/>
        <v>217.3634145347925</v>
      </c>
      <c r="U978" s="96">
        <f t="shared" si="315"/>
        <v>412.31646325273437</v>
      </c>
      <c r="V978" s="32">
        <f t="shared" si="316"/>
        <v>1000.0000000000002</v>
      </c>
      <c r="W978" s="100">
        <f>IF(A978=1,((cPH1_+cPHr+(cNES*L978+(cNES+cOSEX)*G978+(cNES+cEREX)*H978+(cNES+cHOEX)*I978+(cNES+cNES)*S978+(cNES+cOSEX)*N978+(cNES+cEREX)*O978+(cNES+cHOEX)*P978)))/(1+cDR)^(A$6:A$65537 + 0.5),(cPHr+(cNES*L978+(cNES+cOSEX)*G978+(cNES+cEREX)*H978+(cNES+cHOEX)*I978+(cNES+cNES)*S978+(cNES+cOSEX)*N978+(cNES+cEREX)*O978+(cNES+cHOEX)*P978))/(1+cDR)^(((cycle + 0.5)/('Life tables'!$I$2/2))))</f>
        <v>10065.767353388501</v>
      </c>
      <c r="X978" s="107">
        <f>((L978+G978+H978+I978+N978+O978+P978+S978)/('Life tables'!$I$2/2))/(1+oDR)^(((cycle + 0.5)/('Life tables'!$I$2/2)))</f>
        <v>8.1511726141898748</v>
      </c>
      <c r="Y978" s="31">
        <f>((uNES*L978+ uOCEX*G978+uEREX*H978+uHOEX*I978+uNES*S978+ uOCEX*N978+uEREX*O978+uHOEX*P978)/('Life tables'!$I$2/2))/(1+oDR)^(((cycle + 0.5)/('Life tables'!$I$2/2)))</f>
        <v>5.3719440343782034</v>
      </c>
      <c r="Z978" s="100">
        <f t="shared" si="307"/>
        <v>88468.681052345142</v>
      </c>
      <c r="AA978" s="107">
        <f>((L978+G978+H978+I978+N978+O978+P978+S978)/('Life tables'!$I$2/2))</f>
        <v>14.204047807562423</v>
      </c>
      <c r="AB978" s="31">
        <f>((uNES*L978+ uOCEX*G978+uEREX*H978+uHOEX*I978+uNES*S978+ uOCEX*N978+uEREX*O978+uHOEX*P978)/('Life tables'!$I$2/2))</f>
        <v>9.3610273632318819</v>
      </c>
    </row>
    <row r="979" spans="1:28" x14ac:dyDescent="0.25">
      <c r="A979" s="4">
        <v>973</v>
      </c>
      <c r="C979" s="105">
        <f>IF(male=0,VLOOKUP((($A$5:$A$1570/'Life tables'!$I$2)*2)+age,lifetable,13,1),IF(male=1,VLOOKUP((($A$5:$A$1570/'Life tables'!$I$2)*2)+age,lifetable,10,1),"error"))</f>
        <v>1.1900158768971547E-3</v>
      </c>
      <c r="F979" s="96">
        <f t="shared" si="300"/>
        <v>64.631105915945398</v>
      </c>
      <c r="G979" s="96">
        <f t="shared" si="301"/>
        <v>6.4923298547089017</v>
      </c>
      <c r="H979" s="96">
        <f t="shared" si="308"/>
        <v>0.37078237884630538</v>
      </c>
      <c r="I979" s="96">
        <f t="shared" si="309"/>
        <v>0.1485689925688643</v>
      </c>
      <c r="J979" s="96">
        <f t="shared" si="302"/>
        <v>8.5256054164226006E-2</v>
      </c>
      <c r="K979" s="96">
        <f t="shared" si="310"/>
        <v>0.15524630356694219</v>
      </c>
      <c r="L979" s="96">
        <f t="shared" si="311"/>
        <v>57.378922332090156</v>
      </c>
      <c r="M979" s="96">
        <f t="shared" si="303"/>
        <v>305.68901629652794</v>
      </c>
      <c r="N979" s="96">
        <f t="shared" si="304"/>
        <v>29.438514583581103</v>
      </c>
      <c r="O979" s="96">
        <f t="shared" si="312"/>
        <v>0.70269429165589381</v>
      </c>
      <c r="P979" s="96">
        <f t="shared" si="313"/>
        <v>0.70269429165589381</v>
      </c>
      <c r="Q979" s="96">
        <f t="shared" si="305"/>
        <v>0.40047951726002229</v>
      </c>
      <c r="R979" s="96">
        <f t="shared" si="306"/>
        <v>5.5083587384873824E-2</v>
      </c>
      <c r="S979" s="96">
        <f t="shared" si="314"/>
        <v>274.38955002499017</v>
      </c>
      <c r="T979" s="96">
        <f t="shared" si="315"/>
        <v>217.84915010621674</v>
      </c>
      <c r="U979" s="96">
        <f t="shared" si="315"/>
        <v>412.52679314368618</v>
      </c>
      <c r="V979" s="32">
        <f t="shared" si="316"/>
        <v>1000.0000000000002</v>
      </c>
      <c r="W979" s="100">
        <f>IF(A979=1,((cPH1_+cPHr+(cNES*L979+(cNES+cOSEX)*G979+(cNES+cEREX)*H979+(cNES+cHOEX)*I979+(cNES+cNES)*S979+(cNES+cOSEX)*N979+(cNES+cEREX)*O979+(cNES+cHOEX)*P979)))/(1+cDR)^(A$6:A$65537 + 0.5),(cPHr+(cNES*L979+(cNES+cOSEX)*G979+(cNES+cEREX)*H979+(cNES+cHOEX)*I979+(cNES+cNES)*S979+(cNES+cOSEX)*N979+(cNES+cEREX)*O979+(cNES+cHOEX)*P979))/(1+cDR)^(((cycle + 0.5)/('Life tables'!$I$2/2))))</f>
        <v>10024.424171109013</v>
      </c>
      <c r="X979" s="107">
        <f>((L979+G979+H979+I979+N979+O979+P979+S979)/('Life tables'!$I$2/2))/(1+oDR)^(((cycle + 0.5)/('Life tables'!$I$2/2)))</f>
        <v>8.1312066002578618</v>
      </c>
      <c r="Y979" s="31">
        <f>((uNES*L979+ uOCEX*G979+uEREX*H979+uHOEX*I979+uNES*S979+ uOCEX*N979+uEREX*O979+uHOEX*P979)/('Life tables'!$I$2/2))/(1+oDR)^(((cycle + 0.5)/('Life tables'!$I$2/2)))</f>
        <v>5.3587856459870116</v>
      </c>
      <c r="Z979" s="100">
        <f t="shared" si="307"/>
        <v>88302.446087353703</v>
      </c>
      <c r="AA979" s="107">
        <f>((L979+G979+H979+I979+N979+O979+P979+S979)/('Life tables'!$I$2/2))</f>
        <v>14.177349428209682</v>
      </c>
      <c r="AB979" s="31">
        <f>((uNES*L979+ uOCEX*G979+uEREX*H979+uHOEX*I979+uNES*S979+ uOCEX*N979+uEREX*O979+uHOEX*P979)/('Life tables'!$I$2/2))</f>
        <v>9.3434320819769709</v>
      </c>
    </row>
    <row r="980" spans="1:28" x14ac:dyDescent="0.25">
      <c r="A980" s="4">
        <v>974</v>
      </c>
      <c r="C980" s="105">
        <f>IF(male=0,VLOOKUP((($A$5:$A$1570/'Life tables'!$I$2)*2)+age,lifetable,13,1),IF(male=1,VLOOKUP((($A$5:$A$1570/'Life tables'!$I$2)*2)+age,lifetable,10,1),"error"))</f>
        <v>1.1900158768971547E-3</v>
      </c>
      <c r="F980" s="96">
        <f t="shared" si="300"/>
        <v>64.509558445082803</v>
      </c>
      <c r="G980" s="96">
        <f t="shared" si="301"/>
        <v>6.4801201568759126</v>
      </c>
      <c r="H980" s="96">
        <f t="shared" si="308"/>
        <v>0.37008507280843878</v>
      </c>
      <c r="I980" s="96">
        <f t="shared" si="309"/>
        <v>0.14828958863418873</v>
      </c>
      <c r="J980" s="96">
        <f t="shared" si="302"/>
        <v>8.5095718709454995E-2</v>
      </c>
      <c r="K980" s="96">
        <f t="shared" si="310"/>
        <v>0.15495434205256134</v>
      </c>
      <c r="L980" s="96">
        <f t="shared" si="311"/>
        <v>57.271013566002246</v>
      </c>
      <c r="M980" s="96">
        <f t="shared" si="303"/>
        <v>305.11449830501454</v>
      </c>
      <c r="N980" s="96">
        <f t="shared" si="304"/>
        <v>29.383187256231889</v>
      </c>
      <c r="O980" s="96">
        <f t="shared" si="312"/>
        <v>0.70137363408703157</v>
      </c>
      <c r="P980" s="96">
        <f t="shared" si="313"/>
        <v>0.70137363408703157</v>
      </c>
      <c r="Q980" s="96">
        <f t="shared" si="305"/>
        <v>0.39972684812363668</v>
      </c>
      <c r="R980" s="96">
        <f t="shared" si="306"/>
        <v>5.4980062199791568E-2</v>
      </c>
      <c r="S980" s="96">
        <f t="shared" si="314"/>
        <v>273.87385687028518</v>
      </c>
      <c r="T980" s="96">
        <f t="shared" si="315"/>
        <v>218.33397267304983</v>
      </c>
      <c r="U980" s="96">
        <f t="shared" si="315"/>
        <v>412.73672754793853</v>
      </c>
      <c r="V980" s="32">
        <f t="shared" si="316"/>
        <v>1000.0000000000002</v>
      </c>
      <c r="W980" s="100">
        <f>IF(A980=1,((cPH1_+cPHr+(cNES*L980+(cNES+cOSEX)*G980+(cNES+cEREX)*H980+(cNES+cHOEX)*I980+(cNES+cNES)*S980+(cNES+cOSEX)*N980+(cNES+cEREX)*O980+(cNES+cHOEX)*P980)))/(1+cDR)^(A$6:A$65537 + 0.5),(cPHr+(cNES*L980+(cNES+cOSEX)*G980+(cNES+cEREX)*H980+(cNES+cHOEX)*I980+(cNES+cNES)*S980+(cNES+cOSEX)*N980+(cNES+cEREX)*O980+(cNES+cHOEX)*P980))/(1+cDR)^(((cycle + 0.5)/('Life tables'!$I$2/2))))</f>
        <v>9983.2507874913517</v>
      </c>
      <c r="X980" s="107">
        <f>((L980+G980+H980+I980+N980+O980+P980+S980)/('Life tables'!$I$2/2))/(1+oDR)^(((cycle + 0.5)/('Life tables'!$I$2/2)))</f>
        <v>8.1112894955607331</v>
      </c>
      <c r="Y980" s="31">
        <f>((uNES*L980+ uOCEX*G980+uEREX*H980+uHOEX*I980+uNES*S980+ uOCEX*N980+uEREX*O980+uHOEX*P980)/('Life tables'!$I$2/2))/(1+oDR)^(((cycle + 0.5)/('Life tables'!$I$2/2)))</f>
        <v>5.3456594906434631</v>
      </c>
      <c r="Z980" s="100">
        <f t="shared" si="307"/>
        <v>88136.52339020808</v>
      </c>
      <c r="AA980" s="107">
        <f>((L980+G980+H980+I980+N980+O980+P980+S980)/('Life tables'!$I$2/2))</f>
        <v>14.150701237522728</v>
      </c>
      <c r="AB980" s="31">
        <f>((uNES*L980+ uOCEX*G980+uEREX*H980+uHOEX*I980+uNES*S980+ uOCEX*N980+uEREX*O980+uHOEX*P980)/('Life tables'!$I$2/2))</f>
        <v>9.325869876919521</v>
      </c>
    </row>
    <row r="981" spans="1:28" x14ac:dyDescent="0.25">
      <c r="A981" s="4">
        <v>975</v>
      </c>
      <c r="C981" s="105">
        <f>IF(male=0,VLOOKUP((($A$5:$A$1570/'Life tables'!$I$2)*2)+age,lifetable,13,1),IF(male=1,VLOOKUP((($A$5:$A$1570/'Life tables'!$I$2)*2)+age,lifetable,10,1),"error"))</f>
        <v>1.1900158768971547E-3</v>
      </c>
      <c r="F981" s="96">
        <f t="shared" si="300"/>
        <v>64.388241698780661</v>
      </c>
      <c r="G981" s="96">
        <f t="shared" si="301"/>
        <v>6.4679336358079018</v>
      </c>
      <c r="H981" s="96">
        <f t="shared" si="308"/>
        <v>0.36938909041497175</v>
      </c>
      <c r="I981" s="96">
        <f t="shared" si="309"/>
        <v>0.14801071507130584</v>
      </c>
      <c r="J981" s="96">
        <f t="shared" si="302"/>
        <v>8.4935687607601118E-2</v>
      </c>
      <c r="K981" s="96">
        <f t="shared" si="310"/>
        <v>0.15466293474709653</v>
      </c>
      <c r="L981" s="96">
        <f t="shared" si="311"/>
        <v>57.163309635131782</v>
      </c>
      <c r="M981" s="96">
        <f t="shared" si="303"/>
        <v>304.54105808023127</v>
      </c>
      <c r="N981" s="96">
        <f t="shared" si="304"/>
        <v>29.327963720153907</v>
      </c>
      <c r="O981" s="96">
        <f t="shared" si="312"/>
        <v>0.70005545400505498</v>
      </c>
      <c r="P981" s="96">
        <f t="shared" si="313"/>
        <v>0.70005545400505498</v>
      </c>
      <c r="Q981" s="96">
        <f t="shared" si="305"/>
        <v>0.39897559095652962</v>
      </c>
      <c r="R981" s="96">
        <f t="shared" si="306"/>
        <v>5.4876731222726918E-2</v>
      </c>
      <c r="S981" s="96">
        <f t="shared" si="314"/>
        <v>273.359131129888</v>
      </c>
      <c r="T981" s="96">
        <f t="shared" si="315"/>
        <v>218.81788395161396</v>
      </c>
      <c r="U981" s="96">
        <f t="shared" si="315"/>
        <v>412.94626721390836</v>
      </c>
      <c r="V981" s="32">
        <f t="shared" si="316"/>
        <v>1000.0000000000002</v>
      </c>
      <c r="W981" s="100">
        <f>IF(A981=1,((cPH1_+cPHr+(cNES*L981+(cNES+cOSEX)*G981+(cNES+cEREX)*H981+(cNES+cHOEX)*I981+(cNES+cNES)*S981+(cNES+cOSEX)*N981+(cNES+cEREX)*O981+(cNES+cHOEX)*P981)))/(1+cDR)^(A$6:A$65537 + 0.5),(cPHr+(cNES*L981+(cNES+cOSEX)*G981+(cNES+cEREX)*H981+(cNES+cHOEX)*I981+(cNES+cNES)*S981+(cNES+cOSEX)*N981+(cNES+cEREX)*O981+(cNES+cHOEX)*P981))/(1+cDR)^(((cycle + 0.5)/('Life tables'!$I$2/2))))</f>
        <v>9942.2465058894322</v>
      </c>
      <c r="X981" s="107">
        <f>((L981+G981+H981+I981+N981+O981+P981+S981)/('Life tables'!$I$2/2))/(1+oDR)^(((cycle + 0.5)/('Life tables'!$I$2/2)))</f>
        <v>8.0914211801778624</v>
      </c>
      <c r="Y981" s="31">
        <f>((uNES*L981+ uOCEX*G981+uEREX*H981+uHOEX*I981+uNES*S981+ uOCEX*N981+uEREX*O981+uHOEX*P981)/('Life tables'!$I$2/2))/(1+oDR)^(((cycle + 0.5)/('Life tables'!$I$2/2)))</f>
        <v>5.3325654893174619</v>
      </c>
      <c r="Z981" s="100">
        <f t="shared" si="307"/>
        <v>87970.912380540671</v>
      </c>
      <c r="AA981" s="107">
        <f>((L981+G981+H981+I981+N981+O981+P981+S981)/('Life tables'!$I$2/2))</f>
        <v>14.124103140963697</v>
      </c>
      <c r="AB981" s="31">
        <f>((uNES*L981+ uOCEX*G981+uEREX*H981+uHOEX*I981+uNES*S981+ uOCEX*N981+uEREX*O981+uHOEX*P981)/('Life tables'!$I$2/2))</f>
        <v>9.3083406857592088</v>
      </c>
    </row>
    <row r="982" spans="1:28" x14ac:dyDescent="0.25">
      <c r="A982" s="4">
        <v>976</v>
      </c>
      <c r="C982" s="105">
        <f>IF(male=0,VLOOKUP((($A$5:$A$1570/'Life tables'!$I$2)*2)+age,lifetable,13,1),IF(male=1,VLOOKUP((($A$5:$A$1570/'Life tables'!$I$2)*2)+age,lifetable,10,1),"error"))</f>
        <v>1.1900158768971547E-3</v>
      </c>
      <c r="F982" s="96">
        <f t="shared" si="300"/>
        <v>64.267155165357934</v>
      </c>
      <c r="G982" s="96">
        <f t="shared" si="301"/>
        <v>6.4557702401054362</v>
      </c>
      <c r="H982" s="96">
        <f t="shared" si="308"/>
        <v>0.36869442873043984</v>
      </c>
      <c r="I982" s="96">
        <f t="shared" si="309"/>
        <v>0.14773237070400277</v>
      </c>
      <c r="J982" s="96">
        <f t="shared" si="302"/>
        <v>8.4775960183696722E-2</v>
      </c>
      <c r="K982" s="96">
        <f t="shared" si="310"/>
        <v>0.15437208042147102</v>
      </c>
      <c r="L982" s="96">
        <f t="shared" si="311"/>
        <v>57.05581008521289</v>
      </c>
      <c r="M982" s="96">
        <f t="shared" si="303"/>
        <v>303.96869366912</v>
      </c>
      <c r="N982" s="96">
        <f t="shared" si="304"/>
        <v>29.272843787263426</v>
      </c>
      <c r="O982" s="96">
        <f t="shared" si="312"/>
        <v>0.69873974692042518</v>
      </c>
      <c r="P982" s="96">
        <f t="shared" si="313"/>
        <v>0.69873974692042518</v>
      </c>
      <c r="Q982" s="96">
        <f t="shared" si="305"/>
        <v>0.39822574320002296</v>
      </c>
      <c r="R982" s="96">
        <f t="shared" si="306"/>
        <v>5.4773594101748861E-2</v>
      </c>
      <c r="S982" s="96">
        <f t="shared" si="314"/>
        <v>272.84537105071394</v>
      </c>
      <c r="T982" s="96">
        <f t="shared" si="315"/>
        <v>219.30088565499767</v>
      </c>
      <c r="U982" s="96">
        <f t="shared" si="315"/>
        <v>413.15541288843156</v>
      </c>
      <c r="V982" s="32">
        <f t="shared" si="316"/>
        <v>1000.0000000000002</v>
      </c>
      <c r="W982" s="100">
        <f>IF(A982=1,((cPH1_+cPHr+(cNES*L982+(cNES+cOSEX)*G982+(cNES+cEREX)*H982+(cNES+cHOEX)*I982+(cNES+cNES)*S982+(cNES+cOSEX)*N982+(cNES+cEREX)*O982+(cNES+cHOEX)*P982)))/(1+cDR)^(A$6:A$65537 + 0.5),(cPHr+(cNES*L982+(cNES+cOSEX)*G982+(cNES+cEREX)*H982+(cNES+cHOEX)*I982+(cNES+cNES)*S982+(cNES+cOSEX)*N982+(cNES+cEREX)*O982+(cNES+cHOEX)*P982))/(1+cDR)^(((cycle + 0.5)/('Life tables'!$I$2/2))))</f>
        <v>9901.4106324880013</v>
      </c>
      <c r="X982" s="107">
        <f>((L982+G982+H982+I982+N982+O982+P982+S982)/('Life tables'!$I$2/2))/(1+oDR)^(((cycle + 0.5)/('Life tables'!$I$2/2)))</f>
        <v>8.0716015344865664</v>
      </c>
      <c r="Y982" s="31">
        <f>((uNES*L982+ uOCEX*G982+uEREX*H982+uHOEX*I982+uNES*S982+ uOCEX*N982+uEREX*O982+uHOEX*P982)/('Life tables'!$I$2/2))/(1+oDR)^(((cycle + 0.5)/('Life tables'!$I$2/2)))</f>
        <v>5.319503563175183</v>
      </c>
      <c r="Z982" s="100">
        <f t="shared" si="307"/>
        <v>87805.612478847892</v>
      </c>
      <c r="AA982" s="107">
        <f>((L982+G982+H982+I982+N982+O982+P982+S982)/('Life tables'!$I$2/2))</f>
        <v>14.0975550441794</v>
      </c>
      <c r="AB982" s="31">
        <f>((uNES*L982+ uOCEX*G982+uEREX*H982+uHOEX*I982+uNES*S982+ uOCEX*N982+uEREX*O982+uHOEX*P982)/('Life tables'!$I$2/2))</f>
        <v>9.2908444463172852</v>
      </c>
    </row>
    <row r="983" spans="1:28" x14ac:dyDescent="0.25">
      <c r="A983" s="4">
        <v>977</v>
      </c>
      <c r="C983" s="105">
        <f>IF(male=0,VLOOKUP((($A$5:$A$1570/'Life tables'!$I$2)*2)+age,lifetable,13,1),IF(male=1,VLOOKUP((($A$5:$A$1570/'Life tables'!$I$2)*2)+age,lifetable,10,1),"error"))</f>
        <v>1.1900158768971547E-3</v>
      </c>
      <c r="F983" s="96">
        <f t="shared" si="300"/>
        <v>64.146298336785989</v>
      </c>
      <c r="G983" s="96">
        <f t="shared" si="301"/>
        <v>6.4436299187359785</v>
      </c>
      <c r="H983" s="96">
        <f t="shared" si="308"/>
        <v>0.36800108484033212</v>
      </c>
      <c r="I983" s="96">
        <f t="shared" si="309"/>
        <v>0.14745455436446259</v>
      </c>
      <c r="J983" s="96">
        <f t="shared" si="302"/>
        <v>8.461653576759208E-2</v>
      </c>
      <c r="K983" s="96">
        <f t="shared" si="310"/>
        <v>0.15408177785538124</v>
      </c>
      <c r="L983" s="96">
        <f t="shared" si="311"/>
        <v>56.948514465222246</v>
      </c>
      <c r="M983" s="96">
        <f t="shared" si="303"/>
        <v>303.39740311978494</v>
      </c>
      <c r="N983" s="96">
        <f t="shared" si="304"/>
        <v>29.217827269588653</v>
      </c>
      <c r="O983" s="96">
        <f t="shared" si="312"/>
        <v>0.69742650834627473</v>
      </c>
      <c r="P983" s="96">
        <f t="shared" si="313"/>
        <v>0.69742650834627473</v>
      </c>
      <c r="Q983" s="96">
        <f t="shared" si="305"/>
        <v>0.39747730229696165</v>
      </c>
      <c r="R983" s="96">
        <f t="shared" si="306"/>
        <v>5.4670650485135808E-2</v>
      </c>
      <c r="S983" s="96">
        <f t="shared" si="314"/>
        <v>272.33257488072161</v>
      </c>
      <c r="T983" s="96">
        <f t="shared" si="315"/>
        <v>219.78297949306221</v>
      </c>
      <c r="U983" s="96">
        <f t="shared" si="315"/>
        <v>413.36416531677207</v>
      </c>
      <c r="V983" s="32">
        <f t="shared" si="316"/>
        <v>1000.0000000000001</v>
      </c>
      <c r="W983" s="100">
        <f>IF(A983=1,((cPH1_+cPHr+(cNES*L983+(cNES+cOSEX)*G983+(cNES+cEREX)*H983+(cNES+cHOEX)*I983+(cNES+cNES)*S983+(cNES+cOSEX)*N983+(cNES+cEREX)*O983+(cNES+cHOEX)*P983)))/(1+cDR)^(A$6:A$65537 + 0.5),(cPHr+(cNES*L983+(cNES+cOSEX)*G983+(cNES+cEREX)*H983+(cNES+cHOEX)*I983+(cNES+cNES)*S983+(cNES+cOSEX)*N983+(cNES+cEREX)*O983+(cNES+cHOEX)*P983))/(1+cDR)^(((cycle + 0.5)/('Life tables'!$I$2/2))))</f>
        <v>9860.7424762920891</v>
      </c>
      <c r="X983" s="107">
        <f>((L983+G983+H983+I983+N983+O983+P983+S983)/('Life tables'!$I$2/2))/(1+oDR)^(((cycle + 0.5)/('Life tables'!$I$2/2)))</f>
        <v>8.0518304391612165</v>
      </c>
      <c r="Y983" s="31">
        <f>((uNES*L983+ uOCEX*G983+uEREX*H983+uHOEX*I983+uNES*S983+ uOCEX*N983+uEREX*O983+uHOEX*P983)/('Life tables'!$I$2/2))/(1+oDR)^(((cycle + 0.5)/('Life tables'!$I$2/2)))</f>
        <v>5.306473633578495</v>
      </c>
      <c r="Z983" s="100">
        <f t="shared" si="307"/>
        <v>87640.623106496379</v>
      </c>
      <c r="AA983" s="107">
        <f>((L983+G983+H983+I983+N983+O983+P983+S983)/('Life tables'!$I$2/2))</f>
        <v>14.071056853000728</v>
      </c>
      <c r="AB983" s="31">
        <f>((uNES*L983+ uOCEX*G983+uEREX*H983+uHOEX*I983+uNES*S983+ uOCEX*N983+uEREX*O983+uHOEX*P983)/('Life tables'!$I$2/2))</f>
        <v>9.2733810965361947</v>
      </c>
    </row>
    <row r="984" spans="1:28" x14ac:dyDescent="0.25">
      <c r="A984" s="4">
        <v>978</v>
      </c>
      <c r="C984" s="105">
        <f>IF(male=0,VLOOKUP((($A$5:$A$1570/'Life tables'!$I$2)*2)+age,lifetable,13,1),IF(male=1,VLOOKUP((($A$5:$A$1570/'Life tables'!$I$2)*2)+age,lifetable,10,1),"error"))</f>
        <v>1.1900158768971547E-3</v>
      </c>
      <c r="F984" s="96">
        <f t="shared" si="300"/>
        <v>64.02567070858899</v>
      </c>
      <c r="G984" s="96">
        <f t="shared" si="301"/>
        <v>6.4315126210238729</v>
      </c>
      <c r="H984" s="96">
        <f t="shared" si="308"/>
        <v>0.36730905585051971</v>
      </c>
      <c r="I984" s="96">
        <f t="shared" si="309"/>
        <v>0.1471772648930352</v>
      </c>
      <c r="J984" s="96">
        <f t="shared" si="302"/>
        <v>8.445741369382409E-2</v>
      </c>
      <c r="K984" s="96">
        <f t="shared" si="310"/>
        <v>0.15379202583705767</v>
      </c>
      <c r="L984" s="96">
        <f t="shared" si="311"/>
        <v>56.84142232729068</v>
      </c>
      <c r="M984" s="96">
        <f t="shared" si="303"/>
        <v>302.82718448157681</v>
      </c>
      <c r="N984" s="96">
        <f t="shared" si="304"/>
        <v>29.162913979277832</v>
      </c>
      <c r="O984" s="96">
        <f t="shared" si="312"/>
        <v>0.69611573379860181</v>
      </c>
      <c r="P984" s="96">
        <f t="shared" si="313"/>
        <v>0.69611573379860181</v>
      </c>
      <c r="Q984" s="96">
        <f t="shared" si="305"/>
        <v>0.39673026569182324</v>
      </c>
      <c r="R984" s="96">
        <f t="shared" si="306"/>
        <v>5.4567900021390808E-2</v>
      </c>
      <c r="S984" s="96">
        <f t="shared" si="314"/>
        <v>271.82074086898854</v>
      </c>
      <c r="T984" s="96">
        <f t="shared" ref="T984:U999" si="317">J984+Q984+T983</f>
        <v>220.26416717244786</v>
      </c>
      <c r="U984" s="96">
        <f t="shared" si="317"/>
        <v>413.57252524263055</v>
      </c>
      <c r="V984" s="32">
        <f t="shared" si="316"/>
        <v>1000</v>
      </c>
      <c r="W984" s="100">
        <f>IF(A984=1,((cPH1_+cPHr+(cNES*L984+(cNES+cOSEX)*G984+(cNES+cEREX)*H984+(cNES+cHOEX)*I984+(cNES+cNES)*S984+(cNES+cOSEX)*N984+(cNES+cEREX)*O984+(cNES+cHOEX)*P984)))/(1+cDR)^(A$6:A$65537 + 0.5),(cPHr+(cNES*L984+(cNES+cOSEX)*G984+(cNES+cEREX)*H984+(cNES+cHOEX)*I984+(cNES+cNES)*S984+(cNES+cOSEX)*N984+(cNES+cEREX)*O984+(cNES+cHOEX)*P984))/(1+cDR)^(((cycle + 0.5)/('Life tables'!$I$2/2))))</f>
        <v>9820.2413491165426</v>
      </c>
      <c r="X984" s="107">
        <f>((L984+G984+H984+I984+N984+O984+P984+S984)/('Life tables'!$I$2/2))/(1+oDR)^(((cycle + 0.5)/('Life tables'!$I$2/2)))</f>
        <v>8.0321077751723813</v>
      </c>
      <c r="Y984" s="31">
        <f>((uNES*L984+ uOCEX*G984+uEREX*H984+uHOEX*I984+uNES*S984+ uOCEX*N984+uEREX*O984+uHOEX*P984)/('Life tables'!$I$2/2))/(1+oDR)^(((cycle + 0.5)/('Life tables'!$I$2/2)))</f>
        <v>5.2934756220843946</v>
      </c>
      <c r="Z984" s="100">
        <f t="shared" si="307"/>
        <v>87475.943685728911</v>
      </c>
      <c r="AA984" s="107">
        <f>((L984+G984+H984+I984+N984+O984+P984+S984)/('Life tables'!$I$2/2))</f>
        <v>14.044608473442086</v>
      </c>
      <c r="AB984" s="31">
        <f>((uNES*L984+ uOCEX*G984+uEREX*H984+uHOEX*I984+uNES*S984+ uOCEX*N984+uEREX*O984+uHOEX*P984)/('Life tables'!$I$2/2))</f>
        <v>9.2559505744791934</v>
      </c>
    </row>
    <row r="985" spans="1:28" x14ac:dyDescent="0.25">
      <c r="A985" s="4">
        <v>979</v>
      </c>
      <c r="C985" s="105">
        <f>IF(male=0,VLOOKUP((($A$5:$A$1570/'Life tables'!$I$2)*2)+age,lifetable,13,1),IF(male=1,VLOOKUP((($A$5:$A$1570/'Life tables'!$I$2)*2)+age,lifetable,10,1),"error"))</f>
        <v>1.1900158768971547E-3</v>
      </c>
      <c r="F985" s="96">
        <f t="shared" si="300"/>
        <v>63.905271779747558</v>
      </c>
      <c r="G985" s="96">
        <f t="shared" si="301"/>
        <v>6.4194182966406759</v>
      </c>
      <c r="H985" s="96">
        <f t="shared" si="308"/>
        <v>0.36661833888670303</v>
      </c>
      <c r="I985" s="96">
        <f t="shared" si="309"/>
        <v>0.146900501138016</v>
      </c>
      <c r="J985" s="96">
        <f t="shared" si="302"/>
        <v>8.4298593301489005E-2</v>
      </c>
      <c r="K985" s="96">
        <f t="shared" si="310"/>
        <v>0.15350282316303318</v>
      </c>
      <c r="L985" s="96">
        <f t="shared" si="311"/>
        <v>56.734533226617643</v>
      </c>
      <c r="M985" s="96">
        <f t="shared" si="303"/>
        <v>302.25803580517413</v>
      </c>
      <c r="N985" s="96">
        <f t="shared" si="304"/>
        <v>29.108103728607087</v>
      </c>
      <c r="O985" s="96">
        <f t="shared" si="312"/>
        <v>0.69480741879645691</v>
      </c>
      <c r="P985" s="96">
        <f t="shared" si="313"/>
        <v>0.69480741879645691</v>
      </c>
      <c r="Q985" s="96">
        <f t="shared" si="305"/>
        <v>0.39598463083082508</v>
      </c>
      <c r="R985" s="96">
        <f t="shared" si="306"/>
        <v>5.4465342359256159E-2</v>
      </c>
      <c r="S985" s="96">
        <f t="shared" si="314"/>
        <v>271.30986726578402</v>
      </c>
      <c r="T985" s="96">
        <f t="shared" si="317"/>
        <v>220.74445039658016</v>
      </c>
      <c r="U985" s="96">
        <f t="shared" si="317"/>
        <v>413.78049340815284</v>
      </c>
      <c r="V985" s="32">
        <f t="shared" si="316"/>
        <v>1000</v>
      </c>
      <c r="W985" s="100">
        <f>IF(A985=1,((cPH1_+cPHr+(cNES*L985+(cNES+cOSEX)*G985+(cNES+cEREX)*H985+(cNES+cHOEX)*I985+(cNES+cNES)*S985+(cNES+cOSEX)*N985+(cNES+cEREX)*O985+(cNES+cHOEX)*P985)))/(1+cDR)^(A$6:A$65537 + 0.5),(cPHr+(cNES*L985+(cNES+cOSEX)*G985+(cNES+cEREX)*H985+(cNES+cHOEX)*I985+(cNES+cNES)*S985+(cNES+cOSEX)*N985+(cNES+cEREX)*O985+(cNES+cHOEX)*P985))/(1+cDR)^(((cycle + 0.5)/('Life tables'!$I$2/2))))</f>
        <v>9779.9065655755276</v>
      </c>
      <c r="X985" s="107">
        <f>((L985+G985+H985+I985+N985+O985+P985+S985)/('Life tables'!$I$2/2))/(1+oDR)^(((cycle + 0.5)/('Life tables'!$I$2/2)))</f>
        <v>8.0124334237859518</v>
      </c>
      <c r="Y985" s="31">
        <f>((uNES*L985+ uOCEX*G985+uEREX*H985+uHOEX*I985+uNES*S985+ uOCEX*N985+uEREX*O985+uHOEX*P985)/('Life tables'!$I$2/2))/(1+oDR)^(((cycle + 0.5)/('Life tables'!$I$2/2)))</f>
        <v>5.2805094504444385</v>
      </c>
      <c r="Z985" s="100">
        <f t="shared" si="307"/>
        <v>87311.573639669979</v>
      </c>
      <c r="AA985" s="107">
        <f>((L985+G985+H985+I985+N985+O985+P985+S985)/('Life tables'!$I$2/2))</f>
        <v>14.018209811700808</v>
      </c>
      <c r="AB985" s="31">
        <f>((uNES*L985+ uOCEX*G985+uEREX*H985+uHOEX*I985+uNES*S985+ uOCEX*N985+uEREX*O985+uHOEX*P985)/('Life tables'!$I$2/2))</f>
        <v>9.2385528183299837</v>
      </c>
    </row>
    <row r="986" spans="1:28" x14ac:dyDescent="0.25">
      <c r="A986" s="4">
        <v>980</v>
      </c>
      <c r="C986" s="105">
        <f>IF(male=0,VLOOKUP((($A$5:$A$1570/'Life tables'!$I$2)*2)+age,lifetable,13,1),IF(male=1,VLOOKUP((($A$5:$A$1570/'Life tables'!$I$2)*2)+age,lifetable,10,1),"error"))</f>
        <v>1.1900158768971547E-3</v>
      </c>
      <c r="F986" s="96">
        <f t="shared" si="300"/>
        <v>63.785101052605796</v>
      </c>
      <c r="G986" s="96">
        <f t="shared" si="301"/>
        <v>6.4073468955958113</v>
      </c>
      <c r="H986" s="96">
        <f t="shared" si="308"/>
        <v>0.36592893109387864</v>
      </c>
      <c r="I986" s="96">
        <f t="shared" si="309"/>
        <v>0.14662426195543202</v>
      </c>
      <c r="J986" s="96">
        <f t="shared" si="302"/>
        <v>8.4140073934120027E-2</v>
      </c>
      <c r="K986" s="96">
        <f t="shared" si="310"/>
        <v>0.15321416863791992</v>
      </c>
      <c r="L986" s="96">
        <f t="shared" si="311"/>
        <v>56.627846721388636</v>
      </c>
      <c r="M986" s="96">
        <f t="shared" si="303"/>
        <v>301.68995514266129</v>
      </c>
      <c r="N986" s="96">
        <f t="shared" si="304"/>
        <v>29.053396329987923</v>
      </c>
      <c r="O986" s="96">
        <f t="shared" si="312"/>
        <v>0.69350155886212206</v>
      </c>
      <c r="P986" s="96">
        <f t="shared" si="313"/>
        <v>0.69350155886212206</v>
      </c>
      <c r="Q986" s="96">
        <f t="shared" si="305"/>
        <v>0.39524039516202619</v>
      </c>
      <c r="R986" s="96">
        <f t="shared" si="306"/>
        <v>5.436297714772749E-2</v>
      </c>
      <c r="S986" s="96">
        <f t="shared" si="314"/>
        <v>270.79995232263934</v>
      </c>
      <c r="T986" s="96">
        <f t="shared" si="317"/>
        <v>221.22383086567632</v>
      </c>
      <c r="U986" s="96">
        <f t="shared" si="317"/>
        <v>413.98807055393848</v>
      </c>
      <c r="V986" s="32">
        <f t="shared" si="316"/>
        <v>1000</v>
      </c>
      <c r="W986" s="100">
        <f>IF(A986=1,((cPH1_+cPHr+(cNES*L986+(cNES+cOSEX)*G986+(cNES+cEREX)*H986+(cNES+cHOEX)*I986+(cNES+cNES)*S986+(cNES+cOSEX)*N986+(cNES+cEREX)*O986+(cNES+cHOEX)*P986)))/(1+cDR)^(A$6:A$65537 + 0.5),(cPHr+(cNES*L986+(cNES+cOSEX)*G986+(cNES+cEREX)*H986+(cNES+cHOEX)*I986+(cNES+cNES)*S986+(cNES+cOSEX)*N986+(cNES+cEREX)*O986+(cNES+cHOEX)*P986))/(1+cDR)^(((cycle + 0.5)/('Life tables'!$I$2/2))))</f>
        <v>9739.7374430720374</v>
      </c>
      <c r="X986" s="107">
        <f>((L986+G986+H986+I986+N986+O986+P986+S986)/('Life tables'!$I$2/2))/(1+oDR)^(((cycle + 0.5)/('Life tables'!$I$2/2)))</f>
        <v>7.9928072665622887</v>
      </c>
      <c r="Y986" s="31">
        <f>((uNES*L986+ uOCEX*G986+uEREX*H986+uHOEX*I986+uNES*S986+ uOCEX*N986+uEREX*O986+uHOEX*P986)/('Life tables'!$I$2/2))/(1+oDR)^(((cycle + 0.5)/('Life tables'!$I$2/2)))</f>
        <v>5.2675750406041733</v>
      </c>
      <c r="Z986" s="100">
        <f t="shared" si="307"/>
        <v>87147.512392331293</v>
      </c>
      <c r="AA986" s="107">
        <f>((L986+G986+H986+I986+N986+O986+P986+S986)/('Life tables'!$I$2/2))</f>
        <v>13.991860774156608</v>
      </c>
      <c r="AB986" s="31">
        <f>((uNES*L986+ uOCEX*G986+uEREX*H986+uHOEX*I986+uNES*S986+ uOCEX*N986+uEREX*O986+uHOEX*P986)/('Life tables'!$I$2/2))</f>
        <v>9.221187766392335</v>
      </c>
    </row>
    <row r="987" spans="1:28" x14ac:dyDescent="0.25">
      <c r="A987" s="4">
        <v>981</v>
      </c>
      <c r="C987" s="105">
        <f>IF(male=0,VLOOKUP((($A$5:$A$1570/'Life tables'!$I$2)*2)+age,lifetable,13,1),IF(male=1,VLOOKUP((($A$5:$A$1570/'Life tables'!$I$2)*2)+age,lifetable,10,1),"error"))</f>
        <v>1.1900158768971547E-3</v>
      </c>
      <c r="F987" s="96">
        <f t="shared" si="300"/>
        <v>63.665158032781399</v>
      </c>
      <c r="G987" s="96">
        <f t="shared" si="301"/>
        <v>6.3952983682275404</v>
      </c>
      <c r="H987" s="96">
        <f t="shared" si="308"/>
        <v>0.36524082963582316</v>
      </c>
      <c r="I987" s="96">
        <f t="shared" si="309"/>
        <v>0.14634854620883542</v>
      </c>
      <c r="J987" s="96">
        <f t="shared" si="302"/>
        <v>8.398185493956857E-2</v>
      </c>
      <c r="K987" s="96">
        <f t="shared" si="310"/>
        <v>0.1529260610741934</v>
      </c>
      <c r="L987" s="96">
        <f t="shared" si="311"/>
        <v>56.521362372695435</v>
      </c>
      <c r="M987" s="96">
        <f t="shared" si="303"/>
        <v>301.12294054760389</v>
      </c>
      <c r="N987" s="96">
        <f t="shared" si="304"/>
        <v>28.998791595974488</v>
      </c>
      <c r="O987" s="96">
        <f t="shared" si="312"/>
        <v>0.69219814952128422</v>
      </c>
      <c r="P987" s="96">
        <f t="shared" si="313"/>
        <v>0.69219814952128422</v>
      </c>
      <c r="Q987" s="96">
        <f t="shared" si="305"/>
        <v>0.39449755613542636</v>
      </c>
      <c r="R987" s="96">
        <f t="shared" si="306"/>
        <v>5.426080403606736E-2</v>
      </c>
      <c r="S987" s="96">
        <f t="shared" si="314"/>
        <v>270.29099429241535</v>
      </c>
      <c r="T987" s="96">
        <f t="shared" si="317"/>
        <v>221.70231027675132</v>
      </c>
      <c r="U987" s="96">
        <f t="shared" si="317"/>
        <v>414.19525741904874</v>
      </c>
      <c r="V987" s="32">
        <f t="shared" si="316"/>
        <v>1000.0000000000001</v>
      </c>
      <c r="W987" s="100">
        <f>IF(A987=1,((cPH1_+cPHr+(cNES*L987+(cNES+cOSEX)*G987+(cNES+cEREX)*H987+(cNES+cHOEX)*I987+(cNES+cNES)*S987+(cNES+cOSEX)*N987+(cNES+cEREX)*O987+(cNES+cHOEX)*P987)))/(1+cDR)^(A$6:A$65537 + 0.5),(cPHr+(cNES*L987+(cNES+cOSEX)*G987+(cNES+cEREX)*H987+(cNES+cHOEX)*I987+(cNES+cNES)*S987+(cNES+cOSEX)*N987+(cNES+cEREX)*O987+(cNES+cHOEX)*P987))/(1+cDR)^(((cycle + 0.5)/('Life tables'!$I$2/2))))</f>
        <v>9699.7333017874153</v>
      </c>
      <c r="X987" s="107">
        <f>((L987+G987+H987+I987+N987+O987+P987+S987)/('Life tables'!$I$2/2))/(1+oDR)^(((cycle + 0.5)/('Life tables'!$I$2/2)))</f>
        <v>7.9732291853553781</v>
      </c>
      <c r="Y987" s="31">
        <f>((uNES*L987+ uOCEX*G987+uEREX*H987+uHOEX*I987+uNES*S987+ uOCEX*N987+uEREX*O987+uHOEX*P987)/('Life tables'!$I$2/2))/(1+oDR)^(((cycle + 0.5)/('Life tables'!$I$2/2)))</f>
        <v>5.2546723147025958</v>
      </c>
      <c r="Z987" s="100">
        <f t="shared" si="307"/>
        <v>86983.759368616797</v>
      </c>
      <c r="AA987" s="107">
        <f>((L987+G987+H987+I987+N987+O987+P987+S987)/('Life tables'!$I$2/2))</f>
        <v>13.965561267371017</v>
      </c>
      <c r="AB987" s="31">
        <f>((uNES*L987+ uOCEX*G987+uEREX*H987+uHOEX*I987+uNES*S987+ uOCEX*N987+uEREX*O987+uHOEX*P987)/('Life tables'!$I$2/2))</f>
        <v>9.2038553570897417</v>
      </c>
    </row>
    <row r="988" spans="1:28" x14ac:dyDescent="0.25">
      <c r="A988" s="4">
        <v>982</v>
      </c>
      <c r="C988" s="105">
        <f>IF(male=0,VLOOKUP((($A$5:$A$1570/'Life tables'!$I$2)*2)+age,lifetable,13,1),IF(male=1,VLOOKUP((($A$5:$A$1570/'Life tables'!$I$2)*2)+age,lifetable,10,1),"error"))</f>
        <v>1.1900158768971547E-3</v>
      </c>
      <c r="F988" s="96">
        <f t="shared" si="300"/>
        <v>63.54544222907888</v>
      </c>
      <c r="G988" s="96">
        <f t="shared" si="301"/>
        <v>6.3832726651942489</v>
      </c>
      <c r="H988" s="96">
        <f t="shared" si="308"/>
        <v>0.36455403169459583</v>
      </c>
      <c r="I988" s="96">
        <f t="shared" si="309"/>
        <v>0.14607335276910399</v>
      </c>
      <c r="J988" s="96">
        <f t="shared" si="302"/>
        <v>8.382393566988984E-2</v>
      </c>
      <c r="K988" s="96">
        <f t="shared" si="310"/>
        <v>0.15263849929198389</v>
      </c>
      <c r="L988" s="96">
        <f t="shared" si="311"/>
        <v>56.415079744459057</v>
      </c>
      <c r="M988" s="96">
        <f t="shared" si="303"/>
        <v>300.55699007512118</v>
      </c>
      <c r="N988" s="96">
        <f t="shared" si="304"/>
        <v>28.944289339270551</v>
      </c>
      <c r="O988" s="96">
        <f t="shared" si="312"/>
        <v>0.69089718630320196</v>
      </c>
      <c r="P988" s="96">
        <f t="shared" si="313"/>
        <v>0.69089718630320196</v>
      </c>
      <c r="Q988" s="96">
        <f t="shared" si="305"/>
        <v>0.39375611120306048</v>
      </c>
      <c r="R988" s="96">
        <f t="shared" si="306"/>
        <v>5.4158822673818247E-2</v>
      </c>
      <c r="S988" s="96">
        <f t="shared" si="314"/>
        <v>269.78299142936731</v>
      </c>
      <c r="T988" s="96">
        <f t="shared" si="317"/>
        <v>222.17989032362428</v>
      </c>
      <c r="U988" s="96">
        <f t="shared" si="317"/>
        <v>414.40205474101452</v>
      </c>
      <c r="V988" s="32">
        <f t="shared" si="316"/>
        <v>1000</v>
      </c>
      <c r="W988" s="100">
        <f>IF(A988=1,((cPH1_+cPHr+(cNES*L988+(cNES+cOSEX)*G988+(cNES+cEREX)*H988+(cNES+cHOEX)*I988+(cNES+cNES)*S988+(cNES+cOSEX)*N988+(cNES+cEREX)*O988+(cNES+cHOEX)*P988)))/(1+cDR)^(A$6:A$65537 + 0.5),(cPHr+(cNES*L988+(cNES+cOSEX)*G988+(cNES+cEREX)*H988+(cNES+cHOEX)*I988+(cNES+cNES)*S988+(cNES+cOSEX)*N988+(cNES+cEREX)*O988+(cNES+cHOEX)*P988))/(1+cDR)^(((cycle + 0.5)/('Life tables'!$I$2/2))))</f>
        <v>9659.8934646708822</v>
      </c>
      <c r="X988" s="107">
        <f>((L988+G988+H988+I988+N988+O988+P988+S988)/('Life tables'!$I$2/2))/(1+oDR)^(((cycle + 0.5)/('Life tables'!$I$2/2)))</f>
        <v>7.9536990623119843</v>
      </c>
      <c r="Y988" s="31">
        <f>((uNES*L988+ uOCEX*G988+uEREX*H988+uHOEX*I988+uNES*S988+ uOCEX*N988+uEREX*O988+uHOEX*P988)/('Life tables'!$I$2/2))/(1+oDR)^(((cycle + 0.5)/('Life tables'!$I$2/2)))</f>
        <v>5.2418011950715862</v>
      </c>
      <c r="Z988" s="100">
        <f t="shared" si="307"/>
        <v>86820.313994327633</v>
      </c>
      <c r="AA988" s="107">
        <f>((L988+G988+H988+I988+N988+O988+P988+S988)/('Life tables'!$I$2/2))</f>
        <v>13.939311198086846</v>
      </c>
      <c r="AB988" s="31">
        <f>((uNES*L988+ uOCEX*G988+uEREX*H988+uHOEX*I988+uNES*S988+ uOCEX*N988+uEREX*O988+uHOEX*P988)/('Life tables'!$I$2/2))</f>
        <v>9.1865555289650604</v>
      </c>
    </row>
    <row r="989" spans="1:28" x14ac:dyDescent="0.25">
      <c r="A989" s="4">
        <v>983</v>
      </c>
      <c r="C989" s="105">
        <f>IF(male=0,VLOOKUP((($A$5:$A$1570/'Life tables'!$I$2)*2)+age,lifetable,13,1),IF(male=1,VLOOKUP((($A$5:$A$1570/'Life tables'!$I$2)*2)+age,lifetable,10,1),"error"))</f>
        <v>1.1900158768971547E-3</v>
      </c>
      <c r="F989" s="96">
        <f t="shared" si="300"/>
        <v>63.425953153405679</v>
      </c>
      <c r="G989" s="96">
        <f t="shared" si="301"/>
        <v>6.3712697374660188</v>
      </c>
      <c r="H989" s="96">
        <f t="shared" si="308"/>
        <v>0.36386853447005701</v>
      </c>
      <c r="I989" s="96">
        <f t="shared" si="309"/>
        <v>0.14579868051424827</v>
      </c>
      <c r="J989" s="96">
        <f t="shared" si="302"/>
        <v>8.3666315481232115E-2</v>
      </c>
      <c r="K989" s="96">
        <f t="shared" si="310"/>
        <v>0.152351482118875</v>
      </c>
      <c r="L989" s="96">
        <f t="shared" si="311"/>
        <v>56.308998403355247</v>
      </c>
      <c r="M989" s="96">
        <f t="shared" si="303"/>
        <v>299.99210178195551</v>
      </c>
      <c r="N989" s="96">
        <f t="shared" si="304"/>
        <v>28.889889372736196</v>
      </c>
      <c r="O989" s="96">
        <f t="shared" si="312"/>
        <v>0.68959866474086451</v>
      </c>
      <c r="P989" s="96">
        <f t="shared" si="313"/>
        <v>0.68959866474086451</v>
      </c>
      <c r="Q989" s="96">
        <f t="shared" si="305"/>
        <v>0.39301605781909016</v>
      </c>
      <c r="R989" s="96">
        <f t="shared" si="306"/>
        <v>5.4057032710815127E-2</v>
      </c>
      <c r="S989" s="96">
        <f t="shared" si="314"/>
        <v>269.27594198920769</v>
      </c>
      <c r="T989" s="96">
        <f t="shared" si="317"/>
        <v>222.6565726969246</v>
      </c>
      <c r="U989" s="96">
        <f t="shared" si="317"/>
        <v>414.60846325584424</v>
      </c>
      <c r="V989" s="32">
        <f t="shared" si="316"/>
        <v>1000</v>
      </c>
      <c r="W989" s="100">
        <f>IF(A989=1,((cPH1_+cPHr+(cNES*L989+(cNES+cOSEX)*G989+(cNES+cEREX)*H989+(cNES+cHOEX)*I989+(cNES+cNES)*S989+(cNES+cOSEX)*N989+(cNES+cEREX)*O989+(cNES+cHOEX)*P989)))/(1+cDR)^(A$6:A$65537 + 0.5),(cPHr+(cNES*L989+(cNES+cOSEX)*G989+(cNES+cEREX)*H989+(cNES+cHOEX)*I989+(cNES+cNES)*S989+(cNES+cOSEX)*N989+(cNES+cEREX)*O989+(cNES+cHOEX)*P989))/(1+cDR)^(((cycle + 0.5)/('Life tables'!$I$2/2))))</f>
        <v>9620.2172574290562</v>
      </c>
      <c r="X989" s="107">
        <f>((L989+G989+H989+I989+N989+O989+P989+S989)/('Life tables'!$I$2/2))/(1+oDR)^(((cycle + 0.5)/('Life tables'!$I$2/2)))</f>
        <v>7.9342167798708161</v>
      </c>
      <c r="Y989" s="31">
        <f>((uNES*L989+ uOCEX*G989+uEREX*H989+uHOEX*I989+uNES*S989+ uOCEX*N989+uEREX*O989+uHOEX*P989)/('Life tables'!$I$2/2))/(1+oDR)^(((cycle + 0.5)/('Life tables'!$I$2/2)))</f>
        <v>5.2289616042353639</v>
      </c>
      <c r="Z989" s="100">
        <f t="shared" si="307"/>
        <v>86657.175696166771</v>
      </c>
      <c r="AA989" s="107">
        <f>((L989+G989+H989+I989+N989+O989+P989+S989)/('Life tables'!$I$2/2))</f>
        <v>13.913110473227658</v>
      </c>
      <c r="AB989" s="31">
        <f>((uNES*L989+ uOCEX*G989+uEREX*H989+uHOEX*I989+uNES*S989+ uOCEX*N989+uEREX*O989+uHOEX*P989)/('Life tables'!$I$2/2))</f>
        <v>9.1692882206801585</v>
      </c>
    </row>
    <row r="990" spans="1:28" x14ac:dyDescent="0.25">
      <c r="A990" s="4">
        <v>984</v>
      </c>
      <c r="C990" s="105">
        <f>IF(male=0,VLOOKUP((($A$5:$A$1570/'Life tables'!$I$2)*2)+age,lifetable,13,1),IF(male=1,VLOOKUP((($A$5:$A$1570/'Life tables'!$I$2)*2)+age,lifetable,10,1),"error"))</f>
        <v>1.1900158768971547E-3</v>
      </c>
      <c r="F990" s="96">
        <f t="shared" si="300"/>
        <v>63.306690320691189</v>
      </c>
      <c r="G990" s="96">
        <f t="shared" si="301"/>
        <v>6.3592895363164912</v>
      </c>
      <c r="H990" s="96">
        <f t="shared" si="308"/>
        <v>0.36318433517940368</v>
      </c>
      <c r="I990" s="96">
        <f t="shared" si="309"/>
        <v>0.14552452832922541</v>
      </c>
      <c r="J990" s="96">
        <f t="shared" si="302"/>
        <v>8.350899373373008E-2</v>
      </c>
      <c r="K990" s="96">
        <f t="shared" si="310"/>
        <v>0.15206500838970927</v>
      </c>
      <c r="L990" s="96">
        <f t="shared" si="311"/>
        <v>56.203117918742628</v>
      </c>
      <c r="M990" s="96">
        <f t="shared" si="303"/>
        <v>299.42827372654</v>
      </c>
      <c r="N990" s="96">
        <f t="shared" si="304"/>
        <v>28.835591509394316</v>
      </c>
      <c r="O990" s="96">
        <f t="shared" si="312"/>
        <v>0.68830258037114811</v>
      </c>
      <c r="P990" s="96">
        <f t="shared" si="313"/>
        <v>0.68830258037114811</v>
      </c>
      <c r="Q990" s="96">
        <f t="shared" si="305"/>
        <v>0.39227739343989165</v>
      </c>
      <c r="R990" s="96">
        <f t="shared" si="306"/>
        <v>5.3955433797197638E-2</v>
      </c>
      <c r="S990" s="96">
        <f t="shared" si="314"/>
        <v>268.76984422916632</v>
      </c>
      <c r="T990" s="96">
        <f t="shared" si="317"/>
        <v>223.13235908409823</v>
      </c>
      <c r="U990" s="96">
        <f t="shared" si="317"/>
        <v>414.81448369803115</v>
      </c>
      <c r="V990" s="32">
        <f t="shared" si="316"/>
        <v>1000</v>
      </c>
      <c r="W990" s="100">
        <f>IF(A990=1,((cPH1_+cPHr+(cNES*L990+(cNES+cOSEX)*G990+(cNES+cEREX)*H990+(cNES+cHOEX)*I990+(cNES+cNES)*S990+(cNES+cOSEX)*N990+(cNES+cEREX)*O990+(cNES+cHOEX)*P990)))/(1+cDR)^(A$6:A$65537 + 0.5),(cPHr+(cNES*L990+(cNES+cOSEX)*G990+(cNES+cEREX)*H990+(cNES+cHOEX)*I990+(cNES+cNES)*S990+(cNES+cOSEX)*N990+(cNES+cEREX)*O990+(cNES+cHOEX)*P990))/(1+cDR)^(((cycle + 0.5)/('Life tables'!$I$2/2))))</f>
        <v>9580.7040085155422</v>
      </c>
      <c r="X990" s="107">
        <f>((L990+G990+H990+I990+N990+O990+P990+S990)/('Life tables'!$I$2/2))/(1+oDR)^(((cycle + 0.5)/('Life tables'!$I$2/2)))</f>
        <v>7.9147822207617065</v>
      </c>
      <c r="Y990" s="31">
        <f>((uNES*L990+ uOCEX*G990+uEREX*H990+uHOEX*I990+uNES*S990+ uOCEX*N990+uEREX*O990+uHOEX*P990)/('Life tables'!$I$2/2))/(1+oDR)^(((cycle + 0.5)/('Life tables'!$I$2/2)))</f>
        <v>5.216153464909949</v>
      </c>
      <c r="Z990" s="100">
        <f t="shared" si="307"/>
        <v>86494.343901743516</v>
      </c>
      <c r="AA990" s="107">
        <f>((L990+G990+H990+I990+N990+O990+P990+S990)/('Life tables'!$I$2/2))</f>
        <v>13.886958999897232</v>
      </c>
      <c r="AB990" s="31">
        <f>((uNES*L990+ uOCEX*G990+uEREX*H990+uHOEX*I990+uNES*S990+ uOCEX*N990+uEREX*O990+uHOEX*P990)/('Life tables'!$I$2/2))</f>
        <v>9.1520533710155796</v>
      </c>
    </row>
    <row r="991" spans="1:28" x14ac:dyDescent="0.25">
      <c r="A991" s="4">
        <v>985</v>
      </c>
      <c r="C991" s="105">
        <f>IF(male=0,VLOOKUP((($A$5:$A$1570/'Life tables'!$I$2)*2)+age,lifetable,13,1),IF(male=1,VLOOKUP((($A$5:$A$1570/'Life tables'!$I$2)*2)+age,lifetable,10,1),"error"))</f>
        <v>1.1900158768971547E-3</v>
      </c>
      <c r="F991" s="96">
        <f t="shared" si="300"/>
        <v>63.187653248808431</v>
      </c>
      <c r="G991" s="96">
        <f t="shared" si="301"/>
        <v>6.3473320133150031</v>
      </c>
      <c r="H991" s="96">
        <f t="shared" si="308"/>
        <v>0.36250143105672028</v>
      </c>
      <c r="I991" s="96">
        <f t="shared" si="309"/>
        <v>0.14525089510575914</v>
      </c>
      <c r="J991" s="96">
        <f t="shared" si="302"/>
        <v>8.3351969791401359E-2</v>
      </c>
      <c r="K991" s="96">
        <f t="shared" si="310"/>
        <v>0.15177907694639983</v>
      </c>
      <c r="L991" s="96">
        <f t="shared" si="311"/>
        <v>56.097437862593146</v>
      </c>
      <c r="M991" s="96">
        <f t="shared" si="303"/>
        <v>298.86550396906227</v>
      </c>
      <c r="N991" s="96">
        <f t="shared" si="304"/>
        <v>28.781395562436785</v>
      </c>
      <c r="O991" s="96">
        <f t="shared" si="312"/>
        <v>0.68700892873496178</v>
      </c>
      <c r="P991" s="96">
        <f t="shared" si="313"/>
        <v>0.68700892873496178</v>
      </c>
      <c r="Q991" s="96">
        <f t="shared" si="305"/>
        <v>0.3915401155241402</v>
      </c>
      <c r="R991" s="96">
        <f t="shared" si="306"/>
        <v>5.3854025583421589E-2</v>
      </c>
      <c r="S991" s="96">
        <f t="shared" si="314"/>
        <v>268.264696408048</v>
      </c>
      <c r="T991" s="96">
        <f t="shared" si="317"/>
        <v>223.60725116941376</v>
      </c>
      <c r="U991" s="96">
        <f t="shared" si="317"/>
        <v>415.02011680056097</v>
      </c>
      <c r="V991" s="32">
        <f t="shared" si="316"/>
        <v>1000</v>
      </c>
      <c r="W991" s="100">
        <f>IF(A991=1,((cPH1_+cPHr+(cNES*L991+(cNES+cOSEX)*G991+(cNES+cEREX)*H991+(cNES+cHOEX)*I991+(cNES+cNES)*S991+(cNES+cOSEX)*N991+(cNES+cEREX)*O991+(cNES+cHOEX)*P991)))/(1+cDR)^(A$6:A$65537 + 0.5),(cPHr+(cNES*L991+(cNES+cOSEX)*G991+(cNES+cEREX)*H991+(cNES+cHOEX)*I991+(cNES+cNES)*S991+(cNES+cOSEX)*N991+(cNES+cEREX)*O991+(cNES+cHOEX)*P991))/(1+cDR)^(((cycle + 0.5)/('Life tables'!$I$2/2))))</f>
        <v>9541.3530491204256</v>
      </c>
      <c r="X991" s="107">
        <f>((L991+G991+H991+I991+N991+O991+P991+S991)/('Life tables'!$I$2/2))/(1+oDR)^(((cycle + 0.5)/('Life tables'!$I$2/2)))</f>
        <v>7.8953952680047683</v>
      </c>
      <c r="Y991" s="31">
        <f>((uNES*L991+ uOCEX*G991+uEREX*H991+uHOEX*I991+uNES*S991+ uOCEX*N991+uEREX*O991+uHOEX*P991)/('Life tables'!$I$2/2))/(1+oDR)^(((cycle + 0.5)/('Life tables'!$I$2/2)))</f>
        <v>5.2033767000026092</v>
      </c>
      <c r="Z991" s="100">
        <f t="shared" si="307"/>
        <v>86331.818039577498</v>
      </c>
      <c r="AA991" s="107">
        <f>((L991+G991+H991+I991+N991+O991+P991+S991)/('Life tables'!$I$2/2))</f>
        <v>13.860856685379039</v>
      </c>
      <c r="AB991" s="31">
        <f>((uNES*L991+ uOCEX*G991+uEREX*H991+uHOEX*I991+uNES*S991+ uOCEX*N991+uEREX*O991+uHOEX*P991)/('Life tables'!$I$2/2))</f>
        <v>9.1348509188701872</v>
      </c>
    </row>
    <row r="992" spans="1:28" x14ac:dyDescent="0.25">
      <c r="A992" s="4">
        <v>986</v>
      </c>
      <c r="C992" s="105">
        <f>IF(male=0,VLOOKUP((($A$5:$A$1570/'Life tables'!$I$2)*2)+age,lifetable,13,1),IF(male=1,VLOOKUP((($A$5:$A$1570/'Life tables'!$I$2)*2)+age,lifetable,10,1),"error"))</f>
        <v>1.1900158768971547E-3</v>
      </c>
      <c r="F992" s="96">
        <f t="shared" si="300"/>
        <v>63.068841458498497</v>
      </c>
      <c r="G992" s="96">
        <f t="shared" si="301"/>
        <v>6.3353971203189925</v>
      </c>
      <c r="H992" s="96">
        <f t="shared" si="308"/>
        <v>0.36181981935254492</v>
      </c>
      <c r="I992" s="96">
        <f t="shared" si="309"/>
        <v>0.14497777974216616</v>
      </c>
      <c r="J992" s="96">
        <f t="shared" si="302"/>
        <v>8.3195243022046894E-2</v>
      </c>
      <c r="K992" s="96">
        <f t="shared" si="310"/>
        <v>0.15149368663774915</v>
      </c>
      <c r="L992" s="96">
        <f t="shared" si="311"/>
        <v>55.991957809424996</v>
      </c>
      <c r="M992" s="96">
        <f t="shared" si="303"/>
        <v>298.3037905715268</v>
      </c>
      <c r="N992" s="96">
        <f t="shared" si="304"/>
        <v>28.727301345230433</v>
      </c>
      <c r="O992" s="96">
        <f t="shared" si="312"/>
        <v>0.6857177053773913</v>
      </c>
      <c r="P992" s="96">
        <f t="shared" si="313"/>
        <v>0.6857177053773913</v>
      </c>
      <c r="Q992" s="96">
        <f t="shared" si="305"/>
        <v>0.39080422153289107</v>
      </c>
      <c r="R992" s="96">
        <f t="shared" si="306"/>
        <v>5.3752807720270149E-2</v>
      </c>
      <c r="S992" s="96">
        <f t="shared" si="314"/>
        <v>267.7604967862884</v>
      </c>
      <c r="T992" s="96">
        <f t="shared" si="317"/>
        <v>224.08125063396869</v>
      </c>
      <c r="U992" s="96">
        <f t="shared" si="317"/>
        <v>415.22536329491896</v>
      </c>
      <c r="V992" s="32">
        <f t="shared" si="316"/>
        <v>1000</v>
      </c>
      <c r="W992" s="100">
        <f>IF(A992=1,((cPH1_+cPHr+(cNES*L992+(cNES+cOSEX)*G992+(cNES+cEREX)*H992+(cNES+cHOEX)*I992+(cNES+cNES)*S992+(cNES+cOSEX)*N992+(cNES+cEREX)*O992+(cNES+cHOEX)*P992)))/(1+cDR)^(A$6:A$65537 + 0.5),(cPHr+(cNES*L992+(cNES+cOSEX)*G992+(cNES+cEREX)*H992+(cNES+cHOEX)*I992+(cNES+cNES)*S992+(cNES+cOSEX)*N992+(cNES+cEREX)*O992+(cNES+cHOEX)*P992))/(1+cDR)^(((cycle + 0.5)/('Life tables'!$I$2/2))))</f>
        <v>9502.1637131598764</v>
      </c>
      <c r="X992" s="107">
        <f>((L992+G992+H992+I992+N992+O992+P992+S992)/('Life tables'!$I$2/2))/(1+oDR)^(((cycle + 0.5)/('Life tables'!$I$2/2)))</f>
        <v>7.8760558049095932</v>
      </c>
      <c r="Y992" s="31">
        <f>((uNES*L992+ uOCEX*G992+uEREX*H992+uHOEX*I992+uNES*S992+ uOCEX*N992+uEREX*O992+uHOEX*P992)/('Life tables'!$I$2/2))/(1+oDR)^(((cycle + 0.5)/('Life tables'!$I$2/2)))</f>
        <v>5.1906312326113326</v>
      </c>
      <c r="Z992" s="100">
        <f t="shared" si="307"/>
        <v>86169.597539102891</v>
      </c>
      <c r="AA992" s="107">
        <f>((L992+G992+H992+I992+N992+O992+P992+S992)/('Life tables'!$I$2/2))</f>
        <v>13.834803437135729</v>
      </c>
      <c r="AB992" s="31">
        <f>((uNES*L992+ uOCEX*G992+uEREX*H992+uHOEX*I992+uNES*S992+ uOCEX*N992+uEREX*O992+uHOEX*P992)/('Life tables'!$I$2/2))</f>
        <v>9.1176808032608445</v>
      </c>
    </row>
    <row r="993" spans="1:28" x14ac:dyDescent="0.25">
      <c r="A993" s="4">
        <v>987</v>
      </c>
      <c r="C993" s="105">
        <f>IF(male=0,VLOOKUP((($A$5:$A$1570/'Life tables'!$I$2)*2)+age,lifetable,13,1),IF(male=1,VLOOKUP((($A$5:$A$1570/'Life tables'!$I$2)*2)+age,lifetable,10,1),"error"))</f>
        <v>1.1900158768971547E-3</v>
      </c>
      <c r="F993" s="96">
        <f t="shared" si="300"/>
        <v>62.950254473297427</v>
      </c>
      <c r="G993" s="96">
        <f t="shared" si="301"/>
        <v>6.3234848094666596</v>
      </c>
      <c r="H993" s="96">
        <f t="shared" si="308"/>
        <v>0.36113949733345013</v>
      </c>
      <c r="I993" s="96">
        <f t="shared" si="309"/>
        <v>0.14470518114318792</v>
      </c>
      <c r="J993" s="96">
        <f t="shared" si="302"/>
        <v>8.3038812797154513E-2</v>
      </c>
      <c r="K993" s="96">
        <f t="shared" si="310"/>
        <v>0.15120883631927312</v>
      </c>
      <c r="L993" s="96">
        <f t="shared" si="311"/>
        <v>55.886677336237703</v>
      </c>
      <c r="M993" s="96">
        <f t="shared" si="303"/>
        <v>297.74313159781485</v>
      </c>
      <c r="N993" s="96">
        <f t="shared" si="304"/>
        <v>28.673308671322829</v>
      </c>
      <c r="O993" s="96">
        <f t="shared" si="312"/>
        <v>0.68442890584783656</v>
      </c>
      <c r="P993" s="96">
        <f t="shared" si="313"/>
        <v>0.68442890584783656</v>
      </c>
      <c r="Q993" s="96">
        <f t="shared" si="305"/>
        <v>0.3900697089296582</v>
      </c>
      <c r="R993" s="96">
        <f t="shared" si="306"/>
        <v>5.3651779858864698E-2</v>
      </c>
      <c r="S993" s="96">
        <f t="shared" si="314"/>
        <v>267.25724362600783</v>
      </c>
      <c r="T993" s="96">
        <f t="shared" si="317"/>
        <v>224.55435915569549</v>
      </c>
      <c r="U993" s="96">
        <f t="shared" si="317"/>
        <v>415.43022391109707</v>
      </c>
      <c r="V993" s="32">
        <f t="shared" si="316"/>
        <v>999.99999999999989</v>
      </c>
      <c r="W993" s="100">
        <f>IF(A993=1,((cPH1_+cPHr+(cNES*L993+(cNES+cOSEX)*G993+(cNES+cEREX)*H993+(cNES+cHOEX)*I993+(cNES+cNES)*S993+(cNES+cOSEX)*N993+(cNES+cEREX)*O993+(cNES+cHOEX)*P993)))/(1+cDR)^(A$6:A$65537 + 0.5),(cPHr+(cNES*L993+(cNES+cOSEX)*G993+(cNES+cEREX)*H993+(cNES+cHOEX)*I993+(cNES+cNES)*S993+(cNES+cOSEX)*N993+(cNES+cEREX)*O993+(cNES+cHOEX)*P993))/(1+cDR)^(((cycle + 0.5)/('Life tables'!$I$2/2))))</f>
        <v>9463.1353372657395</v>
      </c>
      <c r="X993" s="107">
        <f>((L993+G993+H993+I993+N993+O993+P993+S993)/('Life tables'!$I$2/2))/(1+oDR)^(((cycle + 0.5)/('Life tables'!$I$2/2)))</f>
        <v>7.8567637150744369</v>
      </c>
      <c r="Y993" s="31">
        <f>((uNES*L993+ uOCEX*G993+uEREX*H993+uHOEX*I993+uNES*S993+ uOCEX*N993+uEREX*O993+uHOEX*P993)/('Life tables'!$I$2/2))/(1+oDR)^(((cycle + 0.5)/('Life tables'!$I$2/2)))</f>
        <v>5.1779169860242966</v>
      </c>
      <c r="Z993" s="100">
        <f t="shared" si="307"/>
        <v>86007.681830672096</v>
      </c>
      <c r="AA993" s="107">
        <f>((L993+G993+H993+I993+N993+O993+P993+S993)/('Life tables'!$I$2/2))</f>
        <v>13.808799162808642</v>
      </c>
      <c r="AB993" s="31">
        <f>((uNES*L993+ uOCEX*G993+uEREX*H993+uHOEX*I993+uNES*S993+ uOCEX*N993+uEREX*O993+uHOEX*P993)/('Life tables'!$I$2/2))</f>
        <v>9.100542963322086</v>
      </c>
    </row>
    <row r="994" spans="1:28" x14ac:dyDescent="0.25">
      <c r="A994" s="4">
        <v>988</v>
      </c>
      <c r="C994" s="105">
        <f>IF(male=0,VLOOKUP((($A$5:$A$1570/'Life tables'!$I$2)*2)+age,lifetable,13,1),IF(male=1,VLOOKUP((($A$5:$A$1570/'Life tables'!$I$2)*2)+age,lifetable,10,1),"error"))</f>
        <v>1.1900158768971547E-3</v>
      </c>
      <c r="F994" s="96">
        <f t="shared" si="300"/>
        <v>62.831891819465675</v>
      </c>
      <c r="G994" s="96">
        <f t="shared" si="301"/>
        <v>6.3115950331698736</v>
      </c>
      <c r="H994" s="96">
        <f t="shared" si="308"/>
        <v>0.36046046228163819</v>
      </c>
      <c r="I994" s="96">
        <f t="shared" si="309"/>
        <v>0.14443309821982853</v>
      </c>
      <c r="J994" s="96">
        <f t="shared" si="302"/>
        <v>8.2882678491805875E-2</v>
      </c>
      <c r="K994" s="96">
        <f t="shared" si="310"/>
        <v>0.1509245248530319</v>
      </c>
      <c r="L994" s="96">
        <f t="shared" si="311"/>
        <v>55.781596022449499</v>
      </c>
      <c r="M994" s="96">
        <f t="shared" si="303"/>
        <v>297.18352511374167</v>
      </c>
      <c r="N994" s="96">
        <f t="shared" si="304"/>
        <v>28.619417354447791</v>
      </c>
      <c r="O994" s="96">
        <f t="shared" si="312"/>
        <v>0.68314252570014289</v>
      </c>
      <c r="P994" s="96">
        <f t="shared" si="313"/>
        <v>0.68314252570014289</v>
      </c>
      <c r="Q994" s="96">
        <f t="shared" si="305"/>
        <v>0.38933657518048925</v>
      </c>
      <c r="R994" s="96">
        <f t="shared" si="306"/>
        <v>5.3550941650675088E-2</v>
      </c>
      <c r="S994" s="96">
        <f t="shared" si="314"/>
        <v>266.75493519106243</v>
      </c>
      <c r="T994" s="96">
        <f t="shared" si="317"/>
        <v>225.0265784093678</v>
      </c>
      <c r="U994" s="96">
        <f t="shared" si="317"/>
        <v>415.63469937760078</v>
      </c>
      <c r="V994" s="32">
        <f t="shared" si="316"/>
        <v>1000</v>
      </c>
      <c r="W994" s="100">
        <f>IF(A994=1,((cPH1_+cPHr+(cNES*L994+(cNES+cOSEX)*G994+(cNES+cEREX)*H994+(cNES+cHOEX)*I994+(cNES+cNES)*S994+(cNES+cOSEX)*N994+(cNES+cEREX)*O994+(cNES+cHOEX)*P994)))/(1+cDR)^(A$6:A$65537 + 0.5),(cPHr+(cNES*L994+(cNES+cOSEX)*G994+(cNES+cEREX)*H994+(cNES+cHOEX)*I994+(cNES+cNES)*S994+(cNES+cOSEX)*N994+(cNES+cEREX)*O994+(cNES+cHOEX)*P994))/(1+cDR)^(((cycle + 0.5)/('Life tables'!$I$2/2))))</f>
        <v>9424.2672607750937</v>
      </c>
      <c r="X994" s="107">
        <f>((L994+G994+H994+I994+N994+O994+P994+S994)/('Life tables'!$I$2/2))/(1+oDR)^(((cycle + 0.5)/('Life tables'!$I$2/2)))</f>
        <v>7.837518882385405</v>
      </c>
      <c r="Y994" s="31">
        <f>((uNES*L994+ uOCEX*G994+uEREX*H994+uHOEX*I994+uNES*S994+ uOCEX*N994+uEREX*O994+uHOEX*P994)/('Life tables'!$I$2/2))/(1+oDR)^(((cycle + 0.5)/('Life tables'!$I$2/2)))</f>
        <v>5.165233883719325</v>
      </c>
      <c r="Z994" s="100">
        <f t="shared" si="307"/>
        <v>85846.070345559361</v>
      </c>
      <c r="AA994" s="107">
        <f>((L994+G994+H994+I994+N994+O994+P994+S994)/('Life tables'!$I$2/2))</f>
        <v>13.782843770217283</v>
      </c>
      <c r="AB994" s="31">
        <f>((uNES*L994+ uOCEX*G994+uEREX*H994+uHOEX*I994+uNES*S994+ uOCEX*N994+uEREX*O994+uHOEX*P994)/('Life tables'!$I$2/2))</f>
        <v>9.0834373383057727</v>
      </c>
    </row>
    <row r="995" spans="1:28" x14ac:dyDescent="0.25">
      <c r="A995" s="4">
        <v>989</v>
      </c>
      <c r="C995" s="105">
        <f>IF(male=0,VLOOKUP((($A$5:$A$1570/'Life tables'!$I$2)*2)+age,lifetable,13,1),IF(male=1,VLOOKUP((($A$5:$A$1570/'Life tables'!$I$2)*2)+age,lifetable,10,1),"error"))</f>
        <v>1.1900158768971547E-3</v>
      </c>
      <c r="F995" s="96">
        <f t="shared" si="300"/>
        <v>62.713753025919878</v>
      </c>
      <c r="G995" s="96">
        <f t="shared" si="301"/>
        <v>6.2997277441073258</v>
      </c>
      <c r="H995" s="96">
        <f t="shared" si="308"/>
        <v>0.35978271149454949</v>
      </c>
      <c r="I995" s="96">
        <f t="shared" si="309"/>
        <v>0.14416152988919798</v>
      </c>
      <c r="J995" s="96">
        <f t="shared" si="302"/>
        <v>8.2726839484586395E-2</v>
      </c>
      <c r="K995" s="96">
        <f t="shared" si="310"/>
        <v>0.15064075110746589</v>
      </c>
      <c r="L995" s="96">
        <f t="shared" si="311"/>
        <v>55.676713449836754</v>
      </c>
      <c r="M995" s="96">
        <f t="shared" si="303"/>
        <v>296.62496918711139</v>
      </c>
      <c r="N995" s="96">
        <f t="shared" si="304"/>
        <v>28.565627208530671</v>
      </c>
      <c r="O995" s="96">
        <f t="shared" si="312"/>
        <v>0.68185856049272786</v>
      </c>
      <c r="P995" s="96">
        <f t="shared" si="313"/>
        <v>0.68185856049272786</v>
      </c>
      <c r="Q995" s="96">
        <f t="shared" si="305"/>
        <v>0.38860481775403793</v>
      </c>
      <c r="R995" s="96">
        <f t="shared" si="306"/>
        <v>5.3450292747529562E-2</v>
      </c>
      <c r="S995" s="96">
        <f t="shared" si="314"/>
        <v>266.25356974709371</v>
      </c>
      <c r="T995" s="96">
        <f t="shared" si="317"/>
        <v>225.49791006660644</v>
      </c>
      <c r="U995" s="96">
        <f t="shared" si="317"/>
        <v>415.83879042145577</v>
      </c>
      <c r="V995" s="32">
        <f t="shared" si="316"/>
        <v>999.99999999999989</v>
      </c>
      <c r="W995" s="100">
        <f>IF(A995=1,((cPH1_+cPHr+(cNES*L995+(cNES+cOSEX)*G995+(cNES+cEREX)*H995+(cNES+cHOEX)*I995+(cNES+cNES)*S995+(cNES+cOSEX)*N995+(cNES+cEREX)*O995+(cNES+cHOEX)*P995)))/(1+cDR)^(A$6:A$65537 + 0.5),(cPHr+(cNES*L995+(cNES+cOSEX)*G995+(cNES+cEREX)*H995+(cNES+cHOEX)*I995+(cNES+cNES)*S995+(cNES+cOSEX)*N995+(cNES+cEREX)*O995+(cNES+cHOEX)*P995))/(1+cDR)^(((cycle + 0.5)/('Life tables'!$I$2/2))))</f>
        <v>9385.5588257199124</v>
      </c>
      <c r="X995" s="107">
        <f>((L995+G995+H995+I995+N995+O995+P995+S995)/('Life tables'!$I$2/2))/(1+oDR)^(((cycle + 0.5)/('Life tables'!$I$2/2)))</f>
        <v>7.818321191015662</v>
      </c>
      <c r="Y995" s="31">
        <f>((uNES*L995+ uOCEX*G995+uEREX*H995+uHOEX*I995+uNES*S995+ uOCEX*N995+uEREX*O995+uHOEX*P995)/('Life tables'!$I$2/2))/(1+oDR)^(((cycle + 0.5)/('Life tables'!$I$2/2)))</f>
        <v>5.1525818493633766</v>
      </c>
      <c r="Z995" s="100">
        <f t="shared" si="307"/>
        <v>85684.76251596419</v>
      </c>
      <c r="AA995" s="107">
        <f>((L995+G995+H995+I995+N995+O995+P995+S995)/('Life tables'!$I$2/2))</f>
        <v>13.756937167358842</v>
      </c>
      <c r="AB995" s="31">
        <f>((uNES*L995+ uOCEX*G995+uEREX*H995+uHOEX*I995+uNES*S995+ uOCEX*N995+uEREX*O995+uHOEX*P995)/('Life tables'!$I$2/2))</f>
        <v>9.0663638675807885</v>
      </c>
    </row>
    <row r="996" spans="1:28" x14ac:dyDescent="0.25">
      <c r="A996" s="4">
        <v>990</v>
      </c>
      <c r="C996" s="105">
        <f>IF(male=0,VLOOKUP((($A$5:$A$1570/'Life tables'!$I$2)*2)+age,lifetable,13,1),IF(male=1,VLOOKUP((($A$5:$A$1570/'Life tables'!$I$2)*2)+age,lifetable,10,1),"error"))</f>
        <v>1.1900158768971547E-3</v>
      </c>
      <c r="F996" s="96">
        <f t="shared" si="300"/>
        <v>62.595837624166954</v>
      </c>
      <c r="G996" s="96">
        <f t="shared" si="301"/>
        <v>6.2878828952179058</v>
      </c>
      <c r="H996" s="96">
        <f t="shared" si="308"/>
        <v>0.35910624228448484</v>
      </c>
      <c r="I996" s="96">
        <f t="shared" si="309"/>
        <v>0.14389047507436054</v>
      </c>
      <c r="J996" s="96">
        <f t="shared" si="302"/>
        <v>8.2571295157498462E-2</v>
      </c>
      <c r="K996" s="96">
        <f t="shared" si="310"/>
        <v>0.15035751395723734</v>
      </c>
      <c r="L996" s="96">
        <f t="shared" si="311"/>
        <v>55.57202920247547</v>
      </c>
      <c r="M996" s="96">
        <f t="shared" si="303"/>
        <v>296.06746188777072</v>
      </c>
      <c r="N996" s="96">
        <f t="shared" si="304"/>
        <v>28.511938047693523</v>
      </c>
      <c r="O996" s="96">
        <f t="shared" si="312"/>
        <v>0.68057700578870417</v>
      </c>
      <c r="P996" s="96">
        <f t="shared" si="313"/>
        <v>0.68057700578870417</v>
      </c>
      <c r="Q996" s="96">
        <f t="shared" si="305"/>
        <v>0.38787443412163314</v>
      </c>
      <c r="R996" s="96">
        <f t="shared" si="306"/>
        <v>5.3349832801624454E-2</v>
      </c>
      <c r="S996" s="96">
        <f t="shared" si="314"/>
        <v>265.7531455615765</v>
      </c>
      <c r="T996" s="96">
        <f t="shared" si="317"/>
        <v>225.96835579588557</v>
      </c>
      <c r="U996" s="96">
        <f t="shared" si="317"/>
        <v>416.04249776821462</v>
      </c>
      <c r="V996" s="32">
        <f t="shared" si="316"/>
        <v>999.99999999999989</v>
      </c>
      <c r="W996" s="100">
        <f>IF(A996=1,((cPH1_+cPHr+(cNES*L996+(cNES+cOSEX)*G996+(cNES+cEREX)*H996+(cNES+cHOEX)*I996+(cNES+cNES)*S996+(cNES+cOSEX)*N996+(cNES+cEREX)*O996+(cNES+cHOEX)*P996)))/(1+cDR)^(A$6:A$65537 + 0.5),(cPHr+(cNES*L996+(cNES+cOSEX)*G996+(cNES+cEREX)*H996+(cNES+cHOEX)*I996+(cNES+cNES)*S996+(cNES+cOSEX)*N996+(cNES+cEREX)*O996+(cNES+cHOEX)*P996))/(1+cDR)^(((cycle + 0.5)/('Life tables'!$I$2/2))))</f>
        <v>9347.009376816628</v>
      </c>
      <c r="X996" s="107">
        <f>((L996+G996+H996+I996+N996+O996+P996+S996)/('Life tables'!$I$2/2))/(1+oDR)^(((cycle + 0.5)/('Life tables'!$I$2/2)))</f>
        <v>7.7991705254246328</v>
      </c>
      <c r="Y996" s="31">
        <f>((uNES*L996+ uOCEX*G996+uEREX*H996+uHOEX*I996+uNES*S996+ uOCEX*N996+uEREX*O996+uHOEX*P996)/('Life tables'!$I$2/2))/(1+oDR)^(((cycle + 0.5)/('Life tables'!$I$2/2)))</f>
        <v>5.1399608068120166</v>
      </c>
      <c r="Z996" s="100">
        <f t="shared" si="307"/>
        <v>85523.757775014485</v>
      </c>
      <c r="AA996" s="107">
        <f>((L996+G996+H996+I996+N996+O996+P996+S996)/('Life tables'!$I$2/2))</f>
        <v>13.731079262407718</v>
      </c>
      <c r="AB996" s="31">
        <f>((uNES*L996+ uOCEX*G996+uEREX*H996+uHOEX*I996+uNES*S996+ uOCEX*N996+uEREX*O996+uHOEX*P996)/('Life tables'!$I$2/2))</f>
        <v>9.0493224906327185</v>
      </c>
    </row>
    <row r="997" spans="1:28" x14ac:dyDescent="0.25">
      <c r="A997" s="4">
        <v>991</v>
      </c>
      <c r="C997" s="105">
        <f>IF(male=0,VLOOKUP((($A$5:$A$1570/'Life tables'!$I$2)*2)+age,lifetable,13,1),IF(male=1,VLOOKUP((($A$5:$A$1570/'Life tables'!$I$2)*2)+age,lifetable,10,1),"error"))</f>
        <v>1.3000289296523082E-3</v>
      </c>
      <c r="F997" s="96">
        <f t="shared" si="300"/>
        <v>62.478145148240451</v>
      </c>
      <c r="G997" s="96">
        <f t="shared" si="301"/>
        <v>6.2760604396943069</v>
      </c>
      <c r="H997" s="96">
        <f t="shared" si="308"/>
        <v>0.35843105197823982</v>
      </c>
      <c r="I997" s="96">
        <f t="shared" si="309"/>
        <v>0.14361993270418857</v>
      </c>
      <c r="J997" s="96">
        <f t="shared" si="302"/>
        <v>9.0035137103825158E-2</v>
      </c>
      <c r="K997" s="96">
        <f t="shared" si="310"/>
        <v>0.15007481228307762</v>
      </c>
      <c r="L997" s="96">
        <f t="shared" si="311"/>
        <v>55.459923774476813</v>
      </c>
      <c r="M997" s="96">
        <f t="shared" si="303"/>
        <v>295.51100128765916</v>
      </c>
      <c r="N997" s="96">
        <f t="shared" si="304"/>
        <v>28.458349686259947</v>
      </c>
      <c r="O997" s="96">
        <f t="shared" si="312"/>
        <v>0.67929785715599533</v>
      </c>
      <c r="P997" s="96">
        <f t="shared" si="313"/>
        <v>0.67929785715599533</v>
      </c>
      <c r="Q997" s="96">
        <f t="shared" si="305"/>
        <v>0.42293574231908426</v>
      </c>
      <c r="R997" s="96">
        <f t="shared" si="306"/>
        <v>5.3249561465533168E-2</v>
      </c>
      <c r="S997" s="96">
        <f t="shared" si="314"/>
        <v>265.21787058330261</v>
      </c>
      <c r="T997" s="96">
        <f t="shared" si="317"/>
        <v>226.48132667530848</v>
      </c>
      <c r="U997" s="96">
        <f t="shared" si="317"/>
        <v>416.24582214196323</v>
      </c>
      <c r="V997" s="32">
        <f t="shared" si="316"/>
        <v>999.99999999999989</v>
      </c>
      <c r="W997" s="100">
        <f>IF(A997=1,((cPH1_+cPHr+(cNES*L997+(cNES+cOSEX)*G997+(cNES+cEREX)*H997+(cNES+cHOEX)*I997+(cNES+cNES)*S997+(cNES+cOSEX)*N997+(cNES+cEREX)*O997+(cNES+cHOEX)*P997)))/(1+cDR)^(A$6:A$65537 + 0.5),(cPHr+(cNES*L997+(cNES+cOSEX)*G997+(cNES+cEREX)*H997+(cNES+cHOEX)*I997+(cNES+cNES)*S997+(cNES+cOSEX)*N997+(cNES+cEREX)*O997+(cNES+cHOEX)*P997))/(1+cDR)^(((cycle + 0.5)/('Life tables'!$I$2/2))))</f>
        <v>9307.6430251578622</v>
      </c>
      <c r="X997" s="107">
        <f>((L997+G997+H997+I997+N997+O997+P997+S997)/('Life tables'!$I$2/2))/(1+oDR)^(((cycle + 0.5)/('Life tables'!$I$2/2)))</f>
        <v>7.7791215905065929</v>
      </c>
      <c r="Y997" s="31">
        <f>((uNES*L997+ uOCEX*G997+uEREX*H997+uHOEX*I997+uNES*S997+ uOCEX*N997+uEREX*O997+uHOEX*P997)/('Life tables'!$I$2/2))/(1+oDR)^(((cycle + 0.5)/('Life tables'!$I$2/2)))</f>
        <v>5.1267374096089853</v>
      </c>
      <c r="Z997" s="100">
        <f t="shared" si="307"/>
        <v>85354.112322881963</v>
      </c>
      <c r="AA997" s="107">
        <f>((L997+G997+H997+I997+N997+O997+P997+S997)/('Life tables'!$I$2/2))</f>
        <v>13.703604946511534</v>
      </c>
      <c r="AB997" s="31">
        <f>((uNES*L997+ uOCEX*G997+uEREX*H997+uHOEX*I997+uNES*S997+ uOCEX*N997+uEREX*O997+uHOEX*P997)/('Life tables'!$I$2/2))</f>
        <v>9.0311975855371962</v>
      </c>
    </row>
    <row r="998" spans="1:28" x14ac:dyDescent="0.25">
      <c r="A998" s="4">
        <v>992</v>
      </c>
      <c r="C998" s="105">
        <f>IF(male=0,VLOOKUP((($A$5:$A$1570/'Life tables'!$I$2)*2)+age,lifetable,13,1),IF(male=1,VLOOKUP((($A$5:$A$1570/'Life tables'!$I$2)*2)+age,lifetable,10,1),"error"))</f>
        <v>1.3000289296523082E-3</v>
      </c>
      <c r="F998" s="96">
        <f t="shared" si="300"/>
        <v>62.353043851909376</v>
      </c>
      <c r="G998" s="96">
        <f t="shared" si="301"/>
        <v>6.2634937526552621</v>
      </c>
      <c r="H998" s="96">
        <f t="shared" si="308"/>
        <v>0.35771335798874321</v>
      </c>
      <c r="I998" s="96">
        <f t="shared" si="309"/>
        <v>0.14333235951011172</v>
      </c>
      <c r="J998" s="96">
        <f t="shared" si="302"/>
        <v>8.9854857866336443E-2</v>
      </c>
      <c r="K998" s="96">
        <f t="shared" si="310"/>
        <v>0.14977431434866056</v>
      </c>
      <c r="L998" s="96">
        <f t="shared" si="311"/>
        <v>55.34887520954026</v>
      </c>
      <c r="M998" s="96">
        <f t="shared" si="303"/>
        <v>294.91980733081868</v>
      </c>
      <c r="N998" s="96">
        <f t="shared" si="304"/>
        <v>28.401416427319134</v>
      </c>
      <c r="O998" s="96">
        <f t="shared" si="312"/>
        <v>0.67793886616650467</v>
      </c>
      <c r="P998" s="96">
        <f t="shared" si="313"/>
        <v>0.67793886616650467</v>
      </c>
      <c r="Q998" s="96">
        <f t="shared" si="305"/>
        <v>0.42208962473327061</v>
      </c>
      <c r="R998" s="96">
        <f t="shared" si="306"/>
        <v>5.3143031357328549E-2</v>
      </c>
      <c r="S998" s="96">
        <f t="shared" si="314"/>
        <v>264.68728051507594</v>
      </c>
      <c r="T998" s="96">
        <f t="shared" si="317"/>
        <v>226.99327115790808</v>
      </c>
      <c r="U998" s="96">
        <f t="shared" si="317"/>
        <v>416.44873948766923</v>
      </c>
      <c r="V998" s="32">
        <f t="shared" si="316"/>
        <v>999.99999999999977</v>
      </c>
      <c r="W998" s="100">
        <f>IF(A998=1,((cPH1_+cPHr+(cNES*L998+(cNES+cOSEX)*G998+(cNES+cEREX)*H998+(cNES+cHOEX)*I998+(cNES+cNES)*S998+(cNES+cOSEX)*N998+(cNES+cEREX)*O998+(cNES+cHOEX)*P998)))/(1+cDR)^(A$6:A$65537 + 0.5),(cPHr+(cNES*L998+(cNES+cOSEX)*G998+(cNES+cEREX)*H998+(cNES+cHOEX)*I998+(cNES+cNES)*S998+(cNES+cOSEX)*N998+(cNES+cEREX)*O998+(cNES+cHOEX)*P998))/(1+cDR)^(((cycle + 0.5)/('Life tables'!$I$2/2))))</f>
        <v>9268.2884064429945</v>
      </c>
      <c r="X998" s="107">
        <f>((L998+G998+H998+I998+N998+O998+P998+S998)/('Life tables'!$I$2/2))/(1+oDR)^(((cycle + 0.5)/('Life tables'!$I$2/2)))</f>
        <v>7.7591241987316044</v>
      </c>
      <c r="Y998" s="31">
        <f>((uNES*L998+ uOCEX*G998+uEREX*H998+uHOEX*I998+uNES*S998+ uOCEX*N998+uEREX*O998+uHOEX*P998)/('Life tables'!$I$2/2))/(1+oDR)^(((cycle + 0.5)/('Life tables'!$I$2/2)))</f>
        <v>5.1135583691180875</v>
      </c>
      <c r="Z998" s="100">
        <f t="shared" si="307"/>
        <v>85183.387398427396</v>
      </c>
      <c r="AA998" s="107">
        <f>((L998+G998+H998+I998+N998+O998+P998+S998)/('Life tables'!$I$2/2))</f>
        <v>13.67618561124995</v>
      </c>
      <c r="AB998" s="31">
        <f>((uNES*L998+ uOCEX*G998+uEREX*H998+uHOEX*I998+uNES*S998+ uOCEX*N998+uEREX*O998+uHOEX*P998)/('Life tables'!$I$2/2))</f>
        <v>9.0131272033835685</v>
      </c>
    </row>
    <row r="999" spans="1:28" x14ac:dyDescent="0.25">
      <c r="A999" s="4">
        <v>993</v>
      </c>
      <c r="C999" s="105">
        <f>IF(male=0,VLOOKUP((($A$5:$A$1570/'Life tables'!$I$2)*2)+age,lifetable,13,1),IF(male=1,VLOOKUP((($A$5:$A$1570/'Life tables'!$I$2)*2)+age,lifetable,10,1),"error"))</f>
        <v>1.3000289296523082E-3</v>
      </c>
      <c r="F999" s="96">
        <f t="shared" si="300"/>
        <v>62.228196008060813</v>
      </c>
      <c r="G999" s="96">
        <f t="shared" si="301"/>
        <v>6.2509525254485334</v>
      </c>
      <c r="H999" s="96">
        <f t="shared" si="308"/>
        <v>0.35699711803152812</v>
      </c>
      <c r="I999" s="96">
        <f t="shared" si="309"/>
        <v>0.14304536893301872</v>
      </c>
      <c r="J999" s="96">
        <f t="shared" si="302"/>
        <v>8.9674943870628784E-2</v>
      </c>
      <c r="K999" s="96">
        <f t="shared" si="310"/>
        <v>0.14947442521646778</v>
      </c>
      <c r="L999" s="96">
        <f t="shared" si="311"/>
        <v>55.238051626560633</v>
      </c>
      <c r="M999" s="96">
        <f t="shared" si="303"/>
        <v>294.32979334636167</v>
      </c>
      <c r="N999" s="96">
        <f t="shared" si="304"/>
        <v>28.344596802275404</v>
      </c>
      <c r="O999" s="96">
        <f t="shared" si="312"/>
        <v>0.6765825876063587</v>
      </c>
      <c r="P999" s="96">
        <f t="shared" si="313"/>
        <v>0.6765825876063587</v>
      </c>
      <c r="Q999" s="96">
        <f t="shared" si="305"/>
        <v>0.42124519592551851</v>
      </c>
      <c r="R999" s="96">
        <f t="shared" si="306"/>
        <v>5.3036713874074229E-2</v>
      </c>
      <c r="S999" s="96">
        <f t="shared" si="314"/>
        <v>264.15774945907395</v>
      </c>
      <c r="T999" s="96">
        <f t="shared" si="317"/>
        <v>227.50419129770424</v>
      </c>
      <c r="U999" s="96">
        <f t="shared" si="317"/>
        <v>416.65125062675975</v>
      </c>
      <c r="V999" s="32">
        <f t="shared" si="316"/>
        <v>999.99999999999977</v>
      </c>
      <c r="W999" s="100">
        <f>IF(A999=1,((cPH1_+cPHr+(cNES*L999+(cNES+cOSEX)*G999+(cNES+cEREX)*H999+(cNES+cHOEX)*I999+(cNES+cNES)*S999+(cNES+cOSEX)*N999+(cNES+cEREX)*O999+(cNES+cHOEX)*P999)))/(1+cDR)^(A$6:A$65537 + 0.5),(cPHr+(cNES*L999+(cNES+cOSEX)*G999+(cNES+cEREX)*H999+(cNES+cHOEX)*I999+(cNES+cNES)*S999+(cNES+cOSEX)*N999+(cNES+cEREX)*O999+(cNES+cHOEX)*P999))/(1+cDR)^(((cycle + 0.5)/('Life tables'!$I$2/2))))</f>
        <v>9229.1001718174139</v>
      </c>
      <c r="X999" s="107">
        <f>((L999+G999+H999+I999+N999+O999+P999+S999)/('Life tables'!$I$2/2))/(1+oDR)^(((cycle + 0.5)/('Life tables'!$I$2/2)))</f>
        <v>7.7391782174359509</v>
      </c>
      <c r="Y999" s="31">
        <f>((uNES*L999+ uOCEX*G999+uEREX*H999+uHOEX*I999+uNES*S999+ uOCEX*N999+uEREX*O999+uHOEX*P999)/('Life tables'!$I$2/2))/(1+oDR)^(((cycle + 0.5)/('Life tables'!$I$2/2)))</f>
        <v>5.1004132100034196</v>
      </c>
      <c r="Z999" s="100">
        <f t="shared" si="307"/>
        <v>85013.00381638993</v>
      </c>
      <c r="AA999" s="107">
        <f>((L999+G999+H999+I999+N999+O999+P999+S999)/('Life tables'!$I$2/2))</f>
        <v>13.648821146331938</v>
      </c>
      <c r="AB999" s="31">
        <f>((uNES*L999+ uOCEX*G999+uEREX*H999+uHOEX*I999+uNES*S999+ uOCEX*N999+uEREX*O999+uHOEX*P999)/('Life tables'!$I$2/2))</f>
        <v>8.995092982726181</v>
      </c>
    </row>
    <row r="1000" spans="1:28" x14ac:dyDescent="0.25">
      <c r="A1000" s="4">
        <v>994</v>
      </c>
      <c r="C1000" s="105">
        <f>IF(male=0,VLOOKUP((($A$5:$A$1570/'Life tables'!$I$2)*2)+age,lifetable,13,1),IF(male=1,VLOOKUP((($A$5:$A$1570/'Life tables'!$I$2)*2)+age,lifetable,10,1),"error"))</f>
        <v>1.3000289296523082E-3</v>
      </c>
      <c r="F1000" s="96">
        <f t="shared" si="300"/>
        <v>62.103601000847611</v>
      </c>
      <c r="G1000" s="96">
        <f t="shared" si="301"/>
        <v>6.2384366962109841</v>
      </c>
      <c r="H1000" s="96">
        <f t="shared" si="308"/>
        <v>0.3562823285735392</v>
      </c>
      <c r="I1000" s="96">
        <f t="shared" si="309"/>
        <v>0.14275895955724771</v>
      </c>
      <c r="J1000" s="96">
        <f t="shared" si="302"/>
        <v>8.9495394229225769E-2</v>
      </c>
      <c r="K1000" s="96">
        <f t="shared" si="310"/>
        <v>0.14917514340721169</v>
      </c>
      <c r="L1000" s="96">
        <f t="shared" si="311"/>
        <v>55.127452478869401</v>
      </c>
      <c r="M1000" s="96">
        <f t="shared" si="303"/>
        <v>293.74095707468814</v>
      </c>
      <c r="N1000" s="96">
        <f t="shared" si="304"/>
        <v>28.287890593524391</v>
      </c>
      <c r="O1000" s="96">
        <f t="shared" si="312"/>
        <v>0.67522901628136367</v>
      </c>
      <c r="P1000" s="96">
        <f t="shared" si="313"/>
        <v>0.67522901628136367</v>
      </c>
      <c r="Q1000" s="96">
        <f t="shared" si="305"/>
        <v>0.42040245266188547</v>
      </c>
      <c r="R1000" s="96">
        <f t="shared" si="306"/>
        <v>5.2930608608601923E-2</v>
      </c>
      <c r="S1000" s="96">
        <f t="shared" si="314"/>
        <v>263.62927538733055</v>
      </c>
      <c r="T1000" s="96">
        <f t="shared" ref="T1000:U1015" si="318">J1000+Q1000+T999</f>
        <v>228.01408914459535</v>
      </c>
      <c r="U1000" s="96">
        <f t="shared" si="318"/>
        <v>416.85335637877557</v>
      </c>
      <c r="V1000" s="32">
        <f t="shared" si="316"/>
        <v>999.99999999999977</v>
      </c>
      <c r="W1000" s="100">
        <f>IF(A1000=1,((cPH1_+cPHr+(cNES*L1000+(cNES+cOSEX)*G1000+(cNES+cEREX)*H1000+(cNES+cHOEX)*I1000+(cNES+cNES)*S1000+(cNES+cOSEX)*N1000+(cNES+cEREX)*O1000+(cNES+cHOEX)*P1000)))/(1+cDR)^(A$6:A$65537 + 0.5),(cPHr+(cNES*L1000+(cNES+cOSEX)*G1000+(cNES+cEREX)*H1000+(cNES+cHOEX)*I1000+(cNES+cNES)*S1000+(cNES+cOSEX)*N1000+(cNES+cEREX)*O1000+(cNES+cHOEX)*P1000))/(1+cDR)^(((cycle + 0.5)/('Life tables'!$I$2/2))))</f>
        <v>9190.0776187770298</v>
      </c>
      <c r="X1000" s="107">
        <f>((L1000+G1000+H1000+I1000+N1000+O1000+P1000+S1000)/('Life tables'!$I$2/2))/(1+oDR)^(((cycle + 0.5)/('Life tables'!$I$2/2)))</f>
        <v>7.7192835143027594</v>
      </c>
      <c r="Y1000" s="31">
        <f>((uNES*L1000+ uOCEX*G1000+uEREX*H1000+uHOEX*I1000+uNES*S1000+ uOCEX*N1000+uEREX*O1000+uHOEX*P1000)/('Life tables'!$I$2/2))/(1+oDR)^(((cycle + 0.5)/('Life tables'!$I$2/2)))</f>
        <v>5.0873018450662242</v>
      </c>
      <c r="Z1000" s="100">
        <f t="shared" si="307"/>
        <v>84842.960902637074</v>
      </c>
      <c r="AA1000" s="107">
        <f>((L1000+G1000+H1000+I1000+N1000+O1000+P1000+S1000)/('Life tables'!$I$2/2))</f>
        <v>13.621511441696908</v>
      </c>
      <c r="AB1000" s="31">
        <f>((uNES*L1000+ uOCEX*G1000+uEREX*H1000+uHOEX*I1000+uNES*S1000+ uOCEX*N1000+uEREX*O1000+uHOEX*P1000)/('Life tables'!$I$2/2))</f>
        <v>8.9770948510361279</v>
      </c>
    </row>
    <row r="1001" spans="1:28" x14ac:dyDescent="0.25">
      <c r="A1001" s="4">
        <v>995</v>
      </c>
      <c r="C1001" s="105">
        <f>IF(male=0,VLOOKUP((($A$5:$A$1570/'Life tables'!$I$2)*2)+age,lifetable,13,1),IF(male=1,VLOOKUP((($A$5:$A$1570/'Life tables'!$I$2)*2)+age,lifetable,10,1),"error"))</f>
        <v>1.3000289296523082E-3</v>
      </c>
      <c r="F1001" s="96">
        <f t="shared" si="300"/>
        <v>61.979258219417837</v>
      </c>
      <c r="G1001" s="96">
        <f t="shared" si="301"/>
        <v>6.2259462035812589</v>
      </c>
      <c r="H1001" s="96">
        <f t="shared" si="308"/>
        <v>0.35556898611037818</v>
      </c>
      <c r="I1001" s="96">
        <f t="shared" si="309"/>
        <v>0.14247312997861947</v>
      </c>
      <c r="J1001" s="96">
        <f t="shared" si="302"/>
        <v>8.9316208061849325E-2</v>
      </c>
      <c r="K1001" s="96">
        <f t="shared" si="310"/>
        <v>0.14887646745360336</v>
      </c>
      <c r="L1001" s="96">
        <f t="shared" si="311"/>
        <v>55.017077224232125</v>
      </c>
      <c r="M1001" s="96">
        <f t="shared" si="303"/>
        <v>293.15329625721103</v>
      </c>
      <c r="N1001" s="96">
        <f t="shared" si="304"/>
        <v>28.231297583559265</v>
      </c>
      <c r="O1001" s="96">
        <f t="shared" si="312"/>
        <v>0.67387814699965398</v>
      </c>
      <c r="P1001" s="96">
        <f t="shared" si="313"/>
        <v>0.67387814699965398</v>
      </c>
      <c r="Q1001" s="96">
        <f t="shared" si="305"/>
        <v>0.4195613917098785</v>
      </c>
      <c r="R1001" s="96">
        <f t="shared" si="306"/>
        <v>5.2824715153925852E-2</v>
      </c>
      <c r="S1001" s="96">
        <f t="shared" si="314"/>
        <v>263.10185627278867</v>
      </c>
      <c r="T1001" s="96">
        <f t="shared" si="318"/>
        <v>228.52296674436707</v>
      </c>
      <c r="U1001" s="96">
        <f t="shared" si="318"/>
        <v>417.05505756138308</v>
      </c>
      <c r="V1001" s="32">
        <f t="shared" si="316"/>
        <v>999.99999999999977</v>
      </c>
      <c r="W1001" s="100">
        <f>IF(A1001=1,((cPH1_+cPHr+(cNES*L1001+(cNES+cOSEX)*G1001+(cNES+cEREX)*H1001+(cNES+cHOEX)*I1001+(cNES+cNES)*S1001+(cNES+cOSEX)*N1001+(cNES+cEREX)*O1001+(cNES+cHOEX)*P1001)))/(1+cDR)^(A$6:A$65537 + 0.5),(cPHr+(cNES*L1001+(cNES+cOSEX)*G1001+(cNES+cEREX)*H1001+(cNES+cHOEX)*I1001+(cNES+cNES)*S1001+(cNES+cOSEX)*N1001+(cNES+cEREX)*O1001+(cNES+cHOEX)*P1001))/(1+cDR)^(((cycle + 0.5)/('Life tables'!$I$2/2))))</f>
        <v>9151.2200477485567</v>
      </c>
      <c r="X1001" s="107">
        <f>((L1001+G1001+H1001+I1001+N1001+O1001+P1001+S1001)/('Life tables'!$I$2/2))/(1+oDR)^(((cycle + 0.5)/('Life tables'!$I$2/2)))</f>
        <v>7.6994399573609016</v>
      </c>
      <c r="Y1001" s="31">
        <f>((uNES*L1001+ uOCEX*G1001+uEREX*H1001+uHOEX*I1001+uNES*S1001+ uOCEX*N1001+uEREX*O1001+uHOEX*P1001)/('Life tables'!$I$2/2))/(1+oDR)^(((cycle + 0.5)/('Life tables'!$I$2/2)))</f>
        <v>5.0742241873354903</v>
      </c>
      <c r="Z1001" s="100">
        <f t="shared" si="307"/>
        <v>84673.257984078926</v>
      </c>
      <c r="AA1001" s="107">
        <f>((L1001+G1001+H1001+I1001+N1001+O1001+P1001+S1001)/('Life tables'!$I$2/2))</f>
        <v>13.594256387513914</v>
      </c>
      <c r="AB1001" s="31">
        <f>((uNES*L1001+ uOCEX*G1001+uEREX*H1001+uHOEX*I1001+uNES*S1001+ uOCEX*N1001+uEREX*O1001+uHOEX*P1001)/('Life tables'!$I$2/2))</f>
        <v>8.9591327359356558</v>
      </c>
    </row>
    <row r="1002" spans="1:28" x14ac:dyDescent="0.25">
      <c r="A1002" s="4">
        <v>996</v>
      </c>
      <c r="C1002" s="105">
        <f>IF(male=0,VLOOKUP((($A$5:$A$1570/'Life tables'!$I$2)*2)+age,lifetable,13,1),IF(male=1,VLOOKUP((($A$5:$A$1570/'Life tables'!$I$2)*2)+age,lifetable,10,1),"error"))</f>
        <v>1.3000289296523082E-3</v>
      </c>
      <c r="F1002" s="96">
        <f t="shared" si="300"/>
        <v>61.855167057774501</v>
      </c>
      <c r="G1002" s="96">
        <f t="shared" si="301"/>
        <v>6.2134809866856937</v>
      </c>
      <c r="H1002" s="96">
        <f t="shared" si="308"/>
        <v>0.3548570871654993</v>
      </c>
      <c r="I1002" s="96">
        <f t="shared" si="309"/>
        <v>0.14218787880411493</v>
      </c>
      <c r="J1002" s="96">
        <f t="shared" si="302"/>
        <v>8.9137384495217825E-2</v>
      </c>
      <c r="K1002" s="96">
        <f t="shared" si="310"/>
        <v>0.1485783959000157</v>
      </c>
      <c r="L1002" s="96">
        <f t="shared" si="311"/>
        <v>54.906925324723957</v>
      </c>
      <c r="M1002" s="96">
        <f t="shared" si="303"/>
        <v>292.56680863647506</v>
      </c>
      <c r="N1002" s="96">
        <f t="shared" si="304"/>
        <v>28.174817554982191</v>
      </c>
      <c r="O1002" s="96">
        <f t="shared" si="312"/>
        <v>0.67252997457196617</v>
      </c>
      <c r="P1002" s="96">
        <f t="shared" si="313"/>
        <v>0.67252997457196617</v>
      </c>
      <c r="Q1002" s="96">
        <f t="shared" si="305"/>
        <v>0.41872200983862473</v>
      </c>
      <c r="R1002" s="96">
        <f t="shared" si="306"/>
        <v>5.2719033103264215E-2</v>
      </c>
      <c r="S1002" s="96">
        <f t="shared" si="314"/>
        <v>262.57549008940703</v>
      </c>
      <c r="T1002" s="96">
        <f t="shared" si="318"/>
        <v>229.03082613870092</v>
      </c>
      <c r="U1002" s="96">
        <f t="shared" si="318"/>
        <v>417.25635499038634</v>
      </c>
      <c r="V1002" s="32">
        <f t="shared" si="316"/>
        <v>999.99999999999977</v>
      </c>
      <c r="W1002" s="100">
        <f>IF(A1002=1,((cPH1_+cPHr+(cNES*L1002+(cNES+cOSEX)*G1002+(cNES+cEREX)*H1002+(cNES+cHOEX)*I1002+(cNES+cNES)*S1002+(cNES+cOSEX)*N1002+(cNES+cEREX)*O1002+(cNES+cHOEX)*P1002)))/(1+cDR)^(A$6:A$65537 + 0.5),(cPHr+(cNES*L1002+(cNES+cOSEX)*G1002+(cNES+cEREX)*H1002+(cNES+cHOEX)*I1002+(cNES+cNES)*S1002+(cNES+cOSEX)*N1002+(cNES+cEREX)*O1002+(cNES+cHOEX)*P1002))/(1+cDR)^(((cycle + 0.5)/('Life tables'!$I$2/2))))</f>
        <v>9112.5267620785671</v>
      </c>
      <c r="X1002" s="107">
        <f>((L1002+G1002+H1002+I1002+N1002+O1002+P1002+S1002)/('Life tables'!$I$2/2))/(1+oDR)^(((cycle + 0.5)/('Life tables'!$I$2/2)))</f>
        <v>7.6796474149839007</v>
      </c>
      <c r="Y1002" s="31">
        <f>((uNES*L1002+ uOCEX*G1002+uEREX*H1002+uHOEX*I1002+uNES*S1002+ uOCEX*N1002+uEREX*O1002+uHOEX*P1002)/('Life tables'!$I$2/2))/(1+oDR)^(((cycle + 0.5)/('Life tables'!$I$2/2)))</f>
        <v>5.0611801500672406</v>
      </c>
      <c r="Z1002" s="100">
        <f t="shared" si="307"/>
        <v>84503.894388676636</v>
      </c>
      <c r="AA1002" s="107">
        <f>((L1002+G1002+H1002+I1002+N1002+O1002+P1002+S1002)/('Life tables'!$I$2/2))</f>
        <v>13.567055874180856</v>
      </c>
      <c r="AB1002" s="31">
        <f>((uNES*L1002+ uOCEX*G1002+uEREX*H1002+uHOEX*I1002+uNES*S1002+ uOCEX*N1002+uEREX*O1002+uHOEX*P1002)/('Life tables'!$I$2/2))</f>
        <v>8.9412065651976604</v>
      </c>
    </row>
    <row r="1003" spans="1:28" x14ac:dyDescent="0.25">
      <c r="A1003" s="4">
        <v>997</v>
      </c>
      <c r="C1003" s="105">
        <f>IF(male=0,VLOOKUP((($A$5:$A$1570/'Life tables'!$I$2)*2)+age,lifetable,13,1),IF(male=1,VLOOKUP((($A$5:$A$1570/'Life tables'!$I$2)*2)+age,lifetable,10,1),"error"))</f>
        <v>1.3000289296523082E-3</v>
      </c>
      <c r="F1003" s="96">
        <f t="shared" si="300"/>
        <v>61.731326914640142</v>
      </c>
      <c r="G1003" s="96">
        <f t="shared" si="301"/>
        <v>6.201040985124707</v>
      </c>
      <c r="H1003" s="96">
        <f t="shared" si="308"/>
        <v>0.35414662828943211</v>
      </c>
      <c r="I1003" s="96">
        <f t="shared" si="309"/>
        <v>0.14190320465156395</v>
      </c>
      <c r="J1003" s="96">
        <f t="shared" si="302"/>
        <v>8.8958922662850617E-2</v>
      </c>
      <c r="K1003" s="96">
        <f t="shared" si="310"/>
        <v>0.148280927302158</v>
      </c>
      <c r="L1003" s="96">
        <f t="shared" si="311"/>
        <v>54.796996246609432</v>
      </c>
      <c r="M1003" s="96">
        <f t="shared" si="303"/>
        <v>291.98149195627224</v>
      </c>
      <c r="N1003" s="96">
        <f t="shared" si="304"/>
        <v>28.118450290515451</v>
      </c>
      <c r="O1003" s="96">
        <f t="shared" si="312"/>
        <v>0.67118449381190337</v>
      </c>
      <c r="P1003" s="96">
        <f t="shared" si="313"/>
        <v>0.67118449381190337</v>
      </c>
      <c r="Q1003" s="96">
        <f t="shared" si="305"/>
        <v>0.41788430381903613</v>
      </c>
      <c r="R1003" s="96">
        <f t="shared" si="306"/>
        <v>5.2613562050059931E-2</v>
      </c>
      <c r="S1003" s="96">
        <f t="shared" si="314"/>
        <v>262.05017481226389</v>
      </c>
      <c r="T1003" s="96">
        <f t="shared" si="318"/>
        <v>229.53766936518281</v>
      </c>
      <c r="U1003" s="96">
        <f t="shared" si="318"/>
        <v>417.45724947973855</v>
      </c>
      <c r="V1003" s="32">
        <f t="shared" si="316"/>
        <v>999.99999999999955</v>
      </c>
      <c r="W1003" s="100">
        <f>IF(A1003=1,((cPH1_+cPHr+(cNES*L1003+(cNES+cOSEX)*G1003+(cNES+cEREX)*H1003+(cNES+cHOEX)*I1003+(cNES+cNES)*S1003+(cNES+cOSEX)*N1003+(cNES+cEREX)*O1003+(cNES+cHOEX)*P1003)))/(1+cDR)^(A$6:A$65537 + 0.5),(cPHr+(cNES*L1003+(cNES+cOSEX)*G1003+(cNES+cEREX)*H1003+(cNES+cHOEX)*I1003+(cNES+cNES)*S1003+(cNES+cOSEX)*N1003+(cNES+cEREX)*O1003+(cNES+cHOEX)*P1003))/(1+cDR)^(((cycle + 0.5)/('Life tables'!$I$2/2))))</f>
        <v>9073.9970680226033</v>
      </c>
      <c r="X1003" s="107">
        <f>((L1003+G1003+H1003+I1003+N1003+O1003+P1003+S1003)/('Life tables'!$I$2/2))/(1+oDR)^(((cycle + 0.5)/('Life tables'!$I$2/2)))</f>
        <v>7.659905755888869</v>
      </c>
      <c r="Y1003" s="31">
        <f>((uNES*L1003+ uOCEX*G1003+uEREX*H1003+uHOEX*I1003+uNES*S1003+ uOCEX*N1003+uEREX*O1003+uHOEX*P1003)/('Life tables'!$I$2/2))/(1+oDR)^(((cycle + 0.5)/('Life tables'!$I$2/2)))</f>
        <v>5.0481696467438368</v>
      </c>
      <c r="Z1003" s="100">
        <f t="shared" si="307"/>
        <v>84334.869445450706</v>
      </c>
      <c r="AA1003" s="107">
        <f>((L1003+G1003+H1003+I1003+N1003+O1003+P1003+S1003)/('Life tables'!$I$2/2))</f>
        <v>13.539909792323723</v>
      </c>
      <c r="AB1003" s="31">
        <f>((uNES*L1003+ uOCEX*G1003+uEREX*H1003+uHOEX*I1003+uNES*S1003+ uOCEX*N1003+uEREX*O1003+uHOEX*P1003)/('Life tables'!$I$2/2))</f>
        <v>8.9233162667451911</v>
      </c>
    </row>
    <row r="1004" spans="1:28" x14ac:dyDescent="0.25">
      <c r="A1004" s="4">
        <v>998</v>
      </c>
      <c r="C1004" s="105">
        <f>IF(male=0,VLOOKUP((($A$5:$A$1570/'Life tables'!$I$2)*2)+age,lifetable,13,1),IF(male=1,VLOOKUP((($A$5:$A$1570/'Life tables'!$I$2)*2)+age,lifetable,10,1),"error"))</f>
        <v>1.3000289296523082E-3</v>
      </c>
      <c r="F1004" s="96">
        <f t="shared" si="300"/>
        <v>61.607737193325988</v>
      </c>
      <c r="G1004" s="96">
        <f t="shared" si="301"/>
        <v>6.1886261389596644</v>
      </c>
      <c r="H1004" s="96">
        <f t="shared" si="308"/>
        <v>0.35343760605903096</v>
      </c>
      <c r="I1004" s="96">
        <f t="shared" si="309"/>
        <v>0.14161910614934442</v>
      </c>
      <c r="J1004" s="96">
        <f t="shared" si="302"/>
        <v>8.8780821704879748E-2</v>
      </c>
      <c r="K1004" s="96">
        <f t="shared" si="310"/>
        <v>0.14798406022676175</v>
      </c>
      <c r="L1004" s="96">
        <f t="shared" si="311"/>
        <v>54.68728946022631</v>
      </c>
      <c r="M1004" s="96">
        <f t="shared" si="303"/>
        <v>291.39734396175231</v>
      </c>
      <c r="N1004" s="96">
        <f t="shared" si="304"/>
        <v>28.062195573012083</v>
      </c>
      <c r="O1004" s="96">
        <f t="shared" si="312"/>
        <v>0.6698416995361901</v>
      </c>
      <c r="P1004" s="96">
        <f t="shared" si="313"/>
        <v>0.6698416995361901</v>
      </c>
      <c r="Q1004" s="96">
        <f t="shared" si="305"/>
        <v>0.41704827042396808</v>
      </c>
      <c r="R1004" s="96">
        <f t="shared" si="306"/>
        <v>5.25083015880006E-2</v>
      </c>
      <c r="S1004" s="96">
        <f t="shared" si="314"/>
        <v>261.5259084176559</v>
      </c>
      <c r="T1004" s="96">
        <f t="shared" si="318"/>
        <v>230.04349845731164</v>
      </c>
      <c r="U1004" s="96">
        <f t="shared" si="318"/>
        <v>417.65774184155333</v>
      </c>
      <c r="V1004" s="32">
        <f t="shared" si="316"/>
        <v>999.99999999999977</v>
      </c>
      <c r="W1004" s="100">
        <f>IF(A1004=1,((cPH1_+cPHr+(cNES*L1004+(cNES+cOSEX)*G1004+(cNES+cEREX)*H1004+(cNES+cHOEX)*I1004+(cNES+cNES)*S1004+(cNES+cOSEX)*N1004+(cNES+cEREX)*O1004+(cNES+cHOEX)*P1004)))/(1+cDR)^(A$6:A$65537 + 0.5),(cPHr+(cNES*L1004+(cNES+cOSEX)*G1004+(cNES+cEREX)*H1004+(cNES+cHOEX)*I1004+(cNES+cNES)*S1004+(cNES+cOSEX)*N1004+(cNES+cEREX)*O1004+(cNES+cHOEX)*P1004))/(1+cDR)^(((cycle + 0.5)/('Life tables'!$I$2/2))))</f>
        <v>9035.6302747341815</v>
      </c>
      <c r="X1004" s="107">
        <f>((L1004+G1004+H1004+I1004+N1004+O1004+P1004+S1004)/('Life tables'!$I$2/2))/(1+oDR)^(((cycle + 0.5)/('Life tables'!$I$2/2)))</f>
        <v>7.6402148491354307</v>
      </c>
      <c r="Y1004" s="31">
        <f>((uNES*L1004+ uOCEX*G1004+uEREX*H1004+uHOEX*I1004+uNES*S1004+ uOCEX*N1004+uEREX*O1004+uHOEX*P1004)/('Life tables'!$I$2/2))/(1+oDR)^(((cycle + 0.5)/('Life tables'!$I$2/2)))</f>
        <v>5.0351925910732707</v>
      </c>
      <c r="Z1004" s="100">
        <f t="shared" si="307"/>
        <v>84166.182484488541</v>
      </c>
      <c r="AA1004" s="107">
        <f>((L1004+G1004+H1004+I1004+N1004+O1004+P1004+S1004)/('Life tables'!$I$2/2))</f>
        <v>13.512818032795826</v>
      </c>
      <c r="AB1004" s="31">
        <f>((uNES*L1004+ uOCEX*G1004+uEREX*H1004+uHOEX*I1004+uNES*S1004+ uOCEX*N1004+uEREX*O1004+uHOEX*P1004)/('Life tables'!$I$2/2))</f>
        <v>8.9054617686509463</v>
      </c>
    </row>
    <row r="1005" spans="1:28" x14ac:dyDescent="0.25">
      <c r="A1005" s="4">
        <v>999</v>
      </c>
      <c r="C1005" s="105">
        <f>IF(male=0,VLOOKUP((($A$5:$A$1570/'Life tables'!$I$2)*2)+age,lifetable,13,1),IF(male=1,VLOOKUP((($A$5:$A$1570/'Life tables'!$I$2)*2)+age,lifetable,10,1),"error"))</f>
        <v>1.3000289296523082E-3</v>
      </c>
      <c r="F1005" s="96">
        <f t="shared" si="300"/>
        <v>61.484397301605583</v>
      </c>
      <c r="G1005" s="96">
        <f t="shared" si="301"/>
        <v>6.176236388700179</v>
      </c>
      <c r="H1005" s="96">
        <f t="shared" si="308"/>
        <v>0.35273001707675034</v>
      </c>
      <c r="I1005" s="96">
        <f t="shared" si="309"/>
        <v>0.141335581936092</v>
      </c>
      <c r="J1005" s="96">
        <f t="shared" si="302"/>
        <v>8.8603080767867812E-2</v>
      </c>
      <c r="K1005" s="96">
        <f t="shared" si="310"/>
        <v>0.14768779325127718</v>
      </c>
      <c r="L1005" s="96">
        <f t="shared" si="311"/>
        <v>54.577804439873418</v>
      </c>
      <c r="M1005" s="96">
        <f t="shared" si="303"/>
        <v>290.8143623995291</v>
      </c>
      <c r="N1005" s="96">
        <f t="shared" si="304"/>
        <v>28.006053185466108</v>
      </c>
      <c r="O1005" s="96">
        <f t="shared" si="312"/>
        <v>0.66850158656491643</v>
      </c>
      <c r="P1005" s="96">
        <f t="shared" si="313"/>
        <v>0.66850158656491643</v>
      </c>
      <c r="Q1005" s="96">
        <f t="shared" si="305"/>
        <v>0.41621390642837108</v>
      </c>
      <c r="R1005" s="96">
        <f t="shared" si="306"/>
        <v>5.240325131103761E-2</v>
      </c>
      <c r="S1005" s="96">
        <f t="shared" si="314"/>
        <v>261.00268888319374</v>
      </c>
      <c r="T1005" s="96">
        <f t="shared" si="318"/>
        <v>230.54831544450789</v>
      </c>
      <c r="U1005" s="96">
        <f t="shared" si="318"/>
        <v>417.85783288611566</v>
      </c>
      <c r="V1005" s="32">
        <f t="shared" si="316"/>
        <v>999.99999999999977</v>
      </c>
      <c r="W1005" s="100">
        <f>IF(A1005=1,((cPH1_+cPHr+(cNES*L1005+(cNES+cOSEX)*G1005+(cNES+cEREX)*H1005+(cNES+cHOEX)*I1005+(cNES+cNES)*S1005+(cNES+cOSEX)*N1005+(cNES+cEREX)*O1005+(cNES+cHOEX)*P1005)))/(1+cDR)^(A$6:A$65537 + 0.5),(cPHr+(cNES*L1005+(cNES+cOSEX)*G1005+(cNES+cEREX)*H1005+(cNES+cHOEX)*I1005+(cNES+cNES)*S1005+(cNES+cOSEX)*N1005+(cNES+cEREX)*O1005+(cNES+cHOEX)*P1005))/(1+cDR)^(((cycle + 0.5)/('Life tables'!$I$2/2))))</f>
        <v>8997.4256942538941</v>
      </c>
      <c r="X1005" s="107">
        <f>((L1005+G1005+H1005+I1005+N1005+O1005+P1005+S1005)/('Life tables'!$I$2/2))/(1+oDR)^(((cycle + 0.5)/('Life tables'!$I$2/2)))</f>
        <v>7.6205745641246665</v>
      </c>
      <c r="Y1005" s="31">
        <f>((uNES*L1005+ uOCEX*G1005+uEREX*H1005+uHOEX*I1005+uNES*S1005+ uOCEX*N1005+uEREX*O1005+uHOEX*P1005)/('Life tables'!$I$2/2))/(1+oDR)^(((cycle + 0.5)/('Life tables'!$I$2/2)))</f>
        <v>5.0222488969884695</v>
      </c>
      <c r="Z1005" s="100">
        <f t="shared" si="307"/>
        <v>83997.832836951973</v>
      </c>
      <c r="AA1005" s="107">
        <f>((L1005+G1005+H1005+I1005+N1005+O1005+P1005+S1005)/('Life tables'!$I$2/2))</f>
        <v>13.485780486677042</v>
      </c>
      <c r="AB1005" s="31">
        <f>((uNES*L1005+ uOCEX*G1005+uEREX*H1005+uHOEX*I1005+uNES*S1005+ uOCEX*N1005+uEREX*O1005+uHOEX*P1005)/('Life tables'!$I$2/2))</f>
        <v>8.8876429991367782</v>
      </c>
    </row>
    <row r="1006" spans="1:28" x14ac:dyDescent="0.25">
      <c r="A1006" s="4">
        <v>1000</v>
      </c>
      <c r="C1006" s="105">
        <f>IF(male=0,VLOOKUP((($A$5:$A$1570/'Life tables'!$I$2)*2)+age,lifetable,13,1),IF(male=1,VLOOKUP((($A$5:$A$1570/'Life tables'!$I$2)*2)+age,lifetable,10,1),"error"))</f>
        <v>1.3000289296523082E-3</v>
      </c>
      <c r="F1006" s="96">
        <f t="shared" si="300"/>
        <v>61.36130665159277</v>
      </c>
      <c r="G1006" s="96">
        <f t="shared" si="301"/>
        <v>6.1638716752918548</v>
      </c>
      <c r="H1006" s="96">
        <f t="shared" si="308"/>
        <v>0.35202385796994429</v>
      </c>
      <c r="I1006" s="96">
        <f t="shared" si="309"/>
        <v>0.14105263066041934</v>
      </c>
      <c r="J1006" s="96">
        <f t="shared" si="302"/>
        <v>8.8425699004631916E-2</v>
      </c>
      <c r="K1006" s="96">
        <f t="shared" si="310"/>
        <v>0.14739212496358001</v>
      </c>
      <c r="L1006" s="96">
        <f t="shared" si="311"/>
        <v>54.468540663702342</v>
      </c>
      <c r="M1006" s="96">
        <f t="shared" si="303"/>
        <v>290.23254501778331</v>
      </c>
      <c r="N1006" s="96">
        <f t="shared" si="304"/>
        <v>27.950022911022458</v>
      </c>
      <c r="O1006" s="96">
        <f t="shared" si="312"/>
        <v>0.66716414972177396</v>
      </c>
      <c r="P1006" s="96">
        <f t="shared" si="313"/>
        <v>0.66716414972177396</v>
      </c>
      <c r="Q1006" s="96">
        <f t="shared" si="305"/>
        <v>0.41538120860943856</v>
      </c>
      <c r="R1006" s="96">
        <f t="shared" si="306"/>
        <v>5.2298410813404736E-2</v>
      </c>
      <c r="S1006" s="96">
        <f t="shared" si="314"/>
        <v>260.48051418789447</v>
      </c>
      <c r="T1006" s="96">
        <f t="shared" si="318"/>
        <v>231.05212235212196</v>
      </c>
      <c r="U1006" s="96">
        <f t="shared" si="318"/>
        <v>418.05752342189265</v>
      </c>
      <c r="V1006" s="32">
        <f t="shared" si="316"/>
        <v>999.99999999999955</v>
      </c>
      <c r="W1006" s="100">
        <f>IF(A1006=1,((cPH1_+cPHr+(cNES*L1006+(cNES+cOSEX)*G1006+(cNES+cEREX)*H1006+(cNES+cHOEX)*I1006+(cNES+cNES)*S1006+(cNES+cOSEX)*N1006+(cNES+cEREX)*O1006+(cNES+cHOEX)*P1006)))/(1+cDR)^(A$6:A$65537 + 0.5),(cPHr+(cNES*L1006+(cNES+cOSEX)*G1006+(cNES+cEREX)*H1006+(cNES+cHOEX)*I1006+(cNES+cNES)*S1006+(cNES+cOSEX)*N1006+(cNES+cEREX)*O1006+(cNES+cHOEX)*P1006))/(1+cDR)^(((cycle + 0.5)/('Life tables'!$I$2/2))))</f>
        <v>8959.3826414984378</v>
      </c>
      <c r="X1006" s="107">
        <f>((L1006+G1006+H1006+I1006+N1006+O1006+P1006+S1006)/('Life tables'!$I$2/2))/(1+oDR)^(((cycle + 0.5)/('Life tables'!$I$2/2)))</f>
        <v>7.6009847705980667</v>
      </c>
      <c r="Y1006" s="31">
        <f>((uNES*L1006+ uOCEX*G1006+uEREX*H1006+uHOEX*I1006+uNES*S1006+ uOCEX*N1006+uEREX*O1006+uHOEX*P1006)/('Life tables'!$I$2/2))/(1+oDR)^(((cycle + 0.5)/('Life tables'!$I$2/2)))</f>
        <v>5.009338478646618</v>
      </c>
      <c r="Z1006" s="100">
        <f t="shared" si="307"/>
        <v>83829.819835084229</v>
      </c>
      <c r="AA1006" s="107">
        <f>((L1006+G1006+H1006+I1006+N1006+O1006+P1006+S1006)/('Life tables'!$I$2/2))</f>
        <v>13.458797045273089</v>
      </c>
      <c r="AB1006" s="31">
        <f>((uNES*L1006+ uOCEX*G1006+uEREX*H1006+uHOEX*I1006+uNES*S1006+ uOCEX*N1006+uEREX*O1006+uHOEX*P1006)/('Life tables'!$I$2/2))</f>
        <v>8.8698598865732396</v>
      </c>
    </row>
    <row r="1007" spans="1:28" x14ac:dyDescent="0.25">
      <c r="A1007" s="4">
        <v>1001</v>
      </c>
      <c r="C1007" s="105">
        <f>IF(male=0,VLOOKUP((($A$5:$A$1570/'Life tables'!$I$2)*2)+age,lifetable,13,1),IF(male=1,VLOOKUP((($A$5:$A$1570/'Life tables'!$I$2)*2)+age,lifetable,10,1),"error"))</f>
        <v>1.3000289296523082E-3</v>
      </c>
      <c r="F1007" s="96">
        <f t="shared" si="300"/>
        <v>61.238464659623773</v>
      </c>
      <c r="G1007" s="96">
        <f t="shared" si="301"/>
        <v>6.1515319401044444</v>
      </c>
      <c r="H1007" s="96">
        <f t="shared" si="308"/>
        <v>0.3513191253901905</v>
      </c>
      <c r="I1007" s="96">
        <f t="shared" si="309"/>
        <v>0.14077025098064533</v>
      </c>
      <c r="J1007" s="96">
        <f t="shared" si="302"/>
        <v>8.8248675574074023E-2</v>
      </c>
      <c r="K1007" s="96">
        <f t="shared" si="310"/>
        <v>0.14709705396168832</v>
      </c>
      <c r="L1007" s="96">
        <f t="shared" si="311"/>
        <v>54.359497613612731</v>
      </c>
      <c r="M1007" s="96">
        <f t="shared" si="303"/>
        <v>289.65188956636126</v>
      </c>
      <c r="N1007" s="96">
        <f t="shared" si="304"/>
        <v>27.89410453298645</v>
      </c>
      <c r="O1007" s="96">
        <f t="shared" si="312"/>
        <v>0.66582938383428336</v>
      </c>
      <c r="P1007" s="96">
        <f t="shared" si="313"/>
        <v>0.66582938383428336</v>
      </c>
      <c r="Q1007" s="96">
        <f t="shared" si="305"/>
        <v>0.41455017374674741</v>
      </c>
      <c r="R1007" s="96">
        <f t="shared" si="306"/>
        <v>5.2193779689635851E-2</v>
      </c>
      <c r="S1007" s="96">
        <f t="shared" si="314"/>
        <v>259.9593823122699</v>
      </c>
      <c r="T1007" s="96">
        <f t="shared" si="318"/>
        <v>231.55492120144277</v>
      </c>
      <c r="U1007" s="96">
        <f t="shared" si="318"/>
        <v>418.25681425554399</v>
      </c>
      <c r="V1007" s="32">
        <f t="shared" si="316"/>
        <v>999.99999999999966</v>
      </c>
      <c r="W1007" s="100">
        <f>IF(A1007=1,((cPH1_+cPHr+(cNES*L1007+(cNES+cOSEX)*G1007+(cNES+cEREX)*H1007+(cNES+cHOEX)*I1007+(cNES+cNES)*S1007+(cNES+cOSEX)*N1007+(cNES+cEREX)*O1007+(cNES+cHOEX)*P1007)))/(1+cDR)^(A$6:A$65537 + 0.5),(cPHr+(cNES*L1007+(cNES+cOSEX)*G1007+(cNES+cEREX)*H1007+(cNES+cHOEX)*I1007+(cNES+cNES)*S1007+(cNES+cOSEX)*N1007+(cNES+cEREX)*O1007+(cNES+cHOEX)*P1007))/(1+cDR)^(((cycle + 0.5)/('Life tables'!$I$2/2))))</f>
        <v>8921.5004342496777</v>
      </c>
      <c r="X1007" s="107">
        <f>((L1007+G1007+H1007+I1007+N1007+O1007+P1007+S1007)/('Life tables'!$I$2/2))/(1+oDR)^(((cycle + 0.5)/('Life tables'!$I$2/2)))</f>
        <v>7.5814453386364935</v>
      </c>
      <c r="Y1007" s="31">
        <f>((uNES*L1007+ uOCEX*G1007+uEREX*H1007+uHOEX*I1007+uNES*S1007+ uOCEX*N1007+uEREX*O1007+uHOEX*P1007)/('Life tables'!$I$2/2))/(1+oDR)^(((cycle + 0.5)/('Life tables'!$I$2/2)))</f>
        <v>4.9964612504284647</v>
      </c>
      <c r="Z1007" s="100">
        <f t="shared" si="307"/>
        <v>83662.142812216844</v>
      </c>
      <c r="AA1007" s="107">
        <f>((L1007+G1007+H1007+I1007+N1007+O1007+P1007+S1007)/('Life tables'!$I$2/2))</f>
        <v>13.431867600114797</v>
      </c>
      <c r="AB1007" s="31">
        <f>((uNES*L1007+ uOCEX*G1007+uEREX*H1007+uHOEX*I1007+uNES*S1007+ uOCEX*N1007+uEREX*O1007+uHOEX*P1007)/('Life tables'!$I$2/2))</f>
        <v>8.8521123594790794</v>
      </c>
    </row>
    <row r="1008" spans="1:28" x14ac:dyDescent="0.25">
      <c r="A1008" s="4">
        <v>1002</v>
      </c>
      <c r="C1008" s="105">
        <f>IF(male=0,VLOOKUP((($A$5:$A$1570/'Life tables'!$I$2)*2)+age,lifetable,13,1),IF(male=1,VLOOKUP((($A$5:$A$1570/'Life tables'!$I$2)*2)+age,lifetable,10,1),"error"))</f>
        <v>1.3000289296523082E-3</v>
      </c>
      <c r="F1008" s="96">
        <f t="shared" si="300"/>
        <v>61.115870746143322</v>
      </c>
      <c r="G1008" s="96">
        <f t="shared" si="301"/>
        <v>6.1392171249204077</v>
      </c>
      <c r="H1008" s="96">
        <f t="shared" si="308"/>
        <v>0.35061581601263669</v>
      </c>
      <c r="I1008" s="96">
        <f t="shared" si="309"/>
        <v>0.14048844156453302</v>
      </c>
      <c r="J1008" s="96">
        <f t="shared" si="302"/>
        <v>8.8072009641016649E-2</v>
      </c>
      <c r="K1008" s="96">
        <f t="shared" si="310"/>
        <v>0.14680257885348891</v>
      </c>
      <c r="L1008" s="96">
        <f t="shared" si="311"/>
        <v>54.250674775151239</v>
      </c>
      <c r="M1008" s="96">
        <f t="shared" si="303"/>
        <v>289.07239379686962</v>
      </c>
      <c r="N1008" s="96">
        <f t="shared" si="304"/>
        <v>27.838297834832943</v>
      </c>
      <c r="O1008" s="96">
        <f t="shared" si="312"/>
        <v>0.66449728373401185</v>
      </c>
      <c r="P1008" s="96">
        <f t="shared" si="313"/>
        <v>0.66449728373401185</v>
      </c>
      <c r="Q1008" s="96">
        <f t="shared" si="305"/>
        <v>0.41372079862239419</v>
      </c>
      <c r="R1008" s="96">
        <f t="shared" si="306"/>
        <v>5.2089357534582062E-2</v>
      </c>
      <c r="S1008" s="96">
        <f t="shared" si="314"/>
        <v>259.43929123841167</v>
      </c>
      <c r="T1008" s="96">
        <f t="shared" si="318"/>
        <v>232.05671400970618</v>
      </c>
      <c r="U1008" s="96">
        <f t="shared" si="318"/>
        <v>418.45570619193205</v>
      </c>
      <c r="V1008" s="32">
        <f t="shared" si="316"/>
        <v>999.99999999999977</v>
      </c>
      <c r="W1008" s="100">
        <f>IF(A1008=1,((cPH1_+cPHr+(cNES*L1008+(cNES+cOSEX)*G1008+(cNES+cEREX)*H1008+(cNES+cHOEX)*I1008+(cNES+cNES)*S1008+(cNES+cOSEX)*N1008+(cNES+cEREX)*O1008+(cNES+cHOEX)*P1008)))/(1+cDR)^(A$6:A$65537 + 0.5),(cPHr+(cNES*L1008+(cNES+cOSEX)*G1008+(cNES+cEREX)*H1008+(cNES+cHOEX)*I1008+(cNES+cNES)*S1008+(cNES+cOSEX)*N1008+(cNES+cEREX)*O1008+(cNES+cHOEX)*P1008))/(1+cDR)^(((cycle + 0.5)/('Life tables'!$I$2/2))))</f>
        <v>8883.7783931437189</v>
      </c>
      <c r="X1008" s="107">
        <f>((L1008+G1008+H1008+I1008+N1008+O1008+P1008+S1008)/('Life tables'!$I$2/2))/(1+oDR)^(((cycle + 0.5)/('Life tables'!$I$2/2)))</f>
        <v>7.5619561386591441</v>
      </c>
      <c r="Y1008" s="31">
        <f>((uNES*L1008+ uOCEX*G1008+uEREX*H1008+uHOEX*I1008+uNES*S1008+ uOCEX*N1008+uEREX*O1008+uHOEX*P1008)/('Life tables'!$I$2/2))/(1+oDR)^(((cycle + 0.5)/('Life tables'!$I$2/2)))</f>
        <v>4.9836171269376521</v>
      </c>
      <c r="Z1008" s="100">
        <f t="shared" si="307"/>
        <v>83494.801102775775</v>
      </c>
      <c r="AA1008" s="107">
        <f>((L1008+G1008+H1008+I1008+N1008+O1008+P1008+S1008)/('Life tables'!$I$2/2))</f>
        <v>13.404992042957392</v>
      </c>
      <c r="AB1008" s="31">
        <f>((uNES*L1008+ uOCEX*G1008+uEREX*H1008+uHOEX*I1008+uNES*S1008+ uOCEX*N1008+uEREX*O1008+uHOEX*P1008)/('Life tables'!$I$2/2))</f>
        <v>8.8344003465207965</v>
      </c>
    </row>
    <row r="1009" spans="1:28" x14ac:dyDescent="0.25">
      <c r="A1009" s="4">
        <v>1003</v>
      </c>
      <c r="C1009" s="105">
        <f>IF(male=0,VLOOKUP((($A$5:$A$1570/'Life tables'!$I$2)*2)+age,lifetable,13,1),IF(male=1,VLOOKUP((($A$5:$A$1570/'Life tables'!$I$2)*2)+age,lifetable,10,1),"error"))</f>
        <v>1.3000289296523082E-3</v>
      </c>
      <c r="F1009" s="96">
        <f t="shared" si="300"/>
        <v>60.993524335594657</v>
      </c>
      <c r="G1009" s="96">
        <f t="shared" si="301"/>
        <v>6.1269271719238647</v>
      </c>
      <c r="H1009" s="96">
        <f t="shared" si="308"/>
        <v>0.34991392653536951</v>
      </c>
      <c r="I1009" s="96">
        <f t="shared" si="309"/>
        <v>0.14020720108903703</v>
      </c>
      <c r="J1009" s="96">
        <f t="shared" si="302"/>
        <v>8.7895700376044508E-2</v>
      </c>
      <c r="K1009" s="96">
        <f t="shared" si="310"/>
        <v>0.1465086982564732</v>
      </c>
      <c r="L1009" s="96">
        <f t="shared" si="311"/>
        <v>54.142071637413871</v>
      </c>
      <c r="M1009" s="96">
        <f t="shared" si="303"/>
        <v>288.49405546276677</v>
      </c>
      <c r="N1009" s="96">
        <f t="shared" si="304"/>
        <v>27.782602600215107</v>
      </c>
      <c r="O1009" s="96">
        <f t="shared" si="312"/>
        <v>0.66316784425678299</v>
      </c>
      <c r="P1009" s="96">
        <f t="shared" si="313"/>
        <v>0.66316784425678299</v>
      </c>
      <c r="Q1009" s="96">
        <f t="shared" si="305"/>
        <v>0.4128930800211254</v>
      </c>
      <c r="R1009" s="96">
        <f t="shared" si="306"/>
        <v>5.1985143943428111E-2</v>
      </c>
      <c r="S1009" s="96">
        <f t="shared" si="314"/>
        <v>258.92023895007355</v>
      </c>
      <c r="T1009" s="96">
        <f t="shared" si="318"/>
        <v>232.55750279010334</v>
      </c>
      <c r="U1009" s="96">
        <f t="shared" si="318"/>
        <v>418.65420003413197</v>
      </c>
      <c r="V1009" s="32">
        <f t="shared" si="316"/>
        <v>999.99999999999955</v>
      </c>
      <c r="W1009" s="100">
        <f>IF(A1009=1,((cPH1_+cPHr+(cNES*L1009+(cNES+cOSEX)*G1009+(cNES+cEREX)*H1009+(cNES+cHOEX)*I1009+(cNES+cNES)*S1009+(cNES+cOSEX)*N1009+(cNES+cEREX)*O1009+(cNES+cHOEX)*P1009)))/(1+cDR)^(A$6:A$65537 + 0.5),(cPHr+(cNES*L1009+(cNES+cOSEX)*G1009+(cNES+cEREX)*H1009+(cNES+cHOEX)*I1009+(cNES+cNES)*S1009+(cNES+cOSEX)*N1009+(cNES+cEREX)*O1009+(cNES+cHOEX)*P1009))/(1+cDR)^(((cycle + 0.5)/('Life tables'!$I$2/2))))</f>
        <v>8846.2158416599323</v>
      </c>
      <c r="X1009" s="107">
        <f>((L1009+G1009+H1009+I1009+N1009+O1009+P1009+S1009)/('Life tables'!$I$2/2))/(1+oDR)^(((cycle + 0.5)/('Life tables'!$I$2/2)))</f>
        <v>7.5425170414225251</v>
      </c>
      <c r="Y1009" s="31">
        <f>((uNES*L1009+ uOCEX*G1009+uEREX*H1009+uHOEX*I1009+uNES*S1009+ uOCEX*N1009+uEREX*O1009+uHOEX*P1009)/('Life tables'!$I$2/2))/(1+oDR)^(((cycle + 0.5)/('Life tables'!$I$2/2)))</f>
        <v>4.970806023000045</v>
      </c>
      <c r="Z1009" s="100">
        <f t="shared" si="307"/>
        <v>83327.794042287729</v>
      </c>
      <c r="AA1009" s="107">
        <f>((L1009+G1009+H1009+I1009+N1009+O1009+P1009+S1009)/('Life tables'!$I$2/2))</f>
        <v>13.378170265779785</v>
      </c>
      <c r="AB1009" s="31">
        <f>((uNES*L1009+ uOCEX*G1009+uEREX*H1009+uHOEX*I1009+uNES*S1009+ uOCEX*N1009+uEREX*O1009+uHOEX*P1009)/('Life tables'!$I$2/2))</f>
        <v>8.8167237765121786</v>
      </c>
    </row>
    <row r="1010" spans="1:28" x14ac:dyDescent="0.25">
      <c r="A1010" s="4">
        <v>1004</v>
      </c>
      <c r="C1010" s="105">
        <f>IF(male=0,VLOOKUP((($A$5:$A$1570/'Life tables'!$I$2)*2)+age,lifetable,13,1),IF(male=1,VLOOKUP((($A$5:$A$1570/'Life tables'!$I$2)*2)+age,lifetable,10,1),"error"))</f>
        <v>1.3000289296523082E-3</v>
      </c>
      <c r="F1010" s="96">
        <f t="shared" si="300"/>
        <v>60.871424856313283</v>
      </c>
      <c r="G1010" s="96">
        <f t="shared" si="301"/>
        <v>6.1146620236899203</v>
      </c>
      <c r="H1010" s="96">
        <f t="shared" si="308"/>
        <v>0.34921345367880535</v>
      </c>
      <c r="I1010" s="96">
        <f t="shared" si="309"/>
        <v>0.13992652824005919</v>
      </c>
      <c r="J1010" s="96">
        <f t="shared" si="302"/>
        <v>8.7719746955351216E-2</v>
      </c>
      <c r="K1010" s="96">
        <f t="shared" si="310"/>
        <v>0.14621541079748193</v>
      </c>
      <c r="L1010" s="96">
        <f t="shared" si="311"/>
        <v>54.033687692951666</v>
      </c>
      <c r="M1010" s="96">
        <f t="shared" si="303"/>
        <v>287.91687231945116</v>
      </c>
      <c r="N1010" s="96">
        <f t="shared" si="304"/>
        <v>27.727018612972948</v>
      </c>
      <c r="O1010" s="96">
        <f t="shared" si="312"/>
        <v>0.66184106024288025</v>
      </c>
      <c r="P1010" s="96">
        <f t="shared" si="313"/>
        <v>0.66184106024288025</v>
      </c>
      <c r="Q1010" s="96">
        <f t="shared" si="305"/>
        <v>0.41206701473046425</v>
      </c>
      <c r="R1010" s="96">
        <f t="shared" si="306"/>
        <v>5.1881138511708384E-2</v>
      </c>
      <c r="S1010" s="96">
        <f t="shared" si="314"/>
        <v>258.40222343275025</v>
      </c>
      <c r="T1010" s="96">
        <f t="shared" si="318"/>
        <v>233.05728955178915</v>
      </c>
      <c r="U1010" s="96">
        <f t="shared" si="318"/>
        <v>418.85229658344116</v>
      </c>
      <c r="V1010" s="32">
        <f t="shared" si="316"/>
        <v>999.99999999999977</v>
      </c>
      <c r="W1010" s="100">
        <f>IF(A1010=1,((cPH1_+cPHr+(cNES*L1010+(cNES+cOSEX)*G1010+(cNES+cEREX)*H1010+(cNES+cHOEX)*I1010+(cNES+cNES)*S1010+(cNES+cOSEX)*N1010+(cNES+cEREX)*O1010+(cNES+cHOEX)*P1010)))/(1+cDR)^(A$6:A$65537 + 0.5),(cPHr+(cNES*L1010+(cNES+cOSEX)*G1010+(cNES+cEREX)*H1010+(cNES+cHOEX)*I1010+(cNES+cNES)*S1010+(cNES+cOSEX)*N1010+(cNES+cEREX)*O1010+(cNES+cHOEX)*P1010))/(1+cDR)^(((cycle + 0.5)/('Life tables'!$I$2/2))))</f>
        <v>8808.8121061100483</v>
      </c>
      <c r="X1010" s="107">
        <f>((L1010+G1010+H1010+I1010+N1010+O1010+P1010+S1010)/('Life tables'!$I$2/2))/(1+oDR)^(((cycle + 0.5)/('Life tables'!$I$2/2)))</f>
        <v>7.5231279180194521</v>
      </c>
      <c r="Y1010" s="31">
        <f>((uNES*L1010+ uOCEX*G1010+uEREX*H1010+uHOEX*I1010+uNES*S1010+ uOCEX*N1010+uEREX*O1010+uHOEX*P1010)/('Life tables'!$I$2/2))/(1+oDR)^(((cycle + 0.5)/('Life tables'!$I$2/2)))</f>
        <v>4.9580278536630642</v>
      </c>
      <c r="Z1010" s="100">
        <f t="shared" si="307"/>
        <v>83161.120967385898</v>
      </c>
      <c r="AA1010" s="107">
        <f>((L1010+G1010+H1010+I1010+N1010+O1010+P1010+S1010)/('Life tables'!$I$2/2))</f>
        <v>13.3514021607839</v>
      </c>
      <c r="AB1010" s="31">
        <f>((uNES*L1010+ uOCEX*G1010+uEREX*H1010+uHOEX*I1010+uNES*S1010+ uOCEX*N1010+uEREX*O1010+uHOEX*P1010)/('Life tables'!$I$2/2))</f>
        <v>8.7990825784138469</v>
      </c>
    </row>
    <row r="1011" spans="1:28" x14ac:dyDescent="0.25">
      <c r="A1011" s="4">
        <v>1005</v>
      </c>
      <c r="C1011" s="105">
        <f>IF(male=0,VLOOKUP((($A$5:$A$1570/'Life tables'!$I$2)*2)+age,lifetable,13,1),IF(male=1,VLOOKUP((($A$5:$A$1570/'Life tables'!$I$2)*2)+age,lifetable,10,1),"error"))</f>
        <v>1.3000289296523082E-3</v>
      </c>
      <c r="F1011" s="96">
        <f t="shared" si="300"/>
        <v>60.749571740424308</v>
      </c>
      <c r="G1011" s="96">
        <f t="shared" si="301"/>
        <v>6.1024216231743518</v>
      </c>
      <c r="H1011" s="96">
        <f t="shared" si="308"/>
        <v>0.34851439418510111</v>
      </c>
      <c r="I1011" s="96">
        <f t="shared" si="309"/>
        <v>0.13964642171221259</v>
      </c>
      <c r="J1011" s="96">
        <f t="shared" si="302"/>
        <v>8.7544148560591561E-2</v>
      </c>
      <c r="K1011" s="96">
        <f t="shared" si="310"/>
        <v>0.14592271511245869</v>
      </c>
      <c r="L1011" s="96">
        <f t="shared" si="311"/>
        <v>53.925522437679589</v>
      </c>
      <c r="M1011" s="96">
        <f t="shared" si="303"/>
        <v>287.34084212434504</v>
      </c>
      <c r="N1011" s="96">
        <f t="shared" si="304"/>
        <v>27.671545657141376</v>
      </c>
      <c r="O1011" s="96">
        <f t="shared" si="312"/>
        <v>0.66051692653723915</v>
      </c>
      <c r="P1011" s="96">
        <f t="shared" si="313"/>
        <v>0.66051692653723915</v>
      </c>
      <c r="Q1011" s="96">
        <f t="shared" si="305"/>
        <v>0.41124259954083053</v>
      </c>
      <c r="R1011" s="96">
        <f t="shared" si="306"/>
        <v>5.1777340835321886E-2</v>
      </c>
      <c r="S1011" s="96">
        <f t="shared" si="314"/>
        <v>257.88524267375305</v>
      </c>
      <c r="T1011" s="96">
        <f t="shared" si="318"/>
        <v>233.55607629989058</v>
      </c>
      <c r="U1011" s="96">
        <f t="shared" si="318"/>
        <v>419.04999663938895</v>
      </c>
      <c r="V1011" s="32">
        <f t="shared" si="316"/>
        <v>999.99999999999966</v>
      </c>
      <c r="W1011" s="100">
        <f>IF(A1011=1,((cPH1_+cPHr+(cNES*L1011+(cNES+cOSEX)*G1011+(cNES+cEREX)*H1011+(cNES+cHOEX)*I1011+(cNES+cNES)*S1011+(cNES+cOSEX)*N1011+(cNES+cEREX)*O1011+(cNES+cHOEX)*P1011)))/(1+cDR)^(A$6:A$65537 + 0.5),(cPHr+(cNES*L1011+(cNES+cOSEX)*G1011+(cNES+cEREX)*H1011+(cNES+cHOEX)*I1011+(cNES+cNES)*S1011+(cNES+cOSEX)*N1011+(cNES+cEREX)*O1011+(cNES+cHOEX)*P1011))/(1+cDR)^(((cycle + 0.5)/('Life tables'!$I$2/2))))</f>
        <v>8771.5665156272298</v>
      </c>
      <c r="X1011" s="107">
        <f>((L1011+G1011+H1011+I1011+N1011+O1011+P1011+S1011)/('Life tables'!$I$2/2))/(1+oDR)^(((cycle + 0.5)/('Life tables'!$I$2/2)))</f>
        <v>7.5037886398780271</v>
      </c>
      <c r="Y1011" s="31">
        <f>((uNES*L1011+ uOCEX*G1011+uEREX*H1011+uHOEX*I1011+uNES*S1011+ uOCEX*N1011+uEREX*O1011+uHOEX*P1011)/('Life tables'!$I$2/2))/(1+oDR)^(((cycle + 0.5)/('Life tables'!$I$2/2)))</f>
        <v>4.9452825341950222</v>
      </c>
      <c r="Z1011" s="100">
        <f t="shared" si="307"/>
        <v>82994.781215815412</v>
      </c>
      <c r="AA1011" s="107">
        <f>((L1011+G1011+H1011+I1011+N1011+O1011+P1011+S1011)/('Life tables'!$I$2/2))</f>
        <v>13.324687620393963</v>
      </c>
      <c r="AB1011" s="31">
        <f>((uNES*L1011+ uOCEX*G1011+uEREX*H1011+uHOEX*I1011+uNES*S1011+ uOCEX*N1011+uEREX*O1011+uHOEX*P1011)/('Life tables'!$I$2/2))</f>
        <v>8.7814766813328049</v>
      </c>
    </row>
    <row r="1012" spans="1:28" x14ac:dyDescent="0.25">
      <c r="A1012" s="4">
        <v>1006</v>
      </c>
      <c r="C1012" s="105">
        <f>IF(male=0,VLOOKUP((($A$5:$A$1570/'Life tables'!$I$2)*2)+age,lifetable,13,1),IF(male=1,VLOOKUP((($A$5:$A$1570/'Life tables'!$I$2)*2)+age,lifetable,10,1),"error"))</f>
        <v>1.3000289296523082E-3</v>
      </c>
      <c r="F1012" s="96">
        <f t="shared" si="300"/>
        <v>60.627964423743272</v>
      </c>
      <c r="G1012" s="96">
        <f t="shared" si="301"/>
        <v>6.0902059137036497</v>
      </c>
      <c r="H1012" s="96">
        <f t="shared" si="308"/>
        <v>0.34781674481758523</v>
      </c>
      <c r="I1012" s="96">
        <f t="shared" si="309"/>
        <v>0.13936688020859356</v>
      </c>
      <c r="J1012" s="96">
        <f t="shared" si="302"/>
        <v>8.7368904378738413E-2</v>
      </c>
      <c r="K1012" s="96">
        <f t="shared" si="310"/>
        <v>0.14563060984621154</v>
      </c>
      <c r="L1012" s="96">
        <f t="shared" si="311"/>
        <v>53.817575370788489</v>
      </c>
      <c r="M1012" s="96">
        <f t="shared" si="303"/>
        <v>286.76596263697689</v>
      </c>
      <c r="N1012" s="96">
        <f t="shared" si="304"/>
        <v>27.616183516958124</v>
      </c>
      <c r="O1012" s="96">
        <f t="shared" si="312"/>
        <v>0.65919543798963698</v>
      </c>
      <c r="P1012" s="96">
        <f t="shared" si="313"/>
        <v>0.65919543798963698</v>
      </c>
      <c r="Q1012" s="96">
        <f t="shared" si="305"/>
        <v>0.4104198312456584</v>
      </c>
      <c r="R1012" s="96">
        <f t="shared" si="306"/>
        <v>5.1673750510547192E-2</v>
      </c>
      <c r="S1012" s="96">
        <f t="shared" si="314"/>
        <v>257.36929466228327</v>
      </c>
      <c r="T1012" s="96">
        <f t="shared" si="318"/>
        <v>234.05386503551497</v>
      </c>
      <c r="U1012" s="96">
        <f t="shared" si="318"/>
        <v>419.24730099974573</v>
      </c>
      <c r="V1012" s="32">
        <f t="shared" si="316"/>
        <v>999.99999999999977</v>
      </c>
      <c r="W1012" s="100">
        <f>IF(A1012=1,((cPH1_+cPHr+(cNES*L1012+(cNES+cOSEX)*G1012+(cNES+cEREX)*H1012+(cNES+cHOEX)*I1012+(cNES+cNES)*S1012+(cNES+cOSEX)*N1012+(cNES+cEREX)*O1012+(cNES+cHOEX)*P1012)))/(1+cDR)^(A$6:A$65537 + 0.5),(cPHr+(cNES*L1012+(cNES+cOSEX)*G1012+(cNES+cEREX)*H1012+(cNES+cHOEX)*I1012+(cNES+cNES)*S1012+(cNES+cOSEX)*N1012+(cNES+cEREX)*O1012+(cNES+cHOEX)*P1012))/(1+cDR)^(((cycle + 0.5)/('Life tables'!$I$2/2))))</f>
        <v>8734.4784021551168</v>
      </c>
      <c r="X1012" s="107">
        <f>((L1012+G1012+H1012+I1012+N1012+O1012+P1012+S1012)/('Life tables'!$I$2/2))/(1+oDR)^(((cycle + 0.5)/('Life tables'!$I$2/2)))</f>
        <v>7.4844990787606456</v>
      </c>
      <c r="Y1012" s="31">
        <f>((uNES*L1012+ uOCEX*G1012+uEREX*H1012+uHOEX*I1012+uNES*S1012+ uOCEX*N1012+uEREX*O1012+uHOEX*P1012)/('Life tables'!$I$2/2))/(1+oDR)^(((cycle + 0.5)/('Life tables'!$I$2/2)))</f>
        <v>4.9325699800844687</v>
      </c>
      <c r="Z1012" s="100">
        <f t="shared" si="307"/>
        <v>82828.774126438613</v>
      </c>
      <c r="AA1012" s="107">
        <f>((L1012+G1012+H1012+I1012+N1012+O1012+P1012+S1012)/('Life tables'!$I$2/2))</f>
        <v>13.298026537255849</v>
      </c>
      <c r="AB1012" s="31">
        <f>((uNES*L1012+ uOCEX*G1012+uEREX*H1012+uHOEX*I1012+uNES*S1012+ uOCEX*N1012+uEREX*O1012+uHOEX*P1012)/('Life tables'!$I$2/2))</f>
        <v>8.7639060145220036</v>
      </c>
    </row>
    <row r="1013" spans="1:28" x14ac:dyDescent="0.25">
      <c r="A1013" s="4">
        <v>1007</v>
      </c>
      <c r="C1013" s="105">
        <f>IF(male=0,VLOOKUP((($A$5:$A$1570/'Life tables'!$I$2)*2)+age,lifetable,13,1),IF(male=1,VLOOKUP((($A$5:$A$1570/'Life tables'!$I$2)*2)+age,lifetable,10,1),"error"))</f>
        <v>1.3000289296523082E-3</v>
      </c>
      <c r="F1013" s="96">
        <f t="shared" si="300"/>
        <v>60.50660234568042</v>
      </c>
      <c r="G1013" s="96">
        <f t="shared" si="301"/>
        <v>6.0780148389654007</v>
      </c>
      <c r="H1013" s="96">
        <f t="shared" si="308"/>
        <v>0.3471205023602088</v>
      </c>
      <c r="I1013" s="96">
        <f t="shared" si="309"/>
        <v>0.13908790244056168</v>
      </c>
      <c r="J1013" s="96">
        <f t="shared" si="302"/>
        <v>8.7194013601944884E-2</v>
      </c>
      <c r="K1013" s="96">
        <f t="shared" si="310"/>
        <v>0.14533909365218317</v>
      </c>
      <c r="L1013" s="96">
        <f t="shared" si="311"/>
        <v>53.709845994660121</v>
      </c>
      <c r="M1013" s="96">
        <f t="shared" si="303"/>
        <v>286.19223161905853</v>
      </c>
      <c r="N1013" s="96">
        <f t="shared" si="304"/>
        <v>27.560931976871192</v>
      </c>
      <c r="O1013" s="96">
        <f t="shared" si="312"/>
        <v>0.65787658945486949</v>
      </c>
      <c r="P1013" s="96">
        <f t="shared" si="313"/>
        <v>0.65787658945486949</v>
      </c>
      <c r="Q1013" s="96">
        <f t="shared" si="305"/>
        <v>0.40959870664150672</v>
      </c>
      <c r="R1013" s="96">
        <f t="shared" si="306"/>
        <v>5.1570367134056279E-2</v>
      </c>
      <c r="S1013" s="96">
        <f t="shared" si="314"/>
        <v>256.85437738950202</v>
      </c>
      <c r="T1013" s="96">
        <f t="shared" si="318"/>
        <v>234.55065775575844</v>
      </c>
      <c r="U1013" s="96">
        <f t="shared" si="318"/>
        <v>419.44421046053196</v>
      </c>
      <c r="V1013" s="32">
        <f t="shared" si="316"/>
        <v>999.99999999999966</v>
      </c>
      <c r="W1013" s="100">
        <f>IF(A1013=1,((cPH1_+cPHr+(cNES*L1013+(cNES+cOSEX)*G1013+(cNES+cEREX)*H1013+(cNES+cHOEX)*I1013+(cNES+cNES)*S1013+(cNES+cOSEX)*N1013+(cNES+cEREX)*O1013+(cNES+cHOEX)*P1013)))/(1+cDR)^(A$6:A$65537 + 0.5),(cPHr+(cNES*L1013+(cNES+cOSEX)*G1013+(cNES+cEREX)*H1013+(cNES+cHOEX)*I1013+(cNES+cNES)*S1013+(cNES+cOSEX)*N1013+(cNES+cEREX)*O1013+(cNES+cHOEX)*P1013))/(1+cDR)^(((cycle + 0.5)/('Life tables'!$I$2/2))))</f>
        <v>8697.5471004369501</v>
      </c>
      <c r="X1013" s="107">
        <f>((L1013+G1013+H1013+I1013+N1013+O1013+P1013+S1013)/('Life tables'!$I$2/2))/(1+oDR)^(((cycle + 0.5)/('Life tables'!$I$2/2)))</f>
        <v>7.4652591067630034</v>
      </c>
      <c r="Y1013" s="31">
        <f>((uNES*L1013+ uOCEX*G1013+uEREX*H1013+uHOEX*I1013+uNES*S1013+ uOCEX*N1013+uEREX*O1013+uHOEX*P1013)/('Life tables'!$I$2/2))/(1+oDR)^(((cycle + 0.5)/('Life tables'!$I$2/2)))</f>
        <v>4.9198901070395413</v>
      </c>
      <c r="Z1013" s="100">
        <f t="shared" si="307"/>
        <v>82663.099039239969</v>
      </c>
      <c r="AA1013" s="107">
        <f>((L1013+G1013+H1013+I1013+N1013+O1013+P1013+S1013)/('Life tables'!$I$2/2))</f>
        <v>13.271418804236408</v>
      </c>
      <c r="AB1013" s="31">
        <f>((uNES*L1013+ uOCEX*G1013+uEREX*H1013+uHOEX*I1013+uNES*S1013+ uOCEX*N1013+uEREX*O1013+uHOEX*P1013)/('Life tables'!$I$2/2))</f>
        <v>8.746370507379913</v>
      </c>
    </row>
    <row r="1014" spans="1:28" x14ac:dyDescent="0.25">
      <c r="A1014" s="4">
        <v>1008</v>
      </c>
      <c r="C1014" s="105">
        <f>IF(male=0,VLOOKUP((($A$5:$A$1570/'Life tables'!$I$2)*2)+age,lifetable,13,1),IF(male=1,VLOOKUP((($A$5:$A$1570/'Life tables'!$I$2)*2)+age,lifetable,10,1),"error"))</f>
        <v>1.3000289296523082E-3</v>
      </c>
      <c r="F1014" s="96">
        <f t="shared" si="300"/>
        <v>60.385484949148115</v>
      </c>
      <c r="G1014" s="96">
        <f t="shared" si="301"/>
        <v>6.0658483429989856</v>
      </c>
      <c r="H1014" s="96">
        <f t="shared" si="308"/>
        <v>0.3464256636170141</v>
      </c>
      <c r="I1014" s="96">
        <f t="shared" si="309"/>
        <v>0.13880948712752694</v>
      </c>
      <c r="J1014" s="96">
        <f t="shared" si="302"/>
        <v>8.7019475427410883E-2</v>
      </c>
      <c r="K1014" s="96">
        <f t="shared" si="310"/>
        <v>0.14504816519222852</v>
      </c>
      <c r="L1014" s="96">
        <f t="shared" si="311"/>
        <v>53.602333814784949</v>
      </c>
      <c r="M1014" s="96">
        <f t="shared" si="303"/>
        <v>285.61964683456108</v>
      </c>
      <c r="N1014" s="96">
        <f t="shared" si="304"/>
        <v>27.505790821546153</v>
      </c>
      <c r="O1014" s="96">
        <f t="shared" si="312"/>
        <v>0.65656037579292659</v>
      </c>
      <c r="P1014" s="96">
        <f t="shared" si="313"/>
        <v>0.65656037579292659</v>
      </c>
      <c r="Q1014" s="96">
        <f t="shared" si="305"/>
        <v>0.40877922252816806</v>
      </c>
      <c r="R1014" s="96">
        <f t="shared" si="306"/>
        <v>5.1467190302928269E-2</v>
      </c>
      <c r="S1014" s="96">
        <f t="shared" si="314"/>
        <v>256.340488848598</v>
      </c>
      <c r="T1014" s="96">
        <f t="shared" si="318"/>
        <v>235.04645645371403</v>
      </c>
      <c r="U1014" s="96">
        <f t="shared" si="318"/>
        <v>419.6407258160271</v>
      </c>
      <c r="V1014" s="32">
        <f t="shared" si="316"/>
        <v>999.99999999999955</v>
      </c>
      <c r="W1014" s="100">
        <f>IF(A1014=1,((cPH1_+cPHr+(cNES*L1014+(cNES+cOSEX)*G1014+(cNES+cEREX)*H1014+(cNES+cHOEX)*I1014+(cNES+cNES)*S1014+(cNES+cOSEX)*N1014+(cNES+cEREX)*O1014+(cNES+cHOEX)*P1014)))/(1+cDR)^(A$6:A$65537 + 0.5),(cPHr+(cNES*L1014+(cNES+cOSEX)*G1014+(cNES+cEREX)*H1014+(cNES+cHOEX)*I1014+(cNES+cNES)*S1014+(cNES+cOSEX)*N1014+(cNES+cEREX)*O1014+(cNES+cHOEX)*P1014))/(1+cDR)^(((cycle + 0.5)/('Life tables'!$I$2/2))))</f>
        <v>8660.771948004658</v>
      </c>
      <c r="X1014" s="107">
        <f>((L1014+G1014+H1014+I1014+N1014+O1014+P1014+S1014)/('Life tables'!$I$2/2))/(1+oDR)^(((cycle + 0.5)/('Life tables'!$I$2/2)))</f>
        <v>7.4460685963131086</v>
      </c>
      <c r="Y1014" s="31">
        <f>((uNES*L1014+ uOCEX*G1014+uEREX*H1014+uHOEX*I1014+uNES*S1014+ uOCEX*N1014+uEREX*O1014+uHOEX*P1014)/('Life tables'!$I$2/2))/(1+oDR)^(((cycle + 0.5)/('Life tables'!$I$2/2)))</f>
        <v>4.9072428309873199</v>
      </c>
      <c r="Z1014" s="100">
        <f t="shared" si="307"/>
        <v>82497.755295330906</v>
      </c>
      <c r="AA1014" s="107">
        <f>((L1014+G1014+H1014+I1014+N1014+O1014+P1014+S1014)/('Life tables'!$I$2/2))</f>
        <v>13.244864314422808</v>
      </c>
      <c r="AB1014" s="31">
        <f>((uNES*L1014+ uOCEX*G1014+uEREX*H1014+uHOEX*I1014+uNES*S1014+ uOCEX*N1014+uEREX*O1014+uHOEX*P1014)/('Life tables'!$I$2/2))</f>
        <v>8.7288700894500906</v>
      </c>
    </row>
    <row r="1015" spans="1:28" x14ac:dyDescent="0.25">
      <c r="A1015" s="4">
        <v>1009</v>
      </c>
      <c r="C1015" s="105">
        <f>IF(male=0,VLOOKUP((($A$5:$A$1570/'Life tables'!$I$2)*2)+age,lifetable,13,1),IF(male=1,VLOOKUP((($A$5:$A$1570/'Life tables'!$I$2)*2)+age,lifetable,10,1),"error"))</f>
        <v>1.3000289296523082E-3</v>
      </c>
      <c r="F1015" s="96">
        <f t="shared" si="300"/>
        <v>60.264611680471432</v>
      </c>
      <c r="G1015" s="96">
        <f t="shared" si="301"/>
        <v>6.0537063701865996</v>
      </c>
      <c r="H1015" s="96">
        <f t="shared" si="308"/>
        <v>0.34573222541162185</v>
      </c>
      <c r="I1015" s="96">
        <f t="shared" si="309"/>
        <v>0.13853163299674423</v>
      </c>
      <c r="J1015" s="96">
        <f t="shared" si="302"/>
        <v>8.6845289057254235E-2</v>
      </c>
      <c r="K1015" s="96">
        <f t="shared" si="310"/>
        <v>0.14475782313639995</v>
      </c>
      <c r="L1015" s="96">
        <f t="shared" si="311"/>
        <v>53.495038339682814</v>
      </c>
      <c r="M1015" s="96">
        <f t="shared" si="303"/>
        <v>285.04820604978704</v>
      </c>
      <c r="N1015" s="96">
        <f t="shared" si="304"/>
        <v>27.4507598358731</v>
      </c>
      <c r="O1015" s="96">
        <f t="shared" si="312"/>
        <v>0.65524679186915702</v>
      </c>
      <c r="P1015" s="96">
        <f t="shared" si="313"/>
        <v>0.65524679186915702</v>
      </c>
      <c r="Q1015" s="96">
        <f t="shared" si="305"/>
        <v>0.40796137570877145</v>
      </c>
      <c r="R1015" s="96">
        <f t="shared" si="306"/>
        <v>5.1364219614662358E-2</v>
      </c>
      <c r="S1015" s="96">
        <f t="shared" si="314"/>
        <v>255.82762703485218</v>
      </c>
      <c r="T1015" s="96">
        <f t="shared" si="318"/>
        <v>235.54126311848006</v>
      </c>
      <c r="U1015" s="96">
        <f t="shared" si="318"/>
        <v>419.83684785877819</v>
      </c>
      <c r="V1015" s="32">
        <f t="shared" si="316"/>
        <v>999.99999999999955</v>
      </c>
      <c r="W1015" s="100">
        <f>IF(A1015=1,((cPH1_+cPHr+(cNES*L1015+(cNES+cOSEX)*G1015+(cNES+cEREX)*H1015+(cNES+cHOEX)*I1015+(cNES+cNES)*S1015+(cNES+cOSEX)*N1015+(cNES+cEREX)*O1015+(cNES+cHOEX)*P1015)))/(1+cDR)^(A$6:A$65537 + 0.5),(cPHr+(cNES*L1015+(cNES+cOSEX)*G1015+(cNES+cEREX)*H1015+(cNES+cHOEX)*I1015+(cNES+cNES)*S1015+(cNES+cOSEX)*N1015+(cNES+cEREX)*O1015+(cNES+cHOEX)*P1015))/(1+cDR)^(((cycle + 0.5)/('Life tables'!$I$2/2))))</f>
        <v>8624.152285167951</v>
      </c>
      <c r="X1015" s="107">
        <f>((L1015+G1015+H1015+I1015+N1015+O1015+P1015+S1015)/('Life tables'!$I$2/2))/(1+oDR)^(((cycle + 0.5)/('Life tables'!$I$2/2)))</f>
        <v>7.4269274201703084</v>
      </c>
      <c r="Y1015" s="31">
        <f>((uNES*L1015+ uOCEX*G1015+uEREX*H1015+uHOEX*I1015+uNES*S1015+ uOCEX*N1015+uEREX*O1015+uHOEX*P1015)/('Life tables'!$I$2/2))/(1+oDR)^(((cycle + 0.5)/('Life tables'!$I$2/2)))</f>
        <v>4.8946280680731764</v>
      </c>
      <c r="Z1015" s="100">
        <f t="shared" si="307"/>
        <v>82332.742236954102</v>
      </c>
      <c r="AA1015" s="107">
        <f>((L1015+G1015+H1015+I1015+N1015+O1015+P1015+S1015)/('Life tables'!$I$2/2))</f>
        <v>13.218362961121892</v>
      </c>
      <c r="AB1015" s="31">
        <f>((uNES*L1015+ uOCEX*G1015+uEREX*H1015+uHOEX*I1015+uNES*S1015+ uOCEX*N1015+uEREX*O1015+uHOEX*P1015)/('Life tables'!$I$2/2))</f>
        <v>8.7114046904207463</v>
      </c>
    </row>
    <row r="1016" spans="1:28" x14ac:dyDescent="0.25">
      <c r="A1016" s="4">
        <v>1010</v>
      </c>
      <c r="C1016" s="105">
        <f>IF(male=0,VLOOKUP((($A$5:$A$1570/'Life tables'!$I$2)*2)+age,lifetable,13,1),IF(male=1,VLOOKUP((($A$5:$A$1570/'Life tables'!$I$2)*2)+age,lifetable,10,1),"error"))</f>
        <v>1.3000289296523082E-3</v>
      </c>
      <c r="F1016" s="96">
        <f t="shared" si="300"/>
        <v>60.143981989301849</v>
      </c>
      <c r="G1016" s="96">
        <f t="shared" si="301"/>
        <v>6.0415888652445808</v>
      </c>
      <c r="H1016" s="96">
        <f t="shared" si="308"/>
        <v>0.34504018458673602</v>
      </c>
      <c r="I1016" s="96">
        <f t="shared" si="309"/>
        <v>0.13825433878311488</v>
      </c>
      <c r="J1016" s="96">
        <f t="shared" si="302"/>
        <v>8.667145369838633E-2</v>
      </c>
      <c r="K1016" s="96">
        <f t="shared" si="310"/>
        <v>0.14446806616274002</v>
      </c>
      <c r="L1016" s="96">
        <f t="shared" si="311"/>
        <v>53.387959080826292</v>
      </c>
      <c r="M1016" s="96">
        <f t="shared" si="303"/>
        <v>284.47790703343952</v>
      </c>
      <c r="N1016" s="96">
        <f t="shared" si="304"/>
        <v>27.395838804973309</v>
      </c>
      <c r="O1016" s="96">
        <f t="shared" si="312"/>
        <v>0.65393583255442767</v>
      </c>
      <c r="P1016" s="96">
        <f t="shared" si="313"/>
        <v>0.65393583255442767</v>
      </c>
      <c r="Q1016" s="96">
        <f t="shared" si="305"/>
        <v>0.4071451629898819</v>
      </c>
      <c r="R1016" s="96">
        <f t="shared" si="306"/>
        <v>5.1261454667190343E-2</v>
      </c>
      <c r="S1016" s="96">
        <f t="shared" si="314"/>
        <v>255.31578994570029</v>
      </c>
      <c r="T1016" s="96">
        <f t="shared" ref="T1016:U1031" si="319">J1016+Q1016+T1015</f>
        <v>236.03507973516832</v>
      </c>
      <c r="U1016" s="96">
        <f t="shared" si="319"/>
        <v>420.03257737960814</v>
      </c>
      <c r="V1016" s="32">
        <f t="shared" si="316"/>
        <v>999.99999999999966</v>
      </c>
      <c r="W1016" s="100">
        <f>IF(A1016=1,((cPH1_+cPHr+(cNES*L1016+(cNES+cOSEX)*G1016+(cNES+cEREX)*H1016+(cNES+cHOEX)*I1016+(cNES+cNES)*S1016+(cNES+cOSEX)*N1016+(cNES+cEREX)*O1016+(cNES+cHOEX)*P1016)))/(1+cDR)^(A$6:A$65537 + 0.5),(cPHr+(cNES*L1016+(cNES+cOSEX)*G1016+(cNES+cEREX)*H1016+(cNES+cHOEX)*I1016+(cNES+cNES)*S1016+(cNES+cOSEX)*N1016+(cNES+cEREX)*O1016+(cNES+cHOEX)*P1016))/(1+cDR)^(((cycle + 0.5)/('Life tables'!$I$2/2))))</f>
        <v>8587.6874550034718</v>
      </c>
      <c r="X1016" s="107">
        <f>((L1016+G1016+H1016+I1016+N1016+O1016+P1016+S1016)/('Life tables'!$I$2/2))/(1+oDR)^(((cycle + 0.5)/('Life tables'!$I$2/2)))</f>
        <v>7.4078354514243205</v>
      </c>
      <c r="Y1016" s="31">
        <f>((uNES*L1016+ uOCEX*G1016+uEREX*H1016+uHOEX*I1016+uNES*S1016+ uOCEX*N1016+uEREX*O1016+uHOEX*P1016)/('Life tables'!$I$2/2))/(1+oDR)^(((cycle + 0.5)/('Life tables'!$I$2/2)))</f>
        <v>4.8820457346601476</v>
      </c>
      <c r="Z1016" s="100">
        <f t="shared" si="307"/>
        <v>82168.05920748772</v>
      </c>
      <c r="AA1016" s="107">
        <f>((L1016+G1016+H1016+I1016+N1016+O1016+P1016+S1016)/('Life tables'!$I$2/2))</f>
        <v>13.191914637859544</v>
      </c>
      <c r="AB1016" s="31">
        <f>((uNES*L1016+ uOCEX*G1016+uEREX*H1016+uHOEX*I1016+uNES*S1016+ uOCEX*N1016+uEREX*O1016+uHOEX*P1016)/('Life tables'!$I$2/2))</f>
        <v>8.6939742401243461</v>
      </c>
    </row>
    <row r="1017" spans="1:28" x14ac:dyDescent="0.25">
      <c r="A1017" s="4">
        <v>1011</v>
      </c>
      <c r="C1017" s="105">
        <f>IF(male=0,VLOOKUP((($A$5:$A$1570/'Life tables'!$I$2)*2)+age,lifetable,13,1),IF(male=1,VLOOKUP((($A$5:$A$1570/'Life tables'!$I$2)*2)+age,lifetable,10,1),"error"))</f>
        <v>1.3000289296523082E-3</v>
      </c>
      <c r="F1017" s="96">
        <f t="shared" si="300"/>
        <v>60.023595328533737</v>
      </c>
      <c r="G1017" s="96">
        <f t="shared" si="301"/>
        <v>6.0294957732150243</v>
      </c>
      <c r="H1017" s="96">
        <f t="shared" si="308"/>
        <v>0.34434953800366475</v>
      </c>
      <c r="I1017" s="96">
        <f t="shared" si="309"/>
        <v>0.13797760322899472</v>
      </c>
      <c r="J1017" s="96">
        <f t="shared" si="302"/>
        <v>8.6497968562391794E-2</v>
      </c>
      <c r="K1017" s="96">
        <f t="shared" si="310"/>
        <v>0.14417889295708078</v>
      </c>
      <c r="L1017" s="96">
        <f t="shared" si="311"/>
        <v>53.281095552566583</v>
      </c>
      <c r="M1017" s="96">
        <f t="shared" si="303"/>
        <v>283.90874755668949</v>
      </c>
      <c r="N1017" s="96">
        <f t="shared" si="304"/>
        <v>27.341027514205713</v>
      </c>
      <c r="O1017" s="96">
        <f t="shared" si="312"/>
        <v>0.65262749272527876</v>
      </c>
      <c r="P1017" s="96">
        <f t="shared" si="313"/>
        <v>0.65262749272527876</v>
      </c>
      <c r="Q1017" s="96">
        <f t="shared" si="305"/>
        <v>0.40633058118159626</v>
      </c>
      <c r="R1017" s="96">
        <f t="shared" si="306"/>
        <v>5.1158895058888695E-2</v>
      </c>
      <c r="S1017" s="96">
        <f t="shared" si="314"/>
        <v>254.80497558079273</v>
      </c>
      <c r="T1017" s="96">
        <f t="shared" si="319"/>
        <v>236.52790828491231</v>
      </c>
      <c r="U1017" s="96">
        <f t="shared" si="319"/>
        <v>420.22791516762413</v>
      </c>
      <c r="V1017" s="32">
        <f t="shared" si="316"/>
        <v>999.99999999999977</v>
      </c>
      <c r="W1017" s="100">
        <f>IF(A1017=1,((cPH1_+cPHr+(cNES*L1017+(cNES+cOSEX)*G1017+(cNES+cEREX)*H1017+(cNES+cHOEX)*I1017+(cNES+cNES)*S1017+(cNES+cOSEX)*N1017+(cNES+cEREX)*O1017+(cNES+cHOEX)*P1017)))/(1+cDR)^(A$6:A$65537 + 0.5),(cPHr+(cNES*L1017+(cNES+cOSEX)*G1017+(cNES+cEREX)*H1017+(cNES+cHOEX)*I1017+(cNES+cNES)*S1017+(cNES+cOSEX)*N1017+(cNES+cEREX)*O1017+(cNES+cHOEX)*P1017))/(1+cDR)^(((cycle + 0.5)/('Life tables'!$I$2/2))))</f>
        <v>8551.3768033438992</v>
      </c>
      <c r="X1017" s="107">
        <f>((L1017+G1017+H1017+I1017+N1017+O1017+P1017+S1017)/('Life tables'!$I$2/2))/(1+oDR)^(((cycle + 0.5)/('Life tables'!$I$2/2)))</f>
        <v>7.3887925634942544</v>
      </c>
      <c r="Y1017" s="31">
        <f>((uNES*L1017+ uOCEX*G1017+uEREX*H1017+uHOEX*I1017+uNES*S1017+ uOCEX*N1017+uEREX*O1017+uHOEX*P1017)/('Life tables'!$I$2/2))/(1+oDR)^(((cycle + 0.5)/('Life tables'!$I$2/2)))</f>
        <v>4.869495747328294</v>
      </c>
      <c r="Z1017" s="100">
        <f t="shared" si="307"/>
        <v>82003.7055514495</v>
      </c>
      <c r="AA1017" s="107">
        <f>((L1017+G1017+H1017+I1017+N1017+O1017+P1017+S1017)/('Life tables'!$I$2/2))</f>
        <v>13.165519238380039</v>
      </c>
      <c r="AB1017" s="31">
        <f>((uNES*L1017+ uOCEX*G1017+uEREX*H1017+uHOEX*I1017+uNES*S1017+ uOCEX*N1017+uEREX*O1017+uHOEX*P1017)/('Life tables'!$I$2/2))</f>
        <v>8.6765786685371857</v>
      </c>
    </row>
    <row r="1018" spans="1:28" x14ac:dyDescent="0.25">
      <c r="A1018" s="4">
        <v>1012</v>
      </c>
      <c r="C1018" s="105">
        <f>IF(male=0,VLOOKUP((($A$5:$A$1570/'Life tables'!$I$2)*2)+age,lifetable,13,1),IF(male=1,VLOOKUP((($A$5:$A$1570/'Life tables'!$I$2)*2)+age,lifetable,10,1),"error"))</f>
        <v>1.3000289296523082E-3</v>
      </c>
      <c r="F1018" s="96">
        <f t="shared" si="300"/>
        <v>59.903451154223788</v>
      </c>
      <c r="G1018" s="96">
        <f t="shared" si="301"/>
        <v>6.0174270394576865</v>
      </c>
      <c r="H1018" s="96">
        <f t="shared" si="308"/>
        <v>0.34366028254185815</v>
      </c>
      <c r="I1018" s="96">
        <f t="shared" si="309"/>
        <v>0.1377014250840089</v>
      </c>
      <c r="J1018" s="96">
        <f t="shared" si="302"/>
        <v>8.6324832865412371E-2</v>
      </c>
      <c r="K1018" s="96">
        <f t="shared" si="310"/>
        <v>0.14389030221285029</v>
      </c>
      <c r="L1018" s="96">
        <f t="shared" si="311"/>
        <v>53.174447272061968</v>
      </c>
      <c r="M1018" s="96">
        <f t="shared" si="303"/>
        <v>283.3407253932395</v>
      </c>
      <c r="N1018" s="96">
        <f t="shared" si="304"/>
        <v>27.286325749173045</v>
      </c>
      <c r="O1018" s="96">
        <f t="shared" si="312"/>
        <v>0.65132176726406965</v>
      </c>
      <c r="P1018" s="96">
        <f t="shared" si="313"/>
        <v>0.65132176726406965</v>
      </c>
      <c r="Q1018" s="96">
        <f t="shared" si="305"/>
        <v>0.40551762709763445</v>
      </c>
      <c r="R1018" s="96">
        <f t="shared" si="306"/>
        <v>5.1056540388590067E-2</v>
      </c>
      <c r="S1018" s="96">
        <f t="shared" si="314"/>
        <v>254.2951819420521</v>
      </c>
      <c r="T1018" s="96">
        <f t="shared" si="319"/>
        <v>237.01975074487535</v>
      </c>
      <c r="U1018" s="96">
        <f t="shared" si="319"/>
        <v>420.42286201022557</v>
      </c>
      <c r="V1018" s="32">
        <f t="shared" si="316"/>
        <v>999.99999999999977</v>
      </c>
      <c r="W1018" s="100">
        <f>IF(A1018=1,((cPH1_+cPHr+(cNES*L1018+(cNES+cOSEX)*G1018+(cNES+cEREX)*H1018+(cNES+cHOEX)*I1018+(cNES+cNES)*S1018+(cNES+cOSEX)*N1018+(cNES+cEREX)*O1018+(cNES+cHOEX)*P1018)))/(1+cDR)^(A$6:A$65537 + 0.5),(cPHr+(cNES*L1018+(cNES+cOSEX)*G1018+(cNES+cEREX)*H1018+(cNES+cHOEX)*I1018+(cNES+cNES)*S1018+(cNES+cOSEX)*N1018+(cNES+cEREX)*O1018+(cNES+cHOEX)*P1018))/(1+cDR)^(((cycle + 0.5)/('Life tables'!$I$2/2))))</f>
        <v>8515.2196787671328</v>
      </c>
      <c r="X1018" s="107">
        <f>((L1018+G1018+H1018+I1018+N1018+O1018+P1018+S1018)/('Life tables'!$I$2/2))/(1+oDR)^(((cycle + 0.5)/('Life tables'!$I$2/2)))</f>
        <v>7.3697986301276686</v>
      </c>
      <c r="Y1018" s="31">
        <f>((uNES*L1018+ uOCEX*G1018+uEREX*H1018+uHOEX*I1018+uNES*S1018+ uOCEX*N1018+uEREX*O1018+uHOEX*P1018)/('Life tables'!$I$2/2))/(1+oDR)^(((cycle + 0.5)/('Life tables'!$I$2/2)))</f>
        <v>4.856978022874074</v>
      </c>
      <c r="Z1018" s="100">
        <f t="shared" si="307"/>
        <v>81839.680614500365</v>
      </c>
      <c r="AA1018" s="107">
        <f>((L1018+G1018+H1018+I1018+N1018+O1018+P1018+S1018)/('Life tables'!$I$2/2))</f>
        <v>13.139176656645443</v>
      </c>
      <c r="AB1018" s="31">
        <f>((uNES*L1018+ uOCEX*G1018+uEREX*H1018+uHOEX*I1018+uNES*S1018+ uOCEX*N1018+uEREX*O1018+uHOEX*P1018)/('Life tables'!$I$2/2))</f>
        <v>8.6592179057789878</v>
      </c>
    </row>
    <row r="1019" spans="1:28" x14ac:dyDescent="0.25">
      <c r="A1019" s="4">
        <v>1013</v>
      </c>
      <c r="C1019" s="105">
        <f>IF(male=0,VLOOKUP((($A$5:$A$1570/'Life tables'!$I$2)*2)+age,lifetable,13,1),IF(male=1,VLOOKUP((($A$5:$A$1570/'Life tables'!$I$2)*2)+age,lifetable,10,1),"error"))</f>
        <v>1.3000289296523082E-3</v>
      </c>
      <c r="F1019" s="96">
        <f t="shared" si="300"/>
        <v>59.783548925513109</v>
      </c>
      <c r="G1019" s="96">
        <f t="shared" si="301"/>
        <v>6.0053826096421599</v>
      </c>
      <c r="H1019" s="96">
        <f t="shared" si="308"/>
        <v>0.34297241509846121</v>
      </c>
      <c r="I1019" s="96">
        <f t="shared" si="309"/>
        <v>0.13742580310487282</v>
      </c>
      <c r="J1019" s="96">
        <f t="shared" si="302"/>
        <v>8.6152045828034624E-2</v>
      </c>
      <c r="K1019" s="96">
        <f t="shared" si="310"/>
        <v>0.14360229263088553</v>
      </c>
      <c r="L1019" s="96">
        <f t="shared" si="311"/>
        <v>53.068013759208696</v>
      </c>
      <c r="M1019" s="96">
        <f t="shared" si="303"/>
        <v>282.77383831938567</v>
      </c>
      <c r="N1019" s="96">
        <f t="shared" si="304"/>
        <v>27.231733295727807</v>
      </c>
      <c r="O1019" s="96">
        <f t="shared" si="312"/>
        <v>0.65001865105912171</v>
      </c>
      <c r="P1019" s="96">
        <f t="shared" si="313"/>
        <v>0.65001865105912171</v>
      </c>
      <c r="Q1019" s="96">
        <f t="shared" si="305"/>
        <v>0.40470629755542886</v>
      </c>
      <c r="R1019" s="96">
        <f t="shared" si="306"/>
        <v>5.0954390255594471E-2</v>
      </c>
      <c r="S1019" s="96">
        <f t="shared" si="314"/>
        <v>253.78640703372861</v>
      </c>
      <c r="T1019" s="96">
        <f t="shared" si="319"/>
        <v>237.5106090882588</v>
      </c>
      <c r="U1019" s="96">
        <f t="shared" si="319"/>
        <v>420.61741869311203</v>
      </c>
      <c r="V1019" s="32">
        <f t="shared" si="316"/>
        <v>999.99999999999977</v>
      </c>
      <c r="W1019" s="100">
        <f>IF(A1019=1,((cPH1_+cPHr+(cNES*L1019+(cNES+cOSEX)*G1019+(cNES+cEREX)*H1019+(cNES+cHOEX)*I1019+(cNES+cNES)*S1019+(cNES+cOSEX)*N1019+(cNES+cEREX)*O1019+(cNES+cHOEX)*P1019)))/(1+cDR)^(A$6:A$65537 + 0.5),(cPHr+(cNES*L1019+(cNES+cOSEX)*G1019+(cNES+cEREX)*H1019+(cNES+cHOEX)*I1019+(cNES+cNES)*S1019+(cNES+cOSEX)*N1019+(cNES+cEREX)*O1019+(cNES+cHOEX)*P1019))/(1+cDR)^(((cycle + 0.5)/('Life tables'!$I$2/2))))</f>
        <v>8479.2154325854262</v>
      </c>
      <c r="X1019" s="107">
        <f>((L1019+G1019+H1019+I1019+N1019+O1019+P1019+S1019)/('Life tables'!$I$2/2))/(1+oDR)^(((cycle + 0.5)/('Life tables'!$I$2/2)))</f>
        <v>7.3508535253996126</v>
      </c>
      <c r="Y1019" s="31">
        <f>((uNES*L1019+ uOCEX*G1019+uEREX*H1019+uHOEX*I1019+uNES*S1019+ uOCEX*N1019+uEREX*O1019+uHOEX*P1019)/('Life tables'!$I$2/2))/(1+oDR)^(((cycle + 0.5)/('Life tables'!$I$2/2)))</f>
        <v>4.8444924783097179</v>
      </c>
      <c r="Z1019" s="100">
        <f t="shared" si="307"/>
        <v>81675.983743448043</v>
      </c>
      <c r="AA1019" s="107">
        <f>((L1019+G1019+H1019+I1019+N1019+O1019+P1019+S1019)/('Life tables'!$I$2/2))</f>
        <v>13.112886786834981</v>
      </c>
      <c r="AB1019" s="31">
        <f>((uNES*L1019+ uOCEX*G1019+uEREX*H1019+uHOEX*I1019+uNES*S1019+ uOCEX*N1019+uEREX*O1019+uHOEX*P1019)/('Life tables'!$I$2/2))</f>
        <v>8.6418918821124979</v>
      </c>
    </row>
    <row r="1020" spans="1:28" x14ac:dyDescent="0.25">
      <c r="A1020" s="4">
        <v>1014</v>
      </c>
      <c r="C1020" s="105">
        <f>IF(male=0,VLOOKUP((($A$5:$A$1570/'Life tables'!$I$2)*2)+age,lifetable,13,1),IF(male=1,VLOOKUP((($A$5:$A$1570/'Life tables'!$I$2)*2)+age,lifetable,10,1),"error"))</f>
        <v>1.3000289296523082E-3</v>
      </c>
      <c r="F1020" s="96">
        <f t="shared" si="300"/>
        <v>59.663888104551987</v>
      </c>
      <c r="G1020" s="96">
        <f t="shared" si="301"/>
        <v>5.9933624297403147</v>
      </c>
      <c r="H1020" s="96">
        <f t="shared" si="308"/>
        <v>0.34228593258788231</v>
      </c>
      <c r="I1020" s="96">
        <f t="shared" si="309"/>
        <v>0.13715073605521907</v>
      </c>
      <c r="J1020" s="96">
        <f t="shared" si="302"/>
        <v>8.5979606675181619E-2</v>
      </c>
      <c r="K1020" s="96">
        <f t="shared" si="310"/>
        <v>0.14331486291925166</v>
      </c>
      <c r="L1020" s="96">
        <f t="shared" si="311"/>
        <v>52.961794536574139</v>
      </c>
      <c r="M1020" s="96">
        <f t="shared" si="303"/>
        <v>282.20808411407683</v>
      </c>
      <c r="N1020" s="96">
        <f t="shared" si="304"/>
        <v>27.177249939977951</v>
      </c>
      <c r="O1020" s="96">
        <f t="shared" si="312"/>
        <v>0.64871813900485409</v>
      </c>
      <c r="P1020" s="96">
        <f t="shared" si="313"/>
        <v>0.64871813900485409</v>
      </c>
      <c r="Q1020" s="96">
        <f t="shared" si="305"/>
        <v>0.4038965893762077</v>
      </c>
      <c r="R1020" s="96">
        <f t="shared" si="306"/>
        <v>5.085244425967992E-2</v>
      </c>
      <c r="S1020" s="96">
        <f t="shared" si="314"/>
        <v>253.27864886245328</v>
      </c>
      <c r="T1020" s="96">
        <f t="shared" si="319"/>
        <v>238.0004852843102</v>
      </c>
      <c r="U1020" s="96">
        <f t="shared" si="319"/>
        <v>420.81158600029096</v>
      </c>
      <c r="V1020" s="32">
        <f t="shared" si="316"/>
        <v>999.99999999999966</v>
      </c>
      <c r="W1020" s="100">
        <f>IF(A1020=1,((cPH1_+cPHr+(cNES*L1020+(cNES+cOSEX)*G1020+(cNES+cEREX)*H1020+(cNES+cHOEX)*I1020+(cNES+cNES)*S1020+(cNES+cOSEX)*N1020+(cNES+cEREX)*O1020+(cNES+cHOEX)*P1020)))/(1+cDR)^(A$6:A$65537 + 0.5),(cPHr+(cNES*L1020+(cNES+cOSEX)*G1020+(cNES+cEREX)*H1020+(cNES+cHOEX)*I1020+(cNES+cNES)*S1020+(cNES+cOSEX)*N1020+(cNES+cEREX)*O1020+(cNES+cHOEX)*P1020))/(1+cDR)^(((cycle + 0.5)/('Life tables'!$I$2/2))))</f>
        <v>8443.3634188346114</v>
      </c>
      <c r="X1020" s="107">
        <f>((L1020+G1020+H1020+I1020+N1020+O1020+P1020+S1020)/('Life tables'!$I$2/2))/(1+oDR)^(((cycle + 0.5)/('Life tables'!$I$2/2)))</f>
        <v>7.3319571237116783</v>
      </c>
      <c r="Y1020" s="31">
        <f>((uNES*L1020+ uOCEX*G1020+uEREX*H1020+uHOEX*I1020+uNES*S1020+ uOCEX*N1020+uEREX*O1020+uHOEX*P1020)/('Life tables'!$I$2/2))/(1+oDR)^(((cycle + 0.5)/('Life tables'!$I$2/2)))</f>
        <v>4.8320390308626058</v>
      </c>
      <c r="Z1020" s="100">
        <f t="shared" si="307"/>
        <v>81512.614286250464</v>
      </c>
      <c r="AA1020" s="107">
        <f>((L1020+G1020+H1020+I1020+N1020+O1020+P1020+S1020)/('Life tables'!$I$2/2))</f>
        <v>13.086649523344443</v>
      </c>
      <c r="AB1020" s="31">
        <f>((uNES*L1020+ uOCEX*G1020+uEREX*H1020+uHOEX*I1020+uNES*S1020+ uOCEX*N1020+uEREX*O1020+uHOEX*P1020)/('Life tables'!$I$2/2))</f>
        <v>8.6246005279430928</v>
      </c>
    </row>
    <row r="1021" spans="1:28" x14ac:dyDescent="0.25">
      <c r="A1021" s="4">
        <v>1015</v>
      </c>
      <c r="C1021" s="105">
        <f>IF(male=0,VLOOKUP((($A$5:$A$1570/'Life tables'!$I$2)*2)+age,lifetable,13,1),IF(male=1,VLOOKUP((($A$5:$A$1570/'Life tables'!$I$2)*2)+age,lifetable,10,1),"error"))</f>
        <v>1.3000289296523082E-3</v>
      </c>
      <c r="F1021" s="96">
        <f t="shared" si="300"/>
        <v>59.544468156427136</v>
      </c>
      <c r="G1021" s="96">
        <f t="shared" si="301"/>
        <v>5.9813664460189928</v>
      </c>
      <c r="H1021" s="96">
        <f t="shared" si="308"/>
        <v>0.34160083194137597</v>
      </c>
      <c r="I1021" s="96">
        <f t="shared" si="309"/>
        <v>0.13687622270543037</v>
      </c>
      <c r="J1021" s="96">
        <f t="shared" si="302"/>
        <v>8.5807514636007901E-2</v>
      </c>
      <c r="K1021" s="96">
        <f t="shared" si="310"/>
        <v>0.14302801179306712</v>
      </c>
      <c r="L1021" s="96">
        <f t="shared" si="311"/>
        <v>52.855789129332265</v>
      </c>
      <c r="M1021" s="96">
        <f t="shared" si="303"/>
        <v>281.64346055897141</v>
      </c>
      <c r="N1021" s="96">
        <f t="shared" si="304"/>
        <v>27.122875468292385</v>
      </c>
      <c r="O1021" s="96">
        <f t="shared" si="312"/>
        <v>0.64742022600191462</v>
      </c>
      <c r="P1021" s="96">
        <f t="shared" si="313"/>
        <v>0.64742022600191462</v>
      </c>
      <c r="Q1021" s="96">
        <f t="shared" si="305"/>
        <v>0.40308849938507774</v>
      </c>
      <c r="R1021" s="96">
        <f t="shared" si="306"/>
        <v>5.0750702001112674E-2</v>
      </c>
      <c r="S1021" s="96">
        <f t="shared" si="314"/>
        <v>252.77190543728901</v>
      </c>
      <c r="T1021" s="96">
        <f t="shared" si="319"/>
        <v>238.4893812983313</v>
      </c>
      <c r="U1021" s="96">
        <f t="shared" si="319"/>
        <v>421.00536471408515</v>
      </c>
      <c r="V1021" s="32">
        <f t="shared" si="316"/>
        <v>999.99999999999977</v>
      </c>
      <c r="W1021" s="100">
        <f>IF(A1021=1,((cPH1_+cPHr+(cNES*L1021+(cNES+cOSEX)*G1021+(cNES+cEREX)*H1021+(cNES+cHOEX)*I1021+(cNES+cNES)*S1021+(cNES+cOSEX)*N1021+(cNES+cEREX)*O1021+(cNES+cHOEX)*P1021)))/(1+cDR)^(A$6:A$65537 + 0.5),(cPHr+(cNES*L1021+(cNES+cOSEX)*G1021+(cNES+cEREX)*H1021+(cNES+cHOEX)*I1021+(cNES+cNES)*S1021+(cNES+cOSEX)*N1021+(cNES+cEREX)*O1021+(cNES+cHOEX)*P1021))/(1+cDR)^(((cycle + 0.5)/('Life tables'!$I$2/2))))</f>
        <v>8407.6629942632699</v>
      </c>
      <c r="X1021" s="107">
        <f>((L1021+G1021+H1021+I1021+N1021+O1021+P1021+S1021)/('Life tables'!$I$2/2))/(1+oDR)^(((cycle + 0.5)/('Life tables'!$I$2/2)))</f>
        <v>7.3131092997910754</v>
      </c>
      <c r="Y1021" s="31">
        <f>((uNES*L1021+ uOCEX*G1021+uEREX*H1021+uHOEX*I1021+uNES*S1021+ uOCEX*N1021+uEREX*O1021+uHOEX*P1021)/('Life tables'!$I$2/2))/(1+oDR)^(((cycle + 0.5)/('Life tables'!$I$2/2)))</f>
        <v>4.8196175979746601</v>
      </c>
      <c r="Z1021" s="100">
        <f t="shared" si="307"/>
        <v>81349.571592018692</v>
      </c>
      <c r="AA1021" s="107">
        <f>((L1021+G1021+H1021+I1021+N1021+O1021+P1021+S1021)/('Life tables'!$I$2/2))</f>
        <v>13.060464760785583</v>
      </c>
      <c r="AB1021" s="31">
        <f>((uNES*L1021+ uOCEX*G1021+uEREX*H1021+uHOEX*I1021+uNES*S1021+ uOCEX*N1021+uEREX*O1021+uHOEX*P1021)/('Life tables'!$I$2/2))</f>
        <v>8.6073437738183927</v>
      </c>
    </row>
    <row r="1022" spans="1:28" x14ac:dyDescent="0.25">
      <c r="A1022" s="4">
        <v>1016</v>
      </c>
      <c r="C1022" s="105">
        <f>IF(male=0,VLOOKUP((($A$5:$A$1570/'Life tables'!$I$2)*2)+age,lifetable,13,1),IF(male=1,VLOOKUP((($A$5:$A$1570/'Life tables'!$I$2)*2)+age,lifetable,10,1),"error"))</f>
        <v>1.3000289296523082E-3</v>
      </c>
      <c r="F1022" s="96">
        <f t="shared" si="300"/>
        <v>59.425288549091462</v>
      </c>
      <c r="G1022" s="96">
        <f t="shared" si="301"/>
        <v>5.9693946050329485</v>
      </c>
      <c r="H1022" s="96">
        <f t="shared" si="308"/>
        <v>0.34091711010663961</v>
      </c>
      <c r="I1022" s="96">
        <f t="shared" si="309"/>
        <v>0.13660226183247792</v>
      </c>
      <c r="J1022" s="96">
        <f t="shared" si="302"/>
        <v>8.5635768943798457E-2</v>
      </c>
      <c r="K1022" s="96">
        <f t="shared" si="310"/>
        <v>0.14274173797433523</v>
      </c>
      <c r="L1022" s="96">
        <f t="shared" si="311"/>
        <v>52.749997065201264</v>
      </c>
      <c r="M1022" s="96">
        <f t="shared" si="303"/>
        <v>281.07996543849185</v>
      </c>
      <c r="N1022" s="96">
        <f t="shared" si="304"/>
        <v>27.068609667306188</v>
      </c>
      <c r="O1022" s="96">
        <f t="shared" si="312"/>
        <v>0.64612490695730485</v>
      </c>
      <c r="P1022" s="96">
        <f t="shared" si="313"/>
        <v>0.64612490695730485</v>
      </c>
      <c r="Q1022" s="96">
        <f t="shared" si="305"/>
        <v>0.40228202441110134</v>
      </c>
      <c r="R1022" s="96">
        <f t="shared" si="306"/>
        <v>5.0649163080657068E-2</v>
      </c>
      <c r="S1022" s="96">
        <f t="shared" si="314"/>
        <v>252.2661747697793</v>
      </c>
      <c r="T1022" s="96">
        <f t="shared" si="319"/>
        <v>238.97729909168621</v>
      </c>
      <c r="U1022" s="96">
        <f t="shared" si="319"/>
        <v>421.19875561514016</v>
      </c>
      <c r="V1022" s="32">
        <f t="shared" si="316"/>
        <v>999.99999999999977</v>
      </c>
      <c r="W1022" s="100">
        <f>IF(A1022=1,((cPH1_+cPHr+(cNES*L1022+(cNES+cOSEX)*G1022+(cNES+cEREX)*H1022+(cNES+cHOEX)*I1022+(cNES+cNES)*S1022+(cNES+cOSEX)*N1022+(cNES+cEREX)*O1022+(cNES+cHOEX)*P1022)))/(1+cDR)^(A$6:A$65537 + 0.5),(cPHr+(cNES*L1022+(cNES+cOSEX)*G1022+(cNES+cEREX)*H1022+(cNES+cHOEX)*I1022+(cNES+cNES)*S1022+(cNES+cOSEX)*N1022+(cNES+cEREX)*O1022+(cNES+cHOEX)*P1022))/(1+cDR)^(((cycle + 0.5)/('Life tables'!$I$2/2))))</f>
        <v>8372.1135183219703</v>
      </c>
      <c r="X1022" s="107">
        <f>((L1022+G1022+H1022+I1022+N1022+O1022+P1022+S1022)/('Life tables'!$I$2/2))/(1+oDR)^(((cycle + 0.5)/('Life tables'!$I$2/2)))</f>
        <v>7.2943099286896764</v>
      </c>
      <c r="Y1022" s="31">
        <f>((uNES*L1022+ uOCEX*G1022+uEREX*H1022+uHOEX*I1022+uNES*S1022+ uOCEX*N1022+uEREX*O1022+uHOEX*P1022)/('Life tables'!$I$2/2))/(1+oDR)^(((cycle + 0.5)/('Life tables'!$I$2/2)))</f>
        <v>4.8072280973017127</v>
      </c>
      <c r="Z1022" s="100">
        <f t="shared" si="307"/>
        <v>81186.85501102003</v>
      </c>
      <c r="AA1022" s="107">
        <f>((L1022+G1022+H1022+I1022+N1022+O1022+P1022+S1022)/('Life tables'!$I$2/2))</f>
        <v>13.034332393985506</v>
      </c>
      <c r="AB1022" s="31">
        <f>((uNES*L1022+ uOCEX*G1022+uEREX*H1022+uHOEX*I1022+uNES*S1022+ uOCEX*N1022+uEREX*O1022+uHOEX*P1022)/('Life tables'!$I$2/2))</f>
        <v>8.5901215504278507</v>
      </c>
    </row>
    <row r="1023" spans="1:28" x14ac:dyDescent="0.25">
      <c r="A1023" s="4">
        <v>1017</v>
      </c>
      <c r="C1023" s="105">
        <f>IF(male=0,VLOOKUP((($A$5:$A$1570/'Life tables'!$I$2)*2)+age,lifetable,13,1),IF(male=1,VLOOKUP((($A$5:$A$1570/'Life tables'!$I$2)*2)+age,lifetable,10,1),"error"))</f>
        <v>1.4280338316089436E-3</v>
      </c>
      <c r="F1023" s="96">
        <f t="shared" si="300"/>
        <v>59.306348753296149</v>
      </c>
      <c r="G1023" s="96">
        <f t="shared" si="301"/>
        <v>5.9574468536180314</v>
      </c>
      <c r="H1023" s="96">
        <f t="shared" si="308"/>
        <v>0.3402347640474242</v>
      </c>
      <c r="I1023" s="96">
        <f t="shared" si="309"/>
        <v>0.13632885221976548</v>
      </c>
      <c r="J1023" s="96">
        <f t="shared" si="302"/>
        <v>9.3879457072828035E-2</v>
      </c>
      <c r="K1023" s="96">
        <f t="shared" si="310"/>
        <v>0.14245604019178076</v>
      </c>
      <c r="L1023" s="96">
        <f t="shared" si="311"/>
        <v>52.636002786146321</v>
      </c>
      <c r="M1023" s="96">
        <f t="shared" si="303"/>
        <v>280.51759653987733</v>
      </c>
      <c r="N1023" s="96">
        <f t="shared" si="304"/>
        <v>27.014452323925696</v>
      </c>
      <c r="O1023" s="96">
        <f t="shared" si="312"/>
        <v>0.644832176784501</v>
      </c>
      <c r="P1023" s="96">
        <f t="shared" si="313"/>
        <v>0.644832176784501</v>
      </c>
      <c r="Q1023" s="96">
        <f t="shared" si="305"/>
        <v>0.44100785440984219</v>
      </c>
      <c r="R1023" s="96">
        <f t="shared" si="306"/>
        <v>5.0547827099584983E-2</v>
      </c>
      <c r="S1023" s="96">
        <f t="shared" si="314"/>
        <v>251.7219241808732</v>
      </c>
      <c r="T1023" s="96">
        <f t="shared" si="319"/>
        <v>239.51218640316887</v>
      </c>
      <c r="U1023" s="96">
        <f t="shared" si="319"/>
        <v>421.3917594824315</v>
      </c>
      <c r="V1023" s="32">
        <f t="shared" si="316"/>
        <v>999.99999999999977</v>
      </c>
      <c r="W1023" s="100">
        <f>IF(A1023=1,((cPH1_+cPHr+(cNES*L1023+(cNES+cOSEX)*G1023+(cNES+cEREX)*H1023+(cNES+cHOEX)*I1023+(cNES+cNES)*S1023+(cNES+cOSEX)*N1023+(cNES+cEREX)*O1023+(cNES+cHOEX)*P1023)))/(1+cDR)^(A$6:A$65537 + 0.5),(cPHr+(cNES*L1023+(cNES+cOSEX)*G1023+(cNES+cEREX)*H1023+(cNES+cHOEX)*I1023+(cNES+cNES)*S1023+(cNES+cOSEX)*N1023+(cNES+cEREX)*O1023+(cNES+cHOEX)*P1023))/(1+cDR)^(((cycle + 0.5)/('Life tables'!$I$2/2))))</f>
        <v>8335.6980087583051</v>
      </c>
      <c r="X1023" s="107">
        <f>((L1023+G1023+H1023+I1023+N1023+O1023+P1023+S1023)/('Life tables'!$I$2/2))/(1+oDR)^(((cycle + 0.5)/('Life tables'!$I$2/2)))</f>
        <v>7.274530318697404</v>
      </c>
      <c r="Y1023" s="31">
        <f>((uNES*L1023+ uOCEX*G1023+uEREX*H1023+uHOEX*I1023+uNES*S1023+ uOCEX*N1023+uEREX*O1023+uHOEX*P1023)/('Life tables'!$I$2/2))/(1+oDR)^(((cycle + 0.5)/('Life tables'!$I$2/2)))</f>
        <v>4.7941813067654957</v>
      </c>
      <c r="Z1023" s="100">
        <f t="shared" si="307"/>
        <v>81014.586051182181</v>
      </c>
      <c r="AA1023" s="107">
        <f>((L1023+G1023+H1023+I1023+N1023+O1023+P1023+S1023)/('Life tables'!$I$2/2))</f>
        <v>13.006413303226305</v>
      </c>
      <c r="AB1023" s="31">
        <f>((uNES*L1023+ uOCEX*G1023+uEREX*H1023+uHOEX*I1023+uNES*S1023+ uOCEX*N1023+uEREX*O1023+uHOEX*P1023)/('Life tables'!$I$2/2))</f>
        <v>8.5717016487133257</v>
      </c>
    </row>
    <row r="1024" spans="1:28" x14ac:dyDescent="0.25">
      <c r="A1024" s="4">
        <v>1018</v>
      </c>
      <c r="C1024" s="105">
        <f>IF(male=0,VLOOKUP((($A$5:$A$1570/'Life tables'!$I$2)*2)+age,lifetable,13,1),IF(male=1,VLOOKUP((($A$5:$A$1570/'Life tables'!$I$2)*2)+age,lifetable,10,1),"error"))</f>
        <v>1.4280338316089436E-3</v>
      </c>
      <c r="F1024" s="96">
        <f t="shared" si="300"/>
        <v>59.179219683141937</v>
      </c>
      <c r="G1024" s="96">
        <f t="shared" si="301"/>
        <v>5.9446764724545558</v>
      </c>
      <c r="H1024" s="96">
        <f t="shared" si="308"/>
        <v>0.33950543691640461</v>
      </c>
      <c r="I1024" s="96">
        <f t="shared" si="309"/>
        <v>0.13603661773589959</v>
      </c>
      <c r="J1024" s="96">
        <f t="shared" si="302"/>
        <v>9.3678217098775732E-2</v>
      </c>
      <c r="K1024" s="96">
        <f t="shared" si="310"/>
        <v>0.1421506714697445</v>
      </c>
      <c r="L1024" s="96">
        <f t="shared" si="311"/>
        <v>52.523172267466556</v>
      </c>
      <c r="M1024" s="96">
        <f t="shared" si="303"/>
        <v>279.91683443125754</v>
      </c>
      <c r="N1024" s="96">
        <f t="shared" si="304"/>
        <v>26.956597631237912</v>
      </c>
      <c r="O1024" s="96">
        <f t="shared" si="312"/>
        <v>0.64345119126698147</v>
      </c>
      <c r="P1024" s="96">
        <f t="shared" si="313"/>
        <v>0.64345119126698147</v>
      </c>
      <c r="Q1024" s="96">
        <f t="shared" si="305"/>
        <v>0.44006338314742882</v>
      </c>
      <c r="R1024" s="96">
        <f t="shared" si="306"/>
        <v>5.0439572859676089E-2</v>
      </c>
      <c r="S1024" s="96">
        <f t="shared" si="314"/>
        <v>251.18283146147857</v>
      </c>
      <c r="T1024" s="96">
        <f t="shared" si="319"/>
        <v>240.04592800341507</v>
      </c>
      <c r="U1024" s="96">
        <f t="shared" si="319"/>
        <v>421.58434972676093</v>
      </c>
      <c r="V1024" s="32">
        <f t="shared" si="316"/>
        <v>999.99999999999989</v>
      </c>
      <c r="W1024" s="100">
        <f>IF(A1024=1,((cPH1_+cPHr+(cNES*L1024+(cNES+cOSEX)*G1024+(cNES+cEREX)*H1024+(cNES+cHOEX)*I1024+(cNES+cNES)*S1024+(cNES+cOSEX)*N1024+(cNES+cEREX)*O1024+(cNES+cHOEX)*P1024)))/(1+cDR)^(A$6:A$65537 + 0.5),(cPHr+(cNES*L1024+(cNES+cOSEX)*G1024+(cNES+cEREX)*H1024+(cNES+cHOEX)*I1024+(cNES+cNES)*S1024+(cNES+cOSEX)*N1024+(cNES+cEREX)*O1024+(cNES+cHOEX)*P1024))/(1+cDR)^(((cycle + 0.5)/('Life tables'!$I$2/2))))</f>
        <v>8299.2803387296881</v>
      </c>
      <c r="X1024" s="107">
        <f>((L1024+G1024+H1024+I1024+N1024+O1024+P1024+S1024)/('Life tables'!$I$2/2))/(1+oDR)^(((cycle + 0.5)/('Life tables'!$I$2/2)))</f>
        <v>7.2548043487088769</v>
      </c>
      <c r="Y1024" s="31">
        <f>((uNES*L1024+ uOCEX*G1024+uEREX*H1024+uHOEX*I1024+uNES*S1024+ uOCEX*N1024+uEREX*O1024+uHOEX*P1024)/('Life tables'!$I$2/2))/(1+oDR)^(((cycle + 0.5)/('Life tables'!$I$2/2)))</f>
        <v>4.7811811741891397</v>
      </c>
      <c r="Z1024" s="100">
        <f t="shared" si="307"/>
        <v>80841.118710514973</v>
      </c>
      <c r="AA1024" s="107">
        <f>((L1024+G1024+H1024+I1024+N1024+O1024+P1024+S1024)/('Life tables'!$I$2/2))</f>
        <v>12.978554022496787</v>
      </c>
      <c r="AB1024" s="31">
        <f>((uNES*L1024+ uOCEX*G1024+uEREX*H1024+uHOEX*I1024+uNES*S1024+ uOCEX*N1024+uEREX*O1024+uHOEX*P1024)/('Life tables'!$I$2/2))</f>
        <v>8.5533413691027782</v>
      </c>
    </row>
    <row r="1025" spans="1:28" x14ac:dyDescent="0.25">
      <c r="A1025" s="4">
        <v>1019</v>
      </c>
      <c r="C1025" s="105">
        <f>IF(male=0,VLOOKUP((($A$5:$A$1570/'Life tables'!$I$2)*2)+age,lifetable,13,1),IF(male=1,VLOOKUP((($A$5:$A$1570/'Life tables'!$I$2)*2)+age,lifetable,10,1),"error"))</f>
        <v>1.4280338316089436E-3</v>
      </c>
      <c r="F1025" s="96">
        <f t="shared" si="300"/>
        <v>59.052366324458433</v>
      </c>
      <c r="G1025" s="96">
        <f t="shared" si="301"/>
        <v>5.9319337870853452</v>
      </c>
      <c r="H1025" s="96">
        <f t="shared" si="308"/>
        <v>0.33877769151532044</v>
      </c>
      <c r="I1025" s="96">
        <f t="shared" si="309"/>
        <v>0.13574501703625977</v>
      </c>
      <c r="J1025" s="96">
        <f t="shared" si="302"/>
        <v>9.3477413564391723E-2</v>
      </c>
      <c r="K1025" s="96">
        <f t="shared" si="310"/>
        <v>0.14184596501684427</v>
      </c>
      <c r="L1025" s="96">
        <f t="shared" si="311"/>
        <v>52.410586450240274</v>
      </c>
      <c r="M1025" s="96">
        <f t="shared" si="303"/>
        <v>279.31735594536542</v>
      </c>
      <c r="N1025" s="96">
        <f t="shared" si="304"/>
        <v>26.898866554199934</v>
      </c>
      <c r="O1025" s="96">
        <f t="shared" si="312"/>
        <v>0.64207315644220952</v>
      </c>
      <c r="P1025" s="96">
        <f t="shared" si="313"/>
        <v>0.64207315644220952</v>
      </c>
      <c r="Q1025" s="96">
        <f t="shared" si="305"/>
        <v>0.43912092989640594</v>
      </c>
      <c r="R1025" s="96">
        <f t="shared" si="306"/>
        <v>5.033154992197604E-2</v>
      </c>
      <c r="S1025" s="96">
        <f t="shared" si="314"/>
        <v>250.64489059846269</v>
      </c>
      <c r="T1025" s="96">
        <f t="shared" si="319"/>
        <v>240.57852634687586</v>
      </c>
      <c r="U1025" s="96">
        <f t="shared" si="319"/>
        <v>421.77652724169974</v>
      </c>
      <c r="V1025" s="32">
        <f t="shared" si="316"/>
        <v>999.99999999999977</v>
      </c>
      <c r="W1025" s="100">
        <f>IF(A1025=1,((cPH1_+cPHr+(cNES*L1025+(cNES+cOSEX)*G1025+(cNES+cEREX)*H1025+(cNES+cHOEX)*I1025+(cNES+cNES)*S1025+(cNES+cOSEX)*N1025+(cNES+cEREX)*O1025+(cNES+cHOEX)*P1025)))/(1+cDR)^(A$6:A$65537 + 0.5),(cPHr+(cNES*L1025+(cNES+cOSEX)*G1025+(cNES+cEREX)*H1025+(cNES+cHOEX)*I1025+(cNES+cNES)*S1025+(cNES+cOSEX)*N1025+(cNES+cEREX)*O1025+(cNES+cHOEX)*P1025))/(1+cDR)^(((cycle + 0.5)/('Life tables'!$I$2/2))))</f>
        <v>8263.021758248422</v>
      </c>
      <c r="X1025" s="107">
        <f>((L1025+G1025+H1025+I1025+N1025+O1025+P1025+S1025)/('Life tables'!$I$2/2))/(1+oDR)^(((cycle + 0.5)/('Life tables'!$I$2/2)))</f>
        <v>7.2351318730948755</v>
      </c>
      <c r="Y1025" s="31">
        <f>((uNES*L1025+ uOCEX*G1025+uEREX*H1025+uHOEX*I1025+uNES*S1025+ uOCEX*N1025+uEREX*O1025+uHOEX*P1025)/('Life tables'!$I$2/2))/(1+oDR)^(((cycle + 0.5)/('Life tables'!$I$2/2)))</f>
        <v>4.7682162962663242</v>
      </c>
      <c r="Z1025" s="100">
        <f t="shared" si="307"/>
        <v>80668.022650243351</v>
      </c>
      <c r="AA1025" s="107">
        <f>((L1025+G1025+H1025+I1025+N1025+O1025+P1025+S1025)/('Life tables'!$I$2/2))</f>
        <v>12.950754423379761</v>
      </c>
      <c r="AB1025" s="31">
        <f>((uNES*L1025+ uOCEX*G1025+uEREX*H1025+uHOEX*I1025+uNES*S1025+ uOCEX*N1025+uEREX*O1025+uHOEX*P1025)/('Life tables'!$I$2/2))</f>
        <v>8.5350204216924297</v>
      </c>
    </row>
    <row r="1026" spans="1:28" x14ac:dyDescent="0.25">
      <c r="A1026" s="4">
        <v>1020</v>
      </c>
      <c r="C1026" s="105">
        <f>IF(male=0,VLOOKUP((($A$5:$A$1570/'Life tables'!$I$2)*2)+age,lifetable,13,1),IF(male=1,VLOOKUP((($A$5:$A$1570/'Life tables'!$I$2)*2)+age,lifetable,10,1),"error"))</f>
        <v>1.4280338316089436E-3</v>
      </c>
      <c r="F1026" s="96">
        <f t="shared" si="300"/>
        <v>58.925787968269432</v>
      </c>
      <c r="G1026" s="96">
        <f t="shared" si="301"/>
        <v>5.9192187262922564</v>
      </c>
      <c r="H1026" s="96">
        <f t="shared" si="308"/>
        <v>0.33805152377684405</v>
      </c>
      <c r="I1026" s="96">
        <f t="shared" si="309"/>
        <v>0.13545404849110629</v>
      </c>
      <c r="J1026" s="96">
        <f t="shared" si="302"/>
        <v>9.3277045347396517E-2</v>
      </c>
      <c r="K1026" s="96">
        <f t="shared" si="310"/>
        <v>0.14154191913009309</v>
      </c>
      <c r="L1026" s="96">
        <f t="shared" si="311"/>
        <v>52.298244705231738</v>
      </c>
      <c r="M1026" s="96">
        <f t="shared" si="303"/>
        <v>278.71915844315487</v>
      </c>
      <c r="N1026" s="96">
        <f t="shared" si="304"/>
        <v>26.841258838665905</v>
      </c>
      <c r="O1026" s="96">
        <f t="shared" si="312"/>
        <v>0.6406980662437497</v>
      </c>
      <c r="P1026" s="96">
        <f t="shared" si="313"/>
        <v>0.6406980662437497</v>
      </c>
      <c r="Q1026" s="96">
        <f t="shared" si="305"/>
        <v>0.43818049050787122</v>
      </c>
      <c r="R1026" s="96">
        <f t="shared" si="306"/>
        <v>5.0223757810942307E-2</v>
      </c>
      <c r="S1026" s="96">
        <f t="shared" si="314"/>
        <v>250.10809922368264</v>
      </c>
      <c r="T1026" s="96">
        <f t="shared" si="319"/>
        <v>241.10998388273114</v>
      </c>
      <c r="U1026" s="96">
        <f t="shared" si="319"/>
        <v>421.96829291864077</v>
      </c>
      <c r="V1026" s="32">
        <f t="shared" si="316"/>
        <v>1000</v>
      </c>
      <c r="W1026" s="100">
        <f>IF(A1026=1,((cPH1_+cPHr+(cNES*L1026+(cNES+cOSEX)*G1026+(cNES+cEREX)*H1026+(cNES+cHOEX)*I1026+(cNES+cNES)*S1026+(cNES+cOSEX)*N1026+(cNES+cEREX)*O1026+(cNES+cHOEX)*P1026)))/(1+cDR)^(A$6:A$65537 + 0.5),(cPHr+(cNES*L1026+(cNES+cOSEX)*G1026+(cNES+cEREX)*H1026+(cNES+cHOEX)*I1026+(cNES+cNES)*S1026+(cNES+cOSEX)*N1026+(cNES+cEREX)*O1026+(cNES+cHOEX)*P1026))/(1+cDR)^(((cycle + 0.5)/('Life tables'!$I$2/2))))</f>
        <v>8226.9215732937428</v>
      </c>
      <c r="X1026" s="107">
        <f>((L1026+G1026+H1026+I1026+N1026+O1026+P1026+S1026)/('Life tables'!$I$2/2))/(1+oDR)^(((cycle + 0.5)/('Life tables'!$I$2/2)))</f>
        <v>7.2155127466273337</v>
      </c>
      <c r="Y1026" s="31">
        <f>((uNES*L1026+ uOCEX*G1026+uEREX*H1026+uHOEX*I1026+uNES*S1026+ uOCEX*N1026+uEREX*O1026+uHOEX*P1026)/('Life tables'!$I$2/2))/(1+oDR)^(((cycle + 0.5)/('Life tables'!$I$2/2)))</f>
        <v>4.7552865772897865</v>
      </c>
      <c r="Z1026" s="100">
        <f t="shared" si="307"/>
        <v>80495.29708473981</v>
      </c>
      <c r="AA1026" s="107">
        <f>((L1026+G1026+H1026+I1026+N1026+O1026+P1026+S1026)/('Life tables'!$I$2/2))</f>
        <v>12.923014377743778</v>
      </c>
      <c r="AB1026" s="31">
        <f>((uNES*L1026+ uOCEX*G1026+uEREX*H1026+uHOEX*I1026+uNES*S1026+ uOCEX*N1026+uEREX*O1026+uHOEX*P1026)/('Life tables'!$I$2/2))</f>
        <v>8.5167387220446713</v>
      </c>
    </row>
    <row r="1027" spans="1:28" x14ac:dyDescent="0.25">
      <c r="A1027" s="4">
        <v>1021</v>
      </c>
      <c r="C1027" s="105">
        <f>IF(male=0,VLOOKUP((($A$5:$A$1570/'Life tables'!$I$2)*2)+age,lifetable,13,1),IF(male=1,VLOOKUP((($A$5:$A$1570/'Life tables'!$I$2)*2)+age,lifetable,10,1),"error"))</f>
        <v>1.4280338316089436E-3</v>
      </c>
      <c r="F1027" s="96">
        <f t="shared" si="300"/>
        <v>58.799483911232102</v>
      </c>
      <c r="G1027" s="96">
        <f t="shared" si="301"/>
        <v>5.9065312194230293</v>
      </c>
      <c r="H1027" s="96">
        <f t="shared" si="308"/>
        <v>0.33732692966596584</v>
      </c>
      <c r="I1027" s="96">
        <f t="shared" si="309"/>
        <v>0.135163710483649</v>
      </c>
      <c r="J1027" s="96">
        <f t="shared" si="302"/>
        <v>9.3077111334427948E-2</v>
      </c>
      <c r="K1027" s="96">
        <f t="shared" si="310"/>
        <v>0.14123853212003551</v>
      </c>
      <c r="L1027" s="96">
        <f t="shared" si="311"/>
        <v>52.186146408204991</v>
      </c>
      <c r="M1027" s="96">
        <f t="shared" si="303"/>
        <v>278.12223928739598</v>
      </c>
      <c r="N1027" s="96">
        <f t="shared" si="304"/>
        <v>26.783774230664875</v>
      </c>
      <c r="O1027" s="96">
        <f t="shared" si="312"/>
        <v>0.63932591460934185</v>
      </c>
      <c r="P1027" s="96">
        <f t="shared" si="313"/>
        <v>0.63932591460934185</v>
      </c>
      <c r="Q1027" s="96">
        <f t="shared" si="305"/>
        <v>0.43724206083577777</v>
      </c>
      <c r="R1027" s="96">
        <f t="shared" si="306"/>
        <v>5.0116196051359634E-2</v>
      </c>
      <c r="S1027" s="96">
        <f t="shared" si="314"/>
        <v>249.5724549706253</v>
      </c>
      <c r="T1027" s="96">
        <f t="shared" si="319"/>
        <v>241.64030305490135</v>
      </c>
      <c r="U1027" s="96">
        <f t="shared" si="319"/>
        <v>422.15964764681218</v>
      </c>
      <c r="V1027" s="32">
        <f t="shared" si="316"/>
        <v>1000</v>
      </c>
      <c r="W1027" s="100">
        <f>IF(A1027=1,((cPH1_+cPHr+(cNES*L1027+(cNES+cOSEX)*G1027+(cNES+cEREX)*H1027+(cNES+cHOEX)*I1027+(cNES+cNES)*S1027+(cNES+cOSEX)*N1027+(cNES+cEREX)*O1027+(cNES+cHOEX)*P1027)))/(1+cDR)^(A$6:A$65537 + 0.5),(cPHr+(cNES*L1027+(cNES+cOSEX)*G1027+(cNES+cEREX)*H1027+(cNES+cHOEX)*I1027+(cNES+cNES)*S1027+(cNES+cOSEX)*N1027+(cNES+cEREX)*O1027+(cNES+cHOEX)*P1027))/(1+cDR)^(((cycle + 0.5)/('Life tables'!$I$2/2))))</f>
        <v>8190.9790928362663</v>
      </c>
      <c r="X1027" s="107">
        <f>((L1027+G1027+H1027+I1027+N1027+O1027+P1027+S1027)/('Life tables'!$I$2/2))/(1+oDR)^(((cycle + 0.5)/('Life tables'!$I$2/2)))</f>
        <v>7.1959468244780371</v>
      </c>
      <c r="Y1027" s="31">
        <f>((uNES*L1027+ uOCEX*G1027+uEREX*H1027+uHOEX*I1027+uNES*S1027+ uOCEX*N1027+uEREX*O1027+uHOEX*P1027)/('Life tables'!$I$2/2))/(1+oDR)^(((cycle + 0.5)/('Life tables'!$I$2/2)))</f>
        <v>4.7423919218156616</v>
      </c>
      <c r="Z1027" s="100">
        <f t="shared" si="307"/>
        <v>80322.941229724776</v>
      </c>
      <c r="AA1027" s="107">
        <f>((L1027+G1027+H1027+I1027+N1027+O1027+P1027+S1027)/('Life tables'!$I$2/2))</f>
        <v>12.895333757742147</v>
      </c>
      <c r="AB1027" s="31">
        <f>((uNES*L1027+ uOCEX*G1027+uEREX*H1027+uHOEX*I1027+uNES*S1027+ uOCEX*N1027+uEREX*O1027+uHOEX*P1027)/('Life tables'!$I$2/2))</f>
        <v>8.4984961859093584</v>
      </c>
    </row>
    <row r="1028" spans="1:28" x14ac:dyDescent="0.25">
      <c r="A1028" s="4">
        <v>1022</v>
      </c>
      <c r="C1028" s="105">
        <f>IF(male=0,VLOOKUP((($A$5:$A$1570/'Life tables'!$I$2)*2)+age,lifetable,13,1),IF(male=1,VLOOKUP((($A$5:$A$1570/'Life tables'!$I$2)*2)+age,lifetable,10,1),"error"))</f>
        <v>1.4280338316089436E-3</v>
      </c>
      <c r="F1028" s="96">
        <f t="shared" si="300"/>
        <v>58.673453455481905</v>
      </c>
      <c r="G1028" s="96">
        <f t="shared" si="301"/>
        <v>5.8938711963757102</v>
      </c>
      <c r="H1028" s="96">
        <f t="shared" si="308"/>
        <v>0.33660390517910471</v>
      </c>
      <c r="I1028" s="96">
        <f t="shared" si="309"/>
        <v>0.13487400140969083</v>
      </c>
      <c r="J1028" s="96">
        <f t="shared" si="302"/>
        <v>9.2877610420795786E-2</v>
      </c>
      <c r="K1028" s="96">
        <f t="shared" si="310"/>
        <v>0.14093580231037514</v>
      </c>
      <c r="L1028" s="96">
        <f t="shared" si="311"/>
        <v>52.074290939786231</v>
      </c>
      <c r="M1028" s="96">
        <f t="shared" si="303"/>
        <v>277.52659584280451</v>
      </c>
      <c r="N1028" s="96">
        <f t="shared" si="304"/>
        <v>26.726412476413255</v>
      </c>
      <c r="O1028" s="96">
        <f t="shared" si="312"/>
        <v>0.63795669548119804</v>
      </c>
      <c r="P1028" s="96">
        <f t="shared" si="313"/>
        <v>0.63795669548119804</v>
      </c>
      <c r="Q1028" s="96">
        <f t="shared" si="305"/>
        <v>0.43630563673713757</v>
      </c>
      <c r="R1028" s="96">
        <f t="shared" si="306"/>
        <v>5.0008864168363372E-2</v>
      </c>
      <c r="S1028" s="96">
        <f t="shared" si="314"/>
        <v>249.03795547452336</v>
      </c>
      <c r="T1028" s="96">
        <f t="shared" si="319"/>
        <v>242.16948630205928</v>
      </c>
      <c r="U1028" s="96">
        <f t="shared" si="319"/>
        <v>422.35059231329092</v>
      </c>
      <c r="V1028" s="32">
        <f t="shared" si="316"/>
        <v>1000</v>
      </c>
      <c r="W1028" s="100">
        <f>IF(A1028=1,((cPH1_+cPHr+(cNES*L1028+(cNES+cOSEX)*G1028+(cNES+cEREX)*H1028+(cNES+cHOEX)*I1028+(cNES+cNES)*S1028+(cNES+cOSEX)*N1028+(cNES+cEREX)*O1028+(cNES+cHOEX)*P1028)))/(1+cDR)^(A$6:A$65537 + 0.5),(cPHr+(cNES*L1028+(cNES+cOSEX)*G1028+(cNES+cEREX)*H1028+(cNES+cHOEX)*I1028+(cNES+cNES)*S1028+(cNES+cOSEX)*N1028+(cNES+cEREX)*O1028+(cNES+cHOEX)*P1028))/(1+cDR)^(((cycle + 0.5)/('Life tables'!$I$2/2))))</f>
        <v>8155.1936288264415</v>
      </c>
      <c r="X1028" s="107">
        <f>((L1028+G1028+H1028+I1028+N1028+O1028+P1028+S1028)/('Life tables'!$I$2/2))/(1+oDR)^(((cycle + 0.5)/('Life tables'!$I$2/2)))</f>
        <v>7.1764339622173061</v>
      </c>
      <c r="Y1028" s="31">
        <f>((uNES*L1028+ uOCEX*G1028+uEREX*H1028+uHOEX*I1028+uNES*S1028+ uOCEX*N1028+uEREX*O1028+uHOEX*P1028)/('Life tables'!$I$2/2))/(1+oDR)^(((cycle + 0.5)/('Life tables'!$I$2/2)))</f>
        <v>4.7295322346626181</v>
      </c>
      <c r="Z1028" s="100">
        <f t="shared" si="307"/>
        <v>80150.954302275408</v>
      </c>
      <c r="AA1028" s="107">
        <f>((L1028+G1028+H1028+I1028+N1028+O1028+P1028+S1028)/('Life tables'!$I$2/2))</f>
        <v>12.867712435811962</v>
      </c>
      <c r="AB1028" s="31">
        <f>((uNES*L1028+ uOCEX*G1028+uEREX*H1028+uHOEX*I1028+uNES*S1028+ uOCEX*N1028+uEREX*O1028+uHOEX*P1028)/('Life tables'!$I$2/2))</f>
        <v>8.4802927292231782</v>
      </c>
    </row>
    <row r="1029" spans="1:28" x14ac:dyDescent="0.25">
      <c r="A1029" s="4">
        <v>1023</v>
      </c>
      <c r="C1029" s="105">
        <f>IF(male=0,VLOOKUP((($A$5:$A$1570/'Life tables'!$I$2)*2)+age,lifetable,13,1),IF(male=1,VLOOKUP((($A$5:$A$1570/'Life tables'!$I$2)*2)+age,lifetable,10,1),"error"))</f>
        <v>1.4280338316089436E-3</v>
      </c>
      <c r="F1029" s="96">
        <f t="shared" si="300"/>
        <v>58.547695908482915</v>
      </c>
      <c r="G1029" s="96">
        <f t="shared" si="301"/>
        <v>5.8812385875836162</v>
      </c>
      <c r="H1029" s="96">
        <f t="shared" si="308"/>
        <v>0.33588244634324937</v>
      </c>
      <c r="I1029" s="96">
        <f t="shared" si="309"/>
        <v>0.13458491967728367</v>
      </c>
      <c r="J1029" s="96">
        <f t="shared" si="302"/>
        <v>9.2678541510244794E-2</v>
      </c>
      <c r="K1029" s="96">
        <f t="shared" si="310"/>
        <v>0.14063372803761504</v>
      </c>
      <c r="L1029" s="96">
        <f t="shared" si="311"/>
        <v>51.962677685330902</v>
      </c>
      <c r="M1029" s="96">
        <f t="shared" si="303"/>
        <v>276.93222547616682</v>
      </c>
      <c r="N1029" s="96">
        <f t="shared" si="304"/>
        <v>26.66917332232687</v>
      </c>
      <c r="O1029" s="96">
        <f t="shared" si="312"/>
        <v>0.6365904028062902</v>
      </c>
      <c r="P1029" s="96">
        <f t="shared" si="313"/>
        <v>0.6365904028062902</v>
      </c>
      <c r="Q1029" s="96">
        <f t="shared" si="305"/>
        <v>0.43537121407221779</v>
      </c>
      <c r="R1029" s="96">
        <f t="shared" si="306"/>
        <v>4.9901761687461972E-2</v>
      </c>
      <c r="S1029" s="96">
        <f t="shared" si="314"/>
        <v>248.50459837246768</v>
      </c>
      <c r="T1029" s="96">
        <f t="shared" si="319"/>
        <v>242.69753605764174</v>
      </c>
      <c r="U1029" s="96">
        <f t="shared" si="319"/>
        <v>422.54112780301597</v>
      </c>
      <c r="V1029" s="32">
        <f t="shared" si="316"/>
        <v>1000</v>
      </c>
      <c r="W1029" s="100">
        <f>IF(A1029=1,((cPH1_+cPHr+(cNES*L1029+(cNES+cOSEX)*G1029+(cNES+cEREX)*H1029+(cNES+cHOEX)*I1029+(cNES+cNES)*S1029+(cNES+cOSEX)*N1029+(cNES+cEREX)*O1029+(cNES+cHOEX)*P1029)))/(1+cDR)^(A$6:A$65537 + 0.5),(cPHr+(cNES*L1029+(cNES+cOSEX)*G1029+(cNES+cEREX)*H1029+(cNES+cHOEX)*I1029+(cNES+cNES)*S1029+(cNES+cOSEX)*N1029+(cNES+cEREX)*O1029+(cNES+cHOEX)*P1029))/(1+cDR)^(((cycle + 0.5)/('Life tables'!$I$2/2))))</f>
        <v>8119.5644961830103</v>
      </c>
      <c r="X1029" s="107">
        <f>((L1029+G1029+H1029+I1029+N1029+O1029+P1029+S1029)/('Life tables'!$I$2/2))/(1+oDR)^(((cycle + 0.5)/('Life tables'!$I$2/2)))</f>
        <v>7.156974015812736</v>
      </c>
      <c r="Y1029" s="31">
        <f>((uNES*L1029+ uOCEX*G1029+uEREX*H1029+uHOEX*I1029+uNES*S1029+ uOCEX*N1029+uEREX*O1029+uHOEX*P1029)/('Life tables'!$I$2/2))/(1+oDR)^(((cycle + 0.5)/('Life tables'!$I$2/2)))</f>
        <v>4.7167074209110389</v>
      </c>
      <c r="Z1029" s="100">
        <f t="shared" si="307"/>
        <v>79979.335520833934</v>
      </c>
      <c r="AA1029" s="107">
        <f>((L1029+G1029+H1029+I1029+N1029+O1029+P1029+S1029)/('Life tables'!$I$2/2))</f>
        <v>12.840150284673165</v>
      </c>
      <c r="AB1029" s="31">
        <f>((uNES*L1029+ uOCEX*G1029+uEREX*H1029+uHOEX*I1029+uNES*S1029+ uOCEX*N1029+uEREX*O1029+uHOEX*P1029)/('Life tables'!$I$2/2))</f>
        <v>8.4621282681090495</v>
      </c>
    </row>
    <row r="1030" spans="1:28" x14ac:dyDescent="0.25">
      <c r="A1030" s="4">
        <v>1024</v>
      </c>
      <c r="C1030" s="105">
        <f>IF(male=0,VLOOKUP((($A$5:$A$1570/'Life tables'!$I$2)*2)+age,lifetable,13,1),IF(male=1,VLOOKUP((($A$5:$A$1570/'Life tables'!$I$2)*2)+age,lifetable,10,1),"error"))</f>
        <v>1.4280338316089436E-3</v>
      </c>
      <c r="F1030" s="96">
        <f t="shared" si="300"/>
        <v>58.422210582883103</v>
      </c>
      <c r="G1030" s="96">
        <f t="shared" si="301"/>
        <v>5.8686333240007986</v>
      </c>
      <c r="H1030" s="96">
        <f t="shared" si="308"/>
        <v>0.33516254921512795</v>
      </c>
      <c r="I1030" s="96">
        <f t="shared" si="309"/>
        <v>0.13429646370639584</v>
      </c>
      <c r="J1030" s="96">
        <f t="shared" si="302"/>
        <v>9.2479903514725612E-2</v>
      </c>
      <c r="K1030" s="96">
        <f t="shared" si="310"/>
        <v>0.14033230765071031</v>
      </c>
      <c r="L1030" s="96">
        <f t="shared" si="311"/>
        <v>51.851306034795343</v>
      </c>
      <c r="M1030" s="96">
        <f t="shared" si="303"/>
        <v>276.33912555645907</v>
      </c>
      <c r="N1030" s="96">
        <f t="shared" si="304"/>
        <v>26.612056515032425</v>
      </c>
      <c r="O1030" s="96">
        <f t="shared" si="312"/>
        <v>0.63522703053662399</v>
      </c>
      <c r="P1030" s="96">
        <f t="shared" si="313"/>
        <v>0.63522703053662399</v>
      </c>
      <c r="Q1030" s="96">
        <f t="shared" si="305"/>
        <v>0.4344387887047283</v>
      </c>
      <c r="R1030" s="96">
        <f t="shared" si="306"/>
        <v>4.9794888134558478E-2</v>
      </c>
      <c r="S1030" s="96">
        <f t="shared" si="314"/>
        <v>247.97238130351411</v>
      </c>
      <c r="T1030" s="96">
        <f t="shared" si="319"/>
        <v>243.2244547498612</v>
      </c>
      <c r="U1030" s="96">
        <f t="shared" si="319"/>
        <v>422.73125499880126</v>
      </c>
      <c r="V1030" s="32">
        <f t="shared" si="316"/>
        <v>999.99999999999977</v>
      </c>
      <c r="W1030" s="100">
        <f>IF(A1030=1,((cPH1_+cPHr+(cNES*L1030+(cNES+cOSEX)*G1030+(cNES+cEREX)*H1030+(cNES+cHOEX)*I1030+(cNES+cNES)*S1030+(cNES+cOSEX)*N1030+(cNES+cEREX)*O1030+(cNES+cHOEX)*P1030)))/(1+cDR)^(A$6:A$65537 + 0.5),(cPHr+(cNES*L1030+(cNES+cOSEX)*G1030+(cNES+cEREX)*H1030+(cNES+cHOEX)*I1030+(cNES+cNES)*S1030+(cNES+cOSEX)*N1030+(cNES+cEREX)*O1030+(cNES+cHOEX)*P1030))/(1+cDR)^(((cycle + 0.5)/('Life tables'!$I$2/2))))</f>
        <v>8084.0910127814213</v>
      </c>
      <c r="X1030" s="107">
        <f>((L1030+G1030+H1030+I1030+N1030+O1030+P1030+S1030)/('Life tables'!$I$2/2))/(1+oDR)^(((cycle + 0.5)/('Life tables'!$I$2/2)))</f>
        <v>7.1375668416279048</v>
      </c>
      <c r="Y1030" s="31">
        <f>((uNES*L1030+ uOCEX*G1030+uEREX*H1030+uHOEX*I1030+uNES*S1030+ uOCEX*N1030+uEREX*O1030+uHOEX*P1030)/('Life tables'!$I$2/2))/(1+oDR)^(((cycle + 0.5)/('Life tables'!$I$2/2)))</f>
        <v>4.7039173859021597</v>
      </c>
      <c r="Z1030" s="100">
        <f t="shared" si="307"/>
        <v>79808.084105215559</v>
      </c>
      <c r="AA1030" s="107">
        <f>((L1030+G1030+H1030+I1030+N1030+O1030+P1030+S1030)/('Life tables'!$I$2/2))</f>
        <v>12.812647177327593</v>
      </c>
      <c r="AB1030" s="31">
        <f>((uNES*L1030+ uOCEX*G1030+uEREX*H1030+uHOEX*I1030+uNES*S1030+ uOCEX*N1030+uEREX*O1030+uHOEX*P1030)/('Life tables'!$I$2/2))</f>
        <v>8.4440027188754794</v>
      </c>
    </row>
    <row r="1031" spans="1:28" x14ac:dyDescent="0.25">
      <c r="A1031" s="4">
        <v>1025</v>
      </c>
      <c r="C1031" s="105">
        <f>IF(male=0,VLOOKUP((($A$5:$A$1570/'Life tables'!$I$2)*2)+age,lifetable,13,1),IF(male=1,VLOOKUP((($A$5:$A$1570/'Life tables'!$I$2)*2)+age,lifetable,10,1),"error"))</f>
        <v>1.4280338316089436E-3</v>
      </c>
      <c r="F1031" s="96">
        <f t="shared" ref="F1031:F1094" si="320">IF(cycle&lt;27,E1030*(1-pCAPH)+(L1030+G1030+H1030+I1030)*(1-pCAPH)+(S1030+N1030+O1030+P1030)*(pUAPH),E1030*(1-pCAUC)+(L1030+G1030+H1030+I1030)*(1-pCAUC)+(S1030+N1030+O1030+P1030)*(pUAUC))</f>
        <v>58.296996796374735</v>
      </c>
      <c r="G1031" s="96">
        <f t="shared" ref="G1031:G1094" si="321">F1031*(rrOSEX)</f>
        <v>5.8560553370880157</v>
      </c>
      <c r="H1031" s="96">
        <f t="shared" si="308"/>
        <v>0.33444420988040718</v>
      </c>
      <c r="I1031" s="96">
        <f t="shared" si="309"/>
        <v>0.13400863192859097</v>
      </c>
      <c r="J1031" s="96">
        <f t="shared" ref="J1031:J1094" si="322">F1031*mr + G1031*mr + H1031*mr+I1031*mr</f>
        <v>9.2281695354173715E-2</v>
      </c>
      <c r="K1031" s="96">
        <f t="shared" si="310"/>
        <v>0.14003153951073255</v>
      </c>
      <c r="L1031" s="96">
        <f t="shared" si="311"/>
        <v>51.740175382612819</v>
      </c>
      <c r="M1031" s="96">
        <f t="shared" ref="M1031:M1094" si="323">IF(cycle&lt;27,E1030*pCAPH+(L1030+G1030+H1030+I1030)*pCAPH+(S1030+N1030+O1030+P1030)*(1-pUAPH),E1030*pCAUC+(L1030+G1030+H1030+I1030)*pCAUC+(S1030+N1030+O1030+P1030)*(1-pUAUC))</f>
        <v>275.74729345496263</v>
      </c>
      <c r="N1031" s="96">
        <f t="shared" ref="N1031:N1094" si="324">M1031*rrOSEXc</f>
        <v>26.555061801378621</v>
      </c>
      <c r="O1031" s="96">
        <f t="shared" si="312"/>
        <v>0.6338665726295043</v>
      </c>
      <c r="P1031" s="96">
        <f t="shared" si="313"/>
        <v>0.6338665726295043</v>
      </c>
      <c r="Q1031" s="96">
        <f t="shared" ref="Q1031:Q1094" si="325">M1031*mr + N1031*mr + O1031*mr+P1031*mr</f>
        <v>0.43350835650200292</v>
      </c>
      <c r="R1031" s="96">
        <f t="shared" ref="R1031:R1094" si="326">M1031*amrc + P1031*amrHOEX</f>
        <v>4.9688243035971323E-2</v>
      </c>
      <c r="S1031" s="96">
        <f t="shared" si="314"/>
        <v>247.44130190878704</v>
      </c>
      <c r="T1031" s="96">
        <f t="shared" si="319"/>
        <v>243.75024480171737</v>
      </c>
      <c r="U1031" s="96">
        <f t="shared" si="319"/>
        <v>422.92097478134798</v>
      </c>
      <c r="V1031" s="32">
        <f t="shared" si="316"/>
        <v>999.99999999999977</v>
      </c>
      <c r="W1031" s="100">
        <f>IF(A1031=1,((cPH1_+cPHr+(cNES*L1031+(cNES+cOSEX)*G1031+(cNES+cEREX)*H1031+(cNES+cHOEX)*I1031+(cNES+cNES)*S1031+(cNES+cOSEX)*N1031+(cNES+cEREX)*O1031+(cNES+cHOEX)*P1031)))/(1+cDR)^(A$6:A$65537 + 0.5),(cPHr+(cNES*L1031+(cNES+cOSEX)*G1031+(cNES+cEREX)*H1031+(cNES+cHOEX)*I1031+(cNES+cNES)*S1031+(cNES+cOSEX)*N1031+(cNES+cEREX)*O1031+(cNES+cHOEX)*P1031))/(1+cDR)^(((cycle + 0.5)/('Life tables'!$I$2/2))))</f>
        <v>8048.7724994422861</v>
      </c>
      <c r="X1031" s="107">
        <f>((L1031+G1031+H1031+I1031+N1031+O1031+P1031+S1031)/('Life tables'!$I$2/2))/(1+oDR)^(((cycle + 0.5)/('Life tables'!$I$2/2)))</f>
        <v>7.1182122964211034</v>
      </c>
      <c r="Y1031" s="31">
        <f>((uNES*L1031+ uOCEX*G1031+uEREX*H1031+uHOEX*I1031+uNES*S1031+ uOCEX*N1031+uEREX*O1031+uHOEX*P1031)/('Life tables'!$I$2/2))/(1+oDR)^(((cycle + 0.5)/('Life tables'!$I$2/2)))</f>
        <v>4.6911620352372552</v>
      </c>
      <c r="Z1031" s="100">
        <f t="shared" ref="Z1031:Z1094" si="327">IF(A1031=1,((cPH1_+cPHr+(cNES*L1031+(cNES+cOSEX)*G1031+(cNES+cEREX)*H1031+(cNES+cHOEX)*I1031+(cNES+cNES)*S1031+(cNES+cOSEX)*N1031+(cNES+cEREX)*O1031+(cNES+cHOEX)*P1031))),(cPHr+(cNES*L1031+(cNES+cOSEX)*G1031+(cNES+cEREX)*H1031+(cNES+cHOEX)*I1031+(cNES+cNES)*S1031+(cNES+cOSEX)*N1031+(cNES+cEREX)*O1031+(cNES+cHOEX)*P1031)))</f>
        <v>79637.19927661588</v>
      </c>
      <c r="AA1031" s="107">
        <f>((L1031+G1031+H1031+I1031+N1031+O1031+P1031+S1031)/('Life tables'!$I$2/2))</f>
        <v>12.785202987058046</v>
      </c>
      <c r="AB1031" s="31">
        <f>((uNES*L1031+ uOCEX*G1031+uEREX*H1031+uHOEX*I1031+uNES*S1031+ uOCEX*N1031+uEREX*O1031+uHOEX*P1031)/('Life tables'!$I$2/2))</f>
        <v>8.4259159980159808</v>
      </c>
    </row>
    <row r="1032" spans="1:28" x14ac:dyDescent="0.25">
      <c r="A1032" s="4">
        <v>1026</v>
      </c>
      <c r="C1032" s="105">
        <f>IF(male=0,VLOOKUP((($A$5:$A$1570/'Life tables'!$I$2)*2)+age,lifetable,13,1),IF(male=1,VLOOKUP((($A$5:$A$1570/'Life tables'!$I$2)*2)+age,lifetable,10,1),"error"))</f>
        <v>1.4280338316089436E-3</v>
      </c>
      <c r="F1032" s="96">
        <f t="shared" si="320"/>
        <v>58.172053871559378</v>
      </c>
      <c r="G1032" s="96">
        <f t="shared" si="321"/>
        <v>5.8435045587991787</v>
      </c>
      <c r="H1032" s="96">
        <f t="shared" ref="H1032:H1095" si="328">F1032*rrEREX</f>
        <v>0.33372742445291809</v>
      </c>
      <c r="I1032" s="96">
        <f t="shared" ref="I1032:I1095" si="329">F1032*rrHOEX</f>
        <v>0.13372142278671792</v>
      </c>
      <c r="J1032" s="96">
        <f t="shared" si="322"/>
        <v>9.2083915956295934E-2</v>
      </c>
      <c r="K1032" s="96">
        <f t="shared" ref="K1032:K1095" si="330">F1032*amr + I1032*amrHOEX</f>
        <v>0.13973142199054572</v>
      </c>
      <c r="L1032" s="96">
        <f t="shared" ref="L1032:L1095" si="331">F1032-SUM(G1032:K1032)</f>
        <v>51.629285127573723</v>
      </c>
      <c r="M1032" s="96">
        <f t="shared" si="323"/>
        <v>275.15672654537514</v>
      </c>
      <c r="N1032" s="96">
        <f t="shared" si="324"/>
        <v>26.498188928446844</v>
      </c>
      <c r="O1032" s="96">
        <f t="shared" ref="O1032:O1095" si="332">M1032*rrEREXc</f>
        <v>0.63250902304779011</v>
      </c>
      <c r="P1032" s="96">
        <f t="shared" ref="P1032:P1095" si="333">M1032*rrHOEXc</f>
        <v>0.63250902304779011</v>
      </c>
      <c r="Q1032" s="96">
        <f t="shared" si="325"/>
        <v>0.43257991333517437</v>
      </c>
      <c r="R1032" s="96">
        <f t="shared" si="326"/>
        <v>4.958182591845435E-2</v>
      </c>
      <c r="S1032" s="96">
        <f t="shared" ref="S1032:S1095" si="334">M1032-SUM(N1032:R1032)</f>
        <v>246.9113578315791</v>
      </c>
      <c r="T1032" s="96">
        <f t="shared" ref="T1032:U1047" si="335">J1032+Q1032+T1031</f>
        <v>244.27490863100886</v>
      </c>
      <c r="U1032" s="96">
        <f t="shared" si="335"/>
        <v>423.11028802925699</v>
      </c>
      <c r="V1032" s="32">
        <f t="shared" ref="V1032:V1095" si="336">SUM(G1032:I1032,L1032,N1032,O1032,P1032,S1032,T1032,U1032)</f>
        <v>1000</v>
      </c>
      <c r="W1032" s="100">
        <f>IF(A1032=1,((cPH1_+cPHr+(cNES*L1032+(cNES+cOSEX)*G1032+(cNES+cEREX)*H1032+(cNES+cHOEX)*I1032+(cNES+cNES)*S1032+(cNES+cOSEX)*N1032+(cNES+cEREX)*O1032+(cNES+cHOEX)*P1032)))/(1+cDR)^(A$6:A$65537 + 0.5),(cPHr+(cNES*L1032+(cNES+cOSEX)*G1032+(cNES+cEREX)*H1032+(cNES+cHOEX)*I1032+(cNES+cNES)*S1032+(cNES+cOSEX)*N1032+(cNES+cEREX)*O1032+(cNES+cHOEX)*P1032))/(1+cDR)^(((cycle + 0.5)/('Life tables'!$I$2/2))))</f>
        <v>8013.6082799198084</v>
      </c>
      <c r="X1032" s="107">
        <f>((L1032+G1032+H1032+I1032+N1032+O1032+P1032+S1032)/('Life tables'!$I$2/2))/(1+oDR)^(((cycle + 0.5)/('Life tables'!$I$2/2)))</f>
        <v>7.0989102373441035</v>
      </c>
      <c r="Y1032" s="31">
        <f>((uNES*L1032+ uOCEX*G1032+uEREX*H1032+uHOEX*I1032+uNES*S1032+ uOCEX*N1032+uEREX*O1032+uHOEX*P1032)/('Life tables'!$I$2/2))/(1+oDR)^(((cycle + 0.5)/('Life tables'!$I$2/2)))</f>
        <v>4.6784412747768069</v>
      </c>
      <c r="Z1032" s="100">
        <f t="shared" si="327"/>
        <v>79466.680257618238</v>
      </c>
      <c r="AA1032" s="107">
        <f>((L1032+G1032+H1032+I1032+N1032+O1032+P1032+S1032)/('Life tables'!$I$2/2))</f>
        <v>12.7578175874274</v>
      </c>
      <c r="AB1032" s="31">
        <f>((uNES*L1032+ uOCEX*G1032+uEREX*H1032+uHOEX*I1032+uNES*S1032+ uOCEX*N1032+uEREX*O1032+uHOEX*P1032)/('Life tables'!$I$2/2))</f>
        <v>8.4078680222084685</v>
      </c>
    </row>
    <row r="1033" spans="1:28" x14ac:dyDescent="0.25">
      <c r="A1033" s="4">
        <v>1027</v>
      </c>
      <c r="C1033" s="105">
        <f>IF(male=0,VLOOKUP((($A$5:$A$1570/'Life tables'!$I$2)*2)+age,lifetable,13,1),IF(male=1,VLOOKUP((($A$5:$A$1570/'Life tables'!$I$2)*2)+age,lifetable,10,1),"error"))</f>
        <v>1.4280338316089436E-3</v>
      </c>
      <c r="F1033" s="96">
        <f t="shared" si="320"/>
        <v>58.047381135817595</v>
      </c>
      <c r="G1033" s="96">
        <f t="shared" si="321"/>
        <v>5.8309809215682566</v>
      </c>
      <c r="H1033" s="96">
        <f t="shared" si="328"/>
        <v>0.33301218907390828</v>
      </c>
      <c r="I1033" s="96">
        <f t="shared" si="329"/>
        <v>0.13343483473461107</v>
      </c>
      <c r="J1033" s="96">
        <f t="shared" si="322"/>
        <v>9.1886564256363948E-2</v>
      </c>
      <c r="K1033" s="96">
        <f t="shared" si="330"/>
        <v>0.13943195347449305</v>
      </c>
      <c r="L1033" s="96">
        <f t="shared" si="331"/>
        <v>51.518634672709965</v>
      </c>
      <c r="M1033" s="96">
        <f t="shared" si="323"/>
        <v>274.56742220391652</v>
      </c>
      <c r="N1033" s="96">
        <f t="shared" si="324"/>
        <v>26.441437643561393</v>
      </c>
      <c r="O1033" s="96">
        <f t="shared" si="332"/>
        <v>0.63115437576013833</v>
      </c>
      <c r="P1033" s="96">
        <f t="shared" si="333"/>
        <v>0.63115437576013833</v>
      </c>
      <c r="Q1033" s="96">
        <f t="shared" si="325"/>
        <v>0.43165345507934039</v>
      </c>
      <c r="R1033" s="96">
        <f t="shared" si="326"/>
        <v>4.9475636309215872E-2</v>
      </c>
      <c r="S1033" s="96">
        <f t="shared" si="334"/>
        <v>246.3825467174463</v>
      </c>
      <c r="T1033" s="96">
        <f t="shared" si="335"/>
        <v>244.79844865034457</v>
      </c>
      <c r="U1033" s="96">
        <f t="shared" si="335"/>
        <v>423.29919561904069</v>
      </c>
      <c r="V1033" s="32">
        <f t="shared" si="336"/>
        <v>1000</v>
      </c>
      <c r="W1033" s="100">
        <f>IF(A1033=1,((cPH1_+cPHr+(cNES*L1033+(cNES+cOSEX)*G1033+(cNES+cEREX)*H1033+(cNES+cHOEX)*I1033+(cNES+cNES)*S1033+(cNES+cOSEX)*N1033+(cNES+cEREX)*O1033+(cNES+cHOEX)*P1033)))/(1+cDR)^(A$6:A$65537 + 0.5),(cPHr+(cNES*L1033+(cNES+cOSEX)*G1033+(cNES+cEREX)*H1033+(cNES+cHOEX)*I1033+(cNES+cNES)*S1033+(cNES+cOSEX)*N1033+(cNES+cEREX)*O1033+(cNES+cHOEX)*P1033))/(1+cDR)^(((cycle + 0.5)/('Life tables'!$I$2/2))))</f>
        <v>7978.5976808902151</v>
      </c>
      <c r="X1033" s="107">
        <f>((L1033+G1033+H1033+I1033+N1033+O1033+P1033+S1033)/('Life tables'!$I$2/2))/(1+oDR)^(((cycle + 0.5)/('Life tables'!$I$2/2)))</f>
        <v>7.0796605219408795</v>
      </c>
      <c r="Y1033" s="31">
        <f>((uNES*L1033+ uOCEX*G1033+uEREX*H1033+uHOEX*I1033+uNES*S1033+ uOCEX*N1033+uEREX*O1033+uHOEX*P1033)/('Life tables'!$I$2/2))/(1+oDR)^(((cycle + 0.5)/('Life tables'!$I$2/2)))</f>
        <v>4.6657550106396917</v>
      </c>
      <c r="Z1033" s="100">
        <f t="shared" si="327"/>
        <v>79296.526272200252</v>
      </c>
      <c r="AA1033" s="107">
        <f>((L1033+G1033+H1033+I1033+N1033+O1033+P1033+S1033)/('Life tables'!$I$2/2))</f>
        <v>12.73049085227767</v>
      </c>
      <c r="AB1033" s="31">
        <f>((uNES*L1033+ uOCEX*G1033+uEREX*H1033+uHOEX*I1033+uNES*S1033+ uOCEX*N1033+uEREX*O1033+uHOEX*P1033)/('Life tables'!$I$2/2))</f>
        <v>8.3898587083146747</v>
      </c>
    </row>
    <row r="1034" spans="1:28" x14ac:dyDescent="0.25">
      <c r="A1034" s="4">
        <v>1028</v>
      </c>
      <c r="C1034" s="105">
        <f>IF(male=0,VLOOKUP((($A$5:$A$1570/'Life tables'!$I$2)*2)+age,lifetable,13,1),IF(male=1,VLOOKUP((($A$5:$A$1570/'Life tables'!$I$2)*2)+age,lifetable,10,1),"error"))</f>
        <v>1.4280338316089436E-3</v>
      </c>
      <c r="F1034" s="96">
        <f t="shared" si="320"/>
        <v>57.922977921183083</v>
      </c>
      <c r="G1034" s="96">
        <f t="shared" si="321"/>
        <v>5.8184843582966366</v>
      </c>
      <c r="H1034" s="96">
        <f t="shared" si="328"/>
        <v>0.33229849991131988</v>
      </c>
      <c r="I1034" s="96">
        <f t="shared" si="329"/>
        <v>0.13314886623680114</v>
      </c>
      <c r="J1034" s="96">
        <f t="shared" si="322"/>
        <v>9.1689639197015158E-2</v>
      </c>
      <c r="K1034" s="96">
        <f t="shared" si="330"/>
        <v>0.13913313235809485</v>
      </c>
      <c r="L1034" s="96">
        <f t="shared" si="331"/>
        <v>51.408223425183216</v>
      </c>
      <c r="M1034" s="96">
        <f t="shared" si="323"/>
        <v>273.9793778094317</v>
      </c>
      <c r="N1034" s="96">
        <f t="shared" si="324"/>
        <v>26.384807694299358</v>
      </c>
      <c r="O1034" s="96">
        <f t="shared" si="332"/>
        <v>0.62980262474124049</v>
      </c>
      <c r="P1034" s="96">
        <f t="shared" si="333"/>
        <v>0.62980262474124049</v>
      </c>
      <c r="Q1034" s="96">
        <f t="shared" si="325"/>
        <v>0.43072897761372575</v>
      </c>
      <c r="R1034" s="96">
        <f t="shared" si="326"/>
        <v>4.9369673735937258E-2</v>
      </c>
      <c r="S1034" s="96">
        <f t="shared" si="334"/>
        <v>245.85486621430019</v>
      </c>
      <c r="T1034" s="96">
        <f t="shared" si="335"/>
        <v>245.32086726715531</v>
      </c>
      <c r="U1034" s="96">
        <f t="shared" si="335"/>
        <v>423.48769842513474</v>
      </c>
      <c r="V1034" s="32">
        <f t="shared" si="336"/>
        <v>1000</v>
      </c>
      <c r="W1034" s="100">
        <f>IF(A1034=1,((cPH1_+cPHr+(cNES*L1034+(cNES+cOSEX)*G1034+(cNES+cEREX)*H1034+(cNES+cHOEX)*I1034+(cNES+cNES)*S1034+(cNES+cOSEX)*N1034+(cNES+cEREX)*O1034+(cNES+cHOEX)*P1034)))/(1+cDR)^(A$6:A$65537 + 0.5),(cPHr+(cNES*L1034+(cNES+cOSEX)*G1034+(cNES+cEREX)*H1034+(cNES+cHOEX)*I1034+(cNES+cNES)*S1034+(cNES+cOSEX)*N1034+(cNES+cEREX)*O1034+(cNES+cHOEX)*P1034))/(1+cDR)^(((cycle + 0.5)/('Life tables'!$I$2/2))))</f>
        <v>7943.7400319402277</v>
      </c>
      <c r="X1034" s="107">
        <f>((L1034+G1034+H1034+I1034+N1034+O1034+P1034+S1034)/('Life tables'!$I$2/2))/(1+oDR)^(((cycle + 0.5)/('Life tables'!$I$2/2)))</f>
        <v>7.0604630081464039</v>
      </c>
      <c r="Y1034" s="31">
        <f>((uNES*L1034+ uOCEX*G1034+uEREX*H1034+uHOEX*I1034+uNES*S1034+ uOCEX*N1034+uEREX*O1034+uHOEX*P1034)/('Life tables'!$I$2/2))/(1+oDR)^(((cycle + 0.5)/('Life tables'!$I$2/2)))</f>
        <v>4.6531031492023649</v>
      </c>
      <c r="Z1034" s="100">
        <f t="shared" si="327"/>
        <v>79126.736545740394</v>
      </c>
      <c r="AA1034" s="107">
        <f>((L1034+G1034+H1034+I1034+N1034+O1034+P1034+S1034)/('Life tables'!$I$2/2))</f>
        <v>12.70322265572916</v>
      </c>
      <c r="AB1034" s="31">
        <f>((uNES*L1034+ uOCEX*G1034+uEREX*H1034+uHOEX*I1034+uNES*S1034+ uOCEX*N1034+uEREX*O1034+uHOEX*P1034)/('Life tables'!$I$2/2))</f>
        <v>8.3718879733795646</v>
      </c>
    </row>
    <row r="1035" spans="1:28" x14ac:dyDescent="0.25">
      <c r="A1035" s="4">
        <v>1029</v>
      </c>
      <c r="C1035" s="105">
        <f>IF(male=0,VLOOKUP((($A$5:$A$1570/'Life tables'!$I$2)*2)+age,lifetable,13,1),IF(male=1,VLOOKUP((($A$5:$A$1570/'Life tables'!$I$2)*2)+age,lifetable,10,1),"error"))</f>
        <v>1.4280338316089436E-3</v>
      </c>
      <c r="F1035" s="96">
        <f t="shared" si="320"/>
        <v>57.79884356422108</v>
      </c>
      <c r="G1035" s="96">
        <f t="shared" si="321"/>
        <v>5.8060148023409077</v>
      </c>
      <c r="H1035" s="96">
        <f t="shared" si="328"/>
        <v>0.33158635315909213</v>
      </c>
      <c r="I1035" s="96">
        <f t="shared" si="329"/>
        <v>0.13286351576823555</v>
      </c>
      <c r="J1035" s="96">
        <f t="shared" si="322"/>
        <v>9.1493139728060252E-2</v>
      </c>
      <c r="K1035" s="96">
        <f t="shared" si="330"/>
        <v>0.13883495704775631</v>
      </c>
      <c r="L1035" s="96">
        <f t="shared" si="331"/>
        <v>51.29805079617703</v>
      </c>
      <c r="M1035" s="96">
        <f t="shared" si="323"/>
        <v>273.39259074348888</v>
      </c>
      <c r="N1035" s="96">
        <f t="shared" si="324"/>
        <v>26.328298828500078</v>
      </c>
      <c r="O1035" s="96">
        <f t="shared" si="332"/>
        <v>0.62845376397204766</v>
      </c>
      <c r="P1035" s="96">
        <f t="shared" si="333"/>
        <v>0.62845376397204766</v>
      </c>
      <c r="Q1035" s="96">
        <f t="shared" si="325"/>
        <v>0.42980647682183654</v>
      </c>
      <c r="R1035" s="96">
        <f t="shared" si="326"/>
        <v>4.9263937726790552E-2</v>
      </c>
      <c r="S1035" s="96">
        <f t="shared" si="334"/>
        <v>245.32831397249609</v>
      </c>
      <c r="T1035" s="96">
        <f t="shared" si="335"/>
        <v>245.8421668837052</v>
      </c>
      <c r="U1035" s="96">
        <f t="shared" si="335"/>
        <v>423.67579731990929</v>
      </c>
      <c r="V1035" s="32">
        <f t="shared" si="336"/>
        <v>1000</v>
      </c>
      <c r="W1035" s="100">
        <f>IF(A1035=1,((cPH1_+cPHr+(cNES*L1035+(cNES+cOSEX)*G1035+(cNES+cEREX)*H1035+(cNES+cHOEX)*I1035+(cNES+cNES)*S1035+(cNES+cOSEX)*N1035+(cNES+cEREX)*O1035+(cNES+cHOEX)*P1035)))/(1+cDR)^(A$6:A$65537 + 0.5),(cPHr+(cNES*L1035+(cNES+cOSEX)*G1035+(cNES+cEREX)*H1035+(cNES+cHOEX)*I1035+(cNES+cNES)*S1035+(cNES+cOSEX)*N1035+(cNES+cEREX)*O1035+(cNES+cHOEX)*P1035))/(1+cDR)^(((cycle + 0.5)/('Life tables'!$I$2/2))))</f>
        <v>7909.0346655554813</v>
      </c>
      <c r="X1035" s="107">
        <f>((L1035+G1035+H1035+I1035+N1035+O1035+P1035+S1035)/('Life tables'!$I$2/2))/(1+oDR)^(((cycle + 0.5)/('Life tables'!$I$2/2)))</f>
        <v>7.041317554285401</v>
      </c>
      <c r="Y1035" s="31">
        <f>((uNES*L1035+ uOCEX*G1035+uEREX*H1035+uHOEX*I1035+uNES*S1035+ uOCEX*N1035+uEREX*O1035+uHOEX*P1035)/('Life tables'!$I$2/2))/(1+oDR)^(((cycle + 0.5)/('Life tables'!$I$2/2)))</f>
        <v>4.640485597098059</v>
      </c>
      <c r="Z1035" s="100">
        <f t="shared" si="327"/>
        <v>78957.310305024075</v>
      </c>
      <c r="AA1035" s="107">
        <f>((L1035+G1035+H1035+I1035+N1035+O1035+P1035+S1035)/('Life tables'!$I$2/2))</f>
        <v>12.67601287217955</v>
      </c>
      <c r="AB1035" s="31">
        <f>((uNES*L1035+ uOCEX*G1035+uEREX*H1035+uHOEX*I1035+uNES*S1035+ uOCEX*N1035+uEREX*O1035+uHOEX*P1035)/('Life tables'!$I$2/2))</f>
        <v>8.353955734630766</v>
      </c>
    </row>
    <row r="1036" spans="1:28" x14ac:dyDescent="0.25">
      <c r="A1036" s="4">
        <v>1030</v>
      </c>
      <c r="C1036" s="105">
        <f>IF(male=0,VLOOKUP((($A$5:$A$1570/'Life tables'!$I$2)*2)+age,lifetable,13,1),IF(male=1,VLOOKUP((($A$5:$A$1570/'Life tables'!$I$2)*2)+age,lifetable,10,1),"error"))</f>
        <v>1.4280338316089436E-3</v>
      </c>
      <c r="F1036" s="96">
        <f t="shared" si="320"/>
        <v>57.674977405910894</v>
      </c>
      <c r="G1036" s="96">
        <f t="shared" si="321"/>
        <v>5.7935721875010628</v>
      </c>
      <c r="H1036" s="96">
        <f t="shared" si="328"/>
        <v>0.33087574503648731</v>
      </c>
      <c r="I1036" s="96">
        <f t="shared" si="329"/>
        <v>0.1325787818140084</v>
      </c>
      <c r="J1036" s="96">
        <f t="shared" si="322"/>
        <v>9.1297064806297165E-2</v>
      </c>
      <c r="K1036" s="96">
        <f t="shared" si="330"/>
        <v>0.13853742596048538</v>
      </c>
      <c r="L1036" s="96">
        <f t="shared" si="331"/>
        <v>51.18811620079255</v>
      </c>
      <c r="M1036" s="96">
        <f t="shared" si="323"/>
        <v>272.80705839047465</v>
      </c>
      <c r="N1036" s="96">
        <f t="shared" si="324"/>
        <v>26.271910794274316</v>
      </c>
      <c r="O1036" s="96">
        <f t="shared" si="332"/>
        <v>0.62710778743998985</v>
      </c>
      <c r="P1036" s="96">
        <f t="shared" si="333"/>
        <v>0.62710778743998985</v>
      </c>
      <c r="Q1036" s="96">
        <f t="shared" si="325"/>
        <v>0.42888594859160972</v>
      </c>
      <c r="R1036" s="96">
        <f t="shared" si="326"/>
        <v>4.91584278104557E-2</v>
      </c>
      <c r="S1036" s="96">
        <f t="shared" si="334"/>
        <v>244.80288764491829</v>
      </c>
      <c r="T1036" s="96">
        <f t="shared" si="335"/>
        <v>246.36234989710312</v>
      </c>
      <c r="U1036" s="96">
        <f t="shared" si="335"/>
        <v>423.86349317368024</v>
      </c>
      <c r="V1036" s="32">
        <f t="shared" si="336"/>
        <v>1000.0000000000001</v>
      </c>
      <c r="W1036" s="100">
        <f>IF(A1036=1,((cPH1_+cPHr+(cNES*L1036+(cNES+cOSEX)*G1036+(cNES+cEREX)*H1036+(cNES+cHOEX)*I1036+(cNES+cNES)*S1036+(cNES+cOSEX)*N1036+(cNES+cEREX)*O1036+(cNES+cHOEX)*P1036)))/(1+cDR)^(A$6:A$65537 + 0.5),(cPHr+(cNES*L1036+(cNES+cOSEX)*G1036+(cNES+cEREX)*H1036+(cNES+cHOEX)*I1036+(cNES+cNES)*S1036+(cNES+cOSEX)*N1036+(cNES+cEREX)*O1036+(cNES+cHOEX)*P1036))/(1+cDR)^(((cycle + 0.5)/('Life tables'!$I$2/2))))</f>
        <v>7874.4809171090137</v>
      </c>
      <c r="X1036" s="107">
        <f>((L1036+G1036+H1036+I1036+N1036+O1036+P1036+S1036)/('Life tables'!$I$2/2))/(1+oDR)^(((cycle + 0.5)/('Life tables'!$I$2/2)))</f>
        <v>7.0222240190711434</v>
      </c>
      <c r="Y1036" s="31">
        <f>((uNES*L1036+ uOCEX*G1036+uEREX*H1036+uHOEX*I1036+uNES*S1036+ uOCEX*N1036+uEREX*O1036+uHOEX*P1036)/('Life tables'!$I$2/2))/(1+oDR)^(((cycle + 0.5)/('Life tables'!$I$2/2)))</f>
        <v>4.6279022612159881</v>
      </c>
      <c r="Z1036" s="100">
        <f t="shared" si="327"/>
        <v>78788.246778249333</v>
      </c>
      <c r="AA1036" s="107">
        <f>((L1036+G1036+H1036+I1036+N1036+O1036+P1036+S1036)/('Life tables'!$I$2/2))</f>
        <v>12.648861376303072</v>
      </c>
      <c r="AB1036" s="31">
        <f>((uNES*L1036+ uOCEX*G1036+uEREX*H1036+uHOEX*I1036+uNES*S1036+ uOCEX*N1036+uEREX*O1036+uHOEX*P1036)/('Life tables'!$I$2/2))</f>
        <v>8.3360619094780137</v>
      </c>
    </row>
    <row r="1037" spans="1:28" x14ac:dyDescent="0.25">
      <c r="A1037" s="4">
        <v>1031</v>
      </c>
      <c r="C1037" s="105">
        <f>IF(male=0,VLOOKUP((($A$5:$A$1570/'Life tables'!$I$2)*2)+age,lifetable,13,1),IF(male=1,VLOOKUP((($A$5:$A$1570/'Life tables'!$I$2)*2)+age,lifetable,10,1),"error"))</f>
        <v>1.4280338316089436E-3</v>
      </c>
      <c r="F1037" s="96">
        <f t="shared" si="320"/>
        <v>57.551378791532464</v>
      </c>
      <c r="G1037" s="96">
        <f t="shared" si="321"/>
        <v>5.7811564480091011</v>
      </c>
      <c r="H1037" s="96">
        <f t="shared" si="328"/>
        <v>0.33016667178743997</v>
      </c>
      <c r="I1037" s="96">
        <f t="shared" si="329"/>
        <v>0.13229466286909985</v>
      </c>
      <c r="J1037" s="96">
        <f t="shared" si="322"/>
        <v>9.1101413395331551E-2</v>
      </c>
      <c r="K1037" s="96">
        <f t="shared" si="330"/>
        <v>0.13824053752362028</v>
      </c>
      <c r="L1037" s="96">
        <f t="shared" si="331"/>
        <v>51.078419057947869</v>
      </c>
      <c r="M1037" s="96">
        <f t="shared" si="323"/>
        <v>272.22277813768414</v>
      </c>
      <c r="N1037" s="96">
        <f t="shared" si="324"/>
        <v>26.215643340012935</v>
      </c>
      <c r="O1037" s="96">
        <f t="shared" si="332"/>
        <v>0.62576468913918315</v>
      </c>
      <c r="P1037" s="96">
        <f t="shared" si="333"/>
        <v>0.62576468913918315</v>
      </c>
      <c r="Q1037" s="96">
        <f t="shared" si="325"/>
        <v>0.42796738881555463</v>
      </c>
      <c r="R1037" s="96">
        <f t="shared" si="326"/>
        <v>4.9053143516136724E-2</v>
      </c>
      <c r="S1037" s="96">
        <f t="shared" si="334"/>
        <v>244.27858488706116</v>
      </c>
      <c r="T1037" s="96">
        <f t="shared" si="335"/>
        <v>246.881418699314</v>
      </c>
      <c r="U1037" s="96">
        <f t="shared" si="335"/>
        <v>424.05078685472</v>
      </c>
      <c r="V1037" s="32">
        <f t="shared" si="336"/>
        <v>1000</v>
      </c>
      <c r="W1037" s="100">
        <f>IF(A1037=1,((cPH1_+cPHr+(cNES*L1037+(cNES+cOSEX)*G1037+(cNES+cEREX)*H1037+(cNES+cHOEX)*I1037+(cNES+cNES)*S1037+(cNES+cOSEX)*N1037+(cNES+cEREX)*O1037+(cNES+cHOEX)*P1037)))/(1+cDR)^(A$6:A$65537 + 0.5),(cPHr+(cNES*L1037+(cNES+cOSEX)*G1037+(cNES+cEREX)*H1037+(cNES+cHOEX)*I1037+(cNES+cNES)*S1037+(cNES+cOSEX)*N1037+(cNES+cEREX)*O1037+(cNES+cHOEX)*P1037))/(1+cDR)^(((cycle + 0.5)/('Life tables'!$I$2/2))))</f>
        <v>7840.0781248496978</v>
      </c>
      <c r="X1037" s="107">
        <f>((L1037+G1037+H1037+I1037+N1037+O1037+P1037+S1037)/('Life tables'!$I$2/2))/(1+oDR)^(((cycle + 0.5)/('Life tables'!$I$2/2)))</f>
        <v>7.0031822616042305</v>
      </c>
      <c r="Y1037" s="31">
        <f>((uNES*L1037+ uOCEX*G1037+uEREX*H1037+uHOEX*I1037+uNES*S1037+ uOCEX*N1037+uEREX*O1037+uHOEX*P1037)/('Life tables'!$I$2/2))/(1+oDR)^(((cycle + 0.5)/('Life tables'!$I$2/2)))</f>
        <v>4.6153530487005465</v>
      </c>
      <c r="Z1037" s="100">
        <f t="shared" si="327"/>
        <v>78619.545195032275</v>
      </c>
      <c r="AA1037" s="107">
        <f>((L1037+G1037+H1037+I1037+N1037+O1037+P1037+S1037)/('Life tables'!$I$2/2))</f>
        <v>12.62176804304962</v>
      </c>
      <c r="AB1037" s="31">
        <f>((uNES*L1037+ uOCEX*G1037+uEREX*H1037+uHOEX*I1037+uNES*S1037+ uOCEX*N1037+uEREX*O1037+uHOEX*P1037)/('Life tables'!$I$2/2))</f>
        <v>8.318206415512579</v>
      </c>
    </row>
    <row r="1038" spans="1:28" x14ac:dyDescent="0.25">
      <c r="A1038" s="4">
        <v>1032</v>
      </c>
      <c r="C1038" s="105">
        <f>IF(male=0,VLOOKUP((($A$5:$A$1570/'Life tables'!$I$2)*2)+age,lifetable,13,1),IF(male=1,VLOOKUP((($A$5:$A$1570/'Life tables'!$I$2)*2)+age,lifetable,10,1),"error"))</f>
        <v>1.4280338316089436E-3</v>
      </c>
      <c r="F1038" s="96">
        <f t="shared" si="320"/>
        <v>57.428047070556723</v>
      </c>
      <c r="G1038" s="96">
        <f t="shared" si="321"/>
        <v>5.7687675185180174</v>
      </c>
      <c r="H1038" s="96">
        <f t="shared" si="328"/>
        <v>0.32945912967992808</v>
      </c>
      <c r="I1038" s="96">
        <f t="shared" si="329"/>
        <v>0.13201115743812394</v>
      </c>
      <c r="J1038" s="96">
        <f t="shared" si="322"/>
        <v>9.0906184465403272E-2</v>
      </c>
      <c r="K1038" s="96">
        <f t="shared" si="330"/>
        <v>0.13794429017456619</v>
      </c>
      <c r="L1038" s="96">
        <f t="shared" si="331"/>
        <v>50.968958790280681</v>
      </c>
      <c r="M1038" s="96">
        <f t="shared" si="323"/>
        <v>271.63974737540929</v>
      </c>
      <c r="N1038" s="96">
        <f t="shared" si="324"/>
        <v>26.159496214395389</v>
      </c>
      <c r="O1038" s="96">
        <f t="shared" si="332"/>
        <v>0.62442446307063215</v>
      </c>
      <c r="P1038" s="96">
        <f t="shared" si="333"/>
        <v>0.62442446307063215</v>
      </c>
      <c r="Q1038" s="96">
        <f t="shared" si="325"/>
        <v>0.42705079339089208</v>
      </c>
      <c r="R1038" s="96">
        <f t="shared" si="326"/>
        <v>4.8948084373577665E-2</v>
      </c>
      <c r="S1038" s="96">
        <f t="shared" si="334"/>
        <v>243.75540335710815</v>
      </c>
      <c r="T1038" s="96">
        <f t="shared" si="335"/>
        <v>247.3993756771703</v>
      </c>
      <c r="U1038" s="96">
        <f t="shared" si="335"/>
        <v>424.23767922926817</v>
      </c>
      <c r="V1038" s="32">
        <f t="shared" si="336"/>
        <v>1000</v>
      </c>
      <c r="W1038" s="100">
        <f>IF(A1038=1,((cPH1_+cPHr+(cNES*L1038+(cNES+cOSEX)*G1038+(cNES+cEREX)*H1038+(cNES+cHOEX)*I1038+(cNES+cNES)*S1038+(cNES+cOSEX)*N1038+(cNES+cEREX)*O1038+(cNES+cHOEX)*P1038)))/(1+cDR)^(A$6:A$65537 + 0.5),(cPHr+(cNES*L1038+(cNES+cOSEX)*G1038+(cNES+cEREX)*H1038+(cNES+cHOEX)*I1038+(cNES+cNES)*S1038+(cNES+cOSEX)*N1038+(cNES+cEREX)*O1038+(cNES+cHOEX)*P1038))/(1+cDR)^(((cycle + 0.5)/('Life tables'!$I$2/2))))</f>
        <v>7805.8256298907481</v>
      </c>
      <c r="X1038" s="107">
        <f>((L1038+G1038+H1038+I1038+N1038+O1038+P1038+S1038)/('Life tables'!$I$2/2))/(1+oDR)^(((cycle + 0.5)/('Life tables'!$I$2/2)))</f>
        <v>6.9841921413714063</v>
      </c>
      <c r="Y1038" s="31">
        <f>((uNES*L1038+ uOCEX*G1038+uEREX*H1038+uHOEX*I1038+uNES*S1038+ uOCEX*N1038+uEREX*O1038+uHOEX*P1038)/('Life tables'!$I$2/2))/(1+oDR)^(((cycle + 0.5)/('Life tables'!$I$2/2)))</f>
        <v>4.6028378669505345</v>
      </c>
      <c r="Z1038" s="100">
        <f t="shared" si="327"/>
        <v>78451.204786412316</v>
      </c>
      <c r="AA1038" s="107">
        <f>((L1038+G1038+H1038+I1038+N1038+O1038+P1038+S1038)/('Life tables'!$I$2/2))</f>
        <v>12.59473274764394</v>
      </c>
      <c r="AB1038" s="31">
        <f>((uNES*L1038+ uOCEX*G1038+uEREX*H1038+uHOEX*I1038+uNES*S1038+ uOCEX*N1038+uEREX*O1038+uHOEX*P1038)/('Life tables'!$I$2/2))</f>
        <v>8.3003891705067367</v>
      </c>
    </row>
    <row r="1039" spans="1:28" x14ac:dyDescent="0.25">
      <c r="A1039" s="4">
        <v>1033</v>
      </c>
      <c r="C1039" s="105">
        <f>IF(male=0,VLOOKUP((($A$5:$A$1570/'Life tables'!$I$2)*2)+age,lifetable,13,1),IF(male=1,VLOOKUP((($A$5:$A$1570/'Life tables'!$I$2)*2)+age,lifetable,10,1),"error"))</f>
        <v>1.4280338316089436E-3</v>
      </c>
      <c r="F1039" s="96">
        <f t="shared" si="320"/>
        <v>57.304981596539776</v>
      </c>
      <c r="G1039" s="96">
        <f t="shared" si="321"/>
        <v>5.7564053340911681</v>
      </c>
      <c r="H1039" s="96">
        <f t="shared" si="328"/>
        <v>0.32875311500536569</v>
      </c>
      <c r="I1039" s="96">
        <f t="shared" si="329"/>
        <v>0.13172826403508539</v>
      </c>
      <c r="J1039" s="96">
        <f t="shared" si="322"/>
        <v>9.0711376993218767E-2</v>
      </c>
      <c r="K1039" s="96">
        <f t="shared" si="330"/>
        <v>0.13764868236054098</v>
      </c>
      <c r="L1039" s="96">
        <f t="shared" si="331"/>
        <v>50.859734824054399</v>
      </c>
      <c r="M1039" s="96">
        <f t="shared" si="323"/>
        <v>271.05796349702177</v>
      </c>
      <c r="N1039" s="96">
        <f t="shared" si="324"/>
        <v>26.10346916639773</v>
      </c>
      <c r="O1039" s="96">
        <f t="shared" si="332"/>
        <v>0.62308710324242111</v>
      </c>
      <c r="P1039" s="96">
        <f t="shared" si="333"/>
        <v>0.62308710324242111</v>
      </c>
      <c r="Q1039" s="96">
        <f t="shared" si="325"/>
        <v>0.42613615821968487</v>
      </c>
      <c r="R1039" s="96">
        <f t="shared" si="326"/>
        <v>4.8843249913077508E-2</v>
      </c>
      <c r="S1039" s="96">
        <f t="shared" si="334"/>
        <v>243.23334071600644</v>
      </c>
      <c r="T1039" s="96">
        <f t="shared" si="335"/>
        <v>247.91622321238322</v>
      </c>
      <c r="U1039" s="96">
        <f t="shared" si="335"/>
        <v>424.42417116154178</v>
      </c>
      <c r="V1039" s="32">
        <f t="shared" si="336"/>
        <v>1000</v>
      </c>
      <c r="W1039" s="100">
        <f>IF(A1039=1,((cPH1_+cPHr+(cNES*L1039+(cNES+cOSEX)*G1039+(cNES+cEREX)*H1039+(cNES+cHOEX)*I1039+(cNES+cNES)*S1039+(cNES+cOSEX)*N1039+(cNES+cEREX)*O1039+(cNES+cHOEX)*P1039)))/(1+cDR)^(A$6:A$65537 + 0.5),(cPHr+(cNES*L1039+(cNES+cOSEX)*G1039+(cNES+cEREX)*H1039+(cNES+cHOEX)*I1039+(cNES+cNES)*S1039+(cNES+cOSEX)*N1039+(cNES+cEREX)*O1039+(cNES+cHOEX)*P1039))/(1+cDR)^(((cycle + 0.5)/('Life tables'!$I$2/2))))</f>
        <v>7771.7227761981958</v>
      </c>
      <c r="X1039" s="107">
        <f>((L1039+G1039+H1039+I1039+N1039+O1039+P1039+S1039)/('Life tables'!$I$2/2))/(1+oDR)^(((cycle + 0.5)/('Life tables'!$I$2/2)))</f>
        <v>6.9652535182443538</v>
      </c>
      <c r="Y1039" s="31">
        <f>((uNES*L1039+ uOCEX*G1039+uEREX*H1039+uHOEX*I1039+uNES*S1039+ uOCEX*N1039+uEREX*O1039+uHOEX*P1039)/('Life tables'!$I$2/2))/(1+oDR)^(((cycle + 0.5)/('Life tables'!$I$2/2)))</f>
        <v>4.5903566236183613</v>
      </c>
      <c r="Z1039" s="100">
        <f t="shared" si="327"/>
        <v>78283.224784856851</v>
      </c>
      <c r="AA1039" s="107">
        <f>((L1039+G1039+H1039+I1039+N1039+O1039+P1039+S1039)/('Life tables'!$I$2/2))</f>
        <v>12.567755365584771</v>
      </c>
      <c r="AB1039" s="31">
        <f>((uNES*L1039+ uOCEX*G1039+uEREX*H1039+uHOEX*I1039+uNES*S1039+ uOCEX*N1039+uEREX*O1039+uHOEX*P1039)/('Life tables'!$I$2/2))</f>
        <v>8.2826100924132025</v>
      </c>
    </row>
    <row r="1040" spans="1:28" x14ac:dyDescent="0.25">
      <c r="A1040" s="4">
        <v>1034</v>
      </c>
      <c r="C1040" s="105">
        <f>IF(male=0,VLOOKUP((($A$5:$A$1570/'Life tables'!$I$2)*2)+age,lifetable,13,1),IF(male=1,VLOOKUP((($A$5:$A$1570/'Life tables'!$I$2)*2)+age,lifetable,10,1),"error"))</f>
        <v>1.4280338316089436E-3</v>
      </c>
      <c r="F1040" s="96">
        <f t="shared" si="320"/>
        <v>57.182181727020591</v>
      </c>
      <c r="G1040" s="96">
        <f t="shared" si="321"/>
        <v>5.7440698301919992</v>
      </c>
      <c r="H1040" s="96">
        <f t="shared" si="328"/>
        <v>0.32804862407801633</v>
      </c>
      <c r="I1040" s="96">
        <f t="shared" si="329"/>
        <v>0.13144598118314438</v>
      </c>
      <c r="J1040" s="96">
        <f t="shared" si="322"/>
        <v>9.0516989961789279E-2</v>
      </c>
      <c r="K1040" s="96">
        <f t="shared" si="330"/>
        <v>0.13735371253832954</v>
      </c>
      <c r="L1040" s="96">
        <f t="shared" si="331"/>
        <v>50.750746589067312</v>
      </c>
      <c r="M1040" s="96">
        <f t="shared" si="323"/>
        <v>270.47742389905443</v>
      </c>
      <c r="N1040" s="96">
        <f t="shared" si="324"/>
        <v>26.047561945300423</v>
      </c>
      <c r="O1040" s="96">
        <f t="shared" si="332"/>
        <v>0.62175260366990082</v>
      </c>
      <c r="P1040" s="96">
        <f t="shared" si="333"/>
        <v>0.62175260366990082</v>
      </c>
      <c r="Q1040" s="96">
        <f t="shared" si="325"/>
        <v>0.42522347920896497</v>
      </c>
      <c r="R1040" s="96">
        <f t="shared" si="326"/>
        <v>4.8738639665504881E-2</v>
      </c>
      <c r="S1040" s="96">
        <f t="shared" si="334"/>
        <v>242.71239462753974</v>
      </c>
      <c r="T1040" s="96">
        <f t="shared" si="335"/>
        <v>248.43196368155398</v>
      </c>
      <c r="U1040" s="96">
        <f t="shared" si="335"/>
        <v>424.61026351374562</v>
      </c>
      <c r="V1040" s="32">
        <f t="shared" si="336"/>
        <v>1000</v>
      </c>
      <c r="W1040" s="100">
        <f>IF(A1040=1,((cPH1_+cPHr+(cNES*L1040+(cNES+cOSEX)*G1040+(cNES+cEREX)*H1040+(cNES+cHOEX)*I1040+(cNES+cNES)*S1040+(cNES+cOSEX)*N1040+(cNES+cEREX)*O1040+(cNES+cHOEX)*P1040)))/(1+cDR)^(A$6:A$65537 + 0.5),(cPHr+(cNES*L1040+(cNES+cOSEX)*G1040+(cNES+cEREX)*H1040+(cNES+cHOEX)*I1040+(cNES+cNES)*S1040+(cNES+cOSEX)*N1040+(cNES+cEREX)*O1040+(cNES+cHOEX)*P1040))/(1+cDR)^(((cycle + 0.5)/('Life tables'!$I$2/2))))</f>
        <v>7737.768910579377</v>
      </c>
      <c r="X1040" s="107">
        <f>((L1040+G1040+H1040+I1040+N1040+O1040+P1040+S1040)/('Life tables'!$I$2/2))/(1+oDR)^(((cycle + 0.5)/('Life tables'!$I$2/2)))</f>
        <v>6.9463662524785148</v>
      </c>
      <c r="Y1040" s="31">
        <f>((uNES*L1040+ uOCEX*G1040+uEREX*H1040+uHOEX*I1040+uNES*S1040+ uOCEX*N1040+uEREX*O1040+uHOEX*P1040)/('Life tables'!$I$2/2))/(1+oDR)^(((cycle + 0.5)/('Life tables'!$I$2/2)))</f>
        <v>4.5779092266092736</v>
      </c>
      <c r="Z1040" s="100">
        <f t="shared" si="327"/>
        <v>78115.604424265854</v>
      </c>
      <c r="AA1040" s="107">
        <f>((L1040+G1040+H1040+I1040+N1040+O1040+P1040+S1040)/('Life tables'!$I$2/2))</f>
        <v>12.540835772644039</v>
      </c>
      <c r="AB1040" s="31">
        <f>((uNES*L1040+ uOCEX*G1040+uEREX*H1040+uHOEX*I1040+uNES*S1040+ uOCEX*N1040+uEREX*O1040+uHOEX*P1040)/('Life tables'!$I$2/2))</f>
        <v>8.2648690993646046</v>
      </c>
    </row>
    <row r="1041" spans="1:28" x14ac:dyDescent="0.25">
      <c r="A1041" s="4">
        <v>1035</v>
      </c>
      <c r="C1041" s="105">
        <f>IF(male=0,VLOOKUP((($A$5:$A$1570/'Life tables'!$I$2)*2)+age,lifetable,13,1),IF(male=1,VLOOKUP((($A$5:$A$1570/'Life tables'!$I$2)*2)+age,lifetable,10,1),"error"))</f>
        <v>1.4280338316089436E-3</v>
      </c>
      <c r="F1041" s="96">
        <f t="shared" si="320"/>
        <v>57.059646823422149</v>
      </c>
      <c r="G1041" s="96">
        <f t="shared" si="321"/>
        <v>5.7317609426741116</v>
      </c>
      <c r="H1041" s="96">
        <f t="shared" si="328"/>
        <v>0.32734565323442566</v>
      </c>
      <c r="I1041" s="96">
        <f t="shared" si="329"/>
        <v>0.13116430741438945</v>
      </c>
      <c r="J1041" s="96">
        <f t="shared" si="322"/>
        <v>9.032302236027423E-2</v>
      </c>
      <c r="K1041" s="96">
        <f t="shared" si="330"/>
        <v>0.13705937917404626</v>
      </c>
      <c r="L1041" s="96">
        <f t="shared" si="331"/>
        <v>50.641993518564902</v>
      </c>
      <c r="M1041" s="96">
        <f t="shared" si="323"/>
        <v>269.89812598127827</v>
      </c>
      <c r="N1041" s="96">
        <f t="shared" si="324"/>
        <v>25.991774300695784</v>
      </c>
      <c r="O1041" s="96">
        <f t="shared" si="332"/>
        <v>0.62042095837586586</v>
      </c>
      <c r="P1041" s="96">
        <f t="shared" si="333"/>
        <v>0.62042095837586586</v>
      </c>
      <c r="Q1041" s="96">
        <f t="shared" si="325"/>
        <v>0.42431275227085558</v>
      </c>
      <c r="R1041" s="96">
        <f t="shared" si="326"/>
        <v>4.8634253162311895E-2</v>
      </c>
      <c r="S1041" s="96">
        <f t="shared" si="334"/>
        <v>242.19256275839757</v>
      </c>
      <c r="T1041" s="96">
        <f t="shared" si="335"/>
        <v>248.94659945618511</v>
      </c>
      <c r="U1041" s="96">
        <f t="shared" si="335"/>
        <v>424.795957146082</v>
      </c>
      <c r="V1041" s="32">
        <f t="shared" si="336"/>
        <v>1000</v>
      </c>
      <c r="W1041" s="100">
        <f>IF(A1041=1,((cPH1_+cPHr+(cNES*L1041+(cNES+cOSEX)*G1041+(cNES+cEREX)*H1041+(cNES+cHOEX)*I1041+(cNES+cNES)*S1041+(cNES+cOSEX)*N1041+(cNES+cEREX)*O1041+(cNES+cHOEX)*P1041)))/(1+cDR)^(A$6:A$65537 + 0.5),(cPHr+(cNES*L1041+(cNES+cOSEX)*G1041+(cNES+cEREX)*H1041+(cNES+cHOEX)*I1041+(cNES+cNES)*S1041+(cNES+cOSEX)*N1041+(cNES+cEREX)*O1041+(cNES+cHOEX)*P1041))/(1+cDR)^(((cycle + 0.5)/('Life tables'!$I$2/2))))</f>
        <v>7703.9633826714871</v>
      </c>
      <c r="X1041" s="107">
        <f>((L1041+G1041+H1041+I1041+N1041+O1041+P1041+S1041)/('Life tables'!$I$2/2))/(1+oDR)^(((cycle + 0.5)/('Life tables'!$I$2/2)))</f>
        <v>6.9275302047119292</v>
      </c>
      <c r="Y1041" s="31">
        <f>((uNES*L1041+ uOCEX*G1041+uEREX*H1041+uHOEX*I1041+uNES*S1041+ uOCEX*N1041+uEREX*O1041+uHOEX*P1041)/('Life tables'!$I$2/2))/(1+oDR)^(((cycle + 0.5)/('Life tables'!$I$2/2)))</f>
        <v>4.5654955840805966</v>
      </c>
      <c r="Z1041" s="100">
        <f t="shared" si="327"/>
        <v>77948.342939976254</v>
      </c>
      <c r="AA1041" s="107">
        <f>((L1041+G1041+H1041+I1041+N1041+O1041+P1041+S1041)/('Life tables'!$I$2/2))</f>
        <v>12.513973844866047</v>
      </c>
      <c r="AB1041" s="31">
        <f>((uNES*L1041+ uOCEX*G1041+uEREX*H1041+uHOEX*I1041+uNES*S1041+ uOCEX*N1041+uEREX*O1041+uHOEX*P1041)/('Life tables'!$I$2/2))</f>
        <v>8.2471661096729623</v>
      </c>
    </row>
    <row r="1042" spans="1:28" x14ac:dyDescent="0.25">
      <c r="A1042" s="4">
        <v>1036</v>
      </c>
      <c r="C1042" s="105">
        <f>IF(male=0,VLOOKUP((($A$5:$A$1570/'Life tables'!$I$2)*2)+age,lifetable,13,1),IF(male=1,VLOOKUP((($A$5:$A$1570/'Life tables'!$I$2)*2)+age,lifetable,10,1),"error"))</f>
        <v>1.4280338316089436E-3</v>
      </c>
      <c r="F1042" s="96">
        <f t="shared" si="320"/>
        <v>56.937376250956056</v>
      </c>
      <c r="G1042" s="96">
        <f t="shared" si="321"/>
        <v>5.7194786077716833</v>
      </c>
      <c r="H1042" s="96">
        <f t="shared" si="328"/>
        <v>0.32664419883287421</v>
      </c>
      <c r="I1042" s="96">
        <f t="shared" si="329"/>
        <v>0.13088324126961806</v>
      </c>
      <c r="J1042" s="96">
        <f t="shared" si="322"/>
        <v>9.0129473183830217E-2</v>
      </c>
      <c r="K1042" s="96">
        <f t="shared" si="330"/>
        <v>0.13676568074290593</v>
      </c>
      <c r="L1042" s="96">
        <f t="shared" si="331"/>
        <v>50.533475049155143</v>
      </c>
      <c r="M1042" s="96">
        <f t="shared" si="323"/>
        <v>269.32006714677681</v>
      </c>
      <c r="N1042" s="96">
        <f t="shared" si="324"/>
        <v>25.936105982495135</v>
      </c>
      <c r="O1042" s="96">
        <f t="shared" si="332"/>
        <v>0.6190921613907252</v>
      </c>
      <c r="P1042" s="96">
        <f t="shared" si="333"/>
        <v>0.6190921613907252</v>
      </c>
      <c r="Q1042" s="96">
        <f t="shared" si="325"/>
        <v>0.42340397332268753</v>
      </c>
      <c r="R1042" s="96">
        <f t="shared" si="326"/>
        <v>4.8530089935547562E-2</v>
      </c>
      <c r="S1042" s="96">
        <f t="shared" si="334"/>
        <v>241.67384277824198</v>
      </c>
      <c r="T1042" s="96">
        <f t="shared" si="335"/>
        <v>249.46013290269164</v>
      </c>
      <c r="U1042" s="96">
        <f t="shared" si="335"/>
        <v>424.98125291676047</v>
      </c>
      <c r="V1042" s="32">
        <f t="shared" si="336"/>
        <v>1000</v>
      </c>
      <c r="W1042" s="100">
        <f>IF(A1042=1,((cPH1_+cPHr+(cNES*L1042+(cNES+cOSEX)*G1042+(cNES+cEREX)*H1042+(cNES+cHOEX)*I1042+(cNES+cNES)*S1042+(cNES+cOSEX)*N1042+(cNES+cEREX)*O1042+(cNES+cHOEX)*P1042)))/(1+cDR)^(A$6:A$65537 + 0.5),(cPHr+(cNES*L1042+(cNES+cOSEX)*G1042+(cNES+cEREX)*H1042+(cNES+cHOEX)*I1042+(cNES+cNES)*S1042+(cNES+cOSEX)*N1042+(cNES+cEREX)*O1042+(cNES+cHOEX)*P1042))/(1+cDR)^(((cycle + 0.5)/('Life tables'!$I$2/2))))</f>
        <v>7670.3055449300773</v>
      </c>
      <c r="X1042" s="107">
        <f>((L1042+G1042+H1042+I1042+N1042+O1042+P1042+S1042)/('Life tables'!$I$2/2))/(1+oDR)^(((cycle + 0.5)/('Life tables'!$I$2/2)))</f>
        <v>6.9087452359640489</v>
      </c>
      <c r="Y1042" s="31">
        <f>((uNES*L1042+ uOCEX*G1042+uEREX*H1042+uHOEX*I1042+uNES*S1042+ uOCEX*N1042+uEREX*O1042+uHOEX*P1042)/('Life tables'!$I$2/2))/(1+oDR)^(((cycle + 0.5)/('Life tables'!$I$2/2)))</f>
        <v>4.5531156044409444</v>
      </c>
      <c r="Z1042" s="100">
        <f t="shared" si="327"/>
        <v>77781.439568765869</v>
      </c>
      <c r="AA1042" s="107">
        <f>((L1042+G1042+H1042+I1042+N1042+O1042+P1042+S1042)/('Life tables'!$I$2/2))</f>
        <v>12.487169458566665</v>
      </c>
      <c r="AB1042" s="31">
        <f>((uNES*L1042+ uOCEX*G1042+uEREX*H1042+uHOEX*I1042+uNES*S1042+ uOCEX*N1042+uEREX*O1042+uHOEX*P1042)/('Life tables'!$I$2/2))</f>
        <v>8.2295010418291419</v>
      </c>
    </row>
    <row r="1043" spans="1:28" x14ac:dyDescent="0.25">
      <c r="A1043" s="4">
        <v>1037</v>
      </c>
      <c r="C1043" s="105">
        <f>IF(male=0,VLOOKUP((($A$5:$A$1570/'Life tables'!$I$2)*2)+age,lifetable,13,1),IF(male=1,VLOOKUP((($A$5:$A$1570/'Life tables'!$I$2)*2)+age,lifetable,10,1),"error"))</f>
        <v>1.4280338316089436E-3</v>
      </c>
      <c r="F1043" s="96">
        <f t="shared" si="320"/>
        <v>56.815369378530228</v>
      </c>
      <c r="G1043" s="96">
        <f t="shared" si="321"/>
        <v>5.7072227620901934</v>
      </c>
      <c r="H1043" s="96">
        <f t="shared" si="328"/>
        <v>0.32594425725284804</v>
      </c>
      <c r="I1043" s="96">
        <f t="shared" si="329"/>
        <v>0.13060278129812453</v>
      </c>
      <c r="J1043" s="96">
        <f t="shared" si="322"/>
        <v>8.9936341433465072E-2</v>
      </c>
      <c r="K1043" s="96">
        <f t="shared" si="330"/>
        <v>0.13647261572900216</v>
      </c>
      <c r="L1043" s="96">
        <f t="shared" si="331"/>
        <v>50.425190620726596</v>
      </c>
      <c r="M1043" s="96">
        <f t="shared" si="323"/>
        <v>268.74324480201761</v>
      </c>
      <c r="N1043" s="96">
        <f t="shared" si="324"/>
        <v>25.880556740935678</v>
      </c>
      <c r="O1043" s="96">
        <f t="shared" si="332"/>
        <v>0.61776620675266691</v>
      </c>
      <c r="P1043" s="96">
        <f t="shared" si="333"/>
        <v>0.61776620675266691</v>
      </c>
      <c r="Q1043" s="96">
        <f t="shared" si="325"/>
        <v>0.42249713828711166</v>
      </c>
      <c r="R1043" s="96">
        <f t="shared" si="326"/>
        <v>4.8426149517870699E-2</v>
      </c>
      <c r="S1043" s="96">
        <f t="shared" si="334"/>
        <v>241.15623235977162</v>
      </c>
      <c r="T1043" s="96">
        <f t="shared" si="335"/>
        <v>249.97256638241223</v>
      </c>
      <c r="U1043" s="96">
        <f t="shared" si="335"/>
        <v>425.16615168200735</v>
      </c>
      <c r="V1043" s="32">
        <f t="shared" si="336"/>
        <v>1000</v>
      </c>
      <c r="W1043" s="100">
        <f>IF(A1043=1,((cPH1_+cPHr+(cNES*L1043+(cNES+cOSEX)*G1043+(cNES+cEREX)*H1043+(cNES+cHOEX)*I1043+(cNES+cNES)*S1043+(cNES+cOSEX)*N1043+(cNES+cEREX)*O1043+(cNES+cHOEX)*P1043)))/(1+cDR)^(A$6:A$65537 + 0.5),(cPHr+(cNES*L1043+(cNES+cOSEX)*G1043+(cNES+cEREX)*H1043+(cNES+cHOEX)*I1043+(cNES+cNES)*S1043+(cNES+cOSEX)*N1043+(cNES+cEREX)*O1043+(cNES+cHOEX)*P1043))/(1+cDR)^(((cycle + 0.5)/('Life tables'!$I$2/2))))</f>
        <v>7636.7947526176122</v>
      </c>
      <c r="X1043" s="107">
        <f>((L1043+G1043+H1043+I1043+N1043+O1043+P1043+S1043)/('Life tables'!$I$2/2))/(1+oDR)^(((cycle + 0.5)/('Life tables'!$I$2/2)))</f>
        <v>6.8900112076345916</v>
      </c>
      <c r="Y1043" s="31">
        <f>((uNES*L1043+ uOCEX*G1043+uEREX*H1043+uHOEX*I1043+uNES*S1043+ uOCEX*N1043+uEREX*O1043+uHOEX*P1043)/('Life tables'!$I$2/2))/(1+oDR)^(((cycle + 0.5)/('Life tables'!$I$2/2)))</f>
        <v>4.5407691963494816</v>
      </c>
      <c r="Z1043" s="100">
        <f t="shared" si="327"/>
        <v>77614.893548857173</v>
      </c>
      <c r="AA1043" s="107">
        <f>((L1043+G1043+H1043+I1043+N1043+O1043+P1043+S1043)/('Life tables'!$I$2/2))</f>
        <v>12.460422490332544</v>
      </c>
      <c r="AB1043" s="31">
        <f>((uNES*L1043+ uOCEX*G1043+uEREX*H1043+uHOEX*I1043+uNES*S1043+ uOCEX*N1043+uEREX*O1043+uHOEX*P1043)/('Life tables'!$I$2/2))</f>
        <v>8.2118738145023631</v>
      </c>
    </row>
    <row r="1044" spans="1:28" x14ac:dyDescent="0.25">
      <c r="A1044" s="4">
        <v>1038</v>
      </c>
      <c r="C1044" s="105">
        <f>IF(male=0,VLOOKUP((($A$5:$A$1570/'Life tables'!$I$2)*2)+age,lifetable,13,1),IF(male=1,VLOOKUP((($A$5:$A$1570/'Life tables'!$I$2)*2)+age,lifetable,10,1),"error"))</f>
        <v>1.4280338316089436E-3</v>
      </c>
      <c r="F1044" s="96">
        <f t="shared" si="320"/>
        <v>56.693625578659848</v>
      </c>
      <c r="G1044" s="96">
        <f t="shared" si="321"/>
        <v>5.6949933425974786</v>
      </c>
      <c r="H1044" s="96">
        <f t="shared" si="328"/>
        <v>0.32524582489452764</v>
      </c>
      <c r="I1044" s="96">
        <f t="shared" si="329"/>
        <v>0.13032292605749518</v>
      </c>
      <c r="J1044" s="96">
        <f t="shared" si="322"/>
        <v>8.9743626115896646E-2</v>
      </c>
      <c r="K1044" s="96">
        <f t="shared" si="330"/>
        <v>0.13618018262509318</v>
      </c>
      <c r="L1044" s="96">
        <f t="shared" si="331"/>
        <v>50.317139676369358</v>
      </c>
      <c r="M1044" s="96">
        <f t="shared" si="323"/>
        <v>268.16765635692053</v>
      </c>
      <c r="N1044" s="96">
        <f t="shared" si="324"/>
        <v>25.825126326587082</v>
      </c>
      <c r="O1044" s="96">
        <f t="shared" si="332"/>
        <v>0.61644308850781482</v>
      </c>
      <c r="P1044" s="96">
        <f t="shared" si="333"/>
        <v>0.61644308850781482</v>
      </c>
      <c r="Q1044" s="96">
        <f t="shared" si="325"/>
        <v>0.42159224309220616</v>
      </c>
      <c r="R1044" s="96">
        <f t="shared" si="326"/>
        <v>4.8322431442562187E-2</v>
      </c>
      <c r="S1044" s="96">
        <f t="shared" si="334"/>
        <v>240.63972917878306</v>
      </c>
      <c r="T1044" s="96">
        <f t="shared" si="335"/>
        <v>250.48390225162032</v>
      </c>
      <c r="U1044" s="96">
        <f t="shared" si="335"/>
        <v>425.35065429607499</v>
      </c>
      <c r="V1044" s="32">
        <f t="shared" si="336"/>
        <v>1000</v>
      </c>
      <c r="W1044" s="100">
        <f>IF(A1044=1,((cPH1_+cPHr+(cNES*L1044+(cNES+cOSEX)*G1044+(cNES+cEREX)*H1044+(cNES+cHOEX)*I1044+(cNES+cNES)*S1044+(cNES+cOSEX)*N1044+(cNES+cEREX)*O1044+(cNES+cHOEX)*P1044)))/(1+cDR)^(A$6:A$65537 + 0.5),(cPHr+(cNES*L1044+(cNES+cOSEX)*G1044+(cNES+cEREX)*H1044+(cNES+cHOEX)*I1044+(cNES+cNES)*S1044+(cNES+cOSEX)*N1044+(cNES+cEREX)*O1044+(cNES+cHOEX)*P1044))/(1+cDR)^(((cycle + 0.5)/('Life tables'!$I$2/2))))</f>
        <v>7603.4303637920557</v>
      </c>
      <c r="X1044" s="107">
        <f>((L1044+G1044+H1044+I1044+N1044+O1044+P1044+S1044)/('Life tables'!$I$2/2))/(1+oDR)^(((cycle + 0.5)/('Life tables'!$I$2/2)))</f>
        <v>6.8713279815023922</v>
      </c>
      <c r="Y1044" s="31">
        <f>((uNES*L1044+ uOCEX*G1044+uEREX*H1044+uHOEX*I1044+uNES*S1044+ uOCEX*N1044+uEREX*O1044+uHOEX*P1044)/('Life tables'!$I$2/2))/(1+oDR)^(((cycle + 0.5)/('Life tables'!$I$2/2)))</f>
        <v>4.5284562687151562</v>
      </c>
      <c r="Z1044" s="100">
        <f t="shared" si="327"/>
        <v>77448.704119920789</v>
      </c>
      <c r="AA1044" s="107">
        <f>((L1044+G1044+H1044+I1044+N1044+O1044+P1044+S1044)/('Life tables'!$I$2/2))</f>
        <v>12.43373281702033</v>
      </c>
      <c r="AB1044" s="31">
        <f>((uNES*L1044+ uOCEX*G1044+uEREX*H1044+uHOEX*I1044+uNES*S1044+ uOCEX*N1044+uEREX*O1044+uHOEX*P1044)/('Life tables'!$I$2/2))</f>
        <v>8.1942843465396695</v>
      </c>
    </row>
    <row r="1045" spans="1:28" x14ac:dyDescent="0.25">
      <c r="A1045" s="4">
        <v>1039</v>
      </c>
      <c r="C1045" s="105">
        <f>IF(male=0,VLOOKUP((($A$5:$A$1570/'Life tables'!$I$2)*2)+age,lifetable,13,1),IF(male=1,VLOOKUP((($A$5:$A$1570/'Life tables'!$I$2)*2)+age,lifetable,10,1),"error"))</f>
        <v>1.4280338316089436E-3</v>
      </c>
      <c r="F1045" s="96">
        <f t="shared" si="320"/>
        <v>56.572144227381209</v>
      </c>
      <c r="G1045" s="96">
        <f t="shared" si="321"/>
        <v>5.682790286615079</v>
      </c>
      <c r="H1045" s="96">
        <f t="shared" si="328"/>
        <v>0.32454889817829385</v>
      </c>
      <c r="I1045" s="96">
        <f t="shared" si="329"/>
        <v>0.13004367411341047</v>
      </c>
      <c r="J1045" s="96">
        <f t="shared" si="322"/>
        <v>8.9551326243416676E-2</v>
      </c>
      <c r="K1045" s="96">
        <f t="shared" si="330"/>
        <v>0.13588837993239514</v>
      </c>
      <c r="L1045" s="96">
        <f t="shared" si="331"/>
        <v>50.209321662298613</v>
      </c>
      <c r="M1045" s="96">
        <f t="shared" si="323"/>
        <v>267.59329922492338</v>
      </c>
      <c r="N1045" s="96">
        <f t="shared" si="324"/>
        <v>25.769814490357806</v>
      </c>
      <c r="O1045" s="96">
        <f t="shared" si="332"/>
        <v>0.61512280071037972</v>
      </c>
      <c r="P1045" s="96">
        <f t="shared" si="333"/>
        <v>0.61512280071037972</v>
      </c>
      <c r="Q1045" s="96">
        <f t="shared" si="325"/>
        <v>0.42068928367158009</v>
      </c>
      <c r="R1045" s="96">
        <f t="shared" si="326"/>
        <v>4.8218935243536827E-2</v>
      </c>
      <c r="S1045" s="96">
        <f t="shared" si="334"/>
        <v>240.12433091422969</v>
      </c>
      <c r="T1045" s="96">
        <f t="shared" si="335"/>
        <v>250.99414286153532</v>
      </c>
      <c r="U1045" s="96">
        <f t="shared" si="335"/>
        <v>425.53476161125093</v>
      </c>
      <c r="V1045" s="32">
        <f t="shared" si="336"/>
        <v>999.99999999999989</v>
      </c>
      <c r="W1045" s="100">
        <f>IF(A1045=1,((cPH1_+cPHr+(cNES*L1045+(cNES+cOSEX)*G1045+(cNES+cEREX)*H1045+(cNES+cHOEX)*I1045+(cNES+cNES)*S1045+(cNES+cOSEX)*N1045+(cNES+cEREX)*O1045+(cNES+cHOEX)*P1045)))/(1+cDR)^(A$6:A$65537 + 0.5),(cPHr+(cNES*L1045+(cNES+cOSEX)*G1045+(cNES+cEREX)*H1045+(cNES+cHOEX)*I1045+(cNES+cNES)*S1045+(cNES+cOSEX)*N1045+(cNES+cEREX)*O1045+(cNES+cHOEX)*P1045))/(1+cDR)^(((cycle + 0.5)/('Life tables'!$I$2/2))))</f>
        <v>7570.2117392954324</v>
      </c>
      <c r="X1045" s="107">
        <f>((L1045+G1045+H1045+I1045+N1045+O1045+P1045+S1045)/('Life tables'!$I$2/2))/(1+oDR)^(((cycle + 0.5)/('Life tables'!$I$2/2)))</f>
        <v>6.8526954197242445</v>
      </c>
      <c r="Y1045" s="31">
        <f>((uNES*L1045+ uOCEX*G1045+uEREX*H1045+uHOEX*I1045+uNES*S1045+ uOCEX*N1045+uEREX*O1045+uHOEX*P1045)/('Life tables'!$I$2/2))/(1+oDR)^(((cycle + 0.5)/('Life tables'!$I$2/2)))</f>
        <v>4.5161767306959444</v>
      </c>
      <c r="Z1045" s="100">
        <f t="shared" si="327"/>
        <v>77282.870523078789</v>
      </c>
      <c r="AA1045" s="107">
        <f>((L1045+G1045+H1045+I1045+N1045+O1045+P1045+S1045)/('Life tables'!$I$2/2))</f>
        <v>12.407100315755882</v>
      </c>
      <c r="AB1045" s="31">
        <f>((uNES*L1045+ uOCEX*G1045+uEREX*H1045+uHOEX*I1045+uNES*S1045+ uOCEX*N1045+uEREX*O1045+uHOEX*P1045)/('Life tables'!$I$2/2))</f>
        <v>8.1767325569654172</v>
      </c>
    </row>
    <row r="1046" spans="1:28" x14ac:dyDescent="0.25">
      <c r="A1046" s="4">
        <v>1040</v>
      </c>
      <c r="C1046" s="105">
        <f>IF(male=0,VLOOKUP((($A$5:$A$1570/'Life tables'!$I$2)*2)+age,lifetable,13,1),IF(male=1,VLOOKUP((($A$5:$A$1570/'Life tables'!$I$2)*2)+age,lifetable,10,1),"error"))</f>
        <v>1.4280338316089436E-3</v>
      </c>
      <c r="F1046" s="96">
        <f t="shared" si="320"/>
        <v>56.45092470416855</v>
      </c>
      <c r="G1046" s="96">
        <f t="shared" si="321"/>
        <v>5.6706135318098827</v>
      </c>
      <c r="H1046" s="96">
        <f t="shared" si="328"/>
        <v>0.32385347354425065</v>
      </c>
      <c r="I1046" s="96">
        <f t="shared" si="329"/>
        <v>0.12976502403945375</v>
      </c>
      <c r="J1046" s="96">
        <f t="shared" si="322"/>
        <v>8.9359440833758921E-2</v>
      </c>
      <c r="K1046" s="96">
        <f t="shared" si="330"/>
        <v>0.13559720616038221</v>
      </c>
      <c r="L1046" s="96">
        <f t="shared" si="331"/>
        <v>50.101736027780824</v>
      </c>
      <c r="M1046" s="96">
        <f t="shared" si="323"/>
        <v>267.02017082304513</v>
      </c>
      <c r="N1046" s="96">
        <f t="shared" si="324"/>
        <v>25.714620983501181</v>
      </c>
      <c r="O1046" s="96">
        <f t="shared" si="332"/>
        <v>0.6138053374228043</v>
      </c>
      <c r="P1046" s="96">
        <f t="shared" si="333"/>
        <v>0.6138053374228043</v>
      </c>
      <c r="Q1046" s="96">
        <f t="shared" si="325"/>
        <v>0.41978825596447261</v>
      </c>
      <c r="R1046" s="96">
        <f t="shared" si="326"/>
        <v>4.8115660455354745E-2</v>
      </c>
      <c r="S1046" s="96">
        <f t="shared" si="334"/>
        <v>239.61003524827851</v>
      </c>
      <c r="T1046" s="96">
        <f t="shared" si="335"/>
        <v>251.50329055833356</v>
      </c>
      <c r="U1046" s="96">
        <f t="shared" si="335"/>
        <v>425.71847447786666</v>
      </c>
      <c r="V1046" s="32">
        <f t="shared" si="336"/>
        <v>1000</v>
      </c>
      <c r="W1046" s="100">
        <f>IF(A1046=1,((cPH1_+cPHr+(cNES*L1046+(cNES+cOSEX)*G1046+(cNES+cEREX)*H1046+(cNES+cHOEX)*I1046+(cNES+cNES)*S1046+(cNES+cOSEX)*N1046+(cNES+cEREX)*O1046+(cNES+cHOEX)*P1046)))/(1+cDR)^(A$6:A$65537 + 0.5),(cPHr+(cNES*L1046+(cNES+cOSEX)*G1046+(cNES+cEREX)*H1046+(cNES+cHOEX)*I1046+(cNES+cNES)*S1046+(cNES+cOSEX)*N1046+(cNES+cEREX)*O1046+(cNES+cHOEX)*P1046))/(1+cDR)^(((cycle + 0.5)/('Life tables'!$I$2/2))))</f>
        <v>7537.1382427424478</v>
      </c>
      <c r="X1046" s="107">
        <f>((L1046+G1046+H1046+I1046+N1046+O1046+P1046+S1046)/('Life tables'!$I$2/2))/(1+oDR)^(((cycle + 0.5)/('Life tables'!$I$2/2)))</f>
        <v>6.8341133848337794</v>
      </c>
      <c r="Y1046" s="31">
        <f>((uNES*L1046+ uOCEX*G1046+uEREX*H1046+uHOEX*I1046+uNES*S1046+ uOCEX*N1046+uEREX*O1046+uHOEX*P1046)/('Life tables'!$I$2/2))/(1+oDR)^(((cycle + 0.5)/('Life tables'!$I$2/2)))</f>
        <v>4.5039304916981138</v>
      </c>
      <c r="Z1046" s="100">
        <f t="shared" si="327"/>
        <v>77117.392000907756</v>
      </c>
      <c r="AA1046" s="107">
        <f>((L1046+G1046+H1046+I1046+N1046+O1046+P1046+S1046)/('Life tables'!$I$2/2))</f>
        <v>12.380524863933527</v>
      </c>
      <c r="AB1046" s="31">
        <f>((uNES*L1046+ uOCEX*G1046+uEREX*H1046+uHOEX*I1046+uNES*S1046+ uOCEX*N1046+uEREX*O1046+uHOEX*P1046)/('Life tables'!$I$2/2))</f>
        <v>8.1592183649807968</v>
      </c>
    </row>
    <row r="1047" spans="1:28" x14ac:dyDescent="0.25">
      <c r="A1047" s="4">
        <v>1041</v>
      </c>
      <c r="C1047" s="105">
        <f>IF(male=0,VLOOKUP((($A$5:$A$1570/'Life tables'!$I$2)*2)+age,lifetable,13,1),IF(male=1,VLOOKUP((($A$5:$A$1570/'Life tables'!$I$2)*2)+age,lifetable,10,1),"error"))</f>
        <v>1.4280338316089436E-3</v>
      </c>
      <c r="F1047" s="96">
        <f t="shared" si="320"/>
        <v>56.329966391853681</v>
      </c>
      <c r="G1047" s="96">
        <f t="shared" si="321"/>
        <v>5.6584630161860536</v>
      </c>
      <c r="H1047" s="96">
        <f t="shared" si="328"/>
        <v>0.32315954745176401</v>
      </c>
      <c r="I1047" s="96">
        <f t="shared" si="329"/>
        <v>0.12948697441692644</v>
      </c>
      <c r="J1047" s="96">
        <f t="shared" si="322"/>
        <v>8.9167968909972112E-2</v>
      </c>
      <c r="K1047" s="96">
        <f t="shared" si="330"/>
        <v>0.13530665982659362</v>
      </c>
      <c r="L1047" s="96">
        <f t="shared" si="331"/>
        <v>49.994382225062367</v>
      </c>
      <c r="M1047" s="96">
        <f t="shared" si="323"/>
        <v>266.44826857194602</v>
      </c>
      <c r="N1047" s="96">
        <f t="shared" si="324"/>
        <v>25.659545557621197</v>
      </c>
      <c r="O1047" s="96">
        <f t="shared" si="332"/>
        <v>0.61249069271590173</v>
      </c>
      <c r="P1047" s="96">
        <f t="shared" si="333"/>
        <v>0.61249069271590173</v>
      </c>
      <c r="Q1047" s="96">
        <f t="shared" si="325"/>
        <v>0.41888915591584674</v>
      </c>
      <c r="R1047" s="96">
        <f t="shared" si="326"/>
        <v>4.801260661323218E-2</v>
      </c>
      <c r="S1047" s="96">
        <f t="shared" si="334"/>
        <v>239.09683986636395</v>
      </c>
      <c r="T1047" s="96">
        <f t="shared" si="335"/>
        <v>252.01134768315939</v>
      </c>
      <c r="U1047" s="96">
        <f t="shared" si="335"/>
        <v>425.90179374430647</v>
      </c>
      <c r="V1047" s="32">
        <f t="shared" si="336"/>
        <v>999.99999999999989</v>
      </c>
      <c r="W1047" s="100">
        <f>IF(A1047=1,((cPH1_+cPHr+(cNES*L1047+(cNES+cOSEX)*G1047+(cNES+cEREX)*H1047+(cNES+cHOEX)*I1047+(cNES+cNES)*S1047+(cNES+cOSEX)*N1047+(cNES+cEREX)*O1047+(cNES+cHOEX)*P1047)))/(1+cDR)^(A$6:A$65537 + 0.5),(cPHr+(cNES*L1047+(cNES+cOSEX)*G1047+(cNES+cEREX)*H1047+(cNES+cHOEX)*I1047+(cNES+cNES)*S1047+(cNES+cOSEX)*N1047+(cNES+cEREX)*O1047+(cNES+cHOEX)*P1047))/(1+cDR)^(((cycle + 0.5)/('Life tables'!$I$2/2))))</f>
        <v>7504.2092405091198</v>
      </c>
      <c r="X1047" s="107">
        <f>((L1047+G1047+H1047+I1047+N1047+O1047+P1047+S1047)/('Life tables'!$I$2/2))/(1+oDR)^(((cycle + 0.5)/('Life tables'!$I$2/2)))</f>
        <v>6.8155817397403311</v>
      </c>
      <c r="Y1047" s="31">
        <f>((uNES*L1047+ uOCEX*G1047+uEREX*H1047+uHOEX*I1047+uNES*S1047+ uOCEX*N1047+uEREX*O1047+uHOEX*P1047)/('Life tables'!$I$2/2))/(1+oDR)^(((cycle + 0.5)/('Life tables'!$I$2/2)))</f>
        <v>4.4917174613754725</v>
      </c>
      <c r="Z1047" s="100">
        <f t="shared" si="327"/>
        <v>76952.267797441586</v>
      </c>
      <c r="AA1047" s="107">
        <f>((L1047+G1047+H1047+I1047+N1047+O1047+P1047+S1047)/('Life tables'!$I$2/2))</f>
        <v>12.354006339215276</v>
      </c>
      <c r="AB1047" s="31">
        <f>((uNES*L1047+ uOCEX*G1047+uEREX*H1047+uHOEX*I1047+uNES*S1047+ uOCEX*N1047+uEREX*O1047+uHOEX*P1047)/('Life tables'!$I$2/2))</f>
        <v>8.1417416899633128</v>
      </c>
    </row>
    <row r="1048" spans="1:28" x14ac:dyDescent="0.25">
      <c r="A1048" s="4">
        <v>1042</v>
      </c>
      <c r="C1048" s="105">
        <f>IF(male=0,VLOOKUP((($A$5:$A$1570/'Life tables'!$I$2)*2)+age,lifetable,13,1),IF(male=1,VLOOKUP((($A$5:$A$1570/'Life tables'!$I$2)*2)+age,lifetable,10,1),"error"))</f>
        <v>1.4280338316089436E-3</v>
      </c>
      <c r="F1048" s="96">
        <f t="shared" si="320"/>
        <v>56.209268676548298</v>
      </c>
      <c r="G1048" s="96">
        <f t="shared" si="321"/>
        <v>5.6463386780772273</v>
      </c>
      <c r="H1048" s="96">
        <f t="shared" si="328"/>
        <v>0.32246711637901637</v>
      </c>
      <c r="I1048" s="96">
        <f t="shared" si="329"/>
        <v>0.12920952383466958</v>
      </c>
      <c r="J1048" s="96">
        <f t="shared" si="322"/>
        <v>8.8976909500296839E-2</v>
      </c>
      <c r="K1048" s="96">
        <f t="shared" si="330"/>
        <v>0.13501673945644702</v>
      </c>
      <c r="L1048" s="96">
        <f t="shared" si="331"/>
        <v>49.887259709300643</v>
      </c>
      <c r="M1048" s="96">
        <f t="shared" si="323"/>
        <v>265.87758989598575</v>
      </c>
      <c r="N1048" s="96">
        <f t="shared" si="324"/>
        <v>25.604587964678117</v>
      </c>
      <c r="O1048" s="96">
        <f t="shared" si="332"/>
        <v>0.61117886066898897</v>
      </c>
      <c r="P1048" s="96">
        <f t="shared" si="333"/>
        <v>0.61117886066898897</v>
      </c>
      <c r="Q1048" s="96">
        <f t="shared" si="325"/>
        <v>0.41799197947648248</v>
      </c>
      <c r="R1048" s="96">
        <f t="shared" si="326"/>
        <v>4.7909773253052013E-2</v>
      </c>
      <c r="S1048" s="96">
        <f t="shared" si="334"/>
        <v>238.58474245724011</v>
      </c>
      <c r="T1048" s="96">
        <f t="shared" ref="T1048:U1063" si="337">J1048+Q1048+T1047</f>
        <v>252.51831657213617</v>
      </c>
      <c r="U1048" s="96">
        <f t="shared" si="337"/>
        <v>426.08472025701599</v>
      </c>
      <c r="V1048" s="32">
        <f t="shared" si="336"/>
        <v>999.99999999999989</v>
      </c>
      <c r="W1048" s="100">
        <f>IF(A1048=1,((cPH1_+cPHr+(cNES*L1048+(cNES+cOSEX)*G1048+(cNES+cEREX)*H1048+(cNES+cHOEX)*I1048+(cNES+cNES)*S1048+(cNES+cOSEX)*N1048+(cNES+cEREX)*O1048+(cNES+cHOEX)*P1048)))/(1+cDR)^(A$6:A$65537 + 0.5),(cPHr+(cNES*L1048+(cNES+cOSEX)*G1048+(cNES+cEREX)*H1048+(cNES+cHOEX)*I1048+(cNES+cNES)*S1048+(cNES+cOSEX)*N1048+(cNES+cEREX)*O1048+(cNES+cHOEX)*P1048))/(1+cDR)^(((cycle + 0.5)/('Life tables'!$I$2/2))))</f>
        <v>7471.4241017214081</v>
      </c>
      <c r="X1048" s="107">
        <f>((L1048+G1048+H1048+I1048+N1048+O1048+P1048+S1048)/('Life tables'!$I$2/2))/(1+oDR)^(((cycle + 0.5)/('Life tables'!$I$2/2)))</f>
        <v>6.7971003477278051</v>
      </c>
      <c r="Y1048" s="31">
        <f>((uNES*L1048+ uOCEX*G1048+uEREX*H1048+uHOEX*I1048+uNES*S1048+ uOCEX*N1048+uEREX*O1048+uHOEX*P1048)/('Life tables'!$I$2/2))/(1+oDR)^(((cycle + 0.5)/('Life tables'!$I$2/2)))</f>
        <v>4.4795375496286329</v>
      </c>
      <c r="Z1048" s="100">
        <f t="shared" si="327"/>
        <v>76787.497158174039</v>
      </c>
      <c r="AA1048" s="107">
        <f>((L1048+G1048+H1048+I1048+N1048+O1048+P1048+S1048)/('Life tables'!$I$2/2))</f>
        <v>12.327544619530091</v>
      </c>
      <c r="AB1048" s="31">
        <f>((uNES*L1048+ uOCEX*G1048+uEREX*H1048+uHOEX*I1048+uNES*S1048+ uOCEX*N1048+uEREX*O1048+uHOEX*P1048)/('Life tables'!$I$2/2))</f>
        <v>8.1243024514663027</v>
      </c>
    </row>
    <row r="1049" spans="1:28" x14ac:dyDescent="0.25">
      <c r="A1049" s="4">
        <v>1043</v>
      </c>
      <c r="C1049" s="105">
        <f>IF(male=0,VLOOKUP((($A$5:$A$1570/'Life tables'!$I$2)*2)+age,lifetable,13,1),IF(male=1,VLOOKUP((($A$5:$A$1570/'Life tables'!$I$2)*2)+age,lifetable,10,1),"error"))</f>
        <v>1.5755603186140554E-3</v>
      </c>
      <c r="F1049" s="96">
        <f t="shared" si="320"/>
        <v>56.088830947568908</v>
      </c>
      <c r="G1049" s="96">
        <f t="shared" si="321"/>
        <v>5.6342404561389685</v>
      </c>
      <c r="H1049" s="96">
        <f t="shared" si="328"/>
        <v>0.32177617682257581</v>
      </c>
      <c r="I1049" s="96">
        <f t="shared" si="329"/>
        <v>0.12893267088889113</v>
      </c>
      <c r="J1049" s="96">
        <f t="shared" si="322"/>
        <v>9.7958541022366522E-2</v>
      </c>
      <c r="K1049" s="96">
        <f t="shared" si="330"/>
        <v>0.13472744358305808</v>
      </c>
      <c r="L1049" s="96">
        <f t="shared" si="331"/>
        <v>49.771195659113047</v>
      </c>
      <c r="M1049" s="96">
        <f t="shared" si="323"/>
        <v>265.30813222327885</v>
      </c>
      <c r="N1049" s="96">
        <f t="shared" si="324"/>
        <v>25.549747956993794</v>
      </c>
      <c r="O1049" s="96">
        <f t="shared" si="332"/>
        <v>0.60986983537001438</v>
      </c>
      <c r="P1049" s="96">
        <f t="shared" si="333"/>
        <v>0.60986983537001438</v>
      </c>
      <c r="Q1049" s="96">
        <f t="shared" si="325"/>
        <v>0.46018590779249646</v>
      </c>
      <c r="R1049" s="96">
        <f t="shared" si="326"/>
        <v>4.7807159911373721E-2</v>
      </c>
      <c r="S1049" s="96">
        <f t="shared" si="334"/>
        <v>238.03065152784114</v>
      </c>
      <c r="T1049" s="96">
        <f t="shared" si="337"/>
        <v>253.07646102095103</v>
      </c>
      <c r="U1049" s="96">
        <f t="shared" si="337"/>
        <v>426.26725486051043</v>
      </c>
      <c r="V1049" s="32">
        <f t="shared" si="336"/>
        <v>999.99999999999989</v>
      </c>
      <c r="W1049" s="100">
        <f>IF(A1049=1,((cPH1_+cPHr+(cNES*L1049+(cNES+cOSEX)*G1049+(cNES+cEREX)*H1049+(cNES+cHOEX)*I1049+(cNES+cNES)*S1049+(cNES+cOSEX)*N1049+(cNES+cEREX)*O1049+(cNES+cHOEX)*P1049)))/(1+cDR)^(A$6:A$65537 + 0.5),(cPHr+(cNES*L1049+(cNES+cOSEX)*G1049+(cNES+cEREX)*H1049+(cNES+cHOEX)*I1049+(cNES+cNES)*S1049+(cNES+cOSEX)*N1049+(cNES+cEREX)*O1049+(cNES+cHOEX)*P1049))/(1+cDR)^(((cycle + 0.5)/('Life tables'!$I$2/2))))</f>
        <v>7437.7369083104422</v>
      </c>
      <c r="X1049" s="107">
        <f>((L1049+G1049+H1049+I1049+N1049+O1049+P1049+S1049)/('Life tables'!$I$2/2))/(1+oDR)^(((cycle + 0.5)/('Life tables'!$I$2/2)))</f>
        <v>6.7775644459056856</v>
      </c>
      <c r="Y1049" s="31">
        <f>((uNES*L1049+ uOCEX*G1049+uEREX*H1049+uHOEX*I1049+uNES*S1049+ uOCEX*N1049+uEREX*O1049+uHOEX*P1049)/('Life tables'!$I$2/2))/(1+oDR)^(((cycle + 0.5)/('Life tables'!$I$2/2)))</f>
        <v>4.4666505668171972</v>
      </c>
      <c r="Z1049" s="100">
        <f t="shared" si="327"/>
        <v>76612.312334690054</v>
      </c>
      <c r="AA1049" s="107">
        <f>((L1049+G1049+H1049+I1049+N1049+O1049+P1049+S1049)/('Life tables'!$I$2/2))</f>
        <v>12.299135035394597</v>
      </c>
      <c r="AB1049" s="31">
        <f>((uNES*L1049+ uOCEX*G1049+uEREX*H1049+uHOEX*I1049+uNES*S1049+ uOCEX*N1049+uEREX*O1049+uHOEX*P1049)/('Life tables'!$I$2/2))</f>
        <v>8.1055575222738341</v>
      </c>
    </row>
    <row r="1050" spans="1:28" x14ac:dyDescent="0.25">
      <c r="A1050" s="4">
        <v>1044</v>
      </c>
      <c r="C1050" s="105">
        <f>IF(male=0,VLOOKUP((($A$5:$A$1570/'Life tables'!$I$2)*2)+age,lifetable,13,1),IF(male=1,VLOOKUP((($A$5:$A$1570/'Life tables'!$I$2)*2)+age,lifetable,10,1),"error"))</f>
        <v>1.5755603186140554E-3</v>
      </c>
      <c r="F1050" s="96">
        <f t="shared" si="320"/>
        <v>55.959465625968974</v>
      </c>
      <c r="G1050" s="96">
        <f t="shared" si="321"/>
        <v>5.6212454388375539</v>
      </c>
      <c r="H1050" s="96">
        <f t="shared" si="328"/>
        <v>0.32103402053415608</v>
      </c>
      <c r="I1050" s="96">
        <f t="shared" si="329"/>
        <v>0.12863529588298536</v>
      </c>
      <c r="J1050" s="96">
        <f t="shared" si="322"/>
        <v>9.7732605877191819E-2</v>
      </c>
      <c r="K1050" s="96">
        <f t="shared" si="330"/>
        <v>0.13441670330245298</v>
      </c>
      <c r="L1050" s="96">
        <f t="shared" si="331"/>
        <v>49.656401561534636</v>
      </c>
      <c r="M1050" s="96">
        <f t="shared" si="323"/>
        <v>264.69681849256949</v>
      </c>
      <c r="N1050" s="96">
        <f t="shared" si="324"/>
        <v>25.490877120237354</v>
      </c>
      <c r="O1050" s="96">
        <f t="shared" si="332"/>
        <v>0.60846459459890456</v>
      </c>
      <c r="P1050" s="96">
        <f t="shared" si="333"/>
        <v>0.60846459459890456</v>
      </c>
      <c r="Q1050" s="96">
        <f t="shared" si="325"/>
        <v>0.45912556349865574</v>
      </c>
      <c r="R1050" s="96">
        <f t="shared" si="326"/>
        <v>4.7697004323472458E-2</v>
      </c>
      <c r="S1050" s="96">
        <f t="shared" si="334"/>
        <v>237.48218961531219</v>
      </c>
      <c r="T1050" s="96">
        <f t="shared" si="337"/>
        <v>253.63331919032689</v>
      </c>
      <c r="U1050" s="96">
        <f t="shared" si="337"/>
        <v>426.44936856813638</v>
      </c>
      <c r="V1050" s="32">
        <f t="shared" si="336"/>
        <v>1000</v>
      </c>
      <c r="W1050" s="100">
        <f>IF(A1050=1,((cPH1_+cPHr+(cNES*L1050+(cNES+cOSEX)*G1050+(cNES+cEREX)*H1050+(cNES+cHOEX)*I1050+(cNES+cNES)*S1050+(cNES+cOSEX)*N1050+(cNES+cEREX)*O1050+(cNES+cHOEX)*P1050)))/(1+cDR)^(A$6:A$65537 + 0.5),(cPHr+(cNES*L1050+(cNES+cOSEX)*G1050+(cNES+cEREX)*H1050+(cNES+cHOEX)*I1050+(cNES+cNES)*S1050+(cNES+cOSEX)*N1050+(cNES+cEREX)*O1050+(cNES+cHOEX)*P1050))/(1+cDR)^(((cycle + 0.5)/('Life tables'!$I$2/2))))</f>
        <v>7404.0364819496453</v>
      </c>
      <c r="X1050" s="107">
        <f>((L1050+G1050+H1050+I1050+N1050+O1050+P1050+S1050)/('Life tables'!$I$2/2))/(1+oDR)^(((cycle + 0.5)/('Life tables'!$I$2/2)))</f>
        <v>6.7580846982038212</v>
      </c>
      <c r="Y1050" s="31">
        <f>((uNES*L1050+ uOCEX*G1050+uEREX*H1050+uHOEX*I1050+uNES*S1050+ uOCEX*N1050+uEREX*O1050+uHOEX*P1050)/('Life tables'!$I$2/2))/(1+oDR)^(((cycle + 0.5)/('Life tables'!$I$2/2)))</f>
        <v>4.453812738586171</v>
      </c>
      <c r="Z1050" s="100">
        <f t="shared" si="327"/>
        <v>76435.822540151508</v>
      </c>
      <c r="AA1050" s="107">
        <f>((L1050+G1050+H1050+I1050+N1050+O1050+P1050+S1050)/('Life tables'!$I$2/2))</f>
        <v>12.270790931902013</v>
      </c>
      <c r="AB1050" s="31">
        <f>((uNES*L1050+ uOCEX*G1050+uEREX*H1050+uHOEX*I1050+uNES*S1050+ uOCEX*N1050+uEREX*O1050+uHOEX*P1050)/('Life tables'!$I$2/2))</f>
        <v>8.0868777775984881</v>
      </c>
    </row>
    <row r="1051" spans="1:28" x14ac:dyDescent="0.25">
      <c r="A1051" s="4">
        <v>1045</v>
      </c>
      <c r="C1051" s="105">
        <f>IF(male=0,VLOOKUP((($A$5:$A$1570/'Life tables'!$I$2)*2)+age,lifetable,13,1),IF(male=1,VLOOKUP((($A$5:$A$1570/'Life tables'!$I$2)*2)+age,lifetable,10,1),"error"))</f>
        <v>1.5755603186140554E-3</v>
      </c>
      <c r="F1051" s="96">
        <f t="shared" si="320"/>
        <v>55.830402146590188</v>
      </c>
      <c r="G1051" s="96">
        <f t="shared" si="321"/>
        <v>5.6082807422189749</v>
      </c>
      <c r="H1051" s="96">
        <f t="shared" si="328"/>
        <v>0.32029359588524969</v>
      </c>
      <c r="I1051" s="96">
        <f t="shared" si="329"/>
        <v>0.12833861472865582</v>
      </c>
      <c r="J1051" s="96">
        <f t="shared" si="322"/>
        <v>9.7507197896215453E-2</v>
      </c>
      <c r="K1051" s="96">
        <f t="shared" si="330"/>
        <v>0.13410668805801165</v>
      </c>
      <c r="L1051" s="96">
        <f t="shared" si="331"/>
        <v>49.541875307803082</v>
      </c>
      <c r="M1051" s="96">
        <f t="shared" si="323"/>
        <v>264.08691009494652</v>
      </c>
      <c r="N1051" s="96">
        <f t="shared" si="324"/>
        <v>25.432141620101959</v>
      </c>
      <c r="O1051" s="96">
        <f t="shared" si="332"/>
        <v>0.60706258429891102</v>
      </c>
      <c r="P1051" s="96">
        <f t="shared" si="333"/>
        <v>0.60706258429891102</v>
      </c>
      <c r="Q1051" s="96">
        <f t="shared" si="325"/>
        <v>0.45806765680247424</v>
      </c>
      <c r="R1051" s="96">
        <f t="shared" si="326"/>
        <v>4.7587101969360251E-2</v>
      </c>
      <c r="S1051" s="96">
        <f t="shared" si="334"/>
        <v>236.93498854747492</v>
      </c>
      <c r="T1051" s="96">
        <f t="shared" si="337"/>
        <v>254.18889404502556</v>
      </c>
      <c r="U1051" s="96">
        <f t="shared" si="337"/>
        <v>426.63106235816377</v>
      </c>
      <c r="V1051" s="32">
        <f t="shared" si="336"/>
        <v>1000</v>
      </c>
      <c r="W1051" s="100">
        <f>IF(A1051=1,((cPH1_+cPHr+(cNES*L1051+(cNES+cOSEX)*G1051+(cNES+cEREX)*H1051+(cNES+cHOEX)*I1051+(cNES+cNES)*S1051+(cNES+cOSEX)*N1051+(cNES+cEREX)*O1051+(cNES+cHOEX)*P1051)))/(1+cDR)^(A$6:A$65537 + 0.5),(cPHr+(cNES*L1051+(cNES+cOSEX)*G1051+(cNES+cEREX)*H1051+(cNES+cHOEX)*I1051+(cNES+cNES)*S1051+(cNES+cOSEX)*N1051+(cNES+cEREX)*O1051+(cNES+cHOEX)*P1051))/(1+cDR)^(((cycle + 0.5)/('Life tables'!$I$2/2))))</f>
        <v>7370.4887379554593</v>
      </c>
      <c r="X1051" s="107">
        <f>((L1051+G1051+H1051+I1051+N1051+O1051+P1051+S1051)/('Life tables'!$I$2/2))/(1+oDR)^(((cycle + 0.5)/('Life tables'!$I$2/2)))</f>
        <v>6.738660943036491</v>
      </c>
      <c r="Y1051" s="31">
        <f>((uNES*L1051+ uOCEX*G1051+uEREX*H1051+uHOEX*I1051+uNES*S1051+ uOCEX*N1051+uEREX*O1051+uHOEX*P1051)/('Life tables'!$I$2/2))/(1+oDR)^(((cycle + 0.5)/('Life tables'!$I$2/2)))</f>
        <v>4.4410118112803572</v>
      </c>
      <c r="Z1051" s="100">
        <f t="shared" si="327"/>
        <v>76259.739171077352</v>
      </c>
      <c r="AA1051" s="107">
        <f>((L1051+G1051+H1051+I1051+N1051+O1051+P1051+S1051)/('Life tables'!$I$2/2))</f>
        <v>12.242512157812882</v>
      </c>
      <c r="AB1051" s="31">
        <f>((uNES*L1051+ uOCEX*G1051+uEREX*H1051+uHOEX*I1051+uNES*S1051+ uOCEX*N1051+uEREX*O1051+uHOEX*P1051)/('Life tables'!$I$2/2))</f>
        <v>8.0682410870921846</v>
      </c>
    </row>
    <row r="1052" spans="1:28" x14ac:dyDescent="0.25">
      <c r="A1052" s="4">
        <v>1046</v>
      </c>
      <c r="C1052" s="105">
        <f>IF(male=0,VLOOKUP((($A$5:$A$1570/'Life tables'!$I$2)*2)+age,lifetable,13,1),IF(male=1,VLOOKUP((($A$5:$A$1570/'Life tables'!$I$2)*2)+age,lifetable,10,1),"error"))</f>
        <v>1.5755603186140554E-3</v>
      </c>
      <c r="F1052" s="96">
        <f t="shared" si="320"/>
        <v>55.701639684155424</v>
      </c>
      <c r="G1052" s="96">
        <f t="shared" si="321"/>
        <v>5.5953462833824164</v>
      </c>
      <c r="H1052" s="96">
        <f t="shared" si="328"/>
        <v>0.31955489814132182</v>
      </c>
      <c r="I1052" s="96">
        <f t="shared" si="329"/>
        <v>0.12804262552881915</v>
      </c>
      <c r="J1052" s="96">
        <f t="shared" si="322"/>
        <v>9.7282315638099803E-2</v>
      </c>
      <c r="K1052" s="96">
        <f t="shared" si="330"/>
        <v>0.13379739586738795</v>
      </c>
      <c r="L1052" s="96">
        <f t="shared" si="331"/>
        <v>49.427616165597378</v>
      </c>
      <c r="M1052" s="96">
        <f t="shared" si="323"/>
        <v>263.47840391265515</v>
      </c>
      <c r="N1052" s="96">
        <f t="shared" si="324"/>
        <v>25.37354115634108</v>
      </c>
      <c r="O1052" s="96">
        <f t="shared" si="332"/>
        <v>0.60566379730317976</v>
      </c>
      <c r="P1052" s="96">
        <f t="shared" si="333"/>
        <v>0.60566379730317976</v>
      </c>
      <c r="Q1052" s="96">
        <f t="shared" si="325"/>
        <v>0.45701218229610135</v>
      </c>
      <c r="R1052" s="96">
        <f t="shared" si="326"/>
        <v>4.747745228723374E-2</v>
      </c>
      <c r="S1052" s="96">
        <f t="shared" si="334"/>
        <v>236.38904552712438</v>
      </c>
      <c r="T1052" s="96">
        <f t="shared" si="337"/>
        <v>254.74318854295976</v>
      </c>
      <c r="U1052" s="96">
        <f t="shared" si="337"/>
        <v>426.81233720631838</v>
      </c>
      <c r="V1052" s="32">
        <f t="shared" si="336"/>
        <v>999.99999999999989</v>
      </c>
      <c r="W1052" s="100">
        <f>IF(A1052=1,((cPH1_+cPHr+(cNES*L1052+(cNES+cOSEX)*G1052+(cNES+cEREX)*H1052+(cNES+cHOEX)*I1052+(cNES+cNES)*S1052+(cNES+cOSEX)*N1052+(cNES+cEREX)*O1052+(cNES+cHOEX)*P1052)))/(1+cDR)^(A$6:A$65537 + 0.5),(cPHr+(cNES*L1052+(cNES+cOSEX)*G1052+(cNES+cEREX)*H1052+(cNES+cHOEX)*I1052+(cNES+cNES)*S1052+(cNES+cOSEX)*N1052+(cNES+cEREX)*O1052+(cNES+cHOEX)*P1052))/(1+cDR)^(((cycle + 0.5)/('Life tables'!$I$2/2))))</f>
        <v>7337.092985570981</v>
      </c>
      <c r="X1052" s="107">
        <f>((L1052+G1052+H1052+I1052+N1052+O1052+P1052+S1052)/('Life tables'!$I$2/2))/(1+oDR)^(((cycle + 0.5)/('Life tables'!$I$2/2)))</f>
        <v>6.7192930192891911</v>
      </c>
      <c r="Y1052" s="31">
        <f>((uNES*L1052+ uOCEX*G1052+uEREX*H1052+uHOEX*I1052+uNES*S1052+ uOCEX*N1052+uEREX*O1052+uHOEX*P1052)/('Life tables'!$I$2/2))/(1+oDR)^(((cycle + 0.5)/('Life tables'!$I$2/2)))</f>
        <v>4.4282476787233112</v>
      </c>
      <c r="Z1052" s="100">
        <f t="shared" si="327"/>
        <v>76084.061301391455</v>
      </c>
      <c r="AA1052" s="107">
        <f>((L1052+G1052+H1052+I1052+N1052+O1052+P1052+S1052)/('Life tables'!$I$2/2))</f>
        <v>12.214298562248045</v>
      </c>
      <c r="AB1052" s="31">
        <f>((uNES*L1052+ uOCEX*G1052+uEREX*H1052+uHOEX*I1052+uNES*S1052+ uOCEX*N1052+uEREX*O1052+uHOEX*P1052)/('Life tables'!$I$2/2))</f>
        <v>8.0496473513265752</v>
      </c>
    </row>
    <row r="1053" spans="1:28" x14ac:dyDescent="0.25">
      <c r="A1053" s="4">
        <v>1047</v>
      </c>
      <c r="C1053" s="105">
        <f>IF(male=0,VLOOKUP((($A$5:$A$1570/'Life tables'!$I$2)*2)+age,lifetable,13,1),IF(male=1,VLOOKUP((($A$5:$A$1570/'Life tables'!$I$2)*2)+age,lifetable,10,1),"error"))</f>
        <v>1.5755603186140554E-3</v>
      </c>
      <c r="F1053" s="96">
        <f t="shared" si="320"/>
        <v>55.573177419815785</v>
      </c>
      <c r="G1053" s="96">
        <f t="shared" si="321"/>
        <v>5.5824419800727929</v>
      </c>
      <c r="H1053" s="96">
        <f t="shared" si="328"/>
        <v>0.31881792260471598</v>
      </c>
      <c r="I1053" s="96">
        <f t="shared" si="329"/>
        <v>0.12774732640116881</v>
      </c>
      <c r="J1053" s="96">
        <f t="shared" si="322"/>
        <v>9.7057957672734022E-2</v>
      </c>
      <c r="K1053" s="96">
        <f t="shared" si="330"/>
        <v>0.13348882476367663</v>
      </c>
      <c r="L1053" s="96">
        <f t="shared" si="331"/>
        <v>49.3136234083007</v>
      </c>
      <c r="M1053" s="96">
        <f t="shared" si="323"/>
        <v>262.87129683090603</v>
      </c>
      <c r="N1053" s="96">
        <f t="shared" si="324"/>
        <v>25.315075428993751</v>
      </c>
      <c r="O1053" s="96">
        <f t="shared" si="332"/>
        <v>0.60426822645167377</v>
      </c>
      <c r="P1053" s="96">
        <f t="shared" si="333"/>
        <v>0.60426822645167377</v>
      </c>
      <c r="Q1053" s="96">
        <f t="shared" si="325"/>
        <v>0.45595913457682957</v>
      </c>
      <c r="R1053" s="96">
        <f t="shared" si="326"/>
        <v>4.7368054715823893E-2</v>
      </c>
      <c r="S1053" s="96">
        <f t="shared" si="334"/>
        <v>235.84435775971627</v>
      </c>
      <c r="T1053" s="96">
        <f t="shared" si="337"/>
        <v>255.29620563520933</v>
      </c>
      <c r="U1053" s="96">
        <f t="shared" si="337"/>
        <v>426.99319408579788</v>
      </c>
      <c r="V1053" s="32">
        <f t="shared" si="336"/>
        <v>999.99999999999989</v>
      </c>
      <c r="W1053" s="100">
        <f>IF(A1053=1,((cPH1_+cPHr+(cNES*L1053+(cNES+cOSEX)*G1053+(cNES+cEREX)*H1053+(cNES+cHOEX)*I1053+(cNES+cNES)*S1053+(cNES+cOSEX)*N1053+(cNES+cEREX)*O1053+(cNES+cHOEX)*P1053)))/(1+cDR)^(A$6:A$65537 + 0.5),(cPHr+(cNES*L1053+(cNES+cOSEX)*G1053+(cNES+cEREX)*H1053+(cNES+cHOEX)*I1053+(cNES+cNES)*S1053+(cNES+cOSEX)*N1053+(cNES+cEREX)*O1053+(cNES+cHOEX)*P1053))/(1+cDR)^(((cycle + 0.5)/('Life tables'!$I$2/2))))</f>
        <v>7303.848537126958</v>
      </c>
      <c r="X1053" s="107">
        <f>((L1053+G1053+H1053+I1053+N1053+O1053+P1053+S1053)/('Life tables'!$I$2/2))/(1+oDR)^(((cycle + 0.5)/('Life tables'!$I$2/2)))</f>
        <v>6.6999807663170294</v>
      </c>
      <c r="Y1053" s="31">
        <f>((uNES*L1053+ uOCEX*G1053+uEREX*H1053+uHOEX*I1053+uNES*S1053+ uOCEX*N1053+uEREX*O1053+uHOEX*P1053)/('Life tables'!$I$2/2))/(1+oDR)^(((cycle + 0.5)/('Life tables'!$I$2/2)))</f>
        <v>4.4155202350479579</v>
      </c>
      <c r="Z1053" s="100">
        <f t="shared" si="327"/>
        <v>75908.788006783638</v>
      </c>
      <c r="AA1053" s="107">
        <f>((L1053+G1053+H1053+I1053+N1053+O1053+P1053+S1053)/('Life tables'!$I$2/2))</f>
        <v>12.186149994687398</v>
      </c>
      <c r="AB1053" s="31">
        <f>((uNES*L1053+ uOCEX*G1053+uEREX*H1053+uHOEX*I1053+uNES*S1053+ uOCEX*N1053+uEREX*O1053+uHOEX*P1053)/('Life tables'!$I$2/2))</f>
        <v>8.0310964711097306</v>
      </c>
    </row>
    <row r="1054" spans="1:28" x14ac:dyDescent="0.25">
      <c r="A1054" s="4">
        <v>1048</v>
      </c>
      <c r="C1054" s="105">
        <f>IF(male=0,VLOOKUP((($A$5:$A$1570/'Life tables'!$I$2)*2)+age,lifetable,13,1),IF(male=1,VLOOKUP((($A$5:$A$1570/'Life tables'!$I$2)*2)+age,lifetable,10,1),"error"))</f>
        <v>1.5755603186140554E-3</v>
      </c>
      <c r="F1054" s="96">
        <f t="shared" si="320"/>
        <v>55.445014540977745</v>
      </c>
      <c r="G1054" s="96">
        <f t="shared" si="321"/>
        <v>5.5695677506633849</v>
      </c>
      <c r="H1054" s="96">
        <f t="shared" si="328"/>
        <v>0.31808266461366191</v>
      </c>
      <c r="I1054" s="96">
        <f t="shared" si="329"/>
        <v>0.12745271547777759</v>
      </c>
      <c r="J1054" s="96">
        <f t="shared" si="322"/>
        <v>9.6834122580932297E-2</v>
      </c>
      <c r="K1054" s="96">
        <f t="shared" si="330"/>
        <v>0.13318097279499796</v>
      </c>
      <c r="L1054" s="96">
        <f t="shared" si="331"/>
        <v>49.199896314846988</v>
      </c>
      <c r="M1054" s="96">
        <f t="shared" si="323"/>
        <v>262.26558573801498</v>
      </c>
      <c r="N1054" s="96">
        <f t="shared" si="324"/>
        <v>25.256744138398037</v>
      </c>
      <c r="O1054" s="96">
        <f t="shared" si="332"/>
        <v>0.60287586459149378</v>
      </c>
      <c r="P1054" s="96">
        <f t="shared" si="333"/>
        <v>0.60287586459149378</v>
      </c>
      <c r="Q1054" s="96">
        <f t="shared" si="325"/>
        <v>0.45490850824733786</v>
      </c>
      <c r="R1054" s="96">
        <f t="shared" si="326"/>
        <v>4.7258908694421259E-2</v>
      </c>
      <c r="S1054" s="96">
        <f t="shared" si="334"/>
        <v>235.30092245349221</v>
      </c>
      <c r="T1054" s="96">
        <f t="shared" si="337"/>
        <v>255.8479482660376</v>
      </c>
      <c r="U1054" s="96">
        <f t="shared" si="337"/>
        <v>427.17363396728729</v>
      </c>
      <c r="V1054" s="32">
        <f t="shared" si="336"/>
        <v>1000</v>
      </c>
      <c r="W1054" s="100">
        <f>IF(A1054=1,((cPH1_+cPHr+(cNES*L1054+(cNES+cOSEX)*G1054+(cNES+cEREX)*H1054+(cNES+cHOEX)*I1054+(cNES+cNES)*S1054+(cNES+cOSEX)*N1054+(cNES+cEREX)*O1054+(cNES+cHOEX)*P1054)))/(1+cDR)^(A$6:A$65537 + 0.5),(cPHr+(cNES*L1054+(cNES+cOSEX)*G1054+(cNES+cEREX)*H1054+(cNES+cHOEX)*I1054+(cNES+cNES)*S1054+(cNES+cOSEX)*N1054+(cNES+cEREX)*O1054+(cNES+cHOEX)*P1054))/(1+cDR)^(((cycle + 0.5)/('Life tables'!$I$2/2))))</f>
        <v>7270.7547080294225</v>
      </c>
      <c r="X1054" s="107">
        <f>((L1054+G1054+H1054+I1054+N1054+O1054+P1054+S1054)/('Life tables'!$I$2/2))/(1+oDR)^(((cycle + 0.5)/('Life tables'!$I$2/2)))</f>
        <v>6.6807240239431414</v>
      </c>
      <c r="Y1054" s="31">
        <f>((uNES*L1054+ uOCEX*G1054+uEREX*H1054+uHOEX*I1054+uNES*S1054+ uOCEX*N1054+uEREX*O1054+uHOEX*P1054)/('Life tables'!$I$2/2))/(1+oDR)^(((cycle + 0.5)/('Life tables'!$I$2/2)))</f>
        <v>4.4028293746955374</v>
      </c>
      <c r="Z1054" s="100">
        <f t="shared" si="327"/>
        <v>75733.918364718586</v>
      </c>
      <c r="AA1054" s="107">
        <f>((L1054+G1054+H1054+I1054+N1054+O1054+P1054+S1054)/('Life tables'!$I$2/2))</f>
        <v>12.158066304968656</v>
      </c>
      <c r="AB1054" s="31">
        <f>((uNES*L1054+ uOCEX*G1054+uEREX*H1054+uHOEX*I1054+uNES*S1054+ uOCEX*N1054+uEREX*O1054+uHOEX*P1054)/('Life tables'!$I$2/2))</f>
        <v>8.0125883474853179</v>
      </c>
    </row>
    <row r="1055" spans="1:28" x14ac:dyDescent="0.25">
      <c r="A1055" s="4">
        <v>1049</v>
      </c>
      <c r="C1055" s="105">
        <f>IF(male=0,VLOOKUP((($A$5:$A$1570/'Life tables'!$I$2)*2)+age,lifetable,13,1),IF(male=1,VLOOKUP((($A$5:$A$1570/'Life tables'!$I$2)*2)+age,lifetable,10,1),"error"))</f>
        <v>1.5755603186140554E-3</v>
      </c>
      <c r="F1055" s="96">
        <f t="shared" si="320"/>
        <v>55.317150241136268</v>
      </c>
      <c r="G1055" s="96">
        <f t="shared" si="321"/>
        <v>5.5567235141390725</v>
      </c>
      <c r="H1055" s="96">
        <f t="shared" si="328"/>
        <v>0.31734911954131861</v>
      </c>
      <c r="I1055" s="96">
        <f t="shared" si="329"/>
        <v>0.12715879090471399</v>
      </c>
      <c r="J1055" s="96">
        <f t="shared" si="322"/>
        <v>9.6610808954142244E-2</v>
      </c>
      <c r="K1055" s="96">
        <f t="shared" si="330"/>
        <v>0.13287383802409705</v>
      </c>
      <c r="L1055" s="96">
        <f t="shared" si="331"/>
        <v>49.086434169572925</v>
      </c>
      <c r="M1055" s="96">
        <f t="shared" si="323"/>
        <v>261.66126752553885</v>
      </c>
      <c r="N1055" s="96">
        <f t="shared" si="324"/>
        <v>25.198546985204135</v>
      </c>
      <c r="O1055" s="96">
        <f t="shared" si="332"/>
        <v>0.60148670457719111</v>
      </c>
      <c r="P1055" s="96">
        <f t="shared" si="333"/>
        <v>0.60148670457719111</v>
      </c>
      <c r="Q1055" s="96">
        <f t="shared" si="325"/>
        <v>0.45386029791592658</v>
      </c>
      <c r="R1055" s="96">
        <f t="shared" si="326"/>
        <v>4.7150013662900371E-2</v>
      </c>
      <c r="S1055" s="96">
        <f t="shared" si="334"/>
        <v>234.75873681960149</v>
      </c>
      <c r="T1055" s="96">
        <f t="shared" si="337"/>
        <v>256.39841937290765</v>
      </c>
      <c r="U1055" s="96">
        <f t="shared" si="337"/>
        <v>427.35365781897428</v>
      </c>
      <c r="V1055" s="32">
        <f t="shared" si="336"/>
        <v>1000</v>
      </c>
      <c r="W1055" s="100">
        <f>IF(A1055=1,((cPH1_+cPHr+(cNES*L1055+(cNES+cOSEX)*G1055+(cNES+cEREX)*H1055+(cNES+cHOEX)*I1055+(cNES+cNES)*S1055+(cNES+cOSEX)*N1055+(cNES+cEREX)*O1055+(cNES+cHOEX)*P1055)))/(1+cDR)^(A$6:A$65537 + 0.5),(cPHr+(cNES*L1055+(cNES+cOSEX)*G1055+(cNES+cEREX)*H1055+(cNES+cHOEX)*I1055+(cNES+cNES)*S1055+(cNES+cOSEX)*N1055+(cNES+cEREX)*O1055+(cNES+cHOEX)*P1055))/(1+cDR)^(((cycle + 0.5)/('Life tables'!$I$2/2))))</f>
        <v>7237.8108167472437</v>
      </c>
      <c r="X1055" s="107">
        <f>((L1055+G1055+H1055+I1055+N1055+O1055+P1055+S1055)/('Life tables'!$I$2/2))/(1+oDR)^(((cycle + 0.5)/('Life tables'!$I$2/2)))</f>
        <v>6.6615226324571264</v>
      </c>
      <c r="Y1055" s="31">
        <f>((uNES*L1055+ uOCEX*G1055+uEREX*H1055+uHOEX*I1055+uNES*S1055+ uOCEX*N1055+uEREX*O1055+uHOEX*P1055)/('Life tables'!$I$2/2))/(1+oDR)^(((cycle + 0.5)/('Life tables'!$I$2/2)))</f>
        <v>4.390174992414595</v>
      </c>
      <c r="Z1055" s="100">
        <f t="shared" si="327"/>
        <v>75559.451454444017</v>
      </c>
      <c r="AA1055" s="107">
        <f>((L1055+G1055+H1055+I1055+N1055+O1055+P1055+S1055)/('Life tables'!$I$2/2))</f>
        <v>12.130047343286165</v>
      </c>
      <c r="AB1055" s="31">
        <f>((uNES*L1055+ uOCEX*G1055+uEREX*H1055+uHOEX*I1055+uNES*S1055+ uOCEX*N1055+uEREX*O1055+uHOEX*P1055)/('Life tables'!$I$2/2))</f>
        <v>7.9941228817318368</v>
      </c>
    </row>
    <row r="1056" spans="1:28" x14ac:dyDescent="0.25">
      <c r="A1056" s="4">
        <v>1050</v>
      </c>
      <c r="C1056" s="105">
        <f>IF(male=0,VLOOKUP((($A$5:$A$1570/'Life tables'!$I$2)*2)+age,lifetable,13,1),IF(male=1,VLOOKUP((($A$5:$A$1570/'Life tables'!$I$2)*2)+age,lifetable,10,1),"error"))</f>
        <v>1.5755603186140554E-3</v>
      </c>
      <c r="F1056" s="96">
        <f t="shared" si="320"/>
        <v>55.189583719713603</v>
      </c>
      <c r="G1056" s="96">
        <f t="shared" si="321"/>
        <v>5.5439091900801456</v>
      </c>
      <c r="H1056" s="96">
        <f t="shared" si="328"/>
        <v>0.31661728279484924</v>
      </c>
      <c r="I1056" s="96">
        <f t="shared" si="329"/>
        <v>0.12686555084167178</v>
      </c>
      <c r="J1056" s="96">
        <f t="shared" si="322"/>
        <v>9.6388015394163334E-2</v>
      </c>
      <c r="K1056" s="96">
        <f t="shared" si="330"/>
        <v>0.13256741852795664</v>
      </c>
      <c r="L1056" s="96">
        <f t="shared" si="331"/>
        <v>48.973236262074821</v>
      </c>
      <c r="M1056" s="96">
        <f t="shared" si="323"/>
        <v>261.05833908840447</v>
      </c>
      <c r="N1056" s="96">
        <f t="shared" si="324"/>
        <v>25.140483670386768</v>
      </c>
      <c r="O1056" s="96">
        <f t="shared" si="332"/>
        <v>0.60010073927106322</v>
      </c>
      <c r="P1056" s="96">
        <f t="shared" si="333"/>
        <v>0.60010073927106322</v>
      </c>
      <c r="Q1056" s="96">
        <f t="shared" si="325"/>
        <v>0.45281449819674158</v>
      </c>
      <c r="R1056" s="96">
        <f t="shared" si="326"/>
        <v>4.7041369061743027E-2</v>
      </c>
      <c r="S1056" s="96">
        <f t="shared" si="334"/>
        <v>234.21779807221708</v>
      </c>
      <c r="T1056" s="96">
        <f t="shared" si="337"/>
        <v>256.94762188649855</v>
      </c>
      <c r="U1056" s="96">
        <f t="shared" si="337"/>
        <v>427.53326660656398</v>
      </c>
      <c r="V1056" s="32">
        <f t="shared" si="336"/>
        <v>1000</v>
      </c>
      <c r="W1056" s="100">
        <f>IF(A1056=1,((cPH1_+cPHr+(cNES*L1056+(cNES+cOSEX)*G1056+(cNES+cEREX)*H1056+(cNES+cHOEX)*I1056+(cNES+cNES)*S1056+(cNES+cOSEX)*N1056+(cNES+cEREX)*O1056+(cNES+cHOEX)*P1056)))/(1+cDR)^(A$6:A$65537 + 0.5),(cPHr+(cNES*L1056+(cNES+cOSEX)*G1056+(cNES+cEREX)*H1056+(cNES+cHOEX)*I1056+(cNES+cNES)*S1056+(cNES+cOSEX)*N1056+(cNES+cEREX)*O1056+(cNES+cHOEX)*P1056))/(1+cDR)^(((cycle + 0.5)/('Life tables'!$I$2/2))))</f>
        <v>7205.0161847997269</v>
      </c>
      <c r="X1056" s="107">
        <f>((L1056+G1056+H1056+I1056+N1056+O1056+P1056+S1056)/('Life tables'!$I$2/2))/(1+oDR)^(((cycle + 0.5)/('Life tables'!$I$2/2)))</f>
        <v>6.6423764326134851</v>
      </c>
      <c r="Y1056" s="31">
        <f>((uNES*L1056+ uOCEX*G1056+uEREX*H1056+uHOEX*I1056+uNES*S1056+ uOCEX*N1056+uEREX*O1056+uHOEX*P1056)/('Life tables'!$I$2/2))/(1+oDR)^(((cycle + 0.5)/('Life tables'!$I$2/2)))</f>
        <v>4.3775569832599395</v>
      </c>
      <c r="Z1056" s="100">
        <f t="shared" si="327"/>
        <v>75385.386356998657</v>
      </c>
      <c r="AA1056" s="107">
        <f>((L1056+G1056+H1056+I1056+N1056+O1056+P1056+S1056)/('Life tables'!$I$2/2))</f>
        <v>12.10209296018969</v>
      </c>
      <c r="AB1056" s="31">
        <f>((uNES*L1056+ uOCEX*G1056+uEREX*H1056+uHOEX*I1056+uNES*S1056+ uOCEX*N1056+uEREX*O1056+uHOEX*P1056)/('Life tables'!$I$2/2))</f>
        <v>7.9756999753618238</v>
      </c>
    </row>
    <row r="1057" spans="1:28" x14ac:dyDescent="0.25">
      <c r="A1057" s="4">
        <v>1051</v>
      </c>
      <c r="C1057" s="105">
        <f>IF(male=0,VLOOKUP((($A$5:$A$1570/'Life tables'!$I$2)*2)+age,lifetable,13,1),IF(male=1,VLOOKUP((($A$5:$A$1570/'Life tables'!$I$2)*2)+age,lifetable,10,1),"error"))</f>
        <v>1.5755603186140554E-3</v>
      </c>
      <c r="F1057" s="96">
        <f t="shared" si="320"/>
        <v>55.062314181903623</v>
      </c>
      <c r="G1057" s="96">
        <f t="shared" si="321"/>
        <v>5.531124698646666</v>
      </c>
      <c r="H1057" s="96">
        <f t="shared" si="328"/>
        <v>0.3158871498145282</v>
      </c>
      <c r="I1057" s="96">
        <f t="shared" si="329"/>
        <v>0.12657299346161202</v>
      </c>
      <c r="J1057" s="96">
        <f t="shared" si="322"/>
        <v>9.6165740512875283E-2</v>
      </c>
      <c r="K1057" s="96">
        <f t="shared" si="330"/>
        <v>0.13226171239742301</v>
      </c>
      <c r="L1057" s="96">
        <f t="shared" si="331"/>
        <v>48.86030188707052</v>
      </c>
      <c r="M1057" s="96">
        <f t="shared" si="323"/>
        <v>260.45679732503379</v>
      </c>
      <c r="N1057" s="96">
        <f t="shared" si="324"/>
        <v>25.082553895257252</v>
      </c>
      <c r="O1057" s="96">
        <f t="shared" si="332"/>
        <v>0.59871796154344226</v>
      </c>
      <c r="P1057" s="96">
        <f t="shared" si="333"/>
        <v>0.59871796154344226</v>
      </c>
      <c r="Q1057" s="96">
        <f t="shared" si="325"/>
        <v>0.45177110370999113</v>
      </c>
      <c r="R1057" s="96">
        <f t="shared" si="326"/>
        <v>4.6932974332060826E-2</v>
      </c>
      <c r="S1057" s="96">
        <f t="shared" si="334"/>
        <v>233.6781034286476</v>
      </c>
      <c r="T1057" s="96">
        <f t="shared" si="337"/>
        <v>257.49555873072143</v>
      </c>
      <c r="U1057" s="96">
        <f t="shared" si="337"/>
        <v>427.71246129329347</v>
      </c>
      <c r="V1057" s="32">
        <f t="shared" si="336"/>
        <v>1000</v>
      </c>
      <c r="W1057" s="100">
        <f>IF(A1057=1,((cPH1_+cPHr+(cNES*L1057+(cNES+cOSEX)*G1057+(cNES+cEREX)*H1057+(cNES+cHOEX)*I1057+(cNES+cNES)*S1057+(cNES+cOSEX)*N1057+(cNES+cEREX)*O1057+(cNES+cHOEX)*P1057)))/(1+cDR)^(A$6:A$65537 + 0.5),(cPHr+(cNES*L1057+(cNES+cOSEX)*G1057+(cNES+cEREX)*H1057+(cNES+cHOEX)*I1057+(cNES+cNES)*S1057+(cNES+cOSEX)*N1057+(cNES+cEREX)*O1057+(cNES+cHOEX)*P1057))/(1+cDR)^(((cycle + 0.5)/('Life tables'!$I$2/2))))</f>
        <v>7172.3701367442172</v>
      </c>
      <c r="X1057" s="107">
        <f>((L1057+G1057+H1057+I1057+N1057+O1057+P1057+S1057)/('Life tables'!$I$2/2))/(1+oDR)^(((cycle + 0.5)/('Life tables'!$I$2/2)))</f>
        <v>6.6232852656300798</v>
      </c>
      <c r="Y1057" s="31">
        <f>((uNES*L1057+ uOCEX*G1057+uEREX*H1057+uHOEX*I1057+uNES*S1057+ uOCEX*N1057+uEREX*O1057+uHOEX*P1057)/('Life tables'!$I$2/2))/(1+oDR)^(((cycle + 0.5)/('Life tables'!$I$2/2)))</f>
        <v>4.364975242591643</v>
      </c>
      <c r="Z1057" s="100">
        <f t="shared" si="327"/>
        <v>75211.722155219628</v>
      </c>
      <c r="AA1057" s="107">
        <f>((L1057+G1057+H1057+I1057+N1057+O1057+P1057+S1057)/('Life tables'!$I$2/2))</f>
        <v>12.074203006583259</v>
      </c>
      <c r="AB1057" s="31">
        <f>((uNES*L1057+ uOCEX*G1057+uEREX*H1057+uHOEX*I1057+uNES*S1057+ uOCEX*N1057+uEREX*O1057+uHOEX*P1057)/('Life tables'!$I$2/2))</f>
        <v>7.9573195301210928</v>
      </c>
    </row>
    <row r="1058" spans="1:28" x14ac:dyDescent="0.25">
      <c r="A1058" s="4">
        <v>1052</v>
      </c>
      <c r="C1058" s="105">
        <f>IF(male=0,VLOOKUP((($A$5:$A$1570/'Life tables'!$I$2)*2)+age,lifetable,13,1),IF(male=1,VLOOKUP((($A$5:$A$1570/'Life tables'!$I$2)*2)+age,lifetable,10,1),"error"))</f>
        <v>1.5755603186140554E-3</v>
      </c>
      <c r="F1058" s="96">
        <f t="shared" si="320"/>
        <v>54.935340838521448</v>
      </c>
      <c r="G1058" s="96">
        <f t="shared" si="321"/>
        <v>5.5183699605633603</v>
      </c>
      <c r="H1058" s="96">
        <f t="shared" si="328"/>
        <v>0.31515871607287849</v>
      </c>
      <c r="I1058" s="96">
        <f t="shared" si="329"/>
        <v>0.12628111695041749</v>
      </c>
      <c r="J1058" s="96">
        <f t="shared" si="322"/>
        <v>9.5943982931975161E-2</v>
      </c>
      <c r="K1058" s="96">
        <f t="shared" si="330"/>
        <v>0.13195671773684495</v>
      </c>
      <c r="L1058" s="96">
        <f t="shared" si="331"/>
        <v>48.747630344265971</v>
      </c>
      <c r="M1058" s="96">
        <f t="shared" si="323"/>
        <v>259.85663913746367</v>
      </c>
      <c r="N1058" s="96">
        <f t="shared" si="324"/>
        <v>25.024757361475025</v>
      </c>
      <c r="O1058" s="96">
        <f t="shared" si="332"/>
        <v>0.59733836427296993</v>
      </c>
      <c r="P1058" s="96">
        <f t="shared" si="333"/>
        <v>0.59733836427296993</v>
      </c>
      <c r="Q1058" s="96">
        <f t="shared" si="325"/>
        <v>0.45073010908215355</v>
      </c>
      <c r="R1058" s="96">
        <f t="shared" si="326"/>
        <v>4.6824828915616762E-2</v>
      </c>
      <c r="S1058" s="96">
        <f t="shared" si="334"/>
        <v>233.13965010944494</v>
      </c>
      <c r="T1058" s="96">
        <f t="shared" si="337"/>
        <v>258.04223282273557</v>
      </c>
      <c r="U1058" s="96">
        <f t="shared" si="337"/>
        <v>427.89124283994596</v>
      </c>
      <c r="V1058" s="32">
        <f t="shared" si="336"/>
        <v>1000</v>
      </c>
      <c r="W1058" s="100">
        <f>IF(A1058=1,((cPH1_+cPHr+(cNES*L1058+(cNES+cOSEX)*G1058+(cNES+cEREX)*H1058+(cNES+cHOEX)*I1058+(cNES+cNES)*S1058+(cNES+cOSEX)*N1058+(cNES+cEREX)*O1058+(cNES+cHOEX)*P1058)))/(1+cDR)^(A$6:A$65537 + 0.5),(cPHr+(cNES*L1058+(cNES+cOSEX)*G1058+(cNES+cEREX)*H1058+(cNES+cHOEX)*I1058+(cNES+cNES)*S1058+(cNES+cOSEX)*N1058+(cNES+cEREX)*O1058+(cNES+cHOEX)*P1058))/(1+cDR)^(((cycle + 0.5)/('Life tables'!$I$2/2))))</f>
        <v>7139.8720001636693</v>
      </c>
      <c r="X1058" s="107">
        <f>((L1058+G1058+H1058+I1058+N1058+O1058+P1058+S1058)/('Life tables'!$I$2/2))/(1+oDR)^(((cycle + 0.5)/('Life tables'!$I$2/2)))</f>
        <v>6.6042489731866061</v>
      </c>
      <c r="Y1058" s="31">
        <f>((uNES*L1058+ uOCEX*G1058+uEREX*H1058+uHOEX*I1058+uNES*S1058+ uOCEX*N1058+uEREX*O1058+uHOEX*P1058)/('Life tables'!$I$2/2))/(1+oDR)^(((cycle + 0.5)/('Life tables'!$I$2/2)))</f>
        <v>4.3524296660740358</v>
      </c>
      <c r="Z1058" s="100">
        <f t="shared" si="327"/>
        <v>75038.457933749465</v>
      </c>
      <c r="AA1058" s="107">
        <f>((L1058+G1058+H1058+I1058+N1058+O1058+P1058+S1058)/('Life tables'!$I$2/2))</f>
        <v>12.046377333723999</v>
      </c>
      <c r="AB1058" s="31">
        <f>((uNES*L1058+ uOCEX*G1058+uEREX*H1058+uHOEX*I1058+uNES*S1058+ uOCEX*N1058+uEREX*O1058+uHOEX*P1058)/('Life tables'!$I$2/2))</f>
        <v>7.9389814479879872</v>
      </c>
    </row>
    <row r="1059" spans="1:28" x14ac:dyDescent="0.25">
      <c r="A1059" s="4">
        <v>1053</v>
      </c>
      <c r="C1059" s="105">
        <f>IF(male=0,VLOOKUP((($A$5:$A$1570/'Life tables'!$I$2)*2)+age,lifetable,13,1),IF(male=1,VLOOKUP((($A$5:$A$1570/'Life tables'!$I$2)*2)+age,lifetable,10,1),"error"))</f>
        <v>1.5755603186140554E-3</v>
      </c>
      <c r="F1059" s="96">
        <f t="shared" si="320"/>
        <v>54.808662905858192</v>
      </c>
      <c r="G1059" s="96">
        <f t="shared" si="321"/>
        <v>5.5056448971050296</v>
      </c>
      <c r="H1059" s="96">
        <f t="shared" si="328"/>
        <v>0.3144319770738383</v>
      </c>
      <c r="I1059" s="96">
        <f t="shared" si="329"/>
        <v>0.12598991950655877</v>
      </c>
      <c r="J1059" s="96">
        <f t="shared" si="322"/>
        <v>9.5722741282723761E-2</v>
      </c>
      <c r="K1059" s="96">
        <f t="shared" si="330"/>
        <v>0.13165243266372476</v>
      </c>
      <c r="L1059" s="96">
        <f t="shared" si="331"/>
        <v>48.635220938226318</v>
      </c>
      <c r="M1059" s="96">
        <f t="shared" si="323"/>
        <v>259.2578614314603</v>
      </c>
      <c r="N1059" s="96">
        <f t="shared" si="324"/>
        <v>24.967093771058664</v>
      </c>
      <c r="O1059" s="96">
        <f t="shared" si="332"/>
        <v>0.59596194034686056</v>
      </c>
      <c r="P1059" s="96">
        <f t="shared" si="333"/>
        <v>0.59596194034686056</v>
      </c>
      <c r="Q1059" s="96">
        <f t="shared" si="325"/>
        <v>0.44969150894617588</v>
      </c>
      <c r="R1059" s="96">
        <f t="shared" si="326"/>
        <v>4.6716932254845807E-2</v>
      </c>
      <c r="S1059" s="96">
        <f t="shared" si="334"/>
        <v>232.60243533850689</v>
      </c>
      <c r="T1059" s="96">
        <f t="shared" si="337"/>
        <v>258.58764707296444</v>
      </c>
      <c r="U1059" s="96">
        <f t="shared" si="337"/>
        <v>428.06961220486454</v>
      </c>
      <c r="V1059" s="32">
        <f t="shared" si="336"/>
        <v>1000</v>
      </c>
      <c r="W1059" s="100">
        <f>IF(A1059=1,((cPH1_+cPHr+(cNES*L1059+(cNES+cOSEX)*G1059+(cNES+cEREX)*H1059+(cNES+cHOEX)*I1059+(cNES+cNES)*S1059+(cNES+cOSEX)*N1059+(cNES+cEREX)*O1059+(cNES+cHOEX)*P1059)))/(1+cDR)^(A$6:A$65537 + 0.5),(cPHr+(cNES*L1059+(cNES+cOSEX)*G1059+(cNES+cEREX)*H1059+(cNES+cHOEX)*I1059+(cNES+cNES)*S1059+(cNES+cOSEX)*N1059+(cNES+cEREX)*O1059+(cNES+cHOEX)*P1059))/(1+cDR)^(((cycle + 0.5)/('Life tables'!$I$2/2))))</f>
        <v>7107.5211056542457</v>
      </c>
      <c r="X1059" s="107">
        <f>((L1059+G1059+H1059+I1059+N1059+O1059+P1059+S1059)/('Life tables'!$I$2/2))/(1+oDR)^(((cycle + 0.5)/('Life tables'!$I$2/2)))</f>
        <v>6.5852673974230553</v>
      </c>
      <c r="Y1059" s="31">
        <f>((uNES*L1059+ uOCEX*G1059+uEREX*H1059+uHOEX*I1059+uNES*S1059+ uOCEX*N1059+uEREX*O1059+uHOEX*P1059)/('Life tables'!$I$2/2))/(1+oDR)^(((cycle + 0.5)/('Life tables'!$I$2/2)))</f>
        <v>4.3399201496746924</v>
      </c>
      <c r="Z1059" s="100">
        <f t="shared" si="327"/>
        <v>74865.59277904265</v>
      </c>
      <c r="AA1059" s="107">
        <f>((L1059+G1059+H1059+I1059+N1059+O1059+P1059+S1059)/('Life tables'!$I$2/2))</f>
        <v>12.018615793220977</v>
      </c>
      <c r="AB1059" s="31">
        <f>((uNES*L1059+ uOCEX*G1059+uEREX*H1059+uHOEX*I1059+uNES*S1059+ uOCEX*N1059+uEREX*O1059+uHOEX*P1059)/('Life tables'!$I$2/2))</f>
        <v>7.9206856311726037</v>
      </c>
    </row>
    <row r="1060" spans="1:28" x14ac:dyDescent="0.25">
      <c r="A1060" s="4">
        <v>1054</v>
      </c>
      <c r="C1060" s="105">
        <f>IF(male=0,VLOOKUP((($A$5:$A$1570/'Life tables'!$I$2)*2)+age,lifetable,13,1),IF(male=1,VLOOKUP((($A$5:$A$1570/'Life tables'!$I$2)*2)+age,lifetable,10,1),"error"))</f>
        <v>1.5755603186140554E-3</v>
      </c>
      <c r="F1060" s="96">
        <f t="shared" si="320"/>
        <v>54.682279605540714</v>
      </c>
      <c r="G1060" s="96">
        <f t="shared" si="321"/>
        <v>5.4929494300824642</v>
      </c>
      <c r="H1060" s="96">
        <f t="shared" si="328"/>
        <v>0.31370692835195652</v>
      </c>
      <c r="I1060" s="96">
        <f t="shared" si="329"/>
        <v>0.12569939934077179</v>
      </c>
      <c r="J1060" s="96">
        <f t="shared" si="322"/>
        <v>9.5502014205700814E-2</v>
      </c>
      <c r="K1060" s="96">
        <f t="shared" si="330"/>
        <v>0.13134885530838139</v>
      </c>
      <c r="L1060" s="96">
        <f t="shared" si="331"/>
        <v>48.523072978251435</v>
      </c>
      <c r="M1060" s="96">
        <f t="shared" si="323"/>
        <v>258.6604611166303</v>
      </c>
      <c r="N1060" s="96">
        <f t="shared" si="324"/>
        <v>24.909562826396591</v>
      </c>
      <c r="O1060" s="96">
        <f t="shared" si="332"/>
        <v>0.59458868266115661</v>
      </c>
      <c r="P1060" s="96">
        <f t="shared" si="333"/>
        <v>0.59458868266115661</v>
      </c>
      <c r="Q1060" s="96">
        <f t="shared" si="325"/>
        <v>0.44865529794166664</v>
      </c>
      <c r="R1060" s="96">
        <f t="shared" si="326"/>
        <v>4.6609283792875003E-2</v>
      </c>
      <c r="S1060" s="96">
        <f t="shared" si="334"/>
        <v>232.06645634317687</v>
      </c>
      <c r="T1060" s="96">
        <f t="shared" si="337"/>
        <v>259.13180438511182</v>
      </c>
      <c r="U1060" s="96">
        <f t="shared" si="337"/>
        <v>428.24757034396578</v>
      </c>
      <c r="V1060" s="32">
        <f t="shared" si="336"/>
        <v>1000</v>
      </c>
      <c r="W1060" s="100">
        <f>IF(A1060=1,((cPH1_+cPHr+(cNES*L1060+(cNES+cOSEX)*G1060+(cNES+cEREX)*H1060+(cNES+cHOEX)*I1060+(cNES+cNES)*S1060+(cNES+cOSEX)*N1060+(cNES+cEREX)*O1060+(cNES+cHOEX)*P1060)))/(1+cDR)^(A$6:A$65537 + 0.5),(cPHr+(cNES*L1060+(cNES+cOSEX)*G1060+(cNES+cEREX)*H1060+(cNES+cHOEX)*I1060+(cNES+cNES)*S1060+(cNES+cOSEX)*N1060+(cNES+cEREX)*O1060+(cNES+cHOEX)*P1060))/(1+cDR)^(((cycle + 0.5)/('Life tables'!$I$2/2))))</f>
        <v>7075.3167868129522</v>
      </c>
      <c r="X1060" s="107">
        <f>((L1060+G1060+H1060+I1060+N1060+O1060+P1060+S1060)/('Life tables'!$I$2/2))/(1+oDR)^(((cycle + 0.5)/('Life tables'!$I$2/2)))</f>
        <v>6.5663403809382244</v>
      </c>
      <c r="Y1060" s="31">
        <f>((uNES*L1060+ uOCEX*G1060+uEREX*H1060+uHOEX*I1060+uNES*S1060+ uOCEX*N1060+uEREX*O1060+uHOEX*P1060)/('Life tables'!$I$2/2))/(1+oDR)^(((cycle + 0.5)/('Life tables'!$I$2/2)))</f>
        <v>4.3274465896634613</v>
      </c>
      <c r="Z1060" s="100">
        <f t="shared" si="327"/>
        <v>74693.125779371956</v>
      </c>
      <c r="AA1060" s="107">
        <f>((L1060+G1060+H1060+I1060+N1060+O1060+P1060+S1060)/('Life tables'!$I$2/2))</f>
        <v>11.990918237034089</v>
      </c>
      <c r="AB1060" s="31">
        <f>((uNES*L1060+ uOCEX*G1060+uEREX*H1060+uHOEX*I1060+uNES*S1060+ uOCEX*N1060+uEREX*O1060+uHOEX*P1060)/('Life tables'!$I$2/2))</f>
        <v>7.9024319821160889</v>
      </c>
    </row>
    <row r="1061" spans="1:28" x14ac:dyDescent="0.25">
      <c r="A1061" s="4">
        <v>1055</v>
      </c>
      <c r="C1061" s="105">
        <f>IF(male=0,VLOOKUP((($A$5:$A$1570/'Life tables'!$I$2)*2)+age,lifetable,13,1),IF(male=1,VLOOKUP((($A$5:$A$1570/'Life tables'!$I$2)*2)+age,lifetable,10,1),"error"))</f>
        <v>1.5755603186140554E-3</v>
      </c>
      <c r="F1061" s="96">
        <f t="shared" si="320"/>
        <v>54.556190164396099</v>
      </c>
      <c r="G1061" s="96">
        <f t="shared" si="321"/>
        <v>5.4802834818288266</v>
      </c>
      <c r="H1061" s="96">
        <f t="shared" si="328"/>
        <v>0.31298356547161521</v>
      </c>
      <c r="I1061" s="96">
        <f t="shared" si="329"/>
        <v>0.12540955467574641</v>
      </c>
      <c r="J1061" s="96">
        <f t="shared" si="322"/>
        <v>9.5281800350568074E-2</v>
      </c>
      <c r="K1061" s="96">
        <f t="shared" si="330"/>
        <v>0.13104598381362498</v>
      </c>
      <c r="L1061" s="96">
        <f t="shared" si="331"/>
        <v>48.411185778255721</v>
      </c>
      <c r="M1061" s="96">
        <f t="shared" si="323"/>
        <v>258.06443510652628</v>
      </c>
      <c r="N1061" s="96">
        <f t="shared" si="324"/>
        <v>24.852164230257237</v>
      </c>
      <c r="O1061" s="96">
        <f t="shared" si="332"/>
        <v>0.59321858412097139</v>
      </c>
      <c r="P1061" s="96">
        <f t="shared" si="333"/>
        <v>0.59321858412097139</v>
      </c>
      <c r="Q1061" s="96">
        <f t="shared" si="325"/>
        <v>0.44762147071507857</v>
      </c>
      <c r="R1061" s="96">
        <f t="shared" si="326"/>
        <v>4.6501882973542401E-2</v>
      </c>
      <c r="S1061" s="96">
        <f t="shared" si="334"/>
        <v>231.53171035433849</v>
      </c>
      <c r="T1061" s="96">
        <f t="shared" si="337"/>
        <v>259.67470765617747</v>
      </c>
      <c r="U1061" s="96">
        <f t="shared" si="337"/>
        <v>428.42511821075294</v>
      </c>
      <c r="V1061" s="32">
        <f t="shared" si="336"/>
        <v>1000</v>
      </c>
      <c r="W1061" s="100">
        <f>IF(A1061=1,((cPH1_+cPHr+(cNES*L1061+(cNES+cOSEX)*G1061+(cNES+cEREX)*H1061+(cNES+cHOEX)*I1061+(cNES+cNES)*S1061+(cNES+cOSEX)*N1061+(cNES+cEREX)*O1061+(cNES+cHOEX)*P1061)))/(1+cDR)^(A$6:A$65537 + 0.5),(cPHr+(cNES*L1061+(cNES+cOSEX)*G1061+(cNES+cEREX)*H1061+(cNES+cHOEX)*I1061+(cNES+cNES)*S1061+(cNES+cOSEX)*N1061+(cNES+cEREX)*O1061+(cNES+cHOEX)*P1061))/(1+cDR)^(((cycle + 0.5)/('Life tables'!$I$2/2))))</f>
        <v>7043.2583802252057</v>
      </c>
      <c r="X1061" s="107">
        <f>((L1061+G1061+H1061+I1061+N1061+O1061+P1061+S1061)/('Life tables'!$I$2/2))/(1+oDR)^(((cycle + 0.5)/('Life tables'!$I$2/2)))</f>
        <v>6.5474677667882046</v>
      </c>
      <c r="Y1061" s="31">
        <f>((uNES*L1061+ uOCEX*G1061+uEREX*H1061+uHOEX*I1061+uNES*S1061+ uOCEX*N1061+uEREX*O1061+uHOEX*P1061)/('Life tables'!$I$2/2))/(1+oDR)^(((cycle + 0.5)/('Life tables'!$I$2/2)))</f>
        <v>4.3150088826114619</v>
      </c>
      <c r="Z1061" s="100">
        <f t="shared" si="327"/>
        <v>74521.056024834077</v>
      </c>
      <c r="AA1061" s="107">
        <f>((L1061+G1061+H1061+I1061+N1061+O1061+P1061+S1061)/('Life tables'!$I$2/2))</f>
        <v>11.963284517472928</v>
      </c>
      <c r="AB1061" s="31">
        <f>((uNES*L1061+ uOCEX*G1061+uEREX*H1061+uHOEX*I1061+uNES*S1061+ uOCEX*N1061+uEREX*O1061+uHOEX*P1061)/('Life tables'!$I$2/2))</f>
        <v>7.8842204034898762</v>
      </c>
    </row>
    <row r="1062" spans="1:28" x14ac:dyDescent="0.25">
      <c r="A1062" s="4">
        <v>1056</v>
      </c>
      <c r="C1062" s="105">
        <f>IF(male=0,VLOOKUP((($A$5:$A$1570/'Life tables'!$I$2)*2)+age,lifetable,13,1),IF(male=1,VLOOKUP((($A$5:$A$1570/'Life tables'!$I$2)*2)+age,lifetable,10,1),"error"))</f>
        <v>1.5755603186140554E-3</v>
      </c>
      <c r="F1062" s="96">
        <f t="shared" si="320"/>
        <v>54.430393814320766</v>
      </c>
      <c r="G1062" s="96">
        <f t="shared" si="321"/>
        <v>5.4676469751865042</v>
      </c>
      <c r="H1062" s="96">
        <f t="shared" si="328"/>
        <v>0.31226188402627875</v>
      </c>
      <c r="I1062" s="96">
        <f t="shared" si="329"/>
        <v>0.12512038374582549</v>
      </c>
      <c r="J1062" s="96">
        <f t="shared" si="322"/>
        <v>9.5062098375840912E-2</v>
      </c>
      <c r="K1062" s="96">
        <f t="shared" si="330"/>
        <v>0.13074381633444232</v>
      </c>
      <c r="L1062" s="96">
        <f t="shared" si="331"/>
        <v>48.299558656651875</v>
      </c>
      <c r="M1062" s="96">
        <f t="shared" si="323"/>
        <v>257.4697803187488</v>
      </c>
      <c r="N1062" s="96">
        <f t="shared" si="324"/>
        <v>24.794897685798855</v>
      </c>
      <c r="O1062" s="96">
        <f t="shared" si="332"/>
        <v>0.59185163764072324</v>
      </c>
      <c r="P1062" s="96">
        <f t="shared" si="333"/>
        <v>0.59185163764072324</v>
      </c>
      <c r="Q1062" s="96">
        <f t="shared" si="325"/>
        <v>0.44659002191988578</v>
      </c>
      <c r="R1062" s="96">
        <f t="shared" si="326"/>
        <v>4.6394729241415508E-2</v>
      </c>
      <c r="S1062" s="96">
        <f t="shared" si="334"/>
        <v>230.99819460650721</v>
      </c>
      <c r="T1062" s="96">
        <f t="shared" si="337"/>
        <v>260.21635977647321</v>
      </c>
      <c r="U1062" s="96">
        <f t="shared" si="337"/>
        <v>428.60225675632881</v>
      </c>
      <c r="V1062" s="32">
        <f t="shared" si="336"/>
        <v>1000</v>
      </c>
      <c r="W1062" s="100">
        <f>IF(A1062=1,((cPH1_+cPHr+(cNES*L1062+(cNES+cOSEX)*G1062+(cNES+cEREX)*H1062+(cNES+cHOEX)*I1062+(cNES+cNES)*S1062+(cNES+cOSEX)*N1062+(cNES+cEREX)*O1062+(cNES+cHOEX)*P1062)))/(1+cDR)^(A$6:A$65537 + 0.5),(cPHr+(cNES*L1062+(cNES+cOSEX)*G1062+(cNES+cEREX)*H1062+(cNES+cHOEX)*I1062+(cNES+cNES)*S1062+(cNES+cOSEX)*N1062+(cNES+cEREX)*O1062+(cNES+cHOEX)*P1062))/(1+cDR)^(((cycle + 0.5)/('Life tables'!$I$2/2))))</f>
        <v>7011.3452254525064</v>
      </c>
      <c r="X1062" s="107">
        <f>((L1062+G1062+H1062+I1062+N1062+O1062+P1062+S1062)/('Life tables'!$I$2/2))/(1+oDR)^(((cycle + 0.5)/('Life tables'!$I$2/2)))</f>
        <v>6.5286493984848963</v>
      </c>
      <c r="Y1062" s="31">
        <f>((uNES*L1062+ uOCEX*G1062+uEREX*H1062+uHOEX*I1062+uNES*S1062+ uOCEX*N1062+uEREX*O1062+uHOEX*P1062)/('Life tables'!$I$2/2))/(1+oDR)^(((cycle + 0.5)/('Life tables'!$I$2/2)))</f>
        <v>4.30260692539012</v>
      </c>
      <c r="Z1062" s="100">
        <f t="shared" si="327"/>
        <v>74349.382607355277</v>
      </c>
      <c r="AA1062" s="107">
        <f>((L1062+G1062+H1062+I1062+N1062+O1062+P1062+S1062)/('Life tables'!$I$2/2))</f>
        <v>11.935714487195687</v>
      </c>
      <c r="AB1062" s="31">
        <f>((uNES*L1062+ uOCEX*G1062+uEREX*H1062+uHOEX*I1062+uNES*S1062+ uOCEX*N1062+uEREX*O1062+uHOEX*P1062)/('Life tables'!$I$2/2))</f>
        <v>7.8660507981949888</v>
      </c>
    </row>
    <row r="1063" spans="1:28" x14ac:dyDescent="0.25">
      <c r="A1063" s="4">
        <v>1057</v>
      </c>
      <c r="C1063" s="105">
        <f>IF(male=0,VLOOKUP((($A$5:$A$1570/'Life tables'!$I$2)*2)+age,lifetable,13,1),IF(male=1,VLOOKUP((($A$5:$A$1570/'Life tables'!$I$2)*2)+age,lifetable,10,1),"error"))</f>
        <v>1.5755603186140554E-3</v>
      </c>
      <c r="F1063" s="96">
        <f t="shared" si="320"/>
        <v>54.304889792154015</v>
      </c>
      <c r="G1063" s="96">
        <f t="shared" si="321"/>
        <v>5.455039833494407</v>
      </c>
      <c r="H1063" s="96">
        <f t="shared" si="328"/>
        <v>0.31154187963776825</v>
      </c>
      <c r="I1063" s="96">
        <f t="shared" si="329"/>
        <v>0.12483188479671413</v>
      </c>
      <c r="J1063" s="96">
        <f t="shared" si="322"/>
        <v>9.4842906948667371E-2</v>
      </c>
      <c r="K1063" s="96">
        <f t="shared" si="330"/>
        <v>0.13044235103769325</v>
      </c>
      <c r="L1063" s="96">
        <f t="shared" si="331"/>
        <v>48.188190936238762</v>
      </c>
      <c r="M1063" s="96">
        <f t="shared" si="323"/>
        <v>256.87649367504395</v>
      </c>
      <c r="N1063" s="96">
        <f t="shared" si="324"/>
        <v>24.737762896578928</v>
      </c>
      <c r="O1063" s="96">
        <f t="shared" si="332"/>
        <v>0.59048783614435973</v>
      </c>
      <c r="P1063" s="96">
        <f t="shared" si="333"/>
        <v>0.59048783614435973</v>
      </c>
      <c r="Q1063" s="96">
        <f t="shared" si="325"/>
        <v>0.44556094621675324</v>
      </c>
      <c r="R1063" s="96">
        <f t="shared" si="326"/>
        <v>4.6287822041808785E-2</v>
      </c>
      <c r="S1063" s="96">
        <f t="shared" si="334"/>
        <v>230.46590633791774</v>
      </c>
      <c r="T1063" s="96">
        <f t="shared" si="337"/>
        <v>260.75676362963861</v>
      </c>
      <c r="U1063" s="96">
        <f t="shared" si="337"/>
        <v>428.77898692940829</v>
      </c>
      <c r="V1063" s="32">
        <f t="shared" si="336"/>
        <v>1000</v>
      </c>
      <c r="W1063" s="100">
        <f>IF(A1063=1,((cPH1_+cPHr+(cNES*L1063+(cNES+cOSEX)*G1063+(cNES+cEREX)*H1063+(cNES+cHOEX)*I1063+(cNES+cNES)*S1063+(cNES+cOSEX)*N1063+(cNES+cEREX)*O1063+(cNES+cHOEX)*P1063)))/(1+cDR)^(A$6:A$65537 + 0.5),(cPHr+(cNES*L1063+(cNES+cOSEX)*G1063+(cNES+cEREX)*H1063+(cNES+cHOEX)*I1063+(cNES+cNES)*S1063+(cNES+cOSEX)*N1063+(cNES+cEREX)*O1063+(cNES+cHOEX)*P1063))/(1+cDR)^(((cycle + 0.5)/('Life tables'!$I$2/2))))</f>
        <v>6979.5766650200485</v>
      </c>
      <c r="X1063" s="107">
        <f>((L1063+G1063+H1063+I1063+N1063+O1063+P1063+S1063)/('Life tables'!$I$2/2))/(1+oDR)^(((cycle + 0.5)/('Life tables'!$I$2/2)))</f>
        <v>6.5098851199945269</v>
      </c>
      <c r="Y1063" s="31">
        <f>((uNES*L1063+ uOCEX*G1063+uEREX*H1063+uHOEX*I1063+uNES*S1063+ uOCEX*N1063+uEREX*O1063+uHOEX*P1063)/('Life tables'!$I$2/2))/(1+oDR)^(((cycle + 0.5)/('Life tables'!$I$2/2)))</f>
        <v>4.2902406151701857</v>
      </c>
      <c r="Z1063" s="100">
        <f t="shared" si="327"/>
        <v>74178.104620696467</v>
      </c>
      <c r="AA1063" s="107">
        <f>((L1063+G1063+H1063+I1063+N1063+O1063+P1063+S1063)/('Life tables'!$I$2/2))</f>
        <v>11.908207999208063</v>
      </c>
      <c r="AB1063" s="31">
        <f>((uNES*L1063+ uOCEX*G1063+uEREX*H1063+uHOEX*I1063+uNES*S1063+ uOCEX*N1063+uEREX*O1063+uHOEX*P1063)/('Life tables'!$I$2/2))</f>
        <v>7.847923069361304</v>
      </c>
    </row>
    <row r="1064" spans="1:28" x14ac:dyDescent="0.25">
      <c r="A1064" s="4">
        <v>1058</v>
      </c>
      <c r="C1064" s="105">
        <f>IF(male=0,VLOOKUP((($A$5:$A$1570/'Life tables'!$I$2)*2)+age,lifetable,13,1),IF(male=1,VLOOKUP((($A$5:$A$1570/'Life tables'!$I$2)*2)+age,lifetable,10,1),"error"))</f>
        <v>1.5755603186140554E-3</v>
      </c>
      <c r="F1064" s="96">
        <f t="shared" si="320"/>
        <v>54.179677339555901</v>
      </c>
      <c r="G1064" s="96">
        <f t="shared" si="321"/>
        <v>5.4424619805757013</v>
      </c>
      <c r="H1064" s="96">
        <f t="shared" si="328"/>
        <v>0.31082354795556111</v>
      </c>
      <c r="I1064" s="96">
        <f t="shared" si="329"/>
        <v>0.1245440560851991</v>
      </c>
      <c r="J1064" s="96">
        <f t="shared" si="322"/>
        <v>9.4624224744614849E-2</v>
      </c>
      <c r="K1064" s="96">
        <f t="shared" si="330"/>
        <v>0.1301415861018172</v>
      </c>
      <c r="L1064" s="96">
        <f t="shared" si="331"/>
        <v>48.07708194409301</v>
      </c>
      <c r="M1064" s="96">
        <f t="shared" si="323"/>
        <v>256.28457210139709</v>
      </c>
      <c r="N1064" s="96">
        <f t="shared" si="324"/>
        <v>24.680759566563182</v>
      </c>
      <c r="O1064" s="96">
        <f t="shared" si="332"/>
        <v>0.58912717256557368</v>
      </c>
      <c r="P1064" s="96">
        <f t="shared" si="333"/>
        <v>0.58912717256557368</v>
      </c>
      <c r="Q1064" s="96">
        <f t="shared" si="325"/>
        <v>0.44453423827369842</v>
      </c>
      <c r="R1064" s="96">
        <f t="shared" si="326"/>
        <v>4.6181160820800635E-2</v>
      </c>
      <c r="S1064" s="96">
        <f t="shared" si="334"/>
        <v>229.93484279060826</v>
      </c>
      <c r="T1064" s="96">
        <f t="shared" ref="T1064:U1079" si="338">J1064+Q1064+T1063</f>
        <v>261.29592209265695</v>
      </c>
      <c r="U1064" s="96">
        <f t="shared" si="338"/>
        <v>428.9553096763309</v>
      </c>
      <c r="V1064" s="32">
        <f t="shared" si="336"/>
        <v>999.99999999999989</v>
      </c>
      <c r="W1064" s="100">
        <f>IF(A1064=1,((cPH1_+cPHr+(cNES*L1064+(cNES+cOSEX)*G1064+(cNES+cEREX)*H1064+(cNES+cHOEX)*I1064+(cNES+cNES)*S1064+(cNES+cOSEX)*N1064+(cNES+cEREX)*O1064+(cNES+cHOEX)*P1064)))/(1+cDR)^(A$6:A$65537 + 0.5),(cPHr+(cNES*L1064+(cNES+cOSEX)*G1064+(cNES+cEREX)*H1064+(cNES+cHOEX)*I1064+(cNES+cNES)*S1064+(cNES+cOSEX)*N1064+(cNES+cEREX)*O1064+(cNES+cHOEX)*P1064))/(1+cDR)^(((cycle + 0.5)/('Life tables'!$I$2/2))))</f>
        <v>6947.9520444043792</v>
      </c>
      <c r="X1064" s="107">
        <f>((L1064+G1064+H1064+I1064+N1064+O1064+P1064+S1064)/('Life tables'!$I$2/2))/(1+oDR)^(((cycle + 0.5)/('Life tables'!$I$2/2)))</f>
        <v>6.4911747757361926</v>
      </c>
      <c r="Y1064" s="31">
        <f>((uNES*L1064+ uOCEX*G1064+uEREX*H1064+uHOEX*I1064+uNES*S1064+ uOCEX*N1064+uEREX*O1064+uHOEX*P1064)/('Life tables'!$I$2/2))/(1+oDR)^(((cycle + 0.5)/('Life tables'!$I$2/2)))</f>
        <v>4.2779098494207837</v>
      </c>
      <c r="Z1064" s="100">
        <f t="shared" si="327"/>
        <v>74007.221160457906</v>
      </c>
      <c r="AA1064" s="107">
        <f>((L1064+G1064+H1064+I1064+N1064+O1064+P1064+S1064)/('Life tables'!$I$2/2))</f>
        <v>11.880764906862183</v>
      </c>
      <c r="AB1064" s="31">
        <f>((uNES*L1064+ uOCEX*G1064+uEREX*H1064+uHOEX*I1064+uNES*S1064+ uOCEX*N1064+uEREX*O1064+uHOEX*P1064)/('Life tables'!$I$2/2))</f>
        <v>7.8298371203468724</v>
      </c>
    </row>
    <row r="1065" spans="1:28" x14ac:dyDescent="0.25">
      <c r="A1065" s="4">
        <v>1059</v>
      </c>
      <c r="C1065" s="105">
        <f>IF(male=0,VLOOKUP((($A$5:$A$1570/'Life tables'!$I$2)*2)+age,lifetable,13,1),IF(male=1,VLOOKUP((($A$5:$A$1570/'Life tables'!$I$2)*2)+age,lifetable,10,1),"error"))</f>
        <v>1.5755603186140554E-3</v>
      </c>
      <c r="F1065" s="96">
        <f t="shared" si="320"/>
        <v>54.054755702889288</v>
      </c>
      <c r="G1065" s="96">
        <f t="shared" si="321"/>
        <v>5.4299133407259594</v>
      </c>
      <c r="H1065" s="96">
        <f t="shared" si="328"/>
        <v>0.31010688465611425</v>
      </c>
      <c r="I1065" s="96">
        <f t="shared" si="329"/>
        <v>0.12425689587887756</v>
      </c>
      <c r="J1065" s="96">
        <f t="shared" si="322"/>
        <v>9.440605044746421E-2</v>
      </c>
      <c r="K1065" s="96">
        <f t="shared" si="330"/>
        <v>0.12984151971654992</v>
      </c>
      <c r="L1065" s="96">
        <f t="shared" si="331"/>
        <v>47.966231011464323</v>
      </c>
      <c r="M1065" s="96">
        <f t="shared" si="323"/>
        <v>255.69401252812278</v>
      </c>
      <c r="N1065" s="96">
        <f t="shared" si="324"/>
        <v>24.623887400134265</v>
      </c>
      <c r="O1065" s="96">
        <f t="shared" si="332"/>
        <v>0.58776963984800934</v>
      </c>
      <c r="P1065" s="96">
        <f t="shared" si="333"/>
        <v>0.58776963984800934</v>
      </c>
      <c r="Q1065" s="96">
        <f t="shared" si="325"/>
        <v>0.4435098927662488</v>
      </c>
      <c r="R1065" s="96">
        <f t="shared" si="326"/>
        <v>4.6074745025249532E-2</v>
      </c>
      <c r="S1065" s="96">
        <f t="shared" si="334"/>
        <v>229.40500121050101</v>
      </c>
      <c r="T1065" s="96">
        <f t="shared" si="338"/>
        <v>261.83383803587066</v>
      </c>
      <c r="U1065" s="96">
        <f t="shared" si="338"/>
        <v>429.13122594107267</v>
      </c>
      <c r="V1065" s="32">
        <f t="shared" si="336"/>
        <v>999.99999999999989</v>
      </c>
      <c r="W1065" s="100">
        <f>IF(A1065=1,((cPH1_+cPHr+(cNES*L1065+(cNES+cOSEX)*G1065+(cNES+cEREX)*H1065+(cNES+cHOEX)*I1065+(cNES+cNES)*S1065+(cNES+cOSEX)*N1065+(cNES+cEREX)*O1065+(cNES+cHOEX)*P1065)))/(1+cDR)^(A$6:A$65537 + 0.5),(cPHr+(cNES*L1065+(cNES+cOSEX)*G1065+(cNES+cEREX)*H1065+(cNES+cHOEX)*I1065+(cNES+cNES)*S1065+(cNES+cOSEX)*N1065+(cNES+cEREX)*O1065+(cNES+cHOEX)*P1065))/(1+cDR)^(((cycle + 0.5)/('Life tables'!$I$2/2))))</f>
        <v>6916.4707120210805</v>
      </c>
      <c r="X1065" s="107">
        <f>((L1065+G1065+H1065+I1065+N1065+O1065+P1065+S1065)/('Life tables'!$I$2/2))/(1+oDR)^(((cycle + 0.5)/('Life tables'!$I$2/2)))</f>
        <v>6.4725182105803993</v>
      </c>
      <c r="Y1065" s="31">
        <f>((uNES*L1065+ uOCEX*G1065+uEREX*H1065+uHOEX*I1065+uNES*S1065+ uOCEX*N1065+uEREX*O1065+uHOEX*P1065)/('Life tables'!$I$2/2))/(1+oDR)^(((cycle + 0.5)/('Life tables'!$I$2/2)))</f>
        <v>4.2656145259084415</v>
      </c>
      <c r="Z1065" s="100">
        <f t="shared" si="327"/>
        <v>73836.731324083754</v>
      </c>
      <c r="AA1065" s="107">
        <f>((L1065+G1065+H1065+I1065+N1065+O1065+P1065+S1065)/('Life tables'!$I$2/2))</f>
        <v>11.853385063855542</v>
      </c>
      <c r="AB1065" s="31">
        <f>((uNES*L1065+ uOCEX*G1065+uEREX*H1065+uHOEX*I1065+uNES*S1065+ uOCEX*N1065+uEREX*O1065+uHOEX*P1065)/('Life tables'!$I$2/2))</f>
        <v>7.8117928547371989</v>
      </c>
    </row>
    <row r="1066" spans="1:28" x14ac:dyDescent="0.25">
      <c r="A1066" s="4">
        <v>1060</v>
      </c>
      <c r="C1066" s="105">
        <f>IF(male=0,VLOOKUP((($A$5:$A$1570/'Life tables'!$I$2)*2)+age,lifetable,13,1),IF(male=1,VLOOKUP((($A$5:$A$1570/'Life tables'!$I$2)*2)+age,lifetable,10,1),"error"))</f>
        <v>1.5755603186140554E-3</v>
      </c>
      <c r="F1066" s="96">
        <f t="shared" si="320"/>
        <v>53.930124133105743</v>
      </c>
      <c r="G1066" s="96">
        <f t="shared" si="321"/>
        <v>5.417393838701698</v>
      </c>
      <c r="H1066" s="96">
        <f t="shared" si="328"/>
        <v>0.30939188544220958</v>
      </c>
      <c r="I1066" s="96">
        <f t="shared" si="329"/>
        <v>0.12397040245589484</v>
      </c>
      <c r="J1066" s="96">
        <f t="shared" si="322"/>
        <v>9.4188382749010355E-2</v>
      </c>
      <c r="K1066" s="96">
        <f t="shared" si="330"/>
        <v>0.12954215008264941</v>
      </c>
      <c r="L1066" s="96">
        <f t="shared" si="331"/>
        <v>47.855637473674278</v>
      </c>
      <c r="M1066" s="96">
        <f t="shared" si="323"/>
        <v>255.10481188995081</v>
      </c>
      <c r="N1066" s="96">
        <f t="shared" si="324"/>
        <v>24.567146102100004</v>
      </c>
      <c r="O1066" s="96">
        <f t="shared" si="332"/>
        <v>0.58641523094546033</v>
      </c>
      <c r="P1066" s="96">
        <f t="shared" si="333"/>
        <v>0.58641523094546033</v>
      </c>
      <c r="Q1066" s="96">
        <f t="shared" si="325"/>
        <v>0.4424879043775895</v>
      </c>
      <c r="R1066" s="96">
        <f t="shared" si="326"/>
        <v>4.5968574102809558E-2</v>
      </c>
      <c r="S1066" s="96">
        <f t="shared" si="334"/>
        <v>228.87637884747949</v>
      </c>
      <c r="T1066" s="96">
        <f t="shared" si="338"/>
        <v>262.37051432299728</v>
      </c>
      <c r="U1066" s="96">
        <f t="shared" si="338"/>
        <v>429.30673666525814</v>
      </c>
      <c r="V1066" s="32">
        <f t="shared" si="336"/>
        <v>999.99999999999977</v>
      </c>
      <c r="W1066" s="100">
        <f>IF(A1066=1,((cPH1_+cPHr+(cNES*L1066+(cNES+cOSEX)*G1066+(cNES+cEREX)*H1066+(cNES+cHOEX)*I1066+(cNES+cNES)*S1066+(cNES+cOSEX)*N1066+(cNES+cEREX)*O1066+(cNES+cHOEX)*P1066)))/(1+cDR)^(A$6:A$65537 + 0.5),(cPHr+(cNES*L1066+(cNES+cOSEX)*G1066+(cNES+cEREX)*H1066+(cNES+cHOEX)*I1066+(cNES+cNES)*S1066+(cNES+cOSEX)*N1066+(cNES+cEREX)*O1066+(cNES+cHOEX)*P1066))/(1+cDR)^(((cycle + 0.5)/('Life tables'!$I$2/2))))</f>
        <v>6885.1320192124322</v>
      </c>
      <c r="X1066" s="107">
        <f>((L1066+G1066+H1066+I1066+N1066+O1066+P1066+S1066)/('Life tables'!$I$2/2))/(1+oDR)^(((cycle + 0.5)/('Life tables'!$I$2/2)))</f>
        <v>6.4539152698475979</v>
      </c>
      <c r="Y1066" s="31">
        <f>((uNES*L1066+ uOCEX*G1066+uEREX*H1066+uHOEX*I1066+uNES*S1066+ uOCEX*N1066+uEREX*O1066+uHOEX*P1066)/('Life tables'!$I$2/2))/(1+oDR)^(((cycle + 0.5)/('Life tables'!$I$2/2)))</f>
        <v>4.2533545426961474</v>
      </c>
      <c r="Z1066" s="100">
        <f t="shared" si="327"/>
        <v>73666.634210866119</v>
      </c>
      <c r="AA1066" s="107">
        <f>((L1066+G1066+H1066+I1066+N1066+O1066+P1066+S1066)/('Life tables'!$I$2/2))</f>
        <v>11.826068324229933</v>
      </c>
      <c r="AB1066" s="31">
        <f>((uNES*L1066+ uOCEX*G1066+uEREX*H1066+uHOEX*I1066+uNES*S1066+ uOCEX*N1066+uEREX*O1066+uHOEX*P1066)/('Life tables'!$I$2/2))</f>
        <v>7.7937901763445669</v>
      </c>
    </row>
    <row r="1067" spans="1:28" x14ac:dyDescent="0.25">
      <c r="A1067" s="4">
        <v>1061</v>
      </c>
      <c r="C1067" s="105">
        <f>IF(male=0,VLOOKUP((($A$5:$A$1570/'Life tables'!$I$2)*2)+age,lifetable,13,1),IF(male=1,VLOOKUP((($A$5:$A$1570/'Life tables'!$I$2)*2)+age,lifetable,10,1),"error"))</f>
        <v>1.5755603186140554E-3</v>
      </c>
      <c r="F1067" s="96">
        <f t="shared" si="320"/>
        <v>53.805781885635504</v>
      </c>
      <c r="G1067" s="96">
        <f t="shared" si="321"/>
        <v>5.4049033997093261</v>
      </c>
      <c r="H1067" s="96">
        <f t="shared" si="328"/>
        <v>0.30867854604232259</v>
      </c>
      <c r="I1067" s="96">
        <f t="shared" si="329"/>
        <v>0.12368457410469152</v>
      </c>
      <c r="J1067" s="96">
        <f t="shared" si="322"/>
        <v>9.397122034887026E-2</v>
      </c>
      <c r="K1067" s="96">
        <f t="shared" si="330"/>
        <v>0.12924347541163164</v>
      </c>
      <c r="L1067" s="96">
        <f t="shared" si="331"/>
        <v>47.745300670018665</v>
      </c>
      <c r="M1067" s="96">
        <f t="shared" si="323"/>
        <v>254.51696712610894</v>
      </c>
      <c r="N1067" s="96">
        <f t="shared" si="324"/>
        <v>24.510535377701409</v>
      </c>
      <c r="O1067" s="96">
        <f t="shared" si="332"/>
        <v>0.58506393882205998</v>
      </c>
      <c r="P1067" s="96">
        <f t="shared" si="333"/>
        <v>0.58506393882205998</v>
      </c>
      <c r="Q1067" s="96">
        <f t="shared" si="325"/>
        <v>0.44146826779870774</v>
      </c>
      <c r="R1067" s="96">
        <f t="shared" si="326"/>
        <v>4.5862647501945318E-2</v>
      </c>
      <c r="S1067" s="96">
        <f t="shared" si="334"/>
        <v>228.34897295546276</v>
      </c>
      <c r="T1067" s="96">
        <f t="shared" si="338"/>
        <v>262.90595381114485</v>
      </c>
      <c r="U1067" s="96">
        <f t="shared" si="338"/>
        <v>429.48184278817172</v>
      </c>
      <c r="V1067" s="32">
        <f t="shared" si="336"/>
        <v>999.99999999999977</v>
      </c>
      <c r="W1067" s="100">
        <f>IF(A1067=1,((cPH1_+cPHr+(cNES*L1067+(cNES+cOSEX)*G1067+(cNES+cEREX)*H1067+(cNES+cHOEX)*I1067+(cNES+cNES)*S1067+(cNES+cOSEX)*N1067+(cNES+cEREX)*O1067+(cNES+cHOEX)*P1067)))/(1+cDR)^(A$6:A$65537 + 0.5),(cPHr+(cNES*L1067+(cNES+cOSEX)*G1067+(cNES+cEREX)*H1067+(cNES+cHOEX)*I1067+(cNES+cNES)*S1067+(cNES+cOSEX)*N1067+(cNES+cEREX)*O1067+(cNES+cHOEX)*P1067))/(1+cDR)^(((cycle + 0.5)/('Life tables'!$I$2/2))))</f>
        <v>6853.9353202351449</v>
      </c>
      <c r="X1067" s="107">
        <f>((L1067+G1067+H1067+I1067+N1067+O1067+P1067+S1067)/('Life tables'!$I$2/2))/(1+oDR)^(((cycle + 0.5)/('Life tables'!$I$2/2)))</f>
        <v>6.435365799306771</v>
      </c>
      <c r="Y1067" s="31">
        <f>((uNES*L1067+ uOCEX*G1067+uEREX*H1067+uHOEX*I1067+uNES*S1067+ uOCEX*N1067+uEREX*O1067+uHOEX*P1067)/('Life tables'!$I$2/2))/(1+oDR)^(((cycle + 0.5)/('Life tables'!$I$2/2)))</f>
        <v>4.2411297981424001</v>
      </c>
      <c r="Z1067" s="100">
        <f t="shared" si="327"/>
        <v>73496.928921949002</v>
      </c>
      <c r="AA1067" s="107">
        <f>((L1067+G1067+H1067+I1067+N1067+O1067+P1067+S1067)/('Life tables'!$I$2/2))</f>
        <v>11.798814542370419</v>
      </c>
      <c r="AB1067" s="31">
        <f>((uNES*L1067+ uOCEX*G1067+uEREX*H1067+uHOEX*I1067+uNES*S1067+ uOCEX*N1067+uEREX*O1067+uHOEX*P1067)/('Life tables'!$I$2/2))</f>
        <v>7.7758289892073416</v>
      </c>
    </row>
    <row r="1068" spans="1:28" x14ac:dyDescent="0.25">
      <c r="A1068" s="4">
        <v>1062</v>
      </c>
      <c r="C1068" s="105">
        <f>IF(male=0,VLOOKUP((($A$5:$A$1570/'Life tables'!$I$2)*2)+age,lifetable,13,1),IF(male=1,VLOOKUP((($A$5:$A$1570/'Life tables'!$I$2)*2)+age,lifetable,10,1),"error"))</f>
        <v>1.5755603186140554E-3</v>
      </c>
      <c r="F1068" s="96">
        <f t="shared" si="320"/>
        <v>53.681728220281073</v>
      </c>
      <c r="G1068" s="96">
        <f t="shared" si="321"/>
        <v>5.3924419493944562</v>
      </c>
      <c r="H1068" s="96">
        <f t="shared" si="328"/>
        <v>0.30796686221001218</v>
      </c>
      <c r="I1068" s="96">
        <f t="shared" si="329"/>
        <v>0.12339940912375877</v>
      </c>
      <c r="J1068" s="96">
        <f t="shared" si="322"/>
        <v>9.3754561954296906E-2</v>
      </c>
      <c r="K1068" s="96">
        <f t="shared" si="330"/>
        <v>0.1289454939255148</v>
      </c>
      <c r="L1068" s="96">
        <f t="shared" si="331"/>
        <v>47.635219943673036</v>
      </c>
      <c r="M1068" s="96">
        <f t="shared" si="323"/>
        <v>253.93047518040223</v>
      </c>
      <c r="N1068" s="96">
        <f t="shared" si="324"/>
        <v>24.454054932620281</v>
      </c>
      <c r="O1068" s="96">
        <f t="shared" si="332"/>
        <v>0.58371575645246354</v>
      </c>
      <c r="P1068" s="96">
        <f t="shared" si="333"/>
        <v>0.58371575645246354</v>
      </c>
      <c r="Q1068" s="96">
        <f t="shared" si="325"/>
        <v>0.44045097772853048</v>
      </c>
      <c r="R1068" s="96">
        <f t="shared" si="326"/>
        <v>4.5756964671946218E-2</v>
      </c>
      <c r="S1068" s="96">
        <f t="shared" si="334"/>
        <v>227.82278079247655</v>
      </c>
      <c r="T1068" s="96">
        <f t="shared" si="338"/>
        <v>263.44015935082768</v>
      </c>
      <c r="U1068" s="96">
        <f t="shared" si="338"/>
        <v>429.65654524676916</v>
      </c>
      <c r="V1068" s="32">
        <f t="shared" si="336"/>
        <v>999.99999999999989</v>
      </c>
      <c r="W1068" s="100">
        <f>IF(A1068=1,((cPH1_+cPHr+(cNES*L1068+(cNES+cOSEX)*G1068+(cNES+cEREX)*H1068+(cNES+cHOEX)*I1068+(cNES+cNES)*S1068+(cNES+cOSEX)*N1068+(cNES+cEREX)*O1068+(cNES+cHOEX)*P1068)))/(1+cDR)^(A$6:A$65537 + 0.5),(cPHr+(cNES*L1068+(cNES+cOSEX)*G1068+(cNES+cEREX)*H1068+(cNES+cHOEX)*I1068+(cNES+cNES)*S1068+(cNES+cOSEX)*N1068+(cNES+cEREX)*O1068+(cNES+cHOEX)*P1068))/(1+cDR)^(((cycle + 0.5)/('Life tables'!$I$2/2))))</f>
        <v>6822.8799722480562</v>
      </c>
      <c r="X1068" s="107">
        <f>((L1068+G1068+H1068+I1068+N1068+O1068+P1068+S1068)/('Life tables'!$I$2/2))/(1+oDR)^(((cycle + 0.5)/('Life tables'!$I$2/2)))</f>
        <v>6.4168696451739891</v>
      </c>
      <c r="Y1068" s="31">
        <f>((uNES*L1068+ uOCEX*G1068+uEREX*H1068+uHOEX*I1068+uNES*S1068+ uOCEX*N1068+uEREX*O1068+uHOEX*P1068)/('Life tables'!$I$2/2))/(1+oDR)^(((cycle + 0.5)/('Life tables'!$I$2/2)))</f>
        <v>4.228940190900274</v>
      </c>
      <c r="Z1068" s="100">
        <f t="shared" si="327"/>
        <v>73327.614560331756</v>
      </c>
      <c r="AA1068" s="107">
        <f>((L1068+G1068+H1068+I1068+N1068+O1068+P1068+S1068)/('Life tables'!$I$2/2))</f>
        <v>11.771623573004304</v>
      </c>
      <c r="AB1068" s="31">
        <f>((uNES*L1068+ uOCEX*G1068+uEREX*H1068+uHOEX*I1068+uNES*S1068+ uOCEX*N1068+uEREX*O1068+uHOEX*P1068)/('Life tables'!$I$2/2))</f>
        <v>7.7579091975893162</v>
      </c>
    </row>
    <row r="1069" spans="1:28" x14ac:dyDescent="0.25">
      <c r="A1069" s="4">
        <v>1063</v>
      </c>
      <c r="C1069" s="105">
        <f>IF(male=0,VLOOKUP((($A$5:$A$1570/'Life tables'!$I$2)*2)+age,lifetable,13,1),IF(male=1,VLOOKUP((($A$5:$A$1570/'Life tables'!$I$2)*2)+age,lifetable,10,1),"error"))</f>
        <v>1.5755603186140554E-3</v>
      </c>
      <c r="F1069" s="96">
        <f t="shared" si="320"/>
        <v>53.557962401114352</v>
      </c>
      <c r="G1069" s="96">
        <f t="shared" si="321"/>
        <v>5.3800094138315711</v>
      </c>
      <c r="H1069" s="96">
        <f t="shared" si="328"/>
        <v>0.30725682972333029</v>
      </c>
      <c r="I1069" s="96">
        <f t="shared" si="329"/>
        <v>0.12311490582140196</v>
      </c>
      <c r="J1069" s="96">
        <f t="shared" si="322"/>
        <v>9.3538406279999764E-2</v>
      </c>
      <c r="K1069" s="96">
        <f t="shared" si="330"/>
        <v>0.12864820385657252</v>
      </c>
      <c r="L1069" s="96">
        <f t="shared" si="331"/>
        <v>47.52539464160148</v>
      </c>
      <c r="M1069" s="96">
        <f t="shared" si="323"/>
        <v>253.34533300128868</v>
      </c>
      <c r="N1069" s="96">
        <f t="shared" si="324"/>
        <v>24.397704472986515</v>
      </c>
      <c r="O1069" s="96">
        <f t="shared" si="332"/>
        <v>0.58237067682202204</v>
      </c>
      <c r="P1069" s="96">
        <f t="shared" si="333"/>
        <v>0.58237067682202204</v>
      </c>
      <c r="Q1069" s="96">
        <f t="shared" si="325"/>
        <v>0.43943602887405497</v>
      </c>
      <c r="R1069" s="96">
        <f t="shared" si="326"/>
        <v>4.5651525062940075E-2</v>
      </c>
      <c r="S1069" s="96">
        <f t="shared" si="334"/>
        <v>227.29779962072112</v>
      </c>
      <c r="T1069" s="96">
        <f t="shared" si="338"/>
        <v>263.97313378598176</v>
      </c>
      <c r="U1069" s="96">
        <f t="shared" si="338"/>
        <v>429.83084497568865</v>
      </c>
      <c r="V1069" s="32">
        <f t="shared" si="336"/>
        <v>1000</v>
      </c>
      <c r="W1069" s="100">
        <f>IF(A1069=1,((cPH1_+cPHr+(cNES*L1069+(cNES+cOSEX)*G1069+(cNES+cEREX)*H1069+(cNES+cHOEX)*I1069+(cNES+cNES)*S1069+(cNES+cOSEX)*N1069+(cNES+cEREX)*O1069+(cNES+cHOEX)*P1069)))/(1+cDR)^(A$6:A$65537 + 0.5),(cPHr+(cNES*L1069+(cNES+cOSEX)*G1069+(cNES+cEREX)*H1069+(cNES+cHOEX)*I1069+(cNES+cNES)*S1069+(cNES+cOSEX)*N1069+(cNES+cEREX)*O1069+(cNES+cHOEX)*P1069))/(1+cDR)^(((cycle + 0.5)/('Life tables'!$I$2/2))))</f>
        <v>6791.9653352999021</v>
      </c>
      <c r="X1069" s="107">
        <f>((L1069+G1069+H1069+I1069+N1069+O1069+P1069+S1069)/('Life tables'!$I$2/2))/(1+oDR)^(((cycle + 0.5)/('Life tables'!$I$2/2)))</f>
        <v>6.3984266541109882</v>
      </c>
      <c r="Y1069" s="31">
        <f>((uNES*L1069+ uOCEX*G1069+uEREX*H1069+uHOEX*I1069+uNES*S1069+ uOCEX*N1069+uEREX*O1069+uHOEX*P1069)/('Life tables'!$I$2/2))/(1+oDR)^(((cycle + 0.5)/('Life tables'!$I$2/2)))</f>
        <v>4.2167856199164815</v>
      </c>
      <c r="Z1069" s="100">
        <f t="shared" si="327"/>
        <v>73158.690230872424</v>
      </c>
      <c r="AA1069" s="107">
        <f>((L1069+G1069+H1069+I1069+N1069+O1069+P1069+S1069)/('Life tables'!$I$2/2))</f>
        <v>11.744495271200087</v>
      </c>
      <c r="AB1069" s="31">
        <f>((uNES*L1069+ uOCEX*G1069+uEREX*H1069+uHOEX*I1069+uNES*S1069+ uOCEX*N1069+uEREX*O1069+uHOEX*P1069)/('Life tables'!$I$2/2))</f>
        <v>7.7400307059790201</v>
      </c>
    </row>
    <row r="1070" spans="1:28" x14ac:dyDescent="0.25">
      <c r="A1070" s="4">
        <v>1064</v>
      </c>
      <c r="C1070" s="105">
        <f>IF(male=0,VLOOKUP((($A$5:$A$1570/'Life tables'!$I$2)*2)+age,lifetable,13,1),IF(male=1,VLOOKUP((($A$5:$A$1570/'Life tables'!$I$2)*2)+age,lifetable,10,1),"error"))</f>
        <v>1.5755603186140554E-3</v>
      </c>
      <c r="F1070" s="96">
        <f t="shared" si="320"/>
        <v>53.434483696377406</v>
      </c>
      <c r="G1070" s="96">
        <f t="shared" si="321"/>
        <v>5.3676057195140539</v>
      </c>
      <c r="H1070" s="96">
        <f t="shared" si="328"/>
        <v>0.30654844438425272</v>
      </c>
      <c r="I1070" s="96">
        <f t="shared" si="329"/>
        <v>0.12283106251551246</v>
      </c>
      <c r="J1070" s="96">
        <f t="shared" si="322"/>
        <v>9.3322752047971455E-2</v>
      </c>
      <c r="K1070" s="96">
        <f t="shared" si="330"/>
        <v>0.12835160344709515</v>
      </c>
      <c r="L1070" s="96">
        <f t="shared" si="331"/>
        <v>47.415824114468521</v>
      </c>
      <c r="M1070" s="96">
        <f t="shared" si="323"/>
        <v>252.76153754195207</v>
      </c>
      <c r="N1070" s="96">
        <f t="shared" si="324"/>
        <v>24.341483705385112</v>
      </c>
      <c r="O1070" s="96">
        <f t="shared" si="332"/>
        <v>0.58102869292694959</v>
      </c>
      <c r="P1070" s="96">
        <f t="shared" si="333"/>
        <v>0.58102869292694959</v>
      </c>
      <c r="Q1070" s="96">
        <f t="shared" si="325"/>
        <v>0.43842341595047568</v>
      </c>
      <c r="R1070" s="96">
        <f t="shared" si="326"/>
        <v>4.5546328125906303E-2</v>
      </c>
      <c r="S1070" s="96">
        <f t="shared" si="334"/>
        <v>226.77402670663668</v>
      </c>
      <c r="T1070" s="96">
        <f t="shared" si="338"/>
        <v>264.50487995398021</v>
      </c>
      <c r="U1070" s="96">
        <f t="shared" si="338"/>
        <v>430.00474290726163</v>
      </c>
      <c r="V1070" s="32">
        <f t="shared" si="336"/>
        <v>999.99999999999989</v>
      </c>
      <c r="W1070" s="100">
        <f>IF(A1070=1,((cPH1_+cPHr+(cNES*L1070+(cNES+cOSEX)*G1070+(cNES+cEREX)*H1070+(cNES+cHOEX)*I1070+(cNES+cNES)*S1070+(cNES+cOSEX)*N1070+(cNES+cEREX)*O1070+(cNES+cHOEX)*P1070)))/(1+cDR)^(A$6:A$65537 + 0.5),(cPHr+(cNES*L1070+(cNES+cOSEX)*G1070+(cNES+cEREX)*H1070+(cNES+cHOEX)*I1070+(cNES+cNES)*S1070+(cNES+cOSEX)*N1070+(cNES+cEREX)*O1070+(cNES+cHOEX)*P1070))/(1+cDR)^(((cycle + 0.5)/('Life tables'!$I$2/2))))</f>
        <v>6761.1907723170607</v>
      </c>
      <c r="X1070" s="107">
        <f>((L1070+G1070+H1070+I1070+N1070+O1070+P1070+S1070)/('Life tables'!$I$2/2))/(1+oDR)^(((cycle + 0.5)/('Life tables'!$I$2/2)))</f>
        <v>6.3800366732237652</v>
      </c>
      <c r="Y1070" s="31">
        <f>((uNES*L1070+ uOCEX*G1070+uEREX*H1070+uHOEX*I1070+uNES*S1070+ uOCEX*N1070+uEREX*O1070+uHOEX*P1070)/('Life tables'!$I$2/2))/(1+oDR)^(((cycle + 0.5)/('Life tables'!$I$2/2)))</f>
        <v>4.2046659844304504</v>
      </c>
      <c r="Z1070" s="100">
        <f t="shared" si="327"/>
        <v>72990.155040290614</v>
      </c>
      <c r="AA1070" s="107">
        <f>((L1070+G1070+H1070+I1070+N1070+O1070+P1070+S1070)/('Life tables'!$I$2/2))</f>
        <v>11.717429492366479</v>
      </c>
      <c r="AB1070" s="31">
        <f>((uNES*L1070+ uOCEX*G1070+uEREX*H1070+uHOEX*I1070+uNES*S1070+ uOCEX*N1070+uEREX*O1070+uHOEX*P1070)/('Life tables'!$I$2/2))</f>
        <v>7.7221934190890726</v>
      </c>
    </row>
    <row r="1071" spans="1:28" x14ac:dyDescent="0.25">
      <c r="A1071" s="4">
        <v>1065</v>
      </c>
      <c r="C1071" s="105">
        <f>IF(male=0,VLOOKUP((($A$5:$A$1570/'Life tables'!$I$2)*2)+age,lifetable,13,1),IF(male=1,VLOOKUP((($A$5:$A$1570/'Life tables'!$I$2)*2)+age,lifetable,10,1),"error"))</f>
        <v>1.5755603186140554E-3</v>
      </c>
      <c r="F1071" s="96">
        <f t="shared" si="320"/>
        <v>53.311291378386422</v>
      </c>
      <c r="G1071" s="96">
        <f t="shared" si="321"/>
        <v>5.3552307933445427</v>
      </c>
      <c r="H1071" s="96">
        <f t="shared" si="328"/>
        <v>0.3058417020181281</v>
      </c>
      <c r="I1071" s="96">
        <f t="shared" si="329"/>
        <v>0.12254787753334695</v>
      </c>
      <c r="J1071" s="96">
        <f t="shared" si="322"/>
        <v>9.3107597987320059E-2</v>
      </c>
      <c r="K1071" s="96">
        <f t="shared" si="330"/>
        <v>0.12805569094915933</v>
      </c>
      <c r="L1071" s="96">
        <f t="shared" si="331"/>
        <v>47.306507716553924</v>
      </c>
      <c r="M1071" s="96">
        <f t="shared" si="323"/>
        <v>252.17908576037163</v>
      </c>
      <c r="N1071" s="96">
        <f t="shared" si="324"/>
        <v>24.285392336862873</v>
      </c>
      <c r="O1071" s="96">
        <f t="shared" si="332"/>
        <v>0.57968979777448404</v>
      </c>
      <c r="P1071" s="96">
        <f t="shared" si="333"/>
        <v>0.57968979777448404</v>
      </c>
      <c r="Q1071" s="96">
        <f t="shared" si="325"/>
        <v>0.43741313368130508</v>
      </c>
      <c r="R1071" s="96">
        <f t="shared" si="326"/>
        <v>4.5441373312688424E-2</v>
      </c>
      <c r="S1071" s="96">
        <f t="shared" si="334"/>
        <v>226.25145932096581</v>
      </c>
      <c r="T1071" s="96">
        <f t="shared" si="338"/>
        <v>265.03540068564882</v>
      </c>
      <c r="U1071" s="96">
        <f t="shared" si="338"/>
        <v>430.17823997152345</v>
      </c>
      <c r="V1071" s="32">
        <f t="shared" si="336"/>
        <v>999.99999999999989</v>
      </c>
      <c r="W1071" s="100">
        <f>IF(A1071=1,((cPH1_+cPHr+(cNES*L1071+(cNES+cOSEX)*G1071+(cNES+cEREX)*H1071+(cNES+cHOEX)*I1071+(cNES+cNES)*S1071+(cNES+cOSEX)*N1071+(cNES+cEREX)*O1071+(cNES+cHOEX)*P1071)))/(1+cDR)^(A$6:A$65537 + 0.5),(cPHr+(cNES*L1071+(cNES+cOSEX)*G1071+(cNES+cEREX)*H1071+(cNES+cHOEX)*I1071+(cNES+cNES)*S1071+(cNES+cOSEX)*N1071+(cNES+cEREX)*O1071+(cNES+cHOEX)*P1071))/(1+cDR)^(((cycle + 0.5)/('Life tables'!$I$2/2))))</f>
        <v>6730.5556490913586</v>
      </c>
      <c r="X1071" s="107">
        <f>((L1071+G1071+H1071+I1071+N1071+O1071+P1071+S1071)/('Life tables'!$I$2/2))/(1+oDR)^(((cycle + 0.5)/('Life tables'!$I$2/2)))</f>
        <v>6.3616995500611759</v>
      </c>
      <c r="Y1071" s="31">
        <f>((uNES*L1071+ uOCEX*G1071+uEREX*H1071+uHOEX*I1071+uNES*S1071+ uOCEX*N1071+uEREX*O1071+uHOEX*P1071)/('Life tables'!$I$2/2))/(1+oDR)^(((cycle + 0.5)/('Life tables'!$I$2/2)))</f>
        <v>4.1925811839733962</v>
      </c>
      <c r="Z1071" s="100">
        <f t="shared" si="327"/>
        <v>72822.008097170386</v>
      </c>
      <c r="AA1071" s="107">
        <f>((L1071+G1071+H1071+I1071+N1071+O1071+P1071+S1071)/('Life tables'!$I$2/2))</f>
        <v>11.690426092251395</v>
      </c>
      <c r="AB1071" s="31">
        <f>((uNES*L1071+ uOCEX*G1071+uEREX*H1071+uHOEX*I1071+uNES*S1071+ uOCEX*N1071+uEREX*O1071+uHOEX*P1071)/('Life tables'!$I$2/2))</f>
        <v>7.7043972418555215</v>
      </c>
    </row>
    <row r="1072" spans="1:28" x14ac:dyDescent="0.25">
      <c r="A1072" s="4">
        <v>1066</v>
      </c>
      <c r="C1072" s="105">
        <f>IF(male=0,VLOOKUP((($A$5:$A$1570/'Life tables'!$I$2)*2)+age,lifetable,13,1),IF(male=1,VLOOKUP((($A$5:$A$1570/'Life tables'!$I$2)*2)+age,lifetable,10,1),"error"))</f>
        <v>1.5755603186140554E-3</v>
      </c>
      <c r="F1072" s="96">
        <f t="shared" si="320"/>
        <v>53.188384723438979</v>
      </c>
      <c r="G1072" s="96">
        <f t="shared" si="321"/>
        <v>5.3428845626256152</v>
      </c>
      <c r="H1072" s="96">
        <f t="shared" si="328"/>
        <v>0.30513659847314589</v>
      </c>
      <c r="I1072" s="96">
        <f t="shared" si="329"/>
        <v>0.12226534921131424</v>
      </c>
      <c r="J1072" s="96">
        <f t="shared" si="322"/>
        <v>9.2892942834107012E-2</v>
      </c>
      <c r="K1072" s="96">
        <f t="shared" si="330"/>
        <v>0.12776046462440505</v>
      </c>
      <c r="L1072" s="96">
        <f t="shared" si="331"/>
        <v>47.197444805670393</v>
      </c>
      <c r="M1072" s="96">
        <f t="shared" si="323"/>
        <v>251.59797461938862</v>
      </c>
      <c r="N1072" s="96">
        <f t="shared" si="324"/>
        <v>24.229430074934839</v>
      </c>
      <c r="O1072" s="96">
        <f t="shared" si="332"/>
        <v>0.57835398438303953</v>
      </c>
      <c r="P1072" s="96">
        <f t="shared" si="333"/>
        <v>0.57835398438303953</v>
      </c>
      <c r="Q1072" s="96">
        <f t="shared" si="325"/>
        <v>0.43640517679848873</v>
      </c>
      <c r="R1072" s="96">
        <f t="shared" si="326"/>
        <v>4.5336660076006043E-2</v>
      </c>
      <c r="S1072" s="96">
        <f t="shared" si="334"/>
        <v>225.73009473881322</v>
      </c>
      <c r="T1072" s="96">
        <f t="shared" si="338"/>
        <v>265.56469880528141</v>
      </c>
      <c r="U1072" s="96">
        <f t="shared" si="338"/>
        <v>430.35133709622386</v>
      </c>
      <c r="V1072" s="32">
        <f t="shared" si="336"/>
        <v>1000</v>
      </c>
      <c r="W1072" s="100">
        <f>IF(A1072=1,((cPH1_+cPHr+(cNES*L1072+(cNES+cOSEX)*G1072+(cNES+cEREX)*H1072+(cNES+cHOEX)*I1072+(cNES+cNES)*S1072+(cNES+cOSEX)*N1072+(cNES+cEREX)*O1072+(cNES+cHOEX)*P1072)))/(1+cDR)^(A$6:A$65537 + 0.5),(cPHr+(cNES*L1072+(cNES+cOSEX)*G1072+(cNES+cEREX)*H1072+(cNES+cHOEX)*I1072+(cNES+cNES)*S1072+(cNES+cOSEX)*N1072+(cNES+cEREX)*O1072+(cNES+cHOEX)*P1072))/(1+cDR)^(((cycle + 0.5)/('Life tables'!$I$2/2))))</f>
        <v>6700.0593342678958</v>
      </c>
      <c r="X1072" s="107">
        <f>((L1072+G1072+H1072+I1072+N1072+O1072+P1072+S1072)/('Life tables'!$I$2/2))/(1+oDR)^(((cycle + 0.5)/('Life tables'!$I$2/2)))</f>
        <v>6.3434151326135373</v>
      </c>
      <c r="Y1072" s="31">
        <f>((uNES*L1072+ uOCEX*G1072+uEREX*H1072+uHOEX*I1072+uNES*S1072+ uOCEX*N1072+uEREX*O1072+uHOEX*P1072)/('Life tables'!$I$2/2))/(1+oDR)^(((cycle + 0.5)/('Life tables'!$I$2/2)))</f>
        <v>4.1805311183674103</v>
      </c>
      <c r="Z1072" s="100">
        <f t="shared" si="327"/>
        <v>72654.248511962636</v>
      </c>
      <c r="AA1072" s="107">
        <f>((L1072+G1072+H1072+I1072+N1072+O1072+P1072+S1072)/('Life tables'!$I$2/2))</f>
        <v>11.663484926940949</v>
      </c>
      <c r="AB1072" s="31">
        <f>((uNES*L1072+ uOCEX*G1072+uEREX*H1072+uHOEX*I1072+uNES*S1072+ uOCEX*N1072+uEREX*O1072+uHOEX*P1072)/('Life tables'!$I$2/2))</f>
        <v>7.6866420794371937</v>
      </c>
    </row>
    <row r="1073" spans="1:28" x14ac:dyDescent="0.25">
      <c r="A1073" s="4">
        <v>1067</v>
      </c>
      <c r="C1073" s="105">
        <f>IF(male=0,VLOOKUP((($A$5:$A$1570/'Life tables'!$I$2)*2)+age,lifetable,13,1),IF(male=1,VLOOKUP((($A$5:$A$1570/'Life tables'!$I$2)*2)+age,lifetable,10,1),"error"))</f>
        <v>1.5755603186140554E-3</v>
      </c>
      <c r="F1073" s="96">
        <f t="shared" si="320"/>
        <v>53.065763011724478</v>
      </c>
      <c r="G1073" s="96">
        <f t="shared" si="321"/>
        <v>5.3305669550507906</v>
      </c>
      <c r="H1073" s="96">
        <f t="shared" si="328"/>
        <v>0.30443312961982255</v>
      </c>
      <c r="I1073" s="96">
        <f t="shared" si="329"/>
        <v>0.12198347589476932</v>
      </c>
      <c r="J1073" s="96">
        <f t="shared" si="322"/>
        <v>9.2678785331190852E-2</v>
      </c>
      <c r="K1073" s="96">
        <f t="shared" si="330"/>
        <v>0.12746592274382071</v>
      </c>
      <c r="L1073" s="96">
        <f t="shared" si="331"/>
        <v>47.088634743084086</v>
      </c>
      <c r="M1073" s="96">
        <f t="shared" si="323"/>
        <v>251.01820108677012</v>
      </c>
      <c r="N1073" s="96">
        <f t="shared" si="324"/>
        <v>24.173596627590406</v>
      </c>
      <c r="O1073" s="96">
        <f t="shared" si="332"/>
        <v>0.57702124578235325</v>
      </c>
      <c r="P1073" s="96">
        <f t="shared" si="333"/>
        <v>0.57702124578235325</v>
      </c>
      <c r="Q1073" s="96">
        <f t="shared" si="325"/>
        <v>0.43539954004251635</v>
      </c>
      <c r="R1073" s="96">
        <f t="shared" si="326"/>
        <v>4.5232187869466409E-2</v>
      </c>
      <c r="S1073" s="96">
        <f t="shared" si="334"/>
        <v>225.20993023970303</v>
      </c>
      <c r="T1073" s="96">
        <f t="shared" si="338"/>
        <v>266.09277713065512</v>
      </c>
      <c r="U1073" s="96">
        <f t="shared" si="338"/>
        <v>430.52403520683714</v>
      </c>
      <c r="V1073" s="32">
        <f t="shared" si="336"/>
        <v>999.99999999999977</v>
      </c>
      <c r="W1073" s="100">
        <f>IF(A1073=1,((cPH1_+cPHr+(cNES*L1073+(cNES+cOSEX)*G1073+(cNES+cEREX)*H1073+(cNES+cHOEX)*I1073+(cNES+cNES)*S1073+(cNES+cOSEX)*N1073+(cNES+cEREX)*O1073+(cNES+cHOEX)*P1073)))/(1+cDR)^(A$6:A$65537 + 0.5),(cPHr+(cNES*L1073+(cNES+cOSEX)*G1073+(cNES+cEREX)*H1073+(cNES+cHOEX)*I1073+(cNES+cNES)*S1073+(cNES+cOSEX)*N1073+(cNES+cEREX)*O1073+(cNES+cHOEX)*P1073))/(1+cDR)^(((cycle + 0.5)/('Life tables'!$I$2/2))))</f>
        <v>6669.7011993328606</v>
      </c>
      <c r="X1073" s="107">
        <f>((L1073+G1073+H1073+I1073+N1073+O1073+P1073+S1073)/('Life tables'!$I$2/2))/(1+oDR)^(((cycle + 0.5)/('Life tables'!$I$2/2)))</f>
        <v>6.3251832693112426</v>
      </c>
      <c r="Y1073" s="31">
        <f>((uNES*L1073+ uOCEX*G1073+uEREX*H1073+uHOEX*I1073+uNES*S1073+ uOCEX*N1073+uEREX*O1073+uHOEX*P1073)/('Life tables'!$I$2/2))/(1+oDR)^(((cycle + 0.5)/('Life tables'!$I$2/2)))</f>
        <v>4.1685156877245477</v>
      </c>
      <c r="Z1073" s="100">
        <f t="shared" si="327"/>
        <v>72486.875396987351</v>
      </c>
      <c r="AA1073" s="107">
        <f>((L1073+G1073+H1073+I1073+N1073+O1073+P1073+S1073)/('Life tables'!$I$2/2))</f>
        <v>11.636605852858494</v>
      </c>
      <c r="AB1073" s="31">
        <f>((uNES*L1073+ uOCEX*G1073+uEREX*H1073+uHOEX*I1073+uNES*S1073+ uOCEX*N1073+uEREX*O1073+uHOEX*P1073)/('Life tables'!$I$2/2))</f>
        <v>7.6689278372150556</v>
      </c>
    </row>
    <row r="1074" spans="1:28" x14ac:dyDescent="0.25">
      <c r="A1074" s="4">
        <v>1068</v>
      </c>
      <c r="C1074" s="105">
        <f>IF(male=0,VLOOKUP((($A$5:$A$1570/'Life tables'!$I$2)*2)+age,lifetable,13,1),IF(male=1,VLOOKUP((($A$5:$A$1570/'Life tables'!$I$2)*2)+age,lifetable,10,1),"error"))</f>
        <v>1.5755603186140554E-3</v>
      </c>
      <c r="F1074" s="96">
        <f t="shared" si="320"/>
        <v>52.943425527237494</v>
      </c>
      <c r="G1074" s="96">
        <f t="shared" si="321"/>
        <v>5.3182778986958246</v>
      </c>
      <c r="H1074" s="96">
        <f t="shared" si="328"/>
        <v>0.30373129135050453</v>
      </c>
      <c r="I1074" s="96">
        <f t="shared" si="329"/>
        <v>0.12170225593781427</v>
      </c>
      <c r="J1074" s="96">
        <f t="shared" si="322"/>
        <v>9.2465124228075776E-2</v>
      </c>
      <c r="K1074" s="96">
        <f t="shared" si="330"/>
        <v>0.12717206358753486</v>
      </c>
      <c r="L1074" s="96">
        <f t="shared" si="331"/>
        <v>46.98007689343774</v>
      </c>
      <c r="M1074" s="96">
        <f t="shared" si="323"/>
        <v>250.43976213527014</v>
      </c>
      <c r="N1074" s="96">
        <f t="shared" si="324"/>
        <v>24.117891703299225</v>
      </c>
      <c r="O1074" s="96">
        <f t="shared" si="332"/>
        <v>0.57569157501362611</v>
      </c>
      <c r="P1074" s="96">
        <f t="shared" si="333"/>
        <v>0.57569157501362611</v>
      </c>
      <c r="Q1074" s="96">
        <f t="shared" si="325"/>
        <v>0.43439621816252771</v>
      </c>
      <c r="R1074" s="96">
        <f t="shared" si="326"/>
        <v>4.5127956147575379E-2</v>
      </c>
      <c r="S1074" s="96">
        <f t="shared" si="334"/>
        <v>224.69096310763356</v>
      </c>
      <c r="T1074" s="96">
        <f t="shared" si="338"/>
        <v>266.61963847304571</v>
      </c>
      <c r="U1074" s="96">
        <f t="shared" si="338"/>
        <v>430.69633522657227</v>
      </c>
      <c r="V1074" s="32">
        <f t="shared" si="336"/>
        <v>999.99999999999989</v>
      </c>
      <c r="W1074" s="100">
        <f>IF(A1074=1,((cPH1_+cPHr+(cNES*L1074+(cNES+cOSEX)*G1074+(cNES+cEREX)*H1074+(cNES+cHOEX)*I1074+(cNES+cNES)*S1074+(cNES+cOSEX)*N1074+(cNES+cEREX)*O1074+(cNES+cHOEX)*P1074)))/(1+cDR)^(A$6:A$65537 + 0.5),(cPHr+(cNES*L1074+(cNES+cOSEX)*G1074+(cNES+cEREX)*H1074+(cNES+cHOEX)*I1074+(cNES+cNES)*S1074+(cNES+cOSEX)*N1074+(cNES+cEREX)*O1074+(cNES+cHOEX)*P1074))/(1+cDR)^(((cycle + 0.5)/('Life tables'!$I$2/2))))</f>
        <v>6639.4806186014157</v>
      </c>
      <c r="X1074" s="107">
        <f>((L1074+G1074+H1074+I1074+N1074+O1074+P1074+S1074)/('Life tables'!$I$2/2))/(1+oDR)^(((cycle + 0.5)/('Life tables'!$I$2/2)))</f>
        <v>6.3070038090233833</v>
      </c>
      <c r="Y1074" s="31">
        <f>((uNES*L1074+ uOCEX*G1074+uEREX*H1074+uHOEX*I1074+uNES*S1074+ uOCEX*N1074+uEREX*O1074+uHOEX*P1074)/('Life tables'!$I$2/2))/(1+oDR)^(((cycle + 0.5)/('Life tables'!$I$2/2)))</f>
        <v>4.1565347924459193</v>
      </c>
      <c r="Z1074" s="100">
        <f t="shared" si="327"/>
        <v>72319.88786643566</v>
      </c>
      <c r="AA1074" s="107">
        <f>((L1074+G1074+H1074+I1074+N1074+O1074+P1074+S1074)/('Life tables'!$I$2/2))</f>
        <v>11.609788726763641</v>
      </c>
      <c r="AB1074" s="31">
        <f>((uNES*L1074+ uOCEX*G1074+uEREX*H1074+uHOEX*I1074+uNES*S1074+ uOCEX*N1074+uEREX*O1074+uHOEX*P1074)/('Life tables'!$I$2/2))</f>
        <v>7.6512544207915791</v>
      </c>
    </row>
    <row r="1075" spans="1:28" x14ac:dyDescent="0.25">
      <c r="A1075" s="4">
        <v>1069</v>
      </c>
      <c r="C1075" s="105">
        <f>IF(male=0,VLOOKUP((($A$5:$A$1570/'Life tables'!$I$2)*2)+age,lifetable,13,1),IF(male=1,VLOOKUP((($A$5:$A$1570/'Life tables'!$I$2)*2)+age,lifetable,10,1),"error"))</f>
        <v>1.7383770313330604E-3</v>
      </c>
      <c r="F1075" s="96">
        <f t="shared" si="320"/>
        <v>52.8213715576941</v>
      </c>
      <c r="G1075" s="96">
        <f t="shared" si="321"/>
        <v>5.3060173220103062</v>
      </c>
      <c r="H1075" s="96">
        <f t="shared" si="328"/>
        <v>0.30303107957888809</v>
      </c>
      <c r="I1075" s="96">
        <f t="shared" si="329"/>
        <v>0.1214216877031058</v>
      </c>
      <c r="J1075" s="96">
        <f t="shared" si="322"/>
        <v>0.10178517666137168</v>
      </c>
      <c r="K1075" s="96">
        <f t="shared" si="330"/>
        <v>0.12687888544461515</v>
      </c>
      <c r="L1075" s="96">
        <f t="shared" si="331"/>
        <v>46.862237406295812</v>
      </c>
      <c r="M1075" s="96">
        <f t="shared" si="323"/>
        <v>249.86265474268779</v>
      </c>
      <c r="N1075" s="96">
        <f t="shared" si="324"/>
        <v>24.062315011016803</v>
      </c>
      <c r="O1075" s="96">
        <f t="shared" si="332"/>
        <v>0.57436496512965618</v>
      </c>
      <c r="P1075" s="96">
        <f t="shared" si="333"/>
        <v>0.57436496512965618</v>
      </c>
      <c r="Q1075" s="96">
        <f t="shared" si="325"/>
        <v>0.47818180145441103</v>
      </c>
      <c r="R1075" s="96">
        <f t="shared" si="326"/>
        <v>4.5023964365747897E-2</v>
      </c>
      <c r="S1075" s="96">
        <f t="shared" si="334"/>
        <v>224.12840403559153</v>
      </c>
      <c r="T1075" s="96">
        <f t="shared" si="338"/>
        <v>267.19960545116152</v>
      </c>
      <c r="U1075" s="96">
        <f t="shared" si="338"/>
        <v>430.86823807638262</v>
      </c>
      <c r="V1075" s="32">
        <f t="shared" si="336"/>
        <v>999.99999999999977</v>
      </c>
      <c r="W1075" s="100">
        <f>IF(A1075=1,((cPH1_+cPHr+(cNES*L1075+(cNES+cOSEX)*G1075+(cNES+cEREX)*H1075+(cNES+cHOEX)*I1075+(cNES+cNES)*S1075+(cNES+cOSEX)*N1075+(cNES+cEREX)*O1075+(cNES+cHOEX)*P1075)))/(1+cDR)^(A$6:A$65537 + 0.5),(cPHr+(cNES*L1075+(cNES+cOSEX)*G1075+(cNES+cEREX)*H1075+(cNES+cHOEX)*I1075+(cNES+cNES)*S1075+(cNES+cOSEX)*N1075+(cNES+cEREX)*O1075+(cNES+cHOEX)*P1075))/(1+cDR)^(((cycle + 0.5)/('Life tables'!$I$2/2))))</f>
        <v>6608.3718406292192</v>
      </c>
      <c r="X1075" s="107">
        <f>((L1075+G1075+H1075+I1075+N1075+O1075+P1075+S1075)/('Life tables'!$I$2/2))/(1+oDR)^(((cycle + 0.5)/('Life tables'!$I$2/2)))</f>
        <v>6.2877453894507251</v>
      </c>
      <c r="Y1075" s="31">
        <f>((uNES*L1075+ uOCEX*G1075+uEREX*H1075+uHOEX*I1075+uNES*S1075+ uOCEX*N1075+uEREX*O1075+uHOEX*P1075)/('Life tables'!$I$2/2))/(1+oDR)^(((cycle + 0.5)/('Life tables'!$I$2/2)))</f>
        <v>4.1438304214450081</v>
      </c>
      <c r="Z1075" s="100">
        <f t="shared" si="327"/>
        <v>72142.093940615756</v>
      </c>
      <c r="AA1075" s="107">
        <f>((L1075+G1075+H1075+I1075+N1075+O1075+P1075+S1075)/('Life tables'!$I$2/2))</f>
        <v>11.580949907751803</v>
      </c>
      <c r="AB1075" s="31">
        <f>((uNES*L1075+ uOCEX*G1075+uEREX*H1075+uHOEX*I1075+uNES*S1075+ uOCEX*N1075+uEREX*O1075+uHOEX*P1075)/('Life tables'!$I$2/2))</f>
        <v>7.6322257923304484</v>
      </c>
    </row>
    <row r="1076" spans="1:28" x14ac:dyDescent="0.25">
      <c r="A1076" s="4">
        <v>1070</v>
      </c>
      <c r="C1076" s="105">
        <f>IF(male=0,VLOOKUP((($A$5:$A$1570/'Life tables'!$I$2)*2)+age,lifetable,13,1),IF(male=1,VLOOKUP((($A$5:$A$1570/'Life tables'!$I$2)*2)+age,lifetable,10,1),"error"))</f>
        <v>1.7383770313330604E-3</v>
      </c>
      <c r="F1076" s="96">
        <f t="shared" si="320"/>
        <v>52.690051895502087</v>
      </c>
      <c r="G1076" s="96">
        <f t="shared" si="321"/>
        <v>5.292825987106208</v>
      </c>
      <c r="H1076" s="96">
        <f t="shared" si="328"/>
        <v>0.30227771142826149</v>
      </c>
      <c r="I1076" s="96">
        <f t="shared" si="329"/>
        <v>0.12111982021004875</v>
      </c>
      <c r="J1076" s="96">
        <f t="shared" si="322"/>
        <v>0.10153212766583913</v>
      </c>
      <c r="K1076" s="96">
        <f t="shared" si="330"/>
        <v>0.12656345076572409</v>
      </c>
      <c r="L1076" s="96">
        <f t="shared" si="331"/>
        <v>46.745732798326003</v>
      </c>
      <c r="M1076" s="96">
        <f t="shared" si="323"/>
        <v>249.24210457695366</v>
      </c>
      <c r="N1076" s="96">
        <f t="shared" si="324"/>
        <v>24.002554685555559</v>
      </c>
      <c r="O1076" s="96">
        <f t="shared" si="332"/>
        <v>0.57293849235536287</v>
      </c>
      <c r="P1076" s="96">
        <f t="shared" si="333"/>
        <v>0.57293849235536287</v>
      </c>
      <c r="Q1076" s="96">
        <f t="shared" si="325"/>
        <v>0.47699420582732871</v>
      </c>
      <c r="R1076" s="96">
        <f t="shared" si="326"/>
        <v>4.4912144419794207E-2</v>
      </c>
      <c r="S1076" s="96">
        <f t="shared" si="334"/>
        <v>223.57176655644025</v>
      </c>
      <c r="T1076" s="96">
        <f t="shared" si="338"/>
        <v>267.7781317846547</v>
      </c>
      <c r="U1076" s="96">
        <f t="shared" si="338"/>
        <v>431.03971367156817</v>
      </c>
      <c r="V1076" s="32">
        <f t="shared" si="336"/>
        <v>999.99999999999989</v>
      </c>
      <c r="W1076" s="100">
        <f>IF(A1076=1,((cPH1_+cPHr+(cNES*L1076+(cNES+cOSEX)*G1076+(cNES+cEREX)*H1076+(cNES+cHOEX)*I1076+(cNES+cNES)*S1076+(cNES+cOSEX)*N1076+(cNES+cEREX)*O1076+(cNES+cHOEX)*P1076)))/(1+cDR)^(A$6:A$65537 + 0.5),(cPHr+(cNES*L1076+(cNES+cOSEX)*G1076+(cNES+cEREX)*H1076+(cNES+cHOEX)*I1076+(cNES+cNES)*S1076+(cNES+cOSEX)*N1076+(cNES+cEREX)*O1076+(cNES+cHOEX)*P1076))/(1+cDR)^(((cycle + 0.5)/('Life tables'!$I$2/2))))</f>
        <v>6577.2468876885441</v>
      </c>
      <c r="X1076" s="107">
        <f>((L1076+G1076+H1076+I1076+N1076+O1076+P1076+S1076)/('Life tables'!$I$2/2))/(1+oDR)^(((cycle + 0.5)/('Life tables'!$I$2/2)))</f>
        <v>6.2685457805706593</v>
      </c>
      <c r="Y1076" s="31">
        <f>((uNES*L1076+ uOCEX*G1076+uEREX*H1076+uHOEX*I1076+uNES*S1076+ uOCEX*N1076+uEREX*O1076+uHOEX*P1076)/('Life tables'!$I$2/2))/(1+oDR)^(((cycle + 0.5)/('Life tables'!$I$2/2)))</f>
        <v>4.1311772522813488</v>
      </c>
      <c r="Z1076" s="100">
        <f t="shared" si="327"/>
        <v>71962.965371486236</v>
      </c>
      <c r="AA1076" s="107">
        <f>((L1076+G1076+H1076+I1076+N1076+O1076+P1076+S1076)/('Life tables'!$I$2/2))</f>
        <v>11.552182734131668</v>
      </c>
      <c r="AB1076" s="31">
        <f>((uNES*L1076+ uOCEX*G1076+uEREX*H1076+uHOEX*I1076+uNES*S1076+ uOCEX*N1076+uEREX*O1076+uHOEX*P1076)/('Life tables'!$I$2/2))</f>
        <v>7.6132672865472033</v>
      </c>
    </row>
    <row r="1077" spans="1:28" x14ac:dyDescent="0.25">
      <c r="A1077" s="4">
        <v>1071</v>
      </c>
      <c r="C1077" s="105">
        <f>IF(male=0,VLOOKUP((($A$5:$A$1570/'Life tables'!$I$2)*2)+age,lifetable,13,1),IF(male=1,VLOOKUP((($A$5:$A$1570/'Life tables'!$I$2)*2)+age,lifetable,10,1),"error"))</f>
        <v>1.7383770313330604E-3</v>
      </c>
      <c r="F1077" s="96">
        <f t="shared" si="320"/>
        <v>52.559062366370078</v>
      </c>
      <c r="G1077" s="96">
        <f t="shared" si="321"/>
        <v>5.2796678147589171</v>
      </c>
      <c r="H1077" s="96">
        <f t="shared" si="328"/>
        <v>0.30152623721894362</v>
      </c>
      <c r="I1077" s="96">
        <f t="shared" si="329"/>
        <v>0.12081871160136236</v>
      </c>
      <c r="J1077" s="96">
        <f t="shared" si="322"/>
        <v>0.10127971482667367</v>
      </c>
      <c r="K1077" s="96">
        <f t="shared" si="330"/>
        <v>0.12624880907863667</v>
      </c>
      <c r="L1077" s="96">
        <f t="shared" si="331"/>
        <v>46.629521078885546</v>
      </c>
      <c r="M1077" s="96">
        <f t="shared" si="323"/>
        <v>248.62309217740702</v>
      </c>
      <c r="N1077" s="96">
        <f t="shared" si="324"/>
        <v>23.942942450309939</v>
      </c>
      <c r="O1077" s="96">
        <f t="shared" si="332"/>
        <v>0.57151555447916613</v>
      </c>
      <c r="P1077" s="96">
        <f t="shared" si="333"/>
        <v>0.57151555447916613</v>
      </c>
      <c r="Q1077" s="96">
        <f t="shared" si="325"/>
        <v>0.47580955314426709</v>
      </c>
      <c r="R1077" s="96">
        <f t="shared" si="326"/>
        <v>4.4800601571392769E-2</v>
      </c>
      <c r="S1077" s="96">
        <f t="shared" si="334"/>
        <v>223.01650846342309</v>
      </c>
      <c r="T1077" s="96">
        <f t="shared" si="338"/>
        <v>268.35522105262567</v>
      </c>
      <c r="U1077" s="96">
        <f t="shared" si="338"/>
        <v>431.21076308221819</v>
      </c>
      <c r="V1077" s="32">
        <f t="shared" si="336"/>
        <v>1000</v>
      </c>
      <c r="W1077" s="100">
        <f>IF(A1077=1,((cPH1_+cPHr+(cNES*L1077+(cNES+cOSEX)*G1077+(cNES+cEREX)*H1077+(cNES+cHOEX)*I1077+(cNES+cNES)*S1077+(cNES+cOSEX)*N1077+(cNES+cEREX)*O1077+(cNES+cHOEX)*P1077)))/(1+cDR)^(A$6:A$65537 + 0.5),(cPHr+(cNES*L1077+(cNES+cOSEX)*G1077+(cNES+cEREX)*H1077+(cNES+cHOEX)*I1077+(cNES+cNES)*S1077+(cNES+cOSEX)*N1077+(cNES+cEREX)*O1077+(cNES+cHOEX)*P1077))/(1+cDR)^(((cycle + 0.5)/('Life tables'!$I$2/2))))</f>
        <v>6546.2685179570526</v>
      </c>
      <c r="X1077" s="107">
        <f>((L1077+G1077+H1077+I1077+N1077+O1077+P1077+S1077)/('Life tables'!$I$2/2))/(1+oDR)^(((cycle + 0.5)/('Life tables'!$I$2/2)))</f>
        <v>6.2494048026053139</v>
      </c>
      <c r="Y1077" s="31">
        <f>((uNES*L1077+ uOCEX*G1077+uEREX*H1077+uHOEX*I1077+uNES*S1077+ uOCEX*N1077+uEREX*O1077+uHOEX*P1077)/('Life tables'!$I$2/2))/(1+oDR)^(((cycle + 0.5)/('Life tables'!$I$2/2)))</f>
        <v>4.1185627227069679</v>
      </c>
      <c r="Z1077" s="100">
        <f t="shared" si="327"/>
        <v>71784.281434697434</v>
      </c>
      <c r="AA1077" s="107">
        <f>((L1077+G1077+H1077+I1077+N1077+O1077+P1077+S1077)/('Life tables'!$I$2/2))</f>
        <v>11.523487027578296</v>
      </c>
      <c r="AB1077" s="31">
        <f>((uNES*L1077+ uOCEX*G1077+uEREX*H1077+uHOEX*I1077+uNES*S1077+ uOCEX*N1077+uEREX*O1077+uHOEX*P1077)/('Life tables'!$I$2/2))</f>
        <v>7.5943558797144339</v>
      </c>
    </row>
    <row r="1078" spans="1:28" x14ac:dyDescent="0.25">
      <c r="A1078" s="4">
        <v>1072</v>
      </c>
      <c r="C1078" s="105">
        <f>IF(male=0,VLOOKUP((($A$5:$A$1570/'Life tables'!$I$2)*2)+age,lifetable,13,1),IF(male=1,VLOOKUP((($A$5:$A$1570/'Life tables'!$I$2)*2)+age,lifetable,10,1),"error"))</f>
        <v>1.7383770313330604E-3</v>
      </c>
      <c r="F1078" s="96">
        <f t="shared" si="320"/>
        <v>52.428402012133724</v>
      </c>
      <c r="G1078" s="96">
        <f t="shared" si="321"/>
        <v>5.2665427087188199</v>
      </c>
      <c r="H1078" s="96">
        <f t="shared" si="328"/>
        <v>0.3007766514540387</v>
      </c>
      <c r="I1078" s="96">
        <f t="shared" si="329"/>
        <v>0.12051835967449248</v>
      </c>
      <c r="J1078" s="96">
        <f t="shared" si="322"/>
        <v>0.10102793629752171</v>
      </c>
      <c r="K1078" s="96">
        <f t="shared" si="330"/>
        <v>0.12593495808180671</v>
      </c>
      <c r="L1078" s="96">
        <f t="shared" si="331"/>
        <v>46.513601397907046</v>
      </c>
      <c r="M1078" s="96">
        <f t="shared" si="323"/>
        <v>248.0056138530224</v>
      </c>
      <c r="N1078" s="96">
        <f t="shared" si="324"/>
        <v>23.88347794982619</v>
      </c>
      <c r="O1078" s="96">
        <f t="shared" si="332"/>
        <v>0.57009614301642186</v>
      </c>
      <c r="P1078" s="96">
        <f t="shared" si="333"/>
        <v>0.57009614301642186</v>
      </c>
      <c r="Q1078" s="96">
        <f t="shared" si="325"/>
        <v>0.47462783634142047</v>
      </c>
      <c r="R1078" s="96">
        <f t="shared" si="326"/>
        <v>4.468933515543979E-2</v>
      </c>
      <c r="S1078" s="96">
        <f t="shared" si="334"/>
        <v>222.4626264456665</v>
      </c>
      <c r="T1078" s="96">
        <f t="shared" si="338"/>
        <v>268.93087682526459</v>
      </c>
      <c r="U1078" s="96">
        <f t="shared" si="338"/>
        <v>431.38138737545546</v>
      </c>
      <c r="V1078" s="32">
        <f t="shared" si="336"/>
        <v>1000</v>
      </c>
      <c r="W1078" s="100">
        <f>IF(A1078=1,((cPH1_+cPHr+(cNES*L1078+(cNES+cOSEX)*G1078+(cNES+cEREX)*H1078+(cNES+cHOEX)*I1078+(cNES+cNES)*S1078+(cNES+cOSEX)*N1078+(cNES+cEREX)*O1078+(cNES+cHOEX)*P1078)))/(1+cDR)^(A$6:A$65537 + 0.5),(cPHr+(cNES*L1078+(cNES+cOSEX)*G1078+(cNES+cEREX)*H1078+(cNES+cHOEX)*I1078+(cNES+cNES)*S1078+(cNES+cOSEX)*N1078+(cNES+cEREX)*O1078+(cNES+cHOEX)*P1078))/(1+cDR)^(((cycle + 0.5)/('Life tables'!$I$2/2))))</f>
        <v>6515.4360420786888</v>
      </c>
      <c r="X1078" s="107">
        <f>((L1078+G1078+H1078+I1078+N1078+O1078+P1078+S1078)/('Life tables'!$I$2/2))/(1+oDR)^(((cycle + 0.5)/('Life tables'!$I$2/2)))</f>
        <v>6.2303222763329247</v>
      </c>
      <c r="Y1078" s="31">
        <f>((uNES*L1078+ uOCEX*G1078+uEREX*H1078+uHOEX*I1078+uNES*S1078+ uOCEX*N1078+uEREX*O1078+uHOEX*P1078)/('Life tables'!$I$2/2))/(1+oDR)^(((cycle + 0.5)/('Life tables'!$I$2/2)))</f>
        <v>4.1059867146126585</v>
      </c>
      <c r="Z1078" s="100">
        <f t="shared" si="327"/>
        <v>71606.041037020128</v>
      </c>
      <c r="AA1078" s="107">
        <f>((L1078+G1078+H1078+I1078+N1078+O1078+P1078+S1078)/('Life tables'!$I$2/2))</f>
        <v>11.494862610222292</v>
      </c>
      <c r="AB1078" s="31">
        <f>((uNES*L1078+ uOCEX*G1078+uEREX*H1078+uHOEX*I1078+uNES*S1078+ uOCEX*N1078+uEREX*O1078+uHOEX*P1078)/('Life tables'!$I$2/2))</f>
        <v>7.5754914546170822</v>
      </c>
    </row>
    <row r="1079" spans="1:28" x14ac:dyDescent="0.25">
      <c r="A1079" s="4">
        <v>1073</v>
      </c>
      <c r="C1079" s="105">
        <f>IF(male=0,VLOOKUP((($A$5:$A$1570/'Life tables'!$I$2)*2)+age,lifetable,13,1),IF(male=1,VLOOKUP((($A$5:$A$1570/'Life tables'!$I$2)*2)+age,lifetable,10,1),"error"))</f>
        <v>1.7383770313330604E-3</v>
      </c>
      <c r="F1079" s="96">
        <f t="shared" si="320"/>
        <v>52.298069881854104</v>
      </c>
      <c r="G1079" s="96">
        <f t="shared" si="321"/>
        <v>5.2534505734621115</v>
      </c>
      <c r="H1079" s="96">
        <f t="shared" si="328"/>
        <v>0.30002894867810243</v>
      </c>
      <c r="I1079" s="96">
        <f t="shared" si="329"/>
        <v>0.12021876224349416</v>
      </c>
      <c r="J1079" s="96">
        <f t="shared" si="322"/>
        <v>0.1007767902459529</v>
      </c>
      <c r="K1079" s="96">
        <f t="shared" si="330"/>
        <v>0.12562189549104383</v>
      </c>
      <c r="L1079" s="96">
        <f t="shared" si="331"/>
        <v>46.397972911733397</v>
      </c>
      <c r="M1079" s="96">
        <f t="shared" si="323"/>
        <v>247.38966591742584</v>
      </c>
      <c r="N1079" s="96">
        <f t="shared" si="324"/>
        <v>23.824160829098513</v>
      </c>
      <c r="O1079" s="96">
        <f t="shared" si="332"/>
        <v>0.56868024949317841</v>
      </c>
      <c r="P1079" s="96">
        <f t="shared" si="333"/>
        <v>0.56868024949317841</v>
      </c>
      <c r="Q1079" s="96">
        <f t="shared" si="325"/>
        <v>0.47344904836388535</v>
      </c>
      <c r="R1079" s="96">
        <f t="shared" si="326"/>
        <v>4.4578344507669662E-2</v>
      </c>
      <c r="S1079" s="96">
        <f t="shared" si="334"/>
        <v>221.91011719646943</v>
      </c>
      <c r="T1079" s="96">
        <f t="shared" si="338"/>
        <v>269.50510266387442</v>
      </c>
      <c r="U1079" s="96">
        <f t="shared" si="338"/>
        <v>431.5515876154542</v>
      </c>
      <c r="V1079" s="32">
        <f t="shared" si="336"/>
        <v>1000.0000000000001</v>
      </c>
      <c r="W1079" s="100">
        <f>IF(A1079=1,((cPH1_+cPHr+(cNES*L1079+(cNES+cOSEX)*G1079+(cNES+cEREX)*H1079+(cNES+cHOEX)*I1079+(cNES+cNES)*S1079+(cNES+cOSEX)*N1079+(cNES+cEREX)*O1079+(cNES+cHOEX)*P1079)))/(1+cDR)^(A$6:A$65537 + 0.5),(cPHr+(cNES*L1079+(cNES+cOSEX)*G1079+(cNES+cEREX)*H1079+(cNES+cHOEX)*I1079+(cNES+cNES)*S1079+(cNES+cOSEX)*N1079+(cNES+cEREX)*O1079+(cNES+cHOEX)*P1079))/(1+cDR)^(((cycle + 0.5)/('Life tables'!$I$2/2))))</f>
        <v>6484.7487739017743</v>
      </c>
      <c r="X1079" s="107">
        <f>((L1079+G1079+H1079+I1079+N1079+O1079+P1079+S1079)/('Life tables'!$I$2/2))/(1+oDR)^(((cycle + 0.5)/('Life tables'!$I$2/2)))</f>
        <v>6.2112980230858881</v>
      </c>
      <c r="Y1079" s="31">
        <f>((uNES*L1079+ uOCEX*G1079+uEREX*H1079+uHOEX*I1079+uNES*S1079+ uOCEX*N1079+uEREX*O1079+uHOEX*P1079)/('Life tables'!$I$2/2))/(1+oDR)^(((cycle + 0.5)/('Life tables'!$I$2/2)))</f>
        <v>4.0934491102542898</v>
      </c>
      <c r="Z1079" s="100">
        <f t="shared" si="327"/>
        <v>71428.243087546798</v>
      </c>
      <c r="AA1079" s="107">
        <f>((L1079+G1079+H1079+I1079+N1079+O1079+P1079+S1079)/('Life tables'!$I$2/2))</f>
        <v>11.466309304648243</v>
      </c>
      <c r="AB1079" s="31">
        <f>((uNES*L1079+ uOCEX*G1079+uEREX*H1079+uHOEX*I1079+uNES*S1079+ uOCEX*N1079+uEREX*O1079+uHOEX*P1079)/('Life tables'!$I$2/2))</f>
        <v>7.5566738943390437</v>
      </c>
    </row>
    <row r="1080" spans="1:28" x14ac:dyDescent="0.25">
      <c r="A1080" s="4">
        <v>1074</v>
      </c>
      <c r="C1080" s="105">
        <f>IF(male=0,VLOOKUP((($A$5:$A$1570/'Life tables'!$I$2)*2)+age,lifetable,13,1),IF(male=1,VLOOKUP((($A$5:$A$1570/'Life tables'!$I$2)*2)+age,lifetable,10,1),"error"))</f>
        <v>1.7383770313330604E-3</v>
      </c>
      <c r="F1080" s="96">
        <f t="shared" si="320"/>
        <v>52.168065031629794</v>
      </c>
      <c r="G1080" s="96">
        <f t="shared" si="321"/>
        <v>5.2403913141719194</v>
      </c>
      <c r="H1080" s="96">
        <f t="shared" si="328"/>
        <v>0.29928312347606395</v>
      </c>
      <c r="I1080" s="96">
        <f t="shared" si="329"/>
        <v>0.11991991713859976</v>
      </c>
      <c r="J1080" s="96">
        <f t="shared" si="322"/>
        <v>0.10052627485309788</v>
      </c>
      <c r="K1080" s="96">
        <f t="shared" si="330"/>
        <v>0.12530961903906193</v>
      </c>
      <c r="L1080" s="96">
        <f t="shared" si="331"/>
        <v>46.28263478295105</v>
      </c>
      <c r="M1080" s="96">
        <f t="shared" si="323"/>
        <v>246.77524468904161</v>
      </c>
      <c r="N1080" s="96">
        <f t="shared" si="324"/>
        <v>23.76499073358319</v>
      </c>
      <c r="O1080" s="96">
        <f t="shared" si="332"/>
        <v>0.56726786544651375</v>
      </c>
      <c r="P1080" s="96">
        <f t="shared" si="333"/>
        <v>0.56726786544651375</v>
      </c>
      <c r="Q1080" s="96">
        <f t="shared" si="325"/>
        <v>0.47227318216594089</v>
      </c>
      <c r="R1080" s="96">
        <f t="shared" si="326"/>
        <v>4.4467628964681379E-2</v>
      </c>
      <c r="S1080" s="96">
        <f t="shared" si="334"/>
        <v>221.35897741343479</v>
      </c>
      <c r="T1080" s="96">
        <f t="shared" ref="T1080:U1095" si="339">J1080+Q1080+T1079</f>
        <v>270.07790212089344</v>
      </c>
      <c r="U1080" s="96">
        <f t="shared" si="339"/>
        <v>431.72136486345795</v>
      </c>
      <c r="V1080" s="32">
        <f t="shared" si="336"/>
        <v>1000</v>
      </c>
      <c r="W1080" s="100">
        <f>IF(A1080=1,((cPH1_+cPHr+(cNES*L1080+(cNES+cOSEX)*G1080+(cNES+cEREX)*H1080+(cNES+cHOEX)*I1080+(cNES+cNES)*S1080+(cNES+cOSEX)*N1080+(cNES+cEREX)*O1080+(cNES+cHOEX)*P1080)))/(1+cDR)^(A$6:A$65537 + 0.5),(cPHr+(cNES*L1080+(cNES+cOSEX)*G1080+(cNES+cEREX)*H1080+(cNES+cHOEX)*I1080+(cNES+cNES)*S1080+(cNES+cOSEX)*N1080+(cNES+cEREX)*O1080+(cNES+cHOEX)*P1080))/(1+cDR)^(((cycle + 0.5)/('Life tables'!$I$2/2))))</f>
        <v>6454.2060304655161</v>
      </c>
      <c r="X1080" s="107">
        <f>((L1080+G1080+H1080+I1080+N1080+O1080+P1080+S1080)/('Life tables'!$I$2/2))/(1+oDR)^(((cycle + 0.5)/('Life tables'!$I$2/2)))</f>
        <v>6.1923318647488177</v>
      </c>
      <c r="Y1080" s="31">
        <f>((uNES*L1080+ uOCEX*G1080+uEREX*H1080+uHOEX*I1080+uNES*S1080+ uOCEX*N1080+uEREX*O1080+uHOEX*P1080)/('Life tables'!$I$2/2))/(1+oDR)^(((cycle + 0.5)/('Life tables'!$I$2/2)))</f>
        <v>4.0809497922515297</v>
      </c>
      <c r="Z1080" s="100">
        <f t="shared" si="327"/>
        <v>71250.886497699496</v>
      </c>
      <c r="AA1080" s="107">
        <f>((L1080+G1080+H1080+I1080+N1080+O1080+P1080+S1080)/('Life tables'!$I$2/2))</f>
        <v>11.437826933893154</v>
      </c>
      <c r="AB1080" s="31">
        <f>((uNES*L1080+ uOCEX*G1080+uEREX*H1080+uHOEX*I1080+uNES*S1080+ uOCEX*N1080+uEREX*O1080+uHOEX*P1080)/('Life tables'!$I$2/2))</f>
        <v>7.5379030822621464</v>
      </c>
    </row>
    <row r="1081" spans="1:28" x14ac:dyDescent="0.25">
      <c r="A1081" s="4">
        <v>1075</v>
      </c>
      <c r="C1081" s="105">
        <f>IF(male=0,VLOOKUP((($A$5:$A$1570/'Life tables'!$I$2)*2)+age,lifetable,13,1),IF(male=1,VLOOKUP((($A$5:$A$1570/'Life tables'!$I$2)*2)+age,lifetable,10,1),"error"))</f>
        <v>1.7383770313330604E-3</v>
      </c>
      <c r="F1081" s="96">
        <f t="shared" si="320"/>
        <v>52.038386524415387</v>
      </c>
      <c r="G1081" s="96">
        <f t="shared" si="321"/>
        <v>5.2273648367200689</v>
      </c>
      <c r="H1081" s="96">
        <f t="shared" si="328"/>
        <v>0.29853917047218487</v>
      </c>
      <c r="I1081" s="96">
        <f t="shared" si="329"/>
        <v>0.1196218222058017</v>
      </c>
      <c r="J1081" s="96">
        <f t="shared" si="322"/>
        <v>0.10027638831329866</v>
      </c>
      <c r="K1081" s="96">
        <f t="shared" si="330"/>
        <v>0.12499812647504334</v>
      </c>
      <c r="L1081" s="96">
        <f t="shared" si="331"/>
        <v>46.167586180228987</v>
      </c>
      <c r="M1081" s="96">
        <f t="shared" si="323"/>
        <v>246.16234649123328</v>
      </c>
      <c r="N1081" s="96">
        <f t="shared" si="324"/>
        <v>23.705967309212163</v>
      </c>
      <c r="O1081" s="96">
        <f t="shared" si="332"/>
        <v>0.56585898242486043</v>
      </c>
      <c r="P1081" s="96">
        <f t="shared" si="333"/>
        <v>0.56585898242486043</v>
      </c>
      <c r="Q1081" s="96">
        <f t="shared" si="325"/>
        <v>0.47110023071131885</v>
      </c>
      <c r="R1081" s="96">
        <f t="shared" si="326"/>
        <v>4.4357187863963976E-2</v>
      </c>
      <c r="S1081" s="96">
        <f t="shared" si="334"/>
        <v>220.80920379859612</v>
      </c>
      <c r="T1081" s="96">
        <f t="shared" si="339"/>
        <v>270.64927873991803</v>
      </c>
      <c r="U1081" s="96">
        <f t="shared" si="339"/>
        <v>431.89072017779694</v>
      </c>
      <c r="V1081" s="32">
        <f t="shared" si="336"/>
        <v>1000</v>
      </c>
      <c r="W1081" s="100">
        <f>IF(A1081=1,((cPH1_+cPHr+(cNES*L1081+(cNES+cOSEX)*G1081+(cNES+cEREX)*H1081+(cNES+cHOEX)*I1081+(cNES+cNES)*S1081+(cNES+cOSEX)*N1081+(cNES+cEREX)*O1081+(cNES+cHOEX)*P1081)))/(1+cDR)^(A$6:A$65537 + 0.5),(cPHr+(cNES*L1081+(cNES+cOSEX)*G1081+(cNES+cEREX)*H1081+(cNES+cHOEX)*I1081+(cNES+cNES)*S1081+(cNES+cOSEX)*N1081+(cNES+cEREX)*O1081+(cNES+cHOEX)*P1081))/(1+cDR)^(((cycle + 0.5)/('Life tables'!$I$2/2))))</f>
        <v>6423.8071319865112</v>
      </c>
      <c r="X1081" s="107">
        <f>((L1081+G1081+H1081+I1081+N1081+O1081+P1081+S1081)/('Life tables'!$I$2/2))/(1+oDR)^(((cycle + 0.5)/('Life tables'!$I$2/2)))</f>
        <v>6.1734236237566229</v>
      </c>
      <c r="Y1081" s="31">
        <f>((uNES*L1081+ uOCEX*G1081+uEREX*H1081+uHOEX*I1081+uNES*S1081+ uOCEX*N1081+uEREX*O1081+uHOEX*P1081)/('Life tables'!$I$2/2))/(1+oDR)^(((cycle + 0.5)/('Life tables'!$I$2/2)))</f>
        <v>4.0684886435865808</v>
      </c>
      <c r="Z1081" s="100">
        <f t="shared" si="327"/>
        <v>71073.970181237499</v>
      </c>
      <c r="AA1081" s="107">
        <f>((L1081+G1081+H1081+I1081+N1081+O1081+P1081+S1081)/('Life tables'!$I$2/2))</f>
        <v>11.409415321444916</v>
      </c>
      <c r="AB1081" s="31">
        <f>((uNES*L1081+ uOCEX*G1081+uEREX*H1081+uHOEX*I1081+uNES*S1081+ uOCEX*N1081+uEREX*O1081+uHOEX*P1081)/('Life tables'!$I$2/2))</f>
        <v>7.5191789020651498</v>
      </c>
    </row>
    <row r="1082" spans="1:28" x14ac:dyDescent="0.25">
      <c r="A1082" s="4">
        <v>1076</v>
      </c>
      <c r="C1082" s="105">
        <f>IF(male=0,VLOOKUP((($A$5:$A$1570/'Life tables'!$I$2)*2)+age,lifetable,13,1),IF(male=1,VLOOKUP((($A$5:$A$1570/'Life tables'!$I$2)*2)+age,lifetable,10,1),"error"))</f>
        <v>1.7383770313330604E-3</v>
      </c>
      <c r="F1082" s="96">
        <f t="shared" si="320"/>
        <v>51.909033429846168</v>
      </c>
      <c r="G1082" s="96">
        <f t="shared" si="321"/>
        <v>5.2143710476494798</v>
      </c>
      <c r="H1082" s="96">
        <f t="shared" si="328"/>
        <v>0.29779708432905311</v>
      </c>
      <c r="I1082" s="96">
        <f t="shared" si="329"/>
        <v>0.11932447530644943</v>
      </c>
      <c r="J1082" s="96">
        <f t="shared" si="322"/>
        <v>0.10002712883377071</v>
      </c>
      <c r="K1082" s="96">
        <f t="shared" si="330"/>
        <v>0.12468741556421764</v>
      </c>
      <c r="L1082" s="96">
        <f t="shared" si="331"/>
        <v>46.052826278163195</v>
      </c>
      <c r="M1082" s="96">
        <f t="shared" si="323"/>
        <v>245.55096765243886</v>
      </c>
      <c r="N1082" s="96">
        <f t="shared" si="324"/>
        <v>23.647090202406062</v>
      </c>
      <c r="O1082" s="96">
        <f t="shared" si="332"/>
        <v>0.56445359198831524</v>
      </c>
      <c r="P1082" s="96">
        <f t="shared" si="333"/>
        <v>0.56445359198831524</v>
      </c>
      <c r="Q1082" s="96">
        <f t="shared" si="325"/>
        <v>0.46993018697346262</v>
      </c>
      <c r="R1082" s="96">
        <f t="shared" si="326"/>
        <v>4.4247020543920892E-2</v>
      </c>
      <c r="S1082" s="96">
        <f t="shared" si="334"/>
        <v>220.26079305853878</v>
      </c>
      <c r="T1082" s="96">
        <f t="shared" si="339"/>
        <v>271.21923605572528</v>
      </c>
      <c r="U1082" s="96">
        <f t="shared" si="339"/>
        <v>432.05965461390508</v>
      </c>
      <c r="V1082" s="32">
        <f t="shared" si="336"/>
        <v>1000</v>
      </c>
      <c r="W1082" s="100">
        <f>IF(A1082=1,((cPH1_+cPHr+(cNES*L1082+(cNES+cOSEX)*G1082+(cNES+cEREX)*H1082+(cNES+cHOEX)*I1082+(cNES+cNES)*S1082+(cNES+cOSEX)*N1082+(cNES+cEREX)*O1082+(cNES+cHOEX)*P1082)))/(1+cDR)^(A$6:A$65537 + 0.5),(cPHr+(cNES*L1082+(cNES+cOSEX)*G1082+(cNES+cEREX)*H1082+(cNES+cHOEX)*I1082+(cNES+cNES)*S1082+(cNES+cOSEX)*N1082+(cNES+cEREX)*O1082+(cNES+cHOEX)*P1082))/(1+cDR)^(((cycle + 0.5)/('Life tables'!$I$2/2))))</f>
        <v>6393.5514018452732</v>
      </c>
      <c r="X1082" s="107">
        <f>((L1082+G1082+H1082+I1082+N1082+O1082+P1082+S1082)/('Life tables'!$I$2/2))/(1+oDR)^(((cycle + 0.5)/('Life tables'!$I$2/2)))</f>
        <v>6.1545731230925984</v>
      </c>
      <c r="Y1082" s="31">
        <f>((uNES*L1082+ uOCEX*G1082+uEREX*H1082+uHOEX*I1082+uNES*S1082+ uOCEX*N1082+uEREX*O1082+uHOEX*P1082)/('Life tables'!$I$2/2))/(1+oDR)^(((cycle + 0.5)/('Life tables'!$I$2/2)))</f>
        <v>4.0560655476029295</v>
      </c>
      <c r="Z1082" s="100">
        <f t="shared" si="327"/>
        <v>70897.493054264341</v>
      </c>
      <c r="AA1082" s="107">
        <f>((L1082+G1082+H1082+I1082+N1082+O1082+P1082+S1082)/('Life tables'!$I$2/2))</f>
        <v>11.381074291240788</v>
      </c>
      <c r="AB1082" s="31">
        <f>((uNES*L1082+ uOCEX*G1082+uEREX*H1082+uHOEX*I1082+uNES*S1082+ uOCEX*N1082+uEREX*O1082+uHOEX*P1082)/('Life tables'!$I$2/2))</f>
        <v>7.5005012377227471</v>
      </c>
    </row>
    <row r="1083" spans="1:28" x14ac:dyDescent="0.25">
      <c r="A1083" s="4">
        <v>1077</v>
      </c>
      <c r="C1083" s="105">
        <f>IF(male=0,VLOOKUP((($A$5:$A$1570/'Life tables'!$I$2)*2)+age,lifetable,13,1),IF(male=1,VLOOKUP((($A$5:$A$1570/'Life tables'!$I$2)*2)+age,lifetable,10,1),"error"))</f>
        <v>1.7383770313330604E-3</v>
      </c>
      <c r="F1083" s="96">
        <f t="shared" si="320"/>
        <v>51.78000482406884</v>
      </c>
      <c r="G1083" s="96">
        <f t="shared" si="321"/>
        <v>5.201409854157153</v>
      </c>
      <c r="H1083" s="96">
        <f t="shared" si="328"/>
        <v>0.29705685974661195</v>
      </c>
      <c r="I1083" s="96">
        <f t="shared" si="329"/>
        <v>0.1190278743168604</v>
      </c>
      <c r="J1083" s="96">
        <f t="shared" si="322"/>
        <v>9.9778494634276849E-2</v>
      </c>
      <c r="K1083" s="96">
        <f t="shared" si="330"/>
        <v>0.12437748408745507</v>
      </c>
      <c r="L1083" s="96">
        <f t="shared" si="331"/>
        <v>45.938354257126484</v>
      </c>
      <c r="M1083" s="96">
        <f t="shared" si="323"/>
        <v>244.94110450630083</v>
      </c>
      <c r="N1083" s="96">
        <f t="shared" si="324"/>
        <v>23.588359060086713</v>
      </c>
      <c r="O1083" s="96">
        <f t="shared" si="332"/>
        <v>0.56305168570893882</v>
      </c>
      <c r="P1083" s="96">
        <f t="shared" si="333"/>
        <v>0.56305168570893882</v>
      </c>
      <c r="Q1083" s="96">
        <f t="shared" si="325"/>
        <v>0.4687630439357755</v>
      </c>
      <c r="R1083" s="96">
        <f t="shared" si="326"/>
        <v>4.4137126343893371E-2</v>
      </c>
      <c r="S1083" s="96">
        <f t="shared" si="334"/>
        <v>219.71374190451658</v>
      </c>
      <c r="T1083" s="96">
        <f t="shared" si="339"/>
        <v>271.78777759429533</v>
      </c>
      <c r="U1083" s="96">
        <f t="shared" si="339"/>
        <v>432.22816922433645</v>
      </c>
      <c r="V1083" s="32">
        <f t="shared" si="336"/>
        <v>1000</v>
      </c>
      <c r="W1083" s="100">
        <f>IF(A1083=1,((cPH1_+cPHr+(cNES*L1083+(cNES+cOSEX)*G1083+(cNES+cEREX)*H1083+(cNES+cHOEX)*I1083+(cNES+cNES)*S1083+(cNES+cOSEX)*N1083+(cNES+cEREX)*O1083+(cNES+cHOEX)*P1083)))/(1+cDR)^(A$6:A$65537 + 0.5),(cPHr+(cNES*L1083+(cNES+cOSEX)*G1083+(cNES+cEREX)*H1083+(cNES+cHOEX)*I1083+(cNES+cNES)*S1083+(cNES+cOSEX)*N1083+(cNES+cEREX)*O1083+(cNES+cHOEX)*P1083))/(1+cDR)^(((cycle + 0.5)/('Life tables'!$I$2/2))))</f>
        <v>6363.4381665727569</v>
      </c>
      <c r="X1083" s="107">
        <f>((L1083+G1083+H1083+I1083+N1083+O1083+P1083+S1083)/('Life tables'!$I$2/2))/(1+oDR)^(((cycle + 0.5)/('Life tables'!$I$2/2)))</f>
        <v>6.1357801862865351</v>
      </c>
      <c r="Y1083" s="31">
        <f>((uNES*L1083+ uOCEX*G1083+uEREX*H1083+uHOEX*I1083+uNES*S1083+ uOCEX*N1083+uEREX*O1083+uHOEX*P1083)/('Life tables'!$I$2/2))/(1+oDR)^(((cycle + 0.5)/('Life tables'!$I$2/2)))</f>
        <v>4.0436803880041001</v>
      </c>
      <c r="Z1083" s="100">
        <f t="shared" si="327"/>
        <v>70721.45403523439</v>
      </c>
      <c r="AA1083" s="107">
        <f>((L1083+G1083+H1083+I1083+N1083+O1083+P1083+S1083)/('Life tables'!$I$2/2))</f>
        <v>11.352803667665906</v>
      </c>
      <c r="AB1083" s="31">
        <f>((uNES*L1083+ uOCEX*G1083+uEREX*H1083+uHOEX*I1083+uNES*S1083+ uOCEX*N1083+uEREX*O1083+uHOEX*P1083)/('Life tables'!$I$2/2))</f>
        <v>7.481869973504593</v>
      </c>
    </row>
    <row r="1084" spans="1:28" x14ac:dyDescent="0.25">
      <c r="A1084" s="4">
        <v>1078</v>
      </c>
      <c r="C1084" s="105">
        <f>IF(male=0,VLOOKUP((($A$5:$A$1570/'Life tables'!$I$2)*2)+age,lifetable,13,1),IF(male=1,VLOOKUP((($A$5:$A$1570/'Life tables'!$I$2)*2)+age,lifetable,10,1),"error"))</f>
        <v>1.7383770313330604E-3</v>
      </c>
      <c r="F1084" s="96">
        <f t="shared" si="320"/>
        <v>51.651299789577998</v>
      </c>
      <c r="G1084" s="96">
        <f t="shared" si="321"/>
        <v>5.1884811640777517</v>
      </c>
      <c r="H1084" s="96">
        <f t="shared" si="328"/>
        <v>0.29631849146122202</v>
      </c>
      <c r="I1084" s="96">
        <f t="shared" si="329"/>
        <v>0.11873201712794407</v>
      </c>
      <c r="J1084" s="96">
        <f t="shared" si="322"/>
        <v>9.9530483946812021E-2</v>
      </c>
      <c r="K1084" s="96">
        <f t="shared" si="330"/>
        <v>0.12406832984087379</v>
      </c>
      <c r="L1084" s="96">
        <f t="shared" si="331"/>
        <v>45.824169303123391</v>
      </c>
      <c r="M1084" s="96">
        <f t="shared" si="323"/>
        <v>244.33275339179025</v>
      </c>
      <c r="N1084" s="96">
        <f t="shared" si="324"/>
        <v>23.529773529689098</v>
      </c>
      <c r="O1084" s="96">
        <f t="shared" si="332"/>
        <v>0.5616532551710407</v>
      </c>
      <c r="P1084" s="96">
        <f t="shared" si="333"/>
        <v>0.5616532551710407</v>
      </c>
      <c r="Q1084" s="96">
        <f t="shared" si="325"/>
        <v>0.46759879459185882</v>
      </c>
      <c r="R1084" s="96">
        <f t="shared" si="326"/>
        <v>4.4027504604182824E-2</v>
      </c>
      <c r="S1084" s="96">
        <f t="shared" si="334"/>
        <v>219.16804705256303</v>
      </c>
      <c r="T1084" s="96">
        <f t="shared" si="339"/>
        <v>272.35490687283402</v>
      </c>
      <c r="U1084" s="96">
        <f t="shared" si="339"/>
        <v>432.39626505878152</v>
      </c>
      <c r="V1084" s="32">
        <f t="shared" si="336"/>
        <v>1000.0000000000001</v>
      </c>
      <c r="W1084" s="100">
        <f>IF(A1084=1,((cPH1_+cPHr+(cNES*L1084+(cNES+cOSEX)*G1084+(cNES+cEREX)*H1084+(cNES+cHOEX)*I1084+(cNES+cNES)*S1084+(cNES+cOSEX)*N1084+(cNES+cEREX)*O1084+(cNES+cHOEX)*P1084)))/(1+cDR)^(A$6:A$65537 + 0.5),(cPHr+(cNES*L1084+(cNES+cOSEX)*G1084+(cNES+cEREX)*H1084+(cNES+cHOEX)*I1084+(cNES+cNES)*S1084+(cNES+cOSEX)*N1084+(cNES+cEREX)*O1084+(cNES+cHOEX)*P1084))/(1+cDR)^(((cycle + 0.5)/('Life tables'!$I$2/2))))</f>
        <v>6333.4667558368847</v>
      </c>
      <c r="X1084" s="107">
        <f>((L1084+G1084+H1084+I1084+N1084+O1084+P1084+S1084)/('Life tables'!$I$2/2))/(1+oDR)^(((cycle + 0.5)/('Life tables'!$I$2/2)))</f>
        <v>6.1170446374128247</v>
      </c>
      <c r="Y1084" s="31">
        <f>((uNES*L1084+ uOCEX*G1084+uEREX*H1084+uHOEX*I1084+uNES*S1084+ uOCEX*N1084+uEREX*O1084+uHOEX*P1084)/('Life tables'!$I$2/2))/(1+oDR)^(((cycle + 0.5)/('Life tables'!$I$2/2)))</f>
        <v>4.0313330488524182</v>
      </c>
      <c r="Z1084" s="100">
        <f t="shared" si="327"/>
        <v>70545.852044959</v>
      </c>
      <c r="AA1084" s="107">
        <f>((L1084+G1084+H1084+I1084+N1084+O1084+P1084+S1084)/('Life tables'!$I$2/2))</f>
        <v>11.324603275551782</v>
      </c>
      <c r="AB1084" s="31">
        <f>((uNES*L1084+ uOCEX*G1084+uEREX*H1084+uHOEX*I1084+uNES*S1084+ uOCEX*N1084+uEREX*O1084+uHOEX*P1084)/('Life tables'!$I$2/2))</f>
        <v>7.4632849939743249</v>
      </c>
    </row>
    <row r="1085" spans="1:28" x14ac:dyDescent="0.25">
      <c r="A1085" s="4">
        <v>1079</v>
      </c>
      <c r="C1085" s="105">
        <f>IF(male=0,VLOOKUP((($A$5:$A$1570/'Life tables'!$I$2)*2)+age,lifetable,13,1),IF(male=1,VLOOKUP((($A$5:$A$1570/'Life tables'!$I$2)*2)+age,lifetable,10,1),"error"))</f>
        <v>1.7383770313330604E-3</v>
      </c>
      <c r="F1085" s="96">
        <f t="shared" si="320"/>
        <v>51.52291741505811</v>
      </c>
      <c r="G1085" s="96">
        <f t="shared" si="321"/>
        <v>5.1755848858677229</v>
      </c>
      <c r="H1085" s="96">
        <f t="shared" si="328"/>
        <v>0.29558197424475463</v>
      </c>
      <c r="I1085" s="96">
        <f t="shared" si="329"/>
        <v>0.11843690164483871</v>
      </c>
      <c r="J1085" s="96">
        <f t="shared" si="322"/>
        <v>9.9283095015298944E-2</v>
      </c>
      <c r="K1085" s="96">
        <f t="shared" si="330"/>
        <v>0.12375995063546022</v>
      </c>
      <c r="L1085" s="96">
        <f t="shared" si="331"/>
        <v>45.710270607650038</v>
      </c>
      <c r="M1085" s="96">
        <f t="shared" si="323"/>
        <v>243.72591065332639</v>
      </c>
      <c r="N1085" s="96">
        <f t="shared" si="324"/>
        <v>23.471333259172869</v>
      </c>
      <c r="O1085" s="96">
        <f t="shared" si="332"/>
        <v>0.56025829197145449</v>
      </c>
      <c r="P1085" s="96">
        <f t="shared" si="333"/>
        <v>0.56025829197145449</v>
      </c>
      <c r="Q1085" s="96">
        <f t="shared" si="325"/>
        <v>0.46643743194574028</v>
      </c>
      <c r="R1085" s="96">
        <f t="shared" si="326"/>
        <v>4.3918154666072448E-2</v>
      </c>
      <c r="S1085" s="96">
        <f t="shared" si="334"/>
        <v>218.62370522359879</v>
      </c>
      <c r="T1085" s="96">
        <f t="shared" si="339"/>
        <v>272.92062739979508</v>
      </c>
      <c r="U1085" s="96">
        <f t="shared" si="339"/>
        <v>432.56394316408307</v>
      </c>
      <c r="V1085" s="32">
        <f t="shared" si="336"/>
        <v>1000.0000000000001</v>
      </c>
      <c r="W1085" s="100">
        <f>IF(A1085=1,((cPH1_+cPHr+(cNES*L1085+(cNES+cOSEX)*G1085+(cNES+cEREX)*H1085+(cNES+cHOEX)*I1085+(cNES+cNES)*S1085+(cNES+cOSEX)*N1085+(cNES+cEREX)*O1085+(cNES+cHOEX)*P1085)))/(1+cDR)^(A$6:A$65537 + 0.5),(cPHr+(cNES*L1085+(cNES+cOSEX)*G1085+(cNES+cEREX)*H1085+(cNES+cHOEX)*I1085+(cNES+cNES)*S1085+(cNES+cOSEX)*N1085+(cNES+cEREX)*O1085+(cNES+cHOEX)*P1085))/(1+cDR)^(((cycle + 0.5)/('Life tables'!$I$2/2))))</f>
        <v>6303.6365024291154</v>
      </c>
      <c r="X1085" s="107">
        <f>((L1085+G1085+H1085+I1085+N1085+O1085+P1085+S1085)/('Life tables'!$I$2/2))/(1+oDR)^(((cycle + 0.5)/('Life tables'!$I$2/2)))</f>
        <v>6.0983663010886087</v>
      </c>
      <c r="Y1085" s="31">
        <f>((uNES*L1085+ uOCEX*G1085+uEREX*H1085+uHOEX*I1085+uNES*S1085+ uOCEX*N1085+uEREX*O1085+uHOEX*P1085)/('Life tables'!$I$2/2))/(1+oDR)^(((cycle + 0.5)/('Life tables'!$I$2/2)))</f>
        <v>4.0190234145677861</v>
      </c>
      <c r="Z1085" s="100">
        <f t="shared" si="327"/>
        <v>70370.686006612261</v>
      </c>
      <c r="AA1085" s="107">
        <f>((L1085+G1085+H1085+I1085+N1085+O1085+P1085+S1085)/('Life tables'!$I$2/2))</f>
        <v>11.296472940174862</v>
      </c>
      <c r="AB1085" s="31">
        <f>((uNES*L1085+ uOCEX*G1085+uEREX*H1085+uHOEX*I1085+uNES*S1085+ uOCEX*N1085+uEREX*O1085+uHOEX*P1085)/('Life tables'!$I$2/2))</f>
        <v>7.4447461839886131</v>
      </c>
    </row>
    <row r="1086" spans="1:28" x14ac:dyDescent="0.25">
      <c r="A1086" s="4">
        <v>1080</v>
      </c>
      <c r="C1086" s="105">
        <f>IF(male=0,VLOOKUP((($A$5:$A$1570/'Life tables'!$I$2)*2)+age,lifetable,13,1),IF(male=1,VLOOKUP((($A$5:$A$1570/'Life tables'!$I$2)*2)+age,lifetable,10,1),"error"))</f>
        <v>1.7383770313330604E-3</v>
      </c>
      <c r="F1086" s="96">
        <f t="shared" si="320"/>
        <v>51.394856795231057</v>
      </c>
      <c r="G1086" s="96">
        <f t="shared" si="321"/>
        <v>5.1627209285899847</v>
      </c>
      <c r="H1086" s="96">
        <f t="shared" si="328"/>
        <v>0.29484730290371708</v>
      </c>
      <c r="I1086" s="96">
        <f t="shared" si="329"/>
        <v>0.11814252578656091</v>
      </c>
      <c r="J1086" s="96">
        <f t="shared" si="322"/>
        <v>9.9036326095294197E-2</v>
      </c>
      <c r="K1086" s="96">
        <f t="shared" si="330"/>
        <v>0.12345234429670288</v>
      </c>
      <c r="L1086" s="96">
        <f t="shared" si="331"/>
        <v>45.596657367558798</v>
      </c>
      <c r="M1086" s="96">
        <f t="shared" si="323"/>
        <v>243.12057264089086</v>
      </c>
      <c r="N1086" s="96">
        <f t="shared" si="324"/>
        <v>23.413037897033352</v>
      </c>
      <c r="O1086" s="96">
        <f t="shared" si="332"/>
        <v>0.5588667877197997</v>
      </c>
      <c r="P1086" s="96">
        <f t="shared" si="333"/>
        <v>0.5588667877197997</v>
      </c>
      <c r="Q1086" s="96">
        <f t="shared" si="325"/>
        <v>0.46527894901209282</v>
      </c>
      <c r="R1086" s="96">
        <f t="shared" si="326"/>
        <v>4.3809075871847687E-2</v>
      </c>
      <c r="S1086" s="96">
        <f t="shared" si="334"/>
        <v>218.08071314353396</v>
      </c>
      <c r="T1086" s="96">
        <f t="shared" si="339"/>
        <v>273.48494267490247</v>
      </c>
      <c r="U1086" s="96">
        <f t="shared" si="339"/>
        <v>432.7312045842516</v>
      </c>
      <c r="V1086" s="32">
        <f t="shared" si="336"/>
        <v>1000</v>
      </c>
      <c r="W1086" s="100">
        <f>IF(A1086=1,((cPH1_+cPHr+(cNES*L1086+(cNES+cOSEX)*G1086+(cNES+cEREX)*H1086+(cNES+cHOEX)*I1086+(cNES+cNES)*S1086+(cNES+cOSEX)*N1086+(cNES+cEREX)*O1086+(cNES+cHOEX)*P1086)))/(1+cDR)^(A$6:A$65537 + 0.5),(cPHr+(cNES*L1086+(cNES+cOSEX)*G1086+(cNES+cEREX)*H1086+(cNES+cHOEX)*I1086+(cNES+cNES)*S1086+(cNES+cOSEX)*N1086+(cNES+cEREX)*O1086+(cNES+cHOEX)*P1086))/(1+cDR)^(((cycle + 0.5)/('Life tables'!$I$2/2))))</f>
        <v>6273.9467422509806</v>
      </c>
      <c r="X1086" s="107">
        <f>((L1086+G1086+H1086+I1086+N1086+O1086+P1086+S1086)/('Life tables'!$I$2/2))/(1+oDR)^(((cycle + 0.5)/('Life tables'!$I$2/2)))</f>
        <v>6.079745002471908</v>
      </c>
      <c r="Y1086" s="31">
        <f>((uNES*L1086+ uOCEX*G1086+uEREX*H1086+uHOEX*I1086+uNES*S1086+ uOCEX*N1086+uEREX*O1086+uHOEX*P1086)/('Life tables'!$I$2/2))/(1+oDR)^(((cycle + 0.5)/('Life tables'!$I$2/2)))</f>
        <v>4.0067513699264596</v>
      </c>
      <c r="Z1086" s="100">
        <f t="shared" si="327"/>
        <v>70195.954845736196</v>
      </c>
      <c r="AA1086" s="107">
        <f>((L1086+G1086+H1086+I1086+N1086+O1086+P1086+S1086)/('Life tables'!$I$2/2))</f>
        <v>11.268412487255063</v>
      </c>
      <c r="AB1086" s="31">
        <f>((uNES*L1086+ uOCEX*G1086+uEREX*H1086+uHOEX*I1086+uNES*S1086+ uOCEX*N1086+uEREX*O1086+uHOEX*P1086)/('Life tables'!$I$2/2))</f>
        <v>7.4262534286962083</v>
      </c>
    </row>
    <row r="1087" spans="1:28" x14ac:dyDescent="0.25">
      <c r="A1087" s="4">
        <v>1081</v>
      </c>
      <c r="C1087" s="105">
        <f>IF(male=0,VLOOKUP((($A$5:$A$1570/'Life tables'!$I$2)*2)+age,lifetable,13,1),IF(male=1,VLOOKUP((($A$5:$A$1570/'Life tables'!$I$2)*2)+age,lifetable,10,1),"error"))</f>
        <v>1.7383770313330604E-3</v>
      </c>
      <c r="F1087" s="96">
        <f t="shared" si="320"/>
        <v>51.26711703070864</v>
      </c>
      <c r="G1087" s="96">
        <f t="shared" si="321"/>
        <v>5.1498892018991098</v>
      </c>
      <c r="H1087" s="96">
        <f t="shared" si="328"/>
        <v>0.29411447227840665</v>
      </c>
      <c r="I1087" s="96">
        <f t="shared" si="329"/>
        <v>0.11784888748566658</v>
      </c>
      <c r="J1087" s="96">
        <f t="shared" si="322"/>
        <v>9.8790175453704096E-2</v>
      </c>
      <c r="K1087" s="96">
        <f t="shared" si="330"/>
        <v>0.12314550866423811</v>
      </c>
      <c r="L1087" s="96">
        <f t="shared" si="331"/>
        <v>45.483328784927515</v>
      </c>
      <c r="M1087" s="96">
        <f t="shared" si="323"/>
        <v>242.51673571013734</v>
      </c>
      <c r="N1087" s="96">
        <f t="shared" si="324"/>
        <v>23.354887092312094</v>
      </c>
      <c r="O1087" s="96">
        <f t="shared" si="332"/>
        <v>0.55747873403873482</v>
      </c>
      <c r="P1087" s="96">
        <f t="shared" si="333"/>
        <v>0.55747873403873482</v>
      </c>
      <c r="Q1087" s="96">
        <f t="shared" si="325"/>
        <v>0.46412333881644446</v>
      </c>
      <c r="R1087" s="96">
        <f t="shared" si="326"/>
        <v>4.3700267564816098E-2</v>
      </c>
      <c r="S1087" s="96">
        <f t="shared" si="334"/>
        <v>217.53906754336651</v>
      </c>
      <c r="T1087" s="96">
        <f t="shared" si="339"/>
        <v>274.04785618917259</v>
      </c>
      <c r="U1087" s="96">
        <f t="shared" si="339"/>
        <v>432.89805036048068</v>
      </c>
      <c r="V1087" s="32">
        <f t="shared" si="336"/>
        <v>1000</v>
      </c>
      <c r="W1087" s="100">
        <f>IF(A1087=1,((cPH1_+cPHr+(cNES*L1087+(cNES+cOSEX)*G1087+(cNES+cEREX)*H1087+(cNES+cHOEX)*I1087+(cNES+cNES)*S1087+(cNES+cOSEX)*N1087+(cNES+cEREX)*O1087+(cNES+cHOEX)*P1087)))/(1+cDR)^(A$6:A$65537 + 0.5),(cPHr+(cNES*L1087+(cNES+cOSEX)*G1087+(cNES+cEREX)*H1087+(cNES+cHOEX)*I1087+(cNES+cNES)*S1087+(cNES+cOSEX)*N1087+(cNES+cEREX)*O1087+(cNES+cHOEX)*P1087))/(1+cDR)^(((cycle + 0.5)/('Life tables'!$I$2/2))))</f>
        <v>6244.3968143006814</v>
      </c>
      <c r="X1087" s="107">
        <f>((L1087+G1087+H1087+I1087+N1087+O1087+P1087+S1087)/('Life tables'!$I$2/2))/(1+oDR)^(((cycle + 0.5)/('Life tables'!$I$2/2)))</f>
        <v>6.0611805672597896</v>
      </c>
      <c r="Y1087" s="31">
        <f>((uNES*L1087+ uOCEX*G1087+uEREX*H1087+uHOEX*I1087+uNES*S1087+ uOCEX*N1087+uEREX*O1087+uHOEX*P1087)/('Life tables'!$I$2/2))/(1+oDR)^(((cycle + 0.5)/('Life tables'!$I$2/2)))</f>
        <v>3.9945168000598397</v>
      </c>
      <c r="Z1087" s="100">
        <f t="shared" si="327"/>
        <v>70021.657490245765</v>
      </c>
      <c r="AA1087" s="107">
        <f>((L1087+G1087+H1087+I1087+N1087+O1087+P1087+S1087)/('Life tables'!$I$2/2))</f>
        <v>11.240421742954336</v>
      </c>
      <c r="AB1087" s="31">
        <f>((uNES*L1087+ uOCEX*G1087+uEREX*H1087+uHOEX*I1087+uNES*S1087+ uOCEX*N1087+uEREX*O1087+uHOEX*P1087)/('Life tables'!$I$2/2))</f>
        <v>7.4078066135369971</v>
      </c>
    </row>
    <row r="1088" spans="1:28" x14ac:dyDescent="0.25">
      <c r="A1088" s="4">
        <v>1082</v>
      </c>
      <c r="C1088" s="105">
        <f>IF(male=0,VLOOKUP((($A$5:$A$1570/'Life tables'!$I$2)*2)+age,lifetable,13,1),IF(male=1,VLOOKUP((($A$5:$A$1570/'Life tables'!$I$2)*2)+age,lifetable,10,1),"error"))</f>
        <v>1.7383770313330604E-3</v>
      </c>
      <c r="F1088" s="96">
        <f t="shared" si="320"/>
        <v>51.139697227850284</v>
      </c>
      <c r="G1088" s="96">
        <f t="shared" si="321"/>
        <v>5.1370896160270334</v>
      </c>
      <c r="H1088" s="96">
        <f t="shared" si="328"/>
        <v>0.29338347724209407</v>
      </c>
      <c r="I1088" s="96">
        <f t="shared" si="329"/>
        <v>0.11755598468792382</v>
      </c>
      <c r="J1088" s="96">
        <f t="shared" si="322"/>
        <v>9.8544641368510391E-2</v>
      </c>
      <c r="K1088" s="96">
        <f t="shared" si="330"/>
        <v>0.12283944159150822</v>
      </c>
      <c r="L1088" s="96">
        <f t="shared" si="331"/>
        <v>45.370284066933216</v>
      </c>
      <c r="M1088" s="96">
        <f t="shared" si="323"/>
        <v>241.91439622249646</v>
      </c>
      <c r="N1088" s="96">
        <f t="shared" si="324"/>
        <v>23.296880494606988</v>
      </c>
      <c r="O1088" s="96">
        <f t="shared" si="332"/>
        <v>0.55609412256419755</v>
      </c>
      <c r="P1088" s="96">
        <f t="shared" si="333"/>
        <v>0.55609412256419755</v>
      </c>
      <c r="Q1088" s="96">
        <f t="shared" si="325"/>
        <v>0.46297059439537896</v>
      </c>
      <c r="R1088" s="96">
        <f t="shared" si="326"/>
        <v>4.3591729089326223E-2</v>
      </c>
      <c r="S1088" s="96">
        <f t="shared" si="334"/>
        <v>216.99876515927639</v>
      </c>
      <c r="T1088" s="96">
        <f t="shared" si="339"/>
        <v>274.60937142493646</v>
      </c>
      <c r="U1088" s="96">
        <f t="shared" si="339"/>
        <v>433.0644815311615</v>
      </c>
      <c r="V1088" s="32">
        <f t="shared" si="336"/>
        <v>1000</v>
      </c>
      <c r="W1088" s="100">
        <f>IF(A1088=1,((cPH1_+cPHr+(cNES*L1088+(cNES+cOSEX)*G1088+(cNES+cEREX)*H1088+(cNES+cHOEX)*I1088+(cNES+cNES)*S1088+(cNES+cOSEX)*N1088+(cNES+cEREX)*O1088+(cNES+cHOEX)*P1088)))/(1+cDR)^(A$6:A$65537 + 0.5),(cPHr+(cNES*L1088+(cNES+cOSEX)*G1088+(cNES+cEREX)*H1088+(cNES+cHOEX)*I1088+(cNES+cNES)*S1088+(cNES+cOSEX)*N1088+(cNES+cEREX)*O1088+(cNES+cHOEX)*P1088))/(1+cDR)^(((cycle + 0.5)/('Life tables'!$I$2/2))))</f>
        <v>6214.986060659684</v>
      </c>
      <c r="X1088" s="107">
        <f>((L1088+G1088+H1088+I1088+N1088+O1088+P1088+S1088)/('Life tables'!$I$2/2))/(1+oDR)^(((cycle + 0.5)/('Life tables'!$I$2/2)))</f>
        <v>6.0426728216865335</v>
      </c>
      <c r="Y1088" s="31">
        <f>((uNES*L1088+ uOCEX*G1088+uEREX*H1088+uHOEX*I1088+uNES*S1088+ uOCEX*N1088+uEREX*O1088+uHOEX*P1088)/('Life tables'!$I$2/2))/(1+oDR)^(((cycle + 0.5)/('Life tables'!$I$2/2)))</f>
        <v>3.9823195904532747</v>
      </c>
      <c r="Z1088" s="100">
        <f t="shared" si="327"/>
        <v>69847.792870433215</v>
      </c>
      <c r="AA1088" s="107">
        <f>((L1088+G1088+H1088+I1088+N1088+O1088+P1088+S1088)/('Life tables'!$I$2/2))</f>
        <v>11.212500533875257</v>
      </c>
      <c r="AB1088" s="31">
        <f>((uNES*L1088+ uOCEX*G1088+uEREX*H1088+uHOEX*I1088+uNES*S1088+ uOCEX*N1088+uEREX*O1088+uHOEX*P1088)/('Life tables'!$I$2/2))</f>
        <v>7.3894056242410882</v>
      </c>
    </row>
    <row r="1089" spans="1:28" x14ac:dyDescent="0.25">
      <c r="A1089" s="4">
        <v>1083</v>
      </c>
      <c r="C1089" s="105">
        <f>IF(male=0,VLOOKUP((($A$5:$A$1570/'Life tables'!$I$2)*2)+age,lifetable,13,1),IF(male=1,VLOOKUP((($A$5:$A$1570/'Life tables'!$I$2)*2)+age,lifetable,10,1),"error"))</f>
        <v>1.7383770313330604E-3</v>
      </c>
      <c r="F1089" s="96">
        <f t="shared" si="320"/>
        <v>51.012596498625484</v>
      </c>
      <c r="G1089" s="96">
        <f t="shared" si="321"/>
        <v>5.1243220817692317</v>
      </c>
      <c r="H1089" s="96">
        <f t="shared" si="328"/>
        <v>0.29265431270023462</v>
      </c>
      <c r="I1089" s="96">
        <f t="shared" si="329"/>
        <v>0.1172638153519967</v>
      </c>
      <c r="J1089" s="96">
        <f t="shared" si="322"/>
        <v>9.8299722128505337E-2</v>
      </c>
      <c r="K1089" s="96">
        <f t="shared" si="330"/>
        <v>0.12253414094543118</v>
      </c>
      <c r="L1089" s="96">
        <f t="shared" si="331"/>
        <v>45.257522425730087</v>
      </c>
      <c r="M1089" s="96">
        <f t="shared" si="323"/>
        <v>241.31355054527654</v>
      </c>
      <c r="N1089" s="96">
        <f t="shared" si="324"/>
        <v>23.239017754081949</v>
      </c>
      <c r="O1089" s="96">
        <f t="shared" si="332"/>
        <v>0.55471294494563694</v>
      </c>
      <c r="P1089" s="96">
        <f t="shared" si="333"/>
        <v>0.55471294494563694</v>
      </c>
      <c r="Q1089" s="96">
        <f t="shared" si="325"/>
        <v>0.46182070879672876</v>
      </c>
      <c r="R1089" s="96">
        <f t="shared" si="326"/>
        <v>4.3483459790785696E-2</v>
      </c>
      <c r="S1089" s="96">
        <f t="shared" si="334"/>
        <v>216.45980273271579</v>
      </c>
      <c r="T1089" s="96">
        <f t="shared" si="339"/>
        <v>275.16949185586168</v>
      </c>
      <c r="U1089" s="96">
        <f t="shared" si="339"/>
        <v>433.23049913189772</v>
      </c>
      <c r="V1089" s="32">
        <f t="shared" si="336"/>
        <v>1000</v>
      </c>
      <c r="W1089" s="100">
        <f>IF(A1089=1,((cPH1_+cPHr+(cNES*L1089+(cNES+cOSEX)*G1089+(cNES+cEREX)*H1089+(cNES+cHOEX)*I1089+(cNES+cNES)*S1089+(cNES+cOSEX)*N1089+(cNES+cEREX)*O1089+(cNES+cHOEX)*P1089)))/(1+cDR)^(A$6:A$65537 + 0.5),(cPHr+(cNES*L1089+(cNES+cOSEX)*G1089+(cNES+cEREX)*H1089+(cNES+cHOEX)*I1089+(cNES+cNES)*S1089+(cNES+cOSEX)*N1089+(cNES+cEREX)*O1089+(cNES+cHOEX)*P1089))/(1+cDR)^(((cycle + 0.5)/('Life tables'!$I$2/2))))</f>
        <v>6185.7138264793148</v>
      </c>
      <c r="X1089" s="107">
        <f>((L1089+G1089+H1089+I1089+N1089+O1089+P1089+S1089)/('Life tables'!$I$2/2))/(1+oDR)^(((cycle + 0.5)/('Life tables'!$I$2/2)))</f>
        <v>6.0242215925218128</v>
      </c>
      <c r="Y1089" s="31">
        <f>((uNES*L1089+ uOCEX*G1089+uEREX*H1089+uHOEX*I1089+uNES*S1089+ uOCEX*N1089+uEREX*O1089+uHOEX*P1089)/('Life tables'!$I$2/2))/(1+oDR)^(((cycle + 0.5)/('Life tables'!$I$2/2)))</f>
        <v>3.9701596269448558</v>
      </c>
      <c r="Z1089" s="100">
        <f t="shared" si="327"/>
        <v>69674.359918972288</v>
      </c>
      <c r="AA1089" s="107">
        <f>((L1089+G1089+H1089+I1089+N1089+O1089+P1089+S1089)/('Life tables'!$I$2/2))</f>
        <v>11.184648687059621</v>
      </c>
      <c r="AB1089" s="31">
        <f>((uNES*L1089+ uOCEX*G1089+uEREX*H1089+uHOEX*I1089+uNES*S1089+ uOCEX*N1089+uEREX*O1089+uHOEX*P1089)/('Life tables'!$I$2/2))</f>
        <v>7.371050346827877</v>
      </c>
    </row>
    <row r="1090" spans="1:28" x14ac:dyDescent="0.25">
      <c r="A1090" s="4">
        <v>1084</v>
      </c>
      <c r="C1090" s="105">
        <f>IF(male=0,VLOOKUP((($A$5:$A$1570/'Life tables'!$I$2)*2)+age,lifetable,13,1),IF(male=1,VLOOKUP((($A$5:$A$1570/'Life tables'!$I$2)*2)+age,lifetable,10,1),"error"))</f>
        <v>1.7383770313330604E-3</v>
      </c>
      <c r="F1090" s="96">
        <f t="shared" si="320"/>
        <v>50.88581396048091</v>
      </c>
      <c r="G1090" s="96">
        <f t="shared" si="321"/>
        <v>5.1115865104713754</v>
      </c>
      <c r="H1090" s="96">
        <f t="shared" si="328"/>
        <v>0.29192697358970549</v>
      </c>
      <c r="I1090" s="96">
        <f t="shared" si="329"/>
        <v>0.11697237744913984</v>
      </c>
      <c r="J1090" s="96">
        <f t="shared" si="322"/>
        <v>9.805541603303547E-2</v>
      </c>
      <c r="K1090" s="96">
        <f t="shared" si="330"/>
        <v>0.12222960460608123</v>
      </c>
      <c r="L1090" s="96">
        <f t="shared" si="331"/>
        <v>45.145043078331568</v>
      </c>
      <c r="M1090" s="96">
        <f t="shared" si="323"/>
        <v>240.71419505175965</v>
      </c>
      <c r="N1090" s="96">
        <f t="shared" si="324"/>
        <v>23.181298521476187</v>
      </c>
      <c r="O1090" s="96">
        <f t="shared" si="332"/>
        <v>0.55333519284623423</v>
      </c>
      <c r="P1090" s="96">
        <f t="shared" si="333"/>
        <v>0.55333519284623423</v>
      </c>
      <c r="Q1090" s="96">
        <f t="shared" si="325"/>
        <v>0.46067367507975876</v>
      </c>
      <c r="R1090" s="96">
        <f t="shared" si="326"/>
        <v>4.337545901567863E-2</v>
      </c>
      <c r="S1090" s="96">
        <f t="shared" si="334"/>
        <v>215.92217701049555</v>
      </c>
      <c r="T1090" s="96">
        <f t="shared" si="339"/>
        <v>275.72822094697449</v>
      </c>
      <c r="U1090" s="96">
        <f t="shared" si="339"/>
        <v>433.39610419551946</v>
      </c>
      <c r="V1090" s="32">
        <f t="shared" si="336"/>
        <v>1000</v>
      </c>
      <c r="W1090" s="100">
        <f>IF(A1090=1,((cPH1_+cPHr+(cNES*L1090+(cNES+cOSEX)*G1090+(cNES+cEREX)*H1090+(cNES+cHOEX)*I1090+(cNES+cNES)*S1090+(cNES+cOSEX)*N1090+(cNES+cEREX)*O1090+(cNES+cHOEX)*P1090)))/(1+cDR)^(A$6:A$65537 + 0.5),(cPHr+(cNES*L1090+(cNES+cOSEX)*G1090+(cNES+cEREX)*H1090+(cNES+cHOEX)*I1090+(cNES+cNES)*S1090+(cNES+cOSEX)*N1090+(cNES+cEREX)*O1090+(cNES+cHOEX)*P1090))/(1+cDR)^(((cycle + 0.5)/('Life tables'!$I$2/2))))</f>
        <v>6156.5794599674246</v>
      </c>
      <c r="X1090" s="107">
        <f>((L1090+G1090+H1090+I1090+N1090+O1090+P1090+S1090)/('Life tables'!$I$2/2))/(1+oDR)^(((cycle + 0.5)/('Life tables'!$I$2/2)))</f>
        <v>6.0058267070688958</v>
      </c>
      <c r="Y1090" s="31">
        <f>((uNES*L1090+ uOCEX*G1090+uEREX*H1090+uHOEX*I1090+uNES*S1090+ uOCEX*N1090+uEREX*O1090+uHOEX*P1090)/('Life tables'!$I$2/2))/(1+oDR)^(((cycle + 0.5)/('Life tables'!$I$2/2)))</f>
        <v>3.9580367957242384</v>
      </c>
      <c r="Z1090" s="100">
        <f t="shared" si="327"/>
        <v>69501.357570921988</v>
      </c>
      <c r="AA1090" s="107">
        <f>((L1090+G1090+H1090+I1090+N1090+O1090+P1090+S1090)/('Life tables'!$I$2/2))</f>
        <v>11.156866029987055</v>
      </c>
      <c r="AB1090" s="31">
        <f>((uNES*L1090+ uOCEX*G1090+uEREX*H1090+uHOEX*I1090+uNES*S1090+ uOCEX*N1090+uEREX*O1090+uHOEX*P1090)/('Life tables'!$I$2/2))</f>
        <v>7.3527406676051461</v>
      </c>
    </row>
    <row r="1091" spans="1:28" x14ac:dyDescent="0.25">
      <c r="A1091" s="4">
        <v>1085</v>
      </c>
      <c r="C1091" s="105">
        <f>IF(male=0,VLOOKUP((($A$5:$A$1570/'Life tables'!$I$2)*2)+age,lifetable,13,1),IF(male=1,VLOOKUP((($A$5:$A$1570/'Life tables'!$I$2)*2)+age,lifetable,10,1),"error"))</f>
        <v>1.7383770313330604E-3</v>
      </c>
      <c r="F1091" s="96">
        <f t="shared" si="320"/>
        <v>50.759348736212054</v>
      </c>
      <c r="G1091" s="96">
        <f t="shared" si="321"/>
        <v>5.0988828140164371</v>
      </c>
      <c r="H1091" s="96">
        <f t="shared" si="328"/>
        <v>0.29120145487806959</v>
      </c>
      <c r="I1091" s="96">
        <f t="shared" si="329"/>
        <v>0.11668166896290327</v>
      </c>
      <c r="J1091" s="96">
        <f t="shared" si="322"/>
        <v>9.7811721391754439E-2</v>
      </c>
      <c r="K1091" s="96">
        <f t="shared" si="330"/>
        <v>0.12192583046638079</v>
      </c>
      <c r="L1091" s="96">
        <f t="shared" si="331"/>
        <v>45.032845246496507</v>
      </c>
      <c r="M1091" s="96">
        <f t="shared" si="323"/>
        <v>240.11632612129395</v>
      </c>
      <c r="N1091" s="96">
        <f t="shared" si="324"/>
        <v>23.123722448113078</v>
      </c>
      <c r="O1091" s="96">
        <f t="shared" si="332"/>
        <v>0.55196085794311445</v>
      </c>
      <c r="P1091" s="96">
        <f t="shared" si="333"/>
        <v>0.55196085794311445</v>
      </c>
      <c r="Q1091" s="96">
        <f t="shared" si="325"/>
        <v>0.45952948631534285</v>
      </c>
      <c r="R1091" s="96">
        <f t="shared" si="326"/>
        <v>4.3267726111582187E-2</v>
      </c>
      <c r="S1091" s="96">
        <f t="shared" si="334"/>
        <v>215.38588474486772</v>
      </c>
      <c r="T1091" s="96">
        <f t="shared" si="339"/>
        <v>276.2855621546816</v>
      </c>
      <c r="U1091" s="96">
        <f t="shared" si="339"/>
        <v>433.5612977520974</v>
      </c>
      <c r="V1091" s="32">
        <f t="shared" si="336"/>
        <v>999.99999999999989</v>
      </c>
      <c r="W1091" s="100">
        <f>IF(A1091=1,((cPH1_+cPHr+(cNES*L1091+(cNES+cOSEX)*G1091+(cNES+cEREX)*H1091+(cNES+cHOEX)*I1091+(cNES+cNES)*S1091+(cNES+cOSEX)*N1091+(cNES+cEREX)*O1091+(cNES+cHOEX)*P1091)))/(1+cDR)^(A$6:A$65537 + 0.5),(cPHr+(cNES*L1091+(cNES+cOSEX)*G1091+(cNES+cEREX)*H1091+(cNES+cHOEX)*I1091+(cNES+cNES)*S1091+(cNES+cOSEX)*N1091+(cNES+cEREX)*O1091+(cNES+cHOEX)*P1091))/(1+cDR)^(((cycle + 0.5)/('Life tables'!$I$2/2))))</f>
        <v>6127.5823123750215</v>
      </c>
      <c r="X1091" s="107">
        <f>((L1091+G1091+H1091+I1091+N1091+O1091+P1091+S1091)/('Life tables'!$I$2/2))/(1+oDR)^(((cycle + 0.5)/('Life tables'!$I$2/2)))</f>
        <v>5.9874879931628389</v>
      </c>
      <c r="Y1091" s="31">
        <f>((uNES*L1091+ uOCEX*G1091+uEREX*H1091+uHOEX*I1091+uNES*S1091+ uOCEX*N1091+uEREX*O1091+uHOEX*P1091)/('Life tables'!$I$2/2))/(1+oDR)^(((cycle + 0.5)/('Life tables'!$I$2/2)))</f>
        <v>3.9459509833314619</v>
      </c>
      <c r="Z1091" s="100">
        <f t="shared" si="327"/>
        <v>69328.784763729927</v>
      </c>
      <c r="AA1091" s="107">
        <f>((L1091+G1091+H1091+I1091+N1091+O1091+P1091+S1091)/('Life tables'!$I$2/2))</f>
        <v>11.129152390573633</v>
      </c>
      <c r="AB1091" s="31">
        <f>((uNES*L1091+ uOCEX*G1091+uEREX*H1091+uHOEX*I1091+uNES*S1091+ uOCEX*N1091+uEREX*O1091+uHOEX*P1091)/('Life tables'!$I$2/2))</f>
        <v>7.3344764731681664</v>
      </c>
    </row>
    <row r="1092" spans="1:28" x14ac:dyDescent="0.25">
      <c r="A1092" s="4">
        <v>1086</v>
      </c>
      <c r="C1092" s="105">
        <f>IF(male=0,VLOOKUP((($A$5:$A$1570/'Life tables'!$I$2)*2)+age,lifetable,13,1),IF(male=1,VLOOKUP((($A$5:$A$1570/'Life tables'!$I$2)*2)+age,lifetable,10,1),"error"))</f>
        <v>1.7383770313330604E-3</v>
      </c>
      <c r="F1092" s="96">
        <f t="shared" si="320"/>
        <v>50.633199953839245</v>
      </c>
      <c r="G1092" s="96">
        <f t="shared" si="321"/>
        <v>5.0862109048122335</v>
      </c>
      <c r="H1092" s="96">
        <f t="shared" si="328"/>
        <v>0.29047775156286432</v>
      </c>
      <c r="I1092" s="96">
        <f t="shared" si="329"/>
        <v>0.11639168788884753</v>
      </c>
      <c r="J1092" s="96">
        <f t="shared" si="322"/>
        <v>9.7568636524383856E-2</v>
      </c>
      <c r="K1092" s="96">
        <f t="shared" si="330"/>
        <v>0.12162281643180248</v>
      </c>
      <c r="L1092" s="96">
        <f t="shared" si="331"/>
        <v>44.920928156619112</v>
      </c>
      <c r="M1092" s="96">
        <f t="shared" si="323"/>
        <v>239.51994013938167</v>
      </c>
      <c r="N1092" s="96">
        <f t="shared" si="324"/>
        <v>23.066289185908666</v>
      </c>
      <c r="O1092" s="96">
        <f t="shared" si="332"/>
        <v>0.55058993192754957</v>
      </c>
      <c r="P1092" s="96">
        <f t="shared" si="333"/>
        <v>0.55058993192754957</v>
      </c>
      <c r="Q1092" s="96">
        <f t="shared" si="325"/>
        <v>0.45838813558613256</v>
      </c>
      <c r="R1092" s="96">
        <f t="shared" si="326"/>
        <v>4.316026042718249E-2</v>
      </c>
      <c r="S1092" s="96">
        <f t="shared" si="334"/>
        <v>214.85092269360459</v>
      </c>
      <c r="T1092" s="96">
        <f t="shared" si="339"/>
        <v>276.84151892679211</v>
      </c>
      <c r="U1092" s="96">
        <f t="shared" si="339"/>
        <v>433.72608082895641</v>
      </c>
      <c r="V1092" s="32">
        <f t="shared" si="336"/>
        <v>1000</v>
      </c>
      <c r="W1092" s="100">
        <f>IF(A1092=1,((cPH1_+cPHr+(cNES*L1092+(cNES+cOSEX)*G1092+(cNES+cEREX)*H1092+(cNES+cHOEX)*I1092+(cNES+cNES)*S1092+(cNES+cOSEX)*N1092+(cNES+cEREX)*O1092+(cNES+cHOEX)*P1092)))/(1+cDR)^(A$6:A$65537 + 0.5),(cPHr+(cNES*L1092+(cNES+cOSEX)*G1092+(cNES+cEREX)*H1092+(cNES+cHOEX)*I1092+(cNES+cNES)*S1092+(cNES+cOSEX)*N1092+(cNES+cEREX)*O1092+(cNES+cHOEX)*P1092))/(1+cDR)^(((cycle + 0.5)/('Life tables'!$I$2/2))))</f>
        <v>6098.7217379829626</v>
      </c>
      <c r="X1092" s="107">
        <f>((L1092+G1092+H1092+I1092+N1092+O1092+P1092+S1092)/('Life tables'!$I$2/2))/(1+oDR)^(((cycle + 0.5)/('Life tables'!$I$2/2)))</f>
        <v>5.9692052791687118</v>
      </c>
      <c r="Y1092" s="31">
        <f>((uNES*L1092+ uOCEX*G1092+uEREX*H1092+uHOEX*I1092+uNES*S1092+ uOCEX*N1092+uEREX*O1092+uHOEX*P1092)/('Life tables'!$I$2/2))/(1+oDR)^(((cycle + 0.5)/('Life tables'!$I$2/2)))</f>
        <v>3.9339020766557713</v>
      </c>
      <c r="Z1092" s="100">
        <f t="shared" si="327"/>
        <v>69156.640437235415</v>
      </c>
      <c r="AA1092" s="107">
        <f>((L1092+G1092+H1092+I1092+N1092+O1092+P1092+S1092)/('Life tables'!$I$2/2))</f>
        <v>11.101507597170523</v>
      </c>
      <c r="AB1092" s="31">
        <f>((uNES*L1092+ uOCEX*G1092+uEREX*H1092+uHOEX*I1092+uNES*S1092+ uOCEX*N1092+uEREX*O1092+uHOEX*P1092)/('Life tables'!$I$2/2))</f>
        <v>7.3162576503987919</v>
      </c>
    </row>
    <row r="1093" spans="1:28" x14ac:dyDescent="0.25">
      <c r="A1093" s="4">
        <v>1087</v>
      </c>
      <c r="C1093" s="105">
        <f>IF(male=0,VLOOKUP((($A$5:$A$1570/'Life tables'!$I$2)*2)+age,lifetable,13,1),IF(male=1,VLOOKUP((($A$5:$A$1570/'Life tables'!$I$2)*2)+age,lifetable,10,1),"error"))</f>
        <v>1.7383770313330604E-3</v>
      </c>
      <c r="F1093" s="96">
        <f t="shared" si="320"/>
        <v>50.507366746487762</v>
      </c>
      <c r="G1093" s="96">
        <f t="shared" si="321"/>
        <v>5.0735706957793836</v>
      </c>
      <c r="H1093" s="96">
        <f t="shared" si="328"/>
        <v>0.28975585867091347</v>
      </c>
      <c r="I1093" s="96">
        <f t="shared" si="329"/>
        <v>0.11610243223426794</v>
      </c>
      <c r="J1093" s="96">
        <f t="shared" si="322"/>
        <v>9.7326159760482575E-2</v>
      </c>
      <c r="K1093" s="96">
        <f t="shared" si="330"/>
        <v>0.12132056042008119</v>
      </c>
      <c r="L1093" s="96">
        <f t="shared" si="331"/>
        <v>44.809291039622636</v>
      </c>
      <c r="M1093" s="96">
        <f t="shared" si="323"/>
        <v>238.92503349776365</v>
      </c>
      <c r="N1093" s="96">
        <f t="shared" si="324"/>
        <v>23.008998387379766</v>
      </c>
      <c r="O1093" s="96">
        <f t="shared" si="332"/>
        <v>0.54922240650515208</v>
      </c>
      <c r="P1093" s="96">
        <f t="shared" si="333"/>
        <v>0.54922240650515208</v>
      </c>
      <c r="Q1093" s="96">
        <f t="shared" si="325"/>
        <v>0.45724961598671893</v>
      </c>
      <c r="R1093" s="96">
        <f t="shared" si="326"/>
        <v>4.3053061312289788E-2</v>
      </c>
      <c r="S1093" s="96">
        <f t="shared" si="334"/>
        <v>214.31728762007458</v>
      </c>
      <c r="T1093" s="96">
        <f t="shared" si="339"/>
        <v>277.3960947025393</v>
      </c>
      <c r="U1093" s="96">
        <f t="shared" si="339"/>
        <v>433.89045445068876</v>
      </c>
      <c r="V1093" s="32">
        <f t="shared" si="336"/>
        <v>1000</v>
      </c>
      <c r="W1093" s="100">
        <f>IF(A1093=1,((cPH1_+cPHr+(cNES*L1093+(cNES+cOSEX)*G1093+(cNES+cEREX)*H1093+(cNES+cHOEX)*I1093+(cNES+cNES)*S1093+(cNES+cOSEX)*N1093+(cNES+cEREX)*O1093+(cNES+cHOEX)*P1093)))/(1+cDR)^(A$6:A$65537 + 0.5),(cPHr+(cNES*L1093+(cNES+cOSEX)*G1093+(cNES+cEREX)*H1093+(cNES+cHOEX)*I1093+(cNES+cNES)*S1093+(cNES+cOSEX)*N1093+(cNES+cEREX)*O1093+(cNES+cHOEX)*P1093))/(1+cDR)^(((cycle + 0.5)/('Life tables'!$I$2/2))))</f>
        <v>6069.9970940886587</v>
      </c>
      <c r="X1093" s="107">
        <f>((L1093+G1093+H1093+I1093+N1093+O1093+P1093+S1093)/('Life tables'!$I$2/2))/(1+oDR)^(((cycle + 0.5)/('Life tables'!$I$2/2)))</f>
        <v>5.9509783939798266</v>
      </c>
      <c r="Y1093" s="31">
        <f>((uNES*L1093+ uOCEX*G1093+uEREX*H1093+uHOEX*I1093+uNES*S1093+ uOCEX*N1093+uEREX*O1093+uHOEX*P1093)/('Life tables'!$I$2/2))/(1+oDR)^(((cycle + 0.5)/('Life tables'!$I$2/2)))</f>
        <v>3.9218899629344617</v>
      </c>
      <c r="Z1093" s="100">
        <f t="shared" si="327"/>
        <v>68984.923533672263</v>
      </c>
      <c r="AA1093" s="107">
        <f>((L1093+G1093+H1093+I1093+N1093+O1093+P1093+S1093)/('Life tables'!$I$2/2))</f>
        <v>11.073931478562637</v>
      </c>
      <c r="AB1093" s="31">
        <f>((uNES*L1093+ uOCEX*G1093+uEREX*H1093+uHOEX*I1093+uNES*S1093+ uOCEX*N1093+uEREX*O1093+uHOEX*P1093)/('Life tables'!$I$2/2))</f>
        <v>7.2980840864645913</v>
      </c>
    </row>
    <row r="1094" spans="1:28" x14ac:dyDescent="0.25">
      <c r="A1094" s="4">
        <v>1088</v>
      </c>
      <c r="C1094" s="105">
        <f>IF(male=0,VLOOKUP((($A$5:$A$1570/'Life tables'!$I$2)*2)+age,lifetable,13,1),IF(male=1,VLOOKUP((($A$5:$A$1570/'Life tables'!$I$2)*2)+age,lifetable,10,1),"error"))</f>
        <v>1.7383770313330604E-3</v>
      </c>
      <c r="F1094" s="96">
        <f t="shared" si="320"/>
        <v>50.381848252272093</v>
      </c>
      <c r="G1094" s="96">
        <f t="shared" si="321"/>
        <v>5.0609621003396841</v>
      </c>
      <c r="H1094" s="96">
        <f t="shared" si="328"/>
        <v>0.28903577125766355</v>
      </c>
      <c r="I1094" s="96">
        <f t="shared" si="329"/>
        <v>0.11581390001792873</v>
      </c>
      <c r="J1094" s="96">
        <f t="shared" si="322"/>
        <v>9.7084289439223356E-2</v>
      </c>
      <c r="K1094" s="96">
        <f t="shared" si="330"/>
        <v>0.12101906036093608</v>
      </c>
      <c r="L1094" s="96">
        <f t="shared" si="331"/>
        <v>44.697933130856654</v>
      </c>
      <c r="M1094" s="96">
        <f t="shared" si="323"/>
        <v>238.33160259449977</v>
      </c>
      <c r="N1094" s="96">
        <f t="shared" si="324"/>
        <v>22.95184970565175</v>
      </c>
      <c r="O1094" s="96">
        <f t="shared" si="332"/>
        <v>0.54785827339606052</v>
      </c>
      <c r="P1094" s="96">
        <f t="shared" si="333"/>
        <v>0.54785827339606052</v>
      </c>
      <c r="Q1094" s="96">
        <f t="shared" si="325"/>
        <v>0.4561139206237857</v>
      </c>
      <c r="R1094" s="96">
        <f t="shared" si="326"/>
        <v>4.2946128117853019E-2</v>
      </c>
      <c r="S1094" s="96">
        <f t="shared" si="334"/>
        <v>213.78497629331426</v>
      </c>
      <c r="T1094" s="96">
        <f t="shared" si="339"/>
        <v>277.94929291260229</v>
      </c>
      <c r="U1094" s="96">
        <f t="shared" si="339"/>
        <v>434.05441963916758</v>
      </c>
      <c r="V1094" s="32">
        <f t="shared" si="336"/>
        <v>999.99999999999989</v>
      </c>
      <c r="W1094" s="100">
        <f>IF(A1094=1,((cPH1_+cPHr+(cNES*L1094+(cNES+cOSEX)*G1094+(cNES+cEREX)*H1094+(cNES+cHOEX)*I1094+(cNES+cNES)*S1094+(cNES+cOSEX)*N1094+(cNES+cEREX)*O1094+(cNES+cHOEX)*P1094)))/(1+cDR)^(A$6:A$65537 + 0.5),(cPHr+(cNES*L1094+(cNES+cOSEX)*G1094+(cNES+cEREX)*H1094+(cNES+cHOEX)*I1094+(cNES+cNES)*S1094+(cNES+cOSEX)*N1094+(cNES+cEREX)*O1094+(cNES+cHOEX)*P1094))/(1+cDR)^(((cycle + 0.5)/('Life tables'!$I$2/2))))</f>
        <v>6041.4077409928068</v>
      </c>
      <c r="X1094" s="107">
        <f>((L1094+G1094+H1094+I1094+N1094+O1094+P1094+S1094)/('Life tables'!$I$2/2))/(1+oDR)^(((cycle + 0.5)/('Life tables'!$I$2/2)))</f>
        <v>5.9328071670159721</v>
      </c>
      <c r="Y1094" s="31">
        <f>((uNES*L1094+ uOCEX*G1094+uEREX*H1094+uHOEX*I1094+uNES*S1094+ uOCEX*N1094+uEREX*O1094+uHOEX*P1094)/('Life tables'!$I$2/2))/(1+oDR)^(((cycle + 0.5)/('Life tables'!$I$2/2)))</f>
        <v>3.9099145297517124</v>
      </c>
      <c r="Z1094" s="100">
        <f t="shared" si="327"/>
        <v>68813.632997671128</v>
      </c>
      <c r="AA1094" s="107">
        <f>((L1094+G1094+H1094+I1094+N1094+O1094+P1094+S1094)/('Life tables'!$I$2/2))</f>
        <v>11.046423863967293</v>
      </c>
      <c r="AB1094" s="31">
        <f>((uNES*L1094+ uOCEX*G1094+uEREX*H1094+uHOEX*I1094+uNES*S1094+ uOCEX*N1094+uEREX*O1094+uHOEX*P1094)/('Life tables'!$I$2/2))</f>
        <v>7.2799556688179647</v>
      </c>
    </row>
    <row r="1095" spans="1:28" x14ac:dyDescent="0.25">
      <c r="A1095" s="4">
        <v>1089</v>
      </c>
      <c r="C1095" s="105">
        <f>IF(male=0,VLOOKUP((($A$5:$A$1570/'Life tables'!$I$2)*2)+age,lifetable,13,1),IF(male=1,VLOOKUP((($A$5:$A$1570/'Life tables'!$I$2)*2)+age,lifetable,10,1),"error"))</f>
        <v>1.7383770313330604E-3</v>
      </c>
      <c r="F1095" s="96">
        <f t="shared" ref="F1095:F1158" si="340">IF(cycle&lt;27,E1094*(1-pCAPH)+(L1094+G1094+H1094+I1094)*(1-pCAPH)+(S1094+N1094+O1094+P1094)*(pUAPH),E1094*(1-pCAUC)+(L1094+G1094+H1094+I1094)*(1-pCAUC)+(S1094+N1094+O1094+P1094)*(pUAUC))</f>
        <v>50.256643614184</v>
      </c>
      <c r="G1095" s="96">
        <f t="shared" ref="G1095:G1158" si="341">F1095*(rrOSEX)</f>
        <v>5.0483850324048651</v>
      </c>
      <c r="H1095" s="96">
        <f t="shared" si="328"/>
        <v>0.28831748440654159</v>
      </c>
      <c r="I1095" s="96">
        <f t="shared" si="329"/>
        <v>0.11552608926980554</v>
      </c>
      <c r="J1095" s="96">
        <f t="shared" ref="J1095:J1158" si="342">F1095*mr + G1095*mr + H1095*mr+I1095*mr</f>
        <v>9.6843023909177442E-2</v>
      </c>
      <c r="K1095" s="96">
        <f t="shared" si="330"/>
        <v>0.12071831419580172</v>
      </c>
      <c r="L1095" s="96">
        <f t="shared" si="331"/>
        <v>44.586853669997808</v>
      </c>
      <c r="M1095" s="96">
        <f t="shared" ref="M1095:M1158" si="343">IF(cycle&lt;27,E1094*pCAPH+(L1094+G1094+H1094+I1094)*pCAPH+(S1094+N1094+O1094+P1094)*(1-pUAPH),E1094*pCAUC+(L1094+G1094+H1094+I1094)*pCAUC+(S1094+N1094+O1094+P1094)*(1-pUAUC))</f>
        <v>237.73964383404606</v>
      </c>
      <c r="N1095" s="96">
        <f t="shared" ref="N1095:N1158" si="344">M1095*rrOSEXc</f>
        <v>22.894842794465934</v>
      </c>
      <c r="O1095" s="96">
        <f t="shared" si="332"/>
        <v>0.54649752433511611</v>
      </c>
      <c r="P1095" s="96">
        <f t="shared" si="333"/>
        <v>0.54649752433511611</v>
      </c>
      <c r="Q1095" s="96">
        <f t="shared" ref="Q1095:Q1158" si="345">M1095*mr + N1095*mr + O1095*mr+P1095*mr</f>
        <v>0.45498104261625799</v>
      </c>
      <c r="R1095" s="96">
        <f t="shared" ref="R1095:R1158" si="346">M1095*amrc + P1095*amrHOEX</f>
        <v>4.2839460195973664E-2</v>
      </c>
      <c r="S1095" s="96">
        <f t="shared" si="334"/>
        <v>213.25398548809767</v>
      </c>
      <c r="T1095" s="96">
        <f t="shared" si="339"/>
        <v>278.50111697912774</v>
      </c>
      <c r="U1095" s="96">
        <f t="shared" si="339"/>
        <v>434.21797741355937</v>
      </c>
      <c r="V1095" s="32">
        <f t="shared" si="336"/>
        <v>1000</v>
      </c>
      <c r="W1095" s="100">
        <f>IF(A1095=1,((cPH1_+cPHr+(cNES*L1095+(cNES+cOSEX)*G1095+(cNES+cEREX)*H1095+(cNES+cHOEX)*I1095+(cNES+cNES)*S1095+(cNES+cOSEX)*N1095+(cNES+cEREX)*O1095+(cNES+cHOEX)*P1095)))/(1+cDR)^(A$6:A$65537 + 0.5),(cPHr+(cNES*L1095+(cNES+cOSEX)*G1095+(cNES+cEREX)*H1095+(cNES+cHOEX)*I1095+(cNES+cNES)*S1095+(cNES+cOSEX)*N1095+(cNES+cEREX)*O1095+(cNES+cHOEX)*P1095))/(1+cDR)^(((cycle + 0.5)/('Life tables'!$I$2/2))))</f>
        <v>6012.9530419861421</v>
      </c>
      <c r="X1095" s="107">
        <f>((L1095+G1095+H1095+I1095+N1095+O1095+P1095+S1095)/('Life tables'!$I$2/2))/(1+oDR)^(((cycle + 0.5)/('Life tables'!$I$2/2)))</f>
        <v>5.9146914282216621</v>
      </c>
      <c r="Y1095" s="31">
        <f>((uNES*L1095+ uOCEX*G1095+uEREX*H1095+uHOEX*I1095+uNES*S1095+ uOCEX*N1095+uEREX*O1095+uHOEX*P1095)/('Life tables'!$I$2/2))/(1+oDR)^(((cycle + 0.5)/('Life tables'!$I$2/2)))</f>
        <v>3.89797566503744</v>
      </c>
      <c r="Z1095" s="100">
        <f t="shared" ref="Z1095:Z1158" si="347">IF(A1095=1,((cPH1_+cPHr+(cNES*L1095+(cNES+cOSEX)*G1095+(cNES+cEREX)*H1095+(cNES+cHOEX)*I1095+(cNES+cNES)*S1095+(cNES+cOSEX)*N1095+(cNES+cEREX)*O1095+(cNES+cHOEX)*P1095))),(cPHr+(cNES*L1095+(cNES+cOSEX)*G1095+(cNES+cEREX)*H1095+(cNES+cHOEX)*I1095+(cNES+cNES)*S1095+(cNES+cOSEX)*N1095+(cNES+cEREX)*O1095+(cNES+cHOEX)*P1095)))</f>
        <v>68642.76777626168</v>
      </c>
      <c r="AA1095" s="107">
        <f>((L1095+G1095+H1095+I1095+N1095+O1095+P1095+S1095)/('Life tables'!$I$2/2))</f>
        <v>11.018984583032891</v>
      </c>
      <c r="AB1095" s="31">
        <f>((uNES*L1095+ uOCEX*G1095+uEREX*H1095+uHOEX*I1095+uNES*S1095+ uOCEX*N1095+uEREX*O1095+uHOEX*P1095)/('Life tables'!$I$2/2))</f>
        <v>7.2618722851952731</v>
      </c>
    </row>
    <row r="1096" spans="1:28" x14ac:dyDescent="0.25">
      <c r="A1096" s="4">
        <v>1090</v>
      </c>
      <c r="C1096" s="105">
        <f>IF(male=0,VLOOKUP((($A$5:$A$1570/'Life tables'!$I$2)*2)+age,lifetable,13,1),IF(male=1,VLOOKUP((($A$5:$A$1570/'Life tables'!$I$2)*2)+age,lifetable,10,1),"error"))</f>
        <v>1.7383770313330604E-3</v>
      </c>
      <c r="F1096" s="96">
        <f t="shared" si="340"/>
        <v>50.131751979984493</v>
      </c>
      <c r="G1096" s="96">
        <f t="shared" si="341"/>
        <v>5.035839406365735</v>
      </c>
      <c r="H1096" s="96">
        <f t="shared" ref="H1096:H1159" si="348">F1096*rrEREX</f>
        <v>0.28760099322833527</v>
      </c>
      <c r="I1096" s="96">
        <f t="shared" ref="I1096:I1159" si="349">F1096*rrHOEX</f>
        <v>0.11523899803083724</v>
      </c>
      <c r="J1096" s="96">
        <f t="shared" si="342"/>
        <v>9.6602361528106168E-2</v>
      </c>
      <c r="K1096" s="96">
        <f t="shared" ref="K1096:K1159" si="350">F1096*amr + I1096*amrHOEX</f>
        <v>0.12041831987756857</v>
      </c>
      <c r="L1096" s="96">
        <f t="shared" ref="L1096:L1159" si="351">F1096-SUM(G1096:K1096)</f>
        <v>44.476051900953912</v>
      </c>
      <c r="M1096" s="96">
        <f t="shared" si="343"/>
        <v>237.14915362732836</v>
      </c>
      <c r="N1096" s="96">
        <f t="shared" si="344"/>
        <v>22.837977308186705</v>
      </c>
      <c r="O1096" s="96">
        <f t="shared" ref="O1096:O1159" si="352">M1096*rrEREXc</f>
        <v>0.54514015107203251</v>
      </c>
      <c r="P1096" s="96">
        <f t="shared" ref="P1096:P1159" si="353">M1096*rrHOEXc</f>
        <v>0.54514015107203251</v>
      </c>
      <c r="Q1096" s="96">
        <f t="shared" si="345"/>
        <v>0.45385097509544248</v>
      </c>
      <c r="R1096" s="96">
        <f t="shared" si="346"/>
        <v>4.273305689991904E-2</v>
      </c>
      <c r="S1096" s="96">
        <f t="shared" ref="S1096:S1159" si="354">M1096-SUM(N1096:R1096)</f>
        <v>212.72431198500223</v>
      </c>
      <c r="T1096" s="96">
        <f t="shared" ref="T1096:U1111" si="355">J1096+Q1096+T1095</f>
        <v>279.05157031575129</v>
      </c>
      <c r="U1096" s="96">
        <f t="shared" si="355"/>
        <v>434.38112879033685</v>
      </c>
      <c r="V1096" s="32">
        <f t="shared" ref="V1096:V1159" si="356">SUM(G1096:I1096,L1096,N1096,O1096,P1096,S1096,T1096,U1096)</f>
        <v>1000</v>
      </c>
      <c r="W1096" s="100">
        <f>IF(A1096=1,((cPH1_+cPHr+(cNES*L1096+(cNES+cOSEX)*G1096+(cNES+cEREX)*H1096+(cNES+cHOEX)*I1096+(cNES+cNES)*S1096+(cNES+cOSEX)*N1096+(cNES+cEREX)*O1096+(cNES+cHOEX)*P1096)))/(1+cDR)^(A$6:A$65537 + 0.5),(cPHr+(cNES*L1096+(cNES+cOSEX)*G1096+(cNES+cEREX)*H1096+(cNES+cHOEX)*I1096+(cNES+cNES)*S1096+(cNES+cOSEX)*N1096+(cNES+cEREX)*O1096+(cNES+cHOEX)*P1096))/(1+cDR)^(((cycle + 0.5)/('Life tables'!$I$2/2))))</f>
        <v>5984.6323633362454</v>
      </c>
      <c r="X1096" s="107">
        <f>((L1096+G1096+H1096+I1096+N1096+O1096+P1096+S1096)/('Life tables'!$I$2/2))/(1+oDR)^(((cycle + 0.5)/('Life tables'!$I$2/2)))</f>
        <v>5.8966310080644035</v>
      </c>
      <c r="Y1096" s="31">
        <f>((uNES*L1096+ uOCEX*G1096+uEREX*H1096+uHOEX*I1096+uNES*S1096+ uOCEX*N1096+uEREX*O1096+uHOEX*P1096)/('Life tables'!$I$2/2))/(1+oDR)^(((cycle + 0.5)/('Life tables'!$I$2/2)))</f>
        <v>3.8860732570661565</v>
      </c>
      <c r="Z1096" s="100">
        <f t="shared" si="347"/>
        <v>68472.326818874513</v>
      </c>
      <c r="AA1096" s="107">
        <f>((L1096+G1096+H1096+I1096+N1096+O1096+P1096+S1096)/('Life tables'!$I$2/2))</f>
        <v>10.991613465837604</v>
      </c>
      <c r="AB1096" s="31">
        <f>((uNES*L1096+ uOCEX*G1096+uEREX*H1096+uHOEX*I1096+uNES*S1096+ uOCEX*N1096+uEREX*O1096+uHOEX*P1096)/('Life tables'!$I$2/2))</f>
        <v>7.2438338236159874</v>
      </c>
    </row>
    <row r="1097" spans="1:28" x14ac:dyDescent="0.25">
      <c r="A1097" s="4">
        <v>1091</v>
      </c>
      <c r="C1097" s="105">
        <f>IF(male=0,VLOOKUP((($A$5:$A$1570/'Life tables'!$I$2)*2)+age,lifetable,13,1),IF(male=1,VLOOKUP((($A$5:$A$1570/'Life tables'!$I$2)*2)+age,lifetable,10,1),"error"))</f>
        <v>1.7383770313330604E-3</v>
      </c>
      <c r="F1097" s="96">
        <f t="shared" si="340"/>
        <v>50.00717250209928</v>
      </c>
      <c r="G1097" s="96">
        <f t="shared" si="341"/>
        <v>5.0233251370816836</v>
      </c>
      <c r="H1097" s="96">
        <f t="shared" si="348"/>
        <v>0.28688629286059308</v>
      </c>
      <c r="I1097" s="96">
        <f t="shared" si="349"/>
        <v>0.11495262435268554</v>
      </c>
      <c r="J1097" s="96">
        <f t="shared" si="342"/>
        <v>9.6362300662759706E-2</v>
      </c>
      <c r="K1097" s="96">
        <f t="shared" si="350"/>
        <v>0.12011907537033188</v>
      </c>
      <c r="L1097" s="96">
        <f t="shared" si="351"/>
        <v>44.365527071771226</v>
      </c>
      <c r="M1097" s="96">
        <f t="shared" si="343"/>
        <v>236.5601283918125</v>
      </c>
      <c r="N1097" s="96">
        <f t="shared" si="344"/>
        <v>22.781252901808262</v>
      </c>
      <c r="O1097" s="96">
        <f t="shared" si="352"/>
        <v>0.54378614537155689</v>
      </c>
      <c r="P1097" s="96">
        <f t="shared" si="353"/>
        <v>0.54378614537155689</v>
      </c>
      <c r="Q1097" s="96">
        <f t="shared" si="345"/>
        <v>0.45272371120516181</v>
      </c>
      <c r="R1097" s="96">
        <f t="shared" si="346"/>
        <v>4.2626917584134928E-2</v>
      </c>
      <c r="S1097" s="96">
        <f t="shared" si="354"/>
        <v>212.19595257047183</v>
      </c>
      <c r="T1097" s="96">
        <f t="shared" si="355"/>
        <v>279.60065632761922</v>
      </c>
      <c r="U1097" s="96">
        <f t="shared" si="355"/>
        <v>434.5438747832913</v>
      </c>
      <c r="V1097" s="32">
        <f t="shared" si="356"/>
        <v>1000</v>
      </c>
      <c r="W1097" s="100">
        <f>IF(A1097=1,((cPH1_+cPHr+(cNES*L1097+(cNES+cOSEX)*G1097+(cNES+cEREX)*H1097+(cNES+cHOEX)*I1097+(cNES+cNES)*S1097+(cNES+cOSEX)*N1097+(cNES+cEREX)*O1097+(cNES+cHOEX)*P1097)))/(1+cDR)^(A$6:A$65537 + 0.5),(cPHr+(cNES*L1097+(cNES+cOSEX)*G1097+(cNES+cEREX)*H1097+(cNES+cHOEX)*I1097+(cNES+cNES)*S1097+(cNES+cOSEX)*N1097+(cNES+cEREX)*O1097+(cNES+cHOEX)*P1097))/(1+cDR)^(((cycle + 0.5)/('Life tables'!$I$2/2))))</f>
        <v>5956.445074274332</v>
      </c>
      <c r="X1097" s="107">
        <f>((L1097+G1097+H1097+I1097+N1097+O1097+P1097+S1097)/('Life tables'!$I$2/2))/(1+oDR)^(((cycle + 0.5)/('Life tables'!$I$2/2)))</f>
        <v>5.8786257375329596</v>
      </c>
      <c r="Y1097" s="31">
        <f>((uNES*L1097+ uOCEX*G1097+uEREX*H1097+uHOEX*I1097+uNES*S1097+ uOCEX*N1097+uEREX*O1097+uHOEX*P1097)/('Life tables'!$I$2/2))/(1+oDR)^(((cycle + 0.5)/('Life tables'!$I$2/2)))</f>
        <v>3.8742071944558263</v>
      </c>
      <c r="Z1097" s="100">
        <f t="shared" si="347"/>
        <v>68302.309077342623</v>
      </c>
      <c r="AA1097" s="107">
        <f>((L1097+G1097+H1097+I1097+N1097+O1097+P1097+S1097)/('Life tables'!$I$2/2))</f>
        <v>10.964310342888078</v>
      </c>
      <c r="AB1097" s="31">
        <f>((uNES*L1097+ uOCEX*G1097+uEREX*H1097+uHOEX*I1097+uNES*S1097+ uOCEX*N1097+uEREX*O1097+uHOEX*P1097)/('Life tables'!$I$2/2))</f>
        <v>7.2258401723818295</v>
      </c>
    </row>
    <row r="1098" spans="1:28" x14ac:dyDescent="0.25">
      <c r="A1098" s="4">
        <v>1092</v>
      </c>
      <c r="C1098" s="105">
        <f>IF(male=0,VLOOKUP((($A$5:$A$1570/'Life tables'!$I$2)*2)+age,lifetable,13,1),IF(male=1,VLOOKUP((($A$5:$A$1570/'Life tables'!$I$2)*2)+age,lifetable,10,1),"error"))</f>
        <v>1.7383770313330604E-3</v>
      </c>
      <c r="F1098" s="96">
        <f t="shared" si="340"/>
        <v>49.882904337517822</v>
      </c>
      <c r="G1098" s="96">
        <f t="shared" si="341"/>
        <v>5.0108421398705367</v>
      </c>
      <c r="H1098" s="96">
        <f t="shared" si="348"/>
        <v>0.28617337846704549</v>
      </c>
      <c r="I1098" s="96">
        <f t="shared" si="349"/>
        <v>0.11466696629750295</v>
      </c>
      <c r="J1098" s="96">
        <f t="shared" si="342"/>
        <v>9.6122839688682335E-2</v>
      </c>
      <c r="K1098" s="96">
        <f t="shared" si="350"/>
        <v>0.11982057864914922</v>
      </c>
      <c r="L1098" s="96">
        <f t="shared" si="351"/>
        <v>44.255278434544906</v>
      </c>
      <c r="M1098" s="96">
        <f t="shared" si="343"/>
        <v>235.97256455157159</v>
      </c>
      <c r="N1098" s="96">
        <f t="shared" si="344"/>
        <v>22.724669230961098</v>
      </c>
      <c r="O1098" s="96">
        <f t="shared" si="352"/>
        <v>0.54243549901362498</v>
      </c>
      <c r="P1098" s="96">
        <f t="shared" si="353"/>
        <v>0.54243549901362498</v>
      </c>
      <c r="Q1098" s="96">
        <f t="shared" si="345"/>
        <v>0.45159924410188385</v>
      </c>
      <c r="R1098" s="96">
        <f t="shared" si="346"/>
        <v>4.2521041604257695E-2</v>
      </c>
      <c r="S1098" s="96">
        <f t="shared" si="354"/>
        <v>211.66890403687711</v>
      </c>
      <c r="T1098" s="96">
        <f t="shared" si="355"/>
        <v>280.14837841140979</v>
      </c>
      <c r="U1098" s="96">
        <f t="shared" si="355"/>
        <v>434.70621640354472</v>
      </c>
      <c r="V1098" s="32">
        <f t="shared" si="356"/>
        <v>1000</v>
      </c>
      <c r="W1098" s="100">
        <f>IF(A1098=1,((cPH1_+cPHr+(cNES*L1098+(cNES+cOSEX)*G1098+(cNES+cEREX)*H1098+(cNES+cHOEX)*I1098+(cNES+cNES)*S1098+(cNES+cOSEX)*N1098+(cNES+cEREX)*O1098+(cNES+cHOEX)*P1098)))/(1+cDR)^(A$6:A$65537 + 0.5),(cPHr+(cNES*L1098+(cNES+cOSEX)*G1098+(cNES+cEREX)*H1098+(cNES+cHOEX)*I1098+(cNES+cNES)*S1098+(cNES+cOSEX)*N1098+(cNES+cEREX)*O1098+(cNES+cHOEX)*P1098))/(1+cDR)^(((cycle + 0.5)/('Life tables'!$I$2/2))))</f>
        <v>5928.3905469821311</v>
      </c>
      <c r="X1098" s="107">
        <f>((L1098+G1098+H1098+I1098+N1098+O1098+P1098+S1098)/('Life tables'!$I$2/2))/(1+oDR)^(((cycle + 0.5)/('Life tables'!$I$2/2)))</f>
        <v>5.860675448135634</v>
      </c>
      <c r="Y1098" s="31">
        <f>((uNES*L1098+ uOCEX*G1098+uEREX*H1098+uHOEX*I1098+uNES*S1098+ uOCEX*N1098+uEREX*O1098+uHOEX*P1098)/('Life tables'!$I$2/2))/(1+oDR)^(((cycle + 0.5)/('Life tables'!$I$2/2)))</f>
        <v>3.8623773661667431</v>
      </c>
      <c r="Z1098" s="100">
        <f t="shared" si="347"/>
        <v>68132.713505902779</v>
      </c>
      <c r="AA1098" s="107">
        <f>((L1098+G1098+H1098+I1098+N1098+O1098+P1098+S1098)/('Life tables'!$I$2/2))</f>
        <v>10.937075045118144</v>
      </c>
      <c r="AB1098" s="31">
        <f>((uNES*L1098+ uOCEX*G1098+uEREX*H1098+uHOEX*I1098+uNES*S1098+ uOCEX*N1098+uEREX*O1098+uHOEX*P1098)/('Life tables'!$I$2/2))</f>
        <v>7.2078912200759344</v>
      </c>
    </row>
    <row r="1099" spans="1:28" x14ac:dyDescent="0.25">
      <c r="A1099" s="4">
        <v>1093</v>
      </c>
      <c r="C1099" s="105">
        <f>IF(male=0,VLOOKUP((($A$5:$A$1570/'Life tables'!$I$2)*2)+age,lifetable,13,1),IF(male=1,VLOOKUP((($A$5:$A$1570/'Life tables'!$I$2)*2)+age,lifetable,10,1),"error"))</f>
        <v>1.7383770313330604E-3</v>
      </c>
      <c r="F1099" s="96">
        <f t="shared" si="340"/>
        <v>49.758946647695794</v>
      </c>
      <c r="G1099" s="96">
        <f t="shared" si="341"/>
        <v>4.9983903304987622</v>
      </c>
      <c r="H1099" s="96">
        <f t="shared" si="348"/>
        <v>0.28546224523704505</v>
      </c>
      <c r="I1099" s="96">
        <f t="shared" si="349"/>
        <v>0.11438202193770856</v>
      </c>
      <c r="J1099" s="96">
        <f t="shared" si="342"/>
        <v>9.5883976990024669E-2</v>
      </c>
      <c r="K1099" s="96">
        <f t="shared" si="350"/>
        <v>0.11952282769980611</v>
      </c>
      <c r="L1099" s="96">
        <f t="shared" si="351"/>
        <v>44.145305245332445</v>
      </c>
      <c r="M1099" s="96">
        <f t="shared" si="343"/>
        <v>235.38645853734968</v>
      </c>
      <c r="N1099" s="96">
        <f t="shared" si="344"/>
        <v>22.668225951918124</v>
      </c>
      <c r="O1099" s="96">
        <f t="shared" si="352"/>
        <v>0.54108820379350686</v>
      </c>
      <c r="P1099" s="96">
        <f t="shared" si="353"/>
        <v>0.54108820379350686</v>
      </c>
      <c r="Q1099" s="96">
        <f t="shared" si="345"/>
        <v>0.45047756695484276</v>
      </c>
      <c r="R1099" s="96">
        <f t="shared" si="346"/>
        <v>4.2415428317125789E-2</v>
      </c>
      <c r="S1099" s="96">
        <f t="shared" si="354"/>
        <v>211.14316318257258</v>
      </c>
      <c r="T1099" s="96">
        <f t="shared" si="355"/>
        <v>280.69473995535463</v>
      </c>
      <c r="U1099" s="96">
        <f t="shared" si="355"/>
        <v>434.86815465956164</v>
      </c>
      <c r="V1099" s="32">
        <f t="shared" si="356"/>
        <v>1000</v>
      </c>
      <c r="W1099" s="100">
        <f>IF(A1099=1,((cPH1_+cPHr+(cNES*L1099+(cNES+cOSEX)*G1099+(cNES+cEREX)*H1099+(cNES+cHOEX)*I1099+(cNES+cNES)*S1099+(cNES+cOSEX)*N1099+(cNES+cEREX)*O1099+(cNES+cHOEX)*P1099)))/(1+cDR)^(A$6:A$65537 + 0.5),(cPHr+(cNES*L1099+(cNES+cOSEX)*G1099+(cNES+cEREX)*H1099+(cNES+cHOEX)*I1099+(cNES+cNES)*S1099+(cNES+cOSEX)*N1099+(cNES+cEREX)*O1099+(cNES+cHOEX)*P1099))/(1+cDR)^(((cycle + 0.5)/('Life tables'!$I$2/2))))</f>
        <v>5900.4681565787369</v>
      </c>
      <c r="X1099" s="107">
        <f>((L1099+G1099+H1099+I1099+N1099+O1099+P1099+S1099)/('Life tables'!$I$2/2))/(1+oDR)^(((cycle + 0.5)/('Life tables'!$I$2/2)))</f>
        <v>5.8427799718985556</v>
      </c>
      <c r="Y1099" s="31">
        <f>((uNES*L1099+ uOCEX*G1099+uEREX*H1099+uHOEX*I1099+uNES*S1099+ uOCEX*N1099+uEREX*O1099+uHOEX*P1099)/('Life tables'!$I$2/2))/(1+oDR)^(((cycle + 0.5)/('Life tables'!$I$2/2)))</f>
        <v>3.8505836615003948</v>
      </c>
      <c r="Z1099" s="100">
        <f t="shared" si="347"/>
        <v>67963.539061196469</v>
      </c>
      <c r="AA1099" s="107">
        <f>((L1099+G1099+H1099+I1099+N1099+O1099+P1099+S1099)/('Life tables'!$I$2/2))</f>
        <v>10.909907403887535</v>
      </c>
      <c r="AB1099" s="31">
        <f>((uNES*L1099+ uOCEX*G1099+uEREX*H1099+uHOEX*I1099+uNES*S1099+ uOCEX*N1099+uEREX*O1099+uHOEX*P1099)/('Life tables'!$I$2/2))</f>
        <v>7.189986855562001</v>
      </c>
    </row>
    <row r="1100" spans="1:28" x14ac:dyDescent="0.25">
      <c r="A1100" s="4">
        <v>1094</v>
      </c>
      <c r="C1100" s="105">
        <f>IF(male=0,VLOOKUP((($A$5:$A$1570/'Life tables'!$I$2)*2)+age,lifetable,13,1),IF(male=1,VLOOKUP((($A$5:$A$1570/'Life tables'!$I$2)*2)+age,lifetable,10,1),"error"))</f>
        <v>1.7383770313330604E-3</v>
      </c>
      <c r="F1100" s="96">
        <f t="shared" si="340"/>
        <v>49.635298598460714</v>
      </c>
      <c r="G1100" s="96">
        <f t="shared" si="341"/>
        <v>4.9859696251719887</v>
      </c>
      <c r="H1100" s="96">
        <f t="shared" si="348"/>
        <v>0.28475288838502538</v>
      </c>
      <c r="I1100" s="96">
        <f t="shared" si="349"/>
        <v>0.11409778935577113</v>
      </c>
      <c r="J1100" s="96">
        <f t="shared" si="342"/>
        <v>9.5645710959361682E-2</v>
      </c>
      <c r="K1100" s="96">
        <f t="shared" si="350"/>
        <v>0.11922582051858947</v>
      </c>
      <c r="L1100" s="96">
        <f t="shared" si="351"/>
        <v>44.035606764069982</v>
      </c>
      <c r="M1100" s="96">
        <f t="shared" si="343"/>
        <v>234.80180678662299</v>
      </c>
      <c r="N1100" s="96">
        <f t="shared" si="344"/>
        <v>22.611922721600589</v>
      </c>
      <c r="O1100" s="96">
        <f t="shared" si="352"/>
        <v>0.53974425152194816</v>
      </c>
      <c r="P1100" s="96">
        <f t="shared" si="353"/>
        <v>0.53974425152194816</v>
      </c>
      <c r="Q1100" s="96">
        <f t="shared" si="345"/>
        <v>0.44935867294615678</v>
      </c>
      <c r="R1100" s="96">
        <f t="shared" si="346"/>
        <v>4.2310077080790778E-2</v>
      </c>
      <c r="S1100" s="96">
        <f t="shared" si="354"/>
        <v>210.61872681195155</v>
      </c>
      <c r="T1100" s="96">
        <f t="shared" si="355"/>
        <v>281.23974433926014</v>
      </c>
      <c r="U1100" s="96">
        <f t="shared" si="355"/>
        <v>435.02969055716102</v>
      </c>
      <c r="V1100" s="32">
        <f t="shared" si="356"/>
        <v>1000</v>
      </c>
      <c r="W1100" s="100">
        <f>IF(A1100=1,((cPH1_+cPHr+(cNES*L1100+(cNES+cOSEX)*G1100+(cNES+cEREX)*H1100+(cNES+cHOEX)*I1100+(cNES+cNES)*S1100+(cNES+cOSEX)*N1100+(cNES+cEREX)*O1100+(cNES+cHOEX)*P1100)))/(1+cDR)^(A$6:A$65537 + 0.5),(cPHr+(cNES*L1100+(cNES+cOSEX)*G1100+(cNES+cEREX)*H1100+(cNES+cHOEX)*I1100+(cNES+cNES)*S1100+(cNES+cOSEX)*N1100+(cNES+cEREX)*O1100+(cNES+cHOEX)*P1100))/(1+cDR)^(((cycle + 0.5)/('Life tables'!$I$2/2))))</f>
        <v>5872.6772811075389</v>
      </c>
      <c r="X1100" s="107">
        <f>((L1100+G1100+H1100+I1100+N1100+O1100+P1100+S1100)/('Life tables'!$I$2/2))/(1+oDR)^(((cycle + 0.5)/('Life tables'!$I$2/2)))</f>
        <v>5.8249391413639806</v>
      </c>
      <c r="Y1100" s="31">
        <f>((uNES*L1100+ uOCEX*G1100+uEREX*H1100+uHOEX*I1100+uNES*S1100+ uOCEX*N1100+uEREX*O1100+uHOEX*P1100)/('Life tables'!$I$2/2))/(1+oDR)^(((cycle + 0.5)/('Life tables'!$I$2/2)))</f>
        <v>3.8388259700983549</v>
      </c>
      <c r="Z1100" s="100">
        <f t="shared" si="347"/>
        <v>67794.784702270816</v>
      </c>
      <c r="AA1100" s="107">
        <f>((L1100+G1100+H1100+I1100+N1100+O1100+P1100+S1100)/('Life tables'!$I$2/2))</f>
        <v>10.882807250980624</v>
      </c>
      <c r="AB1100" s="31">
        <f>((uNES*L1100+ uOCEX*G1100+uEREX*H1100+uHOEX*I1100+uNES*S1100+ uOCEX*N1100+uEREX*O1100+uHOEX*P1100)/('Life tables'!$I$2/2))</f>
        <v>7.1721269679834734</v>
      </c>
    </row>
    <row r="1101" spans="1:28" x14ac:dyDescent="0.25">
      <c r="A1101" s="4">
        <v>1095</v>
      </c>
      <c r="C1101" s="105">
        <f>IF(male=0,VLOOKUP((($A$5:$A$1570/'Life tables'!$I$2)*2)+age,lifetable,13,1),IF(male=1,VLOOKUP((($A$5:$A$1570/'Life tables'!$I$2)*2)+age,lifetable,10,1),"error"))</f>
        <v>1.7383770313330604E-3</v>
      </c>
      <c r="F1101" s="96">
        <f t="shared" si="340"/>
        <v>49.511959359920837</v>
      </c>
      <c r="G1101" s="96">
        <f t="shared" si="341"/>
        <v>4.9735799405258545</v>
      </c>
      <c r="H1101" s="96">
        <f t="shared" si="348"/>
        <v>0.28404530314997795</v>
      </c>
      <c r="I1101" s="96">
        <f t="shared" si="349"/>
        <v>0.11381426664399961</v>
      </c>
      <c r="J1101" s="96">
        <f t="shared" si="342"/>
        <v>9.5408039997517222E-2</v>
      </c>
      <c r="K1101" s="96">
        <f t="shared" si="350"/>
        <v>0.11892955511206867</v>
      </c>
      <c r="L1101" s="96">
        <f t="shared" si="351"/>
        <v>43.926182254491422</v>
      </c>
      <c r="M1101" s="96">
        <f t="shared" si="343"/>
        <v>234.21860574365795</v>
      </c>
      <c r="N1101" s="96">
        <f t="shared" si="344"/>
        <v>22.555759197583647</v>
      </c>
      <c r="O1101" s="96">
        <f t="shared" si="352"/>
        <v>0.53840363402530322</v>
      </c>
      <c r="P1101" s="96">
        <f t="shared" si="353"/>
        <v>0.53840363402530322</v>
      </c>
      <c r="Q1101" s="96">
        <f t="shared" si="345"/>
        <v>0.44824255527093909</v>
      </c>
      <c r="R1101" s="96">
        <f t="shared" si="346"/>
        <v>4.2204987254527766E-2</v>
      </c>
      <c r="S1101" s="96">
        <f t="shared" si="354"/>
        <v>210.09559173549823</v>
      </c>
      <c r="T1101" s="96">
        <f t="shared" si="355"/>
        <v>281.78339493452859</v>
      </c>
      <c r="U1101" s="96">
        <f t="shared" si="355"/>
        <v>435.19082509952761</v>
      </c>
      <c r="V1101" s="32">
        <f t="shared" si="356"/>
        <v>999.99999999999989</v>
      </c>
      <c r="W1101" s="100">
        <f>IF(A1101=1,((cPH1_+cPHr+(cNES*L1101+(cNES+cOSEX)*G1101+(cNES+cEREX)*H1101+(cNES+cHOEX)*I1101+(cNES+cNES)*S1101+(cNES+cOSEX)*N1101+(cNES+cEREX)*O1101+(cNES+cHOEX)*P1101)))/(1+cDR)^(A$6:A$65537 + 0.5),(cPHr+(cNES*L1101+(cNES+cOSEX)*G1101+(cNES+cEREX)*H1101+(cNES+cHOEX)*I1101+(cNES+cNES)*S1101+(cNES+cOSEX)*N1101+(cNES+cEREX)*O1101+(cNES+cHOEX)*P1101))/(1+cDR)^(((cycle + 0.5)/('Life tables'!$I$2/2))))</f>
        <v>5845.0173015231721</v>
      </c>
      <c r="X1101" s="107">
        <f>((L1101+G1101+H1101+I1101+N1101+O1101+P1101+S1101)/('Life tables'!$I$2/2))/(1+oDR)^(((cycle + 0.5)/('Life tables'!$I$2/2)))</f>
        <v>5.8071527895886099</v>
      </c>
      <c r="Y1101" s="31">
        <f>((uNES*L1101+ uOCEX*G1101+uEREX*H1101+uHOEX*I1101+uNES*S1101+ uOCEX*N1101+uEREX*O1101+uHOEX*P1101)/('Life tables'!$I$2/2))/(1+oDR)^(((cycle + 0.5)/('Life tables'!$I$2/2)))</f>
        <v>3.827104181941166</v>
      </c>
      <c r="Z1101" s="100">
        <f t="shared" si="347"/>
        <v>67626.44939057903</v>
      </c>
      <c r="AA1101" s="107">
        <f>((L1101+G1101+H1101+I1101+N1101+O1101+P1101+S1101)/('Life tables'!$I$2/2))</f>
        <v>10.85577441860517</v>
      </c>
      <c r="AB1101" s="31">
        <f>((uNES*L1101+ uOCEX*G1101+uEREX*H1101+uHOEX*I1101+uNES*S1101+ uOCEX*N1101+uEREX*O1101+uHOEX*P1101)/('Life tables'!$I$2/2))</f>
        <v>7.1543114467627076</v>
      </c>
    </row>
    <row r="1102" spans="1:28" x14ac:dyDescent="0.25">
      <c r="A1102" s="4">
        <v>1096</v>
      </c>
      <c r="C1102" s="105">
        <f>IF(male=0,VLOOKUP((($A$5:$A$1570/'Life tables'!$I$2)*2)+age,lifetable,13,1),IF(male=1,VLOOKUP((($A$5:$A$1570/'Life tables'!$I$2)*2)+age,lifetable,10,1),"error"))</f>
        <v>1.9170323065640371E-3</v>
      </c>
      <c r="F1102" s="96">
        <f t="shared" si="340"/>
        <v>49.388928106376966</v>
      </c>
      <c r="G1102" s="96">
        <f t="shared" si="341"/>
        <v>4.9612211936171455</v>
      </c>
      <c r="H1102" s="96">
        <f t="shared" si="348"/>
        <v>0.28333948479494675</v>
      </c>
      <c r="I1102" s="96">
        <f t="shared" si="349"/>
        <v>0.11353145190434052</v>
      </c>
      <c r="J1102" s="96">
        <f t="shared" si="342"/>
        <v>0.10495180648185637</v>
      </c>
      <c r="K1102" s="96">
        <f t="shared" si="350"/>
        <v>0.11863402949688372</v>
      </c>
      <c r="L1102" s="96">
        <f t="shared" si="351"/>
        <v>43.807250140081791</v>
      </c>
      <c r="M1102" s="96">
        <f t="shared" si="343"/>
        <v>233.6368518595668</v>
      </c>
      <c r="N1102" s="96">
        <f t="shared" si="344"/>
        <v>22.499735038101711</v>
      </c>
      <c r="O1102" s="96">
        <f t="shared" si="352"/>
        <v>0.53706634314566315</v>
      </c>
      <c r="P1102" s="96">
        <f t="shared" si="353"/>
        <v>0.53706634314566315</v>
      </c>
      <c r="Q1102" s="96">
        <f t="shared" si="345"/>
        <v>0.49308125903703426</v>
      </c>
      <c r="R1102" s="96">
        <f t="shared" si="346"/>
        <v>4.2100158198845439E-2</v>
      </c>
      <c r="S1102" s="96">
        <f t="shared" si="354"/>
        <v>209.52780271793787</v>
      </c>
      <c r="T1102" s="96">
        <f t="shared" si="355"/>
        <v>282.38142800004749</v>
      </c>
      <c r="U1102" s="96">
        <f t="shared" si="355"/>
        <v>435.35155928722332</v>
      </c>
      <c r="V1102" s="32">
        <f t="shared" si="356"/>
        <v>1000</v>
      </c>
      <c r="W1102" s="100">
        <f>IF(A1102=1,((cPH1_+cPHr+(cNES*L1102+(cNES+cOSEX)*G1102+(cNES+cEREX)*H1102+(cNES+cHOEX)*I1102+(cNES+cNES)*S1102+(cNES+cOSEX)*N1102+(cNES+cEREX)*O1102+(cNES+cHOEX)*P1102)))/(1+cDR)^(A$6:A$65537 + 0.5),(cPHr+(cNES*L1102+(cNES+cOSEX)*G1102+(cNES+cEREX)*H1102+(cNES+cHOEX)*I1102+(cNES+cNES)*S1102+(cNES+cOSEX)*N1102+(cNES+cEREX)*O1102+(cNES+cHOEX)*P1102))/(1+cDR)^(((cycle + 0.5)/('Life tables'!$I$2/2))))</f>
        <v>5816.4973943889627</v>
      </c>
      <c r="X1102" s="107">
        <f>((L1102+G1102+H1102+I1102+N1102+O1102+P1102+S1102)/('Life tables'!$I$2/2))/(1+oDR)^(((cycle + 0.5)/('Life tables'!$I$2/2)))</f>
        <v>5.7882778695599235</v>
      </c>
      <c r="Y1102" s="31">
        <f>((uNES*L1102+ uOCEX*G1102+uEREX*H1102+uHOEX*I1102+uNES*S1102+ uOCEX*N1102+uEREX*O1102+uHOEX*P1102)/('Life tables'!$I$2/2))/(1+oDR)^(((cycle + 0.5)/('Life tables'!$I$2/2)))</f>
        <v>3.8146524573573175</v>
      </c>
      <c r="Z1102" s="100">
        <f t="shared" si="347"/>
        <v>67447.049825678871</v>
      </c>
      <c r="AA1102" s="107">
        <f>((L1102+G1102+H1102+I1102+N1102+O1102+P1102+S1102)/('Life tables'!$I$2/2))</f>
        <v>10.826671041032593</v>
      </c>
      <c r="AB1102" s="31">
        <f>((uNES*L1102+ uOCEX*G1102+uEREX*H1102+uHOEX*I1102+uNES*S1102+ uOCEX*N1102+uEREX*O1102+uHOEX*P1102)/('Life tables'!$I$2/2))</f>
        <v>7.1351079236999873</v>
      </c>
    </row>
    <row r="1103" spans="1:28" x14ac:dyDescent="0.25">
      <c r="A1103" s="4">
        <v>1097</v>
      </c>
      <c r="C1103" s="105">
        <f>IF(male=0,VLOOKUP((($A$5:$A$1570/'Life tables'!$I$2)*2)+age,lifetable,13,1),IF(male=1,VLOOKUP((($A$5:$A$1570/'Life tables'!$I$2)*2)+age,lifetable,10,1),"error"))</f>
        <v>1.9170323065640371E-3</v>
      </c>
      <c r="F1103" s="96">
        <f t="shared" si="340"/>
        <v>49.256407482539011</v>
      </c>
      <c r="G1103" s="96">
        <f t="shared" si="341"/>
        <v>4.9479092196022378</v>
      </c>
      <c r="H1103" s="96">
        <f t="shared" si="348"/>
        <v>0.28257922684397285</v>
      </c>
      <c r="I1103" s="96">
        <f t="shared" si="349"/>
        <v>0.11322682373344387</v>
      </c>
      <c r="J1103" s="96">
        <f t="shared" si="342"/>
        <v>0.10467019925932382</v>
      </c>
      <c r="K1103" s="96">
        <f t="shared" si="350"/>
        <v>0.11831571006376146</v>
      </c>
      <c r="L1103" s="96">
        <f t="shared" si="351"/>
        <v>43.689706303036267</v>
      </c>
      <c r="M1103" s="96">
        <f t="shared" si="343"/>
        <v>233.01060523019009</v>
      </c>
      <c r="N1103" s="96">
        <f t="shared" si="344"/>
        <v>22.439426130849576</v>
      </c>
      <c r="O1103" s="96">
        <f t="shared" si="352"/>
        <v>0.53562677578088458</v>
      </c>
      <c r="P1103" s="96">
        <f t="shared" si="353"/>
        <v>0.53562677578088458</v>
      </c>
      <c r="Q1103" s="96">
        <f t="shared" si="345"/>
        <v>0.49175959049877482</v>
      </c>
      <c r="R1103" s="96">
        <f t="shared" si="346"/>
        <v>4.1987311779462508E-2</v>
      </c>
      <c r="S1103" s="96">
        <f t="shared" si="354"/>
        <v>208.96617864550052</v>
      </c>
      <c r="T1103" s="96">
        <f t="shared" si="355"/>
        <v>282.97785778980557</v>
      </c>
      <c r="U1103" s="96">
        <f t="shared" si="355"/>
        <v>435.51186230906654</v>
      </c>
      <c r="V1103" s="32">
        <f t="shared" si="356"/>
        <v>1000</v>
      </c>
      <c r="W1103" s="100">
        <f>IF(A1103=1,((cPH1_+cPHr+(cNES*L1103+(cNES+cOSEX)*G1103+(cNES+cEREX)*H1103+(cNES+cHOEX)*I1103+(cNES+cNES)*S1103+(cNES+cOSEX)*N1103+(cNES+cEREX)*O1103+(cNES+cHOEX)*P1103)))/(1+cDR)^(A$6:A$65537 + 0.5),(cPHr+(cNES*L1103+(cNES+cOSEX)*G1103+(cNES+cEREX)*H1103+(cNES+cHOEX)*I1103+(cNES+cNES)*S1103+(cNES+cOSEX)*N1103+(cNES+cEREX)*O1103+(cNES+cHOEX)*P1103))/(1+cDR)^(((cycle + 0.5)/('Life tables'!$I$2/2))))</f>
        <v>5787.9602348043591</v>
      </c>
      <c r="X1103" s="107">
        <f>((L1103+G1103+H1103+I1103+N1103+O1103+P1103+S1103)/('Life tables'!$I$2/2))/(1+oDR)^(((cycle + 0.5)/('Life tables'!$I$2/2)))</f>
        <v>5.7694643036510991</v>
      </c>
      <c r="Y1103" s="31">
        <f>((uNES*L1103+ uOCEX*G1103+uEREX*H1103+uHOEX*I1103+uNES*S1103+ uOCEX*N1103+uEREX*O1103+uHOEX*P1103)/('Life tables'!$I$2/2))/(1+oDR)^(((cycle + 0.5)/('Life tables'!$I$2/2)))</f>
        <v>3.8022537437775661</v>
      </c>
      <c r="Z1103" s="100">
        <f t="shared" si="347"/>
        <v>67266.308398585592</v>
      </c>
      <c r="AA1103" s="107">
        <f>((L1103+G1103+H1103+I1103+N1103+O1103+P1103+S1103)/('Life tables'!$I$2/2))</f>
        <v>10.797645696772822</v>
      </c>
      <c r="AB1103" s="31">
        <f>((uNES*L1103+ uOCEX*G1103+uEREX*H1103+uHOEX*I1103+uNES*S1103+ uOCEX*N1103+uEREX*O1103+uHOEX*P1103)/('Life tables'!$I$2/2))</f>
        <v>7.1159793377276026</v>
      </c>
    </row>
    <row r="1104" spans="1:28" x14ac:dyDescent="0.25">
      <c r="A1104" s="4">
        <v>1098</v>
      </c>
      <c r="C1104" s="105">
        <f>IF(male=0,VLOOKUP((($A$5:$A$1570/'Life tables'!$I$2)*2)+age,lifetable,13,1),IF(male=1,VLOOKUP((($A$5:$A$1570/'Life tables'!$I$2)*2)+age,lifetable,10,1),"error"))</f>
        <v>1.9170323065640371E-3</v>
      </c>
      <c r="F1104" s="96">
        <f t="shared" si="340"/>
        <v>49.124246173543781</v>
      </c>
      <c r="G1104" s="96">
        <f t="shared" si="341"/>
        <v>4.9346333395152859</v>
      </c>
      <c r="H1104" s="96">
        <f t="shared" si="348"/>
        <v>0.2818210302473616</v>
      </c>
      <c r="I1104" s="96">
        <f t="shared" si="349"/>
        <v>0.11292302152774528</v>
      </c>
      <c r="J1104" s="96">
        <f t="shared" si="342"/>
        <v>0.10438935558326386</v>
      </c>
      <c r="K1104" s="96">
        <f t="shared" si="350"/>
        <v>0.11799825371816276</v>
      </c>
      <c r="L1104" s="96">
        <f t="shared" si="351"/>
        <v>43.57248117295196</v>
      </c>
      <c r="M1104" s="96">
        <f t="shared" si="343"/>
        <v>232.38603372758399</v>
      </c>
      <c r="N1104" s="96">
        <f t="shared" si="344"/>
        <v>22.37927854193482</v>
      </c>
      <c r="O1104" s="96">
        <f t="shared" si="352"/>
        <v>0.53419105906809783</v>
      </c>
      <c r="P1104" s="96">
        <f t="shared" si="353"/>
        <v>0.53419105906809783</v>
      </c>
      <c r="Q1104" s="96">
        <f t="shared" si="345"/>
        <v>0.4904414572487652</v>
      </c>
      <c r="R1104" s="96">
        <f t="shared" si="346"/>
        <v>4.1874767209301923E-2</v>
      </c>
      <c r="S1104" s="96">
        <f t="shared" si="354"/>
        <v>208.4060568430549</v>
      </c>
      <c r="T1104" s="96">
        <f t="shared" si="355"/>
        <v>283.57268860263758</v>
      </c>
      <c r="U1104" s="96">
        <f t="shared" si="355"/>
        <v>435.67173532999402</v>
      </c>
      <c r="V1104" s="32">
        <f t="shared" si="356"/>
        <v>999.99999999999989</v>
      </c>
      <c r="W1104" s="100">
        <f>IF(A1104=1,((cPH1_+cPHr+(cNES*L1104+(cNES+cOSEX)*G1104+(cNES+cEREX)*H1104+(cNES+cHOEX)*I1104+(cNES+cNES)*S1104+(cNES+cOSEX)*N1104+(cNES+cEREX)*O1104+(cNES+cHOEX)*P1104)))/(1+cDR)^(A$6:A$65537 + 0.5),(cPHr+(cNES*L1104+(cNES+cOSEX)*G1104+(cNES+cEREX)*H1104+(cNES+cHOEX)*I1104+(cNES+cNES)*S1104+(cNES+cOSEX)*N1104+(cNES+cEREX)*O1104+(cNES+cHOEX)*P1104))/(1+cDR)^(((cycle + 0.5)/('Life tables'!$I$2/2))))</f>
        <v>5759.5630748634694</v>
      </c>
      <c r="X1104" s="107">
        <f>((L1104+G1104+H1104+I1104+N1104+O1104+P1104+S1104)/('Life tables'!$I$2/2))/(1+oDR)^(((cycle + 0.5)/('Life tables'!$I$2/2)))</f>
        <v>5.7507118922407603</v>
      </c>
      <c r="Y1104" s="31">
        <f>((uNES*L1104+ uOCEX*G1104+uEREX*H1104+uHOEX*I1104+uNES*S1104+ uOCEX*N1104+uEREX*O1104+uHOEX*P1104)/('Life tables'!$I$2/2))/(1+oDR)^(((cycle + 0.5)/('Life tables'!$I$2/2)))</f>
        <v>3.7898953327779541</v>
      </c>
      <c r="Z1104" s="100">
        <f t="shared" si="347"/>
        <v>67086.051189869206</v>
      </c>
      <c r="AA1104" s="107">
        <f>((L1104+G1104+H1104+I1104+N1104+O1104+P1104+S1104)/('Life tables'!$I$2/2))</f>
        <v>10.768698176256722</v>
      </c>
      <c r="AB1104" s="31">
        <f>((uNES*L1104+ uOCEX*G1104+uEREX*H1104+uHOEX*I1104+uNES*S1104+ uOCEX*N1104+uEREX*O1104+uHOEX*P1104)/('Life tables'!$I$2/2))</f>
        <v>7.0969020397903053</v>
      </c>
    </row>
    <row r="1105" spans="1:28" x14ac:dyDescent="0.25">
      <c r="A1105" s="4">
        <v>1099</v>
      </c>
      <c r="C1105" s="105">
        <f>IF(male=0,VLOOKUP((($A$5:$A$1570/'Life tables'!$I$2)*2)+age,lifetable,13,1),IF(male=1,VLOOKUP((($A$5:$A$1570/'Life tables'!$I$2)*2)+age,lifetable,10,1),"error"))</f>
        <v>1.9170323065640371E-3</v>
      </c>
      <c r="F1105" s="96">
        <f t="shared" si="340"/>
        <v>48.992443073525763</v>
      </c>
      <c r="G1105" s="96">
        <f t="shared" si="341"/>
        <v>4.9213934422697863</v>
      </c>
      <c r="H1105" s="96">
        <f t="shared" si="348"/>
        <v>0.28106488866086987</v>
      </c>
      <c r="I1105" s="96">
        <f t="shared" si="349"/>
        <v>0.11262004274516654</v>
      </c>
      <c r="J1105" s="96">
        <f t="shared" si="342"/>
        <v>0.10410927310370477</v>
      </c>
      <c r="K1105" s="96">
        <f t="shared" si="350"/>
        <v>0.11768165780375783</v>
      </c>
      <c r="L1105" s="96">
        <f t="shared" si="351"/>
        <v>43.455573768942479</v>
      </c>
      <c r="M1105" s="96">
        <f t="shared" si="343"/>
        <v>231.76313299384248</v>
      </c>
      <c r="N1105" s="96">
        <f t="shared" si="344"/>
        <v>22.319291851681662</v>
      </c>
      <c r="O1105" s="96">
        <f t="shared" si="352"/>
        <v>0.53275918298968539</v>
      </c>
      <c r="P1105" s="96">
        <f t="shared" si="353"/>
        <v>0.53275918298968539</v>
      </c>
      <c r="Q1105" s="96">
        <f t="shared" si="345"/>
        <v>0.48912685008981849</v>
      </c>
      <c r="R1105" s="96">
        <f t="shared" si="346"/>
        <v>4.1762523703091442E-2</v>
      </c>
      <c r="S1105" s="96">
        <f t="shared" si="354"/>
        <v>207.84743340238853</v>
      </c>
      <c r="T1105" s="96">
        <f t="shared" si="355"/>
        <v>284.16592472583113</v>
      </c>
      <c r="U1105" s="96">
        <f t="shared" si="355"/>
        <v>435.83117951150086</v>
      </c>
      <c r="V1105" s="32">
        <f t="shared" si="356"/>
        <v>999.99999999999989</v>
      </c>
      <c r="W1105" s="100">
        <f>IF(A1105=1,((cPH1_+cPHr+(cNES*L1105+(cNES+cOSEX)*G1105+(cNES+cEREX)*H1105+(cNES+cHOEX)*I1105+(cNES+cNES)*S1105+(cNES+cOSEX)*N1105+(cNES+cEREX)*O1105+(cNES+cHOEX)*P1105)))/(1+cDR)^(A$6:A$65537 + 0.5),(cPHr+(cNES*L1105+(cNES+cOSEX)*G1105+(cNES+cEREX)*H1105+(cNES+cHOEX)*I1105+(cNES+cNES)*S1105+(cNES+cOSEX)*N1105+(cNES+cEREX)*O1105+(cNES+cHOEX)*P1105))/(1+cDR)^(((cycle + 0.5)/('Life tables'!$I$2/2))))</f>
        <v>5731.3052286870843</v>
      </c>
      <c r="X1105" s="107">
        <f>((L1105+G1105+H1105+I1105+N1105+O1105+P1105+S1105)/('Life tables'!$I$2/2))/(1+oDR)^(((cycle + 0.5)/('Life tables'!$I$2/2)))</f>
        <v>5.7320204363636655</v>
      </c>
      <c r="Y1105" s="31">
        <f>((uNES*L1105+ uOCEX*G1105+uEREX*H1105+uHOEX*I1105+uNES*S1105+ uOCEX*N1105+uEREX*O1105+uHOEX*P1105)/('Life tables'!$I$2/2))/(1+oDR)^(((cycle + 0.5)/('Life tables'!$I$2/2)))</f>
        <v>3.7775770932381905</v>
      </c>
      <c r="Z1105" s="100">
        <f t="shared" si="347"/>
        <v>66906.276912984904</v>
      </c>
      <c r="AA1105" s="107">
        <f>((L1105+G1105+H1105+I1105+N1105+O1105+P1105+S1105)/('Life tables'!$I$2/2))</f>
        <v>10.739828270490053</v>
      </c>
      <c r="AB1105" s="31">
        <f>((uNES*L1105+ uOCEX*G1105+uEREX*H1105+uHOEX*I1105+uNES*S1105+ uOCEX*N1105+uEREX*O1105+uHOEX*P1105)/('Life tables'!$I$2/2))</f>
        <v>7.077875892161452</v>
      </c>
    </row>
    <row r="1106" spans="1:28" x14ac:dyDescent="0.25">
      <c r="A1106" s="4">
        <v>1100</v>
      </c>
      <c r="C1106" s="105">
        <f>IF(male=0,VLOOKUP((($A$5:$A$1570/'Life tables'!$I$2)*2)+age,lifetable,13,1),IF(male=1,VLOOKUP((($A$5:$A$1570/'Life tables'!$I$2)*2)+age,lifetable,10,1),"error"))</f>
        <v>1.9170323065640371E-3</v>
      </c>
      <c r="F1106" s="96">
        <f t="shared" si="340"/>
        <v>48.860997084613423</v>
      </c>
      <c r="G1106" s="96">
        <f t="shared" si="341"/>
        <v>4.9081894175822436</v>
      </c>
      <c r="H1106" s="96">
        <f t="shared" si="348"/>
        <v>0.28031079578611529</v>
      </c>
      <c r="I1106" s="96">
        <f t="shared" si="349"/>
        <v>0.11231788486200542</v>
      </c>
      <c r="J1106" s="96">
        <f t="shared" si="342"/>
        <v>0.1038299494876621</v>
      </c>
      <c r="K1106" s="96">
        <f t="shared" si="350"/>
        <v>0.11736591968341867</v>
      </c>
      <c r="L1106" s="96">
        <f t="shared" si="351"/>
        <v>43.338983117211981</v>
      </c>
      <c r="M1106" s="96">
        <f t="shared" si="343"/>
        <v>231.14189867805445</v>
      </c>
      <c r="N1106" s="96">
        <f t="shared" si="344"/>
        <v>22.259465641087928</v>
      </c>
      <c r="O1106" s="96">
        <f t="shared" si="352"/>
        <v>0.53133113754410899</v>
      </c>
      <c r="P1106" s="96">
        <f t="shared" si="353"/>
        <v>0.53133113754410899</v>
      </c>
      <c r="Q1106" s="96">
        <f t="shared" si="345"/>
        <v>0.48781575983951037</v>
      </c>
      <c r="R1106" s="96">
        <f t="shared" si="346"/>
        <v>4.1650580476819299E-2</v>
      </c>
      <c r="S1106" s="96">
        <f t="shared" si="354"/>
        <v>207.29030442156198</v>
      </c>
      <c r="T1106" s="96">
        <f t="shared" si="355"/>
        <v>284.7575704351583</v>
      </c>
      <c r="U1106" s="96">
        <f t="shared" si="355"/>
        <v>435.99019601166111</v>
      </c>
      <c r="V1106" s="32">
        <f t="shared" si="356"/>
        <v>999.99999999999977</v>
      </c>
      <c r="W1106" s="100">
        <f>IF(A1106=1,((cPH1_+cPHr+(cNES*L1106+(cNES+cOSEX)*G1106+(cNES+cEREX)*H1106+(cNES+cHOEX)*I1106+(cNES+cNES)*S1106+(cNES+cOSEX)*N1106+(cNES+cEREX)*O1106+(cNES+cHOEX)*P1106)))/(1+cDR)^(A$6:A$65537 + 0.5),(cPHr+(cNES*L1106+(cNES+cOSEX)*G1106+(cNES+cEREX)*H1106+(cNES+cHOEX)*I1106+(cNES+cNES)*S1106+(cNES+cOSEX)*N1106+(cNES+cEREX)*O1106+(cNES+cHOEX)*P1106))/(1+cDR)^(((cycle + 0.5)/('Life tables'!$I$2/2))))</f>
        <v>5703.1860137197791</v>
      </c>
      <c r="X1106" s="107">
        <f>((L1106+G1106+H1106+I1106+N1106+O1106+P1106+S1106)/('Life tables'!$I$2/2))/(1+oDR)^(((cycle + 0.5)/('Life tables'!$I$2/2)))</f>
        <v>5.7133897377083338</v>
      </c>
      <c r="Y1106" s="31">
        <f>((uNES*L1106+ uOCEX*G1106+uEREX*H1106+uHOEX*I1106+uNES*S1106+ uOCEX*N1106+uEREX*O1106+uHOEX*P1106)/('Life tables'!$I$2/2))/(1+oDR)^(((cycle + 0.5)/('Life tables'!$I$2/2)))</f>
        <v>3.7652988944686894</v>
      </c>
      <c r="Z1106" s="100">
        <f t="shared" si="347"/>
        <v>66726.984284428181</v>
      </c>
      <c r="AA1106" s="107">
        <f>((L1106+G1106+H1106+I1106+N1106+O1106+P1106+S1106)/('Life tables'!$I$2/2))</f>
        <v>10.711035771051495</v>
      </c>
      <c r="AB1106" s="31">
        <f>((uNES*L1106+ uOCEX*G1106+uEREX*H1106+uHOEX*I1106+uNES*S1106+ uOCEX*N1106+uEREX*O1106+uHOEX*P1106)/('Life tables'!$I$2/2))</f>
        <v>7.0589007574917213</v>
      </c>
    </row>
    <row r="1107" spans="1:28" x14ac:dyDescent="0.25">
      <c r="A1107" s="4">
        <v>1101</v>
      </c>
      <c r="C1107" s="105">
        <f>IF(male=0,VLOOKUP((($A$5:$A$1570/'Life tables'!$I$2)*2)+age,lifetable,13,1),IF(male=1,VLOOKUP((($A$5:$A$1570/'Life tables'!$I$2)*2)+age,lifetable,10,1),"error"))</f>
        <v>1.9170323065640371E-3</v>
      </c>
      <c r="F1107" s="96">
        <f t="shared" si="340"/>
        <v>48.729907116730445</v>
      </c>
      <c r="G1107" s="96">
        <f t="shared" si="341"/>
        <v>4.895021155952211</v>
      </c>
      <c r="H1107" s="96">
        <f t="shared" si="348"/>
        <v>0.27955874536943587</v>
      </c>
      <c r="I1107" s="96">
        <f t="shared" si="349"/>
        <v>0.1120165453724787</v>
      </c>
      <c r="J1107" s="96">
        <f t="shared" si="342"/>
        <v>0.10355138241871632</v>
      </c>
      <c r="K1107" s="96">
        <f t="shared" si="350"/>
        <v>0.1170510367387417</v>
      </c>
      <c r="L1107" s="96">
        <f t="shared" si="351"/>
        <v>43.22270825087886</v>
      </c>
      <c r="M1107" s="96">
        <f t="shared" si="343"/>
        <v>230.52232643645004</v>
      </c>
      <c r="N1107" s="96">
        <f t="shared" si="344"/>
        <v>22.199799491839176</v>
      </c>
      <c r="O1107" s="96">
        <f t="shared" si="352"/>
        <v>0.52990691274624602</v>
      </c>
      <c r="P1107" s="96">
        <f t="shared" si="353"/>
        <v>0.52990691274624602</v>
      </c>
      <c r="Q1107" s="96">
        <f t="shared" si="345"/>
        <v>0.48650817733048773</v>
      </c>
      <c r="R1107" s="96">
        <f t="shared" si="346"/>
        <v>4.1538936747760505E-2</v>
      </c>
      <c r="S1107" s="96">
        <f t="shared" si="354"/>
        <v>206.73466600504014</v>
      </c>
      <c r="T1107" s="96">
        <f t="shared" si="355"/>
        <v>285.34762999490749</v>
      </c>
      <c r="U1107" s="96">
        <f t="shared" si="355"/>
        <v>436.14878598514764</v>
      </c>
      <c r="V1107" s="32">
        <f t="shared" si="356"/>
        <v>1000</v>
      </c>
      <c r="W1107" s="100">
        <f>IF(A1107=1,((cPH1_+cPHr+(cNES*L1107+(cNES+cOSEX)*G1107+(cNES+cEREX)*H1107+(cNES+cHOEX)*I1107+(cNES+cNES)*S1107+(cNES+cOSEX)*N1107+(cNES+cEREX)*O1107+(cNES+cHOEX)*P1107)))/(1+cDR)^(A$6:A$65537 + 0.5),(cPHr+(cNES*L1107+(cNES+cOSEX)*G1107+(cNES+cEREX)*H1107+(cNES+cHOEX)*I1107+(cNES+cNES)*S1107+(cNES+cOSEX)*N1107+(cNES+cEREX)*O1107+(cNES+cHOEX)*P1107))/(1+cDR)^(((cycle + 0.5)/('Life tables'!$I$2/2))))</f>
        <v>5675.2047507151656</v>
      </c>
      <c r="X1107" s="107">
        <f>((L1107+G1107+H1107+I1107+N1107+O1107+P1107+S1107)/('Life tables'!$I$2/2))/(1+oDR)^(((cycle + 0.5)/('Life tables'!$I$2/2)))</f>
        <v>5.6948195986146537</v>
      </c>
      <c r="Y1107" s="31">
        <f>((uNES*L1107+ uOCEX*G1107+uEREX*H1107+uHOEX*I1107+uNES*S1107+ uOCEX*N1107+uEREX*O1107+uHOEX*P1107)/('Life tables'!$I$2/2))/(1+oDR)^(((cycle + 0.5)/('Life tables'!$I$2/2)))</f>
        <v>3.7530606062090102</v>
      </c>
      <c r="Z1107" s="100">
        <f t="shared" si="347"/>
        <v>66548.172023741063</v>
      </c>
      <c r="AA1107" s="107">
        <f>((L1107+G1107+H1107+I1107+N1107+O1107+P1107+S1107)/('Life tables'!$I$2/2))</f>
        <v>10.682320470090648</v>
      </c>
      <c r="AB1107" s="31">
        <f>((uNES*L1107+ uOCEX*G1107+uEREX*H1107+uHOEX*I1107+uNES*S1107+ uOCEX*N1107+uEREX*O1107+uHOEX*P1107)/('Life tables'!$I$2/2))</f>
        <v>7.0399764988078175</v>
      </c>
    </row>
    <row r="1108" spans="1:28" x14ac:dyDescent="0.25">
      <c r="A1108" s="4">
        <v>1102</v>
      </c>
      <c r="C1108" s="105">
        <f>IF(male=0,VLOOKUP((($A$5:$A$1570/'Life tables'!$I$2)*2)+age,lifetable,13,1),IF(male=1,VLOOKUP((($A$5:$A$1570/'Life tables'!$I$2)*2)+age,lifetable,10,1),"error"))</f>
        <v>1.9170323065640371E-3</v>
      </c>
      <c r="F1108" s="96">
        <f t="shared" si="340"/>
        <v>48.599172087403623</v>
      </c>
      <c r="G1108" s="96">
        <f t="shared" si="341"/>
        <v>4.8818885486429906</v>
      </c>
      <c r="H1108" s="96">
        <f t="shared" si="348"/>
        <v>0.27880873120078803</v>
      </c>
      <c r="I1108" s="96">
        <f t="shared" si="349"/>
        <v>0.11171602178828059</v>
      </c>
      <c r="J1108" s="96">
        <f t="shared" si="342"/>
        <v>0.10327356959660455</v>
      </c>
      <c r="K1108" s="96">
        <f t="shared" si="350"/>
        <v>0.11673700636958632</v>
      </c>
      <c r="L1108" s="96">
        <f t="shared" si="351"/>
        <v>43.106748209805374</v>
      </c>
      <c r="M1108" s="96">
        <f t="shared" si="343"/>
        <v>229.90441193254117</v>
      </c>
      <c r="N1108" s="96">
        <f t="shared" si="344"/>
        <v>22.140292986322201</v>
      </c>
      <c r="O1108" s="96">
        <f t="shared" si="352"/>
        <v>0.52848649862771269</v>
      </c>
      <c r="P1108" s="96">
        <f t="shared" si="353"/>
        <v>0.52848649862771269</v>
      </c>
      <c r="Q1108" s="96">
        <f t="shared" si="345"/>
        <v>0.4852040934107652</v>
      </c>
      <c r="R1108" s="96">
        <f t="shared" si="346"/>
        <v>4.1427591734502237E-2</v>
      </c>
      <c r="S1108" s="96">
        <f t="shared" si="354"/>
        <v>206.18051426381828</v>
      </c>
      <c r="T1108" s="96">
        <f t="shared" si="355"/>
        <v>285.93610765791487</v>
      </c>
      <c r="U1108" s="96">
        <f t="shared" si="355"/>
        <v>436.30695058325171</v>
      </c>
      <c r="V1108" s="32">
        <f t="shared" si="356"/>
        <v>999.99999999999989</v>
      </c>
      <c r="W1108" s="100">
        <f>IF(A1108=1,((cPH1_+cPHr+(cNES*L1108+(cNES+cOSEX)*G1108+(cNES+cEREX)*H1108+(cNES+cHOEX)*I1108+(cNES+cNES)*S1108+(cNES+cOSEX)*N1108+(cNES+cEREX)*O1108+(cNES+cHOEX)*P1108)))/(1+cDR)^(A$6:A$65537 + 0.5),(cPHr+(cNES*L1108+(cNES+cOSEX)*G1108+(cNES+cEREX)*H1108+(cNES+cHOEX)*I1108+(cNES+cNES)*S1108+(cNES+cOSEX)*N1108+(cNES+cEREX)*O1108+(cNES+cHOEX)*P1108))/(1+cDR)^(((cycle + 0.5)/('Life tables'!$I$2/2))))</f>
        <v>5647.360763721189</v>
      </c>
      <c r="X1108" s="107">
        <f>((L1108+G1108+H1108+I1108+N1108+O1108+P1108+S1108)/('Life tables'!$I$2/2))/(1+oDR)^(((cycle + 0.5)/('Life tables'!$I$2/2)))</f>
        <v>5.676309822071528</v>
      </c>
      <c r="Y1108" s="31">
        <f>((uNES*L1108+ uOCEX*G1108+uEREX*H1108+uHOEX*I1108+uNES*S1108+ uOCEX*N1108+uEREX*O1108+uHOEX*P1108)/('Life tables'!$I$2/2))/(1+oDR)^(((cycle + 0.5)/('Life tables'!$I$2/2)))</f>
        <v>3.7408620986262955</v>
      </c>
      <c r="Z1108" s="100">
        <f t="shared" si="347"/>
        <v>66369.838853517969</v>
      </c>
      <c r="AA1108" s="107">
        <f>((L1108+G1108+H1108+I1108+N1108+O1108+P1108+S1108)/('Life tables'!$I$2/2))</f>
        <v>10.653682160326079</v>
      </c>
      <c r="AB1108" s="31">
        <f>((uNES*L1108+ uOCEX*G1108+uEREX*H1108+uHOEX*I1108+uNES*S1108+ uOCEX*N1108+uEREX*O1108+uHOEX*P1108)/('Life tables'!$I$2/2))</f>
        <v>7.0211029795111735</v>
      </c>
    </row>
    <row r="1109" spans="1:28" x14ac:dyDescent="0.25">
      <c r="A1109" s="4">
        <v>1103</v>
      </c>
      <c r="C1109" s="105">
        <f>IF(male=0,VLOOKUP((($A$5:$A$1570/'Life tables'!$I$2)*2)+age,lifetable,13,1),IF(male=1,VLOOKUP((($A$5:$A$1570/'Life tables'!$I$2)*2)+age,lifetable,10,1),"error"))</f>
        <v>1.9170323065640371E-3</v>
      </c>
      <c r="F1109" s="96">
        <f t="shared" si="340"/>
        <v>48.468790921577458</v>
      </c>
      <c r="G1109" s="96">
        <f t="shared" si="341"/>
        <v>4.8687914876630058</v>
      </c>
      <c r="H1109" s="96">
        <f t="shared" si="348"/>
        <v>0.27806074711268264</v>
      </c>
      <c r="I1109" s="96">
        <f t="shared" si="349"/>
        <v>0.1114163116381566</v>
      </c>
      <c r="J1109" s="96">
        <f t="shared" si="342"/>
        <v>0.10299650873682656</v>
      </c>
      <c r="K1109" s="96">
        <f t="shared" si="350"/>
        <v>0.11642382599362951</v>
      </c>
      <c r="L1109" s="96">
        <f t="shared" si="351"/>
        <v>42.991102040433155</v>
      </c>
      <c r="M1109" s="96">
        <f t="shared" si="343"/>
        <v>229.28815083725587</v>
      </c>
      <c r="N1109" s="96">
        <f t="shared" si="344"/>
        <v>22.080945707637998</v>
      </c>
      <c r="O1109" s="96">
        <f t="shared" si="352"/>
        <v>0.52706988523717291</v>
      </c>
      <c r="P1109" s="96">
        <f t="shared" si="353"/>
        <v>0.52706988523717291</v>
      </c>
      <c r="Q1109" s="96">
        <f t="shared" si="345"/>
        <v>0.4839034989440093</v>
      </c>
      <c r="R1109" s="96">
        <f t="shared" si="346"/>
        <v>4.1316544656967998E-2</v>
      </c>
      <c r="S1109" s="96">
        <f t="shared" si="354"/>
        <v>205.62784531554254</v>
      </c>
      <c r="T1109" s="96">
        <f t="shared" si="355"/>
        <v>286.52300766559569</v>
      </c>
      <c r="U1109" s="96">
        <f t="shared" si="355"/>
        <v>436.46469095390228</v>
      </c>
      <c r="V1109" s="32">
        <f t="shared" si="356"/>
        <v>999.99999999999989</v>
      </c>
      <c r="W1109" s="100">
        <f>IF(A1109=1,((cPH1_+cPHr+(cNES*L1109+(cNES+cOSEX)*G1109+(cNES+cEREX)*H1109+(cNES+cHOEX)*I1109+(cNES+cNES)*S1109+(cNES+cOSEX)*N1109+(cNES+cEREX)*O1109+(cNES+cHOEX)*P1109)))/(1+cDR)^(A$6:A$65537 + 0.5),(cPHr+(cNES*L1109+(cNES+cOSEX)*G1109+(cNES+cEREX)*H1109+(cNES+cHOEX)*I1109+(cNES+cNES)*S1109+(cNES+cOSEX)*N1109+(cNES+cEREX)*O1109+(cNES+cHOEX)*P1109))/(1+cDR)^(((cycle + 0.5)/('Life tables'!$I$2/2))))</f>
        <v>5619.653380065397</v>
      </c>
      <c r="X1109" s="107">
        <f>((L1109+G1109+H1109+I1109+N1109+O1109+P1109+S1109)/('Life tables'!$I$2/2))/(1+oDR)^(((cycle + 0.5)/('Life tables'!$I$2/2)))</f>
        <v>5.6578602117145298</v>
      </c>
      <c r="Y1109" s="31">
        <f>((uNES*L1109+ uOCEX*G1109+uEREX*H1109+uHOEX*I1109+uNES*S1109+ uOCEX*N1109+uEREX*O1109+uHOEX*P1109)/('Life tables'!$I$2/2))/(1+oDR)^(((cycle + 0.5)/('Life tables'!$I$2/2)))</f>
        <v>3.7287032423137405</v>
      </c>
      <c r="Z1109" s="100">
        <f t="shared" si="347"/>
        <v>66191.983499410795</v>
      </c>
      <c r="AA1109" s="107">
        <f>((L1109+G1109+H1109+I1109+N1109+O1109+P1109+S1109)/('Life tables'!$I$2/2))</f>
        <v>10.625120635043386</v>
      </c>
      <c r="AB1109" s="31">
        <f>((uNES*L1109+ uOCEX*G1109+uEREX*H1109+uHOEX*I1109+uNES*S1109+ uOCEX*N1109+uEREX*O1109+uHOEX*P1109)/('Life tables'!$I$2/2))</f>
        <v>7.0022800633766957</v>
      </c>
    </row>
    <row r="1110" spans="1:28" x14ac:dyDescent="0.25">
      <c r="A1110" s="4">
        <v>1104</v>
      </c>
      <c r="C1110" s="105">
        <f>IF(male=0,VLOOKUP((($A$5:$A$1570/'Life tables'!$I$2)*2)+age,lifetable,13,1),IF(male=1,VLOOKUP((($A$5:$A$1570/'Life tables'!$I$2)*2)+age,lifetable,10,1),"error"))</f>
        <v>1.9170323065640371E-3</v>
      </c>
      <c r="F1110" s="96">
        <f t="shared" si="340"/>
        <v>48.338762551434911</v>
      </c>
      <c r="G1110" s="96">
        <f t="shared" si="341"/>
        <v>4.8557298657478016</v>
      </c>
      <c r="H1110" s="96">
        <f t="shared" si="348"/>
        <v>0.27731478697915712</v>
      </c>
      <c r="I1110" s="96">
        <f t="shared" si="349"/>
        <v>0.11111741246749142</v>
      </c>
      <c r="J1110" s="96">
        <f t="shared" si="342"/>
        <v>0.1027201975702639</v>
      </c>
      <c r="K1110" s="96">
        <f t="shared" si="350"/>
        <v>0.11611149304593529</v>
      </c>
      <c r="L1110" s="96">
        <f t="shared" si="351"/>
        <v>42.875768795624261</v>
      </c>
      <c r="M1110" s="96">
        <f t="shared" si="343"/>
        <v>228.67353882906701</v>
      </c>
      <c r="N1110" s="96">
        <f t="shared" si="344"/>
        <v>22.021757239614139</v>
      </c>
      <c r="O1110" s="96">
        <f t="shared" si="352"/>
        <v>0.52565706264063405</v>
      </c>
      <c r="P1110" s="96">
        <f t="shared" si="353"/>
        <v>0.52565706264063405</v>
      </c>
      <c r="Q1110" s="96">
        <f t="shared" si="345"/>
        <v>0.48260638480980927</v>
      </c>
      <c r="R1110" s="96">
        <f t="shared" si="346"/>
        <v>4.1205794736440843E-2</v>
      </c>
      <c r="S1110" s="96">
        <f t="shared" si="354"/>
        <v>205.07665528462536</v>
      </c>
      <c r="T1110" s="96">
        <f t="shared" si="355"/>
        <v>287.10833424797573</v>
      </c>
      <c r="U1110" s="96">
        <f t="shared" si="355"/>
        <v>436.62200824168463</v>
      </c>
      <c r="V1110" s="32">
        <f t="shared" si="356"/>
        <v>999.99999999999977</v>
      </c>
      <c r="W1110" s="100">
        <f>IF(A1110=1,((cPH1_+cPHr+(cNES*L1110+(cNES+cOSEX)*G1110+(cNES+cEREX)*H1110+(cNES+cHOEX)*I1110+(cNES+cNES)*S1110+(cNES+cOSEX)*N1110+(cNES+cEREX)*O1110+(cNES+cHOEX)*P1110)))/(1+cDR)^(A$6:A$65537 + 0.5),(cPHr+(cNES*L1110+(cNES+cOSEX)*G1110+(cNES+cEREX)*H1110+(cNES+cHOEX)*I1110+(cNES+cNES)*S1110+(cNES+cOSEX)*N1110+(cNES+cEREX)*O1110+(cNES+cHOEX)*P1110))/(1+cDR)^(((cycle + 0.5)/('Life tables'!$I$2/2))))</f>
        <v>5592.0819303402641</v>
      </c>
      <c r="X1110" s="107">
        <f>((L1110+G1110+H1110+I1110+N1110+O1110+P1110+S1110)/('Life tables'!$I$2/2))/(1+oDR)^(((cycle + 0.5)/('Life tables'!$I$2/2)))</f>
        <v>5.6394705718235709</v>
      </c>
      <c r="Y1110" s="31">
        <f>((uNES*L1110+ uOCEX*G1110+uEREX*H1110+uHOEX*I1110+uNES*S1110+ uOCEX*N1110+uEREX*O1110+uHOEX*P1110)/('Life tables'!$I$2/2))/(1+oDR)^(((cycle + 0.5)/('Life tables'!$I$2/2)))</f>
        <v>3.7165839082890595</v>
      </c>
      <c r="Z1110" s="100">
        <f t="shared" si="347"/>
        <v>66014.604690133841</v>
      </c>
      <c r="AA1110" s="107">
        <f>((L1110+G1110+H1110+I1110+N1110+O1110+P1110+S1110)/('Life tables'!$I$2/2))</f>
        <v>10.596635688093277</v>
      </c>
      <c r="AB1110" s="31">
        <f>((uNES*L1110+ uOCEX*G1110+uEREX*H1110+uHOEX*I1110+uNES*S1110+ uOCEX*N1110+uEREX*O1110+uHOEX*P1110)/('Life tables'!$I$2/2))</f>
        <v>6.9835076145515051</v>
      </c>
    </row>
    <row r="1111" spans="1:28" x14ac:dyDescent="0.25">
      <c r="A1111" s="4">
        <v>1105</v>
      </c>
      <c r="C1111" s="105">
        <f>IF(male=0,VLOOKUP((($A$5:$A$1570/'Life tables'!$I$2)*2)+age,lifetable,13,1),IF(male=1,VLOOKUP((($A$5:$A$1570/'Life tables'!$I$2)*2)+age,lifetable,10,1),"error"))</f>
        <v>1.9170323065640371E-3</v>
      </c>
      <c r="F1111" s="96">
        <f t="shared" si="340"/>
        <v>48.209085916224389</v>
      </c>
      <c r="G1111" s="96">
        <f t="shared" si="341"/>
        <v>4.84270357634266</v>
      </c>
      <c r="H1111" s="96">
        <f t="shared" si="348"/>
        <v>0.27657084471478255</v>
      </c>
      <c r="I1111" s="96">
        <f t="shared" si="349"/>
        <v>0.11081932183791124</v>
      </c>
      <c r="J1111" s="96">
        <f t="shared" si="342"/>
        <v>0.1024446338428123</v>
      </c>
      <c r="K1111" s="96">
        <f t="shared" si="350"/>
        <v>0.11580000497853915</v>
      </c>
      <c r="L1111" s="96">
        <f t="shared" si="351"/>
        <v>42.760747534507686</v>
      </c>
      <c r="M1111" s="96">
        <f t="shared" si="343"/>
        <v>228.06057159411515</v>
      </c>
      <c r="N1111" s="96">
        <f t="shared" si="344"/>
        <v>21.962727166816613</v>
      </c>
      <c r="O1111" s="96">
        <f t="shared" si="352"/>
        <v>0.52424802092172917</v>
      </c>
      <c r="P1111" s="96">
        <f t="shared" si="353"/>
        <v>0.52424802092172917</v>
      </c>
      <c r="Q1111" s="96">
        <f t="shared" si="345"/>
        <v>0.48131274190393675</v>
      </c>
      <c r="R1111" s="96">
        <f t="shared" si="346"/>
        <v>4.1095341195585507E-2</v>
      </c>
      <c r="S1111" s="96">
        <f t="shared" si="354"/>
        <v>204.52694030235554</v>
      </c>
      <c r="T1111" s="96">
        <f t="shared" si="355"/>
        <v>287.69209162372249</v>
      </c>
      <c r="U1111" s="96">
        <f t="shared" si="355"/>
        <v>436.77890358785874</v>
      </c>
      <c r="V1111" s="32">
        <f t="shared" si="356"/>
        <v>999.99999999999989</v>
      </c>
      <c r="W1111" s="100">
        <f>IF(A1111=1,((cPH1_+cPHr+(cNES*L1111+(cNES+cOSEX)*G1111+(cNES+cEREX)*H1111+(cNES+cHOEX)*I1111+(cNES+cNES)*S1111+(cNES+cOSEX)*N1111+(cNES+cEREX)*O1111+(cNES+cHOEX)*P1111)))/(1+cDR)^(A$6:A$65537 + 0.5),(cPHr+(cNES*L1111+(cNES+cOSEX)*G1111+(cNES+cEREX)*H1111+(cNES+cHOEX)*I1111+(cNES+cNES)*S1111+(cNES+cOSEX)*N1111+(cNES+cEREX)*O1111+(cNES+cHOEX)*P1111))/(1+cDR)^(((cycle + 0.5)/('Life tables'!$I$2/2))))</f>
        <v>5564.6457483885124</v>
      </c>
      <c r="X1111" s="107">
        <f>((L1111+G1111+H1111+I1111+N1111+O1111+P1111+S1111)/('Life tables'!$I$2/2))/(1+oDR)^(((cycle + 0.5)/('Life tables'!$I$2/2)))</f>
        <v>5.6211407073205928</v>
      </c>
      <c r="Y1111" s="31">
        <f>((uNES*L1111+ uOCEX*G1111+uEREX*H1111+uHOEX*I1111+uNES*S1111+ uOCEX*N1111+uEREX*O1111+uHOEX*P1111)/('Life tables'!$I$2/2))/(1+oDR)^(((cycle + 0.5)/('Life tables'!$I$2/2)))</f>
        <v>3.7045039679929657</v>
      </c>
      <c r="Z1111" s="100">
        <f t="shared" si="347"/>
        <v>65837.701157467905</v>
      </c>
      <c r="AA1111" s="107">
        <f>((L1111+G1111+H1111+I1111+N1111+O1111+P1111+S1111)/('Life tables'!$I$2/2))</f>
        <v>10.568227113889664</v>
      </c>
      <c r="AB1111" s="31">
        <f>((uNES*L1111+ uOCEX*G1111+uEREX*H1111+uHOEX*I1111+uNES*S1111+ uOCEX*N1111+uEREX*O1111+uHOEX*P1111)/('Life tables'!$I$2/2))</f>
        <v>6.9647854975536818</v>
      </c>
    </row>
    <row r="1112" spans="1:28" x14ac:dyDescent="0.25">
      <c r="A1112" s="4">
        <v>1106</v>
      </c>
      <c r="C1112" s="105">
        <f>IF(male=0,VLOOKUP((($A$5:$A$1570/'Life tables'!$I$2)*2)+age,lifetable,13,1),IF(male=1,VLOOKUP((($A$5:$A$1570/'Life tables'!$I$2)*2)+age,lifetable,10,1),"error"))</f>
        <v>1.9170323065640371E-3</v>
      </c>
      <c r="F1112" s="96">
        <f t="shared" si="340"/>
        <v>48.079759962092538</v>
      </c>
      <c r="G1112" s="96">
        <f t="shared" si="341"/>
        <v>4.8297125135858066</v>
      </c>
      <c r="H1112" s="96">
        <f t="shared" si="348"/>
        <v>0.27582891427370454</v>
      </c>
      <c r="I1112" s="96">
        <f t="shared" si="349"/>
        <v>0.1105220373268994</v>
      </c>
      <c r="J1112" s="96">
        <f t="shared" si="342"/>
        <v>0.10216981531502622</v>
      </c>
      <c r="K1112" s="96">
        <f t="shared" si="350"/>
        <v>0.11548935926004643</v>
      </c>
      <c r="L1112" s="96">
        <f t="shared" si="351"/>
        <v>42.646037322331054</v>
      </c>
      <c r="M1112" s="96">
        <f t="shared" si="343"/>
        <v>227.44924482632612</v>
      </c>
      <c r="N1112" s="96">
        <f t="shared" si="344"/>
        <v>21.903855074561154</v>
      </c>
      <c r="O1112" s="96">
        <f t="shared" si="352"/>
        <v>0.522842750181988</v>
      </c>
      <c r="P1112" s="96">
        <f t="shared" si="353"/>
        <v>0.522842750181988</v>
      </c>
      <c r="Q1112" s="96">
        <f t="shared" si="345"/>
        <v>0.48002256113859398</v>
      </c>
      <c r="R1112" s="96">
        <f t="shared" si="346"/>
        <v>4.0985183258469587E-2</v>
      </c>
      <c r="S1112" s="96">
        <f t="shared" si="354"/>
        <v>203.97869650700392</v>
      </c>
      <c r="T1112" s="96">
        <f t="shared" ref="T1112:U1127" si="357">J1112+Q1112+T1111</f>
        <v>288.27428400017612</v>
      </c>
      <c r="U1112" s="96">
        <f t="shared" si="357"/>
        <v>436.93537813037727</v>
      </c>
      <c r="V1112" s="32">
        <f t="shared" si="356"/>
        <v>1000</v>
      </c>
      <c r="W1112" s="100">
        <f>IF(A1112=1,((cPH1_+cPHr+(cNES*L1112+(cNES+cOSEX)*G1112+(cNES+cEREX)*H1112+(cNES+cHOEX)*I1112+(cNES+cNES)*S1112+(cNES+cOSEX)*N1112+(cNES+cEREX)*O1112+(cNES+cHOEX)*P1112)))/(1+cDR)^(A$6:A$65537 + 0.5),(cPHr+(cNES*L1112+(cNES+cOSEX)*G1112+(cNES+cEREX)*H1112+(cNES+cHOEX)*I1112+(cNES+cNES)*S1112+(cNES+cOSEX)*N1112+(cNES+cEREX)*O1112+(cNES+cHOEX)*P1112))/(1+cDR)^(((cycle + 0.5)/('Life tables'!$I$2/2))))</f>
        <v>5537.3441712884605</v>
      </c>
      <c r="X1112" s="107">
        <f>((L1112+G1112+H1112+I1112+N1112+O1112+P1112+S1112)/('Life tables'!$I$2/2))/(1+oDR)^(((cycle + 0.5)/('Life tables'!$I$2/2)))</f>
        <v>5.602870423767258</v>
      </c>
      <c r="Y1112" s="31">
        <f>((uNES*L1112+ uOCEX*G1112+uEREX*H1112+uHOEX*I1112+uNES*S1112+ uOCEX*N1112+uEREX*O1112+uHOEX*P1112)/('Life tables'!$I$2/2))/(1+oDR)^(((cycle + 0.5)/('Life tables'!$I$2/2)))</f>
        <v>3.6924632932876587</v>
      </c>
      <c r="Z1112" s="100">
        <f t="shared" si="347"/>
        <v>65661.271636264224</v>
      </c>
      <c r="AA1112" s="107">
        <f>((L1112+G1112+H1112+I1112+N1112+O1112+P1112+S1112)/('Life tables'!$I$2/2))</f>
        <v>10.539894707407777</v>
      </c>
      <c r="AB1112" s="31">
        <f>((uNES*L1112+ uOCEX*G1112+uEREX*H1112+uHOEX*I1112+uNES*S1112+ uOCEX*N1112+uEREX*O1112+uHOEX*P1112)/('Life tables'!$I$2/2))</f>
        <v>6.9461135772710385</v>
      </c>
    </row>
    <row r="1113" spans="1:28" x14ac:dyDescent="0.25">
      <c r="A1113" s="4">
        <v>1107</v>
      </c>
      <c r="C1113" s="105">
        <f>IF(male=0,VLOOKUP((($A$5:$A$1570/'Life tables'!$I$2)*2)+age,lifetable,13,1),IF(male=1,VLOOKUP((($A$5:$A$1570/'Life tables'!$I$2)*2)+age,lifetable,10,1),"error"))</f>
        <v>1.9170323065640371E-3</v>
      </c>
      <c r="F1113" s="96">
        <f t="shared" si="340"/>
        <v>47.95078364192274</v>
      </c>
      <c r="G1113" s="96">
        <f t="shared" si="341"/>
        <v>4.8167565722921841</v>
      </c>
      <c r="H1113" s="96">
        <f t="shared" si="348"/>
        <v>0.27508898964871675</v>
      </c>
      <c r="I1113" s="96">
        <f t="shared" si="349"/>
        <v>0.11022555652742512</v>
      </c>
      <c r="J1113" s="96">
        <f t="shared" si="342"/>
        <v>0.10189573976177574</v>
      </c>
      <c r="K1113" s="96">
        <f t="shared" si="350"/>
        <v>0.11517955337524434</v>
      </c>
      <c r="L1113" s="96">
        <f t="shared" si="351"/>
        <v>42.531637230317394</v>
      </c>
      <c r="M1113" s="96">
        <f t="shared" si="343"/>
        <v>226.83955422752376</v>
      </c>
      <c r="N1113" s="96">
        <f t="shared" si="344"/>
        <v>21.845140548924075</v>
      </c>
      <c r="O1113" s="96">
        <f t="shared" si="352"/>
        <v>0.52144124054109497</v>
      </c>
      <c r="P1113" s="96">
        <f t="shared" si="353"/>
        <v>0.52144124054109497</v>
      </c>
      <c r="Q1113" s="96">
        <f t="shared" si="345"/>
        <v>0.47873583344265158</v>
      </c>
      <c r="R1113" s="96">
        <f t="shared" si="346"/>
        <v>4.0875320150583871E-2</v>
      </c>
      <c r="S1113" s="96">
        <f t="shared" si="354"/>
        <v>203.43192004392426</v>
      </c>
      <c r="T1113" s="96">
        <f t="shared" si="357"/>
        <v>288.85491557338054</v>
      </c>
      <c r="U1113" s="96">
        <f t="shared" si="357"/>
        <v>437.09143300390309</v>
      </c>
      <c r="V1113" s="32">
        <f t="shared" si="356"/>
        <v>1000</v>
      </c>
      <c r="W1113" s="100">
        <f>IF(A1113=1,((cPH1_+cPHr+(cNES*L1113+(cNES+cOSEX)*G1113+(cNES+cEREX)*H1113+(cNES+cHOEX)*I1113+(cNES+cNES)*S1113+(cNES+cOSEX)*N1113+(cNES+cEREX)*O1113+(cNES+cHOEX)*P1113)))/(1+cDR)^(A$6:A$65537 + 0.5),(cPHr+(cNES*L1113+(cNES+cOSEX)*G1113+(cNES+cEREX)*H1113+(cNES+cHOEX)*I1113+(cNES+cNES)*S1113+(cNES+cOSEX)*N1113+(cNES+cEREX)*O1113+(cNES+cHOEX)*P1113))/(1+cDR)^(((cycle + 0.5)/('Life tables'!$I$2/2))))</f>
        <v>5510.1765393393916</v>
      </c>
      <c r="X1113" s="107">
        <f>((L1113+G1113+H1113+I1113+N1113+O1113+P1113+S1113)/('Life tables'!$I$2/2))/(1+oDR)^(((cycle + 0.5)/('Life tables'!$I$2/2)))</f>
        <v>5.5846595273626853</v>
      </c>
      <c r="Y1113" s="31">
        <f>((uNES*L1113+ uOCEX*G1113+uEREX*H1113+uHOEX*I1113+uNES*S1113+ uOCEX*N1113+uEREX*O1113+uHOEX*P1113)/('Life tables'!$I$2/2))/(1+oDR)^(((cycle + 0.5)/('Life tables'!$I$2/2)))</f>
        <v>3.6804617564553297</v>
      </c>
      <c r="Z1113" s="100">
        <f t="shared" si="347"/>
        <v>65485.314864447835</v>
      </c>
      <c r="AA1113" s="107">
        <f>((L1113+G1113+H1113+I1113+N1113+O1113+P1113+S1113)/('Life tables'!$I$2/2))</f>
        <v>10.511638264182325</v>
      </c>
      <c r="AB1113" s="31">
        <f>((uNES*L1113+ uOCEX*G1113+uEREX*H1113+uHOEX*I1113+uNES*S1113+ uOCEX*N1113+uEREX*O1113+uHOEX*P1113)/('Life tables'!$I$2/2))</f>
        <v>6.9274917189599039</v>
      </c>
    </row>
    <row r="1114" spans="1:28" x14ac:dyDescent="0.25">
      <c r="A1114" s="4">
        <v>1108</v>
      </c>
      <c r="C1114" s="105">
        <f>IF(male=0,VLOOKUP((($A$5:$A$1570/'Life tables'!$I$2)*2)+age,lifetable,13,1),IF(male=1,VLOOKUP((($A$5:$A$1570/'Life tables'!$I$2)*2)+age,lifetable,10,1),"error"))</f>
        <v>1.9170323065640371E-3</v>
      </c>
      <c r="F1114" s="96">
        <f t="shared" si="340"/>
        <v>47.822155915179096</v>
      </c>
      <c r="G1114" s="96">
        <f t="shared" si="341"/>
        <v>4.8038356479377846</v>
      </c>
      <c r="H1114" s="96">
        <f t="shared" si="348"/>
        <v>0.27435106487036581</v>
      </c>
      <c r="I1114" s="96">
        <f t="shared" si="349"/>
        <v>0.10992987704758488</v>
      </c>
      <c r="J1114" s="96">
        <f t="shared" si="342"/>
        <v>0.10162240497191508</v>
      </c>
      <c r="K1114" s="96">
        <f t="shared" si="350"/>
        <v>0.1148705848247272</v>
      </c>
      <c r="L1114" s="96">
        <f t="shared" si="351"/>
        <v>42.417546335526715</v>
      </c>
      <c r="M1114" s="96">
        <f t="shared" si="343"/>
        <v>226.23149550753715</v>
      </c>
      <c r="N1114" s="96">
        <f t="shared" si="344"/>
        <v>21.786583176752625</v>
      </c>
      <c r="O1114" s="96">
        <f t="shared" si="352"/>
        <v>0.5200434821371368</v>
      </c>
      <c r="P1114" s="96">
        <f t="shared" si="353"/>
        <v>0.5200434821371368</v>
      </c>
      <c r="Q1114" s="96">
        <f t="shared" si="345"/>
        <v>0.47745254976187473</v>
      </c>
      <c r="R1114" s="96">
        <f t="shared" si="346"/>
        <v>4.0765751098861623E-2</v>
      </c>
      <c r="S1114" s="96">
        <f t="shared" si="354"/>
        <v>202.88660706564951</v>
      </c>
      <c r="T1114" s="96">
        <f t="shared" si="357"/>
        <v>289.43399052811435</v>
      </c>
      <c r="U1114" s="96">
        <f t="shared" si="357"/>
        <v>437.24706933982668</v>
      </c>
      <c r="V1114" s="32">
        <f t="shared" si="356"/>
        <v>999.99999999999989</v>
      </c>
      <c r="W1114" s="100">
        <f>IF(A1114=1,((cPH1_+cPHr+(cNES*L1114+(cNES+cOSEX)*G1114+(cNES+cEREX)*H1114+(cNES+cHOEX)*I1114+(cNES+cNES)*S1114+(cNES+cOSEX)*N1114+(cNES+cEREX)*O1114+(cNES+cHOEX)*P1114)))/(1+cDR)^(A$6:A$65537 + 0.5),(cPHr+(cNES*L1114+(cNES+cOSEX)*G1114+(cNES+cEREX)*H1114+(cNES+cHOEX)*I1114+(cNES+cNES)*S1114+(cNES+cOSEX)*N1114+(cNES+cEREX)*O1114+(cNES+cHOEX)*P1114))/(1+cDR)^(((cycle + 0.5)/('Life tables'!$I$2/2))))</f>
        <v>5483.1421960469734</v>
      </c>
      <c r="X1114" s="107">
        <f>((L1114+G1114+H1114+I1114+N1114+O1114+P1114+S1114)/('Life tables'!$I$2/2))/(1+oDR)^(((cycle + 0.5)/('Life tables'!$I$2/2)))</f>
        <v>5.5665078249411666</v>
      </c>
      <c r="Y1114" s="31">
        <f>((uNES*L1114+ uOCEX*G1114+uEREX*H1114+uHOEX*I1114+uNES*S1114+ uOCEX*N1114+uEREX*O1114+uHOEX*P1114)/('Life tables'!$I$2/2))/(1+oDR)^(((cycle + 0.5)/('Life tables'!$I$2/2)))</f>
        <v>3.6684992301966672</v>
      </c>
      <c r="Z1114" s="100">
        <f t="shared" si="347"/>
        <v>65309.82958302059</v>
      </c>
      <c r="AA1114" s="107">
        <f>((L1114+G1114+H1114+I1114+N1114+O1114+P1114+S1114)/('Life tables'!$I$2/2))</f>
        <v>10.483457580305616</v>
      </c>
      <c r="AB1114" s="31">
        <f>((uNES*L1114+ uOCEX*G1114+uEREX*H1114+uHOEX*I1114+uNES*S1114+ uOCEX*N1114+uEREX*O1114+uHOEX*P1114)/('Life tables'!$I$2/2))</f>
        <v>6.9089197882439057</v>
      </c>
    </row>
    <row r="1115" spans="1:28" x14ac:dyDescent="0.25">
      <c r="A1115" s="4">
        <v>1109</v>
      </c>
      <c r="C1115" s="105">
        <f>IF(male=0,VLOOKUP((($A$5:$A$1570/'Life tables'!$I$2)*2)+age,lifetable,13,1),IF(male=1,VLOOKUP((($A$5:$A$1570/'Life tables'!$I$2)*2)+age,lifetable,10,1),"error"))</f>
        <v>1.9170323065640371E-3</v>
      </c>
      <c r="F1115" s="96">
        <f t="shared" si="340"/>
        <v>47.693875747755655</v>
      </c>
      <c r="G1115" s="96">
        <f t="shared" si="341"/>
        <v>4.790949636644501</v>
      </c>
      <c r="H1115" s="96">
        <f t="shared" si="348"/>
        <v>0.27361513400608628</v>
      </c>
      <c r="I1115" s="96">
        <f t="shared" si="349"/>
        <v>0.10963499651025581</v>
      </c>
      <c r="J1115" s="96">
        <f t="shared" si="342"/>
        <v>0.10134980874796207</v>
      </c>
      <c r="K1115" s="96">
        <f t="shared" si="350"/>
        <v>0.11456245112453432</v>
      </c>
      <c r="L1115" s="96">
        <f t="shared" si="351"/>
        <v>42.303763720722316</v>
      </c>
      <c r="M1115" s="96">
        <f t="shared" si="343"/>
        <v>225.62506438430322</v>
      </c>
      <c r="N1115" s="96">
        <f t="shared" si="344"/>
        <v>21.728182545674859</v>
      </c>
      <c r="O1115" s="96">
        <f t="shared" si="352"/>
        <v>0.51864946512683774</v>
      </c>
      <c r="P1115" s="96">
        <f t="shared" si="353"/>
        <v>0.51864946512683774</v>
      </c>
      <c r="Q1115" s="96">
        <f t="shared" si="345"/>
        <v>0.47617270105914034</v>
      </c>
      <c r="R1115" s="96">
        <f t="shared" si="346"/>
        <v>4.0656475331697126E-2</v>
      </c>
      <c r="S1115" s="96">
        <f t="shared" si="354"/>
        <v>202.34275373198383</v>
      </c>
      <c r="T1115" s="96">
        <f t="shared" si="357"/>
        <v>290.01151303792147</v>
      </c>
      <c r="U1115" s="96">
        <f t="shared" si="357"/>
        <v>437.40228826628294</v>
      </c>
      <c r="V1115" s="32">
        <f t="shared" si="356"/>
        <v>1000</v>
      </c>
      <c r="W1115" s="100">
        <f>IF(A1115=1,((cPH1_+cPHr+(cNES*L1115+(cNES+cOSEX)*G1115+(cNES+cEREX)*H1115+(cNES+cHOEX)*I1115+(cNES+cNES)*S1115+(cNES+cOSEX)*N1115+(cNES+cEREX)*O1115+(cNES+cHOEX)*P1115)))/(1+cDR)^(A$6:A$65537 + 0.5),(cPHr+(cNES*L1115+(cNES+cOSEX)*G1115+(cNES+cEREX)*H1115+(cNES+cHOEX)*I1115+(cNES+cNES)*S1115+(cNES+cOSEX)*N1115+(cNES+cEREX)*O1115+(cNES+cHOEX)*P1115))/(1+cDR)^(((cycle + 0.5)/('Life tables'!$I$2/2))))</f>
        <v>5456.2404881086504</v>
      </c>
      <c r="X1115" s="107">
        <f>((L1115+G1115+H1115+I1115+N1115+O1115+P1115+S1115)/('Life tables'!$I$2/2))/(1+oDR)^(((cycle + 0.5)/('Life tables'!$I$2/2)))</f>
        <v>5.5484151239699244</v>
      </c>
      <c r="Y1115" s="31">
        <f>((uNES*L1115+ uOCEX*G1115+uEREX*H1115+uHOEX*I1115+uNES*S1115+ uOCEX*N1115+uEREX*O1115+uHOEX*P1115)/('Life tables'!$I$2/2))/(1+oDR)^(((cycle + 0.5)/('Life tables'!$I$2/2)))</f>
        <v>3.6565755876293773</v>
      </c>
      <c r="Z1115" s="100">
        <f t="shared" si="347"/>
        <v>65134.814536063634</v>
      </c>
      <c r="AA1115" s="107">
        <f>((L1115+G1115+H1115+I1115+N1115+O1115+P1115+S1115)/('Life tables'!$I$2/2))</f>
        <v>10.455352452425759</v>
      </c>
      <c r="AB1115" s="31">
        <f>((uNES*L1115+ uOCEX*G1115+uEREX*H1115+uHOEX*I1115+uNES*S1115+ uOCEX*N1115+uEREX*O1115+uHOEX*P1115)/('Life tables'!$I$2/2))</f>
        <v>6.8903976511127762</v>
      </c>
    </row>
    <row r="1116" spans="1:28" x14ac:dyDescent="0.25">
      <c r="A1116" s="4">
        <v>1110</v>
      </c>
      <c r="C1116" s="105">
        <f>IF(male=0,VLOOKUP((($A$5:$A$1570/'Life tables'!$I$2)*2)+age,lifetable,13,1),IF(male=1,VLOOKUP((($A$5:$A$1570/'Life tables'!$I$2)*2)+age,lifetable,10,1),"error"))</f>
        <v>1.9170323065640371E-3</v>
      </c>
      <c r="F1116" s="96">
        <f t="shared" si="340"/>
        <v>47.565942111830815</v>
      </c>
      <c r="G1116" s="96">
        <f t="shared" si="341"/>
        <v>4.7780984351655027</v>
      </c>
      <c r="H1116" s="96">
        <f t="shared" si="348"/>
        <v>0.27288119115936532</v>
      </c>
      <c r="I1116" s="96">
        <f t="shared" si="349"/>
        <v>0.10934091255276103</v>
      </c>
      <c r="J1116" s="96">
        <f t="shared" si="342"/>
        <v>0.10107794890578886</v>
      </c>
      <c r="K1116" s="96">
        <f t="shared" si="350"/>
        <v>0.11425514980580026</v>
      </c>
      <c r="L1116" s="96">
        <f t="shared" si="351"/>
        <v>42.190288474241598</v>
      </c>
      <c r="M1116" s="96">
        <f t="shared" si="343"/>
        <v>225.02025658396471</v>
      </c>
      <c r="N1116" s="96">
        <f t="shared" si="344"/>
        <v>21.669938244109055</v>
      </c>
      <c r="O1116" s="96">
        <f t="shared" si="352"/>
        <v>0.51725917968578483</v>
      </c>
      <c r="P1116" s="96">
        <f t="shared" si="353"/>
        <v>0.51725917968578483</v>
      </c>
      <c r="Q1116" s="96">
        <f t="shared" si="345"/>
        <v>0.47489627831464293</v>
      </c>
      <c r="R1116" s="96">
        <f t="shared" si="346"/>
        <v>4.0547492078963299E-2</v>
      </c>
      <c r="S1116" s="96">
        <f t="shared" si="354"/>
        <v>201.80035621009048</v>
      </c>
      <c r="T1116" s="96">
        <f t="shared" si="357"/>
        <v>290.58748726514193</v>
      </c>
      <c r="U1116" s="96">
        <f t="shared" si="357"/>
        <v>437.55709090816771</v>
      </c>
      <c r="V1116" s="32">
        <f t="shared" si="356"/>
        <v>1000</v>
      </c>
      <c r="W1116" s="100">
        <f>IF(A1116=1,((cPH1_+cPHr+(cNES*L1116+(cNES+cOSEX)*G1116+(cNES+cEREX)*H1116+(cNES+cHOEX)*I1116+(cNES+cNES)*S1116+(cNES+cOSEX)*N1116+(cNES+cEREX)*O1116+(cNES+cHOEX)*P1116)))/(1+cDR)^(A$6:A$65537 + 0.5),(cPHr+(cNES*L1116+(cNES+cOSEX)*G1116+(cNES+cEREX)*H1116+(cNES+cHOEX)*I1116+(cNES+cNES)*S1116+(cNES+cOSEX)*N1116+(cNES+cEREX)*O1116+(cNES+cHOEX)*P1116))/(1+cDR)^(((cycle + 0.5)/('Life tables'!$I$2/2))))</f>
        <v>5429.4707653991181</v>
      </c>
      <c r="X1116" s="107">
        <f>((L1116+G1116+H1116+I1116+N1116+O1116+P1116+S1116)/('Life tables'!$I$2/2))/(1+oDR)^(((cycle + 0.5)/('Life tables'!$I$2/2)))</f>
        <v>5.530381232546862</v>
      </c>
      <c r="Y1116" s="31">
        <f>((uNES*L1116+ uOCEX*G1116+uEREX*H1116+uHOEX*I1116+uNES*S1116+ uOCEX*N1116+uEREX*O1116+uHOEX*P1116)/('Life tables'!$I$2/2))/(1+oDR)^(((cycle + 0.5)/('Life tables'!$I$2/2)))</f>
        <v>3.6446907022867081</v>
      </c>
      <c r="Z1116" s="100">
        <f t="shared" si="347"/>
        <v>64960.268470739655</v>
      </c>
      <c r="AA1116" s="107">
        <f>((L1116+G1116+H1116+I1116+N1116+O1116+P1116+S1116)/('Life tables'!$I$2/2))</f>
        <v>10.427322677744826</v>
      </c>
      <c r="AB1116" s="31">
        <f>((uNES*L1116+ uOCEX*G1116+uEREX*H1116+uHOEX*I1116+uNES*S1116+ uOCEX*N1116+uEREX*O1116+uHOEX*P1116)/('Life tables'!$I$2/2))</f>
        <v>6.8719251739211584</v>
      </c>
    </row>
    <row r="1117" spans="1:28" x14ac:dyDescent="0.25">
      <c r="A1117" s="4">
        <v>1111</v>
      </c>
      <c r="C1117" s="105">
        <f>IF(male=0,VLOOKUP((($A$5:$A$1570/'Life tables'!$I$2)*2)+age,lifetable,13,1),IF(male=1,VLOOKUP((($A$5:$A$1570/'Life tables'!$I$2)*2)+age,lifetable,10,1),"error"))</f>
        <v>1.9170323065640371E-3</v>
      </c>
      <c r="F1117" s="96">
        <f t="shared" si="340"/>
        <v>47.438353985726536</v>
      </c>
      <c r="G1117" s="96">
        <f t="shared" si="341"/>
        <v>4.765281940871092</v>
      </c>
      <c r="H1117" s="96">
        <f t="shared" si="348"/>
        <v>0.27214923046893541</v>
      </c>
      <c r="I1117" s="96">
        <f t="shared" si="349"/>
        <v>0.10904762282654601</v>
      </c>
      <c r="J1117" s="96">
        <f t="shared" si="342"/>
        <v>0.10080682327432268</v>
      </c>
      <c r="K1117" s="96">
        <f t="shared" si="350"/>
        <v>0.11394867841441664</v>
      </c>
      <c r="L1117" s="96">
        <f t="shared" si="351"/>
        <v>42.077119689871225</v>
      </c>
      <c r="M1117" s="96">
        <f t="shared" si="343"/>
        <v>224.41706784096382</v>
      </c>
      <c r="N1117" s="96">
        <f t="shared" si="344"/>
        <v>21.611849861272759</v>
      </c>
      <c r="O1117" s="96">
        <f t="shared" si="352"/>
        <v>0.51587261600864354</v>
      </c>
      <c r="P1117" s="96">
        <f t="shared" si="353"/>
        <v>0.51587261600864354</v>
      </c>
      <c r="Q1117" s="96">
        <f t="shared" si="345"/>
        <v>0.47362327252609282</v>
      </c>
      <c r="R1117" s="96">
        <f t="shared" si="346"/>
        <v>4.0438800572028574E-2</v>
      </c>
      <c r="S1117" s="96">
        <f t="shared" si="354"/>
        <v>201.25941067457566</v>
      </c>
      <c r="T1117" s="96">
        <f t="shared" si="357"/>
        <v>291.16191736094237</v>
      </c>
      <c r="U1117" s="96">
        <f t="shared" si="357"/>
        <v>437.71147838715416</v>
      </c>
      <c r="V1117" s="32">
        <f t="shared" si="356"/>
        <v>1000</v>
      </c>
      <c r="W1117" s="100">
        <f>IF(A1117=1,((cPH1_+cPHr+(cNES*L1117+(cNES+cOSEX)*G1117+(cNES+cEREX)*H1117+(cNES+cHOEX)*I1117+(cNES+cNES)*S1117+(cNES+cOSEX)*N1117+(cNES+cEREX)*O1117+(cNES+cHOEX)*P1117)))/(1+cDR)^(A$6:A$65537 + 0.5),(cPHr+(cNES*L1117+(cNES+cOSEX)*G1117+(cNES+cEREX)*H1117+(cNES+cHOEX)*I1117+(cNES+cNES)*S1117+(cNES+cOSEX)*N1117+(cNES+cEREX)*O1117+(cNES+cHOEX)*P1117))/(1+cDR)^(((cycle + 0.5)/('Life tables'!$I$2/2))))</f>
        <v>5402.8323809558005</v>
      </c>
      <c r="X1117" s="107">
        <f>((L1117+G1117+H1117+I1117+N1117+O1117+P1117+S1117)/('Life tables'!$I$2/2))/(1+oDR)^(((cycle + 0.5)/('Life tables'!$I$2/2)))</f>
        <v>5.5124059593983468</v>
      </c>
      <c r="Y1117" s="31">
        <f>((uNES*L1117+ uOCEX*G1117+uEREX*H1117+uHOEX*I1117+uNES*S1117+ uOCEX*N1117+uEREX*O1117+uHOEX*P1117)/('Life tables'!$I$2/2))/(1+oDR)^(((cycle + 0.5)/('Life tables'!$I$2/2)))</f>
        <v>3.6328444481159901</v>
      </c>
      <c r="Z1117" s="100">
        <f t="shared" si="347"/>
        <v>64786.190137294718</v>
      </c>
      <c r="AA1117" s="107">
        <f>((L1117+G1117+H1117+I1117+N1117+O1117+P1117+S1117)/('Life tables'!$I$2/2))</f>
        <v>10.399368054017078</v>
      </c>
      <c r="AB1117" s="31">
        <f>((uNES*L1117+ uOCEX*G1117+uEREX*H1117+uHOEX*I1117+uNES*S1117+ uOCEX*N1117+uEREX*O1117+uHOEX*P1117)/('Life tables'!$I$2/2))</f>
        <v>6.8535022233874372</v>
      </c>
    </row>
    <row r="1118" spans="1:28" x14ac:dyDescent="0.25">
      <c r="A1118" s="4">
        <v>1112</v>
      </c>
      <c r="C1118" s="105">
        <f>IF(male=0,VLOOKUP((($A$5:$A$1570/'Life tables'!$I$2)*2)+age,lifetable,13,1),IF(male=1,VLOOKUP((($A$5:$A$1570/'Life tables'!$I$2)*2)+age,lifetable,10,1),"error"))</f>
        <v>1.9170323065640371E-3</v>
      </c>
      <c r="F1118" s="96">
        <f t="shared" si="340"/>
        <v>47.311110353772413</v>
      </c>
      <c r="G1118" s="96">
        <f t="shared" si="341"/>
        <v>4.7525000517350513</v>
      </c>
      <c r="H1118" s="96">
        <f t="shared" si="348"/>
        <v>0.27141924610799389</v>
      </c>
      <c r="I1118" s="96">
        <f t="shared" si="349"/>
        <v>0.10875512499686608</v>
      </c>
      <c r="J1118" s="96">
        <f t="shared" si="342"/>
        <v>0.10053642969525707</v>
      </c>
      <c r="K1118" s="96">
        <f t="shared" si="350"/>
        <v>0.11364303451070563</v>
      </c>
      <c r="L1118" s="96">
        <f t="shared" si="351"/>
        <v>41.964256466726539</v>
      </c>
      <c r="M1118" s="96">
        <f t="shared" si="343"/>
        <v>223.81549389813105</v>
      </c>
      <c r="N1118" s="96">
        <f t="shared" si="344"/>
        <v>21.553916987191322</v>
      </c>
      <c r="O1118" s="96">
        <f t="shared" si="352"/>
        <v>0.51448976430936155</v>
      </c>
      <c r="P1118" s="96">
        <f t="shared" si="353"/>
        <v>0.51448976430936155</v>
      </c>
      <c r="Q1118" s="96">
        <f t="shared" si="345"/>
        <v>0.47235367470890366</v>
      </c>
      <c r="R1118" s="96">
        <f t="shared" si="346"/>
        <v>4.0330400043772932E-2</v>
      </c>
      <c r="S1118" s="96">
        <f t="shared" si="354"/>
        <v>200.71991330756833</v>
      </c>
      <c r="T1118" s="96">
        <f t="shared" si="357"/>
        <v>291.73480746534653</v>
      </c>
      <c r="U1118" s="96">
        <f t="shared" si="357"/>
        <v>437.86545182170863</v>
      </c>
      <c r="V1118" s="32">
        <f t="shared" si="356"/>
        <v>1000</v>
      </c>
      <c r="W1118" s="100">
        <f>IF(A1118=1,((cPH1_+cPHr+(cNES*L1118+(cNES+cOSEX)*G1118+(cNES+cEREX)*H1118+(cNES+cHOEX)*I1118+(cNES+cNES)*S1118+(cNES+cOSEX)*N1118+(cNES+cEREX)*O1118+(cNES+cHOEX)*P1118)))/(1+cDR)^(A$6:A$65537 + 0.5),(cPHr+(cNES*L1118+(cNES+cOSEX)*G1118+(cNES+cEREX)*H1118+(cNES+cHOEX)*I1118+(cNES+cNES)*S1118+(cNES+cOSEX)*N1118+(cNES+cEREX)*O1118+(cNES+cHOEX)*P1118))/(1+cDR)^(((cycle + 0.5)/('Life tables'!$I$2/2))))</f>
        <v>5376.3246909643558</v>
      </c>
      <c r="X1118" s="107">
        <f>((L1118+G1118+H1118+I1118+N1118+O1118+P1118+S1118)/('Life tables'!$I$2/2))/(1+oDR)^(((cycle + 0.5)/('Life tables'!$I$2/2)))</f>
        <v>5.4944891138769885</v>
      </c>
      <c r="Y1118" s="31">
        <f>((uNES*L1118+ uOCEX*G1118+uEREX*H1118+uHOEX*I1118+uNES*S1118+ uOCEX*N1118+uEREX*O1118+uHOEX*P1118)/('Life tables'!$I$2/2))/(1+oDR)^(((cycle + 0.5)/('Life tables'!$I$2/2)))</f>
        <v>3.6210366994771803</v>
      </c>
      <c r="Z1118" s="100">
        <f t="shared" si="347"/>
        <v>64612.578289059587</v>
      </c>
      <c r="AA1118" s="107">
        <f>((L1118+G1118+H1118+I1118+N1118+O1118+P1118+S1118)/('Life tables'!$I$2/2))</f>
        <v>10.371488379547161</v>
      </c>
      <c r="AB1118" s="31">
        <f>((uNES*L1118+ uOCEX*G1118+uEREX*H1118+uHOEX*I1118+uNES*S1118+ uOCEX*N1118+uEREX*O1118+uHOEX*P1118)/('Life tables'!$I$2/2))</f>
        <v>6.8351286665925644</v>
      </c>
    </row>
    <row r="1119" spans="1:28" x14ac:dyDescent="0.25">
      <c r="A1119" s="4">
        <v>1113</v>
      </c>
      <c r="C1119" s="105">
        <f>IF(male=0,VLOOKUP((($A$5:$A$1570/'Life tables'!$I$2)*2)+age,lifetable,13,1),IF(male=1,VLOOKUP((($A$5:$A$1570/'Life tables'!$I$2)*2)+age,lifetable,10,1),"error"))</f>
        <v>1.9170323065640371E-3</v>
      </c>
      <c r="F1119" s="96">
        <f t="shared" si="340"/>
        <v>47.184210206174271</v>
      </c>
      <c r="G1119" s="96">
        <f t="shared" si="341"/>
        <v>4.7397526663214409</v>
      </c>
      <c r="H1119" s="96">
        <f t="shared" si="348"/>
        <v>0.27069123228344971</v>
      </c>
      <c r="I1119" s="96">
        <f t="shared" si="349"/>
        <v>0.10846341674248443</v>
      </c>
      <c r="J1119" s="96">
        <f t="shared" si="342"/>
        <v>0.10026676602277255</v>
      </c>
      <c r="K1119" s="96">
        <f t="shared" si="350"/>
        <v>0.11333821566910429</v>
      </c>
      <c r="L1119" s="96">
        <f t="shared" si="351"/>
        <v>41.851697909135019</v>
      </c>
      <c r="M1119" s="96">
        <f t="shared" si="343"/>
        <v>223.21553050677056</v>
      </c>
      <c r="N1119" s="96">
        <f t="shared" si="344"/>
        <v>21.496139212706129</v>
      </c>
      <c r="O1119" s="96">
        <f t="shared" si="352"/>
        <v>0.513110614821365</v>
      </c>
      <c r="P1119" s="96">
        <f t="shared" si="353"/>
        <v>0.513110614821365</v>
      </c>
      <c r="Q1119" s="96">
        <f t="shared" si="345"/>
        <v>0.47108747589637223</v>
      </c>
      <c r="R1119" s="96">
        <f t="shared" si="346"/>
        <v>4.0222289728603242E-2</v>
      </c>
      <c r="S1119" s="96">
        <f t="shared" si="354"/>
        <v>200.18186029879672</v>
      </c>
      <c r="T1119" s="96">
        <f t="shared" si="357"/>
        <v>292.30616170726569</v>
      </c>
      <c r="U1119" s="96">
        <f t="shared" si="357"/>
        <v>438.01901232710634</v>
      </c>
      <c r="V1119" s="32">
        <f t="shared" si="356"/>
        <v>1000</v>
      </c>
      <c r="W1119" s="100">
        <f>IF(A1119=1,((cPH1_+cPHr+(cNES*L1119+(cNES+cOSEX)*G1119+(cNES+cEREX)*H1119+(cNES+cHOEX)*I1119+(cNES+cNES)*S1119+(cNES+cOSEX)*N1119+(cNES+cEREX)*O1119+(cNES+cHOEX)*P1119)))/(1+cDR)^(A$6:A$65537 + 0.5),(cPHr+(cNES*L1119+(cNES+cOSEX)*G1119+(cNES+cEREX)*H1119+(cNES+cHOEX)*I1119+(cNES+cNES)*S1119+(cNES+cOSEX)*N1119+(cNES+cEREX)*O1119+(cNES+cHOEX)*P1119))/(1+cDR)^(((cycle + 0.5)/('Life tables'!$I$2/2))))</f>
        <v>5349.9470547442388</v>
      </c>
      <c r="X1119" s="107">
        <f>((L1119+G1119+H1119+I1119+N1119+O1119+P1119+S1119)/('Life tables'!$I$2/2))/(1+oDR)^(((cycle + 0.5)/('Life tables'!$I$2/2)))</f>
        <v>5.4766305059594576</v>
      </c>
      <c r="Y1119" s="31">
        <f>((uNES*L1119+ uOCEX*G1119+uEREX*H1119+uHOEX*I1119+uNES*S1119+ uOCEX*N1119+uEREX*O1119+uHOEX*P1119)/('Life tables'!$I$2/2))/(1+oDR)^(((cycle + 0.5)/('Life tables'!$I$2/2)))</f>
        <v>3.609267331141417</v>
      </c>
      <c r="Z1119" s="100">
        <f t="shared" si="347"/>
        <v>64439.431682451017</v>
      </c>
      <c r="AA1119" s="107">
        <f>((L1119+G1119+H1119+I1119+N1119+O1119+P1119+S1119)/('Life tables'!$I$2/2))</f>
        <v>10.343683453188373</v>
      </c>
      <c r="AB1119" s="31">
        <f>((uNES*L1119+ uOCEX*G1119+uEREX*H1119+uHOEX*I1119+uNES*S1119+ uOCEX*N1119+uEREX*O1119+uHOEX*P1119)/('Life tables'!$I$2/2))</f>
        <v>6.816804370978903</v>
      </c>
    </row>
    <row r="1120" spans="1:28" x14ac:dyDescent="0.25">
      <c r="A1120" s="4">
        <v>1114</v>
      </c>
      <c r="C1120" s="105">
        <f>IF(male=0,VLOOKUP((($A$5:$A$1570/'Life tables'!$I$2)*2)+age,lifetable,13,1),IF(male=1,VLOOKUP((($A$5:$A$1570/'Life tables'!$I$2)*2)+age,lifetable,10,1),"error"))</f>
        <v>1.9170323065640371E-3</v>
      </c>
      <c r="F1120" s="96">
        <f t="shared" si="340"/>
        <v>47.05765253888714</v>
      </c>
      <c r="G1120" s="96">
        <f t="shared" si="341"/>
        <v>4.7270396837718449</v>
      </c>
      <c r="H1120" s="96">
        <f t="shared" si="348"/>
        <v>0.26996518323519442</v>
      </c>
      <c r="I1120" s="96">
        <f t="shared" si="349"/>
        <v>0.10817249575538006</v>
      </c>
      <c r="J1120" s="96">
        <f t="shared" si="342"/>
        <v>9.9997830123266782E-2</v>
      </c>
      <c r="K1120" s="96">
        <f t="shared" si="350"/>
        <v>0.11303421947785958</v>
      </c>
      <c r="L1120" s="96">
        <f t="shared" si="351"/>
        <v>41.739443126523597</v>
      </c>
      <c r="M1120" s="96">
        <f t="shared" si="343"/>
        <v>222.61717342674083</v>
      </c>
      <c r="N1120" s="96">
        <f t="shared" si="344"/>
        <v>21.43851612948237</v>
      </c>
      <c r="O1120" s="96">
        <f t="shared" si="352"/>
        <v>0.51173515779774414</v>
      </c>
      <c r="P1120" s="96">
        <f t="shared" si="353"/>
        <v>0.51173515779774414</v>
      </c>
      <c r="Q1120" s="96">
        <f t="shared" si="345"/>
        <v>0.46982466713984899</v>
      </c>
      <c r="R1120" s="96">
        <f t="shared" si="346"/>
        <v>4.011446886246782E-2</v>
      </c>
      <c r="S1120" s="96">
        <f t="shared" si="354"/>
        <v>199.64524784566066</v>
      </c>
      <c r="T1120" s="96">
        <f t="shared" si="357"/>
        <v>292.87598420452878</v>
      </c>
      <c r="U1120" s="96">
        <f t="shared" si="357"/>
        <v>438.17216101544665</v>
      </c>
      <c r="V1120" s="32">
        <f t="shared" si="356"/>
        <v>1000</v>
      </c>
      <c r="W1120" s="100">
        <f>IF(A1120=1,((cPH1_+cPHr+(cNES*L1120+(cNES+cOSEX)*G1120+(cNES+cEREX)*H1120+(cNES+cHOEX)*I1120+(cNES+cNES)*S1120+(cNES+cOSEX)*N1120+(cNES+cEREX)*O1120+(cNES+cHOEX)*P1120)))/(1+cDR)^(A$6:A$65537 + 0.5),(cPHr+(cNES*L1120+(cNES+cOSEX)*G1120+(cNES+cEREX)*H1120+(cNES+cHOEX)*I1120+(cNES+cNES)*S1120+(cNES+cOSEX)*N1120+(cNES+cEREX)*O1120+(cNES+cHOEX)*P1120))/(1+cDR)^(((cycle + 0.5)/('Life tables'!$I$2/2))))</f>
        <v>5323.6988347342549</v>
      </c>
      <c r="X1120" s="107">
        <f>((L1120+G1120+H1120+I1120+N1120+O1120+P1120+S1120)/('Life tables'!$I$2/2))/(1+oDR)^(((cycle + 0.5)/('Life tables'!$I$2/2)))</f>
        <v>5.4588299462442764</v>
      </c>
      <c r="Y1120" s="31">
        <f>((uNES*L1120+ uOCEX*G1120+uEREX*H1120+uHOEX*I1120+uNES*S1120+ uOCEX*N1120+uEREX*O1120+uHOEX*P1120)/('Life tables'!$I$2/2))/(1+oDR)^(((cycle + 0.5)/('Life tables'!$I$2/2)))</f>
        <v>3.5975362182895809</v>
      </c>
      <c r="Z1120" s="100">
        <f t="shared" si="347"/>
        <v>64266.749076972308</v>
      </c>
      <c r="AA1120" s="107">
        <f>((L1120+G1120+H1120+I1120+N1120+O1120+P1120+S1120)/('Life tables'!$I$2/2))</f>
        <v>10.31595307434088</v>
      </c>
      <c r="AB1120" s="31">
        <f>((uNES*L1120+ uOCEX*G1120+uEREX*H1120+uHOEX*I1120+uNES*S1120+ uOCEX*N1120+uEREX*O1120+uHOEX*P1120)/('Life tables'!$I$2/2))</f>
        <v>6.7985292043490864</v>
      </c>
    </row>
    <row r="1121" spans="1:28" x14ac:dyDescent="0.25">
      <c r="A1121" s="4">
        <v>1115</v>
      </c>
      <c r="C1121" s="105">
        <f>IF(male=0,VLOOKUP((($A$5:$A$1570/'Life tables'!$I$2)*2)+age,lifetable,13,1),IF(male=1,VLOOKUP((($A$5:$A$1570/'Life tables'!$I$2)*2)+age,lifetable,10,1),"error"))</f>
        <v>1.9170323065640371E-3</v>
      </c>
      <c r="F1121" s="96">
        <f t="shared" si="340"/>
        <v>46.9314363534926</v>
      </c>
      <c r="G1121" s="96">
        <f t="shared" si="341"/>
        <v>4.7143610037930408</v>
      </c>
      <c r="H1121" s="96">
        <f t="shared" si="348"/>
        <v>0.26924109323539835</v>
      </c>
      <c r="I1121" s="96">
        <f t="shared" si="349"/>
        <v>0.10788235974046582</v>
      </c>
      <c r="J1121" s="96">
        <f t="shared" si="342"/>
        <v>9.9729619875093864E-2</v>
      </c>
      <c r="K1121" s="96">
        <f t="shared" si="350"/>
        <v>0.11273104353873353</v>
      </c>
      <c r="L1121" s="96">
        <f t="shared" si="351"/>
        <v>41.627491233309868</v>
      </c>
      <c r="M1121" s="96">
        <f t="shared" si="343"/>
        <v>222.02041842653193</v>
      </c>
      <c r="N1121" s="96">
        <f t="shared" si="344"/>
        <v>21.381047330016468</v>
      </c>
      <c r="O1121" s="96">
        <f t="shared" si="352"/>
        <v>0.51036338351143118</v>
      </c>
      <c r="P1121" s="96">
        <f t="shared" si="353"/>
        <v>0.51036338351143118</v>
      </c>
      <c r="Q1121" s="96">
        <f t="shared" si="345"/>
        <v>0.46856523950890089</v>
      </c>
      <c r="R1121" s="96">
        <f t="shared" si="346"/>
        <v>4.0006936682870371E-2</v>
      </c>
      <c r="S1121" s="96">
        <f t="shared" si="354"/>
        <v>199.11007215330082</v>
      </c>
      <c r="T1121" s="96">
        <f t="shared" si="357"/>
        <v>293.44427906391275</v>
      </c>
      <c r="U1121" s="96">
        <f t="shared" si="357"/>
        <v>438.32489899566826</v>
      </c>
      <c r="V1121" s="32">
        <f t="shared" si="356"/>
        <v>1000</v>
      </c>
      <c r="W1121" s="100">
        <f>IF(A1121=1,((cPH1_+cPHr+(cNES*L1121+(cNES+cOSEX)*G1121+(cNES+cEREX)*H1121+(cNES+cHOEX)*I1121+(cNES+cNES)*S1121+(cNES+cOSEX)*N1121+(cNES+cEREX)*O1121+(cNES+cHOEX)*P1121)))/(1+cDR)^(A$6:A$65537 + 0.5),(cPHr+(cNES*L1121+(cNES+cOSEX)*G1121+(cNES+cEREX)*H1121+(cNES+cHOEX)*I1121+(cNES+cNES)*S1121+(cNES+cOSEX)*N1121+(cNES+cEREX)*O1121+(cNES+cHOEX)*P1121))/(1+cDR)^(((cycle + 0.5)/('Life tables'!$I$2/2))))</f>
        <v>5297.5793964782033</v>
      </c>
      <c r="X1121" s="107">
        <f>((L1121+G1121+H1121+I1121+N1121+O1121+P1121+S1121)/('Life tables'!$I$2/2))/(1+oDR)^(((cycle + 0.5)/('Life tables'!$I$2/2)))</f>
        <v>5.4410872459496664</v>
      </c>
      <c r="Y1121" s="31">
        <f>((uNES*L1121+ uOCEX*G1121+uEREX*H1121+uHOEX*I1121+uNES*S1121+ uOCEX*N1121+uEREX*O1121+uHOEX*P1121)/('Life tables'!$I$2/2))/(1+oDR)^(((cycle + 0.5)/('Life tables'!$I$2/2)))</f>
        <v>3.5858432365108688</v>
      </c>
      <c r="Z1121" s="100">
        <f t="shared" si="347"/>
        <v>64094.529235213922</v>
      </c>
      <c r="AA1121" s="107">
        <f>((L1121+G1121+H1121+I1121+N1121+O1121+P1121+S1121)/('Life tables'!$I$2/2))</f>
        <v>10.288297042950006</v>
      </c>
      <c r="AB1121" s="31">
        <f>((uNES*L1121+ uOCEX*G1121+uEREX*H1121+uHOEX*I1121+uNES*S1121+ uOCEX*N1121+uEREX*O1121+uHOEX*P1121)/('Life tables'!$I$2/2))</f>
        <v>6.7803030348648683</v>
      </c>
    </row>
    <row r="1122" spans="1:28" x14ac:dyDescent="0.25">
      <c r="A1122" s="4">
        <v>1116</v>
      </c>
      <c r="C1122" s="105">
        <f>IF(male=0,VLOOKUP((($A$5:$A$1570/'Life tables'!$I$2)*2)+age,lifetable,13,1),IF(male=1,VLOOKUP((($A$5:$A$1570/'Life tables'!$I$2)*2)+age,lifetable,10,1),"error"))</f>
        <v>1.9170323065640371E-3</v>
      </c>
      <c r="F1122" s="96">
        <f t="shared" si="340"/>
        <v>46.805560657080143</v>
      </c>
      <c r="G1122" s="96">
        <f t="shared" si="341"/>
        <v>4.7017165266450913</v>
      </c>
      <c r="H1122" s="96">
        <f t="shared" si="348"/>
        <v>0.26851895658783048</v>
      </c>
      <c r="I1122" s="96">
        <f t="shared" si="349"/>
        <v>0.10759300641531579</v>
      </c>
      <c r="J1122" s="96">
        <f t="shared" si="342"/>
        <v>9.9462133168312247E-2</v>
      </c>
      <c r="K1122" s="96">
        <f t="shared" si="350"/>
        <v>0.11242868546671843</v>
      </c>
      <c r="L1122" s="96">
        <f t="shared" si="351"/>
        <v>41.515841348796876</v>
      </c>
      <c r="M1122" s="96">
        <f t="shared" si="343"/>
        <v>221.42526128333876</v>
      </c>
      <c r="N1122" s="96">
        <f t="shared" si="344"/>
        <v>21.323732407643138</v>
      </c>
      <c r="O1122" s="96">
        <f t="shared" si="352"/>
        <v>0.50899528225536772</v>
      </c>
      <c r="P1122" s="96">
        <f t="shared" si="353"/>
        <v>0.50899528225536772</v>
      </c>
      <c r="Q1122" s="96">
        <f t="shared" si="345"/>
        <v>0.46730918409146638</v>
      </c>
      <c r="R1122" s="96">
        <f t="shared" si="346"/>
        <v>3.9899692428883131E-2</v>
      </c>
      <c r="S1122" s="96">
        <f t="shared" si="354"/>
        <v>198.57632943466453</v>
      </c>
      <c r="T1122" s="96">
        <f t="shared" si="357"/>
        <v>294.01105038117254</v>
      </c>
      <c r="U1122" s="96">
        <f t="shared" si="357"/>
        <v>438.47722737356389</v>
      </c>
      <c r="V1122" s="32">
        <f t="shared" si="356"/>
        <v>1000</v>
      </c>
      <c r="W1122" s="100">
        <f>IF(A1122=1,((cPH1_+cPHr+(cNES*L1122+(cNES+cOSEX)*G1122+(cNES+cEREX)*H1122+(cNES+cHOEX)*I1122+(cNES+cNES)*S1122+(cNES+cOSEX)*N1122+(cNES+cEREX)*O1122+(cNES+cHOEX)*P1122)))/(1+cDR)^(A$6:A$65537 + 0.5),(cPHr+(cNES*L1122+(cNES+cOSEX)*G1122+(cNES+cEREX)*H1122+(cNES+cHOEX)*I1122+(cNES+cNES)*S1122+(cNES+cOSEX)*N1122+(cNES+cEREX)*O1122+(cNES+cHOEX)*P1122))/(1+cDR)^(((cycle + 0.5)/('Life tables'!$I$2/2))))</f>
        <v>5271.5881086105028</v>
      </c>
      <c r="X1122" s="107">
        <f>((L1122+G1122+H1122+I1122+N1122+O1122+P1122+S1122)/('Life tables'!$I$2/2))/(1+oDR)^(((cycle + 0.5)/('Life tables'!$I$2/2)))</f>
        <v>5.4234022169113754</v>
      </c>
      <c r="Y1122" s="31">
        <f>((uNES*L1122+ uOCEX*G1122+uEREX*H1122+uHOEX*I1122+uNES*S1122+ uOCEX*N1122+uEREX*O1122+uHOEX*P1122)/('Life tables'!$I$2/2))/(1+oDR)^(((cycle + 0.5)/('Life tables'!$I$2/2)))</f>
        <v>3.5741882618013685</v>
      </c>
      <c r="Z1122" s="100">
        <f t="shared" si="347"/>
        <v>63922.770922853539</v>
      </c>
      <c r="AA1122" s="107">
        <f>((L1122+G1122+H1122+I1122+N1122+O1122+P1122+S1122)/('Life tables'!$I$2/2))</f>
        <v>10.260715159504498</v>
      </c>
      <c r="AB1122" s="31">
        <f>((uNES*L1122+ uOCEX*G1122+uEREX*H1122+uHOEX*I1122+uNES*S1122+ uOCEX*N1122+uEREX*O1122+uHOEX*P1122)/('Life tables'!$I$2/2))</f>
        <v>6.7621257310459999</v>
      </c>
    </row>
    <row r="1123" spans="1:28" x14ac:dyDescent="0.25">
      <c r="A1123" s="4">
        <v>1117</v>
      </c>
      <c r="C1123" s="105">
        <f>IF(male=0,VLOOKUP((($A$5:$A$1570/'Life tables'!$I$2)*2)+age,lifetable,13,1),IF(male=1,VLOOKUP((($A$5:$A$1570/'Life tables'!$I$2)*2)+age,lifetable,10,1),"error"))</f>
        <v>1.9170323065640371E-3</v>
      </c>
      <c r="F1123" s="96">
        <f t="shared" si="340"/>
        <v>46.680024462132543</v>
      </c>
      <c r="G1123" s="96">
        <f t="shared" si="341"/>
        <v>4.6891061531298242</v>
      </c>
      <c r="H1123" s="96">
        <f t="shared" si="348"/>
        <v>0.26779876762720028</v>
      </c>
      <c r="I1123" s="96">
        <f t="shared" si="349"/>
        <v>0.10730443350990165</v>
      </c>
      <c r="J1123" s="96">
        <f t="shared" si="342"/>
        <v>9.9195367904441126E-2</v>
      </c>
      <c r="K1123" s="96">
        <f t="shared" si="350"/>
        <v>0.11212714288976144</v>
      </c>
      <c r="L1123" s="96">
        <f t="shared" si="351"/>
        <v>41.404492597071417</v>
      </c>
      <c r="M1123" s="96">
        <f t="shared" si="343"/>
        <v>220.83169778313101</v>
      </c>
      <c r="N1123" s="96">
        <f t="shared" si="344"/>
        <v>21.266570956542136</v>
      </c>
      <c r="O1123" s="96">
        <f t="shared" si="352"/>
        <v>0.5076308443426667</v>
      </c>
      <c r="P1123" s="96">
        <f t="shared" si="353"/>
        <v>0.5076308443426667</v>
      </c>
      <c r="Q1123" s="96">
        <f t="shared" si="345"/>
        <v>0.46605649199400223</v>
      </c>
      <c r="R1123" s="96">
        <f t="shared" si="346"/>
        <v>3.9792735341159548E-2</v>
      </c>
      <c r="S1123" s="96">
        <f t="shared" si="354"/>
        <v>198.04401591056836</v>
      </c>
      <c r="T1123" s="96">
        <f t="shared" si="357"/>
        <v>294.57630224107101</v>
      </c>
      <c r="U1123" s="96">
        <f t="shared" si="357"/>
        <v>438.62914725179479</v>
      </c>
      <c r="V1123" s="32">
        <f t="shared" si="356"/>
        <v>1000</v>
      </c>
      <c r="W1123" s="100">
        <f>IF(A1123=1,((cPH1_+cPHr+(cNES*L1123+(cNES+cOSEX)*G1123+(cNES+cEREX)*H1123+(cNES+cHOEX)*I1123+(cNES+cNES)*S1123+(cNES+cOSEX)*N1123+(cNES+cEREX)*O1123+(cNES+cHOEX)*P1123)))/(1+cDR)^(A$6:A$65537 + 0.5),(cPHr+(cNES*L1123+(cNES+cOSEX)*G1123+(cNES+cEREX)*H1123+(cNES+cHOEX)*I1123+(cNES+cNES)*S1123+(cNES+cOSEX)*N1123+(cNES+cEREX)*O1123+(cNES+cHOEX)*P1123))/(1+cDR)^(((cycle + 0.5)/('Life tables'!$I$2/2))))</f>
        <v>5245.7243428418888</v>
      </c>
      <c r="X1123" s="107">
        <f>((L1123+G1123+H1123+I1123+N1123+O1123+P1123+S1123)/('Life tables'!$I$2/2))/(1+oDR)^(((cycle + 0.5)/('Life tables'!$I$2/2)))</f>
        <v>5.4057746715805344</v>
      </c>
      <c r="Y1123" s="31">
        <f>((uNES*L1123+ uOCEX*G1123+uEREX*H1123+uHOEX*I1123+uNES*S1123+ uOCEX*N1123+uEREX*O1123+uHOEX*P1123)/('Life tables'!$I$2/2))/(1+oDR)^(((cycle + 0.5)/('Life tables'!$I$2/2)))</f>
        <v>3.5625711705626517</v>
      </c>
      <c r="Z1123" s="100">
        <f t="shared" si="347"/>
        <v>63751.472908655924</v>
      </c>
      <c r="AA1123" s="107">
        <f>((L1123+G1123+H1123+I1123+N1123+O1123+P1123+S1123)/('Life tables'!$I$2/2))</f>
        <v>10.233207225034826</v>
      </c>
      <c r="AB1123" s="31">
        <f>((uNES*L1123+ uOCEX*G1123+uEREX*H1123+uHOEX*I1123+uNES*S1123+ uOCEX*N1123+uEREX*O1123+uHOEX*P1123)/('Life tables'!$I$2/2))</f>
        <v>6.7439971617691175</v>
      </c>
    </row>
    <row r="1124" spans="1:28" x14ac:dyDescent="0.25">
      <c r="A1124" s="4">
        <v>1118</v>
      </c>
      <c r="C1124" s="105">
        <f>IF(male=0,VLOOKUP((($A$5:$A$1570/'Life tables'!$I$2)*2)+age,lifetable,13,1),IF(male=1,VLOOKUP((($A$5:$A$1570/'Life tables'!$I$2)*2)+age,lifetable,10,1),"error"))</f>
        <v>1.9170323065640371E-3</v>
      </c>
      <c r="F1124" s="96">
        <f t="shared" si="340"/>
        <v>46.554826786415056</v>
      </c>
      <c r="G1124" s="96">
        <f t="shared" si="341"/>
        <v>4.6765297845797038</v>
      </c>
      <c r="H1124" s="96">
        <f t="shared" si="348"/>
        <v>0.26708052071852245</v>
      </c>
      <c r="I1124" s="96">
        <f t="shared" si="349"/>
        <v>0.10701663876633806</v>
      </c>
      <c r="J1124" s="96">
        <f t="shared" si="342"/>
        <v>9.8929321996225034E-2</v>
      </c>
      <c r="K1124" s="96">
        <f t="shared" si="350"/>
        <v>0.11182641344849843</v>
      </c>
      <c r="L1124" s="96">
        <f t="shared" si="351"/>
        <v>41.293444106905767</v>
      </c>
      <c r="M1124" s="96">
        <f t="shared" si="343"/>
        <v>220.2397237207191</v>
      </c>
      <c r="N1124" s="96">
        <f t="shared" si="344"/>
        <v>21.209562571744595</v>
      </c>
      <c r="O1124" s="96">
        <f t="shared" si="352"/>
        <v>0.50627006010676301</v>
      </c>
      <c r="P1124" s="96">
        <f t="shared" si="353"/>
        <v>0.50627006010676301</v>
      </c>
      <c r="Q1124" s="96">
        <f t="shared" si="345"/>
        <v>0.46480715434162378</v>
      </c>
      <c r="R1124" s="96">
        <f t="shared" si="346"/>
        <v>3.9686064661946088E-2</v>
      </c>
      <c r="S1124" s="96">
        <f t="shared" si="354"/>
        <v>197.51312780975741</v>
      </c>
      <c r="T1124" s="96">
        <f t="shared" si="357"/>
        <v>295.14003871740886</v>
      </c>
      <c r="U1124" s="96">
        <f t="shared" si="357"/>
        <v>438.78065972990521</v>
      </c>
      <c r="V1124" s="32">
        <f t="shared" si="356"/>
        <v>999.99999999999989</v>
      </c>
      <c r="W1124" s="100">
        <f>IF(A1124=1,((cPH1_+cPHr+(cNES*L1124+(cNES+cOSEX)*G1124+(cNES+cEREX)*H1124+(cNES+cHOEX)*I1124+(cNES+cNES)*S1124+(cNES+cOSEX)*N1124+(cNES+cEREX)*O1124+(cNES+cHOEX)*P1124)))/(1+cDR)^(A$6:A$65537 + 0.5),(cPHr+(cNES*L1124+(cNES+cOSEX)*G1124+(cNES+cEREX)*H1124+(cNES+cHOEX)*I1124+(cNES+cNES)*S1124+(cNES+cOSEX)*N1124+(cNES+cEREX)*O1124+(cNES+cHOEX)*P1124))/(1+cDR)^(((cycle + 0.5)/('Life tables'!$I$2/2))))</f>
        <v>5219.9874739451461</v>
      </c>
      <c r="X1124" s="107">
        <f>((L1124+G1124+H1124+I1124+N1124+O1124+P1124+S1124)/('Life tables'!$I$2/2))/(1+oDR)^(((cycle + 0.5)/('Life tables'!$I$2/2)))</f>
        <v>5.3882044230215165</v>
      </c>
      <c r="Y1124" s="31">
        <f>((uNES*L1124+ uOCEX*G1124+uEREX*H1124+uHOEX*I1124+uNES*S1124+ uOCEX*N1124+uEREX*O1124+uHOEX*P1124)/('Life tables'!$I$2/2))/(1+oDR)^(((cycle + 0.5)/('Life tables'!$I$2/2)))</f>
        <v>3.5509918396003601</v>
      </c>
      <c r="Z1124" s="100">
        <f t="shared" si="347"/>
        <v>63580.633964472428</v>
      </c>
      <c r="AA1124" s="107">
        <f>((L1124+G1124+H1124+I1124+N1124+O1124+P1124+S1124)/('Life tables'!$I$2/2))</f>
        <v>10.205773041111478</v>
      </c>
      <c r="AB1124" s="31">
        <f>((uNES*L1124+ uOCEX*G1124+uEREX*H1124+uHOEX*I1124+uNES*S1124+ uOCEX*N1124+uEREX*O1124+uHOEX*P1124)/('Life tables'!$I$2/2))</f>
        <v>6.7259171962666064</v>
      </c>
    </row>
    <row r="1125" spans="1:28" x14ac:dyDescent="0.25">
      <c r="A1125" s="4">
        <v>1119</v>
      </c>
      <c r="C1125" s="105">
        <f>IF(male=0,VLOOKUP((($A$5:$A$1570/'Life tables'!$I$2)*2)+age,lifetable,13,1),IF(male=1,VLOOKUP((($A$5:$A$1570/'Life tables'!$I$2)*2)+age,lifetable,10,1),"error"))</f>
        <v>1.9170323065640371E-3</v>
      </c>
      <c r="F1125" s="96">
        <f t="shared" si="340"/>
        <v>46.429966652868337</v>
      </c>
      <c r="G1125" s="96">
        <f t="shared" si="341"/>
        <v>4.6639873228470741</v>
      </c>
      <c r="H1125" s="96">
        <f t="shared" si="348"/>
        <v>0.26636421025650237</v>
      </c>
      <c r="I1125" s="96">
        <f t="shared" si="349"/>
        <v>0.1067296199386365</v>
      </c>
      <c r="J1125" s="96">
        <f t="shared" si="342"/>
        <v>9.8663993367406264E-2</v>
      </c>
      <c r="K1125" s="96">
        <f t="shared" si="350"/>
        <v>0.11152649479599677</v>
      </c>
      <c r="L1125" s="96">
        <f t="shared" si="351"/>
        <v>41.182695011662723</v>
      </c>
      <c r="M1125" s="96">
        <f t="shared" si="343"/>
        <v>219.64933489981752</v>
      </c>
      <c r="N1125" s="96">
        <f t="shared" si="344"/>
        <v>21.152706849139122</v>
      </c>
      <c r="O1125" s="96">
        <f t="shared" si="352"/>
        <v>0.50491291990155995</v>
      </c>
      <c r="P1125" s="96">
        <f t="shared" si="353"/>
        <v>0.50491291990155995</v>
      </c>
      <c r="Q1125" s="96">
        <f t="shared" si="345"/>
        <v>0.46356116227823763</v>
      </c>
      <c r="R1125" s="96">
        <f t="shared" si="346"/>
        <v>3.9579679635093699E-2</v>
      </c>
      <c r="S1125" s="96">
        <f t="shared" si="354"/>
        <v>196.98366136896195</v>
      </c>
      <c r="T1125" s="96">
        <f t="shared" si="357"/>
        <v>295.70226387305451</v>
      </c>
      <c r="U1125" s="96">
        <f t="shared" si="357"/>
        <v>438.93176590433632</v>
      </c>
      <c r="V1125" s="32">
        <f t="shared" si="356"/>
        <v>1000</v>
      </c>
      <c r="W1125" s="100">
        <f>IF(A1125=1,((cPH1_+cPHr+(cNES*L1125+(cNES+cOSEX)*G1125+(cNES+cEREX)*H1125+(cNES+cHOEX)*I1125+(cNES+cNES)*S1125+(cNES+cOSEX)*N1125+(cNES+cEREX)*O1125+(cNES+cHOEX)*P1125)))/(1+cDR)^(A$6:A$65537 + 0.5),(cPHr+(cNES*L1125+(cNES+cOSEX)*G1125+(cNES+cEREX)*H1125+(cNES+cHOEX)*I1125+(cNES+cNES)*S1125+(cNES+cOSEX)*N1125+(cNES+cEREX)*O1125+(cNES+cHOEX)*P1125))/(1+cDR)^(((cycle + 0.5)/('Life tables'!$I$2/2))))</f>
        <v>5194.3768797408593</v>
      </c>
      <c r="X1125" s="107">
        <f>((L1125+G1125+H1125+I1125+N1125+O1125+P1125+S1125)/('Life tables'!$I$2/2))/(1+oDR)^(((cycle + 0.5)/('Life tables'!$I$2/2)))</f>
        <v>5.3706912849098236</v>
      </c>
      <c r="Y1125" s="31">
        <f>((uNES*L1125+ uOCEX*G1125+uEREX*H1125+uHOEX*I1125+uNES*S1125+ uOCEX*N1125+uEREX*O1125+uHOEX*P1125)/('Life tables'!$I$2/2))/(1+oDR)^(((cycle + 0.5)/('Life tables'!$I$2/2)))</f>
        <v>3.5394501461228183</v>
      </c>
      <c r="Z1125" s="100">
        <f t="shared" si="347"/>
        <v>63410.252865240371</v>
      </c>
      <c r="AA1125" s="107">
        <f>((L1125+G1125+H1125+I1125+N1125+O1125+P1125+S1125)/('Life tables'!$I$2/2))</f>
        <v>10.1784124098433</v>
      </c>
      <c r="AB1125" s="31">
        <f>((uNES*L1125+ uOCEX*G1125+uEREX*H1125+uHOEX*I1125+uNES*S1125+ uOCEX*N1125+uEREX*O1125+uHOEX*P1125)/('Life tables'!$I$2/2))</f>
        <v>6.7078857041255295</v>
      </c>
    </row>
    <row r="1126" spans="1:28" x14ac:dyDescent="0.25">
      <c r="A1126" s="4">
        <v>1120</v>
      </c>
      <c r="C1126" s="105">
        <f>IF(male=0,VLOOKUP((($A$5:$A$1570/'Life tables'!$I$2)*2)+age,lifetable,13,1),IF(male=1,VLOOKUP((($A$5:$A$1570/'Life tables'!$I$2)*2)+age,lifetable,10,1),"error"))</f>
        <v>1.9170323065640371E-3</v>
      </c>
      <c r="F1126" s="96">
        <f t="shared" si="340"/>
        <v>46.305443089504855</v>
      </c>
      <c r="G1126" s="96">
        <f t="shared" si="341"/>
        <v>4.6514786702937521</v>
      </c>
      <c r="H1126" s="96">
        <f t="shared" si="348"/>
        <v>0.26564983066494197</v>
      </c>
      <c r="I1126" s="96">
        <f t="shared" si="349"/>
        <v>0.10644337479246714</v>
      </c>
      <c r="J1126" s="96">
        <f t="shared" si="342"/>
        <v>9.8399379952504723E-2</v>
      </c>
      <c r="K1126" s="96">
        <f t="shared" si="350"/>
        <v>0.11122738459750649</v>
      </c>
      <c r="L1126" s="96">
        <f t="shared" si="351"/>
        <v>41.07224444920368</v>
      </c>
      <c r="M1126" s="96">
        <f t="shared" si="343"/>
        <v>219.06052713310427</v>
      </c>
      <c r="N1126" s="96">
        <f t="shared" si="344"/>
        <v>21.096003385477545</v>
      </c>
      <c r="O1126" s="96">
        <f t="shared" si="352"/>
        <v>0.50355941410156513</v>
      </c>
      <c r="P1126" s="96">
        <f t="shared" si="353"/>
        <v>0.50355941410156513</v>
      </c>
      <c r="Q1126" s="96">
        <f t="shared" si="345"/>
        <v>0.46231850696666776</v>
      </c>
      <c r="R1126" s="96">
        <f t="shared" si="346"/>
        <v>3.9473579506068522E-2</v>
      </c>
      <c r="S1126" s="96">
        <f t="shared" si="354"/>
        <v>196.45561283295086</v>
      </c>
      <c r="T1126" s="96">
        <f t="shared" si="357"/>
        <v>296.26298175997368</v>
      </c>
      <c r="U1126" s="96">
        <f t="shared" si="357"/>
        <v>439.08246686843989</v>
      </c>
      <c r="V1126" s="32">
        <f t="shared" si="356"/>
        <v>1000</v>
      </c>
      <c r="W1126" s="100">
        <f>IF(A1126=1,((cPH1_+cPHr+(cNES*L1126+(cNES+cOSEX)*G1126+(cNES+cEREX)*H1126+(cNES+cHOEX)*I1126+(cNES+cNES)*S1126+(cNES+cOSEX)*N1126+(cNES+cEREX)*O1126+(cNES+cHOEX)*P1126)))/(1+cDR)^(A$6:A$65537 + 0.5),(cPHr+(cNES*L1126+(cNES+cOSEX)*G1126+(cNES+cEREX)*H1126+(cNES+cHOEX)*I1126+(cNES+cNES)*S1126+(cNES+cOSEX)*N1126+(cNES+cEREX)*O1126+(cNES+cHOEX)*P1126))/(1+cDR)^(((cycle + 0.5)/('Life tables'!$I$2/2))))</f>
        <v>5168.8919410832277</v>
      </c>
      <c r="X1126" s="107">
        <f>((L1126+G1126+H1126+I1126+N1126+O1126+P1126+S1126)/('Life tables'!$I$2/2))/(1+oDR)^(((cycle + 0.5)/('Life tables'!$I$2/2)))</f>
        <v>5.3532350715299586</v>
      </c>
      <c r="Y1126" s="31">
        <f>((uNES*L1126+ uOCEX*G1126+uEREX*H1126+uHOEX*I1126+uNES*S1126+ uOCEX*N1126+uEREX*O1126+uHOEX*P1126)/('Life tables'!$I$2/2))/(1+oDR)^(((cycle + 0.5)/('Life tables'!$I$2/2)))</f>
        <v>3.5279459677396354</v>
      </c>
      <c r="Z1126" s="100">
        <f t="shared" si="347"/>
        <v>63240.32838898195</v>
      </c>
      <c r="AA1126" s="107">
        <f>((L1126+G1126+H1126+I1126+N1126+O1126+P1126+S1126)/('Life tables'!$I$2/2))</f>
        <v>10.151125133875805</v>
      </c>
      <c r="AB1126" s="31">
        <f>((uNES*L1126+ uOCEX*G1126+uEREX*H1126+uHOEX*I1126+uNES*S1126+ uOCEX*N1126+uEREX*O1126+uHOEX*P1126)/('Life tables'!$I$2/2))</f>
        <v>6.6899025552865057</v>
      </c>
    </row>
    <row r="1127" spans="1:28" x14ac:dyDescent="0.25">
      <c r="A1127" s="4">
        <v>1121</v>
      </c>
      <c r="C1127" s="105">
        <f>IF(male=0,VLOOKUP((($A$5:$A$1570/'Life tables'!$I$2)*2)+age,lifetable,13,1),IF(male=1,VLOOKUP((($A$5:$A$1570/'Life tables'!$I$2)*2)+age,lifetable,10,1),"error"))</f>
        <v>1.9170323065640371E-3</v>
      </c>
      <c r="F1127" s="96">
        <f t="shared" si="340"/>
        <v>46.181255129308823</v>
      </c>
      <c r="G1127" s="96">
        <f t="shared" si="341"/>
        <v>4.6390037297809803</v>
      </c>
      <c r="H1127" s="96">
        <f t="shared" si="348"/>
        <v>0.26493737639616555</v>
      </c>
      <c r="I1127" s="96">
        <f t="shared" si="349"/>
        <v>0.10615790110492879</v>
      </c>
      <c r="J1127" s="96">
        <f t="shared" si="342"/>
        <v>9.8135479696605299E-2</v>
      </c>
      <c r="K1127" s="96">
        <f t="shared" si="350"/>
        <v>0.11092908053021998</v>
      </c>
      <c r="L1127" s="96">
        <f t="shared" si="351"/>
        <v>40.962091561799923</v>
      </c>
      <c r="M1127" s="96">
        <f t="shared" si="343"/>
        <v>218.47329624227757</v>
      </c>
      <c r="N1127" s="96">
        <f t="shared" si="344"/>
        <v>21.039451778380343</v>
      </c>
      <c r="O1127" s="96">
        <f t="shared" si="352"/>
        <v>0.50220953310202132</v>
      </c>
      <c r="P1127" s="96">
        <f t="shared" si="353"/>
        <v>0.50220953310202132</v>
      </c>
      <c r="Q1127" s="96">
        <f t="shared" si="345"/>
        <v>0.46107917958877487</v>
      </c>
      <c r="R1127" s="96">
        <f t="shared" si="346"/>
        <v>3.9367763521962071E-2</v>
      </c>
      <c r="S1127" s="96">
        <f t="shared" si="354"/>
        <v>195.92897845458245</v>
      </c>
      <c r="T1127" s="96">
        <f t="shared" si="357"/>
        <v>296.82219641925906</v>
      </c>
      <c r="U1127" s="96">
        <f t="shared" si="357"/>
        <v>439.2327637124921</v>
      </c>
      <c r="V1127" s="32">
        <f t="shared" si="356"/>
        <v>1000</v>
      </c>
      <c r="W1127" s="100">
        <f>IF(A1127=1,((cPH1_+cPHr+(cNES*L1127+(cNES+cOSEX)*G1127+(cNES+cEREX)*H1127+(cNES+cHOEX)*I1127+(cNES+cNES)*S1127+(cNES+cOSEX)*N1127+(cNES+cEREX)*O1127+(cNES+cHOEX)*P1127)))/(1+cDR)^(A$6:A$65537 + 0.5),(cPHr+(cNES*L1127+(cNES+cOSEX)*G1127+(cNES+cEREX)*H1127+(cNES+cHOEX)*I1127+(cNES+cNES)*S1127+(cNES+cOSEX)*N1127+(cNES+cEREX)*O1127+(cNES+cHOEX)*P1127))/(1+cDR)^(((cycle + 0.5)/('Life tables'!$I$2/2))))</f>
        <v>5143.5320418459132</v>
      </c>
      <c r="X1127" s="107">
        <f>((L1127+G1127+H1127+I1127+N1127+O1127+P1127+S1127)/('Life tables'!$I$2/2))/(1+oDR)^(((cycle + 0.5)/('Life tables'!$I$2/2)))</f>
        <v>5.3358355977733378</v>
      </c>
      <c r="Y1127" s="31">
        <f>((uNES*L1127+ uOCEX*G1127+uEREX*H1127+uHOEX*I1127+uNES*S1127+ uOCEX*N1127+uEREX*O1127+uHOEX*P1127)/('Life tables'!$I$2/2))/(1+oDR)^(((cycle + 0.5)/('Life tables'!$I$2/2)))</f>
        <v>3.5164791824603281</v>
      </c>
      <c r="Z1127" s="100">
        <f t="shared" si="347"/>
        <v>63070.859316803071</v>
      </c>
      <c r="AA1127" s="107">
        <f>((L1127+G1127+H1127+I1127+N1127+O1127+P1127+S1127)/('Life tables'!$I$2/2))</f>
        <v>10.123911016389531</v>
      </c>
      <c r="AB1127" s="31">
        <f>((uNES*L1127+ uOCEX*G1127+uEREX*H1127+uHOEX*I1127+uNES*S1127+ uOCEX*N1127+uEREX*O1127+uHOEX*P1127)/('Life tables'!$I$2/2))</f>
        <v>6.671967620042639</v>
      </c>
    </row>
    <row r="1128" spans="1:28" x14ac:dyDescent="0.25">
      <c r="A1128" s="4">
        <v>1122</v>
      </c>
      <c r="C1128" s="105">
        <f>IF(male=0,VLOOKUP((($A$5:$A$1570/'Life tables'!$I$2)*2)+age,lifetable,13,1),IF(male=1,VLOOKUP((($A$5:$A$1570/'Life tables'!$I$2)*2)+age,lifetable,10,1),"error"))</f>
        <v>2.1164291354772713E-3</v>
      </c>
      <c r="F1128" s="96">
        <f t="shared" si="340"/>
        <v>46.057401810139396</v>
      </c>
      <c r="G1128" s="96">
        <f t="shared" si="341"/>
        <v>4.6265624046596958</v>
      </c>
      <c r="H1128" s="96">
        <f t="shared" si="348"/>
        <v>0.26422684193046458</v>
      </c>
      <c r="I1128" s="96">
        <f t="shared" si="349"/>
        <v>0.10587319666432642</v>
      </c>
      <c r="J1128" s="96">
        <f t="shared" si="342"/>
        <v>0.10805230907041147</v>
      </c>
      <c r="K1128" s="96">
        <f t="shared" si="350"/>
        <v>0.11063158028303936</v>
      </c>
      <c r="L1128" s="96">
        <f t="shared" si="351"/>
        <v>40.84205547753146</v>
      </c>
      <c r="M1128" s="96">
        <f t="shared" si="343"/>
        <v>217.88763805810942</v>
      </c>
      <c r="N1128" s="96">
        <f t="shared" si="344"/>
        <v>20.98305162634183</v>
      </c>
      <c r="O1128" s="96">
        <f t="shared" si="352"/>
        <v>0.5008632673190293</v>
      </c>
      <c r="P1128" s="96">
        <f t="shared" si="353"/>
        <v>0.5008632673190293</v>
      </c>
      <c r="Q1128" s="96">
        <f t="shared" si="345"/>
        <v>0.50767297048341142</v>
      </c>
      <c r="R1128" s="96">
        <f t="shared" si="346"/>
        <v>3.926223093150092E-2</v>
      </c>
      <c r="S1128" s="96">
        <f t="shared" si="354"/>
        <v>195.35592469571461</v>
      </c>
      <c r="T1128" s="96">
        <f t="shared" ref="T1128:U1143" si="358">J1128+Q1128+T1127</f>
        <v>297.43792169881289</v>
      </c>
      <c r="U1128" s="96">
        <f t="shared" si="358"/>
        <v>439.38265752370665</v>
      </c>
      <c r="V1128" s="32">
        <f t="shared" si="356"/>
        <v>1000</v>
      </c>
      <c r="W1128" s="100">
        <f>IF(A1128=1,((cPH1_+cPHr+(cNES*L1128+(cNES+cOSEX)*G1128+(cNES+cEREX)*H1128+(cNES+cHOEX)*I1128+(cNES+cNES)*S1128+(cNES+cOSEX)*N1128+(cNES+cEREX)*O1128+(cNES+cHOEX)*P1128)))/(1+cDR)^(A$6:A$65537 + 0.5),(cPHr+(cNES*L1128+(cNES+cOSEX)*G1128+(cNES+cEREX)*H1128+(cNES+cHOEX)*I1128+(cNES+cNES)*S1128+(cNES+cOSEX)*N1128+(cNES+cEREX)*O1128+(cNES+cHOEX)*P1128))/(1+cDR)^(((cycle + 0.5)/('Life tables'!$I$2/2))))</f>
        <v>5117.3240877520429</v>
      </c>
      <c r="X1128" s="107">
        <f>((L1128+G1128+H1128+I1128+N1128+O1128+P1128+S1128)/('Life tables'!$I$2/2))/(1+oDR)^(((cycle + 0.5)/('Life tables'!$I$2/2)))</f>
        <v>5.3173206391652421</v>
      </c>
      <c r="Y1128" s="31">
        <f>((uNES*L1128+ uOCEX*G1128+uEREX*H1128+uHOEX*I1128+uNES*S1128+ uOCEX*N1128+uEREX*O1128+uHOEX*P1128)/('Life tables'!$I$2/2))/(1+oDR)^(((cycle + 0.5)/('Life tables'!$I$2/2)))</f>
        <v>3.5042644019124065</v>
      </c>
      <c r="Z1128" s="100">
        <f t="shared" si="347"/>
        <v>62889.893023363795</v>
      </c>
      <c r="AA1128" s="107">
        <f>((L1128+G1128+H1128+I1128+N1128+O1128+P1128+S1128)/('Life tables'!$I$2/2))</f>
        <v>10.09454482882542</v>
      </c>
      <c r="AB1128" s="31">
        <f>((uNES*L1128+ uOCEX*G1128+uEREX*H1128+uHOEX*I1128+uNES*S1128+ uOCEX*N1128+uEREX*O1128+uHOEX*P1128)/('Life tables'!$I$2/2))</f>
        <v>6.6525899974155385</v>
      </c>
    </row>
    <row r="1129" spans="1:28" x14ac:dyDescent="0.25">
      <c r="A1129" s="4">
        <v>1123</v>
      </c>
      <c r="C1129" s="105">
        <f>IF(male=0,VLOOKUP((($A$5:$A$1570/'Life tables'!$I$2)*2)+age,lifetable,13,1),IF(male=1,VLOOKUP((($A$5:$A$1570/'Life tables'!$I$2)*2)+age,lifetable,10,1),"error"))</f>
        <v>2.1164291354772713E-3</v>
      </c>
      <c r="F1129" s="96">
        <f t="shared" si="340"/>
        <v>45.923685812463098</v>
      </c>
      <c r="G1129" s="96">
        <f t="shared" si="341"/>
        <v>4.6131303528409466</v>
      </c>
      <c r="H1129" s="96">
        <f t="shared" si="348"/>
        <v>0.26345972623585301</v>
      </c>
      <c r="I1129" s="96">
        <f t="shared" si="349"/>
        <v>0.10556582066041052</v>
      </c>
      <c r="J1129" s="96">
        <f t="shared" si="342"/>
        <v>0.10773860656569491</v>
      </c>
      <c r="K1129" s="96">
        <f t="shared" si="350"/>
        <v>0.11031038951780615</v>
      </c>
      <c r="L1129" s="96">
        <f t="shared" si="351"/>
        <v>40.723480916642387</v>
      </c>
      <c r="M1129" s="96">
        <f t="shared" si="343"/>
        <v>217.25573496501733</v>
      </c>
      <c r="N1129" s="96">
        <f t="shared" si="344"/>
        <v>20.92219798937845</v>
      </c>
      <c r="O1129" s="96">
        <f t="shared" si="352"/>
        <v>0.49941069731250737</v>
      </c>
      <c r="P1129" s="96">
        <f t="shared" si="353"/>
        <v>0.49941069731250737</v>
      </c>
      <c r="Q1129" s="96">
        <f t="shared" si="345"/>
        <v>0.50620065143315773</v>
      </c>
      <c r="R1129" s="96">
        <f t="shared" si="346"/>
        <v>3.9148365246469752E-2</v>
      </c>
      <c r="S1129" s="96">
        <f t="shared" si="354"/>
        <v>194.78936656433424</v>
      </c>
      <c r="T1129" s="96">
        <f t="shared" si="358"/>
        <v>298.05186095681177</v>
      </c>
      <c r="U1129" s="96">
        <f t="shared" si="358"/>
        <v>439.53211627847094</v>
      </c>
      <c r="V1129" s="32">
        <f t="shared" si="356"/>
        <v>1000</v>
      </c>
      <c r="W1129" s="100">
        <f>IF(A1129=1,((cPH1_+cPHr+(cNES*L1129+(cNES+cOSEX)*G1129+(cNES+cEREX)*H1129+(cNES+cHOEX)*I1129+(cNES+cNES)*S1129+(cNES+cOSEX)*N1129+(cNES+cEREX)*O1129+(cNES+cHOEX)*P1129)))/(1+cDR)^(A$6:A$65537 + 0.5),(cPHr+(cNES*L1129+(cNES+cOSEX)*G1129+(cNES+cEREX)*H1129+(cNES+cHOEX)*I1129+(cNES+cNES)*S1129+(cNES+cOSEX)*N1129+(cNES+cEREX)*O1129+(cNES+cHOEX)*P1129))/(1+cDR)^(((cycle + 0.5)/('Life tables'!$I$2/2))))</f>
        <v>5091.0960662880107</v>
      </c>
      <c r="X1129" s="107">
        <f>((L1129+G1129+H1129+I1129+N1129+O1129+P1129+S1129)/('Life tables'!$I$2/2))/(1+oDR)^(((cycle + 0.5)/('Life tables'!$I$2/2)))</f>
        <v>5.2988699314569701</v>
      </c>
      <c r="Y1129" s="31">
        <f>((uNES*L1129+ uOCEX*G1129+uEREX*H1129+uHOEX*I1129+uNES*S1129+ uOCEX*N1129+uEREX*O1129+uHOEX*P1129)/('Life tables'!$I$2/2))/(1+oDR)^(((cycle + 0.5)/('Life tables'!$I$2/2)))</f>
        <v>3.4921048675417592</v>
      </c>
      <c r="Z1129" s="100">
        <f t="shared" si="347"/>
        <v>62707.553995273403</v>
      </c>
      <c r="AA1129" s="107">
        <f>((L1129+G1129+H1129+I1129+N1129+O1129+P1129+S1129)/('Life tables'!$I$2/2))</f>
        <v>10.065263833224362</v>
      </c>
      <c r="AB1129" s="31">
        <f>((uNES*L1129+ uOCEX*G1129+uEREX*H1129+uHOEX*I1129+uNES*S1129+ uOCEX*N1129+uEREX*O1129+uHOEX*P1129)/('Life tables'!$I$2/2))</f>
        <v>6.6332930001605668</v>
      </c>
    </row>
    <row r="1130" spans="1:28" x14ac:dyDescent="0.25">
      <c r="A1130" s="4">
        <v>1124</v>
      </c>
      <c r="C1130" s="105">
        <f>IF(male=0,VLOOKUP((($A$5:$A$1570/'Life tables'!$I$2)*2)+age,lifetable,13,1),IF(male=1,VLOOKUP((($A$5:$A$1570/'Life tables'!$I$2)*2)+age,lifetable,10,1),"error"))</f>
        <v>2.1164291354772713E-3</v>
      </c>
      <c r="F1130" s="96">
        <f t="shared" si="340"/>
        <v>45.790361929051478</v>
      </c>
      <c r="G1130" s="96">
        <f t="shared" si="341"/>
        <v>4.5997376897207349</v>
      </c>
      <c r="H1130" s="96">
        <f t="shared" si="348"/>
        <v>0.26269486006270287</v>
      </c>
      <c r="I1130" s="96">
        <f t="shared" si="349"/>
        <v>0.10525934601846963</v>
      </c>
      <c r="J1130" s="96">
        <f t="shared" si="342"/>
        <v>0.10742582397504326</v>
      </c>
      <c r="K1130" s="96">
        <f t="shared" si="350"/>
        <v>0.10999014062551947</v>
      </c>
      <c r="L1130" s="96">
        <f t="shared" si="351"/>
        <v>40.60525406864901</v>
      </c>
      <c r="M1130" s="96">
        <f t="shared" si="343"/>
        <v>216.6256608356658</v>
      </c>
      <c r="N1130" s="96">
        <f t="shared" si="344"/>
        <v>20.86152048558597</v>
      </c>
      <c r="O1130" s="96">
        <f t="shared" si="352"/>
        <v>0.49796233158651776</v>
      </c>
      <c r="P1130" s="96">
        <f t="shared" si="353"/>
        <v>0.49796233158651776</v>
      </c>
      <c r="Q1130" s="96">
        <f t="shared" si="345"/>
        <v>0.5047325938245506</v>
      </c>
      <c r="R1130" s="96">
        <f t="shared" si="346"/>
        <v>3.9034829131291124E-2</v>
      </c>
      <c r="S1130" s="96">
        <f t="shared" si="354"/>
        <v>194.22444826395096</v>
      </c>
      <c r="T1130" s="96">
        <f t="shared" si="358"/>
        <v>298.66401937461137</v>
      </c>
      <c r="U1130" s="96">
        <f t="shared" si="358"/>
        <v>439.68114124822773</v>
      </c>
      <c r="V1130" s="32">
        <f t="shared" si="356"/>
        <v>1000</v>
      </c>
      <c r="W1130" s="100">
        <f>IF(A1130=1,((cPH1_+cPHr+(cNES*L1130+(cNES+cOSEX)*G1130+(cNES+cEREX)*H1130+(cNES+cHOEX)*I1130+(cNES+cNES)*S1130+(cNES+cOSEX)*N1130+(cNES+cEREX)*O1130+(cNES+cHOEX)*P1130)))/(1+cDR)^(A$6:A$65537 + 0.5),(cPHr+(cNES*L1130+(cNES+cOSEX)*G1130+(cNES+cEREX)*H1130+(cNES+cHOEX)*I1130+(cNES+cNES)*S1130+(cNES+cOSEX)*N1130+(cNES+cEREX)*O1130+(cNES+cHOEX)*P1130))/(1+cDR)^(((cycle + 0.5)/('Life tables'!$I$2/2))))</f>
        <v>5065.0024636667022</v>
      </c>
      <c r="X1130" s="107">
        <f>((L1130+G1130+H1130+I1130+N1130+O1130+P1130+S1130)/('Life tables'!$I$2/2))/(1+oDR)^(((cycle + 0.5)/('Life tables'!$I$2/2)))</f>
        <v>5.2804832514912485</v>
      </c>
      <c r="Y1130" s="31">
        <f>((uNES*L1130+ uOCEX*G1130+uEREX*H1130+uHOEX*I1130+uNES*S1130+ uOCEX*N1130+uEREX*O1130+uHOEX*P1130)/('Life tables'!$I$2/2))/(1+oDR)^(((cycle + 0.5)/('Life tables'!$I$2/2)))</f>
        <v>3.4799875291483757</v>
      </c>
      <c r="Z1130" s="100">
        <f t="shared" si="347"/>
        <v>62525.743522639059</v>
      </c>
      <c r="AA1130" s="107">
        <f>((L1130+G1130+H1130+I1130+N1130+O1130+P1130+S1130)/('Life tables'!$I$2/2))</f>
        <v>10.036067782081968</v>
      </c>
      <c r="AB1130" s="31">
        <f>((uNES*L1130+ uOCEX*G1130+uEREX*H1130+uHOEX*I1130+uNES*S1130+ uOCEX*N1130+uEREX*O1130+uHOEX*P1130)/('Life tables'!$I$2/2))</f>
        <v>6.6140519834940967</v>
      </c>
    </row>
    <row r="1131" spans="1:28" x14ac:dyDescent="0.25">
      <c r="A1131" s="4">
        <v>1125</v>
      </c>
      <c r="C1131" s="105">
        <f>IF(male=0,VLOOKUP((($A$5:$A$1570/'Life tables'!$I$2)*2)+age,lifetable,13,1),IF(male=1,VLOOKUP((($A$5:$A$1570/'Life tables'!$I$2)*2)+age,lifetable,10,1),"error"))</f>
        <v>2.1164291354772713E-3</v>
      </c>
      <c r="F1131" s="96">
        <f t="shared" si="340"/>
        <v>45.657428871646317</v>
      </c>
      <c r="G1131" s="96">
        <f t="shared" si="341"/>
        <v>4.5863842858908255</v>
      </c>
      <c r="H1131" s="96">
        <f t="shared" si="348"/>
        <v>0.26193223602040194</v>
      </c>
      <c r="I1131" s="96">
        <f t="shared" si="349"/>
        <v>0.10495376977715529</v>
      </c>
      <c r="J1131" s="96">
        <f t="shared" si="342"/>
        <v>0.10711395827615672</v>
      </c>
      <c r="K1131" s="96">
        <f t="shared" si="350"/>
        <v>0.10967083051173553</v>
      </c>
      <c r="L1131" s="96">
        <f t="shared" si="351"/>
        <v>40.487373791170043</v>
      </c>
      <c r="M1131" s="96">
        <f t="shared" si="343"/>
        <v>215.99741050551452</v>
      </c>
      <c r="N1131" s="96">
        <f t="shared" si="344"/>
        <v>20.801018617607969</v>
      </c>
      <c r="O1131" s="96">
        <f t="shared" si="352"/>
        <v>0.49651815826921419</v>
      </c>
      <c r="P1131" s="96">
        <f t="shared" si="353"/>
        <v>0.49651815826921419</v>
      </c>
      <c r="Q1131" s="96">
        <f t="shared" si="345"/>
        <v>0.50326878562433508</v>
      </c>
      <c r="R1131" s="96">
        <f t="shared" si="346"/>
        <v>3.8921621655341465E-2</v>
      </c>
      <c r="S1131" s="96">
        <f t="shared" si="354"/>
        <v>193.66116516408846</v>
      </c>
      <c r="T1131" s="96">
        <f t="shared" si="358"/>
        <v>299.27440211851189</v>
      </c>
      <c r="U1131" s="96">
        <f t="shared" si="358"/>
        <v>439.8297337003948</v>
      </c>
      <c r="V1131" s="32">
        <f t="shared" si="356"/>
        <v>1000</v>
      </c>
      <c r="W1131" s="100">
        <f>IF(A1131=1,((cPH1_+cPHr+(cNES*L1131+(cNES+cOSEX)*G1131+(cNES+cEREX)*H1131+(cNES+cHOEX)*I1131+(cNES+cNES)*S1131+(cNES+cOSEX)*N1131+(cNES+cEREX)*O1131+(cNES+cHOEX)*P1131)))/(1+cDR)^(A$6:A$65537 + 0.5),(cPHr+(cNES*L1131+(cNES+cOSEX)*G1131+(cNES+cEREX)*H1131+(cNES+cHOEX)*I1131+(cNES+cNES)*S1131+(cNES+cOSEX)*N1131+(cNES+cEREX)*O1131+(cNES+cHOEX)*P1131))/(1+cDR)^(((cycle + 0.5)/('Life tables'!$I$2/2))))</f>
        <v>5039.0425919194604</v>
      </c>
      <c r="X1131" s="107">
        <f>((L1131+G1131+H1131+I1131+N1131+O1131+P1131+S1131)/('Life tables'!$I$2/2))/(1+oDR)^(((cycle + 0.5)/('Life tables'!$I$2/2)))</f>
        <v>5.2621603768928189</v>
      </c>
      <c r="Y1131" s="31">
        <f>((uNES*L1131+ uOCEX*G1131+uEREX*H1131+uHOEX*I1131+uNES*S1131+ uOCEX*N1131+uEREX*O1131+uHOEX*P1131)/('Life tables'!$I$2/2))/(1+oDR)^(((cycle + 0.5)/('Life tables'!$I$2/2)))</f>
        <v>3.4679122401847726</v>
      </c>
      <c r="Z1131" s="100">
        <f t="shared" si="347"/>
        <v>62344.460084566024</v>
      </c>
      <c r="AA1131" s="107">
        <f>((L1131+G1131+H1131+I1131+N1131+O1131+P1131+S1131)/('Life tables'!$I$2/2))</f>
        <v>10.00695642862569</v>
      </c>
      <c r="AB1131" s="31">
        <f>((uNES*L1131+ uOCEX*G1131+uEREX*H1131+uHOEX*I1131+uNES*S1131+ uOCEX*N1131+uEREX*O1131+uHOEX*P1131)/('Life tables'!$I$2/2))</f>
        <v>6.5948667847934681</v>
      </c>
    </row>
    <row r="1132" spans="1:28" x14ac:dyDescent="0.25">
      <c r="A1132" s="4">
        <v>1126</v>
      </c>
      <c r="C1132" s="105">
        <f>IF(male=0,VLOOKUP((($A$5:$A$1570/'Life tables'!$I$2)*2)+age,lifetable,13,1),IF(male=1,VLOOKUP((($A$5:$A$1570/'Life tables'!$I$2)*2)+age,lifetable,10,1),"error"))</f>
        <v>2.1164291354772713E-3</v>
      </c>
      <c r="F1132" s="96">
        <f t="shared" si="340"/>
        <v>45.524885361080152</v>
      </c>
      <c r="G1132" s="96">
        <f t="shared" si="341"/>
        <v>4.5730700128561699</v>
      </c>
      <c r="H1132" s="96">
        <f t="shared" si="348"/>
        <v>0.26117184677049066</v>
      </c>
      <c r="I1132" s="96">
        <f t="shared" si="349"/>
        <v>0.10464908899601616</v>
      </c>
      <c r="J1132" s="96">
        <f t="shared" si="342"/>
        <v>0.10680300646806277</v>
      </c>
      <c r="K1132" s="96">
        <f t="shared" si="350"/>
        <v>0.10935245610384679</v>
      </c>
      <c r="L1132" s="96">
        <f t="shared" si="351"/>
        <v>40.369838949885569</v>
      </c>
      <c r="M1132" s="96">
        <f t="shared" si="343"/>
        <v>215.37097882001314</v>
      </c>
      <c r="N1132" s="96">
        <f t="shared" si="344"/>
        <v>20.740691889050076</v>
      </c>
      <c r="O1132" s="96">
        <f t="shared" si="352"/>
        <v>0.49507816551171446</v>
      </c>
      <c r="P1132" s="96">
        <f t="shared" si="353"/>
        <v>0.49507816551171446</v>
      </c>
      <c r="Q1132" s="96">
        <f t="shared" si="345"/>
        <v>0.50180921482253205</v>
      </c>
      <c r="R1132" s="96">
        <f t="shared" si="346"/>
        <v>3.8808741889797327E-2</v>
      </c>
      <c r="S1132" s="96">
        <f t="shared" si="354"/>
        <v>193.09951264322729</v>
      </c>
      <c r="T1132" s="96">
        <f t="shared" si="358"/>
        <v>299.88301433980246</v>
      </c>
      <c r="U1132" s="96">
        <f t="shared" si="358"/>
        <v>439.97789489838846</v>
      </c>
      <c r="V1132" s="32">
        <f t="shared" si="356"/>
        <v>1000</v>
      </c>
      <c r="W1132" s="100">
        <f>IF(A1132=1,((cPH1_+cPHr+(cNES*L1132+(cNES+cOSEX)*G1132+(cNES+cEREX)*H1132+(cNES+cHOEX)*I1132+(cNES+cNES)*S1132+(cNES+cOSEX)*N1132+(cNES+cEREX)*O1132+(cNES+cHOEX)*P1132)))/(1+cDR)^(A$6:A$65537 + 0.5),(cPHr+(cNES*L1132+(cNES+cOSEX)*G1132+(cNES+cEREX)*H1132+(cNES+cHOEX)*I1132+(cNES+cNES)*S1132+(cNES+cOSEX)*N1132+(cNES+cEREX)*O1132+(cNES+cHOEX)*P1132))/(1+cDR)^(((cycle + 0.5)/('Life tables'!$I$2/2))))</f>
        <v>5013.2157665623999</v>
      </c>
      <c r="X1132" s="107">
        <f>((L1132+G1132+H1132+I1132+N1132+O1132+P1132+S1132)/('Life tables'!$I$2/2))/(1+oDR)^(((cycle + 0.5)/('Life tables'!$I$2/2)))</f>
        <v>5.2439010860654642</v>
      </c>
      <c r="Y1132" s="31">
        <f>((uNES*L1132+ uOCEX*G1132+uEREX*H1132+uHOEX*I1132+uNES*S1132+ uOCEX*N1132+uEREX*O1132+uHOEX*P1132)/('Life tables'!$I$2/2))/(1+oDR)^(((cycle + 0.5)/('Life tables'!$I$2/2)))</f>
        <v>3.4558788546167265</v>
      </c>
      <c r="Z1132" s="100">
        <f t="shared" si="347"/>
        <v>62163.702164136121</v>
      </c>
      <c r="AA1132" s="107">
        <f>((L1132+G1132+H1132+I1132+N1132+O1132+P1132+S1132)/('Life tables'!$I$2/2))</f>
        <v>9.9779295268122432</v>
      </c>
      <c r="AB1132" s="31">
        <f>((uNES*L1132+ uOCEX*G1132+uEREX*H1132+uHOEX*I1132+uNES*S1132+ uOCEX*N1132+uEREX*O1132+uHOEX*P1132)/('Life tables'!$I$2/2))</f>
        <v>6.5757372419163582</v>
      </c>
    </row>
    <row r="1133" spans="1:28" x14ac:dyDescent="0.25">
      <c r="A1133" s="4">
        <v>1127</v>
      </c>
      <c r="C1133" s="105">
        <f>IF(male=0,VLOOKUP((($A$5:$A$1570/'Life tables'!$I$2)*2)+age,lifetable,13,1),IF(male=1,VLOOKUP((($A$5:$A$1570/'Life tables'!$I$2)*2)+age,lifetable,10,1),"error"))</f>
        <v>2.1164291354772713E-3</v>
      </c>
      <c r="F1133" s="96">
        <f t="shared" si="340"/>
        <v>45.392730127059963</v>
      </c>
      <c r="G1133" s="96">
        <f t="shared" si="341"/>
        <v>4.5597947430131756</v>
      </c>
      <c r="H1133" s="96">
        <f t="shared" si="348"/>
        <v>0.26041368502542128</v>
      </c>
      <c r="I1133" s="96">
        <f t="shared" si="349"/>
        <v>0.10434530075500081</v>
      </c>
      <c r="J1133" s="96">
        <f t="shared" si="342"/>
        <v>0.10649296557060861</v>
      </c>
      <c r="K1133" s="96">
        <f t="shared" si="350"/>
        <v>0.10903501435056252</v>
      </c>
      <c r="L1133" s="96">
        <f t="shared" si="351"/>
        <v>40.252648418345196</v>
      </c>
      <c r="M1133" s="96">
        <f t="shared" si="343"/>
        <v>214.7463606347491</v>
      </c>
      <c r="N1133" s="96">
        <f t="shared" si="344"/>
        <v>20.68053980449422</v>
      </c>
      <c r="O1133" s="96">
        <f t="shared" si="352"/>
        <v>0.49364234148844061</v>
      </c>
      <c r="P1133" s="96">
        <f t="shared" si="353"/>
        <v>0.49364234148844061</v>
      </c>
      <c r="Q1133" s="96">
        <f t="shared" si="345"/>
        <v>0.50035386943278404</v>
      </c>
      <c r="R1133" s="96">
        <f t="shared" si="346"/>
        <v>3.8696188907662056E-2</v>
      </c>
      <c r="S1133" s="96">
        <f t="shared" si="354"/>
        <v>192.53948608893754</v>
      </c>
      <c r="T1133" s="96">
        <f t="shared" si="358"/>
        <v>300.48986117480587</v>
      </c>
      <c r="U1133" s="96">
        <f t="shared" si="358"/>
        <v>440.12562610164667</v>
      </c>
      <c r="V1133" s="32">
        <f t="shared" si="356"/>
        <v>1000</v>
      </c>
      <c r="W1133" s="100">
        <f>IF(A1133=1,((cPH1_+cPHr+(cNES*L1133+(cNES+cOSEX)*G1133+(cNES+cEREX)*H1133+(cNES+cHOEX)*I1133+(cNES+cNES)*S1133+(cNES+cOSEX)*N1133+(cNES+cEREX)*O1133+(cNES+cHOEX)*P1133)))/(1+cDR)^(A$6:A$65537 + 0.5),(cPHr+(cNES*L1133+(cNES+cOSEX)*G1133+(cNES+cEREX)*H1133+(cNES+cHOEX)*I1133+(cNES+cNES)*S1133+(cNES+cOSEX)*N1133+(cNES+cEREX)*O1133+(cNES+cHOEX)*P1133))/(1+cDR)^(((cycle + 0.5)/('Life tables'!$I$2/2))))</f>
        <v>4987.5213065801108</v>
      </c>
      <c r="X1133" s="107">
        <f>((L1133+G1133+H1133+I1133+N1133+O1133+P1133+S1133)/('Life tables'!$I$2/2))/(1+oDR)^(((cycle + 0.5)/('Life tables'!$I$2/2)))</f>
        <v>5.2257051581890162</v>
      </c>
      <c r="Y1133" s="31">
        <f>((uNES*L1133+ uOCEX*G1133+uEREX*H1133+uHOEX*I1133+uNES*S1133+ uOCEX*N1133+uEREX*O1133+uHOEX*P1133)/('Life tables'!$I$2/2))/(1+oDR)^(((cycle + 0.5)/('Life tables'!$I$2/2)))</f>
        <v>3.4438872269213121</v>
      </c>
      <c r="Z1133" s="100">
        <f t="shared" si="347"/>
        <v>61983.468248411707</v>
      </c>
      <c r="AA1133" s="107">
        <f>((L1133+G1133+H1133+I1133+N1133+O1133+P1133+S1133)/('Life tables'!$I$2/2))</f>
        <v>9.948986831324973</v>
      </c>
      <c r="AB1133" s="31">
        <f>((uNES*L1133+ uOCEX*G1133+uEREX*H1133+uHOEX*I1133+uNES*S1133+ uOCEX*N1133+uEREX*O1133+uHOEX*P1133)/('Life tables'!$I$2/2))</f>
        <v>6.5566631931990642</v>
      </c>
    </row>
    <row r="1134" spans="1:28" x14ac:dyDescent="0.25">
      <c r="A1134" s="4">
        <v>1128</v>
      </c>
      <c r="C1134" s="105">
        <f>IF(male=0,VLOOKUP((($A$5:$A$1570/'Life tables'!$I$2)*2)+age,lifetable,13,1),IF(male=1,VLOOKUP((($A$5:$A$1570/'Life tables'!$I$2)*2)+age,lifetable,10,1),"error"))</f>
        <v>2.1164291354772713E-3</v>
      </c>
      <c r="F1134" s="96">
        <f t="shared" si="340"/>
        <v>45.260961907958112</v>
      </c>
      <c r="G1134" s="96">
        <f t="shared" si="341"/>
        <v>4.5465583496287065</v>
      </c>
      <c r="H1134" s="96">
        <f t="shared" si="348"/>
        <v>0.2596577435473586</v>
      </c>
      <c r="I1134" s="96">
        <f t="shared" si="349"/>
        <v>0.1040424021539771</v>
      </c>
      <c r="J1134" s="96">
        <f t="shared" si="342"/>
        <v>0.1061838326239708</v>
      </c>
      <c r="K1134" s="96">
        <f t="shared" si="350"/>
        <v>0.10871850222140655</v>
      </c>
      <c r="L1134" s="96">
        <f t="shared" si="351"/>
        <v>40.135801077782695</v>
      </c>
      <c r="M1134" s="96">
        <f t="shared" si="343"/>
        <v>214.12355081558934</v>
      </c>
      <c r="N1134" s="96">
        <f t="shared" si="344"/>
        <v>20.620561869512262</v>
      </c>
      <c r="O1134" s="96">
        <f t="shared" si="352"/>
        <v>0.49221067439744426</v>
      </c>
      <c r="P1134" s="96">
        <f t="shared" si="353"/>
        <v>0.49221067439744426</v>
      </c>
      <c r="Q1134" s="96">
        <f t="shared" si="345"/>
        <v>0.49890273749268405</v>
      </c>
      <c r="R1134" s="96">
        <f t="shared" si="346"/>
        <v>3.8583961783791282E-2</v>
      </c>
      <c r="S1134" s="96">
        <f t="shared" si="354"/>
        <v>191.9810808980057</v>
      </c>
      <c r="T1134" s="96">
        <f t="shared" si="358"/>
        <v>301.09494774492254</v>
      </c>
      <c r="U1134" s="96">
        <f t="shared" si="358"/>
        <v>440.27292856565185</v>
      </c>
      <c r="V1134" s="32">
        <f t="shared" si="356"/>
        <v>1000</v>
      </c>
      <c r="W1134" s="100">
        <f>IF(A1134=1,((cPH1_+cPHr+(cNES*L1134+(cNES+cOSEX)*G1134+(cNES+cEREX)*H1134+(cNES+cHOEX)*I1134+(cNES+cNES)*S1134+(cNES+cOSEX)*N1134+(cNES+cEREX)*O1134+(cNES+cHOEX)*P1134)))/(1+cDR)^(A$6:A$65537 + 0.5),(cPHr+(cNES*L1134+(cNES+cOSEX)*G1134+(cNES+cEREX)*H1134+(cNES+cHOEX)*I1134+(cNES+cNES)*S1134+(cNES+cOSEX)*N1134+(cNES+cEREX)*O1134+(cNES+cHOEX)*P1134))/(1+cDR)^(((cycle + 0.5)/('Life tables'!$I$2/2))))</f>
        <v>4961.9585344094257</v>
      </c>
      <c r="X1134" s="107">
        <f>((L1134+G1134+H1134+I1134+N1134+O1134+P1134+S1134)/('Life tables'!$I$2/2))/(1+oDR)^(((cycle + 0.5)/('Life tables'!$I$2/2)))</f>
        <v>5.2075723732164203</v>
      </c>
      <c r="Y1134" s="31">
        <f>((uNES*L1134+ uOCEX*G1134+uEREX*H1134+uHOEX*I1134+uNES*S1134+ uOCEX*N1134+uEREX*O1134+uHOEX*P1134)/('Life tables'!$I$2/2))/(1+oDR)^(((cycle + 0.5)/('Life tables'!$I$2/2)))</f>
        <v>3.4319372120849732</v>
      </c>
      <c r="Z1134" s="100">
        <f t="shared" si="347"/>
        <v>61803.756828439</v>
      </c>
      <c r="AA1134" s="107">
        <f>((L1134+G1134+H1134+I1134+N1134+O1134+P1134+S1134)/('Life tables'!$I$2/2))</f>
        <v>9.9201280975713129</v>
      </c>
      <c r="AB1134" s="31">
        <f>((uNES*L1134+ uOCEX*G1134+uEREX*H1134+uHOEX*I1134+uNES*S1134+ uOCEX*N1134+uEREX*O1134+uHOEX*P1134)/('Life tables'!$I$2/2))</f>
        <v>6.537644477454835</v>
      </c>
    </row>
    <row r="1135" spans="1:28" x14ac:dyDescent="0.25">
      <c r="A1135" s="4">
        <v>1129</v>
      </c>
      <c r="C1135" s="105">
        <f>IF(male=0,VLOOKUP((($A$5:$A$1570/'Life tables'!$I$2)*2)+age,lifetable,13,1),IF(male=1,VLOOKUP((($A$5:$A$1570/'Life tables'!$I$2)*2)+age,lifetable,10,1),"error"))</f>
        <v>2.1164291354772713E-3</v>
      </c>
      <c r="F1135" s="96">
        <f t="shared" si="340"/>
        <v>45.1295794506105</v>
      </c>
      <c r="G1135" s="96">
        <f t="shared" si="341"/>
        <v>4.5333607068198045</v>
      </c>
      <c r="H1135" s="96">
        <f t="shared" si="348"/>
        <v>0.25890401514702188</v>
      </c>
      <c r="I1135" s="96">
        <f t="shared" si="349"/>
        <v>0.10374039031226821</v>
      </c>
      <c r="J1135" s="96">
        <f t="shared" si="342"/>
        <v>0.10587560468818154</v>
      </c>
      <c r="K1135" s="96">
        <f t="shared" si="350"/>
        <v>0.10840291670623241</v>
      </c>
      <c r="L1135" s="96">
        <f t="shared" si="351"/>
        <v>40.019295816936989</v>
      </c>
      <c r="M1135" s="96">
        <f t="shared" si="343"/>
        <v>213.50254423881512</v>
      </c>
      <c r="N1135" s="96">
        <f t="shared" si="344"/>
        <v>20.560757590678985</v>
      </c>
      <c r="O1135" s="96">
        <f t="shared" si="352"/>
        <v>0.49078315246071652</v>
      </c>
      <c r="P1135" s="96">
        <f t="shared" si="353"/>
        <v>0.49078315246071652</v>
      </c>
      <c r="Q1135" s="96">
        <f t="shared" si="345"/>
        <v>0.49745580706409032</v>
      </c>
      <c r="R1135" s="96">
        <f t="shared" si="346"/>
        <v>3.8472059594917278E-2</v>
      </c>
      <c r="S1135" s="96">
        <f t="shared" si="354"/>
        <v>191.42429247655571</v>
      </c>
      <c r="T1135" s="96">
        <f t="shared" si="358"/>
        <v>301.6982791566748</v>
      </c>
      <c r="U1135" s="96">
        <f t="shared" si="358"/>
        <v>440.419803541953</v>
      </c>
      <c r="V1135" s="32">
        <f t="shared" si="356"/>
        <v>1000</v>
      </c>
      <c r="W1135" s="100">
        <f>IF(A1135=1,((cPH1_+cPHr+(cNES*L1135+(cNES+cOSEX)*G1135+(cNES+cEREX)*H1135+(cNES+cHOEX)*I1135+(cNES+cNES)*S1135+(cNES+cOSEX)*N1135+(cNES+cEREX)*O1135+(cNES+cHOEX)*P1135)))/(1+cDR)^(A$6:A$65537 + 0.5),(cPHr+(cNES*L1135+(cNES+cOSEX)*G1135+(cNES+cEREX)*H1135+(cNES+cHOEX)*I1135+(cNES+cNES)*S1135+(cNES+cOSEX)*N1135+(cNES+cEREX)*O1135+(cNES+cHOEX)*P1135))/(1+cDR)^(((cycle + 0.5)/('Life tables'!$I$2/2))))</f>
        <v>4936.5267759231692</v>
      </c>
      <c r="X1135" s="107">
        <f>((L1135+G1135+H1135+I1135+N1135+O1135+P1135+S1135)/('Life tables'!$I$2/2))/(1+oDR)^(((cycle + 0.5)/('Life tables'!$I$2/2)))</f>
        <v>5.1895025118708036</v>
      </c>
      <c r="Y1135" s="31">
        <f>((uNES*L1135+ uOCEX*G1135+uEREX*H1135+uHOEX*I1135+uNES*S1135+ uOCEX*N1135+uEREX*O1135+uHOEX*P1135)/('Life tables'!$I$2/2))/(1+oDR)^(((cycle + 0.5)/('Life tables'!$I$2/2)))</f>
        <v>3.4200286656015857</v>
      </c>
      <c r="Z1135" s="100">
        <f t="shared" si="347"/>
        <v>61624.566399250871</v>
      </c>
      <c r="AA1135" s="107">
        <f>((L1135+G1135+H1135+I1135+N1135+O1135+P1135+S1135)/('Life tables'!$I$2/2))</f>
        <v>9.8913530816802382</v>
      </c>
      <c r="AB1135" s="31">
        <f>((uNES*L1135+ uOCEX*G1135+uEREX*H1135+uHOEX*I1135+uNES*S1135+ uOCEX*N1135+uEREX*O1135+uHOEX*P1135)/('Life tables'!$I$2/2))</f>
        <v>6.5186809339721909</v>
      </c>
    </row>
    <row r="1136" spans="1:28" x14ac:dyDescent="0.25">
      <c r="A1136" s="4">
        <v>1130</v>
      </c>
      <c r="C1136" s="105">
        <f>IF(male=0,VLOOKUP((($A$5:$A$1570/'Life tables'!$I$2)*2)+age,lifetable,13,1),IF(male=1,VLOOKUP((($A$5:$A$1570/'Life tables'!$I$2)*2)+age,lifetable,10,1),"error"))</f>
        <v>2.1164291354772713E-3</v>
      </c>
      <c r="F1136" s="96">
        <f t="shared" si="340"/>
        <v>44.998581510121547</v>
      </c>
      <c r="G1136" s="96">
        <f t="shared" si="341"/>
        <v>4.5202016895341055</v>
      </c>
      <c r="H1136" s="96">
        <f t="shared" si="348"/>
        <v>0.25815249268256596</v>
      </c>
      <c r="I1136" s="96">
        <f t="shared" si="349"/>
        <v>0.10343926236820439</v>
      </c>
      <c r="J1136" s="96">
        <f t="shared" si="342"/>
        <v>0.10556827884267143</v>
      </c>
      <c r="K1136" s="96">
        <f t="shared" si="350"/>
        <v>0.10808825481475494</v>
      </c>
      <c r="L1136" s="96">
        <f t="shared" si="351"/>
        <v>39.903131531879247</v>
      </c>
      <c r="M1136" s="96">
        <f t="shared" si="343"/>
        <v>212.88333579125066</v>
      </c>
      <c r="N1136" s="96">
        <f t="shared" si="344"/>
        <v>20.501126475584485</v>
      </c>
      <c r="O1136" s="96">
        <f t="shared" si="352"/>
        <v>0.48935976392448405</v>
      </c>
      <c r="P1136" s="96">
        <f t="shared" si="353"/>
        <v>0.48935976392448405</v>
      </c>
      <c r="Q1136" s="96">
        <f t="shared" si="345"/>
        <v>0.49601306623342589</v>
      </c>
      <c r="R1136" s="96">
        <f t="shared" si="346"/>
        <v>3.8360481419672063E-2</v>
      </c>
      <c r="S1136" s="96">
        <f t="shared" si="354"/>
        <v>190.86911624016412</v>
      </c>
      <c r="T1136" s="96">
        <f t="shared" si="358"/>
        <v>302.29986050175091</v>
      </c>
      <c r="U1136" s="96">
        <f t="shared" si="358"/>
        <v>440.56625227818745</v>
      </c>
      <c r="V1136" s="32">
        <f t="shared" si="356"/>
        <v>1000</v>
      </c>
      <c r="W1136" s="100">
        <f>IF(A1136=1,((cPH1_+cPHr+(cNES*L1136+(cNES+cOSEX)*G1136+(cNES+cEREX)*H1136+(cNES+cHOEX)*I1136+(cNES+cNES)*S1136+(cNES+cOSEX)*N1136+(cNES+cEREX)*O1136+(cNES+cHOEX)*P1136)))/(1+cDR)^(A$6:A$65537 + 0.5),(cPHr+(cNES*L1136+(cNES+cOSEX)*G1136+(cNES+cEREX)*H1136+(cNES+cHOEX)*I1136+(cNES+cNES)*S1136+(cNES+cOSEX)*N1136+(cNES+cEREX)*O1136+(cNES+cHOEX)*P1136))/(1+cDR)^(((cycle + 0.5)/('Life tables'!$I$2/2))))</f>
        <v>4911.2253604139669</v>
      </c>
      <c r="X1136" s="107">
        <f>((L1136+G1136+H1136+I1136+N1136+O1136+P1136+S1136)/('Life tables'!$I$2/2))/(1+oDR)^(((cycle + 0.5)/('Life tables'!$I$2/2)))</f>
        <v>5.171495355642552</v>
      </c>
      <c r="Y1136" s="31">
        <f>((uNES*L1136+ uOCEX*G1136+uEREX*H1136+uHOEX*I1136+uNES*S1136+ uOCEX*N1136+uEREX*O1136+uHOEX*P1136)/('Life tables'!$I$2/2))/(1+oDR)^(((cycle + 0.5)/('Life tables'!$I$2/2)))</f>
        <v>3.4081614434705525</v>
      </c>
      <c r="Z1136" s="100">
        <f t="shared" si="347"/>
        <v>61445.895459869113</v>
      </c>
      <c r="AA1136" s="107">
        <f>((L1136+G1136+H1136+I1136+N1136+O1136+P1136+S1136)/('Life tables'!$I$2/2))</f>
        <v>9.8626615404997313</v>
      </c>
      <c r="AB1136" s="31">
        <f>((uNES*L1136+ uOCEX*G1136+uEREX*H1136+uHOEX*I1136+uNES*S1136+ uOCEX*N1136+uEREX*O1136+uHOEX*P1136)/('Life tables'!$I$2/2))</f>
        <v>6.4997724025132815</v>
      </c>
    </row>
    <row r="1137" spans="1:28" x14ac:dyDescent="0.25">
      <c r="A1137" s="4">
        <v>1131</v>
      </c>
      <c r="C1137" s="105">
        <f>IF(male=0,VLOOKUP((($A$5:$A$1570/'Life tables'!$I$2)*2)+age,lifetable,13,1),IF(male=1,VLOOKUP((($A$5:$A$1570/'Life tables'!$I$2)*2)+age,lifetable,10,1),"error"))</f>
        <v>2.1164291354772713E-3</v>
      </c>
      <c r="F1137" s="96">
        <f t="shared" si="340"/>
        <v>44.86796684967576</v>
      </c>
      <c r="G1137" s="96">
        <f t="shared" si="341"/>
        <v>4.5070811735309029</v>
      </c>
      <c r="H1137" s="96">
        <f t="shared" si="348"/>
        <v>0.25740316905850058</v>
      </c>
      <c r="I1137" s="96">
        <f t="shared" si="349"/>
        <v>0.10313901547868974</v>
      </c>
      <c r="J1137" s="96">
        <f t="shared" si="342"/>
        <v>0.10526185218582716</v>
      </c>
      <c r="K1137" s="96">
        <f t="shared" si="350"/>
        <v>0.10777451357609764</v>
      </c>
      <c r="L1137" s="96">
        <f t="shared" si="351"/>
        <v>39.787307125845743</v>
      </c>
      <c r="M1137" s="96">
        <f t="shared" si="343"/>
        <v>212.26592037038591</v>
      </c>
      <c r="N1137" s="96">
        <f t="shared" si="344"/>
        <v>20.441668032845985</v>
      </c>
      <c r="O1137" s="96">
        <f t="shared" si="352"/>
        <v>0.487940497059491</v>
      </c>
      <c r="P1137" s="96">
        <f t="shared" si="353"/>
        <v>0.487940497059491</v>
      </c>
      <c r="Q1137" s="96">
        <f t="shared" si="345"/>
        <v>0.49457450311196471</v>
      </c>
      <c r="R1137" s="96">
        <f t="shared" si="346"/>
        <v>3.8249226338609617E-2</v>
      </c>
      <c r="S1137" s="96">
        <f t="shared" si="354"/>
        <v>190.31554761397038</v>
      </c>
      <c r="T1137" s="96">
        <f t="shared" si="358"/>
        <v>302.8996968570487</v>
      </c>
      <c r="U1137" s="96">
        <f t="shared" si="358"/>
        <v>440.71227601810216</v>
      </c>
      <c r="V1137" s="32">
        <f t="shared" si="356"/>
        <v>1000</v>
      </c>
      <c r="W1137" s="100">
        <f>IF(A1137=1,((cPH1_+cPHr+(cNES*L1137+(cNES+cOSEX)*G1137+(cNES+cEREX)*H1137+(cNES+cHOEX)*I1137+(cNES+cNES)*S1137+(cNES+cOSEX)*N1137+(cNES+cEREX)*O1137+(cNES+cHOEX)*P1137)))/(1+cDR)^(A$6:A$65537 + 0.5),(cPHr+(cNES*L1137+(cNES+cOSEX)*G1137+(cNES+cEREX)*H1137+(cNES+cHOEX)*I1137+(cNES+cNES)*S1137+(cNES+cOSEX)*N1137+(cNES+cEREX)*O1137+(cNES+cHOEX)*P1137))/(1+cDR)^(((cycle + 0.5)/('Life tables'!$I$2/2))))</f>
        <v>4886.05362057808</v>
      </c>
      <c r="X1137" s="107">
        <f>((L1137+G1137+H1137+I1137+N1137+O1137+P1137+S1137)/('Life tables'!$I$2/2))/(1+oDR)^(((cycle + 0.5)/('Life tables'!$I$2/2)))</f>
        <v>5.1535506867864349</v>
      </c>
      <c r="Y1137" s="31">
        <f>((uNES*L1137+ uOCEX*G1137+uEREX*H1137+uHOEX*I1137+uNES*S1137+ uOCEX*N1137+uEREX*O1137+uHOEX*P1137)/('Life tables'!$I$2/2))/(1+oDR)^(((cycle + 0.5)/('Life tables'!$I$2/2)))</f>
        <v>3.3963354021948966</v>
      </c>
      <c r="Z1137" s="100">
        <f t="shared" si="347"/>
        <v>61267.742513306264</v>
      </c>
      <c r="AA1137" s="107">
        <f>((L1137+G1137+H1137+I1137+N1137+O1137+P1137+S1137)/('Life tables'!$I$2/2))</f>
        <v>9.8340532315943001</v>
      </c>
      <c r="AB1137" s="31">
        <f>((uNES*L1137+ uOCEX*G1137+uEREX*H1137+uHOEX*I1137+uNES*S1137+ uOCEX*N1137+uEREX*O1137+uHOEX*P1137)/('Life tables'!$I$2/2))</f>
        <v>6.4809187233122376</v>
      </c>
    </row>
    <row r="1138" spans="1:28" x14ac:dyDescent="0.25">
      <c r="A1138" s="4">
        <v>1132</v>
      </c>
      <c r="C1138" s="105">
        <f>IF(male=0,VLOOKUP((($A$5:$A$1570/'Life tables'!$I$2)*2)+age,lifetable,13,1),IF(male=1,VLOOKUP((($A$5:$A$1570/'Life tables'!$I$2)*2)+age,lifetable,10,1),"error"))</f>
        <v>2.1164291354772713E-3</v>
      </c>
      <c r="F1138" s="96">
        <f t="shared" si="340"/>
        <v>44.737734240355699</v>
      </c>
      <c r="G1138" s="96">
        <f t="shared" si="341"/>
        <v>4.4939990353628678</v>
      </c>
      <c r="H1138" s="96">
        <f t="shared" si="348"/>
        <v>0.25665603722464564</v>
      </c>
      <c r="I1138" s="96">
        <f t="shared" si="349"/>
        <v>0.10283964681878378</v>
      </c>
      <c r="J1138" s="96">
        <f t="shared" si="342"/>
        <v>0.10495632183456451</v>
      </c>
      <c r="K1138" s="96">
        <f t="shared" si="350"/>
        <v>0.10746169003835543</v>
      </c>
      <c r="L1138" s="96">
        <f t="shared" si="351"/>
        <v>39.67182150907648</v>
      </c>
      <c r="M1138" s="96">
        <f t="shared" si="343"/>
        <v>211.65029288449352</v>
      </c>
      <c r="N1138" s="96">
        <f t="shared" si="344"/>
        <v>20.382381772119114</v>
      </c>
      <c r="O1138" s="96">
        <f t="shared" si="352"/>
        <v>0.48652534016126797</v>
      </c>
      <c r="P1138" s="96">
        <f t="shared" si="353"/>
        <v>0.48652534016126797</v>
      </c>
      <c r="Q1138" s="96">
        <f t="shared" si="345"/>
        <v>0.49314010583610418</v>
      </c>
      <c r="R1138" s="96">
        <f t="shared" si="346"/>
        <v>3.8138293434226853E-2</v>
      </c>
      <c r="S1138" s="96">
        <f t="shared" si="354"/>
        <v>189.76358203278153</v>
      </c>
      <c r="T1138" s="96">
        <f t="shared" si="358"/>
        <v>303.49779328471936</v>
      </c>
      <c r="U1138" s="96">
        <f t="shared" si="358"/>
        <v>440.85787600157477</v>
      </c>
      <c r="V1138" s="32">
        <f t="shared" si="356"/>
        <v>1000</v>
      </c>
      <c r="W1138" s="100">
        <f>IF(A1138=1,((cPH1_+cPHr+(cNES*L1138+(cNES+cOSEX)*G1138+(cNES+cEREX)*H1138+(cNES+cHOEX)*I1138+(cNES+cNES)*S1138+(cNES+cOSEX)*N1138+(cNES+cEREX)*O1138+(cNES+cHOEX)*P1138)))/(1+cDR)^(A$6:A$65537 + 0.5),(cPHr+(cNES*L1138+(cNES+cOSEX)*G1138+(cNES+cEREX)*H1138+(cNES+cHOEX)*I1138+(cNES+cNES)*S1138+(cNES+cOSEX)*N1138+(cNES+cEREX)*O1138+(cNES+cHOEX)*P1138))/(1+cDR)^(((cycle + 0.5)/('Life tables'!$I$2/2))))</f>
        <v>4861.0108924992546</v>
      </c>
      <c r="X1138" s="107">
        <f>((L1138+G1138+H1138+I1138+N1138+O1138+P1138+S1138)/('Life tables'!$I$2/2))/(1+oDR)^(((cycle + 0.5)/('Life tables'!$I$2/2)))</f>
        <v>5.1356682883187164</v>
      </c>
      <c r="Y1138" s="31">
        <f>((uNES*L1138+ uOCEX*G1138+uEREX*H1138+uHOEX*I1138+uNES*S1138+ uOCEX*N1138+uEREX*O1138+uHOEX*P1138)/('Life tables'!$I$2/2))/(1+oDR)^(((cycle + 0.5)/('Life tables'!$I$2/2)))</f>
        <v>3.3845503987793721</v>
      </c>
      <c r="Z1138" s="100">
        <f t="shared" si="347"/>
        <v>61090.106066566936</v>
      </c>
      <c r="AA1138" s="107">
        <f>((L1138+G1138+H1138+I1138+N1138+O1138+P1138+S1138)/('Life tables'!$I$2/2))</f>
        <v>9.8055279132424928</v>
      </c>
      <c r="AB1138" s="31">
        <f>((uNES*L1138+ uOCEX*G1138+uEREX*H1138+uHOEX*I1138+uNES*S1138+ uOCEX*N1138+uEREX*O1138+uHOEX*P1138)/('Life tables'!$I$2/2))</f>
        <v>6.4621197370735555</v>
      </c>
    </row>
    <row r="1139" spans="1:28" x14ac:dyDescent="0.25">
      <c r="A1139" s="4">
        <v>1133</v>
      </c>
      <c r="C1139" s="105">
        <f>IF(male=0,VLOOKUP((($A$5:$A$1570/'Life tables'!$I$2)*2)+age,lifetable,13,1),IF(male=1,VLOOKUP((($A$5:$A$1570/'Life tables'!$I$2)*2)+age,lifetable,10,1),"error"))</f>
        <v>2.1164291354772713E-3</v>
      </c>
      <c r="F1139" s="96">
        <f t="shared" si="340"/>
        <v>44.607882460966117</v>
      </c>
      <c r="G1139" s="96">
        <f t="shared" si="341"/>
        <v>4.4809551523583835</v>
      </c>
      <c r="H1139" s="96">
        <f t="shared" si="348"/>
        <v>0.25591109017512259</v>
      </c>
      <c r="I1139" s="96">
        <f t="shared" si="349"/>
        <v>0.10254115358129727</v>
      </c>
      <c r="J1139" s="96">
        <f t="shared" si="342"/>
        <v>0.1046516849239158</v>
      </c>
      <c r="K1139" s="96">
        <f t="shared" si="350"/>
        <v>0.10714978126817223</v>
      </c>
      <c r="L1139" s="96">
        <f t="shared" si="351"/>
        <v>39.556673598659224</v>
      </c>
      <c r="M1139" s="96">
        <f t="shared" si="343"/>
        <v>211.03644825273986</v>
      </c>
      <c r="N1139" s="96">
        <f t="shared" si="344"/>
        <v>20.323267204108586</v>
      </c>
      <c r="O1139" s="96">
        <f t="shared" si="352"/>
        <v>0.48511428155038711</v>
      </c>
      <c r="P1139" s="96">
        <f t="shared" si="353"/>
        <v>0.48511428155038711</v>
      </c>
      <c r="Q1139" s="96">
        <f t="shared" si="345"/>
        <v>0.491709862567624</v>
      </c>
      <c r="R1139" s="96">
        <f t="shared" si="346"/>
        <v>3.802768179098371E-2</v>
      </c>
      <c r="S1139" s="96">
        <f t="shared" si="354"/>
        <v>189.21321494117188</v>
      </c>
      <c r="T1139" s="96">
        <f t="shared" si="358"/>
        <v>304.0941548322109</v>
      </c>
      <c r="U1139" s="96">
        <f t="shared" si="358"/>
        <v>441.00305346463392</v>
      </c>
      <c r="V1139" s="32">
        <f t="shared" si="356"/>
        <v>1000.0000000000001</v>
      </c>
      <c r="W1139" s="100">
        <f>IF(A1139=1,((cPH1_+cPHr+(cNES*L1139+(cNES+cOSEX)*G1139+(cNES+cEREX)*H1139+(cNES+cHOEX)*I1139+(cNES+cNES)*S1139+(cNES+cOSEX)*N1139+(cNES+cEREX)*O1139+(cNES+cHOEX)*P1139)))/(1+cDR)^(A$6:A$65537 + 0.5),(cPHr+(cNES*L1139+(cNES+cOSEX)*G1139+(cNES+cEREX)*H1139+(cNES+cHOEX)*I1139+(cNES+cNES)*S1139+(cNES+cOSEX)*N1139+(cNES+cEREX)*O1139+(cNES+cHOEX)*P1139))/(1+cDR)^(((cycle + 0.5)/('Life tables'!$I$2/2))))</f>
        <v>4836.0965156326174</v>
      </c>
      <c r="X1139" s="107">
        <f>((L1139+G1139+H1139+I1139+N1139+O1139+P1139+S1139)/('Life tables'!$I$2/2))/(1+oDR)^(((cycle + 0.5)/('Life tables'!$I$2/2)))</f>
        <v>5.1178479440143034</v>
      </c>
      <c r="Y1139" s="31">
        <f>((uNES*L1139+ uOCEX*G1139+uEREX*H1139+uHOEX*I1139+uNES*S1139+ uOCEX*N1139+uEREX*O1139+uHOEX*P1139)/('Life tables'!$I$2/2))/(1+oDR)^(((cycle + 0.5)/('Life tables'!$I$2/2)))</f>
        <v>3.3728062907285867</v>
      </c>
      <c r="Z1139" s="100">
        <f t="shared" si="347"/>
        <v>60912.984630648571</v>
      </c>
      <c r="AA1139" s="107">
        <f>((L1139+G1139+H1139+I1139+N1139+O1139+P1139+S1139)/('Life tables'!$I$2/2))</f>
        <v>9.7770853444344397</v>
      </c>
      <c r="AB1139" s="31">
        <f>((uNES*L1139+ uOCEX*G1139+uEREX*H1139+uHOEX*I1139+uNES*S1139+ uOCEX*N1139+uEREX*O1139+uHOEX*P1139)/('Life tables'!$I$2/2))</f>
        <v>6.4433752849704806</v>
      </c>
    </row>
    <row r="1140" spans="1:28" x14ac:dyDescent="0.25">
      <c r="A1140" s="4">
        <v>1134</v>
      </c>
      <c r="C1140" s="105">
        <f>IF(male=0,VLOOKUP((($A$5:$A$1570/'Life tables'!$I$2)*2)+age,lifetable,13,1),IF(male=1,VLOOKUP((($A$5:$A$1570/'Life tables'!$I$2)*2)+age,lifetable,10,1),"error"))</f>
        <v>2.1164291354772713E-3</v>
      </c>
      <c r="F1140" s="96">
        <f t="shared" si="340"/>
        <v>44.478410297864023</v>
      </c>
      <c r="G1140" s="96">
        <f t="shared" si="341"/>
        <v>4.4679494026044697</v>
      </c>
      <c r="H1140" s="96">
        <f t="shared" si="348"/>
        <v>0.25516832094737946</v>
      </c>
      <c r="I1140" s="96">
        <f t="shared" si="349"/>
        <v>0.10224353297640144</v>
      </c>
      <c r="J1140" s="96">
        <f t="shared" si="342"/>
        <v>0.10434793860663132</v>
      </c>
      <c r="K1140" s="96">
        <f t="shared" si="350"/>
        <v>0.10683878435033276</v>
      </c>
      <c r="L1140" s="96">
        <f t="shared" si="351"/>
        <v>39.44186231837881</v>
      </c>
      <c r="M1140" s="96">
        <f t="shared" si="343"/>
        <v>210.42438140529126</v>
      </c>
      <c r="N1140" s="96">
        <f t="shared" si="344"/>
        <v>20.264323840578427</v>
      </c>
      <c r="O1140" s="96">
        <f t="shared" si="352"/>
        <v>0.48370730957270652</v>
      </c>
      <c r="P1140" s="96">
        <f t="shared" si="353"/>
        <v>0.48370730957270652</v>
      </c>
      <c r="Q1140" s="96">
        <f t="shared" si="345"/>
        <v>0.49028376149393305</v>
      </c>
      <c r="R1140" s="96">
        <f t="shared" si="346"/>
        <v>3.7917390495322251E-2</v>
      </c>
      <c r="S1140" s="96">
        <f t="shared" si="354"/>
        <v>188.66444179357816</v>
      </c>
      <c r="T1140" s="96">
        <f t="shared" si="358"/>
        <v>304.6887865323115</v>
      </c>
      <c r="U1140" s="96">
        <f t="shared" si="358"/>
        <v>441.14780963947959</v>
      </c>
      <c r="V1140" s="32">
        <f t="shared" si="356"/>
        <v>1000.0000000000002</v>
      </c>
      <c r="W1140" s="100">
        <f>IF(A1140=1,((cPH1_+cPHr+(cNES*L1140+(cNES+cOSEX)*G1140+(cNES+cEREX)*H1140+(cNES+cHOEX)*I1140+(cNES+cNES)*S1140+(cNES+cOSEX)*N1140+(cNES+cEREX)*O1140+(cNES+cHOEX)*P1140)))/(1+cDR)^(A$6:A$65537 + 0.5),(cPHr+(cNES*L1140+(cNES+cOSEX)*G1140+(cNES+cEREX)*H1140+(cNES+cHOEX)*I1140+(cNES+cNES)*S1140+(cNES+cOSEX)*N1140+(cNES+cEREX)*O1140+(cNES+cHOEX)*P1140))/(1+cDR)^(((cycle + 0.5)/('Life tables'!$I$2/2))))</f>
        <v>4811.3098327886091</v>
      </c>
      <c r="X1140" s="107">
        <f>((L1140+G1140+H1140+I1140+N1140+O1140+P1140+S1140)/('Life tables'!$I$2/2))/(1+oDR)^(((cycle + 0.5)/('Life tables'!$I$2/2)))</f>
        <v>5.1000894384039075</v>
      </c>
      <c r="Y1140" s="31">
        <f>((uNES*L1140+ uOCEX*G1140+uEREX*H1140+uHOEX*I1140+uNES*S1140+ uOCEX*N1140+uEREX*O1140+uHOEX*P1140)/('Life tables'!$I$2/2))/(1+oDR)^(((cycle + 0.5)/('Life tables'!$I$2/2)))</f>
        <v>3.361102936045135</v>
      </c>
      <c r="Z1140" s="100">
        <f t="shared" si="347"/>
        <v>60736.376720541943</v>
      </c>
      <c r="AA1140" s="107">
        <f>((L1140+G1140+H1140+I1140+N1140+O1140+P1140+S1140)/('Life tables'!$I$2/2))</f>
        <v>9.7487252848694279</v>
      </c>
      <c r="AB1140" s="31">
        <f>((uNES*L1140+ uOCEX*G1140+uEREX*H1140+uHOEX*I1140+uNES*S1140+ uOCEX*N1140+uEREX*O1140+uHOEX*P1140)/('Life tables'!$I$2/2))</f>
        <v>6.424685208643413</v>
      </c>
    </row>
    <row r="1141" spans="1:28" x14ac:dyDescent="0.25">
      <c r="A1141" s="4">
        <v>1135</v>
      </c>
      <c r="C1141" s="105">
        <f>IF(male=0,VLOOKUP((($A$5:$A$1570/'Life tables'!$I$2)*2)+age,lifetable,13,1),IF(male=1,VLOOKUP((($A$5:$A$1570/'Life tables'!$I$2)*2)+age,lifetable,10,1),"error"))</f>
        <v>2.1164291354772713E-3</v>
      </c>
      <c r="F1141" s="96">
        <f t="shared" si="340"/>
        <v>44.349316544794462</v>
      </c>
      <c r="G1141" s="96">
        <f t="shared" si="341"/>
        <v>4.4549816649302922</v>
      </c>
      <c r="H1141" s="96">
        <f t="shared" si="348"/>
        <v>0.25442772262124869</v>
      </c>
      <c r="I1141" s="96">
        <f t="shared" si="349"/>
        <v>0.10194678223125063</v>
      </c>
      <c r="J1141" s="96">
        <f t="shared" si="342"/>
        <v>0.10404508005279381</v>
      </c>
      <c r="K1141" s="96">
        <f t="shared" si="350"/>
        <v>0.10652869638736803</v>
      </c>
      <c r="L1141" s="96">
        <f t="shared" si="351"/>
        <v>39.327386598571508</v>
      </c>
      <c r="M1141" s="96">
        <f t="shared" si="343"/>
        <v>209.81408728341461</v>
      </c>
      <c r="N1141" s="96">
        <f t="shared" si="344"/>
        <v>20.205551194361686</v>
      </c>
      <c r="O1141" s="96">
        <f t="shared" si="352"/>
        <v>0.4823044125996015</v>
      </c>
      <c r="P1141" s="96">
        <f t="shared" si="353"/>
        <v>0.4823044125996015</v>
      </c>
      <c r="Q1141" s="96">
        <f t="shared" si="345"/>
        <v>0.48886179082830461</v>
      </c>
      <c r="R1141" s="96">
        <f t="shared" si="346"/>
        <v>3.780741863568482E-2</v>
      </c>
      <c r="S1141" s="96">
        <f t="shared" si="354"/>
        <v>188.11725805438974</v>
      </c>
      <c r="T1141" s="96">
        <f t="shared" si="358"/>
        <v>305.28169340319261</v>
      </c>
      <c r="U1141" s="96">
        <f t="shared" si="358"/>
        <v>441.29214575450266</v>
      </c>
      <c r="V1141" s="32">
        <f t="shared" si="356"/>
        <v>1000.0000000000002</v>
      </c>
      <c r="W1141" s="100">
        <f>IF(A1141=1,((cPH1_+cPHr+(cNES*L1141+(cNES+cOSEX)*G1141+(cNES+cEREX)*H1141+(cNES+cHOEX)*I1141+(cNES+cNES)*S1141+(cNES+cOSEX)*N1141+(cNES+cEREX)*O1141+(cNES+cHOEX)*P1141)))/(1+cDR)^(A$6:A$65537 + 0.5),(cPHr+(cNES*L1141+(cNES+cOSEX)*G1141+(cNES+cEREX)*H1141+(cNES+cHOEX)*I1141+(cNES+cNES)*S1141+(cNES+cOSEX)*N1141+(cNES+cEREX)*O1141+(cNES+cHOEX)*P1141))/(1+cDR)^(((cycle + 0.5)/('Life tables'!$I$2/2))))</f>
        <v>4786.6501901169449</v>
      </c>
      <c r="X1141" s="107">
        <f>((L1141+G1141+H1141+I1141+N1141+O1141+P1141+S1141)/('Life tables'!$I$2/2))/(1+oDR)^(((cycle + 0.5)/('Life tables'!$I$2/2)))</f>
        <v>5.0823925567712243</v>
      </c>
      <c r="Y1141" s="31">
        <f>((uNES*L1141+ uOCEX*G1141+uEREX*H1141+uHOEX*I1141+uNES*S1141+ uOCEX*N1141+uEREX*O1141+uHOEX*P1141)/('Life tables'!$I$2/2))/(1+oDR)^(((cycle + 0.5)/('Life tables'!$I$2/2)))</f>
        <v>3.3494401932277413</v>
      </c>
      <c r="Z1141" s="100">
        <f t="shared" si="347"/>
        <v>60560.280855231067</v>
      </c>
      <c r="AA1141" s="107">
        <f>((L1141+G1141+H1141+I1141+N1141+O1141+P1141+S1141)/('Life tables'!$I$2/2))</f>
        <v>9.7204474949534809</v>
      </c>
      <c r="AB1141" s="31">
        <f>((uNES*L1141+ uOCEX*G1141+uEREX*H1141+uHOEX*I1141+uNES*S1141+ uOCEX*N1141+uEREX*O1141+uHOEX*P1141)/('Life tables'!$I$2/2))</f>
        <v>6.406049350198324</v>
      </c>
    </row>
    <row r="1142" spans="1:28" x14ac:dyDescent="0.25">
      <c r="A1142" s="4">
        <v>1136</v>
      </c>
      <c r="C1142" s="105">
        <f>IF(male=0,VLOOKUP((($A$5:$A$1570/'Life tables'!$I$2)*2)+age,lifetable,13,1),IF(male=1,VLOOKUP((($A$5:$A$1570/'Life tables'!$I$2)*2)+age,lifetable,10,1),"error"))</f>
        <v>2.1164291354772713E-3</v>
      </c>
      <c r="F1142" s="96">
        <f t="shared" si="340"/>
        <v>44.220600002731857</v>
      </c>
      <c r="G1142" s="96">
        <f t="shared" si="341"/>
        <v>4.4420518188912235</v>
      </c>
      <c r="H1142" s="96">
        <f t="shared" si="348"/>
        <v>0.25368928831803694</v>
      </c>
      <c r="I1142" s="96">
        <f t="shared" si="349"/>
        <v>0.10165089858961746</v>
      </c>
      <c r="J1142" s="96">
        <f t="shared" si="342"/>
        <v>0.1037431064494465</v>
      </c>
      <c r="K1142" s="96">
        <f t="shared" si="350"/>
        <v>0.10621951449917433</v>
      </c>
      <c r="L1142" s="96">
        <f t="shared" si="351"/>
        <v>39.213245375984357</v>
      </c>
      <c r="M1142" s="96">
        <f t="shared" si="343"/>
        <v>209.20556083957305</v>
      </c>
      <c r="N1142" s="96">
        <f t="shared" si="344"/>
        <v>20.146948779369627</v>
      </c>
      <c r="O1142" s="96">
        <f t="shared" si="352"/>
        <v>0.48090557902818415</v>
      </c>
      <c r="P1142" s="96">
        <f t="shared" si="353"/>
        <v>0.48090557902818415</v>
      </c>
      <c r="Q1142" s="96">
        <f t="shared" si="345"/>
        <v>0.48744393881009901</v>
      </c>
      <c r="R1142" s="96">
        <f t="shared" si="346"/>
        <v>3.7697765302531244E-2</v>
      </c>
      <c r="S1142" s="96">
        <f t="shared" si="354"/>
        <v>187.57165919803441</v>
      </c>
      <c r="T1142" s="96">
        <f t="shared" si="358"/>
        <v>305.87288044845218</v>
      </c>
      <c r="U1142" s="96">
        <f t="shared" si="358"/>
        <v>441.43606303430437</v>
      </c>
      <c r="V1142" s="32">
        <f t="shared" si="356"/>
        <v>1000.0000000000002</v>
      </c>
      <c r="W1142" s="100">
        <f>IF(A1142=1,((cPH1_+cPHr+(cNES*L1142+(cNES+cOSEX)*G1142+(cNES+cEREX)*H1142+(cNES+cHOEX)*I1142+(cNES+cNES)*S1142+(cNES+cOSEX)*N1142+(cNES+cEREX)*O1142+(cNES+cHOEX)*P1142)))/(1+cDR)^(A$6:A$65537 + 0.5),(cPHr+(cNES*L1142+(cNES+cOSEX)*G1142+(cNES+cEREX)*H1142+(cNES+cHOEX)*I1142+(cNES+cNES)*S1142+(cNES+cOSEX)*N1142+(cNES+cEREX)*O1142+(cNES+cHOEX)*P1142))/(1+cDR)^(((cycle + 0.5)/('Life tables'!$I$2/2))))</f>
        <v>4762.1169370906264</v>
      </c>
      <c r="X1142" s="107">
        <f>((L1142+G1142+H1142+I1142+N1142+O1142+P1142+S1142)/('Life tables'!$I$2/2))/(1+oDR)^(((cycle + 0.5)/('Life tables'!$I$2/2)))</f>
        <v>5.0647570851501236</v>
      </c>
      <c r="Y1142" s="31">
        <f>((uNES*L1142+ uOCEX*G1142+uEREX*H1142+uHOEX*I1142+uNES*S1142+ uOCEX*N1142+uEREX*O1142+uHOEX*P1142)/('Life tables'!$I$2/2))/(1+oDR)^(((cycle + 0.5)/('Life tables'!$I$2/2)))</f>
        <v>3.3378179212694152</v>
      </c>
      <c r="Z1142" s="100">
        <f t="shared" si="347"/>
        <v>60384.695557692794</v>
      </c>
      <c r="AA1142" s="107">
        <f>((L1142+G1142+H1142+I1142+N1142+O1142+P1142+S1142)/('Life tables'!$I$2/2))</f>
        <v>9.69225173579696</v>
      </c>
      <c r="AB1142" s="31">
        <f>((uNES*L1142+ uOCEX*G1142+uEREX*H1142+uHOEX*I1142+uNES*S1142+ uOCEX*N1142+uEREX*O1142+uHOEX*P1142)/('Life tables'!$I$2/2))</f>
        <v>6.3874675522051776</v>
      </c>
    </row>
    <row r="1143" spans="1:28" x14ac:dyDescent="0.25">
      <c r="A1143" s="4">
        <v>1137</v>
      </c>
      <c r="C1143" s="105">
        <f>IF(male=0,VLOOKUP((($A$5:$A$1570/'Life tables'!$I$2)*2)+age,lifetable,13,1),IF(male=1,VLOOKUP((($A$5:$A$1570/'Life tables'!$I$2)*2)+age,lifetable,10,1),"error"))</f>
        <v>2.1164291354772713E-3</v>
      </c>
      <c r="F1143" s="96">
        <f t="shared" si="340"/>
        <v>44.092259479726621</v>
      </c>
      <c r="G1143" s="96">
        <f t="shared" si="341"/>
        <v>4.4291597447534317</v>
      </c>
      <c r="H1143" s="96">
        <f t="shared" si="348"/>
        <v>0.25295301119964531</v>
      </c>
      <c r="I1143" s="96">
        <f t="shared" si="349"/>
        <v>0.10135587931154032</v>
      </c>
      <c r="J1143" s="96">
        <f t="shared" si="342"/>
        <v>0.10344201500023306</v>
      </c>
      <c r="K1143" s="96">
        <f t="shared" si="350"/>
        <v>0.10591123582264475</v>
      </c>
      <c r="L1143" s="96">
        <f t="shared" si="351"/>
        <v>39.099437593639124</v>
      </c>
      <c r="M1143" s="96">
        <f t="shared" si="343"/>
        <v>208.59879703751704</v>
      </c>
      <c r="N1143" s="96">
        <f t="shared" si="344"/>
        <v>20.088516110600498</v>
      </c>
      <c r="O1143" s="96">
        <f t="shared" si="352"/>
        <v>0.47951079728151325</v>
      </c>
      <c r="P1143" s="96">
        <f t="shared" si="353"/>
        <v>0.47951079728151325</v>
      </c>
      <c r="Q1143" s="96">
        <f t="shared" si="345"/>
        <v>0.48603019370497547</v>
      </c>
      <c r="R1143" s="96">
        <f t="shared" si="346"/>
        <v>3.7588429588355274E-2</v>
      </c>
      <c r="S1143" s="96">
        <f t="shared" si="354"/>
        <v>187.02764070906019</v>
      </c>
      <c r="T1143" s="96">
        <f t="shared" si="358"/>
        <v>306.4623526571574</v>
      </c>
      <c r="U1143" s="96">
        <f t="shared" si="358"/>
        <v>441.57956269971538</v>
      </c>
      <c r="V1143" s="32">
        <f t="shared" si="356"/>
        <v>1000.0000000000002</v>
      </c>
      <c r="W1143" s="100">
        <f>IF(A1143=1,((cPH1_+cPHr+(cNES*L1143+(cNES+cOSEX)*G1143+(cNES+cEREX)*H1143+(cNES+cHOEX)*I1143+(cNES+cNES)*S1143+(cNES+cOSEX)*N1143+(cNES+cEREX)*O1143+(cNES+cHOEX)*P1143)))/(1+cDR)^(A$6:A$65537 + 0.5),(cPHr+(cNES*L1143+(cNES+cOSEX)*G1143+(cNES+cEREX)*H1143+(cNES+cHOEX)*I1143+(cNES+cNES)*S1143+(cNES+cOSEX)*N1143+(cNES+cEREX)*O1143+(cNES+cHOEX)*P1143))/(1+cDR)^(((cycle + 0.5)/('Life tables'!$I$2/2))))</f>
        <v>4737.709426489977</v>
      </c>
      <c r="X1143" s="107">
        <f>((L1143+G1143+H1143+I1143+N1143+O1143+P1143+S1143)/('Life tables'!$I$2/2))/(1+oDR)^(((cycle + 0.5)/('Life tables'!$I$2/2)))</f>
        <v>5.0471828103218677</v>
      </c>
      <c r="Y1143" s="31">
        <f>((uNES*L1143+ uOCEX*G1143+uEREX*H1143+uHOEX*I1143+uNES*S1143+ uOCEX*N1143+uEREX*O1143+uHOEX*P1143)/('Life tables'!$I$2/2))/(1+oDR)^(((cycle + 0.5)/('Life tables'!$I$2/2)))</f>
        <v>3.3262359796556198</v>
      </c>
      <c r="Z1143" s="100">
        <f t="shared" si="347"/>
        <v>60209.619354896036</v>
      </c>
      <c r="AA1143" s="107">
        <f>((L1143+G1143+H1143+I1143+N1143+O1143+P1143+S1143)/('Life tables'!$I$2/2))</f>
        <v>9.6641377692122035</v>
      </c>
      <c r="AB1143" s="31">
        <f>((uNES*L1143+ uOCEX*G1143+uEREX*H1143+uHOEX*I1143+uNES*S1143+ uOCEX*N1143+uEREX*O1143+uHOEX*P1143)/('Life tables'!$I$2/2))</f>
        <v>6.3689396576963837</v>
      </c>
    </row>
    <row r="1144" spans="1:28" x14ac:dyDescent="0.25">
      <c r="A1144" s="4">
        <v>1138</v>
      </c>
      <c r="C1144" s="105">
        <f>IF(male=0,VLOOKUP((($A$5:$A$1570/'Life tables'!$I$2)*2)+age,lifetable,13,1),IF(male=1,VLOOKUP((($A$5:$A$1570/'Life tables'!$I$2)*2)+age,lifetable,10,1),"error"))</f>
        <v>2.1164291354772713E-3</v>
      </c>
      <c r="F1144" s="96">
        <f t="shared" si="340"/>
        <v>43.964293790756997</v>
      </c>
      <c r="G1144" s="96">
        <f t="shared" si="341"/>
        <v>4.4163053234790013</v>
      </c>
      <c r="H1144" s="96">
        <f t="shared" si="348"/>
        <v>0.25221888446771884</v>
      </c>
      <c r="I1144" s="96">
        <f t="shared" si="349"/>
        <v>0.10106172167298276</v>
      </c>
      <c r="J1144" s="96">
        <f t="shared" si="342"/>
        <v>0.10314180292505019</v>
      </c>
      <c r="K1144" s="96">
        <f t="shared" si="350"/>
        <v>0.10560385751131324</v>
      </c>
      <c r="L1144" s="96">
        <f t="shared" si="351"/>
        <v>38.985962200700932</v>
      </c>
      <c r="M1144" s="96">
        <f t="shared" si="343"/>
        <v>207.99379085237047</v>
      </c>
      <c r="N1144" s="96">
        <f t="shared" si="344"/>
        <v>20.030252704147852</v>
      </c>
      <c r="O1144" s="96">
        <f t="shared" si="352"/>
        <v>0.47812005580879174</v>
      </c>
      <c r="P1144" s="96">
        <f t="shared" si="353"/>
        <v>0.47812005580879174</v>
      </c>
      <c r="Q1144" s="96">
        <f t="shared" si="345"/>
        <v>0.48462054380509317</v>
      </c>
      <c r="R1144" s="96">
        <f t="shared" si="346"/>
        <v>3.7479410587700102E-2</v>
      </c>
      <c r="S1144" s="96">
        <f t="shared" si="354"/>
        <v>186.48519808221224</v>
      </c>
      <c r="T1144" s="96">
        <f t="shared" ref="T1144:U1159" si="359">J1144+Q1144+T1143</f>
        <v>307.05011500388753</v>
      </c>
      <c r="U1144" s="96">
        <f t="shared" si="359"/>
        <v>441.7226459678144</v>
      </c>
      <c r="V1144" s="32">
        <f t="shared" si="356"/>
        <v>1000.0000000000002</v>
      </c>
      <c r="W1144" s="100">
        <f>IF(A1144=1,((cPH1_+cPHr+(cNES*L1144+(cNES+cOSEX)*G1144+(cNES+cEREX)*H1144+(cNES+cHOEX)*I1144+(cNES+cNES)*S1144+(cNES+cOSEX)*N1144+(cNES+cEREX)*O1144+(cNES+cHOEX)*P1144)))/(1+cDR)^(A$6:A$65537 + 0.5),(cPHr+(cNES*L1144+(cNES+cOSEX)*G1144+(cNES+cEREX)*H1144+(cNES+cHOEX)*I1144+(cNES+cNES)*S1144+(cNES+cOSEX)*N1144+(cNES+cEREX)*O1144+(cNES+cHOEX)*P1144))/(1+cDR)^(((cycle + 0.5)/('Life tables'!$I$2/2))))</f>
        <v>4713.4270143867234</v>
      </c>
      <c r="X1144" s="107">
        <f>((L1144+G1144+H1144+I1144+N1144+O1144+P1144+S1144)/('Life tables'!$I$2/2))/(1+oDR)^(((cycle + 0.5)/('Life tables'!$I$2/2)))</f>
        <v>5.0296695198123329</v>
      </c>
      <c r="Y1144" s="31">
        <f>((uNES*L1144+ uOCEX*G1144+uEREX*H1144+uHOEX*I1144+uNES*S1144+ uOCEX*N1144+uEREX*O1144+uHOEX*P1144)/('Life tables'!$I$2/2))/(1+oDR)^(((cycle + 0.5)/('Life tables'!$I$2/2)))</f>
        <v>3.314694228362447</v>
      </c>
      <c r="Z1144" s="100">
        <f t="shared" si="347"/>
        <v>60035.050777800439</v>
      </c>
      <c r="AA1144" s="107">
        <f>((L1144+G1144+H1144+I1144+N1144+O1144+P1144+S1144)/('Life tables'!$I$2/2))</f>
        <v>9.6361053577111484</v>
      </c>
      <c r="AB1144" s="31">
        <f>((uNES*L1144+ uOCEX*G1144+uEREX*H1144+uHOEX*I1144+uNES*S1144+ uOCEX*N1144+uEREX*O1144+uHOEX*P1144)/('Life tables'!$I$2/2))</f>
        <v>6.3504655101652423</v>
      </c>
    </row>
    <row r="1145" spans="1:28" x14ac:dyDescent="0.25">
      <c r="A1145" s="4">
        <v>1139</v>
      </c>
      <c r="C1145" s="105">
        <f>IF(male=0,VLOOKUP((($A$5:$A$1570/'Life tables'!$I$2)*2)+age,lifetable,13,1),IF(male=1,VLOOKUP((($A$5:$A$1570/'Life tables'!$I$2)*2)+age,lifetable,10,1),"error"))</f>
        <v>2.1164291354772713E-3</v>
      </c>
      <c r="F1145" s="96">
        <f t="shared" si="340"/>
        <v>43.836701757585772</v>
      </c>
      <c r="G1145" s="96">
        <f t="shared" si="341"/>
        <v>4.4034884367115383</v>
      </c>
      <c r="H1145" s="96">
        <f t="shared" si="348"/>
        <v>0.2514869013628252</v>
      </c>
      <c r="I1145" s="96">
        <f t="shared" si="349"/>
        <v>0.10076842296550412</v>
      </c>
      <c r="J1145" s="96">
        <f t="shared" si="342"/>
        <v>0.10284246745971126</v>
      </c>
      <c r="K1145" s="96">
        <f t="shared" si="350"/>
        <v>0.10529737673501049</v>
      </c>
      <c r="L1145" s="96">
        <f t="shared" si="351"/>
        <v>38.872818152351179</v>
      </c>
      <c r="M1145" s="96">
        <f t="shared" si="343"/>
        <v>207.39053727071254</v>
      </c>
      <c r="N1145" s="96">
        <f t="shared" si="344"/>
        <v>19.972158077208402</v>
      </c>
      <c r="O1145" s="96">
        <f t="shared" si="352"/>
        <v>0.47673334308555543</v>
      </c>
      <c r="P1145" s="96">
        <f t="shared" si="353"/>
        <v>0.47673334308555543</v>
      </c>
      <c r="Q1145" s="96">
        <f t="shared" si="345"/>
        <v>0.48321497742930197</v>
      </c>
      <c r="R1145" s="96">
        <f t="shared" si="346"/>
        <v>3.7370707397173103E-2</v>
      </c>
      <c r="S1145" s="96">
        <f t="shared" si="354"/>
        <v>185.94432682250655</v>
      </c>
      <c r="T1145" s="96">
        <f t="shared" si="359"/>
        <v>307.63617244877656</v>
      </c>
      <c r="U1145" s="96">
        <f t="shared" si="359"/>
        <v>441.8653140519466</v>
      </c>
      <c r="V1145" s="32">
        <f t="shared" si="356"/>
        <v>1000.0000000000002</v>
      </c>
      <c r="W1145" s="100">
        <f>IF(A1145=1,((cPH1_+cPHr+(cNES*L1145+(cNES+cOSEX)*G1145+(cNES+cEREX)*H1145+(cNES+cHOEX)*I1145+(cNES+cNES)*S1145+(cNES+cOSEX)*N1145+(cNES+cEREX)*O1145+(cNES+cHOEX)*P1145)))/(1+cDR)^(A$6:A$65537 + 0.5),(cPHr+(cNES*L1145+(cNES+cOSEX)*G1145+(cNES+cEREX)*H1145+(cNES+cHOEX)*I1145+(cNES+cNES)*S1145+(cNES+cOSEX)*N1145+(cNES+cEREX)*O1145+(cNES+cHOEX)*P1145))/(1+cDR)^(((cycle + 0.5)/('Life tables'!$I$2/2))))</f>
        <v>4689.2690601281411</v>
      </c>
      <c r="X1145" s="107">
        <f>((L1145+G1145+H1145+I1145+N1145+O1145+P1145+S1145)/('Life tables'!$I$2/2))/(1+oDR)^(((cycle + 0.5)/('Life tables'!$I$2/2)))</f>
        <v>5.0122170018892627</v>
      </c>
      <c r="Y1145" s="31">
        <f>((uNES*L1145+ uOCEX*G1145+uEREX*H1145+uHOEX*I1145+uNES*S1145+ uOCEX*N1145+uEREX*O1145+uHOEX*P1145)/('Life tables'!$I$2/2))/(1+oDR)^(((cycle + 0.5)/('Life tables'!$I$2/2)))</f>
        <v>3.3031925278548058</v>
      </c>
      <c r="Z1145" s="100">
        <f t="shared" si="347"/>
        <v>59860.98836135491</v>
      </c>
      <c r="AA1145" s="107">
        <f>((L1145+G1145+H1145+I1145+N1145+O1145+P1145+S1145)/('Life tables'!$I$2/2))</f>
        <v>9.6081542645030158</v>
      </c>
      <c r="AB1145" s="31">
        <f>((uNES*L1145+ uOCEX*G1145+uEREX*H1145+uHOEX*I1145+uNES*S1145+ uOCEX*N1145+uEREX*O1145+uHOEX*P1145)/('Life tables'!$I$2/2))</f>
        <v>6.3320449535644112</v>
      </c>
    </row>
    <row r="1146" spans="1:28" x14ac:dyDescent="0.25">
      <c r="A1146" s="4">
        <v>1140</v>
      </c>
      <c r="C1146" s="105">
        <f>IF(male=0,VLOOKUP((($A$5:$A$1570/'Life tables'!$I$2)*2)+age,lifetable,13,1),IF(male=1,VLOOKUP((($A$5:$A$1570/'Life tables'!$I$2)*2)+age,lifetable,10,1),"error"))</f>
        <v>2.1164291354772713E-3</v>
      </c>
      <c r="F1146" s="96">
        <f t="shared" si="340"/>
        <v>43.709482208621822</v>
      </c>
      <c r="G1146" s="96">
        <f t="shared" si="341"/>
        <v>4.3907089667622632</v>
      </c>
      <c r="H1146" s="96">
        <f t="shared" si="348"/>
        <v>0.25075705516365981</v>
      </c>
      <c r="I1146" s="96">
        <f t="shared" si="349"/>
        <v>0.10047598049594124</v>
      </c>
      <c r="J1146" s="96">
        <f t="shared" si="342"/>
        <v>0.10254400585562172</v>
      </c>
      <c r="K1146" s="96">
        <f t="shared" si="350"/>
        <v>0.10499179067953139</v>
      </c>
      <c r="L1146" s="96">
        <f t="shared" si="351"/>
        <v>38.760004409664802</v>
      </c>
      <c r="M1146" s="96">
        <f t="shared" si="343"/>
        <v>206.78903129065529</v>
      </c>
      <c r="N1146" s="96">
        <f t="shared" si="344"/>
        <v>19.914231748089499</v>
      </c>
      <c r="O1146" s="96">
        <f t="shared" si="352"/>
        <v>0.4753506476138506</v>
      </c>
      <c r="P1146" s="96">
        <f t="shared" si="353"/>
        <v>0.4753506476138506</v>
      </c>
      <c r="Q1146" s="96">
        <f t="shared" si="345"/>
        <v>0.48181348292332293</v>
      </c>
      <c r="R1146" s="96">
        <f t="shared" si="346"/>
        <v>3.726231911545981E-2</v>
      </c>
      <c r="S1146" s="96">
        <f t="shared" si="354"/>
        <v>185.40502244529929</v>
      </c>
      <c r="T1146" s="96">
        <f t="shared" si="359"/>
        <v>308.22052993755551</v>
      </c>
      <c r="U1146" s="96">
        <f t="shared" si="359"/>
        <v>442.00756816174157</v>
      </c>
      <c r="V1146" s="32">
        <f t="shared" si="356"/>
        <v>1000.0000000000002</v>
      </c>
      <c r="W1146" s="100">
        <f>IF(A1146=1,((cPH1_+cPHr+(cNES*L1146+(cNES+cOSEX)*G1146+(cNES+cEREX)*H1146+(cNES+cHOEX)*I1146+(cNES+cNES)*S1146+(cNES+cOSEX)*N1146+(cNES+cEREX)*O1146+(cNES+cHOEX)*P1146)))/(1+cDR)^(A$6:A$65537 + 0.5),(cPHr+(cNES*L1146+(cNES+cOSEX)*G1146+(cNES+cEREX)*H1146+(cNES+cHOEX)*I1146+(cNES+cNES)*S1146+(cNES+cOSEX)*N1146+(cNES+cEREX)*O1146+(cNES+cHOEX)*P1146))/(1+cDR)^(((cycle + 0.5)/('Life tables'!$I$2/2))))</f>
        <v>4665.2349263212018</v>
      </c>
      <c r="X1146" s="107">
        <f>((L1146+G1146+H1146+I1146+N1146+O1146+P1146+S1146)/('Life tables'!$I$2/2))/(1+oDR)^(((cycle + 0.5)/('Life tables'!$I$2/2)))</f>
        <v>4.9948250455595167</v>
      </c>
      <c r="Y1146" s="31">
        <f>((uNES*L1146+ uOCEX*G1146+uEREX*H1146+uHOEX*I1146+uNES*S1146+ uOCEX*N1146+uEREX*O1146+uHOEX*P1146)/('Life tables'!$I$2/2))/(1+oDR)^(((cycle + 0.5)/('Life tables'!$I$2/2)))</f>
        <v>3.2917307390846187</v>
      </c>
      <c r="Z1146" s="100">
        <f t="shared" si="347"/>
        <v>59687.430644495682</v>
      </c>
      <c r="AA1146" s="107">
        <f>((L1146+G1146+H1146+I1146+N1146+O1146+P1146+S1146)/('Life tables'!$I$2/2))</f>
        <v>9.5802842534919677</v>
      </c>
      <c r="AB1146" s="31">
        <f>((uNES*L1146+ uOCEX*G1146+uEREX*H1146+uHOEX*I1146+uNES*S1146+ uOCEX*N1146+uEREX*O1146+uHOEX*P1146)/('Life tables'!$I$2/2))</f>
        <v>6.3136778323043821</v>
      </c>
    </row>
    <row r="1147" spans="1:28" x14ac:dyDescent="0.25">
      <c r="A1147" s="4">
        <v>1141</v>
      </c>
      <c r="C1147" s="105">
        <f>IF(male=0,VLOOKUP((($A$5:$A$1570/'Life tables'!$I$2)*2)+age,lifetable,13,1),IF(male=1,VLOOKUP((($A$5:$A$1570/'Life tables'!$I$2)*2)+age,lifetable,10,1),"error"))</f>
        <v>2.1164291354772713E-3</v>
      </c>
      <c r="F1147" s="96">
        <f t="shared" si="340"/>
        <v>43.582633978786284</v>
      </c>
      <c r="G1147" s="96">
        <f t="shared" si="341"/>
        <v>4.3779667965965654</v>
      </c>
      <c r="H1147" s="96">
        <f t="shared" si="348"/>
        <v>0.2500293391862784</v>
      </c>
      <c r="I1147" s="96">
        <f t="shared" si="349"/>
        <v>0.10018439158610085</v>
      </c>
      <c r="J1147" s="96">
        <f t="shared" si="342"/>
        <v>0.10224641537946492</v>
      </c>
      <c r="K1147" s="96">
        <f t="shared" si="350"/>
        <v>0.10468709654631342</v>
      </c>
      <c r="L1147" s="96">
        <f t="shared" si="351"/>
        <v>38.647519939491559</v>
      </c>
      <c r="M1147" s="96">
        <f t="shared" si="343"/>
        <v>206.18926792191687</v>
      </c>
      <c r="N1147" s="96">
        <f t="shared" si="344"/>
        <v>19.856473236216189</v>
      </c>
      <c r="O1147" s="96">
        <f t="shared" si="352"/>
        <v>0.47397195792240293</v>
      </c>
      <c r="P1147" s="96">
        <f t="shared" si="353"/>
        <v>0.47397195792240293</v>
      </c>
      <c r="Q1147" s="96">
        <f t="shared" si="345"/>
        <v>0.48041604865991888</v>
      </c>
      <c r="R1147" s="96">
        <f t="shared" si="346"/>
        <v>3.7154244843337118E-2</v>
      </c>
      <c r="S1147" s="96">
        <f t="shared" si="354"/>
        <v>184.86728047635262</v>
      </c>
      <c r="T1147" s="96">
        <f t="shared" si="359"/>
        <v>308.80319240159491</v>
      </c>
      <c r="U1147" s="96">
        <f t="shared" si="359"/>
        <v>442.14940950313121</v>
      </c>
      <c r="V1147" s="32">
        <f t="shared" si="356"/>
        <v>1000.0000000000002</v>
      </c>
      <c r="W1147" s="100">
        <f>IF(A1147=1,((cPH1_+cPHr+(cNES*L1147+(cNES+cOSEX)*G1147+(cNES+cEREX)*H1147+(cNES+cHOEX)*I1147+(cNES+cNES)*S1147+(cNES+cOSEX)*N1147+(cNES+cEREX)*O1147+(cNES+cHOEX)*P1147)))/(1+cDR)^(A$6:A$65537 + 0.5),(cPHr+(cNES*L1147+(cNES+cOSEX)*G1147+(cNES+cEREX)*H1147+(cNES+cHOEX)*I1147+(cNES+cNES)*S1147+(cNES+cOSEX)*N1147+(cNES+cEREX)*O1147+(cNES+cHOEX)*P1147))/(1+cDR)^(((cycle + 0.5)/('Life tables'!$I$2/2))))</f>
        <v>4641.3239788168075</v>
      </c>
      <c r="X1147" s="107">
        <f>((L1147+G1147+H1147+I1147+N1147+O1147+P1147+S1147)/('Life tables'!$I$2/2))/(1+oDR)^(((cycle + 0.5)/('Life tables'!$I$2/2)))</f>
        <v>4.9774934405663593</v>
      </c>
      <c r="Y1147" s="31">
        <f>((uNES*L1147+ uOCEX*G1147+uEREX*H1147+uHOEX*I1147+uNES*S1147+ uOCEX*N1147+uEREX*O1147+uHOEX*P1147)/('Life tables'!$I$2/2))/(1+oDR)^(((cycle + 0.5)/('Life tables'!$I$2/2)))</f>
        <v>3.2803087234890298</v>
      </c>
      <c r="Z1147" s="100">
        <f t="shared" si="347"/>
        <v>59514.376170144016</v>
      </c>
      <c r="AA1147" s="107">
        <f>((L1147+G1147+H1147+I1147+N1147+O1147+P1147+S1147)/('Life tables'!$I$2/2))</f>
        <v>9.5524950892748244</v>
      </c>
      <c r="AB1147" s="31">
        <f>((uNES*L1147+ uOCEX*G1147+uEREX*H1147+uHOEX*I1147+uNES*S1147+ uOCEX*N1147+uEREX*O1147+uHOEX*P1147)/('Life tables'!$I$2/2))</f>
        <v>6.2953639912519677</v>
      </c>
    </row>
    <row r="1148" spans="1:28" x14ac:dyDescent="0.25">
      <c r="A1148" s="4">
        <v>1142</v>
      </c>
      <c r="C1148" s="105">
        <f>IF(male=0,VLOOKUP((($A$5:$A$1570/'Life tables'!$I$2)*2)+age,lifetable,13,1),IF(male=1,VLOOKUP((($A$5:$A$1570/'Life tables'!$I$2)*2)+age,lifetable,10,1),"error"))</f>
        <v>2.1164291354772713E-3</v>
      </c>
      <c r="F1148" s="96">
        <f t="shared" si="340"/>
        <v>43.456155909383149</v>
      </c>
      <c r="G1148" s="96">
        <f t="shared" si="341"/>
        <v>4.3652618098210052</v>
      </c>
      <c r="H1148" s="96">
        <f t="shared" si="348"/>
        <v>0.24930374678335449</v>
      </c>
      <c r="I1148" s="96">
        <f t="shared" si="349"/>
        <v>9.9893653572462077E-2</v>
      </c>
      <c r="J1148" s="96">
        <f t="shared" si="342"/>
        <v>0.10194969331289867</v>
      </c>
      <c r="K1148" s="96">
        <f t="shared" si="350"/>
        <v>0.10438329155212601</v>
      </c>
      <c r="L1148" s="96">
        <f t="shared" si="351"/>
        <v>38.535363714341301</v>
      </c>
      <c r="M1148" s="96">
        <f t="shared" si="343"/>
        <v>205.59124218589093</v>
      </c>
      <c r="N1148" s="96">
        <f t="shared" si="344"/>
        <v>19.798882062137892</v>
      </c>
      <c r="O1148" s="96">
        <f t="shared" si="352"/>
        <v>0.47259726256677687</v>
      </c>
      <c r="P1148" s="96">
        <f t="shared" si="353"/>
        <v>0.47259726256677687</v>
      </c>
      <c r="Q1148" s="96">
        <f t="shared" si="345"/>
        <v>0.47902266303905672</v>
      </c>
      <c r="R1148" s="96">
        <f t="shared" si="346"/>
        <v>3.7046483683685787E-2</v>
      </c>
      <c r="S1148" s="96">
        <f t="shared" si="354"/>
        <v>184.33109645189674</v>
      </c>
      <c r="T1148" s="96">
        <f t="shared" si="359"/>
        <v>309.38416475794685</v>
      </c>
      <c r="U1148" s="96">
        <f t="shared" si="359"/>
        <v>442.290839278367</v>
      </c>
      <c r="V1148" s="32">
        <f t="shared" si="356"/>
        <v>1000.0000000000002</v>
      </c>
      <c r="W1148" s="100">
        <f>IF(A1148=1,((cPH1_+cPHr+(cNES*L1148+(cNES+cOSEX)*G1148+(cNES+cEREX)*H1148+(cNES+cHOEX)*I1148+(cNES+cNES)*S1148+(cNES+cOSEX)*N1148+(cNES+cEREX)*O1148+(cNES+cHOEX)*P1148)))/(1+cDR)^(A$6:A$65537 + 0.5),(cPHr+(cNES*L1148+(cNES+cOSEX)*G1148+(cNES+cEREX)*H1148+(cNES+cHOEX)*I1148+(cNES+cNES)*S1148+(cNES+cOSEX)*N1148+(cNES+cEREX)*O1148+(cNES+cHOEX)*P1148))/(1+cDR)^(((cycle + 0.5)/('Life tables'!$I$2/2))))</f>
        <v>4617.5355866940399</v>
      </c>
      <c r="X1148" s="107">
        <f>((L1148+G1148+H1148+I1148+N1148+O1148+P1148+S1148)/('Life tables'!$I$2/2))/(1+oDR)^(((cycle + 0.5)/('Life tables'!$I$2/2)))</f>
        <v>4.9602219773867375</v>
      </c>
      <c r="Y1148" s="31">
        <f>((uNES*L1148+ uOCEX*G1148+uEREX*H1148+uHOEX*I1148+uNES*S1148+ uOCEX*N1148+uEREX*O1148+uHOEX*P1148)/('Life tables'!$I$2/2))/(1+oDR)^(((cycle + 0.5)/('Life tables'!$I$2/2)))</f>
        <v>3.2689263429886215</v>
      </c>
      <c r="Z1148" s="100">
        <f t="shared" si="347"/>
        <v>59341.823485203648</v>
      </c>
      <c r="AA1148" s="107">
        <f>((L1148+G1148+H1148+I1148+N1148+O1148+P1148+S1148)/('Life tables'!$I$2/2))</f>
        <v>9.5247865371387608</v>
      </c>
      <c r="AB1148" s="31">
        <f>((uNES*L1148+ uOCEX*G1148+uEREX*H1148+uHOEX*I1148+uNES*S1148+ uOCEX*N1148+uEREX*O1148+uHOEX*P1148)/('Life tables'!$I$2/2))</f>
        <v>6.2771032757287983</v>
      </c>
    </row>
    <row r="1149" spans="1:28" x14ac:dyDescent="0.25">
      <c r="A1149" s="4">
        <v>1143</v>
      </c>
      <c r="C1149" s="105">
        <f>IF(male=0,VLOOKUP((($A$5:$A$1570/'Life tables'!$I$2)*2)+age,lifetable,13,1),IF(male=1,VLOOKUP((($A$5:$A$1570/'Life tables'!$I$2)*2)+age,lifetable,10,1),"error"))</f>
        <v>2.1164291354772713E-3</v>
      </c>
      <c r="F1149" s="96">
        <f t="shared" si="340"/>
        <v>43.330046847974202</v>
      </c>
      <c r="G1149" s="96">
        <f t="shared" si="341"/>
        <v>4.352593890670752</v>
      </c>
      <c r="H1149" s="96">
        <f t="shared" si="348"/>
        <v>0.24858027134346189</v>
      </c>
      <c r="I1149" s="96">
        <f t="shared" si="349"/>
        <v>9.960376380588902E-2</v>
      </c>
      <c r="J1149" s="96">
        <f t="shared" si="342"/>
        <v>0.10165383695226179</v>
      </c>
      <c r="K1149" s="96">
        <f t="shared" si="350"/>
        <v>0.10408037292877</v>
      </c>
      <c r="L1149" s="96">
        <f t="shared" si="351"/>
        <v>38.423534712273067</v>
      </c>
      <c r="M1149" s="96">
        <f t="shared" si="343"/>
        <v>204.9949491157121</v>
      </c>
      <c r="N1149" s="96">
        <f t="shared" si="344"/>
        <v>19.741457747534714</v>
      </c>
      <c r="O1149" s="96">
        <f t="shared" si="352"/>
        <v>0.47122655012952602</v>
      </c>
      <c r="P1149" s="96">
        <f t="shared" si="353"/>
        <v>0.47122655012952602</v>
      </c>
      <c r="Q1149" s="96">
        <f t="shared" si="345"/>
        <v>0.4776333144880589</v>
      </c>
      <c r="R1149" s="96">
        <f t="shared" si="346"/>
        <v>3.6939034741502244E-2</v>
      </c>
      <c r="S1149" s="96">
        <f t="shared" si="354"/>
        <v>183.79646591868877</v>
      </c>
      <c r="T1149" s="96">
        <f t="shared" si="359"/>
        <v>309.96345190938717</v>
      </c>
      <c r="U1149" s="96">
        <f t="shared" si="359"/>
        <v>442.43185868603729</v>
      </c>
      <c r="V1149" s="32">
        <f t="shared" si="356"/>
        <v>1000.0000000000002</v>
      </c>
      <c r="W1149" s="100">
        <f>IF(A1149=1,((cPH1_+cPHr+(cNES*L1149+(cNES+cOSEX)*G1149+(cNES+cEREX)*H1149+(cNES+cHOEX)*I1149+(cNES+cNES)*S1149+(cNES+cOSEX)*N1149+(cNES+cEREX)*O1149+(cNES+cHOEX)*P1149)))/(1+cDR)^(A$6:A$65537 + 0.5),(cPHr+(cNES*L1149+(cNES+cOSEX)*G1149+(cNES+cEREX)*H1149+(cNES+cHOEX)*I1149+(cNES+cNES)*S1149+(cNES+cOSEX)*N1149+(cNES+cEREX)*O1149+(cNES+cHOEX)*P1149))/(1+cDR)^(((cycle + 0.5)/('Life tables'!$I$2/2))))</f>
        <v>4593.8691222444777</v>
      </c>
      <c r="X1149" s="107">
        <f>((L1149+G1149+H1149+I1149+N1149+O1149+P1149+S1149)/('Life tables'!$I$2/2))/(1+oDR)^(((cycle + 0.5)/('Life tables'!$I$2/2)))</f>
        <v>4.9430104472285947</v>
      </c>
      <c r="Y1149" s="31">
        <f>((uNES*L1149+ uOCEX*G1149+uEREX*H1149+uHOEX*I1149+uNES*S1149+ uOCEX*N1149+uEREX*O1149+uHOEX*P1149)/('Life tables'!$I$2/2))/(1+oDR)^(((cycle + 0.5)/('Life tables'!$I$2/2)))</f>
        <v>3.2575834599856481</v>
      </c>
      <c r="Z1149" s="100">
        <f t="shared" si="347"/>
        <v>59169.771140557918</v>
      </c>
      <c r="AA1149" s="107">
        <f>((L1149+G1149+H1149+I1149+N1149+O1149+P1149+S1149)/('Life tables'!$I$2/2))</f>
        <v>9.4971583630590448</v>
      </c>
      <c r="AB1149" s="31">
        <f>((uNES*L1149+ uOCEX*G1149+uEREX*H1149+uHOEX*I1149+uNES*S1149+ uOCEX*N1149+uEREX*O1149+uHOEX*P1149)/('Life tables'!$I$2/2))</f>
        <v>6.2588955315098413</v>
      </c>
    </row>
    <row r="1150" spans="1:28" x14ac:dyDescent="0.25">
      <c r="A1150" s="4">
        <v>1144</v>
      </c>
      <c r="C1150" s="105">
        <f>IF(male=0,VLOOKUP((($A$5:$A$1570/'Life tables'!$I$2)*2)+age,lifetable,13,1),IF(male=1,VLOOKUP((($A$5:$A$1570/'Life tables'!$I$2)*2)+age,lifetable,10,1),"error"))</f>
        <v>2.1164291354772713E-3</v>
      </c>
      <c r="F1150" s="96">
        <f t="shared" si="340"/>
        <v>43.204305648258007</v>
      </c>
      <c r="G1150" s="96">
        <f t="shared" si="341"/>
        <v>4.3399629239974287</v>
      </c>
      <c r="H1150" s="96">
        <f t="shared" si="348"/>
        <v>0.24785890629038057</v>
      </c>
      <c r="I1150" s="96">
        <f t="shared" si="349"/>
        <v>9.9314719651352482E-2</v>
      </c>
      <c r="J1150" s="96">
        <f t="shared" si="342"/>
        <v>0.10135884360829014</v>
      </c>
      <c r="K1150" s="96">
        <f t="shared" si="350"/>
        <v>0.10377833792278697</v>
      </c>
      <c r="L1150" s="96">
        <f t="shared" si="351"/>
        <v>38.312031916787767</v>
      </c>
      <c r="M1150" s="96">
        <f t="shared" si="343"/>
        <v>204.40038375631772</v>
      </c>
      <c r="N1150" s="96">
        <f t="shared" si="344"/>
        <v>19.684199815223383</v>
      </c>
      <c r="O1150" s="96">
        <f t="shared" si="352"/>
        <v>0.46985980922033516</v>
      </c>
      <c r="P1150" s="96">
        <f t="shared" si="353"/>
        <v>0.46985980922033516</v>
      </c>
      <c r="Q1150" s="96">
        <f t="shared" si="345"/>
        <v>0.47624799146174851</v>
      </c>
      <c r="R1150" s="96">
        <f t="shared" si="346"/>
        <v>3.683189712390969E-2</v>
      </c>
      <c r="S1150" s="96">
        <f t="shared" si="354"/>
        <v>183.263384434068</v>
      </c>
      <c r="T1150" s="96">
        <f t="shared" si="359"/>
        <v>310.54105874445719</v>
      </c>
      <c r="U1150" s="96">
        <f t="shared" si="359"/>
        <v>442.57246892108401</v>
      </c>
      <c r="V1150" s="32">
        <f t="shared" si="356"/>
        <v>1000.0000000000002</v>
      </c>
      <c r="W1150" s="100">
        <f>IF(A1150=1,((cPH1_+cPHr+(cNES*L1150+(cNES+cOSEX)*G1150+(cNES+cEREX)*H1150+(cNES+cHOEX)*I1150+(cNES+cNES)*S1150+(cNES+cOSEX)*N1150+(cNES+cEREX)*O1150+(cNES+cHOEX)*P1150)))/(1+cDR)^(A$6:A$65537 + 0.5),(cPHr+(cNES*L1150+(cNES+cOSEX)*G1150+(cNES+cEREX)*H1150+(cNES+cHOEX)*I1150+(cNES+cNES)*S1150+(cNES+cOSEX)*N1150+(cNES+cEREX)*O1150+(cNES+cHOEX)*P1150))/(1+cDR)^(((cycle + 0.5)/('Life tables'!$I$2/2))))</f>
        <v>4570.3239609565526</v>
      </c>
      <c r="X1150" s="107">
        <f>((L1150+G1150+H1150+I1150+N1150+O1150+P1150+S1150)/('Life tables'!$I$2/2))/(1+oDR)^(((cycle + 0.5)/('Life tables'!$I$2/2)))</f>
        <v>4.9258586420281905</v>
      </c>
      <c r="Y1150" s="31">
        <f>((uNES*L1150+ uOCEX*G1150+uEREX*H1150+uHOEX*I1150+uNES*S1150+ uOCEX*N1150+uEREX*O1150+uHOEX*P1150)/('Life tables'!$I$2/2))/(1+oDR)^(((cycle + 0.5)/('Life tables'!$I$2/2)))</f>
        <v>3.2462799373622633</v>
      </c>
      <c r="Z1150" s="100">
        <f t="shared" si="347"/>
        <v>58998.217691066529</v>
      </c>
      <c r="AA1150" s="107">
        <f>((L1150+G1150+H1150+I1150+N1150+O1150+P1150+S1150)/('Life tables'!$I$2/2))</f>
        <v>9.4696103336967834</v>
      </c>
      <c r="AB1150" s="31">
        <f>((uNES*L1150+ uOCEX*G1150+uEREX*H1150+uHOEX*I1150+uNES*S1150+ uOCEX*N1150+uEREX*O1150+uHOEX*P1150)/('Life tables'!$I$2/2))</f>
        <v>6.2407406048219087</v>
      </c>
    </row>
    <row r="1151" spans="1:28" x14ac:dyDescent="0.25">
      <c r="A1151" s="4">
        <v>1145</v>
      </c>
      <c r="C1151" s="105">
        <f>IF(male=0,VLOOKUP((($A$5:$A$1570/'Life tables'!$I$2)*2)+age,lifetable,13,1),IF(male=1,VLOOKUP((($A$5:$A$1570/'Life tables'!$I$2)*2)+age,lifetable,10,1),"error"))</f>
        <v>2.1164291354772713E-3</v>
      </c>
      <c r="F1151" s="96">
        <f t="shared" si="340"/>
        <v>43.078931169953023</v>
      </c>
      <c r="G1151" s="96">
        <f t="shared" si="341"/>
        <v>4.3273687952573665</v>
      </c>
      <c r="H1151" s="96">
        <f t="shared" si="348"/>
        <v>0.24713964508242611</v>
      </c>
      <c r="I1151" s="96">
        <f t="shared" si="349"/>
        <v>9.9026518487661377E-2</v>
      </c>
      <c r="J1151" s="96">
        <f t="shared" si="342"/>
        <v>0.10106471060584254</v>
      </c>
      <c r="K1151" s="96">
        <f t="shared" si="350"/>
        <v>0.10347718379517856</v>
      </c>
      <c r="L1151" s="96">
        <f t="shared" si="351"/>
        <v>38.200854316724545</v>
      </c>
      <c r="M1151" s="96">
        <f t="shared" si="343"/>
        <v>203.80754116450601</v>
      </c>
      <c r="N1151" s="96">
        <f t="shared" si="344"/>
        <v>19.62710778916286</v>
      </c>
      <c r="O1151" s="96">
        <f t="shared" si="352"/>
        <v>0.46849702847615404</v>
      </c>
      <c r="P1151" s="96">
        <f t="shared" si="353"/>
        <v>0.46849702847615404</v>
      </c>
      <c r="Q1151" s="96">
        <f t="shared" si="345"/>
        <v>0.47486668244258395</v>
      </c>
      <c r="R1151" s="96">
        <f t="shared" si="346"/>
        <v>3.6725069940168623E-2</v>
      </c>
      <c r="S1151" s="96">
        <f t="shared" si="354"/>
        <v>182.73184756600807</v>
      </c>
      <c r="T1151" s="96">
        <f t="shared" si="359"/>
        <v>311.11699013750564</v>
      </c>
      <c r="U1151" s="96">
        <f t="shared" si="359"/>
        <v>442.71267117481938</v>
      </c>
      <c r="V1151" s="32">
        <f t="shared" si="356"/>
        <v>1000.0000000000002</v>
      </c>
      <c r="W1151" s="100">
        <f>IF(A1151=1,((cPH1_+cPHr+(cNES*L1151+(cNES+cOSEX)*G1151+(cNES+cEREX)*H1151+(cNES+cHOEX)*I1151+(cNES+cNES)*S1151+(cNES+cOSEX)*N1151+(cNES+cEREX)*O1151+(cNES+cHOEX)*P1151)))/(1+cDR)^(A$6:A$65537 + 0.5),(cPHr+(cNES*L1151+(cNES+cOSEX)*G1151+(cNES+cEREX)*H1151+(cNES+cHOEX)*I1151+(cNES+cNES)*S1151+(cNES+cOSEX)*N1151+(cNES+cEREX)*O1151+(cNES+cHOEX)*P1151))/(1+cDR)^(((cycle + 0.5)/('Life tables'!$I$2/2))))</f>
        <v>4546.8994814999442</v>
      </c>
      <c r="X1151" s="107">
        <f>((L1151+G1151+H1151+I1151+N1151+O1151+P1151+S1151)/('Life tables'!$I$2/2))/(1+oDR)^(((cycle + 0.5)/('Life tables'!$I$2/2)))</f>
        <v>4.9087663544474305</v>
      </c>
      <c r="Y1151" s="31">
        <f>((uNES*L1151+ uOCEX*G1151+uEREX*H1151+uHOEX*I1151+uNES*S1151+ uOCEX*N1151+uEREX*O1151+uHOEX*P1151)/('Life tables'!$I$2/2))/(1+oDR)^(((cycle + 0.5)/('Life tables'!$I$2/2)))</f>
        <v>3.2350156384787709</v>
      </c>
      <c r="Z1151" s="100">
        <f t="shared" si="347"/>
        <v>58827.161695562063</v>
      </c>
      <c r="AA1151" s="107">
        <f>((L1151+G1151+H1151+I1151+N1151+O1151+P1151+S1151)/('Life tables'!$I$2/2))</f>
        <v>9.4421422163966806</v>
      </c>
      <c r="AB1151" s="31">
        <f>((uNES*L1151+ uOCEX*G1151+uEREX*H1151+uHOEX*I1151+uNES*S1151+ uOCEX*N1151+uEREX*O1151+uHOEX*P1151)/('Life tables'!$I$2/2))</f>
        <v>6.2226383423421883</v>
      </c>
    </row>
    <row r="1152" spans="1:28" x14ac:dyDescent="0.25">
      <c r="A1152" s="4">
        <v>1146</v>
      </c>
      <c r="C1152" s="105">
        <f>IF(male=0,VLOOKUP((($A$5:$A$1570/'Life tables'!$I$2)*2)+age,lifetable,13,1),IF(male=1,VLOOKUP((($A$5:$A$1570/'Life tables'!$I$2)*2)+age,lifetable,10,1),"error"))</f>
        <v>2.1164291354772713E-3</v>
      </c>
      <c r="F1152" s="96">
        <f t="shared" si="340"/>
        <v>42.953922278684466</v>
      </c>
      <c r="G1152" s="96">
        <f t="shared" si="341"/>
        <v>4.3148113905002452</v>
      </c>
      <c r="H1152" s="96">
        <f t="shared" si="348"/>
        <v>0.24642248121180046</v>
      </c>
      <c r="I1152" s="96">
        <f t="shared" si="349"/>
        <v>9.8739157707202596E-2</v>
      </c>
      <c r="J1152" s="96">
        <f t="shared" si="342"/>
        <v>0.10077143528363526</v>
      </c>
      <c r="K1152" s="96">
        <f t="shared" si="350"/>
        <v>0.10317690782113466</v>
      </c>
      <c r="L1152" s="96">
        <f t="shared" si="351"/>
        <v>38.090000906160448</v>
      </c>
      <c r="M1152" s="96">
        <f t="shared" si="343"/>
        <v>203.21641640899077</v>
      </c>
      <c r="N1152" s="96">
        <f t="shared" si="344"/>
        <v>19.5701811944596</v>
      </c>
      <c r="O1152" s="96">
        <f t="shared" si="352"/>
        <v>0.46713819656132294</v>
      </c>
      <c r="P1152" s="96">
        <f t="shared" si="353"/>
        <v>0.46713819656132294</v>
      </c>
      <c r="Q1152" s="96">
        <f t="shared" si="345"/>
        <v>0.47348937594078649</v>
      </c>
      <c r="R1152" s="96">
        <f t="shared" si="346"/>
        <v>3.6618552301686647E-2</v>
      </c>
      <c r="S1152" s="96">
        <f t="shared" si="354"/>
        <v>182.20185089316604</v>
      </c>
      <c r="T1152" s="96">
        <f t="shared" si="359"/>
        <v>311.69125094873004</v>
      </c>
      <c r="U1152" s="96">
        <f t="shared" si="359"/>
        <v>442.85246663494218</v>
      </c>
      <c r="V1152" s="32">
        <f t="shared" si="356"/>
        <v>1000.0000000000002</v>
      </c>
      <c r="W1152" s="100">
        <f>IF(A1152=1,((cPH1_+cPHr+(cNES*L1152+(cNES+cOSEX)*G1152+(cNES+cEREX)*H1152+(cNES+cHOEX)*I1152+(cNES+cNES)*S1152+(cNES+cOSEX)*N1152+(cNES+cEREX)*O1152+(cNES+cHOEX)*P1152)))/(1+cDR)^(A$6:A$65537 + 0.5),(cPHr+(cNES*L1152+(cNES+cOSEX)*G1152+(cNES+cEREX)*H1152+(cNES+cHOEX)*I1152+(cNES+cNES)*S1152+(cNES+cOSEX)*N1152+(cNES+cEREX)*O1152+(cNES+cHOEX)*P1152))/(1+cDR)^(((cycle + 0.5)/('Life tables'!$I$2/2))))</f>
        <v>4523.5950657100584</v>
      </c>
      <c r="X1152" s="107">
        <f>((L1152+G1152+H1152+I1152+N1152+O1152+P1152+S1152)/('Life tables'!$I$2/2))/(1+oDR)^(((cycle + 0.5)/('Life tables'!$I$2/2)))</f>
        <v>4.8917333778712218</v>
      </c>
      <c r="Y1152" s="31">
        <f>((uNES*L1152+ uOCEX*G1152+uEREX*H1152+uHOEX*I1152+uNES*S1152+ uOCEX*N1152+uEREX*O1152+uHOEX*P1152)/('Life tables'!$I$2/2))/(1+oDR)^(((cycle + 0.5)/('Life tables'!$I$2/2)))</f>
        <v>3.2237904271718816</v>
      </c>
      <c r="Z1152" s="100">
        <f t="shared" si="347"/>
        <v>58656.6017168463</v>
      </c>
      <c r="AA1152" s="107">
        <f>((L1152+G1152+H1152+I1152+N1152+O1152+P1152+S1152)/('Life tables'!$I$2/2))</f>
        <v>9.4147537791848173</v>
      </c>
      <c r="AB1152" s="31">
        <f>((uNES*L1152+ uOCEX*G1152+uEREX*H1152+uHOEX*I1152+uNES*S1152+ uOCEX*N1152+uEREX*O1152+uHOEX*P1152)/('Life tables'!$I$2/2))</f>
        <v>6.2045885911967877</v>
      </c>
    </row>
    <row r="1153" spans="1:28" x14ac:dyDescent="0.25">
      <c r="A1153" s="4">
        <v>1147</v>
      </c>
      <c r="C1153" s="105">
        <f>IF(male=0,VLOOKUP((($A$5:$A$1570/'Life tables'!$I$2)*2)+age,lifetable,13,1),IF(male=1,VLOOKUP((($A$5:$A$1570/'Life tables'!$I$2)*2)+age,lifetable,10,1),"error"))</f>
        <v>2.1164291354772713E-3</v>
      </c>
      <c r="F1153" s="96">
        <f t="shared" si="340"/>
        <v>42.829277845874962</v>
      </c>
      <c r="G1153" s="96">
        <f t="shared" si="341"/>
        <v>4.3022905963581053</v>
      </c>
      <c r="H1153" s="96">
        <f t="shared" si="348"/>
        <v>0.24570740820396486</v>
      </c>
      <c r="I1153" s="96">
        <f t="shared" si="349"/>
        <v>9.8452634715689671E-2</v>
      </c>
      <c r="J1153" s="96">
        <f t="shared" si="342"/>
        <v>0.10047901499398543</v>
      </c>
      <c r="K1153" s="96">
        <f t="shared" si="350"/>
        <v>0.10287750728977073</v>
      </c>
      <c r="L1153" s="96">
        <f t="shared" si="351"/>
        <v>37.979470684313448</v>
      </c>
      <c r="M1153" s="96">
        <f t="shared" si="343"/>
        <v>202.62700457045304</v>
      </c>
      <c r="N1153" s="96">
        <f t="shared" si="344"/>
        <v>19.513419557372526</v>
      </c>
      <c r="O1153" s="96">
        <f t="shared" si="352"/>
        <v>0.46578330216769154</v>
      </c>
      <c r="P1153" s="96">
        <f t="shared" si="353"/>
        <v>0.46578330216769154</v>
      </c>
      <c r="Q1153" s="96">
        <f t="shared" si="345"/>
        <v>0.47211606049446131</v>
      </c>
      <c r="R1153" s="96">
        <f t="shared" si="346"/>
        <v>3.6512343322027796E-2</v>
      </c>
      <c r="S1153" s="96">
        <f t="shared" si="354"/>
        <v>181.67339000492865</v>
      </c>
      <c r="T1153" s="96">
        <f t="shared" si="359"/>
        <v>312.26384602421848</v>
      </c>
      <c r="U1153" s="96">
        <f t="shared" si="359"/>
        <v>442.99185648555397</v>
      </c>
      <c r="V1153" s="32">
        <f t="shared" si="356"/>
        <v>1000.0000000000002</v>
      </c>
      <c r="W1153" s="100">
        <f>IF(A1153=1,((cPH1_+cPHr+(cNES*L1153+(cNES+cOSEX)*G1153+(cNES+cEREX)*H1153+(cNES+cHOEX)*I1153+(cNES+cNES)*S1153+(cNES+cOSEX)*N1153+(cNES+cEREX)*O1153+(cNES+cHOEX)*P1153)))/(1+cDR)^(A$6:A$65537 + 0.5),(cPHr+(cNES*L1153+(cNES+cOSEX)*G1153+(cNES+cEREX)*H1153+(cNES+cHOEX)*I1153+(cNES+cNES)*S1153+(cNES+cOSEX)*N1153+(cNES+cEREX)*O1153+(cNES+cHOEX)*P1153))/(1+cDR)^(((cycle + 0.5)/('Life tables'!$I$2/2))))</f>
        <v>4500.410098572509</v>
      </c>
      <c r="X1153" s="107">
        <f>((L1153+G1153+H1153+I1153+N1153+O1153+P1153+S1153)/('Life tables'!$I$2/2))/(1+oDR)^(((cycle + 0.5)/('Life tables'!$I$2/2)))</f>
        <v>4.8747595064048328</v>
      </c>
      <c r="Y1153" s="31">
        <f>((uNES*L1153+ uOCEX*G1153+uEREX*H1153+uHOEX*I1153+uNES*S1153+ uOCEX*N1153+uEREX*O1153+uHOEX*P1153)/('Life tables'!$I$2/2))/(1+oDR)^(((cycle + 0.5)/('Life tables'!$I$2/2)))</f>
        <v>3.2126041677529757</v>
      </c>
      <c r="Z1153" s="100">
        <f t="shared" si="347"/>
        <v>58486.53632168613</v>
      </c>
      <c r="AA1153" s="107">
        <f>((L1153+G1153+H1153+I1153+N1153+O1153+P1153+S1153)/('Life tables'!$I$2/2))</f>
        <v>9.3874447907664429</v>
      </c>
      <c r="AB1153" s="31">
        <f>((uNES*L1153+ uOCEX*G1153+uEREX*H1153+uHOEX*I1153+uNES*S1153+ uOCEX*N1153+uEREX*O1153+uHOEX*P1153)/('Life tables'!$I$2/2))</f>
        <v>6.1865911989592828</v>
      </c>
    </row>
    <row r="1154" spans="1:28" x14ac:dyDescent="0.25">
      <c r="A1154" s="4">
        <v>1148</v>
      </c>
      <c r="C1154" s="105">
        <f>IF(male=0,VLOOKUP((($A$5:$A$1570/'Life tables'!$I$2)*2)+age,lifetable,13,1),IF(male=1,VLOOKUP((($A$5:$A$1570/'Life tables'!$I$2)*2)+age,lifetable,10,1),"error"))</f>
        <v>2.3461920920215817E-3</v>
      </c>
      <c r="F1154" s="96">
        <f t="shared" si="340"/>
        <v>42.70499674863877</v>
      </c>
      <c r="G1154" s="96">
        <f t="shared" si="341"/>
        <v>4.2898063000347237</v>
      </c>
      <c r="H1154" s="96">
        <f t="shared" si="348"/>
        <v>0.24499441961703283</v>
      </c>
      <c r="I1154" s="96">
        <f t="shared" si="349"/>
        <v>9.8166946931919616E-2</v>
      </c>
      <c r="J1154" s="96">
        <f t="shared" si="342"/>
        <v>0.11106395776339395</v>
      </c>
      <c r="K1154" s="96">
        <f t="shared" si="350"/>
        <v>0.10257897950387371</v>
      </c>
      <c r="L1154" s="96">
        <f t="shared" si="351"/>
        <v>37.858386144787829</v>
      </c>
      <c r="M1154" s="96">
        <f t="shared" si="343"/>
        <v>202.03930074158899</v>
      </c>
      <c r="N1154" s="96">
        <f t="shared" si="344"/>
        <v>19.456822405317645</v>
      </c>
      <c r="O1154" s="96">
        <f t="shared" si="352"/>
        <v>0.46443233401472894</v>
      </c>
      <c r="P1154" s="96">
        <f t="shared" si="353"/>
        <v>0.46443233401472894</v>
      </c>
      <c r="Q1154" s="96">
        <f t="shared" si="345"/>
        <v>0.52185174747939977</v>
      </c>
      <c r="R1154" s="96">
        <f t="shared" si="346"/>
        <v>3.6406442116921178E-2</v>
      </c>
      <c r="S1154" s="96">
        <f t="shared" si="354"/>
        <v>181.09535547864556</v>
      </c>
      <c r="T1154" s="96">
        <f t="shared" si="359"/>
        <v>312.89676172946128</v>
      </c>
      <c r="U1154" s="96">
        <f t="shared" si="359"/>
        <v>443.13084190717478</v>
      </c>
      <c r="V1154" s="32">
        <f t="shared" si="356"/>
        <v>1000.0000000000002</v>
      </c>
      <c r="W1154" s="100">
        <f>IF(A1154=1,((cPH1_+cPHr+(cNES*L1154+(cNES+cOSEX)*G1154+(cNES+cEREX)*H1154+(cNES+cHOEX)*I1154+(cNES+cNES)*S1154+(cNES+cOSEX)*N1154+(cNES+cEREX)*O1154+(cNES+cHOEX)*P1154)))/(1+cDR)^(A$6:A$65537 + 0.5),(cPHr+(cNES*L1154+(cNES+cOSEX)*G1154+(cNES+cEREX)*H1154+(cNES+cHOEX)*I1154+(cNES+cNES)*S1154+(cNES+cOSEX)*N1154+(cNES+cEREX)*O1154+(cNES+cHOEX)*P1154))/(1+cDR)^(((cycle + 0.5)/('Life tables'!$I$2/2))))</f>
        <v>4476.3635589543765</v>
      </c>
      <c r="X1154" s="107">
        <f>((L1154+G1154+H1154+I1154+N1154+O1154+P1154+S1154)/('Life tables'!$I$2/2))/(1+oDR)^(((cycle + 0.5)/('Life tables'!$I$2/2)))</f>
        <v>4.856610706030315</v>
      </c>
      <c r="Y1154" s="31">
        <f>((uNES*L1154+ uOCEX*G1154+uEREX*H1154+uHOEX*I1154+uNES*S1154+ uOCEX*N1154+uEREX*O1154+uHOEX*P1154)/('Life tables'!$I$2/2))/(1+oDR)^(((cycle + 0.5)/('Life tables'!$I$2/2)))</f>
        <v>3.2006300596829407</v>
      </c>
      <c r="Z1154" s="100">
        <f t="shared" si="347"/>
        <v>58304.19434687413</v>
      </c>
      <c r="AA1154" s="107">
        <f>((L1154+G1154+H1154+I1154+N1154+O1154+P1154+S1154)/('Life tables'!$I$2/2))</f>
        <v>9.3578376485912429</v>
      </c>
      <c r="AB1154" s="31">
        <f>((uNES*L1154+ uOCEX*G1154+uEREX*H1154+uHOEX*I1154+uNES*S1154+ uOCEX*N1154+uEREX*O1154+uHOEX*P1154)/('Life tables'!$I$2/2))</f>
        <v>6.1670531744544776</v>
      </c>
    </row>
    <row r="1155" spans="1:28" x14ac:dyDescent="0.25">
      <c r="A1155" s="4">
        <v>1149</v>
      </c>
      <c r="C1155" s="105">
        <f>IF(male=0,VLOOKUP((($A$5:$A$1570/'Life tables'!$I$2)*2)+age,lifetable,13,1),IF(male=1,VLOOKUP((($A$5:$A$1570/'Life tables'!$I$2)*2)+age,lifetable,10,1),"error"))</f>
        <v>2.3461920920215817E-3</v>
      </c>
      <c r="F1155" s="96">
        <f t="shared" si="340"/>
        <v>42.57018388087122</v>
      </c>
      <c r="G1155" s="96">
        <f t="shared" si="341"/>
        <v>4.2762640653196859</v>
      </c>
      <c r="H1155" s="96">
        <f t="shared" si="348"/>
        <v>0.24422101128521576</v>
      </c>
      <c r="I1155" s="96">
        <f t="shared" si="349"/>
        <v>9.7857049527787426E-2</v>
      </c>
      <c r="J1155" s="96">
        <f t="shared" si="342"/>
        <v>0.11071334655178731</v>
      </c>
      <c r="K1155" s="96">
        <f t="shared" si="350"/>
        <v>0.10225515401616829</v>
      </c>
      <c r="L1155" s="96">
        <f t="shared" si="351"/>
        <v>37.738873254170578</v>
      </c>
      <c r="M1155" s="96">
        <f t="shared" si="343"/>
        <v>201.40221248249293</v>
      </c>
      <c r="N1155" s="96">
        <f t="shared" si="344"/>
        <v>19.39546942563376</v>
      </c>
      <c r="O1155" s="96">
        <f t="shared" si="352"/>
        <v>0.46296784474922803</v>
      </c>
      <c r="P1155" s="96">
        <f t="shared" si="353"/>
        <v>0.46296784474922803</v>
      </c>
      <c r="Q1155" s="96">
        <f t="shared" si="345"/>
        <v>0.52020619822196534</v>
      </c>
      <c r="R1155" s="96">
        <f t="shared" si="346"/>
        <v>3.6291642091663634E-2</v>
      </c>
      <c r="S1155" s="96">
        <f t="shared" si="354"/>
        <v>180.52430952704708</v>
      </c>
      <c r="T1155" s="96">
        <f t="shared" si="359"/>
        <v>313.52768127423502</v>
      </c>
      <c r="U1155" s="96">
        <f t="shared" si="359"/>
        <v>443.26938870328263</v>
      </c>
      <c r="V1155" s="32">
        <f t="shared" si="356"/>
        <v>1000.0000000000002</v>
      </c>
      <c r="W1155" s="100">
        <f>IF(A1155=1,((cPH1_+cPHr+(cNES*L1155+(cNES+cOSEX)*G1155+(cNES+cEREX)*H1155+(cNES+cHOEX)*I1155+(cNES+cNES)*S1155+(cNES+cOSEX)*N1155+(cNES+cEREX)*O1155+(cNES+cHOEX)*P1155)))/(1+cDR)^(A$6:A$65537 + 0.5),(cPHr+(cNES*L1155+(cNES+cOSEX)*G1155+(cNES+cEREX)*H1155+(cNES+cHOEX)*I1155+(cNES+cNES)*S1155+(cNES+cOSEX)*N1155+(cNES+cEREX)*O1155+(cNES+cHOEX)*P1155))/(1+cDR)^(((cycle + 0.5)/('Life tables'!$I$2/2))))</f>
        <v>4452.2906546630211</v>
      </c>
      <c r="X1155" s="107">
        <f>((L1155+G1155+H1155+I1155+N1155+O1155+P1155+S1155)/('Life tables'!$I$2/2))/(1+oDR)^(((cycle + 0.5)/('Life tables'!$I$2/2)))</f>
        <v>4.8385294794822089</v>
      </c>
      <c r="Y1155" s="31">
        <f>((uNES*L1155+ uOCEX*G1155+uEREX*H1155+uHOEX*I1155+uNES*S1155+ uOCEX*N1155+uEREX*O1155+uHOEX*P1155)/('Life tables'!$I$2/2))/(1+oDR)^(((cycle + 0.5)/('Life tables'!$I$2/2)))</f>
        <v>3.1887140741740971</v>
      </c>
      <c r="Z1155" s="100">
        <f t="shared" si="347"/>
        <v>58120.399437926957</v>
      </c>
      <c r="AA1155" s="107">
        <f>((L1155+G1155+H1155+I1155+N1155+O1155+P1155+S1155)/('Life tables'!$I$2/2))</f>
        <v>9.3283238953906515</v>
      </c>
      <c r="AB1155" s="31">
        <f>((uNES*L1155+ uOCEX*G1155+uEREX*H1155+uHOEX*I1155+uNES*S1155+ uOCEX*N1155+uEREX*O1155+uHOEX*P1155)/('Life tables'!$I$2/2))</f>
        <v>6.1476028656685759</v>
      </c>
    </row>
    <row r="1156" spans="1:28" x14ac:dyDescent="0.25">
      <c r="A1156" s="4">
        <v>1150</v>
      </c>
      <c r="C1156" s="105">
        <f>IF(male=0,VLOOKUP((($A$5:$A$1570/'Life tables'!$I$2)*2)+age,lifetable,13,1),IF(male=1,VLOOKUP((($A$5:$A$1570/'Life tables'!$I$2)*2)+age,lifetable,10,1),"error"))</f>
        <v>2.3461920920215817E-3</v>
      </c>
      <c r="F1156" s="96">
        <f t="shared" si="340"/>
        <v>42.435800723773752</v>
      </c>
      <c r="G1156" s="96">
        <f t="shared" si="341"/>
        <v>4.2627649959407927</v>
      </c>
      <c r="H1156" s="96">
        <f t="shared" si="348"/>
        <v>0.24345006816178727</v>
      </c>
      <c r="I1156" s="96">
        <f t="shared" si="349"/>
        <v>9.7548139909342094E-2</v>
      </c>
      <c r="J1156" s="96">
        <f t="shared" si="342"/>
        <v>0.11036385289951441</v>
      </c>
      <c r="K1156" s="96">
        <f t="shared" si="350"/>
        <v>0.10193236070936382</v>
      </c>
      <c r="L1156" s="96">
        <f t="shared" si="351"/>
        <v>37.619741306152953</v>
      </c>
      <c r="M1156" s="96">
        <f t="shared" si="343"/>
        <v>200.7671292987088</v>
      </c>
      <c r="N1156" s="96">
        <f t="shared" si="344"/>
        <v>19.334309539046664</v>
      </c>
      <c r="O1156" s="96">
        <f t="shared" si="352"/>
        <v>0.46150796459593241</v>
      </c>
      <c r="P1156" s="96">
        <f t="shared" si="353"/>
        <v>0.46150796459593241</v>
      </c>
      <c r="Q1156" s="96">
        <f t="shared" si="345"/>
        <v>0.51856582791759354</v>
      </c>
      <c r="R1156" s="96">
        <f t="shared" si="346"/>
        <v>3.6177203370657371E-2</v>
      </c>
      <c r="S1156" s="96">
        <f t="shared" si="354"/>
        <v>179.95506079918201</v>
      </c>
      <c r="T1156" s="96">
        <f t="shared" si="359"/>
        <v>314.15661095505214</v>
      </c>
      <c r="U1156" s="96">
        <f t="shared" si="359"/>
        <v>443.40749826736266</v>
      </c>
      <c r="V1156" s="32">
        <f t="shared" si="356"/>
        <v>1000.0000000000002</v>
      </c>
      <c r="W1156" s="100">
        <f>IF(A1156=1,((cPH1_+cPHr+(cNES*L1156+(cNES+cOSEX)*G1156+(cNES+cEREX)*H1156+(cNES+cHOEX)*I1156+(cNES+cNES)*S1156+(cNES+cOSEX)*N1156+(cNES+cEREX)*O1156+(cNES+cHOEX)*P1156)))/(1+cDR)^(A$6:A$65537 + 0.5),(cPHr+(cNES*L1156+(cNES+cOSEX)*G1156+(cNES+cEREX)*H1156+(cNES+cHOEX)*I1156+(cNES+cNES)*S1156+(cNES+cOSEX)*N1156+(cNES+cEREX)*O1156+(cNES+cHOEX)*P1156))/(1+cDR)^(((cycle + 0.5)/('Life tables'!$I$2/2))))</f>
        <v>4428.3472025610972</v>
      </c>
      <c r="X1156" s="107">
        <f>((L1156+G1156+H1156+I1156+N1156+O1156+P1156+S1156)/('Life tables'!$I$2/2))/(1+oDR)^(((cycle + 0.5)/('Life tables'!$I$2/2)))</f>
        <v>4.8205155749589652</v>
      </c>
      <c r="Y1156" s="31">
        <f>((uNES*L1156+ uOCEX*G1156+uEREX*H1156+uHOEX*I1156+uNES*S1156+ uOCEX*N1156+uEREX*O1156+uHOEX*P1156)/('Life tables'!$I$2/2))/(1+oDR)^(((cycle + 0.5)/('Life tables'!$I$2/2)))</f>
        <v>3.1768424554743273</v>
      </c>
      <c r="Z1156" s="100">
        <f t="shared" si="347"/>
        <v>57937.183827176697</v>
      </c>
      <c r="AA1156" s="107">
        <f>((L1156+G1156+H1156+I1156+N1156+O1156+P1156+S1156)/('Life tables'!$I$2/2))</f>
        <v>9.2989032362060957</v>
      </c>
      <c r="AB1156" s="31">
        <f>((uNES*L1156+ uOCEX*G1156+uEREX*H1156+uHOEX*I1156+uNES*S1156+ uOCEX*N1156+uEREX*O1156+uHOEX*P1156)/('Life tables'!$I$2/2))</f>
        <v>6.1282139079861002</v>
      </c>
    </row>
    <row r="1157" spans="1:28" x14ac:dyDescent="0.25">
      <c r="A1157" s="4">
        <v>1151</v>
      </c>
      <c r="C1157" s="105">
        <f>IF(male=0,VLOOKUP((($A$5:$A$1570/'Life tables'!$I$2)*2)+age,lifetable,13,1),IF(male=1,VLOOKUP((($A$5:$A$1570/'Life tables'!$I$2)*2)+age,lifetable,10,1),"error"))</f>
        <v>2.3461920920215817E-3</v>
      </c>
      <c r="F1157" s="96">
        <f t="shared" si="340"/>
        <v>42.301845760295663</v>
      </c>
      <c r="G1157" s="96">
        <f t="shared" si="341"/>
        <v>4.2493089395071264</v>
      </c>
      <c r="H1157" s="96">
        <f t="shared" si="348"/>
        <v>0.24268158154357483</v>
      </c>
      <c r="I1157" s="96">
        <f t="shared" si="349"/>
        <v>9.7240214589304694E-2</v>
      </c>
      <c r="J1157" s="96">
        <f t="shared" si="342"/>
        <v>0.11001547286114333</v>
      </c>
      <c r="K1157" s="96">
        <f t="shared" si="350"/>
        <v>0.10161059593944849</v>
      </c>
      <c r="L1157" s="96">
        <f t="shared" si="351"/>
        <v>37.500988955855064</v>
      </c>
      <c r="M1157" s="96">
        <f t="shared" si="343"/>
        <v>200.13404501728976</v>
      </c>
      <c r="N1157" s="96">
        <f t="shared" si="344"/>
        <v>19.273342151088208</v>
      </c>
      <c r="O1157" s="96">
        <f t="shared" si="352"/>
        <v>0.46005267936494887</v>
      </c>
      <c r="P1157" s="96">
        <f t="shared" si="353"/>
        <v>0.46005267936494887</v>
      </c>
      <c r="Q1157" s="96">
        <f t="shared" si="345"/>
        <v>0.51693062062204465</v>
      </c>
      <c r="R1157" s="96">
        <f t="shared" si="346"/>
        <v>3.6063124841569143E-2</v>
      </c>
      <c r="S1157" s="96">
        <f t="shared" si="354"/>
        <v>179.38760376200804</v>
      </c>
      <c r="T1157" s="96">
        <f t="shared" si="359"/>
        <v>314.78355704853533</v>
      </c>
      <c r="U1157" s="96">
        <f t="shared" si="359"/>
        <v>443.54517198814369</v>
      </c>
      <c r="V1157" s="32">
        <f t="shared" si="356"/>
        <v>1000.0000000000002</v>
      </c>
      <c r="W1157" s="100">
        <f>IF(A1157=1,((cPH1_+cPHr+(cNES*L1157+(cNES+cOSEX)*G1157+(cNES+cEREX)*H1157+(cNES+cHOEX)*I1157+(cNES+cNES)*S1157+(cNES+cOSEX)*N1157+(cNES+cEREX)*O1157+(cNES+cHOEX)*P1157)))/(1+cDR)^(A$6:A$65537 + 0.5),(cPHr+(cNES*L1157+(cNES+cOSEX)*G1157+(cNES+cEREX)*H1157+(cNES+cHOEX)*I1157+(cNES+cNES)*S1157+(cNES+cOSEX)*N1157+(cNES+cEREX)*O1157+(cNES+cHOEX)*P1157))/(1+cDR)^(((cycle + 0.5)/('Life tables'!$I$2/2))))</f>
        <v>4404.5325074470229</v>
      </c>
      <c r="X1157" s="107">
        <f>((L1157+G1157+H1157+I1157+N1157+O1157+P1157+S1157)/('Life tables'!$I$2/2))/(1+oDR)^(((cycle + 0.5)/('Life tables'!$I$2/2)))</f>
        <v>4.8025687416046816</v>
      </c>
      <c r="Y1157" s="31">
        <f>((uNES*L1157+ uOCEX*G1157+uEREX*H1157+uHOEX*I1157+uNES*S1157+ uOCEX*N1157+uEREX*O1157+uHOEX*P1157)/('Life tables'!$I$2/2))/(1+oDR)^(((cycle + 0.5)/('Life tables'!$I$2/2)))</f>
        <v>3.1650150382675526</v>
      </c>
      <c r="Z1157" s="100">
        <f t="shared" si="347"/>
        <v>57754.545700728151</v>
      </c>
      <c r="AA1157" s="107">
        <f>((L1157+G1157+H1157+I1157+N1157+O1157+P1157+S1157)/('Life tables'!$I$2/2))</f>
        <v>9.2695753770243403</v>
      </c>
      <c r="AB1157" s="31">
        <f>((uNES*L1157+ uOCEX*G1157+uEREX*H1157+uHOEX*I1157+uNES*S1157+ uOCEX*N1157+uEREX*O1157+uHOEX*P1157)/('Life tables'!$I$2/2))</f>
        <v>6.1088861076528476</v>
      </c>
    </row>
    <row r="1158" spans="1:28" x14ac:dyDescent="0.25">
      <c r="A1158" s="4">
        <v>1152</v>
      </c>
      <c r="C1158" s="105">
        <f>IF(male=0,VLOOKUP((($A$5:$A$1570/'Life tables'!$I$2)*2)+age,lifetable,13,1),IF(male=1,VLOOKUP((($A$5:$A$1570/'Life tables'!$I$2)*2)+age,lifetable,10,1),"error"))</f>
        <v>2.3461920920215817E-3</v>
      </c>
      <c r="F1158" s="96">
        <f t="shared" si="340"/>
        <v>42.168317483952357</v>
      </c>
      <c r="G1158" s="96">
        <f t="shared" si="341"/>
        <v>4.2358957446891559</v>
      </c>
      <c r="H1158" s="96">
        <f t="shared" si="348"/>
        <v>0.24191554278802255</v>
      </c>
      <c r="I1158" s="96">
        <f t="shared" si="349"/>
        <v>9.6933270104684832E-2</v>
      </c>
      <c r="J1158" s="96">
        <f t="shared" si="342"/>
        <v>0.10966820251872177</v>
      </c>
      <c r="K1158" s="96">
        <f t="shared" si="350"/>
        <v>0.10128985608779063</v>
      </c>
      <c r="L1158" s="96">
        <f t="shared" si="351"/>
        <v>37.382614867763984</v>
      </c>
      <c r="M1158" s="96">
        <f t="shared" si="343"/>
        <v>199.50295347936884</v>
      </c>
      <c r="N1158" s="96">
        <f t="shared" si="344"/>
        <v>19.212566668646147</v>
      </c>
      <c r="O1158" s="96">
        <f t="shared" si="352"/>
        <v>0.45860197489874982</v>
      </c>
      <c r="P1158" s="96">
        <f t="shared" si="353"/>
        <v>0.45860197489874982</v>
      </c>
      <c r="Q1158" s="96">
        <f t="shared" si="345"/>
        <v>0.51530056042744554</v>
      </c>
      <c r="R1158" s="96">
        <f t="shared" si="346"/>
        <v>3.5949405394602819E-2</v>
      </c>
      <c r="S1158" s="96">
        <f t="shared" si="354"/>
        <v>178.82193289510315</v>
      </c>
      <c r="T1158" s="96">
        <f t="shared" si="359"/>
        <v>315.40852581148147</v>
      </c>
      <c r="U1158" s="96">
        <f t="shared" si="359"/>
        <v>443.68241124962611</v>
      </c>
      <c r="V1158" s="32">
        <f t="shared" si="356"/>
        <v>1000.0000000000002</v>
      </c>
      <c r="W1158" s="100">
        <f>IF(A1158=1,((cPH1_+cPHr+(cNES*L1158+(cNES+cOSEX)*G1158+(cNES+cEREX)*H1158+(cNES+cHOEX)*I1158+(cNES+cNES)*S1158+(cNES+cOSEX)*N1158+(cNES+cEREX)*O1158+(cNES+cHOEX)*P1158)))/(1+cDR)^(A$6:A$65537 + 0.5),(cPHr+(cNES*L1158+(cNES+cOSEX)*G1158+(cNES+cEREX)*H1158+(cNES+cHOEX)*I1158+(cNES+cNES)*S1158+(cNES+cOSEX)*N1158+(cNES+cEREX)*O1158+(cNES+cHOEX)*P1158))/(1+cDR)^(((cycle + 0.5)/('Life tables'!$I$2/2))))</f>
        <v>4380.8458778159811</v>
      </c>
      <c r="X1158" s="107">
        <f>((L1158+G1158+H1158+I1158+N1158+O1158+P1158+S1158)/('Life tables'!$I$2/2))/(1+oDR)^(((cycle + 0.5)/('Life tables'!$I$2/2)))</f>
        <v>4.7846887295052687</v>
      </c>
      <c r="Y1158" s="31">
        <f>((uNES*L1158+ uOCEX*G1158+uEREX*H1158+uHOEX*I1158+uNES*S1158+ uOCEX*N1158+uEREX*O1158+uHOEX*P1158)/('Life tables'!$I$2/2))/(1+oDR)^(((cycle + 0.5)/('Life tables'!$I$2/2)))</f>
        <v>3.1532316578582211</v>
      </c>
      <c r="Z1158" s="100">
        <f t="shared" si="347"/>
        <v>57572.483249937424</v>
      </c>
      <c r="AA1158" s="107">
        <f>((L1158+G1158+H1158+I1158+N1158+O1158+P1158+S1158)/('Life tables'!$I$2/2))</f>
        <v>9.2403400247739444</v>
      </c>
      <c r="AB1158" s="31">
        <f>((uNES*L1158+ uOCEX*G1158+uEREX*H1158+uHOEX*I1158+uNES*S1158+ uOCEX*N1158+uEREX*O1158+uHOEX*P1158)/('Life tables'!$I$2/2))</f>
        <v>6.089619271535005</v>
      </c>
    </row>
    <row r="1159" spans="1:28" x14ac:dyDescent="0.25">
      <c r="A1159" s="4">
        <v>1153</v>
      </c>
      <c r="C1159" s="105">
        <f>IF(male=0,VLOOKUP((($A$5:$A$1570/'Life tables'!$I$2)*2)+age,lifetable,13,1),IF(male=1,VLOOKUP((($A$5:$A$1570/'Life tables'!$I$2)*2)+age,lifetable,10,1),"error"))</f>
        <v>2.3461920920215817E-3</v>
      </c>
      <c r="F1159" s="96">
        <f t="shared" ref="F1159:F1222" si="360">IF(cycle&lt;27,E1158*(1-pCAPH)+(L1158+G1158+H1158+I1158)*(1-pCAPH)+(S1158+N1158+O1158+P1158)*(pUAPH),E1158*(1-pCAUC)+(L1158+G1158+H1158+I1158)*(1-pCAUC)+(S1158+N1158+O1158+P1158)*(pUAUC))</f>
        <v>42.035214398585438</v>
      </c>
      <c r="G1159" s="96">
        <f t="shared" ref="G1159:G1222" si="361">F1159*(rrOSEX)</f>
        <v>4.2225252611946393</v>
      </c>
      <c r="H1159" s="96">
        <f t="shared" si="348"/>
        <v>0.24115194331181503</v>
      </c>
      <c r="I1159" s="96">
        <f t="shared" si="349"/>
        <v>9.6627303016229182E-2</v>
      </c>
      <c r="J1159" s="96">
        <f t="shared" ref="J1159:J1222" si="362">F1159*mr + G1159*mr + H1159*mr+I1159*mr</f>
        <v>0.10932203798115296</v>
      </c>
      <c r="K1159" s="96">
        <f t="shared" si="350"/>
        <v>0.10097013756056254</v>
      </c>
      <c r="L1159" s="96">
        <f t="shared" si="351"/>
        <v>37.264617715521041</v>
      </c>
      <c r="M1159" s="96">
        <f t="shared" ref="M1159:M1222" si="363">IF(cycle&lt;27,E1158*pCAPH+(L1158+G1158+H1158+I1158)*pCAPH+(S1158+N1158+O1158+P1158)*(1-pUAPH),E1158*pCAUC+(L1158+G1158+H1158+I1158)*pCAUC+(S1158+N1158+O1158+P1158)*(1-pUAUC))</f>
        <v>198.87384854030722</v>
      </c>
      <c r="N1159" s="96">
        <f t="shared" ref="N1159:N1222" si="364">M1159*rrOSEXc</f>
        <v>19.151982499978462</v>
      </c>
      <c r="O1159" s="96">
        <f t="shared" si="352"/>
        <v>0.45715583707251434</v>
      </c>
      <c r="P1159" s="96">
        <f t="shared" si="353"/>
        <v>0.45715583707251434</v>
      </c>
      <c r="Q1159" s="96">
        <f t="shared" ref="Q1159:Q1222" si="365">M1159*mr + N1159*mr + O1159*mr+P1159*mr</f>
        <v>0.51367563146267381</v>
      </c>
      <c r="R1159" s="96">
        <f t="shared" ref="R1159:R1222" si="366">M1159*amrc + P1159*amrHOEX</f>
        <v>3.5836043922526109E-2</v>
      </c>
      <c r="S1159" s="96">
        <f t="shared" si="354"/>
        <v>178.25804269079853</v>
      </c>
      <c r="T1159" s="96">
        <f t="shared" si="359"/>
        <v>316.03152348092527</v>
      </c>
      <c r="U1159" s="96">
        <f t="shared" si="359"/>
        <v>443.81921743110922</v>
      </c>
      <c r="V1159" s="32">
        <f t="shared" si="356"/>
        <v>1000.0000000000002</v>
      </c>
      <c r="W1159" s="100">
        <f>IF(A1159=1,((cPH1_+cPHr+(cNES*L1159+(cNES+cOSEX)*G1159+(cNES+cEREX)*H1159+(cNES+cHOEX)*I1159+(cNES+cNES)*S1159+(cNES+cOSEX)*N1159+(cNES+cEREX)*O1159+(cNES+cHOEX)*P1159)))/(1+cDR)^(A$6:A$65537 + 0.5),(cPHr+(cNES*L1159+(cNES+cOSEX)*G1159+(cNES+cEREX)*H1159+(cNES+cHOEX)*I1159+(cNES+cNES)*S1159+(cNES+cOSEX)*N1159+(cNES+cEREX)*O1159+(cNES+cHOEX)*P1159))/(1+cDR)^(((cycle + 0.5)/('Life tables'!$I$2/2))))</f>
        <v>4357.2866258416716</v>
      </c>
      <c r="X1159" s="107">
        <f>((L1159+G1159+H1159+I1159+N1159+O1159+P1159+S1159)/('Life tables'!$I$2/2))/(1+oDR)^(((cycle + 0.5)/('Life tables'!$I$2/2)))</f>
        <v>4.7668752896846662</v>
      </c>
      <c r="Y1159" s="31">
        <f>((uNES*L1159+ uOCEX*G1159+uEREX*H1159+uHOEX*I1159+uNES*S1159+ uOCEX*N1159+uEREX*O1159+uHOEX*P1159)/('Life tables'!$I$2/2))/(1+oDR)^(((cycle + 0.5)/('Life tables'!$I$2/2)))</f>
        <v>3.1414921501688076</v>
      </c>
      <c r="Z1159" s="100">
        <f t="shared" ref="Z1159:Z1222" si="367">IF(A1159=1,((cPH1_+cPHr+(cNES*L1159+(cNES+cOSEX)*G1159+(cNES+cEREX)*H1159+(cNES+cHOEX)*I1159+(cNES+cNES)*S1159+(cNES+cOSEX)*N1159+(cNES+cEREX)*O1159+(cNES+cHOEX)*P1159))),(cPHr+(cNES*L1159+(cNES+cOSEX)*G1159+(cNES+cEREX)*H1159+(cNES+cHOEX)*I1159+(cNES+cNES)*S1159+(cNES+cOSEX)*N1159+(cNES+cEREX)*O1159+(cNES+cHOEX)*P1159)))</f>
        <v>57390.994671412234</v>
      </c>
      <c r="AA1159" s="107">
        <f>((L1159+G1159+H1159+I1159+N1159+O1159+P1159+S1159)/('Life tables'!$I$2/2))</f>
        <v>9.2111968873217922</v>
      </c>
      <c r="AB1159" s="31">
        <f>((uNES*L1159+ uOCEX*G1159+uEREX*H1159+uHOEX*I1159+uNES*S1159+ uOCEX*N1159+uEREX*O1159+uHOEX*P1159)/('Life tables'!$I$2/2))</f>
        <v>6.070413207116852</v>
      </c>
    </row>
    <row r="1160" spans="1:28" x14ac:dyDescent="0.25">
      <c r="A1160" s="4">
        <v>1154</v>
      </c>
      <c r="C1160" s="105">
        <f>IF(male=0,VLOOKUP((($A$5:$A$1570/'Life tables'!$I$2)*2)+age,lifetable,13,1),IF(male=1,VLOOKUP((($A$5:$A$1570/'Life tables'!$I$2)*2)+age,lifetable,10,1),"error"))</f>
        <v>2.3461920920215817E-3</v>
      </c>
      <c r="F1160" s="96">
        <f t="shared" si="360"/>
        <v>41.902535018130926</v>
      </c>
      <c r="G1160" s="96">
        <f t="shared" si="361"/>
        <v>4.2091973397453391</v>
      </c>
      <c r="H1160" s="96">
        <f t="shared" ref="H1160:H1223" si="368">F1160*rrEREX</f>
        <v>0.2403907745895475</v>
      </c>
      <c r="I1160" s="96">
        <f t="shared" ref="I1160:I1223" si="369">F1160*rrHOEX</f>
        <v>9.6322309907888676E-2</v>
      </c>
      <c r="J1160" s="96">
        <f t="shared" si="362"/>
        <v>0.10897697538359305</v>
      </c>
      <c r="K1160" s="96">
        <f t="shared" ref="K1160:K1223" si="370">F1160*amr + I1160*amrHOEX</f>
        <v>0.10065143678818363</v>
      </c>
      <c r="L1160" s="96">
        <f t="shared" ref="L1160:L1223" si="371">F1160-SUM(G1160:K1160)</f>
        <v>37.146996181716375</v>
      </c>
      <c r="M1160" s="96">
        <f t="shared" si="363"/>
        <v>198.24672406983484</v>
      </c>
      <c r="N1160" s="96">
        <f t="shared" si="364"/>
        <v>19.091589054726853</v>
      </c>
      <c r="O1160" s="96">
        <f t="shared" ref="O1160:O1223" si="372">M1160*rrEREXc</f>
        <v>0.45571425179445119</v>
      </c>
      <c r="P1160" s="96">
        <f t="shared" ref="P1160:P1223" si="373">M1160*rrHOEXc</f>
        <v>0.45571425179445119</v>
      </c>
      <c r="Q1160" s="96">
        <f t="shared" si="365"/>
        <v>0.51205581789372023</v>
      </c>
      <c r="R1160" s="96">
        <f t="shared" si="366"/>
        <v>3.5723039320695898E-2</v>
      </c>
      <c r="S1160" s="96">
        <f t="shared" ref="S1160:S1223" si="374">M1160-SUM(N1160:R1160)</f>
        <v>177.69592765430468</v>
      </c>
      <c r="T1160" s="96">
        <f t="shared" ref="T1160:U1175" si="375">J1160+Q1160+T1159</f>
        <v>316.6525562742026</v>
      </c>
      <c r="U1160" s="96">
        <f t="shared" si="375"/>
        <v>443.95559190721809</v>
      </c>
      <c r="V1160" s="32">
        <f t="shared" ref="V1160:V1223" si="376">SUM(G1160:I1160,L1160,N1160,O1160,P1160,S1160,T1160,U1160)</f>
        <v>1000.0000000000002</v>
      </c>
      <c r="W1160" s="100">
        <f>IF(A1160=1,((cPH1_+cPHr+(cNES*L1160+(cNES+cOSEX)*G1160+(cNES+cEREX)*H1160+(cNES+cHOEX)*I1160+(cNES+cNES)*S1160+(cNES+cOSEX)*N1160+(cNES+cEREX)*O1160+(cNES+cHOEX)*P1160)))/(1+cDR)^(A$6:A$65537 + 0.5),(cPHr+(cNES*L1160+(cNES+cOSEX)*G1160+(cNES+cEREX)*H1160+(cNES+cHOEX)*I1160+(cNES+cNES)*S1160+(cNES+cOSEX)*N1160+(cNES+cEREX)*O1160+(cNES+cHOEX)*P1160))/(1+cDR)^(((cycle + 0.5)/('Life tables'!$I$2/2))))</f>
        <v>4333.8540673580819</v>
      </c>
      <c r="X1160" s="107">
        <f>((L1160+G1160+H1160+I1160+N1160+O1160+P1160+S1160)/('Life tables'!$I$2/2))/(1+oDR)^(((cycle + 0.5)/('Life tables'!$I$2/2)))</f>
        <v>4.749128174101072</v>
      </c>
      <c r="Y1160" s="31">
        <f>((uNES*L1160+ uOCEX*G1160+uEREX*H1160+uHOEX*I1160+uNES*S1160+ uOCEX*N1160+uEREX*O1160+uHOEX*P1160)/('Life tables'!$I$2/2))/(1+oDR)^(((cycle + 0.5)/('Life tables'!$I$2/2)))</f>
        <v>3.1297963517373453</v>
      </c>
      <c r="Z1160" s="100">
        <f t="shared" si="367"/>
        <v>57210.078167011401</v>
      </c>
      <c r="AA1160" s="107">
        <f>((L1160+G1160+H1160+I1160+N1160+O1160+P1160+S1160)/('Life tables'!$I$2/2))</f>
        <v>9.1821456734696234</v>
      </c>
      <c r="AB1160" s="31">
        <f>((uNES*L1160+ uOCEX*G1160+uEREX*H1160+uHOEX*I1160+uNES*S1160+ uOCEX*N1160+uEREX*O1160+uHOEX*P1160)/('Life tables'!$I$2/2))</f>
        <v>6.0512677224985039</v>
      </c>
    </row>
    <row r="1161" spans="1:28" x14ac:dyDescent="0.25">
      <c r="A1161" s="4">
        <v>1155</v>
      </c>
      <c r="C1161" s="105">
        <f>IF(male=0,VLOOKUP((($A$5:$A$1570/'Life tables'!$I$2)*2)+age,lifetable,13,1),IF(male=1,VLOOKUP((($A$5:$A$1570/'Life tables'!$I$2)*2)+age,lifetable,10,1),"error"))</f>
        <v>2.3461920920215817E-3</v>
      </c>
      <c r="F1161" s="96">
        <f t="shared" si="360"/>
        <v>41.770277866395311</v>
      </c>
      <c r="G1161" s="96">
        <f t="shared" si="361"/>
        <v>4.1959118320545281</v>
      </c>
      <c r="H1161" s="96">
        <f t="shared" si="368"/>
        <v>0.23963202815244111</v>
      </c>
      <c r="I1161" s="96">
        <f t="shared" si="369"/>
        <v>9.6018287386303761E-2</v>
      </c>
      <c r="J1161" s="96">
        <f t="shared" si="362"/>
        <v>0.10863301088686846</v>
      </c>
      <c r="K1161" s="96">
        <f t="shared" si="370"/>
        <v>0.10033375022478257</v>
      </c>
      <c r="L1161" s="96">
        <f t="shared" si="371"/>
        <v>37.029748957690387</v>
      </c>
      <c r="M1161" s="96">
        <f t="shared" si="363"/>
        <v>197.62157395218429</v>
      </c>
      <c r="N1161" s="96">
        <f t="shared" si="364"/>
        <v>19.031385743929679</v>
      </c>
      <c r="O1161" s="96">
        <f t="shared" si="372"/>
        <v>0.45427720500610691</v>
      </c>
      <c r="P1161" s="96">
        <f t="shared" si="373"/>
        <v>0.45427720500610691</v>
      </c>
      <c r="Q1161" s="96">
        <f t="shared" si="365"/>
        <v>0.51044110392403508</v>
      </c>
      <c r="R1161" s="96">
        <f t="shared" si="366"/>
        <v>3.561039048708238E-2</v>
      </c>
      <c r="S1161" s="96">
        <f t="shared" si="374"/>
        <v>177.13558230383128</v>
      </c>
      <c r="T1161" s="96">
        <f t="shared" si="375"/>
        <v>317.27163038901352</v>
      </c>
      <c r="U1161" s="96">
        <f t="shared" si="375"/>
        <v>444.09153604792994</v>
      </c>
      <c r="V1161" s="32">
        <f t="shared" si="376"/>
        <v>1000.0000000000003</v>
      </c>
      <c r="W1161" s="100">
        <f>IF(A1161=1,((cPH1_+cPHr+(cNES*L1161+(cNES+cOSEX)*G1161+(cNES+cEREX)*H1161+(cNES+cHOEX)*I1161+(cNES+cNES)*S1161+(cNES+cOSEX)*N1161+(cNES+cEREX)*O1161+(cNES+cHOEX)*P1161)))/(1+cDR)^(A$6:A$65537 + 0.5),(cPHr+(cNES*L1161+(cNES+cOSEX)*G1161+(cNES+cEREX)*H1161+(cNES+cHOEX)*I1161+(cNES+cNES)*S1161+(cNES+cOSEX)*N1161+(cNES+cEREX)*O1161+(cNES+cHOEX)*P1161))/(1+cDR)^(((cycle + 0.5)/('Life tables'!$I$2/2))))</f>
        <v>4310.5475218412994</v>
      </c>
      <c r="X1161" s="107">
        <f>((L1161+G1161+H1161+I1161+N1161+O1161+P1161+S1161)/('Life tables'!$I$2/2))/(1+oDR)^(((cycle + 0.5)/('Life tables'!$I$2/2)))</f>
        <v>4.7314471356431991</v>
      </c>
      <c r="Y1161" s="31">
        <f>((uNES*L1161+ uOCEX*G1161+uEREX*H1161+uHOEX*I1161+uNES*S1161+ uOCEX*N1161+uEREX*O1161+uHOEX*P1161)/('Life tables'!$I$2/2))/(1+oDR)^(((cycle + 0.5)/('Life tables'!$I$2/2)))</f>
        <v>3.1181440997149541</v>
      </c>
      <c r="Z1161" s="100">
        <f t="shared" si="367"/>
        <v>57029.731943844017</v>
      </c>
      <c r="AA1161" s="107">
        <f>((L1161+G1161+H1161+I1161+N1161+O1161+P1161+S1161)/('Life tables'!$I$2/2))</f>
        <v>9.1531860929505964</v>
      </c>
      <c r="AB1161" s="31">
        <f>((uNES*L1161+ uOCEX*G1161+uEREX*H1161+uHOEX*I1161+uNES*S1161+ uOCEX*N1161+uEREX*O1161+uHOEX*P1161)/('Life tables'!$I$2/2))</f>
        <v>6.0321826263936442</v>
      </c>
    </row>
    <row r="1162" spans="1:28" x14ac:dyDescent="0.25">
      <c r="A1162" s="4">
        <v>1156</v>
      </c>
      <c r="C1162" s="105">
        <f>IF(male=0,VLOOKUP((($A$5:$A$1570/'Life tables'!$I$2)*2)+age,lifetable,13,1),IF(male=1,VLOOKUP((($A$5:$A$1570/'Life tables'!$I$2)*2)+age,lifetable,10,1),"error"))</f>
        <v>2.3461920920215817E-3</v>
      </c>
      <c r="F1162" s="96">
        <f t="shared" si="360"/>
        <v>41.638441476839226</v>
      </c>
      <c r="G1162" s="96">
        <f t="shared" si="361"/>
        <v>4.1826685908052577</v>
      </c>
      <c r="H1162" s="96">
        <f t="shared" si="368"/>
        <v>0.23887569558710198</v>
      </c>
      <c r="I1162" s="96">
        <f t="shared" si="369"/>
        <v>9.5715232080307036E-2</v>
      </c>
      <c r="J1162" s="96">
        <f t="shared" si="362"/>
        <v>0.10829014067691342</v>
      </c>
      <c r="K1162" s="96">
        <f t="shared" si="370"/>
        <v>0.10001707434767765</v>
      </c>
      <c r="L1162" s="96">
        <f t="shared" si="371"/>
        <v>36.912874743341966</v>
      </c>
      <c r="M1162" s="96">
        <f t="shared" si="363"/>
        <v>196.99839208621762</v>
      </c>
      <c r="N1162" s="96">
        <f t="shared" si="364"/>
        <v>18.971371980034128</v>
      </c>
      <c r="O1162" s="96">
        <f t="shared" si="372"/>
        <v>0.45284468268265693</v>
      </c>
      <c r="P1162" s="96">
        <f t="shared" si="373"/>
        <v>0.45284468268265693</v>
      </c>
      <c r="Q1162" s="96">
        <f t="shared" si="365"/>
        <v>0.50883147379485472</v>
      </c>
      <c r="R1162" s="96">
        <f t="shared" si="366"/>
        <v>3.5498096322291887E-2</v>
      </c>
      <c r="S1162" s="96">
        <f t="shared" si="374"/>
        <v>176.57700117070104</v>
      </c>
      <c r="T1162" s="96">
        <f t="shared" si="375"/>
        <v>317.88875200348531</v>
      </c>
      <c r="U1162" s="96">
        <f t="shared" si="375"/>
        <v>444.22705121859991</v>
      </c>
      <c r="V1162" s="32">
        <f t="shared" si="376"/>
        <v>1000.0000000000002</v>
      </c>
      <c r="W1162" s="100">
        <f>IF(A1162=1,((cPH1_+cPHr+(cNES*L1162+(cNES+cOSEX)*G1162+(cNES+cEREX)*H1162+(cNES+cHOEX)*I1162+(cNES+cNES)*S1162+(cNES+cOSEX)*N1162+(cNES+cEREX)*O1162+(cNES+cHOEX)*P1162)))/(1+cDR)^(A$6:A$65537 + 0.5),(cPHr+(cNES*L1162+(cNES+cOSEX)*G1162+(cNES+cEREX)*H1162+(cNES+cHOEX)*I1162+(cNES+cNES)*S1162+(cNES+cOSEX)*N1162+(cNES+cEREX)*O1162+(cNES+cHOEX)*P1162))/(1+cDR)^(((cycle + 0.5)/('Life tables'!$I$2/2))))</f>
        <v>4287.3663123913566</v>
      </c>
      <c r="X1162" s="107">
        <f>((L1162+G1162+H1162+I1162+N1162+O1162+P1162+S1162)/('Life tables'!$I$2/2))/(1+oDR)^(((cycle + 0.5)/('Life tables'!$I$2/2)))</f>
        <v>4.7138319281265533</v>
      </c>
      <c r="Y1162" s="31">
        <f>((uNES*L1162+ uOCEX*G1162+uEREX*H1162+uHOEX*I1162+uNES*S1162+ uOCEX*N1162+uEREX*O1162+uHOEX*P1162)/('Life tables'!$I$2/2))/(1+oDR)^(((cycle + 0.5)/('Life tables'!$I$2/2)))</f>
        <v>3.106535231863405</v>
      </c>
      <c r="Z1162" s="100">
        <f t="shared" si="367"/>
        <v>56849.954214267731</v>
      </c>
      <c r="AA1162" s="107">
        <f>((L1162+G1162+H1162+I1162+N1162+O1162+P1162+S1162)/('Life tables'!$I$2/2))</f>
        <v>9.124317856425904</v>
      </c>
      <c r="AB1162" s="31">
        <f>((uNES*L1162+ uOCEX*G1162+uEREX*H1162+uHOEX*I1162+uNES*S1162+ uOCEX*N1162+uEREX*O1162+uHOEX*P1162)/('Life tables'!$I$2/2))</f>
        <v>6.0131577281273128</v>
      </c>
    </row>
    <row r="1163" spans="1:28" x14ac:dyDescent="0.25">
      <c r="A1163" s="4">
        <v>1157</v>
      </c>
      <c r="C1163" s="105">
        <f>IF(male=0,VLOOKUP((($A$5:$A$1570/'Life tables'!$I$2)*2)+age,lifetable,13,1),IF(male=1,VLOOKUP((($A$5:$A$1570/'Life tables'!$I$2)*2)+age,lifetable,10,1),"error"))</f>
        <v>2.3461920920215817E-3</v>
      </c>
      <c r="F1163" s="96">
        <f t="shared" si="360"/>
        <v>41.507024392368379</v>
      </c>
      <c r="G1163" s="96">
        <f t="shared" si="361"/>
        <v>4.1694674696293568</v>
      </c>
      <c r="H1163" s="96">
        <f t="shared" si="368"/>
        <v>0.23812176853432157</v>
      </c>
      <c r="I1163" s="96">
        <f t="shared" si="369"/>
        <v>9.541314064044272E-2</v>
      </c>
      <c r="J1163" s="96">
        <f t="shared" si="362"/>
        <v>0.10794836096422619</v>
      </c>
      <c r="K1163" s="96">
        <f t="shared" si="370"/>
        <v>9.9701405656874534E-2</v>
      </c>
      <c r="L1163" s="96">
        <f t="shared" si="371"/>
        <v>36.796372246943157</v>
      </c>
      <c r="M1163" s="96">
        <f t="shared" si="363"/>
        <v>196.37717238554674</v>
      </c>
      <c r="N1163" s="96">
        <f t="shared" si="364"/>
        <v>18.911547176907842</v>
      </c>
      <c r="O1163" s="96">
        <f t="shared" si="372"/>
        <v>0.45141667083318254</v>
      </c>
      <c r="P1163" s="96">
        <f t="shared" si="373"/>
        <v>0.45141667083318254</v>
      </c>
      <c r="Q1163" s="96">
        <f t="shared" si="365"/>
        <v>0.50722691178551393</v>
      </c>
      <c r="R1163" s="96">
        <f t="shared" si="366"/>
        <v>3.5386155729588628E-2</v>
      </c>
      <c r="S1163" s="96">
        <f t="shared" si="374"/>
        <v>176.02017879945743</v>
      </c>
      <c r="T1163" s="96">
        <f t="shared" si="375"/>
        <v>318.50392727623506</v>
      </c>
      <c r="U1163" s="96">
        <f t="shared" si="375"/>
        <v>444.36213877998637</v>
      </c>
      <c r="V1163" s="32">
        <f t="shared" si="376"/>
        <v>1000.0000000000003</v>
      </c>
      <c r="W1163" s="100">
        <f>IF(A1163=1,((cPH1_+cPHr+(cNES*L1163+(cNES+cOSEX)*G1163+(cNES+cEREX)*H1163+(cNES+cHOEX)*I1163+(cNES+cNES)*S1163+(cNES+cOSEX)*N1163+(cNES+cEREX)*O1163+(cNES+cHOEX)*P1163)))/(1+cDR)^(A$6:A$65537 + 0.5),(cPHr+(cNES*L1163+(cNES+cOSEX)*G1163+(cNES+cEREX)*H1163+(cNES+cHOEX)*I1163+(cNES+cNES)*S1163+(cNES+cOSEX)*N1163+(cNES+cEREX)*O1163+(cNES+cHOEX)*P1163))/(1+cDR)^(((cycle + 0.5)/('Life tables'!$I$2/2))))</f>
        <v>4264.309765714147</v>
      </c>
      <c r="X1163" s="107">
        <f>((L1163+G1163+H1163+I1163+N1163+O1163+P1163+S1163)/('Life tables'!$I$2/2))/(1+oDR)^(((cycle + 0.5)/('Life tables'!$I$2/2)))</f>
        <v>4.6962823062897376</v>
      </c>
      <c r="Y1163" s="31">
        <f>((uNES*L1163+ uOCEX*G1163+uEREX*H1163+uHOEX*I1163+uNES*S1163+ uOCEX*N1163+uEREX*O1163+uHOEX*P1163)/('Life tables'!$I$2/2))/(1+oDR)^(((cycle + 0.5)/('Life tables'!$I$2/2)))</f>
        <v>3.0949695865526752</v>
      </c>
      <c r="Z1163" s="100">
        <f t="shared" si="367"/>
        <v>56670.743195886957</v>
      </c>
      <c r="AA1163" s="107">
        <f>((L1163+G1163+H1163+I1163+N1163+O1163+P1163+S1163)/('Life tables'!$I$2/2))</f>
        <v>9.0955406754813755</v>
      </c>
      <c r="AB1163" s="31">
        <f>((uNES*L1163+ uOCEX*G1163+uEREX*H1163+uHOEX*I1163+uNES*S1163+ uOCEX*N1163+uEREX*O1163+uHOEX*P1163)/('Life tables'!$I$2/2))</f>
        <v>5.9941928376336602</v>
      </c>
    </row>
    <row r="1164" spans="1:28" x14ac:dyDescent="0.25">
      <c r="A1164" s="4">
        <v>1158</v>
      </c>
      <c r="C1164" s="105">
        <f>IF(male=0,VLOOKUP((($A$5:$A$1570/'Life tables'!$I$2)*2)+age,lifetable,13,1),IF(male=1,VLOOKUP((($A$5:$A$1570/'Life tables'!$I$2)*2)+age,lifetable,10,1),"error"))</f>
        <v>2.3461920920215817E-3</v>
      </c>
      <c r="F1164" s="96">
        <f t="shared" si="360"/>
        <v>41.376025165131523</v>
      </c>
      <c r="G1164" s="96">
        <f t="shared" si="361"/>
        <v>4.1563083230871376</v>
      </c>
      <c r="H1164" s="96">
        <f t="shared" si="368"/>
        <v>0.2373702386879179</v>
      </c>
      <c r="I1164" s="96">
        <f t="shared" si="369"/>
        <v>9.5112009738502229E-2</v>
      </c>
      <c r="J1164" s="96">
        <f t="shared" si="362"/>
        <v>0.10760766798334369</v>
      </c>
      <c r="K1164" s="96">
        <f t="shared" si="370"/>
        <v>9.9386740674581059E-2</v>
      </c>
      <c r="L1164" s="96">
        <f t="shared" si="371"/>
        <v>36.680240184960041</v>
      </c>
      <c r="M1164" s="96">
        <f t="shared" si="363"/>
        <v>195.75790877864736</v>
      </c>
      <c r="N1164" s="96">
        <f t="shared" si="364"/>
        <v>18.851910749849878</v>
      </c>
      <c r="O1164" s="96">
        <f t="shared" si="372"/>
        <v>0.44999315550093283</v>
      </c>
      <c r="P1164" s="96">
        <f t="shared" si="373"/>
        <v>0.44999315550093283</v>
      </c>
      <c r="Q1164" s="96">
        <f t="shared" si="365"/>
        <v>0.50562740221373936</v>
      </c>
      <c r="R1164" s="96">
        <f t="shared" si="366"/>
        <v>3.5274567614915174E-2</v>
      </c>
      <c r="S1164" s="96">
        <f t="shared" si="374"/>
        <v>175.46510974796695</v>
      </c>
      <c r="T1164" s="96">
        <f t="shared" si="375"/>
        <v>319.11716234643217</v>
      </c>
      <c r="U1164" s="96">
        <f t="shared" si="375"/>
        <v>444.49680008827585</v>
      </c>
      <c r="V1164" s="32">
        <f t="shared" si="376"/>
        <v>1000.0000000000002</v>
      </c>
      <c r="W1164" s="100">
        <f>IF(A1164=1,((cPH1_+cPHr+(cNES*L1164+(cNES+cOSEX)*G1164+(cNES+cEREX)*H1164+(cNES+cHOEX)*I1164+(cNES+cNES)*S1164+(cNES+cOSEX)*N1164+(cNES+cEREX)*O1164+(cNES+cHOEX)*P1164)))/(1+cDR)^(A$6:A$65537 + 0.5),(cPHr+(cNES*L1164+(cNES+cOSEX)*G1164+(cNES+cEREX)*H1164+(cNES+cHOEX)*I1164+(cNES+cNES)*S1164+(cNES+cOSEX)*N1164+(cNES+cEREX)*O1164+(cNES+cHOEX)*P1164))/(1+cDR)^(((cycle + 0.5)/('Life tables'!$I$2/2))))</f>
        <v>4241.3772121033526</v>
      </c>
      <c r="X1164" s="107">
        <f>((L1164+G1164+H1164+I1164+N1164+O1164+P1164+S1164)/('Life tables'!$I$2/2))/(1+oDR)^(((cycle + 0.5)/('Life tables'!$I$2/2)))</f>
        <v>4.6787980257907797</v>
      </c>
      <c r="Y1164" s="31">
        <f>((uNES*L1164+ uOCEX*G1164+uEREX*H1164+uHOEX*I1164+uNES*S1164+ uOCEX*N1164+uEREX*O1164+uHOEX*P1164)/('Life tables'!$I$2/2))/(1+oDR)^(((cycle + 0.5)/('Life tables'!$I$2/2)))</f>
        <v>3.0834470027585419</v>
      </c>
      <c r="Z1164" s="100">
        <f t="shared" si="367"/>
        <v>56492.097111550102</v>
      </c>
      <c r="AA1164" s="107">
        <f>((L1164+G1164+H1164+I1164+N1164+O1164+P1164+S1164)/('Life tables'!$I$2/2))</f>
        <v>9.0668542626241475</v>
      </c>
      <c r="AB1164" s="31">
        <f>((uNES*L1164+ uOCEX*G1164+uEREX*H1164+uHOEX*I1164+uNES*S1164+ uOCEX*N1164+uEREX*O1164+uHOEX*P1164)/('Life tables'!$I$2/2))</f>
        <v>5.9752877654537784</v>
      </c>
    </row>
    <row r="1165" spans="1:28" x14ac:dyDescent="0.25">
      <c r="A1165" s="4">
        <v>1159</v>
      </c>
      <c r="C1165" s="105">
        <f>IF(male=0,VLOOKUP((($A$5:$A$1570/'Life tables'!$I$2)*2)+age,lifetable,13,1),IF(male=1,VLOOKUP((($A$5:$A$1570/'Life tables'!$I$2)*2)+age,lifetable,10,1),"error"))</f>
        <v>2.3461920920215817E-3</v>
      </c>
      <c r="F1165" s="96">
        <f t="shared" si="360"/>
        <v>41.245442356325256</v>
      </c>
      <c r="G1165" s="96">
        <f t="shared" si="361"/>
        <v>4.1431910066477862</v>
      </c>
      <c r="H1165" s="96">
        <f t="shared" si="368"/>
        <v>0.23662109779361556</v>
      </c>
      <c r="I1165" s="96">
        <f t="shared" si="369"/>
        <v>9.4811836067075494E-2</v>
      </c>
      <c r="J1165" s="96">
        <f t="shared" si="362"/>
        <v>0.10726805799233374</v>
      </c>
      <c r="K1165" s="96">
        <f t="shared" si="370"/>
        <v>9.907307594473834E-2</v>
      </c>
      <c r="L1165" s="96">
        <f t="shared" si="371"/>
        <v>36.564477281879704</v>
      </c>
      <c r="M1165" s="96">
        <f t="shared" si="363"/>
        <v>195.140595208967</v>
      </c>
      <c r="N1165" s="96">
        <f t="shared" si="364"/>
        <v>18.792462115601111</v>
      </c>
      <c r="O1165" s="96">
        <f t="shared" si="372"/>
        <v>0.44857412276357295</v>
      </c>
      <c r="P1165" s="96">
        <f t="shared" si="373"/>
        <v>0.44857412276357295</v>
      </c>
      <c r="Q1165" s="96">
        <f t="shared" si="365"/>
        <v>0.50403292943592826</v>
      </c>
      <c r="R1165" s="96">
        <f t="shared" si="366"/>
        <v>3.5163330886911925E-2</v>
      </c>
      <c r="S1165" s="96">
        <f t="shared" si="374"/>
        <v>174.9117885875159</v>
      </c>
      <c r="T1165" s="96">
        <f t="shared" si="375"/>
        <v>319.72846333386042</v>
      </c>
      <c r="U1165" s="96">
        <f t="shared" si="375"/>
        <v>444.63103649510748</v>
      </c>
      <c r="V1165" s="32">
        <f t="shared" si="376"/>
        <v>1000.0000000000002</v>
      </c>
      <c r="W1165" s="100">
        <f>IF(A1165=1,((cPH1_+cPHr+(cNES*L1165+(cNES+cOSEX)*G1165+(cNES+cEREX)*H1165+(cNES+cHOEX)*I1165+(cNES+cNES)*S1165+(cNES+cOSEX)*N1165+(cNES+cEREX)*O1165+(cNES+cHOEX)*P1165)))/(1+cDR)^(A$6:A$65537 + 0.5),(cPHr+(cNES*L1165+(cNES+cOSEX)*G1165+(cNES+cEREX)*H1165+(cNES+cHOEX)*I1165+(cNES+cNES)*S1165+(cNES+cOSEX)*N1165+(cNES+cEREX)*O1165+(cNES+cHOEX)*P1165))/(1+cDR)^(((cycle + 0.5)/('Life tables'!$I$2/2))))</f>
        <v>4218.5679854224409</v>
      </c>
      <c r="X1165" s="107">
        <f>((L1165+G1165+H1165+I1165+N1165+O1165+P1165+S1165)/('Life tables'!$I$2/2))/(1+oDR)^(((cycle + 0.5)/('Life tables'!$I$2/2)))</f>
        <v>4.6613788432034742</v>
      </c>
      <c r="Y1165" s="31">
        <f>((uNES*L1165+ uOCEX*G1165+uEREX*H1165+uHOEX*I1165+uNES*S1165+ uOCEX*N1165+uEREX*O1165+uHOEX*P1165)/('Life tables'!$I$2/2))/(1+oDR)^(((cycle + 0.5)/('Life tables'!$I$2/2)))</f>
        <v>3.0719673200601778</v>
      </c>
      <c r="Z1165" s="100">
        <f t="shared" si="367"/>
        <v>56314.014189346613</v>
      </c>
      <c r="AA1165" s="107">
        <f>((L1165+G1165+H1165+I1165+N1165+O1165+P1165+S1165)/('Life tables'!$I$2/2))</f>
        <v>9.0382583312793248</v>
      </c>
      <c r="AB1165" s="31">
        <f>((uNES*L1165+ uOCEX*G1165+uEREX*H1165+uHOEX*I1165+uNES*S1165+ uOCEX*N1165+uEREX*O1165+uHOEX*P1165)/('Life tables'!$I$2/2))</f>
        <v>5.9564423227335048</v>
      </c>
    </row>
    <row r="1166" spans="1:28" x14ac:dyDescent="0.25">
      <c r="A1166" s="4">
        <v>1160</v>
      </c>
      <c r="C1166" s="105">
        <f>IF(male=0,VLOOKUP((($A$5:$A$1570/'Life tables'!$I$2)*2)+age,lifetable,13,1),IF(male=1,VLOOKUP((($A$5:$A$1570/'Life tables'!$I$2)*2)+age,lifetable,10,1),"error"))</f>
        <v>2.3461920920215817E-3</v>
      </c>
      <c r="F1166" s="96">
        <f t="shared" si="360"/>
        <v>41.115274536005352</v>
      </c>
      <c r="G1166" s="96">
        <f t="shared" si="361"/>
        <v>4.130115376670414</v>
      </c>
      <c r="H1166" s="96">
        <f t="shared" si="368"/>
        <v>0.23587433764796339</v>
      </c>
      <c r="I1166" s="96">
        <f t="shared" si="369"/>
        <v>9.45126163391172E-2</v>
      </c>
      <c r="J1166" s="96">
        <f t="shared" si="362"/>
        <v>0.10692952727230451</v>
      </c>
      <c r="K1166" s="96">
        <f t="shared" si="370"/>
        <v>9.8760408032567498E-2</v>
      </c>
      <c r="L1166" s="96">
        <f t="shared" si="371"/>
        <v>36.449082270042986</v>
      </c>
      <c r="M1166" s="96">
        <f t="shared" si="363"/>
        <v>194.525225635027</v>
      </c>
      <c r="N1166" s="96">
        <f t="shared" si="364"/>
        <v>18.733200692354053</v>
      </c>
      <c r="O1166" s="96">
        <f t="shared" si="372"/>
        <v>0.44715955873341851</v>
      </c>
      <c r="P1166" s="96">
        <f t="shared" si="373"/>
        <v>0.44715955873341851</v>
      </c>
      <c r="Q1166" s="96">
        <f t="shared" si="365"/>
        <v>0.50244347784741283</v>
      </c>
      <c r="R1166" s="96">
        <f t="shared" si="366"/>
        <v>3.5052444456935533E-2</v>
      </c>
      <c r="S1166" s="96">
        <f t="shared" si="374"/>
        <v>174.36020990290177</v>
      </c>
      <c r="T1166" s="96">
        <f t="shared" si="375"/>
        <v>320.33783633898014</v>
      </c>
      <c r="U1166" s="96">
        <f t="shared" si="375"/>
        <v>444.76484934759696</v>
      </c>
      <c r="V1166" s="32">
        <f t="shared" si="376"/>
        <v>1000.0000000000002</v>
      </c>
      <c r="W1166" s="100">
        <f>IF(A1166=1,((cPH1_+cPHr+(cNES*L1166+(cNES+cOSEX)*G1166+(cNES+cEREX)*H1166+(cNES+cHOEX)*I1166+(cNES+cNES)*S1166+(cNES+cOSEX)*N1166+(cNES+cEREX)*O1166+(cNES+cHOEX)*P1166)))/(1+cDR)^(A$6:A$65537 + 0.5),(cPHr+(cNES*L1166+(cNES+cOSEX)*G1166+(cNES+cEREX)*H1166+(cNES+cHOEX)*I1166+(cNES+cNES)*S1166+(cNES+cOSEX)*N1166+(cNES+cEREX)*O1166+(cNES+cHOEX)*P1166))/(1+cDR)^(((cycle + 0.5)/('Life tables'!$I$2/2))))</f>
        <v>4195.8814230866938</v>
      </c>
      <c r="X1166" s="107">
        <f>((L1166+G1166+H1166+I1166+N1166+O1166+P1166+S1166)/('Life tables'!$I$2/2))/(1+oDR)^(((cycle + 0.5)/('Life tables'!$I$2/2)))</f>
        <v>4.6440245160137588</v>
      </c>
      <c r="Y1166" s="31">
        <f>((uNES*L1166+ uOCEX*G1166+uEREX*H1166+uHOEX*I1166+uNES*S1166+ uOCEX*N1166+uEREX*O1166+uHOEX*P1166)/('Life tables'!$I$2/2))/(1+oDR)^(((cycle + 0.5)/('Life tables'!$I$2/2)))</f>
        <v>3.0605303786377571</v>
      </c>
      <c r="Z1166" s="100">
        <f t="shared" si="367"/>
        <v>56136.492662603436</v>
      </c>
      <c r="AA1166" s="107">
        <f>((L1166+G1166+H1166+I1166+N1166+O1166+P1166+S1166)/('Life tables'!$I$2/2))</f>
        <v>9.0097525957866988</v>
      </c>
      <c r="AB1166" s="31">
        <f>((uNES*L1166+ uOCEX*G1166+uEREX*H1166+uHOEX*I1166+uNES*S1166+ uOCEX*N1166+uEREX*O1166+uHOEX*P1166)/('Life tables'!$I$2/2))</f>
        <v>5.9376563212212563</v>
      </c>
    </row>
    <row r="1167" spans="1:28" x14ac:dyDescent="0.25">
      <c r="A1167" s="4">
        <v>1161</v>
      </c>
      <c r="C1167" s="105">
        <f>IF(male=0,VLOOKUP((($A$5:$A$1570/'Life tables'!$I$2)*2)+age,lifetable,13,1),IF(male=1,VLOOKUP((($A$5:$A$1570/'Life tables'!$I$2)*2)+age,lifetable,10,1),"error"))</f>
        <v>2.3461920920215817E-3</v>
      </c>
      <c r="F1167" s="96">
        <f t="shared" si="360"/>
        <v>40.985520282904375</v>
      </c>
      <c r="G1167" s="96">
        <f t="shared" si="361"/>
        <v>4.1170812903857303</v>
      </c>
      <c r="H1167" s="96">
        <f t="shared" si="368"/>
        <v>0.2351299500972881</v>
      </c>
      <c r="I1167" s="96">
        <f t="shared" si="369"/>
        <v>9.4214347287527575E-2</v>
      </c>
      <c r="J1167" s="96">
        <f t="shared" si="362"/>
        <v>0.10659207212693006</v>
      </c>
      <c r="K1167" s="96">
        <f t="shared" si="370"/>
        <v>9.8448733524131679E-2</v>
      </c>
      <c r="L1167" s="96">
        <f t="shared" si="371"/>
        <v>36.334053889482767</v>
      </c>
      <c r="M1167" s="96">
        <f t="shared" si="363"/>
        <v>193.91179403051879</v>
      </c>
      <c r="N1167" s="96">
        <f t="shared" si="364"/>
        <v>18.674125899762139</v>
      </c>
      <c r="O1167" s="96">
        <f t="shared" si="372"/>
        <v>0.44574944955765705</v>
      </c>
      <c r="P1167" s="96">
        <f t="shared" si="373"/>
        <v>0.44574944955765705</v>
      </c>
      <c r="Q1167" s="96">
        <f t="shared" si="365"/>
        <v>0.50085903188270853</v>
      </c>
      <c r="R1167" s="96">
        <f t="shared" si="366"/>
        <v>3.4941907239076211E-2</v>
      </c>
      <c r="S1167" s="96">
        <f t="shared" si="374"/>
        <v>173.81036829251957</v>
      </c>
      <c r="T1167" s="96">
        <f t="shared" si="375"/>
        <v>320.94528744298975</v>
      </c>
      <c r="U1167" s="96">
        <f t="shared" si="375"/>
        <v>444.89823998836016</v>
      </c>
      <c r="V1167" s="32">
        <f t="shared" si="376"/>
        <v>1000.0000000000002</v>
      </c>
      <c r="W1167" s="100">
        <f>IF(A1167=1,((cPH1_+cPHr+(cNES*L1167+(cNES+cOSEX)*G1167+(cNES+cEREX)*H1167+(cNES+cHOEX)*I1167+(cNES+cNES)*S1167+(cNES+cOSEX)*N1167+(cNES+cEREX)*O1167+(cNES+cHOEX)*P1167)))/(1+cDR)^(A$6:A$65537 + 0.5),(cPHr+(cNES*L1167+(cNES+cOSEX)*G1167+(cNES+cEREX)*H1167+(cNES+cHOEX)*I1167+(cNES+cNES)*S1167+(cNES+cOSEX)*N1167+(cNES+cEREX)*O1167+(cNES+cHOEX)*P1167))/(1+cDR)^(((cycle + 0.5)/('Life tables'!$I$2/2))))</f>
        <v>4173.3168660452957</v>
      </c>
      <c r="X1167" s="107">
        <f>((L1167+G1167+H1167+I1167+N1167+O1167+P1167+S1167)/('Life tables'!$I$2/2))/(1+oDR)^(((cycle + 0.5)/('Life tables'!$I$2/2)))</f>
        <v>4.6267348026160997</v>
      </c>
      <c r="Y1167" s="31">
        <f>((uNES*L1167+ uOCEX*G1167+uEREX*H1167+uHOEX*I1167+uNES*S1167+ uOCEX*N1167+uEREX*O1167+uHOEX*P1167)/('Life tables'!$I$2/2))/(1+oDR)^(((cycle + 0.5)/('Life tables'!$I$2/2)))</f>
        <v>3.0491360192700872</v>
      </c>
      <c r="Z1167" s="100">
        <f t="shared" si="367"/>
        <v>55959.530769881007</v>
      </c>
      <c r="AA1167" s="107">
        <f>((L1167+G1167+H1167+I1167+N1167+O1167+P1167+S1167)/('Life tables'!$I$2/2))</f>
        <v>8.9813367713974621</v>
      </c>
      <c r="AB1167" s="31">
        <f>((uNES*L1167+ uOCEX*G1167+uEREX*H1167+uHOEX*I1167+uNES*S1167+ uOCEX*N1167+uEREX*O1167+uHOEX*P1167)/('Life tables'!$I$2/2))</f>
        <v>5.9189295732658813</v>
      </c>
    </row>
    <row r="1168" spans="1:28" x14ac:dyDescent="0.25">
      <c r="A1168" s="4">
        <v>1162</v>
      </c>
      <c r="C1168" s="105">
        <f>IF(male=0,VLOOKUP((($A$5:$A$1570/'Life tables'!$I$2)*2)+age,lifetable,13,1),IF(male=1,VLOOKUP((($A$5:$A$1570/'Life tables'!$I$2)*2)+age,lifetable,10,1),"error"))</f>
        <v>2.3461920920215817E-3</v>
      </c>
      <c r="F1168" s="96">
        <f t="shared" si="360"/>
        <v>40.856178184255455</v>
      </c>
      <c r="G1168" s="96">
        <f t="shared" si="361"/>
        <v>4.1040886058783483</v>
      </c>
      <c r="H1168" s="96">
        <f t="shared" si="368"/>
        <v>0.23438792703668335</v>
      </c>
      <c r="I1168" s="96">
        <f t="shared" si="369"/>
        <v>9.39170256647473E-2</v>
      </c>
      <c r="J1168" s="96">
        <f t="shared" si="362"/>
        <v>0.10625568888199209</v>
      </c>
      <c r="K1168" s="96">
        <f t="shared" si="370"/>
        <v>9.8138049025912652E-2</v>
      </c>
      <c r="L1168" s="96">
        <f t="shared" si="371"/>
        <v>36.219390887767773</v>
      </c>
      <c r="M1168" s="96">
        <f t="shared" si="363"/>
        <v>193.3002943843949</v>
      </c>
      <c r="N1168" s="96">
        <f t="shared" si="364"/>
        <v>18.615237158948464</v>
      </c>
      <c r="O1168" s="96">
        <f t="shared" si="372"/>
        <v>0.44434378141855702</v>
      </c>
      <c r="P1168" s="96">
        <f t="shared" si="373"/>
        <v>0.44434378141855702</v>
      </c>
      <c r="Q1168" s="96">
        <f t="shared" si="365"/>
        <v>0.49927957601574868</v>
      </c>
      <c r="R1168" s="96">
        <f t="shared" si="366"/>
        <v>3.4831718150174142E-2</v>
      </c>
      <c r="S1168" s="96">
        <f t="shared" si="374"/>
        <v>173.26225836844341</v>
      </c>
      <c r="T1168" s="96">
        <f t="shared" si="375"/>
        <v>321.55082270788751</v>
      </c>
      <c r="U1168" s="96">
        <f t="shared" si="375"/>
        <v>445.03120975553622</v>
      </c>
      <c r="V1168" s="32">
        <f t="shared" si="376"/>
        <v>1000.0000000000003</v>
      </c>
      <c r="W1168" s="100">
        <f>IF(A1168=1,((cPH1_+cPHr+(cNES*L1168+(cNES+cOSEX)*G1168+(cNES+cEREX)*H1168+(cNES+cHOEX)*I1168+(cNES+cNES)*S1168+(cNES+cOSEX)*N1168+(cNES+cEREX)*O1168+(cNES+cHOEX)*P1168)))/(1+cDR)^(A$6:A$65537 + 0.5),(cPHr+(cNES*L1168+(cNES+cOSEX)*G1168+(cNES+cEREX)*H1168+(cNES+cHOEX)*I1168+(cNES+cNES)*S1168+(cNES+cOSEX)*N1168+(cNES+cEREX)*O1168+(cNES+cHOEX)*P1168))/(1+cDR)^(((cycle + 0.5)/('Life tables'!$I$2/2))))</f>
        <v>4150.8736587634758</v>
      </c>
      <c r="X1168" s="107">
        <f>((L1168+G1168+H1168+I1168+N1168+O1168+P1168+S1168)/('Life tables'!$I$2/2))/(1+oDR)^(((cycle + 0.5)/('Life tables'!$I$2/2)))</f>
        <v>4.609509462309906</v>
      </c>
      <c r="Y1168" s="31">
        <f>((uNES*L1168+ uOCEX*G1168+uEREX*H1168+uHOEX*I1168+uNES*S1168+ uOCEX*N1168+uEREX*O1168+uHOEX*P1168)/('Life tables'!$I$2/2))/(1+oDR)^(((cycle + 0.5)/('Life tables'!$I$2/2)))</f>
        <v>3.0377840833322485</v>
      </c>
      <c r="Z1168" s="100">
        <f t="shared" si="367"/>
        <v>55783.126754968835</v>
      </c>
      <c r="AA1168" s="107">
        <f>((L1168+G1168+H1168+I1168+N1168+O1168+P1168+S1168)/('Life tables'!$I$2/2))</f>
        <v>8.9530105742709587</v>
      </c>
      <c r="AB1168" s="31">
        <f>((uNES*L1168+ uOCEX*G1168+uEREX*H1168+uHOEX*I1168+uNES*S1168+ uOCEX*N1168+uEREX*O1168+uHOEX*P1168)/('Life tables'!$I$2/2))</f>
        <v>5.9002618918145329</v>
      </c>
    </row>
    <row r="1169" spans="1:28" x14ac:dyDescent="0.25">
      <c r="A1169" s="4">
        <v>1163</v>
      </c>
      <c r="C1169" s="105">
        <f>IF(male=0,VLOOKUP((($A$5:$A$1570/'Life tables'!$I$2)*2)+age,lifetable,13,1),IF(male=1,VLOOKUP((($A$5:$A$1570/'Life tables'!$I$2)*2)+age,lifetable,10,1),"error"))</f>
        <v>2.3461920920215817E-3</v>
      </c>
      <c r="F1169" s="96">
        <f t="shared" si="360"/>
        <v>40.727246835621841</v>
      </c>
      <c r="G1169" s="96">
        <f t="shared" si="361"/>
        <v>4.091137182069656</v>
      </c>
      <c r="H1169" s="96">
        <f t="shared" si="368"/>
        <v>0.23364826040903186</v>
      </c>
      <c r="I1169" s="96">
        <f t="shared" si="369"/>
        <v>9.3620648242365684E-2</v>
      </c>
      <c r="J1169" s="96">
        <f t="shared" si="362"/>
        <v>0.10592037388493669</v>
      </c>
      <c r="K1169" s="96">
        <f t="shared" si="370"/>
        <v>9.78283511644015E-2</v>
      </c>
      <c r="L1169" s="96">
        <f t="shared" si="371"/>
        <v>36.105092019851448</v>
      </c>
      <c r="M1169" s="96">
        <f t="shared" si="363"/>
        <v>192.6907207009547</v>
      </c>
      <c r="N1169" s="96">
        <f t="shared" si="364"/>
        <v>18.556533892514075</v>
      </c>
      <c r="O1169" s="96">
        <f t="shared" si="372"/>
        <v>0.44294254053366511</v>
      </c>
      <c r="P1169" s="96">
        <f t="shared" si="373"/>
        <v>0.44294254053366511</v>
      </c>
      <c r="Q1169" s="96">
        <f t="shared" si="365"/>
        <v>0.49770509476010627</v>
      </c>
      <c r="R1169" s="96">
        <f t="shared" si="366"/>
        <v>3.4721876109834932E-2</v>
      </c>
      <c r="S1169" s="96">
        <f t="shared" si="374"/>
        <v>172.71587475650335</v>
      </c>
      <c r="T1169" s="96">
        <f t="shared" si="375"/>
        <v>322.15444817653253</v>
      </c>
      <c r="U1169" s="96">
        <f t="shared" si="375"/>
        <v>445.16375998281046</v>
      </c>
      <c r="V1169" s="32">
        <f t="shared" si="376"/>
        <v>1000.0000000000002</v>
      </c>
      <c r="W1169" s="100">
        <f>IF(A1169=1,((cPH1_+cPHr+(cNES*L1169+(cNES+cOSEX)*G1169+(cNES+cEREX)*H1169+(cNES+cHOEX)*I1169+(cNES+cNES)*S1169+(cNES+cOSEX)*N1169+(cNES+cEREX)*O1169+(cNES+cHOEX)*P1169)))/(1+cDR)^(A$6:A$65537 + 0.5),(cPHr+(cNES*L1169+(cNES+cOSEX)*G1169+(cNES+cEREX)*H1169+(cNES+cHOEX)*I1169+(cNES+cNES)*S1169+(cNES+cOSEX)*N1169+(cNES+cEREX)*O1169+(cNES+cHOEX)*P1169))/(1+cDR)^(((cycle + 0.5)/('Life tables'!$I$2/2))))</f>
        <v>4128.5511492046899</v>
      </c>
      <c r="X1169" s="107">
        <f>((L1169+G1169+H1169+I1169+N1169+O1169+P1169+S1169)/('Life tables'!$I$2/2))/(1+oDR)^(((cycle + 0.5)/('Life tables'!$I$2/2)))</f>
        <v>4.5923482552959607</v>
      </c>
      <c r="Y1169" s="31">
        <f>((uNES*L1169+ uOCEX*G1169+uEREX*H1169+uHOEX*I1169+uNES*S1169+ uOCEX*N1169+uEREX*O1169+uHOEX*P1169)/('Life tables'!$I$2/2))/(1+oDR)^(((cycle + 0.5)/('Life tables'!$I$2/2)))</f>
        <v>3.0264744127932448</v>
      </c>
      <c r="Z1169" s="100">
        <f t="shared" si="367"/>
        <v>55607.278866880704</v>
      </c>
      <c r="AA1169" s="107">
        <f>((L1169+G1169+H1169+I1169+N1169+O1169+P1169+S1169)/('Life tables'!$I$2/2))</f>
        <v>8.9247737214714675</v>
      </c>
      <c r="AB1169" s="31">
        <f>((uNES*L1169+ uOCEX*G1169+uEREX*H1169+uHOEX*I1169+uNES*S1169+ uOCEX*N1169+uEREX*O1169+uHOEX*P1169)/('Life tables'!$I$2/2))</f>
        <v>5.8816530904105404</v>
      </c>
    </row>
    <row r="1170" spans="1:28" x14ac:dyDescent="0.25">
      <c r="A1170" s="4">
        <v>1164</v>
      </c>
      <c r="C1170" s="105">
        <f>IF(male=0,VLOOKUP((($A$5:$A$1570/'Life tables'!$I$2)*2)+age,lifetable,13,1),IF(male=1,VLOOKUP((($A$5:$A$1570/'Life tables'!$I$2)*2)+age,lifetable,10,1),"error"))</f>
        <v>2.3461920920215817E-3</v>
      </c>
      <c r="F1170" s="96">
        <f t="shared" si="360"/>
        <v>40.598724840732274</v>
      </c>
      <c r="G1170" s="96">
        <f t="shared" si="361"/>
        <v>4.0782268787012832</v>
      </c>
      <c r="H1170" s="96">
        <f t="shared" si="368"/>
        <v>0.232910942204061</v>
      </c>
      <c r="I1170" s="96">
        <f t="shared" si="369"/>
        <v>9.3325211810742242E-2</v>
      </c>
      <c r="J1170" s="96">
        <f t="shared" si="362"/>
        <v>0.1055861235044461</v>
      </c>
      <c r="K1170" s="96">
        <f t="shared" si="370"/>
        <v>9.7519636585703076E-2</v>
      </c>
      <c r="L1170" s="96">
        <f t="shared" si="371"/>
        <v>35.99115604792604</v>
      </c>
      <c r="M1170" s="96">
        <f t="shared" si="363"/>
        <v>192.08306699992497</v>
      </c>
      <c r="N1170" s="96">
        <f t="shared" si="364"/>
        <v>18.4980155245457</v>
      </c>
      <c r="O1170" s="96">
        <f t="shared" si="372"/>
        <v>0.44154571315599128</v>
      </c>
      <c r="P1170" s="96">
        <f t="shared" si="373"/>
        <v>0.44154571315599128</v>
      </c>
      <c r="Q1170" s="96">
        <f t="shared" si="365"/>
        <v>0.49613557266920238</v>
      </c>
      <c r="R1170" s="96">
        <f t="shared" si="366"/>
        <v>3.4612380040444118E-2</v>
      </c>
      <c r="S1170" s="96">
        <f t="shared" si="374"/>
        <v>172.17121209635764</v>
      </c>
      <c r="T1170" s="96">
        <f t="shared" si="375"/>
        <v>322.75616987270615</v>
      </c>
      <c r="U1170" s="96">
        <f t="shared" si="375"/>
        <v>445.29589199943661</v>
      </c>
      <c r="V1170" s="32">
        <f t="shared" si="376"/>
        <v>1000.0000000000002</v>
      </c>
      <c r="W1170" s="100">
        <f>IF(A1170=1,((cPH1_+cPHr+(cNES*L1170+(cNES+cOSEX)*G1170+(cNES+cEREX)*H1170+(cNES+cHOEX)*I1170+(cNES+cNES)*S1170+(cNES+cOSEX)*N1170+(cNES+cEREX)*O1170+(cNES+cHOEX)*P1170)))/(1+cDR)^(A$6:A$65537 + 0.5),(cPHr+(cNES*L1170+(cNES+cOSEX)*G1170+(cNES+cEREX)*H1170+(cNES+cHOEX)*I1170+(cNES+cNES)*S1170+(cNES+cOSEX)*N1170+(cNES+cEREX)*O1170+(cNES+cHOEX)*P1170))/(1+cDR)^(((cycle + 0.5)/('Life tables'!$I$2/2))))</f>
        <v>4106.3486888128737</v>
      </c>
      <c r="X1170" s="107">
        <f>((L1170+G1170+H1170+I1170+N1170+O1170+P1170+S1170)/('Life tables'!$I$2/2))/(1+oDR)^(((cycle + 0.5)/('Life tables'!$I$2/2)))</f>
        <v>4.5752509426728825</v>
      </c>
      <c r="Y1170" s="31">
        <f>((uNES*L1170+ uOCEX*G1170+uEREX*H1170+uHOEX*I1170+uNES*S1170+ uOCEX*N1170+uEREX*O1170+uHOEX*P1170)/('Life tables'!$I$2/2))/(1+oDR)^(((cycle + 0.5)/('Life tables'!$I$2/2)))</f>
        <v>3.0152068502136711</v>
      </c>
      <c r="Z1170" s="100">
        <f t="shared" si="367"/>
        <v>55431.985359849437</v>
      </c>
      <c r="AA1170" s="107">
        <f>((L1170+G1170+H1170+I1170+N1170+O1170+P1170+S1170)/('Life tables'!$I$2/2))</f>
        <v>8.8966259309649995</v>
      </c>
      <c r="AB1170" s="31">
        <f>((uNES*L1170+ uOCEX*G1170+uEREX*H1170+uHOEX*I1170+uNES*S1170+ uOCEX*N1170+uEREX*O1170+uHOEX*P1170)/('Life tables'!$I$2/2))</f>
        <v>5.8631029831913128</v>
      </c>
    </row>
    <row r="1171" spans="1:28" x14ac:dyDescent="0.25">
      <c r="A1171" s="4">
        <v>1165</v>
      </c>
      <c r="C1171" s="105">
        <f>IF(male=0,VLOOKUP((($A$5:$A$1570/'Life tables'!$I$2)*2)+age,lifetable,13,1),IF(male=1,VLOOKUP((($A$5:$A$1570/'Life tables'!$I$2)*2)+age,lifetable,10,1),"error"))</f>
        <v>2.3461920920215817E-3</v>
      </c>
      <c r="F1171" s="96">
        <f t="shared" si="360"/>
        <v>40.470610811321642</v>
      </c>
      <c r="G1171" s="96">
        <f t="shared" si="361"/>
        <v>4.0653575563190945</v>
      </c>
      <c r="H1171" s="96">
        <f t="shared" si="368"/>
        <v>0.23217596445742864</v>
      </c>
      <c r="I1171" s="96">
        <f t="shared" si="369"/>
        <v>9.3030713178640395E-2</v>
      </c>
      <c r="J1171" s="96">
        <f t="shared" si="362"/>
        <v>0.10525293413002436</v>
      </c>
      <c r="K1171" s="96">
        <f t="shared" si="370"/>
        <v>9.7211901955153293E-2</v>
      </c>
      <c r="L1171" s="96">
        <f t="shared" si="371"/>
        <v>35.877581741281304</v>
      </c>
      <c r="M1171" s="96">
        <f t="shared" si="363"/>
        <v>191.47732731653582</v>
      </c>
      <c r="N1171" s="96">
        <f t="shared" si="364"/>
        <v>18.439681480623076</v>
      </c>
      <c r="O1171" s="96">
        <f t="shared" si="372"/>
        <v>0.44015328557418343</v>
      </c>
      <c r="P1171" s="96">
        <f t="shared" si="373"/>
        <v>0.44015328557418343</v>
      </c>
      <c r="Q1171" s="96">
        <f t="shared" si="365"/>
        <v>0.49457099433650198</v>
      </c>
      <c r="R1171" s="96">
        <f t="shared" si="366"/>
        <v>3.450322886718088E-2</v>
      </c>
      <c r="S1171" s="96">
        <f t="shared" si="374"/>
        <v>171.6282650415607</v>
      </c>
      <c r="T1171" s="96">
        <f t="shared" si="375"/>
        <v>323.3559938011727</v>
      </c>
      <c r="U1171" s="96">
        <f t="shared" si="375"/>
        <v>445.42760713025893</v>
      </c>
      <c r="V1171" s="32">
        <f t="shared" si="376"/>
        <v>1000.0000000000002</v>
      </c>
      <c r="W1171" s="100">
        <f>IF(A1171=1,((cPH1_+cPHr+(cNES*L1171+(cNES+cOSEX)*G1171+(cNES+cEREX)*H1171+(cNES+cHOEX)*I1171+(cNES+cNES)*S1171+(cNES+cOSEX)*N1171+(cNES+cEREX)*O1171+(cNES+cHOEX)*P1171)))/(1+cDR)^(A$6:A$65537 + 0.5),(cPHr+(cNES*L1171+(cNES+cOSEX)*G1171+(cNES+cEREX)*H1171+(cNES+cHOEX)*I1171+(cNES+cNES)*S1171+(cNES+cOSEX)*N1171+(cNES+cEREX)*O1171+(cNES+cHOEX)*P1171))/(1+cDR)^(((cycle + 0.5)/('Life tables'!$I$2/2))))</f>
        <v>4084.2656324947329</v>
      </c>
      <c r="X1171" s="107">
        <f>((L1171+G1171+H1171+I1171+N1171+O1171+P1171+S1171)/('Life tables'!$I$2/2))/(1+oDR)^(((cycle + 0.5)/('Life tables'!$I$2/2)))</f>
        <v>4.5582172864335915</v>
      </c>
      <c r="Y1171" s="31">
        <f>((uNES*L1171+ uOCEX*G1171+uEREX*H1171+uHOEX*I1171+uNES*S1171+ uOCEX*N1171+uEREX*O1171+uHOEX*P1171)/('Life tables'!$I$2/2))/(1+oDR)^(((cycle + 0.5)/('Life tables'!$I$2/2)))</f>
        <v>3.0039812387433948</v>
      </c>
      <c r="Z1171" s="100">
        <f t="shared" si="367"/>
        <v>55257.244493321254</v>
      </c>
      <c r="AA1171" s="107">
        <f>((L1171+G1171+H1171+I1171+N1171+O1171+P1171+S1171)/('Life tables'!$I$2/2))</f>
        <v>8.8685669216161198</v>
      </c>
      <c r="AB1171" s="31">
        <f>((uNES*L1171+ uOCEX*G1171+uEREX*H1171+uHOEX*I1171+uNES*S1171+ uOCEX*N1171+uEREX*O1171+uHOEX*P1171)/('Life tables'!$I$2/2))</f>
        <v>5.8446113848862522</v>
      </c>
    </row>
    <row r="1172" spans="1:28" x14ac:dyDescent="0.25">
      <c r="A1172" s="4">
        <v>1166</v>
      </c>
      <c r="C1172" s="105">
        <f>IF(male=0,VLOOKUP((($A$5:$A$1570/'Life tables'!$I$2)*2)+age,lifetable,13,1),IF(male=1,VLOOKUP((($A$5:$A$1570/'Life tables'!$I$2)*2)+age,lifetable,10,1),"error"))</f>
        <v>2.3461920920215817E-3</v>
      </c>
      <c r="F1172" s="96">
        <f t="shared" si="360"/>
        <v>40.342903366977033</v>
      </c>
      <c r="G1172" s="96">
        <f t="shared" si="361"/>
        <v>4.0525290762577226</v>
      </c>
      <c r="H1172" s="96">
        <f t="shared" si="368"/>
        <v>0.23144331924983991</v>
      </c>
      <c r="I1172" s="96">
        <f t="shared" si="369"/>
        <v>9.2737149172873595E-2</v>
      </c>
      <c r="J1172" s="96">
        <f t="shared" si="362"/>
        <v>0.10492080217159697</v>
      </c>
      <c r="K1172" s="96">
        <f t="shared" si="370"/>
        <v>9.6905143956949366E-2</v>
      </c>
      <c r="L1172" s="96">
        <f t="shared" si="371"/>
        <v>35.764367876168052</v>
      </c>
      <c r="M1172" s="96">
        <f t="shared" si="363"/>
        <v>190.87349570159157</v>
      </c>
      <c r="N1172" s="96">
        <f t="shared" si="364"/>
        <v>18.381531187825768</v>
      </c>
      <c r="O1172" s="96">
        <f t="shared" si="372"/>
        <v>0.43876524411269008</v>
      </c>
      <c r="P1172" s="96">
        <f t="shared" si="373"/>
        <v>0.43876524411269008</v>
      </c>
      <c r="Q1172" s="96">
        <f t="shared" si="365"/>
        <v>0.49301134439569666</v>
      </c>
      <c r="R1172" s="96">
        <f t="shared" si="366"/>
        <v>3.4394421518030759E-2</v>
      </c>
      <c r="S1172" s="96">
        <f t="shared" si="374"/>
        <v>171.08702825962669</v>
      </c>
      <c r="T1172" s="96">
        <f t="shared" si="375"/>
        <v>323.95392594774</v>
      </c>
      <c r="U1172" s="96">
        <f t="shared" si="375"/>
        <v>445.55890669573392</v>
      </c>
      <c r="V1172" s="32">
        <f t="shared" si="376"/>
        <v>1000.0000000000002</v>
      </c>
      <c r="W1172" s="100">
        <f>IF(A1172=1,((cPH1_+cPHr+(cNES*L1172+(cNES+cOSEX)*G1172+(cNES+cEREX)*H1172+(cNES+cHOEX)*I1172+(cNES+cNES)*S1172+(cNES+cOSEX)*N1172+(cNES+cEREX)*O1172+(cNES+cHOEX)*P1172)))/(1+cDR)^(A$6:A$65537 + 0.5),(cPHr+(cNES*L1172+(cNES+cOSEX)*G1172+(cNES+cEREX)*H1172+(cNES+cHOEX)*I1172+(cNES+cNES)*S1172+(cNES+cOSEX)*N1172+(cNES+cEREX)*O1172+(cNES+cHOEX)*P1172))/(1+cDR)^(((cycle + 0.5)/('Life tables'!$I$2/2))))</f>
        <v>4062.301338602103</v>
      </c>
      <c r="X1172" s="107">
        <f>((L1172+G1172+H1172+I1172+N1172+O1172+P1172+S1172)/('Life tables'!$I$2/2))/(1+oDR)^(((cycle + 0.5)/('Life tables'!$I$2/2)))</f>
        <v>4.5412470494618038</v>
      </c>
      <c r="Y1172" s="31">
        <f>((uNES*L1172+ uOCEX*G1172+uEREX*H1172+uHOEX*I1172+uNES*S1172+ uOCEX*N1172+uEREX*O1172+uHOEX*P1172)/('Life tables'!$I$2/2))/(1+oDR)^(((cycle + 0.5)/('Life tables'!$I$2/2)))</f>
        <v>2.9927974221192466</v>
      </c>
      <c r="Z1172" s="100">
        <f t="shared" si="367"/>
        <v>55083.054531949791</v>
      </c>
      <c r="AA1172" s="107">
        <f>((L1172+G1172+H1172+I1172+N1172+O1172+P1172+S1172)/('Life tables'!$I$2/2))</f>
        <v>8.8405964131847803</v>
      </c>
      <c r="AB1172" s="31">
        <f>((uNES*L1172+ uOCEX*G1172+uEREX*H1172+uHOEX*I1172+uNES*S1172+ uOCEX*N1172+uEREX*O1172+uHOEX*P1172)/('Life tables'!$I$2/2))</f>
        <v>5.8261781108146709</v>
      </c>
    </row>
    <row r="1173" spans="1:28" x14ac:dyDescent="0.25">
      <c r="A1173" s="4">
        <v>1167</v>
      </c>
      <c r="C1173" s="105">
        <f>IF(male=0,VLOOKUP((($A$5:$A$1570/'Life tables'!$I$2)*2)+age,lifetable,13,1),IF(male=1,VLOOKUP((($A$5:$A$1570/'Life tables'!$I$2)*2)+age,lifetable,10,1),"error"))</f>
        <v>2.3461920920215817E-3</v>
      </c>
      <c r="F1173" s="96">
        <f t="shared" si="360"/>
        <v>40.21560113498888</v>
      </c>
      <c r="G1173" s="96">
        <f t="shared" si="361"/>
        <v>4.0397413006256206</v>
      </c>
      <c r="H1173" s="96">
        <f t="shared" si="368"/>
        <v>0.23071299870619336</v>
      </c>
      <c r="I1173" s="96">
        <f t="shared" si="369"/>
        <v>9.2444516637963173E-2</v>
      </c>
      <c r="J1173" s="96">
        <f t="shared" si="362"/>
        <v>0.10458972405912367</v>
      </c>
      <c r="K1173" s="96">
        <f t="shared" si="370"/>
        <v>9.6599359293792209E-2</v>
      </c>
      <c r="L1173" s="96">
        <f t="shared" si="371"/>
        <v>35.651513235666187</v>
      </c>
      <c r="M1173" s="96">
        <f t="shared" si="363"/>
        <v>190.27156622153746</v>
      </c>
      <c r="N1173" s="96">
        <f t="shared" si="364"/>
        <v>18.3235640747396</v>
      </c>
      <c r="O1173" s="96">
        <f t="shared" si="372"/>
        <v>0.43738157513191411</v>
      </c>
      <c r="P1173" s="96">
        <f t="shared" si="373"/>
        <v>0.43738157513191411</v>
      </c>
      <c r="Q1173" s="96">
        <f t="shared" si="365"/>
        <v>0.49145660752087755</v>
      </c>
      <c r="R1173" s="96">
        <f t="shared" si="366"/>
        <v>3.4285956923797746E-2</v>
      </c>
      <c r="S1173" s="96">
        <f t="shared" si="374"/>
        <v>170.54749643208936</v>
      </c>
      <c r="T1173" s="96">
        <f t="shared" si="375"/>
        <v>324.54997227932</v>
      </c>
      <c r="U1173" s="96">
        <f t="shared" si="375"/>
        <v>445.68979201195151</v>
      </c>
      <c r="V1173" s="32">
        <f t="shared" si="376"/>
        <v>1000.0000000000002</v>
      </c>
      <c r="W1173" s="100">
        <f>IF(A1173=1,((cPH1_+cPHr+(cNES*L1173+(cNES+cOSEX)*G1173+(cNES+cEREX)*H1173+(cNES+cHOEX)*I1173+(cNES+cNES)*S1173+(cNES+cOSEX)*N1173+(cNES+cEREX)*O1173+(cNES+cHOEX)*P1173)))/(1+cDR)^(A$6:A$65537 + 0.5),(cPHr+(cNES*L1173+(cNES+cOSEX)*G1173+(cNES+cEREX)*H1173+(cNES+cHOEX)*I1173+(cNES+cNES)*S1173+(cNES+cOSEX)*N1173+(cNES+cEREX)*O1173+(cNES+cHOEX)*P1173))/(1+cDR)^(((cycle + 0.5)/('Life tables'!$I$2/2))))</f>
        <v>4040.4551689143659</v>
      </c>
      <c r="X1173" s="107">
        <f>((L1173+G1173+H1173+I1173+N1173+O1173+P1173+S1173)/('Life tables'!$I$2/2))/(1+oDR)^(((cycle + 0.5)/('Life tables'!$I$2/2)))</f>
        <v>4.5243399955285462</v>
      </c>
      <c r="Y1173" s="31">
        <f>((uNES*L1173+ uOCEX*G1173+uEREX*H1173+uHOEX*I1173+uNES*S1173+ uOCEX*N1173+uEREX*O1173+uHOEX*P1173)/('Life tables'!$I$2/2))/(1+oDR)^(((cycle + 0.5)/('Life tables'!$I$2/2)))</f>
        <v>2.9816552446627247</v>
      </c>
      <c r="Z1173" s="100">
        <f t="shared" si="367"/>
        <v>54909.413745589743</v>
      </c>
      <c r="AA1173" s="107">
        <f>((L1173+G1173+H1173+I1173+N1173+O1173+P1173+S1173)/('Life tables'!$I$2/2))</f>
        <v>8.8127141263231916</v>
      </c>
      <c r="AB1173" s="31">
        <f>((uNES*L1173+ uOCEX*G1173+uEREX*H1173+uHOEX*I1173+uNES*S1173+ uOCEX*N1173+uEREX*O1173+uHOEX*P1173)/('Life tables'!$I$2/2))</f>
        <v>5.8078029768837327</v>
      </c>
    </row>
    <row r="1174" spans="1:28" x14ac:dyDescent="0.25">
      <c r="A1174" s="4">
        <v>1168</v>
      </c>
      <c r="C1174" s="105">
        <f>IF(male=0,VLOOKUP((($A$5:$A$1570/'Life tables'!$I$2)*2)+age,lifetable,13,1),IF(male=1,VLOOKUP((($A$5:$A$1570/'Life tables'!$I$2)*2)+age,lifetable,10,1),"error"))</f>
        <v>2.3461920920215817E-3</v>
      </c>
      <c r="F1174" s="96">
        <f t="shared" si="360"/>
        <v>40.088702750206927</v>
      </c>
      <c r="G1174" s="96">
        <f t="shared" si="361"/>
        <v>4.026994092290586</v>
      </c>
      <c r="H1174" s="96">
        <f t="shared" si="368"/>
        <v>0.2299849949947545</v>
      </c>
      <c r="I1174" s="96">
        <f t="shared" si="369"/>
        <v>9.2152812435807169E-2</v>
      </c>
      <c r="J1174" s="96">
        <f t="shared" si="362"/>
        <v>0.10425969624222388</v>
      </c>
      <c r="K1174" s="96">
        <f t="shared" si="370"/>
        <v>9.6294544686540487E-2</v>
      </c>
      <c r="L1174" s="96">
        <f t="shared" si="371"/>
        <v>35.539016609557017</v>
      </c>
      <c r="M1174" s="96">
        <f t="shared" si="363"/>
        <v>189.67153295852185</v>
      </c>
      <c r="N1174" s="96">
        <f t="shared" si="364"/>
        <v>18.265779571462637</v>
      </c>
      <c r="O1174" s="96">
        <f t="shared" si="372"/>
        <v>0.43600226502835543</v>
      </c>
      <c r="P1174" s="96">
        <f t="shared" si="373"/>
        <v>0.43600226502835543</v>
      </c>
      <c r="Q1174" s="96">
        <f t="shared" si="365"/>
        <v>0.48990676842669578</v>
      </c>
      <c r="R1174" s="96">
        <f t="shared" si="366"/>
        <v>3.417783401811543E-2</v>
      </c>
      <c r="S1174" s="96">
        <f t="shared" si="374"/>
        <v>170.00966425455769</v>
      </c>
      <c r="T1174" s="96">
        <f t="shared" si="375"/>
        <v>325.14413874398895</v>
      </c>
      <c r="U1174" s="96">
        <f t="shared" si="375"/>
        <v>445.82026439065618</v>
      </c>
      <c r="V1174" s="32">
        <f t="shared" si="376"/>
        <v>1000.0000000000002</v>
      </c>
      <c r="W1174" s="100">
        <f>IF(A1174=1,((cPH1_+cPHr+(cNES*L1174+(cNES+cOSEX)*G1174+(cNES+cEREX)*H1174+(cNES+cHOEX)*I1174+(cNES+cNES)*S1174+(cNES+cOSEX)*N1174+(cNES+cEREX)*O1174+(cNES+cHOEX)*P1174)))/(1+cDR)^(A$6:A$65537 + 0.5),(cPHr+(cNES*L1174+(cNES+cOSEX)*G1174+(cNES+cEREX)*H1174+(cNES+cHOEX)*I1174+(cNES+cNES)*S1174+(cNES+cOSEX)*N1174+(cNES+cEREX)*O1174+(cNES+cHOEX)*P1174))/(1+cDR)^(((cycle + 0.5)/('Life tables'!$I$2/2))))</f>
        <v>4018.7264886209136</v>
      </c>
      <c r="X1174" s="107">
        <f>((L1174+G1174+H1174+I1174+N1174+O1174+P1174+S1174)/('Life tables'!$I$2/2))/(1+oDR)^(((cycle + 0.5)/('Life tables'!$I$2/2)))</f>
        <v>4.5074958892886867</v>
      </c>
      <c r="Y1174" s="31">
        <f>((uNES*L1174+ uOCEX*G1174+uEREX*H1174+uHOEX*I1174+uNES*S1174+ uOCEX*N1174+uEREX*O1174+uHOEX*P1174)/('Life tables'!$I$2/2))/(1+oDR)^(((cycle + 0.5)/('Life tables'!$I$2/2)))</f>
        <v>2.9705545512777194</v>
      </c>
      <c r="Z1174" s="100">
        <f t="shared" si="367"/>
        <v>54736.320409290194</v>
      </c>
      <c r="AA1174" s="107">
        <f>((L1174+G1174+H1174+I1174+N1174+O1174+P1174+S1174)/('Life tables'!$I$2/2))</f>
        <v>8.7849197825727074</v>
      </c>
      <c r="AB1174" s="31">
        <f>((uNES*L1174+ uOCEX*G1174+uEREX*H1174+uHOEX*I1174+uNES*S1174+ uOCEX*N1174+uEREX*O1174+uHOEX*P1174)/('Life tables'!$I$2/2))</f>
        <v>5.7894857995864228</v>
      </c>
    </row>
    <row r="1175" spans="1:28" x14ac:dyDescent="0.25">
      <c r="A1175" s="4">
        <v>1169</v>
      </c>
      <c r="C1175" s="105">
        <f>IF(male=0,VLOOKUP((($A$5:$A$1570/'Life tables'!$I$2)*2)+age,lifetable,13,1),IF(male=1,VLOOKUP((($A$5:$A$1570/'Life tables'!$I$2)*2)+age,lifetable,10,1),"error"))</f>
        <v>2.3461920920215817E-3</v>
      </c>
      <c r="F1175" s="96">
        <f t="shared" si="360"/>
        <v>39.96220685490097</v>
      </c>
      <c r="G1175" s="96">
        <f t="shared" si="361"/>
        <v>4.0142873148657801</v>
      </c>
      <c r="H1175" s="96">
        <f t="shared" si="368"/>
        <v>0.229259300326357</v>
      </c>
      <c r="I1175" s="96">
        <f t="shared" si="369"/>
        <v>9.1862033445360314E-2</v>
      </c>
      <c r="J1175" s="96">
        <f t="shared" si="362"/>
        <v>0.10393071518981457</v>
      </c>
      <c r="K1175" s="96">
        <f t="shared" si="370"/>
        <v>9.5990696873876083E-2</v>
      </c>
      <c r="L1175" s="96">
        <f t="shared" si="371"/>
        <v>35.426876794199778</v>
      </c>
      <c r="M1175" s="96">
        <f t="shared" si="363"/>
        <v>189.07339001045423</v>
      </c>
      <c r="N1175" s="96">
        <f t="shared" si="364"/>
        <v>18.208177109610773</v>
      </c>
      <c r="O1175" s="96">
        <f t="shared" si="372"/>
        <v>0.43462730023474427</v>
      </c>
      <c r="P1175" s="96">
        <f t="shared" si="373"/>
        <v>0.43462730023474427</v>
      </c>
      <c r="Q1175" s="96">
        <f t="shared" si="365"/>
        <v>0.48836181186851207</v>
      </c>
      <c r="R1175" s="96">
        <f t="shared" si="366"/>
        <v>3.407005173745746E-2</v>
      </c>
      <c r="S1175" s="96">
        <f t="shared" si="374"/>
        <v>169.473526436768</v>
      </c>
      <c r="T1175" s="96">
        <f t="shared" si="375"/>
        <v>325.73643127104725</v>
      </c>
      <c r="U1175" s="96">
        <f t="shared" si="375"/>
        <v>445.95032513926753</v>
      </c>
      <c r="V1175" s="32">
        <f t="shared" si="376"/>
        <v>1000.0000000000003</v>
      </c>
      <c r="W1175" s="100">
        <f>IF(A1175=1,((cPH1_+cPHr+(cNES*L1175+(cNES+cOSEX)*G1175+(cNES+cEREX)*H1175+(cNES+cHOEX)*I1175+(cNES+cNES)*S1175+(cNES+cOSEX)*N1175+(cNES+cEREX)*O1175+(cNES+cHOEX)*P1175)))/(1+cDR)^(A$6:A$65537 + 0.5),(cPHr+(cNES*L1175+(cNES+cOSEX)*G1175+(cNES+cEREX)*H1175+(cNES+cHOEX)*I1175+(cNES+cNES)*S1175+(cNES+cOSEX)*N1175+(cNES+cEREX)*O1175+(cNES+cHOEX)*P1175))/(1+cDR)^(((cycle + 0.5)/('Life tables'!$I$2/2))))</f>
        <v>3997.1146663036907</v>
      </c>
      <c r="X1175" s="107">
        <f>((L1175+G1175+H1175+I1175+N1175+O1175+P1175+S1175)/('Life tables'!$I$2/2))/(1+oDR)^(((cycle + 0.5)/('Life tables'!$I$2/2)))</f>
        <v>4.490714496277489</v>
      </c>
      <c r="Y1175" s="31">
        <f>((uNES*L1175+ uOCEX*G1175+uEREX*H1175+uHOEX*I1175+uNES*S1175+ uOCEX*N1175+uEREX*O1175+uHOEX*P1175)/('Life tables'!$I$2/2))/(1+oDR)^(((cycle + 0.5)/('Life tables'!$I$2/2)))</f>
        <v>2.9594951874482298</v>
      </c>
      <c r="Z1175" s="100">
        <f t="shared" si="367"/>
        <v>54563.772803287611</v>
      </c>
      <c r="AA1175" s="107">
        <f>((L1175+G1175+H1175+I1175+N1175+O1175+P1175+S1175)/('Life tables'!$I$2/2))</f>
        <v>8.75721310436073</v>
      </c>
      <c r="AB1175" s="31">
        <f>((uNES*L1175+ uOCEX*G1175+uEREX*H1175+uHOEX*I1175+uNES*S1175+ uOCEX*N1175+uEREX*O1175+uHOEX*P1175)/('Life tables'!$I$2/2))</f>
        <v>5.7712263959994798</v>
      </c>
    </row>
    <row r="1176" spans="1:28" x14ac:dyDescent="0.25">
      <c r="A1176" s="4">
        <v>1170</v>
      </c>
      <c r="C1176" s="105">
        <f>IF(male=0,VLOOKUP((($A$5:$A$1570/'Life tables'!$I$2)*2)+age,lifetable,13,1),IF(male=1,VLOOKUP((($A$5:$A$1570/'Life tables'!$I$2)*2)+age,lifetable,10,1),"error"))</f>
        <v>2.3461920920215817E-3</v>
      </c>
      <c r="F1176" s="96">
        <f t="shared" si="360"/>
        <v>39.836112098626202</v>
      </c>
      <c r="G1176" s="96">
        <f t="shared" si="361"/>
        <v>4.0016208326961946</v>
      </c>
      <c r="H1176" s="96">
        <f t="shared" si="368"/>
        <v>0.2285359069536301</v>
      </c>
      <c r="I1176" s="96">
        <f t="shared" si="369"/>
        <v>9.1572176562324414E-2</v>
      </c>
      <c r="J1176" s="96">
        <f t="shared" si="362"/>
        <v>0.10360277738976</v>
      </c>
      <c r="K1176" s="96">
        <f t="shared" si="370"/>
        <v>9.5687812611980713E-2</v>
      </c>
      <c r="L1176" s="96">
        <f t="shared" si="371"/>
        <v>35.315092592412313</v>
      </c>
      <c r="M1176" s="96">
        <f t="shared" si="363"/>
        <v>188.47713149105934</v>
      </c>
      <c r="N1176" s="96">
        <f t="shared" si="364"/>
        <v>18.150756122322946</v>
      </c>
      <c r="O1176" s="96">
        <f t="shared" si="372"/>
        <v>0.43325666722016598</v>
      </c>
      <c r="P1176" s="96">
        <f t="shared" si="373"/>
        <v>0.43325666722016598</v>
      </c>
      <c r="Q1176" s="96">
        <f t="shared" si="365"/>
        <v>0.48682172264253687</v>
      </c>
      <c r="R1176" s="96">
        <f t="shared" si="366"/>
        <v>3.3962609021147359E-2</v>
      </c>
      <c r="S1176" s="96">
        <f t="shared" si="374"/>
        <v>168.93907770263237</v>
      </c>
      <c r="T1176" s="96">
        <f t="shared" ref="T1176:U1191" si="377">J1176+Q1176+T1175</f>
        <v>326.32685577107952</v>
      </c>
      <c r="U1176" s="96">
        <f t="shared" si="377"/>
        <v>446.07997556090066</v>
      </c>
      <c r="V1176" s="32">
        <f t="shared" si="376"/>
        <v>1000.0000000000002</v>
      </c>
      <c r="W1176" s="100">
        <f>IF(A1176=1,((cPH1_+cPHr+(cNES*L1176+(cNES+cOSEX)*G1176+(cNES+cEREX)*H1176+(cNES+cHOEX)*I1176+(cNES+cNES)*S1176+(cNES+cOSEX)*N1176+(cNES+cEREX)*O1176+(cNES+cHOEX)*P1176)))/(1+cDR)^(A$6:A$65537 + 0.5),(cPHr+(cNES*L1176+(cNES+cOSEX)*G1176+(cNES+cEREX)*H1176+(cNES+cHOEX)*I1176+(cNES+cNES)*S1176+(cNES+cOSEX)*N1176+(cNES+cEREX)*O1176+(cNES+cHOEX)*P1176))/(1+cDR)^(((cycle + 0.5)/('Life tables'!$I$2/2))))</f>
        <v>3975.6190739197782</v>
      </c>
      <c r="X1176" s="107">
        <f>((L1176+G1176+H1176+I1176+N1176+O1176+P1176+S1176)/('Life tables'!$I$2/2))/(1+oDR)^(((cycle + 0.5)/('Life tables'!$I$2/2)))</f>
        <v>4.473995582907178</v>
      </c>
      <c r="Y1176" s="31">
        <f>((uNES*L1176+ uOCEX*G1176+uEREX*H1176+uHOEX*I1176+uNES*S1176+ uOCEX*N1176+uEREX*O1176+uHOEX*P1176)/('Life tables'!$I$2/2))/(1+oDR)^(((cycle + 0.5)/('Life tables'!$I$2/2)))</f>
        <v>2.9484769992361253</v>
      </c>
      <c r="Z1176" s="100">
        <f t="shared" si="367"/>
        <v>54391.769212998515</v>
      </c>
      <c r="AA1176" s="107">
        <f>((L1176+G1176+H1176+I1176+N1176+O1176+P1176+S1176)/('Life tables'!$I$2/2))</f>
        <v>8.7295938149976351</v>
      </c>
      <c r="AB1176" s="31">
        <f>((uNES*L1176+ uOCEX*G1176+uEREX*H1176+uHOEX*I1176+uNES*S1176+ uOCEX*N1176+uEREX*O1176+uHOEX*P1176)/('Life tables'!$I$2/2))</f>
        <v>5.7530245837814169</v>
      </c>
    </row>
    <row r="1177" spans="1:28" x14ac:dyDescent="0.25">
      <c r="A1177" s="4">
        <v>1171</v>
      </c>
      <c r="C1177" s="105">
        <f>IF(male=0,VLOOKUP((($A$5:$A$1570/'Life tables'!$I$2)*2)+age,lifetable,13,1),IF(male=1,VLOOKUP((($A$5:$A$1570/'Life tables'!$I$2)*2)+age,lifetable,10,1),"error"))</f>
        <v>2.3461920920215817E-3</v>
      </c>
      <c r="F1177" s="96">
        <f t="shared" si="360"/>
        <v>39.710417138092893</v>
      </c>
      <c r="G1177" s="96">
        <f t="shared" si="361"/>
        <v>3.9889945108455649</v>
      </c>
      <c r="H1177" s="96">
        <f t="shared" si="368"/>
        <v>0.22781480717025113</v>
      </c>
      <c r="I1177" s="96">
        <f t="shared" si="369"/>
        <v>9.1283238698848843E-2</v>
      </c>
      <c r="J1177" s="96">
        <f t="shared" si="362"/>
        <v>0.10327587934853283</v>
      </c>
      <c r="K1177" s="96">
        <f t="shared" si="370"/>
        <v>9.5385888674222832E-2</v>
      </c>
      <c r="L1177" s="96">
        <f t="shared" si="371"/>
        <v>35.203662813355471</v>
      </c>
      <c r="M1177" s="96">
        <f t="shared" si="363"/>
        <v>187.88275152992725</v>
      </c>
      <c r="N1177" s="96">
        <f t="shared" si="364"/>
        <v>18.093516044265964</v>
      </c>
      <c r="O1177" s="96">
        <f t="shared" si="372"/>
        <v>0.43189035249017577</v>
      </c>
      <c r="P1177" s="96">
        <f t="shared" si="373"/>
        <v>0.43189035249017577</v>
      </c>
      <c r="Q1177" s="96">
        <f t="shared" si="365"/>
        <v>0.48528648558595922</v>
      </c>
      <c r="R1177" s="96">
        <f t="shared" si="366"/>
        <v>3.3855504811367447E-2</v>
      </c>
      <c r="S1177" s="96">
        <f t="shared" si="374"/>
        <v>168.40631279028361</v>
      </c>
      <c r="T1177" s="96">
        <f t="shared" si="377"/>
        <v>326.91541813601401</v>
      </c>
      <c r="U1177" s="96">
        <f t="shared" si="377"/>
        <v>446.20921695438625</v>
      </c>
      <c r="V1177" s="32">
        <f t="shared" si="376"/>
        <v>1000.0000000000002</v>
      </c>
      <c r="W1177" s="100">
        <f>IF(A1177=1,((cPH1_+cPHr+(cNES*L1177+(cNES+cOSEX)*G1177+(cNES+cEREX)*H1177+(cNES+cHOEX)*I1177+(cNES+cNES)*S1177+(cNES+cOSEX)*N1177+(cNES+cEREX)*O1177+(cNES+cHOEX)*P1177)))/(1+cDR)^(A$6:A$65537 + 0.5),(cPHr+(cNES*L1177+(cNES+cOSEX)*G1177+(cNES+cEREX)*H1177+(cNES+cHOEX)*I1177+(cNES+cNES)*S1177+(cNES+cOSEX)*N1177+(cNES+cEREX)*O1177+(cNES+cHOEX)*P1177))/(1+cDR)^(((cycle + 0.5)/('Life tables'!$I$2/2))))</f>
        <v>3954.2390867840491</v>
      </c>
      <c r="X1177" s="107">
        <f>((L1177+G1177+H1177+I1177+N1177+O1177+P1177+S1177)/('Life tables'!$I$2/2))/(1+oDR)^(((cycle + 0.5)/('Life tables'!$I$2/2)))</f>
        <v>4.4573389164635318</v>
      </c>
      <c r="Y1177" s="31">
        <f>((uNES*L1177+ uOCEX*G1177+uEREX*H1177+uHOEX*I1177+uNES*S1177+ uOCEX*N1177+uEREX*O1177+uHOEX*P1177)/('Life tables'!$I$2/2))/(1+oDR)^(((cycle + 0.5)/('Life tables'!$I$2/2)))</f>
        <v>2.9374998332788809</v>
      </c>
      <c r="Z1177" s="100">
        <f t="shared" si="367"/>
        <v>54220.307929011833</v>
      </c>
      <c r="AA1177" s="107">
        <f>((L1177+G1177+H1177+I1177+N1177+O1177+P1177+S1177)/('Life tables'!$I$2/2))</f>
        <v>8.702061638673726</v>
      </c>
      <c r="AB1177" s="31">
        <f>((uNES*L1177+ uOCEX*G1177+uEREX*H1177+uHOEX*I1177+uNES*S1177+ uOCEX*N1177+uEREX*O1177+uHOEX*P1177)/('Life tables'!$I$2/2))</f>
        <v>5.7348801811704808</v>
      </c>
    </row>
    <row r="1178" spans="1:28" x14ac:dyDescent="0.25">
      <c r="A1178" s="4">
        <v>1172</v>
      </c>
      <c r="C1178" s="105">
        <f>IF(male=0,VLOOKUP((($A$5:$A$1570/'Life tables'!$I$2)*2)+age,lifetable,13,1),IF(male=1,VLOOKUP((($A$5:$A$1570/'Life tables'!$I$2)*2)+age,lifetable,10,1),"error"))</f>
        <v>2.3461920920215817E-3</v>
      </c>
      <c r="F1178" s="96">
        <f t="shared" si="360"/>
        <v>39.585120637040319</v>
      </c>
      <c r="G1178" s="96">
        <f t="shared" si="361"/>
        <v>3.9764082150837048</v>
      </c>
      <c r="H1178" s="96">
        <f t="shared" si="368"/>
        <v>0.22709599331022201</v>
      </c>
      <c r="I1178" s="96">
        <f t="shared" si="369"/>
        <v>9.0995216783240671E-2</v>
      </c>
      <c r="J1178" s="96">
        <f t="shared" si="362"/>
        <v>0.10295001759088621</v>
      </c>
      <c r="K1178" s="96">
        <f t="shared" si="370"/>
        <v>9.5084921850854834E-2</v>
      </c>
      <c r="L1178" s="96">
        <f t="shared" si="371"/>
        <v>35.092586272421414</v>
      </c>
      <c r="M1178" s="96">
        <f t="shared" si="363"/>
        <v>187.2902442725597</v>
      </c>
      <c r="N1178" s="96">
        <f t="shared" si="364"/>
        <v>18.036456311638958</v>
      </c>
      <c r="O1178" s="96">
        <f t="shared" si="372"/>
        <v>0.43052834258690531</v>
      </c>
      <c r="P1178" s="96">
        <f t="shared" si="373"/>
        <v>0.43052834258690531</v>
      </c>
      <c r="Q1178" s="96">
        <f t="shared" si="365"/>
        <v>0.48375608557706706</v>
      </c>
      <c r="R1178" s="96">
        <f t="shared" si="366"/>
        <v>3.3748738053167283E-2</v>
      </c>
      <c r="S1178" s="96">
        <f t="shared" si="374"/>
        <v>167.87522645211669</v>
      </c>
      <c r="T1178" s="96">
        <f t="shared" si="377"/>
        <v>327.50212423918197</v>
      </c>
      <c r="U1178" s="96">
        <f t="shared" si="377"/>
        <v>446.3380506142903</v>
      </c>
      <c r="V1178" s="32">
        <f t="shared" si="376"/>
        <v>1000.0000000000002</v>
      </c>
      <c r="W1178" s="100">
        <f>IF(A1178=1,((cPH1_+cPHr+(cNES*L1178+(cNES+cOSEX)*G1178+(cNES+cEREX)*H1178+(cNES+cHOEX)*I1178+(cNES+cNES)*S1178+(cNES+cOSEX)*N1178+(cNES+cEREX)*O1178+(cNES+cHOEX)*P1178)))/(1+cDR)^(A$6:A$65537 + 0.5),(cPHr+(cNES*L1178+(cNES+cOSEX)*G1178+(cNES+cEREX)*H1178+(cNES+cHOEX)*I1178+(cNES+cNES)*S1178+(cNES+cOSEX)*N1178+(cNES+cEREX)*O1178+(cNES+cHOEX)*P1178))/(1+cDR)^(((cycle + 0.5)/('Life tables'!$I$2/2))))</f>
        <v>3932.9740835518946</v>
      </c>
      <c r="X1178" s="107">
        <f>((L1178+G1178+H1178+I1178+N1178+O1178+P1178+S1178)/('Life tables'!$I$2/2))/(1+oDR)^(((cycle + 0.5)/('Life tables'!$I$2/2)))</f>
        <v>4.4407442651024791</v>
      </c>
      <c r="Y1178" s="31">
        <f>((uNES*L1178+ uOCEX*G1178+uEREX*H1178+uHOEX*I1178+uNES*S1178+ uOCEX*N1178+uEREX*O1178+uHOEX*P1178)/('Life tables'!$I$2/2))/(1+oDR)^(((cycle + 0.5)/('Life tables'!$I$2/2)))</f>
        <v>2.9265635367873548</v>
      </c>
      <c r="Z1178" s="100">
        <f t="shared" si="367"/>
        <v>54049.387247081038</v>
      </c>
      <c r="AA1178" s="107">
        <f>((L1178+G1178+H1178+I1178+N1178+O1178+P1178+S1178)/('Life tables'!$I$2/2))</f>
        <v>8.6746163004561723</v>
      </c>
      <c r="AB1178" s="31">
        <f>((uNES*L1178+ uOCEX*G1178+uEREX*H1178+uHOEX*I1178+uNES*S1178+ uOCEX*N1178+uEREX*O1178+uHOEX*P1178)/('Life tables'!$I$2/2))</f>
        <v>5.7167930069826722</v>
      </c>
    </row>
    <row r="1179" spans="1:28" x14ac:dyDescent="0.25">
      <c r="A1179" s="4">
        <v>1173</v>
      </c>
      <c r="C1179" s="105">
        <f>IF(male=0,VLOOKUP((($A$5:$A$1570/'Life tables'!$I$2)*2)+age,lifetable,13,1),IF(male=1,VLOOKUP((($A$5:$A$1570/'Life tables'!$I$2)*2)+age,lifetable,10,1),"error"))</f>
        <v>2.3461920920215817E-3</v>
      </c>
      <c r="F1179" s="96">
        <f t="shared" si="360"/>
        <v>39.460221266114857</v>
      </c>
      <c r="G1179" s="96">
        <f t="shared" si="361"/>
        <v>3.9638618118742608</v>
      </c>
      <c r="H1179" s="96">
        <f t="shared" si="368"/>
        <v>0.22637945774717008</v>
      </c>
      <c r="I1179" s="96">
        <f t="shared" si="369"/>
        <v>9.0708107759684534E-2</v>
      </c>
      <c r="J1179" s="96">
        <f t="shared" si="362"/>
        <v>0.10262518865953682</v>
      </c>
      <c r="K1179" s="96">
        <f t="shared" si="370"/>
        <v>9.4784908948720173E-2</v>
      </c>
      <c r="L1179" s="96">
        <f t="shared" si="371"/>
        <v>34.981861791125482</v>
      </c>
      <c r="M1179" s="96">
        <f t="shared" si="363"/>
        <v>186.69960388041321</v>
      </c>
      <c r="N1179" s="96">
        <f t="shared" si="364"/>
        <v>17.979576362177543</v>
      </c>
      <c r="O1179" s="96">
        <f t="shared" si="372"/>
        <v>0.42917062408916207</v>
      </c>
      <c r="P1179" s="96">
        <f t="shared" si="373"/>
        <v>0.42917062408916207</v>
      </c>
      <c r="Q1179" s="96">
        <f t="shared" si="365"/>
        <v>0.48223050753535834</v>
      </c>
      <c r="R1179" s="96">
        <f t="shared" si="366"/>
        <v>3.3642307694471379E-2</v>
      </c>
      <c r="S1179" s="96">
        <f t="shared" si="374"/>
        <v>167.34581345482752</v>
      </c>
      <c r="T1179" s="96">
        <f t="shared" si="377"/>
        <v>328.08697993537686</v>
      </c>
      <c r="U1179" s="96">
        <f t="shared" si="377"/>
        <v>446.46647783093351</v>
      </c>
      <c r="V1179" s="32">
        <f t="shared" si="376"/>
        <v>1000.0000000000003</v>
      </c>
      <c r="W1179" s="100">
        <f>IF(A1179=1,((cPH1_+cPHr+(cNES*L1179+(cNES+cOSEX)*G1179+(cNES+cEREX)*H1179+(cNES+cHOEX)*I1179+(cNES+cNES)*S1179+(cNES+cOSEX)*N1179+(cNES+cEREX)*O1179+(cNES+cHOEX)*P1179)))/(1+cDR)^(A$6:A$65537 + 0.5),(cPHr+(cNES*L1179+(cNES+cOSEX)*G1179+(cNES+cEREX)*H1179+(cNES+cHOEX)*I1179+(cNES+cNES)*S1179+(cNES+cOSEX)*N1179+(cNES+cEREX)*O1179+(cNES+cHOEX)*P1179))/(1+cDR)^(((cycle + 0.5)/('Life tables'!$I$2/2))))</f>
        <v>3911.8234462019936</v>
      </c>
      <c r="X1179" s="107">
        <f>((L1179+G1179+H1179+I1179+N1179+O1179+P1179+S1179)/('Life tables'!$I$2/2))/(1+oDR)^(((cycle + 0.5)/('Life tables'!$I$2/2)))</f>
        <v>4.4242113978467374</v>
      </c>
      <c r="Y1179" s="31">
        <f>((uNES*L1179+ uOCEX*G1179+uEREX*H1179+uHOEX*I1179+uNES*S1179+ uOCEX*N1179+uEREX*O1179+uHOEX*P1179)/('Life tables'!$I$2/2))/(1+oDR)^(((cycle + 0.5)/('Life tables'!$I$2/2)))</f>
        <v>2.9156679575435644</v>
      </c>
      <c r="Z1179" s="100">
        <f t="shared" si="367"/>
        <v>53879.005468115931</v>
      </c>
      <c r="AA1179" s="107">
        <f>((L1179+G1179+H1179+I1179+N1179+O1179+P1179+S1179)/('Life tables'!$I$2/2))</f>
        <v>8.6472575262860332</v>
      </c>
      <c r="AB1179" s="31">
        <f>((uNES*L1179+ uOCEX*G1179+uEREX*H1179+uHOEX*I1179+uNES*S1179+ uOCEX*N1179+uEREX*O1179+uHOEX*P1179)/('Life tables'!$I$2/2))</f>
        <v>5.6987628806097623</v>
      </c>
    </row>
    <row r="1180" spans="1:28" x14ac:dyDescent="0.25">
      <c r="A1180" s="4">
        <v>1174</v>
      </c>
      <c r="C1180" s="105">
        <f>IF(male=0,VLOOKUP((($A$5:$A$1570/'Life tables'!$I$2)*2)+age,lifetable,13,1),IF(male=1,VLOOKUP((($A$5:$A$1570/'Life tables'!$I$2)*2)+age,lifetable,10,1),"error"))</f>
        <v>2.610284460822232E-3</v>
      </c>
      <c r="F1180" s="96">
        <f t="shared" si="360"/>
        <v>39.33571770275195</v>
      </c>
      <c r="G1180" s="96">
        <f t="shared" si="361"/>
        <v>3.9513551683628547</v>
      </c>
      <c r="H1180" s="96">
        <f t="shared" si="368"/>
        <v>0.22566519289367093</v>
      </c>
      <c r="I1180" s="96">
        <f t="shared" si="369"/>
        <v>9.0421908587971195E-2</v>
      </c>
      <c r="J1180" s="96">
        <f t="shared" si="362"/>
        <v>0.11381665091921445</v>
      </c>
      <c r="K1180" s="96">
        <f t="shared" si="370"/>
        <v>9.4485846790969996E-2</v>
      </c>
      <c r="L1180" s="96">
        <f t="shared" si="371"/>
        <v>34.85997293519727</v>
      </c>
      <c r="M1180" s="96">
        <f t="shared" si="363"/>
        <v>186.110824530938</v>
      </c>
      <c r="N1180" s="96">
        <f t="shared" si="364"/>
        <v>17.922875635157556</v>
      </c>
      <c r="O1180" s="96">
        <f t="shared" si="372"/>
        <v>0.42781718361251841</v>
      </c>
      <c r="P1180" s="96">
        <f t="shared" si="373"/>
        <v>0.42781718361251841</v>
      </c>
      <c r="Q1180" s="96">
        <f t="shared" si="365"/>
        <v>0.53481944612053467</v>
      </c>
      <c r="R1180" s="96">
        <f t="shared" si="366"/>
        <v>3.3536212686086232E-2</v>
      </c>
      <c r="S1180" s="96">
        <f t="shared" si="374"/>
        <v>166.76395886974879</v>
      </c>
      <c r="T1180" s="96">
        <f t="shared" si="377"/>
        <v>328.7356160324166</v>
      </c>
      <c r="U1180" s="96">
        <f t="shared" si="377"/>
        <v>446.59449989041059</v>
      </c>
      <c r="V1180" s="32">
        <f t="shared" si="376"/>
        <v>1000.0000000000003</v>
      </c>
      <c r="W1180" s="100">
        <f>IF(A1180=1,((cPH1_+cPHr+(cNES*L1180+(cNES+cOSEX)*G1180+(cNES+cEREX)*H1180+(cNES+cHOEX)*I1180+(cNES+cNES)*S1180+(cNES+cOSEX)*N1180+(cNES+cEREX)*O1180+(cNES+cHOEX)*P1180)))/(1+cDR)^(A$6:A$65537 + 0.5),(cPHr+(cNES*L1180+(cNES+cOSEX)*G1180+(cNES+cEREX)*H1180+(cNES+cHOEX)*I1180+(cNES+cNES)*S1180+(cNES+cOSEX)*N1180+(cNES+cEREX)*O1180+(cNES+cHOEX)*P1180))/(1+cDR)^(((cycle + 0.5)/('Life tables'!$I$2/2))))</f>
        <v>3889.8071154301697</v>
      </c>
      <c r="X1180" s="107">
        <f>((L1180+G1180+H1180+I1180+N1180+O1180+P1180+S1180)/('Life tables'!$I$2/2))/(1+oDR)^(((cycle + 0.5)/('Life tables'!$I$2/2)))</f>
        <v>4.4064529812730031</v>
      </c>
      <c r="Y1180" s="31">
        <f>((uNES*L1180+ uOCEX*G1180+uEREX*H1180+uHOEX*I1180+uNES*S1180+ uOCEX*N1180+uEREX*O1180+uHOEX*P1180)/('Life tables'!$I$2/2))/(1+oDR)^(((cycle + 0.5)/('Life tables'!$I$2/2)))</f>
        <v>2.9039505846811484</v>
      </c>
      <c r="Z1180" s="100">
        <f t="shared" si="367"/>
        <v>53695.640457972833</v>
      </c>
      <c r="AA1180" s="107">
        <f>((L1180+G1180+H1180+I1180+N1180+O1180+P1180+S1180)/('Life tables'!$I$2/2))</f>
        <v>8.6174679228494444</v>
      </c>
      <c r="AB1180" s="31">
        <f>((uNES*L1180+ uOCEX*G1180+uEREX*H1180+uHOEX*I1180+uNES*S1180+ uOCEX*N1180+uEREX*O1180+uHOEX*P1180)/('Life tables'!$I$2/2))</f>
        <v>5.6791031515330435</v>
      </c>
    </row>
    <row r="1181" spans="1:28" x14ac:dyDescent="0.25">
      <c r="A1181" s="4">
        <v>1175</v>
      </c>
      <c r="C1181" s="105">
        <f>IF(male=0,VLOOKUP((($A$5:$A$1570/'Life tables'!$I$2)*2)+age,lifetable,13,1),IF(male=1,VLOOKUP((($A$5:$A$1570/'Life tables'!$I$2)*2)+age,lifetable,10,1),"error"))</f>
        <v>2.610284460822232E-3</v>
      </c>
      <c r="F1181" s="96">
        <f t="shared" si="360"/>
        <v>39.200074844976044</v>
      </c>
      <c r="G1181" s="96">
        <f t="shared" si="361"/>
        <v>3.9377295594144046</v>
      </c>
      <c r="H1181" s="96">
        <f t="shared" si="368"/>
        <v>0.2248870229897694</v>
      </c>
      <c r="I1181" s="96">
        <f t="shared" si="369"/>
        <v>9.0110103266936817E-2</v>
      </c>
      <c r="J1181" s="96">
        <f t="shared" si="362"/>
        <v>0.11342417261464074</v>
      </c>
      <c r="K1181" s="96">
        <f t="shared" si="370"/>
        <v>9.4160027636608731E-2</v>
      </c>
      <c r="L1181" s="96">
        <f t="shared" si="371"/>
        <v>34.739763959053683</v>
      </c>
      <c r="M1181" s="96">
        <f t="shared" si="363"/>
        <v>185.46980923219712</v>
      </c>
      <c r="N1181" s="96">
        <f t="shared" si="364"/>
        <v>17.861144473047442</v>
      </c>
      <c r="O1181" s="96">
        <f t="shared" si="372"/>
        <v>0.42634366717170402</v>
      </c>
      <c r="P1181" s="96">
        <f t="shared" si="373"/>
        <v>0.42634366717170402</v>
      </c>
      <c r="Q1181" s="96">
        <f t="shared" si="365"/>
        <v>0.53297738535974093</v>
      </c>
      <c r="R1181" s="96">
        <f t="shared" si="366"/>
        <v>3.3420705028496783E-2</v>
      </c>
      <c r="S1181" s="96">
        <f t="shared" si="374"/>
        <v>166.18957933441803</v>
      </c>
      <c r="T1181" s="96">
        <f t="shared" si="377"/>
        <v>329.382017590391</v>
      </c>
      <c r="U1181" s="96">
        <f t="shared" si="377"/>
        <v>446.72208062307567</v>
      </c>
      <c r="V1181" s="32">
        <f t="shared" si="376"/>
        <v>1000.0000000000005</v>
      </c>
      <c r="W1181" s="100">
        <f>IF(A1181=1,((cPH1_+cPHr+(cNES*L1181+(cNES+cOSEX)*G1181+(cNES+cEREX)*H1181+(cNES+cHOEX)*I1181+(cNES+cNES)*S1181+(cNES+cOSEX)*N1181+(cNES+cEREX)*O1181+(cNES+cHOEX)*P1181)))/(1+cDR)^(A$6:A$65537 + 0.5),(cPHr+(cNES*L1181+(cNES+cOSEX)*G1181+(cNES+cEREX)*H1181+(cNES+cHOEX)*I1181+(cNES+cNES)*S1181+(cNES+cOSEX)*N1181+(cNES+cEREX)*O1181+(cNES+cHOEX)*P1181))/(1+cDR)^(((cycle + 0.5)/('Life tables'!$I$2/2))))</f>
        <v>3867.7600072268947</v>
      </c>
      <c r="X1181" s="107">
        <f>((L1181+G1181+H1181+I1181+N1181+O1181+P1181+S1181)/('Life tables'!$I$2/2))/(1+oDR)^(((cycle + 0.5)/('Life tables'!$I$2/2)))</f>
        <v>4.3887658513159176</v>
      </c>
      <c r="Y1181" s="31">
        <f>((uNES*L1181+ uOCEX*G1181+uEREX*H1181+uHOEX*I1181+uNES*S1181+ uOCEX*N1181+uEREX*O1181+uHOEX*P1181)/('Life tables'!$I$2/2))/(1+oDR)^(((cycle + 0.5)/('Life tables'!$I$2/2)))</f>
        <v>2.8922943754816504</v>
      </c>
      <c r="Z1181" s="100">
        <f t="shared" si="367"/>
        <v>53510.759359677715</v>
      </c>
      <c r="AA1181" s="107">
        <f>((L1181+G1181+H1181+I1181+N1181+O1181+P1181+S1181)/('Life tables'!$I$2/2))</f>
        <v>8.5877809552799587</v>
      </c>
      <c r="AB1181" s="31">
        <f>((uNES*L1181+ uOCEX*G1181+uEREX*H1181+uHOEX*I1181+uNES*S1181+ uOCEX*N1181+uEREX*O1181+uHOEX*P1181)/('Life tables'!$I$2/2))</f>
        <v>5.6595387852321108</v>
      </c>
    </row>
    <row r="1182" spans="1:28" x14ac:dyDescent="0.25">
      <c r="A1182" s="4">
        <v>1176</v>
      </c>
      <c r="C1182" s="105">
        <f>IF(male=0,VLOOKUP((($A$5:$A$1570/'Life tables'!$I$2)*2)+age,lifetable,13,1),IF(male=1,VLOOKUP((($A$5:$A$1570/'Life tables'!$I$2)*2)+age,lifetable,10,1),"error"))</f>
        <v>2.610284460822232E-3</v>
      </c>
      <c r="F1182" s="96">
        <f t="shared" si="360"/>
        <v>39.0649040873068</v>
      </c>
      <c r="G1182" s="96">
        <f t="shared" si="361"/>
        <v>3.9241513739097194</v>
      </c>
      <c r="H1182" s="96">
        <f t="shared" si="368"/>
        <v>0.22411156147833802</v>
      </c>
      <c r="I1182" s="96">
        <f t="shared" si="369"/>
        <v>8.9799383173150907E-2</v>
      </c>
      <c r="J1182" s="96">
        <f t="shared" si="362"/>
        <v>0.11303306031674441</v>
      </c>
      <c r="K1182" s="96">
        <f t="shared" si="370"/>
        <v>9.3835342484140744E-2</v>
      </c>
      <c r="L1182" s="96">
        <f t="shared" si="371"/>
        <v>34.619973365944709</v>
      </c>
      <c r="M1182" s="96">
        <f t="shared" si="363"/>
        <v>184.83099769922683</v>
      </c>
      <c r="N1182" s="96">
        <f t="shared" si="364"/>
        <v>17.799625538355777</v>
      </c>
      <c r="O1182" s="96">
        <f t="shared" si="372"/>
        <v>0.42487521657736949</v>
      </c>
      <c r="P1182" s="96">
        <f t="shared" si="373"/>
        <v>0.42487521657736949</v>
      </c>
      <c r="Q1182" s="96">
        <f t="shared" si="365"/>
        <v>0.53114165747502695</v>
      </c>
      <c r="R1182" s="96">
        <f t="shared" si="366"/>
        <v>3.3305594478156633E-2</v>
      </c>
      <c r="S1182" s="96">
        <f t="shared" si="374"/>
        <v>165.61717447576314</v>
      </c>
      <c r="T1182" s="96">
        <f t="shared" si="377"/>
        <v>330.02619230818277</v>
      </c>
      <c r="U1182" s="96">
        <f t="shared" si="377"/>
        <v>446.84922156003796</v>
      </c>
      <c r="V1182" s="32">
        <f t="shared" si="376"/>
        <v>1000.0000000000002</v>
      </c>
      <c r="W1182" s="100">
        <f>IF(A1182=1,((cPH1_+cPHr+(cNES*L1182+(cNES+cOSEX)*G1182+(cNES+cEREX)*H1182+(cNES+cHOEX)*I1182+(cNES+cNES)*S1182+(cNES+cOSEX)*N1182+(cNES+cEREX)*O1182+(cNES+cHOEX)*P1182)))/(1+cDR)^(A$6:A$65537 + 0.5),(cPHr+(cNES*L1182+(cNES+cOSEX)*G1182+(cNES+cEREX)*H1182+(cNES+cHOEX)*I1182+(cNES+cNES)*S1182+(cNES+cOSEX)*N1182+(cNES+cEREX)*O1182+(cNES+cHOEX)*P1182))/(1+cDR)^(((cycle + 0.5)/('Life tables'!$I$2/2))))</f>
        <v>3845.837856105496</v>
      </c>
      <c r="X1182" s="107">
        <f>((L1182+G1182+H1182+I1182+N1182+O1182+P1182+S1182)/('Life tables'!$I$2/2))/(1+oDR)^(((cycle + 0.5)/('Life tables'!$I$2/2)))</f>
        <v>4.3711497216011725</v>
      </c>
      <c r="Y1182" s="31">
        <f>((uNES*L1182+ uOCEX*G1182+uEREX*H1182+uHOEX*I1182+uNES*S1182+ uOCEX*N1182+uEREX*O1182+uHOEX*P1182)/('Life tables'!$I$2/2))/(1+oDR)^(((cycle + 0.5)/('Life tables'!$I$2/2)))</f>
        <v>2.8806849568967645</v>
      </c>
      <c r="Z1182" s="100">
        <f t="shared" si="367"/>
        <v>53326.514773977906</v>
      </c>
      <c r="AA1182" s="107">
        <f>((L1182+G1182+H1182+I1182+N1182+O1182+P1182+S1182)/('Life tables'!$I$2/2))</f>
        <v>8.5581962695507752</v>
      </c>
      <c r="AB1182" s="31">
        <f>((uNES*L1182+ uOCEX*G1182+uEREX*H1182+uHOEX*I1182+uNES*S1182+ uOCEX*N1182+uEREX*O1182+uHOEX*P1182)/('Life tables'!$I$2/2))</f>
        <v>5.6400418247019557</v>
      </c>
    </row>
    <row r="1183" spans="1:28" x14ac:dyDescent="0.25">
      <c r="A1183" s="4">
        <v>1177</v>
      </c>
      <c r="C1183" s="105">
        <f>IF(male=0,VLOOKUP((($A$5:$A$1570/'Life tables'!$I$2)*2)+age,lifetable,13,1),IF(male=1,VLOOKUP((($A$5:$A$1570/'Life tables'!$I$2)*2)+age,lifetable,10,1),"error"))</f>
        <v>2.610284460822232E-3</v>
      </c>
      <c r="F1183" s="96">
        <f t="shared" si="360"/>
        <v>38.930203629824732</v>
      </c>
      <c r="G1183" s="96">
        <f t="shared" si="361"/>
        <v>3.9106204310431205</v>
      </c>
      <c r="H1183" s="96">
        <f t="shared" si="368"/>
        <v>0.22333879803341353</v>
      </c>
      <c r="I1183" s="96">
        <f t="shared" si="369"/>
        <v>8.9489744169097607E-2</v>
      </c>
      <c r="J1183" s="96">
        <f t="shared" si="362"/>
        <v>0.11264330881751541</v>
      </c>
      <c r="K1183" s="96">
        <f t="shared" si="370"/>
        <v>9.3511787010092953E-2</v>
      </c>
      <c r="L1183" s="96">
        <f t="shared" si="371"/>
        <v>34.500599560751489</v>
      </c>
      <c r="M1183" s="96">
        <f t="shared" si="363"/>
        <v>184.19438250195481</v>
      </c>
      <c r="N1183" s="96">
        <f t="shared" si="364"/>
        <v>17.738318115550495</v>
      </c>
      <c r="O1183" s="96">
        <f t="shared" si="372"/>
        <v>0.42341181474983863</v>
      </c>
      <c r="P1183" s="96">
        <f t="shared" si="373"/>
        <v>0.42341181474983863</v>
      </c>
      <c r="Q1183" s="96">
        <f t="shared" si="365"/>
        <v>0.52931224111488195</v>
      </c>
      <c r="R1183" s="96">
        <f t="shared" si="366"/>
        <v>3.3190879696204975E-2</v>
      </c>
      <c r="S1183" s="96">
        <f t="shared" si="374"/>
        <v>165.04673763609355</v>
      </c>
      <c r="T1183" s="96">
        <f t="shared" si="377"/>
        <v>330.66814785811516</v>
      </c>
      <c r="U1183" s="96">
        <f t="shared" si="377"/>
        <v>446.97592422674427</v>
      </c>
      <c r="V1183" s="32">
        <f t="shared" si="376"/>
        <v>1000.0000000000003</v>
      </c>
      <c r="W1183" s="100">
        <f>IF(A1183=1,((cPH1_+cPHr+(cNES*L1183+(cNES+cOSEX)*G1183+(cNES+cEREX)*H1183+(cNES+cHOEX)*I1183+(cNES+cNES)*S1183+(cNES+cOSEX)*N1183+(cNES+cEREX)*O1183+(cNES+cHOEX)*P1183)))/(1+cDR)^(A$6:A$65537 + 0.5),(cPHr+(cNES*L1183+(cNES+cOSEX)*G1183+(cNES+cEREX)*H1183+(cNES+cHOEX)*I1183+(cNES+cNES)*S1183+(cNES+cOSEX)*N1183+(cNES+cEREX)*O1183+(cNES+cHOEX)*P1183))/(1+cDR)^(((cycle + 0.5)/('Life tables'!$I$2/2))))</f>
        <v>3824.0399547686834</v>
      </c>
      <c r="X1183" s="107">
        <f>((L1183+G1183+H1183+I1183+N1183+O1183+P1183+S1183)/('Life tables'!$I$2/2))/(1+oDR)^(((cycle + 0.5)/('Life tables'!$I$2/2)))</f>
        <v>4.3536043069126658</v>
      </c>
      <c r="Y1183" s="31">
        <f>((uNES*L1183+ uOCEX*G1183+uEREX*H1183+uHOEX*I1183+uNES*S1183+ uOCEX*N1183+uEREX*O1183+uHOEX*P1183)/('Life tables'!$I$2/2))/(1+oDR)^(((cycle + 0.5)/('Life tables'!$I$2/2)))</f>
        <v>2.8691221409673604</v>
      </c>
      <c r="Z1183" s="100">
        <f t="shared" si="367"/>
        <v>53142.904522212993</v>
      </c>
      <c r="AA1183" s="107">
        <f>((L1183+G1183+H1183+I1183+N1183+O1183+P1183+S1183)/('Life tables'!$I$2/2))</f>
        <v>8.5287135128710094</v>
      </c>
      <c r="AB1183" s="31">
        <f>((uNES*L1183+ uOCEX*G1183+uEREX*H1183+uHOEX*I1183+uNES*S1183+ uOCEX*N1183+uEREX*O1183+uHOEX*P1183)/('Life tables'!$I$2/2))</f>
        <v>5.6206120374541886</v>
      </c>
    </row>
    <row r="1184" spans="1:28" x14ac:dyDescent="0.25">
      <c r="A1184" s="4">
        <v>1178</v>
      </c>
      <c r="C1184" s="105">
        <f>IF(male=0,VLOOKUP((($A$5:$A$1570/'Life tables'!$I$2)*2)+age,lifetable,13,1),IF(male=1,VLOOKUP((($A$5:$A$1570/'Life tables'!$I$2)*2)+age,lifetable,10,1),"error"))</f>
        <v>2.610284460822232E-3</v>
      </c>
      <c r="F1184" s="96">
        <f t="shared" si="360"/>
        <v>38.795971685062113</v>
      </c>
      <c r="G1184" s="96">
        <f t="shared" si="361"/>
        <v>3.8971365512597331</v>
      </c>
      <c r="H1184" s="96">
        <f t="shared" si="368"/>
        <v>0.2225687224004671</v>
      </c>
      <c r="I1184" s="96">
        <f t="shared" si="369"/>
        <v>8.9181182145884247E-2</v>
      </c>
      <c r="J1184" s="96">
        <f t="shared" si="362"/>
        <v>0.11225491294497272</v>
      </c>
      <c r="K1184" s="96">
        <f t="shared" si="370"/>
        <v>9.3189356920901842E-2</v>
      </c>
      <c r="L1184" s="96">
        <f t="shared" si="371"/>
        <v>34.381640959390154</v>
      </c>
      <c r="M1184" s="96">
        <f t="shared" si="363"/>
        <v>183.55995623007874</v>
      </c>
      <c r="N1184" s="96">
        <f t="shared" si="364"/>
        <v>17.677221491003433</v>
      </c>
      <c r="O1184" s="96">
        <f t="shared" si="372"/>
        <v>0.4219534446548811</v>
      </c>
      <c r="P1184" s="96">
        <f t="shared" si="373"/>
        <v>0.4219534446548811</v>
      </c>
      <c r="Q1184" s="96">
        <f t="shared" si="365"/>
        <v>0.52748911498460882</v>
      </c>
      <c r="R1184" s="96">
        <f t="shared" si="366"/>
        <v>3.3076559347343486E-2</v>
      </c>
      <c r="S1184" s="96">
        <f t="shared" si="374"/>
        <v>164.4782621754336</v>
      </c>
      <c r="T1184" s="96">
        <f t="shared" si="377"/>
        <v>331.30789188604473</v>
      </c>
      <c r="U1184" s="96">
        <f t="shared" si="377"/>
        <v>447.10219014301254</v>
      </c>
      <c r="V1184" s="32">
        <f t="shared" si="376"/>
        <v>1000.0000000000003</v>
      </c>
      <c r="W1184" s="100">
        <f>IF(A1184=1,((cPH1_+cPHr+(cNES*L1184+(cNES+cOSEX)*G1184+(cNES+cEREX)*H1184+(cNES+cHOEX)*I1184+(cNES+cNES)*S1184+(cNES+cOSEX)*N1184+(cNES+cEREX)*O1184+(cNES+cHOEX)*P1184)))/(1+cDR)^(A$6:A$65537 + 0.5),(cPHr+(cNES*L1184+(cNES+cOSEX)*G1184+(cNES+cEREX)*H1184+(cNES+cHOEX)*I1184+(cNES+cNES)*S1184+(cNES+cOSEX)*N1184+(cNES+cEREX)*O1184+(cNES+cHOEX)*P1184))/(1+cDR)^(((cycle + 0.5)/('Life tables'!$I$2/2))))</f>
        <v>3802.3655998856293</v>
      </c>
      <c r="X1184" s="107">
        <f>((L1184+G1184+H1184+I1184+N1184+O1184+P1184+S1184)/('Life tables'!$I$2/2))/(1+oDR)^(((cycle + 0.5)/('Life tables'!$I$2/2)))</f>
        <v>4.3361293231875129</v>
      </c>
      <c r="Y1184" s="31">
        <f>((uNES*L1184+ uOCEX*G1184+uEREX*H1184+uHOEX*I1184+uNES*S1184+ uOCEX*N1184+uEREX*O1184+uHOEX*P1184)/('Life tables'!$I$2/2))/(1+oDR)^(((cycle + 0.5)/('Life tables'!$I$2/2)))</f>
        <v>2.8576057404941384</v>
      </c>
      <c r="Z1184" s="100">
        <f t="shared" si="367"/>
        <v>52959.926432720604</v>
      </c>
      <c r="AA1184" s="107">
        <f>((L1184+G1184+H1184+I1184+N1184+O1184+P1184+S1184)/('Life tables'!$I$2/2))</f>
        <v>8.4993323336808277</v>
      </c>
      <c r="AB1184" s="31">
        <f>((uNES*L1184+ uOCEX*G1184+uEREX*H1184+uHOEX*I1184+uNES*S1184+ uOCEX*N1184+uEREX*O1184+uHOEX*P1184)/('Life tables'!$I$2/2))</f>
        <v>5.6012491918114016</v>
      </c>
    </row>
    <row r="1185" spans="1:28" x14ac:dyDescent="0.25">
      <c r="A1185" s="4">
        <v>1179</v>
      </c>
      <c r="C1185" s="105">
        <f>IF(male=0,VLOOKUP((($A$5:$A$1570/'Life tables'!$I$2)*2)+age,lifetable,13,1),IF(male=1,VLOOKUP((($A$5:$A$1570/'Life tables'!$I$2)*2)+age,lifetable,10,1),"error"))</f>
        <v>2.610284460822232E-3</v>
      </c>
      <c r="F1185" s="96">
        <f t="shared" si="360"/>
        <v>38.662206477734941</v>
      </c>
      <c r="G1185" s="96">
        <f t="shared" si="361"/>
        <v>3.8836995562285637</v>
      </c>
      <c r="H1185" s="96">
        <f t="shared" si="368"/>
        <v>0.2218013243948668</v>
      </c>
      <c r="I1185" s="96">
        <f t="shared" si="369"/>
        <v>8.88736930226251E-2</v>
      </c>
      <c r="J1185" s="96">
        <f t="shared" si="362"/>
        <v>0.11186786756238831</v>
      </c>
      <c r="K1185" s="96">
        <f t="shared" si="370"/>
        <v>9.2868047952269661E-2</v>
      </c>
      <c r="L1185" s="96">
        <f t="shared" si="371"/>
        <v>34.263095988574229</v>
      </c>
      <c r="M1185" s="96">
        <f t="shared" si="363"/>
        <v>182.92771149320811</v>
      </c>
      <c r="N1185" s="96">
        <f t="shared" si="364"/>
        <v>17.616334953003964</v>
      </c>
      <c r="O1185" s="96">
        <f t="shared" si="372"/>
        <v>0.42050008930403815</v>
      </c>
      <c r="P1185" s="96">
        <f t="shared" si="373"/>
        <v>0.42050008930403815</v>
      </c>
      <c r="Q1185" s="96">
        <f t="shared" si="365"/>
        <v>0.52567225784672866</v>
      </c>
      <c r="R1185" s="96">
        <f t="shared" si="366"/>
        <v>3.2962632099861819E-2</v>
      </c>
      <c r="S1185" s="96">
        <f t="shared" si="374"/>
        <v>163.91174147164946</v>
      </c>
      <c r="T1185" s="96">
        <f t="shared" si="377"/>
        <v>331.94543201145382</v>
      </c>
      <c r="U1185" s="96">
        <f t="shared" si="377"/>
        <v>447.22802082306464</v>
      </c>
      <c r="V1185" s="32">
        <f t="shared" si="376"/>
        <v>1000.0000000000002</v>
      </c>
      <c r="W1185" s="100">
        <f>IF(A1185=1,((cPH1_+cPHr+(cNES*L1185+(cNES+cOSEX)*G1185+(cNES+cEREX)*H1185+(cNES+cHOEX)*I1185+(cNES+cNES)*S1185+(cNES+cOSEX)*N1185+(cNES+cEREX)*O1185+(cNES+cHOEX)*P1185)))/(1+cDR)^(A$6:A$65537 + 0.5),(cPHr+(cNES*L1185+(cNES+cOSEX)*G1185+(cNES+cEREX)*H1185+(cNES+cHOEX)*I1185+(cNES+cNES)*S1185+(cNES+cOSEX)*N1185+(cNES+cEREX)*O1185+(cNES+cHOEX)*P1185))/(1+cDR)^(((cycle + 0.5)/('Life tables'!$I$2/2))))</f>
        <v>3780.8140920711544</v>
      </c>
      <c r="X1185" s="107">
        <f>((L1185+G1185+H1185+I1185+N1185+O1185+P1185+S1185)/('Life tables'!$I$2/2))/(1+oDR)^(((cycle + 0.5)/('Life tables'!$I$2/2)))</f>
        <v>4.3187244875111306</v>
      </c>
      <c r="Y1185" s="31">
        <f>((uNES*L1185+ uOCEX*G1185+uEREX*H1185+uHOEX*I1185+uNES*S1185+ uOCEX*N1185+uEREX*O1185+uHOEX*P1185)/('Life tables'!$I$2/2))/(1+oDR)^(((cycle + 0.5)/('Life tables'!$I$2/2)))</f>
        <v>2.8461355690343875</v>
      </c>
      <c r="Z1185" s="100">
        <f t="shared" si="367"/>
        <v>52777.57834083058</v>
      </c>
      <c r="AA1185" s="107">
        <f>((L1185+G1185+H1185+I1185+N1185+O1185+P1185+S1185)/('Life tables'!$I$2/2))</f>
        <v>8.4700523816466582</v>
      </c>
      <c r="AB1185" s="31">
        <f>((uNES*L1185+ uOCEX*G1185+uEREX*H1185+uHOEX*I1185+uNES*S1185+ uOCEX*N1185+uEREX*O1185+uHOEX*P1185)/('Life tables'!$I$2/2))</f>
        <v>5.5819530569040152</v>
      </c>
    </row>
    <row r="1186" spans="1:28" x14ac:dyDescent="0.25">
      <c r="A1186" s="4">
        <v>1180</v>
      </c>
      <c r="C1186" s="105">
        <f>IF(male=0,VLOOKUP((($A$5:$A$1570/'Life tables'!$I$2)*2)+age,lifetable,13,1),IF(male=1,VLOOKUP((($A$5:$A$1570/'Life tables'!$I$2)*2)+age,lifetable,10,1),"error"))</f>
        <v>2.610284460822232E-3</v>
      </c>
      <c r="F1186" s="96">
        <f t="shared" si="360"/>
        <v>38.528906244483927</v>
      </c>
      <c r="G1186" s="96">
        <f t="shared" si="361"/>
        <v>3.8703092688164817</v>
      </c>
      <c r="H1186" s="96">
        <f t="shared" si="368"/>
        <v>0.22103659390039163</v>
      </c>
      <c r="I1186" s="96">
        <f t="shared" si="369"/>
        <v>8.8567272745846082E-2</v>
      </c>
      <c r="J1186" s="96">
        <f t="shared" si="362"/>
        <v>0.11148216756753813</v>
      </c>
      <c r="K1186" s="96">
        <f t="shared" si="370"/>
        <v>9.2547855868542292E-2</v>
      </c>
      <c r="L1186" s="96">
        <f t="shared" si="371"/>
        <v>34.144963085585125</v>
      </c>
      <c r="M1186" s="96">
        <f t="shared" si="363"/>
        <v>182.29764092099782</v>
      </c>
      <c r="N1186" s="96">
        <f t="shared" si="364"/>
        <v>17.555657791771893</v>
      </c>
      <c r="O1186" s="96">
        <f t="shared" si="372"/>
        <v>0.41905173175492999</v>
      </c>
      <c r="P1186" s="96">
        <f t="shared" si="373"/>
        <v>0.41905173175492999</v>
      </c>
      <c r="Q1186" s="96">
        <f t="shared" si="365"/>
        <v>0.52386164852136763</v>
      </c>
      <c r="R1186" s="96">
        <f t="shared" si="366"/>
        <v>3.2849096625661739E-2</v>
      </c>
      <c r="S1186" s="96">
        <f t="shared" si="374"/>
        <v>163.34716892056903</v>
      </c>
      <c r="T1186" s="96">
        <f t="shared" si="377"/>
        <v>332.58077582754271</v>
      </c>
      <c r="U1186" s="96">
        <f t="shared" si="377"/>
        <v>447.35341777555885</v>
      </c>
      <c r="V1186" s="32">
        <f t="shared" si="376"/>
        <v>1000.0000000000002</v>
      </c>
      <c r="W1186" s="100">
        <f>IF(A1186=1,((cPH1_+cPHr+(cNES*L1186+(cNES+cOSEX)*G1186+(cNES+cEREX)*H1186+(cNES+cHOEX)*I1186+(cNES+cNES)*S1186+(cNES+cOSEX)*N1186+(cNES+cEREX)*O1186+(cNES+cHOEX)*P1186)))/(1+cDR)^(A$6:A$65537 + 0.5),(cPHr+(cNES*L1186+(cNES+cOSEX)*G1186+(cNES+cEREX)*H1186+(cNES+cHOEX)*I1186+(cNES+cNES)*S1186+(cNES+cOSEX)*N1186+(cNES+cEREX)*O1186+(cNES+cHOEX)*P1186))/(1+cDR)^(((cycle + 0.5)/('Life tables'!$I$2/2))))</f>
        <v>3759.3847358649537</v>
      </c>
      <c r="X1186" s="107">
        <f>((L1186+G1186+H1186+I1186+N1186+O1186+P1186+S1186)/('Life tables'!$I$2/2))/(1+oDR)^(((cycle + 0.5)/('Life tables'!$I$2/2)))</f>
        <v>4.3013895181123196</v>
      </c>
      <c r="Y1186" s="31">
        <f>((uNES*L1186+ uOCEX*G1186+uEREX*H1186+uHOEX*I1186+uNES*S1186+ uOCEX*N1186+uEREX*O1186+uHOEX*P1186)/('Life tables'!$I$2/2))/(1+oDR)^(((cycle + 0.5)/('Life tables'!$I$2/2)))</f>
        <v>2.8347114408987579</v>
      </c>
      <c r="Z1186" s="100">
        <f t="shared" si="367"/>
        <v>52595.858088858506</v>
      </c>
      <c r="AA1186" s="107">
        <f>((L1186+G1186+H1186+I1186+N1186+O1186+P1186+S1186)/('Life tables'!$I$2/2))</f>
        <v>8.4408733076564069</v>
      </c>
      <c r="AB1186" s="31">
        <f>((uNES*L1186+ uOCEX*G1186+uEREX*H1186+uHOEX*I1186+uNES*S1186+ uOCEX*N1186+uEREX*O1186+uHOEX*P1186)/('Life tables'!$I$2/2))</f>
        <v>5.562723402667145</v>
      </c>
    </row>
    <row r="1187" spans="1:28" x14ac:dyDescent="0.25">
      <c r="A1187" s="4">
        <v>1181</v>
      </c>
      <c r="C1187" s="105">
        <f>IF(male=0,VLOOKUP((($A$5:$A$1570/'Life tables'!$I$2)*2)+age,lifetable,13,1),IF(male=1,VLOOKUP((($A$5:$A$1570/'Life tables'!$I$2)*2)+age,lifetable,10,1),"error"))</f>
        <v>2.610284460822232E-3</v>
      </c>
      <c r="F1187" s="96">
        <f t="shared" si="360"/>
        <v>38.396069233624203</v>
      </c>
      <c r="G1187" s="96">
        <f t="shared" si="361"/>
        <v>3.8569655130630762</v>
      </c>
      <c r="H1187" s="96">
        <f t="shared" si="368"/>
        <v>0.22027452086779556</v>
      </c>
      <c r="I1187" s="96">
        <f t="shared" si="369"/>
        <v>8.8261917288909378E-2</v>
      </c>
      <c r="J1187" s="96">
        <f t="shared" si="362"/>
        <v>0.11109780789197753</v>
      </c>
      <c r="K1187" s="96">
        <f t="shared" si="370"/>
        <v>9.2228776462107975E-2</v>
      </c>
      <c r="L1187" s="96">
        <f t="shared" si="371"/>
        <v>34.027240698050335</v>
      </c>
      <c r="M1187" s="96">
        <f t="shared" si="363"/>
        <v>181.66973716327442</v>
      </c>
      <c r="N1187" s="96">
        <f t="shared" si="364"/>
        <v>17.495189299469587</v>
      </c>
      <c r="O1187" s="96">
        <f t="shared" si="372"/>
        <v>0.4176083551115457</v>
      </c>
      <c r="P1187" s="96">
        <f t="shared" si="373"/>
        <v>0.4176083551115457</v>
      </c>
      <c r="Q1187" s="96">
        <f t="shared" si="365"/>
        <v>0.52205726588661761</v>
      </c>
      <c r="R1187" s="96">
        <f t="shared" si="366"/>
        <v>3.2735951600279811E-2</v>
      </c>
      <c r="S1187" s="96">
        <f t="shared" si="374"/>
        <v>162.78453793609484</v>
      </c>
      <c r="T1187" s="96">
        <f t="shared" si="377"/>
        <v>333.21393090132131</v>
      </c>
      <c r="U1187" s="96">
        <f t="shared" si="377"/>
        <v>447.47838250362122</v>
      </c>
      <c r="V1187" s="32">
        <f t="shared" si="376"/>
        <v>1000.0000000000001</v>
      </c>
      <c r="W1187" s="100">
        <f>IF(A1187=1,((cPH1_+cPHr+(cNES*L1187+(cNES+cOSEX)*G1187+(cNES+cEREX)*H1187+(cNES+cHOEX)*I1187+(cNES+cNES)*S1187+(cNES+cOSEX)*N1187+(cNES+cEREX)*O1187+(cNES+cHOEX)*P1187)))/(1+cDR)^(A$6:A$65537 + 0.5),(cPHr+(cNES*L1187+(cNES+cOSEX)*G1187+(cNES+cEREX)*H1187+(cNES+cHOEX)*I1187+(cNES+cNES)*S1187+(cNES+cOSEX)*N1187+(cNES+cEREX)*O1187+(cNES+cHOEX)*P1187))/(1+cDR)^(((cycle + 0.5)/('Life tables'!$I$2/2))))</f>
        <v>3738.0768397108873</v>
      </c>
      <c r="X1187" s="107">
        <f>((L1187+G1187+H1187+I1187+N1187+O1187+P1187+S1187)/('Life tables'!$I$2/2))/(1+oDR)^(((cycle + 0.5)/('Life tables'!$I$2/2)))</f>
        <v>4.2841241343583967</v>
      </c>
      <c r="Y1187" s="31">
        <f>((uNES*L1187+ uOCEX*G1187+uEREX*H1187+uHOEX*I1187+uNES*S1187+ uOCEX*N1187+uEREX*O1187+uHOEX*P1187)/('Life tables'!$I$2/2))/(1+oDR)^(((cycle + 0.5)/('Life tables'!$I$2/2)))</f>
        <v>2.823333171148052</v>
      </c>
      <c r="Z1187" s="100">
        <f t="shared" si="367"/>
        <v>52414.763526098643</v>
      </c>
      <c r="AA1187" s="107">
        <f>((L1187+G1187+H1187+I1187+N1187+O1187+P1187+S1187)/('Life tables'!$I$2/2))</f>
        <v>8.4117947638147346</v>
      </c>
      <c r="AB1187" s="31">
        <f>((uNES*L1187+ uOCEX*G1187+uEREX*H1187+uHOEX*I1187+uNES*S1187+ uOCEX*N1187+uEREX*O1187+uHOEX*P1187)/('Life tables'!$I$2/2))</f>
        <v>5.5435599998374938</v>
      </c>
    </row>
    <row r="1188" spans="1:28" x14ac:dyDescent="0.25">
      <c r="A1188" s="4">
        <v>1182</v>
      </c>
      <c r="C1188" s="105">
        <f>IF(male=0,VLOOKUP((($A$5:$A$1570/'Life tables'!$I$2)*2)+age,lifetable,13,1),IF(male=1,VLOOKUP((($A$5:$A$1570/'Life tables'!$I$2)*2)+age,lifetable,10,1),"error"))</f>
        <v>2.610284460822232E-3</v>
      </c>
      <c r="F1188" s="96">
        <f t="shared" si="360"/>
        <v>38.263693704903417</v>
      </c>
      <c r="G1188" s="96">
        <f t="shared" si="361"/>
        <v>3.8436681141563556</v>
      </c>
      <c r="H1188" s="96">
        <f t="shared" si="368"/>
        <v>0.21951509531341989</v>
      </c>
      <c r="I1188" s="96">
        <f t="shared" si="369"/>
        <v>8.7957622651457318E-2</v>
      </c>
      <c r="J1188" s="96">
        <f t="shared" si="362"/>
        <v>0.11071478350034157</v>
      </c>
      <c r="K1188" s="96">
        <f t="shared" si="370"/>
        <v>9.1910805552816263E-2</v>
      </c>
      <c r="L1188" s="96">
        <f t="shared" si="371"/>
        <v>33.909927283729026</v>
      </c>
      <c r="M1188" s="96">
        <f t="shared" si="363"/>
        <v>181.04399289015421</v>
      </c>
      <c r="N1188" s="96">
        <f t="shared" si="364"/>
        <v>17.434928770213368</v>
      </c>
      <c r="O1188" s="96">
        <f t="shared" si="372"/>
        <v>0.41616994252451511</v>
      </c>
      <c r="P1188" s="96">
        <f t="shared" si="373"/>
        <v>0.41616994252451511</v>
      </c>
      <c r="Q1188" s="96">
        <f t="shared" si="365"/>
        <v>0.52025908887887662</v>
      </c>
      <c r="R1188" s="96">
        <f t="shared" si="366"/>
        <v>3.2623195702908725E-2</v>
      </c>
      <c r="S1188" s="96">
        <f t="shared" si="374"/>
        <v>162.22384195031003</v>
      </c>
      <c r="T1188" s="96">
        <f t="shared" si="377"/>
        <v>333.84490477370053</v>
      </c>
      <c r="U1188" s="96">
        <f t="shared" si="377"/>
        <v>447.60291650487693</v>
      </c>
      <c r="V1188" s="32">
        <f t="shared" si="376"/>
        <v>1000.0000000000001</v>
      </c>
      <c r="W1188" s="100">
        <f>IF(A1188=1,((cPH1_+cPHr+(cNES*L1188+(cNES+cOSEX)*G1188+(cNES+cEREX)*H1188+(cNES+cHOEX)*I1188+(cNES+cNES)*S1188+(cNES+cOSEX)*N1188+(cNES+cEREX)*O1188+(cNES+cHOEX)*P1188)))/(1+cDR)^(A$6:A$65537 + 0.5),(cPHr+(cNES*L1188+(cNES+cOSEX)*G1188+(cNES+cEREX)*H1188+(cNES+cHOEX)*I1188+(cNES+cNES)*S1188+(cNES+cOSEX)*N1188+(cNES+cEREX)*O1188+(cNES+cHOEX)*P1188))/(1+cDR)^(((cycle + 0.5)/('Life tables'!$I$2/2))))</f>
        <v>3716.8897159363314</v>
      </c>
      <c r="X1188" s="107">
        <f>((L1188+G1188+H1188+I1188+N1188+O1188+P1188+S1188)/('Life tables'!$I$2/2))/(1+oDR)^(((cycle + 0.5)/('Life tables'!$I$2/2)))</f>
        <v>4.2669280567503405</v>
      </c>
      <c r="Y1188" s="31">
        <f>((uNES*L1188+ uOCEX*G1188+uEREX*H1188+uHOEX*I1188+uNES*S1188+ uOCEX*N1188+uEREX*O1188+uHOEX*P1188)/('Life tables'!$I$2/2))/(1+oDR)^(((cycle + 0.5)/('Life tables'!$I$2/2)))</f>
        <v>2.8120005755900404</v>
      </c>
      <c r="Z1188" s="100">
        <f t="shared" si="367"/>
        <v>52234.292508816223</v>
      </c>
      <c r="AA1188" s="107">
        <f>((L1188+G1188+H1188+I1188+N1188+O1188+P1188+S1188)/('Life tables'!$I$2/2))</f>
        <v>8.3828164034383477</v>
      </c>
      <c r="AB1188" s="31">
        <f>((uNES*L1188+ uOCEX*G1188+uEREX*H1188+uHOEX*I1188+uNES*S1188+ uOCEX*N1188+uEREX*O1188+uHOEX*P1188)/('Life tables'!$I$2/2))</f>
        <v>5.5244626199502616</v>
      </c>
    </row>
    <row r="1189" spans="1:28" x14ac:dyDescent="0.25">
      <c r="A1189" s="4">
        <v>1183</v>
      </c>
      <c r="C1189" s="105">
        <f>IF(male=0,VLOOKUP((($A$5:$A$1570/'Life tables'!$I$2)*2)+age,lifetable,13,1),IF(male=1,VLOOKUP((($A$5:$A$1570/'Life tables'!$I$2)*2)+age,lifetable,10,1),"error"))</f>
        <v>2.610284460822232E-3</v>
      </c>
      <c r="F1189" s="96">
        <f t="shared" si="360"/>
        <v>38.13177792926794</v>
      </c>
      <c r="G1189" s="96">
        <f t="shared" si="361"/>
        <v>3.8304168984092644</v>
      </c>
      <c r="H1189" s="96">
        <f t="shared" si="368"/>
        <v>0.21875830731785179</v>
      </c>
      <c r="I1189" s="96">
        <f t="shared" si="369"/>
        <v>8.7654384858875029E-2</v>
      </c>
      <c r="J1189" s="96">
        <f t="shared" si="362"/>
        <v>0.11033308938966846</v>
      </c>
      <c r="K1189" s="96">
        <f t="shared" si="370"/>
        <v>9.1593938987416509E-2</v>
      </c>
      <c r="L1189" s="96">
        <f t="shared" si="371"/>
        <v>33.793021310304866</v>
      </c>
      <c r="M1189" s="96">
        <f t="shared" si="363"/>
        <v>180.42040079215471</v>
      </c>
      <c r="N1189" s="96">
        <f t="shared" si="364"/>
        <v>17.374875500084237</v>
      </c>
      <c r="O1189" s="96">
        <f t="shared" si="372"/>
        <v>0.41473647719136453</v>
      </c>
      <c r="P1189" s="96">
        <f t="shared" si="373"/>
        <v>0.41473647719136453</v>
      </c>
      <c r="Q1189" s="96">
        <f t="shared" si="365"/>
        <v>0.51846709649316891</v>
      </c>
      <c r="R1189" s="96">
        <f t="shared" si="366"/>
        <v>3.2510827616417347E-2</v>
      </c>
      <c r="S1189" s="96">
        <f t="shared" si="374"/>
        <v>161.66507441357817</v>
      </c>
      <c r="T1189" s="96">
        <f t="shared" si="377"/>
        <v>334.47370495958336</v>
      </c>
      <c r="U1189" s="96">
        <f t="shared" si="377"/>
        <v>447.72702127148074</v>
      </c>
      <c r="V1189" s="32">
        <f t="shared" si="376"/>
        <v>1000</v>
      </c>
      <c r="W1189" s="100">
        <f>IF(A1189=1,((cPH1_+cPHr+(cNES*L1189+(cNES+cOSEX)*G1189+(cNES+cEREX)*H1189+(cNES+cHOEX)*I1189+(cNES+cNES)*S1189+(cNES+cOSEX)*N1189+(cNES+cEREX)*O1189+(cNES+cHOEX)*P1189)))/(1+cDR)^(A$6:A$65537 + 0.5),(cPHr+(cNES*L1189+(cNES+cOSEX)*G1189+(cNES+cEREX)*H1189+(cNES+cHOEX)*I1189+(cNES+cNES)*S1189+(cNES+cOSEX)*N1189+(cNES+cEREX)*O1189+(cNES+cHOEX)*P1189))/(1+cDR)^(((cycle + 0.5)/('Life tables'!$I$2/2))))</f>
        <v>3695.8226807315714</v>
      </c>
      <c r="X1189" s="107">
        <f>((L1189+G1189+H1189+I1189+N1189+O1189+P1189+S1189)/('Life tables'!$I$2/2))/(1+oDR)^(((cycle + 0.5)/('Life tables'!$I$2/2)))</f>
        <v>4.2498010069179877</v>
      </c>
      <c r="Y1189" s="31">
        <f>((uNES*L1189+ uOCEX*G1189+uEREX*H1189+uHOEX*I1189+uNES*S1189+ uOCEX*N1189+uEREX*O1189+uHOEX*P1189)/('Life tables'!$I$2/2))/(1+oDR)^(((cycle + 0.5)/('Life tables'!$I$2/2)))</f>
        <v>2.80071347077629</v>
      </c>
      <c r="Z1189" s="100">
        <f t="shared" si="367"/>
        <v>52054.442900239155</v>
      </c>
      <c r="AA1189" s="107">
        <f>((L1189+G1189+H1189+I1189+N1189+O1189+P1189+S1189)/('Life tables'!$I$2/2))</f>
        <v>8.3539378810513405</v>
      </c>
      <c r="AB1189" s="31">
        <f>((uNES*L1189+ uOCEX*G1189+uEREX*H1189+uHOEX*I1189+uNES*S1189+ uOCEX*N1189+uEREX*O1189+uHOEX*P1189)/('Life tables'!$I$2/2))</f>
        <v>5.5054310353360831</v>
      </c>
    </row>
    <row r="1190" spans="1:28" x14ac:dyDescent="0.25">
      <c r="A1190" s="4">
        <v>1184</v>
      </c>
      <c r="C1190" s="105">
        <f>IF(male=0,VLOOKUP((($A$5:$A$1570/'Life tables'!$I$2)*2)+age,lifetable,13,1),IF(male=1,VLOOKUP((($A$5:$A$1570/'Life tables'!$I$2)*2)+age,lifetable,10,1),"error"))</f>
        <v>2.610284460822232E-3</v>
      </c>
      <c r="F1190" s="96">
        <f t="shared" si="360"/>
        <v>38.000320188636842</v>
      </c>
      <c r="G1190" s="96">
        <f t="shared" si="361"/>
        <v>3.8172116932369775</v>
      </c>
      <c r="H1190" s="96">
        <f t="shared" si="368"/>
        <v>0.21800414702462781</v>
      </c>
      <c r="I1190" s="96">
        <f t="shared" si="369"/>
        <v>8.7352199961770821E-2</v>
      </c>
      <c r="J1190" s="96">
        <f t="shared" si="362"/>
        <v>0.10995272058874553</v>
      </c>
      <c r="K1190" s="96">
        <f t="shared" si="370"/>
        <v>9.1278172639014832E-2</v>
      </c>
      <c r="L1190" s="96">
        <f t="shared" si="371"/>
        <v>33.676521255185705</v>
      </c>
      <c r="M1190" s="96">
        <f t="shared" si="363"/>
        <v>179.79895358029913</v>
      </c>
      <c r="N1190" s="96">
        <f t="shared" si="364"/>
        <v>17.315028787137933</v>
      </c>
      <c r="O1190" s="96">
        <f t="shared" si="372"/>
        <v>0.41330794235675739</v>
      </c>
      <c r="P1190" s="96">
        <f t="shared" si="373"/>
        <v>0.41330794235675739</v>
      </c>
      <c r="Q1190" s="96">
        <f t="shared" si="365"/>
        <v>0.51668126778344492</v>
      </c>
      <c r="R1190" s="96">
        <f t="shared" si="366"/>
        <v>3.2398846027369581E-2</v>
      </c>
      <c r="S1190" s="96">
        <f t="shared" si="374"/>
        <v>161.10822879463686</v>
      </c>
      <c r="T1190" s="96">
        <f t="shared" si="377"/>
        <v>335.10033894795555</v>
      </c>
      <c r="U1190" s="96">
        <f t="shared" si="377"/>
        <v>447.85069829014714</v>
      </c>
      <c r="V1190" s="32">
        <f t="shared" si="376"/>
        <v>1000</v>
      </c>
      <c r="W1190" s="100">
        <f>IF(A1190=1,((cPH1_+cPHr+(cNES*L1190+(cNES+cOSEX)*G1190+(cNES+cEREX)*H1190+(cNES+cHOEX)*I1190+(cNES+cNES)*S1190+(cNES+cOSEX)*N1190+(cNES+cEREX)*O1190+(cNES+cHOEX)*P1190)))/(1+cDR)^(A$6:A$65537 + 0.5),(cPHr+(cNES*L1190+(cNES+cOSEX)*G1190+(cNES+cEREX)*H1190+(cNES+cHOEX)*I1190+(cNES+cNES)*S1190+(cNES+cOSEX)*N1190+(cNES+cEREX)*O1190+(cNES+cHOEX)*P1190))/(1+cDR)^(((cycle + 0.5)/('Life tables'!$I$2/2))))</f>
        <v>3674.8750541292879</v>
      </c>
      <c r="X1190" s="107">
        <f>((L1190+G1190+H1190+I1190+N1190+O1190+P1190+S1190)/('Life tables'!$I$2/2))/(1+oDR)^(((cycle + 0.5)/('Life tables'!$I$2/2)))</f>
        <v>4.2327427076152402</v>
      </c>
      <c r="Y1190" s="31">
        <f>((uNES*L1190+ uOCEX*G1190+uEREX*H1190+uHOEX*I1190+uNES*S1190+ uOCEX*N1190+uEREX*O1190+uHOEX*P1190)/('Life tables'!$I$2/2))/(1+oDR)^(((cycle + 0.5)/('Life tables'!$I$2/2)))</f>
        <v>2.7894716739990182</v>
      </c>
      <c r="Z1190" s="100">
        <f t="shared" si="367"/>
        <v>51875.212570549418</v>
      </c>
      <c r="AA1190" s="107">
        <f>((L1190+G1190+H1190+I1190+N1190+O1190+P1190+S1190)/('Life tables'!$I$2/2))</f>
        <v>8.3251588523805697</v>
      </c>
      <c r="AB1190" s="31">
        <f>((uNES*L1190+ uOCEX*G1190+uEREX*H1190+uHOEX*I1190+uNES*S1190+ uOCEX*N1190+uEREX*O1190+uHOEX*P1190)/('Life tables'!$I$2/2))</f>
        <v>5.486465019117988</v>
      </c>
    </row>
    <row r="1191" spans="1:28" x14ac:dyDescent="0.25">
      <c r="A1191" s="4">
        <v>1185</v>
      </c>
      <c r="C1191" s="105">
        <f>IF(male=0,VLOOKUP((($A$5:$A$1570/'Life tables'!$I$2)*2)+age,lifetable,13,1),IF(male=1,VLOOKUP((($A$5:$A$1570/'Life tables'!$I$2)*2)+age,lifetable,10,1),"error"))</f>
        <v>2.610284460822232E-3</v>
      </c>
      <c r="F1191" s="96">
        <f t="shared" si="360"/>
        <v>37.869318775683482</v>
      </c>
      <c r="G1191" s="96">
        <f t="shared" si="361"/>
        <v>3.8040523271349609</v>
      </c>
      <c r="H1191" s="96">
        <f t="shared" si="368"/>
        <v>0.2172526046389808</v>
      </c>
      <c r="I1191" s="96">
        <f t="shared" si="369"/>
        <v>8.7051064035474121E-2</v>
      </c>
      <c r="J1191" s="96">
        <f t="shared" si="362"/>
        <v>0.10957367215747733</v>
      </c>
      <c r="K1191" s="96">
        <f t="shared" si="370"/>
        <v>9.0963502406549587E-2</v>
      </c>
      <c r="L1191" s="96">
        <f t="shared" si="371"/>
        <v>33.560425605310037</v>
      </c>
      <c r="M1191" s="96">
        <f t="shared" si="363"/>
        <v>179.17964398621393</v>
      </c>
      <c r="N1191" s="96">
        <f t="shared" si="364"/>
        <v>17.255387931414337</v>
      </c>
      <c r="O1191" s="96">
        <f t="shared" si="372"/>
        <v>0.41188432131271813</v>
      </c>
      <c r="P1191" s="96">
        <f t="shared" si="373"/>
        <v>0.41188432131271813</v>
      </c>
      <c r="Q1191" s="96">
        <f t="shared" si="365"/>
        <v>0.51490158186286206</v>
      </c>
      <c r="R1191" s="96">
        <f t="shared" si="366"/>
        <v>3.2287249626041924E-2</v>
      </c>
      <c r="S1191" s="96">
        <f t="shared" si="374"/>
        <v>160.55329858068527</v>
      </c>
      <c r="T1191" s="96">
        <f t="shared" si="377"/>
        <v>335.7248142019759</v>
      </c>
      <c r="U1191" s="96">
        <f t="shared" si="377"/>
        <v>447.97394904217975</v>
      </c>
      <c r="V1191" s="32">
        <f t="shared" si="376"/>
        <v>1000.0000000000002</v>
      </c>
      <c r="W1191" s="100">
        <f>IF(A1191=1,((cPH1_+cPHr+(cNES*L1191+(cNES+cOSEX)*G1191+(cNES+cEREX)*H1191+(cNES+cHOEX)*I1191+(cNES+cNES)*S1191+(cNES+cOSEX)*N1191+(cNES+cEREX)*O1191+(cNES+cHOEX)*P1191)))/(1+cDR)^(A$6:A$65537 + 0.5),(cPHr+(cNES*L1191+(cNES+cOSEX)*G1191+(cNES+cEREX)*H1191+(cNES+cHOEX)*I1191+(cNES+cNES)*S1191+(cNES+cOSEX)*N1191+(cNES+cEREX)*O1191+(cNES+cHOEX)*P1191))/(1+cDR)^(((cycle + 0.5)/('Life tables'!$I$2/2))))</f>
        <v>3654.0461599840851</v>
      </c>
      <c r="X1191" s="107">
        <f>((L1191+G1191+H1191+I1191+N1191+O1191+P1191+S1191)/('Life tables'!$I$2/2))/(1+oDR)^(((cycle + 0.5)/('Life tables'!$I$2/2)))</f>
        <v>4.2157528827153072</v>
      </c>
      <c r="Y1191" s="31">
        <f>((uNES*L1191+ uOCEX*G1191+uEREX*H1191+uHOEX*I1191+uNES*S1191+ uOCEX*N1191+uEREX*O1191+uHOEX*P1191)/('Life tables'!$I$2/2))/(1+oDR)^(((cycle + 0.5)/('Life tables'!$I$2/2)))</f>
        <v>2.7782750032879604</v>
      </c>
      <c r="Z1191" s="100">
        <f t="shared" si="367"/>
        <v>51696.599396873615</v>
      </c>
      <c r="AA1191" s="107">
        <f>((L1191+G1191+H1191+I1191+N1191+O1191+P1191+S1191)/('Life tables'!$I$2/2))</f>
        <v>8.296478974351043</v>
      </c>
      <c r="AB1191" s="31">
        <f>((uNES*L1191+ uOCEX*G1191+uEREX*H1191+uHOEX*I1191+uNES*S1191+ uOCEX*N1191+uEREX*O1191+uHOEX*P1191)/('Life tables'!$I$2/2))</f>
        <v>5.4675643452083742</v>
      </c>
    </row>
    <row r="1192" spans="1:28" x14ac:dyDescent="0.25">
      <c r="A1192" s="4">
        <v>1186</v>
      </c>
      <c r="C1192" s="105">
        <f>IF(male=0,VLOOKUP((($A$5:$A$1570/'Life tables'!$I$2)*2)+age,lifetable,13,1),IF(male=1,VLOOKUP((($A$5:$A$1570/'Life tables'!$I$2)*2)+age,lifetable,10,1),"error"))</f>
        <v>2.610284460822232E-3</v>
      </c>
      <c r="F1192" s="96">
        <f t="shared" si="360"/>
        <v>37.738771993624226</v>
      </c>
      <c r="G1192" s="96">
        <f t="shared" si="361"/>
        <v>3.790938629657747</v>
      </c>
      <c r="H1192" s="96">
        <f t="shared" si="368"/>
        <v>0.21650367042662783</v>
      </c>
      <c r="I1192" s="96">
        <f t="shared" si="369"/>
        <v>8.6750973179549815E-2</v>
      </c>
      <c r="J1192" s="96">
        <f t="shared" si="362"/>
        <v>0.10919593918627431</v>
      </c>
      <c r="K1192" s="96">
        <f t="shared" si="370"/>
        <v>9.0649924214283847E-2</v>
      </c>
      <c r="L1192" s="96">
        <f t="shared" si="371"/>
        <v>33.444732856959746</v>
      </c>
      <c r="M1192" s="96">
        <f t="shared" si="363"/>
        <v>178.56246476222026</v>
      </c>
      <c r="N1192" s="96">
        <f t="shared" si="364"/>
        <v>17.195952234946276</v>
      </c>
      <c r="O1192" s="96">
        <f t="shared" si="372"/>
        <v>0.41046559739884259</v>
      </c>
      <c r="P1192" s="96">
        <f t="shared" si="373"/>
        <v>0.41046559739884259</v>
      </c>
      <c r="Q1192" s="96">
        <f t="shared" si="365"/>
        <v>0.51312801790404716</v>
      </c>
      <c r="R1192" s="96">
        <f t="shared" si="366"/>
        <v>3.2176037106439959E-2</v>
      </c>
      <c r="S1192" s="96">
        <f t="shared" si="374"/>
        <v>160.00027727746581</v>
      </c>
      <c r="T1192" s="96">
        <f t="shared" ref="T1192:U1207" si="378">J1192+Q1192+T1191</f>
        <v>336.34713815906622</v>
      </c>
      <c r="U1192" s="96">
        <f t="shared" si="378"/>
        <v>448.09677500350045</v>
      </c>
      <c r="V1192" s="32">
        <f t="shared" si="376"/>
        <v>1000</v>
      </c>
      <c r="W1192" s="100">
        <f>IF(A1192=1,((cPH1_+cPHr+(cNES*L1192+(cNES+cOSEX)*G1192+(cNES+cEREX)*H1192+(cNES+cHOEX)*I1192+(cNES+cNES)*S1192+(cNES+cOSEX)*N1192+(cNES+cEREX)*O1192+(cNES+cHOEX)*P1192)))/(1+cDR)^(A$6:A$65537 + 0.5),(cPHr+(cNES*L1192+(cNES+cOSEX)*G1192+(cNES+cEREX)*H1192+(cNES+cHOEX)*I1192+(cNES+cNES)*S1192+(cNES+cOSEX)*N1192+(cNES+cEREX)*O1192+(cNES+cHOEX)*P1192))/(1+cDR)^(((cycle + 0.5)/('Life tables'!$I$2/2))))</f>
        <v>3633.33532595208</v>
      </c>
      <c r="X1192" s="107">
        <f>((L1192+G1192+H1192+I1192+N1192+O1192+P1192+S1192)/('Life tables'!$I$2/2))/(1+oDR)^(((cycle + 0.5)/('Life tables'!$I$2/2)))</f>
        <v>4.1988312572059776</v>
      </c>
      <c r="Y1192" s="31">
        <f>((uNES*L1192+ uOCEX*G1192+uEREX*H1192+uHOEX*I1192+uNES*S1192+ uOCEX*N1192+uEREX*O1192+uHOEX*P1192)/('Life tables'!$I$2/2))/(1+oDR)^(((cycle + 0.5)/('Life tables'!$I$2/2)))</f>
        <v>2.7671232774072592</v>
      </c>
      <c r="Z1192" s="100">
        <f t="shared" si="367"/>
        <v>51518.60126327318</v>
      </c>
      <c r="AA1192" s="107">
        <f>((L1192+G1192+H1192+I1192+N1192+O1192+P1192+S1192)/('Life tables'!$I$2/2))</f>
        <v>8.2678979050813606</v>
      </c>
      <c r="AB1192" s="31">
        <f>((uNES*L1192+ uOCEX*G1192+uEREX*H1192+uHOEX*I1192+uNES*S1192+ uOCEX*N1192+uEREX*O1192+uHOEX*P1192)/('Life tables'!$I$2/2))</f>
        <v>5.4487287883060143</v>
      </c>
    </row>
    <row r="1193" spans="1:28" x14ac:dyDescent="0.25">
      <c r="A1193" s="4">
        <v>1187</v>
      </c>
      <c r="C1193" s="105">
        <f>IF(male=0,VLOOKUP((($A$5:$A$1570/'Life tables'!$I$2)*2)+age,lifetable,13,1),IF(male=1,VLOOKUP((($A$5:$A$1570/'Life tables'!$I$2)*2)+age,lifetable,10,1),"error"))</f>
        <v>2.610284460822232E-3</v>
      </c>
      <c r="F1193" s="96">
        <f t="shared" si="360"/>
        <v>37.608678156014307</v>
      </c>
      <c r="G1193" s="96">
        <f t="shared" si="361"/>
        <v>3.777870431398429</v>
      </c>
      <c r="H1193" s="96">
        <f t="shared" si="368"/>
        <v>0.21575733471259897</v>
      </c>
      <c r="I1193" s="96">
        <f t="shared" si="369"/>
        <v>8.6451923517328957E-2</v>
      </c>
      <c r="J1193" s="96">
        <f t="shared" si="362"/>
        <v>0.10881951679546194</v>
      </c>
      <c r="K1193" s="96">
        <f t="shared" si="370"/>
        <v>9.0337434011314957E-2</v>
      </c>
      <c r="L1193" s="96">
        <f t="shared" si="371"/>
        <v>33.329441515579177</v>
      </c>
      <c r="M1193" s="96">
        <f t="shared" si="363"/>
        <v>177.94740868141915</v>
      </c>
      <c r="N1193" s="96">
        <f t="shared" si="364"/>
        <v>17.136721001767718</v>
      </c>
      <c r="O1193" s="96">
        <f t="shared" si="372"/>
        <v>0.40905175400249383</v>
      </c>
      <c r="P1193" s="96">
        <f t="shared" si="373"/>
        <v>0.40905175400249383</v>
      </c>
      <c r="Q1193" s="96">
        <f t="shared" si="365"/>
        <v>0.51136055513934142</v>
      </c>
      <c r="R1193" s="96">
        <f t="shared" si="366"/>
        <v>3.2065207166313676E-2</v>
      </c>
      <c r="S1193" s="96">
        <f t="shared" si="374"/>
        <v>159.44915840934078</v>
      </c>
      <c r="T1193" s="96">
        <f t="shared" si="378"/>
        <v>336.967318231001</v>
      </c>
      <c r="U1193" s="96">
        <f t="shared" si="378"/>
        <v>448.2191776446781</v>
      </c>
      <c r="V1193" s="32">
        <f t="shared" si="376"/>
        <v>1000.0000000000001</v>
      </c>
      <c r="W1193" s="100">
        <f>IF(A1193=1,((cPH1_+cPHr+(cNES*L1193+(cNES+cOSEX)*G1193+(cNES+cEREX)*H1193+(cNES+cHOEX)*I1193+(cNES+cNES)*S1193+(cNES+cOSEX)*N1193+(cNES+cEREX)*O1193+(cNES+cHOEX)*P1193)))/(1+cDR)^(A$6:A$65537 + 0.5),(cPHr+(cNES*L1193+(cNES+cOSEX)*G1193+(cNES+cEREX)*H1193+(cNES+cHOEX)*I1193+(cNES+cNES)*S1193+(cNES+cOSEX)*N1193+(cNES+cEREX)*O1193+(cNES+cHOEX)*P1193))/(1+cDR)^(((cycle + 0.5)/('Life tables'!$I$2/2))))</f>
        <v>3612.7418834705877</v>
      </c>
      <c r="X1193" s="107">
        <f>((L1193+G1193+H1193+I1193+N1193+O1193+P1193+S1193)/('Life tables'!$I$2/2))/(1+oDR)^(((cycle + 0.5)/('Life tables'!$I$2/2)))</f>
        <v>4.1819775571849194</v>
      </c>
      <c r="Y1193" s="31">
        <f>((uNES*L1193+ uOCEX*G1193+uEREX*H1193+uHOEX*I1193+uNES*S1193+ uOCEX*N1193+uEREX*O1193+uHOEX*P1193)/('Life tables'!$I$2/2))/(1+oDR)^(((cycle + 0.5)/('Life tables'!$I$2/2)))</f>
        <v>2.7560163158523698</v>
      </c>
      <c r="Z1193" s="100">
        <f t="shared" si="367"/>
        <v>51341.216060734245</v>
      </c>
      <c r="AA1193" s="107">
        <f>((L1193+G1193+H1193+I1193+N1193+O1193+P1193+S1193)/('Life tables'!$I$2/2))</f>
        <v>8.239415303879186</v>
      </c>
      <c r="AB1193" s="31">
        <f>((uNES*L1193+ uOCEX*G1193+uEREX*H1193+uHOEX*I1193+uNES*S1193+ uOCEX*N1193+uEREX*O1193+uHOEX*P1193)/('Life tables'!$I$2/2))</f>
        <v>5.4299581238930701</v>
      </c>
    </row>
    <row r="1194" spans="1:28" x14ac:dyDescent="0.25">
      <c r="A1194" s="4">
        <v>1188</v>
      </c>
      <c r="C1194" s="105">
        <f>IF(male=0,VLOOKUP((($A$5:$A$1570/'Life tables'!$I$2)*2)+age,lifetable,13,1),IF(male=1,VLOOKUP((($A$5:$A$1570/'Life tables'!$I$2)*2)+age,lifetable,10,1),"error"))</f>
        <v>2.610284460822232E-3</v>
      </c>
      <c r="F1194" s="96">
        <f t="shared" si="360"/>
        <v>37.479035586550332</v>
      </c>
      <c r="G1194" s="96">
        <f t="shared" si="361"/>
        <v>3.7648475639688237</v>
      </c>
      <c r="H1194" s="96">
        <f t="shared" si="368"/>
        <v>0.2150135878801045</v>
      </c>
      <c r="I1194" s="96">
        <f t="shared" si="369"/>
        <v>8.615391119545486E-2</v>
      </c>
      <c r="J1194" s="96">
        <f t="shared" si="362"/>
        <v>0.10844440013470966</v>
      </c>
      <c r="K1194" s="96">
        <f t="shared" si="370"/>
        <v>9.0026027771100248E-2</v>
      </c>
      <c r="L1194" s="96">
        <f t="shared" si="371"/>
        <v>33.214550095600138</v>
      </c>
      <c r="M1194" s="96">
        <f t="shared" si="363"/>
        <v>177.33446853777068</v>
      </c>
      <c r="N1194" s="96">
        <f t="shared" si="364"/>
        <v>17.077693537921405</v>
      </c>
      <c r="O1194" s="96">
        <f t="shared" si="372"/>
        <v>0.40764277455898412</v>
      </c>
      <c r="P1194" s="96">
        <f t="shared" si="373"/>
        <v>0.40764277455898412</v>
      </c>
      <c r="Q1194" s="96">
        <f t="shared" si="365"/>
        <v>0.50959917286102785</v>
      </c>
      <c r="R1194" s="96">
        <f t="shared" si="366"/>
        <v>3.1954758507171777E-2</v>
      </c>
      <c r="S1194" s="96">
        <f t="shared" si="374"/>
        <v>158.89993551936311</v>
      </c>
      <c r="T1194" s="96">
        <f t="shared" si="378"/>
        <v>337.58536180399676</v>
      </c>
      <c r="U1194" s="96">
        <f t="shared" si="378"/>
        <v>448.3411584309564</v>
      </c>
      <c r="V1194" s="32">
        <f t="shared" si="376"/>
        <v>1000.0000000000001</v>
      </c>
      <c r="W1194" s="100">
        <f>IF(A1194=1,((cPH1_+cPHr+(cNES*L1194+(cNES+cOSEX)*G1194+(cNES+cEREX)*H1194+(cNES+cHOEX)*I1194+(cNES+cNES)*S1194+(cNES+cOSEX)*N1194+(cNES+cEREX)*O1194+(cNES+cHOEX)*P1194)))/(1+cDR)^(A$6:A$65537 + 0.5),(cPHr+(cNES*L1194+(cNES+cOSEX)*G1194+(cNES+cEREX)*H1194+(cNES+cHOEX)*I1194+(cNES+cNES)*S1194+(cNES+cOSEX)*N1194+(cNES+cEREX)*O1194+(cNES+cHOEX)*P1194))/(1+cDR)^(((cycle + 0.5)/('Life tables'!$I$2/2))))</f>
        <v>3592.2651677378394</v>
      </c>
      <c r="X1194" s="107">
        <f>((L1194+G1194+H1194+I1194+N1194+O1194+P1194+S1194)/('Life tables'!$I$2/2))/(1+oDR)^(((cycle + 0.5)/('Life tables'!$I$2/2)))</f>
        <v>4.165191509855001</v>
      </c>
      <c r="Y1194" s="31">
        <f>((uNES*L1194+ uOCEX*G1194+uEREX*H1194+uHOEX*I1194+uNES*S1194+ uOCEX*N1194+uEREX*O1194+uHOEX*P1194)/('Life tables'!$I$2/2))/(1+oDR)^(((cycle + 0.5)/('Life tables'!$I$2/2)))</f>
        <v>2.744953938846983</v>
      </c>
      <c r="Z1194" s="100">
        <f t="shared" si="367"/>
        <v>51164.441687156774</v>
      </c>
      <c r="AA1194" s="107">
        <f>((L1194+G1194+H1194+I1194+N1194+O1194+P1194+S1194)/('Life tables'!$I$2/2))</f>
        <v>8.2110308312367373</v>
      </c>
      <c r="AB1194" s="31">
        <f>((uNES*L1194+ uOCEX*G1194+uEREX*H1194+uHOEX*I1194+uNES*S1194+ uOCEX*N1194+uEREX*O1194+uHOEX*P1194)/('Life tables'!$I$2/2))</f>
        <v>5.4112521282321362</v>
      </c>
    </row>
    <row r="1195" spans="1:28" x14ac:dyDescent="0.25">
      <c r="A1195" s="4">
        <v>1189</v>
      </c>
      <c r="C1195" s="105">
        <f>IF(male=0,VLOOKUP((($A$5:$A$1570/'Life tables'!$I$2)*2)+age,lifetable,13,1),IF(male=1,VLOOKUP((($A$5:$A$1570/'Life tables'!$I$2)*2)+age,lifetable,10,1),"error"))</f>
        <v>2.610284460822232E-3</v>
      </c>
      <c r="F1195" s="96">
        <f t="shared" si="360"/>
        <v>37.349842618879329</v>
      </c>
      <c r="G1195" s="96">
        <f t="shared" si="361"/>
        <v>3.7518698599802871</v>
      </c>
      <c r="H1195" s="96">
        <f t="shared" si="368"/>
        <v>0.21427242036943916</v>
      </c>
      <c r="I1195" s="96">
        <f t="shared" si="369"/>
        <v>8.5856932383444051E-2</v>
      </c>
      <c r="J1195" s="96">
        <f t="shared" si="362"/>
        <v>0.10807058438247795</v>
      </c>
      <c r="K1195" s="96">
        <f t="shared" si="370"/>
        <v>8.9715701490998348E-2</v>
      </c>
      <c r="L1195" s="96">
        <f t="shared" si="371"/>
        <v>33.10005712027268</v>
      </c>
      <c r="M1195" s="96">
        <f t="shared" si="363"/>
        <v>176.72363714616765</v>
      </c>
      <c r="N1195" s="96">
        <f t="shared" si="364"/>
        <v>17.01886915146595</v>
      </c>
      <c r="O1195" s="96">
        <f t="shared" si="372"/>
        <v>0.40623864255174408</v>
      </c>
      <c r="P1195" s="96">
        <f t="shared" si="373"/>
        <v>0.40623864255174408</v>
      </c>
      <c r="Q1195" s="96">
        <f t="shared" si="365"/>
        <v>0.50784385042154301</v>
      </c>
      <c r="R1195" s="96">
        <f t="shared" si="366"/>
        <v>3.1844689834294927E-2</v>
      </c>
      <c r="S1195" s="96">
        <f t="shared" si="374"/>
        <v>158.35260216934236</v>
      </c>
      <c r="T1195" s="96">
        <f t="shared" si="378"/>
        <v>338.2012762388008</v>
      </c>
      <c r="U1195" s="96">
        <f t="shared" si="378"/>
        <v>448.46271882228172</v>
      </c>
      <c r="V1195" s="32">
        <f t="shared" si="376"/>
        <v>1000.0000000000002</v>
      </c>
      <c r="W1195" s="100">
        <f>IF(A1195=1,((cPH1_+cPHr+(cNES*L1195+(cNES+cOSEX)*G1195+(cNES+cEREX)*H1195+(cNES+cHOEX)*I1195+(cNES+cNES)*S1195+(cNES+cOSEX)*N1195+(cNES+cEREX)*O1195+(cNES+cHOEX)*P1195)))/(1+cDR)^(A$6:A$65537 + 0.5),(cPHr+(cNES*L1195+(cNES+cOSEX)*G1195+(cNES+cEREX)*H1195+(cNES+cHOEX)*I1195+(cNES+cNES)*S1195+(cNES+cOSEX)*N1195+(cNES+cEREX)*O1195+(cNES+cHOEX)*P1195))/(1+cDR)^(((cycle + 0.5)/('Life tables'!$I$2/2))))</f>
        <v>3571.9045176927971</v>
      </c>
      <c r="X1195" s="107">
        <f>((L1195+G1195+H1195+I1195+N1195+O1195+P1195+S1195)/('Life tables'!$I$2/2))/(1+oDR)^(((cycle + 0.5)/('Life tables'!$I$2/2)))</f>
        <v>4.1484728435196434</v>
      </c>
      <c r="Y1195" s="31">
        <f>((uNES*L1195+ uOCEX*G1195+uEREX*H1195+uHOEX*I1195+uNES*S1195+ uOCEX*N1195+uEREX*O1195+uHOEX*P1195)/('Life tables'!$I$2/2))/(1+oDR)^(((cycle + 0.5)/('Life tables'!$I$2/2)))</f>
        <v>2.7339359673399661</v>
      </c>
      <c r="Z1195" s="100">
        <f t="shared" si="367"/>
        <v>50988.27604734349</v>
      </c>
      <c r="AA1195" s="107">
        <f>((L1195+G1195+H1195+I1195+N1195+O1195+P1195+S1195)/('Life tables'!$I$2/2))</f>
        <v>8.1827441488263091</v>
      </c>
      <c r="AB1195" s="31">
        <f>((uNES*L1195+ uOCEX*G1195+uEREX*H1195+uHOEX*I1195+uNES*S1195+ uOCEX*N1195+uEREX*O1195+uHOEX*P1195)/('Life tables'!$I$2/2))</f>
        <v>5.3926105783632989</v>
      </c>
    </row>
    <row r="1196" spans="1:28" x14ac:dyDescent="0.25">
      <c r="A1196" s="4">
        <v>1190</v>
      </c>
      <c r="C1196" s="105">
        <f>IF(male=0,VLOOKUP((($A$5:$A$1570/'Life tables'!$I$2)*2)+age,lifetable,13,1),IF(male=1,VLOOKUP((($A$5:$A$1570/'Life tables'!$I$2)*2)+age,lifetable,10,1),"error"))</f>
        <v>2.610284460822232E-3</v>
      </c>
      <c r="F1196" s="96">
        <f t="shared" si="360"/>
        <v>37.221097596414104</v>
      </c>
      <c r="G1196" s="96">
        <f t="shared" si="361"/>
        <v>3.7389371530251689</v>
      </c>
      <c r="H1196" s="96">
        <f t="shared" si="368"/>
        <v>0.21353382267692311</v>
      </c>
      <c r="I1196" s="96">
        <f t="shared" si="369"/>
        <v>8.5560983273261865E-2</v>
      </c>
      <c r="J1196" s="96">
        <f t="shared" si="362"/>
        <v>0.10769806474548438</v>
      </c>
      <c r="K1196" s="96">
        <f t="shared" si="370"/>
        <v>8.940645119182565E-2</v>
      </c>
      <c r="L1196" s="96">
        <f t="shared" si="371"/>
        <v>32.98596112150144</v>
      </c>
      <c r="M1196" s="96">
        <f t="shared" si="363"/>
        <v>176.11490734250356</v>
      </c>
      <c r="N1196" s="96">
        <f t="shared" si="364"/>
        <v>16.960247152482374</v>
      </c>
      <c r="O1196" s="96">
        <f t="shared" si="372"/>
        <v>0.40483934151247924</v>
      </c>
      <c r="P1196" s="96">
        <f t="shared" si="373"/>
        <v>0.40483934151247924</v>
      </c>
      <c r="Q1196" s="96">
        <f t="shared" si="365"/>
        <v>0.50609456723367252</v>
      </c>
      <c r="R1196" s="96">
        <f t="shared" si="366"/>
        <v>3.1734999856747999E-2</v>
      </c>
      <c r="S1196" s="96">
        <f t="shared" si="374"/>
        <v>157.80715193990579</v>
      </c>
      <c r="T1196" s="96">
        <f t="shared" si="378"/>
        <v>338.81506887077995</v>
      </c>
      <c r="U1196" s="96">
        <f t="shared" si="378"/>
        <v>448.58386027333029</v>
      </c>
      <c r="V1196" s="32">
        <f t="shared" si="376"/>
        <v>1000.0000000000001</v>
      </c>
      <c r="W1196" s="100">
        <f>IF(A1196=1,((cPH1_+cPHr+(cNES*L1196+(cNES+cOSEX)*G1196+(cNES+cEREX)*H1196+(cNES+cHOEX)*I1196+(cNES+cNES)*S1196+(cNES+cOSEX)*N1196+(cNES+cEREX)*O1196+(cNES+cHOEX)*P1196)))/(1+cDR)^(A$6:A$65537 + 0.5),(cPHr+(cNES*L1196+(cNES+cOSEX)*G1196+(cNES+cEREX)*H1196+(cNES+cHOEX)*I1196+(cNES+cNES)*S1196+(cNES+cOSEX)*N1196+(cNES+cEREX)*O1196+(cNES+cHOEX)*P1196))/(1+cDR)^(((cycle + 0.5)/('Life tables'!$I$2/2))))</f>
        <v>3551.6592759950327</v>
      </c>
      <c r="X1196" s="107">
        <f>((L1196+G1196+H1196+I1196+N1196+O1196+P1196+S1196)/('Life tables'!$I$2/2))/(1+oDR)^(((cycle + 0.5)/('Life tables'!$I$2/2)))</f>
        <v>4.1318212875782043</v>
      </c>
      <c r="Y1196" s="31">
        <f>((uNES*L1196+ uOCEX*G1196+uEREX*H1196+uHOEX*I1196+uNES*S1196+ uOCEX*N1196+uEREX*O1196+uHOEX*P1196)/('Life tables'!$I$2/2))/(1+oDR)^(((cycle + 0.5)/('Life tables'!$I$2/2)))</f>
        <v>2.7229622230023249</v>
      </c>
      <c r="Z1196" s="100">
        <f t="shared" si="367"/>
        <v>50812.717052988286</v>
      </c>
      <c r="AA1196" s="107">
        <f>((L1196+G1196+H1196+I1196+N1196+O1196+P1196+S1196)/('Life tables'!$I$2/2))</f>
        <v>8.154554919495844</v>
      </c>
      <c r="AB1196" s="31">
        <f>((uNES*L1196+ uOCEX*G1196+uEREX*H1196+uHOEX*I1196+uNES*S1196+ uOCEX*N1196+uEREX*O1196+uHOEX*P1196)/('Life tables'!$I$2/2))</f>
        <v>5.3740332521012206</v>
      </c>
    </row>
    <row r="1197" spans="1:28" x14ac:dyDescent="0.25">
      <c r="A1197" s="4">
        <v>1191</v>
      </c>
      <c r="C1197" s="105">
        <f>IF(male=0,VLOOKUP((($A$5:$A$1570/'Life tables'!$I$2)*2)+age,lifetable,13,1),IF(male=1,VLOOKUP((($A$5:$A$1570/'Life tables'!$I$2)*2)+age,lifetable,10,1),"error"))</f>
        <v>2.610284460822232E-3</v>
      </c>
      <c r="F1197" s="96">
        <f t="shared" si="360"/>
        <v>37.09279887215461</v>
      </c>
      <c r="G1197" s="96">
        <f t="shared" si="361"/>
        <v>3.7260492776588667</v>
      </c>
      <c r="H1197" s="96">
        <f t="shared" si="368"/>
        <v>0.21279778535387703</v>
      </c>
      <c r="I1197" s="96">
        <f t="shared" si="369"/>
        <v>8.5266060078911868E-2</v>
      </c>
      <c r="J1197" s="96">
        <f t="shared" si="362"/>
        <v>0.10732683645818657</v>
      </c>
      <c r="K1197" s="96">
        <f t="shared" si="370"/>
        <v>8.9098272917427182E-2</v>
      </c>
      <c r="L1197" s="96">
        <f t="shared" si="371"/>
        <v>32.87226063968734</v>
      </c>
      <c r="M1197" s="96">
        <f t="shared" si="363"/>
        <v>175.50827198373531</v>
      </c>
      <c r="N1197" s="96">
        <f t="shared" si="364"/>
        <v>16.901826853080149</v>
      </c>
      <c r="O1197" s="96">
        <f t="shared" si="372"/>
        <v>0.40344485502131411</v>
      </c>
      <c r="P1197" s="96">
        <f t="shared" si="373"/>
        <v>0.40344485502131411</v>
      </c>
      <c r="Q1197" s="96">
        <f t="shared" si="365"/>
        <v>0.50435130277073081</v>
      </c>
      <c r="R1197" s="96">
        <f t="shared" si="366"/>
        <v>3.1625687287391402E-2</v>
      </c>
      <c r="S1197" s="96">
        <f t="shared" si="374"/>
        <v>157.26357843055442</v>
      </c>
      <c r="T1197" s="96">
        <f t="shared" si="378"/>
        <v>339.42674701000885</v>
      </c>
      <c r="U1197" s="96">
        <f t="shared" si="378"/>
        <v>448.70458423353512</v>
      </c>
      <c r="V1197" s="32">
        <f t="shared" si="376"/>
        <v>1000.0000000000002</v>
      </c>
      <c r="W1197" s="100">
        <f>IF(A1197=1,((cPH1_+cPHr+(cNES*L1197+(cNES+cOSEX)*G1197+(cNES+cEREX)*H1197+(cNES+cHOEX)*I1197+(cNES+cNES)*S1197+(cNES+cOSEX)*N1197+(cNES+cEREX)*O1197+(cNES+cHOEX)*P1197)))/(1+cDR)^(A$6:A$65537 + 0.5),(cPHr+(cNES*L1197+(cNES+cOSEX)*G1197+(cNES+cEREX)*H1197+(cNES+cHOEX)*I1197+(cNES+cNES)*S1197+(cNES+cOSEX)*N1197+(cNES+cEREX)*O1197+(cNES+cHOEX)*P1197))/(1+cDR)^(((cycle + 0.5)/('Life tables'!$I$2/2))))</f>
        <v>3531.5287890046693</v>
      </c>
      <c r="X1197" s="107">
        <f>((L1197+G1197+H1197+I1197+N1197+O1197+P1197+S1197)/('Life tables'!$I$2/2))/(1+oDR)^(((cycle + 0.5)/('Life tables'!$I$2/2)))</f>
        <v>4.1152365725213782</v>
      </c>
      <c r="Y1197" s="31">
        <f>((uNES*L1197+ uOCEX*G1197+uEREX*H1197+uHOEX*I1197+uNES*S1197+ uOCEX*N1197+uEREX*O1197+uHOEX*P1197)/('Life tables'!$I$2/2))/(1+oDR)^(((cycle + 0.5)/('Life tables'!$I$2/2)))</f>
        <v>2.7120325282241753</v>
      </c>
      <c r="Z1197" s="100">
        <f t="shared" si="367"/>
        <v>50637.762622664231</v>
      </c>
      <c r="AA1197" s="107">
        <f>((L1197+G1197+H1197+I1197+N1197+O1197+P1197+S1197)/('Life tables'!$I$2/2))</f>
        <v>8.126462807264506</v>
      </c>
      <c r="AB1197" s="31">
        <f>((uNES*L1197+ uOCEX*G1197+uEREX*H1197+uHOEX*I1197+uNES*S1197+ uOCEX*N1197+uEREX*O1197+uHOEX*P1197)/('Life tables'!$I$2/2))</f>
        <v>5.355519928032229</v>
      </c>
    </row>
    <row r="1198" spans="1:28" x14ac:dyDescent="0.25">
      <c r="A1198" s="4">
        <v>1192</v>
      </c>
      <c r="C1198" s="105">
        <f>IF(male=0,VLOOKUP((($A$5:$A$1570/'Life tables'!$I$2)*2)+age,lifetable,13,1),IF(male=1,VLOOKUP((($A$5:$A$1570/'Life tables'!$I$2)*2)+age,lifetable,10,1),"error"))</f>
        <v>2.610284460822232E-3</v>
      </c>
      <c r="F1198" s="96">
        <f t="shared" si="360"/>
        <v>36.964944808515156</v>
      </c>
      <c r="G1198" s="96">
        <f t="shared" si="361"/>
        <v>3.7132060693824709</v>
      </c>
      <c r="H1198" s="96">
        <f t="shared" si="368"/>
        <v>0.21206429900563076</v>
      </c>
      <c r="I1198" s="96">
        <f t="shared" si="369"/>
        <v>8.4972159036038594E-2</v>
      </c>
      <c r="J1198" s="96">
        <f t="shared" si="362"/>
        <v>0.10695689478228226</v>
      </c>
      <c r="K1198" s="96">
        <f t="shared" si="370"/>
        <v>8.8791162734261631E-2</v>
      </c>
      <c r="L1198" s="96">
        <f t="shared" si="371"/>
        <v>32.75895422357447</v>
      </c>
      <c r="M1198" s="96">
        <f t="shared" si="363"/>
        <v>174.90372394794105</v>
      </c>
      <c r="N1198" s="96">
        <f t="shared" si="364"/>
        <v>16.843607567402767</v>
      </c>
      <c r="O1198" s="96">
        <f t="shared" si="372"/>
        <v>0.40205516670692493</v>
      </c>
      <c r="P1198" s="96">
        <f t="shared" si="373"/>
        <v>0.40205516670692493</v>
      </c>
      <c r="Q1198" s="96">
        <f t="shared" si="365"/>
        <v>0.50261403656672765</v>
      </c>
      <c r="R1198" s="96">
        <f t="shared" si="366"/>
        <v>3.1516750842891461E-2</v>
      </c>
      <c r="S1198" s="96">
        <f t="shared" si="374"/>
        <v>156.72187525971481</v>
      </c>
      <c r="T1198" s="96">
        <f t="shared" si="378"/>
        <v>340.03631794135788</v>
      </c>
      <c r="U1198" s="96">
        <f t="shared" si="378"/>
        <v>448.82489214711228</v>
      </c>
      <c r="V1198" s="32">
        <f t="shared" si="376"/>
        <v>1000.0000000000002</v>
      </c>
      <c r="W1198" s="100">
        <f>IF(A1198=1,((cPH1_+cPHr+(cNES*L1198+(cNES+cOSEX)*G1198+(cNES+cEREX)*H1198+(cNES+cHOEX)*I1198+(cNES+cNES)*S1198+(cNES+cOSEX)*N1198+(cNES+cEREX)*O1198+(cNES+cHOEX)*P1198)))/(1+cDR)^(A$6:A$65537 + 0.5),(cPHr+(cNES*L1198+(cNES+cOSEX)*G1198+(cNES+cEREX)*H1198+(cNES+cHOEX)*I1198+(cNES+cNES)*S1198+(cNES+cOSEX)*N1198+(cNES+cEREX)*O1198+(cNES+cHOEX)*P1198))/(1+cDR)^(((cycle + 0.5)/('Life tables'!$I$2/2))))</f>
        <v>3511.5124067624083</v>
      </c>
      <c r="X1198" s="107">
        <f>((L1198+G1198+H1198+I1198+N1198+O1198+P1198+S1198)/('Life tables'!$I$2/2))/(1+oDR)^(((cycle + 0.5)/('Life tables'!$I$2/2)))</f>
        <v>4.0987184299266248</v>
      </c>
      <c r="Y1198" s="31">
        <f>((uNES*L1198+ uOCEX*G1198+uEREX*H1198+uHOEX*I1198+uNES*S1198+ uOCEX*N1198+uEREX*O1198+uHOEX*P1198)/('Life tables'!$I$2/2))/(1+oDR)^(((cycle + 0.5)/('Life tables'!$I$2/2)))</f>
        <v>2.7011467061117354</v>
      </c>
      <c r="Z1198" s="100">
        <f t="shared" si="367"/>
        <v>50463.410681811227</v>
      </c>
      <c r="AA1198" s="107">
        <f>((L1198+G1198+H1198+I1198+N1198+O1198+P1198+S1198)/('Life tables'!$I$2/2))</f>
        <v>8.0984674773182945</v>
      </c>
      <c r="AB1198" s="31">
        <f>((uNES*L1198+ uOCEX*G1198+uEREX*H1198+uHOEX*I1198+uNES*S1198+ uOCEX*N1198+uEREX*O1198+uHOEX*P1198)/('Life tables'!$I$2/2))</f>
        <v>5.3370703855114368</v>
      </c>
    </row>
    <row r="1199" spans="1:28" x14ac:dyDescent="0.25">
      <c r="A1199" s="4">
        <v>1193</v>
      </c>
      <c r="C1199" s="105">
        <f>IF(male=0,VLOOKUP((($A$5:$A$1570/'Life tables'!$I$2)*2)+age,lifetable,13,1),IF(male=1,VLOOKUP((($A$5:$A$1570/'Life tables'!$I$2)*2)+age,lifetable,10,1),"error"))</f>
        <v>2.610284460822232E-3</v>
      </c>
      <c r="F1199" s="96">
        <f t="shared" si="360"/>
        <v>36.837533777157262</v>
      </c>
      <c r="G1199" s="96">
        <f t="shared" si="361"/>
        <v>3.7004073646259732</v>
      </c>
      <c r="H1199" s="96">
        <f t="shared" si="368"/>
        <v>0.2113333542905646</v>
      </c>
      <c r="I1199" s="96">
        <f t="shared" si="369"/>
        <v>8.4679276401543366E-2</v>
      </c>
      <c r="J1199" s="96">
        <f t="shared" si="362"/>
        <v>0.10658823500622573</v>
      </c>
      <c r="K1199" s="96">
        <f t="shared" si="370"/>
        <v>8.8485116730999833E-2</v>
      </c>
      <c r="L1199" s="96">
        <f t="shared" si="371"/>
        <v>32.646040430101955</v>
      </c>
      <c r="M1199" s="96">
        <f t="shared" si="363"/>
        <v>174.30125613437278</v>
      </c>
      <c r="N1199" s="96">
        <f t="shared" si="364"/>
        <v>16.785588611632818</v>
      </c>
      <c r="O1199" s="96">
        <f t="shared" si="372"/>
        <v>0.40067026024666086</v>
      </c>
      <c r="P1199" s="96">
        <f t="shared" si="373"/>
        <v>0.40067026024666086</v>
      </c>
      <c r="Q1199" s="96">
        <f t="shared" si="365"/>
        <v>0.50088274821651968</v>
      </c>
      <c r="R1199" s="96">
        <f t="shared" si="366"/>
        <v>3.1408189243729949E-2</v>
      </c>
      <c r="S1199" s="96">
        <f t="shared" si="374"/>
        <v>156.18203606478639</v>
      </c>
      <c r="T1199" s="96">
        <f t="shared" si="378"/>
        <v>340.64378892458063</v>
      </c>
      <c r="U1199" s="96">
        <f t="shared" si="378"/>
        <v>448.94478545308704</v>
      </c>
      <c r="V1199" s="32">
        <f t="shared" si="376"/>
        <v>1000.0000000000002</v>
      </c>
      <c r="W1199" s="100">
        <f>IF(A1199=1,((cPH1_+cPHr+(cNES*L1199+(cNES+cOSEX)*G1199+(cNES+cEREX)*H1199+(cNES+cHOEX)*I1199+(cNES+cNES)*S1199+(cNES+cOSEX)*N1199+(cNES+cEREX)*O1199+(cNES+cHOEX)*P1199)))/(1+cDR)^(A$6:A$65537 + 0.5),(cPHr+(cNES*L1199+(cNES+cOSEX)*G1199+(cNES+cEREX)*H1199+(cNES+cHOEX)*I1199+(cNES+cNES)*S1199+(cNES+cOSEX)*N1199+(cNES+cEREX)*O1199+(cNES+cHOEX)*P1199))/(1+cDR)^(((cycle + 0.5)/('Life tables'!$I$2/2))))</f>
        <v>3491.609482969634</v>
      </c>
      <c r="X1199" s="107">
        <f>((L1199+G1199+H1199+I1199+N1199+O1199+P1199+S1199)/('Life tables'!$I$2/2))/(1+oDR)^(((cycle + 0.5)/('Life tables'!$I$2/2)))</f>
        <v>4.082266592453629</v>
      </c>
      <c r="Y1199" s="31">
        <f>((uNES*L1199+ uOCEX*G1199+uEREX*H1199+uHOEX*I1199+uNES*S1199+ uOCEX*N1199+uEREX*O1199+uHOEX*P1199)/('Life tables'!$I$2/2))/(1+oDR)^(((cycle + 0.5)/('Life tables'!$I$2/2)))</f>
        <v>2.6903045804843346</v>
      </c>
      <c r="Z1199" s="100">
        <f t="shared" si="367"/>
        <v>50289.659162723285</v>
      </c>
      <c r="AA1199" s="107">
        <f>((L1199+G1199+H1199+I1199+N1199+O1199+P1199+S1199)/('Life tables'!$I$2/2))</f>
        <v>8.0705685960056908</v>
      </c>
      <c r="AB1199" s="31">
        <f>((uNES*L1199+ uOCEX*G1199+uEREX*H1199+uHOEX*I1199+uNES*S1199+ uOCEX*N1199+uEREX*O1199+uHOEX*P1199)/('Life tables'!$I$2/2))</f>
        <v>5.3186844046598774</v>
      </c>
    </row>
    <row r="1200" spans="1:28" x14ac:dyDescent="0.25">
      <c r="A1200" s="4">
        <v>1194</v>
      </c>
      <c r="C1200" s="105">
        <f>IF(male=0,VLOOKUP((($A$5:$A$1570/'Life tables'!$I$2)*2)+age,lifetable,13,1),IF(male=1,VLOOKUP((($A$5:$A$1570/'Life tables'!$I$2)*2)+age,lifetable,10,1),"error"))</f>
        <v>2.610284460822232E-3</v>
      </c>
      <c r="F1200" s="96">
        <f t="shared" si="360"/>
        <v>36.710564158827928</v>
      </c>
      <c r="G1200" s="96">
        <f t="shared" si="361"/>
        <v>3.6876530007320212</v>
      </c>
      <c r="H1200" s="96">
        <f t="shared" si="368"/>
        <v>0.21060494191918133</v>
      </c>
      <c r="I1200" s="96">
        <f t="shared" si="369"/>
        <v>8.4387408453212492E-2</v>
      </c>
      <c r="J1200" s="96">
        <f t="shared" si="362"/>
        <v>0.10622085244475987</v>
      </c>
      <c r="K1200" s="96">
        <f t="shared" si="370"/>
        <v>8.8180131018136279E-2</v>
      </c>
      <c r="L1200" s="96">
        <f t="shared" si="371"/>
        <v>32.533517824260613</v>
      </c>
      <c r="M1200" s="96">
        <f t="shared" si="363"/>
        <v>173.70086146350465</v>
      </c>
      <c r="N1200" s="96">
        <f t="shared" si="364"/>
        <v>16.72776930399662</v>
      </c>
      <c r="O1200" s="96">
        <f t="shared" si="372"/>
        <v>0.39929011936665487</v>
      </c>
      <c r="P1200" s="96">
        <f t="shared" si="373"/>
        <v>0.39929011936665487</v>
      </c>
      <c r="Q1200" s="96">
        <f t="shared" si="365"/>
        <v>0.49915741737594826</v>
      </c>
      <c r="R1200" s="96">
        <f t="shared" si="366"/>
        <v>3.1300001214212732E-2</v>
      </c>
      <c r="S1200" s="96">
        <f t="shared" si="374"/>
        <v>155.64405450218456</v>
      </c>
      <c r="T1200" s="96">
        <f t="shared" si="378"/>
        <v>341.24916719440137</v>
      </c>
      <c r="U1200" s="96">
        <f t="shared" si="378"/>
        <v>449.06426558531939</v>
      </c>
      <c r="V1200" s="32">
        <f t="shared" si="376"/>
        <v>1000.0000000000002</v>
      </c>
      <c r="W1200" s="100">
        <f>IF(A1200=1,((cPH1_+cPHr+(cNES*L1200+(cNES+cOSEX)*G1200+(cNES+cEREX)*H1200+(cNES+cHOEX)*I1200+(cNES+cNES)*S1200+(cNES+cOSEX)*N1200+(cNES+cEREX)*O1200+(cNES+cHOEX)*P1200)))/(1+cDR)^(A$6:A$65537 + 0.5),(cPHr+(cNES*L1200+(cNES+cOSEX)*G1200+(cNES+cEREX)*H1200+(cNES+cHOEX)*I1200+(cNES+cNES)*S1200+(cNES+cOSEX)*N1200+(cNES+cEREX)*O1200+(cNES+cHOEX)*P1200))/(1+cDR)^(((cycle + 0.5)/('Life tables'!$I$2/2))))</f>
        <v>3471.8193749685729</v>
      </c>
      <c r="X1200" s="107">
        <f>((L1200+G1200+H1200+I1200+N1200+O1200+P1200+S1200)/('Life tables'!$I$2/2))/(1+oDR)^(((cycle + 0.5)/('Life tables'!$I$2/2)))</f>
        <v>4.065880793839777</v>
      </c>
      <c r="Y1200" s="31">
        <f>((uNES*L1200+ uOCEX*G1200+uEREX*H1200+uHOEX*I1200+uNES*S1200+ uOCEX*N1200+uEREX*O1200+uHOEX*P1200)/('Life tables'!$I$2/2))/(1+oDR)^(((cycle + 0.5)/('Life tables'!$I$2/2)))</f>
        <v>2.679505975871443</v>
      </c>
      <c r="Z1200" s="100">
        <f t="shared" si="367"/>
        <v>50116.506004535426</v>
      </c>
      <c r="AA1200" s="107">
        <f>((L1200+G1200+H1200+I1200+N1200+O1200+P1200+S1200)/('Life tables'!$I$2/2))</f>
        <v>8.0427658308333267</v>
      </c>
      <c r="AB1200" s="31">
        <f>((uNES*L1200+ uOCEX*G1200+uEREX*H1200+uHOEX*I1200+uNES*S1200+ uOCEX*N1200+uEREX*O1200+uHOEX*P1200)/('Life tables'!$I$2/2))</f>
        <v>5.30036176636166</v>
      </c>
    </row>
    <row r="1201" spans="1:28" x14ac:dyDescent="0.25">
      <c r="A1201" s="4">
        <v>1195</v>
      </c>
      <c r="C1201" s="105">
        <f>IF(male=0,VLOOKUP((($A$5:$A$1570/'Life tables'!$I$2)*2)+age,lifetable,13,1),IF(male=1,VLOOKUP((($A$5:$A$1570/'Life tables'!$I$2)*2)+age,lifetable,10,1),"error"))</f>
        <v>2.610284460822232E-3</v>
      </c>
      <c r="F1201" s="96">
        <f t="shared" si="360"/>
        <v>36.58403434320315</v>
      </c>
      <c r="G1201" s="96">
        <f t="shared" si="361"/>
        <v>3.6749428159401982</v>
      </c>
      <c r="H1201" s="96">
        <f t="shared" si="368"/>
        <v>0.20987905265320847</v>
      </c>
      <c r="I1201" s="96">
        <f t="shared" si="369"/>
        <v>8.4096551489357588E-2</v>
      </c>
      <c r="J1201" s="96">
        <f t="shared" si="362"/>
        <v>0.1058547424384632</v>
      </c>
      <c r="K1201" s="96">
        <f t="shared" si="370"/>
        <v>8.7876201727613235E-2</v>
      </c>
      <c r="L1201" s="96">
        <f t="shared" si="371"/>
        <v>32.421384978954308</v>
      </c>
      <c r="M1201" s="96">
        <f t="shared" si="363"/>
        <v>173.10253287707636</v>
      </c>
      <c r="N1201" s="96">
        <f t="shared" si="364"/>
        <v>16.670148964768412</v>
      </c>
      <c r="O1201" s="96">
        <f t="shared" si="372"/>
        <v>0.39791472784192355</v>
      </c>
      <c r="P1201" s="96">
        <f t="shared" si="373"/>
        <v>0.39791472784192355</v>
      </c>
      <c r="Q1201" s="96">
        <f t="shared" si="365"/>
        <v>0.49743802376196489</v>
      </c>
      <c r="R1201" s="96">
        <f t="shared" si="366"/>
        <v>3.1192185482477638E-2</v>
      </c>
      <c r="S1201" s="96">
        <f t="shared" si="374"/>
        <v>155.10792424737966</v>
      </c>
      <c r="T1201" s="96">
        <f t="shared" si="378"/>
        <v>341.85245996060178</v>
      </c>
      <c r="U1201" s="96">
        <f t="shared" si="378"/>
        <v>449.18333397252945</v>
      </c>
      <c r="V1201" s="32">
        <f t="shared" si="376"/>
        <v>1000.0000000000002</v>
      </c>
      <c r="W1201" s="100">
        <f>IF(A1201=1,((cPH1_+cPHr+(cNES*L1201+(cNES+cOSEX)*G1201+(cNES+cEREX)*H1201+(cNES+cHOEX)*I1201+(cNES+cNES)*S1201+(cNES+cOSEX)*N1201+(cNES+cEREX)*O1201+(cNES+cHOEX)*P1201)))/(1+cDR)^(A$6:A$65537 + 0.5),(cPHr+(cNES*L1201+(cNES+cOSEX)*G1201+(cNES+cEREX)*H1201+(cNES+cHOEX)*I1201+(cNES+cNES)*S1201+(cNES+cOSEX)*N1201+(cNES+cEREX)*O1201+(cNES+cHOEX)*P1201))/(1+cDR)^(((cycle + 0.5)/('Life tables'!$I$2/2))))</f>
        <v>3452.1414437225635</v>
      </c>
      <c r="X1201" s="107">
        <f>((L1201+G1201+H1201+I1201+N1201+O1201+P1201+S1201)/('Life tables'!$I$2/2))/(1+oDR)^(((cycle + 0.5)/('Life tables'!$I$2/2)))</f>
        <v>4.0495607688956641</v>
      </c>
      <c r="Y1201" s="31">
        <f>((uNES*L1201+ uOCEX*G1201+uEREX*H1201+uHOEX*I1201+uNES*S1201+ uOCEX*N1201+uEREX*O1201+uHOEX*P1201)/('Life tables'!$I$2/2))/(1+oDR)^(((cycle + 0.5)/('Life tables'!$I$2/2)))</f>
        <v>2.6687507175097034</v>
      </c>
      <c r="Z1201" s="100">
        <f t="shared" si="367"/>
        <v>49943.949153210327</v>
      </c>
      <c r="AA1201" s="107">
        <f>((L1201+G1201+H1201+I1201+N1201+O1201+P1201+S1201)/('Life tables'!$I$2/2))</f>
        <v>8.0150588504616742</v>
      </c>
      <c r="AB1201" s="31">
        <f>((uNES*L1201+ uOCEX*G1201+uEREX*H1201+uHOEX*I1201+uNES*S1201+ uOCEX*N1201+uEREX*O1201+uHOEX*P1201)/('Life tables'!$I$2/2))</f>
        <v>5.2821022522611276</v>
      </c>
    </row>
    <row r="1202" spans="1:28" x14ac:dyDescent="0.25">
      <c r="A1202" s="4">
        <v>1196</v>
      </c>
      <c r="C1202" s="105">
        <f>IF(male=0,VLOOKUP((($A$5:$A$1570/'Life tables'!$I$2)*2)+age,lifetable,13,1),IF(male=1,VLOOKUP((($A$5:$A$1570/'Life tables'!$I$2)*2)+age,lifetable,10,1),"error"))</f>
        <v>2.610284460822232E-3</v>
      </c>
      <c r="F1202" s="96">
        <f t="shared" si="360"/>
        <v>36.457942728736505</v>
      </c>
      <c r="G1202" s="96">
        <f t="shared" si="361"/>
        <v>3.662276649371814</v>
      </c>
      <c r="H1202" s="96">
        <f t="shared" si="368"/>
        <v>0.20915567730472973</v>
      </c>
      <c r="I1202" s="96">
        <f t="shared" si="369"/>
        <v>8.3806701828467445E-2</v>
      </c>
      <c r="J1202" s="96">
        <f t="shared" si="362"/>
        <v>0.10548990035331203</v>
      </c>
      <c r="K1202" s="96">
        <f t="shared" si="370"/>
        <v>8.7573325012457015E-2</v>
      </c>
      <c r="L1202" s="96">
        <f t="shared" si="371"/>
        <v>32.309640474865724</v>
      </c>
      <c r="M1202" s="96">
        <f t="shared" si="363"/>
        <v>172.5062633381325</v>
      </c>
      <c r="N1202" s="96">
        <f t="shared" si="364"/>
        <v>16.612726916274145</v>
      </c>
      <c r="O1202" s="96">
        <f t="shared" si="372"/>
        <v>0.39654406949645749</v>
      </c>
      <c r="P1202" s="96">
        <f t="shared" si="373"/>
        <v>0.39654406949645749</v>
      </c>
      <c r="Q1202" s="96">
        <f t="shared" si="365"/>
        <v>0.49572454715274439</v>
      </c>
      <c r="R1202" s="96">
        <f t="shared" si="366"/>
        <v>3.1084740780501524E-2</v>
      </c>
      <c r="S1202" s="96">
        <f t="shared" si="374"/>
        <v>154.5736389949322</v>
      </c>
      <c r="T1202" s="96">
        <f t="shared" si="378"/>
        <v>342.45367440810782</v>
      </c>
      <c r="U1202" s="96">
        <f t="shared" si="378"/>
        <v>449.3019920383224</v>
      </c>
      <c r="V1202" s="32">
        <f t="shared" si="376"/>
        <v>1000.0000000000002</v>
      </c>
      <c r="W1202" s="100">
        <f>IF(A1202=1,((cPH1_+cPHr+(cNES*L1202+(cNES+cOSEX)*G1202+(cNES+cEREX)*H1202+(cNES+cHOEX)*I1202+(cNES+cNES)*S1202+(cNES+cOSEX)*N1202+(cNES+cEREX)*O1202+(cNES+cHOEX)*P1202)))/(1+cDR)^(A$6:A$65537 + 0.5),(cPHr+(cNES*L1202+(cNES+cOSEX)*G1202+(cNES+cEREX)*H1202+(cNES+cHOEX)*I1202+(cNES+cNES)*S1202+(cNES+cOSEX)*N1202+(cNES+cEREX)*O1202+(cNES+cHOEX)*P1202))/(1+cDR)^(((cycle + 0.5)/('Life tables'!$I$2/2))))</f>
        <v>3432.5750537963695</v>
      </c>
      <c r="X1202" s="107">
        <f>((L1202+G1202+H1202+I1202+N1202+O1202+P1202+S1202)/('Life tables'!$I$2/2))/(1+oDR)^(((cycle + 0.5)/('Life tables'!$I$2/2)))</f>
        <v>4.0333062535006219</v>
      </c>
      <c r="Y1202" s="31">
        <f>((uNES*L1202+ uOCEX*G1202+uEREX*H1202+uHOEX*I1202+uNES*S1202+ uOCEX*N1202+uEREX*O1202+uHOEX*P1202)/('Life tables'!$I$2/2))/(1+oDR)^(((cycle + 0.5)/('Life tables'!$I$2/2)))</f>
        <v>2.6580386313400002</v>
      </c>
      <c r="Z1202" s="100">
        <f t="shared" si="367"/>
        <v>49771.986561524551</v>
      </c>
      <c r="AA1202" s="107">
        <f>((L1202+G1202+H1202+I1202+N1202+O1202+P1202+S1202)/('Life tables'!$I$2/2))</f>
        <v>7.9874473247007742</v>
      </c>
      <c r="AB1202" s="31">
        <f>((uNES*L1202+ uOCEX*G1202+uEREX*H1202+uHOEX*I1202+uNES*S1202+ uOCEX*N1202+uEREX*O1202+uHOEX*P1202)/('Life tables'!$I$2/2))</f>
        <v>5.2639056447600643</v>
      </c>
    </row>
    <row r="1203" spans="1:28" x14ac:dyDescent="0.25">
      <c r="A1203" s="4">
        <v>1197</v>
      </c>
      <c r="C1203" s="105">
        <f>IF(male=0,VLOOKUP((($A$5:$A$1570/'Life tables'!$I$2)*2)+age,lifetable,13,1),IF(male=1,VLOOKUP((($A$5:$A$1570/'Life tables'!$I$2)*2)+age,lifetable,10,1),"error"))</f>
        <v>2.610284460822232E-3</v>
      </c>
      <c r="F1203" s="96">
        <f t="shared" si="360"/>
        <v>36.332287722512511</v>
      </c>
      <c r="G1203" s="96">
        <f t="shared" si="361"/>
        <v>3.6496543410151747</v>
      </c>
      <c r="H1203" s="96">
        <f t="shared" si="368"/>
        <v>0.20843480673534365</v>
      </c>
      <c r="I1203" s="96">
        <f t="shared" si="369"/>
        <v>8.3517855808871069E-2</v>
      </c>
      <c r="J1203" s="96">
        <f t="shared" si="362"/>
        <v>0.10512632158025594</v>
      </c>
      <c r="K1203" s="96">
        <f t="shared" si="370"/>
        <v>8.7271497046425825E-2</v>
      </c>
      <c r="L1203" s="96">
        <f t="shared" si="371"/>
        <v>32.19828290032644</v>
      </c>
      <c r="M1203" s="96">
        <f t="shared" si="363"/>
        <v>171.91204583105747</v>
      </c>
      <c r="N1203" s="96">
        <f t="shared" si="364"/>
        <v>16.555502482894838</v>
      </c>
      <c r="O1203" s="96">
        <f t="shared" si="372"/>
        <v>0.39517812820330167</v>
      </c>
      <c r="P1203" s="96">
        <f t="shared" si="373"/>
        <v>0.39517812820330167</v>
      </c>
      <c r="Q1203" s="96">
        <f t="shared" si="365"/>
        <v>0.49401696738778472</v>
      </c>
      <c r="R1203" s="96">
        <f t="shared" si="366"/>
        <v>3.097766584410656E-2</v>
      </c>
      <c r="S1203" s="96">
        <f t="shared" si="374"/>
        <v>154.04119245852414</v>
      </c>
      <c r="T1203" s="96">
        <f t="shared" si="378"/>
        <v>343.05281769707585</v>
      </c>
      <c r="U1203" s="96">
        <f t="shared" si="378"/>
        <v>449.42024120121295</v>
      </c>
      <c r="V1203" s="32">
        <f t="shared" si="376"/>
        <v>1000.0000000000002</v>
      </c>
      <c r="W1203" s="100">
        <f>IF(A1203=1,((cPH1_+cPHr+(cNES*L1203+(cNES+cOSEX)*G1203+(cNES+cEREX)*H1203+(cNES+cHOEX)*I1203+(cNES+cNES)*S1203+(cNES+cOSEX)*N1203+(cNES+cEREX)*O1203+(cNES+cHOEX)*P1203)))/(1+cDR)^(A$6:A$65537 + 0.5),(cPHr+(cNES*L1203+(cNES+cOSEX)*G1203+(cNES+cEREX)*H1203+(cNES+cHOEX)*I1203+(cNES+cNES)*S1203+(cNES+cOSEX)*N1203+(cNES+cEREX)*O1203+(cNES+cHOEX)*P1203))/(1+cDR)^(((cycle + 0.5)/('Life tables'!$I$2/2))))</f>
        <v>3413.1195733365971</v>
      </c>
      <c r="X1203" s="107">
        <f>((L1203+G1203+H1203+I1203+N1203+O1203+P1203+S1203)/('Life tables'!$I$2/2))/(1+oDR)^(((cycle + 0.5)/('Life tables'!$I$2/2)))</f>
        <v>4.0171169845982728</v>
      </c>
      <c r="Y1203" s="31">
        <f>((uNES*L1203+ uOCEX*G1203+uEREX*H1203+uHOEX*I1203+uNES*S1203+ uOCEX*N1203+uEREX*O1203+uHOEX*P1203)/('Life tables'!$I$2/2))/(1+oDR)^(((cycle + 0.5)/('Life tables'!$I$2/2)))</f>
        <v>2.6473695440045173</v>
      </c>
      <c r="Z1203" s="100">
        <f t="shared" si="367"/>
        <v>49600.616189054548</v>
      </c>
      <c r="AA1203" s="107">
        <f>((L1203+G1203+H1203+I1203+N1203+O1203+P1203+S1203)/('Life tables'!$I$2/2))</f>
        <v>7.9599309245059793</v>
      </c>
      <c r="AB1203" s="31">
        <f>((uNES*L1203+ uOCEX*G1203+uEREX*H1203+uHOEX*I1203+uNES*S1203+ uOCEX*N1203+uEREX*O1203+uHOEX*P1203)/('Life tables'!$I$2/2))</f>
        <v>5.2457717270148709</v>
      </c>
    </row>
    <row r="1204" spans="1:28" x14ac:dyDescent="0.25">
      <c r="A1204" s="4">
        <v>1198</v>
      </c>
      <c r="C1204" s="105">
        <f>IF(male=0,VLOOKUP((($A$5:$A$1570/'Life tables'!$I$2)*2)+age,lifetable,13,1),IF(male=1,VLOOKUP((($A$5:$A$1570/'Life tables'!$I$2)*2)+age,lifetable,10,1),"error"))</f>
        <v>2.610284460822232E-3</v>
      </c>
      <c r="F1204" s="96">
        <f t="shared" si="360"/>
        <v>36.207067740104804</v>
      </c>
      <c r="G1204" s="96">
        <f t="shared" si="361"/>
        <v>3.6370757317113362</v>
      </c>
      <c r="H1204" s="96">
        <f t="shared" si="368"/>
        <v>0.20771643185535002</v>
      </c>
      <c r="I1204" s="96">
        <f t="shared" si="369"/>
        <v>8.3230009788411524E-2</v>
      </c>
      <c r="J1204" s="96">
        <f t="shared" si="362"/>
        <v>0.10476400153480747</v>
      </c>
      <c r="K1204" s="96">
        <f t="shared" si="370"/>
        <v>8.6970714023669016E-2</v>
      </c>
      <c r="L1204" s="96">
        <f t="shared" si="371"/>
        <v>32.087310851191233</v>
      </c>
      <c r="M1204" s="96">
        <f t="shared" si="363"/>
        <v>171.3198733616066</v>
      </c>
      <c r="N1204" s="96">
        <f t="shared" si="364"/>
        <v>16.498474991069568</v>
      </c>
      <c r="O1204" s="96">
        <f t="shared" si="372"/>
        <v>0.39381688788462677</v>
      </c>
      <c r="P1204" s="96">
        <f t="shared" si="373"/>
        <v>0.39381688788462677</v>
      </c>
      <c r="Q1204" s="96">
        <f t="shared" si="365"/>
        <v>0.49231526436799666</v>
      </c>
      <c r="R1204" s="96">
        <f t="shared" si="366"/>
        <v>3.0870959412965863E-2</v>
      </c>
      <c r="S1204" s="96">
        <f t="shared" si="374"/>
        <v>153.51057837098682</v>
      </c>
      <c r="T1204" s="96">
        <f t="shared" si="378"/>
        <v>343.64989696297863</v>
      </c>
      <c r="U1204" s="96">
        <f t="shared" si="378"/>
        <v>449.5380828746496</v>
      </c>
      <c r="V1204" s="32">
        <f t="shared" si="376"/>
        <v>1000.0000000000002</v>
      </c>
      <c r="W1204" s="100">
        <f>IF(A1204=1,((cPH1_+cPHr+(cNES*L1204+(cNES+cOSEX)*G1204+(cNES+cEREX)*H1204+(cNES+cHOEX)*I1204+(cNES+cNES)*S1204+(cNES+cOSEX)*N1204+(cNES+cEREX)*O1204+(cNES+cHOEX)*P1204)))/(1+cDR)^(A$6:A$65537 + 0.5),(cPHr+(cNES*L1204+(cNES+cOSEX)*G1204+(cNES+cEREX)*H1204+(cNES+cHOEX)*I1204+(cNES+cNES)*S1204+(cNES+cOSEX)*N1204+(cNES+cEREX)*O1204+(cNES+cHOEX)*P1204))/(1+cDR)^(((cycle + 0.5)/('Life tables'!$I$2/2))))</f>
        <v>3393.7743740521805</v>
      </c>
      <c r="X1204" s="107">
        <f>((L1204+G1204+H1204+I1204+N1204+O1204+P1204+S1204)/('Life tables'!$I$2/2))/(1+oDR)^(((cycle + 0.5)/('Life tables'!$I$2/2)))</f>
        <v>4.0009927001921053</v>
      </c>
      <c r="Y1204" s="31">
        <f>((uNES*L1204+ uOCEX*G1204+uEREX*H1204+uHOEX*I1204+uNES*S1204+ uOCEX*N1204+uEREX*O1204+uHOEX*P1204)/('Life tables'!$I$2/2))/(1+oDR)^(((cycle + 0.5)/('Life tables'!$I$2/2)))</f>
        <v>2.6367432828438395</v>
      </c>
      <c r="Z1204" s="100">
        <f t="shared" si="367"/>
        <v>49429.836002162279</v>
      </c>
      <c r="AA1204" s="107">
        <f>((L1204+G1204+H1204+I1204+N1204+O1204+P1204+S1204)/('Life tables'!$I$2/2))</f>
        <v>7.932509321973729</v>
      </c>
      <c r="AB1204" s="31">
        <f>((uNES*L1204+ uOCEX*G1204+uEREX*H1204+uHOEX*I1204+uNES*S1204+ uOCEX*N1204+uEREX*O1204+uHOEX*P1204)/('Life tables'!$I$2/2))</f>
        <v>5.2277002829338084</v>
      </c>
    </row>
    <row r="1205" spans="1:28" x14ac:dyDescent="0.25">
      <c r="A1205" s="4">
        <v>1199</v>
      </c>
      <c r="C1205" s="105">
        <f>IF(male=0,VLOOKUP((($A$5:$A$1570/'Life tables'!$I$2)*2)+age,lifetable,13,1),IF(male=1,VLOOKUP((($A$5:$A$1570/'Life tables'!$I$2)*2)+age,lifetable,10,1),"error"))</f>
        <v>2.610284460822232E-3</v>
      </c>
      <c r="F1205" s="96">
        <f t="shared" si="360"/>
        <v>36.082281205438782</v>
      </c>
      <c r="G1205" s="96">
        <f t="shared" si="361"/>
        <v>3.6245406631403063</v>
      </c>
      <c r="H1205" s="96">
        <f t="shared" si="368"/>
        <v>0.20700054362296191</v>
      </c>
      <c r="I1205" s="96">
        <f t="shared" si="369"/>
        <v>8.2943160144130307E-2</v>
      </c>
      <c r="J1205" s="96">
        <f t="shared" si="362"/>
        <v>0.10440293565664487</v>
      </c>
      <c r="K1205" s="96">
        <f t="shared" si="370"/>
        <v>8.6670972158397169E-2</v>
      </c>
      <c r="L1205" s="96">
        <f t="shared" si="371"/>
        <v>31.976722930716342</v>
      </c>
      <c r="M1205" s="96">
        <f t="shared" si="363"/>
        <v>170.7297389569332</v>
      </c>
      <c r="N1205" s="96">
        <f t="shared" si="364"/>
        <v>16.441643769298096</v>
      </c>
      <c r="O1205" s="96">
        <f t="shared" si="372"/>
        <v>0.39246033251179163</v>
      </c>
      <c r="P1205" s="96">
        <f t="shared" si="373"/>
        <v>0.39246033251179163</v>
      </c>
      <c r="Q1205" s="96">
        <f t="shared" si="365"/>
        <v>0.49061941805578158</v>
      </c>
      <c r="R1205" s="96">
        <f t="shared" si="366"/>
        <v>3.0764620230608341E-2</v>
      </c>
      <c r="S1205" s="96">
        <f t="shared" si="374"/>
        <v>152.98179048432513</v>
      </c>
      <c r="T1205" s="96">
        <f t="shared" si="378"/>
        <v>344.24491931669104</v>
      </c>
      <c r="U1205" s="96">
        <f t="shared" si="378"/>
        <v>449.65551846703863</v>
      </c>
      <c r="V1205" s="32">
        <f t="shared" si="376"/>
        <v>1000.0000000000002</v>
      </c>
      <c r="W1205" s="100">
        <f>IF(A1205=1,((cPH1_+cPHr+(cNES*L1205+(cNES+cOSEX)*G1205+(cNES+cEREX)*H1205+(cNES+cHOEX)*I1205+(cNES+cNES)*S1205+(cNES+cOSEX)*N1205+(cNES+cEREX)*O1205+(cNES+cHOEX)*P1205)))/(1+cDR)^(A$6:A$65537 + 0.5),(cPHr+(cNES*L1205+(cNES+cOSEX)*G1205+(cNES+cEREX)*H1205+(cNES+cHOEX)*I1205+(cNES+cNES)*S1205+(cNES+cOSEX)*N1205+(cNES+cEREX)*O1205+(cNES+cHOEX)*P1205))/(1+cDR)^(((cycle + 0.5)/('Life tables'!$I$2/2))))</f>
        <v>3374.5388311949428</v>
      </c>
      <c r="X1205" s="107">
        <f>((L1205+G1205+H1205+I1205+N1205+O1205+P1205+S1205)/('Life tables'!$I$2/2))/(1+oDR)^(((cycle + 0.5)/('Life tables'!$I$2/2)))</f>
        <v>3.9849331393410754</v>
      </c>
      <c r="Y1205" s="31">
        <f>((uNES*L1205+ uOCEX*G1205+uEREX*H1205+uHOEX*I1205+uNES*S1205+ uOCEX*N1205+uEREX*O1205+uHOEX*P1205)/('Life tables'!$I$2/2))/(1+oDR)^(((cycle + 0.5)/('Life tables'!$I$2/2)))</f>
        <v>2.6261596758940491</v>
      </c>
      <c r="Z1205" s="100">
        <f t="shared" si="367"/>
        <v>49259.643973980666</v>
      </c>
      <c r="AA1205" s="107">
        <f>((L1205+G1205+H1205+I1205+N1205+O1205+P1205+S1205)/('Life tables'!$I$2/2))</f>
        <v>7.9051821903373449</v>
      </c>
      <c r="AB1205" s="31">
        <f>((uNES*L1205+ uOCEX*G1205+uEREX*H1205+uHOEX*I1205+uNES*S1205+ uOCEX*N1205+uEREX*O1205+uHOEX*P1205)/('Life tables'!$I$2/2))</f>
        <v>5.2096910971742236</v>
      </c>
    </row>
    <row r="1206" spans="1:28" x14ac:dyDescent="0.25">
      <c r="A1206" s="4">
        <v>1200</v>
      </c>
      <c r="C1206" s="105">
        <f>IF(male=0,VLOOKUP((($A$5:$A$1570/'Life tables'!$I$2)*2)+age,lifetable,13,1),IF(male=1,VLOOKUP((($A$5:$A$1570/'Life tables'!$I$2)*2)+age,lifetable,10,1),"error"))</f>
        <v>2.9066211973534095E-3</v>
      </c>
      <c r="F1206" s="96">
        <f t="shared" si="360"/>
        <v>35.957926550658591</v>
      </c>
      <c r="G1206" s="96">
        <f t="shared" si="361"/>
        <v>3.6120489778076825</v>
      </c>
      <c r="H1206" s="96">
        <f t="shared" si="368"/>
        <v>0.20628713304354254</v>
      </c>
      <c r="I1206" s="96">
        <f t="shared" si="369"/>
        <v>8.2657303271961524E-2</v>
      </c>
      <c r="J1206" s="96">
        <f t="shared" si="362"/>
        <v>0.11585478167324773</v>
      </c>
      <c r="K1206" s="96">
        <f t="shared" si="370"/>
        <v>8.6372267684562604E-2</v>
      </c>
      <c r="L1206" s="96">
        <f t="shared" si="371"/>
        <v>31.854706087177593</v>
      </c>
      <c r="M1206" s="96">
        <f t="shared" si="363"/>
        <v>170.14163566561197</v>
      </c>
      <c r="N1206" s="96">
        <f t="shared" si="364"/>
        <v>16.385008148143104</v>
      </c>
      <c r="O1206" s="96">
        <f t="shared" si="372"/>
        <v>0.3911084461053968</v>
      </c>
      <c r="P1206" s="96">
        <f t="shared" si="373"/>
        <v>0.3911084461053968</v>
      </c>
      <c r="Q1206" s="96">
        <f t="shared" si="365"/>
        <v>0.54443590498007755</v>
      </c>
      <c r="R1206" s="96">
        <f t="shared" si="366"/>
        <v>3.0658647044422935E-2</v>
      </c>
      <c r="S1206" s="96">
        <f t="shared" si="374"/>
        <v>152.39931607323359</v>
      </c>
      <c r="T1206" s="96">
        <f t="shared" si="378"/>
        <v>344.90521000334434</v>
      </c>
      <c r="U1206" s="96">
        <f t="shared" si="378"/>
        <v>449.77254938176759</v>
      </c>
      <c r="V1206" s="32">
        <f t="shared" si="376"/>
        <v>1000.0000000000002</v>
      </c>
      <c r="W1206" s="100">
        <f>IF(A1206=1,((cPH1_+cPHr+(cNES*L1206+(cNES+cOSEX)*G1206+(cNES+cEREX)*H1206+(cNES+cHOEX)*I1206+(cNES+cNES)*S1206+(cNES+cOSEX)*N1206+(cNES+cEREX)*O1206+(cNES+cHOEX)*P1206)))/(1+cDR)^(A$6:A$65537 + 0.5),(cPHr+(cNES*L1206+(cNES+cOSEX)*G1206+(cNES+cEREX)*H1206+(cNES+cHOEX)*I1206+(cNES+cNES)*S1206+(cNES+cOSEX)*N1206+(cNES+cEREX)*O1206+(cNES+cHOEX)*P1206))/(1+cDR)^(((cycle + 0.5)/('Life tables'!$I$2/2))))</f>
        <v>3354.464322203808</v>
      </c>
      <c r="X1206" s="107">
        <f>((L1206+G1206+H1206+I1206+N1206+O1206+P1206+S1206)/('Life tables'!$I$2/2))/(1+oDR)^(((cycle + 0.5)/('Life tables'!$I$2/2)))</f>
        <v>3.9676371892644506</v>
      </c>
      <c r="Y1206" s="31">
        <f>((uNES*L1206+ uOCEX*G1206+uEREX*H1206+uHOEX*I1206+uNES*S1206+ uOCEX*N1206+uEREX*O1206+uHOEX*P1206)/('Life tables'!$I$2/2))/(1+oDR)^(((cycle + 0.5)/('Life tables'!$I$2/2)))</f>
        <v>2.6147469804470225</v>
      </c>
      <c r="Z1206" s="100">
        <f t="shared" si="367"/>
        <v>49076.168724325151</v>
      </c>
      <c r="AA1206" s="107">
        <f>((L1206+G1206+H1206+I1206+N1206+O1206+P1206+S1206)/('Life tables'!$I$2/2))</f>
        <v>7.8753671397213534</v>
      </c>
      <c r="AB1206" s="31">
        <f>((uNES*L1206+ uOCEX*G1206+uEREX*H1206+uHOEX*I1206+uNES*S1206+ uOCEX*N1206+uEREX*O1206+uHOEX*P1206)/('Life tables'!$I$2/2))</f>
        <v>5.1900139720979936</v>
      </c>
    </row>
    <row r="1207" spans="1:28" x14ac:dyDescent="0.25">
      <c r="A1207" s="4">
        <v>1201</v>
      </c>
      <c r="C1207" s="105">
        <f>IF(male=0,VLOOKUP((($A$5:$A$1570/'Life tables'!$I$2)*2)+age,lifetable,13,1),IF(male=1,VLOOKUP((($A$5:$A$1570/'Life tables'!$I$2)*2)+age,lifetable,10,1),"error"))</f>
        <v>2.9066211973534095E-3</v>
      </c>
      <c r="F1207" s="96">
        <f t="shared" si="360"/>
        <v>35.822171529487406</v>
      </c>
      <c r="G1207" s="96">
        <f t="shared" si="361"/>
        <v>3.5984121018114315</v>
      </c>
      <c r="H1207" s="96">
        <f t="shared" si="368"/>
        <v>0.20550831966913355</v>
      </c>
      <c r="I1207" s="96">
        <f t="shared" si="369"/>
        <v>8.2345240118380361E-2</v>
      </c>
      <c r="J1207" s="96">
        <f t="shared" si="362"/>
        <v>0.11541738525338806</v>
      </c>
      <c r="K1207" s="96">
        <f t="shared" si="370"/>
        <v>8.6046179109583121E-2</v>
      </c>
      <c r="L1207" s="96">
        <f t="shared" si="371"/>
        <v>31.734442303525491</v>
      </c>
      <c r="M1207" s="96">
        <f t="shared" si="363"/>
        <v>169.50006908540084</v>
      </c>
      <c r="N1207" s="96">
        <f t="shared" si="364"/>
        <v>16.323223896432985</v>
      </c>
      <c r="O1207" s="96">
        <f t="shared" si="372"/>
        <v>0.38963366242133324</v>
      </c>
      <c r="P1207" s="96">
        <f t="shared" si="373"/>
        <v>0.38963366242133324</v>
      </c>
      <c r="Q1207" s="96">
        <f t="shared" si="365"/>
        <v>0.54238295726780383</v>
      </c>
      <c r="R1207" s="96">
        <f t="shared" si="366"/>
        <v>3.0543040048749942E-2</v>
      </c>
      <c r="S1207" s="96">
        <f t="shared" si="374"/>
        <v>151.82465186680864</v>
      </c>
      <c r="T1207" s="96">
        <f t="shared" si="378"/>
        <v>345.56301034586551</v>
      </c>
      <c r="U1207" s="96">
        <f t="shared" si="378"/>
        <v>449.88913860092595</v>
      </c>
      <c r="V1207" s="32">
        <f t="shared" si="376"/>
        <v>1000.0000000000002</v>
      </c>
      <c r="W1207" s="100">
        <f>IF(A1207=1,((cPH1_+cPHr+(cNES*L1207+(cNES+cOSEX)*G1207+(cNES+cEREX)*H1207+(cNES+cHOEX)*I1207+(cNES+cNES)*S1207+(cNES+cOSEX)*N1207+(cNES+cEREX)*O1207+(cNES+cHOEX)*P1207)))/(1+cDR)^(A$6:A$65537 + 0.5),(cPHr+(cNES*L1207+(cNES+cOSEX)*G1207+(cNES+cEREX)*H1207+(cNES+cHOEX)*I1207+(cNES+cNES)*S1207+(cNES+cOSEX)*N1207+(cNES+cEREX)*O1207+(cNES+cHOEX)*P1207))/(1+cDR)^(((cycle + 0.5)/('Life tables'!$I$2/2))))</f>
        <v>3334.3595194347517</v>
      </c>
      <c r="X1207" s="107">
        <f>((L1207+G1207+H1207+I1207+N1207+O1207+P1207+S1207)/('Life tables'!$I$2/2))/(1+oDR)^(((cycle + 0.5)/('Life tables'!$I$2/2)))</f>
        <v>3.950416315353114</v>
      </c>
      <c r="Y1207" s="31">
        <f>((uNES*L1207+ uOCEX*G1207+uEREX*H1207+uHOEX*I1207+uNES*S1207+ uOCEX*N1207+uEREX*O1207+uHOEX*P1207)/('Life tables'!$I$2/2))/(1+oDR)^(((cycle + 0.5)/('Life tables'!$I$2/2)))</f>
        <v>2.60339810618422</v>
      </c>
      <c r="Z1207" s="100">
        <f t="shared" si="367"/>
        <v>48891.181634286404</v>
      </c>
      <c r="AA1207" s="107">
        <f>((L1207+G1207+H1207+I1207+N1207+O1207+P1207+S1207)/('Life tables'!$I$2/2))</f>
        <v>7.8456645508097447</v>
      </c>
      <c r="AB1207" s="31">
        <f>((uNES*L1207+ uOCEX*G1207+uEREX*H1207+uHOEX*I1207+uNES*S1207+ uOCEX*N1207+uEREX*O1207+uHOEX*P1207)/('Life tables'!$I$2/2))</f>
        <v>5.1704394177272937</v>
      </c>
    </row>
    <row r="1208" spans="1:28" x14ac:dyDescent="0.25">
      <c r="A1208" s="4">
        <v>1202</v>
      </c>
      <c r="C1208" s="105">
        <f>IF(male=0,VLOOKUP((($A$5:$A$1570/'Life tables'!$I$2)*2)+age,lifetable,13,1),IF(male=1,VLOOKUP((($A$5:$A$1570/'Life tables'!$I$2)*2)+age,lifetable,10,1),"error"))</f>
        <v>2.9066211973534095E-3</v>
      </c>
      <c r="F1208" s="96">
        <f t="shared" si="360"/>
        <v>35.68693354067225</v>
      </c>
      <c r="G1208" s="96">
        <f t="shared" si="361"/>
        <v>3.5848271627974326</v>
      </c>
      <c r="H1208" s="96">
        <f t="shared" si="368"/>
        <v>0.20473247245914633</v>
      </c>
      <c r="I1208" s="96">
        <f t="shared" si="369"/>
        <v>8.2034365478830834E-2</v>
      </c>
      <c r="J1208" s="96">
        <f t="shared" si="362"/>
        <v>0.11498165468794415</v>
      </c>
      <c r="K1208" s="96">
        <f t="shared" si="370"/>
        <v>8.5721332465419478E-2</v>
      </c>
      <c r="L1208" s="96">
        <f t="shared" si="371"/>
        <v>31.614636552783477</v>
      </c>
      <c r="M1208" s="96">
        <f t="shared" si="363"/>
        <v>168.8609175125365</v>
      </c>
      <c r="N1208" s="96">
        <f t="shared" si="364"/>
        <v>16.261672215162783</v>
      </c>
      <c r="O1208" s="96">
        <f t="shared" si="372"/>
        <v>0.38816443016956342</v>
      </c>
      <c r="P1208" s="96">
        <f t="shared" si="373"/>
        <v>0.38816443016956342</v>
      </c>
      <c r="Q1208" s="96">
        <f t="shared" si="365"/>
        <v>0.54033773733306822</v>
      </c>
      <c r="R1208" s="96">
        <f t="shared" si="366"/>
        <v>3.0427868224971032E-2</v>
      </c>
      <c r="S1208" s="96">
        <f t="shared" si="374"/>
        <v>151.25215083147654</v>
      </c>
      <c r="T1208" s="96">
        <f t="shared" ref="T1208:U1223" si="379">J1208+Q1208+T1207</f>
        <v>346.21832973788651</v>
      </c>
      <c r="U1208" s="96">
        <f t="shared" si="379"/>
        <v>450.00528780161636</v>
      </c>
      <c r="V1208" s="32">
        <f t="shared" si="376"/>
        <v>1000.0000000000002</v>
      </c>
      <c r="W1208" s="100">
        <f>IF(A1208=1,((cPH1_+cPHr+(cNES*L1208+(cNES+cOSEX)*G1208+(cNES+cEREX)*H1208+(cNES+cHOEX)*I1208+(cNES+cNES)*S1208+(cNES+cOSEX)*N1208+(cNES+cEREX)*O1208+(cNES+cHOEX)*P1208)))/(1+cDR)^(A$6:A$65537 + 0.5),(cPHr+(cNES*L1208+(cNES+cOSEX)*G1208+(cNES+cEREX)*H1208+(cNES+cHOEX)*I1208+(cNES+cNES)*S1208+(cNES+cOSEX)*N1208+(cNES+cEREX)*O1208+(cNES+cHOEX)*P1208))/(1+cDR)^(((cycle + 0.5)/('Life tables'!$I$2/2))))</f>
        <v>3314.3752130470975</v>
      </c>
      <c r="X1208" s="107">
        <f>((L1208+G1208+H1208+I1208+N1208+O1208+P1208+S1208)/('Life tables'!$I$2/2))/(1+oDR)^(((cycle + 0.5)/('Life tables'!$I$2/2)))</f>
        <v>3.933270191507011</v>
      </c>
      <c r="Y1208" s="31">
        <f>((uNES*L1208+ uOCEX*G1208+uEREX*H1208+uHOEX*I1208+uNES*S1208+ uOCEX*N1208+uEREX*O1208+uHOEX*P1208)/('Life tables'!$I$2/2))/(1+oDR)^(((cycle + 0.5)/('Life tables'!$I$2/2)))</f>
        <v>2.5920984934802727</v>
      </c>
      <c r="Z1208" s="100">
        <f t="shared" si="367"/>
        <v>48706.891822249177</v>
      </c>
      <c r="AA1208" s="107">
        <f>((L1208+G1208+H1208+I1208+N1208+O1208+P1208+S1208)/('Life tables'!$I$2/2))</f>
        <v>7.8160739989719534</v>
      </c>
      <c r="AB1208" s="31">
        <f>((uNES*L1208+ uOCEX*G1208+uEREX*H1208+uHOEX*I1208+uNES*S1208+ uOCEX*N1208+uEREX*O1208+uHOEX*P1208)/('Life tables'!$I$2/2))</f>
        <v>5.1509386976293658</v>
      </c>
    </row>
    <row r="1209" spans="1:28" x14ac:dyDescent="0.25">
      <c r="A1209" s="4">
        <v>1203</v>
      </c>
      <c r="C1209" s="105">
        <f>IF(male=0,VLOOKUP((($A$5:$A$1570/'Life tables'!$I$2)*2)+age,lifetable,13,1),IF(male=1,VLOOKUP((($A$5:$A$1570/'Life tables'!$I$2)*2)+age,lifetable,10,1),"error"))</f>
        <v>2.9066211973534095E-3</v>
      </c>
      <c r="F1209" s="96">
        <f t="shared" si="360"/>
        <v>35.552210451545939</v>
      </c>
      <c r="G1209" s="96">
        <f t="shared" si="361"/>
        <v>3.5712939465348037</v>
      </c>
      <c r="H1209" s="96">
        <f t="shared" si="368"/>
        <v>0.20395957917867638</v>
      </c>
      <c r="I1209" s="96">
        <f t="shared" si="369"/>
        <v>8.1724674450902382E-2</v>
      </c>
      <c r="J1209" s="96">
        <f t="shared" si="362"/>
        <v>0.11454758310556067</v>
      </c>
      <c r="K1209" s="96">
        <f t="shared" si="370"/>
        <v>8.5397722629326309E-2</v>
      </c>
      <c r="L1209" s="96">
        <f t="shared" si="371"/>
        <v>31.495286945646669</v>
      </c>
      <c r="M1209" s="96">
        <f t="shared" si="363"/>
        <v>168.2241720089514</v>
      </c>
      <c r="N1209" s="96">
        <f t="shared" si="364"/>
        <v>16.200352243577225</v>
      </c>
      <c r="O1209" s="96">
        <f t="shared" si="372"/>
        <v>0.38670072880394818</v>
      </c>
      <c r="P1209" s="96">
        <f t="shared" si="373"/>
        <v>0.38670072880394818</v>
      </c>
      <c r="Q1209" s="96">
        <f t="shared" si="365"/>
        <v>0.53830021657496474</v>
      </c>
      <c r="R1209" s="96">
        <f t="shared" si="366"/>
        <v>3.0313129962492434E-2</v>
      </c>
      <c r="S1209" s="96">
        <f t="shared" si="374"/>
        <v>150.68180496122881</v>
      </c>
      <c r="T1209" s="96">
        <f t="shared" si="379"/>
        <v>346.87117753756701</v>
      </c>
      <c r="U1209" s="96">
        <f t="shared" si="379"/>
        <v>450.12099865420817</v>
      </c>
      <c r="V1209" s="32">
        <f t="shared" si="376"/>
        <v>1000.0000000000001</v>
      </c>
      <c r="W1209" s="100">
        <f>IF(A1209=1,((cPH1_+cPHr+(cNES*L1209+(cNES+cOSEX)*G1209+(cNES+cEREX)*H1209+(cNES+cHOEX)*I1209+(cNES+cNES)*S1209+(cNES+cOSEX)*N1209+(cNES+cEREX)*O1209+(cNES+cHOEX)*P1209)))/(1+cDR)^(A$6:A$65537 + 0.5),(cPHr+(cNES*L1209+(cNES+cOSEX)*G1209+(cNES+cEREX)*H1209+(cNES+cHOEX)*I1209+(cNES+cNES)*S1209+(cNES+cOSEX)*N1209+(cNES+cEREX)*O1209+(cNES+cHOEX)*P1209))/(1+cDR)^(((cycle + 0.5)/('Life tables'!$I$2/2))))</f>
        <v>3294.5106817592473</v>
      </c>
      <c r="X1209" s="107">
        <f>((L1209+G1209+H1209+I1209+N1209+O1209+P1209+S1209)/('Life tables'!$I$2/2))/(1+oDR)^(((cycle + 0.5)/('Life tables'!$I$2/2)))</f>
        <v>3.9161984930505911</v>
      </c>
      <c r="Y1209" s="31">
        <f>((uNES*L1209+ uOCEX*G1209+uEREX*H1209+uHOEX*I1209+uNES*S1209+ uOCEX*N1209+uEREX*O1209+uHOEX*P1209)/('Life tables'!$I$2/2))/(1+oDR)^(((cycle + 0.5)/('Life tables'!$I$2/2)))</f>
        <v>2.5808479283727737</v>
      </c>
      <c r="Z1209" s="100">
        <f t="shared" si="367"/>
        <v>48523.296673217053</v>
      </c>
      <c r="AA1209" s="107">
        <f>((L1209+G1209+H1209+I1209+N1209+O1209+P1209+S1209)/('Life tables'!$I$2/2))</f>
        <v>7.7865950611962518</v>
      </c>
      <c r="AB1209" s="31">
        <f>((uNES*L1209+ uOCEX*G1209+uEREX*H1209+uHOEX*I1209+uNES*S1209+ uOCEX*N1209+uEREX*O1209+uHOEX*P1209)/('Life tables'!$I$2/2))</f>
        <v>5.1315115330407766</v>
      </c>
    </row>
    <row r="1210" spans="1:28" x14ac:dyDescent="0.25">
      <c r="A1210" s="4">
        <v>1204</v>
      </c>
      <c r="C1210" s="105">
        <f>IF(male=0,VLOOKUP((($A$5:$A$1570/'Life tables'!$I$2)*2)+age,lifetable,13,1),IF(male=1,VLOOKUP((($A$5:$A$1570/'Life tables'!$I$2)*2)+age,lifetable,10,1),"error"))</f>
        <v>2.9066211973534095E-3</v>
      </c>
      <c r="F1210" s="96">
        <f t="shared" si="360"/>
        <v>35.418000144121514</v>
      </c>
      <c r="G1210" s="96">
        <f t="shared" si="361"/>
        <v>3.5578122402673222</v>
      </c>
      <c r="H1210" s="96">
        <f t="shared" si="368"/>
        <v>0.20318962767703813</v>
      </c>
      <c r="I1210" s="96">
        <f t="shared" si="369"/>
        <v>8.1416162165930242E-2</v>
      </c>
      <c r="J1210" s="96">
        <f t="shared" si="362"/>
        <v>0.11411516368218121</v>
      </c>
      <c r="K1210" s="96">
        <f t="shared" si="370"/>
        <v>8.5075344513820705E-2</v>
      </c>
      <c r="L1210" s="96">
        <f t="shared" si="371"/>
        <v>31.376391605815222</v>
      </c>
      <c r="M1210" s="96">
        <f t="shared" si="363"/>
        <v>167.58982366410348</v>
      </c>
      <c r="N1210" s="96">
        <f t="shared" si="364"/>
        <v>16.139263123571812</v>
      </c>
      <c r="O1210" s="96">
        <f t="shared" si="372"/>
        <v>0.38524253784162193</v>
      </c>
      <c r="P1210" s="96">
        <f t="shared" si="373"/>
        <v>0.38524253784162193</v>
      </c>
      <c r="Q1210" s="96">
        <f t="shared" si="365"/>
        <v>0.53627036648066662</v>
      </c>
      <c r="R1210" s="96">
        <f t="shared" si="366"/>
        <v>3.0198823655680333E-2</v>
      </c>
      <c r="S1210" s="96">
        <f t="shared" si="374"/>
        <v>150.11360627471208</v>
      </c>
      <c r="T1210" s="96">
        <f t="shared" si="379"/>
        <v>347.52156306772986</v>
      </c>
      <c r="U1210" s="96">
        <f t="shared" si="379"/>
        <v>450.23627282237766</v>
      </c>
      <c r="V1210" s="32">
        <f t="shared" si="376"/>
        <v>1000.0000000000002</v>
      </c>
      <c r="W1210" s="100">
        <f>IF(A1210=1,((cPH1_+cPHr+(cNES*L1210+(cNES+cOSEX)*G1210+(cNES+cEREX)*H1210+(cNES+cHOEX)*I1210+(cNES+cNES)*S1210+(cNES+cOSEX)*N1210+(cNES+cEREX)*O1210+(cNES+cHOEX)*P1210)))/(1+cDR)^(A$6:A$65537 + 0.5),(cPHr+(cNES*L1210+(cNES+cOSEX)*G1210+(cNES+cEREX)*H1210+(cNES+cHOEX)*I1210+(cNES+cNES)*S1210+(cNES+cOSEX)*N1210+(cNES+cEREX)*O1210+(cNES+cHOEX)*P1210))/(1+cDR)^(((cycle + 0.5)/('Life tables'!$I$2/2))))</f>
        <v>3274.7652085704226</v>
      </c>
      <c r="X1210" s="107">
        <f>((L1210+G1210+H1210+I1210+N1210+O1210+P1210+S1210)/('Life tables'!$I$2/2))/(1+oDR)^(((cycle + 0.5)/('Life tables'!$I$2/2)))</f>
        <v>3.8992008967262848</v>
      </c>
      <c r="Y1210" s="31">
        <f>((uNES*L1210+ uOCEX*G1210+uEREX*H1210+uHOEX*I1210+uNES*S1210+ uOCEX*N1210+uEREX*O1210+uHOEX*P1210)/('Life tables'!$I$2/2))/(1+oDR)^(((cycle + 0.5)/('Life tables'!$I$2/2)))</f>
        <v>2.5696461978336131</v>
      </c>
      <c r="Z1210" s="100">
        <f t="shared" si="367"/>
        <v>48340.39358151795</v>
      </c>
      <c r="AA1210" s="107">
        <f>((L1210+G1210+H1210+I1210+N1210+O1210+P1210+S1210)/('Life tables'!$I$2/2))</f>
        <v>7.7572273160830205</v>
      </c>
      <c r="AB1210" s="31">
        <f>((uNES*L1210+ uOCEX*G1210+uEREX*H1210+uHOEX*I1210+uNES*S1210+ uOCEX*N1210+uEREX*O1210+uHOEX*P1210)/('Life tables'!$I$2/2))</f>
        <v>5.112157646260167</v>
      </c>
    </row>
    <row r="1211" spans="1:28" x14ac:dyDescent="0.25">
      <c r="A1211" s="4">
        <v>1205</v>
      </c>
      <c r="C1211" s="105">
        <f>IF(male=0,VLOOKUP((($A$5:$A$1570/'Life tables'!$I$2)*2)+age,lifetable,13,1),IF(male=1,VLOOKUP((($A$5:$A$1570/'Life tables'!$I$2)*2)+age,lifetable,10,1),"error"))</f>
        <v>2.9066211973534095E-3</v>
      </c>
      <c r="F1211" s="96">
        <f t="shared" si="360"/>
        <v>35.284300514795781</v>
      </c>
      <c r="G1211" s="96">
        <f t="shared" si="361"/>
        <v>3.5443818326836452</v>
      </c>
      <c r="H1211" s="96">
        <f t="shared" si="368"/>
        <v>0.20242260588606437</v>
      </c>
      <c r="I1211" s="96">
        <f t="shared" si="369"/>
        <v>8.1108823788313938E-2</v>
      </c>
      <c r="J1211" s="96">
        <f t="shared" si="362"/>
        <v>0.11368438964009329</v>
      </c>
      <c r="K1211" s="96">
        <f t="shared" si="370"/>
        <v>8.4754193065970124E-2</v>
      </c>
      <c r="L1211" s="96">
        <f t="shared" si="371"/>
        <v>31.257948669731693</v>
      </c>
      <c r="M1211" s="96">
        <f t="shared" si="363"/>
        <v>166.95786359509691</v>
      </c>
      <c r="N1211" s="96">
        <f t="shared" si="364"/>
        <v>16.07840399970442</v>
      </c>
      <c r="O1211" s="96">
        <f t="shared" si="372"/>
        <v>0.38378983686327006</v>
      </c>
      <c r="P1211" s="96">
        <f t="shared" si="373"/>
        <v>0.38378983686327006</v>
      </c>
      <c r="Q1211" s="96">
        <f t="shared" si="365"/>
        <v>0.53424815862581165</v>
      </c>
      <c r="R1211" s="96">
        <f t="shared" si="366"/>
        <v>3.0084947703882616E-2</v>
      </c>
      <c r="S1211" s="96">
        <f t="shared" si="374"/>
        <v>149.54754681533626</v>
      </c>
      <c r="T1211" s="96">
        <f t="shared" si="379"/>
        <v>348.16949561599574</v>
      </c>
      <c r="U1211" s="96">
        <f t="shared" si="379"/>
        <v>450.3511119631475</v>
      </c>
      <c r="V1211" s="32">
        <f t="shared" si="376"/>
        <v>1000.0000000000002</v>
      </c>
      <c r="W1211" s="100">
        <f>IF(A1211=1,((cPH1_+cPHr+(cNES*L1211+(cNES+cOSEX)*G1211+(cNES+cEREX)*H1211+(cNES+cHOEX)*I1211+(cNES+cNES)*S1211+(cNES+cOSEX)*N1211+(cNES+cEREX)*O1211+(cNES+cHOEX)*P1211)))/(1+cDR)^(A$6:A$65537 + 0.5),(cPHr+(cNES*L1211+(cNES+cOSEX)*G1211+(cNES+cEREX)*H1211+(cNES+cHOEX)*I1211+(cNES+cNES)*S1211+(cNES+cOSEX)*N1211+(cNES+cEREX)*O1211+(cNES+cHOEX)*P1211))/(1+cDR)^(((cycle + 0.5)/('Life tables'!$I$2/2))))</f>
        <v>3255.1380807366672</v>
      </c>
      <c r="X1211" s="107">
        <f>((L1211+G1211+H1211+I1211+N1211+O1211+P1211+S1211)/('Life tables'!$I$2/2))/(1+oDR)^(((cycle + 0.5)/('Life tables'!$I$2/2)))</f>
        <v>3.8822770806880329</v>
      </c>
      <c r="Y1211" s="31">
        <f>((uNES*L1211+ uOCEX*G1211+uEREX*H1211+uHOEX*I1211+uNES*S1211+ uOCEX*N1211+uEREX*O1211+uHOEX*P1211)/('Life tables'!$I$2/2))/(1+oDR)^(((cycle + 0.5)/('Life tables'!$I$2/2)))</f>
        <v>2.5584930897647191</v>
      </c>
      <c r="Z1211" s="100">
        <f t="shared" si="367"/>
        <v>48158.17995078845</v>
      </c>
      <c r="AA1211" s="107">
        <f>((L1211+G1211+H1211+I1211+N1211+O1211+P1211+S1211)/('Life tables'!$I$2/2))</f>
        <v>7.7279703438380656</v>
      </c>
      <c r="AB1211" s="31">
        <f>((uNES*L1211+ uOCEX*G1211+uEREX*H1211+uHOEX*I1211+uNES*S1211+ uOCEX*N1211+uEREX*O1211+uHOEX*P1211)/('Life tables'!$I$2/2))</f>
        <v>5.0928767606438603</v>
      </c>
    </row>
    <row r="1212" spans="1:28" x14ac:dyDescent="0.25">
      <c r="A1212" s="4">
        <v>1206</v>
      </c>
      <c r="C1212" s="105">
        <f>IF(male=0,VLOOKUP((($A$5:$A$1570/'Life tables'!$I$2)*2)+age,lifetable,13,1),IF(male=1,VLOOKUP((($A$5:$A$1570/'Life tables'!$I$2)*2)+age,lifetable,10,1),"error"))</f>
        <v>2.9066211973534095E-3</v>
      </c>
      <c r="F1212" s="96">
        <f t="shared" si="360"/>
        <v>35.151109474062622</v>
      </c>
      <c r="G1212" s="96">
        <f t="shared" si="361"/>
        <v>3.5310025138885091</v>
      </c>
      <c r="H1212" s="96">
        <f t="shared" si="368"/>
        <v>0.20165850181846132</v>
      </c>
      <c r="I1212" s="96">
        <f t="shared" si="369"/>
        <v>8.0802654514858227E-2</v>
      </c>
      <c r="J1212" s="96">
        <f t="shared" si="362"/>
        <v>0.11325525424700457</v>
      </c>
      <c r="K1212" s="96">
        <f t="shared" si="370"/>
        <v>8.4434263266703669E-2</v>
      </c>
      <c r="L1212" s="96">
        <f t="shared" si="371"/>
        <v>31.139956286327084</v>
      </c>
      <c r="M1212" s="96">
        <f t="shared" si="363"/>
        <v>166.32828294679427</v>
      </c>
      <c r="N1212" s="96">
        <f t="shared" si="364"/>
        <v>16.01777401920614</v>
      </c>
      <c r="O1212" s="96">
        <f t="shared" si="372"/>
        <v>0.38234260551338695</v>
      </c>
      <c r="P1212" s="96">
        <f t="shared" si="373"/>
        <v>0.38234260551338695</v>
      </c>
      <c r="Q1212" s="96">
        <f t="shared" si="365"/>
        <v>0.53223356467486216</v>
      </c>
      <c r="R1212" s="96">
        <f t="shared" si="366"/>
        <v>2.9971500511449103E-2</v>
      </c>
      <c r="S1212" s="96">
        <f t="shared" si="374"/>
        <v>148.98361865137505</v>
      </c>
      <c r="T1212" s="96">
        <f t="shared" si="379"/>
        <v>348.81498443491762</v>
      </c>
      <c r="U1212" s="96">
        <f t="shared" si="379"/>
        <v>450.46551772692567</v>
      </c>
      <c r="V1212" s="32">
        <f t="shared" si="376"/>
        <v>1000.0000000000001</v>
      </c>
      <c r="W1212" s="100">
        <f>IF(A1212=1,((cPH1_+cPHr+(cNES*L1212+(cNES+cOSEX)*G1212+(cNES+cEREX)*H1212+(cNES+cHOEX)*I1212+(cNES+cNES)*S1212+(cNES+cOSEX)*N1212+(cNES+cEREX)*O1212+(cNES+cHOEX)*P1212)))/(1+cDR)^(A$6:A$65537 + 0.5),(cPHr+(cNES*L1212+(cNES+cOSEX)*G1212+(cNES+cEREX)*H1212+(cNES+cHOEX)*I1212+(cNES+cNES)*S1212+(cNES+cOSEX)*N1212+(cNES+cEREX)*O1212+(cNES+cHOEX)*P1212))/(1+cDR)^(((cycle + 0.5)/('Life tables'!$I$2/2))))</f>
        <v>3235.6285897469538</v>
      </c>
      <c r="X1212" s="107">
        <f>((L1212+G1212+H1212+I1212+N1212+O1212+P1212+S1212)/('Life tables'!$I$2/2))/(1+oDR)^(((cycle + 0.5)/('Life tables'!$I$2/2)))</f>
        <v>3.8654267244948404</v>
      </c>
      <c r="Y1212" s="31">
        <f>((uNES*L1212+ uOCEX*G1212+uEREX*H1212+uHOEX*I1212+uNES*S1212+ uOCEX*N1212+uEREX*O1212+uHOEX*P1212)/('Life tables'!$I$2/2))/(1+oDR)^(((cycle + 0.5)/('Life tables'!$I$2/2)))</f>
        <v>2.5473883929938195</v>
      </c>
      <c r="Z1212" s="100">
        <f t="shared" si="367"/>
        <v>47976.653193957594</v>
      </c>
      <c r="AA1212" s="107">
        <f>((L1212+G1212+H1212+I1212+N1212+O1212+P1212+S1212)/('Life tables'!$I$2/2))</f>
        <v>7.6988237262659691</v>
      </c>
      <c r="AB1212" s="31">
        <f>((uNES*L1212+ uOCEX*G1212+uEREX*H1212+uHOEX*I1212+uNES*S1212+ uOCEX*N1212+uEREX*O1212+uHOEX*P1212)/('Life tables'!$I$2/2))</f>
        <v>5.0736686006014944</v>
      </c>
    </row>
    <row r="1213" spans="1:28" x14ac:dyDescent="0.25">
      <c r="A1213" s="4">
        <v>1207</v>
      </c>
      <c r="C1213" s="105">
        <f>IF(male=0,VLOOKUP((($A$5:$A$1570/'Life tables'!$I$2)*2)+age,lifetable,13,1),IF(male=1,VLOOKUP((($A$5:$A$1570/'Life tables'!$I$2)*2)+age,lifetable,10,1),"error"))</f>
        <v>2.9066211973534095E-3</v>
      </c>
      <c r="F1213" s="96">
        <f t="shared" si="360"/>
        <v>35.01842494623596</v>
      </c>
      <c r="G1213" s="96">
        <f t="shared" si="361"/>
        <v>3.5176740753749036</v>
      </c>
      <c r="H1213" s="96">
        <f t="shared" si="368"/>
        <v>0.2008973035662196</v>
      </c>
      <c r="I1213" s="96">
        <f t="shared" si="369"/>
        <v>8.049764957413634E-2</v>
      </c>
      <c r="J1213" s="96">
        <f t="shared" si="362"/>
        <v>0.11282775081515015</v>
      </c>
      <c r="K1213" s="96">
        <f t="shared" si="370"/>
        <v>8.4115550130146752E-2</v>
      </c>
      <c r="L1213" s="96">
        <f t="shared" si="371"/>
        <v>31.022412616775405</v>
      </c>
      <c r="M1213" s="96">
        <f t="shared" si="363"/>
        <v>165.70107289192097</v>
      </c>
      <c r="N1213" s="96">
        <f t="shared" si="364"/>
        <v>15.957372331991294</v>
      </c>
      <c r="O1213" s="96">
        <f t="shared" si="372"/>
        <v>0.38090082350051563</v>
      </c>
      <c r="P1213" s="96">
        <f t="shared" si="373"/>
        <v>0.38090082350051563</v>
      </c>
      <c r="Q1213" s="96">
        <f t="shared" si="365"/>
        <v>0.53022655638143856</v>
      </c>
      <c r="R1213" s="96">
        <f t="shared" si="366"/>
        <v>2.985848048775034E-2</v>
      </c>
      <c r="S1213" s="96">
        <f t="shared" si="374"/>
        <v>148.42181387605945</v>
      </c>
      <c r="T1213" s="96">
        <f t="shared" si="379"/>
        <v>349.45803874211418</v>
      </c>
      <c r="U1213" s="96">
        <f t="shared" si="379"/>
        <v>450.57949175754356</v>
      </c>
      <c r="V1213" s="32">
        <f t="shared" si="376"/>
        <v>1000.0000000000002</v>
      </c>
      <c r="W1213" s="100">
        <f>IF(A1213=1,((cPH1_+cPHr+(cNES*L1213+(cNES+cOSEX)*G1213+(cNES+cEREX)*H1213+(cNES+cHOEX)*I1213+(cNES+cNES)*S1213+(cNES+cOSEX)*N1213+(cNES+cEREX)*O1213+(cNES+cHOEX)*P1213)))/(1+cDR)^(A$6:A$65537 + 0.5),(cPHr+(cNES*L1213+(cNES+cOSEX)*G1213+(cNES+cEREX)*H1213+(cNES+cHOEX)*I1213+(cNES+cNES)*S1213+(cNES+cOSEX)*N1213+(cNES+cEREX)*O1213+(cNES+cHOEX)*P1213))/(1+cDR)^(((cycle + 0.5)/('Life tables'!$I$2/2))))</f>
        <v>3216.2360312993474</v>
      </c>
      <c r="X1213" s="107">
        <f>((L1213+G1213+H1213+I1213+N1213+O1213+P1213+S1213)/('Life tables'!$I$2/2))/(1+oDR)^(((cycle + 0.5)/('Life tables'!$I$2/2)))</f>
        <v>3.8486495091043826</v>
      </c>
      <c r="Y1213" s="31">
        <f>((uNES*L1213+ uOCEX*G1213+uEREX*H1213+uHOEX*I1213+uNES*S1213+ uOCEX*N1213+uEREX*O1213+uHOEX*P1213)/('Life tables'!$I$2/2))/(1+oDR)^(((cycle + 0.5)/('Life tables'!$I$2/2)))</f>
        <v>2.536331897270228</v>
      </c>
      <c r="Z1213" s="100">
        <f t="shared" si="367"/>
        <v>47795.810733230013</v>
      </c>
      <c r="AA1213" s="107">
        <f>((L1213+G1213+H1213+I1213+N1213+O1213+P1213+S1213)/('Life tables'!$I$2/2))</f>
        <v>7.6697870467635081</v>
      </c>
      <c r="AB1213" s="31">
        <f>((uNES*L1213+ uOCEX*G1213+uEREX*H1213+uHOEX*I1213+uNES*S1213+ uOCEX*N1213+uEREX*O1213+uHOEX*P1213)/('Life tables'!$I$2/2))</f>
        <v>5.0545328915916885</v>
      </c>
    </row>
    <row r="1214" spans="1:28" x14ac:dyDescent="0.25">
      <c r="A1214" s="4">
        <v>1208</v>
      </c>
      <c r="C1214" s="105">
        <f>IF(male=0,VLOOKUP((($A$5:$A$1570/'Life tables'!$I$2)*2)+age,lifetable,13,1),IF(male=1,VLOOKUP((($A$5:$A$1570/'Life tables'!$I$2)*2)+age,lifetable,10,1),"error"))</f>
        <v>2.9066211973534095E-3</v>
      </c>
      <c r="F1214" s="96">
        <f t="shared" si="360"/>
        <v>34.886244869181773</v>
      </c>
      <c r="G1214" s="96">
        <f t="shared" si="361"/>
        <v>3.5043963099971505</v>
      </c>
      <c r="H1214" s="96">
        <f t="shared" si="368"/>
        <v>0.2001389992990765</v>
      </c>
      <c r="I1214" s="96">
        <f t="shared" si="369"/>
        <v>8.0193804225873924E-2</v>
      </c>
      <c r="J1214" s="96">
        <f t="shared" si="362"/>
        <v>0.11240187270042928</v>
      </c>
      <c r="K1214" s="96">
        <f t="shared" si="370"/>
        <v>8.3798048702977232E-2</v>
      </c>
      <c r="L1214" s="96">
        <f t="shared" si="371"/>
        <v>30.905315834256267</v>
      </c>
      <c r="M1214" s="96">
        <f t="shared" si="363"/>
        <v>165.07622463116067</v>
      </c>
      <c r="N1214" s="96">
        <f t="shared" si="364"/>
        <v>15.897198090666659</v>
      </c>
      <c r="O1214" s="96">
        <f t="shared" si="372"/>
        <v>0.37946447059746774</v>
      </c>
      <c r="P1214" s="96">
        <f t="shared" si="373"/>
        <v>0.37946447059746774</v>
      </c>
      <c r="Q1214" s="96">
        <f t="shared" si="365"/>
        <v>0.52822710558862462</v>
      </c>
      <c r="R1214" s="96">
        <f t="shared" si="366"/>
        <v>2.9745886047194817E-2</v>
      </c>
      <c r="S1214" s="96">
        <f t="shared" si="374"/>
        <v>147.86212460766325</v>
      </c>
      <c r="T1214" s="96">
        <f t="shared" si="379"/>
        <v>350.09866772040323</v>
      </c>
      <c r="U1214" s="96">
        <f t="shared" si="379"/>
        <v>450.69303569229373</v>
      </c>
      <c r="V1214" s="32">
        <f t="shared" si="376"/>
        <v>1000.0000000000002</v>
      </c>
      <c r="W1214" s="100">
        <f>IF(A1214=1,((cPH1_+cPHr+(cNES*L1214+(cNES+cOSEX)*G1214+(cNES+cEREX)*H1214+(cNES+cHOEX)*I1214+(cNES+cNES)*S1214+(cNES+cOSEX)*N1214+(cNES+cEREX)*O1214+(cNES+cHOEX)*P1214)))/(1+cDR)^(A$6:A$65537 + 0.5),(cPHr+(cNES*L1214+(cNES+cOSEX)*G1214+(cNES+cEREX)*H1214+(cNES+cHOEX)*I1214+(cNES+cNES)*S1214+(cNES+cOSEX)*N1214+(cNES+cEREX)*O1214+(cNES+cHOEX)*P1214))/(1+cDR)^(((cycle + 0.5)/('Life tables'!$I$2/2))))</f>
        <v>3196.9597052772656</v>
      </c>
      <c r="X1214" s="107">
        <f>((L1214+G1214+H1214+I1214+N1214+O1214+P1214+S1214)/('Life tables'!$I$2/2))/(1+oDR)^(((cycle + 0.5)/('Life tables'!$I$2/2)))</f>
        <v>3.8319451168666374</v>
      </c>
      <c r="Y1214" s="31">
        <f>((uNES*L1214+ uOCEX*G1214+uEREX*H1214+uHOEX*I1214+uNES*S1214+ uOCEX*N1214+uEREX*O1214+uHOEX*P1214)/('Life tables'!$I$2/2))/(1+oDR)^(((cycle + 0.5)/('Life tables'!$I$2/2)))</f>
        <v>2.5253233932606638</v>
      </c>
      <c r="Z1214" s="100">
        <f t="shared" si="367"/>
        <v>47615.650000068388</v>
      </c>
      <c r="AA1214" s="107">
        <f>((L1214+G1214+H1214+I1214+N1214+O1214+P1214+S1214)/('Life tables'!$I$2/2))</f>
        <v>7.6408598903130907</v>
      </c>
      <c r="AB1214" s="31">
        <f>((uNES*L1214+ uOCEX*G1214+uEREX*H1214+uHOEX*I1214+uNES*S1214+ uOCEX*N1214+uEREX*O1214+uHOEX*P1214)/('Life tables'!$I$2/2))</f>
        <v>5.0354693601177436</v>
      </c>
    </row>
    <row r="1215" spans="1:28" x14ac:dyDescent="0.25">
      <c r="A1215" s="4">
        <v>1209</v>
      </c>
      <c r="C1215" s="105">
        <f>IF(male=0,VLOOKUP((($A$5:$A$1570/'Life tables'!$I$2)*2)+age,lifetable,13,1),IF(male=1,VLOOKUP((($A$5:$A$1570/'Life tables'!$I$2)*2)+age,lifetable,10,1),"error"))</f>
        <v>2.9066211973534095E-3</v>
      </c>
      <c r="F1215" s="96">
        <f t="shared" si="360"/>
        <v>34.754567194059035</v>
      </c>
      <c r="G1215" s="96">
        <f t="shared" si="361"/>
        <v>3.4911690119448813</v>
      </c>
      <c r="H1215" s="96">
        <f t="shared" si="368"/>
        <v>0.19938357726302999</v>
      </c>
      <c r="I1215" s="96">
        <f t="shared" si="369"/>
        <v>7.989111376035353E-2</v>
      </c>
      <c r="J1215" s="96">
        <f t="shared" si="362"/>
        <v>0.11197761330157065</v>
      </c>
      <c r="K1215" s="96">
        <f t="shared" si="370"/>
        <v>8.3481754063803343E-2</v>
      </c>
      <c r="L1215" s="96">
        <f t="shared" si="371"/>
        <v>30.788664123725397</v>
      </c>
      <c r="M1215" s="96">
        <f t="shared" si="363"/>
        <v>164.45372939324417</v>
      </c>
      <c r="N1215" s="96">
        <f t="shared" si="364"/>
        <v>15.837250450540008</v>
      </c>
      <c r="O1215" s="96">
        <f t="shared" si="372"/>
        <v>0.37803352664152728</v>
      </c>
      <c r="P1215" s="96">
        <f t="shared" si="373"/>
        <v>0.37803352664152728</v>
      </c>
      <c r="Q1215" s="96">
        <f t="shared" si="365"/>
        <v>0.52623518422925242</v>
      </c>
      <c r="R1215" s="96">
        <f t="shared" si="366"/>
        <v>2.9633715609244965E-2</v>
      </c>
      <c r="S1215" s="96">
        <f t="shared" si="374"/>
        <v>147.30454298958261</v>
      </c>
      <c r="T1215" s="96">
        <f t="shared" si="379"/>
        <v>350.73688051793403</v>
      </c>
      <c r="U1215" s="96">
        <f t="shared" si="379"/>
        <v>450.8061511619668</v>
      </c>
      <c r="V1215" s="32">
        <f t="shared" si="376"/>
        <v>1000.0000000000001</v>
      </c>
      <c r="W1215" s="100">
        <f>IF(A1215=1,((cPH1_+cPHr+(cNES*L1215+(cNES+cOSEX)*G1215+(cNES+cEREX)*H1215+(cNES+cHOEX)*I1215+(cNES+cNES)*S1215+(cNES+cOSEX)*N1215+(cNES+cEREX)*O1215+(cNES+cHOEX)*P1215)))/(1+cDR)^(A$6:A$65537 + 0.5),(cPHr+(cNES*L1215+(cNES+cOSEX)*G1215+(cNES+cEREX)*H1215+(cNES+cHOEX)*I1215+(cNES+cNES)*S1215+(cNES+cOSEX)*N1215+(cNES+cEREX)*O1215+(cNES+cHOEX)*P1215))/(1+cDR)^(((cycle + 0.5)/('Life tables'!$I$2/2))))</f>
        <v>3177.798915725818</v>
      </c>
      <c r="X1215" s="107">
        <f>((L1215+G1215+H1215+I1215+N1215+O1215+P1215+S1215)/('Life tables'!$I$2/2))/(1+oDR)^(((cycle + 0.5)/('Life tables'!$I$2/2)))</f>
        <v>3.8153132315175715</v>
      </c>
      <c r="Y1215" s="31">
        <f>((uNES*L1215+ uOCEX*G1215+uEREX*H1215+uHOEX*I1215+uNES*S1215+ uOCEX*N1215+uEREX*O1215+uHOEX*P1215)/('Life tables'!$I$2/2))/(1+oDR)^(((cycle + 0.5)/('Life tables'!$I$2/2)))</f>
        <v>2.5143626725450865</v>
      </c>
      <c r="Z1215" s="100">
        <f t="shared" si="367"/>
        <v>47436.168435175437</v>
      </c>
      <c r="AA1215" s="107">
        <f>((L1215+G1215+H1215+I1215+N1215+O1215+P1215+S1215)/('Life tables'!$I$2/2))</f>
        <v>7.6120418434762689</v>
      </c>
      <c r="AB1215" s="31">
        <f>((uNES*L1215+ uOCEX*G1215+uEREX*H1215+uHOEX*I1215+uNES*S1215+ uOCEX*N1215+uEREX*O1215+uHOEX*P1215)/('Life tables'!$I$2/2))</f>
        <v>5.0164777337233604</v>
      </c>
    </row>
    <row r="1216" spans="1:28" x14ac:dyDescent="0.25">
      <c r="A1216" s="4">
        <v>1210</v>
      </c>
      <c r="C1216" s="105">
        <f>IF(male=0,VLOOKUP((($A$5:$A$1570/'Life tables'!$I$2)*2)+age,lifetable,13,1),IF(male=1,VLOOKUP((($A$5:$A$1570/'Life tables'!$I$2)*2)+age,lifetable,10,1),"error"))</f>
        <v>2.9066211973534095E-3</v>
      </c>
      <c r="F1216" s="96">
        <f t="shared" si="360"/>
        <v>34.623389885069209</v>
      </c>
      <c r="G1216" s="96">
        <f t="shared" si="361"/>
        <v>3.4779919767178713</v>
      </c>
      <c r="H1216" s="96">
        <f t="shared" si="368"/>
        <v>0.1986310257789016</v>
      </c>
      <c r="I1216" s="96">
        <f t="shared" si="369"/>
        <v>7.9589573497838781E-2</v>
      </c>
      <c r="J1216" s="96">
        <f t="shared" si="362"/>
        <v>0.11155496605932518</v>
      </c>
      <c r="K1216" s="96">
        <f t="shared" si="370"/>
        <v>8.3166661322561772E-2</v>
      </c>
      <c r="L1216" s="96">
        <f t="shared" si="371"/>
        <v>30.672455681692711</v>
      </c>
      <c r="M1216" s="96">
        <f t="shared" si="363"/>
        <v>163.83357843503015</v>
      </c>
      <c r="N1216" s="96">
        <f t="shared" si="364"/>
        <v>15.777528569627885</v>
      </c>
      <c r="O1216" s="96">
        <f t="shared" si="372"/>
        <v>0.37660797153463654</v>
      </c>
      <c r="P1216" s="96">
        <f t="shared" si="373"/>
        <v>0.37660797153463654</v>
      </c>
      <c r="Q1216" s="96">
        <f t="shared" si="365"/>
        <v>0.52425076432616025</v>
      </c>
      <c r="R1216" s="96">
        <f t="shared" si="366"/>
        <v>2.9521967598431717E-2</v>
      </c>
      <c r="S1216" s="96">
        <f t="shared" si="374"/>
        <v>146.74906119040838</v>
      </c>
      <c r="T1216" s="96">
        <f t="shared" si="379"/>
        <v>351.3726862483195</v>
      </c>
      <c r="U1216" s="96">
        <f t="shared" si="379"/>
        <v>450.91883979088777</v>
      </c>
      <c r="V1216" s="32">
        <f t="shared" si="376"/>
        <v>1000.0000000000001</v>
      </c>
      <c r="W1216" s="100">
        <f>IF(A1216=1,((cPH1_+cPHr+(cNES*L1216+(cNES+cOSEX)*G1216+(cNES+cEREX)*H1216+(cNES+cHOEX)*I1216+(cNES+cNES)*S1216+(cNES+cOSEX)*N1216+(cNES+cEREX)*O1216+(cNES+cHOEX)*P1216)))/(1+cDR)^(A$6:A$65537 + 0.5),(cPHr+(cNES*L1216+(cNES+cOSEX)*G1216+(cNES+cEREX)*H1216+(cNES+cHOEX)*I1216+(cNES+cNES)*S1216+(cNES+cOSEX)*N1216+(cNES+cEREX)*O1216+(cNES+cHOEX)*P1216))/(1+cDR)^(((cycle + 0.5)/('Life tables'!$I$2/2))))</f>
        <v>3158.7529708282345</v>
      </c>
      <c r="X1216" s="107">
        <f>((L1216+G1216+H1216+I1216+N1216+O1216+P1216+S1216)/('Life tables'!$I$2/2))/(1+oDR)^(((cycle + 0.5)/('Life tables'!$I$2/2)))</f>
        <v>3.7987535381728481</v>
      </c>
      <c r="Y1216" s="31">
        <f>((uNES*L1216+ uOCEX*G1216+uEREX*H1216+uHOEX*I1216+uNES*S1216+ uOCEX*N1216+uEREX*O1216+uHOEX*P1216)/('Life tables'!$I$2/2))/(1+oDR)^(((cycle + 0.5)/('Life tables'!$I$2/2)))</f>
        <v>2.5034495276125597</v>
      </c>
      <c r="Z1216" s="100">
        <f t="shared" si="367"/>
        <v>47257.363488475312</v>
      </c>
      <c r="AA1216" s="107">
        <f>((L1216+G1216+H1216+I1216+N1216+O1216+P1216+S1216)/('Life tables'!$I$2/2))</f>
        <v>7.5833324943872658</v>
      </c>
      <c r="AB1216" s="31">
        <f>((uNES*L1216+ uOCEX*G1216+uEREX*H1216+uHOEX*I1216+uNES*S1216+ uOCEX*N1216+uEREX*O1216+uHOEX*P1216)/('Life tables'!$I$2/2))</f>
        <v>4.9975577409883956</v>
      </c>
    </row>
    <row r="1217" spans="1:28" x14ac:dyDescent="0.25">
      <c r="A1217" s="4">
        <v>1211</v>
      </c>
      <c r="C1217" s="105">
        <f>IF(male=0,VLOOKUP((($A$5:$A$1570/'Life tables'!$I$2)*2)+age,lifetable,13,1),IF(male=1,VLOOKUP((($A$5:$A$1570/'Life tables'!$I$2)*2)+age,lifetable,10,1),"error"))</f>
        <v>2.9066211973534095E-3</v>
      </c>
      <c r="F1217" s="96">
        <f t="shared" si="360"/>
        <v>34.492710919213891</v>
      </c>
      <c r="G1217" s="96">
        <f t="shared" si="361"/>
        <v>3.4648650011016975</v>
      </c>
      <c r="H1217" s="96">
        <f t="shared" si="368"/>
        <v>0.19788133324094587</v>
      </c>
      <c r="I1217" s="96">
        <f t="shared" si="369"/>
        <v>7.9289178788017237E-2</v>
      </c>
      <c r="J1217" s="96">
        <f t="shared" si="362"/>
        <v>0.11113392445568532</v>
      </c>
      <c r="K1217" s="96">
        <f t="shared" si="370"/>
        <v>8.2852765619935667E-2</v>
      </c>
      <c r="L1217" s="96">
        <f t="shared" si="371"/>
        <v>30.55668871600761</v>
      </c>
      <c r="M1217" s="96">
        <f t="shared" si="363"/>
        <v>163.21576304157901</v>
      </c>
      <c r="N1217" s="96">
        <f t="shared" si="364"/>
        <v>15.718031608662725</v>
      </c>
      <c r="O1217" s="96">
        <f t="shared" si="372"/>
        <v>0.37518778524356572</v>
      </c>
      <c r="P1217" s="96">
        <f t="shared" si="373"/>
        <v>0.37518778524356572</v>
      </c>
      <c r="Q1217" s="96">
        <f t="shared" si="365"/>
        <v>0.52227381799242878</v>
      </c>
      <c r="R1217" s="96">
        <f t="shared" si="366"/>
        <v>2.9410640444367815E-2</v>
      </c>
      <c r="S1217" s="96">
        <f t="shared" si="374"/>
        <v>146.19567140399235</v>
      </c>
      <c r="T1217" s="96">
        <f t="shared" si="379"/>
        <v>352.00609399076762</v>
      </c>
      <c r="U1217" s="96">
        <f t="shared" si="379"/>
        <v>451.03110319695207</v>
      </c>
      <c r="V1217" s="32">
        <f t="shared" si="376"/>
        <v>1000.0000000000002</v>
      </c>
      <c r="W1217" s="100">
        <f>IF(A1217=1,((cPH1_+cPHr+(cNES*L1217+(cNES+cOSEX)*G1217+(cNES+cEREX)*H1217+(cNES+cHOEX)*I1217+(cNES+cNES)*S1217+(cNES+cOSEX)*N1217+(cNES+cEREX)*O1217+(cNES+cHOEX)*P1217)))/(1+cDR)^(A$6:A$65537 + 0.5),(cPHr+(cNES*L1217+(cNES+cOSEX)*G1217+(cNES+cEREX)*H1217+(cNES+cHOEX)*I1217+(cNES+cNES)*S1217+(cNES+cOSEX)*N1217+(cNES+cEREX)*O1217+(cNES+cHOEX)*P1217))/(1+cDR)^(((cycle + 0.5)/('Life tables'!$I$2/2))))</f>
        <v>3139.8211828823855</v>
      </c>
      <c r="X1217" s="107">
        <f>((L1217+G1217+H1217+I1217+N1217+O1217+P1217+S1217)/('Life tables'!$I$2/2))/(1+oDR)^(((cycle + 0.5)/('Life tables'!$I$2/2)))</f>
        <v>3.7822657233215864</v>
      </c>
      <c r="Y1217" s="31">
        <f>((uNES*L1217+ uOCEX*G1217+uEREX*H1217+uHOEX*I1217+uNES*S1217+ uOCEX*N1217+uEREX*O1217+uHOEX*P1217)/('Life tables'!$I$2/2))/(1+oDR)^(((cycle + 0.5)/('Life tables'!$I$2/2)))</f>
        <v>2.4925837518571412</v>
      </c>
      <c r="Z1217" s="100">
        <f t="shared" si="367"/>
        <v>47079.232619094466</v>
      </c>
      <c r="AA1217" s="107">
        <f>((L1217+G1217+H1217+I1217+N1217+O1217+P1217+S1217)/('Life tables'!$I$2/2))</f>
        <v>7.5547314327465669</v>
      </c>
      <c r="AB1217" s="31">
        <f>((uNES*L1217+ uOCEX*G1217+uEREX*H1217+uHOEX*I1217+uNES*S1217+ uOCEX*N1217+uEREX*O1217+uHOEX*P1217)/('Life tables'!$I$2/2))</f>
        <v>4.9787091115246396</v>
      </c>
    </row>
    <row r="1218" spans="1:28" x14ac:dyDescent="0.25">
      <c r="A1218" s="4">
        <v>1212</v>
      </c>
      <c r="C1218" s="105">
        <f>IF(male=0,VLOOKUP((($A$5:$A$1570/'Life tables'!$I$2)*2)+age,lifetable,13,1),IF(male=1,VLOOKUP((($A$5:$A$1570/'Life tables'!$I$2)*2)+age,lifetable,10,1),"error"))</f>
        <v>2.9066211973534095E-3</v>
      </c>
      <c r="F1218" s="96">
        <f t="shared" si="360"/>
        <v>34.362528286060446</v>
      </c>
      <c r="G1218" s="96">
        <f t="shared" si="361"/>
        <v>3.4517878831441937</v>
      </c>
      <c r="H1218" s="96">
        <f t="shared" si="368"/>
        <v>0.19713448811550602</v>
      </c>
      <c r="I1218" s="96">
        <f t="shared" si="369"/>
        <v>7.8989925009461712E-2</v>
      </c>
      <c r="J1218" s="96">
        <f t="shared" si="362"/>
        <v>0.11071448201312978</v>
      </c>
      <c r="K1218" s="96">
        <f t="shared" si="370"/>
        <v>8.2540062126791533E-2</v>
      </c>
      <c r="L1218" s="96">
        <f t="shared" si="371"/>
        <v>30.441361445651363</v>
      </c>
      <c r="M1218" s="96">
        <f t="shared" si="363"/>
        <v>162.60027452622001</v>
      </c>
      <c r="N1218" s="96">
        <f t="shared" si="364"/>
        <v>15.658758731099319</v>
      </c>
      <c r="O1218" s="96">
        <f t="shared" si="372"/>
        <v>0.37377294780006726</v>
      </c>
      <c r="P1218" s="96">
        <f t="shared" si="373"/>
        <v>0.37377294780006726</v>
      </c>
      <c r="Q1218" s="96">
        <f t="shared" si="365"/>
        <v>0.52030431743159666</v>
      </c>
      <c r="R1218" s="96">
        <f t="shared" si="366"/>
        <v>2.9299732581759899E-2</v>
      </c>
      <c r="S1218" s="96">
        <f t="shared" si="374"/>
        <v>145.64436584950721</v>
      </c>
      <c r="T1218" s="96">
        <f t="shared" si="379"/>
        <v>352.63711279021237</v>
      </c>
      <c r="U1218" s="96">
        <f t="shared" si="379"/>
        <v>451.14294299166062</v>
      </c>
      <c r="V1218" s="32">
        <f t="shared" si="376"/>
        <v>1000.0000000000002</v>
      </c>
      <c r="W1218" s="100">
        <f>IF(A1218=1,((cPH1_+cPHr+(cNES*L1218+(cNES+cOSEX)*G1218+(cNES+cEREX)*H1218+(cNES+cHOEX)*I1218+(cNES+cNES)*S1218+(cNES+cOSEX)*N1218+(cNES+cEREX)*O1218+(cNES+cHOEX)*P1218)))/(1+cDR)^(A$6:A$65537 + 0.5),(cPHr+(cNES*L1218+(cNES+cOSEX)*G1218+(cNES+cEREX)*H1218+(cNES+cHOEX)*I1218+(cNES+cNES)*S1218+(cNES+cOSEX)*N1218+(cNES+cEREX)*O1218+(cNES+cHOEX)*P1218))/(1+cDR)^(((cycle + 0.5)/('Life tables'!$I$2/2))))</f>
        <v>3121.0028682773786</v>
      </c>
      <c r="X1218" s="107">
        <f>((L1218+G1218+H1218+I1218+N1218+O1218+P1218+S1218)/('Life tables'!$I$2/2))/(1+oDR)^(((cycle + 0.5)/('Life tables'!$I$2/2)))</f>
        <v>3.7658494748201456</v>
      </c>
      <c r="Y1218" s="31">
        <f>((uNES*L1218+ uOCEX*G1218+uEREX*H1218+uHOEX*I1218+uNES*S1218+ uOCEX*N1218+uEREX*O1218+uHOEX*P1218)/('Life tables'!$I$2/2))/(1+oDR)^(((cycle + 0.5)/('Life tables'!$I$2/2)))</f>
        <v>2.4817651395737963</v>
      </c>
      <c r="Z1218" s="100">
        <f t="shared" si="367"/>
        <v>46901.773295342027</v>
      </c>
      <c r="AA1218" s="107">
        <f>((L1218+G1218+H1218+I1218+N1218+O1218+P1218+S1218)/('Life tables'!$I$2/2))</f>
        <v>7.5262382498145364</v>
      </c>
      <c r="AB1218" s="31">
        <f>((uNES*L1218+ uOCEX*G1218+uEREX*H1218+uHOEX*I1218+uNES*S1218+ uOCEX*N1218+uEREX*O1218+uHOEX*P1218)/('Life tables'!$I$2/2))</f>
        <v>4.9599315759716296</v>
      </c>
    </row>
    <row r="1219" spans="1:28" x14ac:dyDescent="0.25">
      <c r="A1219" s="4">
        <v>1213</v>
      </c>
      <c r="C1219" s="105">
        <f>IF(male=0,VLOOKUP((($A$5:$A$1570/'Life tables'!$I$2)*2)+age,lifetable,13,1),IF(male=1,VLOOKUP((($A$5:$A$1570/'Life tables'!$I$2)*2)+age,lifetable,10,1),"error"))</f>
        <v>2.9066211973534095E-3</v>
      </c>
      <c r="F1219" s="96">
        <f t="shared" si="360"/>
        <v>34.232839987515298</v>
      </c>
      <c r="G1219" s="96">
        <f t="shared" si="361"/>
        <v>3.4387604221326789</v>
      </c>
      <c r="H1219" s="96">
        <f t="shared" si="368"/>
        <v>0.19639047893971323</v>
      </c>
      <c r="I1219" s="96">
        <f t="shared" si="369"/>
        <v>7.8691807569109054E-2</v>
      </c>
      <c r="J1219" s="96">
        <f t="shared" si="362"/>
        <v>0.11029663229389318</v>
      </c>
      <c r="K1219" s="96">
        <f t="shared" si="370"/>
        <v>8.2228546043634859E-2</v>
      </c>
      <c r="L1219" s="96">
        <f t="shared" si="371"/>
        <v>30.326472100536268</v>
      </c>
      <c r="M1219" s="96">
        <f t="shared" si="363"/>
        <v>161.98710423061186</v>
      </c>
      <c r="N1219" s="96">
        <f t="shared" si="364"/>
        <v>15.599709103120636</v>
      </c>
      <c r="O1219" s="96">
        <f t="shared" si="372"/>
        <v>0.37236343930101523</v>
      </c>
      <c r="P1219" s="96">
        <f t="shared" si="373"/>
        <v>0.37236343930101523</v>
      </c>
      <c r="Q1219" s="96">
        <f t="shared" si="365"/>
        <v>0.51834223493785347</v>
      </c>
      <c r="R1219" s="96">
        <f t="shared" si="366"/>
        <v>2.9189242450419439E-2</v>
      </c>
      <c r="S1219" s="96">
        <f t="shared" si="374"/>
        <v>145.0951367715009</v>
      </c>
      <c r="T1219" s="96">
        <f t="shared" si="379"/>
        <v>353.26575165744413</v>
      </c>
      <c r="U1219" s="96">
        <f t="shared" si="379"/>
        <v>451.25436078015468</v>
      </c>
      <c r="V1219" s="32">
        <f t="shared" si="376"/>
        <v>1000.0000000000002</v>
      </c>
      <c r="W1219" s="100">
        <f>IF(A1219=1,((cPH1_+cPHr+(cNES*L1219+(cNES+cOSEX)*G1219+(cNES+cEREX)*H1219+(cNES+cHOEX)*I1219+(cNES+cNES)*S1219+(cNES+cOSEX)*N1219+(cNES+cEREX)*O1219+(cNES+cHOEX)*P1219)))/(1+cDR)^(A$6:A$65537 + 0.5),(cPHr+(cNES*L1219+(cNES+cOSEX)*G1219+(cNES+cEREX)*H1219+(cNES+cHOEX)*I1219+(cNES+cNES)*S1219+(cNES+cOSEX)*N1219+(cNES+cEREX)*O1219+(cNES+cHOEX)*P1219))/(1+cDR)^(((cycle + 0.5)/('Life tables'!$I$2/2))))</f>
        <v>3102.2973474702699</v>
      </c>
      <c r="X1219" s="107">
        <f>((L1219+G1219+H1219+I1219+N1219+O1219+P1219+S1219)/('Life tables'!$I$2/2))/(1+oDR)^(((cycle + 0.5)/('Life tables'!$I$2/2)))</f>
        <v>3.7495044818859529</v>
      </c>
      <c r="Y1219" s="31">
        <f>((uNES*L1219+ uOCEX*G1219+uEREX*H1219+uHOEX*I1219+uNES*S1219+ uOCEX*N1219+uEREX*O1219+uHOEX*P1219)/('Life tables'!$I$2/2))/(1+oDR)^(((cycle + 0.5)/('Life tables'!$I$2/2)))</f>
        <v>2.4709934859543292</v>
      </c>
      <c r="Z1219" s="100">
        <f t="shared" si="367"/>
        <v>46724.982994689788</v>
      </c>
      <c r="AA1219" s="107">
        <f>((L1219+G1219+H1219+I1219+N1219+O1219+P1219+S1219)/('Life tables'!$I$2/2))</f>
        <v>7.4978525384050894</v>
      </c>
      <c r="AB1219" s="31">
        <f>((uNES*L1219+ uOCEX*G1219+uEREX*H1219+uHOEX*I1219+uNES*S1219+ uOCEX*N1219+uEREX*O1219+uHOEX*P1219)/('Life tables'!$I$2/2))</f>
        <v>4.9412248659924769</v>
      </c>
    </row>
    <row r="1220" spans="1:28" x14ac:dyDescent="0.25">
      <c r="A1220" s="4">
        <v>1214</v>
      </c>
      <c r="C1220" s="105">
        <f>IF(male=0,VLOOKUP((($A$5:$A$1570/'Life tables'!$I$2)*2)+age,lifetable,13,1),IF(male=1,VLOOKUP((($A$5:$A$1570/'Life tables'!$I$2)*2)+age,lifetable,10,1),"error"))</f>
        <v>2.9066211973534095E-3</v>
      </c>
      <c r="F1220" s="96">
        <f t="shared" si="360"/>
        <v>34.103644037604511</v>
      </c>
      <c r="G1220" s="96">
        <f t="shared" si="361"/>
        <v>3.4257824185719143</v>
      </c>
      <c r="H1220" s="96">
        <f t="shared" si="368"/>
        <v>0.19564929432022785</v>
      </c>
      <c r="I1220" s="96">
        <f t="shared" si="369"/>
        <v>7.8394821901755854E-2</v>
      </c>
      <c r="J1220" s="96">
        <f t="shared" si="362"/>
        <v>0.10988036889925905</v>
      </c>
      <c r="K1220" s="96">
        <f t="shared" si="370"/>
        <v>8.1918212600082849E-2</v>
      </c>
      <c r="L1220" s="96">
        <f t="shared" si="371"/>
        <v>30.21201892131127</v>
      </c>
      <c r="M1220" s="96">
        <f t="shared" si="363"/>
        <v>161.37624352479679</v>
      </c>
      <c r="N1220" s="96">
        <f t="shared" si="364"/>
        <v>15.540881893643048</v>
      </c>
      <c r="O1220" s="96">
        <f t="shared" si="372"/>
        <v>0.37095923990852953</v>
      </c>
      <c r="P1220" s="96">
        <f t="shared" si="373"/>
        <v>0.37095923990852953</v>
      </c>
      <c r="Q1220" s="96">
        <f t="shared" si="365"/>
        <v>0.51638754289621336</v>
      </c>
      <c r="R1220" s="96">
        <f t="shared" si="366"/>
        <v>2.9079168495272451E-2</v>
      </c>
      <c r="S1220" s="96">
        <f t="shared" si="374"/>
        <v>144.54797643994519</v>
      </c>
      <c r="T1220" s="96">
        <f t="shared" si="379"/>
        <v>353.89201956923961</v>
      </c>
      <c r="U1220" s="96">
        <f t="shared" si="379"/>
        <v>451.36535816125001</v>
      </c>
      <c r="V1220" s="32">
        <f t="shared" si="376"/>
        <v>1000.0000000000001</v>
      </c>
      <c r="W1220" s="100">
        <f>IF(A1220=1,((cPH1_+cPHr+(cNES*L1220+(cNES+cOSEX)*G1220+(cNES+cEREX)*H1220+(cNES+cHOEX)*I1220+(cNES+cNES)*S1220+(cNES+cOSEX)*N1220+(cNES+cEREX)*O1220+(cNES+cHOEX)*P1220)))/(1+cDR)^(A$6:A$65537 + 0.5),(cPHr+(cNES*L1220+(cNES+cOSEX)*G1220+(cNES+cEREX)*H1220+(cNES+cHOEX)*I1220+(cNES+cNES)*S1220+(cNES+cOSEX)*N1220+(cNES+cEREX)*O1220+(cNES+cHOEX)*P1220))/(1+cDR)^(((cycle + 0.5)/('Life tables'!$I$2/2))))</f>
        <v>3083.7039449628405</v>
      </c>
      <c r="X1220" s="107">
        <f>((L1220+G1220+H1220+I1220+N1220+O1220+P1220+S1220)/('Life tables'!$I$2/2))/(1+oDR)^(((cycle + 0.5)/('Life tables'!$I$2/2)))</f>
        <v>3.7332304350913663</v>
      </c>
      <c r="Y1220" s="31">
        <f>((uNES*L1220+ uOCEX*G1220+uEREX*H1220+uHOEX*I1220+uNES*S1220+ uOCEX*N1220+uEREX*O1220+uHOEX*P1220)/('Life tables'!$I$2/2))/(1+oDR)^(((cycle + 0.5)/('Life tables'!$I$2/2)))</f>
        <v>2.4602685870833483</v>
      </c>
      <c r="Z1220" s="100">
        <f t="shared" si="367"/>
        <v>46548.859203751592</v>
      </c>
      <c r="AA1220" s="107">
        <f>((L1220+G1220+H1220+I1220+N1220+O1220+P1220+S1220)/('Life tables'!$I$2/2))</f>
        <v>7.469573892879394</v>
      </c>
      <c r="AB1220" s="31">
        <f>((uNES*L1220+ uOCEX*G1220+uEREX*H1220+uHOEX*I1220+uNES*S1220+ uOCEX*N1220+uEREX*O1220+uHOEX*P1220)/('Life tables'!$I$2/2))</f>
        <v>4.9225887142697351</v>
      </c>
    </row>
    <row r="1221" spans="1:28" x14ac:dyDescent="0.25">
      <c r="A1221" s="4">
        <v>1215</v>
      </c>
      <c r="C1221" s="105">
        <f>IF(male=0,VLOOKUP((($A$5:$A$1570/'Life tables'!$I$2)*2)+age,lifetable,13,1),IF(male=1,VLOOKUP((($A$5:$A$1570/'Life tables'!$I$2)*2)+age,lifetable,10,1),"error"))</f>
        <v>2.9066211973534095E-3</v>
      </c>
      <c r="F1221" s="96">
        <f t="shared" si="360"/>
        <v>33.974938462261576</v>
      </c>
      <c r="G1221" s="96">
        <f t="shared" si="361"/>
        <v>3.4128536741627884</v>
      </c>
      <c r="H1221" s="96">
        <f t="shared" si="368"/>
        <v>0.194910922932022</v>
      </c>
      <c r="I1221" s="96">
        <f t="shared" si="369"/>
        <v>7.8098963469570515E-2</v>
      </c>
      <c r="J1221" s="96">
        <f t="shared" si="362"/>
        <v>0.10946568546887608</v>
      </c>
      <c r="K1221" s="96">
        <f t="shared" si="370"/>
        <v>8.1609057054354867E-2</v>
      </c>
      <c r="L1221" s="96">
        <f t="shared" si="371"/>
        <v>30.098000159173964</v>
      </c>
      <c r="M1221" s="96">
        <f t="shared" si="363"/>
        <v>160.76768380724886</v>
      </c>
      <c r="N1221" s="96">
        <f t="shared" si="364"/>
        <v>15.48227627432097</v>
      </c>
      <c r="O1221" s="96">
        <f t="shared" si="372"/>
        <v>0.36956032985008685</v>
      </c>
      <c r="P1221" s="96">
        <f t="shared" si="373"/>
        <v>0.36956032985008685</v>
      </c>
      <c r="Q1221" s="96">
        <f t="shared" si="365"/>
        <v>0.51444021378266946</v>
      </c>
      <c r="R1221" s="96">
        <f t="shared" si="366"/>
        <v>2.8969509166368243E-2</v>
      </c>
      <c r="S1221" s="96">
        <f t="shared" si="374"/>
        <v>144.00287715027866</v>
      </c>
      <c r="T1221" s="96">
        <f t="shared" si="379"/>
        <v>354.51592546849116</v>
      </c>
      <c r="U1221" s="96">
        <f t="shared" si="379"/>
        <v>451.47593672747075</v>
      </c>
      <c r="V1221" s="32">
        <f t="shared" si="376"/>
        <v>1000</v>
      </c>
      <c r="W1221" s="100">
        <f>IF(A1221=1,((cPH1_+cPHr+(cNES*L1221+(cNES+cOSEX)*G1221+(cNES+cEREX)*H1221+(cNES+cHOEX)*I1221+(cNES+cNES)*S1221+(cNES+cOSEX)*N1221+(cNES+cEREX)*O1221+(cNES+cHOEX)*P1221)))/(1+cDR)^(A$6:A$65537 + 0.5),(cPHr+(cNES*L1221+(cNES+cOSEX)*G1221+(cNES+cEREX)*H1221+(cNES+cHOEX)*I1221+(cNES+cNES)*S1221+(cNES+cOSEX)*N1221+(cNES+cEREX)*O1221+(cNES+cHOEX)*P1221))/(1+cDR)^(((cycle + 0.5)/('Life tables'!$I$2/2))))</f>
        <v>3065.2219892784847</v>
      </c>
      <c r="X1221" s="107">
        <f>((L1221+G1221+H1221+I1221+N1221+O1221+P1221+S1221)/('Life tables'!$I$2/2))/(1+oDR)^(((cycle + 0.5)/('Life tables'!$I$2/2)))</f>
        <v>3.7170270263575649</v>
      </c>
      <c r="Y1221" s="31">
        <f>((uNES*L1221+ uOCEX*G1221+uEREX*H1221+uHOEX*I1221+uNES*S1221+ uOCEX*N1221+uEREX*O1221+uHOEX*P1221)/('Life tables'!$I$2/2))/(1+oDR)^(((cycle + 0.5)/('Life tables'!$I$2/2)))</f>
        <v>2.4495902399342389</v>
      </c>
      <c r="Z1221" s="100">
        <f t="shared" si="367"/>
        <v>46373.399418262365</v>
      </c>
      <c r="AA1221" s="107">
        <f>((L1221+G1221+H1221+I1221+N1221+O1221+P1221+S1221)/('Life tables'!$I$2/2))</f>
        <v>7.4414019091396204</v>
      </c>
      <c r="AB1221" s="31">
        <f>((uNES*L1221+ uOCEX*G1221+uEREX*H1221+uHOEX*I1221+uNES*S1221+ uOCEX*N1221+uEREX*O1221+uHOEX*P1221)/('Life tables'!$I$2/2))</f>
        <v>4.9040228545012789</v>
      </c>
    </row>
    <row r="1222" spans="1:28" x14ac:dyDescent="0.25">
      <c r="A1222" s="4">
        <v>1216</v>
      </c>
      <c r="C1222" s="105">
        <f>IF(male=0,VLOOKUP((($A$5:$A$1570/'Life tables'!$I$2)*2)+age,lifetable,13,1),IF(male=1,VLOOKUP((($A$5:$A$1570/'Life tables'!$I$2)*2)+age,lifetable,10,1),"error"))</f>
        <v>2.9066211973534095E-3</v>
      </c>
      <c r="F1222" s="96">
        <f t="shared" si="360"/>
        <v>33.846721299122002</v>
      </c>
      <c r="G1222" s="96">
        <f t="shared" si="361"/>
        <v>3.39997399178168</v>
      </c>
      <c r="H1222" s="96">
        <f t="shared" si="368"/>
        <v>0.19417535351720114</v>
      </c>
      <c r="I1222" s="96">
        <f t="shared" si="369"/>
        <v>7.7804227761621186E-2</v>
      </c>
      <c r="J1222" s="96">
        <f t="shared" si="362"/>
        <v>0.10905257568009638</v>
      </c>
      <c r="K1222" s="96">
        <f t="shared" si="370"/>
        <v>8.1301074692778905E-2</v>
      </c>
      <c r="L1222" s="96">
        <f t="shared" si="371"/>
        <v>29.984414075688626</v>
      </c>
      <c r="M1222" s="96">
        <f t="shared" si="363"/>
        <v>160.16141650491616</v>
      </c>
      <c r="N1222" s="96">
        <f t="shared" si="364"/>
        <v>15.42389141955093</v>
      </c>
      <c r="O1222" s="96">
        <f t="shared" si="372"/>
        <v>0.36816668941861797</v>
      </c>
      <c r="P1222" s="96">
        <f t="shared" si="373"/>
        <v>0.36816668941861797</v>
      </c>
      <c r="Q1222" s="96">
        <f t="shared" si="365"/>
        <v>0.51250022016432883</v>
      </c>
      <c r="R1222" s="96">
        <f t="shared" si="366"/>
        <v>2.8860262918886978E-2</v>
      </c>
      <c r="S1222" s="96">
        <f t="shared" si="374"/>
        <v>143.45983122344478</v>
      </c>
      <c r="T1222" s="96">
        <f t="shared" si="379"/>
        <v>355.13747826433558</v>
      </c>
      <c r="U1222" s="96">
        <f t="shared" si="379"/>
        <v>451.58609806508241</v>
      </c>
      <c r="V1222" s="32">
        <f t="shared" si="376"/>
        <v>1000.0000000000001</v>
      </c>
      <c r="W1222" s="100">
        <f>IF(A1222=1,((cPH1_+cPHr+(cNES*L1222+(cNES+cOSEX)*G1222+(cNES+cEREX)*H1222+(cNES+cHOEX)*I1222+(cNES+cNES)*S1222+(cNES+cOSEX)*N1222+(cNES+cEREX)*O1222+(cNES+cHOEX)*P1222)))/(1+cDR)^(A$6:A$65537 + 0.5),(cPHr+(cNES*L1222+(cNES+cOSEX)*G1222+(cNES+cEREX)*H1222+(cNES+cHOEX)*I1222+(cNES+cNES)*S1222+(cNES+cOSEX)*N1222+(cNES+cEREX)*O1222+(cNES+cHOEX)*P1222))/(1+cDR)^(((cycle + 0.5)/('Life tables'!$I$2/2))))</f>
        <v>3046.8508129391935</v>
      </c>
      <c r="X1222" s="107">
        <f>((L1222+G1222+H1222+I1222+N1222+O1222+P1222+S1222)/('Life tables'!$I$2/2))/(1+oDR)^(((cycle + 0.5)/('Life tables'!$I$2/2)))</f>
        <v>3.7008939489484911</v>
      </c>
      <c r="Y1222" s="31">
        <f>((uNES*L1222+ uOCEX*G1222+uEREX*H1222+uHOEX*I1222+uNES*S1222+ uOCEX*N1222+uEREX*O1222+uHOEX*P1222)/('Life tables'!$I$2/2))/(1+oDR)^(((cycle + 0.5)/('Life tables'!$I$2/2)))</f>
        <v>2.4389582423651808</v>
      </c>
      <c r="Z1222" s="100">
        <f t="shared" si="367"/>
        <v>46198.60114305676</v>
      </c>
      <c r="AA1222" s="107">
        <f>((L1222+G1222+H1222+I1222+N1222+O1222+P1222+S1222)/('Life tables'!$I$2/2))</f>
        <v>7.4133361846227226</v>
      </c>
      <c r="AB1222" s="31">
        <f>((uNES*L1222+ uOCEX*G1222+uEREX*H1222+uHOEX*I1222+uNES*S1222+ uOCEX*N1222+uEREX*O1222+uHOEX*P1222)/('Life tables'!$I$2/2))</f>
        <v>4.8855270213962241</v>
      </c>
    </row>
    <row r="1223" spans="1:28" x14ac:dyDescent="0.25">
      <c r="A1223" s="4">
        <v>1217</v>
      </c>
      <c r="C1223" s="105">
        <f>IF(male=0,VLOOKUP((($A$5:$A$1570/'Life tables'!$I$2)*2)+age,lifetable,13,1),IF(male=1,VLOOKUP((($A$5:$A$1570/'Life tables'!$I$2)*2)+age,lifetable,10,1),"error"))</f>
        <v>2.9066211973534095E-3</v>
      </c>
      <c r="F1223" s="96">
        <f t="shared" ref="F1223:F1286" si="380">IF(cycle&lt;27,E1222*(1-pCAPH)+(L1222+G1222+H1222+I1222)*(1-pCAPH)+(S1222+N1222+O1222+P1222)*(pUAPH),E1222*(1-pCAUC)+(L1222+G1222+H1222+I1222)*(1-pCAUC)+(S1222+N1222+O1222+P1222)*(pUAUC))</f>
        <v>33.718990597324478</v>
      </c>
      <c r="G1223" s="96">
        <f t="shared" ref="G1223:G1286" si="381">F1223*(rrOSEX)</f>
        <v>3.3871431754604884</v>
      </c>
      <c r="H1223" s="96">
        <f t="shared" si="368"/>
        <v>0.19344257488386341</v>
      </c>
      <c r="I1223" s="96">
        <f t="shared" si="369"/>
        <v>7.7510610293418616E-2</v>
      </c>
      <c r="J1223" s="96">
        <f t="shared" ref="J1223:J1286" si="382">F1223*mr + G1223*mr + H1223*mr+I1223*mr</f>
        <v>0.10864103324733473</v>
      </c>
      <c r="K1223" s="96">
        <f t="shared" si="370"/>
        <v>8.099426082931406E-2</v>
      </c>
      <c r="L1223" s="96">
        <f t="shared" si="371"/>
        <v>29.871258942610059</v>
      </c>
      <c r="M1223" s="96">
        <f t="shared" ref="M1223:M1286" si="383">IF(cycle&lt;27,E1222*pCAPH+(L1222+G1222+H1222+I1222)*pCAPH+(S1222+N1222+O1222+P1222)*(1-pUAPH),E1222*pCAUC+(L1222+G1222+H1222+I1222)*pCAUC+(S1222+N1222+O1222+P1222)*(1-pUAUC))</f>
        <v>159.55743307325758</v>
      </c>
      <c r="N1223" s="96">
        <f t="shared" ref="N1223:N1286" si="384">M1223*rrOSEXc</f>
        <v>15.365726506475104</v>
      </c>
      <c r="O1223" s="96">
        <f t="shared" si="372"/>
        <v>0.36677829897259184</v>
      </c>
      <c r="P1223" s="96">
        <f t="shared" si="373"/>
        <v>0.36677829897259184</v>
      </c>
      <c r="Q1223" s="96">
        <f t="shared" ref="Q1223:Q1286" si="385">M1223*mr + N1223*mr + O1223*mr+P1223*mr</f>
        <v>0.51056753469953009</v>
      </c>
      <c r="R1223" s="96">
        <f t="shared" ref="R1223:R1286" si="386">M1223*amrc + P1223*amrHOEX</f>
        <v>2.8751428213146326E-2</v>
      </c>
      <c r="S1223" s="96">
        <f t="shared" si="374"/>
        <v>142.91883100592463</v>
      </c>
      <c r="T1223" s="96">
        <f t="shared" si="379"/>
        <v>355.75668683228247</v>
      </c>
      <c r="U1223" s="96">
        <f t="shared" si="379"/>
        <v>451.69584375412489</v>
      </c>
      <c r="V1223" s="32">
        <f t="shared" si="376"/>
        <v>1000.0000000000001</v>
      </c>
      <c r="W1223" s="100">
        <f>IF(A1223=1,((cPH1_+cPHr+(cNES*L1223+(cNES+cOSEX)*G1223+(cNES+cEREX)*H1223+(cNES+cHOEX)*I1223+(cNES+cNES)*S1223+(cNES+cOSEX)*N1223+(cNES+cEREX)*O1223+(cNES+cHOEX)*P1223)))/(1+cDR)^(A$6:A$65537 + 0.5),(cPHr+(cNES*L1223+(cNES+cOSEX)*G1223+(cNES+cEREX)*H1223+(cNES+cHOEX)*I1223+(cNES+cNES)*S1223+(cNES+cOSEX)*N1223+(cNES+cEREX)*O1223+(cNES+cHOEX)*P1223))/(1+cDR)^(((cycle + 0.5)/('Life tables'!$I$2/2))))</f>
        <v>3028.5897524426177</v>
      </c>
      <c r="X1223" s="107">
        <f>((L1223+G1223+H1223+I1223+N1223+O1223+P1223+S1223)/('Life tables'!$I$2/2))/(1+oDR)^(((cycle + 0.5)/('Life tables'!$I$2/2)))</f>
        <v>3.684830897464801</v>
      </c>
      <c r="Y1223" s="31">
        <f>((uNES*L1223+ uOCEX*G1223+uEREX*H1223+uHOEX*I1223+uNES*S1223+ uOCEX*N1223+uEREX*O1223+uHOEX*P1223)/('Life tables'!$I$2/2))/(1+oDR)^(((cycle + 0.5)/('Life tables'!$I$2/2)))</f>
        <v>2.428372393115164</v>
      </c>
      <c r="Z1223" s="100">
        <f t="shared" ref="Z1223:Z1286" si="387">IF(A1223=1,((cPH1_+cPHr+(cNES*L1223+(cNES+cOSEX)*G1223+(cNES+cEREX)*H1223+(cNES+cHOEX)*I1223+(cNES+cNES)*S1223+(cNES+cOSEX)*N1223+(cNES+cEREX)*O1223+(cNES+cHOEX)*P1223))),(cPHr+(cNES*L1223+(cNES+cOSEX)*G1223+(cNES+cEREX)*H1223+(cNES+cHOEX)*I1223+(cNES+cNES)*S1223+(cNES+cOSEX)*N1223+(cNES+cEREX)*O1223+(cNES+cHOEX)*P1223)))</f>
        <v>46024.461892047344</v>
      </c>
      <c r="AA1223" s="107">
        <f>((L1223+G1223+H1223+I1223+N1223+O1223+P1223+S1223)/('Life tables'!$I$2/2))</f>
        <v>7.3853763182942549</v>
      </c>
      <c r="AB1223" s="31">
        <f>((uNES*L1223+ uOCEX*G1223+uEREX*H1223+uHOEX*I1223+uNES*S1223+ uOCEX*N1223+uEREX*O1223+uHOEX*P1223)/('Life tables'!$I$2/2))</f>
        <v>4.8671009506708565</v>
      </c>
    </row>
    <row r="1224" spans="1:28" x14ac:dyDescent="0.25">
      <c r="A1224" s="4">
        <v>1218</v>
      </c>
      <c r="C1224" s="105">
        <f>IF(male=0,VLOOKUP((($A$5:$A$1570/'Life tables'!$I$2)*2)+age,lifetable,13,1),IF(male=1,VLOOKUP((($A$5:$A$1570/'Life tables'!$I$2)*2)+age,lifetable,10,1),"error"))</f>
        <v>2.9066211973534095E-3</v>
      </c>
      <c r="F1224" s="96">
        <f t="shared" si="380"/>
        <v>33.591744417318488</v>
      </c>
      <c r="G1224" s="96">
        <f t="shared" si="381"/>
        <v>3.3743610303673042</v>
      </c>
      <c r="H1224" s="96">
        <f t="shared" ref="H1224:H1287" si="388">F1224*rrEREX</f>
        <v>0.19271257590499574</v>
      </c>
      <c r="I1224" s="96">
        <f t="shared" ref="I1224:I1287" si="389">F1224*rrHOEX</f>
        <v>7.7218106606473935E-2</v>
      </c>
      <c r="J1224" s="96">
        <f t="shared" si="382"/>
        <v>0.10823105192144879</v>
      </c>
      <c r="K1224" s="96">
        <f t="shared" ref="K1224:K1287" si="390">F1224*amr + I1224*amrHOEX</f>
        <v>8.0688610805088351E-2</v>
      </c>
      <c r="L1224" s="96">
        <f t="shared" ref="L1224:L1287" si="391">F1224-SUM(G1224:K1224)</f>
        <v>29.758533041713175</v>
      </c>
      <c r="M1224" s="96">
        <f t="shared" si="383"/>
        <v>158.95572499627428</v>
      </c>
      <c r="N1224" s="96">
        <f t="shared" si="384"/>
        <v>15.307780714984352</v>
      </c>
      <c r="O1224" s="96">
        <f t="shared" ref="O1224:O1287" si="392">M1224*rrEREXc</f>
        <v>0.36539513893608838</v>
      </c>
      <c r="P1224" s="96">
        <f t="shared" ref="P1224:P1287" si="393">M1224*rrHOEXc</f>
        <v>0.36539513893608838</v>
      </c>
      <c r="Q1224" s="96">
        <f t="shared" si="385"/>
        <v>0.50864213013794435</v>
      </c>
      <c r="R1224" s="96">
        <f t="shared" si="386"/>
        <v>2.8643003514607135E-2</v>
      </c>
      <c r="S1224" s="96">
        <f t="shared" ref="S1224:S1287" si="394">M1224-SUM(N1224:R1224)</f>
        <v>142.3798688697652</v>
      </c>
      <c r="T1224" s="96">
        <f t="shared" ref="T1224:U1239" si="395">J1224+Q1224+T1223</f>
        <v>356.37356001434188</v>
      </c>
      <c r="U1224" s="96">
        <f t="shared" si="395"/>
        <v>451.80517536844457</v>
      </c>
      <c r="V1224" s="32">
        <f t="shared" ref="V1224:V1287" si="396">SUM(G1224:I1224,L1224,N1224,O1224,P1224,S1224,T1224,U1224)</f>
        <v>1000.0000000000001</v>
      </c>
      <c r="W1224" s="100">
        <f>IF(A1224=1,((cPH1_+cPHr+(cNES*L1224+(cNES+cOSEX)*G1224+(cNES+cEREX)*H1224+(cNES+cHOEX)*I1224+(cNES+cNES)*S1224+(cNES+cOSEX)*N1224+(cNES+cEREX)*O1224+(cNES+cHOEX)*P1224)))/(1+cDR)^(A$6:A$65537 + 0.5),(cPHr+(cNES*L1224+(cNES+cOSEX)*G1224+(cNES+cEREX)*H1224+(cNES+cHOEX)*I1224+(cNES+cNES)*S1224+(cNES+cOSEX)*N1224+(cNES+cEREX)*O1224+(cNES+cHOEX)*P1224))/(1+cDR)^(((cycle + 0.5)/('Life tables'!$I$2/2))))</f>
        <v>3010.4381482392532</v>
      </c>
      <c r="X1224" s="107">
        <f>((L1224+G1224+H1224+I1224+N1224+O1224+P1224+S1224)/('Life tables'!$I$2/2))/(1+oDR)^(((cycle + 0.5)/('Life tables'!$I$2/2)))</f>
        <v>3.6688375678378766</v>
      </c>
      <c r="Y1224" s="31">
        <f>((uNES*L1224+ uOCEX*G1224+uEREX*H1224+uHOEX*I1224+uNES*S1224+ uOCEX*N1224+uEREX*O1224+uHOEX*P1224)/('Life tables'!$I$2/2))/(1+oDR)^(((cycle + 0.5)/('Life tables'!$I$2/2)))</f>
        <v>2.4178324918000436</v>
      </c>
      <c r="Z1224" s="100">
        <f t="shared" si="387"/>
        <v>45850.979188202495</v>
      </c>
      <c r="AA1224" s="107">
        <f>((L1224+G1224+H1224+I1224+N1224+O1224+P1224+S1224)/('Life tables'!$I$2/2))</f>
        <v>7.3575219106422418</v>
      </c>
      <c r="AB1224" s="31">
        <f>((uNES*L1224+ uOCEX*G1224+uEREX*H1224+uHOEX*I1224+uNES*S1224+ uOCEX*N1224+uEREX*O1224+uHOEX*P1224)/('Life tables'!$I$2/2))</f>
        <v>4.8487443790445948</v>
      </c>
    </row>
    <row r="1225" spans="1:28" x14ac:dyDescent="0.25">
      <c r="A1225" s="4">
        <v>1219</v>
      </c>
      <c r="C1225" s="105">
        <f>IF(male=0,VLOOKUP((($A$5:$A$1570/'Life tables'!$I$2)*2)+age,lifetable,13,1),IF(male=1,VLOOKUP((($A$5:$A$1570/'Life tables'!$I$2)*2)+age,lifetable,10,1),"error"))</f>
        <v>2.9066211973534095E-3</v>
      </c>
      <c r="F1225" s="96">
        <f t="shared" si="380"/>
        <v>33.464980830677995</v>
      </c>
      <c r="G1225" s="96">
        <f t="shared" si="381"/>
        <v>3.3616273627876967</v>
      </c>
      <c r="H1225" s="96">
        <f t="shared" si="388"/>
        <v>0.19198534551740531</v>
      </c>
      <c r="I1225" s="96">
        <f t="shared" si="389"/>
        <v>7.6926712267870359E-2</v>
      </c>
      <c r="J1225" s="96">
        <f t="shared" si="382"/>
        <v>0.10782262548913873</v>
      </c>
      <c r="K1225" s="96">
        <f t="shared" si="390"/>
        <v>8.0384119987951183E-2</v>
      </c>
      <c r="L1225" s="96">
        <f t="shared" si="391"/>
        <v>29.646234664627933</v>
      </c>
      <c r="M1225" s="96">
        <f t="shared" si="383"/>
        <v>158.3562837865357</v>
      </c>
      <c r="N1225" s="96">
        <f t="shared" si="384"/>
        <v>15.250053227720723</v>
      </c>
      <c r="O1225" s="96">
        <f t="shared" si="392"/>
        <v>0.364017189798858</v>
      </c>
      <c r="P1225" s="96">
        <f t="shared" si="393"/>
        <v>0.364017189798858</v>
      </c>
      <c r="Q1225" s="96">
        <f t="shared" si="385"/>
        <v>0.50672397932065827</v>
      </c>
      <c r="R1225" s="96">
        <f t="shared" si="386"/>
        <v>2.8534987293878086E-2</v>
      </c>
      <c r="S1225" s="96">
        <f t="shared" si="394"/>
        <v>141.84293721260272</v>
      </c>
      <c r="T1225" s="96">
        <f t="shared" si="395"/>
        <v>356.98810661915167</v>
      </c>
      <c r="U1225" s="96">
        <f t="shared" si="395"/>
        <v>451.91409447572642</v>
      </c>
      <c r="V1225" s="32">
        <f t="shared" si="396"/>
        <v>1000.0000000000001</v>
      </c>
      <c r="W1225" s="100">
        <f>IF(A1225=1,((cPH1_+cPHr+(cNES*L1225+(cNES+cOSEX)*G1225+(cNES+cEREX)*H1225+(cNES+cHOEX)*I1225+(cNES+cNES)*S1225+(cNES+cOSEX)*N1225+(cNES+cEREX)*O1225+(cNES+cHOEX)*P1225)))/(1+cDR)^(A$6:A$65537 + 0.5),(cPHr+(cNES*L1225+(cNES+cOSEX)*G1225+(cNES+cEREX)*H1225+(cNES+cHOEX)*I1225+(cNES+cNES)*S1225+(cNES+cOSEX)*N1225+(cNES+cEREX)*O1225+(cNES+cHOEX)*P1225))/(1+cDR)^(((cycle + 0.5)/('Life tables'!$I$2/2))))</f>
        <v>2992.3953447096983</v>
      </c>
      <c r="X1225" s="107">
        <f>((L1225+G1225+H1225+I1225+N1225+O1225+P1225+S1225)/('Life tables'!$I$2/2))/(1+oDR)^(((cycle + 0.5)/('Life tables'!$I$2/2)))</f>
        <v>3.6529136573238508</v>
      </c>
      <c r="Y1225" s="31">
        <f>((uNES*L1225+ uOCEX*G1225+uEREX*H1225+uHOEX*I1225+uNES*S1225+ uOCEX*N1225+uEREX*O1225+uHOEX*P1225)/('Life tables'!$I$2/2))/(1+oDR)^(((cycle + 0.5)/('Life tables'!$I$2/2)))</f>
        <v>2.4073383389086089</v>
      </c>
      <c r="Z1225" s="100">
        <f t="shared" si="387"/>
        <v>45678.150563523843</v>
      </c>
      <c r="AA1225" s="107">
        <f>((L1225+G1225+H1225+I1225+N1225+O1225+P1225+S1225)/('Life tables'!$I$2/2))</f>
        <v>7.3297725636710682</v>
      </c>
      <c r="AB1225" s="31">
        <f>((uNES*L1225+ uOCEX*G1225+uEREX*H1225+uHOEX*I1225+uNES*S1225+ uOCEX*N1225+uEREX*O1225+uHOEX*P1225)/('Life tables'!$I$2/2))</f>
        <v>4.8304570442359784</v>
      </c>
    </row>
    <row r="1226" spans="1:28" x14ac:dyDescent="0.25">
      <c r="A1226" s="4">
        <v>1220</v>
      </c>
      <c r="C1226" s="105">
        <f>IF(male=0,VLOOKUP((($A$5:$A$1570/'Life tables'!$I$2)*2)+age,lifetable,13,1),IF(male=1,VLOOKUP((($A$5:$A$1570/'Life tables'!$I$2)*2)+age,lifetable,10,1),"error"))</f>
        <v>2.9066211973534095E-3</v>
      </c>
      <c r="F1226" s="96">
        <f t="shared" si="380"/>
        <v>33.338697919921074</v>
      </c>
      <c r="G1226" s="96">
        <f t="shared" si="381"/>
        <v>3.3489419801065936</v>
      </c>
      <c r="H1226" s="96">
        <f t="shared" si="388"/>
        <v>0.19126087272068445</v>
      </c>
      <c r="I1226" s="96">
        <f t="shared" si="389"/>
        <v>7.6636422869848619E-2</v>
      </c>
      <c r="J1226" s="96">
        <f t="shared" si="382"/>
        <v>0.10741574777236623</v>
      </c>
      <c r="K1226" s="96">
        <f t="shared" si="390"/>
        <v>8.0080783772040184E-2</v>
      </c>
      <c r="L1226" s="96">
        <f t="shared" si="391"/>
        <v>29.534362112679542</v>
      </c>
      <c r="M1226" s="96">
        <f t="shared" si="383"/>
        <v>157.75910098520097</v>
      </c>
      <c r="N1226" s="96">
        <f t="shared" si="384"/>
        <v>15.192543230079517</v>
      </c>
      <c r="O1226" s="96">
        <f t="shared" si="392"/>
        <v>0.36264443211637087</v>
      </c>
      <c r="P1226" s="96">
        <f t="shared" si="393"/>
        <v>0.36264443211637087</v>
      </c>
      <c r="Q1226" s="96">
        <f t="shared" si="385"/>
        <v>0.50481305518024278</v>
      </c>
      <c r="R1226" s="96">
        <f t="shared" si="386"/>
        <v>2.8427378026719609E-2</v>
      </c>
      <c r="S1226" s="96">
        <f t="shared" si="394"/>
        <v>141.30802845768176</v>
      </c>
      <c r="T1226" s="96">
        <f t="shared" si="395"/>
        <v>357.60033542210425</v>
      </c>
      <c r="U1226" s="96">
        <f t="shared" si="395"/>
        <v>452.02260263752515</v>
      </c>
      <c r="V1226" s="32">
        <f t="shared" si="396"/>
        <v>1000</v>
      </c>
      <c r="W1226" s="100">
        <f>IF(A1226=1,((cPH1_+cPHr+(cNES*L1226+(cNES+cOSEX)*G1226+(cNES+cEREX)*H1226+(cNES+cHOEX)*I1226+(cNES+cNES)*S1226+(cNES+cOSEX)*N1226+(cNES+cEREX)*O1226+(cNES+cHOEX)*P1226)))/(1+cDR)^(A$6:A$65537 + 0.5),(cPHr+(cNES*L1226+(cNES+cOSEX)*G1226+(cNES+cEREX)*H1226+(cNES+cHOEX)*I1226+(cNES+cNES)*S1226+(cNES+cOSEX)*N1226+(cNES+cEREX)*O1226+(cNES+cHOEX)*P1226))/(1+cDR)^(((cycle + 0.5)/('Life tables'!$I$2/2))))</f>
        <v>2974.4606901420298</v>
      </c>
      <c r="X1226" s="107">
        <f>((L1226+G1226+H1226+I1226+N1226+O1226+P1226+S1226)/('Life tables'!$I$2/2))/(1+oDR)^(((cycle + 0.5)/('Life tables'!$I$2/2)))</f>
        <v>3.6370588644976749</v>
      </c>
      <c r="Y1226" s="31">
        <f>((uNES*L1226+ uOCEX*G1226+uEREX*H1226+uHOEX*I1226+uNES*S1226+ uOCEX*N1226+uEREX*O1226+uHOEX*P1226)/('Life tables'!$I$2/2))/(1+oDR)^(((cycle + 0.5)/('Life tables'!$I$2/2)))</f>
        <v>2.3968897357986814</v>
      </c>
      <c r="Z1226" s="100">
        <f t="shared" si="387"/>
        <v>45505.973559023485</v>
      </c>
      <c r="AA1226" s="107">
        <f>((L1226+G1226+H1226+I1226+N1226+O1226+P1226+S1226)/('Life tables'!$I$2/2))</f>
        <v>7.3021278808954122</v>
      </c>
      <c r="AB1226" s="31">
        <f>((uNES*L1226+ uOCEX*G1226+uEREX*H1226+uHOEX*I1226+uNES*S1226+ uOCEX*N1226+uEREX*O1226+uHOEX*P1226)/('Life tables'!$I$2/2))</f>
        <v>4.8122386849586771</v>
      </c>
    </row>
    <row r="1227" spans="1:28" x14ac:dyDescent="0.25">
      <c r="A1227" s="4">
        <v>1221</v>
      </c>
      <c r="C1227" s="105">
        <f>IF(male=0,VLOOKUP((($A$5:$A$1570/'Life tables'!$I$2)*2)+age,lifetable,13,1),IF(male=1,VLOOKUP((($A$5:$A$1570/'Life tables'!$I$2)*2)+age,lifetable,10,1),"error"))</f>
        <v>2.9066211973534095E-3</v>
      </c>
      <c r="F1227" s="96">
        <f t="shared" si="380"/>
        <v>33.212893778335271</v>
      </c>
      <c r="G1227" s="96">
        <f t="shared" si="381"/>
        <v>3.3363046907907377</v>
      </c>
      <c r="H1227" s="96">
        <f t="shared" si="388"/>
        <v>0.19053914657620899</v>
      </c>
      <c r="I1227" s="96">
        <f t="shared" si="389"/>
        <v>7.6347234029405422E-2</v>
      </c>
      <c r="J1227" s="96">
        <f t="shared" si="382"/>
        <v>0.10701041262779165</v>
      </c>
      <c r="K1227" s="96">
        <f t="shared" si="390"/>
        <v>7.9778597577361596E-2</v>
      </c>
      <c r="L1227" s="96">
        <f t="shared" si="391"/>
        <v>29.422913696733765</v>
      </c>
      <c r="M1227" s="96">
        <f t="shared" si="383"/>
        <v>157.16416816203542</v>
      </c>
      <c r="N1227" s="96">
        <f t="shared" si="384"/>
        <v>15.135249910210867</v>
      </c>
      <c r="O1227" s="96">
        <f t="shared" si="392"/>
        <v>0.36127684650985492</v>
      </c>
      <c r="P1227" s="96">
        <f t="shared" si="393"/>
        <v>0.36127684650985492</v>
      </c>
      <c r="Q1227" s="96">
        <f t="shared" si="385"/>
        <v>0.50290933074080513</v>
      </c>
      <c r="R1227" s="96">
        <f t="shared" si="386"/>
        <v>2.8320174194046803E-2</v>
      </c>
      <c r="S1227" s="96">
        <f t="shared" si="394"/>
        <v>140.77513505387</v>
      </c>
      <c r="T1227" s="96">
        <f t="shared" si="395"/>
        <v>358.21025516547286</v>
      </c>
      <c r="U1227" s="96">
        <f t="shared" si="395"/>
        <v>452.13070140929653</v>
      </c>
      <c r="V1227" s="32">
        <f t="shared" si="396"/>
        <v>1000.0000000000001</v>
      </c>
      <c r="W1227" s="100">
        <f>IF(A1227=1,((cPH1_+cPHr+(cNES*L1227+(cNES+cOSEX)*G1227+(cNES+cEREX)*H1227+(cNES+cHOEX)*I1227+(cNES+cNES)*S1227+(cNES+cOSEX)*N1227+(cNES+cEREX)*O1227+(cNES+cHOEX)*P1227)))/(1+cDR)^(A$6:A$65537 + 0.5),(cPHr+(cNES*L1227+(cNES+cOSEX)*G1227+(cNES+cEREX)*H1227+(cNES+cHOEX)*I1227+(cNES+cNES)*S1227+(cNES+cOSEX)*N1227+(cNES+cEREX)*O1227+(cNES+cHOEX)*P1227))/(1+cDR)^(((cycle + 0.5)/('Life tables'!$I$2/2))))</f>
        <v>2956.6335367092715</v>
      </c>
      <c r="X1227" s="107">
        <f>((L1227+G1227+H1227+I1227+N1227+O1227+P1227+S1227)/('Life tables'!$I$2/2))/(1+oDR)^(((cycle + 0.5)/('Life tables'!$I$2/2)))</f>
        <v>3.6212728892472192</v>
      </c>
      <c r="Y1227" s="31">
        <f>((uNES*L1227+ uOCEX*G1227+uEREX*H1227+uHOEX*I1227+uNES*S1227+ uOCEX*N1227+uEREX*O1227+uHOEX*P1227)/('Life tables'!$I$2/2))/(1+oDR)^(((cycle + 0.5)/('Life tables'!$I$2/2)))</f>
        <v>2.3864864846932203</v>
      </c>
      <c r="Z1227" s="100">
        <f t="shared" si="387"/>
        <v>45334.445724700759</v>
      </c>
      <c r="AA1227" s="107">
        <f>((L1227+G1227+H1227+I1227+N1227+O1227+P1227+S1227)/('Life tables'!$I$2/2))</f>
        <v>7.2745874673342179</v>
      </c>
      <c r="AB1227" s="31">
        <f>((uNES*L1227+ uOCEX*G1227+uEREX*H1227+uHOEX*I1227+uNES*S1227+ uOCEX*N1227+uEREX*O1227+uHOEX*P1227)/('Life tables'!$I$2/2))</f>
        <v>4.7940890409175134</v>
      </c>
    </row>
    <row r="1228" spans="1:28" x14ac:dyDescent="0.25">
      <c r="A1228" s="4">
        <v>1222</v>
      </c>
      <c r="C1228" s="105">
        <f>IF(male=0,VLOOKUP((($A$5:$A$1570/'Life tables'!$I$2)*2)+age,lifetable,13,1),IF(male=1,VLOOKUP((($A$5:$A$1570/'Life tables'!$I$2)*2)+age,lifetable,10,1),"error"))</f>
        <v>2.9066211973534095E-3</v>
      </c>
      <c r="F1228" s="96">
        <f t="shared" si="380"/>
        <v>33.08756650980844</v>
      </c>
      <c r="G1228" s="96">
        <f t="shared" si="381"/>
        <v>3.3237153043716954</v>
      </c>
      <c r="H1228" s="96">
        <f t="shared" si="388"/>
        <v>0.18982015620616763</v>
      </c>
      <c r="I1228" s="96">
        <f t="shared" si="389"/>
        <v>7.6059141387904677E-2</v>
      </c>
      <c r="J1228" s="96">
        <f t="shared" si="382"/>
        <v>0.10660661394622906</v>
      </c>
      <c r="K1228" s="96">
        <f t="shared" si="390"/>
        <v>7.9477556849384026E-2</v>
      </c>
      <c r="L1228" s="96">
        <f t="shared" si="391"/>
        <v>29.311887737047059</v>
      </c>
      <c r="M1228" s="96">
        <f t="shared" si="383"/>
        <v>156.57147691542227</v>
      </c>
      <c r="N1228" s="96">
        <f t="shared" si="384"/>
        <v>15.078172459020873</v>
      </c>
      <c r="O1228" s="96">
        <f t="shared" si="392"/>
        <v>0.3599144136663226</v>
      </c>
      <c r="P1228" s="96">
        <f t="shared" si="393"/>
        <v>0.3599144136663226</v>
      </c>
      <c r="Q1228" s="96">
        <f t="shared" si="385"/>
        <v>0.501012779118028</v>
      </c>
      <c r="R1228" s="96">
        <f t="shared" si="386"/>
        <v>2.821337428193155E-2</v>
      </c>
      <c r="S1228" s="96">
        <f t="shared" si="394"/>
        <v>140.24424947566879</v>
      </c>
      <c r="T1228" s="96">
        <f t="shared" si="395"/>
        <v>358.81787455853714</v>
      </c>
      <c r="U1228" s="96">
        <f t="shared" si="395"/>
        <v>452.23839234042782</v>
      </c>
      <c r="V1228" s="32">
        <f t="shared" si="396"/>
        <v>1000.0000000000001</v>
      </c>
      <c r="W1228" s="100">
        <f>IF(A1228=1,((cPH1_+cPHr+(cNES*L1228+(cNES+cOSEX)*G1228+(cNES+cEREX)*H1228+(cNES+cHOEX)*I1228+(cNES+cNES)*S1228+(cNES+cOSEX)*N1228+(cNES+cEREX)*O1228+(cNES+cHOEX)*P1228)))/(1+cDR)^(A$6:A$65537 + 0.5),(cPHr+(cNES*L1228+(cNES+cOSEX)*G1228+(cNES+cEREX)*H1228+(cNES+cHOEX)*I1228+(cNES+cNES)*S1228+(cNES+cOSEX)*N1228+(cNES+cEREX)*O1228+(cNES+cHOEX)*P1228))/(1+cDR)^(((cycle + 0.5)/('Life tables'!$I$2/2))))</f>
        <v>2938.9132404469578</v>
      </c>
      <c r="X1228" s="107">
        <f>((L1228+G1228+H1228+I1228+N1228+O1228+P1228+S1228)/('Life tables'!$I$2/2))/(1+oDR)^(((cycle + 0.5)/('Life tables'!$I$2/2)))</f>
        <v>3.6055554327674009</v>
      </c>
      <c r="Y1228" s="31">
        <f>((uNES*L1228+ uOCEX*G1228+uEREX*H1228+uHOEX*I1228+uNES*S1228+ uOCEX*N1228+uEREX*O1228+uHOEX*P1228)/('Life tables'!$I$2/2))/(1+oDR)^(((cycle + 0.5)/('Life tables'!$I$2/2)))</f>
        <v>2.3761283886764653</v>
      </c>
      <c r="Z1228" s="100">
        <f t="shared" si="387"/>
        <v>45163.564619518816</v>
      </c>
      <c r="AA1228" s="107">
        <f>((L1228+G1228+H1228+I1228+N1228+O1228+P1228+S1228)/('Life tables'!$I$2/2))</f>
        <v>7.2471509295046941</v>
      </c>
      <c r="AB1228" s="31">
        <f>((uNES*L1228+ uOCEX*G1228+uEREX*H1228+uHOEX*I1228+uNES*S1228+ uOCEX*N1228+uEREX*O1228+uHOEX*P1228)/('Life tables'!$I$2/2))</f>
        <v>4.7760078528045282</v>
      </c>
    </row>
    <row r="1229" spans="1:28" x14ac:dyDescent="0.25">
      <c r="A1229" s="4">
        <v>1223</v>
      </c>
      <c r="C1229" s="105">
        <f>IF(male=0,VLOOKUP((($A$5:$A$1570/'Life tables'!$I$2)*2)+age,lifetable,13,1),IF(male=1,VLOOKUP((($A$5:$A$1570/'Life tables'!$I$2)*2)+age,lifetable,10,1),"error"))</f>
        <v>2.9066211973534095E-3</v>
      </c>
      <c r="F1229" s="96">
        <f t="shared" si="380"/>
        <v>32.962714228664893</v>
      </c>
      <c r="G1229" s="96">
        <f t="shared" si="381"/>
        <v>3.3111736314293982</v>
      </c>
      <c r="H1229" s="96">
        <f t="shared" si="388"/>
        <v>0.18910389079262205</v>
      </c>
      <c r="I1229" s="96">
        <f t="shared" si="389"/>
        <v>7.5772140610700825E-2</v>
      </c>
      <c r="J1229" s="96">
        <f t="shared" si="382"/>
        <v>0.10620434565211832</v>
      </c>
      <c r="K1229" s="96">
        <f t="shared" si="390"/>
        <v>7.917765705864481E-2</v>
      </c>
      <c r="L1229" s="96">
        <f t="shared" si="391"/>
        <v>29.20128256312141</v>
      </c>
      <c r="M1229" s="96">
        <f t="shared" si="383"/>
        <v>155.98101887237027</v>
      </c>
      <c r="N1229" s="96">
        <f t="shared" si="384"/>
        <v>15.021310070172339</v>
      </c>
      <c r="O1229" s="96">
        <f t="shared" si="392"/>
        <v>0.35855711433858856</v>
      </c>
      <c r="P1229" s="96">
        <f t="shared" si="393"/>
        <v>0.35855711433858856</v>
      </c>
      <c r="Q1229" s="96">
        <f t="shared" si="385"/>
        <v>0.49912337351919156</v>
      </c>
      <c r="R1229" s="96">
        <f t="shared" si="386"/>
        <v>2.8106976781603944E-2</v>
      </c>
      <c r="S1229" s="96">
        <f t="shared" si="394"/>
        <v>139.71536422321995</v>
      </c>
      <c r="T1229" s="96">
        <f t="shared" si="395"/>
        <v>359.42320227770847</v>
      </c>
      <c r="U1229" s="96">
        <f t="shared" si="395"/>
        <v>452.34567697426809</v>
      </c>
      <c r="V1229" s="32">
        <f t="shared" si="396"/>
        <v>1000.0000000000002</v>
      </c>
      <c r="W1229" s="100">
        <f>IF(A1229=1,((cPH1_+cPHr+(cNES*L1229+(cNES+cOSEX)*G1229+(cNES+cEREX)*H1229+(cNES+cHOEX)*I1229+(cNES+cNES)*S1229+(cNES+cOSEX)*N1229+(cNES+cEREX)*O1229+(cNES+cHOEX)*P1229)))/(1+cDR)^(A$6:A$65537 + 0.5),(cPHr+(cNES*L1229+(cNES+cOSEX)*G1229+(cNES+cEREX)*H1229+(cNES+cHOEX)*I1229+(cNES+cNES)*S1229+(cNES+cOSEX)*N1229+(cNES+cEREX)*O1229+(cNES+cHOEX)*P1229))/(1+cDR)^(((cycle + 0.5)/('Life tables'!$I$2/2))))</f>
        <v>2921.2991612308083</v>
      </c>
      <c r="X1229" s="107">
        <f>((L1229+G1229+H1229+I1229+N1229+O1229+P1229+S1229)/('Life tables'!$I$2/2))/(1+oDR)^(((cycle + 0.5)/('Life tables'!$I$2/2)))</f>
        <v>3.5899061975543436</v>
      </c>
      <c r="Y1229" s="31">
        <f>((uNES*L1229+ uOCEX*G1229+uEREX*H1229+uHOEX*I1229+uNES*S1229+ uOCEX*N1229+uEREX*O1229+uHOEX*P1229)/('Life tables'!$I$2/2))/(1+oDR)^(((cycle + 0.5)/('Life tables'!$I$2/2)))</f>
        <v>2.3658152516900874</v>
      </c>
      <c r="Z1229" s="100">
        <f t="shared" si="387"/>
        <v>44993.327811380834</v>
      </c>
      <c r="AA1229" s="107">
        <f>((L1229+G1229+H1229+I1229+N1229+O1229+P1229+S1229)/('Life tables'!$I$2/2))</f>
        <v>7.2198178754163509</v>
      </c>
      <c r="AB1229" s="31">
        <f>((uNES*L1229+ uOCEX*G1229+uEREX*H1229+uHOEX*I1229+uNES*S1229+ uOCEX*N1229+uEREX*O1229+uHOEX*P1229)/('Life tables'!$I$2/2))</f>
        <v>4.7579948622950505</v>
      </c>
    </row>
    <row r="1230" spans="1:28" x14ac:dyDescent="0.25">
      <c r="A1230" s="4">
        <v>1224</v>
      </c>
      <c r="C1230" s="105">
        <f>IF(male=0,VLOOKUP((($A$5:$A$1570/'Life tables'!$I$2)*2)+age,lifetable,13,1),IF(male=1,VLOOKUP((($A$5:$A$1570/'Life tables'!$I$2)*2)+age,lifetable,10,1),"error"))</f>
        <v>2.9066211973534095E-3</v>
      </c>
      <c r="F1230" s="96">
        <f t="shared" si="380"/>
        <v>32.838335059506676</v>
      </c>
      <c r="G1230" s="96">
        <f t="shared" si="381"/>
        <v>3.2986794835761963</v>
      </c>
      <c r="H1230" s="96">
        <f t="shared" si="388"/>
        <v>0.18839033957659632</v>
      </c>
      <c r="I1230" s="96">
        <f t="shared" si="389"/>
        <v>7.5486227386773921E-2</v>
      </c>
      <c r="J1230" s="96">
        <f t="shared" si="382"/>
        <v>0.1058036017030137</v>
      </c>
      <c r="K1230" s="96">
        <f t="shared" si="390"/>
        <v>7.8878893700368796E-2</v>
      </c>
      <c r="L1230" s="96">
        <f t="shared" si="391"/>
        <v>29.091096513563727</v>
      </c>
      <c r="M1230" s="96">
        <f t="shared" si="383"/>
        <v>155.39278568851694</v>
      </c>
      <c r="N1230" s="96">
        <f t="shared" si="384"/>
        <v>14.964661940085078</v>
      </c>
      <c r="O1230" s="96">
        <f t="shared" si="392"/>
        <v>0.35720492934527709</v>
      </c>
      <c r="P1230" s="96">
        <f t="shared" si="393"/>
        <v>0.35720492934527709</v>
      </c>
      <c r="Q1230" s="96">
        <f t="shared" si="385"/>
        <v>0.49724108724318611</v>
      </c>
      <c r="R1230" s="96">
        <f t="shared" si="386"/>
        <v>2.8000980189452799E-2</v>
      </c>
      <c r="S1230" s="96">
        <f t="shared" si="394"/>
        <v>139.18847182230866</v>
      </c>
      <c r="T1230" s="96">
        <f t="shared" si="395"/>
        <v>360.0262469666547</v>
      </c>
      <c r="U1230" s="96">
        <f t="shared" si="395"/>
        <v>452.45255684815788</v>
      </c>
      <c r="V1230" s="32">
        <f t="shared" si="396"/>
        <v>1000.0000000000002</v>
      </c>
      <c r="W1230" s="100">
        <f>IF(A1230=1,((cPH1_+cPHr+(cNES*L1230+(cNES+cOSEX)*G1230+(cNES+cEREX)*H1230+(cNES+cHOEX)*I1230+(cNES+cNES)*S1230+(cNES+cOSEX)*N1230+(cNES+cEREX)*O1230+(cNES+cHOEX)*P1230)))/(1+cDR)^(A$6:A$65537 + 0.5),(cPHr+(cNES*L1230+(cNES+cOSEX)*G1230+(cNES+cEREX)*H1230+(cNES+cHOEX)*I1230+(cNES+cNES)*S1230+(cNES+cOSEX)*N1230+(cNES+cEREX)*O1230+(cNES+cHOEX)*P1230))/(1+cDR)^(((cycle + 0.5)/('Life tables'!$I$2/2))))</f>
        <v>2903.7906627545021</v>
      </c>
      <c r="X1230" s="107">
        <f>((L1230+G1230+H1230+I1230+N1230+O1230+P1230+S1230)/('Life tables'!$I$2/2))/(1+oDR)^(((cycle + 0.5)/('Life tables'!$I$2/2)))</f>
        <v>3.5743248873995754</v>
      </c>
      <c r="Y1230" s="31">
        <f>((uNES*L1230+ uOCEX*G1230+uEREX*H1230+uHOEX*I1230+uNES*S1230+ uOCEX*N1230+uEREX*O1230+uHOEX*P1230)/('Life tables'!$I$2/2))/(1+oDR)^(((cycle + 0.5)/('Life tables'!$I$2/2)))</f>
        <v>2.3555468785293705</v>
      </c>
      <c r="Z1230" s="100">
        <f t="shared" si="387"/>
        <v>44823.732877105984</v>
      </c>
      <c r="AA1230" s="107">
        <f>((L1230+G1230+H1230+I1230+N1230+O1230+P1230+S1230)/('Life tables'!$I$2/2))</f>
        <v>7.192587914565074</v>
      </c>
      <c r="AB1230" s="31">
        <f>((uNES*L1230+ uOCEX*G1230+uEREX*H1230+uHOEX*I1230+uNES*S1230+ uOCEX*N1230+uEREX*O1230+uHOEX*P1230)/('Life tables'!$I$2/2))</f>
        <v>4.7400498120438002</v>
      </c>
    </row>
    <row r="1231" spans="1:28" x14ac:dyDescent="0.25">
      <c r="A1231" s="4">
        <v>1225</v>
      </c>
      <c r="C1231" s="105">
        <f>IF(male=0,VLOOKUP((($A$5:$A$1570/'Life tables'!$I$2)*2)+age,lifetable,13,1),IF(male=1,VLOOKUP((($A$5:$A$1570/'Life tables'!$I$2)*2)+age,lifetable,10,1),"error"))</f>
        <v>2.9066211973534095E-3</v>
      </c>
      <c r="F1231" s="96">
        <f t="shared" si="380"/>
        <v>32.714427137059779</v>
      </c>
      <c r="G1231" s="96">
        <f t="shared" si="381"/>
        <v>3.2862326734414116</v>
      </c>
      <c r="H1231" s="96">
        <f t="shared" si="388"/>
        <v>0.18767949185719454</v>
      </c>
      <c r="I1231" s="96">
        <f t="shared" si="389"/>
        <v>7.5201397428376213E-2</v>
      </c>
      <c r="J1231" s="96">
        <f t="shared" si="382"/>
        <v>0.1054043760890883</v>
      </c>
      <c r="K1231" s="96">
        <f t="shared" si="390"/>
        <v>7.8581262294098925E-2</v>
      </c>
      <c r="L1231" s="96">
        <f t="shared" si="391"/>
        <v>28.981327935949608</v>
      </c>
      <c r="M1231" s="96">
        <f t="shared" si="383"/>
        <v>154.80676904812782</v>
      </c>
      <c r="N1231" s="96">
        <f t="shared" si="384"/>
        <v>14.908227267935844</v>
      </c>
      <c r="O1231" s="96">
        <f t="shared" si="392"/>
        <v>0.35585783957082034</v>
      </c>
      <c r="P1231" s="96">
        <f t="shared" si="393"/>
        <v>0.35585783957082034</v>
      </c>
      <c r="Q1231" s="96">
        <f t="shared" si="385"/>
        <v>0.49536589368050832</v>
      </c>
      <c r="R1231" s="96">
        <f t="shared" si="386"/>
        <v>2.789538300702557E-2</v>
      </c>
      <c r="S1231" s="96">
        <f t="shared" si="394"/>
        <v>138.66356482436279</v>
      </c>
      <c r="T1231" s="96">
        <f t="shared" si="395"/>
        <v>360.62701723642431</v>
      </c>
      <c r="U1231" s="96">
        <f t="shared" si="395"/>
        <v>452.55903349345903</v>
      </c>
      <c r="V1231" s="32">
        <f t="shared" si="396"/>
        <v>1000.0000000000002</v>
      </c>
      <c r="W1231" s="100">
        <f>IF(A1231=1,((cPH1_+cPHr+(cNES*L1231+(cNES+cOSEX)*G1231+(cNES+cEREX)*H1231+(cNES+cHOEX)*I1231+(cNES+cNES)*S1231+(cNES+cOSEX)*N1231+(cNES+cEREX)*O1231+(cNES+cHOEX)*P1231)))/(1+cDR)^(A$6:A$65537 + 0.5),(cPHr+(cNES*L1231+(cNES+cOSEX)*G1231+(cNES+cEREX)*H1231+(cNES+cHOEX)*I1231+(cNES+cNES)*S1231+(cNES+cOSEX)*N1231+(cNES+cEREX)*O1231+(cNES+cHOEX)*P1231))/(1+cDR)^(((cycle + 0.5)/('Life tables'!$I$2/2))))</f>
        <v>2886.3871125075493</v>
      </c>
      <c r="X1231" s="107">
        <f>((L1231+G1231+H1231+I1231+N1231+O1231+P1231+S1231)/('Life tables'!$I$2/2))/(1+oDR)^(((cycle + 0.5)/('Life tables'!$I$2/2)))</f>
        <v>3.5588112073842519</v>
      </c>
      <c r="Y1231" s="31">
        <f>((uNES*L1231+ uOCEX*G1231+uEREX*H1231+uHOEX*I1231+uNES*S1231+ uOCEX*N1231+uEREX*O1231+uHOEX*P1231)/('Life tables'!$I$2/2))/(1+oDR)^(((cycle + 0.5)/('Life tables'!$I$2/2)))</f>
        <v>2.3453230748394032</v>
      </c>
      <c r="Z1231" s="100">
        <f t="shared" si="387"/>
        <v>44654.777402405161</v>
      </c>
      <c r="AA1231" s="107">
        <f>((L1231+G1231+H1231+I1231+N1231+O1231+P1231+S1231)/('Life tables'!$I$2/2))</f>
        <v>7.1654606579272295</v>
      </c>
      <c r="AB1231" s="31">
        <f>((uNES*L1231+ uOCEX*G1231+uEREX*H1231+uHOEX*I1231+uNES*S1231+ uOCEX*N1231+uEREX*O1231+uHOEX*P1231)/('Life tables'!$I$2/2))</f>
        <v>4.7221724456810046</v>
      </c>
    </row>
    <row r="1232" spans="1:28" x14ac:dyDescent="0.25">
      <c r="A1232" s="4">
        <v>1226</v>
      </c>
      <c r="C1232" s="105">
        <f>IF(male=0,VLOOKUP((($A$5:$A$1570/'Life tables'!$I$2)*2)+age,lifetable,13,1),IF(male=1,VLOOKUP((($A$5:$A$1570/'Life tables'!$I$2)*2)+age,lifetable,10,1),"error"))</f>
        <v>3.2375795819468145E-3</v>
      </c>
      <c r="F1232" s="96">
        <f t="shared" si="380"/>
        <v>32.5909886060251</v>
      </c>
      <c r="G1232" s="96">
        <f t="shared" si="381"/>
        <v>3.2738330146563657</v>
      </c>
      <c r="H1232" s="96">
        <f t="shared" si="388"/>
        <v>0.18697133699074595</v>
      </c>
      <c r="I1232" s="96">
        <f t="shared" si="389"/>
        <v>7.4917646470689478E-2</v>
      </c>
      <c r="J1232" s="96">
        <f t="shared" si="382"/>
        <v>0.11696310061487453</v>
      </c>
      <c r="K1232" s="96">
        <f t="shared" si="390"/>
        <v>7.8284758383338218E-2</v>
      </c>
      <c r="L1232" s="96">
        <f t="shared" si="391"/>
        <v>28.860018748909084</v>
      </c>
      <c r="M1232" s="96">
        <f t="shared" si="383"/>
        <v>154.22296066409177</v>
      </c>
      <c r="N1232" s="96">
        <f t="shared" si="384"/>
        <v>14.852005255657881</v>
      </c>
      <c r="O1232" s="96">
        <f t="shared" si="392"/>
        <v>0.35451582596544751</v>
      </c>
      <c r="P1232" s="96">
        <f t="shared" si="393"/>
        <v>0.35451582596544751</v>
      </c>
      <c r="Q1232" s="96">
        <f t="shared" si="385"/>
        <v>0.54968920387938058</v>
      </c>
      <c r="R1232" s="96">
        <f t="shared" si="386"/>
        <v>2.7790183741027485E-2</v>
      </c>
      <c r="S1232" s="96">
        <f t="shared" si="394"/>
        <v>138.0844443688826</v>
      </c>
      <c r="T1232" s="96">
        <f t="shared" si="395"/>
        <v>361.29366954091859</v>
      </c>
      <c r="U1232" s="96">
        <f t="shared" si="395"/>
        <v>452.66510843558342</v>
      </c>
      <c r="V1232" s="32">
        <f t="shared" si="396"/>
        <v>1000.0000000000003</v>
      </c>
      <c r="W1232" s="100">
        <f>IF(A1232=1,((cPH1_+cPHr+(cNES*L1232+(cNES+cOSEX)*G1232+(cNES+cEREX)*H1232+(cNES+cHOEX)*I1232+(cNES+cNES)*S1232+(cNES+cOSEX)*N1232+(cNES+cEREX)*O1232+(cNES+cHOEX)*P1232)))/(1+cDR)^(A$6:A$65537 + 0.5),(cPHr+(cNES*L1232+(cNES+cOSEX)*G1232+(cNES+cEREX)*H1232+(cNES+cHOEX)*I1232+(cNES+cNES)*S1232+(cNES+cOSEX)*N1232+(cNES+cEREX)*O1232+(cNES+cHOEX)*P1232))/(1+cDR)^(((cycle + 0.5)/('Life tables'!$I$2/2))))</f>
        <v>2868.1823673858321</v>
      </c>
      <c r="X1232" s="107">
        <f>((L1232+G1232+H1232+I1232+N1232+O1232+P1232+S1232)/('Life tables'!$I$2/2))/(1+oDR)^(((cycle + 0.5)/('Life tables'!$I$2/2)))</f>
        <v>3.5420673860130107</v>
      </c>
      <c r="Y1232" s="31">
        <f>((uNES*L1232+ uOCEX*G1232+uEREX*H1232+uHOEX*I1232+uNES*S1232+ uOCEX*N1232+uEREX*O1232+uHOEX*P1232)/('Life tables'!$I$2/2))/(1+oDR)^(((cycle + 0.5)/('Life tables'!$I$2/2)))</f>
        <v>2.3342743369448304</v>
      </c>
      <c r="Z1232" s="100">
        <f t="shared" si="387"/>
        <v>44472.418586642074</v>
      </c>
      <c r="AA1232" s="107">
        <f>((L1232+G1232+H1232+I1232+N1232+O1232+P1232+S1232)/('Life tables'!$I$2/2))</f>
        <v>7.1358218289929516</v>
      </c>
      <c r="AB1232" s="31">
        <f>((uNES*L1232+ uOCEX*G1232+uEREX*H1232+uHOEX*I1232+uNES*S1232+ uOCEX*N1232+uEREX*O1232+uHOEX*P1232)/('Life tables'!$I$2/2))</f>
        <v>4.7026112022047748</v>
      </c>
    </row>
    <row r="1233" spans="1:28" x14ac:dyDescent="0.25">
      <c r="A1233" s="4">
        <v>1227</v>
      </c>
      <c r="C1233" s="105">
        <f>IF(male=0,VLOOKUP((($A$5:$A$1570/'Life tables'!$I$2)*2)+age,lifetable,13,1),IF(male=1,VLOOKUP((($A$5:$A$1570/'Life tables'!$I$2)*2)+age,lifetable,10,1),"error"))</f>
        <v>3.2375795819468145E-3</v>
      </c>
      <c r="F1233" s="96">
        <f t="shared" si="380"/>
        <v>32.456041899201814</v>
      </c>
      <c r="G1233" s="96">
        <f t="shared" si="381"/>
        <v>3.2602773355280701</v>
      </c>
      <c r="H1233" s="96">
        <f t="shared" si="388"/>
        <v>0.18619716083726212</v>
      </c>
      <c r="I1233" s="96">
        <f t="shared" si="389"/>
        <v>7.4607441407677014E-2</v>
      </c>
      <c r="J1233" s="96">
        <f t="shared" si="382"/>
        <v>0.11647880155176173</v>
      </c>
      <c r="K1233" s="96">
        <f t="shared" si="390"/>
        <v>7.7960611409277555E-2</v>
      </c>
      <c r="L1233" s="96">
        <f t="shared" si="391"/>
        <v>28.740520548467767</v>
      </c>
      <c r="M1233" s="96">
        <f t="shared" si="383"/>
        <v>153.58518012429644</v>
      </c>
      <c r="N1233" s="96">
        <f t="shared" si="384"/>
        <v>14.790585607842742</v>
      </c>
      <c r="O1233" s="96">
        <f t="shared" si="392"/>
        <v>0.35304974533856409</v>
      </c>
      <c r="P1233" s="96">
        <f t="shared" si="393"/>
        <v>0.35304974533856409</v>
      </c>
      <c r="Q1233" s="96">
        <f t="shared" si="385"/>
        <v>0.54741599452287337</v>
      </c>
      <c r="R1233" s="96">
        <f t="shared" si="386"/>
        <v>2.7675258970351037E-2</v>
      </c>
      <c r="S1233" s="96">
        <f t="shared" si="394"/>
        <v>137.51340377228334</v>
      </c>
      <c r="T1233" s="96">
        <f t="shared" si="395"/>
        <v>361.95756433699324</v>
      </c>
      <c r="U1233" s="96">
        <f t="shared" si="395"/>
        <v>452.77074430596304</v>
      </c>
      <c r="V1233" s="32">
        <f t="shared" si="396"/>
        <v>1000.0000000000002</v>
      </c>
      <c r="W1233" s="100">
        <f>IF(A1233=1,((cPH1_+cPHr+(cNES*L1233+(cNES+cOSEX)*G1233+(cNES+cEREX)*H1233+(cNES+cHOEX)*I1233+(cNES+cNES)*S1233+(cNES+cOSEX)*N1233+(cNES+cEREX)*O1233+(cNES+cHOEX)*P1233)))/(1+cDR)^(A$6:A$65537 + 0.5),(cPHr+(cNES*L1233+(cNES+cOSEX)*G1233+(cNES+cEREX)*H1233+(cNES+cHOEX)*I1233+(cNES+cNES)*S1233+(cNES+cOSEX)*N1233+(cNES+cEREX)*O1233+(cNES+cHOEX)*P1233))/(1+cDR)^(((cycle + 0.5)/('Life tables'!$I$2/2))))</f>
        <v>2849.9494484321599</v>
      </c>
      <c r="X1233" s="107">
        <f>((L1233+G1233+H1233+I1233+N1233+O1233+P1233+S1233)/('Life tables'!$I$2/2))/(1+oDR)^(((cycle + 0.5)/('Life tables'!$I$2/2)))</f>
        <v>3.5254023484533259</v>
      </c>
      <c r="Y1233" s="31">
        <f>((uNES*L1233+ uOCEX*G1233+uEREX*H1233+uHOEX*I1233+uNES*S1233+ uOCEX*N1233+uEREX*O1233+uHOEX*P1233)/('Life tables'!$I$2/2))/(1+oDR)^(((cycle + 0.5)/('Life tables'!$I$2/2)))</f>
        <v>2.3232918360226278</v>
      </c>
      <c r="Z1233" s="100">
        <f t="shared" si="387"/>
        <v>44288.5823475176</v>
      </c>
      <c r="AA1233" s="107">
        <f>((L1233+G1233+H1233+I1233+N1233+O1233+P1233+S1233)/('Life tables'!$I$2/2))</f>
        <v>7.1063056085121472</v>
      </c>
      <c r="AB1233" s="31">
        <f>((uNES*L1233+ uOCEX*G1233+uEREX*H1233+uHOEX*I1233+uNES*S1233+ uOCEX*N1233+uEREX*O1233+uHOEX*P1233)/('Life tables'!$I$2/2))</f>
        <v>4.683159586530997</v>
      </c>
    </row>
    <row r="1234" spans="1:28" x14ac:dyDescent="0.25">
      <c r="A1234" s="4">
        <v>1228</v>
      </c>
      <c r="C1234" s="105">
        <f>IF(male=0,VLOOKUP((($A$5:$A$1570/'Life tables'!$I$2)*2)+age,lifetable,13,1),IF(male=1,VLOOKUP((($A$5:$A$1570/'Life tables'!$I$2)*2)+age,lifetable,10,1),"error"))</f>
        <v>3.2375795819468145E-3</v>
      </c>
      <c r="F1234" s="96">
        <f t="shared" si="380"/>
        <v>32.321658536014645</v>
      </c>
      <c r="G1234" s="96">
        <f t="shared" si="381"/>
        <v>3.2467782454470351</v>
      </c>
      <c r="H1234" s="96">
        <f t="shared" si="388"/>
        <v>0.18542621653151703</v>
      </c>
      <c r="I1234" s="96">
        <f t="shared" si="389"/>
        <v>7.4298531315488595E-2</v>
      </c>
      <c r="J1234" s="96">
        <f t="shared" si="382"/>
        <v>0.11599652422598217</v>
      </c>
      <c r="K1234" s="96">
        <f t="shared" si="390"/>
        <v>7.7637817607438028E-2</v>
      </c>
      <c r="L1234" s="96">
        <f t="shared" si="391"/>
        <v>28.621521200887184</v>
      </c>
      <c r="M1234" s="96">
        <f t="shared" si="383"/>
        <v>152.95003282102931</v>
      </c>
      <c r="N1234" s="96">
        <f t="shared" si="384"/>
        <v>14.72941954641051</v>
      </c>
      <c r="O1234" s="96">
        <f t="shared" si="392"/>
        <v>0.35158971779235509</v>
      </c>
      <c r="P1234" s="96">
        <f t="shared" si="393"/>
        <v>0.35158971779235509</v>
      </c>
      <c r="Q1234" s="96">
        <f t="shared" si="385"/>
        <v>0.5451521706799406</v>
      </c>
      <c r="R1234" s="96">
        <f t="shared" si="386"/>
        <v>2.7560808695343955E-2</v>
      </c>
      <c r="S1234" s="96">
        <f t="shared" si="394"/>
        <v>136.94472085965882</v>
      </c>
      <c r="T1234" s="96">
        <f t="shared" si="395"/>
        <v>362.61871303189918</v>
      </c>
      <c r="U1234" s="96">
        <f t="shared" si="395"/>
        <v>452.87594293226584</v>
      </c>
      <c r="V1234" s="32">
        <f t="shared" si="396"/>
        <v>1000.0000000000002</v>
      </c>
      <c r="W1234" s="100">
        <f>IF(A1234=1,((cPH1_+cPHr+(cNES*L1234+(cNES+cOSEX)*G1234+(cNES+cEREX)*H1234+(cNES+cHOEX)*I1234+(cNES+cNES)*S1234+(cNES+cOSEX)*N1234+(cNES+cEREX)*O1234+(cNES+cHOEX)*P1234)))/(1+cDR)^(A$6:A$65537 + 0.5),(cPHr+(cNES*L1234+(cNES+cOSEX)*G1234+(cNES+cEREX)*H1234+(cNES+cHOEX)*I1234+(cNES+cNES)*S1234+(cNES+cOSEX)*N1234+(cNES+cEREX)*O1234+(cNES+cHOEX)*P1234))/(1+cDR)^(((cycle + 0.5)/('Life tables'!$I$2/2))))</f>
        <v>2831.832439006856</v>
      </c>
      <c r="X1234" s="107">
        <f>((L1234+G1234+H1234+I1234+N1234+O1234+P1234+S1234)/('Life tables'!$I$2/2))/(1+oDR)^(((cycle + 0.5)/('Life tables'!$I$2/2)))</f>
        <v>3.5088157237865327</v>
      </c>
      <c r="Y1234" s="31">
        <f>((uNES*L1234+ uOCEX*G1234+uEREX*H1234+uHOEX*I1234+uNES*S1234+ uOCEX*N1234+uEREX*O1234+uHOEX*P1234)/('Life tables'!$I$2/2))/(1+oDR)^(((cycle + 0.5)/('Life tables'!$I$2/2)))</f>
        <v>2.3123610102142087</v>
      </c>
      <c r="Z1234" s="100">
        <f t="shared" si="387"/>
        <v>44105.506090849689</v>
      </c>
      <c r="AA1234" s="107">
        <f>((L1234+G1234+H1234+I1234+N1234+O1234+P1234+S1234)/('Life tables'!$I$2/2))</f>
        <v>7.0769114888445133</v>
      </c>
      <c r="AB1234" s="31">
        <f>((uNES*L1234+ uOCEX*G1234+uEREX*H1234+uHOEX*I1234+uNES*S1234+ uOCEX*N1234+uEREX*O1234+uHOEX*P1234)/('Life tables'!$I$2/2))</f>
        <v>4.6637884368237641</v>
      </c>
    </row>
    <row r="1235" spans="1:28" x14ac:dyDescent="0.25">
      <c r="A1235" s="4">
        <v>1229</v>
      </c>
      <c r="C1235" s="105">
        <f>IF(male=0,VLOOKUP((($A$5:$A$1570/'Life tables'!$I$2)*2)+age,lifetable,13,1),IF(male=1,VLOOKUP((($A$5:$A$1570/'Life tables'!$I$2)*2)+age,lifetable,10,1),"error"))</f>
        <v>3.2375795819468145E-3</v>
      </c>
      <c r="F1235" s="96">
        <f t="shared" si="380"/>
        <v>32.187835996837201</v>
      </c>
      <c r="G1235" s="96">
        <f t="shared" si="381"/>
        <v>3.2333354913115171</v>
      </c>
      <c r="H1235" s="96">
        <f t="shared" si="388"/>
        <v>0.18465848961865874</v>
      </c>
      <c r="I1235" s="96">
        <f t="shared" si="389"/>
        <v>7.3990910402201779E-2</v>
      </c>
      <c r="J1235" s="96">
        <f t="shared" si="382"/>
        <v>0.11551625959505729</v>
      </c>
      <c r="K1235" s="96">
        <f t="shared" si="390"/>
        <v>7.7316370925583938E-2</v>
      </c>
      <c r="L1235" s="96">
        <f t="shared" si="391"/>
        <v>28.503018474984181</v>
      </c>
      <c r="M1235" s="96">
        <f t="shared" si="383"/>
        <v>152.31750803899808</v>
      </c>
      <c r="N1235" s="96">
        <f t="shared" si="384"/>
        <v>14.668506039455323</v>
      </c>
      <c r="O1235" s="96">
        <f t="shared" si="392"/>
        <v>0.35013571869533466</v>
      </c>
      <c r="P1235" s="96">
        <f t="shared" si="393"/>
        <v>0.35013571869533466</v>
      </c>
      <c r="Q1235" s="96">
        <f t="shared" si="385"/>
        <v>0.54289769415860067</v>
      </c>
      <c r="R1235" s="96">
        <f t="shared" si="386"/>
        <v>2.7446830985165718E-2</v>
      </c>
      <c r="S1235" s="96">
        <f t="shared" si="394"/>
        <v>136.37838603700834</v>
      </c>
      <c r="T1235" s="96">
        <f t="shared" si="395"/>
        <v>363.27712698565284</v>
      </c>
      <c r="U1235" s="96">
        <f t="shared" si="395"/>
        <v>452.98070613417661</v>
      </c>
      <c r="V1235" s="32">
        <f t="shared" si="396"/>
        <v>1000.0000000000005</v>
      </c>
      <c r="W1235" s="100">
        <f>IF(A1235=1,((cPH1_+cPHr+(cNES*L1235+(cNES+cOSEX)*G1235+(cNES+cEREX)*H1235+(cNES+cHOEX)*I1235+(cNES+cNES)*S1235+(cNES+cOSEX)*N1235+(cNES+cEREX)*O1235+(cNES+cHOEX)*P1235)))/(1+cDR)^(A$6:A$65537 + 0.5),(cPHr+(cNES*L1235+(cNES+cOSEX)*G1235+(cNES+cEREX)*H1235+(cNES+cHOEX)*I1235+(cNES+cNES)*S1235+(cNES+cOSEX)*N1235+(cNES+cEREX)*O1235+(cNES+cHOEX)*P1235))/(1+cDR)^(((cycle + 0.5)/('Life tables'!$I$2/2))))</f>
        <v>2813.8306031196298</v>
      </c>
      <c r="X1235" s="107">
        <f>((L1235+G1235+H1235+I1235+N1235+O1235+P1235+S1235)/('Life tables'!$I$2/2))/(1+oDR)^(((cycle + 0.5)/('Life tables'!$I$2/2)))</f>
        <v>3.4923071428485217</v>
      </c>
      <c r="Y1235" s="31">
        <f>((uNES*L1235+ uOCEX*G1235+uEREX*H1235+uHOEX*I1235+uNES*S1235+ uOCEX*N1235+uEREX*O1235+uHOEX*P1235)/('Life tables'!$I$2/2))/(1+oDR)^(((cycle + 0.5)/('Life tables'!$I$2/2)))</f>
        <v>2.301481616240006</v>
      </c>
      <c r="Z1235" s="100">
        <f t="shared" si="387"/>
        <v>43923.186688481102</v>
      </c>
      <c r="AA1235" s="107">
        <f>((L1235+G1235+H1235+I1235+N1235+O1235+P1235+S1235)/('Life tables'!$I$2/2))</f>
        <v>7.04763896446768</v>
      </c>
      <c r="AB1235" s="31">
        <f>((uNES*L1235+ uOCEX*G1235+uEREX*H1235+uHOEX*I1235+uNES*S1235+ uOCEX*N1235+uEREX*O1235+uHOEX*P1235)/('Life tables'!$I$2/2))</f>
        <v>4.6444974199460489</v>
      </c>
    </row>
    <row r="1236" spans="1:28" x14ac:dyDescent="0.25">
      <c r="A1236" s="4">
        <v>1230</v>
      </c>
      <c r="C1236" s="105">
        <f>IF(male=0,VLOOKUP((($A$5:$A$1570/'Life tables'!$I$2)*2)+age,lifetable,13,1),IF(male=1,VLOOKUP((($A$5:$A$1570/'Life tables'!$I$2)*2)+age,lifetable,10,1),"error"))</f>
        <v>3.2375795819468145E-3</v>
      </c>
      <c r="F1236" s="96">
        <f t="shared" si="380"/>
        <v>32.054571779416527</v>
      </c>
      <c r="G1236" s="96">
        <f t="shared" si="381"/>
        <v>3.2199488217649699</v>
      </c>
      <c r="H1236" s="96">
        <f t="shared" si="388"/>
        <v>0.18389396574350503</v>
      </c>
      <c r="I1236" s="96">
        <f t="shared" si="389"/>
        <v>7.368457291583079E-2</v>
      </c>
      <c r="J1236" s="96">
        <f t="shared" si="382"/>
        <v>0.11503799867885865</v>
      </c>
      <c r="K1236" s="96">
        <f t="shared" si="390"/>
        <v>7.6996265353211302E-2</v>
      </c>
      <c r="L1236" s="96">
        <f t="shared" si="391"/>
        <v>28.385010154960153</v>
      </c>
      <c r="M1236" s="96">
        <f t="shared" si="383"/>
        <v>151.68759510075438</v>
      </c>
      <c r="N1236" s="96">
        <f t="shared" si="384"/>
        <v>14.607844058715768</v>
      </c>
      <c r="O1236" s="96">
        <f t="shared" si="392"/>
        <v>0.34868772350300925</v>
      </c>
      <c r="P1236" s="96">
        <f t="shared" si="393"/>
        <v>0.34868772350300925</v>
      </c>
      <c r="Q1236" s="96">
        <f t="shared" si="385"/>
        <v>0.54065252690175702</v>
      </c>
      <c r="R1236" s="96">
        <f t="shared" si="386"/>
        <v>2.7333323915795092E-2</v>
      </c>
      <c r="S1236" s="96">
        <f t="shared" si="394"/>
        <v>135.81438974421505</v>
      </c>
      <c r="T1236" s="96">
        <f t="shared" si="395"/>
        <v>363.93281751123345</v>
      </c>
      <c r="U1236" s="96">
        <f t="shared" si="395"/>
        <v>453.08503572344563</v>
      </c>
      <c r="V1236" s="32">
        <f t="shared" si="396"/>
        <v>1000.0000000000005</v>
      </c>
      <c r="W1236" s="100">
        <f>IF(A1236=1,((cPH1_+cPHr+(cNES*L1236+(cNES+cOSEX)*G1236+(cNES+cEREX)*H1236+(cNES+cHOEX)*I1236+(cNES+cNES)*S1236+(cNES+cOSEX)*N1236+(cNES+cEREX)*O1236+(cNES+cHOEX)*P1236)))/(1+cDR)^(A$6:A$65537 + 0.5),(cPHr+(cNES*L1236+(cNES+cOSEX)*G1236+(cNES+cEREX)*H1236+(cNES+cHOEX)*I1236+(cNES+cNES)*S1236+(cNES+cOSEX)*N1236+(cNES+cEREX)*O1236+(cNES+cHOEX)*P1236))/(1+cDR)^(((cycle + 0.5)/('Life tables'!$I$2/2))))</f>
        <v>2795.9432094176595</v>
      </c>
      <c r="X1236" s="107">
        <f>((L1236+G1236+H1236+I1236+N1236+O1236+P1236+S1236)/('Life tables'!$I$2/2))/(1+oDR)^(((cycle + 0.5)/('Life tables'!$I$2/2)))</f>
        <v>3.4758762382211223</v>
      </c>
      <c r="Y1236" s="31">
        <f>((uNES*L1236+ uOCEX*G1236+uEREX*H1236+uHOEX*I1236+uNES*S1236+ uOCEX*N1236+uEREX*O1236+uHOEX*P1236)/('Life tables'!$I$2/2))/(1+oDR)^(((cycle + 0.5)/('Life tables'!$I$2/2)))</f>
        <v>2.2906534119708657</v>
      </c>
      <c r="Z1236" s="100">
        <f t="shared" si="387"/>
        <v>43741.621024630214</v>
      </c>
      <c r="AA1236" s="107">
        <f>((L1236+G1236+H1236+I1236+N1236+O1236+P1236+S1236)/('Life tables'!$I$2/2))</f>
        <v>7.0184875319677769</v>
      </c>
      <c r="AB1236" s="31">
        <f>((uNES*L1236+ uOCEX*G1236+uEREX*H1236+uHOEX*I1236+uNES*S1236+ uOCEX*N1236+uEREX*O1236+uHOEX*P1236)/('Life tables'!$I$2/2))</f>
        <v>4.6252862041500036</v>
      </c>
    </row>
    <row r="1237" spans="1:28" x14ac:dyDescent="0.25">
      <c r="A1237" s="4">
        <v>1231</v>
      </c>
      <c r="C1237" s="105">
        <f>IF(male=0,VLOOKUP((($A$5:$A$1570/'Life tables'!$I$2)*2)+age,lifetable,13,1),IF(male=1,VLOOKUP((($A$5:$A$1570/'Life tables'!$I$2)*2)+age,lifetable,10,1),"error"))</f>
        <v>3.2375795819468145E-3</v>
      </c>
      <c r="F1237" s="96">
        <f t="shared" si="380"/>
        <v>31.921863398546218</v>
      </c>
      <c r="G1237" s="96">
        <f t="shared" si="381"/>
        <v>3.2066179871632086</v>
      </c>
      <c r="H1237" s="96">
        <f t="shared" si="388"/>
        <v>0.18313263064866805</v>
      </c>
      <c r="I1237" s="96">
        <f t="shared" si="389"/>
        <v>7.3379513143575173E-2</v>
      </c>
      <c r="J1237" s="96">
        <f t="shared" si="382"/>
        <v>0.11456173255843476</v>
      </c>
      <c r="K1237" s="96">
        <f t="shared" si="390"/>
        <v>7.6677494920762507E-2</v>
      </c>
      <c r="L1237" s="96">
        <f t="shared" si="391"/>
        <v>28.267494040111568</v>
      </c>
      <c r="M1237" s="96">
        <f t="shared" si="383"/>
        <v>151.06028336677508</v>
      </c>
      <c r="N1237" s="96">
        <f t="shared" si="384"/>
        <v>14.547432579582715</v>
      </c>
      <c r="O1237" s="96">
        <f t="shared" si="392"/>
        <v>0.34724570775806535</v>
      </c>
      <c r="P1237" s="96">
        <f t="shared" si="393"/>
        <v>0.34724570775806535</v>
      </c>
      <c r="Q1237" s="96">
        <f t="shared" si="385"/>
        <v>0.53841663098748826</v>
      </c>
      <c r="R1237" s="96">
        <f t="shared" si="386"/>
        <v>2.7220285570044762E-2</v>
      </c>
      <c r="S1237" s="96">
        <f t="shared" si="394"/>
        <v>135.25272245511871</v>
      </c>
      <c r="T1237" s="96">
        <f t="shared" si="395"/>
        <v>364.58579587477936</v>
      </c>
      <c r="U1237" s="96">
        <f t="shared" si="395"/>
        <v>453.18893350393643</v>
      </c>
      <c r="V1237" s="32">
        <f t="shared" si="396"/>
        <v>1000.0000000000005</v>
      </c>
      <c r="W1237" s="100">
        <f>IF(A1237=1,((cPH1_+cPHr+(cNES*L1237+(cNES+cOSEX)*G1237+(cNES+cEREX)*H1237+(cNES+cHOEX)*I1237+(cNES+cNES)*S1237+(cNES+cOSEX)*N1237+(cNES+cEREX)*O1237+(cNES+cHOEX)*P1237)))/(1+cDR)^(A$6:A$65537 + 0.5),(cPHr+(cNES*L1237+(cNES+cOSEX)*G1237+(cNES+cEREX)*H1237+(cNES+cHOEX)*I1237+(cNES+cNES)*S1237+(cNES+cOSEX)*N1237+(cNES+cEREX)*O1237+(cNES+cHOEX)*P1237))/(1+cDR)^(((cycle + 0.5)/('Life tables'!$I$2/2))))</f>
        <v>2778.169531157781</v>
      </c>
      <c r="X1237" s="107">
        <f>((L1237+G1237+H1237+I1237+N1237+O1237+P1237+S1237)/('Life tables'!$I$2/2))/(1+oDR)^(((cycle + 0.5)/('Life tables'!$I$2/2)))</f>
        <v>3.4595226442235552</v>
      </c>
      <c r="Y1237" s="31">
        <f>((uNES*L1237+ uOCEX*G1237+uEREX*H1237+uHOEX*I1237+uNES*S1237+ uOCEX*N1237+uEREX*O1237+uHOEX*P1237)/('Life tables'!$I$2/2))/(1+oDR)^(((cycle + 0.5)/('Life tables'!$I$2/2)))</f>
        <v>2.2798761564224219</v>
      </c>
      <c r="Z1237" s="100">
        <f t="shared" si="387"/>
        <v>43560.805995860508</v>
      </c>
      <c r="AA1237" s="107">
        <f>((L1237+G1237+H1237+I1237+N1237+O1237+P1237+S1237)/('Life tables'!$I$2/2))</f>
        <v>6.9894566900300745</v>
      </c>
      <c r="AB1237" s="31">
        <f>((uNES*L1237+ uOCEX*G1237+uEREX*H1237+uHOEX*I1237+uNES*S1237+ uOCEX*N1237+uEREX*O1237+uHOEX*P1237)/('Life tables'!$I$2/2))</f>
        <v>4.6061544590708046</v>
      </c>
    </row>
    <row r="1238" spans="1:28" x14ac:dyDescent="0.25">
      <c r="A1238" s="4">
        <v>1232</v>
      </c>
      <c r="C1238" s="105">
        <f>IF(male=0,VLOOKUP((($A$5:$A$1570/'Life tables'!$I$2)*2)+age,lifetable,13,1),IF(male=1,VLOOKUP((($A$5:$A$1570/'Life tables'!$I$2)*2)+age,lifetable,10,1),"error"))</f>
        <v>3.2375795819468145E-3</v>
      </c>
      <c r="F1238" s="96">
        <f t="shared" si="380"/>
        <v>31.789708385750206</v>
      </c>
      <c r="G1238" s="96">
        <f t="shared" si="381"/>
        <v>3.1933427395426461</v>
      </c>
      <c r="H1238" s="96">
        <f t="shared" si="388"/>
        <v>0.18237447017274033</v>
      </c>
      <c r="I1238" s="96">
        <f t="shared" si="389"/>
        <v>7.3075725411092876E-2</v>
      </c>
      <c r="J1238" s="96">
        <f t="shared" si="382"/>
        <v>0.11408745237487622</v>
      </c>
      <c r="K1238" s="96">
        <f t="shared" si="390"/>
        <v>7.6360053698866892E-2</v>
      </c>
      <c r="L1238" s="96">
        <f t="shared" si="391"/>
        <v>28.150467944549984</v>
      </c>
      <c r="M1238" s="96">
        <f t="shared" si="383"/>
        <v>150.43556223553438</v>
      </c>
      <c r="N1238" s="96">
        <f t="shared" si="384"/>
        <v>14.487270581106261</v>
      </c>
      <c r="O1238" s="96">
        <f t="shared" si="392"/>
        <v>0.34580964709053447</v>
      </c>
      <c r="P1238" s="96">
        <f t="shared" si="393"/>
        <v>0.34580964709053447</v>
      </c>
      <c r="Q1238" s="96">
        <f t="shared" si="385"/>
        <v>0.53618996862930479</v>
      </c>
      <c r="R1238" s="96">
        <f t="shared" si="386"/>
        <v>2.7107714037574341E-2</v>
      </c>
      <c r="S1238" s="96">
        <f t="shared" si="394"/>
        <v>134.69337467758015</v>
      </c>
      <c r="T1238" s="96">
        <f t="shared" si="395"/>
        <v>365.23607329578357</v>
      </c>
      <c r="U1238" s="96">
        <f t="shared" si="395"/>
        <v>453.29240127167287</v>
      </c>
      <c r="V1238" s="32">
        <f t="shared" si="396"/>
        <v>1000.0000000000005</v>
      </c>
      <c r="W1238" s="100">
        <f>IF(A1238=1,((cPH1_+cPHr+(cNES*L1238+(cNES+cOSEX)*G1238+(cNES+cEREX)*H1238+(cNES+cHOEX)*I1238+(cNES+cNES)*S1238+(cNES+cOSEX)*N1238+(cNES+cEREX)*O1238+(cNES+cHOEX)*P1238)))/(1+cDR)^(A$6:A$65537 + 0.5),(cPHr+(cNES*L1238+(cNES+cOSEX)*G1238+(cNES+cEREX)*H1238+(cNES+cHOEX)*I1238+(cNES+cNES)*S1238+(cNES+cOSEX)*N1238+(cNES+cEREX)*O1238+(cNES+cHOEX)*P1238))/(1+cDR)^(((cycle + 0.5)/('Life tables'!$I$2/2))))</f>
        <v>2760.5088461787741</v>
      </c>
      <c r="X1238" s="107">
        <f>((L1238+G1238+H1238+I1238+N1238+O1238+P1238+S1238)/('Life tables'!$I$2/2))/(1+oDR)^(((cycle + 0.5)/('Life tables'!$I$2/2)))</f>
        <v>3.443245996903932</v>
      </c>
      <c r="Y1238" s="31">
        <f>((uNES*L1238+ uOCEX*G1238+uEREX*H1238+uHOEX*I1238+uNES*S1238+ uOCEX*N1238+uEREX*O1238+uHOEX*P1238)/('Life tables'!$I$2/2))/(1+oDR)^(((cycle + 0.5)/('Life tables'!$I$2/2)))</f>
        <v>2.2691496097494999</v>
      </c>
      <c r="Z1238" s="100">
        <f t="shared" si="387"/>
        <v>43380.738511049472</v>
      </c>
      <c r="AA1238" s="107">
        <f>((L1238+G1238+H1238+I1238+N1238+O1238+P1238+S1238)/('Life tables'!$I$2/2))</f>
        <v>6.9605459394296814</v>
      </c>
      <c r="AB1238" s="31">
        <f>((uNES*L1238+ uOCEX*G1238+uEREX*H1238+uHOEX*I1238+uNES*S1238+ uOCEX*N1238+uEREX*O1238+uHOEX*P1238)/('Life tables'!$I$2/2))</f>
        <v>4.5871018557205341</v>
      </c>
    </row>
    <row r="1239" spans="1:28" x14ac:dyDescent="0.25">
      <c r="A1239" s="4">
        <v>1233</v>
      </c>
      <c r="C1239" s="105">
        <f>IF(male=0,VLOOKUP((($A$5:$A$1570/'Life tables'!$I$2)*2)+age,lifetable,13,1),IF(male=1,VLOOKUP((($A$5:$A$1570/'Life tables'!$I$2)*2)+age,lifetable,10,1),"error"))</f>
        <v>3.2375795819468145E-3</v>
      </c>
      <c r="F1239" s="96">
        <f t="shared" si="380"/>
        <v>31.65810428897689</v>
      </c>
      <c r="G1239" s="96">
        <f t="shared" si="381"/>
        <v>3.180122832589567</v>
      </c>
      <c r="H1239" s="96">
        <f t="shared" si="388"/>
        <v>0.18161947024853989</v>
      </c>
      <c r="I1239" s="96">
        <f t="shared" si="389"/>
        <v>7.2773204081797105E-2</v>
      </c>
      <c r="J1239" s="96">
        <f t="shared" si="382"/>
        <v>0.11361514932821803</v>
      </c>
      <c r="K1239" s="96">
        <f t="shared" si="390"/>
        <v>7.6043935797605919E-2</v>
      </c>
      <c r="L1239" s="96">
        <f t="shared" si="391"/>
        <v>28.03392969693116</v>
      </c>
      <c r="M1239" s="96">
        <f t="shared" si="383"/>
        <v>149.81342114356704</v>
      </c>
      <c r="N1239" s="96">
        <f t="shared" si="384"/>
        <v>14.427357046001815</v>
      </c>
      <c r="O1239" s="96">
        <f t="shared" si="392"/>
        <v>0.34437951721793891</v>
      </c>
      <c r="P1239" s="96">
        <f t="shared" si="393"/>
        <v>0.34437951721793891</v>
      </c>
      <c r="Q1239" s="96">
        <f t="shared" si="385"/>
        <v>0.53397250217637493</v>
      </c>
      <c r="R1239" s="96">
        <f t="shared" si="386"/>
        <v>2.6995607414901774E-2</v>
      </c>
      <c r="S1239" s="96">
        <f t="shared" si="394"/>
        <v>134.13633695353806</v>
      </c>
      <c r="T1239" s="96">
        <f t="shared" si="395"/>
        <v>365.88366094728815</v>
      </c>
      <c r="U1239" s="96">
        <f t="shared" si="395"/>
        <v>453.39544081488538</v>
      </c>
      <c r="V1239" s="32">
        <f t="shared" si="396"/>
        <v>1000.0000000000005</v>
      </c>
      <c r="W1239" s="100">
        <f>IF(A1239=1,((cPH1_+cPHr+(cNES*L1239+(cNES+cOSEX)*G1239+(cNES+cEREX)*H1239+(cNES+cHOEX)*I1239+(cNES+cNES)*S1239+(cNES+cOSEX)*N1239+(cNES+cEREX)*O1239+(cNES+cHOEX)*P1239)))/(1+cDR)^(A$6:A$65537 + 0.5),(cPHr+(cNES*L1239+(cNES+cOSEX)*G1239+(cNES+cEREX)*H1239+(cNES+cHOEX)*I1239+(cNES+cNES)*S1239+(cNES+cOSEX)*N1239+(cNES+cEREX)*O1239+(cNES+cHOEX)*P1239))/(1+cDR)^(((cycle + 0.5)/('Life tables'!$I$2/2))))</f>
        <v>2742.9604368737646</v>
      </c>
      <c r="X1239" s="107">
        <f>((L1239+G1239+H1239+I1239+N1239+O1239+P1239+S1239)/('Life tables'!$I$2/2))/(1+oDR)^(((cycle + 0.5)/('Life tables'!$I$2/2)))</f>
        <v>3.4270459340308062</v>
      </c>
      <c r="Y1239" s="31">
        <f>((uNES*L1239+ uOCEX*G1239+uEREX*H1239+uHOEX*I1239+uNES*S1239+ uOCEX*N1239+uEREX*O1239+uHOEX*P1239)/('Life tables'!$I$2/2))/(1+oDR)^(((cycle + 0.5)/('Life tables'!$I$2/2)))</f>
        <v>2.2584735332405557</v>
      </c>
      <c r="Z1239" s="100">
        <f t="shared" si="387"/>
        <v>43201.415491356762</v>
      </c>
      <c r="AA1239" s="107">
        <f>((L1239+G1239+H1239+I1239+N1239+O1239+P1239+S1239)/('Life tables'!$I$2/2))</f>
        <v>6.9317547830223027</v>
      </c>
      <c r="AB1239" s="31">
        <f>((uNES*L1239+ uOCEX*G1239+uEREX*H1239+uHOEX*I1239+uNES*S1239+ uOCEX*N1239+uEREX*O1239+uHOEX*P1239)/('Life tables'!$I$2/2))</f>
        <v>4.5681280664821031</v>
      </c>
    </row>
    <row r="1240" spans="1:28" x14ac:dyDescent="0.25">
      <c r="A1240" s="4">
        <v>1234</v>
      </c>
      <c r="C1240" s="105">
        <f>IF(male=0,VLOOKUP((($A$5:$A$1570/'Life tables'!$I$2)*2)+age,lifetable,13,1),IF(male=1,VLOOKUP((($A$5:$A$1570/'Life tables'!$I$2)*2)+age,lifetable,10,1),"error"))</f>
        <v>3.2375795819468145E-3</v>
      </c>
      <c r="F1240" s="96">
        <f t="shared" si="380"/>
        <v>31.527048672303195</v>
      </c>
      <c r="G1240" s="96">
        <f t="shared" si="381"/>
        <v>3.1669580216104003</v>
      </c>
      <c r="H1240" s="96">
        <f t="shared" si="388"/>
        <v>0.18086761690141259</v>
      </c>
      <c r="I1240" s="96">
        <f t="shared" si="389"/>
        <v>7.2471943556176144E-2</v>
      </c>
      <c r="J1240" s="96">
        <f t="shared" si="382"/>
        <v>0.11314481467637762</v>
      </c>
      <c r="K1240" s="96">
        <f t="shared" si="390"/>
        <v>7.5729135365802433E-2</v>
      </c>
      <c r="L1240" s="96">
        <f t="shared" si="391"/>
        <v>27.917877140193028</v>
      </c>
      <c r="M1240" s="96">
        <f t="shared" si="383"/>
        <v>149.19384956552361</v>
      </c>
      <c r="N1240" s="96">
        <f t="shared" si="384"/>
        <v>14.36769096065542</v>
      </c>
      <c r="O1240" s="96">
        <f t="shared" si="392"/>
        <v>0.34295529394541857</v>
      </c>
      <c r="P1240" s="96">
        <f t="shared" si="393"/>
        <v>0.34295529394541857</v>
      </c>
      <c r="Q1240" s="96">
        <f t="shared" si="385"/>
        <v>0.53176419411372</v>
      </c>
      <c r="R1240" s="96">
        <f t="shared" si="386"/>
        <v>2.688396380541325E-2</v>
      </c>
      <c r="S1240" s="96">
        <f t="shared" si="394"/>
        <v>133.5815998590582</v>
      </c>
      <c r="T1240" s="96">
        <f t="shared" ref="T1240:U1255" si="397">J1240+Q1240+T1239</f>
        <v>366.52856995607823</v>
      </c>
      <c r="U1240" s="96">
        <f t="shared" si="397"/>
        <v>453.49805391405658</v>
      </c>
      <c r="V1240" s="32">
        <f t="shared" si="396"/>
        <v>1000.0000000000002</v>
      </c>
      <c r="W1240" s="100">
        <f>IF(A1240=1,((cPH1_+cPHr+(cNES*L1240+(cNES+cOSEX)*G1240+(cNES+cEREX)*H1240+(cNES+cHOEX)*I1240+(cNES+cNES)*S1240+(cNES+cOSEX)*N1240+(cNES+cEREX)*O1240+(cNES+cHOEX)*P1240)))/(1+cDR)^(A$6:A$65537 + 0.5),(cPHr+(cNES*L1240+(cNES+cOSEX)*G1240+(cNES+cEREX)*H1240+(cNES+cHOEX)*I1240+(cNES+cNES)*S1240+(cNES+cOSEX)*N1240+(cNES+cEREX)*O1240+(cNES+cHOEX)*P1240))/(1+cDR)^(((cycle + 0.5)/('Life tables'!$I$2/2))))</f>
        <v>2725.523590162752</v>
      </c>
      <c r="X1240" s="107">
        <f>((L1240+G1240+H1240+I1240+N1240+O1240+P1240+S1240)/('Life tables'!$I$2/2))/(1+oDR)^(((cycle + 0.5)/('Life tables'!$I$2/2)))</f>
        <v>3.4109220950847838</v>
      </c>
      <c r="Y1240" s="31">
        <f>((uNES*L1240+ uOCEX*G1240+uEREX*H1240+uHOEX*I1240+uNES*S1240+ uOCEX*N1240+uEREX*O1240+uHOEX*P1240)/('Life tables'!$I$2/2))/(1+oDR)^(((cycle + 0.5)/('Life tables'!$I$2/2)))</f>
        <v>2.2478476893121506</v>
      </c>
      <c r="Z1240" s="100">
        <f t="shared" si="387"/>
        <v>43022.833870191942</v>
      </c>
      <c r="AA1240" s="107">
        <f>((L1240+G1240+H1240+I1240+N1240+O1240+P1240+S1240)/('Life tables'!$I$2/2))</f>
        <v>6.9030827257350662</v>
      </c>
      <c r="AB1240" s="31">
        <f>((uNES*L1240+ uOCEX*G1240+uEREX*H1240+uHOEX*I1240+uNES*S1240+ uOCEX*N1240+uEREX*O1240+uHOEX*P1240)/('Life tables'!$I$2/2))</f>
        <v>4.5492327651032118</v>
      </c>
    </row>
    <row r="1241" spans="1:28" x14ac:dyDescent="0.25">
      <c r="A1241" s="4">
        <v>1235</v>
      </c>
      <c r="C1241" s="105">
        <f>IF(male=0,VLOOKUP((($A$5:$A$1570/'Life tables'!$I$2)*2)+age,lifetable,13,1),IF(male=1,VLOOKUP((($A$5:$A$1570/'Life tables'!$I$2)*2)+age,lifetable,10,1),"error"))</f>
        <v>3.2375795819468145E-3</v>
      </c>
      <c r="F1241" s="96">
        <f t="shared" si="380"/>
        <v>31.396539115648267</v>
      </c>
      <c r="G1241" s="96">
        <f t="shared" si="381"/>
        <v>3.1538480635029593</v>
      </c>
      <c r="H1241" s="96">
        <f t="shared" si="388"/>
        <v>0.18011889624758956</v>
      </c>
      <c r="I1241" s="96">
        <f t="shared" si="389"/>
        <v>7.2171938271135092E-2</v>
      </c>
      <c r="J1241" s="96">
        <f t="shared" si="382"/>
        <v>0.11267643973412714</v>
      </c>
      <c r="K1241" s="96">
        <f t="shared" si="390"/>
        <v>7.5415646590332799E-2</v>
      </c>
      <c r="L1241" s="96">
        <f t="shared" si="391"/>
        <v>27.802308131302123</v>
      </c>
      <c r="M1241" s="96">
        <f t="shared" si="383"/>
        <v>148.57683701421718</v>
      </c>
      <c r="N1241" s="96">
        <f t="shared" si="384"/>
        <v>14.308271315128257</v>
      </c>
      <c r="O1241" s="96">
        <f t="shared" si="392"/>
        <v>0.3415369531658386</v>
      </c>
      <c r="P1241" s="96">
        <f t="shared" si="393"/>
        <v>0.3415369531658386</v>
      </c>
      <c r="Q1241" s="96">
        <f t="shared" si="385"/>
        <v>0.52956500706238396</v>
      </c>
      <c r="R1241" s="96">
        <f t="shared" si="386"/>
        <v>2.6772781319371677E-2</v>
      </c>
      <c r="S1241" s="96">
        <f t="shared" si="394"/>
        <v>133.02915400437547</v>
      </c>
      <c r="T1241" s="96">
        <f t="shared" si="397"/>
        <v>367.17081140287473</v>
      </c>
      <c r="U1241" s="96">
        <f t="shared" si="397"/>
        <v>453.60024234196629</v>
      </c>
      <c r="V1241" s="32">
        <f t="shared" si="396"/>
        <v>1000.0000000000002</v>
      </c>
      <c r="W1241" s="100">
        <f>IF(A1241=1,((cPH1_+cPHr+(cNES*L1241+(cNES+cOSEX)*G1241+(cNES+cEREX)*H1241+(cNES+cHOEX)*I1241+(cNES+cNES)*S1241+(cNES+cOSEX)*N1241+(cNES+cEREX)*O1241+(cNES+cHOEX)*P1241)))/(1+cDR)^(A$6:A$65537 + 0.5),(cPHr+(cNES*L1241+(cNES+cOSEX)*G1241+(cNES+cEREX)*H1241+(cNES+cHOEX)*I1241+(cNES+cNES)*S1241+(cNES+cOSEX)*N1241+(cNES+cEREX)*O1241+(cNES+cHOEX)*P1241))/(1+cDR)^(((cycle + 0.5)/('Life tables'!$I$2/2))))</f>
        <v>2708.1975974652346</v>
      </c>
      <c r="X1241" s="107">
        <f>((L1241+G1241+H1241+I1241+N1241+O1241+P1241+S1241)/('Life tables'!$I$2/2))/(1+oDR)^(((cycle + 0.5)/('Life tables'!$I$2/2)))</f>
        <v>3.3948741212501634</v>
      </c>
      <c r="Y1241" s="31">
        <f>((uNES*L1241+ uOCEX*G1241+uEREX*H1241+uHOEX*I1241+uNES*S1241+ uOCEX*N1241+uEREX*O1241+uHOEX*P1241)/('Life tables'!$I$2/2))/(1+oDR)^(((cycle + 0.5)/('Life tables'!$I$2/2)))</f>
        <v>2.2372718415034543</v>
      </c>
      <c r="Z1241" s="100">
        <f t="shared" si="387"/>
        <v>42844.990593181552</v>
      </c>
      <c r="AA1241" s="107">
        <f>((L1241+G1241+H1241+I1241+N1241+O1241+P1241+S1241)/('Life tables'!$I$2/2))</f>
        <v>6.8745292745573883</v>
      </c>
      <c r="AB1241" s="31">
        <f>((uNES*L1241+ uOCEX*G1241+uEREX*H1241+uHOEX*I1241+uNES*S1241+ uOCEX*N1241+uEREX*O1241+uHOEX*P1241)/('Life tables'!$I$2/2))</f>
        <v>4.5304156266903508</v>
      </c>
    </row>
    <row r="1242" spans="1:28" x14ac:dyDescent="0.25">
      <c r="A1242" s="4">
        <v>1236</v>
      </c>
      <c r="C1242" s="105">
        <f>IF(male=0,VLOOKUP((($A$5:$A$1570/'Life tables'!$I$2)*2)+age,lifetable,13,1),IF(male=1,VLOOKUP((($A$5:$A$1570/'Life tables'!$I$2)*2)+age,lifetable,10,1),"error"))</f>
        <v>3.2375795819468145E-3</v>
      </c>
      <c r="F1242" s="96">
        <f t="shared" si="380"/>
        <v>31.266573214496326</v>
      </c>
      <c r="G1242" s="96">
        <f t="shared" si="381"/>
        <v>3.1407927167286021</v>
      </c>
      <c r="H1242" s="96">
        <f t="shared" si="388"/>
        <v>0.17937329449259728</v>
      </c>
      <c r="I1242" s="96">
        <f t="shared" si="389"/>
        <v>7.1873182699358856E-2</v>
      </c>
      <c r="J1242" s="96">
        <f t="shared" si="382"/>
        <v>0.11221001587209901</v>
      </c>
      <c r="K1242" s="96">
        <f t="shared" si="390"/>
        <v>7.5103463695461309E-2</v>
      </c>
      <c r="L1242" s="96">
        <f t="shared" si="391"/>
        <v>27.687220541008209</v>
      </c>
      <c r="M1242" s="96">
        <f t="shared" si="383"/>
        <v>147.9623730406629</v>
      </c>
      <c r="N1242" s="96">
        <f t="shared" si="384"/>
        <v>14.249097103160445</v>
      </c>
      <c r="O1242" s="96">
        <f t="shared" si="392"/>
        <v>0.34012447085987979</v>
      </c>
      <c r="P1242" s="96">
        <f t="shared" si="393"/>
        <v>0.34012447085987979</v>
      </c>
      <c r="Q1242" s="96">
        <f t="shared" si="385"/>
        <v>0.52737490377957053</v>
      </c>
      <c r="R1242" s="96">
        <f t="shared" si="386"/>
        <v>2.6662058073923755E-2</v>
      </c>
      <c r="S1242" s="96">
        <f t="shared" si="394"/>
        <v>132.47899003392919</v>
      </c>
      <c r="T1242" s="96">
        <f t="shared" si="397"/>
        <v>367.8103963225264</v>
      </c>
      <c r="U1242" s="96">
        <f t="shared" si="397"/>
        <v>453.70200786373567</v>
      </c>
      <c r="V1242" s="32">
        <f t="shared" si="396"/>
        <v>1000.0000000000002</v>
      </c>
      <c r="W1242" s="100">
        <f>IF(A1242=1,((cPH1_+cPHr+(cNES*L1242+(cNES+cOSEX)*G1242+(cNES+cEREX)*H1242+(cNES+cHOEX)*I1242+(cNES+cNES)*S1242+(cNES+cOSEX)*N1242+(cNES+cEREX)*O1242+(cNES+cHOEX)*P1242)))/(1+cDR)^(A$6:A$65537 + 0.5),(cPHr+(cNES*L1242+(cNES+cOSEX)*G1242+(cNES+cEREX)*H1242+(cNES+cHOEX)*I1242+(cNES+cNES)*S1242+(cNES+cOSEX)*N1242+(cNES+cEREX)*O1242+(cNES+cHOEX)*P1242))/(1+cDR)^(((cycle + 0.5)/('Life tables'!$I$2/2))))</f>
        <v>2690.9817546729792</v>
      </c>
      <c r="X1242" s="107">
        <f>((L1242+G1242+H1242+I1242+N1242+O1242+P1242+S1242)/('Life tables'!$I$2/2))/(1+oDR)^(((cycle + 0.5)/('Life tables'!$I$2/2)))</f>
        <v>3.3789016554066573</v>
      </c>
      <c r="Y1242" s="31">
        <f>((uNES*L1242+ uOCEX*G1242+uEREX*H1242+uHOEX*I1242+uNES*S1242+ uOCEX*N1242+uEREX*O1242+uHOEX*P1242)/('Life tables'!$I$2/2))/(1+oDR)^(((cycle + 0.5)/('Life tables'!$I$2/2)))</f>
        <v>2.2267457544707865</v>
      </c>
      <c r="Z1242" s="100">
        <f t="shared" si="387"/>
        <v>42667.882618135809</v>
      </c>
      <c r="AA1242" s="107">
        <f>((L1242+G1242+H1242+I1242+N1242+O1242+P1242+S1242)/('Life tables'!$I$2/2))</f>
        <v>6.8460939385319248</v>
      </c>
      <c r="AB1242" s="31">
        <f>((uNES*L1242+ uOCEX*G1242+uEREX*H1242+uHOEX*I1242+uNES*S1242+ uOCEX*N1242+uEREX*O1242+uHOEX*P1242)/('Life tables'!$I$2/2))</f>
        <v>4.5116763277028387</v>
      </c>
    </row>
    <row r="1243" spans="1:28" x14ac:dyDescent="0.25">
      <c r="A1243" s="4">
        <v>1237</v>
      </c>
      <c r="C1243" s="105">
        <f>IF(male=0,VLOOKUP((($A$5:$A$1570/'Life tables'!$I$2)*2)+age,lifetable,13,1),IF(male=1,VLOOKUP((($A$5:$A$1570/'Life tables'!$I$2)*2)+age,lifetable,10,1),"error"))</f>
        <v>3.2375795819468145E-3</v>
      </c>
      <c r="F1243" s="96">
        <f t="shared" si="380"/>
        <v>31.137148579628523</v>
      </c>
      <c r="G1243" s="96">
        <f t="shared" si="381"/>
        <v>3.1277917412852942</v>
      </c>
      <c r="H1243" s="96">
        <f t="shared" si="388"/>
        <v>0.17863079792971923</v>
      </c>
      <c r="I1243" s="96">
        <f t="shared" si="389"/>
        <v>7.157567134869576E-2</v>
      </c>
      <c r="J1243" s="96">
        <f t="shared" si="382"/>
        <v>0.1117455345158235</v>
      </c>
      <c r="K1243" s="96">
        <f t="shared" si="390"/>
        <v>7.4792580942196055E-2</v>
      </c>
      <c r="L1243" s="96">
        <f t="shared" si="391"/>
        <v>27.572612253606792</v>
      </c>
      <c r="M1243" s="96">
        <f t="shared" si="383"/>
        <v>147.35044723410962</v>
      </c>
      <c r="N1243" s="96">
        <f t="shared" si="384"/>
        <v>14.190167322174091</v>
      </c>
      <c r="O1243" s="96">
        <f t="shared" si="392"/>
        <v>0.33871782309611193</v>
      </c>
      <c r="P1243" s="96">
        <f t="shared" si="393"/>
        <v>0.33871782309611193</v>
      </c>
      <c r="Q1243" s="96">
        <f t="shared" si="385"/>
        <v>0.52519384715875939</v>
      </c>
      <c r="R1243" s="96">
        <f t="shared" si="386"/>
        <v>2.6551792193105717E-2</v>
      </c>
      <c r="S1243" s="96">
        <f t="shared" si="394"/>
        <v>131.93109862639145</v>
      </c>
      <c r="T1243" s="96">
        <f t="shared" si="397"/>
        <v>368.44733570420101</v>
      </c>
      <c r="U1243" s="96">
        <f t="shared" si="397"/>
        <v>453.80335223687098</v>
      </c>
      <c r="V1243" s="32">
        <f t="shared" si="396"/>
        <v>1000.0000000000002</v>
      </c>
      <c r="W1243" s="100">
        <f>IF(A1243=1,((cPH1_+cPHr+(cNES*L1243+(cNES+cOSEX)*G1243+(cNES+cEREX)*H1243+(cNES+cHOEX)*I1243+(cNES+cNES)*S1243+(cNES+cOSEX)*N1243+(cNES+cEREX)*O1243+(cNES+cHOEX)*P1243)))/(1+cDR)^(A$6:A$65537 + 0.5),(cPHr+(cNES*L1243+(cNES+cOSEX)*G1243+(cNES+cEREX)*H1243+(cNES+cHOEX)*I1243+(cNES+cNES)*S1243+(cNES+cOSEX)*N1243+(cNES+cEREX)*O1243+(cNES+cHOEX)*P1243))/(1+cDR)^(((cycle + 0.5)/('Life tables'!$I$2/2))))</f>
        <v>2673.875362122883</v>
      </c>
      <c r="X1243" s="107">
        <f>((L1243+G1243+H1243+I1243+N1243+O1243+P1243+S1243)/('Life tables'!$I$2/2))/(1+oDR)^(((cycle + 0.5)/('Life tables'!$I$2/2)))</f>
        <v>3.3630043421211329</v>
      </c>
      <c r="Y1243" s="31">
        <f>((uNES*L1243+ uOCEX*G1243+uEREX*H1243+uHOEX*I1243+uNES*S1243+ uOCEX*N1243+uEREX*O1243+uHOEX*P1243)/('Life tables'!$I$2/2))/(1+oDR)^(((cycle + 0.5)/('Life tables'!$I$2/2)))</f>
        <v>2.2162691939821868</v>
      </c>
      <c r="Z1243" s="100">
        <f t="shared" si="387"/>
        <v>42491.50691501463</v>
      </c>
      <c r="AA1243" s="107">
        <f>((L1243+G1243+H1243+I1243+N1243+O1243+P1243+S1243)/('Life tables'!$I$2/2))</f>
        <v>6.8177762287455543</v>
      </c>
      <c r="AB1243" s="31">
        <f>((uNES*L1243+ uOCEX*G1243+uEREX*H1243+uHOEX*I1243+uNES*S1243+ uOCEX*N1243+uEREX*O1243+uHOEX*P1243)/('Life tables'!$I$2/2))</f>
        <v>4.4930145459468962</v>
      </c>
    </row>
    <row r="1244" spans="1:28" x14ac:dyDescent="0.25">
      <c r="A1244" s="4">
        <v>1238</v>
      </c>
      <c r="C1244" s="105">
        <f>IF(male=0,VLOOKUP((($A$5:$A$1570/'Life tables'!$I$2)*2)+age,lifetable,13,1),IF(male=1,VLOOKUP((($A$5:$A$1570/'Life tables'!$I$2)*2)+age,lifetable,10,1),"error"))</f>
        <v>3.2375795819468145E-3</v>
      </c>
      <c r="F1244" s="96">
        <f t="shared" si="380"/>
        <v>31.008262836863324</v>
      </c>
      <c r="G1244" s="96">
        <f t="shared" si="381"/>
        <v>3.114844898681532</v>
      </c>
      <c r="H1244" s="96">
        <f t="shared" si="388"/>
        <v>0.17789139293850642</v>
      </c>
      <c r="I1244" s="96">
        <f t="shared" si="389"/>
        <v>7.1279398761560725E-2</v>
      </c>
      <c r="J1244" s="96">
        <f t="shared" si="382"/>
        <v>0.11128298714479709</v>
      </c>
      <c r="K1244" s="96">
        <f t="shared" si="390"/>
        <v>7.4482992627665293E-2</v>
      </c>
      <c r="L1244" s="96">
        <f t="shared" si="391"/>
        <v>27.458481166709262</v>
      </c>
      <c r="M1244" s="96">
        <f t="shared" si="383"/>
        <v>146.74104922206493</v>
      </c>
      <c r="N1244" s="96">
        <f t="shared" si="384"/>
        <v>14.131480973275703</v>
      </c>
      <c r="O1244" s="96">
        <f t="shared" si="392"/>
        <v>0.33731698603105076</v>
      </c>
      <c r="P1244" s="96">
        <f t="shared" si="393"/>
        <v>0.33731698603105076</v>
      </c>
      <c r="Q1244" s="96">
        <f t="shared" si="385"/>
        <v>0.52302180022979317</v>
      </c>
      <c r="R1244" s="96">
        <f t="shared" si="386"/>
        <v>2.6441981807847813E-2</v>
      </c>
      <c r="S1244" s="96">
        <f t="shared" si="394"/>
        <v>131.38547049468949</v>
      </c>
      <c r="T1244" s="96">
        <f t="shared" si="397"/>
        <v>369.08164049157563</v>
      </c>
      <c r="U1244" s="96">
        <f t="shared" si="397"/>
        <v>453.90427721130646</v>
      </c>
      <c r="V1244" s="32">
        <f t="shared" si="396"/>
        <v>1000.0000000000002</v>
      </c>
      <c r="W1244" s="100">
        <f>IF(A1244=1,((cPH1_+cPHr+(cNES*L1244+(cNES+cOSEX)*G1244+(cNES+cEREX)*H1244+(cNES+cHOEX)*I1244+(cNES+cNES)*S1244+(cNES+cOSEX)*N1244+(cNES+cEREX)*O1244+(cNES+cHOEX)*P1244)))/(1+cDR)^(A$6:A$65537 + 0.5),(cPHr+(cNES*L1244+(cNES+cOSEX)*G1244+(cNES+cEREX)*H1244+(cNES+cHOEX)*I1244+(cNES+cNES)*S1244+(cNES+cOSEX)*N1244+(cNES+cEREX)*O1244+(cNES+cHOEX)*P1244))/(1+cDR)^(((cycle + 0.5)/('Life tables'!$I$2/2))))</f>
        <v>2656.8777245699785</v>
      </c>
      <c r="X1244" s="107">
        <f>((L1244+G1244+H1244+I1244+N1244+O1244+P1244+S1244)/('Life tables'!$I$2/2))/(1+oDR)^(((cycle + 0.5)/('Life tables'!$I$2/2)))</f>
        <v>3.3471818276394196</v>
      </c>
      <c r="Y1244" s="31">
        <f>((uNES*L1244+ uOCEX*G1244+uEREX*H1244+uHOEX*I1244+uNES*S1244+ uOCEX*N1244+uEREX*O1244+uHOEX*P1244)/('Life tables'!$I$2/2))/(1+oDR)^(((cycle + 0.5)/('Life tables'!$I$2/2)))</f>
        <v>2.2058419269120169</v>
      </c>
      <c r="Z1244" s="100">
        <f t="shared" si="387"/>
        <v>42315.860465893347</v>
      </c>
      <c r="AA1244" s="107">
        <f>((L1244+G1244+H1244+I1244+N1244+O1244+P1244+S1244)/('Life tables'!$I$2/2))</f>
        <v>6.7895756583204285</v>
      </c>
      <c r="AB1244" s="31">
        <f>((uNES*L1244+ uOCEX*G1244+uEREX*H1244+uHOEX*I1244+uNES*S1244+ uOCEX*N1244+uEREX*O1244+uHOEX*P1244)/('Life tables'!$I$2/2))</f>
        <v>4.4744299605697586</v>
      </c>
    </row>
    <row r="1245" spans="1:28" x14ac:dyDescent="0.25">
      <c r="A1245" s="4">
        <v>1239</v>
      </c>
      <c r="C1245" s="105">
        <f>IF(male=0,VLOOKUP((($A$5:$A$1570/'Life tables'!$I$2)*2)+age,lifetable,13,1),IF(male=1,VLOOKUP((($A$5:$A$1570/'Life tables'!$I$2)*2)+age,lifetable,10,1),"error"))</f>
        <v>3.2375795819468145E-3</v>
      </c>
      <c r="F1245" s="96">
        <f t="shared" si="380"/>
        <v>30.879913626805184</v>
      </c>
      <c r="G1245" s="96">
        <f t="shared" si="381"/>
        <v>3.101951951911095</v>
      </c>
      <c r="H1245" s="96">
        <f t="shared" si="388"/>
        <v>0.17715506598333575</v>
      </c>
      <c r="I1245" s="96">
        <f t="shared" si="389"/>
        <v>7.0984359514357581E-2</v>
      </c>
      <c r="J1245" s="96">
        <f t="shared" si="382"/>
        <v>0.11082236529158046</v>
      </c>
      <c r="K1245" s="96">
        <f t="shared" si="390"/>
        <v>7.4174693084513771E-2</v>
      </c>
      <c r="L1245" s="96">
        <f t="shared" si="391"/>
        <v>27.344825191020302</v>
      </c>
      <c r="M1245" s="96">
        <f t="shared" si="383"/>
        <v>146.13416867031296</v>
      </c>
      <c r="N1245" s="96">
        <f t="shared" si="384"/>
        <v>14.073037061257903</v>
      </c>
      <c r="O1245" s="96">
        <f t="shared" si="392"/>
        <v>0.33592193590919944</v>
      </c>
      <c r="P1245" s="96">
        <f t="shared" si="393"/>
        <v>0.33592193590919944</v>
      </c>
      <c r="Q1245" s="96">
        <f t="shared" si="385"/>
        <v>0.52085872615894191</v>
      </c>
      <c r="R1245" s="96">
        <f t="shared" si="386"/>
        <v>2.633262505597753E-2</v>
      </c>
      <c r="S1245" s="96">
        <f t="shared" si="394"/>
        <v>130.84209638602175</v>
      </c>
      <c r="T1245" s="96">
        <f t="shared" si="397"/>
        <v>369.71332158302613</v>
      </c>
      <c r="U1245" s="96">
        <f t="shared" si="397"/>
        <v>454.00478452944697</v>
      </c>
      <c r="V1245" s="32">
        <f t="shared" si="396"/>
        <v>1000.0000000000002</v>
      </c>
      <c r="W1245" s="100">
        <f>IF(A1245=1,((cPH1_+cPHr+(cNES*L1245+(cNES+cOSEX)*G1245+(cNES+cEREX)*H1245+(cNES+cHOEX)*I1245+(cNES+cNES)*S1245+(cNES+cOSEX)*N1245+(cNES+cEREX)*O1245+(cNES+cHOEX)*P1245)))/(1+cDR)^(A$6:A$65537 + 0.5),(cPHr+(cNES*L1245+(cNES+cOSEX)*G1245+(cNES+cEREX)*H1245+(cNES+cHOEX)*I1245+(cNES+cNES)*S1245+(cNES+cOSEX)*N1245+(cNES+cEREX)*O1245+(cNES+cHOEX)*P1245))/(1+cDR)^(((cycle + 0.5)/('Life tables'!$I$2/2))))</f>
        <v>2639.988151160554</v>
      </c>
      <c r="X1245" s="107">
        <f>((L1245+G1245+H1245+I1245+N1245+O1245+P1245+S1245)/('Life tables'!$I$2/2))/(1+oDR)^(((cycle + 0.5)/('Life tables'!$I$2/2)))</f>
        <v>3.3314337598781627</v>
      </c>
      <c r="Y1245" s="31">
        <f>((uNES*L1245+ uOCEX*G1245+uEREX*H1245+uHOEX*I1245+uNES*S1245+ uOCEX*N1245+uEREX*O1245+uHOEX*P1245)/('Life tables'!$I$2/2))/(1+oDR)^(((cycle + 0.5)/('Life tables'!$I$2/2)))</f>
        <v>2.1954637212355985</v>
      </c>
      <c r="Z1245" s="100">
        <f t="shared" si="387"/>
        <v>42140.940264927907</v>
      </c>
      <c r="AA1245" s="107">
        <f>((L1245+G1245+H1245+I1245+N1245+O1245+P1245+S1245)/('Life tables'!$I$2/2))</f>
        <v>6.761491742405088</v>
      </c>
      <c r="AB1245" s="31">
        <f>((uNES*L1245+ uOCEX*G1245+uEREX*H1245+uHOEX*I1245+uNES*S1245+ uOCEX*N1245+uEREX*O1245+uHOEX*P1245)/('Life tables'!$I$2/2))</f>
        <v>4.4559222520538251</v>
      </c>
    </row>
    <row r="1246" spans="1:28" x14ac:dyDescent="0.25">
      <c r="A1246" s="4">
        <v>1240</v>
      </c>
      <c r="C1246" s="105">
        <f>IF(male=0,VLOOKUP((($A$5:$A$1570/'Life tables'!$I$2)*2)+age,lifetable,13,1),IF(male=1,VLOOKUP((($A$5:$A$1570/'Life tables'!$I$2)*2)+age,lifetable,10,1),"error"))</f>
        <v>3.2375795819468145E-3</v>
      </c>
      <c r="F1246" s="96">
        <f t="shared" si="380"/>
        <v>30.752098604601191</v>
      </c>
      <c r="G1246" s="96">
        <f t="shared" si="381"/>
        <v>3.0891126654286003</v>
      </c>
      <c r="H1246" s="96">
        <f t="shared" si="388"/>
        <v>0.17642180361201373</v>
      </c>
      <c r="I1246" s="96">
        <f t="shared" si="389"/>
        <v>7.0690548216919613E-2</v>
      </c>
      <c r="J1246" s="96">
        <f t="shared" si="382"/>
        <v>0.11036366054092508</v>
      </c>
      <c r="K1246" s="96">
        <f t="shared" si="390"/>
        <v>7.3867676680318198E-2</v>
      </c>
      <c r="L1246" s="96">
        <f t="shared" si="391"/>
        <v>27.231642250122412</v>
      </c>
      <c r="M1246" s="96">
        <f t="shared" si="383"/>
        <v>145.52979528292596</v>
      </c>
      <c r="N1246" s="96">
        <f t="shared" si="384"/>
        <v>14.014834594600542</v>
      </c>
      <c r="O1246" s="96">
        <f t="shared" si="392"/>
        <v>0.33453264906307467</v>
      </c>
      <c r="P1246" s="96">
        <f t="shared" si="393"/>
        <v>0.33453264906307467</v>
      </c>
      <c r="Q1246" s="96">
        <f t="shared" si="385"/>
        <v>0.51870458824894383</v>
      </c>
      <c r="R1246" s="96">
        <f t="shared" si="386"/>
        <v>2.622372008222168E-2</v>
      </c>
      <c r="S1246" s="96">
        <f t="shared" si="394"/>
        <v>130.30096708186809</v>
      </c>
      <c r="T1246" s="96">
        <f t="shared" si="397"/>
        <v>370.34238983181598</v>
      </c>
      <c r="U1246" s="96">
        <f t="shared" si="397"/>
        <v>454.1048759262095</v>
      </c>
      <c r="V1246" s="32">
        <f t="shared" si="396"/>
        <v>1000.0000000000002</v>
      </c>
      <c r="W1246" s="100">
        <f>IF(A1246=1,((cPH1_+cPHr+(cNES*L1246+(cNES+cOSEX)*G1246+(cNES+cEREX)*H1246+(cNES+cHOEX)*I1246+(cNES+cNES)*S1246+(cNES+cOSEX)*N1246+(cNES+cEREX)*O1246+(cNES+cHOEX)*P1246)))/(1+cDR)^(A$6:A$65537 + 0.5),(cPHr+(cNES*L1246+(cNES+cOSEX)*G1246+(cNES+cEREX)*H1246+(cNES+cHOEX)*I1246+(cNES+cNES)*S1246+(cNES+cOSEX)*N1246+(cNES+cEREX)*O1246+(cNES+cHOEX)*P1246))/(1+cDR)^(((cycle + 0.5)/('Life tables'!$I$2/2))))</f>
        <v>2623.2059554053917</v>
      </c>
      <c r="X1246" s="107">
        <f>((L1246+G1246+H1246+I1246+N1246+O1246+P1246+S1246)/('Life tables'!$I$2/2))/(1+oDR)^(((cycle + 0.5)/('Life tables'!$I$2/2)))</f>
        <v>3.3157597884167185</v>
      </c>
      <c r="Y1246" s="31">
        <f>((uNES*L1246+ uOCEX*G1246+uEREX*H1246+uHOEX*I1246+uNES*S1246+ uOCEX*N1246+uEREX*O1246+uHOEX*P1246)/('Life tables'!$I$2/2))/(1+oDR)^(((cycle + 0.5)/('Life tables'!$I$2/2)))</f>
        <v>2.185134346023875</v>
      </c>
      <c r="Z1246" s="100">
        <f t="shared" si="387"/>
        <v>41966.743318319655</v>
      </c>
      <c r="AA1246" s="107">
        <f>((L1246+G1246+H1246+I1246+N1246+O1246+P1246+S1246)/('Life tables'!$I$2/2))</f>
        <v>6.7335239981656088</v>
      </c>
      <c r="AB1246" s="31">
        <f>((uNES*L1246+ uOCEX*G1246+uEREX*H1246+uHOEX*I1246+uNES*S1246+ uOCEX*N1246+uEREX*O1246+uHOEX*P1246)/('Life tables'!$I$2/2))</f>
        <v>4.4374911022108368</v>
      </c>
    </row>
    <row r="1247" spans="1:28" x14ac:dyDescent="0.25">
      <c r="A1247" s="4">
        <v>1241</v>
      </c>
      <c r="C1247" s="105">
        <f>IF(male=0,VLOOKUP((($A$5:$A$1570/'Life tables'!$I$2)*2)+age,lifetable,13,1),IF(male=1,VLOOKUP((($A$5:$A$1570/'Life tables'!$I$2)*2)+age,lifetable,10,1),"error"))</f>
        <v>3.2375795819468145E-3</v>
      </c>
      <c r="F1247" s="96">
        <f t="shared" si="380"/>
        <v>30.624815439705429</v>
      </c>
      <c r="G1247" s="96">
        <f t="shared" si="381"/>
        <v>3.0763268051258339</v>
      </c>
      <c r="H1247" s="96">
        <f t="shared" si="388"/>
        <v>0.17569159245442478</v>
      </c>
      <c r="I1247" s="96">
        <f t="shared" si="389"/>
        <v>7.0397959511967964E-2</v>
      </c>
      <c r="J1247" s="96">
        <f t="shared" si="382"/>
        <v>0.10990686452892776</v>
      </c>
      <c r="K1247" s="96">
        <f t="shared" si="390"/>
        <v>7.3561937817021208E-2</v>
      </c>
      <c r="L1247" s="96">
        <f t="shared" si="391"/>
        <v>27.118930280267254</v>
      </c>
      <c r="M1247" s="96">
        <f t="shared" si="383"/>
        <v>144.92791880226932</v>
      </c>
      <c r="N1247" s="96">
        <f t="shared" si="384"/>
        <v>13.95687258547118</v>
      </c>
      <c r="O1247" s="96">
        <f t="shared" si="392"/>
        <v>0.33314910191321861</v>
      </c>
      <c r="P1247" s="96">
        <f t="shared" si="393"/>
        <v>0.33314910191321861</v>
      </c>
      <c r="Q1247" s="96">
        <f t="shared" si="385"/>
        <v>0.51655934993902397</v>
      </c>
      <c r="R1247" s="96">
        <f t="shared" si="386"/>
        <v>2.6115265038207307E-2</v>
      </c>
      <c r="S1247" s="96">
        <f t="shared" si="394"/>
        <v>129.76207339799447</v>
      </c>
      <c r="T1247" s="96">
        <f t="shared" si="397"/>
        <v>370.96885604628392</v>
      </c>
      <c r="U1247" s="96">
        <f t="shared" si="397"/>
        <v>454.20455312906472</v>
      </c>
      <c r="V1247" s="32">
        <f t="shared" si="396"/>
        <v>1000.0000000000002</v>
      </c>
      <c r="W1247" s="100">
        <f>IF(A1247=1,((cPH1_+cPHr+(cNES*L1247+(cNES+cOSEX)*G1247+(cNES+cEREX)*H1247+(cNES+cHOEX)*I1247+(cNES+cNES)*S1247+(cNES+cOSEX)*N1247+(cNES+cEREX)*O1247+(cNES+cHOEX)*P1247)))/(1+cDR)^(A$6:A$65537 + 0.5),(cPHr+(cNES*L1247+(cNES+cOSEX)*G1247+(cNES+cEREX)*H1247+(cNES+cHOEX)*I1247+(cNES+cNES)*S1247+(cNES+cOSEX)*N1247+(cNES+cEREX)*O1247+(cNES+cHOEX)*P1247))/(1+cDR)^(((cycle + 0.5)/('Life tables'!$I$2/2))))</f>
        <v>2606.5304551531367</v>
      </c>
      <c r="X1247" s="107">
        <f>((L1247+G1247+H1247+I1247+N1247+O1247+P1247+S1247)/('Life tables'!$I$2/2))/(1+oDR)^(((cycle + 0.5)/('Life tables'!$I$2/2)))</f>
        <v>3.3001595644891006</v>
      </c>
      <c r="Y1247" s="31">
        <f>((uNES*L1247+ uOCEX*G1247+uEREX*H1247+uHOEX*I1247+uNES*S1247+ uOCEX*N1247+uEREX*O1247+uHOEX*P1247)/('Life tables'!$I$2/2))/(1+oDR)^(((cycle + 0.5)/('Life tables'!$I$2/2)))</f>
        <v>2.1748535714381134</v>
      </c>
      <c r="Z1247" s="100">
        <f t="shared" si="387"/>
        <v>41793.266644279742</v>
      </c>
      <c r="AA1247" s="107">
        <f>((L1247+G1247+H1247+I1247+N1247+O1247+P1247+S1247)/('Life tables'!$I$2/2))</f>
        <v>6.7056719447768192</v>
      </c>
      <c r="AB1247" s="31">
        <f>((uNES*L1247+ uOCEX*G1247+uEREX*H1247+uHOEX*I1247+uNES*S1247+ uOCEX*N1247+uEREX*O1247+uHOEX*P1247)/('Life tables'!$I$2/2))</f>
        <v>4.4191361941761018</v>
      </c>
    </row>
    <row r="1248" spans="1:28" x14ac:dyDescent="0.25">
      <c r="A1248" s="4">
        <v>1242</v>
      </c>
      <c r="C1248" s="105">
        <f>IF(male=0,VLOOKUP((($A$5:$A$1570/'Life tables'!$I$2)*2)+age,lifetable,13,1),IF(male=1,VLOOKUP((($A$5:$A$1570/'Life tables'!$I$2)*2)+age,lifetable,10,1),"error"))</f>
        <v>3.2375795819468145E-3</v>
      </c>
      <c r="F1248" s="96">
        <f t="shared" si="380"/>
        <v>30.498061815650736</v>
      </c>
      <c r="G1248" s="96">
        <f t="shared" si="381"/>
        <v>3.0635941383088205</v>
      </c>
      <c r="H1248" s="96">
        <f t="shared" si="388"/>
        <v>0.17496441922122169</v>
      </c>
      <c r="I1248" s="96">
        <f t="shared" si="389"/>
        <v>7.0106588074586876E-2</v>
      </c>
      <c r="J1248" s="96">
        <f t="shared" si="382"/>
        <v>0.10945196894221125</v>
      </c>
      <c r="K1248" s="96">
        <f t="shared" si="390"/>
        <v>7.3257470930383123E-2</v>
      </c>
      <c r="L1248" s="96">
        <f t="shared" si="391"/>
        <v>27.006687230173512</v>
      </c>
      <c r="M1248" s="96">
        <f t="shared" si="383"/>
        <v>144.32852900900085</v>
      </c>
      <c r="N1248" s="96">
        <f t="shared" si="384"/>
        <v>13.899150049725023</v>
      </c>
      <c r="O1248" s="96">
        <f t="shared" si="392"/>
        <v>0.33177127096819703</v>
      </c>
      <c r="P1248" s="96">
        <f t="shared" si="393"/>
        <v>0.33177127096819703</v>
      </c>
      <c r="Q1248" s="96">
        <f t="shared" si="385"/>
        <v>0.51442297480489074</v>
      </c>
      <c r="R1248" s="96">
        <f t="shared" si="386"/>
        <v>2.6007258082461539E-2</v>
      </c>
      <c r="S1248" s="96">
        <f t="shared" si="394"/>
        <v>129.22540618445208</v>
      </c>
      <c r="T1248" s="96">
        <f t="shared" si="397"/>
        <v>371.59273099003104</v>
      </c>
      <c r="U1248" s="96">
        <f t="shared" si="397"/>
        <v>454.30381785807759</v>
      </c>
      <c r="V1248" s="32">
        <f t="shared" si="396"/>
        <v>1000.0000000000002</v>
      </c>
      <c r="W1248" s="100">
        <f>IF(A1248=1,((cPH1_+cPHr+(cNES*L1248+(cNES+cOSEX)*G1248+(cNES+cEREX)*H1248+(cNES+cHOEX)*I1248+(cNES+cNES)*S1248+(cNES+cOSEX)*N1248+(cNES+cEREX)*O1248+(cNES+cHOEX)*P1248)))/(1+cDR)^(A$6:A$65537 + 0.5),(cPHr+(cNES*L1248+(cNES+cOSEX)*G1248+(cNES+cEREX)*H1248+(cNES+cHOEX)*I1248+(cNES+cNES)*S1248+(cNES+cOSEX)*N1248+(cNES+cEREX)*O1248+(cNES+cHOEX)*P1248))/(1+cDR)^(((cycle + 0.5)/('Life tables'!$I$2/2))))</f>
        <v>2589.9609725637984</v>
      </c>
      <c r="X1248" s="107">
        <f>((L1248+G1248+H1248+I1248+N1248+O1248+P1248+S1248)/('Life tables'!$I$2/2))/(1+oDR)^(((cycle + 0.5)/('Life tables'!$I$2/2)))</f>
        <v>3.2846327409759732</v>
      </c>
      <c r="Y1248" s="31">
        <f>((uNES*L1248+ uOCEX*G1248+uEREX*H1248+uHOEX*I1248+uNES*S1248+ uOCEX*N1248+uEREX*O1248+uHOEX*P1248)/('Life tables'!$I$2/2))/(1+oDR)^(((cycle + 0.5)/('Life tables'!$I$2/2)))</f>
        <v>2.1646211687246297</v>
      </c>
      <c r="Z1248" s="100">
        <f t="shared" si="387"/>
        <v>41620.507272993171</v>
      </c>
      <c r="AA1248" s="107">
        <f>((L1248+G1248+H1248+I1248+N1248+O1248+P1248+S1248)/('Life tables'!$I$2/2))</f>
        <v>6.6779351034135672</v>
      </c>
      <c r="AB1248" s="31">
        <f>((uNES*L1248+ uOCEX*G1248+uEREX*H1248+uHOEX*I1248+uNES*S1248+ uOCEX*N1248+uEREX*O1248+uHOEX*P1248)/('Life tables'!$I$2/2))</f>
        <v>4.4008572124027445</v>
      </c>
    </row>
    <row r="1249" spans="1:28" x14ac:dyDescent="0.25">
      <c r="A1249" s="4">
        <v>1243</v>
      </c>
      <c r="C1249" s="105">
        <f>IF(male=0,VLOOKUP((($A$5:$A$1570/'Life tables'!$I$2)*2)+age,lifetable,13,1),IF(male=1,VLOOKUP((($A$5:$A$1570/'Life tables'!$I$2)*2)+age,lifetable,10,1),"error"))</f>
        <v>3.2375795819468145E-3</v>
      </c>
      <c r="F1249" s="96">
        <f t="shared" si="380"/>
        <v>30.371835429827598</v>
      </c>
      <c r="G1249" s="96">
        <f t="shared" si="381"/>
        <v>3.0509144336756155</v>
      </c>
      <c r="H1249" s="96">
        <f t="shared" si="388"/>
        <v>0.17424027070255727</v>
      </c>
      <c r="I1249" s="96">
        <f t="shared" si="389"/>
        <v>6.9816428611715511E-2</v>
      </c>
      <c r="J1249" s="96">
        <f t="shared" si="382"/>
        <v>0.10899896551713091</v>
      </c>
      <c r="K1249" s="96">
        <f t="shared" si="390"/>
        <v>7.2954270489450815E-2</v>
      </c>
      <c r="L1249" s="96">
        <f t="shared" si="391"/>
        <v>26.894911060831127</v>
      </c>
      <c r="M1249" s="96">
        <f t="shared" si="383"/>
        <v>143.73161572206408</v>
      </c>
      <c r="N1249" s="96">
        <f t="shared" si="384"/>
        <v>13.841666006904276</v>
      </c>
      <c r="O1249" s="96">
        <f t="shared" si="392"/>
        <v>0.330399132824584</v>
      </c>
      <c r="P1249" s="96">
        <f t="shared" si="393"/>
        <v>0.330399132824584</v>
      </c>
      <c r="Q1249" s="96">
        <f t="shared" si="385"/>
        <v>0.51229542655871263</v>
      </c>
      <c r="R1249" s="96">
        <f t="shared" si="386"/>
        <v>2.5899697380410414E-2</v>
      </c>
      <c r="S1249" s="96">
        <f t="shared" si="394"/>
        <v>128.69095632557151</v>
      </c>
      <c r="T1249" s="96">
        <f t="shared" si="397"/>
        <v>372.21402538210691</v>
      </c>
      <c r="U1249" s="96">
        <f t="shared" si="397"/>
        <v>454.40267182594744</v>
      </c>
      <c r="V1249" s="32">
        <f t="shared" si="396"/>
        <v>1000.0000000000003</v>
      </c>
      <c r="W1249" s="100">
        <f>IF(A1249=1,((cPH1_+cPHr+(cNES*L1249+(cNES+cOSEX)*G1249+(cNES+cEREX)*H1249+(cNES+cHOEX)*I1249+(cNES+cNES)*S1249+(cNES+cOSEX)*N1249+(cNES+cEREX)*O1249+(cNES+cHOEX)*P1249)))/(1+cDR)^(A$6:A$65537 + 0.5),(cPHr+(cNES*L1249+(cNES+cOSEX)*G1249+(cNES+cEREX)*H1249+(cNES+cHOEX)*I1249+(cNES+cNES)*S1249+(cNES+cOSEX)*N1249+(cNES+cEREX)*O1249+(cNES+cHOEX)*P1249))/(1+cDR)^(((cycle + 0.5)/('Life tables'!$I$2/2))))</f>
        <v>2573.4968340823589</v>
      </c>
      <c r="X1249" s="107">
        <f>((L1249+G1249+H1249+I1249+N1249+O1249+P1249+S1249)/('Life tables'!$I$2/2))/(1+oDR)^(((cycle + 0.5)/('Life tables'!$I$2/2)))</f>
        <v>3.2691789723966886</v>
      </c>
      <c r="Y1249" s="31">
        <f>((uNES*L1249+ uOCEX*G1249+uEREX*H1249+uHOEX*I1249+uNES*S1249+ uOCEX*N1249+uEREX*O1249+uHOEX*P1249)/('Life tables'!$I$2/2))/(1+oDR)^(((cycle + 0.5)/('Life tables'!$I$2/2)))</f>
        <v>2.1544369102095415</v>
      </c>
      <c r="Z1249" s="100">
        <f t="shared" si="387"/>
        <v>41448.462246582443</v>
      </c>
      <c r="AA1249" s="107">
        <f>((L1249+G1249+H1249+I1249+N1249+O1249+P1249+S1249)/('Life tables'!$I$2/2))</f>
        <v>6.6503129972420396</v>
      </c>
      <c r="AB1249" s="31">
        <f>((uNES*L1249+ uOCEX*G1249+uEREX*H1249+uHOEX*I1249+uNES*S1249+ uOCEX*N1249+uEREX*O1249+uHOEX*P1249)/('Life tables'!$I$2/2))</f>
        <v>4.3826538426559862</v>
      </c>
    </row>
    <row r="1250" spans="1:28" x14ac:dyDescent="0.25">
      <c r="A1250" s="4">
        <v>1244</v>
      </c>
      <c r="C1250" s="105">
        <f>IF(male=0,VLOOKUP((($A$5:$A$1570/'Life tables'!$I$2)*2)+age,lifetable,13,1),IF(male=1,VLOOKUP((($A$5:$A$1570/'Life tables'!$I$2)*2)+age,lifetable,10,1),"error"))</f>
        <v>3.2375795819468145E-3</v>
      </c>
      <c r="F1250" s="96">
        <f t="shared" si="380"/>
        <v>30.24613399326995</v>
      </c>
      <c r="G1250" s="96">
        <f t="shared" si="381"/>
        <v>3.0382874612947877</v>
      </c>
      <c r="H1250" s="96">
        <f t="shared" si="388"/>
        <v>0.17351913376685549</v>
      </c>
      <c r="I1250" s="96">
        <f t="shared" si="389"/>
        <v>6.9527475861655558E-2</v>
      </c>
      <c r="J1250" s="96">
        <f t="shared" si="382"/>
        <v>0.10854784603900595</v>
      </c>
      <c r="K1250" s="96">
        <f t="shared" si="390"/>
        <v>7.2652330996043277E-2</v>
      </c>
      <c r="L1250" s="96">
        <f t="shared" si="391"/>
        <v>26.783599745311601</v>
      </c>
      <c r="M1250" s="96">
        <f t="shared" si="383"/>
        <v>143.13716879867607</v>
      </c>
      <c r="N1250" s="96">
        <f t="shared" si="384"/>
        <v>13.784419480236968</v>
      </c>
      <c r="O1250" s="96">
        <f t="shared" si="392"/>
        <v>0.32903266416693366</v>
      </c>
      <c r="P1250" s="96">
        <f t="shared" si="393"/>
        <v>0.32903266416693366</v>
      </c>
      <c r="Q1250" s="96">
        <f t="shared" si="385"/>
        <v>0.51017666904907422</v>
      </c>
      <c r="R1250" s="96">
        <f t="shared" si="386"/>
        <v>2.5792581104376638E-2</v>
      </c>
      <c r="S1250" s="96">
        <f t="shared" si="394"/>
        <v>128.15871473995179</v>
      </c>
      <c r="T1250" s="96">
        <f t="shared" si="397"/>
        <v>372.83274989719501</v>
      </c>
      <c r="U1250" s="96">
        <f t="shared" si="397"/>
        <v>454.50111673804787</v>
      </c>
      <c r="V1250" s="32">
        <f t="shared" si="396"/>
        <v>1000.0000000000005</v>
      </c>
      <c r="W1250" s="100">
        <f>IF(A1250=1,((cPH1_+cPHr+(cNES*L1250+(cNES+cOSEX)*G1250+(cNES+cEREX)*H1250+(cNES+cHOEX)*I1250+(cNES+cNES)*S1250+(cNES+cOSEX)*N1250+(cNES+cEREX)*O1250+(cNES+cHOEX)*P1250)))/(1+cDR)^(A$6:A$65537 + 0.5),(cPHr+(cNES*L1250+(cNES+cOSEX)*G1250+(cNES+cEREX)*H1250+(cNES+cHOEX)*I1250+(cNES+cNES)*S1250+(cNES+cOSEX)*N1250+(cNES+cEREX)*O1250+(cNES+cHOEX)*P1250))/(1+cDR)^(((cycle + 0.5)/('Life tables'!$I$2/2))))</f>
        <v>2557.1373704125281</v>
      </c>
      <c r="X1250" s="107">
        <f>((L1250+G1250+H1250+I1250+N1250+O1250+P1250+S1250)/('Life tables'!$I$2/2))/(1+oDR)^(((cycle + 0.5)/('Life tables'!$I$2/2)))</f>
        <v>3.2537979149013725</v>
      </c>
      <c r="Y1250" s="31">
        <f>((uNES*L1250+ uOCEX*G1250+uEREX*H1250+uHOEX*I1250+uNES*S1250+ uOCEX*N1250+uEREX*O1250+uHOEX*P1250)/('Life tables'!$I$2/2))/(1+oDR)^(((cycle + 0.5)/('Life tables'!$I$2/2)))</f>
        <v>2.1443005692935642</v>
      </c>
      <c r="Z1250" s="100">
        <f t="shared" si="387"/>
        <v>41277.128619070863</v>
      </c>
      <c r="AA1250" s="107">
        <f>((L1250+G1250+H1250+I1250+N1250+O1250+P1250+S1250)/('Life tables'!$I$2/2))</f>
        <v>6.6228051514111232</v>
      </c>
      <c r="AB1250" s="31">
        <f>((uNES*L1250+ uOCEX*G1250+uEREX*H1250+uHOEX*I1250+uNES*S1250+ uOCEX*N1250+uEREX*O1250+uHOEX*P1250)/('Life tables'!$I$2/2))</f>
        <v>4.3645257720074735</v>
      </c>
    </row>
    <row r="1251" spans="1:28" x14ac:dyDescent="0.25">
      <c r="A1251" s="4">
        <v>1245</v>
      </c>
      <c r="C1251" s="105">
        <f>IF(male=0,VLOOKUP((($A$5:$A$1570/'Life tables'!$I$2)*2)+age,lifetable,13,1),IF(male=1,VLOOKUP((($A$5:$A$1570/'Life tables'!$I$2)*2)+age,lifetable,10,1),"error"))</f>
        <v>3.2375795819468145E-3</v>
      </c>
      <c r="F1251" s="96">
        <f t="shared" si="380"/>
        <v>30.12095523044761</v>
      </c>
      <c r="G1251" s="96">
        <f t="shared" si="381"/>
        <v>3.0257129925845669</v>
      </c>
      <c r="H1251" s="96">
        <f t="shared" si="388"/>
        <v>0.17280099535962062</v>
      </c>
      <c r="I1251" s="96">
        <f t="shared" si="389"/>
        <v>6.9239724593594038E-2</v>
      </c>
      <c r="J1251" s="96">
        <f t="shared" si="382"/>
        <v>0.10809860234137451</v>
      </c>
      <c r="K1251" s="96">
        <f t="shared" si="390"/>
        <v>7.2351646984252962E-2</v>
      </c>
      <c r="L1251" s="96">
        <f t="shared" si="391"/>
        <v>26.6727512685842</v>
      </c>
      <c r="M1251" s="96">
        <f t="shared" si="383"/>
        <v>142.54517813430991</v>
      </c>
      <c r="N1251" s="96">
        <f t="shared" si="384"/>
        <v>13.727409496635261</v>
      </c>
      <c r="O1251" s="96">
        <f t="shared" si="392"/>
        <v>0.32767184176774033</v>
      </c>
      <c r="P1251" s="96">
        <f t="shared" si="393"/>
        <v>0.32767184176774033</v>
      </c>
      <c r="Q1251" s="96">
        <f t="shared" si="385"/>
        <v>0.50806666626091457</v>
      </c>
      <c r="R1251" s="96">
        <f t="shared" si="386"/>
        <v>2.5685907433576467E-2</v>
      </c>
      <c r="S1251" s="96">
        <f t="shared" si="394"/>
        <v>127.62867238044467</v>
      </c>
      <c r="T1251" s="96">
        <f t="shared" si="397"/>
        <v>373.4489151657973</v>
      </c>
      <c r="U1251" s="96">
        <f t="shared" si="397"/>
        <v>454.5991542924657</v>
      </c>
      <c r="V1251" s="32">
        <f t="shared" si="396"/>
        <v>1000.0000000000005</v>
      </c>
      <c r="W1251" s="100">
        <f>IF(A1251=1,((cPH1_+cPHr+(cNES*L1251+(cNES+cOSEX)*G1251+(cNES+cEREX)*H1251+(cNES+cHOEX)*I1251+(cNES+cNES)*S1251+(cNES+cOSEX)*N1251+(cNES+cEREX)*O1251+(cNES+cHOEX)*P1251)))/(1+cDR)^(A$6:A$65537 + 0.5),(cPHr+(cNES*L1251+(cNES+cOSEX)*G1251+(cNES+cEREX)*H1251+(cNES+cHOEX)*I1251+(cNES+cNES)*S1251+(cNES+cOSEX)*N1251+(cNES+cEREX)*O1251+(cNES+cHOEX)*P1251))/(1+cDR)^(((cycle + 0.5)/('Life tables'!$I$2/2))))</f>
        <v>2540.8819164906204</v>
      </c>
      <c r="X1251" s="107">
        <f>((L1251+G1251+H1251+I1251+N1251+O1251+P1251+S1251)/('Life tables'!$I$2/2))/(1+oDR)^(((cycle + 0.5)/('Life tables'!$I$2/2)))</f>
        <v>3.2384892262630465</v>
      </c>
      <c r="Y1251" s="31">
        <f>((uNES*L1251+ uOCEX*G1251+uEREX*H1251+uHOEX*I1251+uNES*S1251+ uOCEX*N1251+uEREX*O1251+uHOEX*P1251)/('Life tables'!$I$2/2))/(1+oDR)^(((cycle + 0.5)/('Life tables'!$I$2/2)))</f>
        <v>2.1342119204468188</v>
      </c>
      <c r="Z1251" s="100">
        <f t="shared" si="387"/>
        <v>41106.503456345643</v>
      </c>
      <c r="AA1251" s="107">
        <f>((L1251+G1251+H1251+I1251+N1251+O1251+P1251+S1251)/('Life tables'!$I$2/2))</f>
        <v>6.5954110930438237</v>
      </c>
      <c r="AB1251" s="31">
        <f>((uNES*L1251+ uOCEX*G1251+uEREX*H1251+uHOEX*I1251+uNES*S1251+ uOCEX*N1251+uEREX*O1251+uHOEX*P1251)/('Life tables'!$I$2/2))</f>
        <v>4.3464726888296239</v>
      </c>
    </row>
    <row r="1252" spans="1:28" x14ac:dyDescent="0.25">
      <c r="A1252" s="4">
        <v>1246</v>
      </c>
      <c r="C1252" s="105">
        <f>IF(male=0,VLOOKUP((($A$5:$A$1570/'Life tables'!$I$2)*2)+age,lifetable,13,1),IF(male=1,VLOOKUP((($A$5:$A$1570/'Life tables'!$I$2)*2)+age,lifetable,10,1),"error"))</f>
        <v>3.2375795819468145E-3</v>
      </c>
      <c r="F1252" s="96">
        <f t="shared" si="380"/>
        <v>29.996296879065124</v>
      </c>
      <c r="G1252" s="96">
        <f t="shared" si="381"/>
        <v>3.0131908002926409</v>
      </c>
      <c r="H1252" s="96">
        <f t="shared" si="388"/>
        <v>0.17208584250228334</v>
      </c>
      <c r="I1252" s="96">
        <f t="shared" si="389"/>
        <v>6.8953169607140957E-2</v>
      </c>
      <c r="J1252" s="96">
        <f t="shared" si="382"/>
        <v>0.10765122630527175</v>
      </c>
      <c r="K1252" s="96">
        <f t="shared" si="390"/>
        <v>7.2052213019962633E-2</v>
      </c>
      <c r="L1252" s="96">
        <f t="shared" si="391"/>
        <v>26.562363627337824</v>
      </c>
      <c r="M1252" s="96">
        <f t="shared" si="383"/>
        <v>141.95563366267226</v>
      </c>
      <c r="N1252" s="96">
        <f t="shared" si="384"/>
        <v>13.670635086693297</v>
      </c>
      <c r="O1252" s="96">
        <f t="shared" si="392"/>
        <v>0.32631664248738673</v>
      </c>
      <c r="P1252" s="96">
        <f t="shared" si="393"/>
        <v>0.32631664248738673</v>
      </c>
      <c r="Q1252" s="96">
        <f t="shared" si="385"/>
        <v>0.50596538231544685</v>
      </c>
      <c r="R1252" s="96">
        <f t="shared" si="386"/>
        <v>2.5579674554115663E-2</v>
      </c>
      <c r="S1252" s="96">
        <f t="shared" si="394"/>
        <v>127.10082023413463</v>
      </c>
      <c r="T1252" s="96">
        <f t="shared" si="397"/>
        <v>374.06253177441801</v>
      </c>
      <c r="U1252" s="96">
        <f t="shared" si="397"/>
        <v>454.69678618003979</v>
      </c>
      <c r="V1252" s="32">
        <f t="shared" si="396"/>
        <v>1000.0000000000003</v>
      </c>
      <c r="W1252" s="100">
        <f>IF(A1252=1,((cPH1_+cPHr+(cNES*L1252+(cNES+cOSEX)*G1252+(cNES+cEREX)*H1252+(cNES+cHOEX)*I1252+(cNES+cNES)*S1252+(cNES+cOSEX)*N1252+(cNES+cEREX)*O1252+(cNES+cHOEX)*P1252)))/(1+cDR)^(A$6:A$65537 + 0.5),(cPHr+(cNES*L1252+(cNES+cOSEX)*G1252+(cNES+cEREX)*H1252+(cNES+cHOEX)*I1252+(cNES+cNES)*S1252+(cNES+cOSEX)*N1252+(cNES+cEREX)*O1252+(cNES+cHOEX)*P1252))/(1+cDR)^(((cycle + 0.5)/('Life tables'!$I$2/2))))</f>
        <v>2524.7298114595515</v>
      </c>
      <c r="X1252" s="107">
        <f>((L1252+G1252+H1252+I1252+N1252+O1252+P1252+S1252)/('Life tables'!$I$2/2))/(1+oDR)^(((cycle + 0.5)/('Life tables'!$I$2/2)))</f>
        <v>3.223252565869811</v>
      </c>
      <c r="Y1252" s="31">
        <f>((uNES*L1252+ uOCEX*G1252+uEREX*H1252+uHOEX*I1252+uNES*S1252+ uOCEX*N1252+uEREX*O1252+uHOEX*P1252)/('Life tables'!$I$2/2))/(1+oDR)^(((cycle + 0.5)/('Life tables'!$I$2/2)))</f>
        <v>2.1241707392036853</v>
      </c>
      <c r="Z1252" s="100">
        <f t="shared" si="387"/>
        <v>40936.583836120539</v>
      </c>
      <c r="AA1252" s="107">
        <f>((L1252+G1252+H1252+I1252+N1252+O1252+P1252+S1252)/('Life tables'!$I$2/2))</f>
        <v>6.568130351228743</v>
      </c>
      <c r="AB1252" s="31">
        <f>((uNES*L1252+ uOCEX*G1252+uEREX*H1252+uHOEX*I1252+uNES*S1252+ uOCEX*N1252+uEREX*O1252+uHOEX*P1252)/('Life tables'!$I$2/2))</f>
        <v>4.3284942827900137</v>
      </c>
    </row>
    <row r="1253" spans="1:28" x14ac:dyDescent="0.25">
      <c r="A1253" s="4">
        <v>1247</v>
      </c>
      <c r="C1253" s="105">
        <f>IF(male=0,VLOOKUP((($A$5:$A$1570/'Life tables'!$I$2)*2)+age,lifetable,13,1),IF(male=1,VLOOKUP((($A$5:$A$1570/'Life tables'!$I$2)*2)+age,lifetable,10,1),"error"))</f>
        <v>3.2375795819468145E-3</v>
      </c>
      <c r="F1253" s="96">
        <f t="shared" si="380"/>
        <v>29.872156689866792</v>
      </c>
      <c r="G1253" s="96">
        <f t="shared" si="381"/>
        <v>3.0007206584765669</v>
      </c>
      <c r="H1253" s="96">
        <f t="shared" si="388"/>
        <v>0.17137366229108209</v>
      </c>
      <c r="I1253" s="96">
        <f t="shared" si="389"/>
        <v>6.8667805731881096E-2</v>
      </c>
      <c r="J1253" s="96">
        <f t="shared" si="382"/>
        <v>0.10720570985853008</v>
      </c>
      <c r="K1253" s="96">
        <f t="shared" si="390"/>
        <v>7.1754023700377007E-2</v>
      </c>
      <c r="L1253" s="96">
        <f t="shared" si="391"/>
        <v>26.452434829808354</v>
      </c>
      <c r="M1253" s="96">
        <f t="shared" si="383"/>
        <v>141.36852535567584</v>
      </c>
      <c r="N1253" s="96">
        <f t="shared" si="384"/>
        <v>13.614095284684545</v>
      </c>
      <c r="O1253" s="96">
        <f t="shared" si="392"/>
        <v>0.32496704327408055</v>
      </c>
      <c r="P1253" s="96">
        <f t="shared" si="393"/>
        <v>0.32496704327408055</v>
      </c>
      <c r="Q1253" s="96">
        <f t="shared" si="385"/>
        <v>0.50387278147005943</v>
      </c>
      <c r="R1253" s="96">
        <f t="shared" si="386"/>
        <v>2.54738806589845E-2</v>
      </c>
      <c r="S1253" s="96">
        <f t="shared" si="394"/>
        <v>126.57514932231409</v>
      </c>
      <c r="T1253" s="96">
        <f t="shared" si="397"/>
        <v>374.67361026574662</v>
      </c>
      <c r="U1253" s="96">
        <f t="shared" si="397"/>
        <v>454.79401408439918</v>
      </c>
      <c r="V1253" s="32">
        <f t="shared" si="396"/>
        <v>1000.0000000000005</v>
      </c>
      <c r="W1253" s="100">
        <f>IF(A1253=1,((cPH1_+cPHr+(cNES*L1253+(cNES+cOSEX)*G1253+(cNES+cEREX)*H1253+(cNES+cHOEX)*I1253+(cNES+cNES)*S1253+(cNES+cOSEX)*N1253+(cNES+cEREX)*O1253+(cNES+cHOEX)*P1253)))/(1+cDR)^(A$6:A$65537 + 0.5),(cPHr+(cNES*L1253+(cNES+cOSEX)*G1253+(cNES+cEREX)*H1253+(cNES+cHOEX)*I1253+(cNES+cNES)*S1253+(cNES+cOSEX)*N1253+(cNES+cEREX)*O1253+(cNES+cHOEX)*P1253))/(1+cDR)^(((cycle + 0.5)/('Life tables'!$I$2/2))))</f>
        <v>2508.6803986429891</v>
      </c>
      <c r="X1253" s="107">
        <f>((L1253+G1253+H1253+I1253+N1253+O1253+P1253+S1253)/('Life tables'!$I$2/2))/(1+oDR)^(((cycle + 0.5)/('Life tables'!$I$2/2)))</f>
        <v>3.208087594717056</v>
      </c>
      <c r="Y1253" s="31">
        <f>((uNES*L1253+ uOCEX*G1253+uEREX*H1253+uHOEX*I1253+uNES*S1253+ uOCEX*N1253+uEREX*O1253+uHOEX*P1253)/('Life tables'!$I$2/2))/(1+oDR)^(((cycle + 0.5)/('Life tables'!$I$2/2)))</f>
        <v>2.1141768021576737</v>
      </c>
      <c r="Z1253" s="100">
        <f t="shared" si="387"/>
        <v>40767.366847898433</v>
      </c>
      <c r="AA1253" s="107">
        <f>((L1253+G1253+H1253+I1253+N1253+O1253+P1253+S1253)/('Life tables'!$I$2/2))</f>
        <v>6.5409624570115845</v>
      </c>
      <c r="AB1253" s="31">
        <f>((uNES*L1253+ uOCEX*G1253+uEREX*H1253+uHOEX*I1253+uNES*S1253+ uOCEX*N1253+uEREX*O1253+uHOEX*P1253)/('Life tables'!$I$2/2))</f>
        <v>4.3105902448457947</v>
      </c>
    </row>
    <row r="1254" spans="1:28" x14ac:dyDescent="0.25">
      <c r="A1254" s="4">
        <v>1248</v>
      </c>
      <c r="C1254" s="105">
        <f>IF(male=0,VLOOKUP((($A$5:$A$1570/'Life tables'!$I$2)*2)+age,lifetable,13,1),IF(male=1,VLOOKUP((($A$5:$A$1570/'Life tables'!$I$2)*2)+age,lifetable,10,1),"error"))</f>
        <v>3.2375795819468145E-3</v>
      </c>
      <c r="F1254" s="96">
        <f t="shared" si="380"/>
        <v>29.748532426447607</v>
      </c>
      <c r="G1254" s="96">
        <f t="shared" si="381"/>
        <v>2.9883023424847814</v>
      </c>
      <c r="H1254" s="96">
        <f t="shared" si="388"/>
        <v>0.17066444189597851</v>
      </c>
      <c r="I1254" s="96">
        <f t="shared" si="389"/>
        <v>6.8383627826939436E-2</v>
      </c>
      <c r="J1254" s="96">
        <f t="shared" si="382"/>
        <v>0.10676204497510078</v>
      </c>
      <c r="K1254" s="96">
        <f t="shared" si="390"/>
        <v>7.1457073653568681E-2</v>
      </c>
      <c r="L1254" s="96">
        <f t="shared" si="391"/>
        <v>26.342962895611237</v>
      </c>
      <c r="M1254" s="96">
        <f t="shared" si="383"/>
        <v>140.7838432234071</v>
      </c>
      <c r="N1254" s="96">
        <f t="shared" si="384"/>
        <v>13.557789128558687</v>
      </c>
      <c r="O1254" s="96">
        <f t="shared" si="392"/>
        <v>0.32362302116378039</v>
      </c>
      <c r="P1254" s="96">
        <f t="shared" si="393"/>
        <v>0.32362302116378039</v>
      </c>
      <c r="Q1254" s="96">
        <f t="shared" si="385"/>
        <v>0.50178882811820191</v>
      </c>
      <c r="R1254" s="96">
        <f t="shared" si="386"/>
        <v>2.5368523948051981E-2</v>
      </c>
      <c r="S1254" s="96">
        <f t="shared" si="394"/>
        <v>126.0516507004546</v>
      </c>
      <c r="T1254" s="96">
        <f t="shared" si="397"/>
        <v>375.28216113883991</v>
      </c>
      <c r="U1254" s="96">
        <f t="shared" si="397"/>
        <v>454.89083968200077</v>
      </c>
      <c r="V1254" s="32">
        <f t="shared" si="396"/>
        <v>1000.0000000000005</v>
      </c>
      <c r="W1254" s="100">
        <f>IF(A1254=1,((cPH1_+cPHr+(cNES*L1254+(cNES+cOSEX)*G1254+(cNES+cEREX)*H1254+(cNES+cHOEX)*I1254+(cNES+cNES)*S1254+(cNES+cOSEX)*N1254+(cNES+cEREX)*O1254+(cNES+cHOEX)*P1254)))/(1+cDR)^(A$6:A$65537 + 0.5),(cPHr+(cNES*L1254+(cNES+cOSEX)*G1254+(cNES+cEREX)*H1254+(cNES+cHOEX)*I1254+(cNES+cNES)*S1254+(cNES+cOSEX)*N1254+(cNES+cEREX)*O1254+(cNES+cHOEX)*P1254))/(1+cDR)^(((cycle + 0.5)/('Life tables'!$I$2/2))))</f>
        <v>2492.7330255195952</v>
      </c>
      <c r="X1254" s="107">
        <f>((L1254+G1254+H1254+I1254+N1254+O1254+P1254+S1254)/('Life tables'!$I$2/2))/(1+oDR)^(((cycle + 0.5)/('Life tables'!$I$2/2)))</f>
        <v>3.1929939753997201</v>
      </c>
      <c r="Y1254" s="31">
        <f>((uNES*L1254+ uOCEX*G1254+uEREX*H1254+uHOEX*I1254+uNES*S1254+ uOCEX*N1254+uEREX*O1254+uHOEX*P1254)/('Life tables'!$I$2/2))/(1+oDR)^(((cycle + 0.5)/('Life tables'!$I$2/2)))</f>
        <v>2.1042298869563258</v>
      </c>
      <c r="Z1254" s="100">
        <f t="shared" si="387"/>
        <v>40598.8495929333</v>
      </c>
      <c r="AA1254" s="107">
        <f>((L1254+G1254+H1254+I1254+N1254+O1254+P1254+S1254)/('Life tables'!$I$2/2))</f>
        <v>6.5139069433867238</v>
      </c>
      <c r="AB1254" s="31">
        <f>((uNES*L1254+ uOCEX*G1254+uEREX*H1254+uHOEX*I1254+uNES*S1254+ uOCEX*N1254+uEREX*O1254+uHOEX*P1254)/('Life tables'!$I$2/2))</f>
        <v>4.2927602672381395</v>
      </c>
    </row>
    <row r="1255" spans="1:28" x14ac:dyDescent="0.25">
      <c r="A1255" s="4">
        <v>1249</v>
      </c>
      <c r="C1255" s="105">
        <f>IF(male=0,VLOOKUP((($A$5:$A$1570/'Life tables'!$I$2)*2)+age,lifetable,13,1),IF(male=1,VLOOKUP((($A$5:$A$1570/'Life tables'!$I$2)*2)+age,lifetable,10,1),"error"))</f>
        <v>3.2375795819468145E-3</v>
      </c>
      <c r="F1255" s="96">
        <f t="shared" si="380"/>
        <v>29.625421865069981</v>
      </c>
      <c r="G1255" s="96">
        <f t="shared" si="381"/>
        <v>2.9759356289381893</v>
      </c>
      <c r="H1255" s="96">
        <f t="shared" si="388"/>
        <v>0.16995816855960602</v>
      </c>
      <c r="I1255" s="96">
        <f t="shared" si="389"/>
        <v>6.8100630780559807E-2</v>
      </c>
      <c r="J1255" s="96">
        <f t="shared" si="382"/>
        <v>0.1063202236743961</v>
      </c>
      <c r="K1255" s="96">
        <f t="shared" si="390"/>
        <v>7.1161357538037803E-2</v>
      </c>
      <c r="L1255" s="96">
        <f t="shared" si="391"/>
        <v>26.233945855579194</v>
      </c>
      <c r="M1255" s="96">
        <f t="shared" si="383"/>
        <v>140.2015773140898</v>
      </c>
      <c r="N1255" s="96">
        <f t="shared" si="384"/>
        <v>13.501715659938107</v>
      </c>
      <c r="O1255" s="96">
        <f t="shared" si="392"/>
        <v>0.32228455328011196</v>
      </c>
      <c r="P1255" s="96">
        <f t="shared" si="393"/>
        <v>0.32228455328011196</v>
      </c>
      <c r="Q1255" s="96">
        <f t="shared" si="385"/>
        <v>0.49971348678925509</v>
      </c>
      <c r="R1255" s="96">
        <f t="shared" si="386"/>
        <v>2.5263602628059247E-2</v>
      </c>
      <c r="S1255" s="96">
        <f t="shared" si="394"/>
        <v>125.53031545817416</v>
      </c>
      <c r="T1255" s="96">
        <f t="shared" si="397"/>
        <v>375.88819484930355</v>
      </c>
      <c r="U1255" s="96">
        <f t="shared" si="397"/>
        <v>454.98726464216685</v>
      </c>
      <c r="V1255" s="32">
        <f t="shared" si="396"/>
        <v>1000.0000000000005</v>
      </c>
      <c r="W1255" s="100">
        <f>IF(A1255=1,((cPH1_+cPHr+(cNES*L1255+(cNES+cOSEX)*G1255+(cNES+cEREX)*H1255+(cNES+cHOEX)*I1255+(cNES+cNES)*S1255+(cNES+cOSEX)*N1255+(cNES+cEREX)*O1255+(cNES+cHOEX)*P1255)))/(1+cDR)^(A$6:A$65537 + 0.5),(cPHr+(cNES*L1255+(cNES+cOSEX)*G1255+(cNES+cEREX)*H1255+(cNES+cHOEX)*I1255+(cNES+cNES)*S1255+(cNES+cOSEX)*N1255+(cNES+cEREX)*O1255+(cNES+cHOEX)*P1255))/(1+cDR)^(((cycle + 0.5)/('Life tables'!$I$2/2))))</f>
        <v>2476.8870436974403</v>
      </c>
      <c r="X1255" s="107">
        <f>((L1255+G1255+H1255+I1255+N1255+O1255+P1255+S1255)/('Life tables'!$I$2/2))/(1+oDR)^(((cycle + 0.5)/('Life tables'!$I$2/2)))</f>
        <v>3.1779713721045977</v>
      </c>
      <c r="Y1255" s="31">
        <f>((uNES*L1255+ uOCEX*G1255+uEREX*H1255+uHOEX*I1255+uNES*S1255+ uOCEX*N1255+uEREX*O1255+uHOEX*P1255)/('Life tables'!$I$2/2))/(1+oDR)^(((cycle + 0.5)/('Life tables'!$I$2/2)))</f>
        <v>2.0943297722961494</v>
      </c>
      <c r="Z1255" s="100">
        <f t="shared" si="387"/>
        <v>40431.029184192368</v>
      </c>
      <c r="AA1255" s="107">
        <f>((L1255+G1255+H1255+I1255+N1255+O1255+P1255+S1255)/('Life tables'!$I$2/2))</f>
        <v>6.4869633452888138</v>
      </c>
      <c r="AB1255" s="31">
        <f>((uNES*L1255+ uOCEX*G1255+uEREX*H1255+uHOEX*I1255+uNES*S1255+ uOCEX*N1255+uEREX*O1255+uHOEX*P1255)/('Life tables'!$I$2/2))</f>
        <v>4.2750040434867183</v>
      </c>
    </row>
    <row r="1256" spans="1:28" x14ac:dyDescent="0.25">
      <c r="A1256" s="4">
        <v>1250</v>
      </c>
      <c r="C1256" s="105">
        <f>IF(male=0,VLOOKUP((($A$5:$A$1570/'Life tables'!$I$2)*2)+age,lifetable,13,1),IF(male=1,VLOOKUP((($A$5:$A$1570/'Life tables'!$I$2)*2)+age,lifetable,10,1),"error"))</f>
        <v>3.2375795819468145E-3</v>
      </c>
      <c r="F1256" s="96">
        <f t="shared" si="380"/>
        <v>29.502822794485976</v>
      </c>
      <c r="G1256" s="96">
        <f t="shared" si="381"/>
        <v>2.9636202957123081</v>
      </c>
      <c r="H1256" s="96">
        <f t="shared" si="388"/>
        <v>0.16925482959624985</v>
      </c>
      <c r="I1256" s="96">
        <f t="shared" si="389"/>
        <v>6.7818809509696321E-2</v>
      </c>
      <c r="J1256" s="96">
        <f t="shared" si="382"/>
        <v>0.10588023802065144</v>
      </c>
      <c r="K1256" s="96">
        <f t="shared" si="390"/>
        <v>7.0866870042285188E-2</v>
      </c>
      <c r="L1256" s="96">
        <f t="shared" si="391"/>
        <v>26.125381751604785</v>
      </c>
      <c r="M1256" s="96">
        <f t="shared" si="383"/>
        <v>139.62171771404405</v>
      </c>
      <c r="N1256" s="96">
        <f t="shared" si="384"/>
        <v>13.445873924113952</v>
      </c>
      <c r="O1256" s="96">
        <f t="shared" si="392"/>
        <v>0.32095161683427392</v>
      </c>
      <c r="P1256" s="96">
        <f t="shared" si="393"/>
        <v>0.32095161683427392</v>
      </c>
      <c r="Q1256" s="96">
        <f t="shared" si="385"/>
        <v>0.49764672214838418</v>
      </c>
      <c r="R1256" s="96">
        <f t="shared" si="386"/>
        <v>2.5159114912612204E-2</v>
      </c>
      <c r="S1256" s="96">
        <f t="shared" si="394"/>
        <v>125.01113471920056</v>
      </c>
      <c r="T1256" s="96">
        <f t="shared" ref="T1256:U1271" si="398">J1256+Q1256+T1255</f>
        <v>376.49172180947261</v>
      </c>
      <c r="U1256" s="96">
        <f t="shared" si="398"/>
        <v>455.08329062712176</v>
      </c>
      <c r="V1256" s="32">
        <f t="shared" si="396"/>
        <v>1000.0000000000005</v>
      </c>
      <c r="W1256" s="100">
        <f>IF(A1256=1,((cPH1_+cPHr+(cNES*L1256+(cNES+cOSEX)*G1256+(cNES+cEREX)*H1256+(cNES+cHOEX)*I1256+(cNES+cNES)*S1256+(cNES+cOSEX)*N1256+(cNES+cEREX)*O1256+(cNES+cHOEX)*P1256)))/(1+cDR)^(A$6:A$65537 + 0.5),(cPHr+(cNES*L1256+(cNES+cOSEX)*G1256+(cNES+cEREX)*H1256+(cNES+cHOEX)*I1256+(cNES+cNES)*S1256+(cNES+cOSEX)*N1256+(cNES+cEREX)*O1256+(cNES+cHOEX)*P1256))/(1+cDR)^(((cycle + 0.5)/('Life tables'!$I$2/2))))</f>
        <v>2461.1418088885152</v>
      </c>
      <c r="X1256" s="107">
        <f>((L1256+G1256+H1256+I1256+N1256+O1256+P1256+S1256)/('Life tables'!$I$2/2))/(1+oDR)^(((cycle + 0.5)/('Life tables'!$I$2/2)))</f>
        <v>3.1630194506026839</v>
      </c>
      <c r="Y1256" s="31">
        <f>((uNES*L1256+ uOCEX*G1256+uEREX*H1256+uHOEX*I1256+uNES*S1256+ uOCEX*N1256+uEREX*O1256+uHOEX*P1256)/('Life tables'!$I$2/2))/(1+oDR)^(((cycle + 0.5)/('Life tables'!$I$2/2)))</f>
        <v>2.0844762379175759</v>
      </c>
      <c r="Z1256" s="100">
        <f t="shared" si="387"/>
        <v>40263.902746317668</v>
      </c>
      <c r="AA1256" s="107">
        <f>((L1256+G1256+H1256+I1256+N1256+O1256+P1256+S1256)/('Life tables'!$I$2/2))</f>
        <v>6.4601311995844535</v>
      </c>
      <c r="AB1256" s="31">
        <f>((uNES*L1256+ uOCEX*G1256+uEREX*H1256+uHOEX*I1256+uNES*S1256+ uOCEX*N1256+uEREX*O1256+uHOEX*P1256)/('Life tables'!$I$2/2))</f>
        <v>4.2573212683842145</v>
      </c>
    </row>
    <row r="1257" spans="1:28" x14ac:dyDescent="0.25">
      <c r="A1257" s="4">
        <v>1251</v>
      </c>
      <c r="C1257" s="105">
        <f>IF(male=0,VLOOKUP((($A$5:$A$1570/'Life tables'!$I$2)*2)+age,lifetable,13,1),IF(male=1,VLOOKUP((($A$5:$A$1570/'Life tables'!$I$2)*2)+age,lifetable,10,1),"error"))</f>
        <v>3.2375795819468145E-3</v>
      </c>
      <c r="F1257" s="96">
        <f t="shared" si="380"/>
        <v>29.380733015764868</v>
      </c>
      <c r="G1257" s="96">
        <f t="shared" si="381"/>
        <v>2.951356121919944</v>
      </c>
      <c r="H1257" s="96">
        <f t="shared" si="388"/>
        <v>0.168554412390858</v>
      </c>
      <c r="I1257" s="96">
        <f t="shared" si="389"/>
        <v>6.7538158959616901E-2</v>
      </c>
      <c r="J1257" s="96">
        <f t="shared" si="382"/>
        <v>0.10544208012230637</v>
      </c>
      <c r="K1257" s="96">
        <f t="shared" si="390"/>
        <v>7.0573605884397969E-2</v>
      </c>
      <c r="L1257" s="96">
        <f t="shared" si="391"/>
        <v>26.017268636487746</v>
      </c>
      <c r="M1257" s="96">
        <f t="shared" si="383"/>
        <v>139.0442545476412</v>
      </c>
      <c r="N1257" s="96">
        <f t="shared" si="384"/>
        <v>13.390262970041787</v>
      </c>
      <c r="O1257" s="96">
        <f t="shared" si="392"/>
        <v>0.31962418912493418</v>
      </c>
      <c r="P1257" s="96">
        <f t="shared" si="393"/>
        <v>0.31962418912493418</v>
      </c>
      <c r="Q1257" s="96">
        <f t="shared" si="385"/>
        <v>0.4955884989963788</v>
      </c>
      <c r="R1257" s="96">
        <f t="shared" si="386"/>
        <v>2.50550590221734E-2</v>
      </c>
      <c r="S1257" s="96">
        <f t="shared" si="394"/>
        <v>124.49409964133099</v>
      </c>
      <c r="T1257" s="96">
        <f t="shared" si="398"/>
        <v>377.09275238859129</v>
      </c>
      <c r="U1257" s="96">
        <f t="shared" si="398"/>
        <v>455.17891929202835</v>
      </c>
      <c r="V1257" s="32">
        <f t="shared" si="396"/>
        <v>1000.0000000000005</v>
      </c>
      <c r="W1257" s="100">
        <f>IF(A1257=1,((cPH1_+cPHr+(cNES*L1257+(cNES+cOSEX)*G1257+(cNES+cEREX)*H1257+(cNES+cHOEX)*I1257+(cNES+cNES)*S1257+(cNES+cOSEX)*N1257+(cNES+cEREX)*O1257+(cNES+cHOEX)*P1257)))/(1+cDR)^(A$6:A$65537 + 0.5),(cPHr+(cNES*L1257+(cNES+cOSEX)*G1257+(cNES+cEREX)*H1257+(cNES+cHOEX)*I1257+(cNES+cNES)*S1257+(cNES+cOSEX)*N1257+(cNES+cEREX)*O1257+(cNES+cHOEX)*P1257))/(1+cDR)^(((cycle + 0.5)/('Life tables'!$I$2/2))))</f>
        <v>2445.4966808834001</v>
      </c>
      <c r="X1257" s="107">
        <f>((L1257+G1257+H1257+I1257+N1257+O1257+P1257+S1257)/('Life tables'!$I$2/2))/(1+oDR)^(((cycle + 0.5)/('Life tables'!$I$2/2)))</f>
        <v>3.1481378782415623</v>
      </c>
      <c r="Y1257" s="31">
        <f>((uNES*L1257+ uOCEX*G1257+uEREX*H1257+uHOEX*I1257+uNES*S1257+ uOCEX*N1257+uEREX*O1257+uHOEX*P1257)/('Life tables'!$I$2/2))/(1+oDR)^(((cycle + 0.5)/('Life tables'!$I$2/2)))</f>
        <v>2.0746690645999495</v>
      </c>
      <c r="Z1257" s="100">
        <f t="shared" si="387"/>
        <v>40097.467415587664</v>
      </c>
      <c r="AA1257" s="107">
        <f>((L1257+G1257+H1257+I1257+N1257+O1257+P1257+S1257)/('Life tables'!$I$2/2))</f>
        <v>6.4334100450638845</v>
      </c>
      <c r="AB1257" s="31">
        <f>((uNES*L1257+ uOCEX*G1257+uEREX*H1257+uHOEX*I1257+uNES*S1257+ uOCEX*N1257+uEREX*O1257+uHOEX*P1257)/('Life tables'!$I$2/2))</f>
        <v>4.2397116379908608</v>
      </c>
    </row>
    <row r="1258" spans="1:28" x14ac:dyDescent="0.25">
      <c r="A1258" s="4">
        <v>1252</v>
      </c>
      <c r="C1258" s="105">
        <f>IF(male=0,VLOOKUP((($A$5:$A$1570/'Life tables'!$I$2)*2)+age,lifetable,13,1),IF(male=1,VLOOKUP((($A$5:$A$1570/'Life tables'!$I$2)*2)+age,lifetable,10,1),"error"))</f>
        <v>3.6086322680759508E-3</v>
      </c>
      <c r="F1258" s="96">
        <f t="shared" si="380"/>
        <v>29.259150342125892</v>
      </c>
      <c r="G1258" s="96">
        <f t="shared" si="381"/>
        <v>2.9391428878943922</v>
      </c>
      <c r="H1258" s="96">
        <f t="shared" si="388"/>
        <v>0.16785690439808154</v>
      </c>
      <c r="I1258" s="96">
        <f t="shared" si="389"/>
        <v>6.725867410351892E-2</v>
      </c>
      <c r="J1258" s="96">
        <f t="shared" si="382"/>
        <v>0.11704024559013086</v>
      </c>
      <c r="K1258" s="96">
        <f t="shared" si="390"/>
        <v>7.0281559811648048E-2</v>
      </c>
      <c r="L1258" s="96">
        <f t="shared" si="391"/>
        <v>25.897570070328122</v>
      </c>
      <c r="M1258" s="96">
        <f t="shared" si="383"/>
        <v>138.46917797725493</v>
      </c>
      <c r="N1258" s="96">
        <f t="shared" si="384"/>
        <v>13.334881850336885</v>
      </c>
      <c r="O1258" s="96">
        <f t="shared" si="392"/>
        <v>0.31830224753811742</v>
      </c>
      <c r="P1258" s="96">
        <f t="shared" si="393"/>
        <v>0.31830224753811742</v>
      </c>
      <c r="Q1258" s="96">
        <f t="shared" si="385"/>
        <v>0.55010230024171436</v>
      </c>
      <c r="R1258" s="96">
        <f t="shared" si="386"/>
        <v>2.4951433184053205E-2</v>
      </c>
      <c r="S1258" s="96">
        <f t="shared" si="394"/>
        <v>123.92263789841604</v>
      </c>
      <c r="T1258" s="96">
        <f t="shared" si="398"/>
        <v>377.75989493442313</v>
      </c>
      <c r="U1258" s="96">
        <f t="shared" si="398"/>
        <v>455.27415228502406</v>
      </c>
      <c r="V1258" s="32">
        <f t="shared" si="396"/>
        <v>1000.0000000000005</v>
      </c>
      <c r="W1258" s="100">
        <f>IF(A1258=1,((cPH1_+cPHr+(cNES*L1258+(cNES+cOSEX)*G1258+(cNES+cEREX)*H1258+(cNES+cHOEX)*I1258+(cNES+cNES)*S1258+(cNES+cOSEX)*N1258+(cNES+cEREX)*O1258+(cNES+cHOEX)*P1258)))/(1+cDR)^(A$6:A$65537 + 0.5),(cPHr+(cNES*L1258+(cNES+cOSEX)*G1258+(cNES+cEREX)*H1258+(cNES+cHOEX)*I1258+(cNES+cNES)*S1258+(cNES+cOSEX)*N1258+(cNES+cEREX)*O1258+(cNES+cHOEX)*P1258))/(1+cDR)^(((cycle + 0.5)/('Life tables'!$I$2/2))))</f>
        <v>2429.0909783486104</v>
      </c>
      <c r="X1258" s="107">
        <f>((L1258+G1258+H1258+I1258+N1258+O1258+P1258+S1258)/('Life tables'!$I$2/2))/(1+oDR)^(((cycle + 0.5)/('Life tables'!$I$2/2)))</f>
        <v>3.132039524378778</v>
      </c>
      <c r="Y1258" s="31">
        <f>((uNES*L1258+ uOCEX*G1258+uEREX*H1258+uHOEX*I1258+uNES*S1258+ uOCEX*N1258+uEREX*O1258+uHOEX*P1258)/('Life tables'!$I$2/2))/(1+oDR)^(((cycle + 0.5)/('Life tables'!$I$2/2)))</f>
        <v>2.0640458784519682</v>
      </c>
      <c r="Z1258" s="100">
        <f t="shared" si="387"/>
        <v>39917.587098849035</v>
      </c>
      <c r="AA1258" s="107">
        <f>((L1258+G1258+H1258+I1258+N1258+O1258+P1258+S1258)/('Life tables'!$I$2/2))</f>
        <v>6.4041682676089469</v>
      </c>
      <c r="AB1258" s="31">
        <f>((uNES*L1258+ uOCEX*G1258+uEREX*H1258+uHOEX*I1258+uNES*S1258+ uOCEX*N1258+uEREX*O1258+uHOEX*P1258)/('Life tables'!$I$2/2))</f>
        <v>4.2204119758970604</v>
      </c>
    </row>
    <row r="1259" spans="1:28" x14ac:dyDescent="0.25">
      <c r="A1259" s="4">
        <v>1253</v>
      </c>
      <c r="C1259" s="105">
        <f>IF(male=0,VLOOKUP((($A$5:$A$1570/'Life tables'!$I$2)*2)+age,lifetable,13,1),IF(male=1,VLOOKUP((($A$5:$A$1570/'Life tables'!$I$2)*2)+age,lifetable,10,1),"error"))</f>
        <v>3.6086322680759508E-3</v>
      </c>
      <c r="F1259" s="96">
        <f t="shared" si="380"/>
        <v>29.126018655483037</v>
      </c>
      <c r="G1259" s="96">
        <f t="shared" si="381"/>
        <v>2.9257695313418486</v>
      </c>
      <c r="H1259" s="96">
        <f t="shared" si="388"/>
        <v>0.16709314083913121</v>
      </c>
      <c r="I1259" s="96">
        <f t="shared" si="389"/>
        <v>6.6952641268660018E-2</v>
      </c>
      <c r="J1259" s="96">
        <f t="shared" si="382"/>
        <v>0.11650770226203311</v>
      </c>
      <c r="K1259" s="96">
        <f t="shared" si="390"/>
        <v>6.9961772583098769E-2</v>
      </c>
      <c r="L1259" s="96">
        <f t="shared" si="391"/>
        <v>25.779733867188263</v>
      </c>
      <c r="M1259" s="96">
        <f t="shared" si="383"/>
        <v>137.83993412507027</v>
      </c>
      <c r="N1259" s="96">
        <f t="shared" si="384"/>
        <v>13.274284304034476</v>
      </c>
      <c r="O1259" s="96">
        <f t="shared" si="392"/>
        <v>0.31685579038912776</v>
      </c>
      <c r="P1259" s="96">
        <f t="shared" si="393"/>
        <v>0.31685579038912776</v>
      </c>
      <c r="Q1259" s="96">
        <f t="shared" si="385"/>
        <v>0.54760247684739483</v>
      </c>
      <c r="R1259" s="96">
        <f t="shared" si="386"/>
        <v>2.4838046680546691E-2</v>
      </c>
      <c r="S1259" s="96">
        <f t="shared" si="394"/>
        <v>123.35949771672961</v>
      </c>
      <c r="T1259" s="96">
        <f t="shared" si="398"/>
        <v>378.42400511353253</v>
      </c>
      <c r="U1259" s="96">
        <f t="shared" si="398"/>
        <v>455.3689521042877</v>
      </c>
      <c r="V1259" s="32">
        <f t="shared" si="396"/>
        <v>1000.0000000000005</v>
      </c>
      <c r="W1259" s="100">
        <f>IF(A1259=1,((cPH1_+cPHr+(cNES*L1259+(cNES+cOSEX)*G1259+(cNES+cEREX)*H1259+(cNES+cHOEX)*I1259+(cNES+cNES)*S1259+(cNES+cOSEX)*N1259+(cNES+cEREX)*O1259+(cNES+cHOEX)*P1259)))/(1+cDR)^(A$6:A$65537 + 0.5),(cPHr+(cNES*L1259+(cNES+cOSEX)*G1259+(cNES+cEREX)*H1259+(cNES+cHOEX)*I1259+(cNES+cNES)*S1259+(cNES+cOSEX)*N1259+(cNES+cEREX)*O1259+(cNES+cHOEX)*P1259))/(1+cDR)^(((cycle + 0.5)/('Life tables'!$I$2/2))))</f>
        <v>2412.6595332315042</v>
      </c>
      <c r="X1259" s="107">
        <f>((L1259+G1259+H1259+I1259+N1259+O1259+P1259+S1259)/('Life tables'!$I$2/2))/(1+oDR)^(((cycle + 0.5)/('Life tables'!$I$2/2)))</f>
        <v>3.1160234971491869</v>
      </c>
      <c r="Y1259" s="31">
        <f>((uNES*L1259+ uOCEX*G1259+uEREX*H1259+uHOEX*I1259+uNES*S1259+ uOCEX*N1259+uEREX*O1259+uHOEX*P1259)/('Life tables'!$I$2/2))/(1+oDR)^(((cycle + 0.5)/('Life tables'!$I$2/2)))</f>
        <v>2.0534911568601997</v>
      </c>
      <c r="Z1259" s="100">
        <f t="shared" si="387"/>
        <v>39736.277112061311</v>
      </c>
      <c r="AA1259" s="107">
        <f>((L1259+G1259+H1259+I1259+N1259+O1259+P1259+S1259)/('Life tables'!$I$2/2))</f>
        <v>6.375059414884106</v>
      </c>
      <c r="AB1259" s="31">
        <f>((uNES*L1259+ uOCEX*G1259+uEREX*H1259+uHOEX*I1259+uNES*S1259+ uOCEX*N1259+uEREX*O1259+uHOEX*P1259)/('Life tables'!$I$2/2))</f>
        <v>4.2012289525094371</v>
      </c>
    </row>
    <row r="1260" spans="1:28" x14ac:dyDescent="0.25">
      <c r="A1260" s="4">
        <v>1254</v>
      </c>
      <c r="C1260" s="105">
        <f>IF(male=0,VLOOKUP((($A$5:$A$1570/'Life tables'!$I$2)*2)+age,lifetable,13,1),IF(male=1,VLOOKUP((($A$5:$A$1570/'Life tables'!$I$2)*2)+age,lifetable,10,1),"error"))</f>
        <v>3.6086322680759508E-3</v>
      </c>
      <c r="F1260" s="96">
        <f t="shared" si="380"/>
        <v>28.993497342252848</v>
      </c>
      <c r="G1260" s="96">
        <f t="shared" si="381"/>
        <v>2.9124574880760483</v>
      </c>
      <c r="H1260" s="96">
        <f t="shared" si="388"/>
        <v>0.16633287893318099</v>
      </c>
      <c r="I1260" s="96">
        <f t="shared" si="389"/>
        <v>6.6648011513041769E-2</v>
      </c>
      <c r="J1260" s="96">
        <f t="shared" si="382"/>
        <v>0.11597760050360791</v>
      </c>
      <c r="K1260" s="96">
        <f t="shared" si="390"/>
        <v>6.9643451494030895E-2</v>
      </c>
      <c r="L1260" s="96">
        <f t="shared" si="391"/>
        <v>25.662437911732937</v>
      </c>
      <c r="M1260" s="96">
        <f t="shared" si="383"/>
        <v>137.21354543992737</v>
      </c>
      <c r="N1260" s="96">
        <f t="shared" si="384"/>
        <v>13.21396171650427</v>
      </c>
      <c r="O1260" s="96">
        <f t="shared" si="392"/>
        <v>0.31541589647752977</v>
      </c>
      <c r="P1260" s="96">
        <f t="shared" si="393"/>
        <v>0.31541589647752977</v>
      </c>
      <c r="Q1260" s="96">
        <f t="shared" si="385"/>
        <v>0.54511399629471102</v>
      </c>
      <c r="R1260" s="96">
        <f t="shared" si="386"/>
        <v>2.4725174663445836E-2</v>
      </c>
      <c r="S1260" s="96">
        <f t="shared" si="394"/>
        <v>122.79891275950989</v>
      </c>
      <c r="T1260" s="96">
        <f t="shared" si="398"/>
        <v>379.08509671033084</v>
      </c>
      <c r="U1260" s="96">
        <f t="shared" si="398"/>
        <v>455.46332073044516</v>
      </c>
      <c r="V1260" s="32">
        <f t="shared" si="396"/>
        <v>1000.0000000000005</v>
      </c>
      <c r="W1260" s="100">
        <f>IF(A1260=1,((cPH1_+cPHr+(cNES*L1260+(cNES+cOSEX)*G1260+(cNES+cEREX)*H1260+(cNES+cHOEX)*I1260+(cNES+cNES)*S1260+(cNES+cOSEX)*N1260+(cNES+cEREX)*O1260+(cNES+cHOEX)*P1260)))/(1+cDR)^(A$6:A$65537 + 0.5),(cPHr+(cNES*L1260+(cNES+cOSEX)*G1260+(cNES+cEREX)*H1260+(cNES+cHOEX)*I1260+(cNES+cNES)*S1260+(cNES+cOSEX)*N1260+(cNES+cEREX)*O1260+(cNES+cHOEX)*P1260))/(1+cDR)^(((cycle + 0.5)/('Life tables'!$I$2/2))))</f>
        <v>2396.339246307537</v>
      </c>
      <c r="X1260" s="107">
        <f>((L1260+G1260+H1260+I1260+N1260+O1260+P1260+S1260)/('Life tables'!$I$2/2))/(1+oDR)^(((cycle + 0.5)/('Life tables'!$I$2/2)))</f>
        <v>3.100089375313861</v>
      </c>
      <c r="Y1260" s="31">
        <f>((uNES*L1260+ uOCEX*G1260+uEREX*H1260+uHOEX*I1260+uNES*S1260+ uOCEX*N1260+uEREX*O1260+uHOEX*P1260)/('Life tables'!$I$2/2))/(1+oDR)^(((cycle + 0.5)/('Life tables'!$I$2/2)))</f>
        <v>2.0429904116219424</v>
      </c>
      <c r="Z1260" s="100">
        <f t="shared" si="387"/>
        <v>39555.790797330505</v>
      </c>
      <c r="AA1260" s="107">
        <f>((L1260+G1260+H1260+I1260+N1260+O1260+P1260+S1260)/('Life tables'!$I$2/2))</f>
        <v>6.3460828822034996</v>
      </c>
      <c r="AB1260" s="31">
        <f>((uNES*L1260+ uOCEX*G1260+uEREX*H1260+uHOEX*I1260+uNES*S1260+ uOCEX*N1260+uEREX*O1260+uHOEX*P1260)/('Life tables'!$I$2/2))</f>
        <v>4.182133129109312</v>
      </c>
    </row>
    <row r="1261" spans="1:28" x14ac:dyDescent="0.25">
      <c r="A1261" s="4">
        <v>1255</v>
      </c>
      <c r="C1261" s="105">
        <f>IF(male=0,VLOOKUP((($A$5:$A$1570/'Life tables'!$I$2)*2)+age,lifetable,13,1),IF(male=1,VLOOKUP((($A$5:$A$1570/'Life tables'!$I$2)*2)+age,lifetable,10,1),"error"))</f>
        <v>3.6086322680759508E-3</v>
      </c>
      <c r="F1261" s="96">
        <f t="shared" si="380"/>
        <v>28.861583433148322</v>
      </c>
      <c r="G1261" s="96">
        <f t="shared" si="381"/>
        <v>2.8992064598258978</v>
      </c>
      <c r="H1261" s="96">
        <f t="shared" si="388"/>
        <v>0.16557610164571973</v>
      </c>
      <c r="I1261" s="96">
        <f t="shared" si="389"/>
        <v>6.6344778011096617E-2</v>
      </c>
      <c r="J1261" s="96">
        <f t="shared" si="382"/>
        <v>0.11544992843733745</v>
      </c>
      <c r="K1261" s="96">
        <f t="shared" si="390"/>
        <v>6.9326589412107426E-2</v>
      </c>
      <c r="L1261" s="96">
        <f t="shared" si="391"/>
        <v>25.545679575816163</v>
      </c>
      <c r="M1261" s="96">
        <f t="shared" si="383"/>
        <v>136.58999912607612</v>
      </c>
      <c r="N1261" s="96">
        <f t="shared" si="384"/>
        <v>13.153912855487812</v>
      </c>
      <c r="O1261" s="96">
        <f t="shared" si="392"/>
        <v>0.31398253638944168</v>
      </c>
      <c r="P1261" s="96">
        <f t="shared" si="393"/>
        <v>0.31398253638944168</v>
      </c>
      <c r="Q1261" s="96">
        <f t="shared" si="385"/>
        <v>0.54263680774945111</v>
      </c>
      <c r="R1261" s="96">
        <f t="shared" si="386"/>
        <v>2.4612814827022329E-2</v>
      </c>
      <c r="S1261" s="96">
        <f t="shared" si="394"/>
        <v>122.24087157523294</v>
      </c>
      <c r="T1261" s="96">
        <f t="shared" si="398"/>
        <v>379.74318344651761</v>
      </c>
      <c r="U1261" s="96">
        <f t="shared" si="398"/>
        <v>455.55726013468427</v>
      </c>
      <c r="V1261" s="32">
        <f t="shared" si="396"/>
        <v>1000.0000000000003</v>
      </c>
      <c r="W1261" s="100">
        <f>IF(A1261=1,((cPH1_+cPHr+(cNES*L1261+(cNES+cOSEX)*G1261+(cNES+cEREX)*H1261+(cNES+cHOEX)*I1261+(cNES+cNES)*S1261+(cNES+cOSEX)*N1261+(cNES+cEREX)*O1261+(cNES+cHOEX)*P1261)))/(1+cDR)^(A$6:A$65537 + 0.5),(cPHr+(cNES*L1261+(cNES+cOSEX)*G1261+(cNES+cEREX)*H1261+(cNES+cHOEX)*I1261+(cNES+cNES)*S1261+(cNES+cOSEX)*N1261+(cNES+cEREX)*O1261+(cNES+cHOEX)*P1261))/(1+cDR)^(((cycle + 0.5)/('Life tables'!$I$2/2))))</f>
        <v>2380.1293664133345</v>
      </c>
      <c r="X1261" s="107">
        <f>((L1261+G1261+H1261+I1261+N1261+O1261+P1261+S1261)/('Life tables'!$I$2/2))/(1+oDR)^(((cycle + 0.5)/('Life tables'!$I$2/2)))</f>
        <v>3.0842367397975803</v>
      </c>
      <c r="Y1261" s="31">
        <f>((uNES*L1261+ uOCEX*G1261+uEREX*H1261+uHOEX*I1261+uNES*S1261+ uOCEX*N1261+uEREX*O1261+uHOEX*P1261)/('Life tables'!$I$2/2))/(1+oDR)^(((cycle + 0.5)/('Life tables'!$I$2/2)))</f>
        <v>2.0325433665674826</v>
      </c>
      <c r="Z1261" s="100">
        <f t="shared" si="387"/>
        <v>39376.124426656716</v>
      </c>
      <c r="AA1261" s="107">
        <f>((L1261+G1261+H1261+I1261+N1261+O1261+P1261+S1261)/('Life tables'!$I$2/2))</f>
        <v>6.3172380676486553</v>
      </c>
      <c r="AB1261" s="31">
        <f>((uNES*L1261+ uOCEX*G1261+uEREX*H1261+uHOEX*I1261+uNES*S1261+ uOCEX*N1261+uEREX*O1261+uHOEX*P1261)/('Life tables'!$I$2/2))</f>
        <v>4.1631241090363105</v>
      </c>
    </row>
    <row r="1262" spans="1:28" x14ac:dyDescent="0.25">
      <c r="A1262" s="4">
        <v>1256</v>
      </c>
      <c r="C1262" s="105">
        <f>IF(male=0,VLOOKUP((($A$5:$A$1570/'Life tables'!$I$2)*2)+age,lifetable,13,1),IF(male=1,VLOOKUP((($A$5:$A$1570/'Life tables'!$I$2)*2)+age,lifetable,10,1),"error"))</f>
        <v>3.6086322680759508E-3</v>
      </c>
      <c r="F1262" s="96">
        <f t="shared" si="380"/>
        <v>28.730273979610306</v>
      </c>
      <c r="G1262" s="96">
        <f t="shared" si="381"/>
        <v>2.8860161504024586</v>
      </c>
      <c r="H1262" s="96">
        <f t="shared" si="388"/>
        <v>0.16482279206114983</v>
      </c>
      <c r="I1262" s="96">
        <f t="shared" si="389"/>
        <v>6.60429339849046E-2</v>
      </c>
      <c r="J1262" s="96">
        <f t="shared" si="382"/>
        <v>0.11492467426861784</v>
      </c>
      <c r="K1262" s="96">
        <f t="shared" si="390"/>
        <v>6.9011179254780342E-2</v>
      </c>
      <c r="L1262" s="96">
        <f t="shared" si="391"/>
        <v>25.429456249638395</v>
      </c>
      <c r="M1262" s="96">
        <f t="shared" si="383"/>
        <v>135.96928243918819</v>
      </c>
      <c r="N1262" s="96">
        <f t="shared" si="384"/>
        <v>13.094136493678668</v>
      </c>
      <c r="O1262" s="96">
        <f t="shared" si="392"/>
        <v>0.31255568082918628</v>
      </c>
      <c r="P1262" s="96">
        <f t="shared" si="393"/>
        <v>0.31255568082918628</v>
      </c>
      <c r="Q1262" s="96">
        <f t="shared" si="385"/>
        <v>0.54017086058168817</v>
      </c>
      <c r="R1262" s="96">
        <f t="shared" si="386"/>
        <v>2.4500964874813791E-2</v>
      </c>
      <c r="S1262" s="96">
        <f t="shared" si="394"/>
        <v>121.68536275839465</v>
      </c>
      <c r="T1262" s="96">
        <f t="shared" si="398"/>
        <v>380.39827898136792</v>
      </c>
      <c r="U1262" s="96">
        <f t="shared" si="398"/>
        <v>455.65077227881386</v>
      </c>
      <c r="V1262" s="32">
        <f t="shared" si="396"/>
        <v>1000.0000000000003</v>
      </c>
      <c r="W1262" s="100">
        <f>IF(A1262=1,((cPH1_+cPHr+(cNES*L1262+(cNES+cOSEX)*G1262+(cNES+cEREX)*H1262+(cNES+cHOEX)*I1262+(cNES+cNES)*S1262+(cNES+cOSEX)*N1262+(cNES+cEREX)*O1262+(cNES+cHOEX)*P1262)))/(1+cDR)^(A$6:A$65537 + 0.5),(cPHr+(cNES*L1262+(cNES+cOSEX)*G1262+(cNES+cEREX)*H1262+(cNES+cHOEX)*I1262+(cNES+cNES)*S1262+(cNES+cOSEX)*N1262+(cNES+cEREX)*O1262+(cNES+cHOEX)*P1262))/(1+cDR)^(((cycle + 0.5)/('Life tables'!$I$2/2))))</f>
        <v>2364.0291474268925</v>
      </c>
      <c r="X1262" s="107">
        <f>((L1262+G1262+H1262+I1262+N1262+O1262+P1262+S1262)/('Life tables'!$I$2/2))/(1+oDR)^(((cycle + 0.5)/('Life tables'!$I$2/2)))</f>
        <v>3.0684651736774069</v>
      </c>
      <c r="Y1262" s="31">
        <f>((uNES*L1262+ uOCEX*G1262+uEREX*H1262+uHOEX*I1262+uNES*S1262+ uOCEX*N1262+uEREX*O1262+uHOEX*P1262)/('Life tables'!$I$2/2))/(1+oDR)^(((cycle + 0.5)/('Life tables'!$I$2/2)))</f>
        <v>2.0221497469452903</v>
      </c>
      <c r="Z1262" s="100">
        <f t="shared" si="387"/>
        <v>39197.274288399087</v>
      </c>
      <c r="AA1262" s="107">
        <f>((L1262+G1262+H1262+I1262+N1262+O1262+P1262+S1262)/('Life tables'!$I$2/2))</f>
        <v>6.2885243720552015</v>
      </c>
      <c r="AB1262" s="31">
        <f>((uNES*L1262+ uOCEX*G1262+uEREX*H1262+uHOEX*I1262+uNES*S1262+ uOCEX*N1262+uEREX*O1262+uHOEX*P1262)/('Life tables'!$I$2/2))</f>
        <v>4.1442014974446657</v>
      </c>
    </row>
    <row r="1263" spans="1:28" x14ac:dyDescent="0.25">
      <c r="A1263" s="4">
        <v>1257</v>
      </c>
      <c r="C1263" s="105">
        <f>IF(male=0,VLOOKUP((($A$5:$A$1570/'Life tables'!$I$2)*2)+age,lifetable,13,1),IF(male=1,VLOOKUP((($A$5:$A$1570/'Life tables'!$I$2)*2)+age,lifetable,10,1),"error"))</f>
        <v>3.6086322680759508E-3</v>
      </c>
      <c r="F1263" s="96">
        <f t="shared" si="380"/>
        <v>28.599566053445042</v>
      </c>
      <c r="G1263" s="96">
        <f t="shared" si="381"/>
        <v>2.8728862656625402</v>
      </c>
      <c r="H1263" s="96">
        <f t="shared" si="388"/>
        <v>0.16407293338070805</v>
      </c>
      <c r="I1263" s="96">
        <f t="shared" si="389"/>
        <v>6.5742472703360172E-2</v>
      </c>
      <c r="J1263" s="96">
        <f t="shared" si="382"/>
        <v>0.11440182628430937</v>
      </c>
      <c r="K1263" s="96">
        <f t="shared" si="390"/>
        <v>6.8697213988420075E-2</v>
      </c>
      <c r="L1263" s="96">
        <f t="shared" si="391"/>
        <v>25.313765341425704</v>
      </c>
      <c r="M1263" s="96">
        <f t="shared" si="383"/>
        <v>135.35138268637354</v>
      </c>
      <c r="N1263" s="96">
        <f t="shared" si="384"/>
        <v>13.034631408724028</v>
      </c>
      <c r="O1263" s="96">
        <f t="shared" si="392"/>
        <v>0.31113530061932865</v>
      </c>
      <c r="P1263" s="96">
        <f t="shared" si="393"/>
        <v>0.31113530061932865</v>
      </c>
      <c r="Q1263" s="96">
        <f t="shared" si="385"/>
        <v>0.53771610436584671</v>
      </c>
      <c r="R1263" s="96">
        <f t="shared" si="386"/>
        <v>2.4389622519626779E-2</v>
      </c>
      <c r="S1263" s="96">
        <f t="shared" si="394"/>
        <v>121.13237494952538</v>
      </c>
      <c r="T1263" s="96">
        <f t="shared" si="398"/>
        <v>381.05039691201807</v>
      </c>
      <c r="U1263" s="96">
        <f t="shared" si="398"/>
        <v>455.74385911532192</v>
      </c>
      <c r="V1263" s="32">
        <f t="shared" si="396"/>
        <v>1000.0000000000003</v>
      </c>
      <c r="W1263" s="100">
        <f>IF(A1263=1,((cPH1_+cPHr+(cNES*L1263+(cNES+cOSEX)*G1263+(cNES+cEREX)*H1263+(cNES+cHOEX)*I1263+(cNES+cNES)*S1263+(cNES+cOSEX)*N1263+(cNES+cEREX)*O1263+(cNES+cHOEX)*P1263)))/(1+cDR)^(A$6:A$65537 + 0.5),(cPHr+(cNES*L1263+(cNES+cOSEX)*G1263+(cNES+cEREX)*H1263+(cNES+cHOEX)*I1263+(cNES+cNES)*S1263+(cNES+cOSEX)*N1263+(cNES+cEREX)*O1263+(cNES+cHOEX)*P1263))/(1+cDR)^(((cycle + 0.5)/('Life tables'!$I$2/2))))</f>
        <v>2348.0378482351171</v>
      </c>
      <c r="X1263" s="107">
        <f>((L1263+G1263+H1263+I1263+N1263+O1263+P1263+S1263)/('Life tables'!$I$2/2))/(1+oDR)^(((cycle + 0.5)/('Life tables'!$I$2/2)))</f>
        <v>3.0527742621713321</v>
      </c>
      <c r="Y1263" s="31">
        <f>((uNES*L1263+ uOCEX*G1263+uEREX*H1263+uHOEX*I1263+uNES*S1263+ uOCEX*N1263+uEREX*O1263+uHOEX*P1263)/('Life tables'!$I$2/2))/(1+oDR)^(((cycle + 0.5)/('Life tables'!$I$2/2)))</f>
        <v>2.0118092794145404</v>
      </c>
      <c r="Z1263" s="100">
        <f t="shared" si="387"/>
        <v>39019.236687223252</v>
      </c>
      <c r="AA1263" s="107">
        <f>((L1263+G1263+H1263+I1263+N1263+O1263+P1263+S1263)/('Life tables'!$I$2/2))</f>
        <v>6.2599411989996865</v>
      </c>
      <c r="AB1263" s="31">
        <f>((uNES*L1263+ uOCEX*G1263+uEREX*H1263+uHOEX*I1263+uNES*S1263+ uOCEX*N1263+uEREX*O1263+uHOEX*P1263)/('Life tables'!$I$2/2))</f>
        <v>4.1253649012945415</v>
      </c>
    </row>
    <row r="1264" spans="1:28" x14ac:dyDescent="0.25">
      <c r="A1264" s="4">
        <v>1258</v>
      </c>
      <c r="C1264" s="105">
        <f>IF(male=0,VLOOKUP((($A$5:$A$1570/'Life tables'!$I$2)*2)+age,lifetable,13,1),IF(male=1,VLOOKUP((($A$5:$A$1570/'Life tables'!$I$2)*2)+age,lifetable,10,1),"error"))</f>
        <v>3.6086322680759508E-3</v>
      </c>
      <c r="F1264" s="96">
        <f t="shared" si="380"/>
        <v>28.469456746473384</v>
      </c>
      <c r="G1264" s="96">
        <f t="shared" si="381"/>
        <v>2.8598165134734601</v>
      </c>
      <c r="H1264" s="96">
        <f t="shared" si="388"/>
        <v>0.163326508920453</v>
      </c>
      <c r="I1264" s="96">
        <f t="shared" si="389"/>
        <v>6.54433874813658E-2</v>
      </c>
      <c r="J1264" s="96">
        <f t="shared" si="382"/>
        <v>0.11388137285133321</v>
      </c>
      <c r="K1264" s="96">
        <f t="shared" si="390"/>
        <v>6.8384686627472921E-2</v>
      </c>
      <c r="L1264" s="96">
        <f t="shared" si="391"/>
        <v>25.198604277119298</v>
      </c>
      <c r="M1264" s="96">
        <f t="shared" si="383"/>
        <v>134.73628722618699</v>
      </c>
      <c r="N1264" s="96">
        <f t="shared" si="384"/>
        <v>12.975396383225331</v>
      </c>
      <c r="O1264" s="96">
        <f t="shared" si="392"/>
        <v>0.30972136670069128</v>
      </c>
      <c r="P1264" s="96">
        <f t="shared" si="393"/>
        <v>0.30972136670069128</v>
      </c>
      <c r="Q1264" s="96">
        <f t="shared" si="385"/>
        <v>0.53527248888072831</v>
      </c>
      <c r="R1264" s="96">
        <f t="shared" si="386"/>
        <v>2.4278785483537919E-2</v>
      </c>
      <c r="S1264" s="96">
        <f t="shared" si="394"/>
        <v>120.58189683519601</v>
      </c>
      <c r="T1264" s="96">
        <f t="shared" si="398"/>
        <v>381.69955077375016</v>
      </c>
      <c r="U1264" s="96">
        <f t="shared" si="398"/>
        <v>455.83652258743291</v>
      </c>
      <c r="V1264" s="32">
        <f t="shared" si="396"/>
        <v>1000.0000000000003</v>
      </c>
      <c r="W1264" s="100">
        <f>IF(A1264=1,((cPH1_+cPHr+(cNES*L1264+(cNES+cOSEX)*G1264+(cNES+cEREX)*H1264+(cNES+cHOEX)*I1264+(cNES+cNES)*S1264+(cNES+cOSEX)*N1264+(cNES+cEREX)*O1264+(cNES+cHOEX)*P1264)))/(1+cDR)^(A$6:A$65537 + 0.5),(cPHr+(cNES*L1264+(cNES+cOSEX)*G1264+(cNES+cEREX)*H1264+(cNES+cHOEX)*I1264+(cNES+cNES)*S1264+(cNES+cOSEX)*N1264+(cNES+cEREX)*O1264+(cNES+cHOEX)*P1264))/(1+cDR)^(((cycle + 0.5)/('Life tables'!$I$2/2))))</f>
        <v>2332.1547327015064</v>
      </c>
      <c r="X1264" s="107">
        <f>((L1264+G1264+H1264+I1264+N1264+O1264+P1264+S1264)/('Life tables'!$I$2/2))/(1+oDR)^(((cycle + 0.5)/('Life tables'!$I$2/2)))</f>
        <v>3.0371635926269835</v>
      </c>
      <c r="Y1264" s="31">
        <f>((uNES*L1264+ uOCEX*G1264+uEREX*H1264+uHOEX*I1264+uNES*S1264+ uOCEX*N1264+uEREX*O1264+uHOEX*P1264)/('Life tables'!$I$2/2))/(1+oDR)^(((cycle + 0.5)/('Life tables'!$I$2/2)))</f>
        <v>2.0015216920376853</v>
      </c>
      <c r="Z1264" s="100">
        <f t="shared" si="387"/>
        <v>38842.007944048084</v>
      </c>
      <c r="AA1264" s="107">
        <f>((L1264+G1264+H1264+I1264+N1264+O1264+P1264+S1264)/('Life tables'!$I$2/2))</f>
        <v>6.2314879547864548</v>
      </c>
      <c r="AB1264" s="31">
        <f>((uNES*L1264+ uOCEX*G1264+uEREX*H1264+uHOEX*I1264+uNES*S1264+ uOCEX*N1264+uEREX*O1264+uHOEX*P1264)/('Life tables'!$I$2/2))</f>
        <v>4.1066139293434087</v>
      </c>
    </row>
    <row r="1265" spans="1:28" x14ac:dyDescent="0.25">
      <c r="A1265" s="4">
        <v>1259</v>
      </c>
      <c r="C1265" s="105">
        <f>IF(male=0,VLOOKUP((($A$5:$A$1570/'Life tables'!$I$2)*2)+age,lifetable,13,1),IF(male=1,VLOOKUP((($A$5:$A$1570/'Life tables'!$I$2)*2)+age,lifetable,10,1),"error"))</f>
        <v>3.6086322680759508E-3</v>
      </c>
      <c r="F1265" s="96">
        <f t="shared" si="380"/>
        <v>28.339943170191127</v>
      </c>
      <c r="G1265" s="96">
        <f t="shared" si="381"/>
        <v>2.8468066036789264</v>
      </c>
      <c r="H1265" s="96">
        <f t="shared" si="388"/>
        <v>0.16258350210931657</v>
      </c>
      <c r="I1265" s="96">
        <f t="shared" si="389"/>
        <v>6.5145671679051192E-2</v>
      </c>
      <c r="J1265" s="96">
        <f t="shared" si="382"/>
        <v>0.11336330241531282</v>
      </c>
      <c r="K1265" s="96">
        <f t="shared" si="390"/>
        <v>6.8073590233645079E-2</v>
      </c>
      <c r="L1265" s="96">
        <f t="shared" si="391"/>
        <v>25.083970500074876</v>
      </c>
      <c r="M1265" s="96">
        <f t="shared" si="383"/>
        <v>134.12398346862619</v>
      </c>
      <c r="N1265" s="96">
        <f t="shared" si="384"/>
        <v>12.916430204738074</v>
      </c>
      <c r="O1265" s="96">
        <f t="shared" si="392"/>
        <v>0.30831385013234963</v>
      </c>
      <c r="P1265" s="96">
        <f t="shared" si="393"/>
        <v>0.30831385013234963</v>
      </c>
      <c r="Q1265" s="96">
        <f t="shared" si="385"/>
        <v>0.53283996410950318</v>
      </c>
      <c r="R1265" s="96">
        <f t="shared" si="386"/>
        <v>2.4168451497893602E-2</v>
      </c>
      <c r="S1265" s="96">
        <f t="shared" si="394"/>
        <v>120.03391714801603</v>
      </c>
      <c r="T1265" s="96">
        <f t="shared" si="398"/>
        <v>382.34575404027498</v>
      </c>
      <c r="U1265" s="96">
        <f t="shared" si="398"/>
        <v>455.92876462916445</v>
      </c>
      <c r="V1265" s="32">
        <f t="shared" si="396"/>
        <v>1000.0000000000003</v>
      </c>
      <c r="W1265" s="100">
        <f>IF(A1265=1,((cPH1_+cPHr+(cNES*L1265+(cNES+cOSEX)*G1265+(cNES+cEREX)*H1265+(cNES+cHOEX)*I1265+(cNES+cNES)*S1265+(cNES+cOSEX)*N1265+(cNES+cEREX)*O1265+(cNES+cHOEX)*P1265)))/(1+cDR)^(A$6:A$65537 + 0.5),(cPHr+(cNES*L1265+(cNES+cOSEX)*G1265+(cNES+cEREX)*H1265+(cNES+cHOEX)*I1265+(cNES+cNES)*S1265+(cNES+cOSEX)*N1265+(cNES+cEREX)*O1265+(cNES+cHOEX)*P1265))/(1+cDR)^(((cycle + 0.5)/('Life tables'!$I$2/2))))</f>
        <v>2316.3790696339997</v>
      </c>
      <c r="X1265" s="107">
        <f>((L1265+G1265+H1265+I1265+N1265+O1265+P1265+S1265)/('Life tables'!$I$2/2))/(1+oDR)^(((cycle + 0.5)/('Life tables'!$I$2/2)))</f>
        <v>3.0216327545104145</v>
      </c>
      <c r="Y1265" s="31">
        <f>((uNES*L1265+ uOCEX*G1265+uEREX*H1265+uHOEX*I1265+uNES*S1265+ uOCEX*N1265+uEREX*O1265+uHOEX*P1265)/('Life tables'!$I$2/2))/(1+oDR)^(((cycle + 0.5)/('Life tables'!$I$2/2)))</f>
        <v>1.9912867142730686</v>
      </c>
      <c r="Z1265" s="100">
        <f t="shared" si="387"/>
        <v>38665.584395991973</v>
      </c>
      <c r="AA1265" s="107">
        <f>((L1265+G1265+H1265+I1265+N1265+O1265+P1265+S1265)/('Life tables'!$I$2/2))</f>
        <v>6.203164048434628</v>
      </c>
      <c r="AB1265" s="31">
        <f>((uNES*L1265+ uOCEX*G1265+uEREX*H1265+uHOEX*I1265+uNES*S1265+ uOCEX*N1265+uEREX*O1265+uHOEX*P1265)/('Life tables'!$I$2/2))</f>
        <v>4.0879481921374712</v>
      </c>
    </row>
    <row r="1266" spans="1:28" x14ac:dyDescent="0.25">
      <c r="A1266" s="4">
        <v>1260</v>
      </c>
      <c r="C1266" s="105">
        <f>IF(male=0,VLOOKUP((($A$5:$A$1570/'Life tables'!$I$2)*2)+age,lifetable,13,1),IF(male=1,VLOOKUP((($A$5:$A$1570/'Life tables'!$I$2)*2)+age,lifetable,10,1),"error"))</f>
        <v>3.6086322680759508E-3</v>
      </c>
      <c r="F1266" s="96">
        <f t="shared" si="380"/>
        <v>28.21102245544013</v>
      </c>
      <c r="G1266" s="96">
        <f t="shared" si="381"/>
        <v>2.8338562480659983</v>
      </c>
      <c r="H1266" s="96">
        <f t="shared" si="388"/>
        <v>0.16184389648721709</v>
      </c>
      <c r="I1266" s="96">
        <f t="shared" si="389"/>
        <v>6.4849318701017317E-2</v>
      </c>
      <c r="J1266" s="96">
        <f t="shared" si="382"/>
        <v>0.11284760349925824</v>
      </c>
      <c r="K1266" s="96">
        <f t="shared" si="390"/>
        <v>6.7763917915112729E-2</v>
      </c>
      <c r="L1266" s="96">
        <f t="shared" si="391"/>
        <v>24.969861470771527</v>
      </c>
      <c r="M1266" s="96">
        <f t="shared" si="383"/>
        <v>133.51445887512085</v>
      </c>
      <c r="N1266" s="96">
        <f t="shared" si="384"/>
        <v>12.857731665770771</v>
      </c>
      <c r="O1266" s="96">
        <f t="shared" si="392"/>
        <v>0.30691272209160703</v>
      </c>
      <c r="P1266" s="96">
        <f t="shared" si="393"/>
        <v>0.30691272209160703</v>
      </c>
      <c r="Q1266" s="96">
        <f t="shared" si="385"/>
        <v>0.53041848023966853</v>
      </c>
      <c r="R1266" s="96">
        <f t="shared" si="386"/>
        <v>2.405861830330799E-2</v>
      </c>
      <c r="S1266" s="96">
        <f t="shared" si="394"/>
        <v>119.4884246666239</v>
      </c>
      <c r="T1266" s="96">
        <f t="shared" si="398"/>
        <v>382.9890201240139</v>
      </c>
      <c r="U1266" s="96">
        <f t="shared" si="398"/>
        <v>456.02058716538289</v>
      </c>
      <c r="V1266" s="32">
        <f t="shared" si="396"/>
        <v>1000.0000000000005</v>
      </c>
      <c r="W1266" s="100">
        <f>IF(A1266=1,((cPH1_+cPHr+(cNES*L1266+(cNES+cOSEX)*G1266+(cNES+cEREX)*H1266+(cNES+cHOEX)*I1266+(cNES+cNES)*S1266+(cNES+cOSEX)*N1266+(cNES+cEREX)*O1266+(cNES+cHOEX)*P1266)))/(1+cDR)^(A$6:A$65537 + 0.5),(cPHr+(cNES*L1266+(cNES+cOSEX)*G1266+(cNES+cEREX)*H1266+(cNES+cHOEX)*I1266+(cNES+cNES)*S1266+(cNES+cOSEX)*N1266+(cNES+cEREX)*O1266+(cNES+cHOEX)*P1266))/(1+cDR)^(((cycle + 0.5)/('Life tables'!$I$2/2))))</f>
        <v>2300.7101327529836</v>
      </c>
      <c r="X1266" s="107">
        <f>((L1266+G1266+H1266+I1266+N1266+O1266+P1266+S1266)/('Life tables'!$I$2/2))/(1+oDR)^(((cycle + 0.5)/('Life tables'!$I$2/2)))</f>
        <v>3.0061813393949604</v>
      </c>
      <c r="Y1266" s="31">
        <f>((uNES*L1266+ uOCEX*G1266+uEREX*H1266+uHOEX*I1266+uNES*S1266+ uOCEX*N1266+uEREX*O1266+uHOEX*P1266)/('Life tables'!$I$2/2))/(1+oDR)^(((cycle + 0.5)/('Life tables'!$I$2/2)))</f>
        <v>1.9811040769675863</v>
      </c>
      <c r="Z1266" s="100">
        <f t="shared" si="387"/>
        <v>38489.962396318559</v>
      </c>
      <c r="AA1266" s="107">
        <f>((L1266+G1266+H1266+I1266+N1266+O1266+P1266+S1266)/('Life tables'!$I$2/2))</f>
        <v>6.1749688916651611</v>
      </c>
      <c r="AB1266" s="31">
        <f>((uNES*L1266+ uOCEX*G1266+uEREX*H1266+uHOEX*I1266+uNES*S1266+ uOCEX*N1266+uEREX*O1266+uHOEX*P1266)/('Life tables'!$I$2/2))</f>
        <v>4.069367302003144</v>
      </c>
    </row>
    <row r="1267" spans="1:28" x14ac:dyDescent="0.25">
      <c r="A1267" s="4">
        <v>1261</v>
      </c>
      <c r="C1267" s="105">
        <f>IF(male=0,VLOOKUP((($A$5:$A$1570/'Life tables'!$I$2)*2)+age,lifetable,13,1),IF(male=1,VLOOKUP((($A$5:$A$1570/'Life tables'!$I$2)*2)+age,lifetable,10,1),"error"))</f>
        <v>3.6086322680759508E-3</v>
      </c>
      <c r="F1267" s="96">
        <f t="shared" si="380"/>
        <v>28.082691752089804</v>
      </c>
      <c r="G1267" s="96">
        <f t="shared" si="381"/>
        <v>2.8209651603330936</v>
      </c>
      <c r="H1267" s="96">
        <f t="shared" si="388"/>
        <v>0.16110767570323212</v>
      </c>
      <c r="I1267" s="96">
        <f t="shared" si="389"/>
        <v>6.455432199560418E-2</v>
      </c>
      <c r="J1267" s="96">
        <f t="shared" si="382"/>
        <v>0.11233426470229217</v>
      </c>
      <c r="K1267" s="96">
        <f t="shared" si="390"/>
        <v>6.7455662825756935E-2</v>
      </c>
      <c r="L1267" s="96">
        <f t="shared" si="391"/>
        <v>24.856274666529824</v>
      </c>
      <c r="M1267" s="96">
        <f t="shared" si="383"/>
        <v>132.90770095851383</v>
      </c>
      <c r="N1267" s="96">
        <f t="shared" si="384"/>
        <v>12.799299563783133</v>
      </c>
      <c r="O1267" s="96">
        <f t="shared" si="392"/>
        <v>0.30551795387395153</v>
      </c>
      <c r="P1267" s="96">
        <f t="shared" si="393"/>
        <v>0.30551795387395153</v>
      </c>
      <c r="Q1267" s="96">
        <f t="shared" si="385"/>
        <v>0.5280079876629723</v>
      </c>
      <c r="R1267" s="96">
        <f t="shared" si="386"/>
        <v>2.3949283649659637E-2</v>
      </c>
      <c r="S1267" s="96">
        <f t="shared" si="394"/>
        <v>118.94540821567016</v>
      </c>
      <c r="T1267" s="96">
        <f t="shared" si="398"/>
        <v>383.62936237637916</v>
      </c>
      <c r="U1267" s="96">
        <f t="shared" si="398"/>
        <v>456.11199211185829</v>
      </c>
      <c r="V1267" s="32">
        <f t="shared" si="396"/>
        <v>1000.0000000000003</v>
      </c>
      <c r="W1267" s="100">
        <f>IF(A1267=1,((cPH1_+cPHr+(cNES*L1267+(cNES+cOSEX)*G1267+(cNES+cEREX)*H1267+(cNES+cHOEX)*I1267+(cNES+cNES)*S1267+(cNES+cOSEX)*N1267+(cNES+cEREX)*O1267+(cNES+cHOEX)*P1267)))/(1+cDR)^(A$6:A$65537 + 0.5),(cPHr+(cNES*L1267+(cNES+cOSEX)*G1267+(cNES+cEREX)*H1267+(cNES+cHOEX)*I1267+(cNES+cNES)*S1267+(cNES+cOSEX)*N1267+(cNES+cEREX)*O1267+(cNES+cHOEX)*P1267))/(1+cDR)^(((cycle + 0.5)/('Life tables'!$I$2/2))))</f>
        <v>2285.1472006594445</v>
      </c>
      <c r="X1267" s="107">
        <f>((L1267+G1267+H1267+I1267+N1267+O1267+P1267+S1267)/('Life tables'!$I$2/2))/(1+oDR)^(((cycle + 0.5)/('Life tables'!$I$2/2)))</f>
        <v>2.9908089409501564</v>
      </c>
      <c r="Y1267" s="31">
        <f>((uNES*L1267+ uOCEX*G1267+uEREX*H1267+uHOEX*I1267+uNES*S1267+ uOCEX*N1267+uEREX*O1267+uHOEX*P1267)/('Life tables'!$I$2/2))/(1+oDR)^(((cycle + 0.5)/('Life tables'!$I$2/2)))</f>
        <v>1.9709735123493948</v>
      </c>
      <c r="Z1267" s="100">
        <f t="shared" si="387"/>
        <v>38315.138314382028</v>
      </c>
      <c r="AA1267" s="107">
        <f>((L1267+G1267+H1267+I1267+N1267+O1267+P1267+S1267)/('Life tables'!$I$2/2))</f>
        <v>6.1469018988879771</v>
      </c>
      <c r="AB1267" s="31">
        <f>((uNES*L1267+ uOCEX*G1267+uEREX*H1267+uHOEX*I1267+uNES*S1267+ uOCEX*N1267+uEREX*O1267+uHOEX*P1267)/('Life tables'!$I$2/2))</f>
        <v>4.0508708730385967</v>
      </c>
    </row>
    <row r="1268" spans="1:28" x14ac:dyDescent="0.25">
      <c r="A1268" s="4">
        <v>1262</v>
      </c>
      <c r="C1268" s="105">
        <f>IF(male=0,VLOOKUP((($A$5:$A$1570/'Life tables'!$I$2)*2)+age,lifetable,13,1),IF(male=1,VLOOKUP((($A$5:$A$1570/'Life tables'!$I$2)*2)+age,lifetable,10,1),"error"))</f>
        <v>3.6086322680759508E-3</v>
      </c>
      <c r="F1268" s="96">
        <f t="shared" si="380"/>
        <v>27.9549482287286</v>
      </c>
      <c r="G1268" s="96">
        <f t="shared" si="381"/>
        <v>2.8081330560589963</v>
      </c>
      <c r="H1268" s="96">
        <f t="shared" si="388"/>
        <v>0.16037482351382853</v>
      </c>
      <c r="I1268" s="96">
        <f t="shared" si="389"/>
        <v>6.4260675054181676E-2</v>
      </c>
      <c r="J1268" s="96">
        <f t="shared" si="382"/>
        <v>0.11182327469841574</v>
      </c>
      <c r="K1268" s="96">
        <f t="shared" si="390"/>
        <v>6.7148818164422572E-2</v>
      </c>
      <c r="L1268" s="96">
        <f t="shared" si="391"/>
        <v>24.743207581238757</v>
      </c>
      <c r="M1268" s="96">
        <f t="shared" si="383"/>
        <v>132.30369728303435</v>
      </c>
      <c r="N1268" s="96">
        <f t="shared" si="384"/>
        <v>12.741132701183494</v>
      </c>
      <c r="O1268" s="96">
        <f t="shared" si="392"/>
        <v>0.30412951689299406</v>
      </c>
      <c r="P1268" s="96">
        <f t="shared" si="393"/>
        <v>0.30412951689299406</v>
      </c>
      <c r="Q1268" s="96">
        <f t="shared" si="385"/>
        <v>0.52560843697530757</v>
      </c>
      <c r="R1268" s="96">
        <f t="shared" si="386"/>
        <v>2.3840445296086653E-2</v>
      </c>
      <c r="S1268" s="96">
        <f t="shared" si="394"/>
        <v>118.40485666579347</v>
      </c>
      <c r="T1268" s="96">
        <f t="shared" si="398"/>
        <v>384.2667940880529</v>
      </c>
      <c r="U1268" s="96">
        <f t="shared" si="398"/>
        <v>456.20298137531881</v>
      </c>
      <c r="V1268" s="32">
        <f t="shared" si="396"/>
        <v>1000.0000000000005</v>
      </c>
      <c r="W1268" s="100">
        <f>IF(A1268=1,((cPH1_+cPHr+(cNES*L1268+(cNES+cOSEX)*G1268+(cNES+cEREX)*H1268+(cNES+cHOEX)*I1268+(cNES+cNES)*S1268+(cNES+cOSEX)*N1268+(cNES+cEREX)*O1268+(cNES+cHOEX)*P1268)))/(1+cDR)^(A$6:A$65537 + 0.5),(cPHr+(cNES*L1268+(cNES+cOSEX)*G1268+(cNES+cEREX)*H1268+(cNES+cHOEX)*I1268+(cNES+cNES)*S1268+(cNES+cOSEX)*N1268+(cNES+cEREX)*O1268+(cNES+cHOEX)*P1268))/(1+cDR)^(((cycle + 0.5)/('Life tables'!$I$2/2))))</f>
        <v>2269.6895568033065</v>
      </c>
      <c r="X1268" s="107">
        <f>((L1268+G1268+H1268+I1268+N1268+O1268+P1268+S1268)/('Life tables'!$I$2/2))/(1+oDR)^(((cycle + 0.5)/('Life tables'!$I$2/2)))</f>
        <v>2.9755151549307368</v>
      </c>
      <c r="Y1268" s="31">
        <f>((uNES*L1268+ uOCEX*G1268+uEREX*H1268+uHOEX*I1268+uNES*S1268+ uOCEX*N1268+uEREX*O1268+uHOEX*P1268)/('Life tables'!$I$2/2))/(1+oDR)^(((cycle + 0.5)/('Life tables'!$I$2/2)))</f>
        <v>1.9608947540206629</v>
      </c>
      <c r="Z1268" s="100">
        <f t="shared" si="387"/>
        <v>38141.108535572006</v>
      </c>
      <c r="AA1268" s="107">
        <f>((L1268+G1268+H1268+I1268+N1268+O1268+P1268+S1268)/('Life tables'!$I$2/2))</f>
        <v>6.1189624871891946</v>
      </c>
      <c r="AB1268" s="31">
        <f>((uNES*L1268+ uOCEX*G1268+uEREX*H1268+uHOEX*I1268+uNES*S1268+ uOCEX*N1268+uEREX*O1268+uHOEX*P1268)/('Life tables'!$I$2/2))</f>
        <v>4.0324585211053376</v>
      </c>
    </row>
    <row r="1269" spans="1:28" x14ac:dyDescent="0.25">
      <c r="A1269" s="4">
        <v>1263</v>
      </c>
      <c r="C1269" s="105">
        <f>IF(male=0,VLOOKUP((($A$5:$A$1570/'Life tables'!$I$2)*2)+age,lifetable,13,1),IF(male=1,VLOOKUP((($A$5:$A$1570/'Life tables'!$I$2)*2)+age,lifetable,10,1),"error"))</f>
        <v>3.6086322680759508E-3</v>
      </c>
      <c r="F1269" s="96">
        <f t="shared" si="380"/>
        <v>27.827789072365167</v>
      </c>
      <c r="G1269" s="96">
        <f t="shared" si="381"/>
        <v>2.7953596526728375</v>
      </c>
      <c r="H1269" s="96">
        <f t="shared" si="388"/>
        <v>0.1596453237811481</v>
      </c>
      <c r="I1269" s="96">
        <f t="shared" si="389"/>
        <v>6.3968371410462632E-2</v>
      </c>
      <c r="J1269" s="96">
        <f t="shared" si="382"/>
        <v>0.1113146222353132</v>
      </c>
      <c r="K1269" s="96">
        <f t="shared" si="390"/>
        <v>6.6843377174200497E-2</v>
      </c>
      <c r="L1269" s="96">
        <f t="shared" si="391"/>
        <v>24.630657725091204</v>
      </c>
      <c r="M1269" s="96">
        <f t="shared" si="383"/>
        <v>131.70243546426357</v>
      </c>
      <c r="N1269" s="96">
        <f t="shared" si="384"/>
        <v>12.683229885325485</v>
      </c>
      <c r="O1269" s="96">
        <f t="shared" si="392"/>
        <v>0.30274738268038948</v>
      </c>
      <c r="P1269" s="96">
        <f t="shared" si="393"/>
        <v>0.30274738268038948</v>
      </c>
      <c r="Q1269" s="96">
        <f t="shared" si="385"/>
        <v>0.52321977897657479</v>
      </c>
      <c r="R1269" s="96">
        <f t="shared" si="386"/>
        <v>2.373210101098051E-2</v>
      </c>
      <c r="S1269" s="96">
        <f t="shared" si="394"/>
        <v>117.86675893358975</v>
      </c>
      <c r="T1269" s="96">
        <f t="shared" si="398"/>
        <v>384.90132848926481</v>
      </c>
      <c r="U1269" s="96">
        <f t="shared" si="398"/>
        <v>456.29355685350401</v>
      </c>
      <c r="V1269" s="32">
        <f t="shared" si="396"/>
        <v>1000.0000000000005</v>
      </c>
      <c r="W1269" s="100">
        <f>IF(A1269=1,((cPH1_+cPHr+(cNES*L1269+(cNES+cOSEX)*G1269+(cNES+cEREX)*H1269+(cNES+cHOEX)*I1269+(cNES+cNES)*S1269+(cNES+cOSEX)*N1269+(cNES+cEREX)*O1269+(cNES+cHOEX)*P1269)))/(1+cDR)^(A$6:A$65537 + 0.5),(cPHr+(cNES*L1269+(cNES+cOSEX)*G1269+(cNES+cEREX)*H1269+(cNES+cHOEX)*I1269+(cNES+cNES)*S1269+(cNES+cOSEX)*N1269+(cNES+cEREX)*O1269+(cNES+cHOEX)*P1269))/(1+cDR)^(((cycle + 0.5)/('Life tables'!$I$2/2))))</f>
        <v>2254.3364894519009</v>
      </c>
      <c r="X1269" s="107">
        <f>((L1269+G1269+H1269+I1269+N1269+O1269+P1269+S1269)/('Life tables'!$I$2/2))/(1+oDR)^(((cycle + 0.5)/('Life tables'!$I$2/2)))</f>
        <v>2.9602995791656883</v>
      </c>
      <c r="Y1269" s="31">
        <f>((uNES*L1269+ uOCEX*G1269+uEREX*H1269+uHOEX*I1269+uNES*S1269+ uOCEX*N1269+uEREX*O1269+uHOEX*P1269)/('Life tables'!$I$2/2))/(1+oDR)^(((cycle + 0.5)/('Life tables'!$I$2/2)))</f>
        <v>1.9508675369503663</v>
      </c>
      <c r="Z1269" s="100">
        <f t="shared" si="387"/>
        <v>37967.869461257927</v>
      </c>
      <c r="AA1269" s="107">
        <f>((L1269+G1269+H1269+I1269+N1269+O1269+P1269+S1269)/('Life tables'!$I$2/2))</f>
        <v>6.0911500763184119</v>
      </c>
      <c r="AB1269" s="31">
        <f>((uNES*L1269+ uOCEX*G1269+uEREX*H1269+uHOEX*I1269+uNES*S1269+ uOCEX*N1269+uEREX*O1269+uHOEX*P1269)/('Life tables'!$I$2/2))</f>
        <v>4.0141298638198544</v>
      </c>
    </row>
    <row r="1270" spans="1:28" x14ac:dyDescent="0.25">
      <c r="A1270" s="4">
        <v>1264</v>
      </c>
      <c r="C1270" s="105">
        <f>IF(male=0,VLOOKUP((($A$5:$A$1570/'Life tables'!$I$2)*2)+age,lifetable,13,1),IF(male=1,VLOOKUP((($A$5:$A$1570/'Life tables'!$I$2)*2)+age,lifetable,10,1),"error"))</f>
        <v>3.6086322680759508E-3</v>
      </c>
      <c r="F1270" s="96">
        <f t="shared" si="380"/>
        <v>27.701211488138721</v>
      </c>
      <c r="G1270" s="96">
        <f t="shared" si="381"/>
        <v>2.7826446694250029</v>
      </c>
      <c r="H1270" s="96">
        <f t="shared" si="388"/>
        <v>0.15891916047134588</v>
      </c>
      <c r="I1270" s="96">
        <f t="shared" si="389"/>
        <v>6.3677404639837037E-2</v>
      </c>
      <c r="J1270" s="96">
        <f t="shared" si="382"/>
        <v>0.11080829613319332</v>
      </c>
      <c r="K1270" s="96">
        <f t="shared" si="390"/>
        <v>6.6539333141731896E-2</v>
      </c>
      <c r="L1270" s="96">
        <f t="shared" si="391"/>
        <v>24.518622624327609</v>
      </c>
      <c r="M1270" s="96">
        <f t="shared" si="383"/>
        <v>131.10390316909297</v>
      </c>
      <c r="N1270" s="96">
        <f t="shared" si="384"/>
        <v>12.625589928504032</v>
      </c>
      <c r="O1270" s="96">
        <f t="shared" si="392"/>
        <v>0.30137152288574087</v>
      </c>
      <c r="P1270" s="96">
        <f t="shared" si="393"/>
        <v>0.30137152288574087</v>
      </c>
      <c r="Q1270" s="96">
        <f t="shared" si="385"/>
        <v>0.52084196467051747</v>
      </c>
      <c r="R1270" s="96">
        <f t="shared" si="386"/>
        <v>2.3624248571978521E-2</v>
      </c>
      <c r="S1270" s="96">
        <f t="shared" si="394"/>
        <v>117.33110398157496</v>
      </c>
      <c r="T1270" s="96">
        <f t="shared" si="398"/>
        <v>385.53297875006854</v>
      </c>
      <c r="U1270" s="96">
        <f t="shared" si="398"/>
        <v>456.3837204352177</v>
      </c>
      <c r="V1270" s="32">
        <f t="shared" si="396"/>
        <v>1000.0000000000005</v>
      </c>
      <c r="W1270" s="100">
        <f>IF(A1270=1,((cPH1_+cPHr+(cNES*L1270+(cNES+cOSEX)*G1270+(cNES+cEREX)*H1270+(cNES+cHOEX)*I1270+(cNES+cNES)*S1270+(cNES+cOSEX)*N1270+(cNES+cEREX)*O1270+(cNES+cHOEX)*P1270)))/(1+cDR)^(A$6:A$65537 + 0.5),(cPHr+(cNES*L1270+(cNES+cOSEX)*G1270+(cNES+cEREX)*H1270+(cNES+cHOEX)*I1270+(cNES+cNES)*S1270+(cNES+cOSEX)*N1270+(cNES+cEREX)*O1270+(cNES+cHOEX)*P1270))/(1+cDR)^(((cycle + 0.5)/('Life tables'!$I$2/2))))</f>
        <v>2239.08729165862</v>
      </c>
      <c r="X1270" s="107">
        <f>((L1270+G1270+H1270+I1270+N1270+O1270+P1270+S1270)/('Life tables'!$I$2/2))/(1+oDR)^(((cycle + 0.5)/('Life tables'!$I$2/2)))</f>
        <v>2.9451618135473745</v>
      </c>
      <c r="Y1270" s="31">
        <f>((uNES*L1270+ uOCEX*G1270+uEREX*H1270+uHOEX*I1270+uNES*S1270+ uOCEX*N1270+uEREX*O1270+uHOEX*P1270)/('Life tables'!$I$2/2))/(1+oDR)^(((cycle + 0.5)/('Life tables'!$I$2/2)))</f>
        <v>1.9408915974671246</v>
      </c>
      <c r="Z1270" s="100">
        <f t="shared" si="387"/>
        <v>37795.417508733073</v>
      </c>
      <c r="AA1270" s="107">
        <f>((L1270+G1270+H1270+I1270+N1270+O1270+P1270+S1270)/('Life tables'!$I$2/2))</f>
        <v>6.0634640886760902</v>
      </c>
      <c r="AB1270" s="31">
        <f>((uNES*L1270+ uOCEX*G1270+uEREX*H1270+uHOEX*I1270+uNES*S1270+ uOCEX*N1270+uEREX*O1270+uHOEX*P1270)/('Life tables'!$I$2/2))</f>
        <v>3.9958845205453013</v>
      </c>
    </row>
    <row r="1271" spans="1:28" x14ac:dyDescent="0.25">
      <c r="A1271" s="4">
        <v>1265</v>
      </c>
      <c r="C1271" s="105">
        <f>IF(male=0,VLOOKUP((($A$5:$A$1570/'Life tables'!$I$2)*2)+age,lifetable,13,1),IF(male=1,VLOOKUP((($A$5:$A$1570/'Life tables'!$I$2)*2)+age,lifetable,10,1),"error"))</f>
        <v>3.6086322680759508E-3</v>
      </c>
      <c r="F1271" s="96">
        <f t="shared" si="380"/>
        <v>27.575212699038438</v>
      </c>
      <c r="G1271" s="96">
        <f t="shared" si="381"/>
        <v>2.7699878273589422</v>
      </c>
      <c r="H1271" s="96">
        <f t="shared" si="388"/>
        <v>0.15819631765298045</v>
      </c>
      <c r="I1271" s="96">
        <f t="shared" si="389"/>
        <v>6.3387768358726962E-2</v>
      </c>
      <c r="J1271" s="96">
        <f t="shared" si="382"/>
        <v>0.11030428528366688</v>
      </c>
      <c r="K1271" s="96">
        <f t="shared" si="390"/>
        <v>6.6236679396534201E-2</v>
      </c>
      <c r="L1271" s="96">
        <f t="shared" si="391"/>
        <v>24.407099820987586</v>
      </c>
      <c r="M1271" s="96">
        <f t="shared" si="383"/>
        <v>130.50808811567586</v>
      </c>
      <c r="N1271" s="96">
        <f t="shared" si="384"/>
        <v>12.568211647950692</v>
      </c>
      <c r="O1271" s="96">
        <f t="shared" si="392"/>
        <v>0.30000190927648795</v>
      </c>
      <c r="P1271" s="96">
        <f t="shared" si="393"/>
        <v>0.30000190927648795</v>
      </c>
      <c r="Q1271" s="96">
        <f t="shared" si="385"/>
        <v>0.51847494526452931</v>
      </c>
      <c r="R1271" s="96">
        <f t="shared" si="386"/>
        <v>2.351688576595513E-2</v>
      </c>
      <c r="S1271" s="96">
        <f t="shared" si="394"/>
        <v>116.79788081814171</v>
      </c>
      <c r="T1271" s="96">
        <f t="shared" si="398"/>
        <v>386.16175798061676</v>
      </c>
      <c r="U1271" s="96">
        <f t="shared" si="398"/>
        <v>456.47347400038018</v>
      </c>
      <c r="V1271" s="32">
        <f t="shared" si="396"/>
        <v>1000.0000000000006</v>
      </c>
      <c r="W1271" s="100">
        <f>IF(A1271=1,((cPH1_+cPHr+(cNES*L1271+(cNES+cOSEX)*G1271+(cNES+cEREX)*H1271+(cNES+cHOEX)*I1271+(cNES+cNES)*S1271+(cNES+cOSEX)*N1271+(cNES+cEREX)*O1271+(cNES+cHOEX)*P1271)))/(1+cDR)^(A$6:A$65537 + 0.5),(cPHr+(cNES*L1271+(cNES+cOSEX)*G1271+(cNES+cEREX)*H1271+(cNES+cHOEX)*I1271+(cNES+cNES)*S1271+(cNES+cOSEX)*N1271+(cNES+cEREX)*O1271+(cNES+cHOEX)*P1271))/(1+cDR)^(((cycle + 0.5)/('Life tables'!$I$2/2))))</f>
        <v>2223.941261231726</v>
      </c>
      <c r="X1271" s="107">
        <f>((L1271+G1271+H1271+I1271+N1271+O1271+P1271+S1271)/('Life tables'!$I$2/2))/(1+oDR)^(((cycle + 0.5)/('Life tables'!$I$2/2)))</f>
        <v>2.9301014600207309</v>
      </c>
      <c r="Y1271" s="31">
        <f>((uNES*L1271+ uOCEX*G1271+uEREX*H1271+uHOEX*I1271+uNES*S1271+ uOCEX*N1271+uEREX*O1271+uHOEX*P1271)/('Life tables'!$I$2/2))/(1+oDR)^(((cycle + 0.5)/('Life tables'!$I$2/2)))</f>
        <v>1.9309666732520874</v>
      </c>
      <c r="Z1271" s="100">
        <f t="shared" si="387"/>
        <v>37623.749111158257</v>
      </c>
      <c r="AA1271" s="107">
        <f>((L1271+G1271+H1271+I1271+N1271+O1271+P1271+S1271)/('Life tables'!$I$2/2))</f>
        <v>6.0359039493010025</v>
      </c>
      <c r="AB1271" s="31">
        <f>((uNES*L1271+ uOCEX*G1271+uEREX*H1271+uHOEX*I1271+uNES*S1271+ uOCEX*N1271+uEREX*O1271+uHOEX*P1271)/('Life tables'!$I$2/2))</f>
        <v>3.9777221123832454</v>
      </c>
    </row>
    <row r="1272" spans="1:28" x14ac:dyDescent="0.25">
      <c r="A1272" s="4">
        <v>1266</v>
      </c>
      <c r="C1272" s="105">
        <f>IF(male=0,VLOOKUP((($A$5:$A$1570/'Life tables'!$I$2)*2)+age,lifetable,13,1),IF(male=1,VLOOKUP((($A$5:$A$1570/'Life tables'!$I$2)*2)+age,lifetable,10,1),"error"))</f>
        <v>3.6086322680759508E-3</v>
      </c>
      <c r="F1272" s="96">
        <f t="shared" si="380"/>
        <v>27.449789945631451</v>
      </c>
      <c r="G1272" s="96">
        <f t="shared" si="381"/>
        <v>2.7573888492838501</v>
      </c>
      <c r="H1272" s="96">
        <f t="shared" si="388"/>
        <v>0.15747677949545338</v>
      </c>
      <c r="I1272" s="96">
        <f t="shared" si="389"/>
        <v>6.3099456223961334E-2</v>
      </c>
      <c r="J1272" s="96">
        <f t="shared" si="382"/>
        <v>0.10980257864865876</v>
      </c>
      <c r="K1272" s="96">
        <f t="shared" si="390"/>
        <v>6.5935409310347748E-2</v>
      </c>
      <c r="L1272" s="96">
        <f t="shared" si="391"/>
        <v>24.296086872669179</v>
      </c>
      <c r="M1272" s="96">
        <f t="shared" si="383"/>
        <v>129.91497807337217</v>
      </c>
      <c r="N1272" s="96">
        <f t="shared" si="384"/>
        <v>12.511093865828325</v>
      </c>
      <c r="O1272" s="96">
        <f t="shared" si="392"/>
        <v>0.29863851373778039</v>
      </c>
      <c r="P1272" s="96">
        <f t="shared" si="393"/>
        <v>0.29863851373778039</v>
      </c>
      <c r="Q1272" s="96">
        <f t="shared" si="385"/>
        <v>0.51611867216943441</v>
      </c>
      <c r="R1272" s="96">
        <f t="shared" si="386"/>
        <v>2.341001038901195E-2</v>
      </c>
      <c r="S1272" s="96">
        <f t="shared" si="394"/>
        <v>116.26707849750984</v>
      </c>
      <c r="T1272" s="96">
        <f t="shared" ref="T1272:U1287" si="399">J1272+Q1272+T1271</f>
        <v>386.78767923143482</v>
      </c>
      <c r="U1272" s="96">
        <f t="shared" si="399"/>
        <v>456.56281942007956</v>
      </c>
      <c r="V1272" s="32">
        <f t="shared" si="396"/>
        <v>1000.0000000000006</v>
      </c>
      <c r="W1272" s="100">
        <f>IF(A1272=1,((cPH1_+cPHr+(cNES*L1272+(cNES+cOSEX)*G1272+(cNES+cEREX)*H1272+(cNES+cHOEX)*I1272+(cNES+cNES)*S1272+(cNES+cOSEX)*N1272+(cNES+cEREX)*O1272+(cNES+cHOEX)*P1272)))/(1+cDR)^(A$6:A$65537 + 0.5),(cPHr+(cNES*L1272+(cNES+cOSEX)*G1272+(cNES+cEREX)*H1272+(cNES+cHOEX)*I1272+(cNES+cNES)*S1272+(cNES+cOSEX)*N1272+(cNES+cEREX)*O1272+(cNES+cHOEX)*P1272))/(1+cDR)^(((cycle + 0.5)/('Life tables'!$I$2/2))))</f>
        <v>2208.8977007033218</v>
      </c>
      <c r="X1272" s="107">
        <f>((L1272+G1272+H1272+I1272+N1272+O1272+P1272+S1272)/('Life tables'!$I$2/2))/(1+oDR)^(((cycle + 0.5)/('Life tables'!$I$2/2)))</f>
        <v>2.9151181225725162</v>
      </c>
      <c r="Y1272" s="31">
        <f>((uNES*L1272+ uOCEX*G1272+uEREX*H1272+uHOEX*I1272+uNES*S1272+ uOCEX*N1272+uEREX*O1272+uHOEX*P1272)/('Life tables'!$I$2/2))/(1+oDR)^(((cycle + 0.5)/('Life tables'!$I$2/2)))</f>
        <v>1.9210925033318538</v>
      </c>
      <c r="Z1272" s="100">
        <f t="shared" si="387"/>
        <v>37452.860717505173</v>
      </c>
      <c r="AA1272" s="107">
        <f>((L1272+G1272+H1272+I1272+N1272+O1272+P1272+S1272)/('Life tables'!$I$2/2))</f>
        <v>6.0084690858577563</v>
      </c>
      <c r="AB1272" s="31">
        <f>((uNES*L1272+ uOCEX*G1272+uEREX*H1272+uHOEX*I1272+uNES*S1272+ uOCEX*N1272+uEREX*O1272+uHOEX*P1272)/('Life tables'!$I$2/2))</f>
        <v>3.9596422621654477</v>
      </c>
    </row>
    <row r="1273" spans="1:28" x14ac:dyDescent="0.25">
      <c r="A1273" s="4">
        <v>1267</v>
      </c>
      <c r="C1273" s="105">
        <f>IF(male=0,VLOOKUP((($A$5:$A$1570/'Life tables'!$I$2)*2)+age,lifetable,13,1),IF(male=1,VLOOKUP((($A$5:$A$1570/'Life tables'!$I$2)*2)+age,lifetable,10,1),"error"))</f>
        <v>3.6086322680759508E-3</v>
      </c>
      <c r="F1273" s="96">
        <f t="shared" si="380"/>
        <v>27.324940485799146</v>
      </c>
      <c r="G1273" s="96">
        <f t="shared" si="381"/>
        <v>2.7448474597481716</v>
      </c>
      <c r="H1273" s="96">
        <f t="shared" si="388"/>
        <v>0.15676053026749645</v>
      </c>
      <c r="I1273" s="96">
        <f t="shared" si="389"/>
        <v>6.2812461932169772E-2</v>
      </c>
      <c r="J1273" s="96">
        <f t="shared" si="382"/>
        <v>0.10930316525935302</v>
      </c>
      <c r="K1273" s="96">
        <f t="shared" si="390"/>
        <v>6.5635516296502341E-2</v>
      </c>
      <c r="L1273" s="96">
        <f t="shared" si="391"/>
        <v>24.185581352295454</v>
      </c>
      <c r="M1273" s="96">
        <f t="shared" si="383"/>
        <v>129.32456086268704</v>
      </c>
      <c r="N1273" s="96">
        <f t="shared" si="384"/>
        <v>12.454235409225189</v>
      </c>
      <c r="O1273" s="96">
        <f t="shared" si="392"/>
        <v>0.29728130827233645</v>
      </c>
      <c r="P1273" s="96">
        <f t="shared" si="393"/>
        <v>0.29728130827233645</v>
      </c>
      <c r="Q1273" s="96">
        <f t="shared" si="385"/>
        <v>0.51377309699924356</v>
      </c>
      <c r="R1273" s="96">
        <f t="shared" si="386"/>
        <v>2.3303620246466691E-2</v>
      </c>
      <c r="S1273" s="96">
        <f t="shared" si="394"/>
        <v>115.73868611967147</v>
      </c>
      <c r="T1273" s="96">
        <f t="shared" si="399"/>
        <v>387.41075549369344</v>
      </c>
      <c r="U1273" s="96">
        <f t="shared" si="399"/>
        <v>456.65175855662255</v>
      </c>
      <c r="V1273" s="32">
        <f t="shared" si="396"/>
        <v>1000.0000000000007</v>
      </c>
      <c r="W1273" s="100">
        <f>IF(A1273=1,((cPH1_+cPHr+(cNES*L1273+(cNES+cOSEX)*G1273+(cNES+cEREX)*H1273+(cNES+cHOEX)*I1273+(cNES+cNES)*S1273+(cNES+cOSEX)*N1273+(cNES+cEREX)*O1273+(cNES+cHOEX)*P1273)))/(1+cDR)^(A$6:A$65537 + 0.5),(cPHr+(cNES*L1273+(cNES+cOSEX)*G1273+(cNES+cEREX)*H1273+(cNES+cHOEX)*I1273+(cNES+cNES)*S1273+(cNES+cOSEX)*N1273+(cNES+cEREX)*O1273+(cNES+cHOEX)*P1273))/(1+cDR)^(((cycle + 0.5)/('Life tables'!$I$2/2))))</f>
        <v>2193.9559172984927</v>
      </c>
      <c r="X1273" s="107">
        <f>((L1273+G1273+H1273+I1273+N1273+O1273+P1273+S1273)/('Life tables'!$I$2/2))/(1+oDR)^(((cycle + 0.5)/('Life tables'!$I$2/2)))</f>
        <v>2.900211407220636</v>
      </c>
      <c r="Y1273" s="31">
        <f>((uNES*L1273+ uOCEX*G1273+uEREX*H1273+uHOEX*I1273+uNES*S1273+ uOCEX*N1273+uEREX*O1273+uHOEX*P1273)/('Life tables'!$I$2/2))/(1+oDR)^(((cycle + 0.5)/('Life tables'!$I$2/2)))</f>
        <v>1.9112688280714438</v>
      </c>
      <c r="Z1273" s="100">
        <f t="shared" si="387"/>
        <v>37282.748792499406</v>
      </c>
      <c r="AA1273" s="107">
        <f>((L1273+G1273+H1273+I1273+N1273+O1273+P1273+S1273)/('Life tables'!$I$2/2))</f>
        <v>5.9811589286244011</v>
      </c>
      <c r="AB1273" s="31">
        <f>((uNES*L1273+ uOCEX*G1273+uEREX*H1273+uHOEX*I1273+uNES*S1273+ uOCEX*N1273+uEREX*O1273+uHOEX*P1273)/('Life tables'!$I$2/2))</f>
        <v>3.9416445944457119</v>
      </c>
    </row>
    <row r="1274" spans="1:28" x14ac:dyDescent="0.25">
      <c r="A1274" s="4">
        <v>1268</v>
      </c>
      <c r="C1274" s="105">
        <f>IF(male=0,VLOOKUP((($A$5:$A$1570/'Life tables'!$I$2)*2)+age,lifetable,13,1),IF(male=1,VLOOKUP((($A$5:$A$1570/'Life tables'!$I$2)*2)+age,lifetable,10,1),"error"))</f>
        <v>3.6086322680759508E-3</v>
      </c>
      <c r="F1274" s="96">
        <f t="shared" si="380"/>
        <v>27.200661594481495</v>
      </c>
      <c r="G1274" s="96">
        <f t="shared" si="381"/>
        <v>2.7323633850139246</v>
      </c>
      <c r="H1274" s="96">
        <f t="shared" si="388"/>
        <v>0.15604755433570489</v>
      </c>
      <c r="I1274" s="96">
        <f t="shared" si="389"/>
        <v>6.252677921919482E-2</v>
      </c>
      <c r="J1274" s="96">
        <f t="shared" si="382"/>
        <v>0.10880603421517006</v>
      </c>
      <c r="K1274" s="96">
        <f t="shared" si="390"/>
        <v>6.5336993809303134E-2</v>
      </c>
      <c r="L1274" s="96">
        <f t="shared" si="391"/>
        <v>24.075580847888197</v>
      </c>
      <c r="M1274" s="96">
        <f t="shared" si="383"/>
        <v>128.73682435520314</v>
      </c>
      <c r="N1274" s="96">
        <f t="shared" si="384"/>
        <v>12.397635110148418</v>
      </c>
      <c r="O1274" s="96">
        <f t="shared" si="392"/>
        <v>0.29593026500028741</v>
      </c>
      <c r="P1274" s="96">
        <f t="shared" si="393"/>
        <v>0.29593026500028741</v>
      </c>
      <c r="Q1274" s="96">
        <f t="shared" si="385"/>
        <v>0.51143817157088545</v>
      </c>
      <c r="R1274" s="96">
        <f t="shared" si="386"/>
        <v>2.3197713152840974E-2</v>
      </c>
      <c r="S1274" s="96">
        <f t="shared" si="394"/>
        <v>115.21269283033043</v>
      </c>
      <c r="T1274" s="96">
        <f t="shared" si="399"/>
        <v>388.03099969947948</v>
      </c>
      <c r="U1274" s="96">
        <f t="shared" si="399"/>
        <v>456.7402932635847</v>
      </c>
      <c r="V1274" s="32">
        <f t="shared" si="396"/>
        <v>1000.0000000000006</v>
      </c>
      <c r="W1274" s="100">
        <f>IF(A1274=1,((cPH1_+cPHr+(cNES*L1274+(cNES+cOSEX)*G1274+(cNES+cEREX)*H1274+(cNES+cHOEX)*I1274+(cNES+cNES)*S1274+(cNES+cOSEX)*N1274+(cNES+cEREX)*O1274+(cNES+cHOEX)*P1274)))/(1+cDR)^(A$6:A$65537 + 0.5),(cPHr+(cNES*L1274+(cNES+cOSEX)*G1274+(cNES+cEREX)*H1274+(cNES+cHOEX)*I1274+(cNES+cNES)*S1274+(cNES+cOSEX)*N1274+(cNES+cEREX)*O1274+(cNES+cHOEX)*P1274))/(1+cDR)^(((cycle + 0.5)/('Life tables'!$I$2/2))))</f>
        <v>2179.1152229046065</v>
      </c>
      <c r="X1274" s="107">
        <f>((L1274+G1274+H1274+I1274+N1274+O1274+P1274+S1274)/('Life tables'!$I$2/2))/(1+oDR)^(((cycle + 0.5)/('Life tables'!$I$2/2)))</f>
        <v>2.8853809220035225</v>
      </c>
      <c r="Y1274" s="31">
        <f>((uNES*L1274+ uOCEX*G1274+uEREX*H1274+uHOEX*I1274+uNES*S1274+ uOCEX*N1274+uEREX*O1274+uHOEX*P1274)/('Life tables'!$I$2/2))/(1+oDR)^(((cycle + 0.5)/('Life tables'!$I$2/2)))</f>
        <v>1.9014953891673034</v>
      </c>
      <c r="Z1274" s="100">
        <f t="shared" si="387"/>
        <v>37113.409816563122</v>
      </c>
      <c r="AA1274" s="107">
        <f>((L1274+G1274+H1274+I1274+N1274+O1274+P1274+S1274)/('Life tables'!$I$2/2))</f>
        <v>5.9539729104801014</v>
      </c>
      <c r="AB1274" s="31">
        <f>((uNES*L1274+ uOCEX*G1274+uEREX*H1274+uHOEX*I1274+uNES*S1274+ uOCEX*N1274+uEREX*O1274+uHOEX*P1274)/('Life tables'!$I$2/2))</f>
        <v>3.9237287354917645</v>
      </c>
    </row>
    <row r="1275" spans="1:28" x14ac:dyDescent="0.25">
      <c r="A1275" s="4">
        <v>1269</v>
      </c>
      <c r="C1275" s="105">
        <f>IF(male=0,VLOOKUP((($A$5:$A$1570/'Life tables'!$I$2)*2)+age,lifetable,13,1),IF(male=1,VLOOKUP((($A$5:$A$1570/'Life tables'!$I$2)*2)+age,lifetable,10,1),"error"))</f>
        <v>3.6086322680759508E-3</v>
      </c>
      <c r="F1275" s="96">
        <f t="shared" si="380"/>
        <v>27.076950563429087</v>
      </c>
      <c r="G1275" s="96">
        <f t="shared" si="381"/>
        <v>2.719936353031787</v>
      </c>
      <c r="H1275" s="96">
        <f t="shared" si="388"/>
        <v>0.15533783616311481</v>
      </c>
      <c r="I1275" s="96">
        <f t="shared" si="389"/>
        <v>6.2242401859521984E-2</v>
      </c>
      <c r="J1275" s="96">
        <f t="shared" si="382"/>
        <v>0.10831117468277496</v>
      </c>
      <c r="K1275" s="96">
        <f t="shared" si="390"/>
        <v>6.5039835343435021E-2</v>
      </c>
      <c r="L1275" s="96">
        <f t="shared" si="391"/>
        <v>23.966082962348452</v>
      </c>
      <c r="M1275" s="96">
        <f t="shared" si="383"/>
        <v>128.15175647350736</v>
      </c>
      <c r="N1275" s="96">
        <f t="shared" si="384"/>
        <v>12.34129180551696</v>
      </c>
      <c r="O1275" s="96">
        <f t="shared" si="392"/>
        <v>0.29458535615900922</v>
      </c>
      <c r="P1275" s="96">
        <f t="shared" si="393"/>
        <v>0.29458535615900922</v>
      </c>
      <c r="Q1275" s="96">
        <f t="shared" si="385"/>
        <v>0.50911384790391578</v>
      </c>
      <c r="R1275" s="96">
        <f t="shared" si="386"/>
        <v>2.3092286931847113E-2</v>
      </c>
      <c r="S1275" s="96">
        <f t="shared" si="394"/>
        <v>114.68908782083662</v>
      </c>
      <c r="T1275" s="96">
        <f t="shared" si="399"/>
        <v>388.64842472206618</v>
      </c>
      <c r="U1275" s="96">
        <f t="shared" si="399"/>
        <v>456.82842538585999</v>
      </c>
      <c r="V1275" s="32">
        <f t="shared" si="396"/>
        <v>1000.0000000000007</v>
      </c>
      <c r="W1275" s="100">
        <f>IF(A1275=1,((cPH1_+cPHr+(cNES*L1275+(cNES+cOSEX)*G1275+(cNES+cEREX)*H1275+(cNES+cHOEX)*I1275+(cNES+cNES)*S1275+(cNES+cOSEX)*N1275+(cNES+cEREX)*O1275+(cNES+cHOEX)*P1275)))/(1+cDR)^(A$6:A$65537 + 0.5),(cPHr+(cNES*L1275+(cNES+cOSEX)*G1275+(cNES+cEREX)*H1275+(cNES+cHOEX)*I1275+(cNES+cNES)*S1275+(cNES+cOSEX)*N1275+(cNES+cEREX)*O1275+(cNES+cHOEX)*P1275))/(1+cDR)^(((cycle + 0.5)/('Life tables'!$I$2/2))))</f>
        <v>2164.3749340407862</v>
      </c>
      <c r="X1275" s="107">
        <f>((L1275+G1275+H1275+I1275+N1275+O1275+P1275+S1275)/('Life tables'!$I$2/2))/(1+oDR)^(((cycle + 0.5)/('Life tables'!$I$2/2)))</f>
        <v>2.8706262769695874</v>
      </c>
      <c r="Y1275" s="31">
        <f>((uNES*L1275+ uOCEX*G1275+uEREX*H1275+uHOEX*I1275+uNES*S1275+ uOCEX*N1275+uEREX*O1275+uHOEX*P1275)/('Life tables'!$I$2/2))/(1+oDR)^(((cycle + 0.5)/('Life tables'!$I$2/2)))</f>
        <v>1.8917719296403572</v>
      </c>
      <c r="Z1275" s="100">
        <f t="shared" si="387"/>
        <v>36944.8402857576</v>
      </c>
      <c r="AA1275" s="107">
        <f>((L1275+G1275+H1275+I1275+N1275+O1275+P1275+S1275)/('Life tables'!$I$2/2))</f>
        <v>5.9269104668928838</v>
      </c>
      <c r="AB1275" s="31">
        <f>((uNES*L1275+ uOCEX*G1275+uEREX*H1275+uHOEX*I1275+uNES*S1275+ uOCEX*N1275+uEREX*O1275+uHOEX*P1275)/('Life tables'!$I$2/2))</f>
        <v>3.9058943132771891</v>
      </c>
    </row>
    <row r="1276" spans="1:28" x14ac:dyDescent="0.25">
      <c r="A1276" s="4">
        <v>1270</v>
      </c>
      <c r="C1276" s="105">
        <f>IF(male=0,VLOOKUP((($A$5:$A$1570/'Life tables'!$I$2)*2)+age,lifetable,13,1),IF(male=1,VLOOKUP((($A$5:$A$1570/'Life tables'!$I$2)*2)+age,lifetable,10,1),"error"))</f>
        <v>3.6086322680759508E-3</v>
      </c>
      <c r="F1276" s="96">
        <f t="shared" si="380"/>
        <v>26.953804700962646</v>
      </c>
      <c r="G1276" s="96">
        <f t="shared" si="381"/>
        <v>2.7075660934169425</v>
      </c>
      <c r="H1276" s="96">
        <f t="shared" si="388"/>
        <v>0.15463136030782354</v>
      </c>
      <c r="I1276" s="96">
        <f t="shared" si="389"/>
        <v>6.1959323665726929E-2</v>
      </c>
      <c r="J1276" s="96">
        <f t="shared" si="382"/>
        <v>0.10781857589511538</v>
      </c>
      <c r="K1276" s="96">
        <f t="shared" si="390"/>
        <v>6.4744034433384973E-2</v>
      </c>
      <c r="L1276" s="96">
        <f t="shared" si="391"/>
        <v>23.857085313243651</v>
      </c>
      <c r="M1276" s="96">
        <f t="shared" si="383"/>
        <v>127.56934519111181</v>
      </c>
      <c r="N1276" s="96">
        <f t="shared" si="384"/>
        <v>12.285204337153974</v>
      </c>
      <c r="O1276" s="96">
        <f t="shared" si="392"/>
        <v>0.29324655410294076</v>
      </c>
      <c r="P1276" s="96">
        <f t="shared" si="393"/>
        <v>0.29324655410294076</v>
      </c>
      <c r="Q1276" s="96">
        <f t="shared" si="385"/>
        <v>0.50680007822020201</v>
      </c>
      <c r="R1276" s="96">
        <f t="shared" si="386"/>
        <v>2.29873394163739E-2</v>
      </c>
      <c r="S1276" s="96">
        <f t="shared" si="394"/>
        <v>114.16786032811538</v>
      </c>
      <c r="T1276" s="96">
        <f t="shared" si="399"/>
        <v>389.26304337618149</v>
      </c>
      <c r="U1276" s="96">
        <f t="shared" si="399"/>
        <v>456.91615675970974</v>
      </c>
      <c r="V1276" s="32">
        <f t="shared" si="396"/>
        <v>1000.0000000000007</v>
      </c>
      <c r="W1276" s="100">
        <f>IF(A1276=1,((cPH1_+cPHr+(cNES*L1276+(cNES+cOSEX)*G1276+(cNES+cEREX)*H1276+(cNES+cHOEX)*I1276+(cNES+cNES)*S1276+(cNES+cOSEX)*N1276+(cNES+cEREX)*O1276+(cNES+cHOEX)*P1276)))/(1+cDR)^(A$6:A$65537 + 0.5),(cPHr+(cNES*L1276+(cNES+cOSEX)*G1276+(cNES+cEREX)*H1276+(cNES+cHOEX)*I1276+(cNES+cNES)*S1276+(cNES+cOSEX)*N1276+(cNES+cEREX)*O1276+(cNES+cHOEX)*P1276))/(1+cDR)^(((cycle + 0.5)/('Life tables'!$I$2/2))))</f>
        <v>2149.7343718275451</v>
      </c>
      <c r="X1276" s="107">
        <f>((L1276+G1276+H1276+I1276+N1276+O1276+P1276+S1276)/('Life tables'!$I$2/2))/(1+oDR)^(((cycle + 0.5)/('Life tables'!$I$2/2)))</f>
        <v>2.8559470841667229</v>
      </c>
      <c r="Y1276" s="31">
        <f>((uNES*L1276+ uOCEX*G1276+uEREX*H1276+uHOEX*I1276+uNES*S1276+ uOCEX*N1276+uEREX*O1276+uHOEX*P1276)/('Life tables'!$I$2/2))/(1+oDR)^(((cycle + 0.5)/('Life tables'!$I$2/2)))</f>
        <v>1.882098193829095</v>
      </c>
      <c r="Z1276" s="100">
        <f t="shared" si="387"/>
        <v>36777.036711725334</v>
      </c>
      <c r="AA1276" s="107">
        <f>((L1276+G1276+H1276+I1276+N1276+O1276+P1276+S1276)/('Life tables'!$I$2/2))</f>
        <v>5.8999710359074546</v>
      </c>
      <c r="AB1276" s="31">
        <f>((uNES*L1276+ uOCEX*G1276+uEREX*H1276+uHOEX*I1276+uNES*S1276+ uOCEX*N1276+uEREX*O1276+uHOEX*P1276)/('Life tables'!$I$2/2))</f>
        <v>3.8881409574734098</v>
      </c>
    </row>
    <row r="1277" spans="1:28" x14ac:dyDescent="0.25">
      <c r="A1277" s="4">
        <v>1271</v>
      </c>
      <c r="C1277" s="105">
        <f>IF(male=0,VLOOKUP((($A$5:$A$1570/'Life tables'!$I$2)*2)+age,lifetable,13,1),IF(male=1,VLOOKUP((($A$5:$A$1570/'Life tables'!$I$2)*2)+age,lifetable,10,1),"error"))</f>
        <v>3.6086322680759508E-3</v>
      </c>
      <c r="F1277" s="96">
        <f t="shared" si="380"/>
        <v>26.831221331739705</v>
      </c>
      <c r="G1277" s="96">
        <f t="shared" si="381"/>
        <v>2.6952523374256412</v>
      </c>
      <c r="H1277" s="96">
        <f t="shared" si="388"/>
        <v>0.15392811142165119</v>
      </c>
      <c r="I1277" s="96">
        <f t="shared" si="389"/>
        <v>6.1677538487939089E-2</v>
      </c>
      <c r="J1277" s="96">
        <f t="shared" si="382"/>
        <v>0.1073282271504882</v>
      </c>
      <c r="K1277" s="96">
        <f t="shared" si="390"/>
        <v>6.4449584652881559E-2</v>
      </c>
      <c r="L1277" s="96">
        <f t="shared" si="391"/>
        <v>23.748585532601105</v>
      </c>
      <c r="M1277" s="96">
        <f t="shared" si="383"/>
        <v>126.98957853236966</v>
      </c>
      <c r="N1277" s="96">
        <f t="shared" si="384"/>
        <v>12.229371551778726</v>
      </c>
      <c r="O1277" s="96">
        <f t="shared" si="392"/>
        <v>0.29191383130339038</v>
      </c>
      <c r="P1277" s="96">
        <f t="shared" si="393"/>
        <v>0.29191383130339038</v>
      </c>
      <c r="Q1277" s="96">
        <f t="shared" si="385"/>
        <v>0.50449681494359122</v>
      </c>
      <c r="R1277" s="96">
        <f t="shared" si="386"/>
        <v>2.2882868448471406E-2</v>
      </c>
      <c r="S1277" s="96">
        <f t="shared" si="394"/>
        <v>113.64899963459209</v>
      </c>
      <c r="T1277" s="96">
        <f t="shared" si="399"/>
        <v>389.87486841827558</v>
      </c>
      <c r="U1277" s="96">
        <f t="shared" si="399"/>
        <v>457.00348921281108</v>
      </c>
      <c r="V1277" s="32">
        <f t="shared" si="396"/>
        <v>1000.0000000000005</v>
      </c>
      <c r="W1277" s="100">
        <f>IF(A1277=1,((cPH1_+cPHr+(cNES*L1277+(cNES+cOSEX)*G1277+(cNES+cEREX)*H1277+(cNES+cHOEX)*I1277+(cNES+cNES)*S1277+(cNES+cOSEX)*N1277+(cNES+cEREX)*O1277+(cNES+cHOEX)*P1277)))/(1+cDR)^(A$6:A$65537 + 0.5),(cPHr+(cNES*L1277+(cNES+cOSEX)*G1277+(cNES+cEREX)*H1277+(cNES+cHOEX)*I1277+(cNES+cNES)*S1277+(cNES+cOSEX)*N1277+(cNES+cEREX)*O1277+(cNES+cHOEX)*P1277))/(1+cDR)^(((cycle + 0.5)/('Life tables'!$I$2/2))))</f>
        <v>2135.1928619565888</v>
      </c>
      <c r="X1277" s="107">
        <f>((L1277+G1277+H1277+I1277+N1277+O1277+P1277+S1277)/('Life tables'!$I$2/2))/(1+oDR)^(((cycle + 0.5)/('Life tables'!$I$2/2)))</f>
        <v>2.8413429576318792</v>
      </c>
      <c r="Y1277" s="31">
        <f>((uNES*L1277+ uOCEX*G1277+uEREX*H1277+uHOEX*I1277+uNES*S1277+ uOCEX*N1277+uEREX*O1277+uHOEX*P1277)/('Life tables'!$I$2/2))/(1+oDR)^(((cycle + 0.5)/('Life tables'!$I$2/2)))</f>
        <v>1.8724739273827105</v>
      </c>
      <c r="Z1277" s="100">
        <f t="shared" si="387"/>
        <v>36609.995621632093</v>
      </c>
      <c r="AA1277" s="107">
        <f>((L1277+G1277+H1277+I1277+N1277+O1277+P1277+S1277)/('Life tables'!$I$2/2))</f>
        <v>5.8731540581330899</v>
      </c>
      <c r="AB1277" s="31">
        <f>((uNES*L1277+ uOCEX*G1277+uEREX*H1277+uHOEX*I1277+uNES*S1277+ uOCEX*N1277+uEREX*O1277+uHOEX*P1277)/('Life tables'!$I$2/2))</f>
        <v>3.8704682994417214</v>
      </c>
    </row>
    <row r="1278" spans="1:28" x14ac:dyDescent="0.25">
      <c r="A1278" s="4">
        <v>1272</v>
      </c>
      <c r="C1278" s="105">
        <f>IF(male=0,VLOOKUP((($A$5:$A$1570/'Life tables'!$I$2)*2)+age,lifetable,13,1),IF(male=1,VLOOKUP((($A$5:$A$1570/'Life tables'!$I$2)*2)+age,lifetable,10,1),"error"))</f>
        <v>3.6086322680759508E-3</v>
      </c>
      <c r="F1278" s="96">
        <f t="shared" si="380"/>
        <v>26.709197796528198</v>
      </c>
      <c r="G1278" s="96">
        <f t="shared" si="381"/>
        <v>2.6829948179324563</v>
      </c>
      <c r="H1278" s="96">
        <f t="shared" si="388"/>
        <v>0.15322807424884155</v>
      </c>
      <c r="I1278" s="96">
        <f t="shared" si="389"/>
        <v>6.1397040213321256E-2</v>
      </c>
      <c r="J1278" s="96">
        <f t="shared" si="382"/>
        <v>0.10684011781163401</v>
      </c>
      <c r="K1278" s="96">
        <f t="shared" si="390"/>
        <v>6.4156479614351128E-2</v>
      </c>
      <c r="L1278" s="96">
        <f t="shared" si="391"/>
        <v>23.640581266707592</v>
      </c>
      <c r="M1278" s="96">
        <f t="shared" si="383"/>
        <v>126.41244457238574</v>
      </c>
      <c r="N1278" s="96">
        <f t="shared" si="384"/>
        <v>12.173792300997972</v>
      </c>
      <c r="O1278" s="96">
        <f t="shared" si="392"/>
        <v>0.29058716034833038</v>
      </c>
      <c r="P1278" s="96">
        <f t="shared" si="393"/>
        <v>0.29058716034833038</v>
      </c>
      <c r="Q1278" s="96">
        <f t="shared" si="385"/>
        <v>0.50220401069955267</v>
      </c>
      <c r="R1278" s="96">
        <f t="shared" si="386"/>
        <v>2.2778871879334899E-2</v>
      </c>
      <c r="S1278" s="96">
        <f t="shared" si="394"/>
        <v>113.13249506811222</v>
      </c>
      <c r="T1278" s="96">
        <f t="shared" si="399"/>
        <v>390.48391254678677</v>
      </c>
      <c r="U1278" s="96">
        <f t="shared" si="399"/>
        <v>457.09042456430478</v>
      </c>
      <c r="V1278" s="32">
        <f t="shared" si="396"/>
        <v>1000.0000000000007</v>
      </c>
      <c r="W1278" s="100">
        <f>IF(A1278=1,((cPH1_+cPHr+(cNES*L1278+(cNES+cOSEX)*G1278+(cNES+cEREX)*H1278+(cNES+cHOEX)*I1278+(cNES+cNES)*S1278+(cNES+cOSEX)*N1278+(cNES+cEREX)*O1278+(cNES+cHOEX)*P1278)))/(1+cDR)^(A$6:A$65537 + 0.5),(cPHr+(cNES*L1278+(cNES+cOSEX)*G1278+(cNES+cEREX)*H1278+(cNES+cHOEX)*I1278+(cNES+cNES)*S1278+(cNES+cOSEX)*N1278+(cNES+cEREX)*O1278+(cNES+cHOEX)*P1278))/(1+cDR)^(((cycle + 0.5)/('Life tables'!$I$2/2))))</f>
        <v>2120.7497346607884</v>
      </c>
      <c r="X1278" s="107">
        <f>((L1278+G1278+H1278+I1278+N1278+O1278+P1278+S1278)/('Life tables'!$I$2/2))/(1+oDR)^(((cycle + 0.5)/('Life tables'!$I$2/2)))</f>
        <v>2.8268135133806913</v>
      </c>
      <c r="Y1278" s="31">
        <f>((uNES*L1278+ uOCEX*G1278+uEREX*H1278+uHOEX*I1278+uNES*S1278+ uOCEX*N1278+uEREX*O1278+uHOEX*P1278)/('Life tables'!$I$2/2))/(1+oDR)^(((cycle + 0.5)/('Life tables'!$I$2/2)))</f>
        <v>1.8628988772542625</v>
      </c>
      <c r="Z1278" s="100">
        <f t="shared" si="387"/>
        <v>36443.713558108662</v>
      </c>
      <c r="AA1278" s="107">
        <f>((L1278+G1278+H1278+I1278+N1278+O1278+P1278+S1278)/('Life tables'!$I$2/2))</f>
        <v>5.8464589767316006</v>
      </c>
      <c r="AB1278" s="31">
        <f>((uNES*L1278+ uOCEX*G1278+uEREX*H1278+uHOEX*I1278+uNES*S1278+ uOCEX*N1278+uEREX*O1278+uHOEX*P1278)/('Life tables'!$I$2/2))</f>
        <v>3.8528759722253549</v>
      </c>
    </row>
    <row r="1279" spans="1:28" x14ac:dyDescent="0.25">
      <c r="A1279" s="4">
        <v>1273</v>
      </c>
      <c r="C1279" s="105">
        <f>IF(male=0,VLOOKUP((($A$5:$A$1570/'Life tables'!$I$2)*2)+age,lifetable,13,1),IF(male=1,VLOOKUP((($A$5:$A$1570/'Life tables'!$I$2)*2)+age,lifetable,10,1),"error"))</f>
        <v>3.6086322680759508E-3</v>
      </c>
      <c r="F1279" s="96">
        <f t="shared" si="380"/>
        <v>26.587731451986709</v>
      </c>
      <c r="G1279" s="96">
        <f t="shared" si="381"/>
        <v>2.670793269408211</v>
      </c>
      <c r="H1279" s="96">
        <f t="shared" si="388"/>
        <v>0.15253123362480162</v>
      </c>
      <c r="I1279" s="96">
        <f t="shared" si="389"/>
        <v>6.1117822765564427E-2</v>
      </c>
      <c r="J1279" s="96">
        <f t="shared" si="382"/>
        <v>0.10635423730485788</v>
      </c>
      <c r="K1279" s="96">
        <f t="shared" si="390"/>
        <v>6.3864712968389983E-2</v>
      </c>
      <c r="L1279" s="96">
        <f t="shared" si="391"/>
        <v>23.533070175914883</v>
      </c>
      <c r="M1279" s="96">
        <f t="shared" si="383"/>
        <v>125.83793143692235</v>
      </c>
      <c r="N1279" s="96">
        <f t="shared" si="384"/>
        <v>12.118465441296896</v>
      </c>
      <c r="O1279" s="96">
        <f t="shared" si="392"/>
        <v>0.28926651394218061</v>
      </c>
      <c r="P1279" s="96">
        <f t="shared" si="393"/>
        <v>0.28926651394218061</v>
      </c>
      <c r="Q1279" s="96">
        <f t="shared" si="385"/>
        <v>0.49992161831480553</v>
      </c>
      <c r="R1279" s="96">
        <f t="shared" si="386"/>
        <v>2.2675347569287865E-2</v>
      </c>
      <c r="S1279" s="96">
        <f t="shared" si="394"/>
        <v>112.61833600185699</v>
      </c>
      <c r="T1279" s="96">
        <f t="shared" si="399"/>
        <v>391.09018840240645</v>
      </c>
      <c r="U1279" s="96">
        <f t="shared" si="399"/>
        <v>457.17696462484247</v>
      </c>
      <c r="V1279" s="32">
        <f t="shared" si="396"/>
        <v>1000.0000000000007</v>
      </c>
      <c r="W1279" s="100">
        <f>IF(A1279=1,((cPH1_+cPHr+(cNES*L1279+(cNES+cOSEX)*G1279+(cNES+cEREX)*H1279+(cNES+cHOEX)*I1279+(cNES+cNES)*S1279+(cNES+cOSEX)*N1279+(cNES+cEREX)*O1279+(cNES+cHOEX)*P1279)))/(1+cDR)^(A$6:A$65537 + 0.5),(cPHr+(cNES*L1279+(cNES+cOSEX)*G1279+(cNES+cEREX)*H1279+(cNES+cHOEX)*I1279+(cNES+cNES)*S1279+(cNES+cOSEX)*N1279+(cNES+cEREX)*O1279+(cNES+cHOEX)*P1279))/(1+cDR)^(((cycle + 0.5)/('Life tables'!$I$2/2))))</f>
        <v>2106.4043246843162</v>
      </c>
      <c r="X1279" s="107">
        <f>((L1279+G1279+H1279+I1279+N1279+O1279+P1279+S1279)/('Life tables'!$I$2/2))/(1+oDR)^(((cycle + 0.5)/('Life tables'!$I$2/2)))</f>
        <v>2.8123583693971725</v>
      </c>
      <c r="Y1279" s="31">
        <f>((uNES*L1279+ uOCEX*G1279+uEREX*H1279+uHOEX*I1279+uNES*S1279+ uOCEX*N1279+uEREX*O1279+uHOEX*P1279)/('Life tables'!$I$2/2))/(1+oDR)^(((cycle + 0.5)/('Life tables'!$I$2/2)))</f>
        <v>1.853372791693892</v>
      </c>
      <c r="Z1279" s="100">
        <f t="shared" si="387"/>
        <v>36278.187079192387</v>
      </c>
      <c r="AA1279" s="107">
        <f>((L1279+G1279+H1279+I1279+N1279+O1279+P1279+S1279)/('Life tables'!$I$2/2))</f>
        <v>5.8198852374053498</v>
      </c>
      <c r="AB1279" s="31">
        <f>((uNES*L1279+ uOCEX*G1279+uEREX*H1279+uHOEX*I1279+uNES*S1279+ uOCEX*N1279+uEREX*O1279+uHOEX*P1279)/('Life tables'!$I$2/2))</f>
        <v>3.8353636105415987</v>
      </c>
    </row>
    <row r="1280" spans="1:28" x14ac:dyDescent="0.25">
      <c r="A1280" s="4">
        <v>1274</v>
      </c>
      <c r="C1280" s="105">
        <f>IF(male=0,VLOOKUP((($A$5:$A$1570/'Life tables'!$I$2)*2)+age,lifetable,13,1),IF(male=1,VLOOKUP((($A$5:$A$1570/'Life tables'!$I$2)*2)+age,lifetable,10,1),"error"))</f>
        <v>3.6086322680759508E-3</v>
      </c>
      <c r="F1280" s="96">
        <f t="shared" si="380"/>
        <v>26.466819670451205</v>
      </c>
      <c r="G1280" s="96">
        <f t="shared" si="381"/>
        <v>2.6586474278985528</v>
      </c>
      <c r="H1280" s="96">
        <f t="shared" si="388"/>
        <v>0.15183757447487797</v>
      </c>
      <c r="I1280" s="96">
        <f t="shared" si="389"/>
        <v>6.0839880104397545E-2</v>
      </c>
      <c r="J1280" s="96">
        <f t="shared" si="382"/>
        <v>0.1058705751191764</v>
      </c>
      <c r="K1280" s="96">
        <f t="shared" si="390"/>
        <v>6.3574278403252069E-2</v>
      </c>
      <c r="L1280" s="96">
        <f t="shared" si="391"/>
        <v>23.426049934450948</v>
      </c>
      <c r="M1280" s="96">
        <f t="shared" si="383"/>
        <v>125.2660273023005</v>
      </c>
      <c r="N1280" s="96">
        <f t="shared" si="384"/>
        <v>12.063389834029593</v>
      </c>
      <c r="O1280" s="96">
        <f t="shared" si="392"/>
        <v>0.2879518649055815</v>
      </c>
      <c r="P1280" s="96">
        <f t="shared" si="393"/>
        <v>0.2879518649055815</v>
      </c>
      <c r="Q1280" s="96">
        <f t="shared" si="385"/>
        <v>0.497649590816925</v>
      </c>
      <c r="R1280" s="96">
        <f t="shared" si="386"/>
        <v>2.2572293387764196E-2</v>
      </c>
      <c r="S1280" s="96">
        <f t="shared" si="394"/>
        <v>112.10651185425506</v>
      </c>
      <c r="T1280" s="96">
        <f t="shared" si="399"/>
        <v>391.69370856834257</v>
      </c>
      <c r="U1280" s="96">
        <f t="shared" si="399"/>
        <v>457.26311119663347</v>
      </c>
      <c r="V1280" s="32">
        <f t="shared" si="396"/>
        <v>1000.0000000000007</v>
      </c>
      <c r="W1280" s="100">
        <f>IF(A1280=1,((cPH1_+cPHr+(cNES*L1280+(cNES+cOSEX)*G1280+(cNES+cEREX)*H1280+(cNES+cHOEX)*I1280+(cNES+cNES)*S1280+(cNES+cOSEX)*N1280+(cNES+cEREX)*O1280+(cNES+cHOEX)*P1280)))/(1+cDR)^(A$6:A$65537 + 0.5),(cPHr+(cNES*L1280+(cNES+cOSEX)*G1280+(cNES+cEREX)*H1280+(cNES+cHOEX)*I1280+(cNES+cNES)*S1280+(cNES+cOSEX)*N1280+(cNES+cEREX)*O1280+(cNES+cHOEX)*P1280))/(1+cDR)^(((cycle + 0.5)/('Life tables'!$I$2/2))))</f>
        <v>2092.1559712529515</v>
      </c>
      <c r="X1280" s="107">
        <f>((L1280+G1280+H1280+I1280+N1280+O1280+P1280+S1280)/('Life tables'!$I$2/2))/(1+oDR)^(((cycle + 0.5)/('Life tables'!$I$2/2)))</f>
        <v>2.7979771456234692</v>
      </c>
      <c r="Y1280" s="31">
        <f>((uNES*L1280+ uOCEX*G1280+uEREX*H1280+uHOEX*I1280+uNES*S1280+ uOCEX*N1280+uEREX*O1280+uHOEX*P1280)/('Life tables'!$I$2/2))/(1+oDR)^(((cycle + 0.5)/('Life tables'!$I$2/2)))</f>
        <v>1.8438954202420748</v>
      </c>
      <c r="Z1280" s="100">
        <f t="shared" si="387"/>
        <v>36113.412758268576</v>
      </c>
      <c r="AA1280" s="107">
        <f>((L1280+G1280+H1280+I1280+N1280+O1280+P1280+S1280)/('Life tables'!$I$2/2))</f>
        <v>5.7934322883853637</v>
      </c>
      <c r="AB1280" s="31">
        <f>((uNES*L1280+ uOCEX*G1280+uEREX*H1280+uHOEX*I1280+uNES*S1280+ uOCEX*N1280+uEREX*O1280+uHOEX*P1280)/('Life tables'!$I$2/2))</f>
        <v>3.8179308507739695</v>
      </c>
    </row>
    <row r="1281" spans="1:28" x14ac:dyDescent="0.25">
      <c r="A1281" s="4">
        <v>1275</v>
      </c>
      <c r="C1281" s="105">
        <f>IF(male=0,VLOOKUP((($A$5:$A$1570/'Life tables'!$I$2)*2)+age,lifetable,13,1),IF(male=1,VLOOKUP((($A$5:$A$1570/'Life tables'!$I$2)*2)+age,lifetable,10,1),"error"))</f>
        <v>3.6086322680759508E-3</v>
      </c>
      <c r="F1281" s="96">
        <f t="shared" si="380"/>
        <v>26.346459839727924</v>
      </c>
      <c r="G1281" s="96">
        <f t="shared" si="381"/>
        <v>2.6465570310031521</v>
      </c>
      <c r="H1281" s="96">
        <f t="shared" si="388"/>
        <v>0.15114708181316869</v>
      </c>
      <c r="I1281" s="96">
        <f t="shared" si="389"/>
        <v>6.0563206225111424E-2</v>
      </c>
      <c r="J1281" s="96">
        <f t="shared" si="382"/>
        <v>0.10538912080548918</v>
      </c>
      <c r="K1281" s="96">
        <f t="shared" si="390"/>
        <v>6.3285169644351463E-2</v>
      </c>
      <c r="L1281" s="96">
        <f t="shared" si="391"/>
        <v>23.31951823023665</v>
      </c>
      <c r="M1281" s="96">
        <f t="shared" si="383"/>
        <v>124.69672039529667</v>
      </c>
      <c r="N1281" s="96">
        <f t="shared" si="384"/>
        <v>12.00856434540913</v>
      </c>
      <c r="O1281" s="96">
        <f t="shared" si="392"/>
        <v>0.28664318617515627</v>
      </c>
      <c r="P1281" s="96">
        <f t="shared" si="393"/>
        <v>0.28664318617515627</v>
      </c>
      <c r="Q1281" s="96">
        <f t="shared" si="385"/>
        <v>0.49538788143393336</v>
      </c>
      <c r="R1281" s="96">
        <f t="shared" si="386"/>
        <v>2.2469707213289617E-2</v>
      </c>
      <c r="S1281" s="96">
        <f t="shared" si="394"/>
        <v>111.59701208889</v>
      </c>
      <c r="T1281" s="96">
        <f t="shared" si="399"/>
        <v>392.29448557058197</v>
      </c>
      <c r="U1281" s="96">
        <f t="shared" si="399"/>
        <v>457.34886607349114</v>
      </c>
      <c r="V1281" s="32">
        <f t="shared" si="396"/>
        <v>1000.0000000000007</v>
      </c>
      <c r="W1281" s="100">
        <f>IF(A1281=1,((cPH1_+cPHr+(cNES*L1281+(cNES+cOSEX)*G1281+(cNES+cEREX)*H1281+(cNES+cHOEX)*I1281+(cNES+cNES)*S1281+(cNES+cOSEX)*N1281+(cNES+cEREX)*O1281+(cNES+cHOEX)*P1281)))/(1+cDR)^(A$6:A$65537 + 0.5),(cPHr+(cNES*L1281+(cNES+cOSEX)*G1281+(cNES+cEREX)*H1281+(cNES+cHOEX)*I1281+(cNES+cNES)*S1281+(cNES+cOSEX)*N1281+(cNES+cEREX)*O1281+(cNES+cHOEX)*P1281))/(1+cDR)^(((cycle + 0.5)/('Life tables'!$I$2/2))))</f>
        <v>2078.0040180445594</v>
      </c>
      <c r="X1281" s="107">
        <f>((L1281+G1281+H1281+I1281+N1281+O1281+P1281+S1281)/('Life tables'!$I$2/2))/(1+oDR)^(((cycle + 0.5)/('Life tables'!$I$2/2)))</f>
        <v>2.7836694639496669</v>
      </c>
      <c r="Y1281" s="31">
        <f>((uNES*L1281+ uOCEX*G1281+uEREX*H1281+uHOEX*I1281+uNES*S1281+ uOCEX*N1281+uEREX*O1281+uHOEX*P1281)/('Life tables'!$I$2/2))/(1+oDR)^(((cycle + 0.5)/('Life tables'!$I$2/2)))</f>
        <v>1.8344665137229021</v>
      </c>
      <c r="Z1281" s="100">
        <f t="shared" si="387"/>
        <v>35949.387184011757</v>
      </c>
      <c r="AA1281" s="107">
        <f>((L1281+G1281+H1281+I1281+N1281+O1281+P1281+S1281)/('Life tables'!$I$2/2))</f>
        <v>5.7670995804194831</v>
      </c>
      <c r="AB1281" s="31">
        <f>((uNES*L1281+ uOCEX*G1281+uEREX*H1281+uHOEX*I1281+uNES*S1281+ uOCEX*N1281+uEREX*O1281+uHOEX*P1281)/('Life tables'!$I$2/2))</f>
        <v>3.8005773309644049</v>
      </c>
    </row>
    <row r="1282" spans="1:28" x14ac:dyDescent="0.25">
      <c r="A1282" s="4">
        <v>1276</v>
      </c>
      <c r="C1282" s="105">
        <f>IF(male=0,VLOOKUP((($A$5:$A$1570/'Life tables'!$I$2)*2)+age,lifetable,13,1),IF(male=1,VLOOKUP((($A$5:$A$1570/'Life tables'!$I$2)*2)+age,lifetable,10,1),"error"))</f>
        <v>3.6086322680759508E-3</v>
      </c>
      <c r="F1282" s="96">
        <f t="shared" si="380"/>
        <v>26.226649362892239</v>
      </c>
      <c r="G1282" s="96">
        <f t="shared" si="381"/>
        <v>2.6345218178554943</v>
      </c>
      <c r="H1282" s="96">
        <f t="shared" si="388"/>
        <v>0.15045974074136931</v>
      </c>
      <c r="I1282" s="96">
        <f t="shared" si="389"/>
        <v>6.0287795158096374E-2</v>
      </c>
      <c r="J1282" s="96">
        <f t="shared" si="382"/>
        <v>0.10490986397577426</v>
      </c>
      <c r="K1282" s="96">
        <f t="shared" si="390"/>
        <v>6.2997380453779311E-2</v>
      </c>
      <c r="L1282" s="96">
        <f t="shared" si="391"/>
        <v>23.213472764707724</v>
      </c>
      <c r="M1282" s="96">
        <f t="shared" si="383"/>
        <v>124.12999899303527</v>
      </c>
      <c r="N1282" s="96">
        <f t="shared" si="384"/>
        <v>11.95398784649719</v>
      </c>
      <c r="O1282" s="96">
        <f t="shared" si="392"/>
        <v>0.28534045080326442</v>
      </c>
      <c r="P1282" s="96">
        <f t="shared" si="393"/>
        <v>0.28534045080326442</v>
      </c>
      <c r="Q1282" s="96">
        <f t="shared" si="385"/>
        <v>0.49313644359387188</v>
      </c>
      <c r="R1282" s="96">
        <f t="shared" si="386"/>
        <v>2.2367586933462285E-2</v>
      </c>
      <c r="S1282" s="96">
        <f t="shared" si="394"/>
        <v>111.08982621440421</v>
      </c>
      <c r="T1282" s="96">
        <f t="shared" si="399"/>
        <v>392.8925318781516</v>
      </c>
      <c r="U1282" s="96">
        <f t="shared" si="399"/>
        <v>457.43423104087839</v>
      </c>
      <c r="V1282" s="32">
        <f t="shared" si="396"/>
        <v>1000.0000000000007</v>
      </c>
      <c r="W1282" s="100">
        <f>IF(A1282=1,((cPH1_+cPHr+(cNES*L1282+(cNES+cOSEX)*G1282+(cNES+cEREX)*H1282+(cNES+cHOEX)*I1282+(cNES+cNES)*S1282+(cNES+cOSEX)*N1282+(cNES+cEREX)*O1282+(cNES+cHOEX)*P1282)))/(1+cDR)^(A$6:A$65537 + 0.5),(cPHr+(cNES*L1282+(cNES+cOSEX)*G1282+(cNES+cEREX)*H1282+(cNES+cHOEX)*I1282+(cNES+cNES)*S1282+(cNES+cOSEX)*N1282+(cNES+cEREX)*O1282+(cNES+cHOEX)*P1282))/(1+cDR)^(((cycle + 0.5)/('Life tables'!$I$2/2))))</f>
        <v>2063.9478131597266</v>
      </c>
      <c r="X1282" s="107">
        <f>((L1282+G1282+H1282+I1282+N1282+O1282+P1282+S1282)/('Life tables'!$I$2/2))/(1+oDR)^(((cycle + 0.5)/('Life tables'!$I$2/2)))</f>
        <v>2.7694349482036635</v>
      </c>
      <c r="Y1282" s="31">
        <f>((uNES*L1282+ uOCEX*G1282+uEREX*H1282+uHOEX*I1282+uNES*S1282+ uOCEX*N1282+uEREX*O1282+uHOEX*P1282)/('Life tables'!$I$2/2))/(1+oDR)^(((cycle + 0.5)/('Life tables'!$I$2/2)))</f>
        <v>1.8250858242374159</v>
      </c>
      <c r="Z1282" s="100">
        <f t="shared" si="387"/>
        <v>35786.106960326768</v>
      </c>
      <c r="AA1282" s="107">
        <f>((L1282+G1282+H1282+I1282+N1282+O1282+P1282+S1282)/('Life tables'!$I$2/2))</f>
        <v>5.7408865667605991</v>
      </c>
      <c r="AB1282" s="31">
        <f>((uNES*L1282+ uOCEX*G1282+uEREX*H1282+uHOEX*I1282+uNES*S1282+ uOCEX*N1282+uEREX*O1282+uHOEX*P1282)/('Life tables'!$I$2/2))</f>
        <v>3.7833026908055238</v>
      </c>
    </row>
    <row r="1283" spans="1:28" x14ac:dyDescent="0.25">
      <c r="A1283" s="4">
        <v>1277</v>
      </c>
      <c r="C1283" s="105">
        <f>IF(male=0,VLOOKUP((($A$5:$A$1570/'Life tables'!$I$2)*2)+age,lifetable,13,1),IF(male=1,VLOOKUP((($A$5:$A$1570/'Life tables'!$I$2)*2)+age,lifetable,10,1),"error"))</f>
        <v>3.6086322680759508E-3</v>
      </c>
      <c r="F1283" s="96">
        <f t="shared" si="380"/>
        <v>26.107385658093335</v>
      </c>
      <c r="G1283" s="96">
        <f t="shared" si="381"/>
        <v>2.6225415291032625</v>
      </c>
      <c r="H1283" s="96">
        <f t="shared" si="388"/>
        <v>0.1497755364476524</v>
      </c>
      <c r="I1283" s="96">
        <f t="shared" si="389"/>
        <v>6.0013640968393241E-2</v>
      </c>
      <c r="J1283" s="96">
        <f t="shared" si="382"/>
        <v>0.10443279430230684</v>
      </c>
      <c r="K1283" s="96">
        <f t="shared" si="390"/>
        <v>6.2710904629834599E-2</v>
      </c>
      <c r="L1283" s="96">
        <f t="shared" si="391"/>
        <v>23.107911252641884</v>
      </c>
      <c r="M1283" s="96">
        <f t="shared" si="383"/>
        <v>123.56585142287727</v>
      </c>
      <c r="N1283" s="96">
        <f t="shared" si="384"/>
        <v>11.899659213193342</v>
      </c>
      <c r="O1283" s="96">
        <f t="shared" si="392"/>
        <v>0.28404363195774524</v>
      </c>
      <c r="P1283" s="96">
        <f t="shared" si="393"/>
        <v>0.28404363195774524</v>
      </c>
      <c r="Q1283" s="96">
        <f t="shared" si="385"/>
        <v>0.49089523092435872</v>
      </c>
      <c r="R1283" s="96">
        <f t="shared" si="386"/>
        <v>2.2265930444932719E-2</v>
      </c>
      <c r="S1283" s="96">
        <f t="shared" si="394"/>
        <v>110.58494378439914</v>
      </c>
      <c r="T1283" s="96">
        <f t="shared" si="399"/>
        <v>393.48785990337825</v>
      </c>
      <c r="U1283" s="96">
        <f t="shared" si="399"/>
        <v>457.51920787595316</v>
      </c>
      <c r="V1283" s="32">
        <f t="shared" si="396"/>
        <v>1000.0000000000006</v>
      </c>
      <c r="W1283" s="100">
        <f>IF(A1283=1,((cPH1_+cPHr+(cNES*L1283+(cNES+cOSEX)*G1283+(cNES+cEREX)*H1283+(cNES+cHOEX)*I1283+(cNES+cNES)*S1283+(cNES+cOSEX)*N1283+(cNES+cEREX)*O1283+(cNES+cHOEX)*P1283)))/(1+cDR)^(A$6:A$65537 + 0.5),(cPHr+(cNES*L1283+(cNES+cOSEX)*G1283+(cNES+cEREX)*H1283+(cNES+cHOEX)*I1283+(cNES+cNES)*S1283+(cNES+cOSEX)*N1283+(cNES+cEREX)*O1283+(cNES+cHOEX)*P1283))/(1+cDR)^(((cycle + 0.5)/('Life tables'!$I$2/2))))</f>
        <v>2049.9867090925763</v>
      </c>
      <c r="X1283" s="107">
        <f>((L1283+G1283+H1283+I1283+N1283+O1283+P1283+S1283)/('Life tables'!$I$2/2))/(1+oDR)^(((cycle + 0.5)/('Life tables'!$I$2/2)))</f>
        <v>2.7552732241410975</v>
      </c>
      <c r="Y1283" s="31">
        <f>((uNES*L1283+ uOCEX*G1283+uEREX*H1283+uHOEX*I1283+uNES*S1283+ uOCEX*N1283+uEREX*O1283+uHOEX*P1283)/('Life tables'!$I$2/2))/(1+oDR)^(((cycle + 0.5)/('Life tables'!$I$2/2)))</f>
        <v>1.8157531051569724</v>
      </c>
      <c r="Z1283" s="100">
        <f t="shared" si="387"/>
        <v>35623.568706289741</v>
      </c>
      <c r="AA1283" s="107">
        <f>((L1283+G1283+H1283+I1283+N1283+O1283+P1283+S1283)/('Life tables'!$I$2/2))</f>
        <v>5.7147927031549521</v>
      </c>
      <c r="AB1283" s="31">
        <f>((uNES*L1283+ uOCEX*G1283+uEREX*H1283+uHOEX*I1283+uNES*S1283+ uOCEX*N1283+uEREX*O1283+uHOEX*P1283)/('Life tables'!$I$2/2))</f>
        <v>3.7661065716329203</v>
      </c>
    </row>
    <row r="1284" spans="1:28" x14ac:dyDescent="0.25">
      <c r="A1284" s="4">
        <v>1278</v>
      </c>
      <c r="C1284" s="105">
        <f>IF(male=0,VLOOKUP((($A$5:$A$1570/'Life tables'!$I$2)*2)+age,lifetable,13,1),IF(male=1,VLOOKUP((($A$5:$A$1570/'Life tables'!$I$2)*2)+age,lifetable,10,1),"error"))</f>
        <v>4.026361278947288E-3</v>
      </c>
      <c r="F1284" s="96">
        <f t="shared" si="380"/>
        <v>25.988666158364399</v>
      </c>
      <c r="G1284" s="96">
        <f t="shared" si="381"/>
        <v>2.6106159068892674</v>
      </c>
      <c r="H1284" s="96">
        <f t="shared" si="388"/>
        <v>0.14909445420557865</v>
      </c>
      <c r="I1284" s="96">
        <f t="shared" si="389"/>
        <v>5.974073775525704E-2</v>
      </c>
      <c r="J1284" s="96">
        <f t="shared" si="382"/>
        <v>0.11599188784382164</v>
      </c>
      <c r="K1284" s="96">
        <f t="shared" si="390"/>
        <v>6.2425736006568214E-2</v>
      </c>
      <c r="L1284" s="96">
        <f t="shared" si="391"/>
        <v>22.990797435663907</v>
      </c>
      <c r="M1284" s="96">
        <f t="shared" si="383"/>
        <v>123.00426606230477</v>
      </c>
      <c r="N1284" s="96">
        <f t="shared" si="384"/>
        <v>11.84557732622393</v>
      </c>
      <c r="O1284" s="96">
        <f t="shared" si="392"/>
        <v>0.2827527029216525</v>
      </c>
      <c r="P1284" s="96">
        <f t="shared" si="393"/>
        <v>0.2827527029216525</v>
      </c>
      <c r="Q1284" s="96">
        <f t="shared" si="385"/>
        <v>0.54523111696080084</v>
      </c>
      <c r="R1284" s="96">
        <f t="shared" si="386"/>
        <v>2.2164735653383016E-2</v>
      </c>
      <c r="S1284" s="96">
        <f t="shared" si="394"/>
        <v>110.02578747762334</v>
      </c>
      <c r="T1284" s="96">
        <f t="shared" si="399"/>
        <v>394.14908290818289</v>
      </c>
      <c r="U1284" s="96">
        <f t="shared" si="399"/>
        <v>457.60379834761312</v>
      </c>
      <c r="V1284" s="32">
        <f t="shared" si="396"/>
        <v>1000.0000000000007</v>
      </c>
      <c r="W1284" s="100">
        <f>IF(A1284=1,((cPH1_+cPHr+(cNES*L1284+(cNES+cOSEX)*G1284+(cNES+cEREX)*H1284+(cNES+cHOEX)*I1284+(cNES+cNES)*S1284+(cNES+cOSEX)*N1284+(cNES+cEREX)*O1284+(cNES+cHOEX)*P1284)))/(1+cDR)^(A$6:A$65537 + 0.5),(cPHr+(cNES*L1284+(cNES+cOSEX)*G1284+(cNES+cEREX)*H1284+(cNES+cHOEX)*I1284+(cNES+cNES)*S1284+(cNES+cOSEX)*N1284+(cNES+cEREX)*O1284+(cNES+cHOEX)*P1284))/(1+cDR)^(((cycle + 0.5)/('Life tables'!$I$2/2))))</f>
        <v>2035.3085289930773</v>
      </c>
      <c r="X1284" s="107">
        <f>((L1284+G1284+H1284+I1284+N1284+O1284+P1284+S1284)/('Life tables'!$I$2/2))/(1+oDR)^(((cycle + 0.5)/('Life tables'!$I$2/2)))</f>
        <v>2.7399160315747135</v>
      </c>
      <c r="Y1284" s="31">
        <f>((uNES*L1284+ uOCEX*G1284+uEREX*H1284+uHOEX*I1284+uNES*S1284+ uOCEX*N1284+uEREX*O1284+uHOEX*P1284)/('Life tables'!$I$2/2))/(1+oDR)^(((cycle + 0.5)/('Life tables'!$I$2/2)))</f>
        <v>1.8056186262500289</v>
      </c>
      <c r="Z1284" s="100">
        <f t="shared" si="387"/>
        <v>35447.635105205904</v>
      </c>
      <c r="AA1284" s="107">
        <f>((L1284+G1284+H1284+I1284+N1284+O1284+P1284+S1284)/('Life tables'!$I$2/2))</f>
        <v>5.68618618236441</v>
      </c>
      <c r="AB1284" s="31">
        <f>((uNES*L1284+ uOCEX*G1284+uEREX*H1284+uHOEX*I1284+uNES*S1284+ uOCEX*N1284+uEREX*O1284+uHOEX*P1284)/('Life tables'!$I$2/2))</f>
        <v>3.7472256685552208</v>
      </c>
    </row>
    <row r="1285" spans="1:28" x14ac:dyDescent="0.25">
      <c r="A1285" s="4">
        <v>1279</v>
      </c>
      <c r="C1285" s="105">
        <f>IF(male=0,VLOOKUP((($A$5:$A$1570/'Life tables'!$I$2)*2)+age,lifetable,13,1),IF(male=1,VLOOKUP((($A$5:$A$1570/'Life tables'!$I$2)*2)+age,lifetable,10,1),"error"))</f>
        <v>4.026361278947288E-3</v>
      </c>
      <c r="F1285" s="96">
        <f t="shared" si="380"/>
        <v>25.858434852470058</v>
      </c>
      <c r="G1285" s="96">
        <f t="shared" si="381"/>
        <v>2.5975338996530741</v>
      </c>
      <c r="H1285" s="96">
        <f t="shared" si="388"/>
        <v>0.14834732984935051</v>
      </c>
      <c r="I1285" s="96">
        <f t="shared" si="389"/>
        <v>5.9441372091565428E-2</v>
      </c>
      <c r="J1285" s="96">
        <f t="shared" si="382"/>
        <v>0.11541064312218018</v>
      </c>
      <c r="K1285" s="96">
        <f t="shared" si="390"/>
        <v>6.2112915599702737E-2</v>
      </c>
      <c r="L1285" s="96">
        <f t="shared" si="391"/>
        <v>22.875588692154185</v>
      </c>
      <c r="M1285" s="96">
        <f t="shared" si="383"/>
        <v>122.38868389173453</v>
      </c>
      <c r="N1285" s="96">
        <f t="shared" si="384"/>
        <v>11.786295429460765</v>
      </c>
      <c r="O1285" s="96">
        <f t="shared" si="392"/>
        <v>0.28133765019079071</v>
      </c>
      <c r="P1285" s="96">
        <f t="shared" si="393"/>
        <v>0.28133765019079071</v>
      </c>
      <c r="Q1285" s="96">
        <f t="shared" si="385"/>
        <v>0.54250247538449037</v>
      </c>
      <c r="R1285" s="96">
        <f t="shared" si="386"/>
        <v>2.2053810914588069E-2</v>
      </c>
      <c r="S1285" s="96">
        <f t="shared" si="394"/>
        <v>109.4751568755931</v>
      </c>
      <c r="T1285" s="96">
        <f t="shared" si="399"/>
        <v>394.80699602668955</v>
      </c>
      <c r="U1285" s="96">
        <f t="shared" si="399"/>
        <v>457.68796507412742</v>
      </c>
      <c r="V1285" s="32">
        <f t="shared" si="396"/>
        <v>1000.0000000000006</v>
      </c>
      <c r="W1285" s="100">
        <f>IF(A1285=1,((cPH1_+cPHr+(cNES*L1285+(cNES+cOSEX)*G1285+(cNES+cEREX)*H1285+(cNES+cHOEX)*I1285+(cNES+cNES)*S1285+(cNES+cOSEX)*N1285+(cNES+cEREX)*O1285+(cNES+cHOEX)*P1285)))/(1+cDR)^(A$6:A$65537 + 0.5),(cPHr+(cNES*L1285+(cNES+cOSEX)*G1285+(cNES+cEREX)*H1285+(cNES+cHOEX)*I1285+(cNES+cNES)*S1285+(cNES+cOSEX)*N1285+(cNES+cEREX)*O1285+(cNES+cHOEX)*P1285))/(1+cDR)^(((cycle + 0.5)/('Life tables'!$I$2/2))))</f>
        <v>2020.6073194798855</v>
      </c>
      <c r="X1285" s="107">
        <f>((L1285+G1285+H1285+I1285+N1285+O1285+P1285+S1285)/('Life tables'!$I$2/2))/(1+oDR)^(((cycle + 0.5)/('Life tables'!$I$2/2)))</f>
        <v>2.7246444419172078</v>
      </c>
      <c r="Y1285" s="31">
        <f>((uNES*L1285+ uOCEX*G1285+uEREX*H1285+uHOEX*I1285+uNES*S1285+ uOCEX*N1285+uEREX*O1285+uHOEX*P1285)/('Life tables'!$I$2/2))/(1+oDR)^(((cycle + 0.5)/('Life tables'!$I$2/2)))</f>
        <v>1.7955545739271179</v>
      </c>
      <c r="Z1285" s="100">
        <f t="shared" si="387"/>
        <v>35270.333885219385</v>
      </c>
      <c r="AA1285" s="107">
        <f>((L1285+G1285+H1285+I1285+N1285+O1285+P1285+S1285)/('Life tables'!$I$2/2))</f>
        <v>5.6577228692375625</v>
      </c>
      <c r="AB1285" s="31">
        <f>((uNES*L1285+ uOCEX*G1285+uEREX*H1285+uHOEX*I1285+uNES*S1285+ uOCEX*N1285+uEREX*O1285+uHOEX*P1285)/('Life tables'!$I$2/2))</f>
        <v>3.7284682065610419</v>
      </c>
    </row>
    <row r="1286" spans="1:28" x14ac:dyDescent="0.25">
      <c r="A1286" s="4">
        <v>1280</v>
      </c>
      <c r="C1286" s="105">
        <f>IF(male=0,VLOOKUP((($A$5:$A$1570/'Life tables'!$I$2)*2)+age,lifetable,13,1),IF(male=1,VLOOKUP((($A$5:$A$1570/'Life tables'!$I$2)*2)+age,lifetable,10,1),"error"))</f>
        <v>4.026361278947288E-3</v>
      </c>
      <c r="F1286" s="96">
        <f t="shared" si="380"/>
        <v>25.728860751826172</v>
      </c>
      <c r="G1286" s="96">
        <f t="shared" si="381"/>
        <v>2.5845179100597444</v>
      </c>
      <c r="H1286" s="96">
        <f t="shared" si="388"/>
        <v>0.14760397581582843</v>
      </c>
      <c r="I1286" s="96">
        <f t="shared" si="389"/>
        <v>5.9143517160524718E-2</v>
      </c>
      <c r="J1286" s="96">
        <f t="shared" si="382"/>
        <v>0.11483233162062925</v>
      </c>
      <c r="K1286" s="96">
        <f t="shared" si="390"/>
        <v>6.1801673824122785E-2</v>
      </c>
      <c r="L1286" s="96">
        <f t="shared" si="391"/>
        <v>22.760961343345322</v>
      </c>
      <c r="M1286" s="96">
        <f t="shared" si="383"/>
        <v>121.77617814735746</v>
      </c>
      <c r="N1286" s="96">
        <f t="shared" si="384"/>
        <v>11.72730979920547</v>
      </c>
      <c r="O1286" s="96">
        <f t="shared" si="392"/>
        <v>0.2799296693107623</v>
      </c>
      <c r="P1286" s="96">
        <f t="shared" si="393"/>
        <v>0.2799296693107623</v>
      </c>
      <c r="Q1286" s="96">
        <f t="shared" si="385"/>
        <v>0.53978747043512965</v>
      </c>
      <c r="R1286" s="96">
        <f t="shared" si="386"/>
        <v>2.1943440531959069E-2</v>
      </c>
      <c r="S1286" s="96">
        <f t="shared" si="394"/>
        <v>108.92727809856338</v>
      </c>
      <c r="T1286" s="96">
        <f t="shared" si="399"/>
        <v>395.46161582874532</v>
      </c>
      <c r="U1286" s="96">
        <f t="shared" si="399"/>
        <v>457.7717101884835</v>
      </c>
      <c r="V1286" s="32">
        <f t="shared" si="396"/>
        <v>1000.0000000000007</v>
      </c>
      <c r="W1286" s="100">
        <f>IF(A1286=1,((cPH1_+cPHr+(cNES*L1286+(cNES+cOSEX)*G1286+(cNES+cEREX)*H1286+(cNES+cHOEX)*I1286+(cNES+cNES)*S1286+(cNES+cOSEX)*N1286+(cNES+cEREX)*O1286+(cNES+cHOEX)*P1286)))/(1+cDR)^(A$6:A$65537 + 0.5),(cPHr+(cNES*L1286+(cNES+cOSEX)*G1286+(cNES+cEREX)*H1286+(cNES+cHOEX)*I1286+(cNES+cNES)*S1286+(cNES+cOSEX)*N1286+(cNES+cEREX)*O1286+(cNES+cHOEX)*P1286))/(1+cDR)^(((cycle + 0.5)/('Life tables'!$I$2/2))))</f>
        <v>2006.0123125496089</v>
      </c>
      <c r="X1286" s="107">
        <f>((L1286+G1286+H1286+I1286+N1286+O1286+P1286+S1286)/('Life tables'!$I$2/2))/(1+oDR)^(((cycle + 0.5)/('Life tables'!$I$2/2)))</f>
        <v>2.7094579777855792</v>
      </c>
      <c r="Y1286" s="31">
        <f>((uNES*L1286+ uOCEX*G1286+uEREX*H1286+uHOEX*I1286+uNES*S1286+ uOCEX*N1286+uEREX*O1286+uHOEX*P1286)/('Life tables'!$I$2/2))/(1+oDR)^(((cycle + 0.5)/('Life tables'!$I$2/2)))</f>
        <v>1.7855466196251042</v>
      </c>
      <c r="Z1286" s="100">
        <f t="shared" si="387"/>
        <v>35093.919739903067</v>
      </c>
      <c r="AA1286" s="107">
        <f>((L1286+G1286+H1286+I1286+N1286+O1286+P1286+S1286)/('Life tables'!$I$2/2))</f>
        <v>5.6294020464060042</v>
      </c>
      <c r="AB1286" s="31">
        <f>((uNES*L1286+ uOCEX*G1286+uEREX*H1286+uHOEX*I1286+uNES*S1286+ uOCEX*N1286+uEREX*O1286+uHOEX*P1286)/('Life tables'!$I$2/2))</f>
        <v>3.7098046461255523</v>
      </c>
    </row>
    <row r="1287" spans="1:28" x14ac:dyDescent="0.25">
      <c r="A1287" s="4">
        <v>1281</v>
      </c>
      <c r="C1287" s="105">
        <f>IF(male=0,VLOOKUP((($A$5:$A$1570/'Life tables'!$I$2)*2)+age,lifetable,13,1),IF(male=1,VLOOKUP((($A$5:$A$1570/'Life tables'!$I$2)*2)+age,lifetable,10,1),"error"))</f>
        <v>4.026361278947288E-3</v>
      </c>
      <c r="F1287" s="96">
        <f t="shared" ref="F1287:F1350" si="400">IF(cycle&lt;27,E1286*(1-pCAPH)+(L1286+G1286+H1286+I1286)*(1-pCAPH)+(S1286+N1286+O1286+P1286)*(pUAPH),E1286*(1-pCAUC)+(L1286+G1286+H1286+I1286)*(1-pCAUC)+(S1286+N1286+O1286+P1286)*(pUAUC))</f>
        <v>25.599940367195479</v>
      </c>
      <c r="G1287" s="96">
        <f t="shared" ref="G1287:G1350" si="401">F1287*(rrOSEX)</f>
        <v>2.5715675876080919</v>
      </c>
      <c r="H1287" s="96">
        <f t="shared" si="388"/>
        <v>0.14686437208759706</v>
      </c>
      <c r="I1287" s="96">
        <f t="shared" si="389"/>
        <v>5.8847164941345884E-2</v>
      </c>
      <c r="J1287" s="96">
        <f t="shared" ref="J1287:J1350" si="402">F1287*mr + G1287*mr + H1287*mr+I1287*mr</f>
        <v>0.11425693776610266</v>
      </c>
      <c r="K1287" s="96">
        <f t="shared" si="390"/>
        <v>6.1492002298551604E-2</v>
      </c>
      <c r="L1287" s="96">
        <f t="shared" si="391"/>
        <v>22.646912302493789</v>
      </c>
      <c r="M1287" s="96">
        <f t="shared" ref="M1287:M1350" si="403">IF(cycle&lt;27,E1286*pCAPH+(L1286+G1286+H1286+I1286)*pCAPH+(S1286+N1286+O1286+P1286)*(1-pUAPH),E1286*pCAUC+(L1286+G1286+H1286+I1286)*pCAUC+(S1286+N1286+O1286+P1286)*(1-pUAUC))</f>
        <v>121.16673361557631</v>
      </c>
      <c r="N1287" s="96">
        <f t="shared" ref="N1287:N1350" si="404">M1287*rrOSEXc</f>
        <v>11.668618970355672</v>
      </c>
      <c r="O1287" s="96">
        <f t="shared" si="392"/>
        <v>0.27852872530972528</v>
      </c>
      <c r="P1287" s="96">
        <f t="shared" si="393"/>
        <v>0.27852872530972528</v>
      </c>
      <c r="Q1287" s="96">
        <f t="shared" ref="Q1287:Q1350" si="405">M1287*mr + N1287*mr + O1287*mr+P1287*mr</f>
        <v>0.53708603467663019</v>
      </c>
      <c r="R1287" s="96">
        <f t="shared" ref="R1287:R1350" si="406">M1287*amrc + P1287*amrHOEX</f>
        <v>2.1833621764084082E-2</v>
      </c>
      <c r="S1287" s="96">
        <f t="shared" si="394"/>
        <v>108.38213753816046</v>
      </c>
      <c r="T1287" s="96">
        <f t="shared" si="399"/>
        <v>396.11295880118803</v>
      </c>
      <c r="U1287" s="96">
        <f t="shared" si="399"/>
        <v>457.85503581254613</v>
      </c>
      <c r="V1287" s="32">
        <f t="shared" si="396"/>
        <v>1000.0000000000006</v>
      </c>
      <c r="W1287" s="100">
        <f>IF(A1287=1,((cPH1_+cPHr+(cNES*L1287+(cNES+cOSEX)*G1287+(cNES+cEREX)*H1287+(cNES+cHOEX)*I1287+(cNES+cNES)*S1287+(cNES+cOSEX)*N1287+(cNES+cEREX)*O1287+(cNES+cHOEX)*P1287)))/(1+cDR)^(A$6:A$65537 + 0.5),(cPHr+(cNES*L1287+(cNES+cOSEX)*G1287+(cNES+cEREX)*H1287+(cNES+cHOEX)*I1287+(cNES+cNES)*S1287+(cNES+cOSEX)*N1287+(cNES+cEREX)*O1287+(cNES+cHOEX)*P1287))/(1+cDR)^(((cycle + 0.5)/('Life tables'!$I$2/2))))</f>
        <v>1991.5227417527249</v>
      </c>
      <c r="X1287" s="107">
        <f>((L1287+G1287+H1287+I1287+N1287+O1287+P1287+S1287)/('Life tables'!$I$2/2))/(1+oDR)^(((cycle + 0.5)/('Life tables'!$I$2/2)))</f>
        <v>2.6943561644674952</v>
      </c>
      <c r="Y1287" s="31">
        <f>((uNES*L1287+ uOCEX*G1287+uEREX*H1287+uHOEX*I1287+uNES*S1287+ uOCEX*N1287+uEREX*O1287+uHOEX*P1287)/('Life tables'!$I$2/2))/(1+oDR)^(((cycle + 0.5)/('Life tables'!$I$2/2)))</f>
        <v>1.7755944505113563</v>
      </c>
      <c r="Z1287" s="100">
        <f t="shared" ref="Z1287:Z1350" si="407">IF(A1287=1,((cPH1_+cPHr+(cNES*L1287+(cNES+cOSEX)*G1287+(cNES+cEREX)*H1287+(cNES+cHOEX)*I1287+(cNES+cNES)*S1287+(cNES+cOSEX)*N1287+(cNES+cEREX)*O1287+(cNES+cHOEX)*P1287))),(cPHr+(cNES*L1287+(cNES+cOSEX)*G1287+(cNES+cEREX)*H1287+(cNES+cHOEX)*I1287+(cNES+cNES)*S1287+(cNES+cOSEX)*N1287+(cNES+cEREX)*O1287+(cNES+cHOEX)*P1287)))</f>
        <v>34918.388245027367</v>
      </c>
      <c r="AA1287" s="107">
        <f>((L1287+G1287+H1287+I1287+N1287+O1287+P1287+S1287)/('Life tables'!$I$2/2))</f>
        <v>5.6012230001118626</v>
      </c>
      <c r="AB1287" s="31">
        <f>((uNES*L1287+ uOCEX*G1287+uEREX*H1287+uHOEX*I1287+uNES*S1287+ uOCEX*N1287+uEREX*O1287+uHOEX*P1287)/('Life tables'!$I$2/2))</f>
        <v>3.6912345168890441</v>
      </c>
    </row>
    <row r="1288" spans="1:28" x14ac:dyDescent="0.25">
      <c r="A1288" s="4">
        <v>1282</v>
      </c>
      <c r="C1288" s="105">
        <f>IF(male=0,VLOOKUP((($A$5:$A$1570/'Life tables'!$I$2)*2)+age,lifetable,13,1),IF(male=1,VLOOKUP((($A$5:$A$1570/'Life tables'!$I$2)*2)+age,lifetable,10,1),"error"))</f>
        <v>4.026361278947288E-3</v>
      </c>
      <c r="F1288" s="96">
        <f t="shared" si="400"/>
        <v>25.471670234295207</v>
      </c>
      <c r="G1288" s="96">
        <f t="shared" si="401"/>
        <v>2.5586825843036616</v>
      </c>
      <c r="H1288" s="96">
        <f t="shared" ref="H1288:H1351" si="408">F1288*rrEREX</f>
        <v>0.14612849879040254</v>
      </c>
      <c r="I1288" s="96">
        <f t="shared" ref="I1288:I1351" si="409">F1288*rrHOEX</f>
        <v>5.855230747060336E-2</v>
      </c>
      <c r="J1288" s="96">
        <f t="shared" si="402"/>
        <v>0.11368444609691049</v>
      </c>
      <c r="K1288" s="96">
        <f t="shared" ref="K1288:K1351" si="410">F1288*amr + I1288*amrHOEX</f>
        <v>6.1183892701654009E-2</v>
      </c>
      <c r="L1288" s="96">
        <f t="shared" ref="L1288:L1351" si="411">F1288-SUM(G1288:K1288)</f>
        <v>22.533438504931976</v>
      </c>
      <c r="M1288" s="96">
        <f t="shared" si="403"/>
        <v>120.5603351519712</v>
      </c>
      <c r="N1288" s="96">
        <f t="shared" si="404"/>
        <v>11.61022148447092</v>
      </c>
      <c r="O1288" s="96">
        <f t="shared" ref="O1288:O1351" si="412">M1288*rrEREXc</f>
        <v>0.27713478337485753</v>
      </c>
      <c r="P1288" s="96">
        <f t="shared" ref="P1288:P1351" si="413">M1288*rrHOEXc</f>
        <v>0.27713478337485753</v>
      </c>
      <c r="Q1288" s="96">
        <f t="shared" si="405"/>
        <v>0.53439810097953988</v>
      </c>
      <c r="R1288" s="96">
        <f t="shared" si="406"/>
        <v>2.1724351882016602E-2</v>
      </c>
      <c r="S1288" s="96">
        <f t="shared" ref="S1288:S1351" si="414">M1288-SUM(N1288:R1288)</f>
        <v>107.83972164788901</v>
      </c>
      <c r="T1288" s="96">
        <f t="shared" ref="T1288:U1303" si="415">J1288+Q1288+T1287</f>
        <v>396.76104134826448</v>
      </c>
      <c r="U1288" s="96">
        <f t="shared" si="415"/>
        <v>457.93794405712981</v>
      </c>
      <c r="V1288" s="32">
        <f t="shared" ref="V1288:V1351" si="416">SUM(G1288:I1288,L1288,N1288,O1288,P1288,S1288,T1288,U1288)</f>
        <v>1000.0000000000006</v>
      </c>
      <c r="W1288" s="100">
        <f>IF(A1288=1,((cPH1_+cPHr+(cNES*L1288+(cNES+cOSEX)*G1288+(cNES+cEREX)*H1288+(cNES+cHOEX)*I1288+(cNES+cNES)*S1288+(cNES+cOSEX)*N1288+(cNES+cEREX)*O1288+(cNES+cHOEX)*P1288)))/(1+cDR)^(A$6:A$65537 + 0.5),(cPHr+(cNES*L1288+(cNES+cOSEX)*G1288+(cNES+cEREX)*H1288+(cNES+cHOEX)*I1288+(cNES+cNES)*S1288+(cNES+cOSEX)*N1288+(cNES+cEREX)*O1288+(cNES+cHOEX)*P1288))/(1+cDR)^(((cycle + 0.5)/('Life tables'!$I$2/2))))</f>
        <v>1977.1378461376939</v>
      </c>
      <c r="X1288" s="107">
        <f>((L1288+G1288+H1288+I1288+N1288+O1288+P1288+S1288)/('Life tables'!$I$2/2))/(1+oDR)^(((cycle + 0.5)/('Life tables'!$I$2/2)))</f>
        <v>2.6793385299060373</v>
      </c>
      <c r="Y1288" s="31">
        <f>((uNES*L1288+ uOCEX*G1288+uEREX*H1288+uHOEX*I1288+uNES*S1288+ uOCEX*N1288+uEREX*O1288+uHOEX*P1288)/('Life tables'!$I$2/2))/(1+oDR)^(((cycle + 0.5)/('Life tables'!$I$2/2)))</f>
        <v>1.7656977555029754</v>
      </c>
      <c r="Z1288" s="100">
        <f t="shared" si="407"/>
        <v>34743.734997902931</v>
      </c>
      <c r="AA1288" s="107">
        <f>((L1288+G1288+H1288+I1288+N1288+O1288+P1288+S1288)/('Life tables'!$I$2/2))</f>
        <v>5.5731850201889914</v>
      </c>
      <c r="AB1288" s="31">
        <f>((uNES*L1288+ uOCEX*G1288+uEREX*H1288+uHOEX*I1288+uNES*S1288+ uOCEX*N1288+uEREX*O1288+uHOEX*P1288)/('Life tables'!$I$2/2))</f>
        <v>3.6727573508583888</v>
      </c>
    </row>
    <row r="1289" spans="1:28" x14ac:dyDescent="0.25">
      <c r="A1289" s="4">
        <v>1283</v>
      </c>
      <c r="C1289" s="105">
        <f>IF(male=0,VLOOKUP((($A$5:$A$1570/'Life tables'!$I$2)*2)+age,lifetable,13,1),IF(male=1,VLOOKUP((($A$5:$A$1570/'Life tables'!$I$2)*2)+age,lifetable,10,1),"error"))</f>
        <v>4.026361278947288E-3</v>
      </c>
      <c r="F1289" s="96">
        <f t="shared" si="400"/>
        <v>25.344046913391058</v>
      </c>
      <c r="G1289" s="96">
        <f t="shared" si="401"/>
        <v>2.5458625546179454</v>
      </c>
      <c r="H1289" s="96">
        <f t="shared" si="408"/>
        <v>0.14539633619082321</v>
      </c>
      <c r="I1289" s="96">
        <f t="shared" si="409"/>
        <v>5.8258936841301713E-2</v>
      </c>
      <c r="J1289" s="96">
        <f t="shared" si="402"/>
        <v>0.11311484126092679</v>
      </c>
      <c r="K1289" s="96">
        <f t="shared" si="410"/>
        <v>6.0877336771061177E-2</v>
      </c>
      <c r="L1289" s="96">
        <f t="shared" si="411"/>
        <v>22.420536907709</v>
      </c>
      <c r="M1289" s="96">
        <f t="shared" si="403"/>
        <v>119.95696768121523</v>
      </c>
      <c r="N1289" s="96">
        <f t="shared" si="404"/>
        <v>11.552115889764572</v>
      </c>
      <c r="O1289" s="96">
        <f t="shared" si="412"/>
        <v>0.27574780885216221</v>
      </c>
      <c r="P1289" s="96">
        <f t="shared" si="413"/>
        <v>0.27574780885216221</v>
      </c>
      <c r="Q1289" s="96">
        <f t="shared" si="405"/>
        <v>0.53172360252066986</v>
      </c>
      <c r="R1289" s="96">
        <f t="shared" si="406"/>
        <v>2.1615628169260312E-2</v>
      </c>
      <c r="S1289" s="96">
        <f t="shared" si="414"/>
        <v>107.30001694305641</v>
      </c>
      <c r="T1289" s="96">
        <f t="shared" si="415"/>
        <v>397.40587979204611</v>
      </c>
      <c r="U1289" s="96">
        <f t="shared" si="415"/>
        <v>458.02043702207015</v>
      </c>
      <c r="V1289" s="32">
        <f t="shared" si="416"/>
        <v>1000.0000000000007</v>
      </c>
      <c r="W1289" s="100">
        <f>IF(A1289=1,((cPH1_+cPHr+(cNES*L1289+(cNES+cOSEX)*G1289+(cNES+cEREX)*H1289+(cNES+cHOEX)*I1289+(cNES+cNES)*S1289+(cNES+cOSEX)*N1289+(cNES+cEREX)*O1289+(cNES+cHOEX)*P1289)))/(1+cDR)^(A$6:A$65537 + 0.5),(cPHr+(cNES*L1289+(cNES+cOSEX)*G1289+(cNES+cEREX)*H1289+(cNES+cHOEX)*I1289+(cNES+cNES)*S1289+(cNES+cOSEX)*N1289+(cNES+cEREX)*O1289+(cNES+cHOEX)*P1289))/(1+cDR)^(((cycle + 0.5)/('Life tables'!$I$2/2))))</f>
        <v>1962.8568702128587</v>
      </c>
      <c r="X1289" s="107">
        <f>((L1289+G1289+H1289+I1289+N1289+O1289+P1289+S1289)/('Life tables'!$I$2/2))/(1+oDR)^(((cycle + 0.5)/('Life tables'!$I$2/2)))</f>
        <v>2.6644046046845298</v>
      </c>
      <c r="Y1289" s="31">
        <f>((uNES*L1289+ uOCEX*G1289+uEREX*H1289+uHOEX*I1289+uNES*S1289+ uOCEX*N1289+uEREX*O1289+uHOEX*P1289)/('Life tables'!$I$2/2))/(1+oDR)^(((cycle + 0.5)/('Life tables'!$I$2/2)))</f>
        <v>1.7558562252568048</v>
      </c>
      <c r="Z1289" s="100">
        <f t="shared" si="407"/>
        <v>34569.9556172956</v>
      </c>
      <c r="AA1289" s="107">
        <f>((L1289+G1289+H1289+I1289+N1289+O1289+P1289+S1289)/('Life tables'!$I$2/2))</f>
        <v>5.5452874000442769</v>
      </c>
      <c r="AB1289" s="31">
        <f>((uNES*L1289+ uOCEX*G1289+uEREX*H1289+uHOEX*I1289+uNES*S1289+ uOCEX*N1289+uEREX*O1289+uHOEX*P1289)/('Life tables'!$I$2/2))</f>
        <v>3.654372682394726</v>
      </c>
    </row>
    <row r="1290" spans="1:28" x14ac:dyDescent="0.25">
      <c r="A1290" s="4">
        <v>1284</v>
      </c>
      <c r="C1290" s="105">
        <f>IF(male=0,VLOOKUP((($A$5:$A$1570/'Life tables'!$I$2)*2)+age,lifetable,13,1),IF(male=1,VLOOKUP((($A$5:$A$1570/'Life tables'!$I$2)*2)+age,lifetable,10,1),"error"))</f>
        <v>4.026361278947288E-3</v>
      </c>
      <c r="F1290" s="96">
        <f t="shared" si="400"/>
        <v>25.217066988903806</v>
      </c>
      <c r="G1290" s="96">
        <f t="shared" si="401"/>
        <v>2.5331071554488607</v>
      </c>
      <c r="H1290" s="96">
        <f t="shared" si="408"/>
        <v>0.14466786469401269</v>
      </c>
      <c r="I1290" s="96">
        <f t="shared" si="409"/>
        <v>5.7967045201971323E-2</v>
      </c>
      <c r="J1290" s="96">
        <f t="shared" si="402"/>
        <v>0.11254810801383393</v>
      </c>
      <c r="K1290" s="96">
        <f t="shared" si="410"/>
        <v>6.0572326302425643E-2</v>
      </c>
      <c r="L1290" s="96">
        <f t="shared" si="411"/>
        <v>22.308204489242701</v>
      </c>
      <c r="M1290" s="96">
        <f t="shared" si="403"/>
        <v>119.35661619698057</v>
      </c>
      <c r="N1290" s="96">
        <f t="shared" si="404"/>
        <v>11.494300741094746</v>
      </c>
      <c r="O1290" s="96">
        <f t="shared" si="412"/>
        <v>0.27436776724625245</v>
      </c>
      <c r="P1290" s="96">
        <f t="shared" si="413"/>
        <v>0.27436776724625245</v>
      </c>
      <c r="Q1290" s="96">
        <f t="shared" si="405"/>
        <v>0.52906247278267737</v>
      </c>
      <c r="R1290" s="96">
        <f t="shared" si="406"/>
        <v>2.1507447921752174E-2</v>
      </c>
      <c r="S1290" s="96">
        <f t="shared" si="414"/>
        <v>106.76301000068889</v>
      </c>
      <c r="T1290" s="96">
        <f t="shared" si="415"/>
        <v>398.04749037284262</v>
      </c>
      <c r="U1290" s="96">
        <f t="shared" si="415"/>
        <v>458.10251679629431</v>
      </c>
      <c r="V1290" s="32">
        <f t="shared" si="416"/>
        <v>1000.0000000000007</v>
      </c>
      <c r="W1290" s="100">
        <f>IF(A1290=1,((cPH1_+cPHr+(cNES*L1290+(cNES+cOSEX)*G1290+(cNES+cEREX)*H1290+(cNES+cHOEX)*I1290+(cNES+cNES)*S1290+(cNES+cOSEX)*N1290+(cNES+cEREX)*O1290+(cNES+cHOEX)*P1290)))/(1+cDR)^(A$6:A$65537 + 0.5),(cPHr+(cNES*L1290+(cNES+cOSEX)*G1290+(cNES+cEREX)*H1290+(cNES+cHOEX)*I1290+(cNES+cNES)*S1290+(cNES+cOSEX)*N1290+(cNES+cEREX)*O1290+(cNES+cHOEX)*P1290))/(1+cDR)^(((cycle + 0.5)/('Life tables'!$I$2/2))))</f>
        <v>1948.6790639085409</v>
      </c>
      <c r="X1290" s="107">
        <f>((L1290+G1290+H1290+I1290+N1290+O1290+P1290+S1290)/('Life tables'!$I$2/2))/(1+oDR)^(((cycle + 0.5)/('Life tables'!$I$2/2)))</f>
        <v>2.6495539220114814</v>
      </c>
      <c r="Y1290" s="31">
        <f>((uNES*L1290+ uOCEX*G1290+uEREX*H1290+uHOEX*I1290+uNES*S1290+ uOCEX*N1290+uEREX*O1290+uHOEX*P1290)/('Life tables'!$I$2/2))/(1+oDR)^(((cycle + 0.5)/('Life tables'!$I$2/2)))</f>
        <v>1.7460695521595129</v>
      </c>
      <c r="Z1290" s="100">
        <f t="shared" si="407"/>
        <v>34397.045743340859</v>
      </c>
      <c r="AA1290" s="107">
        <f>((L1290+G1290+H1290+I1290+N1290+O1290+P1290+S1290)/('Life tables'!$I$2/2))</f>
        <v>5.5175294366390712</v>
      </c>
      <c r="AB1290" s="31">
        <f>((uNES*L1290+ uOCEX*G1290+uEREX*H1290+uHOEX*I1290+uNES*S1290+ uOCEX*N1290+uEREX*O1290+uHOEX*P1290)/('Life tables'!$I$2/2))</f>
        <v>3.6360800482012476</v>
      </c>
    </row>
    <row r="1291" spans="1:28" x14ac:dyDescent="0.25">
      <c r="A1291" s="4">
        <v>1285</v>
      </c>
      <c r="C1291" s="105">
        <f>IF(male=0,VLOOKUP((($A$5:$A$1570/'Life tables'!$I$2)*2)+age,lifetable,13,1),IF(male=1,VLOOKUP((($A$5:$A$1570/'Life tables'!$I$2)*2)+age,lifetable,10,1),"error"))</f>
        <v>4.026361278947288E-3</v>
      </c>
      <c r="F1291" s="96">
        <f t="shared" si="400"/>
        <v>25.090727069027992</v>
      </c>
      <c r="G1291" s="96">
        <f t="shared" si="401"/>
        <v>2.5204160460824512</v>
      </c>
      <c r="H1291" s="96">
        <f t="shared" si="408"/>
        <v>0.14394306484151242</v>
      </c>
      <c r="I1291" s="96">
        <f t="shared" si="409"/>
        <v>5.7676624755791862E-2</v>
      </c>
      <c r="J1291" s="96">
        <f t="shared" si="402"/>
        <v>0.11198423121742064</v>
      </c>
      <c r="K1291" s="96">
        <f t="shared" si="410"/>
        <v>6.026885314850542E-2</v>
      </c>
      <c r="L1291" s="96">
        <f t="shared" si="411"/>
        <v>22.196438248982311</v>
      </c>
      <c r="M1291" s="96">
        <f t="shared" si="403"/>
        <v>118.75926576183569</v>
      </c>
      <c r="N1291" s="96">
        <f t="shared" si="404"/>
        <v>11.436774599954422</v>
      </c>
      <c r="O1291" s="96">
        <f t="shared" si="412"/>
        <v>0.27299462422011472</v>
      </c>
      <c r="P1291" s="96">
        <f t="shared" si="413"/>
        <v>0.27299462422011472</v>
      </c>
      <c r="Q1291" s="96">
        <f t="shared" si="405"/>
        <v>0.52641464555361128</v>
      </c>
      <c r="R1291" s="96">
        <f t="shared" si="406"/>
        <v>2.13998084478439E-2</v>
      </c>
      <c r="S1291" s="96">
        <f t="shared" si="414"/>
        <v>106.22868745943958</v>
      </c>
      <c r="T1291" s="96">
        <f t="shared" si="415"/>
        <v>398.68588924961364</v>
      </c>
      <c r="U1291" s="96">
        <f t="shared" si="415"/>
        <v>458.18418545789064</v>
      </c>
      <c r="V1291" s="32">
        <f t="shared" si="416"/>
        <v>1000.0000000000006</v>
      </c>
      <c r="W1291" s="100">
        <f>IF(A1291=1,((cPH1_+cPHr+(cNES*L1291+(cNES+cOSEX)*G1291+(cNES+cEREX)*H1291+(cNES+cHOEX)*I1291+(cNES+cNES)*S1291+(cNES+cOSEX)*N1291+(cNES+cEREX)*O1291+(cNES+cHOEX)*P1291)))/(1+cDR)^(A$6:A$65537 + 0.5),(cPHr+(cNES*L1291+(cNES+cOSEX)*G1291+(cNES+cEREX)*H1291+(cNES+cHOEX)*I1291+(cNES+cNES)*S1291+(cNES+cOSEX)*N1291+(cNES+cEREX)*O1291+(cNES+cHOEX)*P1291))/(1+cDR)^(((cycle + 0.5)/('Life tables'!$I$2/2))))</f>
        <v>1934.6036825393658</v>
      </c>
      <c r="X1291" s="107">
        <f>((L1291+G1291+H1291+I1291+N1291+O1291+P1291+S1291)/('Life tables'!$I$2/2))/(1+oDR)^(((cycle + 0.5)/('Life tables'!$I$2/2)))</f>
        <v>2.634786017705613</v>
      </c>
      <c r="Y1291" s="31">
        <f>((uNES*L1291+ uOCEX*G1291+uEREX*H1291+uHOEX*I1291+uNES*S1291+ uOCEX*N1291+uEREX*O1291+uHOEX*P1291)/('Life tables'!$I$2/2))/(1+oDR)^(((cycle + 0.5)/('Life tables'!$I$2/2)))</f>
        <v>1.7363374303177348</v>
      </c>
      <c r="Z1291" s="100">
        <f t="shared" si="407"/>
        <v>34225.001037457958</v>
      </c>
      <c r="AA1291" s="107">
        <f>((L1291+G1291+H1291+I1291+N1291+O1291+P1291+S1291)/('Life tables'!$I$2/2))</f>
        <v>5.4899104304707373</v>
      </c>
      <c r="AB1291" s="31">
        <f>((uNES*L1291+ uOCEX*G1291+uEREX*H1291+uHOEX*I1291+uNES*S1291+ uOCEX*N1291+uEREX*O1291+uHOEX*P1291)/('Life tables'!$I$2/2))</f>
        <v>3.6178789873110468</v>
      </c>
    </row>
    <row r="1292" spans="1:28" x14ac:dyDescent="0.25">
      <c r="A1292" s="4">
        <v>1286</v>
      </c>
      <c r="C1292" s="105">
        <f>IF(male=0,VLOOKUP((($A$5:$A$1570/'Life tables'!$I$2)*2)+age,lifetable,13,1),IF(male=1,VLOOKUP((($A$5:$A$1570/'Life tables'!$I$2)*2)+age,lifetable,10,1),"error"))</f>
        <v>4.026361278947288E-3</v>
      </c>
      <c r="F1292" s="96">
        <f t="shared" si="400"/>
        <v>24.965023785362312</v>
      </c>
      <c r="G1292" s="96">
        <f t="shared" si="401"/>
        <v>2.5077888881557553</v>
      </c>
      <c r="H1292" s="96">
        <f t="shared" si="408"/>
        <v>0.14322191730913122</v>
      </c>
      <c r="I1292" s="96">
        <f t="shared" si="409"/>
        <v>5.7387667759742682E-2</v>
      </c>
      <c r="J1292" s="96">
        <f t="shared" si="402"/>
        <v>0.11142319583793246</v>
      </c>
      <c r="K1292" s="96">
        <f t="shared" si="410"/>
        <v>5.9966909218276167E-2</v>
      </c>
      <c r="L1292" s="96">
        <f t="shared" si="411"/>
        <v>22.085235207081475</v>
      </c>
      <c r="M1292" s="96">
        <f t="shared" si="403"/>
        <v>118.16490150713399</v>
      </c>
      <c r="N1292" s="96">
        <f t="shared" si="404"/>
        <v>11.379536034460715</v>
      </c>
      <c r="O1292" s="96">
        <f t="shared" si="412"/>
        <v>0.2716283455948531</v>
      </c>
      <c r="P1292" s="96">
        <f t="shared" si="413"/>
        <v>0.2716283455948531</v>
      </c>
      <c r="Q1292" s="96">
        <f t="shared" si="405"/>
        <v>0.52378005492641766</v>
      </c>
      <c r="R1292" s="96">
        <f t="shared" si="406"/>
        <v>2.1292707068281909E-2</v>
      </c>
      <c r="S1292" s="96">
        <f t="shared" si="414"/>
        <v>105.69703601948886</v>
      </c>
      <c r="T1292" s="96">
        <f t="shared" si="415"/>
        <v>399.32109250037797</v>
      </c>
      <c r="U1292" s="96">
        <f t="shared" si="415"/>
        <v>458.26544507417719</v>
      </c>
      <c r="V1292" s="32">
        <f t="shared" si="416"/>
        <v>1000.0000000000007</v>
      </c>
      <c r="W1292" s="100">
        <f>IF(A1292=1,((cPH1_+cPHr+(cNES*L1292+(cNES+cOSEX)*G1292+(cNES+cEREX)*H1292+(cNES+cHOEX)*I1292+(cNES+cNES)*S1292+(cNES+cOSEX)*N1292+(cNES+cEREX)*O1292+(cNES+cHOEX)*P1292)))/(1+cDR)^(A$6:A$65537 + 0.5),(cPHr+(cNES*L1292+(cNES+cOSEX)*G1292+(cNES+cEREX)*H1292+(cNES+cHOEX)*I1292+(cNES+cNES)*S1292+(cNES+cOSEX)*N1292+(cNES+cEREX)*O1292+(cNES+cHOEX)*P1292))/(1+cDR)^(((cycle + 0.5)/('Life tables'!$I$2/2))))</f>
        <v>1920.6299867667874</v>
      </c>
      <c r="X1292" s="107">
        <f>((L1292+G1292+H1292+I1292+N1292+O1292+P1292+S1292)/('Life tables'!$I$2/2))/(1+oDR)^(((cycle + 0.5)/('Life tables'!$I$2/2)))</f>
        <v>2.6201004301809925</v>
      </c>
      <c r="Y1292" s="31">
        <f>((uNES*L1292+ uOCEX*G1292+uEREX*H1292+uHOEX*I1292+uNES*S1292+ uOCEX*N1292+uEREX*O1292+uHOEX*P1292)/('Life tables'!$I$2/2))/(1+oDR)^(((cycle + 0.5)/('Life tables'!$I$2/2)))</f>
        <v>1.7266595555482804</v>
      </c>
      <c r="Z1292" s="100">
        <f t="shared" si="407"/>
        <v>34053.817182263636</v>
      </c>
      <c r="AA1292" s="107">
        <f>((L1292+G1292+H1292+I1292+N1292+O1292+P1292+S1292)/('Life tables'!$I$2/2))</f>
        <v>5.4624296855543291</v>
      </c>
      <c r="AB1292" s="31">
        <f>((uNES*L1292+ uOCEX*G1292+uEREX*H1292+uHOEX*I1292+uNES*S1292+ uOCEX*N1292+uEREX*O1292+uHOEX*P1292)/('Life tables'!$I$2/2))</f>
        <v>3.5997690410750551</v>
      </c>
    </row>
    <row r="1293" spans="1:28" x14ac:dyDescent="0.25">
      <c r="A1293" s="4">
        <v>1287</v>
      </c>
      <c r="C1293" s="105">
        <f>IF(male=0,VLOOKUP((($A$5:$A$1570/'Life tables'!$I$2)*2)+age,lifetable,13,1),IF(male=1,VLOOKUP((($A$5:$A$1570/'Life tables'!$I$2)*2)+age,lifetable,10,1),"error"))</f>
        <v>4.026361278947288E-3</v>
      </c>
      <c r="F1293" s="96">
        <f t="shared" si="400"/>
        <v>24.839953792551263</v>
      </c>
      <c r="G1293" s="96">
        <f t="shared" si="401"/>
        <v>2.495225345620812</v>
      </c>
      <c r="H1293" s="96">
        <f t="shared" si="408"/>
        <v>0.14250440290488939</v>
      </c>
      <c r="I1293" s="96">
        <f t="shared" si="409"/>
        <v>5.7100166523779021E-2</v>
      </c>
      <c r="J1293" s="96">
        <f t="shared" si="402"/>
        <v>0.11086498694447228</v>
      </c>
      <c r="K1293" s="96">
        <f t="shared" si="410"/>
        <v>5.9666486476070403E-2</v>
      </c>
      <c r="L1293" s="96">
        <f t="shared" si="411"/>
        <v>21.974592404081239</v>
      </c>
      <c r="M1293" s="96">
        <f t="shared" si="403"/>
        <v>117.57350863289412</v>
      </c>
      <c r="N1293" s="96">
        <f t="shared" si="404"/>
        <v>11.322583619343359</v>
      </c>
      <c r="O1293" s="96">
        <f t="shared" si="412"/>
        <v>0.27026889734941401</v>
      </c>
      <c r="P1293" s="96">
        <f t="shared" si="413"/>
        <v>0.27026889734941401</v>
      </c>
      <c r="Q1293" s="96">
        <f t="shared" si="405"/>
        <v>0.52115863529840933</v>
      </c>
      <c r="R1293" s="96">
        <f t="shared" si="406"/>
        <v>2.118614111618573E-2</v>
      </c>
      <c r="S1293" s="96">
        <f t="shared" si="414"/>
        <v>105.16804244243734</v>
      </c>
      <c r="T1293" s="96">
        <f t="shared" si="415"/>
        <v>399.95311612262083</v>
      </c>
      <c r="U1293" s="96">
        <f t="shared" si="415"/>
        <v>458.34629770176946</v>
      </c>
      <c r="V1293" s="32">
        <f t="shared" si="416"/>
        <v>1000.0000000000006</v>
      </c>
      <c r="W1293" s="100">
        <f>IF(A1293=1,((cPH1_+cPHr+(cNES*L1293+(cNES+cOSEX)*G1293+(cNES+cEREX)*H1293+(cNES+cHOEX)*I1293+(cNES+cNES)*S1293+(cNES+cOSEX)*N1293+(cNES+cEREX)*O1293+(cNES+cHOEX)*P1293)))/(1+cDR)^(A$6:A$65537 + 0.5),(cPHr+(cNES*L1293+(cNES+cOSEX)*G1293+(cNES+cEREX)*H1293+(cNES+cHOEX)*I1293+(cNES+cNES)*S1293+(cNES+cOSEX)*N1293+(cNES+cEREX)*O1293+(cNES+cHOEX)*P1293))/(1+cDR)^(((cycle + 0.5)/('Life tables'!$I$2/2))))</f>
        <v>1906.7572425618305</v>
      </c>
      <c r="X1293" s="107">
        <f>((L1293+G1293+H1293+I1293+N1293+O1293+P1293+S1293)/('Life tables'!$I$2/2))/(1+oDR)^(((cycle + 0.5)/('Life tables'!$I$2/2)))</f>
        <v>2.6054967004322522</v>
      </c>
      <c r="Y1293" s="31">
        <f>((uNES*L1293+ uOCEX*G1293+uEREX*H1293+uHOEX*I1293+uNES*S1293+ uOCEX*N1293+uEREX*O1293+uHOEX*P1293)/('Life tables'!$I$2/2))/(1+oDR)^(((cycle + 0.5)/('Life tables'!$I$2/2)))</f>
        <v>1.7170356253684032</v>
      </c>
      <c r="Z1293" s="100">
        <f t="shared" si="407"/>
        <v>33883.489881485533</v>
      </c>
      <c r="AA1293" s="107">
        <f>((L1293+G1293+H1293+I1293+N1293+O1293+P1293+S1293)/('Life tables'!$I$2/2))</f>
        <v>5.435086509404357</v>
      </c>
      <c r="AB1293" s="31">
        <f>((uNES*L1293+ uOCEX*G1293+uEREX*H1293+uHOEX*I1293+uNES*S1293+ uOCEX*N1293+uEREX*O1293+uHOEX*P1293)/('Life tables'!$I$2/2))</f>
        <v>3.5817497531500471</v>
      </c>
    </row>
    <row r="1294" spans="1:28" x14ac:dyDescent="0.25">
      <c r="A1294" s="4">
        <v>1288</v>
      </c>
      <c r="C1294" s="105">
        <f>IF(male=0,VLOOKUP((($A$5:$A$1570/'Life tables'!$I$2)*2)+age,lifetable,13,1),IF(male=1,VLOOKUP((($A$5:$A$1570/'Life tables'!$I$2)*2)+age,lifetable,10,1),"error"))</f>
        <v>4.026361278947288E-3</v>
      </c>
      <c r="F1294" s="96">
        <f t="shared" si="400"/>
        <v>24.715513767937647</v>
      </c>
      <c r="G1294" s="96">
        <f t="shared" si="401"/>
        <v>2.482725084709752</v>
      </c>
      <c r="H1294" s="96">
        <f t="shared" si="408"/>
        <v>0.14179050256702519</v>
      </c>
      <c r="I1294" s="96">
        <f t="shared" si="409"/>
        <v>5.6814113410033236E-2</v>
      </c>
      <c r="J1294" s="96">
        <f t="shared" si="402"/>
        <v>0.11030958970744943</v>
      </c>
      <c r="K1294" s="96">
        <f t="shared" si="410"/>
        <v>5.9367576940742822E-2</v>
      </c>
      <c r="L1294" s="96">
        <f t="shared" si="411"/>
        <v>21.864506900602645</v>
      </c>
      <c r="M1294" s="96">
        <f t="shared" si="403"/>
        <v>116.9850724076726</v>
      </c>
      <c r="N1294" s="96">
        <f t="shared" si="404"/>
        <v>11.265915935932426</v>
      </c>
      <c r="O1294" s="96">
        <f t="shared" si="412"/>
        <v>0.26891624562029331</v>
      </c>
      <c r="P1294" s="96">
        <f t="shared" si="413"/>
        <v>0.26891624562029331</v>
      </c>
      <c r="Q1294" s="96">
        <f t="shared" si="405"/>
        <v>0.51855032137070212</v>
      </c>
      <c r="R1294" s="96">
        <f t="shared" si="406"/>
        <v>2.1080107937025069E-2</v>
      </c>
      <c r="S1294" s="96">
        <f t="shared" si="414"/>
        <v>104.64169355119186</v>
      </c>
      <c r="T1294" s="96">
        <f t="shared" si="415"/>
        <v>400.58197603369899</v>
      </c>
      <c r="U1294" s="96">
        <f t="shared" si="415"/>
        <v>458.42674538664721</v>
      </c>
      <c r="V1294" s="32">
        <f t="shared" si="416"/>
        <v>1000.0000000000006</v>
      </c>
      <c r="W1294" s="100">
        <f>IF(A1294=1,((cPH1_+cPHr+(cNES*L1294+(cNES+cOSEX)*G1294+(cNES+cEREX)*H1294+(cNES+cHOEX)*I1294+(cNES+cNES)*S1294+(cNES+cOSEX)*N1294+(cNES+cEREX)*O1294+(cNES+cHOEX)*P1294)))/(1+cDR)^(A$6:A$65537 + 0.5),(cPHr+(cNES*L1294+(cNES+cOSEX)*G1294+(cNES+cEREX)*H1294+(cNES+cHOEX)*I1294+(cNES+cNES)*S1294+(cNES+cOSEX)*N1294+(cNES+cEREX)*O1294+(cNES+cHOEX)*P1294))/(1+cDR)^(((cycle + 0.5)/('Life tables'!$I$2/2))))</f>
        <v>1892.9847211680542</v>
      </c>
      <c r="X1294" s="107">
        <f>((L1294+G1294+H1294+I1294+N1294+O1294+P1294+S1294)/('Life tables'!$I$2/2))/(1+oDR)^(((cycle + 0.5)/('Life tables'!$I$2/2)))</f>
        <v>2.5909743720199168</v>
      </c>
      <c r="Y1294" s="31">
        <f>((uNES*L1294+ uOCEX*G1294+uEREX*H1294+uHOEX*I1294+uNES*S1294+ uOCEX*N1294+uEREX*O1294+uHOEX*P1294)/('Life tables'!$I$2/2))/(1+oDR)^(((cycle + 0.5)/('Life tables'!$I$2/2)))</f>
        <v>1.7074653389861325</v>
      </c>
      <c r="Z1294" s="100">
        <f t="shared" si="407"/>
        <v>33714.014859875286</v>
      </c>
      <c r="AA1294" s="107">
        <f>((L1294+G1294+H1294+I1294+N1294+O1294+P1294+S1294)/('Life tables'!$I$2/2))</f>
        <v>5.4078802130167034</v>
      </c>
      <c r="AB1294" s="31">
        <f>((uNES*L1294+ uOCEX*G1294+uEREX*H1294+uHOEX*I1294+uNES*S1294+ uOCEX*N1294+uEREX*O1294+uHOEX*P1294)/('Life tables'!$I$2/2))</f>
        <v>3.563820669486724</v>
      </c>
    </row>
    <row r="1295" spans="1:28" x14ac:dyDescent="0.25">
      <c r="A1295" s="4">
        <v>1289</v>
      </c>
      <c r="C1295" s="105">
        <f>IF(male=0,VLOOKUP((($A$5:$A$1570/'Life tables'!$I$2)*2)+age,lifetable,13,1),IF(male=1,VLOOKUP((($A$5:$A$1570/'Life tables'!$I$2)*2)+age,lifetable,10,1),"error"))</f>
        <v>4.026361278947288E-3</v>
      </c>
      <c r="F1295" s="96">
        <f t="shared" si="400"/>
        <v>24.591700411225499</v>
      </c>
      <c r="G1295" s="96">
        <f t="shared" si="401"/>
        <v>2.4702877739009379</v>
      </c>
      <c r="H1295" s="96">
        <f t="shared" si="408"/>
        <v>0.14108019736206118</v>
      </c>
      <c r="I1295" s="96">
        <f t="shared" si="409"/>
        <v>5.6529500832039968E-2</v>
      </c>
      <c r="J1295" s="96">
        <f t="shared" si="402"/>
        <v>0.10975698939707527</v>
      </c>
      <c r="K1295" s="96">
        <f t="shared" si="410"/>
        <v>5.907017268486061E-2</v>
      </c>
      <c r="L1295" s="96">
        <f t="shared" si="411"/>
        <v>21.754975777048525</v>
      </c>
      <c r="M1295" s="96">
        <f t="shared" si="403"/>
        <v>116.39957816842883</v>
      </c>
      <c r="N1295" s="96">
        <f t="shared" si="404"/>
        <v>11.209531572145337</v>
      </c>
      <c r="O1295" s="96">
        <f t="shared" si="412"/>
        <v>0.26757035670122625</v>
      </c>
      <c r="P1295" s="96">
        <f t="shared" si="413"/>
        <v>0.26757035670122625</v>
      </c>
      <c r="Q1295" s="96">
        <f t="shared" si="405"/>
        <v>0.51595504814761495</v>
      </c>
      <c r="R1295" s="96">
        <f t="shared" si="406"/>
        <v>2.097460488859549E-2</v>
      </c>
      <c r="S1295" s="96">
        <f t="shared" si="414"/>
        <v>104.11797622984483</v>
      </c>
      <c r="T1295" s="96">
        <f t="shared" si="415"/>
        <v>401.20768807124369</v>
      </c>
      <c r="U1295" s="96">
        <f t="shared" si="415"/>
        <v>458.50679016422066</v>
      </c>
      <c r="V1295" s="32">
        <f t="shared" si="416"/>
        <v>1000.0000000000006</v>
      </c>
      <c r="W1295" s="100">
        <f>IF(A1295=1,((cPH1_+cPHr+(cNES*L1295+(cNES+cOSEX)*G1295+(cNES+cEREX)*H1295+(cNES+cHOEX)*I1295+(cNES+cNES)*S1295+(cNES+cOSEX)*N1295+(cNES+cEREX)*O1295+(cNES+cHOEX)*P1295)))/(1+cDR)^(A$6:A$65537 + 0.5),(cPHr+(cNES*L1295+(cNES+cOSEX)*G1295+(cNES+cEREX)*H1295+(cNES+cHOEX)*I1295+(cNES+cNES)*S1295+(cNES+cOSEX)*N1295+(cNES+cEREX)*O1295+(cNES+cHOEX)*P1295))/(1+cDR)^(((cycle + 0.5)/('Life tables'!$I$2/2))))</f>
        <v>1879.3116990647181</v>
      </c>
      <c r="X1295" s="107">
        <f>((L1295+G1295+H1295+I1295+N1295+O1295+P1295+S1295)/('Life tables'!$I$2/2))/(1+oDR)^(((cycle + 0.5)/('Life tables'!$I$2/2)))</f>
        <v>2.5765329910558026</v>
      </c>
      <c r="Y1295" s="31">
        <f>((uNES*L1295+ uOCEX*G1295+uEREX*H1295+uHOEX*I1295+uNES*S1295+ uOCEX*N1295+uEREX*O1295+uHOEX*P1295)/('Life tables'!$I$2/2))/(1+oDR)^(((cycle + 0.5)/('Life tables'!$I$2/2)))</f>
        <v>1.6979483972906615</v>
      </c>
      <c r="Z1295" s="100">
        <f t="shared" si="407"/>
        <v>33545.387863121374</v>
      </c>
      <c r="AA1295" s="107">
        <f>((L1295+G1295+H1295+I1295+N1295+O1295+P1295+S1295)/('Life tables'!$I$2/2))</f>
        <v>5.3808101108506126</v>
      </c>
      <c r="AB1295" s="31">
        <f>((uNES*L1295+ uOCEX*G1295+uEREX*H1295+uHOEX*I1295+uNES*S1295+ uOCEX*N1295+uEREX*O1295+uHOEX*P1295)/('Life tables'!$I$2/2))</f>
        <v>3.5459813383178642</v>
      </c>
    </row>
    <row r="1296" spans="1:28" x14ac:dyDescent="0.25">
      <c r="A1296" s="4">
        <v>1290</v>
      </c>
      <c r="C1296" s="105">
        <f>IF(male=0,VLOOKUP((($A$5:$A$1570/'Life tables'!$I$2)*2)+age,lifetable,13,1),IF(male=1,VLOOKUP((($A$5:$A$1570/'Life tables'!$I$2)*2)+age,lifetable,10,1),"error"))</f>
        <v>4.026361278947288E-3</v>
      </c>
      <c r="F1296" s="96">
        <f t="shared" si="400"/>
        <v>24.468510444153111</v>
      </c>
      <c r="G1296" s="96">
        <f t="shared" si="401"/>
        <v>2.4579130838861198</v>
      </c>
      <c r="H1296" s="96">
        <f t="shared" si="408"/>
        <v>0.14037346848292825</v>
      </c>
      <c r="I1296" s="96">
        <f t="shared" si="409"/>
        <v>5.6246321253984488E-2</v>
      </c>
      <c r="J1296" s="96">
        <f t="shared" si="402"/>
        <v>0.10920717138190385</v>
      </c>
      <c r="K1296" s="96">
        <f t="shared" si="410"/>
        <v>5.8774265833918059E-2</v>
      </c>
      <c r="L1296" s="96">
        <f t="shared" si="411"/>
        <v>21.645996133314256</v>
      </c>
      <c r="M1296" s="96">
        <f t="shared" si="403"/>
        <v>115.81701132038307</v>
      </c>
      <c r="N1296" s="96">
        <f t="shared" si="404"/>
        <v>11.153429122473185</v>
      </c>
      <c r="O1296" s="96">
        <f t="shared" si="412"/>
        <v>0.2662311970428608</v>
      </c>
      <c r="P1296" s="96">
        <f t="shared" si="413"/>
        <v>0.2662311970428608</v>
      </c>
      <c r="Q1296" s="96">
        <f t="shared" si="405"/>
        <v>0.51337275093604151</v>
      </c>
      <c r="R1296" s="96">
        <f t="shared" si="406"/>
        <v>2.0869629340992787E-2</v>
      </c>
      <c r="S1296" s="96">
        <f t="shared" si="414"/>
        <v>103.59687742354713</v>
      </c>
      <c r="T1296" s="96">
        <f t="shared" si="415"/>
        <v>401.83026799356162</v>
      </c>
      <c r="U1296" s="96">
        <f t="shared" si="415"/>
        <v>458.58643405939557</v>
      </c>
      <c r="V1296" s="32">
        <f t="shared" si="416"/>
        <v>1000.0000000000005</v>
      </c>
      <c r="W1296" s="100">
        <f>IF(A1296=1,((cPH1_+cPHr+(cNES*L1296+(cNES+cOSEX)*G1296+(cNES+cEREX)*H1296+(cNES+cHOEX)*I1296+(cNES+cNES)*S1296+(cNES+cOSEX)*N1296+(cNES+cEREX)*O1296+(cNES+cHOEX)*P1296)))/(1+cDR)^(A$6:A$65537 + 0.5),(cPHr+(cNES*L1296+(cNES+cOSEX)*G1296+(cNES+cEREX)*H1296+(cNES+cHOEX)*I1296+(cNES+cNES)*S1296+(cNES+cOSEX)*N1296+(cNES+cEREX)*O1296+(cNES+cHOEX)*P1296))/(1+cDR)^(((cycle + 0.5)/('Life tables'!$I$2/2))))</f>
        <v>1865.7374579301734</v>
      </c>
      <c r="X1296" s="107">
        <f>((L1296+G1296+H1296+I1296+N1296+O1296+P1296+S1296)/('Life tables'!$I$2/2))/(1+oDR)^(((cycle + 0.5)/('Life tables'!$I$2/2)))</f>
        <v>2.5621721061885294</v>
      </c>
      <c r="Y1296" s="31">
        <f>((uNES*L1296+ uOCEX*G1296+uEREX*H1296+uHOEX*I1296+uNES*S1296+ uOCEX*N1296+uEREX*O1296+uHOEX*P1296)/('Life tables'!$I$2/2))/(1+oDR)^(((cycle + 0.5)/('Life tables'!$I$2/2)))</f>
        <v>1.6884845028428046</v>
      </c>
      <c r="Z1296" s="100">
        <f t="shared" si="407"/>
        <v>33377.604657761724</v>
      </c>
      <c r="AA1296" s="107">
        <f>((L1296+G1296+H1296+I1296+N1296+O1296+P1296+S1296)/('Life tables'!$I$2/2))</f>
        <v>5.3538755208108224</v>
      </c>
      <c r="AB1296" s="31">
        <f>((uNES*L1296+ uOCEX*G1296+uEREX*H1296+uHOEX*I1296+uNES*S1296+ uOCEX*N1296+uEREX*O1296+uHOEX*P1296)/('Life tables'!$I$2/2))</f>
        <v>3.5282313101465586</v>
      </c>
    </row>
    <row r="1297" spans="1:28" x14ac:dyDescent="0.25">
      <c r="A1297" s="4">
        <v>1291</v>
      </c>
      <c r="C1297" s="105">
        <f>IF(male=0,VLOOKUP((($A$5:$A$1570/'Life tables'!$I$2)*2)+age,lifetable,13,1),IF(male=1,VLOOKUP((($A$5:$A$1570/'Life tables'!$I$2)*2)+age,lifetable,10,1),"error"))</f>
        <v>4.026361278947288E-3</v>
      </c>
      <c r="F1297" s="96">
        <f t="shared" si="400"/>
        <v>24.345940610175759</v>
      </c>
      <c r="G1297" s="96">
        <f t="shared" si="401"/>
        <v>2.4456006875385659</v>
      </c>
      <c r="H1297" s="96">
        <f t="shared" si="408"/>
        <v>0.13967029724714553</v>
      </c>
      <c r="I1297" s="96">
        <f t="shared" si="409"/>
        <v>5.5964567189973412E-2</v>
      </c>
      <c r="J1297" s="96">
        <f t="shared" si="402"/>
        <v>0.10866012112741587</v>
      </c>
      <c r="K1297" s="96">
        <f t="shared" si="410"/>
        <v>5.8479848565574477E-2</v>
      </c>
      <c r="L1297" s="96">
        <f t="shared" si="411"/>
        <v>21.537565088507083</v>
      </c>
      <c r="M1297" s="96">
        <f t="shared" si="403"/>
        <v>115.23735733686756</v>
      </c>
      <c r="N1297" s="96">
        <f t="shared" si="404"/>
        <v>11.097607187966387</v>
      </c>
      <c r="O1297" s="96">
        <f t="shared" si="412"/>
        <v>0.26489873325241559</v>
      </c>
      <c r="P1297" s="96">
        <f t="shared" si="413"/>
        <v>0.26489873325241559</v>
      </c>
      <c r="Q1297" s="96">
        <f t="shared" si="405"/>
        <v>0.51080336534479009</v>
      </c>
      <c r="R1297" s="96">
        <f t="shared" si="406"/>
        <v>2.0765178676586206E-2</v>
      </c>
      <c r="S1297" s="96">
        <f t="shared" si="414"/>
        <v>103.07838413837497</v>
      </c>
      <c r="T1297" s="96">
        <f t="shared" si="415"/>
        <v>402.44973148003385</v>
      </c>
      <c r="U1297" s="96">
        <f t="shared" si="415"/>
        <v>458.66567908663774</v>
      </c>
      <c r="V1297" s="32">
        <f t="shared" si="416"/>
        <v>1000.0000000000006</v>
      </c>
      <c r="W1297" s="100">
        <f>IF(A1297=1,((cPH1_+cPHr+(cNES*L1297+(cNES+cOSEX)*G1297+(cNES+cEREX)*H1297+(cNES+cHOEX)*I1297+(cNES+cNES)*S1297+(cNES+cOSEX)*N1297+(cNES+cEREX)*O1297+(cNES+cHOEX)*P1297)))/(1+cDR)^(A$6:A$65537 + 0.5),(cPHr+(cNES*L1297+(cNES+cOSEX)*G1297+(cNES+cEREX)*H1297+(cNES+cHOEX)*I1297+(cNES+cNES)*S1297+(cNES+cOSEX)*N1297+(cNES+cEREX)*O1297+(cNES+cHOEX)*P1297))/(1+cDR)^(((cycle + 0.5)/('Life tables'!$I$2/2))))</f>
        <v>1852.2612846054683</v>
      </c>
      <c r="X1297" s="107">
        <f>((L1297+G1297+H1297+I1297+N1297+O1297+P1297+S1297)/('Life tables'!$I$2/2))/(1+oDR)^(((cycle + 0.5)/('Life tables'!$I$2/2)))</f>
        <v>2.5478912685891171</v>
      </c>
      <c r="Y1297" s="31">
        <f>((uNES*L1297+ uOCEX*G1297+uEREX*H1297+uHOEX*I1297+uNES*S1297+ uOCEX*N1297+uEREX*O1297+uHOEX*P1297)/('Life tables'!$I$2/2))/(1+oDR)^(((cycle + 0.5)/('Life tables'!$I$2/2)))</f>
        <v>1.6790733598655085</v>
      </c>
      <c r="Z1297" s="100">
        <f t="shared" si="407"/>
        <v>33210.66103109606</v>
      </c>
      <c r="AA1297" s="107">
        <f>((L1297+G1297+H1297+I1297+N1297+O1297+P1297+S1297)/('Life tables'!$I$2/2))</f>
        <v>5.3270757642297974</v>
      </c>
      <c r="AB1297" s="31">
        <f>((uNES*L1297+ uOCEX*G1297+uEREX*H1297+uHOEX*I1297+uNES*S1297+ uOCEX*N1297+uEREX*O1297+uHOEX*P1297)/('Life tables'!$I$2/2))</f>
        <v>3.5105701377345087</v>
      </c>
    </row>
    <row r="1298" spans="1:28" x14ac:dyDescent="0.25">
      <c r="A1298" s="4">
        <v>1292</v>
      </c>
      <c r="C1298" s="105">
        <f>IF(male=0,VLOOKUP((($A$5:$A$1570/'Life tables'!$I$2)*2)+age,lifetable,13,1),IF(male=1,VLOOKUP((($A$5:$A$1570/'Life tables'!$I$2)*2)+age,lifetable,10,1),"error"))</f>
        <v>4.026361278947288E-3</v>
      </c>
      <c r="F1298" s="96">
        <f t="shared" si="400"/>
        <v>24.223987674157812</v>
      </c>
      <c r="G1298" s="96">
        <f t="shared" si="401"/>
        <v>2.4333502598821299</v>
      </c>
      <c r="H1298" s="96">
        <f t="shared" si="408"/>
        <v>0.13897066509505404</v>
      </c>
      <c r="I1298" s="96">
        <f t="shared" si="409"/>
        <v>5.5684231203326898E-2</v>
      </c>
      <c r="J1298" s="96">
        <f t="shared" si="402"/>
        <v>0.10811582419464442</v>
      </c>
      <c r="K1298" s="96">
        <f t="shared" si="410"/>
        <v>5.8186913108914565E-2</v>
      </c>
      <c r="L1298" s="96">
        <f t="shared" si="411"/>
        <v>21.429679780673741</v>
      </c>
      <c r="M1298" s="96">
        <f t="shared" si="403"/>
        <v>114.66060175917114</v>
      </c>
      <c r="N1298" s="96">
        <f t="shared" si="404"/>
        <v>11.042064376219734</v>
      </c>
      <c r="O1298" s="96">
        <f t="shared" si="412"/>
        <v>0.26357293209332244</v>
      </c>
      <c r="P1298" s="96">
        <f t="shared" si="413"/>
        <v>0.26357293209332244</v>
      </c>
      <c r="Q1298" s="96">
        <f t="shared" si="405"/>
        <v>0.5082468272838947</v>
      </c>
      <c r="R1298" s="96">
        <f t="shared" si="406"/>
        <v>2.0661250289990409E-2</v>
      </c>
      <c r="S1298" s="96">
        <f t="shared" si="414"/>
        <v>102.56248344119088</v>
      </c>
      <c r="T1298" s="96">
        <f t="shared" si="415"/>
        <v>403.06609413151239</v>
      </c>
      <c r="U1298" s="96">
        <f t="shared" si="415"/>
        <v>458.74452725003664</v>
      </c>
      <c r="V1298" s="32">
        <f t="shared" si="416"/>
        <v>1000.0000000000006</v>
      </c>
      <c r="W1298" s="100">
        <f>IF(A1298=1,((cPH1_+cPHr+(cNES*L1298+(cNES+cOSEX)*G1298+(cNES+cEREX)*H1298+(cNES+cHOEX)*I1298+(cNES+cNES)*S1298+(cNES+cOSEX)*N1298+(cNES+cEREX)*O1298+(cNES+cHOEX)*P1298)))/(1+cDR)^(A$6:A$65537 + 0.5),(cPHr+(cNES*L1298+(cNES+cOSEX)*G1298+(cNES+cEREX)*H1298+(cNES+cHOEX)*I1298+(cNES+cNES)*S1298+(cNES+cOSEX)*N1298+(cNES+cEREX)*O1298+(cNES+cHOEX)*P1298))/(1+cDR)^(((cycle + 0.5)/('Life tables'!$I$2/2))))</f>
        <v>1838.8824710581632</v>
      </c>
      <c r="X1298" s="107">
        <f>((L1298+G1298+H1298+I1298+N1298+O1298+P1298+S1298)/('Life tables'!$I$2/2))/(1+oDR)^(((cycle + 0.5)/('Life tables'!$I$2/2)))</f>
        <v>2.5336900319366635</v>
      </c>
      <c r="Y1298" s="31">
        <f>((uNES*L1298+ uOCEX*G1298+uEREX*H1298+uHOEX*I1298+uNES*S1298+ uOCEX*N1298+uEREX*O1298+uHOEX*P1298)/('Life tables'!$I$2/2))/(1+oDR)^(((cycle + 0.5)/('Life tables'!$I$2/2)))</f>
        <v>1.6697146742344215</v>
      </c>
      <c r="Z1298" s="100">
        <f t="shared" si="407"/>
        <v>33044.552791098133</v>
      </c>
      <c r="AA1298" s="107">
        <f>((L1298+G1298+H1298+I1298+N1298+O1298+P1298+S1298)/('Life tables'!$I$2/2))</f>
        <v>5.3004101658500593</v>
      </c>
      <c r="AB1298" s="31">
        <f>((uNES*L1298+ uOCEX*G1298+uEREX*H1298+uHOEX*I1298+uNES*S1298+ uOCEX*N1298+uEREX*O1298+uHOEX*P1298)/('Life tables'!$I$2/2))</f>
        <v>3.4929973760903921</v>
      </c>
    </row>
    <row r="1299" spans="1:28" x14ac:dyDescent="0.25">
      <c r="A1299" s="4">
        <v>1293</v>
      </c>
      <c r="C1299" s="105">
        <f>IF(male=0,VLOOKUP((($A$5:$A$1570/'Life tables'!$I$2)*2)+age,lifetable,13,1),IF(male=1,VLOOKUP((($A$5:$A$1570/'Life tables'!$I$2)*2)+age,lifetable,10,1),"error"))</f>
        <v>4.026361278947288E-3</v>
      </c>
      <c r="F1299" s="96">
        <f t="shared" si="400"/>
        <v>24.102648422073795</v>
      </c>
      <c r="G1299" s="96">
        <f t="shared" si="401"/>
        <v>2.4211614780612276</v>
      </c>
      <c r="H1299" s="96">
        <f t="shared" si="408"/>
        <v>0.13827455358810173</v>
      </c>
      <c r="I1299" s="96">
        <f t="shared" si="409"/>
        <v>5.540530590589153E-2</v>
      </c>
      <c r="J1299" s="96">
        <f t="shared" si="402"/>
        <v>0.10757426623884095</v>
      </c>
      <c r="K1299" s="96">
        <f t="shared" si="410"/>
        <v>5.7895451743730453E-2</v>
      </c>
      <c r="L1299" s="96">
        <f t="shared" si="411"/>
        <v>21.322337366536004</v>
      </c>
      <c r="M1299" s="96">
        <f t="shared" si="403"/>
        <v>114.08673019637772</v>
      </c>
      <c r="N1299" s="96">
        <f t="shared" si="404"/>
        <v>10.986799301356823</v>
      </c>
      <c r="O1299" s="96">
        <f t="shared" si="412"/>
        <v>0.26225376048485544</v>
      </c>
      <c r="P1299" s="96">
        <f t="shared" si="413"/>
        <v>0.26225376048485544</v>
      </c>
      <c r="Q1299" s="96">
        <f t="shared" si="405"/>
        <v>0.50570307296389883</v>
      </c>
      <c r="R1299" s="96">
        <f t="shared" si="406"/>
        <v>2.0557841588036384E-2</v>
      </c>
      <c r="S1299" s="96">
        <f t="shared" si="414"/>
        <v>102.04916245949924</v>
      </c>
      <c r="T1299" s="96">
        <f t="shared" si="415"/>
        <v>403.67937147071513</v>
      </c>
      <c r="U1299" s="96">
        <f t="shared" si="415"/>
        <v>458.82298054336843</v>
      </c>
      <c r="V1299" s="32">
        <f t="shared" si="416"/>
        <v>1000.0000000000006</v>
      </c>
      <c r="W1299" s="100">
        <f>IF(A1299=1,((cPH1_+cPHr+(cNES*L1299+(cNES+cOSEX)*G1299+(cNES+cEREX)*H1299+(cNES+cHOEX)*I1299+(cNES+cNES)*S1299+(cNES+cOSEX)*N1299+(cNES+cEREX)*O1299+(cNES+cHOEX)*P1299)))/(1+cDR)^(A$6:A$65537 + 0.5),(cPHr+(cNES*L1299+(cNES+cOSEX)*G1299+(cNES+cEREX)*H1299+(cNES+cHOEX)*I1299+(cNES+cNES)*S1299+(cNES+cOSEX)*N1299+(cNES+cEREX)*O1299+(cNES+cHOEX)*P1299))/(1+cDR)^(((cycle + 0.5)/('Life tables'!$I$2/2))))</f>
        <v>1825.6003143463727</v>
      </c>
      <c r="X1299" s="107">
        <f>((L1299+G1299+H1299+I1299+N1299+O1299+P1299+S1299)/('Life tables'!$I$2/2))/(1+oDR)^(((cycle + 0.5)/('Life tables'!$I$2/2)))</f>
        <v>2.519567952404127</v>
      </c>
      <c r="Y1299" s="31">
        <f>((uNES*L1299+ uOCEX*G1299+uEREX*H1299+uHOEX*I1299+uNES*S1299+ uOCEX*N1299+uEREX*O1299+uHOEX*P1299)/('Life tables'!$I$2/2))/(1+oDR)^(((cycle + 0.5)/('Life tables'!$I$2/2)))</f>
        <v>1.6604081534685302</v>
      </c>
      <c r="Z1299" s="100">
        <f t="shared" si="407"/>
        <v>32879.275766327686</v>
      </c>
      <c r="AA1299" s="107">
        <f>((L1299+G1299+H1299+I1299+N1299+O1299+P1299+S1299)/('Life tables'!$I$2/2))</f>
        <v>5.2738780538066363</v>
      </c>
      <c r="AB1299" s="31">
        <f>((uNES*L1299+ uOCEX*G1299+uEREX*H1299+uHOEX*I1299+uNES*S1299+ uOCEX*N1299+uEREX*O1299+uHOEX*P1299)/('Life tables'!$I$2/2))</f>
        <v>3.4755125824583173</v>
      </c>
    </row>
    <row r="1300" spans="1:28" x14ac:dyDescent="0.25">
      <c r="A1300" s="4">
        <v>1294</v>
      </c>
      <c r="C1300" s="105">
        <f>IF(male=0,VLOOKUP((($A$5:$A$1570/'Life tables'!$I$2)*2)+age,lifetable,13,1),IF(male=1,VLOOKUP((($A$5:$A$1570/'Life tables'!$I$2)*2)+age,lifetable,10,1),"error"))</f>
        <v>4.026361278947288E-3</v>
      </c>
      <c r="F1300" s="96">
        <f t="shared" si="400"/>
        <v>23.981919660718216</v>
      </c>
      <c r="G1300" s="96">
        <f t="shared" si="401"/>
        <v>2.4090340213116828</v>
      </c>
      <c r="H1300" s="96">
        <f t="shared" si="408"/>
        <v>0.13758194440717875</v>
      </c>
      <c r="I1300" s="96">
        <f t="shared" si="409"/>
        <v>5.5127783957373243E-2</v>
      </c>
      <c r="J1300" s="96">
        <f t="shared" si="402"/>
        <v>0.10703543300818001</v>
      </c>
      <c r="K1300" s="96">
        <f t="shared" si="410"/>
        <v>5.7605456799824574E-2</v>
      </c>
      <c r="L1300" s="96">
        <f t="shared" si="411"/>
        <v>21.215535021233975</v>
      </c>
      <c r="M1300" s="96">
        <f t="shared" si="403"/>
        <v>113.51572832519879</v>
      </c>
      <c r="N1300" s="96">
        <f t="shared" si="404"/>
        <v>10.931810584013943</v>
      </c>
      <c r="O1300" s="96">
        <f t="shared" si="412"/>
        <v>0.26094118550174566</v>
      </c>
      <c r="P1300" s="96">
        <f t="shared" si="413"/>
        <v>0.26094118550174566</v>
      </c>
      <c r="Q1300" s="96">
        <f t="shared" si="405"/>
        <v>0.50317203889511386</v>
      </c>
      <c r="R1300" s="96">
        <f t="shared" si="406"/>
        <v>2.0454949989741272E-2</v>
      </c>
      <c r="S1300" s="96">
        <f t="shared" si="414"/>
        <v>101.53840838129651</v>
      </c>
      <c r="T1300" s="96">
        <f t="shared" si="415"/>
        <v>404.28957894261839</v>
      </c>
      <c r="U1300" s="96">
        <f t="shared" si="415"/>
        <v>458.90104095015801</v>
      </c>
      <c r="V1300" s="32">
        <f t="shared" si="416"/>
        <v>1000.0000000000005</v>
      </c>
      <c r="W1300" s="100">
        <f>IF(A1300=1,((cPH1_+cPHr+(cNES*L1300+(cNES+cOSEX)*G1300+(cNES+cEREX)*H1300+(cNES+cHOEX)*I1300+(cNES+cNES)*S1300+(cNES+cOSEX)*N1300+(cNES+cEREX)*O1300+(cNES+cHOEX)*P1300)))/(1+cDR)^(A$6:A$65537 + 0.5),(cPHr+(cNES*L1300+(cNES+cOSEX)*G1300+(cNES+cEREX)*H1300+(cNES+cHOEX)*I1300+(cNES+cNES)*S1300+(cNES+cOSEX)*N1300+(cNES+cEREX)*O1300+(cNES+cHOEX)*P1300))/(1+cDR)^(((cycle + 0.5)/('Life tables'!$I$2/2))))</f>
        <v>1812.4141165830167</v>
      </c>
      <c r="X1300" s="107">
        <f>((L1300+G1300+H1300+I1300+N1300+O1300+P1300+S1300)/('Life tables'!$I$2/2))/(1+oDR)^(((cycle + 0.5)/('Life tables'!$I$2/2)))</f>
        <v>2.5055245886441835</v>
      </c>
      <c r="Y1300" s="31">
        <f>((uNES*L1300+ uOCEX*G1300+uEREX*H1300+uHOEX*I1300+uNES*S1300+ uOCEX*N1300+uEREX*O1300+uHOEX*P1300)/('Life tables'!$I$2/2))/(1+oDR)^(((cycle + 0.5)/('Life tables'!$I$2/2)))</f>
        <v>1.6511535067208414</v>
      </c>
      <c r="Z1300" s="100">
        <f t="shared" si="407"/>
        <v>32714.825805842407</v>
      </c>
      <c r="AA1300" s="107">
        <f>((L1300+G1300+H1300+I1300+N1300+O1300+P1300+S1300)/('Life tables'!$I$2/2))</f>
        <v>5.2474787596096171</v>
      </c>
      <c r="AB1300" s="31">
        <f>((uNES*L1300+ uOCEX*G1300+uEREX*H1300+uHOEX*I1300+uNES*S1300+ uOCEX*N1300+uEREX*O1300+uHOEX*P1300)/('Life tables'!$I$2/2))</f>
        <v>3.4581153163063227</v>
      </c>
    </row>
    <row r="1301" spans="1:28" x14ac:dyDescent="0.25">
      <c r="A1301" s="4">
        <v>1295</v>
      </c>
      <c r="C1301" s="105">
        <f>IF(male=0,VLOOKUP((($A$5:$A$1570/'Life tables'!$I$2)*2)+age,lifetable,13,1),IF(male=1,VLOOKUP((($A$5:$A$1570/'Life tables'!$I$2)*2)+age,lifetable,10,1),"error"))</f>
        <v>4.026361278947288E-3</v>
      </c>
      <c r="F1301" s="96">
        <f t="shared" si="400"/>
        <v>23.861798217423718</v>
      </c>
      <c r="G1301" s="96">
        <f t="shared" si="401"/>
        <v>2.396967570932421</v>
      </c>
      <c r="H1301" s="96">
        <f t="shared" si="408"/>
        <v>0.13689281935100053</v>
      </c>
      <c r="I1301" s="96">
        <f t="shared" si="409"/>
        <v>5.4851658064689446E-2</v>
      </c>
      <c r="J1301" s="96">
        <f t="shared" si="402"/>
        <v>0.10649931034250143</v>
      </c>
      <c r="K1301" s="96">
        <f t="shared" si="410"/>
        <v>5.731692065633278E-2</v>
      </c>
      <c r="L1301" s="96">
        <f t="shared" si="411"/>
        <v>21.109269938076775</v>
      </c>
      <c r="M1301" s="96">
        <f t="shared" si="403"/>
        <v>112.94758188980043</v>
      </c>
      <c r="N1301" s="96">
        <f t="shared" si="404"/>
        <v>10.877096851323397</v>
      </c>
      <c r="O1301" s="96">
        <f t="shared" si="412"/>
        <v>0.25963517437378347</v>
      </c>
      <c r="P1301" s="96">
        <f t="shared" si="413"/>
        <v>0.25963517437378347</v>
      </c>
      <c r="Q1301" s="96">
        <f t="shared" si="405"/>
        <v>0.50065366188685101</v>
      </c>
      <c r="R1301" s="96">
        <f t="shared" si="406"/>
        <v>2.0352572926277165E-2</v>
      </c>
      <c r="S1301" s="96">
        <f t="shared" si="414"/>
        <v>101.03020845491633</v>
      </c>
      <c r="T1301" s="96">
        <f t="shared" si="415"/>
        <v>404.89673191484775</v>
      </c>
      <c r="U1301" s="96">
        <f t="shared" si="415"/>
        <v>458.97871044374062</v>
      </c>
      <c r="V1301" s="32">
        <f t="shared" si="416"/>
        <v>1000.0000000000006</v>
      </c>
      <c r="W1301" s="100">
        <f>IF(A1301=1,((cPH1_+cPHr+(cNES*L1301+(cNES+cOSEX)*G1301+(cNES+cEREX)*H1301+(cNES+cHOEX)*I1301+(cNES+cNES)*S1301+(cNES+cOSEX)*N1301+(cNES+cEREX)*O1301+(cNES+cHOEX)*P1301)))/(1+cDR)^(A$6:A$65537 + 0.5),(cPHr+(cNES*L1301+(cNES+cOSEX)*G1301+(cNES+cEREX)*H1301+(cNES+cHOEX)*I1301+(cNES+cNES)*S1301+(cNES+cOSEX)*N1301+(cNES+cEREX)*O1301+(cNES+cHOEX)*P1301))/(1+cDR)^(((cycle + 0.5)/('Life tables'!$I$2/2))))</f>
        <v>1799.3231849002905</v>
      </c>
      <c r="X1301" s="107">
        <f>((L1301+G1301+H1301+I1301+N1301+O1301+P1301+S1301)/('Life tables'!$I$2/2))/(1+oDR)^(((cycle + 0.5)/('Life tables'!$I$2/2)))</f>
        <v>2.4915595017751846</v>
      </c>
      <c r="Y1301" s="31">
        <f>((uNES*L1301+ uOCEX*G1301+uEREX*H1301+uHOEX*I1301+uNES*S1301+ uOCEX*N1301+uEREX*O1301+uHOEX*P1301)/('Life tables'!$I$2/2))/(1+oDR)^(((cycle + 0.5)/('Life tables'!$I$2/2)))</f>
        <v>1.6419504447691338</v>
      </c>
      <c r="Z1301" s="100">
        <f t="shared" si="407"/>
        <v>32551.198779109644</v>
      </c>
      <c r="AA1301" s="107">
        <f>((L1301+G1301+H1301+I1301+N1301+O1301+P1301+S1301)/('Life tables'!$I$2/2))</f>
        <v>5.2212116181268096</v>
      </c>
      <c r="AB1301" s="31">
        <f>((uNES*L1301+ uOCEX*G1301+uEREX*H1301+uHOEX*I1301+uNES*S1301+ uOCEX*N1301+uEREX*O1301+uHOEX*P1301)/('Life tables'!$I$2/2))</f>
        <v>3.4408051393149628</v>
      </c>
    </row>
    <row r="1302" spans="1:28" x14ac:dyDescent="0.25">
      <c r="A1302" s="4">
        <v>1296</v>
      </c>
      <c r="C1302" s="105">
        <f>IF(male=0,VLOOKUP((($A$5:$A$1570/'Life tables'!$I$2)*2)+age,lifetable,13,1),IF(male=1,VLOOKUP((($A$5:$A$1570/'Life tables'!$I$2)*2)+age,lifetable,10,1),"error"))</f>
        <v>4.026361278947288E-3</v>
      </c>
      <c r="F1302" s="96">
        <f t="shared" si="400"/>
        <v>23.742280939787364</v>
      </c>
      <c r="G1302" s="96">
        <f t="shared" si="401"/>
        <v>2.3849618102579684</v>
      </c>
      <c r="H1302" s="96">
        <f t="shared" si="408"/>
        <v>0.13620716033453756</v>
      </c>
      <c r="I1302" s="96">
        <f t="shared" si="409"/>
        <v>5.4576920981339837E-2</v>
      </c>
      <c r="J1302" s="96">
        <f t="shared" si="402"/>
        <v>0.10596588417208856</v>
      </c>
      <c r="K1302" s="96">
        <f t="shared" si="410"/>
        <v>5.7029835741066758E-2</v>
      </c>
      <c r="L1302" s="96">
        <f t="shared" si="411"/>
        <v>21.003539328300363</v>
      </c>
      <c r="M1302" s="96">
        <f t="shared" si="403"/>
        <v>112.38227670162482</v>
      </c>
      <c r="N1302" s="96">
        <f t="shared" si="404"/>
        <v>10.822656736896326</v>
      </c>
      <c r="O1302" s="96">
        <f t="shared" si="412"/>
        <v>0.25833569448540855</v>
      </c>
      <c r="P1302" s="96">
        <f t="shared" si="413"/>
        <v>0.25833569448540855</v>
      </c>
      <c r="Q1302" s="96">
        <f t="shared" si="405"/>
        <v>0.49814787904663149</v>
      </c>
      <c r="R1302" s="96">
        <f t="shared" si="406"/>
        <v>2.0250707840938974E-2</v>
      </c>
      <c r="S1302" s="96">
        <f t="shared" si="414"/>
        <v>100.52454998887011</v>
      </c>
      <c r="T1302" s="96">
        <f t="shared" si="415"/>
        <v>405.50084567806647</v>
      </c>
      <c r="U1302" s="96">
        <f t="shared" si="415"/>
        <v>459.05599098732262</v>
      </c>
      <c r="V1302" s="32">
        <f t="shared" si="416"/>
        <v>1000.0000000000006</v>
      </c>
      <c r="W1302" s="100">
        <f>IF(A1302=1,((cPH1_+cPHr+(cNES*L1302+(cNES+cOSEX)*G1302+(cNES+cEREX)*H1302+(cNES+cHOEX)*I1302+(cNES+cNES)*S1302+(cNES+cOSEX)*N1302+(cNES+cEREX)*O1302+(cNES+cHOEX)*P1302)))/(1+cDR)^(A$6:A$65537 + 0.5),(cPHr+(cNES*L1302+(cNES+cOSEX)*G1302+(cNES+cEREX)*H1302+(cNES+cHOEX)*I1302+(cNES+cNES)*S1302+(cNES+cOSEX)*N1302+(cNES+cEREX)*O1302+(cNES+cHOEX)*P1302))/(1+cDR)^(((cycle + 0.5)/('Life tables'!$I$2/2))))</f>
        <v>1786.3268314143565</v>
      </c>
      <c r="X1302" s="107">
        <f>((L1302+G1302+H1302+I1302+N1302+O1302+P1302+S1302)/('Life tables'!$I$2/2))/(1+oDR)^(((cycle + 0.5)/('Life tables'!$I$2/2)))</f>
        <v>2.4776722553671902</v>
      </c>
      <c r="Y1302" s="31">
        <f>((uNES*L1302+ uOCEX*G1302+uEREX*H1302+uHOEX*I1302+uNES*S1302+ uOCEX*N1302+uEREX*O1302+uHOEX*P1302)/('Life tables'!$I$2/2))/(1+oDR)^(((cycle + 0.5)/('Life tables'!$I$2/2)))</f>
        <v>1.6327986800067613</v>
      </c>
      <c r="Z1302" s="100">
        <f t="shared" si="407"/>
        <v>32388.390575918078</v>
      </c>
      <c r="AA1302" s="107">
        <f>((L1302+G1302+H1302+I1302+N1302+O1302+P1302+S1302)/('Life tables'!$I$2/2))</f>
        <v>5.1950759675664937</v>
      </c>
      <c r="AB1302" s="31">
        <f>((uNES*L1302+ uOCEX*G1302+uEREX*H1302+uHOEX*I1302+uNES*S1302+ uOCEX*N1302+uEREX*O1302+uHOEX*P1302)/('Life tables'!$I$2/2))</f>
        <v>3.4235816153659568</v>
      </c>
    </row>
    <row r="1303" spans="1:28" x14ac:dyDescent="0.25">
      <c r="A1303" s="4">
        <v>1297</v>
      </c>
      <c r="C1303" s="105">
        <f>IF(male=0,VLOOKUP((($A$5:$A$1570/'Life tables'!$I$2)*2)+age,lifetable,13,1),IF(male=1,VLOOKUP((($A$5:$A$1570/'Life tables'!$I$2)*2)+age,lifetable,10,1),"error"))</f>
        <v>4.026361278947288E-3</v>
      </c>
      <c r="F1303" s="96">
        <f t="shared" si="400"/>
        <v>23.623364695404646</v>
      </c>
      <c r="G1303" s="96">
        <f t="shared" si="401"/>
        <v>2.3730164246317367</v>
      </c>
      <c r="H1303" s="96">
        <f t="shared" si="408"/>
        <v>0.13552494938748932</v>
      </c>
      <c r="I1303" s="96">
        <f t="shared" si="409"/>
        <v>5.4303565506794965E-2</v>
      </c>
      <c r="J1303" s="96">
        <f t="shared" si="402"/>
        <v>0.10543514051648124</v>
      </c>
      <c r="K1303" s="96">
        <f t="shared" si="410"/>
        <v>5.6744194529875218E-2</v>
      </c>
      <c r="L1303" s="96">
        <f t="shared" si="411"/>
        <v>20.89834042083227</v>
      </c>
      <c r="M1303" s="96">
        <f t="shared" si="403"/>
        <v>111.81979863920681</v>
      </c>
      <c r="N1303" s="96">
        <f t="shared" si="404"/>
        <v>10.768488880805041</v>
      </c>
      <c r="O1303" s="96">
        <f t="shared" si="412"/>
        <v>0.25704271337528778</v>
      </c>
      <c r="P1303" s="96">
        <f t="shared" si="413"/>
        <v>0.25704271337528778</v>
      </c>
      <c r="Q1303" s="96">
        <f t="shared" si="405"/>
        <v>0.49565462777937241</v>
      </c>
      <c r="R1303" s="96">
        <f t="shared" si="406"/>
        <v>2.0149352189111361E-2</v>
      </c>
      <c r="S1303" s="96">
        <f t="shared" si="414"/>
        <v>100.02142035168271</v>
      </c>
      <c r="T1303" s="96">
        <f t="shared" si="415"/>
        <v>406.10193544636235</v>
      </c>
      <c r="U1303" s="96">
        <f t="shared" si="415"/>
        <v>459.13288453404158</v>
      </c>
      <c r="V1303" s="32">
        <f t="shared" si="416"/>
        <v>1000.0000000000005</v>
      </c>
      <c r="W1303" s="100">
        <f>IF(A1303=1,((cPH1_+cPHr+(cNES*L1303+(cNES+cOSEX)*G1303+(cNES+cEREX)*H1303+(cNES+cHOEX)*I1303+(cNES+cNES)*S1303+(cNES+cOSEX)*N1303+(cNES+cEREX)*O1303+(cNES+cHOEX)*P1303)))/(1+cDR)^(A$6:A$65537 + 0.5),(cPHr+(cNES*L1303+(cNES+cOSEX)*G1303+(cNES+cEREX)*H1303+(cNES+cHOEX)*I1303+(cNES+cNES)*S1303+(cNES+cOSEX)*N1303+(cNES+cEREX)*O1303+(cNES+cHOEX)*P1303))/(1+cDR)^(((cycle + 0.5)/('Life tables'!$I$2/2))))</f>
        <v>1773.4243731902409</v>
      </c>
      <c r="X1303" s="107">
        <f>((L1303+G1303+H1303+I1303+N1303+O1303+P1303+S1303)/('Life tables'!$I$2/2))/(1+oDR)^(((cycle + 0.5)/('Life tables'!$I$2/2)))</f>
        <v>2.4638624154280975</v>
      </c>
      <c r="Y1303" s="31">
        <f>((uNES*L1303+ uOCEX*G1303+uEREX*H1303+uHOEX*I1303+uNES*S1303+ uOCEX*N1303+uEREX*O1303+uHOEX*P1303)/('Life tables'!$I$2/2))/(1+oDR)^(((cycle + 0.5)/('Life tables'!$I$2/2)))</f>
        <v>1.6236979264335123</v>
      </c>
      <c r="Z1303" s="100">
        <f t="shared" si="407"/>
        <v>32226.397106289329</v>
      </c>
      <c r="AA1303" s="107">
        <f>((L1303+G1303+H1303+I1303+N1303+O1303+P1303+S1303)/('Life tables'!$I$2/2))</f>
        <v>5.1690711494602954</v>
      </c>
      <c r="AB1303" s="31">
        <f>((uNES*L1303+ uOCEX*G1303+uEREX*H1303+uHOEX*I1303+uNES*S1303+ uOCEX*N1303+uEREX*O1303+uHOEX*P1303)/('Life tables'!$I$2/2))</f>
        <v>3.4064443105309041</v>
      </c>
    </row>
    <row r="1304" spans="1:28" x14ac:dyDescent="0.25">
      <c r="A1304" s="4">
        <v>1298</v>
      </c>
      <c r="C1304" s="105">
        <f>IF(male=0,VLOOKUP((($A$5:$A$1570/'Life tables'!$I$2)*2)+age,lifetable,13,1),IF(male=1,VLOOKUP((($A$5:$A$1570/'Life tables'!$I$2)*2)+age,lifetable,10,1),"error"))</f>
        <v>4.026361278947288E-3</v>
      </c>
      <c r="F1304" s="96">
        <f t="shared" si="400"/>
        <v>23.505046371611037</v>
      </c>
      <c r="G1304" s="96">
        <f t="shared" si="401"/>
        <v>2.3611311013800602</v>
      </c>
      <c r="H1304" s="96">
        <f t="shared" si="408"/>
        <v>0.13484616865280166</v>
      </c>
      <c r="I1304" s="96">
        <f t="shared" si="409"/>
        <v>5.4031584485902104E-2</v>
      </c>
      <c r="J1304" s="96">
        <f t="shared" si="402"/>
        <v>0.10490706548332222</v>
      </c>
      <c r="K1304" s="96">
        <f t="shared" si="410"/>
        <v>5.6459989546022958E-2</v>
      </c>
      <c r="L1304" s="96">
        <f t="shared" si="411"/>
        <v>20.793670462062927</v>
      </c>
      <c r="M1304" s="96">
        <f t="shared" si="403"/>
        <v>111.26013364798555</v>
      </c>
      <c r="N1304" s="96">
        <f t="shared" si="404"/>
        <v>10.714591929564881</v>
      </c>
      <c r="O1304" s="96">
        <f t="shared" si="412"/>
        <v>0.25575619873588273</v>
      </c>
      <c r="P1304" s="96">
        <f t="shared" si="413"/>
        <v>0.25575619873588273</v>
      </c>
      <c r="Q1304" s="96">
        <f t="shared" si="405"/>
        <v>0.49317384578655232</v>
      </c>
      <c r="R1304" s="96">
        <f t="shared" si="406"/>
        <v>2.0048503438234794E-2</v>
      </c>
      <c r="S1304" s="96">
        <f t="shared" si="414"/>
        <v>99.520806971724127</v>
      </c>
      <c r="T1304" s="96">
        <f t="shared" ref="T1304:U1319" si="417">J1304+Q1304+T1303</f>
        <v>406.70001635763219</v>
      </c>
      <c r="U1304" s="96">
        <f t="shared" si="417"/>
        <v>459.20939302702584</v>
      </c>
      <c r="V1304" s="32">
        <f t="shared" si="416"/>
        <v>1000.0000000000006</v>
      </c>
      <c r="W1304" s="100">
        <f>IF(A1304=1,((cPH1_+cPHr+(cNES*L1304+(cNES+cOSEX)*G1304+(cNES+cEREX)*H1304+(cNES+cHOEX)*I1304+(cNES+cNES)*S1304+(cNES+cOSEX)*N1304+(cNES+cEREX)*O1304+(cNES+cHOEX)*P1304)))/(1+cDR)^(A$6:A$65537 + 0.5),(cPHr+(cNES*L1304+(cNES+cOSEX)*G1304+(cNES+cEREX)*H1304+(cNES+cHOEX)*I1304+(cNES+cNES)*S1304+(cNES+cOSEX)*N1304+(cNES+cEREX)*O1304+(cNES+cHOEX)*P1304))/(1+cDR)^(((cycle + 0.5)/('Life tables'!$I$2/2))))</f>
        <v>1760.6151322069657</v>
      </c>
      <c r="X1304" s="107">
        <f>((L1304+G1304+H1304+I1304+N1304+O1304+P1304+S1304)/('Life tables'!$I$2/2))/(1+oDR)^(((cycle + 0.5)/('Life tables'!$I$2/2)))</f>
        <v>2.450129550389847</v>
      </c>
      <c r="Y1304" s="31">
        <f>((uNES*L1304+ uOCEX*G1304+uEREX*H1304+uHOEX*I1304+uNES*S1304+ uOCEX*N1304+uEREX*O1304+uHOEX*P1304)/('Life tables'!$I$2/2))/(1+oDR)^(((cycle + 0.5)/('Life tables'!$I$2/2)))</f>
        <v>1.6146478996465239</v>
      </c>
      <c r="Z1304" s="100">
        <f t="shared" si="407"/>
        <v>32065.21430038946</v>
      </c>
      <c r="AA1304" s="107">
        <f>((L1304+G1304+H1304+I1304+N1304+O1304+P1304+S1304)/('Life tables'!$I$2/2))</f>
        <v>5.1431965086461426</v>
      </c>
      <c r="AB1304" s="31">
        <f>((uNES*L1304+ uOCEX*G1304+uEREX*H1304+uHOEX*I1304+uNES*S1304+ uOCEX*N1304+uEREX*O1304+uHOEX*P1304)/('Life tables'!$I$2/2))</f>
        <v>3.3893927930600585</v>
      </c>
    </row>
    <row r="1305" spans="1:28" x14ac:dyDescent="0.25">
      <c r="A1305" s="4">
        <v>1299</v>
      </c>
      <c r="C1305" s="105">
        <f>IF(male=0,VLOOKUP((($A$5:$A$1570/'Life tables'!$I$2)*2)+age,lifetable,13,1),IF(male=1,VLOOKUP((($A$5:$A$1570/'Life tables'!$I$2)*2)+age,lifetable,10,1),"error"))</f>
        <v>4.026361278947288E-3</v>
      </c>
      <c r="F1305" s="96">
        <f t="shared" si="400"/>
        <v>23.387322875230797</v>
      </c>
      <c r="G1305" s="96">
        <f t="shared" si="401"/>
        <v>2.3493055297869616</v>
      </c>
      <c r="H1305" s="96">
        <f t="shared" si="408"/>
        <v>0.13417080038522569</v>
      </c>
      <c r="I1305" s="96">
        <f t="shared" si="409"/>
        <v>5.376097080830787E-2</v>
      </c>
      <c r="J1305" s="96">
        <f t="shared" si="402"/>
        <v>0.10438164526723603</v>
      </c>
      <c r="K1305" s="96">
        <f t="shared" si="410"/>
        <v>5.6177213359587641E-2</v>
      </c>
      <c r="L1305" s="96">
        <f t="shared" si="411"/>
        <v>20.689526715623479</v>
      </c>
      <c r="M1305" s="96">
        <f t="shared" si="403"/>
        <v>110.70326774011167</v>
      </c>
      <c r="N1305" s="96">
        <f t="shared" si="404"/>
        <v>10.660964536115642</v>
      </c>
      <c r="O1305" s="96">
        <f t="shared" si="412"/>
        <v>0.25447611841300588</v>
      </c>
      <c r="P1305" s="96">
        <f t="shared" si="413"/>
        <v>0.25447611841300588</v>
      </c>
      <c r="Q1305" s="96">
        <f t="shared" si="405"/>
        <v>0.49070547106535622</v>
      </c>
      <c r="R1305" s="96">
        <f t="shared" si="406"/>
        <v>1.9948159067770817E-2</v>
      </c>
      <c r="S1305" s="96">
        <f t="shared" si="414"/>
        <v>99.022697337036888</v>
      </c>
      <c r="T1305" s="96">
        <f t="shared" si="417"/>
        <v>407.29510347396479</v>
      </c>
      <c r="U1305" s="96">
        <f t="shared" si="417"/>
        <v>459.28551839945322</v>
      </c>
      <c r="V1305" s="32">
        <f t="shared" si="416"/>
        <v>1000.0000000000005</v>
      </c>
      <c r="W1305" s="100">
        <f>IF(A1305=1,((cPH1_+cPHr+(cNES*L1305+(cNES+cOSEX)*G1305+(cNES+cEREX)*H1305+(cNES+cHOEX)*I1305+(cNES+cNES)*S1305+(cNES+cOSEX)*N1305+(cNES+cEREX)*O1305+(cNES+cHOEX)*P1305)))/(1+cDR)^(A$6:A$65537 + 0.5),(cPHr+(cNES*L1305+(cNES+cOSEX)*G1305+(cNES+cEREX)*H1305+(cNES+cHOEX)*I1305+(cNES+cNES)*S1305+(cNES+cOSEX)*N1305+(cNES+cEREX)*O1305+(cNES+cHOEX)*P1305))/(1+cDR)^(((cycle + 0.5)/('Life tables'!$I$2/2))))</f>
        <v>1747.8984353228791</v>
      </c>
      <c r="X1305" s="107">
        <f>((L1305+G1305+H1305+I1305+N1305+O1305+P1305+S1305)/('Life tables'!$I$2/2))/(1+oDR)^(((cycle + 0.5)/('Life tables'!$I$2/2)))</f>
        <v>2.4364732310947201</v>
      </c>
      <c r="Y1305" s="31">
        <f>((uNES*L1305+ uOCEX*G1305+uEREX*H1305+uHOEX*I1305+uNES*S1305+ uOCEX*N1305+uEREX*O1305+uHOEX*P1305)/('Life tables'!$I$2/2))/(1+oDR)^(((cycle + 0.5)/('Life tables'!$I$2/2)))</f>
        <v>1.6056483168312599</v>
      </c>
      <c r="Z1305" s="100">
        <f t="shared" si="407"/>
        <v>31904.838108440505</v>
      </c>
      <c r="AA1305" s="107">
        <f>((L1305+G1305+H1305+I1305+N1305+O1305+P1305+S1305)/('Life tables'!$I$2/2))</f>
        <v>5.1174513932513346</v>
      </c>
      <c r="AB1305" s="31">
        <f>((uNES*L1305+ uOCEX*G1305+uEREX*H1305+uHOEX*I1305+uNES*S1305+ uOCEX*N1305+uEREX*O1305+uHOEX*P1305)/('Life tables'!$I$2/2))</f>
        <v>3.3724266333711896</v>
      </c>
    </row>
    <row r="1306" spans="1:28" x14ac:dyDescent="0.25">
      <c r="A1306" s="4">
        <v>1300</v>
      </c>
      <c r="C1306" s="105">
        <f>IF(male=0,VLOOKUP((($A$5:$A$1570/'Life tables'!$I$2)*2)+age,lifetable,13,1),IF(male=1,VLOOKUP((($A$5:$A$1570/'Life tables'!$I$2)*2)+age,lifetable,10,1),"error"))</f>
        <v>4.026361278947288E-3</v>
      </c>
      <c r="F1306" s="96">
        <f t="shared" si="400"/>
        <v>23.270191132332705</v>
      </c>
      <c r="G1306" s="96">
        <f t="shared" si="401"/>
        <v>2.3375394010696167</v>
      </c>
      <c r="H1306" s="96">
        <f t="shared" si="408"/>
        <v>0.13349882694991652</v>
      </c>
      <c r="I1306" s="96">
        <f t="shared" si="409"/>
        <v>5.3491717407896669E-2</v>
      </c>
      <c r="J1306" s="96">
        <f t="shared" si="402"/>
        <v>0.10385886614873888</v>
      </c>
      <c r="K1306" s="96">
        <f t="shared" si="410"/>
        <v>5.5895858586872918E-2</v>
      </c>
      <c r="L1306" s="96">
        <f t="shared" si="411"/>
        <v>20.585906462169664</v>
      </c>
      <c r="M1306" s="96">
        <f t="shared" si="403"/>
        <v>110.14918699424982</v>
      </c>
      <c r="N1306" s="96">
        <f t="shared" si="404"/>
        <v>10.607605359802571</v>
      </c>
      <c r="O1306" s="96">
        <f t="shared" si="412"/>
        <v>0.25320244040536732</v>
      </c>
      <c r="P1306" s="96">
        <f t="shared" si="413"/>
        <v>0.25320244040536732</v>
      </c>
      <c r="Q1306" s="96">
        <f t="shared" si="405"/>
        <v>0.48824944190780073</v>
      </c>
      <c r="R1306" s="96">
        <f t="shared" si="406"/>
        <v>1.9848316569166448E-2</v>
      </c>
      <c r="S1306" s="96">
        <f t="shared" si="414"/>
        <v>98.527078995159542</v>
      </c>
      <c r="T1306" s="96">
        <f t="shared" si="417"/>
        <v>407.88721178202132</v>
      </c>
      <c r="U1306" s="96">
        <f t="shared" si="417"/>
        <v>459.36126257460927</v>
      </c>
      <c r="V1306" s="32">
        <f t="shared" si="416"/>
        <v>1000.0000000000005</v>
      </c>
      <c r="W1306" s="100">
        <f>IF(A1306=1,((cPH1_+cPHr+(cNES*L1306+(cNES+cOSEX)*G1306+(cNES+cEREX)*H1306+(cNES+cHOEX)*I1306+(cNES+cNES)*S1306+(cNES+cOSEX)*N1306+(cNES+cEREX)*O1306+(cNES+cHOEX)*P1306)))/(1+cDR)^(A$6:A$65537 + 0.5),(cPHr+(cNES*L1306+(cNES+cOSEX)*G1306+(cNES+cEREX)*H1306+(cNES+cHOEX)*I1306+(cNES+cNES)*S1306+(cNES+cOSEX)*N1306+(cNES+cEREX)*O1306+(cNES+cHOEX)*P1306))/(1+cDR)^(((cycle + 0.5)/('Life tables'!$I$2/2))))</f>
        <v>1735.2736142412139</v>
      </c>
      <c r="X1306" s="107">
        <f>((L1306+G1306+H1306+I1306+N1306+O1306+P1306+S1306)/('Life tables'!$I$2/2))/(1+oDR)^(((cycle + 0.5)/('Life tables'!$I$2/2)))</f>
        <v>2.4228930307817156</v>
      </c>
      <c r="Y1306" s="31">
        <f>((uNES*L1306+ uOCEX*G1306+uEREX*H1306+uHOEX*I1306+uNES*S1306+ uOCEX*N1306+uEREX*O1306+uHOEX*P1306)/('Life tables'!$I$2/2))/(1+oDR)^(((cycle + 0.5)/('Life tables'!$I$2/2)))</f>
        <v>1.5966988967525317</v>
      </c>
      <c r="Z1306" s="100">
        <f t="shared" si="407"/>
        <v>31745.264500631907</v>
      </c>
      <c r="AA1306" s="107">
        <f>((L1306+G1306+H1306+I1306+N1306+O1306+P1306+S1306)/('Life tables'!$I$2/2))</f>
        <v>5.0918351546757066</v>
      </c>
      <c r="AB1306" s="31">
        <f>((uNES*L1306+ uOCEX*G1306+uEREX*H1306+uHOEX*I1306+uNES*S1306+ uOCEX*N1306+uEREX*O1306+uHOEX*P1306)/('Life tables'!$I$2/2))</f>
        <v>3.3555454040384833</v>
      </c>
    </row>
    <row r="1307" spans="1:28" x14ac:dyDescent="0.25">
      <c r="A1307" s="4">
        <v>1301</v>
      </c>
      <c r="C1307" s="105">
        <f>IF(male=0,VLOOKUP((($A$5:$A$1570/'Life tables'!$I$2)*2)+age,lifetable,13,1),IF(male=1,VLOOKUP((($A$5:$A$1570/'Life tables'!$I$2)*2)+age,lifetable,10,1),"error"))</f>
        <v>4.026361278947288E-3</v>
      </c>
      <c r="F1307" s="96">
        <f t="shared" si="400"/>
        <v>23.153648087992572</v>
      </c>
      <c r="G1307" s="96">
        <f t="shared" si="401"/>
        <v>2.325832408354497</v>
      </c>
      <c r="H1307" s="96">
        <f t="shared" si="408"/>
        <v>0.13283023082107071</v>
      </c>
      <c r="I1307" s="96">
        <f t="shared" si="409"/>
        <v>5.3223817262244816E-2</v>
      </c>
      <c r="J1307" s="96">
        <f t="shared" si="402"/>
        <v>0.10333871449317854</v>
      </c>
      <c r="K1307" s="96">
        <f t="shared" si="410"/>
        <v>5.5615917889838044E-2</v>
      </c>
      <c r="L1307" s="96">
        <f t="shared" si="411"/>
        <v>20.482806999171743</v>
      </c>
      <c r="M1307" s="96">
        <f t="shared" si="403"/>
        <v>109.59787755537738</v>
      </c>
      <c r="N1307" s="96">
        <f t="shared" si="404"/>
        <v>10.55451306635697</v>
      </c>
      <c r="O1307" s="96">
        <f t="shared" si="412"/>
        <v>0.25193513286411146</v>
      </c>
      <c r="P1307" s="96">
        <f t="shared" si="413"/>
        <v>0.25193513286411146</v>
      </c>
      <c r="Q1307" s="96">
        <f t="shared" si="405"/>
        <v>0.48580569689984149</v>
      </c>
      <c r="R1307" s="96">
        <f t="shared" si="406"/>
        <v>1.974897344581792E-2</v>
      </c>
      <c r="S1307" s="96">
        <f t="shared" si="414"/>
        <v>98.033939552946521</v>
      </c>
      <c r="T1307" s="96">
        <f t="shared" si="417"/>
        <v>408.47635619341435</v>
      </c>
      <c r="U1307" s="96">
        <f t="shared" si="417"/>
        <v>459.43662746594492</v>
      </c>
      <c r="V1307" s="32">
        <f t="shared" si="416"/>
        <v>1000.0000000000005</v>
      </c>
      <c r="W1307" s="100">
        <f>IF(A1307=1,((cPH1_+cPHr+(cNES*L1307+(cNES+cOSEX)*G1307+(cNES+cEREX)*H1307+(cNES+cHOEX)*I1307+(cNES+cNES)*S1307+(cNES+cOSEX)*N1307+(cNES+cEREX)*O1307+(cNES+cHOEX)*P1307)))/(1+cDR)^(A$6:A$65537 + 0.5),(cPHr+(cNES*L1307+(cNES+cOSEX)*G1307+(cNES+cEREX)*H1307+(cNES+cHOEX)*I1307+(cNES+cNES)*S1307+(cNES+cOSEX)*N1307+(cNES+cEREX)*O1307+(cNES+cHOEX)*P1307))/(1+cDR)^(((cycle + 0.5)/('Life tables'!$I$2/2))))</f>
        <v>1722.7400054758602</v>
      </c>
      <c r="X1307" s="107">
        <f>((L1307+G1307+H1307+I1307+N1307+O1307+P1307+S1307)/('Life tables'!$I$2/2))/(1+oDR)^(((cycle + 0.5)/('Life tables'!$I$2/2)))</f>
        <v>2.4093885250730125</v>
      </c>
      <c r="Y1307" s="31">
        <f>((uNES*L1307+ uOCEX*G1307+uEREX*H1307+uHOEX*I1307+uNES*S1307+ uOCEX*N1307+uEREX*O1307+uHOEX*P1307)/('Life tables'!$I$2/2))/(1+oDR)^(((cycle + 0.5)/('Life tables'!$I$2/2)))</f>
        <v>1.5877993597455846</v>
      </c>
      <c r="Z1307" s="100">
        <f t="shared" si="407"/>
        <v>31586.489467032006</v>
      </c>
      <c r="AA1307" s="107">
        <f>((L1307+G1307+H1307+I1307+N1307+O1307+P1307+S1307)/('Life tables'!$I$2/2))</f>
        <v>5.0663471475748869</v>
      </c>
      <c r="AB1307" s="31">
        <f>((uNES*L1307+ uOCEX*G1307+uEREX*H1307+uHOEX*I1307+uNES*S1307+ uOCEX*N1307+uEREX*O1307+uHOEX*P1307)/('Life tables'!$I$2/2))</f>
        <v>3.3387486797815247</v>
      </c>
    </row>
    <row r="1308" spans="1:28" x14ac:dyDescent="0.25">
      <c r="A1308" s="4">
        <v>1302</v>
      </c>
      <c r="C1308" s="105">
        <f>IF(male=0,VLOOKUP((($A$5:$A$1570/'Life tables'!$I$2)*2)+age,lifetable,13,1),IF(male=1,VLOOKUP((($A$5:$A$1570/'Life tables'!$I$2)*2)+age,lifetable,10,1),"error"))</f>
        <v>4.026361278947288E-3</v>
      </c>
      <c r="F1308" s="96">
        <f t="shared" si="400"/>
        <v>23.0376907060622</v>
      </c>
      <c r="G1308" s="96">
        <f t="shared" si="401"/>
        <v>2.3141842466541616</v>
      </c>
      <c r="H1308" s="96">
        <f t="shared" si="408"/>
        <v>0.13216499458060085</v>
      </c>
      <c r="I1308" s="96">
        <f t="shared" si="409"/>
        <v>5.2957263392089421E-2</v>
      </c>
      <c r="J1308" s="96">
        <f t="shared" si="402"/>
        <v>0.1028211767497033</v>
      </c>
      <c r="K1308" s="96">
        <f t="shared" si="410"/>
        <v>5.5337383975542928E-2</v>
      </c>
      <c r="L1308" s="96">
        <f t="shared" si="411"/>
        <v>20.380225640710101</v>
      </c>
      <c r="M1308" s="96">
        <f t="shared" si="403"/>
        <v>109.04932563457906</v>
      </c>
      <c r="N1308" s="96">
        <f t="shared" si="404"/>
        <v>10.501686327876422</v>
      </c>
      <c r="O1308" s="96">
        <f t="shared" si="412"/>
        <v>0.25067416409234522</v>
      </c>
      <c r="P1308" s="96">
        <f t="shared" si="413"/>
        <v>0.25067416409234522</v>
      </c>
      <c r="Q1308" s="96">
        <f t="shared" si="405"/>
        <v>0.48337417492046253</v>
      </c>
      <c r="R1308" s="96">
        <f t="shared" si="406"/>
        <v>1.965012721303367E-2</v>
      </c>
      <c r="S1308" s="96">
        <f t="shared" si="414"/>
        <v>97.543266676384462</v>
      </c>
      <c r="T1308" s="96">
        <f t="shared" si="417"/>
        <v>409.06255154508449</v>
      </c>
      <c r="U1308" s="96">
        <f t="shared" si="417"/>
        <v>459.51161497713349</v>
      </c>
      <c r="V1308" s="32">
        <f t="shared" si="416"/>
        <v>1000.0000000000006</v>
      </c>
      <c r="W1308" s="100">
        <f>IF(A1308=1,((cPH1_+cPHr+(cNES*L1308+(cNES+cOSEX)*G1308+(cNES+cEREX)*H1308+(cNES+cHOEX)*I1308+(cNES+cNES)*S1308+(cNES+cOSEX)*N1308+(cNES+cEREX)*O1308+(cNES+cHOEX)*P1308)))/(1+cDR)^(A$6:A$65537 + 0.5),(cPHr+(cNES*L1308+(cNES+cOSEX)*G1308+(cNES+cEREX)*H1308+(cNES+cHOEX)*I1308+(cNES+cNES)*S1308+(cNES+cOSEX)*N1308+(cNES+cEREX)*O1308+(cNES+cHOEX)*P1308))/(1+cDR)^(((cycle + 0.5)/('Life tables'!$I$2/2))))</f>
        <v>1710.296950317351</v>
      </c>
      <c r="X1308" s="107">
        <f>((L1308+G1308+H1308+I1308+N1308+O1308+P1308+S1308)/('Life tables'!$I$2/2))/(1+oDR)^(((cycle + 0.5)/('Life tables'!$I$2/2)))</f>
        <v>2.3959592919605099</v>
      </c>
      <c r="Y1308" s="31">
        <f>((uNES*L1308+ uOCEX*G1308+uEREX*H1308+uHOEX*I1308+uNES*S1308+ uOCEX*N1308+uEREX*O1308+uHOEX*P1308)/('Life tables'!$I$2/2))/(1+oDR)^(((cycle + 0.5)/('Life tables'!$I$2/2)))</f>
        <v>1.5789494277072313</v>
      </c>
      <c r="Z1308" s="100">
        <f t="shared" si="407"/>
        <v>31428.509017499546</v>
      </c>
      <c r="AA1308" s="107">
        <f>((L1308+G1308+H1308+I1308+N1308+O1308+P1308+S1308)/('Life tables'!$I$2/2))</f>
        <v>5.0409867298436621</v>
      </c>
      <c r="AB1308" s="31">
        <f>((uNES*L1308+ uOCEX*G1308+uEREX*H1308+uHOEX*I1308+uNES*S1308+ uOCEX*N1308+uEREX*O1308+uHOEX*P1308)/('Life tables'!$I$2/2))</f>
        <v>3.3220360374543394</v>
      </c>
    </row>
    <row r="1309" spans="1:28" x14ac:dyDescent="0.25">
      <c r="A1309" s="4">
        <v>1303</v>
      </c>
      <c r="C1309" s="105">
        <f>IF(male=0,VLOOKUP((($A$5:$A$1570/'Life tables'!$I$2)*2)+age,lifetable,13,1),IF(male=1,VLOOKUP((($A$5:$A$1570/'Life tables'!$I$2)*2)+age,lifetable,10,1),"error"))</f>
        <v>4.026361278947288E-3</v>
      </c>
      <c r="F1309" s="96">
        <f t="shared" si="400"/>
        <v>22.922315968944631</v>
      </c>
      <c r="G1309" s="96">
        <f t="shared" si="401"/>
        <v>2.3025946128446804</v>
      </c>
      <c r="H1309" s="96">
        <f t="shared" si="408"/>
        <v>0.13150310091684622</v>
      </c>
      <c r="I1309" s="96">
        <f t="shared" si="409"/>
        <v>5.2692048860811753E-2</v>
      </c>
      <c r="J1309" s="96">
        <f t="shared" si="402"/>
        <v>0.10230623945025884</v>
      </c>
      <c r="K1309" s="96">
        <f t="shared" si="410"/>
        <v>5.5060249595608221E-2</v>
      </c>
      <c r="L1309" s="96">
        <f t="shared" si="411"/>
        <v>20.278159717276424</v>
      </c>
      <c r="M1309" s="96">
        <f t="shared" si="403"/>
        <v>108.50351750883792</v>
      </c>
      <c r="N1309" s="96">
        <f t="shared" si="404"/>
        <v>10.449123822804662</v>
      </c>
      <c r="O1309" s="96">
        <f t="shared" si="412"/>
        <v>0.24941950254465761</v>
      </c>
      <c r="P1309" s="96">
        <f t="shared" si="413"/>
        <v>0.24941950254465761</v>
      </c>
      <c r="Q1309" s="96">
        <f t="shared" si="405"/>
        <v>0.48095481514075061</v>
      </c>
      <c r="R1309" s="96">
        <f t="shared" si="406"/>
        <v>1.9551775397996678E-2</v>
      </c>
      <c r="S1309" s="96">
        <f t="shared" si="414"/>
        <v>97.055048090405194</v>
      </c>
      <c r="T1309" s="96">
        <f t="shared" si="417"/>
        <v>409.64581259967548</v>
      </c>
      <c r="U1309" s="96">
        <f t="shared" si="417"/>
        <v>459.58622700212709</v>
      </c>
      <c r="V1309" s="32">
        <f t="shared" si="416"/>
        <v>1000.0000000000005</v>
      </c>
      <c r="W1309" s="100">
        <f>IF(A1309=1,((cPH1_+cPHr+(cNES*L1309+(cNES+cOSEX)*G1309+(cNES+cEREX)*H1309+(cNES+cHOEX)*I1309+(cNES+cNES)*S1309+(cNES+cOSEX)*N1309+(cNES+cEREX)*O1309+(cNES+cHOEX)*P1309)))/(1+cDR)^(A$6:A$65537 + 0.5),(cPHr+(cNES*L1309+(cNES+cOSEX)*G1309+(cNES+cEREX)*H1309+(cNES+cHOEX)*I1309+(cNES+cNES)*S1309+(cNES+cOSEX)*N1309+(cNES+cEREX)*O1309+(cNES+cHOEX)*P1309))/(1+cDR)^(((cycle + 0.5)/('Life tables'!$I$2/2))))</f>
        <v>1697.9437947990691</v>
      </c>
      <c r="X1309" s="107">
        <f>((L1309+G1309+H1309+I1309+N1309+O1309+P1309+S1309)/('Life tables'!$I$2/2))/(1+oDR)^(((cycle + 0.5)/('Life tables'!$I$2/2)))</f>
        <v>2.382604911792459</v>
      </c>
      <c r="Y1309" s="31">
        <f>((uNES*L1309+ uOCEX*G1309+uEREX*H1309+uHOEX*I1309+uNES*S1309+ uOCEX*N1309+uEREX*O1309+uHOEX*P1309)/('Life tables'!$I$2/2))/(1+oDR)^(((cycle + 0.5)/('Life tables'!$I$2/2)))</f>
        <v>1.5701488240870412</v>
      </c>
      <c r="Z1309" s="100">
        <f t="shared" si="407"/>
        <v>31271.319181595143</v>
      </c>
      <c r="AA1309" s="107">
        <f>((L1309+G1309+H1309+I1309+N1309+O1309+P1309+S1309)/('Life tables'!$I$2/2))</f>
        <v>5.0157532625994312</v>
      </c>
      <c r="AB1309" s="31">
        <f>((uNES*L1309+ uOCEX*G1309+uEREX*H1309+uHOEX*I1309+uNES*S1309+ uOCEX*N1309+uEREX*O1309+uHOEX*P1309)/('Life tables'!$I$2/2))</f>
        <v>3.3054070560344937</v>
      </c>
    </row>
    <row r="1310" spans="1:28" x14ac:dyDescent="0.25">
      <c r="A1310" s="4">
        <v>1304</v>
      </c>
      <c r="C1310" s="105">
        <f>IF(male=0,VLOOKUP((($A$5:$A$1570/'Life tables'!$I$2)*2)+age,lifetable,13,1),IF(male=1,VLOOKUP((($A$5:$A$1570/'Life tables'!$I$2)*2)+age,lifetable,10,1),"error"))</f>
        <v>4.4968558322060481E-3</v>
      </c>
      <c r="F1310" s="96">
        <f t="shared" si="400"/>
        <v>22.807520877375406</v>
      </c>
      <c r="G1310" s="96">
        <f t="shared" si="401"/>
        <v>2.2910632056436619</v>
      </c>
      <c r="H1310" s="96">
        <f t="shared" si="408"/>
        <v>0.13084453262331783</v>
      </c>
      <c r="I1310" s="96">
        <f t="shared" si="409"/>
        <v>5.2428166773934415E-2</v>
      </c>
      <c r="J1310" s="96">
        <f t="shared" si="402"/>
        <v>0.11368886512100686</v>
      </c>
      <c r="K1310" s="96">
        <f t="shared" si="410"/>
        <v>5.4784507545689906E-2</v>
      </c>
      <c r="L1310" s="96">
        <f t="shared" si="411"/>
        <v>20.164711599667797</v>
      </c>
      <c r="M1310" s="96">
        <f t="shared" si="403"/>
        <v>107.96043952082252</v>
      </c>
      <c r="N1310" s="96">
        <f t="shared" si="404"/>
        <v>10.396824235911081</v>
      </c>
      <c r="O1310" s="96">
        <f t="shared" si="412"/>
        <v>0.24817111682663034</v>
      </c>
      <c r="P1310" s="96">
        <f t="shared" si="413"/>
        <v>0.24817111682663034</v>
      </c>
      <c r="Q1310" s="96">
        <f t="shared" si="405"/>
        <v>0.53446753127659075</v>
      </c>
      <c r="R1310" s="96">
        <f t="shared" si="406"/>
        <v>1.945391553972611E-2</v>
      </c>
      <c r="S1310" s="96">
        <f t="shared" si="414"/>
        <v>96.513351604441851</v>
      </c>
      <c r="T1310" s="96">
        <f t="shared" si="417"/>
        <v>410.29396899607309</v>
      </c>
      <c r="U1310" s="96">
        <f t="shared" si="417"/>
        <v>459.66046542521252</v>
      </c>
      <c r="V1310" s="32">
        <f t="shared" si="416"/>
        <v>1000.0000000000005</v>
      </c>
      <c r="W1310" s="100">
        <f>IF(A1310=1,((cPH1_+cPHr+(cNES*L1310+(cNES+cOSEX)*G1310+(cNES+cEREX)*H1310+(cNES+cHOEX)*I1310+(cNES+cNES)*S1310+(cNES+cOSEX)*N1310+(cNES+cEREX)*O1310+(cNES+cHOEX)*P1310)))/(1+cDR)^(A$6:A$65537 + 0.5),(cPHr+(cNES*L1310+(cNES+cOSEX)*G1310+(cNES+cEREX)*H1310+(cNES+cHOEX)*I1310+(cNES+cNES)*S1310+(cNES+cOSEX)*N1310+(cNES+cEREX)*O1310+(cNES+cHOEX)*P1310))/(1+cDR)^(((cycle + 0.5)/('Life tables'!$I$2/2))))</f>
        <v>1684.9229354000329</v>
      </c>
      <c r="X1310" s="107">
        <f>((L1310+G1310+H1310+I1310+N1310+O1310+P1310+S1310)/('Life tables'!$I$2/2))/(1+oDR)^(((cycle + 0.5)/('Life tables'!$I$2/2)))</f>
        <v>2.3680900777051543</v>
      </c>
      <c r="Y1310" s="31">
        <f>((uNES*L1310+ uOCEX*G1310+uEREX*H1310+uHOEX*I1310+uNES*S1310+ uOCEX*N1310+uEREX*O1310+uHOEX*P1310)/('Life tables'!$I$2/2))/(1+oDR)^(((cycle + 0.5)/('Life tables'!$I$2/2)))</f>
        <v>1.5605698978767288</v>
      </c>
      <c r="Z1310" s="100">
        <f t="shared" si="407"/>
        <v>31100.94386082741</v>
      </c>
      <c r="AA1310" s="107">
        <f>((L1310+G1310+H1310+I1310+N1310+O1310+P1310+S1310)/('Life tables'!$I$2/2))</f>
        <v>4.9880449909274285</v>
      </c>
      <c r="AB1310" s="31">
        <f>((uNES*L1310+ uOCEX*G1310+uEREX*H1310+uHOEX*I1310+uNES*S1310+ uOCEX*N1310+uEREX*O1310+uHOEX*P1310)/('Life tables'!$I$2/2))</f>
        <v>3.2871185667225866</v>
      </c>
    </row>
    <row r="1311" spans="1:28" x14ac:dyDescent="0.25">
      <c r="A1311" s="4">
        <v>1305</v>
      </c>
      <c r="C1311" s="105">
        <f>IF(male=0,VLOOKUP((($A$5:$A$1570/'Life tables'!$I$2)*2)+age,lifetable,13,1),IF(male=1,VLOOKUP((($A$5:$A$1570/'Life tables'!$I$2)*2)+age,lifetable,10,1),"error"))</f>
        <v>4.4968558322060481E-3</v>
      </c>
      <c r="F1311" s="96">
        <f t="shared" si="400"/>
        <v>22.681388189178165</v>
      </c>
      <c r="G1311" s="96">
        <f t="shared" si="401"/>
        <v>2.2783929131330769</v>
      </c>
      <c r="H1311" s="96">
        <f t="shared" si="408"/>
        <v>0.13012092163883499</v>
      </c>
      <c r="I1311" s="96">
        <f t="shared" si="409"/>
        <v>5.213822269592594E-2</v>
      </c>
      <c r="J1311" s="96">
        <f t="shared" si="402"/>
        <v>0.11306013031668925</v>
      </c>
      <c r="K1311" s="96">
        <f t="shared" si="410"/>
        <v>5.4481532169915733E-2</v>
      </c>
      <c r="L1311" s="96">
        <f t="shared" si="411"/>
        <v>20.053194469223723</v>
      </c>
      <c r="M1311" s="96">
        <f t="shared" si="403"/>
        <v>107.36417738953672</v>
      </c>
      <c r="N1311" s="96">
        <f t="shared" si="404"/>
        <v>10.339402900790336</v>
      </c>
      <c r="O1311" s="96">
        <f t="shared" si="412"/>
        <v>0.2468004755093163</v>
      </c>
      <c r="P1311" s="96">
        <f t="shared" si="413"/>
        <v>0.2468004755093163</v>
      </c>
      <c r="Q1311" s="96">
        <f t="shared" si="405"/>
        <v>0.53151568381546066</v>
      </c>
      <c r="R1311" s="96">
        <f t="shared" si="406"/>
        <v>1.9346472172571849E-2</v>
      </c>
      <c r="S1311" s="96">
        <f t="shared" si="414"/>
        <v>95.980311381739725</v>
      </c>
      <c r="T1311" s="96">
        <f t="shared" si="417"/>
        <v>410.93854481020526</v>
      </c>
      <c r="U1311" s="96">
        <f t="shared" si="417"/>
        <v>459.73429342955501</v>
      </c>
      <c r="V1311" s="32">
        <f t="shared" si="416"/>
        <v>1000.0000000000005</v>
      </c>
      <c r="W1311" s="100">
        <f>IF(A1311=1,((cPH1_+cPHr+(cNES*L1311+(cNES+cOSEX)*G1311+(cNES+cEREX)*H1311+(cNES+cHOEX)*I1311+(cNES+cNES)*S1311+(cNES+cOSEX)*N1311+(cNES+cEREX)*O1311+(cNES+cHOEX)*P1311)))/(1+cDR)^(A$6:A$65537 + 0.5),(cPHr+(cNES*L1311+(cNES+cOSEX)*G1311+(cNES+cEREX)*H1311+(cNES+cHOEX)*I1311+(cNES+cNES)*S1311+(cNES+cOSEX)*N1311+(cNES+cEREX)*O1311+(cNES+cHOEX)*P1311))/(1+cDR)^(((cycle + 0.5)/('Life tables'!$I$2/2))))</f>
        <v>1671.8824333651798</v>
      </c>
      <c r="X1311" s="107">
        <f>((L1311+G1311+H1311+I1311+N1311+O1311+P1311+S1311)/('Life tables'!$I$2/2))/(1+oDR)^(((cycle + 0.5)/('Life tables'!$I$2/2)))</f>
        <v>2.3536636736937244</v>
      </c>
      <c r="Y1311" s="31">
        <f>((uNES*L1311+ uOCEX*G1311+uEREX*H1311+uHOEX*I1311+uNES*S1311+ uOCEX*N1311+uEREX*O1311+uHOEX*P1311)/('Life tables'!$I$2/2))/(1+oDR)^(((cycle + 0.5)/('Life tables'!$I$2/2)))</f>
        <v>1.5510629095454314</v>
      </c>
      <c r="Z1311" s="100">
        <f t="shared" si="407"/>
        <v>30929.286185854042</v>
      </c>
      <c r="AA1311" s="107">
        <f>((L1311+G1311+H1311+I1311+N1311+O1311+P1311+S1311)/('Life tables'!$I$2/2))</f>
        <v>4.9604897986203396</v>
      </c>
      <c r="AB1311" s="31">
        <f>((uNES*L1311+ uOCEX*G1311+uEREX*H1311+uHOEX*I1311+uNES*S1311+ uOCEX*N1311+uEREX*O1311+uHOEX*P1311)/('Life tables'!$I$2/2))</f>
        <v>3.2689597183372667</v>
      </c>
    </row>
    <row r="1312" spans="1:28" x14ac:dyDescent="0.25">
      <c r="A1312" s="4">
        <v>1306</v>
      </c>
      <c r="C1312" s="105">
        <f>IF(male=0,VLOOKUP((($A$5:$A$1570/'Life tables'!$I$2)*2)+age,lifetable,13,1),IF(male=1,VLOOKUP((($A$5:$A$1570/'Life tables'!$I$2)*2)+age,lifetable,10,1),"error"))</f>
        <v>4.4968558322060481E-3</v>
      </c>
      <c r="F1312" s="96">
        <f t="shared" si="400"/>
        <v>22.555957603037392</v>
      </c>
      <c r="G1312" s="96">
        <f t="shared" si="401"/>
        <v>2.2657931482434828</v>
      </c>
      <c r="H1312" s="96">
        <f t="shared" si="408"/>
        <v>0.12940133854567476</v>
      </c>
      <c r="I1312" s="96">
        <f t="shared" si="409"/>
        <v>5.1849892555877082E-2</v>
      </c>
      <c r="J1312" s="96">
        <f t="shared" si="402"/>
        <v>0.11243489528713581</v>
      </c>
      <c r="K1312" s="96">
        <f t="shared" si="410"/>
        <v>5.4180243269213418E-2</v>
      </c>
      <c r="L1312" s="96">
        <f t="shared" si="411"/>
        <v>19.942298085136009</v>
      </c>
      <c r="M1312" s="96">
        <f t="shared" si="403"/>
        <v>106.77120415720287</v>
      </c>
      <c r="N1312" s="96">
        <f t="shared" si="404"/>
        <v>10.282298293764482</v>
      </c>
      <c r="O1312" s="96">
        <f t="shared" si="412"/>
        <v>0.24543739445879684</v>
      </c>
      <c r="P1312" s="96">
        <f t="shared" si="413"/>
        <v>0.24543739445879684</v>
      </c>
      <c r="Q1312" s="96">
        <f t="shared" si="405"/>
        <v>0.52858011833420449</v>
      </c>
      <c r="R1312" s="96">
        <f t="shared" si="406"/>
        <v>1.9239621448081085E-2</v>
      </c>
      <c r="S1312" s="96">
        <f t="shared" si="414"/>
        <v>95.450211334738512</v>
      </c>
      <c r="T1312" s="96">
        <f t="shared" si="417"/>
        <v>411.57955982382657</v>
      </c>
      <c r="U1312" s="96">
        <f t="shared" si="417"/>
        <v>459.80771329427228</v>
      </c>
      <c r="V1312" s="32">
        <f t="shared" si="416"/>
        <v>1000.0000000000005</v>
      </c>
      <c r="W1312" s="100">
        <f>IF(A1312=1,((cPH1_+cPHr+(cNES*L1312+(cNES+cOSEX)*G1312+(cNES+cEREX)*H1312+(cNES+cHOEX)*I1312+(cNES+cNES)*S1312+(cNES+cOSEX)*N1312+(cNES+cEREX)*O1312+(cNES+cHOEX)*P1312)))/(1+cDR)^(A$6:A$65537 + 0.5),(cPHr+(cNES*L1312+(cNES+cOSEX)*G1312+(cNES+cEREX)*H1312+(cNES+cHOEX)*I1312+(cNES+cNES)*S1312+(cNES+cOSEX)*N1312+(cNES+cEREX)*O1312+(cNES+cHOEX)*P1312))/(1+cDR)^(((cycle + 0.5)/('Life tables'!$I$2/2))))</f>
        <v>1658.9428798904516</v>
      </c>
      <c r="X1312" s="107">
        <f>((L1312+G1312+H1312+I1312+N1312+O1312+P1312+S1312)/('Life tables'!$I$2/2))/(1+oDR)^(((cycle + 0.5)/('Life tables'!$I$2/2)))</f>
        <v>2.3393251607883392</v>
      </c>
      <c r="Y1312" s="31">
        <f>((uNES*L1312+ uOCEX*G1312+uEREX*H1312+uHOEX*I1312+uNES*S1312+ uOCEX*N1312+uEREX*O1312+uHOEX*P1312)/('Life tables'!$I$2/2))/(1+oDR)^(((cycle + 0.5)/('Life tables'!$I$2/2)))</f>
        <v>1.5416138412647686</v>
      </c>
      <c r="Z1312" s="100">
        <f t="shared" si="407"/>
        <v>30758.576347932234</v>
      </c>
      <c r="AA1312" s="107">
        <f>((L1312+G1312+H1312+I1312+N1312+O1312+P1312+S1312)/('Life tables'!$I$2/2))</f>
        <v>4.9330868395084142</v>
      </c>
      <c r="AB1312" s="31">
        <f>((uNES*L1312+ uOCEX*G1312+uEREX*H1312+uHOEX*I1312+uNES*S1312+ uOCEX*N1312+uEREX*O1312+uHOEX*P1312)/('Life tables'!$I$2/2))</f>
        <v>3.2509011912582646</v>
      </c>
    </row>
    <row r="1313" spans="1:28" x14ac:dyDescent="0.25">
      <c r="A1313" s="4">
        <v>1307</v>
      </c>
      <c r="C1313" s="105">
        <f>IF(male=0,VLOOKUP((($A$5:$A$1570/'Life tables'!$I$2)*2)+age,lifetable,13,1),IF(male=1,VLOOKUP((($A$5:$A$1570/'Life tables'!$I$2)*2)+age,lifetable,10,1),"error"))</f>
        <v>4.4968558322060481E-3</v>
      </c>
      <c r="F1313" s="96">
        <f t="shared" si="400"/>
        <v>22.431225037935416</v>
      </c>
      <c r="G1313" s="96">
        <f t="shared" si="401"/>
        <v>2.2532635010281132</v>
      </c>
      <c r="H1313" s="96">
        <f t="shared" si="408"/>
        <v>0.12868575993143505</v>
      </c>
      <c r="I1313" s="96">
        <f t="shared" si="409"/>
        <v>5.1563166972659752E-2</v>
      </c>
      <c r="J1313" s="96">
        <f t="shared" si="402"/>
        <v>0.11181313968965906</v>
      </c>
      <c r="K1313" s="96">
        <f t="shared" si="410"/>
        <v>5.3880631040827784E-2</v>
      </c>
      <c r="L1313" s="96">
        <f t="shared" si="411"/>
        <v>19.83201883927272</v>
      </c>
      <c r="M1313" s="96">
        <f t="shared" si="403"/>
        <v>106.1815018439662</v>
      </c>
      <c r="N1313" s="96">
        <f t="shared" si="404"/>
        <v>10.225508683334549</v>
      </c>
      <c r="O1313" s="96">
        <f t="shared" si="412"/>
        <v>0.24408183234437097</v>
      </c>
      <c r="P1313" s="96">
        <f t="shared" si="413"/>
        <v>0.24408183234437097</v>
      </c>
      <c r="Q1313" s="96">
        <f t="shared" si="405"/>
        <v>0.52566074582198974</v>
      </c>
      <c r="R1313" s="96">
        <f t="shared" si="406"/>
        <v>1.9133360126376533E-2</v>
      </c>
      <c r="S1313" s="96">
        <f t="shared" si="414"/>
        <v>94.923035389994538</v>
      </c>
      <c r="T1313" s="96">
        <f t="shared" si="417"/>
        <v>412.21703370933824</v>
      </c>
      <c r="U1313" s="96">
        <f t="shared" si="417"/>
        <v>459.88072728543949</v>
      </c>
      <c r="V1313" s="32">
        <f t="shared" si="416"/>
        <v>1000.0000000000005</v>
      </c>
      <c r="W1313" s="100">
        <f>IF(A1313=1,((cPH1_+cPHr+(cNES*L1313+(cNES+cOSEX)*G1313+(cNES+cEREX)*H1313+(cNES+cHOEX)*I1313+(cNES+cNES)*S1313+(cNES+cOSEX)*N1313+(cNES+cEREX)*O1313+(cNES+cHOEX)*P1313)))/(1+cDR)^(A$6:A$65537 + 0.5),(cPHr+(cNES*L1313+(cNES+cOSEX)*G1313+(cNES+cEREX)*H1313+(cNES+cHOEX)*I1313+(cNES+cNES)*S1313+(cNES+cOSEX)*N1313+(cNES+cEREX)*O1313+(cNES+cHOEX)*P1313))/(1+cDR)^(((cycle + 0.5)/('Life tables'!$I$2/2))))</f>
        <v>1646.1034942225251</v>
      </c>
      <c r="X1313" s="107">
        <f>((L1313+G1313+H1313+I1313+N1313+O1313+P1313+S1313)/('Life tables'!$I$2/2))/(1+oDR)^(((cycle + 0.5)/('Life tables'!$I$2/2)))</f>
        <v>2.3250740033125656</v>
      </c>
      <c r="Y1313" s="31">
        <f>((uNES*L1313+ uOCEX*G1313+uEREX*H1313+uHOEX*I1313+uNES*S1313+ uOCEX*N1313+uEREX*O1313+uHOEX*P1313)/('Life tables'!$I$2/2))/(1+oDR)^(((cycle + 0.5)/('Life tables'!$I$2/2)))</f>
        <v>1.5322223400295829</v>
      </c>
      <c r="Z1313" s="100">
        <f t="shared" si="407"/>
        <v>30588.809127406341</v>
      </c>
      <c r="AA1313" s="107">
        <f>((L1313+G1313+H1313+I1313+N1313+O1313+P1313+S1313)/('Life tables'!$I$2/2))</f>
        <v>4.9058352721165397</v>
      </c>
      <c r="AB1313" s="31">
        <f>((uNES*L1313+ uOCEX*G1313+uEREX*H1313+uHOEX*I1313+uNES*S1313+ uOCEX*N1313+uEREX*O1313+uHOEX*P1313)/('Life tables'!$I$2/2))</f>
        <v>3.2329424309646644</v>
      </c>
    </row>
    <row r="1314" spans="1:28" x14ac:dyDescent="0.25">
      <c r="A1314" s="4">
        <v>1308</v>
      </c>
      <c r="C1314" s="105">
        <f>IF(male=0,VLOOKUP((($A$5:$A$1570/'Life tables'!$I$2)*2)+age,lifetable,13,1),IF(male=1,VLOOKUP((($A$5:$A$1570/'Life tables'!$I$2)*2)+age,lifetable,10,1),"error"))</f>
        <v>4.4968558322060481E-3</v>
      </c>
      <c r="F1314" s="96">
        <f t="shared" si="400"/>
        <v>22.307186443101241</v>
      </c>
      <c r="G1314" s="96">
        <f t="shared" si="401"/>
        <v>2.240803564578544</v>
      </c>
      <c r="H1314" s="96">
        <f t="shared" si="408"/>
        <v>0.12797416255723598</v>
      </c>
      <c r="I1314" s="96">
        <f t="shared" si="409"/>
        <v>5.1278036634674548E-2</v>
      </c>
      <c r="J1314" s="96">
        <f t="shared" si="402"/>
        <v>0.11119484333234253</v>
      </c>
      <c r="K1314" s="96">
        <f t="shared" si="410"/>
        <v>5.3582685754657265E-2</v>
      </c>
      <c r="L1314" s="96">
        <f t="shared" si="411"/>
        <v>19.722353150243787</v>
      </c>
      <c r="M1314" s="96">
        <f t="shared" si="403"/>
        <v>105.59505256212154</v>
      </c>
      <c r="N1314" s="96">
        <f t="shared" si="404"/>
        <v>10.169032346875774</v>
      </c>
      <c r="O1314" s="96">
        <f t="shared" si="412"/>
        <v>0.24273374804716416</v>
      </c>
      <c r="P1314" s="96">
        <f t="shared" si="413"/>
        <v>0.24273374804716416</v>
      </c>
      <c r="Q1314" s="96">
        <f t="shared" si="405"/>
        <v>0.52275747772417891</v>
      </c>
      <c r="R1314" s="96">
        <f t="shared" si="406"/>
        <v>1.9027684984185778E-2</v>
      </c>
      <c r="S1314" s="96">
        <f t="shared" si="414"/>
        <v>94.398767556443062</v>
      </c>
      <c r="T1314" s="96">
        <f t="shared" si="417"/>
        <v>412.85098603039478</v>
      </c>
      <c r="U1314" s="96">
        <f t="shared" si="417"/>
        <v>459.95333765617835</v>
      </c>
      <c r="V1314" s="32">
        <f t="shared" si="416"/>
        <v>1000.0000000000005</v>
      </c>
      <c r="W1314" s="100">
        <f>IF(A1314=1,((cPH1_+cPHr+(cNES*L1314+(cNES+cOSEX)*G1314+(cNES+cEREX)*H1314+(cNES+cHOEX)*I1314+(cNES+cNES)*S1314+(cNES+cOSEX)*N1314+(cNES+cEREX)*O1314+(cNES+cHOEX)*P1314)))/(1+cDR)^(A$6:A$65537 + 0.5),(cPHr+(cNES*L1314+(cNES+cOSEX)*G1314+(cNES+cEREX)*H1314+(cNES+cHOEX)*I1314+(cNES+cNES)*S1314+(cNES+cOSEX)*N1314+(cNES+cEREX)*O1314+(cNES+cHOEX)*P1314))/(1+cDR)^(((cycle + 0.5)/('Life tables'!$I$2/2))))</f>
        <v>1633.3635016147275</v>
      </c>
      <c r="X1314" s="107">
        <f>((L1314+G1314+H1314+I1314+N1314+O1314+P1314+S1314)/('Life tables'!$I$2/2))/(1+oDR)^(((cycle + 0.5)/('Life tables'!$I$2/2)))</f>
        <v>2.3109096688629296</v>
      </c>
      <c r="Y1314" s="31">
        <f>((uNES*L1314+ uOCEX*G1314+uEREX*H1314+uHOEX*I1314+uNES*S1314+ uOCEX*N1314+uEREX*O1314+uHOEX*P1314)/('Life tables'!$I$2/2))/(1+oDR)^(((cycle + 0.5)/('Life tables'!$I$2/2)))</f>
        <v>1.522888054991389</v>
      </c>
      <c r="Z1314" s="100">
        <f t="shared" si="407"/>
        <v>30419.979332832638</v>
      </c>
      <c r="AA1314" s="107">
        <f>((L1314+G1314+H1314+I1314+N1314+O1314+P1314+S1314)/('Life tables'!$I$2/2))</f>
        <v>4.8787342596375503</v>
      </c>
      <c r="AB1314" s="31">
        <f>((uNES*L1314+ uOCEX*G1314+uEREX*H1314+uHOEX*I1314+uNES*S1314+ uOCEX*N1314+uEREX*O1314+uHOEX*P1314)/('Life tables'!$I$2/2))</f>
        <v>3.2150828860113161</v>
      </c>
    </row>
    <row r="1315" spans="1:28" x14ac:dyDescent="0.25">
      <c r="A1315" s="4">
        <v>1309</v>
      </c>
      <c r="C1315" s="105">
        <f>IF(male=0,VLOOKUP((($A$5:$A$1570/'Life tables'!$I$2)*2)+age,lifetable,13,1),IF(male=1,VLOOKUP((($A$5:$A$1570/'Life tables'!$I$2)*2)+age,lifetable,10,1),"error"))</f>
        <v>4.4968558322060481E-3</v>
      </c>
      <c r="F1315" s="96">
        <f t="shared" si="400"/>
        <v>22.183837797550474</v>
      </c>
      <c r="G1315" s="96">
        <f t="shared" si="401"/>
        <v>2.2284129349784774</v>
      </c>
      <c r="H1315" s="96">
        <f t="shared" si="408"/>
        <v>0.12726652335508054</v>
      </c>
      <c r="I1315" s="96">
        <f t="shared" si="409"/>
        <v>5.0994492298793236E-2</v>
      </c>
      <c r="J1315" s="96">
        <f t="shared" si="402"/>
        <v>0.11057998617174729</v>
      </c>
      <c r="K1315" s="96">
        <f t="shared" si="410"/>
        <v>5.3286397752148842E-2</v>
      </c>
      <c r="L1315" s="96">
        <f t="shared" si="411"/>
        <v>19.613297462994225</v>
      </c>
      <c r="M1315" s="96">
        <f t="shared" si="403"/>
        <v>105.01183851587693</v>
      </c>
      <c r="N1315" s="96">
        <f t="shared" si="404"/>
        <v>10.112867570614833</v>
      </c>
      <c r="O1315" s="96">
        <f t="shared" si="412"/>
        <v>0.24139310065958489</v>
      </c>
      <c r="P1315" s="96">
        <f t="shared" si="413"/>
        <v>0.24139310065958489</v>
      </c>
      <c r="Q1315" s="96">
        <f t="shared" si="405"/>
        <v>0.5198702259411585</v>
      </c>
      <c r="R1315" s="96">
        <f t="shared" si="406"/>
        <v>1.892259281479871E-2</v>
      </c>
      <c r="S1315" s="96">
        <f t="shared" si="414"/>
        <v>93.87739192518697</v>
      </c>
      <c r="T1315" s="96">
        <f t="shared" si="417"/>
        <v>413.4814362425077</v>
      </c>
      <c r="U1315" s="96">
        <f t="shared" si="417"/>
        <v>460.02554664674528</v>
      </c>
      <c r="V1315" s="32">
        <f t="shared" si="416"/>
        <v>1000.0000000000006</v>
      </c>
      <c r="W1315" s="100">
        <f>IF(A1315=1,((cPH1_+cPHr+(cNES*L1315+(cNES+cOSEX)*G1315+(cNES+cEREX)*H1315+(cNES+cHOEX)*I1315+(cNES+cNES)*S1315+(cNES+cOSEX)*N1315+(cNES+cEREX)*O1315+(cNES+cHOEX)*P1315)))/(1+cDR)^(A$6:A$65537 + 0.5),(cPHr+(cNES*L1315+(cNES+cOSEX)*G1315+(cNES+cEREX)*H1315+(cNES+cHOEX)*I1315+(cNES+cNES)*S1315+(cNES+cOSEX)*N1315+(cNES+cEREX)*O1315+(cNES+cHOEX)*P1315))/(1+cDR)^(((cycle + 0.5)/('Life tables'!$I$2/2))))</f>
        <v>1620.7221332821066</v>
      </c>
      <c r="X1315" s="107">
        <f>((L1315+G1315+H1315+I1315+N1315+O1315+P1315+S1315)/('Life tables'!$I$2/2))/(1+oDR)^(((cycle + 0.5)/('Life tables'!$I$2/2)))</f>
        <v>2.2968316282885954</v>
      </c>
      <c r="Y1315" s="31">
        <f>((uNES*L1315+ uOCEX*G1315+uEREX*H1315+uHOEX*I1315+uNES*S1315+ uOCEX*N1315+uEREX*O1315+uHOEX*P1315)/('Life tables'!$I$2/2))/(1+oDR)^(((cycle + 0.5)/('Life tables'!$I$2/2)))</f>
        <v>1.5136106374449911</v>
      </c>
      <c r="Z1315" s="100">
        <f t="shared" si="407"/>
        <v>30252.081800847009</v>
      </c>
      <c r="AA1315" s="107">
        <f>((L1315+G1315+H1315+I1315+N1315+O1315+P1315+S1315)/('Life tables'!$I$2/2))</f>
        <v>4.8517829699056847</v>
      </c>
      <c r="AB1315" s="31">
        <f>((uNES*L1315+ uOCEX*G1315+uEREX*H1315+uHOEX*I1315+uNES*S1315+ uOCEX*N1315+uEREX*O1315+uHOEX*P1315)/('Life tables'!$I$2/2))</f>
        <v>3.1973220080113611</v>
      </c>
    </row>
    <row r="1316" spans="1:28" x14ac:dyDescent="0.25">
      <c r="A1316" s="4">
        <v>1310</v>
      </c>
      <c r="C1316" s="105">
        <f>IF(male=0,VLOOKUP((($A$5:$A$1570/'Life tables'!$I$2)*2)+age,lifetable,13,1),IF(male=1,VLOOKUP((($A$5:$A$1570/'Life tables'!$I$2)*2)+age,lifetable,10,1),"error"))</f>
        <v>4.4968558322060481E-3</v>
      </c>
      <c r="F1316" s="96">
        <f t="shared" si="400"/>
        <v>22.061175109638889</v>
      </c>
      <c r="G1316" s="96">
        <f t="shared" si="401"/>
        <v>2.2160912112588966</v>
      </c>
      <c r="H1316" s="96">
        <f t="shared" si="408"/>
        <v>0.1265628194252934</v>
      </c>
      <c r="I1316" s="96">
        <f t="shared" si="409"/>
        <v>5.0712524789332483E-2</v>
      </c>
      <c r="J1316" s="96">
        <f t="shared" si="402"/>
        <v>0.10996854831068656</v>
      </c>
      <c r="K1316" s="96">
        <f t="shared" si="410"/>
        <v>5.2991757445225662E-2</v>
      </c>
      <c r="L1316" s="96">
        <f t="shared" si="411"/>
        <v>19.504848248409456</v>
      </c>
      <c r="M1316" s="96">
        <f t="shared" si="403"/>
        <v>104.43184200110866</v>
      </c>
      <c r="N1316" s="96">
        <f t="shared" si="404"/>
        <v>10.057012649606257</v>
      </c>
      <c r="O1316" s="96">
        <f t="shared" si="412"/>
        <v>0.24005984948476142</v>
      </c>
      <c r="P1316" s="96">
        <f t="shared" si="413"/>
        <v>0.24005984948476142</v>
      </c>
      <c r="Q1316" s="96">
        <f t="shared" si="405"/>
        <v>0.51699890282712602</v>
      </c>
      <c r="R1316" s="96">
        <f t="shared" si="406"/>
        <v>1.8818080428023354E-2</v>
      </c>
      <c r="S1316" s="96">
        <f t="shared" si="414"/>
        <v>93.358892669277736</v>
      </c>
      <c r="T1316" s="96">
        <f t="shared" si="417"/>
        <v>414.10840369364553</v>
      </c>
      <c r="U1316" s="96">
        <f t="shared" si="417"/>
        <v>460.09735648461856</v>
      </c>
      <c r="V1316" s="32">
        <f t="shared" si="416"/>
        <v>1000.0000000000006</v>
      </c>
      <c r="W1316" s="100">
        <f>IF(A1316=1,((cPH1_+cPHr+(cNES*L1316+(cNES+cOSEX)*G1316+(cNES+cEREX)*H1316+(cNES+cHOEX)*I1316+(cNES+cNES)*S1316+(cNES+cOSEX)*N1316+(cNES+cEREX)*O1316+(cNES+cHOEX)*P1316)))/(1+cDR)^(A$6:A$65537 + 0.5),(cPHr+(cNES*L1316+(cNES+cOSEX)*G1316+(cNES+cEREX)*H1316+(cNES+cHOEX)*I1316+(cNES+cNES)*S1316+(cNES+cOSEX)*N1316+(cNES+cEREX)*O1316+(cNES+cHOEX)*P1316))/(1+cDR)^(((cycle + 0.5)/('Life tables'!$I$2/2))))</f>
        <v>1608.1786263567947</v>
      </c>
      <c r="X1316" s="107">
        <f>((L1316+G1316+H1316+I1316+N1316+O1316+P1316+S1316)/('Life tables'!$I$2/2))/(1+oDR)^(((cycle + 0.5)/('Life tables'!$I$2/2)))</f>
        <v>2.2828393556711952</v>
      </c>
      <c r="Y1316" s="31">
        <f>((uNES*L1316+ uOCEX*G1316+uEREX*H1316+uHOEX*I1316+uNES*S1316+ uOCEX*N1316+uEREX*O1316+uHOEX*P1316)/('Life tables'!$I$2/2))/(1+oDR)^(((cycle + 0.5)/('Life tables'!$I$2/2)))</f>
        <v>1.5043897408152005</v>
      </c>
      <c r="Z1316" s="100">
        <f t="shared" si="407"/>
        <v>30085.11139603272</v>
      </c>
      <c r="AA1316" s="107">
        <f>((L1316+G1316+H1316+I1316+N1316+O1316+P1316+S1316)/('Life tables'!$I$2/2))</f>
        <v>4.8249805753702422</v>
      </c>
      <c r="AB1316" s="31">
        <f>((uNES*L1316+ uOCEX*G1316+uEREX*H1316+uHOEX*I1316+uNES*S1316+ uOCEX*N1316+uEREX*O1316+uHOEX*P1316)/('Life tables'!$I$2/2))</f>
        <v>3.1796592516188875</v>
      </c>
    </row>
    <row r="1317" spans="1:28" x14ac:dyDescent="0.25">
      <c r="A1317" s="4">
        <v>1311</v>
      </c>
      <c r="C1317" s="105">
        <f>IF(male=0,VLOOKUP((($A$5:$A$1570/'Life tables'!$I$2)*2)+age,lifetable,13,1),IF(male=1,VLOOKUP((($A$5:$A$1570/'Life tables'!$I$2)*2)+age,lifetable,10,1),"error"))</f>
        <v>4.4968558322060481E-3</v>
      </c>
      <c r="F1317" s="96">
        <f t="shared" si="400"/>
        <v>21.939194416629249</v>
      </c>
      <c r="G1317" s="96">
        <f t="shared" si="401"/>
        <v>2.2038379953545535</v>
      </c>
      <c r="H1317" s="96">
        <f t="shared" si="408"/>
        <v>0.12586302803403582</v>
      </c>
      <c r="I1317" s="96">
        <f t="shared" si="409"/>
        <v>5.0432124997058111E-2</v>
      </c>
      <c r="J1317" s="96">
        <f t="shared" si="402"/>
        <v>0.10936050999606654</v>
      </c>
      <c r="K1317" s="96">
        <f t="shared" si="410"/>
        <v>5.2698755315246502E-2</v>
      </c>
      <c r="L1317" s="96">
        <f t="shared" si="411"/>
        <v>19.39700200293229</v>
      </c>
      <c r="M1317" s="96">
        <f t="shared" si="403"/>
        <v>103.85504540510726</v>
      </c>
      <c r="N1317" s="96">
        <f t="shared" si="404"/>
        <v>10.001465887707964</v>
      </c>
      <c r="O1317" s="96">
        <f t="shared" si="412"/>
        <v>0.23873395403595807</v>
      </c>
      <c r="P1317" s="96">
        <f t="shared" si="413"/>
        <v>0.23873395403595807</v>
      </c>
      <c r="Q1317" s="96">
        <f t="shared" si="405"/>
        <v>0.51414342118883438</v>
      </c>
      <c r="R1317" s="96">
        <f t="shared" si="406"/>
        <v>1.8714144650140121E-2</v>
      </c>
      <c r="S1317" s="96">
        <f t="shared" si="414"/>
        <v>92.843254043488415</v>
      </c>
      <c r="T1317" s="96">
        <f t="shared" si="417"/>
        <v>414.73190762483046</v>
      </c>
      <c r="U1317" s="96">
        <f t="shared" si="417"/>
        <v>460.16876938458392</v>
      </c>
      <c r="V1317" s="32">
        <f t="shared" si="416"/>
        <v>1000.0000000000006</v>
      </c>
      <c r="W1317" s="100">
        <f>IF(A1317=1,((cPH1_+cPHr+(cNES*L1317+(cNES+cOSEX)*G1317+(cNES+cEREX)*H1317+(cNES+cHOEX)*I1317+(cNES+cNES)*S1317+(cNES+cOSEX)*N1317+(cNES+cEREX)*O1317+(cNES+cHOEX)*P1317)))/(1+cDR)^(A$6:A$65537 + 0.5),(cPHr+(cNES*L1317+(cNES+cOSEX)*G1317+(cNES+cEREX)*H1317+(cNES+cHOEX)*I1317+(cNES+cNES)*S1317+(cNES+cOSEX)*N1317+(cNES+cEREX)*O1317+(cNES+cHOEX)*P1317))/(1+cDR)^(((cycle + 0.5)/('Life tables'!$I$2/2))))</f>
        <v>1595.7322238436541</v>
      </c>
      <c r="X1317" s="107">
        <f>((L1317+G1317+H1317+I1317+N1317+O1317+P1317+S1317)/('Life tables'!$I$2/2))/(1+oDR)^(((cycle + 0.5)/('Life tables'!$I$2/2)))</f>
        <v>2.2689323283047984</v>
      </c>
      <c r="Y1317" s="31">
        <f>((uNES*L1317+ uOCEX*G1317+uEREX*H1317+uHOEX*I1317+uNES*S1317+ uOCEX*N1317+uEREX*O1317+uHOEX*P1317)/('Life tables'!$I$2/2))/(1+oDR)^(((cycle + 0.5)/('Life tables'!$I$2/2)))</f>
        <v>1.4952250206436406</v>
      </c>
      <c r="Z1317" s="100">
        <f t="shared" si="407"/>
        <v>29919.063010787882</v>
      </c>
      <c r="AA1317" s="107">
        <f>((L1317+G1317+H1317+I1317+N1317+O1317+P1317+S1317)/('Life tables'!$I$2/2))</f>
        <v>4.7983262530694013</v>
      </c>
      <c r="AB1317" s="31">
        <f>((uNES*L1317+ uOCEX*G1317+uEREX*H1317+uHOEX*I1317+uNES*S1317+ uOCEX*N1317+uEREX*O1317+uHOEX*P1317)/('Life tables'!$I$2/2))</f>
        <v>3.1620940745116917</v>
      </c>
    </row>
    <row r="1318" spans="1:28" x14ac:dyDescent="0.25">
      <c r="A1318" s="4">
        <v>1312</v>
      </c>
      <c r="C1318" s="105">
        <f>IF(male=0,VLOOKUP((($A$5:$A$1570/'Life tables'!$I$2)*2)+age,lifetable,13,1),IF(male=1,VLOOKUP((($A$5:$A$1570/'Life tables'!$I$2)*2)+age,lifetable,10,1),"error"))</f>
        <v>4.4968558322060481E-3</v>
      </c>
      <c r="F1318" s="96">
        <f t="shared" si="400"/>
        <v>21.817891784270785</v>
      </c>
      <c r="G1318" s="96">
        <f t="shared" si="401"/>
        <v>2.1916528920617231</v>
      </c>
      <c r="H1318" s="96">
        <f t="shared" si="408"/>
        <v>0.12516712661089316</v>
      </c>
      <c r="I1318" s="96">
        <f t="shared" si="409"/>
        <v>5.0153283878218428E-2</v>
      </c>
      <c r="J1318" s="96">
        <f t="shared" si="402"/>
        <v>0.10875585161679023</v>
      </c>
      <c r="K1318" s="96">
        <f t="shared" si="410"/>
        <v>5.2407381911995718E-2</v>
      </c>
      <c r="L1318" s="96">
        <f t="shared" si="411"/>
        <v>19.289755248191163</v>
      </c>
      <c r="M1318" s="96">
        <f t="shared" si="403"/>
        <v>103.28143120631546</v>
      </c>
      <c r="N1318" s="96">
        <f t="shared" si="404"/>
        <v>9.9462255975560225</v>
      </c>
      <c r="O1318" s="96">
        <f t="shared" si="412"/>
        <v>0.23741537403597282</v>
      </c>
      <c r="P1318" s="96">
        <f t="shared" si="413"/>
        <v>0.23741537403597282</v>
      </c>
      <c r="Q1318" s="96">
        <f t="shared" si="405"/>
        <v>0.51130369428429245</v>
      </c>
      <c r="R1318" s="96">
        <f t="shared" si="406"/>
        <v>1.8610782323854561E-2</v>
      </c>
      <c r="S1318" s="96">
        <f t="shared" si="414"/>
        <v>92.330460384079345</v>
      </c>
      <c r="T1318" s="96">
        <f t="shared" si="417"/>
        <v>415.35196717073154</v>
      </c>
      <c r="U1318" s="96">
        <f t="shared" si="417"/>
        <v>460.23978754881978</v>
      </c>
      <c r="V1318" s="32">
        <f t="shared" si="416"/>
        <v>1000.0000000000007</v>
      </c>
      <c r="W1318" s="100">
        <f>IF(A1318=1,((cPH1_+cPHr+(cNES*L1318+(cNES+cOSEX)*G1318+(cNES+cEREX)*H1318+(cNES+cHOEX)*I1318+(cNES+cNES)*S1318+(cNES+cOSEX)*N1318+(cNES+cEREX)*O1318+(cNES+cHOEX)*P1318)))/(1+cDR)^(A$6:A$65537 + 0.5),(cPHr+(cNES*L1318+(cNES+cOSEX)*G1318+(cNES+cEREX)*H1318+(cNES+cHOEX)*I1318+(cNES+cNES)*S1318+(cNES+cOSEX)*N1318+(cNES+cEREX)*O1318+(cNES+cHOEX)*P1318))/(1+cDR)^(((cycle + 0.5)/('Life tables'!$I$2/2))))</f>
        <v>1583.382174576205</v>
      </c>
      <c r="X1318" s="107">
        <f>((L1318+G1318+H1318+I1318+N1318+O1318+P1318+S1318)/('Life tables'!$I$2/2))/(1+oDR)^(((cycle + 0.5)/('Life tables'!$I$2/2)))</f>
        <v>2.2551100266760007</v>
      </c>
      <c r="Y1318" s="31">
        <f>((uNES*L1318+ uOCEX*G1318+uEREX*H1318+uHOEX*I1318+uNES*S1318+ uOCEX*N1318+uEREX*O1318+uHOEX*P1318)/('Life tables'!$I$2/2))/(1+oDR)^(((cycle + 0.5)/('Life tables'!$I$2/2)))</f>
        <v>1.4861161345756315</v>
      </c>
      <c r="Z1318" s="100">
        <f t="shared" si="407"/>
        <v>29753.931565192888</v>
      </c>
      <c r="AA1318" s="107">
        <f>((L1318+G1318+H1318+I1318+N1318+O1318+P1318+S1318)/('Life tables'!$I$2/2))</f>
        <v>4.7718191846042055</v>
      </c>
      <c r="AB1318" s="31">
        <f>((uNES*L1318+ uOCEX*G1318+uEREX*H1318+uHOEX*I1318+uNES*S1318+ uOCEX*N1318+uEREX*O1318+uHOEX*P1318)/('Life tables'!$I$2/2))</f>
        <v>3.1446259373741414</v>
      </c>
    </row>
    <row r="1319" spans="1:28" x14ac:dyDescent="0.25">
      <c r="A1319" s="4">
        <v>1313</v>
      </c>
      <c r="C1319" s="105">
        <f>IF(male=0,VLOOKUP((($A$5:$A$1570/'Life tables'!$I$2)*2)+age,lifetable,13,1),IF(male=1,VLOOKUP((($A$5:$A$1570/'Life tables'!$I$2)*2)+age,lifetable,10,1),"error"))</f>
        <v>4.4968558322060481E-3</v>
      </c>
      <c r="F1319" s="96">
        <f t="shared" si="400"/>
        <v>21.697263306390926</v>
      </c>
      <c r="G1319" s="96">
        <f t="shared" si="401"/>
        <v>2.1795355089971968</v>
      </c>
      <c r="H1319" s="96">
        <f t="shared" si="408"/>
        <v>0.12447509274653269</v>
      </c>
      <c r="I1319" s="96">
        <f t="shared" si="409"/>
        <v>4.9875992453605737E-2</v>
      </c>
      <c r="J1319" s="96">
        <f t="shared" si="402"/>
        <v>0.10815455370172224</v>
      </c>
      <c r="K1319" s="96">
        <f t="shared" si="410"/>
        <v>5.2117627852702499E-2</v>
      </c>
      <c r="L1319" s="96">
        <f t="shared" si="411"/>
        <v>19.183104530639167</v>
      </c>
      <c r="M1319" s="96">
        <f t="shared" si="403"/>
        <v>102.71098197405838</v>
      </c>
      <c r="N1319" s="96">
        <f t="shared" si="404"/>
        <v>9.8912901005386775</v>
      </c>
      <c r="O1319" s="96">
        <f t="shared" si="412"/>
        <v>0.23610406941651702</v>
      </c>
      <c r="P1319" s="96">
        <f t="shared" si="413"/>
        <v>0.23610406941651702</v>
      </c>
      <c r="Q1319" s="96">
        <f t="shared" si="405"/>
        <v>0.50847963582143063</v>
      </c>
      <c r="R1319" s="96">
        <f t="shared" si="406"/>
        <v>1.850799030824879E-2</v>
      </c>
      <c r="S1319" s="96">
        <f t="shared" si="414"/>
        <v>91.820496108556995</v>
      </c>
      <c r="T1319" s="96">
        <f t="shared" si="417"/>
        <v>415.9686013602547</v>
      </c>
      <c r="U1319" s="96">
        <f t="shared" si="417"/>
        <v>460.31041316698071</v>
      </c>
      <c r="V1319" s="32">
        <f t="shared" si="416"/>
        <v>1000.0000000000007</v>
      </c>
      <c r="W1319" s="100">
        <f>IF(A1319=1,((cPH1_+cPHr+(cNES*L1319+(cNES+cOSEX)*G1319+(cNES+cEREX)*H1319+(cNES+cHOEX)*I1319+(cNES+cNES)*S1319+(cNES+cOSEX)*N1319+(cNES+cEREX)*O1319+(cNES+cHOEX)*P1319)))/(1+cDR)^(A$6:A$65537 + 0.5),(cPHr+(cNES*L1319+(cNES+cOSEX)*G1319+(cNES+cEREX)*H1319+(cNES+cHOEX)*I1319+(cNES+cNES)*S1319+(cNES+cOSEX)*N1319+(cNES+cEREX)*O1319+(cNES+cHOEX)*P1319))/(1+cDR)^(((cycle + 0.5)/('Life tables'!$I$2/2))))</f>
        <v>1571.1277331728397</v>
      </c>
      <c r="X1319" s="107">
        <f>((L1319+G1319+H1319+I1319+N1319+O1319+P1319+S1319)/('Life tables'!$I$2/2))/(1+oDR)^(((cycle + 0.5)/('Life tables'!$I$2/2)))</f>
        <v>2.2413719344441656</v>
      </c>
      <c r="Y1319" s="31">
        <f>((uNES*L1319+ uOCEX*G1319+uEREX*H1319+uHOEX*I1319+uNES*S1319+ uOCEX*N1319+uEREX*O1319+uHOEX*P1319)/('Life tables'!$I$2/2))/(1+oDR)^(((cycle + 0.5)/('Life tables'!$I$2/2)))</f>
        <v>1.4770627423471794</v>
      </c>
      <c r="Z1319" s="100">
        <f t="shared" si="407"/>
        <v>29589.712006877769</v>
      </c>
      <c r="AA1319" s="107">
        <f>((L1319+G1319+H1319+I1319+N1319+O1319+P1319+S1319)/('Life tables'!$I$2/2))</f>
        <v>4.7454585561127294</v>
      </c>
      <c r="AB1319" s="31">
        <f>((uNES*L1319+ uOCEX*G1319+uEREX*H1319+uHOEX*I1319+uNES*S1319+ uOCEX*N1319+uEREX*O1319+uHOEX*P1319)/('Life tables'!$I$2/2))</f>
        <v>3.1272543038801763</v>
      </c>
    </row>
    <row r="1320" spans="1:28" x14ac:dyDescent="0.25">
      <c r="A1320" s="4">
        <v>1314</v>
      </c>
      <c r="C1320" s="105">
        <f>IF(male=0,VLOOKUP((($A$5:$A$1570/'Life tables'!$I$2)*2)+age,lifetable,13,1),IF(male=1,VLOOKUP((($A$5:$A$1570/'Life tables'!$I$2)*2)+age,lifetable,10,1),"error"))</f>
        <v>4.4968558322060481E-3</v>
      </c>
      <c r="F1320" s="96">
        <f t="shared" si="400"/>
        <v>21.577305104498866</v>
      </c>
      <c r="G1320" s="96">
        <f t="shared" si="401"/>
        <v>2.1674854565584547</v>
      </c>
      <c r="H1320" s="96">
        <f t="shared" si="408"/>
        <v>0.12378690419042924</v>
      </c>
      <c r="I1320" s="96">
        <f t="shared" si="409"/>
        <v>4.9600241807645044E-2</v>
      </c>
      <c r="J1320" s="96">
        <f t="shared" si="402"/>
        <v>0.10755659691771273</v>
      </c>
      <c r="K1320" s="96">
        <f t="shared" si="410"/>
        <v>5.18294838210887E-2</v>
      </c>
      <c r="L1320" s="96">
        <f t="shared" si="411"/>
        <v>19.077046421203534</v>
      </c>
      <c r="M1320" s="96">
        <f t="shared" si="403"/>
        <v>102.14368036826633</v>
      </c>
      <c r="N1320" s="96">
        <f t="shared" si="404"/>
        <v>9.8366577267696513</v>
      </c>
      <c r="O1320" s="96">
        <f t="shared" si="412"/>
        <v>0.23480000031757822</v>
      </c>
      <c r="P1320" s="96">
        <f t="shared" si="413"/>
        <v>0.23480000031757822</v>
      </c>
      <c r="Q1320" s="96">
        <f t="shared" si="405"/>
        <v>0.50567115995672773</v>
      </c>
      <c r="R1320" s="96">
        <f t="shared" si="406"/>
        <v>1.8405765478731483E-2</v>
      </c>
      <c r="S1320" s="96">
        <f t="shared" si="414"/>
        <v>91.313345715426067</v>
      </c>
      <c r="T1320" s="96">
        <f t="shared" ref="T1320:U1335" si="418">J1320+Q1320+T1319</f>
        <v>416.58182911712913</v>
      </c>
      <c r="U1320" s="96">
        <f t="shared" si="418"/>
        <v>460.38064841628051</v>
      </c>
      <c r="V1320" s="32">
        <f t="shared" si="416"/>
        <v>1000.0000000000007</v>
      </c>
      <c r="W1320" s="100">
        <f>IF(A1320=1,((cPH1_+cPHr+(cNES*L1320+(cNES+cOSEX)*G1320+(cNES+cEREX)*H1320+(cNES+cHOEX)*I1320+(cNES+cNES)*S1320+(cNES+cOSEX)*N1320+(cNES+cEREX)*O1320+(cNES+cHOEX)*P1320)))/(1+cDR)^(A$6:A$65537 + 0.5),(cPHr+(cNES*L1320+(cNES+cOSEX)*G1320+(cNES+cEREX)*H1320+(cNES+cHOEX)*I1320+(cNES+cNES)*S1320+(cNES+cOSEX)*N1320+(cNES+cEREX)*O1320+(cNES+cHOEX)*P1320))/(1+cDR)^(((cycle + 0.5)/('Life tables'!$I$2/2))))</f>
        <v>1558.9681599933249</v>
      </c>
      <c r="X1320" s="107">
        <f>((L1320+G1320+H1320+I1320+N1320+O1320+P1320+S1320)/('Life tables'!$I$2/2))/(1+oDR)^(((cycle + 0.5)/('Life tables'!$I$2/2)))</f>
        <v>2.2277175384217882</v>
      </c>
      <c r="Y1320" s="31">
        <f>((uNES*L1320+ uOCEX*G1320+uEREX*H1320+uHOEX*I1320+uNES*S1320+ uOCEX*N1320+uEREX*O1320+uHOEX*P1320)/('Life tables'!$I$2/2))/(1+oDR)^(((cycle + 0.5)/('Life tables'!$I$2/2)))</f>
        <v>1.4680645057720394</v>
      </c>
      <c r="Z1320" s="100">
        <f t="shared" si="407"/>
        <v>29426.399310889516</v>
      </c>
      <c r="AA1320" s="107">
        <f>((L1320+G1320+H1320+I1320+N1320+O1320+P1320+S1320)/('Life tables'!$I$2/2))</f>
        <v>4.7192435582443988</v>
      </c>
      <c r="AB1320" s="31">
        <f>((uNES*L1320+ uOCEX*G1320+uEREX*H1320+uHOEX*I1320+uNES*S1320+ uOCEX*N1320+uEREX*O1320+uHOEX*P1320)/('Life tables'!$I$2/2))</f>
        <v>3.1099786406763887</v>
      </c>
    </row>
    <row r="1321" spans="1:28" x14ac:dyDescent="0.25">
      <c r="A1321" s="4">
        <v>1315</v>
      </c>
      <c r="C1321" s="105">
        <f>IF(male=0,VLOOKUP((($A$5:$A$1570/'Life tables'!$I$2)*2)+age,lifetable,13,1),IF(male=1,VLOOKUP((($A$5:$A$1570/'Life tables'!$I$2)*2)+age,lifetable,10,1),"error"))</f>
        <v>4.4968558322060481E-3</v>
      </c>
      <c r="F1321" s="96">
        <f t="shared" si="400"/>
        <v>21.45801332740044</v>
      </c>
      <c r="G1321" s="96">
        <f t="shared" si="401"/>
        <v>2.1555023478849837</v>
      </c>
      <c r="H1321" s="96">
        <f t="shared" si="408"/>
        <v>0.12310253884865587</v>
      </c>
      <c r="I1321" s="96">
        <f t="shared" si="409"/>
        <v>4.9326023087508768E-2</v>
      </c>
      <c r="J1321" s="96">
        <f t="shared" si="402"/>
        <v>0.10696196206767775</v>
      </c>
      <c r="K1321" s="96">
        <f t="shared" si="410"/>
        <v>5.1542940566443672E-2</v>
      </c>
      <c r="L1321" s="96">
        <f t="shared" si="411"/>
        <v>18.971577514945171</v>
      </c>
      <c r="M1321" s="96">
        <f t="shared" si="403"/>
        <v>101.57950913919049</v>
      </c>
      <c r="N1321" s="96">
        <f t="shared" si="404"/>
        <v>9.7823268150607543</v>
      </c>
      <c r="O1321" s="96">
        <f t="shared" si="412"/>
        <v>0.23350312708676668</v>
      </c>
      <c r="P1321" s="96">
        <f t="shared" si="413"/>
        <v>0.23350312708676668</v>
      </c>
      <c r="Q1321" s="96">
        <f t="shared" si="405"/>
        <v>0.5028781812938049</v>
      </c>
      <c r="R1321" s="96">
        <f t="shared" si="406"/>
        <v>1.8304104726986691E-2</v>
      </c>
      <c r="S1321" s="96">
        <f t="shared" si="414"/>
        <v>90.808993783935406</v>
      </c>
      <c r="T1321" s="96">
        <f t="shared" si="418"/>
        <v>417.19166926049064</v>
      </c>
      <c r="U1321" s="96">
        <f t="shared" si="418"/>
        <v>460.45049546157395</v>
      </c>
      <c r="V1321" s="32">
        <f t="shared" si="416"/>
        <v>1000.0000000000006</v>
      </c>
      <c r="W1321" s="100">
        <f>IF(A1321=1,((cPH1_+cPHr+(cNES*L1321+(cNES+cOSEX)*G1321+(cNES+cEREX)*H1321+(cNES+cHOEX)*I1321+(cNES+cNES)*S1321+(cNES+cOSEX)*N1321+(cNES+cEREX)*O1321+(cNES+cHOEX)*P1321)))/(1+cDR)^(A$6:A$65537 + 0.5),(cPHr+(cNES*L1321+(cNES+cOSEX)*G1321+(cNES+cEREX)*H1321+(cNES+cHOEX)*I1321+(cNES+cNES)*S1321+(cNES+cOSEX)*N1321+(cNES+cEREX)*O1321+(cNES+cHOEX)*P1321))/(1+cDR)^(((cycle + 0.5)/('Life tables'!$I$2/2))))</f>
        <v>1546.9027210955817</v>
      </c>
      <c r="X1321" s="107">
        <f>((L1321+G1321+H1321+I1321+N1321+O1321+P1321+S1321)/('Life tables'!$I$2/2))/(1+oDR)^(((cycle + 0.5)/('Life tables'!$I$2/2)))</f>
        <v>2.2141463285549907</v>
      </c>
      <c r="Y1321" s="31">
        <f>((uNES*L1321+ uOCEX*G1321+uEREX*H1321+uHOEX*I1321+uNES*S1321+ uOCEX*N1321+uEREX*O1321+uHOEX*P1321)/('Life tables'!$I$2/2))/(1+oDR)^(((cycle + 0.5)/('Life tables'!$I$2/2)))</f>
        <v>1.4591210887288704</v>
      </c>
      <c r="Z1321" s="100">
        <f t="shared" si="407"/>
        <v>29263.988479559383</v>
      </c>
      <c r="AA1321" s="107">
        <f>((L1321+G1321+H1321+I1321+N1321+O1321+P1321+S1321)/('Life tables'!$I$2/2))</f>
        <v>4.6931733861344886</v>
      </c>
      <c r="AB1321" s="31">
        <f>((uNES*L1321+ uOCEX*G1321+uEREX*H1321+uHOEX*I1321+uNES*S1321+ uOCEX*N1321+uEREX*O1321+uHOEX*P1321)/('Life tables'!$I$2/2))</f>
        <v>3.0927984173652319</v>
      </c>
    </row>
    <row r="1322" spans="1:28" x14ac:dyDescent="0.25">
      <c r="A1322" s="4">
        <v>1316</v>
      </c>
      <c r="C1322" s="105">
        <f>IF(male=0,VLOOKUP((($A$5:$A$1570/'Life tables'!$I$2)*2)+age,lifetable,13,1),IF(male=1,VLOOKUP((($A$5:$A$1570/'Life tables'!$I$2)*2)+age,lifetable,10,1),"error"))</f>
        <v>4.4968558322060481E-3</v>
      </c>
      <c r="F1322" s="96">
        <f t="shared" si="400"/>
        <v>21.339384150824024</v>
      </c>
      <c r="G1322" s="96">
        <f t="shared" si="401"/>
        <v>2.1435857988206952</v>
      </c>
      <c r="H1322" s="96">
        <f t="shared" si="408"/>
        <v>0.12242197478173758</v>
      </c>
      <c r="I1322" s="96">
        <f t="shared" si="409"/>
        <v>4.9053327502256779E-2</v>
      </c>
      <c r="J1322" s="96">
        <f t="shared" si="402"/>
        <v>0.10637063008873429</v>
      </c>
      <c r="K1322" s="96">
        <f t="shared" si="410"/>
        <v>5.1257988902725739E-2</v>
      </c>
      <c r="L1322" s="96">
        <f t="shared" si="411"/>
        <v>18.866694430727875</v>
      </c>
      <c r="M1322" s="96">
        <f t="shared" si="403"/>
        <v>101.01845112711197</v>
      </c>
      <c r="N1322" s="96">
        <f t="shared" si="404"/>
        <v>9.7282957128938818</v>
      </c>
      <c r="O1322" s="96">
        <f t="shared" si="412"/>
        <v>0.23221341027864642</v>
      </c>
      <c r="P1322" s="96">
        <f t="shared" si="413"/>
        <v>0.23221341027864642</v>
      </c>
      <c r="Q1322" s="96">
        <f t="shared" si="405"/>
        <v>0.5001006148819831</v>
      </c>
      <c r="R1322" s="96">
        <f t="shared" si="406"/>
        <v>1.8203004960921389E-2</v>
      </c>
      <c r="S1322" s="96">
        <f t="shared" si="414"/>
        <v>90.307424973817888</v>
      </c>
      <c r="T1322" s="96">
        <f t="shared" si="418"/>
        <v>417.79814050546133</v>
      </c>
      <c r="U1322" s="96">
        <f t="shared" si="418"/>
        <v>460.51995645543758</v>
      </c>
      <c r="V1322" s="32">
        <f t="shared" si="416"/>
        <v>1000.0000000000005</v>
      </c>
      <c r="W1322" s="100">
        <f>IF(A1322=1,((cPH1_+cPHr+(cNES*L1322+(cNES+cOSEX)*G1322+(cNES+cEREX)*H1322+(cNES+cHOEX)*I1322+(cNES+cNES)*S1322+(cNES+cOSEX)*N1322+(cNES+cEREX)*O1322+(cNES+cHOEX)*P1322)))/(1+cDR)^(A$6:A$65537 + 0.5),(cPHr+(cNES*L1322+(cNES+cOSEX)*G1322+(cNES+cEREX)*H1322+(cNES+cHOEX)*I1322+(cNES+cNES)*S1322+(cNES+cOSEX)*N1322+(cNES+cEREX)*O1322+(cNES+cHOEX)*P1322))/(1+cDR)^(((cycle + 0.5)/('Life tables'!$I$2/2))))</f>
        <v>1534.9306881927566</v>
      </c>
      <c r="X1322" s="107">
        <f>((L1322+G1322+H1322+I1322+N1322+O1322+P1322+S1322)/('Life tables'!$I$2/2))/(1+oDR)^(((cycle + 0.5)/('Life tables'!$I$2/2)))</f>
        <v>2.2006577979041504</v>
      </c>
      <c r="Y1322" s="31">
        <f>((uNES*L1322+ uOCEX*G1322+uEREX*H1322+uHOEX*I1322+uNES*S1322+ uOCEX*N1322+uEREX*O1322+uHOEX*P1322)/('Life tables'!$I$2/2))/(1+oDR)^(((cycle + 0.5)/('Life tables'!$I$2/2)))</f>
        <v>1.4502321571484746</v>
      </c>
      <c r="Z1322" s="100">
        <f t="shared" si="407"/>
        <v>29102.474542370204</v>
      </c>
      <c r="AA1322" s="107">
        <f>((L1322+G1322+H1322+I1322+N1322+O1322+P1322+S1322)/('Life tables'!$I$2/2))</f>
        <v>4.6672472393787698</v>
      </c>
      <c r="AB1322" s="31">
        <f>((uNES*L1322+ uOCEX*G1322+uEREX*H1322+uHOEX*I1322+uNES*S1322+ uOCEX*N1322+uEREX*O1322+uHOEX*P1322)/('Life tables'!$I$2/2))</f>
        <v>3.0757131064883274</v>
      </c>
    </row>
    <row r="1323" spans="1:28" x14ac:dyDescent="0.25">
      <c r="A1323" s="4">
        <v>1317</v>
      </c>
      <c r="C1323" s="105">
        <f>IF(male=0,VLOOKUP((($A$5:$A$1570/'Life tables'!$I$2)*2)+age,lifetable,13,1),IF(male=1,VLOOKUP((($A$5:$A$1570/'Life tables'!$I$2)*2)+age,lifetable,10,1),"error"))</f>
        <v>4.4968558322060481E-3</v>
      </c>
      <c r="F1323" s="96">
        <f t="shared" si="400"/>
        <v>21.221413777056942</v>
      </c>
      <c r="G1323" s="96">
        <f t="shared" si="401"/>
        <v>2.1317354278774023</v>
      </c>
      <c r="H1323" s="96">
        <f t="shared" si="408"/>
        <v>0.12174519020256554</v>
      </c>
      <c r="I1323" s="96">
        <f t="shared" si="409"/>
        <v>4.8782146322000605E-2</v>
      </c>
      <c r="J1323" s="96">
        <f t="shared" si="402"/>
        <v>0.10578258205038811</v>
      </c>
      <c r="K1323" s="96">
        <f t="shared" si="410"/>
        <v>5.0974619707688774E-2</v>
      </c>
      <c r="L1323" s="96">
        <f t="shared" si="411"/>
        <v>18.762393810896896</v>
      </c>
      <c r="M1323" s="96">
        <f t="shared" si="403"/>
        <v>100.46048926204469</v>
      </c>
      <c r="N1323" s="96">
        <f t="shared" si="404"/>
        <v>9.6745627763923885</v>
      </c>
      <c r="O1323" s="96">
        <f t="shared" si="412"/>
        <v>0.23093081065405235</v>
      </c>
      <c r="P1323" s="96">
        <f t="shared" si="413"/>
        <v>0.23093081065405235</v>
      </c>
      <c r="Q1323" s="96">
        <f t="shared" si="405"/>
        <v>0.49733837621481392</v>
      </c>
      <c r="R1323" s="96">
        <f t="shared" si="406"/>
        <v>1.8102463104611947E-2</v>
      </c>
      <c r="S1323" s="96">
        <f t="shared" si="414"/>
        <v>89.80862402502477</v>
      </c>
      <c r="T1323" s="96">
        <f t="shared" si="418"/>
        <v>418.40126146372654</v>
      </c>
      <c r="U1323" s="96">
        <f t="shared" si="418"/>
        <v>460.58903353824991</v>
      </c>
      <c r="V1323" s="32">
        <f t="shared" si="416"/>
        <v>1000.0000000000005</v>
      </c>
      <c r="W1323" s="100">
        <f>IF(A1323=1,((cPH1_+cPHr+(cNES*L1323+(cNES+cOSEX)*G1323+(cNES+cEREX)*H1323+(cNES+cHOEX)*I1323+(cNES+cNES)*S1323+(cNES+cOSEX)*N1323+(cNES+cEREX)*O1323+(cNES+cHOEX)*P1323)))/(1+cDR)^(A$6:A$65537 + 0.5),(cPHr+(cNES*L1323+(cNES+cOSEX)*G1323+(cNES+cEREX)*H1323+(cNES+cHOEX)*I1323+(cNES+cNES)*S1323+(cNES+cOSEX)*N1323+(cNES+cEREX)*O1323+(cNES+cHOEX)*P1323))/(1+cDR)^(((cycle + 0.5)/('Life tables'!$I$2/2))))</f>
        <v>1523.0513386105717</v>
      </c>
      <c r="X1323" s="107">
        <f>((L1323+G1323+H1323+I1323+N1323+O1323+P1323+S1323)/('Life tables'!$I$2/2))/(1+oDR)^(((cycle + 0.5)/('Life tables'!$I$2/2)))</f>
        <v>2.187251442624659</v>
      </c>
      <c r="Y1323" s="31">
        <f>((uNES*L1323+ uOCEX*G1323+uEREX*H1323+uHOEX*I1323+uNES*S1323+ uOCEX*N1323+uEREX*O1323+uHOEX*P1323)/('Life tables'!$I$2/2))/(1+oDR)^(((cycle + 0.5)/('Life tables'!$I$2/2)))</f>
        <v>1.4413973790011223</v>
      </c>
      <c r="Z1323" s="100">
        <f t="shared" si="407"/>
        <v>28941.852555823774</v>
      </c>
      <c r="AA1323" s="107">
        <f>((L1323+G1323+H1323+I1323+N1323+O1323+P1323+S1323)/('Life tables'!$I$2/2))</f>
        <v>4.641464322008332</v>
      </c>
      <c r="AB1323" s="31">
        <f>((uNES*L1323+ uOCEX*G1323+uEREX*H1323+uHOEX*I1323+uNES*S1323+ uOCEX*N1323+uEREX*O1323+uHOEX*P1323)/('Life tables'!$I$2/2))</f>
        <v>3.0587221835098797</v>
      </c>
    </row>
    <row r="1324" spans="1:28" x14ac:dyDescent="0.25">
      <c r="A1324" s="4">
        <v>1318</v>
      </c>
      <c r="C1324" s="105">
        <f>IF(male=0,VLOOKUP((($A$5:$A$1570/'Life tables'!$I$2)*2)+age,lifetable,13,1),IF(male=1,VLOOKUP((($A$5:$A$1570/'Life tables'!$I$2)*2)+age,lifetable,10,1),"error"))</f>
        <v>4.4968558322060481E-3</v>
      </c>
      <c r="F1324" s="96">
        <f t="shared" si="400"/>
        <v>21.104098434592085</v>
      </c>
      <c r="G1324" s="96">
        <f t="shared" si="401"/>
        <v>2.1199508561993232</v>
      </c>
      <c r="H1324" s="96">
        <f t="shared" si="408"/>
        <v>0.12107216347436969</v>
      </c>
      <c r="I1324" s="96">
        <f t="shared" si="409"/>
        <v>4.8512470877091117E-2</v>
      </c>
      <c r="J1324" s="96">
        <f t="shared" si="402"/>
        <v>0.10519779915277198</v>
      </c>
      <c r="K1324" s="96">
        <f t="shared" si="410"/>
        <v>5.0692823922033413E-2</v>
      </c>
      <c r="L1324" s="96">
        <f t="shared" si="411"/>
        <v>18.658672320966495</v>
      </c>
      <c r="M1324" s="96">
        <f t="shared" si="403"/>
        <v>99.905606563432059</v>
      </c>
      <c r="N1324" s="96">
        <f t="shared" si="404"/>
        <v>9.6211263702918846</v>
      </c>
      <c r="O1324" s="96">
        <f t="shared" si="412"/>
        <v>0.22965528917939301</v>
      </c>
      <c r="P1324" s="96">
        <f t="shared" si="413"/>
        <v>0.22965528917939301</v>
      </c>
      <c r="Q1324" s="96">
        <f t="shared" si="405"/>
        <v>0.49459138122857743</v>
      </c>
      <c r="R1324" s="96">
        <f t="shared" si="406"/>
        <v>1.8002476098249461E-2</v>
      </c>
      <c r="S1324" s="96">
        <f t="shared" si="414"/>
        <v>89.312575757454567</v>
      </c>
      <c r="T1324" s="96">
        <f t="shared" si="418"/>
        <v>419.00105064410786</v>
      </c>
      <c r="U1324" s="96">
        <f t="shared" si="418"/>
        <v>460.6577288382702</v>
      </c>
      <c r="V1324" s="32">
        <f t="shared" si="416"/>
        <v>1000.0000000000007</v>
      </c>
      <c r="W1324" s="100">
        <f>IF(A1324=1,((cPH1_+cPHr+(cNES*L1324+(cNES+cOSEX)*G1324+(cNES+cEREX)*H1324+(cNES+cHOEX)*I1324+(cNES+cNES)*S1324+(cNES+cOSEX)*N1324+(cNES+cEREX)*O1324+(cNES+cHOEX)*P1324)))/(1+cDR)^(A$6:A$65537 + 0.5),(cPHr+(cNES*L1324+(cNES+cOSEX)*G1324+(cNES+cEREX)*H1324+(cNES+cHOEX)*I1324+(cNES+cNES)*S1324+(cNES+cOSEX)*N1324+(cNES+cEREX)*O1324+(cNES+cHOEX)*P1324))/(1+cDR)^(((cycle + 0.5)/('Life tables'!$I$2/2))))</f>
        <v>1511.2639552449623</v>
      </c>
      <c r="X1324" s="107">
        <f>((L1324+G1324+H1324+I1324+N1324+O1324+P1324+S1324)/('Life tables'!$I$2/2))/(1+oDR)^(((cycle + 0.5)/('Life tables'!$I$2/2)))</f>
        <v>2.1739267619478011</v>
      </c>
      <c r="Y1324" s="31">
        <f>((uNES*L1324+ uOCEX*G1324+uEREX*H1324+uHOEX*I1324+uNES*S1324+ uOCEX*N1324+uEREX*O1324+uHOEX*P1324)/('Life tables'!$I$2/2))/(1+oDR)^(((cycle + 0.5)/('Life tables'!$I$2/2)))</f>
        <v>1.4326164242839594</v>
      </c>
      <c r="Z1324" s="100">
        <f t="shared" si="407"/>
        <v>28782.117603308288</v>
      </c>
      <c r="AA1324" s="107">
        <f>((L1324+G1324+H1324+I1324+N1324+O1324+P1324+S1324)/('Life tables'!$I$2/2))</f>
        <v>4.6158238424645557</v>
      </c>
      <c r="AB1324" s="31">
        <f>((uNES*L1324+ uOCEX*G1324+uEREX*H1324+uHOEX*I1324+uNES*S1324+ uOCEX*N1324+uEREX*O1324+uHOEX*P1324)/('Life tables'!$I$2/2))</f>
        <v>3.0418251268001995</v>
      </c>
    </row>
    <row r="1325" spans="1:28" x14ac:dyDescent="0.25">
      <c r="A1325" s="4">
        <v>1319</v>
      </c>
      <c r="C1325" s="105">
        <f>IF(male=0,VLOOKUP((($A$5:$A$1570/'Life tables'!$I$2)*2)+age,lifetable,13,1),IF(male=1,VLOOKUP((($A$5:$A$1570/'Life tables'!$I$2)*2)+age,lifetable,10,1),"error"))</f>
        <v>4.4968558322060481E-3</v>
      </c>
      <c r="F1325" s="96">
        <f t="shared" si="400"/>
        <v>20.98743437778435</v>
      </c>
      <c r="G1325" s="96">
        <f t="shared" si="401"/>
        <v>2.1082317075285677</v>
      </c>
      <c r="H1325" s="96">
        <f t="shared" si="408"/>
        <v>0.12040287310874777</v>
      </c>
      <c r="I1325" s="96">
        <f t="shared" si="409"/>
        <v>4.8244292557328747E-2</v>
      </c>
      <c r="J1325" s="96">
        <f t="shared" si="402"/>
        <v>0.10461626272493335</v>
      </c>
      <c r="K1325" s="96">
        <f t="shared" si="410"/>
        <v>5.0412592548581756E-2</v>
      </c>
      <c r="L1325" s="96">
        <f t="shared" si="411"/>
        <v>18.555526649316192</v>
      </c>
      <c r="M1325" s="96">
        <f t="shared" si="403"/>
        <v>99.353786139838178</v>
      </c>
      <c r="N1325" s="96">
        <f t="shared" si="404"/>
        <v>9.5679848679104964</v>
      </c>
      <c r="O1325" s="96">
        <f t="shared" si="412"/>
        <v>0.22838680702594064</v>
      </c>
      <c r="P1325" s="96">
        <f t="shared" si="413"/>
        <v>0.22838680702594064</v>
      </c>
      <c r="Q1325" s="96">
        <f t="shared" si="405"/>
        <v>0.49185954630075324</v>
      </c>
      <c r="R1325" s="96">
        <f t="shared" si="406"/>
        <v>1.7903040898084116E-2</v>
      </c>
      <c r="S1325" s="96">
        <f t="shared" si="414"/>
        <v>88.819265070676963</v>
      </c>
      <c r="T1325" s="96">
        <f t="shared" si="418"/>
        <v>419.59752645313353</v>
      </c>
      <c r="U1325" s="96">
        <f t="shared" si="418"/>
        <v>460.72604447171688</v>
      </c>
      <c r="V1325" s="32">
        <f t="shared" si="416"/>
        <v>1000.0000000000007</v>
      </c>
      <c r="W1325" s="100">
        <f>IF(A1325=1,((cPH1_+cPHr+(cNES*L1325+(cNES+cOSEX)*G1325+(cNES+cEREX)*H1325+(cNES+cHOEX)*I1325+(cNES+cNES)*S1325+(cNES+cOSEX)*N1325+(cNES+cEREX)*O1325+(cNES+cHOEX)*P1325)))/(1+cDR)^(A$6:A$65537 + 0.5),(cPHr+(cNES*L1325+(cNES+cOSEX)*G1325+(cNES+cEREX)*H1325+(cNES+cHOEX)*I1325+(cNES+cNES)*S1325+(cNES+cOSEX)*N1325+(cNES+cEREX)*O1325+(cNES+cHOEX)*P1325))/(1+cDR)^(((cycle + 0.5)/('Life tables'!$I$2/2))))</f>
        <v>1499.5678265200002</v>
      </c>
      <c r="X1325" s="107">
        <f>((L1325+G1325+H1325+I1325+N1325+O1325+P1325+S1325)/('Life tables'!$I$2/2))/(1+oDR)^(((cycle + 0.5)/('Life tables'!$I$2/2)))</f>
        <v>2.1606832581617694</v>
      </c>
      <c r="Y1325" s="31">
        <f>((uNES*L1325+ uOCEX*G1325+uEREX*H1325+uHOEX*I1325+uNES*S1325+ uOCEX*N1325+uEREX*O1325+uHOEX*P1325)/('Life tables'!$I$2/2))/(1+oDR)^(((cycle + 0.5)/('Life tables'!$I$2/2)))</f>
        <v>1.4238889650084969</v>
      </c>
      <c r="Z1325" s="100">
        <f t="shared" si="407"/>
        <v>28623.264794965875</v>
      </c>
      <c r="AA1325" s="107">
        <f>((L1325+G1325+H1325+I1325+N1325+O1325+P1325+S1325)/('Life tables'!$I$2/2))</f>
        <v>4.5903250135742431</v>
      </c>
      <c r="AB1325" s="31">
        <f>((uNES*L1325+ uOCEX*G1325+uEREX*H1325+uHOEX*I1325+uNES*S1325+ uOCEX*N1325+uEREX*O1325+uHOEX*P1325)/('Life tables'!$I$2/2))</f>
        <v>3.0250214176193184</v>
      </c>
    </row>
    <row r="1326" spans="1:28" x14ac:dyDescent="0.25">
      <c r="A1326" s="4">
        <v>1320</v>
      </c>
      <c r="C1326" s="105">
        <f>IF(male=0,VLOOKUP((($A$5:$A$1570/'Life tables'!$I$2)*2)+age,lifetable,13,1),IF(male=1,VLOOKUP((($A$5:$A$1570/'Life tables'!$I$2)*2)+age,lifetable,10,1),"error"))</f>
        <v>4.4968558322060481E-3</v>
      </c>
      <c r="F1326" s="96">
        <f t="shared" si="400"/>
        <v>20.871417886516504</v>
      </c>
      <c r="G1326" s="96">
        <f t="shared" si="401"/>
        <v>2.0965776081715739</v>
      </c>
      <c r="H1326" s="96">
        <f t="shared" si="408"/>
        <v>0.11973729776374843</v>
      </c>
      <c r="I1326" s="96">
        <f t="shared" si="409"/>
        <v>4.7977602811195438E-2</v>
      </c>
      <c r="J1326" s="96">
        <f t="shared" si="402"/>
        <v>0.10403795422316861</v>
      </c>
      <c r="K1326" s="96">
        <f t="shared" si="410"/>
        <v>5.0133916651474826E-2</v>
      </c>
      <c r="L1326" s="96">
        <f t="shared" si="411"/>
        <v>18.452953506895341</v>
      </c>
      <c r="M1326" s="96">
        <f t="shared" si="403"/>
        <v>98.805011188633671</v>
      </c>
      <c r="N1326" s="96">
        <f t="shared" si="404"/>
        <v>9.515136651118608</v>
      </c>
      <c r="O1326" s="96">
        <f t="shared" si="412"/>
        <v>0.22712532556910908</v>
      </c>
      <c r="P1326" s="96">
        <f t="shared" si="413"/>
        <v>0.22712532556910908</v>
      </c>
      <c r="Q1326" s="96">
        <f t="shared" si="405"/>
        <v>0.48914278824846569</v>
      </c>
      <c r="R1326" s="96">
        <f t="shared" si="406"/>
        <v>1.780415447636859E-2</v>
      </c>
      <c r="S1326" s="96">
        <f t="shared" si="414"/>
        <v>88.328676943652013</v>
      </c>
      <c r="T1326" s="96">
        <f t="shared" si="418"/>
        <v>420.19070719560517</v>
      </c>
      <c r="U1326" s="96">
        <f t="shared" si="418"/>
        <v>460.79398254284473</v>
      </c>
      <c r="V1326" s="32">
        <f t="shared" si="416"/>
        <v>1000.0000000000007</v>
      </c>
      <c r="W1326" s="100">
        <f>IF(A1326=1,((cPH1_+cPHr+(cNES*L1326+(cNES+cOSEX)*G1326+(cNES+cEREX)*H1326+(cNES+cHOEX)*I1326+(cNES+cNES)*S1326+(cNES+cOSEX)*N1326+(cNES+cEREX)*O1326+(cNES+cHOEX)*P1326)))/(1+cDR)^(A$6:A$65537 + 0.5),(cPHr+(cNES*L1326+(cNES+cOSEX)*G1326+(cNES+cEREX)*H1326+(cNES+cHOEX)*I1326+(cNES+cNES)*S1326+(cNES+cOSEX)*N1326+(cNES+cEREX)*O1326+(cNES+cHOEX)*P1326))/(1+cDR)^(((cycle + 0.5)/('Life tables'!$I$2/2))))</f>
        <v>1487.9622463460917</v>
      </c>
      <c r="X1326" s="107">
        <f>((L1326+G1326+H1326+I1326+N1326+O1326+P1326+S1326)/('Life tables'!$I$2/2))/(1+oDR)^(((cycle + 0.5)/('Life tables'!$I$2/2)))</f>
        <v>2.1475204365927985</v>
      </c>
      <c r="Y1326" s="31">
        <f>((uNES*L1326+ uOCEX*G1326+uEREX*H1326+uHOEX*I1326+uNES*S1326+ uOCEX*N1326+uEREX*O1326+uHOEX*P1326)/('Life tables'!$I$2/2))/(1+oDR)^(((cycle + 0.5)/('Life tables'!$I$2/2)))</f>
        <v>1.4152146751881898</v>
      </c>
      <c r="Z1326" s="100">
        <f t="shared" si="407"/>
        <v>28465.289267560278</v>
      </c>
      <c r="AA1326" s="107">
        <f>((L1326+G1326+H1326+I1326+N1326+O1326+P1326+S1326)/('Life tables'!$I$2/2))</f>
        <v>4.5649670525249153</v>
      </c>
      <c r="AB1326" s="31">
        <f>((uNES*L1326+ uOCEX*G1326+uEREX*H1326+uHOEX*I1326+uNES*S1326+ uOCEX*N1326+uEREX*O1326+uHOEX*P1326)/('Life tables'!$I$2/2))</f>
        <v>3.0083105401007293</v>
      </c>
    </row>
    <row r="1327" spans="1:28" x14ac:dyDescent="0.25">
      <c r="A1327" s="4">
        <v>1321</v>
      </c>
      <c r="C1327" s="105">
        <f>IF(male=0,VLOOKUP((($A$5:$A$1570/'Life tables'!$I$2)*2)+age,lifetable,13,1),IF(male=1,VLOOKUP((($A$5:$A$1570/'Life tables'!$I$2)*2)+age,lifetable,10,1),"error"))</f>
        <v>4.4968558322060481E-3</v>
      </c>
      <c r="F1327" s="96">
        <f t="shared" si="400"/>
        <v>20.756045265874214</v>
      </c>
      <c r="G1327" s="96">
        <f t="shared" si="401"/>
        <v>2.0849881869664642</v>
      </c>
      <c r="H1327" s="96">
        <f t="shared" si="408"/>
        <v>0.11907541624200695</v>
      </c>
      <c r="I1327" s="96">
        <f t="shared" si="409"/>
        <v>4.7712393145107612E-2</v>
      </c>
      <c r="J1327" s="96">
        <f t="shared" si="402"/>
        <v>0.10346285522940336</v>
      </c>
      <c r="K1327" s="96">
        <f t="shared" si="410"/>
        <v>4.9856787355391903E-2</v>
      </c>
      <c r="L1327" s="96">
        <f t="shared" si="411"/>
        <v>18.35094962693584</v>
      </c>
      <c r="M1327" s="96">
        <f t="shared" si="403"/>
        <v>98.259264995676475</v>
      </c>
      <c r="N1327" s="96">
        <f t="shared" si="404"/>
        <v>9.4625801103081262</v>
      </c>
      <c r="O1327" s="96">
        <f t="shared" si="412"/>
        <v>0.22587080638772</v>
      </c>
      <c r="P1327" s="96">
        <f t="shared" si="413"/>
        <v>0.22587080638772</v>
      </c>
      <c r="Q1327" s="96">
        <f t="shared" si="405"/>
        <v>0.48644102432690284</v>
      </c>
      <c r="R1327" s="96">
        <f t="shared" si="406"/>
        <v>1.7705813821300501E-2</v>
      </c>
      <c r="S1327" s="96">
        <f t="shared" si="414"/>
        <v>87.840796434444712</v>
      </c>
      <c r="T1327" s="96">
        <f t="shared" si="418"/>
        <v>420.78061107516146</v>
      </c>
      <c r="U1327" s="96">
        <f t="shared" si="418"/>
        <v>460.86154514402142</v>
      </c>
      <c r="V1327" s="32">
        <f t="shared" si="416"/>
        <v>1000.0000000000006</v>
      </c>
      <c r="W1327" s="100">
        <f>IF(A1327=1,((cPH1_+cPHr+(cNES*L1327+(cNES+cOSEX)*G1327+(cNES+cEREX)*H1327+(cNES+cHOEX)*I1327+(cNES+cNES)*S1327+(cNES+cOSEX)*N1327+(cNES+cEREX)*O1327+(cNES+cHOEX)*P1327)))/(1+cDR)^(A$6:A$65537 + 0.5),(cPHr+(cNES*L1327+(cNES+cOSEX)*G1327+(cNES+cEREX)*H1327+(cNES+cHOEX)*I1327+(cNES+cNES)*S1327+(cNES+cOSEX)*N1327+(cNES+cEREX)*O1327+(cNES+cHOEX)*P1327))/(1+cDR)^(((cycle + 0.5)/('Life tables'!$I$2/2))))</f>
        <v>1476.4465140784716</v>
      </c>
      <c r="X1327" s="107">
        <f>((L1327+G1327+H1327+I1327+N1327+O1327+P1327+S1327)/('Life tables'!$I$2/2))/(1+oDR)^(((cycle + 0.5)/('Life tables'!$I$2/2)))</f>
        <v>2.1344378055864288</v>
      </c>
      <c r="Y1327" s="31">
        <f>((uNES*L1327+ uOCEX*G1327+uEREX*H1327+uHOEX*I1327+uNES*S1327+ uOCEX*N1327+uEREX*O1327+uHOEX*P1327)/('Life tables'!$I$2/2))/(1+oDR)^(((cycle + 0.5)/('Life tables'!$I$2/2)))</f>
        <v>1.4065932308260869</v>
      </c>
      <c r="Z1327" s="100">
        <f t="shared" si="407"/>
        <v>28308.18618434465</v>
      </c>
      <c r="AA1327" s="107">
        <f>((L1327+G1327+H1327+I1327+N1327+O1327+P1327+S1327)/('Life tables'!$I$2/2))</f>
        <v>4.539749180840257</v>
      </c>
      <c r="AB1327" s="31">
        <f>((uNES*L1327+ uOCEX*G1327+uEREX*H1327+uHOEX*I1327+uNES*S1327+ uOCEX*N1327+uEREX*O1327+uHOEX*P1327)/('Life tables'!$I$2/2))</f>
        <v>2.9916919812352014</v>
      </c>
    </row>
    <row r="1328" spans="1:28" x14ac:dyDescent="0.25">
      <c r="A1328" s="4">
        <v>1322</v>
      </c>
      <c r="C1328" s="105">
        <f>IF(male=0,VLOOKUP((($A$5:$A$1570/'Life tables'!$I$2)*2)+age,lifetable,13,1),IF(male=1,VLOOKUP((($A$5:$A$1570/'Life tables'!$I$2)*2)+age,lifetable,10,1),"error"))</f>
        <v>4.4968558322060481E-3</v>
      </c>
      <c r="F1328" s="96">
        <f t="shared" si="400"/>
        <v>20.641312845829837</v>
      </c>
      <c r="G1328" s="96">
        <f t="shared" si="401"/>
        <v>2.073463075251281</v>
      </c>
      <c r="H1328" s="96">
        <f t="shared" si="408"/>
        <v>0.1184172074889311</v>
      </c>
      <c r="I1328" s="96">
        <f t="shared" si="409"/>
        <v>4.7448655122689289E-2</v>
      </c>
      <c r="J1328" s="96">
        <f t="shared" si="402"/>
        <v>0.10289094744961609</v>
      </c>
      <c r="K1328" s="96">
        <f t="shared" si="410"/>
        <v>4.9581195844791044E-2</v>
      </c>
      <c r="L1328" s="96">
        <f t="shared" si="411"/>
        <v>18.24951176467253</v>
      </c>
      <c r="M1328" s="96">
        <f t="shared" si="403"/>
        <v>97.716530934987858</v>
      </c>
      <c r="N1328" s="96">
        <f t="shared" si="404"/>
        <v>9.4103136443612776</v>
      </c>
      <c r="O1328" s="96">
        <f t="shared" si="412"/>
        <v>0.22462321126325804</v>
      </c>
      <c r="P1328" s="96">
        <f t="shared" si="413"/>
        <v>0.22462321126325804</v>
      </c>
      <c r="Q1328" s="96">
        <f t="shared" si="405"/>
        <v>0.48375417222771311</v>
      </c>
      <c r="R1328" s="96">
        <f t="shared" si="406"/>
        <v>1.760801593696406E-2</v>
      </c>
      <c r="S1328" s="96">
        <f t="shared" si="414"/>
        <v>87.355608679935386</v>
      </c>
      <c r="T1328" s="96">
        <f t="shared" si="418"/>
        <v>421.36725619483877</v>
      </c>
      <c r="U1328" s="96">
        <f t="shared" si="418"/>
        <v>460.92873435580316</v>
      </c>
      <c r="V1328" s="32">
        <f t="shared" si="416"/>
        <v>1000.0000000000006</v>
      </c>
      <c r="W1328" s="100">
        <f>IF(A1328=1,((cPH1_+cPHr+(cNES*L1328+(cNES+cOSEX)*G1328+(cNES+cEREX)*H1328+(cNES+cHOEX)*I1328+(cNES+cNES)*S1328+(cNES+cOSEX)*N1328+(cNES+cEREX)*O1328+(cNES+cHOEX)*P1328)))/(1+cDR)^(A$6:A$65537 + 0.5),(cPHr+(cNES*L1328+(cNES+cOSEX)*G1328+(cNES+cEREX)*H1328+(cNES+cHOEX)*I1328+(cNES+cNES)*S1328+(cNES+cOSEX)*N1328+(cNES+cEREX)*O1328+(cNES+cHOEX)*P1328))/(1+cDR)^(((cycle + 0.5)/('Life tables'!$I$2/2))))</f>
        <v>1465.0199344759674</v>
      </c>
      <c r="X1328" s="107">
        <f>((L1328+G1328+H1328+I1328+N1328+O1328+P1328+S1328)/('Life tables'!$I$2/2))/(1+oDR)^(((cycle + 0.5)/('Life tables'!$I$2/2)))</f>
        <v>2.1214348764888826</v>
      </c>
      <c r="Y1328" s="31">
        <f>((uNES*L1328+ uOCEX*G1328+uEREX*H1328+uHOEX*I1328+uNES*S1328+ uOCEX*N1328+uEREX*O1328+uHOEX*P1328)/('Life tables'!$I$2/2))/(1+oDR)^(((cycle + 0.5)/('Life tables'!$I$2/2)))</f>
        <v>1.3980243099025711</v>
      </c>
      <c r="Z1328" s="100">
        <f t="shared" si="407"/>
        <v>28151.950734929516</v>
      </c>
      <c r="AA1328" s="107">
        <f>((L1328+G1328+H1328+I1328+N1328+O1328+P1328+S1328)/('Life tables'!$I$2/2))</f>
        <v>4.5146706243557073</v>
      </c>
      <c r="AB1328" s="31">
        <f>((uNES*L1328+ uOCEX*G1328+uEREX*H1328+uHOEX*I1328+uNES*S1328+ uOCEX*N1328+uEREX*O1328+uHOEX*P1328)/('Life tables'!$I$2/2))</f>
        <v>2.9751652308547185</v>
      </c>
    </row>
    <row r="1329" spans="1:28" x14ac:dyDescent="0.25">
      <c r="A1329" s="4">
        <v>1323</v>
      </c>
      <c r="C1329" s="105">
        <f>IF(male=0,VLOOKUP((($A$5:$A$1570/'Life tables'!$I$2)*2)+age,lifetable,13,1),IF(male=1,VLOOKUP((($A$5:$A$1570/'Life tables'!$I$2)*2)+age,lifetable,10,1),"error"))</f>
        <v>4.4968558322060481E-3</v>
      </c>
      <c r="F1329" s="96">
        <f t="shared" si="400"/>
        <v>20.527216980934707</v>
      </c>
      <c r="G1329" s="96">
        <f t="shared" si="401"/>
        <v>2.0620019068330762</v>
      </c>
      <c r="H1329" s="96">
        <f t="shared" si="408"/>
        <v>0.11776265059093587</v>
      </c>
      <c r="I1329" s="96">
        <f t="shared" si="409"/>
        <v>4.718638036406473E-2</v>
      </c>
      <c r="J1329" s="96">
        <f t="shared" si="402"/>
        <v>0.10232221271230429</v>
      </c>
      <c r="K1329" s="96">
        <f t="shared" si="410"/>
        <v>4.9307133363169921E-2</v>
      </c>
      <c r="L1329" s="96">
        <f t="shared" si="411"/>
        <v>18.148636697071154</v>
      </c>
      <c r="M1329" s="96">
        <f t="shared" si="403"/>
        <v>97.176792468423926</v>
      </c>
      <c r="N1329" s="96">
        <f t="shared" si="404"/>
        <v>9.3583356606189732</v>
      </c>
      <c r="O1329" s="96">
        <f t="shared" si="412"/>
        <v>0.2233825021791159</v>
      </c>
      <c r="P1329" s="96">
        <f t="shared" si="413"/>
        <v>0.2233825021791159</v>
      </c>
      <c r="Q1329" s="96">
        <f t="shared" si="405"/>
        <v>0.48108215007737903</v>
      </c>
      <c r="R1329" s="96">
        <f t="shared" si="406"/>
        <v>1.7510757843270851E-2</v>
      </c>
      <c r="S1329" s="96">
        <f t="shared" si="414"/>
        <v>86.87309889552607</v>
      </c>
      <c r="T1329" s="96">
        <f t="shared" si="418"/>
        <v>421.95066055762845</v>
      </c>
      <c r="U1329" s="96">
        <f t="shared" si="418"/>
        <v>460.99555224700958</v>
      </c>
      <c r="V1329" s="32">
        <f t="shared" si="416"/>
        <v>1000.0000000000005</v>
      </c>
      <c r="W1329" s="100">
        <f>IF(A1329=1,((cPH1_+cPHr+(cNES*L1329+(cNES+cOSEX)*G1329+(cNES+cEREX)*H1329+(cNES+cHOEX)*I1329+(cNES+cNES)*S1329+(cNES+cOSEX)*N1329+(cNES+cEREX)*O1329+(cNES+cHOEX)*P1329)))/(1+cDR)^(A$6:A$65537 + 0.5),(cPHr+(cNES*L1329+(cNES+cOSEX)*G1329+(cNES+cEREX)*H1329+(cNES+cHOEX)*I1329+(cNES+cNES)*S1329+(cNES+cOSEX)*N1329+(cNES+cEREX)*O1329+(cNES+cHOEX)*P1329))/(1+cDR)^(((cycle + 0.5)/('Life tables'!$I$2/2))))</f>
        <v>1453.6818176600505</v>
      </c>
      <c r="X1329" s="107">
        <f>((L1329+G1329+H1329+I1329+N1329+O1329+P1329+S1329)/('Life tables'!$I$2/2))/(1+oDR)^(((cycle + 0.5)/('Life tables'!$I$2/2)))</f>
        <v>2.1085111636285783</v>
      </c>
      <c r="Y1329" s="31">
        <f>((uNES*L1329+ uOCEX*G1329+uEREX*H1329+uHOEX*I1329+uNES*S1329+ uOCEX*N1329+uEREX*O1329+uHOEX*P1329)/('Life tables'!$I$2/2))/(1+oDR)^(((cycle + 0.5)/('Life tables'!$I$2/2)))</f>
        <v>1.3895075923631734</v>
      </c>
      <c r="Z1329" s="100">
        <f t="shared" si="407"/>
        <v>27996.578135150936</v>
      </c>
      <c r="AA1329" s="107">
        <f>((L1329+G1329+H1329+I1329+N1329+O1329+P1329+S1329)/('Life tables'!$I$2/2))</f>
        <v>4.4897306131942223</v>
      </c>
      <c r="AB1329" s="31">
        <f>((uNES*L1329+ uOCEX*G1329+uEREX*H1329+uHOEX*I1329+uNES*S1329+ uOCEX*N1329+uEREX*O1329+uHOEX*P1329)/('Life tables'!$I$2/2))</f>
        <v>2.9587297816165012</v>
      </c>
    </row>
    <row r="1330" spans="1:28" x14ac:dyDescent="0.25">
      <c r="A1330" s="4">
        <v>1324</v>
      </c>
      <c r="C1330" s="105">
        <f>IF(male=0,VLOOKUP((($A$5:$A$1570/'Life tables'!$I$2)*2)+age,lifetable,13,1),IF(male=1,VLOOKUP((($A$5:$A$1570/'Life tables'!$I$2)*2)+age,lifetable,10,1),"error"))</f>
        <v>4.4968558322060481E-3</v>
      </c>
      <c r="F1330" s="96">
        <f t="shared" si="400"/>
        <v>20.41375405001957</v>
      </c>
      <c r="G1330" s="96">
        <f t="shared" si="401"/>
        <v>2.0506043179578195</v>
      </c>
      <c r="H1330" s="96">
        <f t="shared" si="408"/>
        <v>0.11711172477372485</v>
      </c>
      <c r="I1330" s="96">
        <f t="shared" si="409"/>
        <v>4.6925560545169852E-2</v>
      </c>
      <c r="J1330" s="96">
        <f t="shared" si="402"/>
        <v>0.10175663296699138</v>
      </c>
      <c r="K1330" s="96">
        <f t="shared" si="410"/>
        <v>4.9034591212346212E-2</v>
      </c>
      <c r="L1330" s="96">
        <f t="shared" si="411"/>
        <v>18.048321222563519</v>
      </c>
      <c r="M1330" s="96">
        <f t="shared" si="403"/>
        <v>96.64003314534294</v>
      </c>
      <c r="N1330" s="96">
        <f t="shared" si="404"/>
        <v>9.3066445748487716</v>
      </c>
      <c r="O1330" s="96">
        <f t="shared" si="412"/>
        <v>0.22214864131982937</v>
      </c>
      <c r="P1330" s="96">
        <f t="shared" si="413"/>
        <v>0.22214864131982937</v>
      </c>
      <c r="Q1330" s="96">
        <f t="shared" si="405"/>
        <v>0.47842487643557019</v>
      </c>
      <c r="R1330" s="96">
        <f t="shared" si="406"/>
        <v>1.7414036575899908E-2</v>
      </c>
      <c r="S1330" s="96">
        <f t="shared" si="414"/>
        <v>86.393252374843044</v>
      </c>
      <c r="T1330" s="96">
        <f t="shared" si="418"/>
        <v>422.53084206703102</v>
      </c>
      <c r="U1330" s="96">
        <f t="shared" si="418"/>
        <v>461.06200087479783</v>
      </c>
      <c r="V1330" s="32">
        <f t="shared" si="416"/>
        <v>1000.0000000000006</v>
      </c>
      <c r="W1330" s="100">
        <f>IF(A1330=1,((cPH1_+cPHr+(cNES*L1330+(cNES+cOSEX)*G1330+(cNES+cEREX)*H1330+(cNES+cHOEX)*I1330+(cNES+cNES)*S1330+(cNES+cOSEX)*N1330+(cNES+cEREX)*O1330+(cNES+cHOEX)*P1330)))/(1+cDR)^(A$6:A$65537 + 0.5),(cPHr+(cNES*L1330+(cNES+cOSEX)*G1330+(cNES+cEREX)*H1330+(cNES+cHOEX)*I1330+(cNES+cNES)*S1330+(cNES+cOSEX)*N1330+(cNES+cEREX)*O1330+(cNES+cHOEX)*P1330))/(1+cDR)^(((cycle + 0.5)/('Life tables'!$I$2/2))))</f>
        <v>1442.4314790741716</v>
      </c>
      <c r="X1330" s="107">
        <f>((L1330+G1330+H1330+I1330+N1330+O1330+P1330+S1330)/('Life tables'!$I$2/2))/(1+oDR)^(((cycle + 0.5)/('Life tables'!$I$2/2)))</f>
        <v>2.0956661842977486</v>
      </c>
      <c r="Y1330" s="31">
        <f>((uNES*L1330+ uOCEX*G1330+uEREX*H1330+uHOEX*I1330+uNES*S1330+ uOCEX*N1330+uEREX*O1330+uHOEX*P1330)/('Life tables'!$I$2/2))/(1+oDR)^(((cycle + 0.5)/('Life tables'!$I$2/2)))</f>
        <v>1.3810427601064716</v>
      </c>
      <c r="Z1330" s="100">
        <f t="shared" si="407"/>
        <v>27842.063626938874</v>
      </c>
      <c r="AA1330" s="107">
        <f>((L1330+G1330+H1330+I1330+N1330+O1330+P1330+S1330)/('Life tables'!$I$2/2))</f>
        <v>4.4649283817421628</v>
      </c>
      <c r="AB1330" s="31">
        <f>((uNES*L1330+ uOCEX*G1330+uEREX*H1330+uHOEX*I1330+uNES*S1330+ uOCEX*N1330+uEREX*O1330+uHOEX*P1330)/('Life tables'!$I$2/2))</f>
        <v>2.9423851289871399</v>
      </c>
    </row>
    <row r="1331" spans="1:28" x14ac:dyDescent="0.25">
      <c r="A1331" s="4">
        <v>1325</v>
      </c>
      <c r="C1331" s="105">
        <f>IF(male=0,VLOOKUP((($A$5:$A$1570/'Life tables'!$I$2)*2)+age,lifetable,13,1),IF(male=1,VLOOKUP((($A$5:$A$1570/'Life tables'!$I$2)*2)+age,lifetable,10,1),"error"))</f>
        <v>4.4968558322060481E-3</v>
      </c>
      <c r="F1331" s="96">
        <f t="shared" si="400"/>
        <v>20.300920455902961</v>
      </c>
      <c r="G1331" s="96">
        <f t="shared" si="401"/>
        <v>2.0392699472811042</v>
      </c>
      <c r="H1331" s="96">
        <f t="shared" si="408"/>
        <v>0.11646440940061728</v>
      </c>
      <c r="I1331" s="96">
        <f t="shared" si="409"/>
        <v>4.6666187397081837E-2</v>
      </c>
      <c r="J1331" s="96">
        <f t="shared" si="402"/>
        <v>0.10119419028277285</v>
      </c>
      <c r="K1331" s="96">
        <f t="shared" si="410"/>
        <v>4.8763560751757196E-2</v>
      </c>
      <c r="L1331" s="96">
        <f t="shared" si="411"/>
        <v>17.948562160789628</v>
      </c>
      <c r="M1331" s="96">
        <f t="shared" si="403"/>
        <v>96.106236602268766</v>
      </c>
      <c r="N1331" s="96">
        <f t="shared" si="404"/>
        <v>9.2552388112124646</v>
      </c>
      <c r="O1331" s="96">
        <f t="shared" si="412"/>
        <v>0.22092159107030382</v>
      </c>
      <c r="P1331" s="96">
        <f t="shared" si="413"/>
        <v>0.22092159107030382</v>
      </c>
      <c r="Q1331" s="96">
        <f t="shared" si="405"/>
        <v>0.47578227029347669</v>
      </c>
      <c r="R1331" s="96">
        <f t="shared" si="406"/>
        <v>1.731784918623705E-2</v>
      </c>
      <c r="S1331" s="96">
        <f t="shared" si="414"/>
        <v>85.916054489435979</v>
      </c>
      <c r="T1331" s="96">
        <f t="shared" si="418"/>
        <v>423.10781852760726</v>
      </c>
      <c r="U1331" s="96">
        <f t="shared" si="418"/>
        <v>461.12808228473585</v>
      </c>
      <c r="V1331" s="32">
        <f t="shared" si="416"/>
        <v>1000.0000000000007</v>
      </c>
      <c r="W1331" s="100">
        <f>IF(A1331=1,((cPH1_+cPHr+(cNES*L1331+(cNES+cOSEX)*G1331+(cNES+cEREX)*H1331+(cNES+cHOEX)*I1331+(cNES+cNES)*S1331+(cNES+cOSEX)*N1331+(cNES+cEREX)*O1331+(cNES+cHOEX)*P1331)))/(1+cDR)^(A$6:A$65537 + 0.5),(cPHr+(cNES*L1331+(cNES+cOSEX)*G1331+(cNES+cEREX)*H1331+(cNES+cHOEX)*I1331+(cNES+cNES)*S1331+(cNES+cOSEX)*N1331+(cNES+cEREX)*O1331+(cNES+cHOEX)*P1331))/(1+cDR)^(((cycle + 0.5)/('Life tables'!$I$2/2))))</f>
        <v>1431.2682394433687</v>
      </c>
      <c r="X1331" s="107">
        <f>((L1331+G1331+H1331+I1331+N1331+O1331+P1331+S1331)/('Life tables'!$I$2/2))/(1+oDR)^(((cycle + 0.5)/('Life tables'!$I$2/2)))</f>
        <v>2.0828994587341927</v>
      </c>
      <c r="Y1331" s="31">
        <f>((uNES*L1331+ uOCEX*G1331+uEREX*H1331+uHOEX*I1331+uNES*S1331+ uOCEX*N1331+uEREX*O1331+uHOEX*P1331)/('Life tables'!$I$2/2))/(1+oDR)^(((cycle + 0.5)/('Life tables'!$I$2/2)))</f>
        <v>1.3726294969720627</v>
      </c>
      <c r="Z1331" s="100">
        <f t="shared" si="407"/>
        <v>27688.402478185752</v>
      </c>
      <c r="AA1331" s="107">
        <f>((L1331+G1331+H1331+I1331+N1331+O1331+P1331+S1331)/('Life tables'!$I$2/2))</f>
        <v>4.4402631686253535</v>
      </c>
      <c r="AB1331" s="31">
        <f>((uNES*L1331+ uOCEX*G1331+uEREX*H1331+uHOEX*I1331+uNES*S1331+ uOCEX*N1331+uEREX*O1331+uHOEX*P1331)/('Life tables'!$I$2/2))</f>
        <v>2.9261307712268136</v>
      </c>
    </row>
    <row r="1332" spans="1:28" x14ac:dyDescent="0.25">
      <c r="A1332" s="4">
        <v>1326</v>
      </c>
      <c r="C1332" s="105">
        <f>IF(male=0,VLOOKUP((($A$5:$A$1570/'Life tables'!$I$2)*2)+age,lifetable,13,1),IF(male=1,VLOOKUP((($A$5:$A$1570/'Life tables'!$I$2)*2)+age,lifetable,10,1),"error"))</f>
        <v>4.4968558322060481E-3</v>
      </c>
      <c r="F1332" s="96">
        <f t="shared" si="400"/>
        <v>20.188712625107112</v>
      </c>
      <c r="G1332" s="96">
        <f t="shared" si="401"/>
        <v>2.0279984358396099</v>
      </c>
      <c r="H1332" s="96">
        <f t="shared" si="408"/>
        <v>0.1158206839709182</v>
      </c>
      <c r="I1332" s="96">
        <f t="shared" si="409"/>
        <v>4.6408252705366096E-2</v>
      </c>
      <c r="J1332" s="96">
        <f t="shared" si="402"/>
        <v>0.10063486684690022</v>
      </c>
      <c r="K1332" s="96">
        <f t="shared" si="410"/>
        <v>4.8494033397777282E-2</v>
      </c>
      <c r="L1332" s="96">
        <f t="shared" si="411"/>
        <v>17.84935635234654</v>
      </c>
      <c r="M1332" s="96">
        <f t="shared" si="403"/>
        <v>95.575386562550378</v>
      </c>
      <c r="N1332" s="96">
        <f t="shared" si="404"/>
        <v>9.2041168022332958</v>
      </c>
      <c r="O1332" s="96">
        <f t="shared" si="412"/>
        <v>0.21970131401503151</v>
      </c>
      <c r="P1332" s="96">
        <f t="shared" si="413"/>
        <v>0.21970131401503151</v>
      </c>
      <c r="Q1332" s="96">
        <f t="shared" si="405"/>
        <v>0.47315425107212439</v>
      </c>
      <c r="R1332" s="96">
        <f t="shared" si="406"/>
        <v>1.7222192741313536E-2</v>
      </c>
      <c r="S1332" s="96">
        <f t="shared" si="414"/>
        <v>85.441490688473579</v>
      </c>
      <c r="T1332" s="96">
        <f t="shared" si="418"/>
        <v>423.6816076455263</v>
      </c>
      <c r="U1332" s="96">
        <f t="shared" si="418"/>
        <v>461.19379851087496</v>
      </c>
      <c r="V1332" s="32">
        <f t="shared" si="416"/>
        <v>1000.0000000000007</v>
      </c>
      <c r="W1332" s="100">
        <f>IF(A1332=1,((cPH1_+cPHr+(cNES*L1332+(cNES+cOSEX)*G1332+(cNES+cEREX)*H1332+(cNES+cHOEX)*I1332+(cNES+cNES)*S1332+(cNES+cOSEX)*N1332+(cNES+cEREX)*O1332+(cNES+cHOEX)*P1332)))/(1+cDR)^(A$6:A$65537 + 0.5),(cPHr+(cNES*L1332+(cNES+cOSEX)*G1332+(cNES+cEREX)*H1332+(cNES+cHOEX)*I1332+(cNES+cNES)*S1332+(cNES+cOSEX)*N1332+(cNES+cEREX)*O1332+(cNES+cHOEX)*P1332))/(1+cDR)^(((cycle + 0.5)/('Life tables'!$I$2/2))))</f>
        <v>1420.1914247341601</v>
      </c>
      <c r="X1332" s="107">
        <f>((L1332+G1332+H1332+I1332+N1332+O1332+P1332+S1332)/('Life tables'!$I$2/2))/(1+oDR)^(((cycle + 0.5)/('Life tables'!$I$2/2)))</f>
        <v>2.0702105101031383</v>
      </c>
      <c r="Y1332" s="31">
        <f>((uNES*L1332+ uOCEX*G1332+uEREX*H1332+uHOEX*I1332+uNES*S1332+ uOCEX*N1332+uEREX*O1332+uHOEX*P1332)/('Life tables'!$I$2/2))/(1+oDR)^(((cycle + 0.5)/('Life tables'!$I$2/2)))</f>
        <v>1.3642674887286164</v>
      </c>
      <c r="Z1332" s="100">
        <f t="shared" si="407"/>
        <v>27535.5899826153</v>
      </c>
      <c r="AA1332" s="107">
        <f>((L1332+G1332+H1332+I1332+N1332+O1332+P1332+S1332)/('Life tables'!$I$2/2))</f>
        <v>4.4157342166852773</v>
      </c>
      <c r="AB1332" s="31">
        <f>((uNES*L1332+ uOCEX*G1332+uEREX*H1332+uHOEX*I1332+uNES*S1332+ uOCEX*N1332+uEREX*O1332+uHOEX*P1332)/('Life tables'!$I$2/2))</f>
        <v>2.9099662093736152</v>
      </c>
    </row>
    <row r="1333" spans="1:28" x14ac:dyDescent="0.25">
      <c r="A1333" s="4">
        <v>1327</v>
      </c>
      <c r="C1333" s="105">
        <f>IF(male=0,VLOOKUP((($A$5:$A$1570/'Life tables'!$I$2)*2)+age,lifetable,13,1),IF(male=1,VLOOKUP((($A$5:$A$1570/'Life tables'!$I$2)*2)+age,lifetable,10,1),"error"))</f>
        <v>4.4968558322060481E-3</v>
      </c>
      <c r="F1333" s="96">
        <f t="shared" si="400"/>
        <v>20.07712700758125</v>
      </c>
      <c r="G1333" s="96">
        <f t="shared" si="401"/>
        <v>2.0167894270233062</v>
      </c>
      <c r="H1333" s="96">
        <f t="shared" si="408"/>
        <v>0.11518052811833104</v>
      </c>
      <c r="I1333" s="96">
        <f t="shared" si="409"/>
        <v>4.6151748309440202E-2</v>
      </c>
      <c r="J1333" s="96">
        <f t="shared" si="402"/>
        <v>0.10007864496340187</v>
      </c>
      <c r="K1333" s="96">
        <f t="shared" si="410"/>
        <v>4.8226000623053385E-2</v>
      </c>
      <c r="L1333" s="96">
        <f t="shared" si="411"/>
        <v>17.750700658543717</v>
      </c>
      <c r="M1333" s="96">
        <f t="shared" si="403"/>
        <v>95.047466836018117</v>
      </c>
      <c r="N1333" s="96">
        <f t="shared" si="404"/>
        <v>9.1532769887628493</v>
      </c>
      <c r="O1333" s="96">
        <f t="shared" si="412"/>
        <v>0.21848777293730137</v>
      </c>
      <c r="P1333" s="96">
        <f t="shared" si="413"/>
        <v>0.21848777293730137</v>
      </c>
      <c r="Q1333" s="96">
        <f t="shared" si="405"/>
        <v>0.47054073862067225</v>
      </c>
      <c r="R1333" s="96">
        <f t="shared" si="406"/>
        <v>1.7127064323744126E-2</v>
      </c>
      <c r="S1333" s="96">
        <f t="shared" si="414"/>
        <v>84.969546498436245</v>
      </c>
      <c r="T1333" s="96">
        <f t="shared" si="418"/>
        <v>424.25222702911037</v>
      </c>
      <c r="U1333" s="96">
        <f t="shared" si="418"/>
        <v>461.25915157582176</v>
      </c>
      <c r="V1333" s="32">
        <f t="shared" si="416"/>
        <v>1000.0000000000007</v>
      </c>
      <c r="W1333" s="100">
        <f>IF(A1333=1,((cPH1_+cPHr+(cNES*L1333+(cNES+cOSEX)*G1333+(cNES+cEREX)*H1333+(cNES+cHOEX)*I1333+(cNES+cNES)*S1333+(cNES+cOSEX)*N1333+(cNES+cEREX)*O1333+(cNES+cHOEX)*P1333)))/(1+cDR)^(A$6:A$65537 + 0.5),(cPHr+(cNES*L1333+(cNES+cOSEX)*G1333+(cNES+cEREX)*H1333+(cNES+cHOEX)*I1333+(cNES+cNES)*S1333+(cNES+cOSEX)*N1333+(cNES+cEREX)*O1333+(cNES+cHOEX)*P1333))/(1+cDR)^(((cycle + 0.5)/('Life tables'!$I$2/2))))</f>
        <v>1409.2003661147185</v>
      </c>
      <c r="X1333" s="107">
        <f>((L1333+G1333+H1333+I1333+N1333+O1333+P1333+S1333)/('Life tables'!$I$2/2))/(1+oDR)^(((cycle + 0.5)/('Life tables'!$I$2/2)))</f>
        <v>2.0575988644792242</v>
      </c>
      <c r="Y1333" s="31">
        <f>((uNES*L1333+ uOCEX*G1333+uEREX*H1333+uHOEX*I1333+uNES*S1333+ uOCEX*N1333+uEREX*O1333+uHOEX*P1333)/('Life tables'!$I$2/2))/(1+oDR)^(((cycle + 0.5)/('Life tables'!$I$2/2)))</f>
        <v>1.355956423062008</v>
      </c>
      <c r="Z1333" s="100">
        <f t="shared" si="407"/>
        <v>27383.621459651651</v>
      </c>
      <c r="AA1333" s="107">
        <f>((L1333+G1333+H1333+I1333+N1333+O1333+P1333+S1333)/('Life tables'!$I$2/2))</f>
        <v>4.3913407729554166</v>
      </c>
      <c r="AB1333" s="31">
        <f>((uNES*L1333+ uOCEX*G1333+uEREX*H1333+uHOEX*I1333+uNES*S1333+ uOCEX*N1333+uEREX*O1333+uHOEX*P1333)/('Life tables'!$I$2/2))</f>
        <v>2.893890947227971</v>
      </c>
    </row>
    <row r="1334" spans="1:28" x14ac:dyDescent="0.25">
      <c r="A1334" s="4">
        <v>1328</v>
      </c>
      <c r="C1334" s="105">
        <f>IF(male=0,VLOOKUP((($A$5:$A$1570/'Life tables'!$I$2)*2)+age,lifetable,13,1),IF(male=1,VLOOKUP((($A$5:$A$1570/'Life tables'!$I$2)*2)+age,lifetable,10,1),"error"))</f>
        <v>4.4968558322060481E-3</v>
      </c>
      <c r="F1334" s="96">
        <f t="shared" si="400"/>
        <v>19.966160076431944</v>
      </c>
      <c r="G1334" s="96">
        <f t="shared" si="401"/>
        <v>2.0056425665483668</v>
      </c>
      <c r="H1334" s="96">
        <f t="shared" si="408"/>
        <v>0.11454392160941065</v>
      </c>
      <c r="I1334" s="96">
        <f t="shared" si="409"/>
        <v>4.5896666101954045E-2</v>
      </c>
      <c r="J1334" s="96">
        <f t="shared" si="402"/>
        <v>9.9525507051738696E-2</v>
      </c>
      <c r="K1334" s="96">
        <f t="shared" si="410"/>
        <v>4.7959453955857233E-2</v>
      </c>
      <c r="L1334" s="96">
        <f t="shared" si="411"/>
        <v>17.652591961164617</v>
      </c>
      <c r="M1334" s="96">
        <f t="shared" si="403"/>
        <v>94.52246131863653</v>
      </c>
      <c r="N1334" s="96">
        <f t="shared" si="404"/>
        <v>9.1027178199476158</v>
      </c>
      <c r="O1334" s="96">
        <f t="shared" si="412"/>
        <v>0.21728093081840094</v>
      </c>
      <c r="P1334" s="96">
        <f t="shared" si="413"/>
        <v>0.21728093081840094</v>
      </c>
      <c r="Q1334" s="96">
        <f t="shared" si="405"/>
        <v>0.46794165321469439</v>
      </c>
      <c r="R1334" s="96">
        <f t="shared" si="406"/>
        <v>1.7032461031664517E-2</v>
      </c>
      <c r="S1334" s="96">
        <f t="shared" si="414"/>
        <v>84.500207522805752</v>
      </c>
      <c r="T1334" s="96">
        <f t="shared" si="418"/>
        <v>424.81969418937683</v>
      </c>
      <c r="U1334" s="96">
        <f t="shared" si="418"/>
        <v>461.32414349080926</v>
      </c>
      <c r="V1334" s="32">
        <f t="shared" si="416"/>
        <v>1000.0000000000007</v>
      </c>
      <c r="W1334" s="100">
        <f>IF(A1334=1,((cPH1_+cPHr+(cNES*L1334+(cNES+cOSEX)*G1334+(cNES+cEREX)*H1334+(cNES+cHOEX)*I1334+(cNES+cNES)*S1334+(cNES+cOSEX)*N1334+(cNES+cEREX)*O1334+(cNES+cHOEX)*P1334)))/(1+cDR)^(A$6:A$65537 + 0.5),(cPHr+(cNES*L1334+(cNES+cOSEX)*G1334+(cNES+cEREX)*H1334+(cNES+cHOEX)*I1334+(cNES+cNES)*S1334+(cNES+cOSEX)*N1334+(cNES+cEREX)*O1334+(cNES+cHOEX)*P1334))/(1+cDR)^(((cycle + 0.5)/('Life tables'!$I$2/2))))</f>
        <v>1398.2943999153115</v>
      </c>
      <c r="X1334" s="107">
        <f>((L1334+G1334+H1334+I1334+N1334+O1334+P1334+S1334)/('Life tables'!$I$2/2))/(1+oDR)^(((cycle + 0.5)/('Life tables'!$I$2/2)))</f>
        <v>2.045064050828604</v>
      </c>
      <c r="Y1334" s="31">
        <f>((uNES*L1334+ uOCEX*G1334+uEREX*H1334+uHOEX*I1334+uNES*S1334+ uOCEX*N1334+uEREX*O1334+uHOEX*P1334)/('Life tables'!$I$2/2))/(1+oDR)^(((cycle + 0.5)/('Life tables'!$I$2/2)))</f>
        <v>1.3476959895635245</v>
      </c>
      <c r="Z1334" s="100">
        <f t="shared" si="407"/>
        <v>27232.492254288649</v>
      </c>
      <c r="AA1334" s="107">
        <f>((L1334+G1334+H1334+I1334+N1334+O1334+P1334+S1334)/('Life tables'!$I$2/2))</f>
        <v>4.3670820886377442</v>
      </c>
      <c r="AB1334" s="31">
        <f>((uNES*L1334+ uOCEX*G1334+uEREX*H1334+uHOEX*I1334+uNES*S1334+ uOCEX*N1334+uEREX*O1334+uHOEX*P1334)/('Life tables'!$I$2/2))</f>
        <v>2.8779044913371514</v>
      </c>
    </row>
    <row r="1335" spans="1:28" x14ac:dyDescent="0.25">
      <c r="A1335" s="4">
        <v>1329</v>
      </c>
      <c r="C1335" s="105">
        <f>IF(male=0,VLOOKUP((($A$5:$A$1570/'Life tables'!$I$2)*2)+age,lifetable,13,1),IF(male=1,VLOOKUP((($A$5:$A$1570/'Life tables'!$I$2)*2)+age,lifetable,10,1),"error"))</f>
        <v>4.4968558322060481E-3</v>
      </c>
      <c r="F1335" s="96">
        <f t="shared" si="400"/>
        <v>19.855808327660284</v>
      </c>
      <c r="G1335" s="96">
        <f t="shared" si="401"/>
        <v>1.994557502430768</v>
      </c>
      <c r="H1335" s="96">
        <f t="shared" si="408"/>
        <v>0.11391084434205553</v>
      </c>
      <c r="I1335" s="96">
        <f t="shared" si="409"/>
        <v>4.5642998028185666E-2</v>
      </c>
      <c r="J1335" s="96">
        <f t="shared" si="402"/>
        <v>9.8975435645494186E-2</v>
      </c>
      <c r="K1335" s="96">
        <f t="shared" si="410"/>
        <v>4.769438497945401E-2</v>
      </c>
      <c r="L1335" s="96">
        <f t="shared" si="411"/>
        <v>17.555027162234328</v>
      </c>
      <c r="M1335" s="96">
        <f t="shared" si="403"/>
        <v>94.000353992154245</v>
      </c>
      <c r="N1335" s="96">
        <f t="shared" si="404"/>
        <v>9.0524377531952869</v>
      </c>
      <c r="O1335" s="96">
        <f t="shared" si="412"/>
        <v>0.21608075083681161</v>
      </c>
      <c r="P1335" s="96">
        <f t="shared" si="413"/>
        <v>0.21608075083681161</v>
      </c>
      <c r="Q1335" s="96">
        <f t="shared" si="405"/>
        <v>0.4653569155544463</v>
      </c>
      <c r="R1335" s="96">
        <f t="shared" si="406"/>
        <v>1.6938379978668251E-2</v>
      </c>
      <c r="S1335" s="96">
        <f t="shared" si="414"/>
        <v>84.033459441752228</v>
      </c>
      <c r="T1335" s="96">
        <f t="shared" si="418"/>
        <v>425.38402654057677</v>
      </c>
      <c r="U1335" s="96">
        <f t="shared" si="418"/>
        <v>461.38877625576737</v>
      </c>
      <c r="V1335" s="32">
        <f t="shared" si="416"/>
        <v>1000.0000000000007</v>
      </c>
      <c r="W1335" s="100">
        <f>IF(A1335=1,((cPH1_+cPHr+(cNES*L1335+(cNES+cOSEX)*G1335+(cNES+cEREX)*H1335+(cNES+cHOEX)*I1335+(cNES+cNES)*S1335+(cNES+cOSEX)*N1335+(cNES+cEREX)*O1335+(cNES+cHOEX)*P1335)))/(1+cDR)^(A$6:A$65537 + 0.5),(cPHr+(cNES*L1335+(cNES+cOSEX)*G1335+(cNES+cEREX)*H1335+(cNES+cHOEX)*I1335+(cNES+cNES)*S1335+(cNES+cOSEX)*N1335+(cNES+cEREX)*O1335+(cNES+cHOEX)*P1335))/(1+cDR)^(((cycle + 0.5)/('Life tables'!$I$2/2))))</f>
        <v>1387.4728675890372</v>
      </c>
      <c r="X1335" s="107">
        <f>((L1335+G1335+H1335+I1335+N1335+O1335+P1335+S1335)/('Life tables'!$I$2/2))/(1+oDR)^(((cycle + 0.5)/('Life tables'!$I$2/2)))</f>
        <v>2.0326056009911584</v>
      </c>
      <c r="Y1335" s="31">
        <f>((uNES*L1335+ uOCEX*G1335+uEREX*H1335+uHOEX*I1335+uNES*S1335+ uOCEX*N1335+uEREX*O1335+uHOEX*P1335)/('Life tables'!$I$2/2))/(1+oDR)^(((cycle + 0.5)/('Life tables'!$I$2/2)))</f>
        <v>1.3394858797181488</v>
      </c>
      <c r="Z1335" s="100">
        <f t="shared" si="407"/>
        <v>27082.197736959577</v>
      </c>
      <c r="AA1335" s="107">
        <f>((L1335+G1335+H1335+I1335+N1335+O1335+P1335+S1335)/('Life tables'!$I$2/2))</f>
        <v>4.3429574190793563</v>
      </c>
      <c r="AB1335" s="31">
        <f>((uNES*L1335+ uOCEX*G1335+uEREX*H1335+uHOEX*I1335+uNES*S1335+ uOCEX*N1335+uEREX*O1335+uHOEX*P1335)/('Life tables'!$I$2/2))</f>
        <v>2.8620063509798808</v>
      </c>
    </row>
    <row r="1336" spans="1:28" x14ac:dyDescent="0.25">
      <c r="A1336" s="4">
        <v>1330</v>
      </c>
      <c r="C1336" s="105">
        <f>IF(male=0,VLOOKUP((($A$5:$A$1570/'Life tables'!$I$2)*2)+age,lifetable,13,1),IF(male=1,VLOOKUP((($A$5:$A$1570/'Life tables'!$I$2)*2)+age,lifetable,10,1),"error"))</f>
        <v>5.0253560799291552E-3</v>
      </c>
      <c r="F1336" s="96">
        <f t="shared" si="400"/>
        <v>19.746068279905643</v>
      </c>
      <c r="G1336" s="96">
        <f t="shared" si="401"/>
        <v>1.9835338849605484</v>
      </c>
      <c r="H1336" s="96">
        <f t="shared" si="408"/>
        <v>0.11328127634403781</v>
      </c>
      <c r="I1336" s="96">
        <f t="shared" si="409"/>
        <v>4.5390736085452243E-2</v>
      </c>
      <c r="J1336" s="96">
        <f t="shared" si="402"/>
        <v>0.10999637171602919</v>
      </c>
      <c r="K1336" s="96">
        <f t="shared" si="410"/>
        <v>4.7430785331486904E-2</v>
      </c>
      <c r="L1336" s="96">
        <f t="shared" si="411"/>
        <v>17.44643522546809</v>
      </c>
      <c r="M1336" s="96">
        <f t="shared" si="403"/>
        <v>93.481128923750845</v>
      </c>
      <c r="N1336" s="96">
        <f t="shared" si="404"/>
        <v>9.0024352541407335</v>
      </c>
      <c r="O1336" s="96">
        <f t="shared" si="412"/>
        <v>0.21488719636739689</v>
      </c>
      <c r="P1336" s="96">
        <f t="shared" si="413"/>
        <v>0.21488719636739689</v>
      </c>
      <c r="Q1336" s="96">
        <f t="shared" si="405"/>
        <v>0.51717617169170493</v>
      </c>
      <c r="R1336" s="96">
        <f t="shared" si="406"/>
        <v>1.6844818293743097E-2</v>
      </c>
      <c r="S1336" s="96">
        <f t="shared" si="414"/>
        <v>83.514898286889874</v>
      </c>
      <c r="T1336" s="96">
        <f t="shared" ref="T1336:U1351" si="419">J1336+Q1336+T1335</f>
        <v>426.01119908398448</v>
      </c>
      <c r="U1336" s="96">
        <f t="shared" si="419"/>
        <v>461.45305185939259</v>
      </c>
      <c r="V1336" s="32">
        <f t="shared" si="416"/>
        <v>1000.0000000000007</v>
      </c>
      <c r="W1336" s="100">
        <f>IF(A1336=1,((cPH1_+cPHr+(cNES*L1336+(cNES+cOSEX)*G1336+(cNES+cEREX)*H1336+(cNES+cHOEX)*I1336+(cNES+cNES)*S1336+(cNES+cOSEX)*N1336+(cNES+cEREX)*O1336+(cNES+cHOEX)*P1336)))/(1+cDR)^(A$6:A$65537 + 0.5),(cPHr+(cNES*L1336+(cNES+cOSEX)*G1336+(cNES+cEREX)*H1336+(cNES+cHOEX)*I1336+(cNES+cNES)*S1336+(cNES+cOSEX)*N1336+(cNES+cEREX)*O1336+(cNES+cHOEX)*P1336))/(1+cDR)^(((cycle + 0.5)/('Life tables'!$I$2/2))))</f>
        <v>1376.0404472297919</v>
      </c>
      <c r="X1336" s="107">
        <f>((L1336+G1336+H1336+I1336+N1336+O1336+P1336+S1336)/('Life tables'!$I$2/2))/(1+oDR)^(((cycle + 0.5)/('Life tables'!$I$2/2)))</f>
        <v>2.0190396818803178</v>
      </c>
      <c r="Y1336" s="31">
        <f>((uNES*L1336+ uOCEX*G1336+uEREX*H1336+uHOEX*I1336+uNES*S1336+ uOCEX*N1336+uEREX*O1336+uHOEX*P1336)/('Life tables'!$I$2/2))/(1+oDR)^(((cycle + 0.5)/('Life tables'!$I$2/2)))</f>
        <v>1.3305329304786375</v>
      </c>
      <c r="Z1336" s="100">
        <f t="shared" si="407"/>
        <v>26919.143674075112</v>
      </c>
      <c r="AA1336" s="107">
        <f>((L1336+G1336+H1336+I1336+N1336+O1336+P1336+S1336)/('Life tables'!$I$2/2))</f>
        <v>4.3164361420873609</v>
      </c>
      <c r="AB1336" s="31">
        <f>((uNES*L1336+ uOCEX*G1336+uEREX*H1336+uHOEX*I1336+uNES*S1336+ uOCEX*N1336+uEREX*O1336+uHOEX*P1336)/('Life tables'!$I$2/2))</f>
        <v>2.8445010174375747</v>
      </c>
    </row>
    <row r="1337" spans="1:28" x14ac:dyDescent="0.25">
      <c r="A1337" s="4">
        <v>1331</v>
      </c>
      <c r="C1337" s="105">
        <f>IF(male=0,VLOOKUP((($A$5:$A$1570/'Life tables'!$I$2)*2)+age,lifetable,13,1),IF(male=1,VLOOKUP((($A$5:$A$1570/'Life tables'!$I$2)*2)+age,lifetable,10,1),"error"))</f>
        <v>5.0253560799291552E-3</v>
      </c>
      <c r="F1337" s="96">
        <f t="shared" si="400"/>
        <v>19.625349719945177</v>
      </c>
      <c r="G1337" s="96">
        <f t="shared" si="401"/>
        <v>1.9714074529624934</v>
      </c>
      <c r="H1337" s="96">
        <f t="shared" si="408"/>
        <v>0.11258872568752802</v>
      </c>
      <c r="I1337" s="96">
        <f t="shared" si="409"/>
        <v>4.5113237587112831E-2</v>
      </c>
      <c r="J1337" s="96">
        <f t="shared" si="402"/>
        <v>0.10932390348558413</v>
      </c>
      <c r="K1337" s="96">
        <f t="shared" si="410"/>
        <v>4.7140814891708877E-2</v>
      </c>
      <c r="L1337" s="96">
        <f t="shared" si="411"/>
        <v>17.339775585330749</v>
      </c>
      <c r="M1337" s="96">
        <f t="shared" si="403"/>
        <v>92.910399336678353</v>
      </c>
      <c r="N1337" s="96">
        <f t="shared" si="404"/>
        <v>8.9474727583472422</v>
      </c>
      <c r="O1337" s="96">
        <f t="shared" si="412"/>
        <v>0.21357524728995297</v>
      </c>
      <c r="P1337" s="96">
        <f t="shared" si="413"/>
        <v>0.21357524728995297</v>
      </c>
      <c r="Q1337" s="96">
        <f t="shared" si="405"/>
        <v>0.51401866015636499</v>
      </c>
      <c r="R1337" s="96">
        <f t="shared" si="406"/>
        <v>1.6741975759642543E-2</v>
      </c>
      <c r="S1337" s="96">
        <f t="shared" si="414"/>
        <v>83.005015447835191</v>
      </c>
      <c r="T1337" s="96">
        <f t="shared" si="419"/>
        <v>426.63454164762641</v>
      </c>
      <c r="U1337" s="96">
        <f t="shared" si="419"/>
        <v>461.51693465004394</v>
      </c>
      <c r="V1337" s="32">
        <f t="shared" si="416"/>
        <v>1000.0000000000006</v>
      </c>
      <c r="W1337" s="100">
        <f>IF(A1337=1,((cPH1_+cPHr+(cNES*L1337+(cNES+cOSEX)*G1337+(cNES+cEREX)*H1337+(cNES+cHOEX)*I1337+(cNES+cNES)*S1337+(cNES+cOSEX)*N1337+(cNES+cEREX)*O1337+(cNES+cHOEX)*P1337)))/(1+cDR)^(A$6:A$65537 + 0.5),(cPHr+(cNES*L1337+(cNES+cOSEX)*G1337+(cNES+cEREX)*H1337+(cNES+cHOEX)*I1337+(cNES+cNES)*S1337+(cNES+cOSEX)*N1337+(cNES+cEREX)*O1337+(cNES+cHOEX)*P1337))/(1+cDR)^(((cycle + 0.5)/('Life tables'!$I$2/2))))</f>
        <v>1364.5925827222964</v>
      </c>
      <c r="X1337" s="107">
        <f>((L1337+G1337+H1337+I1337+N1337+O1337+P1337+S1337)/('Life tables'!$I$2/2))/(1+oDR)^(((cycle + 0.5)/('Life tables'!$I$2/2)))</f>
        <v>2.0055643092331716</v>
      </c>
      <c r="Y1337" s="31">
        <f>((uNES*L1337+ uOCEX*G1337+uEREX*H1337+uHOEX*I1337+uNES*S1337+ uOCEX*N1337+uEREX*O1337+uHOEX*P1337)/('Life tables'!$I$2/2))/(1+oDR)^(((cycle + 0.5)/('Life tables'!$I$2/2)))</f>
        <v>1.321652757685543</v>
      </c>
      <c r="Z1337" s="100">
        <f t="shared" si="407"/>
        <v>26754.921567355232</v>
      </c>
      <c r="AA1337" s="107">
        <f>((L1337+G1337+H1337+I1337+N1337+O1337+P1337+S1337)/('Life tables'!$I$2/2))</f>
        <v>4.2900768350947196</v>
      </c>
      <c r="AB1337" s="31">
        <f>((uNES*L1337+ uOCEX*G1337+uEREX*H1337+uHOEX*I1337+uNES*S1337+ uOCEX*N1337+uEREX*O1337+uHOEX*P1337)/('Life tables'!$I$2/2))</f>
        <v>2.8271304259267191</v>
      </c>
    </row>
    <row r="1338" spans="1:28" x14ac:dyDescent="0.25">
      <c r="A1338" s="4">
        <v>1332</v>
      </c>
      <c r="C1338" s="105">
        <f>IF(male=0,VLOOKUP((($A$5:$A$1570/'Life tables'!$I$2)*2)+age,lifetable,13,1),IF(male=1,VLOOKUP((($A$5:$A$1570/'Life tables'!$I$2)*2)+age,lifetable,10,1),"error"))</f>
        <v>5.0253560799291552E-3</v>
      </c>
      <c r="F1338" s="96">
        <f t="shared" si="400"/>
        <v>19.505373605907359</v>
      </c>
      <c r="G1338" s="96">
        <f t="shared" si="401"/>
        <v>1.9593556012112221</v>
      </c>
      <c r="H1338" s="96">
        <f t="shared" si="408"/>
        <v>0.11190043437118366</v>
      </c>
      <c r="I1338" s="96">
        <f t="shared" si="409"/>
        <v>4.4837445766095448E-2</v>
      </c>
      <c r="J1338" s="96">
        <f t="shared" si="402"/>
        <v>0.10865557108392936</v>
      </c>
      <c r="K1338" s="96">
        <f t="shared" si="410"/>
        <v>4.6852627834459377E-2</v>
      </c>
      <c r="L1338" s="96">
        <f t="shared" si="411"/>
        <v>17.233771925640468</v>
      </c>
      <c r="M1338" s="96">
        <f t="shared" si="403"/>
        <v>92.343150096422875</v>
      </c>
      <c r="N1338" s="96">
        <f t="shared" si="404"/>
        <v>8.8928454274928423</v>
      </c>
      <c r="O1338" s="96">
        <f t="shared" si="412"/>
        <v>0.21227129856486365</v>
      </c>
      <c r="P1338" s="96">
        <f t="shared" si="413"/>
        <v>0.21227129856486365</v>
      </c>
      <c r="Q1338" s="96">
        <f t="shared" si="405"/>
        <v>0.51088040333546536</v>
      </c>
      <c r="R1338" s="96">
        <f t="shared" si="406"/>
        <v>1.6639760366125408E-2</v>
      </c>
      <c r="S1338" s="96">
        <f t="shared" si="414"/>
        <v>82.49824190809872</v>
      </c>
      <c r="T1338" s="96">
        <f t="shared" si="419"/>
        <v>427.25407762204583</v>
      </c>
      <c r="U1338" s="96">
        <f t="shared" si="419"/>
        <v>461.58042703824452</v>
      </c>
      <c r="V1338" s="32">
        <f t="shared" si="416"/>
        <v>1000.0000000000007</v>
      </c>
      <c r="W1338" s="100">
        <f>IF(A1338=1,((cPH1_+cPHr+(cNES*L1338+(cNES+cOSEX)*G1338+(cNES+cEREX)*H1338+(cNES+cHOEX)*I1338+(cNES+cNES)*S1338+(cNES+cOSEX)*N1338+(cNES+cEREX)*O1338+(cNES+cHOEX)*P1338)))/(1+cDR)^(A$6:A$65537 + 0.5),(cPHr+(cNES*L1338+(cNES+cOSEX)*G1338+(cNES+cEREX)*H1338+(cNES+cHOEX)*I1338+(cNES+cNES)*S1338+(cNES+cOSEX)*N1338+(cNES+cEREX)*O1338+(cNES+cHOEX)*P1338))/(1+cDR)^(((cycle + 0.5)/('Life tables'!$I$2/2))))</f>
        <v>1353.2399870622994</v>
      </c>
      <c r="X1338" s="107">
        <f>((L1338+G1338+H1338+I1338+N1338+O1338+P1338+S1338)/('Life tables'!$I$2/2))/(1+oDR)^(((cycle + 0.5)/('Life tables'!$I$2/2)))</f>
        <v>1.992178878478839</v>
      </c>
      <c r="Y1338" s="31">
        <f>((uNES*L1338+ uOCEX*G1338+uEREX*H1338+uHOEX*I1338+uNES*S1338+ uOCEX*N1338+uEREX*O1338+uHOEX*P1338)/('Life tables'!$I$2/2))/(1+oDR)^(((cycle + 0.5)/('Life tables'!$I$2/2)))</f>
        <v>1.3128318558345666</v>
      </c>
      <c r="Z1338" s="100">
        <f t="shared" si="407"/>
        <v>26591.701882877998</v>
      </c>
      <c r="AA1338" s="107">
        <f>((L1338+G1338+H1338+I1338+N1338+O1338+P1338+S1338)/('Life tables'!$I$2/2))</f>
        <v>4.2638785084723043</v>
      </c>
      <c r="AB1338" s="31">
        <f>((uNES*L1338+ uOCEX*G1338+uEREX*H1338+uHOEX*I1338+uNES*S1338+ uOCEX*N1338+uEREX*O1338+uHOEX*P1338)/('Life tables'!$I$2/2))</f>
        <v>2.8098659190710209</v>
      </c>
    </row>
    <row r="1339" spans="1:28" x14ac:dyDescent="0.25">
      <c r="A1339" s="4">
        <v>1333</v>
      </c>
      <c r="C1339" s="105">
        <f>IF(male=0,VLOOKUP((($A$5:$A$1570/'Life tables'!$I$2)*2)+age,lifetable,13,1),IF(male=1,VLOOKUP((($A$5:$A$1570/'Life tables'!$I$2)*2)+age,lifetable,10,1),"error"))</f>
        <v>5.0253560799291552E-3</v>
      </c>
      <c r="F1339" s="96">
        <f t="shared" si="400"/>
        <v>19.386135200862938</v>
      </c>
      <c r="G1339" s="96">
        <f t="shared" si="401"/>
        <v>1.9473778538722775</v>
      </c>
      <c r="H1339" s="96">
        <f t="shared" si="408"/>
        <v>0.1112163752197016</v>
      </c>
      <c r="I1339" s="96">
        <f t="shared" si="409"/>
        <v>4.4563349733513134E-2</v>
      </c>
      <c r="J1339" s="96">
        <f t="shared" si="402"/>
        <v>0.10799134812378494</v>
      </c>
      <c r="K1339" s="96">
        <f t="shared" si="410"/>
        <v>4.6566212781459379E-2</v>
      </c>
      <c r="L1339" s="96">
        <f t="shared" si="411"/>
        <v>17.128420061132204</v>
      </c>
      <c r="M1339" s="96">
        <f t="shared" si="403"/>
        <v>91.779360138847309</v>
      </c>
      <c r="N1339" s="96">
        <f t="shared" si="404"/>
        <v>8.8385512330554956</v>
      </c>
      <c r="O1339" s="96">
        <f t="shared" si="412"/>
        <v>0.21097530177151808</v>
      </c>
      <c r="P1339" s="96">
        <f t="shared" si="413"/>
        <v>0.21097530177151808</v>
      </c>
      <c r="Q1339" s="96">
        <f t="shared" si="405"/>
        <v>0.50776128469350945</v>
      </c>
      <c r="R1339" s="96">
        <f t="shared" si="406"/>
        <v>1.6538168317542599E-2</v>
      </c>
      <c r="S1339" s="96">
        <f t="shared" si="414"/>
        <v>81.994558849237734</v>
      </c>
      <c r="T1339" s="96">
        <f t="shared" si="419"/>
        <v>427.86983025486313</v>
      </c>
      <c r="U1339" s="96">
        <f t="shared" si="419"/>
        <v>461.6435314193435</v>
      </c>
      <c r="V1339" s="32">
        <f t="shared" si="416"/>
        <v>1000.0000000000006</v>
      </c>
      <c r="W1339" s="100">
        <f>IF(A1339=1,((cPH1_+cPHr+(cNES*L1339+(cNES+cOSEX)*G1339+(cNES+cEREX)*H1339+(cNES+cHOEX)*I1339+(cNES+cNES)*S1339+(cNES+cOSEX)*N1339+(cNES+cEREX)*O1339+(cNES+cHOEX)*P1339)))/(1+cDR)^(A$6:A$65537 + 0.5),(cPHr+(cNES*L1339+(cNES+cOSEX)*G1339+(cNES+cEREX)*H1339+(cNES+cHOEX)*I1339+(cNES+cNES)*S1339+(cNES+cOSEX)*N1339+(cNES+cEREX)*O1339+(cNES+cHOEX)*P1339))/(1+cDR)^(((cycle + 0.5)/('Life tables'!$I$2/2))))</f>
        <v>1341.9818680602623</v>
      </c>
      <c r="X1339" s="107">
        <f>((L1339+G1339+H1339+I1339+N1339+O1339+P1339+S1339)/('Life tables'!$I$2/2))/(1+oDR)^(((cycle + 0.5)/('Life tables'!$I$2/2)))</f>
        <v>1.978882789091468</v>
      </c>
      <c r="Y1339" s="31">
        <f>((uNES*L1339+ uOCEX*G1339+uEREX*H1339+uHOEX*I1339+uNES*S1339+ uOCEX*N1339+uEREX*O1339+uHOEX*P1339)/('Life tables'!$I$2/2))/(1+oDR)^(((cycle + 0.5)/('Life tables'!$I$2/2)))</f>
        <v>1.3040698291886885</v>
      </c>
      <c r="Z1339" s="100">
        <f t="shared" si="407"/>
        <v>26429.478515593717</v>
      </c>
      <c r="AA1339" s="107">
        <f>((L1339+G1339+H1339+I1339+N1339+O1339+P1339+S1339)/('Life tables'!$I$2/2))</f>
        <v>4.237840178654964</v>
      </c>
      <c r="AB1339" s="31">
        <f>((uNES*L1339+ uOCEX*G1339+uEREX*H1339+uHOEX*I1339+uNES*S1339+ uOCEX*N1339+uEREX*O1339+uHOEX*P1339)/('Life tables'!$I$2/2))</f>
        <v>2.7927068487188187</v>
      </c>
    </row>
    <row r="1340" spans="1:28" x14ac:dyDescent="0.25">
      <c r="A1340" s="4">
        <v>1334</v>
      </c>
      <c r="C1340" s="105">
        <f>IF(male=0,VLOOKUP((($A$5:$A$1570/'Life tables'!$I$2)*2)+age,lifetable,13,1),IF(male=1,VLOOKUP((($A$5:$A$1570/'Life tables'!$I$2)*2)+age,lifetable,10,1),"error"))</f>
        <v>5.0253560799291552E-3</v>
      </c>
      <c r="F1340" s="96">
        <f t="shared" si="400"/>
        <v>19.267629804649424</v>
      </c>
      <c r="G1340" s="96">
        <f t="shared" si="401"/>
        <v>1.9354737388045002</v>
      </c>
      <c r="H1340" s="96">
        <f t="shared" si="408"/>
        <v>0.11053652126870599</v>
      </c>
      <c r="I1340" s="96">
        <f t="shared" si="409"/>
        <v>4.4290938684995521E-2</v>
      </c>
      <c r="J1340" s="96">
        <f t="shared" si="402"/>
        <v>0.10733120842268191</v>
      </c>
      <c r="K1340" s="96">
        <f t="shared" si="410"/>
        <v>4.6281558442744973E-2</v>
      </c>
      <c r="L1340" s="96">
        <f t="shared" si="411"/>
        <v>17.023715839025794</v>
      </c>
      <c r="M1340" s="96">
        <f t="shared" si="403"/>
        <v>91.219008521144531</v>
      </c>
      <c r="N1340" s="96">
        <f t="shared" si="404"/>
        <v>8.7845881581975007</v>
      </c>
      <c r="O1340" s="96">
        <f t="shared" si="412"/>
        <v>0.20968720876820934</v>
      </c>
      <c r="P1340" s="96">
        <f t="shared" si="413"/>
        <v>0.20968720876820934</v>
      </c>
      <c r="Q1340" s="96">
        <f t="shared" si="405"/>
        <v>0.50466118836624807</v>
      </c>
      <c r="R1340" s="96">
        <f t="shared" si="406"/>
        <v>1.6437195840108061E-2</v>
      </c>
      <c r="S1340" s="96">
        <f t="shared" si="414"/>
        <v>81.493947561204251</v>
      </c>
      <c r="T1340" s="96">
        <f t="shared" si="419"/>
        <v>428.48182265165207</v>
      </c>
      <c r="U1340" s="96">
        <f t="shared" si="419"/>
        <v>461.70625017362636</v>
      </c>
      <c r="V1340" s="32">
        <f t="shared" si="416"/>
        <v>1000.0000000000006</v>
      </c>
      <c r="W1340" s="100">
        <f>IF(A1340=1,((cPH1_+cPHr+(cNES*L1340+(cNES+cOSEX)*G1340+(cNES+cEREX)*H1340+(cNES+cHOEX)*I1340+(cNES+cNES)*S1340+(cNES+cOSEX)*N1340+(cNES+cEREX)*O1340+(cNES+cHOEX)*P1340)))/(1+cDR)^(A$6:A$65537 + 0.5),(cPHr+(cNES*L1340+(cNES+cOSEX)*G1340+(cNES+cEREX)*H1340+(cNES+cHOEX)*I1340+(cNES+cNES)*S1340+(cNES+cOSEX)*N1340+(cNES+cEREX)*O1340+(cNES+cHOEX)*P1340))/(1+cDR)^(((cycle + 0.5)/('Life tables'!$I$2/2))))</f>
        <v>1330.8174400839648</v>
      </c>
      <c r="X1340" s="107">
        <f>((L1340+G1340+H1340+I1340+N1340+O1340+P1340+S1340)/('Life tables'!$I$2/2))/(1+oDR)^(((cycle + 0.5)/('Life tables'!$I$2/2)))</f>
        <v>1.9656754445628466</v>
      </c>
      <c r="Y1340" s="31">
        <f>((uNES*L1340+ uOCEX*G1340+uEREX*H1340+uHOEX*I1340+uNES*S1340+ uOCEX*N1340+uEREX*O1340+uHOEX*P1340)/('Life tables'!$I$2/2))/(1+oDR)^(((cycle + 0.5)/('Life tables'!$I$2/2)))</f>
        <v>1.2953662846582794</v>
      </c>
      <c r="Z1340" s="100">
        <f t="shared" si="407"/>
        <v>26268.245397101284</v>
      </c>
      <c r="AA1340" s="107">
        <f>((L1340+G1340+H1340+I1340+N1340+O1340+P1340+S1340)/('Life tables'!$I$2/2))</f>
        <v>4.2119608681036986</v>
      </c>
      <c r="AB1340" s="31">
        <f>((uNES*L1340+ uOCEX*G1340+uEREX*H1340+uHOEX*I1340+uNES*S1340+ uOCEX*N1340+uEREX*O1340+uHOEX*P1340)/('Life tables'!$I$2/2))</f>
        <v>2.7756525706892248</v>
      </c>
    </row>
    <row r="1341" spans="1:28" x14ac:dyDescent="0.25">
      <c r="A1341" s="4">
        <v>1335</v>
      </c>
      <c r="C1341" s="105">
        <f>IF(male=0,VLOOKUP((($A$5:$A$1570/'Life tables'!$I$2)*2)+age,lifetable,13,1),IF(male=1,VLOOKUP((($A$5:$A$1570/'Life tables'!$I$2)*2)+age,lifetable,10,1),"error"))</f>
        <v>5.0253560799291552E-3</v>
      </c>
      <c r="F1341" s="96">
        <f t="shared" si="400"/>
        <v>19.149852753343854</v>
      </c>
      <c r="G1341" s="96">
        <f t="shared" si="401"/>
        <v>1.9236427875070681</v>
      </c>
      <c r="H1341" s="96">
        <f t="shared" si="408"/>
        <v>0.1098608457617237</v>
      </c>
      <c r="I1341" s="96">
        <f t="shared" si="409"/>
        <v>4.4020201899476849E-2</v>
      </c>
      <c r="J1341" s="96">
        <f t="shared" si="402"/>
        <v>0.1066751260000252</v>
      </c>
      <c r="K1341" s="96">
        <f t="shared" si="410"/>
        <v>4.5998653615400953E-2</v>
      </c>
      <c r="L1341" s="96">
        <f t="shared" si="411"/>
        <v>16.919655138560159</v>
      </c>
      <c r="M1341" s="96">
        <f t="shared" si="403"/>
        <v>90.662074421378321</v>
      </c>
      <c r="N1341" s="96">
        <f t="shared" si="404"/>
        <v>8.7309541977212852</v>
      </c>
      <c r="O1341" s="96">
        <f t="shared" si="412"/>
        <v>0.20840697169107927</v>
      </c>
      <c r="P1341" s="96">
        <f t="shared" si="413"/>
        <v>0.20840697169107927</v>
      </c>
      <c r="Q1341" s="96">
        <f t="shared" si="405"/>
        <v>0.50157999915813956</v>
      </c>
      <c r="R1341" s="96">
        <f t="shared" si="406"/>
        <v>1.6336839181816061E-2</v>
      </c>
      <c r="S1341" s="96">
        <f t="shared" si="414"/>
        <v>80.996389441934923</v>
      </c>
      <c r="T1341" s="96">
        <f t="shared" si="419"/>
        <v>429.09007777681023</v>
      </c>
      <c r="U1341" s="96">
        <f t="shared" si="419"/>
        <v>461.76858566642358</v>
      </c>
      <c r="V1341" s="32">
        <f t="shared" si="416"/>
        <v>1000.0000000000007</v>
      </c>
      <c r="W1341" s="100">
        <f>IF(A1341=1,((cPH1_+cPHr+(cNES*L1341+(cNES+cOSEX)*G1341+(cNES+cEREX)*H1341+(cNES+cHOEX)*I1341+(cNES+cNES)*S1341+(cNES+cOSEX)*N1341+(cNES+cEREX)*O1341+(cNES+cHOEX)*P1341)))/(1+cDR)^(A$6:A$65537 + 0.5),(cPHr+(cNES*L1341+(cNES+cOSEX)*G1341+(cNES+cEREX)*H1341+(cNES+cHOEX)*I1341+(cNES+cNES)*S1341+(cNES+cOSEX)*N1341+(cNES+cEREX)*O1341+(cNES+cHOEX)*P1341))/(1+cDR)^(((cycle + 0.5)/('Life tables'!$I$2/2))))</f>
        <v>1319.7459240054563</v>
      </c>
      <c r="X1341" s="107">
        <f>((L1341+G1341+H1341+I1341+N1341+O1341+P1341+S1341)/('Life tables'!$I$2/2))/(1+oDR)^(((cycle + 0.5)/('Life tables'!$I$2/2)))</f>
        <v>1.9525562523752071</v>
      </c>
      <c r="Y1341" s="31">
        <f>((uNES*L1341+ uOCEX*G1341+uEREX*H1341+uHOEX*I1341+uNES*S1341+ uOCEX*N1341+uEREX*O1341+uHOEX*P1341)/('Life tables'!$I$2/2))/(1+oDR)^(((cycle + 0.5)/('Life tables'!$I$2/2)))</f>
        <v>1.2867208317831849</v>
      </c>
      <c r="Z1341" s="100">
        <f t="shared" si="407"/>
        <v>26107.99649544881</v>
      </c>
      <c r="AA1341" s="107">
        <f>((L1341+G1341+H1341+I1341+N1341+O1341+P1341+S1341)/('Life tables'!$I$2/2))</f>
        <v>4.1862396052680921</v>
      </c>
      <c r="AB1341" s="31">
        <f>((uNES*L1341+ uOCEX*G1341+uEREX*H1341+uHOEX*I1341+uNES*S1341+ uOCEX*N1341+uEREX*O1341+uHOEX*P1341)/('Life tables'!$I$2/2))</f>
        <v>2.7587024447473825</v>
      </c>
    </row>
    <row r="1342" spans="1:28" x14ac:dyDescent="0.25">
      <c r="A1342" s="4">
        <v>1336</v>
      </c>
      <c r="C1342" s="105">
        <f>IF(male=0,VLOOKUP((($A$5:$A$1570/'Life tables'!$I$2)*2)+age,lifetable,13,1),IF(male=1,VLOOKUP((($A$5:$A$1570/'Life tables'!$I$2)*2)+age,lifetable,10,1),"error"))</f>
        <v>5.0253560799291552E-3</v>
      </c>
      <c r="F1342" s="96">
        <f t="shared" si="400"/>
        <v>19.032799418750539</v>
      </c>
      <c r="G1342" s="96">
        <f t="shared" si="401"/>
        <v>1.9118845350680376</v>
      </c>
      <c r="H1342" s="96">
        <f t="shared" si="408"/>
        <v>0.10918932214724546</v>
      </c>
      <c r="I1342" s="96">
        <f t="shared" si="409"/>
        <v>4.3751128738018466E-2</v>
      </c>
      <c r="J1342" s="96">
        <f t="shared" si="402"/>
        <v>0.10602307507424018</v>
      </c>
      <c r="K1342" s="96">
        <f t="shared" si="410"/>
        <v>4.5717487182330319E-2</v>
      </c>
      <c r="L1342" s="96">
        <f t="shared" si="411"/>
        <v>16.816233870540668</v>
      </c>
      <c r="M1342" s="96">
        <f t="shared" si="403"/>
        <v>90.10853713801626</v>
      </c>
      <c r="N1342" s="96">
        <f t="shared" si="404"/>
        <v>8.6776473580244247</v>
      </c>
      <c r="O1342" s="96">
        <f t="shared" si="412"/>
        <v>0.20713454295304468</v>
      </c>
      <c r="P1342" s="96">
        <f t="shared" si="413"/>
        <v>0.20713454295304468</v>
      </c>
      <c r="Q1342" s="96">
        <f t="shared" si="405"/>
        <v>0.49851760253976624</v>
      </c>
      <c r="R1342" s="96">
        <f t="shared" si="406"/>
        <v>1.6237094612357006E-2</v>
      </c>
      <c r="S1342" s="96">
        <f t="shared" si="414"/>
        <v>80.501865996933617</v>
      </c>
      <c r="T1342" s="96">
        <f t="shared" si="419"/>
        <v>429.69461845442424</v>
      </c>
      <c r="U1342" s="96">
        <f t="shared" si="419"/>
        <v>461.83054024821826</v>
      </c>
      <c r="V1342" s="32">
        <f t="shared" si="416"/>
        <v>1000.0000000000007</v>
      </c>
      <c r="W1342" s="100">
        <f>IF(A1342=1,((cPH1_+cPHr+(cNES*L1342+(cNES+cOSEX)*G1342+(cNES+cEREX)*H1342+(cNES+cHOEX)*I1342+(cNES+cNES)*S1342+(cNES+cOSEX)*N1342+(cNES+cEREX)*O1342+(cNES+cHOEX)*P1342)))/(1+cDR)^(A$6:A$65537 + 0.5),(cPHr+(cNES*L1342+(cNES+cOSEX)*G1342+(cNES+cEREX)*H1342+(cNES+cHOEX)*I1342+(cNES+cNES)*S1342+(cNES+cOSEX)*N1342+(cNES+cEREX)*O1342+(cNES+cHOEX)*P1342))/(1+cDR)^(((cycle + 0.5)/('Life tables'!$I$2/2))))</f>
        <v>1308.7665471483888</v>
      </c>
      <c r="X1342" s="107">
        <f>((L1342+G1342+H1342+I1342+N1342+O1342+P1342+S1342)/('Life tables'!$I$2/2))/(1+oDR)^(((cycle + 0.5)/('Life tables'!$I$2/2)))</f>
        <v>1.939524623974229</v>
      </c>
      <c r="Y1342" s="31">
        <f>((uNES*L1342+ uOCEX*G1342+uEREX*H1342+uHOEX*I1342+uNES*S1342+ uOCEX*N1342+uEREX*O1342+uHOEX*P1342)/('Life tables'!$I$2/2))/(1+oDR)^(((cycle + 0.5)/('Life tables'!$I$2/2)))</f>
        <v>1.278133082714942</v>
      </c>
      <c r="Z1342" s="100">
        <f t="shared" si="407"/>
        <v>25948.7258149345</v>
      </c>
      <c r="AA1342" s="107">
        <f>((L1342+G1342+H1342+I1342+N1342+O1342+P1342+S1342)/('Life tables'!$I$2/2))</f>
        <v>4.1606754245490025</v>
      </c>
      <c r="AB1342" s="31">
        <f>((uNES*L1342+ uOCEX*G1342+uEREX*H1342+uHOEX*I1342+uNES*S1342+ uOCEX*N1342+uEREX*O1342+uHOEX*P1342)/('Life tables'!$I$2/2))</f>
        <v>2.7418558345798947</v>
      </c>
    </row>
    <row r="1343" spans="1:28" x14ac:dyDescent="0.25">
      <c r="A1343" s="4">
        <v>1337</v>
      </c>
      <c r="C1343" s="105">
        <f>IF(male=0,VLOOKUP((($A$5:$A$1570/'Life tables'!$I$2)*2)+age,lifetable,13,1),IF(male=1,VLOOKUP((($A$5:$A$1570/'Life tables'!$I$2)*2)+age,lifetable,10,1),"error"))</f>
        <v>5.0253560799291552E-3</v>
      </c>
      <c r="F1343" s="96">
        <f t="shared" si="400"/>
        <v>18.916465207903101</v>
      </c>
      <c r="G1343" s="96">
        <f t="shared" si="401"/>
        <v>1.9001985201143234</v>
      </c>
      <c r="H1343" s="96">
        <f t="shared" si="408"/>
        <v>0.10852192407586914</v>
      </c>
      <c r="I1343" s="96">
        <f t="shared" si="409"/>
        <v>4.348370864266414E-2</v>
      </c>
      <c r="J1343" s="96">
        <f t="shared" si="402"/>
        <v>0.10537503005999864</v>
      </c>
      <c r="K1343" s="96">
        <f t="shared" si="410"/>
        <v>4.5438048111058199E-2</v>
      </c>
      <c r="L1343" s="96">
        <f t="shared" si="411"/>
        <v>16.713447976899189</v>
      </c>
      <c r="M1343" s="96">
        <f t="shared" si="403"/>
        <v>89.558376089454995</v>
      </c>
      <c r="N1343" s="96">
        <f t="shared" si="404"/>
        <v>8.6246656570539244</v>
      </c>
      <c r="O1343" s="96">
        <f t="shared" si="412"/>
        <v>0.20586987524270597</v>
      </c>
      <c r="P1343" s="96">
        <f t="shared" si="413"/>
        <v>0.20586987524270597</v>
      </c>
      <c r="Q1343" s="96">
        <f t="shared" si="405"/>
        <v>0.49547388464520709</v>
      </c>
      <c r="R1343" s="96">
        <f t="shared" si="406"/>
        <v>1.6137958423031899E-2</v>
      </c>
      <c r="S1343" s="96">
        <f t="shared" si="414"/>
        <v>80.010358838847424</v>
      </c>
      <c r="T1343" s="96">
        <f t="shared" si="419"/>
        <v>430.29546736912943</v>
      </c>
      <c r="U1343" s="96">
        <f t="shared" si="419"/>
        <v>461.89211625475235</v>
      </c>
      <c r="V1343" s="32">
        <f t="shared" si="416"/>
        <v>1000.0000000000007</v>
      </c>
      <c r="W1343" s="100">
        <f>IF(A1343=1,((cPH1_+cPHr+(cNES*L1343+(cNES+cOSEX)*G1343+(cNES+cEREX)*H1343+(cNES+cHOEX)*I1343+(cNES+cNES)*S1343+(cNES+cOSEX)*N1343+(cNES+cEREX)*O1343+(cNES+cHOEX)*P1343)))/(1+cDR)^(A$6:A$65537 + 0.5),(cPHr+(cNES*L1343+(cNES+cOSEX)*G1343+(cNES+cEREX)*H1343+(cNES+cHOEX)*I1343+(cNES+cNES)*S1343+(cNES+cOSEX)*N1343+(cNES+cEREX)*O1343+(cNES+cHOEX)*P1343))/(1+cDR)^(((cycle + 0.5)/('Life tables'!$I$2/2))))</f>
        <v>1297.8785432357317</v>
      </c>
      <c r="X1343" s="107">
        <f>((L1343+G1343+H1343+I1343+N1343+O1343+P1343+S1343)/('Life tables'!$I$2/2))/(1+oDR)^(((cycle + 0.5)/('Life tables'!$I$2/2)))</f>
        <v>1.9265799747422412</v>
      </c>
      <c r="Y1343" s="31">
        <f>((uNES*L1343+ uOCEX*G1343+uEREX*H1343+uHOEX*I1343+uNES*S1343+ uOCEX*N1343+uEREX*O1343+uHOEX*P1343)/('Life tables'!$I$2/2))/(1+oDR)^(((cycle + 0.5)/('Life tables'!$I$2/2)))</f>
        <v>1.2696026521991253</v>
      </c>
      <c r="Z1343" s="100">
        <f t="shared" si="407"/>
        <v>25790.427395907907</v>
      </c>
      <c r="AA1343" s="107">
        <f>((L1343+G1343+H1343+I1343+N1343+O1343+P1343+S1343)/('Life tables'!$I$2/2))</f>
        <v>4.135267366261516</v>
      </c>
      <c r="AB1343" s="31">
        <f>((uNES*L1343+ uOCEX*G1343+uEREX*H1343+uHOEX*I1343+uNES*S1343+ uOCEX*N1343+uEREX*O1343+uHOEX*P1343)/('Life tables'!$I$2/2))</f>
        <v>2.7251121077704208</v>
      </c>
    </row>
    <row r="1344" spans="1:28" x14ac:dyDescent="0.25">
      <c r="A1344" s="4">
        <v>1338</v>
      </c>
      <c r="C1344" s="105">
        <f>IF(male=0,VLOOKUP((($A$5:$A$1570/'Life tables'!$I$2)*2)+age,lifetable,13,1),IF(male=1,VLOOKUP((($A$5:$A$1570/'Life tables'!$I$2)*2)+age,lifetable,10,1),"error"))</f>
        <v>5.0253560799291552E-3</v>
      </c>
      <c r="F1344" s="96">
        <f t="shared" si="400"/>
        <v>18.800845562580406</v>
      </c>
      <c r="G1344" s="96">
        <f t="shared" si="401"/>
        <v>1.8885842847630729</v>
      </c>
      <c r="H1344" s="96">
        <f t="shared" si="408"/>
        <v>0.10785862539752269</v>
      </c>
      <c r="I1344" s="96">
        <f t="shared" si="409"/>
        <v>4.3217931135327313E-2</v>
      </c>
      <c r="J1344" s="96">
        <f t="shared" si="402"/>
        <v>0.1047309655655224</v>
      </c>
      <c r="K1344" s="96">
        <f t="shared" si="410"/>
        <v>4.516032545256906E-2</v>
      </c>
      <c r="L1344" s="96">
        <f t="shared" si="411"/>
        <v>16.611293430266393</v>
      </c>
      <c r="M1344" s="96">
        <f t="shared" si="403"/>
        <v>89.011570813538412</v>
      </c>
      <c r="N1344" s="96">
        <f t="shared" si="404"/>
        <v>8.5720071242598159</v>
      </c>
      <c r="O1344" s="96">
        <f t="shared" si="412"/>
        <v>0.20461292152323968</v>
      </c>
      <c r="P1344" s="96">
        <f t="shared" si="413"/>
        <v>0.20461292152323968</v>
      </c>
      <c r="Q1344" s="96">
        <f t="shared" si="405"/>
        <v>0.49244873226937269</v>
      </c>
      <c r="R1344" s="96">
        <f t="shared" si="406"/>
        <v>1.6039426926665528E-2</v>
      </c>
      <c r="S1344" s="96">
        <f t="shared" si="414"/>
        <v>79.521849687036081</v>
      </c>
      <c r="T1344" s="96">
        <f t="shared" si="419"/>
        <v>430.89264706696434</v>
      </c>
      <c r="U1344" s="96">
        <f t="shared" si="419"/>
        <v>461.9533160071316</v>
      </c>
      <c r="V1344" s="32">
        <f t="shared" si="416"/>
        <v>1000.0000000000007</v>
      </c>
      <c r="W1344" s="100">
        <f>IF(A1344=1,((cPH1_+cPHr+(cNES*L1344+(cNES+cOSEX)*G1344+(cNES+cEREX)*H1344+(cNES+cHOEX)*I1344+(cNES+cNES)*S1344+(cNES+cOSEX)*N1344+(cNES+cEREX)*O1344+(cNES+cHOEX)*P1344)))/(1+cDR)^(A$6:A$65537 + 0.5),(cPHr+(cNES*L1344+(cNES+cOSEX)*G1344+(cNES+cEREX)*H1344+(cNES+cHOEX)*I1344+(cNES+cNES)*S1344+(cNES+cOSEX)*N1344+(cNES+cEREX)*O1344+(cNES+cHOEX)*P1344))/(1+cDR)^(((cycle + 0.5)/('Life tables'!$I$2/2))))</f>
        <v>1287.0811523378545</v>
      </c>
      <c r="X1344" s="107">
        <f>((L1344+G1344+H1344+I1344+N1344+O1344+P1344+S1344)/('Life tables'!$I$2/2))/(1+oDR)^(((cycle + 0.5)/('Life tables'!$I$2/2)))</f>
        <v>1.9137217239716042</v>
      </c>
      <c r="Y1344" s="31">
        <f>((uNES*L1344+ uOCEX*G1344+uEREX*H1344+uHOEX*I1344+uNES*S1344+ uOCEX*N1344+uEREX*O1344+uHOEX*P1344)/('Life tables'!$I$2/2))/(1+oDR)^(((cycle + 0.5)/('Life tables'!$I$2/2)))</f>
        <v>1.2611291575578198</v>
      </c>
      <c r="Z1344" s="100">
        <f t="shared" si="407"/>
        <v>25633.095314571456</v>
      </c>
      <c r="AA1344" s="107">
        <f>((L1344+G1344+H1344+I1344+N1344+O1344+P1344+S1344)/('Life tables'!$I$2/2))</f>
        <v>4.1100144765981446</v>
      </c>
      <c r="AB1344" s="31">
        <f>((uNES*L1344+ uOCEX*G1344+uEREX*H1344+uHOEX*I1344+uNES*S1344+ uOCEX*N1344+uEREX*O1344+uHOEX*P1344)/('Life tables'!$I$2/2))</f>
        <v>2.7084706357754507</v>
      </c>
    </row>
    <row r="1345" spans="1:28" x14ac:dyDescent="0.25">
      <c r="A1345" s="4">
        <v>1339</v>
      </c>
      <c r="C1345" s="105">
        <f>IF(male=0,VLOOKUP((($A$5:$A$1570/'Life tables'!$I$2)*2)+age,lifetable,13,1),IF(male=1,VLOOKUP((($A$5:$A$1570/'Life tables'!$I$2)*2)+age,lifetable,10,1),"error"))</f>
        <v>5.0253560799291552E-3</v>
      </c>
      <c r="F1345" s="96">
        <f t="shared" si="400"/>
        <v>18.685935958835792</v>
      </c>
      <c r="G1345" s="96">
        <f t="shared" si="401"/>
        <v>1.8770413745743757</v>
      </c>
      <c r="H1345" s="96">
        <f t="shared" si="408"/>
        <v>0.10719940015876343</v>
      </c>
      <c r="I1345" s="96">
        <f t="shared" si="409"/>
        <v>4.2953785816708945E-2</v>
      </c>
      <c r="J1345" s="96">
        <f t="shared" si="402"/>
        <v>0.10409085638996075</v>
      </c>
      <c r="K1345" s="96">
        <f t="shared" si="410"/>
        <v>4.4884308340175934E-2</v>
      </c>
      <c r="L1345" s="96">
        <f t="shared" si="411"/>
        <v>16.509766233555808</v>
      </c>
      <c r="M1345" s="96">
        <f t="shared" si="403"/>
        <v>88.468100967068892</v>
      </c>
      <c r="N1345" s="96">
        <f t="shared" si="404"/>
        <v>8.519669800548094</v>
      </c>
      <c r="O1345" s="96">
        <f t="shared" si="412"/>
        <v>0.20336363503127497</v>
      </c>
      <c r="P1345" s="96">
        <f t="shared" si="413"/>
        <v>0.20336363503127497</v>
      </c>
      <c r="Q1345" s="96">
        <f t="shared" si="405"/>
        <v>0.48944203286530108</v>
      </c>
      <c r="R1345" s="96">
        <f t="shared" si="406"/>
        <v>1.5941496457518384E-2</v>
      </c>
      <c r="S1345" s="96">
        <f t="shared" si="414"/>
        <v>79.036320367135431</v>
      </c>
      <c r="T1345" s="96">
        <f t="shared" si="419"/>
        <v>431.48617995621959</v>
      </c>
      <c r="U1345" s="96">
        <f t="shared" si="419"/>
        <v>462.01414181192928</v>
      </c>
      <c r="V1345" s="32">
        <f t="shared" si="416"/>
        <v>1000.0000000000007</v>
      </c>
      <c r="W1345" s="100">
        <f>IF(A1345=1,((cPH1_+cPHr+(cNES*L1345+(cNES+cOSEX)*G1345+(cNES+cEREX)*H1345+(cNES+cHOEX)*I1345+(cNES+cNES)*S1345+(cNES+cOSEX)*N1345+(cNES+cEREX)*O1345+(cNES+cHOEX)*P1345)))/(1+cDR)^(A$6:A$65537 + 0.5),(cPHr+(cNES*L1345+(cNES+cOSEX)*G1345+(cNES+cEREX)*H1345+(cNES+cHOEX)*I1345+(cNES+cNES)*S1345+(cNES+cOSEX)*N1345+(cNES+cEREX)*O1345+(cNES+cHOEX)*P1345))/(1+cDR)^(((cycle + 0.5)/('Life tables'!$I$2/2))))</f>
        <v>1276.3736208209962</v>
      </c>
      <c r="X1345" s="107">
        <f>((L1345+G1345+H1345+I1345+N1345+O1345+P1345+S1345)/('Life tables'!$I$2/2))/(1+oDR)^(((cycle + 0.5)/('Life tables'!$I$2/2)))</f>
        <v>1.900949294838296</v>
      </c>
      <c r="Y1345" s="31">
        <f>((uNES*L1345+ uOCEX*G1345+uEREX*H1345+uHOEX*I1345+uNES*S1345+ uOCEX*N1345+uEREX*O1345+uHOEX*P1345)/('Life tables'!$I$2/2))/(1+oDR)^(((cycle + 0.5)/('Life tables'!$I$2/2)))</f>
        <v>1.2527122186722137</v>
      </c>
      <c r="Z1345" s="100">
        <f t="shared" si="407"/>
        <v>25476.723682782387</v>
      </c>
      <c r="AA1345" s="107">
        <f>((L1345+G1345+H1345+I1345+N1345+O1345+P1345+S1345)/('Life tables'!$I$2/2))</f>
        <v>4.0849158075922798</v>
      </c>
      <c r="AB1345" s="31">
        <f>((uNES*L1345+ uOCEX*G1345+uEREX*H1345+uHOEX*I1345+uNES*S1345+ uOCEX*N1345+uEREX*O1345+uHOEX*P1345)/('Life tables'!$I$2/2))</f>
        <v>2.6919307939002226</v>
      </c>
    </row>
    <row r="1346" spans="1:28" x14ac:dyDescent="0.25">
      <c r="A1346" s="4">
        <v>1340</v>
      </c>
      <c r="C1346" s="105">
        <f>IF(male=0,VLOOKUP((($A$5:$A$1570/'Life tables'!$I$2)*2)+age,lifetable,13,1),IF(male=1,VLOOKUP((($A$5:$A$1570/'Life tables'!$I$2)*2)+age,lifetable,10,1),"error"))</f>
        <v>5.0253560799291552E-3</v>
      </c>
      <c r="F1346" s="96">
        <f t="shared" si="400"/>
        <v>18.571731906539192</v>
      </c>
      <c r="G1346" s="96">
        <f t="shared" si="401"/>
        <v>1.8655693385052694</v>
      </c>
      <c r="H1346" s="96">
        <f t="shared" si="408"/>
        <v>0.10654422260015114</v>
      </c>
      <c r="I1346" s="96">
        <f t="shared" si="409"/>
        <v>4.2691262365244974E-2</v>
      </c>
      <c r="J1346" s="96">
        <f t="shared" si="402"/>
        <v>0.10345467752083991</v>
      </c>
      <c r="K1346" s="96">
        <f t="shared" si="410"/>
        <v>4.4609985988420559E-2</v>
      </c>
      <c r="L1346" s="96">
        <f t="shared" si="411"/>
        <v>16.408862419559266</v>
      </c>
      <c r="M1346" s="96">
        <f t="shared" si="403"/>
        <v>87.927946325312547</v>
      </c>
      <c r="N1346" s="96">
        <f t="shared" si="404"/>
        <v>8.4676517382330623</v>
      </c>
      <c r="O1346" s="96">
        <f t="shared" si="412"/>
        <v>0.20212196927575618</v>
      </c>
      <c r="P1346" s="96">
        <f t="shared" si="413"/>
        <v>0.20212196927575618</v>
      </c>
      <c r="Q1346" s="96">
        <f t="shared" si="405"/>
        <v>0.48645367454142041</v>
      </c>
      <c r="R1346" s="96">
        <f t="shared" si="406"/>
        <v>1.5844163371197515E-2</v>
      </c>
      <c r="S1346" s="96">
        <f t="shared" si="414"/>
        <v>78.55375281061535</v>
      </c>
      <c r="T1346" s="96">
        <f t="shared" si="419"/>
        <v>432.07608830828184</v>
      </c>
      <c r="U1346" s="96">
        <f t="shared" si="419"/>
        <v>462.07459596128888</v>
      </c>
      <c r="V1346" s="32">
        <f t="shared" si="416"/>
        <v>1000.0000000000006</v>
      </c>
      <c r="W1346" s="100">
        <f>IF(A1346=1,((cPH1_+cPHr+(cNES*L1346+(cNES+cOSEX)*G1346+(cNES+cEREX)*H1346+(cNES+cHOEX)*I1346+(cNES+cNES)*S1346+(cNES+cOSEX)*N1346+(cNES+cEREX)*O1346+(cNES+cHOEX)*P1346)))/(1+cDR)^(A$6:A$65537 + 0.5),(cPHr+(cNES*L1346+(cNES+cOSEX)*G1346+(cNES+cEREX)*H1346+(cNES+cHOEX)*I1346+(cNES+cNES)*S1346+(cNES+cOSEX)*N1346+(cNES+cEREX)*O1346+(cNES+cHOEX)*P1346))/(1+cDR)^(((cycle + 0.5)/('Life tables'!$I$2/2))))</f>
        <v>1265.7552012961039</v>
      </c>
      <c r="X1346" s="107">
        <f>((L1346+G1346+H1346+I1346+N1346+O1346+P1346+S1346)/('Life tables'!$I$2/2))/(1+oDR)^(((cycle + 0.5)/('Life tables'!$I$2/2)))</f>
        <v>1.8882621143756837</v>
      </c>
      <c r="Y1346" s="31">
        <f>((uNES*L1346+ uOCEX*G1346+uEREX*H1346+uHOEX*I1346+uNES*S1346+ uOCEX*N1346+uEREX*O1346+uHOEX*P1346)/('Life tables'!$I$2/2))/(1+oDR)^(((cycle + 0.5)/('Life tables'!$I$2/2)))</f>
        <v>1.2443514579653248</v>
      </c>
      <c r="Z1346" s="100">
        <f t="shared" si="407"/>
        <v>25321.306647855086</v>
      </c>
      <c r="AA1346" s="107">
        <f>((L1346+G1346+H1346+I1346+N1346+O1346+P1346+S1346)/('Life tables'!$I$2/2))</f>
        <v>4.0599704170818987</v>
      </c>
      <c r="AB1346" s="31">
        <f>((uNES*L1346+ uOCEX*G1346+uEREX*H1346+uHOEX*I1346+uNES*S1346+ uOCEX*N1346+uEREX*O1346+uHOEX*P1346)/('Life tables'!$I$2/2))</f>
        <v>2.675491961274826</v>
      </c>
    </row>
    <row r="1347" spans="1:28" x14ac:dyDescent="0.25">
      <c r="A1347" s="4">
        <v>1341</v>
      </c>
      <c r="C1347" s="105">
        <f>IF(male=0,VLOOKUP((($A$5:$A$1570/'Life tables'!$I$2)*2)+age,lifetable,13,1),IF(male=1,VLOOKUP((($A$5:$A$1570/'Life tables'!$I$2)*2)+age,lifetable,10,1),"error"))</f>
        <v>5.0253560799291552E-3</v>
      </c>
      <c r="F1347" s="96">
        <f t="shared" si="400"/>
        <v>18.45822894893163</v>
      </c>
      <c r="G1347" s="96">
        <f t="shared" si="401"/>
        <v>1.8541677288649874</v>
      </c>
      <c r="H1347" s="96">
        <f t="shared" si="408"/>
        <v>0.10589306715369236</v>
      </c>
      <c r="I1347" s="96">
        <f t="shared" si="409"/>
        <v>4.2430350536082205E-2</v>
      </c>
      <c r="J1347" s="96">
        <f t="shared" si="402"/>
        <v>0.1028224041315812</v>
      </c>
      <c r="K1347" s="96">
        <f t="shared" si="410"/>
        <v>4.4337347692003259E-2</v>
      </c>
      <c r="L1347" s="96">
        <f t="shared" si="411"/>
        <v>16.308578050553283</v>
      </c>
      <c r="M1347" s="96">
        <f t="shared" si="403"/>
        <v>87.391086781498217</v>
      </c>
      <c r="N1347" s="96">
        <f t="shared" si="404"/>
        <v>8.4159510009890983</v>
      </c>
      <c r="O1347" s="96">
        <f t="shared" si="412"/>
        <v>0.20088787803679137</v>
      </c>
      <c r="P1347" s="96">
        <f t="shared" si="413"/>
        <v>0.20088787803679137</v>
      </c>
      <c r="Q1347" s="96">
        <f t="shared" si="405"/>
        <v>0.48348354605877741</v>
      </c>
      <c r="R1347" s="96">
        <f t="shared" si="406"/>
        <v>1.5747424044566249E-2</v>
      </c>
      <c r="S1347" s="96">
        <f t="shared" si="414"/>
        <v>78.07412905433219</v>
      </c>
      <c r="T1347" s="96">
        <f t="shared" si="419"/>
        <v>432.6623942584722</v>
      </c>
      <c r="U1347" s="96">
        <f t="shared" si="419"/>
        <v>462.13468073302545</v>
      </c>
      <c r="V1347" s="32">
        <f t="shared" si="416"/>
        <v>1000.0000000000006</v>
      </c>
      <c r="W1347" s="100">
        <f>IF(A1347=1,((cPH1_+cPHr+(cNES*L1347+(cNES+cOSEX)*G1347+(cNES+cEREX)*H1347+(cNES+cHOEX)*I1347+(cNES+cNES)*S1347+(cNES+cOSEX)*N1347+(cNES+cEREX)*O1347+(cNES+cHOEX)*P1347)))/(1+cDR)^(A$6:A$65537 + 0.5),(cPHr+(cNES*L1347+(cNES+cOSEX)*G1347+(cNES+cEREX)*H1347+(cNES+cHOEX)*I1347+(cNES+cNES)*S1347+(cNES+cOSEX)*N1347+(cNES+cEREX)*O1347+(cNES+cHOEX)*P1347))/(1+cDR)^(((cycle + 0.5)/('Life tables'!$I$2/2))))</f>
        <v>1255.2251525680488</v>
      </c>
      <c r="X1347" s="107">
        <f>((L1347+G1347+H1347+I1347+N1347+O1347+P1347+S1347)/('Life tables'!$I$2/2))/(1+oDR)^(((cycle + 0.5)/('Life tables'!$I$2/2)))</f>
        <v>1.8756596134484753</v>
      </c>
      <c r="Y1347" s="31">
        <f>((uNES*L1347+ uOCEX*G1347+uEREX*H1347+uHOEX*I1347+uNES*S1347+ uOCEX*N1347+uEREX*O1347+uHOEX*P1347)/('Life tables'!$I$2/2))/(1+oDR)^(((cycle + 0.5)/('Life tables'!$I$2/2)))</f>
        <v>1.2360465003848402</v>
      </c>
      <c r="Z1347" s="100">
        <f t="shared" si="407"/>
        <v>25166.838392363876</v>
      </c>
      <c r="AA1347" s="107">
        <f>((L1347+G1347+H1347+I1347+N1347+O1347+P1347+S1347)/('Life tables'!$I$2/2))</f>
        <v>4.0351773686735077</v>
      </c>
      <c r="AB1347" s="31">
        <f>((uNES*L1347+ uOCEX*G1347+uEREX*H1347+uHOEX*I1347+uNES*S1347+ uOCEX*N1347+uEREX*O1347+uHOEX*P1347)/('Life tables'!$I$2/2))</f>
        <v>2.659153520830452</v>
      </c>
    </row>
    <row r="1348" spans="1:28" x14ac:dyDescent="0.25">
      <c r="A1348" s="4">
        <v>1342</v>
      </c>
      <c r="C1348" s="105">
        <f>IF(male=0,VLOOKUP((($A$5:$A$1570/'Life tables'!$I$2)*2)+age,lifetable,13,1),IF(male=1,VLOOKUP((($A$5:$A$1570/'Life tables'!$I$2)*2)+age,lifetable,10,1),"error"))</f>
        <v>5.0253560799291552E-3</v>
      </c>
      <c r="F1348" s="96">
        <f t="shared" si="400"/>
        <v>18.34542266219167</v>
      </c>
      <c r="G1348" s="96">
        <f t="shared" si="401"/>
        <v>1.8428361012714078</v>
      </c>
      <c r="H1348" s="96">
        <f t="shared" si="408"/>
        <v>0.10524590844035303</v>
      </c>
      <c r="I1348" s="96">
        <f t="shared" si="409"/>
        <v>4.2171040160081726E-2</v>
      </c>
      <c r="J1348" s="96">
        <f t="shared" si="402"/>
        <v>0.10219401157908604</v>
      </c>
      <c r="K1348" s="96">
        <f t="shared" si="410"/>
        <v>4.4066382824741554E-2</v>
      </c>
      <c r="L1348" s="96">
        <f t="shared" si="411"/>
        <v>16.208909217915998</v>
      </c>
      <c r="M1348" s="96">
        <f t="shared" si="403"/>
        <v>86.85750234631125</v>
      </c>
      <c r="N1348" s="96">
        <f t="shared" si="404"/>
        <v>8.3645656638018888</v>
      </c>
      <c r="O1348" s="96">
        <f t="shared" si="412"/>
        <v>0.19966131536448847</v>
      </c>
      <c r="P1348" s="96">
        <f t="shared" si="413"/>
        <v>0.19966131536448847</v>
      </c>
      <c r="Q1348" s="96">
        <f t="shared" si="405"/>
        <v>0.48053153682823674</v>
      </c>
      <c r="R1348" s="96">
        <f t="shared" si="406"/>
        <v>1.565127487565297E-2</v>
      </c>
      <c r="S1348" s="96">
        <f t="shared" si="414"/>
        <v>77.597431240076489</v>
      </c>
      <c r="T1348" s="96">
        <f t="shared" si="419"/>
        <v>433.24511980687953</v>
      </c>
      <c r="U1348" s="96">
        <f t="shared" si="419"/>
        <v>462.19439839072584</v>
      </c>
      <c r="V1348" s="32">
        <f t="shared" si="416"/>
        <v>1000.0000000000006</v>
      </c>
      <c r="W1348" s="100">
        <f>IF(A1348=1,((cPH1_+cPHr+(cNES*L1348+(cNES+cOSEX)*G1348+(cNES+cEREX)*H1348+(cNES+cHOEX)*I1348+(cNES+cNES)*S1348+(cNES+cOSEX)*N1348+(cNES+cEREX)*O1348+(cNES+cHOEX)*P1348)))/(1+cDR)^(A$6:A$65537 + 0.5),(cPHr+(cNES*L1348+(cNES+cOSEX)*G1348+(cNES+cEREX)*H1348+(cNES+cHOEX)*I1348+(cNES+cNES)*S1348+(cNES+cOSEX)*N1348+(cNES+cEREX)*O1348+(cNES+cHOEX)*P1348))/(1+cDR)^(((cycle + 0.5)/('Life tables'!$I$2/2))))</f>
        <v>1244.7827395852146</v>
      </c>
      <c r="X1348" s="107">
        <f>((L1348+G1348+H1348+I1348+N1348+O1348+P1348+S1348)/('Life tables'!$I$2/2))/(1+oDR)^(((cycle + 0.5)/('Life tables'!$I$2/2)))</f>
        <v>1.8631412267268657</v>
      </c>
      <c r="Y1348" s="31">
        <f>((uNES*L1348+ uOCEX*G1348+uEREX*H1348+uHOEX*I1348+uNES*S1348+ uOCEX*N1348+uEREX*O1348+uHOEX*P1348)/('Life tables'!$I$2/2))/(1+oDR)^(((cycle + 0.5)/('Life tables'!$I$2/2)))</f>
        <v>1.2277969733860856</v>
      </c>
      <c r="Z1348" s="100">
        <f t="shared" si="407"/>
        <v>25013.313133946191</v>
      </c>
      <c r="AA1348" s="107">
        <f>((L1348+G1348+H1348+I1348+N1348+O1348+P1348+S1348)/('Life tables'!$I$2/2))</f>
        <v>4.0105357317063381</v>
      </c>
      <c r="AB1348" s="31">
        <f>((uNES*L1348+ uOCEX*G1348+uEREX*H1348+uHOEX*I1348+uNES*S1348+ uOCEX*N1348+uEREX*O1348+uHOEX*P1348)/('Life tables'!$I$2/2))</f>
        <v>2.6429148592758089</v>
      </c>
    </row>
    <row r="1349" spans="1:28" x14ac:dyDescent="0.25">
      <c r="A1349" s="4">
        <v>1343</v>
      </c>
      <c r="C1349" s="105">
        <f>IF(male=0,VLOOKUP((($A$5:$A$1570/'Life tables'!$I$2)*2)+age,lifetable,13,1),IF(male=1,VLOOKUP((($A$5:$A$1570/'Life tables'!$I$2)*2)+age,lifetable,10,1),"error"))</f>
        <v>5.0253560799291552E-3</v>
      </c>
      <c r="F1349" s="96">
        <f t="shared" si="400"/>
        <v>18.233308655013385</v>
      </c>
      <c r="G1349" s="96">
        <f t="shared" si="401"/>
        <v>1.8315740146086597</v>
      </c>
      <c r="H1349" s="96">
        <f t="shared" si="408"/>
        <v>0.10460272126763748</v>
      </c>
      <c r="I1349" s="96">
        <f t="shared" si="409"/>
        <v>4.1913321142848778E-2</v>
      </c>
      <c r="J1349" s="96">
        <f t="shared" si="402"/>
        <v>0.10156947540138497</v>
      </c>
      <c r="K1349" s="96">
        <f t="shared" si="410"/>
        <v>4.3797080838556414E-2</v>
      </c>
      <c r="L1349" s="96">
        <f t="shared" si="411"/>
        <v>16.109852041754298</v>
      </c>
      <c r="M1349" s="96">
        <f t="shared" si="403"/>
        <v>86.327173147381828</v>
      </c>
      <c r="N1349" s="96">
        <f t="shared" si="404"/>
        <v>8.313493812919166</v>
      </c>
      <c r="O1349" s="96">
        <f t="shared" si="412"/>
        <v>0.19844223557777918</v>
      </c>
      <c r="P1349" s="96">
        <f t="shared" si="413"/>
        <v>0.19844223557777918</v>
      </c>
      <c r="Q1349" s="96">
        <f t="shared" si="405"/>
        <v>0.47759753690764994</v>
      </c>
      <c r="R1349" s="96">
        <f t="shared" si="406"/>
        <v>1.555571228355891E-2</v>
      </c>
      <c r="S1349" s="96">
        <f t="shared" si="414"/>
        <v>77.123641614115897</v>
      </c>
      <c r="T1349" s="96">
        <f t="shared" si="419"/>
        <v>433.82428681918856</v>
      </c>
      <c r="U1349" s="96">
        <f t="shared" si="419"/>
        <v>462.25375118384795</v>
      </c>
      <c r="V1349" s="32">
        <f t="shared" si="416"/>
        <v>1000.0000000000006</v>
      </c>
      <c r="W1349" s="100">
        <f>IF(A1349=1,((cPH1_+cPHr+(cNES*L1349+(cNES+cOSEX)*G1349+(cNES+cEREX)*H1349+(cNES+cHOEX)*I1349+(cNES+cNES)*S1349+(cNES+cOSEX)*N1349+(cNES+cEREX)*O1349+(cNES+cHOEX)*P1349)))/(1+cDR)^(A$6:A$65537 + 0.5),(cPHr+(cNES*L1349+(cNES+cOSEX)*G1349+(cNES+cEREX)*H1349+(cNES+cHOEX)*I1349+(cNES+cNES)*S1349+(cNES+cOSEX)*N1349+(cNES+cEREX)*O1349+(cNES+cHOEX)*P1349))/(1+cDR)^(((cycle + 0.5)/('Life tables'!$I$2/2))))</f>
        <v>1234.4272333894598</v>
      </c>
      <c r="X1349" s="107">
        <f>((L1349+G1349+H1349+I1349+N1349+O1349+P1349+S1349)/('Life tables'!$I$2/2))/(1+oDR)^(((cycle + 0.5)/('Life tables'!$I$2/2)))</f>
        <v>1.8507063926608631</v>
      </c>
      <c r="Y1349" s="31">
        <f>((uNES*L1349+ uOCEX*G1349+uEREX*H1349+uHOEX*I1349+uNES*S1349+ uOCEX*N1349+uEREX*O1349+uHOEX*P1349)/('Life tables'!$I$2/2))/(1+oDR)^(((cycle + 0.5)/('Life tables'!$I$2/2)))</f>
        <v>1.2196025069151111</v>
      </c>
      <c r="Z1349" s="100">
        <f t="shared" si="407"/>
        <v>24860.725125106339</v>
      </c>
      <c r="AA1349" s="107">
        <f>((L1349+G1349+H1349+I1349+N1349+O1349+P1349+S1349)/('Life tables'!$I$2/2))</f>
        <v>3.9860445812167744</v>
      </c>
      <c r="AB1349" s="31">
        <f>((uNES*L1349+ uOCEX*G1349+uEREX*H1349+uHOEX*I1349+uNES*S1349+ uOCEX*N1349+uEREX*O1349+uHOEX*P1349)/('Life tables'!$I$2/2))</f>
        <v>2.6267753670736944</v>
      </c>
    </row>
    <row r="1350" spans="1:28" x14ac:dyDescent="0.25">
      <c r="A1350" s="4">
        <v>1344</v>
      </c>
      <c r="C1350" s="105">
        <f>IF(male=0,VLOOKUP((($A$5:$A$1570/'Life tables'!$I$2)*2)+age,lifetable,13,1),IF(male=1,VLOOKUP((($A$5:$A$1570/'Life tables'!$I$2)*2)+age,lifetable,10,1),"error"))</f>
        <v>5.0253560799291552E-3</v>
      </c>
      <c r="F1350" s="96">
        <f t="shared" si="400"/>
        <v>18.121882568195428</v>
      </c>
      <c r="G1350" s="96">
        <f t="shared" si="401"/>
        <v>1.8203810309858446</v>
      </c>
      <c r="H1350" s="96">
        <f t="shared" si="408"/>
        <v>0.10396348062723086</v>
      </c>
      <c r="I1350" s="96">
        <f t="shared" si="409"/>
        <v>4.1657183463788106E-2</v>
      </c>
      <c r="J1350" s="96">
        <f t="shared" si="402"/>
        <v>0.10094877131534861</v>
      </c>
      <c r="K1350" s="96">
        <f t="shared" si="410"/>
        <v>4.3529431262485194E-2</v>
      </c>
      <c r="L1350" s="96">
        <f t="shared" si="411"/>
        <v>16.011402670540729</v>
      </c>
      <c r="M1350" s="96">
        <f t="shared" si="403"/>
        <v>85.800079428768626</v>
      </c>
      <c r="N1350" s="96">
        <f t="shared" si="404"/>
        <v>8.262733545800975</v>
      </c>
      <c r="O1350" s="96">
        <f t="shared" si="412"/>
        <v>0.197230593263232</v>
      </c>
      <c r="P1350" s="96">
        <f t="shared" si="413"/>
        <v>0.197230593263232</v>
      </c>
      <c r="Q1350" s="96">
        <f t="shared" si="405"/>
        <v>0.47468143699899923</v>
      </c>
      <c r="R1350" s="96">
        <f t="shared" si="406"/>
        <v>1.5460732708365132E-2</v>
      </c>
      <c r="S1350" s="96">
        <f t="shared" si="414"/>
        <v>76.652742526733817</v>
      </c>
      <c r="T1350" s="96">
        <f t="shared" si="419"/>
        <v>434.39991702750291</v>
      </c>
      <c r="U1350" s="96">
        <f t="shared" si="419"/>
        <v>462.31274134781881</v>
      </c>
      <c r="V1350" s="32">
        <f t="shared" si="416"/>
        <v>1000.0000000000006</v>
      </c>
      <c r="W1350" s="100">
        <f>IF(A1350=1,((cPH1_+cPHr+(cNES*L1350+(cNES+cOSEX)*G1350+(cNES+cEREX)*H1350+(cNES+cHOEX)*I1350+(cNES+cNES)*S1350+(cNES+cOSEX)*N1350+(cNES+cEREX)*O1350+(cNES+cHOEX)*P1350)))/(1+cDR)^(A$6:A$65537 + 0.5),(cPHr+(cNES*L1350+(cNES+cOSEX)*G1350+(cNES+cEREX)*H1350+(cNES+cHOEX)*I1350+(cNES+cNES)*S1350+(cNES+cOSEX)*N1350+(cNES+cEREX)*O1350+(cNES+cHOEX)*P1350))/(1+cDR)^(((cycle + 0.5)/('Life tables'!$I$2/2))))</f>
        <v>1224.1579110664479</v>
      </c>
      <c r="X1350" s="107">
        <f>((L1350+G1350+H1350+I1350+N1350+O1350+P1350+S1350)/('Life tables'!$I$2/2))/(1+oDR)^(((cycle + 0.5)/('Life tables'!$I$2/2)))</f>
        <v>1.8383545534547945</v>
      </c>
      <c r="Y1350" s="31">
        <f>((uNES*L1350+ uOCEX*G1350+uEREX*H1350+uHOEX*I1350+uNES*S1350+ uOCEX*N1350+uEREX*O1350+uHOEX*P1350)/('Life tables'!$I$2/2))/(1+oDR)^(((cycle + 0.5)/('Life tables'!$I$2/2)))</f>
        <v>1.2114627333918973</v>
      </c>
      <c r="Z1350" s="100">
        <f t="shared" si="407"/>
        <v>24709.068653019694</v>
      </c>
      <c r="AA1350" s="107">
        <f>((L1350+G1350+H1350+I1350+N1350+O1350+P1350+S1350)/('Life tables'!$I$2/2))</f>
        <v>3.9617029979030263</v>
      </c>
      <c r="AB1350" s="31">
        <f>((uNES*L1350+ uOCEX*G1350+uEREX*H1350+uHOEX*I1350+uNES*S1350+ uOCEX*N1350+uEREX*O1350+uHOEX*P1350)/('Life tables'!$I$2/2))</f>
        <v>2.6107344384177269</v>
      </c>
    </row>
    <row r="1351" spans="1:28" x14ac:dyDescent="0.25">
      <c r="A1351" s="4">
        <v>1345</v>
      </c>
      <c r="C1351" s="105">
        <f>IF(male=0,VLOOKUP((($A$5:$A$1570/'Life tables'!$I$2)*2)+age,lifetable,13,1),IF(male=1,VLOOKUP((($A$5:$A$1570/'Life tables'!$I$2)*2)+age,lifetable,10,1),"error"))</f>
        <v>5.0253560799291552E-3</v>
      </c>
      <c r="F1351" s="96">
        <f t="shared" ref="F1351:F1414" si="420">IF(cycle&lt;27,E1350*(1-pCAPH)+(L1350+G1350+H1350+I1350)*(1-pCAPH)+(S1350+N1350+O1350+P1350)*(pUAPH),E1350*(1-pCAUC)+(L1350+G1350+H1350+I1350)*(1-pCAUC)+(S1350+N1350+O1350+P1350)*(pUAUC))</f>
        <v>18.011140074240796</v>
      </c>
      <c r="G1351" s="96">
        <f t="shared" ref="G1351:G1414" si="421">F1351*(rrOSEX)</f>
        <v>1.8092567156968313</v>
      </c>
      <c r="H1351" s="96">
        <f t="shared" si="408"/>
        <v>0.10332816169270306</v>
      </c>
      <c r="I1351" s="96">
        <f t="shared" si="409"/>
        <v>4.1402617175183967E-2</v>
      </c>
      <c r="J1351" s="96">
        <f t="shared" ref="J1351:J1414" si="422">F1351*mr + G1351*mr + H1351*mr+I1351*mr</f>
        <v>0.10033187521445798</v>
      </c>
      <c r="K1351" s="96">
        <f t="shared" si="410"/>
        <v>4.3263423701720254E-2</v>
      </c>
      <c r="L1351" s="96">
        <f t="shared" si="411"/>
        <v>15.9135572807599</v>
      </c>
      <c r="M1351" s="96">
        <f t="shared" ref="M1351:M1414" si="423">IF(cycle&lt;27,E1350*pCAPH+(L1350+G1350+H1350+I1350)*pCAPH+(S1350+N1350+O1350+P1350)*(1-pUAPH),E1350*pCAUC+(L1350+G1350+H1350+I1350)*pCAUC+(S1350+N1350+O1350+P1350)*(1-pUAUC))</f>
        <v>85.276201550438032</v>
      </c>
      <c r="N1351" s="96">
        <f t="shared" ref="N1351:N1414" si="424">M1351*rrOSEXc</f>
        <v>8.2122829710695271</v>
      </c>
      <c r="O1351" s="96">
        <f t="shared" si="412"/>
        <v>0.19602634327385515</v>
      </c>
      <c r="P1351" s="96">
        <f t="shared" si="413"/>
        <v>0.19602634327385515</v>
      </c>
      <c r="Q1351" s="96">
        <f t="shared" ref="Q1351:Q1414" si="425">M1351*mr + N1351*mr + O1351*mr+P1351*mr</f>
        <v>0.47178312844551584</v>
      </c>
      <c r="R1351" s="96">
        <f t="shared" ref="R1351:R1414" si="426">M1351*amrc + P1351*amrHOEX</f>
        <v>1.5366332611038661E-2</v>
      </c>
      <c r="S1351" s="96">
        <f t="shared" si="414"/>
        <v>76.184716431764244</v>
      </c>
      <c r="T1351" s="96">
        <f t="shared" si="419"/>
        <v>434.97203203116288</v>
      </c>
      <c r="U1351" s="96">
        <f t="shared" si="419"/>
        <v>462.37137110413158</v>
      </c>
      <c r="V1351" s="32">
        <f t="shared" si="416"/>
        <v>1000.0000000000007</v>
      </c>
      <c r="W1351" s="100">
        <f>IF(A1351=1,((cPH1_+cPHr+(cNES*L1351+(cNES+cOSEX)*G1351+(cNES+cEREX)*H1351+(cNES+cHOEX)*I1351+(cNES+cNES)*S1351+(cNES+cOSEX)*N1351+(cNES+cEREX)*O1351+(cNES+cHOEX)*P1351)))/(1+cDR)^(A$6:A$65537 + 0.5),(cPHr+(cNES*L1351+(cNES+cOSEX)*G1351+(cNES+cEREX)*H1351+(cNES+cHOEX)*I1351+(cNES+cNES)*S1351+(cNES+cOSEX)*N1351+(cNES+cEREX)*O1351+(cNES+cHOEX)*P1351))/(1+cDR)^(((cycle + 0.5)/('Life tables'!$I$2/2))))</f>
        <v>1213.9740556963554</v>
      </c>
      <c r="X1351" s="107">
        <f>((L1351+G1351+H1351+I1351+N1351+O1351+P1351+S1351)/('Life tables'!$I$2/2))/(1+oDR)^(((cycle + 0.5)/('Life tables'!$I$2/2)))</f>
        <v>1.8260851550419994</v>
      </c>
      <c r="Y1351" s="31">
        <f>((uNES*L1351+ uOCEX*G1351+uEREX*H1351+uHOEX*I1351+uNES*S1351+ uOCEX*N1351+uEREX*O1351+uHOEX*P1351)/('Life tables'!$I$2/2))/(1+oDR)^(((cycle + 0.5)/('Life tables'!$I$2/2)))</f>
        <v>1.2033772876936839</v>
      </c>
      <c r="Z1351" s="100">
        <f t="shared" ref="Z1351:Z1414" si="427">IF(A1351=1,((cPH1_+cPHr+(cNES*L1351+(cNES+cOSEX)*G1351+(cNES+cEREX)*H1351+(cNES+cHOEX)*I1351+(cNES+cNES)*S1351+(cNES+cOSEX)*N1351+(cNES+cEREX)*O1351+(cNES+cHOEX)*P1351))),(cPHr+(cNES*L1351+(cNES+cOSEX)*G1351+(cNES+cEREX)*H1351+(cNES+cHOEX)*I1351+(cNES+cNES)*S1351+(cNES+cOSEX)*N1351+(cNES+cEREX)*O1351+(cNES+cHOEX)*P1351)))</f>
        <v>24558.338039337454</v>
      </c>
      <c r="AA1351" s="107">
        <f>((L1351+G1351+H1351+I1351+N1351+O1351+P1351+S1351)/('Life tables'!$I$2/2))</f>
        <v>3.9375100680900412</v>
      </c>
      <c r="AB1351" s="31">
        <f>((uNES*L1351+ uOCEX*G1351+uEREX*H1351+uHOEX*I1351+uNES*S1351+ uOCEX*N1351+uEREX*O1351+uHOEX*P1351)/('Life tables'!$I$2/2))</f>
        <v>2.594791471209231</v>
      </c>
    </row>
    <row r="1352" spans="1:28" x14ac:dyDescent="0.25">
      <c r="A1352" s="4">
        <v>1346</v>
      </c>
      <c r="C1352" s="105">
        <f>IF(male=0,VLOOKUP((($A$5:$A$1570/'Life tables'!$I$2)*2)+age,lifetable,13,1),IF(male=1,VLOOKUP((($A$5:$A$1570/'Life tables'!$I$2)*2)+age,lifetable,10,1),"error"))</f>
        <v>5.0253560799291552E-3</v>
      </c>
      <c r="F1352" s="96">
        <f t="shared" si="420"/>
        <v>17.901076876966961</v>
      </c>
      <c r="G1352" s="96">
        <f t="shared" si="421"/>
        <v>1.7982006371810939</v>
      </c>
      <c r="H1352" s="96">
        <f t="shared" ref="H1352:H1415" si="428">F1352*rrEREX</f>
        <v>0.10269673981727212</v>
      </c>
      <c r="I1352" s="96">
        <f t="shared" ref="I1352:I1415" si="429">F1352*rrHOEX</f>
        <v>4.1149612401303909E-2</v>
      </c>
      <c r="J1352" s="96">
        <f t="shared" si="422"/>
        <v>9.9718763166632876E-2</v>
      </c>
      <c r="K1352" s="96">
        <f t="shared" ref="K1352:K1415" si="430">F1352*amr + I1352*amrHOEX</f>
        <v>4.299904783667248E-2</v>
      </c>
      <c r="L1352" s="96">
        <f t="shared" ref="L1352:L1415" si="431">F1352-SUM(G1352:K1352)</f>
        <v>15.816312076563985</v>
      </c>
      <c r="M1352" s="96">
        <f t="shared" si="423"/>
        <v>84.755519987739149</v>
      </c>
      <c r="N1352" s="96">
        <f t="shared" si="424"/>
        <v>8.1621402084586379</v>
      </c>
      <c r="O1352" s="96">
        <f t="shared" ref="O1352:O1415" si="432">M1352*rrEREXc</f>
        <v>0.19482944072788974</v>
      </c>
      <c r="P1352" s="96">
        <f t="shared" ref="P1352:P1415" si="433">M1352*rrHOEXc</f>
        <v>0.19482944072788974</v>
      </c>
      <c r="Q1352" s="96">
        <f t="shared" si="425"/>
        <v>0.46890250322877597</v>
      </c>
      <c r="R1352" s="96">
        <f t="shared" si="426"/>
        <v>1.5272508473337896E-2</v>
      </c>
      <c r="S1352" s="96">
        <f t="shared" ref="S1352:S1415" si="434">M1352-SUM(N1352:R1352)</f>
        <v>75.719545886122617</v>
      </c>
      <c r="T1352" s="96">
        <f t="shared" ref="T1352:U1367" si="435">J1352+Q1352+T1351</f>
        <v>435.54065329755826</v>
      </c>
      <c r="U1352" s="96">
        <f t="shared" si="435"/>
        <v>462.42964266044157</v>
      </c>
      <c r="V1352" s="32">
        <f t="shared" ref="V1352:V1415" si="436">SUM(G1352:I1352,L1352,N1352,O1352,P1352,S1352,T1352,U1352)</f>
        <v>1000.0000000000006</v>
      </c>
      <c r="W1352" s="100">
        <f>IF(A1352=1,((cPH1_+cPHr+(cNES*L1352+(cNES+cOSEX)*G1352+(cNES+cEREX)*H1352+(cNES+cHOEX)*I1352+(cNES+cNES)*S1352+(cNES+cOSEX)*N1352+(cNES+cEREX)*O1352+(cNES+cHOEX)*P1352)))/(1+cDR)^(A$6:A$65537 + 0.5),(cPHr+(cNES*L1352+(cNES+cOSEX)*G1352+(cNES+cEREX)*H1352+(cNES+cHOEX)*I1352+(cNES+cNES)*S1352+(cNES+cOSEX)*N1352+(cNES+cEREX)*O1352+(cNES+cHOEX)*P1352))/(1+cDR)^(((cycle + 0.5)/('Life tables'!$I$2/2))))</f>
        <v>1203.8749563049398</v>
      </c>
      <c r="X1352" s="107">
        <f>((L1352+G1352+H1352+I1352+N1352+O1352+P1352+S1352)/('Life tables'!$I$2/2))/(1+oDR)^(((cycle + 0.5)/('Life tables'!$I$2/2)))</f>
        <v>1.8138976470596939</v>
      </c>
      <c r="Y1352" s="31">
        <f>((uNES*L1352+ uOCEX*G1352+uEREX*H1352+uHOEX*I1352+uNES*S1352+ uOCEX*N1352+uEREX*O1352+uHOEX*P1352)/('Life tables'!$I$2/2))/(1+oDR)^(((cycle + 0.5)/('Life tables'!$I$2/2)))</f>
        <v>1.1953458071384109</v>
      </c>
      <c r="Z1352" s="100">
        <f t="shared" si="427"/>
        <v>24408.527639991989</v>
      </c>
      <c r="AA1352" s="107">
        <f>((L1352+G1352+H1352+I1352+N1352+O1352+P1352+S1352)/('Life tables'!$I$2/2))</f>
        <v>3.9134648836946426</v>
      </c>
      <c r="AB1352" s="31">
        <f>((uNES*L1352+ uOCEX*G1352+uEREX*H1352+uHOEX*I1352+uNES*S1352+ uOCEX*N1352+uEREX*O1352+uHOEX*P1352)/('Life tables'!$I$2/2))</f>
        <v>2.5789458670342786</v>
      </c>
    </row>
    <row r="1353" spans="1:28" x14ac:dyDescent="0.25">
      <c r="A1353" s="4">
        <v>1347</v>
      </c>
      <c r="C1353" s="105">
        <f>IF(male=0,VLOOKUP((($A$5:$A$1570/'Life tables'!$I$2)*2)+age,lifetable,13,1),IF(male=1,VLOOKUP((($A$5:$A$1570/'Life tables'!$I$2)*2)+age,lifetable,10,1),"error"))</f>
        <v>5.0253560799291552E-3</v>
      </c>
      <c r="F1353" s="96">
        <f t="shared" si="420"/>
        <v>17.791688711125921</v>
      </c>
      <c r="G1353" s="96">
        <f t="shared" si="421"/>
        <v>1.7872123669855438</v>
      </c>
      <c r="H1353" s="96">
        <f t="shared" si="428"/>
        <v>0.10206919053162437</v>
      </c>
      <c r="I1353" s="96">
        <f t="shared" si="429"/>
        <v>4.0898159337525379E-2</v>
      </c>
      <c r="J1353" s="96">
        <f t="shared" si="422"/>
        <v>9.9109411412115239E-2</v>
      </c>
      <c r="K1353" s="96">
        <f t="shared" si="430"/>
        <v>4.2736293422058647E-2</v>
      </c>
      <c r="L1353" s="96">
        <f t="shared" si="431"/>
        <v>15.719663289437054</v>
      </c>
      <c r="M1353" s="96">
        <f t="shared" si="423"/>
        <v>84.238015330874759</v>
      </c>
      <c r="N1353" s="96">
        <f t="shared" si="424"/>
        <v>8.1123033887627827</v>
      </c>
      <c r="O1353" s="96">
        <f t="shared" si="432"/>
        <v>0.19363984100759363</v>
      </c>
      <c r="P1353" s="96">
        <f t="shared" si="433"/>
        <v>0.19363984100759363</v>
      </c>
      <c r="Q1353" s="96">
        <f t="shared" si="425"/>
        <v>0.46603945396577379</v>
      </c>
      <c r="R1353" s="96">
        <f t="shared" si="426"/>
        <v>1.5179256797717281E-2</v>
      </c>
      <c r="S1353" s="96">
        <f t="shared" si="434"/>
        <v>75.257213549333301</v>
      </c>
      <c r="T1353" s="96">
        <f t="shared" si="435"/>
        <v>436.10580216293613</v>
      </c>
      <c r="U1353" s="96">
        <f t="shared" si="435"/>
        <v>462.48755821066135</v>
      </c>
      <c r="V1353" s="32">
        <f t="shared" si="436"/>
        <v>1000.0000000000005</v>
      </c>
      <c r="W1353" s="100">
        <f>IF(A1353=1,((cPH1_+cPHr+(cNES*L1353+(cNES+cOSEX)*G1353+(cNES+cEREX)*H1353+(cNES+cHOEX)*I1353+(cNES+cNES)*S1353+(cNES+cOSEX)*N1353+(cNES+cEREX)*O1353+(cNES+cHOEX)*P1353)))/(1+cDR)^(A$6:A$65537 + 0.5),(cPHr+(cNES*L1353+(cNES+cOSEX)*G1353+(cNES+cEREX)*H1353+(cNES+cHOEX)*I1353+(cNES+cNES)*S1353+(cNES+cOSEX)*N1353+(cNES+cEREX)*O1353+(cNES+cHOEX)*P1353))/(1+cDR)^(((cycle + 0.5)/('Life tables'!$I$2/2))))</f>
        <v>1193.8599078149803</v>
      </c>
      <c r="X1353" s="107">
        <f>((L1353+G1353+H1353+I1353+N1353+O1353+P1353+S1353)/('Life tables'!$I$2/2))/(1+oDR)^(((cycle + 0.5)/('Life tables'!$I$2/2)))</f>
        <v>1.8017914828240165</v>
      </c>
      <c r="Y1353" s="31">
        <f>((uNES*L1353+ uOCEX*G1353+uEREX*H1353+uHOEX*I1353+uNES*S1353+ uOCEX*N1353+uEREX*O1353+uHOEX*P1353)/('Life tables'!$I$2/2))/(1+oDR)^(((cycle + 0.5)/('Life tables'!$I$2/2)))</f>
        <v>1.1873679314682783</v>
      </c>
      <c r="Z1353" s="100">
        <f t="shared" si="427"/>
        <v>24259.631845002663</v>
      </c>
      <c r="AA1353" s="107">
        <f>((L1353+G1353+H1353+I1353+N1353+O1353+P1353+S1353)/('Life tables'!$I$2/2))</f>
        <v>3.8895665421909031</v>
      </c>
      <c r="AB1353" s="31">
        <f>((uNES*L1353+ uOCEX*G1353+uEREX*H1353+uHOEX*I1353+uNES*S1353+ uOCEX*N1353+uEREX*O1353+uHOEX*P1353)/('Life tables'!$I$2/2))</f>
        <v>2.5631970311408767</v>
      </c>
    </row>
    <row r="1354" spans="1:28" x14ac:dyDescent="0.25">
      <c r="A1354" s="4">
        <v>1348</v>
      </c>
      <c r="C1354" s="105">
        <f>IF(male=0,VLOOKUP((($A$5:$A$1570/'Life tables'!$I$2)*2)+age,lifetable,13,1),IF(male=1,VLOOKUP((($A$5:$A$1570/'Life tables'!$I$2)*2)+age,lifetable,10,1),"error"))</f>
        <v>5.0253560799291552E-3</v>
      </c>
      <c r="F1354" s="96">
        <f t="shared" si="420"/>
        <v>17.68297134203387</v>
      </c>
      <c r="G1354" s="96">
        <f t="shared" si="421"/>
        <v>1.7762914797273297</v>
      </c>
      <c r="H1354" s="96">
        <f t="shared" si="428"/>
        <v>0.10144548954179004</v>
      </c>
      <c r="I1354" s="96">
        <f t="shared" si="429"/>
        <v>4.0648248249484431E-2</v>
      </c>
      <c r="J1354" s="96">
        <f t="shared" si="422"/>
        <v>9.8503796361406243E-2</v>
      </c>
      <c r="K1354" s="96">
        <f t="shared" si="430"/>
        <v>4.2475150286011829E-2</v>
      </c>
      <c r="L1354" s="96">
        <f t="shared" si="431"/>
        <v>15.623607177867848</v>
      </c>
      <c r="M1354" s="96">
        <f t="shared" si="423"/>
        <v>83.723668284369154</v>
      </c>
      <c r="N1354" s="96">
        <f t="shared" si="424"/>
        <v>8.0627706537858437</v>
      </c>
      <c r="O1354" s="96">
        <f t="shared" si="432"/>
        <v>0.19245749975801807</v>
      </c>
      <c r="P1354" s="96">
        <f t="shared" si="433"/>
        <v>0.19245749975801807</v>
      </c>
      <c r="Q1354" s="96">
        <f t="shared" si="425"/>
        <v>0.46319387390597722</v>
      </c>
      <c r="R1354" s="96">
        <f t="shared" si="426"/>
        <v>1.5086574107231404E-2</v>
      </c>
      <c r="S1354" s="96">
        <f t="shared" si="434"/>
        <v>74.797702183054071</v>
      </c>
      <c r="T1354" s="96">
        <f t="shared" si="435"/>
        <v>436.66749983320352</v>
      </c>
      <c r="U1354" s="96">
        <f t="shared" si="435"/>
        <v>462.54511993505457</v>
      </c>
      <c r="V1354" s="32">
        <f t="shared" si="436"/>
        <v>1000.0000000000005</v>
      </c>
      <c r="W1354" s="100">
        <f>IF(A1354=1,((cPH1_+cPHr+(cNES*L1354+(cNES+cOSEX)*G1354+(cNES+cEREX)*H1354+(cNES+cHOEX)*I1354+(cNES+cNES)*S1354+(cNES+cOSEX)*N1354+(cNES+cEREX)*O1354+(cNES+cHOEX)*P1354)))/(1+cDR)^(A$6:A$65537 + 0.5),(cPHr+(cNES*L1354+(cNES+cOSEX)*G1354+(cNES+cEREX)*H1354+(cNES+cHOEX)*I1354+(cNES+cNES)*S1354+(cNES+cOSEX)*N1354+(cNES+cEREX)*O1354+(cNES+cHOEX)*P1354))/(1+cDR)^(((cycle + 0.5)/('Life tables'!$I$2/2))))</f>
        <v>1183.9282109980836</v>
      </c>
      <c r="X1354" s="107">
        <f>((L1354+G1354+H1354+I1354+N1354+O1354+P1354+S1354)/('Life tables'!$I$2/2))/(1+oDR)^(((cycle + 0.5)/('Life tables'!$I$2/2)))</f>
        <v>1.7897661193052514</v>
      </c>
      <c r="Y1354" s="31">
        <f>((uNES*L1354+ uOCEX*G1354+uEREX*H1354+uHOEX*I1354+uNES*S1354+ uOCEX*N1354+uEREX*O1354+uHOEX*P1354)/('Life tables'!$I$2/2))/(1+oDR)^(((cycle + 0.5)/('Life tables'!$I$2/2)))</f>
        <v>1.1794433028334235</v>
      </c>
      <c r="Z1354" s="100">
        <f t="shared" si="427"/>
        <v>24111.645078282396</v>
      </c>
      <c r="AA1354" s="107">
        <f>((L1354+G1354+H1354+I1354+N1354+O1354+P1354+S1354)/('Life tables'!$I$2/2))</f>
        <v>3.8658141465757527</v>
      </c>
      <c r="AB1354" s="31">
        <f>((uNES*L1354+ uOCEX*G1354+uEREX*H1354+uHOEX*I1354+uNES*S1354+ uOCEX*N1354+uEREX*O1354+uHOEX*P1354)/('Life tables'!$I$2/2))</f>
        <v>2.5475443724163136</v>
      </c>
    </row>
    <row r="1355" spans="1:28" x14ac:dyDescent="0.25">
      <c r="A1355" s="4">
        <v>1349</v>
      </c>
      <c r="C1355" s="105">
        <f>IF(male=0,VLOOKUP((($A$5:$A$1570/'Life tables'!$I$2)*2)+age,lifetable,13,1),IF(male=1,VLOOKUP((($A$5:$A$1570/'Life tables'!$I$2)*2)+age,lifetable,10,1),"error"))</f>
        <v>5.0253560799291552E-3</v>
      </c>
      <c r="F1355" s="96">
        <f t="shared" si="420"/>
        <v>17.574920565210142</v>
      </c>
      <c r="G1355" s="96">
        <f t="shared" si="421"/>
        <v>1.7654375530575694</v>
      </c>
      <c r="H1355" s="96">
        <f t="shared" si="428"/>
        <v>0.10082561272707181</v>
      </c>
      <c r="I1355" s="96">
        <f t="shared" si="429"/>
        <v>4.0399869472245782E-2</v>
      </c>
      <c r="J1355" s="96">
        <f t="shared" si="422"/>
        <v>9.7901894593255129E-2</v>
      </c>
      <c r="K1355" s="96">
        <f t="shared" si="430"/>
        <v>4.2215608329214185E-2</v>
      </c>
      <c r="L1355" s="96">
        <f t="shared" si="431"/>
        <v>15.528140027030785</v>
      </c>
      <c r="M1355" s="96">
        <f t="shared" si="423"/>
        <v>83.212459666532268</v>
      </c>
      <c r="N1355" s="96">
        <f t="shared" si="424"/>
        <v>8.0135401562895083</v>
      </c>
      <c r="O1355" s="96">
        <f t="shared" si="432"/>
        <v>0.19128237288577604</v>
      </c>
      <c r="P1355" s="96">
        <f t="shared" si="433"/>
        <v>0.19128237288577604</v>
      </c>
      <c r="Q1355" s="96">
        <f t="shared" si="425"/>
        <v>0.46036565692836301</v>
      </c>
      <c r="R1355" s="96">
        <f t="shared" si="426"/>
        <v>1.4994456945438443E-2</v>
      </c>
      <c r="S1355" s="96">
        <f t="shared" si="434"/>
        <v>74.340994650597409</v>
      </c>
      <c r="T1355" s="96">
        <f t="shared" si="435"/>
        <v>437.22576738472515</v>
      </c>
      <c r="U1355" s="96">
        <f t="shared" si="435"/>
        <v>462.60233000032923</v>
      </c>
      <c r="V1355" s="32">
        <f t="shared" si="436"/>
        <v>1000.0000000000005</v>
      </c>
      <c r="W1355" s="100">
        <f>IF(A1355=1,((cPH1_+cPHr+(cNES*L1355+(cNES+cOSEX)*G1355+(cNES+cEREX)*H1355+(cNES+cHOEX)*I1355+(cNES+cNES)*S1355+(cNES+cOSEX)*N1355+(cNES+cEREX)*O1355+(cNES+cHOEX)*P1355)))/(1+cDR)^(A$6:A$65537 + 0.5),(cPHr+(cNES*L1355+(cNES+cOSEX)*G1355+(cNES+cEREX)*H1355+(cNES+cHOEX)*I1355+(cNES+cNES)*S1355+(cNES+cOSEX)*N1355+(cNES+cEREX)*O1355+(cNES+cHOEX)*P1355))/(1+cDR)^(((cycle + 0.5)/('Life tables'!$I$2/2))))</f>
        <v>1174.0791724268511</v>
      </c>
      <c r="X1355" s="107">
        <f>((L1355+G1355+H1355+I1355+N1355+O1355+P1355+S1355)/('Life tables'!$I$2/2))/(1+oDR)^(((cycle + 0.5)/('Life tables'!$I$2/2)))</f>
        <v>1.7778210171032196</v>
      </c>
      <c r="Y1355" s="31">
        <f>((uNES*L1355+ uOCEX*G1355+uEREX*H1355+uHOEX*I1355+uNES*S1355+ uOCEX*N1355+uEREX*O1355+uHOEX*P1355)/('Life tables'!$I$2/2))/(1+oDR)^(((cycle + 0.5)/('Life tables'!$I$2/2)))</f>
        <v>1.1715715657757082</v>
      </c>
      <c r="Z1355" s="100">
        <f t="shared" si="427"/>
        <v>23964.56179744469</v>
      </c>
      <c r="AA1355" s="107">
        <f>((L1355+G1355+H1355+I1355+N1355+O1355+P1355+S1355)/('Life tables'!$I$2/2))</f>
        <v>3.8422068053348064</v>
      </c>
      <c r="AB1355" s="31">
        <f>((uNES*L1355+ uOCEX*G1355+uEREX*H1355+uHOEX*I1355+uNES*S1355+ uOCEX*N1355+uEREX*O1355+uHOEX*P1355)/('Life tables'!$I$2/2))</f>
        <v>2.5319873033646503</v>
      </c>
    </row>
    <row r="1356" spans="1:28" x14ac:dyDescent="0.25">
      <c r="A1356" s="4">
        <v>1350</v>
      </c>
      <c r="C1356" s="105">
        <f>IF(male=0,VLOOKUP((($A$5:$A$1570/'Life tables'!$I$2)*2)+age,lifetable,13,1),IF(male=1,VLOOKUP((($A$5:$A$1570/'Life tables'!$I$2)*2)+age,lifetable,10,1),"error"))</f>
        <v>5.0253560799291552E-3</v>
      </c>
      <c r="F1356" s="96">
        <f t="shared" si="420"/>
        <v>17.467532206025076</v>
      </c>
      <c r="G1356" s="96">
        <f t="shared" si="421"/>
        <v>1.7546501676259767</v>
      </c>
      <c r="H1356" s="96">
        <f t="shared" si="428"/>
        <v>0.10020953613802468</v>
      </c>
      <c r="I1356" s="96">
        <f t="shared" si="429"/>
        <v>4.0153013409493302E-2</v>
      </c>
      <c r="J1356" s="96">
        <f t="shared" si="422"/>
        <v>9.7303682852697346E-2</v>
      </c>
      <c r="K1356" s="96">
        <f t="shared" si="430"/>
        <v>4.1957657524051069E-2</v>
      </c>
      <c r="L1356" s="96">
        <f t="shared" si="431"/>
        <v>15.433258148474833</v>
      </c>
      <c r="M1356" s="96">
        <f t="shared" si="423"/>
        <v>82.704370408921079</v>
      </c>
      <c r="N1356" s="96">
        <f t="shared" si="424"/>
        <v>7.9646100599413989</v>
      </c>
      <c r="O1356" s="96">
        <f t="shared" si="432"/>
        <v>0.19011441655780406</v>
      </c>
      <c r="P1356" s="96">
        <f t="shared" si="433"/>
        <v>0.19011441655780406</v>
      </c>
      <c r="Q1356" s="96">
        <f t="shared" si="425"/>
        <v>0.4575546975384378</v>
      </c>
      <c r="R1356" s="96">
        <f t="shared" si="426"/>
        <v>1.4902901876303106E-2</v>
      </c>
      <c r="S1356" s="96">
        <f t="shared" si="434"/>
        <v>73.887073916449339</v>
      </c>
      <c r="T1356" s="96">
        <f t="shared" si="435"/>
        <v>437.78062576511627</v>
      </c>
      <c r="U1356" s="96">
        <f t="shared" si="435"/>
        <v>462.65919055972961</v>
      </c>
      <c r="V1356" s="32">
        <f t="shared" si="436"/>
        <v>1000.0000000000006</v>
      </c>
      <c r="W1356" s="100">
        <f>IF(A1356=1,((cPH1_+cPHr+(cNES*L1356+(cNES+cOSEX)*G1356+(cNES+cEREX)*H1356+(cNES+cHOEX)*I1356+(cNES+cNES)*S1356+(cNES+cOSEX)*N1356+(cNES+cEREX)*O1356+(cNES+cHOEX)*P1356)))/(1+cDR)^(A$6:A$65537 + 0.5),(cPHr+(cNES*L1356+(cNES+cOSEX)*G1356+(cNES+cEREX)*H1356+(cNES+cHOEX)*I1356+(cNES+cNES)*S1356+(cNES+cOSEX)*N1356+(cNES+cEREX)*O1356+(cNES+cHOEX)*P1356))/(1+cDR)^(((cycle + 0.5)/('Life tables'!$I$2/2))))</f>
        <v>1164.3121044274171</v>
      </c>
      <c r="X1356" s="107">
        <f>((L1356+G1356+H1356+I1356+N1356+O1356+P1356+S1356)/('Life tables'!$I$2/2))/(1+oDR)^(((cycle + 0.5)/('Life tables'!$I$2/2)))</f>
        <v>1.7659556404228518</v>
      </c>
      <c r="Y1356" s="31">
        <f>((uNES*L1356+ uOCEX*G1356+uEREX*H1356+uHOEX*I1356+uNES*S1356+ uOCEX*N1356+uEREX*O1356+uHOEX*P1356)/('Life tables'!$I$2/2))/(1+oDR)^(((cycle + 0.5)/('Life tables'!$I$2/2)))</f>
        <v>1.1637523672126278</v>
      </c>
      <c r="Z1356" s="100">
        <f t="shared" si="427"/>
        <v>23818.376493611442</v>
      </c>
      <c r="AA1356" s="107">
        <f>((L1356+G1356+H1356+I1356+N1356+O1356+P1356+S1356)/('Life tables'!$I$2/2))</f>
        <v>3.818743632408427</v>
      </c>
      <c r="AB1356" s="31">
        <f>((uNES*L1356+ uOCEX*G1356+uEREX*H1356+uHOEX*I1356+uNES*S1356+ uOCEX*N1356+uEREX*O1356+uHOEX*P1356)/('Life tables'!$I$2/2))</f>
        <v>2.516525240084365</v>
      </c>
    </row>
    <row r="1357" spans="1:28" x14ac:dyDescent="0.25">
      <c r="A1357" s="4">
        <v>1351</v>
      </c>
      <c r="C1357" s="105">
        <f>IF(male=0,VLOOKUP((($A$5:$A$1570/'Life tables'!$I$2)*2)+age,lifetable,13,1),IF(male=1,VLOOKUP((($A$5:$A$1570/'Life tables'!$I$2)*2)+age,lifetable,10,1),"error"))</f>
        <v>5.0253560799291552E-3</v>
      </c>
      <c r="F1357" s="96">
        <f t="shared" si="420"/>
        <v>17.360802119356524</v>
      </c>
      <c r="G1357" s="96">
        <f t="shared" si="421"/>
        <v>1.7439289070463559</v>
      </c>
      <c r="H1357" s="96">
        <f t="shared" si="428"/>
        <v>9.9597235994485361E-2</v>
      </c>
      <c r="I1357" s="96">
        <f t="shared" si="429"/>
        <v>3.9907670532740483E-2</v>
      </c>
      <c r="J1357" s="96">
        <f t="shared" si="422"/>
        <v>9.6709138049141441E-2</v>
      </c>
      <c r="K1357" s="96">
        <f t="shared" si="430"/>
        <v>4.1701287913785988E-2</v>
      </c>
      <c r="L1357" s="96">
        <f t="shared" si="431"/>
        <v>15.338957879820015</v>
      </c>
      <c r="M1357" s="96">
        <f t="shared" si="423"/>
        <v>82.199381555798141</v>
      </c>
      <c r="N1357" s="96">
        <f t="shared" si="424"/>
        <v>7.9159785392629294</v>
      </c>
      <c r="O1357" s="96">
        <f t="shared" si="432"/>
        <v>0.18895358720011746</v>
      </c>
      <c r="P1357" s="96">
        <f t="shared" si="433"/>
        <v>0.18895358720011746</v>
      </c>
      <c r="Q1357" s="96">
        <f t="shared" si="425"/>
        <v>0.45476089086524141</v>
      </c>
      <c r="R1357" s="96">
        <f t="shared" si="426"/>
        <v>1.481190548409907E-2</v>
      </c>
      <c r="S1357" s="96">
        <f t="shared" si="434"/>
        <v>73.435923045785643</v>
      </c>
      <c r="T1357" s="96">
        <f t="shared" si="435"/>
        <v>438.33209579403064</v>
      </c>
      <c r="U1357" s="96">
        <f t="shared" si="435"/>
        <v>462.71570375312751</v>
      </c>
      <c r="V1357" s="32">
        <f t="shared" si="436"/>
        <v>1000.0000000000006</v>
      </c>
      <c r="W1357" s="100">
        <f>IF(A1357=1,((cPH1_+cPHr+(cNES*L1357+(cNES+cOSEX)*G1357+(cNES+cEREX)*H1357+(cNES+cHOEX)*I1357+(cNES+cNES)*S1357+(cNES+cOSEX)*N1357+(cNES+cEREX)*O1357+(cNES+cHOEX)*P1357)))/(1+cDR)^(A$6:A$65537 + 0.5),(cPHr+(cNES*L1357+(cNES+cOSEX)*G1357+(cNES+cEREX)*H1357+(cNES+cHOEX)*I1357+(cNES+cNES)*S1357+(cNES+cOSEX)*N1357+(cNES+cEREX)*O1357+(cNES+cHOEX)*P1357))/(1+cDR)^(((cycle + 0.5)/('Life tables'!$I$2/2))))</f>
        <v>1154.6263250323368</v>
      </c>
      <c r="X1357" s="107">
        <f>((L1357+G1357+H1357+I1357+N1357+O1357+P1357+S1357)/('Life tables'!$I$2/2))/(1+oDR)^(((cycle + 0.5)/('Life tables'!$I$2/2)))</f>
        <v>1.7541694570499213</v>
      </c>
      <c r="Y1357" s="31">
        <f>((uNES*L1357+ uOCEX*G1357+uEREX*H1357+uHOEX*I1357+uNES*S1357+ uOCEX*N1357+uEREX*O1357+uHOEX*P1357)/('Life tables'!$I$2/2))/(1+oDR)^(((cycle + 0.5)/('Life tables'!$I$2/2)))</f>
        <v>1.1559853564213214</v>
      </c>
      <c r="Z1357" s="100">
        <f t="shared" si="427"/>
        <v>23673.083691221254</v>
      </c>
      <c r="AA1357" s="107">
        <f>((L1357+G1357+H1357+I1357+N1357+O1357+P1357+S1357)/('Life tables'!$I$2/2))</f>
        <v>3.795423747157999</v>
      </c>
      <c r="AB1357" s="31">
        <f>((uNES*L1357+ uOCEX*G1357+uEREX*H1357+uHOEX*I1357+uNES*S1357+ uOCEX*N1357+uEREX*O1357+uHOEX*P1357)/('Life tables'!$I$2/2))</f>
        <v>2.5011576022461357</v>
      </c>
    </row>
    <row r="1358" spans="1:28" x14ac:dyDescent="0.25">
      <c r="A1358" s="4">
        <v>1352</v>
      </c>
      <c r="C1358" s="105">
        <f>IF(male=0,VLOOKUP((($A$5:$A$1570/'Life tables'!$I$2)*2)+age,lifetable,13,1),IF(male=1,VLOOKUP((($A$5:$A$1570/'Life tables'!$I$2)*2)+age,lifetable,10,1),"error"))</f>
        <v>5.0253560799291552E-3</v>
      </c>
      <c r="F1358" s="96">
        <f t="shared" si="420"/>
        <v>17.254726189254665</v>
      </c>
      <c r="G1358" s="96">
        <f t="shared" si="421"/>
        <v>1.733273357862934</v>
      </c>
      <c r="H1358" s="96">
        <f t="shared" si="428"/>
        <v>9.8988688683649406E-2</v>
      </c>
      <c r="I1358" s="96">
        <f t="shared" si="429"/>
        <v>3.9663831380559886E-2</v>
      </c>
      <c r="J1358" s="96">
        <f t="shared" si="422"/>
        <v>9.6118237254501651E-2</v>
      </c>
      <c r="K1358" s="96">
        <f t="shared" si="430"/>
        <v>4.1446489611755448E-2</v>
      </c>
      <c r="L1358" s="96">
        <f t="shared" si="431"/>
        <v>15.245235584461264</v>
      </c>
      <c r="M1358" s="96">
        <f t="shared" si="423"/>
        <v>81.697474263587736</v>
      </c>
      <c r="N1358" s="96">
        <f t="shared" si="424"/>
        <v>7.8676437795769321</v>
      </c>
      <c r="O1358" s="96">
        <f t="shared" si="432"/>
        <v>0.18779984149656034</v>
      </c>
      <c r="P1358" s="96">
        <f t="shared" si="433"/>
        <v>0.18779984149656034</v>
      </c>
      <c r="Q1358" s="96">
        <f t="shared" si="425"/>
        <v>0.45198413265833903</v>
      </c>
      <c r="R1358" s="96">
        <f t="shared" si="426"/>
        <v>1.4721464373310978E-2</v>
      </c>
      <c r="S1358" s="96">
        <f t="shared" si="434"/>
        <v>72.987525203986038</v>
      </c>
      <c r="T1358" s="96">
        <f t="shared" si="435"/>
        <v>438.88019816394348</v>
      </c>
      <c r="U1358" s="96">
        <f t="shared" si="435"/>
        <v>462.77187170711255</v>
      </c>
      <c r="V1358" s="32">
        <f t="shared" si="436"/>
        <v>1000.0000000000005</v>
      </c>
      <c r="W1358" s="100">
        <f>IF(A1358=1,((cPH1_+cPHr+(cNES*L1358+(cNES+cOSEX)*G1358+(cNES+cEREX)*H1358+(cNES+cHOEX)*I1358+(cNES+cNES)*S1358+(cNES+cOSEX)*N1358+(cNES+cEREX)*O1358+(cNES+cHOEX)*P1358)))/(1+cDR)^(A$6:A$65537 + 0.5),(cPHr+(cNES*L1358+(cNES+cOSEX)*G1358+(cNES+cEREX)*H1358+(cNES+cHOEX)*I1358+(cNES+cNES)*S1358+(cNES+cOSEX)*N1358+(cNES+cEREX)*O1358+(cNES+cHOEX)*P1358))/(1+cDR)^(((cycle + 0.5)/('Life tables'!$I$2/2))))</f>
        <v>1145.0211579338468</v>
      </c>
      <c r="X1358" s="107">
        <f>((L1358+G1358+H1358+I1358+N1358+O1358+P1358+S1358)/('Life tables'!$I$2/2))/(1+oDR)^(((cycle + 0.5)/('Life tables'!$I$2/2)))</f>
        <v>1.7424619383269599</v>
      </c>
      <c r="Y1358" s="31">
        <f>((uNES*L1358+ uOCEX*G1358+uEREX*H1358+uHOEX*I1358+uNES*S1358+ uOCEX*N1358+uEREX*O1358+uHOEX*P1358)/('Life tables'!$I$2/2))/(1+oDR)^(((cycle + 0.5)/('Life tables'!$I$2/2)))</f>
        <v>1.1482701850227057</v>
      </c>
      <c r="Z1358" s="100">
        <f t="shared" si="427"/>
        <v>23528.677947838572</v>
      </c>
      <c r="AA1358" s="107">
        <f>((L1358+G1358+H1358+I1358+N1358+O1358+P1358+S1358)/('Life tables'!$I$2/2))</f>
        <v>3.7722462743324403</v>
      </c>
      <c r="AB1358" s="31">
        <f>((uNES*L1358+ uOCEX*G1358+uEREX*H1358+uHOEX*I1358+uNES*S1358+ uOCEX*N1358+uEREX*O1358+uHOEX*P1358)/('Life tables'!$I$2/2))</f>
        <v>2.4858838130707785</v>
      </c>
    </row>
    <row r="1359" spans="1:28" x14ac:dyDescent="0.25">
      <c r="A1359" s="4">
        <v>1353</v>
      </c>
      <c r="C1359" s="105">
        <f>IF(male=0,VLOOKUP((($A$5:$A$1570/'Life tables'!$I$2)*2)+age,lifetable,13,1),IF(male=1,VLOOKUP((($A$5:$A$1570/'Life tables'!$I$2)*2)+age,lifetable,10,1),"error"))</f>
        <v>5.0253560799291552E-3</v>
      </c>
      <c r="F1359" s="96">
        <f t="shared" si="420"/>
        <v>17.149300328614856</v>
      </c>
      <c r="G1359" s="96">
        <f t="shared" si="421"/>
        <v>1.7226831095174955</v>
      </c>
      <c r="H1359" s="96">
        <f t="shared" si="428"/>
        <v>9.8383870758194367E-2</v>
      </c>
      <c r="I1359" s="96">
        <f t="shared" si="429"/>
        <v>3.9421486557831148E-2</v>
      </c>
      <c r="J1359" s="96">
        <f t="shared" si="422"/>
        <v>9.5530957701375638E-2</v>
      </c>
      <c r="K1359" s="96">
        <f t="shared" si="430"/>
        <v>4.1193252800583141E-2</v>
      </c>
      <c r="L1359" s="96">
        <f t="shared" si="431"/>
        <v>15.152087651279377</v>
      </c>
      <c r="M1359" s="96">
        <f t="shared" si="423"/>
        <v>81.198629800329641</v>
      </c>
      <c r="N1359" s="96">
        <f t="shared" si="424"/>
        <v>7.8196039769550509</v>
      </c>
      <c r="O1359" s="96">
        <f t="shared" si="432"/>
        <v>0.18665313638754988</v>
      </c>
      <c r="P1359" s="96">
        <f t="shared" si="433"/>
        <v>0.18665313638754988</v>
      </c>
      <c r="Q1359" s="96">
        <f t="shared" si="425"/>
        <v>0.44922431928479856</v>
      </c>
      <c r="R1359" s="96">
        <f t="shared" si="426"/>
        <v>1.4631575168536009E-2</v>
      </c>
      <c r="S1359" s="96">
        <f t="shared" si="434"/>
        <v>72.541863656146148</v>
      </c>
      <c r="T1359" s="96">
        <f t="shared" si="435"/>
        <v>439.42495344092964</v>
      </c>
      <c r="U1359" s="96">
        <f t="shared" si="435"/>
        <v>462.82769653508166</v>
      </c>
      <c r="V1359" s="32">
        <f t="shared" si="436"/>
        <v>1000.0000000000005</v>
      </c>
      <c r="W1359" s="100">
        <f>IF(A1359=1,((cPH1_+cPHr+(cNES*L1359+(cNES+cOSEX)*G1359+(cNES+cEREX)*H1359+(cNES+cHOEX)*I1359+(cNES+cNES)*S1359+(cNES+cOSEX)*N1359+(cNES+cEREX)*O1359+(cNES+cHOEX)*P1359)))/(1+cDR)^(A$6:A$65537 + 0.5),(cPHr+(cNES*L1359+(cNES+cOSEX)*G1359+(cNES+cEREX)*H1359+(cNES+cHOEX)*I1359+(cNES+cNES)*S1359+(cNES+cOSEX)*N1359+(cNES+cEREX)*O1359+(cNES+cHOEX)*P1359))/(1+cDR)^(((cycle + 0.5)/('Life tables'!$I$2/2))))</f>
        <v>1135.4959324374718</v>
      </c>
      <c r="X1359" s="107">
        <f>((L1359+G1359+H1359+I1359+N1359+O1359+P1359+S1359)/('Life tables'!$I$2/2))/(1+oDR)^(((cycle + 0.5)/('Life tables'!$I$2/2)))</f>
        <v>1.7308325591293288</v>
      </c>
      <c r="Y1359" s="31">
        <f>((uNES*L1359+ uOCEX*G1359+uEREX*H1359+uHOEX*I1359+uNES*S1359+ uOCEX*N1359+uEREX*O1359+uHOEX*P1359)/('Life tables'!$I$2/2))/(1+oDR)^(((cycle + 0.5)/('Life tables'!$I$2/2)))</f>
        <v>1.1406065069657108</v>
      </c>
      <c r="Z1359" s="100">
        <f t="shared" si="427"/>
        <v>23385.153853963377</v>
      </c>
      <c r="AA1359" s="107">
        <f>((L1359+G1359+H1359+I1359+N1359+O1359+P1359+S1359)/('Life tables'!$I$2/2))</f>
        <v>3.7492103440349189</v>
      </c>
      <c r="AB1359" s="31">
        <f>((uNES*L1359+ uOCEX*G1359+uEREX*H1359+uHOEX*I1359+uNES*S1359+ uOCEX*N1359+uEREX*O1359+uHOEX*P1359)/('Life tables'!$I$2/2))</f>
        <v>2.4707032993073286</v>
      </c>
    </row>
    <row r="1360" spans="1:28" x14ac:dyDescent="0.25">
      <c r="A1360" s="4">
        <v>1354</v>
      </c>
      <c r="C1360" s="105">
        <f>IF(male=0,VLOOKUP((($A$5:$A$1570/'Life tables'!$I$2)*2)+age,lifetable,13,1),IF(male=1,VLOOKUP((($A$5:$A$1570/'Life tables'!$I$2)*2)+age,lifetable,10,1),"error"))</f>
        <v>5.0253560799291552E-3</v>
      </c>
      <c r="F1360" s="96">
        <f t="shared" si="420"/>
        <v>17.044520478858242</v>
      </c>
      <c r="G1360" s="96">
        <f t="shared" si="421"/>
        <v>1.7121577543172999</v>
      </c>
      <c r="H1360" s="96">
        <f t="shared" si="428"/>
        <v>9.778275893444742E-2</v>
      </c>
      <c r="I1360" s="96">
        <f t="shared" si="429"/>
        <v>3.9180626735006788E-2</v>
      </c>
      <c r="J1360" s="96">
        <f t="shared" si="422"/>
        <v>9.4947276781265244E-2</v>
      </c>
      <c r="K1360" s="96">
        <f t="shared" si="430"/>
        <v>4.0941567731412748E-2</v>
      </c>
      <c r="L1360" s="96">
        <f t="shared" si="431"/>
        <v>15.059510494358811</v>
      </c>
      <c r="M1360" s="96">
        <f t="shared" si="423"/>
        <v>80.702829545130939</v>
      </c>
      <c r="N1360" s="96">
        <f t="shared" si="424"/>
        <v>7.7718573381649545</v>
      </c>
      <c r="O1360" s="96">
        <f t="shared" si="432"/>
        <v>0.18551342906881615</v>
      </c>
      <c r="P1360" s="96">
        <f t="shared" si="433"/>
        <v>0.18551342906881615</v>
      </c>
      <c r="Q1360" s="96">
        <f t="shared" si="425"/>
        <v>0.44648134772615827</v>
      </c>
      <c r="R1360" s="96">
        <f t="shared" si="426"/>
        <v>1.4542234514385096E-2</v>
      </c>
      <c r="S1360" s="96">
        <f t="shared" si="434"/>
        <v>72.098921766587807</v>
      </c>
      <c r="T1360" s="96">
        <f t="shared" si="435"/>
        <v>439.96638206543707</v>
      </c>
      <c r="U1360" s="96">
        <f t="shared" si="435"/>
        <v>462.88318033732747</v>
      </c>
      <c r="V1360" s="32">
        <f t="shared" si="436"/>
        <v>1000.0000000000005</v>
      </c>
      <c r="W1360" s="100">
        <f>IF(A1360=1,((cPH1_+cPHr+(cNES*L1360+(cNES+cOSEX)*G1360+(cNES+cEREX)*H1360+(cNES+cHOEX)*I1360+(cNES+cNES)*S1360+(cNES+cOSEX)*N1360+(cNES+cEREX)*O1360+(cNES+cHOEX)*P1360)))/(1+cDR)^(A$6:A$65537 + 0.5),(cPHr+(cNES*L1360+(cNES+cOSEX)*G1360+(cNES+cEREX)*H1360+(cNES+cHOEX)*I1360+(cNES+cNES)*S1360+(cNES+cOSEX)*N1360+(cNES+cEREX)*O1360+(cNES+cHOEX)*P1360))/(1+cDR)^(((cycle + 0.5)/('Life tables'!$I$2/2))))</f>
        <v>1126.0499834159955</v>
      </c>
      <c r="X1360" s="107">
        <f>((L1360+G1360+H1360+I1360+N1360+O1360+P1360+S1360)/('Life tables'!$I$2/2))/(1+oDR)^(((cycle + 0.5)/('Life tables'!$I$2/2)))</f>
        <v>1.7192807978414668</v>
      </c>
      <c r="Y1360" s="31">
        <f>((uNES*L1360+ uOCEX*G1360+uEREX*H1360+uHOEX*I1360+uNES*S1360+ uOCEX*N1360+uEREX*O1360+uHOEX*P1360)/('Life tables'!$I$2/2))/(1+oDR)^(((cycle + 0.5)/('Life tables'!$I$2/2)))</f>
        <v>1.1329939785116285</v>
      </c>
      <c r="Z1360" s="100">
        <f t="shared" si="427"/>
        <v>23242.506032841604</v>
      </c>
      <c r="AA1360" s="107">
        <f>((L1360+G1360+H1360+I1360+N1360+O1360+P1360+S1360)/('Life tables'!$I$2/2))</f>
        <v>3.7263150916897976</v>
      </c>
      <c r="AB1360" s="31">
        <f>((uNES*L1360+ uOCEX*G1360+uEREX*H1360+uHOEX*I1360+uNES*S1360+ uOCEX*N1360+uEREX*O1360+uHOEX*P1360)/('Life tables'!$I$2/2))</f>
        <v>2.4556154912112524</v>
      </c>
    </row>
    <row r="1361" spans="1:28" x14ac:dyDescent="0.25">
      <c r="A1361" s="4">
        <v>1355</v>
      </c>
      <c r="C1361" s="105">
        <f>IF(male=0,VLOOKUP((($A$5:$A$1570/'Life tables'!$I$2)*2)+age,lifetable,13,1),IF(male=1,VLOOKUP((($A$5:$A$1570/'Life tables'!$I$2)*2)+age,lifetable,10,1),"error"))</f>
        <v>5.0253560799291552E-3</v>
      </c>
      <c r="F1361" s="96">
        <f t="shared" si="420"/>
        <v>16.940382609619835</v>
      </c>
      <c r="G1361" s="96">
        <f t="shared" si="421"/>
        <v>1.7016968874037495</v>
      </c>
      <c r="H1361" s="96">
        <f t="shared" si="428"/>
        <v>9.7185330090596003E-2</v>
      </c>
      <c r="I1361" s="96">
        <f t="shared" si="429"/>
        <v>3.8941242647395173E-2</v>
      </c>
      <c r="J1361" s="96">
        <f t="shared" si="422"/>
        <v>9.4367172042838898E-2</v>
      </c>
      <c r="K1361" s="96">
        <f t="shared" si="430"/>
        <v>4.0691424723158703E-2</v>
      </c>
      <c r="L1361" s="96">
        <f t="shared" si="431"/>
        <v>14.967500552712096</v>
      </c>
      <c r="M1361" s="96">
        <f t="shared" si="423"/>
        <v>80.210054987616132</v>
      </c>
      <c r="N1361" s="96">
        <f t="shared" si="424"/>
        <v>7.7244020806173772</v>
      </c>
      <c r="O1361" s="96">
        <f t="shared" si="432"/>
        <v>0.18438067699013821</v>
      </c>
      <c r="P1361" s="96">
        <f t="shared" si="433"/>
        <v>0.18438067699013821</v>
      </c>
      <c r="Q1361" s="96">
        <f t="shared" si="425"/>
        <v>0.44375511557538427</v>
      </c>
      <c r="R1361" s="96">
        <f t="shared" si="426"/>
        <v>1.445343907538385E-2</v>
      </c>
      <c r="S1361" s="96">
        <f t="shared" si="434"/>
        <v>71.658682998367709</v>
      </c>
      <c r="T1361" s="96">
        <f t="shared" si="435"/>
        <v>440.50450435305532</v>
      </c>
      <c r="U1361" s="96">
        <f t="shared" si="435"/>
        <v>462.93832520112602</v>
      </c>
      <c r="V1361" s="32">
        <f t="shared" si="436"/>
        <v>1000.0000000000005</v>
      </c>
      <c r="W1361" s="100">
        <f>IF(A1361=1,((cPH1_+cPHr+(cNES*L1361+(cNES+cOSEX)*G1361+(cNES+cEREX)*H1361+(cNES+cHOEX)*I1361+(cNES+cNES)*S1361+(cNES+cOSEX)*N1361+(cNES+cEREX)*O1361+(cNES+cHOEX)*P1361)))/(1+cDR)^(A$6:A$65537 + 0.5),(cPHr+(cNES*L1361+(cNES+cOSEX)*G1361+(cNES+cEREX)*H1361+(cNES+cHOEX)*I1361+(cNES+cNES)*S1361+(cNES+cOSEX)*N1361+(cNES+cEREX)*O1361+(cNES+cHOEX)*P1361))/(1+cDR)^(((cycle + 0.5)/('Life tables'!$I$2/2))))</f>
        <v>1116.6826512637858</v>
      </c>
      <c r="X1361" s="107">
        <f>((L1361+G1361+H1361+I1361+N1361+O1361+P1361+S1361)/('Life tables'!$I$2/2))/(1+oDR)^(((cycle + 0.5)/('Life tables'!$I$2/2)))</f>
        <v>1.7078061363332975</v>
      </c>
      <c r="Y1361" s="31">
        <f>((uNES*L1361+ uOCEX*G1361+uEREX*H1361+uHOEX*I1361+uNES*S1361+ uOCEX*N1361+uEREX*O1361+uHOEX*P1361)/('Life tables'!$I$2/2))/(1+oDR)^(((cycle + 0.5)/('Life tables'!$I$2/2)))</f>
        <v>1.1254322582185734</v>
      </c>
      <c r="Z1361" s="100">
        <f t="shared" si="427"/>
        <v>23100.729140276351</v>
      </c>
      <c r="AA1361" s="107">
        <f>((L1361+G1361+H1361+I1361+N1361+O1361+P1361+S1361)/('Life tables'!$I$2/2))</f>
        <v>3.7035596580097847</v>
      </c>
      <c r="AB1361" s="31">
        <f>((uNES*L1361+ uOCEX*G1361+uEREX*H1361+uHOEX*I1361+uNES*S1361+ uOCEX*N1361+uEREX*O1361+uHOEX*P1361)/('Life tables'!$I$2/2))</f>
        <v>2.4406198225228226</v>
      </c>
    </row>
    <row r="1362" spans="1:28" x14ac:dyDescent="0.25">
      <c r="A1362" s="4">
        <v>1356</v>
      </c>
      <c r="C1362" s="105">
        <f>IF(male=0,VLOOKUP((($A$5:$A$1570/'Life tables'!$I$2)*2)+age,lifetable,13,1),IF(male=1,VLOOKUP((($A$5:$A$1570/'Life tables'!$I$2)*2)+age,lifetable,10,1),"error"))</f>
        <v>5.6161675998828153E-3</v>
      </c>
      <c r="F1362" s="96">
        <f t="shared" si="420"/>
        <v>16.8368827184438</v>
      </c>
      <c r="G1362" s="96">
        <f t="shared" si="421"/>
        <v>1.691300106721779</v>
      </c>
      <c r="H1362" s="96">
        <f t="shared" si="428"/>
        <v>9.6591561264939618E-2</v>
      </c>
      <c r="I1362" s="96">
        <f t="shared" si="429"/>
        <v>3.8703325094460082E-2</v>
      </c>
      <c r="J1362" s="96">
        <f t="shared" si="422"/>
        <v>0.10481721882460165</v>
      </c>
      <c r="K1362" s="96">
        <f t="shared" si="430"/>
        <v>4.0442814161774268E-2</v>
      </c>
      <c r="L1362" s="96">
        <f t="shared" si="431"/>
        <v>14.865027692376245</v>
      </c>
      <c r="M1362" s="96">
        <f t="shared" si="423"/>
        <v>79.720287727375421</v>
      </c>
      <c r="N1362" s="96">
        <f t="shared" si="424"/>
        <v>7.6772364323129878</v>
      </c>
      <c r="O1362" s="96">
        <f t="shared" si="432"/>
        <v>0.18325483785407565</v>
      </c>
      <c r="P1362" s="96">
        <f t="shared" si="433"/>
        <v>0.18325483785407565</v>
      </c>
      <c r="Q1362" s="96">
        <f t="shared" si="425"/>
        <v>0.4928975232613732</v>
      </c>
      <c r="R1362" s="96">
        <f t="shared" si="426"/>
        <v>1.4365185535873128E-2</v>
      </c>
      <c r="S1362" s="96">
        <f t="shared" si="434"/>
        <v>71.16927891055704</v>
      </c>
      <c r="T1362" s="96">
        <f t="shared" si="435"/>
        <v>441.10221909514132</v>
      </c>
      <c r="U1362" s="96">
        <f t="shared" si="435"/>
        <v>462.99313320082365</v>
      </c>
      <c r="V1362" s="32">
        <f t="shared" si="436"/>
        <v>1000.0000000000006</v>
      </c>
      <c r="W1362" s="100">
        <f>IF(A1362=1,((cPH1_+cPHr+(cNES*L1362+(cNES+cOSEX)*G1362+(cNES+cEREX)*H1362+(cNES+cHOEX)*I1362+(cNES+cNES)*S1362+(cNES+cOSEX)*N1362+(cNES+cEREX)*O1362+(cNES+cHOEX)*P1362)))/(1+cDR)^(A$6:A$65537 + 0.5),(cPHr+(cNES*L1362+(cNES+cOSEX)*G1362+(cNES+cEREX)*H1362+(cNES+cHOEX)*I1362+(cNES+cNES)*S1362+(cNES+cOSEX)*N1362+(cNES+cEREX)*O1362+(cNES+cHOEX)*P1362))/(1+cDR)^(((cycle + 0.5)/('Life tables'!$I$2/2))))</f>
        <v>1106.7684206089157</v>
      </c>
      <c r="X1362" s="107">
        <f>((L1362+G1362+H1362+I1362+N1362+O1362+P1362+S1362)/('Life tables'!$I$2/2))/(1+oDR)^(((cycle + 0.5)/('Life tables'!$I$2/2)))</f>
        <v>1.6952965614152575</v>
      </c>
      <c r="Y1362" s="31">
        <f>((uNES*L1362+ uOCEX*G1362+uEREX*H1362+uHOEX*I1362+uNES*S1362+ uOCEX*N1362+uEREX*O1362+uHOEX*P1362)/('Life tables'!$I$2/2))/(1+oDR)^(((cycle + 0.5)/('Life tables'!$I$2/2)))</f>
        <v>1.1171763029166093</v>
      </c>
      <c r="Z1362" s="100">
        <f t="shared" si="427"/>
        <v>22946.862484851757</v>
      </c>
      <c r="AA1362" s="107">
        <f>((L1362+G1362+H1362+I1362+N1362+O1362+P1362+S1362)/('Life tables'!$I$2/2))</f>
        <v>3.6785314090330843</v>
      </c>
      <c r="AB1362" s="31">
        <f>((uNES*L1362+ uOCEX*G1362+uEREX*H1362+uHOEX*I1362+uNES*S1362+ uOCEX*N1362+uEREX*O1362+uHOEX*P1362)/('Life tables'!$I$2/2))</f>
        <v>2.4240998378923631</v>
      </c>
    </row>
    <row r="1363" spans="1:28" x14ac:dyDescent="0.25">
      <c r="A1363" s="4">
        <v>1357</v>
      </c>
      <c r="C1363" s="105">
        <f>IF(male=0,VLOOKUP((($A$5:$A$1570/'Life tables'!$I$2)*2)+age,lifetable,13,1),IF(male=1,VLOOKUP((($A$5:$A$1570/'Life tables'!$I$2)*2)+age,lifetable,10,1),"error"))</f>
        <v>5.6161675998828153E-3</v>
      </c>
      <c r="F1363" s="96">
        <f t="shared" si="420"/>
        <v>16.72297227256832</v>
      </c>
      <c r="G1363" s="96">
        <f t="shared" si="421"/>
        <v>1.6798575640321587</v>
      </c>
      <c r="H1363" s="96">
        <f t="shared" si="428"/>
        <v>9.59380680978556E-2</v>
      </c>
      <c r="I1363" s="96">
        <f t="shared" si="429"/>
        <v>3.8441476562751528E-2</v>
      </c>
      <c r="J1363" s="96">
        <f t="shared" si="422"/>
        <v>0.10410807471928228</v>
      </c>
      <c r="K1363" s="96">
        <f t="shared" si="430"/>
        <v>4.0169197063486803E-2</v>
      </c>
      <c r="L1363" s="96">
        <f t="shared" si="431"/>
        <v>14.764457892092786</v>
      </c>
      <c r="M1363" s="96">
        <f t="shared" si="423"/>
        <v>79.181675431467283</v>
      </c>
      <c r="N1363" s="96">
        <f t="shared" si="424"/>
        <v>7.6253669012448286</v>
      </c>
      <c r="O1363" s="96">
        <f t="shared" si="432"/>
        <v>0.18201671752402368</v>
      </c>
      <c r="P1363" s="96">
        <f t="shared" si="433"/>
        <v>0.18201671752402368</v>
      </c>
      <c r="Q1363" s="96">
        <f t="shared" si="425"/>
        <v>0.48956737137382461</v>
      </c>
      <c r="R1363" s="96">
        <f t="shared" si="426"/>
        <v>1.4268130372335805E-2</v>
      </c>
      <c r="S1363" s="96">
        <f t="shared" si="434"/>
        <v>70.688439593428242</v>
      </c>
      <c r="T1363" s="96">
        <f t="shared" si="435"/>
        <v>441.69589454123445</v>
      </c>
      <c r="U1363" s="96">
        <f t="shared" si="435"/>
        <v>463.04757052825948</v>
      </c>
      <c r="V1363" s="32">
        <f t="shared" si="436"/>
        <v>1000.0000000000006</v>
      </c>
      <c r="W1363" s="100">
        <f>IF(A1363=1,((cPH1_+cPHr+(cNES*L1363+(cNES+cOSEX)*G1363+(cNES+cEREX)*H1363+(cNES+cHOEX)*I1363+(cNES+cNES)*S1363+(cNES+cOSEX)*N1363+(cNES+cEREX)*O1363+(cNES+cHOEX)*P1363)))/(1+cDR)^(A$6:A$65537 + 0.5),(cPHr+(cNES*L1363+(cNES+cOSEX)*G1363+(cNES+cEREX)*H1363+(cNES+cHOEX)*I1363+(cNES+cNES)*S1363+(cNES+cOSEX)*N1363+(cNES+cEREX)*O1363+(cNES+cHOEX)*P1363))/(1+cDR)^(((cycle + 0.5)/('Life tables'!$I$2/2))))</f>
        <v>1096.8436048765493</v>
      </c>
      <c r="X1363" s="107">
        <f>((L1363+G1363+H1363+I1363+N1363+O1363+P1363+S1363)/('Life tables'!$I$2/2))/(1+oDR)^(((cycle + 0.5)/('Life tables'!$I$2/2)))</f>
        <v>1.6828786235106328</v>
      </c>
      <c r="Y1363" s="31">
        <f>((uNES*L1363+ uOCEX*G1363+uEREX*H1363+uHOEX*I1363+uNES*S1363+ uOCEX*N1363+uEREX*O1363+uHOEX*P1363)/('Life tables'!$I$2/2))/(1+oDR)^(((cycle + 0.5)/('Life tables'!$I$2/2)))</f>
        <v>1.1089930613037737</v>
      </c>
      <c r="Z1363" s="100">
        <f t="shared" si="427"/>
        <v>22791.971683414653</v>
      </c>
      <c r="AA1363" s="107">
        <f>((L1363+G1363+H1363+I1363+N1363+O1363+P1363+S1363)/('Life tables'!$I$2/2))</f>
        <v>3.6536723093846595</v>
      </c>
      <c r="AB1363" s="31">
        <f>((uNES*L1363+ uOCEX*G1363+uEREX*H1363+uHOEX*I1363+uNES*S1363+ uOCEX*N1363+uEREX*O1363+uHOEX*P1363)/('Life tables'!$I$2/2))</f>
        <v>2.4077180509505243</v>
      </c>
    </row>
    <row r="1364" spans="1:28" x14ac:dyDescent="0.25">
      <c r="A1364" s="4">
        <v>1358</v>
      </c>
      <c r="C1364" s="105">
        <f>IF(male=0,VLOOKUP((($A$5:$A$1570/'Life tables'!$I$2)*2)+age,lifetable,13,1),IF(male=1,VLOOKUP((($A$5:$A$1570/'Life tables'!$I$2)*2)+age,lifetable,10,1),"error"))</f>
        <v>5.6161675998828153E-3</v>
      </c>
      <c r="F1364" s="96">
        <f t="shared" si="420"/>
        <v>16.609836719794327</v>
      </c>
      <c r="G1364" s="96">
        <f t="shared" si="421"/>
        <v>1.6684928609763445</v>
      </c>
      <c r="H1364" s="96">
        <f t="shared" si="428"/>
        <v>9.5289020417251333E-2</v>
      </c>
      <c r="I1364" s="96">
        <f t="shared" si="429"/>
        <v>3.8181409295432699E-2</v>
      </c>
      <c r="J1364" s="96">
        <f t="shared" si="422"/>
        <v>0.1034037546743987</v>
      </c>
      <c r="K1364" s="96">
        <f t="shared" si="430"/>
        <v>3.9897441287049869E-2</v>
      </c>
      <c r="L1364" s="96">
        <f t="shared" si="431"/>
        <v>14.664572233143851</v>
      </c>
      <c r="M1364" s="96">
        <f t="shared" si="423"/>
        <v>78.646698210712344</v>
      </c>
      <c r="N1364" s="96">
        <f t="shared" si="424"/>
        <v>7.5738474357897756</v>
      </c>
      <c r="O1364" s="96">
        <f t="shared" si="432"/>
        <v>0.18078695322387042</v>
      </c>
      <c r="P1364" s="96">
        <f t="shared" si="433"/>
        <v>0.18078695322387042</v>
      </c>
      <c r="Q1364" s="96">
        <f t="shared" si="425"/>
        <v>0.48625969456245743</v>
      </c>
      <c r="R1364" s="96">
        <f t="shared" si="426"/>
        <v>1.4171730230631705E-2</v>
      </c>
      <c r="S1364" s="96">
        <f t="shared" si="434"/>
        <v>70.210845443681734</v>
      </c>
      <c r="T1364" s="96">
        <f t="shared" si="435"/>
        <v>442.28555799047132</v>
      </c>
      <c r="U1364" s="96">
        <f t="shared" si="435"/>
        <v>463.10163969977714</v>
      </c>
      <c r="V1364" s="32">
        <f t="shared" si="436"/>
        <v>1000.0000000000006</v>
      </c>
      <c r="W1364" s="100">
        <f>IF(A1364=1,((cPH1_+cPHr+(cNES*L1364+(cNES+cOSEX)*G1364+(cNES+cEREX)*H1364+(cNES+cHOEX)*I1364+(cNES+cNES)*S1364+(cNES+cOSEX)*N1364+(cNES+cEREX)*O1364+(cNES+cHOEX)*P1364)))/(1+cDR)^(A$6:A$65537 + 0.5),(cPHr+(cNES*L1364+(cNES+cOSEX)*G1364+(cNES+cEREX)*H1364+(cNES+cHOEX)*I1364+(cNES+cNES)*S1364+(cNES+cOSEX)*N1364+(cNES+cEREX)*O1364+(cNES+cHOEX)*P1364))/(1+cDR)^(((cycle + 0.5)/('Life tables'!$I$2/2))))</f>
        <v>1087.0078271449083</v>
      </c>
      <c r="X1364" s="107">
        <f>((L1364+G1364+H1364+I1364+N1364+O1364+P1364+S1364)/('Life tables'!$I$2/2))/(1+oDR)^(((cycle + 0.5)/('Life tables'!$I$2/2)))</f>
        <v>1.670551651141464</v>
      </c>
      <c r="Y1364" s="31">
        <f>((uNES*L1364+ uOCEX*G1364+uEREX*H1364+uHOEX*I1364+uNES*S1364+ uOCEX*N1364+uEREX*O1364+uHOEX*P1364)/('Life tables'!$I$2/2))/(1+oDR)^(((cycle + 0.5)/('Life tables'!$I$2/2)))</f>
        <v>1.1008697645564103</v>
      </c>
      <c r="Z1364" s="100">
        <f t="shared" si="427"/>
        <v>22638.127190724583</v>
      </c>
      <c r="AA1364" s="107">
        <f>((L1364+G1364+H1364+I1364+N1364+O1364+P1364+S1364)/('Life tables'!$I$2/2))</f>
        <v>3.628981215457987</v>
      </c>
      <c r="AB1364" s="31">
        <f>((uNES*L1364+ uOCEX*G1364+uEREX*H1364+uHOEX*I1364+uNES*S1364+ uOCEX*N1364+uEREX*O1364+uHOEX*P1364)/('Life tables'!$I$2/2))</f>
        <v>2.3914469771174804</v>
      </c>
    </row>
    <row r="1365" spans="1:28" x14ac:dyDescent="0.25">
      <c r="A1365" s="4">
        <v>1359</v>
      </c>
      <c r="C1365" s="105">
        <f>IF(male=0,VLOOKUP((($A$5:$A$1570/'Life tables'!$I$2)*2)+age,lifetable,13,1),IF(male=1,VLOOKUP((($A$5:$A$1570/'Life tables'!$I$2)*2)+age,lifetable,10,1),"error"))</f>
        <v>5.6161675998828153E-3</v>
      </c>
      <c r="F1365" s="96">
        <f t="shared" si="420"/>
        <v>16.497470623055186</v>
      </c>
      <c r="G1365" s="96">
        <f t="shared" si="421"/>
        <v>1.6572054513896139</v>
      </c>
      <c r="H1365" s="96">
        <f t="shared" si="428"/>
        <v>9.4644387031203495E-2</v>
      </c>
      <c r="I1365" s="96">
        <f t="shared" si="429"/>
        <v>3.7923110794194907E-2</v>
      </c>
      <c r="J1365" s="96">
        <f t="shared" si="422"/>
        <v>0.10270422484174917</v>
      </c>
      <c r="K1365" s="96">
        <f t="shared" si="430"/>
        <v>3.96275337724286E-2</v>
      </c>
      <c r="L1365" s="96">
        <f t="shared" si="431"/>
        <v>14.565365915225996</v>
      </c>
      <c r="M1365" s="96">
        <f t="shared" si="423"/>
        <v>78.115331686696933</v>
      </c>
      <c r="N1365" s="96">
        <f t="shared" si="424"/>
        <v>7.5226756882537753</v>
      </c>
      <c r="O1365" s="96">
        <f t="shared" si="432"/>
        <v>0.17956548891440219</v>
      </c>
      <c r="P1365" s="96">
        <f t="shared" si="433"/>
        <v>0.17956548891440219</v>
      </c>
      <c r="Q1365" s="96">
        <f t="shared" si="425"/>
        <v>0.48297434209952017</v>
      </c>
      <c r="R1365" s="96">
        <f t="shared" si="426"/>
        <v>1.4075980717896164E-2</v>
      </c>
      <c r="S1365" s="96">
        <f t="shared" si="434"/>
        <v>69.736474697796936</v>
      </c>
      <c r="T1365" s="96">
        <f t="shared" si="435"/>
        <v>442.8712365574126</v>
      </c>
      <c r="U1365" s="96">
        <f t="shared" si="435"/>
        <v>463.15534321426748</v>
      </c>
      <c r="V1365" s="32">
        <f t="shared" si="436"/>
        <v>1000.0000000000007</v>
      </c>
      <c r="W1365" s="100">
        <f>IF(A1365=1,((cPH1_+cPHr+(cNES*L1365+(cNES+cOSEX)*G1365+(cNES+cEREX)*H1365+(cNES+cHOEX)*I1365+(cNES+cNES)*S1365+(cNES+cOSEX)*N1365+(cNES+cEREX)*O1365+(cNES+cHOEX)*P1365)))/(1+cDR)^(A$6:A$65537 + 0.5),(cPHr+(cNES*L1365+(cNES+cOSEX)*G1365+(cNES+cEREX)*H1365+(cNES+cHOEX)*I1365+(cNES+cNES)*S1365+(cNES+cOSEX)*N1365+(cNES+cEREX)*O1365+(cNES+cHOEX)*P1365))/(1+cDR)^(((cycle + 0.5)/('Life tables'!$I$2/2))))</f>
        <v>1077.2602891871377</v>
      </c>
      <c r="X1365" s="107">
        <f>((L1365+G1365+H1365+I1365+N1365+O1365+P1365+S1365)/('Life tables'!$I$2/2))/(1+oDR)^(((cycle + 0.5)/('Life tables'!$I$2/2)))</f>
        <v>1.6583149777582513</v>
      </c>
      <c r="Y1365" s="31">
        <f>((uNES*L1365+ uOCEX*G1365+uEREX*H1365+uHOEX*I1365+uNES*S1365+ uOCEX*N1365+uEREX*O1365+uHOEX*P1365)/('Life tables'!$I$2/2))/(1+oDR)^(((cycle + 0.5)/('Life tables'!$I$2/2)))</f>
        <v>1.0928059734331075</v>
      </c>
      <c r="Z1365" s="100">
        <f t="shared" si="427"/>
        <v>22485.321952201408</v>
      </c>
      <c r="AA1365" s="107">
        <f>((L1365+G1365+H1365+I1365+N1365+O1365+P1365+S1365)/('Life tables'!$I$2/2))</f>
        <v>3.6044569913955891</v>
      </c>
      <c r="AB1365" s="31">
        <f>((uNES*L1365+ uOCEX*G1365+uEREX*H1365+uHOEX*I1365+uNES*S1365+ uOCEX*N1365+uEREX*O1365+uHOEX*P1365)/('Life tables'!$I$2/2))</f>
        <v>2.3752858678902005</v>
      </c>
    </row>
    <row r="1366" spans="1:28" x14ac:dyDescent="0.25">
      <c r="A1366" s="4">
        <v>1360</v>
      </c>
      <c r="C1366" s="105">
        <f>IF(male=0,VLOOKUP((($A$5:$A$1570/'Life tables'!$I$2)*2)+age,lifetable,13,1),IF(male=1,VLOOKUP((($A$5:$A$1570/'Life tables'!$I$2)*2)+age,lifetable,10,1),"error"))</f>
        <v>5.6161675998828153E-3</v>
      </c>
      <c r="F1366" s="96">
        <f t="shared" si="420"/>
        <v>16.385868589894447</v>
      </c>
      <c r="G1366" s="96">
        <f t="shared" si="421"/>
        <v>1.6459947935884309</v>
      </c>
      <c r="H1366" s="96">
        <f t="shared" si="428"/>
        <v>9.4004137003713031E-2</v>
      </c>
      <c r="I1366" s="96">
        <f t="shared" si="429"/>
        <v>3.7666568663275911E-2</v>
      </c>
      <c r="J1366" s="96">
        <f t="shared" si="422"/>
        <v>0.1020094516508505</v>
      </c>
      <c r="K1366" s="96">
        <f t="shared" si="430"/>
        <v>3.9359461566743421E-2</v>
      </c>
      <c r="L1366" s="96">
        <f t="shared" si="431"/>
        <v>14.466834177421433</v>
      </c>
      <c r="M1366" s="96">
        <f t="shared" si="423"/>
        <v>77.587551638426078</v>
      </c>
      <c r="N1366" s="96">
        <f t="shared" si="424"/>
        <v>7.4718493261025314</v>
      </c>
      <c r="O1366" s="96">
        <f t="shared" si="432"/>
        <v>0.17835226891826714</v>
      </c>
      <c r="P1366" s="96">
        <f t="shared" si="433"/>
        <v>0.17835226891826714</v>
      </c>
      <c r="Q1366" s="96">
        <f t="shared" si="425"/>
        <v>0.47971116423055532</v>
      </c>
      <c r="R1366" s="96">
        <f t="shared" si="426"/>
        <v>1.3980877469630547E-2</v>
      </c>
      <c r="S1366" s="96">
        <f t="shared" si="434"/>
        <v>69.265305732786828</v>
      </c>
      <c r="T1366" s="96">
        <f t="shared" si="435"/>
        <v>443.45295717329401</v>
      </c>
      <c r="U1366" s="96">
        <f t="shared" si="435"/>
        <v>463.20868355330384</v>
      </c>
      <c r="V1366" s="32">
        <f t="shared" si="436"/>
        <v>1000.0000000000007</v>
      </c>
      <c r="W1366" s="100">
        <f>IF(A1366=1,((cPH1_+cPHr+(cNES*L1366+(cNES+cOSEX)*G1366+(cNES+cEREX)*H1366+(cNES+cHOEX)*I1366+(cNES+cNES)*S1366+(cNES+cOSEX)*N1366+(cNES+cEREX)*O1366+(cNES+cHOEX)*P1366)))/(1+cDR)^(A$6:A$65537 + 0.5),(cPHr+(cNES*L1366+(cNES+cOSEX)*G1366+(cNES+cEREX)*H1366+(cNES+cHOEX)*I1366+(cNES+cNES)*S1366+(cNES+cOSEX)*N1366+(cNES+cEREX)*O1366+(cNES+cHOEX)*P1366))/(1+cDR)^(((cycle + 0.5)/('Life tables'!$I$2/2))))</f>
        <v>1067.6001999047214</v>
      </c>
      <c r="X1366" s="107">
        <f>((L1366+G1366+H1366+I1366+N1366+O1366+P1366+S1366)/('Life tables'!$I$2/2))/(1+oDR)^(((cycle + 0.5)/('Life tables'!$I$2/2)))</f>
        <v>1.6461679417034569</v>
      </c>
      <c r="Y1366" s="31">
        <f>((uNES*L1366+ uOCEX*G1366+uEREX*H1366+uHOEX*I1366+uNES*S1366+ uOCEX*N1366+uEREX*O1366+uHOEX*P1366)/('Life tables'!$I$2/2))/(1+oDR)^(((cycle + 0.5)/('Life tables'!$I$2/2)))</f>
        <v>1.0848012519159793</v>
      </c>
      <c r="Z1366" s="100">
        <f t="shared" si="427"/>
        <v>22333.548960304179</v>
      </c>
      <c r="AA1366" s="107">
        <f>((L1366+G1366+H1366+I1366+N1366+O1366+P1366+S1366)/('Life tables'!$I$2/2))</f>
        <v>3.5800985090358513</v>
      </c>
      <c r="AB1366" s="31">
        <f>((uNES*L1366+ uOCEX*G1366+uEREX*H1366+uHOEX*I1366+uNES*S1366+ uOCEX*N1366+uEREX*O1366+uHOEX*P1366)/('Life tables'!$I$2/2))</f>
        <v>2.3592339798366919</v>
      </c>
    </row>
    <row r="1367" spans="1:28" x14ac:dyDescent="0.25">
      <c r="A1367" s="4">
        <v>1361</v>
      </c>
      <c r="C1367" s="105">
        <f>IF(male=0,VLOOKUP((($A$5:$A$1570/'Life tables'!$I$2)*2)+age,lifetable,13,1),IF(male=1,VLOOKUP((($A$5:$A$1570/'Life tables'!$I$2)*2)+age,lifetable,10,1),"error"))</f>
        <v>5.6161675998828153E-3</v>
      </c>
      <c r="F1367" s="96">
        <f t="shared" si="420"/>
        <v>16.275025271855633</v>
      </c>
      <c r="G1367" s="96">
        <f t="shared" si="421"/>
        <v>1.6348603503091486</v>
      </c>
      <c r="H1367" s="96">
        <f t="shared" si="428"/>
        <v>9.3368239651204485E-2</v>
      </c>
      <c r="I1367" s="96">
        <f t="shared" si="429"/>
        <v>3.7411770608057206E-2</v>
      </c>
      <c r="J1367" s="96">
        <f t="shared" si="422"/>
        <v>0.10131940180513932</v>
      </c>
      <c r="K1367" s="96">
        <f t="shared" si="430"/>
        <v>3.909321182280432E-2</v>
      </c>
      <c r="L1367" s="96">
        <f t="shared" si="431"/>
        <v>14.368972297659278</v>
      </c>
      <c r="M1367" s="96">
        <f t="shared" si="423"/>
        <v>77.063334001547105</v>
      </c>
      <c r="N1367" s="96">
        <f t="shared" si="424"/>
        <v>7.4213660318867447</v>
      </c>
      <c r="O1367" s="96">
        <f t="shared" si="432"/>
        <v>0.17714723791819068</v>
      </c>
      <c r="P1367" s="96">
        <f t="shared" si="433"/>
        <v>0.17714723791819068</v>
      </c>
      <c r="Q1367" s="96">
        <f t="shared" si="425"/>
        <v>0.47647001216959961</v>
      </c>
      <c r="R1367" s="96">
        <f t="shared" si="426"/>
        <v>1.3886416149562363E-2</v>
      </c>
      <c r="S1367" s="96">
        <f t="shared" si="434"/>
        <v>68.797317065504814</v>
      </c>
      <c r="T1367" s="96">
        <f t="shared" si="435"/>
        <v>444.03074658726877</v>
      </c>
      <c r="U1367" s="96">
        <f t="shared" si="435"/>
        <v>463.26166318127622</v>
      </c>
      <c r="V1367" s="32">
        <f t="shared" si="436"/>
        <v>1000.0000000000007</v>
      </c>
      <c r="W1367" s="100">
        <f>IF(A1367=1,((cPH1_+cPHr+(cNES*L1367+(cNES+cOSEX)*G1367+(cNES+cEREX)*H1367+(cNES+cHOEX)*I1367+(cNES+cNES)*S1367+(cNES+cOSEX)*N1367+(cNES+cEREX)*O1367+(cNES+cHOEX)*P1367)))/(1+cDR)^(A$6:A$65537 + 0.5),(cPHr+(cNES*L1367+(cNES+cOSEX)*G1367+(cNES+cEREX)*H1367+(cNES+cHOEX)*I1367+(cNES+cNES)*S1367+(cNES+cOSEX)*N1367+(cNES+cEREX)*O1367+(cNES+cHOEX)*P1367))/(1+cDR)^(((cycle + 0.5)/('Life tables'!$I$2/2))))</f>
        <v>1058.0267752649859</v>
      </c>
      <c r="X1367" s="107">
        <f>((L1367+G1367+H1367+I1367+N1367+O1367+P1367+S1367)/('Life tables'!$I$2/2))/(1+oDR)^(((cycle + 0.5)/('Life tables'!$I$2/2)))</f>
        <v>1.6341098861752881</v>
      </c>
      <c r="Y1367" s="31">
        <f>((uNES*L1367+ uOCEX*G1367+uEREX*H1367+uHOEX*I1367+uNES*S1367+ uOCEX*N1367+uEREX*O1367+uHOEX*P1367)/('Life tables'!$I$2/2))/(1+oDR)^(((cycle + 0.5)/('Life tables'!$I$2/2)))</f>
        <v>1.076855167186805</v>
      </c>
      <c r="Z1367" s="100">
        <f t="shared" si="427"/>
        <v>22182.801254238177</v>
      </c>
      <c r="AA1367" s="107">
        <f>((L1367+G1367+H1367+I1367+N1367+O1367+P1367+S1367)/('Life tables'!$I$2/2))</f>
        <v>3.5559046478602316</v>
      </c>
      <c r="AB1367" s="31">
        <f>((uNES*L1367+ uOCEX*G1367+uEREX*H1367+uHOEX*I1367+uNES*S1367+ uOCEX*N1367+uEREX*O1367+uHOEX*P1367)/('Life tables'!$I$2/2))</f>
        <v>2.3432905745612236</v>
      </c>
    </row>
    <row r="1368" spans="1:28" x14ac:dyDescent="0.25">
      <c r="A1368" s="4">
        <v>1362</v>
      </c>
      <c r="C1368" s="105">
        <f>IF(male=0,VLOOKUP((($A$5:$A$1570/'Life tables'!$I$2)*2)+age,lifetable,13,1),IF(male=1,VLOOKUP((($A$5:$A$1570/'Life tables'!$I$2)*2)+age,lifetable,10,1),"error"))</f>
        <v>5.6161675998828153E-3</v>
      </c>
      <c r="F1368" s="96">
        <f t="shared" si="420"/>
        <v>16.164935363888297</v>
      </c>
      <c r="G1368" s="96">
        <f t="shared" si="421"/>
        <v>1.6238015886483466</v>
      </c>
      <c r="H1368" s="96">
        <f t="shared" si="428"/>
        <v>9.2736664539118566E-2</v>
      </c>
      <c r="I1368" s="96">
        <f t="shared" si="429"/>
        <v>3.715870443369873E-2</v>
      </c>
      <c r="J1368" s="96">
        <f t="shared" si="422"/>
        <v>0.10063404227827444</v>
      </c>
      <c r="K1368" s="96">
        <f t="shared" si="430"/>
        <v>3.8828771797684208E-2</v>
      </c>
      <c r="L1368" s="96">
        <f t="shared" si="431"/>
        <v>14.271775592191174</v>
      </c>
      <c r="M1368" s="96">
        <f t="shared" si="423"/>
        <v>76.542654867567336</v>
      </c>
      <c r="N1368" s="96">
        <f t="shared" si="424"/>
        <v>7.3712235031667683</v>
      </c>
      <c r="O1368" s="96">
        <f t="shared" si="432"/>
        <v>0.17595034095517711</v>
      </c>
      <c r="P1368" s="96">
        <f t="shared" si="433"/>
        <v>0.17595034095517711</v>
      </c>
      <c r="Q1368" s="96">
        <f t="shared" si="425"/>
        <v>0.47325073809434592</v>
      </c>
      <c r="R1368" s="96">
        <f t="shared" si="426"/>
        <v>1.3792592449504282E-2</v>
      </c>
      <c r="S1368" s="96">
        <f t="shared" si="434"/>
        <v>68.332487351946355</v>
      </c>
      <c r="T1368" s="96">
        <f t="shared" ref="T1368:U1383" si="437">J1368+Q1368+T1367</f>
        <v>444.60463136764139</v>
      </c>
      <c r="U1368" s="96">
        <f t="shared" si="437"/>
        <v>463.31428454552344</v>
      </c>
      <c r="V1368" s="32">
        <f t="shared" si="436"/>
        <v>1000.0000000000007</v>
      </c>
      <c r="W1368" s="100">
        <f>IF(A1368=1,((cPH1_+cPHr+(cNES*L1368+(cNES+cOSEX)*G1368+(cNES+cEREX)*H1368+(cNES+cHOEX)*I1368+(cNES+cNES)*S1368+(cNES+cOSEX)*N1368+(cNES+cEREX)*O1368+(cNES+cHOEX)*P1368)))/(1+cDR)^(A$6:A$65537 + 0.5),(cPHr+(cNES*L1368+(cNES+cOSEX)*G1368+(cNES+cEREX)*H1368+(cNES+cHOEX)*I1368+(cNES+cNES)*S1368+(cNES+cOSEX)*N1368+(cNES+cEREX)*O1368+(cNES+cHOEX)*P1368))/(1+cDR)^(((cycle + 0.5)/('Life tables'!$I$2/2))))</f>
        <v>1048.5392382391028</v>
      </c>
      <c r="X1368" s="107">
        <f>((L1368+G1368+H1368+I1368+N1368+O1368+P1368+S1368)/('Life tables'!$I$2/2))/(1+oDR)^(((cycle + 0.5)/('Life tables'!$I$2/2)))</f>
        <v>1.6221401591917644</v>
      </c>
      <c r="Y1368" s="31">
        <f>((uNES*L1368+ uOCEX*G1368+uEREX*H1368+uHOEX*I1368+uNES*S1368+ uOCEX*N1368+uEREX*O1368+uHOEX*P1368)/('Life tables'!$I$2/2))/(1+oDR)^(((cycle + 0.5)/('Life tables'!$I$2/2)))</f>
        <v>1.0689672896033597</v>
      </c>
      <c r="Z1368" s="100">
        <f t="shared" si="427"/>
        <v>22033.071919662903</v>
      </c>
      <c r="AA1368" s="107">
        <f>((L1368+G1368+H1368+I1368+N1368+O1368+P1368+S1368)/('Life tables'!$I$2/2))</f>
        <v>3.5318742949408577</v>
      </c>
      <c r="AB1368" s="31">
        <f>((uNES*L1368+ uOCEX*G1368+uEREX*H1368+uHOEX*I1368+uNES*S1368+ uOCEX*N1368+uEREX*O1368+uHOEX*P1368)/('Life tables'!$I$2/2))</f>
        <v>2.3274549186698135</v>
      </c>
    </row>
    <row r="1369" spans="1:28" x14ac:dyDescent="0.25">
      <c r="A1369" s="4">
        <v>1363</v>
      </c>
      <c r="C1369" s="105">
        <f>IF(male=0,VLOOKUP((($A$5:$A$1570/'Life tables'!$I$2)*2)+age,lifetable,13,1),IF(male=1,VLOOKUP((($A$5:$A$1570/'Life tables'!$I$2)*2)+age,lifetable,10,1),"error"))</f>
        <v>5.6161675998828153E-3</v>
      </c>
      <c r="F1369" s="96">
        <f t="shared" si="420"/>
        <v>16.055593603769726</v>
      </c>
      <c r="G1369" s="96">
        <f t="shared" si="421"/>
        <v>1.6128179800047402</v>
      </c>
      <c r="H1369" s="96">
        <f t="shared" si="428"/>
        <v>9.2109381478594557E-2</v>
      </c>
      <c r="I1369" s="96">
        <f t="shared" si="429"/>
        <v>3.6907358043809478E-2</v>
      </c>
      <c r="J1369" s="96">
        <f t="shared" si="422"/>
        <v>9.9953340310536626E-2</v>
      </c>
      <c r="K1369" s="96">
        <f t="shared" si="430"/>
        <v>3.8566128851329741E-2</v>
      </c>
      <c r="L1369" s="96">
        <f t="shared" si="431"/>
        <v>14.175239415080716</v>
      </c>
      <c r="M1369" s="96">
        <f t="shared" si="423"/>
        <v>76.025490483066108</v>
      </c>
      <c r="N1369" s="96">
        <f t="shared" si="424"/>
        <v>7.3214194524367295</v>
      </c>
      <c r="O1369" s="96">
        <f t="shared" si="432"/>
        <v>0.17476152342669835</v>
      </c>
      <c r="P1369" s="96">
        <f t="shared" si="433"/>
        <v>0.17476152342669835</v>
      </c>
      <c r="Q1369" s="96">
        <f t="shared" si="425"/>
        <v>0.47005319514127253</v>
      </c>
      <c r="R1369" s="96">
        <f t="shared" si="426"/>
        <v>1.3699402089212161E-2</v>
      </c>
      <c r="S1369" s="96">
        <f t="shared" si="434"/>
        <v>67.870795386545495</v>
      </c>
      <c r="T1369" s="96">
        <f t="shared" si="437"/>
        <v>445.17463790309318</v>
      </c>
      <c r="U1369" s="96">
        <f t="shared" si="437"/>
        <v>463.36655007646397</v>
      </c>
      <c r="V1369" s="32">
        <f t="shared" si="436"/>
        <v>1000.0000000000007</v>
      </c>
      <c r="W1369" s="100">
        <f>IF(A1369=1,((cPH1_+cPHr+(cNES*L1369+(cNES+cOSEX)*G1369+(cNES+cEREX)*H1369+(cNES+cHOEX)*I1369+(cNES+cNES)*S1369+(cNES+cOSEX)*N1369+(cNES+cEREX)*O1369+(cNES+cHOEX)*P1369)))/(1+cDR)^(A$6:A$65537 + 0.5),(cPHr+(cNES*L1369+(cNES+cOSEX)*G1369+(cNES+cEREX)*H1369+(cNES+cHOEX)*I1369+(cNES+cNES)*S1369+(cNES+cOSEX)*N1369+(cNES+cEREX)*O1369+(cNES+cHOEX)*P1369))/(1+cDR)^(((cycle + 0.5)/('Life tables'!$I$2/2))))</f>
        <v>1039.1368187405931</v>
      </c>
      <c r="X1369" s="107">
        <f>((L1369+G1369+H1369+I1369+N1369+O1369+P1369+S1369)/('Life tables'!$I$2/2))/(1+oDR)^(((cycle + 0.5)/('Life tables'!$I$2/2)))</f>
        <v>1.6102581135550642</v>
      </c>
      <c r="Y1369" s="31">
        <f>((uNES*L1369+ uOCEX*G1369+uEREX*H1369+uHOEX*I1369+uNES*S1369+ uOCEX*N1369+uEREX*O1369+uHOEX*P1369)/('Life tables'!$I$2/2))/(1+oDR)^(((cycle + 0.5)/('Life tables'!$I$2/2)))</f>
        <v>1.0611371926759268</v>
      </c>
      <c r="Z1369" s="100">
        <f t="shared" si="427"/>
        <v>21884.35408840112</v>
      </c>
      <c r="AA1369" s="107">
        <f>((L1369+G1369+H1369+I1369+N1369+O1369+P1369+S1369)/('Life tables'!$I$2/2))</f>
        <v>3.5080063448885079</v>
      </c>
      <c r="AB1369" s="31">
        <f>((uNES*L1369+ uOCEX*G1369+uEREX*H1369+uHOEX*I1369+uNES*S1369+ uOCEX*N1369+uEREX*O1369+uHOEX*P1369)/('Life tables'!$I$2/2))</f>
        <v>2.3117262837359625</v>
      </c>
    </row>
    <row r="1370" spans="1:28" x14ac:dyDescent="0.25">
      <c r="A1370" s="4">
        <v>1364</v>
      </c>
      <c r="C1370" s="105">
        <f>IF(male=0,VLOOKUP((($A$5:$A$1570/'Life tables'!$I$2)*2)+age,lifetable,13,1),IF(male=1,VLOOKUP((($A$5:$A$1570/'Life tables'!$I$2)*2)+age,lifetable,10,1),"error"))</f>
        <v>5.6161675998828153E-3</v>
      </c>
      <c r="F1370" s="96">
        <f t="shared" si="420"/>
        <v>15.946994771541702</v>
      </c>
      <c r="G1370" s="96">
        <f t="shared" si="421"/>
        <v>1.6019090000226017</v>
      </c>
      <c r="H1370" s="96">
        <f t="shared" si="428"/>
        <v>9.148636052323901E-2</v>
      </c>
      <c r="I1370" s="96">
        <f t="shared" si="429"/>
        <v>3.665771943915283E-2</v>
      </c>
      <c r="J1370" s="96">
        <f t="shared" si="422"/>
        <v>9.9277263405322363E-2</v>
      </c>
      <c r="K1370" s="96">
        <f t="shared" si="430"/>
        <v>3.8305270445208491E-2</v>
      </c>
      <c r="L1370" s="96">
        <f t="shared" si="431"/>
        <v>14.079359157706177</v>
      </c>
      <c r="M1370" s="96">
        <f t="shared" si="423"/>
        <v>75.511817248901778</v>
      </c>
      <c r="N1370" s="96">
        <f t="shared" si="424"/>
        <v>7.2719516070481554</v>
      </c>
      <c r="O1370" s="96">
        <f t="shared" si="432"/>
        <v>0.17358073108487093</v>
      </c>
      <c r="P1370" s="96">
        <f t="shared" si="433"/>
        <v>0.17358073108487093</v>
      </c>
      <c r="Q1370" s="96">
        <f t="shared" si="425"/>
        <v>0.46687723740073972</v>
      </c>
      <c r="R1370" s="96">
        <f t="shared" si="426"/>
        <v>1.3606840816242135E-2</v>
      </c>
      <c r="S1370" s="96">
        <f t="shared" si="434"/>
        <v>67.4122201014669</v>
      </c>
      <c r="T1370" s="96">
        <f t="shared" si="437"/>
        <v>445.74079240389926</v>
      </c>
      <c r="U1370" s="96">
        <f t="shared" si="437"/>
        <v>463.41846218772542</v>
      </c>
      <c r="V1370" s="32">
        <f t="shared" si="436"/>
        <v>1000.0000000000007</v>
      </c>
      <c r="W1370" s="100">
        <f>IF(A1370=1,((cPH1_+cPHr+(cNES*L1370+(cNES+cOSEX)*G1370+(cNES+cEREX)*H1370+(cNES+cHOEX)*I1370+(cNES+cNES)*S1370+(cNES+cOSEX)*N1370+(cNES+cEREX)*O1370+(cNES+cHOEX)*P1370)))/(1+cDR)^(A$6:A$65537 + 0.5),(cPHr+(cNES*L1370+(cNES+cOSEX)*G1370+(cNES+cEREX)*H1370+(cNES+cHOEX)*I1370+(cNES+cNES)*S1370+(cNES+cOSEX)*N1370+(cNES+cEREX)*O1370+(cNES+cHOEX)*P1370))/(1+cDR)^(((cycle + 0.5)/('Life tables'!$I$2/2))))</f>
        <v>1029.8187535643185</v>
      </c>
      <c r="X1370" s="107">
        <f>((L1370+G1370+H1370+I1370+N1370+O1370+P1370+S1370)/('Life tables'!$I$2/2))/(1+oDR)^(((cycle + 0.5)/('Life tables'!$I$2/2)))</f>
        <v>1.5984631068161383</v>
      </c>
      <c r="Y1370" s="31">
        <f>((uNES*L1370+ uOCEX*G1370+uEREX*H1370+uHOEX*I1370+uNES*S1370+ uOCEX*N1370+uEREX*O1370+uHOEX*P1370)/('Life tables'!$I$2/2))/(1+oDR)^(((cycle + 0.5)/('Life tables'!$I$2/2)))</f>
        <v>1.0533644530439836</v>
      </c>
      <c r="Z1370" s="100">
        <f t="shared" si="427"/>
        <v>21736.640938148961</v>
      </c>
      <c r="AA1370" s="107">
        <f>((L1370+G1370+H1370+I1370+N1370+O1370+P1370+S1370)/('Life tables'!$I$2/2))</f>
        <v>3.4842996998009688</v>
      </c>
      <c r="AB1370" s="31">
        <f>((uNES*L1370+ uOCEX*G1370+uEREX*H1370+uHOEX*I1370+uNES*S1370+ uOCEX*N1370+uEREX*O1370+uHOEX*P1370)/('Life tables'!$I$2/2))</f>
        <v>2.2961039462666371</v>
      </c>
    </row>
    <row r="1371" spans="1:28" x14ac:dyDescent="0.25">
      <c r="A1371" s="4">
        <v>1365</v>
      </c>
      <c r="C1371" s="105">
        <f>IF(male=0,VLOOKUP((($A$5:$A$1570/'Life tables'!$I$2)*2)+age,lifetable,13,1),IF(male=1,VLOOKUP((($A$5:$A$1570/'Life tables'!$I$2)*2)+age,lifetable,10,1),"error"))</f>
        <v>5.6161675998828153E-3</v>
      </c>
      <c r="F1371" s="96">
        <f t="shared" si="420"/>
        <v>15.83913368896186</v>
      </c>
      <c r="G1371" s="96">
        <f t="shared" si="421"/>
        <v>1.5910741285366481</v>
      </c>
      <c r="H1371" s="96">
        <f t="shared" si="428"/>
        <v>9.0867571965978319E-2</v>
      </c>
      <c r="I1371" s="96">
        <f t="shared" si="429"/>
        <v>3.6409776716385331E-2</v>
      </c>
      <c r="J1371" s="96">
        <f t="shared" si="422"/>
        <v>9.8605779325728143E-2</v>
      </c>
      <c r="K1371" s="96">
        <f t="shared" si="430"/>
        <v>3.8046184140991035E-2</v>
      </c>
      <c r="L1371" s="96">
        <f t="shared" si="431"/>
        <v>13.984130248276129</v>
      </c>
      <c r="M1371" s="96">
        <f t="shared" si="423"/>
        <v>75.0016117194141</v>
      </c>
      <c r="N1371" s="96">
        <f t="shared" si="424"/>
        <v>7.2228177091331673</v>
      </c>
      <c r="O1371" s="96">
        <f t="shared" si="432"/>
        <v>0.17240791003462261</v>
      </c>
      <c r="P1371" s="96">
        <f t="shared" si="433"/>
        <v>0.17240791003462261</v>
      </c>
      <c r="Q1371" s="96">
        <f t="shared" si="425"/>
        <v>0.4637227199120581</v>
      </c>
      <c r="R1371" s="96">
        <f t="shared" si="426"/>
        <v>1.3514904405806901E-2</v>
      </c>
      <c r="S1371" s="96">
        <f t="shared" si="434"/>
        <v>66.956740565893824</v>
      </c>
      <c r="T1371" s="96">
        <f t="shared" si="437"/>
        <v>446.30312090313703</v>
      </c>
      <c r="U1371" s="96">
        <f t="shared" si="437"/>
        <v>463.47002327627223</v>
      </c>
      <c r="V1371" s="32">
        <f t="shared" si="436"/>
        <v>1000.0000000000007</v>
      </c>
      <c r="W1371" s="100">
        <f>IF(A1371=1,((cPH1_+cPHr+(cNES*L1371+(cNES+cOSEX)*G1371+(cNES+cEREX)*H1371+(cNES+cHOEX)*I1371+(cNES+cNES)*S1371+(cNES+cOSEX)*N1371+(cNES+cEREX)*O1371+(cNES+cHOEX)*P1371)))/(1+cDR)^(A$6:A$65537 + 0.5),(cPHr+(cNES*L1371+(cNES+cOSEX)*G1371+(cNES+cEREX)*H1371+(cNES+cHOEX)*I1371+(cNES+cNES)*S1371+(cNES+cOSEX)*N1371+(cNES+cEREX)*O1371+(cNES+cHOEX)*P1371))/(1+cDR)^(((cycle + 0.5)/('Life tables'!$I$2/2))))</f>
        <v>1020.5842863259785</v>
      </c>
      <c r="X1371" s="107">
        <f>((L1371+G1371+H1371+I1371+N1371+O1371+P1371+S1371)/('Life tables'!$I$2/2))/(1+oDR)^(((cycle + 0.5)/('Life tables'!$I$2/2)))</f>
        <v>1.5867545012396078</v>
      </c>
      <c r="Y1371" s="31">
        <f>((uNES*L1371+ uOCEX*G1371+uEREX*H1371+uHOEX*I1371+uNES*S1371+ uOCEX*N1371+uEREX*O1371+uHOEX*P1371)/('Life tables'!$I$2/2))/(1+oDR)^(((cycle + 0.5)/('Life tables'!$I$2/2)))</f>
        <v>1.0456486504530811</v>
      </c>
      <c r="Z1371" s="100">
        <f t="shared" si="427"/>
        <v>21589.925692187164</v>
      </c>
      <c r="AA1371" s="107">
        <f>((L1371+G1371+H1371+I1371+N1371+O1371+P1371+S1371)/('Life tables'!$I$2/2))</f>
        <v>3.4607532692117764</v>
      </c>
      <c r="AB1371" s="31">
        <f>((uNES*L1371+ uOCEX*G1371+uEREX*H1371+uHOEX*I1371+uNES*S1371+ uOCEX*N1371+uEREX*O1371+uHOEX*P1371)/('Life tables'!$I$2/2))</f>
        <v>2.2805871876685075</v>
      </c>
    </row>
    <row r="1372" spans="1:28" x14ac:dyDescent="0.25">
      <c r="A1372" s="4">
        <v>1366</v>
      </c>
      <c r="C1372" s="105">
        <f>IF(male=0,VLOOKUP((($A$5:$A$1570/'Life tables'!$I$2)*2)+age,lifetable,13,1),IF(male=1,VLOOKUP((($A$5:$A$1570/'Life tables'!$I$2)*2)+age,lifetable,10,1),"error"))</f>
        <v>5.6161675998828153E-3</v>
      </c>
      <c r="F1372" s="96">
        <f t="shared" si="420"/>
        <v>15.73200521896905</v>
      </c>
      <c r="G1372" s="96">
        <f t="shared" si="421"/>
        <v>1.5803128495183354</v>
      </c>
      <c r="H1372" s="96">
        <f t="shared" si="428"/>
        <v>9.025298633599145E-2</v>
      </c>
      <c r="I1372" s="96">
        <f t="shared" si="429"/>
        <v>3.6163518066827723E-2</v>
      </c>
      <c r="J1372" s="96">
        <f t="shared" si="422"/>
        <v>9.7938856091222243E-2</v>
      </c>
      <c r="K1372" s="96">
        <f t="shared" si="430"/>
        <v>3.7788857599266756E-2</v>
      </c>
      <c r="L1372" s="96">
        <f t="shared" si="431"/>
        <v>13.889548151357406</v>
      </c>
      <c r="M1372" s="96">
        <f t="shared" si="423"/>
        <v>74.494850601622332</v>
      </c>
      <c r="N1372" s="96">
        <f t="shared" si="424"/>
        <v>7.1740155155272527</v>
      </c>
      <c r="O1372" s="96">
        <f t="shared" si="432"/>
        <v>0.17124300673184903</v>
      </c>
      <c r="P1372" s="96">
        <f t="shared" si="433"/>
        <v>0.17124300673184903</v>
      </c>
      <c r="Q1372" s="96">
        <f t="shared" si="425"/>
        <v>0.46058949865853083</v>
      </c>
      <c r="R1372" s="96">
        <f t="shared" si="426"/>
        <v>1.3423588660631218E-2</v>
      </c>
      <c r="S1372" s="96">
        <f t="shared" si="434"/>
        <v>66.504335985312224</v>
      </c>
      <c r="T1372" s="96">
        <f t="shared" si="437"/>
        <v>446.86164925788677</v>
      </c>
      <c r="U1372" s="96">
        <f t="shared" si="437"/>
        <v>463.52123572253214</v>
      </c>
      <c r="V1372" s="32">
        <f t="shared" si="436"/>
        <v>1000.0000000000007</v>
      </c>
      <c r="W1372" s="100">
        <f>IF(A1372=1,((cPH1_+cPHr+(cNES*L1372+(cNES+cOSEX)*G1372+(cNES+cEREX)*H1372+(cNES+cHOEX)*I1372+(cNES+cNES)*S1372+(cNES+cOSEX)*N1372+(cNES+cEREX)*O1372+(cNES+cHOEX)*P1372)))/(1+cDR)^(A$6:A$65537 + 0.5),(cPHr+(cNES*L1372+(cNES+cOSEX)*G1372+(cNES+cEREX)*H1372+(cNES+cHOEX)*I1372+(cNES+cNES)*S1372+(cNES+cOSEX)*N1372+(cNES+cEREX)*O1372+(cNES+cHOEX)*P1372))/(1+cDR)^(((cycle + 0.5)/('Life tables'!$I$2/2))))</f>
        <v>1011.4326674020857</v>
      </c>
      <c r="X1372" s="107">
        <f>((L1372+G1372+H1372+I1372+N1372+O1372+P1372+S1372)/('Life tables'!$I$2/2))/(1+oDR)^(((cycle + 0.5)/('Life tables'!$I$2/2)))</f>
        <v>1.5751316637689212</v>
      </c>
      <c r="Y1372" s="31">
        <f>((uNES*L1372+ uOCEX*G1372+uEREX*H1372+uHOEX*I1372+uNES*S1372+ uOCEX*N1372+uEREX*O1372+uHOEX*P1372)/('Life tables'!$I$2/2))/(1+oDR)^(((cycle + 0.5)/('Life tables'!$I$2/2)))</f>
        <v>1.0379893677318852</v>
      </c>
      <c r="Z1372" s="100">
        <f t="shared" si="427"/>
        <v>21444.201619093339</v>
      </c>
      <c r="AA1372" s="107">
        <f>((L1372+G1372+H1372+I1372+N1372+O1372+P1372+S1372)/('Life tables'!$I$2/2))</f>
        <v>3.4373659700393242</v>
      </c>
      <c r="AB1372" s="31">
        <f>((uNES*L1372+ uOCEX*G1372+uEREX*H1372+uHOEX*I1372+uNES*S1372+ uOCEX*N1372+uEREX*O1372+uHOEX*P1372)/('Life tables'!$I$2/2))</f>
        <v>2.265175294214421</v>
      </c>
    </row>
    <row r="1373" spans="1:28" x14ac:dyDescent="0.25">
      <c r="A1373" s="4">
        <v>1367</v>
      </c>
      <c r="C1373" s="105">
        <f>IF(male=0,VLOOKUP((($A$5:$A$1570/'Life tables'!$I$2)*2)+age,lifetable,13,1),IF(male=1,VLOOKUP((($A$5:$A$1570/'Life tables'!$I$2)*2)+age,lifetable,10,1),"error"))</f>
        <v>5.6161675998828153E-3</v>
      </c>
      <c r="F1373" s="96">
        <f t="shared" si="420"/>
        <v>15.625604265162231</v>
      </c>
      <c r="G1373" s="96">
        <f t="shared" si="421"/>
        <v>1.569624651023513</v>
      </c>
      <c r="H1373" s="96">
        <f t="shared" si="428"/>
        <v>8.9642574395720515E-2</v>
      </c>
      <c r="I1373" s="96">
        <f t="shared" si="429"/>
        <v>3.591893177526706E-2</v>
      </c>
      <c r="J1373" s="96">
        <f t="shared" si="422"/>
        <v>9.7276461974400458E-2</v>
      </c>
      <c r="K1373" s="96">
        <f t="shared" si="430"/>
        <v>3.7533278578292119E-2</v>
      </c>
      <c r="L1373" s="96">
        <f t="shared" si="431"/>
        <v>13.795608367415038</v>
      </c>
      <c r="M1373" s="96">
        <f t="shared" si="423"/>
        <v>73.991510754419494</v>
      </c>
      <c r="N1373" s="96">
        <f t="shared" si="424"/>
        <v>7.1255427976916703</v>
      </c>
      <c r="O1373" s="96">
        <f t="shared" si="432"/>
        <v>0.17008596798156142</v>
      </c>
      <c r="P1373" s="96">
        <f t="shared" si="433"/>
        <v>0.17008596798156142</v>
      </c>
      <c r="Q1373" s="96">
        <f t="shared" si="425"/>
        <v>0.45747743056247148</v>
      </c>
      <c r="R1373" s="96">
        <f t="shared" si="426"/>
        <v>1.333288941080671E-2</v>
      </c>
      <c r="S1373" s="96">
        <f t="shared" si="434"/>
        <v>66.05498570079142</v>
      </c>
      <c r="T1373" s="96">
        <f t="shared" si="437"/>
        <v>447.41640315042366</v>
      </c>
      <c r="U1373" s="96">
        <f t="shared" si="437"/>
        <v>463.57210189052125</v>
      </c>
      <c r="V1373" s="32">
        <f t="shared" si="436"/>
        <v>1000.0000000000007</v>
      </c>
      <c r="W1373" s="100">
        <f>IF(A1373=1,((cPH1_+cPHr+(cNES*L1373+(cNES+cOSEX)*G1373+(cNES+cEREX)*H1373+(cNES+cHOEX)*I1373+(cNES+cNES)*S1373+(cNES+cOSEX)*N1373+(cNES+cEREX)*O1373+(cNES+cHOEX)*P1373)))/(1+cDR)^(A$6:A$65537 + 0.5),(cPHr+(cNES*L1373+(cNES+cOSEX)*G1373+(cNES+cEREX)*H1373+(cNES+cHOEX)*I1373+(cNES+cNES)*S1373+(cNES+cOSEX)*N1373+(cNES+cEREX)*O1373+(cNES+cHOEX)*P1373))/(1+cDR)^(((cycle + 0.5)/('Life tables'!$I$2/2))))</f>
        <v>1002.3631538704382</v>
      </c>
      <c r="X1373" s="107">
        <f>((L1373+G1373+H1373+I1373+N1373+O1373+P1373+S1373)/('Life tables'!$I$2/2))/(1+oDR)^(((cycle + 0.5)/('Life tables'!$I$2/2)))</f>
        <v>1.5635939659917839</v>
      </c>
      <c r="Y1373" s="31">
        <f>((uNES*L1373+ uOCEX*G1373+uEREX*H1373+uHOEX*I1373+uNES*S1373+ uOCEX*N1373+uEREX*O1373+uHOEX*P1373)/('Life tables'!$I$2/2))/(1+oDR)^(((cycle + 0.5)/('Life tables'!$I$2/2)))</f>
        <v>1.0303861907694054</v>
      </c>
      <c r="Z1373" s="100">
        <f t="shared" si="427"/>
        <v>21299.462032455482</v>
      </c>
      <c r="AA1373" s="107">
        <f>((L1373+G1373+H1373+I1373+N1373+O1373+P1373+S1373)/('Life tables'!$I$2/2))</f>
        <v>3.414136726536336</v>
      </c>
      <c r="AB1373" s="31">
        <f>((uNES*L1373+ uOCEX*G1373+uEREX*H1373+uHOEX*I1373+uNES*S1373+ uOCEX*N1373+uEREX*O1373+uHOEX*P1373)/('Life tables'!$I$2/2))</f>
        <v>2.2498675570101216</v>
      </c>
    </row>
    <row r="1374" spans="1:28" x14ac:dyDescent="0.25">
      <c r="A1374" s="4">
        <v>1368</v>
      </c>
      <c r="C1374" s="105">
        <f>IF(male=0,VLOOKUP((($A$5:$A$1570/'Life tables'!$I$2)*2)+age,lifetable,13,1),IF(male=1,VLOOKUP((($A$5:$A$1570/'Life tables'!$I$2)*2)+age,lifetable,10,1),"error"))</f>
        <v>5.6161675998828153E-3</v>
      </c>
      <c r="F1374" s="96">
        <f t="shared" si="420"/>
        <v>15.519925771292423</v>
      </c>
      <c r="G1374" s="96">
        <f t="shared" si="421"/>
        <v>1.5590090251413886</v>
      </c>
      <c r="H1374" s="96">
        <f t="shared" si="428"/>
        <v>8.9036307137956086E-2</v>
      </c>
      <c r="I1374" s="96">
        <f t="shared" si="429"/>
        <v>3.5676006218788865E-2</v>
      </c>
      <c r="J1374" s="96">
        <f t="shared" si="422"/>
        <v>9.6618565497823355E-2</v>
      </c>
      <c r="K1374" s="96">
        <f t="shared" si="430"/>
        <v>3.7279434932770313E-2</v>
      </c>
      <c r="L1374" s="96">
        <f t="shared" si="431"/>
        <v>13.702306432363695</v>
      </c>
      <c r="M1374" s="96">
        <f t="shared" si="423"/>
        <v>73.491569187763332</v>
      </c>
      <c r="N1374" s="96">
        <f t="shared" si="424"/>
        <v>7.0773973416355416</v>
      </c>
      <c r="O1374" s="96">
        <f t="shared" si="432"/>
        <v>0.16893674093602698</v>
      </c>
      <c r="P1374" s="96">
        <f t="shared" si="433"/>
        <v>0.16893674093602698</v>
      </c>
      <c r="Q1374" s="96">
        <f t="shared" si="425"/>
        <v>0.45438637348020233</v>
      </c>
      <c r="R1374" s="96">
        <f t="shared" si="426"/>
        <v>1.3242802513646094E-2</v>
      </c>
      <c r="S1374" s="96">
        <f t="shared" si="434"/>
        <v>65.608669188261885</v>
      </c>
      <c r="T1374" s="96">
        <f t="shared" si="437"/>
        <v>447.96740808940172</v>
      </c>
      <c r="U1374" s="96">
        <f t="shared" si="437"/>
        <v>463.6226241279677</v>
      </c>
      <c r="V1374" s="32">
        <f t="shared" si="436"/>
        <v>1000.0000000000007</v>
      </c>
      <c r="W1374" s="100">
        <f>IF(A1374=1,((cPH1_+cPHr+(cNES*L1374+(cNES+cOSEX)*G1374+(cNES+cEREX)*H1374+(cNES+cHOEX)*I1374+(cNES+cNES)*S1374+(cNES+cOSEX)*N1374+(cNES+cEREX)*O1374+(cNES+cHOEX)*P1374)))/(1+cDR)^(A$6:A$65537 + 0.5),(cPHr+(cNES*L1374+(cNES+cOSEX)*G1374+(cNES+cEREX)*H1374+(cNES+cHOEX)*I1374+(cNES+cNES)*S1374+(cNES+cOSEX)*N1374+(cNES+cEREX)*O1374+(cNES+cHOEX)*P1374))/(1+cDR)^(((cycle + 0.5)/('Life tables'!$I$2/2))))</f>
        <v>993.37500945107888</v>
      </c>
      <c r="X1374" s="107">
        <f>((L1374+G1374+H1374+I1374+N1374+O1374+P1374+S1374)/('Life tables'!$I$2/2))/(1+oDR)^(((cycle + 0.5)/('Life tables'!$I$2/2)))</f>
        <v>1.5521407841058565</v>
      </c>
      <c r="Y1374" s="31">
        <f>((uNES*L1374+ uOCEX*G1374+uEREX*H1374+uHOEX*I1374+uNES*S1374+ uOCEX*N1374+uEREX*O1374+uHOEX*P1374)/('Life tables'!$I$2/2))/(1+oDR)^(((cycle + 0.5)/('Life tables'!$I$2/2)))</f>
        <v>1.0228387084923944</v>
      </c>
      <c r="Z1374" s="100">
        <f t="shared" si="427"/>
        <v>21155.700290586563</v>
      </c>
      <c r="AA1374" s="107">
        <f>((L1374+G1374+H1374+I1374+N1374+O1374+P1374+S1374)/('Life tables'!$I$2/2))</f>
        <v>3.3910644702397188</v>
      </c>
      <c r="AB1374" s="31">
        <f>((uNES*L1374+ uOCEX*G1374+uEREX*H1374+uHOEX*I1374+uNES*S1374+ uOCEX*N1374+uEREX*O1374+uHOEX*P1374)/('Life tables'!$I$2/2))</f>
        <v>2.2346632719612156</v>
      </c>
    </row>
    <row r="1375" spans="1:28" x14ac:dyDescent="0.25">
      <c r="A1375" s="4">
        <v>1369</v>
      </c>
      <c r="C1375" s="105">
        <f>IF(male=0,VLOOKUP((($A$5:$A$1570/'Life tables'!$I$2)*2)+age,lifetable,13,1),IF(male=1,VLOOKUP((($A$5:$A$1570/'Life tables'!$I$2)*2)+age,lifetable,10,1),"error"))</f>
        <v>5.6161675998828153E-3</v>
      </c>
      <c r="F1375" s="96">
        <f t="shared" si="420"/>
        <v>15.41496472076723</v>
      </c>
      <c r="G1375" s="96">
        <f t="shared" si="421"/>
        <v>1.5484654679447571</v>
      </c>
      <c r="H1375" s="96">
        <f t="shared" si="428"/>
        <v>8.8434155782994725E-2</v>
      </c>
      <c r="I1375" s="96">
        <f t="shared" si="429"/>
        <v>3.5434729865638136E-2</v>
      </c>
      <c r="J1375" s="96">
        <f t="shared" si="422"/>
        <v>9.5965135430931742E-2</v>
      </c>
      <c r="K1375" s="96">
        <f t="shared" si="430"/>
        <v>3.7027314612661115E-2</v>
      </c>
      <c r="L1375" s="96">
        <f t="shared" si="431"/>
        <v>13.609637917130247</v>
      </c>
      <c r="M1375" s="96">
        <f t="shared" si="423"/>
        <v>72.995003061864097</v>
      </c>
      <c r="N1375" s="96">
        <f t="shared" si="424"/>
        <v>7.0295769478376267</v>
      </c>
      <c r="O1375" s="96">
        <f t="shared" si="432"/>
        <v>0.16779527309290174</v>
      </c>
      <c r="P1375" s="96">
        <f t="shared" si="433"/>
        <v>0.16779527309290174</v>
      </c>
      <c r="Q1375" s="96">
        <f t="shared" si="425"/>
        <v>0.45131618619703257</v>
      </c>
      <c r="R1375" s="96">
        <f t="shared" si="426"/>
        <v>1.3153323853536809E-2</v>
      </c>
      <c r="S1375" s="96">
        <f t="shared" si="434"/>
        <v>65.165366057790095</v>
      </c>
      <c r="T1375" s="96">
        <f t="shared" si="437"/>
        <v>448.51468941102968</v>
      </c>
      <c r="U1375" s="96">
        <f t="shared" si="437"/>
        <v>463.6728047664339</v>
      </c>
      <c r="V1375" s="32">
        <f t="shared" si="436"/>
        <v>1000.0000000000007</v>
      </c>
      <c r="W1375" s="100">
        <f>IF(A1375=1,((cPH1_+cPHr+(cNES*L1375+(cNES+cOSEX)*G1375+(cNES+cEREX)*H1375+(cNES+cHOEX)*I1375+(cNES+cNES)*S1375+(cNES+cOSEX)*N1375+(cNES+cEREX)*O1375+(cNES+cHOEX)*P1375)))/(1+cDR)^(A$6:A$65537 + 0.5),(cPHr+(cNES*L1375+(cNES+cOSEX)*G1375+(cNES+cEREX)*H1375+(cNES+cHOEX)*I1375+(cNES+cNES)*S1375+(cNES+cOSEX)*N1375+(cNES+cEREX)*O1375+(cNES+cHOEX)*P1375))/(1+cDR)^(((cycle + 0.5)/('Life tables'!$I$2/2))))</f>
        <v>984.46750444773431</v>
      </c>
      <c r="X1375" s="107">
        <f>((L1375+G1375+H1375+I1375+N1375+O1375+P1375+S1375)/('Life tables'!$I$2/2))/(1+oDR)^(((cycle + 0.5)/('Life tables'!$I$2/2)))</f>
        <v>1.5407714988847072</v>
      </c>
      <c r="Y1375" s="31">
        <f>((uNES*L1375+ uOCEX*G1375+uEREX*H1375+uHOEX*I1375+uNES*S1375+ uOCEX*N1375+uEREX*O1375+uHOEX*P1375)/('Life tables'!$I$2/2))/(1+oDR)^(((cycle + 0.5)/('Life tables'!$I$2/2)))</f>
        <v>1.0153465128429187</v>
      </c>
      <c r="Z1375" s="100">
        <f t="shared" si="427"/>
        <v>21012.909796240405</v>
      </c>
      <c r="AA1375" s="107">
        <f>((L1375+G1375+H1375+I1375+N1375+O1375+P1375+S1375)/('Life tables'!$I$2/2))</f>
        <v>3.3681481399207627</v>
      </c>
      <c r="AB1375" s="31">
        <f>((uNES*L1375+ uOCEX*G1375+uEREX*H1375+uHOEX*I1375+uNES*S1375+ uOCEX*N1375+uEREX*O1375+uHOEX*P1375)/('Life tables'!$I$2/2))</f>
        <v>2.2195617397403642</v>
      </c>
    </row>
    <row r="1376" spans="1:28" x14ac:dyDescent="0.25">
      <c r="A1376" s="4">
        <v>1370</v>
      </c>
      <c r="C1376" s="105">
        <f>IF(male=0,VLOOKUP((($A$5:$A$1570/'Life tables'!$I$2)*2)+age,lifetable,13,1),IF(male=1,VLOOKUP((($A$5:$A$1570/'Life tables'!$I$2)*2)+age,lifetable,10,1),"error"))</f>
        <v>5.6161675998828153E-3</v>
      </c>
      <c r="F1376" s="96">
        <f t="shared" si="420"/>
        <v>15.310716136167526</v>
      </c>
      <c r="G1376" s="96">
        <f t="shared" si="421"/>
        <v>1.53799347944145</v>
      </c>
      <c r="H1376" s="96">
        <f t="shared" si="428"/>
        <v>8.7836091775866196E-2</v>
      </c>
      <c r="I1376" s="96">
        <f t="shared" si="429"/>
        <v>3.5195091274108373E-2</v>
      </c>
      <c r="J1376" s="96">
        <f t="shared" si="422"/>
        <v>9.5316140787037706E-2</v>
      </c>
      <c r="K1376" s="96">
        <f t="shared" si="430"/>
        <v>3.6776905662019958E-2</v>
      </c>
      <c r="L1376" s="96">
        <f t="shared" si="431"/>
        <v>13.517598427227044</v>
      </c>
      <c r="M1376" s="96">
        <f t="shared" si="423"/>
        <v>72.501789686369634</v>
      </c>
      <c r="N1376" s="96">
        <f t="shared" si="424"/>
        <v>6.9820794311678531</v>
      </c>
      <c r="O1376" s="96">
        <f t="shared" si="432"/>
        <v>0.16666151229335732</v>
      </c>
      <c r="P1376" s="96">
        <f t="shared" si="433"/>
        <v>0.16666151229335732</v>
      </c>
      <c r="Q1376" s="96">
        <f t="shared" si="425"/>
        <v>0.44826672842221915</v>
      </c>
      <c r="R1376" s="96">
        <f t="shared" si="426"/>
        <v>1.3064449341794182E-2</v>
      </c>
      <c r="S1376" s="96">
        <f t="shared" si="434"/>
        <v>64.725056052851059</v>
      </c>
      <c r="T1376" s="96">
        <f t="shared" si="437"/>
        <v>449.05827228023895</v>
      </c>
      <c r="U1376" s="96">
        <f t="shared" si="437"/>
        <v>463.72264612143772</v>
      </c>
      <c r="V1376" s="32">
        <f t="shared" si="436"/>
        <v>1000.0000000000008</v>
      </c>
      <c r="W1376" s="100">
        <f>IF(A1376=1,((cPH1_+cPHr+(cNES*L1376+(cNES+cOSEX)*G1376+(cNES+cEREX)*H1376+(cNES+cHOEX)*I1376+(cNES+cNES)*S1376+(cNES+cOSEX)*N1376+(cNES+cEREX)*O1376+(cNES+cHOEX)*P1376)))/(1+cDR)^(A$6:A$65537 + 0.5),(cPHr+(cNES*L1376+(cNES+cOSEX)*G1376+(cNES+cEREX)*H1376+(cNES+cHOEX)*I1376+(cNES+cNES)*S1376+(cNES+cOSEX)*N1376+(cNES+cEREX)*O1376+(cNES+cHOEX)*P1376))/(1+cDR)^(((cycle + 0.5)/('Life tables'!$I$2/2))))</f>
        <v>975.63991568974006</v>
      </c>
      <c r="X1376" s="107">
        <f>((L1376+G1376+H1376+I1376+N1376+O1376+P1376+S1376)/('Life tables'!$I$2/2))/(1+oDR)^(((cycle + 0.5)/('Life tables'!$I$2/2)))</f>
        <v>1.5294854956440316</v>
      </c>
      <c r="Y1376" s="31">
        <f>((uNES*L1376+ uOCEX*G1376+uEREX*H1376+uHOEX*I1376+uNES*S1376+ uOCEX*N1376+uEREX*O1376+uHOEX*P1376)/('Life tables'!$I$2/2))/(1+oDR)^(((cycle + 0.5)/('Life tables'!$I$2/2)))</f>
        <v>1.0079091987561024</v>
      </c>
      <c r="Z1376" s="100">
        <f t="shared" si="427"/>
        <v>20871.083996328674</v>
      </c>
      <c r="AA1376" s="107">
        <f>((L1376+G1376+H1376+I1376+N1376+O1376+P1376+S1376)/('Life tables'!$I$2/2))</f>
        <v>3.3453866815357065</v>
      </c>
      <c r="AB1376" s="31">
        <f>((uNES*L1376+ uOCEX*G1376+uEREX*H1376+uHOEX*I1376+uNES*S1376+ uOCEX*N1376+uEREX*O1376+uHOEX*P1376)/('Life tables'!$I$2/2))</f>
        <v>2.2045622657547219</v>
      </c>
    </row>
    <row r="1377" spans="1:28" x14ac:dyDescent="0.25">
      <c r="A1377" s="4">
        <v>1371</v>
      </c>
      <c r="C1377" s="105">
        <f>IF(male=0,VLOOKUP((($A$5:$A$1570/'Life tables'!$I$2)*2)+age,lifetable,13,1),IF(male=1,VLOOKUP((($A$5:$A$1570/'Life tables'!$I$2)*2)+age,lifetable,10,1),"error"))</f>
        <v>5.6161675998828153E-3</v>
      </c>
      <c r="F1377" s="96">
        <f t="shared" si="420"/>
        <v>15.207175078775848</v>
      </c>
      <c r="G1377" s="96">
        <f t="shared" si="421"/>
        <v>1.527592563526962</v>
      </c>
      <c r="H1377" s="96">
        <f t="shared" si="428"/>
        <v>8.7242086783627978E-2</v>
      </c>
      <c r="I1377" s="96">
        <f t="shared" si="429"/>
        <v>3.4957079091457462E-2</v>
      </c>
      <c r="J1377" s="96">
        <f t="shared" si="422"/>
        <v>9.4671550820388722E-2</v>
      </c>
      <c r="K1377" s="96">
        <f t="shared" si="430"/>
        <v>3.6528196217865065E-2</v>
      </c>
      <c r="L1377" s="96">
        <f t="shared" si="431"/>
        <v>13.426183602335547</v>
      </c>
      <c r="M1377" s="96">
        <f t="shared" si="423"/>
        <v>72.011906519548248</v>
      </c>
      <c r="N1377" s="96">
        <f t="shared" si="424"/>
        <v>6.9349026208086189</v>
      </c>
      <c r="O1377" s="96">
        <f t="shared" si="432"/>
        <v>0.16553540672020262</v>
      </c>
      <c r="P1377" s="96">
        <f t="shared" si="433"/>
        <v>0.16553540672020262</v>
      </c>
      <c r="Q1377" s="96">
        <f t="shared" si="425"/>
        <v>0.44523786078391558</v>
      </c>
      <c r="R1377" s="96">
        <f t="shared" si="426"/>
        <v>1.2976174916514181E-2</v>
      </c>
      <c r="S1377" s="96">
        <f t="shared" si="434"/>
        <v>64.287719049598792</v>
      </c>
      <c r="T1377" s="96">
        <f t="shared" si="437"/>
        <v>449.59818169184325</v>
      </c>
      <c r="U1377" s="96">
        <f t="shared" si="437"/>
        <v>463.77215049257211</v>
      </c>
      <c r="V1377" s="32">
        <f t="shared" si="436"/>
        <v>1000.0000000000008</v>
      </c>
      <c r="W1377" s="100">
        <f>IF(A1377=1,((cPH1_+cPHr+(cNES*L1377+(cNES+cOSEX)*G1377+(cNES+cEREX)*H1377+(cNES+cHOEX)*I1377+(cNES+cNES)*S1377+(cNES+cOSEX)*N1377+(cNES+cEREX)*O1377+(cNES+cHOEX)*P1377)))/(1+cDR)^(A$6:A$65537 + 0.5),(cPHr+(cNES*L1377+(cNES+cOSEX)*G1377+(cNES+cEREX)*H1377+(cNES+cHOEX)*I1377+(cNES+cNES)*S1377+(cNES+cOSEX)*N1377+(cNES+cEREX)*O1377+(cNES+cHOEX)*P1377))/(1+cDR)^(((cycle + 0.5)/('Life tables'!$I$2/2))))</f>
        <v>966.89152647444121</v>
      </c>
      <c r="X1377" s="107">
        <f>((L1377+G1377+H1377+I1377+N1377+O1377+P1377+S1377)/('Life tables'!$I$2/2))/(1+oDR)^(((cycle + 0.5)/('Life tables'!$I$2/2)))</f>
        <v>1.5182821642081281</v>
      </c>
      <c r="Y1377" s="31">
        <f>((uNES*L1377+ uOCEX*G1377+uEREX*H1377+uHOEX*I1377+uNES*S1377+ uOCEX*N1377+uEREX*O1377+uHOEX*P1377)/('Life tables'!$I$2/2))/(1+oDR)^(((cycle + 0.5)/('Life tables'!$I$2/2)))</f>
        <v>1.0005263641380404</v>
      </c>
      <c r="Z1377" s="100">
        <f t="shared" si="427"/>
        <v>20730.216381639162</v>
      </c>
      <c r="AA1377" s="107">
        <f>((L1377+G1377+H1377+I1377+N1377+O1377+P1377+S1377)/('Life tables'!$I$2/2))</f>
        <v>3.322779048176661</v>
      </c>
      <c r="AB1377" s="31">
        <f>((uNES*L1377+ uOCEX*G1377+uEREX*H1377+uHOEX*I1377+uNES*S1377+ uOCEX*N1377+uEREX*O1377+uHOEX*P1377)/('Life tables'!$I$2/2))</f>
        <v>2.1896641601136024</v>
      </c>
    </row>
    <row r="1378" spans="1:28" x14ac:dyDescent="0.25">
      <c r="A1378" s="4">
        <v>1372</v>
      </c>
      <c r="C1378" s="105">
        <f>IF(male=0,VLOOKUP((($A$5:$A$1570/'Life tables'!$I$2)*2)+age,lifetable,13,1),IF(male=1,VLOOKUP((($A$5:$A$1570/'Life tables'!$I$2)*2)+age,lifetable,10,1),"error"))</f>
        <v>5.6161675998828153E-3</v>
      </c>
      <c r="F1378" s="96">
        <f t="shared" si="420"/>
        <v>15.104336648116082</v>
      </c>
      <c r="G1378" s="96">
        <f t="shared" si="421"/>
        <v>1.5172622279382113</v>
      </c>
      <c r="H1378" s="96">
        <f t="shared" si="428"/>
        <v>8.6652112692724464E-2</v>
      </c>
      <c r="I1378" s="96">
        <f t="shared" si="429"/>
        <v>3.472068205284954E-2</v>
      </c>
      <c r="J1378" s="96">
        <f t="shared" si="422"/>
        <v>9.4031335023302062E-2</v>
      </c>
      <c r="K1378" s="96">
        <f t="shared" si="430"/>
        <v>3.6281174509071819E-2</v>
      </c>
      <c r="L1378" s="96">
        <f t="shared" si="431"/>
        <v>13.335389115899922</v>
      </c>
      <c r="M1378" s="96">
        <f t="shared" si="423"/>
        <v>71.525331167469318</v>
      </c>
      <c r="N1378" s="96">
        <f t="shared" si="424"/>
        <v>6.8880443601758854</v>
      </c>
      <c r="O1378" s="96">
        <f t="shared" si="432"/>
        <v>0.16441690489600017</v>
      </c>
      <c r="P1378" s="96">
        <f t="shared" si="433"/>
        <v>0.16441690489600017</v>
      </c>
      <c r="Q1378" s="96">
        <f t="shared" si="425"/>
        <v>0.44222944482410498</v>
      </c>
      <c r="R1378" s="96">
        <f t="shared" si="426"/>
        <v>1.288849654242577E-2</v>
      </c>
      <c r="S1378" s="96">
        <f t="shared" si="434"/>
        <v>63.853335056134902</v>
      </c>
      <c r="T1378" s="96">
        <f t="shared" si="437"/>
        <v>450.13444247169065</v>
      </c>
      <c r="U1378" s="96">
        <f t="shared" si="437"/>
        <v>463.82132016362362</v>
      </c>
      <c r="V1378" s="32">
        <f t="shared" si="436"/>
        <v>1000.0000000000007</v>
      </c>
      <c r="W1378" s="100">
        <f>IF(A1378=1,((cPH1_+cPHr+(cNES*L1378+(cNES+cOSEX)*G1378+(cNES+cEREX)*H1378+(cNES+cHOEX)*I1378+(cNES+cNES)*S1378+(cNES+cOSEX)*N1378+(cNES+cEREX)*O1378+(cNES+cHOEX)*P1378)))/(1+cDR)^(A$6:A$65537 + 0.5),(cPHr+(cNES*L1378+(cNES+cOSEX)*G1378+(cNES+cEREX)*H1378+(cNES+cHOEX)*I1378+(cNES+cNES)*S1378+(cNES+cOSEX)*N1378+(cNES+cEREX)*O1378+(cNES+cHOEX)*P1378))/(1+cDR)^(((cycle + 0.5)/('Life tables'!$I$2/2))))</f>
        <v>958.2216265100725</v>
      </c>
      <c r="X1378" s="107">
        <f>((L1378+G1378+H1378+I1378+N1378+O1378+P1378+S1378)/('Life tables'!$I$2/2))/(1+oDR)^(((cycle + 0.5)/('Life tables'!$I$2/2)))</f>
        <v>1.5071608988766285</v>
      </c>
      <c r="Y1378" s="31">
        <f>((uNES*L1378+ uOCEX*G1378+uEREX*H1378+uHOEX*I1378+uNES*S1378+ uOCEX*N1378+uEREX*O1378+uHOEX*P1378)/('Life tables'!$I$2/2))/(1+oDR)^(((cycle + 0.5)/('Life tables'!$I$2/2)))</f>
        <v>0.99319760984388272</v>
      </c>
      <c r="Z1378" s="100">
        <f t="shared" si="427"/>
        <v>20590.300486555305</v>
      </c>
      <c r="AA1378" s="107">
        <f>((L1378+G1378+H1378+I1378+N1378+O1378+P1378+S1378)/('Life tables'!$I$2/2))</f>
        <v>3.3003242000228794</v>
      </c>
      <c r="AB1378" s="31">
        <f>((uNES*L1378+ uOCEX*G1378+uEREX*H1378+uHOEX*I1378+uNES*S1378+ uOCEX*N1378+uEREX*O1378+uHOEX*P1378)/('Life tables'!$I$2/2))</f>
        <v>2.174866737596385</v>
      </c>
    </row>
    <row r="1379" spans="1:28" x14ac:dyDescent="0.25">
      <c r="A1379" s="4">
        <v>1373</v>
      </c>
      <c r="C1379" s="105">
        <f>IF(male=0,VLOOKUP((($A$5:$A$1570/'Life tables'!$I$2)*2)+age,lifetable,13,1),IF(male=1,VLOOKUP((($A$5:$A$1570/'Life tables'!$I$2)*2)+age,lifetable,10,1),"error"))</f>
        <v>5.6161675998828153E-3</v>
      </c>
      <c r="F1379" s="96">
        <f t="shared" si="420"/>
        <v>15.002195981504091</v>
      </c>
      <c r="G1379" s="96">
        <f t="shared" si="421"/>
        <v>1.5070019842083993</v>
      </c>
      <c r="H1379" s="96">
        <f t="shared" si="428"/>
        <v>8.6066141606408922E-2</v>
      </c>
      <c r="I1379" s="96">
        <f t="shared" si="429"/>
        <v>3.4485888980322031E-2</v>
      </c>
      <c r="J1379" s="96">
        <f t="shared" si="422"/>
        <v>9.3395463123367037E-2</v>
      </c>
      <c r="K1379" s="96">
        <f t="shared" si="430"/>
        <v>3.6035828855293328E-2</v>
      </c>
      <c r="L1379" s="96">
        <f t="shared" si="431"/>
        <v>13.2452106747303</v>
      </c>
      <c r="M1379" s="96">
        <f t="shared" si="423"/>
        <v>71.042041383182422</v>
      </c>
      <c r="N1379" s="96">
        <f t="shared" si="424"/>
        <v>6.8415025068401256</v>
      </c>
      <c r="O1379" s="96">
        <f t="shared" si="432"/>
        <v>0.16330595568117923</v>
      </c>
      <c r="P1379" s="96">
        <f t="shared" si="433"/>
        <v>0.16330595568117923</v>
      </c>
      <c r="Q1379" s="96">
        <f t="shared" si="425"/>
        <v>0.43924134299352491</v>
      </c>
      <c r="R1379" s="96">
        <f t="shared" si="426"/>
        <v>1.2801410210742985E-2</v>
      </c>
      <c r="S1379" s="96">
        <f t="shared" si="434"/>
        <v>63.421884211775669</v>
      </c>
      <c r="T1379" s="96">
        <f t="shared" si="437"/>
        <v>450.66707927780755</v>
      </c>
      <c r="U1379" s="96">
        <f t="shared" si="437"/>
        <v>463.87015740268964</v>
      </c>
      <c r="V1379" s="32">
        <f t="shared" si="436"/>
        <v>1000.0000000000008</v>
      </c>
      <c r="W1379" s="100">
        <f>IF(A1379=1,((cPH1_+cPHr+(cNES*L1379+(cNES+cOSEX)*G1379+(cNES+cEREX)*H1379+(cNES+cHOEX)*I1379+(cNES+cNES)*S1379+(cNES+cOSEX)*N1379+(cNES+cEREX)*O1379+(cNES+cHOEX)*P1379)))/(1+cDR)^(A$6:A$65537 + 0.5),(cPHr+(cNES*L1379+(cNES+cOSEX)*G1379+(cNES+cEREX)*H1379+(cNES+cHOEX)*I1379+(cNES+cNES)*S1379+(cNES+cOSEX)*N1379+(cNES+cEREX)*O1379+(cNES+cHOEX)*P1379))/(1+cDR)^(((cycle + 0.5)/('Life tables'!$I$2/2))))</f>
        <v>949.6295118591147</v>
      </c>
      <c r="X1379" s="107">
        <f>((L1379+G1379+H1379+I1379+N1379+O1379+P1379+S1379)/('Life tables'!$I$2/2))/(1+oDR)^(((cycle + 0.5)/('Life tables'!$I$2/2)))</f>
        <v>1.4961210983914823</v>
      </c>
      <c r="Y1379" s="31">
        <f>((uNES*L1379+ uOCEX*G1379+uEREX*H1379+uHOEX*I1379+uNES*S1379+ uOCEX*N1379+uEREX*O1379+uHOEX*P1379)/('Life tables'!$I$2/2))/(1+oDR)^(((cycle + 0.5)/('Life tables'!$I$2/2)))</f>
        <v>0.98592253965607812</v>
      </c>
      <c r="Z1379" s="100">
        <f t="shared" si="427"/>
        <v>20451.329888776974</v>
      </c>
      <c r="AA1379" s="107">
        <f>((L1379+G1379+H1379+I1379+N1379+O1379+P1379+S1379)/('Life tables'!$I$2/2))</f>
        <v>3.2780211042923804</v>
      </c>
      <c r="AB1379" s="31">
        <f>((uNES*L1379+ uOCEX*G1379+uEREX*H1379+uHOEX*I1379+uNES*S1379+ uOCEX*N1379+uEREX*O1379+uHOEX*P1379)/('Life tables'!$I$2/2))</f>
        <v>2.1601693176206362</v>
      </c>
    </row>
    <row r="1380" spans="1:28" x14ac:dyDescent="0.25">
      <c r="A1380" s="4">
        <v>1374</v>
      </c>
      <c r="C1380" s="105">
        <f>IF(male=0,VLOOKUP((($A$5:$A$1570/'Life tables'!$I$2)*2)+age,lifetable,13,1),IF(male=1,VLOOKUP((($A$5:$A$1570/'Life tables'!$I$2)*2)+age,lifetable,10,1),"error"))</f>
        <v>5.6161675998828153E-3</v>
      </c>
      <c r="F1380" s="96">
        <f t="shared" si="420"/>
        <v>14.900748253608837</v>
      </c>
      <c r="G1380" s="96">
        <f t="shared" si="421"/>
        <v>1.4968113476229241</v>
      </c>
      <c r="H1380" s="96">
        <f t="shared" si="428"/>
        <v>8.5484145842225745E-2</v>
      </c>
      <c r="I1380" s="96">
        <f t="shared" si="429"/>
        <v>3.4252688781776772E-2</v>
      </c>
      <c r="J1380" s="96">
        <f t="shared" si="422"/>
        <v>9.2763905080713055E-2</v>
      </c>
      <c r="K1380" s="96">
        <f t="shared" si="430"/>
        <v>3.5792147665906195E-2</v>
      </c>
      <c r="L1380" s="96">
        <f t="shared" si="431"/>
        <v>13.155644018615291</v>
      </c>
      <c r="M1380" s="96">
        <f t="shared" si="423"/>
        <v>70.562015065894755</v>
      </c>
      <c r="N1380" s="96">
        <f t="shared" si="424"/>
        <v>6.7952749324471098</v>
      </c>
      <c r="O1380" s="96">
        <f t="shared" si="432"/>
        <v>0.16220250827214494</v>
      </c>
      <c r="P1380" s="96">
        <f t="shared" si="433"/>
        <v>0.16220250827214494</v>
      </c>
      <c r="Q1380" s="96">
        <f t="shared" si="425"/>
        <v>0.43627341864658198</v>
      </c>
      <c r="R1380" s="96">
        <f t="shared" si="426"/>
        <v>1.271491193901671E-2</v>
      </c>
      <c r="S1380" s="96">
        <f t="shared" si="434"/>
        <v>62.993346786317758</v>
      </c>
      <c r="T1380" s="96">
        <f t="shared" si="437"/>
        <v>451.19611660153487</v>
      </c>
      <c r="U1380" s="96">
        <f t="shared" si="437"/>
        <v>463.91866446229454</v>
      </c>
      <c r="V1380" s="32">
        <f t="shared" si="436"/>
        <v>1000.0000000000009</v>
      </c>
      <c r="W1380" s="100">
        <f>IF(A1380=1,((cPH1_+cPHr+(cNES*L1380+(cNES+cOSEX)*G1380+(cNES+cEREX)*H1380+(cNES+cHOEX)*I1380+(cNES+cNES)*S1380+(cNES+cOSEX)*N1380+(cNES+cEREX)*O1380+(cNES+cHOEX)*P1380)))/(1+cDR)^(A$6:A$65537 + 0.5),(cPHr+(cNES*L1380+(cNES+cOSEX)*G1380+(cNES+cEREX)*H1380+(cNES+cHOEX)*I1380+(cNES+cNES)*S1380+(cNES+cOSEX)*N1380+(cNES+cEREX)*O1380+(cNES+cHOEX)*P1380))/(1+cDR)^(((cycle + 0.5)/('Life tables'!$I$2/2))))</f>
        <v>941.11448488211499</v>
      </c>
      <c r="X1380" s="107">
        <f>((L1380+G1380+H1380+I1380+N1380+O1380+P1380+S1380)/('Life tables'!$I$2/2))/(1+oDR)^(((cycle + 0.5)/('Life tables'!$I$2/2)))</f>
        <v>1.4851621659041938</v>
      </c>
      <c r="Y1380" s="31">
        <f>((uNES*L1380+ uOCEX*G1380+uEREX*H1380+uHOEX*I1380+uNES*S1380+ uOCEX*N1380+uEREX*O1380+uHOEX*P1380)/('Life tables'!$I$2/2))/(1+oDR)^(((cycle + 0.5)/('Life tables'!$I$2/2)))</f>
        <v>0.97870076026279196</v>
      </c>
      <c r="Z1380" s="100">
        <f t="shared" si="427"/>
        <v>20313.298209042521</v>
      </c>
      <c r="AA1380" s="107">
        <f>((L1380+G1380+H1380+I1380+N1380+O1380+P1380+S1380)/('Life tables'!$I$2/2))</f>
        <v>3.2558687351939146</v>
      </c>
      <c r="AB1380" s="31">
        <f>((uNES*L1380+ uOCEX*G1380+uEREX*H1380+uHOEX*I1380+uNES*S1380+ uOCEX*N1380+uEREX*O1380+uHOEX*P1380)/('Life tables'!$I$2/2))</f>
        <v>2.1455712242104732</v>
      </c>
    </row>
    <row r="1381" spans="1:28" x14ac:dyDescent="0.25">
      <c r="A1381" s="4">
        <v>1375</v>
      </c>
      <c r="C1381" s="105">
        <f>IF(male=0,VLOOKUP((($A$5:$A$1570/'Life tables'!$I$2)*2)+age,lifetable,13,1),IF(male=1,VLOOKUP((($A$5:$A$1570/'Life tables'!$I$2)*2)+age,lifetable,10,1),"error"))</f>
        <v>5.6161675998828153E-3</v>
      </c>
      <c r="F1381" s="96">
        <f t="shared" si="420"/>
        <v>14.799988676023691</v>
      </c>
      <c r="G1381" s="96">
        <f t="shared" si="421"/>
        <v>1.4866898371763189</v>
      </c>
      <c r="H1381" s="96">
        <f t="shared" si="428"/>
        <v>8.4906097929551047E-2</v>
      </c>
      <c r="I1381" s="96">
        <f t="shared" si="429"/>
        <v>3.4021070449994577E-2</v>
      </c>
      <c r="J1381" s="96">
        <f t="shared" si="422"/>
        <v>9.2136631085340523E-2</v>
      </c>
      <c r="K1381" s="96">
        <f t="shared" si="430"/>
        <v>3.555011943898085E-2</v>
      </c>
      <c r="L1381" s="96">
        <f t="shared" si="431"/>
        <v>13.066684919943505</v>
      </c>
      <c r="M1381" s="96">
        <f t="shared" si="423"/>
        <v>70.085230260147682</v>
      </c>
      <c r="N1381" s="96">
        <f t="shared" si="424"/>
        <v>6.7493595226386001</v>
      </c>
      <c r="O1381" s="96">
        <f t="shared" si="432"/>
        <v>0.16110651219938538</v>
      </c>
      <c r="P1381" s="96">
        <f t="shared" si="433"/>
        <v>0.16110651219938538</v>
      </c>
      <c r="Q1381" s="96">
        <f t="shared" si="425"/>
        <v>0.43332553603626017</v>
      </c>
      <c r="R1381" s="96">
        <f t="shared" si="426"/>
        <v>1.2628997770986305E-2</v>
      </c>
      <c r="S1381" s="96">
        <f t="shared" si="434"/>
        <v>62.567703179303066</v>
      </c>
      <c r="T1381" s="96">
        <f t="shared" si="437"/>
        <v>451.72157876865646</v>
      </c>
      <c r="U1381" s="96">
        <f t="shared" si="437"/>
        <v>463.96684357950448</v>
      </c>
      <c r="V1381" s="32">
        <f t="shared" si="436"/>
        <v>1000.0000000000007</v>
      </c>
      <c r="W1381" s="100">
        <f>IF(A1381=1,((cPH1_+cPHr+(cNES*L1381+(cNES+cOSEX)*G1381+(cNES+cEREX)*H1381+(cNES+cHOEX)*I1381+(cNES+cNES)*S1381+(cNES+cOSEX)*N1381+(cNES+cEREX)*O1381+(cNES+cHOEX)*P1381)))/(1+cDR)^(A$6:A$65537 + 0.5),(cPHr+(cNES*L1381+(cNES+cOSEX)*G1381+(cNES+cEREX)*H1381+(cNES+cHOEX)*I1381+(cNES+cNES)*S1381+(cNES+cOSEX)*N1381+(cNES+cEREX)*O1381+(cNES+cHOEX)*P1381))/(1+cDR)^(((cycle + 0.5)/('Life tables'!$I$2/2))))</f>
        <v>932.67585418198348</v>
      </c>
      <c r="X1381" s="107">
        <f>((L1381+G1381+H1381+I1381+N1381+O1381+P1381+S1381)/('Life tables'!$I$2/2))/(1+oDR)^(((cycle + 0.5)/('Life tables'!$I$2/2)))</f>
        <v>1.4742835089433035</v>
      </c>
      <c r="Y1381" s="31">
        <f>((uNES*L1381+ uOCEX*G1381+uEREX*H1381+uHOEX*I1381+uNES*S1381+ uOCEX*N1381+uEREX*O1381+uHOEX*P1381)/('Life tables'!$I$2/2))/(1+oDR)^(((cycle + 0.5)/('Life tables'!$I$2/2)))</f>
        <v>0.97153188123648082</v>
      </c>
      <c r="Z1381" s="100">
        <f t="shared" si="427"/>
        <v>20176.199110852165</v>
      </c>
      <c r="AA1381" s="107">
        <f>((L1381+G1381+H1381+I1381+N1381+O1381+P1381+S1381)/('Life tables'!$I$2/2))</f>
        <v>3.2338660738792746</v>
      </c>
      <c r="AB1381" s="31">
        <f>((uNES*L1381+ uOCEX*G1381+uEREX*H1381+uHOEX*I1381+uNES*S1381+ uOCEX*N1381+uEREX*O1381+uHOEX*P1381)/('Life tables'!$I$2/2))</f>
        <v>2.1310717859651431</v>
      </c>
    </row>
    <row r="1382" spans="1:28" x14ac:dyDescent="0.25">
      <c r="A1382" s="4">
        <v>1376</v>
      </c>
      <c r="C1382" s="105">
        <f>IF(male=0,VLOOKUP((($A$5:$A$1570/'Life tables'!$I$2)*2)+age,lifetable,13,1),IF(male=1,VLOOKUP((($A$5:$A$1570/'Life tables'!$I$2)*2)+age,lifetable,10,1),"error"))</f>
        <v>5.6161675998828153E-3</v>
      </c>
      <c r="F1382" s="96">
        <f t="shared" si="420"/>
        <v>14.699912496847549</v>
      </c>
      <c r="G1382" s="96">
        <f t="shared" si="421"/>
        <v>1.476636975530172</v>
      </c>
      <c r="H1382" s="96">
        <f t="shared" si="428"/>
        <v>8.4331970607189624E-2</v>
      </c>
      <c r="I1382" s="96">
        <f t="shared" si="429"/>
        <v>3.3791023061672351E-2</v>
      </c>
      <c r="J1382" s="96">
        <f t="shared" si="422"/>
        <v>9.151361155451343E-2</v>
      </c>
      <c r="K1382" s="96">
        <f t="shared" si="430"/>
        <v>3.5309732760275325E-2</v>
      </c>
      <c r="L1382" s="96">
        <f t="shared" si="431"/>
        <v>12.978329183333727</v>
      </c>
      <c r="M1382" s="96">
        <f t="shared" si="423"/>
        <v>69.611665154992252</v>
      </c>
      <c r="N1382" s="96">
        <f t="shared" si="424"/>
        <v>6.7037541769729581</v>
      </c>
      <c r="O1382" s="96">
        <f t="shared" si="432"/>
        <v>0.16001791732557627</v>
      </c>
      <c r="P1382" s="96">
        <f t="shared" si="433"/>
        <v>0.16001791732557627</v>
      </c>
      <c r="Q1382" s="96">
        <f t="shared" si="425"/>
        <v>0.43039756030902288</v>
      </c>
      <c r="R1382" s="96">
        <f t="shared" si="426"/>
        <v>1.2543663776431027E-2</v>
      </c>
      <c r="S1382" s="96">
        <f t="shared" si="434"/>
        <v>62.144933919282686</v>
      </c>
      <c r="T1382" s="96">
        <f t="shared" si="437"/>
        <v>452.24348994052002</v>
      </c>
      <c r="U1382" s="96">
        <f t="shared" si="437"/>
        <v>464.01469697604119</v>
      </c>
      <c r="V1382" s="32">
        <f t="shared" si="436"/>
        <v>1000.0000000000007</v>
      </c>
      <c r="W1382" s="100">
        <f>IF(A1382=1,((cPH1_+cPHr+(cNES*L1382+(cNES+cOSEX)*G1382+(cNES+cEREX)*H1382+(cNES+cHOEX)*I1382+(cNES+cNES)*S1382+(cNES+cOSEX)*N1382+(cNES+cEREX)*O1382+(cNES+cHOEX)*P1382)))/(1+cDR)^(A$6:A$65537 + 0.5),(cPHr+(cNES*L1382+(cNES+cOSEX)*G1382+(cNES+cEREX)*H1382+(cNES+cHOEX)*I1382+(cNES+cNES)*S1382+(cNES+cOSEX)*N1382+(cNES+cEREX)*O1382+(cNES+cHOEX)*P1382))/(1+cDR)^(((cycle + 0.5)/('Life tables'!$I$2/2))))</f>
        <v>924.31293454875379</v>
      </c>
      <c r="X1382" s="107">
        <f>((L1382+G1382+H1382+I1382+N1382+O1382+P1382+S1382)/('Life tables'!$I$2/2))/(1+oDR)^(((cycle + 0.5)/('Life tables'!$I$2/2)))</f>
        <v>1.4634845393821225</v>
      </c>
      <c r="Y1382" s="31">
        <f>((uNES*L1382+ uOCEX*G1382+uEREX*H1382+uHOEX*I1382+uNES*S1382+ uOCEX*N1382+uEREX*O1382+uHOEX*P1382)/('Life tables'!$I$2/2))/(1+oDR)^(((cycle + 0.5)/('Life tables'!$I$2/2)))</f>
        <v>0.96441551501263423</v>
      </c>
      <c r="Z1382" s="100">
        <f t="shared" si="427"/>
        <v>20040.026300192647</v>
      </c>
      <c r="AA1382" s="107">
        <f>((L1382+G1382+H1382+I1382+N1382+O1382+P1382+S1382)/('Life tables'!$I$2/2))</f>
        <v>3.2120121083959488</v>
      </c>
      <c r="AB1382" s="31">
        <f>((uNES*L1382+ uOCEX*G1382+uEREX*H1382+uHOEX*I1382+uNES*S1382+ uOCEX*N1382+uEREX*O1382+uHOEX*P1382)/('Life tables'!$I$2/2))</f>
        <v>2.1166703360278332</v>
      </c>
    </row>
    <row r="1383" spans="1:28" x14ac:dyDescent="0.25">
      <c r="A1383" s="4">
        <v>1377</v>
      </c>
      <c r="C1383" s="105">
        <f>IF(male=0,VLOOKUP((($A$5:$A$1570/'Life tables'!$I$2)*2)+age,lifetable,13,1),IF(male=1,VLOOKUP((($A$5:$A$1570/'Life tables'!$I$2)*2)+age,lifetable,10,1),"error"))</f>
        <v>5.6161675998828153E-3</v>
      </c>
      <c r="F1383" s="96">
        <f t="shared" si="420"/>
        <v>14.600515000275431</v>
      </c>
      <c r="G1383" s="96">
        <f t="shared" si="421"/>
        <v>1.4666522889720037</v>
      </c>
      <c r="H1383" s="96">
        <f t="shared" si="428"/>
        <v>8.3761736821026223E-2</v>
      </c>
      <c r="I1383" s="96">
        <f t="shared" si="429"/>
        <v>3.356253577648196E-2</v>
      </c>
      <c r="J1383" s="96">
        <f t="shared" si="422"/>
        <v>9.0894817130210401E-2</v>
      </c>
      <c r="K1383" s="96">
        <f t="shared" si="430"/>
        <v>3.5070976302251887E-2</v>
      </c>
      <c r="L1383" s="96">
        <f t="shared" si="431"/>
        <v>12.890572645273457</v>
      </c>
      <c r="M1383" s="96">
        <f t="shared" si="423"/>
        <v>69.141298083164131</v>
      </c>
      <c r="N1383" s="96">
        <f t="shared" si="424"/>
        <v>6.658456808845683</v>
      </c>
      <c r="O1383" s="96">
        <f t="shared" si="432"/>
        <v>0.15893667384368454</v>
      </c>
      <c r="P1383" s="96">
        <f t="shared" si="433"/>
        <v>0.15893667384368454</v>
      </c>
      <c r="Q1383" s="96">
        <f t="shared" si="425"/>
        <v>0.42748935749971251</v>
      </c>
      <c r="R1383" s="96">
        <f t="shared" si="426"/>
        <v>1.2458906051021363E-2</v>
      </c>
      <c r="S1383" s="96">
        <f t="shared" si="434"/>
        <v>61.725019663080346</v>
      </c>
      <c r="T1383" s="96">
        <f t="shared" si="437"/>
        <v>452.76187411514996</v>
      </c>
      <c r="U1383" s="96">
        <f t="shared" si="437"/>
        <v>464.06222685839447</v>
      </c>
      <c r="V1383" s="32">
        <f t="shared" si="436"/>
        <v>1000.0000000000009</v>
      </c>
      <c r="W1383" s="100">
        <f>IF(A1383=1,((cPH1_+cPHr+(cNES*L1383+(cNES+cOSEX)*G1383+(cNES+cEREX)*H1383+(cNES+cHOEX)*I1383+(cNES+cNES)*S1383+(cNES+cOSEX)*N1383+(cNES+cEREX)*O1383+(cNES+cHOEX)*P1383)))/(1+cDR)^(A$6:A$65537 + 0.5),(cPHr+(cNES*L1383+(cNES+cOSEX)*G1383+(cNES+cEREX)*H1383+(cNES+cHOEX)*I1383+(cNES+cNES)*S1383+(cNES+cOSEX)*N1383+(cNES+cEREX)*O1383+(cNES+cHOEX)*P1383))/(1+cDR)^(((cycle + 0.5)/('Life tables'!$I$2/2))))</f>
        <v>916.0250469048035</v>
      </c>
      <c r="X1383" s="107">
        <f>((L1383+G1383+H1383+I1383+N1383+O1383+P1383+S1383)/('Life tables'!$I$2/2))/(1+oDR)^(((cycle + 0.5)/('Life tables'!$I$2/2)))</f>
        <v>1.452764673406709</v>
      </c>
      <c r="Y1383" s="31">
        <f>((uNES*L1383+ uOCEX*G1383+uEREX*H1383+uHOEX*I1383+uNES*S1383+ uOCEX*N1383+uEREX*O1383+uHOEX*P1383)/('Life tables'!$I$2/2))/(1+oDR)^(((cycle + 0.5)/('Life tables'!$I$2/2)))</f>
        <v>0.95735127686867527</v>
      </c>
      <c r="Z1383" s="100">
        <f t="shared" si="427"/>
        <v>19904.773525263248</v>
      </c>
      <c r="AA1383" s="107">
        <f>((L1383+G1383+H1383+I1383+N1383+O1383+P1383+S1383)/('Life tables'!$I$2/2))</f>
        <v>3.1903058336401071</v>
      </c>
      <c r="AB1383" s="31">
        <f>((uNES*L1383+ uOCEX*G1383+uEREX*H1383+uHOEX*I1383+uNES*S1383+ uOCEX*N1383+uEREX*O1383+uHOEX*P1383)/('Life tables'!$I$2/2))</f>
        <v>2.102366212054696</v>
      </c>
    </row>
    <row r="1384" spans="1:28" x14ac:dyDescent="0.25">
      <c r="A1384" s="4">
        <v>1378</v>
      </c>
      <c r="C1384" s="105">
        <f>IF(male=0,VLOOKUP((($A$5:$A$1570/'Life tables'!$I$2)*2)+age,lifetable,13,1),IF(male=1,VLOOKUP((($A$5:$A$1570/'Life tables'!$I$2)*2)+age,lifetable,10,1),"error"))</f>
        <v>5.6161675998828153E-3</v>
      </c>
      <c r="F1384" s="96">
        <f t="shared" si="420"/>
        <v>14.50179150619822</v>
      </c>
      <c r="G1384" s="96">
        <f t="shared" si="421"/>
        <v>1.4567353073750584</v>
      </c>
      <c r="H1384" s="96">
        <f t="shared" si="428"/>
        <v>8.3195369721729279E-2</v>
      </c>
      <c r="I1384" s="96">
        <f t="shared" si="429"/>
        <v>3.3335597836150185E-2</v>
      </c>
      <c r="J1384" s="96">
        <f t="shared" si="422"/>
        <v>9.0280218676632967E-2</v>
      </c>
      <c r="K1384" s="96">
        <f t="shared" si="430"/>
        <v>3.4833838823115561E-2</v>
      </c>
      <c r="L1384" s="96">
        <f t="shared" si="431"/>
        <v>12.803411173765534</v>
      </c>
      <c r="M1384" s="96">
        <f t="shared" si="423"/>
        <v>68.674107520258147</v>
      </c>
      <c r="N1384" s="96">
        <f t="shared" si="424"/>
        <v>6.6134653454099208</v>
      </c>
      <c r="O1384" s="96">
        <f t="shared" si="432"/>
        <v>0.15786273227507061</v>
      </c>
      <c r="P1384" s="96">
        <f t="shared" si="433"/>
        <v>0.15786273227507061</v>
      </c>
      <c r="Q1384" s="96">
        <f t="shared" si="425"/>
        <v>0.42460079452644606</v>
      </c>
      <c r="R1384" s="96">
        <f t="shared" si="426"/>
        <v>1.2374720716170285E-2</v>
      </c>
      <c r="S1384" s="96">
        <f t="shared" si="434"/>
        <v>61.30794119505547</v>
      </c>
      <c r="T1384" s="96">
        <f t="shared" ref="T1384:U1399" si="438">J1384+Q1384+T1383</f>
        <v>453.27675512835305</v>
      </c>
      <c r="U1384" s="96">
        <f t="shared" si="438"/>
        <v>464.10943541793375</v>
      </c>
      <c r="V1384" s="32">
        <f t="shared" si="436"/>
        <v>1000.0000000000009</v>
      </c>
      <c r="W1384" s="100">
        <f>IF(A1384=1,((cPH1_+cPHr+(cNES*L1384+(cNES+cOSEX)*G1384+(cNES+cEREX)*H1384+(cNES+cHOEX)*I1384+(cNES+cNES)*S1384+(cNES+cOSEX)*N1384+(cNES+cEREX)*O1384+(cNES+cHOEX)*P1384)))/(1+cDR)^(A$6:A$65537 + 0.5),(cPHr+(cNES*L1384+(cNES+cOSEX)*G1384+(cNES+cEREX)*H1384+(cNES+cHOEX)*I1384+(cNES+cNES)*S1384+(cNES+cOSEX)*N1384+(cNES+cEREX)*O1384+(cNES+cHOEX)*P1384))/(1+cDR)^(((cycle + 0.5)/('Life tables'!$I$2/2))))</f>
        <v>907.81151825054144</v>
      </c>
      <c r="X1384" s="107">
        <f>((L1384+G1384+H1384+I1384+N1384+O1384+P1384+S1384)/('Life tables'!$I$2/2))/(1+oDR)^(((cycle + 0.5)/('Life tables'!$I$2/2)))</f>
        <v>1.4421233314840831</v>
      </c>
      <c r="Y1384" s="31">
        <f>((uNES*L1384+ uOCEX*G1384+uEREX*H1384+uHOEX*I1384+uNES*S1384+ uOCEX*N1384+uEREX*O1384+uHOEX*P1384)/('Life tables'!$I$2/2))/(1+oDR)^(((cycle + 0.5)/('Life tables'!$I$2/2)))</f>
        <v>0.95033878490302082</v>
      </c>
      <c r="Z1384" s="100">
        <f t="shared" si="427"/>
        <v>19770.434576203126</v>
      </c>
      <c r="AA1384" s="107">
        <f>((L1384+G1384+H1384+I1384+N1384+O1384+P1384+S1384)/('Life tables'!$I$2/2))</f>
        <v>3.1687462513099196</v>
      </c>
      <c r="AB1384" s="31">
        <f>((uNES*L1384+ uOCEX*G1384+uEREX*H1384+uHOEX*I1384+uNES*S1384+ uOCEX*N1384+uEREX*O1384+uHOEX*P1384)/('Life tables'!$I$2/2))</f>
        <v>2.0881587561840984</v>
      </c>
    </row>
    <row r="1385" spans="1:28" x14ac:dyDescent="0.25">
      <c r="A1385" s="4">
        <v>1379</v>
      </c>
      <c r="C1385" s="105">
        <f>IF(male=0,VLOOKUP((($A$5:$A$1570/'Life tables'!$I$2)*2)+age,lifetable,13,1),IF(male=1,VLOOKUP((($A$5:$A$1570/'Life tables'!$I$2)*2)+age,lifetable,10,1),"error"))</f>
        <v>5.6161675998828153E-3</v>
      </c>
      <c r="F1385" s="96">
        <f t="shared" si="420"/>
        <v>14.403737369811253</v>
      </c>
      <c r="G1385" s="96">
        <f t="shared" si="421"/>
        <v>1.4468855641589866</v>
      </c>
      <c r="H1385" s="96">
        <f t="shared" si="428"/>
        <v>8.2632842662505465E-2</v>
      </c>
      <c r="I1385" s="96">
        <f t="shared" si="429"/>
        <v>3.3110198563558943E-2</v>
      </c>
      <c r="J1385" s="96">
        <f t="shared" si="422"/>
        <v>8.9669787277768878E-2</v>
      </c>
      <c r="K1385" s="96">
        <f t="shared" si="430"/>
        <v>3.4598309165874003E-2</v>
      </c>
      <c r="L1385" s="96">
        <f t="shared" si="431"/>
        <v>12.716840667982559</v>
      </c>
      <c r="M1385" s="96">
        <f t="shared" si="423"/>
        <v>68.210072083902773</v>
      </c>
      <c r="N1385" s="96">
        <f t="shared" si="424"/>
        <v>6.5687777274969665</v>
      </c>
      <c r="O1385" s="96">
        <f t="shared" si="432"/>
        <v>0.15679604346759096</v>
      </c>
      <c r="P1385" s="96">
        <f t="shared" si="433"/>
        <v>0.15679604346759096</v>
      </c>
      <c r="Q1385" s="96">
        <f t="shared" si="425"/>
        <v>0.42173173918551143</v>
      </c>
      <c r="R1385" s="96">
        <f t="shared" si="426"/>
        <v>1.2291103918884496E-2</v>
      </c>
      <c r="S1385" s="96">
        <f t="shared" si="434"/>
        <v>60.893679426366226</v>
      </c>
      <c r="T1385" s="96">
        <f t="shared" si="438"/>
        <v>453.78815665481631</v>
      </c>
      <c r="U1385" s="96">
        <f t="shared" si="438"/>
        <v>464.15632483101854</v>
      </c>
      <c r="V1385" s="32">
        <f t="shared" si="436"/>
        <v>1000.0000000000008</v>
      </c>
      <c r="W1385" s="100">
        <f>IF(A1385=1,((cPH1_+cPHr+(cNES*L1385+(cNES+cOSEX)*G1385+(cNES+cEREX)*H1385+(cNES+cHOEX)*I1385+(cNES+cNES)*S1385+(cNES+cOSEX)*N1385+(cNES+cEREX)*O1385+(cNES+cHOEX)*P1385)))/(1+cDR)^(A$6:A$65537 + 0.5),(cPHr+(cNES*L1385+(cNES+cOSEX)*G1385+(cNES+cEREX)*H1385+(cNES+cHOEX)*I1385+(cNES+cNES)*S1385+(cNES+cOSEX)*N1385+(cNES+cEREX)*O1385+(cNES+cHOEX)*P1385))/(1+cDR)^(((cycle + 0.5)/('Life tables'!$I$2/2))))</f>
        <v>899.67168161054462</v>
      </c>
      <c r="X1385" s="107">
        <f>((L1385+G1385+H1385+I1385+N1385+O1385+P1385+S1385)/('Life tables'!$I$2/2))/(1+oDR)^(((cycle + 0.5)/('Life tables'!$I$2/2)))</f>
        <v>1.4315599383306894</v>
      </c>
      <c r="Y1385" s="31">
        <f>((uNES*L1385+ uOCEX*G1385+uEREX*H1385+uHOEX*I1385+uNES*S1385+ uOCEX*N1385+uEREX*O1385+uHOEX*P1385)/('Life tables'!$I$2/2))/(1+oDR)^(((cycle + 0.5)/('Life tables'!$I$2/2)))</f>
        <v>0.94337766001430035</v>
      </c>
      <c r="Z1385" s="100">
        <f t="shared" si="427"/>
        <v>19637.003284819977</v>
      </c>
      <c r="AA1385" s="107">
        <f>((L1385+G1385+H1385+I1385+N1385+O1385+P1385+S1385)/('Life tables'!$I$2/2))</f>
        <v>3.1473323698592135</v>
      </c>
      <c r="AB1385" s="31">
        <f>((uNES*L1385+ uOCEX*G1385+uEREX*H1385+uHOEX*I1385+uNES*S1385+ uOCEX*N1385+uEREX*O1385+uHOEX*P1385)/('Life tables'!$I$2/2))</f>
        <v>2.0740473150060881</v>
      </c>
    </row>
    <row r="1386" spans="1:28" x14ac:dyDescent="0.25">
      <c r="A1386" s="4">
        <v>1380</v>
      </c>
      <c r="C1386" s="105">
        <f>IF(male=0,VLOOKUP((($A$5:$A$1570/'Life tables'!$I$2)*2)+age,lifetable,13,1),IF(male=1,VLOOKUP((($A$5:$A$1570/'Life tables'!$I$2)*2)+age,lifetable,10,1),"error"))</f>
        <v>5.6161675998828153E-3</v>
      </c>
      <c r="F1386" s="96">
        <f t="shared" si="420"/>
        <v>14.306347981231438</v>
      </c>
      <c r="G1386" s="96">
        <f t="shared" si="421"/>
        <v>1.4371025962513837</v>
      </c>
      <c r="H1386" s="96">
        <f t="shared" si="428"/>
        <v>8.2074129196903114E-2</v>
      </c>
      <c r="I1386" s="96">
        <f t="shared" si="429"/>
        <v>3.2886327361865163E-2</v>
      </c>
      <c r="J1386" s="96">
        <f t="shared" si="422"/>
        <v>8.906349423500852E-2</v>
      </c>
      <c r="K1386" s="96">
        <f t="shared" si="430"/>
        <v>3.4364376257417756E-2</v>
      </c>
      <c r="L1386" s="96">
        <f t="shared" si="431"/>
        <v>12.630857057928861</v>
      </c>
      <c r="M1386" s="96">
        <f t="shared" si="423"/>
        <v>67.749170532934556</v>
      </c>
      <c r="N1386" s="96">
        <f t="shared" si="424"/>
        <v>6.5243919095367584</v>
      </c>
      <c r="O1386" s="96">
        <f t="shared" si="432"/>
        <v>0.15573655859370023</v>
      </c>
      <c r="P1386" s="96">
        <f t="shared" si="433"/>
        <v>0.15573655859370023</v>
      </c>
      <c r="Q1386" s="96">
        <f t="shared" si="425"/>
        <v>0.418882060146263</v>
      </c>
      <c r="R1386" s="96">
        <f t="shared" si="426"/>
        <v>1.2208051831615666E-2</v>
      </c>
      <c r="S1386" s="96">
        <f t="shared" si="434"/>
        <v>60.482215394232519</v>
      </c>
      <c r="T1386" s="96">
        <f t="shared" si="438"/>
        <v>454.29610220919756</v>
      </c>
      <c r="U1386" s="96">
        <f t="shared" si="438"/>
        <v>464.20289725910754</v>
      </c>
      <c r="V1386" s="32">
        <f t="shared" si="436"/>
        <v>1000.0000000000008</v>
      </c>
      <c r="W1386" s="100">
        <f>IF(A1386=1,((cPH1_+cPHr+(cNES*L1386+(cNES+cOSEX)*G1386+(cNES+cEREX)*H1386+(cNES+cHOEX)*I1386+(cNES+cNES)*S1386+(cNES+cOSEX)*N1386+(cNES+cEREX)*O1386+(cNES+cHOEX)*P1386)))/(1+cDR)^(A$6:A$65537 + 0.5),(cPHr+(cNES*L1386+(cNES+cOSEX)*G1386+(cNES+cEREX)*H1386+(cNES+cHOEX)*I1386+(cNES+cNES)*S1386+(cNES+cOSEX)*N1386+(cNES+cEREX)*O1386+(cNES+cHOEX)*P1386))/(1+cDR)^(((cycle + 0.5)/('Life tables'!$I$2/2))))</f>
        <v>891.60487598015709</v>
      </c>
      <c r="X1386" s="107">
        <f>((L1386+G1386+H1386+I1386+N1386+O1386+P1386+S1386)/('Life tables'!$I$2/2))/(1+oDR)^(((cycle + 0.5)/('Life tables'!$I$2/2)))</f>
        <v>1.4210739228810909</v>
      </c>
      <c r="Y1386" s="31">
        <f>((uNES*L1386+ uOCEX*G1386+uEREX*H1386+uHOEX*I1386+uNES*S1386+ uOCEX*N1386+uEREX*O1386+uHOEX*P1386)/('Life tables'!$I$2/2))/(1+oDR)^(((cycle + 0.5)/('Life tables'!$I$2/2)))</f>
        <v>0.93646752588073134</v>
      </c>
      <c r="Z1386" s="100">
        <f t="shared" si="427"/>
        <v>19504.473524320118</v>
      </c>
      <c r="AA1386" s="107">
        <f>((L1386+G1386+H1386+I1386+N1386+O1386+P1386+S1386)/('Life tables'!$I$2/2))</f>
        <v>3.126063204451448</v>
      </c>
      <c r="AB1386" s="31">
        <f>((uNES*L1386+ uOCEX*G1386+uEREX*H1386+uHOEX*I1386+uNES*S1386+ uOCEX*N1386+uEREX*O1386+uHOEX*P1386)/('Life tables'!$I$2/2))</f>
        <v>2.0600312395320723</v>
      </c>
    </row>
    <row r="1387" spans="1:28" x14ac:dyDescent="0.25">
      <c r="A1387" s="4">
        <v>1381</v>
      </c>
      <c r="C1387" s="105">
        <f>IF(male=0,VLOOKUP((($A$5:$A$1570/'Life tables'!$I$2)*2)+age,lifetable,13,1),IF(male=1,VLOOKUP((($A$5:$A$1570/'Life tables'!$I$2)*2)+age,lifetable,10,1),"error"))</f>
        <v>5.6161675998828153E-3</v>
      </c>
      <c r="F1387" s="96">
        <f t="shared" si="420"/>
        <v>14.209618765122634</v>
      </c>
      <c r="G1387" s="96">
        <f t="shared" si="421"/>
        <v>1.4273859440501586</v>
      </c>
      <c r="H1387" s="96">
        <f t="shared" si="428"/>
        <v>8.1519203076663035E-2</v>
      </c>
      <c r="I1387" s="96">
        <f t="shared" si="429"/>
        <v>3.2663973713639632E-2</v>
      </c>
      <c r="J1387" s="96">
        <f t="shared" si="422"/>
        <v>8.8461311064812628E-2</v>
      </c>
      <c r="K1387" s="96">
        <f t="shared" si="430"/>
        <v>3.4132029107620421E-2</v>
      </c>
      <c r="L1387" s="96">
        <f t="shared" si="431"/>
        <v>12.54545630410974</v>
      </c>
      <c r="M1387" s="96">
        <f t="shared" si="423"/>
        <v>67.291381766573053</v>
      </c>
      <c r="N1387" s="96">
        <f t="shared" si="424"/>
        <v>6.4803058594784204</v>
      </c>
      <c r="O1387" s="96">
        <f t="shared" si="432"/>
        <v>0.15468422914855465</v>
      </c>
      <c r="P1387" s="96">
        <f t="shared" si="433"/>
        <v>0.15468422914855465</v>
      </c>
      <c r="Q1387" s="96">
        <f t="shared" si="425"/>
        <v>0.41605162694602027</v>
      </c>
      <c r="R1387" s="96">
        <f t="shared" si="426"/>
        <v>1.2125560652111766E-2</v>
      </c>
      <c r="S1387" s="96">
        <f t="shared" si="434"/>
        <v>60.073530261199394</v>
      </c>
      <c r="T1387" s="96">
        <f t="shared" si="438"/>
        <v>454.80061514720836</v>
      </c>
      <c r="U1387" s="96">
        <f t="shared" si="438"/>
        <v>464.24915484886725</v>
      </c>
      <c r="V1387" s="32">
        <f t="shared" si="436"/>
        <v>1000.0000000000007</v>
      </c>
      <c r="W1387" s="100">
        <f>IF(A1387=1,((cPH1_+cPHr+(cNES*L1387+(cNES+cOSEX)*G1387+(cNES+cEREX)*H1387+(cNES+cHOEX)*I1387+(cNES+cNES)*S1387+(cNES+cOSEX)*N1387+(cNES+cEREX)*O1387+(cNES+cHOEX)*P1387)))/(1+cDR)^(A$6:A$65537 + 0.5),(cPHr+(cNES*L1387+(cNES+cOSEX)*G1387+(cNES+cEREX)*H1387+(cNES+cHOEX)*I1387+(cNES+cNES)*S1387+(cNES+cOSEX)*N1387+(cNES+cEREX)*O1387+(cNES+cHOEX)*P1387))/(1+cDR)^(((cycle + 0.5)/('Life tables'!$I$2/2))))</f>
        <v>883.61044627253739</v>
      </c>
      <c r="X1387" s="107">
        <f>((L1387+G1387+H1387+I1387+N1387+O1387+P1387+S1387)/('Life tables'!$I$2/2))/(1+oDR)^(((cycle + 0.5)/('Life tables'!$I$2/2)))</f>
        <v>1.4106647182569056</v>
      </c>
      <c r="Y1387" s="31">
        <f>((uNES*L1387+ uOCEX*G1387+uEREX*H1387+uHOEX*I1387+uNES*S1387+ uOCEX*N1387+uEREX*O1387+uHOEX*P1387)/('Life tables'!$I$2/2))/(1+oDR)^(((cycle + 0.5)/('Life tables'!$I$2/2)))</f>
        <v>0.92960800893965223</v>
      </c>
      <c r="Z1387" s="100">
        <f t="shared" si="427"/>
        <v>19372.839209039863</v>
      </c>
      <c r="AA1387" s="107">
        <f>((L1387+G1387+H1387+I1387+N1387+O1387+P1387+S1387)/('Life tables'!$I$2/2))</f>
        <v>3.1049377769140238</v>
      </c>
      <c r="AB1387" s="31">
        <f>((uNES*L1387+ uOCEX*G1387+uEREX*H1387+uHOEX*I1387+uNES*S1387+ uOCEX*N1387+uEREX*O1387+uHOEX*P1387)/('Life tables'!$I$2/2))</f>
        <v>2.0461098851647175</v>
      </c>
    </row>
    <row r="1388" spans="1:28" x14ac:dyDescent="0.25">
      <c r="A1388" s="4">
        <v>1382</v>
      </c>
      <c r="C1388" s="105">
        <f>IF(male=0,VLOOKUP((($A$5:$A$1570/'Life tables'!$I$2)*2)+age,lifetable,13,1),IF(male=1,VLOOKUP((($A$5:$A$1570/'Life tables'!$I$2)*2)+age,lifetable,10,1),"error"))</f>
        <v>6.2725048737357625E-3</v>
      </c>
      <c r="F1388" s="96">
        <f t="shared" si="420"/>
        <v>14.113545180328991</v>
      </c>
      <c r="G1388" s="96">
        <f t="shared" si="421"/>
        <v>1.4177351513867023</v>
      </c>
      <c r="H1388" s="96">
        <f t="shared" si="428"/>
        <v>8.0968038249615099E-2</v>
      </c>
      <c r="I1388" s="96">
        <f t="shared" si="429"/>
        <v>3.2443127180024164E-2</v>
      </c>
      <c r="J1388" s="96">
        <f t="shared" si="422"/>
        <v>9.8131403663936551E-2</v>
      </c>
      <c r="K1388" s="96">
        <f t="shared" si="430"/>
        <v>3.3901256808457909E-2</v>
      </c>
      <c r="L1388" s="96">
        <f t="shared" si="431"/>
        <v>12.450366203040256</v>
      </c>
      <c r="M1388" s="96">
        <f t="shared" si="423"/>
        <v>66.836684823596144</v>
      </c>
      <c r="N1388" s="96">
        <f t="shared" si="424"/>
        <v>6.4365175587108485</v>
      </c>
      <c r="O1388" s="96">
        <f t="shared" si="432"/>
        <v>0.15363900694811639</v>
      </c>
      <c r="P1388" s="96">
        <f t="shared" si="433"/>
        <v>0.15363900694811639</v>
      </c>
      <c r="Q1388" s="96">
        <f t="shared" si="425"/>
        <v>0.46153392189700354</v>
      </c>
      <c r="R1388" s="96">
        <f t="shared" si="426"/>
        <v>1.2043626603268456E-2</v>
      </c>
      <c r="S1388" s="96">
        <f t="shared" si="434"/>
        <v>59.619311702488787</v>
      </c>
      <c r="T1388" s="96">
        <f t="shared" si="438"/>
        <v>455.36028047276932</v>
      </c>
      <c r="U1388" s="96">
        <f t="shared" si="438"/>
        <v>464.29509973227897</v>
      </c>
      <c r="V1388" s="32">
        <f t="shared" si="436"/>
        <v>1000.0000000000007</v>
      </c>
      <c r="W1388" s="100">
        <f>IF(A1388=1,((cPH1_+cPHr+(cNES*L1388+(cNES+cOSEX)*G1388+(cNES+cEREX)*H1388+(cNES+cHOEX)*I1388+(cNES+cNES)*S1388+(cNES+cOSEX)*N1388+(cNES+cEREX)*O1388+(cNES+cHOEX)*P1388)))/(1+cDR)^(A$6:A$65537 + 0.5),(cPHr+(cNES*L1388+(cNES+cOSEX)*G1388+(cNES+cEREX)*H1388+(cNES+cHOEX)*I1388+(cNES+cNES)*S1388+(cNES+cOSEX)*N1388+(cNES+cEREX)*O1388+(cNES+cHOEX)*P1388))/(1+cDR)^(((cycle + 0.5)/('Life tables'!$I$2/2))))</f>
        <v>875.13862694847865</v>
      </c>
      <c r="X1388" s="107">
        <f>((L1388+G1388+H1388+I1388+N1388+O1388+P1388+S1388)/('Life tables'!$I$2/2))/(1+oDR)^(((cycle + 0.5)/('Life tables'!$I$2/2)))</f>
        <v>1.3993118275064467</v>
      </c>
      <c r="Y1388" s="31">
        <f>((uNES*L1388+ uOCEX*G1388+uEREX*H1388+uHOEX*I1388+uNES*S1388+ uOCEX*N1388+uEREX*O1388+uHOEX*P1388)/('Life tables'!$I$2/2))/(1+oDR)^(((cycle + 0.5)/('Life tables'!$I$2/2)))</f>
        <v>0.9221153824334235</v>
      </c>
      <c r="Z1388" s="100">
        <f t="shared" si="427"/>
        <v>19230.028180378718</v>
      </c>
      <c r="AA1388" s="107">
        <f>((L1388+G1388+H1388+I1388+N1388+O1388+P1388+S1388)/('Life tables'!$I$2/2))</f>
        <v>3.0817089112785236</v>
      </c>
      <c r="AB1388" s="31">
        <f>((uNES*L1388+ uOCEX*G1388+uEREX*H1388+uHOEX*I1388+uNES*S1388+ uOCEX*N1388+uEREX*O1388+uHOEX*P1388)/('Life tables'!$I$2/2))</f>
        <v>2.0307776547104139</v>
      </c>
    </row>
    <row r="1389" spans="1:28" x14ac:dyDescent="0.25">
      <c r="A1389" s="4">
        <v>1383</v>
      </c>
      <c r="C1389" s="105">
        <f>IF(male=0,VLOOKUP((($A$5:$A$1570/'Life tables'!$I$2)*2)+age,lifetable,13,1),IF(male=1,VLOOKUP((($A$5:$A$1570/'Life tables'!$I$2)*2)+age,lifetable,10,1),"error"))</f>
        <v>6.2725048737357625E-3</v>
      </c>
      <c r="F1389" s="96">
        <f t="shared" si="420"/>
        <v>14.007837754433719</v>
      </c>
      <c r="G1389" s="96">
        <f t="shared" si="421"/>
        <v>1.4071166192220688</v>
      </c>
      <c r="H1389" s="96">
        <f t="shared" si="428"/>
        <v>8.0361605011629936E-2</v>
      </c>
      <c r="I1389" s="96">
        <f t="shared" si="429"/>
        <v>3.2200135116841257E-2</v>
      </c>
      <c r="J1389" s="96">
        <f t="shared" si="422"/>
        <v>9.739642050072235E-2</v>
      </c>
      <c r="K1389" s="96">
        <f t="shared" si="430"/>
        <v>3.3647343667142338E-2</v>
      </c>
      <c r="L1389" s="96">
        <f t="shared" si="431"/>
        <v>12.357115630915315</v>
      </c>
      <c r="M1389" s="96">
        <f t="shared" si="423"/>
        <v>66.336782040518727</v>
      </c>
      <c r="N1389" s="96">
        <f t="shared" si="424"/>
        <v>6.3883758375973825</v>
      </c>
      <c r="O1389" s="96">
        <f t="shared" si="432"/>
        <v>0.15248986905527617</v>
      </c>
      <c r="P1389" s="96">
        <f t="shared" si="433"/>
        <v>0.15248986905527617</v>
      </c>
      <c r="Q1389" s="96">
        <f t="shared" si="425"/>
        <v>0.45808189412737521</v>
      </c>
      <c r="R1389" s="96">
        <f t="shared" si="426"/>
        <v>1.1953546694709112E-2</v>
      </c>
      <c r="S1389" s="96">
        <f t="shared" si="434"/>
        <v>59.173391023988707</v>
      </c>
      <c r="T1389" s="96">
        <f t="shared" si="438"/>
        <v>455.91575878739741</v>
      </c>
      <c r="U1389" s="96">
        <f t="shared" si="438"/>
        <v>464.34070062264084</v>
      </c>
      <c r="V1389" s="32">
        <f t="shared" si="436"/>
        <v>1000.0000000000008</v>
      </c>
      <c r="W1389" s="100">
        <f>IF(A1389=1,((cPH1_+cPHr+(cNES*L1389+(cNES+cOSEX)*G1389+(cNES+cEREX)*H1389+(cNES+cHOEX)*I1389+(cNES+cNES)*S1389+(cNES+cOSEX)*N1389+(cNES+cEREX)*O1389+(cNES+cHOEX)*P1389)))/(1+cDR)^(A$6:A$65537 + 0.5),(cPHr+(cNES*L1389+(cNES+cOSEX)*G1389+(cNES+cEREX)*H1389+(cNES+cHOEX)*I1389+(cNES+cNES)*S1389+(cNES+cOSEX)*N1389+(cNES+cEREX)*O1389+(cNES+cHOEX)*P1389))/(1+cDR)^(((cycle + 0.5)/('Life tables'!$I$2/2))))</f>
        <v>866.66140186700852</v>
      </c>
      <c r="X1389" s="107">
        <f>((L1389+G1389+H1389+I1389+N1389+O1389+P1389+S1389)/('Life tables'!$I$2/2))/(1+oDR)^(((cycle + 0.5)/('Life tables'!$I$2/2)))</f>
        <v>1.3880503084526654</v>
      </c>
      <c r="Y1389" s="31">
        <f>((uNES*L1389+ uOCEX*G1389+uEREX*H1389+uHOEX*I1389+uNES*S1389+ uOCEX*N1389+uEREX*O1389+uHOEX*P1389)/('Life tables'!$I$2/2))/(1+oDR)^(((cycle + 0.5)/('Life tables'!$I$2/2)))</f>
        <v>0.91469429425615678</v>
      </c>
      <c r="Z1389" s="100">
        <f t="shared" si="427"/>
        <v>19086.362045223643</v>
      </c>
      <c r="AA1389" s="107">
        <f>((L1389+G1389+H1389+I1389+N1389+O1389+P1389+S1389)/('Life tables'!$I$2/2))</f>
        <v>3.0586538374337637</v>
      </c>
      <c r="AB1389" s="31">
        <f>((uNES*L1389+ uOCEX*G1389+uEREX*H1389+uHOEX*I1389+uNES*S1389+ uOCEX*N1389+uEREX*O1389+uHOEX*P1389)/('Life tables'!$I$2/2))</f>
        <v>2.015584879141842</v>
      </c>
    </row>
    <row r="1390" spans="1:28" x14ac:dyDescent="0.25">
      <c r="A1390" s="4">
        <v>1384</v>
      </c>
      <c r="C1390" s="105">
        <f>IF(male=0,VLOOKUP((($A$5:$A$1570/'Life tables'!$I$2)*2)+age,lifetable,13,1),IF(male=1,VLOOKUP((($A$5:$A$1570/'Life tables'!$I$2)*2)+age,lifetable,10,1),"error"))</f>
        <v>6.2725048737357625E-3</v>
      </c>
      <c r="F1390" s="96">
        <f t="shared" si="420"/>
        <v>13.902926004386243</v>
      </c>
      <c r="G1390" s="96">
        <f t="shared" si="421"/>
        <v>1.3965780143616042</v>
      </c>
      <c r="H1390" s="96">
        <f t="shared" si="428"/>
        <v>7.9759736488722074E-2</v>
      </c>
      <c r="I1390" s="96">
        <f t="shared" si="429"/>
        <v>3.1958972091819512E-2</v>
      </c>
      <c r="J1390" s="96">
        <f t="shared" si="422"/>
        <v>9.6666969667394673E-2</v>
      </c>
      <c r="K1390" s="96">
        <f t="shared" si="430"/>
        <v>3.3395341768601539E-2</v>
      </c>
      <c r="L1390" s="96">
        <f t="shared" si="431"/>
        <v>12.264566970008101</v>
      </c>
      <c r="M1390" s="96">
        <f t="shared" si="423"/>
        <v>65.840614585576247</v>
      </c>
      <c r="N1390" s="96">
        <f t="shared" si="424"/>
        <v>6.3405938366763754</v>
      </c>
      <c r="O1390" s="96">
        <f t="shared" si="432"/>
        <v>0.15134931764614307</v>
      </c>
      <c r="P1390" s="96">
        <f t="shared" si="433"/>
        <v>0.15134931764614307</v>
      </c>
      <c r="Q1390" s="96">
        <f t="shared" si="425"/>
        <v>0.45465566028586046</v>
      </c>
      <c r="R1390" s="96">
        <f t="shared" si="426"/>
        <v>1.1864139873054314E-2</v>
      </c>
      <c r="S1390" s="96">
        <f t="shared" si="434"/>
        <v>58.73080231344867</v>
      </c>
      <c r="T1390" s="96">
        <f t="shared" si="438"/>
        <v>456.46708141735064</v>
      </c>
      <c r="U1390" s="96">
        <f t="shared" si="438"/>
        <v>464.3859601042825</v>
      </c>
      <c r="V1390" s="32">
        <f t="shared" si="436"/>
        <v>1000.0000000000007</v>
      </c>
      <c r="W1390" s="100">
        <f>IF(A1390=1,((cPH1_+cPHr+(cNES*L1390+(cNES+cOSEX)*G1390+(cNES+cEREX)*H1390+(cNES+cHOEX)*I1390+(cNES+cNES)*S1390+(cNES+cOSEX)*N1390+(cNES+cEREX)*O1390+(cNES+cHOEX)*P1390)))/(1+cDR)^(A$6:A$65537 + 0.5),(cPHr+(cNES*L1390+(cNES+cOSEX)*G1390+(cNES+cEREX)*H1390+(cNES+cHOEX)*I1390+(cNES+cNES)*S1390+(cNES+cOSEX)*N1390+(cNES+cEREX)*O1390+(cNES+cHOEX)*P1390))/(1+cDR)^(((cycle + 0.5)/('Life tables'!$I$2/2))))</f>
        <v>858.26634220531855</v>
      </c>
      <c r="X1390" s="107">
        <f>((L1390+G1390+H1390+I1390+N1390+O1390+P1390+S1390)/('Life tables'!$I$2/2))/(1+oDR)^(((cycle + 0.5)/('Life tables'!$I$2/2)))</f>
        <v>1.3768794255145878</v>
      </c>
      <c r="Y1390" s="31">
        <f>((uNES*L1390+ uOCEX*G1390+uEREX*H1390+uHOEX*I1390+uNES*S1390+ uOCEX*N1390+uEREX*O1390+uHOEX*P1390)/('Life tables'!$I$2/2))/(1+oDR)^(((cycle + 0.5)/('Life tables'!$I$2/2)))</f>
        <v>0.90733293314290997</v>
      </c>
      <c r="Z1390" s="100">
        <f t="shared" si="427"/>
        <v>18943.770308422929</v>
      </c>
      <c r="AA1390" s="107">
        <f>((L1390+G1390+H1390+I1390+N1390+O1390+P1390+S1390)/('Life tables'!$I$2/2))</f>
        <v>3.0357712547007392</v>
      </c>
      <c r="AB1390" s="31">
        <f>((uNES*L1390+ uOCEX*G1390+uEREX*H1390+uHOEX*I1390+uNES*S1390+ uOCEX*N1390+uEREX*O1390+uHOEX*P1390)/('Life tables'!$I$2/2))</f>
        <v>2.0005057711201677</v>
      </c>
    </row>
    <row r="1391" spans="1:28" x14ac:dyDescent="0.25">
      <c r="A1391" s="4">
        <v>1385</v>
      </c>
      <c r="C1391" s="105">
        <f>IF(male=0,VLOOKUP((($A$5:$A$1570/'Life tables'!$I$2)*2)+age,lifetable,13,1),IF(male=1,VLOOKUP((($A$5:$A$1570/'Life tables'!$I$2)*2)+age,lifetable,10,1),"error"))</f>
        <v>6.2725048737357625E-3</v>
      </c>
      <c r="F1391" s="96">
        <f t="shared" si="420"/>
        <v>13.798803783418021</v>
      </c>
      <c r="G1391" s="96">
        <f t="shared" si="421"/>
        <v>1.3861187193495439</v>
      </c>
      <c r="H1391" s="96">
        <f t="shared" si="428"/>
        <v>7.9162397417477229E-2</v>
      </c>
      <c r="I1391" s="96">
        <f t="shared" si="429"/>
        <v>3.1719623975242341E-2</v>
      </c>
      <c r="J1391" s="96">
        <f t="shared" si="422"/>
        <v>9.5943008425504919E-2</v>
      </c>
      <c r="K1391" s="96">
        <f t="shared" si="430"/>
        <v>3.3145236348070449E-2</v>
      </c>
      <c r="L1391" s="96">
        <f t="shared" si="431"/>
        <v>12.172714797902183</v>
      </c>
      <c r="M1391" s="96">
        <f t="shared" si="423"/>
        <v>65.348154694949528</v>
      </c>
      <c r="N1391" s="96">
        <f t="shared" si="424"/>
        <v>6.2931688822318863</v>
      </c>
      <c r="O1391" s="96">
        <f t="shared" si="432"/>
        <v>0.15021728889939476</v>
      </c>
      <c r="P1391" s="96">
        <f t="shared" si="433"/>
        <v>0.15021728889939476</v>
      </c>
      <c r="Q1391" s="96">
        <f t="shared" si="425"/>
        <v>0.45125502865223288</v>
      </c>
      <c r="R1391" s="96">
        <f t="shared" si="426"/>
        <v>1.1775401135406741E-2</v>
      </c>
      <c r="S1391" s="96">
        <f t="shared" si="434"/>
        <v>58.291520805131213</v>
      </c>
      <c r="T1391" s="96">
        <f t="shared" si="438"/>
        <v>457.01427945442839</v>
      </c>
      <c r="U1391" s="96">
        <f t="shared" si="438"/>
        <v>464.43088074176598</v>
      </c>
      <c r="V1391" s="32">
        <f t="shared" si="436"/>
        <v>1000.0000000000007</v>
      </c>
      <c r="W1391" s="100">
        <f>IF(A1391=1,((cPH1_+cPHr+(cNES*L1391+(cNES+cOSEX)*G1391+(cNES+cEREX)*H1391+(cNES+cHOEX)*I1391+(cNES+cNES)*S1391+(cNES+cOSEX)*N1391+(cNES+cEREX)*O1391+(cNES+cHOEX)*P1391)))/(1+cDR)^(A$6:A$65537 + 0.5),(cPHr+(cNES*L1391+(cNES+cOSEX)*G1391+(cNES+cEREX)*H1391+(cNES+cHOEX)*I1391+(cNES+cNES)*S1391+(cNES+cOSEX)*N1391+(cNES+cEREX)*O1391+(cNES+cHOEX)*P1391))/(1+cDR)^(((cycle + 0.5)/('Life tables'!$I$2/2))))</f>
        <v>849.95265204095688</v>
      </c>
      <c r="X1391" s="107">
        <f>((L1391+G1391+H1391+I1391+N1391+O1391+P1391+S1391)/('Life tables'!$I$2/2))/(1+oDR)^(((cycle + 0.5)/('Life tables'!$I$2/2)))</f>
        <v>1.3657984490407649</v>
      </c>
      <c r="Y1391" s="31">
        <f>((uNES*L1391+ uOCEX*G1391+uEREX*H1391+uHOEX*I1391+uNES*S1391+ uOCEX*N1391+uEREX*O1391+uHOEX*P1391)/('Life tables'!$I$2/2))/(1+oDR)^(((cycle + 0.5)/('Life tables'!$I$2/2)))</f>
        <v>0.9000308182746648</v>
      </c>
      <c r="Z1391" s="100">
        <f t="shared" si="427"/>
        <v>18802.244947858904</v>
      </c>
      <c r="AA1391" s="107">
        <f>((L1391+G1391+H1391+I1391+N1391+O1391+P1391+S1391)/('Life tables'!$I$2/2))</f>
        <v>3.0130598721515809</v>
      </c>
      <c r="AB1391" s="31">
        <f>((uNES*L1391+ uOCEX*G1391+uEREX*H1391+uHOEX*I1391+uNES*S1391+ uOCEX*N1391+uEREX*O1391+uHOEX*P1391)/('Life tables'!$I$2/2))</f>
        <v>1.9855394799633457</v>
      </c>
    </row>
    <row r="1392" spans="1:28" x14ac:dyDescent="0.25">
      <c r="A1392" s="4">
        <v>1386</v>
      </c>
      <c r="C1392" s="105">
        <f>IF(male=0,VLOOKUP((($A$5:$A$1570/'Life tables'!$I$2)*2)+age,lifetable,13,1),IF(male=1,VLOOKUP((($A$5:$A$1570/'Life tables'!$I$2)*2)+age,lifetable,10,1),"error"))</f>
        <v>6.2725048737357625E-3</v>
      </c>
      <c r="F1392" s="96">
        <f t="shared" si="420"/>
        <v>13.695464998502272</v>
      </c>
      <c r="G1392" s="96">
        <f t="shared" si="421"/>
        <v>1.3757381221285958</v>
      </c>
      <c r="H1392" s="96">
        <f t="shared" si="428"/>
        <v>7.8569552842792406E-2</v>
      </c>
      <c r="I1392" s="96">
        <f t="shared" si="429"/>
        <v>3.1482076760930545E-2</v>
      </c>
      <c r="J1392" s="96">
        <f t="shared" si="422"/>
        <v>9.5224494410270658E-2</v>
      </c>
      <c r="K1392" s="96">
        <f t="shared" si="430"/>
        <v>3.2897012769873696E-2</v>
      </c>
      <c r="L1392" s="96">
        <f t="shared" si="431"/>
        <v>12.081553739589809</v>
      </c>
      <c r="M1392" s="96">
        <f t="shared" si="423"/>
        <v>64.859374805304057</v>
      </c>
      <c r="N1392" s="96">
        <f t="shared" si="424"/>
        <v>6.2460983198550828</v>
      </c>
      <c r="O1392" s="96">
        <f t="shared" si="432"/>
        <v>0.14909371945456754</v>
      </c>
      <c r="P1392" s="96">
        <f t="shared" si="433"/>
        <v>0.14909371945456754</v>
      </c>
      <c r="Q1392" s="96">
        <f t="shared" si="425"/>
        <v>0.44787980889069234</v>
      </c>
      <c r="R1392" s="96">
        <f t="shared" si="426"/>
        <v>1.1687325514995382E-2</v>
      </c>
      <c r="S1392" s="96">
        <f t="shared" si="434"/>
        <v>57.855521912134151</v>
      </c>
      <c r="T1392" s="96">
        <f t="shared" si="438"/>
        <v>457.55738375772933</v>
      </c>
      <c r="U1392" s="96">
        <f t="shared" si="438"/>
        <v>464.47546508005087</v>
      </c>
      <c r="V1392" s="32">
        <f t="shared" si="436"/>
        <v>1000.0000000000007</v>
      </c>
      <c r="W1392" s="100">
        <f>IF(A1392=1,((cPH1_+cPHr+(cNES*L1392+(cNES+cOSEX)*G1392+(cNES+cEREX)*H1392+(cNES+cHOEX)*I1392+(cNES+cNES)*S1392+(cNES+cOSEX)*N1392+(cNES+cEREX)*O1392+(cNES+cHOEX)*P1392)))/(1+cDR)^(A$6:A$65537 + 0.5),(cPHr+(cNES*L1392+(cNES+cOSEX)*G1392+(cNES+cEREX)*H1392+(cNES+cHOEX)*I1392+(cNES+cNES)*S1392+(cNES+cOSEX)*N1392+(cNES+cEREX)*O1392+(cNES+cHOEX)*P1392))/(1+cDR)^(((cycle + 0.5)/('Life tables'!$I$2/2))))</f>
        <v>841.719543136222</v>
      </c>
      <c r="X1392" s="107">
        <f>((L1392+G1392+H1392+I1392+N1392+O1392+P1392+S1392)/('Life tables'!$I$2/2))/(1+oDR)^(((cycle + 0.5)/('Life tables'!$I$2/2)))</f>
        <v>1.3548066552611628</v>
      </c>
      <c r="Y1392" s="31">
        <f>((uNES*L1392+ uOCEX*G1392+uEREX*H1392+uHOEX*I1392+uNES*S1392+ uOCEX*N1392+uEREX*O1392+uHOEX*P1392)/('Life tables'!$I$2/2))/(1+oDR)^(((cycle + 0.5)/('Life tables'!$I$2/2)))</f>
        <v>0.89278747270791758</v>
      </c>
      <c r="Z1392" s="100">
        <f t="shared" si="427"/>
        <v>18661.77800080429</v>
      </c>
      <c r="AA1392" s="107">
        <f>((L1392+G1392+H1392+I1392+N1392+O1392+P1392+S1392)/('Life tables'!$I$2/2))</f>
        <v>2.9905184085357925</v>
      </c>
      <c r="AB1392" s="31">
        <f>((uNES*L1392+ uOCEX*G1392+uEREX*H1392+uHOEX*I1392+uNES*S1392+ uOCEX*N1392+uEREX*O1392+uHOEX*P1392)/('Life tables'!$I$2/2))</f>
        <v>1.9706851613660725</v>
      </c>
    </row>
    <row r="1393" spans="1:28" x14ac:dyDescent="0.25">
      <c r="A1393" s="4">
        <v>1387</v>
      </c>
      <c r="C1393" s="105">
        <f>IF(male=0,VLOOKUP((($A$5:$A$1570/'Life tables'!$I$2)*2)+age,lifetable,13,1),IF(male=1,VLOOKUP((($A$5:$A$1570/'Life tables'!$I$2)*2)+age,lifetable,10,1),"error"))</f>
        <v>6.2725048737357625E-3</v>
      </c>
      <c r="F1393" s="96">
        <f t="shared" si="420"/>
        <v>13.592903609642066</v>
      </c>
      <c r="G1393" s="96">
        <f t="shared" si="421"/>
        <v>1.3654356159684276</v>
      </c>
      <c r="H1393" s="96">
        <f t="shared" si="428"/>
        <v>7.7981168113791716E-2</v>
      </c>
      <c r="I1393" s="96">
        <f t="shared" si="429"/>
        <v>3.1246316564605869E-2</v>
      </c>
      <c r="J1393" s="96">
        <f t="shared" si="422"/>
        <v>9.4511385625625804E-2</v>
      </c>
      <c r="K1393" s="96">
        <f t="shared" si="430"/>
        <v>3.2650656525715561E-2</v>
      </c>
      <c r="L1393" s="96">
        <f t="shared" si="431"/>
        <v>11.9910784668439</v>
      </c>
      <c r="M1393" s="96">
        <f t="shared" si="423"/>
        <v>64.374247552578424</v>
      </c>
      <c r="N1393" s="96">
        <f t="shared" si="424"/>
        <v>6.1993795143275641</v>
      </c>
      <c r="O1393" s="96">
        <f t="shared" si="432"/>
        <v>0.1479785464092713</v>
      </c>
      <c r="P1393" s="96">
        <f t="shared" si="433"/>
        <v>0.1479785464092713</v>
      </c>
      <c r="Q1393" s="96">
        <f t="shared" si="425"/>
        <v>0.44452981204149894</v>
      </c>
      <c r="R1393" s="96">
        <f t="shared" si="426"/>
        <v>1.1599908080957205E-2</v>
      </c>
      <c r="S1393" s="96">
        <f t="shared" si="434"/>
        <v>57.422781225309862</v>
      </c>
      <c r="T1393" s="96">
        <f t="shared" si="438"/>
        <v>458.09642495539646</v>
      </c>
      <c r="U1393" s="96">
        <f t="shared" si="438"/>
        <v>464.51971564465754</v>
      </c>
      <c r="V1393" s="32">
        <f t="shared" si="436"/>
        <v>1000.0000000000007</v>
      </c>
      <c r="W1393" s="100">
        <f>IF(A1393=1,((cPH1_+cPHr+(cNES*L1393+(cNES+cOSEX)*G1393+(cNES+cEREX)*H1393+(cNES+cHOEX)*I1393+(cNES+cNES)*S1393+(cNES+cOSEX)*N1393+(cNES+cEREX)*O1393+(cNES+cHOEX)*P1393)))/(1+cDR)^(A$6:A$65537 + 0.5),(cPHr+(cNES*L1393+(cNES+cOSEX)*G1393+(cNES+cEREX)*H1393+(cNES+cHOEX)*I1393+(cNES+cNES)*S1393+(cNES+cOSEX)*N1393+(cNES+cEREX)*O1393+(cNES+cHOEX)*P1393))/(1+cDR)^(((cycle + 0.5)/('Life tables'!$I$2/2))))</f>
        <v>833.56623486503906</v>
      </c>
      <c r="X1393" s="107">
        <f>((L1393+G1393+H1393+I1393+N1393+O1393+P1393+S1393)/('Life tables'!$I$2/2))/(1+oDR)^(((cycle + 0.5)/('Life tables'!$I$2/2)))</f>
        <v>1.3439033262394502</v>
      </c>
      <c r="Y1393" s="31">
        <f>((uNES*L1393+ uOCEX*G1393+uEREX*H1393+uHOEX*I1393+uNES*S1393+ uOCEX*N1393+uEREX*O1393+uHOEX*P1393)/('Life tables'!$I$2/2))/(1+oDR)^(((cycle + 0.5)/('Life tables'!$I$2/2)))</f>
        <v>0.88560242334324679</v>
      </c>
      <c r="Z1393" s="100">
        <f t="shared" si="427"/>
        <v>18522.36156350284</v>
      </c>
      <c r="AA1393" s="107">
        <f>((L1393+G1393+H1393+I1393+N1393+O1393+P1393+S1393)/('Life tables'!$I$2/2))</f>
        <v>2.9681455922070574</v>
      </c>
      <c r="AB1393" s="31">
        <f>((uNES*L1393+ uOCEX*G1393+uEREX*H1393+uHOEX*I1393+uNES*S1393+ uOCEX*N1393+uEREX*O1393+uHOEX*P1393)/('Life tables'!$I$2/2))</f>
        <v>1.9559419773515732</v>
      </c>
    </row>
    <row r="1394" spans="1:28" x14ac:dyDescent="0.25">
      <c r="A1394" s="4">
        <v>1388</v>
      </c>
      <c r="C1394" s="105">
        <f>IF(male=0,VLOOKUP((($A$5:$A$1570/'Life tables'!$I$2)*2)+age,lifetable,13,1),IF(male=1,VLOOKUP((($A$5:$A$1570/'Life tables'!$I$2)*2)+age,lifetable,10,1),"error"))</f>
        <v>6.2725048737357625E-3</v>
      </c>
      <c r="F1394" s="96">
        <f t="shared" si="420"/>
        <v>13.491113629176144</v>
      </c>
      <c r="G1394" s="96">
        <f t="shared" si="421"/>
        <v>1.3552105993959338</v>
      </c>
      <c r="H1394" s="96">
        <f t="shared" si="428"/>
        <v>7.7397208879843943E-2</v>
      </c>
      <c r="I1394" s="96">
        <f t="shared" si="429"/>
        <v>3.1012329622295241E-2</v>
      </c>
      <c r="J1394" s="96">
        <f t="shared" si="422"/>
        <v>9.3803640439393807E-2</v>
      </c>
      <c r="K1394" s="96">
        <f t="shared" si="430"/>
        <v>3.2406153233012561E-2</v>
      </c>
      <c r="L1394" s="96">
        <f t="shared" si="431"/>
        <v>11.901283697605665</v>
      </c>
      <c r="M1394" s="96">
        <f t="shared" si="423"/>
        <v>63.892745770770546</v>
      </c>
      <c r="N1394" s="96">
        <f t="shared" si="424"/>
        <v>6.1530098495044694</v>
      </c>
      <c r="O1394" s="96">
        <f t="shared" si="432"/>
        <v>0.14687170731639945</v>
      </c>
      <c r="P1394" s="96">
        <f t="shared" si="433"/>
        <v>0.14687170731639945</v>
      </c>
      <c r="Q1394" s="96">
        <f t="shared" si="425"/>
        <v>0.44120485051259128</v>
      </c>
      <c r="R1394" s="96">
        <f t="shared" si="426"/>
        <v>1.1513143938118463E-2</v>
      </c>
      <c r="S1394" s="96">
        <f t="shared" si="434"/>
        <v>56.993274512182566</v>
      </c>
      <c r="T1394" s="96">
        <f t="shared" si="438"/>
        <v>458.63143344634847</v>
      </c>
      <c r="U1394" s="96">
        <f t="shared" si="438"/>
        <v>464.5636349418287</v>
      </c>
      <c r="V1394" s="32">
        <f t="shared" si="436"/>
        <v>1000.0000000000007</v>
      </c>
      <c r="W1394" s="100">
        <f>IF(A1394=1,((cPH1_+cPHr+(cNES*L1394+(cNES+cOSEX)*G1394+(cNES+cEREX)*H1394+(cNES+cHOEX)*I1394+(cNES+cNES)*S1394+(cNES+cOSEX)*N1394+(cNES+cEREX)*O1394+(cNES+cHOEX)*P1394)))/(1+cDR)^(A$6:A$65537 + 0.5),(cPHr+(cNES*L1394+(cNES+cOSEX)*G1394+(cNES+cEREX)*H1394+(cNES+cHOEX)*I1394+(cNES+cNES)*S1394+(cNES+cOSEX)*N1394+(cNES+cEREX)*O1394+(cNES+cHOEX)*P1394))/(1+cDR)^(((cycle + 0.5)/('Life tables'!$I$2/2))))</f>
        <v>825.49195414049041</v>
      </c>
      <c r="X1394" s="107">
        <f>((L1394+G1394+H1394+I1394+N1394+O1394+P1394+S1394)/('Life tables'!$I$2/2))/(1+oDR)^(((cycle + 0.5)/('Life tables'!$I$2/2)))</f>
        <v>1.333087749825689</v>
      </c>
      <c r="Y1394" s="31">
        <f>((uNES*L1394+ uOCEX*G1394+uEREX*H1394+uHOEX*I1394+uNES*S1394+ uOCEX*N1394+uEREX*O1394+uHOEX*P1394)/('Life tables'!$I$2/2))/(1+oDR)^(((cycle + 0.5)/('Life tables'!$I$2/2)))</f>
        <v>0.87847520089414655</v>
      </c>
      <c r="Z1394" s="100">
        <f t="shared" si="427"/>
        <v>18383.987790752111</v>
      </c>
      <c r="AA1394" s="107">
        <f>((L1394+G1394+H1394+I1394+N1394+O1394+P1394+S1394)/('Life tables'!$I$2/2))</f>
        <v>2.9459401610506353</v>
      </c>
      <c r="AB1394" s="31">
        <f>((uNES*L1394+ uOCEX*G1394+uEREX*H1394+uHOEX*I1394+uNES*S1394+ uOCEX*N1394+uEREX*O1394+uHOEX*P1394)/('Life tables'!$I$2/2))</f>
        <v>1.9413090962237727</v>
      </c>
    </row>
    <row r="1395" spans="1:28" x14ac:dyDescent="0.25">
      <c r="A1395" s="4">
        <v>1389</v>
      </c>
      <c r="C1395" s="105">
        <f>IF(male=0,VLOOKUP((($A$5:$A$1570/'Life tables'!$I$2)*2)+age,lifetable,13,1),IF(male=1,VLOOKUP((($A$5:$A$1570/'Life tables'!$I$2)*2)+age,lifetable,10,1),"error"))</f>
        <v>6.2725048737357625E-3</v>
      </c>
      <c r="F1395" s="96">
        <f t="shared" si="420"/>
        <v>13.390089121101797</v>
      </c>
      <c r="G1395" s="96">
        <f t="shared" si="421"/>
        <v>1.345062476127219</v>
      </c>
      <c r="H1395" s="96">
        <f t="shared" si="428"/>
        <v>7.6817641086677907E-2</v>
      </c>
      <c r="I1395" s="96">
        <f t="shared" si="429"/>
        <v>3.0780102288774279E-2</v>
      </c>
      <c r="J1395" s="96">
        <f t="shared" si="422"/>
        <v>9.3101217578579795E-2</v>
      </c>
      <c r="K1395" s="96">
        <f t="shared" si="430"/>
        <v>3.2163488633266915E-2</v>
      </c>
      <c r="L1395" s="96">
        <f t="shared" si="431"/>
        <v>11.812164195387279</v>
      </c>
      <c r="M1395" s="96">
        <f t="shared" si="423"/>
        <v>63.414842490721774</v>
      </c>
      <c r="N1395" s="96">
        <f t="shared" si="424"/>
        <v>6.1069867281973895</v>
      </c>
      <c r="O1395" s="96">
        <f t="shared" si="432"/>
        <v>0.14577314018133386</v>
      </c>
      <c r="P1395" s="96">
        <f t="shared" si="433"/>
        <v>0.14577314018133386</v>
      </c>
      <c r="Q1395" s="96">
        <f t="shared" si="425"/>
        <v>0.43790473807119018</v>
      </c>
      <c r="R1395" s="96">
        <f t="shared" si="426"/>
        <v>1.1427028226775571E-2</v>
      </c>
      <c r="S1395" s="96">
        <f t="shared" si="434"/>
        <v>56.56697771586375</v>
      </c>
      <c r="T1395" s="96">
        <f t="shared" si="438"/>
        <v>459.16243940199826</v>
      </c>
      <c r="U1395" s="96">
        <f t="shared" si="438"/>
        <v>464.60722545868873</v>
      </c>
      <c r="V1395" s="32">
        <f t="shared" si="436"/>
        <v>1000.0000000000008</v>
      </c>
      <c r="W1395" s="100">
        <f>IF(A1395=1,((cPH1_+cPHr+(cNES*L1395+(cNES+cOSEX)*G1395+(cNES+cEREX)*H1395+(cNES+cHOEX)*I1395+(cNES+cNES)*S1395+(cNES+cOSEX)*N1395+(cNES+cEREX)*O1395+(cNES+cHOEX)*P1395)))/(1+cDR)^(A$6:A$65537 + 0.5),(cPHr+(cNES*L1395+(cNES+cOSEX)*G1395+(cNES+cEREX)*H1395+(cNES+cHOEX)*I1395+(cNES+cNES)*S1395+(cNES+cOSEX)*N1395+(cNES+cEREX)*O1395+(cNES+cHOEX)*P1395))/(1+cDR)^(((cycle + 0.5)/('Life tables'!$I$2/2))))</f>
        <v>817.49593534298674</v>
      </c>
      <c r="X1395" s="107">
        <f>((L1395+G1395+H1395+I1395+N1395+O1395+P1395+S1395)/('Life tables'!$I$2/2))/(1+oDR)^(((cycle + 0.5)/('Life tables'!$I$2/2)))</f>
        <v>1.3223592196094169</v>
      </c>
      <c r="Y1395" s="31">
        <f>((uNES*L1395+ uOCEX*G1395+uEREX*H1395+uHOEX*I1395+uNES*S1395+ uOCEX*N1395+uEREX*O1395+uHOEX*P1395)/('Life tables'!$I$2/2))/(1+oDR)^(((cycle + 0.5)/('Life tables'!$I$2/2)))</f>
        <v>0.87140533985611524</v>
      </c>
      <c r="Z1395" s="100">
        <f t="shared" si="427"/>
        <v>18246.648895488404</v>
      </c>
      <c r="AA1395" s="107">
        <f>((L1395+G1395+H1395+I1395+N1395+O1395+P1395+S1395)/('Life tables'!$I$2/2))</f>
        <v>2.9239008624113256</v>
      </c>
      <c r="AB1395" s="31">
        <f>((uNES*L1395+ uOCEX*G1395+uEREX*H1395+uHOEX*I1395+uNES*S1395+ uOCEX*N1395+uEREX*O1395+uHOEX*P1395)/('Life tables'!$I$2/2))</f>
        <v>1.9267856925198432</v>
      </c>
    </row>
    <row r="1396" spans="1:28" x14ac:dyDescent="0.25">
      <c r="A1396" s="4">
        <v>1390</v>
      </c>
      <c r="C1396" s="105">
        <f>IF(male=0,VLOOKUP((($A$5:$A$1570/'Life tables'!$I$2)*2)+age,lifetable,13,1),IF(male=1,VLOOKUP((($A$5:$A$1570/'Life tables'!$I$2)*2)+age,lifetable,10,1),"error"))</f>
        <v>6.2725048737357625E-3</v>
      </c>
      <c r="F1396" s="96">
        <f t="shared" si="420"/>
        <v>13.289824200414227</v>
      </c>
      <c r="G1396" s="96">
        <f t="shared" si="421"/>
        <v>1.3349906550012349</v>
      </c>
      <c r="H1396" s="96">
        <f t="shared" si="428"/>
        <v>7.6242430972592562E-2</v>
      </c>
      <c r="I1396" s="96">
        <f t="shared" si="429"/>
        <v>3.0549621036048656E-2</v>
      </c>
      <c r="J1396" s="96">
        <f t="shared" si="422"/>
        <v>9.2404076124777107E-2</v>
      </c>
      <c r="K1396" s="96">
        <f t="shared" si="430"/>
        <v>3.1922648590479746E-2</v>
      </c>
      <c r="L1396" s="96">
        <f t="shared" si="431"/>
        <v>11.723714768689094</v>
      </c>
      <c r="M1396" s="96">
        <f t="shared" si="423"/>
        <v>62.940510938899529</v>
      </c>
      <c r="N1396" s="96">
        <f t="shared" si="424"/>
        <v>6.0613075720571281</v>
      </c>
      <c r="O1396" s="96">
        <f t="shared" si="432"/>
        <v>0.14468278345914645</v>
      </c>
      <c r="P1396" s="96">
        <f t="shared" si="433"/>
        <v>0.14468278345914645</v>
      </c>
      <c r="Q1396" s="96">
        <f t="shared" si="425"/>
        <v>0.43462928983539251</v>
      </c>
      <c r="R1396" s="96">
        <f t="shared" si="426"/>
        <v>1.1341556122475761E-2</v>
      </c>
      <c r="S1396" s="96">
        <f t="shared" si="434"/>
        <v>56.143866953966238</v>
      </c>
      <c r="T1396" s="96">
        <f t="shared" si="438"/>
        <v>459.68947276795842</v>
      </c>
      <c r="U1396" s="96">
        <f t="shared" si="438"/>
        <v>464.65048966340169</v>
      </c>
      <c r="V1396" s="32">
        <f t="shared" si="436"/>
        <v>1000.0000000000007</v>
      </c>
      <c r="W1396" s="100">
        <f>IF(A1396=1,((cPH1_+cPHr+(cNES*L1396+(cNES+cOSEX)*G1396+(cNES+cEREX)*H1396+(cNES+cHOEX)*I1396+(cNES+cNES)*S1396+(cNES+cOSEX)*N1396+(cNES+cEREX)*O1396+(cNES+cHOEX)*P1396)))/(1+cDR)^(A$6:A$65537 + 0.5),(cPHr+(cNES*L1396+(cNES+cOSEX)*G1396+(cNES+cEREX)*H1396+(cNES+cHOEX)*I1396+(cNES+cNES)*S1396+(cNES+cOSEX)*N1396+(cNES+cEREX)*O1396+(cNES+cHOEX)*P1396))/(1+cDR)^(((cycle + 0.5)/('Life tables'!$I$2/2))))</f>
        <v>809.57742024908566</v>
      </c>
      <c r="X1396" s="107">
        <f>((L1396+G1396+H1396+I1396+N1396+O1396+P1396+S1396)/('Life tables'!$I$2/2))/(1+oDR)^(((cycle + 0.5)/('Life tables'!$I$2/2)))</f>
        <v>1.3117170348731266</v>
      </c>
      <c r="Y1396" s="31">
        <f>((uNES*L1396+ uOCEX*G1396+uEREX*H1396+uHOEX*I1396+uNES*S1396+ uOCEX*N1396+uEREX*O1396+uHOEX*P1396)/('Life tables'!$I$2/2))/(1+oDR)^(((cycle + 0.5)/('Life tables'!$I$2/2)))</f>
        <v>0.86439237847600658</v>
      </c>
      <c r="Z1396" s="100">
        <f t="shared" si="427"/>
        <v>18110.337148373877</v>
      </c>
      <c r="AA1396" s="107">
        <f>((L1396+G1396+H1396+I1396+N1396+O1396+P1396+S1396)/('Life tables'!$I$2/2))</f>
        <v>2.9020264530220081</v>
      </c>
      <c r="AB1396" s="31">
        <f>((uNES*L1396+ uOCEX*G1396+uEREX*H1396+uHOEX*I1396+uNES*S1396+ uOCEX*N1396+uEREX*O1396+uHOEX*P1396)/('Life tables'!$I$2/2))</f>
        <v>1.9123709469631243</v>
      </c>
    </row>
    <row r="1397" spans="1:28" x14ac:dyDescent="0.25">
      <c r="A1397" s="4">
        <v>1391</v>
      </c>
      <c r="C1397" s="105">
        <f>IF(male=0,VLOOKUP((($A$5:$A$1570/'Life tables'!$I$2)*2)+age,lifetable,13,1),IF(male=1,VLOOKUP((($A$5:$A$1570/'Life tables'!$I$2)*2)+age,lifetable,10,1),"error"))</f>
        <v>6.2725048737357625E-3</v>
      </c>
      <c r="F1397" s="96">
        <f t="shared" si="420"/>
        <v>13.190313032461809</v>
      </c>
      <c r="G1397" s="96">
        <f t="shared" si="421"/>
        <v>1.3249945499150146</v>
      </c>
      <c r="H1397" s="96">
        <f t="shared" si="428"/>
        <v>7.5671545064758067E-2</v>
      </c>
      <c r="I1397" s="96">
        <f t="shared" si="429"/>
        <v>3.0320872451872035E-2</v>
      </c>
      <c r="J1397" s="96">
        <f t="shared" si="422"/>
        <v>9.1712175509684385E-2</v>
      </c>
      <c r="K1397" s="96">
        <f t="shared" si="430"/>
        <v>3.1683619089602356E-2</v>
      </c>
      <c r="L1397" s="96">
        <f t="shared" si="431"/>
        <v>11.635930270430878</v>
      </c>
      <c r="M1397" s="96">
        <f t="shared" si="423"/>
        <v>62.469724536178823</v>
      </c>
      <c r="N1397" s="96">
        <f t="shared" si="424"/>
        <v>6.0159698214563635</v>
      </c>
      <c r="O1397" s="96">
        <f t="shared" si="432"/>
        <v>0.14360057605179835</v>
      </c>
      <c r="P1397" s="96">
        <f t="shared" si="433"/>
        <v>0.14360057605179835</v>
      </c>
      <c r="Q1397" s="96">
        <f t="shared" si="425"/>
        <v>0.43137832226575684</v>
      </c>
      <c r="R1397" s="96">
        <f t="shared" si="426"/>
        <v>1.1256722835797508E-2</v>
      </c>
      <c r="S1397" s="96">
        <f t="shared" si="434"/>
        <v>55.723918517517305</v>
      </c>
      <c r="T1397" s="96">
        <f t="shared" si="438"/>
        <v>460.21256326573388</v>
      </c>
      <c r="U1397" s="96">
        <f t="shared" si="438"/>
        <v>464.69343000532706</v>
      </c>
      <c r="V1397" s="32">
        <f t="shared" si="436"/>
        <v>1000.0000000000007</v>
      </c>
      <c r="W1397" s="100">
        <f>IF(A1397=1,((cPH1_+cPHr+(cNES*L1397+(cNES+cOSEX)*G1397+(cNES+cEREX)*H1397+(cNES+cHOEX)*I1397+(cNES+cNES)*S1397+(cNES+cOSEX)*N1397+(cNES+cEREX)*O1397+(cNES+cHOEX)*P1397)))/(1+cDR)^(A$6:A$65537 + 0.5),(cPHr+(cNES*L1397+(cNES+cOSEX)*G1397+(cNES+cEREX)*H1397+(cNES+cHOEX)*I1397+(cNES+cNES)*S1397+(cNES+cOSEX)*N1397+(cNES+cEREX)*O1397+(cNES+cHOEX)*P1397))/(1+cDR)^(((cycle + 0.5)/('Life tables'!$I$2/2))))</f>
        <v>801.73565796094772</v>
      </c>
      <c r="X1397" s="107">
        <f>((L1397+G1397+H1397+I1397+N1397+O1397+P1397+S1397)/('Life tables'!$I$2/2))/(1+oDR)^(((cycle + 0.5)/('Life tables'!$I$2/2)))</f>
        <v>1.3011605005461284</v>
      </c>
      <c r="Y1397" s="31">
        <f>((uNES*L1397+ uOCEX*G1397+uEREX*H1397+uHOEX*I1397+uNES*S1397+ uOCEX*N1397+uEREX*O1397+uHOEX*P1397)/('Life tables'!$I$2/2))/(1+oDR)^(((cycle + 0.5)/('Life tables'!$I$2/2)))</f>
        <v>0.85743585872163464</v>
      </c>
      <c r="Z1397" s="100">
        <f t="shared" si="427"/>
        <v>17975.044877385895</v>
      </c>
      <c r="AA1397" s="107">
        <f>((L1397+G1397+H1397+I1397+N1397+O1397+P1397+S1397)/('Life tables'!$I$2/2))</f>
        <v>2.8803156989327325</v>
      </c>
      <c r="AB1397" s="31">
        <f>((uNES*L1397+ uOCEX*G1397+uEREX*H1397+uHOEX*I1397+uNES*S1397+ uOCEX*N1397+uEREX*O1397+uHOEX*P1397)/('Life tables'!$I$2/2))</f>
        <v>1.8980640464164154</v>
      </c>
    </row>
    <row r="1398" spans="1:28" x14ac:dyDescent="0.25">
      <c r="A1398" s="4">
        <v>1392</v>
      </c>
      <c r="C1398" s="105">
        <f>IF(male=0,VLOOKUP((($A$5:$A$1570/'Life tables'!$I$2)*2)+age,lifetable,13,1),IF(male=1,VLOOKUP((($A$5:$A$1570/'Life tables'!$I$2)*2)+age,lifetable,10,1),"error"))</f>
        <v>6.2725048737357625E-3</v>
      </c>
      <c r="F1398" s="96">
        <f t="shared" si="420"/>
        <v>13.091549832316666</v>
      </c>
      <c r="G1398" s="96">
        <f t="shared" si="421"/>
        <v>1.3150735797604451</v>
      </c>
      <c r="H1398" s="96">
        <f t="shared" si="428"/>
        <v>7.5104950175604923E-2</v>
      </c>
      <c r="I1398" s="96">
        <f t="shared" si="429"/>
        <v>3.0093843238299181E-2</v>
      </c>
      <c r="J1398" s="96">
        <f t="shared" si="422"/>
        <v>9.1025475510729259E-2</v>
      </c>
      <c r="K1398" s="96">
        <f t="shared" si="430"/>
        <v>3.1446386235024319E-2</v>
      </c>
      <c r="L1398" s="96">
        <f t="shared" si="431"/>
        <v>11.548805597396562</v>
      </c>
      <c r="M1398" s="96">
        <f t="shared" si="423"/>
        <v>62.002456896623123</v>
      </c>
      <c r="N1398" s="96">
        <f t="shared" si="424"/>
        <v>5.9709709353722378</v>
      </c>
      <c r="O1398" s="96">
        <f t="shared" si="432"/>
        <v>0.14252645730533739</v>
      </c>
      <c r="P1398" s="96">
        <f t="shared" si="433"/>
        <v>0.14252645730533739</v>
      </c>
      <c r="Q1398" s="96">
        <f t="shared" si="425"/>
        <v>0.42815165315688508</v>
      </c>
      <c r="R1398" s="96">
        <f t="shared" si="426"/>
        <v>1.1172523612130855E-2</v>
      </c>
      <c r="S1398" s="96">
        <f t="shared" si="434"/>
        <v>55.307108869871193</v>
      </c>
      <c r="T1398" s="96">
        <f t="shared" si="438"/>
        <v>460.73174039440147</v>
      </c>
      <c r="U1398" s="96">
        <f t="shared" si="438"/>
        <v>464.73604891517419</v>
      </c>
      <c r="V1398" s="32">
        <f t="shared" si="436"/>
        <v>1000.0000000000007</v>
      </c>
      <c r="W1398" s="100">
        <f>IF(A1398=1,((cPH1_+cPHr+(cNES*L1398+(cNES+cOSEX)*G1398+(cNES+cEREX)*H1398+(cNES+cHOEX)*I1398+(cNES+cNES)*S1398+(cNES+cOSEX)*N1398+(cNES+cEREX)*O1398+(cNES+cHOEX)*P1398)))/(1+cDR)^(A$6:A$65537 + 0.5),(cPHr+(cNES*L1398+(cNES+cOSEX)*G1398+(cNES+cEREX)*H1398+(cNES+cHOEX)*I1398+(cNES+cNES)*S1398+(cNES+cOSEX)*N1398+(cNES+cEREX)*O1398+(cNES+cHOEX)*P1398))/(1+cDR)^(((cycle + 0.5)/('Life tables'!$I$2/2))))</f>
        <v>793.96990483642548</v>
      </c>
      <c r="X1398" s="107">
        <f>((L1398+G1398+H1398+I1398+N1398+O1398+P1398+S1398)/('Life tables'!$I$2/2))/(1+oDR)^(((cycle + 0.5)/('Life tables'!$I$2/2)))</f>
        <v>1.290688927158798</v>
      </c>
      <c r="Y1398" s="31">
        <f>((uNES*L1398+ uOCEX*G1398+uEREX*H1398+uHOEX*I1398+uNES*S1398+ uOCEX*N1398+uEREX*O1398+uHOEX*P1398)/('Life tables'!$I$2/2))/(1+oDR)^(((cycle + 0.5)/('Life tables'!$I$2/2)))</f>
        <v>0.85053532625162942</v>
      </c>
      <c r="Z1398" s="100">
        <f t="shared" si="427"/>
        <v>17840.764467408575</v>
      </c>
      <c r="AA1398" s="107">
        <f>((L1398+G1398+H1398+I1398+N1398+O1398+P1398+S1398)/('Life tables'!$I$2/2))</f>
        <v>2.8587673754403773</v>
      </c>
      <c r="AB1398" s="31">
        <f>((uNES*L1398+ uOCEX*G1398+uEREX*H1398+uHOEX*I1398+uNES*S1398+ uOCEX*N1398+uEREX*O1398+uHOEX*P1398)/('Life tables'!$I$2/2))</f>
        <v>1.8838641838356314</v>
      </c>
    </row>
    <row r="1399" spans="1:28" x14ac:dyDescent="0.25">
      <c r="A1399" s="4">
        <v>1393</v>
      </c>
      <c r="C1399" s="105">
        <f>IF(male=0,VLOOKUP((($A$5:$A$1570/'Life tables'!$I$2)*2)+age,lifetable,13,1),IF(male=1,VLOOKUP((($A$5:$A$1570/'Life tables'!$I$2)*2)+age,lifetable,10,1),"error"))</f>
        <v>6.2725048737357625E-3</v>
      </c>
      <c r="F1399" s="96">
        <f t="shared" si="420"/>
        <v>12.993528864160073</v>
      </c>
      <c r="G1399" s="96">
        <f t="shared" si="421"/>
        <v>1.3052271683625318</v>
      </c>
      <c r="H1399" s="96">
        <f t="shared" si="428"/>
        <v>7.4542613399298074E-2</v>
      </c>
      <c r="I1399" s="96">
        <f t="shared" si="429"/>
        <v>2.9868520210273183E-2</v>
      </c>
      <c r="J1399" s="96">
        <f t="shared" si="422"/>
        <v>9.0343936246794973E-2</v>
      </c>
      <c r="K1399" s="96">
        <f t="shared" si="430"/>
        <v>3.1210936249097192E-2</v>
      </c>
      <c r="L1399" s="96">
        <f t="shared" si="431"/>
        <v>11.462335689692077</v>
      </c>
      <c r="M1399" s="96">
        <f t="shared" si="423"/>
        <v>61.538681826264948</v>
      </c>
      <c r="N1399" s="96">
        <f t="shared" si="424"/>
        <v>5.9263083912689298</v>
      </c>
      <c r="O1399" s="96">
        <f t="shared" si="432"/>
        <v>0.14146036700709497</v>
      </c>
      <c r="P1399" s="96">
        <f t="shared" si="433"/>
        <v>0.14146036700709497</v>
      </c>
      <c r="Q1399" s="96">
        <f t="shared" si="425"/>
        <v>0.42494910162900174</v>
      </c>
      <c r="R1399" s="96">
        <f t="shared" si="426"/>
        <v>1.1088953731457683E-2</v>
      </c>
      <c r="S1399" s="96">
        <f t="shared" si="434"/>
        <v>54.89341464562137</v>
      </c>
      <c r="T1399" s="96">
        <f t="shared" si="438"/>
        <v>461.24703343227725</v>
      </c>
      <c r="U1399" s="96">
        <f t="shared" si="438"/>
        <v>464.77834880515474</v>
      </c>
      <c r="V1399" s="32">
        <f t="shared" si="436"/>
        <v>1000.0000000000007</v>
      </c>
      <c r="W1399" s="100">
        <f>IF(A1399=1,((cPH1_+cPHr+(cNES*L1399+(cNES+cOSEX)*G1399+(cNES+cEREX)*H1399+(cNES+cHOEX)*I1399+(cNES+cNES)*S1399+(cNES+cOSEX)*N1399+(cNES+cEREX)*O1399+(cNES+cHOEX)*P1399)))/(1+cDR)^(A$6:A$65537 + 0.5),(cPHr+(cNES*L1399+(cNES+cOSEX)*G1399+(cNES+cEREX)*H1399+(cNES+cHOEX)*I1399+(cNES+cNES)*S1399+(cNES+cOSEX)*N1399+(cNES+cEREX)*O1399+(cNES+cHOEX)*P1399))/(1+cDR)^(((cycle + 0.5)/('Life tables'!$I$2/2))))</f>
        <v>786.27942441978337</v>
      </c>
      <c r="X1399" s="107">
        <f>((L1399+G1399+H1399+I1399+N1399+O1399+P1399+S1399)/('Life tables'!$I$2/2))/(1+oDR)^(((cycle + 0.5)/('Life tables'!$I$2/2)))</f>
        <v>1.2803016307972064</v>
      </c>
      <c r="Y1399" s="31">
        <f>((uNES*L1399+ uOCEX*G1399+uEREX*H1399+uHOEX*I1399+uNES*S1399+ uOCEX*N1399+uEREX*O1399+uHOEX*P1399)/('Life tables'!$I$2/2))/(1+oDR)^(((cycle + 0.5)/('Life tables'!$I$2/2)))</f>
        <v>0.84369033038554653</v>
      </c>
      <c r="Z1399" s="100">
        <f t="shared" si="427"/>
        <v>17707.48835982657</v>
      </c>
      <c r="AA1399" s="107">
        <f>((L1399+G1399+H1399+I1399+N1399+O1399+P1399+S1399)/('Life tables'!$I$2/2))</f>
        <v>2.8373802670188528</v>
      </c>
      <c r="AB1399" s="31">
        <f>((uNES*L1399+ uOCEX*G1399+uEREX*H1399+uHOEX*I1399+uNES*S1399+ uOCEX*N1399+uEREX*O1399+uHOEX*P1399)/('Life tables'!$I$2/2))</f>
        <v>1.8697705582238251</v>
      </c>
    </row>
    <row r="1400" spans="1:28" x14ac:dyDescent="0.25">
      <c r="A1400" s="4">
        <v>1394</v>
      </c>
      <c r="C1400" s="105">
        <f>IF(male=0,VLOOKUP((($A$5:$A$1570/'Life tables'!$I$2)*2)+age,lifetable,13,1),IF(male=1,VLOOKUP((($A$5:$A$1570/'Life tables'!$I$2)*2)+age,lifetable,10,1),"error"))</f>
        <v>6.2725048737357625E-3</v>
      </c>
      <c r="F1400" s="96">
        <f t="shared" si="420"/>
        <v>12.896244440682137</v>
      </c>
      <c r="G1400" s="96">
        <f t="shared" si="421"/>
        <v>1.2954547444190925</v>
      </c>
      <c r="H1400" s="96">
        <f t="shared" si="428"/>
        <v>7.3984502108292896E-2</v>
      </c>
      <c r="I1400" s="96">
        <f t="shared" si="429"/>
        <v>2.9644890294245493E-2</v>
      </c>
      <c r="J1400" s="96">
        <f t="shared" si="422"/>
        <v>8.9667518174046487E-2</v>
      </c>
      <c r="K1400" s="96">
        <f t="shared" si="430"/>
        <v>3.0977255470692553E-2</v>
      </c>
      <c r="L1400" s="96">
        <f t="shared" si="431"/>
        <v>11.376515530215768</v>
      </c>
      <c r="M1400" s="96">
        <f t="shared" si="423"/>
        <v>61.078373321886531</v>
      </c>
      <c r="N1400" s="96">
        <f t="shared" si="424"/>
        <v>5.8819796849802293</v>
      </c>
      <c r="O1400" s="96">
        <f t="shared" si="432"/>
        <v>0.14040224538288321</v>
      </c>
      <c r="P1400" s="96">
        <f t="shared" si="433"/>
        <v>0.14040224538288321</v>
      </c>
      <c r="Q1400" s="96">
        <f t="shared" si="425"/>
        <v>0.42177048811953399</v>
      </c>
      <c r="R1400" s="96">
        <f t="shared" si="426"/>
        <v>1.1006008508131982E-2</v>
      </c>
      <c r="S1400" s="96">
        <f t="shared" si="434"/>
        <v>54.482812649512873</v>
      </c>
      <c r="T1400" s="96">
        <f t="shared" ref="T1400:U1415" si="439">J1400+Q1400+T1399</f>
        <v>461.75847143857084</v>
      </c>
      <c r="U1400" s="96">
        <f t="shared" si="439"/>
        <v>464.82033206913354</v>
      </c>
      <c r="V1400" s="32">
        <f t="shared" si="436"/>
        <v>1000.0000000000007</v>
      </c>
      <c r="W1400" s="100">
        <f>IF(A1400=1,((cPH1_+cPHr+(cNES*L1400+(cNES+cOSEX)*G1400+(cNES+cEREX)*H1400+(cNES+cHOEX)*I1400+(cNES+cNES)*S1400+(cNES+cOSEX)*N1400+(cNES+cEREX)*O1400+(cNES+cHOEX)*P1400)))/(1+cDR)^(A$6:A$65537 + 0.5),(cPHr+(cNES*L1400+(cNES+cOSEX)*G1400+(cNES+cEREX)*H1400+(cNES+cHOEX)*I1400+(cNES+cNES)*S1400+(cNES+cOSEX)*N1400+(cNES+cEREX)*O1400+(cNES+cHOEX)*P1400))/(1+cDR)^(((cycle + 0.5)/('Life tables'!$I$2/2))))</f>
        <v>778.66348737304691</v>
      </c>
      <c r="X1400" s="107">
        <f>((L1400+G1400+H1400+I1400+N1400+O1400+P1400+S1400)/('Life tables'!$I$2/2))/(1+oDR)^(((cycle + 0.5)/('Life tables'!$I$2/2)))</f>
        <v>1.2699979330581268</v>
      </c>
      <c r="Y1400" s="31">
        <f>((uNES*L1400+ uOCEX*G1400+uEREX*H1400+uHOEX*I1400+uNES*S1400+ uOCEX*N1400+uEREX*O1400+uHOEX*P1400)/('Life tables'!$I$2/2))/(1+oDR)^(((cycle + 0.5)/('Life tables'!$I$2/2)))</f>
        <v>0.83690042407422338</v>
      </c>
      <c r="Z1400" s="100">
        <f t="shared" si="427"/>
        <v>17575.209052121154</v>
      </c>
      <c r="AA1400" s="107">
        <f>((L1400+G1400+H1400+I1400+N1400+O1400+P1400+S1400)/('Life tables'!$I$2/2))</f>
        <v>2.816153167249857</v>
      </c>
      <c r="AB1400" s="31">
        <f>((uNES*L1400+ uOCEX*G1400+uEREX*H1400+uHOEX*I1400+uNES*S1400+ uOCEX*N1400+uEREX*O1400+uHOEX*P1400)/('Life tables'!$I$2/2))</f>
        <v>1.8557823745855671</v>
      </c>
    </row>
    <row r="1401" spans="1:28" x14ac:dyDescent="0.25">
      <c r="A1401" s="4">
        <v>1395</v>
      </c>
      <c r="C1401" s="105">
        <f>IF(male=0,VLOOKUP((($A$5:$A$1570/'Life tables'!$I$2)*2)+age,lifetable,13,1),IF(male=1,VLOOKUP((($A$5:$A$1570/'Life tables'!$I$2)*2)+age,lifetable,10,1),"error"))</f>
        <v>6.2725048737357625E-3</v>
      </c>
      <c r="F1401" s="96">
        <f t="shared" si="420"/>
        <v>12.799690922495277</v>
      </c>
      <c r="G1401" s="96">
        <f t="shared" si="421"/>
        <v>1.2857557414418421</v>
      </c>
      <c r="H1401" s="96">
        <f t="shared" si="428"/>
        <v>7.3430583949970443E-2</v>
      </c>
      <c r="I1401" s="96">
        <f t="shared" si="429"/>
        <v>2.9422940526827659E-2</v>
      </c>
      <c r="J1401" s="96">
        <f t="shared" si="422"/>
        <v>8.8996182081852337E-2</v>
      </c>
      <c r="K1401" s="96">
        <f t="shared" si="430"/>
        <v>3.0745330353793149E-2</v>
      </c>
      <c r="L1401" s="96">
        <f t="shared" si="431"/>
        <v>11.291340144140991</v>
      </c>
      <c r="M1401" s="96">
        <f t="shared" si="423"/>
        <v>60.621505569800988</v>
      </c>
      <c r="N1401" s="96">
        <f t="shared" si="424"/>
        <v>5.8379823305921619</v>
      </c>
      <c r="O1401" s="96">
        <f t="shared" si="432"/>
        <v>0.1393520330941932</v>
      </c>
      <c r="P1401" s="96">
        <f t="shared" si="433"/>
        <v>0.1393520330941932</v>
      </c>
      <c r="Q1401" s="96">
        <f t="shared" si="425"/>
        <v>0.41861563437469557</v>
      </c>
      <c r="R1401" s="96">
        <f t="shared" si="426"/>
        <v>1.0923683290660239E-2</v>
      </c>
      <c r="S1401" s="96">
        <f t="shared" si="434"/>
        <v>54.075279855355085</v>
      </c>
      <c r="T1401" s="96">
        <f t="shared" si="439"/>
        <v>462.26608325502741</v>
      </c>
      <c r="U1401" s="96">
        <f t="shared" si="439"/>
        <v>464.86200108277802</v>
      </c>
      <c r="V1401" s="32">
        <f t="shared" si="436"/>
        <v>1000.0000000000007</v>
      </c>
      <c r="W1401" s="100">
        <f>IF(A1401=1,((cPH1_+cPHr+(cNES*L1401+(cNES+cOSEX)*G1401+(cNES+cEREX)*H1401+(cNES+cHOEX)*I1401+(cNES+cNES)*S1401+(cNES+cOSEX)*N1401+(cNES+cEREX)*O1401+(cNES+cHOEX)*P1401)))/(1+cDR)^(A$6:A$65537 + 0.5),(cPHr+(cNES*L1401+(cNES+cOSEX)*G1401+(cNES+cEREX)*H1401+(cNES+cHOEX)*I1401+(cNES+cNES)*S1401+(cNES+cOSEX)*N1401+(cNES+cEREX)*O1401+(cNES+cHOEX)*P1401))/(1+cDR)^(((cycle + 0.5)/('Life tables'!$I$2/2))))</f>
        <v>771.12137140797006</v>
      </c>
      <c r="X1401" s="107">
        <f>((L1401+G1401+H1401+I1401+N1401+O1401+P1401+S1401)/('Life tables'!$I$2/2))/(1+oDR)^(((cycle + 0.5)/('Life tables'!$I$2/2)))</f>
        <v>1.2597771610044111</v>
      </c>
      <c r="Y1401" s="31">
        <f>((uNES*L1401+ uOCEX*G1401+uEREX*H1401+uHOEX*I1401+uNES*S1401+ uOCEX*N1401+uEREX*O1401+uHOEX*P1401)/('Life tables'!$I$2/2))/(1+oDR)^(((cycle + 0.5)/('Life tables'!$I$2/2)))</f>
        <v>0.83016516387038053</v>
      </c>
      <c r="Z1401" s="100">
        <f t="shared" si="427"/>
        <v>17443.919097468548</v>
      </c>
      <c r="AA1401" s="107">
        <f>((L1401+G1401+H1401+I1401+N1401+O1401+P1401+S1401)/('Life tables'!$I$2/2))</f>
        <v>2.7950848787541647</v>
      </c>
      <c r="AB1401" s="31">
        <f>((uNES*L1401+ uOCEX*G1401+uEREX*H1401+uHOEX*I1401+uNES*S1401+ uOCEX*N1401+uEREX*O1401+uHOEX*P1401)/('Life tables'!$I$2/2))</f>
        <v>1.841898843881683</v>
      </c>
    </row>
    <row r="1402" spans="1:28" x14ac:dyDescent="0.25">
      <c r="A1402" s="4">
        <v>1396</v>
      </c>
      <c r="C1402" s="105">
        <f>IF(male=0,VLOOKUP((($A$5:$A$1570/'Life tables'!$I$2)*2)+age,lifetable,13,1),IF(male=1,VLOOKUP((($A$5:$A$1570/'Life tables'!$I$2)*2)+age,lifetable,10,1),"error"))</f>
        <v>6.2725048737357625E-3</v>
      </c>
      <c r="F1402" s="96">
        <f t="shared" si="420"/>
        <v>12.703862717561021</v>
      </c>
      <c r="G1402" s="96">
        <f t="shared" si="421"/>
        <v>1.276129597698813</v>
      </c>
      <c r="H1402" s="96">
        <f t="shared" si="428"/>
        <v>7.2880826843348998E-2</v>
      </c>
      <c r="I1402" s="96">
        <f t="shared" si="429"/>
        <v>2.9202658053473718E-2</v>
      </c>
      <c r="J1402" s="96">
        <f t="shared" si="422"/>
        <v>8.8329889088799074E-2</v>
      </c>
      <c r="K1402" s="96">
        <f t="shared" si="430"/>
        <v>3.0515147466116024E-2</v>
      </c>
      <c r="L1402" s="96">
        <f t="shared" si="431"/>
        <v>11.206804598410471</v>
      </c>
      <c r="M1402" s="96">
        <f t="shared" si="423"/>
        <v>60.16805294463424</v>
      </c>
      <c r="N1402" s="96">
        <f t="shared" si="424"/>
        <v>5.7943138603256816</v>
      </c>
      <c r="O1402" s="96">
        <f t="shared" si="432"/>
        <v>0.13830967123539498</v>
      </c>
      <c r="P1402" s="96">
        <f t="shared" si="433"/>
        <v>0.13830967123539498</v>
      </c>
      <c r="Q1402" s="96">
        <f t="shared" si="425"/>
        <v>0.41548436344107481</v>
      </c>
      <c r="R1402" s="96">
        <f t="shared" si="426"/>
        <v>1.0841973461481936E-2</v>
      </c>
      <c r="S1402" s="96">
        <f t="shared" si="434"/>
        <v>53.67079340493521</v>
      </c>
      <c r="T1402" s="96">
        <f t="shared" si="439"/>
        <v>462.76989750755729</v>
      </c>
      <c r="U1402" s="96">
        <f t="shared" si="439"/>
        <v>464.90335820370564</v>
      </c>
      <c r="V1402" s="32">
        <f t="shared" si="436"/>
        <v>1000.0000000000007</v>
      </c>
      <c r="W1402" s="100">
        <f>IF(A1402=1,((cPH1_+cPHr+(cNES*L1402+(cNES+cOSEX)*G1402+(cNES+cEREX)*H1402+(cNES+cHOEX)*I1402+(cNES+cNES)*S1402+(cNES+cOSEX)*N1402+(cNES+cEREX)*O1402+(cNES+cHOEX)*P1402)))/(1+cDR)^(A$6:A$65537 + 0.5),(cPHr+(cNES*L1402+(cNES+cOSEX)*G1402+(cNES+cEREX)*H1402+(cNES+cHOEX)*I1402+(cNES+cNES)*S1402+(cNES+cOSEX)*N1402+(cNES+cEREX)*O1402+(cNES+cHOEX)*P1402))/(1+cDR)^(((cycle + 0.5)/('Life tables'!$I$2/2))))</f>
        <v>763.65236121862415</v>
      </c>
      <c r="X1402" s="107">
        <f>((L1402+G1402+H1402+I1402+N1402+O1402+P1402+S1402)/('Life tables'!$I$2/2))/(1+oDR)^(((cycle + 0.5)/('Life tables'!$I$2/2)))</f>
        <v>1.2496386471207446</v>
      </c>
      <c r="Y1402" s="31">
        <f>((uNES*L1402+ uOCEX*G1402+uEREX*H1402+uHOEX*I1402+uNES*S1402+ uOCEX*N1402+uEREX*O1402+uHOEX*P1402)/('Life tables'!$I$2/2))/(1+oDR)^(((cycle + 0.5)/('Life tables'!$I$2/2)))</f>
        <v>0.8234841098994683</v>
      </c>
      <c r="Z1402" s="100">
        <f t="shared" si="427"/>
        <v>17313.611104340533</v>
      </c>
      <c r="AA1402" s="107">
        <f>((L1402+G1402+H1402+I1402+N1402+O1402+P1402+S1402)/('Life tables'!$I$2/2))</f>
        <v>2.7741742131234659</v>
      </c>
      <c r="AB1402" s="31">
        <f>((uNES*L1402+ uOCEX*G1402+uEREX*H1402+uHOEX*I1402+uNES*S1402+ uOCEX*N1402+uEREX*O1402+uHOEX*P1402)/('Life tables'!$I$2/2))</f>
        <v>1.8281191829843428</v>
      </c>
    </row>
    <row r="1403" spans="1:28" x14ac:dyDescent="0.25">
      <c r="A1403" s="4">
        <v>1397</v>
      </c>
      <c r="C1403" s="105">
        <f>IF(male=0,VLOOKUP((($A$5:$A$1570/'Life tables'!$I$2)*2)+age,lifetable,13,1),IF(male=1,VLOOKUP((($A$5:$A$1570/'Life tables'!$I$2)*2)+age,lifetable,10,1),"error"))</f>
        <v>6.2725048737357625E-3</v>
      </c>
      <c r="F1403" s="96">
        <f t="shared" si="420"/>
        <v>12.608754280629672</v>
      </c>
      <c r="G1403" s="96">
        <f t="shared" si="421"/>
        <v>1.2665757561580673</v>
      </c>
      <c r="H1403" s="96">
        <f t="shared" si="428"/>
        <v>7.2335198975869486E-2</v>
      </c>
      <c r="I1403" s="96">
        <f t="shared" si="429"/>
        <v>2.8984030127192112E-2</v>
      </c>
      <c r="J1403" s="96">
        <f t="shared" si="422"/>
        <v>8.7668600638795433E-2</v>
      </c>
      <c r="K1403" s="96">
        <f t="shared" si="430"/>
        <v>3.0286693487766584E-2</v>
      </c>
      <c r="L1403" s="96">
        <f t="shared" si="431"/>
        <v>11.122904001241981</v>
      </c>
      <c r="M1403" s="96">
        <f t="shared" si="423"/>
        <v>59.717990008108124</v>
      </c>
      <c r="N1403" s="96">
        <f t="shared" si="424"/>
        <v>5.7509718244194872</v>
      </c>
      <c r="O1403" s="96">
        <f t="shared" si="432"/>
        <v>0.13727510133094015</v>
      </c>
      <c r="P1403" s="96">
        <f t="shared" si="433"/>
        <v>0.13727510133094015</v>
      </c>
      <c r="Q1403" s="96">
        <f t="shared" si="425"/>
        <v>0.41237649965723183</v>
      </c>
      <c r="R1403" s="96">
        <f t="shared" si="426"/>
        <v>1.0760874436750275E-2</v>
      </c>
      <c r="S1403" s="96">
        <f t="shared" si="434"/>
        <v>53.269330606932776</v>
      </c>
      <c r="T1403" s="96">
        <f t="shared" si="439"/>
        <v>463.2699426078533</v>
      </c>
      <c r="U1403" s="96">
        <f t="shared" si="439"/>
        <v>464.94440577163016</v>
      </c>
      <c r="V1403" s="32">
        <f t="shared" si="436"/>
        <v>1000.0000000000007</v>
      </c>
      <c r="W1403" s="100">
        <f>IF(A1403=1,((cPH1_+cPHr+(cNES*L1403+(cNES+cOSEX)*G1403+(cNES+cEREX)*H1403+(cNES+cHOEX)*I1403+(cNES+cNES)*S1403+(cNES+cOSEX)*N1403+(cNES+cEREX)*O1403+(cNES+cHOEX)*P1403)))/(1+cDR)^(A$6:A$65537 + 0.5),(cPHr+(cNES*L1403+(cNES+cOSEX)*G1403+(cNES+cEREX)*H1403+(cNES+cHOEX)*I1403+(cNES+cNES)*S1403+(cNES+cOSEX)*N1403+(cNES+cEREX)*O1403+(cNES+cHOEX)*P1403))/(1+cDR)^(((cycle + 0.5)/('Life tables'!$I$2/2))))</f>
        <v>756.25574841459695</v>
      </c>
      <c r="X1403" s="107">
        <f>((L1403+G1403+H1403+I1403+N1403+O1403+P1403+S1403)/('Life tables'!$I$2/2))/(1+oDR)^(((cycle + 0.5)/('Life tables'!$I$2/2)))</f>
        <v>1.2395817292697588</v>
      </c>
      <c r="Y1403" s="31">
        <f>((uNES*L1403+ uOCEX*G1403+uEREX*H1403+uHOEX*I1403+uNES*S1403+ uOCEX*N1403+uEREX*O1403+uHOEX*P1403)/('Life tables'!$I$2/2))/(1+oDR)^(((cycle + 0.5)/('Life tables'!$I$2/2)))</f>
        <v>0.81685682583075403</v>
      </c>
      <c r="Z1403" s="100">
        <f t="shared" si="427"/>
        <v>17184.27773610736</v>
      </c>
      <c r="AA1403" s="107">
        <f>((L1403+G1403+H1403+I1403+N1403+O1403+P1403+S1403)/('Life tables'!$I$2/2))</f>
        <v>2.7534199908527244</v>
      </c>
      <c r="AB1403" s="31">
        <f>((uNES*L1403+ uOCEX*G1403+uEREX*H1403+uHOEX*I1403+uNES*S1403+ uOCEX*N1403+uEREX*O1403+uHOEX*P1403)/('Life tables'!$I$2/2))</f>
        <v>1.8144426146325028</v>
      </c>
    </row>
    <row r="1404" spans="1:28" x14ac:dyDescent="0.25">
      <c r="A1404" s="4">
        <v>1398</v>
      </c>
      <c r="C1404" s="105">
        <f>IF(male=0,VLOOKUP((($A$5:$A$1570/'Life tables'!$I$2)*2)+age,lifetable,13,1),IF(male=1,VLOOKUP((($A$5:$A$1570/'Life tables'!$I$2)*2)+age,lifetable,10,1),"error"))</f>
        <v>6.2725048737357625E-3</v>
      </c>
      <c r="F1404" s="96">
        <f t="shared" si="420"/>
        <v>12.514360112692383</v>
      </c>
      <c r="G1404" s="96">
        <f t="shared" si="421"/>
        <v>1.2570936644326576</v>
      </c>
      <c r="H1404" s="96">
        <f t="shared" si="428"/>
        <v>7.1793668800252133E-2</v>
      </c>
      <c r="I1404" s="96">
        <f t="shared" si="429"/>
        <v>2.8767044107286189E-2</v>
      </c>
      <c r="J1404" s="96">
        <f t="shared" si="422"/>
        <v>8.7012278497262466E-2</v>
      </c>
      <c r="K1404" s="96">
        <f t="shared" si="430"/>
        <v>3.0059955209922481E-2</v>
      </c>
      <c r="L1404" s="96">
        <f t="shared" si="431"/>
        <v>11.039633501645003</v>
      </c>
      <c r="M1404" s="96">
        <f t="shared" si="423"/>
        <v>59.271291507824877</v>
      </c>
      <c r="N1404" s="96">
        <f t="shared" si="424"/>
        <v>5.7079537910129607</v>
      </c>
      <c r="O1404" s="96">
        <f t="shared" si="432"/>
        <v>0.13624826533256784</v>
      </c>
      <c r="P1404" s="96">
        <f t="shared" si="433"/>
        <v>0.13624826533256784</v>
      </c>
      <c r="Q1404" s="96">
        <f t="shared" si="425"/>
        <v>0.40929186864530515</v>
      </c>
      <c r="R1404" s="96">
        <f t="shared" si="426"/>
        <v>1.0680381666113152E-2</v>
      </c>
      <c r="S1404" s="96">
        <f t="shared" si="434"/>
        <v>52.870868935835361</v>
      </c>
      <c r="T1404" s="96">
        <f t="shared" si="439"/>
        <v>463.76624675499585</v>
      </c>
      <c r="U1404" s="96">
        <f t="shared" si="439"/>
        <v>464.98514610850617</v>
      </c>
      <c r="V1404" s="32">
        <f t="shared" si="436"/>
        <v>1000.0000000000007</v>
      </c>
      <c r="W1404" s="100">
        <f>IF(A1404=1,((cPH1_+cPHr+(cNES*L1404+(cNES+cOSEX)*G1404+(cNES+cEREX)*H1404+(cNES+cHOEX)*I1404+(cNES+cNES)*S1404+(cNES+cOSEX)*N1404+(cNES+cEREX)*O1404+(cNES+cHOEX)*P1404)))/(1+cDR)^(A$6:A$65537 + 0.5),(cPHr+(cNES*L1404+(cNES+cOSEX)*G1404+(cNES+cEREX)*H1404+(cNES+cHOEX)*I1404+(cNES+cNES)*S1404+(cNES+cOSEX)*N1404+(cNES+cEREX)*O1404+(cNES+cHOEX)*P1404))/(1+cDR)^(((cycle + 0.5)/('Life tables'!$I$2/2))))</f>
        <v>748.930831454805</v>
      </c>
      <c r="X1404" s="107">
        <f>((L1404+G1404+H1404+I1404+N1404+O1404+P1404+S1404)/('Life tables'!$I$2/2))/(1+oDR)^(((cycle + 0.5)/('Life tables'!$I$2/2)))</f>
        <v>1.229605750648511</v>
      </c>
      <c r="Y1404" s="31">
        <f>((uNES*L1404+ uOCEX*G1404+uEREX*H1404+uHOEX*I1404+uNES*S1404+ uOCEX*N1404+uEREX*O1404+uHOEX*P1404)/('Life tables'!$I$2/2))/(1+oDR)^(((cycle + 0.5)/('Life tables'!$I$2/2)))</f>
        <v>0.81028287884864747</v>
      </c>
      <c r="Z1404" s="100">
        <f t="shared" si="427"/>
        <v>17055.911710642991</v>
      </c>
      <c r="AA1404" s="107">
        <f>((L1404+G1404+H1404+I1404+N1404+O1404+P1404+S1404)/('Life tables'!$I$2/2))</f>
        <v>2.7328210412730658</v>
      </c>
      <c r="AB1404" s="31">
        <f>((uNES*L1404+ uOCEX*G1404+uEREX*H1404+uHOEX*I1404+uNES*S1404+ uOCEX*N1404+uEREX*O1404+uHOEX*P1404)/('Life tables'!$I$2/2))</f>
        <v>1.8008683673876893</v>
      </c>
    </row>
    <row r="1405" spans="1:28" x14ac:dyDescent="0.25">
      <c r="A1405" s="4">
        <v>1399</v>
      </c>
      <c r="C1405" s="105">
        <f>IF(male=0,VLOOKUP((($A$5:$A$1570/'Life tables'!$I$2)*2)+age,lifetable,13,1),IF(male=1,VLOOKUP((($A$5:$A$1570/'Life tables'!$I$2)*2)+age,lifetable,10,1),"error"))</f>
        <v>6.2725048737357625E-3</v>
      </c>
      <c r="F1405" s="96">
        <f t="shared" si="420"/>
        <v>12.420674760445264</v>
      </c>
      <c r="G1405" s="96">
        <f t="shared" si="421"/>
        <v>1.2476827747267949</v>
      </c>
      <c r="H1405" s="96">
        <f t="shared" si="428"/>
        <v>7.1256205031422049E-2</v>
      </c>
      <c r="I1405" s="96">
        <f t="shared" si="429"/>
        <v>2.855168745812231E-2</v>
      </c>
      <c r="J1405" s="96">
        <f t="shared" si="422"/>
        <v>8.6360884747407649E-2</v>
      </c>
      <c r="K1405" s="96">
        <f t="shared" si="430"/>
        <v>2.9834919533546347E-2</v>
      </c>
      <c r="L1405" s="96">
        <f t="shared" si="431"/>
        <v>10.95698828894797</v>
      </c>
      <c r="M1405" s="96">
        <f t="shared" si="423"/>
        <v>58.82793237605339</v>
      </c>
      <c r="N1405" s="96">
        <f t="shared" si="424"/>
        <v>5.6652573460292848</v>
      </c>
      <c r="O1405" s="96">
        <f t="shared" si="432"/>
        <v>0.13522910561651469</v>
      </c>
      <c r="P1405" s="96">
        <f t="shared" si="433"/>
        <v>0.13522910561651469</v>
      </c>
      <c r="Q1405" s="96">
        <f t="shared" si="425"/>
        <v>0.40623029730262983</v>
      </c>
      <c r="R1405" s="96">
        <f t="shared" si="426"/>
        <v>1.0600490632494439E-2</v>
      </c>
      <c r="S1405" s="96">
        <f t="shared" si="434"/>
        <v>52.475386030855951</v>
      </c>
      <c r="T1405" s="96">
        <f t="shared" si="439"/>
        <v>464.25883793704588</v>
      </c>
      <c r="U1405" s="96">
        <f t="shared" si="439"/>
        <v>465.0255815186722</v>
      </c>
      <c r="V1405" s="32">
        <f t="shared" si="436"/>
        <v>1000.0000000000007</v>
      </c>
      <c r="W1405" s="100">
        <f>IF(A1405=1,((cPH1_+cPHr+(cNES*L1405+(cNES+cOSEX)*G1405+(cNES+cEREX)*H1405+(cNES+cHOEX)*I1405+(cNES+cNES)*S1405+(cNES+cOSEX)*N1405+(cNES+cEREX)*O1405+(cNES+cHOEX)*P1405)))/(1+cDR)^(A$6:A$65537 + 0.5),(cPHr+(cNES*L1405+(cNES+cOSEX)*G1405+(cNES+cEREX)*H1405+(cNES+cHOEX)*I1405+(cNES+cNES)*S1405+(cNES+cOSEX)*N1405+(cNES+cEREX)*O1405+(cNES+cHOEX)*P1405))/(1+cDR)^(((cycle + 0.5)/('Life tables'!$I$2/2))))</f>
        <v>741.6769155819087</v>
      </c>
      <c r="X1405" s="107">
        <f>((L1405+G1405+H1405+I1405+N1405+O1405+P1405+S1405)/('Life tables'!$I$2/2))/(1+oDR)^(((cycle + 0.5)/('Life tables'!$I$2/2)))</f>
        <v>1.2197100597453254</v>
      </c>
      <c r="Y1405" s="31">
        <f>((uNES*L1405+ uOCEX*G1405+uEREX*H1405+uHOEX*I1405+uNES*S1405+ uOCEX*N1405+uEREX*O1405+uHOEX*P1405)/('Life tables'!$I$2/2))/(1+oDR)^(((cycle + 0.5)/('Life tables'!$I$2/2)))</f>
        <v>0.80376183962426528</v>
      </c>
      <c r="Z1405" s="100">
        <f t="shared" si="427"/>
        <v>16928.505799932605</v>
      </c>
      <c r="AA1405" s="107">
        <f>((L1405+G1405+H1405+I1405+N1405+O1405+P1405+S1405)/('Life tables'!$I$2/2))</f>
        <v>2.7123762024851925</v>
      </c>
      <c r="AB1405" s="31">
        <f>((uNES*L1405+ uOCEX*G1405+uEREX*H1405+uHOEX*I1405+uNES*S1405+ uOCEX*N1405+uEREX*O1405+uHOEX*P1405)/('Life tables'!$I$2/2))</f>
        <v>1.7873956755901328</v>
      </c>
    </row>
    <row r="1406" spans="1:28" x14ac:dyDescent="0.25">
      <c r="A1406" s="4">
        <v>1400</v>
      </c>
      <c r="C1406" s="105">
        <f>IF(male=0,VLOOKUP((($A$5:$A$1570/'Life tables'!$I$2)*2)+age,lifetable,13,1),IF(male=1,VLOOKUP((($A$5:$A$1570/'Life tables'!$I$2)*2)+age,lifetable,10,1),"error"))</f>
        <v>6.2725048737357625E-3</v>
      </c>
      <c r="F1406" s="96">
        <f t="shared" si="420"/>
        <v>12.327692815765054</v>
      </c>
      <c r="G1406" s="96">
        <f t="shared" si="421"/>
        <v>1.2383425437831792</v>
      </c>
      <c r="H1406" s="96">
        <f t="shared" si="428"/>
        <v>7.0722776643501198E-2</v>
      </c>
      <c r="I1406" s="96">
        <f t="shared" si="429"/>
        <v>2.8337947747924586E-2</v>
      </c>
      <c r="J1406" s="96">
        <f t="shared" si="422"/>
        <v>8.5714381786578989E-2</v>
      </c>
      <c r="K1406" s="96">
        <f t="shared" si="430"/>
        <v>2.9611573468126366E-2</v>
      </c>
      <c r="L1406" s="96">
        <f t="shared" si="431"/>
        <v>10.874963592335744</v>
      </c>
      <c r="M1406" s="96">
        <f t="shared" si="423"/>
        <v>58.387887728517526</v>
      </c>
      <c r="N1406" s="96">
        <f t="shared" si="424"/>
        <v>5.6228800930587521</v>
      </c>
      <c r="O1406" s="96">
        <f t="shared" si="432"/>
        <v>0.13421756498072937</v>
      </c>
      <c r="P1406" s="96">
        <f t="shared" si="433"/>
        <v>0.13421756498072937</v>
      </c>
      <c r="Q1406" s="96">
        <f t="shared" si="425"/>
        <v>0.4031916137933706</v>
      </c>
      <c r="R1406" s="96">
        <f t="shared" si="426"/>
        <v>1.052119685187566E-2</v>
      </c>
      <c r="S1406" s="96">
        <f t="shared" si="434"/>
        <v>52.082859694852068</v>
      </c>
      <c r="T1406" s="96">
        <f t="shared" si="439"/>
        <v>464.74774393262584</v>
      </c>
      <c r="U1406" s="96">
        <f t="shared" si="439"/>
        <v>465.06571428899218</v>
      </c>
      <c r="V1406" s="32">
        <f t="shared" si="436"/>
        <v>1000.0000000000007</v>
      </c>
      <c r="W1406" s="100">
        <f>IF(A1406=1,((cPH1_+cPHr+(cNES*L1406+(cNES+cOSEX)*G1406+(cNES+cEREX)*H1406+(cNES+cHOEX)*I1406+(cNES+cNES)*S1406+(cNES+cOSEX)*N1406+(cNES+cEREX)*O1406+(cNES+cHOEX)*P1406)))/(1+cDR)^(A$6:A$65537 + 0.5),(cPHr+(cNES*L1406+(cNES+cOSEX)*G1406+(cNES+cEREX)*H1406+(cNES+cHOEX)*I1406+(cNES+cNES)*S1406+(cNES+cOSEX)*N1406+(cNES+cEREX)*O1406+(cNES+cHOEX)*P1406))/(1+cDR)^(((cycle + 0.5)/('Life tables'!$I$2/2))))</f>
        <v>734.49331275732959</v>
      </c>
      <c r="X1406" s="107">
        <f>((L1406+G1406+H1406+I1406+N1406+O1406+P1406+S1406)/('Life tables'!$I$2/2))/(1+oDR)^(((cycle + 0.5)/('Life tables'!$I$2/2)))</f>
        <v>1.2098940102969902</v>
      </c>
      <c r="Y1406" s="31">
        <f>((uNES*L1406+ uOCEX*G1406+uEREX*H1406+uHOEX*I1406+uNES*S1406+ uOCEX*N1406+uEREX*O1406+uHOEX*P1406)/('Life tables'!$I$2/2))/(1+oDR)^(((cycle + 0.5)/('Life tables'!$I$2/2)))</f>
        <v>0.79729328228722907</v>
      </c>
      <c r="Z1406" s="100">
        <f t="shared" si="427"/>
        <v>16802.052829682518</v>
      </c>
      <c r="AA1406" s="107">
        <f>((L1406+G1406+H1406+I1406+N1406+O1406+P1406+S1406)/('Life tables'!$I$2/2))</f>
        <v>2.6920843212933163</v>
      </c>
      <c r="AB1406" s="31">
        <f>((uNES*L1406+ uOCEX*G1406+uEREX*H1406+uHOEX*I1406+uNES*S1406+ uOCEX*N1406+uEREX*O1406+uHOEX*P1406)/('Life tables'!$I$2/2))</f>
        <v>1.7740237793152376</v>
      </c>
    </row>
    <row r="1407" spans="1:28" x14ac:dyDescent="0.25">
      <c r="A1407" s="4">
        <v>1401</v>
      </c>
      <c r="C1407" s="105">
        <f>IF(male=0,VLOOKUP((($A$5:$A$1570/'Life tables'!$I$2)*2)+age,lifetable,13,1),IF(male=1,VLOOKUP((($A$5:$A$1570/'Life tables'!$I$2)*2)+age,lifetable,10,1),"error"))</f>
        <v>6.2725048737357625E-3</v>
      </c>
      <c r="F1407" s="96">
        <f t="shared" si="420"/>
        <v>12.235408915196034</v>
      </c>
      <c r="G1407" s="96">
        <f t="shared" si="421"/>
        <v>1.2290724328314584</v>
      </c>
      <c r="H1407" s="96">
        <f t="shared" si="428"/>
        <v>7.0193352866864955E-2</v>
      </c>
      <c r="I1407" s="96">
        <f t="shared" si="429"/>
        <v>2.8125812647595411E-2</v>
      </c>
      <c r="J1407" s="96">
        <f t="shared" si="422"/>
        <v>8.5072732322697811E-2</v>
      </c>
      <c r="K1407" s="96">
        <f t="shared" si="430"/>
        <v>2.9389904130443796E-2</v>
      </c>
      <c r="L1407" s="96">
        <f t="shared" si="431"/>
        <v>10.793554680396973</v>
      </c>
      <c r="M1407" s="96">
        <f t="shared" si="423"/>
        <v>57.951132863186601</v>
      </c>
      <c r="N1407" s="96">
        <f t="shared" si="424"/>
        <v>5.5808196532422869</v>
      </c>
      <c r="O1407" s="96">
        <f t="shared" si="432"/>
        <v>0.13321358664209232</v>
      </c>
      <c r="P1407" s="96">
        <f t="shared" si="433"/>
        <v>0.13321358664209232</v>
      </c>
      <c r="Q1407" s="96">
        <f t="shared" si="425"/>
        <v>0.40017564754016993</v>
      </c>
      <c r="R1407" s="96">
        <f t="shared" si="426"/>
        <v>1.0442495873078019E-2</v>
      </c>
      <c r="S1407" s="96">
        <f t="shared" si="434"/>
        <v>51.693267893246883</v>
      </c>
      <c r="T1407" s="96">
        <f t="shared" si="439"/>
        <v>465.2329923124887</v>
      </c>
      <c r="U1407" s="96">
        <f t="shared" si="439"/>
        <v>465.10554668899573</v>
      </c>
      <c r="V1407" s="32">
        <f t="shared" si="436"/>
        <v>1000.0000000000007</v>
      </c>
      <c r="W1407" s="100">
        <f>IF(A1407=1,((cPH1_+cPHr+(cNES*L1407+(cNES+cOSEX)*G1407+(cNES+cEREX)*H1407+(cNES+cHOEX)*I1407+(cNES+cNES)*S1407+(cNES+cOSEX)*N1407+(cNES+cEREX)*O1407+(cNES+cHOEX)*P1407)))/(1+cDR)^(A$6:A$65537 + 0.5),(cPHr+(cNES*L1407+(cNES+cOSEX)*G1407+(cNES+cEREX)*H1407+(cNES+cHOEX)*I1407+(cNES+cNES)*S1407+(cNES+cOSEX)*N1407+(cNES+cEREX)*O1407+(cNES+cHOEX)*P1407))/(1+cDR)^(((cycle + 0.5)/('Life tables'!$I$2/2))))</f>
        <v>727.37934159686347</v>
      </c>
      <c r="X1407" s="107">
        <f>((L1407+G1407+H1407+I1407+N1407+O1407+P1407+S1407)/('Life tables'!$I$2/2))/(1+oDR)^(((cycle + 0.5)/('Life tables'!$I$2/2)))</f>
        <v>1.2001569612463048</v>
      </c>
      <c r="Y1407" s="31">
        <f>((uNES*L1407+ uOCEX*G1407+uEREX*H1407+uHOEX*I1407+uNES*S1407+ uOCEX*N1407+uEREX*O1407+uHOEX*P1407)/('Life tables'!$I$2/2))/(1+oDR)^(((cycle + 0.5)/('Life tables'!$I$2/2)))</f>
        <v>0.79087678439769571</v>
      </c>
      <c r="Z1407" s="100">
        <f t="shared" si="427"/>
        <v>16676.545678932318</v>
      </c>
      <c r="AA1407" s="107">
        <f>((L1407+G1407+H1407+I1407+N1407+O1407+P1407+S1407)/('Life tables'!$I$2/2))</f>
        <v>2.6719442531395932</v>
      </c>
      <c r="AB1407" s="31">
        <f>((uNES*L1407+ uOCEX*G1407+uEREX*H1407+uHOEX*I1407+uNES*S1407+ uOCEX*N1407+uEREX*O1407+uHOEX*P1407)/('Life tables'!$I$2/2))</f>
        <v>1.7607519243303897</v>
      </c>
    </row>
    <row r="1408" spans="1:28" x14ac:dyDescent="0.25">
      <c r="A1408" s="4">
        <v>1402</v>
      </c>
      <c r="C1408" s="105">
        <f>IF(male=0,VLOOKUP((($A$5:$A$1570/'Life tables'!$I$2)*2)+age,lifetable,13,1),IF(male=1,VLOOKUP((($A$5:$A$1570/'Life tables'!$I$2)*2)+age,lifetable,10,1),"error"))</f>
        <v>6.2725048737357625E-3</v>
      </c>
      <c r="F1408" s="96">
        <f t="shared" si="420"/>
        <v>12.143817739447737</v>
      </c>
      <c r="G1408" s="96">
        <f t="shared" si="421"/>
        <v>1.2198719075377722</v>
      </c>
      <c r="H1408" s="96">
        <f t="shared" si="428"/>
        <v>6.9667903185260407E-2</v>
      </c>
      <c r="I1408" s="96">
        <f t="shared" si="429"/>
        <v>2.7915269929560858E-2</v>
      </c>
      <c r="J1408" s="96">
        <f t="shared" si="422"/>
        <v>8.4435899370766065E-2</v>
      </c>
      <c r="K1408" s="96">
        <f t="shared" si="430"/>
        <v>2.9169898743366472E-2</v>
      </c>
      <c r="L1408" s="96">
        <f t="shared" si="431"/>
        <v>10.712756860681012</v>
      </c>
      <c r="M1408" s="96">
        <f t="shared" si="423"/>
        <v>57.517643259068507</v>
      </c>
      <c r="N1408" s="96">
        <f t="shared" si="424"/>
        <v>5.5390736651552226</v>
      </c>
      <c r="O1408" s="96">
        <f t="shared" si="432"/>
        <v>0.13221711423364152</v>
      </c>
      <c r="P1408" s="96">
        <f t="shared" si="433"/>
        <v>0.13221711423364152</v>
      </c>
      <c r="Q1408" s="96">
        <f t="shared" si="425"/>
        <v>0.39718222921581331</v>
      </c>
      <c r="R1408" s="96">
        <f t="shared" si="426"/>
        <v>1.0364383277544945E-2</v>
      </c>
      <c r="S1408" s="96">
        <f t="shared" si="434"/>
        <v>51.306588752952642</v>
      </c>
      <c r="T1408" s="96">
        <f t="shared" si="439"/>
        <v>465.71461044107531</v>
      </c>
      <c r="U1408" s="96">
        <f t="shared" si="439"/>
        <v>465.14508097101663</v>
      </c>
      <c r="V1408" s="32">
        <f t="shared" si="436"/>
        <v>1000.0000000000007</v>
      </c>
      <c r="W1408" s="100">
        <f>IF(A1408=1,((cPH1_+cPHr+(cNES*L1408+(cNES+cOSEX)*G1408+(cNES+cEREX)*H1408+(cNES+cHOEX)*I1408+(cNES+cNES)*S1408+(cNES+cOSEX)*N1408+(cNES+cEREX)*O1408+(cNES+cHOEX)*P1408)))/(1+cDR)^(A$6:A$65537 + 0.5),(cPHr+(cNES*L1408+(cNES+cOSEX)*G1408+(cNES+cEREX)*H1408+(cNES+cHOEX)*I1408+(cNES+cNES)*S1408+(cNES+cOSEX)*N1408+(cNES+cEREX)*O1408+(cNES+cHOEX)*P1408))/(1+cDR)^(((cycle + 0.5)/('Life tables'!$I$2/2))))</f>
        <v>720.33432730688526</v>
      </c>
      <c r="X1408" s="107">
        <f>((L1408+G1408+H1408+I1408+N1408+O1408+P1408+S1408)/('Life tables'!$I$2/2))/(1+oDR)^(((cycle + 0.5)/('Life tables'!$I$2/2)))</f>
        <v>1.1904982766999812</v>
      </c>
      <c r="Y1408" s="31">
        <f>((uNES*L1408+ uOCEX*G1408+uEREX*H1408+uHOEX*I1408+uNES*S1408+ uOCEX*N1408+uEREX*O1408+uHOEX*P1408)/('Life tables'!$I$2/2))/(1+oDR)^(((cycle + 0.5)/('Life tables'!$I$2/2)))</f>
        <v>0.78451192691861904</v>
      </c>
      <c r="Z1408" s="100">
        <f t="shared" si="427"/>
        <v>16551.97727966946</v>
      </c>
      <c r="AA1408" s="107">
        <f>((L1408+G1408+H1408+I1408+N1408+O1408+P1408+S1408)/('Life tables'!$I$2/2))</f>
        <v>2.6519548620390792</v>
      </c>
      <c r="AB1408" s="31">
        <f>((uNES*L1408+ uOCEX*G1408+uEREX*H1408+uHOEX*I1408+uNES*S1408+ uOCEX*N1408+uEREX*O1408+uHOEX*P1408)/('Life tables'!$I$2/2))</f>
        <v>1.7475793620521007</v>
      </c>
    </row>
    <row r="1409" spans="1:28" x14ac:dyDescent="0.25">
      <c r="A1409" s="4">
        <v>1403</v>
      </c>
      <c r="C1409" s="105">
        <f>IF(male=0,VLOOKUP((($A$5:$A$1570/'Life tables'!$I$2)*2)+age,lifetable,13,1),IF(male=1,VLOOKUP((($A$5:$A$1570/'Life tables'!$I$2)*2)+age,lifetable,10,1),"error"))</f>
        <v>6.2725048737357625E-3</v>
      </c>
      <c r="F1409" s="96">
        <f t="shared" si="420"/>
        <v>12.052914012903168</v>
      </c>
      <c r="G1409" s="96">
        <f t="shared" si="421"/>
        <v>1.2107404379553526</v>
      </c>
      <c r="H1409" s="96">
        <f t="shared" si="428"/>
        <v>6.914639733298511E-2</v>
      </c>
      <c r="I1409" s="96">
        <f t="shared" si="429"/>
        <v>2.7706307466640195E-2</v>
      </c>
      <c r="J1409" s="96">
        <f t="shared" si="422"/>
        <v>8.3803846249447256E-2</v>
      </c>
      <c r="K1409" s="96">
        <f t="shared" si="430"/>
        <v>2.8951544634667509E-2</v>
      </c>
      <c r="L1409" s="96">
        <f t="shared" si="431"/>
        <v>10.632565479264075</v>
      </c>
      <c r="M1409" s="96">
        <f t="shared" si="423"/>
        <v>57.087394575005582</v>
      </c>
      <c r="N1409" s="96">
        <f t="shared" si="424"/>
        <v>5.4976397846913372</v>
      </c>
      <c r="O1409" s="96">
        <f t="shared" si="432"/>
        <v>0.13122809180180445</v>
      </c>
      <c r="P1409" s="96">
        <f t="shared" si="433"/>
        <v>0.13122809180180445</v>
      </c>
      <c r="Q1409" s="96">
        <f t="shared" si="425"/>
        <v>0.39421119073491478</v>
      </c>
      <c r="R1409" s="96">
        <f t="shared" si="426"/>
        <v>1.0286854679125115E-2</v>
      </c>
      <c r="S1409" s="96">
        <f t="shared" si="434"/>
        <v>50.922800561296597</v>
      </c>
      <c r="T1409" s="96">
        <f t="shared" si="439"/>
        <v>466.19262547805965</v>
      </c>
      <c r="U1409" s="96">
        <f t="shared" si="439"/>
        <v>465.1843193703304</v>
      </c>
      <c r="V1409" s="32">
        <f t="shared" si="436"/>
        <v>1000.0000000000007</v>
      </c>
      <c r="W1409" s="100">
        <f>IF(A1409=1,((cPH1_+cPHr+(cNES*L1409+(cNES+cOSEX)*G1409+(cNES+cEREX)*H1409+(cNES+cHOEX)*I1409+(cNES+cNES)*S1409+(cNES+cOSEX)*N1409+(cNES+cEREX)*O1409+(cNES+cHOEX)*P1409)))/(1+cDR)^(A$6:A$65537 + 0.5),(cPHr+(cNES*L1409+(cNES+cOSEX)*G1409+(cNES+cEREX)*H1409+(cNES+cHOEX)*I1409+(cNES+cNES)*S1409+(cNES+cOSEX)*N1409+(cNES+cEREX)*O1409+(cNES+cHOEX)*P1409))/(1+cDR)^(((cycle + 0.5)/('Life tables'!$I$2/2))))</f>
        <v>713.35760162114275</v>
      </c>
      <c r="X1409" s="107">
        <f>((L1409+G1409+H1409+I1409+N1409+O1409+P1409+S1409)/('Life tables'!$I$2/2))/(1+oDR)^(((cycle + 0.5)/('Life tables'!$I$2/2)))</f>
        <v>1.1809173258868917</v>
      </c>
      <c r="Y1409" s="31">
        <f>((uNES*L1409+ uOCEX*G1409+uEREX*H1409+uHOEX*I1409+uNES*S1409+ uOCEX*N1409+uEREX*O1409+uHOEX*P1409)/('Life tables'!$I$2/2))/(1+oDR)^(((cycle + 0.5)/('Life tables'!$I$2/2)))</f>
        <v>0.7781982941882406</v>
      </c>
      <c r="Z1409" s="100">
        <f t="shared" si="427"/>
        <v>16428.340616446094</v>
      </c>
      <c r="AA1409" s="107">
        <f>((L1409+G1409+H1409+I1409+N1409+O1409+P1409+S1409)/('Life tables'!$I$2/2))</f>
        <v>2.6321150205151844</v>
      </c>
      <c r="AB1409" s="31">
        <f>((uNES*L1409+ uOCEX*G1409+uEREX*H1409+uHOEX*I1409+uNES*S1409+ uOCEX*N1409+uEREX*O1409+uHOEX*P1409)/('Life tables'!$I$2/2))</f>
        <v>1.7345053495034837</v>
      </c>
    </row>
    <row r="1410" spans="1:28" x14ac:dyDescent="0.25">
      <c r="A1410" s="4">
        <v>1404</v>
      </c>
      <c r="C1410" s="105">
        <f>IF(male=0,VLOOKUP((($A$5:$A$1570/'Life tables'!$I$2)*2)+age,lifetable,13,1),IF(male=1,VLOOKUP((($A$5:$A$1570/'Life tables'!$I$2)*2)+age,lifetable,10,1),"error"))</f>
        <v>6.2725048737357625E-3</v>
      </c>
      <c r="F1410" s="96">
        <f t="shared" si="420"/>
        <v>11.962692503137115</v>
      </c>
      <c r="G1410" s="96">
        <f t="shared" si="421"/>
        <v>1.2016774984761358</v>
      </c>
      <c r="H1410" s="96">
        <f t="shared" si="428"/>
        <v>6.8628805292123729E-2</v>
      </c>
      <c r="I1410" s="96">
        <f t="shared" si="429"/>
        <v>2.7498913230938629E-2</v>
      </c>
      <c r="J1410" s="96">
        <f t="shared" si="422"/>
        <v>8.3176536577716995E-2</v>
      </c>
      <c r="K1410" s="96">
        <f t="shared" si="430"/>
        <v>2.873482923586829E-2</v>
      </c>
      <c r="L1410" s="96">
        <f t="shared" si="431"/>
        <v>10.552975920324331</v>
      </c>
      <c r="M1410" s="96">
        <f t="shared" si="423"/>
        <v>56.66036264847348</v>
      </c>
      <c r="N1410" s="96">
        <f t="shared" si="424"/>
        <v>5.4565156849471856</v>
      </c>
      <c r="O1410" s="96">
        <f t="shared" si="432"/>
        <v>0.13024646380363702</v>
      </c>
      <c r="P1410" s="96">
        <f t="shared" si="433"/>
        <v>0.13024646380363702</v>
      </c>
      <c r="Q1410" s="96">
        <f t="shared" si="425"/>
        <v>0.39126236524562286</v>
      </c>
      <c r="R1410" s="96">
        <f t="shared" si="426"/>
        <v>1.0209905723855998E-2</v>
      </c>
      <c r="S1410" s="96">
        <f t="shared" si="434"/>
        <v>50.541881764949544</v>
      </c>
      <c r="T1410" s="96">
        <f t="shared" si="439"/>
        <v>466.66706437988302</v>
      </c>
      <c r="U1410" s="96">
        <f t="shared" si="439"/>
        <v>465.22326410529013</v>
      </c>
      <c r="V1410" s="32">
        <f t="shared" si="436"/>
        <v>1000.0000000000007</v>
      </c>
      <c r="W1410" s="100">
        <f>IF(A1410=1,((cPH1_+cPHr+(cNES*L1410+(cNES+cOSEX)*G1410+(cNES+cEREX)*H1410+(cNES+cHOEX)*I1410+(cNES+cNES)*S1410+(cNES+cOSEX)*N1410+(cNES+cEREX)*O1410+(cNES+cHOEX)*P1410)))/(1+cDR)^(A$6:A$65537 + 0.5),(cPHr+(cNES*L1410+(cNES+cOSEX)*G1410+(cNES+cEREX)*H1410+(cNES+cHOEX)*I1410+(cNES+cNES)*S1410+(cNES+cOSEX)*N1410+(cNES+cEREX)*O1410+(cNES+cHOEX)*P1410))/(1+cDR)^(((cycle + 0.5)/('Life tables'!$I$2/2))))</f>
        <v>706.44850273813461</v>
      </c>
      <c r="X1410" s="107">
        <f>((L1410+G1410+H1410+I1410+N1410+O1410+P1410+S1410)/('Life tables'!$I$2/2))/(1+oDR)^(((cycle + 0.5)/('Life tables'!$I$2/2)))</f>
        <v>1.1714134831166574</v>
      </c>
      <c r="Y1410" s="31">
        <f>((uNES*L1410+ uOCEX*G1410+uEREX*H1410+uHOEX*I1410+uNES*S1410+ uOCEX*N1410+uEREX*O1410+uHOEX*P1410)/('Life tables'!$I$2/2))/(1+oDR)^(((cycle + 0.5)/('Life tables'!$I$2/2)))</f>
        <v>0.77193547389280459</v>
      </c>
      <c r="Z1410" s="100">
        <f t="shared" si="427"/>
        <v>16305.628725998342</v>
      </c>
      <c r="AA1410" s="107">
        <f>((L1410+G1410+H1410+I1410+N1410+O1410+P1410+S1410)/('Life tables'!$I$2/2))</f>
        <v>2.6124236095356239</v>
      </c>
      <c r="AB1410" s="31">
        <f>((uNES*L1410+ uOCEX*G1410+uEREX*H1410+uHOEX*I1410+uNES*S1410+ uOCEX*N1410+uEREX*O1410+uHOEX*P1410)/('Life tables'!$I$2/2))</f>
        <v>1.7215291492720544</v>
      </c>
    </row>
    <row r="1411" spans="1:28" x14ac:dyDescent="0.25">
      <c r="A1411" s="4">
        <v>1405</v>
      </c>
      <c r="C1411" s="105">
        <f>IF(male=0,VLOOKUP((($A$5:$A$1570/'Life tables'!$I$2)*2)+age,lifetable,13,1),IF(male=1,VLOOKUP((($A$5:$A$1570/'Life tables'!$I$2)*2)+age,lifetable,10,1),"error"))</f>
        <v>6.2725048737357625E-3</v>
      </c>
      <c r="F1411" s="96">
        <f t="shared" si="420"/>
        <v>11.873148020444274</v>
      </c>
      <c r="G1411" s="96">
        <f t="shared" si="421"/>
        <v>1.192682567783363</v>
      </c>
      <c r="H1411" s="96">
        <f t="shared" si="428"/>
        <v>6.8115097289840859E-2</v>
      </c>
      <c r="I1411" s="96">
        <f t="shared" si="429"/>
        <v>2.7293075292762588E-2</v>
      </c>
      <c r="J1411" s="96">
        <f t="shared" si="422"/>
        <v>8.2553934271582266E-2</v>
      </c>
      <c r="K1411" s="96">
        <f t="shared" si="430"/>
        <v>2.8519740081104999E-2</v>
      </c>
      <c r="L1411" s="96">
        <f t="shared" si="431"/>
        <v>10.473983605725621</v>
      </c>
      <c r="M1411" s="96">
        <f t="shared" si="423"/>
        <v>56.236523494383256</v>
      </c>
      <c r="N1411" s="96">
        <f t="shared" si="424"/>
        <v>5.4156990561067353</v>
      </c>
      <c r="O1411" s="96">
        <f t="shared" si="432"/>
        <v>0.12927217510407002</v>
      </c>
      <c r="P1411" s="96">
        <f t="shared" si="433"/>
        <v>0.12927217510407002</v>
      </c>
      <c r="Q1411" s="96">
        <f t="shared" si="425"/>
        <v>0.38833558712134769</v>
      </c>
      <c r="R1411" s="96">
        <f t="shared" si="426"/>
        <v>1.0133532089748015E-2</v>
      </c>
      <c r="S1411" s="96">
        <f t="shared" si="434"/>
        <v>50.163810968857284</v>
      </c>
      <c r="T1411" s="96">
        <f t="shared" si="439"/>
        <v>467.13795390127592</v>
      </c>
      <c r="U1411" s="96">
        <f t="shared" si="439"/>
        <v>465.26191737746097</v>
      </c>
      <c r="V1411" s="32">
        <f t="shared" si="436"/>
        <v>1000.0000000000007</v>
      </c>
      <c r="W1411" s="100">
        <f>IF(A1411=1,((cPH1_+cPHr+(cNES*L1411+(cNES+cOSEX)*G1411+(cNES+cEREX)*H1411+(cNES+cHOEX)*I1411+(cNES+cNES)*S1411+(cNES+cOSEX)*N1411+(cNES+cEREX)*O1411+(cNES+cHOEX)*P1411)))/(1+cDR)^(A$6:A$65537 + 0.5),(cPHr+(cNES*L1411+(cNES+cOSEX)*G1411+(cNES+cEREX)*H1411+(cNES+cHOEX)*I1411+(cNES+cNES)*S1411+(cNES+cOSEX)*N1411+(cNES+cEREX)*O1411+(cNES+cHOEX)*P1411))/(1+cDR)^(((cycle + 0.5)/('Life tables'!$I$2/2))))</f>
        <v>699.60637525906293</v>
      </c>
      <c r="X1411" s="107">
        <f>((L1411+G1411+H1411+I1411+N1411+O1411+P1411+S1411)/('Life tables'!$I$2/2))/(1+oDR)^(((cycle + 0.5)/('Life tables'!$I$2/2)))</f>
        <v>1.1619861277385819</v>
      </c>
      <c r="Y1411" s="31">
        <f>((uNES*L1411+ uOCEX*G1411+uEREX*H1411+uHOEX*I1411+uNES*S1411+ uOCEX*N1411+uEREX*O1411+uHOEX*P1411)/('Life tables'!$I$2/2))/(1+oDR)^(((cycle + 0.5)/('Life tables'!$I$2/2)))</f>
        <v>0.76572305703950083</v>
      </c>
      <c r="Z1411" s="100">
        <f t="shared" si="427"/>
        <v>16183.834696867823</v>
      </c>
      <c r="AA1411" s="107">
        <f>((L1411+G1411+H1411+I1411+N1411+O1411+P1411+S1411)/('Life tables'!$I$2/2))</f>
        <v>2.5928795184488682</v>
      </c>
      <c r="AB1411" s="31">
        <f>((uNES*L1411+ uOCEX*G1411+uEREX*H1411+uHOEX*I1411+uNES*S1411+ uOCEX*N1411+uEREX*O1411+uHOEX*P1411)/('Life tables'!$I$2/2))</f>
        <v>1.708650029467863</v>
      </c>
    </row>
    <row r="1412" spans="1:28" x14ac:dyDescent="0.25">
      <c r="A1412" s="4">
        <v>1406</v>
      </c>
      <c r="C1412" s="105">
        <f>IF(male=0,VLOOKUP((($A$5:$A$1570/'Life tables'!$I$2)*2)+age,lifetable,13,1),IF(male=1,VLOOKUP((($A$5:$A$1570/'Life tables'!$I$2)*2)+age,lifetable,10,1),"error"))</f>
        <v>6.2725048737357625E-3</v>
      </c>
      <c r="F1412" s="96">
        <f t="shared" si="420"/>
        <v>11.784275417376849</v>
      </c>
      <c r="G1412" s="96">
        <f t="shared" si="421"/>
        <v>1.1837551288051296</v>
      </c>
      <c r="H1412" s="96">
        <f t="shared" si="428"/>
        <v>6.7605243795728298E-2</v>
      </c>
      <c r="I1412" s="96">
        <f t="shared" si="429"/>
        <v>2.7088781819556797E-2</v>
      </c>
      <c r="J1412" s="96">
        <f t="shared" si="422"/>
        <v>8.1936003540866248E-2</v>
      </c>
      <c r="K1412" s="96">
        <f t="shared" si="430"/>
        <v>2.8306264806017903E-2</v>
      </c>
      <c r="L1412" s="96">
        <f t="shared" si="431"/>
        <v>10.395583994609551</v>
      </c>
      <c r="M1412" s="96">
        <f t="shared" si="423"/>
        <v>55.815853303886897</v>
      </c>
      <c r="N1412" s="96">
        <f t="shared" si="424"/>
        <v>5.3751876053263379</v>
      </c>
      <c r="O1412" s="96">
        <f t="shared" si="432"/>
        <v>0.12830517097316319</v>
      </c>
      <c r="P1412" s="96">
        <f t="shared" si="433"/>
        <v>0.12830517097316319</v>
      </c>
      <c r="Q1412" s="96">
        <f t="shared" si="425"/>
        <v>0.38543069195251373</v>
      </c>
      <c r="R1412" s="96">
        <f t="shared" si="426"/>
        <v>1.0057729486569298E-2</v>
      </c>
      <c r="S1412" s="96">
        <f t="shared" si="434"/>
        <v>49.788566935175147</v>
      </c>
      <c r="T1412" s="96">
        <f t="shared" si="439"/>
        <v>467.60532059676927</v>
      </c>
      <c r="U1412" s="96">
        <f t="shared" si="439"/>
        <v>465.30028137175356</v>
      </c>
      <c r="V1412" s="32">
        <f t="shared" si="436"/>
        <v>1000.0000000000007</v>
      </c>
      <c r="W1412" s="100">
        <f>IF(A1412=1,((cPH1_+cPHr+(cNES*L1412+(cNES+cOSEX)*G1412+(cNES+cEREX)*H1412+(cNES+cHOEX)*I1412+(cNES+cNES)*S1412+(cNES+cOSEX)*N1412+(cNES+cEREX)*O1412+(cNES+cHOEX)*P1412)))/(1+cDR)^(A$6:A$65537 + 0.5),(cPHr+(cNES*L1412+(cNES+cOSEX)*G1412+(cNES+cEREX)*H1412+(cNES+cHOEX)*I1412+(cNES+cNES)*S1412+(cNES+cOSEX)*N1412+(cNES+cEREX)*O1412+(cNES+cHOEX)*P1412))/(1+cDR)^(((cycle + 0.5)/('Life tables'!$I$2/2))))</f>
        <v>692.83057012636698</v>
      </c>
      <c r="X1412" s="107">
        <f>((L1412+G1412+H1412+I1412+N1412+O1412+P1412+S1412)/('Life tables'!$I$2/2))/(1+oDR)^(((cycle + 0.5)/('Life tables'!$I$2/2)))</f>
        <v>1.1526346441009212</v>
      </c>
      <c r="Y1412" s="31">
        <f>((uNES*L1412+ uOCEX*G1412+uEREX*H1412+uHOEX*I1412+uNES*S1412+ uOCEX*N1412+uEREX*O1412+uHOEX*P1412)/('Life tables'!$I$2/2))/(1+oDR)^(((cycle + 0.5)/('Life tables'!$I$2/2)))</f>
        <v>0.75956063792962569</v>
      </c>
      <c r="Z1412" s="100">
        <f t="shared" si="427"/>
        <v>16062.951669025628</v>
      </c>
      <c r="AA1412" s="107">
        <f>((L1412+G1412+H1412+I1412+N1412+O1412+P1412+S1412)/('Life tables'!$I$2/2))</f>
        <v>2.5734816449210833</v>
      </c>
      <c r="AB1412" s="31">
        <f>((uNES*L1412+ uOCEX*G1412+uEREX*H1412+uHOEX*I1412+uNES*S1412+ uOCEX*N1412+uEREX*O1412+uHOEX*P1412)/('Life tables'!$I$2/2))</f>
        <v>1.6958672636819438</v>
      </c>
    </row>
    <row r="1413" spans="1:28" x14ac:dyDescent="0.25">
      <c r="A1413" s="4">
        <v>1407</v>
      </c>
      <c r="C1413" s="105">
        <f>IF(male=0,VLOOKUP((($A$5:$A$1570/'Life tables'!$I$2)*2)+age,lifetable,13,1),IF(male=1,VLOOKUP((($A$5:$A$1570/'Life tables'!$I$2)*2)+age,lifetable,10,1),"error"))</f>
        <v>6.2725048737357625E-3</v>
      </c>
      <c r="F1413" s="96">
        <f t="shared" si="420"/>
        <v>11.696069588291301</v>
      </c>
      <c r="G1413" s="96">
        <f t="shared" si="421"/>
        <v>1.1748946686688571</v>
      </c>
      <c r="H1413" s="96">
        <f t="shared" si="428"/>
        <v>6.7099215519204863E-2</v>
      </c>
      <c r="I1413" s="96">
        <f t="shared" si="429"/>
        <v>2.6886021074862373E-2</v>
      </c>
      <c r="J1413" s="96">
        <f t="shared" si="422"/>
        <v>8.1322708886056874E-2</v>
      </c>
      <c r="K1413" s="96">
        <f t="shared" si="430"/>
        <v>2.8094391146662644E-2</v>
      </c>
      <c r="L1413" s="96">
        <f t="shared" si="431"/>
        <v>10.317772582995659</v>
      </c>
      <c r="M1413" s="96">
        <f t="shared" si="423"/>
        <v>55.398328443186479</v>
      </c>
      <c r="N1413" s="96">
        <f t="shared" si="424"/>
        <v>5.3349790566200479</v>
      </c>
      <c r="O1413" s="96">
        <f t="shared" si="432"/>
        <v>0.12734539708336792</v>
      </c>
      <c r="P1413" s="96">
        <f t="shared" si="433"/>
        <v>0.12734539708336792</v>
      </c>
      <c r="Q1413" s="96">
        <f t="shared" si="425"/>
        <v>0.38254751653833569</v>
      </c>
      <c r="R1413" s="96">
        <f t="shared" si="426"/>
        <v>9.9824936556311035E-3</v>
      </c>
      <c r="S1413" s="96">
        <f t="shared" si="434"/>
        <v>49.416128582205729</v>
      </c>
      <c r="T1413" s="96">
        <f t="shared" si="439"/>
        <v>468.06919082219366</v>
      </c>
      <c r="U1413" s="96">
        <f t="shared" si="439"/>
        <v>465.33835825655586</v>
      </c>
      <c r="V1413" s="32">
        <f t="shared" si="436"/>
        <v>1000.0000000000007</v>
      </c>
      <c r="W1413" s="100">
        <f>IF(A1413=1,((cPH1_+cPHr+(cNES*L1413+(cNES+cOSEX)*G1413+(cNES+cEREX)*H1413+(cNES+cHOEX)*I1413+(cNES+cNES)*S1413+(cNES+cOSEX)*N1413+(cNES+cEREX)*O1413+(cNES+cHOEX)*P1413)))/(1+cDR)^(A$6:A$65537 + 0.5),(cPHr+(cNES*L1413+(cNES+cOSEX)*G1413+(cNES+cEREX)*H1413+(cNES+cHOEX)*I1413+(cNES+cNES)*S1413+(cNES+cOSEX)*N1413+(cNES+cEREX)*O1413+(cNES+cHOEX)*P1413))/(1+cDR)^(((cycle + 0.5)/('Life tables'!$I$2/2))))</f>
        <v>686.12044456282058</v>
      </c>
      <c r="X1413" s="107">
        <f>((L1413+G1413+H1413+I1413+N1413+O1413+P1413+S1413)/('Life tables'!$I$2/2))/(1+oDR)^(((cycle + 0.5)/('Life tables'!$I$2/2)))</f>
        <v>1.1433584215104859</v>
      </c>
      <c r="Y1413" s="31">
        <f>((uNES*L1413+ uOCEX*G1413+uEREX*H1413+uHOEX*I1413+uNES*S1413+ uOCEX*N1413+uEREX*O1413+uHOEX*P1413)/('Life tables'!$I$2/2))/(1+oDR)^(((cycle + 0.5)/('Life tables'!$I$2/2)))</f>
        <v>0.75344781413196737</v>
      </c>
      <c r="Z1413" s="100">
        <f t="shared" si="427"/>
        <v>15942.972833498578</v>
      </c>
      <c r="AA1413" s="107">
        <f>((L1413+G1413+H1413+I1413+N1413+O1413+P1413+S1413)/('Life tables'!$I$2/2))</f>
        <v>2.5542288948735532</v>
      </c>
      <c r="AB1413" s="31">
        <f>((uNES*L1413+ uOCEX*G1413+uEREX*H1413+uHOEX*I1413+uNES*S1413+ uOCEX*N1413+uEREX*O1413+uHOEX*P1413)/('Life tables'!$I$2/2))</f>
        <v>1.6831801309450884</v>
      </c>
    </row>
    <row r="1414" spans="1:28" x14ac:dyDescent="0.25">
      <c r="A1414" s="4">
        <v>1408</v>
      </c>
      <c r="C1414" s="105">
        <f>IF(male=0,VLOOKUP((($A$5:$A$1570/'Life tables'!$I$2)*2)+age,lifetable,13,1),IF(male=1,VLOOKUP((($A$5:$A$1570/'Life tables'!$I$2)*2)+age,lifetable,10,1),"error"))</f>
        <v>6.997301124685551E-3</v>
      </c>
      <c r="F1414" s="96">
        <f t="shared" si="420"/>
        <v>11.608525468903967</v>
      </c>
      <c r="G1414" s="96">
        <f t="shared" si="421"/>
        <v>1.1661006786566519</v>
      </c>
      <c r="H1414" s="96">
        <f t="shared" si="428"/>
        <v>6.6596983406966889E-2</v>
      </c>
      <c r="I1414" s="96">
        <f t="shared" si="429"/>
        <v>2.6684781417295321E-2</v>
      </c>
      <c r="J1414" s="96">
        <f t="shared" si="422"/>
        <v>9.0040626507680813E-2</v>
      </c>
      <c r="K1414" s="96">
        <f t="shared" si="430"/>
        <v>2.7884106938442805E-2</v>
      </c>
      <c r="L1414" s="96">
        <f t="shared" si="431"/>
        <v>10.23121829197693</v>
      </c>
      <c r="M1414" s="96">
        <f t="shared" si="423"/>
        <v>54.98392545234713</v>
      </c>
      <c r="N1414" s="96">
        <f t="shared" si="424"/>
        <v>5.295071150745307</v>
      </c>
      <c r="O1414" s="96">
        <f t="shared" si="432"/>
        <v>0.12639279950679858</v>
      </c>
      <c r="P1414" s="96">
        <f t="shared" si="433"/>
        <v>0.12639279950679858</v>
      </c>
      <c r="Q1414" s="96">
        <f t="shared" si="425"/>
        <v>0.42355910768201738</v>
      </c>
      <c r="R1414" s="96">
        <f t="shared" si="426"/>
        <v>9.9078203695739109E-3</v>
      </c>
      <c r="S1414" s="96">
        <f t="shared" si="434"/>
        <v>49.002601774536636</v>
      </c>
      <c r="T1414" s="96">
        <f t="shared" si="439"/>
        <v>468.58279055638337</v>
      </c>
      <c r="U1414" s="96">
        <f t="shared" si="439"/>
        <v>465.3761501838639</v>
      </c>
      <c r="V1414" s="32">
        <f t="shared" si="436"/>
        <v>1000.0000000000007</v>
      </c>
      <c r="W1414" s="100">
        <f>IF(A1414=1,((cPH1_+cPHr+(cNES*L1414+(cNES+cOSEX)*G1414+(cNES+cEREX)*H1414+(cNES+cHOEX)*I1414+(cNES+cNES)*S1414+(cNES+cOSEX)*N1414+(cNES+cEREX)*O1414+(cNES+cHOEX)*P1414)))/(1+cDR)^(A$6:A$65537 + 0.5),(cPHr+(cNES*L1414+(cNES+cOSEX)*G1414+(cNES+cEREX)*H1414+(cNES+cHOEX)*I1414+(cNES+cNES)*S1414+(cNES+cOSEX)*N1414+(cNES+cEREX)*O1414+(cNES+cHOEX)*P1414))/(1+cDR)^(((cycle + 0.5)/('Life tables'!$I$2/2))))</f>
        <v>679.00467754038698</v>
      </c>
      <c r="X1414" s="107">
        <f>((L1414+G1414+H1414+I1414+N1414+O1414+P1414+S1414)/('Life tables'!$I$2/2))/(1+oDR)^(((cycle + 0.5)/('Life tables'!$I$2/2)))</f>
        <v>1.1332439618842365</v>
      </c>
      <c r="Y1414" s="31">
        <f>((uNES*L1414+ uOCEX*G1414+uEREX*H1414+uHOEX*I1414+uNES*S1414+ uOCEX*N1414+uEREX*O1414+uHOEX*P1414)/('Life tables'!$I$2/2))/(1+oDR)^(((cycle + 0.5)/('Life tables'!$I$2/2)))</f>
        <v>0.7467725486098189</v>
      </c>
      <c r="Z1414" s="100">
        <f t="shared" si="427"/>
        <v>15812.929945561013</v>
      </c>
      <c r="AA1414" s="107">
        <f>((L1414+G1414+H1414+I1414+N1414+O1414+P1414+S1414)/('Life tables'!$I$2/2))</f>
        <v>2.5330796430483686</v>
      </c>
      <c r="AB1414" s="31">
        <f>((uNES*L1414+ uOCEX*G1414+uEREX*H1414+uHOEX*I1414+uNES*S1414+ uOCEX*N1414+uEREX*O1414+uHOEX*P1414)/('Life tables'!$I$2/2))</f>
        <v>1.669220754307549</v>
      </c>
    </row>
    <row r="1415" spans="1:28" x14ac:dyDescent="0.25">
      <c r="A1415" s="4">
        <v>1409</v>
      </c>
      <c r="C1415" s="105">
        <f>IF(male=0,VLOOKUP((($A$5:$A$1570/'Life tables'!$I$2)*2)+age,lifetable,13,1),IF(male=1,VLOOKUP((($A$5:$A$1570/'Life tables'!$I$2)*2)+age,lifetable,10,1),"error"))</f>
        <v>6.997301124685551E-3</v>
      </c>
      <c r="F1415" s="96">
        <f t="shared" ref="F1415:F1478" si="440">IF(cycle&lt;27,E1414*(1-pCAPH)+(L1414+G1414+H1414+I1414)*(1-pCAPH)+(S1414+N1414+O1414+P1414)*(pUAPH),E1414*(1-pCAUC)+(L1414+G1414+H1414+I1414)*(1-pCAUC)+(S1414+N1414+O1414+P1414)*(pUAUC))</f>
        <v>11.512296144847642</v>
      </c>
      <c r="G1415" s="96">
        <f t="shared" ref="G1415:G1478" si="441">F1415*(rrOSEX)</f>
        <v>1.1564342416583149</v>
      </c>
      <c r="H1415" s="96">
        <f t="shared" si="428"/>
        <v>6.6044925118891512E-2</v>
      </c>
      <c r="I1415" s="96">
        <f t="shared" si="429"/>
        <v>2.6463576882295965E-2</v>
      </c>
      <c r="J1415" s="96">
        <f t="shared" ref="J1415:J1478" si="442">F1415*mr + G1415*mr + H1415*mr+I1415*mr</f>
        <v>8.929423122693203E-2</v>
      </c>
      <c r="K1415" s="96">
        <f t="shared" si="430"/>
        <v>2.7652960547819096E-2</v>
      </c>
      <c r="L1415" s="96">
        <f t="shared" si="431"/>
        <v>10.146406209413389</v>
      </c>
      <c r="M1415" s="96">
        <f t="shared" ref="M1415:M1478" si="443">IF(cycle&lt;27,E1414*pCAPH+(L1414+G1414+H1414+I1414)*pCAPH+(S1414+N1414+O1414+P1414)*(1-pUAPH),E1414*pCAUC+(L1414+G1414+H1414+I1414)*pCAUC+(S1414+N1414+O1414+P1414)*(1-pUAUC))</f>
        <v>54.528763114905736</v>
      </c>
      <c r="N1415" s="96">
        <f t="shared" ref="N1415:N1478" si="444">M1415*rrOSEXc</f>
        <v>5.2512380314824689</v>
      </c>
      <c r="O1415" s="96">
        <f t="shared" si="432"/>
        <v>0.125346507493524</v>
      </c>
      <c r="P1415" s="96">
        <f t="shared" si="433"/>
        <v>0.125346507493524</v>
      </c>
      <c r="Q1415" s="96">
        <f t="shared" ref="Q1415:Q1478" si="445">M1415*mr + N1415*mr + O1415*mr+P1415*mr</f>
        <v>0.4200528437710454</v>
      </c>
      <c r="R1415" s="96">
        <f t="shared" ref="R1415:R1478" si="446">M1415*amrc + P1415*amrHOEX</f>
        <v>9.8258024590434402E-3</v>
      </c>
      <c r="S1415" s="96">
        <f t="shared" si="434"/>
        <v>48.596953422206127</v>
      </c>
      <c r="T1415" s="96">
        <f t="shared" si="439"/>
        <v>469.09213763138138</v>
      </c>
      <c r="U1415" s="96">
        <f t="shared" si="439"/>
        <v>465.41362894687074</v>
      </c>
      <c r="V1415" s="32">
        <f t="shared" si="436"/>
        <v>1000.0000000000007</v>
      </c>
      <c r="W1415" s="100">
        <f>IF(A1415=1,((cPH1_+cPHr+(cNES*L1415+(cNES+cOSEX)*G1415+(cNES+cEREX)*H1415+(cNES+cHOEX)*I1415+(cNES+cNES)*S1415+(cNES+cOSEX)*N1415+(cNES+cEREX)*O1415+(cNES+cHOEX)*P1415)))/(1+cDR)^(A$6:A$65537 + 0.5),(cPHr+(cNES*L1415+(cNES+cOSEX)*G1415+(cNES+cEREX)*H1415+(cNES+cHOEX)*I1415+(cNES+cNES)*S1415+(cNES+cOSEX)*N1415+(cNES+cEREX)*O1415+(cNES+cHOEX)*P1415))/(1+cDR)^(((cycle + 0.5)/('Life tables'!$I$2/2))))</f>
        <v>671.88847597670338</v>
      </c>
      <c r="X1415" s="107">
        <f>((L1415+G1415+H1415+I1415+N1415+O1415+P1415+S1415)/('Life tables'!$I$2/2))/(1+oDR)^(((cycle + 0.5)/('Life tables'!$I$2/2)))</f>
        <v>1.1232189817975928</v>
      </c>
      <c r="Y1415" s="31">
        <f>((uNES*L1415+ uOCEX*G1415+uEREX*H1415+uHOEX*I1415+uNES*S1415+ uOCEX*N1415+uEREX*O1415+uHOEX*P1415)/('Life tables'!$I$2/2))/(1+oDR)^(((cycle + 0.5)/('Life tables'!$I$2/2)))</f>
        <v>0.74016640055938443</v>
      </c>
      <c r="Z1415" s="100">
        <f t="shared" ref="Z1415:Z1478" si="447">IF(A1415=1,((cPH1_+cPHr+(cNES*L1415+(cNES+cOSEX)*G1415+(cNES+cEREX)*H1415+(cNES+cHOEX)*I1415+(cNES+cNES)*S1415+(cNES+cOSEX)*N1415+(cNES+cEREX)*O1415+(cNES+cHOEX)*P1415))),(cPHr+(cNES*L1415+(cNES+cOSEX)*G1415+(cNES+cEREX)*H1415+(cNES+cHOEX)*I1415+(cNES+cNES)*S1415+(cNES+cOSEX)*N1415+(cNES+cEREX)*O1415+(cNES+cHOEX)*P1415)))</f>
        <v>15682.215166435162</v>
      </c>
      <c r="AA1415" s="107">
        <f>((L1415+G1415+H1415+I1415+N1415+O1415+P1415+S1415)/('Life tables'!$I$2/2))</f>
        <v>2.512105518555682</v>
      </c>
      <c r="AB1415" s="31">
        <f>((uNES*L1415+ uOCEX*G1415+uEREX*H1415+uHOEX*I1415+uNES*S1415+ uOCEX*N1415+uEREX*O1415+uHOEX*P1415)/('Life tables'!$I$2/2))</f>
        <v>1.6553994631741273</v>
      </c>
    </row>
    <row r="1416" spans="1:28" x14ac:dyDescent="0.25">
      <c r="A1416" s="4">
        <v>1410</v>
      </c>
      <c r="C1416" s="105">
        <f>IF(male=0,VLOOKUP((($A$5:$A$1570/'Life tables'!$I$2)*2)+age,lifetable,13,1),IF(male=1,VLOOKUP((($A$5:$A$1570/'Life tables'!$I$2)*2)+age,lifetable,10,1),"error"))</f>
        <v>6.997301124685551E-3</v>
      </c>
      <c r="F1416" s="96">
        <f t="shared" si="440"/>
        <v>11.416868117478558</v>
      </c>
      <c r="G1416" s="96">
        <f t="shared" si="441"/>
        <v>1.1468482965892326</v>
      </c>
      <c r="H1416" s="96">
        <f t="shared" ref="H1416:H1479" si="448">F1416*rrEREX</f>
        <v>6.54974637921035E-2</v>
      </c>
      <c r="I1416" s="96">
        <f t="shared" ref="I1416:I1479" si="449">F1416*rrHOEX</f>
        <v>2.6244214306209192E-2</v>
      </c>
      <c r="J1416" s="96">
        <f t="shared" si="442"/>
        <v>8.8554051141724738E-2</v>
      </c>
      <c r="K1416" s="96">
        <f t="shared" ref="K1416:K1479" si="450">F1416*amr + I1416*amrHOEX</f>
        <v>2.7423738901434108E-2</v>
      </c>
      <c r="L1416" s="96">
        <f t="shared" ref="L1416:L1479" si="451">F1416-SUM(G1416:K1416)</f>
        <v>10.062300352747855</v>
      </c>
      <c r="M1416" s="96">
        <f t="shared" si="443"/>
        <v>54.077365304269982</v>
      </c>
      <c r="N1416" s="96">
        <f t="shared" si="444"/>
        <v>5.2077674443073416</v>
      </c>
      <c r="O1416" s="96">
        <f t="shared" ref="O1416:O1479" si="452">M1416*rrEREXc</f>
        <v>0.12430886908360474</v>
      </c>
      <c r="P1416" s="96">
        <f t="shared" ref="P1416:P1479" si="453">M1416*rrHOEXc</f>
        <v>0.12430886908360474</v>
      </c>
      <c r="Q1416" s="96">
        <f t="shared" si="445"/>
        <v>0.41657557923764654</v>
      </c>
      <c r="R1416" s="96">
        <f t="shared" si="446"/>
        <v>9.7444628968676918E-3</v>
      </c>
      <c r="S1416" s="96">
        <f t="shared" ref="S1416:S1479" si="454">M1416-SUM(N1416:R1416)</f>
        <v>48.194660079660913</v>
      </c>
      <c r="T1416" s="96">
        <f t="shared" ref="T1416:U1431" si="455">J1416+Q1416+T1415</f>
        <v>469.59726726176075</v>
      </c>
      <c r="U1416" s="96">
        <f t="shared" si="455"/>
        <v>465.45079714866904</v>
      </c>
      <c r="V1416" s="32">
        <f t="shared" ref="V1416:V1479" si="456">SUM(G1416:I1416,L1416,N1416,O1416,P1416,S1416,T1416,U1416)</f>
        <v>1000.0000000000007</v>
      </c>
      <c r="W1416" s="100">
        <f>IF(A1416=1,((cPH1_+cPHr+(cNES*L1416+(cNES+cOSEX)*G1416+(cNES+cEREX)*H1416+(cNES+cHOEX)*I1416+(cNES+cNES)*S1416+(cNES+cOSEX)*N1416+(cNES+cEREX)*O1416+(cNES+cHOEX)*P1416)))/(1+cDR)^(A$6:A$65537 + 0.5),(cPHr+(cNES*L1416+(cNES+cOSEX)*G1416+(cNES+cEREX)*H1416+(cNES+cHOEX)*I1416+(cNES+cNES)*S1416+(cNES+cOSEX)*N1416+(cNES+cEREX)*O1416+(cNES+cHOEX)*P1416))/(1+cDR)^(((cycle + 0.5)/('Life tables'!$I$2/2))))</f>
        <v>664.84691541430743</v>
      </c>
      <c r="X1416" s="107">
        <f>((L1416+G1416+H1416+I1416+N1416+O1416+P1416+S1416)/('Life tables'!$I$2/2))/(1+oDR)^(((cycle + 0.5)/('Life tables'!$I$2/2)))</f>
        <v>1.1132826894757961</v>
      </c>
      <c r="Y1416" s="31">
        <f>((uNES*L1416+ uOCEX*G1416+uEREX*H1416+uHOEX*I1416+uNES*S1416+ uOCEX*N1416+uEREX*O1416+uHOEX*P1416)/('Life tables'!$I$2/2))/(1+oDR)^(((cycle + 0.5)/('Life tables'!$I$2/2)))</f>
        <v>0.73361869487717646</v>
      </c>
      <c r="Z1416" s="100">
        <f t="shared" si="447"/>
        <v>15552.582339450833</v>
      </c>
      <c r="AA1416" s="107">
        <f>((L1416+G1416+H1416+I1416+N1416+O1416+P1416+S1416)/('Life tables'!$I$2/2))</f>
        <v>2.4913050708560847</v>
      </c>
      <c r="AB1416" s="31">
        <f>((uNES*L1416+ uOCEX*G1416+uEREX*H1416+uHOEX*I1416+uNES*S1416+ uOCEX*N1416+uEREX*O1416+uHOEX*P1416)/('Life tables'!$I$2/2))</f>
        <v>1.6416926194037151</v>
      </c>
    </row>
    <row r="1417" spans="1:28" x14ac:dyDescent="0.25">
      <c r="A1417" s="4">
        <v>1411</v>
      </c>
      <c r="C1417" s="105">
        <f>IF(male=0,VLOOKUP((($A$5:$A$1570/'Life tables'!$I$2)*2)+age,lifetable,13,1),IF(male=1,VLOOKUP((($A$5:$A$1570/'Life tables'!$I$2)*2)+age,lifetable,10,1),"error"))</f>
        <v>6.997301124685551E-3</v>
      </c>
      <c r="F1417" s="96">
        <f t="shared" si="440"/>
        <v>11.322234568011456</v>
      </c>
      <c r="G1417" s="96">
        <f t="shared" si="441"/>
        <v>1.1373421584881553</v>
      </c>
      <c r="H1417" s="96">
        <f t="shared" si="448"/>
        <v>6.4954560307893983E-2</v>
      </c>
      <c r="I1417" s="96">
        <f t="shared" si="449"/>
        <v>2.6026678014538306E-2</v>
      </c>
      <c r="J1417" s="96">
        <f t="shared" si="442"/>
        <v>8.7820033362680489E-2</v>
      </c>
      <c r="K1417" s="96">
        <f t="shared" si="450"/>
        <v>2.7196425620313811E-2</v>
      </c>
      <c r="L1417" s="96">
        <f t="shared" si="451"/>
        <v>9.9788947122178744</v>
      </c>
      <c r="M1417" s="96">
        <f t="shared" si="443"/>
        <v>53.629701021559413</v>
      </c>
      <c r="N1417" s="96">
        <f t="shared" si="444"/>
        <v>5.1646564039605733</v>
      </c>
      <c r="O1417" s="96">
        <f t="shared" si="452"/>
        <v>0.12327981301920952</v>
      </c>
      <c r="P1417" s="96">
        <f t="shared" si="453"/>
        <v>0.12327981301920952</v>
      </c>
      <c r="Q1417" s="96">
        <f t="shared" si="445"/>
        <v>0.41312707528733594</v>
      </c>
      <c r="R1417" s="96">
        <f t="shared" si="446"/>
        <v>9.6637960972079523E-3</v>
      </c>
      <c r="S1417" s="96">
        <f t="shared" si="454"/>
        <v>47.795694120175874</v>
      </c>
      <c r="T1417" s="96">
        <f t="shared" si="455"/>
        <v>470.09821437041074</v>
      </c>
      <c r="U1417" s="96">
        <f t="shared" si="455"/>
        <v>465.48765737038656</v>
      </c>
      <c r="V1417" s="32">
        <f t="shared" si="456"/>
        <v>1000.0000000000007</v>
      </c>
      <c r="W1417" s="100">
        <f>IF(A1417=1,((cPH1_+cPHr+(cNES*L1417+(cNES+cOSEX)*G1417+(cNES+cEREX)*H1417+(cNES+cHOEX)*I1417+(cNES+cNES)*S1417+(cNES+cOSEX)*N1417+(cNES+cEREX)*O1417+(cNES+cHOEX)*P1417)))/(1+cDR)^(A$6:A$65537 + 0.5),(cPHr+(cNES*L1417+(cNES+cOSEX)*G1417+(cNES+cEREX)*H1417+(cNES+cHOEX)*I1417+(cNES+cNES)*S1417+(cNES+cOSEX)*N1417+(cNES+cEREX)*O1417+(cNES+cHOEX)*P1417))/(1+cDR)^(((cycle + 0.5)/('Life tables'!$I$2/2))))</f>
        <v>657.87921331938196</v>
      </c>
      <c r="X1417" s="107">
        <f>((L1417+G1417+H1417+I1417+N1417+O1417+P1417+S1417)/('Life tables'!$I$2/2))/(1+oDR)^(((cycle + 0.5)/('Life tables'!$I$2/2)))</f>
        <v>1.1034343001575251</v>
      </c>
      <c r="Y1417" s="31">
        <f>((uNES*L1417+ uOCEX*G1417+uEREX*H1417+uHOEX*I1417+uNES*S1417+ uOCEX*N1417+uEREX*O1417+uHOEX*P1417)/('Life tables'!$I$2/2))/(1+oDR)^(((cycle + 0.5)/('Life tables'!$I$2/2)))</f>
        <v>0.72712891443468652</v>
      </c>
      <c r="Z1417" s="100">
        <f t="shared" si="447"/>
        <v>15424.022520860999</v>
      </c>
      <c r="AA1417" s="107">
        <f>((L1417+G1417+H1417+I1417+N1417+O1417+P1417+S1417)/('Life tables'!$I$2/2))</f>
        <v>2.4706768614405155</v>
      </c>
      <c r="AB1417" s="31">
        <f>((uNES*L1417+ uOCEX*G1417+uEREX*H1417+uHOEX*I1417+uNES*S1417+ uOCEX*N1417+uEREX*O1417+uHOEX*P1417)/('Life tables'!$I$2/2))</f>
        <v>1.6280992750738976</v>
      </c>
    </row>
    <row r="1418" spans="1:28" x14ac:dyDescent="0.25">
      <c r="A1418" s="4">
        <v>1412</v>
      </c>
      <c r="C1418" s="105">
        <f>IF(male=0,VLOOKUP((($A$5:$A$1570/'Life tables'!$I$2)*2)+age,lifetable,13,1),IF(male=1,VLOOKUP((($A$5:$A$1570/'Life tables'!$I$2)*2)+age,lifetable,10,1),"error"))</f>
        <v>6.997301124685551E-3</v>
      </c>
      <c r="F1418" s="96">
        <f t="shared" si="440"/>
        <v>11.22838874161604</v>
      </c>
      <c r="G1418" s="96">
        <f t="shared" si="441"/>
        <v>1.1279151488182424</v>
      </c>
      <c r="H1418" s="96">
        <f t="shared" si="448"/>
        <v>6.4416175914457433E-2</v>
      </c>
      <c r="I1418" s="96">
        <f t="shared" si="449"/>
        <v>2.5810952479801329E-2</v>
      </c>
      <c r="J1418" s="96">
        <f t="shared" si="442"/>
        <v>8.7092125496482542E-2</v>
      </c>
      <c r="K1418" s="96">
        <f t="shared" si="450"/>
        <v>2.6971004479106345E-2</v>
      </c>
      <c r="L1418" s="96">
        <f t="shared" si="451"/>
        <v>9.8961833344279508</v>
      </c>
      <c r="M1418" s="96">
        <f t="shared" si="443"/>
        <v>53.18573951758728</v>
      </c>
      <c r="N1418" s="96">
        <f t="shared" si="444"/>
        <v>5.1219019492288593</v>
      </c>
      <c r="O1418" s="96">
        <f t="shared" si="452"/>
        <v>0.1222592686164837</v>
      </c>
      <c r="P1418" s="96">
        <f t="shared" si="453"/>
        <v>0.1222592686164837</v>
      </c>
      <c r="Q1418" s="96">
        <f t="shared" si="445"/>
        <v>0.40970709504910113</v>
      </c>
      <c r="R1418" s="96">
        <f t="shared" si="446"/>
        <v>9.5837965192190379E-3</v>
      </c>
      <c r="S1418" s="96">
        <f t="shared" si="454"/>
        <v>47.400028139557136</v>
      </c>
      <c r="T1418" s="96">
        <f t="shared" si="455"/>
        <v>470.59501359095634</v>
      </c>
      <c r="U1418" s="96">
        <f t="shared" si="455"/>
        <v>465.52421217138487</v>
      </c>
      <c r="V1418" s="32">
        <f t="shared" si="456"/>
        <v>1000.0000000000007</v>
      </c>
      <c r="W1418" s="100">
        <f>IF(A1418=1,((cPH1_+cPHr+(cNES*L1418+(cNES+cOSEX)*G1418+(cNES+cEREX)*H1418+(cNES+cHOEX)*I1418+(cNES+cNES)*S1418+(cNES+cOSEX)*N1418+(cNES+cEREX)*O1418+(cNES+cHOEX)*P1418)))/(1+cDR)^(A$6:A$65537 + 0.5),(cPHr+(cNES*L1418+(cNES+cOSEX)*G1418+(cNES+cEREX)*H1418+(cNES+cHOEX)*I1418+(cNES+cNES)*S1418+(cNES+cOSEX)*N1418+(cNES+cEREX)*O1418+(cNES+cHOEX)*P1418))/(1+cDR)^(((cycle + 0.5)/('Life tables'!$I$2/2))))</f>
        <v>650.98459533979872</v>
      </c>
      <c r="X1418" s="107">
        <f>((L1418+G1418+H1418+I1418+N1418+O1418+P1418+S1418)/('Life tables'!$I$2/2))/(1+oDR)^(((cycle + 0.5)/('Life tables'!$I$2/2)))</f>
        <v>1.0936730360324731</v>
      </c>
      <c r="Y1418" s="31">
        <f>((uNES*L1418+ uOCEX*G1418+uEREX*H1418+uHOEX*I1418+uNES*S1418+ uOCEX*N1418+uEREX*O1418+uHOEX*P1418)/('Life tables'!$I$2/2))/(1+oDR)^(((cycle + 0.5)/('Life tables'!$I$2/2)))</f>
        <v>0.72069654668370653</v>
      </c>
      <c r="Z1418" s="100">
        <f t="shared" si="447"/>
        <v>15296.526840370292</v>
      </c>
      <c r="AA1418" s="107">
        <f>((L1418+G1418+H1418+I1418+N1418+O1418+P1418+S1418)/('Life tables'!$I$2/2))</f>
        <v>2.4502194637298436</v>
      </c>
      <c r="AB1418" s="31">
        <f>((uNES*L1418+ uOCEX*G1418+uEREX*H1418+uHOEX*I1418+uNES*S1418+ uOCEX*N1418+uEREX*O1418+uHOEX*P1418)/('Life tables'!$I$2/2))</f>
        <v>1.6146184901232856</v>
      </c>
    </row>
    <row r="1419" spans="1:28" x14ac:dyDescent="0.25">
      <c r="A1419" s="4">
        <v>1413</v>
      </c>
      <c r="C1419" s="105">
        <f>IF(male=0,VLOOKUP((($A$5:$A$1570/'Life tables'!$I$2)*2)+age,lifetable,13,1),IF(male=1,VLOOKUP((($A$5:$A$1570/'Life tables'!$I$2)*2)+age,lifetable,10,1),"error"))</f>
        <v>6.997301124685551E-3</v>
      </c>
      <c r="F1419" s="96">
        <f t="shared" si="440"/>
        <v>11.135323946582213</v>
      </c>
      <c r="G1419" s="96">
        <f t="shared" si="441"/>
        <v>1.1185665953832096</v>
      </c>
      <c r="H1419" s="96">
        <f t="shared" si="448"/>
        <v>6.3882272222102798E-2</v>
      </c>
      <c r="I1419" s="96">
        <f t="shared" si="449"/>
        <v>2.5597022319612125E-2</v>
      </c>
      <c r="J1419" s="96">
        <f t="shared" si="442"/>
        <v>8.6370275639401098E-2</v>
      </c>
      <c r="K1419" s="96">
        <f t="shared" si="450"/>
        <v>2.6747459404076888E-2</v>
      </c>
      <c r="L1419" s="96">
        <f t="shared" si="451"/>
        <v>9.8141603216138105</v>
      </c>
      <c r="M1419" s="96">
        <f t="shared" si="443"/>
        <v>52.745450291077198</v>
      </c>
      <c r="N1419" s="96">
        <f t="shared" si="444"/>
        <v>5.0795011427731973</v>
      </c>
      <c r="O1419" s="96">
        <f t="shared" si="452"/>
        <v>0.1212471657614498</v>
      </c>
      <c r="P1419" s="96">
        <f t="shared" si="453"/>
        <v>0.1212471657614498</v>
      </c>
      <c r="Q1419" s="96">
        <f t="shared" si="445"/>
        <v>0.40631540356166373</v>
      </c>
      <c r="R1419" s="96">
        <f t="shared" si="446"/>
        <v>9.5044586667279267E-3</v>
      </c>
      <c r="S1419" s="96">
        <f t="shared" si="454"/>
        <v>47.007634954552707</v>
      </c>
      <c r="T1419" s="96">
        <f t="shared" si="455"/>
        <v>471.08769927015743</v>
      </c>
      <c r="U1419" s="96">
        <f t="shared" si="455"/>
        <v>465.56046408945571</v>
      </c>
      <c r="V1419" s="32">
        <f t="shared" si="456"/>
        <v>1000.0000000000007</v>
      </c>
      <c r="W1419" s="100">
        <f>IF(A1419=1,((cPH1_+cPHr+(cNES*L1419+(cNES+cOSEX)*G1419+(cNES+cEREX)*H1419+(cNES+cHOEX)*I1419+(cNES+cNES)*S1419+(cNES+cOSEX)*N1419+(cNES+cEREX)*O1419+(cNES+cHOEX)*P1419)))/(1+cDR)^(A$6:A$65537 + 0.5),(cPHr+(cNES*L1419+(cNES+cOSEX)*G1419+(cNES+cEREX)*H1419+(cNES+cHOEX)*I1419+(cNES+cNES)*S1419+(cNES+cOSEX)*N1419+(cNES+cEREX)*O1419+(cNES+cHOEX)*P1419))/(1+cDR)^(((cycle + 0.5)/('Life tables'!$I$2/2))))</f>
        <v>644.16229522054846</v>
      </c>
      <c r="X1419" s="107">
        <f>((L1419+G1419+H1419+I1419+N1419+O1419+P1419+S1419)/('Life tables'!$I$2/2))/(1+oDR)^(((cycle + 0.5)/('Life tables'!$I$2/2)))</f>
        <v>1.0839981261794884</v>
      </c>
      <c r="Y1419" s="31">
        <f>((uNES*L1419+ uOCEX*G1419+uEREX*H1419+uHOEX*I1419+uNES*S1419+ uOCEX*N1419+uEREX*O1419+uHOEX*P1419)/('Life tables'!$I$2/2))/(1+oDR)^(((cycle + 0.5)/('Life tables'!$I$2/2)))</f>
        <v>0.71432108361557833</v>
      </c>
      <c r="Z1419" s="100">
        <f t="shared" si="447"/>
        <v>15170.086500551359</v>
      </c>
      <c r="AA1419" s="107">
        <f>((L1419+G1419+H1419+I1419+N1419+O1419+P1419+S1419)/('Life tables'!$I$2/2))</f>
        <v>2.4299314629753059</v>
      </c>
      <c r="AB1419" s="31">
        <f>((uNES*L1419+ uOCEX*G1419+uEREX*H1419+uHOEX*I1419+uNES*S1419+ uOCEX*N1419+uEREX*O1419+uHOEX*P1419)/('Life tables'!$I$2/2))</f>
        <v>1.6012493322859327</v>
      </c>
    </row>
    <row r="1420" spans="1:28" x14ac:dyDescent="0.25">
      <c r="A1420" s="4">
        <v>1414</v>
      </c>
      <c r="C1420" s="105">
        <f>IF(male=0,VLOOKUP((($A$5:$A$1570/'Life tables'!$I$2)*2)+age,lifetable,13,1),IF(male=1,VLOOKUP((($A$5:$A$1570/'Life tables'!$I$2)*2)+age,lifetable,10,1),"error"))</f>
        <v>6.997301124685551E-3</v>
      </c>
      <c r="F1420" s="96">
        <f t="shared" si="440"/>
        <v>11.043033553504618</v>
      </c>
      <c r="G1420" s="96">
        <f t="shared" si="441"/>
        <v>1.1092958322454141</v>
      </c>
      <c r="H1420" s="96">
        <f t="shared" si="448"/>
        <v>6.335281119857529E-2</v>
      </c>
      <c r="I1420" s="96">
        <f t="shared" si="449"/>
        <v>2.538487229480588E-2</v>
      </c>
      <c r="J1420" s="96">
        <f t="shared" si="442"/>
        <v>8.5654432370968203E-2</v>
      </c>
      <c r="K1420" s="96">
        <f t="shared" si="450"/>
        <v>2.6525774471148917E-2</v>
      </c>
      <c r="L1420" s="96">
        <f t="shared" si="451"/>
        <v>9.732819830923706</v>
      </c>
      <c r="M1420" s="96">
        <f t="shared" si="443"/>
        <v>52.308803086882925</v>
      </c>
      <c r="N1420" s="96">
        <f t="shared" si="444"/>
        <v>5.037451070957454</v>
      </c>
      <c r="O1420" s="96">
        <f t="shared" si="452"/>
        <v>0.12024343490591527</v>
      </c>
      <c r="P1420" s="96">
        <f t="shared" si="453"/>
        <v>0.12024343490591527</v>
      </c>
      <c r="Q1420" s="96">
        <f t="shared" si="445"/>
        <v>0.40295176775976638</v>
      </c>
      <c r="R1420" s="96">
        <f t="shared" si="446"/>
        <v>9.4257770879129892E-3</v>
      </c>
      <c r="S1420" s="96">
        <f t="shared" si="454"/>
        <v>46.618487601265961</v>
      </c>
      <c r="T1420" s="96">
        <f t="shared" si="455"/>
        <v>471.57630547028816</v>
      </c>
      <c r="U1420" s="96">
        <f t="shared" si="455"/>
        <v>465.59641564101474</v>
      </c>
      <c r="V1420" s="32">
        <f t="shared" si="456"/>
        <v>1000.0000000000007</v>
      </c>
      <c r="W1420" s="100">
        <f>IF(A1420=1,((cPH1_+cPHr+(cNES*L1420+(cNES+cOSEX)*G1420+(cNES+cEREX)*H1420+(cNES+cHOEX)*I1420+(cNES+cNES)*S1420+(cNES+cOSEX)*N1420+(cNES+cEREX)*O1420+(cNES+cHOEX)*P1420)))/(1+cDR)^(A$6:A$65537 + 0.5),(cPHr+(cNES*L1420+(cNES+cOSEX)*G1420+(cNES+cEREX)*H1420+(cNES+cHOEX)*I1420+(cNES+cNES)*S1420+(cNES+cOSEX)*N1420+(cNES+cEREX)*O1420+(cNES+cHOEX)*P1420))/(1+cDR)^(((cycle + 0.5)/('Life tables'!$I$2/2))))</f>
        <v>637.41155472000719</v>
      </c>
      <c r="X1420" s="107">
        <f>((L1420+G1420+H1420+I1420+N1420+O1420+P1420+S1420)/('Life tables'!$I$2/2))/(1+oDR)^(((cycle + 0.5)/('Life tables'!$I$2/2)))</f>
        <v>1.0744088065052848</v>
      </c>
      <c r="Y1420" s="31">
        <f>((uNES*L1420+ uOCEX*G1420+uEREX*H1420+uHOEX*I1420+uNES*S1420+ uOCEX*N1420+uEREX*O1420+uHOEX*P1420)/('Life tables'!$I$2/2))/(1+oDR)^(((cycle + 0.5)/('Life tables'!$I$2/2)))</f>
        <v>0.70800202172080884</v>
      </c>
      <c r="Z1420" s="100">
        <f t="shared" si="447"/>
        <v>15044.692776265052</v>
      </c>
      <c r="AA1420" s="107">
        <f>((L1420+G1420+H1420+I1420+N1420+O1420+P1420+S1420)/('Life tables'!$I$2/2))</f>
        <v>2.409811456159813</v>
      </c>
      <c r="AB1420" s="31">
        <f>((uNES*L1420+ uOCEX*G1420+uEREX*H1420+uHOEX*I1420+uNES*S1420+ uOCEX*N1420+uEREX*O1420+uHOEX*P1420)/('Life tables'!$I$2/2))</f>
        <v>1.5879908770263058</v>
      </c>
    </row>
    <row r="1421" spans="1:28" x14ac:dyDescent="0.25">
      <c r="A1421" s="4">
        <v>1415</v>
      </c>
      <c r="C1421" s="105">
        <f>IF(male=0,VLOOKUP((($A$5:$A$1570/'Life tables'!$I$2)*2)+age,lifetable,13,1),IF(male=1,VLOOKUP((($A$5:$A$1570/'Life tables'!$I$2)*2)+age,lifetable,10,1),"error"))</f>
        <v>6.997301124685551E-3</v>
      </c>
      <c r="F1421" s="96">
        <f t="shared" si="440"/>
        <v>10.95151099448589</v>
      </c>
      <c r="G1421" s="96">
        <f t="shared" si="441"/>
        <v>1.1001021996458202</v>
      </c>
      <c r="H1421" s="96">
        <f t="shared" si="448"/>
        <v>6.2827755164485466E-2</v>
      </c>
      <c r="I1421" s="96">
        <f t="shared" si="449"/>
        <v>2.5174487307607601E-2</v>
      </c>
      <c r="J1421" s="96">
        <f t="shared" si="442"/>
        <v>8.4944544747797862E-2</v>
      </c>
      <c r="K1421" s="96">
        <f t="shared" si="450"/>
        <v>2.6305933903990379E-2</v>
      </c>
      <c r="L1421" s="96">
        <f t="shared" si="451"/>
        <v>9.6521560737161884</v>
      </c>
      <c r="M1421" s="96">
        <f t="shared" si="443"/>
        <v>51.875767894211855</v>
      </c>
      <c r="N1421" s="96">
        <f t="shared" si="444"/>
        <v>4.9957488436772781</v>
      </c>
      <c r="O1421" s="96">
        <f t="shared" si="452"/>
        <v>0.11924800706338887</v>
      </c>
      <c r="P1421" s="96">
        <f t="shared" si="453"/>
        <v>0.11924800706338887</v>
      </c>
      <c r="Q1421" s="96">
        <f t="shared" si="445"/>
        <v>0.39961595646048703</v>
      </c>
      <c r="R1421" s="96">
        <f t="shared" si="446"/>
        <v>9.3477463749838587E-3</v>
      </c>
      <c r="S1421" s="96">
        <f t="shared" si="454"/>
        <v>46.232559333572325</v>
      </c>
      <c r="T1421" s="96">
        <f t="shared" si="455"/>
        <v>472.06086597149647</v>
      </c>
      <c r="U1421" s="96">
        <f t="shared" si="455"/>
        <v>465.63206932129373</v>
      </c>
      <c r="V1421" s="32">
        <f t="shared" si="456"/>
        <v>1000.0000000000007</v>
      </c>
      <c r="W1421" s="100">
        <f>IF(A1421=1,((cPH1_+cPHr+(cNES*L1421+(cNES+cOSEX)*G1421+(cNES+cEREX)*H1421+(cNES+cHOEX)*I1421+(cNES+cNES)*S1421+(cNES+cOSEX)*N1421+(cNES+cEREX)*O1421+(cNES+cHOEX)*P1421)))/(1+cDR)^(A$6:A$65537 + 0.5),(cPHr+(cNES*L1421+(cNES+cOSEX)*G1421+(cNES+cEREX)*H1421+(cNES+cHOEX)*I1421+(cNES+cNES)*S1421+(cNES+cOSEX)*N1421+(cNES+cEREX)*O1421+(cNES+cHOEX)*P1421))/(1+cDR)^(((cycle + 0.5)/('Life tables'!$I$2/2))))</f>
        <v>630.73162352702377</v>
      </c>
      <c r="X1421" s="107">
        <f>((L1421+G1421+H1421+I1421+N1421+O1421+P1421+S1421)/('Life tables'!$I$2/2))/(1+oDR)^(((cycle + 0.5)/('Life tables'!$I$2/2)))</f>
        <v>1.064904319683698</v>
      </c>
      <c r="Y1421" s="31">
        <f>((uNES*L1421+ uOCEX*G1421+uEREX*H1421+uHOEX*I1421+uNES*S1421+ uOCEX*N1421+uEREX*O1421+uHOEX*P1421)/('Life tables'!$I$2/2))/(1+oDR)^(((cycle + 0.5)/('Life tables'!$I$2/2)))</f>
        <v>0.70173886194905244</v>
      </c>
      <c r="Z1421" s="100">
        <f t="shared" si="447"/>
        <v>14920.337014084436</v>
      </c>
      <c r="AA1421" s="107">
        <f>((L1421+G1421+H1421+I1421+N1421+O1421+P1421+S1421)/('Life tables'!$I$2/2))</f>
        <v>2.3898580519000858</v>
      </c>
      <c r="AB1421" s="31">
        <f>((uNES*L1421+ uOCEX*G1421+uEREX*H1421+uHOEX*I1421+uNES*S1421+ uOCEX*N1421+uEREX*O1421+uHOEX*P1421)/('Life tables'!$I$2/2))</f>
        <v>1.5748422074748192</v>
      </c>
    </row>
    <row r="1422" spans="1:28" x14ac:dyDescent="0.25">
      <c r="A1422" s="4">
        <v>1416</v>
      </c>
      <c r="C1422" s="105">
        <f>IF(male=0,VLOOKUP((($A$5:$A$1570/'Life tables'!$I$2)*2)+age,lifetable,13,1),IF(male=1,VLOOKUP((($A$5:$A$1570/'Life tables'!$I$2)*2)+age,lifetable,10,1),"error"))</f>
        <v>6.997301124685551E-3</v>
      </c>
      <c r="F1422" s="96">
        <f t="shared" si="440"/>
        <v>10.860749762357917</v>
      </c>
      <c r="G1422" s="96">
        <f t="shared" si="441"/>
        <v>1.090985043925772</v>
      </c>
      <c r="H1422" s="96">
        <f t="shared" si="448"/>
        <v>6.2307066788841743E-2</v>
      </c>
      <c r="I1422" s="96">
        <f t="shared" si="449"/>
        <v>2.4965852399842007E-2</v>
      </c>
      <c r="J1422" s="96">
        <f t="shared" si="442"/>
        <v>8.4240562297545868E-2</v>
      </c>
      <c r="K1422" s="96">
        <f t="shared" si="450"/>
        <v>2.6087922072143131E-2</v>
      </c>
      <c r="L1422" s="96">
        <f t="shared" si="451"/>
        <v>9.572163314873773</v>
      </c>
      <c r="M1422" s="96">
        <f t="shared" si="443"/>
        <v>51.446314944852567</v>
      </c>
      <c r="N1422" s="96">
        <f t="shared" si="444"/>
        <v>4.9543915941894134</v>
      </c>
      <c r="O1422" s="96">
        <f t="shared" si="452"/>
        <v>0.11826081380500621</v>
      </c>
      <c r="P1422" s="96">
        <f t="shared" si="453"/>
        <v>0.11826081380500621</v>
      </c>
      <c r="Q1422" s="96">
        <f t="shared" si="445"/>
        <v>0.39630774034958616</v>
      </c>
      <c r="R1422" s="96">
        <f t="shared" si="446"/>
        <v>9.2703611638620502E-3</v>
      </c>
      <c r="S1422" s="96">
        <f t="shared" si="454"/>
        <v>45.849823621539691</v>
      </c>
      <c r="T1422" s="96">
        <f t="shared" si="455"/>
        <v>472.54141427414362</v>
      </c>
      <c r="U1422" s="96">
        <f t="shared" si="455"/>
        <v>465.66742760452973</v>
      </c>
      <c r="V1422" s="32">
        <f t="shared" si="456"/>
        <v>1000.0000000000007</v>
      </c>
      <c r="W1422" s="100">
        <f>IF(A1422=1,((cPH1_+cPHr+(cNES*L1422+(cNES+cOSEX)*G1422+(cNES+cEREX)*H1422+(cNES+cHOEX)*I1422+(cNES+cNES)*S1422+(cNES+cOSEX)*N1422+(cNES+cEREX)*O1422+(cNES+cHOEX)*P1422)))/(1+cDR)^(A$6:A$65537 + 0.5),(cPHr+(cNES*L1422+(cNES+cOSEX)*G1422+(cNES+cEREX)*H1422+(cNES+cHOEX)*I1422+(cNES+cNES)*S1422+(cNES+cOSEX)*N1422+(cNES+cEREX)*O1422+(cNES+cHOEX)*P1422))/(1+cDR)^(((cycle + 0.5)/('Life tables'!$I$2/2))))</f>
        <v>624.12175917883064</v>
      </c>
      <c r="X1422" s="107">
        <f>((L1422+G1422+H1422+I1422+N1422+O1422+P1422+S1422)/('Life tables'!$I$2/2))/(1+oDR)^(((cycle + 0.5)/('Life tables'!$I$2/2)))</f>
        <v>1.0554839150955038</v>
      </c>
      <c r="Y1422" s="31">
        <f>((uNES*L1422+ uOCEX*G1422+uEREX*H1422+uHOEX*I1422+uNES*S1422+ uOCEX*N1422+uEREX*O1422+uHOEX*P1422)/('Life tables'!$I$2/2))/(1+oDR)^(((cycle + 0.5)/('Life tables'!$I$2/2)))</f>
        <v>0.69553110966946008</v>
      </c>
      <c r="Z1422" s="100">
        <f t="shared" si="447"/>
        <v>14797.010631722689</v>
      </c>
      <c r="AA1422" s="107">
        <f>((L1422+G1422+H1422+I1422+N1422+O1422+P1422+S1422)/('Life tables'!$I$2/2))</f>
        <v>2.3700698703496488</v>
      </c>
      <c r="AB1422" s="31">
        <f>((uNES*L1422+ uOCEX*G1422+uEREX*H1422+uHOEX*I1422+uNES*S1422+ uOCEX*N1422+uEREX*O1422+uHOEX*P1422)/('Life tables'!$I$2/2))</f>
        <v>1.5618024143639238</v>
      </c>
    </row>
    <row r="1423" spans="1:28" x14ac:dyDescent="0.25">
      <c r="A1423" s="4">
        <v>1417</v>
      </c>
      <c r="C1423" s="105">
        <f>IF(male=0,VLOOKUP((($A$5:$A$1570/'Life tables'!$I$2)*2)+age,lifetable,13,1),IF(male=1,VLOOKUP((($A$5:$A$1570/'Life tables'!$I$2)*2)+age,lifetable,10,1),"error"))</f>
        <v>6.997301124685551E-3</v>
      </c>
      <c r="F1423" s="96">
        <f t="shared" si="440"/>
        <v>10.77074340992054</v>
      </c>
      <c r="G1423" s="96">
        <f t="shared" si="441"/>
        <v>1.0819437174505202</v>
      </c>
      <c r="H1423" s="96">
        <f t="shared" si="448"/>
        <v>6.1790709084682816E-2</v>
      </c>
      <c r="I1423" s="96">
        <f t="shared" si="449"/>
        <v>2.4758952751183505E-2</v>
      </c>
      <c r="J1423" s="96">
        <f t="shared" si="442"/>
        <v>8.3542435013004734E-2</v>
      </c>
      <c r="K1423" s="96">
        <f t="shared" si="450"/>
        <v>2.587172348919425E-2</v>
      </c>
      <c r="L1423" s="96">
        <f t="shared" si="451"/>
        <v>9.4928358721319537</v>
      </c>
      <c r="M1423" s="96">
        <f t="shared" si="443"/>
        <v>51.020414711406808</v>
      </c>
      <c r="N1423" s="96">
        <f t="shared" si="444"/>
        <v>4.9133764789414345</v>
      </c>
      <c r="O1423" s="96">
        <f t="shared" si="452"/>
        <v>0.11728178725546562</v>
      </c>
      <c r="P1423" s="96">
        <f t="shared" si="453"/>
        <v>0.11728178725546562</v>
      </c>
      <c r="Q1423" s="96">
        <f t="shared" si="445"/>
        <v>0.39302689196788615</v>
      </c>
      <c r="R1423" s="96">
        <f t="shared" si="446"/>
        <v>9.1936161338623795E-3</v>
      </c>
      <c r="S1423" s="96">
        <f t="shared" si="454"/>
        <v>45.470254149852693</v>
      </c>
      <c r="T1423" s="96">
        <f t="shared" si="455"/>
        <v>473.01798360112451</v>
      </c>
      <c r="U1423" s="96">
        <f t="shared" si="455"/>
        <v>465.70249294415277</v>
      </c>
      <c r="V1423" s="32">
        <f t="shared" si="456"/>
        <v>1000.0000000000007</v>
      </c>
      <c r="W1423" s="100">
        <f>IF(A1423=1,((cPH1_+cPHr+(cNES*L1423+(cNES+cOSEX)*G1423+(cNES+cEREX)*H1423+(cNES+cHOEX)*I1423+(cNES+cNES)*S1423+(cNES+cOSEX)*N1423+(cNES+cEREX)*O1423+(cNES+cHOEX)*P1423)))/(1+cDR)^(A$6:A$65537 + 0.5),(cPHr+(cNES*L1423+(cNES+cOSEX)*G1423+(cNES+cEREX)*H1423+(cNES+cHOEX)*I1423+(cNES+cNES)*S1423+(cNES+cOSEX)*N1423+(cNES+cEREX)*O1423+(cNES+cHOEX)*P1423))/(1+cDR)^(((cycle + 0.5)/('Life tables'!$I$2/2))))</f>
        <v>617.58122697976637</v>
      </c>
      <c r="X1423" s="107">
        <f>((L1423+G1423+H1423+I1423+N1423+O1423+P1423+S1423)/('Life tables'!$I$2/2))/(1+oDR)^(((cycle + 0.5)/('Life tables'!$I$2/2)))</f>
        <v>1.0461468487687757</v>
      </c>
      <c r="Y1423" s="31">
        <f>((uNES*L1423+ uOCEX*G1423+uEREX*H1423+uHOEX*I1423+uNES*S1423+ uOCEX*N1423+uEREX*O1423+uHOEX*P1423)/('Life tables'!$I$2/2))/(1+oDR)^(((cycle + 0.5)/('Life tables'!$I$2/2)))</f>
        <v>0.68937827463138301</v>
      </c>
      <c r="Z1423" s="100">
        <f t="shared" si="447"/>
        <v>14674.705117464815</v>
      </c>
      <c r="AA1423" s="107">
        <f>((L1423+G1423+H1423+I1423+N1423+O1423+P1423+S1423)/('Life tables'!$I$2/2))</f>
        <v>2.350445543102643</v>
      </c>
      <c r="AB1423" s="31">
        <f>((uNES*L1423+ uOCEX*G1423+uEREX*H1423+uHOEX*I1423+uNES*S1423+ uOCEX*N1423+uEREX*O1423+uHOEX*P1423)/('Life tables'!$I$2/2))</f>
        <v>1.5488705959647358</v>
      </c>
    </row>
    <row r="1424" spans="1:28" x14ac:dyDescent="0.25">
      <c r="A1424" s="4">
        <v>1418</v>
      </c>
      <c r="C1424" s="105">
        <f>IF(male=0,VLOOKUP((($A$5:$A$1570/'Life tables'!$I$2)*2)+age,lifetable,13,1),IF(male=1,VLOOKUP((($A$5:$A$1570/'Life tables'!$I$2)*2)+age,lifetable,10,1),"error"))</f>
        <v>6.997301124685551E-3</v>
      </c>
      <c r="F1424" s="96">
        <f t="shared" si="440"/>
        <v>10.681485549197062</v>
      </c>
      <c r="G1424" s="96">
        <f t="shared" si="441"/>
        <v>1.0729775785344366</v>
      </c>
      <c r="H1424" s="96">
        <f t="shared" si="448"/>
        <v>6.1278645404806681E-2</v>
      </c>
      <c r="I1424" s="96">
        <f t="shared" si="449"/>
        <v>2.4553773677444844E-2</v>
      </c>
      <c r="J1424" s="96">
        <f t="shared" si="442"/>
        <v>8.2850113346329163E-2</v>
      </c>
      <c r="K1424" s="96">
        <f t="shared" si="450"/>
        <v>2.565732281098778E-2</v>
      </c>
      <c r="L1424" s="96">
        <f t="shared" si="451"/>
        <v>9.4141681154230561</v>
      </c>
      <c r="M1424" s="96">
        <f t="shared" si="443"/>
        <v>50.598037905526333</v>
      </c>
      <c r="N1424" s="96">
        <f t="shared" si="444"/>
        <v>4.872700677401947</v>
      </c>
      <c r="O1424" s="96">
        <f t="shared" si="452"/>
        <v>0.11631086008897511</v>
      </c>
      <c r="P1424" s="96">
        <f t="shared" si="453"/>
        <v>0.11631086008897511</v>
      </c>
      <c r="Q1424" s="96">
        <f t="shared" si="445"/>
        <v>0.38977318569768965</v>
      </c>
      <c r="R1424" s="96">
        <f t="shared" si="446"/>
        <v>9.1175060073752298E-3</v>
      </c>
      <c r="S1424" s="96">
        <f t="shared" si="454"/>
        <v>45.093824816241366</v>
      </c>
      <c r="T1424" s="96">
        <f t="shared" si="455"/>
        <v>473.49060690016853</v>
      </c>
      <c r="U1424" s="96">
        <f t="shared" si="455"/>
        <v>465.73726777297111</v>
      </c>
      <c r="V1424" s="32">
        <f t="shared" si="456"/>
        <v>1000.0000000000007</v>
      </c>
      <c r="W1424" s="100">
        <f>IF(A1424=1,((cPH1_+cPHr+(cNES*L1424+(cNES+cOSEX)*G1424+(cNES+cEREX)*H1424+(cNES+cHOEX)*I1424+(cNES+cNES)*S1424+(cNES+cOSEX)*N1424+(cNES+cEREX)*O1424+(cNES+cHOEX)*P1424)))/(1+cDR)^(A$6:A$65537 + 0.5),(cPHr+(cNES*L1424+(cNES+cOSEX)*G1424+(cNES+cEREX)*H1424+(cNES+cHOEX)*I1424+(cNES+cNES)*S1424+(cNES+cOSEX)*N1424+(cNES+cEREX)*O1424+(cNES+cHOEX)*P1424))/(1+cDR)^(((cycle + 0.5)/('Life tables'!$I$2/2))))</f>
        <v>611.10929992080241</v>
      </c>
      <c r="X1424" s="107">
        <f>((L1424+G1424+H1424+I1424+N1424+O1424+P1424+S1424)/('Life tables'!$I$2/2))/(1+oDR)^(((cycle + 0.5)/('Life tables'!$I$2/2)))</f>
        <v>1.0368923833197838</v>
      </c>
      <c r="Y1424" s="31">
        <f>((uNES*L1424+ uOCEX*G1424+uEREX*H1424+uHOEX*I1424+uNES*S1424+ uOCEX*N1424+uEREX*O1424+uHOEX*P1424)/('Life tables'!$I$2/2))/(1+oDR)^(((cycle + 0.5)/('Life tables'!$I$2/2)))</f>
        <v>0.6832798709254333</v>
      </c>
      <c r="Z1424" s="100">
        <f t="shared" si="447"/>
        <v>14553.412029603249</v>
      </c>
      <c r="AA1424" s="107">
        <f>((L1424+G1424+H1424+I1424+N1424+O1424+P1424+S1424)/('Life tables'!$I$2/2))</f>
        <v>2.3309837130984663</v>
      </c>
      <c r="AB1424" s="31">
        <f>((uNES*L1424+ uOCEX*G1424+uEREX*H1424+uHOEX*I1424+uNES*S1424+ uOCEX*N1424+uEREX*O1424+uHOEX*P1424)/('Life tables'!$I$2/2))</f>
        <v>1.5360458580242118</v>
      </c>
    </row>
    <row r="1425" spans="1:28" x14ac:dyDescent="0.25">
      <c r="A1425" s="4">
        <v>1419</v>
      </c>
      <c r="C1425" s="105">
        <f>IF(male=0,VLOOKUP((($A$5:$A$1570/'Life tables'!$I$2)*2)+age,lifetable,13,1),IF(male=1,VLOOKUP((($A$5:$A$1570/'Life tables'!$I$2)*2)+age,lifetable,10,1),"error"))</f>
        <v>6.997301124685551E-3</v>
      </c>
      <c r="F1425" s="96">
        <f t="shared" si="440"/>
        <v>10.592969850706043</v>
      </c>
      <c r="G1425" s="96">
        <f t="shared" si="441"/>
        <v>1.0640859913678633</v>
      </c>
      <c r="H1425" s="96">
        <f t="shared" si="448"/>
        <v>6.0770839437592906E-2</v>
      </c>
      <c r="I1425" s="96">
        <f t="shared" si="449"/>
        <v>2.4350300628903126E-2</v>
      </c>
      <c r="J1425" s="96">
        <f t="shared" si="442"/>
        <v>8.216354820338781E-2</v>
      </c>
      <c r="K1425" s="96">
        <f t="shared" si="450"/>
        <v>2.5444704833875519E-2</v>
      </c>
      <c r="L1425" s="96">
        <f t="shared" si="451"/>
        <v>9.3361544662344205</v>
      </c>
      <c r="M1425" s="96">
        <f t="shared" si="443"/>
        <v>50.179155476154953</v>
      </c>
      <c r="N1425" s="96">
        <f t="shared" si="444"/>
        <v>4.8323613918912969</v>
      </c>
      <c r="O1425" s="96">
        <f t="shared" si="452"/>
        <v>0.11534796552521133</v>
      </c>
      <c r="P1425" s="96">
        <f t="shared" si="453"/>
        <v>0.11534796552521133</v>
      </c>
      <c r="Q1425" s="96">
        <f t="shared" si="445"/>
        <v>0.38654639774923771</v>
      </c>
      <c r="R1425" s="96">
        <f t="shared" si="446"/>
        <v>9.0420255495498002E-3</v>
      </c>
      <c r="S1425" s="96">
        <f t="shared" si="454"/>
        <v>44.720509729914447</v>
      </c>
      <c r="T1425" s="96">
        <f t="shared" si="455"/>
        <v>473.95931684612117</v>
      </c>
      <c r="U1425" s="96">
        <f t="shared" si="455"/>
        <v>465.77175450335454</v>
      </c>
      <c r="V1425" s="32">
        <f t="shared" si="456"/>
        <v>1000.0000000000007</v>
      </c>
      <c r="W1425" s="100">
        <f>IF(A1425=1,((cPH1_+cPHr+(cNES*L1425+(cNES+cOSEX)*G1425+(cNES+cEREX)*H1425+(cNES+cHOEX)*I1425+(cNES+cNES)*S1425+(cNES+cOSEX)*N1425+(cNES+cEREX)*O1425+(cNES+cHOEX)*P1425)))/(1+cDR)^(A$6:A$65537 + 0.5),(cPHr+(cNES*L1425+(cNES+cOSEX)*G1425+(cNES+cEREX)*H1425+(cNES+cHOEX)*I1425+(cNES+cNES)*S1425+(cNES+cOSEX)*N1425+(cNES+cEREX)*O1425+(cNES+cHOEX)*P1425))/(1+cDR)^(((cycle + 0.5)/('Life tables'!$I$2/2))))</f>
        <v>604.70525859987481</v>
      </c>
      <c r="X1425" s="107">
        <f>((L1425+G1425+H1425+I1425+N1425+O1425+P1425+S1425)/('Life tables'!$I$2/2))/(1+oDR)^(((cycle + 0.5)/('Life tables'!$I$2/2)))</f>
        <v>1.0277197878944311</v>
      </c>
      <c r="Y1425" s="31">
        <f>((uNES*L1425+ uOCEX*G1425+uEREX*H1425+uHOEX*I1425+uNES*S1425+ uOCEX*N1425+uEREX*O1425+uHOEX*P1425)/('Life tables'!$I$2/2))/(1+oDR)^(((cycle + 0.5)/('Life tables'!$I$2/2)))</f>
        <v>0.67723541694490008</v>
      </c>
      <c r="Z1425" s="100">
        <f t="shared" si="447"/>
        <v>14433.122995877311</v>
      </c>
      <c r="AA1425" s="107">
        <f>((L1425+G1425+H1425+I1425+N1425+O1425+P1425+S1425)/('Life tables'!$I$2/2))</f>
        <v>2.3116830345272299</v>
      </c>
      <c r="AB1425" s="31">
        <f>((uNES*L1425+ uOCEX*G1425+uEREX*H1425+uHOEX*I1425+uNES*S1425+ uOCEX*N1425+uEREX*O1425+uHOEX*P1425)/('Life tables'!$I$2/2))</f>
        <v>1.5233273137028636</v>
      </c>
    </row>
    <row r="1426" spans="1:28" x14ac:dyDescent="0.25">
      <c r="A1426" s="4">
        <v>1420</v>
      </c>
      <c r="C1426" s="105">
        <f>IF(male=0,VLOOKUP((($A$5:$A$1570/'Life tables'!$I$2)*2)+age,lifetable,13,1),IF(male=1,VLOOKUP((($A$5:$A$1570/'Life tables'!$I$2)*2)+age,lifetable,10,1),"error"))</f>
        <v>6.997301124685551E-3</v>
      </c>
      <c r="F1426" s="96">
        <f t="shared" si="440"/>
        <v>10.50519004274879</v>
      </c>
      <c r="G1426" s="96">
        <f t="shared" si="441"/>
        <v>1.0552683259455411</v>
      </c>
      <c r="H1426" s="96">
        <f t="shared" si="448"/>
        <v>6.02672552029151E-2</v>
      </c>
      <c r="I1426" s="96">
        <f t="shared" si="449"/>
        <v>2.4148519188661982E-2</v>
      </c>
      <c r="J1426" s="96">
        <f t="shared" si="442"/>
        <v>8.1482690938236721E-2</v>
      </c>
      <c r="K1426" s="96">
        <f t="shared" si="450"/>
        <v>2.523385449300556E-2</v>
      </c>
      <c r="L1426" s="96">
        <f t="shared" si="451"/>
        <v>9.2587893969804291</v>
      </c>
      <c r="M1426" s="96">
        <f t="shared" si="443"/>
        <v>49.763738607776155</v>
      </c>
      <c r="N1426" s="96">
        <f t="shared" si="444"/>
        <v>4.7923558474128125</v>
      </c>
      <c r="O1426" s="96">
        <f t="shared" si="452"/>
        <v>0.11439303732529137</v>
      </c>
      <c r="P1426" s="96">
        <f t="shared" si="453"/>
        <v>0.11439303732529137</v>
      </c>
      <c r="Q1426" s="96">
        <f t="shared" si="445"/>
        <v>0.38334630614720983</v>
      </c>
      <c r="R1426" s="96">
        <f t="shared" si="446"/>
        <v>8.9671695679783298E-3</v>
      </c>
      <c r="S1426" s="96">
        <f t="shared" si="454"/>
        <v>44.350283209997571</v>
      </c>
      <c r="T1426" s="96">
        <f t="shared" si="455"/>
        <v>474.42414584320659</v>
      </c>
      <c r="U1426" s="96">
        <f t="shared" si="455"/>
        <v>465.80595552741551</v>
      </c>
      <c r="V1426" s="32">
        <f t="shared" si="456"/>
        <v>1000.0000000000007</v>
      </c>
      <c r="W1426" s="100">
        <f>IF(A1426=1,((cPH1_+cPHr+(cNES*L1426+(cNES+cOSEX)*G1426+(cNES+cEREX)*H1426+(cNES+cHOEX)*I1426+(cNES+cNES)*S1426+(cNES+cOSEX)*N1426+(cNES+cEREX)*O1426+(cNES+cHOEX)*P1426)))/(1+cDR)^(A$6:A$65537 + 0.5),(cPHr+(cNES*L1426+(cNES+cOSEX)*G1426+(cNES+cEREX)*H1426+(cNES+cHOEX)*I1426+(cNES+cNES)*S1426+(cNES+cOSEX)*N1426+(cNES+cEREX)*O1426+(cNES+cHOEX)*P1426))/(1+cDR)^(((cycle + 0.5)/('Life tables'!$I$2/2))))</f>
        <v>598.36839114300403</v>
      </c>
      <c r="X1426" s="107">
        <f>((L1426+G1426+H1426+I1426+N1426+O1426+P1426+S1426)/('Life tables'!$I$2/2))/(1+oDR)^(((cycle + 0.5)/('Life tables'!$I$2/2)))</f>
        <v>1.0186283381102177</v>
      </c>
      <c r="Y1426" s="31">
        <f>((uNES*L1426+ uOCEX*G1426+uEREX*H1426+uHOEX*I1426+uNES*S1426+ uOCEX*N1426+uEREX*O1426+uHOEX*P1426)/('Life tables'!$I$2/2))/(1+oDR)^(((cycle + 0.5)/('Life tables'!$I$2/2)))</f>
        <v>0.6712444353475111</v>
      </c>
      <c r="Z1426" s="100">
        <f t="shared" si="447"/>
        <v>14313.829712916522</v>
      </c>
      <c r="AA1426" s="107">
        <f>((L1426+G1426+H1426+I1426+N1426+O1426+P1426+S1426)/('Life tables'!$I$2/2))</f>
        <v>2.2925421727360202</v>
      </c>
      <c r="AB1426" s="31">
        <f>((uNES*L1426+ uOCEX*G1426+uEREX*H1426+uHOEX*I1426+uNES*S1426+ uOCEX*N1426+uEREX*O1426+uHOEX*P1426)/('Life tables'!$I$2/2))</f>
        <v>1.5107140835129982</v>
      </c>
    </row>
    <row r="1427" spans="1:28" x14ac:dyDescent="0.25">
      <c r="A1427" s="4">
        <v>1421</v>
      </c>
      <c r="C1427" s="105">
        <f>IF(male=0,VLOOKUP((($A$5:$A$1570/'Life tables'!$I$2)*2)+age,lifetable,13,1),IF(male=1,VLOOKUP((($A$5:$A$1570/'Life tables'!$I$2)*2)+age,lifetable,10,1),"error"))</f>
        <v>6.997301124685551E-3</v>
      </c>
      <c r="F1427" s="96">
        <f t="shared" si="440"/>
        <v>10.418139910712044</v>
      </c>
      <c r="G1427" s="96">
        <f t="shared" si="441"/>
        <v>1.0465239579965611</v>
      </c>
      <c r="H1427" s="96">
        <f t="shared" si="448"/>
        <v>5.9767857048140423E-2</v>
      </c>
      <c r="I1427" s="96">
        <f t="shared" si="449"/>
        <v>2.3948415071048619E-2</v>
      </c>
      <c r="J1427" s="96">
        <f t="shared" si="442"/>
        <v>8.0807493347710604E-2</v>
      </c>
      <c r="K1427" s="96">
        <f t="shared" si="450"/>
        <v>2.5024756860647316E-2</v>
      </c>
      <c r="L1427" s="96">
        <f t="shared" si="451"/>
        <v>9.1820674303879368</v>
      </c>
      <c r="M1427" s="96">
        <f t="shared" si="443"/>
        <v>49.351758718666474</v>
      </c>
      <c r="N1427" s="96">
        <f t="shared" si="444"/>
        <v>4.7526812914845982</v>
      </c>
      <c r="O1427" s="96">
        <f t="shared" si="452"/>
        <v>0.11344600978775767</v>
      </c>
      <c r="P1427" s="96">
        <f t="shared" si="453"/>
        <v>0.11344600978775767</v>
      </c>
      <c r="Q1427" s="96">
        <f t="shared" si="445"/>
        <v>0.38017269071727</v>
      </c>
      <c r="R1427" s="96">
        <f t="shared" si="446"/>
        <v>8.8929329123813537E-3</v>
      </c>
      <c r="S1427" s="96">
        <f t="shared" si="454"/>
        <v>43.983119783976711</v>
      </c>
      <c r="T1427" s="96">
        <f t="shared" si="455"/>
        <v>474.88512602727155</v>
      </c>
      <c r="U1427" s="96">
        <f t="shared" si="455"/>
        <v>465.83987321718854</v>
      </c>
      <c r="V1427" s="32">
        <f t="shared" si="456"/>
        <v>1000.0000000000007</v>
      </c>
      <c r="W1427" s="100">
        <f>IF(A1427=1,((cPH1_+cPHr+(cNES*L1427+(cNES+cOSEX)*G1427+(cNES+cEREX)*H1427+(cNES+cHOEX)*I1427+(cNES+cNES)*S1427+(cNES+cOSEX)*N1427+(cNES+cEREX)*O1427+(cNES+cHOEX)*P1427)))/(1+cDR)^(A$6:A$65537 + 0.5),(cPHr+(cNES*L1427+(cNES+cOSEX)*G1427+(cNES+cEREX)*H1427+(cNES+cHOEX)*I1427+(cNES+cNES)*S1427+(cNES+cOSEX)*N1427+(cNES+cEREX)*O1427+(cNES+cHOEX)*P1427))/(1+cDR)^(((cycle + 0.5)/('Life tables'!$I$2/2))))</f>
        <v>592.0979931262051</v>
      </c>
      <c r="X1427" s="107">
        <f>((L1427+G1427+H1427+I1427+N1427+O1427+P1427+S1427)/('Life tables'!$I$2/2))/(1+oDR)^(((cycle + 0.5)/('Life tables'!$I$2/2)))</f>
        <v>1.0096173159987294</v>
      </c>
      <c r="Y1427" s="31">
        <f>((uNES*L1427+ uOCEX*G1427+uEREX*H1427+uHOEX*I1427+uNES*S1427+ uOCEX*N1427+uEREX*O1427+uHOEX*P1427)/('Life tables'!$I$2/2))/(1+oDR)^(((cycle + 0.5)/('Life tables'!$I$2/2)))</f>
        <v>0.66530645301753955</v>
      </c>
      <c r="Z1427" s="100">
        <f t="shared" si="447"/>
        <v>14195.523945687772</v>
      </c>
      <c r="AA1427" s="107">
        <f>((L1427+G1427+H1427+I1427+N1427+O1427+P1427+S1427)/('Life tables'!$I$2/2))</f>
        <v>2.2735598041359615</v>
      </c>
      <c r="AB1427" s="31">
        <f>((uNES*L1427+ uOCEX*G1427+uEREX*H1427+uHOEX*I1427+uNES*S1427+ uOCEX*N1427+uEREX*O1427+uHOEX*P1427)/('Life tables'!$I$2/2))</f>
        <v>1.4982052952574876</v>
      </c>
    </row>
    <row r="1428" spans="1:28" x14ac:dyDescent="0.25">
      <c r="A1428" s="4">
        <v>1422</v>
      </c>
      <c r="C1428" s="105">
        <f>IF(male=0,VLOOKUP((($A$5:$A$1570/'Life tables'!$I$2)*2)+age,lifetable,13,1),IF(male=1,VLOOKUP((($A$5:$A$1570/'Life tables'!$I$2)*2)+age,lifetable,10,1),"error"))</f>
        <v>6.997301124685551E-3</v>
      </c>
      <c r="F1428" s="96">
        <f t="shared" si="440"/>
        <v>10.331813296385358</v>
      </c>
      <c r="G1428" s="96">
        <f t="shared" si="441"/>
        <v>1.0378522689157959</v>
      </c>
      <c r="H1428" s="96">
        <f t="shared" si="448"/>
        <v>5.9272609644213527E-2</v>
      </c>
      <c r="I1428" s="96">
        <f t="shared" si="449"/>
        <v>2.3749974120044679E-2</v>
      </c>
      <c r="J1428" s="96">
        <f t="shared" si="442"/>
        <v>8.0137907666128272E-2</v>
      </c>
      <c r="K1428" s="96">
        <f t="shared" si="450"/>
        <v>2.4817397144551837E-2</v>
      </c>
      <c r="L1428" s="96">
        <f t="shared" si="451"/>
        <v>9.105983138894624</v>
      </c>
      <c r="M1428" s="96">
        <f t="shared" si="443"/>
        <v>48.943187459155155</v>
      </c>
      <c r="N1428" s="96">
        <f t="shared" si="444"/>
        <v>4.7133349939719364</v>
      </c>
      <c r="O1428" s="96">
        <f t="shared" si="452"/>
        <v>0.11250681774457752</v>
      </c>
      <c r="P1428" s="96">
        <f t="shared" si="453"/>
        <v>0.11250681774457752</v>
      </c>
      <c r="Q1428" s="96">
        <f t="shared" si="445"/>
        <v>0.37702533307265962</v>
      </c>
      <c r="R1428" s="96">
        <f t="shared" si="446"/>
        <v>8.8193104742941165E-3</v>
      </c>
      <c r="S1428" s="96">
        <f t="shared" si="454"/>
        <v>43.618994186147106</v>
      </c>
      <c r="T1428" s="96">
        <f t="shared" si="455"/>
        <v>475.34228926801035</v>
      </c>
      <c r="U1428" s="96">
        <f t="shared" si="455"/>
        <v>465.87350992480737</v>
      </c>
      <c r="V1428" s="32">
        <f t="shared" si="456"/>
        <v>1000.0000000000007</v>
      </c>
      <c r="W1428" s="100">
        <f>IF(A1428=1,((cPH1_+cPHr+(cNES*L1428+(cNES+cOSEX)*G1428+(cNES+cEREX)*H1428+(cNES+cHOEX)*I1428+(cNES+cNES)*S1428+(cNES+cOSEX)*N1428+(cNES+cEREX)*O1428+(cNES+cHOEX)*P1428)))/(1+cDR)^(A$6:A$65537 + 0.5),(cPHr+(cNES*L1428+(cNES+cOSEX)*G1428+(cNES+cEREX)*H1428+(cNES+cHOEX)*I1428+(cNES+cNES)*S1428+(cNES+cOSEX)*N1428+(cNES+cEREX)*O1428+(cNES+cHOEX)*P1428))/(1+cDR)^(((cycle + 0.5)/('Life tables'!$I$2/2))))</f>
        <v>585.89336749817892</v>
      </c>
      <c r="X1428" s="107">
        <f>((L1428+G1428+H1428+I1428+N1428+O1428+P1428+S1428)/('Life tables'!$I$2/2))/(1+oDR)^(((cycle + 0.5)/('Life tables'!$I$2/2)))</f>
        <v>1.0006860099486472</v>
      </c>
      <c r="Y1428" s="31">
        <f>((uNES*L1428+ uOCEX*G1428+uEREX*H1428+uHOEX*I1428+uNES*S1428+ uOCEX*N1428+uEREX*O1428+uHOEX*P1428)/('Life tables'!$I$2/2))/(1+oDR)^(((cycle + 0.5)/('Life tables'!$I$2/2)))</f>
        <v>0.65942100102825696</v>
      </c>
      <c r="Z1428" s="100">
        <f t="shared" si="447"/>
        <v>14078.19752694638</v>
      </c>
      <c r="AA1428" s="107">
        <f>((L1428+G1428+H1428+I1428+N1428+O1428+P1428+S1428)/('Life tables'!$I$2/2))</f>
        <v>2.2547346161100696</v>
      </c>
      <c r="AB1428" s="31">
        <f>((uNES*L1428+ uOCEX*G1428+uEREX*H1428+uHOEX*I1428+uNES*S1428+ uOCEX*N1428+uEREX*O1428+uHOEX*P1428)/('Life tables'!$I$2/2))</f>
        <v>1.4858000839690613</v>
      </c>
    </row>
    <row r="1429" spans="1:28" x14ac:dyDescent="0.25">
      <c r="A1429" s="4">
        <v>1423</v>
      </c>
      <c r="C1429" s="105">
        <f>IF(male=0,VLOOKUP((($A$5:$A$1570/'Life tables'!$I$2)*2)+age,lifetable,13,1),IF(male=1,VLOOKUP((($A$5:$A$1570/'Life tables'!$I$2)*2)+age,lifetable,10,1),"error"))</f>
        <v>6.997301124685551E-3</v>
      </c>
      <c r="F1429" s="96">
        <f t="shared" si="440"/>
        <v>10.246204097292669</v>
      </c>
      <c r="G1429" s="96">
        <f t="shared" si="441"/>
        <v>1.029252645696753</v>
      </c>
      <c r="H1429" s="96">
        <f t="shared" si="448"/>
        <v>5.8781477981821796E-2</v>
      </c>
      <c r="I1429" s="96">
        <f t="shared" si="449"/>
        <v>2.3553182307749693E-2</v>
      </c>
      <c r="J1429" s="96">
        <f t="shared" si="442"/>
        <v>7.9473886560107981E-2</v>
      </c>
      <c r="K1429" s="96">
        <f t="shared" si="450"/>
        <v>2.4611760686346237E-2</v>
      </c>
      <c r="L1429" s="96">
        <f t="shared" si="451"/>
        <v>9.0305311440598892</v>
      </c>
      <c r="M1429" s="96">
        <f t="shared" si="443"/>
        <v>48.537996709890201</v>
      </c>
      <c r="N1429" s="96">
        <f t="shared" si="444"/>
        <v>4.6743142469203063</v>
      </c>
      <c r="O1429" s="96">
        <f t="shared" si="452"/>
        <v>0.11157539655715722</v>
      </c>
      <c r="P1429" s="96">
        <f t="shared" si="453"/>
        <v>0.11157539655715722</v>
      </c>
      <c r="Q1429" s="96">
        <f t="shared" si="445"/>
        <v>0.37390401660084072</v>
      </c>
      <c r="R1429" s="96">
        <f t="shared" si="446"/>
        <v>8.7462971867541157E-3</v>
      </c>
      <c r="S1429" s="96">
        <f t="shared" si="454"/>
        <v>43.257881356067983</v>
      </c>
      <c r="T1429" s="96">
        <f t="shared" si="455"/>
        <v>475.79566717117132</v>
      </c>
      <c r="U1429" s="96">
        <f t="shared" si="455"/>
        <v>465.90686798268047</v>
      </c>
      <c r="V1429" s="32">
        <f t="shared" si="456"/>
        <v>1000.0000000000007</v>
      </c>
      <c r="W1429" s="100">
        <f>IF(A1429=1,((cPH1_+cPHr+(cNES*L1429+(cNES+cOSEX)*G1429+(cNES+cEREX)*H1429+(cNES+cHOEX)*I1429+(cNES+cNES)*S1429+(cNES+cOSEX)*N1429+(cNES+cEREX)*O1429+(cNES+cHOEX)*P1429)))/(1+cDR)^(A$6:A$65537 + 0.5),(cPHr+(cNES*L1429+(cNES+cOSEX)*G1429+(cNES+cEREX)*H1429+(cNES+cHOEX)*I1429+(cNES+cNES)*S1429+(cNES+cOSEX)*N1429+(cNES+cEREX)*O1429+(cNES+cHOEX)*P1429))/(1+cDR)^(((cycle + 0.5)/('Life tables'!$I$2/2))))</f>
        <v>579.7538245037739</v>
      </c>
      <c r="X1429" s="107">
        <f>((L1429+G1429+H1429+I1429+N1429+O1429+P1429+S1429)/('Life tables'!$I$2/2))/(1+oDR)^(((cycle + 0.5)/('Life tables'!$I$2/2)))</f>
        <v>0.9918337146492705</v>
      </c>
      <c r="Y1429" s="31">
        <f>((uNES*L1429+ uOCEX*G1429+uEREX*H1429+uHOEX*I1429+uNES*S1429+ uOCEX*N1429+uEREX*O1429+uHOEX*P1429)/('Life tables'!$I$2/2))/(1+oDR)^(((cycle + 0.5)/('Life tables'!$I$2/2)))</f>
        <v>0.6535876146047197</v>
      </c>
      <c r="Z1429" s="100">
        <f t="shared" si="447"/>
        <v>13961.842356690973</v>
      </c>
      <c r="AA1429" s="107">
        <f>((L1429+G1429+H1429+I1429+N1429+O1429+P1429+S1429)/('Life tables'!$I$2/2))</f>
        <v>2.2360653069218941</v>
      </c>
      <c r="AB1429" s="31">
        <f>((uNES*L1429+ uOCEX*G1429+uEREX*H1429+uHOEX*I1429+uNES*S1429+ uOCEX*N1429+uEREX*O1429+uHOEX*P1429)/('Life tables'!$I$2/2))</f>
        <v>1.4734975918501119</v>
      </c>
    </row>
    <row r="1430" spans="1:28" x14ac:dyDescent="0.25">
      <c r="A1430" s="4">
        <v>1424</v>
      </c>
      <c r="C1430" s="105">
        <f>IF(male=0,VLOOKUP((($A$5:$A$1570/'Life tables'!$I$2)*2)+age,lifetable,13,1),IF(male=1,VLOOKUP((($A$5:$A$1570/'Life tables'!$I$2)*2)+age,lifetable,10,1),"error"))</f>
        <v>6.997301124685551E-3</v>
      </c>
      <c r="F1430" s="96">
        <f t="shared" si="440"/>
        <v>10.161306266037611</v>
      </c>
      <c r="G1430" s="96">
        <f t="shared" si="441"/>
        <v>1.0207244808658111</v>
      </c>
      <c r="H1430" s="96">
        <f t="shared" si="448"/>
        <v>5.8294427367639498E-2</v>
      </c>
      <c r="I1430" s="96">
        <f t="shared" si="449"/>
        <v>2.3358025732876143E-2</v>
      </c>
      <c r="J1430" s="96">
        <f t="shared" si="442"/>
        <v>7.8815383123489305E-2</v>
      </c>
      <c r="K1430" s="96">
        <f t="shared" si="450"/>
        <v>2.4407832959961066E-2</v>
      </c>
      <c r="L1430" s="96">
        <f t="shared" si="451"/>
        <v>8.9557061159878337</v>
      </c>
      <c r="M1430" s="96">
        <f t="shared" si="443"/>
        <v>48.1361585801112</v>
      </c>
      <c r="N1430" s="96">
        <f t="shared" si="444"/>
        <v>4.6356163643890511</v>
      </c>
      <c r="O1430" s="96">
        <f t="shared" si="452"/>
        <v>0.11065168211237168</v>
      </c>
      <c r="P1430" s="96">
        <f t="shared" si="453"/>
        <v>0.11065168211237168</v>
      </c>
      <c r="Q1430" s="96">
        <f t="shared" si="445"/>
        <v>0.37080852645019091</v>
      </c>
      <c r="R1430" s="96">
        <f t="shared" si="446"/>
        <v>8.6738880239898737E-3</v>
      </c>
      <c r="S1430" s="96">
        <f t="shared" si="454"/>
        <v>42.899756437023221</v>
      </c>
      <c r="T1430" s="96">
        <f t="shared" si="455"/>
        <v>476.24529108074501</v>
      </c>
      <c r="U1430" s="96">
        <f t="shared" si="455"/>
        <v>465.93994970366441</v>
      </c>
      <c r="V1430" s="32">
        <f t="shared" si="456"/>
        <v>1000.0000000000006</v>
      </c>
      <c r="W1430" s="100">
        <f>IF(A1430=1,((cPH1_+cPHr+(cNES*L1430+(cNES+cOSEX)*G1430+(cNES+cEREX)*H1430+(cNES+cHOEX)*I1430+(cNES+cNES)*S1430+(cNES+cOSEX)*N1430+(cNES+cEREX)*O1430+(cNES+cHOEX)*P1430)))/(1+cDR)^(A$6:A$65537 + 0.5),(cPHr+(cNES*L1430+(cNES+cOSEX)*G1430+(cNES+cEREX)*H1430+(cNES+cHOEX)*I1430+(cNES+cNES)*S1430+(cNES+cOSEX)*N1430+(cNES+cEREX)*O1430+(cNES+cHOEX)*P1430))/(1+cDR)^(((cycle + 0.5)/('Life tables'!$I$2/2))))</f>
        <v>573.67868160821899</v>
      </c>
      <c r="X1430" s="107">
        <f>((L1430+G1430+H1430+I1430+N1430+O1430+P1430+S1430)/('Life tables'!$I$2/2))/(1+oDR)^(((cycle + 0.5)/('Life tables'!$I$2/2)))</f>
        <v>0.98305973103455002</v>
      </c>
      <c r="Y1430" s="31">
        <f>((uNES*L1430+ uOCEX*G1430+uEREX*H1430+uHOEX*I1430+uNES*S1430+ uOCEX*N1430+uEREX*O1430+uHOEX*P1430)/('Life tables'!$I$2/2))/(1+oDR)^(((cycle + 0.5)/('Life tables'!$I$2/2)))</f>
        <v>0.64780583308689521</v>
      </c>
      <c r="Z1430" s="100">
        <f t="shared" si="447"/>
        <v>13846.450401622264</v>
      </c>
      <c r="AA1430" s="107">
        <f>((L1430+G1430+H1430+I1430+N1430+O1430+P1430+S1430)/('Life tables'!$I$2/2))</f>
        <v>2.2175505856249336</v>
      </c>
      <c r="AB1430" s="31">
        <f>((uNES*L1430+ uOCEX*G1430+uEREX*H1430+uHOEX*I1430+uNES*S1430+ uOCEX*N1430+uEREX*O1430+uHOEX*P1430)/('Life tables'!$I$2/2))</f>
        <v>1.4612969682130175</v>
      </c>
    </row>
    <row r="1431" spans="1:28" x14ac:dyDescent="0.25">
      <c r="A1431" s="4">
        <v>1425</v>
      </c>
      <c r="C1431" s="105">
        <f>IF(male=0,VLOOKUP((($A$5:$A$1570/'Life tables'!$I$2)*2)+age,lifetable,13,1),IF(male=1,VLOOKUP((($A$5:$A$1570/'Life tables'!$I$2)*2)+age,lifetable,10,1),"error"))</f>
        <v>6.997301124685551E-3</v>
      </c>
      <c r="F1431" s="96">
        <f t="shared" si="440"/>
        <v>10.077113809662134</v>
      </c>
      <c r="G1431" s="96">
        <f t="shared" si="441"/>
        <v>1.0122671724177912</v>
      </c>
      <c r="H1431" s="96">
        <f t="shared" si="448"/>
        <v>5.7811423420648211E-2</v>
      </c>
      <c r="I1431" s="96">
        <f t="shared" si="449"/>
        <v>2.3164490619275113E-2</v>
      </c>
      <c r="J1431" s="96">
        <f t="shared" si="442"/>
        <v>7.8162350872358427E-2</v>
      </c>
      <c r="K1431" s="96">
        <f t="shared" si="450"/>
        <v>2.4205599570089747E-2</v>
      </c>
      <c r="L1431" s="96">
        <f t="shared" si="451"/>
        <v>8.8815027727619711</v>
      </c>
      <c r="M1431" s="96">
        <f t="shared" si="443"/>
        <v>47.737645405929037</v>
      </c>
      <c r="N1431" s="96">
        <f t="shared" si="444"/>
        <v>4.5972386822857114</v>
      </c>
      <c r="O1431" s="96">
        <f t="shared" si="452"/>
        <v>0.10973561081861007</v>
      </c>
      <c r="P1431" s="96">
        <f t="shared" si="453"/>
        <v>0.10973561081861007</v>
      </c>
      <c r="Q1431" s="96">
        <f t="shared" si="445"/>
        <v>0.36773864951675123</v>
      </c>
      <c r="R1431" s="96">
        <f t="shared" si="446"/>
        <v>8.6020780011109594E-3</v>
      </c>
      <c r="S1431" s="96">
        <f t="shared" si="454"/>
        <v>42.544594774488239</v>
      </c>
      <c r="T1431" s="96">
        <f t="shared" si="455"/>
        <v>476.69119208113409</v>
      </c>
      <c r="U1431" s="96">
        <f t="shared" si="455"/>
        <v>465.97275738123562</v>
      </c>
      <c r="V1431" s="32">
        <f t="shared" si="456"/>
        <v>1000.0000000000006</v>
      </c>
      <c r="W1431" s="100">
        <f>IF(A1431=1,((cPH1_+cPHr+(cNES*L1431+(cNES+cOSEX)*G1431+(cNES+cEREX)*H1431+(cNES+cHOEX)*I1431+(cNES+cNES)*S1431+(cNES+cOSEX)*N1431+(cNES+cEREX)*O1431+(cNES+cHOEX)*P1431)))/(1+cDR)^(A$6:A$65537 + 0.5),(cPHr+(cNES*L1431+(cNES+cOSEX)*G1431+(cNES+cEREX)*H1431+(cNES+cHOEX)*I1431+(cNES+cNES)*S1431+(cNES+cOSEX)*N1431+(cNES+cEREX)*O1431+(cNES+cHOEX)*P1431))/(1+cDR)^(((cycle + 0.5)/('Life tables'!$I$2/2))))</f>
        <v>567.66726342211598</v>
      </c>
      <c r="X1431" s="107">
        <f>((L1431+G1431+H1431+I1431+N1431+O1431+P1431+S1431)/('Life tables'!$I$2/2))/(1+oDR)^(((cycle + 0.5)/('Life tables'!$I$2/2)))</f>
        <v>0.97436336622762587</v>
      </c>
      <c r="Y1431" s="31">
        <f>((uNES*L1431+ uOCEX*G1431+uEREX*H1431+uHOEX*I1431+uNES*S1431+ uOCEX*N1431+uEREX*O1431+uHOEX*P1431)/('Life tables'!$I$2/2))/(1+oDR)^(((cycle + 0.5)/('Life tables'!$I$2/2)))</f>
        <v>0.64207519989311834</v>
      </c>
      <c r="Z1431" s="100">
        <f t="shared" si="447"/>
        <v>13732.013694605625</v>
      </c>
      <c r="AA1431" s="107">
        <f>((L1431+G1431+H1431+I1431+N1431+O1431+P1431+S1431)/('Life tables'!$I$2/2))</f>
        <v>2.1991891719728232</v>
      </c>
      <c r="AB1431" s="31">
        <f>((uNES*L1431+ uOCEX*G1431+uEREX*H1431+uHOEX*I1431+uNES*S1431+ uOCEX*N1431+uEREX*O1431+uHOEX*P1431)/('Life tables'!$I$2/2))</f>
        <v>1.449197369420965</v>
      </c>
    </row>
    <row r="1432" spans="1:28" x14ac:dyDescent="0.25">
      <c r="A1432" s="4">
        <v>1426</v>
      </c>
      <c r="C1432" s="105">
        <f>IF(male=0,VLOOKUP((($A$5:$A$1570/'Life tables'!$I$2)*2)+age,lifetable,13,1),IF(male=1,VLOOKUP((($A$5:$A$1570/'Life tables'!$I$2)*2)+age,lifetable,10,1),"error"))</f>
        <v>6.997301124685551E-3</v>
      </c>
      <c r="F1432" s="96">
        <f t="shared" si="440"/>
        <v>9.9936207890179354</v>
      </c>
      <c r="G1432" s="96">
        <f t="shared" si="441"/>
        <v>1.0038801237528168</v>
      </c>
      <c r="H1432" s="96">
        <f t="shared" si="448"/>
        <v>5.7332432068530843E-2</v>
      </c>
      <c r="I1432" s="96">
        <f t="shared" si="449"/>
        <v>2.2972563314491372E-2</v>
      </c>
      <c r="J1432" s="96">
        <f t="shared" si="442"/>
        <v>7.7514743740172656E-2</v>
      </c>
      <c r="K1432" s="96">
        <f t="shared" si="450"/>
        <v>2.4005046250678695E-2</v>
      </c>
      <c r="L1432" s="96">
        <f t="shared" si="451"/>
        <v>8.8079158798912456</v>
      </c>
      <c r="M1432" s="96">
        <f t="shared" si="443"/>
        <v>47.342429748612929</v>
      </c>
      <c r="N1432" s="96">
        <f t="shared" si="444"/>
        <v>4.5591785582010633</v>
      </c>
      <c r="O1432" s="96">
        <f t="shared" si="452"/>
        <v>0.10882711960183809</v>
      </c>
      <c r="P1432" s="96">
        <f t="shared" si="453"/>
        <v>0.10882711960183809</v>
      </c>
      <c r="Q1432" s="96">
        <f t="shared" si="445"/>
        <v>0.36469417443103092</v>
      </c>
      <c r="R1432" s="96">
        <f t="shared" si="446"/>
        <v>8.5308621737993067E-3</v>
      </c>
      <c r="S1432" s="96">
        <f t="shared" si="454"/>
        <v>42.192371914603356</v>
      </c>
      <c r="T1432" s="96">
        <f t="shared" ref="T1432:U1447" si="457">J1432+Q1432+T1431</f>
        <v>477.13340099930531</v>
      </c>
      <c r="U1432" s="96">
        <f t="shared" si="457"/>
        <v>466.00529328966007</v>
      </c>
      <c r="V1432" s="32">
        <f t="shared" si="456"/>
        <v>1000.0000000000005</v>
      </c>
      <c r="W1432" s="100">
        <f>IF(A1432=1,((cPH1_+cPHr+(cNES*L1432+(cNES+cOSEX)*G1432+(cNES+cEREX)*H1432+(cNES+cHOEX)*I1432+(cNES+cNES)*S1432+(cNES+cOSEX)*N1432+(cNES+cEREX)*O1432+(cNES+cHOEX)*P1432)))/(1+cDR)^(A$6:A$65537 + 0.5),(cPHr+(cNES*L1432+(cNES+cOSEX)*G1432+(cNES+cEREX)*H1432+(cNES+cHOEX)*I1432+(cNES+cNES)*S1432+(cNES+cOSEX)*N1432+(cNES+cEREX)*O1432+(cNES+cHOEX)*P1432))/(1+cDR)^(((cycle + 0.5)/('Life tables'!$I$2/2))))</f>
        <v>561.71890162718523</v>
      </c>
      <c r="X1432" s="107">
        <f>((L1432+G1432+H1432+I1432+N1432+O1432+P1432+S1432)/('Life tables'!$I$2/2))/(1+oDR)^(((cycle + 0.5)/('Life tables'!$I$2/2)))</f>
        <v>0.96574393348586374</v>
      </c>
      <c r="Y1432" s="31">
        <f>((uNES*L1432+ uOCEX*G1432+uEREX*H1432+uHOEX*I1432+uNES*S1432+ uOCEX*N1432+uEREX*O1432+uHOEX*P1432)/('Life tables'!$I$2/2))/(1+oDR)^(((cycle + 0.5)/('Life tables'!$I$2/2)))</f>
        <v>0.63639526248387845</v>
      </c>
      <c r="Z1432" s="100">
        <f t="shared" si="447"/>
        <v>13618.524334137564</v>
      </c>
      <c r="AA1432" s="107">
        <f>((L1432+G1432+H1432+I1432+N1432+O1432+P1432+S1432)/('Life tables'!$I$2/2))</f>
        <v>2.1809797963302842</v>
      </c>
      <c r="AB1432" s="31">
        <f>((uNES*L1432+ uOCEX*G1432+uEREX*H1432+uHOEX*I1432+uNES*S1432+ uOCEX*N1432+uEREX*O1432+uHOEX*P1432)/('Life tables'!$I$2/2))</f>
        <v>1.4371979588292838</v>
      </c>
    </row>
    <row r="1433" spans="1:28" x14ac:dyDescent="0.25">
      <c r="A1433" s="4">
        <v>1427</v>
      </c>
      <c r="C1433" s="105">
        <f>IF(male=0,VLOOKUP((($A$5:$A$1570/'Life tables'!$I$2)*2)+age,lifetable,13,1),IF(male=1,VLOOKUP((($A$5:$A$1570/'Life tables'!$I$2)*2)+age,lifetable,10,1),"error"))</f>
        <v>6.997301124685551E-3</v>
      </c>
      <c r="F1433" s="96">
        <f t="shared" si="440"/>
        <v>9.9108213181503846</v>
      </c>
      <c r="G1433" s="96">
        <f t="shared" si="441"/>
        <v>0.9955627436144262</v>
      </c>
      <c r="H1433" s="96">
        <f t="shared" si="448"/>
        <v>5.6857419544137207E-2</v>
      </c>
      <c r="I1433" s="96">
        <f t="shared" si="449"/>
        <v>2.278223028834719E-2</v>
      </c>
      <c r="J1433" s="96">
        <f t="shared" si="442"/>
        <v>7.6872516072981886E-2</v>
      </c>
      <c r="K1433" s="96">
        <f t="shared" si="450"/>
        <v>2.3806158863447485E-2</v>
      </c>
      <c r="L1433" s="96">
        <f t="shared" si="451"/>
        <v>8.7349402497670443</v>
      </c>
      <c r="M1433" s="96">
        <f t="shared" si="443"/>
        <v>46.950484392884803</v>
      </c>
      <c r="N1433" s="96">
        <f t="shared" si="444"/>
        <v>4.5214333712448633</v>
      </c>
      <c r="O1433" s="96">
        <f t="shared" si="452"/>
        <v>0.1079261459016773</v>
      </c>
      <c r="P1433" s="96">
        <f t="shared" si="453"/>
        <v>0.1079261459016773</v>
      </c>
      <c r="Q1433" s="96">
        <f t="shared" si="445"/>
        <v>0.3616748915448682</v>
      </c>
      <c r="R1433" s="96">
        <f t="shared" si="446"/>
        <v>8.4602356380018839E-3</v>
      </c>
      <c r="S1433" s="96">
        <f t="shared" si="454"/>
        <v>41.843063602653714</v>
      </c>
      <c r="T1433" s="96">
        <f t="shared" si="457"/>
        <v>477.57194840692318</v>
      </c>
      <c r="U1433" s="96">
        <f t="shared" si="457"/>
        <v>466.03755968416152</v>
      </c>
      <c r="V1433" s="32">
        <f t="shared" si="456"/>
        <v>1000.0000000000007</v>
      </c>
      <c r="W1433" s="100">
        <f>IF(A1433=1,((cPH1_+cPHr+(cNES*L1433+(cNES+cOSEX)*G1433+(cNES+cEREX)*H1433+(cNES+cHOEX)*I1433+(cNES+cNES)*S1433+(cNES+cOSEX)*N1433+(cNES+cEREX)*O1433+(cNES+cHOEX)*P1433)))/(1+cDR)^(A$6:A$65537 + 0.5),(cPHr+(cNES*L1433+(cNES+cOSEX)*G1433+(cNES+cEREX)*H1433+(cNES+cHOEX)*I1433+(cNES+cNES)*S1433+(cNES+cOSEX)*N1433+(cNES+cEREX)*O1433+(cNES+cHOEX)*P1433))/(1+cDR)^(((cycle + 0.5)/('Life tables'!$I$2/2))))</f>
        <v>555.83293490276219</v>
      </c>
      <c r="X1433" s="107">
        <f>((L1433+G1433+H1433+I1433+N1433+O1433+P1433+S1433)/('Life tables'!$I$2/2))/(1+oDR)^(((cycle + 0.5)/('Life tables'!$I$2/2)))</f>
        <v>0.95720075214638745</v>
      </c>
      <c r="Y1433" s="31">
        <f>((uNES*L1433+ uOCEX*G1433+uEREX*H1433+uHOEX*I1433+uNES*S1433+ uOCEX*N1433+uEREX*O1433+uHOEX*P1433)/('Life tables'!$I$2/2))/(1+oDR)^(((cycle + 0.5)/('Life tables'!$I$2/2)))</f>
        <v>0.63076557232592889</v>
      </c>
      <c r="Z1433" s="100">
        <f t="shared" si="447"/>
        <v>13505.97448381598</v>
      </c>
      <c r="AA1433" s="107">
        <f>((L1433+G1433+H1433+I1433+N1433+O1433+P1433+S1433)/('Life tables'!$I$2/2))</f>
        <v>2.162921199584829</v>
      </c>
      <c r="AB1433" s="31">
        <f>((uNES*L1433+ uOCEX*G1433+uEREX*H1433+uHOEX*I1433+uNES*S1433+ uOCEX*N1433+uEREX*O1433+uHOEX*P1433)/('Life tables'!$I$2/2))</f>
        <v>1.4252979067272646</v>
      </c>
    </row>
    <row r="1434" spans="1:28" x14ac:dyDescent="0.25">
      <c r="A1434" s="4">
        <v>1428</v>
      </c>
      <c r="C1434" s="105">
        <f>IF(male=0,VLOOKUP((($A$5:$A$1570/'Life tables'!$I$2)*2)+age,lifetable,13,1),IF(male=1,VLOOKUP((($A$5:$A$1570/'Life tables'!$I$2)*2)+age,lifetable,10,1),"error"))</f>
        <v>6.997301124685551E-3</v>
      </c>
      <c r="F1434" s="96">
        <f t="shared" si="440"/>
        <v>9.8287095636944617</v>
      </c>
      <c r="G1434" s="96">
        <f t="shared" si="441"/>
        <v>0.98731444602889484</v>
      </c>
      <c r="H1434" s="96">
        <f t="shared" si="448"/>
        <v>5.6386352382018612E-2</v>
      </c>
      <c r="I1434" s="96">
        <f t="shared" si="449"/>
        <v>2.2593478131553775E-2</v>
      </c>
      <c r="J1434" s="96">
        <f t="shared" si="442"/>
        <v>7.623562262474326E-2</v>
      </c>
      <c r="K1434" s="96">
        <f t="shared" si="450"/>
        <v>2.3608923396437883E-2</v>
      </c>
      <c r="L1434" s="96">
        <f t="shared" si="451"/>
        <v>8.6625707411308142</v>
      </c>
      <c r="M1434" s="96">
        <f t="shared" si="443"/>
        <v>46.561782345221424</v>
      </c>
      <c r="N1434" s="96">
        <f t="shared" si="444"/>
        <v>4.4840005218823391</v>
      </c>
      <c r="O1434" s="96">
        <f t="shared" si="452"/>
        <v>0.10703262766750214</v>
      </c>
      <c r="P1434" s="96">
        <f t="shared" si="453"/>
        <v>0.10703262766750214</v>
      </c>
      <c r="Q1434" s="96">
        <f t="shared" si="445"/>
        <v>0.35868059291835125</v>
      </c>
      <c r="R1434" s="96">
        <f t="shared" si="446"/>
        <v>8.3901935296247371E-3</v>
      </c>
      <c r="S1434" s="96">
        <f t="shared" si="454"/>
        <v>41.496645781556104</v>
      </c>
      <c r="T1434" s="96">
        <f t="shared" si="457"/>
        <v>478.00686462246625</v>
      </c>
      <c r="U1434" s="96">
        <f t="shared" si="457"/>
        <v>466.06955880108757</v>
      </c>
      <c r="V1434" s="32">
        <f t="shared" si="456"/>
        <v>1000.0000000000005</v>
      </c>
      <c r="W1434" s="100">
        <f>IF(A1434=1,((cPH1_+cPHr+(cNES*L1434+(cNES+cOSEX)*G1434+(cNES+cEREX)*H1434+(cNES+cHOEX)*I1434+(cNES+cNES)*S1434+(cNES+cOSEX)*N1434+(cNES+cEREX)*O1434+(cNES+cHOEX)*P1434)))/(1+cDR)^(A$6:A$65537 + 0.5),(cPHr+(cNES*L1434+(cNES+cOSEX)*G1434+(cNES+cEREX)*H1434+(cNES+cHOEX)*I1434+(cNES+cNES)*S1434+(cNES+cOSEX)*N1434+(cNES+cEREX)*O1434+(cNES+cHOEX)*P1434))/(1+cDR)^(((cycle + 0.5)/('Life tables'!$I$2/2))))</f>
        <v>550.00870885303152</v>
      </c>
      <c r="X1434" s="107">
        <f>((L1434+G1434+H1434+I1434+N1434+O1434+P1434+S1434)/('Life tables'!$I$2/2))/(1+oDR)^(((cycle + 0.5)/('Life tables'!$I$2/2)))</f>
        <v>0.94873314757210281</v>
      </c>
      <c r="Y1434" s="31">
        <f>((uNES*L1434+ uOCEX*G1434+uEREX*H1434+uHOEX*I1434+uNES*S1434+ uOCEX*N1434+uEREX*O1434+uHOEX*P1434)/('Life tables'!$I$2/2))/(1+oDR)^(((cycle + 0.5)/('Life tables'!$I$2/2)))</f>
        <v>0.6251856848567251</v>
      </c>
      <c r="Z1434" s="100">
        <f t="shared" si="447"/>
        <v>13394.356371814285</v>
      </c>
      <c r="AA1434" s="107">
        <f>((L1434+G1434+H1434+I1434+N1434+O1434+P1434+S1434)/('Life tables'!$I$2/2))</f>
        <v>2.1450121330592173</v>
      </c>
      <c r="AB1434" s="31">
        <f>((uNES*L1434+ uOCEX*G1434+uEREX*H1434+uHOEX*I1434+uNES*S1434+ uOCEX*N1434+uEREX*O1434+uHOEX*P1434)/('Life tables'!$I$2/2))</f>
        <v>1.4134963902804867</v>
      </c>
    </row>
    <row r="1435" spans="1:28" x14ac:dyDescent="0.25">
      <c r="A1435" s="4">
        <v>1429</v>
      </c>
      <c r="C1435" s="105">
        <f>IF(male=0,VLOOKUP((($A$5:$A$1570/'Life tables'!$I$2)*2)+age,lifetable,13,1),IF(male=1,VLOOKUP((($A$5:$A$1570/'Life tables'!$I$2)*2)+age,lifetable,10,1),"error"))</f>
        <v>6.997301124685551E-3</v>
      </c>
      <c r="F1435" s="96">
        <f t="shared" si="440"/>
        <v>9.7472797442823857</v>
      </c>
      <c r="G1435" s="96">
        <f t="shared" si="441"/>
        <v>0.97913465024572932</v>
      </c>
      <c r="H1435" s="96">
        <f t="shared" si="448"/>
        <v>5.591919741502948E-2</v>
      </c>
      <c r="I1435" s="96">
        <f t="shared" si="449"/>
        <v>2.2406293554349564E-2</v>
      </c>
      <c r="J1435" s="96">
        <f t="shared" si="442"/>
        <v>7.5604018552726457E-2</v>
      </c>
      <c r="K1435" s="96">
        <f t="shared" si="450"/>
        <v>2.3413325962590947E-2</v>
      </c>
      <c r="L1435" s="96">
        <f t="shared" si="451"/>
        <v>8.5908022585519603</v>
      </c>
      <c r="M1435" s="96">
        <f t="shared" si="443"/>
        <v>46.17629683216434</v>
      </c>
      <c r="N1435" s="96">
        <f t="shared" si="444"/>
        <v>4.4468774317714326</v>
      </c>
      <c r="O1435" s="96">
        <f t="shared" si="452"/>
        <v>0.10614650335455499</v>
      </c>
      <c r="P1435" s="96">
        <f t="shared" si="453"/>
        <v>0.10614650335455499</v>
      </c>
      <c r="Q1435" s="96">
        <f t="shared" si="445"/>
        <v>0.35571107230679894</v>
      </c>
      <c r="R1435" s="96">
        <f t="shared" si="446"/>
        <v>8.3207310242284505E-3</v>
      </c>
      <c r="S1435" s="96">
        <f t="shared" si="454"/>
        <v>41.153094590352772</v>
      </c>
      <c r="T1435" s="96">
        <f t="shared" si="457"/>
        <v>478.43817971332578</v>
      </c>
      <c r="U1435" s="96">
        <f t="shared" si="457"/>
        <v>466.10129285807437</v>
      </c>
      <c r="V1435" s="32">
        <f t="shared" si="456"/>
        <v>1000.0000000000005</v>
      </c>
      <c r="W1435" s="100">
        <f>IF(A1435=1,((cPH1_+cPHr+(cNES*L1435+(cNES+cOSEX)*G1435+(cNES+cEREX)*H1435+(cNES+cHOEX)*I1435+(cNES+cNES)*S1435+(cNES+cOSEX)*N1435+(cNES+cEREX)*O1435+(cNES+cHOEX)*P1435)))/(1+cDR)^(A$6:A$65537 + 0.5),(cPHr+(cNES*L1435+(cNES+cOSEX)*G1435+(cNES+cEREX)*H1435+(cNES+cHOEX)*I1435+(cNES+cNES)*S1435+(cNES+cOSEX)*N1435+(cNES+cEREX)*O1435+(cNES+cHOEX)*P1435))/(1+cDR)^(((cycle + 0.5)/('Life tables'!$I$2/2))))</f>
        <v>544.24557593499924</v>
      </c>
      <c r="X1435" s="107">
        <f>((L1435+G1435+H1435+I1435+N1435+O1435+P1435+S1435)/('Life tables'!$I$2/2))/(1+oDR)^(((cycle + 0.5)/('Life tables'!$I$2/2)))</f>
        <v>0.94034045109820341</v>
      </c>
      <c r="Y1435" s="31">
        <f>((uNES*L1435+ uOCEX*G1435+uEREX*H1435+uHOEX*I1435+uNES*S1435+ uOCEX*N1435+uEREX*O1435+uHOEX*P1435)/('Life tables'!$I$2/2))/(1+oDR)^(((cycle + 0.5)/('Life tables'!$I$2/2)))</f>
        <v>0.61965515944917671</v>
      </c>
      <c r="Z1435" s="100">
        <f t="shared" si="447"/>
        <v>13283.662290359331</v>
      </c>
      <c r="AA1435" s="107">
        <f>((L1435+G1435+H1435+I1435+N1435+O1435+P1435+S1435)/('Life tables'!$I$2/2))</f>
        <v>2.127251358424652</v>
      </c>
      <c r="AB1435" s="31">
        <f>((uNES*L1435+ uOCEX*G1435+uEREX*H1435+uHOEX*I1435+uNES*S1435+ uOCEX*N1435+uEREX*O1435+uHOEX*P1435)/('Life tables'!$I$2/2))</f>
        <v>1.4017925934736211</v>
      </c>
    </row>
    <row r="1436" spans="1:28" x14ac:dyDescent="0.25">
      <c r="A1436" s="4">
        <v>1430</v>
      </c>
      <c r="C1436" s="105">
        <f>IF(male=0,VLOOKUP((($A$5:$A$1570/'Life tables'!$I$2)*2)+age,lifetable,13,1),IF(male=1,VLOOKUP((($A$5:$A$1570/'Life tables'!$I$2)*2)+age,lifetable,10,1),"error"))</f>
        <v>6.997301124685551E-3</v>
      </c>
      <c r="F1436" s="96">
        <f t="shared" si="440"/>
        <v>9.6665261299625076</v>
      </c>
      <c r="G1436" s="96">
        <f t="shared" si="441"/>
        <v>0.97102278067929426</v>
      </c>
      <c r="H1436" s="96">
        <f t="shared" si="448"/>
        <v>5.5455921770993587E-2</v>
      </c>
      <c r="I1436" s="96">
        <f t="shared" si="449"/>
        <v>2.2220663385164437E-2</v>
      </c>
      <c r="J1436" s="96">
        <f t="shared" si="442"/>
        <v>7.4977659413006353E-2</v>
      </c>
      <c r="K1436" s="96">
        <f t="shared" si="450"/>
        <v>2.3219352798351182E-2</v>
      </c>
      <c r="L1436" s="96">
        <f t="shared" si="451"/>
        <v>8.5196297519156978</v>
      </c>
      <c r="M1436" s="96">
        <f t="shared" si="443"/>
        <v>45.794001298637873</v>
      </c>
      <c r="N1436" s="96">
        <f t="shared" si="444"/>
        <v>4.4100615436008228</v>
      </c>
      <c r="O1436" s="96">
        <f t="shared" si="452"/>
        <v>0.10526771192007961</v>
      </c>
      <c r="P1436" s="96">
        <f t="shared" si="453"/>
        <v>0.10526771192007961</v>
      </c>
      <c r="Q1436" s="96">
        <f t="shared" si="445"/>
        <v>0.35276612514780376</v>
      </c>
      <c r="R1436" s="96">
        <f t="shared" si="446"/>
        <v>8.2518433367250663E-3</v>
      </c>
      <c r="S1436" s="96">
        <f t="shared" si="454"/>
        <v>40.81238636271236</v>
      </c>
      <c r="T1436" s="96">
        <f t="shared" si="457"/>
        <v>478.86592349788657</v>
      </c>
      <c r="U1436" s="96">
        <f t="shared" si="457"/>
        <v>466.13276405420947</v>
      </c>
      <c r="V1436" s="32">
        <f t="shared" si="456"/>
        <v>1000.0000000000006</v>
      </c>
      <c r="W1436" s="100">
        <f>IF(A1436=1,((cPH1_+cPHr+(cNES*L1436+(cNES+cOSEX)*G1436+(cNES+cEREX)*H1436+(cNES+cHOEX)*I1436+(cNES+cNES)*S1436+(cNES+cOSEX)*N1436+(cNES+cEREX)*O1436+(cNES+cHOEX)*P1436)))/(1+cDR)^(A$6:A$65537 + 0.5),(cPHr+(cNES*L1436+(cNES+cOSEX)*G1436+(cNES+cEREX)*H1436+(cNES+cHOEX)*I1436+(cNES+cNES)*S1436+(cNES+cOSEX)*N1436+(cNES+cEREX)*O1436+(cNES+cHOEX)*P1436))/(1+cDR)^(((cycle + 0.5)/('Life tables'!$I$2/2))))</f>
        <v>538.54289538719343</v>
      </c>
      <c r="X1436" s="107">
        <f>((L1436+G1436+H1436+I1436+N1436+O1436+P1436+S1436)/('Life tables'!$I$2/2))/(1+oDR)^(((cycle + 0.5)/('Life tables'!$I$2/2)))</f>
        <v>0.93202199997916113</v>
      </c>
      <c r="Y1436" s="31">
        <f>((uNES*L1436+ uOCEX*G1436+uEREX*H1436+uHOEX*I1436+uNES*S1436+ uOCEX*N1436+uEREX*O1436+uHOEX*P1436)/('Life tables'!$I$2/2))/(1+oDR)^(((cycle + 0.5)/('Life tables'!$I$2/2)))</f>
        <v>0.61417355937672025</v>
      </c>
      <c r="Z1436" s="100">
        <f t="shared" si="447"/>
        <v>13173.884595213154</v>
      </c>
      <c r="AA1436" s="107">
        <f>((L1436+G1436+H1436+I1436+N1436+O1436+P1436+S1436)/('Life tables'!$I$2/2))</f>
        <v>2.1096376476147087</v>
      </c>
      <c r="AB1436" s="31">
        <f>((uNES*L1436+ uOCEX*G1436+uEREX*H1436+uHOEX*I1436+uNES*S1436+ uOCEX*N1436+uEREX*O1436+uHOEX*P1436)/('Life tables'!$I$2/2))</f>
        <v>1.3901857070537247</v>
      </c>
    </row>
    <row r="1437" spans="1:28" x14ac:dyDescent="0.25">
      <c r="A1437" s="4">
        <v>1431</v>
      </c>
      <c r="C1437" s="105">
        <f>IF(male=0,VLOOKUP((($A$5:$A$1570/'Life tables'!$I$2)*2)+age,lifetable,13,1),IF(male=1,VLOOKUP((($A$5:$A$1570/'Life tables'!$I$2)*2)+age,lifetable,10,1),"error"))</f>
        <v>6.997301124685551E-3</v>
      </c>
      <c r="F1437" s="96">
        <f t="shared" si="440"/>
        <v>9.5864430416291793</v>
      </c>
      <c r="G1437" s="96">
        <f t="shared" si="441"/>
        <v>0.96297826685154186</v>
      </c>
      <c r="H1437" s="96">
        <f t="shared" si="448"/>
        <v>5.4996492869433283E-2</v>
      </c>
      <c r="I1437" s="96">
        <f t="shared" si="449"/>
        <v>2.203657456930912E-2</v>
      </c>
      <c r="J1437" s="96">
        <f t="shared" si="442"/>
        <v>7.4356501156040949E-2</v>
      </c>
      <c r="K1437" s="96">
        <f t="shared" si="450"/>
        <v>2.3026990262297053E-2</v>
      </c>
      <c r="L1437" s="96">
        <f t="shared" si="451"/>
        <v>8.4490482159205573</v>
      </c>
      <c r="M1437" s="96">
        <f t="shared" si="443"/>
        <v>45.414869406275315</v>
      </c>
      <c r="N1437" s="96">
        <f t="shared" si="444"/>
        <v>4.3735503209287288</v>
      </c>
      <c r="O1437" s="96">
        <f t="shared" si="452"/>
        <v>0.10439619281947365</v>
      </c>
      <c r="P1437" s="96">
        <f t="shared" si="453"/>
        <v>0.10439619281947365</v>
      </c>
      <c r="Q1437" s="96">
        <f t="shared" si="445"/>
        <v>0.34984554854833838</v>
      </c>
      <c r="R1437" s="96">
        <f t="shared" si="446"/>
        <v>8.1835257210764647E-3</v>
      </c>
      <c r="S1437" s="96">
        <f t="shared" si="454"/>
        <v>40.474497625438225</v>
      </c>
      <c r="T1437" s="96">
        <f t="shared" si="457"/>
        <v>479.29012554759095</v>
      </c>
      <c r="U1437" s="96">
        <f t="shared" si="457"/>
        <v>466.16397457019286</v>
      </c>
      <c r="V1437" s="32">
        <f t="shared" si="456"/>
        <v>1000.0000000000006</v>
      </c>
      <c r="W1437" s="100">
        <f>IF(A1437=1,((cPH1_+cPHr+(cNES*L1437+(cNES+cOSEX)*G1437+(cNES+cEREX)*H1437+(cNES+cHOEX)*I1437+(cNES+cNES)*S1437+(cNES+cOSEX)*N1437+(cNES+cEREX)*O1437+(cNES+cHOEX)*P1437)))/(1+cDR)^(A$6:A$65537 + 0.5),(cPHr+(cNES*L1437+(cNES+cOSEX)*G1437+(cNES+cEREX)*H1437+(cNES+cHOEX)*I1437+(cNES+cNES)*S1437+(cNES+cOSEX)*N1437+(cNES+cEREX)*O1437+(cNES+cHOEX)*P1437))/(1+cDR)^(((cycle + 0.5)/('Life tables'!$I$2/2))))</f>
        <v>532.90003315908291</v>
      </c>
      <c r="X1437" s="107">
        <f>((L1437+G1437+H1437+I1437+N1437+O1437+P1437+S1437)/('Life tables'!$I$2/2))/(1+oDR)^(((cycle + 0.5)/('Life tables'!$I$2/2)))</f>
        <v>0.9237771373361916</v>
      </c>
      <c r="Y1437" s="31">
        <f>((uNES*L1437+ uOCEX*G1437+uEREX*H1437+uHOEX*I1437+uNES*S1437+ uOCEX*N1437+uEREX*O1437+uHOEX*P1437)/('Life tables'!$I$2/2))/(1+oDR)^(((cycle + 0.5)/('Life tables'!$I$2/2)))</f>
        <v>0.60874045177870451</v>
      </c>
      <c r="Z1437" s="100">
        <f t="shared" si="447"/>
        <v>13065.015705158499</v>
      </c>
      <c r="AA1437" s="107">
        <f>((L1437+G1437+H1437+I1437+N1437+O1437+P1437+S1437)/('Life tables'!$I$2/2))</f>
        <v>2.0921697827399992</v>
      </c>
      <c r="AB1437" s="31">
        <f>((uNES*L1437+ uOCEX*G1437+uEREX*H1437+uHOEX*I1437+uNES*S1437+ uOCEX*N1437+uEREX*O1437+uHOEX*P1437)/('Life tables'!$I$2/2))</f>
        <v>1.3786749284740116</v>
      </c>
    </row>
    <row r="1438" spans="1:28" x14ac:dyDescent="0.25">
      <c r="A1438" s="4">
        <v>1432</v>
      </c>
      <c r="C1438" s="105">
        <f>IF(male=0,VLOOKUP((($A$5:$A$1570/'Life tables'!$I$2)*2)+age,lifetable,13,1),IF(male=1,VLOOKUP((($A$5:$A$1570/'Life tables'!$I$2)*2)+age,lifetable,10,1),"error"))</f>
        <v>6.997301124685551E-3</v>
      </c>
      <c r="F1438" s="96">
        <f t="shared" si="440"/>
        <v>9.507024850463198</v>
      </c>
      <c r="G1438" s="96">
        <f t="shared" si="441"/>
        <v>0.95500054333580242</v>
      </c>
      <c r="H1438" s="96">
        <f t="shared" si="448"/>
        <v>5.4540878418359376E-2</v>
      </c>
      <c r="I1438" s="96">
        <f t="shared" si="449"/>
        <v>2.1854014167688941E-2</v>
      </c>
      <c r="J1438" s="96">
        <f t="shared" si="442"/>
        <v>7.3740500122331118E-2</v>
      </c>
      <c r="K1438" s="96">
        <f t="shared" si="450"/>
        <v>2.283622483379694E-2</v>
      </c>
      <c r="L1438" s="96">
        <f t="shared" si="451"/>
        <v>8.3790526895852189</v>
      </c>
      <c r="M1438" s="96">
        <f t="shared" si="443"/>
        <v>45.038875031753541</v>
      </c>
      <c r="N1438" s="96">
        <f t="shared" si="444"/>
        <v>4.3373412480225344</v>
      </c>
      <c r="O1438" s="96">
        <f t="shared" si="452"/>
        <v>0.10353188600246035</v>
      </c>
      <c r="P1438" s="96">
        <f t="shared" si="453"/>
        <v>0.10353188600246035</v>
      </c>
      <c r="Q1438" s="96">
        <f t="shared" si="445"/>
        <v>0.34694914127192583</v>
      </c>
      <c r="R1438" s="96">
        <f t="shared" si="446"/>
        <v>8.1157734699942724E-3</v>
      </c>
      <c r="S1438" s="96">
        <f t="shared" si="454"/>
        <v>40.139405096984163</v>
      </c>
      <c r="T1438" s="96">
        <f t="shared" si="457"/>
        <v>479.71081518898518</v>
      </c>
      <c r="U1438" s="96">
        <f t="shared" si="457"/>
        <v>466.19492656849667</v>
      </c>
      <c r="V1438" s="32">
        <f t="shared" si="456"/>
        <v>1000.0000000000005</v>
      </c>
      <c r="W1438" s="100">
        <f>IF(A1438=1,((cPH1_+cPHr+(cNES*L1438+(cNES+cOSEX)*G1438+(cNES+cEREX)*H1438+(cNES+cHOEX)*I1438+(cNES+cNES)*S1438+(cNES+cOSEX)*N1438+(cNES+cEREX)*O1438+(cNES+cHOEX)*P1438)))/(1+cDR)^(A$6:A$65537 + 0.5),(cPHr+(cNES*L1438+(cNES+cOSEX)*G1438+(cNES+cEREX)*H1438+(cNES+cHOEX)*I1438+(cNES+cNES)*S1438+(cNES+cOSEX)*N1438+(cNES+cEREX)*O1438+(cNES+cHOEX)*P1438))/(1+cDR)^(((cycle + 0.5)/('Life tables'!$I$2/2))))</f>
        <v>527.31636184121714</v>
      </c>
      <c r="X1438" s="107">
        <f>((L1438+G1438+H1438+I1438+N1438+O1438+P1438+S1438)/('Life tables'!$I$2/2))/(1+oDR)^(((cycle + 0.5)/('Life tables'!$I$2/2)))</f>
        <v>0.91560521210518975</v>
      </c>
      <c r="Y1438" s="31">
        <f>((uNES*L1438+ uOCEX*G1438+uEREX*H1438+uHOEX*I1438+uNES*S1438+ uOCEX*N1438+uEREX*O1438+uHOEX*P1438)/('Life tables'!$I$2/2))/(1+oDR)^(((cycle + 0.5)/('Life tables'!$I$2/2)))</f>
        <v>0.60335540762608519</v>
      </c>
      <c r="Z1438" s="100">
        <f t="shared" si="447"/>
        <v>12957.048101488148</v>
      </c>
      <c r="AA1438" s="107">
        <f>((L1438+G1438+H1438+I1438+N1438+O1438+P1438+S1438)/('Life tables'!$I$2/2))</f>
        <v>2.0748465560035476</v>
      </c>
      <c r="AB1438" s="31">
        <f>((uNES*L1438+ uOCEX*G1438+uEREX*H1438+uHOEX*I1438+uNES*S1438+ uOCEX*N1438+uEREX*O1438+uHOEX*P1438)/('Life tables'!$I$2/2))</f>
        <v>1.3672594618380982</v>
      </c>
    </row>
    <row r="1439" spans="1:28" x14ac:dyDescent="0.25">
      <c r="A1439" s="4">
        <v>1433</v>
      </c>
      <c r="C1439" s="105">
        <f>IF(male=0,VLOOKUP((($A$5:$A$1570/'Life tables'!$I$2)*2)+age,lifetable,13,1),IF(male=1,VLOOKUP((($A$5:$A$1570/'Life tables'!$I$2)*2)+age,lifetable,10,1),"error"))</f>
        <v>6.997301124685551E-3</v>
      </c>
      <c r="F1439" s="96">
        <f t="shared" si="440"/>
        <v>9.4282659773825408</v>
      </c>
      <c r="G1439" s="96">
        <f t="shared" si="441"/>
        <v>0.94708904970161067</v>
      </c>
      <c r="H1439" s="96">
        <f t="shared" si="448"/>
        <v>5.4089046411120029E-2</v>
      </c>
      <c r="I1439" s="96">
        <f t="shared" si="449"/>
        <v>2.1672969355541211E-2</v>
      </c>
      <c r="J1439" s="96">
        <f t="shared" si="442"/>
        <v>7.3129613038160332E-2</v>
      </c>
      <c r="K1439" s="96">
        <f t="shared" si="450"/>
        <v>2.2647043111689764E-2</v>
      </c>
      <c r="L1439" s="96">
        <f t="shared" si="451"/>
        <v>8.3096382557644191</v>
      </c>
      <c r="M1439" s="96">
        <f t="shared" si="443"/>
        <v>44.66599226513614</v>
      </c>
      <c r="N1439" s="96">
        <f t="shared" si="444"/>
        <v>4.3014318296992267</v>
      </c>
      <c r="O1439" s="96">
        <f t="shared" si="452"/>
        <v>0.10267473190927981</v>
      </c>
      <c r="P1439" s="96">
        <f t="shared" si="453"/>
        <v>0.10267473190927981</v>
      </c>
      <c r="Q1439" s="96">
        <f t="shared" si="445"/>
        <v>0.34407670372587706</v>
      </c>
      <c r="R1439" s="96">
        <f t="shared" si="446"/>
        <v>8.048581914641301E-3</v>
      </c>
      <c r="S1439" s="96">
        <f t="shared" si="454"/>
        <v>39.807085685977832</v>
      </c>
      <c r="T1439" s="96">
        <f t="shared" si="457"/>
        <v>480.12802150574919</v>
      </c>
      <c r="U1439" s="96">
        <f t="shared" si="457"/>
        <v>466.22562219352301</v>
      </c>
      <c r="V1439" s="32">
        <f t="shared" si="456"/>
        <v>1000.0000000000006</v>
      </c>
      <c r="W1439" s="100">
        <f>IF(A1439=1,((cPH1_+cPHr+(cNES*L1439+(cNES+cOSEX)*G1439+(cNES+cEREX)*H1439+(cNES+cHOEX)*I1439+(cNES+cNES)*S1439+(cNES+cOSEX)*N1439+(cNES+cEREX)*O1439+(cNES+cHOEX)*P1439)))/(1+cDR)^(A$6:A$65537 + 0.5),(cPHr+(cNES*L1439+(cNES+cOSEX)*G1439+(cNES+cEREX)*H1439+(cNES+cHOEX)*I1439+(cNES+cNES)*S1439+(cNES+cOSEX)*N1439+(cNES+cEREX)*O1439+(cNES+cHOEX)*P1439))/(1+cDR)^(((cycle + 0.5)/('Life tables'!$I$2/2))))</f>
        <v>521.79126059606983</v>
      </c>
      <c r="X1439" s="107">
        <f>((L1439+G1439+H1439+I1439+N1439+O1439+P1439+S1439)/('Life tables'!$I$2/2))/(1+oDR)^(((cycle + 0.5)/('Life tables'!$I$2/2)))</f>
        <v>0.90750557898513562</v>
      </c>
      <c r="Y1439" s="31">
        <f>((uNES*L1439+ uOCEX*G1439+uEREX*H1439+uHOEX*I1439+uNES*S1439+ uOCEX*N1439+uEREX*O1439+uHOEX*P1439)/('Life tables'!$I$2/2))/(1+oDR)^(((cycle + 0.5)/('Life tables'!$I$2/2)))</f>
        <v>0.59801800168742913</v>
      </c>
      <c r="Z1439" s="100">
        <f t="shared" si="447"/>
        <v>12849.974327498019</v>
      </c>
      <c r="AA1439" s="107">
        <f>((L1439+G1439+H1439+I1439+N1439+O1439+P1439+S1439)/('Life tables'!$I$2/2))</f>
        <v>2.0576667696168918</v>
      </c>
      <c r="AB1439" s="31">
        <f>((uNES*L1439+ uOCEX*G1439+uEREX*H1439+uHOEX*I1439+uNES*S1439+ uOCEX*N1439+uEREX*O1439+uHOEX*P1439)/('Life tables'!$I$2/2))</f>
        <v>1.3559385178447221</v>
      </c>
    </row>
    <row r="1440" spans="1:28" x14ac:dyDescent="0.25">
      <c r="A1440" s="4">
        <v>1434</v>
      </c>
      <c r="C1440" s="105">
        <f>IF(male=0,VLOOKUP((($A$5:$A$1570/'Life tables'!$I$2)*2)+age,lifetable,13,1),IF(male=1,VLOOKUP((($A$5:$A$1570/'Life tables'!$I$2)*2)+age,lifetable,10,1),"error"))</f>
        <v>7.7932954904519347E-3</v>
      </c>
      <c r="F1440" s="96">
        <f t="shared" si="440"/>
        <v>9.3501608925030535</v>
      </c>
      <c r="G1440" s="96">
        <f t="shared" si="441"/>
        <v>0.9392432304605296</v>
      </c>
      <c r="H1440" s="96">
        <f t="shared" si="448"/>
        <v>5.3640965123306822E-2</v>
      </c>
      <c r="I1440" s="96">
        <f t="shared" si="449"/>
        <v>2.1493427421195505E-2</v>
      </c>
      <c r="J1440" s="96">
        <f t="shared" si="442"/>
        <v>8.0773911273524554E-2</v>
      </c>
      <c r="K1440" s="96">
        <f t="shared" si="450"/>
        <v>2.2459431812989532E-2</v>
      </c>
      <c r="L1440" s="96">
        <f t="shared" si="451"/>
        <v>8.2325499264115081</v>
      </c>
      <c r="M1440" s="96">
        <f t="shared" si="443"/>
        <v>44.296195408225259</v>
      </c>
      <c r="N1440" s="96">
        <f t="shared" si="444"/>
        <v>4.2658195911666743</v>
      </c>
      <c r="O1440" s="96">
        <f t="shared" si="452"/>
        <v>0.10182467146690036</v>
      </c>
      <c r="P1440" s="96">
        <f t="shared" si="453"/>
        <v>0.10182467146690036</v>
      </c>
      <c r="Q1440" s="96">
        <f t="shared" si="445"/>
        <v>0.38004523200793983</v>
      </c>
      <c r="R1440" s="96">
        <f t="shared" si="446"/>
        <v>7.9819464243345677E-3</v>
      </c>
      <c r="S1440" s="96">
        <f t="shared" si="454"/>
        <v>39.438699295692508</v>
      </c>
      <c r="T1440" s="96">
        <f t="shared" si="457"/>
        <v>480.58884064903066</v>
      </c>
      <c r="U1440" s="96">
        <f t="shared" si="457"/>
        <v>466.25606357176031</v>
      </c>
      <c r="V1440" s="32">
        <f t="shared" si="456"/>
        <v>1000.0000000000005</v>
      </c>
      <c r="W1440" s="100">
        <f>IF(A1440=1,((cPH1_+cPHr+(cNES*L1440+(cNES+cOSEX)*G1440+(cNES+cEREX)*H1440+(cNES+cHOEX)*I1440+(cNES+cNES)*S1440+(cNES+cOSEX)*N1440+(cNES+cEREX)*O1440+(cNES+cHOEX)*P1440)))/(1+cDR)^(A$6:A$65537 + 0.5),(cPHr+(cNES*L1440+(cNES+cOSEX)*G1440+(cNES+cEREX)*H1440+(cNES+cHOEX)*I1440+(cNES+cNES)*S1440+(cNES+cOSEX)*N1440+(cNES+cEREX)*O1440+(cNES+cHOEX)*P1440))/(1+cDR)^(((cycle + 0.5)/('Life tables'!$I$2/2))))</f>
        <v>515.93119016462788</v>
      </c>
      <c r="X1440" s="107">
        <f>((L1440+G1440+H1440+I1440+N1440+O1440+P1440+S1440)/('Life tables'!$I$2/2))/(1+oDR)^(((cycle + 0.5)/('Life tables'!$I$2/2)))</f>
        <v>0.89868184146666774</v>
      </c>
      <c r="Y1440" s="31">
        <f>((uNES*L1440+ uOCEX*G1440+uEREX*H1440+uHOEX*I1440+uNES*S1440+ uOCEX*N1440+uEREX*O1440+uHOEX*P1440)/('Life tables'!$I$2/2))/(1+oDR)^(((cycle + 0.5)/('Life tables'!$I$2/2)))</f>
        <v>0.59219465535862725</v>
      </c>
      <c r="Z1440" s="100">
        <f t="shared" si="447"/>
        <v>12734.088909975197</v>
      </c>
      <c r="AA1440" s="107">
        <f>((L1440+G1440+H1440+I1440+N1440+O1440+P1440+S1440)/('Life tables'!$I$2/2))</f>
        <v>2.03882391578564</v>
      </c>
      <c r="AB1440" s="31">
        <f>((uNES*L1440+ uOCEX*G1440+uEREX*H1440+uHOEX*I1440+uNES*S1440+ uOCEX*N1440+uEREX*O1440+uHOEX*P1440)/('Life tables'!$I$2/2))</f>
        <v>1.343501749378994</v>
      </c>
    </row>
    <row r="1441" spans="1:28" x14ac:dyDescent="0.25">
      <c r="A1441" s="4">
        <v>1435</v>
      </c>
      <c r="C1441" s="105">
        <f>IF(male=0,VLOOKUP((($A$5:$A$1570/'Life tables'!$I$2)*2)+age,lifetable,13,1),IF(male=1,VLOOKUP((($A$5:$A$1570/'Life tables'!$I$2)*2)+age,lifetable,10,1),"error"))</f>
        <v>7.7932954904519347E-3</v>
      </c>
      <c r="F1441" s="96">
        <f t="shared" si="440"/>
        <v>9.2644404386495989</v>
      </c>
      <c r="G1441" s="96">
        <f t="shared" si="441"/>
        <v>0.93063243146792451</v>
      </c>
      <c r="H1441" s="96">
        <f t="shared" si="448"/>
        <v>5.3149195203155607E-2</v>
      </c>
      <c r="I1441" s="96">
        <f t="shared" si="449"/>
        <v>2.1296379865052548E-2</v>
      </c>
      <c r="J1441" s="96">
        <f t="shared" si="442"/>
        <v>8.0033391787978928E-2</v>
      </c>
      <c r="K1441" s="96">
        <f t="shared" si="450"/>
        <v>2.2253528116739363E-2</v>
      </c>
      <c r="L1441" s="96">
        <f t="shared" si="451"/>
        <v>8.1570755122087473</v>
      </c>
      <c r="M1441" s="96">
        <f t="shared" si="443"/>
        <v>43.890655340559924</v>
      </c>
      <c r="N1441" s="96">
        <f t="shared" si="444"/>
        <v>4.2267652039962442</v>
      </c>
      <c r="O1441" s="96">
        <f t="shared" si="452"/>
        <v>0.10089244729333127</v>
      </c>
      <c r="P1441" s="96">
        <f t="shared" si="453"/>
        <v>0.10089244729333127</v>
      </c>
      <c r="Q1441" s="96">
        <f t="shared" si="445"/>
        <v>0.37656584585109243</v>
      </c>
      <c r="R1441" s="96">
        <f t="shared" si="446"/>
        <v>7.9088701914167264E-3</v>
      </c>
      <c r="S1441" s="96">
        <f t="shared" si="454"/>
        <v>39.077630525934509</v>
      </c>
      <c r="T1441" s="96">
        <f t="shared" si="457"/>
        <v>481.04543988666973</v>
      </c>
      <c r="U1441" s="96">
        <f t="shared" si="457"/>
        <v>466.28622597006847</v>
      </c>
      <c r="V1441" s="32">
        <f t="shared" si="456"/>
        <v>1000.0000000000005</v>
      </c>
      <c r="W1441" s="100">
        <f>IF(A1441=1,((cPH1_+cPHr+(cNES*L1441+(cNES+cOSEX)*G1441+(cNES+cEREX)*H1441+(cNES+cHOEX)*I1441+(cNES+cNES)*S1441+(cNES+cOSEX)*N1441+(cNES+cEREX)*O1441+(cNES+cHOEX)*P1441)))/(1+cDR)^(A$6:A$65537 + 0.5),(cPHr+(cNES*L1441+(cNES+cOSEX)*G1441+(cNES+cEREX)*H1441+(cNES+cHOEX)*I1441+(cNES+cNES)*S1441+(cNES+cOSEX)*N1441+(cNES+cEREX)*O1441+(cNES+cHOEX)*P1441))/(1+cDR)^(((cycle + 0.5)/('Life tables'!$I$2/2))))</f>
        <v>510.0749923608621</v>
      </c>
      <c r="X1441" s="107">
        <f>((L1441+G1441+H1441+I1441+N1441+O1441+P1441+S1441)/('Life tables'!$I$2/2))/(1+oDR)^(((cycle + 0.5)/('Life tables'!$I$2/2)))</f>
        <v>0.88994390149294811</v>
      </c>
      <c r="Y1441" s="31">
        <f>((uNES*L1441+ uOCEX*G1441+uEREX*H1441+uHOEX*I1441+uNES*S1441+ uOCEX*N1441+uEREX*O1441+uHOEX*P1441)/('Life tables'!$I$2/2))/(1+oDR)^(((cycle + 0.5)/('Life tables'!$I$2/2)))</f>
        <v>0.58643671150135335</v>
      </c>
      <c r="Z1441" s="100">
        <f t="shared" si="447"/>
        <v>12617.716378996975</v>
      </c>
      <c r="AA1441" s="107">
        <f>((L1441+G1441+H1441+I1441+N1441+O1441+P1441+S1441)/('Life tables'!$I$2/2))</f>
        <v>2.0201536218070841</v>
      </c>
      <c r="AB1441" s="31">
        <f>((uNES*L1441+ uOCEX*G1441+uEREX*H1441+uHOEX*I1441+uNES*S1441+ uOCEX*N1441+uEREX*O1441+uHOEX*P1441)/('Life tables'!$I$2/2))</f>
        <v>1.3311987920954167</v>
      </c>
    </row>
    <row r="1442" spans="1:28" x14ac:dyDescent="0.25">
      <c r="A1442" s="4">
        <v>1436</v>
      </c>
      <c r="C1442" s="105">
        <f>IF(male=0,VLOOKUP((($A$5:$A$1570/'Life tables'!$I$2)*2)+age,lifetable,13,1),IF(male=1,VLOOKUP((($A$5:$A$1570/'Life tables'!$I$2)*2)+age,lifetable,10,1),"error"))</f>
        <v>7.7932954904519347E-3</v>
      </c>
      <c r="F1442" s="96">
        <f t="shared" si="440"/>
        <v>9.1795090484375006</v>
      </c>
      <c r="G1442" s="96">
        <f t="shared" si="441"/>
        <v>0.9221008955695128</v>
      </c>
      <c r="H1442" s="96">
        <f t="shared" si="448"/>
        <v>5.26619520644954E-2</v>
      </c>
      <c r="I1442" s="96">
        <f t="shared" si="449"/>
        <v>2.1101146147441484E-2</v>
      </c>
      <c r="J1442" s="96">
        <f t="shared" si="442"/>
        <v>7.9299688843591121E-2</v>
      </c>
      <c r="K1442" s="96">
        <f t="shared" si="450"/>
        <v>2.204951978049988E-2</v>
      </c>
      <c r="L1442" s="96">
        <f t="shared" si="451"/>
        <v>8.0822958460319594</v>
      </c>
      <c r="M1442" s="96">
        <f t="shared" si="443"/>
        <v>43.488825094824797</v>
      </c>
      <c r="N1442" s="96">
        <f t="shared" si="444"/>
        <v>4.188068080715496</v>
      </c>
      <c r="O1442" s="96">
        <f t="shared" si="452"/>
        <v>9.996875097177664E-2</v>
      </c>
      <c r="P1442" s="96">
        <f t="shared" si="453"/>
        <v>9.996875097177664E-2</v>
      </c>
      <c r="Q1442" s="96">
        <f t="shared" si="445"/>
        <v>0.37311828861596574</v>
      </c>
      <c r="R1442" s="96">
        <f t="shared" si="446"/>
        <v>7.8364624493166123E-3</v>
      </c>
      <c r="S1442" s="96">
        <f t="shared" si="454"/>
        <v>38.719864761100467</v>
      </c>
      <c r="T1442" s="96">
        <f t="shared" si="457"/>
        <v>481.49785786412929</v>
      </c>
      <c r="U1442" s="96">
        <f t="shared" si="457"/>
        <v>466.31611195229829</v>
      </c>
      <c r="V1442" s="32">
        <f t="shared" si="456"/>
        <v>1000.0000000000005</v>
      </c>
      <c r="W1442" s="100">
        <f>IF(A1442=1,((cPH1_+cPHr+(cNES*L1442+(cNES+cOSEX)*G1442+(cNES+cEREX)*H1442+(cNES+cHOEX)*I1442+(cNES+cNES)*S1442+(cNES+cOSEX)*N1442+(cNES+cEREX)*O1442+(cNES+cHOEX)*P1442)))/(1+cDR)^(A$6:A$65537 + 0.5),(cPHr+(cNES*L1442+(cNES+cOSEX)*G1442+(cNES+cEREX)*H1442+(cNES+cHOEX)*I1442+(cNES+cNES)*S1442+(cNES+cOSEX)*N1442+(cNES+cEREX)*O1442+(cNES+cHOEX)*P1442))/(1+cDR)^(((cycle + 0.5)/('Life tables'!$I$2/2))))</f>
        <v>504.28534074004921</v>
      </c>
      <c r="X1442" s="107">
        <f>((L1442+G1442+H1442+I1442+N1442+O1442+P1442+S1442)/('Life tables'!$I$2/2))/(1+oDR)^(((cycle + 0.5)/('Life tables'!$I$2/2)))</f>
        <v>0.88129092465407566</v>
      </c>
      <c r="Y1442" s="31">
        <f>((uNES*L1442+ uOCEX*G1442+uEREX*H1442+uHOEX*I1442+uNES*S1442+ uOCEX*N1442+uEREX*O1442+uHOEX*P1442)/('Life tables'!$I$2/2))/(1+oDR)^(((cycle + 0.5)/('Life tables'!$I$2/2)))</f>
        <v>0.58073475478063374</v>
      </c>
      <c r="Z1442" s="100">
        <f t="shared" si="447"/>
        <v>12502.409172795355</v>
      </c>
      <c r="AA1442" s="107">
        <f>((L1442+G1442+H1442+I1442+N1442+O1442+P1442+S1442)/('Life tables'!$I$2/2))</f>
        <v>2.0016543070513118</v>
      </c>
      <c r="AB1442" s="31">
        <f>((uNES*L1442+ uOCEX*G1442+uEREX*H1442+uHOEX*I1442+uNES*S1442+ uOCEX*N1442+uEREX*O1442+uHOEX*P1442)/('Life tables'!$I$2/2))</f>
        <v>1.3190085029155612</v>
      </c>
    </row>
    <row r="1443" spans="1:28" x14ac:dyDescent="0.25">
      <c r="A1443" s="4">
        <v>1437</v>
      </c>
      <c r="C1443" s="105">
        <f>IF(male=0,VLOOKUP((($A$5:$A$1570/'Life tables'!$I$2)*2)+age,lifetable,13,1),IF(male=1,VLOOKUP((($A$5:$A$1570/'Life tables'!$I$2)*2)+age,lifetable,10,1),"error"))</f>
        <v>7.7932954904519347E-3</v>
      </c>
      <c r="F1443" s="96">
        <f t="shared" si="440"/>
        <v>9.0953593257816436</v>
      </c>
      <c r="G1443" s="96">
        <f t="shared" si="441"/>
        <v>0.91364787981306561</v>
      </c>
      <c r="H1443" s="96">
        <f t="shared" si="448"/>
        <v>5.2179193276704061E-2</v>
      </c>
      <c r="I1443" s="96">
        <f t="shared" si="449"/>
        <v>2.0907709266813304E-2</v>
      </c>
      <c r="J1443" s="96">
        <f t="shared" si="442"/>
        <v>7.8572738547265653E-2</v>
      </c>
      <c r="K1443" s="96">
        <f t="shared" si="450"/>
        <v>2.1847389038601464E-2</v>
      </c>
      <c r="L1443" s="96">
        <f t="shared" si="451"/>
        <v>8.0082044158391934</v>
      </c>
      <c r="M1443" s="96">
        <f t="shared" si="443"/>
        <v>43.090670857791281</v>
      </c>
      <c r="N1443" s="96">
        <f t="shared" si="444"/>
        <v>4.1497249650372536</v>
      </c>
      <c r="O1443" s="96">
        <f t="shared" si="452"/>
        <v>9.9053504774999107E-2</v>
      </c>
      <c r="P1443" s="96">
        <f t="shared" si="453"/>
        <v>9.9053504774999107E-2</v>
      </c>
      <c r="Q1443" s="96">
        <f t="shared" si="445"/>
        <v>0.3697022701973669</v>
      </c>
      <c r="R1443" s="96">
        <f t="shared" si="446"/>
        <v>7.7647171050644693E-3</v>
      </c>
      <c r="S1443" s="96">
        <f t="shared" si="454"/>
        <v>38.365371895901596</v>
      </c>
      <c r="T1443" s="96">
        <f t="shared" si="457"/>
        <v>481.94613287287393</v>
      </c>
      <c r="U1443" s="96">
        <f t="shared" si="457"/>
        <v>466.34572405844193</v>
      </c>
      <c r="V1443" s="32">
        <f t="shared" si="456"/>
        <v>1000.0000000000005</v>
      </c>
      <c r="W1443" s="100">
        <f>IF(A1443=1,((cPH1_+cPHr+(cNES*L1443+(cNES+cOSEX)*G1443+(cNES+cEREX)*H1443+(cNES+cHOEX)*I1443+(cNES+cNES)*S1443+(cNES+cOSEX)*N1443+(cNES+cEREX)*O1443+(cNES+cHOEX)*P1443)))/(1+cDR)^(A$6:A$65537 + 0.5),(cPHr+(cNES*L1443+(cNES+cOSEX)*G1443+(cNES+cEREX)*H1443+(cNES+cHOEX)*I1443+(cNES+cNES)*S1443+(cNES+cOSEX)*N1443+(cNES+cEREX)*O1443+(cNES+cHOEX)*P1443))/(1+cDR)^(((cycle + 0.5)/('Life tables'!$I$2/2))))</f>
        <v>498.561479376362</v>
      </c>
      <c r="X1443" s="107">
        <f>((L1443+G1443+H1443+I1443+N1443+O1443+P1443+S1443)/('Life tables'!$I$2/2))/(1+oDR)^(((cycle + 0.5)/('Life tables'!$I$2/2)))</f>
        <v>0.8727220846617274</v>
      </c>
      <c r="Y1443" s="31">
        <f>((uNES*L1443+ uOCEX*G1443+uEREX*H1443+uHOEX*I1443+uNES*S1443+ uOCEX*N1443+uEREX*O1443+uHOEX*P1443)/('Life tables'!$I$2/2))/(1+oDR)^(((cycle + 0.5)/('Life tables'!$I$2/2)))</f>
        <v>0.57508824071065578</v>
      </c>
      <c r="Z1443" s="100">
        <f t="shared" si="447"/>
        <v>12388.157549584806</v>
      </c>
      <c r="AA1443" s="107">
        <f>((L1443+G1443+H1443+I1443+N1443+O1443+P1443+S1443)/('Life tables'!$I$2/2))</f>
        <v>1.9833244053815429</v>
      </c>
      <c r="AB1443" s="31">
        <f>((uNES*L1443+ uOCEX*G1443+uEREX*H1443+uHOEX*I1443+uNES*S1443+ uOCEX*N1443+uEREX*O1443+uHOEX*P1443)/('Life tables'!$I$2/2))</f>
        <v>1.3069298498289723</v>
      </c>
    </row>
    <row r="1444" spans="1:28" x14ac:dyDescent="0.25">
      <c r="A1444" s="4">
        <v>1438</v>
      </c>
      <c r="C1444" s="105">
        <f>IF(male=0,VLOOKUP((($A$5:$A$1570/'Life tables'!$I$2)*2)+age,lifetable,13,1),IF(male=1,VLOOKUP((($A$5:$A$1570/'Life tables'!$I$2)*2)+age,lifetable,10,1),"error"))</f>
        <v>7.7932954904519347E-3</v>
      </c>
      <c r="F1444" s="96">
        <f t="shared" si="440"/>
        <v>9.0119839494103111</v>
      </c>
      <c r="G1444" s="96">
        <f t="shared" si="441"/>
        <v>0.90527264876151636</v>
      </c>
      <c r="H1444" s="96">
        <f t="shared" si="448"/>
        <v>5.1700876838356662E-2</v>
      </c>
      <c r="I1444" s="96">
        <f t="shared" si="449"/>
        <v>2.0716052393594264E-2</v>
      </c>
      <c r="J1444" s="96">
        <f t="shared" si="442"/>
        <v>7.7852477652202934E-2</v>
      </c>
      <c r="K1444" s="96">
        <f t="shared" si="450"/>
        <v>2.1647118305079038E-2</v>
      </c>
      <c r="L1444" s="96">
        <f t="shared" si="451"/>
        <v>7.9347947754595616</v>
      </c>
      <c r="M1444" s="96">
        <f t="shared" si="443"/>
        <v>42.696159119274313</v>
      </c>
      <c r="N1444" s="96">
        <f t="shared" si="444"/>
        <v>4.1117326298580927</v>
      </c>
      <c r="O1444" s="96">
        <f t="shared" si="452"/>
        <v>9.8146631672374432E-2</v>
      </c>
      <c r="P1444" s="96">
        <f t="shared" si="453"/>
        <v>9.8146631672374432E-2</v>
      </c>
      <c r="Q1444" s="96">
        <f t="shared" si="445"/>
        <v>0.36631750309010669</v>
      </c>
      <c r="R1444" s="96">
        <f t="shared" si="446"/>
        <v>7.6936281202974206E-3</v>
      </c>
      <c r="S1444" s="96">
        <f t="shared" si="454"/>
        <v>38.014122094861065</v>
      </c>
      <c r="T1444" s="96">
        <f t="shared" si="457"/>
        <v>482.39030285361622</v>
      </c>
      <c r="U1444" s="96">
        <f t="shared" si="457"/>
        <v>466.37506480486729</v>
      </c>
      <c r="V1444" s="32">
        <f t="shared" si="456"/>
        <v>1000.0000000000005</v>
      </c>
      <c r="W1444" s="100">
        <f>IF(A1444=1,((cPH1_+cPHr+(cNES*L1444+(cNES+cOSEX)*G1444+(cNES+cEREX)*H1444+(cNES+cHOEX)*I1444+(cNES+cNES)*S1444+(cNES+cOSEX)*N1444+(cNES+cEREX)*O1444+(cNES+cHOEX)*P1444)))/(1+cDR)^(A$6:A$65537 + 0.5),(cPHr+(cNES*L1444+(cNES+cOSEX)*G1444+(cNES+cEREX)*H1444+(cNES+cHOEX)*I1444+(cNES+cNES)*S1444+(cNES+cOSEX)*N1444+(cNES+cEREX)*O1444+(cNES+cHOEX)*P1444))/(1+cDR)^(((cycle + 0.5)/('Life tables'!$I$2/2))))</f>
        <v>492.90266091150107</v>
      </c>
      <c r="X1444" s="107">
        <f>((L1444+G1444+H1444+I1444+N1444+O1444+P1444+S1444)/('Life tables'!$I$2/2))/(1+oDR)^(((cycle + 0.5)/('Life tables'!$I$2/2)))</f>
        <v>0.86423656326982501</v>
      </c>
      <c r="Y1444" s="31">
        <f>((uNES*L1444+ uOCEX*G1444+uEREX*H1444+uHOEX*I1444+uNES*S1444+ uOCEX*N1444+uEREX*O1444+uHOEX*P1444)/('Life tables'!$I$2/2))/(1+oDR)^(((cycle + 0.5)/('Life tables'!$I$2/2)))</f>
        <v>0.5694966301049279</v>
      </c>
      <c r="Z1444" s="100">
        <f t="shared" si="447"/>
        <v>12274.951856219481</v>
      </c>
      <c r="AA1444" s="107">
        <f>((L1444+G1444+H1444+I1444+N1444+O1444+P1444+S1444)/('Life tables'!$I$2/2))</f>
        <v>1.9651623650206236</v>
      </c>
      <c r="AB1444" s="31">
        <f>((uNES*L1444+ uOCEX*G1444+uEREX*H1444+uHOEX*I1444+uNES*S1444+ uOCEX*N1444+uEREX*O1444+uHOEX*P1444)/('Life tables'!$I$2/2))</f>
        <v>1.2949618102871936</v>
      </c>
    </row>
    <row r="1445" spans="1:28" x14ac:dyDescent="0.25">
      <c r="A1445" s="4">
        <v>1439</v>
      </c>
      <c r="C1445" s="105">
        <f>IF(male=0,VLOOKUP((($A$5:$A$1570/'Life tables'!$I$2)*2)+age,lifetable,13,1),IF(male=1,VLOOKUP((($A$5:$A$1570/'Life tables'!$I$2)*2)+age,lifetable,10,1),"error"))</f>
        <v>7.7932954904519347E-3</v>
      </c>
      <c r="F1445" s="96">
        <f t="shared" si="440"/>
        <v>8.9293756718854969</v>
      </c>
      <c r="G1445" s="96">
        <f t="shared" si="441"/>
        <v>0.89697447439454925</v>
      </c>
      <c r="H1445" s="96">
        <f t="shared" si="448"/>
        <v>5.1226961171605093E-2</v>
      </c>
      <c r="I1445" s="96">
        <f t="shared" si="449"/>
        <v>2.0526158867933846E-2</v>
      </c>
      <c r="J1445" s="96">
        <f t="shared" si="442"/>
        <v>7.7138843549435968E-2</v>
      </c>
      <c r="K1445" s="96">
        <f t="shared" si="450"/>
        <v>2.1448690171318827E-2</v>
      </c>
      <c r="L1445" s="96">
        <f t="shared" si="451"/>
        <v>7.8620605437306539</v>
      </c>
      <c r="M1445" s="96">
        <f t="shared" si="443"/>
        <v>42.305256669631433</v>
      </c>
      <c r="N1445" s="96">
        <f t="shared" si="444"/>
        <v>4.0740878770174911</v>
      </c>
      <c r="O1445" s="96">
        <f t="shared" si="452"/>
        <v>9.7248055324142463E-2</v>
      </c>
      <c r="P1445" s="96">
        <f t="shared" si="453"/>
        <v>9.7248055324142463E-2</v>
      </c>
      <c r="Q1445" s="96">
        <f t="shared" si="445"/>
        <v>0.36296370236754127</v>
      </c>
      <c r="R1445" s="96">
        <f t="shared" si="446"/>
        <v>7.623189510808823E-3</v>
      </c>
      <c r="S1445" s="96">
        <f t="shared" si="454"/>
        <v>37.666085790087308</v>
      </c>
      <c r="T1445" s="96">
        <f t="shared" si="457"/>
        <v>482.83040539953322</v>
      </c>
      <c r="U1445" s="96">
        <f t="shared" si="457"/>
        <v>466.40413668454943</v>
      </c>
      <c r="V1445" s="32">
        <f t="shared" si="456"/>
        <v>1000.0000000000005</v>
      </c>
      <c r="W1445" s="100">
        <f>IF(A1445=1,((cPH1_+cPHr+(cNES*L1445+(cNES+cOSEX)*G1445+(cNES+cEREX)*H1445+(cNES+cHOEX)*I1445+(cNES+cNES)*S1445+(cNES+cOSEX)*N1445+(cNES+cEREX)*O1445+(cNES+cHOEX)*P1445)))/(1+cDR)^(A$6:A$65537 + 0.5),(cPHr+(cNES*L1445+(cNES+cOSEX)*G1445+(cNES+cEREX)*H1445+(cNES+cHOEX)*I1445+(cNES+cNES)*S1445+(cNES+cOSEX)*N1445+(cNES+cEREX)*O1445+(cNES+cHOEX)*P1445))/(1+cDR)^(((cycle + 0.5)/('Life tables'!$I$2/2))))</f>
        <v>487.30814645845533</v>
      </c>
      <c r="X1445" s="107">
        <f>((L1445+G1445+H1445+I1445+N1445+O1445+P1445+S1445)/('Life tables'!$I$2/2))/(1+oDR)^(((cycle + 0.5)/('Life tables'!$I$2/2)))</f>
        <v>0.85583355019599394</v>
      </c>
      <c r="Y1445" s="31">
        <f>((uNES*L1445+ uOCEX*G1445+uEREX*H1445+uHOEX*I1445+uNES*S1445+ uOCEX*N1445+uEREX*O1445+uHOEX*P1445)/('Life tables'!$I$2/2))/(1+oDR)^(((cycle + 0.5)/('Life tables'!$I$2/2)))</f>
        <v>0.56395938902453246</v>
      </c>
      <c r="Z1445" s="100">
        <f t="shared" si="447"/>
        <v>12162.782527405145</v>
      </c>
      <c r="AA1445" s="107">
        <f>((L1445+G1445+H1445+I1445+N1445+O1445+P1445+S1445)/('Life tables'!$I$2/2))</f>
        <v>1.9471666484187808</v>
      </c>
      <c r="AB1445" s="31">
        <f>((uNES*L1445+ uOCEX*G1445+uEREX*H1445+uHOEX*I1445+uNES*S1445+ uOCEX*N1445+uEREX*O1445+uHOEX*P1445)/('Life tables'!$I$2/2))</f>
        <v>1.2831033711166404</v>
      </c>
    </row>
    <row r="1446" spans="1:28" x14ac:dyDescent="0.25">
      <c r="A1446" s="4">
        <v>1440</v>
      </c>
      <c r="C1446" s="105">
        <f>IF(male=0,VLOOKUP((($A$5:$A$1570/'Life tables'!$I$2)*2)+age,lifetable,13,1),IF(male=1,VLOOKUP((($A$5:$A$1570/'Life tables'!$I$2)*2)+age,lifetable,10,1),"error"))</f>
        <v>7.7932954904519347E-3</v>
      </c>
      <c r="F1446" s="96">
        <f t="shared" si="440"/>
        <v>8.847527318644465</v>
      </c>
      <c r="G1446" s="96">
        <f t="shared" si="441"/>
        <v>0.88875263601232213</v>
      </c>
      <c r="H1446" s="96">
        <f t="shared" si="448"/>
        <v>5.0757405116679609E-2</v>
      </c>
      <c r="I1446" s="96">
        <f t="shared" si="449"/>
        <v>2.0338012197501573E-2</v>
      </c>
      <c r="J1446" s="96">
        <f t="shared" si="442"/>
        <v>7.6431774259550708E-2</v>
      </c>
      <c r="K1446" s="96">
        <f t="shared" si="450"/>
        <v>2.1252087403756149E-2</v>
      </c>
      <c r="L1446" s="96">
        <f t="shared" si="451"/>
        <v>7.7899954036546548</v>
      </c>
      <c r="M1446" s="96">
        <f t="shared" si="443"/>
        <v>41.917930597273362</v>
      </c>
      <c r="N1446" s="96">
        <f t="shared" si="444"/>
        <v>4.0367875370580935</v>
      </c>
      <c r="O1446" s="96">
        <f t="shared" si="452"/>
        <v>9.6357700075684671E-2</v>
      </c>
      <c r="P1446" s="96">
        <f t="shared" si="453"/>
        <v>9.6357700075684671E-2</v>
      </c>
      <c r="Q1446" s="96">
        <f t="shared" si="445"/>
        <v>0.35964058566021539</v>
      </c>
      <c r="R1446" s="96">
        <f t="shared" si="446"/>
        <v>7.5533953460996802E-3</v>
      </c>
      <c r="S1446" s="96">
        <f t="shared" si="454"/>
        <v>37.321233679057585</v>
      </c>
      <c r="T1446" s="96">
        <f t="shared" si="457"/>
        <v>483.26647775945298</v>
      </c>
      <c r="U1446" s="96">
        <f t="shared" si="457"/>
        <v>466.4329421672993</v>
      </c>
      <c r="V1446" s="32">
        <f t="shared" si="456"/>
        <v>1000.0000000000005</v>
      </c>
      <c r="W1446" s="100">
        <f>IF(A1446=1,((cPH1_+cPHr+(cNES*L1446+(cNES+cOSEX)*G1446+(cNES+cEREX)*H1446+(cNES+cHOEX)*I1446+(cNES+cNES)*S1446+(cNES+cOSEX)*N1446+(cNES+cEREX)*O1446+(cNES+cHOEX)*P1446)))/(1+cDR)^(A$6:A$65537 + 0.5),(cPHr+(cNES*L1446+(cNES+cOSEX)*G1446+(cNES+cEREX)*H1446+(cNES+cHOEX)*I1446+(cNES+cNES)*S1446+(cNES+cOSEX)*N1446+(cNES+cEREX)*O1446+(cNES+cHOEX)*P1446))/(1+cDR)^(((cycle + 0.5)/('Life tables'!$I$2/2))))</f>
        <v>481.77720550630755</v>
      </c>
      <c r="X1446" s="107">
        <f>((L1446+G1446+H1446+I1446+N1446+O1446+P1446+S1446)/('Life tables'!$I$2/2))/(1+oDR)^(((cycle + 0.5)/('Life tables'!$I$2/2)))</f>
        <v>0.8475122430437958</v>
      </c>
      <c r="Y1446" s="31">
        <f>((uNES*L1446+ uOCEX*G1446+uEREX*H1446+uHOEX*I1446+uNES*S1446+ uOCEX*N1446+uEREX*O1446+uHOEX*P1446)/('Life tables'!$I$2/2))/(1+oDR)^(((cycle + 0.5)/('Life tables'!$I$2/2)))</f>
        <v>0.55847598872688675</v>
      </c>
      <c r="Z1446" s="100">
        <f t="shared" si="447"/>
        <v>12051.640084917342</v>
      </c>
      <c r="AA1446" s="107">
        <f>((L1446+G1446+H1446+I1446+N1446+O1446+P1446+S1446)/('Life tables'!$I$2/2))</f>
        <v>1.9293357321226172</v>
      </c>
      <c r="AB1446" s="31">
        <f>((uNES*L1446+ uOCEX*G1446+uEREX*H1446+uHOEX*I1446+uNES*S1446+ uOCEX*N1446+uEREX*O1446+uHOEX*P1446)/('Life tables'!$I$2/2))</f>
        <v>1.2713535284322854</v>
      </c>
    </row>
    <row r="1447" spans="1:28" x14ac:dyDescent="0.25">
      <c r="A1447" s="4">
        <v>1441</v>
      </c>
      <c r="C1447" s="105">
        <f>IF(male=0,VLOOKUP((($A$5:$A$1570/'Life tables'!$I$2)*2)+age,lifetable,13,1),IF(male=1,VLOOKUP((($A$5:$A$1570/'Life tables'!$I$2)*2)+age,lifetable,10,1),"error"))</f>
        <v>7.7932954904519347E-3</v>
      </c>
      <c r="F1447" s="96">
        <f t="shared" si="440"/>
        <v>8.7664317870618031</v>
      </c>
      <c r="G1447" s="96">
        <f t="shared" si="441"/>
        <v>0.88060642014124713</v>
      </c>
      <c r="H1447" s="96">
        <f t="shared" si="448"/>
        <v>5.029216792650789E-2</v>
      </c>
      <c r="I1447" s="96">
        <f t="shared" si="449"/>
        <v>2.0151596055330932E-2</v>
      </c>
      <c r="J1447" s="96">
        <f t="shared" si="442"/>
        <v>7.5731208424583168E-2</v>
      </c>
      <c r="K1447" s="96">
        <f t="shared" si="450"/>
        <v>2.1057292941622421E-2</v>
      </c>
      <c r="L1447" s="96">
        <f t="shared" si="451"/>
        <v>7.7185931015725116</v>
      </c>
      <c r="M1447" s="96">
        <f t="shared" si="443"/>
        <v>41.534148286186408</v>
      </c>
      <c r="N1447" s="96">
        <f t="shared" si="444"/>
        <v>3.9998284689871153</v>
      </c>
      <c r="O1447" s="96">
        <f t="shared" si="452"/>
        <v>9.5475490951828848E-2</v>
      </c>
      <c r="P1447" s="96">
        <f t="shared" si="453"/>
        <v>9.5475490951828848E-2</v>
      </c>
      <c r="Q1447" s="96">
        <f t="shared" si="445"/>
        <v>0.3563478731346042</v>
      </c>
      <c r="R1447" s="96">
        <f t="shared" si="446"/>
        <v>7.4842397489321968E-3</v>
      </c>
      <c r="S1447" s="96">
        <f t="shared" si="454"/>
        <v>36.979536722412099</v>
      </c>
      <c r="T1447" s="96">
        <f t="shared" si="457"/>
        <v>483.69855684101219</v>
      </c>
      <c r="U1447" s="96">
        <f t="shared" si="457"/>
        <v>466.46148369998986</v>
      </c>
      <c r="V1447" s="32">
        <f t="shared" si="456"/>
        <v>1000.0000000000005</v>
      </c>
      <c r="W1447" s="100">
        <f>IF(A1447=1,((cPH1_+cPHr+(cNES*L1447+(cNES+cOSEX)*G1447+(cNES+cEREX)*H1447+(cNES+cHOEX)*I1447+(cNES+cNES)*S1447+(cNES+cOSEX)*N1447+(cNES+cEREX)*O1447+(cNES+cHOEX)*P1447)))/(1+cDR)^(A$6:A$65537 + 0.5),(cPHr+(cNES*L1447+(cNES+cOSEX)*G1447+(cNES+cEREX)*H1447+(cNES+cHOEX)*I1447+(cNES+cNES)*S1447+(cNES+cOSEX)*N1447+(cNES+cEREX)*O1447+(cNES+cHOEX)*P1447))/(1+cDR)^(((cycle + 0.5)/('Life tables'!$I$2/2))))</f>
        <v>476.30911582607121</v>
      </c>
      <c r="X1447" s="107">
        <f>((L1447+G1447+H1447+I1447+N1447+O1447+P1447+S1447)/('Life tables'!$I$2/2))/(1+oDR)^(((cycle + 0.5)/('Life tables'!$I$2/2)))</f>
        <v>0.83927184722573478</v>
      </c>
      <c r="Y1447" s="31">
        <f>((uNES*L1447+ uOCEX*G1447+uEREX*H1447+uHOEX*I1447+uNES*S1447+ uOCEX*N1447+uEREX*O1447+uHOEX*P1447)/('Life tables'!$I$2/2))/(1+oDR)^(((cycle + 0.5)/('Life tables'!$I$2/2)))</f>
        <v>0.55304590561501632</v>
      </c>
      <c r="Z1447" s="100">
        <f t="shared" si="447"/>
        <v>11941.515136825798</v>
      </c>
      <c r="AA1447" s="107">
        <f>((L1447+G1447+H1447+I1447+N1447+O1447+P1447+S1447)/('Life tables'!$I$2/2))</f>
        <v>1.9116681066453334</v>
      </c>
      <c r="AB1447" s="31">
        <f>((uNES*L1447+ uOCEX*G1447+uEREX*H1447+uHOEX*I1447+uNES*S1447+ uOCEX*N1447+uEREX*O1447+uHOEX*P1447)/('Life tables'!$I$2/2))</f>
        <v>1.2597112875521623</v>
      </c>
    </row>
    <row r="1448" spans="1:28" x14ac:dyDescent="0.25">
      <c r="A1448" s="4">
        <v>1442</v>
      </c>
      <c r="C1448" s="105">
        <f>IF(male=0,VLOOKUP((($A$5:$A$1570/'Life tables'!$I$2)*2)+age,lifetable,13,1),IF(male=1,VLOOKUP((($A$5:$A$1570/'Life tables'!$I$2)*2)+age,lifetable,10,1),"error"))</f>
        <v>7.7932954904519347E-3</v>
      </c>
      <c r="F1448" s="96">
        <f t="shared" si="440"/>
        <v>8.6860820455313288</v>
      </c>
      <c r="G1448" s="96">
        <f t="shared" si="441"/>
        <v>0.87253512044176684</v>
      </c>
      <c r="H1448" s="96">
        <f t="shared" si="448"/>
        <v>4.9831209261448052E-2</v>
      </c>
      <c r="I1448" s="96">
        <f t="shared" si="449"/>
        <v>1.9966894277708928E-2</v>
      </c>
      <c r="J1448" s="96">
        <f t="shared" si="442"/>
        <v>7.5037085300088388E-2</v>
      </c>
      <c r="K1448" s="96">
        <f t="shared" si="450"/>
        <v>2.0864289894739884E-2</v>
      </c>
      <c r="L1448" s="96">
        <f t="shared" si="451"/>
        <v>7.647847446355577</v>
      </c>
      <c r="M1448" s="96">
        <f t="shared" si="443"/>
        <v>41.153877413467136</v>
      </c>
      <c r="N1448" s="96">
        <f t="shared" si="444"/>
        <v>3.9632075600389234</v>
      </c>
      <c r="O1448" s="96">
        <f t="shared" si="452"/>
        <v>9.4601353651181996E-2</v>
      </c>
      <c r="P1448" s="96">
        <f t="shared" si="453"/>
        <v>9.4601353651181996E-2</v>
      </c>
      <c r="Q1448" s="96">
        <f t="shared" si="445"/>
        <v>0.35308528747196233</v>
      </c>
      <c r="R1448" s="96">
        <f t="shared" si="446"/>
        <v>7.4157168948855356E-3</v>
      </c>
      <c r="S1448" s="96">
        <f t="shared" si="454"/>
        <v>36.640966141759002</v>
      </c>
      <c r="T1448" s="96">
        <f t="shared" ref="T1448:U1463" si="458">J1448+Q1448+T1447</f>
        <v>484.12667921378426</v>
      </c>
      <c r="U1448" s="96">
        <f t="shared" si="458"/>
        <v>466.48976370677946</v>
      </c>
      <c r="V1448" s="32">
        <f t="shared" si="456"/>
        <v>1000.0000000000005</v>
      </c>
      <c r="W1448" s="100">
        <f>IF(A1448=1,((cPH1_+cPHr+(cNES*L1448+(cNES+cOSEX)*G1448+(cNES+cEREX)*H1448+(cNES+cHOEX)*I1448+(cNES+cNES)*S1448+(cNES+cOSEX)*N1448+(cNES+cEREX)*O1448+(cNES+cHOEX)*P1448)))/(1+cDR)^(A$6:A$65537 + 0.5),(cPHr+(cNES*L1448+(cNES+cOSEX)*G1448+(cNES+cEREX)*H1448+(cNES+cHOEX)*I1448+(cNES+cNES)*S1448+(cNES+cOSEX)*N1448+(cNES+cEREX)*O1448+(cNES+cHOEX)*P1448))/(1+cDR)^(((cycle + 0.5)/('Life tables'!$I$2/2))))</f>
        <v>470.90316337755132</v>
      </c>
      <c r="X1448" s="107">
        <f>((L1448+G1448+H1448+I1448+N1448+O1448+P1448+S1448)/('Life tables'!$I$2/2))/(1+oDR)^(((cycle + 0.5)/('Life tables'!$I$2/2)))</f>
        <v>0.83111157588702378</v>
      </c>
      <c r="Y1448" s="31">
        <f>((uNES*L1448+ uOCEX*G1448+uEREX*H1448+uHOEX*I1448+uNES*S1448+ uOCEX*N1448+uEREX*O1448+uHOEX*P1448)/('Life tables'!$I$2/2))/(1+oDR)^(((cycle + 0.5)/('Life tables'!$I$2/2)))</f>
        <v>0.54766862118732629</v>
      </c>
      <c r="Z1448" s="100">
        <f t="shared" si="447"/>
        <v>11832.398376724972</v>
      </c>
      <c r="AA1448" s="107">
        <f>((L1448+G1448+H1448+I1448+N1448+O1448+P1448+S1448)/('Life tables'!$I$2/2))</f>
        <v>1.8941622763381705</v>
      </c>
      <c r="AB1448" s="31">
        <f>((uNES*L1448+ uOCEX*G1448+uEREX*H1448+uHOEX*I1448+uNES*S1448+ uOCEX*N1448+uEREX*O1448+uHOEX*P1448)/('Life tables'!$I$2/2))</f>
        <v>1.2481756629126619</v>
      </c>
    </row>
    <row r="1449" spans="1:28" x14ac:dyDescent="0.25">
      <c r="A1449" s="4">
        <v>1443</v>
      </c>
      <c r="C1449" s="105">
        <f>IF(male=0,VLOOKUP((($A$5:$A$1570/'Life tables'!$I$2)*2)+age,lifetable,13,1),IF(male=1,VLOOKUP((($A$5:$A$1570/'Life tables'!$I$2)*2)+age,lifetable,10,1),"error"))</f>
        <v>7.7932954904519347E-3</v>
      </c>
      <c r="F1449" s="96">
        <f t="shared" si="440"/>
        <v>8.6064711325671848</v>
      </c>
      <c r="G1449" s="96">
        <f t="shared" si="441"/>
        <v>0.86453803761805759</v>
      </c>
      <c r="H1449" s="96">
        <f t="shared" si="448"/>
        <v>4.937448918413171E-2</v>
      </c>
      <c r="I1449" s="96">
        <f t="shared" si="449"/>
        <v>1.9783890862109747E-2</v>
      </c>
      <c r="J1449" s="96">
        <f t="shared" si="442"/>
        <v>7.434934474737491E-2</v>
      </c>
      <c r="K1449" s="96">
        <f t="shared" si="450"/>
        <v>2.0673061541362385E-2</v>
      </c>
      <c r="L1449" s="96">
        <f t="shared" si="451"/>
        <v>7.5777523086141487</v>
      </c>
      <c r="M1449" s="96">
        <f t="shared" si="443"/>
        <v>40.777085946869605</v>
      </c>
      <c r="N1449" s="96">
        <f t="shared" si="444"/>
        <v>3.9269217254388327</v>
      </c>
      <c r="O1449" s="96">
        <f t="shared" si="452"/>
        <v>9.3735214540492121E-2</v>
      </c>
      <c r="P1449" s="96">
        <f t="shared" si="453"/>
        <v>9.3735214540492121E-2</v>
      </c>
      <c r="Q1449" s="96">
        <f t="shared" si="445"/>
        <v>0.34985255384727987</v>
      </c>
      <c r="R1449" s="96">
        <f t="shared" si="446"/>
        <v>7.3478210119138458E-3</v>
      </c>
      <c r="S1449" s="96">
        <f t="shared" si="454"/>
        <v>36.305493417490595</v>
      </c>
      <c r="T1449" s="96">
        <f t="shared" si="458"/>
        <v>484.55088111237893</v>
      </c>
      <c r="U1449" s="96">
        <f t="shared" si="458"/>
        <v>466.51778458933273</v>
      </c>
      <c r="V1449" s="32">
        <f t="shared" si="456"/>
        <v>1000.0000000000005</v>
      </c>
      <c r="W1449" s="100">
        <f>IF(A1449=1,((cPH1_+cPHr+(cNES*L1449+(cNES+cOSEX)*G1449+(cNES+cEREX)*H1449+(cNES+cHOEX)*I1449+(cNES+cNES)*S1449+(cNES+cOSEX)*N1449+(cNES+cEREX)*O1449+(cNES+cHOEX)*P1449)))/(1+cDR)^(A$6:A$65537 + 0.5),(cPHr+(cNES*L1449+(cNES+cOSEX)*G1449+(cNES+cEREX)*H1449+(cNES+cHOEX)*I1449+(cNES+cNES)*S1449+(cNES+cOSEX)*N1449+(cNES+cEREX)*O1449+(cNES+cHOEX)*P1449))/(1+cDR)^(((cycle + 0.5)/('Life tables'!$I$2/2))))</f>
        <v>465.55864221722328</v>
      </c>
      <c r="X1449" s="107">
        <f>((L1449+G1449+H1449+I1449+N1449+O1449+P1449+S1449)/('Life tables'!$I$2/2))/(1+oDR)^(((cycle + 0.5)/('Life tables'!$I$2/2)))</f>
        <v>0.82303064983010665</v>
      </c>
      <c r="Y1449" s="31">
        <f>((uNES*L1449+ uOCEX*G1449+uEREX*H1449+uHOEX*I1449+uNES*S1449+ uOCEX*N1449+uEREX*O1449+uHOEX*P1449)/('Life tables'!$I$2/2))/(1+oDR)^(((cycle + 0.5)/('Life tables'!$I$2/2)))</f>
        <v>0.54234362198787067</v>
      </c>
      <c r="Z1449" s="100">
        <f t="shared" si="447"/>
        <v>11724.280582970872</v>
      </c>
      <c r="AA1449" s="107">
        <f>((L1449+G1449+H1449+I1449+N1449+O1449+P1449+S1449)/('Life tables'!$I$2/2))</f>
        <v>1.8768167592630582</v>
      </c>
      <c r="AB1449" s="31">
        <f>((uNES*L1449+ uOCEX*G1449+uEREX*H1449+uHOEX*I1449+uNES*S1449+ uOCEX*N1449+uEREX*O1449+uHOEX*P1449)/('Life tables'!$I$2/2))</f>
        <v>1.2367456779846282</v>
      </c>
    </row>
    <row r="1450" spans="1:28" x14ac:dyDescent="0.25">
      <c r="A1450" s="4">
        <v>1444</v>
      </c>
      <c r="C1450" s="105">
        <f>IF(male=0,VLOOKUP((($A$5:$A$1570/'Life tables'!$I$2)*2)+age,lifetable,13,1),IF(male=1,VLOOKUP((($A$5:$A$1570/'Life tables'!$I$2)*2)+age,lifetable,10,1),"error"))</f>
        <v>7.7932954904519347E-3</v>
      </c>
      <c r="F1450" s="96">
        <f t="shared" si="440"/>
        <v>8.5275921559234806</v>
      </c>
      <c r="G1450" s="96">
        <f t="shared" si="441"/>
        <v>0.85661447932959478</v>
      </c>
      <c r="H1450" s="96">
        <f t="shared" si="448"/>
        <v>4.892196815441343E-2</v>
      </c>
      <c r="I1450" s="96">
        <f t="shared" si="449"/>
        <v>1.9602569965171065E-2</v>
      </c>
      <c r="J1450" s="96">
        <f t="shared" si="442"/>
        <v>7.3667927225899571E-2</v>
      </c>
      <c r="K1450" s="96">
        <f t="shared" si="450"/>
        <v>2.0483591326060733E-2</v>
      </c>
      <c r="L1450" s="96">
        <f t="shared" si="451"/>
        <v>7.5083016199223414</v>
      </c>
      <c r="M1450" s="96">
        <f t="shared" si="443"/>
        <v>40.403742142365381</v>
      </c>
      <c r="N1450" s="96">
        <f t="shared" si="444"/>
        <v>3.8909679081681268</v>
      </c>
      <c r="O1450" s="96">
        <f t="shared" si="452"/>
        <v>9.2877000649039351E-2</v>
      </c>
      <c r="P1450" s="96">
        <f t="shared" si="453"/>
        <v>9.2877000649039351E-2</v>
      </c>
      <c r="Q1450" s="96">
        <f t="shared" si="445"/>
        <v>0.34664939990834853</v>
      </c>
      <c r="R1450" s="96">
        <f t="shared" si="446"/>
        <v>7.2805463799065885E-3</v>
      </c>
      <c r="S1450" s="96">
        <f t="shared" si="454"/>
        <v>35.973090286610919</v>
      </c>
      <c r="T1450" s="96">
        <f t="shared" si="458"/>
        <v>484.97119843951316</v>
      </c>
      <c r="U1450" s="96">
        <f t="shared" si="458"/>
        <v>466.54554872703869</v>
      </c>
      <c r="V1450" s="32">
        <f t="shared" si="456"/>
        <v>1000.0000000000005</v>
      </c>
      <c r="W1450" s="100">
        <f>IF(A1450=1,((cPH1_+cPHr+(cNES*L1450+(cNES+cOSEX)*G1450+(cNES+cEREX)*H1450+(cNES+cHOEX)*I1450+(cNES+cNES)*S1450+(cNES+cOSEX)*N1450+(cNES+cEREX)*O1450+(cNES+cHOEX)*P1450)))/(1+cDR)^(A$6:A$65537 + 0.5),(cPHr+(cNES*L1450+(cNES+cOSEX)*G1450+(cNES+cEREX)*H1450+(cNES+cHOEX)*I1450+(cNES+cNES)*S1450+(cNES+cOSEX)*N1450+(cNES+cEREX)*O1450+(cNES+cHOEX)*P1450))/(1+cDR)^(((cycle + 0.5)/('Life tables'!$I$2/2))))</f>
        <v>460.27485440711024</v>
      </c>
      <c r="X1450" s="107">
        <f>((L1450+G1450+H1450+I1450+N1450+O1450+P1450+S1450)/('Life tables'!$I$2/2))/(1+oDR)^(((cycle + 0.5)/('Life tables'!$I$2/2)))</f>
        <v>0.81502829743992466</v>
      </c>
      <c r="Y1450" s="31">
        <f>((uNES*L1450+ uOCEX*G1450+uEREX*H1450+uHOEX*I1450+uNES*S1450+ uOCEX*N1450+uEREX*O1450+uHOEX*P1450)/('Life tables'!$I$2/2))/(1+oDR)^(((cycle + 0.5)/('Life tables'!$I$2/2)))</f>
        <v>0.53707039955711311</v>
      </c>
      <c r="Z1450" s="100">
        <f t="shared" si="447"/>
        <v>11617.152617923944</v>
      </c>
      <c r="AA1450" s="107">
        <f>((L1450+G1450+H1450+I1450+N1450+O1450+P1450+S1450)/('Life tables'!$I$2/2))</f>
        <v>1.8596300870664519</v>
      </c>
      <c r="AB1450" s="31">
        <f>((uNES*L1450+ uOCEX*G1450+uEREX*H1450+uHOEX*I1450+uNES*S1450+ uOCEX*N1450+uEREX*O1450+uHOEX*P1450)/('Life tables'!$I$2/2))</f>
        <v>1.2254203651902356</v>
      </c>
    </row>
    <row r="1451" spans="1:28" x14ac:dyDescent="0.25">
      <c r="A1451" s="4">
        <v>1445</v>
      </c>
      <c r="C1451" s="105">
        <f>IF(male=0,VLOOKUP((($A$5:$A$1570/'Life tables'!$I$2)*2)+age,lifetable,13,1),IF(male=1,VLOOKUP((($A$5:$A$1570/'Life tables'!$I$2)*2)+age,lifetable,10,1),"error"))</f>
        <v>7.7932954904519347E-3</v>
      </c>
      <c r="F1451" s="96">
        <f t="shared" si="440"/>
        <v>8.4494382917319388</v>
      </c>
      <c r="G1451" s="96">
        <f t="shared" si="441"/>
        <v>0.84876376010452848</v>
      </c>
      <c r="H1451" s="96">
        <f t="shared" si="448"/>
        <v>4.8473607024423521E-2</v>
      </c>
      <c r="I1451" s="96">
        <f t="shared" si="449"/>
        <v>1.9422915900711733E-2</v>
      </c>
      <c r="J1451" s="96">
        <f t="shared" si="442"/>
        <v>7.2992773785817894E-2</v>
      </c>
      <c r="K1451" s="96">
        <f t="shared" si="450"/>
        <v>2.0295862857651278E-2</v>
      </c>
      <c r="L1451" s="96">
        <f t="shared" si="451"/>
        <v>7.439489372058806</v>
      </c>
      <c r="M1451" s="96">
        <f t="shared" si="443"/>
        <v>40.033814541716708</v>
      </c>
      <c r="N1451" s="96">
        <f t="shared" si="444"/>
        <v>3.8553430787303511</v>
      </c>
      <c r="O1451" s="96">
        <f t="shared" si="452"/>
        <v>9.2026639663057352E-2</v>
      </c>
      <c r="P1451" s="96">
        <f t="shared" si="453"/>
        <v>9.2026639663057352E-2</v>
      </c>
      <c r="Q1451" s="96">
        <f t="shared" si="445"/>
        <v>0.34347555575493938</v>
      </c>
      <c r="R1451" s="96">
        <f t="shared" si="446"/>
        <v>7.2138873302512296E-3</v>
      </c>
      <c r="S1451" s="96">
        <f t="shared" si="454"/>
        <v>35.64372874057505</v>
      </c>
      <c r="T1451" s="96">
        <f t="shared" si="458"/>
        <v>485.38766676905391</v>
      </c>
      <c r="U1451" s="96">
        <f t="shared" si="458"/>
        <v>466.5730584772266</v>
      </c>
      <c r="V1451" s="32">
        <f t="shared" si="456"/>
        <v>1000.0000000000005</v>
      </c>
      <c r="W1451" s="100">
        <f>IF(A1451=1,((cPH1_+cPHr+(cNES*L1451+(cNES+cOSEX)*G1451+(cNES+cEREX)*H1451+(cNES+cHOEX)*I1451+(cNES+cNES)*S1451+(cNES+cOSEX)*N1451+(cNES+cEREX)*O1451+(cNES+cHOEX)*P1451)))/(1+cDR)^(A$6:A$65537 + 0.5),(cPHr+(cNES*L1451+(cNES+cOSEX)*G1451+(cNES+cEREX)*H1451+(cNES+cHOEX)*I1451+(cNES+cNES)*S1451+(cNES+cOSEX)*N1451+(cNES+cEREX)*O1451+(cNES+cHOEX)*P1451))/(1+cDR)^(((cycle + 0.5)/('Life tables'!$I$2/2))))</f>
        <v>455.05110992466098</v>
      </c>
      <c r="X1451" s="107">
        <f>((L1451+G1451+H1451+I1451+N1451+O1451+P1451+S1451)/('Life tables'!$I$2/2))/(1+oDR)^(((cycle + 0.5)/('Life tables'!$I$2/2)))</f>
        <v>0.80710375460992267</v>
      </c>
      <c r="Y1451" s="31">
        <f>((uNES*L1451+ uOCEX*G1451+uEREX*H1451+uHOEX*I1451+uNES*S1451+ uOCEX*N1451+uEREX*O1451+uHOEX*P1451)/('Life tables'!$I$2/2))/(1+oDR)^(((cycle + 0.5)/('Life tables'!$I$2/2)))</f>
        <v>0.5318484503831753</v>
      </c>
      <c r="Z1451" s="100">
        <f t="shared" si="447"/>
        <v>11511.005427198148</v>
      </c>
      <c r="AA1451" s="107">
        <f>((L1451+G1451+H1451+I1451+N1451+O1451+P1451+S1451)/('Life tables'!$I$2/2))</f>
        <v>1.8426008048543518</v>
      </c>
      <c r="AB1451" s="31">
        <f>((uNES*L1451+ uOCEX*G1451+uEREX*H1451+uHOEX*I1451+uNES*S1451+ uOCEX*N1451+uEREX*O1451+uHOEX*P1451)/('Life tables'!$I$2/2))</f>
        <v>1.2141987658206472</v>
      </c>
    </row>
    <row r="1452" spans="1:28" x14ac:dyDescent="0.25">
      <c r="A1452" s="4">
        <v>1446</v>
      </c>
      <c r="C1452" s="105">
        <f>IF(male=0,VLOOKUP((($A$5:$A$1570/'Life tables'!$I$2)*2)+age,lifetable,13,1),IF(male=1,VLOOKUP((($A$5:$A$1570/'Life tables'!$I$2)*2)+age,lifetable,10,1),"error"))</f>
        <v>7.7932954904519347E-3</v>
      </c>
      <c r="F1452" s="96">
        <f t="shared" si="440"/>
        <v>8.3720027836568924</v>
      </c>
      <c r="G1452" s="96">
        <f t="shared" si="441"/>
        <v>0.84098520125480059</v>
      </c>
      <c r="H1452" s="96">
        <f t="shared" si="448"/>
        <v>4.8029367033720308E-2</v>
      </c>
      <c r="I1452" s="96">
        <f t="shared" si="449"/>
        <v>1.9244913137789345E-2</v>
      </c>
      <c r="J1452" s="96">
        <f t="shared" si="442"/>
        <v>7.2323826060684174E-2</v>
      </c>
      <c r="K1452" s="96">
        <f t="shared" si="450"/>
        <v>2.0109859907166204E-2</v>
      </c>
      <c r="L1452" s="96">
        <f t="shared" si="451"/>
        <v>7.3713096162627316</v>
      </c>
      <c r="M1452" s="96">
        <f t="shared" si="443"/>
        <v>39.667271970063098</v>
      </c>
      <c r="N1452" s="96">
        <f t="shared" si="444"/>
        <v>3.8200442349188974</v>
      </c>
      <c r="O1452" s="96">
        <f t="shared" si="452"/>
        <v>9.1184059920185551E-2</v>
      </c>
      <c r="P1452" s="96">
        <f t="shared" si="453"/>
        <v>9.1184059920185551E-2</v>
      </c>
      <c r="Q1452" s="96">
        <f t="shared" si="445"/>
        <v>0.34033075391809769</v>
      </c>
      <c r="R1452" s="96">
        <f t="shared" si="446"/>
        <v>7.1478382453983649E-3</v>
      </c>
      <c r="S1452" s="96">
        <f t="shared" si="454"/>
        <v>35.317381023140335</v>
      </c>
      <c r="T1452" s="96">
        <f t="shared" si="458"/>
        <v>485.80032134903269</v>
      </c>
      <c r="U1452" s="96">
        <f t="shared" si="458"/>
        <v>466.60031617537913</v>
      </c>
      <c r="V1452" s="32">
        <f t="shared" si="456"/>
        <v>1000.0000000000005</v>
      </c>
      <c r="W1452" s="100">
        <f>IF(A1452=1,((cPH1_+cPHr+(cNES*L1452+(cNES+cOSEX)*G1452+(cNES+cEREX)*H1452+(cNES+cHOEX)*I1452+(cNES+cNES)*S1452+(cNES+cOSEX)*N1452+(cNES+cEREX)*O1452+(cNES+cHOEX)*P1452)))/(1+cDR)^(A$6:A$65537 + 0.5),(cPHr+(cNES*L1452+(cNES+cOSEX)*G1452+(cNES+cEREX)*H1452+(cNES+cHOEX)*I1452+(cNES+cNES)*S1452+(cNES+cOSEX)*N1452+(cNES+cEREX)*O1452+(cNES+cHOEX)*P1452))/(1+cDR)^(((cycle + 0.5)/('Life tables'!$I$2/2))))</f>
        <v>449.8867265736103</v>
      </c>
      <c r="X1452" s="107">
        <f>((L1452+G1452+H1452+I1452+N1452+O1452+P1452+S1452)/('Life tables'!$I$2/2))/(1+oDR)^(((cycle + 0.5)/('Life tables'!$I$2/2)))</f>
        <v>0.79925626466878619</v>
      </c>
      <c r="Y1452" s="31">
        <f>((uNES*L1452+ uOCEX*G1452+uEREX*H1452+uHOEX*I1452+uNES*S1452+ uOCEX*N1452+uEREX*O1452+uHOEX*P1452)/('Life tables'!$I$2/2))/(1+oDR)^(((cycle + 0.5)/('Life tables'!$I$2/2)))</f>
        <v>0.52667727585356294</v>
      </c>
      <c r="Z1452" s="100">
        <f t="shared" si="447"/>
        <v>11405.830038916143</v>
      </c>
      <c r="AA1452" s="107">
        <f>((L1452+G1452+H1452+I1452+N1452+O1452+P1452+S1452)/('Life tables'!$I$2/2))</f>
        <v>1.8257274710684925</v>
      </c>
      <c r="AB1452" s="31">
        <f>((uNES*L1452+ uOCEX*G1452+uEREX*H1452+uHOEX*I1452+uNES*S1452+ uOCEX*N1452+uEREX*O1452+uHOEX*P1452)/('Life tables'!$I$2/2))</f>
        <v>1.2030799299544372</v>
      </c>
    </row>
    <row r="1453" spans="1:28" x14ac:dyDescent="0.25">
      <c r="A1453" s="4">
        <v>1447</v>
      </c>
      <c r="C1453" s="105">
        <f>IF(male=0,VLOOKUP((($A$5:$A$1570/'Life tables'!$I$2)*2)+age,lifetable,13,1),IF(male=1,VLOOKUP((($A$5:$A$1570/'Life tables'!$I$2)*2)+age,lifetable,10,1),"error"))</f>
        <v>7.7932954904519347E-3</v>
      </c>
      <c r="F1453" s="96">
        <f t="shared" si="440"/>
        <v>8.2952789420671404</v>
      </c>
      <c r="G1453" s="96">
        <f t="shared" si="441"/>
        <v>0.83327813079295643</v>
      </c>
      <c r="H1453" s="96">
        <f t="shared" si="448"/>
        <v>4.7589209804539165E-2</v>
      </c>
      <c r="I1453" s="96">
        <f t="shared" si="449"/>
        <v>1.906854629879657E-2</v>
      </c>
      <c r="J1453" s="96">
        <f t="shared" si="442"/>
        <v>7.1661026260297481E-2</v>
      </c>
      <c r="K1453" s="96">
        <f t="shared" si="450"/>
        <v>1.9925566405864289E-2</v>
      </c>
      <c r="L1453" s="96">
        <f t="shared" si="451"/>
        <v>7.3037564625046869</v>
      </c>
      <c r="M1453" s="96">
        <f t="shared" si="443"/>
        <v>39.304083533521514</v>
      </c>
      <c r="N1453" s="96">
        <f t="shared" si="444"/>
        <v>3.7850684015858929</v>
      </c>
      <c r="O1453" s="96">
        <f t="shared" si="452"/>
        <v>9.0349190403952631E-2</v>
      </c>
      <c r="P1453" s="96">
        <f t="shared" si="453"/>
        <v>9.0349190403952631E-2</v>
      </c>
      <c r="Q1453" s="96">
        <f t="shared" si="445"/>
        <v>0.33721472933955304</v>
      </c>
      <c r="R1453" s="96">
        <f t="shared" si="446"/>
        <v>7.0823935584292796E-3</v>
      </c>
      <c r="S1453" s="96">
        <f t="shared" si="454"/>
        <v>34.994019628229736</v>
      </c>
      <c r="T1453" s="96">
        <f t="shared" si="458"/>
        <v>486.20919710463255</v>
      </c>
      <c r="U1453" s="96">
        <f t="shared" si="458"/>
        <v>466.62732413534343</v>
      </c>
      <c r="V1453" s="32">
        <f t="shared" si="456"/>
        <v>1000.0000000000005</v>
      </c>
      <c r="W1453" s="100">
        <f>IF(A1453=1,((cPH1_+cPHr+(cNES*L1453+(cNES+cOSEX)*G1453+(cNES+cEREX)*H1453+(cNES+cHOEX)*I1453+(cNES+cNES)*S1453+(cNES+cOSEX)*N1453+(cNES+cEREX)*O1453+(cNES+cHOEX)*P1453)))/(1+cDR)^(A$6:A$65537 + 0.5),(cPHr+(cNES*L1453+(cNES+cOSEX)*G1453+(cNES+cEREX)*H1453+(cNES+cHOEX)*I1453+(cNES+cNES)*S1453+(cNES+cOSEX)*N1453+(cNES+cEREX)*O1453+(cNES+cHOEX)*P1453))/(1+cDR)^(((cycle + 0.5)/('Life tables'!$I$2/2))))</f>
        <v>444.78102989581691</v>
      </c>
      <c r="X1453" s="107">
        <f>((L1453+G1453+H1453+I1453+N1453+O1453+P1453+S1453)/('Life tables'!$I$2/2))/(1+oDR)^(((cycle + 0.5)/('Life tables'!$I$2/2)))</f>
        <v>0.79148507830790116</v>
      </c>
      <c r="Y1453" s="31">
        <f>((uNES*L1453+ uOCEX*G1453+uEREX*H1453+uHOEX*I1453+uNES*S1453+ uOCEX*N1453+uEREX*O1453+uHOEX*P1453)/('Life tables'!$I$2/2))/(1+oDR)^(((cycle + 0.5)/('Life tables'!$I$2/2)))</f>
        <v>0.52155638220737355</v>
      </c>
      <c r="Z1453" s="100">
        <f t="shared" si="447"/>
        <v>11301.617562970563</v>
      </c>
      <c r="AA1453" s="107">
        <f>((L1453+G1453+H1453+I1453+N1453+O1453+P1453+S1453)/('Life tables'!$I$2/2))</f>
        <v>1.8090086573636877</v>
      </c>
      <c r="AB1453" s="31">
        <f>((uNES*L1453+ uOCEX*G1453+uEREX*H1453+uHOEX*I1453+uNES*S1453+ uOCEX*N1453+uEREX*O1453+uHOEX*P1453)/('Life tables'!$I$2/2))</f>
        <v>1.1920629163767831</v>
      </c>
    </row>
    <row r="1454" spans="1:28" x14ac:dyDescent="0.25">
      <c r="A1454" s="4">
        <v>1448</v>
      </c>
      <c r="C1454" s="105">
        <f>IF(male=0,VLOOKUP((($A$5:$A$1570/'Life tables'!$I$2)*2)+age,lifetable,13,1),IF(male=1,VLOOKUP((($A$5:$A$1570/'Life tables'!$I$2)*2)+age,lifetable,10,1),"error"))</f>
        <v>7.7932954904519347E-3</v>
      </c>
      <c r="F1454" s="96">
        <f t="shared" si="440"/>
        <v>8.2192601432240942</v>
      </c>
      <c r="G1454" s="96">
        <f t="shared" si="441"/>
        <v>0.82564188335059208</v>
      </c>
      <c r="H1454" s="96">
        <f t="shared" si="448"/>
        <v>4.7153097337134992E-2</v>
      </c>
      <c r="I1454" s="96">
        <f t="shared" si="449"/>
        <v>1.8893800157594919E-2</v>
      </c>
      <c r="J1454" s="96">
        <f t="shared" si="442"/>
        <v>7.1004317163688074E-2</v>
      </c>
      <c r="K1454" s="96">
        <f t="shared" si="450"/>
        <v>1.9742966443280788E-2</v>
      </c>
      <c r="L1454" s="96">
        <f t="shared" si="451"/>
        <v>7.2368240787718037</v>
      </c>
      <c r="M1454" s="96">
        <f t="shared" si="443"/>
        <v>38.944218616800427</v>
      </c>
      <c r="N1454" s="96">
        <f t="shared" si="444"/>
        <v>3.7504126304124319</v>
      </c>
      <c r="O1454" s="96">
        <f t="shared" si="452"/>
        <v>8.9521960738291911E-2</v>
      </c>
      <c r="P1454" s="96">
        <f t="shared" si="453"/>
        <v>8.9521960738291911E-2</v>
      </c>
      <c r="Q1454" s="96">
        <f t="shared" si="445"/>
        <v>0.33412721935124851</v>
      </c>
      <c r="R1454" s="96">
        <f t="shared" si="446"/>
        <v>7.0175477526260126E-3</v>
      </c>
      <c r="S1454" s="96">
        <f t="shared" si="454"/>
        <v>34.673617297807539</v>
      </c>
      <c r="T1454" s="96">
        <f t="shared" si="458"/>
        <v>486.61432864114749</v>
      </c>
      <c r="U1454" s="96">
        <f t="shared" si="458"/>
        <v>466.65408464953936</v>
      </c>
      <c r="V1454" s="32">
        <f t="shared" si="456"/>
        <v>1000.0000000000005</v>
      </c>
      <c r="W1454" s="100">
        <f>IF(A1454=1,((cPH1_+cPHr+(cNES*L1454+(cNES+cOSEX)*G1454+(cNES+cEREX)*H1454+(cNES+cHOEX)*I1454+(cNES+cNES)*S1454+(cNES+cOSEX)*N1454+(cNES+cEREX)*O1454+(cNES+cHOEX)*P1454)))/(1+cDR)^(A$6:A$65537 + 0.5),(cPHr+(cNES*L1454+(cNES+cOSEX)*G1454+(cNES+cEREX)*H1454+(cNES+cHOEX)*I1454+(cNES+cNES)*S1454+(cNES+cOSEX)*N1454+(cNES+cEREX)*O1454+(cNES+cHOEX)*P1454))/(1+cDR)^(((cycle + 0.5)/('Life tables'!$I$2/2))))</f>
        <v>439.73335308406774</v>
      </c>
      <c r="X1454" s="107">
        <f>((L1454+G1454+H1454+I1454+N1454+O1454+P1454+S1454)/('Life tables'!$I$2/2))/(1+oDR)^(((cycle + 0.5)/('Life tables'!$I$2/2)))</f>
        <v>0.78378945350952967</v>
      </c>
      <c r="Y1454" s="31">
        <f>((uNES*L1454+ uOCEX*G1454+uEREX*H1454+uHOEX*I1454+uNES*S1454+ uOCEX*N1454+uEREX*O1454+uHOEX*P1454)/('Life tables'!$I$2/2))/(1+oDR)^(((cycle + 0.5)/('Life tables'!$I$2/2)))</f>
        <v>0.51648528048796938</v>
      </c>
      <c r="Z1454" s="100">
        <f t="shared" si="447"/>
        <v>11198.35919029133</v>
      </c>
      <c r="AA1454" s="107">
        <f>((L1454+G1454+H1454+I1454+N1454+O1454+P1454+S1454)/('Life tables'!$I$2/2))</f>
        <v>1.7924429484863207</v>
      </c>
      <c r="AB1454" s="31">
        <f>((uNES*L1454+ uOCEX*G1454+uEREX*H1454+uHOEX*I1454+uNES*S1454+ uOCEX*N1454+uEREX*O1454+uHOEX*P1454)/('Life tables'!$I$2/2))</f>
        <v>1.1811467924994019</v>
      </c>
    </row>
    <row r="1455" spans="1:28" x14ac:dyDescent="0.25">
      <c r="A1455" s="4">
        <v>1449</v>
      </c>
      <c r="C1455" s="105">
        <f>IF(male=0,VLOOKUP((($A$5:$A$1570/'Life tables'!$I$2)*2)+age,lifetable,13,1),IF(male=1,VLOOKUP((($A$5:$A$1570/'Life tables'!$I$2)*2)+age,lifetable,10,1),"error"))</f>
        <v>7.7932954904519347E-3</v>
      </c>
      <c r="F1455" s="96">
        <f t="shared" si="440"/>
        <v>8.1439398284857312</v>
      </c>
      <c r="G1455" s="96">
        <f t="shared" si="441"/>
        <v>0.81807580009838976</v>
      </c>
      <c r="H1455" s="96">
        <f t="shared" si="448"/>
        <v>4.6720992005215352E-2</v>
      </c>
      <c r="I1455" s="96">
        <f t="shared" si="449"/>
        <v>1.8720659637684867E-2</v>
      </c>
      <c r="J1455" s="96">
        <f t="shared" si="442"/>
        <v>7.0353642112240711E-2</v>
      </c>
      <c r="K1455" s="96">
        <f t="shared" si="450"/>
        <v>1.9562044265315322E-2</v>
      </c>
      <c r="L1455" s="96">
        <f t="shared" si="451"/>
        <v>7.170506690366885</v>
      </c>
      <c r="M1455" s="96">
        <f t="shared" si="443"/>
        <v>38.587646880827947</v>
      </c>
      <c r="N1455" s="96">
        <f t="shared" si="444"/>
        <v>3.7160739996801575</v>
      </c>
      <c r="O1455" s="96">
        <f t="shared" si="452"/>
        <v>8.8702301182089063E-2</v>
      </c>
      <c r="P1455" s="96">
        <f t="shared" si="453"/>
        <v>8.8702301182089063E-2</v>
      </c>
      <c r="Q1455" s="96">
        <f t="shared" si="445"/>
        <v>0.33106796365499136</v>
      </c>
      <c r="R1455" s="96">
        <f t="shared" si="446"/>
        <v>6.9532953610439621E-3</v>
      </c>
      <c r="S1455" s="96">
        <f t="shared" si="454"/>
        <v>34.356147019767576</v>
      </c>
      <c r="T1455" s="96">
        <f t="shared" si="458"/>
        <v>487.01575024691471</v>
      </c>
      <c r="U1455" s="96">
        <f t="shared" si="458"/>
        <v>466.68059998916573</v>
      </c>
      <c r="V1455" s="32">
        <f t="shared" si="456"/>
        <v>1000.0000000000005</v>
      </c>
      <c r="W1455" s="100">
        <f>IF(A1455=1,((cPH1_+cPHr+(cNES*L1455+(cNES+cOSEX)*G1455+(cNES+cEREX)*H1455+(cNES+cHOEX)*I1455+(cNES+cNES)*S1455+(cNES+cOSEX)*N1455+(cNES+cEREX)*O1455+(cNES+cHOEX)*P1455)))/(1+cDR)^(A$6:A$65537 + 0.5),(cPHr+(cNES*L1455+(cNES+cOSEX)*G1455+(cNES+cEREX)*H1455+(cNES+cHOEX)*I1455+(cNES+cNES)*S1455+(cNES+cOSEX)*N1455+(cNES+cEREX)*O1455+(cNES+cHOEX)*P1455))/(1+cDR)^(((cycle + 0.5)/('Life tables'!$I$2/2))))</f>
        <v>434.74303689583866</v>
      </c>
      <c r="X1455" s="107">
        <f>((L1455+G1455+H1455+I1455+N1455+O1455+P1455+S1455)/('Life tables'!$I$2/2))/(1+oDR)^(((cycle + 0.5)/('Life tables'!$I$2/2)))</f>
        <v>0.7761686554756938</v>
      </c>
      <c r="Y1455" s="31">
        <f>((uNES*L1455+ uOCEX*G1455+uEREX*H1455+uHOEX*I1455+uNES*S1455+ uOCEX*N1455+uEREX*O1455+uHOEX*P1455)/('Life tables'!$I$2/2))/(1+oDR)^(((cycle + 0.5)/('Life tables'!$I$2/2)))</f>
        <v>0.51146348649612294</v>
      </c>
      <c r="Z1455" s="100">
        <f t="shared" si="447"/>
        <v>11096.04619211906</v>
      </c>
      <c r="AA1455" s="107">
        <f>((L1455+G1455+H1455+I1455+N1455+O1455+P1455+S1455)/('Life tables'!$I$2/2))</f>
        <v>1.7760289421539688</v>
      </c>
      <c r="AB1455" s="31">
        <f>((uNES*L1455+ uOCEX*G1455+uEREX*H1455+uHOEX*I1455+uNES*S1455+ uOCEX*N1455+uEREX*O1455+uHOEX*P1455)/('Life tables'!$I$2/2))</f>
        <v>1.1703306342812452</v>
      </c>
    </row>
    <row r="1456" spans="1:28" x14ac:dyDescent="0.25">
      <c r="A1456" s="4">
        <v>1450</v>
      </c>
      <c r="C1456" s="105">
        <f>IF(male=0,VLOOKUP((($A$5:$A$1570/'Life tables'!$I$2)*2)+age,lifetable,13,1),IF(male=1,VLOOKUP((($A$5:$A$1570/'Life tables'!$I$2)*2)+age,lifetable,10,1),"error"))</f>
        <v>7.7932954904519347E-3</v>
      </c>
      <c r="F1456" s="96">
        <f t="shared" si="440"/>
        <v>8.0693115035258351</v>
      </c>
      <c r="G1456" s="96">
        <f t="shared" si="441"/>
        <v>0.81057922866768939</v>
      </c>
      <c r="H1456" s="96">
        <f t="shared" si="448"/>
        <v>4.629285655146137E-2</v>
      </c>
      <c r="I1456" s="96">
        <f t="shared" si="449"/>
        <v>1.854910981041109E-2</v>
      </c>
      <c r="J1456" s="96">
        <f t="shared" si="442"/>
        <v>6.9708945002949746E-2</v>
      </c>
      <c r="K1456" s="96">
        <f t="shared" si="450"/>
        <v>1.9382784272356453E-2</v>
      </c>
      <c r="L1456" s="96">
        <f t="shared" si="451"/>
        <v>7.1047985792209669</v>
      </c>
      <c r="M1456" s="96">
        <f t="shared" si="443"/>
        <v>38.234338260394246</v>
      </c>
      <c r="N1456" s="96">
        <f t="shared" si="444"/>
        <v>3.6820496140442232</v>
      </c>
      <c r="O1456" s="96">
        <f t="shared" si="452"/>
        <v>8.789014262376274E-2</v>
      </c>
      <c r="P1456" s="96">
        <f t="shared" si="453"/>
        <v>8.789014262376274E-2</v>
      </c>
      <c r="Q1456" s="96">
        <f t="shared" si="445"/>
        <v>0.32803670430222531</v>
      </c>
      <c r="R1456" s="96">
        <f t="shared" si="446"/>
        <v>6.8896309660870601E-3</v>
      </c>
      <c r="S1456" s="96">
        <f t="shared" si="454"/>
        <v>34.041582025834188</v>
      </c>
      <c r="T1456" s="96">
        <f t="shared" si="458"/>
        <v>487.4134958962199</v>
      </c>
      <c r="U1456" s="96">
        <f t="shared" si="458"/>
        <v>466.70687240440418</v>
      </c>
      <c r="V1456" s="32">
        <f t="shared" si="456"/>
        <v>1000.0000000000006</v>
      </c>
      <c r="W1456" s="100">
        <f>IF(A1456=1,((cPH1_+cPHr+(cNES*L1456+(cNES+cOSEX)*G1456+(cNES+cEREX)*H1456+(cNES+cHOEX)*I1456+(cNES+cNES)*S1456+(cNES+cOSEX)*N1456+(cNES+cEREX)*O1456+(cNES+cHOEX)*P1456)))/(1+cDR)^(A$6:A$65537 + 0.5),(cPHr+(cNES*L1456+(cNES+cOSEX)*G1456+(cNES+cEREX)*H1456+(cNES+cHOEX)*I1456+(cNES+cNES)*S1456+(cNES+cOSEX)*N1456+(cNES+cEREX)*O1456+(cNES+cHOEX)*P1456))/(1+cDR)^(((cycle + 0.5)/('Life tables'!$I$2/2))))</f>
        <v>429.80942956800465</v>
      </c>
      <c r="X1456" s="107">
        <f>((L1456+G1456+H1456+I1456+N1456+O1456+P1456+S1456)/('Life tables'!$I$2/2))/(1+oDR)^(((cycle + 0.5)/('Life tables'!$I$2/2)))</f>
        <v>0.76862195655776111</v>
      </c>
      <c r="Y1456" s="31">
        <f>((uNES*L1456+ uOCEX*G1456+uEREX*H1456+uHOEX*I1456+uNES*S1456+ uOCEX*N1456+uEREX*O1456+uHOEX*P1456)/('Life tables'!$I$2/2))/(1+oDR)^(((cycle + 0.5)/('Life tables'!$I$2/2)))</f>
        <v>0.50649052074361967</v>
      </c>
      <c r="Z1456" s="100">
        <f t="shared" si="447"/>
        <v>10994.669919284424</v>
      </c>
      <c r="AA1456" s="107">
        <f>((L1456+G1456+H1456+I1456+N1456+O1456+P1456+S1456)/('Life tables'!$I$2/2))</f>
        <v>1.759765248936153</v>
      </c>
      <c r="AB1456" s="31">
        <f>((uNES*L1456+ uOCEX*G1456+uEREX*H1456+uHOEX*I1456+uNES*S1456+ uOCEX*N1456+uEREX*O1456+uHOEX*P1456)/('Life tables'!$I$2/2))</f>
        <v>1.1596135261499221</v>
      </c>
    </row>
    <row r="1457" spans="1:28" x14ac:dyDescent="0.25">
      <c r="A1457" s="4">
        <v>1451</v>
      </c>
      <c r="C1457" s="105">
        <f>IF(male=0,VLOOKUP((($A$5:$A$1570/'Life tables'!$I$2)*2)+age,lifetable,13,1),IF(male=1,VLOOKUP((($A$5:$A$1570/'Life tables'!$I$2)*2)+age,lifetable,10,1),"error"))</f>
        <v>7.7932954904519347E-3</v>
      </c>
      <c r="F1457" s="96">
        <f t="shared" si="440"/>
        <v>7.9953687375680698</v>
      </c>
      <c r="G1457" s="96">
        <f t="shared" si="441"/>
        <v>0.80315152307354887</v>
      </c>
      <c r="H1457" s="96">
        <f t="shared" si="448"/>
        <v>4.586865408313362E-2</v>
      </c>
      <c r="I1457" s="96">
        <f t="shared" si="449"/>
        <v>1.8379135893201819E-2</v>
      </c>
      <c r="J1457" s="96">
        <f t="shared" si="442"/>
        <v>6.9070170281802387E-2</v>
      </c>
      <c r="K1457" s="96">
        <f t="shared" si="450"/>
        <v>1.9205171017441895E-2</v>
      </c>
      <c r="L1457" s="96">
        <f t="shared" si="451"/>
        <v>7.039694083218941</v>
      </c>
      <c r="M1457" s="96">
        <f t="shared" si="443"/>
        <v>37.884262961808403</v>
      </c>
      <c r="N1457" s="96">
        <f t="shared" si="444"/>
        <v>3.6483366043076417</v>
      </c>
      <c r="O1457" s="96">
        <f t="shared" si="452"/>
        <v>8.7085416575878247E-2</v>
      </c>
      <c r="P1457" s="96">
        <f t="shared" si="453"/>
        <v>8.7085416575878247E-2</v>
      </c>
      <c r="Q1457" s="96">
        <f t="shared" si="445"/>
        <v>0.32503318567392797</v>
      </c>
      <c r="R1457" s="96">
        <f t="shared" si="446"/>
        <v>6.8265491990855487E-3</v>
      </c>
      <c r="S1457" s="96">
        <f t="shared" si="454"/>
        <v>33.729895789475989</v>
      </c>
      <c r="T1457" s="96">
        <f t="shared" si="458"/>
        <v>487.80759925217563</v>
      </c>
      <c r="U1457" s="96">
        <f t="shared" si="458"/>
        <v>466.73290412462069</v>
      </c>
      <c r="V1457" s="32">
        <f t="shared" si="456"/>
        <v>1000.0000000000005</v>
      </c>
      <c r="W1457" s="100">
        <f>IF(A1457=1,((cPH1_+cPHr+(cNES*L1457+(cNES+cOSEX)*G1457+(cNES+cEREX)*H1457+(cNES+cHOEX)*I1457+(cNES+cNES)*S1457+(cNES+cOSEX)*N1457+(cNES+cEREX)*O1457+(cNES+cHOEX)*P1457)))/(1+cDR)^(A$6:A$65537 + 0.5),(cPHr+(cNES*L1457+(cNES+cOSEX)*G1457+(cNES+cEREX)*H1457+(cNES+cHOEX)*I1457+(cNES+cNES)*S1457+(cNES+cOSEX)*N1457+(cNES+cEREX)*O1457+(cNES+cHOEX)*P1457))/(1+cDR)^(((cycle + 0.5)/('Life tables'!$I$2/2))))</f>
        <v>424.9318867324867</v>
      </c>
      <c r="X1457" s="107">
        <f>((L1457+G1457+H1457+I1457+N1457+O1457+P1457+S1457)/('Life tables'!$I$2/2))/(1+oDR)^(((cycle + 0.5)/('Life tables'!$I$2/2)))</f>
        <v>0.76114863618672368</v>
      </c>
      <c r="Y1457" s="31">
        <f>((uNES*L1457+ uOCEX*G1457+uEREX*H1457+uHOEX*I1457+uNES*S1457+ uOCEX*N1457+uEREX*O1457+uHOEX*P1457)/('Life tables'!$I$2/2))/(1+oDR)^(((cycle + 0.5)/('Life tables'!$I$2/2)))</f>
        <v>0.5015659084073204</v>
      </c>
      <c r="Z1457" s="100">
        <f t="shared" si="447"/>
        <v>10894.221801493539</v>
      </c>
      <c r="AA1457" s="107">
        <f>((L1457+G1457+H1457+I1457+N1457+O1457+P1457+S1457)/('Life tables'!$I$2/2))</f>
        <v>1.7436504921361957</v>
      </c>
      <c r="AB1457" s="31">
        <f>((uNES*L1457+ uOCEX*G1457+uEREX*H1457+uHOEX*I1457+uNES*S1457+ uOCEX*N1457+uEREX*O1457+uHOEX*P1457)/('Life tables'!$I$2/2))</f>
        <v>1.1489945609238637</v>
      </c>
    </row>
    <row r="1458" spans="1:28" x14ac:dyDescent="0.25">
      <c r="A1458" s="4">
        <v>1452</v>
      </c>
      <c r="C1458" s="105">
        <f>IF(male=0,VLOOKUP((($A$5:$A$1570/'Life tables'!$I$2)*2)+age,lifetable,13,1),IF(male=1,VLOOKUP((($A$5:$A$1570/'Life tables'!$I$2)*2)+age,lifetable,10,1),"error"))</f>
        <v>7.7932954904519347E-3</v>
      </c>
      <c r="F1458" s="96">
        <f t="shared" si="440"/>
        <v>7.9221051626344172</v>
      </c>
      <c r="G1458" s="96">
        <f t="shared" si="441"/>
        <v>0.79579204363924905</v>
      </c>
      <c r="H1458" s="96">
        <f t="shared" si="448"/>
        <v>4.5448348067760581E-2</v>
      </c>
      <c r="I1458" s="96">
        <f t="shared" si="449"/>
        <v>1.8210723247841207E-2</v>
      </c>
      <c r="J1458" s="96">
        <f t="shared" si="442"/>
        <v>6.8437262937286317E-2</v>
      </c>
      <c r="K1458" s="96">
        <f t="shared" si="450"/>
        <v>1.9029189204453248E-2</v>
      </c>
      <c r="L1458" s="96">
        <f t="shared" si="451"/>
        <v>6.9751875955378271</v>
      </c>
      <c r="M1458" s="96">
        <f t="shared" si="443"/>
        <v>37.537391460569808</v>
      </c>
      <c r="N1458" s="96">
        <f t="shared" si="444"/>
        <v>3.6149321271970356</v>
      </c>
      <c r="O1458" s="96">
        <f t="shared" si="452"/>
        <v>8.6288055169794778E-2</v>
      </c>
      <c r="P1458" s="96">
        <f t="shared" si="453"/>
        <v>8.6288055169794778E-2</v>
      </c>
      <c r="Q1458" s="96">
        <f t="shared" si="445"/>
        <v>0.32205715446063138</v>
      </c>
      <c r="R1458" s="96">
        <f t="shared" si="446"/>
        <v>6.7640447398763758E-3</v>
      </c>
      <c r="S1458" s="96">
        <f t="shared" si="454"/>
        <v>33.421062023832675</v>
      </c>
      <c r="T1458" s="96">
        <f t="shared" si="458"/>
        <v>488.19809366957355</v>
      </c>
      <c r="U1458" s="96">
        <f t="shared" si="458"/>
        <v>466.75869735856503</v>
      </c>
      <c r="V1458" s="32">
        <f t="shared" si="456"/>
        <v>1000.0000000000005</v>
      </c>
      <c r="W1458" s="100">
        <f>IF(A1458=1,((cPH1_+cPHr+(cNES*L1458+(cNES+cOSEX)*G1458+(cNES+cEREX)*H1458+(cNES+cHOEX)*I1458+(cNES+cNES)*S1458+(cNES+cOSEX)*N1458+(cNES+cEREX)*O1458+(cNES+cHOEX)*P1458)))/(1+cDR)^(A$6:A$65537 + 0.5),(cPHr+(cNES*L1458+(cNES+cOSEX)*G1458+(cNES+cEREX)*H1458+(cNES+cHOEX)*I1458+(cNES+cNES)*S1458+(cNES+cOSEX)*N1458+(cNES+cEREX)*O1458+(cNES+cHOEX)*P1458))/(1+cDR)^(((cycle + 0.5)/('Life tables'!$I$2/2))))</f>
        <v>420.10977133282859</v>
      </c>
      <c r="X1458" s="107">
        <f>((L1458+G1458+H1458+I1458+N1458+O1458+P1458+S1458)/('Life tables'!$I$2/2))/(1+oDR)^(((cycle + 0.5)/('Life tables'!$I$2/2)))</f>
        <v>0.75374798080416239</v>
      </c>
      <c r="Y1458" s="31">
        <f>((uNES*L1458+ uOCEX*G1458+uEREX*H1458+uHOEX*I1458+uNES*S1458+ uOCEX*N1458+uEREX*O1458+uHOEX*P1458)/('Life tables'!$I$2/2))/(1+oDR)^(((cycle + 0.5)/('Life tables'!$I$2/2)))</f>
        <v>0.49668917928367406</v>
      </c>
      <c r="Z1458" s="100">
        <f t="shared" si="447"/>
        <v>10794.693346619273</v>
      </c>
      <c r="AA1458" s="107">
        <f>((L1458+G1458+H1458+I1458+N1458+O1458+P1458+S1458)/('Life tables'!$I$2/2))</f>
        <v>1.7276833076741793</v>
      </c>
      <c r="AB1458" s="31">
        <f>((uNES*L1458+ uOCEX*G1458+uEREX*H1458+uHOEX*I1458+uNES*S1458+ uOCEX*N1458+uEREX*O1458+uHOEX*P1458)/('Life tables'!$I$2/2))</f>
        <v>1.1384728397352049</v>
      </c>
    </row>
    <row r="1459" spans="1:28" x14ac:dyDescent="0.25">
      <c r="A1459" s="4">
        <v>1453</v>
      </c>
      <c r="C1459" s="105">
        <f>IF(male=0,VLOOKUP((($A$5:$A$1570/'Life tables'!$I$2)*2)+age,lifetable,13,1),IF(male=1,VLOOKUP((($A$5:$A$1570/'Life tables'!$I$2)*2)+age,lifetable,10,1),"error"))</f>
        <v>7.7932954904519347E-3</v>
      </c>
      <c r="F1459" s="96">
        <f t="shared" si="440"/>
        <v>7.8495144728075577</v>
      </c>
      <c r="G1459" s="96">
        <f t="shared" si="441"/>
        <v>0.78850015692219744</v>
      </c>
      <c r="H1459" s="96">
        <f t="shared" si="448"/>
        <v>4.5031902328906886E-2</v>
      </c>
      <c r="I1459" s="96">
        <f t="shared" si="449"/>
        <v>1.8043857378773745E-2</v>
      </c>
      <c r="J1459" s="96">
        <f t="shared" si="442"/>
        <v>6.7810168494017428E-2</v>
      </c>
      <c r="K1459" s="96">
        <f t="shared" si="450"/>
        <v>1.8854823686344203E-2</v>
      </c>
      <c r="L1459" s="96">
        <f t="shared" si="451"/>
        <v>6.9112735639973177</v>
      </c>
      <c r="M1459" s="96">
        <f t="shared" si="443"/>
        <v>37.193694499054423</v>
      </c>
      <c r="N1459" s="96">
        <f t="shared" si="444"/>
        <v>3.5818333651398198</v>
      </c>
      <c r="O1459" s="96">
        <f t="shared" si="452"/>
        <v>8.54979911503468E-2</v>
      </c>
      <c r="P1459" s="96">
        <f t="shared" si="453"/>
        <v>8.54979911503468E-2</v>
      </c>
      <c r="Q1459" s="96">
        <f t="shared" si="445"/>
        <v>0.31910835964257162</v>
      </c>
      <c r="R1459" s="96">
        <f t="shared" si="446"/>
        <v>6.7021123163862762E-3</v>
      </c>
      <c r="S1459" s="96">
        <f t="shared" si="454"/>
        <v>33.115054679654953</v>
      </c>
      <c r="T1459" s="96">
        <f t="shared" si="458"/>
        <v>488.58501219771011</v>
      </c>
      <c r="U1459" s="96">
        <f t="shared" si="458"/>
        <v>466.78425429456775</v>
      </c>
      <c r="V1459" s="32">
        <f t="shared" si="456"/>
        <v>1000.0000000000006</v>
      </c>
      <c r="W1459" s="100">
        <f>IF(A1459=1,((cPH1_+cPHr+(cNES*L1459+(cNES+cOSEX)*G1459+(cNES+cEREX)*H1459+(cNES+cHOEX)*I1459+(cNES+cNES)*S1459+(cNES+cOSEX)*N1459+(cNES+cEREX)*O1459+(cNES+cHOEX)*P1459)))/(1+cDR)^(A$6:A$65537 + 0.5),(cPHr+(cNES*L1459+(cNES+cOSEX)*G1459+(cNES+cEREX)*H1459+(cNES+cHOEX)*I1459+(cNES+cNES)*S1459+(cNES+cOSEX)*N1459+(cNES+cEREX)*O1459+(cNES+cHOEX)*P1459))/(1+cDR)^(((cycle + 0.5)/('Life tables'!$I$2/2))))</f>
        <v>415.3424535416944</v>
      </c>
      <c r="X1459" s="107">
        <f>((L1459+G1459+H1459+I1459+N1459+O1459+P1459+S1459)/('Life tables'!$I$2/2))/(1+oDR)^(((cycle + 0.5)/('Life tables'!$I$2/2)))</f>
        <v>0.74641928379389355</v>
      </c>
      <c r="Y1459" s="31">
        <f>((uNES*L1459+ uOCEX*G1459+uEREX*H1459+uHOEX*I1459+uNES*S1459+ uOCEX*N1459+uEREX*O1459+uHOEX*P1459)/('Life tables'!$I$2/2))/(1+oDR)^(((cycle + 0.5)/('Life tables'!$I$2/2)))</f>
        <v>0.4918598677436799</v>
      </c>
      <c r="Z1459" s="100">
        <f t="shared" si="447"/>
        <v>10696.076139998497</v>
      </c>
      <c r="AA1459" s="107">
        <f>((L1459+G1459+H1459+I1459+N1459+O1459+P1459+S1459)/('Life tables'!$I$2/2))</f>
        <v>1.7118623439709975</v>
      </c>
      <c r="AB1459" s="31">
        <f>((uNES*L1459+ uOCEX*G1459+uEREX*H1459+uHOEX*I1459+uNES*S1459+ uOCEX*N1459+uEREX*O1459+uHOEX*P1459)/('Life tables'!$I$2/2))</f>
        <v>1.1280474719533888</v>
      </c>
    </row>
    <row r="1460" spans="1:28" x14ac:dyDescent="0.25">
      <c r="A1460" s="4">
        <v>1454</v>
      </c>
      <c r="C1460" s="105">
        <f>IF(male=0,VLOOKUP((($A$5:$A$1570/'Life tables'!$I$2)*2)+age,lifetable,13,1),IF(male=1,VLOOKUP((($A$5:$A$1570/'Life tables'!$I$2)*2)+age,lifetable,10,1),"error"))</f>
        <v>7.7932954904519347E-3</v>
      </c>
      <c r="F1460" s="96">
        <f t="shared" si="440"/>
        <v>7.7775904235067577</v>
      </c>
      <c r="G1460" s="96">
        <f t="shared" si="441"/>
        <v>0.78127523564119039</v>
      </c>
      <c r="H1460" s="96">
        <f t="shared" si="448"/>
        <v>4.4619281042019232E-2</v>
      </c>
      <c r="I1460" s="96">
        <f t="shared" si="449"/>
        <v>1.7878523931439731E-2</v>
      </c>
      <c r="J1460" s="96">
        <f t="shared" si="442"/>
        <v>6.7188833006484427E-2</v>
      </c>
      <c r="K1460" s="96">
        <f t="shared" si="450"/>
        <v>1.8682059463401193E-2</v>
      </c>
      <c r="L1460" s="96">
        <f t="shared" si="451"/>
        <v>6.8479464904222223</v>
      </c>
      <c r="M1460" s="96">
        <f t="shared" si="443"/>
        <v>36.853143084215908</v>
      </c>
      <c r="N1460" s="96">
        <f t="shared" si="444"/>
        <v>3.5490375260428144</v>
      </c>
      <c r="O1460" s="96">
        <f t="shared" si="452"/>
        <v>8.4715157870559499E-2</v>
      </c>
      <c r="P1460" s="96">
        <f t="shared" si="453"/>
        <v>8.4715157870559499E-2</v>
      </c>
      <c r="Q1460" s="96">
        <f t="shared" si="445"/>
        <v>0.31618655246996502</v>
      </c>
      <c r="R1460" s="96">
        <f t="shared" si="446"/>
        <v>6.6407467042175258E-3</v>
      </c>
      <c r="S1460" s="96">
        <f t="shared" si="454"/>
        <v>32.811847943257789</v>
      </c>
      <c r="T1460" s="96">
        <f t="shared" si="458"/>
        <v>488.96838758318654</v>
      </c>
      <c r="U1460" s="96">
        <f t="shared" si="458"/>
        <v>466.80957710073534</v>
      </c>
      <c r="V1460" s="32">
        <f t="shared" si="456"/>
        <v>1000.0000000000005</v>
      </c>
      <c r="W1460" s="100">
        <f>IF(A1460=1,((cPH1_+cPHr+(cNES*L1460+(cNES+cOSEX)*G1460+(cNES+cEREX)*H1460+(cNES+cHOEX)*I1460+(cNES+cNES)*S1460+(cNES+cOSEX)*N1460+(cNES+cEREX)*O1460+(cNES+cHOEX)*P1460)))/(1+cDR)^(A$6:A$65537 + 0.5),(cPHr+(cNES*L1460+(cNES+cOSEX)*G1460+(cNES+cEREX)*H1460+(cNES+cHOEX)*I1460+(cNES+cNES)*S1460+(cNES+cOSEX)*N1460+(cNES+cEREX)*O1460+(cNES+cHOEX)*P1460))/(1+cDR)^(((cycle + 0.5)/('Life tables'!$I$2/2))))</f>
        <v>410.62931067927502</v>
      </c>
      <c r="X1460" s="107">
        <f>((L1460+G1460+H1460+I1460+N1460+O1460+P1460+S1460)/('Life tables'!$I$2/2))/(1+oDR)^(((cycle + 0.5)/('Life tables'!$I$2/2)))</f>
        <v>0.73916184541428631</v>
      </c>
      <c r="Y1460" s="31">
        <f>((uNES*L1460+ uOCEX*G1460+uEREX*H1460+uHOEX*I1460+uNES*S1460+ uOCEX*N1460+uEREX*O1460+uHOEX*P1460)/('Life tables'!$I$2/2))/(1+oDR)^(((cycle + 0.5)/('Life tables'!$I$2/2)))</f>
        <v>0.48707751268829147</v>
      </c>
      <c r="Z1460" s="100">
        <f t="shared" si="447"/>
        <v>10598.361843735234</v>
      </c>
      <c r="AA1460" s="107">
        <f>((L1460+G1460+H1460+I1460+N1460+O1460+P1460+S1460)/('Life tables'!$I$2/2))</f>
        <v>1.6961862618334844</v>
      </c>
      <c r="AB1460" s="31">
        <f>((uNES*L1460+ uOCEX*G1460+uEREX*H1460+uHOEX*I1460+uNES*S1460+ uOCEX*N1460+uEREX*O1460+uHOEX*P1460)/('Life tables'!$I$2/2))</f>
        <v>1.1177175751094803</v>
      </c>
    </row>
    <row r="1461" spans="1:28" x14ac:dyDescent="0.25">
      <c r="A1461" s="4">
        <v>1455</v>
      </c>
      <c r="C1461" s="105">
        <f>IF(male=0,VLOOKUP((($A$5:$A$1570/'Life tables'!$I$2)*2)+age,lifetable,13,1),IF(male=1,VLOOKUP((($A$5:$A$1570/'Life tables'!$I$2)*2)+age,lifetable,10,1),"error"))</f>
        <v>7.7932954904519347E-3</v>
      </c>
      <c r="F1461" s="96">
        <f t="shared" si="440"/>
        <v>7.7063268307768711</v>
      </c>
      <c r="G1461" s="96">
        <f t="shared" si="441"/>
        <v>0.7741166586049909</v>
      </c>
      <c r="H1461" s="96">
        <f t="shared" si="448"/>
        <v>4.4210448730347421E-2</v>
      </c>
      <c r="I1461" s="96">
        <f t="shared" si="449"/>
        <v>1.7714708690640874E-2</v>
      </c>
      <c r="J1461" s="96">
        <f t="shared" si="442"/>
        <v>6.6573203052906649E-2</v>
      </c>
      <c r="K1461" s="96">
        <f t="shared" si="450"/>
        <v>1.851088168153555E-2</v>
      </c>
      <c r="L1461" s="96">
        <f t="shared" si="451"/>
        <v>6.7852009300164493</v>
      </c>
      <c r="M1461" s="96">
        <f t="shared" si="443"/>
        <v>36.51570848530173</v>
      </c>
      <c r="N1461" s="96">
        <f t="shared" si="444"/>
        <v>3.5165418430723014</v>
      </c>
      <c r="O1461" s="96">
        <f t="shared" si="452"/>
        <v>8.3939489286398855E-2</v>
      </c>
      <c r="P1461" s="96">
        <f t="shared" si="453"/>
        <v>8.3939489286398855E-2</v>
      </c>
      <c r="Q1461" s="96">
        <f t="shared" si="445"/>
        <v>0.31329148644341331</v>
      </c>
      <c r="R1461" s="96">
        <f t="shared" si="446"/>
        <v>6.5799427262363906E-3</v>
      </c>
      <c r="S1461" s="96">
        <f t="shared" si="454"/>
        <v>32.51141623448698</v>
      </c>
      <c r="T1461" s="96">
        <f t="shared" si="458"/>
        <v>489.34825227268288</v>
      </c>
      <c r="U1461" s="96">
        <f t="shared" si="458"/>
        <v>466.83466792514309</v>
      </c>
      <c r="V1461" s="32">
        <f t="shared" si="456"/>
        <v>1000.0000000000005</v>
      </c>
      <c r="W1461" s="100">
        <f>IF(A1461=1,((cPH1_+cPHr+(cNES*L1461+(cNES+cOSEX)*G1461+(cNES+cEREX)*H1461+(cNES+cHOEX)*I1461+(cNES+cNES)*S1461+(cNES+cOSEX)*N1461+(cNES+cEREX)*O1461+(cNES+cHOEX)*P1461)))/(1+cDR)^(A$6:A$65537 + 0.5),(cPHr+(cNES*L1461+(cNES+cOSEX)*G1461+(cNES+cEREX)*H1461+(cNES+cHOEX)*I1461+(cNES+cNES)*S1461+(cNES+cOSEX)*N1461+(cNES+cEREX)*O1461+(cNES+cHOEX)*P1461))/(1+cDR)^(((cycle + 0.5)/('Life tables'!$I$2/2))))</f>
        <v>405.96972713259828</v>
      </c>
      <c r="X1461" s="107">
        <f>((L1461+G1461+H1461+I1461+N1461+O1461+P1461+S1461)/('Life tables'!$I$2/2))/(1+oDR)^(((cycle + 0.5)/('Life tables'!$I$2/2)))</f>
        <v>0.7319749727312459</v>
      </c>
      <c r="Y1461" s="31">
        <f>((uNES*L1461+ uOCEX*G1461+uEREX*H1461+uHOEX*I1461+uNES*S1461+ uOCEX*N1461+uEREX*O1461+uHOEX*P1461)/('Life tables'!$I$2/2))/(1+oDR)^(((cycle + 0.5)/('Life tables'!$I$2/2)))</f>
        <v>0.48234165750425995</v>
      </c>
      <c r="Z1461" s="100">
        <f t="shared" si="447"/>
        <v>10501.542196009656</v>
      </c>
      <c r="AA1461" s="107">
        <f>((L1461+G1461+H1461+I1461+N1461+O1461+P1461+S1461)/('Life tables'!$I$2/2))</f>
        <v>1.6806537343406103</v>
      </c>
      <c r="AB1461" s="31">
        <f>((uNES*L1461+ uOCEX*G1461+uEREX*H1461+uHOEX*I1461+uNES*S1461+ uOCEX*N1461+uEREX*O1461+uHOEX*P1461)/('Life tables'!$I$2/2))</f>
        <v>1.1074822748211837</v>
      </c>
    </row>
    <row r="1462" spans="1:28" x14ac:dyDescent="0.25">
      <c r="A1462" s="4">
        <v>1456</v>
      </c>
      <c r="C1462" s="105">
        <f>IF(male=0,VLOOKUP((($A$5:$A$1570/'Life tables'!$I$2)*2)+age,lifetable,13,1),IF(male=1,VLOOKUP((($A$5:$A$1570/'Life tables'!$I$2)*2)+age,lifetable,10,1),"error"))</f>
        <v>7.7932954904519347E-3</v>
      </c>
      <c r="F1462" s="96">
        <f t="shared" si="440"/>
        <v>7.6357175705900566</v>
      </c>
      <c r="G1462" s="96">
        <f t="shared" si="441"/>
        <v>0.76702381064218572</v>
      </c>
      <c r="H1462" s="96">
        <f t="shared" si="448"/>
        <v>4.3805370260938378E-2</v>
      </c>
      <c r="I1462" s="96">
        <f t="shared" si="449"/>
        <v>1.7552397578935144E-2</v>
      </c>
      <c r="J1462" s="96">
        <f t="shared" si="442"/>
        <v>6.5963225729201783E-2</v>
      </c>
      <c r="K1462" s="96">
        <f t="shared" si="450"/>
        <v>1.834127563060621E-2</v>
      </c>
      <c r="L1462" s="96">
        <f t="shared" si="451"/>
        <v>6.7230314907481894</v>
      </c>
      <c r="M1462" s="96">
        <f t="shared" si="443"/>
        <v>36.181362231584458</v>
      </c>
      <c r="N1462" s="96">
        <f t="shared" si="444"/>
        <v>3.4843435744355444</v>
      </c>
      <c r="O1462" s="96">
        <f t="shared" si="452"/>
        <v>8.3170919951556413E-2</v>
      </c>
      <c r="P1462" s="96">
        <f t="shared" si="453"/>
        <v>8.3170919951556413E-2</v>
      </c>
      <c r="Q1462" s="96">
        <f t="shared" si="445"/>
        <v>0.31042291729443922</v>
      </c>
      <c r="R1462" s="96">
        <f t="shared" si="446"/>
        <v>6.519695252164324E-3</v>
      </c>
      <c r="S1462" s="96">
        <f t="shared" si="454"/>
        <v>32.2137342046992</v>
      </c>
      <c r="T1462" s="96">
        <f t="shared" si="458"/>
        <v>489.72463841570652</v>
      </c>
      <c r="U1462" s="96">
        <f t="shared" si="458"/>
        <v>466.85952889602589</v>
      </c>
      <c r="V1462" s="32">
        <f t="shared" si="456"/>
        <v>1000.0000000000005</v>
      </c>
      <c r="W1462" s="100">
        <f>IF(A1462=1,((cPH1_+cPHr+(cNES*L1462+(cNES+cOSEX)*G1462+(cNES+cEREX)*H1462+(cNES+cHOEX)*I1462+(cNES+cNES)*S1462+(cNES+cOSEX)*N1462+(cNES+cEREX)*O1462+(cNES+cHOEX)*P1462)))/(1+cDR)^(A$6:A$65537 + 0.5),(cPHr+(cNES*L1462+(cNES+cOSEX)*G1462+(cNES+cEREX)*H1462+(cNES+cHOEX)*I1462+(cNES+cNES)*S1462+(cNES+cOSEX)*N1462+(cNES+cEREX)*O1462+(cNES+cHOEX)*P1462))/(1+cDR)^(((cycle + 0.5)/('Life tables'!$I$2/2))))</f>
        <v>401.36309427572928</v>
      </c>
      <c r="X1462" s="107">
        <f>((L1462+G1462+H1462+I1462+N1462+O1462+P1462+S1462)/('Life tables'!$I$2/2))/(1+oDR)^(((cycle + 0.5)/('Life tables'!$I$2/2)))</f>
        <v>0.72485797955185682</v>
      </c>
      <c r="Y1462" s="31">
        <f>((uNES*L1462+ uOCEX*G1462+uEREX*H1462+uHOEX*I1462+uNES*S1462+ uOCEX*N1462+uEREX*O1462+uHOEX*P1462)/('Life tables'!$I$2/2))/(1+oDR)^(((cycle + 0.5)/('Life tables'!$I$2/2)))</f>
        <v>0.47765185002041033</v>
      </c>
      <c r="Z1462" s="100">
        <f t="shared" si="447"/>
        <v>10405.609010392911</v>
      </c>
      <c r="AA1462" s="107">
        <f>((L1462+G1462+H1462+I1462+N1462+O1462+P1462+S1462)/('Life tables'!$I$2/2))</f>
        <v>1.6652634467307383</v>
      </c>
      <c r="AB1462" s="31">
        <f>((uNES*L1462+ uOCEX*G1462+uEREX*H1462+uHOEX*I1462+uNES*S1462+ uOCEX*N1462+uEREX*O1462+uHOEX*P1462)/('Life tables'!$I$2/2))</f>
        <v>1.0973407047185546</v>
      </c>
    </row>
    <row r="1463" spans="1:28" x14ac:dyDescent="0.25">
      <c r="A1463" s="4">
        <v>1457</v>
      </c>
      <c r="C1463" s="105">
        <f>IF(male=0,VLOOKUP((($A$5:$A$1570/'Life tables'!$I$2)*2)+age,lifetable,13,1),IF(male=1,VLOOKUP((($A$5:$A$1570/'Life tables'!$I$2)*2)+age,lifetable,10,1),"error"))</f>
        <v>7.7932954904519347E-3</v>
      </c>
      <c r="F1463" s="96">
        <f t="shared" si="440"/>
        <v>7.565756578159835</v>
      </c>
      <c r="G1463" s="96">
        <f t="shared" si="441"/>
        <v>0.75999608253227979</v>
      </c>
      <c r="H1463" s="96">
        <f t="shared" si="448"/>
        <v>4.3404010840700974E-2</v>
      </c>
      <c r="I1463" s="96">
        <f t="shared" si="449"/>
        <v>1.7391576655059977E-2</v>
      </c>
      <c r="J1463" s="96">
        <f t="shared" si="442"/>
        <v>6.5358848643060144E-2</v>
      </c>
      <c r="K1463" s="96">
        <f t="shared" si="450"/>
        <v>1.8173226742772046E-2</v>
      </c>
      <c r="L1463" s="96">
        <f t="shared" si="451"/>
        <v>6.6614328327459624</v>
      </c>
      <c r="M1463" s="96">
        <f t="shared" si="443"/>
        <v>35.850076110108269</v>
      </c>
      <c r="N1463" s="96">
        <f t="shared" si="444"/>
        <v>3.4524400031637703</v>
      </c>
      <c r="O1463" s="96">
        <f t="shared" si="452"/>
        <v>8.2409385012269229E-2</v>
      </c>
      <c r="P1463" s="96">
        <f t="shared" si="453"/>
        <v>8.2409385012269229E-2</v>
      </c>
      <c r="Q1463" s="96">
        <f t="shared" si="445"/>
        <v>0.30758060296615158</v>
      </c>
      <c r="R1463" s="96">
        <f t="shared" si="446"/>
        <v>6.4599991981718957E-3</v>
      </c>
      <c r="S1463" s="96">
        <f t="shared" si="454"/>
        <v>31.918776734755635</v>
      </c>
      <c r="T1463" s="96">
        <f t="shared" si="458"/>
        <v>490.09757786731575</v>
      </c>
      <c r="U1463" s="96">
        <f t="shared" si="458"/>
        <v>466.88416212196682</v>
      </c>
      <c r="V1463" s="32">
        <f t="shared" si="456"/>
        <v>1000.0000000000006</v>
      </c>
      <c r="W1463" s="100">
        <f>IF(A1463=1,((cPH1_+cPHr+(cNES*L1463+(cNES+cOSEX)*G1463+(cNES+cEREX)*H1463+(cNES+cHOEX)*I1463+(cNES+cNES)*S1463+(cNES+cOSEX)*N1463+(cNES+cEREX)*O1463+(cNES+cHOEX)*P1463)))/(1+cDR)^(A$6:A$65537 + 0.5),(cPHr+(cNES*L1463+(cNES+cOSEX)*G1463+(cNES+cEREX)*H1463+(cNES+cHOEX)*I1463+(cNES+cNES)*S1463+(cNES+cOSEX)*N1463+(cNES+cEREX)*O1463+(cNES+cHOEX)*P1463))/(1+cDR)^(((cycle + 0.5)/('Life tables'!$I$2/2))))</f>
        <v>396.80881039085546</v>
      </c>
      <c r="X1463" s="107">
        <f>((L1463+G1463+H1463+I1463+N1463+O1463+P1463+S1463)/('Life tables'!$I$2/2))/(1+oDR)^(((cycle + 0.5)/('Life tables'!$I$2/2)))</f>
        <v>0.71781018635867666</v>
      </c>
      <c r="Y1463" s="31">
        <f>((uNES*L1463+ uOCEX*G1463+uEREX*H1463+uHOEX*I1463+uNES*S1463+ uOCEX*N1463+uEREX*O1463+uHOEX*P1463)/('Life tables'!$I$2/2))/(1+oDR)^(((cycle + 0.5)/('Life tables'!$I$2/2)))</f>
        <v>0.47300764246434951</v>
      </c>
      <c r="Z1463" s="100">
        <f t="shared" si="447"/>
        <v>10310.554175167752</v>
      </c>
      <c r="AA1463" s="107">
        <f>((L1463+G1463+H1463+I1463+N1463+O1463+P1463+S1463)/('Life tables'!$I$2/2))</f>
        <v>1.6500140962899243</v>
      </c>
      <c r="AB1463" s="31">
        <f>((uNES*L1463+ uOCEX*G1463+uEREX*H1463+uHOEX*I1463+uNES*S1463+ uOCEX*N1463+uEREX*O1463+uHOEX*P1463)/('Life tables'!$I$2/2))</f>
        <v>1.087292006370407</v>
      </c>
    </row>
    <row r="1464" spans="1:28" x14ac:dyDescent="0.25">
      <c r="A1464" s="4">
        <v>1458</v>
      </c>
      <c r="C1464" s="105">
        <f>IF(male=0,VLOOKUP((($A$5:$A$1570/'Life tables'!$I$2)*2)+age,lifetable,13,1),IF(male=1,VLOOKUP((($A$5:$A$1570/'Life tables'!$I$2)*2)+age,lifetable,10,1),"error"))</f>
        <v>7.7932954904519347E-3</v>
      </c>
      <c r="F1464" s="96">
        <f t="shared" si="440"/>
        <v>7.4964378472671429</v>
      </c>
      <c r="G1464" s="96">
        <f t="shared" si="441"/>
        <v>0.7530328709379982</v>
      </c>
      <c r="H1464" s="96">
        <f t="shared" si="448"/>
        <v>4.3006336012539663E-2</v>
      </c>
      <c r="I1464" s="96">
        <f t="shared" si="449"/>
        <v>1.7232232112383065E-2</v>
      </c>
      <c r="J1464" s="96">
        <f t="shared" si="442"/>
        <v>6.4760019908122649E-2</v>
      </c>
      <c r="K1464" s="96">
        <f t="shared" si="450"/>
        <v>1.8006720590873024E-2</v>
      </c>
      <c r="L1464" s="96">
        <f t="shared" si="451"/>
        <v>6.6003996677052266</v>
      </c>
      <c r="M1464" s="96">
        <f t="shared" si="443"/>
        <v>35.5218221634508</v>
      </c>
      <c r="N1464" s="96">
        <f t="shared" si="444"/>
        <v>3.4208284368966324</v>
      </c>
      <c r="O1464" s="96">
        <f t="shared" si="452"/>
        <v>8.1654820202174863E-2</v>
      </c>
      <c r="P1464" s="96">
        <f t="shared" si="453"/>
        <v>8.1654820202174863E-2</v>
      </c>
      <c r="Q1464" s="96">
        <f t="shared" si="445"/>
        <v>0.3047643035940435</v>
      </c>
      <c r="R1464" s="96">
        <f t="shared" si="446"/>
        <v>6.4008495264754927E-3</v>
      </c>
      <c r="S1464" s="96">
        <f t="shared" si="454"/>
        <v>31.626518933029299</v>
      </c>
      <c r="T1464" s="96">
        <f t="shared" ref="T1464:U1479" si="459">J1464+Q1464+T1463</f>
        <v>490.46710219081791</v>
      </c>
      <c r="U1464" s="96">
        <f t="shared" si="459"/>
        <v>466.9085696920842</v>
      </c>
      <c r="V1464" s="32">
        <f t="shared" si="456"/>
        <v>1000.0000000000005</v>
      </c>
      <c r="W1464" s="100">
        <f>IF(A1464=1,((cPH1_+cPHr+(cNES*L1464+(cNES+cOSEX)*G1464+(cNES+cEREX)*H1464+(cNES+cHOEX)*I1464+(cNES+cNES)*S1464+(cNES+cOSEX)*N1464+(cNES+cEREX)*O1464+(cNES+cHOEX)*P1464)))/(1+cDR)^(A$6:A$65537 + 0.5),(cPHr+(cNES*L1464+(cNES+cOSEX)*G1464+(cNES+cEREX)*H1464+(cNES+cHOEX)*I1464+(cNES+cNES)*S1464+(cNES+cOSEX)*N1464+(cNES+cEREX)*O1464+(cNES+cHOEX)*P1464))/(1+cDR)^(((cycle + 0.5)/('Life tables'!$I$2/2))))</f>
        <v>392.30628059024627</v>
      </c>
      <c r="X1464" s="107">
        <f>((L1464+G1464+H1464+I1464+N1464+O1464+P1464+S1464)/('Life tables'!$I$2/2))/(1+oDR)^(((cycle + 0.5)/('Life tables'!$I$2/2)))</f>
        <v>0.71083092024467864</v>
      </c>
      <c r="Y1464" s="31">
        <f>((uNES*L1464+ uOCEX*G1464+uEREX*H1464+uHOEX*I1464+uNES*S1464+ uOCEX*N1464+uEREX*O1464+uHOEX*P1464)/('Life tables'!$I$2/2))/(1+oDR)^(((cycle + 0.5)/('Life tables'!$I$2/2)))</f>
        <v>0.46840859141959712</v>
      </c>
      <c r="Z1464" s="100">
        <f t="shared" si="447"/>
        <v>10216.369652654932</v>
      </c>
      <c r="AA1464" s="107">
        <f>((L1464+G1464+H1464+I1464+N1464+O1464+P1464+S1464)/('Life tables'!$I$2/2))</f>
        <v>1.6349043922412612</v>
      </c>
      <c r="AB1464" s="31">
        <f>((uNES*L1464+ uOCEX*G1464+uEREX*H1464+uHOEX*I1464+uNES*S1464+ uOCEX*N1464+uEREX*O1464+uHOEX*P1464)/('Life tables'!$I$2/2))</f>
        <v>1.0773353292113976</v>
      </c>
    </row>
    <row r="1465" spans="1:28" x14ac:dyDescent="0.25">
      <c r="A1465" s="4">
        <v>1459</v>
      </c>
      <c r="C1465" s="105">
        <f>IF(male=0,VLOOKUP((($A$5:$A$1570/'Life tables'!$I$2)*2)+age,lifetable,13,1),IF(male=1,VLOOKUP((($A$5:$A$1570/'Life tables'!$I$2)*2)+age,lifetable,10,1),"error"))</f>
        <v>7.7932954904519347E-3</v>
      </c>
      <c r="F1465" s="96">
        <f t="shared" si="440"/>
        <v>7.4277554295980135</v>
      </c>
      <c r="G1465" s="96">
        <f t="shared" si="441"/>
        <v>0.7461335783387536</v>
      </c>
      <c r="H1465" s="96">
        <f t="shared" si="448"/>
        <v>4.2612311651554803E-2</v>
      </c>
      <c r="I1465" s="96">
        <f t="shared" si="449"/>
        <v>1.707435027737985E-2</v>
      </c>
      <c r="J1465" s="96">
        <f t="shared" si="442"/>
        <v>6.4166688138259154E-2</v>
      </c>
      <c r="K1465" s="96">
        <f t="shared" si="450"/>
        <v>1.7841742886839301E-2</v>
      </c>
      <c r="L1465" s="96">
        <f t="shared" si="451"/>
        <v>6.539926758305227</v>
      </c>
      <c r="M1465" s="96">
        <f t="shared" si="443"/>
        <v>35.196572687500414</v>
      </c>
      <c r="N1465" s="96">
        <f t="shared" si="444"/>
        <v>3.389506207668155</v>
      </c>
      <c r="O1465" s="96">
        <f t="shared" si="452"/>
        <v>8.0907161837202049E-2</v>
      </c>
      <c r="P1465" s="96">
        <f t="shared" si="453"/>
        <v>8.0907161837202049E-2</v>
      </c>
      <c r="Q1465" s="96">
        <f t="shared" si="445"/>
        <v>0.30197378148692205</v>
      </c>
      <c r="R1465" s="96">
        <f t="shared" si="446"/>
        <v>6.3422412449367846E-3</v>
      </c>
      <c r="S1465" s="96">
        <f t="shared" si="454"/>
        <v>31.336936133425993</v>
      </c>
      <c r="T1465" s="96">
        <f t="shared" si="459"/>
        <v>490.83324266044309</v>
      </c>
      <c r="U1465" s="96">
        <f t="shared" si="459"/>
        <v>466.93275367621595</v>
      </c>
      <c r="V1465" s="32">
        <f t="shared" si="456"/>
        <v>1000.0000000000005</v>
      </c>
      <c r="W1465" s="100">
        <f>IF(A1465=1,((cPH1_+cPHr+(cNES*L1465+(cNES+cOSEX)*G1465+(cNES+cEREX)*H1465+(cNES+cHOEX)*I1465+(cNES+cNES)*S1465+(cNES+cOSEX)*N1465+(cNES+cEREX)*O1465+(cNES+cHOEX)*P1465)))/(1+cDR)^(A$6:A$65537 + 0.5),(cPHr+(cNES*L1465+(cNES+cOSEX)*G1465+(cNES+cEREX)*H1465+(cNES+cHOEX)*I1465+(cNES+cNES)*S1465+(cNES+cOSEX)*N1465+(cNES+cEREX)*O1465+(cNES+cHOEX)*P1465))/(1+cDR)^(((cycle + 0.5)/('Life tables'!$I$2/2))))</f>
        <v>387.85491673907785</v>
      </c>
      <c r="X1465" s="107">
        <f>((L1465+G1465+H1465+I1465+N1465+O1465+P1465+S1465)/('Life tables'!$I$2/2))/(1+oDR)^(((cycle + 0.5)/('Life tables'!$I$2/2)))</f>
        <v>0.70391951484882942</v>
      </c>
      <c r="Y1465" s="31">
        <f>((uNES*L1465+ uOCEX*G1465+uEREX*H1465+uHOEX*I1465+uNES*S1465+ uOCEX*N1465+uEREX*O1465+uHOEX*P1465)/('Life tables'!$I$2/2))/(1+oDR)^(((cycle + 0.5)/('Life tables'!$I$2/2)))</f>
        <v>0.46385425778313916</v>
      </c>
      <c r="Z1465" s="100">
        <f t="shared" si="447"/>
        <v>10123.047478545339</v>
      </c>
      <c r="AA1465" s="107">
        <f>((L1465+G1465+H1465+I1465+N1465+O1465+P1465+S1465)/('Life tables'!$I$2/2))</f>
        <v>1.6199330556352436</v>
      </c>
      <c r="AB1465" s="31">
        <f>((uNES*L1465+ uOCEX*G1465+uEREX*H1465+uHOEX*I1465+uNES*S1465+ uOCEX*N1465+uEREX*O1465+uHOEX*P1465)/('Life tables'!$I$2/2))</f>
        <v>1.0674698304697927</v>
      </c>
    </row>
    <row r="1466" spans="1:28" x14ac:dyDescent="0.25">
      <c r="A1466" s="4">
        <v>1460</v>
      </c>
      <c r="C1466" s="105">
        <f>IF(male=0,VLOOKUP((($A$5:$A$1570/'Life tables'!$I$2)*2)+age,lifetable,13,1),IF(male=1,VLOOKUP((($A$5:$A$1570/'Life tables'!$I$2)*2)+age,lifetable,10,1),"error"))</f>
        <v>7.7932954904519347E-3</v>
      </c>
      <c r="F1466" s="96">
        <f t="shared" si="440"/>
        <v>7.3597034340925589</v>
      </c>
      <c r="G1466" s="96">
        <f t="shared" si="441"/>
        <v>0.73929761296525098</v>
      </c>
      <c r="H1466" s="96">
        <f t="shared" si="448"/>
        <v>4.2221903961307844E-2</v>
      </c>
      <c r="I1466" s="96">
        <f t="shared" si="449"/>
        <v>1.6917917608137038E-2</v>
      </c>
      <c r="J1466" s="96">
        <f t="shared" si="442"/>
        <v>6.3578802441944415E-2</v>
      </c>
      <c r="K1466" s="96">
        <f t="shared" si="450"/>
        <v>1.7678279480127432E-2</v>
      </c>
      <c r="L1466" s="96">
        <f t="shared" si="451"/>
        <v>6.4800089176357911</v>
      </c>
      <c r="M1466" s="96">
        <f t="shared" si="443"/>
        <v>34.874300229248909</v>
      </c>
      <c r="N1466" s="96">
        <f t="shared" si="444"/>
        <v>3.3584706716941684</v>
      </c>
      <c r="O1466" s="96">
        <f t="shared" si="452"/>
        <v>8.0166346810496711E-2</v>
      </c>
      <c r="P1466" s="96">
        <f t="shared" si="453"/>
        <v>8.0166346810496711E-2</v>
      </c>
      <c r="Q1466" s="96">
        <f t="shared" si="445"/>
        <v>0.29920880110797016</v>
      </c>
      <c r="R1466" s="96">
        <f t="shared" si="446"/>
        <v>6.2841694066649934E-3</v>
      </c>
      <c r="S1466" s="96">
        <f t="shared" si="454"/>
        <v>31.050003893419113</v>
      </c>
      <c r="T1466" s="96">
        <f t="shared" si="459"/>
        <v>491.19603026399301</v>
      </c>
      <c r="U1466" s="96">
        <f t="shared" si="459"/>
        <v>466.95671612510273</v>
      </c>
      <c r="V1466" s="32">
        <f t="shared" si="456"/>
        <v>1000.0000000000005</v>
      </c>
      <c r="W1466" s="100">
        <f>IF(A1466=1,((cPH1_+cPHr+(cNES*L1466+(cNES+cOSEX)*G1466+(cNES+cEREX)*H1466+(cNES+cHOEX)*I1466+(cNES+cNES)*S1466+(cNES+cOSEX)*N1466+(cNES+cEREX)*O1466+(cNES+cHOEX)*P1466)))/(1+cDR)^(A$6:A$65537 + 0.5),(cPHr+(cNES*L1466+(cNES+cOSEX)*G1466+(cNES+cEREX)*H1466+(cNES+cHOEX)*I1466+(cNES+cNES)*S1466+(cNES+cOSEX)*N1466+(cNES+cEREX)*O1466+(cNES+cHOEX)*P1466))/(1+cDR)^(((cycle + 0.5)/('Life tables'!$I$2/2))))</f>
        <v>383.45413737911338</v>
      </c>
      <c r="X1466" s="107">
        <f>((L1466+G1466+H1466+I1466+N1466+O1466+P1466+S1466)/('Life tables'!$I$2/2))/(1+oDR)^(((cycle + 0.5)/('Life tables'!$I$2/2)))</f>
        <v>0.69707531029230119</v>
      </c>
      <c r="Y1466" s="31">
        <f>((uNES*L1466+ uOCEX*G1466+uEREX*H1466+uHOEX*I1466+uNES*S1466+ uOCEX*N1466+uEREX*O1466+uHOEX*P1466)/('Life tables'!$I$2/2))/(1+oDR)^(((cycle + 0.5)/('Life tables'!$I$2/2)))</f>
        <v>0.45934420672339721</v>
      </c>
      <c r="Z1466" s="100">
        <f t="shared" si="447"/>
        <v>10030.57976123779</v>
      </c>
      <c r="AA1466" s="107">
        <f>((L1466+G1466+H1466+I1466+N1466+O1466+P1466+S1466)/('Life tables'!$I$2/2))</f>
        <v>1.6050988192411531</v>
      </c>
      <c r="AB1466" s="31">
        <f>((uNES*L1466+ uOCEX*G1466+uEREX*H1466+uHOEX*I1466+uNES*S1466+ uOCEX*N1466+uEREX*O1466+uHOEX*P1466)/('Life tables'!$I$2/2))</f>
        <v>1.0576946750958998</v>
      </c>
    </row>
    <row r="1467" spans="1:28" x14ac:dyDescent="0.25">
      <c r="A1467" s="4">
        <v>1461</v>
      </c>
      <c r="C1467" s="105">
        <f>IF(male=0,VLOOKUP((($A$5:$A$1570/'Life tables'!$I$2)*2)+age,lifetable,13,1),IF(male=1,VLOOKUP((($A$5:$A$1570/'Life tables'!$I$2)*2)+age,lifetable,10,1),"error"))</f>
        <v>8.6630732958462575E-3</v>
      </c>
      <c r="F1467" s="96">
        <f t="shared" si="440"/>
        <v>7.2922760263049522</v>
      </c>
      <c r="G1467" s="96">
        <f t="shared" si="441"/>
        <v>0.73252438873519632</v>
      </c>
      <c r="H1467" s="96">
        <f t="shared" si="448"/>
        <v>4.1835079470149625E-2</v>
      </c>
      <c r="I1467" s="96">
        <f t="shared" si="449"/>
        <v>1.6762920692881357E-2</v>
      </c>
      <c r="J1467" s="96">
        <f t="shared" si="442"/>
        <v>7.0027072950432631E-2</v>
      </c>
      <c r="K1467" s="96">
        <f t="shared" si="450"/>
        <v>1.7516316356183049E-2</v>
      </c>
      <c r="L1467" s="96">
        <f t="shared" si="451"/>
        <v>6.4136102481001096</v>
      </c>
      <c r="M1467" s="96">
        <f t="shared" si="443"/>
        <v>34.554977584599804</v>
      </c>
      <c r="N1467" s="96">
        <f t="shared" si="444"/>
        <v>3.3277192091612404</v>
      </c>
      <c r="O1467" s="96">
        <f t="shared" si="452"/>
        <v>7.9432312587383744E-2</v>
      </c>
      <c r="P1467" s="96">
        <f t="shared" si="453"/>
        <v>7.9432312587383744E-2</v>
      </c>
      <c r="Q1467" s="96">
        <f t="shared" si="445"/>
        <v>0.32955683486067811</v>
      </c>
      <c r="R1467" s="96">
        <f t="shared" si="446"/>
        <v>6.2266291096219504E-3</v>
      </c>
      <c r="S1467" s="96">
        <f t="shared" si="454"/>
        <v>30.732610286293497</v>
      </c>
      <c r="T1467" s="96">
        <f t="shared" si="459"/>
        <v>491.59561417180413</v>
      </c>
      <c r="U1467" s="96">
        <f t="shared" si="459"/>
        <v>466.98045907056854</v>
      </c>
      <c r="V1467" s="32">
        <f t="shared" si="456"/>
        <v>1000.0000000000005</v>
      </c>
      <c r="W1467" s="100">
        <f>IF(A1467=1,((cPH1_+cPHr+(cNES*L1467+(cNES+cOSEX)*G1467+(cNES+cEREX)*H1467+(cNES+cHOEX)*I1467+(cNES+cNES)*S1467+(cNES+cOSEX)*N1467+(cNES+cEREX)*O1467+(cNES+cHOEX)*P1467)))/(1+cDR)^(A$6:A$65537 + 0.5),(cPHr+(cNES*L1467+(cNES+cOSEX)*G1467+(cNES+cEREX)*H1467+(cNES+cHOEX)*I1467+(cNES+cNES)*S1467+(cNES+cOSEX)*N1467+(cNES+cEREX)*O1467+(cNES+cHOEX)*P1467))/(1+cDR)^(((cycle + 0.5)/('Life tables'!$I$2/2))))</f>
        <v>378.78805940954572</v>
      </c>
      <c r="X1467" s="107">
        <f>((L1467+G1467+H1467+I1467+N1467+O1467+P1467+S1467)/('Life tables'!$I$2/2))/(1+oDR)^(((cycle + 0.5)/('Life tables'!$I$2/2)))</f>
        <v>0.68962975679669603</v>
      </c>
      <c r="Y1467" s="31">
        <f>((uNES*L1467+ uOCEX*G1467+uEREX*H1467+uHOEX*I1467+uNES*S1467+ uOCEX*N1467+uEREX*O1467+uHOEX*P1467)/('Life tables'!$I$2/2))/(1+oDR)^(((cycle + 0.5)/('Life tables'!$I$2/2)))</f>
        <v>0.45443051710513815</v>
      </c>
      <c r="Z1467" s="100">
        <f t="shared" si="447"/>
        <v>9930.6922402241144</v>
      </c>
      <c r="AA1467" s="107">
        <f>((L1467+G1467+H1467+I1467+N1467+O1467+P1467+S1467)/('Life tables'!$I$2/2))</f>
        <v>1.588861638214516</v>
      </c>
      <c r="AB1467" s="31">
        <f>((uNES*L1467+ uOCEX*G1467+uEREX*H1467+uHOEX*I1467+uNES*S1467+ uOCEX*N1467+uEREX*O1467+uHOEX*P1467)/('Life tables'!$I$2/2))</f>
        <v>1.0469780469104588</v>
      </c>
    </row>
    <row r="1468" spans="1:28" x14ac:dyDescent="0.25">
      <c r="A1468" s="4">
        <v>1462</v>
      </c>
      <c r="C1468" s="105">
        <f>IF(male=0,VLOOKUP((($A$5:$A$1570/'Life tables'!$I$2)*2)+age,lifetable,13,1),IF(male=1,VLOOKUP((($A$5:$A$1570/'Life tables'!$I$2)*2)+age,lifetable,10,1),"error"))</f>
        <v>8.6630732958462575E-3</v>
      </c>
      <c r="F1468" s="96">
        <f t="shared" si="440"/>
        <v>7.2184250659220641</v>
      </c>
      <c r="G1468" s="96">
        <f t="shared" si="441"/>
        <v>0.72510590520319085</v>
      </c>
      <c r="H1468" s="96">
        <f t="shared" si="448"/>
        <v>4.1411403681490468E-2</v>
      </c>
      <c r="I1468" s="96">
        <f t="shared" si="449"/>
        <v>1.6593157811234271E-2</v>
      </c>
      <c r="J1468" s="96">
        <f t="shared" si="442"/>
        <v>6.9317888798387794E-2</v>
      </c>
      <c r="K1468" s="96">
        <f t="shared" si="450"/>
        <v>1.7338923621650196E-2</v>
      </c>
      <c r="L1468" s="96">
        <f t="shared" si="451"/>
        <v>6.3486577868061103</v>
      </c>
      <c r="M1468" s="96">
        <f t="shared" si="443"/>
        <v>34.205501691705777</v>
      </c>
      <c r="N1468" s="96">
        <f t="shared" si="444"/>
        <v>3.2940639234914695</v>
      </c>
      <c r="O1468" s="96">
        <f t="shared" si="452"/>
        <v>7.8628964406990617E-2</v>
      </c>
      <c r="P1468" s="96">
        <f t="shared" si="453"/>
        <v>7.8628964406990617E-2</v>
      </c>
      <c r="Q1468" s="96">
        <f t="shared" si="445"/>
        <v>0.32622382245051829</v>
      </c>
      <c r="R1468" s="96">
        <f t="shared" si="446"/>
        <v>6.1636553524410196E-3</v>
      </c>
      <c r="S1468" s="96">
        <f t="shared" si="454"/>
        <v>30.421792361597369</v>
      </c>
      <c r="T1468" s="96">
        <f t="shared" si="459"/>
        <v>491.99115588305301</v>
      </c>
      <c r="U1468" s="96">
        <f t="shared" si="459"/>
        <v>467.00396164954265</v>
      </c>
      <c r="V1468" s="32">
        <f t="shared" si="456"/>
        <v>1000.0000000000005</v>
      </c>
      <c r="W1468" s="100">
        <f>IF(A1468=1,((cPH1_+cPHr+(cNES*L1468+(cNES+cOSEX)*G1468+(cNES+cEREX)*H1468+(cNES+cHOEX)*I1468+(cNES+cNES)*S1468+(cNES+cOSEX)*N1468+(cNES+cEREX)*O1468+(cNES+cHOEX)*P1468)))/(1+cDR)^(A$6:A$65537 + 0.5),(cPHr+(cNES*L1468+(cNES+cOSEX)*G1468+(cNES+cEREX)*H1468+(cNES+cHOEX)*I1468+(cNES+cNES)*S1468+(cNES+cOSEX)*N1468+(cNES+cEREX)*O1468+(cNES+cHOEX)*P1468))/(1+cDR)^(((cycle + 0.5)/('Life tables'!$I$2/2))))</f>
        <v>374.12908995903905</v>
      </c>
      <c r="X1468" s="107">
        <f>((L1468+G1468+H1468+I1468+N1468+O1468+P1468+S1468)/('Life tables'!$I$2/2))/(1+oDR)^(((cycle + 0.5)/('Life tables'!$I$2/2)))</f>
        <v>0.68226373337390256</v>
      </c>
      <c r="Y1468" s="31">
        <f>((uNES*L1468+ uOCEX*G1468+uEREX*H1468+uHOEX*I1468+uNES*S1468+ uOCEX*N1468+uEREX*O1468+uHOEX*P1468)/('Life tables'!$I$2/2))/(1+oDR)^(((cycle + 0.5)/('Life tables'!$I$2/2)))</f>
        <v>0.44957668840257586</v>
      </c>
      <c r="Z1468" s="100">
        <f t="shared" si="447"/>
        <v>9830.4942940211586</v>
      </c>
      <c r="AA1468" s="107">
        <f>((L1468+G1468+H1468+I1468+N1468+O1468+P1468+S1468)/('Life tables'!$I$2/2))</f>
        <v>1.5727887197453476</v>
      </c>
      <c r="AB1468" s="31">
        <f>((uNES*L1468+ uOCEX*G1468+uEREX*H1468+uHOEX*I1468+uNES*S1468+ uOCEX*N1468+uEREX*O1468+uHOEX*P1468)/('Life tables'!$I$2/2))</f>
        <v>1.0363868246130747</v>
      </c>
    </row>
    <row r="1469" spans="1:28" x14ac:dyDescent="0.25">
      <c r="A1469" s="4">
        <v>1463</v>
      </c>
      <c r="C1469" s="105">
        <f>IF(male=0,VLOOKUP((($A$5:$A$1570/'Life tables'!$I$2)*2)+age,lifetable,13,1),IF(male=1,VLOOKUP((($A$5:$A$1570/'Life tables'!$I$2)*2)+age,lifetable,10,1),"error"))</f>
        <v>8.6630732958462575E-3</v>
      </c>
      <c r="F1469" s="96">
        <f t="shared" si="440"/>
        <v>7.1453247127559552</v>
      </c>
      <c r="G1469" s="96">
        <f t="shared" si="441"/>
        <v>0.71776282173704509</v>
      </c>
      <c r="H1469" s="96">
        <f t="shared" si="448"/>
        <v>4.0992034053548704E-2</v>
      </c>
      <c r="I1469" s="96">
        <f t="shared" si="449"/>
        <v>1.642512036746159E-2</v>
      </c>
      <c r="J1469" s="96">
        <f t="shared" si="442"/>
        <v>6.8615912660156028E-2</v>
      </c>
      <c r="K1469" s="96">
        <f t="shared" si="450"/>
        <v>1.7163333873375802E-2</v>
      </c>
      <c r="L1469" s="96">
        <f t="shared" si="451"/>
        <v>6.284365490064368</v>
      </c>
      <c r="M1469" s="96">
        <f t="shared" si="443"/>
        <v>33.859557754648883</v>
      </c>
      <c r="N1469" s="96">
        <f t="shared" si="444"/>
        <v>3.2607487728212474</v>
      </c>
      <c r="O1469" s="96">
        <f t="shared" si="452"/>
        <v>7.7833735213779967E-2</v>
      </c>
      <c r="P1469" s="96">
        <f t="shared" si="453"/>
        <v>7.7833735213779967E-2</v>
      </c>
      <c r="Q1469" s="96">
        <f t="shared" si="445"/>
        <v>0.32292449491784697</v>
      </c>
      <c r="R1469" s="96">
        <f t="shared" si="446"/>
        <v>6.1013180355233062E-3</v>
      </c>
      <c r="S1469" s="96">
        <f t="shared" si="454"/>
        <v>30.114115698446703</v>
      </c>
      <c r="T1469" s="96">
        <f t="shared" si="459"/>
        <v>492.38269629063103</v>
      </c>
      <c r="U1469" s="96">
        <f t="shared" si="459"/>
        <v>467.02722630145155</v>
      </c>
      <c r="V1469" s="32">
        <f t="shared" si="456"/>
        <v>1000.0000000000005</v>
      </c>
      <c r="W1469" s="100">
        <f>IF(A1469=1,((cPH1_+cPHr+(cNES*L1469+(cNES+cOSEX)*G1469+(cNES+cEREX)*H1469+(cNES+cHOEX)*I1469+(cNES+cNES)*S1469+(cNES+cOSEX)*N1469+(cNES+cEREX)*O1469+(cNES+cHOEX)*P1469)))/(1+cDR)^(A$6:A$65537 + 0.5),(cPHr+(cNES*L1469+(cNES+cOSEX)*G1469+(cNES+cEREX)*H1469+(cNES+cHOEX)*I1469+(cNES+cNES)*S1469+(cNES+cOSEX)*N1469+(cNES+cEREX)*O1469+(cNES+cHOEX)*P1469))/(1+cDR)^(((cycle + 0.5)/('Life tables'!$I$2/2))))</f>
        <v>369.52751299538897</v>
      </c>
      <c r="X1469" s="107">
        <f>((L1469+G1469+H1469+I1469+N1469+O1469+P1469+S1469)/('Life tables'!$I$2/2))/(1+oDR)^(((cycle + 0.5)/('Life tables'!$I$2/2)))</f>
        <v>0.6749763903843955</v>
      </c>
      <c r="Y1469" s="31">
        <f>((uNES*L1469+ uOCEX*G1469+uEREX*H1469+uHOEX*I1469+uNES*S1469+ uOCEX*N1469+uEREX*O1469+uHOEX*P1469)/('Life tables'!$I$2/2))/(1+oDR)^(((cycle + 0.5)/('Life tables'!$I$2/2)))</f>
        <v>0.44477470596847829</v>
      </c>
      <c r="Z1469" s="100">
        <f t="shared" si="447"/>
        <v>9731.3096529062677</v>
      </c>
      <c r="AA1469" s="107">
        <f>((L1469+G1469+H1469+I1469+N1469+O1469+P1469+S1469)/('Life tables'!$I$2/2))</f>
        <v>1.5568784017735082</v>
      </c>
      <c r="AB1469" s="31">
        <f>((uNES*L1469+ uOCEX*G1469+uEREX*H1469+uHOEX*I1469+uNES*S1469+ uOCEX*N1469+uEREX*O1469+uHOEX*P1469)/('Life tables'!$I$2/2))</f>
        <v>1.0259027474770401</v>
      </c>
    </row>
    <row r="1470" spans="1:28" x14ac:dyDescent="0.25">
      <c r="A1470" s="4">
        <v>1464</v>
      </c>
      <c r="C1470" s="105">
        <f>IF(male=0,VLOOKUP((($A$5:$A$1570/'Life tables'!$I$2)*2)+age,lifetable,13,1),IF(male=1,VLOOKUP((($A$5:$A$1570/'Life tables'!$I$2)*2)+age,lifetable,10,1),"error"))</f>
        <v>8.6630732958462575E-3</v>
      </c>
      <c r="F1470" s="96">
        <f t="shared" si="440"/>
        <v>7.072967223239834</v>
      </c>
      <c r="G1470" s="96">
        <f t="shared" si="441"/>
        <v>0.71049436047926851</v>
      </c>
      <c r="H1470" s="96">
        <f t="shared" si="448"/>
        <v>4.0576926162233559E-2</v>
      </c>
      <c r="I1470" s="96">
        <f t="shared" si="449"/>
        <v>1.6258790561250274E-2</v>
      </c>
      <c r="J1470" s="96">
        <f t="shared" si="442"/>
        <v>6.7921070174959672E-2</v>
      </c>
      <c r="K1470" s="96">
        <f t="shared" si="450"/>
        <v>1.698952851102643E-2</v>
      </c>
      <c r="L1470" s="96">
        <f t="shared" si="451"/>
        <v>6.220726547351096</v>
      </c>
      <c r="M1470" s="96">
        <f t="shared" si="443"/>
        <v>33.517110184678096</v>
      </c>
      <c r="N1470" s="96">
        <f t="shared" si="444"/>
        <v>3.2277703298767424</v>
      </c>
      <c r="O1470" s="96">
        <f t="shared" si="452"/>
        <v>7.7046543199080691E-2</v>
      </c>
      <c r="P1470" s="96">
        <f t="shared" si="453"/>
        <v>7.7046543199080691E-2</v>
      </c>
      <c r="Q1470" s="96">
        <f t="shared" si="445"/>
        <v>0.31965851284655189</v>
      </c>
      <c r="R1470" s="96">
        <f t="shared" si="446"/>
        <v>6.0396107459590462E-3</v>
      </c>
      <c r="S1470" s="96">
        <f t="shared" si="454"/>
        <v>29.809548644810683</v>
      </c>
      <c r="T1470" s="96">
        <f t="shared" si="459"/>
        <v>492.77027587365257</v>
      </c>
      <c r="U1470" s="96">
        <f t="shared" si="459"/>
        <v>467.05025544070855</v>
      </c>
      <c r="V1470" s="32">
        <f t="shared" si="456"/>
        <v>1000.0000000000005</v>
      </c>
      <c r="W1470" s="100">
        <f>IF(A1470=1,((cPH1_+cPHr+(cNES*L1470+(cNES+cOSEX)*G1470+(cNES+cEREX)*H1470+(cNES+cHOEX)*I1470+(cNES+cNES)*S1470+(cNES+cOSEX)*N1470+(cNES+cEREX)*O1470+(cNES+cHOEX)*P1470)))/(1+cDR)^(A$6:A$65537 + 0.5),(cPHr+(cNES*L1470+(cNES+cOSEX)*G1470+(cNES+cEREX)*H1470+(cNES+cHOEX)*I1470+(cNES+cNES)*S1470+(cNES+cOSEX)*N1470+(cNES+cEREX)*O1470+(cNES+cHOEX)*P1470))/(1+cDR)^(((cycle + 0.5)/('Life tables'!$I$2/2))))</f>
        <v>364.98262166689983</v>
      </c>
      <c r="X1470" s="107">
        <f>((L1470+G1470+H1470+I1470+N1470+O1470+P1470+S1470)/('Life tables'!$I$2/2))/(1+oDR)^(((cycle + 0.5)/('Life tables'!$I$2/2)))</f>
        <v>0.66776688727136535</v>
      </c>
      <c r="Y1470" s="31">
        <f>((uNES*L1470+ uOCEX*G1470+uEREX*H1470+uHOEX*I1470+uNES*S1470+ uOCEX*N1470+uEREX*O1470+uHOEX*P1470)/('Life tables'!$I$2/2))/(1+oDR)^(((cycle + 0.5)/('Life tables'!$I$2/2)))</f>
        <v>0.44002401592312995</v>
      </c>
      <c r="Z1470" s="100">
        <f t="shared" si="447"/>
        <v>9633.1280784765713</v>
      </c>
      <c r="AA1470" s="107">
        <f>((L1470+G1470+H1470+I1470+N1470+O1470+P1470+S1470)/('Life tables'!$I$2/2))</f>
        <v>1.5411290390691517</v>
      </c>
      <c r="AB1470" s="31">
        <f>((uNES*L1470+ uOCEX*G1470+uEREX*H1470+uHOEX*I1470+uNES*S1470+ uOCEX*N1470+uEREX*O1470+uHOEX*P1470)/('Life tables'!$I$2/2))</f>
        <v>1.0155247313893601</v>
      </c>
    </row>
    <row r="1471" spans="1:28" x14ac:dyDescent="0.25">
      <c r="A1471" s="4">
        <v>1465</v>
      </c>
      <c r="C1471" s="105">
        <f>IF(male=0,VLOOKUP((($A$5:$A$1570/'Life tables'!$I$2)*2)+age,lifetable,13,1),IF(male=1,VLOOKUP((($A$5:$A$1570/'Life tables'!$I$2)*2)+age,lifetable,10,1),"error"))</f>
        <v>8.6630732958462575E-3</v>
      </c>
      <c r="F1471" s="96">
        <f t="shared" si="440"/>
        <v>7.0013449385385211</v>
      </c>
      <c r="G1471" s="96">
        <f t="shared" si="441"/>
        <v>0.70329975208383844</v>
      </c>
      <c r="H1471" s="96">
        <f t="shared" si="448"/>
        <v>4.0166036069551291E-2</v>
      </c>
      <c r="I1471" s="96">
        <f t="shared" si="449"/>
        <v>1.6094150787061771E-2</v>
      </c>
      <c r="J1471" s="96">
        <f t="shared" si="442"/>
        <v>6.7233287795691044E-2</v>
      </c>
      <c r="K1471" s="96">
        <f t="shared" si="450"/>
        <v>1.6817489137797095E-2</v>
      </c>
      <c r="L1471" s="96">
        <f t="shared" si="451"/>
        <v>6.1577342226645815</v>
      </c>
      <c r="M1471" s="96">
        <f t="shared" si="443"/>
        <v>33.178123747100912</v>
      </c>
      <c r="N1471" s="96">
        <f t="shared" si="444"/>
        <v>3.1951252014807259</v>
      </c>
      <c r="O1471" s="96">
        <f t="shared" si="452"/>
        <v>7.6267307368104054E-2</v>
      </c>
      <c r="P1471" s="96">
        <f t="shared" si="453"/>
        <v>7.6267307368104054E-2</v>
      </c>
      <c r="Q1471" s="96">
        <f t="shared" si="445"/>
        <v>0.31642554019723906</v>
      </c>
      <c r="R1471" s="96">
        <f t="shared" si="446"/>
        <v>5.9785271346380012E-3</v>
      </c>
      <c r="S1471" s="96">
        <f t="shared" si="454"/>
        <v>29.508059863552102</v>
      </c>
      <c r="T1471" s="96">
        <f t="shared" si="459"/>
        <v>493.15393470164548</v>
      </c>
      <c r="U1471" s="96">
        <f t="shared" si="459"/>
        <v>467.07305145698098</v>
      </c>
      <c r="V1471" s="32">
        <f t="shared" si="456"/>
        <v>1000.0000000000005</v>
      </c>
      <c r="W1471" s="100">
        <f>IF(A1471=1,((cPH1_+cPHr+(cNES*L1471+(cNES+cOSEX)*G1471+(cNES+cEREX)*H1471+(cNES+cHOEX)*I1471+(cNES+cNES)*S1471+(cNES+cOSEX)*N1471+(cNES+cEREX)*O1471+(cNES+cHOEX)*P1471)))/(1+cDR)^(A$6:A$65537 + 0.5),(cPHr+(cNES*L1471+(cNES+cOSEX)*G1471+(cNES+cEREX)*H1471+(cNES+cHOEX)*I1471+(cNES+cNES)*S1471+(cNES+cOSEX)*N1471+(cNES+cEREX)*O1471+(cNES+cHOEX)*P1471))/(1+cDR)^(((cycle + 0.5)/('Life tables'!$I$2/2))))</f>
        <v>360.49371781165951</v>
      </c>
      <c r="X1471" s="107">
        <f>((L1471+G1471+H1471+I1471+N1471+O1471+P1471+S1471)/('Life tables'!$I$2/2))/(1+oDR)^(((cycle + 0.5)/('Life tables'!$I$2/2)))</f>
        <v>0.66063439246337352</v>
      </c>
      <c r="Y1471" s="31">
        <f>((uNES*L1471+ uOCEX*G1471+uEREX*H1471+uHOEX*I1471+uNES*S1471+ uOCEX*N1471+uEREX*O1471+uHOEX*P1471)/('Life tables'!$I$2/2))/(1+oDR)^(((cycle + 0.5)/('Life tables'!$I$2/2)))</f>
        <v>0.43532407030753961</v>
      </c>
      <c r="Z1471" s="100">
        <f t="shared" si="447"/>
        <v>9535.9394353871721</v>
      </c>
      <c r="AA1471" s="107">
        <f>((L1471+G1471+H1471+I1471+N1471+O1471+P1471+S1471)/('Life tables'!$I$2/2))</f>
        <v>1.5255390030617426</v>
      </c>
      <c r="AB1471" s="31">
        <f>((uNES*L1471+ uOCEX*G1471+uEREX*H1471+uHOEX*I1471+uNES*S1471+ uOCEX*N1471+uEREX*O1471+uHOEX*P1471)/('Life tables'!$I$2/2))</f>
        <v>1.00525170321429</v>
      </c>
    </row>
    <row r="1472" spans="1:28" x14ac:dyDescent="0.25">
      <c r="A1472" s="4">
        <v>1466</v>
      </c>
      <c r="C1472" s="105">
        <f>IF(male=0,VLOOKUP((($A$5:$A$1570/'Life tables'!$I$2)*2)+age,lifetable,13,1),IF(male=1,VLOOKUP((($A$5:$A$1570/'Life tables'!$I$2)*2)+age,lifetable,10,1),"error"))</f>
        <v>8.6630732958462575E-3</v>
      </c>
      <c r="F1472" s="96">
        <f t="shared" si="440"/>
        <v>6.9304502834193151</v>
      </c>
      <c r="G1472" s="96">
        <f t="shared" si="441"/>
        <v>0.6961782356027757</v>
      </c>
      <c r="H1472" s="96">
        <f t="shared" si="448"/>
        <v>3.9759320317127464E-2</v>
      </c>
      <c r="I1472" s="96">
        <f t="shared" si="449"/>
        <v>1.5931183631536446E-2</v>
      </c>
      <c r="J1472" s="96">
        <f t="shared" si="442"/>
        <v>6.6552492778069655E-2</v>
      </c>
      <c r="K1472" s="96">
        <f t="shared" si="450"/>
        <v>1.664719755769906E-2</v>
      </c>
      <c r="L1472" s="96">
        <f t="shared" si="451"/>
        <v>6.0953818535321069</v>
      </c>
      <c r="M1472" s="96">
        <f t="shared" si="443"/>
        <v>32.842563557954755</v>
      </c>
      <c r="N1472" s="96">
        <f t="shared" si="444"/>
        <v>3.1628100282320211</v>
      </c>
      <c r="O1472" s="96">
        <f t="shared" si="452"/>
        <v>7.5495947532292204E-2</v>
      </c>
      <c r="P1472" s="96">
        <f t="shared" si="453"/>
        <v>7.5495947532292204E-2</v>
      </c>
      <c r="Q1472" s="96">
        <f t="shared" si="445"/>
        <v>0.31322524427548609</v>
      </c>
      <c r="R1472" s="96">
        <f t="shared" si="446"/>
        <v>5.918060915649657E-3</v>
      </c>
      <c r="S1472" s="96">
        <f t="shared" si="454"/>
        <v>29.209618329467013</v>
      </c>
      <c r="T1472" s="96">
        <f t="shared" si="459"/>
        <v>493.53371243869901</v>
      </c>
      <c r="U1472" s="96">
        <f t="shared" si="459"/>
        <v>467.0956167154543</v>
      </c>
      <c r="V1472" s="32">
        <f t="shared" si="456"/>
        <v>1000.0000000000005</v>
      </c>
      <c r="W1472" s="100">
        <f>IF(A1472=1,((cPH1_+cPHr+(cNES*L1472+(cNES+cOSEX)*G1472+(cNES+cEREX)*H1472+(cNES+cHOEX)*I1472+(cNES+cNES)*S1472+(cNES+cOSEX)*N1472+(cNES+cEREX)*O1472+(cNES+cHOEX)*P1472)))/(1+cDR)^(A$6:A$65537 + 0.5),(cPHr+(cNES*L1472+(cNES+cOSEX)*G1472+(cNES+cEREX)*H1472+(cNES+cHOEX)*I1472+(cNES+cNES)*S1472+(cNES+cOSEX)*N1472+(cNES+cEREX)*O1472+(cNES+cHOEX)*P1472))/(1+cDR)^(((cycle + 0.5)/('Life tables'!$I$2/2))))</f>
        <v>356.06011185144047</v>
      </c>
      <c r="X1472" s="107">
        <f>((L1472+G1472+H1472+I1472+N1472+O1472+P1472+S1472)/('Life tables'!$I$2/2))/(1+oDR)^(((cycle + 0.5)/('Life tables'!$I$2/2)))</f>
        <v>0.65357808327806199</v>
      </c>
      <c r="Y1472" s="31">
        <f>((uNES*L1472+ uOCEX*G1472+uEREX*H1472+uHOEX*I1472+uNES*S1472+ uOCEX*N1472+uEREX*O1472+uHOEX*P1472)/('Life tables'!$I$2/2))/(1+oDR)^(((cycle + 0.5)/('Life tables'!$I$2/2)))</f>
        <v>0.4306743270199978</v>
      </c>
      <c r="Z1472" s="100">
        <f t="shared" si="447"/>
        <v>9439.7336903304003</v>
      </c>
      <c r="AA1472" s="107">
        <f>((L1472+G1472+H1472+I1472+N1472+O1472+P1472+S1472)/('Life tables'!$I$2/2))</f>
        <v>1.5101066816708379</v>
      </c>
      <c r="AB1472" s="31">
        <f>((uNES*L1472+ uOCEX*G1472+uEREX*H1472+uHOEX*I1472+uNES*S1472+ uOCEX*N1472+uEREX*O1472+uHOEX*P1472)/('Life tables'!$I$2/2))</f>
        <v>0.99508260068184617</v>
      </c>
    </row>
    <row r="1473" spans="1:28" x14ac:dyDescent="0.25">
      <c r="A1473" s="4">
        <v>1467</v>
      </c>
      <c r="C1473" s="105">
        <f>IF(male=0,VLOOKUP((($A$5:$A$1570/'Life tables'!$I$2)*2)+age,lifetable,13,1),IF(male=1,VLOOKUP((($A$5:$A$1570/'Life tables'!$I$2)*2)+age,lifetable,10,1),"error"))</f>
        <v>8.6630732958462575E-3</v>
      </c>
      <c r="F1473" s="96">
        <f t="shared" si="440"/>
        <v>6.8602757651458379</v>
      </c>
      <c r="G1473" s="96">
        <f t="shared" si="441"/>
        <v>0.68912905837502991</v>
      </c>
      <c r="H1473" s="96">
        <f t="shared" si="448"/>
        <v>3.9356735919861038E-2</v>
      </c>
      <c r="I1473" s="96">
        <f t="shared" si="449"/>
        <v>1.5769871870950844E-2</v>
      </c>
      <c r="J1473" s="96">
        <f t="shared" si="442"/>
        <v>6.5878613170019737E-2</v>
      </c>
      <c r="K1473" s="96">
        <f t="shared" si="450"/>
        <v>1.6478635772902796E-2</v>
      </c>
      <c r="L1473" s="96">
        <f t="shared" si="451"/>
        <v>6.0336628500370733</v>
      </c>
      <c r="M1473" s="96">
        <f t="shared" si="443"/>
        <v>32.510395080701329</v>
      </c>
      <c r="N1473" s="96">
        <f t="shared" si="444"/>
        <v>3.1308214841871629</v>
      </c>
      <c r="O1473" s="96">
        <f t="shared" si="452"/>
        <v>7.4732384301719357E-2</v>
      </c>
      <c r="P1473" s="96">
        <f t="shared" si="453"/>
        <v>7.4732384301719357E-2</v>
      </c>
      <c r="Q1473" s="96">
        <f t="shared" si="445"/>
        <v>0.31005729570031704</v>
      </c>
      <c r="R1473" s="96">
        <f t="shared" si="446"/>
        <v>5.858205865687572E-3</v>
      </c>
      <c r="S1473" s="96">
        <f t="shared" si="454"/>
        <v>28.914193326344723</v>
      </c>
      <c r="T1473" s="96">
        <f t="shared" si="459"/>
        <v>493.90964834756937</v>
      </c>
      <c r="U1473" s="96">
        <f t="shared" si="459"/>
        <v>467.1179535570929</v>
      </c>
      <c r="V1473" s="32">
        <f t="shared" si="456"/>
        <v>1000.0000000000005</v>
      </c>
      <c r="W1473" s="100">
        <f>IF(A1473=1,((cPH1_+cPHr+(cNES*L1473+(cNES+cOSEX)*G1473+(cNES+cEREX)*H1473+(cNES+cHOEX)*I1473+(cNES+cNES)*S1473+(cNES+cOSEX)*N1473+(cNES+cEREX)*O1473+(cNES+cHOEX)*P1473)))/(1+cDR)^(A$6:A$65537 + 0.5),(cPHr+(cNES*L1473+(cNES+cOSEX)*G1473+(cNES+cEREX)*H1473+(cNES+cHOEX)*I1473+(cNES+cNES)*S1473+(cNES+cOSEX)*N1473+(cNES+cEREX)*O1473+(cNES+cHOEX)*P1473))/(1+cDR)^(((cycle + 0.5)/('Life tables'!$I$2/2))))</f>
        <v>351.6811226868623</v>
      </c>
      <c r="X1473" s="107">
        <f>((L1473+G1473+H1473+I1473+N1473+O1473+P1473+S1473)/('Life tables'!$I$2/2))/(1+oDR)^(((cycle + 0.5)/('Life tables'!$I$2/2)))</f>
        <v>0.64659714582690375</v>
      </c>
      <c r="Y1473" s="31">
        <f>((uNES*L1473+ uOCEX*G1473+uEREX*H1473+uHOEX*I1473+uNES*S1473+ uOCEX*N1473+uEREX*O1473+uHOEX*P1473)/('Life tables'!$I$2/2))/(1+oDR)^(((cycle + 0.5)/('Life tables'!$I$2/2)))</f>
        <v>0.42607424975331865</v>
      </c>
      <c r="Z1473" s="100">
        <f t="shared" si="447"/>
        <v>9344.5009110244755</v>
      </c>
      <c r="AA1473" s="107">
        <f>((L1473+G1473+H1473+I1473+N1473+O1473+P1473+S1473)/('Life tables'!$I$2/2))</f>
        <v>1.4948304791386071</v>
      </c>
      <c r="AB1473" s="31">
        <f>((uNES*L1473+ uOCEX*G1473+uEREX*H1473+uHOEX*I1473+uNES*S1473+ uOCEX*N1473+uEREX*O1473+uHOEX*P1473)/('Life tables'!$I$2/2))</f>
        <v>0.98501637227745897</v>
      </c>
    </row>
    <row r="1474" spans="1:28" x14ac:dyDescent="0.25">
      <c r="A1474" s="4">
        <v>1468</v>
      </c>
      <c r="C1474" s="105">
        <f>IF(male=0,VLOOKUP((($A$5:$A$1570/'Life tables'!$I$2)*2)+age,lifetable,13,1),IF(male=1,VLOOKUP((($A$5:$A$1570/'Life tables'!$I$2)*2)+age,lifetable,10,1),"error"))</f>
        <v>8.6630732958462575E-3</v>
      </c>
      <c r="F1474" s="96">
        <f t="shared" si="440"/>
        <v>6.7908139723941403</v>
      </c>
      <c r="G1474" s="96">
        <f t="shared" si="441"/>
        <v>0.68215147591759917</v>
      </c>
      <c r="H1474" s="96">
        <f t="shared" si="448"/>
        <v>3.8958240359706173E-2</v>
      </c>
      <c r="I1474" s="96">
        <f t="shared" si="449"/>
        <v>1.5610198468726097E-2</v>
      </c>
      <c r="J1474" s="96">
        <f t="shared" si="442"/>
        <v>6.52115778012618E-2</v>
      </c>
      <c r="K1474" s="96">
        <f t="shared" si="450"/>
        <v>1.631178598113444E-2</v>
      </c>
      <c r="L1474" s="96">
        <f t="shared" si="451"/>
        <v>5.9725706938657126</v>
      </c>
      <c r="M1474" s="96">
        <f t="shared" si="443"/>
        <v>32.181584122944102</v>
      </c>
      <c r="N1474" s="96">
        <f t="shared" si="444"/>
        <v>3.0991562765442824</v>
      </c>
      <c r="O1474" s="96">
        <f t="shared" si="452"/>
        <v>7.3976539077546227E-2</v>
      </c>
      <c r="P1474" s="96">
        <f t="shared" si="453"/>
        <v>7.3976539077546227E-2</v>
      </c>
      <c r="Q1474" s="96">
        <f t="shared" si="445"/>
        <v>0.30692136837289563</v>
      </c>
      <c r="R1474" s="96">
        <f t="shared" si="446"/>
        <v>5.7989558234578728E-3</v>
      </c>
      <c r="S1474" s="96">
        <f t="shared" si="454"/>
        <v>28.621754444048374</v>
      </c>
      <c r="T1474" s="96">
        <f t="shared" si="459"/>
        <v>494.28178129374351</v>
      </c>
      <c r="U1474" s="96">
        <f t="shared" si="459"/>
        <v>467.14006429889747</v>
      </c>
      <c r="V1474" s="32">
        <f t="shared" si="456"/>
        <v>1000.0000000000005</v>
      </c>
      <c r="W1474" s="100">
        <f>IF(A1474=1,((cPH1_+cPHr+(cNES*L1474+(cNES+cOSEX)*G1474+(cNES+cEREX)*H1474+(cNES+cHOEX)*I1474+(cNES+cNES)*S1474+(cNES+cOSEX)*N1474+(cNES+cEREX)*O1474+(cNES+cHOEX)*P1474)))/(1+cDR)^(A$6:A$65537 + 0.5),(cPHr+(cNES*L1474+(cNES+cOSEX)*G1474+(cNES+cEREX)*H1474+(cNES+cHOEX)*I1474+(cNES+cNES)*S1474+(cNES+cOSEX)*N1474+(cNES+cEREX)*O1474+(cNES+cHOEX)*P1474))/(1+cDR)^(((cycle + 0.5)/('Life tables'!$I$2/2))))</f>
        <v>347.35607759380486</v>
      </c>
      <c r="X1474" s="107">
        <f>((L1474+G1474+H1474+I1474+N1474+O1474+P1474+S1474)/('Life tables'!$I$2/2))/(1+oDR)^(((cycle + 0.5)/('Life tables'!$I$2/2)))</f>
        <v>0.63969077492098625</v>
      </c>
      <c r="Y1474" s="31">
        <f>((uNES*L1474+ uOCEX*G1474+uEREX*H1474+uHOEX*I1474+uNES*S1474+ uOCEX*N1474+uEREX*O1474+uHOEX*P1474)/('Life tables'!$I$2/2))/(1+oDR)^(((cycle + 0.5)/('Life tables'!$I$2/2)))</f>
        <v>0.42152330793276382</v>
      </c>
      <c r="Z1474" s="100">
        <f t="shared" si="447"/>
        <v>9250.2312652115015</v>
      </c>
      <c r="AA1474" s="107">
        <f>((L1474+G1474+H1474+I1474+N1474+O1474+P1474+S1474)/('Life tables'!$I$2/2))</f>
        <v>1.4797088158640772</v>
      </c>
      <c r="AB1474" s="31">
        <f>((uNES*L1474+ uOCEX*G1474+uEREX*H1474+uHOEX*I1474+uNES*S1474+ uOCEX*N1474+uEREX*O1474+uHOEX*P1474)/('Life tables'!$I$2/2))</f>
        <v>0.97505197713276581</v>
      </c>
    </row>
    <row r="1475" spans="1:28" x14ac:dyDescent="0.25">
      <c r="A1475" s="4">
        <v>1469</v>
      </c>
      <c r="C1475" s="105">
        <f>IF(male=0,VLOOKUP((($A$5:$A$1570/'Life tables'!$I$2)*2)+age,lifetable,13,1),IF(male=1,VLOOKUP((($A$5:$A$1570/'Life tables'!$I$2)*2)+age,lifetable,10,1),"error"))</f>
        <v>8.6630732958462575E-3</v>
      </c>
      <c r="F1475" s="96">
        <f t="shared" si="440"/>
        <v>6.7220575741903836</v>
      </c>
      <c r="G1475" s="96">
        <f t="shared" si="441"/>
        <v>0.67524475181881849</v>
      </c>
      <c r="H1475" s="96">
        <f t="shared" si="448"/>
        <v>3.8563791579577789E-2</v>
      </c>
      <c r="I1475" s="96">
        <f t="shared" si="449"/>
        <v>1.5452146572985973E-2</v>
      </c>
      <c r="J1475" s="96">
        <f t="shared" si="442"/>
        <v>6.4551316273111295E-2</v>
      </c>
      <c r="K1475" s="96">
        <f t="shared" si="450"/>
        <v>1.6146630573124057E-2</v>
      </c>
      <c r="L1475" s="96">
        <f t="shared" si="451"/>
        <v>5.9120989373727664</v>
      </c>
      <c r="M1475" s="96">
        <f t="shared" si="443"/>
        <v>31.856096833169104</v>
      </c>
      <c r="N1475" s="96">
        <f t="shared" si="444"/>
        <v>3.0678111453292414</v>
      </c>
      <c r="O1475" s="96">
        <f t="shared" si="452"/>
        <v>7.3228334044528054E-2</v>
      </c>
      <c r="P1475" s="96">
        <f t="shared" si="453"/>
        <v>7.3228334044528054E-2</v>
      </c>
      <c r="Q1475" s="96">
        <f t="shared" si="445"/>
        <v>0.30381713944544197</v>
      </c>
      <c r="R1475" s="96">
        <f t="shared" si="446"/>
        <v>5.7403046890919752E-3</v>
      </c>
      <c r="S1475" s="96">
        <f t="shared" si="454"/>
        <v>28.332271575616275</v>
      </c>
      <c r="T1475" s="96">
        <f t="shared" si="459"/>
        <v>494.65014974946206</v>
      </c>
      <c r="U1475" s="96">
        <f t="shared" si="459"/>
        <v>467.16195123415969</v>
      </c>
      <c r="V1475" s="32">
        <f t="shared" si="456"/>
        <v>1000.0000000000005</v>
      </c>
      <c r="W1475" s="100">
        <f>IF(A1475=1,((cPH1_+cPHr+(cNES*L1475+(cNES+cOSEX)*G1475+(cNES+cEREX)*H1475+(cNES+cHOEX)*I1475+(cNES+cNES)*S1475+(cNES+cOSEX)*N1475+(cNES+cEREX)*O1475+(cNES+cHOEX)*P1475)))/(1+cDR)^(A$6:A$65537 + 0.5),(cPHr+(cNES*L1475+(cNES+cOSEX)*G1475+(cNES+cEREX)*H1475+(cNES+cHOEX)*I1475+(cNES+cNES)*S1475+(cNES+cOSEX)*N1475+(cNES+cEREX)*O1475+(cNES+cHOEX)*P1475))/(1+cDR)^(((cycle + 0.5)/('Life tables'!$I$2/2))))</f>
        <v>343.0843121210562</v>
      </c>
      <c r="X1475" s="107">
        <f>((L1475+G1475+H1475+I1475+N1475+O1475+P1475+S1475)/('Life tables'!$I$2/2))/(1+oDR)^(((cycle + 0.5)/('Life tables'!$I$2/2)))</f>
        <v>0.63285817397780986</v>
      </c>
      <c r="Y1475" s="31">
        <f>((uNES*L1475+ uOCEX*G1475+uEREX*H1475+uHOEX*I1475+uNES*S1475+ uOCEX*N1475+uEREX*O1475+uHOEX*P1475)/('Life tables'!$I$2/2))/(1+oDR)^(((cycle + 0.5)/('Life tables'!$I$2/2)))</f>
        <v>0.41702097665463322</v>
      </c>
      <c r="Z1475" s="100">
        <f t="shared" si="447"/>
        <v>9156.9150196647624</v>
      </c>
      <c r="AA1475" s="107">
        <f>((L1475+G1475+H1475+I1475+N1475+O1475+P1475+S1475)/('Life tables'!$I$2/2))</f>
        <v>1.4647401282390786</v>
      </c>
      <c r="AB1475" s="31">
        <f>((uNES*L1475+ uOCEX*G1475+uEREX*H1475+uHOEX*I1475+uNES*S1475+ uOCEX*N1475+uEREX*O1475+uHOEX*P1475)/('Life tables'!$I$2/2))</f>
        <v>0.96518838491752024</v>
      </c>
    </row>
    <row r="1476" spans="1:28" x14ac:dyDescent="0.25">
      <c r="A1476" s="4">
        <v>1470</v>
      </c>
      <c r="C1476" s="105">
        <f>IF(male=0,VLOOKUP((($A$5:$A$1570/'Life tables'!$I$2)*2)+age,lifetable,13,1),IF(male=1,VLOOKUP((($A$5:$A$1570/'Life tables'!$I$2)*2)+age,lifetable,10,1),"error"))</f>
        <v>8.6630732958462575E-3</v>
      </c>
      <c r="F1476" s="96">
        <f t="shared" si="440"/>
        <v>6.6539993188694009</v>
      </c>
      <c r="G1476" s="96">
        <f t="shared" si="441"/>
        <v>0.66840815763374506</v>
      </c>
      <c r="H1476" s="96">
        <f t="shared" si="448"/>
        <v>3.8173347977376988E-2</v>
      </c>
      <c r="I1476" s="96">
        <f t="shared" si="449"/>
        <v>1.5295699514162889E-2</v>
      </c>
      <c r="J1476" s="96">
        <f t="shared" si="442"/>
        <v>6.3897758948477684E-2</v>
      </c>
      <c r="K1476" s="96">
        <f t="shared" si="450"/>
        <v>1.5983152130104084E-2</v>
      </c>
      <c r="L1476" s="96">
        <f t="shared" si="451"/>
        <v>5.8522412026655344</v>
      </c>
      <c r="M1476" s="96">
        <f t="shared" si="443"/>
        <v>31.533899697509323</v>
      </c>
      <c r="N1476" s="96">
        <f t="shared" si="444"/>
        <v>3.0367828630840337</v>
      </c>
      <c r="O1476" s="96">
        <f t="shared" si="452"/>
        <v>7.248769216357677E-2</v>
      </c>
      <c r="P1476" s="96">
        <f t="shared" si="453"/>
        <v>7.248769216357677E-2</v>
      </c>
      <c r="Q1476" s="96">
        <f t="shared" si="445"/>
        <v>0.30074428929037378</v>
      </c>
      <c r="R1476" s="96">
        <f t="shared" si="446"/>
        <v>5.6822464235635351E-3</v>
      </c>
      <c r="S1476" s="96">
        <f t="shared" si="454"/>
        <v>28.045714914384199</v>
      </c>
      <c r="T1476" s="96">
        <f t="shared" si="459"/>
        <v>495.01479179770092</v>
      </c>
      <c r="U1476" s="96">
        <f t="shared" si="459"/>
        <v>467.18361663271338</v>
      </c>
      <c r="V1476" s="32">
        <f t="shared" si="456"/>
        <v>1000.0000000000005</v>
      </c>
      <c r="W1476" s="100">
        <f>IF(A1476=1,((cPH1_+cPHr+(cNES*L1476+(cNES+cOSEX)*G1476+(cNES+cEREX)*H1476+(cNES+cHOEX)*I1476+(cNES+cNES)*S1476+(cNES+cOSEX)*N1476+(cNES+cEREX)*O1476+(cNES+cHOEX)*P1476)))/(1+cDR)^(A$6:A$65537 + 0.5),(cPHr+(cNES*L1476+(cNES+cOSEX)*G1476+(cNES+cEREX)*H1476+(cNES+cHOEX)*I1476+(cNES+cNES)*S1476+(cNES+cOSEX)*N1476+(cNES+cEREX)*O1476+(cNES+cHOEX)*P1476))/(1+cDR)^(((cycle + 0.5)/('Life tables'!$I$2/2))))</f>
        <v>338.8651699891833</v>
      </c>
      <c r="X1476" s="107">
        <f>((L1476+G1476+H1476+I1476+N1476+O1476+P1476+S1476)/('Life tables'!$I$2/2))/(1+oDR)^(((cycle + 0.5)/('Life tables'!$I$2/2)))</f>
        <v>0.62609855492909761</v>
      </c>
      <c r="Y1476" s="31">
        <f>((uNES*L1476+ uOCEX*G1476+uEREX*H1476+uHOEX*I1476+uNES*S1476+ uOCEX*N1476+uEREX*O1476+uHOEX*P1476)/('Life tables'!$I$2/2))/(1+oDR)^(((cycle + 0.5)/('Life tables'!$I$2/2)))</f>
        <v>0.41256673662552318</v>
      </c>
      <c r="Z1476" s="100">
        <f t="shared" si="447"/>
        <v>9064.5425392052402</v>
      </c>
      <c r="AA1476" s="107">
        <f>((L1476+G1476+H1476+I1476+N1476+O1476+P1476+S1476)/('Life tables'!$I$2/2))</f>
        <v>1.4499228684858805</v>
      </c>
      <c r="AB1476" s="31">
        <f>((uNES*L1476+ uOCEX*G1476+uEREX*H1476+uHOEX*I1476+uNES*S1476+ uOCEX*N1476+uEREX*O1476+uHOEX*P1476)/('Life tables'!$I$2/2))</f>
        <v>0.95542457573261652</v>
      </c>
    </row>
    <row r="1477" spans="1:28" x14ac:dyDescent="0.25">
      <c r="A1477" s="4">
        <v>1471</v>
      </c>
      <c r="C1477" s="105">
        <f>IF(male=0,VLOOKUP((($A$5:$A$1570/'Life tables'!$I$2)*2)+age,lifetable,13,1),IF(male=1,VLOOKUP((($A$5:$A$1570/'Life tables'!$I$2)*2)+age,lifetable,10,1),"error"))</f>
        <v>8.6630732958462575E-3</v>
      </c>
      <c r="F1477" s="96">
        <f t="shared" si="440"/>
        <v>6.586632033053526</v>
      </c>
      <c r="G1477" s="96">
        <f t="shared" si="441"/>
        <v>0.6616409727815793</v>
      </c>
      <c r="H1477" s="96">
        <f t="shared" si="448"/>
        <v>3.7786868400132644E-2</v>
      </c>
      <c r="I1477" s="96">
        <f t="shared" si="449"/>
        <v>1.5140840802650511E-2</v>
      </c>
      <c r="J1477" s="96">
        <f t="shared" si="442"/>
        <v>6.3250836942058339E-2</v>
      </c>
      <c r="K1477" s="96">
        <f t="shared" si="450"/>
        <v>1.5821333421356415E-2</v>
      </c>
      <c r="L1477" s="96">
        <f t="shared" si="451"/>
        <v>5.7929911807057488</v>
      </c>
      <c r="M1477" s="96">
        <f t="shared" si="443"/>
        <v>31.214959536532678</v>
      </c>
      <c r="N1477" s="96">
        <f t="shared" si="444"/>
        <v>3.0060682345574632</v>
      </c>
      <c r="O1477" s="96">
        <f t="shared" si="452"/>
        <v>7.1754537164377519E-2</v>
      </c>
      <c r="P1477" s="96">
        <f t="shared" si="453"/>
        <v>7.1754537164377519E-2</v>
      </c>
      <c r="Q1477" s="96">
        <f t="shared" si="445"/>
        <v>0.2977025014696732</v>
      </c>
      <c r="R1477" s="96">
        <f t="shared" si="446"/>
        <v>5.6247750481096623E-3</v>
      </c>
      <c r="S1477" s="96">
        <f t="shared" si="454"/>
        <v>27.762054951128679</v>
      </c>
      <c r="T1477" s="96">
        <f t="shared" si="459"/>
        <v>495.37574513611264</v>
      </c>
      <c r="U1477" s="96">
        <f t="shared" si="459"/>
        <v>467.20506274118287</v>
      </c>
      <c r="V1477" s="32">
        <f t="shared" si="456"/>
        <v>1000.0000000000005</v>
      </c>
      <c r="W1477" s="100">
        <f>IF(A1477=1,((cPH1_+cPHr+(cNES*L1477+(cNES+cOSEX)*G1477+(cNES+cEREX)*H1477+(cNES+cHOEX)*I1477+(cNES+cNES)*S1477+(cNES+cOSEX)*N1477+(cNES+cEREX)*O1477+(cNES+cHOEX)*P1477)))/(1+cDR)^(A$6:A$65537 + 0.5),(cPHr+(cNES*L1477+(cNES+cOSEX)*G1477+(cNES+cEREX)*H1477+(cNES+cHOEX)*I1477+(cNES+cNES)*S1477+(cNES+cOSEX)*N1477+(cNES+cEREX)*O1477+(cNES+cHOEX)*P1477))/(1+cDR)^(((cycle + 0.5)/('Life tables'!$I$2/2))))</f>
        <v>334.69800299061126</v>
      </c>
      <c r="X1477" s="107">
        <f>((L1477+G1477+H1477+I1477+N1477+O1477+P1477+S1477)/('Life tables'!$I$2/2))/(1+oDR)^(((cycle + 0.5)/('Life tables'!$I$2/2)))</f>
        <v>0.61941113812959936</v>
      </c>
      <c r="Y1477" s="31">
        <f>((uNES*L1477+ uOCEX*G1477+uEREX*H1477+uHOEX*I1477+uNES*S1477+ uOCEX*N1477+uEREX*O1477+uHOEX*P1477)/('Life tables'!$I$2/2))/(1+oDR)^(((cycle + 0.5)/('Life tables'!$I$2/2)))</f>
        <v>0.40816007410223848</v>
      </c>
      <c r="Z1477" s="100">
        <f t="shared" si="447"/>
        <v>8973.1042857272878</v>
      </c>
      <c r="AA1477" s="107">
        <f>((L1477+G1477+H1477+I1477+N1477+O1477+P1477+S1477)/('Life tables'!$I$2/2))</f>
        <v>1.4352555044964899</v>
      </c>
      <c r="AB1477" s="31">
        <f>((uNES*L1477+ uOCEX*G1477+uEREX*H1477+uHOEX*I1477+uNES*S1477+ uOCEX*N1477+uEREX*O1477+uHOEX*P1477)/('Life tables'!$I$2/2))</f>
        <v>0.94575954000420825</v>
      </c>
    </row>
    <row r="1478" spans="1:28" x14ac:dyDescent="0.25">
      <c r="A1478" s="4">
        <v>1472</v>
      </c>
      <c r="C1478" s="105">
        <f>IF(male=0,VLOOKUP((($A$5:$A$1570/'Life tables'!$I$2)*2)+age,lifetable,13,1),IF(male=1,VLOOKUP((($A$5:$A$1570/'Life tables'!$I$2)*2)+age,lifetable,10,1),"error"))</f>
        <v>8.6630732958462575E-3</v>
      </c>
      <c r="F1478" s="96">
        <f t="shared" si="440"/>
        <v>6.5199486206510464</v>
      </c>
      <c r="G1478" s="96">
        <f t="shared" si="441"/>
        <v>0.6549424844450572</v>
      </c>
      <c r="H1478" s="96">
        <f t="shared" si="448"/>
        <v>3.7404312138255645E-2</v>
      </c>
      <c r="I1478" s="96">
        <f t="shared" si="449"/>
        <v>1.4987554126501492E-2</v>
      </c>
      <c r="J1478" s="96">
        <f t="shared" si="442"/>
        <v>6.2610482110720664E-2</v>
      </c>
      <c r="K1478" s="96">
        <f t="shared" si="450"/>
        <v>1.5661157401806659E-2</v>
      </c>
      <c r="L1478" s="96">
        <f t="shared" si="451"/>
        <v>5.7343426304287046</v>
      </c>
      <c r="M1478" s="96">
        <f t="shared" si="443"/>
        <v>30.899243502053963</v>
      </c>
      <c r="N1478" s="96">
        <f t="shared" si="444"/>
        <v>2.9756640963981242</v>
      </c>
      <c r="O1478" s="96">
        <f t="shared" si="452"/>
        <v>7.1028793538060159E-2</v>
      </c>
      <c r="P1478" s="96">
        <f t="shared" si="453"/>
        <v>7.1028793538060159E-2</v>
      </c>
      <c r="Q1478" s="96">
        <f t="shared" si="445"/>
        <v>0.29469146270448127</v>
      </c>
      <c r="R1478" s="96">
        <f t="shared" si="446"/>
        <v>5.5678846436564497E-3</v>
      </c>
      <c r="S1478" s="96">
        <f t="shared" si="454"/>
        <v>27.481262471231581</v>
      </c>
      <c r="T1478" s="96">
        <f t="shared" si="459"/>
        <v>495.73304708092786</v>
      </c>
      <c r="U1478" s="96">
        <f t="shared" si="459"/>
        <v>467.22629178322836</v>
      </c>
      <c r="V1478" s="32">
        <f t="shared" si="456"/>
        <v>1000.0000000000006</v>
      </c>
      <c r="W1478" s="100">
        <f>IF(A1478=1,((cPH1_+cPHr+(cNES*L1478+(cNES+cOSEX)*G1478+(cNES+cEREX)*H1478+(cNES+cHOEX)*I1478+(cNES+cNES)*S1478+(cNES+cOSEX)*N1478+(cNES+cEREX)*O1478+(cNES+cHOEX)*P1478)))/(1+cDR)^(A$6:A$65537 + 0.5),(cPHr+(cNES*L1478+(cNES+cOSEX)*G1478+(cNES+cEREX)*H1478+(cNES+cHOEX)*I1478+(cNES+cNES)*S1478+(cNES+cOSEX)*N1478+(cNES+cEREX)*O1478+(cNES+cHOEX)*P1478))/(1+cDR)^(((cycle + 0.5)/('Life tables'!$I$2/2))))</f>
        <v>330.58217089089885</v>
      </c>
      <c r="X1478" s="107">
        <f>((L1478+G1478+H1478+I1478+N1478+O1478+P1478+S1478)/('Life tables'!$I$2/2))/(1+oDR)^(((cycle + 0.5)/('Life tables'!$I$2/2)))</f>
        <v>0.61279515226688075</v>
      </c>
      <c r="Y1478" s="31">
        <f>((uNES*L1478+ uOCEX*G1478+uEREX*H1478+uHOEX*I1478+uNES*S1478+ uOCEX*N1478+uEREX*O1478+uHOEX*P1478)/('Life tables'!$I$2/2))/(1+oDR)^(((cycle + 0.5)/('Life tables'!$I$2/2)))</f>
        <v>0.40380048083235426</v>
      </c>
      <c r="Z1478" s="100">
        <f t="shared" si="447"/>
        <v>8882.5908172334548</v>
      </c>
      <c r="AA1478" s="107">
        <f>((L1478+G1478+H1478+I1478+N1478+O1478+P1478+S1478)/('Life tables'!$I$2/2))</f>
        <v>1.4207365196736026</v>
      </c>
      <c r="AB1478" s="31">
        <f>((uNES*L1478+ uOCEX*G1478+uEREX*H1478+uHOEX*I1478+uNES*S1478+ uOCEX*N1478+uEREX*O1478+uHOEX*P1478)/('Life tables'!$I$2/2))</f>
        <v>0.93619227837891661</v>
      </c>
    </row>
    <row r="1479" spans="1:28" x14ac:dyDescent="0.25">
      <c r="A1479" s="4">
        <v>1473</v>
      </c>
      <c r="C1479" s="105">
        <f>IF(male=0,VLOOKUP((($A$5:$A$1570/'Life tables'!$I$2)*2)+age,lifetable,13,1),IF(male=1,VLOOKUP((($A$5:$A$1570/'Life tables'!$I$2)*2)+age,lifetable,10,1),"error"))</f>
        <v>8.6630732958462575E-3</v>
      </c>
      <c r="F1479" s="96">
        <f t="shared" ref="F1479:F1542" si="460">IF(cycle&lt;27,E1478*(1-pCAPH)+(L1478+G1478+H1478+I1478)*(1-pCAPH)+(S1478+N1478+O1478+P1478)*(pUAPH),E1478*(1-pCAUC)+(L1478+G1478+H1478+I1478)*(1-pCAUC)+(S1478+N1478+O1478+P1478)*(pUAUC))</f>
        <v>6.4539420618737058</v>
      </c>
      <c r="G1479" s="96">
        <f t="shared" ref="G1479:G1542" si="461">F1479*(rrOSEX)</f>
        <v>0.64831198747175689</v>
      </c>
      <c r="H1479" s="96">
        <f t="shared" si="448"/>
        <v>3.702563891990239E-2</v>
      </c>
      <c r="I1479" s="96">
        <f t="shared" si="449"/>
        <v>1.4835823349168969E-2</v>
      </c>
      <c r="J1479" s="96">
        <f t="shared" ref="J1479:J1542" si="462">F1479*mr + G1479*mr + H1479*mr+I1479*mr</f>
        <v>6.197662704406736E-2</v>
      </c>
      <c r="K1479" s="96">
        <f t="shared" si="450"/>
        <v>1.5502607209664144E-2</v>
      </c>
      <c r="L1479" s="96">
        <f t="shared" si="451"/>
        <v>5.6762893778791463</v>
      </c>
      <c r="M1479" s="96">
        <f t="shared" ref="M1479:M1542" si="463">IF(cycle&lt;27,E1478*pCAPH+(L1478+G1478+H1478+I1478)*pCAPH+(S1478+N1478+O1478+P1478)*(1-pUAPH),E1478*pCAUC+(L1478+G1478+H1478+I1478)*pCAUC+(S1478+N1478+O1478+P1478)*(1-pUAUC))</f>
        <v>30.586719073970634</v>
      </c>
      <c r="N1479" s="96">
        <f t="shared" ref="N1479:N1542" si="464">M1479*rrOSEXc</f>
        <v>2.945567316849683</v>
      </c>
      <c r="O1479" s="96">
        <f t="shared" si="452"/>
        <v>7.031038652992562E-2</v>
      </c>
      <c r="P1479" s="96">
        <f t="shared" si="453"/>
        <v>7.031038652992562E-2</v>
      </c>
      <c r="Q1479" s="96">
        <f t="shared" ref="Q1479:Q1542" si="465">M1479*mr + N1479*mr + O1479*mr+P1479*mr</f>
        <v>0.29171086284492037</v>
      </c>
      <c r="R1479" s="96">
        <f t="shared" ref="R1479:R1542" si="466">M1479*amrc + P1479*amrHOEX</f>
        <v>5.511569350248797E-3</v>
      </c>
      <c r="S1479" s="96">
        <f t="shared" si="454"/>
        <v>27.203308551865931</v>
      </c>
      <c r="T1479" s="96">
        <f t="shared" si="459"/>
        <v>496.08673457081687</v>
      </c>
      <c r="U1479" s="96">
        <f t="shared" si="459"/>
        <v>467.24730595978826</v>
      </c>
      <c r="V1479" s="32">
        <f t="shared" si="456"/>
        <v>1000.0000000000006</v>
      </c>
      <c r="W1479" s="100">
        <f>IF(A1479=1,((cPH1_+cPHr+(cNES*L1479+(cNES+cOSEX)*G1479+(cNES+cEREX)*H1479+(cNES+cHOEX)*I1479+(cNES+cNES)*S1479+(cNES+cOSEX)*N1479+(cNES+cEREX)*O1479+(cNES+cHOEX)*P1479)))/(1+cDR)^(A$6:A$65537 + 0.5),(cPHr+(cNES*L1479+(cNES+cOSEX)*G1479+(cNES+cEREX)*H1479+(cNES+cHOEX)*I1479+(cNES+cNES)*S1479+(cNES+cOSEX)*N1479+(cNES+cEREX)*O1479+(cNES+cHOEX)*P1479))/(1+cDR)^(((cycle + 0.5)/('Life tables'!$I$2/2))))</f>
        <v>326.51704133119654</v>
      </c>
      <c r="X1479" s="107">
        <f>((L1479+G1479+H1479+I1479+N1479+O1479+P1479+S1479)/('Life tables'!$I$2/2))/(1+oDR)^(((cycle + 0.5)/('Life tables'!$I$2/2)))</f>
        <v>0.60624983427208656</v>
      </c>
      <c r="Y1479" s="31">
        <f>((uNES*L1479+ uOCEX*G1479+uEREX*H1479+uHOEX*I1479+uNES*S1479+ uOCEX*N1479+uEREX*O1479+uHOEX*P1479)/('Life tables'!$I$2/2))/(1+oDR)^(((cycle + 0.5)/('Life tables'!$I$2/2)))</f>
        <v>0.39948745399541857</v>
      </c>
      <c r="Z1479" s="100">
        <f t="shared" ref="Z1479:Z1542" si="467">IF(A1479=1,((cPH1_+cPHr+(cNES*L1479+(cNES+cOSEX)*G1479+(cNES+cEREX)*H1479+(cNES+cHOEX)*I1479+(cNES+cNES)*S1479+(cNES+cOSEX)*N1479+(cNES+cEREX)*O1479+(cNES+cHOEX)*P1479))),(cPHr+(cNES*L1479+(cNES+cOSEX)*G1479+(cNES+cEREX)*H1479+(cNES+cHOEX)*I1479+(cNES+cNES)*S1479+(cNES+cOSEX)*N1479+(cNES+cEREX)*O1479+(cNES+cHOEX)*P1479)))</f>
        <v>8792.9927868783197</v>
      </c>
      <c r="AA1479" s="107">
        <f>((L1479+G1479+H1479+I1479+N1479+O1479+P1479+S1479)/('Life tables'!$I$2/2))</f>
        <v>1.4063644127731845</v>
      </c>
      <c r="AB1479" s="31">
        <f>((uNES*L1479+ uOCEX*G1479+uEREX*H1479+uHOEX*I1479+uNES*S1479+ uOCEX*N1479+uEREX*O1479+uHOEX*P1479)/('Life tables'!$I$2/2))</f>
        <v>0.92672180162011031</v>
      </c>
    </row>
    <row r="1480" spans="1:28" x14ac:dyDescent="0.25">
      <c r="A1480" s="4">
        <v>1474</v>
      </c>
      <c r="C1480" s="105">
        <f>IF(male=0,VLOOKUP((($A$5:$A$1570/'Life tables'!$I$2)*2)+age,lifetable,13,1),IF(male=1,VLOOKUP((($A$5:$A$1570/'Life tables'!$I$2)*2)+age,lifetable,10,1),"error"))</f>
        <v>8.6630732958462575E-3</v>
      </c>
      <c r="F1480" s="96">
        <f t="shared" si="460"/>
        <v>6.3886054122726712</v>
      </c>
      <c r="G1480" s="96">
        <f t="shared" si="461"/>
        <v>0.64174878427725923</v>
      </c>
      <c r="H1480" s="96">
        <f t="shared" ref="H1480:H1543" si="468">F1480*rrEREX</f>
        <v>3.6650808905444254E-2</v>
      </c>
      <c r="I1480" s="96">
        <f t="shared" ref="I1480:I1543" si="469">F1480*rrHOEX</f>
        <v>1.4685632507290526E-2</v>
      </c>
      <c r="J1480" s="96">
        <f t="shared" si="462"/>
        <v>6.1349205055178817E-2</v>
      </c>
      <c r="K1480" s="96">
        <f t="shared" ref="K1480:K1543" si="470">F1480*amr + I1480*amrHOEX</f>
        <v>1.5345666164106287E-2</v>
      </c>
      <c r="L1480" s="96">
        <f t="shared" ref="L1480:L1543" si="471">F1480-SUM(G1480:K1480)</f>
        <v>5.6188253153633925</v>
      </c>
      <c r="M1480" s="96">
        <f t="shared" si="463"/>
        <v>30.277354057122768</v>
      </c>
      <c r="N1480" s="96">
        <f t="shared" si="464"/>
        <v>2.9157747954484843</v>
      </c>
      <c r="O1480" s="96">
        <f t="shared" ref="O1480:O1543" si="472">M1480*rrEREXc</f>
        <v>6.9599242132227832E-2</v>
      </c>
      <c r="P1480" s="96">
        <f t="shared" ref="P1480:P1543" si="473">M1480*rrHOEXc</f>
        <v>6.9599242132227832E-2</v>
      </c>
      <c r="Q1480" s="96">
        <f t="shared" si="465"/>
        <v>0.28876039484014765</v>
      </c>
      <c r="R1480" s="96">
        <f t="shared" si="466"/>
        <v>5.4558233664845903E-3</v>
      </c>
      <c r="S1480" s="96">
        <f t="shared" ref="S1480:S1543" si="474">M1480-SUM(N1480:R1480)</f>
        <v>26.928164559203196</v>
      </c>
      <c r="T1480" s="96">
        <f t="shared" ref="T1480:U1495" si="475">J1480+Q1480+T1479</f>
        <v>496.43684417071222</v>
      </c>
      <c r="U1480" s="96">
        <f t="shared" si="475"/>
        <v>467.26810744931885</v>
      </c>
      <c r="V1480" s="32">
        <f t="shared" ref="V1480:V1543" si="476">SUM(G1480:I1480,L1480,N1480,O1480,P1480,S1480,T1480,U1480)</f>
        <v>1000.0000000000007</v>
      </c>
      <c r="W1480" s="100">
        <f>IF(A1480=1,((cPH1_+cPHr+(cNES*L1480+(cNES+cOSEX)*G1480+(cNES+cEREX)*H1480+(cNES+cHOEX)*I1480+(cNES+cNES)*S1480+(cNES+cOSEX)*N1480+(cNES+cEREX)*O1480+(cNES+cHOEX)*P1480)))/(1+cDR)^(A$6:A$65537 + 0.5),(cPHr+(cNES*L1480+(cNES+cOSEX)*G1480+(cNES+cEREX)*H1480+(cNES+cHOEX)*I1480+(cNES+cNES)*S1480+(cNES+cOSEX)*N1480+(cNES+cEREX)*O1480+(cNES+cHOEX)*P1480))/(1+cDR)^(((cycle + 0.5)/('Life tables'!$I$2/2))))</f>
        <v>322.50198973187338</v>
      </c>
      <c r="X1480" s="107">
        <f>((L1480+G1480+H1480+I1480+N1480+O1480+P1480+S1480)/('Life tables'!$I$2/2))/(1+oDR)^(((cycle + 0.5)/('Life tables'!$I$2/2)))</f>
        <v>0.59977442923166813</v>
      </c>
      <c r="Y1480" s="31">
        <f>((uNES*L1480+ uOCEX*G1480+uEREX*H1480+uHOEX*I1480+uNES*S1480+ uOCEX*N1480+uEREX*O1480+uHOEX*P1480)/('Life tables'!$I$2/2))/(1+oDR)^(((cycle + 0.5)/('Life tables'!$I$2/2)))</f>
        <v>0.39522049614479093</v>
      </c>
      <c r="Z1480" s="100">
        <f t="shared" si="467"/>
        <v>8704.3009420213311</v>
      </c>
      <c r="AA1480" s="107">
        <f>((L1480+G1480+H1480+I1480+N1480+O1480+P1480+S1480)/('Life tables'!$I$2/2))</f>
        <v>1.3921376977486686</v>
      </c>
      <c r="AB1480" s="31">
        <f>((uNES*L1480+ uOCEX*G1480+uEREX*H1480+uHOEX*I1480+uNES*S1480+ uOCEX*N1480+uEREX*O1480+uHOEX*P1480)/('Life tables'!$I$2/2))</f>
        <v>0.91734713050525152</v>
      </c>
    </row>
    <row r="1481" spans="1:28" x14ac:dyDescent="0.25">
      <c r="A1481" s="4">
        <v>1475</v>
      </c>
      <c r="C1481" s="105">
        <f>IF(male=0,VLOOKUP((($A$5:$A$1570/'Life tables'!$I$2)*2)+age,lifetable,13,1),IF(male=1,VLOOKUP((($A$5:$A$1570/'Life tables'!$I$2)*2)+age,lifetable,10,1),"error"))</f>
        <v>8.6630732958462575E-3</v>
      </c>
      <c r="F1481" s="96">
        <f t="shared" si="460"/>
        <v>6.3239318017924235</v>
      </c>
      <c r="G1481" s="96">
        <f t="shared" si="461"/>
        <v>0.63525218475010903</v>
      </c>
      <c r="H1481" s="96">
        <f t="shared" si="468"/>
        <v>3.6279782682039817E-2</v>
      </c>
      <c r="I1481" s="96">
        <f t="shared" si="469"/>
        <v>1.4536965808513352E-2</v>
      </c>
      <c r="J1481" s="96">
        <f t="shared" si="462"/>
        <v>6.0728150171527766E-2</v>
      </c>
      <c r="K1481" s="96">
        <f t="shared" si="470"/>
        <v>1.519031776300598E-2</v>
      </c>
      <c r="L1481" s="96">
        <f t="shared" si="471"/>
        <v>5.5619444006172278</v>
      </c>
      <c r="M1481" s="96">
        <f t="shared" si="463"/>
        <v>29.971116578177096</v>
      </c>
      <c r="N1481" s="96">
        <f t="shared" si="464"/>
        <v>2.8862834627234761</v>
      </c>
      <c r="O1481" s="96">
        <f t="shared" si="472"/>
        <v>6.8895287077010953E-2</v>
      </c>
      <c r="P1481" s="96">
        <f t="shared" si="473"/>
        <v>6.8895287077010953E-2</v>
      </c>
      <c r="Q1481" s="96">
        <f t="shared" si="465"/>
        <v>0.28583975470863643</v>
      </c>
      <c r="R1481" s="96">
        <f t="shared" si="466"/>
        <v>5.4006409489532258E-3</v>
      </c>
      <c r="S1481" s="96">
        <f t="shared" si="474"/>
        <v>26.655802145642006</v>
      </c>
      <c r="T1481" s="96">
        <f t="shared" si="475"/>
        <v>496.78341207559237</v>
      </c>
      <c r="U1481" s="96">
        <f t="shared" si="475"/>
        <v>467.28869840803083</v>
      </c>
      <c r="V1481" s="32">
        <f t="shared" si="476"/>
        <v>1000.0000000000007</v>
      </c>
      <c r="W1481" s="100">
        <f>IF(A1481=1,((cPH1_+cPHr+(cNES*L1481+(cNES+cOSEX)*G1481+(cNES+cEREX)*H1481+(cNES+cHOEX)*I1481+(cNES+cNES)*S1481+(cNES+cOSEX)*N1481+(cNES+cEREX)*O1481+(cNES+cHOEX)*P1481)))/(1+cDR)^(A$6:A$65537 + 0.5),(cPHr+(cNES*L1481+(cNES+cOSEX)*G1481+(cNES+cEREX)*H1481+(cNES+cHOEX)*I1481+(cNES+cNES)*S1481+(cNES+cOSEX)*N1481+(cNES+cEREX)*O1481+(cNES+cHOEX)*P1481))/(1+cDR)^(((cycle + 0.5)/('Life tables'!$I$2/2))))</f>
        <v>318.53639919730142</v>
      </c>
      <c r="X1481" s="107">
        <f>((L1481+G1481+H1481+I1481+N1481+O1481+P1481+S1481)/('Life tables'!$I$2/2))/(1+oDR)^(((cycle + 0.5)/('Life tables'!$I$2/2)))</f>
        <v>0.59336819030006127</v>
      </c>
      <c r="Y1481" s="31">
        <f>((uNES*L1481+ uOCEX*G1481+uEREX*H1481+uHOEX*I1481+uNES*S1481+ uOCEX*N1481+uEREX*O1481+uHOEX*P1481)/('Life tables'!$I$2/2))/(1+oDR)^(((cycle + 0.5)/('Life tables'!$I$2/2)))</f>
        <v>0.39099911515010666</v>
      </c>
      <c r="Z1481" s="100">
        <f t="shared" si="467"/>
        <v>8616.5061232885782</v>
      </c>
      <c r="AA1481" s="107">
        <f>((L1481+G1481+H1481+I1481+N1481+O1481+P1481+S1481)/('Life tables'!$I$2/2))</f>
        <v>1.3780549035967464</v>
      </c>
      <c r="AB1481" s="31">
        <f>((uNES*L1481+ uOCEX*G1481+uEREX*H1481+uHOEX*I1481+uNES*S1481+ uOCEX*N1481+uEREX*O1481+uHOEX*P1481)/('Life tables'!$I$2/2))</f>
        <v>0.90806729572429146</v>
      </c>
    </row>
    <row r="1482" spans="1:28" x14ac:dyDescent="0.25">
      <c r="A1482" s="4">
        <v>1476</v>
      </c>
      <c r="C1482" s="105">
        <f>IF(male=0,VLOOKUP((($A$5:$A$1570/'Life tables'!$I$2)*2)+age,lifetable,13,1),IF(male=1,VLOOKUP((($A$5:$A$1570/'Life tables'!$I$2)*2)+age,lifetable,10,1),"error"))</f>
        <v>8.6630732958462575E-3</v>
      </c>
      <c r="F1482" s="96">
        <f t="shared" si="460"/>
        <v>6.2599144338420407</v>
      </c>
      <c r="G1482" s="96">
        <f t="shared" si="461"/>
        <v>0.62882150615852361</v>
      </c>
      <c r="H1482" s="96">
        <f t="shared" si="468"/>
        <v>3.5912521258306913E-2</v>
      </c>
      <c r="I1482" s="96">
        <f t="shared" si="469"/>
        <v>1.4389807629359369E-2</v>
      </c>
      <c r="J1482" s="96">
        <f t="shared" si="462"/>
        <v>6.0113397126060876E-2</v>
      </c>
      <c r="K1482" s="96">
        <f t="shared" si="470"/>
        <v>1.5036545680700798E-2</v>
      </c>
      <c r="L1482" s="96">
        <f t="shared" si="471"/>
        <v>5.5056406559890894</v>
      </c>
      <c r="M1482" s="96">
        <f t="shared" si="463"/>
        <v>29.667975082535357</v>
      </c>
      <c r="N1482" s="96">
        <f t="shared" si="464"/>
        <v>2.8570902798984794</v>
      </c>
      <c r="O1482" s="96">
        <f t="shared" si="472"/>
        <v>6.8198448829002556E-2</v>
      </c>
      <c r="P1482" s="96">
        <f t="shared" si="473"/>
        <v>6.8198448829002556E-2</v>
      </c>
      <c r="Q1482" s="96">
        <f t="shared" si="465"/>
        <v>0.28294864150869198</v>
      </c>
      <c r="R1482" s="96">
        <f t="shared" si="466"/>
        <v>5.3460164116785024E-3</v>
      </c>
      <c r="S1482" s="96">
        <f t="shared" si="474"/>
        <v>26.3861932470585</v>
      </c>
      <c r="T1482" s="96">
        <f t="shared" si="475"/>
        <v>497.12647411422711</v>
      </c>
      <c r="U1482" s="96">
        <f t="shared" si="475"/>
        <v>467.3090809701232</v>
      </c>
      <c r="V1482" s="32">
        <f t="shared" si="476"/>
        <v>1000.0000000000006</v>
      </c>
      <c r="W1482" s="100">
        <f>IF(A1482=1,((cPH1_+cPHr+(cNES*L1482+(cNES+cOSEX)*G1482+(cNES+cEREX)*H1482+(cNES+cHOEX)*I1482+(cNES+cNES)*S1482+(cNES+cOSEX)*N1482+(cNES+cEREX)*O1482+(cNES+cHOEX)*P1482)))/(1+cDR)^(A$6:A$65537 + 0.5),(cPHr+(cNES*L1482+(cNES+cOSEX)*G1482+(cNES+cEREX)*H1482+(cNES+cHOEX)*I1482+(cNES+cNES)*S1482+(cNES+cOSEX)*N1482+(cNES+cEREX)*O1482+(cNES+cHOEX)*P1482))/(1+cDR)^(((cycle + 0.5)/('Life tables'!$I$2/2))))</f>
        <v>314.61966042178409</v>
      </c>
      <c r="X1482" s="107">
        <f>((L1482+G1482+H1482+I1482+N1482+O1482+P1482+S1482)/('Life tables'!$I$2/2))/(1+oDR)^(((cycle + 0.5)/('Life tables'!$I$2/2)))</f>
        <v>0.58703037861330876</v>
      </c>
      <c r="Y1482" s="31">
        <f>((uNES*L1482+ uOCEX*G1482+uEREX*H1482+uHOEX*I1482+uNES*S1482+ uOCEX*N1482+uEREX*O1482+uHOEX*P1482)/('Life tables'!$I$2/2))/(1+oDR)^(((cycle + 0.5)/('Life tables'!$I$2/2)))</f>
        <v>0.38682282414036251</v>
      </c>
      <c r="Z1482" s="100">
        <f t="shared" si="467"/>
        <v>8529.5992636434294</v>
      </c>
      <c r="AA1482" s="107">
        <f>((L1482+G1482+H1482+I1482+N1482+O1482+P1482+S1482)/('Life tables'!$I$2/2))</f>
        <v>1.3641145742047438</v>
      </c>
      <c r="AB1482" s="31">
        <f>((uNES*L1482+ uOCEX*G1482+uEREX*H1482+uHOEX*I1482+uNES*S1482+ uOCEX*N1482+uEREX*O1482+uHOEX*P1482)/('Life tables'!$I$2/2))</f>
        <v>0.89888133777910773</v>
      </c>
    </row>
    <row r="1483" spans="1:28" x14ac:dyDescent="0.25">
      <c r="A1483" s="4">
        <v>1477</v>
      </c>
      <c r="C1483" s="105">
        <f>IF(male=0,VLOOKUP((($A$5:$A$1570/'Life tables'!$I$2)*2)+age,lifetable,13,1),IF(male=1,VLOOKUP((($A$5:$A$1570/'Life tables'!$I$2)*2)+age,lifetable,10,1),"error"))</f>
        <v>8.6630732958462575E-3</v>
      </c>
      <c r="F1483" s="96">
        <f t="shared" si="460"/>
        <v>6.1965465843833591</v>
      </c>
      <c r="G1483" s="96">
        <f t="shared" si="461"/>
        <v>0.62245607305879702</v>
      </c>
      <c r="H1483" s="96">
        <f t="shared" si="468"/>
        <v>3.5548986059091521E-2</v>
      </c>
      <c r="I1483" s="96">
        <f t="shared" si="469"/>
        <v>1.4244142513129181E-2</v>
      </c>
      <c r="J1483" s="96">
        <f t="shared" si="462"/>
        <v>5.9504881348442458E-2</v>
      </c>
      <c r="K1483" s="96">
        <f t="shared" si="470"/>
        <v>1.4884333765802716E-2</v>
      </c>
      <c r="L1483" s="96">
        <f t="shared" si="471"/>
        <v>5.449908167638096</v>
      </c>
      <c r="M1483" s="96">
        <f t="shared" si="463"/>
        <v>29.3678983312669</v>
      </c>
      <c r="N1483" s="96">
        <f t="shared" si="464"/>
        <v>2.8281922385967895</v>
      </c>
      <c r="O1483" s="96">
        <f t="shared" si="472"/>
        <v>6.750865557856256E-2</v>
      </c>
      <c r="P1483" s="96">
        <f t="shared" si="473"/>
        <v>6.750865557856256E-2</v>
      </c>
      <c r="Q1483" s="96">
        <f t="shared" si="465"/>
        <v>0.28008675730919591</v>
      </c>
      <c r="R1483" s="96">
        <f t="shared" si="466"/>
        <v>5.2919441255659021E-3</v>
      </c>
      <c r="S1483" s="96">
        <f t="shared" si="474"/>
        <v>26.119310080078222</v>
      </c>
      <c r="T1483" s="96">
        <f t="shared" si="475"/>
        <v>497.46606575288473</v>
      </c>
      <c r="U1483" s="96">
        <f t="shared" si="475"/>
        <v>467.32925724801459</v>
      </c>
      <c r="V1483" s="32">
        <f t="shared" si="476"/>
        <v>1000.0000000000005</v>
      </c>
      <c r="W1483" s="100">
        <f>IF(A1483=1,((cPH1_+cPHr+(cNES*L1483+(cNES+cOSEX)*G1483+(cNES+cEREX)*H1483+(cNES+cHOEX)*I1483+(cNES+cNES)*S1483+(cNES+cOSEX)*N1483+(cNES+cEREX)*O1483+(cNES+cHOEX)*P1483)))/(1+cDR)^(A$6:A$65537 + 0.5),(cPHr+(cNES*L1483+(cNES+cOSEX)*G1483+(cNES+cEREX)*H1483+(cNES+cHOEX)*I1483+(cNES+cNES)*S1483+(cNES+cOSEX)*N1483+(cNES+cEREX)*O1483+(cNES+cHOEX)*P1483))/(1+cDR)^(((cycle + 0.5)/('Life tables'!$I$2/2))))</f>
        <v>310.75117159661391</v>
      </c>
      <c r="X1483" s="107">
        <f>((L1483+G1483+H1483+I1483+N1483+O1483+P1483+S1483)/('Life tables'!$I$2/2))/(1+oDR)^(((cycle + 0.5)/('Life tables'!$I$2/2)))</f>
        <v>0.58076026320361118</v>
      </c>
      <c r="Y1483" s="31">
        <f>((uNES*L1483+ uOCEX*G1483+uEREX*H1483+uHOEX*I1483+uNES*S1483+ uOCEX*N1483+uEREX*O1483+uHOEX*P1483)/('Life tables'!$I$2/2))/(1+oDR)^(((cycle + 0.5)/('Life tables'!$I$2/2)))</f>
        <v>0.38269114144761618</v>
      </c>
      <c r="Z1483" s="100">
        <f t="shared" si="467"/>
        <v>8443.5713874659432</v>
      </c>
      <c r="AA1483" s="107">
        <f>((L1483+G1483+H1483+I1483+N1483+O1483+P1483+S1483)/('Life tables'!$I$2/2))</f>
        <v>1.3503152681995536</v>
      </c>
      <c r="AB1483" s="31">
        <f>((uNES*L1483+ uOCEX*G1483+uEREX*H1483+uHOEX*I1483+uNES*S1483+ uOCEX*N1483+uEREX*O1483+uHOEX*P1483)/('Life tables'!$I$2/2))</f>
        <v>0.88978830688397204</v>
      </c>
    </row>
    <row r="1484" spans="1:28" x14ac:dyDescent="0.25">
      <c r="A1484" s="4">
        <v>1478</v>
      </c>
      <c r="C1484" s="105">
        <f>IF(male=0,VLOOKUP((($A$5:$A$1570/'Life tables'!$I$2)*2)+age,lifetable,13,1),IF(male=1,VLOOKUP((($A$5:$A$1570/'Life tables'!$I$2)*2)+age,lifetable,10,1),"error"))</f>
        <v>8.6630732958462575E-3</v>
      </c>
      <c r="F1484" s="96">
        <f t="shared" si="460"/>
        <v>6.1338216010355309</v>
      </c>
      <c r="G1484" s="96">
        <f t="shared" si="461"/>
        <v>0.61615521720535016</v>
      </c>
      <c r="H1484" s="96">
        <f t="shared" si="468"/>
        <v>3.5189138920330668E-2</v>
      </c>
      <c r="I1484" s="96">
        <f t="shared" si="469"/>
        <v>1.4099955167843689E-2</v>
      </c>
      <c r="J1484" s="96">
        <f t="shared" si="462"/>
        <v>5.8902538956455586E-2</v>
      </c>
      <c r="K1484" s="96">
        <f t="shared" si="470"/>
        <v>1.4733666039047232E-2</v>
      </c>
      <c r="L1484" s="96">
        <f t="shared" si="471"/>
        <v>5.3947410847465038</v>
      </c>
      <c r="M1484" s="96">
        <f t="shared" si="463"/>
        <v>29.070855398065721</v>
      </c>
      <c r="N1484" s="96">
        <f t="shared" si="464"/>
        <v>2.7995863605481315</v>
      </c>
      <c r="O1484" s="96">
        <f t="shared" si="472"/>
        <v>6.6825836234688199E-2</v>
      </c>
      <c r="P1484" s="96">
        <f t="shared" si="473"/>
        <v>6.6825836234688199E-2</v>
      </c>
      <c r="Q1484" s="96">
        <f t="shared" si="465"/>
        <v>0.27725380716058567</v>
      </c>
      <c r="R1484" s="96">
        <f t="shared" si="466"/>
        <v>5.2384185178542576E-3</v>
      </c>
      <c r="S1484" s="96">
        <f t="shared" si="474"/>
        <v>25.855125139369772</v>
      </c>
      <c r="T1484" s="96">
        <f t="shared" si="475"/>
        <v>497.80222209900177</v>
      </c>
      <c r="U1484" s="96">
        <f t="shared" si="475"/>
        <v>467.3492293325715</v>
      </c>
      <c r="V1484" s="32">
        <f t="shared" si="476"/>
        <v>1000.0000000000005</v>
      </c>
      <c r="W1484" s="100">
        <f>IF(A1484=1,((cPH1_+cPHr+(cNES*L1484+(cNES+cOSEX)*G1484+(cNES+cEREX)*H1484+(cNES+cHOEX)*I1484+(cNES+cNES)*S1484+(cNES+cOSEX)*N1484+(cNES+cEREX)*O1484+(cNES+cHOEX)*P1484)))/(1+cDR)^(A$6:A$65537 + 0.5),(cPHr+(cNES*L1484+(cNES+cOSEX)*G1484+(cNES+cEREX)*H1484+(cNES+cHOEX)*I1484+(cNES+cNES)*S1484+(cNES+cOSEX)*N1484+(cNES+cEREX)*O1484+(cNES+cHOEX)*P1484))/(1+cDR)^(((cycle + 0.5)/('Life tables'!$I$2/2))))</f>
        <v>306.93033831825051</v>
      </c>
      <c r="X1484" s="107">
        <f>((L1484+G1484+H1484+I1484+N1484+O1484+P1484+S1484)/('Life tables'!$I$2/2))/(1+oDR)^(((cycle + 0.5)/('Life tables'!$I$2/2)))</f>
        <v>0.57455712091480227</v>
      </c>
      <c r="Y1484" s="31">
        <f>((uNES*L1484+ uOCEX*G1484+uEREX*H1484+uHOEX*I1484+uNES*S1484+ uOCEX*N1484+uEREX*O1484+uHOEX*P1484)/('Life tables'!$I$2/2))/(1+oDR)^(((cycle + 0.5)/('Life tables'!$I$2/2)))</f>
        <v>0.37860359055129139</v>
      </c>
      <c r="Z1484" s="100">
        <f t="shared" si="467"/>
        <v>8358.4136096410712</v>
      </c>
      <c r="AA1484" s="107">
        <f>((L1484+G1484+H1484+I1484+N1484+O1484+P1484+S1484)/('Life tables'!$I$2/2))</f>
        <v>1.3366555587981224</v>
      </c>
      <c r="AB1484" s="31">
        <f>((uNES*L1484+ uOCEX*G1484+uEREX*H1484+uHOEX*I1484+uNES*S1484+ uOCEX*N1484+uEREX*O1484+uHOEX*P1484)/('Life tables'!$I$2/2))</f>
        <v>0.88078726286703357</v>
      </c>
    </row>
    <row r="1485" spans="1:28" x14ac:dyDescent="0.25">
      <c r="A1485" s="4">
        <v>1479</v>
      </c>
      <c r="C1485" s="105">
        <f>IF(male=0,VLOOKUP((($A$5:$A$1570/'Life tables'!$I$2)*2)+age,lifetable,13,1),IF(male=1,VLOOKUP((($A$5:$A$1570/'Life tables'!$I$2)*2)+age,lifetable,10,1),"error"))</f>
        <v>8.6630732958462575E-3</v>
      </c>
      <c r="F1485" s="96">
        <f t="shared" si="460"/>
        <v>6.0717329021955138</v>
      </c>
      <c r="G1485" s="96">
        <f t="shared" si="461"/>
        <v>0.60991827746238314</v>
      </c>
      <c r="H1485" s="96">
        <f t="shared" si="468"/>
        <v>3.4832942084006786E-2</v>
      </c>
      <c r="I1485" s="96">
        <f t="shared" si="469"/>
        <v>1.3957230464222346E-2</v>
      </c>
      <c r="J1485" s="96">
        <f t="shared" si="462"/>
        <v>5.8306306747556269E-2</v>
      </c>
      <c r="K1485" s="96">
        <f t="shared" si="470"/>
        <v>1.4584526691180747E-2</v>
      </c>
      <c r="L1485" s="96">
        <f t="shared" si="471"/>
        <v>5.3401336187461643</v>
      </c>
      <c r="M1485" s="96">
        <f t="shared" si="463"/>
        <v>28.776815666231791</v>
      </c>
      <c r="N1485" s="96">
        <f t="shared" si="464"/>
        <v>2.7712696972979587</v>
      </c>
      <c r="O1485" s="96">
        <f t="shared" si="472"/>
        <v>6.6149920418075076E-2</v>
      </c>
      <c r="P1485" s="96">
        <f t="shared" si="473"/>
        <v>6.6149920418075076E-2</v>
      </c>
      <c r="Q1485" s="96">
        <f t="shared" si="465"/>
        <v>0.27444949906606514</v>
      </c>
      <c r="R1485" s="96">
        <f t="shared" si="466"/>
        <v>5.1854340715718058E-3</v>
      </c>
      <c r="S1485" s="96">
        <f t="shared" si="474"/>
        <v>25.593611194960044</v>
      </c>
      <c r="T1485" s="96">
        <f t="shared" si="475"/>
        <v>498.1349779048154</v>
      </c>
      <c r="U1485" s="96">
        <f t="shared" si="475"/>
        <v>467.36899929333424</v>
      </c>
      <c r="V1485" s="32">
        <f t="shared" si="476"/>
        <v>1000.0000000000006</v>
      </c>
      <c r="W1485" s="100">
        <f>IF(A1485=1,((cPH1_+cPHr+(cNES*L1485+(cNES+cOSEX)*G1485+(cNES+cEREX)*H1485+(cNES+cHOEX)*I1485+(cNES+cNES)*S1485+(cNES+cOSEX)*N1485+(cNES+cEREX)*O1485+(cNES+cHOEX)*P1485)))/(1+cDR)^(A$6:A$65537 + 0.5),(cPHr+(cNES*L1485+(cNES+cOSEX)*G1485+(cNES+cEREX)*H1485+(cNES+cHOEX)*I1485+(cNES+cNES)*S1485+(cNES+cOSEX)*N1485+(cNES+cEREX)*O1485+(cNES+cHOEX)*P1485))/(1+cDR)^(((cycle + 0.5)/('Life tables'!$I$2/2))))</f>
        <v>303.15657349760346</v>
      </c>
      <c r="X1485" s="107">
        <f>((L1485+G1485+H1485+I1485+N1485+O1485+P1485+S1485)/('Life tables'!$I$2/2))/(1+oDR)^(((cycle + 0.5)/('Life tables'!$I$2/2)))</f>
        <v>0.56842023631873184</v>
      </c>
      <c r="Y1485" s="31">
        <f>((uNES*L1485+ uOCEX*G1485+uEREX*H1485+uHOEX*I1485+uNES*S1485+ uOCEX*N1485+uEREX*O1485+uHOEX*P1485)/('Life tables'!$I$2/2))/(1+oDR)^(((cycle + 0.5)/('Life tables'!$I$2/2)))</f>
        <v>0.37455970002308464</v>
      </c>
      <c r="Z1485" s="100">
        <f t="shared" si="467"/>
        <v>8274.1171346554784</v>
      </c>
      <c r="AA1485" s="107">
        <f>((L1485+G1485+H1485+I1485+N1485+O1485+P1485+S1485)/('Life tables'!$I$2/2))</f>
        <v>1.3231340336594599</v>
      </c>
      <c r="AB1485" s="31">
        <f>((uNES*L1485+ uOCEX*G1485+uEREX*H1485+uHOEX*I1485+uNES*S1485+ uOCEX*N1485+uEREX*O1485+uHOEX*P1485)/('Life tables'!$I$2/2))</f>
        <v>0.87187727507281476</v>
      </c>
    </row>
    <row r="1486" spans="1:28" x14ac:dyDescent="0.25">
      <c r="A1486" s="4">
        <v>1480</v>
      </c>
      <c r="C1486" s="105">
        <f>IF(male=0,VLOOKUP((($A$5:$A$1570/'Life tables'!$I$2)*2)+age,lifetable,13,1),IF(male=1,VLOOKUP((($A$5:$A$1570/'Life tables'!$I$2)*2)+age,lifetable,10,1),"error"))</f>
        <v>8.6630732958462575E-3</v>
      </c>
      <c r="F1486" s="96">
        <f t="shared" si="460"/>
        <v>6.0102739761740169</v>
      </c>
      <c r="G1486" s="96">
        <f t="shared" si="461"/>
        <v>0.60374459971707839</v>
      </c>
      <c r="H1486" s="96">
        <f t="shared" si="468"/>
        <v>3.4480358193190709E-2</v>
      </c>
      <c r="I1486" s="96">
        <f t="shared" si="469"/>
        <v>1.3815953433696935E-2</v>
      </c>
      <c r="J1486" s="96">
        <f t="shared" si="462"/>
        <v>5.7716122190576001E-2</v>
      </c>
      <c r="K1486" s="96">
        <f t="shared" si="470"/>
        <v>1.4436900080885075E-2</v>
      </c>
      <c r="L1486" s="96">
        <f t="shared" si="471"/>
        <v>5.2860800425585897</v>
      </c>
      <c r="M1486" s="96">
        <f t="shared" si="463"/>
        <v>28.485748825676911</v>
      </c>
      <c r="N1486" s="96">
        <f t="shared" si="464"/>
        <v>2.7432393299191062</v>
      </c>
      <c r="O1486" s="96">
        <f t="shared" si="472"/>
        <v>6.5480838454234316E-2</v>
      </c>
      <c r="P1486" s="96">
        <f t="shared" si="473"/>
        <v>6.5480838454234316E-2</v>
      </c>
      <c r="Q1486" s="96">
        <f t="shared" si="465"/>
        <v>0.27167354395304794</v>
      </c>
      <c r="R1486" s="96">
        <f t="shared" si="466"/>
        <v>5.1329853249966542E-3</v>
      </c>
      <c r="S1486" s="96">
        <f t="shared" si="474"/>
        <v>25.334741289571291</v>
      </c>
      <c r="T1486" s="96">
        <f t="shared" si="475"/>
        <v>498.46436757095904</v>
      </c>
      <c r="U1486" s="96">
        <f t="shared" si="475"/>
        <v>467.38856917874011</v>
      </c>
      <c r="V1486" s="32">
        <f t="shared" si="476"/>
        <v>1000.0000000000006</v>
      </c>
      <c r="W1486" s="100">
        <f>IF(A1486=1,((cPH1_+cPHr+(cNES*L1486+(cNES+cOSEX)*G1486+(cNES+cEREX)*H1486+(cNES+cHOEX)*I1486+(cNES+cNES)*S1486+(cNES+cOSEX)*N1486+(cNES+cEREX)*O1486+(cNES+cHOEX)*P1486)))/(1+cDR)^(A$6:A$65537 + 0.5),(cPHr+(cNES*L1486+(cNES+cOSEX)*G1486+(cNES+cEREX)*H1486+(cNES+cHOEX)*I1486+(cNES+cNES)*S1486+(cNES+cOSEX)*N1486+(cNES+cEREX)*O1486+(cNES+cHOEX)*P1486))/(1+cDR)^(((cycle + 0.5)/('Life tables'!$I$2/2))))</f>
        <v>299.42929727040791</v>
      </c>
      <c r="X1486" s="107">
        <f>((L1486+G1486+H1486+I1486+N1486+O1486+P1486+S1486)/('Life tables'!$I$2/2))/(1+oDR)^(((cycle + 0.5)/('Life tables'!$I$2/2)))</f>
        <v>0.5623489016325518</v>
      </c>
      <c r="Y1486" s="31">
        <f>((uNES*L1486+ uOCEX*G1486+uEREX*H1486+uHOEX*I1486+uNES*S1486+ uOCEX*N1486+uEREX*O1486+uHOEX*P1486)/('Life tables'!$I$2/2))/(1+oDR)^(((cycle + 0.5)/('Life tables'!$I$2/2)))</f>
        <v>0.37055900347246362</v>
      </c>
      <c r="Z1486" s="100">
        <f t="shared" si="467"/>
        <v>8190.67325570301</v>
      </c>
      <c r="AA1486" s="107">
        <f>((L1486+G1486+H1486+I1486+N1486+O1486+P1486+S1486)/('Life tables'!$I$2/2))</f>
        <v>1.3097492947381686</v>
      </c>
      <c r="AB1486" s="31">
        <f>((uNES*L1486+ uOCEX*G1486+uEREX*H1486+uHOEX*I1486+uNES*S1486+ uOCEX*N1486+uEREX*O1486+uHOEX*P1486)/('Life tables'!$I$2/2))</f>
        <v>0.86305742226569981</v>
      </c>
    </row>
    <row r="1487" spans="1:28" x14ac:dyDescent="0.25">
      <c r="A1487" s="4">
        <v>1481</v>
      </c>
      <c r="C1487" s="105">
        <f>IF(male=0,VLOOKUP((($A$5:$A$1570/'Life tables'!$I$2)*2)+age,lifetable,13,1),IF(male=1,VLOOKUP((($A$5:$A$1570/'Life tables'!$I$2)*2)+age,lifetable,10,1),"error"))</f>
        <v>8.6630732958462575E-3</v>
      </c>
      <c r="F1487" s="96">
        <f t="shared" si="460"/>
        <v>5.949438380346491</v>
      </c>
      <c r="G1487" s="96">
        <f t="shared" si="461"/>
        <v>0.59763353679431608</v>
      </c>
      <c r="H1487" s="96">
        <f t="shared" si="468"/>
        <v>3.4131350287171E-2</v>
      </c>
      <c r="I1487" s="96">
        <f t="shared" si="469"/>
        <v>1.3676109266459928E-2</v>
      </c>
      <c r="J1487" s="96">
        <f t="shared" si="462"/>
        <v>5.71319234175688E-2</v>
      </c>
      <c r="K1487" s="96">
        <f t="shared" si="470"/>
        <v>1.4290770732738092E-2</v>
      </c>
      <c r="L1487" s="96">
        <f t="shared" si="471"/>
        <v>5.2325746898482368</v>
      </c>
      <c r="M1487" s="96">
        <f t="shared" si="463"/>
        <v>28.197624869954929</v>
      </c>
      <c r="N1487" s="96">
        <f t="shared" si="464"/>
        <v>2.7154923687257968</v>
      </c>
      <c r="O1487" s="96">
        <f t="shared" si="472"/>
        <v>6.4818521366665952E-2</v>
      </c>
      <c r="P1487" s="96">
        <f t="shared" si="473"/>
        <v>6.4818521366665952E-2</v>
      </c>
      <c r="Q1487" s="96">
        <f t="shared" si="465"/>
        <v>0.26892565564483512</v>
      </c>
      <c r="R1487" s="96">
        <f t="shared" si="466"/>
        <v>5.0810668711216474E-3</v>
      </c>
      <c r="S1487" s="96">
        <f t="shared" si="474"/>
        <v>25.078488735979843</v>
      </c>
      <c r="T1487" s="96">
        <f t="shared" si="475"/>
        <v>498.79042515002146</v>
      </c>
      <c r="U1487" s="96">
        <f t="shared" si="475"/>
        <v>467.40794101634395</v>
      </c>
      <c r="V1487" s="32">
        <f t="shared" si="476"/>
        <v>1000.0000000000007</v>
      </c>
      <c r="W1487" s="100">
        <f>IF(A1487=1,((cPH1_+cPHr+(cNES*L1487+(cNES+cOSEX)*G1487+(cNES+cEREX)*H1487+(cNES+cHOEX)*I1487+(cNES+cNES)*S1487+(cNES+cOSEX)*N1487+(cNES+cEREX)*O1487+(cNES+cHOEX)*P1487)))/(1+cDR)^(A$6:A$65537 + 0.5),(cPHr+(cNES*L1487+(cNES+cOSEX)*G1487+(cNES+cEREX)*H1487+(cNES+cHOEX)*I1487+(cNES+cNES)*S1487+(cNES+cOSEX)*N1487+(cNES+cEREX)*O1487+(cNES+cHOEX)*P1487))/(1+cDR)^(((cycle + 0.5)/('Life tables'!$I$2/2))))</f>
        <v>295.74793690868273</v>
      </c>
      <c r="X1487" s="107">
        <f>((L1487+G1487+H1487+I1487+N1487+O1487+P1487+S1487)/('Life tables'!$I$2/2))/(1+oDR)^(((cycle + 0.5)/('Life tables'!$I$2/2)))</f>
        <v>0.55634241663689199</v>
      </c>
      <c r="Y1487" s="31">
        <f>((uNES*L1487+ uOCEX*G1487+uEREX*H1487+uHOEX*I1487+uNES*S1487+ uOCEX*N1487+uEREX*O1487+uHOEX*P1487)/('Life tables'!$I$2/2))/(1+oDR)^(((cycle + 0.5)/('Life tables'!$I$2/2)))</f>
        <v>0.36660103949275358</v>
      </c>
      <c r="Z1487" s="100">
        <f t="shared" si="467"/>
        <v>8108.0733537986953</v>
      </c>
      <c r="AA1487" s="107">
        <f>((L1487+G1487+H1487+I1487+N1487+O1487+P1487+S1487)/('Life tables'!$I$2/2))</f>
        <v>1.2964999581394649</v>
      </c>
      <c r="AB1487" s="31">
        <f>((uNES*L1487+ uOCEX*G1487+uEREX*H1487+uHOEX*I1487+uNES*S1487+ uOCEX*N1487+uEREX*O1487+uHOEX*P1487)/('Life tables'!$I$2/2))</f>
        <v>0.85432679253441191</v>
      </c>
    </row>
    <row r="1488" spans="1:28" x14ac:dyDescent="0.25">
      <c r="A1488" s="4">
        <v>1482</v>
      </c>
      <c r="C1488" s="105">
        <f>IF(male=0,VLOOKUP((($A$5:$A$1570/'Life tables'!$I$2)*2)+age,lifetable,13,1),IF(male=1,VLOOKUP((($A$5:$A$1570/'Life tables'!$I$2)*2)+age,lifetable,10,1),"error"))</f>
        <v>8.6630732958462575E-3</v>
      </c>
      <c r="F1488" s="96">
        <f t="shared" si="460"/>
        <v>5.8892197403187359</v>
      </c>
      <c r="G1488" s="96">
        <f t="shared" si="461"/>
        <v>0.59158444837285828</v>
      </c>
      <c r="H1488" s="96">
        <f t="shared" si="468"/>
        <v>3.3785881796667083E-2</v>
      </c>
      <c r="I1488" s="96">
        <f t="shared" si="469"/>
        <v>1.3537683309546456E-2</v>
      </c>
      <c r="J1488" s="96">
        <f t="shared" si="462"/>
        <v>5.6553649215798606E-2</v>
      </c>
      <c r="K1488" s="96">
        <f t="shared" si="470"/>
        <v>1.4146123335209483E-2</v>
      </c>
      <c r="L1488" s="96">
        <f t="shared" si="471"/>
        <v>5.1796119542886556</v>
      </c>
      <c r="M1488" s="96">
        <f t="shared" si="463"/>
        <v>27.912414093316418</v>
      </c>
      <c r="N1488" s="96">
        <f t="shared" si="464"/>
        <v>2.6880259529899999</v>
      </c>
      <c r="O1488" s="96">
        <f t="shared" si="472"/>
        <v>6.4162900870088427E-2</v>
      </c>
      <c r="P1488" s="96">
        <f t="shared" si="473"/>
        <v>6.4162900870088427E-2</v>
      </c>
      <c r="Q1488" s="96">
        <f t="shared" si="465"/>
        <v>0.26620555083252495</v>
      </c>
      <c r="R1488" s="96">
        <f t="shared" si="466"/>
        <v>5.029673357123632E-3</v>
      </c>
      <c r="S1488" s="96">
        <f t="shared" si="474"/>
        <v>24.824827114396591</v>
      </c>
      <c r="T1488" s="96">
        <f t="shared" si="475"/>
        <v>499.11318435006979</v>
      </c>
      <c r="U1488" s="96">
        <f t="shared" si="475"/>
        <v>467.42711681303626</v>
      </c>
      <c r="V1488" s="32">
        <f t="shared" si="476"/>
        <v>1000.0000000000006</v>
      </c>
      <c r="W1488" s="100">
        <f>IF(A1488=1,((cPH1_+cPHr+(cNES*L1488+(cNES+cOSEX)*G1488+(cNES+cEREX)*H1488+(cNES+cHOEX)*I1488+(cNES+cNES)*S1488+(cNES+cOSEX)*N1488+(cNES+cEREX)*O1488+(cNES+cHOEX)*P1488)))/(1+cDR)^(A$6:A$65537 + 0.5),(cPHr+(cNES*L1488+(cNES+cOSEX)*G1488+(cNES+cEREX)*H1488+(cNES+cHOEX)*I1488+(cNES+cNES)*S1488+(cNES+cOSEX)*N1488+(cNES+cEREX)*O1488+(cNES+cHOEX)*P1488))/(1+cDR)^(((cycle + 0.5)/('Life tables'!$I$2/2))))</f>
        <v>292.11192673325513</v>
      </c>
      <c r="X1488" s="107">
        <f>((L1488+G1488+H1488+I1488+N1488+O1488+P1488+S1488)/('Life tables'!$I$2/2))/(1+oDR)^(((cycle + 0.5)/('Life tables'!$I$2/2)))</f>
        <v>0.55040008859491818</v>
      </c>
      <c r="Y1488" s="31">
        <f>((uNES*L1488+ uOCEX*G1488+uEREX*H1488+uHOEX*I1488+uNES*S1488+ uOCEX*N1488+uEREX*O1488+uHOEX*P1488)/('Life tables'!$I$2/2))/(1+oDR)^(((cycle + 0.5)/('Life tables'!$I$2/2)))</f>
        <v>0.36268535160780441</v>
      </c>
      <c r="Z1488" s="100">
        <f t="shared" si="467"/>
        <v>8026.3088969012206</v>
      </c>
      <c r="AA1488" s="107">
        <f>((L1488+G1488+H1488+I1488+N1488+O1488+P1488+S1488)/('Life tables'!$I$2/2))</f>
        <v>1.2833846539756899</v>
      </c>
      <c r="AB1488" s="31">
        <f>((uNES*L1488+ uOCEX*G1488+uEREX*H1488+uHOEX*I1488+uNES*S1488+ uOCEX*N1488+uEREX*O1488+uHOEX*P1488)/('Life tables'!$I$2/2))</f>
        <v>0.84568448319746703</v>
      </c>
    </row>
    <row r="1489" spans="1:28" x14ac:dyDescent="0.25">
      <c r="A1489" s="4">
        <v>1483</v>
      </c>
      <c r="C1489" s="105">
        <f>IF(male=0,VLOOKUP((($A$5:$A$1570/'Life tables'!$I$2)*2)+age,lifetable,13,1),IF(male=1,VLOOKUP((($A$5:$A$1570/'Life tables'!$I$2)*2)+age,lifetable,10,1),"error"))</f>
        <v>8.6630732958462575E-3</v>
      </c>
      <c r="F1489" s="96">
        <f t="shared" si="460"/>
        <v>5.8296117491067072</v>
      </c>
      <c r="G1489" s="96">
        <f t="shared" si="461"/>
        <v>0.58559670090295768</v>
      </c>
      <c r="H1489" s="96">
        <f t="shared" si="468"/>
        <v>3.3443916539123923E-2</v>
      </c>
      <c r="I1489" s="96">
        <f t="shared" si="469"/>
        <v>1.3400661064948907E-2</v>
      </c>
      <c r="J1489" s="96">
        <f t="shared" si="462"/>
        <v>5.598123901986303E-2</v>
      </c>
      <c r="K1489" s="96">
        <f t="shared" si="470"/>
        <v>1.400294273869063E-2</v>
      </c>
      <c r="L1489" s="96">
        <f t="shared" si="471"/>
        <v>5.1271862888411235</v>
      </c>
      <c r="M1489" s="96">
        <f t="shared" si="463"/>
        <v>27.630087087787786</v>
      </c>
      <c r="N1489" s="96">
        <f t="shared" si="464"/>
        <v>2.6608372506601419</v>
      </c>
      <c r="O1489" s="96">
        <f t="shared" si="472"/>
        <v>6.3513909363724239E-2</v>
      </c>
      <c r="P1489" s="96">
        <f t="shared" si="473"/>
        <v>6.3513909363724239E-2</v>
      </c>
      <c r="Q1489" s="96">
        <f t="shared" si="465"/>
        <v>0.26351294904715511</v>
      </c>
      <c r="R1489" s="96">
        <f t="shared" si="466"/>
        <v>4.9787994838371265E-3</v>
      </c>
      <c r="S1489" s="96">
        <f t="shared" si="474"/>
        <v>24.573730269869202</v>
      </c>
      <c r="T1489" s="96">
        <f t="shared" si="475"/>
        <v>499.43267853813683</v>
      </c>
      <c r="U1489" s="96">
        <f t="shared" si="475"/>
        <v>467.4460985552588</v>
      </c>
      <c r="V1489" s="32">
        <f t="shared" si="476"/>
        <v>1000.0000000000006</v>
      </c>
      <c r="W1489" s="100">
        <f>IF(A1489=1,((cPH1_+cPHr+(cNES*L1489+(cNES+cOSEX)*G1489+(cNES+cEREX)*H1489+(cNES+cHOEX)*I1489+(cNES+cNES)*S1489+(cNES+cOSEX)*N1489+(cNES+cEREX)*O1489+(cNES+cHOEX)*P1489)))/(1+cDR)^(A$6:A$65537 + 0.5),(cPHr+(cNES*L1489+(cNES+cOSEX)*G1489+(cNES+cEREX)*H1489+(cNES+cHOEX)*I1489+(cNES+cNES)*S1489+(cNES+cOSEX)*N1489+(cNES+cEREX)*O1489+(cNES+cHOEX)*P1489))/(1+cDR)^(((cycle + 0.5)/('Life tables'!$I$2/2))))</f>
        <v>288.52070802734374</v>
      </c>
      <c r="X1489" s="107">
        <f>((L1489+G1489+H1489+I1489+N1489+O1489+P1489+S1489)/('Life tables'!$I$2/2))/(1+oDR)^(((cycle + 0.5)/('Life tables'!$I$2/2)))</f>
        <v>0.54452123217225923</v>
      </c>
      <c r="Y1489" s="31">
        <f>((uNES*L1489+ uOCEX*G1489+uEREX*H1489+uHOEX*I1489+uNES*S1489+ uOCEX*N1489+uEREX*O1489+uHOEX*P1489)/('Life tables'!$I$2/2))/(1+oDR)^(((cycle + 0.5)/('Life tables'!$I$2/2)))</f>
        <v>0.35881148821923076</v>
      </c>
      <c r="Z1489" s="100">
        <f t="shared" si="467"/>
        <v>7945.3714390438308</v>
      </c>
      <c r="AA1489" s="107">
        <f>((L1489+G1489+H1489+I1489+N1489+O1489+P1489+S1489)/('Life tables'!$I$2/2))</f>
        <v>1.2704020262242779</v>
      </c>
      <c r="AB1489" s="31">
        <f>((uNES*L1489+ uOCEX*G1489+uEREX*H1489+uHOEX*I1489+uNES*S1489+ uOCEX*N1489+uEREX*O1489+uHOEX*P1489)/('Life tables'!$I$2/2))</f>
        <v>0.83712960070959375</v>
      </c>
    </row>
    <row r="1490" spans="1:28" x14ac:dyDescent="0.25">
      <c r="A1490" s="4">
        <v>1484</v>
      </c>
      <c r="C1490" s="105">
        <f>IF(male=0,VLOOKUP((($A$5:$A$1570/'Life tables'!$I$2)*2)+age,lifetable,13,1),IF(male=1,VLOOKUP((($A$5:$A$1570/'Life tables'!$I$2)*2)+age,lifetable,10,1),"error"))</f>
        <v>8.6630732958462575E-3</v>
      </c>
      <c r="F1490" s="96">
        <f t="shared" si="460"/>
        <v>5.7706081663301632</v>
      </c>
      <c r="G1490" s="96">
        <f t="shared" si="461"/>
        <v>0.57966966752535865</v>
      </c>
      <c r="H1490" s="96">
        <f t="shared" si="468"/>
        <v>3.3105418714086017E-2</v>
      </c>
      <c r="I1490" s="96">
        <f t="shared" si="469"/>
        <v>1.3265028187763341E-2</v>
      </c>
      <c r="J1490" s="96">
        <f t="shared" si="462"/>
        <v>5.5414632903950052E-2</v>
      </c>
      <c r="K1490" s="96">
        <f t="shared" si="470"/>
        <v>1.3861213953557702E-2</v>
      </c>
      <c r="L1490" s="96">
        <f t="shared" si="471"/>
        <v>5.0752922050454474</v>
      </c>
      <c r="M1490" s="96">
        <f t="shared" si="463"/>
        <v>27.350614740274782</v>
      </c>
      <c r="N1490" s="96">
        <f t="shared" si="464"/>
        <v>2.6339234580821693</v>
      </c>
      <c r="O1490" s="96">
        <f t="shared" si="472"/>
        <v>6.2871479924641732E-2</v>
      </c>
      <c r="P1490" s="96">
        <f t="shared" si="473"/>
        <v>6.2871479924641732E-2</v>
      </c>
      <c r="Q1490" s="96">
        <f t="shared" si="465"/>
        <v>0.26084757263207919</v>
      </c>
      <c r="R1490" s="96">
        <f t="shared" si="466"/>
        <v>4.9284400052323884E-3</v>
      </c>
      <c r="S1490" s="96">
        <f t="shared" si="474"/>
        <v>24.325172309706019</v>
      </c>
      <c r="T1490" s="96">
        <f t="shared" si="475"/>
        <v>499.74894074367285</v>
      </c>
      <c r="U1490" s="96">
        <f t="shared" si="475"/>
        <v>467.46488820921758</v>
      </c>
      <c r="V1490" s="32">
        <f t="shared" si="476"/>
        <v>1000.0000000000005</v>
      </c>
      <c r="W1490" s="100">
        <f>IF(A1490=1,((cPH1_+cPHr+(cNES*L1490+(cNES+cOSEX)*G1490+(cNES+cEREX)*H1490+(cNES+cHOEX)*I1490+(cNES+cNES)*S1490+(cNES+cOSEX)*N1490+(cNES+cEREX)*O1490+(cNES+cHOEX)*P1490)))/(1+cDR)^(A$6:A$65537 + 0.5),(cPHr+(cNES*L1490+(cNES+cOSEX)*G1490+(cNES+cEREX)*H1490+(cNES+cHOEX)*I1490+(cNES+cNES)*S1490+(cNES+cOSEX)*N1490+(cNES+cEREX)*O1490+(cNES+cHOEX)*P1490))/(1+cDR)^(((cycle + 0.5)/('Life tables'!$I$2/2))))</f>
        <v>284.97372895118525</v>
      </c>
      <c r="X1490" s="107">
        <f>((L1490+G1490+H1490+I1490+N1490+O1490+P1490+S1490)/('Life tables'!$I$2/2))/(1+oDR)^(((cycle + 0.5)/('Life tables'!$I$2/2)))</f>
        <v>0.53870516935779889</v>
      </c>
      <c r="Y1490" s="31">
        <f>((uNES*L1490+ uOCEX*G1490+uEREX*H1490+uHOEX*I1490+uNES*S1490+ uOCEX*N1490+uEREX*O1490+uHOEX*P1490)/('Life tables'!$I$2/2))/(1+oDR)^(((cycle + 0.5)/('Life tables'!$I$2/2)))</f>
        <v>0.35497900255422021</v>
      </c>
      <c r="Z1490" s="100">
        <f t="shared" si="467"/>
        <v>7865.2526194735783</v>
      </c>
      <c r="AA1490" s="107">
        <f>((L1490+G1490+H1490+I1490+N1490+O1490+P1490+S1490)/('Life tables'!$I$2/2))</f>
        <v>1.2575507325871838</v>
      </c>
      <c r="AB1490" s="31">
        <f>((uNES*L1490+ uOCEX*G1490+uEREX*H1490+uHOEX*I1490+uNES*S1490+ uOCEX*N1490+uEREX*O1490+uHOEX*P1490)/('Life tables'!$I$2/2))</f>
        <v>0.82866126056910616</v>
      </c>
    </row>
    <row r="1491" spans="1:28" x14ac:dyDescent="0.25">
      <c r="A1491" s="4">
        <v>1485</v>
      </c>
      <c r="C1491" s="105">
        <f>IF(male=0,VLOOKUP((($A$5:$A$1570/'Life tables'!$I$2)*2)+age,lifetable,13,1),IF(male=1,VLOOKUP((($A$5:$A$1570/'Life tables'!$I$2)*2)+age,lifetable,10,1),"error"))</f>
        <v>8.6630732958462575E-3</v>
      </c>
      <c r="F1491" s="96">
        <f t="shared" si="460"/>
        <v>5.712202817419735</v>
      </c>
      <c r="G1491" s="96">
        <f t="shared" si="461"/>
        <v>0.57380272799164544</v>
      </c>
      <c r="H1491" s="96">
        <f t="shared" si="468"/>
        <v>3.2770352898648464E-2</v>
      </c>
      <c r="I1491" s="96">
        <f t="shared" si="469"/>
        <v>1.3130770484366771E-2</v>
      </c>
      <c r="J1491" s="96">
        <f t="shared" si="462"/>
        <v>5.485377157422356E-2</v>
      </c>
      <c r="K1491" s="96">
        <f t="shared" si="470"/>
        <v>1.3720922148267017E-2</v>
      </c>
      <c r="L1491" s="96">
        <f t="shared" si="471"/>
        <v>5.0239242723225841</v>
      </c>
      <c r="M1491" s="96">
        <f t="shared" si="463"/>
        <v>27.073968229690394</v>
      </c>
      <c r="N1491" s="96">
        <f t="shared" si="464"/>
        <v>2.6072817997229585</v>
      </c>
      <c r="O1491" s="96">
        <f t="shared" si="472"/>
        <v>6.2235546301152952E-2</v>
      </c>
      <c r="P1491" s="96">
        <f t="shared" si="473"/>
        <v>6.2235546301152952E-2</v>
      </c>
      <c r="Q1491" s="96">
        <f t="shared" si="465"/>
        <v>0.2582091467155746</v>
      </c>
      <c r="R1491" s="96">
        <f t="shared" si="466"/>
        <v>4.8785897278978791E-3</v>
      </c>
      <c r="S1491" s="96">
        <f t="shared" si="474"/>
        <v>24.079127600921655</v>
      </c>
      <c r="T1491" s="96">
        <f t="shared" si="475"/>
        <v>500.06200366196265</v>
      </c>
      <c r="U1491" s="96">
        <f t="shared" si="475"/>
        <v>467.48348772109375</v>
      </c>
      <c r="V1491" s="32">
        <f t="shared" si="476"/>
        <v>1000.0000000000006</v>
      </c>
      <c r="W1491" s="100">
        <f>IF(A1491=1,((cPH1_+cPHr+(cNES*L1491+(cNES+cOSEX)*G1491+(cNES+cEREX)*H1491+(cNES+cHOEX)*I1491+(cNES+cNES)*S1491+(cNES+cOSEX)*N1491+(cNES+cEREX)*O1491+(cNES+cHOEX)*P1491)))/(1+cDR)^(A$6:A$65537 + 0.5),(cPHr+(cNES*L1491+(cNES+cOSEX)*G1491+(cNES+cEREX)*H1491+(cNES+cHOEX)*I1491+(cNES+cNES)*S1491+(cNES+cOSEX)*N1491+(cNES+cEREX)*O1491+(cNES+cHOEX)*P1491))/(1+cDR)^(((cycle + 0.5)/('Life tables'!$I$2/2))))</f>
        <v>281.4704444576933</v>
      </c>
      <c r="X1491" s="107">
        <f>((L1491+G1491+H1491+I1491+N1491+O1491+P1491+S1491)/('Life tables'!$I$2/2))/(1+oDR)^(((cycle + 0.5)/('Life tables'!$I$2/2)))</f>
        <v>0.53295122938531692</v>
      </c>
      <c r="Y1491" s="31">
        <f>((uNES*L1491+ uOCEX*G1491+uEREX*H1491+uHOEX*I1491+uNES*S1491+ uOCEX*N1491+uEREX*O1491+uHOEX*P1491)/('Life tables'!$I$2/2))/(1+oDR)^(((cycle + 0.5)/('Life tables'!$I$2/2)))</f>
        <v>0.35118745261390316</v>
      </c>
      <c r="Z1491" s="100">
        <f t="shared" si="467"/>
        <v>7785.9441617988414</v>
      </c>
      <c r="AA1491" s="107">
        <f>((L1491+G1491+H1491+I1491+N1491+O1491+P1491+S1491)/('Life tables'!$I$2/2))</f>
        <v>1.2448294443517398</v>
      </c>
      <c r="AB1491" s="31">
        <f>((uNES*L1491+ uOCEX*G1491+uEREX*H1491+uHOEX*I1491+uNES*S1491+ uOCEX*N1491+uEREX*O1491+uHOEX*P1491)/('Life tables'!$I$2/2))</f>
        <v>0.82027858722622593</v>
      </c>
    </row>
    <row r="1492" spans="1:28" x14ac:dyDescent="0.25">
      <c r="A1492" s="4">
        <v>1486</v>
      </c>
      <c r="C1492" s="105">
        <f>IF(male=0,VLOOKUP((($A$5:$A$1570/'Life tables'!$I$2)*2)+age,lifetable,13,1),IF(male=1,VLOOKUP((($A$5:$A$1570/'Life tables'!$I$2)*2)+age,lifetable,10,1),"error"))</f>
        <v>8.6630732958462575E-3</v>
      </c>
      <c r="F1492" s="96">
        <f t="shared" si="460"/>
        <v>5.6543895928371066</v>
      </c>
      <c r="G1492" s="96">
        <f t="shared" si="461"/>
        <v>0.56799526858590776</v>
      </c>
      <c r="H1492" s="96">
        <f t="shared" si="468"/>
        <v>3.2438684042983189E-2</v>
      </c>
      <c r="I1492" s="96">
        <f t="shared" si="469"/>
        <v>1.2997873910624567E-2</v>
      </c>
      <c r="J1492" s="96">
        <f t="shared" si="462"/>
        <v>5.42985963613348E-2</v>
      </c>
      <c r="K1492" s="96">
        <f t="shared" si="470"/>
        <v>1.3582052647481881E-2</v>
      </c>
      <c r="L1492" s="96">
        <f t="shared" si="471"/>
        <v>4.9730771172887742</v>
      </c>
      <c r="M1492" s="96">
        <f t="shared" si="463"/>
        <v>26.800119024107058</v>
      </c>
      <c r="N1492" s="96">
        <f t="shared" si="464"/>
        <v>2.580909527896067</v>
      </c>
      <c r="O1492" s="96">
        <f t="shared" si="472"/>
        <v>6.1606042906267332E-2</v>
      </c>
      <c r="P1492" s="96">
        <f t="shared" si="473"/>
        <v>6.1606042906267332E-2</v>
      </c>
      <c r="Q1492" s="96">
        <f t="shared" si="465"/>
        <v>0.25559739918368279</v>
      </c>
      <c r="R1492" s="96">
        <f t="shared" si="466"/>
        <v>4.8292435105271002E-3</v>
      </c>
      <c r="S1492" s="96">
        <f t="shared" si="474"/>
        <v>23.835570767704247</v>
      </c>
      <c r="T1492" s="96">
        <f t="shared" si="475"/>
        <v>500.37189965750764</v>
      </c>
      <c r="U1492" s="96">
        <f t="shared" si="475"/>
        <v>467.50189901725179</v>
      </c>
      <c r="V1492" s="32">
        <f t="shared" si="476"/>
        <v>1000.0000000000007</v>
      </c>
      <c r="W1492" s="100">
        <f>IF(A1492=1,((cPH1_+cPHr+(cNES*L1492+(cNES+cOSEX)*G1492+(cNES+cEREX)*H1492+(cNES+cHOEX)*I1492+(cNES+cNES)*S1492+(cNES+cOSEX)*N1492+(cNES+cEREX)*O1492+(cNES+cHOEX)*P1492)))/(1+cDR)^(A$6:A$65537 + 0.5),(cPHr+(cNES*L1492+(cNES+cOSEX)*G1492+(cNES+cEREX)*H1492+(cNES+cHOEX)*I1492+(cNES+cNES)*S1492+(cNES+cOSEX)*N1492+(cNES+cEREX)*O1492+(cNES+cHOEX)*P1492))/(1+cDR)^(((cycle + 0.5)/('Life tables'!$I$2/2))))</f>
        <v>278.01031620913909</v>
      </c>
      <c r="X1492" s="107">
        <f>((L1492+G1492+H1492+I1492+N1492+O1492+P1492+S1492)/('Life tables'!$I$2/2))/(1+oDR)^(((cycle + 0.5)/('Life tables'!$I$2/2)))</f>
        <v>0.52725874865597555</v>
      </c>
      <c r="Y1492" s="31">
        <f>((uNES*L1492+ uOCEX*G1492+uEREX*H1492+uHOEX*I1492+uNES*S1492+ uOCEX*N1492+uEREX*O1492+uHOEX*P1492)/('Life tables'!$I$2/2))/(1+oDR)^(((cycle + 0.5)/('Life tables'!$I$2/2)))</f>
        <v>0.34743640112227736</v>
      </c>
      <c r="Z1492" s="100">
        <f t="shared" si="467"/>
        <v>7707.4378731450815</v>
      </c>
      <c r="AA1492" s="107">
        <f>((L1492+G1492+H1492+I1492+N1492+O1492+P1492+S1492)/('Life tables'!$I$2/2))</f>
        <v>1.2322368462529374</v>
      </c>
      <c r="AB1492" s="31">
        <f>((uNES*L1492+ uOCEX*G1492+uEREX*H1492+uHOEX*I1492+uNES*S1492+ uOCEX*N1492+uEREX*O1492+uHOEX*P1492)/('Life tables'!$I$2/2))</f>
        <v>0.81198071399233762</v>
      </c>
    </row>
    <row r="1493" spans="1:28" x14ac:dyDescent="0.25">
      <c r="A1493" s="4">
        <v>1487</v>
      </c>
      <c r="C1493" s="105">
        <f>IF(male=0,VLOOKUP((($A$5:$A$1570/'Life tables'!$I$2)*2)+age,lifetable,13,1),IF(male=1,VLOOKUP((($A$5:$A$1570/'Life tables'!$I$2)*2)+age,lifetable,10,1),"error"))</f>
        <v>9.6093958858263218E-3</v>
      </c>
      <c r="F1493" s="96">
        <f t="shared" si="460"/>
        <v>5.5971624473079231</v>
      </c>
      <c r="G1493" s="96">
        <f t="shared" si="461"/>
        <v>0.56224668204768447</v>
      </c>
      <c r="H1493" s="96">
        <f t="shared" si="468"/>
        <v>3.2110377465938228E-2</v>
      </c>
      <c r="I1493" s="96">
        <f t="shared" si="469"/>
        <v>1.286632457012713E-2</v>
      </c>
      <c r="J1493" s="96">
        <f t="shared" si="462"/>
        <v>5.9620399682254265E-2</v>
      </c>
      <c r="K1493" s="96">
        <f t="shared" si="470"/>
        <v>1.3444590930230012E-2</v>
      </c>
      <c r="L1493" s="96">
        <f t="shared" si="471"/>
        <v>4.9168740726116891</v>
      </c>
      <c r="M1493" s="96">
        <f t="shared" si="463"/>
        <v>26.529038877933214</v>
      </c>
      <c r="N1493" s="96">
        <f t="shared" si="464"/>
        <v>2.5548039224898296</v>
      </c>
      <c r="O1493" s="96">
        <f t="shared" si="472"/>
        <v>6.0982904811201374E-2</v>
      </c>
      <c r="P1493" s="96">
        <f t="shared" si="473"/>
        <v>6.0982904811201374E-2</v>
      </c>
      <c r="Q1493" s="96">
        <f t="shared" si="465"/>
        <v>0.28065017709960161</v>
      </c>
      <c r="R1493" s="96">
        <f t="shared" si="466"/>
        <v>4.7803962634098314E-3</v>
      </c>
      <c r="S1493" s="96">
        <f t="shared" si="474"/>
        <v>23.566838572457971</v>
      </c>
      <c r="T1493" s="96">
        <f t="shared" si="475"/>
        <v>500.71217023428949</v>
      </c>
      <c r="U1493" s="96">
        <f t="shared" si="475"/>
        <v>467.52012400444545</v>
      </c>
      <c r="V1493" s="32">
        <f t="shared" si="476"/>
        <v>1000.0000000000007</v>
      </c>
      <c r="W1493" s="100">
        <f>IF(A1493=1,((cPH1_+cPHr+(cNES*L1493+(cNES+cOSEX)*G1493+(cNES+cEREX)*H1493+(cNES+cHOEX)*I1493+(cNES+cNES)*S1493+(cNES+cOSEX)*N1493+(cNES+cEREX)*O1493+(cNES+cHOEX)*P1493)))/(1+cDR)^(A$6:A$65537 + 0.5),(cPHr+(cNES*L1493+(cNES+cOSEX)*G1493+(cNES+cEREX)*H1493+(cNES+cHOEX)*I1493+(cNES+cNES)*S1493+(cNES+cOSEX)*N1493+(cNES+cEREX)*O1493+(cNES+cHOEX)*P1493))/(1+cDR)^(((cycle + 0.5)/('Life tables'!$I$2/2))))</f>
        <v>274.34431019573344</v>
      </c>
      <c r="X1493" s="107">
        <f>((L1493+G1493+H1493+I1493+N1493+O1493+P1493+S1493)/('Life tables'!$I$2/2))/(1+oDR)^(((cycle + 0.5)/('Life tables'!$I$2/2)))</f>
        <v>0.52107742358239351</v>
      </c>
      <c r="Y1493" s="31">
        <f>((uNES*L1493+ uOCEX*G1493+uEREX*H1493+uHOEX*I1493+uNES*S1493+ uOCEX*N1493+uEREX*O1493+uHOEX*P1493)/('Life tables'!$I$2/2))/(1+oDR)^(((cycle + 0.5)/('Life tables'!$I$2/2)))</f>
        <v>0.34335715193258937</v>
      </c>
      <c r="Z1493" s="100">
        <f t="shared" si="467"/>
        <v>7622.8208582055158</v>
      </c>
      <c r="AA1493" s="107">
        <f>((L1493+G1493+H1493+I1493+N1493+O1493+P1493+S1493)/('Life tables'!$I$2/2))</f>
        <v>1.2184863427720991</v>
      </c>
      <c r="AB1493" s="31">
        <f>((uNES*L1493+ uOCEX*G1493+uEREX*H1493+uHOEX*I1493+uNES*S1493+ uOCEX*N1493+uEREX*O1493+uHOEX*P1493)/('Life tables'!$I$2/2))</f>
        <v>0.80290563626161504</v>
      </c>
    </row>
    <row r="1494" spans="1:28" x14ac:dyDescent="0.25">
      <c r="A1494" s="4">
        <v>1488</v>
      </c>
      <c r="C1494" s="105">
        <f>IF(male=0,VLOOKUP((($A$5:$A$1570/'Life tables'!$I$2)*2)+age,lifetable,13,1),IF(male=1,VLOOKUP((($A$5:$A$1570/'Life tables'!$I$2)*2)+age,lifetable,10,1),"error"))</f>
        <v>9.6093958858263218E-3</v>
      </c>
      <c r="F1494" s="96">
        <f t="shared" si="460"/>
        <v>5.5346343214601861</v>
      </c>
      <c r="G1494" s="96">
        <f t="shared" si="461"/>
        <v>0.55596560094212188</v>
      </c>
      <c r="H1494" s="96">
        <f t="shared" si="468"/>
        <v>3.175165967954019E-2</v>
      </c>
      <c r="I1494" s="96">
        <f t="shared" si="469"/>
        <v>1.2722589745652688E-2</v>
      </c>
      <c r="J1494" s="96">
        <f t="shared" si="462"/>
        <v>5.895435650599852E-2</v>
      </c>
      <c r="K1494" s="96">
        <f t="shared" si="470"/>
        <v>1.3294396062460702E-2</v>
      </c>
      <c r="L1494" s="96">
        <f t="shared" si="471"/>
        <v>4.8619457185244119</v>
      </c>
      <c r="M1494" s="96">
        <f t="shared" si="463"/>
        <v>26.233071439805457</v>
      </c>
      <c r="N1494" s="96">
        <f t="shared" si="464"/>
        <v>2.5263016169469394</v>
      </c>
      <c r="O1494" s="96">
        <f t="shared" si="472"/>
        <v>6.030255773230387E-2</v>
      </c>
      <c r="P1494" s="96">
        <f t="shared" si="473"/>
        <v>6.030255773230387E-2</v>
      </c>
      <c r="Q1494" s="96">
        <f t="shared" si="465"/>
        <v>0.27751914343085604</v>
      </c>
      <c r="R1494" s="96">
        <f t="shared" si="466"/>
        <v>4.7270644543749487E-3</v>
      </c>
      <c r="S1494" s="96">
        <f t="shared" si="474"/>
        <v>23.303918499508679</v>
      </c>
      <c r="T1494" s="96">
        <f t="shared" si="475"/>
        <v>501.04864373422635</v>
      </c>
      <c r="U1494" s="96">
        <f t="shared" si="475"/>
        <v>467.53814546496227</v>
      </c>
      <c r="V1494" s="32">
        <f t="shared" si="476"/>
        <v>1000.0000000000007</v>
      </c>
      <c r="W1494" s="100">
        <f>IF(A1494=1,((cPH1_+cPHr+(cNES*L1494+(cNES+cOSEX)*G1494+(cNES+cEREX)*H1494+(cNES+cHOEX)*I1494+(cNES+cNES)*S1494+(cNES+cOSEX)*N1494+(cNES+cEREX)*O1494+(cNES+cHOEX)*P1494)))/(1+cDR)^(A$6:A$65537 + 0.5),(cPHr+(cNES*L1494+(cNES+cOSEX)*G1494+(cNES+cEREX)*H1494+(cNES+cHOEX)*I1494+(cNES+cNES)*S1494+(cNES+cOSEX)*N1494+(cNES+cEREX)*O1494+(cNES+cHOEX)*P1494))/(1+cDR)^(((cycle + 0.5)/('Life tables'!$I$2/2))))</f>
        <v>270.68753762785525</v>
      </c>
      <c r="X1494" s="107">
        <f>((L1494+G1494+H1494+I1494+N1494+O1494+P1494+S1494)/('Life tables'!$I$2/2))/(1+oDR)^(((cycle + 0.5)/('Life tables'!$I$2/2)))</f>
        <v>0.5149685679720164</v>
      </c>
      <c r="Y1494" s="31">
        <f>((uNES*L1494+ uOCEX*G1494+uEREX*H1494+uHOEX*I1494+uNES*S1494+ uOCEX*N1494+uEREX*O1494+uHOEX*P1494)/('Life tables'!$I$2/2))/(1+oDR)^(((cycle + 0.5)/('Life tables'!$I$2/2)))</f>
        <v>0.33933180279780767</v>
      </c>
      <c r="Z1494" s="100">
        <f t="shared" si="467"/>
        <v>7538.0437326436104</v>
      </c>
      <c r="AA1494" s="107">
        <f>((L1494+G1494+H1494+I1494+N1494+O1494+P1494+S1494)/('Life tables'!$I$2/2))</f>
        <v>1.2048892869714556</v>
      </c>
      <c r="AB1494" s="31">
        <f>((uNES*L1494+ uOCEX*G1494+uEREX*H1494+uHOEX*I1494+uNES*S1494+ uOCEX*N1494+uEREX*O1494+uHOEX*P1494)/('Life tables'!$I$2/2))</f>
        <v>0.79394603738612357</v>
      </c>
    </row>
    <row r="1495" spans="1:28" x14ac:dyDescent="0.25">
      <c r="A1495" s="4">
        <v>1489</v>
      </c>
      <c r="C1495" s="105">
        <f>IF(male=0,VLOOKUP((($A$5:$A$1570/'Life tables'!$I$2)*2)+age,lifetable,13,1),IF(male=1,VLOOKUP((($A$5:$A$1570/'Life tables'!$I$2)*2)+age,lifetable,10,1),"error"))</f>
        <v>9.6093958858263218E-3</v>
      </c>
      <c r="F1495" s="96">
        <f t="shared" si="460"/>
        <v>5.4728069989180685</v>
      </c>
      <c r="G1495" s="96">
        <f t="shared" si="461"/>
        <v>0.54975491699530932</v>
      </c>
      <c r="H1495" s="96">
        <f t="shared" si="468"/>
        <v>3.1396962333657269E-2</v>
      </c>
      <c r="I1495" s="96">
        <f t="shared" si="469"/>
        <v>1.2580465873669764E-2</v>
      </c>
      <c r="J1495" s="96">
        <f t="shared" si="462"/>
        <v>5.8295778214597013E-2</v>
      </c>
      <c r="K1495" s="96">
        <f t="shared" si="470"/>
        <v>1.3145884550115734E-2</v>
      </c>
      <c r="L1495" s="96">
        <f t="shared" si="471"/>
        <v>4.8076329909507196</v>
      </c>
      <c r="M1495" s="96">
        <f t="shared" si="463"/>
        <v>25.940403801893879</v>
      </c>
      <c r="N1495" s="96">
        <f t="shared" si="464"/>
        <v>2.4981170893143054</v>
      </c>
      <c r="O1495" s="96">
        <f t="shared" si="472"/>
        <v>5.9629795979184851E-2</v>
      </c>
      <c r="P1495" s="96">
        <f t="shared" si="473"/>
        <v>5.9629795979184851E-2</v>
      </c>
      <c r="Q1495" s="96">
        <f t="shared" si="465"/>
        <v>0.27442301828327192</v>
      </c>
      <c r="R1495" s="96">
        <f t="shared" si="466"/>
        <v>4.6743272523552693E-3</v>
      </c>
      <c r="S1495" s="96">
        <f t="shared" si="474"/>
        <v>23.043929775085576</v>
      </c>
      <c r="T1495" s="96">
        <f t="shared" si="475"/>
        <v>501.38136253072423</v>
      </c>
      <c r="U1495" s="96">
        <f t="shared" si="475"/>
        <v>467.55596567676474</v>
      </c>
      <c r="V1495" s="32">
        <f t="shared" si="476"/>
        <v>1000.0000000000007</v>
      </c>
      <c r="W1495" s="100">
        <f>IF(A1495=1,((cPH1_+cPHr+(cNES*L1495+(cNES+cOSEX)*G1495+(cNES+cEREX)*H1495+(cNES+cHOEX)*I1495+(cNES+cNES)*S1495+(cNES+cOSEX)*N1495+(cNES+cEREX)*O1495+(cNES+cHOEX)*P1495)))/(1+cDR)^(A$6:A$65537 + 0.5),(cPHr+(cNES*L1495+(cNES+cOSEX)*G1495+(cNES+cEREX)*H1495+(cNES+cHOEX)*I1495+(cNES+cNES)*S1495+(cNES+cOSEX)*N1495+(cNES+cEREX)*O1495+(cNES+cHOEX)*P1495))/(1+cDR)^(((cycle + 0.5)/('Life tables'!$I$2/2))))</f>
        <v>267.079611313969</v>
      </c>
      <c r="X1495" s="107">
        <f>((L1495+G1495+H1495+I1495+N1495+O1495+P1495+S1495)/('Life tables'!$I$2/2))/(1+oDR)^(((cycle + 0.5)/('Life tables'!$I$2/2)))</f>
        <v>0.50893133208220809</v>
      </c>
      <c r="Y1495" s="31">
        <f>((uNES*L1495+ uOCEX*G1495+uEREX*H1495+uHOEX*I1495+uNES*S1495+ uOCEX*N1495+uEREX*O1495+uHOEX*P1495)/('Life tables'!$I$2/2))/(1+oDR)^(((cycle + 0.5)/('Life tables'!$I$2/2)))</f>
        <v>0.33535364646523663</v>
      </c>
      <c r="Z1495" s="100">
        <f t="shared" si="467"/>
        <v>7454.2123754255344</v>
      </c>
      <c r="AA1495" s="107">
        <f>((L1495+G1495+H1495+I1495+N1495+O1495+P1495+S1495)/('Life tables'!$I$2/2))</f>
        <v>1.1914439661971854</v>
      </c>
      <c r="AB1495" s="31">
        <f>((uNES*L1495+ uOCEX*G1495+uEREX*H1495+uHOEX*I1495+uNES*S1495+ uOCEX*N1495+uEREX*O1495+uHOEX*P1495)/('Life tables'!$I$2/2))</f>
        <v>0.78508642214759494</v>
      </c>
    </row>
    <row r="1496" spans="1:28" x14ac:dyDescent="0.25">
      <c r="A1496" s="4">
        <v>1490</v>
      </c>
      <c r="C1496" s="105">
        <f>IF(male=0,VLOOKUP((($A$5:$A$1570/'Life tables'!$I$2)*2)+age,lifetable,13,1),IF(male=1,VLOOKUP((($A$5:$A$1570/'Life tables'!$I$2)*2)+age,lifetable,10,1),"error"))</f>
        <v>9.6093958858263218E-3</v>
      </c>
      <c r="F1496" s="96">
        <f t="shared" si="460"/>
        <v>5.4116725262296344</v>
      </c>
      <c r="G1496" s="96">
        <f t="shared" si="461"/>
        <v>0.54361383126635399</v>
      </c>
      <c r="H1496" s="96">
        <f t="shared" si="468"/>
        <v>3.1046239800107987E-2</v>
      </c>
      <c r="I1496" s="96">
        <f t="shared" si="469"/>
        <v>1.2439934671397569E-2</v>
      </c>
      <c r="J1496" s="96">
        <f t="shared" si="462"/>
        <v>5.7644580088696384E-2</v>
      </c>
      <c r="K1496" s="96">
        <f t="shared" si="470"/>
        <v>1.2999037288709799E-2</v>
      </c>
      <c r="L1496" s="96">
        <f t="shared" si="471"/>
        <v>4.7539289031143683</v>
      </c>
      <c r="M1496" s="96">
        <f t="shared" si="463"/>
        <v>25.650999266281971</v>
      </c>
      <c r="N1496" s="96">
        <f t="shared" si="464"/>
        <v>2.4702468055030566</v>
      </c>
      <c r="O1496" s="96">
        <f t="shared" si="472"/>
        <v>5.8964535193509311E-2</v>
      </c>
      <c r="P1496" s="96">
        <f t="shared" si="473"/>
        <v>5.8964535193509311E-2</v>
      </c>
      <c r="Q1496" s="96">
        <f t="shared" si="465"/>
        <v>0.27136141343031706</v>
      </c>
      <c r="R1496" s="96">
        <f t="shared" si="466"/>
        <v>4.622178044575119E-3</v>
      </c>
      <c r="S1496" s="96">
        <f t="shared" si="474"/>
        <v>22.786839798917004</v>
      </c>
      <c r="T1496" s="96">
        <f t="shared" ref="T1496:U1511" si="477">J1496+Q1496+T1495</f>
        <v>501.71036852424322</v>
      </c>
      <c r="U1496" s="96">
        <f t="shared" si="477"/>
        <v>467.57358689209804</v>
      </c>
      <c r="V1496" s="32">
        <f t="shared" si="476"/>
        <v>1000.0000000000005</v>
      </c>
      <c r="W1496" s="100">
        <f>IF(A1496=1,((cPH1_+cPHr+(cNES*L1496+(cNES+cOSEX)*G1496+(cNES+cEREX)*H1496+(cNES+cHOEX)*I1496+(cNES+cNES)*S1496+(cNES+cOSEX)*N1496+(cNES+cEREX)*O1496+(cNES+cHOEX)*P1496)))/(1+cDR)^(A$6:A$65537 + 0.5),(cPHr+(cNES*L1496+(cNES+cOSEX)*G1496+(cNES+cEREX)*H1496+(cNES+cHOEX)*I1496+(cNES+cNES)*S1496+(cNES+cOSEX)*N1496+(cNES+cEREX)*O1496+(cNES+cHOEX)*P1496))/(1+cDR)^(((cycle + 0.5)/('Life tables'!$I$2/2))))</f>
        <v>263.51987882697739</v>
      </c>
      <c r="X1496" s="107">
        <f>((L1496+G1496+H1496+I1496+N1496+O1496+P1496+S1496)/('Life tables'!$I$2/2))/(1+oDR)^(((cycle + 0.5)/('Life tables'!$I$2/2)))</f>
        <v>0.50296487613909113</v>
      </c>
      <c r="Y1496" s="31">
        <f>((uNES*L1496+ uOCEX*G1496+uEREX*H1496+uHOEX*I1496+uNES*S1496+ uOCEX*N1496+uEREX*O1496+uHOEX*P1496)/('Life tables'!$I$2/2))/(1+oDR)^(((cycle + 0.5)/('Life tables'!$I$2/2)))</f>
        <v>0.33142212958039169</v>
      </c>
      <c r="Z1496" s="100">
        <f t="shared" si="467"/>
        <v>7371.3162435389622</v>
      </c>
      <c r="AA1496" s="107">
        <f>((L1496+G1496+H1496+I1496+N1496+O1496+P1496+S1496)/('Life tables'!$I$2/2))</f>
        <v>1.1781486869222582</v>
      </c>
      <c r="AB1496" s="31">
        <f>((uNES*L1496+ uOCEX*G1496+uEREX*H1496+uHOEX*I1496+uNES*S1496+ uOCEX*N1496+uEREX*O1496+uHOEX*P1496)/('Life tables'!$I$2/2))</f>
        <v>0.77632567462650592</v>
      </c>
    </row>
    <row r="1497" spans="1:28" x14ac:dyDescent="0.25">
      <c r="A1497" s="4">
        <v>1491</v>
      </c>
      <c r="C1497" s="105">
        <f>IF(male=0,VLOOKUP((($A$5:$A$1570/'Life tables'!$I$2)*2)+age,lifetable,13,1),IF(male=1,VLOOKUP((($A$5:$A$1570/'Life tables'!$I$2)*2)+age,lifetable,10,1),"error"))</f>
        <v>9.6093958858263218E-3</v>
      </c>
      <c r="F1497" s="96">
        <f t="shared" si="460"/>
        <v>5.3512230444963311</v>
      </c>
      <c r="G1497" s="96">
        <f t="shared" si="461"/>
        <v>0.53754155431244877</v>
      </c>
      <c r="H1497" s="96">
        <f t="shared" si="468"/>
        <v>3.0699446993154477E-2</v>
      </c>
      <c r="I1497" s="96">
        <f t="shared" si="469"/>
        <v>1.2300978073407326E-2</v>
      </c>
      <c r="J1497" s="96">
        <f t="shared" si="462"/>
        <v>5.7000678416116182E-2</v>
      </c>
      <c r="K1497" s="96">
        <f t="shared" si="470"/>
        <v>1.28538354008783E-2</v>
      </c>
      <c r="L1497" s="96">
        <f t="shared" si="471"/>
        <v>4.7008265513003256</v>
      </c>
      <c r="M1497" s="96">
        <f t="shared" si="463"/>
        <v>25.364821539162978</v>
      </c>
      <c r="N1497" s="96">
        <f t="shared" si="464"/>
        <v>2.4426872703409677</v>
      </c>
      <c r="O1497" s="96">
        <f t="shared" si="472"/>
        <v>5.8306691945878501E-2</v>
      </c>
      <c r="P1497" s="96">
        <f t="shared" si="473"/>
        <v>5.8306691945878501E-2</v>
      </c>
      <c r="Q1497" s="96">
        <f t="shared" si="465"/>
        <v>0.26833394492052814</v>
      </c>
      <c r="R1497" s="96">
        <f t="shared" si="466"/>
        <v>4.5706102910773212E-3</v>
      </c>
      <c r="S1497" s="96">
        <f t="shared" si="474"/>
        <v>22.53261632971865</v>
      </c>
      <c r="T1497" s="96">
        <f t="shared" si="477"/>
        <v>502.03570314757985</v>
      </c>
      <c r="U1497" s="96">
        <f t="shared" si="477"/>
        <v>467.59101133779001</v>
      </c>
      <c r="V1497" s="32">
        <f t="shared" si="476"/>
        <v>1000.0000000000005</v>
      </c>
      <c r="W1497" s="100">
        <f>IF(A1497=1,((cPH1_+cPHr+(cNES*L1497+(cNES+cOSEX)*G1497+(cNES+cEREX)*H1497+(cNES+cHOEX)*I1497+(cNES+cNES)*S1497+(cNES+cOSEX)*N1497+(cNES+cEREX)*O1497+(cNES+cHOEX)*P1497)))/(1+cDR)^(A$6:A$65537 + 0.5),(cPHr+(cNES*L1497+(cNES+cOSEX)*G1497+(cNES+cEREX)*H1497+(cNES+cHOEX)*I1497+(cNES+cNES)*S1497+(cNES+cOSEX)*N1497+(cNES+cEREX)*O1497+(cNES+cHOEX)*P1497))/(1+cDR)^(((cycle + 0.5)/('Life tables'!$I$2/2))))</f>
        <v>260.00769644104645</v>
      </c>
      <c r="X1497" s="107">
        <f>((L1497+G1497+H1497+I1497+N1497+O1497+P1497+S1497)/('Life tables'!$I$2/2))/(1+oDR)^(((cycle + 0.5)/('Life tables'!$I$2/2)))</f>
        <v>0.49706837022037492</v>
      </c>
      <c r="Y1497" s="31">
        <f>((uNES*L1497+ uOCEX*G1497+uEREX*H1497+uHOEX*I1497+uNES*S1497+ uOCEX*N1497+uEREX*O1497+uHOEX*P1497)/('Life tables'!$I$2/2))/(1+oDR)^(((cycle + 0.5)/('Life tables'!$I$2/2)))</f>
        <v>0.3275367052802044</v>
      </c>
      <c r="Z1497" s="100">
        <f t="shared" si="467"/>
        <v>7289.3449111556365</v>
      </c>
      <c r="AA1497" s="107">
        <f>((L1497+G1497+H1497+I1497+N1497+O1497+P1497+S1497)/('Life tables'!$I$2/2))</f>
        <v>1.1650017745323222</v>
      </c>
      <c r="AB1497" s="31">
        <f>((uNES*L1497+ uOCEX*G1497+uEREX*H1497+uHOEX*I1497+uNES*S1497+ uOCEX*N1497+uEREX*O1497+uHOEX*P1497)/('Life tables'!$I$2/2))</f>
        <v>0.76766269136524368</v>
      </c>
    </row>
    <row r="1498" spans="1:28" x14ac:dyDescent="0.25">
      <c r="A1498" s="4">
        <v>1492</v>
      </c>
      <c r="C1498" s="105">
        <f>IF(male=0,VLOOKUP((($A$5:$A$1570/'Life tables'!$I$2)*2)+age,lifetable,13,1),IF(male=1,VLOOKUP((($A$5:$A$1570/'Life tables'!$I$2)*2)+age,lifetable,10,1),"error"))</f>
        <v>9.6093958858263218E-3</v>
      </c>
      <c r="F1498" s="96">
        <f t="shared" si="460"/>
        <v>5.2914507880653572</v>
      </c>
      <c r="G1498" s="96">
        <f t="shared" si="461"/>
        <v>0.53153730605751692</v>
      </c>
      <c r="H1498" s="96">
        <f t="shared" si="468"/>
        <v>3.0356539362000664E-2</v>
      </c>
      <c r="I1498" s="96">
        <f t="shared" si="469"/>
        <v>1.2163578228616388E-2</v>
      </c>
      <c r="J1498" s="96">
        <f t="shared" si="462"/>
        <v>5.636399047792013E-2</v>
      </c>
      <c r="K1498" s="96">
        <f t="shared" si="470"/>
        <v>1.271026023323639E-2</v>
      </c>
      <c r="L1498" s="96">
        <f t="shared" si="471"/>
        <v>4.6483191137060667</v>
      </c>
      <c r="M1498" s="96">
        <f t="shared" si="463"/>
        <v>25.081834726565358</v>
      </c>
      <c r="N1498" s="96">
        <f t="shared" si="464"/>
        <v>2.41543502716081</v>
      </c>
      <c r="O1498" s="96">
        <f t="shared" si="472"/>
        <v>5.7656183726003993E-2</v>
      </c>
      <c r="P1498" s="96">
        <f t="shared" si="473"/>
        <v>5.7656183726003993E-2</v>
      </c>
      <c r="Q1498" s="96">
        <f t="shared" si="465"/>
        <v>0.26534023303229098</v>
      </c>
      <c r="R1498" s="96">
        <f t="shared" si="466"/>
        <v>4.5196175239529471E-3</v>
      </c>
      <c r="S1498" s="96">
        <f t="shared" si="474"/>
        <v>22.281227481396296</v>
      </c>
      <c r="T1498" s="96">
        <f t="shared" si="477"/>
        <v>502.35740737109006</v>
      </c>
      <c r="U1498" s="96">
        <f t="shared" si="477"/>
        <v>467.6082412155472</v>
      </c>
      <c r="V1498" s="32">
        <f t="shared" si="476"/>
        <v>1000.0000000000006</v>
      </c>
      <c r="W1498" s="100">
        <f>IF(A1498=1,((cPH1_+cPHr+(cNES*L1498+(cNES+cOSEX)*G1498+(cNES+cEREX)*H1498+(cNES+cHOEX)*I1498+(cNES+cNES)*S1498+(cNES+cOSEX)*N1498+(cNES+cEREX)*O1498+(cNES+cHOEX)*P1498)))/(1+cDR)^(A$6:A$65537 + 0.5),(cPHr+(cNES*L1498+(cNES+cOSEX)*G1498+(cNES+cEREX)*H1498+(cNES+cHOEX)*I1498+(cNES+cNES)*S1498+(cNES+cOSEX)*N1498+(cNES+cEREX)*O1498+(cNES+cHOEX)*P1498))/(1+cDR)^(((cycle + 0.5)/('Life tables'!$I$2/2))))</f>
        <v>256.54242901617931</v>
      </c>
      <c r="X1498" s="107">
        <f>((L1498+G1498+H1498+I1498+N1498+O1498+P1498+S1498)/('Life tables'!$I$2/2))/(1+oDR)^(((cycle + 0.5)/('Life tables'!$I$2/2)))</f>
        <v>0.49124099413956951</v>
      </c>
      <c r="Y1498" s="31">
        <f>((uNES*L1498+ uOCEX*G1498+uEREX*H1498+uHOEX*I1498+uNES*S1498+ uOCEX*N1498+uEREX*O1498+uHOEX*P1498)/('Life tables'!$I$2/2))/(1+oDR)^(((cycle + 0.5)/('Life tables'!$I$2/2)))</f>
        <v>0.32369683311673475</v>
      </c>
      <c r="Z1498" s="100">
        <f t="shared" si="467"/>
        <v>7208.2880683439098</v>
      </c>
      <c r="AA1498" s="107">
        <f>((L1498+G1498+H1498+I1498+N1498+O1498+P1498+S1498)/('Life tables'!$I$2/2))</f>
        <v>1.1520015731140123</v>
      </c>
      <c r="AB1498" s="31">
        <f>((uNES*L1498+ uOCEX*G1498+uEREX*H1498+uHOEX*I1498+uNES*S1498+ uOCEX*N1498+uEREX*O1498+uHOEX*P1498)/('Life tables'!$I$2/2))</f>
        <v>0.75909638122863099</v>
      </c>
    </row>
    <row r="1499" spans="1:28" x14ac:dyDescent="0.25">
      <c r="A1499" s="4">
        <v>1493</v>
      </c>
      <c r="C1499" s="105">
        <f>IF(male=0,VLOOKUP((($A$5:$A$1570/'Life tables'!$I$2)*2)+age,lifetable,13,1),IF(male=1,VLOOKUP((($A$5:$A$1570/'Life tables'!$I$2)*2)+age,lifetable,10,1),"error"))</f>
        <v>9.6093958858263218E-3</v>
      </c>
      <c r="F1499" s="96">
        <f t="shared" si="460"/>
        <v>5.2323480832476053</v>
      </c>
      <c r="G1499" s="96">
        <f t="shared" si="461"/>
        <v>0.52560031566342758</v>
      </c>
      <c r="H1499" s="96">
        <f t="shared" si="468"/>
        <v>3.0017472883437275E-2</v>
      </c>
      <c r="I1499" s="96">
        <f t="shared" si="469"/>
        <v>1.2027717497341139E-2</v>
      </c>
      <c r="J1499" s="96">
        <f t="shared" si="462"/>
        <v>5.5734434534759771E-2</v>
      </c>
      <c r="K1499" s="96">
        <f t="shared" si="470"/>
        <v>1.2568293353299394E-2</v>
      </c>
      <c r="L1499" s="96">
        <f t="shared" si="471"/>
        <v>4.5963998493153397</v>
      </c>
      <c r="M1499" s="96">
        <f t="shared" si="463"/>
        <v>24.802003330115706</v>
      </c>
      <c r="N1499" s="96">
        <f t="shared" si="464"/>
        <v>2.3884866573923129</v>
      </c>
      <c r="O1499" s="96">
        <f t="shared" si="472"/>
        <v>5.7012928932967777E-2</v>
      </c>
      <c r="P1499" s="96">
        <f t="shared" si="473"/>
        <v>5.7012928932967777E-2</v>
      </c>
      <c r="Q1499" s="96">
        <f t="shared" si="465"/>
        <v>0.26237990222901614</v>
      </c>
      <c r="R1499" s="96">
        <f t="shared" si="466"/>
        <v>4.4691933465778148E-3</v>
      </c>
      <c r="S1499" s="96">
        <f t="shared" si="474"/>
        <v>22.032641719281862</v>
      </c>
      <c r="T1499" s="96">
        <f t="shared" si="477"/>
        <v>502.67552170785382</v>
      </c>
      <c r="U1499" s="96">
        <f t="shared" si="477"/>
        <v>467.6252787022471</v>
      </c>
      <c r="V1499" s="32">
        <f t="shared" si="476"/>
        <v>1000.0000000000006</v>
      </c>
      <c r="W1499" s="100">
        <f>IF(A1499=1,((cPH1_+cPHr+(cNES*L1499+(cNES+cOSEX)*G1499+(cNES+cEREX)*H1499+(cNES+cHOEX)*I1499+(cNES+cNES)*S1499+(cNES+cOSEX)*N1499+(cNES+cEREX)*O1499+(cNES+cHOEX)*P1499)))/(1+cDR)^(A$6:A$65537 + 0.5),(cPHr+(cNES*L1499+(cNES+cOSEX)*G1499+(cNES+cEREX)*H1499+(cNES+cHOEX)*I1499+(cNES+cNES)*S1499+(cNES+cOSEX)*N1499+(cNES+cEREX)*O1499+(cNES+cHOEX)*P1499))/(1+cDR)^(((cycle + 0.5)/('Life tables'!$I$2/2))))</f>
        <v>253.1234498842916</v>
      </c>
      <c r="X1499" s="107">
        <f>((L1499+G1499+H1499+I1499+N1499+O1499+P1499+S1499)/('Life tables'!$I$2/2))/(1+oDR)^(((cycle + 0.5)/('Life tables'!$I$2/2)))</f>
        <v>0.48548193733157097</v>
      </c>
      <c r="Y1499" s="31">
        <f>((uNES*L1499+ uOCEX*G1499+uEREX*H1499+uHOEX*I1499+uNES*S1499+ uOCEX*N1499+uEREX*O1499+uHOEX*P1499)/('Life tables'!$I$2/2))/(1+oDR)^(((cycle + 0.5)/('Life tables'!$I$2/2)))</f>
        <v>0.31990197898178468</v>
      </c>
      <c r="Z1499" s="100">
        <f t="shared" si="467"/>
        <v>7128.1355197947769</v>
      </c>
      <c r="AA1499" s="107">
        <f>((L1499+G1499+H1499+I1499+N1499+O1499+P1499+S1499)/('Life tables'!$I$2/2))</f>
        <v>1.1391464452456483</v>
      </c>
      <c r="AB1499" s="31">
        <f>((uNES*L1499+ uOCEX*G1499+uEREX*H1499+uHOEX*I1499+uNES*S1499+ uOCEX*N1499+uEREX*O1499+uHOEX*P1499)/('Life tables'!$I$2/2))</f>
        <v>0.75062566526602303</v>
      </c>
    </row>
    <row r="1500" spans="1:28" x14ac:dyDescent="0.25">
      <c r="A1500" s="4">
        <v>1494</v>
      </c>
      <c r="C1500" s="105">
        <f>IF(male=0,VLOOKUP((($A$5:$A$1570/'Life tables'!$I$2)*2)+age,lifetable,13,1),IF(male=1,VLOOKUP((($A$5:$A$1570/'Life tables'!$I$2)*2)+age,lifetable,10,1),"error"))</f>
        <v>9.6093958858263218E-3</v>
      </c>
      <c r="F1500" s="96">
        <f t="shared" si="460"/>
        <v>5.1739073470604193</v>
      </c>
      <c r="G1500" s="96">
        <f t="shared" si="461"/>
        <v>0.51972982140370261</v>
      </c>
      <c r="H1500" s="96">
        <f t="shared" si="468"/>
        <v>2.9682204054629131E-2</v>
      </c>
      <c r="I1500" s="96">
        <f t="shared" si="469"/>
        <v>1.189337844840695E-2</v>
      </c>
      <c r="J1500" s="96">
        <f t="shared" si="462"/>
        <v>5.5111929813482473E-2</v>
      </c>
      <c r="K1500" s="96">
        <f t="shared" si="470"/>
        <v>1.2427916546462905E-2</v>
      </c>
      <c r="L1500" s="96">
        <f t="shared" si="471"/>
        <v>4.5450620967937354</v>
      </c>
      <c r="M1500" s="96">
        <f t="shared" si="463"/>
        <v>24.525292242839232</v>
      </c>
      <c r="N1500" s="96">
        <f t="shared" si="464"/>
        <v>2.3618387801577407</v>
      </c>
      <c r="O1500" s="96">
        <f t="shared" si="472"/>
        <v>5.6376846865568736E-2</v>
      </c>
      <c r="P1500" s="96">
        <f t="shared" si="473"/>
        <v>5.6376846865568736E-2</v>
      </c>
      <c r="Q1500" s="96">
        <f t="shared" si="465"/>
        <v>0.25945258111471209</v>
      </c>
      <c r="R1500" s="96">
        <f t="shared" si="466"/>
        <v>4.4193314328557611E-3</v>
      </c>
      <c r="S1500" s="96">
        <f t="shared" si="474"/>
        <v>21.786827856402788</v>
      </c>
      <c r="T1500" s="96">
        <f t="shared" si="477"/>
        <v>502.99008621878204</v>
      </c>
      <c r="U1500" s="96">
        <f t="shared" si="477"/>
        <v>467.64212595022644</v>
      </c>
      <c r="V1500" s="32">
        <f t="shared" si="476"/>
        <v>1000.0000000000007</v>
      </c>
      <c r="W1500" s="100">
        <f>IF(A1500=1,((cPH1_+cPHr+(cNES*L1500+(cNES+cOSEX)*G1500+(cNES+cEREX)*H1500+(cNES+cHOEX)*I1500+(cNES+cNES)*S1500+(cNES+cOSEX)*N1500+(cNES+cEREX)*O1500+(cNES+cHOEX)*P1500)))/(1+cDR)^(A$6:A$65537 + 0.5),(cPHr+(cNES*L1500+(cNES+cOSEX)*G1500+(cNES+cEREX)*H1500+(cNES+cHOEX)*I1500+(cNES+cNES)*S1500+(cNES+cOSEX)*N1500+(cNES+cEREX)*O1500+(cNES+cHOEX)*P1500))/(1+cDR)^(((cycle + 0.5)/('Life tables'!$I$2/2))))</f>
        <v>249.75014073677298</v>
      </c>
      <c r="X1500" s="107">
        <f>((L1500+G1500+H1500+I1500+N1500+O1500+P1500+S1500)/('Life tables'!$I$2/2))/(1+oDR)^(((cycle + 0.5)/('Life tables'!$I$2/2)))</f>
        <v>0.47979039873960094</v>
      </c>
      <c r="Y1500" s="31">
        <f>((uNES*L1500+ uOCEX*G1500+uEREX*H1500+uHOEX*I1500+uNES*S1500+ uOCEX*N1500+uEREX*O1500+uHOEX*P1500)/('Life tables'!$I$2/2))/(1+oDR)^(((cycle + 0.5)/('Life tables'!$I$2/2)))</f>
        <v>0.31615161503240585</v>
      </c>
      <c r="Z1500" s="100">
        <f t="shared" si="467"/>
        <v>7048.8771835612788</v>
      </c>
      <c r="AA1500" s="107">
        <f>((L1500+G1500+H1500+I1500+N1500+O1500+P1500+S1500)/('Life tables'!$I$2/2))</f>
        <v>1.1264347717902972</v>
      </c>
      <c r="AB1500" s="31">
        <f>((uNES*L1500+ uOCEX*G1500+uEREX*H1500+uHOEX*I1500+uNES*S1500+ uOCEX*N1500+uEREX*O1500+uHOEX*P1500)/('Life tables'!$I$2/2))</f>
        <v>0.74224947657496376</v>
      </c>
    </row>
    <row r="1501" spans="1:28" x14ac:dyDescent="0.25">
      <c r="A1501" s="4">
        <v>1495</v>
      </c>
      <c r="C1501" s="105">
        <f>IF(male=0,VLOOKUP((($A$5:$A$1570/'Life tables'!$I$2)*2)+age,lifetable,13,1),IF(male=1,VLOOKUP((($A$5:$A$1570/'Life tables'!$I$2)*2)+age,lifetable,10,1),"error"))</f>
        <v>9.6093958858263218E-3</v>
      </c>
      <c r="F1501" s="96">
        <f t="shared" si="460"/>
        <v>5.1161210859944468</v>
      </c>
      <c r="G1501" s="96">
        <f t="shared" si="461"/>
        <v>0.51392507053964454</v>
      </c>
      <c r="H1501" s="96">
        <f t="shared" si="468"/>
        <v>2.9350689886040709E-2</v>
      </c>
      <c r="I1501" s="96">
        <f t="shared" si="469"/>
        <v>1.1760543856313503E-2</v>
      </c>
      <c r="J1501" s="96">
        <f t="shared" si="462"/>
        <v>5.449639649399602E-2</v>
      </c>
      <c r="K1501" s="96">
        <f t="shared" si="470"/>
        <v>1.2289111813040677E-2</v>
      </c>
      <c r="L1501" s="96">
        <f t="shared" si="471"/>
        <v>4.494299273405411</v>
      </c>
      <c r="M1501" s="96">
        <f t="shared" si="463"/>
        <v>24.251666744997689</v>
      </c>
      <c r="N1501" s="96">
        <f t="shared" si="464"/>
        <v>2.3354880518710748</v>
      </c>
      <c r="O1501" s="96">
        <f t="shared" si="472"/>
        <v>5.5747857712755207E-2</v>
      </c>
      <c r="P1501" s="96">
        <f t="shared" si="473"/>
        <v>5.5747857712755207E-2</v>
      </c>
      <c r="Q1501" s="96">
        <f t="shared" si="465"/>
        <v>0.25655790238995546</v>
      </c>
      <c r="R1501" s="96">
        <f t="shared" si="466"/>
        <v>4.3700255264686513E-3</v>
      </c>
      <c r="S1501" s="96">
        <f t="shared" si="474"/>
        <v>21.543755049784679</v>
      </c>
      <c r="T1501" s="96">
        <f t="shared" si="477"/>
        <v>503.301140517666</v>
      </c>
      <c r="U1501" s="96">
        <f t="shared" si="477"/>
        <v>467.65878508756595</v>
      </c>
      <c r="V1501" s="32">
        <f t="shared" si="476"/>
        <v>1000.0000000000007</v>
      </c>
      <c r="W1501" s="100">
        <f>IF(A1501=1,((cPH1_+cPHr+(cNES*L1501+(cNES+cOSEX)*G1501+(cNES+cEREX)*H1501+(cNES+cHOEX)*I1501+(cNES+cNES)*S1501+(cNES+cOSEX)*N1501+(cNES+cEREX)*O1501+(cNES+cHOEX)*P1501)))/(1+cDR)^(A$6:A$65537 + 0.5),(cPHr+(cNES*L1501+(cNES+cOSEX)*G1501+(cNES+cEREX)*H1501+(cNES+cHOEX)*I1501+(cNES+cNES)*S1501+(cNES+cOSEX)*N1501+(cNES+cEREX)*O1501+(cNES+cHOEX)*P1501))/(1+cDR)^(((cycle + 0.5)/('Life tables'!$I$2/2))))</f>
        <v>246.42189151351309</v>
      </c>
      <c r="X1501" s="107">
        <f>((L1501+G1501+H1501+I1501+N1501+O1501+P1501+S1501)/('Life tables'!$I$2/2))/(1+oDR)^(((cycle + 0.5)/('Life tables'!$I$2/2)))</f>
        <v>0.47416558670348119</v>
      </c>
      <c r="Y1501" s="31">
        <f>((uNES*L1501+ uOCEX*G1501+uEREX*H1501+uHOEX*I1501+uNES*S1501+ uOCEX*N1501+uEREX*O1501+uHOEX*P1501)/('Life tables'!$I$2/2))/(1+oDR)^(((cycle + 0.5)/('Life tables'!$I$2/2)))</f>
        <v>0.31244521961728494</v>
      </c>
      <c r="Z1501" s="100">
        <f t="shared" si="467"/>
        <v>6970.5030898111681</v>
      </c>
      <c r="AA1501" s="107">
        <f>((L1501+G1501+H1501+I1501+N1501+O1501+P1501+S1501)/('Life tables'!$I$2/2))</f>
        <v>1.1138649516911669</v>
      </c>
      <c r="AB1501" s="31">
        <f>((uNES*L1501+ uOCEX*G1501+uEREX*H1501+uHOEX*I1501+uNES*S1501+ uOCEX*N1501+uEREX*O1501+uHOEX*P1501)/('Life tables'!$I$2/2))</f>
        <v>0.73396676016637641</v>
      </c>
    </row>
    <row r="1502" spans="1:28" x14ac:dyDescent="0.25">
      <c r="A1502" s="4">
        <v>1496</v>
      </c>
      <c r="C1502" s="105">
        <f>IF(male=0,VLOOKUP((($A$5:$A$1570/'Life tables'!$I$2)*2)+age,lifetable,13,1),IF(male=1,VLOOKUP((($A$5:$A$1570/'Life tables'!$I$2)*2)+age,lifetable,10,1),"error"))</f>
        <v>9.6093958858263218E-3</v>
      </c>
      <c r="F1502" s="96">
        <f t="shared" si="460"/>
        <v>5.0589818948038623</v>
      </c>
      <c r="G1502" s="96">
        <f t="shared" si="461"/>
        <v>0.50818531919881171</v>
      </c>
      <c r="H1502" s="96">
        <f t="shared" si="468"/>
        <v>2.902288789449577E-2</v>
      </c>
      <c r="I1502" s="96">
        <f t="shared" si="469"/>
        <v>1.1629196698453862E-2</v>
      </c>
      <c r="J1502" s="96">
        <f t="shared" si="462"/>
        <v>5.3887755696382232E-2</v>
      </c>
      <c r="K1502" s="96">
        <f t="shared" si="470"/>
        <v>1.2151861365358728E-2</v>
      </c>
      <c r="L1502" s="96">
        <f t="shared" si="471"/>
        <v>4.4441048739503604</v>
      </c>
      <c r="M1502" s="96">
        <f t="shared" si="463"/>
        <v>23.981092499964813</v>
      </c>
      <c r="N1502" s="96">
        <f t="shared" si="464"/>
        <v>2.3094311658408122</v>
      </c>
      <c r="O1502" s="96">
        <f t="shared" si="472"/>
        <v>5.5125882544143745E-2</v>
      </c>
      <c r="P1502" s="96">
        <f t="shared" si="473"/>
        <v>5.5125882544143745E-2</v>
      </c>
      <c r="Q1502" s="96">
        <f t="shared" si="465"/>
        <v>0.25369550280825659</v>
      </c>
      <c r="R1502" s="96">
        <f t="shared" si="466"/>
        <v>4.3212694401331608E-3</v>
      </c>
      <c r="S1502" s="96">
        <f t="shared" si="474"/>
        <v>21.303392796787321</v>
      </c>
      <c r="T1502" s="96">
        <f t="shared" si="477"/>
        <v>503.60872377617062</v>
      </c>
      <c r="U1502" s="96">
        <f t="shared" si="477"/>
        <v>467.67525821837143</v>
      </c>
      <c r="V1502" s="32">
        <f t="shared" si="476"/>
        <v>1000.0000000000007</v>
      </c>
      <c r="W1502" s="100">
        <f>IF(A1502=1,((cPH1_+cPHr+(cNES*L1502+(cNES+cOSEX)*G1502+(cNES+cEREX)*H1502+(cNES+cHOEX)*I1502+(cNES+cNES)*S1502+(cNES+cOSEX)*N1502+(cNES+cEREX)*O1502+(cNES+cHOEX)*P1502)))/(1+cDR)^(A$6:A$65537 + 0.5),(cPHr+(cNES*L1502+(cNES+cOSEX)*G1502+(cNES+cEREX)*H1502+(cNES+cHOEX)*I1502+(cNES+cNES)*S1502+(cNES+cOSEX)*N1502+(cNES+cEREX)*O1502+(cNES+cHOEX)*P1502))/(1+cDR)^(((cycle + 0.5)/('Life tables'!$I$2/2))))</f>
        <v>243.13810029337736</v>
      </c>
      <c r="X1502" s="107">
        <f>((L1502+G1502+H1502+I1502+N1502+O1502+P1502+S1502)/('Life tables'!$I$2/2))/(1+oDR)^(((cycle + 0.5)/('Life tables'!$I$2/2)))</f>
        <v>0.46860671884923122</v>
      </c>
      <c r="Y1502" s="31">
        <f>((uNES*L1502+ uOCEX*G1502+uEREX*H1502+uHOEX*I1502+uNES*S1502+ uOCEX*N1502+uEREX*O1502+uHOEX*P1502)/('Life tables'!$I$2/2))/(1+oDR)^(((cycle + 0.5)/('Life tables'!$I$2/2)))</f>
        <v>0.30878227720400092</v>
      </c>
      <c r="Z1502" s="100">
        <f t="shared" si="467"/>
        <v>6893.0033795927211</v>
      </c>
      <c r="AA1502" s="107">
        <f>((L1502+G1502+H1502+I1502+N1502+O1502+P1502+S1502)/('Life tables'!$I$2/2))</f>
        <v>1.1014354017693126</v>
      </c>
      <c r="AB1502" s="31">
        <f>((uNES*L1502+ uOCEX*G1502+uEREX*H1502+uHOEX*I1502+uNES*S1502+ uOCEX*N1502+uEREX*O1502+uHOEX*P1502)/('Life tables'!$I$2/2))</f>
        <v>0.72577647283127511</v>
      </c>
    </row>
    <row r="1503" spans="1:28" x14ac:dyDescent="0.25">
      <c r="A1503" s="4">
        <v>1497</v>
      </c>
      <c r="C1503" s="105">
        <f>IF(male=0,VLOOKUP((($A$5:$A$1570/'Life tables'!$I$2)*2)+age,lifetable,13,1),IF(male=1,VLOOKUP((($A$5:$A$1570/'Life tables'!$I$2)*2)+age,lifetable,10,1),"error"))</f>
        <v>9.6093958858263218E-3</v>
      </c>
      <c r="F1503" s="96">
        <f t="shared" si="460"/>
        <v>5.0024824553192913</v>
      </c>
      <c r="G1503" s="96">
        <f t="shared" si="461"/>
        <v>0.50250983225577461</v>
      </c>
      <c r="H1503" s="96">
        <f t="shared" si="468"/>
        <v>2.8698756096367219E-2</v>
      </c>
      <c r="I1503" s="96">
        <f t="shared" si="469"/>
        <v>1.1499320152385705E-2</v>
      </c>
      <c r="J1503" s="96">
        <f t="shared" si="462"/>
        <v>5.3285929468252363E-2</v>
      </c>
      <c r="K1503" s="96">
        <f t="shared" si="470"/>
        <v>1.201614762490392E-2</v>
      </c>
      <c r="L1503" s="96">
        <f t="shared" si="471"/>
        <v>4.3944724697216078</v>
      </c>
      <c r="M1503" s="96">
        <f t="shared" si="463"/>
        <v>23.713535550139252</v>
      </c>
      <c r="N1503" s="96">
        <f t="shared" si="464"/>
        <v>2.2836648518763685</v>
      </c>
      <c r="O1503" s="96">
        <f t="shared" si="472"/>
        <v>5.4510843300624091E-2</v>
      </c>
      <c r="P1503" s="96">
        <f t="shared" si="473"/>
        <v>5.4510843300624091E-2</v>
      </c>
      <c r="Q1503" s="96">
        <f t="shared" si="465"/>
        <v>0.25086502313282322</v>
      </c>
      <c r="R1503" s="96">
        <f t="shared" si="466"/>
        <v>4.2730570548643026E-3</v>
      </c>
      <c r="S1503" s="96">
        <f t="shared" si="474"/>
        <v>21.065710931473948</v>
      </c>
      <c r="T1503" s="96">
        <f t="shared" si="477"/>
        <v>503.91287472877167</v>
      </c>
      <c r="U1503" s="96">
        <f t="shared" si="477"/>
        <v>467.69154742305119</v>
      </c>
      <c r="V1503" s="32">
        <f t="shared" si="476"/>
        <v>1000.0000000000005</v>
      </c>
      <c r="W1503" s="100">
        <f>IF(A1503=1,((cPH1_+cPHr+(cNES*L1503+(cNES+cOSEX)*G1503+(cNES+cEREX)*H1503+(cNES+cHOEX)*I1503+(cNES+cNES)*S1503+(cNES+cOSEX)*N1503+(cNES+cEREX)*O1503+(cNES+cHOEX)*P1503)))/(1+cDR)^(A$6:A$65537 + 0.5),(cPHr+(cNES*L1503+(cNES+cOSEX)*G1503+(cNES+cEREX)*H1503+(cNES+cHOEX)*I1503+(cNES+cNES)*S1503+(cNES+cOSEX)*N1503+(cNES+cEREX)*O1503+(cNES+cHOEX)*P1503))/(1+cDR)^(((cycle + 0.5)/('Life tables'!$I$2/2))))</f>
        <v>239.89817318611367</v>
      </c>
      <c r="X1503" s="107">
        <f>((L1503+G1503+H1503+I1503+N1503+O1503+P1503+S1503)/('Life tables'!$I$2/2))/(1+oDR)^(((cycle + 0.5)/('Life tables'!$I$2/2)))</f>
        <v>0.4631130219799699</v>
      </c>
      <c r="Y1503" s="31">
        <f>((uNES*L1503+ uOCEX*G1503+uEREX*H1503+uHOEX*I1503+uNES*S1503+ uOCEX*N1503+uEREX*O1503+uHOEX*P1503)/('Life tables'!$I$2/2))/(1+oDR)^(((cycle + 0.5)/('Life tables'!$I$2/2)))</f>
        <v>0.30516227830714321</v>
      </c>
      <c r="Z1503" s="100">
        <f t="shared" si="467"/>
        <v>6816.368303613599</v>
      </c>
      <c r="AA1503" s="107">
        <f>((L1503+G1503+H1503+I1503+N1503+O1503+P1503+S1503)/('Life tables'!$I$2/2))</f>
        <v>1.0891445565236189</v>
      </c>
      <c r="AB1503" s="31">
        <f>((uNES*L1503+ uOCEX*G1503+uEREX*H1503+uHOEX*I1503+uNES*S1503+ uOCEX*N1503+uEREX*O1503+uHOEX*P1503)/('Life tables'!$I$2/2))</f>
        <v>0.71767758300898254</v>
      </c>
    </row>
    <row r="1504" spans="1:28" x14ac:dyDescent="0.25">
      <c r="A1504" s="4">
        <v>1498</v>
      </c>
      <c r="C1504" s="105">
        <f>IF(male=0,VLOOKUP((($A$5:$A$1570/'Life tables'!$I$2)*2)+age,lifetable,13,1),IF(male=1,VLOOKUP((($A$5:$A$1570/'Life tables'!$I$2)*2)+age,lifetable,10,1),"error"))</f>
        <v>9.6093958858263218E-3</v>
      </c>
      <c r="F1504" s="96">
        <f t="shared" si="460"/>
        <v>4.9466155352827785</v>
      </c>
      <c r="G1504" s="96">
        <f t="shared" si="461"/>
        <v>0.49689788321508516</v>
      </c>
      <c r="H1504" s="96">
        <f t="shared" si="468"/>
        <v>2.8378253000893434E-2</v>
      </c>
      <c r="I1504" s="96">
        <f t="shared" si="469"/>
        <v>1.1370897593153243E-2</v>
      </c>
      <c r="J1504" s="96">
        <f t="shared" si="462"/>
        <v>5.2690840772337266E-2</v>
      </c>
      <c r="K1504" s="96">
        <f t="shared" si="470"/>
        <v>1.1881953219525522E-2</v>
      </c>
      <c r="L1504" s="96">
        <f t="shared" si="471"/>
        <v>4.3453957074817842</v>
      </c>
      <c r="M1504" s="96">
        <f t="shared" si="463"/>
        <v>23.448962312894921</v>
      </c>
      <c r="N1504" s="96">
        <f t="shared" si="464"/>
        <v>2.2581858758980911</v>
      </c>
      <c r="O1504" s="96">
        <f t="shared" si="472"/>
        <v>5.3902662785050154E-2</v>
      </c>
      <c r="P1504" s="96">
        <f t="shared" si="473"/>
        <v>5.3902662785050154E-2</v>
      </c>
      <c r="Q1504" s="96">
        <f t="shared" si="465"/>
        <v>0.2480661080937186</v>
      </c>
      <c r="R1504" s="96">
        <f t="shared" si="466"/>
        <v>4.2253823192457017E-3</v>
      </c>
      <c r="S1504" s="96">
        <f t="shared" si="474"/>
        <v>20.830679621013765</v>
      </c>
      <c r="T1504" s="96">
        <f t="shared" si="477"/>
        <v>504.21363167763775</v>
      </c>
      <c r="U1504" s="96">
        <f t="shared" si="477"/>
        <v>467.70765475858997</v>
      </c>
      <c r="V1504" s="32">
        <f t="shared" si="476"/>
        <v>1000.0000000000007</v>
      </c>
      <c r="W1504" s="100">
        <f>IF(A1504=1,((cPH1_+cPHr+(cNES*L1504+(cNES+cOSEX)*G1504+(cNES+cEREX)*H1504+(cNES+cHOEX)*I1504+(cNES+cNES)*S1504+(cNES+cOSEX)*N1504+(cNES+cEREX)*O1504+(cNES+cHOEX)*P1504)))/(1+cDR)^(A$6:A$65537 + 0.5),(cPHr+(cNES*L1504+(cNES+cOSEX)*G1504+(cNES+cEREX)*H1504+(cNES+cHOEX)*I1504+(cNES+cNES)*S1504+(cNES+cOSEX)*N1504+(cNES+cEREX)*O1504+(cNES+cHOEX)*P1504))/(1+cDR)^(((cycle + 0.5)/('Life tables'!$I$2/2))))</f>
        <v>236.70152422567082</v>
      </c>
      <c r="X1504" s="107">
        <f>((L1504+G1504+H1504+I1504+N1504+O1504+P1504+S1504)/('Life tables'!$I$2/2))/(1+oDR)^(((cycle + 0.5)/('Life tables'!$I$2/2)))</f>
        <v>0.45768373196810636</v>
      </c>
      <c r="Y1504" s="31">
        <f>((uNES*L1504+ uOCEX*G1504+uEREX*H1504+uHOEX*I1504+uNES*S1504+ uOCEX*N1504+uEREX*O1504+uHOEX*P1504)/('Life tables'!$I$2/2))/(1+oDR)^(((cycle + 0.5)/('Life tables'!$I$2/2)))</f>
        <v>0.30158471941727594</v>
      </c>
      <c r="Z1504" s="100">
        <f t="shared" si="467"/>
        <v>6740.5882210326236</v>
      </c>
      <c r="AA1504" s="107">
        <f>((L1504+G1504+H1504+I1504+N1504+O1504+P1504+S1504)/('Life tables'!$I$2/2))</f>
        <v>1.0769908679330407</v>
      </c>
      <c r="AB1504" s="31">
        <f>((uNES*L1504+ uOCEX*G1504+uEREX*H1504+uHOEX*I1504+uNES*S1504+ uOCEX*N1504+uEREX*O1504+uHOEX*P1504)/('Life tables'!$I$2/2))</f>
        <v>0.70966907065682738</v>
      </c>
    </row>
    <row r="1505" spans="1:28" x14ac:dyDescent="0.25">
      <c r="A1505" s="4">
        <v>1499</v>
      </c>
      <c r="C1505" s="105">
        <f>IF(male=0,VLOOKUP((($A$5:$A$1570/'Life tables'!$I$2)*2)+age,lifetable,13,1),IF(male=1,VLOOKUP((($A$5:$A$1570/'Life tables'!$I$2)*2)+age,lifetable,10,1),"error"))</f>
        <v>9.6093958858263218E-3</v>
      </c>
      <c r="F1505" s="96">
        <f t="shared" si="460"/>
        <v>4.8913739872041742</v>
      </c>
      <c r="G1505" s="96">
        <f t="shared" si="461"/>
        <v>0.49134875409639905</v>
      </c>
      <c r="H1505" s="96">
        <f t="shared" si="468"/>
        <v>2.806133760361746E-2</v>
      </c>
      <c r="I1505" s="96">
        <f t="shared" si="469"/>
        <v>1.1243912590658371E-2</v>
      </c>
      <c r="J1505" s="96">
        <f t="shared" si="462"/>
        <v>5.2102413474305762E-2</v>
      </c>
      <c r="K1505" s="96">
        <f t="shared" si="470"/>
        <v>1.1749260980688202E-2</v>
      </c>
      <c r="L1505" s="96">
        <f t="shared" si="471"/>
        <v>4.2968683084585049</v>
      </c>
      <c r="M1505" s="96">
        <f t="shared" si="463"/>
        <v>23.187339576568696</v>
      </c>
      <c r="N1505" s="96">
        <f t="shared" si="464"/>
        <v>2.2329910395508636</v>
      </c>
      <c r="O1505" s="96">
        <f t="shared" si="472"/>
        <v>5.3301264653016843E-2</v>
      </c>
      <c r="P1505" s="96">
        <f t="shared" si="473"/>
        <v>5.3301264653016843E-2</v>
      </c>
      <c r="Q1505" s="96">
        <f t="shared" si="465"/>
        <v>0.24529840634541628</v>
      </c>
      <c r="R1505" s="96">
        <f t="shared" si="466"/>
        <v>4.1782392487066016E-3</v>
      </c>
      <c r="S1505" s="96">
        <f t="shared" si="474"/>
        <v>20.598269362117676</v>
      </c>
      <c r="T1505" s="96">
        <f t="shared" si="477"/>
        <v>504.51103249745745</v>
      </c>
      <c r="U1505" s="96">
        <f t="shared" si="477"/>
        <v>467.72358225881936</v>
      </c>
      <c r="V1505" s="32">
        <f t="shared" si="476"/>
        <v>1000.0000000000005</v>
      </c>
      <c r="W1505" s="100">
        <f>IF(A1505=1,((cPH1_+cPHr+(cNES*L1505+(cNES+cOSEX)*G1505+(cNES+cEREX)*H1505+(cNES+cHOEX)*I1505+(cNES+cNES)*S1505+(cNES+cOSEX)*N1505+(cNES+cEREX)*O1505+(cNES+cHOEX)*P1505)))/(1+cDR)^(A$6:A$65537 + 0.5),(cPHr+(cNES*L1505+(cNES+cOSEX)*G1505+(cNES+cEREX)*H1505+(cNES+cHOEX)*I1505+(cNES+cNES)*S1505+(cNES+cOSEX)*N1505+(cNES+cEREX)*O1505+(cNES+cHOEX)*P1505))/(1+cDR)^(((cycle + 0.5)/('Life tables'!$I$2/2))))</f>
        <v>233.54757526491426</v>
      </c>
      <c r="X1505" s="107">
        <f>((L1505+G1505+H1505+I1505+N1505+O1505+P1505+S1505)/('Life tables'!$I$2/2))/(1+oDR)^(((cycle + 0.5)/('Life tables'!$I$2/2)))</f>
        <v>0.45231809364880565</v>
      </c>
      <c r="Y1505" s="31">
        <f>((uNES*L1505+ uOCEX*G1505+uEREX*H1505+uHOEX*I1505+uNES*S1505+ uOCEX*N1505+uEREX*O1505+uHOEX*P1505)/('Life tables'!$I$2/2))/(1+oDR)^(((cycle + 0.5)/('Life tables'!$I$2/2)))</f>
        <v>0.29804910293074416</v>
      </c>
      <c r="Z1505" s="100">
        <f t="shared" si="467"/>
        <v>6665.6535982643654</v>
      </c>
      <c r="AA1505" s="107">
        <f>((L1505+G1505+H1505+I1505+N1505+O1505+P1505+S1505)/('Life tables'!$I$2/2))</f>
        <v>1.0649728052610714</v>
      </c>
      <c r="AB1505" s="31">
        <f>((uNES*L1505+ uOCEX*G1505+uEREX*H1505+uHOEX*I1505+uNES*S1505+ uOCEX*N1505+uEREX*O1505+uHOEX*P1505)/('Life tables'!$I$2/2))</f>
        <v>0.70174992712131268</v>
      </c>
    </row>
    <row r="1506" spans="1:28" x14ac:dyDescent="0.25">
      <c r="A1506" s="4">
        <v>1500</v>
      </c>
      <c r="C1506" s="105">
        <f>IF(male=0,VLOOKUP((($A$5:$A$1570/'Life tables'!$I$2)*2)+age,lifetable,13,1),IF(male=1,VLOOKUP((($A$5:$A$1570/'Life tables'!$I$2)*2)+age,lifetable,10,1),"error"))</f>
        <v>9.6093958858263218E-3</v>
      </c>
      <c r="F1506" s="96">
        <f t="shared" si="460"/>
        <v>4.8367507472383338</v>
      </c>
      <c r="G1506" s="96">
        <f t="shared" si="461"/>
        <v>0.48586173532168764</v>
      </c>
      <c r="H1506" s="96">
        <f t="shared" si="468"/>
        <v>2.774796937994561E-2</v>
      </c>
      <c r="I1506" s="96">
        <f t="shared" si="469"/>
        <v>1.1118348907079655E-2</v>
      </c>
      <c r="J1506" s="96">
        <f t="shared" si="462"/>
        <v>5.1520572330804648E-2</v>
      </c>
      <c r="K1506" s="96">
        <f t="shared" si="470"/>
        <v>1.1618053940775015E-2</v>
      </c>
      <c r="L1506" s="96">
        <f t="shared" si="471"/>
        <v>4.2488840673580412</v>
      </c>
      <c r="M1506" s="96">
        <f t="shared" si="463"/>
        <v>22.928634496485419</v>
      </c>
      <c r="N1506" s="96">
        <f t="shared" si="464"/>
        <v>2.2080771798213061</v>
      </c>
      <c r="O1506" s="96">
        <f t="shared" si="472"/>
        <v>5.2706573403722631E-2</v>
      </c>
      <c r="P1506" s="96">
        <f t="shared" si="473"/>
        <v>5.2706573403722631E-2</v>
      </c>
      <c r="Q1506" s="96">
        <f t="shared" si="465"/>
        <v>0.24256157042474774</v>
      </c>
      <c r="R1506" s="96">
        <f t="shared" si="466"/>
        <v>4.1316219248055865E-3</v>
      </c>
      <c r="S1506" s="96">
        <f t="shared" si="474"/>
        <v>20.368450977507116</v>
      </c>
      <c r="T1506" s="96">
        <f t="shared" si="477"/>
        <v>504.80511464021299</v>
      </c>
      <c r="U1506" s="96">
        <f t="shared" si="477"/>
        <v>467.73933193468497</v>
      </c>
      <c r="V1506" s="32">
        <f t="shared" si="476"/>
        <v>1000.0000000000006</v>
      </c>
      <c r="W1506" s="100">
        <f>IF(A1506=1,((cPH1_+cPHr+(cNES*L1506+(cNES+cOSEX)*G1506+(cNES+cEREX)*H1506+(cNES+cHOEX)*I1506+(cNES+cNES)*S1506+(cNES+cOSEX)*N1506+(cNES+cEREX)*O1506+(cNES+cHOEX)*P1506)))/(1+cDR)^(A$6:A$65537 + 0.5),(cPHr+(cNES*L1506+(cNES+cOSEX)*G1506+(cNES+cEREX)*H1506+(cNES+cHOEX)*I1506+(cNES+cNES)*S1506+(cNES+cOSEX)*N1506+(cNES+cEREX)*O1506+(cNES+cHOEX)*P1506))/(1+cDR)^(((cycle + 0.5)/('Life tables'!$I$2/2))))</f>
        <v>230.43575587171875</v>
      </c>
      <c r="X1506" s="107">
        <f>((L1506+G1506+H1506+I1506+N1506+O1506+P1506+S1506)/('Life tables'!$I$2/2))/(1+oDR)^(((cycle + 0.5)/('Life tables'!$I$2/2)))</f>
        <v>0.44701536071471043</v>
      </c>
      <c r="Y1506" s="31">
        <f>((uNES*L1506+ uOCEX*G1506+uEREX*H1506+uHOEX*I1506+uNES*S1506+ uOCEX*N1506+uEREX*O1506+uHOEX*P1506)/('Life tables'!$I$2/2))/(1+oDR)^(((cycle + 0.5)/('Life tables'!$I$2/2)))</f>
        <v>0.29455493708030767</v>
      </c>
      <c r="Z1506" s="100">
        <f t="shared" si="467"/>
        <v>6591.5550077964263</v>
      </c>
      <c r="AA1506" s="107">
        <f>((L1506+G1506+H1506+I1506+N1506+O1506+P1506+S1506)/('Life tables'!$I$2/2))</f>
        <v>1.0530888548624118</v>
      </c>
      <c r="AB1506" s="31">
        <f>((uNES*L1506+ uOCEX*G1506+uEREX*H1506+uHOEX*I1506+uNES*S1506+ uOCEX*N1506+uEREX*O1506+uHOEX*P1506)/('Life tables'!$I$2/2))</f>
        <v>0.69391915501073542</v>
      </c>
    </row>
    <row r="1507" spans="1:28" x14ac:dyDescent="0.25">
      <c r="A1507" s="4">
        <v>1501</v>
      </c>
      <c r="C1507" s="105">
        <f>IF(male=0,VLOOKUP((($A$5:$A$1570/'Life tables'!$I$2)*2)+age,lifetable,13,1),IF(male=1,VLOOKUP((($A$5:$A$1570/'Life tables'!$I$2)*2)+age,lifetable,10,1),"error"))</f>
        <v>9.6093958858263218E-3</v>
      </c>
      <c r="F1507" s="96">
        <f t="shared" si="460"/>
        <v>4.7827388340825365</v>
      </c>
      <c r="G1507" s="96">
        <f t="shared" si="461"/>
        <v>0.48043612560448157</v>
      </c>
      <c r="H1507" s="96">
        <f t="shared" si="468"/>
        <v>2.7438108278822079E-2</v>
      </c>
      <c r="I1507" s="96">
        <f t="shared" si="469"/>
        <v>1.0994190494337811E-2</v>
      </c>
      <c r="J1507" s="96">
        <f t="shared" si="462"/>
        <v>5.0945242977714203E-2</v>
      </c>
      <c r="K1507" s="96">
        <f t="shared" si="470"/>
        <v>1.1488315330438974E-2</v>
      </c>
      <c r="L1507" s="96">
        <f t="shared" si="471"/>
        <v>4.2014368513967417</v>
      </c>
      <c r="M1507" s="96">
        <f t="shared" si="463"/>
        <v>22.672814591020082</v>
      </c>
      <c r="N1507" s="96">
        <f t="shared" si="464"/>
        <v>2.1834411686585553</v>
      </c>
      <c r="O1507" s="96">
        <f t="shared" si="472"/>
        <v>5.2118514370917648E-2</v>
      </c>
      <c r="P1507" s="96">
        <f t="shared" si="473"/>
        <v>5.2118514370917648E-2</v>
      </c>
      <c r="Q1507" s="96">
        <f t="shared" si="465"/>
        <v>0.23985525670924523</v>
      </c>
      <c r="R1507" s="96">
        <f t="shared" si="466"/>
        <v>4.0855244945210093E-3</v>
      </c>
      <c r="S1507" s="96">
        <f t="shared" si="474"/>
        <v>20.141195612415924</v>
      </c>
      <c r="T1507" s="96">
        <f t="shared" si="477"/>
        <v>505.09591513989994</v>
      </c>
      <c r="U1507" s="96">
        <f t="shared" si="477"/>
        <v>467.75490577450995</v>
      </c>
      <c r="V1507" s="32">
        <f t="shared" si="476"/>
        <v>1000.0000000000007</v>
      </c>
      <c r="W1507" s="100">
        <f>IF(A1507=1,((cPH1_+cPHr+(cNES*L1507+(cNES+cOSEX)*G1507+(cNES+cEREX)*H1507+(cNES+cHOEX)*I1507+(cNES+cNES)*S1507+(cNES+cOSEX)*N1507+(cNES+cEREX)*O1507+(cNES+cHOEX)*P1507)))/(1+cDR)^(A$6:A$65537 + 0.5),(cPHr+(cNES*L1507+(cNES+cOSEX)*G1507+(cNES+cEREX)*H1507+(cNES+cHOEX)*I1507+(cNES+cNES)*S1507+(cNES+cOSEX)*N1507+(cNES+cEREX)*O1507+(cNES+cHOEX)*P1507))/(1+cDR)^(((cycle + 0.5)/('Life tables'!$I$2/2))))</f>
        <v>227.36550322642316</v>
      </c>
      <c r="X1507" s="107">
        <f>((L1507+G1507+H1507+I1507+N1507+O1507+P1507+S1507)/('Life tables'!$I$2/2))/(1+oDR)^(((cycle + 0.5)/('Life tables'!$I$2/2)))</f>
        <v>0.4417747956119083</v>
      </c>
      <c r="Y1507" s="31">
        <f>((uNES*L1507+ uOCEX*G1507+uEREX*H1507+uHOEX*I1507+uNES*S1507+ uOCEX*N1507+uEREX*O1507+uHOEX*P1507)/('Life tables'!$I$2/2))/(1+oDR)^(((cycle + 0.5)/('Life tables'!$I$2/2)))</f>
        <v>0.29110173586659382</v>
      </c>
      <c r="Z1507" s="100">
        <f t="shared" si="467"/>
        <v>6518.2831270193064</v>
      </c>
      <c r="AA1507" s="107">
        <f>((L1507+G1507+H1507+I1507+N1507+O1507+P1507+S1507)/('Life tables'!$I$2/2))</f>
        <v>1.0413375199918184</v>
      </c>
      <c r="AB1507" s="31">
        <f>((uNES*L1507+ uOCEX*G1507+uEREX*H1507+uHOEX*I1507+uNES*S1507+ uOCEX*N1507+uEREX*O1507+uHOEX*P1507)/('Life tables'!$I$2/2))</f>
        <v>0.68617576806923886</v>
      </c>
    </row>
    <row r="1508" spans="1:28" x14ac:dyDescent="0.25">
      <c r="A1508" s="4">
        <v>1502</v>
      </c>
      <c r="C1508" s="105">
        <f>IF(male=0,VLOOKUP((($A$5:$A$1570/'Life tables'!$I$2)*2)+age,lifetable,13,1),IF(male=1,VLOOKUP((($A$5:$A$1570/'Life tables'!$I$2)*2)+age,lifetable,10,1),"error"))</f>
        <v>9.6093958858263218E-3</v>
      </c>
      <c r="F1508" s="96">
        <f t="shared" si="460"/>
        <v>4.7293313478935799</v>
      </c>
      <c r="G1508" s="96">
        <f t="shared" si="461"/>
        <v>0.47507123184109062</v>
      </c>
      <c r="H1508" s="96">
        <f t="shared" si="468"/>
        <v>2.7131714716516393E-2</v>
      </c>
      <c r="I1508" s="96">
        <f t="shared" si="469"/>
        <v>1.0871421491606399E-2</v>
      </c>
      <c r="J1508" s="96">
        <f t="shared" si="462"/>
        <v>5.0376351918613067E-2</v>
      </c>
      <c r="K1508" s="96">
        <f t="shared" si="470"/>
        <v>1.136002857600186E-2</v>
      </c>
      <c r="L1508" s="96">
        <f t="shared" si="471"/>
        <v>4.1545205993497518</v>
      </c>
      <c r="M1508" s="96">
        <f t="shared" si="463"/>
        <v>22.419847737697115</v>
      </c>
      <c r="N1508" s="96">
        <f t="shared" si="464"/>
        <v>2.1590799125986155</v>
      </c>
      <c r="O1508" s="96">
        <f t="shared" si="472"/>
        <v>5.1537013713936985E-2</v>
      </c>
      <c r="P1508" s="96">
        <f t="shared" si="473"/>
        <v>5.1537013713936985E-2</v>
      </c>
      <c r="Q1508" s="96">
        <f t="shared" si="465"/>
        <v>0.2371791253758756</v>
      </c>
      <c r="R1508" s="96">
        <f t="shared" si="466"/>
        <v>4.0399411695481047E-3</v>
      </c>
      <c r="S1508" s="96">
        <f t="shared" si="474"/>
        <v>19.916474731125202</v>
      </c>
      <c r="T1508" s="96">
        <f t="shared" si="477"/>
        <v>505.3834706171944</v>
      </c>
      <c r="U1508" s="96">
        <f t="shared" si="477"/>
        <v>467.7703057442555</v>
      </c>
      <c r="V1508" s="32">
        <f t="shared" si="476"/>
        <v>1000.0000000000005</v>
      </c>
      <c r="W1508" s="100">
        <f>IF(A1508=1,((cPH1_+cPHr+(cNES*L1508+(cNES+cOSEX)*G1508+(cNES+cEREX)*H1508+(cNES+cHOEX)*I1508+(cNES+cNES)*S1508+(cNES+cOSEX)*N1508+(cNES+cEREX)*O1508+(cNES+cHOEX)*P1508)))/(1+cDR)^(A$6:A$65537 + 0.5),(cPHr+(cNES*L1508+(cNES+cOSEX)*G1508+(cNES+cEREX)*H1508+(cNES+cHOEX)*I1508+(cNES+cNES)*S1508+(cNES+cOSEX)*N1508+(cNES+cEREX)*O1508+(cNES+cHOEX)*P1508))/(1+cDR)^(((cycle + 0.5)/('Life tables'!$I$2/2))))</f>
        <v>224.33626202063016</v>
      </c>
      <c r="X1508" s="107">
        <f>((L1508+G1508+H1508+I1508+N1508+O1508+P1508+S1508)/('Life tables'!$I$2/2))/(1+oDR)^(((cycle + 0.5)/('Life tables'!$I$2/2)))</f>
        <v>0.43659566943712691</v>
      </c>
      <c r="Y1508" s="31">
        <f>((uNES*L1508+ uOCEX*G1508+uEREX*H1508+uHOEX*I1508+uNES*S1508+ uOCEX*N1508+uEREX*O1508+uHOEX*P1508)/('Life tables'!$I$2/2))/(1+oDR)^(((cycle + 0.5)/('Life tables'!$I$2/2)))</f>
        <v>0.28768901899035965</v>
      </c>
      <c r="Z1508" s="100">
        <f t="shared" si="467"/>
        <v>6445.8287370687467</v>
      </c>
      <c r="AA1508" s="107">
        <f>((L1508+G1508+H1508+I1508+N1508+O1508+P1508+S1508)/('Life tables'!$I$2/2))</f>
        <v>1.0297173206151042</v>
      </c>
      <c r="AB1508" s="31">
        <f>((uNES*L1508+ uOCEX*G1508+uEREX*H1508+uHOEX*I1508+uNES*S1508+ uOCEX*N1508+uEREX*O1508+uHOEX*P1508)/('Life tables'!$I$2/2))</f>
        <v>0.67851879105228174</v>
      </c>
    </row>
    <row r="1509" spans="1:28" x14ac:dyDescent="0.25">
      <c r="A1509" s="4">
        <v>1503</v>
      </c>
      <c r="C1509" s="105">
        <f>IF(male=0,VLOOKUP((($A$5:$A$1570/'Life tables'!$I$2)*2)+age,lifetable,13,1),IF(male=1,VLOOKUP((($A$5:$A$1570/'Life tables'!$I$2)*2)+age,lifetable,10,1),"error"))</f>
        <v>9.6093958858263218E-3</v>
      </c>
      <c r="F1509" s="96">
        <f t="shared" si="460"/>
        <v>4.6765214692240029</v>
      </c>
      <c r="G1509" s="96">
        <f t="shared" si="461"/>
        <v>0.46976636900374497</v>
      </c>
      <c r="H1509" s="96">
        <f t="shared" si="468"/>
        <v>2.6828749570520654E-2</v>
      </c>
      <c r="I1509" s="96">
        <f t="shared" si="469"/>
        <v>1.0750026222866501E-2</v>
      </c>
      <c r="J1509" s="96">
        <f t="shared" si="462"/>
        <v>4.9813826513447117E-2</v>
      </c>
      <c r="K1509" s="96">
        <f t="shared" si="470"/>
        <v>1.1233177296898992E-2</v>
      </c>
      <c r="L1509" s="96">
        <f t="shared" si="471"/>
        <v>4.1081293206165244</v>
      </c>
      <c r="M1509" s="96">
        <f t="shared" si="463"/>
        <v>22.169702169326655</v>
      </c>
      <c r="N1509" s="96">
        <f t="shared" si="464"/>
        <v>2.134990352392276</v>
      </c>
      <c r="O1509" s="96">
        <f t="shared" si="472"/>
        <v>5.0961998408819077E-2</v>
      </c>
      <c r="P1509" s="96">
        <f t="shared" si="473"/>
        <v>5.0961998408819077E-2</v>
      </c>
      <c r="Q1509" s="96">
        <f t="shared" si="465"/>
        <v>0.23453284036016606</v>
      </c>
      <c r="R1509" s="96">
        <f t="shared" si="466"/>
        <v>3.994866225602761E-3</v>
      </c>
      <c r="S1509" s="96">
        <f t="shared" si="474"/>
        <v>19.694260113530973</v>
      </c>
      <c r="T1509" s="96">
        <f t="shared" si="477"/>
        <v>505.66781728406801</v>
      </c>
      <c r="U1509" s="96">
        <f t="shared" si="477"/>
        <v>467.78553378777798</v>
      </c>
      <c r="V1509" s="32">
        <f t="shared" si="476"/>
        <v>1000.0000000000005</v>
      </c>
      <c r="W1509" s="100">
        <f>IF(A1509=1,((cPH1_+cPHr+(cNES*L1509+(cNES+cOSEX)*G1509+(cNES+cEREX)*H1509+(cNES+cHOEX)*I1509+(cNES+cNES)*S1509+(cNES+cOSEX)*N1509+(cNES+cEREX)*O1509+(cNES+cHOEX)*P1509)))/(1+cDR)^(A$6:A$65537 + 0.5),(cPHr+(cNES*L1509+(cNES+cOSEX)*G1509+(cNES+cEREX)*H1509+(cNES+cHOEX)*I1509+(cNES+cNES)*S1509+(cNES+cOSEX)*N1509+(cNES+cEREX)*O1509+(cNES+cHOEX)*P1509))/(1+cDR)^(((cycle + 0.5)/('Life tables'!$I$2/2))))</f>
        <v>221.34748435733175</v>
      </c>
      <c r="X1509" s="107">
        <f>((L1509+G1509+H1509+I1509+N1509+O1509+P1509+S1509)/('Life tables'!$I$2/2))/(1+oDR)^(((cycle + 0.5)/('Life tables'!$I$2/2)))</f>
        <v>0.43147726183613988</v>
      </c>
      <c r="Y1509" s="31">
        <f>((uNES*L1509+ uOCEX*G1509+uEREX*H1509+uHOEX*I1509+uNES*S1509+ uOCEX*N1509+uEREX*O1509+uHOEX*P1509)/('Life tables'!$I$2/2))/(1+oDR)^(((cycle + 0.5)/('Life tables'!$I$2/2)))</f>
        <v>0.28431631178555394</v>
      </c>
      <c r="Z1509" s="100">
        <f t="shared" si="467"/>
        <v>6374.1827216804149</v>
      </c>
      <c r="AA1509" s="107">
        <f>((L1509+G1509+H1509+I1509+N1509+O1509+P1509+S1509)/('Life tables'!$I$2/2))</f>
        <v>1.0182267932222619</v>
      </c>
      <c r="AB1509" s="31">
        <f>((uNES*L1509+ uOCEX*G1509+uEREX*H1509+uHOEX*I1509+uNES*S1509+ uOCEX*N1509+uEREX*O1509+uHOEX*P1509)/('Life tables'!$I$2/2))</f>
        <v>0.67094725960351276</v>
      </c>
    </row>
    <row r="1510" spans="1:28" x14ac:dyDescent="0.25">
      <c r="A1510" s="4">
        <v>1504</v>
      </c>
      <c r="C1510" s="105">
        <f>IF(male=0,VLOOKUP((($A$5:$A$1570/'Life tables'!$I$2)*2)+age,lifetable,13,1),IF(male=1,VLOOKUP((($A$5:$A$1570/'Life tables'!$I$2)*2)+age,lifetable,10,1),"error"))</f>
        <v>9.6093958858263218E-3</v>
      </c>
      <c r="F1510" s="96">
        <f t="shared" si="460"/>
        <v>4.6243024579769054</v>
      </c>
      <c r="G1510" s="96">
        <f t="shared" si="461"/>
        <v>0.46452086003560478</v>
      </c>
      <c r="H1510" s="96">
        <f t="shared" si="468"/>
        <v>2.6529174173553417E-2</v>
      </c>
      <c r="I1510" s="96">
        <f t="shared" si="469"/>
        <v>1.0629989194504134E-2</v>
      </c>
      <c r="J1510" s="96">
        <f t="shared" si="462"/>
        <v>4.925759496739622E-2</v>
      </c>
      <c r="K1510" s="96">
        <f t="shared" si="470"/>
        <v>1.1107745303168673E-2</v>
      </c>
      <c r="L1510" s="96">
        <f t="shared" si="471"/>
        <v>4.0622570943026783</v>
      </c>
      <c r="M1510" s="96">
        <f t="shared" si="463"/>
        <v>21.92234647017764</v>
      </c>
      <c r="N1510" s="96">
        <f t="shared" si="464"/>
        <v>2.1111694626365685</v>
      </c>
      <c r="O1510" s="96">
        <f t="shared" si="472"/>
        <v>5.0393396239508691E-2</v>
      </c>
      <c r="P1510" s="96">
        <f t="shared" si="473"/>
        <v>5.0393396239508691E-2</v>
      </c>
      <c r="Q1510" s="96">
        <f t="shared" si="465"/>
        <v>0.23191606931571973</v>
      </c>
      <c r="R1510" s="96">
        <f t="shared" si="466"/>
        <v>3.9502940017319358E-3</v>
      </c>
      <c r="S1510" s="96">
        <f t="shared" si="474"/>
        <v>19.474523851744603</v>
      </c>
      <c r="T1510" s="96">
        <f t="shared" si="477"/>
        <v>505.94899094835114</v>
      </c>
      <c r="U1510" s="96">
        <f t="shared" si="477"/>
        <v>467.80059182708288</v>
      </c>
      <c r="V1510" s="32">
        <f t="shared" si="476"/>
        <v>1000.0000000000005</v>
      </c>
      <c r="W1510" s="100">
        <f>IF(A1510=1,((cPH1_+cPHr+(cNES*L1510+(cNES+cOSEX)*G1510+(cNES+cEREX)*H1510+(cNES+cHOEX)*I1510+(cNES+cNES)*S1510+(cNES+cOSEX)*N1510+(cNES+cEREX)*O1510+(cNES+cHOEX)*P1510)))/(1+cDR)^(A$6:A$65537 + 0.5),(cPHr+(cNES*L1510+(cNES+cOSEX)*G1510+(cNES+cEREX)*H1510+(cNES+cHOEX)*I1510+(cNES+cNES)*S1510+(cNES+cOSEX)*N1510+(cNES+cEREX)*O1510+(cNES+cHOEX)*P1510))/(1+cDR)^(((cycle + 0.5)/('Life tables'!$I$2/2))))</f>
        <v>218.39862965234749</v>
      </c>
      <c r="X1510" s="107">
        <f>((L1510+G1510+H1510+I1510+N1510+O1510+P1510+S1510)/('Life tables'!$I$2/2))/(1+oDR)^(((cycle + 0.5)/('Life tables'!$I$2/2)))</f>
        <v>0.42641886090337527</v>
      </c>
      <c r="Y1510" s="31">
        <f>((uNES*L1510+ uOCEX*G1510+uEREX*H1510+uHOEX*I1510+uNES*S1510+ uOCEX*N1510+uEREX*O1510+uHOEX*P1510)/('Life tables'!$I$2/2))/(1+oDR)^(((cycle + 0.5)/('Life tables'!$I$2/2)))</f>
        <v>0.28098314515316714</v>
      </c>
      <c r="Z1510" s="100">
        <f t="shared" si="467"/>
        <v>6303.3360660568342</v>
      </c>
      <c r="AA1510" s="107">
        <f>((L1510+G1510+H1510+I1510+N1510+O1510+P1510+S1510)/('Life tables'!$I$2/2))</f>
        <v>1.0068644906426965</v>
      </c>
      <c r="AB1510" s="31">
        <f>((uNES*L1510+ uOCEX*G1510+uEREX*H1510+uHOEX*I1510+uNES*S1510+ uOCEX*N1510+uEREX*O1510+uHOEX*P1510)/('Life tables'!$I$2/2))</f>
        <v>0.66346022013302353</v>
      </c>
    </row>
    <row r="1511" spans="1:28" x14ac:dyDescent="0.25">
      <c r="A1511" s="4">
        <v>1505</v>
      </c>
      <c r="C1511" s="105">
        <f>IF(male=0,VLOOKUP((($A$5:$A$1570/'Life tables'!$I$2)*2)+age,lifetable,13,1),IF(male=1,VLOOKUP((($A$5:$A$1570/'Life tables'!$I$2)*2)+age,lifetable,10,1),"error"))</f>
        <v>9.6093958858263218E-3</v>
      </c>
      <c r="F1511" s="96">
        <f t="shared" si="460"/>
        <v>4.5726676523788923</v>
      </c>
      <c r="G1511" s="96">
        <f t="shared" si="461"/>
        <v>0.45933403574759013</v>
      </c>
      <c r="H1511" s="96">
        <f t="shared" si="468"/>
        <v>2.6232950307667587E-2</v>
      </c>
      <c r="I1511" s="96">
        <f t="shared" si="469"/>
        <v>1.051129509294934E-2</v>
      </c>
      <c r="J1511" s="96">
        <f t="shared" si="462"/>
        <v>4.8707586319934201E-2</v>
      </c>
      <c r="K1511" s="96">
        <f t="shared" si="470"/>
        <v>1.0983716592985153E-2</v>
      </c>
      <c r="L1511" s="96">
        <f t="shared" si="471"/>
        <v>4.016898068317766</v>
      </c>
      <c r="M1511" s="96">
        <f t="shared" si="463"/>
        <v>21.67774957218764</v>
      </c>
      <c r="N1511" s="96">
        <f t="shared" si="464"/>
        <v>2.0876142514097689</v>
      </c>
      <c r="O1511" s="96">
        <f t="shared" si="472"/>
        <v>4.9831135789144367E-2</v>
      </c>
      <c r="P1511" s="96">
        <f t="shared" si="473"/>
        <v>4.9831135789144367E-2</v>
      </c>
      <c r="Q1511" s="96">
        <f t="shared" si="465"/>
        <v>0.22932848357411914</v>
      </c>
      <c r="R1511" s="96">
        <f t="shared" si="466"/>
        <v>3.9062188996306819E-3</v>
      </c>
      <c r="S1511" s="96">
        <f t="shared" si="474"/>
        <v>19.257238346725831</v>
      </c>
      <c r="T1511" s="96">
        <f t="shared" si="477"/>
        <v>506.22702701824517</v>
      </c>
      <c r="U1511" s="96">
        <f t="shared" si="477"/>
        <v>467.81548176257547</v>
      </c>
      <c r="V1511" s="32">
        <f t="shared" si="476"/>
        <v>1000.0000000000005</v>
      </c>
      <c r="W1511" s="100">
        <f>IF(A1511=1,((cPH1_+cPHr+(cNES*L1511+(cNES+cOSEX)*G1511+(cNES+cEREX)*H1511+(cNES+cHOEX)*I1511+(cNES+cNES)*S1511+(cNES+cOSEX)*N1511+(cNES+cEREX)*O1511+(cNES+cHOEX)*P1511)))/(1+cDR)^(A$6:A$65537 + 0.5),(cPHr+(cNES*L1511+(cNES+cOSEX)*G1511+(cNES+cEREX)*H1511+(cNES+cHOEX)*I1511+(cNES+cNES)*S1511+(cNES+cOSEX)*N1511+(cNES+cEREX)*O1511+(cNES+cHOEX)*P1511))/(1+cDR)^(((cycle + 0.5)/('Life tables'!$I$2/2))))</f>
        <v>215.4891645370563</v>
      </c>
      <c r="X1511" s="107">
        <f>((L1511+G1511+H1511+I1511+N1511+O1511+P1511+S1511)/('Life tables'!$I$2/2))/(1+oDR)^(((cycle + 0.5)/('Life tables'!$I$2/2)))</f>
        <v>0.42141976308270568</v>
      </c>
      <c r="Y1511" s="31">
        <f>((uNES*L1511+ uOCEX*G1511+uEREX*H1511+uHOEX*I1511+uNES*S1511+ uOCEX*N1511+uEREX*O1511+uHOEX*P1511)/('Life tables'!$I$2/2))/(1+oDR)^(((cycle + 0.5)/('Life tables'!$I$2/2)))</f>
        <v>0.27768905549586403</v>
      </c>
      <c r="Z1511" s="100">
        <f t="shared" si="467"/>
        <v>6233.2798557464539</v>
      </c>
      <c r="AA1511" s="107">
        <f>((L1511+G1511+H1511+I1511+N1511+O1511+P1511+S1511)/('Life tables'!$I$2/2))</f>
        <v>0.99562898186253013</v>
      </c>
      <c r="AB1511" s="31">
        <f>((uNES*L1511+ uOCEX*G1511+uEREX*H1511+uHOEX*I1511+uNES*S1511+ uOCEX*N1511+uEREX*O1511+uHOEX*P1511)/('Life tables'!$I$2/2))</f>
        <v>0.65605672969697704</v>
      </c>
    </row>
    <row r="1512" spans="1:28" x14ac:dyDescent="0.25">
      <c r="A1512" s="4">
        <v>1506</v>
      </c>
      <c r="C1512" s="105">
        <f>IF(male=0,VLOOKUP((($A$5:$A$1570/'Life tables'!$I$2)*2)+age,lifetable,13,1),IF(male=1,VLOOKUP((($A$5:$A$1570/'Life tables'!$I$2)*2)+age,lifetable,10,1),"error"))</f>
        <v>9.6093958858263218E-3</v>
      </c>
      <c r="F1512" s="96">
        <f t="shared" si="460"/>
        <v>4.5216104679706204</v>
      </c>
      <c r="G1512" s="96">
        <f t="shared" si="461"/>
        <v>0.4542052347169796</v>
      </c>
      <c r="H1512" s="96">
        <f t="shared" si="468"/>
        <v>2.5940040198459278E-2</v>
      </c>
      <c r="I1512" s="96">
        <f t="shared" si="469"/>
        <v>1.0393928782355724E-2</v>
      </c>
      <c r="J1512" s="96">
        <f t="shared" si="462"/>
        <v>4.8163730434076214E-2</v>
      </c>
      <c r="K1512" s="96">
        <f t="shared" si="470"/>
        <v>1.0861075350233892E-2</v>
      </c>
      <c r="L1512" s="96">
        <f t="shared" si="471"/>
        <v>3.9720464584885158</v>
      </c>
      <c r="M1512" s="96">
        <f t="shared" si="463"/>
        <v>21.43588075120924</v>
      </c>
      <c r="N1512" s="96">
        <f t="shared" si="464"/>
        <v>2.0643217599099133</v>
      </c>
      <c r="O1512" s="96">
        <f t="shared" si="472"/>
        <v>4.9275146431429932E-2</v>
      </c>
      <c r="P1512" s="96">
        <f t="shared" si="473"/>
        <v>4.9275146431429932E-2</v>
      </c>
      <c r="Q1512" s="96">
        <f t="shared" si="465"/>
        <v>0.2267697581052171</v>
      </c>
      <c r="R1512" s="96">
        <f t="shared" si="466"/>
        <v>3.8626353829657703E-3</v>
      </c>
      <c r="S1512" s="96">
        <f t="shared" si="474"/>
        <v>19.042376304948284</v>
      </c>
      <c r="T1512" s="96">
        <f t="shared" ref="T1512:U1527" si="478">J1512+Q1512+T1511</f>
        <v>506.50196050678449</v>
      </c>
      <c r="U1512" s="96">
        <f t="shared" si="478"/>
        <v>467.83020547330869</v>
      </c>
      <c r="V1512" s="32">
        <f t="shared" si="476"/>
        <v>1000.0000000000005</v>
      </c>
      <c r="W1512" s="100">
        <f>IF(A1512=1,((cPH1_+cPHr+(cNES*L1512+(cNES+cOSEX)*G1512+(cNES+cEREX)*H1512+(cNES+cHOEX)*I1512+(cNES+cNES)*S1512+(cNES+cOSEX)*N1512+(cNES+cEREX)*O1512+(cNES+cHOEX)*P1512)))/(1+cDR)^(A$6:A$65537 + 0.5),(cPHr+(cNES*L1512+(cNES+cOSEX)*G1512+(cNES+cEREX)*H1512+(cNES+cHOEX)*I1512+(cNES+cNES)*S1512+(cNES+cOSEX)*N1512+(cNES+cEREX)*O1512+(cNES+cHOEX)*P1512))/(1+cDR)^(((cycle + 0.5)/('Life tables'!$I$2/2))))</f>
        <v>212.61856276240698</v>
      </c>
      <c r="X1512" s="107">
        <f>((L1512+G1512+H1512+I1512+N1512+O1512+P1512+S1512)/('Life tables'!$I$2/2))/(1+oDR)^(((cycle + 0.5)/('Life tables'!$I$2/2)))</f>
        <v>0.41647927306941013</v>
      </c>
      <c r="Y1512" s="31">
        <f>((uNES*L1512+ uOCEX*G1512+uEREX*H1512+uHOEX*I1512+uNES*S1512+ uOCEX*N1512+uEREX*O1512+uHOEX*P1512)/('Life tables'!$I$2/2))/(1+oDR)^(((cycle + 0.5)/('Life tables'!$I$2/2)))</f>
        <v>0.27443358465338552</v>
      </c>
      <c r="Z1512" s="100">
        <f t="shared" si="467"/>
        <v>6164.005275534726</v>
      </c>
      <c r="AA1512" s="107">
        <f>((L1512+G1512+H1512+I1512+N1512+O1512+P1512+S1512)/('Life tables'!$I$2/2))</f>
        <v>0.98451885184396604</v>
      </c>
      <c r="AB1512" s="31">
        <f>((uNES*L1512+ uOCEX*G1512+uEREX*H1512+uHOEX*I1512+uNES*S1512+ uOCEX*N1512+uEREX*O1512+uHOEX*P1512)/('Life tables'!$I$2/2))</f>
        <v>0.64873585587858573</v>
      </c>
    </row>
    <row r="1513" spans="1:28" x14ac:dyDescent="0.25">
      <c r="A1513" s="4">
        <v>1507</v>
      </c>
      <c r="C1513" s="105">
        <f>IF(male=0,VLOOKUP((($A$5:$A$1570/'Life tables'!$I$2)*2)+age,lifetable,13,1),IF(male=1,VLOOKUP((($A$5:$A$1570/'Life tables'!$I$2)*2)+age,lifetable,10,1),"error"))</f>
        <v>9.6093958858263218E-3</v>
      </c>
      <c r="F1513" s="96">
        <f t="shared" si="460"/>
        <v>4.4711243966145222</v>
      </c>
      <c r="G1513" s="96">
        <f t="shared" si="461"/>
        <v>0.4491338031877336</v>
      </c>
      <c r="H1513" s="96">
        <f t="shared" si="468"/>
        <v>2.5650406509375209E-2</v>
      </c>
      <c r="I1513" s="96">
        <f t="shared" si="469"/>
        <v>1.02778753023195E-2</v>
      </c>
      <c r="J1513" s="96">
        <f t="shared" si="462"/>
        <v>4.7625957985809125E-2</v>
      </c>
      <c r="K1513" s="96">
        <f t="shared" si="470"/>
        <v>1.0739805942128073E-2</v>
      </c>
      <c r="L1513" s="96">
        <f t="shared" si="471"/>
        <v>3.9276965476871566</v>
      </c>
      <c r="M1513" s="96">
        <f t="shared" si="463"/>
        <v>21.196709623292843</v>
      </c>
      <c r="N1513" s="96">
        <f t="shared" si="464"/>
        <v>2.041289062096824</v>
      </c>
      <c r="O1513" s="96">
        <f t="shared" si="472"/>
        <v>4.8725358322089671E-2</v>
      </c>
      <c r="P1513" s="96">
        <f t="shared" si="473"/>
        <v>4.8725358322089671E-2</v>
      </c>
      <c r="Q1513" s="96">
        <f t="shared" si="465"/>
        <v>0.22423957147781232</v>
      </c>
      <c r="R1513" s="96">
        <f t="shared" si="466"/>
        <v>3.8195379767058672E-3</v>
      </c>
      <c r="S1513" s="96">
        <f t="shared" si="474"/>
        <v>18.829910735097322</v>
      </c>
      <c r="T1513" s="96">
        <f t="shared" si="478"/>
        <v>506.77382603624812</v>
      </c>
      <c r="U1513" s="96">
        <f t="shared" si="478"/>
        <v>467.84476481722754</v>
      </c>
      <c r="V1513" s="32">
        <f t="shared" si="476"/>
        <v>1000.0000000000006</v>
      </c>
      <c r="W1513" s="100">
        <f>IF(A1513=1,((cPH1_+cPHr+(cNES*L1513+(cNES+cOSEX)*G1513+(cNES+cEREX)*H1513+(cNES+cHOEX)*I1513+(cNES+cNES)*S1513+(cNES+cOSEX)*N1513+(cNES+cEREX)*O1513+(cNES+cHOEX)*P1513)))/(1+cDR)^(A$6:A$65537 + 0.5),(cPHr+(cNES*L1513+(cNES+cOSEX)*G1513+(cNES+cEREX)*H1513+(cNES+cHOEX)*I1513+(cNES+cNES)*S1513+(cNES+cOSEX)*N1513+(cNES+cEREX)*O1513+(cNES+cHOEX)*P1513))/(1+cDR)^(((cycle + 0.5)/('Life tables'!$I$2/2))))</f>
        <v>209.78630510419077</v>
      </c>
      <c r="X1513" s="107">
        <f>((L1513+G1513+H1513+I1513+N1513+O1513+P1513+S1513)/('Life tables'!$I$2/2))/(1+oDR)^(((cycle + 0.5)/('Life tables'!$I$2/2)))</f>
        <v>0.41159670371329138</v>
      </c>
      <c r="Y1513" s="31">
        <f>((uNES*L1513+ uOCEX*G1513+uEREX*H1513+uHOEX*I1513+uNES*S1513+ uOCEX*N1513+uEREX*O1513+uHOEX*P1513)/('Life tables'!$I$2/2))/(1+oDR)^(((cycle + 0.5)/('Life tables'!$I$2/2)))</f>
        <v>0.2712162798387131</v>
      </c>
      <c r="Z1513" s="100">
        <f t="shared" si="467"/>
        <v>6095.5036083470804</v>
      </c>
      <c r="AA1513" s="107">
        <f>((L1513+G1513+H1513+I1513+N1513+O1513+P1513+S1513)/('Life tables'!$I$2/2))</f>
        <v>0.97353270134668035</v>
      </c>
      <c r="AB1513" s="31">
        <f>((uNES*L1513+ uOCEX*G1513+uEREX*H1513+uHOEX*I1513+uNES*S1513+ uOCEX*N1513+uEREX*O1513+uHOEX*P1513)/('Life tables'!$I$2/2))</f>
        <v>0.64149667667042887</v>
      </c>
    </row>
    <row r="1514" spans="1:28" x14ac:dyDescent="0.25">
      <c r="A1514" s="4">
        <v>1508</v>
      </c>
      <c r="C1514" s="105">
        <f>IF(male=0,VLOOKUP((($A$5:$A$1570/'Life tables'!$I$2)*2)+age,lifetable,13,1),IF(male=1,VLOOKUP((($A$5:$A$1570/'Life tables'!$I$2)*2)+age,lifetable,10,1),"error"))</f>
        <v>9.6093958858263218E-3</v>
      </c>
      <c r="F1514" s="96">
        <f t="shared" si="460"/>
        <v>4.421203005519236</v>
      </c>
      <c r="G1514" s="96">
        <f t="shared" si="461"/>
        <v>0.44411909497249691</v>
      </c>
      <c r="H1514" s="96">
        <f t="shared" si="468"/>
        <v>2.5364012336115977E-2</v>
      </c>
      <c r="I1514" s="96">
        <f t="shared" si="469"/>
        <v>1.0163119865636911E-2</v>
      </c>
      <c r="J1514" s="96">
        <f t="shared" si="462"/>
        <v>4.7094200453699865E-2</v>
      </c>
      <c r="K1514" s="96">
        <f t="shared" si="470"/>
        <v>1.0619892916865253E-2</v>
      </c>
      <c r="L1514" s="96">
        <f t="shared" si="471"/>
        <v>3.8838426849744212</v>
      </c>
      <c r="M1514" s="96">
        <f t="shared" si="463"/>
        <v>20.960206141005674</v>
      </c>
      <c r="N1514" s="96">
        <f t="shared" si="464"/>
        <v>2.0185132643376238</v>
      </c>
      <c r="O1514" s="96">
        <f t="shared" si="472"/>
        <v>4.8181702390406714E-2</v>
      </c>
      <c r="P1514" s="96">
        <f t="shared" si="473"/>
        <v>4.8181702390406714E-2</v>
      </c>
      <c r="Q1514" s="96">
        <f t="shared" si="465"/>
        <v>0.22173760582070834</v>
      </c>
      <c r="R1514" s="96">
        <f t="shared" si="466"/>
        <v>3.7769212664582369E-3</v>
      </c>
      <c r="S1514" s="96">
        <f t="shared" si="474"/>
        <v>18.619814944800069</v>
      </c>
      <c r="T1514" s="96">
        <f t="shared" si="478"/>
        <v>507.04265784252254</v>
      </c>
      <c r="U1514" s="96">
        <f t="shared" si="478"/>
        <v>467.85916163141087</v>
      </c>
      <c r="V1514" s="32">
        <f t="shared" si="476"/>
        <v>1000.0000000000006</v>
      </c>
      <c r="W1514" s="100">
        <f>IF(A1514=1,((cPH1_+cPHr+(cNES*L1514+(cNES+cOSEX)*G1514+(cNES+cEREX)*H1514+(cNES+cHOEX)*I1514+(cNES+cNES)*S1514+(cNES+cOSEX)*N1514+(cNES+cEREX)*O1514+(cNES+cHOEX)*P1514)))/(1+cDR)^(A$6:A$65537 + 0.5),(cPHr+(cNES*L1514+(cNES+cOSEX)*G1514+(cNES+cEREX)*H1514+(cNES+cHOEX)*I1514+(cNES+cNES)*S1514+(cNES+cOSEX)*N1514+(cNES+cEREX)*O1514+(cNES+cHOEX)*P1514))/(1+cDR)^(((cycle + 0.5)/('Life tables'!$I$2/2))))</f>
        <v>206.99187926956048</v>
      </c>
      <c r="X1514" s="107">
        <f>((L1514+G1514+H1514+I1514+N1514+O1514+P1514+S1514)/('Life tables'!$I$2/2))/(1+oDR)^(((cycle + 0.5)/('Life tables'!$I$2/2)))</f>
        <v>0.406771375922936</v>
      </c>
      <c r="Y1514" s="31">
        <f>((uNES*L1514+ uOCEX*G1514+uEREX*H1514+uHOEX*I1514+uNES*S1514+ uOCEX*N1514+uEREX*O1514+uHOEX*P1514)/('Life tables'!$I$2/2))/(1+oDR)^(((cycle + 0.5)/('Life tables'!$I$2/2)))</f>
        <v>0.2680366935749855</v>
      </c>
      <c r="Z1514" s="100">
        <f t="shared" si="467"/>
        <v>6027.7662341637106</v>
      </c>
      <c r="AA1514" s="107">
        <f>((L1514+G1514+H1514+I1514+N1514+O1514+P1514+S1514)/('Life tables'!$I$2/2))</f>
        <v>0.96266914675122317</v>
      </c>
      <c r="AB1514" s="31">
        <f>((uNES*L1514+ uOCEX*G1514+uEREX*H1514+uHOEX*I1514+uNES*S1514+ uOCEX*N1514+uEREX*O1514+uHOEX*P1514)/('Life tables'!$I$2/2))</f>
        <v>0.63433828035809225</v>
      </c>
    </row>
    <row r="1515" spans="1:28" x14ac:dyDescent="0.25">
      <c r="A1515" s="4">
        <v>1509</v>
      </c>
      <c r="C1515" s="105">
        <f>IF(male=0,VLOOKUP((($A$5:$A$1570/'Life tables'!$I$2)*2)+age,lifetable,13,1),IF(male=1,VLOOKUP((($A$5:$A$1570/'Life tables'!$I$2)*2)+age,lifetable,10,1),"error"))</f>
        <v>9.6093958858263218E-3</v>
      </c>
      <c r="F1515" s="96">
        <f t="shared" si="460"/>
        <v>4.3718399362803062</v>
      </c>
      <c r="G1515" s="96">
        <f t="shared" si="461"/>
        <v>0.43916047135623443</v>
      </c>
      <c r="H1515" s="96">
        <f t="shared" si="468"/>
        <v>2.5080821201132635E-2</v>
      </c>
      <c r="I1515" s="96">
        <f t="shared" si="469"/>
        <v>1.0049647856099077E-2</v>
      </c>
      <c r="J1515" s="96">
        <f t="shared" si="462"/>
        <v>4.6568390108677041E-2</v>
      </c>
      <c r="K1515" s="96">
        <f t="shared" si="470"/>
        <v>1.0501321001323076E-2</v>
      </c>
      <c r="L1515" s="96">
        <f t="shared" si="471"/>
        <v>3.8404792847568401</v>
      </c>
      <c r="M1515" s="96">
        <f t="shared" si="463"/>
        <v>20.726340589786865</v>
      </c>
      <c r="N1515" s="96">
        <f t="shared" si="464"/>
        <v>1.9959915050557209</v>
      </c>
      <c r="O1515" s="96">
        <f t="shared" si="472"/>
        <v>4.7644110330844446E-2</v>
      </c>
      <c r="P1515" s="96">
        <f t="shared" si="473"/>
        <v>4.7644110330844446E-2</v>
      </c>
      <c r="Q1515" s="96">
        <f t="shared" si="465"/>
        <v>0.21926354678415386</v>
      </c>
      <c r="R1515" s="96">
        <f t="shared" si="466"/>
        <v>3.7347798978119495E-3</v>
      </c>
      <c r="S1515" s="96">
        <f t="shared" si="474"/>
        <v>18.412062537387492</v>
      </c>
      <c r="T1515" s="96">
        <f t="shared" si="478"/>
        <v>507.30848977941537</v>
      </c>
      <c r="U1515" s="96">
        <f t="shared" si="478"/>
        <v>467.87339773231002</v>
      </c>
      <c r="V1515" s="32">
        <f t="shared" si="476"/>
        <v>1000.0000000000007</v>
      </c>
      <c r="W1515" s="100">
        <f>IF(A1515=1,((cPH1_+cPHr+(cNES*L1515+(cNES+cOSEX)*G1515+(cNES+cEREX)*H1515+(cNES+cHOEX)*I1515+(cNES+cNES)*S1515+(cNES+cOSEX)*N1515+(cNES+cEREX)*O1515+(cNES+cHOEX)*P1515)))/(1+cDR)^(A$6:A$65537 + 0.5),(cPHr+(cNES*L1515+(cNES+cOSEX)*G1515+(cNES+cEREX)*H1515+(cNES+cHOEX)*I1515+(cNES+cNES)*S1515+(cNES+cOSEX)*N1515+(cNES+cEREX)*O1515+(cNES+cHOEX)*P1515))/(1+cDR)^(((cycle + 0.5)/('Life tables'!$I$2/2))))</f>
        <v>204.23477980477949</v>
      </c>
      <c r="X1515" s="107">
        <f>((L1515+G1515+H1515+I1515+N1515+O1515+P1515+S1515)/('Life tables'!$I$2/2))/(1+oDR)^(((cycle + 0.5)/('Life tables'!$I$2/2)))</f>
        <v>0.40200261857110248</v>
      </c>
      <c r="Y1515" s="31">
        <f>((uNES*L1515+ uOCEX*G1515+uEREX*H1515+uHOEX*I1515+uNES*S1515+ uOCEX*N1515+uEREX*O1515+uHOEX*P1515)/('Life tables'!$I$2/2))/(1+oDR)^(((cycle + 0.5)/('Life tables'!$I$2/2)))</f>
        <v>0.26489438363315793</v>
      </c>
      <c r="Z1515" s="100">
        <f t="shared" si="467"/>
        <v>5960.7846289460103</v>
      </c>
      <c r="AA1515" s="107">
        <f>((L1515+G1515+H1515+I1515+N1515+O1515+P1515+S1515)/('Life tables'!$I$2/2))</f>
        <v>0.95192681988440264</v>
      </c>
      <c r="AB1515" s="31">
        <f>((uNES*L1515+ uOCEX*G1515+uEREX*H1515+uHOEX*I1515+uNES*S1515+ uOCEX*N1515+uEREX*O1515+uHOEX*P1515)/('Life tables'!$I$2/2))</f>
        <v>0.6272597654051133</v>
      </c>
    </row>
    <row r="1516" spans="1:28" x14ac:dyDescent="0.25">
      <c r="A1516" s="4">
        <v>1510</v>
      </c>
      <c r="C1516" s="105">
        <f>IF(male=0,VLOOKUP((($A$5:$A$1570/'Life tables'!$I$2)*2)+age,lifetable,13,1),IF(male=1,VLOOKUP((($A$5:$A$1570/'Life tables'!$I$2)*2)+age,lifetable,10,1),"error"))</f>
        <v>9.6093958858263218E-3</v>
      </c>
      <c r="F1516" s="96">
        <f t="shared" si="460"/>
        <v>4.3230289039367618</v>
      </c>
      <c r="G1516" s="96">
        <f t="shared" si="461"/>
        <v>0.43425730100146304</v>
      </c>
      <c r="H1516" s="96">
        <f t="shared" si="468"/>
        <v>2.4800797048214366E-2</v>
      </c>
      <c r="I1516" s="96">
        <f t="shared" si="469"/>
        <v>9.9374448263233241E-3</v>
      </c>
      <c r="J1516" s="96">
        <f t="shared" si="462"/>
        <v>4.6048460003981717E-2</v>
      </c>
      <c r="K1516" s="96">
        <f t="shared" si="470"/>
        <v>1.0384075098793159E-2</v>
      </c>
      <c r="L1516" s="96">
        <f t="shared" si="471"/>
        <v>3.7976008259579861</v>
      </c>
      <c r="M1516" s="96">
        <f t="shared" si="463"/>
        <v>20.495083584338442</v>
      </c>
      <c r="N1516" s="96">
        <f t="shared" si="464"/>
        <v>1.973720954383253</v>
      </c>
      <c r="O1516" s="96">
        <f t="shared" si="472"/>
        <v>4.7112514594750313E-2</v>
      </c>
      <c r="P1516" s="96">
        <f t="shared" si="473"/>
        <v>4.7112514594750313E-2</v>
      </c>
      <c r="Q1516" s="96">
        <f t="shared" si="465"/>
        <v>0.21681708350166348</v>
      </c>
      <c r="R1516" s="96">
        <f t="shared" si="466"/>
        <v>3.6931085756875533E-3</v>
      </c>
      <c r="S1516" s="96">
        <f t="shared" si="474"/>
        <v>18.206627408688338</v>
      </c>
      <c r="T1516" s="96">
        <f t="shared" si="478"/>
        <v>507.57135532292102</v>
      </c>
      <c r="U1516" s="96">
        <f t="shared" si="478"/>
        <v>467.88747491598451</v>
      </c>
      <c r="V1516" s="32">
        <f t="shared" si="476"/>
        <v>1000.0000000000006</v>
      </c>
      <c r="W1516" s="100">
        <f>IF(A1516=1,((cPH1_+cPHr+(cNES*L1516+(cNES+cOSEX)*G1516+(cNES+cEREX)*H1516+(cNES+cHOEX)*I1516+(cNES+cNES)*S1516+(cNES+cOSEX)*N1516+(cNES+cEREX)*O1516+(cNES+cHOEX)*P1516)))/(1+cDR)^(A$6:A$65537 + 0.5),(cPHr+(cNES*L1516+(cNES+cOSEX)*G1516+(cNES+cEREX)*H1516+(cNES+cHOEX)*I1516+(cNES+cNES)*S1516+(cNES+cOSEX)*N1516+(cNES+cEREX)*O1516+(cNES+cHOEX)*P1516))/(1+cDR)^(((cycle + 0.5)/('Life tables'!$I$2/2))))</f>
        <v>201.51450800418672</v>
      </c>
      <c r="X1516" s="107">
        <f>((L1516+G1516+H1516+I1516+N1516+O1516+P1516+S1516)/('Life tables'!$I$2/2))/(1+oDR)^(((cycle + 0.5)/('Life tables'!$I$2/2)))</f>
        <v>0.3972897684012251</v>
      </c>
      <c r="Y1516" s="31">
        <f>((uNES*L1516+ uOCEX*G1516+uEREX*H1516+uHOEX*I1516+uNES*S1516+ uOCEX*N1516+uEREX*O1516+uHOEX*P1516)/('Life tables'!$I$2/2))/(1+oDR)^(((cycle + 0.5)/('Life tables'!$I$2/2)))</f>
        <v>0.26178891297039902</v>
      </c>
      <c r="Z1516" s="100">
        <f t="shared" si="467"/>
        <v>5894.5503635746018</v>
      </c>
      <c r="AA1516" s="107">
        <f>((L1516+G1516+H1516+I1516+N1516+O1516+P1516+S1516)/('Life tables'!$I$2/2))</f>
        <v>0.94130436784663218</v>
      </c>
      <c r="AB1516" s="31">
        <f>((uNES*L1516+ uOCEX*G1516+uEREX*H1516+uHOEX*I1516+uNES*S1516+ uOCEX*N1516+uEREX*O1516+uHOEX*P1516)/('Life tables'!$I$2/2))</f>
        <v>0.62026024033922389</v>
      </c>
    </row>
    <row r="1517" spans="1:28" x14ac:dyDescent="0.25">
      <c r="A1517" s="4">
        <v>1511</v>
      </c>
      <c r="C1517" s="105">
        <f>IF(male=0,VLOOKUP((($A$5:$A$1570/'Life tables'!$I$2)*2)+age,lifetable,13,1),IF(male=1,VLOOKUP((($A$5:$A$1570/'Life tables'!$I$2)*2)+age,lifetable,10,1),"error"))</f>
        <v>9.6093958858263218E-3</v>
      </c>
      <c r="F1517" s="96">
        <f t="shared" si="460"/>
        <v>4.2747636960431397</v>
      </c>
      <c r="G1517" s="96">
        <f t="shared" si="461"/>
        <v>0.42940895985503397</v>
      </c>
      <c r="H1517" s="96">
        <f t="shared" si="468"/>
        <v>2.4523904237164797E-2</v>
      </c>
      <c r="I1517" s="96">
        <f t="shared" si="469"/>
        <v>9.8264964956200247E-3</v>
      </c>
      <c r="J1517" s="96">
        <f t="shared" si="462"/>
        <v>4.5534343965282699E-2</v>
      </c>
      <c r="K1517" s="96">
        <f t="shared" si="470"/>
        <v>1.0268140286752041E-2</v>
      </c>
      <c r="L1517" s="96">
        <f t="shared" si="471"/>
        <v>3.7552018512032861</v>
      </c>
      <c r="M1517" s="96">
        <f t="shared" si="463"/>
        <v>20.266406065051939</v>
      </c>
      <c r="N1517" s="96">
        <f t="shared" si="464"/>
        <v>1.9516988138169635</v>
      </c>
      <c r="O1517" s="96">
        <f t="shared" si="472"/>
        <v>4.6586848382141673E-2</v>
      </c>
      <c r="P1517" s="96">
        <f t="shared" si="473"/>
        <v>4.6586848382141673E-2</v>
      </c>
      <c r="Q1517" s="96">
        <f t="shared" si="465"/>
        <v>0.21439790855221447</v>
      </c>
      <c r="R1517" s="96">
        <f t="shared" si="466"/>
        <v>3.6519020636931691E-3</v>
      </c>
      <c r="S1517" s="96">
        <f t="shared" si="474"/>
        <v>18.003483743854783</v>
      </c>
      <c r="T1517" s="96">
        <f t="shared" si="478"/>
        <v>507.83128757543852</v>
      </c>
      <c r="U1517" s="96">
        <f t="shared" si="478"/>
        <v>467.90139495833495</v>
      </c>
      <c r="V1517" s="32">
        <f t="shared" si="476"/>
        <v>1000.0000000000007</v>
      </c>
      <c r="W1517" s="100">
        <f>IF(A1517=1,((cPH1_+cPHr+(cNES*L1517+(cNES+cOSEX)*G1517+(cNES+cEREX)*H1517+(cNES+cHOEX)*I1517+(cNES+cNES)*S1517+(cNES+cOSEX)*N1517+(cNES+cEREX)*O1517+(cNES+cHOEX)*P1517)))/(1+cDR)^(A$6:A$65537 + 0.5),(cPHr+(cNES*L1517+(cNES+cOSEX)*G1517+(cNES+cEREX)*H1517+(cNES+cHOEX)*I1517+(cNES+cNES)*S1517+(cNES+cOSEX)*N1517+(cNES+cEREX)*O1517+(cNES+cHOEX)*P1517))/(1+cDR)^(((cycle + 0.5)/('Life tables'!$I$2/2))))</f>
        <v>198.83057182035984</v>
      </c>
      <c r="X1517" s="107">
        <f>((L1517+G1517+H1517+I1517+N1517+O1517+P1517+S1517)/('Life tables'!$I$2/2))/(1+oDR)^(((cycle + 0.5)/('Life tables'!$I$2/2)))</f>
        <v>0.39263216993501943</v>
      </c>
      <c r="Y1517" s="31">
        <f>((uNES*L1517+ uOCEX*G1517+uEREX*H1517+uHOEX*I1517+uNES*S1517+ uOCEX*N1517+uEREX*O1517+uHOEX*P1517)/('Life tables'!$I$2/2))/(1+oDR)^(((cycle + 0.5)/('Life tables'!$I$2/2)))</f>
        <v>0.25871984966920947</v>
      </c>
      <c r="Z1517" s="100">
        <f t="shared" si="467"/>
        <v>5829.0551027988085</v>
      </c>
      <c r="AA1517" s="107">
        <f>((L1517+G1517+H1517+I1517+N1517+O1517+P1517+S1517)/('Life tables'!$I$2/2))</f>
        <v>0.93080045284121649</v>
      </c>
      <c r="AB1517" s="31">
        <f>((uNES*L1517+ uOCEX*G1517+uEREX*H1517+uHOEX*I1517+uNES*S1517+ uOCEX*N1517+uEREX*O1517+uHOEX*P1517)/('Life tables'!$I$2/2))</f>
        <v>0.61333882363986314</v>
      </c>
    </row>
    <row r="1518" spans="1:28" x14ac:dyDescent="0.25">
      <c r="A1518" s="4">
        <v>1512</v>
      </c>
      <c r="C1518" s="105">
        <f>IF(male=0,VLOOKUP((($A$5:$A$1570/'Life tables'!$I$2)*2)+age,lifetable,13,1),IF(male=1,VLOOKUP((($A$5:$A$1570/'Life tables'!$I$2)*2)+age,lifetable,10,1),"error"))</f>
        <v>9.6093958858263218E-3</v>
      </c>
      <c r="F1518" s="96">
        <f t="shared" si="460"/>
        <v>4.2270381717566012</v>
      </c>
      <c r="G1518" s="96">
        <f t="shared" si="461"/>
        <v>0.424614831056432</v>
      </c>
      <c r="H1518" s="96">
        <f t="shared" si="468"/>
        <v>2.4250107538564842E-2</v>
      </c>
      <c r="I1518" s="96">
        <f t="shared" si="469"/>
        <v>9.7167887478941343E-3</v>
      </c>
      <c r="J1518" s="96">
        <f t="shared" si="462"/>
        <v>4.5025976580952601E-2</v>
      </c>
      <c r="K1518" s="96">
        <f t="shared" si="470"/>
        <v>1.0153501814668406E-2</v>
      </c>
      <c r="L1518" s="96">
        <f t="shared" si="471"/>
        <v>3.7132769660180891</v>
      </c>
      <c r="M1518" s="96">
        <f t="shared" si="463"/>
        <v>20.040279294470533</v>
      </c>
      <c r="N1518" s="96">
        <f t="shared" si="464"/>
        <v>1.9299223158774972</v>
      </c>
      <c r="O1518" s="96">
        <f t="shared" si="472"/>
        <v>4.6067045633573174E-2</v>
      </c>
      <c r="P1518" s="96">
        <f t="shared" si="473"/>
        <v>4.6067045633573174E-2</v>
      </c>
      <c r="Q1518" s="96">
        <f t="shared" si="465"/>
        <v>0.21200571792282005</v>
      </c>
      <c r="R1518" s="96">
        <f t="shared" si="466"/>
        <v>3.6111551834869878E-3</v>
      </c>
      <c r="S1518" s="96">
        <f t="shared" si="474"/>
        <v>17.802606014219585</v>
      </c>
      <c r="T1518" s="96">
        <f t="shared" si="478"/>
        <v>508.0883192699423</v>
      </c>
      <c r="U1518" s="96">
        <f t="shared" si="478"/>
        <v>467.9151596153331</v>
      </c>
      <c r="V1518" s="32">
        <f t="shared" si="476"/>
        <v>1000.0000000000006</v>
      </c>
      <c r="W1518" s="100">
        <f>IF(A1518=1,((cPH1_+cPHr+(cNES*L1518+(cNES+cOSEX)*G1518+(cNES+cEREX)*H1518+(cNES+cHOEX)*I1518+(cNES+cNES)*S1518+(cNES+cOSEX)*N1518+(cNES+cEREX)*O1518+(cNES+cHOEX)*P1518)))/(1+cDR)^(A$6:A$65537 + 0.5),(cPHr+(cNES*L1518+(cNES+cOSEX)*G1518+(cNES+cEREX)*H1518+(cNES+cHOEX)*I1518+(cNES+cNES)*S1518+(cNES+cOSEX)*N1518+(cNES+cEREX)*O1518+(cNES+cHOEX)*P1518))/(1+cDR)^(((cycle + 0.5)/('Life tables'!$I$2/2))))</f>
        <v>196.1824857754643</v>
      </c>
      <c r="X1518" s="107">
        <f>((L1518+G1518+H1518+I1518+N1518+O1518+P1518+S1518)/('Life tables'!$I$2/2))/(1+oDR)^(((cycle + 0.5)/('Life tables'!$I$2/2)))</f>
        <v>0.38802917538117626</v>
      </c>
      <c r="Y1518" s="31">
        <f>((uNES*L1518+ uOCEX*G1518+uEREX*H1518+uHOEX*I1518+uNES*S1518+ uOCEX*N1518+uEREX*O1518+uHOEX*P1518)/('Life tables'!$I$2/2))/(1+oDR)^(((cycle + 0.5)/('Life tables'!$I$2/2)))</f>
        <v>0.25568676687726127</v>
      </c>
      <c r="Z1518" s="100">
        <f t="shared" si="467"/>
        <v>5764.2906041974766</v>
      </c>
      <c r="AA1518" s="107">
        <f>((L1518+G1518+H1518+I1518+N1518+O1518+P1518+S1518)/('Life tables'!$I$2/2))</f>
        <v>0.92041375200555431</v>
      </c>
      <c r="AB1518" s="31">
        <f>((uNES*L1518+ uOCEX*G1518+uEREX*H1518+uHOEX*I1518+uNES*S1518+ uOCEX*N1518+uEREX*O1518+uHOEX*P1518)/('Life tables'!$I$2/2))</f>
        <v>0.60649464362695971</v>
      </c>
    </row>
    <row r="1519" spans="1:28" x14ac:dyDescent="0.25">
      <c r="A1519" s="4">
        <v>1513</v>
      </c>
      <c r="C1519" s="105">
        <f>IF(male=0,VLOOKUP((($A$5:$A$1570/'Life tables'!$I$2)*2)+age,lifetable,13,1),IF(male=1,VLOOKUP((($A$5:$A$1570/'Life tables'!$I$2)*2)+age,lifetable,10,1),"error"))</f>
        <v>1.0634871448009675E-2</v>
      </c>
      <c r="F1519" s="96">
        <f t="shared" si="460"/>
        <v>4.1798462609387306</v>
      </c>
      <c r="G1519" s="96">
        <f t="shared" si="461"/>
        <v>0.41987430484754912</v>
      </c>
      <c r="H1519" s="96">
        <f t="shared" si="468"/>
        <v>2.3979372128619832E-2</v>
      </c>
      <c r="I1519" s="96">
        <f t="shared" si="469"/>
        <v>9.6083076295804693E-3</v>
      </c>
      <c r="J1519" s="96">
        <f t="shared" si="462"/>
        <v>4.927463757036879E-2</v>
      </c>
      <c r="K1519" s="96">
        <f t="shared" si="470"/>
        <v>1.0040145101845586E-2</v>
      </c>
      <c r="L1519" s="96">
        <f t="shared" si="471"/>
        <v>3.6670694936607666</v>
      </c>
      <c r="M1519" s="96">
        <f t="shared" si="463"/>
        <v>19.816674853786481</v>
      </c>
      <c r="N1519" s="96">
        <f t="shared" si="464"/>
        <v>1.9083887237720953</v>
      </c>
      <c r="O1519" s="96">
        <f t="shared" si="472"/>
        <v>4.555304102208535E-2</v>
      </c>
      <c r="P1519" s="96">
        <f t="shared" si="473"/>
        <v>4.555304102208535E-2</v>
      </c>
      <c r="Q1519" s="96">
        <f t="shared" si="465"/>
        <v>0.2320121598178442</v>
      </c>
      <c r="R1519" s="96">
        <f t="shared" si="466"/>
        <v>3.5708628141461209E-3</v>
      </c>
      <c r="S1519" s="96">
        <f t="shared" si="474"/>
        <v>17.581597025338223</v>
      </c>
      <c r="T1519" s="96">
        <f t="shared" si="478"/>
        <v>508.36960606733049</v>
      </c>
      <c r="U1519" s="96">
        <f t="shared" si="478"/>
        <v>467.92877062324908</v>
      </c>
      <c r="V1519" s="32">
        <f t="shared" si="476"/>
        <v>1000.0000000000006</v>
      </c>
      <c r="W1519" s="100">
        <f>IF(A1519=1,((cPH1_+cPHr+(cNES*L1519+(cNES+cOSEX)*G1519+(cNES+cEREX)*H1519+(cNES+cHOEX)*I1519+(cNES+cNES)*S1519+(cNES+cOSEX)*N1519+(cNES+cEREX)*O1519+(cNES+cHOEX)*P1519)))/(1+cDR)^(A$6:A$65537 + 0.5),(cPHr+(cNES*L1519+(cNES+cOSEX)*G1519+(cNES+cEREX)*H1519+(cNES+cHOEX)*I1519+(cNES+cNES)*S1519+(cNES+cOSEX)*N1519+(cNES+cEREX)*O1519+(cNES+cHOEX)*P1519))/(1+cDR)^(((cycle + 0.5)/('Life tables'!$I$2/2))))</f>
        <v>193.37997880811918</v>
      </c>
      <c r="X1519" s="107">
        <f>((L1519+G1519+H1519+I1519+N1519+O1519+P1519+S1519)/('Life tables'!$I$2/2))/(1+oDR)^(((cycle + 0.5)/('Life tables'!$I$2/2)))</f>
        <v>0.38304180515113162</v>
      </c>
      <c r="Y1519" s="31">
        <f>((uNES*L1519+ uOCEX*G1519+uEREX*H1519+uHOEX*I1519+uNES*S1519+ uOCEX*N1519+uEREX*O1519+uHOEX*P1519)/('Life tables'!$I$2/2))/(1+oDR)^(((cycle + 0.5)/('Life tables'!$I$2/2)))</f>
        <v>0.25239555535396413</v>
      </c>
      <c r="Z1519" s="100">
        <f t="shared" si="467"/>
        <v>5694.659714416417</v>
      </c>
      <c r="AA1519" s="107">
        <f>((L1519+G1519+H1519+I1519+N1519+O1519+P1519+S1519)/('Life tables'!$I$2/2))</f>
        <v>0.90910261260578173</v>
      </c>
      <c r="AB1519" s="31">
        <f>((uNES*L1519+ uOCEX*G1519+uEREX*H1519+uHOEX*I1519+uNES*S1519+ uOCEX*N1519+uEREX*O1519+uHOEX*P1519)/('Life tables'!$I$2/2))</f>
        <v>0.59902980744319445</v>
      </c>
    </row>
    <row r="1520" spans="1:28" x14ac:dyDescent="0.25">
      <c r="A1520" s="4">
        <v>1514</v>
      </c>
      <c r="C1520" s="105">
        <f>IF(male=0,VLOOKUP((($A$5:$A$1570/'Life tables'!$I$2)*2)+age,lifetable,13,1),IF(male=1,VLOOKUP((($A$5:$A$1570/'Life tables'!$I$2)*2)+age,lifetable,10,1),"error"))</f>
        <v>1.0634871448009675E-2</v>
      </c>
      <c r="F1520" s="96">
        <f t="shared" si="460"/>
        <v>4.1284227125610782</v>
      </c>
      <c r="G1520" s="96">
        <f t="shared" si="461"/>
        <v>0.41470870178945674</v>
      </c>
      <c r="H1520" s="96">
        <f t="shared" si="468"/>
        <v>2.3684360224893768E-2</v>
      </c>
      <c r="I1520" s="96">
        <f t="shared" si="469"/>
        <v>9.4900991498010883E-3</v>
      </c>
      <c r="J1520" s="96">
        <f t="shared" si="462"/>
        <v>4.8668424673839417E-2</v>
      </c>
      <c r="K1520" s="96">
        <f t="shared" si="470"/>
        <v>9.9166238393081797E-3</v>
      </c>
      <c r="L1520" s="96">
        <f t="shared" si="471"/>
        <v>3.6219545028837787</v>
      </c>
      <c r="M1520" s="96">
        <f t="shared" si="463"/>
        <v>19.573200596859923</v>
      </c>
      <c r="N1520" s="96">
        <f t="shared" si="464"/>
        <v>1.8849416253120503</v>
      </c>
      <c r="O1520" s="96">
        <f t="shared" si="472"/>
        <v>4.4993361212257013E-2</v>
      </c>
      <c r="P1520" s="96">
        <f t="shared" si="473"/>
        <v>4.4993361212257013E-2</v>
      </c>
      <c r="Q1520" s="96">
        <f t="shared" si="465"/>
        <v>0.22916158127092001</v>
      </c>
      <c r="R1520" s="96">
        <f t="shared" si="466"/>
        <v>3.526990006186375E-3</v>
      </c>
      <c r="S1520" s="96">
        <f t="shared" si="474"/>
        <v>17.365583677846253</v>
      </c>
      <c r="T1520" s="96">
        <f t="shared" si="478"/>
        <v>508.64743607327523</v>
      </c>
      <c r="U1520" s="96">
        <f t="shared" si="478"/>
        <v>467.94221423709456</v>
      </c>
      <c r="V1520" s="32">
        <f t="shared" si="476"/>
        <v>1000.0000000000005</v>
      </c>
      <c r="W1520" s="100">
        <f>IF(A1520=1,((cPH1_+cPHr+(cNES*L1520+(cNES+cOSEX)*G1520+(cNES+cEREX)*H1520+(cNES+cHOEX)*I1520+(cNES+cNES)*S1520+(cNES+cOSEX)*N1520+(cNES+cEREX)*O1520+(cNES+cHOEX)*P1520)))/(1+cDR)^(A$6:A$65537 + 0.5),(cPHr+(cNES*L1520+(cNES+cOSEX)*G1520+(cNES+cEREX)*H1520+(cNES+cHOEX)*I1520+(cNES+cNES)*S1520+(cNES+cOSEX)*N1520+(cNES+cEREX)*O1520+(cNES+cHOEX)*P1520))/(1+cDR)^(((cycle + 0.5)/('Life tables'!$I$2/2))))</f>
        <v>190.58768188124142</v>
      </c>
      <c r="X1520" s="107">
        <f>((L1520+G1520+H1520+I1520+N1520+O1520+P1520+S1520)/('Life tables'!$I$2/2))/(1+oDR)^(((cycle + 0.5)/('Life tables'!$I$2/2)))</f>
        <v>0.37811854009801632</v>
      </c>
      <c r="Y1520" s="31">
        <f>((uNES*L1520+ uOCEX*G1520+uEREX*H1520+uHOEX*I1520+uNES*S1520+ uOCEX*N1520+uEREX*O1520+uHOEX*P1520)/('Life tables'!$I$2/2))/(1+oDR)^(((cycle + 0.5)/('Life tables'!$I$2/2)))</f>
        <v>0.24915149743931475</v>
      </c>
      <c r="Z1520" s="100">
        <f t="shared" si="467"/>
        <v>5624.9897113994339</v>
      </c>
      <c r="AA1520" s="107">
        <f>((L1520+G1520+H1520+I1520+N1520+O1520+P1520+S1520)/('Life tables'!$I$2/2))</f>
        <v>0.89793048294708389</v>
      </c>
      <c r="AB1520" s="31">
        <f>((uNES*L1520+ uOCEX*G1520+uEREX*H1520+uHOEX*I1520+uNES*S1520+ uOCEX*N1520+uEREX*O1520+uHOEX*P1520)/('Life tables'!$I$2/2))</f>
        <v>0.59166822225823645</v>
      </c>
    </row>
    <row r="1521" spans="1:28" x14ac:dyDescent="0.25">
      <c r="A1521" s="4">
        <v>1515</v>
      </c>
      <c r="C1521" s="105">
        <f>IF(male=0,VLOOKUP((($A$5:$A$1570/'Life tables'!$I$2)*2)+age,lifetable,13,1),IF(male=1,VLOOKUP((($A$5:$A$1570/'Life tables'!$I$2)*2)+age,lifetable,10,1),"error"))</f>
        <v>1.0634871448009675E-2</v>
      </c>
      <c r="F1521" s="96">
        <f t="shared" si="460"/>
        <v>4.0776336674130134</v>
      </c>
      <c r="G1521" s="96">
        <f t="shared" si="461"/>
        <v>0.40960683590871855</v>
      </c>
      <c r="H1521" s="96">
        <f t="shared" si="468"/>
        <v>2.3392988404584474E-2</v>
      </c>
      <c r="I1521" s="96">
        <f t="shared" si="469"/>
        <v>9.3733492170211055E-3</v>
      </c>
      <c r="J1521" s="96">
        <f t="shared" si="462"/>
        <v>4.8069691697556705E-2</v>
      </c>
      <c r="K1521" s="96">
        <f t="shared" si="470"/>
        <v>9.794626676963689E-3</v>
      </c>
      <c r="L1521" s="96">
        <f t="shared" si="471"/>
        <v>3.5773961755081687</v>
      </c>
      <c r="M1521" s="96">
        <f t="shared" si="463"/>
        <v>19.332716022217731</v>
      </c>
      <c r="N1521" s="96">
        <f t="shared" si="464"/>
        <v>1.8617824397335174</v>
      </c>
      <c r="O1521" s="96">
        <f t="shared" si="472"/>
        <v>4.4440553853066715E-2</v>
      </c>
      <c r="P1521" s="96">
        <f t="shared" si="473"/>
        <v>4.4440553853066715E-2</v>
      </c>
      <c r="Q1521" s="96">
        <f t="shared" si="465"/>
        <v>0.22634600570250171</v>
      </c>
      <c r="R1521" s="96">
        <f t="shared" si="466"/>
        <v>3.4836559235866668E-3</v>
      </c>
      <c r="S1521" s="96">
        <f t="shared" si="474"/>
        <v>17.152222813151994</v>
      </c>
      <c r="T1521" s="96">
        <f t="shared" si="478"/>
        <v>508.92185177067529</v>
      </c>
      <c r="U1521" s="96">
        <f t="shared" si="478"/>
        <v>467.9554925196951</v>
      </c>
      <c r="V1521" s="32">
        <f t="shared" si="476"/>
        <v>1000.0000000000006</v>
      </c>
      <c r="W1521" s="100">
        <f>IF(A1521=1,((cPH1_+cPHr+(cNES*L1521+(cNES+cOSEX)*G1521+(cNES+cEREX)*H1521+(cNES+cHOEX)*I1521+(cNES+cNES)*S1521+(cNES+cOSEX)*N1521+(cNES+cEREX)*O1521+(cNES+cHOEX)*P1521)))/(1+cDR)^(A$6:A$65537 + 0.5),(cPHr+(cNES*L1521+(cNES+cOSEX)*G1521+(cNES+cEREX)*H1521+(cNES+cHOEX)*I1521+(cNES+cNES)*S1521+(cNES+cOSEX)*N1521+(cNES+cEREX)*O1521+(cNES+cHOEX)*P1521))/(1+cDR)^(((cycle + 0.5)/('Life tables'!$I$2/2))))</f>
        <v>187.83582619929592</v>
      </c>
      <c r="X1521" s="107">
        <f>((L1521+G1521+H1521+I1521+N1521+O1521+P1521+S1521)/('Life tables'!$I$2/2))/(1+oDR)^(((cycle + 0.5)/('Life tables'!$I$2/2)))</f>
        <v>0.37325855615064474</v>
      </c>
      <c r="Y1521" s="31">
        <f>((uNES*L1521+ uOCEX*G1521+uEREX*H1521+uHOEX*I1521+uNES*S1521+ uOCEX*N1521+uEREX*O1521+uHOEX*P1521)/('Life tables'!$I$2/2))/(1+oDR)^(((cycle + 0.5)/('Life tables'!$I$2/2)))</f>
        <v>0.24594913692004902</v>
      </c>
      <c r="Z1521" s="100">
        <f t="shared" si="467"/>
        <v>5556.1756806745752</v>
      </c>
      <c r="AA1521" s="107">
        <f>((L1521+G1521+H1521+I1521+N1521+O1521+P1521+S1521)/('Life tables'!$I$2/2))</f>
        <v>0.88689565442774143</v>
      </c>
      <c r="AB1521" s="31">
        <f>((uNES*L1521+ uOCEX*G1521+uEREX*H1521+uHOEX*I1521+uNES*S1521+ uOCEX*N1521+uEREX*O1521+uHOEX*P1521)/('Life tables'!$I$2/2))</f>
        <v>0.58439710798379851</v>
      </c>
    </row>
    <row r="1522" spans="1:28" x14ac:dyDescent="0.25">
      <c r="A1522" s="4">
        <v>1516</v>
      </c>
      <c r="C1522" s="105">
        <f>IF(male=0,VLOOKUP((($A$5:$A$1570/'Life tables'!$I$2)*2)+age,lifetable,13,1),IF(male=1,VLOOKUP((($A$5:$A$1570/'Life tables'!$I$2)*2)+age,lifetable,10,1),"error"))</f>
        <v>1.0634871448009675E-2</v>
      </c>
      <c r="F1522" s="96">
        <f t="shared" si="460"/>
        <v>4.0274712139172735</v>
      </c>
      <c r="G1522" s="96">
        <f t="shared" si="461"/>
        <v>0.40456791247084045</v>
      </c>
      <c r="H1522" s="96">
        <f t="shared" si="468"/>
        <v>2.3105211279741418E-2</v>
      </c>
      <c r="I1522" s="96">
        <f t="shared" si="469"/>
        <v>9.2580396447179969E-3</v>
      </c>
      <c r="J1522" s="96">
        <f t="shared" si="462"/>
        <v>4.7478345374908006E-2</v>
      </c>
      <c r="K1522" s="96">
        <f t="shared" si="470"/>
        <v>9.6741346109113103E-3</v>
      </c>
      <c r="L1522" s="96">
        <f t="shared" si="471"/>
        <v>3.5333875705361542</v>
      </c>
      <c r="M1522" s="96">
        <f t="shared" si="463"/>
        <v>19.095184495712868</v>
      </c>
      <c r="N1522" s="96">
        <f t="shared" si="464"/>
        <v>1.8389076390887644</v>
      </c>
      <c r="O1522" s="96">
        <f t="shared" si="472"/>
        <v>4.3894534732767776E-2</v>
      </c>
      <c r="P1522" s="96">
        <f t="shared" si="473"/>
        <v>4.3894534732767776E-2</v>
      </c>
      <c r="Q1522" s="96">
        <f t="shared" si="465"/>
        <v>0.22356500420271216</v>
      </c>
      <c r="R1522" s="96">
        <f t="shared" si="466"/>
        <v>3.4408539650622521E-3</v>
      </c>
      <c r="S1522" s="96">
        <f t="shared" si="474"/>
        <v>16.941481928990793</v>
      </c>
      <c r="T1522" s="96">
        <f t="shared" si="478"/>
        <v>509.1928951202529</v>
      </c>
      <c r="U1522" s="96">
        <f t="shared" si="478"/>
        <v>467.96860750827108</v>
      </c>
      <c r="V1522" s="32">
        <f t="shared" si="476"/>
        <v>1000.0000000000005</v>
      </c>
      <c r="W1522" s="100">
        <f>IF(A1522=1,((cPH1_+cPHr+(cNES*L1522+(cNES+cOSEX)*G1522+(cNES+cEREX)*H1522+(cNES+cHOEX)*I1522+(cNES+cNES)*S1522+(cNES+cOSEX)*N1522+(cNES+cEREX)*O1522+(cNES+cHOEX)*P1522)))/(1+cDR)^(A$6:A$65537 + 0.5),(cPHr+(cNES*L1522+(cNES+cOSEX)*G1522+(cNES+cEREX)*H1522+(cNES+cHOEX)*I1522+(cNES+cNES)*S1522+(cNES+cOSEX)*N1522+(cNES+cEREX)*O1522+(cNES+cHOEX)*P1522))/(1+cDR)^(((cycle + 0.5)/('Life tables'!$I$2/2))))</f>
        <v>185.12382599474421</v>
      </c>
      <c r="X1522" s="107">
        <f>((L1522+G1522+H1522+I1522+N1522+O1522+P1522+S1522)/('Life tables'!$I$2/2))/(1+oDR)^(((cycle + 0.5)/('Life tables'!$I$2/2)))</f>
        <v>0.36846103983555117</v>
      </c>
      <c r="Y1522" s="31">
        <f>((uNES*L1522+ uOCEX*G1522+uEREX*H1522+uHOEX*I1522+uNES*S1522+ uOCEX*N1522+uEREX*O1522+uHOEX*P1522)/('Life tables'!$I$2/2))/(1+oDR)^(((cycle + 0.5)/('Life tables'!$I$2/2)))</f>
        <v>0.24278793778176611</v>
      </c>
      <c r="Z1522" s="100">
        <f t="shared" si="467"/>
        <v>5488.2071122784064</v>
      </c>
      <c r="AA1522" s="107">
        <f>((L1522+G1522+H1522+I1522+N1522+O1522+P1522+S1522)/('Life tables'!$I$2/2))</f>
        <v>0.8759964394568216</v>
      </c>
      <c r="AB1522" s="31">
        <f>((uNES*L1522+ uOCEX*G1522+uEREX*H1522+uHOEX*I1522+uNES*S1522+ uOCEX*N1522+uEREX*O1522+uHOEX*P1522)/('Life tables'!$I$2/2))</f>
        <v>0.57721535263216384</v>
      </c>
    </row>
    <row r="1523" spans="1:28" x14ac:dyDescent="0.25">
      <c r="A1523" s="4">
        <v>1517</v>
      </c>
      <c r="C1523" s="105">
        <f>IF(male=0,VLOOKUP((($A$5:$A$1570/'Life tables'!$I$2)*2)+age,lifetable,13,1),IF(male=1,VLOOKUP((($A$5:$A$1570/'Life tables'!$I$2)*2)+age,lifetable,10,1),"error"))</f>
        <v>1.0634871448009675E-2</v>
      </c>
      <c r="F1523" s="96">
        <f t="shared" si="460"/>
        <v>3.9779275428161034</v>
      </c>
      <c r="G1523" s="96">
        <f t="shared" si="461"/>
        <v>0.39959114701953707</v>
      </c>
      <c r="H1523" s="96">
        <f t="shared" si="468"/>
        <v>2.2820984049411158E-2</v>
      </c>
      <c r="I1523" s="96">
        <f t="shared" si="469"/>
        <v>9.1441524815734157E-3</v>
      </c>
      <c r="J1523" s="96">
        <f t="shared" si="462"/>
        <v>4.6894293645486869E-2</v>
      </c>
      <c r="K1523" s="96">
        <f t="shared" si="470"/>
        <v>9.5551288830254856E-3</v>
      </c>
      <c r="L1523" s="96">
        <f t="shared" si="471"/>
        <v>3.4899218367370692</v>
      </c>
      <c r="M1523" s="96">
        <f t="shared" si="463"/>
        <v>18.860569828660445</v>
      </c>
      <c r="N1523" s="96">
        <f t="shared" si="464"/>
        <v>1.8163137383290293</v>
      </c>
      <c r="O1523" s="96">
        <f t="shared" si="472"/>
        <v>4.3355220663607488E-2</v>
      </c>
      <c r="P1523" s="96">
        <f t="shared" si="473"/>
        <v>4.3355220663607488E-2</v>
      </c>
      <c r="Q1523" s="96">
        <f t="shared" si="465"/>
        <v>0.22081815307711194</v>
      </c>
      <c r="R1523" s="96">
        <f t="shared" si="466"/>
        <v>3.3985776095983742E-3</v>
      </c>
      <c r="S1523" s="96">
        <f t="shared" si="474"/>
        <v>16.73332891831749</v>
      </c>
      <c r="T1523" s="96">
        <f t="shared" si="478"/>
        <v>509.46060756697551</v>
      </c>
      <c r="U1523" s="96">
        <f t="shared" si="478"/>
        <v>467.9815612147637</v>
      </c>
      <c r="V1523" s="32">
        <f t="shared" si="476"/>
        <v>1000.0000000000006</v>
      </c>
      <c r="W1523" s="100">
        <f>IF(A1523=1,((cPH1_+cPHr+(cNES*L1523+(cNES+cOSEX)*G1523+(cNES+cEREX)*H1523+(cNES+cHOEX)*I1523+(cNES+cNES)*S1523+(cNES+cOSEX)*N1523+(cNES+cEREX)*O1523+(cNES+cHOEX)*P1523)))/(1+cDR)^(A$6:A$65537 + 0.5),(cPHr+(cNES*L1523+(cNES+cOSEX)*G1523+(cNES+cEREX)*H1523+(cNES+cHOEX)*I1523+(cNES+cNES)*S1523+(cNES+cOSEX)*N1523+(cNES+cEREX)*O1523+(cNES+cHOEX)*P1523))/(1+cDR)^(((cycle + 0.5)/('Life tables'!$I$2/2))))</f>
        <v>182.45110397425756</v>
      </c>
      <c r="X1523" s="107">
        <f>((L1523+G1523+H1523+I1523+N1523+O1523+P1523+S1523)/('Life tables'!$I$2/2))/(1+oDR)^(((cycle + 0.5)/('Life tables'!$I$2/2)))</f>
        <v>0.36372518814050714</v>
      </c>
      <c r="Y1523" s="31">
        <f>((uNES*L1523+ uOCEX*G1523+uEREX*H1523+uHOEX*I1523+uNES*S1523+ uOCEX*N1523+uEREX*O1523+uHOEX*P1523)/('Life tables'!$I$2/2))/(1+oDR)^(((cycle + 0.5)/('Life tables'!$I$2/2)))</f>
        <v>0.23966737090308904</v>
      </c>
      <c r="Z1523" s="100">
        <f t="shared" si="467"/>
        <v>5421.0736249986412</v>
      </c>
      <c r="AA1523" s="107">
        <f>((L1523+G1523+H1523+I1523+N1523+O1523+P1523+S1523)/('Life tables'!$I$2/2))</f>
        <v>0.86523117119536219</v>
      </c>
      <c r="AB1523" s="31">
        <f>((uNES*L1523+ uOCEX*G1523+uEREX*H1523+uHOEX*I1523+uNES*S1523+ uOCEX*N1523+uEREX*O1523+uHOEX*P1523)/('Life tables'!$I$2/2))</f>
        <v>0.57012185788927772</v>
      </c>
    </row>
    <row r="1524" spans="1:28" x14ac:dyDescent="0.25">
      <c r="A1524" s="4">
        <v>1518</v>
      </c>
      <c r="C1524" s="105">
        <f>IF(male=0,VLOOKUP((($A$5:$A$1570/'Life tables'!$I$2)*2)+age,lifetable,13,1),IF(male=1,VLOOKUP((($A$5:$A$1570/'Life tables'!$I$2)*2)+age,lifetable,10,1),"error"))</f>
        <v>1.0634871448009675E-2</v>
      </c>
      <c r="F1524" s="96">
        <f t="shared" si="460"/>
        <v>3.928994945686533</v>
      </c>
      <c r="G1524" s="96">
        <f t="shared" si="461"/>
        <v>0.39467576522758829</v>
      </c>
      <c r="H1524" s="96">
        <f t="shared" si="468"/>
        <v>2.2540262491119616E-2</v>
      </c>
      <c r="I1524" s="96">
        <f t="shared" si="469"/>
        <v>9.0316700080602264E-3</v>
      </c>
      <c r="J1524" s="96">
        <f t="shared" si="462"/>
        <v>4.6317445637590299E-2</v>
      </c>
      <c r="K1524" s="96">
        <f t="shared" si="470"/>
        <v>9.4375909773895244E-3</v>
      </c>
      <c r="L1524" s="96">
        <f t="shared" si="471"/>
        <v>3.4469922113447851</v>
      </c>
      <c r="M1524" s="96">
        <f t="shared" si="463"/>
        <v>18.628836272574791</v>
      </c>
      <c r="N1524" s="96">
        <f t="shared" si="464"/>
        <v>1.7939972947976885</v>
      </c>
      <c r="O1524" s="96">
        <f t="shared" si="472"/>
        <v>4.2822529469729094E-2</v>
      </c>
      <c r="P1524" s="96">
        <f t="shared" si="473"/>
        <v>4.2822529469729094E-2</v>
      </c>
      <c r="Q1524" s="96">
        <f t="shared" si="465"/>
        <v>0.2181050337850815</v>
      </c>
      <c r="R1524" s="96">
        <f t="shared" si="466"/>
        <v>3.3568204155019084E-3</v>
      </c>
      <c r="S1524" s="96">
        <f t="shared" si="474"/>
        <v>16.52773206463706</v>
      </c>
      <c r="T1524" s="96">
        <f t="shared" si="478"/>
        <v>509.72503004639816</v>
      </c>
      <c r="U1524" s="96">
        <f t="shared" si="478"/>
        <v>467.99435562615662</v>
      </c>
      <c r="V1524" s="32">
        <f t="shared" si="476"/>
        <v>1000.0000000000005</v>
      </c>
      <c r="W1524" s="100">
        <f>IF(A1524=1,((cPH1_+cPHr+(cNES*L1524+(cNES+cOSEX)*G1524+(cNES+cEREX)*H1524+(cNES+cHOEX)*I1524+(cNES+cNES)*S1524+(cNES+cOSEX)*N1524+(cNES+cEREX)*O1524+(cNES+cHOEX)*P1524)))/(1+cDR)^(A$6:A$65537 + 0.5),(cPHr+(cNES*L1524+(cNES+cOSEX)*G1524+(cNES+cEREX)*H1524+(cNES+cHOEX)*I1524+(cNES+cNES)*S1524+(cNES+cOSEX)*N1524+(cNES+cEREX)*O1524+(cNES+cHOEX)*P1524))/(1+cDR)^(((cycle + 0.5)/('Life tables'!$I$2/2))))</f>
        <v>179.8170911966308</v>
      </c>
      <c r="X1524" s="107">
        <f>((L1524+G1524+H1524+I1524+N1524+O1524+P1524+S1524)/('Life tables'!$I$2/2))/(1+oDR)^(((cycle + 0.5)/('Life tables'!$I$2/2)))</f>
        <v>0.35905020837980556</v>
      </c>
      <c r="Y1524" s="31">
        <f>((uNES*L1524+ uOCEX*G1524+uEREX*H1524+uHOEX*I1524+uNES*S1524+ uOCEX*N1524+uEREX*O1524+uHOEX*P1524)/('Life tables'!$I$2/2))/(1+oDR)^(((cycle + 0.5)/('Life tables'!$I$2/2)))</f>
        <v>0.23658691396690362</v>
      </c>
      <c r="Z1524" s="100">
        <f t="shared" si="467"/>
        <v>5354.7649648100305</v>
      </c>
      <c r="AA1524" s="107">
        <f>((L1524+G1524+H1524+I1524+N1524+O1524+P1524+S1524)/('Life tables'!$I$2/2))</f>
        <v>0.8545982033007663</v>
      </c>
      <c r="AB1524" s="31">
        <f>((uNES*L1524+ uOCEX*G1524+uEREX*H1524+uHOEX*I1524+uNES*S1524+ uOCEX*N1524+uEREX*O1524+uHOEX*P1524)/('Life tables'!$I$2/2))</f>
        <v>0.56311553894633692</v>
      </c>
    </row>
    <row r="1525" spans="1:28" x14ac:dyDescent="0.25">
      <c r="A1525" s="4">
        <v>1519</v>
      </c>
      <c r="C1525" s="105">
        <f>IF(male=0,VLOOKUP((($A$5:$A$1570/'Life tables'!$I$2)*2)+age,lifetable,13,1),IF(male=1,VLOOKUP((($A$5:$A$1570/'Life tables'!$I$2)*2)+age,lifetable,10,1),"error"))</f>
        <v>1.0634871448009675E-2</v>
      </c>
      <c r="F1525" s="96">
        <f t="shared" si="460"/>
        <v>3.880665813484049</v>
      </c>
      <c r="G1525" s="96">
        <f t="shared" si="461"/>
        <v>0.38982100275054782</v>
      </c>
      <c r="H1525" s="96">
        <f t="shared" si="468"/>
        <v>2.2263002952517267E-2</v>
      </c>
      <c r="I1525" s="96">
        <f t="shared" si="469"/>
        <v>8.9205747330948163E-3</v>
      </c>
      <c r="J1525" s="96">
        <f t="shared" si="462"/>
        <v>4.5747711651050557E-2</v>
      </c>
      <c r="K1525" s="96">
        <f t="shared" si="470"/>
        <v>9.3215026167974679E-3</v>
      </c>
      <c r="L1525" s="96">
        <f t="shared" si="471"/>
        <v>3.4045920187800411</v>
      </c>
      <c r="M1525" s="96">
        <f t="shared" si="463"/>
        <v>18.399948513961711</v>
      </c>
      <c r="N1525" s="96">
        <f t="shared" si="464"/>
        <v>1.7719549077287393</v>
      </c>
      <c r="O1525" s="96">
        <f t="shared" si="472"/>
        <v>4.2296379975200624E-2</v>
      </c>
      <c r="P1525" s="96">
        <f t="shared" si="473"/>
        <v>4.2296379975200624E-2</v>
      </c>
      <c r="Q1525" s="96">
        <f t="shared" si="465"/>
        <v>0.21542523287884929</v>
      </c>
      <c r="R1525" s="96">
        <f t="shared" si="466"/>
        <v>3.3155760194629571E-3</v>
      </c>
      <c r="S1525" s="96">
        <f t="shared" si="474"/>
        <v>16.324660037384259</v>
      </c>
      <c r="T1525" s="96">
        <f t="shared" si="478"/>
        <v>509.98620299092806</v>
      </c>
      <c r="U1525" s="96">
        <f t="shared" si="478"/>
        <v>468.00699270479288</v>
      </c>
      <c r="V1525" s="32">
        <f t="shared" si="476"/>
        <v>1000.0000000000006</v>
      </c>
      <c r="W1525" s="100">
        <f>IF(A1525=1,((cPH1_+cPHr+(cNES*L1525+(cNES+cOSEX)*G1525+(cNES+cEREX)*H1525+(cNES+cHOEX)*I1525+(cNES+cNES)*S1525+(cNES+cOSEX)*N1525+(cNES+cEREX)*O1525+(cNES+cHOEX)*P1525)))/(1+cDR)^(A$6:A$65537 + 0.5),(cPHr+(cNES*L1525+(cNES+cOSEX)*G1525+(cNES+cEREX)*H1525+(cNES+cHOEX)*I1525+(cNES+cNES)*S1525+(cNES+cOSEX)*N1525+(cNES+cEREX)*O1525+(cNES+cHOEX)*P1525))/(1+cDR)^(((cycle + 0.5)/('Life tables'!$I$2/2))))</f>
        <v>177.22122695243206</v>
      </c>
      <c r="X1525" s="107">
        <f>((L1525+G1525+H1525+I1525+N1525+O1525+P1525+S1525)/('Life tables'!$I$2/2))/(1+oDR)^(((cycle + 0.5)/('Life tables'!$I$2/2)))</f>
        <v>0.35443531806128692</v>
      </c>
      <c r="Y1525" s="31">
        <f>((uNES*L1525+ uOCEX*G1525+uEREX*H1525+uHOEX*I1525+uNES*S1525+ uOCEX*N1525+uEREX*O1525+uHOEX*P1525)/('Life tables'!$I$2/2))/(1+oDR)^(((cycle + 0.5)/('Life tables'!$I$2/2)))</f>
        <v>0.23354605137274473</v>
      </c>
      <c r="Z1525" s="100">
        <f t="shared" si="467"/>
        <v>5289.271003328673</v>
      </c>
      <c r="AA1525" s="107">
        <f>((L1525+G1525+H1525+I1525+N1525+O1525+P1525+S1525)/('Life tables'!$I$2/2))</f>
        <v>0.84409590967436032</v>
      </c>
      <c r="AB1525" s="31">
        <f>((uNES*L1525+ uOCEX*G1525+uEREX*H1525+uHOEX*I1525+uNES*S1525+ uOCEX*N1525+uEREX*O1525+uHOEX*P1525)/('Life tables'!$I$2/2))</f>
        <v>0.55619532433346375</v>
      </c>
    </row>
    <row r="1526" spans="1:28" x14ac:dyDescent="0.25">
      <c r="A1526" s="4">
        <v>1520</v>
      </c>
      <c r="C1526" s="105">
        <f>IF(male=0,VLOOKUP((($A$5:$A$1570/'Life tables'!$I$2)*2)+age,lifetable,13,1),IF(male=1,VLOOKUP((($A$5:$A$1570/'Life tables'!$I$2)*2)+age,lifetable,10,1),"error"))</f>
        <v>1.0634871448009675E-2</v>
      </c>
      <c r="F1526" s="96">
        <f t="shared" si="460"/>
        <v>3.832932635113854</v>
      </c>
      <c r="G1526" s="96">
        <f t="shared" si="461"/>
        <v>0.38502610508322344</v>
      </c>
      <c r="H1526" s="96">
        <f t="shared" si="468"/>
        <v>2.19891623431826E-2</v>
      </c>
      <c r="I1526" s="96">
        <f t="shared" si="469"/>
        <v>8.8108493907528077E-3</v>
      </c>
      <c r="J1526" s="96">
        <f t="shared" si="462"/>
        <v>4.5185003140392345E-2</v>
      </c>
      <c r="K1526" s="96">
        <f t="shared" si="470"/>
        <v>9.2068457593221867E-3</v>
      </c>
      <c r="L1526" s="96">
        <f t="shared" si="471"/>
        <v>3.3627146693969805</v>
      </c>
      <c r="M1526" s="96">
        <f t="shared" si="463"/>
        <v>18.173871669165749</v>
      </c>
      <c r="N1526" s="96">
        <f t="shared" si="464"/>
        <v>1.7501832177505818</v>
      </c>
      <c r="O1526" s="96">
        <f t="shared" si="472"/>
        <v>4.1776691992170191E-2</v>
      </c>
      <c r="P1526" s="96">
        <f t="shared" si="473"/>
        <v>4.1776691992170191E-2</v>
      </c>
      <c r="Q1526" s="96">
        <f t="shared" si="465"/>
        <v>0.21277834194316375</v>
      </c>
      <c r="R1526" s="96">
        <f t="shared" si="466"/>
        <v>3.2748381356263487E-3</v>
      </c>
      <c r="S1526" s="96">
        <f t="shared" si="474"/>
        <v>16.124081887352038</v>
      </c>
      <c r="T1526" s="96">
        <f t="shared" si="478"/>
        <v>510.24416633601163</v>
      </c>
      <c r="U1526" s="96">
        <f t="shared" si="478"/>
        <v>468.01947438868785</v>
      </c>
      <c r="V1526" s="32">
        <f t="shared" si="476"/>
        <v>1000.0000000000006</v>
      </c>
      <c r="W1526" s="100">
        <f>IF(A1526=1,((cPH1_+cPHr+(cNES*L1526+(cNES+cOSEX)*G1526+(cNES+cEREX)*H1526+(cNES+cHOEX)*I1526+(cNES+cNES)*S1526+(cNES+cOSEX)*N1526+(cNES+cEREX)*O1526+(cNES+cHOEX)*P1526)))/(1+cDR)^(A$6:A$65537 + 0.5),(cPHr+(cNES*L1526+(cNES+cOSEX)*G1526+(cNES+cEREX)*H1526+(cNES+cHOEX)*I1526+(cNES+cNES)*S1526+(cNES+cOSEX)*N1526+(cNES+cEREX)*O1526+(cNES+cHOEX)*P1526))/(1+cDR)^(((cycle + 0.5)/('Life tables'!$I$2/2))))</f>
        <v>174.66295864536383</v>
      </c>
      <c r="X1526" s="107">
        <f>((L1526+G1526+H1526+I1526+N1526+O1526+P1526+S1526)/('Life tables'!$I$2/2))/(1+oDR)^(((cycle + 0.5)/('Life tables'!$I$2/2)))</f>
        <v>0.34987974475508699</v>
      </c>
      <c r="Y1526" s="31">
        <f>((uNES*L1526+ uOCEX*G1526+uEREX*H1526+uHOEX*I1526+uNES*S1526+ uOCEX*N1526+uEREX*O1526+uHOEX*P1526)/('Life tables'!$I$2/2))/(1+oDR)^(((cycle + 0.5)/('Life tables'!$I$2/2)))</f>
        <v>0.23054427415031697</v>
      </c>
      <c r="Z1526" s="100">
        <f t="shared" si="467"/>
        <v>5224.5817362845428</v>
      </c>
      <c r="AA1526" s="107">
        <f>((L1526+G1526+H1526+I1526+N1526+O1526+P1526+S1526)/('Life tables'!$I$2/2))</f>
        <v>0.83372268421208251</v>
      </c>
      <c r="AB1526" s="31">
        <f>((uNES*L1526+ uOCEX*G1526+uEREX*H1526+uHOEX*I1526+uNES*S1526+ uOCEX*N1526+uEREX*O1526+uHOEX*P1526)/('Life tables'!$I$2/2))</f>
        <v>0.54936015575544084</v>
      </c>
    </row>
    <row r="1527" spans="1:28" x14ac:dyDescent="0.25">
      <c r="A1527" s="4">
        <v>1521</v>
      </c>
      <c r="C1527" s="105">
        <f>IF(male=0,VLOOKUP((($A$5:$A$1570/'Life tables'!$I$2)*2)+age,lifetable,13,1),IF(male=1,VLOOKUP((($A$5:$A$1570/'Life tables'!$I$2)*2)+age,lifetable,10,1),"error"))</f>
        <v>1.0634871448009675E-2</v>
      </c>
      <c r="F1527" s="96">
        <f t="shared" si="460"/>
        <v>3.7857879960289393</v>
      </c>
      <c r="G1527" s="96">
        <f t="shared" si="461"/>
        <v>0.38029032741885027</v>
      </c>
      <c r="H1527" s="96">
        <f t="shared" si="468"/>
        <v>2.1718698126579391E-2</v>
      </c>
      <c r="I1527" s="96">
        <f t="shared" si="469"/>
        <v>8.7024769370464185E-3</v>
      </c>
      <c r="J1527" s="96">
        <f t="shared" si="462"/>
        <v>4.4629232698305973E-2</v>
      </c>
      <c r="K1527" s="96">
        <f t="shared" si="470"/>
        <v>9.0936025949479114E-3</v>
      </c>
      <c r="L1527" s="96">
        <f t="shared" si="471"/>
        <v>3.3213536582532095</v>
      </c>
      <c r="M1527" s="96">
        <f t="shared" si="463"/>
        <v>17.950571279272157</v>
      </c>
      <c r="N1527" s="96">
        <f t="shared" si="464"/>
        <v>1.7286789063950663</v>
      </c>
      <c r="O1527" s="96">
        <f t="shared" si="472"/>
        <v>4.1263386309147047E-2</v>
      </c>
      <c r="P1527" s="96">
        <f t="shared" si="473"/>
        <v>4.1263386309147047E-2</v>
      </c>
      <c r="Q1527" s="96">
        <f t="shared" si="465"/>
        <v>0.21016395753560613</v>
      </c>
      <c r="R1527" s="96">
        <f t="shared" si="466"/>
        <v>3.2346005546730035E-3</v>
      </c>
      <c r="S1527" s="96">
        <f t="shared" si="474"/>
        <v>15.925967042168518</v>
      </c>
      <c r="T1527" s="96">
        <f t="shared" si="478"/>
        <v>510.49895952624553</v>
      </c>
      <c r="U1527" s="96">
        <f t="shared" si="478"/>
        <v>468.03180259183745</v>
      </c>
      <c r="V1527" s="32">
        <f t="shared" si="476"/>
        <v>1000.0000000000005</v>
      </c>
      <c r="W1527" s="100">
        <f>IF(A1527=1,((cPH1_+cPHr+(cNES*L1527+(cNES+cOSEX)*G1527+(cNES+cEREX)*H1527+(cNES+cHOEX)*I1527+(cNES+cNES)*S1527+(cNES+cOSEX)*N1527+(cNES+cEREX)*O1527+(cNES+cHOEX)*P1527)))/(1+cDR)^(A$6:A$65537 + 0.5),(cPHr+(cNES*L1527+(cNES+cOSEX)*G1527+(cNES+cEREX)*H1527+(cNES+cHOEX)*I1527+(cNES+cNES)*S1527+(cNES+cOSEX)*N1527+(cNES+cEREX)*O1527+(cNES+cHOEX)*P1527))/(1+cDR)^(((cycle + 0.5)/('Life tables'!$I$2/2))))</f>
        <v>172.14174167531107</v>
      </c>
      <c r="X1527" s="107">
        <f>((L1527+G1527+H1527+I1527+N1527+O1527+P1527+S1527)/('Life tables'!$I$2/2))/(1+oDR)^(((cycle + 0.5)/('Life tables'!$I$2/2)))</f>
        <v>0.34538272596408076</v>
      </c>
      <c r="Y1527" s="31">
        <f>((uNES*L1527+ uOCEX*G1527+uEREX*H1527+uHOEX*I1527+uNES*S1527+ uOCEX*N1527+uEREX*O1527+uHOEX*P1527)/('Life tables'!$I$2/2))/(1+oDR)^(((cycle + 0.5)/('Life tables'!$I$2/2)))</f>
        <v>0.22758107987413198</v>
      </c>
      <c r="Z1527" s="100">
        <f t="shared" si="467"/>
        <v>5160.6872820120425</v>
      </c>
      <c r="AA1527" s="107">
        <f>((L1527+G1527+H1527+I1527+N1527+O1527+P1527+S1527)/('Life tables'!$I$2/2))</f>
        <v>0.82347694055825682</v>
      </c>
      <c r="AB1527" s="31">
        <f>((uNES*L1527+ uOCEX*G1527+uEREX*H1527+uHOEX*I1527+uNES*S1527+ uOCEX*N1527+uEREX*O1527+uHOEX*P1527)/('Life tables'!$I$2/2))</f>
        <v>0.54260898792947909</v>
      </c>
    </row>
    <row r="1528" spans="1:28" x14ac:dyDescent="0.25">
      <c r="A1528" s="4">
        <v>1522</v>
      </c>
      <c r="C1528" s="105">
        <f>IF(male=0,VLOOKUP((($A$5:$A$1570/'Life tables'!$I$2)*2)+age,lifetable,13,1),IF(male=1,VLOOKUP((($A$5:$A$1570/'Life tables'!$I$2)*2)+age,lifetable,10,1),"error"))</f>
        <v>1.0634871448009675E-2</v>
      </c>
      <c r="F1528" s="96">
        <f t="shared" si="460"/>
        <v>3.7392245768542351</v>
      </c>
      <c r="G1528" s="96">
        <f t="shared" si="461"/>
        <v>0.37561293451088407</v>
      </c>
      <c r="H1528" s="96">
        <f t="shared" si="468"/>
        <v>2.1451568312163591E-2</v>
      </c>
      <c r="I1528" s="96">
        <f t="shared" si="469"/>
        <v>8.5954405467617706E-3</v>
      </c>
      <c r="J1528" s="96">
        <f t="shared" si="462"/>
        <v>4.4080314039427977E-2</v>
      </c>
      <c r="K1528" s="96">
        <f t="shared" si="470"/>
        <v>8.9817555422653812E-3</v>
      </c>
      <c r="L1528" s="96">
        <f t="shared" si="471"/>
        <v>3.2805025639027323</v>
      </c>
      <c r="M1528" s="96">
        <f t="shared" si="463"/>
        <v>17.730013305063331</v>
      </c>
      <c r="N1528" s="96">
        <f t="shared" si="464"/>
        <v>1.7074386956117866</v>
      </c>
      <c r="O1528" s="96">
        <f t="shared" si="472"/>
        <v>4.0756384679407794E-2</v>
      </c>
      <c r="P1528" s="96">
        <f t="shared" si="473"/>
        <v>4.0756384679407794E-2</v>
      </c>
      <c r="Q1528" s="96">
        <f t="shared" si="465"/>
        <v>0.20758168112754058</v>
      </c>
      <c r="R1528" s="96">
        <f t="shared" si="466"/>
        <v>3.1948571429111054E-3</v>
      </c>
      <c r="S1528" s="96">
        <f t="shared" si="474"/>
        <v>15.730285301822276</v>
      </c>
      <c r="T1528" s="96">
        <f t="shared" ref="T1528:U1543" si="479">J1528+Q1528+T1527</f>
        <v>510.75062152141248</v>
      </c>
      <c r="U1528" s="96">
        <f t="shared" si="479"/>
        <v>468.0439792045226</v>
      </c>
      <c r="V1528" s="32">
        <f t="shared" si="476"/>
        <v>1000.0000000000005</v>
      </c>
      <c r="W1528" s="100">
        <f>IF(A1528=1,((cPH1_+cPHr+(cNES*L1528+(cNES+cOSEX)*G1528+(cNES+cEREX)*H1528+(cNES+cHOEX)*I1528+(cNES+cNES)*S1528+(cNES+cOSEX)*N1528+(cNES+cEREX)*O1528+(cNES+cHOEX)*P1528)))/(1+cDR)^(A$6:A$65537 + 0.5),(cPHr+(cNES*L1528+(cNES+cOSEX)*G1528+(cNES+cEREX)*H1528+(cNES+cHOEX)*I1528+(cNES+cNES)*S1528+(cNES+cOSEX)*N1528+(cNES+cEREX)*O1528+(cNES+cHOEX)*P1528))/(1+cDR)^(((cycle + 0.5)/('Life tables'!$I$2/2))))</f>
        <v>169.65703932305621</v>
      </c>
      <c r="X1528" s="107">
        <f>((L1528+G1528+H1528+I1528+N1528+O1528+P1528+S1528)/('Life tables'!$I$2/2))/(1+oDR)^(((cycle + 0.5)/('Life tables'!$I$2/2)))</f>
        <v>0.3409435089960034</v>
      </c>
      <c r="Y1528" s="31">
        <f>((uNES*L1528+ uOCEX*G1528+uEREX*H1528+uHOEX*I1528+uNES*S1528+ uOCEX*N1528+uEREX*O1528+uHOEX*P1528)/('Life tables'!$I$2/2))/(1+oDR)^(((cycle + 0.5)/('Life tables'!$I$2/2)))</f>
        <v>0.22465597257925202</v>
      </c>
      <c r="Z1528" s="100">
        <f t="shared" si="467"/>
        <v>5097.5778799584195</v>
      </c>
      <c r="AA1528" s="107">
        <f>((L1528+G1528+H1528+I1528+N1528+O1528+P1528+S1528)/('Life tables'!$I$2/2))</f>
        <v>0.81335711186241744</v>
      </c>
      <c r="AB1528" s="31">
        <f>((uNES*L1528+ uOCEX*G1528+uEREX*H1528+uHOEX*I1528+uNES*S1528+ uOCEX*N1528+uEREX*O1528+uHOEX*P1528)/('Life tables'!$I$2/2))</f>
        <v>0.53594078842499626</v>
      </c>
    </row>
    <row r="1529" spans="1:28" x14ac:dyDescent="0.25">
      <c r="A1529" s="4">
        <v>1523</v>
      </c>
      <c r="C1529" s="105">
        <f>IF(male=0,VLOOKUP((($A$5:$A$1570/'Life tables'!$I$2)*2)+age,lifetable,13,1),IF(male=1,VLOOKUP((($A$5:$A$1570/'Life tables'!$I$2)*2)+age,lifetable,10,1),"error"))</f>
        <v>1.0634871448009675E-2</v>
      </c>
      <c r="F1529" s="96">
        <f t="shared" si="460"/>
        <v>3.6932351520361153</v>
      </c>
      <c r="G1529" s="96">
        <f t="shared" si="461"/>
        <v>0.37099320053734075</v>
      </c>
      <c r="H1529" s="96">
        <f t="shared" si="468"/>
        <v>2.1187731447635656E-2</v>
      </c>
      <c r="I1529" s="96">
        <f t="shared" si="469"/>
        <v>8.4897236103544695E-3</v>
      </c>
      <c r="J1529" s="96">
        <f t="shared" si="462"/>
        <v>4.3538161984420655E-2</v>
      </c>
      <c r="K1529" s="96">
        <f t="shared" si="470"/>
        <v>8.8712872452279112E-3</v>
      </c>
      <c r="L1529" s="96">
        <f t="shared" si="471"/>
        <v>3.240155047211136</v>
      </c>
      <c r="M1529" s="96">
        <f t="shared" si="463"/>
        <v>17.512164122029304</v>
      </c>
      <c r="N1529" s="96">
        <f t="shared" si="464"/>
        <v>1.6864593472875817</v>
      </c>
      <c r="O1529" s="96">
        <f t="shared" si="472"/>
        <v>4.0255609809526902E-2</v>
      </c>
      <c r="P1529" s="96">
        <f t="shared" si="473"/>
        <v>4.0255609809526902E-2</v>
      </c>
      <c r="Q1529" s="96">
        <f t="shared" si="465"/>
        <v>0.20503111904569771</v>
      </c>
      <c r="R1529" s="96">
        <f t="shared" si="466"/>
        <v>3.1556018413770198E-3</v>
      </c>
      <c r="S1529" s="96">
        <f t="shared" si="474"/>
        <v>15.537006834235594</v>
      </c>
      <c r="T1529" s="96">
        <f t="shared" si="479"/>
        <v>510.99919080244263</v>
      </c>
      <c r="U1529" s="96">
        <f t="shared" si="479"/>
        <v>468.0560060936092</v>
      </c>
      <c r="V1529" s="32">
        <f t="shared" si="476"/>
        <v>1000.0000000000006</v>
      </c>
      <c r="W1529" s="100">
        <f>IF(A1529=1,((cPH1_+cPHr+(cNES*L1529+(cNES+cOSEX)*G1529+(cNES+cEREX)*H1529+(cNES+cHOEX)*I1529+(cNES+cNES)*S1529+(cNES+cOSEX)*N1529+(cNES+cEREX)*O1529+(cNES+cHOEX)*P1529)))/(1+cDR)^(A$6:A$65537 + 0.5),(cPHr+(cNES*L1529+(cNES+cOSEX)*G1529+(cNES+cEREX)*H1529+(cNES+cHOEX)*I1529+(cNES+cNES)*S1529+(cNES+cOSEX)*N1529+(cNES+cEREX)*O1529+(cNES+cHOEX)*P1529))/(1+cDR)^(((cycle + 0.5)/('Life tables'!$I$2/2))))</f>
        <v>167.2083226366349</v>
      </c>
      <c r="X1529" s="107">
        <f>((L1529+G1529+H1529+I1529+N1529+O1529+P1529+S1529)/('Life tables'!$I$2/2))/(1+oDR)^(((cycle + 0.5)/('Life tables'!$I$2/2)))</f>
        <v>0.33656135083722299</v>
      </c>
      <c r="Y1529" s="31">
        <f>((uNES*L1529+ uOCEX*G1529+uEREX*H1529+uHOEX*I1529+uNES*S1529+ uOCEX*N1529+uEREX*O1529+uHOEX*P1529)/('Life tables'!$I$2/2))/(1+oDR)^(((cycle + 0.5)/('Life tables'!$I$2/2)))</f>
        <v>0.22176846267812006</v>
      </c>
      <c r="Z1529" s="100">
        <f t="shared" si="467"/>
        <v>5035.2438892098235</v>
      </c>
      <c r="AA1529" s="107">
        <f>((L1529+G1529+H1529+I1529+N1529+O1529+P1529+S1529)/('Life tables'!$I$2/2))</f>
        <v>0.80336165053914144</v>
      </c>
      <c r="AB1529" s="31">
        <f>((uNES*L1529+ uOCEX*G1529+uEREX*H1529+uHOEX*I1529+uNES*S1529+ uOCEX*N1529+uEREX*O1529+uHOEX*P1529)/('Life tables'!$I$2/2))</f>
        <v>0.52935453750537531</v>
      </c>
    </row>
    <row r="1530" spans="1:28" x14ac:dyDescent="0.25">
      <c r="A1530" s="4">
        <v>1524</v>
      </c>
      <c r="C1530" s="105">
        <f>IF(male=0,VLOOKUP((($A$5:$A$1570/'Life tables'!$I$2)*2)+age,lifetable,13,1),IF(male=1,VLOOKUP((($A$5:$A$1570/'Life tables'!$I$2)*2)+age,lifetable,10,1),"error"))</f>
        <v>1.0634871448009675E-2</v>
      </c>
      <c r="F1530" s="96">
        <f t="shared" si="460"/>
        <v>3.6478125885165738</v>
      </c>
      <c r="G1530" s="96">
        <f t="shared" si="461"/>
        <v>0.36643040896761492</v>
      </c>
      <c r="H1530" s="96">
        <f t="shared" si="468"/>
        <v>2.0927146611334442E-2</v>
      </c>
      <c r="I1530" s="96">
        <f t="shared" si="469"/>
        <v>8.3853097309019037E-3</v>
      </c>
      <c r="J1530" s="96">
        <f t="shared" si="462"/>
        <v>4.3002692444342454E-2</v>
      </c>
      <c r="K1530" s="96">
        <f t="shared" si="470"/>
        <v>8.7621805699667089E-3</v>
      </c>
      <c r="L1530" s="96">
        <f t="shared" si="471"/>
        <v>3.2003048501924134</v>
      </c>
      <c r="M1530" s="96">
        <f t="shared" si="463"/>
        <v>17.296990515432121</v>
      </c>
      <c r="N1530" s="96">
        <f t="shared" si="464"/>
        <v>1.6657376627712221</v>
      </c>
      <c r="O1530" s="96">
        <f t="shared" si="472"/>
        <v>3.9760985348031103E-2</v>
      </c>
      <c r="P1530" s="96">
        <f t="shared" si="473"/>
        <v>3.9760985348031103E-2</v>
      </c>
      <c r="Q1530" s="96">
        <f t="shared" si="465"/>
        <v>0.20251188241438828</v>
      </c>
      <c r="R1530" s="96">
        <f t="shared" si="466"/>
        <v>3.1168286649459207E-3</v>
      </c>
      <c r="S1530" s="96">
        <f t="shared" si="474"/>
        <v>15.346102170885501</v>
      </c>
      <c r="T1530" s="96">
        <f t="shared" si="479"/>
        <v>511.24470537730133</v>
      </c>
      <c r="U1530" s="96">
        <f t="shared" si="479"/>
        <v>468.06788510284412</v>
      </c>
      <c r="V1530" s="32">
        <f t="shared" si="476"/>
        <v>1000.0000000000005</v>
      </c>
      <c r="W1530" s="100">
        <f>IF(A1530=1,((cPH1_+cPHr+(cNES*L1530+(cNES+cOSEX)*G1530+(cNES+cEREX)*H1530+(cNES+cHOEX)*I1530+(cNES+cNES)*S1530+(cNES+cOSEX)*N1530+(cNES+cEREX)*O1530+(cNES+cHOEX)*P1530)))/(1+cDR)^(A$6:A$65537 + 0.5),(cPHr+(cNES*L1530+(cNES+cOSEX)*G1530+(cNES+cEREX)*H1530+(cNES+cHOEX)*I1530+(cNES+cNES)*S1530+(cNES+cOSEX)*N1530+(cNES+cEREX)*O1530+(cNES+cHOEX)*P1530))/(1+cDR)^(((cycle + 0.5)/('Life tables'!$I$2/2))))</f>
        <v>164.79507031931266</v>
      </c>
      <c r="X1530" s="107">
        <f>((L1530+G1530+H1530+I1530+N1530+O1530+P1530+S1530)/('Life tables'!$I$2/2))/(1+oDR)^(((cycle + 0.5)/('Life tables'!$I$2/2)))</f>
        <v>0.33223551802814588</v>
      </c>
      <c r="Y1530" s="31">
        <f>((uNES*L1530+ uOCEX*G1530+uEREX*H1530+uHOEX*I1530+uNES*S1530+ uOCEX*N1530+uEREX*O1530+uHOEX*P1530)/('Life tables'!$I$2/2))/(1+oDR)^(((cycle + 0.5)/('Life tables'!$I$2/2)))</f>
        <v>0.21891806687846604</v>
      </c>
      <c r="Z1530" s="100">
        <f t="shared" si="467"/>
        <v>4973.6757870348392</v>
      </c>
      <c r="AA1530" s="107">
        <f>((L1530+G1530+H1530+I1530+N1530+O1530+P1530+S1530)/('Life tables'!$I$2/2))</f>
        <v>0.79348902803085575</v>
      </c>
      <c r="AB1530" s="31">
        <f>((uNES*L1530+ uOCEX*G1530+uEREX*H1530+uHOEX*I1530+uNES*S1530+ uOCEX*N1530+uEREX*O1530+uHOEX*P1530)/('Life tables'!$I$2/2))</f>
        <v>0.52284922797168198</v>
      </c>
    </row>
    <row r="1531" spans="1:28" x14ac:dyDescent="0.25">
      <c r="A1531" s="4">
        <v>1525</v>
      </c>
      <c r="C1531" s="105">
        <f>IF(male=0,VLOOKUP((($A$5:$A$1570/'Life tables'!$I$2)*2)+age,lifetable,13,1),IF(male=1,VLOOKUP((($A$5:$A$1570/'Life tables'!$I$2)*2)+age,lifetable,10,1),"error"))</f>
        <v>1.0634871448009675E-2</v>
      </c>
      <c r="F1531" s="96">
        <f t="shared" si="460"/>
        <v>3.6029498444314081</v>
      </c>
      <c r="G1531" s="96">
        <f t="shared" si="461"/>
        <v>0.36192385243170971</v>
      </c>
      <c r="H1531" s="96">
        <f t="shared" si="468"/>
        <v>2.0669773404768797E-2</v>
      </c>
      <c r="I1531" s="96">
        <f t="shared" si="469"/>
        <v>8.2821827211107344E-3</v>
      </c>
      <c r="J1531" s="96">
        <f t="shared" si="462"/>
        <v>4.247382240530128E-2</v>
      </c>
      <c r="K1531" s="96">
        <f t="shared" si="470"/>
        <v>8.6544186016638668E-3</v>
      </c>
      <c r="L1531" s="96">
        <f t="shared" si="471"/>
        <v>3.1609457948668536</v>
      </c>
      <c r="M1531" s="96">
        <f t="shared" si="463"/>
        <v>17.084459675423645</v>
      </c>
      <c r="N1531" s="96">
        <f t="shared" si="464"/>
        <v>1.645270482403246</v>
      </c>
      <c r="O1531" s="96">
        <f t="shared" si="472"/>
        <v>3.9272435874176538E-2</v>
      </c>
      <c r="P1531" s="96">
        <f t="shared" si="473"/>
        <v>3.9272435874176538E-2</v>
      </c>
      <c r="Q1531" s="96">
        <f t="shared" si="465"/>
        <v>0.20002358709834311</v>
      </c>
      <c r="R1531" s="96">
        <f t="shared" si="466"/>
        <v>3.0785317014520425E-3</v>
      </c>
      <c r="S1531" s="96">
        <f t="shared" si="474"/>
        <v>15.15754220247225</v>
      </c>
      <c r="T1531" s="96">
        <f t="shared" si="479"/>
        <v>511.48720278680497</v>
      </c>
      <c r="U1531" s="96">
        <f t="shared" si="479"/>
        <v>468.07961805314721</v>
      </c>
      <c r="V1531" s="32">
        <f t="shared" si="476"/>
        <v>1000.0000000000005</v>
      </c>
      <c r="W1531" s="100">
        <f>IF(A1531=1,((cPH1_+cPHr+(cNES*L1531+(cNES+cOSEX)*G1531+(cNES+cEREX)*H1531+(cNES+cHOEX)*I1531+(cNES+cNES)*S1531+(cNES+cOSEX)*N1531+(cNES+cEREX)*O1531+(cNES+cHOEX)*P1531)))/(1+cDR)^(A$6:A$65537 + 0.5),(cPHr+(cNES*L1531+(cNES+cOSEX)*G1531+(cNES+cEREX)*H1531+(cNES+cHOEX)*I1531+(cNES+cNES)*S1531+(cNES+cOSEX)*N1531+(cNES+cEREX)*O1531+(cNES+cHOEX)*P1531))/(1+cDR)^(((cycle + 0.5)/('Life tables'!$I$2/2))))</f>
        <v>162.41676861915923</v>
      </c>
      <c r="X1531" s="107">
        <f>((L1531+G1531+H1531+I1531+N1531+O1531+P1531+S1531)/('Life tables'!$I$2/2))/(1+oDR)^(((cycle + 0.5)/('Life tables'!$I$2/2)))</f>
        <v>0.32796528654023233</v>
      </c>
      <c r="Y1531" s="31">
        <f>((uNES*L1531+ uOCEX*G1531+uEREX*H1531+uHOEX*I1531+uNES*S1531+ uOCEX*N1531+uEREX*O1531+uHOEX*P1531)/('Life tables'!$I$2/2))/(1+oDR)^(((cycle + 0.5)/('Life tables'!$I$2/2)))</f>
        <v>0.21610430810227474</v>
      </c>
      <c r="Z1531" s="100">
        <f t="shared" si="467"/>
        <v>4912.8641674453047</v>
      </c>
      <c r="AA1531" s="107">
        <f>((L1531+G1531+H1531+I1531+N1531+O1531+P1531+S1531)/('Life tables'!$I$2/2))</f>
        <v>0.78373773457357732</v>
      </c>
      <c r="AB1531" s="31">
        <f>((uNES*L1531+ uOCEX*G1531+uEREX*H1531+uHOEX*I1531+uNES*S1531+ uOCEX*N1531+uEREX*O1531+uHOEX*P1531)/('Life tables'!$I$2/2))</f>
        <v>0.51642386500831772</v>
      </c>
    </row>
    <row r="1532" spans="1:28" x14ac:dyDescent="0.25">
      <c r="A1532" s="4">
        <v>1526</v>
      </c>
      <c r="C1532" s="105">
        <f>IF(male=0,VLOOKUP((($A$5:$A$1570/'Life tables'!$I$2)*2)+age,lifetable,13,1),IF(male=1,VLOOKUP((($A$5:$A$1570/'Life tables'!$I$2)*2)+age,lifetable,10,1),"error"))</f>
        <v>1.0634871448009675E-2</v>
      </c>
      <c r="F1532" s="96">
        <f t="shared" si="460"/>
        <v>3.5586399678317684</v>
      </c>
      <c r="G1532" s="96">
        <f t="shared" si="461"/>
        <v>0.35747283259181351</v>
      </c>
      <c r="H1532" s="96">
        <f t="shared" si="468"/>
        <v>2.0415571945283213E-2</v>
      </c>
      <c r="I1532" s="96">
        <f t="shared" si="469"/>
        <v>8.180326600378084E-3</v>
      </c>
      <c r="J1532" s="96">
        <f t="shared" si="462"/>
        <v>4.1951469913383402E-2</v>
      </c>
      <c r="K1532" s="96">
        <f t="shared" si="470"/>
        <v>8.5479846414814806E-3</v>
      </c>
      <c r="L1532" s="96">
        <f t="shared" si="471"/>
        <v>3.1220717821394288</v>
      </c>
      <c r="M1532" s="96">
        <f t="shared" si="463"/>
        <v>16.874539192216524</v>
      </c>
      <c r="N1532" s="96">
        <f t="shared" si="464"/>
        <v>1.6250546850509111</v>
      </c>
      <c r="O1532" s="96">
        <f t="shared" si="472"/>
        <v>3.8789886886848181E-2</v>
      </c>
      <c r="P1532" s="96">
        <f t="shared" si="473"/>
        <v>3.8789886886848181E-2</v>
      </c>
      <c r="Q1532" s="96">
        <f t="shared" si="465"/>
        <v>0.19756585364617502</v>
      </c>
      <c r="R1532" s="96">
        <f t="shared" si="466"/>
        <v>3.0407051108185157E-3</v>
      </c>
      <c r="S1532" s="96">
        <f t="shared" si="474"/>
        <v>14.971298174634923</v>
      </c>
      <c r="T1532" s="96">
        <f t="shared" si="479"/>
        <v>511.72672011036451</v>
      </c>
      <c r="U1532" s="96">
        <f t="shared" si="479"/>
        <v>468.09120674289949</v>
      </c>
      <c r="V1532" s="32">
        <f t="shared" si="476"/>
        <v>1000.0000000000005</v>
      </c>
      <c r="W1532" s="100">
        <f>IF(A1532=1,((cPH1_+cPHr+(cNES*L1532+(cNES+cOSEX)*G1532+(cNES+cEREX)*H1532+(cNES+cHOEX)*I1532+(cNES+cNES)*S1532+(cNES+cOSEX)*N1532+(cNES+cEREX)*O1532+(cNES+cHOEX)*P1532)))/(1+cDR)^(A$6:A$65537 + 0.5),(cPHr+(cNES*L1532+(cNES+cOSEX)*G1532+(cNES+cEREX)*H1532+(cNES+cHOEX)*I1532+(cNES+cNES)*S1532+(cNES+cOSEX)*N1532+(cNES+cEREX)*O1532+(cNES+cHOEX)*P1532))/(1+cDR)^(((cycle + 0.5)/('Life tables'!$I$2/2))))</f>
        <v>160.07291122019768</v>
      </c>
      <c r="X1532" s="107">
        <f>((L1532+G1532+H1532+I1532+N1532+O1532+P1532+S1532)/('Life tables'!$I$2/2))/(1+oDR)^(((cycle + 0.5)/('Life tables'!$I$2/2)))</f>
        <v>0.32374994165460075</v>
      </c>
      <c r="Y1532" s="31">
        <f>((uNES*L1532+ uOCEX*G1532+uEREX*H1532+uHOEX*I1532+uNES*S1532+ uOCEX*N1532+uEREX*O1532+uHOEX*P1532)/('Life tables'!$I$2/2))/(1+oDR)^(((cycle + 0.5)/('Life tables'!$I$2/2)))</f>
        <v>0.21332671540579892</v>
      </c>
      <c r="Z1532" s="100">
        <f t="shared" si="467"/>
        <v>4852.7997397742174</v>
      </c>
      <c r="AA1532" s="107">
        <f>((L1532+G1532+H1532+I1532+N1532+O1532+P1532+S1532)/('Life tables'!$I$2/2))</f>
        <v>0.77410627896555184</v>
      </c>
      <c r="AB1532" s="31">
        <f>((uNES*L1532+ uOCEX*G1532+uEREX*H1532+uHOEX*I1532+uNES*S1532+ uOCEX*N1532+uEREX*O1532+uHOEX*P1532)/('Life tables'!$I$2/2))</f>
        <v>0.51007746603057813</v>
      </c>
    </row>
    <row r="1533" spans="1:28" x14ac:dyDescent="0.25">
      <c r="A1533" s="4">
        <v>1527</v>
      </c>
      <c r="C1533" s="105">
        <f>IF(male=0,VLOOKUP((($A$5:$A$1570/'Life tables'!$I$2)*2)+age,lifetable,13,1),IF(male=1,VLOOKUP((($A$5:$A$1570/'Life tables'!$I$2)*2)+age,lifetable,10,1),"error"))</f>
        <v>1.0634871448009675E-2</v>
      </c>
      <c r="F1533" s="96">
        <f t="shared" si="460"/>
        <v>3.5148760954284595</v>
      </c>
      <c r="G1533" s="96">
        <f t="shared" si="461"/>
        <v>0.3530766600161625</v>
      </c>
      <c r="H1533" s="96">
        <f t="shared" si="468"/>
        <v>2.0164502858854016E-2</v>
      </c>
      <c r="I1533" s="96">
        <f t="shared" si="469"/>
        <v>8.0797255919050452E-3</v>
      </c>
      <c r="J1533" s="96">
        <f t="shared" si="462"/>
        <v>4.1435554059850402E-2</v>
      </c>
      <c r="K1533" s="96">
        <f t="shared" si="470"/>
        <v>8.4428622035454017E-3</v>
      </c>
      <c r="L1533" s="96">
        <f t="shared" si="471"/>
        <v>3.0836767906981422</v>
      </c>
      <c r="M1533" s="96">
        <f t="shared" si="463"/>
        <v>16.667197051307976</v>
      </c>
      <c r="N1533" s="96">
        <f t="shared" si="464"/>
        <v>1.605087187648236</v>
      </c>
      <c r="O1533" s="96">
        <f t="shared" si="472"/>
        <v>3.8313264793580631E-2</v>
      </c>
      <c r="P1533" s="96">
        <f t="shared" si="473"/>
        <v>3.8313264793580631E-2</v>
      </c>
      <c r="Q1533" s="96">
        <f t="shared" si="465"/>
        <v>0.19513830723445916</v>
      </c>
      <c r="R1533" s="96">
        <f t="shared" si="466"/>
        <v>3.0033431241967131E-3</v>
      </c>
      <c r="S1533" s="96">
        <f t="shared" si="474"/>
        <v>14.787341683713922</v>
      </c>
      <c r="T1533" s="96">
        <f t="shared" si="479"/>
        <v>511.9632939716588</v>
      </c>
      <c r="U1533" s="96">
        <f t="shared" si="479"/>
        <v>468.10265294822722</v>
      </c>
      <c r="V1533" s="32">
        <f t="shared" si="476"/>
        <v>1000.0000000000005</v>
      </c>
      <c r="W1533" s="100">
        <f>IF(A1533=1,((cPH1_+cPHr+(cNES*L1533+(cNES+cOSEX)*G1533+(cNES+cEREX)*H1533+(cNES+cHOEX)*I1533+(cNES+cNES)*S1533+(cNES+cOSEX)*N1533+(cNES+cEREX)*O1533+(cNES+cHOEX)*P1533)))/(1+cDR)^(A$6:A$65537 + 0.5),(cPHr+(cNES*L1533+(cNES+cOSEX)*G1533+(cNES+cEREX)*H1533+(cNES+cHOEX)*I1533+(cNES+cNES)*S1533+(cNES+cOSEX)*N1533+(cNES+cEREX)*O1533+(cNES+cHOEX)*P1533))/(1+cDR)^(((cycle + 0.5)/('Life tables'!$I$2/2))))</f>
        <v>157.76299913510917</v>
      </c>
      <c r="X1533" s="107">
        <f>((L1533+G1533+H1533+I1533+N1533+O1533+P1533+S1533)/('Life tables'!$I$2/2))/(1+oDR)^(((cycle + 0.5)/('Life tables'!$I$2/2)))</f>
        <v>0.31958877784220036</v>
      </c>
      <c r="Y1533" s="31">
        <f>((uNES*L1533+ uOCEX*G1533+uEREX*H1533+uHOEX*I1533+uNES*S1533+ uOCEX*N1533+uEREX*O1533+uHOEX*P1533)/('Life tables'!$I$2/2))/(1+oDR)^(((cycle + 0.5)/('Life tables'!$I$2/2)))</f>
        <v>0.21058482390060682</v>
      </c>
      <c r="Z1533" s="100">
        <f t="shared" si="467"/>
        <v>4793.4733272705789</v>
      </c>
      <c r="AA1533" s="107">
        <f>((L1533+G1533+H1533+I1533+N1533+O1533+P1533+S1533)/('Life tables'!$I$2/2))</f>
        <v>0.764593188338753</v>
      </c>
      <c r="AB1533" s="31">
        <f>((uNES*L1533+ uOCEX*G1533+uEREX*H1533+uHOEX*I1533+uNES*S1533+ uOCEX*N1533+uEREX*O1533+uHOEX*P1533)/('Life tables'!$I$2/2))</f>
        <v>0.50380906053409891</v>
      </c>
    </row>
    <row r="1534" spans="1:28" x14ac:dyDescent="0.25">
      <c r="A1534" s="4">
        <v>1528</v>
      </c>
      <c r="C1534" s="105">
        <f>IF(male=0,VLOOKUP((($A$5:$A$1570/'Life tables'!$I$2)*2)+age,lifetable,13,1),IF(male=1,VLOOKUP((($A$5:$A$1570/'Life tables'!$I$2)*2)+age,lifetable,10,1),"error"))</f>
        <v>1.0634871448009675E-2</v>
      </c>
      <c r="F1534" s="96">
        <f t="shared" si="460"/>
        <v>3.4716514513583956</v>
      </c>
      <c r="G1534" s="96">
        <f t="shared" si="461"/>
        <v>0.34873465405512871</v>
      </c>
      <c r="H1534" s="96">
        <f t="shared" si="468"/>
        <v>1.9916527273012633E-2</v>
      </c>
      <c r="I1534" s="96">
        <f t="shared" si="469"/>
        <v>7.98036411986109E-3</v>
      </c>
      <c r="J1534" s="96">
        <f t="shared" si="462"/>
        <v>4.0925994966597469E-2</v>
      </c>
      <c r="K1534" s="96">
        <f t="shared" si="470"/>
        <v>8.3390350119822362E-3</v>
      </c>
      <c r="L1534" s="96">
        <f t="shared" si="471"/>
        <v>3.0457548759318134</v>
      </c>
      <c r="M1534" s="96">
        <f t="shared" si="463"/>
        <v>16.462401628755984</v>
      </c>
      <c r="N1534" s="96">
        <f t="shared" si="464"/>
        <v>1.5853649447410874</v>
      </c>
      <c r="O1534" s="96">
        <f t="shared" si="472"/>
        <v>3.7842496899699402E-2</v>
      </c>
      <c r="P1534" s="96">
        <f t="shared" si="473"/>
        <v>3.7842496899699402E-2</v>
      </c>
      <c r="Q1534" s="96">
        <f t="shared" si="465"/>
        <v>0.19274057761242741</v>
      </c>
      <c r="R1534" s="96">
        <f t="shared" si="466"/>
        <v>2.9664400431150496E-3</v>
      </c>
      <c r="S1534" s="96">
        <f t="shared" si="474"/>
        <v>14.605644672559956</v>
      </c>
      <c r="T1534" s="96">
        <f t="shared" si="479"/>
        <v>512.19696054423787</v>
      </c>
      <c r="U1534" s="96">
        <f t="shared" si="479"/>
        <v>468.11395842328233</v>
      </c>
      <c r="V1534" s="32">
        <f t="shared" si="476"/>
        <v>1000.0000000000005</v>
      </c>
      <c r="W1534" s="100">
        <f>IF(A1534=1,((cPH1_+cPHr+(cNES*L1534+(cNES+cOSEX)*G1534+(cNES+cEREX)*H1534+(cNES+cHOEX)*I1534+(cNES+cNES)*S1534+(cNES+cOSEX)*N1534+(cNES+cEREX)*O1534+(cNES+cHOEX)*P1534)))/(1+cDR)^(A$6:A$65537 + 0.5),(cPHr+(cNES*L1534+(cNES+cOSEX)*G1534+(cNES+cEREX)*H1534+(cNES+cHOEX)*I1534+(cNES+cNES)*S1534+(cNES+cOSEX)*N1534+(cNES+cEREX)*O1534+(cNES+cHOEX)*P1534))/(1+cDR)^(((cycle + 0.5)/('Life tables'!$I$2/2))))</f>
        <v>155.48654059946924</v>
      </c>
      <c r="X1534" s="107">
        <f>((L1534+G1534+H1534+I1534+N1534+O1534+P1534+S1534)/('Life tables'!$I$2/2))/(1+oDR)^(((cycle + 0.5)/('Life tables'!$I$2/2)))</f>
        <v>0.31548109864553264</v>
      </c>
      <c r="Y1534" s="31">
        <f>((uNES*L1534+ uOCEX*G1534+uEREX*H1534+uHOEX*I1534+uNES*S1534+ uOCEX*N1534+uEREX*O1534+uHOEX*P1534)/('Life tables'!$I$2/2))/(1+oDR)^(((cycle + 0.5)/('Life tables'!$I$2/2)))</f>
        <v>0.20787817467564884</v>
      </c>
      <c r="Z1534" s="100">
        <f t="shared" si="467"/>
        <v>4734.875865710942</v>
      </c>
      <c r="AA1534" s="107">
        <f>((L1534+G1534+H1534+I1534+N1534+O1534+P1534+S1534)/('Life tables'!$I$2/2))</f>
        <v>0.75519700793320899</v>
      </c>
      <c r="AB1534" s="31">
        <f>((uNES*L1534+ uOCEX*G1534+uEREX*H1534+uHOEX*I1534+uNES*S1534+ uOCEX*N1534+uEREX*O1534+uHOEX*P1534)/('Life tables'!$I$2/2))</f>
        <v>0.49761768994616123</v>
      </c>
    </row>
    <row r="1535" spans="1:28" x14ac:dyDescent="0.25">
      <c r="A1535" s="4">
        <v>1529</v>
      </c>
      <c r="C1535" s="105">
        <f>IF(male=0,VLOOKUP((($A$5:$A$1570/'Life tables'!$I$2)*2)+age,lifetable,13,1),IF(male=1,VLOOKUP((($A$5:$A$1570/'Life tables'!$I$2)*2)+age,lifetable,10,1),"error"))</f>
        <v>1.0634871448009675E-2</v>
      </c>
      <c r="F1535" s="96">
        <f t="shared" si="460"/>
        <v>3.4289593459726486</v>
      </c>
      <c r="G1535" s="96">
        <f t="shared" si="461"/>
        <v>0.3444461427194766</v>
      </c>
      <c r="H1535" s="96">
        <f t="shared" si="468"/>
        <v>1.9671606809892737E-2</v>
      </c>
      <c r="I1535" s="96">
        <f t="shared" si="469"/>
        <v>7.8822268065981364E-3</v>
      </c>
      <c r="J1535" s="96">
        <f t="shared" si="462"/>
        <v>4.0422713771866105E-2</v>
      </c>
      <c r="K1535" s="96">
        <f t="shared" si="470"/>
        <v>8.2364869980081721E-3</v>
      </c>
      <c r="L1535" s="96">
        <f t="shared" si="471"/>
        <v>3.008300168866807</v>
      </c>
      <c r="M1535" s="96">
        <f t="shared" si="463"/>
        <v>16.26012168650761</v>
      </c>
      <c r="N1535" s="96">
        <f t="shared" si="464"/>
        <v>1.5658849480372856</v>
      </c>
      <c r="O1535" s="96">
        <f t="shared" si="472"/>
        <v>3.7377511397581997E-2</v>
      </c>
      <c r="P1535" s="96">
        <f t="shared" si="473"/>
        <v>3.7377511397581997E-2</v>
      </c>
      <c r="Q1535" s="96">
        <f t="shared" si="465"/>
        <v>0.19037229904727213</v>
      </c>
      <c r="R1535" s="96">
        <f t="shared" si="466"/>
        <v>2.9299902386371642E-3</v>
      </c>
      <c r="S1535" s="96">
        <f t="shared" si="474"/>
        <v>14.42617942638925</v>
      </c>
      <c r="T1535" s="96">
        <f t="shared" si="479"/>
        <v>512.42775555705703</v>
      </c>
      <c r="U1535" s="96">
        <f t="shared" si="479"/>
        <v>468.12512490051898</v>
      </c>
      <c r="V1535" s="32">
        <f t="shared" si="476"/>
        <v>1000.0000000000005</v>
      </c>
      <c r="W1535" s="100">
        <f>IF(A1535=1,((cPH1_+cPHr+(cNES*L1535+(cNES+cOSEX)*G1535+(cNES+cEREX)*H1535+(cNES+cHOEX)*I1535+(cNES+cNES)*S1535+(cNES+cOSEX)*N1535+(cNES+cEREX)*O1535+(cNES+cHOEX)*P1535)))/(1+cDR)^(A$6:A$65537 + 0.5),(cPHr+(cNES*L1535+(cNES+cOSEX)*G1535+(cNES+cEREX)*H1535+(cNES+cHOEX)*I1535+(cNES+cNES)*S1535+(cNES+cOSEX)*N1535+(cNES+cEREX)*O1535+(cNES+cHOEX)*P1535))/(1+cDR)^(((cycle + 0.5)/('Life tables'!$I$2/2))))</f>
        <v>153.24305096749589</v>
      </c>
      <c r="X1535" s="107">
        <f>((L1535+G1535+H1535+I1535+N1535+O1535+P1535+S1535)/('Life tables'!$I$2/2))/(1+oDR)^(((cycle + 0.5)/('Life tables'!$I$2/2)))</f>
        <v>0.31142621656189917</v>
      </c>
      <c r="Y1535" s="31">
        <f>((uNES*L1535+ uOCEX*G1535+uEREX*H1535+uHOEX*I1535+uNES*S1535+ uOCEX*N1535+uEREX*O1535+uHOEX*P1535)/('Life tables'!$I$2/2))/(1+oDR)^(((cycle + 0.5)/('Life tables'!$I$2/2)))</f>
        <v>0.20520631472033152</v>
      </c>
      <c r="Z1535" s="100">
        <f t="shared" si="467"/>
        <v>4676.9984020275333</v>
      </c>
      <c r="AA1535" s="107">
        <f>((L1535+G1535+H1535+I1535+N1535+O1535+P1535+S1535)/('Life tables'!$I$2/2))</f>
        <v>0.74591630087411609</v>
      </c>
      <c r="AB1535" s="31">
        <f>((uNES*L1535+ uOCEX*G1535+uEREX*H1535+uHOEX*I1535+uNES*S1535+ uOCEX*N1535+uEREX*O1535+uHOEX*P1535)/('Life tables'!$I$2/2))</f>
        <v>0.49150240747883783</v>
      </c>
    </row>
    <row r="1536" spans="1:28" x14ac:dyDescent="0.25">
      <c r="A1536" s="4">
        <v>1530</v>
      </c>
      <c r="C1536" s="105">
        <f>IF(male=0,VLOOKUP((($A$5:$A$1570/'Life tables'!$I$2)*2)+age,lifetable,13,1),IF(male=1,VLOOKUP((($A$5:$A$1570/'Life tables'!$I$2)*2)+age,lifetable,10,1),"error"))</f>
        <v>1.0634871448009675E-2</v>
      </c>
      <c r="F1536" s="96">
        <f t="shared" si="460"/>
        <v>3.3867931746455198</v>
      </c>
      <c r="G1536" s="96">
        <f t="shared" si="461"/>
        <v>0.34021046256073201</v>
      </c>
      <c r="H1536" s="96">
        <f t="shared" si="468"/>
        <v>1.9429703579398015E-2</v>
      </c>
      <c r="I1536" s="96">
        <f t="shared" si="469"/>
        <v>7.7852984699129353E-3</v>
      </c>
      <c r="J1536" s="96">
        <f t="shared" si="462"/>
        <v>3.9925632616204722E-2</v>
      </c>
      <c r="K1536" s="96">
        <f t="shared" si="470"/>
        <v>8.1352022970683398E-3</v>
      </c>
      <c r="L1536" s="96">
        <f t="shared" si="471"/>
        <v>2.9713068751222038</v>
      </c>
      <c r="M1536" s="96">
        <f t="shared" si="463"/>
        <v>16.060326367778959</v>
      </c>
      <c r="N1536" s="96">
        <f t="shared" si="464"/>
        <v>1.546644225961687</v>
      </c>
      <c r="O1536" s="96">
        <f t="shared" si="472"/>
        <v>3.6918237356037747E-2</v>
      </c>
      <c r="P1536" s="96">
        <f t="shared" si="473"/>
        <v>3.6918237356037747E-2</v>
      </c>
      <c r="Q1536" s="96">
        <f t="shared" si="465"/>
        <v>0.18803311027005548</v>
      </c>
      <c r="R1536" s="96">
        <f t="shared" si="466"/>
        <v>2.8939881505294163E-3</v>
      </c>
      <c r="S1536" s="96">
        <f t="shared" si="474"/>
        <v>14.248918568684612</v>
      </c>
      <c r="T1536" s="96">
        <f t="shared" si="479"/>
        <v>512.65571429994327</v>
      </c>
      <c r="U1536" s="96">
        <f t="shared" si="479"/>
        <v>468.13615409096656</v>
      </c>
      <c r="V1536" s="32">
        <f t="shared" si="476"/>
        <v>1000.0000000000005</v>
      </c>
      <c r="W1536" s="100">
        <f>IF(A1536=1,((cPH1_+cPHr+(cNES*L1536+(cNES+cOSEX)*G1536+(cNES+cEREX)*H1536+(cNES+cHOEX)*I1536+(cNES+cNES)*S1536+(cNES+cOSEX)*N1536+(cNES+cEREX)*O1536+(cNES+cHOEX)*P1536)))/(1+cDR)^(A$6:A$65537 + 0.5),(cPHr+(cNES*L1536+(cNES+cOSEX)*G1536+(cNES+cEREX)*H1536+(cNES+cHOEX)*I1536+(cNES+cNES)*S1536+(cNES+cOSEX)*N1536+(cNES+cEREX)*O1536+(cNES+cHOEX)*P1536))/(1+cDR)^(((cycle + 0.5)/('Life tables'!$I$2/2))))</f>
        <v>151.0320526092884</v>
      </c>
      <c r="X1536" s="107">
        <f>((L1536+G1536+H1536+I1536+N1536+O1536+P1536+S1536)/('Life tables'!$I$2/2))/(1+oDR)^(((cycle + 0.5)/('Life tables'!$I$2/2)))</f>
        <v>0.30742345292815787</v>
      </c>
      <c r="Y1536" s="31">
        <f>((uNES*L1536+ uOCEX*G1536+uEREX*H1536+uHOEX*I1536+uNES*S1536+ uOCEX*N1536+uEREX*O1536+uHOEX*P1536)/('Life tables'!$I$2/2))/(1+oDR)^(((cycle + 0.5)/('Life tables'!$I$2/2)))</f>
        <v>0.2025687968485832</v>
      </c>
      <c r="Z1536" s="100">
        <f t="shared" si="467"/>
        <v>4619.8320929527281</v>
      </c>
      <c r="AA1536" s="107">
        <f>((L1536+G1536+H1536+I1536+N1536+O1536+P1536+S1536)/('Life tables'!$I$2/2))</f>
        <v>0.7367496479517105</v>
      </c>
      <c r="AB1536" s="31">
        <f>((uNES*L1536+ uOCEX*G1536+uEREX*H1536+uHOEX*I1536+uNES*S1536+ uOCEX*N1536+uEREX*O1536+uHOEX*P1536)/('Life tables'!$I$2/2))</f>
        <v>0.48546227798395025</v>
      </c>
    </row>
    <row r="1537" spans="1:28" x14ac:dyDescent="0.25">
      <c r="A1537" s="4">
        <v>1531</v>
      </c>
      <c r="C1537" s="105">
        <f>IF(male=0,VLOOKUP((($A$5:$A$1570/'Life tables'!$I$2)*2)+age,lifetable,13,1),IF(male=1,VLOOKUP((($A$5:$A$1570/'Life tables'!$I$2)*2)+age,lifetable,10,1),"error"))</f>
        <v>1.0634871448009675E-2</v>
      </c>
      <c r="F1537" s="96">
        <f t="shared" si="460"/>
        <v>3.345146416604118</v>
      </c>
      <c r="G1537" s="96">
        <f t="shared" si="461"/>
        <v>0.33602695855361087</v>
      </c>
      <c r="H1537" s="96">
        <f t="shared" si="468"/>
        <v>1.919078017248757E-2</v>
      </c>
      <c r="I1537" s="96">
        <f t="shared" si="469"/>
        <v>7.6895641203565904E-3</v>
      </c>
      <c r="J1537" s="96">
        <f t="shared" si="462"/>
        <v>3.9434674628670979E-2</v>
      </c>
      <c r="K1537" s="96">
        <f t="shared" si="470"/>
        <v>8.0351652460254105E-3</v>
      </c>
      <c r="L1537" s="96">
        <f t="shared" si="471"/>
        <v>2.9347692738829667</v>
      </c>
      <c r="M1537" s="96">
        <f t="shared" si="463"/>
        <v>15.862985192486502</v>
      </c>
      <c r="N1537" s="96">
        <f t="shared" si="464"/>
        <v>1.5276398432162086</v>
      </c>
      <c r="O1537" s="96">
        <f t="shared" si="472"/>
        <v>3.646460470980567E-2</v>
      </c>
      <c r="P1537" s="96">
        <f t="shared" si="473"/>
        <v>3.646460470980567E-2</v>
      </c>
      <c r="Q1537" s="96">
        <f t="shared" si="465"/>
        <v>0.18572265442221952</v>
      </c>
      <c r="R1537" s="96">
        <f t="shared" si="466"/>
        <v>2.8584282864376315E-3</v>
      </c>
      <c r="S1537" s="96">
        <f t="shared" si="474"/>
        <v>14.073835057142025</v>
      </c>
      <c r="T1537" s="96">
        <f t="shared" si="479"/>
        <v>512.88087162899421</v>
      </c>
      <c r="U1537" s="96">
        <f t="shared" si="479"/>
        <v>468.147047684499</v>
      </c>
      <c r="V1537" s="32">
        <f t="shared" si="476"/>
        <v>1000.0000000000005</v>
      </c>
      <c r="W1537" s="100">
        <f>IF(A1537=1,((cPH1_+cPHr+(cNES*L1537+(cNES+cOSEX)*G1537+(cNES+cEREX)*H1537+(cNES+cHOEX)*I1537+(cNES+cNES)*S1537+(cNES+cOSEX)*N1537+(cNES+cEREX)*O1537+(cNES+cHOEX)*P1537)))/(1+cDR)^(A$6:A$65537 + 0.5),(cPHr+(cNES*L1537+(cNES+cOSEX)*G1537+(cNES+cEREX)*H1537+(cNES+cHOEX)*I1537+(cNES+cNES)*S1537+(cNES+cOSEX)*N1537+(cNES+cEREX)*O1537+(cNES+cHOEX)*P1537))/(1+cDR)^(((cycle + 0.5)/('Life tables'!$I$2/2))))</f>
        <v>148.853074809536</v>
      </c>
      <c r="X1537" s="107">
        <f>((L1537+G1537+H1537+I1537+N1537+O1537+P1537+S1537)/('Life tables'!$I$2/2))/(1+oDR)^(((cycle + 0.5)/('Life tables'!$I$2/2)))</f>
        <v>0.30347213780696664</v>
      </c>
      <c r="Y1537" s="31">
        <f>((uNES*L1537+ uOCEX*G1537+uEREX*H1537+uHOEX*I1537+uNES*S1537+ uOCEX*N1537+uEREX*O1537+uHOEX*P1537)/('Life tables'!$I$2/2))/(1+oDR)^(((cycle + 0.5)/('Life tables'!$I$2/2)))</f>
        <v>0.19996517962390153</v>
      </c>
      <c r="Z1537" s="100">
        <f t="shared" si="467"/>
        <v>4563.3682036797263</v>
      </c>
      <c r="AA1537" s="107">
        <f>((L1537+G1537+H1537+I1537+N1537+O1537+P1537+S1537)/('Life tables'!$I$2/2))</f>
        <v>0.72769564740385617</v>
      </c>
      <c r="AB1537" s="31">
        <f>((uNES*L1537+ uOCEX*G1537+uEREX*H1537+uHOEX*I1537+uNES*S1537+ uOCEX*N1537+uEREX*O1537+uHOEX*P1537)/('Life tables'!$I$2/2))</f>
        <v>0.47949637780982124</v>
      </c>
    </row>
    <row r="1538" spans="1:28" x14ac:dyDescent="0.25">
      <c r="A1538" s="4">
        <v>1532</v>
      </c>
      <c r="C1538" s="105">
        <f>IF(male=0,VLOOKUP((($A$5:$A$1570/'Life tables'!$I$2)*2)+age,lifetable,13,1),IF(male=1,VLOOKUP((($A$5:$A$1570/'Life tables'!$I$2)*2)+age,lifetable,10,1),"error"))</f>
        <v>1.0634871448009675E-2</v>
      </c>
      <c r="F1538" s="96">
        <f t="shared" si="460"/>
        <v>3.3040126337779236</v>
      </c>
      <c r="G1538" s="96">
        <f t="shared" si="461"/>
        <v>0.33189498398045519</v>
      </c>
      <c r="H1538" s="96">
        <f t="shared" si="468"/>
        <v>1.8954799654575978E-2</v>
      </c>
      <c r="I1538" s="96">
        <f t="shared" si="469"/>
        <v>7.5950089585900262E-3</v>
      </c>
      <c r="J1538" s="96">
        <f t="shared" si="462"/>
        <v>3.8949763913269743E-2</v>
      </c>
      <c r="K1538" s="96">
        <f t="shared" si="470"/>
        <v>7.9363603803962023E-3</v>
      </c>
      <c r="L1538" s="96">
        <f t="shared" si="471"/>
        <v>2.8986817168906365</v>
      </c>
      <c r="M1538" s="96">
        <f t="shared" si="463"/>
        <v>15.668068052729344</v>
      </c>
      <c r="N1538" s="96">
        <f t="shared" si="464"/>
        <v>1.5088689003447615</v>
      </c>
      <c r="O1538" s="96">
        <f t="shared" si="472"/>
        <v>3.6016544249169474E-2</v>
      </c>
      <c r="P1538" s="96">
        <f t="shared" si="473"/>
        <v>3.6016544249169474E-2</v>
      </c>
      <c r="Q1538" s="96">
        <f t="shared" si="465"/>
        <v>0.18344057900269306</v>
      </c>
      <c r="R1538" s="96">
        <f t="shared" si="466"/>
        <v>2.8233052210730326E-3</v>
      </c>
      <c r="S1538" s="96">
        <f t="shared" si="474"/>
        <v>13.900902179662477</v>
      </c>
      <c r="T1538" s="96">
        <f t="shared" si="479"/>
        <v>513.10326197191023</v>
      </c>
      <c r="U1538" s="96">
        <f t="shared" si="479"/>
        <v>468.15780735010048</v>
      </c>
      <c r="V1538" s="32">
        <f t="shared" si="476"/>
        <v>1000.0000000000006</v>
      </c>
      <c r="W1538" s="100">
        <f>IF(A1538=1,((cPH1_+cPHr+(cNES*L1538+(cNES+cOSEX)*G1538+(cNES+cEREX)*H1538+(cNES+cHOEX)*I1538+(cNES+cNES)*S1538+(cNES+cOSEX)*N1538+(cNES+cEREX)*O1538+(cNES+cHOEX)*P1538)))/(1+cDR)^(A$6:A$65537 + 0.5),(cPHr+(cNES*L1538+(cNES+cOSEX)*G1538+(cNES+cEREX)*H1538+(cNES+cHOEX)*I1538+(cNES+cNES)*S1538+(cNES+cOSEX)*N1538+(cNES+cEREX)*O1538+(cNES+cHOEX)*P1538))/(1+cDR)^(((cycle + 0.5)/('Life tables'!$I$2/2))))</f>
        <v>146.70565366767605</v>
      </c>
      <c r="X1538" s="107">
        <f>((L1538+G1538+H1538+I1538+N1538+O1538+P1538+S1538)/('Life tables'!$I$2/2))/(1+oDR)^(((cycle + 0.5)/('Life tables'!$I$2/2)))</f>
        <v>0.29957160987449605</v>
      </c>
      <c r="Y1538" s="31">
        <f>((uNES*L1538+ uOCEX*G1538+uEREX*H1538+uHOEX*I1538+uNES*S1538+ uOCEX*N1538+uEREX*O1538+uHOEX*P1538)/('Life tables'!$I$2/2))/(1+oDR)^(((cycle + 0.5)/('Life tables'!$I$2/2)))</f>
        <v>0.19739502728536729</v>
      </c>
      <c r="Z1538" s="100">
        <f t="shared" si="467"/>
        <v>4507.5981065392361</v>
      </c>
      <c r="AA1538" s="107">
        <f>((L1538+G1538+H1538+I1538+N1538+O1538+P1538+S1538)/('Life tables'!$I$2/2))</f>
        <v>0.71875291470132407</v>
      </c>
      <c r="AB1538" s="31">
        <f>((uNES*L1538+ uOCEX*G1538+uEREX*H1538+uHOEX*I1538+uNES*S1538+ uOCEX*N1538+uEREX*O1538+uHOEX*P1538)/('Life tables'!$I$2/2))</f>
        <v>0.4736037946597953</v>
      </c>
    </row>
    <row r="1539" spans="1:28" x14ac:dyDescent="0.25">
      <c r="A1539" s="4">
        <v>1533</v>
      </c>
      <c r="C1539" s="105">
        <f>IF(male=0,VLOOKUP((($A$5:$A$1570/'Life tables'!$I$2)*2)+age,lifetable,13,1),IF(male=1,VLOOKUP((($A$5:$A$1570/'Life tables'!$I$2)*2)+age,lifetable,10,1),"error"))</f>
        <v>1.0634871448009675E-2</v>
      </c>
      <c r="F1539" s="96">
        <f t="shared" si="460"/>
        <v>3.2633854696678419</v>
      </c>
      <c r="G1539" s="96">
        <f t="shared" si="461"/>
        <v>0.32781390031762769</v>
      </c>
      <c r="H1539" s="96">
        <f t="shared" si="468"/>
        <v>1.8721725559045162E-2</v>
      </c>
      <c r="I1539" s="96">
        <f t="shared" si="469"/>
        <v>7.5016183727842582E-3</v>
      </c>
      <c r="J1539" s="96">
        <f t="shared" si="462"/>
        <v>3.8470825535620749E-2</v>
      </c>
      <c r="K1539" s="96">
        <f t="shared" si="470"/>
        <v>7.8387724316351156E-3</v>
      </c>
      <c r="L1539" s="96">
        <f t="shared" si="471"/>
        <v>2.8630386274511288</v>
      </c>
      <c r="M1539" s="96">
        <f t="shared" si="463"/>
        <v>15.475545208321995</v>
      </c>
      <c r="N1539" s="96">
        <f t="shared" si="464"/>
        <v>1.4903285333030469</v>
      </c>
      <c r="O1539" s="96">
        <f t="shared" si="472"/>
        <v>3.5573987609688613E-2</v>
      </c>
      <c r="P1539" s="96">
        <f t="shared" si="473"/>
        <v>3.5573987609688613E-2</v>
      </c>
      <c r="Q1539" s="96">
        <f t="shared" si="465"/>
        <v>0.18118653581558947</v>
      </c>
      <c r="R1539" s="96">
        <f t="shared" si="466"/>
        <v>2.7886135954072622E-3</v>
      </c>
      <c r="S1539" s="96">
        <f t="shared" si="474"/>
        <v>13.730093550388574</v>
      </c>
      <c r="T1539" s="96">
        <f t="shared" si="479"/>
        <v>513.32291933326144</v>
      </c>
      <c r="U1539" s="96">
        <f t="shared" si="479"/>
        <v>468.16843473612755</v>
      </c>
      <c r="V1539" s="32">
        <f t="shared" si="476"/>
        <v>1000.0000000000006</v>
      </c>
      <c r="W1539" s="100">
        <f>IF(A1539=1,((cPH1_+cPHr+(cNES*L1539+(cNES+cOSEX)*G1539+(cNES+cEREX)*H1539+(cNES+cHOEX)*I1539+(cNES+cNES)*S1539+(cNES+cOSEX)*N1539+(cNES+cEREX)*O1539+(cNES+cHOEX)*P1539)))/(1+cDR)^(A$6:A$65537 + 0.5),(cPHr+(cNES*L1539+(cNES+cOSEX)*G1539+(cNES+cEREX)*H1539+(cNES+cHOEX)*I1539+(cNES+cNES)*S1539+(cNES+cOSEX)*N1539+(cNES+cEREX)*O1539+(cNES+cHOEX)*P1539))/(1+cDR)^(((cycle + 0.5)/('Life tables'!$I$2/2))))</f>
        <v>144.58933199948206</v>
      </c>
      <c r="X1539" s="107">
        <f>((L1539+G1539+H1539+I1539+N1539+O1539+P1539+S1539)/('Life tables'!$I$2/2))/(1+oDR)^(((cycle + 0.5)/('Life tables'!$I$2/2)))</f>
        <v>0.29572121630959136</v>
      </c>
      <c r="Y1539" s="31">
        <f>((uNES*L1539+ uOCEX*G1539+uEREX*H1539+uHOEX*I1539+uNES*S1539+ uOCEX*N1539+uEREX*O1539+uHOEX*P1539)/('Life tables'!$I$2/2))/(1+oDR)^(((cycle + 0.5)/('Life tables'!$I$2/2)))</f>
        <v>0.19485790967461419</v>
      </c>
      <c r="Z1539" s="100">
        <f t="shared" si="467"/>
        <v>4452.513279691997</v>
      </c>
      <c r="AA1539" s="107">
        <f>((L1539+G1539+H1539+I1539+N1539+O1539+P1539+S1539)/('Life tables'!$I$2/2))</f>
        <v>0.70992008233571924</v>
      </c>
      <c r="AB1539" s="31">
        <f>((uNES*L1539+ uOCEX*G1539+uEREX*H1539+uHOEX*I1539+uNES*S1539+ uOCEX*N1539+uEREX*O1539+uHOEX*P1539)/('Life tables'!$I$2/2))</f>
        <v>0.46778362745250746</v>
      </c>
    </row>
    <row r="1540" spans="1:28" x14ac:dyDescent="0.25">
      <c r="A1540" s="4">
        <v>1534</v>
      </c>
      <c r="C1540" s="105">
        <f>IF(male=0,VLOOKUP((($A$5:$A$1570/'Life tables'!$I$2)*2)+age,lifetable,13,1),IF(male=1,VLOOKUP((($A$5:$A$1570/'Life tables'!$I$2)*2)+age,lifetable,10,1),"error"))</f>
        <v>1.0634871448009675E-2</v>
      </c>
      <c r="F1540" s="96">
        <f t="shared" si="460"/>
        <v>3.2232586482342711</v>
      </c>
      <c r="G1540" s="96">
        <f t="shared" si="461"/>
        <v>0.32378307712381516</v>
      </c>
      <c r="H1540" s="96">
        <f t="shared" si="468"/>
        <v>1.8491521880865343E-2</v>
      </c>
      <c r="I1540" s="96">
        <f t="shared" si="469"/>
        <v>7.4093779360643675E-3</v>
      </c>
      <c r="J1540" s="96">
        <f t="shared" si="462"/>
        <v>3.7997785509850515E-2</v>
      </c>
      <c r="K1540" s="96">
        <f t="shared" si="470"/>
        <v>7.7423863244632171E-3</v>
      </c>
      <c r="L1540" s="96">
        <f t="shared" si="471"/>
        <v>2.8278344994592124</v>
      </c>
      <c r="M1540" s="96">
        <f t="shared" si="463"/>
        <v>15.285387282377313</v>
      </c>
      <c r="N1540" s="96">
        <f t="shared" si="464"/>
        <v>1.4720159130331847</v>
      </c>
      <c r="O1540" s="96">
        <f t="shared" si="472"/>
        <v>3.5136867262044742E-2</v>
      </c>
      <c r="P1540" s="96">
        <f t="shared" si="473"/>
        <v>3.5136867262044742E-2</v>
      </c>
      <c r="Q1540" s="96">
        <f t="shared" si="465"/>
        <v>0.17896018091849247</v>
      </c>
      <c r="R1540" s="96">
        <f t="shared" si="466"/>
        <v>2.7543481158764579E-3</v>
      </c>
      <c r="S1540" s="96">
        <f t="shared" si="474"/>
        <v>13.561383105785669</v>
      </c>
      <c r="T1540" s="96">
        <f t="shared" si="479"/>
        <v>513.53987729968981</v>
      </c>
      <c r="U1540" s="96">
        <f t="shared" si="479"/>
        <v>468.17893147056787</v>
      </c>
      <c r="V1540" s="32">
        <f t="shared" si="476"/>
        <v>1000.0000000000007</v>
      </c>
      <c r="W1540" s="100">
        <f>IF(A1540=1,((cPH1_+cPHr+(cNES*L1540+(cNES+cOSEX)*G1540+(cNES+cEREX)*H1540+(cNES+cHOEX)*I1540+(cNES+cNES)*S1540+(cNES+cOSEX)*N1540+(cNES+cEREX)*O1540+(cNES+cHOEX)*P1540)))/(1+cDR)^(A$6:A$65537 + 0.5),(cPHr+(cNES*L1540+(cNES+cOSEX)*G1540+(cNES+cEREX)*H1540+(cNES+cHOEX)*I1540+(cNES+cNES)*S1540+(cNES+cOSEX)*N1540+(cNES+cEREX)*O1540+(cNES+cHOEX)*P1540))/(1+cDR)^(((cycle + 0.5)/('Life tables'!$I$2/2))))</f>
        <v>142.50365924006024</v>
      </c>
      <c r="X1540" s="107">
        <f>((L1540+G1540+H1540+I1540+N1540+O1540+P1540+S1540)/('Life tables'!$I$2/2))/(1+oDR)^(((cycle + 0.5)/('Life tables'!$I$2/2)))</f>
        <v>0.29192031268436397</v>
      </c>
      <c r="Y1540" s="31">
        <f>((uNES*L1540+ uOCEX*G1540+uEREX*H1540+uHOEX*I1540+uNES*S1540+ uOCEX*N1540+uEREX*O1540+uHOEX*P1540)/('Life tables'!$I$2/2))/(1+oDR)^(((cycle + 0.5)/('Life tables'!$I$2/2)))</f>
        <v>0.1923534021637397</v>
      </c>
      <c r="Z1540" s="100">
        <f t="shared" si="467"/>
        <v>4398.1053058369553</v>
      </c>
      <c r="AA1540" s="107">
        <f>((L1540+G1540+H1540+I1540+N1540+O1540+P1540+S1540)/('Life tables'!$I$2/2))</f>
        <v>0.70119579961002942</v>
      </c>
      <c r="AB1540" s="31">
        <f>((uNES*L1540+ uOCEX*G1540+uEREX*H1540+uHOEX*I1540+uNES*S1540+ uOCEX*N1540+uEREX*O1540+uHOEX*P1540)/('Life tables'!$I$2/2))</f>
        <v>0.46203498618387651</v>
      </c>
    </row>
    <row r="1541" spans="1:28" x14ac:dyDescent="0.25">
      <c r="A1541" s="4">
        <v>1535</v>
      </c>
      <c r="C1541" s="105">
        <f>IF(male=0,VLOOKUP((($A$5:$A$1570/'Life tables'!$I$2)*2)+age,lifetable,13,1),IF(male=1,VLOOKUP((($A$5:$A$1570/'Life tables'!$I$2)*2)+age,lifetable,10,1),"error"))</f>
        <v>1.0634871448009675E-2</v>
      </c>
      <c r="F1541" s="96">
        <f t="shared" si="460"/>
        <v>3.18362597280372</v>
      </c>
      <c r="G1541" s="96">
        <f t="shared" si="461"/>
        <v>0.31980189193019659</v>
      </c>
      <c r="H1541" s="96">
        <f t="shared" si="468"/>
        <v>1.8264153070322402E-2</v>
      </c>
      <c r="I1541" s="96">
        <f t="shared" si="469"/>
        <v>7.3182734039961171E-3</v>
      </c>
      <c r="J1541" s="96">
        <f t="shared" si="462"/>
        <v>3.7530570785702766E-2</v>
      </c>
      <c r="K1541" s="96">
        <f t="shared" si="470"/>
        <v>7.647187174241908E-3</v>
      </c>
      <c r="L1541" s="96">
        <f t="shared" si="471"/>
        <v>2.7930638964392602</v>
      </c>
      <c r="M1541" s="96">
        <f t="shared" si="463"/>
        <v>15.097565256939179</v>
      </c>
      <c r="N1541" s="96">
        <f t="shared" si="464"/>
        <v>1.4539282450431292</v>
      </c>
      <c r="O1541" s="96">
        <f t="shared" si="472"/>
        <v>3.4705116502002392E-2</v>
      </c>
      <c r="P1541" s="96">
        <f t="shared" si="473"/>
        <v>3.4705116502002392E-2</v>
      </c>
      <c r="Q1541" s="96">
        <f t="shared" si="465"/>
        <v>0.17676117457132329</v>
      </c>
      <c r="R1541" s="96">
        <f t="shared" si="466"/>
        <v>2.7205035535942806E-3</v>
      </c>
      <c r="S1541" s="96">
        <f t="shared" si="474"/>
        <v>13.394745100767127</v>
      </c>
      <c r="T1541" s="96">
        <f t="shared" si="479"/>
        <v>513.75416904504686</v>
      </c>
      <c r="U1541" s="96">
        <f t="shared" si="479"/>
        <v>468.18929916129571</v>
      </c>
      <c r="V1541" s="32">
        <f t="shared" si="476"/>
        <v>1000.0000000000006</v>
      </c>
      <c r="W1541" s="100">
        <f>IF(A1541=1,((cPH1_+cPHr+(cNES*L1541+(cNES+cOSEX)*G1541+(cNES+cEREX)*H1541+(cNES+cHOEX)*I1541+(cNES+cNES)*S1541+(cNES+cOSEX)*N1541+(cNES+cEREX)*O1541+(cNES+cHOEX)*P1541)))/(1+cDR)^(A$6:A$65537 + 0.5),(cPHr+(cNES*L1541+(cNES+cOSEX)*G1541+(cNES+cEREX)*H1541+(cNES+cHOEX)*I1541+(cNES+cNES)*S1541+(cNES+cOSEX)*N1541+(cNES+cEREX)*O1541+(cNES+cHOEX)*P1541))/(1+cDR)^(((cycle + 0.5)/('Life tables'!$I$2/2))))</f>
        <v>140.44819134823726</v>
      </c>
      <c r="X1541" s="107">
        <f>((L1541+G1541+H1541+I1541+N1541+O1541+P1541+S1541)/('Life tables'!$I$2/2))/(1+oDR)^(((cycle + 0.5)/('Life tables'!$I$2/2)))</f>
        <v>0.28816826285619662</v>
      </c>
      <c r="Y1541" s="31">
        <f>((uNES*L1541+ uOCEX*G1541+uEREX*H1541+uHOEX*I1541+uNES*S1541+ uOCEX*N1541+uEREX*O1541+uHOEX*P1541)/('Life tables'!$I$2/2))/(1+oDR)^(((cycle + 0.5)/('Life tables'!$I$2/2)))</f>
        <v>0.18988108558414729</v>
      </c>
      <c r="Z1541" s="100">
        <f t="shared" si="467"/>
        <v>4344.3658709349329</v>
      </c>
      <c r="AA1541" s="107">
        <f>((L1541+G1541+H1541+I1541+N1541+O1541+P1541+S1541)/('Life tables'!$I$2/2))</f>
        <v>0.69257873243176116</v>
      </c>
      <c r="AB1541" s="31">
        <f>((uNES*L1541+ uOCEX*G1541+uEREX*H1541+uHOEX*I1541+uNES*S1541+ uOCEX*N1541+uEREX*O1541+uHOEX*P1541)/('Life tables'!$I$2/2))</f>
        <v>0.45635699179080375</v>
      </c>
    </row>
    <row r="1542" spans="1:28" x14ac:dyDescent="0.25">
      <c r="A1542" s="4">
        <v>1536</v>
      </c>
      <c r="C1542" s="105">
        <f>IF(male=0,VLOOKUP((($A$5:$A$1570/'Life tables'!$I$2)*2)+age,lifetable,13,1),IF(male=1,VLOOKUP((($A$5:$A$1570/'Life tables'!$I$2)*2)+age,lifetable,10,1),"error"))</f>
        <v>1.0634871448009675E-2</v>
      </c>
      <c r="F1542" s="96">
        <f t="shared" si="460"/>
        <v>3.1444813249935324</v>
      </c>
      <c r="G1542" s="96">
        <f t="shared" si="461"/>
        <v>0.31586973013242908</v>
      </c>
      <c r="H1542" s="96">
        <f t="shared" si="468"/>
        <v>1.8039584026849152E-2</v>
      </c>
      <c r="I1542" s="96">
        <f t="shared" si="469"/>
        <v>7.2282907121141915E-3</v>
      </c>
      <c r="J1542" s="96">
        <f t="shared" si="462"/>
        <v>3.7069109235862534E-2</v>
      </c>
      <c r="K1542" s="96">
        <f t="shared" si="470"/>
        <v>7.5531602843900642E-3</v>
      </c>
      <c r="L1542" s="96">
        <f t="shared" si="471"/>
        <v>2.7587214506018873</v>
      </c>
      <c r="M1542" s="96">
        <f t="shared" si="463"/>
        <v>14.912050468664502</v>
      </c>
      <c r="N1542" s="96">
        <f t="shared" si="464"/>
        <v>1.4360627689908381</v>
      </c>
      <c r="O1542" s="96">
        <f t="shared" si="472"/>
        <v>3.4278669440483127E-2</v>
      </c>
      <c r="P1542" s="96">
        <f t="shared" si="473"/>
        <v>3.4278669440483127E-2</v>
      </c>
      <c r="Q1542" s="96">
        <f t="shared" si="465"/>
        <v>0.17458918118578648</v>
      </c>
      <c r="R1542" s="96">
        <f t="shared" si="466"/>
        <v>2.6870747435738321E-3</v>
      </c>
      <c r="S1542" s="96">
        <f t="shared" si="474"/>
        <v>13.230154104863336</v>
      </c>
      <c r="T1542" s="96">
        <f t="shared" si="479"/>
        <v>513.96582733546848</v>
      </c>
      <c r="U1542" s="96">
        <f t="shared" si="479"/>
        <v>468.19953939632364</v>
      </c>
      <c r="V1542" s="32">
        <f t="shared" si="476"/>
        <v>1000.0000000000006</v>
      </c>
      <c r="W1542" s="100">
        <f>IF(A1542=1,((cPH1_+cPHr+(cNES*L1542+(cNES+cOSEX)*G1542+(cNES+cEREX)*H1542+(cNES+cHOEX)*I1542+(cNES+cNES)*S1542+(cNES+cOSEX)*N1542+(cNES+cEREX)*O1542+(cNES+cHOEX)*P1542)))/(1+cDR)^(A$6:A$65537 + 0.5),(cPHr+(cNES*L1542+(cNES+cOSEX)*G1542+(cNES+cEREX)*H1542+(cNES+cHOEX)*I1542+(cNES+cNES)*S1542+(cNES+cOSEX)*N1542+(cNES+cEREX)*O1542+(cNES+cHOEX)*P1542))/(1+cDR)^(((cycle + 0.5)/('Life tables'!$I$2/2))))</f>
        <v>138.42249071231723</v>
      </c>
      <c r="X1542" s="107">
        <f>((L1542+G1542+H1542+I1542+N1542+O1542+P1542+S1542)/('Life tables'!$I$2/2))/(1+oDR)^(((cycle + 0.5)/('Life tables'!$I$2/2)))</f>
        <v>0.28446443886113965</v>
      </c>
      <c r="Y1542" s="31">
        <f>((uNES*L1542+ uOCEX*G1542+uEREX*H1542+uHOEX*I1542+uNES*S1542+ uOCEX*N1542+uEREX*O1542+uHOEX*P1542)/('Life tables'!$I$2/2))/(1+oDR)^(((cycle + 0.5)/('Life tables'!$I$2/2)))</f>
        <v>0.1874405461563062</v>
      </c>
      <c r="Z1542" s="100">
        <f t="shared" si="467"/>
        <v>4291.2867629476077</v>
      </c>
      <c r="AA1542" s="107">
        <f>((L1542+G1542+H1542+I1542+N1542+O1542+P1542+S1542)/('Life tables'!$I$2/2))</f>
        <v>0.68406756310862737</v>
      </c>
      <c r="AB1542" s="31">
        <f>((uNES*L1542+ uOCEX*G1542+uEREX*H1542+uHOEX*I1542+uNES*S1542+ uOCEX*N1542+uEREX*O1542+uHOEX*P1542)/('Life tables'!$I$2/2))</f>
        <v>0.45074877601655405</v>
      </c>
    </row>
    <row r="1543" spans="1:28" x14ac:dyDescent="0.25">
      <c r="A1543" s="4">
        <v>1537</v>
      </c>
      <c r="C1543" s="105">
        <f>IF(male=0,VLOOKUP((($A$5:$A$1570/'Life tables'!$I$2)*2)+age,lifetable,13,1),IF(male=1,VLOOKUP((($A$5:$A$1570/'Life tables'!$I$2)*2)+age,lifetable,10,1),"error"))</f>
        <v>1.0634871448009675E-2</v>
      </c>
      <c r="F1543" s="96">
        <f t="shared" ref="F1543:F1570" si="480">IF(cycle&lt;27,E1542*(1-pCAPH)+(L1542+G1542+H1542+I1542)*(1-pCAPH)+(S1542+N1542+O1542+P1542)*(pUAPH),E1542*(1-pCAUC)+(L1542+G1542+H1542+I1542)*(1-pCAUC)+(S1542+N1542+O1542+P1542)*(pUAUC))</f>
        <v>3.1058186636542797</v>
      </c>
      <c r="G1543" s="96">
        <f t="shared" ref="G1543:G1570" si="481">F1543*(rrOSEX)</f>
        <v>0.3119859848844091</v>
      </c>
      <c r="H1543" s="96">
        <f t="shared" si="468"/>
        <v>1.7817780092957924E-2</v>
      </c>
      <c r="I1543" s="96">
        <f t="shared" si="469"/>
        <v>7.1394159734910548E-3</v>
      </c>
      <c r="J1543" s="96">
        <f t="shared" ref="J1543:J1570" si="482">F1543*mr + G1543*mr + H1543*mr+I1543*mr</f>
        <v>3.6613329643488304E-2</v>
      </c>
      <c r="K1543" s="96">
        <f t="shared" si="470"/>
        <v>7.4602911438436288E-3</v>
      </c>
      <c r="L1543" s="96">
        <f t="shared" si="471"/>
        <v>2.7248018619160899</v>
      </c>
      <c r="M1543" s="96">
        <f t="shared" ref="M1543:M1570" si="483">IF(cycle&lt;27,E1542*pCAPH+(L1542+G1542+H1542+I1542)*pCAPH+(S1542+N1542+O1542+P1542)*(1-pUAPH),E1542*pCAUC+(L1542+G1542+H1542+I1542)*pCAUC+(S1542+N1542+O1542+P1542)*(1-pUAUC))</f>
        <v>14.728814604554142</v>
      </c>
      <c r="N1543" s="96">
        <f t="shared" ref="N1543:N1570" si="484">M1543*rrOSEXc</f>
        <v>1.4184167582731506</v>
      </c>
      <c r="O1543" s="96">
        <f t="shared" si="472"/>
        <v>3.3857460993752142E-2</v>
      </c>
      <c r="P1543" s="96">
        <f t="shared" si="473"/>
        <v>3.3857460993752142E-2</v>
      </c>
      <c r="Q1543" s="96">
        <f t="shared" ref="Q1543:Q1570" si="485">M1543*mr + N1543*mr + O1543*mr+P1543*mr</f>
        <v>0.17244386927538746</v>
      </c>
      <c r="R1543" s="96">
        <f t="shared" ref="R1543:R1570" si="486">M1543*amrc + P1543*amrHOEX</f>
        <v>2.6540565839583909E-3</v>
      </c>
      <c r="S1543" s="96">
        <f t="shared" si="474"/>
        <v>13.067584998434141</v>
      </c>
      <c r="T1543" s="96">
        <f t="shared" si="479"/>
        <v>514.17488453438739</v>
      </c>
      <c r="U1543" s="96">
        <f t="shared" si="479"/>
        <v>468.20965374405142</v>
      </c>
      <c r="V1543" s="32">
        <f t="shared" si="476"/>
        <v>1000.0000000000005</v>
      </c>
      <c r="W1543" s="100">
        <f>IF(A1543=1,((cPH1_+cPHr+(cNES*L1543+(cNES+cOSEX)*G1543+(cNES+cEREX)*H1543+(cNES+cHOEX)*I1543+(cNES+cNES)*S1543+(cNES+cOSEX)*N1543+(cNES+cEREX)*O1543+(cNES+cHOEX)*P1543)))/(1+cDR)^(A$6:A$65537 + 0.5),(cPHr+(cNES*L1543+(cNES+cOSEX)*G1543+(cNES+cEREX)*H1543+(cNES+cHOEX)*I1543+(cNES+cNES)*S1543+(cNES+cOSEX)*N1543+(cNES+cEREX)*O1543+(cNES+cHOEX)*P1543))/(1+cDR)^(((cycle + 0.5)/('Life tables'!$I$2/2))))</f>
        <v>136.42612605719097</v>
      </c>
      <c r="X1543" s="107">
        <f>((L1543+G1543+H1543+I1543+N1543+O1543+P1543+S1543)/('Life tables'!$I$2/2))/(1+oDR)^(((cycle + 0.5)/('Life tables'!$I$2/2)))</f>
        <v>0.28080822080868445</v>
      </c>
      <c r="Y1543" s="31">
        <f>((uNES*L1543+ uOCEX*G1543+uEREX*H1543+uHOEX*I1543+uNES*S1543+ uOCEX*N1543+uEREX*O1543+uHOEX*P1543)/('Life tables'!$I$2/2))/(1+oDR)^(((cycle + 0.5)/('Life tables'!$I$2/2)))</f>
        <v>0.18503137542041673</v>
      </c>
      <c r="Z1543" s="100">
        <f t="shared" ref="Z1543:Z1570" si="487">IF(A1543=1,((cPH1_+cPHr+(cNES*L1543+(cNES+cOSEX)*G1543+(cNES+cEREX)*H1543+(cNES+cHOEX)*I1543+(cNES+cNES)*S1543+(cNES+cOSEX)*N1543+(cNES+cEREX)*O1543+(cNES+cHOEX)*P1543))),(cPHr+(cNES*L1543+(cNES+cOSEX)*G1543+(cNES+cEREX)*H1543+(cNES+cHOEX)*I1543+(cNES+cNES)*S1543+(cNES+cOSEX)*N1543+(cNES+cEREX)*O1543+(cNES+cHOEX)*P1543)))</f>
        <v>4238.8598705916338</v>
      </c>
      <c r="AA1543" s="107">
        <f>((L1543+G1543+H1543+I1543+N1543+O1543+P1543+S1543)/('Life tables'!$I$2/2))</f>
        <v>0.67566099014675995</v>
      </c>
      <c r="AB1543" s="31">
        <f>((uNES*L1543+ uOCEX*G1543+uEREX*H1543+uHOEX*I1543+uNES*S1543+ uOCEX*N1543+uEREX*O1543+uHOEX*P1543)/('Life tables'!$I$2/2))</f>
        <v>0.44520948127779753</v>
      </c>
    </row>
    <row r="1544" spans="1:28" x14ac:dyDescent="0.25">
      <c r="A1544" s="4">
        <v>1538</v>
      </c>
      <c r="C1544" s="105">
        <f>IF(male=0,VLOOKUP((($A$5:$A$1570/'Life tables'!$I$2)*2)+age,lifetable,13,1),IF(male=1,VLOOKUP((($A$5:$A$1570/'Life tables'!$I$2)*2)+age,lifetable,10,1),"error"))</f>
        <v>1.0634871448009675E-2</v>
      </c>
      <c r="F1544" s="96">
        <f t="shared" si="480"/>
        <v>3.0676320238294221</v>
      </c>
      <c r="G1544" s="96">
        <f t="shared" si="481"/>
        <v>0.30815005699376824</v>
      </c>
      <c r="H1544" s="96">
        <f t="shared" ref="H1544:H1570" si="488">F1544*rrEREX</f>
        <v>1.7598707048272263E-2</v>
      </c>
      <c r="I1544" s="96">
        <f t="shared" ref="I1544:I1570" si="489">F1544*rrHOEX</f>
        <v>7.0516354763454922E-3</v>
      </c>
      <c r="J1544" s="96">
        <f t="shared" si="482"/>
        <v>3.6163161689947959E-2</v>
      </c>
      <c r="K1544" s="96">
        <f t="shared" ref="K1544:K1570" si="490">F1544*amr + I1544*amrHOEX</f>
        <v>7.3685654245566759E-3</v>
      </c>
      <c r="L1544" s="96">
        <f t="shared" ref="L1544:L1570" si="491">F1544-SUM(G1544:K1544)</f>
        <v>2.6912998971965316</v>
      </c>
      <c r="M1544" s="96">
        <f t="shared" si="483"/>
        <v>14.547829697732325</v>
      </c>
      <c r="N1544" s="96">
        <f t="shared" si="484"/>
        <v>1.4009875196193355</v>
      </c>
      <c r="O1544" s="96">
        <f t="shared" ref="O1544:O1570" si="492">M1544*rrEREXc</f>
        <v>3.3441426873716242E-2</v>
      </c>
      <c r="P1544" s="96">
        <f t="shared" ref="P1544:P1570" si="493">M1544*rrHOEXc</f>
        <v>3.3441426873716242E-2</v>
      </c>
      <c r="Q1544" s="96">
        <f t="shared" si="485"/>
        <v>0.17032491140601824</v>
      </c>
      <c r="R1544" s="96">
        <f t="shared" si="486"/>
        <v>2.6214440352608859E-3</v>
      </c>
      <c r="S1544" s="96">
        <f t="shared" ref="S1544:S1570" si="494">M1544-SUM(N1544:R1544)</f>
        <v>12.907012968924278</v>
      </c>
      <c r="T1544" s="96">
        <f t="shared" ref="T1544:U1559" si="495">J1544+Q1544+T1543</f>
        <v>514.3813726074834</v>
      </c>
      <c r="U1544" s="96">
        <f t="shared" si="495"/>
        <v>468.21964375351126</v>
      </c>
      <c r="V1544" s="32">
        <f t="shared" ref="V1544:V1570" si="496">SUM(G1544:I1544,L1544,N1544,O1544,P1544,S1544,T1544,U1544)</f>
        <v>1000.0000000000007</v>
      </c>
      <c r="W1544" s="100">
        <f>IF(A1544=1,((cPH1_+cPHr+(cNES*L1544+(cNES+cOSEX)*G1544+(cNES+cEREX)*H1544+(cNES+cHOEX)*I1544+(cNES+cNES)*S1544+(cNES+cOSEX)*N1544+(cNES+cEREX)*O1544+(cNES+cHOEX)*P1544)))/(1+cDR)^(A$6:A$65537 + 0.5),(cPHr+(cNES*L1544+(cNES+cOSEX)*G1544+(cNES+cEREX)*H1544+(cNES+cHOEX)*I1544+(cNES+cNES)*S1544+(cNES+cOSEX)*N1544+(cNES+cEREX)*O1544+(cNES+cHOEX)*P1544))/(1+cDR)^(((cycle + 0.5)/('Life tables'!$I$2/2))))</f>
        <v>134.45867235277726</v>
      </c>
      <c r="X1544" s="107">
        <f>((L1544+G1544+H1544+I1544+N1544+O1544+P1544+S1544)/('Life tables'!$I$2/2))/(1+oDR)^(((cycle + 0.5)/('Life tables'!$I$2/2)))</f>
        <v>0.27719899677789323</v>
      </c>
      <c r="Y1544" s="31">
        <f>((uNES*L1544+ uOCEX*G1544+uEREX*H1544+uHOEX*I1544+uNES*S1544+ uOCEX*N1544+uEREX*O1544+uHOEX*P1544)/('Life tables'!$I$2/2))/(1+oDR)^(((cycle + 0.5)/('Life tables'!$I$2/2)))</f>
        <v>0.18265317016797078</v>
      </c>
      <c r="Z1544" s="100">
        <f t="shared" si="487"/>
        <v>4187.0771821077251</v>
      </c>
      <c r="AA1544" s="107">
        <f>((L1544+G1544+H1544+I1544+N1544+O1544+P1544+S1544)/('Life tables'!$I$2/2))</f>
        <v>0.66735772805141114</v>
      </c>
      <c r="AB1544" s="31">
        <f>((uNES*L1544+ uOCEX*G1544+uEREX*H1544+uHOEX*I1544+uNES*S1544+ uOCEX*N1544+uEREX*O1544+uHOEX*P1544)/('Life tables'!$I$2/2))</f>
        <v>0.43973826053329335</v>
      </c>
    </row>
    <row r="1545" spans="1:28" x14ac:dyDescent="0.25">
      <c r="A1545" s="4">
        <v>1539</v>
      </c>
      <c r="C1545" s="105">
        <f>IF(male=0,VLOOKUP((($A$5:$A$1570/'Life tables'!$I$2)*2)+age,lifetable,13,1),IF(male=1,VLOOKUP((($A$5:$A$1570/'Life tables'!$I$2)*2)+age,lifetable,10,1),"error"))</f>
        <v>1.1679056558138168E-2</v>
      </c>
      <c r="F1545" s="96">
        <f t="shared" si="480"/>
        <v>3.0299155157318141</v>
      </c>
      <c r="G1545" s="96">
        <f t="shared" si="481"/>
        <v>0.30436135481906107</v>
      </c>
      <c r="H1545" s="96">
        <f t="shared" si="488"/>
        <v>1.7382331103655214E-2</v>
      </c>
      <c r="I1545" s="96">
        <f t="shared" si="489"/>
        <v>6.9649356816898888E-3</v>
      </c>
      <c r="J1545" s="96">
        <f t="shared" si="482"/>
        <v>3.9225561257477733E-2</v>
      </c>
      <c r="K1545" s="96">
        <f t="shared" si="490"/>
        <v>7.2779689790429414E-3</v>
      </c>
      <c r="L1545" s="96">
        <f t="shared" si="491"/>
        <v>2.6547033638908872</v>
      </c>
      <c r="M1545" s="96">
        <f t="shared" si="483"/>
        <v>14.36906812327415</v>
      </c>
      <c r="N1545" s="96">
        <f t="shared" si="484"/>
        <v>1.3837723926892724</v>
      </c>
      <c r="O1545" s="96">
        <f t="shared" si="492"/>
        <v>3.3030503578332517E-2</v>
      </c>
      <c r="P1545" s="96">
        <f t="shared" si="493"/>
        <v>3.3030503578332517E-2</v>
      </c>
      <c r="Q1545" s="96">
        <f t="shared" si="485"/>
        <v>0.18474984557613752</v>
      </c>
      <c r="R1545" s="96">
        <f t="shared" si="486"/>
        <v>2.5892321196120337E-3</v>
      </c>
      <c r="S1545" s="96">
        <f t="shared" si="494"/>
        <v>12.731895645732463</v>
      </c>
      <c r="T1545" s="96">
        <f t="shared" si="495"/>
        <v>514.60534801431697</v>
      </c>
      <c r="U1545" s="96">
        <f t="shared" si="495"/>
        <v>468.22951095460991</v>
      </c>
      <c r="V1545" s="32">
        <f t="shared" si="496"/>
        <v>1000.0000000000007</v>
      </c>
      <c r="W1545" s="100">
        <f>IF(A1545=1,((cPH1_+cPHr+(cNES*L1545+(cNES+cOSEX)*G1545+(cNES+cEREX)*H1545+(cNES+cHOEX)*I1545+(cNES+cNES)*S1545+(cNES+cOSEX)*N1545+(cNES+cEREX)*O1545+(cNES+cHOEX)*P1545)))/(1+cDR)^(A$6:A$65537 + 0.5),(cPHr+(cNES*L1545+(cNES+cOSEX)*G1545+(cNES+cEREX)*H1545+(cNES+cHOEX)*I1545+(cNES+cNES)*S1545+(cNES+cOSEX)*N1545+(cNES+cEREX)*O1545+(cNES+cHOEX)*P1545))/(1+cDR)^(((cycle + 0.5)/('Life tables'!$I$2/2))))</f>
        <v>132.38749616146768</v>
      </c>
      <c r="X1545" s="107">
        <f>((L1545+G1545+H1545+I1545+N1545+O1545+P1545+S1545)/('Life tables'!$I$2/2))/(1+oDR)^(((cycle + 0.5)/('Life tables'!$I$2/2)))</f>
        <v>0.27331731021186872</v>
      </c>
      <c r="Y1545" s="31">
        <f>((uNES*L1545+ uOCEX*G1545+uEREX*H1545+uHOEX*I1545+uNES*S1545+ uOCEX*N1545+uEREX*O1545+uHOEX*P1545)/('Life tables'!$I$2/2))/(1+oDR)^(((cycle + 0.5)/('Life tables'!$I$2/2)))</f>
        <v>0.18009190119718432</v>
      </c>
      <c r="Z1545" s="100">
        <f t="shared" si="487"/>
        <v>4131.8043769208871</v>
      </c>
      <c r="AA1545" s="107">
        <f>((L1545+G1545+H1545+I1545+N1545+O1545+P1545+S1545)/('Life tables'!$I$2/2))</f>
        <v>0.65838842991370616</v>
      </c>
      <c r="AB1545" s="31">
        <f>((uNES*L1545+ uOCEX*G1545+uEREX*H1545+uHOEX*I1545+uNES*S1545+ uOCEX*N1545+uEREX*O1545+uHOEX*P1545)/('Life tables'!$I$2/2))</f>
        <v>0.43381966541919964</v>
      </c>
    </row>
    <row r="1546" spans="1:28" x14ac:dyDescent="0.25">
      <c r="A1546" s="4">
        <v>1540</v>
      </c>
      <c r="C1546" s="105">
        <f>IF(male=0,VLOOKUP((($A$5:$A$1570/'Life tables'!$I$2)*2)+age,lifetable,13,1),IF(male=1,VLOOKUP((($A$5:$A$1570/'Life tables'!$I$2)*2)+age,lifetable,10,1),"error"))</f>
        <v>1.1679056558138168E-2</v>
      </c>
      <c r="F1546" s="96">
        <f t="shared" si="480"/>
        <v>2.9891504346691669</v>
      </c>
      <c r="G1546" s="96">
        <f t="shared" si="481"/>
        <v>0.30026641710970403</v>
      </c>
      <c r="H1546" s="96">
        <f t="shared" si="488"/>
        <v>1.714846579195951E-2</v>
      </c>
      <c r="I1546" s="96">
        <f t="shared" si="489"/>
        <v>6.8712280630496914E-3</v>
      </c>
      <c r="J1546" s="96">
        <f t="shared" si="482"/>
        <v>3.8697812818260041E-2</v>
      </c>
      <c r="K1546" s="96">
        <f t="shared" si="490"/>
        <v>7.1800497486678144E-3</v>
      </c>
      <c r="L1546" s="96">
        <f t="shared" si="491"/>
        <v>2.618986461137526</v>
      </c>
      <c r="M1546" s="96">
        <f t="shared" si="483"/>
        <v>14.175990596404526</v>
      </c>
      <c r="N1546" s="96">
        <f t="shared" si="484"/>
        <v>1.3651786085246504</v>
      </c>
      <c r="O1546" s="96">
        <f t="shared" si="492"/>
        <v>3.258667187766482E-2</v>
      </c>
      <c r="P1546" s="96">
        <f t="shared" si="493"/>
        <v>3.258667187766482E-2</v>
      </c>
      <c r="Q1546" s="96">
        <f t="shared" si="485"/>
        <v>0.18226735729176449</v>
      </c>
      <c r="R1546" s="96">
        <f t="shared" si="486"/>
        <v>2.5544405430214584E-3</v>
      </c>
      <c r="S1546" s="96">
        <f t="shared" si="494"/>
        <v>12.560816846289761</v>
      </c>
      <c r="T1546" s="96">
        <f t="shared" si="495"/>
        <v>514.82631318442702</v>
      </c>
      <c r="U1546" s="96">
        <f t="shared" si="495"/>
        <v>468.2392454449016</v>
      </c>
      <c r="V1546" s="32">
        <f t="shared" si="496"/>
        <v>1000.0000000000006</v>
      </c>
      <c r="W1546" s="100">
        <f>IF(A1546=1,((cPH1_+cPHr+(cNES*L1546+(cNES+cOSEX)*G1546+(cNES+cEREX)*H1546+(cNES+cHOEX)*I1546+(cNES+cNES)*S1546+(cNES+cOSEX)*N1546+(cNES+cEREX)*O1546+(cNES+cHOEX)*P1546)))/(1+cDR)^(A$6:A$65537 + 0.5),(cPHr+(cNES*L1546+(cNES+cOSEX)*G1546+(cNES+cEREX)*H1546+(cNES+cHOEX)*I1546+(cNES+cNES)*S1546+(cNES+cOSEX)*N1546+(cNES+cEREX)*O1546+(cNES+cHOEX)*P1546))/(1+cDR)^(((cycle + 0.5)/('Life tables'!$I$2/2))))</f>
        <v>130.32750228391319</v>
      </c>
      <c r="X1546" s="107">
        <f>((L1546+G1546+H1546+I1546+N1546+O1546+P1546+S1546)/('Life tables'!$I$2/2))/(1+oDR)^(((cycle + 0.5)/('Life tables'!$I$2/2)))</f>
        <v>0.26948998144917091</v>
      </c>
      <c r="Y1546" s="31">
        <f>((uNES*L1546+ uOCEX*G1546+uEREX*H1546+uHOEX*I1546+uNES*S1546+ uOCEX*N1546+uEREX*O1546+uHOEX*P1546)/('Life tables'!$I$2/2))/(1+oDR)^(((cycle + 0.5)/('Life tables'!$I$2/2)))</f>
        <v>0.17757003132353136</v>
      </c>
      <c r="Z1546" s="100">
        <f t="shared" si="487"/>
        <v>4076.6130477742036</v>
      </c>
      <c r="AA1546" s="107">
        <f>((L1546+G1546+H1546+I1546+N1546+O1546+P1546+S1546)/('Life tables'!$I$2/2))</f>
        <v>0.64953968308904875</v>
      </c>
      <c r="AB1546" s="31">
        <f>((uNES*L1546+ uOCEX*G1546+uEREX*H1546+uHOEX*I1546+uNES*S1546+ uOCEX*N1546+uEREX*O1546+uHOEX*P1546)/('Life tables'!$I$2/2))</f>
        <v>0.42798912691213831</v>
      </c>
    </row>
    <row r="1547" spans="1:28" x14ac:dyDescent="0.25">
      <c r="A1547" s="4">
        <v>1541</v>
      </c>
      <c r="C1547" s="105">
        <f>IF(male=0,VLOOKUP((($A$5:$A$1570/'Life tables'!$I$2)*2)+age,lifetable,13,1),IF(male=1,VLOOKUP((($A$5:$A$1570/'Life tables'!$I$2)*2)+age,lifetable,10,1),"error"))</f>
        <v>1.1679056558138168E-2</v>
      </c>
      <c r="F1547" s="96">
        <f t="shared" si="480"/>
        <v>2.9489352198171437</v>
      </c>
      <c r="G1547" s="96">
        <f t="shared" si="481"/>
        <v>0.29622671461201078</v>
      </c>
      <c r="H1547" s="96">
        <f t="shared" si="488"/>
        <v>1.6917755009321179E-2</v>
      </c>
      <c r="I1547" s="96">
        <f t="shared" si="489"/>
        <v>6.7787844343691643E-3</v>
      </c>
      <c r="J1547" s="96">
        <f t="shared" si="482"/>
        <v>3.8177182996910176E-2</v>
      </c>
      <c r="K1547" s="96">
        <f t="shared" si="490"/>
        <v>7.0834513172399732E-3</v>
      </c>
      <c r="L1547" s="96">
        <f t="shared" si="491"/>
        <v>2.5837513314472922</v>
      </c>
      <c r="M1547" s="96">
        <f t="shared" si="483"/>
        <v>13.985506150854837</v>
      </c>
      <c r="N1547" s="96">
        <f t="shared" si="484"/>
        <v>1.3468345437093796</v>
      </c>
      <c r="O1547" s="96">
        <f t="shared" si="492"/>
        <v>3.2148800951981436E-2</v>
      </c>
      <c r="P1547" s="96">
        <f t="shared" si="493"/>
        <v>3.2148800951981436E-2</v>
      </c>
      <c r="Q1547" s="96">
        <f t="shared" si="485"/>
        <v>0.17981820946964794</v>
      </c>
      <c r="R1547" s="96">
        <f t="shared" si="486"/>
        <v>2.520116226338397E-3</v>
      </c>
      <c r="S1547" s="96">
        <f t="shared" si="494"/>
        <v>12.392035679545508</v>
      </c>
      <c r="T1547" s="96">
        <f t="shared" si="495"/>
        <v>515.04430857689363</v>
      </c>
      <c r="U1547" s="96">
        <f t="shared" si="495"/>
        <v>468.24884901244519</v>
      </c>
      <c r="V1547" s="32">
        <f t="shared" si="496"/>
        <v>1000.0000000000007</v>
      </c>
      <c r="W1547" s="100">
        <f>IF(A1547=1,((cPH1_+cPHr+(cNES*L1547+(cNES+cOSEX)*G1547+(cNES+cEREX)*H1547+(cNES+cHOEX)*I1547+(cNES+cNES)*S1547+(cNES+cOSEX)*N1547+(cNES+cEREX)*O1547+(cNES+cHOEX)*P1547)))/(1+cDR)^(A$6:A$65537 + 0.5),(cPHr+(cNES*L1547+(cNES+cOSEX)*G1547+(cNES+cEREX)*H1547+(cNES+cHOEX)*I1547+(cNES+cNES)*S1547+(cNES+cOSEX)*N1547+(cNES+cEREX)*O1547+(cNES+cHOEX)*P1547))/(1+cDR)^(((cycle + 0.5)/('Life tables'!$I$2/2))))</f>
        <v>128.29970219180177</v>
      </c>
      <c r="X1547" s="107">
        <f>((L1547+G1547+H1547+I1547+N1547+O1547+P1547+S1547)/('Life tables'!$I$2/2))/(1+oDR)^(((cycle + 0.5)/('Life tables'!$I$2/2)))</f>
        <v>0.26571624920869014</v>
      </c>
      <c r="Y1547" s="31">
        <f>((uNES*L1547+ uOCEX*G1547+uEREX*H1547+uHOEX*I1547+uNES*S1547+ uOCEX*N1547+uEREX*O1547+uHOEX*P1547)/('Life tables'!$I$2/2))/(1+oDR)^(((cycle + 0.5)/('Life tables'!$I$2/2)))</f>
        <v>0.17508347676211578</v>
      </c>
      <c r="Z1547" s="100">
        <f t="shared" si="487"/>
        <v>4022.1633229417844</v>
      </c>
      <c r="AA1547" s="107">
        <f>((L1547+G1547+H1547+I1547+N1547+O1547+P1547+S1547)/('Life tables'!$I$2/2))</f>
        <v>0.64080986714056343</v>
      </c>
      <c r="AB1547" s="31">
        <f>((uNES*L1547+ uOCEX*G1547+uEREX*H1547+uHOEX*I1547+uNES*S1547+ uOCEX*N1547+uEREX*O1547+uHOEX*P1547)/('Life tables'!$I$2/2))</f>
        <v>0.42223695320312404</v>
      </c>
    </row>
    <row r="1548" spans="1:28" x14ac:dyDescent="0.25">
      <c r="A1548" s="4">
        <v>1542</v>
      </c>
      <c r="C1548" s="105">
        <f>IF(male=0,VLOOKUP((($A$5:$A$1570/'Life tables'!$I$2)*2)+age,lifetable,13,1),IF(male=1,VLOOKUP((($A$5:$A$1570/'Life tables'!$I$2)*2)+age,lifetable,10,1),"error"))</f>
        <v>1.1679056558138168E-2</v>
      </c>
      <c r="F1548" s="96">
        <f t="shared" si="480"/>
        <v>2.9092623900277785</v>
      </c>
      <c r="G1548" s="96">
        <f t="shared" si="481"/>
        <v>0.29224149582901093</v>
      </c>
      <c r="H1548" s="96">
        <f t="shared" si="488"/>
        <v>1.6690155837120784E-2</v>
      </c>
      <c r="I1548" s="96">
        <f t="shared" si="489"/>
        <v>6.6875875985633907E-3</v>
      </c>
      <c r="J1548" s="96">
        <f t="shared" si="482"/>
        <v>3.7663574941807568E-2</v>
      </c>
      <c r="K1548" s="96">
        <f t="shared" si="490"/>
        <v>6.9881557147656878E-3</v>
      </c>
      <c r="L1548" s="96">
        <f t="shared" si="491"/>
        <v>2.54899142010651</v>
      </c>
      <c r="M1548" s="96">
        <f t="shared" si="483"/>
        <v>13.797580020634065</v>
      </c>
      <c r="N1548" s="96">
        <f t="shared" si="484"/>
        <v>1.3287368502032</v>
      </c>
      <c r="O1548" s="96">
        <f t="shared" si="492"/>
        <v>3.1716810883908396E-2</v>
      </c>
      <c r="P1548" s="96">
        <f t="shared" si="493"/>
        <v>3.1716810883908396E-2</v>
      </c>
      <c r="Q1548" s="96">
        <f t="shared" si="485"/>
        <v>0.17740195510714185</v>
      </c>
      <c r="R1548" s="96">
        <f t="shared" si="486"/>
        <v>2.4862529049102054E-3</v>
      </c>
      <c r="S1548" s="96">
        <f t="shared" si="494"/>
        <v>12.225521340650996</v>
      </c>
      <c r="T1548" s="96">
        <f t="shared" si="495"/>
        <v>515.25937410694257</v>
      </c>
      <c r="U1548" s="96">
        <f t="shared" si="495"/>
        <v>468.25832342106486</v>
      </c>
      <c r="V1548" s="32">
        <f t="shared" si="496"/>
        <v>1000.0000000000007</v>
      </c>
      <c r="W1548" s="100">
        <f>IF(A1548=1,((cPH1_+cPHr+(cNES*L1548+(cNES+cOSEX)*G1548+(cNES+cEREX)*H1548+(cNES+cHOEX)*I1548+(cNES+cNES)*S1548+(cNES+cOSEX)*N1548+(cNES+cEREX)*O1548+(cNES+cHOEX)*P1548)))/(1+cDR)^(A$6:A$65537 + 0.5),(cPHr+(cNES*L1548+(cNES+cOSEX)*G1548+(cNES+cEREX)*H1548+(cNES+cHOEX)*I1548+(cNES+cNES)*S1548+(cNES+cOSEX)*N1548+(cNES+cEREX)*O1548+(cNES+cHOEX)*P1548))/(1+cDR)^(((cycle + 0.5)/('Life tables'!$I$2/2))))</f>
        <v>126.30359260701556</v>
      </c>
      <c r="X1548" s="107">
        <f>((L1548+G1548+H1548+I1548+N1548+O1548+P1548+S1548)/('Life tables'!$I$2/2))/(1+oDR)^(((cycle + 0.5)/('Life tables'!$I$2/2)))</f>
        <v>0.26199536287444469</v>
      </c>
      <c r="Y1548" s="31">
        <f>((uNES*L1548+ uOCEX*G1548+uEREX*H1548+uHOEX*I1548+uNES*S1548+ uOCEX*N1548+uEREX*O1548+uHOEX*P1548)/('Life tables'!$I$2/2))/(1+oDR)^(((cycle + 0.5)/('Life tables'!$I$2/2)))</f>
        <v>0.17263174292591857</v>
      </c>
      <c r="Z1548" s="100">
        <f t="shared" si="487"/>
        <v>3968.4452426202124</v>
      </c>
      <c r="AA1548" s="107">
        <f>((L1548+G1548+H1548+I1548+N1548+O1548+P1548+S1548)/('Life tables'!$I$2/2))</f>
        <v>0.63219738342106857</v>
      </c>
      <c r="AB1548" s="31">
        <f>((uNES*L1548+ uOCEX*G1548+uEREX*H1548+uHOEX*I1548+uNES*S1548+ uOCEX*N1548+uEREX*O1548+uHOEX*P1548)/('Life tables'!$I$2/2))</f>
        <v>0.41656209093092184</v>
      </c>
    </row>
    <row r="1549" spans="1:28" x14ac:dyDescent="0.25">
      <c r="A1549" s="4">
        <v>1543</v>
      </c>
      <c r="C1549" s="105">
        <f>IF(male=0,VLOOKUP((($A$5:$A$1570/'Life tables'!$I$2)*2)+age,lifetable,13,1),IF(male=1,VLOOKUP((($A$5:$A$1570/'Life tables'!$I$2)*2)+age,lifetable,10,1),"error"))</f>
        <v>1.1679056558138168E-2</v>
      </c>
      <c r="F1549" s="96">
        <f t="shared" si="480"/>
        <v>2.8701245688628165</v>
      </c>
      <c r="G1549" s="96">
        <f t="shared" si="481"/>
        <v>0.28831001978204368</v>
      </c>
      <c r="H1549" s="96">
        <f t="shared" si="488"/>
        <v>1.6465625957448313E-2</v>
      </c>
      <c r="I1549" s="96">
        <f t="shared" si="489"/>
        <v>6.5976205992460514E-3</v>
      </c>
      <c r="J1549" s="96">
        <f t="shared" si="482"/>
        <v>3.7156893156913097E-2</v>
      </c>
      <c r="K1549" s="96">
        <f t="shared" si="490"/>
        <v>6.894145222767818E-3</v>
      </c>
      <c r="L1549" s="96">
        <f t="shared" si="491"/>
        <v>2.5147002641443974</v>
      </c>
      <c r="M1549" s="96">
        <f t="shared" si="483"/>
        <v>13.612177903130402</v>
      </c>
      <c r="N1549" s="96">
        <f t="shared" si="484"/>
        <v>1.3108822245902729</v>
      </c>
      <c r="O1549" s="96">
        <f t="shared" si="492"/>
        <v>3.129062282125205E-2</v>
      </c>
      <c r="P1549" s="96">
        <f t="shared" si="493"/>
        <v>3.129062282125205E-2</v>
      </c>
      <c r="Q1549" s="96">
        <f t="shared" si="485"/>
        <v>0.17501815315948391</v>
      </c>
      <c r="R1549" s="96">
        <f t="shared" si="486"/>
        <v>2.4528443975827875E-3</v>
      </c>
      <c r="S1549" s="96">
        <f t="shared" si="494"/>
        <v>12.061243435340558</v>
      </c>
      <c r="T1549" s="96">
        <f t="shared" si="495"/>
        <v>515.47154915325893</v>
      </c>
      <c r="U1549" s="96">
        <f t="shared" si="495"/>
        <v>468.26767041068518</v>
      </c>
      <c r="V1549" s="32">
        <f t="shared" si="496"/>
        <v>1000.0000000000007</v>
      </c>
      <c r="W1549" s="100">
        <f>IF(A1549=1,((cPH1_+cPHr+(cNES*L1549+(cNES+cOSEX)*G1549+(cNES+cEREX)*H1549+(cNES+cHOEX)*I1549+(cNES+cNES)*S1549+(cNES+cOSEX)*N1549+(cNES+cEREX)*O1549+(cNES+cHOEX)*P1549)))/(1+cDR)^(A$6:A$65537 + 0.5),(cPHr+(cNES*L1549+(cNES+cOSEX)*G1549+(cNES+cEREX)*H1549+(cNES+cHOEX)*I1549+(cNES+cNES)*S1549+(cNES+cOSEX)*N1549+(cNES+cEREX)*O1549+(cNES+cHOEX)*P1549))/(1+cDR)^(((cycle + 0.5)/('Life tables'!$I$2/2))))</f>
        <v>124.33867811161366</v>
      </c>
      <c r="X1549" s="107">
        <f>((L1549+G1549+H1549+I1549+N1549+O1549+P1549+S1549)/('Life tables'!$I$2/2))/(1+oDR)^(((cycle + 0.5)/('Life tables'!$I$2/2)))</f>
        <v>0.25832658234601175</v>
      </c>
      <c r="Y1549" s="31">
        <f>((uNES*L1549+ uOCEX*G1549+uEREX*H1549+uHOEX*I1549+uNES*S1549+ uOCEX*N1549+uEREX*O1549+uHOEX*P1549)/('Life tables'!$I$2/2))/(1+oDR)^(((cycle + 0.5)/('Life tables'!$I$2/2)))</f>
        <v>0.1702143421566279</v>
      </c>
      <c r="Z1549" s="100">
        <f t="shared" si="487"/>
        <v>3915.4489805330809</v>
      </c>
      <c r="AA1549" s="107">
        <f>((L1549+G1549+H1549+I1549+N1549+O1549+P1549+S1549)/('Life tables'!$I$2/2))</f>
        <v>0.62370065477971004</v>
      </c>
      <c r="AB1549" s="31">
        <f>((uNES*L1549+ uOCEX*G1549+uEREX*H1549+uHOEX*I1549+uNES*S1549+ uOCEX*N1549+uEREX*O1549+uHOEX*P1549)/('Life tables'!$I$2/2))</f>
        <v>0.41096350089820882</v>
      </c>
    </row>
    <row r="1550" spans="1:28" x14ac:dyDescent="0.25">
      <c r="A1550" s="4">
        <v>1544</v>
      </c>
      <c r="C1550" s="105">
        <f>IF(male=0,VLOOKUP((($A$5:$A$1570/'Life tables'!$I$2)*2)+age,lifetable,13,1),IF(male=1,VLOOKUP((($A$5:$A$1570/'Life tables'!$I$2)*2)+age,lifetable,10,1),"error"))</f>
        <v>1.1679056558138168E-2</v>
      </c>
      <c r="F1550" s="96">
        <f t="shared" si="480"/>
        <v>2.8315144829959404</v>
      </c>
      <c r="G1550" s="96">
        <f t="shared" si="481"/>
        <v>0.28443155585025831</v>
      </c>
      <c r="H1550" s="96">
        <f t="shared" si="488"/>
        <v>1.6244123643936941E-2</v>
      </c>
      <c r="I1550" s="96">
        <f t="shared" si="489"/>
        <v>6.5088667170565785E-3</v>
      </c>
      <c r="J1550" s="96">
        <f t="shared" si="482"/>
        <v>3.6657043481084159E-2</v>
      </c>
      <c r="K1550" s="96">
        <f t="shared" si="490"/>
        <v>6.8014023704479117E-3</v>
      </c>
      <c r="L1550" s="96">
        <f t="shared" si="491"/>
        <v>2.4808714909331564</v>
      </c>
      <c r="M1550" s="96">
        <f t="shared" si="483"/>
        <v>13.429265953060531</v>
      </c>
      <c r="N1550" s="96">
        <f t="shared" si="484"/>
        <v>1.2932674074964856</v>
      </c>
      <c r="O1550" s="96">
        <f t="shared" si="492"/>
        <v>3.0870158963090179E-2</v>
      </c>
      <c r="P1550" s="96">
        <f t="shared" si="493"/>
        <v>3.0870158963090179E-2</v>
      </c>
      <c r="Q1550" s="96">
        <f t="shared" si="485"/>
        <v>0.17266636846199865</v>
      </c>
      <c r="R1550" s="96">
        <f t="shared" si="486"/>
        <v>2.4198846056102882E-3</v>
      </c>
      <c r="S1550" s="96">
        <f t="shared" si="494"/>
        <v>11.899171974570256</v>
      </c>
      <c r="T1550" s="96">
        <f t="shared" si="495"/>
        <v>515.68087256520198</v>
      </c>
      <c r="U1550" s="96">
        <f t="shared" si="495"/>
        <v>468.27689169766126</v>
      </c>
      <c r="V1550" s="32">
        <f t="shared" si="496"/>
        <v>1000.0000000000007</v>
      </c>
      <c r="W1550" s="100">
        <f>IF(A1550=1,((cPH1_+cPHr+(cNES*L1550+(cNES+cOSEX)*G1550+(cNES+cEREX)*H1550+(cNES+cHOEX)*I1550+(cNES+cNES)*S1550+(cNES+cOSEX)*N1550+(cNES+cEREX)*O1550+(cNES+cHOEX)*P1550)))/(1+cDR)^(A$6:A$65537 + 0.5),(cPHr+(cNES*L1550+(cNES+cOSEX)*G1550+(cNES+cEREX)*H1550+(cNES+cHOEX)*I1550+(cNES+cNES)*S1550+(cNES+cOSEX)*N1550+(cNES+cEREX)*O1550+(cNES+cHOEX)*P1550))/(1+cDR)^(((cycle + 0.5)/('Life tables'!$I$2/2))))</f>
        <v>122.40447102546182</v>
      </c>
      <c r="X1550" s="107">
        <f>((L1550+G1550+H1550+I1550+N1550+O1550+P1550+S1550)/('Life tables'!$I$2/2))/(1+oDR)^(((cycle + 0.5)/('Life tables'!$I$2/2)))</f>
        <v>0.25470917789106273</v>
      </c>
      <c r="Y1550" s="31">
        <f>((uNES*L1550+ uOCEX*G1550+uEREX*H1550+uHOEX*I1550+uNES*S1550+ uOCEX*N1550+uEREX*O1550+uHOEX*P1550)/('Life tables'!$I$2/2))/(1+oDR)^(((cycle + 0.5)/('Life tables'!$I$2/2)))</f>
        <v>0.16783079362747791</v>
      </c>
      <c r="Z1550" s="100">
        <f t="shared" si="487"/>
        <v>3863.164842151562</v>
      </c>
      <c r="AA1550" s="107">
        <f>((L1550+G1550+H1550+I1550+N1550+O1550+P1550+S1550)/('Life tables'!$I$2/2))</f>
        <v>0.61531812527256191</v>
      </c>
      <c r="AB1550" s="31">
        <f>((uNES*L1550+ uOCEX*G1550+uEREX*H1550+uHOEX*I1550+uNES*S1550+ uOCEX*N1550+uEREX*O1550+uHOEX*P1550)/('Life tables'!$I$2/2))</f>
        <v>0.40544015788089688</v>
      </c>
    </row>
    <row r="1551" spans="1:28" x14ac:dyDescent="0.25">
      <c r="A1551" s="4">
        <v>1545</v>
      </c>
      <c r="C1551" s="105">
        <f>IF(male=0,VLOOKUP((($A$5:$A$1570/'Life tables'!$I$2)*2)+age,lifetable,13,1),IF(male=1,VLOOKUP((($A$5:$A$1570/'Life tables'!$I$2)*2)+age,lifetable,10,1),"error"))</f>
        <v>1.1679056558138168E-2</v>
      </c>
      <c r="F1551" s="96">
        <f t="shared" si="480"/>
        <v>2.7934249606451877</v>
      </c>
      <c r="G1551" s="96">
        <f t="shared" si="481"/>
        <v>0.28060538361314696</v>
      </c>
      <c r="H1551" s="96">
        <f t="shared" si="488"/>
        <v>1.6025607752769941E-2</v>
      </c>
      <c r="I1551" s="96">
        <f t="shared" si="489"/>
        <v>6.4213094660567245E-3</v>
      </c>
      <c r="J1551" s="96">
        <f t="shared" si="482"/>
        <v>3.6163933067780554E-2</v>
      </c>
      <c r="K1551" s="96">
        <f t="shared" si="490"/>
        <v>6.7099099309208031E-3</v>
      </c>
      <c r="L1551" s="96">
        <f t="shared" si="491"/>
        <v>2.4474988168145129</v>
      </c>
      <c r="M1551" s="96">
        <f t="shared" si="483"/>
        <v>13.248810776492142</v>
      </c>
      <c r="N1551" s="96">
        <f t="shared" si="484"/>
        <v>1.2758891830138039</v>
      </c>
      <c r="O1551" s="96">
        <f t="shared" si="492"/>
        <v>3.0455342546031352E-2</v>
      </c>
      <c r="P1551" s="96">
        <f t="shared" si="493"/>
        <v>3.0455342546031352E-2</v>
      </c>
      <c r="Q1551" s="96">
        <f t="shared" si="485"/>
        <v>0.17034617165324223</v>
      </c>
      <c r="R1551" s="96">
        <f t="shared" si="486"/>
        <v>2.3873675115779814E-3</v>
      </c>
      <c r="S1551" s="96">
        <f t="shared" si="494"/>
        <v>11.739277369221455</v>
      </c>
      <c r="T1551" s="96">
        <f t="shared" si="495"/>
        <v>515.887382669923</v>
      </c>
      <c r="U1551" s="96">
        <f t="shared" si="495"/>
        <v>468.28598897510375</v>
      </c>
      <c r="V1551" s="32">
        <f t="shared" si="496"/>
        <v>1000.0000000000005</v>
      </c>
      <c r="W1551" s="100">
        <f>IF(A1551=1,((cPH1_+cPHr+(cNES*L1551+(cNES+cOSEX)*G1551+(cNES+cEREX)*H1551+(cNES+cHOEX)*I1551+(cNES+cNES)*S1551+(cNES+cOSEX)*N1551+(cNES+cEREX)*O1551+(cNES+cHOEX)*P1551)))/(1+cDR)^(A$6:A$65537 + 0.5),(cPHr+(cNES*L1551+(cNES+cOSEX)*G1551+(cNES+cEREX)*H1551+(cNES+cHOEX)*I1551+(cNES+cNES)*S1551+(cNES+cOSEX)*N1551+(cNES+cEREX)*O1551+(cNES+cHOEX)*P1551))/(1+cDR)^(((cycle + 0.5)/('Life tables'!$I$2/2))))</f>
        <v>120.50049128574885</v>
      </c>
      <c r="X1551" s="107">
        <f>((L1551+G1551+H1551+I1551+N1551+O1551+P1551+S1551)/('Life tables'!$I$2/2))/(1+oDR)^(((cycle + 0.5)/('Life tables'!$I$2/2)))</f>
        <v>0.25114242999997394</v>
      </c>
      <c r="Y1551" s="31">
        <f>((uNES*L1551+ uOCEX*G1551+uEREX*H1551+uHOEX*I1551+uNES*S1551+ uOCEX*N1551+uEREX*O1551+uHOEX*P1551)/('Life tables'!$I$2/2))/(1+oDR)^(((cycle + 0.5)/('Life tables'!$I$2/2)))</f>
        <v>0.16548062324745566</v>
      </c>
      <c r="Z1551" s="100">
        <f t="shared" si="487"/>
        <v>3811.5832629381944</v>
      </c>
      <c r="AA1551" s="107">
        <f>((L1551+G1551+H1551+I1551+N1551+O1551+P1551+S1551)/('Life tables'!$I$2/2))</f>
        <v>0.60704825987713795</v>
      </c>
      <c r="AB1551" s="31">
        <f>((uNES*L1551+ uOCEX*G1551+uEREX*H1551+uHOEX*I1551+uNES*S1551+ uOCEX*N1551+uEREX*O1551+uHOEX*P1551)/('Life tables'!$I$2/2))</f>
        <v>0.39999105044003375</v>
      </c>
    </row>
    <row r="1552" spans="1:28" x14ac:dyDescent="0.25">
      <c r="A1552" s="4">
        <v>1546</v>
      </c>
      <c r="C1552" s="105">
        <f>IF(male=0,VLOOKUP((($A$5:$A$1570/'Life tables'!$I$2)*2)+age,lifetable,13,1),IF(male=1,VLOOKUP((($A$5:$A$1570/'Life tables'!$I$2)*2)+age,lifetable,10,1),"error"))</f>
        <v>1.1679056558138168E-2</v>
      </c>
      <c r="F1552" s="96">
        <f t="shared" si="480"/>
        <v>2.7558489300347468</v>
      </c>
      <c r="G1552" s="96">
        <f t="shared" si="481"/>
        <v>0.27683079269602895</v>
      </c>
      <c r="H1552" s="96">
        <f t="shared" si="488"/>
        <v>1.5810037713856164E-2</v>
      </c>
      <c r="I1552" s="96">
        <f t="shared" si="489"/>
        <v>6.3349325901946533E-3</v>
      </c>
      <c r="J1552" s="96">
        <f t="shared" si="482"/>
        <v>3.5677470365150808E-2</v>
      </c>
      <c r="K1552" s="96">
        <f t="shared" si="490"/>
        <v>6.6196509175197966E-3</v>
      </c>
      <c r="L1552" s="96">
        <f t="shared" si="491"/>
        <v>2.4145760457519967</v>
      </c>
      <c r="M1552" s="96">
        <f t="shared" si="483"/>
        <v>13.07077942493906</v>
      </c>
      <c r="N1552" s="96">
        <f t="shared" si="484"/>
        <v>1.2587443781316221</v>
      </c>
      <c r="O1552" s="96">
        <f t="shared" si="492"/>
        <v>3.004609783064131E-2</v>
      </c>
      <c r="P1552" s="96">
        <f t="shared" si="493"/>
        <v>3.004609783064131E-2</v>
      </c>
      <c r="Q1552" s="96">
        <f t="shared" si="485"/>
        <v>0.16805713909908049</v>
      </c>
      <c r="R1552" s="96">
        <f t="shared" si="486"/>
        <v>2.3552871783382398E-3</v>
      </c>
      <c r="S1552" s="96">
        <f t="shared" si="494"/>
        <v>11.581530424868737</v>
      </c>
      <c r="T1552" s="96">
        <f t="shared" si="495"/>
        <v>516.09111727938728</v>
      </c>
      <c r="U1552" s="96">
        <f t="shared" si="495"/>
        <v>468.29496391319958</v>
      </c>
      <c r="V1552" s="32">
        <f t="shared" si="496"/>
        <v>1000.0000000000006</v>
      </c>
      <c r="W1552" s="100">
        <f>IF(A1552=1,((cPH1_+cPHr+(cNES*L1552+(cNES+cOSEX)*G1552+(cNES+cEREX)*H1552+(cNES+cHOEX)*I1552+(cNES+cNES)*S1552+(cNES+cOSEX)*N1552+(cNES+cEREX)*O1552+(cNES+cHOEX)*P1552)))/(1+cDR)^(A$6:A$65537 + 0.5),(cPHr+(cNES*L1552+(cNES+cOSEX)*G1552+(cNES+cEREX)*H1552+(cNES+cHOEX)*I1552+(cNES+cNES)*S1552+(cNES+cOSEX)*N1552+(cNES+cEREX)*O1552+(cNES+cHOEX)*P1552))/(1+cDR)^(((cycle + 0.5)/('Life tables'!$I$2/2))))</f>
        <v>118.62626632836124</v>
      </c>
      <c r="X1552" s="107">
        <f>((L1552+G1552+H1552+I1552+N1552+O1552+P1552+S1552)/('Life tables'!$I$2/2))/(1+oDR)^(((cycle + 0.5)/('Life tables'!$I$2/2)))</f>
        <v>0.24762562924248266</v>
      </c>
      <c r="Y1552" s="31">
        <f>((uNES*L1552+ uOCEX*G1552+uEREX*H1552+uHOEX*I1552+uNES*S1552+ uOCEX*N1552+uEREX*O1552+uHOEX*P1552)/('Life tables'!$I$2/2))/(1+oDR)^(((cycle + 0.5)/('Life tables'!$I$2/2)))</f>
        <v>0.16316336356685465</v>
      </c>
      <c r="Z1552" s="100">
        <f t="shared" si="487"/>
        <v>3760.6948066136138</v>
      </c>
      <c r="AA1552" s="107">
        <f>((L1552+G1552+H1552+I1552+N1552+O1552+P1552+S1552)/('Life tables'!$I$2/2))</f>
        <v>0.59888954421076379</v>
      </c>
      <c r="AB1552" s="31">
        <f>((uNES*L1552+ uOCEX*G1552+uEREX*H1552+uHOEX*I1552+uNES*S1552+ uOCEX*N1552+uEREX*O1552+uHOEX*P1552)/('Life tables'!$I$2/2))</f>
        <v>0.39461518073624519</v>
      </c>
    </row>
    <row r="1553" spans="1:28" x14ac:dyDescent="0.25">
      <c r="A1553" s="4">
        <v>1547</v>
      </c>
      <c r="C1553" s="105">
        <f>IF(male=0,VLOOKUP((($A$5:$A$1570/'Life tables'!$I$2)*2)+age,lifetable,13,1),IF(male=1,VLOOKUP((($A$5:$A$1570/'Life tables'!$I$2)*2)+age,lifetable,10,1),"error"))</f>
        <v>1.1679056558138168E-2</v>
      </c>
      <c r="F1553" s="96">
        <f t="shared" si="480"/>
        <v>2.7187794178853646</v>
      </c>
      <c r="G1553" s="96">
        <f t="shared" si="481"/>
        <v>0.27310708261840899</v>
      </c>
      <c r="H1553" s="96">
        <f t="shared" si="488"/>
        <v>1.5597373522169649E-2</v>
      </c>
      <c r="I1553" s="96">
        <f t="shared" si="489"/>
        <v>6.2497200598348058E-3</v>
      </c>
      <c r="J1553" s="96">
        <f t="shared" si="482"/>
        <v>3.5197565096488824E-2</v>
      </c>
      <c r="K1553" s="96">
        <f t="shared" si="490"/>
        <v>6.5306085801705663E-3</v>
      </c>
      <c r="L1553" s="96">
        <f t="shared" si="491"/>
        <v>2.3820970680082918</v>
      </c>
      <c r="M1553" s="96">
        <f t="shared" si="483"/>
        <v>12.895139389528355</v>
      </c>
      <c r="N1553" s="96">
        <f t="shared" si="484"/>
        <v>1.2418298621750425</v>
      </c>
      <c r="O1553" s="96">
        <f t="shared" si="492"/>
        <v>2.9642350088034754E-2</v>
      </c>
      <c r="P1553" s="96">
        <f t="shared" si="493"/>
        <v>2.9642350088034754E-2</v>
      </c>
      <c r="Q1553" s="96">
        <f t="shared" si="485"/>
        <v>0.1657988528176928</v>
      </c>
      <c r="R1553" s="96">
        <f t="shared" si="486"/>
        <v>2.323637747959482E-3</v>
      </c>
      <c r="S1553" s="96">
        <f t="shared" si="494"/>
        <v>11.425902336611591</v>
      </c>
      <c r="T1553" s="96">
        <f t="shared" si="495"/>
        <v>516.29211369730149</v>
      </c>
      <c r="U1553" s="96">
        <f t="shared" si="495"/>
        <v>468.30381815952774</v>
      </c>
      <c r="V1553" s="32">
        <f t="shared" si="496"/>
        <v>1000.0000000000007</v>
      </c>
      <c r="W1553" s="100">
        <f>IF(A1553=1,((cPH1_+cPHr+(cNES*L1553+(cNES+cOSEX)*G1553+(cNES+cEREX)*H1553+(cNES+cHOEX)*I1553+(cNES+cNES)*S1553+(cNES+cOSEX)*N1553+(cNES+cEREX)*O1553+(cNES+cHOEX)*P1553)))/(1+cDR)^(A$6:A$65537 + 0.5),(cPHr+(cNES*L1553+(cNES+cOSEX)*G1553+(cNES+cEREX)*H1553+(cNES+cHOEX)*I1553+(cNES+cNES)*S1553+(cNES+cOSEX)*N1553+(cNES+cEREX)*O1553+(cNES+cHOEX)*P1553))/(1+cDR)^(((cycle + 0.5)/('Life tables'!$I$2/2))))</f>
        <v>116.78133097108768</v>
      </c>
      <c r="X1553" s="107">
        <f>((L1553+G1553+H1553+I1553+N1553+O1553+P1553+S1553)/('Life tables'!$I$2/2))/(1+oDR)^(((cycle + 0.5)/('Life tables'!$I$2/2)))</f>
        <v>0.24415807612635862</v>
      </c>
      <c r="Y1553" s="31">
        <f>((uNES*L1553+ uOCEX*G1553+uEREX*H1553+uHOEX*I1553+uNES*S1553+ uOCEX*N1553+uEREX*O1553+uHOEX*P1553)/('Life tables'!$I$2/2))/(1+oDR)^(((cycle + 0.5)/('Life tables'!$I$2/2)))</f>
        <v>0.16087855368415674</v>
      </c>
      <c r="Z1553" s="100">
        <f t="shared" si="487"/>
        <v>3710.490163445952</v>
      </c>
      <c r="AA1553" s="107">
        <f>((L1553+G1553+H1553+I1553+N1553+O1553+P1553+S1553)/('Life tables'!$I$2/2))</f>
        <v>0.59084048425275193</v>
      </c>
      <c r="AB1553" s="31">
        <f>((uNES*L1553+ uOCEX*G1553+uEREX*H1553+uHOEX*I1553+uNES*S1553+ uOCEX*N1553+uEREX*O1553+uHOEX*P1553)/('Life tables'!$I$2/2))</f>
        <v>0.38931156434668435</v>
      </c>
    </row>
    <row r="1554" spans="1:28" x14ac:dyDescent="0.25">
      <c r="A1554" s="4">
        <v>1548</v>
      </c>
      <c r="C1554" s="105">
        <f>IF(male=0,VLOOKUP((($A$5:$A$1570/'Life tables'!$I$2)*2)+age,lifetable,13,1),IF(male=1,VLOOKUP((($A$5:$A$1570/'Life tables'!$I$2)*2)+age,lifetable,10,1),"error"))</f>
        <v>1.1679056558138168E-2</v>
      </c>
      <c r="F1554" s="96">
        <f t="shared" si="480"/>
        <v>2.6822095479326125</v>
      </c>
      <c r="G1554" s="96">
        <f t="shared" si="481"/>
        <v>0.26943356264513402</v>
      </c>
      <c r="H1554" s="96">
        <f t="shared" si="488"/>
        <v>1.5387575729249071E-2</v>
      </c>
      <c r="I1554" s="96">
        <f t="shared" si="489"/>
        <v>6.165656068351808E-3</v>
      </c>
      <c r="J1554" s="96">
        <f t="shared" si="482"/>
        <v>3.4724128241051214E-2</v>
      </c>
      <c r="K1554" s="96">
        <f t="shared" si="490"/>
        <v>6.44276640183198E-3</v>
      </c>
      <c r="L1554" s="96">
        <f t="shared" si="491"/>
        <v>2.3500558588469942</v>
      </c>
      <c r="M1554" s="96">
        <f t="shared" si="483"/>
        <v>12.721858595238794</v>
      </c>
      <c r="N1554" s="96">
        <f t="shared" si="484"/>
        <v>1.2251425462500258</v>
      </c>
      <c r="O1554" s="96">
        <f t="shared" si="492"/>
        <v>2.924402558663115E-2</v>
      </c>
      <c r="P1554" s="96">
        <f t="shared" si="493"/>
        <v>2.924402558663115E-2</v>
      </c>
      <c r="Q1554" s="96">
        <f t="shared" si="485"/>
        <v>0.16357090040549335</v>
      </c>
      <c r="R1554" s="96">
        <f t="shared" si="486"/>
        <v>2.2924134406879688E-3</v>
      </c>
      <c r="S1554" s="96">
        <f t="shared" si="494"/>
        <v>11.272364683969325</v>
      </c>
      <c r="T1554" s="96">
        <f t="shared" si="495"/>
        <v>516.49040872594799</v>
      </c>
      <c r="U1554" s="96">
        <f t="shared" si="495"/>
        <v>468.31255333937025</v>
      </c>
      <c r="V1554" s="32">
        <f t="shared" si="496"/>
        <v>1000.0000000000007</v>
      </c>
      <c r="W1554" s="100">
        <f>IF(A1554=1,((cPH1_+cPHr+(cNES*L1554+(cNES+cOSEX)*G1554+(cNES+cEREX)*H1554+(cNES+cHOEX)*I1554+(cNES+cNES)*S1554+(cNES+cOSEX)*N1554+(cNES+cEREX)*O1554+(cNES+cHOEX)*P1554)))/(1+cDR)^(A$6:A$65537 + 0.5),(cPHr+(cNES*L1554+(cNES+cOSEX)*G1554+(cNES+cEREX)*H1554+(cNES+cHOEX)*I1554+(cNES+cNES)*S1554+(cNES+cOSEX)*N1554+(cNES+cEREX)*O1554+(cNES+cHOEX)*P1554))/(1+cDR)^(((cycle + 0.5)/('Life tables'!$I$2/2))))</f>
        <v>114.96522729862683</v>
      </c>
      <c r="X1554" s="107">
        <f>((L1554+G1554+H1554+I1554+N1554+O1554+P1554+S1554)/('Life tables'!$I$2/2))/(1+oDR)^(((cycle + 0.5)/('Life tables'!$I$2/2)))</f>
        <v>0.24073908095806429</v>
      </c>
      <c r="Y1554" s="31">
        <f>((uNES*L1554+ uOCEX*G1554+uEREX*H1554+uHOEX*I1554+uNES*S1554+ uOCEX*N1554+uEREX*O1554+uHOEX*P1554)/('Life tables'!$I$2/2))/(1+oDR)^(((cycle + 0.5)/('Life tables'!$I$2/2)))</f>
        <v>0.15862573915422384</v>
      </c>
      <c r="Z1554" s="100">
        <f t="shared" si="487"/>
        <v>3660.9601485626076</v>
      </c>
      <c r="AA1554" s="107">
        <f>((L1554+G1554+H1554+I1554+N1554+O1554+P1554+S1554)/('Life tables'!$I$2/2))</f>
        <v>0.58289960607033142</v>
      </c>
      <c r="AB1554" s="31">
        <f>((uNES*L1554+ uOCEX*G1554+uEREX*H1554+uHOEX*I1554+uNES*S1554+ uOCEX*N1554+uEREX*O1554+uHOEX*P1554)/('Life tables'!$I$2/2))</f>
        <v>0.38407923008445338</v>
      </c>
    </row>
    <row r="1555" spans="1:28" x14ac:dyDescent="0.25">
      <c r="A1555" s="4">
        <v>1549</v>
      </c>
      <c r="C1555" s="105">
        <f>IF(male=0,VLOOKUP((($A$5:$A$1570/'Life tables'!$I$2)*2)+age,lifetable,13,1),IF(male=1,VLOOKUP((($A$5:$A$1570/'Life tables'!$I$2)*2)+age,lifetable,10,1),"error"))</f>
        <v>1.1679056558138168E-2</v>
      </c>
      <c r="F1555" s="96">
        <f t="shared" si="480"/>
        <v>2.6461325394722937</v>
      </c>
      <c r="G1555" s="96">
        <f t="shared" si="481"/>
        <v>0.26580955164027625</v>
      </c>
      <c r="H1555" s="96">
        <f t="shared" si="488"/>
        <v>1.5180605434852869E-2</v>
      </c>
      <c r="I1555" s="96">
        <f t="shared" si="489"/>
        <v>6.0827250287867618E-3</v>
      </c>
      <c r="J1555" s="96">
        <f t="shared" si="482"/>
        <v>3.4257072015226056E-2</v>
      </c>
      <c r="K1555" s="96">
        <f t="shared" si="490"/>
        <v>6.3561080950021104E-3</v>
      </c>
      <c r="L1555" s="96">
        <f t="shared" si="491"/>
        <v>2.3184464772581497</v>
      </c>
      <c r="M1555" s="96">
        <f t="shared" si="483"/>
        <v>12.550905395210052</v>
      </c>
      <c r="N1555" s="96">
        <f t="shared" si="484"/>
        <v>1.2086793826953555</v>
      </c>
      <c r="O1555" s="96">
        <f t="shared" si="492"/>
        <v>2.885105157907316E-2</v>
      </c>
      <c r="P1555" s="96">
        <f t="shared" si="493"/>
        <v>2.885105157907316E-2</v>
      </c>
      <c r="Q1555" s="96">
        <f t="shared" si="485"/>
        <v>0.1613728749639618</v>
      </c>
      <c r="R1555" s="96">
        <f t="shared" si="486"/>
        <v>2.2616085539223529E-3</v>
      </c>
      <c r="S1555" s="96">
        <f t="shared" si="494"/>
        <v>11.120889425838666</v>
      </c>
      <c r="T1555" s="96">
        <f t="shared" si="495"/>
        <v>516.68603867292722</v>
      </c>
      <c r="U1555" s="96">
        <f t="shared" si="495"/>
        <v>468.32117105601918</v>
      </c>
      <c r="V1555" s="32">
        <f t="shared" si="496"/>
        <v>1000.0000000000007</v>
      </c>
      <c r="W1555" s="100">
        <f>IF(A1555=1,((cPH1_+cPHr+(cNES*L1555+(cNES+cOSEX)*G1555+(cNES+cEREX)*H1555+(cNES+cHOEX)*I1555+(cNES+cNES)*S1555+(cNES+cOSEX)*N1555+(cNES+cEREX)*O1555+(cNES+cHOEX)*P1555)))/(1+cDR)^(A$6:A$65537 + 0.5),(cPHr+(cNES*L1555+(cNES+cOSEX)*G1555+(cNES+cEREX)*H1555+(cNES+cHOEX)*I1555+(cNES+cNES)*S1555+(cNES+cOSEX)*N1555+(cNES+cEREX)*O1555+(cNES+cHOEX)*P1555))/(1+cDR)^(((cycle + 0.5)/('Life tables'!$I$2/2))))</f>
        <v>113.17750454937102</v>
      </c>
      <c r="X1555" s="107">
        <f>((L1555+G1555+H1555+I1555+N1555+O1555+P1555+S1555)/('Life tables'!$I$2/2))/(1+oDR)^(((cycle + 0.5)/('Life tables'!$I$2/2)))</f>
        <v>0.23736796370537405</v>
      </c>
      <c r="Y1555" s="31">
        <f>((uNES*L1555+ uOCEX*G1555+uEREX*H1555+uHOEX*I1555+uNES*S1555+ uOCEX*N1555+uEREX*O1555+uHOEX*P1555)/('Life tables'!$I$2/2))/(1+oDR)^(((cycle + 0.5)/('Life tables'!$I$2/2)))</f>
        <v>0.15640447189778034</v>
      </c>
      <c r="Z1555" s="100">
        <f t="shared" si="487"/>
        <v>3612.0957002841578</v>
      </c>
      <c r="AA1555" s="107">
        <f>((L1555+G1555+H1555+I1555+N1555+O1555+P1555+S1555)/('Life tables'!$I$2/2))</f>
        <v>0.57506545554828115</v>
      </c>
      <c r="AB1555" s="31">
        <f>((uNES*L1555+ uOCEX*G1555+uEREX*H1555+uHOEX*I1555+uNES*S1555+ uOCEX*N1555+uEREX*O1555+uHOEX*P1555)/('Life tables'!$I$2/2))</f>
        <v>0.37891721982046506</v>
      </c>
    </row>
    <row r="1556" spans="1:28" x14ac:dyDescent="0.25">
      <c r="A1556" s="4">
        <v>1550</v>
      </c>
      <c r="C1556" s="105">
        <f>IF(male=0,VLOOKUP((($A$5:$A$1570/'Life tables'!$I$2)*2)+age,lifetable,13,1),IF(male=1,VLOOKUP((($A$5:$A$1570/'Life tables'!$I$2)*2)+age,lifetable,10,1),"error"))</f>
        <v>1.1679056558138168E-2</v>
      </c>
      <c r="F1556" s="96">
        <f t="shared" si="480"/>
        <v>2.610541705932294</v>
      </c>
      <c r="G1556" s="96">
        <f t="shared" si="481"/>
        <v>0.2622343779236726</v>
      </c>
      <c r="H1556" s="96">
        <f t="shared" si="488"/>
        <v>1.4976424278766103E-2</v>
      </c>
      <c r="I1556" s="96">
        <f t="shared" si="489"/>
        <v>6.0009115705643278E-3</v>
      </c>
      <c r="J1556" s="96">
        <f t="shared" si="482"/>
        <v>3.3796309854043895E-2</v>
      </c>
      <c r="K1556" s="96">
        <f t="shared" si="490"/>
        <v>6.2706175982877701E-3</v>
      </c>
      <c r="L1556" s="96">
        <f t="shared" si="491"/>
        <v>2.2872630647069592</v>
      </c>
      <c r="M1556" s="96">
        <f t="shared" si="483"/>
        <v>12.382248565121937</v>
      </c>
      <c r="N1556" s="96">
        <f t="shared" si="484"/>
        <v>1.192437364541346</v>
      </c>
      <c r="O1556" s="96">
        <f t="shared" si="492"/>
        <v>2.8463356289306081E-2</v>
      </c>
      <c r="P1556" s="96">
        <f t="shared" si="493"/>
        <v>2.8463356289306081E-2</v>
      </c>
      <c r="Q1556" s="96">
        <f t="shared" si="485"/>
        <v>0.15920437502737436</v>
      </c>
      <c r="R1556" s="96">
        <f t="shared" si="486"/>
        <v>2.2312174612008446E-3</v>
      </c>
      <c r="S1556" s="96">
        <f t="shared" si="494"/>
        <v>10.971448895513404</v>
      </c>
      <c r="T1556" s="96">
        <f t="shared" si="495"/>
        <v>516.87903935780867</v>
      </c>
      <c r="U1556" s="96">
        <f t="shared" si="495"/>
        <v>468.32967289107864</v>
      </c>
      <c r="V1556" s="32">
        <f t="shared" si="496"/>
        <v>1000.0000000000007</v>
      </c>
      <c r="W1556" s="100">
        <f>IF(A1556=1,((cPH1_+cPHr+(cNES*L1556+(cNES+cOSEX)*G1556+(cNES+cEREX)*H1556+(cNES+cHOEX)*I1556+(cNES+cNES)*S1556+(cNES+cOSEX)*N1556+(cNES+cEREX)*O1556+(cNES+cHOEX)*P1556)))/(1+cDR)^(A$6:A$65537 + 0.5),(cPHr+(cNES*L1556+(cNES+cOSEX)*G1556+(cNES+cEREX)*H1556+(cNES+cHOEX)*I1556+(cNES+cNES)*S1556+(cNES+cOSEX)*N1556+(cNES+cEREX)*O1556+(cNES+cHOEX)*P1556))/(1+cDR)^(((cycle + 0.5)/('Life tables'!$I$2/2))))</f>
        <v>111.41771900393887</v>
      </c>
      <c r="X1556" s="107">
        <f>((L1556+G1556+H1556+I1556+N1556+O1556+P1556+S1556)/('Life tables'!$I$2/2))/(1+oDR)^(((cycle + 0.5)/('Life tables'!$I$2/2)))</f>
        <v>0.23404405386192428</v>
      </c>
      <c r="Y1556" s="31">
        <f>((uNES*L1556+ uOCEX*G1556+uEREX*H1556+uHOEX*I1556+uNES*S1556+ uOCEX*N1556+uEREX*O1556+uHOEX*P1556)/('Life tables'!$I$2/2))/(1+oDR)^(((cycle + 0.5)/('Life tables'!$I$2/2)))</f>
        <v>0.15421431011216793</v>
      </c>
      <c r="Z1556" s="100">
        <f t="shared" si="487"/>
        <v>3563.8878784800868</v>
      </c>
      <c r="AA1556" s="107">
        <f>((L1556+G1556+H1556+I1556+N1556+O1556+P1556+S1556)/('Life tables'!$I$2/2))</f>
        <v>0.56733659812221127</v>
      </c>
      <c r="AB1556" s="31">
        <f>((uNES*L1556+ uOCEX*G1556+uEREX*H1556+uHOEX*I1556+uNES*S1556+ uOCEX*N1556+uEREX*O1556+uHOEX*P1556)/('Life tables'!$I$2/2))</f>
        <v>0.37382458830770887</v>
      </c>
    </row>
    <row r="1557" spans="1:28" x14ac:dyDescent="0.25">
      <c r="A1557" s="4">
        <v>1551</v>
      </c>
      <c r="C1557" s="105">
        <f>IF(male=0,VLOOKUP((($A$5:$A$1570/'Life tables'!$I$2)*2)+age,lifetable,13,1),IF(male=1,VLOOKUP((($A$5:$A$1570/'Life tables'!$I$2)*2)+age,lifetable,10,1),"error"))</f>
        <v>1.1679056558138168E-2</v>
      </c>
      <c r="F1557" s="96">
        <f t="shared" si="480"/>
        <v>2.5754304534702066</v>
      </c>
      <c r="G1557" s="96">
        <f t="shared" si="481"/>
        <v>0.25870737913005315</v>
      </c>
      <c r="H1557" s="96">
        <f t="shared" si="488"/>
        <v>1.4774994432755158E-2</v>
      </c>
      <c r="I1557" s="96">
        <f t="shared" si="489"/>
        <v>5.9202005362690539E-3</v>
      </c>
      <c r="J1557" s="96">
        <f t="shared" si="482"/>
        <v>3.3341756393022483E-2</v>
      </c>
      <c r="K1557" s="96">
        <f t="shared" si="490"/>
        <v>6.1862790730359534E-3</v>
      </c>
      <c r="L1557" s="96">
        <f t="shared" si="491"/>
        <v>2.256499843905071</v>
      </c>
      <c r="M1557" s="96">
        <f t="shared" si="483"/>
        <v>12.215857297643119</v>
      </c>
      <c r="N1557" s="96">
        <f t="shared" si="484"/>
        <v>1.1764135249752419</v>
      </c>
      <c r="O1557" s="96">
        <f t="shared" si="492"/>
        <v>2.8080868899816966E-2</v>
      </c>
      <c r="P1557" s="96">
        <f t="shared" si="493"/>
        <v>2.8080868899816966E-2</v>
      </c>
      <c r="Q1557" s="96">
        <f t="shared" si="485"/>
        <v>0.15706500449142866</v>
      </c>
      <c r="R1557" s="96">
        <f t="shared" si="486"/>
        <v>2.2012346112009001E-3</v>
      </c>
      <c r="S1557" s="96">
        <f t="shared" si="494"/>
        <v>10.824015795765614</v>
      </c>
      <c r="T1557" s="96">
        <f t="shared" si="495"/>
        <v>517.06944611869312</v>
      </c>
      <c r="U1557" s="96">
        <f t="shared" si="495"/>
        <v>468.33806040476287</v>
      </c>
      <c r="V1557" s="32">
        <f t="shared" si="496"/>
        <v>1000.0000000000007</v>
      </c>
      <c r="W1557" s="100">
        <f>IF(A1557=1,((cPH1_+cPHr+(cNES*L1557+(cNES+cOSEX)*G1557+(cNES+cEREX)*H1557+(cNES+cHOEX)*I1557+(cNES+cNES)*S1557+(cNES+cOSEX)*N1557+(cNES+cEREX)*O1557+(cNES+cHOEX)*P1557)))/(1+cDR)^(A$6:A$65537 + 0.5),(cPHr+(cNES*L1557+(cNES+cOSEX)*G1557+(cNES+cEREX)*H1557+(cNES+cHOEX)*I1557+(cNES+cNES)*S1557+(cNES+cOSEX)*N1557+(cNES+cEREX)*O1557+(cNES+cHOEX)*P1557))/(1+cDR)^(((cycle + 0.5)/('Life tables'!$I$2/2))))</f>
        <v>109.68543387543143</v>
      </c>
      <c r="X1557" s="107">
        <f>((L1557+G1557+H1557+I1557+N1557+O1557+P1557+S1557)/('Life tables'!$I$2/2))/(1+oDR)^(((cycle + 0.5)/('Life tables'!$I$2/2)))</f>
        <v>0.23076669031366911</v>
      </c>
      <c r="Y1557" s="31">
        <f>((uNES*L1557+ uOCEX*G1557+uEREX*H1557+uHOEX*I1557+uNES*S1557+ uOCEX*N1557+uEREX*O1557+uHOEX*P1557)/('Life tables'!$I$2/2))/(1+oDR)^(((cycle + 0.5)/('Life tables'!$I$2/2)))</f>
        <v>0.15205481818335526</v>
      </c>
      <c r="Z1557" s="100">
        <f t="shared" si="487"/>
        <v>3516.3278629461142</v>
      </c>
      <c r="AA1557" s="107">
        <f>((L1557+G1557+H1557+I1557+N1557+O1557+P1557+S1557)/('Life tables'!$I$2/2))</f>
        <v>0.55971161851545048</v>
      </c>
      <c r="AB1557" s="31">
        <f>((uNES*L1557+ uOCEX*G1557+uEREX*H1557+uHOEX*I1557+uNES*S1557+ uOCEX*N1557+uEREX*O1557+uHOEX*P1557)/('Life tables'!$I$2/2))</f>
        <v>0.36880040300789091</v>
      </c>
    </row>
    <row r="1558" spans="1:28" x14ac:dyDescent="0.25">
      <c r="A1558" s="4">
        <v>1552</v>
      </c>
      <c r="C1558" s="105">
        <f>IF(male=0,VLOOKUP((($A$5:$A$1570/'Life tables'!$I$2)*2)+age,lifetable,13,1),IF(male=1,VLOOKUP((($A$5:$A$1570/'Life tables'!$I$2)*2)+age,lifetable,10,1),"error"))</f>
        <v>1.1679056558138168E-2</v>
      </c>
      <c r="F1558" s="96">
        <f t="shared" si="480"/>
        <v>2.5407922795960842</v>
      </c>
      <c r="G1558" s="96">
        <f t="shared" si="481"/>
        <v>0.25522790207069368</v>
      </c>
      <c r="H1558" s="96">
        <f t="shared" si="488"/>
        <v>1.457627859266661E-2</v>
      </c>
      <c r="I1558" s="96">
        <f t="shared" si="489"/>
        <v>5.8405769784794616E-3</v>
      </c>
      <c r="J1558" s="96">
        <f t="shared" si="482"/>
        <v>3.2893327450336809E-2</v>
      </c>
      <c r="K1558" s="96">
        <f t="shared" si="490"/>
        <v>6.103076900025638E-3</v>
      </c>
      <c r="L1558" s="96">
        <f t="shared" si="491"/>
        <v>2.226151117603882</v>
      </c>
      <c r="M1558" s="96">
        <f t="shared" si="483"/>
        <v>12.051701196948555</v>
      </c>
      <c r="N1558" s="96">
        <f t="shared" si="484"/>
        <v>1.1606049368132354</v>
      </c>
      <c r="O1558" s="96">
        <f t="shared" si="492"/>
        <v>2.7703519539031735E-2</v>
      </c>
      <c r="P1558" s="96">
        <f t="shared" si="493"/>
        <v>2.7703519539031735E-2</v>
      </c>
      <c r="Q1558" s="96">
        <f t="shared" si="485"/>
        <v>0.15495437254275146</v>
      </c>
      <c r="R1558" s="96">
        <f t="shared" si="486"/>
        <v>2.1716545267512913E-3</v>
      </c>
      <c r="S1558" s="96">
        <f t="shared" si="494"/>
        <v>10.678563193987753</v>
      </c>
      <c r="T1558" s="96">
        <f t="shared" si="495"/>
        <v>517.25729381868621</v>
      </c>
      <c r="U1558" s="96">
        <f t="shared" si="495"/>
        <v>468.34633513618962</v>
      </c>
      <c r="V1558" s="32">
        <f t="shared" si="496"/>
        <v>1000.0000000000006</v>
      </c>
      <c r="W1558" s="100">
        <f>IF(A1558=1,((cPH1_+cPHr+(cNES*L1558+(cNES+cOSEX)*G1558+(cNES+cEREX)*H1558+(cNES+cHOEX)*I1558+(cNES+cNES)*S1558+(cNES+cOSEX)*N1558+(cNES+cEREX)*O1558+(cNES+cHOEX)*P1558)))/(1+cDR)^(A$6:A$65537 + 0.5),(cPHr+(cNES*L1558+(cNES+cOSEX)*G1558+(cNES+cEREX)*H1558+(cNES+cHOEX)*I1558+(cNES+cNES)*S1558+(cNES+cOSEX)*N1558+(cNES+cEREX)*O1558+(cNES+cHOEX)*P1558))/(1+cDR)^(((cycle + 0.5)/('Life tables'!$I$2/2))))</f>
        <v>107.98021920138419</v>
      </c>
      <c r="X1558" s="107">
        <f>((L1558+G1558+H1558+I1558+N1558+O1558+P1558+S1558)/('Life tables'!$I$2/2))/(1+oDR)^(((cycle + 0.5)/('Life tables'!$I$2/2)))</f>
        <v>0.22753522120721162</v>
      </c>
      <c r="Y1558" s="31">
        <f>((uNES*L1558+ uOCEX*G1558+uEREX*H1558+uHOEX*I1558+uNES*S1558+ uOCEX*N1558+uEREX*O1558+uHOEX*P1558)/('Life tables'!$I$2/2))/(1+oDR)^(((cycle + 0.5)/('Life tables'!$I$2/2)))</f>
        <v>0.14992556659918377</v>
      </c>
      <c r="Z1558" s="100">
        <f t="shared" si="487"/>
        <v>3469.40695180281</v>
      </c>
      <c r="AA1558" s="107">
        <f>((L1558+G1558+H1558+I1558+N1558+O1558+P1558+S1558)/('Life tables'!$I$2/2))</f>
        <v>0.55218912047948132</v>
      </c>
      <c r="AB1558" s="31">
        <f>((uNES*L1558+ uOCEX*G1558+uEREX*H1558+uHOEX*I1558+uNES*S1558+ uOCEX*N1558+uEREX*O1558+uHOEX*P1558)/('Life tables'!$I$2/2))</f>
        <v>0.3638437439204128</v>
      </c>
    </row>
    <row r="1559" spans="1:28" x14ac:dyDescent="0.25">
      <c r="A1559" s="4">
        <v>1553</v>
      </c>
      <c r="C1559" s="105">
        <f>IF(male=0,VLOOKUP((($A$5:$A$1570/'Life tables'!$I$2)*2)+age,lifetable,13,1),IF(male=1,VLOOKUP((($A$5:$A$1570/'Life tables'!$I$2)*2)+age,lifetable,10,1),"error"))</f>
        <v>1.1679056558138168E-2</v>
      </c>
      <c r="F1559" s="96">
        <f t="shared" si="480"/>
        <v>2.5066207718196885</v>
      </c>
      <c r="G1559" s="96">
        <f t="shared" si="481"/>
        <v>0.25179530259752925</v>
      </c>
      <c r="H1559" s="96">
        <f t="shared" si="488"/>
        <v>1.4380239970666625E-2</v>
      </c>
      <c r="I1559" s="96">
        <f t="shared" si="489"/>
        <v>5.7620261566584527E-3</v>
      </c>
      <c r="J1559" s="96">
        <f t="shared" si="482"/>
        <v>3.2450940009306241E-2</v>
      </c>
      <c r="K1559" s="96">
        <f t="shared" si="490"/>
        <v>6.0209956762184245E-3</v>
      </c>
      <c r="L1559" s="96">
        <f t="shared" si="491"/>
        <v>2.1962112674093093</v>
      </c>
      <c r="M1559" s="96">
        <f t="shared" si="483"/>
        <v>11.889750273305085</v>
      </c>
      <c r="N1559" s="96">
        <f t="shared" si="484"/>
        <v>1.1450087119790462</v>
      </c>
      <c r="O1559" s="96">
        <f t="shared" si="492"/>
        <v>2.7331239268868955E-2</v>
      </c>
      <c r="P1559" s="96">
        <f t="shared" si="493"/>
        <v>2.7331239268868955E-2</v>
      </c>
      <c r="Q1559" s="96">
        <f t="shared" si="485"/>
        <v>0.15287209358928328</v>
      </c>
      <c r="R1559" s="96">
        <f t="shared" si="486"/>
        <v>2.1424718038564566E-3</v>
      </c>
      <c r="S1559" s="96">
        <f t="shared" si="494"/>
        <v>10.53506451739516</v>
      </c>
      <c r="T1559" s="96">
        <f t="shared" si="495"/>
        <v>517.4426168522848</v>
      </c>
      <c r="U1559" s="96">
        <f t="shared" si="495"/>
        <v>468.3544986036697</v>
      </c>
      <c r="V1559" s="32">
        <f t="shared" si="496"/>
        <v>1000.0000000000007</v>
      </c>
      <c r="W1559" s="100">
        <f>IF(A1559=1,((cPH1_+cPHr+(cNES*L1559+(cNES+cOSEX)*G1559+(cNES+cEREX)*H1559+(cNES+cHOEX)*I1559+(cNES+cNES)*S1559+(cNES+cOSEX)*N1559+(cNES+cEREX)*O1559+(cNES+cHOEX)*P1559)))/(1+cDR)^(A$6:A$65537 + 0.5),(cPHr+(cNES*L1559+(cNES+cOSEX)*G1559+(cNES+cEREX)*H1559+(cNES+cHOEX)*I1559+(cNES+cNES)*S1559+(cNES+cOSEX)*N1559+(cNES+cEREX)*O1559+(cNES+cHOEX)*P1559))/(1+cDR)^(((cycle + 0.5)/('Life tables'!$I$2/2))))</f>
        <v>106.30165173739147</v>
      </c>
      <c r="X1559" s="107">
        <f>((L1559+G1559+H1559+I1559+N1559+O1559+P1559+S1559)/('Life tables'!$I$2/2))/(1+oDR)^(((cycle + 0.5)/('Life tables'!$I$2/2)))</f>
        <v>0.22434900381998732</v>
      </c>
      <c r="Y1559" s="31">
        <f>((uNES*L1559+ uOCEX*G1559+uEREX*H1559+uHOEX*I1559+uNES*S1559+ uOCEX*N1559+uEREX*O1559+uHOEX*P1559)/('Life tables'!$I$2/2))/(1+oDR)^(((cycle + 0.5)/('Life tables'!$I$2/2)))</f>
        <v>0.14782613186383323</v>
      </c>
      <c r="Z1559" s="100">
        <f t="shared" si="487"/>
        <v>3423.1165599152737</v>
      </c>
      <c r="AA1559" s="107">
        <f>((L1559+G1559+H1559+I1559+N1559+O1559+P1559+S1559)/('Life tables'!$I$2/2))</f>
        <v>0.54476772653788363</v>
      </c>
      <c r="AB1559" s="31">
        <f>((uNES*L1559+ uOCEX*G1559+uEREX*H1559+uHOEX*I1559+uNES*S1559+ uOCEX*N1559+uEREX*O1559+uHOEX*P1559)/('Life tables'!$I$2/2))</f>
        <v>0.35895370341366012</v>
      </c>
    </row>
    <row r="1560" spans="1:28" x14ac:dyDescent="0.25">
      <c r="A1560" s="4">
        <v>1554</v>
      </c>
      <c r="C1560" s="105">
        <f>IF(male=0,VLOOKUP((($A$5:$A$1570/'Life tables'!$I$2)*2)+age,lifetable,13,1),IF(male=1,VLOOKUP((($A$5:$A$1570/'Life tables'!$I$2)*2)+age,lifetable,10,1),"error"))</f>
        <v>1.1679056558138168E-2</v>
      </c>
      <c r="F1560" s="96">
        <f t="shared" si="480"/>
        <v>2.4729096063216436</v>
      </c>
      <c r="G1560" s="96">
        <f t="shared" si="481"/>
        <v>0.24840894546966841</v>
      </c>
      <c r="H1560" s="96">
        <f t="shared" si="488"/>
        <v>1.4186842287617497E-2</v>
      </c>
      <c r="I1560" s="96">
        <f t="shared" si="489"/>
        <v>5.6845335340986528E-3</v>
      </c>
      <c r="J1560" s="96">
        <f t="shared" si="482"/>
        <v>3.2014512201191225E-2</v>
      </c>
      <c r="K1560" s="96">
        <f t="shared" si="490"/>
        <v>5.9400202115666E-3</v>
      </c>
      <c r="L1560" s="96">
        <f t="shared" si="491"/>
        <v>2.1666747526175012</v>
      </c>
      <c r="M1560" s="96">
        <f t="shared" si="483"/>
        <v>11.729974937724466</v>
      </c>
      <c r="N1560" s="96">
        <f t="shared" si="484"/>
        <v>1.1296220009889988</v>
      </c>
      <c r="O1560" s="96">
        <f t="shared" si="492"/>
        <v>2.6963960072448639E-2</v>
      </c>
      <c r="P1560" s="96">
        <f t="shared" si="493"/>
        <v>2.6963960072448639E-2</v>
      </c>
      <c r="Q1560" s="96">
        <f t="shared" si="485"/>
        <v>0.15081778719153</v>
      </c>
      <c r="R1560" s="96">
        <f t="shared" si="486"/>
        <v>2.113681110733007E-3</v>
      </c>
      <c r="S1560" s="96">
        <f t="shared" si="494"/>
        <v>10.393493548288307</v>
      </c>
      <c r="T1560" s="96">
        <f t="shared" ref="T1560:U1570" si="497">J1560+Q1560+T1559</f>
        <v>517.62544915167757</v>
      </c>
      <c r="U1560" s="96">
        <f t="shared" si="497"/>
        <v>468.36255230499199</v>
      </c>
      <c r="V1560" s="32">
        <f t="shared" si="496"/>
        <v>1000.0000000000007</v>
      </c>
      <c r="W1560" s="100">
        <f>IF(A1560=1,((cPH1_+cPHr+(cNES*L1560+(cNES+cOSEX)*G1560+(cNES+cEREX)*H1560+(cNES+cHOEX)*I1560+(cNES+cNES)*S1560+(cNES+cOSEX)*N1560+(cNES+cEREX)*O1560+(cNES+cHOEX)*P1560)))/(1+cDR)^(A$6:A$65537 + 0.5),(cPHr+(cNES*L1560+(cNES+cOSEX)*G1560+(cNES+cEREX)*H1560+(cNES+cHOEX)*I1560+(cNES+cNES)*S1560+(cNES+cOSEX)*N1560+(cNES+cEREX)*O1560+(cNES+cHOEX)*P1560))/(1+cDR)^(((cycle + 0.5)/('Life tables'!$I$2/2))))</f>
        <v>104.64931485237632</v>
      </c>
      <c r="X1560" s="107">
        <f>((L1560+G1560+H1560+I1560+N1560+O1560+P1560+S1560)/('Life tables'!$I$2/2))/(1+oDR)^(((cycle + 0.5)/('Life tables'!$I$2/2)))</f>
        <v>0.22120740443227035</v>
      </c>
      <c r="Y1560" s="31">
        <f>((uNES*L1560+ uOCEX*G1560+uEREX*H1560+uHOEX*I1560+uNES*S1560+ uOCEX*N1560+uEREX*O1560+uHOEX*P1560)/('Life tables'!$I$2/2))/(1+oDR)^(((cycle + 0.5)/('Life tables'!$I$2/2)))</f>
        <v>0.14575609641348908</v>
      </c>
      <c r="Z1560" s="100">
        <f t="shared" si="487"/>
        <v>3377.4482173335891</v>
      </c>
      <c r="AA1560" s="107">
        <f>((L1560+G1560+H1560+I1560+N1560+O1560+P1560+S1560)/('Life tables'!$I$2/2))</f>
        <v>0.53744607773373132</v>
      </c>
      <c r="AB1560" s="31">
        <f>((uNES*L1560+ uOCEX*G1560+uEREX*H1560+uHOEX*I1560+uNES*S1560+ uOCEX*N1560+uEREX*O1560+uHOEX*P1560)/('Life tables'!$I$2/2))</f>
        <v>0.35412938605856814</v>
      </c>
    </row>
    <row r="1561" spans="1:28" x14ac:dyDescent="0.25">
      <c r="A1561" s="4">
        <v>1555</v>
      </c>
      <c r="C1561" s="105">
        <f>IF(male=0,VLOOKUP((($A$5:$A$1570/'Life tables'!$I$2)*2)+age,lifetable,13,1),IF(male=1,VLOOKUP((($A$5:$A$1570/'Life tables'!$I$2)*2)+age,lifetable,10,1),"error"))</f>
        <v>1.1679056558138168E-2</v>
      </c>
      <c r="F1561" s="96">
        <f t="shared" si="480"/>
        <v>2.4396525466479013</v>
      </c>
      <c r="G1561" s="96">
        <f t="shared" si="481"/>
        <v>0.2450682042222499</v>
      </c>
      <c r="H1561" s="96">
        <f t="shared" si="488"/>
        <v>1.3996049765587925E-2</v>
      </c>
      <c r="I1561" s="96">
        <f t="shared" si="489"/>
        <v>5.6080847749213555E-3</v>
      </c>
      <c r="J1561" s="96">
        <f t="shared" si="482"/>
        <v>3.1583963288291626E-2</v>
      </c>
      <c r="K1561" s="96">
        <f t="shared" si="490"/>
        <v>5.8601355258772001E-3</v>
      </c>
      <c r="L1561" s="96">
        <f t="shared" si="491"/>
        <v>2.1375361090709735</v>
      </c>
      <c r="M1561" s="96">
        <f t="shared" si="483"/>
        <v>11.572345996683186</v>
      </c>
      <c r="N1561" s="96">
        <f t="shared" si="484"/>
        <v>1.1144419924435269</v>
      </c>
      <c r="O1561" s="96">
        <f t="shared" si="492"/>
        <v>2.6601614841954571E-2</v>
      </c>
      <c r="P1561" s="96">
        <f t="shared" si="493"/>
        <v>2.6601614841954571E-2</v>
      </c>
      <c r="Q1561" s="96">
        <f t="shared" si="485"/>
        <v>0.14879107799467284</v>
      </c>
      <c r="R1561" s="96">
        <f t="shared" si="486"/>
        <v>2.0852771868582615E-3</v>
      </c>
      <c r="S1561" s="96">
        <f t="shared" si="494"/>
        <v>10.253824419374219</v>
      </c>
      <c r="T1561" s="96">
        <f t="shared" si="497"/>
        <v>517.80582419296059</v>
      </c>
      <c r="U1561" s="96">
        <f t="shared" si="497"/>
        <v>468.37049771770472</v>
      </c>
      <c r="V1561" s="32">
        <f t="shared" si="496"/>
        <v>1000.0000000000007</v>
      </c>
      <c r="W1561" s="100">
        <f>IF(A1561=1,((cPH1_+cPHr+(cNES*L1561+(cNES+cOSEX)*G1561+(cNES+cEREX)*H1561+(cNES+cHOEX)*I1561+(cNES+cNES)*S1561+(cNES+cOSEX)*N1561+(cNES+cEREX)*O1561+(cNES+cHOEX)*P1561)))/(1+cDR)^(A$6:A$65537 + 0.5),(cPHr+(cNES*L1561+(cNES+cOSEX)*G1561+(cNES+cEREX)*H1561+(cNES+cHOEX)*I1561+(cNES+cNES)*S1561+(cNES+cOSEX)*N1561+(cNES+cEREX)*O1561+(cNES+cHOEX)*P1561))/(1+cDR)^(((cycle + 0.5)/('Life tables'!$I$2/2))))</f>
        <v>103.02279842548158</v>
      </c>
      <c r="X1561" s="107">
        <f>((L1561+G1561+H1561+I1561+N1561+O1561+P1561+S1561)/('Life tables'!$I$2/2))/(1+oDR)^(((cycle + 0.5)/('Life tables'!$I$2/2)))</f>
        <v>0.21810979820097903</v>
      </c>
      <c r="Y1561" s="31">
        <f>((uNES*L1561+ uOCEX*G1561+uEREX*H1561+uHOEX*I1561+uNES*S1561+ uOCEX*N1561+uEREX*O1561+uHOEX*P1561)/('Life tables'!$I$2/2))/(1+oDR)^(((cycle + 0.5)/('Life tables'!$I$2/2)))</f>
        <v>0.14371504853319395</v>
      </c>
      <c r="Z1561" s="100">
        <f t="shared" si="487"/>
        <v>3332.3935677538034</v>
      </c>
      <c r="AA1561" s="107">
        <f>((L1561+G1561+H1561+I1561+N1561+O1561+P1561+S1561)/('Life tables'!$I$2/2))</f>
        <v>0.53022283338039844</v>
      </c>
      <c r="AB1561" s="31">
        <f>((uNES*L1561+ uOCEX*G1561+uEREX*H1561+uHOEX*I1561+uNES*S1561+ uOCEX*N1561+uEREX*O1561+uHOEX*P1561)/('Life tables'!$I$2/2))</f>
        <v>0.34936990846443106</v>
      </c>
    </row>
    <row r="1562" spans="1:28" x14ac:dyDescent="0.25">
      <c r="A1562" s="4">
        <v>1556</v>
      </c>
      <c r="C1562" s="105">
        <f>IF(male=0,VLOOKUP((($A$5:$A$1570/'Life tables'!$I$2)*2)+age,lifetable,13,1),IF(male=1,VLOOKUP((($A$5:$A$1570/'Life tables'!$I$2)*2)+age,lifetable,10,1),"error"))</f>
        <v>1.1679056558138168E-2</v>
      </c>
      <c r="F1562" s="96">
        <f t="shared" si="480"/>
        <v>2.406843442426958</v>
      </c>
      <c r="G1562" s="96">
        <f t="shared" si="481"/>
        <v>0.24177246103758418</v>
      </c>
      <c r="H1562" s="96">
        <f t="shared" si="488"/>
        <v>1.3807827120493801E-2</v>
      </c>
      <c r="I1562" s="96">
        <f t="shared" si="489"/>
        <v>5.5326657411277555E-3</v>
      </c>
      <c r="J1562" s="96">
        <f t="shared" si="482"/>
        <v>3.1159213647339756E-2</v>
      </c>
      <c r="K1562" s="96">
        <f t="shared" si="490"/>
        <v>5.781326845730704E-3</v>
      </c>
      <c r="L1562" s="96">
        <f t="shared" si="491"/>
        <v>2.1087899480346817</v>
      </c>
      <c r="M1562" s="96">
        <f t="shared" si="483"/>
        <v>11.416834646908431</v>
      </c>
      <c r="N1562" s="96">
        <f t="shared" si="484"/>
        <v>1.0994659125250528</v>
      </c>
      <c r="O1562" s="96">
        <f t="shared" si="492"/>
        <v>2.6244137366648681E-2</v>
      </c>
      <c r="P1562" s="96">
        <f t="shared" si="493"/>
        <v>2.6244137366648681E-2</v>
      </c>
      <c r="Q1562" s="96">
        <f t="shared" si="485"/>
        <v>0.1467915956615293</v>
      </c>
      <c r="R1562" s="96">
        <f t="shared" si="486"/>
        <v>2.0572548420307061E-3</v>
      </c>
      <c r="S1562" s="96">
        <f t="shared" si="494"/>
        <v>10.116031609146521</v>
      </c>
      <c r="T1562" s="96">
        <f t="shared" si="497"/>
        <v>517.98377500226945</v>
      </c>
      <c r="U1562" s="96">
        <f t="shared" si="497"/>
        <v>468.37833629939246</v>
      </c>
      <c r="V1562" s="32">
        <f t="shared" si="496"/>
        <v>1000.0000000000007</v>
      </c>
      <c r="W1562" s="100">
        <f>IF(A1562=1,((cPH1_+cPHr+(cNES*L1562+(cNES+cOSEX)*G1562+(cNES+cEREX)*H1562+(cNES+cHOEX)*I1562+(cNES+cNES)*S1562+(cNES+cOSEX)*N1562+(cNES+cEREX)*O1562+(cNES+cHOEX)*P1562)))/(1+cDR)^(A$6:A$65537 + 0.5),(cPHr+(cNES*L1562+(cNES+cOSEX)*G1562+(cNES+cEREX)*H1562+(cNES+cHOEX)*I1562+(cNES+cNES)*S1562+(cNES+cOSEX)*N1562+(cNES+cEREX)*O1562+(cNES+cHOEX)*P1562))/(1+cDR)^(((cycle + 0.5)/('Life tables'!$I$2/2))))</f>
        <v>101.42169874455811</v>
      </c>
      <c r="X1562" s="107">
        <f>((L1562+G1562+H1562+I1562+N1562+O1562+P1562+S1562)/('Life tables'!$I$2/2))/(1+oDR)^(((cycle + 0.5)/('Life tables'!$I$2/2)))</f>
        <v>0.21505556903525458</v>
      </c>
      <c r="Y1562" s="31">
        <f>((uNES*L1562+ uOCEX*G1562+uEREX*H1562+uHOEX*I1562+uNES*S1562+ uOCEX*N1562+uEREX*O1562+uHOEX*P1562)/('Life tables'!$I$2/2))/(1+oDR)^(((cycle + 0.5)/('Life tables'!$I$2/2)))</f>
        <v>0.14170258227486884</v>
      </c>
      <c r="Z1562" s="100">
        <f t="shared" si="487"/>
        <v>3287.944366999187</v>
      </c>
      <c r="AA1562" s="107">
        <f>((L1562+G1562+H1562+I1562+N1562+O1562+P1562+S1562)/('Life tables'!$I$2/2))</f>
        <v>0.52309667081572986</v>
      </c>
      <c r="AB1562" s="31">
        <f>((uNES*L1562+ uOCEX*G1562+uEREX*H1562+uHOEX*I1562+uNES*S1562+ uOCEX*N1562+uEREX*O1562+uHOEX*P1562)/('Life tables'!$I$2/2))</f>
        <v>0.34467439911693054</v>
      </c>
    </row>
    <row r="1563" spans="1:28" x14ac:dyDescent="0.25">
      <c r="A1563" s="4">
        <v>1557</v>
      </c>
      <c r="C1563" s="105">
        <f>IF(male=0,VLOOKUP((($A$5:$A$1570/'Life tables'!$I$2)*2)+age,lifetable,13,1),IF(male=1,VLOOKUP((($A$5:$A$1570/'Life tables'!$I$2)*2)+age,lifetable,10,1),"error"))</f>
        <v>1.1679056558138168E-2</v>
      </c>
      <c r="F1563" s="96">
        <f t="shared" si="480"/>
        <v>2.3744762281092817</v>
      </c>
      <c r="G1563" s="96">
        <f t="shared" si="481"/>
        <v>0.23852110661852624</v>
      </c>
      <c r="H1563" s="96">
        <f t="shared" si="488"/>
        <v>1.3622139554866436E-2</v>
      </c>
      <c r="I1563" s="96">
        <f t="shared" si="489"/>
        <v>5.4582624897012424E-3</v>
      </c>
      <c r="J1563" s="96">
        <f t="shared" si="482"/>
        <v>3.0740184753180879E-2</v>
      </c>
      <c r="K1563" s="96">
        <f t="shared" si="490"/>
        <v>5.7035796014531072E-3</v>
      </c>
      <c r="L1563" s="96">
        <f t="shared" si="491"/>
        <v>2.0804309550915541</v>
      </c>
      <c r="M1563" s="96">
        <f t="shared" si="483"/>
        <v>11.263412470229477</v>
      </c>
      <c r="N1563" s="96">
        <f t="shared" si="484"/>
        <v>1.0846910245021644</v>
      </c>
      <c r="O1563" s="96">
        <f t="shared" si="492"/>
        <v>2.5891462321035841E-2</v>
      </c>
      <c r="P1563" s="96">
        <f t="shared" si="493"/>
        <v>2.5891462321035841E-2</v>
      </c>
      <c r="Q1563" s="96">
        <f t="shared" si="485"/>
        <v>0.14481897480635494</v>
      </c>
      <c r="R1563" s="96">
        <f t="shared" si="486"/>
        <v>2.0296089554422431E-3</v>
      </c>
      <c r="S1563" s="96">
        <f t="shared" si="494"/>
        <v>9.9800899373234451</v>
      </c>
      <c r="T1563" s="96">
        <f t="shared" si="497"/>
        <v>518.15933416182895</v>
      </c>
      <c r="U1563" s="96">
        <f t="shared" si="497"/>
        <v>468.38606948794933</v>
      </c>
      <c r="V1563" s="32">
        <f t="shared" si="496"/>
        <v>1000.0000000000007</v>
      </c>
      <c r="W1563" s="100">
        <f>IF(A1563=1,((cPH1_+cPHr+(cNES*L1563+(cNES+cOSEX)*G1563+(cNES+cEREX)*H1563+(cNES+cHOEX)*I1563+(cNES+cNES)*S1563+(cNES+cOSEX)*N1563+(cNES+cEREX)*O1563+(cNES+cHOEX)*P1563)))/(1+cDR)^(A$6:A$65537 + 0.5),(cPHr+(cNES*L1563+(cNES+cOSEX)*G1563+(cNES+cEREX)*H1563+(cNES+cHOEX)*I1563+(cNES+cNES)*S1563+(cNES+cOSEX)*N1563+(cNES+cEREX)*O1563+(cNES+cHOEX)*P1563))/(1+cDR)^(((cycle + 0.5)/('Life tables'!$I$2/2))))</f>
        <v>99.845618406224659</v>
      </c>
      <c r="X1563" s="107">
        <f>((L1563+G1563+H1563+I1563+N1563+O1563+P1563+S1563)/('Life tables'!$I$2/2))/(1+oDR)^(((cycle + 0.5)/('Life tables'!$I$2/2)))</f>
        <v>0.21204410947378685</v>
      </c>
      <c r="Y1563" s="31">
        <f>((uNES*L1563+ uOCEX*G1563+uEREX*H1563+uHOEX*I1563+uNES*S1563+ uOCEX*N1563+uEREX*O1563+uHOEX*P1563)/('Life tables'!$I$2/2))/(1+oDR)^(((cycle + 0.5)/('Life tables'!$I$2/2)))</f>
        <v>0.13971829737648378</v>
      </c>
      <c r="Z1563" s="100">
        <f t="shared" si="487"/>
        <v>3244.0924815214944</v>
      </c>
      <c r="AA1563" s="107">
        <f>((L1563+G1563+H1563+I1563+N1563+O1563+P1563+S1563)/('Life tables'!$I$2/2))</f>
        <v>0.51606628515952613</v>
      </c>
      <c r="AB1563" s="31">
        <f>((uNES*L1563+ uOCEX*G1563+uEREX*H1563+uHOEX*I1563+uNES*S1563+ uOCEX*N1563+uEREX*O1563+uHOEX*P1563)/('Life tables'!$I$2/2))</f>
        <v>0.34004199821834485</v>
      </c>
    </row>
    <row r="1564" spans="1:28" x14ac:dyDescent="0.25">
      <c r="A1564" s="4">
        <v>1558</v>
      </c>
      <c r="C1564" s="105">
        <f>IF(male=0,VLOOKUP((($A$5:$A$1570/'Life tables'!$I$2)*2)+age,lifetable,13,1),IF(male=1,VLOOKUP((($A$5:$A$1570/'Life tables'!$I$2)*2)+age,lifetable,10,1),"error"))</f>
        <v>1.1679056558138168E-2</v>
      </c>
      <c r="F1564" s="96">
        <f t="shared" si="480"/>
        <v>2.3425449217284231</v>
      </c>
      <c r="G1564" s="96">
        <f t="shared" si="481"/>
        <v>0.23531354006402666</v>
      </c>
      <c r="H1564" s="96">
        <f t="shared" si="488"/>
        <v>1.3438952750745173E-2</v>
      </c>
      <c r="I1564" s="96">
        <f t="shared" si="489"/>
        <v>5.384861269759538E-3</v>
      </c>
      <c r="J1564" s="96">
        <f t="shared" si="482"/>
        <v>3.0326799162734432E-2</v>
      </c>
      <c r="K1564" s="96">
        <f t="shared" si="490"/>
        <v>5.6268794241400525E-3</v>
      </c>
      <c r="L1564" s="96">
        <f t="shared" si="491"/>
        <v>2.0524538890570172</v>
      </c>
      <c r="M1564" s="96">
        <f t="shared" si="483"/>
        <v>11.112051428493908</v>
      </c>
      <c r="N1564" s="96">
        <f t="shared" si="484"/>
        <v>1.0701146282400356</v>
      </c>
      <c r="O1564" s="96">
        <f t="shared" si="492"/>
        <v>2.5543525253177633E-2</v>
      </c>
      <c r="P1564" s="96">
        <f t="shared" si="493"/>
        <v>2.5543525253177633E-2</v>
      </c>
      <c r="Q1564" s="96">
        <f t="shared" si="485"/>
        <v>0.1428728549294789</v>
      </c>
      <c r="R1564" s="96">
        <f t="shared" si="486"/>
        <v>2.0023344747621156E-3</v>
      </c>
      <c r="S1564" s="96">
        <f t="shared" si="494"/>
        <v>9.8459745603432758</v>
      </c>
      <c r="T1564" s="96">
        <f t="shared" si="497"/>
        <v>518.33253381592112</v>
      </c>
      <c r="U1564" s="96">
        <f t="shared" si="497"/>
        <v>468.39369870184822</v>
      </c>
      <c r="V1564" s="32">
        <f t="shared" si="496"/>
        <v>1000.0000000000005</v>
      </c>
      <c r="W1564" s="100">
        <f>IF(A1564=1,((cPH1_+cPHr+(cNES*L1564+(cNES+cOSEX)*G1564+(cNES+cEREX)*H1564+(cNES+cHOEX)*I1564+(cNES+cNES)*S1564+(cNES+cOSEX)*N1564+(cNES+cEREX)*O1564+(cNES+cHOEX)*P1564)))/(1+cDR)^(A$6:A$65537 + 0.5),(cPHr+(cNES*L1564+(cNES+cOSEX)*G1564+(cNES+cEREX)*H1564+(cNES+cHOEX)*I1564+(cNES+cNES)*S1564+(cNES+cOSEX)*N1564+(cNES+cEREX)*O1564+(cNES+cHOEX)*P1564))/(1+cDR)^(((cycle + 0.5)/('Life tables'!$I$2/2))))</f>
        <v>98.294166217476985</v>
      </c>
      <c r="X1564" s="107">
        <f>((L1564+G1564+H1564+I1564+N1564+O1564+P1564+S1564)/('Life tables'!$I$2/2))/(1+oDR)^(((cycle + 0.5)/('Life tables'!$I$2/2)))</f>
        <v>0.20907482056386437</v>
      </c>
      <c r="Y1564" s="31">
        <f>((uNES*L1564+ uOCEX*G1564+uEREX*H1564+uHOEX*I1564+uNES*S1564+ uOCEX*N1564+uEREX*O1564+uHOEX*P1564)/('Life tables'!$I$2/2))/(1+oDR)^(((cycle + 0.5)/('Life tables'!$I$2/2)))</f>
        <v>0.13776179918236564</v>
      </c>
      <c r="Z1564" s="100">
        <f t="shared" si="487"/>
        <v>3200.8298869220066</v>
      </c>
      <c r="AA1564" s="107">
        <f>((L1564+G1564+H1564+I1564+N1564+O1564+P1564+S1564)/('Life tables'!$I$2/2))</f>
        <v>0.50913038907430219</v>
      </c>
      <c r="AB1564" s="31">
        <f>((uNES*L1564+ uOCEX*G1564+uEREX*H1564+uHOEX*I1564+uNES*S1564+ uOCEX*N1564+uEREX*O1564+uHOEX*P1564)/('Life tables'!$I$2/2))</f>
        <v>0.33547185752991721</v>
      </c>
    </row>
    <row r="1565" spans="1:28" x14ac:dyDescent="0.25">
      <c r="A1565" s="4">
        <v>1559</v>
      </c>
      <c r="C1565" s="105">
        <f>IF(male=0,VLOOKUP((($A$5:$A$1570/'Life tables'!$I$2)*2)+age,lifetable,13,1),IF(male=1,VLOOKUP((($A$5:$A$1570/'Life tables'!$I$2)*2)+age,lifetable,10,1),"error"))</f>
        <v>1.1679056558138168E-2</v>
      </c>
      <c r="F1565" s="96">
        <f t="shared" si="480"/>
        <v>2.311043623683295</v>
      </c>
      <c r="G1565" s="96">
        <f t="shared" si="481"/>
        <v>0.2321491687468091</v>
      </c>
      <c r="H1565" s="96">
        <f t="shared" si="488"/>
        <v>1.3258232862691432E-2</v>
      </c>
      <c r="I1565" s="96">
        <f t="shared" si="489"/>
        <v>5.3124485197554938E-3</v>
      </c>
      <c r="J1565" s="96">
        <f t="shared" si="482"/>
        <v>2.9918980499229288E-2</v>
      </c>
      <c r="K1565" s="96">
        <f t="shared" si="490"/>
        <v>5.551212142731827E-3</v>
      </c>
      <c r="L1565" s="96">
        <f t="shared" si="491"/>
        <v>2.0248535809120778</v>
      </c>
      <c r="M1565" s="96">
        <f t="shared" si="483"/>
        <v>10.962723858547919</v>
      </c>
      <c r="N1565" s="96">
        <f t="shared" si="484"/>
        <v>1.0557340597170191</v>
      </c>
      <c r="O1565" s="96">
        <f t="shared" si="492"/>
        <v>2.5200262573153481E-2</v>
      </c>
      <c r="P1565" s="96">
        <f t="shared" si="493"/>
        <v>2.5200262573153481E-2</v>
      </c>
      <c r="Q1565" s="96">
        <f t="shared" si="485"/>
        <v>0.14095288035276332</v>
      </c>
      <c r="R1565" s="96">
        <f t="shared" si="486"/>
        <v>1.9754264152323886E-3</v>
      </c>
      <c r="S1565" s="96">
        <f t="shared" si="494"/>
        <v>9.7136609669165974</v>
      </c>
      <c r="T1565" s="96">
        <f t="shared" si="497"/>
        <v>518.50340567677313</v>
      </c>
      <c r="U1565" s="96">
        <f t="shared" si="497"/>
        <v>468.4012253404062</v>
      </c>
      <c r="V1565" s="32">
        <f t="shared" si="496"/>
        <v>1000.0000000000006</v>
      </c>
      <c r="W1565" s="100">
        <f>IF(A1565=1,((cPH1_+cPHr+(cNES*L1565+(cNES+cOSEX)*G1565+(cNES+cEREX)*H1565+(cNES+cHOEX)*I1565+(cNES+cNES)*S1565+(cNES+cOSEX)*N1565+(cNES+cEREX)*O1565+(cNES+cHOEX)*P1565)))/(1+cDR)^(A$6:A$65537 + 0.5),(cPHr+(cNES*L1565+(cNES+cOSEX)*G1565+(cNES+cEREX)*H1565+(cNES+cHOEX)*I1565+(cNES+cNES)*S1565+(cNES+cOSEX)*N1565+(cNES+cEREX)*O1565+(cNES+cHOEX)*P1565))/(1+cDR)^(((cycle + 0.5)/('Life tables'!$I$2/2))))</f>
        <v>96.766957098821848</v>
      </c>
      <c r="X1565" s="107">
        <f>((L1565+G1565+H1565+I1565+N1565+O1565+P1565+S1565)/('Life tables'!$I$2/2))/(1+oDR)^(((cycle + 0.5)/('Life tables'!$I$2/2)))</f>
        <v>0.20614711174212197</v>
      </c>
      <c r="Y1565" s="31">
        <f>((uNES*L1565+ uOCEX*G1565+uEREX*H1565+uHOEX*I1565+uNES*S1565+ uOCEX*N1565+uEREX*O1565+uHOEX*P1565)/('Life tables'!$I$2/2))/(1+oDR)^(((cycle + 0.5)/('Life tables'!$I$2/2)))</f>
        <v>0.13583269856462421</v>
      </c>
      <c r="Z1565" s="100">
        <f t="shared" si="487"/>
        <v>3158.1486664920781</v>
      </c>
      <c r="AA1565" s="107">
        <f>((L1565+G1565+H1565+I1565+N1565+O1565+P1565+S1565)/('Life tables'!$I$2/2))</f>
        <v>0.50228771252927074</v>
      </c>
      <c r="AB1565" s="31">
        <f>((uNES*L1565+ uOCEX*G1565+uEREX*H1565+uHOEX*I1565+uNES*S1565+ uOCEX*N1565+uEREX*O1565+uHOEX*P1565)/('Life tables'!$I$2/2))</f>
        <v>0.33096314021634793</v>
      </c>
    </row>
    <row r="1566" spans="1:28" x14ac:dyDescent="0.25">
      <c r="A1566" s="4">
        <v>1560</v>
      </c>
      <c r="C1566" s="105">
        <f>IF(male=0,VLOOKUP((($A$5:$A$1570/'Life tables'!$I$2)*2)+age,lifetable,13,1),IF(male=1,VLOOKUP((($A$5:$A$1570/'Life tables'!$I$2)*2)+age,lifetable,10,1),"error"))</f>
        <v>1.1679056558138168E-2</v>
      </c>
      <c r="F1566" s="96">
        <f t="shared" si="480"/>
        <v>2.2799665155411457</v>
      </c>
      <c r="G1566" s="96">
        <f t="shared" si="481"/>
        <v>0.22902740819312631</v>
      </c>
      <c r="H1566" s="96">
        <f t="shared" si="488"/>
        <v>1.30799465109215E-2</v>
      </c>
      <c r="I1566" s="96">
        <f t="shared" si="489"/>
        <v>5.2410108647254622E-3</v>
      </c>
      <c r="J1566" s="96">
        <f t="shared" si="482"/>
        <v>2.951665343670698E-2</v>
      </c>
      <c r="K1566" s="96">
        <f t="shared" si="490"/>
        <v>5.4765637811380564E-3</v>
      </c>
      <c r="L1566" s="96">
        <f t="shared" si="491"/>
        <v>1.9976249327545275</v>
      </c>
      <c r="M1566" s="96">
        <f t="shared" si="483"/>
        <v>10.815402467280114</v>
      </c>
      <c r="N1566" s="96">
        <f t="shared" si="484"/>
        <v>1.0415466905473534</v>
      </c>
      <c r="O1566" s="96">
        <f t="shared" si="492"/>
        <v>2.4861611541667706E-2</v>
      </c>
      <c r="P1566" s="96">
        <f t="shared" si="493"/>
        <v>2.4861611541667706E-2</v>
      </c>
      <c r="Q1566" s="96">
        <f t="shared" si="485"/>
        <v>0.13905870015587887</v>
      </c>
      <c r="R1566" s="96">
        <f t="shared" si="486"/>
        <v>1.9488798587748626E-3</v>
      </c>
      <c r="S1566" s="96">
        <f t="shared" si="494"/>
        <v>9.5831249736347708</v>
      </c>
      <c r="T1566" s="96">
        <f t="shared" si="497"/>
        <v>518.67198103036571</v>
      </c>
      <c r="U1566" s="96">
        <f t="shared" si="497"/>
        <v>468.40865078404613</v>
      </c>
      <c r="V1566" s="32">
        <f t="shared" si="496"/>
        <v>1000.0000000000006</v>
      </c>
      <c r="W1566" s="100">
        <f>IF(A1566=1,((cPH1_+cPHr+(cNES*L1566+(cNES+cOSEX)*G1566+(cNES+cEREX)*H1566+(cNES+cHOEX)*I1566+(cNES+cNES)*S1566+(cNES+cOSEX)*N1566+(cNES+cEREX)*O1566+(cNES+cHOEX)*P1566)))/(1+cDR)^(A$6:A$65537 + 0.5),(cPHr+(cNES*L1566+(cNES+cOSEX)*G1566+(cNES+cEREX)*H1566+(cNES+cHOEX)*I1566+(cNES+cNES)*S1566+(cNES+cOSEX)*N1566+(cNES+cEREX)*O1566+(cNES+cHOEX)*P1566))/(1+cDR)^(((cycle + 0.5)/('Life tables'!$I$2/2))))</f>
        <v>95.263611988912729</v>
      </c>
      <c r="X1566" s="107">
        <f>((L1566+G1566+H1566+I1566+N1566+O1566+P1566+S1566)/('Life tables'!$I$2/2))/(1+oDR)^(((cycle + 0.5)/('Life tables'!$I$2/2)))</f>
        <v>0.20326040071696447</v>
      </c>
      <c r="Y1566" s="31">
        <f>((uNES*L1566+ uOCEX*G1566+uEREX*H1566+uHOEX*I1566+uNES*S1566+ uOCEX*N1566+uEREX*O1566+uHOEX*P1566)/('Life tables'!$I$2/2))/(1+oDR)^(((cycle + 0.5)/('Life tables'!$I$2/2)))</f>
        <v>0.13393061184568192</v>
      </c>
      <c r="Z1566" s="100">
        <f t="shared" si="487"/>
        <v>3116.0410097729655</v>
      </c>
      <c r="AA1566" s="107">
        <f>((L1566+G1566+H1566+I1566+N1566+O1566+P1566+S1566)/('Life tables'!$I$2/2))</f>
        <v>0.49553700256751193</v>
      </c>
      <c r="AB1566" s="31">
        <f>((uNES*L1566+ uOCEX*G1566+uEREX*H1566+uHOEX*I1566+uNES*S1566+ uOCEX*N1566+uEREX*O1566+uHOEX*P1566)/('Life tables'!$I$2/2))</f>
        <v>0.32651502069238503</v>
      </c>
    </row>
    <row r="1567" spans="1:28" x14ac:dyDescent="0.25">
      <c r="A1567" s="4">
        <v>1561</v>
      </c>
      <c r="C1567" s="105">
        <f>IF(male=0,VLOOKUP((($A$5:$A$1570/'Life tables'!$I$2)*2)+age,lifetable,13,1),IF(male=1,VLOOKUP((($A$5:$A$1570/'Life tables'!$I$2)*2)+age,lifetable,10,1),"error"))</f>
        <v>1.1679056558138168E-2</v>
      </c>
      <c r="F1567" s="96">
        <f t="shared" si="480"/>
        <v>2.249307858860726</v>
      </c>
      <c r="G1567" s="96">
        <f t="shared" si="481"/>
        <v>0.22594768196454493</v>
      </c>
      <c r="H1567" s="96">
        <f t="shared" si="488"/>
        <v>1.2904060774555141E-2</v>
      </c>
      <c r="I1567" s="96">
        <f t="shared" si="489"/>
        <v>5.1705351135840774E-3</v>
      </c>
      <c r="J1567" s="96">
        <f t="shared" si="482"/>
        <v>2.9119743684786287E-2</v>
      </c>
      <c r="K1567" s="96">
        <f t="shared" si="490"/>
        <v>5.4029205554109094E-3</v>
      </c>
      <c r="L1567" s="96">
        <f t="shared" si="491"/>
        <v>1.9707629167678447</v>
      </c>
      <c r="M1567" s="96">
        <f t="shared" si="483"/>
        <v>10.670060326728034</v>
      </c>
      <c r="N1567" s="96">
        <f t="shared" si="484"/>
        <v>1.0275499275099114</v>
      </c>
      <c r="O1567" s="96">
        <f t="shared" si="492"/>
        <v>2.4527510258800792E-2</v>
      </c>
      <c r="P1567" s="96">
        <f t="shared" si="493"/>
        <v>2.4527510258800792E-2</v>
      </c>
      <c r="Q1567" s="96">
        <f t="shared" si="485"/>
        <v>0.13718996811338766</v>
      </c>
      <c r="R1567" s="96">
        <f t="shared" si="486"/>
        <v>1.9226899531092989E-3</v>
      </c>
      <c r="S1567" s="96">
        <f t="shared" si="494"/>
        <v>9.454342720634024</v>
      </c>
      <c r="T1567" s="96">
        <f t="shared" si="497"/>
        <v>518.83829074216385</v>
      </c>
      <c r="U1567" s="96">
        <f t="shared" si="497"/>
        <v>468.41597639455466</v>
      </c>
      <c r="V1567" s="32">
        <f t="shared" si="496"/>
        <v>1000.0000000000007</v>
      </c>
      <c r="W1567" s="100">
        <f>IF(A1567=1,((cPH1_+cPHr+(cNES*L1567+(cNES+cOSEX)*G1567+(cNES+cEREX)*H1567+(cNES+cHOEX)*I1567+(cNES+cNES)*S1567+(cNES+cOSEX)*N1567+(cNES+cEREX)*O1567+(cNES+cHOEX)*P1567)))/(1+cDR)^(A$6:A$65537 + 0.5),(cPHr+(cNES*L1567+(cNES+cOSEX)*G1567+(cNES+cEREX)*H1567+(cNES+cHOEX)*I1567+(cNES+cNES)*S1567+(cNES+cOSEX)*N1567+(cNES+cEREX)*O1567+(cNES+cHOEX)*P1567))/(1+cDR)^(((cycle + 0.5)/('Life tables'!$I$2/2))))</f>
        <v>93.783757750664847</v>
      </c>
      <c r="X1567" s="107">
        <f>((L1567+G1567+H1567+I1567+N1567+O1567+P1567+S1567)/('Life tables'!$I$2/2))/(1+oDR)^(((cycle + 0.5)/('Life tables'!$I$2/2)))</f>
        <v>0.20041411335263998</v>
      </c>
      <c r="Y1567" s="31">
        <f>((uNES*L1567+ uOCEX*G1567+uEREX*H1567+uHOEX*I1567+uNES*S1567+ uOCEX*N1567+uEREX*O1567+uHOEX*P1567)/('Life tables'!$I$2/2))/(1+oDR)^(((cycle + 0.5)/('Life tables'!$I$2/2)))</f>
        <v>0.13205516072189094</v>
      </c>
      <c r="Z1567" s="100">
        <f t="shared" si="487"/>
        <v>3074.499211134676</v>
      </c>
      <c r="AA1567" s="107">
        <f>((L1567+G1567+H1567+I1567+N1567+O1567+P1567+S1567)/('Life tables'!$I$2/2))</f>
        <v>0.48887702307627945</v>
      </c>
      <c r="AB1567" s="31">
        <f>((uNES*L1567+ uOCEX*G1567+uEREX*H1567+uHOEX*I1567+uNES*S1567+ uOCEX*N1567+uEREX*O1567+uHOEX*P1567)/('Life tables'!$I$2/2))</f>
        <v>0.32212668447148191</v>
      </c>
    </row>
    <row r="1568" spans="1:28" x14ac:dyDescent="0.25">
      <c r="A1568" s="4">
        <v>1562</v>
      </c>
      <c r="C1568" s="105">
        <f>IF(male=0,VLOOKUP((($A$5:$A$1570/'Life tables'!$I$2)*2)+age,lifetable,13,1),IF(male=1,VLOOKUP((($A$5:$A$1570/'Life tables'!$I$2)*2)+age,lifetable,10,1),"error"))</f>
        <v>1.1679056558138168E-2</v>
      </c>
      <c r="F1568" s="96">
        <f t="shared" si="480"/>
        <v>2.2190619940352159</v>
      </c>
      <c r="G1568" s="96">
        <f t="shared" si="481"/>
        <v>0.22290942154171495</v>
      </c>
      <c r="H1568" s="96">
        <f t="shared" si="488"/>
        <v>1.2730543184977587E-2</v>
      </c>
      <c r="I1568" s="96">
        <f t="shared" si="489"/>
        <v>5.1010082564644709E-3</v>
      </c>
      <c r="J1568" s="96">
        <f t="shared" si="482"/>
        <v>2.8728177973683652E-2</v>
      </c>
      <c r="K1568" s="96">
        <f t="shared" si="490"/>
        <v>5.3302688709657665E-3</v>
      </c>
      <c r="L1568" s="96">
        <f t="shared" si="491"/>
        <v>1.9442625742074093</v>
      </c>
      <c r="M1568" s="96">
        <f t="shared" si="483"/>
        <v>10.526670869246852</v>
      </c>
      <c r="N1568" s="96">
        <f t="shared" si="484"/>
        <v>1.0137412120829334</v>
      </c>
      <c r="O1568" s="96">
        <f t="shared" si="492"/>
        <v>2.419789765290355E-2</v>
      </c>
      <c r="P1568" s="96">
        <f t="shared" si="493"/>
        <v>2.419789765290355E-2</v>
      </c>
      <c r="Q1568" s="96">
        <f t="shared" si="485"/>
        <v>0.13534634263262416</v>
      </c>
      <c r="R1568" s="96">
        <f t="shared" si="486"/>
        <v>1.89685191088284E-3</v>
      </c>
      <c r="S1568" s="96">
        <f t="shared" si="494"/>
        <v>9.3272906673146032</v>
      </c>
      <c r="T1568" s="96">
        <f t="shared" si="497"/>
        <v>519.00236526277013</v>
      </c>
      <c r="U1568" s="96">
        <f t="shared" si="497"/>
        <v>468.42320351533652</v>
      </c>
      <c r="V1568" s="32">
        <f t="shared" si="496"/>
        <v>1000.0000000000005</v>
      </c>
      <c r="W1568" s="100">
        <f>IF(A1568=1,((cPH1_+cPHr+(cNES*L1568+(cNES+cOSEX)*G1568+(cNES+cEREX)*H1568+(cNES+cHOEX)*I1568+(cNES+cNES)*S1568+(cNES+cOSEX)*N1568+(cNES+cEREX)*O1568+(cNES+cHOEX)*P1568)))/(1+cDR)^(A$6:A$65537 + 0.5),(cPHr+(cNES*L1568+(cNES+cOSEX)*G1568+(cNES+cEREX)*H1568+(cNES+cHOEX)*I1568+(cNES+cNES)*S1568+(cNES+cOSEX)*N1568+(cNES+cEREX)*O1568+(cNES+cHOEX)*P1568))/(1+cDR)^(((cycle + 0.5)/('Life tables'!$I$2/2))))</f>
        <v>92.327027078826376</v>
      </c>
      <c r="X1568" s="107">
        <f>((L1568+G1568+H1568+I1568+N1568+O1568+P1568+S1568)/('Life tables'!$I$2/2))/(1+oDR)^(((cycle + 0.5)/('Life tables'!$I$2/2)))</f>
        <v>0.19760768355494249</v>
      </c>
      <c r="Y1568" s="31">
        <f>((uNES*L1568+ uOCEX*G1568+uEREX*H1568+uHOEX*I1568+uNES*S1568+ uOCEX*N1568+uEREX*O1568+uHOEX*P1568)/('Life tables'!$I$2/2))/(1+oDR)^(((cycle + 0.5)/('Life tables'!$I$2/2)))</f>
        <v>0.13020597218822363</v>
      </c>
      <c r="Z1568" s="100">
        <f t="shared" si="487"/>
        <v>3033.51566837361</v>
      </c>
      <c r="AA1568" s="107">
        <f>((L1568+G1568+H1568+I1568+N1568+O1568+P1568+S1568)/('Life tables'!$I$2/2))</f>
        <v>0.4823065545604065</v>
      </c>
      <c r="AB1568" s="31">
        <f>((uNES*L1568+ uOCEX*G1568+uEREX*H1568+uHOEX*I1568+uNES*S1568+ uOCEX*N1568+uEREX*O1568+uHOEX*P1568)/('Life tables'!$I$2/2))</f>
        <v>0.31779732801649729</v>
      </c>
    </row>
    <row r="1569" spans="1:28" x14ac:dyDescent="0.25">
      <c r="A1569" s="4">
        <v>1563</v>
      </c>
      <c r="C1569" s="105">
        <f>IF(male=0,VLOOKUP((($A$5:$A$1570/'Life tables'!$I$2)*2)+age,lifetable,13,1),IF(male=1,VLOOKUP((($A$5:$A$1570/'Life tables'!$I$2)*2)+age,lifetable,10,1),"error"))</f>
        <v>1.1679056558138168E-2</v>
      </c>
      <c r="F1569" s="96">
        <f t="shared" si="480"/>
        <v>2.189223339154446</v>
      </c>
      <c r="G1569" s="96">
        <f t="shared" si="481"/>
        <v>0.21991206621007758</v>
      </c>
      <c r="H1569" s="96">
        <f t="shared" si="488"/>
        <v>1.255936171931221E-2</v>
      </c>
      <c r="I1569" s="96">
        <f t="shared" si="489"/>
        <v>5.0324174621028308E-3</v>
      </c>
      <c r="J1569" s="96">
        <f t="shared" si="482"/>
        <v>2.8341884039483418E-2</v>
      </c>
      <c r="K1569" s="96">
        <f t="shared" si="490"/>
        <v>5.2585953198482334E-3</v>
      </c>
      <c r="L1569" s="96">
        <f t="shared" si="491"/>
        <v>1.9181190144036218</v>
      </c>
      <c r="M1569" s="96">
        <f t="shared" si="483"/>
        <v>10.385207882739467</v>
      </c>
      <c r="N1569" s="96">
        <f t="shared" si="484"/>
        <v>1.0001180199846771</v>
      </c>
      <c r="O1569" s="96">
        <f t="shared" si="492"/>
        <v>2.3872713469632444E-2</v>
      </c>
      <c r="P1569" s="96">
        <f t="shared" si="493"/>
        <v>2.3872713469632444E-2</v>
      </c>
      <c r="Q1569" s="96">
        <f t="shared" si="485"/>
        <v>0.13352748669236691</v>
      </c>
      <c r="R1569" s="96">
        <f t="shared" si="486"/>
        <v>1.8713610088104998E-3</v>
      </c>
      <c r="S1569" s="96">
        <f t="shared" si="494"/>
        <v>9.2019455881143468</v>
      </c>
      <c r="T1569" s="96">
        <f t="shared" si="497"/>
        <v>519.16423463350202</v>
      </c>
      <c r="U1569" s="96">
        <f t="shared" si="497"/>
        <v>468.43033347166516</v>
      </c>
      <c r="V1569" s="32">
        <f t="shared" si="496"/>
        <v>1000.0000000000007</v>
      </c>
      <c r="W1569" s="100">
        <f>IF(A1569=1,((cPH1_+cPHr+(cNES*L1569+(cNES+cOSEX)*G1569+(cNES+cEREX)*H1569+(cNES+cHOEX)*I1569+(cNES+cNES)*S1569+(cNES+cOSEX)*N1569+(cNES+cEREX)*O1569+(cNES+cHOEX)*P1569)))/(1+cDR)^(A$6:A$65537 + 0.5),(cPHr+(cNES*L1569+(cNES+cOSEX)*G1569+(cNES+cEREX)*H1569+(cNES+cHOEX)*I1569+(cNES+cNES)*S1569+(cNES+cOSEX)*N1569+(cNES+cEREX)*O1569+(cNES+cHOEX)*P1569))/(1+cDR)^(((cycle + 0.5)/('Life tables'!$I$2/2))))</f>
        <v>90.893058408984047</v>
      </c>
      <c r="X1569" s="107">
        <f>((L1569+G1569+H1569+I1569+N1569+O1569+P1569+S1569)/('Life tables'!$I$2/2))/(1+oDR)^(((cycle + 0.5)/('Life tables'!$I$2/2)))</f>
        <v>0.19484055315851795</v>
      </c>
      <c r="Y1569" s="31">
        <f>((uNES*L1569+ uOCEX*G1569+uEREX*H1569+uHOEX*I1569+uNES*S1569+ uOCEX*N1569+uEREX*O1569+uHOEX*P1569)/('Life tables'!$I$2/2))/(1+oDR)^(((cycle + 0.5)/('Life tables'!$I$2/2)))</f>
        <v>0.12838267846401957</v>
      </c>
      <c r="Z1569" s="100">
        <f t="shared" si="487"/>
        <v>2993.0828813287449</v>
      </c>
      <c r="AA1569" s="107">
        <f>((L1569+G1569+H1569+I1569+N1569+O1569+P1569+S1569)/('Life tables'!$I$2/2))</f>
        <v>0.47582439391876574</v>
      </c>
      <c r="AB1569" s="31">
        <f>((uNES*L1569+ uOCEX*G1569+uEREX*H1569+uHOEX*I1569+uNES*S1569+ uOCEX*N1569+uEREX*O1569+uHOEX*P1569)/('Life tables'!$I$2/2))</f>
        <v>0.31352615859240746</v>
      </c>
    </row>
    <row r="1570" spans="1:28" x14ac:dyDescent="0.25">
      <c r="A1570" s="4">
        <v>1564</v>
      </c>
      <c r="C1570" s="105">
        <f>IF(male=0,VLOOKUP((($A$5:$A$1570/'Life tables'!$I$2)*2)+age,lifetable,13,1),IF(male=1,VLOOKUP((($A$5:$A$1570/'Life tables'!$I$2)*2)+age,lifetable,10,1),"error"))</f>
        <v>1.1679056558138168E-2</v>
      </c>
      <c r="F1570" s="96">
        <f t="shared" si="480"/>
        <v>2.1597863888859932</v>
      </c>
      <c r="G1570" s="96">
        <f t="shared" si="481"/>
        <v>0.21695506294746889</v>
      </c>
      <c r="H1570" s="96">
        <f t="shared" si="488"/>
        <v>1.2390484794001474E-2</v>
      </c>
      <c r="I1570" s="96">
        <f t="shared" si="489"/>
        <v>4.9647500752663509E-3</v>
      </c>
      <c r="J1570" s="96">
        <f t="shared" si="482"/>
        <v>2.7960790609652376E-2</v>
      </c>
      <c r="K1570" s="96">
        <f t="shared" si="490"/>
        <v>5.1878866780464888E-3</v>
      </c>
      <c r="L1570" s="96">
        <f t="shared" si="491"/>
        <v>1.8923274137815576</v>
      </c>
      <c r="M1570" s="96">
        <f t="shared" si="483"/>
        <v>10.24564550594741</v>
      </c>
      <c r="N1570" s="96">
        <f t="shared" si="484"/>
        <v>0.98667786071992025</v>
      </c>
      <c r="O1570" s="96">
        <f t="shared" si="492"/>
        <v>2.3551898261124669E-2</v>
      </c>
      <c r="P1570" s="96">
        <f t="shared" si="493"/>
        <v>2.3551898261124669E-2</v>
      </c>
      <c r="Q1570" s="96">
        <f t="shared" si="485"/>
        <v>0.13173306778229102</v>
      </c>
      <c r="R1570" s="96">
        <f t="shared" si="486"/>
        <v>1.8462125868266078E-3</v>
      </c>
      <c r="S1570" s="96">
        <f t="shared" si="494"/>
        <v>9.0782845683361231</v>
      </c>
      <c r="T1570" s="96">
        <f t="shared" si="497"/>
        <v>519.32392849189398</v>
      </c>
      <c r="U1570" s="96">
        <f t="shared" si="497"/>
        <v>468.43736757093006</v>
      </c>
      <c r="V1570" s="32">
        <f t="shared" si="496"/>
        <v>1000.0000000000007</v>
      </c>
      <c r="W1570" s="100">
        <f>IF(A1570=1,((cPH1_+cPHr+(cNES*L1570+(cNES+cOSEX)*G1570+(cNES+cEREX)*H1570+(cNES+cHOEX)*I1570+(cNES+cNES)*S1570+(cNES+cOSEX)*N1570+(cNES+cEREX)*O1570+(cNES+cHOEX)*P1570)))/(1+cDR)^(A$6:A$65537 + 0.5),(cPHr+(cNES*L1570+(cNES+cOSEX)*G1570+(cNES+cEREX)*H1570+(cNES+cHOEX)*I1570+(cNES+cNES)*S1570+(cNES+cOSEX)*N1570+(cNES+cEREX)*O1570+(cNES+cHOEX)*P1570))/(1+cDR)^(((cycle + 0.5)/('Life tables'!$I$2/2))))</f>
        <v>89.481495827981618</v>
      </c>
      <c r="X1570" s="107">
        <f>((L1570+G1570+H1570+I1570+N1570+O1570+P1570+S1570)/('Life tables'!$I$2/2))/(1+oDR)^(((cycle + 0.5)/('Life tables'!$I$2/2)))</f>
        <v>0.19211217181575291</v>
      </c>
      <c r="Y1570" s="31">
        <f>((uNES*L1570+ uOCEX*G1570+uEREX*H1570+uHOEX*I1570+uNES*S1570+ uOCEX*N1570+uEREX*O1570+uHOEX*P1570)/('Life tables'!$I$2/2))/(1+oDR)^(((cycle + 0.5)/('Life tables'!$I$2/2)))</f>
        <v>0.12658491691977466</v>
      </c>
      <c r="Z1570" s="100">
        <f t="shared" si="487"/>
        <v>2953.1934505161425</v>
      </c>
      <c r="AA1570" s="107">
        <f>((L1570+G1570+H1570+I1570+N1570+O1570+P1570+S1570)/('Life tables'!$I$2/2))</f>
        <v>0.46942935422374232</v>
      </c>
      <c r="AB1570" s="31">
        <f>((uNES*L1570+ uOCEX*G1570+uEREX*H1570+uHOEX*I1570+uNES*S1570+ uOCEX*N1570+uEREX*O1570+uHOEX*P1570)/('Life tables'!$I$2/2))</f>
        <v>0.30931239412100242</v>
      </c>
    </row>
    <row r="1571" spans="1:28" x14ac:dyDescent="0.25">
      <c r="W1571" s="173"/>
      <c r="X1571" s="174"/>
      <c r="Y1571" s="174"/>
    </row>
    <row r="1572" spans="1:28" x14ac:dyDescent="0.25">
      <c r="W1572" s="101" t="s">
        <v>204</v>
      </c>
      <c r="X1572" s="98" t="s">
        <v>205</v>
      </c>
      <c r="Y1572" s="98" t="s">
        <v>206</v>
      </c>
    </row>
    <row r="1573" spans="1:28" x14ac:dyDescent="0.25">
      <c r="W1573" s="102">
        <f t="shared" ref="W1573:AB1573" si="498">SUM(W7:W1570)/1000</f>
        <v>72973.527219902622</v>
      </c>
      <c r="X1573" s="171">
        <f t="shared" si="498"/>
        <v>21.952671090974338</v>
      </c>
      <c r="Y1573" s="171">
        <f t="shared" si="498"/>
        <v>14.467038293041258</v>
      </c>
      <c r="Z1573" s="102">
        <f t="shared" si="498"/>
        <v>177792.85417645818</v>
      </c>
      <c r="AA1573" s="171">
        <f t="shared" si="498"/>
        <v>28.839744950704812</v>
      </c>
      <c r="AB1573" s="171">
        <f t="shared" si="498"/>
        <v>19.00588619821114</v>
      </c>
    </row>
    <row r="1575" spans="1:28" x14ac:dyDescent="0.25">
      <c r="AB1575" s="4">
        <v>1</v>
      </c>
    </row>
    <row r="1576" spans="1:28" x14ac:dyDescent="0.25">
      <c r="AB1576" s="4">
        <f>'Life tables'!I2/2</f>
        <v>26.071449999999999</v>
      </c>
    </row>
  </sheetData>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73"/>
  <sheetViews>
    <sheetView zoomScaleNormal="100" workbookViewId="0">
      <selection activeCell="F32" sqref="F32"/>
    </sheetView>
  </sheetViews>
  <sheetFormatPr defaultRowHeight="15" x14ac:dyDescent="0.25"/>
  <cols>
    <col min="1" max="1" width="11.85546875" customWidth="1"/>
    <col min="4" max="4" width="13.140625" customWidth="1"/>
    <col min="5" max="5" width="11.28515625" customWidth="1"/>
    <col min="6" max="6" width="12.5703125" customWidth="1"/>
    <col min="8" max="8" width="3.28515625" style="144" customWidth="1"/>
    <col min="12" max="12" width="3.28515625" style="144" customWidth="1"/>
    <col min="13" max="13" width="68.42578125" customWidth="1"/>
    <col min="15" max="15" width="0" hidden="1" customWidth="1"/>
  </cols>
  <sheetData>
    <row r="1" spans="1:21" ht="15.75" x14ac:dyDescent="0.25">
      <c r="A1" s="41" t="s">
        <v>219</v>
      </c>
    </row>
    <row r="2" spans="1:21" s="179" customFormat="1" x14ac:dyDescent="0.25">
      <c r="H2" s="180"/>
      <c r="L2" s="180"/>
    </row>
    <row r="3" spans="1:21" x14ac:dyDescent="0.25">
      <c r="A3" s="49" t="s">
        <v>251</v>
      </c>
      <c r="H3" s="153"/>
      <c r="I3" s="168" t="s">
        <v>252</v>
      </c>
      <c r="J3" s="168" t="s">
        <v>223</v>
      </c>
      <c r="L3" s="153"/>
    </row>
    <row r="4" spans="1:21" x14ac:dyDescent="0.25">
      <c r="A4" s="46"/>
      <c r="B4" s="46"/>
      <c r="C4" s="46"/>
      <c r="D4" s="46"/>
      <c r="M4" t="s">
        <v>243</v>
      </c>
      <c r="N4" s="168" t="s">
        <v>220</v>
      </c>
      <c r="O4" t="s">
        <v>222</v>
      </c>
      <c r="P4" s="168" t="s">
        <v>221</v>
      </c>
      <c r="R4" s="168" t="s">
        <v>220</v>
      </c>
      <c r="S4" s="168" t="s">
        <v>221</v>
      </c>
      <c r="T4" s="168" t="s">
        <v>253</v>
      </c>
      <c r="U4" s="168"/>
    </row>
    <row r="5" spans="1:21" x14ac:dyDescent="0.25">
      <c r="A5" s="46" t="s">
        <v>252</v>
      </c>
      <c r="B5" s="46"/>
      <c r="C5" t="s">
        <v>220</v>
      </c>
      <c r="D5" t="s">
        <v>221</v>
      </c>
      <c r="F5" s="168" t="s">
        <v>244</v>
      </c>
      <c r="J5" s="168" t="s">
        <v>220</v>
      </c>
      <c r="K5" s="168" t="s">
        <v>221</v>
      </c>
      <c r="M5" s="43" t="s">
        <v>232</v>
      </c>
      <c r="N5">
        <f>J16</f>
        <v>5577.9673720371302</v>
      </c>
      <c r="O5">
        <v>5580.9387729387399</v>
      </c>
      <c r="P5">
        <f>K16</f>
        <v>5481.7218871064406</v>
      </c>
      <c r="R5">
        <v>5531.0139465254133</v>
      </c>
      <c r="S5">
        <v>5531.203028963756</v>
      </c>
      <c r="T5">
        <f t="shared" ref="T5:T27" si="0">ABS(S5-R5)</f>
        <v>0.18908243834266614</v>
      </c>
      <c r="U5" s="43" t="s">
        <v>91</v>
      </c>
    </row>
    <row r="6" spans="1:21" x14ac:dyDescent="0.25">
      <c r="B6" s="46"/>
      <c r="C6">
        <v>6.1175729054658711E-4</v>
      </c>
      <c r="D6">
        <v>5.308779368472849E-3</v>
      </c>
      <c r="F6" s="46" t="s">
        <v>245</v>
      </c>
      <c r="M6" s="43" t="s">
        <v>151</v>
      </c>
      <c r="N6">
        <f>J70</f>
        <v>4738.8944400809241</v>
      </c>
      <c r="O6">
        <v>5580.9387729387399</v>
      </c>
      <c r="P6">
        <f>K70</f>
        <v>4721.9231200928407</v>
      </c>
      <c r="R6">
        <v>5530.6509173268769</v>
      </c>
      <c r="S6">
        <v>5531.8262683599014</v>
      </c>
      <c r="T6">
        <f t="shared" si="0"/>
        <v>1.1753510330245263</v>
      </c>
      <c r="U6" s="43" t="s">
        <v>82</v>
      </c>
    </row>
    <row r="7" spans="1:21" x14ac:dyDescent="0.25">
      <c r="B7" s="46">
        <f>Analysis!$D$19</f>
        <v>6370.3379062836048</v>
      </c>
      <c r="C7" s="46">
        <v>12138.374835639243</v>
      </c>
      <c r="D7" s="46">
        <v>4832.7304142178336</v>
      </c>
      <c r="I7" s="46" t="s">
        <v>250</v>
      </c>
      <c r="J7">
        <f>C7</f>
        <v>12138.374835639243</v>
      </c>
      <c r="K7">
        <f>D7</f>
        <v>4832.7304142178336</v>
      </c>
      <c r="M7" s="43" t="s">
        <v>152</v>
      </c>
      <c r="N7">
        <f>J73</f>
        <v>4200.8459117043394</v>
      </c>
      <c r="O7">
        <v>5580.9387729387399</v>
      </c>
      <c r="P7">
        <f>K73</f>
        <v>4963.4585629730773</v>
      </c>
      <c r="R7">
        <v>5531.0970565860071</v>
      </c>
      <c r="S7">
        <v>5526.0203753606838</v>
      </c>
      <c r="T7">
        <f t="shared" si="0"/>
        <v>5.0766812253232274</v>
      </c>
      <c r="U7" s="43" t="s">
        <v>84</v>
      </c>
    </row>
    <row r="8" spans="1:21" x14ac:dyDescent="0.25">
      <c r="B8" s="46"/>
      <c r="C8" s="46"/>
      <c r="D8" s="46"/>
      <c r="I8" s="46"/>
      <c r="M8" s="43" t="s">
        <v>150</v>
      </c>
      <c r="N8">
        <f>J67</f>
        <v>5225.1914665288805</v>
      </c>
      <c r="O8">
        <v>5580.9387729387399</v>
      </c>
      <c r="P8">
        <f>K67</f>
        <v>5052.6896336285236</v>
      </c>
      <c r="R8">
        <v>5535.2771501803936</v>
      </c>
      <c r="S8">
        <v>5526.4907439412655</v>
      </c>
      <c r="T8">
        <f t="shared" si="0"/>
        <v>8.786406239128155</v>
      </c>
      <c r="U8" s="43" t="s">
        <v>89</v>
      </c>
    </row>
    <row r="9" spans="1:21" x14ac:dyDescent="0.25">
      <c r="B9" s="46"/>
      <c r="C9">
        <v>8.4314230541665675E-3</v>
      </c>
      <c r="D9">
        <v>1.537594467930814E-2</v>
      </c>
      <c r="F9" s="46" t="s">
        <v>245</v>
      </c>
      <c r="I9" s="46"/>
      <c r="M9" s="43" t="s">
        <v>228</v>
      </c>
      <c r="N9">
        <f>J52</f>
        <v>6409.9558907046467</v>
      </c>
      <c r="O9">
        <v>5580.9387729387399</v>
      </c>
      <c r="P9">
        <f>K52</f>
        <v>4249.3342708721184</v>
      </c>
      <c r="R9">
        <v>4738.8944400809241</v>
      </c>
      <c r="S9">
        <v>4721.9231200928407</v>
      </c>
      <c r="T9">
        <f t="shared" si="0"/>
        <v>16.971319988083451</v>
      </c>
      <c r="U9" s="43" t="s">
        <v>151</v>
      </c>
    </row>
    <row r="10" spans="1:21" x14ac:dyDescent="0.25">
      <c r="B10" s="46">
        <f>Analysis!$D$19</f>
        <v>6370.3379062836048</v>
      </c>
      <c r="C10">
        <v>5520.9535546289699</v>
      </c>
      <c r="D10">
        <v>5542.8469227110154</v>
      </c>
      <c r="I10" s="43" t="s">
        <v>48</v>
      </c>
      <c r="J10">
        <f>C10</f>
        <v>5520.9535546289699</v>
      </c>
      <c r="K10">
        <f>D10</f>
        <v>5542.8469227110154</v>
      </c>
      <c r="M10" s="43" t="s">
        <v>231</v>
      </c>
      <c r="N10">
        <f>J55</f>
        <v>5729.5404110093123</v>
      </c>
      <c r="O10">
        <v>5580.9387729387399</v>
      </c>
      <c r="P10">
        <f>K55</f>
        <v>5471.0150843207466</v>
      </c>
      <c r="R10">
        <v>5520.9535546289699</v>
      </c>
      <c r="S10">
        <v>5542.8469227110154</v>
      </c>
      <c r="T10">
        <f t="shared" si="0"/>
        <v>21.893368082045527</v>
      </c>
      <c r="U10" s="43" t="s">
        <v>70</v>
      </c>
    </row>
    <row r="11" spans="1:21" x14ac:dyDescent="0.25">
      <c r="B11" s="46"/>
      <c r="C11" s="46"/>
      <c r="D11" s="46"/>
      <c r="I11" s="43"/>
      <c r="M11" s="43" t="s">
        <v>233</v>
      </c>
      <c r="N11">
        <f>J19</f>
        <v>5572.1000545953693</v>
      </c>
      <c r="O11">
        <v>5580.9387729387399</v>
      </c>
      <c r="P11">
        <f>K19</f>
        <v>5476.6212147416854</v>
      </c>
      <c r="R11">
        <v>5501.8031699143821</v>
      </c>
      <c r="S11">
        <v>5543.6108999526805</v>
      </c>
      <c r="T11">
        <f t="shared" si="0"/>
        <v>41.807730038298359</v>
      </c>
      <c r="U11" s="43" t="s">
        <v>119</v>
      </c>
    </row>
    <row r="12" spans="1:21" x14ac:dyDescent="0.25">
      <c r="B12" s="46"/>
      <c r="C12">
        <v>3.0794268101187665E-7</v>
      </c>
      <c r="D12">
        <v>7.3164922569235458E-4</v>
      </c>
      <c r="F12" s="46" t="s">
        <v>245</v>
      </c>
      <c r="I12" s="46"/>
      <c r="M12" s="43" t="s">
        <v>84</v>
      </c>
      <c r="N12">
        <f>J61</f>
        <v>5531.0970565860071</v>
      </c>
      <c r="O12">
        <v>5580.9387729387399</v>
      </c>
      <c r="P12">
        <f>K61</f>
        <v>5526.0203753606838</v>
      </c>
      <c r="R12">
        <v>5497.284556276154</v>
      </c>
      <c r="S12">
        <v>5566.6559097722411</v>
      </c>
      <c r="T12">
        <f t="shared" si="0"/>
        <v>69.371353496087067</v>
      </c>
      <c r="U12" s="59" t="s">
        <v>230</v>
      </c>
    </row>
    <row r="13" spans="1:21" x14ac:dyDescent="0.25">
      <c r="B13" s="46">
        <f>Analysis!$D$19</f>
        <v>6370.3379062836048</v>
      </c>
      <c r="C13" s="46">
        <v>5232.7617483788581</v>
      </c>
      <c r="D13" s="46">
        <v>7080.1412316901651</v>
      </c>
      <c r="I13" s="43" t="s">
        <v>146</v>
      </c>
      <c r="J13">
        <f>C13</f>
        <v>5232.7617483788581</v>
      </c>
      <c r="K13">
        <f>D13</f>
        <v>7080.1412316901651</v>
      </c>
      <c r="M13" s="43" t="s">
        <v>82</v>
      </c>
      <c r="N13">
        <f>J58</f>
        <v>5530.6509173268769</v>
      </c>
      <c r="O13">
        <v>5580.9387729387399</v>
      </c>
      <c r="P13">
        <f>K58</f>
        <v>5531.8262683599014</v>
      </c>
      <c r="R13">
        <v>5496.0702522212559</v>
      </c>
      <c r="S13">
        <v>5569.6816830715725</v>
      </c>
      <c r="T13">
        <f t="shared" si="0"/>
        <v>73.611430850316538</v>
      </c>
      <c r="U13" s="43" t="s">
        <v>229</v>
      </c>
    </row>
    <row r="14" spans="1:21" x14ac:dyDescent="0.25">
      <c r="B14" s="46"/>
      <c r="C14" s="46"/>
      <c r="D14" s="46"/>
      <c r="I14" s="46"/>
      <c r="M14" s="43" t="s">
        <v>91</v>
      </c>
      <c r="N14">
        <f>J46</f>
        <v>5531.0139465254133</v>
      </c>
      <c r="O14">
        <v>5580.9387729387399</v>
      </c>
      <c r="P14">
        <f>K46</f>
        <v>5531.203028963756</v>
      </c>
      <c r="R14">
        <v>5572.1000545953693</v>
      </c>
      <c r="S14">
        <v>5476.6212147416854</v>
      </c>
      <c r="T14">
        <f t="shared" si="0"/>
        <v>95.478839853683894</v>
      </c>
      <c r="U14" s="43" t="s">
        <v>233</v>
      </c>
    </row>
    <row r="15" spans="1:21" x14ac:dyDescent="0.25">
      <c r="B15" s="46"/>
      <c r="C15">
        <v>8.7611986877997441E-2</v>
      </c>
      <c r="D15">
        <v>0.1140553796167213</v>
      </c>
      <c r="F15" s="46" t="s">
        <v>245</v>
      </c>
      <c r="I15" s="46"/>
      <c r="M15" s="43" t="s">
        <v>89</v>
      </c>
      <c r="N15">
        <f>J40</f>
        <v>5535.2771501803936</v>
      </c>
      <c r="O15">
        <v>5580.9387729387399</v>
      </c>
      <c r="P15">
        <f>K40</f>
        <v>5526.4907439412655</v>
      </c>
      <c r="R15">
        <v>5577.9673720371302</v>
      </c>
      <c r="S15">
        <v>5481.7218871064406</v>
      </c>
      <c r="T15">
        <f t="shared" si="0"/>
        <v>96.245484930689599</v>
      </c>
      <c r="U15" s="43" t="s">
        <v>232</v>
      </c>
    </row>
    <row r="16" spans="1:21" x14ac:dyDescent="0.25">
      <c r="B16" s="46">
        <f>Analysis!$D$19</f>
        <v>6370.3379062836048</v>
      </c>
      <c r="C16" s="46">
        <v>5577.9673720371302</v>
      </c>
      <c r="D16" s="46">
        <v>5481.7218871064406</v>
      </c>
      <c r="I16" s="59" t="s">
        <v>104</v>
      </c>
      <c r="J16">
        <f>C16</f>
        <v>5577.9673720371302</v>
      </c>
      <c r="K16">
        <f t="shared" ref="K16" si="1">D16</f>
        <v>5481.7218871064406</v>
      </c>
      <c r="M16" s="43" t="s">
        <v>94</v>
      </c>
      <c r="N16">
        <f>J49</f>
        <v>5521.282930467486</v>
      </c>
      <c r="O16">
        <v>5580.9387729387399</v>
      </c>
      <c r="P16">
        <v>5787.3381522774444</v>
      </c>
      <c r="R16">
        <v>5463.5380322978208</v>
      </c>
      <c r="S16">
        <v>5605.5167598322105</v>
      </c>
      <c r="T16">
        <f t="shared" si="0"/>
        <v>141.97872753438969</v>
      </c>
      <c r="U16" s="43" t="s">
        <v>227</v>
      </c>
    </row>
    <row r="17" spans="2:26" x14ac:dyDescent="0.25">
      <c r="B17" s="46"/>
      <c r="C17" s="46"/>
      <c r="D17" s="46"/>
      <c r="I17" s="46"/>
      <c r="M17" s="43" t="s">
        <v>119</v>
      </c>
      <c r="N17">
        <f>J28</f>
        <v>5501.8031699143821</v>
      </c>
      <c r="O17">
        <v>5580.9387729387399</v>
      </c>
      <c r="P17">
        <f>K49</f>
        <v>5543.6108999526805</v>
      </c>
      <c r="R17">
        <v>5225.1914665288805</v>
      </c>
      <c r="S17">
        <v>5052.6896336285236</v>
      </c>
      <c r="T17">
        <f t="shared" si="0"/>
        <v>172.50183290035693</v>
      </c>
      <c r="U17" s="43" t="s">
        <v>150</v>
      </c>
    </row>
    <row r="18" spans="2:26" x14ac:dyDescent="0.25">
      <c r="B18" s="46"/>
      <c r="C18">
        <v>2.9078302217867501E-3</v>
      </c>
      <c r="D18">
        <v>9.5042560065367043E-3</v>
      </c>
      <c r="F18" s="46" t="s">
        <v>245</v>
      </c>
      <c r="I18" s="46"/>
      <c r="M18" s="43" t="s">
        <v>70</v>
      </c>
      <c r="N18">
        <f>J10</f>
        <v>5520.9535546289699</v>
      </c>
      <c r="O18">
        <v>5580.9387729387399</v>
      </c>
      <c r="P18">
        <f>K10</f>
        <v>5542.8469227110154</v>
      </c>
      <c r="R18">
        <v>5068.9392509307909</v>
      </c>
      <c r="S18">
        <v>5248.8429759923047</v>
      </c>
      <c r="T18">
        <f t="shared" si="0"/>
        <v>179.9037250615138</v>
      </c>
      <c r="U18" s="43" t="s">
        <v>149</v>
      </c>
    </row>
    <row r="19" spans="2:26" x14ac:dyDescent="0.25">
      <c r="B19" s="46">
        <f>Analysis!$D$19</f>
        <v>6370.3379062836048</v>
      </c>
      <c r="C19" s="46">
        <v>5572.1000545953693</v>
      </c>
      <c r="D19" s="46">
        <v>5476.6212147416854</v>
      </c>
      <c r="I19" s="59" t="s">
        <v>105</v>
      </c>
      <c r="J19">
        <f>C19</f>
        <v>5572.1000545953693</v>
      </c>
      <c r="K19">
        <f t="shared" ref="K19" si="2">D19</f>
        <v>5476.6212147416854</v>
      </c>
      <c r="M19" s="43" t="s">
        <v>234</v>
      </c>
      <c r="N19">
        <f>J22</f>
        <v>5893.5226244636069</v>
      </c>
      <c r="O19">
        <v>5580.9387729387399</v>
      </c>
      <c r="P19">
        <f>K22</f>
        <v>4970.0827890882811</v>
      </c>
      <c r="R19">
        <v>5729.5404110093123</v>
      </c>
      <c r="S19">
        <v>5471.0150843207466</v>
      </c>
      <c r="T19">
        <f t="shared" si="0"/>
        <v>258.52532668856566</v>
      </c>
      <c r="U19" s="43" t="s">
        <v>231</v>
      </c>
    </row>
    <row r="20" spans="2:26" x14ac:dyDescent="0.25">
      <c r="B20" s="46"/>
      <c r="C20" s="46"/>
      <c r="D20" s="46"/>
      <c r="I20" s="46"/>
      <c r="M20" s="59" t="s">
        <v>230</v>
      </c>
      <c r="N20">
        <f>J25</f>
        <v>5497.284556276154</v>
      </c>
      <c r="O20">
        <v>5580.9387729387399</v>
      </c>
      <c r="P20">
        <f>K25</f>
        <v>5566.6559097722411</v>
      </c>
      <c r="R20">
        <v>5521.282930467486</v>
      </c>
      <c r="S20">
        <v>5787.3381522774444</v>
      </c>
      <c r="T20">
        <f t="shared" si="0"/>
        <v>266.05522180995831</v>
      </c>
      <c r="U20" s="43" t="s">
        <v>94</v>
      </c>
    </row>
    <row r="21" spans="2:26" x14ac:dyDescent="0.25">
      <c r="B21" s="46"/>
      <c r="C21">
        <v>6.9739081311566127E-4</v>
      </c>
      <c r="D21">
        <v>4.8348548695892335E-3</v>
      </c>
      <c r="F21" s="46" t="s">
        <v>245</v>
      </c>
      <c r="I21" s="46"/>
      <c r="M21" s="43" t="s">
        <v>229</v>
      </c>
      <c r="N21">
        <f>J37</f>
        <v>5496.0702522212559</v>
      </c>
      <c r="O21">
        <v>5580.9387729387399</v>
      </c>
      <c r="P21">
        <f>K37</f>
        <v>5569.6816830715725</v>
      </c>
      <c r="R21">
        <v>4200.8459117043394</v>
      </c>
      <c r="S21">
        <v>4963.4585629730773</v>
      </c>
      <c r="T21">
        <f t="shared" si="0"/>
        <v>762.61265126873786</v>
      </c>
      <c r="U21" s="43" t="s">
        <v>152</v>
      </c>
    </row>
    <row r="22" spans="2:26" x14ac:dyDescent="0.25">
      <c r="B22" s="46">
        <f>Analysis!$D$19</f>
        <v>6370.3379062836048</v>
      </c>
      <c r="C22" s="46">
        <v>5893.5226244636069</v>
      </c>
      <c r="D22" s="46">
        <v>4970.0827890882811</v>
      </c>
      <c r="I22" s="43" t="s">
        <v>106</v>
      </c>
      <c r="J22">
        <f>C22</f>
        <v>5893.5226244636069</v>
      </c>
      <c r="K22">
        <f t="shared" ref="K22" si="3">D22</f>
        <v>4970.0827890882811</v>
      </c>
      <c r="M22" s="43" t="s">
        <v>148</v>
      </c>
      <c r="N22">
        <f>J7</f>
        <v>12138.374835639243</v>
      </c>
      <c r="O22">
        <f>K7</f>
        <v>4832.7304142178336</v>
      </c>
      <c r="P22">
        <f>K7</f>
        <v>4832.7304142178336</v>
      </c>
      <c r="R22">
        <v>5893.5226244636069</v>
      </c>
      <c r="S22">
        <v>4970.0827890882811</v>
      </c>
      <c r="T22">
        <f t="shared" si="0"/>
        <v>923.43983537532586</v>
      </c>
      <c r="U22" s="43" t="s">
        <v>234</v>
      </c>
    </row>
    <row r="23" spans="2:26" x14ac:dyDescent="0.25">
      <c r="B23" s="46"/>
      <c r="C23" s="46"/>
      <c r="D23" s="46"/>
      <c r="I23" s="46"/>
      <c r="M23" s="43" t="s">
        <v>147</v>
      </c>
      <c r="N23">
        <f>J13</f>
        <v>5232.7617483788581</v>
      </c>
      <c r="O23">
        <v>5580.9387729387399</v>
      </c>
      <c r="P23">
        <f>K13</f>
        <v>7080.1412316901651</v>
      </c>
      <c r="R23">
        <v>5025.9392200308102</v>
      </c>
      <c r="S23">
        <v>6254.1246350485953</v>
      </c>
      <c r="T23">
        <f t="shared" si="0"/>
        <v>1228.1854150177851</v>
      </c>
      <c r="U23" s="43" t="s">
        <v>120</v>
      </c>
    </row>
    <row r="24" spans="2:26" x14ac:dyDescent="0.25">
      <c r="B24" s="46"/>
      <c r="C24">
        <v>8.6948564607198922E-2</v>
      </c>
      <c r="D24">
        <v>0.10607439798833918</v>
      </c>
      <c r="F24" s="46" t="s">
        <v>245</v>
      </c>
      <c r="I24" s="46"/>
      <c r="M24" s="43" t="s">
        <v>227</v>
      </c>
      <c r="N24">
        <f>J43</f>
        <v>5463.5380322978208</v>
      </c>
      <c r="O24">
        <v>5580.9387729387399</v>
      </c>
      <c r="P24">
        <f>K43</f>
        <v>5605.5167598322105</v>
      </c>
      <c r="R24">
        <v>5232.7617483788581</v>
      </c>
      <c r="S24">
        <v>7080.1412316901651</v>
      </c>
      <c r="T24">
        <f t="shared" si="0"/>
        <v>1847.379483311307</v>
      </c>
      <c r="U24" s="43" t="s">
        <v>147</v>
      </c>
    </row>
    <row r="25" spans="2:26" x14ac:dyDescent="0.25">
      <c r="B25" s="46">
        <f>Analysis!$D$19</f>
        <v>6370.3379062836048</v>
      </c>
      <c r="C25" s="46">
        <v>5497.284556276154</v>
      </c>
      <c r="D25" s="46">
        <v>5566.6559097722411</v>
      </c>
      <c r="I25" s="59" t="s">
        <v>107</v>
      </c>
      <c r="J25">
        <f>C25</f>
        <v>5497.284556276154</v>
      </c>
      <c r="K25">
        <f t="shared" ref="K25" si="4">D25</f>
        <v>5566.6559097722411</v>
      </c>
      <c r="M25" s="43" t="s">
        <v>120</v>
      </c>
      <c r="N25">
        <f>J31</f>
        <v>5025.9392200308102</v>
      </c>
      <c r="O25">
        <v>5580.9387729387399</v>
      </c>
      <c r="P25">
        <f>K31</f>
        <v>6254.1246350485953</v>
      </c>
      <c r="R25">
        <v>6409.9558907046467</v>
      </c>
      <c r="S25">
        <v>4249.3342708721184</v>
      </c>
      <c r="T25">
        <f t="shared" si="0"/>
        <v>2160.6216198325283</v>
      </c>
      <c r="U25" s="43" t="s">
        <v>228</v>
      </c>
    </row>
    <row r="26" spans="2:26" x14ac:dyDescent="0.25">
      <c r="B26" s="46"/>
      <c r="C26" s="46"/>
      <c r="D26" s="46"/>
      <c r="I26" s="46"/>
      <c r="M26" s="43" t="s">
        <v>225</v>
      </c>
      <c r="N26">
        <f>J34</f>
        <v>3397.6823201069396</v>
      </c>
      <c r="O26">
        <v>5580.9387729387399</v>
      </c>
      <c r="P26">
        <f>K34</f>
        <v>8251.3818302259588</v>
      </c>
      <c r="R26">
        <v>3397.6823201069396</v>
      </c>
      <c r="S26">
        <v>8251.3818302259588</v>
      </c>
      <c r="T26">
        <f t="shared" si="0"/>
        <v>4853.6995101190187</v>
      </c>
      <c r="U26" s="43" t="s">
        <v>225</v>
      </c>
    </row>
    <row r="27" spans="2:26" x14ac:dyDescent="0.25">
      <c r="B27" s="46"/>
      <c r="C27">
        <v>1.0175452864668935E-3</v>
      </c>
      <c r="D27">
        <v>4.0915041219418136E-3</v>
      </c>
      <c r="F27" s="46" t="s">
        <v>245</v>
      </c>
      <c r="I27" s="46"/>
      <c r="M27" s="43" t="s">
        <v>149</v>
      </c>
      <c r="N27">
        <f>J64</f>
        <v>5068.9392509307909</v>
      </c>
      <c r="P27">
        <f>K64</f>
        <v>5248.8429759923047</v>
      </c>
      <c r="R27">
        <v>12138.374835639243</v>
      </c>
      <c r="S27">
        <v>4832.7304142178336</v>
      </c>
      <c r="T27">
        <f t="shared" si="0"/>
        <v>7305.6444214214089</v>
      </c>
      <c r="U27" s="43" t="s">
        <v>148</v>
      </c>
    </row>
    <row r="28" spans="2:26" x14ac:dyDescent="0.25">
      <c r="B28" s="46">
        <f>Analysis!$D$19</f>
        <v>6370.3379062836048</v>
      </c>
      <c r="C28" s="46">
        <v>5501.8031699143821</v>
      </c>
      <c r="D28" s="46">
        <v>5572.1890009323288</v>
      </c>
      <c r="I28" s="59" t="s">
        <v>108</v>
      </c>
      <c r="J28">
        <f>C28</f>
        <v>5501.8031699143821</v>
      </c>
      <c r="K28">
        <f t="shared" ref="K28" si="5">D28</f>
        <v>5572.1890009323288</v>
      </c>
    </row>
    <row r="29" spans="2:26" x14ac:dyDescent="0.25">
      <c r="B29" s="46"/>
      <c r="C29" s="46"/>
      <c r="D29" s="46"/>
      <c r="I29" s="46"/>
    </row>
    <row r="30" spans="2:26" x14ac:dyDescent="0.25">
      <c r="B30" s="46"/>
      <c r="C30">
        <v>1.0175452864668935E-3</v>
      </c>
      <c r="D30">
        <v>4.0915041219418136E-3</v>
      </c>
      <c r="F30" s="46" t="s">
        <v>245</v>
      </c>
      <c r="I30" s="46"/>
    </row>
    <row r="31" spans="2:26" x14ac:dyDescent="0.25">
      <c r="B31" s="46">
        <f>Analysis!$D$19</f>
        <v>6370.3379062836048</v>
      </c>
      <c r="C31" s="46">
        <v>5025.9392200308102</v>
      </c>
      <c r="D31" s="46">
        <v>6254.1246350485953</v>
      </c>
      <c r="I31" s="43" t="s">
        <v>109</v>
      </c>
      <c r="J31">
        <f>C31</f>
        <v>5025.9392200308102</v>
      </c>
      <c r="K31">
        <f t="shared" ref="K31" si="6">D31</f>
        <v>6254.1246350485953</v>
      </c>
    </row>
    <row r="32" spans="2:26" s="144" customFormat="1" x14ac:dyDescent="0.25">
      <c r="B32" s="46"/>
      <c r="C32" s="46"/>
      <c r="D32" s="46"/>
      <c r="E32"/>
      <c r="F32"/>
      <c r="G32"/>
      <c r="I32" s="46"/>
      <c r="J32"/>
      <c r="K32"/>
      <c r="M32"/>
      <c r="N32"/>
      <c r="O32"/>
      <c r="P32"/>
      <c r="Q32"/>
      <c r="R32"/>
      <c r="S32"/>
      <c r="T32"/>
      <c r="U32"/>
      <c r="V32"/>
      <c r="W32"/>
      <c r="X32"/>
      <c r="Y32"/>
      <c r="Z32"/>
    </row>
    <row r="33" spans="2:26" s="144" customFormat="1" x14ac:dyDescent="0.25">
      <c r="B33" s="46"/>
      <c r="C33">
        <v>52.836464104595422</v>
      </c>
      <c r="D33">
        <v>142.93395524673753</v>
      </c>
      <c r="E33"/>
      <c r="F33" s="43" t="s">
        <v>249</v>
      </c>
      <c r="G33"/>
      <c r="I33" s="46"/>
      <c r="J33"/>
      <c r="K33"/>
      <c r="M33"/>
      <c r="N33"/>
      <c r="O33"/>
      <c r="P33"/>
      <c r="Q33"/>
      <c r="R33"/>
      <c r="S33"/>
      <c r="T33"/>
      <c r="U33"/>
      <c r="V33"/>
      <c r="W33"/>
      <c r="X33"/>
      <c r="Y33"/>
      <c r="Z33"/>
    </row>
    <row r="34" spans="2:26" s="144" customFormat="1" x14ac:dyDescent="0.25">
      <c r="B34" s="46">
        <f>Analysis!$D$19</f>
        <v>6370.3379062836048</v>
      </c>
      <c r="C34" s="46">
        <v>3397.6823201069396</v>
      </c>
      <c r="D34" s="46">
        <v>8251.3818302259588</v>
      </c>
      <c r="E34"/>
      <c r="F34"/>
      <c r="G34"/>
      <c r="I34" s="43" t="s">
        <v>76</v>
      </c>
      <c r="J34">
        <f>C34</f>
        <v>3397.6823201069396</v>
      </c>
      <c r="K34">
        <f t="shared" ref="K34" si="7">D34</f>
        <v>8251.3818302259588</v>
      </c>
      <c r="M34"/>
      <c r="N34"/>
      <c r="O34"/>
      <c r="P34"/>
      <c r="Q34"/>
      <c r="R34"/>
      <c r="S34"/>
      <c r="T34"/>
      <c r="U34"/>
      <c r="V34"/>
      <c r="W34"/>
      <c r="X34"/>
      <c r="Y34"/>
      <c r="Z34"/>
    </row>
    <row r="35" spans="2:26" s="144" customFormat="1" x14ac:dyDescent="0.25">
      <c r="B35" s="46"/>
      <c r="C35" s="46"/>
      <c r="D35" s="46"/>
      <c r="E35"/>
      <c r="F35"/>
      <c r="G35"/>
      <c r="I35" s="46"/>
      <c r="J35"/>
      <c r="K35"/>
      <c r="M35"/>
      <c r="N35"/>
      <c r="O35"/>
      <c r="P35"/>
      <c r="Q35"/>
      <c r="R35"/>
      <c r="S35"/>
      <c r="T35"/>
      <c r="U35"/>
      <c r="V35"/>
      <c r="W35"/>
      <c r="X35"/>
      <c r="Y35"/>
      <c r="Z35"/>
    </row>
    <row r="36" spans="2:26" s="144" customFormat="1" x14ac:dyDescent="0.25">
      <c r="B36" s="46"/>
      <c r="C36">
        <v>97.636789501107756</v>
      </c>
      <c r="D36">
        <v>144.63473730378652</v>
      </c>
      <c r="E36"/>
      <c r="F36" s="43" t="s">
        <v>249</v>
      </c>
      <c r="G36"/>
      <c r="I36" s="46"/>
      <c r="J36"/>
      <c r="K36"/>
      <c r="M36"/>
      <c r="N36"/>
      <c r="O36"/>
      <c r="P36"/>
      <c r="Q36"/>
      <c r="R36"/>
      <c r="S36"/>
      <c r="T36"/>
      <c r="U36"/>
      <c r="V36"/>
      <c r="W36"/>
      <c r="X36"/>
      <c r="Y36"/>
      <c r="Z36"/>
    </row>
    <row r="37" spans="2:26" s="144" customFormat="1" x14ac:dyDescent="0.25">
      <c r="B37" s="46">
        <f>Analysis!$D$19</f>
        <v>6370.3379062836048</v>
      </c>
      <c r="C37" s="46">
        <v>5496.0702522212559</v>
      </c>
      <c r="D37" s="46">
        <v>5569.6816830715725</v>
      </c>
      <c r="E37"/>
      <c r="F37"/>
      <c r="G37"/>
      <c r="I37" s="43" t="s">
        <v>85</v>
      </c>
      <c r="J37">
        <f>C37</f>
        <v>5496.0702522212559</v>
      </c>
      <c r="K37">
        <f t="shared" ref="K37" si="8">D37</f>
        <v>5569.6816830715725</v>
      </c>
      <c r="M37"/>
      <c r="N37"/>
      <c r="O37"/>
      <c r="P37"/>
      <c r="Q37"/>
      <c r="R37"/>
      <c r="S37"/>
      <c r="T37"/>
      <c r="U37"/>
      <c r="V37"/>
      <c r="W37"/>
      <c r="X37"/>
      <c r="Y37"/>
      <c r="Z37"/>
    </row>
    <row r="38" spans="2:26" s="144" customFormat="1" x14ac:dyDescent="0.25">
      <c r="B38" s="46"/>
      <c r="C38" s="46"/>
      <c r="D38" s="46"/>
      <c r="E38"/>
      <c r="F38"/>
      <c r="G38"/>
      <c r="I38" s="46"/>
      <c r="J38"/>
      <c r="K38"/>
      <c r="M38"/>
      <c r="N38"/>
      <c r="O38"/>
      <c r="P38"/>
      <c r="Q38"/>
      <c r="R38"/>
      <c r="S38"/>
      <c r="T38"/>
      <c r="U38"/>
      <c r="V38"/>
      <c r="W38"/>
      <c r="X38"/>
      <c r="Y38"/>
      <c r="Z38"/>
    </row>
    <row r="39" spans="2:26" s="144" customFormat="1" x14ac:dyDescent="0.25">
      <c r="B39" s="46"/>
      <c r="C39">
        <v>445.52161148714993</v>
      </c>
      <c r="D39">
        <v>660.92749461179687</v>
      </c>
      <c r="E39"/>
      <c r="F39" s="43" t="s">
        <v>249</v>
      </c>
      <c r="G39"/>
      <c r="I39" s="46"/>
      <c r="J39"/>
      <c r="K39"/>
      <c r="M39"/>
      <c r="N39"/>
      <c r="O39"/>
      <c r="P39"/>
      <c r="Q39"/>
      <c r="R39"/>
      <c r="S39"/>
      <c r="T39"/>
      <c r="U39"/>
      <c r="V39"/>
      <c r="W39"/>
      <c r="X39"/>
      <c r="Y39"/>
      <c r="Z39"/>
    </row>
    <row r="40" spans="2:26" s="144" customFormat="1" x14ac:dyDescent="0.25">
      <c r="B40" s="46">
        <f>Analysis!$D$19</f>
        <v>6370.3379062836048</v>
      </c>
      <c r="C40" s="46">
        <v>5535.2771501803936</v>
      </c>
      <c r="D40" s="46">
        <v>5526.4907439412655</v>
      </c>
      <c r="E40"/>
      <c r="F40"/>
      <c r="G40"/>
      <c r="I40" s="43" t="s">
        <v>86</v>
      </c>
      <c r="J40">
        <f>C40</f>
        <v>5535.2771501803936</v>
      </c>
      <c r="K40">
        <f t="shared" ref="K40" si="9">D40</f>
        <v>5526.4907439412655</v>
      </c>
      <c r="M40"/>
      <c r="N40"/>
      <c r="O40"/>
      <c r="P40"/>
      <c r="Q40"/>
      <c r="R40"/>
      <c r="S40"/>
      <c r="T40"/>
      <c r="U40"/>
      <c r="V40"/>
      <c r="W40"/>
      <c r="X40"/>
      <c r="Y40"/>
      <c r="Z40"/>
    </row>
    <row r="41" spans="2:26" s="144" customFormat="1" x14ac:dyDescent="0.25">
      <c r="B41" s="46"/>
      <c r="C41" s="46"/>
      <c r="D41" s="46"/>
      <c r="E41"/>
      <c r="F41"/>
      <c r="G41"/>
      <c r="I41" s="46"/>
      <c r="J41"/>
      <c r="K41"/>
      <c r="M41"/>
      <c r="N41"/>
      <c r="O41"/>
      <c r="P41"/>
      <c r="Q41"/>
      <c r="R41"/>
      <c r="S41"/>
      <c r="T41"/>
      <c r="U41"/>
      <c r="V41"/>
      <c r="W41"/>
      <c r="X41"/>
      <c r="Y41"/>
      <c r="Z41"/>
    </row>
    <row r="42" spans="2:26" s="144" customFormat="1" x14ac:dyDescent="0.25">
      <c r="B42" s="46"/>
      <c r="C42">
        <v>7430.5128185355989</v>
      </c>
      <c r="D42">
        <v>11006.274716888769</v>
      </c>
      <c r="E42"/>
      <c r="F42" s="43" t="s">
        <v>249</v>
      </c>
      <c r="G42"/>
      <c r="I42" s="46"/>
      <c r="J42"/>
      <c r="K42"/>
      <c r="M42"/>
      <c r="N42"/>
      <c r="O42"/>
      <c r="P42"/>
      <c r="Q42"/>
      <c r="R42"/>
      <c r="S42"/>
      <c r="T42"/>
      <c r="U42"/>
      <c r="V42"/>
      <c r="W42"/>
      <c r="X42"/>
      <c r="Y42"/>
      <c r="Z42"/>
    </row>
    <row r="43" spans="2:26" s="144" customFormat="1" x14ac:dyDescent="0.25">
      <c r="B43" s="46">
        <f>Analysis!$D$19</f>
        <v>6370.3379062836048</v>
      </c>
      <c r="C43" s="46">
        <v>5463.5380322978208</v>
      </c>
      <c r="D43" s="46">
        <v>5605.5167598322105</v>
      </c>
      <c r="E43"/>
      <c r="F43"/>
      <c r="G43"/>
      <c r="I43" s="43" t="s">
        <v>87</v>
      </c>
      <c r="J43">
        <f>C43</f>
        <v>5463.5380322978208</v>
      </c>
      <c r="K43">
        <f t="shared" ref="K43" si="10">D43</f>
        <v>5605.5167598322105</v>
      </c>
      <c r="M43"/>
      <c r="N43"/>
      <c r="O43"/>
      <c r="P43"/>
      <c r="Q43"/>
      <c r="R43"/>
      <c r="S43"/>
      <c r="T43"/>
      <c r="U43"/>
      <c r="V43"/>
      <c r="W43"/>
      <c r="X43"/>
      <c r="Y43"/>
      <c r="Z43"/>
    </row>
    <row r="44" spans="2:26" x14ac:dyDescent="0.25">
      <c r="B44" s="46"/>
      <c r="C44" s="46"/>
      <c r="D44" s="46"/>
      <c r="I44" s="46"/>
    </row>
    <row r="45" spans="2:26" x14ac:dyDescent="0.25">
      <c r="B45" s="46"/>
      <c r="C45">
        <v>57.158640335259513</v>
      </c>
      <c r="D45">
        <v>154.62636794678653</v>
      </c>
      <c r="F45" s="43" t="s">
        <v>249</v>
      </c>
      <c r="I45" s="46"/>
    </row>
    <row r="46" spans="2:26" x14ac:dyDescent="0.25">
      <c r="B46" s="46">
        <f>Analysis!$D$19</f>
        <v>6370.3379062836048</v>
      </c>
      <c r="C46" s="46">
        <v>5531.0139465254133</v>
      </c>
      <c r="D46" s="46">
        <v>5531.203028963756</v>
      </c>
      <c r="I46" s="43" t="s">
        <v>92</v>
      </c>
      <c r="J46">
        <f>C46</f>
        <v>5531.0139465254133</v>
      </c>
      <c r="K46">
        <f t="shared" ref="K46" si="11">D46</f>
        <v>5531.203028963756</v>
      </c>
    </row>
    <row r="47" spans="2:26" x14ac:dyDescent="0.25">
      <c r="B47" s="46"/>
      <c r="C47" s="46"/>
      <c r="D47" s="46"/>
      <c r="I47" s="46"/>
    </row>
    <row r="48" spans="2:26" x14ac:dyDescent="0.25">
      <c r="B48" s="46"/>
      <c r="C48">
        <v>14.289660083814878</v>
      </c>
      <c r="D48">
        <v>38.656591986696633</v>
      </c>
      <c r="F48" s="43" t="s">
        <v>249</v>
      </c>
      <c r="I48" s="46"/>
    </row>
    <row r="49" spans="2:11" x14ac:dyDescent="0.25">
      <c r="B49" s="46">
        <f>Analysis!$D$19</f>
        <v>6370.3379062836048</v>
      </c>
      <c r="C49" s="46">
        <v>5521.282930467486</v>
      </c>
      <c r="D49" s="46">
        <v>5543.6108999526805</v>
      </c>
      <c r="I49" s="43" t="s">
        <v>93</v>
      </c>
      <c r="J49">
        <f>C49</f>
        <v>5521.282930467486</v>
      </c>
      <c r="K49">
        <f t="shared" ref="K49" si="12">D49</f>
        <v>5543.6108999526805</v>
      </c>
    </row>
    <row r="50" spans="2:11" x14ac:dyDescent="0.25">
      <c r="B50" s="46"/>
      <c r="C50" s="46"/>
      <c r="D50" s="46"/>
      <c r="I50" s="46"/>
    </row>
    <row r="51" spans="2:11" x14ac:dyDescent="0.25">
      <c r="B51" s="46"/>
      <c r="C51">
        <v>0.56999999999999995</v>
      </c>
      <c r="D51">
        <v>0.89</v>
      </c>
      <c r="F51" s="43" t="s">
        <v>246</v>
      </c>
      <c r="I51" s="46"/>
    </row>
    <row r="52" spans="2:11" x14ac:dyDescent="0.25">
      <c r="B52" s="46">
        <f>Analysis!$D$19</f>
        <v>6370.3379062836048</v>
      </c>
      <c r="C52" s="46">
        <v>6409.9558907046467</v>
      </c>
      <c r="D52" s="46">
        <v>4249.3342708721184</v>
      </c>
      <c r="I52" s="43" t="s">
        <v>77</v>
      </c>
      <c r="J52">
        <f>C52</f>
        <v>6409.9558907046467</v>
      </c>
      <c r="K52">
        <f t="shared" ref="K52" si="13">D52</f>
        <v>4249.3342708721184</v>
      </c>
    </row>
    <row r="53" spans="2:11" x14ac:dyDescent="0.25">
      <c r="B53" s="46"/>
      <c r="C53" s="46"/>
      <c r="D53" s="46"/>
      <c r="I53" s="46"/>
    </row>
    <row r="54" spans="2:11" x14ac:dyDescent="0.25">
      <c r="B54" s="46"/>
      <c r="C54">
        <v>0.32600000000000001</v>
      </c>
      <c r="D54">
        <v>0.65</v>
      </c>
      <c r="F54" s="43" t="s">
        <v>247</v>
      </c>
      <c r="I54" s="46"/>
    </row>
    <row r="55" spans="2:11" x14ac:dyDescent="0.25">
      <c r="B55" s="46">
        <f>Analysis!$D$19</f>
        <v>6370.3379062836048</v>
      </c>
      <c r="C55" s="46">
        <v>5729.5404110093123</v>
      </c>
      <c r="D55" s="46">
        <v>5471.0150843207466</v>
      </c>
      <c r="I55" s="43" t="s">
        <v>79</v>
      </c>
      <c r="J55">
        <f>C55</f>
        <v>5729.5404110093123</v>
      </c>
      <c r="K55">
        <f t="shared" ref="K55" si="14">D55</f>
        <v>5471.0150843207466</v>
      </c>
    </row>
    <row r="56" spans="2:11" x14ac:dyDescent="0.25">
      <c r="B56" s="46"/>
      <c r="C56" s="46"/>
      <c r="D56" s="46"/>
      <c r="I56" s="46"/>
    </row>
    <row r="57" spans="2:11" x14ac:dyDescent="0.25">
      <c r="B57" s="46"/>
      <c r="C57">
        <v>0.32600000000000001</v>
      </c>
      <c r="D57">
        <v>0.65</v>
      </c>
      <c r="F57" s="43" t="s">
        <v>247</v>
      </c>
      <c r="I57" s="46"/>
    </row>
    <row r="58" spans="2:11" x14ac:dyDescent="0.25">
      <c r="B58" s="46">
        <f>Analysis!$D$19</f>
        <v>6370.3379062836048</v>
      </c>
      <c r="C58" s="46">
        <v>5530.6509173268769</v>
      </c>
      <c r="D58" s="46">
        <v>5531.8262683599014</v>
      </c>
      <c r="I58" s="43" t="s">
        <v>80</v>
      </c>
      <c r="J58">
        <f>C58</f>
        <v>5530.6509173268769</v>
      </c>
      <c r="K58">
        <f t="shared" ref="K58" si="15">D58</f>
        <v>5531.8262683599014</v>
      </c>
    </row>
    <row r="59" spans="2:11" x14ac:dyDescent="0.25">
      <c r="B59" s="46"/>
      <c r="C59" s="46"/>
      <c r="D59" s="46"/>
      <c r="I59" s="46"/>
    </row>
    <row r="60" spans="2:11" x14ac:dyDescent="0.25">
      <c r="B60" s="46"/>
      <c r="C60">
        <v>0.32600000000000001</v>
      </c>
      <c r="D60">
        <v>0.59</v>
      </c>
      <c r="F60" s="43" t="s">
        <v>248</v>
      </c>
      <c r="I60" s="46"/>
    </row>
    <row r="61" spans="2:11" x14ac:dyDescent="0.25">
      <c r="B61" s="46">
        <f>Analysis!$D$19</f>
        <v>6370.3379062836048</v>
      </c>
      <c r="C61" s="46">
        <v>5531.0970565860071</v>
      </c>
      <c r="D61" s="46">
        <v>5526.0203753606838</v>
      </c>
      <c r="I61" s="43" t="s">
        <v>83</v>
      </c>
      <c r="J61">
        <f>C61</f>
        <v>5531.0970565860071</v>
      </c>
      <c r="K61">
        <f t="shared" ref="K61" si="16">D61</f>
        <v>5526.0203753606838</v>
      </c>
    </row>
    <row r="62" spans="2:11" x14ac:dyDescent="0.25">
      <c r="B62" s="46"/>
      <c r="C62" s="46"/>
      <c r="D62" s="46"/>
      <c r="I62" s="46"/>
    </row>
    <row r="63" spans="2:11" x14ac:dyDescent="0.25">
      <c r="B63" s="46"/>
      <c r="C63">
        <v>1.4072005848660446E-2</v>
      </c>
      <c r="D63">
        <v>7.1409948660400846E-2</v>
      </c>
      <c r="F63" s="46" t="s">
        <v>245</v>
      </c>
      <c r="I63" s="46"/>
    </row>
    <row r="64" spans="2:11" x14ac:dyDescent="0.25">
      <c r="B64" s="46">
        <f>Analysis!$D$19</f>
        <v>6370.3379062836048</v>
      </c>
      <c r="C64" s="46">
        <v>5068.9392509307909</v>
      </c>
      <c r="D64" s="46">
        <v>5248.8429759923047</v>
      </c>
      <c r="I64" s="46" t="s">
        <v>122</v>
      </c>
      <c r="J64">
        <f>C64</f>
        <v>5068.9392509307909</v>
      </c>
      <c r="K64">
        <f t="shared" ref="K64" si="17">D64</f>
        <v>5248.8429759923047</v>
      </c>
    </row>
    <row r="65" spans="1:11" x14ac:dyDescent="0.25">
      <c r="B65" s="46"/>
      <c r="C65" s="46"/>
      <c r="D65" s="46"/>
      <c r="I65" s="46"/>
    </row>
    <row r="66" spans="1:11" x14ac:dyDescent="0.25">
      <c r="B66" s="46"/>
      <c r="C66">
        <v>2.7415447025393798E-3</v>
      </c>
      <c r="D66">
        <v>7.2084319449327361E-2</v>
      </c>
      <c r="F66" s="46" t="s">
        <v>245</v>
      </c>
      <c r="I66" s="46"/>
    </row>
    <row r="67" spans="1:11" x14ac:dyDescent="0.25">
      <c r="B67" s="46">
        <f>Analysis!$D$19</f>
        <v>6370.3379062836048</v>
      </c>
      <c r="C67" s="46">
        <v>5225.1914665288805</v>
      </c>
      <c r="D67" s="46">
        <v>5052.6896336285236</v>
      </c>
      <c r="I67" s="46" t="s">
        <v>123</v>
      </c>
      <c r="J67">
        <f>C67</f>
        <v>5225.1914665288805</v>
      </c>
      <c r="K67">
        <f t="shared" ref="K67" si="18">D67</f>
        <v>5052.6896336285236</v>
      </c>
    </row>
    <row r="68" spans="1:11" x14ac:dyDescent="0.25">
      <c r="B68" s="46"/>
      <c r="C68" s="46"/>
      <c r="D68" s="46"/>
      <c r="I68" s="46"/>
    </row>
    <row r="69" spans="1:11" x14ac:dyDescent="0.25">
      <c r="B69" s="46"/>
      <c r="C69">
        <v>6.5218777298474553E-5</v>
      </c>
      <c r="D69">
        <v>2.9480774202136351E-2</v>
      </c>
      <c r="F69" s="46" t="s">
        <v>245</v>
      </c>
      <c r="I69" s="46"/>
    </row>
    <row r="70" spans="1:11" x14ac:dyDescent="0.25">
      <c r="B70" s="46">
        <f>Analysis!$D$19</f>
        <v>6370.3379062836048</v>
      </c>
      <c r="C70" s="46">
        <v>4738.8944400809241</v>
      </c>
      <c r="D70" s="46">
        <v>4721.9231200928407</v>
      </c>
      <c r="I70" s="46" t="s">
        <v>129</v>
      </c>
      <c r="J70">
        <f>C70</f>
        <v>4738.8944400809241</v>
      </c>
      <c r="K70">
        <f t="shared" ref="K70" si="19">D70</f>
        <v>4721.9231200928407</v>
      </c>
    </row>
    <row r="71" spans="1:11" x14ac:dyDescent="0.25">
      <c r="B71" s="46"/>
      <c r="C71" s="46"/>
      <c r="D71" s="46"/>
      <c r="I71" s="46"/>
    </row>
    <row r="72" spans="1:11" x14ac:dyDescent="0.25">
      <c r="B72" s="46"/>
      <c r="C72">
        <v>1.899716416917717E-6</v>
      </c>
      <c r="D72">
        <v>3.0877490507135064E-2</v>
      </c>
      <c r="F72" s="46" t="s">
        <v>245</v>
      </c>
      <c r="I72" s="46"/>
    </row>
    <row r="73" spans="1:11" x14ac:dyDescent="0.25">
      <c r="A73" s="46"/>
      <c r="B73" s="46">
        <f>Analysis!$D$19</f>
        <v>6370.3379062836048</v>
      </c>
      <c r="C73" s="46">
        <v>4200.8459117043394</v>
      </c>
      <c r="D73" s="46">
        <v>4963.4585629730773</v>
      </c>
      <c r="I73" s="46" t="s">
        <v>130</v>
      </c>
      <c r="J73">
        <f>C73</f>
        <v>4200.8459117043394</v>
      </c>
      <c r="K73">
        <f>D73</f>
        <v>4963.4585629730773</v>
      </c>
    </row>
  </sheetData>
  <sortState ref="R5:U27">
    <sortCondition ref="T5:T27"/>
  </sortState>
  <dataConsolidate/>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44"/>
  <sheetViews>
    <sheetView zoomScaleNormal="100" workbookViewId="0">
      <selection activeCell="O22" sqref="O22"/>
    </sheetView>
  </sheetViews>
  <sheetFormatPr defaultRowHeight="15" x14ac:dyDescent="0.25"/>
  <cols>
    <col min="1" max="1" width="11.85546875" customWidth="1"/>
    <col min="8" max="8" width="72.140625" bestFit="1" customWidth="1"/>
    <col min="9" max="9" width="26.28515625" customWidth="1"/>
    <col min="10" max="10" width="3.28515625" style="144" customWidth="1"/>
    <col min="14" max="14" width="3.28515625" style="144" customWidth="1"/>
    <col min="15" max="15" width="55.5703125" customWidth="1"/>
    <col min="17" max="17" width="0" hidden="1" customWidth="1"/>
  </cols>
  <sheetData>
    <row r="1" spans="1:18" ht="15.75" x14ac:dyDescent="0.25">
      <c r="A1" s="41" t="s">
        <v>219</v>
      </c>
    </row>
    <row r="2" spans="1:18" s="179" customFormat="1" x14ac:dyDescent="0.25">
      <c r="J2" s="180"/>
      <c r="N2" s="180"/>
    </row>
    <row r="3" spans="1:18" x14ac:dyDescent="0.25">
      <c r="A3" s="168" t="s">
        <v>22</v>
      </c>
      <c r="J3" s="153"/>
      <c r="K3" s="168" t="s">
        <v>223</v>
      </c>
      <c r="N3" s="153"/>
    </row>
    <row r="4" spans="1:18" x14ac:dyDescent="0.25">
      <c r="A4" s="49" t="s">
        <v>73</v>
      </c>
      <c r="D4" s="168"/>
      <c r="O4" t="s">
        <v>243</v>
      </c>
      <c r="P4" s="168" t="s">
        <v>220</v>
      </c>
      <c r="Q4" t="s">
        <v>222</v>
      </c>
      <c r="R4" s="168" t="s">
        <v>221</v>
      </c>
    </row>
    <row r="5" spans="1:18" x14ac:dyDescent="0.25">
      <c r="A5" s="49"/>
      <c r="D5" s="168" t="s">
        <v>220</v>
      </c>
      <c r="E5" t="s">
        <v>222</v>
      </c>
      <c r="F5" s="168" t="s">
        <v>221</v>
      </c>
      <c r="H5" s="168" t="s">
        <v>24</v>
      </c>
      <c r="I5" s="168" t="s">
        <v>244</v>
      </c>
      <c r="K5" s="168" t="s">
        <v>220</v>
      </c>
      <c r="L5" t="s">
        <v>222</v>
      </c>
      <c r="M5" s="168" t="s">
        <v>221</v>
      </c>
      <c r="O5" s="43" t="s">
        <v>232</v>
      </c>
      <c r="P5">
        <v>5766.52277466945</v>
      </c>
      <c r="Q5">
        <v>5580.9387729387399</v>
      </c>
      <c r="R5">
        <v>4226.3671371361042</v>
      </c>
    </row>
    <row r="6" spans="1:18" x14ac:dyDescent="0.25">
      <c r="A6" s="59" t="s">
        <v>64</v>
      </c>
      <c r="D6">
        <f>BETAINV(0.025,Parameters!G19,Parameters!H19)</f>
        <v>6.1175729054658711E-4</v>
      </c>
      <c r="E6">
        <v>5.5152087638544733E-3</v>
      </c>
      <c r="F6">
        <f>BETAINV(0.975,Parameters!G19,Parameters!H19)</f>
        <v>5.308779368472849E-3</v>
      </c>
      <c r="G6" s="59" t="s">
        <v>64</v>
      </c>
      <c r="H6" s="43" t="s">
        <v>148</v>
      </c>
      <c r="I6" s="46" t="s">
        <v>245</v>
      </c>
      <c r="K6">
        <v>5354.2670444159658</v>
      </c>
      <c r="L6">
        <f>Analysis!$D$19</f>
        <v>6370.3379062836048</v>
      </c>
      <c r="M6">
        <v>7490.6956400585477</v>
      </c>
      <c r="O6" s="43" t="s">
        <v>228</v>
      </c>
      <c r="P6">
        <v>10303.534842613799</v>
      </c>
      <c r="Q6">
        <v>5580.9387729387399</v>
      </c>
      <c r="R6">
        <v>4245.0731718251363</v>
      </c>
    </row>
    <row r="7" spans="1:18" x14ac:dyDescent="0.25">
      <c r="A7" s="43" t="s">
        <v>48</v>
      </c>
      <c r="D7">
        <f>BETAINV(0.025,Parameters!G20,Parameters!H20)</f>
        <v>8.4314230541665675E-3</v>
      </c>
      <c r="E7">
        <v>1.1650857320283259E-2</v>
      </c>
      <c r="F7">
        <f>BETAINV(0.975,Parameters!G20,Parameters!H20)</f>
        <v>1.537594467930814E-2</v>
      </c>
      <c r="G7" s="43" t="s">
        <v>48</v>
      </c>
      <c r="H7" s="43" t="s">
        <v>70</v>
      </c>
      <c r="I7" s="46" t="s">
        <v>245</v>
      </c>
      <c r="K7">
        <v>5562.2970769088261</v>
      </c>
      <c r="L7">
        <f>Analysis!$D$19</f>
        <v>6370.3379062836048</v>
      </c>
      <c r="M7">
        <v>5867.9256886372987</v>
      </c>
      <c r="O7" s="43" t="s">
        <v>151</v>
      </c>
      <c r="P7">
        <v>4978.5294171467831</v>
      </c>
      <c r="Q7">
        <v>5580.9387729387399</v>
      </c>
      <c r="R7">
        <v>4985.148103249855</v>
      </c>
    </row>
    <row r="8" spans="1:18" x14ac:dyDescent="0.25">
      <c r="A8" s="43"/>
      <c r="G8" s="43"/>
      <c r="H8" s="43"/>
      <c r="I8" s="43"/>
      <c r="O8" s="43" t="s">
        <v>152</v>
      </c>
      <c r="P8">
        <v>3567.7971072428031</v>
      </c>
      <c r="Q8">
        <v>5580.9387729387399</v>
      </c>
      <c r="R8">
        <v>5085.1809414367081</v>
      </c>
    </row>
    <row r="9" spans="1:18" x14ac:dyDescent="0.25">
      <c r="A9" s="43"/>
      <c r="G9" s="43"/>
      <c r="H9" s="43"/>
      <c r="I9" s="43"/>
      <c r="O9" s="43" t="s">
        <v>150</v>
      </c>
      <c r="P9">
        <v>5312.7444275963753</v>
      </c>
      <c r="Q9">
        <v>5580.9387729387399</v>
      </c>
      <c r="R9">
        <v>5150.6669222654727</v>
      </c>
    </row>
    <row r="10" spans="1:18" x14ac:dyDescent="0.25">
      <c r="A10" s="43" t="s">
        <v>146</v>
      </c>
      <c r="D10">
        <f>BETAINV(0.025,Parameters!G23,Parameters!H23)</f>
        <v>3.0794268101187665E-7</v>
      </c>
      <c r="E10">
        <v>1.5341276249036806E-4</v>
      </c>
      <c r="F10">
        <f>BETAINV(0.975,Parameters!G23,Parameters!H23)</f>
        <v>7.3164922569235458E-4</v>
      </c>
      <c r="G10" s="43" t="s">
        <v>146</v>
      </c>
      <c r="H10" s="43" t="s">
        <v>147</v>
      </c>
      <c r="I10" s="46" t="s">
        <v>245</v>
      </c>
      <c r="K10">
        <v>5423.9553495111459</v>
      </c>
      <c r="L10">
        <f>Analysis!$D$19</f>
        <v>6370.3379062836048</v>
      </c>
      <c r="M10">
        <v>8305.7575858575856</v>
      </c>
      <c r="O10" s="43" t="s">
        <v>149</v>
      </c>
      <c r="P10">
        <v>5042.5826863709917</v>
      </c>
      <c r="Q10">
        <v>5580.9387729387399</v>
      </c>
      <c r="R10">
        <v>5229.4581903150329</v>
      </c>
    </row>
    <row r="11" spans="1:18" x14ac:dyDescent="0.25">
      <c r="A11" s="46"/>
      <c r="H11" s="50"/>
      <c r="O11" s="43" t="s">
        <v>231</v>
      </c>
      <c r="P11">
        <v>5815.3142091556501</v>
      </c>
      <c r="Q11">
        <v>5580.9387729387399</v>
      </c>
      <c r="R11">
        <v>5407.2064317942404</v>
      </c>
    </row>
    <row r="12" spans="1:18" x14ac:dyDescent="0.25">
      <c r="A12" s="49" t="s">
        <v>74</v>
      </c>
      <c r="H12" s="56"/>
      <c r="O12" s="43" t="s">
        <v>233</v>
      </c>
      <c r="P12">
        <v>5597.6273816104058</v>
      </c>
      <c r="Q12">
        <v>5580.9387729387399</v>
      </c>
      <c r="R12">
        <v>5447.9130421717646</v>
      </c>
    </row>
    <row r="13" spans="1:18" x14ac:dyDescent="0.25">
      <c r="A13" s="49" t="s">
        <v>102</v>
      </c>
      <c r="H13" s="46"/>
      <c r="O13" s="43" t="s">
        <v>84</v>
      </c>
      <c r="P13">
        <v>5584.1090850957753</v>
      </c>
      <c r="Q13">
        <v>5580.9387729387399</v>
      </c>
      <c r="R13">
        <v>5575.6176404271419</v>
      </c>
    </row>
    <row r="14" spans="1:18" x14ac:dyDescent="0.25">
      <c r="A14" s="59" t="s">
        <v>104</v>
      </c>
      <c r="D14">
        <f>BETAINV(0.025,Parameters!G27,Parameters!H27)</f>
        <v>8.7611986877997441E-2</v>
      </c>
      <c r="E14">
        <v>0.10045209288469181</v>
      </c>
      <c r="F14">
        <f>BETAINV(0.975,Parameters!G27,Parameters!H27)</f>
        <v>0.1140553796167213</v>
      </c>
      <c r="G14" s="59" t="s">
        <v>104</v>
      </c>
      <c r="H14" s="43" t="s">
        <v>57</v>
      </c>
      <c r="I14" s="46" t="s">
        <v>245</v>
      </c>
      <c r="K14">
        <v>5766.52277466945</v>
      </c>
      <c r="L14">
        <f>Analysis!$D$19</f>
        <v>6370.3379062836048</v>
      </c>
      <c r="M14">
        <v>4226.3671371361042</v>
      </c>
      <c r="O14" s="43" t="s">
        <v>82</v>
      </c>
      <c r="P14">
        <v>5585.3061818823689</v>
      </c>
      <c r="Q14">
        <v>5580.9387729387399</v>
      </c>
      <c r="R14">
        <v>5576.0639146806679</v>
      </c>
    </row>
    <row r="15" spans="1:18" x14ac:dyDescent="0.25">
      <c r="A15" s="59" t="s">
        <v>105</v>
      </c>
      <c r="D15">
        <f>BETAINV(0.025,Parameters!G28,Parameters!H28)</f>
        <v>2.9078302217867501E-3</v>
      </c>
      <c r="E15">
        <v>2.2987227351808359E-3</v>
      </c>
      <c r="F15">
        <f>BETAINV(0.975,Parameters!G28,Parameters!H28)</f>
        <v>9.5042560065367043E-3</v>
      </c>
      <c r="G15" s="59" t="s">
        <v>105</v>
      </c>
      <c r="H15" s="43" t="s">
        <v>58</v>
      </c>
      <c r="I15" s="46" t="s">
        <v>245</v>
      </c>
      <c r="K15">
        <v>5597.6273816104058</v>
      </c>
      <c r="L15">
        <f>Analysis!$D$19</f>
        <v>6370.3379062836048</v>
      </c>
      <c r="M15">
        <v>5447.9130421717646</v>
      </c>
      <c r="O15" s="43" t="s">
        <v>91</v>
      </c>
      <c r="P15">
        <v>5580.8416687764066</v>
      </c>
      <c r="Q15">
        <v>5580.9387729387399</v>
      </c>
      <c r="R15">
        <v>5582.6866478603815</v>
      </c>
    </row>
    <row r="16" spans="1:18" x14ac:dyDescent="0.25">
      <c r="A16" s="43" t="s">
        <v>106</v>
      </c>
      <c r="D16">
        <f>BETAINV(0.025,Parameters!G29,Parameters!H29)</f>
        <v>6.9739081311566127E-4</v>
      </c>
      <c r="E16">
        <v>2.2987227351808359E-3</v>
      </c>
      <c r="F16">
        <f>BETAINV(0.975,Parameters!G29,Parameters!H29)</f>
        <v>4.8348548695892335E-3</v>
      </c>
      <c r="G16" s="43" t="s">
        <v>106</v>
      </c>
      <c r="H16" s="43" t="s">
        <v>59</v>
      </c>
      <c r="I16" s="46" t="s">
        <v>245</v>
      </c>
      <c r="K16">
        <v>5841.0504655220839</v>
      </c>
      <c r="L16">
        <f>Analysis!$D$19</f>
        <v>6370.3379062836048</v>
      </c>
      <c r="M16">
        <v>7156.5287842722128</v>
      </c>
      <c r="O16" s="43" t="s">
        <v>89</v>
      </c>
      <c r="P16">
        <v>5570.0490997455372</v>
      </c>
      <c r="Q16">
        <v>5580.9387729387399</v>
      </c>
      <c r="R16">
        <v>5776.952890408993</v>
      </c>
    </row>
    <row r="17" spans="1:18" x14ac:dyDescent="0.25">
      <c r="A17" s="49" t="s">
        <v>103</v>
      </c>
      <c r="H17" s="46"/>
      <c r="O17" s="43" t="s">
        <v>94</v>
      </c>
      <c r="P17">
        <v>5569.4721407532224</v>
      </c>
      <c r="Q17">
        <v>5580.9387729387399</v>
      </c>
      <c r="R17">
        <v>5787.3381522774444</v>
      </c>
    </row>
    <row r="18" spans="1:18" x14ac:dyDescent="0.25">
      <c r="A18" s="59" t="s">
        <v>107</v>
      </c>
      <c r="D18">
        <f>BETAINV(0.025,Parameters!G31,Parameters!H31)</f>
        <v>8.6948564607198922E-2</v>
      </c>
      <c r="E18">
        <v>9.6302166627487917E-2</v>
      </c>
      <c r="F18">
        <f>BETAINV(0.975,Parameters!G31,Parameters!H31)</f>
        <v>0.10607439798833918</v>
      </c>
      <c r="G18" s="59" t="s">
        <v>107</v>
      </c>
      <c r="H18" s="43" t="s">
        <v>118</v>
      </c>
      <c r="I18" s="46" t="s">
        <v>245</v>
      </c>
      <c r="K18">
        <v>5407.634521154464</v>
      </c>
      <c r="L18">
        <f>Analysis!$D$19</f>
        <v>6370.3379062836048</v>
      </c>
      <c r="M18">
        <v>7208.896276310159</v>
      </c>
      <c r="O18" s="43" t="s">
        <v>119</v>
      </c>
      <c r="P18">
        <v>5554.5761484690665</v>
      </c>
      <c r="Q18">
        <v>5580.9387729387399</v>
      </c>
      <c r="R18">
        <v>5793.5870321799293</v>
      </c>
    </row>
    <row r="19" spans="1:18" x14ac:dyDescent="0.25">
      <c r="A19" s="59" t="s">
        <v>108</v>
      </c>
      <c r="D19">
        <f>BETAINV(0.025,Parameters!G32,Parameters!H32)</f>
        <v>1.0175452864668935E-3</v>
      </c>
      <c r="E19">
        <v>2.2987227351808359E-3</v>
      </c>
      <c r="F19">
        <f>BETAINV(0.975,Parameters!G32,Parameters!H32)</f>
        <v>4.0915041219418136E-3</v>
      </c>
      <c r="G19" s="59" t="s">
        <v>108</v>
      </c>
      <c r="H19" s="43" t="s">
        <v>119</v>
      </c>
      <c r="I19" s="46" t="s">
        <v>245</v>
      </c>
      <c r="K19">
        <v>5554.5761484690665</v>
      </c>
      <c r="L19">
        <f>Analysis!$D$19</f>
        <v>6370.3379062836048</v>
      </c>
      <c r="M19">
        <v>5793.5870321799293</v>
      </c>
      <c r="O19" s="43" t="s">
        <v>70</v>
      </c>
      <c r="P19">
        <v>5562.2970769088261</v>
      </c>
      <c r="Q19">
        <v>5580.9387729387399</v>
      </c>
      <c r="R19">
        <v>5867.9256886372987</v>
      </c>
    </row>
    <row r="20" spans="1:18" x14ac:dyDescent="0.25">
      <c r="A20" s="43" t="s">
        <v>109</v>
      </c>
      <c r="D20">
        <f>BETAINV(0.025,Parameters!G33,Parameters!H33)</f>
        <v>1.0175452864668935E-3</v>
      </c>
      <c r="E20">
        <v>2.2987227351808359E-3</v>
      </c>
      <c r="F20">
        <f>BETAINV(0.975,Parameters!G33,Parameters!H33)</f>
        <v>4.0915041219418136E-3</v>
      </c>
      <c r="G20" s="43" t="s">
        <v>109</v>
      </c>
      <c r="H20" s="43" t="s">
        <v>120</v>
      </c>
      <c r="I20" s="46" t="s">
        <v>245</v>
      </c>
      <c r="K20">
        <v>5126.1963046602559</v>
      </c>
      <c r="L20">
        <f>Analysis!$D$19</f>
        <v>6370.3379062836048</v>
      </c>
      <c r="M20">
        <v>9512.3015904936965</v>
      </c>
      <c r="O20" s="43" t="s">
        <v>234</v>
      </c>
      <c r="P20">
        <v>5841.0504655220839</v>
      </c>
      <c r="Q20">
        <v>5580.9387729387399</v>
      </c>
      <c r="R20">
        <v>7156.5287842722128</v>
      </c>
    </row>
    <row r="21" spans="1:18" x14ac:dyDescent="0.25">
      <c r="A21" s="46"/>
      <c r="H21" s="69"/>
      <c r="O21" s="59" t="s">
        <v>230</v>
      </c>
      <c r="P21">
        <v>5407.634521154464</v>
      </c>
      <c r="Q21">
        <v>5580.9387729387399</v>
      </c>
      <c r="R21">
        <v>7208.896276310159</v>
      </c>
    </row>
    <row r="22" spans="1:18" x14ac:dyDescent="0.25">
      <c r="A22" s="49" t="s">
        <v>29</v>
      </c>
      <c r="H22" s="69"/>
      <c r="O22" s="43" t="s">
        <v>229</v>
      </c>
      <c r="P22">
        <v>5486.8753611709271</v>
      </c>
      <c r="Q22">
        <v>5580.9387729387399</v>
      </c>
      <c r="R22">
        <v>7274.080184757343</v>
      </c>
    </row>
    <row r="23" spans="1:18" x14ac:dyDescent="0.25">
      <c r="A23" s="46"/>
      <c r="H23" s="46"/>
      <c r="O23" s="59" t="s">
        <v>226</v>
      </c>
      <c r="P23">
        <v>5354.2670444159658</v>
      </c>
      <c r="Q23">
        <v>5580.9387729387399</v>
      </c>
      <c r="R23">
        <v>7490.6956400585477</v>
      </c>
    </row>
    <row r="24" spans="1:18" x14ac:dyDescent="0.25">
      <c r="A24" s="43" t="s">
        <v>76</v>
      </c>
      <c r="D24">
        <f>GAMMAINV(0.025,Parameters!G37,Parameters!H37)</f>
        <v>64.543536666575051</v>
      </c>
      <c r="E24">
        <v>92.438280187714923</v>
      </c>
      <c r="F24">
        <f>GAMMAINV(0.975,Parameters!G37,Parameters!H37)</f>
        <v>174.60409468551134</v>
      </c>
      <c r="G24" s="43" t="s">
        <v>76</v>
      </c>
      <c r="H24" s="43" t="s">
        <v>169</v>
      </c>
      <c r="I24" s="43" t="s">
        <v>249</v>
      </c>
      <c r="K24">
        <v>3088.454265435199</v>
      </c>
      <c r="L24">
        <f>Analysis!$D$19</f>
        <v>6370.3379062836048</v>
      </c>
      <c r="M24">
        <v>10565.90778794485</v>
      </c>
      <c r="O24" s="43" t="s">
        <v>147</v>
      </c>
      <c r="P24">
        <v>5423.9553495111459</v>
      </c>
      <c r="Q24">
        <v>5580.9387729387399</v>
      </c>
      <c r="R24">
        <v>8305.7575858575856</v>
      </c>
    </row>
    <row r="25" spans="1:18" x14ac:dyDescent="0.25">
      <c r="A25" s="43" t="s">
        <v>85</v>
      </c>
      <c r="D25">
        <f>GAMMAINV(0.025,Parameters!G38,Parameters!H38)</f>
        <v>124.69972919905466</v>
      </c>
      <c r="E25">
        <v>120</v>
      </c>
      <c r="F25">
        <f>GAMMAINV(0.975,Parameters!G38,Parameters!H38)</f>
        <v>171.71150339663117</v>
      </c>
      <c r="G25" s="43" t="s">
        <v>85</v>
      </c>
      <c r="H25" s="43" t="s">
        <v>88</v>
      </c>
      <c r="I25" s="43" t="s">
        <v>249</v>
      </c>
      <c r="K25">
        <v>5486.8753611709271</v>
      </c>
      <c r="L25">
        <f>Analysis!$D$19</f>
        <v>6370.3379062836048</v>
      </c>
      <c r="M25">
        <v>7274.080184757343</v>
      </c>
      <c r="O25" s="43" t="s">
        <v>227</v>
      </c>
      <c r="P25">
        <v>5399.4707152805204</v>
      </c>
      <c r="Q25">
        <v>5580.9387729387399</v>
      </c>
      <c r="R25">
        <v>8847.3638107786865</v>
      </c>
    </row>
    <row r="26" spans="1:18" x14ac:dyDescent="0.25">
      <c r="A26" s="43" t="s">
        <v>86</v>
      </c>
      <c r="D26">
        <f>GAMMAINV(0.025,Parameters!G39,Parameters!H39)</f>
        <v>569.13281433166458</v>
      </c>
      <c r="E26">
        <v>548</v>
      </c>
      <c r="F26">
        <f>GAMMAINV(0.975,Parameters!G39,Parameters!H39)</f>
        <v>784.60254201405508</v>
      </c>
      <c r="G26" s="43" t="s">
        <v>86</v>
      </c>
      <c r="H26" s="43" t="s">
        <v>89</v>
      </c>
      <c r="I26" s="43" t="s">
        <v>249</v>
      </c>
      <c r="K26">
        <v>5570.0490997455372</v>
      </c>
      <c r="L26">
        <f>Analysis!$D$19</f>
        <v>6370.3379062836048</v>
      </c>
      <c r="M26">
        <v>5776.952890408993</v>
      </c>
      <c r="O26" s="43" t="s">
        <v>120</v>
      </c>
      <c r="P26">
        <v>5126.1963046602559</v>
      </c>
      <c r="Q26">
        <v>5580.9387729387399</v>
      </c>
      <c r="R26">
        <v>9512.3015904936965</v>
      </c>
    </row>
    <row r="27" spans="1:18" x14ac:dyDescent="0.25">
      <c r="A27" s="43" t="s">
        <v>87</v>
      </c>
      <c r="D27">
        <f>GAMMAINV(0.025,Parameters!G40,Parameters!H40)</f>
        <v>9490.637782514792</v>
      </c>
      <c r="E27">
        <v>9132</v>
      </c>
      <c r="F27">
        <f>GAMMAINV(0.975,Parameters!G40,Parameters!H40)</f>
        <v>13067.451414243935</v>
      </c>
      <c r="G27" s="43" t="s">
        <v>87</v>
      </c>
      <c r="H27" s="43" t="s">
        <v>90</v>
      </c>
      <c r="I27" s="43" t="s">
        <v>249</v>
      </c>
      <c r="K27">
        <v>5399.4707152805204</v>
      </c>
      <c r="L27">
        <f>Analysis!$D$19</f>
        <v>6370.3379062836048</v>
      </c>
      <c r="M27">
        <v>8847.3638107786865</v>
      </c>
      <c r="O27" s="43" t="s">
        <v>225</v>
      </c>
      <c r="P27">
        <v>3088.454265435199</v>
      </c>
      <c r="Q27">
        <v>5580.9387729387399</v>
      </c>
      <c r="R27">
        <v>10565.90778794485</v>
      </c>
    </row>
    <row r="28" spans="1:18" x14ac:dyDescent="0.25">
      <c r="A28" s="43" t="s">
        <v>92</v>
      </c>
      <c r="D28">
        <f>GAMMAINV(0.025,Parameters!G41,Parameters!H41)</f>
        <v>57.158640335259513</v>
      </c>
      <c r="E28">
        <v>100</v>
      </c>
      <c r="F28">
        <f>GAMMAINV(0.975,Parameters!G41,Parameters!H41)</f>
        <v>154.62636794678653</v>
      </c>
      <c r="G28" s="43" t="s">
        <v>92</v>
      </c>
      <c r="H28" s="43" t="s">
        <v>91</v>
      </c>
      <c r="I28" s="43" t="s">
        <v>249</v>
      </c>
      <c r="K28">
        <v>5580.8416687764066</v>
      </c>
      <c r="L28">
        <f>Analysis!$D$19</f>
        <v>6370.3379062836048</v>
      </c>
      <c r="M28">
        <v>5582.6866478603815</v>
      </c>
    </row>
    <row r="29" spans="1:18" x14ac:dyDescent="0.25">
      <c r="A29" s="43" t="s">
        <v>93</v>
      </c>
      <c r="D29">
        <f>GAMMAINV(0.025,Parameters!G42,Parameters!H42)</f>
        <v>14.289660083814878</v>
      </c>
      <c r="E29">
        <v>25</v>
      </c>
      <c r="F29">
        <f>GAMMAINV(0.975,Parameters!G42,Parameters!H42)</f>
        <v>38.656591986696633</v>
      </c>
      <c r="G29" s="43" t="s">
        <v>93</v>
      </c>
      <c r="H29" s="43" t="s">
        <v>94</v>
      </c>
      <c r="I29" s="43" t="s">
        <v>249</v>
      </c>
      <c r="K29">
        <v>5569.4721407532224</v>
      </c>
      <c r="L29">
        <f>Analysis!$D$19</f>
        <v>6370.3379062836048</v>
      </c>
      <c r="M29">
        <v>5787.3381522774444</v>
      </c>
    </row>
    <row r="30" spans="1:18" x14ac:dyDescent="0.25">
      <c r="A30" s="43"/>
      <c r="H30" s="61"/>
    </row>
    <row r="31" spans="1:18" x14ac:dyDescent="0.25">
      <c r="A31" s="52"/>
      <c r="H31" s="50"/>
    </row>
    <row r="32" spans="1:18" x14ac:dyDescent="0.25">
      <c r="A32" s="49" t="s">
        <v>30</v>
      </c>
      <c r="H32" s="46"/>
    </row>
    <row r="33" spans="1:13" x14ac:dyDescent="0.25">
      <c r="A33" s="46"/>
      <c r="H33" s="46"/>
    </row>
    <row r="34" spans="1:13" x14ac:dyDescent="0.25">
      <c r="A34" s="43" t="s">
        <v>77</v>
      </c>
      <c r="D34">
        <v>0.56999999999999995</v>
      </c>
      <c r="E34">
        <v>0.67</v>
      </c>
      <c r="F34">
        <v>0.89</v>
      </c>
      <c r="G34" s="43" t="s">
        <v>77</v>
      </c>
      <c r="H34" s="43" t="s">
        <v>78</v>
      </c>
      <c r="I34" s="43" t="s">
        <v>246</v>
      </c>
      <c r="K34">
        <v>10303.534842613799</v>
      </c>
      <c r="L34">
        <f>Analysis!$D$19</f>
        <v>6370.3379062836048</v>
      </c>
      <c r="M34">
        <v>4245.0731718251363</v>
      </c>
    </row>
    <row r="35" spans="1:13" x14ac:dyDescent="0.25">
      <c r="A35" s="43" t="s">
        <v>79</v>
      </c>
      <c r="D35">
        <v>0.32600000000000001</v>
      </c>
      <c r="E35">
        <v>0.57199999999999995</v>
      </c>
      <c r="F35">
        <v>0.65</v>
      </c>
      <c r="G35" s="43" t="s">
        <v>79</v>
      </c>
      <c r="H35" s="43" t="s">
        <v>81</v>
      </c>
      <c r="I35" s="43" t="s">
        <v>247</v>
      </c>
      <c r="K35">
        <v>5815.3142091556501</v>
      </c>
      <c r="L35">
        <f>Analysis!$D$19</f>
        <v>6370.3379062836048</v>
      </c>
      <c r="M35">
        <v>5407.2064317942404</v>
      </c>
    </row>
    <row r="36" spans="1:13" x14ac:dyDescent="0.25">
      <c r="A36" s="43" t="s">
        <v>80</v>
      </c>
      <c r="D36">
        <v>0.32600000000000001</v>
      </c>
      <c r="E36">
        <v>0.44900000000000001</v>
      </c>
      <c r="F36">
        <v>0.65</v>
      </c>
      <c r="G36" s="43" t="s">
        <v>80</v>
      </c>
      <c r="H36" s="43" t="s">
        <v>82</v>
      </c>
      <c r="I36" s="43" t="s">
        <v>247</v>
      </c>
      <c r="K36">
        <v>5585.3061818823689</v>
      </c>
      <c r="L36">
        <f>Analysis!$D$19</f>
        <v>6370.3379062836048</v>
      </c>
      <c r="M36">
        <v>5576.0639146806679</v>
      </c>
    </row>
    <row r="37" spans="1:13" x14ac:dyDescent="0.25">
      <c r="A37" s="43" t="s">
        <v>83</v>
      </c>
      <c r="D37">
        <v>0.32600000000000001</v>
      </c>
      <c r="E37">
        <v>0.32600000000000001</v>
      </c>
      <c r="F37">
        <v>0.59</v>
      </c>
      <c r="G37" s="43" t="s">
        <v>83</v>
      </c>
      <c r="H37" s="43" t="s">
        <v>84</v>
      </c>
      <c r="I37" s="43" t="s">
        <v>248</v>
      </c>
      <c r="K37">
        <v>5584.1090850957753</v>
      </c>
      <c r="L37">
        <f>Analysis!$D$19</f>
        <v>6370.3379062836048</v>
      </c>
      <c r="M37">
        <v>5575.6176404271419</v>
      </c>
    </row>
    <row r="38" spans="1:13" x14ac:dyDescent="0.25">
      <c r="A38" s="46"/>
      <c r="H38" s="46"/>
    </row>
    <row r="39" spans="1:13" x14ac:dyDescent="0.25">
      <c r="A39" s="49" t="s">
        <v>207</v>
      </c>
      <c r="H39" s="46"/>
    </row>
    <row r="40" spans="1:13" x14ac:dyDescent="0.25">
      <c r="A40" s="46"/>
      <c r="H40" s="46"/>
    </row>
    <row r="41" spans="1:13" x14ac:dyDescent="0.25">
      <c r="A41" s="46" t="s">
        <v>122</v>
      </c>
      <c r="D41">
        <f>BETAINV(0.025,Parameters!G54,Parameters!H54)</f>
        <v>1.4072005848660446E-2</v>
      </c>
      <c r="E41">
        <v>3.7417663718882443E-2</v>
      </c>
      <c r="F41">
        <f>BETAINV(0.975,Parameters!G54,Parameters!H54)</f>
        <v>7.1409948660400846E-2</v>
      </c>
      <c r="G41" s="46" t="s">
        <v>122</v>
      </c>
      <c r="H41" s="43" t="s">
        <v>149</v>
      </c>
      <c r="I41" s="46" t="s">
        <v>245</v>
      </c>
      <c r="K41">
        <v>5042.5826863709917</v>
      </c>
      <c r="L41">
        <f>Analysis!$D$19</f>
        <v>6370.3379062836048</v>
      </c>
      <c r="M41">
        <v>5229.4581903150329</v>
      </c>
    </row>
    <row r="42" spans="1:13" x14ac:dyDescent="0.25">
      <c r="A42" s="46" t="s">
        <v>123</v>
      </c>
      <c r="D42">
        <f>BETAINV(0.025,Parameters!G55,Parameters!H55)</f>
        <v>2.7415447025393798E-3</v>
      </c>
      <c r="E42">
        <v>2.5496231708073913E-2</v>
      </c>
      <c r="F42">
        <f>BETAINV(0.975,Parameters!G55,Parameters!H55)</f>
        <v>7.2084319449327361E-2</v>
      </c>
      <c r="G42" s="46" t="s">
        <v>123</v>
      </c>
      <c r="H42" s="43" t="s">
        <v>150</v>
      </c>
      <c r="I42" s="46" t="s">
        <v>245</v>
      </c>
      <c r="K42">
        <v>5312.7444275963753</v>
      </c>
      <c r="L42">
        <f>Analysis!$D$19</f>
        <v>6370.3379062836048</v>
      </c>
      <c r="M42">
        <v>5150.6669222654727</v>
      </c>
    </row>
    <row r="43" spans="1:13" x14ac:dyDescent="0.25">
      <c r="A43" s="46" t="s">
        <v>129</v>
      </c>
      <c r="D43">
        <f>BETAINV(0.025,Parameters!G56,Parameters!H56)</f>
        <v>6.5218777298474553E-5</v>
      </c>
      <c r="E43">
        <v>7.1214038276825598E-3</v>
      </c>
      <c r="F43">
        <f>BETAINV(0.975,Parameters!G56,Parameters!H56)</f>
        <v>2.9480774202136351E-2</v>
      </c>
      <c r="G43" s="46" t="s">
        <v>129</v>
      </c>
      <c r="H43" s="43" t="s">
        <v>151</v>
      </c>
      <c r="I43" s="46" t="s">
        <v>245</v>
      </c>
      <c r="K43">
        <v>4978.5294171467831</v>
      </c>
      <c r="L43">
        <f>Analysis!$D$19</f>
        <v>6370.3379062836048</v>
      </c>
      <c r="M43">
        <v>4985.148103249855</v>
      </c>
    </row>
    <row r="44" spans="1:13" x14ac:dyDescent="0.25">
      <c r="A44" s="46" t="s">
        <v>130</v>
      </c>
      <c r="D44">
        <f>BETAINV(0.025,Parameters!G57,Parameters!H57)</f>
        <v>1.899716416917717E-6</v>
      </c>
      <c r="E44">
        <v>5.7682820038231775E-3</v>
      </c>
      <c r="F44">
        <f>BETAINV(0.975,Parameters!G57,Parameters!H57)</f>
        <v>3.0877490507135064E-2</v>
      </c>
      <c r="G44" s="46" t="s">
        <v>130</v>
      </c>
      <c r="H44" s="43" t="s">
        <v>152</v>
      </c>
      <c r="I44" s="46" t="s">
        <v>245</v>
      </c>
      <c r="K44">
        <v>3567.7971072428031</v>
      </c>
      <c r="L44">
        <f>Analysis!$D$19</f>
        <v>6370.3379062836048</v>
      </c>
      <c r="M44">
        <v>5085.1809414367081</v>
      </c>
    </row>
  </sheetData>
  <sortState ref="O5:R27">
    <sortCondition ref="R27"/>
  </sortState>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R1007"/>
  <sheetViews>
    <sheetView topLeftCell="S1" workbookViewId="0">
      <pane ySplit="5" topLeftCell="A22" activePane="bottomLeft" state="frozen"/>
      <selection pane="bottomLeft" activeCell="AN34" sqref="AN34"/>
    </sheetView>
  </sheetViews>
  <sheetFormatPr defaultRowHeight="15" x14ac:dyDescent="0.25"/>
  <cols>
    <col min="1" max="1" width="9.140625" style="46"/>
    <col min="2" max="2" width="4.7109375" style="144" customWidth="1"/>
    <col min="3" max="11" width="9.140625" style="99"/>
    <col min="12" max="12" width="9.28515625" style="146" bestFit="1" customWidth="1"/>
    <col min="13" max="15" width="9.28515625" style="146" customWidth="1"/>
    <col min="16" max="17" width="9.28515625" style="146" bestFit="1" customWidth="1"/>
    <col min="18" max="21" width="9.140625" style="99"/>
    <col min="22" max="22" width="4.7109375" style="144" customWidth="1"/>
    <col min="23" max="23" width="9.28515625" style="146" bestFit="1" customWidth="1"/>
    <col min="24" max="24" width="13.28515625" style="147" bestFit="1" customWidth="1"/>
    <col min="25" max="25" width="9.28515625" style="147" customWidth="1"/>
    <col min="26" max="26" width="13.28515625" style="147" bestFit="1" customWidth="1"/>
    <col min="27" max="27" width="9.28515625" style="147" customWidth="1"/>
    <col min="28" max="28" width="11.28515625" style="147" customWidth="1"/>
    <col min="29" max="29" width="1.7109375" style="144" customWidth="1"/>
    <col min="30" max="30" width="10.7109375" style="148" customWidth="1"/>
    <col min="31" max="32" width="10.7109375" style="152" customWidth="1"/>
    <col min="33" max="33" width="2.7109375" style="144" customWidth="1"/>
    <col min="34" max="36" width="9.140625" style="46"/>
    <col min="37" max="37" width="2.42578125" style="149" customWidth="1"/>
    <col min="38" max="41" width="9.140625" style="46"/>
    <col min="42" max="42" width="2.42578125" style="144" customWidth="1"/>
    <col min="43" max="263" width="9.140625" style="46"/>
    <col min="264" max="264" width="4.7109375" style="46" customWidth="1"/>
    <col min="265" max="271" width="9.140625" style="46"/>
    <col min="272" max="274" width="9.28515625" style="46" bestFit="1" customWidth="1"/>
    <col min="275" max="277" width="9.140625" style="46"/>
    <col min="278" max="278" width="4.7109375" style="46" customWidth="1"/>
    <col min="279" max="280" width="9.28515625" style="46" bestFit="1" customWidth="1"/>
    <col min="281" max="284" width="9.28515625" style="46" customWidth="1"/>
    <col min="285" max="285" width="1.7109375" style="46" customWidth="1"/>
    <col min="286" max="288" width="10.7109375" style="46" customWidth="1"/>
    <col min="289" max="289" width="2.7109375" style="46" customWidth="1"/>
    <col min="290" max="292" width="9.140625" style="46"/>
    <col min="293" max="293" width="2.42578125" style="46" customWidth="1"/>
    <col min="294" max="297" width="9.140625" style="46"/>
    <col min="298" max="298" width="2.42578125" style="46" customWidth="1"/>
    <col min="299" max="519" width="9.140625" style="46"/>
    <col min="520" max="520" width="4.7109375" style="46" customWidth="1"/>
    <col min="521" max="527" width="9.140625" style="46"/>
    <col min="528" max="530" width="9.28515625" style="46" bestFit="1" customWidth="1"/>
    <col min="531" max="533" width="9.140625" style="46"/>
    <col min="534" max="534" width="4.7109375" style="46" customWidth="1"/>
    <col min="535" max="536" width="9.28515625" style="46" bestFit="1" customWidth="1"/>
    <col min="537" max="540" width="9.28515625" style="46" customWidth="1"/>
    <col min="541" max="541" width="1.7109375" style="46" customWidth="1"/>
    <col min="542" max="544" width="10.7109375" style="46" customWidth="1"/>
    <col min="545" max="545" width="2.7109375" style="46" customWidth="1"/>
    <col min="546" max="548" width="9.140625" style="46"/>
    <col min="549" max="549" width="2.42578125" style="46" customWidth="1"/>
    <col min="550" max="553" width="9.140625" style="46"/>
    <col min="554" max="554" width="2.42578125" style="46" customWidth="1"/>
    <col min="555" max="775" width="9.140625" style="46"/>
    <col min="776" max="776" width="4.7109375" style="46" customWidth="1"/>
    <col min="777" max="783" width="9.140625" style="46"/>
    <col min="784" max="786" width="9.28515625" style="46" bestFit="1" customWidth="1"/>
    <col min="787" max="789" width="9.140625" style="46"/>
    <col min="790" max="790" width="4.7109375" style="46" customWidth="1"/>
    <col min="791" max="792" width="9.28515625" style="46" bestFit="1" customWidth="1"/>
    <col min="793" max="796" width="9.28515625" style="46" customWidth="1"/>
    <col min="797" max="797" width="1.7109375" style="46" customWidth="1"/>
    <col min="798" max="800" width="10.7109375" style="46" customWidth="1"/>
    <col min="801" max="801" width="2.7109375" style="46" customWidth="1"/>
    <col min="802" max="804" width="9.140625" style="46"/>
    <col min="805" max="805" width="2.42578125" style="46" customWidth="1"/>
    <col min="806" max="809" width="9.140625" style="46"/>
    <col min="810" max="810" width="2.42578125" style="46" customWidth="1"/>
    <col min="811" max="1031" width="9.140625" style="46"/>
    <col min="1032" max="1032" width="4.7109375" style="46" customWidth="1"/>
    <col min="1033" max="1039" width="9.140625" style="46"/>
    <col min="1040" max="1042" width="9.28515625" style="46" bestFit="1" customWidth="1"/>
    <col min="1043" max="1045" width="9.140625" style="46"/>
    <col min="1046" max="1046" width="4.7109375" style="46" customWidth="1"/>
    <col min="1047" max="1048" width="9.28515625" style="46" bestFit="1" customWidth="1"/>
    <col min="1049" max="1052" width="9.28515625" style="46" customWidth="1"/>
    <col min="1053" max="1053" width="1.7109375" style="46" customWidth="1"/>
    <col min="1054" max="1056" width="10.7109375" style="46" customWidth="1"/>
    <col min="1057" max="1057" width="2.7109375" style="46" customWidth="1"/>
    <col min="1058" max="1060" width="9.140625" style="46"/>
    <col min="1061" max="1061" width="2.42578125" style="46" customWidth="1"/>
    <col min="1062" max="1065" width="9.140625" style="46"/>
    <col min="1066" max="1066" width="2.42578125" style="46" customWidth="1"/>
    <col min="1067" max="1287" width="9.140625" style="46"/>
    <col min="1288" max="1288" width="4.7109375" style="46" customWidth="1"/>
    <col min="1289" max="1295" width="9.140625" style="46"/>
    <col min="1296" max="1298" width="9.28515625" style="46" bestFit="1" customWidth="1"/>
    <col min="1299" max="1301" width="9.140625" style="46"/>
    <col min="1302" max="1302" width="4.7109375" style="46" customWidth="1"/>
    <col min="1303" max="1304" width="9.28515625" style="46" bestFit="1" customWidth="1"/>
    <col min="1305" max="1308" width="9.28515625" style="46" customWidth="1"/>
    <col min="1309" max="1309" width="1.7109375" style="46" customWidth="1"/>
    <col min="1310" max="1312" width="10.7109375" style="46" customWidth="1"/>
    <col min="1313" max="1313" width="2.7109375" style="46" customWidth="1"/>
    <col min="1314" max="1316" width="9.140625" style="46"/>
    <col min="1317" max="1317" width="2.42578125" style="46" customWidth="1"/>
    <col min="1318" max="1321" width="9.140625" style="46"/>
    <col min="1322" max="1322" width="2.42578125" style="46" customWidth="1"/>
    <col min="1323" max="1543" width="9.140625" style="46"/>
    <col min="1544" max="1544" width="4.7109375" style="46" customWidth="1"/>
    <col min="1545" max="1551" width="9.140625" style="46"/>
    <col min="1552" max="1554" width="9.28515625" style="46" bestFit="1" customWidth="1"/>
    <col min="1555" max="1557" width="9.140625" style="46"/>
    <col min="1558" max="1558" width="4.7109375" style="46" customWidth="1"/>
    <col min="1559" max="1560" width="9.28515625" style="46" bestFit="1" customWidth="1"/>
    <col min="1561" max="1564" width="9.28515625" style="46" customWidth="1"/>
    <col min="1565" max="1565" width="1.7109375" style="46" customWidth="1"/>
    <col min="1566" max="1568" width="10.7109375" style="46" customWidth="1"/>
    <col min="1569" max="1569" width="2.7109375" style="46" customWidth="1"/>
    <col min="1570" max="1572" width="9.140625" style="46"/>
    <col min="1573" max="1573" width="2.42578125" style="46" customWidth="1"/>
    <col min="1574" max="1577" width="9.140625" style="46"/>
    <col min="1578" max="1578" width="2.42578125" style="46" customWidth="1"/>
    <col min="1579" max="1799" width="9.140625" style="46"/>
    <col min="1800" max="1800" width="4.7109375" style="46" customWidth="1"/>
    <col min="1801" max="1807" width="9.140625" style="46"/>
    <col min="1808" max="1810" width="9.28515625" style="46" bestFit="1" customWidth="1"/>
    <col min="1811" max="1813" width="9.140625" style="46"/>
    <col min="1814" max="1814" width="4.7109375" style="46" customWidth="1"/>
    <col min="1815" max="1816" width="9.28515625" style="46" bestFit="1" customWidth="1"/>
    <col min="1817" max="1820" width="9.28515625" style="46" customWidth="1"/>
    <col min="1821" max="1821" width="1.7109375" style="46" customWidth="1"/>
    <col min="1822" max="1824" width="10.7109375" style="46" customWidth="1"/>
    <col min="1825" max="1825" width="2.7109375" style="46" customWidth="1"/>
    <col min="1826" max="1828" width="9.140625" style="46"/>
    <col min="1829" max="1829" width="2.42578125" style="46" customWidth="1"/>
    <col min="1830" max="1833" width="9.140625" style="46"/>
    <col min="1834" max="1834" width="2.42578125" style="46" customWidth="1"/>
    <col min="1835" max="2055" width="9.140625" style="46"/>
    <col min="2056" max="2056" width="4.7109375" style="46" customWidth="1"/>
    <col min="2057" max="2063" width="9.140625" style="46"/>
    <col min="2064" max="2066" width="9.28515625" style="46" bestFit="1" customWidth="1"/>
    <col min="2067" max="2069" width="9.140625" style="46"/>
    <col min="2070" max="2070" width="4.7109375" style="46" customWidth="1"/>
    <col min="2071" max="2072" width="9.28515625" style="46" bestFit="1" customWidth="1"/>
    <col min="2073" max="2076" width="9.28515625" style="46" customWidth="1"/>
    <col min="2077" max="2077" width="1.7109375" style="46" customWidth="1"/>
    <col min="2078" max="2080" width="10.7109375" style="46" customWidth="1"/>
    <col min="2081" max="2081" width="2.7109375" style="46" customWidth="1"/>
    <col min="2082" max="2084" width="9.140625" style="46"/>
    <col min="2085" max="2085" width="2.42578125" style="46" customWidth="1"/>
    <col min="2086" max="2089" width="9.140625" style="46"/>
    <col min="2090" max="2090" width="2.42578125" style="46" customWidth="1"/>
    <col min="2091" max="2311" width="9.140625" style="46"/>
    <col min="2312" max="2312" width="4.7109375" style="46" customWidth="1"/>
    <col min="2313" max="2319" width="9.140625" style="46"/>
    <col min="2320" max="2322" width="9.28515625" style="46" bestFit="1" customWidth="1"/>
    <col min="2323" max="2325" width="9.140625" style="46"/>
    <col min="2326" max="2326" width="4.7109375" style="46" customWidth="1"/>
    <col min="2327" max="2328" width="9.28515625" style="46" bestFit="1" customWidth="1"/>
    <col min="2329" max="2332" width="9.28515625" style="46" customWidth="1"/>
    <col min="2333" max="2333" width="1.7109375" style="46" customWidth="1"/>
    <col min="2334" max="2336" width="10.7109375" style="46" customWidth="1"/>
    <col min="2337" max="2337" width="2.7109375" style="46" customWidth="1"/>
    <col min="2338" max="2340" width="9.140625" style="46"/>
    <col min="2341" max="2341" width="2.42578125" style="46" customWidth="1"/>
    <col min="2342" max="2345" width="9.140625" style="46"/>
    <col min="2346" max="2346" width="2.42578125" style="46" customWidth="1"/>
    <col min="2347" max="2567" width="9.140625" style="46"/>
    <col min="2568" max="2568" width="4.7109375" style="46" customWidth="1"/>
    <col min="2569" max="2575" width="9.140625" style="46"/>
    <col min="2576" max="2578" width="9.28515625" style="46" bestFit="1" customWidth="1"/>
    <col min="2579" max="2581" width="9.140625" style="46"/>
    <col min="2582" max="2582" width="4.7109375" style="46" customWidth="1"/>
    <col min="2583" max="2584" width="9.28515625" style="46" bestFit="1" customWidth="1"/>
    <col min="2585" max="2588" width="9.28515625" style="46" customWidth="1"/>
    <col min="2589" max="2589" width="1.7109375" style="46" customWidth="1"/>
    <col min="2590" max="2592" width="10.7109375" style="46" customWidth="1"/>
    <col min="2593" max="2593" width="2.7109375" style="46" customWidth="1"/>
    <col min="2594" max="2596" width="9.140625" style="46"/>
    <col min="2597" max="2597" width="2.42578125" style="46" customWidth="1"/>
    <col min="2598" max="2601" width="9.140625" style="46"/>
    <col min="2602" max="2602" width="2.42578125" style="46" customWidth="1"/>
    <col min="2603" max="2823" width="9.140625" style="46"/>
    <col min="2824" max="2824" width="4.7109375" style="46" customWidth="1"/>
    <col min="2825" max="2831" width="9.140625" style="46"/>
    <col min="2832" max="2834" width="9.28515625" style="46" bestFit="1" customWidth="1"/>
    <col min="2835" max="2837" width="9.140625" style="46"/>
    <col min="2838" max="2838" width="4.7109375" style="46" customWidth="1"/>
    <col min="2839" max="2840" width="9.28515625" style="46" bestFit="1" customWidth="1"/>
    <col min="2841" max="2844" width="9.28515625" style="46" customWidth="1"/>
    <col min="2845" max="2845" width="1.7109375" style="46" customWidth="1"/>
    <col min="2846" max="2848" width="10.7109375" style="46" customWidth="1"/>
    <col min="2849" max="2849" width="2.7109375" style="46" customWidth="1"/>
    <col min="2850" max="2852" width="9.140625" style="46"/>
    <col min="2853" max="2853" width="2.42578125" style="46" customWidth="1"/>
    <col min="2854" max="2857" width="9.140625" style="46"/>
    <col min="2858" max="2858" width="2.42578125" style="46" customWidth="1"/>
    <col min="2859" max="3079" width="9.140625" style="46"/>
    <col min="3080" max="3080" width="4.7109375" style="46" customWidth="1"/>
    <col min="3081" max="3087" width="9.140625" style="46"/>
    <col min="3088" max="3090" width="9.28515625" style="46" bestFit="1" customWidth="1"/>
    <col min="3091" max="3093" width="9.140625" style="46"/>
    <col min="3094" max="3094" width="4.7109375" style="46" customWidth="1"/>
    <col min="3095" max="3096" width="9.28515625" style="46" bestFit="1" customWidth="1"/>
    <col min="3097" max="3100" width="9.28515625" style="46" customWidth="1"/>
    <col min="3101" max="3101" width="1.7109375" style="46" customWidth="1"/>
    <col min="3102" max="3104" width="10.7109375" style="46" customWidth="1"/>
    <col min="3105" max="3105" width="2.7109375" style="46" customWidth="1"/>
    <col min="3106" max="3108" width="9.140625" style="46"/>
    <col min="3109" max="3109" width="2.42578125" style="46" customWidth="1"/>
    <col min="3110" max="3113" width="9.140625" style="46"/>
    <col min="3114" max="3114" width="2.42578125" style="46" customWidth="1"/>
    <col min="3115" max="3335" width="9.140625" style="46"/>
    <col min="3336" max="3336" width="4.7109375" style="46" customWidth="1"/>
    <col min="3337" max="3343" width="9.140625" style="46"/>
    <col min="3344" max="3346" width="9.28515625" style="46" bestFit="1" customWidth="1"/>
    <col min="3347" max="3349" width="9.140625" style="46"/>
    <col min="3350" max="3350" width="4.7109375" style="46" customWidth="1"/>
    <col min="3351" max="3352" width="9.28515625" style="46" bestFit="1" customWidth="1"/>
    <col min="3353" max="3356" width="9.28515625" style="46" customWidth="1"/>
    <col min="3357" max="3357" width="1.7109375" style="46" customWidth="1"/>
    <col min="3358" max="3360" width="10.7109375" style="46" customWidth="1"/>
    <col min="3361" max="3361" width="2.7109375" style="46" customWidth="1"/>
    <col min="3362" max="3364" width="9.140625" style="46"/>
    <col min="3365" max="3365" width="2.42578125" style="46" customWidth="1"/>
    <col min="3366" max="3369" width="9.140625" style="46"/>
    <col min="3370" max="3370" width="2.42578125" style="46" customWidth="1"/>
    <col min="3371" max="3591" width="9.140625" style="46"/>
    <col min="3592" max="3592" width="4.7109375" style="46" customWidth="1"/>
    <col min="3593" max="3599" width="9.140625" style="46"/>
    <col min="3600" max="3602" width="9.28515625" style="46" bestFit="1" customWidth="1"/>
    <col min="3603" max="3605" width="9.140625" style="46"/>
    <col min="3606" max="3606" width="4.7109375" style="46" customWidth="1"/>
    <col min="3607" max="3608" width="9.28515625" style="46" bestFit="1" customWidth="1"/>
    <col min="3609" max="3612" width="9.28515625" style="46" customWidth="1"/>
    <col min="3613" max="3613" width="1.7109375" style="46" customWidth="1"/>
    <col min="3614" max="3616" width="10.7109375" style="46" customWidth="1"/>
    <col min="3617" max="3617" width="2.7109375" style="46" customWidth="1"/>
    <col min="3618" max="3620" width="9.140625" style="46"/>
    <col min="3621" max="3621" width="2.42578125" style="46" customWidth="1"/>
    <col min="3622" max="3625" width="9.140625" style="46"/>
    <col min="3626" max="3626" width="2.42578125" style="46" customWidth="1"/>
    <col min="3627" max="3847" width="9.140625" style="46"/>
    <col min="3848" max="3848" width="4.7109375" style="46" customWidth="1"/>
    <col min="3849" max="3855" width="9.140625" style="46"/>
    <col min="3856" max="3858" width="9.28515625" style="46" bestFit="1" customWidth="1"/>
    <col min="3859" max="3861" width="9.140625" style="46"/>
    <col min="3862" max="3862" width="4.7109375" style="46" customWidth="1"/>
    <col min="3863" max="3864" width="9.28515625" style="46" bestFit="1" customWidth="1"/>
    <col min="3865" max="3868" width="9.28515625" style="46" customWidth="1"/>
    <col min="3869" max="3869" width="1.7109375" style="46" customWidth="1"/>
    <col min="3870" max="3872" width="10.7109375" style="46" customWidth="1"/>
    <col min="3873" max="3873" width="2.7109375" style="46" customWidth="1"/>
    <col min="3874" max="3876" width="9.140625" style="46"/>
    <col min="3877" max="3877" width="2.42578125" style="46" customWidth="1"/>
    <col min="3878" max="3881" width="9.140625" style="46"/>
    <col min="3882" max="3882" width="2.42578125" style="46" customWidth="1"/>
    <col min="3883" max="4103" width="9.140625" style="46"/>
    <col min="4104" max="4104" width="4.7109375" style="46" customWidth="1"/>
    <col min="4105" max="4111" width="9.140625" style="46"/>
    <col min="4112" max="4114" width="9.28515625" style="46" bestFit="1" customWidth="1"/>
    <col min="4115" max="4117" width="9.140625" style="46"/>
    <col min="4118" max="4118" width="4.7109375" style="46" customWidth="1"/>
    <col min="4119" max="4120" width="9.28515625" style="46" bestFit="1" customWidth="1"/>
    <col min="4121" max="4124" width="9.28515625" style="46" customWidth="1"/>
    <col min="4125" max="4125" width="1.7109375" style="46" customWidth="1"/>
    <col min="4126" max="4128" width="10.7109375" style="46" customWidth="1"/>
    <col min="4129" max="4129" width="2.7109375" style="46" customWidth="1"/>
    <col min="4130" max="4132" width="9.140625" style="46"/>
    <col min="4133" max="4133" width="2.42578125" style="46" customWidth="1"/>
    <col min="4134" max="4137" width="9.140625" style="46"/>
    <col min="4138" max="4138" width="2.42578125" style="46" customWidth="1"/>
    <col min="4139" max="4359" width="9.140625" style="46"/>
    <col min="4360" max="4360" width="4.7109375" style="46" customWidth="1"/>
    <col min="4361" max="4367" width="9.140625" style="46"/>
    <col min="4368" max="4370" width="9.28515625" style="46" bestFit="1" customWidth="1"/>
    <col min="4371" max="4373" width="9.140625" style="46"/>
    <col min="4374" max="4374" width="4.7109375" style="46" customWidth="1"/>
    <col min="4375" max="4376" width="9.28515625" style="46" bestFit="1" customWidth="1"/>
    <col min="4377" max="4380" width="9.28515625" style="46" customWidth="1"/>
    <col min="4381" max="4381" width="1.7109375" style="46" customWidth="1"/>
    <col min="4382" max="4384" width="10.7109375" style="46" customWidth="1"/>
    <col min="4385" max="4385" width="2.7109375" style="46" customWidth="1"/>
    <col min="4386" max="4388" width="9.140625" style="46"/>
    <col min="4389" max="4389" width="2.42578125" style="46" customWidth="1"/>
    <col min="4390" max="4393" width="9.140625" style="46"/>
    <col min="4394" max="4394" width="2.42578125" style="46" customWidth="1"/>
    <col min="4395" max="4615" width="9.140625" style="46"/>
    <col min="4616" max="4616" width="4.7109375" style="46" customWidth="1"/>
    <col min="4617" max="4623" width="9.140625" style="46"/>
    <col min="4624" max="4626" width="9.28515625" style="46" bestFit="1" customWidth="1"/>
    <col min="4627" max="4629" width="9.140625" style="46"/>
    <col min="4630" max="4630" width="4.7109375" style="46" customWidth="1"/>
    <col min="4631" max="4632" width="9.28515625" style="46" bestFit="1" customWidth="1"/>
    <col min="4633" max="4636" width="9.28515625" style="46" customWidth="1"/>
    <col min="4637" max="4637" width="1.7109375" style="46" customWidth="1"/>
    <col min="4638" max="4640" width="10.7109375" style="46" customWidth="1"/>
    <col min="4641" max="4641" width="2.7109375" style="46" customWidth="1"/>
    <col min="4642" max="4644" width="9.140625" style="46"/>
    <col min="4645" max="4645" width="2.42578125" style="46" customWidth="1"/>
    <col min="4646" max="4649" width="9.140625" style="46"/>
    <col min="4650" max="4650" width="2.42578125" style="46" customWidth="1"/>
    <col min="4651" max="4871" width="9.140625" style="46"/>
    <col min="4872" max="4872" width="4.7109375" style="46" customWidth="1"/>
    <col min="4873" max="4879" width="9.140625" style="46"/>
    <col min="4880" max="4882" width="9.28515625" style="46" bestFit="1" customWidth="1"/>
    <col min="4883" max="4885" width="9.140625" style="46"/>
    <col min="4886" max="4886" width="4.7109375" style="46" customWidth="1"/>
    <col min="4887" max="4888" width="9.28515625" style="46" bestFit="1" customWidth="1"/>
    <col min="4889" max="4892" width="9.28515625" style="46" customWidth="1"/>
    <col min="4893" max="4893" width="1.7109375" style="46" customWidth="1"/>
    <col min="4894" max="4896" width="10.7109375" style="46" customWidth="1"/>
    <col min="4897" max="4897" width="2.7109375" style="46" customWidth="1"/>
    <col min="4898" max="4900" width="9.140625" style="46"/>
    <col min="4901" max="4901" width="2.42578125" style="46" customWidth="1"/>
    <col min="4902" max="4905" width="9.140625" style="46"/>
    <col min="4906" max="4906" width="2.42578125" style="46" customWidth="1"/>
    <col min="4907" max="5127" width="9.140625" style="46"/>
    <col min="5128" max="5128" width="4.7109375" style="46" customWidth="1"/>
    <col min="5129" max="5135" width="9.140625" style="46"/>
    <col min="5136" max="5138" width="9.28515625" style="46" bestFit="1" customWidth="1"/>
    <col min="5139" max="5141" width="9.140625" style="46"/>
    <col min="5142" max="5142" width="4.7109375" style="46" customWidth="1"/>
    <col min="5143" max="5144" width="9.28515625" style="46" bestFit="1" customWidth="1"/>
    <col min="5145" max="5148" width="9.28515625" style="46" customWidth="1"/>
    <col min="5149" max="5149" width="1.7109375" style="46" customWidth="1"/>
    <col min="5150" max="5152" width="10.7109375" style="46" customWidth="1"/>
    <col min="5153" max="5153" width="2.7109375" style="46" customWidth="1"/>
    <col min="5154" max="5156" width="9.140625" style="46"/>
    <col min="5157" max="5157" width="2.42578125" style="46" customWidth="1"/>
    <col min="5158" max="5161" width="9.140625" style="46"/>
    <col min="5162" max="5162" width="2.42578125" style="46" customWidth="1"/>
    <col min="5163" max="5383" width="9.140625" style="46"/>
    <col min="5384" max="5384" width="4.7109375" style="46" customWidth="1"/>
    <col min="5385" max="5391" width="9.140625" style="46"/>
    <col min="5392" max="5394" width="9.28515625" style="46" bestFit="1" customWidth="1"/>
    <col min="5395" max="5397" width="9.140625" style="46"/>
    <col min="5398" max="5398" width="4.7109375" style="46" customWidth="1"/>
    <col min="5399" max="5400" width="9.28515625" style="46" bestFit="1" customWidth="1"/>
    <col min="5401" max="5404" width="9.28515625" style="46" customWidth="1"/>
    <col min="5405" max="5405" width="1.7109375" style="46" customWidth="1"/>
    <col min="5406" max="5408" width="10.7109375" style="46" customWidth="1"/>
    <col min="5409" max="5409" width="2.7109375" style="46" customWidth="1"/>
    <col min="5410" max="5412" width="9.140625" style="46"/>
    <col min="5413" max="5413" width="2.42578125" style="46" customWidth="1"/>
    <col min="5414" max="5417" width="9.140625" style="46"/>
    <col min="5418" max="5418" width="2.42578125" style="46" customWidth="1"/>
    <col min="5419" max="5639" width="9.140625" style="46"/>
    <col min="5640" max="5640" width="4.7109375" style="46" customWidth="1"/>
    <col min="5641" max="5647" width="9.140625" style="46"/>
    <col min="5648" max="5650" width="9.28515625" style="46" bestFit="1" customWidth="1"/>
    <col min="5651" max="5653" width="9.140625" style="46"/>
    <col min="5654" max="5654" width="4.7109375" style="46" customWidth="1"/>
    <col min="5655" max="5656" width="9.28515625" style="46" bestFit="1" customWidth="1"/>
    <col min="5657" max="5660" width="9.28515625" style="46" customWidth="1"/>
    <col min="5661" max="5661" width="1.7109375" style="46" customWidth="1"/>
    <col min="5662" max="5664" width="10.7109375" style="46" customWidth="1"/>
    <col min="5665" max="5665" width="2.7109375" style="46" customWidth="1"/>
    <col min="5666" max="5668" width="9.140625" style="46"/>
    <col min="5669" max="5669" width="2.42578125" style="46" customWidth="1"/>
    <col min="5670" max="5673" width="9.140625" style="46"/>
    <col min="5674" max="5674" width="2.42578125" style="46" customWidth="1"/>
    <col min="5675" max="5895" width="9.140625" style="46"/>
    <col min="5896" max="5896" width="4.7109375" style="46" customWidth="1"/>
    <col min="5897" max="5903" width="9.140625" style="46"/>
    <col min="5904" max="5906" width="9.28515625" style="46" bestFit="1" customWidth="1"/>
    <col min="5907" max="5909" width="9.140625" style="46"/>
    <col min="5910" max="5910" width="4.7109375" style="46" customWidth="1"/>
    <col min="5911" max="5912" width="9.28515625" style="46" bestFit="1" customWidth="1"/>
    <col min="5913" max="5916" width="9.28515625" style="46" customWidth="1"/>
    <col min="5917" max="5917" width="1.7109375" style="46" customWidth="1"/>
    <col min="5918" max="5920" width="10.7109375" style="46" customWidth="1"/>
    <col min="5921" max="5921" width="2.7109375" style="46" customWidth="1"/>
    <col min="5922" max="5924" width="9.140625" style="46"/>
    <col min="5925" max="5925" width="2.42578125" style="46" customWidth="1"/>
    <col min="5926" max="5929" width="9.140625" style="46"/>
    <col min="5930" max="5930" width="2.42578125" style="46" customWidth="1"/>
    <col min="5931" max="6151" width="9.140625" style="46"/>
    <col min="6152" max="6152" width="4.7109375" style="46" customWidth="1"/>
    <col min="6153" max="6159" width="9.140625" style="46"/>
    <col min="6160" max="6162" width="9.28515625" style="46" bestFit="1" customWidth="1"/>
    <col min="6163" max="6165" width="9.140625" style="46"/>
    <col min="6166" max="6166" width="4.7109375" style="46" customWidth="1"/>
    <col min="6167" max="6168" width="9.28515625" style="46" bestFit="1" customWidth="1"/>
    <col min="6169" max="6172" width="9.28515625" style="46" customWidth="1"/>
    <col min="6173" max="6173" width="1.7109375" style="46" customWidth="1"/>
    <col min="6174" max="6176" width="10.7109375" style="46" customWidth="1"/>
    <col min="6177" max="6177" width="2.7109375" style="46" customWidth="1"/>
    <col min="6178" max="6180" width="9.140625" style="46"/>
    <col min="6181" max="6181" width="2.42578125" style="46" customWidth="1"/>
    <col min="6182" max="6185" width="9.140625" style="46"/>
    <col min="6186" max="6186" width="2.42578125" style="46" customWidth="1"/>
    <col min="6187" max="6407" width="9.140625" style="46"/>
    <col min="6408" max="6408" width="4.7109375" style="46" customWidth="1"/>
    <col min="6409" max="6415" width="9.140625" style="46"/>
    <col min="6416" max="6418" width="9.28515625" style="46" bestFit="1" customWidth="1"/>
    <col min="6419" max="6421" width="9.140625" style="46"/>
    <col min="6422" max="6422" width="4.7109375" style="46" customWidth="1"/>
    <col min="6423" max="6424" width="9.28515625" style="46" bestFit="1" customWidth="1"/>
    <col min="6425" max="6428" width="9.28515625" style="46" customWidth="1"/>
    <col min="6429" max="6429" width="1.7109375" style="46" customWidth="1"/>
    <col min="6430" max="6432" width="10.7109375" style="46" customWidth="1"/>
    <col min="6433" max="6433" width="2.7109375" style="46" customWidth="1"/>
    <col min="6434" max="6436" width="9.140625" style="46"/>
    <col min="6437" max="6437" width="2.42578125" style="46" customWidth="1"/>
    <col min="6438" max="6441" width="9.140625" style="46"/>
    <col min="6442" max="6442" width="2.42578125" style="46" customWidth="1"/>
    <col min="6443" max="6663" width="9.140625" style="46"/>
    <col min="6664" max="6664" width="4.7109375" style="46" customWidth="1"/>
    <col min="6665" max="6671" width="9.140625" style="46"/>
    <col min="6672" max="6674" width="9.28515625" style="46" bestFit="1" customWidth="1"/>
    <col min="6675" max="6677" width="9.140625" style="46"/>
    <col min="6678" max="6678" width="4.7109375" style="46" customWidth="1"/>
    <col min="6679" max="6680" width="9.28515625" style="46" bestFit="1" customWidth="1"/>
    <col min="6681" max="6684" width="9.28515625" style="46" customWidth="1"/>
    <col min="6685" max="6685" width="1.7109375" style="46" customWidth="1"/>
    <col min="6686" max="6688" width="10.7109375" style="46" customWidth="1"/>
    <col min="6689" max="6689" width="2.7109375" style="46" customWidth="1"/>
    <col min="6690" max="6692" width="9.140625" style="46"/>
    <col min="6693" max="6693" width="2.42578125" style="46" customWidth="1"/>
    <col min="6694" max="6697" width="9.140625" style="46"/>
    <col min="6698" max="6698" width="2.42578125" style="46" customWidth="1"/>
    <col min="6699" max="6919" width="9.140625" style="46"/>
    <col min="6920" max="6920" width="4.7109375" style="46" customWidth="1"/>
    <col min="6921" max="6927" width="9.140625" style="46"/>
    <col min="6928" max="6930" width="9.28515625" style="46" bestFit="1" customWidth="1"/>
    <col min="6931" max="6933" width="9.140625" style="46"/>
    <col min="6934" max="6934" width="4.7109375" style="46" customWidth="1"/>
    <col min="6935" max="6936" width="9.28515625" style="46" bestFit="1" customWidth="1"/>
    <col min="6937" max="6940" width="9.28515625" style="46" customWidth="1"/>
    <col min="6941" max="6941" width="1.7109375" style="46" customWidth="1"/>
    <col min="6942" max="6944" width="10.7109375" style="46" customWidth="1"/>
    <col min="6945" max="6945" width="2.7109375" style="46" customWidth="1"/>
    <col min="6946" max="6948" width="9.140625" style="46"/>
    <col min="6949" max="6949" width="2.42578125" style="46" customWidth="1"/>
    <col min="6950" max="6953" width="9.140625" style="46"/>
    <col min="6954" max="6954" width="2.42578125" style="46" customWidth="1"/>
    <col min="6955" max="7175" width="9.140625" style="46"/>
    <col min="7176" max="7176" width="4.7109375" style="46" customWidth="1"/>
    <col min="7177" max="7183" width="9.140625" style="46"/>
    <col min="7184" max="7186" width="9.28515625" style="46" bestFit="1" customWidth="1"/>
    <col min="7187" max="7189" width="9.140625" style="46"/>
    <col min="7190" max="7190" width="4.7109375" style="46" customWidth="1"/>
    <col min="7191" max="7192" width="9.28515625" style="46" bestFit="1" customWidth="1"/>
    <col min="7193" max="7196" width="9.28515625" style="46" customWidth="1"/>
    <col min="7197" max="7197" width="1.7109375" style="46" customWidth="1"/>
    <col min="7198" max="7200" width="10.7109375" style="46" customWidth="1"/>
    <col min="7201" max="7201" width="2.7109375" style="46" customWidth="1"/>
    <col min="7202" max="7204" width="9.140625" style="46"/>
    <col min="7205" max="7205" width="2.42578125" style="46" customWidth="1"/>
    <col min="7206" max="7209" width="9.140625" style="46"/>
    <col min="7210" max="7210" width="2.42578125" style="46" customWidth="1"/>
    <col min="7211" max="7431" width="9.140625" style="46"/>
    <col min="7432" max="7432" width="4.7109375" style="46" customWidth="1"/>
    <col min="7433" max="7439" width="9.140625" style="46"/>
    <col min="7440" max="7442" width="9.28515625" style="46" bestFit="1" customWidth="1"/>
    <col min="7443" max="7445" width="9.140625" style="46"/>
    <col min="7446" max="7446" width="4.7109375" style="46" customWidth="1"/>
    <col min="7447" max="7448" width="9.28515625" style="46" bestFit="1" customWidth="1"/>
    <col min="7449" max="7452" width="9.28515625" style="46" customWidth="1"/>
    <col min="7453" max="7453" width="1.7109375" style="46" customWidth="1"/>
    <col min="7454" max="7456" width="10.7109375" style="46" customWidth="1"/>
    <col min="7457" max="7457" width="2.7109375" style="46" customWidth="1"/>
    <col min="7458" max="7460" width="9.140625" style="46"/>
    <col min="7461" max="7461" width="2.42578125" style="46" customWidth="1"/>
    <col min="7462" max="7465" width="9.140625" style="46"/>
    <col min="7466" max="7466" width="2.42578125" style="46" customWidth="1"/>
    <col min="7467" max="7687" width="9.140625" style="46"/>
    <col min="7688" max="7688" width="4.7109375" style="46" customWidth="1"/>
    <col min="7689" max="7695" width="9.140625" style="46"/>
    <col min="7696" max="7698" width="9.28515625" style="46" bestFit="1" customWidth="1"/>
    <col min="7699" max="7701" width="9.140625" style="46"/>
    <col min="7702" max="7702" width="4.7109375" style="46" customWidth="1"/>
    <col min="7703" max="7704" width="9.28515625" style="46" bestFit="1" customWidth="1"/>
    <col min="7705" max="7708" width="9.28515625" style="46" customWidth="1"/>
    <col min="7709" max="7709" width="1.7109375" style="46" customWidth="1"/>
    <col min="7710" max="7712" width="10.7109375" style="46" customWidth="1"/>
    <col min="7713" max="7713" width="2.7109375" style="46" customWidth="1"/>
    <col min="7714" max="7716" width="9.140625" style="46"/>
    <col min="7717" max="7717" width="2.42578125" style="46" customWidth="1"/>
    <col min="7718" max="7721" width="9.140625" style="46"/>
    <col min="7722" max="7722" width="2.42578125" style="46" customWidth="1"/>
    <col min="7723" max="7943" width="9.140625" style="46"/>
    <col min="7944" max="7944" width="4.7109375" style="46" customWidth="1"/>
    <col min="7945" max="7951" width="9.140625" style="46"/>
    <col min="7952" max="7954" width="9.28515625" style="46" bestFit="1" customWidth="1"/>
    <col min="7955" max="7957" width="9.140625" style="46"/>
    <col min="7958" max="7958" width="4.7109375" style="46" customWidth="1"/>
    <col min="7959" max="7960" width="9.28515625" style="46" bestFit="1" customWidth="1"/>
    <col min="7961" max="7964" width="9.28515625" style="46" customWidth="1"/>
    <col min="7965" max="7965" width="1.7109375" style="46" customWidth="1"/>
    <col min="7966" max="7968" width="10.7109375" style="46" customWidth="1"/>
    <col min="7969" max="7969" width="2.7109375" style="46" customWidth="1"/>
    <col min="7970" max="7972" width="9.140625" style="46"/>
    <col min="7973" max="7973" width="2.42578125" style="46" customWidth="1"/>
    <col min="7974" max="7977" width="9.140625" style="46"/>
    <col min="7978" max="7978" width="2.42578125" style="46" customWidth="1"/>
    <col min="7979" max="8199" width="9.140625" style="46"/>
    <col min="8200" max="8200" width="4.7109375" style="46" customWidth="1"/>
    <col min="8201" max="8207" width="9.140625" style="46"/>
    <col min="8208" max="8210" width="9.28515625" style="46" bestFit="1" customWidth="1"/>
    <col min="8211" max="8213" width="9.140625" style="46"/>
    <col min="8214" max="8214" width="4.7109375" style="46" customWidth="1"/>
    <col min="8215" max="8216" width="9.28515625" style="46" bestFit="1" customWidth="1"/>
    <col min="8217" max="8220" width="9.28515625" style="46" customWidth="1"/>
    <col min="8221" max="8221" width="1.7109375" style="46" customWidth="1"/>
    <col min="8222" max="8224" width="10.7109375" style="46" customWidth="1"/>
    <col min="8225" max="8225" width="2.7109375" style="46" customWidth="1"/>
    <col min="8226" max="8228" width="9.140625" style="46"/>
    <col min="8229" max="8229" width="2.42578125" style="46" customWidth="1"/>
    <col min="8230" max="8233" width="9.140625" style="46"/>
    <col min="8234" max="8234" width="2.42578125" style="46" customWidth="1"/>
    <col min="8235" max="8455" width="9.140625" style="46"/>
    <col min="8456" max="8456" width="4.7109375" style="46" customWidth="1"/>
    <col min="8457" max="8463" width="9.140625" style="46"/>
    <col min="8464" max="8466" width="9.28515625" style="46" bestFit="1" customWidth="1"/>
    <col min="8467" max="8469" width="9.140625" style="46"/>
    <col min="8470" max="8470" width="4.7109375" style="46" customWidth="1"/>
    <col min="8471" max="8472" width="9.28515625" style="46" bestFit="1" customWidth="1"/>
    <col min="8473" max="8476" width="9.28515625" style="46" customWidth="1"/>
    <col min="8477" max="8477" width="1.7109375" style="46" customWidth="1"/>
    <col min="8478" max="8480" width="10.7109375" style="46" customWidth="1"/>
    <col min="8481" max="8481" width="2.7109375" style="46" customWidth="1"/>
    <col min="8482" max="8484" width="9.140625" style="46"/>
    <col min="8485" max="8485" width="2.42578125" style="46" customWidth="1"/>
    <col min="8486" max="8489" width="9.140625" style="46"/>
    <col min="8490" max="8490" width="2.42578125" style="46" customWidth="1"/>
    <col min="8491" max="8711" width="9.140625" style="46"/>
    <col min="8712" max="8712" width="4.7109375" style="46" customWidth="1"/>
    <col min="8713" max="8719" width="9.140625" style="46"/>
    <col min="8720" max="8722" width="9.28515625" style="46" bestFit="1" customWidth="1"/>
    <col min="8723" max="8725" width="9.140625" style="46"/>
    <col min="8726" max="8726" width="4.7109375" style="46" customWidth="1"/>
    <col min="8727" max="8728" width="9.28515625" style="46" bestFit="1" customWidth="1"/>
    <col min="8729" max="8732" width="9.28515625" style="46" customWidth="1"/>
    <col min="8733" max="8733" width="1.7109375" style="46" customWidth="1"/>
    <col min="8734" max="8736" width="10.7109375" style="46" customWidth="1"/>
    <col min="8737" max="8737" width="2.7109375" style="46" customWidth="1"/>
    <col min="8738" max="8740" width="9.140625" style="46"/>
    <col min="8741" max="8741" width="2.42578125" style="46" customWidth="1"/>
    <col min="8742" max="8745" width="9.140625" style="46"/>
    <col min="8746" max="8746" width="2.42578125" style="46" customWidth="1"/>
    <col min="8747" max="8967" width="9.140625" style="46"/>
    <col min="8968" max="8968" width="4.7109375" style="46" customWidth="1"/>
    <col min="8969" max="8975" width="9.140625" style="46"/>
    <col min="8976" max="8978" width="9.28515625" style="46" bestFit="1" customWidth="1"/>
    <col min="8979" max="8981" width="9.140625" style="46"/>
    <col min="8982" max="8982" width="4.7109375" style="46" customWidth="1"/>
    <col min="8983" max="8984" width="9.28515625" style="46" bestFit="1" customWidth="1"/>
    <col min="8985" max="8988" width="9.28515625" style="46" customWidth="1"/>
    <col min="8989" max="8989" width="1.7109375" style="46" customWidth="1"/>
    <col min="8990" max="8992" width="10.7109375" style="46" customWidth="1"/>
    <col min="8993" max="8993" width="2.7109375" style="46" customWidth="1"/>
    <col min="8994" max="8996" width="9.140625" style="46"/>
    <col min="8997" max="8997" width="2.42578125" style="46" customWidth="1"/>
    <col min="8998" max="9001" width="9.140625" style="46"/>
    <col min="9002" max="9002" width="2.42578125" style="46" customWidth="1"/>
    <col min="9003" max="9223" width="9.140625" style="46"/>
    <col min="9224" max="9224" width="4.7109375" style="46" customWidth="1"/>
    <col min="9225" max="9231" width="9.140625" style="46"/>
    <col min="9232" max="9234" width="9.28515625" style="46" bestFit="1" customWidth="1"/>
    <col min="9235" max="9237" width="9.140625" style="46"/>
    <col min="9238" max="9238" width="4.7109375" style="46" customWidth="1"/>
    <col min="9239" max="9240" width="9.28515625" style="46" bestFit="1" customWidth="1"/>
    <col min="9241" max="9244" width="9.28515625" style="46" customWidth="1"/>
    <col min="9245" max="9245" width="1.7109375" style="46" customWidth="1"/>
    <col min="9246" max="9248" width="10.7109375" style="46" customWidth="1"/>
    <col min="9249" max="9249" width="2.7109375" style="46" customWidth="1"/>
    <col min="9250" max="9252" width="9.140625" style="46"/>
    <col min="9253" max="9253" width="2.42578125" style="46" customWidth="1"/>
    <col min="9254" max="9257" width="9.140625" style="46"/>
    <col min="9258" max="9258" width="2.42578125" style="46" customWidth="1"/>
    <col min="9259" max="9479" width="9.140625" style="46"/>
    <col min="9480" max="9480" width="4.7109375" style="46" customWidth="1"/>
    <col min="9481" max="9487" width="9.140625" style="46"/>
    <col min="9488" max="9490" width="9.28515625" style="46" bestFit="1" customWidth="1"/>
    <col min="9491" max="9493" width="9.140625" style="46"/>
    <col min="9494" max="9494" width="4.7109375" style="46" customWidth="1"/>
    <col min="9495" max="9496" width="9.28515625" style="46" bestFit="1" customWidth="1"/>
    <col min="9497" max="9500" width="9.28515625" style="46" customWidth="1"/>
    <col min="9501" max="9501" width="1.7109375" style="46" customWidth="1"/>
    <col min="9502" max="9504" width="10.7109375" style="46" customWidth="1"/>
    <col min="9505" max="9505" width="2.7109375" style="46" customWidth="1"/>
    <col min="9506" max="9508" width="9.140625" style="46"/>
    <col min="9509" max="9509" width="2.42578125" style="46" customWidth="1"/>
    <col min="9510" max="9513" width="9.140625" style="46"/>
    <col min="9514" max="9514" width="2.42578125" style="46" customWidth="1"/>
    <col min="9515" max="9735" width="9.140625" style="46"/>
    <col min="9736" max="9736" width="4.7109375" style="46" customWidth="1"/>
    <col min="9737" max="9743" width="9.140625" style="46"/>
    <col min="9744" max="9746" width="9.28515625" style="46" bestFit="1" customWidth="1"/>
    <col min="9747" max="9749" width="9.140625" style="46"/>
    <col min="9750" max="9750" width="4.7109375" style="46" customWidth="1"/>
    <col min="9751" max="9752" width="9.28515625" style="46" bestFit="1" customWidth="1"/>
    <col min="9753" max="9756" width="9.28515625" style="46" customWidth="1"/>
    <col min="9757" max="9757" width="1.7109375" style="46" customWidth="1"/>
    <col min="9758" max="9760" width="10.7109375" style="46" customWidth="1"/>
    <col min="9761" max="9761" width="2.7109375" style="46" customWidth="1"/>
    <col min="9762" max="9764" width="9.140625" style="46"/>
    <col min="9765" max="9765" width="2.42578125" style="46" customWidth="1"/>
    <col min="9766" max="9769" width="9.140625" style="46"/>
    <col min="9770" max="9770" width="2.42578125" style="46" customWidth="1"/>
    <col min="9771" max="9991" width="9.140625" style="46"/>
    <col min="9992" max="9992" width="4.7109375" style="46" customWidth="1"/>
    <col min="9993" max="9999" width="9.140625" style="46"/>
    <col min="10000" max="10002" width="9.28515625" style="46" bestFit="1" customWidth="1"/>
    <col min="10003" max="10005" width="9.140625" style="46"/>
    <col min="10006" max="10006" width="4.7109375" style="46" customWidth="1"/>
    <col min="10007" max="10008" width="9.28515625" style="46" bestFit="1" customWidth="1"/>
    <col min="10009" max="10012" width="9.28515625" style="46" customWidth="1"/>
    <col min="10013" max="10013" width="1.7109375" style="46" customWidth="1"/>
    <col min="10014" max="10016" width="10.7109375" style="46" customWidth="1"/>
    <col min="10017" max="10017" width="2.7109375" style="46" customWidth="1"/>
    <col min="10018" max="10020" width="9.140625" style="46"/>
    <col min="10021" max="10021" width="2.42578125" style="46" customWidth="1"/>
    <col min="10022" max="10025" width="9.140625" style="46"/>
    <col min="10026" max="10026" width="2.42578125" style="46" customWidth="1"/>
    <col min="10027" max="10247" width="9.140625" style="46"/>
    <col min="10248" max="10248" width="4.7109375" style="46" customWidth="1"/>
    <col min="10249" max="10255" width="9.140625" style="46"/>
    <col min="10256" max="10258" width="9.28515625" style="46" bestFit="1" customWidth="1"/>
    <col min="10259" max="10261" width="9.140625" style="46"/>
    <col min="10262" max="10262" width="4.7109375" style="46" customWidth="1"/>
    <col min="10263" max="10264" width="9.28515625" style="46" bestFit="1" customWidth="1"/>
    <col min="10265" max="10268" width="9.28515625" style="46" customWidth="1"/>
    <col min="10269" max="10269" width="1.7109375" style="46" customWidth="1"/>
    <col min="10270" max="10272" width="10.7109375" style="46" customWidth="1"/>
    <col min="10273" max="10273" width="2.7109375" style="46" customWidth="1"/>
    <col min="10274" max="10276" width="9.140625" style="46"/>
    <col min="10277" max="10277" width="2.42578125" style="46" customWidth="1"/>
    <col min="10278" max="10281" width="9.140625" style="46"/>
    <col min="10282" max="10282" width="2.42578125" style="46" customWidth="1"/>
    <col min="10283" max="10503" width="9.140625" style="46"/>
    <col min="10504" max="10504" width="4.7109375" style="46" customWidth="1"/>
    <col min="10505" max="10511" width="9.140625" style="46"/>
    <col min="10512" max="10514" width="9.28515625" style="46" bestFit="1" customWidth="1"/>
    <col min="10515" max="10517" width="9.140625" style="46"/>
    <col min="10518" max="10518" width="4.7109375" style="46" customWidth="1"/>
    <col min="10519" max="10520" width="9.28515625" style="46" bestFit="1" customWidth="1"/>
    <col min="10521" max="10524" width="9.28515625" style="46" customWidth="1"/>
    <col min="10525" max="10525" width="1.7109375" style="46" customWidth="1"/>
    <col min="10526" max="10528" width="10.7109375" style="46" customWidth="1"/>
    <col min="10529" max="10529" width="2.7109375" style="46" customWidth="1"/>
    <col min="10530" max="10532" width="9.140625" style="46"/>
    <col min="10533" max="10533" width="2.42578125" style="46" customWidth="1"/>
    <col min="10534" max="10537" width="9.140625" style="46"/>
    <col min="10538" max="10538" width="2.42578125" style="46" customWidth="1"/>
    <col min="10539" max="10759" width="9.140625" style="46"/>
    <col min="10760" max="10760" width="4.7109375" style="46" customWidth="1"/>
    <col min="10761" max="10767" width="9.140625" style="46"/>
    <col min="10768" max="10770" width="9.28515625" style="46" bestFit="1" customWidth="1"/>
    <col min="10771" max="10773" width="9.140625" style="46"/>
    <col min="10774" max="10774" width="4.7109375" style="46" customWidth="1"/>
    <col min="10775" max="10776" width="9.28515625" style="46" bestFit="1" customWidth="1"/>
    <col min="10777" max="10780" width="9.28515625" style="46" customWidth="1"/>
    <col min="10781" max="10781" width="1.7109375" style="46" customWidth="1"/>
    <col min="10782" max="10784" width="10.7109375" style="46" customWidth="1"/>
    <col min="10785" max="10785" width="2.7109375" style="46" customWidth="1"/>
    <col min="10786" max="10788" width="9.140625" style="46"/>
    <col min="10789" max="10789" width="2.42578125" style="46" customWidth="1"/>
    <col min="10790" max="10793" width="9.140625" style="46"/>
    <col min="10794" max="10794" width="2.42578125" style="46" customWidth="1"/>
    <col min="10795" max="11015" width="9.140625" style="46"/>
    <col min="11016" max="11016" width="4.7109375" style="46" customWidth="1"/>
    <col min="11017" max="11023" width="9.140625" style="46"/>
    <col min="11024" max="11026" width="9.28515625" style="46" bestFit="1" customWidth="1"/>
    <col min="11027" max="11029" width="9.140625" style="46"/>
    <col min="11030" max="11030" width="4.7109375" style="46" customWidth="1"/>
    <col min="11031" max="11032" width="9.28515625" style="46" bestFit="1" customWidth="1"/>
    <col min="11033" max="11036" width="9.28515625" style="46" customWidth="1"/>
    <col min="11037" max="11037" width="1.7109375" style="46" customWidth="1"/>
    <col min="11038" max="11040" width="10.7109375" style="46" customWidth="1"/>
    <col min="11041" max="11041" width="2.7109375" style="46" customWidth="1"/>
    <col min="11042" max="11044" width="9.140625" style="46"/>
    <col min="11045" max="11045" width="2.42578125" style="46" customWidth="1"/>
    <col min="11046" max="11049" width="9.140625" style="46"/>
    <col min="11050" max="11050" width="2.42578125" style="46" customWidth="1"/>
    <col min="11051" max="11271" width="9.140625" style="46"/>
    <col min="11272" max="11272" width="4.7109375" style="46" customWidth="1"/>
    <col min="11273" max="11279" width="9.140625" style="46"/>
    <col min="11280" max="11282" width="9.28515625" style="46" bestFit="1" customWidth="1"/>
    <col min="11283" max="11285" width="9.140625" style="46"/>
    <col min="11286" max="11286" width="4.7109375" style="46" customWidth="1"/>
    <col min="11287" max="11288" width="9.28515625" style="46" bestFit="1" customWidth="1"/>
    <col min="11289" max="11292" width="9.28515625" style="46" customWidth="1"/>
    <col min="11293" max="11293" width="1.7109375" style="46" customWidth="1"/>
    <col min="11294" max="11296" width="10.7109375" style="46" customWidth="1"/>
    <col min="11297" max="11297" width="2.7109375" style="46" customWidth="1"/>
    <col min="11298" max="11300" width="9.140625" style="46"/>
    <col min="11301" max="11301" width="2.42578125" style="46" customWidth="1"/>
    <col min="11302" max="11305" width="9.140625" style="46"/>
    <col min="11306" max="11306" width="2.42578125" style="46" customWidth="1"/>
    <col min="11307" max="11527" width="9.140625" style="46"/>
    <col min="11528" max="11528" width="4.7109375" style="46" customWidth="1"/>
    <col min="11529" max="11535" width="9.140625" style="46"/>
    <col min="11536" max="11538" width="9.28515625" style="46" bestFit="1" customWidth="1"/>
    <col min="11539" max="11541" width="9.140625" style="46"/>
    <col min="11542" max="11542" width="4.7109375" style="46" customWidth="1"/>
    <col min="11543" max="11544" width="9.28515625" style="46" bestFit="1" customWidth="1"/>
    <col min="11545" max="11548" width="9.28515625" style="46" customWidth="1"/>
    <col min="11549" max="11549" width="1.7109375" style="46" customWidth="1"/>
    <col min="11550" max="11552" width="10.7109375" style="46" customWidth="1"/>
    <col min="11553" max="11553" width="2.7109375" style="46" customWidth="1"/>
    <col min="11554" max="11556" width="9.140625" style="46"/>
    <col min="11557" max="11557" width="2.42578125" style="46" customWidth="1"/>
    <col min="11558" max="11561" width="9.140625" style="46"/>
    <col min="11562" max="11562" width="2.42578125" style="46" customWidth="1"/>
    <col min="11563" max="11783" width="9.140625" style="46"/>
    <col min="11784" max="11784" width="4.7109375" style="46" customWidth="1"/>
    <col min="11785" max="11791" width="9.140625" style="46"/>
    <col min="11792" max="11794" width="9.28515625" style="46" bestFit="1" customWidth="1"/>
    <col min="11795" max="11797" width="9.140625" style="46"/>
    <col min="11798" max="11798" width="4.7109375" style="46" customWidth="1"/>
    <col min="11799" max="11800" width="9.28515625" style="46" bestFit="1" customWidth="1"/>
    <col min="11801" max="11804" width="9.28515625" style="46" customWidth="1"/>
    <col min="11805" max="11805" width="1.7109375" style="46" customWidth="1"/>
    <col min="11806" max="11808" width="10.7109375" style="46" customWidth="1"/>
    <col min="11809" max="11809" width="2.7109375" style="46" customWidth="1"/>
    <col min="11810" max="11812" width="9.140625" style="46"/>
    <col min="11813" max="11813" width="2.42578125" style="46" customWidth="1"/>
    <col min="11814" max="11817" width="9.140625" style="46"/>
    <col min="11818" max="11818" width="2.42578125" style="46" customWidth="1"/>
    <col min="11819" max="12039" width="9.140625" style="46"/>
    <col min="12040" max="12040" width="4.7109375" style="46" customWidth="1"/>
    <col min="12041" max="12047" width="9.140625" style="46"/>
    <col min="12048" max="12050" width="9.28515625" style="46" bestFit="1" customWidth="1"/>
    <col min="12051" max="12053" width="9.140625" style="46"/>
    <col min="12054" max="12054" width="4.7109375" style="46" customWidth="1"/>
    <col min="12055" max="12056" width="9.28515625" style="46" bestFit="1" customWidth="1"/>
    <col min="12057" max="12060" width="9.28515625" style="46" customWidth="1"/>
    <col min="12061" max="12061" width="1.7109375" style="46" customWidth="1"/>
    <col min="12062" max="12064" width="10.7109375" style="46" customWidth="1"/>
    <col min="12065" max="12065" width="2.7109375" style="46" customWidth="1"/>
    <col min="12066" max="12068" width="9.140625" style="46"/>
    <col min="12069" max="12069" width="2.42578125" style="46" customWidth="1"/>
    <col min="12070" max="12073" width="9.140625" style="46"/>
    <col min="12074" max="12074" width="2.42578125" style="46" customWidth="1"/>
    <col min="12075" max="12295" width="9.140625" style="46"/>
    <col min="12296" max="12296" width="4.7109375" style="46" customWidth="1"/>
    <col min="12297" max="12303" width="9.140625" style="46"/>
    <col min="12304" max="12306" width="9.28515625" style="46" bestFit="1" customWidth="1"/>
    <col min="12307" max="12309" width="9.140625" style="46"/>
    <col min="12310" max="12310" width="4.7109375" style="46" customWidth="1"/>
    <col min="12311" max="12312" width="9.28515625" style="46" bestFit="1" customWidth="1"/>
    <col min="12313" max="12316" width="9.28515625" style="46" customWidth="1"/>
    <col min="12317" max="12317" width="1.7109375" style="46" customWidth="1"/>
    <col min="12318" max="12320" width="10.7109375" style="46" customWidth="1"/>
    <col min="12321" max="12321" width="2.7109375" style="46" customWidth="1"/>
    <col min="12322" max="12324" width="9.140625" style="46"/>
    <col min="12325" max="12325" width="2.42578125" style="46" customWidth="1"/>
    <col min="12326" max="12329" width="9.140625" style="46"/>
    <col min="12330" max="12330" width="2.42578125" style="46" customWidth="1"/>
    <col min="12331" max="12551" width="9.140625" style="46"/>
    <col min="12552" max="12552" width="4.7109375" style="46" customWidth="1"/>
    <col min="12553" max="12559" width="9.140625" style="46"/>
    <col min="12560" max="12562" width="9.28515625" style="46" bestFit="1" customWidth="1"/>
    <col min="12563" max="12565" width="9.140625" style="46"/>
    <col min="12566" max="12566" width="4.7109375" style="46" customWidth="1"/>
    <col min="12567" max="12568" width="9.28515625" style="46" bestFit="1" customWidth="1"/>
    <col min="12569" max="12572" width="9.28515625" style="46" customWidth="1"/>
    <col min="12573" max="12573" width="1.7109375" style="46" customWidth="1"/>
    <col min="12574" max="12576" width="10.7109375" style="46" customWidth="1"/>
    <col min="12577" max="12577" width="2.7109375" style="46" customWidth="1"/>
    <col min="12578" max="12580" width="9.140625" style="46"/>
    <col min="12581" max="12581" width="2.42578125" style="46" customWidth="1"/>
    <col min="12582" max="12585" width="9.140625" style="46"/>
    <col min="12586" max="12586" width="2.42578125" style="46" customWidth="1"/>
    <col min="12587" max="12807" width="9.140625" style="46"/>
    <col min="12808" max="12808" width="4.7109375" style="46" customWidth="1"/>
    <col min="12809" max="12815" width="9.140625" style="46"/>
    <col min="12816" max="12818" width="9.28515625" style="46" bestFit="1" customWidth="1"/>
    <col min="12819" max="12821" width="9.140625" style="46"/>
    <col min="12822" max="12822" width="4.7109375" style="46" customWidth="1"/>
    <col min="12823" max="12824" width="9.28515625" style="46" bestFit="1" customWidth="1"/>
    <col min="12825" max="12828" width="9.28515625" style="46" customWidth="1"/>
    <col min="12829" max="12829" width="1.7109375" style="46" customWidth="1"/>
    <col min="12830" max="12832" width="10.7109375" style="46" customWidth="1"/>
    <col min="12833" max="12833" width="2.7109375" style="46" customWidth="1"/>
    <col min="12834" max="12836" width="9.140625" style="46"/>
    <col min="12837" max="12837" width="2.42578125" style="46" customWidth="1"/>
    <col min="12838" max="12841" width="9.140625" style="46"/>
    <col min="12842" max="12842" width="2.42578125" style="46" customWidth="1"/>
    <col min="12843" max="13063" width="9.140625" style="46"/>
    <col min="13064" max="13064" width="4.7109375" style="46" customWidth="1"/>
    <col min="13065" max="13071" width="9.140625" style="46"/>
    <col min="13072" max="13074" width="9.28515625" style="46" bestFit="1" customWidth="1"/>
    <col min="13075" max="13077" width="9.140625" style="46"/>
    <col min="13078" max="13078" width="4.7109375" style="46" customWidth="1"/>
    <col min="13079" max="13080" width="9.28515625" style="46" bestFit="1" customWidth="1"/>
    <col min="13081" max="13084" width="9.28515625" style="46" customWidth="1"/>
    <col min="13085" max="13085" width="1.7109375" style="46" customWidth="1"/>
    <col min="13086" max="13088" width="10.7109375" style="46" customWidth="1"/>
    <col min="13089" max="13089" width="2.7109375" style="46" customWidth="1"/>
    <col min="13090" max="13092" width="9.140625" style="46"/>
    <col min="13093" max="13093" width="2.42578125" style="46" customWidth="1"/>
    <col min="13094" max="13097" width="9.140625" style="46"/>
    <col min="13098" max="13098" width="2.42578125" style="46" customWidth="1"/>
    <col min="13099" max="13319" width="9.140625" style="46"/>
    <col min="13320" max="13320" width="4.7109375" style="46" customWidth="1"/>
    <col min="13321" max="13327" width="9.140625" style="46"/>
    <col min="13328" max="13330" width="9.28515625" style="46" bestFit="1" customWidth="1"/>
    <col min="13331" max="13333" width="9.140625" style="46"/>
    <col min="13334" max="13334" width="4.7109375" style="46" customWidth="1"/>
    <col min="13335" max="13336" width="9.28515625" style="46" bestFit="1" customWidth="1"/>
    <col min="13337" max="13340" width="9.28515625" style="46" customWidth="1"/>
    <col min="13341" max="13341" width="1.7109375" style="46" customWidth="1"/>
    <col min="13342" max="13344" width="10.7109375" style="46" customWidth="1"/>
    <col min="13345" max="13345" width="2.7109375" style="46" customWidth="1"/>
    <col min="13346" max="13348" width="9.140625" style="46"/>
    <col min="13349" max="13349" width="2.42578125" style="46" customWidth="1"/>
    <col min="13350" max="13353" width="9.140625" style="46"/>
    <col min="13354" max="13354" width="2.42578125" style="46" customWidth="1"/>
    <col min="13355" max="13575" width="9.140625" style="46"/>
    <col min="13576" max="13576" width="4.7109375" style="46" customWidth="1"/>
    <col min="13577" max="13583" width="9.140625" style="46"/>
    <col min="13584" max="13586" width="9.28515625" style="46" bestFit="1" customWidth="1"/>
    <col min="13587" max="13589" width="9.140625" style="46"/>
    <col min="13590" max="13590" width="4.7109375" style="46" customWidth="1"/>
    <col min="13591" max="13592" width="9.28515625" style="46" bestFit="1" customWidth="1"/>
    <col min="13593" max="13596" width="9.28515625" style="46" customWidth="1"/>
    <col min="13597" max="13597" width="1.7109375" style="46" customWidth="1"/>
    <col min="13598" max="13600" width="10.7109375" style="46" customWidth="1"/>
    <col min="13601" max="13601" width="2.7109375" style="46" customWidth="1"/>
    <col min="13602" max="13604" width="9.140625" style="46"/>
    <col min="13605" max="13605" width="2.42578125" style="46" customWidth="1"/>
    <col min="13606" max="13609" width="9.140625" style="46"/>
    <col min="13610" max="13610" width="2.42578125" style="46" customWidth="1"/>
    <col min="13611" max="13831" width="9.140625" style="46"/>
    <col min="13832" max="13832" width="4.7109375" style="46" customWidth="1"/>
    <col min="13833" max="13839" width="9.140625" style="46"/>
    <col min="13840" max="13842" width="9.28515625" style="46" bestFit="1" customWidth="1"/>
    <col min="13843" max="13845" width="9.140625" style="46"/>
    <col min="13846" max="13846" width="4.7109375" style="46" customWidth="1"/>
    <col min="13847" max="13848" width="9.28515625" style="46" bestFit="1" customWidth="1"/>
    <col min="13849" max="13852" width="9.28515625" style="46" customWidth="1"/>
    <col min="13853" max="13853" width="1.7109375" style="46" customWidth="1"/>
    <col min="13854" max="13856" width="10.7109375" style="46" customWidth="1"/>
    <col min="13857" max="13857" width="2.7109375" style="46" customWidth="1"/>
    <col min="13858" max="13860" width="9.140625" style="46"/>
    <col min="13861" max="13861" width="2.42578125" style="46" customWidth="1"/>
    <col min="13862" max="13865" width="9.140625" style="46"/>
    <col min="13866" max="13866" width="2.42578125" style="46" customWidth="1"/>
    <col min="13867" max="14087" width="9.140625" style="46"/>
    <col min="14088" max="14088" width="4.7109375" style="46" customWidth="1"/>
    <col min="14089" max="14095" width="9.140625" style="46"/>
    <col min="14096" max="14098" width="9.28515625" style="46" bestFit="1" customWidth="1"/>
    <col min="14099" max="14101" width="9.140625" style="46"/>
    <col min="14102" max="14102" width="4.7109375" style="46" customWidth="1"/>
    <col min="14103" max="14104" width="9.28515625" style="46" bestFit="1" customWidth="1"/>
    <col min="14105" max="14108" width="9.28515625" style="46" customWidth="1"/>
    <col min="14109" max="14109" width="1.7109375" style="46" customWidth="1"/>
    <col min="14110" max="14112" width="10.7109375" style="46" customWidth="1"/>
    <col min="14113" max="14113" width="2.7109375" style="46" customWidth="1"/>
    <col min="14114" max="14116" width="9.140625" style="46"/>
    <col min="14117" max="14117" width="2.42578125" style="46" customWidth="1"/>
    <col min="14118" max="14121" width="9.140625" style="46"/>
    <col min="14122" max="14122" width="2.42578125" style="46" customWidth="1"/>
    <col min="14123" max="14343" width="9.140625" style="46"/>
    <col min="14344" max="14344" width="4.7109375" style="46" customWidth="1"/>
    <col min="14345" max="14351" width="9.140625" style="46"/>
    <col min="14352" max="14354" width="9.28515625" style="46" bestFit="1" customWidth="1"/>
    <col min="14355" max="14357" width="9.140625" style="46"/>
    <col min="14358" max="14358" width="4.7109375" style="46" customWidth="1"/>
    <col min="14359" max="14360" width="9.28515625" style="46" bestFit="1" customWidth="1"/>
    <col min="14361" max="14364" width="9.28515625" style="46" customWidth="1"/>
    <col min="14365" max="14365" width="1.7109375" style="46" customWidth="1"/>
    <col min="14366" max="14368" width="10.7109375" style="46" customWidth="1"/>
    <col min="14369" max="14369" width="2.7109375" style="46" customWidth="1"/>
    <col min="14370" max="14372" width="9.140625" style="46"/>
    <col min="14373" max="14373" width="2.42578125" style="46" customWidth="1"/>
    <col min="14374" max="14377" width="9.140625" style="46"/>
    <col min="14378" max="14378" width="2.42578125" style="46" customWidth="1"/>
    <col min="14379" max="14599" width="9.140625" style="46"/>
    <col min="14600" max="14600" width="4.7109375" style="46" customWidth="1"/>
    <col min="14601" max="14607" width="9.140625" style="46"/>
    <col min="14608" max="14610" width="9.28515625" style="46" bestFit="1" customWidth="1"/>
    <col min="14611" max="14613" width="9.140625" style="46"/>
    <col min="14614" max="14614" width="4.7109375" style="46" customWidth="1"/>
    <col min="14615" max="14616" width="9.28515625" style="46" bestFit="1" customWidth="1"/>
    <col min="14617" max="14620" width="9.28515625" style="46" customWidth="1"/>
    <col min="14621" max="14621" width="1.7109375" style="46" customWidth="1"/>
    <col min="14622" max="14624" width="10.7109375" style="46" customWidth="1"/>
    <col min="14625" max="14625" width="2.7109375" style="46" customWidth="1"/>
    <col min="14626" max="14628" width="9.140625" style="46"/>
    <col min="14629" max="14629" width="2.42578125" style="46" customWidth="1"/>
    <col min="14630" max="14633" width="9.140625" style="46"/>
    <col min="14634" max="14634" width="2.42578125" style="46" customWidth="1"/>
    <col min="14635" max="14855" width="9.140625" style="46"/>
    <col min="14856" max="14856" width="4.7109375" style="46" customWidth="1"/>
    <col min="14857" max="14863" width="9.140625" style="46"/>
    <col min="14864" max="14866" width="9.28515625" style="46" bestFit="1" customWidth="1"/>
    <col min="14867" max="14869" width="9.140625" style="46"/>
    <col min="14870" max="14870" width="4.7109375" style="46" customWidth="1"/>
    <col min="14871" max="14872" width="9.28515625" style="46" bestFit="1" customWidth="1"/>
    <col min="14873" max="14876" width="9.28515625" style="46" customWidth="1"/>
    <col min="14877" max="14877" width="1.7109375" style="46" customWidth="1"/>
    <col min="14878" max="14880" width="10.7109375" style="46" customWidth="1"/>
    <col min="14881" max="14881" width="2.7109375" style="46" customWidth="1"/>
    <col min="14882" max="14884" width="9.140625" style="46"/>
    <col min="14885" max="14885" width="2.42578125" style="46" customWidth="1"/>
    <col min="14886" max="14889" width="9.140625" style="46"/>
    <col min="14890" max="14890" width="2.42578125" style="46" customWidth="1"/>
    <col min="14891" max="15111" width="9.140625" style="46"/>
    <col min="15112" max="15112" width="4.7109375" style="46" customWidth="1"/>
    <col min="15113" max="15119" width="9.140625" style="46"/>
    <col min="15120" max="15122" width="9.28515625" style="46" bestFit="1" customWidth="1"/>
    <col min="15123" max="15125" width="9.140625" style="46"/>
    <col min="15126" max="15126" width="4.7109375" style="46" customWidth="1"/>
    <col min="15127" max="15128" width="9.28515625" style="46" bestFit="1" customWidth="1"/>
    <col min="15129" max="15132" width="9.28515625" style="46" customWidth="1"/>
    <col min="15133" max="15133" width="1.7109375" style="46" customWidth="1"/>
    <col min="15134" max="15136" width="10.7109375" style="46" customWidth="1"/>
    <col min="15137" max="15137" width="2.7109375" style="46" customWidth="1"/>
    <col min="15138" max="15140" width="9.140625" style="46"/>
    <col min="15141" max="15141" width="2.42578125" style="46" customWidth="1"/>
    <col min="15142" max="15145" width="9.140625" style="46"/>
    <col min="15146" max="15146" width="2.42578125" style="46" customWidth="1"/>
    <col min="15147" max="15367" width="9.140625" style="46"/>
    <col min="15368" max="15368" width="4.7109375" style="46" customWidth="1"/>
    <col min="15369" max="15375" width="9.140625" style="46"/>
    <col min="15376" max="15378" width="9.28515625" style="46" bestFit="1" customWidth="1"/>
    <col min="15379" max="15381" width="9.140625" style="46"/>
    <col min="15382" max="15382" width="4.7109375" style="46" customWidth="1"/>
    <col min="15383" max="15384" width="9.28515625" style="46" bestFit="1" customWidth="1"/>
    <col min="15385" max="15388" width="9.28515625" style="46" customWidth="1"/>
    <col min="15389" max="15389" width="1.7109375" style="46" customWidth="1"/>
    <col min="15390" max="15392" width="10.7109375" style="46" customWidth="1"/>
    <col min="15393" max="15393" width="2.7109375" style="46" customWidth="1"/>
    <col min="15394" max="15396" width="9.140625" style="46"/>
    <col min="15397" max="15397" width="2.42578125" style="46" customWidth="1"/>
    <col min="15398" max="15401" width="9.140625" style="46"/>
    <col min="15402" max="15402" width="2.42578125" style="46" customWidth="1"/>
    <col min="15403" max="15623" width="9.140625" style="46"/>
    <col min="15624" max="15624" width="4.7109375" style="46" customWidth="1"/>
    <col min="15625" max="15631" width="9.140625" style="46"/>
    <col min="15632" max="15634" width="9.28515625" style="46" bestFit="1" customWidth="1"/>
    <col min="15635" max="15637" width="9.140625" style="46"/>
    <col min="15638" max="15638" width="4.7109375" style="46" customWidth="1"/>
    <col min="15639" max="15640" width="9.28515625" style="46" bestFit="1" customWidth="1"/>
    <col min="15641" max="15644" width="9.28515625" style="46" customWidth="1"/>
    <col min="15645" max="15645" width="1.7109375" style="46" customWidth="1"/>
    <col min="15646" max="15648" width="10.7109375" style="46" customWidth="1"/>
    <col min="15649" max="15649" width="2.7109375" style="46" customWidth="1"/>
    <col min="15650" max="15652" width="9.140625" style="46"/>
    <col min="15653" max="15653" width="2.42578125" style="46" customWidth="1"/>
    <col min="15654" max="15657" width="9.140625" style="46"/>
    <col min="15658" max="15658" width="2.42578125" style="46" customWidth="1"/>
    <col min="15659" max="15879" width="9.140625" style="46"/>
    <col min="15880" max="15880" width="4.7109375" style="46" customWidth="1"/>
    <col min="15881" max="15887" width="9.140625" style="46"/>
    <col min="15888" max="15890" width="9.28515625" style="46" bestFit="1" customWidth="1"/>
    <col min="15891" max="15893" width="9.140625" style="46"/>
    <col min="15894" max="15894" width="4.7109375" style="46" customWidth="1"/>
    <col min="15895" max="15896" width="9.28515625" style="46" bestFit="1" customWidth="1"/>
    <col min="15897" max="15900" width="9.28515625" style="46" customWidth="1"/>
    <col min="15901" max="15901" width="1.7109375" style="46" customWidth="1"/>
    <col min="15902" max="15904" width="10.7109375" style="46" customWidth="1"/>
    <col min="15905" max="15905" width="2.7109375" style="46" customWidth="1"/>
    <col min="15906" max="15908" width="9.140625" style="46"/>
    <col min="15909" max="15909" width="2.42578125" style="46" customWidth="1"/>
    <col min="15910" max="15913" width="9.140625" style="46"/>
    <col min="15914" max="15914" width="2.42578125" style="46" customWidth="1"/>
    <col min="15915" max="16135" width="9.140625" style="46"/>
    <col min="16136" max="16136" width="4.7109375" style="46" customWidth="1"/>
    <col min="16137" max="16143" width="9.140625" style="46"/>
    <col min="16144" max="16146" width="9.28515625" style="46" bestFit="1" customWidth="1"/>
    <col min="16147" max="16149" width="9.140625" style="46"/>
    <col min="16150" max="16150" width="4.7109375" style="46" customWidth="1"/>
    <col min="16151" max="16152" width="9.28515625" style="46" bestFit="1" customWidth="1"/>
    <col min="16153" max="16156" width="9.28515625" style="46" customWidth="1"/>
    <col min="16157" max="16157" width="1.7109375" style="46" customWidth="1"/>
    <col min="16158" max="16160" width="10.7109375" style="46" customWidth="1"/>
    <col min="16161" max="16161" width="2.7109375" style="46" customWidth="1"/>
    <col min="16162" max="16164" width="9.140625" style="46"/>
    <col min="16165" max="16165" width="2.42578125" style="46" customWidth="1"/>
    <col min="16166" max="16169" width="9.140625" style="46"/>
    <col min="16170" max="16170" width="2.42578125" style="46" customWidth="1"/>
    <col min="16171" max="16384" width="9.140625" style="46"/>
  </cols>
  <sheetData>
    <row r="1" spans="1:148" x14ac:dyDescent="0.25">
      <c r="C1" s="145" t="s">
        <v>191</v>
      </c>
      <c r="W1" s="146" t="s">
        <v>192</v>
      </c>
      <c r="Z1" s="164"/>
      <c r="AE1" s="148" t="s">
        <v>193</v>
      </c>
      <c r="AF1" s="46">
        <v>60000</v>
      </c>
    </row>
    <row r="2" spans="1:148" x14ac:dyDescent="0.25">
      <c r="C2" s="150" t="s">
        <v>194</v>
      </c>
      <c r="H2" s="150" t="s">
        <v>208</v>
      </c>
      <c r="L2" s="150" t="s">
        <v>195</v>
      </c>
      <c r="M2" s="150"/>
      <c r="N2" s="150"/>
      <c r="O2" s="150"/>
      <c r="R2" s="150" t="s">
        <v>196</v>
      </c>
      <c r="S2" s="150"/>
      <c r="W2" s="146" t="s">
        <v>31</v>
      </c>
      <c r="X2" s="151"/>
      <c r="Y2" s="146" t="s">
        <v>114</v>
      </c>
      <c r="Z2" s="151"/>
      <c r="AA2" s="146" t="s">
        <v>197</v>
      </c>
      <c r="AB2" s="151"/>
      <c r="AD2" s="148" t="s">
        <v>198</v>
      </c>
      <c r="AH2" s="46" t="s">
        <v>199</v>
      </c>
      <c r="AL2" s="46" t="s">
        <v>200</v>
      </c>
    </row>
    <row r="3" spans="1:148" s="52" customFormat="1" x14ac:dyDescent="0.25">
      <c r="B3" s="153"/>
      <c r="C3" s="154" t="s">
        <v>64</v>
      </c>
      <c r="D3" s="154" t="s">
        <v>48</v>
      </c>
      <c r="E3" s="155" t="s">
        <v>146</v>
      </c>
      <c r="F3" s="155" t="s">
        <v>201</v>
      </c>
      <c r="G3" s="155" t="s">
        <v>202</v>
      </c>
      <c r="H3" s="155" t="s">
        <v>122</v>
      </c>
      <c r="I3" s="155" t="s">
        <v>123</v>
      </c>
      <c r="J3" s="155" t="s">
        <v>129</v>
      </c>
      <c r="K3" s="155" t="s">
        <v>130</v>
      </c>
      <c r="L3" s="52" t="s">
        <v>209</v>
      </c>
      <c r="M3" s="156" t="s">
        <v>85</v>
      </c>
      <c r="N3" s="156" t="s">
        <v>86</v>
      </c>
      <c r="O3" s="156" t="s">
        <v>87</v>
      </c>
      <c r="P3" s="147" t="s">
        <v>92</v>
      </c>
      <c r="Q3" s="156" t="s">
        <v>93</v>
      </c>
      <c r="R3" s="155" t="s">
        <v>210</v>
      </c>
      <c r="S3" s="155" t="s">
        <v>211</v>
      </c>
      <c r="T3" s="155" t="s">
        <v>80</v>
      </c>
      <c r="U3" s="155" t="s">
        <v>83</v>
      </c>
      <c r="V3" s="153"/>
      <c r="W3" s="156" t="s">
        <v>9</v>
      </c>
      <c r="X3" s="147" t="s">
        <v>10</v>
      </c>
      <c r="Y3" s="156" t="s">
        <v>9</v>
      </c>
      <c r="Z3" s="147" t="s">
        <v>10</v>
      </c>
      <c r="AA3" s="156" t="s">
        <v>9</v>
      </c>
      <c r="AB3" s="147" t="s">
        <v>10</v>
      </c>
      <c r="AC3" s="153"/>
      <c r="AD3" s="148" t="s">
        <v>31</v>
      </c>
      <c r="AE3" s="148" t="s">
        <v>32</v>
      </c>
      <c r="AF3" s="148" t="s">
        <v>212</v>
      </c>
      <c r="AG3" s="153"/>
      <c r="AH3" s="148" t="s">
        <v>31</v>
      </c>
      <c r="AI3" s="148" t="s">
        <v>32</v>
      </c>
      <c r="AJ3" s="148" t="s">
        <v>212</v>
      </c>
      <c r="AK3" s="149"/>
      <c r="AL3" s="52" t="s">
        <v>193</v>
      </c>
      <c r="AM3" s="148" t="s">
        <v>31</v>
      </c>
      <c r="AN3" s="148" t="s">
        <v>32</v>
      </c>
      <c r="AO3" s="148" t="s">
        <v>212</v>
      </c>
      <c r="AP3" s="153"/>
    </row>
    <row r="4" spans="1:148" x14ac:dyDescent="0.25">
      <c r="C4" s="157">
        <f>amr</f>
        <v>2.3752548445009625E-3</v>
      </c>
      <c r="D4" s="157">
        <f>amrHOEX</f>
        <v>1.1650857320283259E-2</v>
      </c>
      <c r="E4" s="157">
        <f>amrc</f>
        <v>1.5341276249036806E-4</v>
      </c>
      <c r="F4" s="157">
        <f>rrNP2</f>
        <v>0</v>
      </c>
      <c r="G4" s="157">
        <f>rrr</f>
        <v>0.04</v>
      </c>
      <c r="H4" s="157">
        <f>pCAPH</f>
        <v>3.7417663718882443E-2</v>
      </c>
      <c r="I4" s="157">
        <f>pCAUC</f>
        <v>2.5496231708073913E-2</v>
      </c>
      <c r="J4" s="157">
        <f>pUAPH</f>
        <v>7.1214038276825598E-3</v>
      </c>
      <c r="K4" s="157">
        <f>pUAUC</f>
        <v>5.7682820038231775E-3</v>
      </c>
      <c r="L4" s="158">
        <f>cNES</f>
        <v>112.92</v>
      </c>
      <c r="M4" s="158">
        <f>cOSEX</f>
        <v>147.28</v>
      </c>
      <c r="N4" s="158">
        <f>cEREX</f>
        <v>672.61</v>
      </c>
      <c r="O4" s="158">
        <f>cHOEX</f>
        <v>11208.64</v>
      </c>
      <c r="P4" s="158">
        <f>cPH1_</f>
        <v>100</v>
      </c>
      <c r="Q4" s="158">
        <f>cPHr</f>
        <v>25</v>
      </c>
      <c r="R4" s="157">
        <f>uNES</f>
        <v>0.67</v>
      </c>
      <c r="S4" s="157">
        <f>uOCEX</f>
        <v>0.57199999999999995</v>
      </c>
      <c r="T4" s="157">
        <f>uEREX</f>
        <v>0.44900000000000001</v>
      </c>
      <c r="U4" s="157">
        <f>uHOEX</f>
        <v>0.32600000000000001</v>
      </c>
      <c r="W4" s="158">
        <f>UCqalys</f>
        <v>14.28437256722496</v>
      </c>
      <c r="X4" s="159">
        <f>UCcost</f>
        <v>71572.788609602721</v>
      </c>
      <c r="Y4" s="159">
        <f>PHqalys</f>
        <v>14.801259286659002</v>
      </c>
      <c r="Z4" s="159">
        <f>PHcost</f>
        <v>74865.531671667981</v>
      </c>
      <c r="AA4" s="159">
        <f>Y4-W4</f>
        <v>0.51688671943404252</v>
      </c>
      <c r="AB4" s="159">
        <f>Z4-X4</f>
        <v>3292.7430620652594</v>
      </c>
      <c r="AD4" s="147"/>
      <c r="AE4" s="147"/>
      <c r="AF4" s="147"/>
      <c r="AH4" s="160">
        <f>AVERAGE(AH6:AH1005)</f>
        <v>1.6E-2</v>
      </c>
      <c r="AI4" s="160">
        <f>AVERAGE(AI6:AI1005)</f>
        <v>0.98399999999999999</v>
      </c>
      <c r="AJ4" s="160">
        <f>AVERAGE(AJ6:AJ1005)</f>
        <v>0.98399999999999999</v>
      </c>
      <c r="AM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2"/>
    </row>
    <row r="5" spans="1:148" x14ac:dyDescent="0.25">
      <c r="A5" s="46" t="s">
        <v>203</v>
      </c>
      <c r="AD5" s="46"/>
      <c r="AE5" s="46"/>
      <c r="AF5" s="46"/>
    </row>
    <row r="6" spans="1:148" x14ac:dyDescent="0.25">
      <c r="A6" s="46">
        <v>1</v>
      </c>
      <c r="C6" s="99">
        <v>1.4103319498238989E-3</v>
      </c>
      <c r="D6" s="99">
        <v>1.3325253916398827E-2</v>
      </c>
      <c r="E6" s="99">
        <v>7.4371570046294355E-4</v>
      </c>
      <c r="F6" s="99">
        <v>0</v>
      </c>
      <c r="G6" s="99">
        <v>0.04</v>
      </c>
      <c r="H6" s="99">
        <v>3.7417663718882443E-2</v>
      </c>
      <c r="I6" s="99">
        <v>2.5496231708073913E-2</v>
      </c>
      <c r="J6" s="99">
        <v>7.1214038276825598E-3</v>
      </c>
      <c r="K6" s="99">
        <v>5.7682820038231775E-3</v>
      </c>
      <c r="L6" s="146">
        <v>92.438280187714923</v>
      </c>
      <c r="M6" s="146">
        <v>120</v>
      </c>
      <c r="N6" s="146">
        <v>548</v>
      </c>
      <c r="O6" s="146">
        <v>9132</v>
      </c>
      <c r="P6" s="146">
        <v>100</v>
      </c>
      <c r="Q6" s="146">
        <v>25</v>
      </c>
      <c r="R6" s="99">
        <v>0.40817468311077298</v>
      </c>
      <c r="S6" s="99">
        <v>0.96131323206990582</v>
      </c>
      <c r="T6" s="99">
        <v>0.98508504246548756</v>
      </c>
      <c r="U6" s="99">
        <v>1.0463053622491393E-3</v>
      </c>
      <c r="W6" s="146">
        <v>3.3153675809264094</v>
      </c>
      <c r="X6" s="147">
        <v>27365.318710465806</v>
      </c>
      <c r="Y6" s="147">
        <v>3.3342202209905296</v>
      </c>
      <c r="Z6" s="147">
        <v>28265.327492808363</v>
      </c>
      <c r="AA6" s="147">
        <v>1.8852640064120241E-2</v>
      </c>
      <c r="AB6" s="147">
        <v>900.00878234255651</v>
      </c>
      <c r="AD6" s="161">
        <f t="shared" ref="AD6:AD69" si="0">W6*cRatio-X6</f>
        <v>171556.73614511878</v>
      </c>
      <c r="AE6" s="161">
        <f>Y6*cRatio-Z6</f>
        <v>171787.8857666234</v>
      </c>
      <c r="AF6" s="161">
        <f>AA6*cRatio-AB6</f>
        <v>231.14962150465794</v>
      </c>
      <c r="AH6" s="163">
        <f>IF(MAX(AD6:AE6)=AD6,1,0)</f>
        <v>0</v>
      </c>
      <c r="AI6" s="163">
        <f>IF(MAX(AD6:AE6)=AE6,1,0)</f>
        <v>1</v>
      </c>
      <c r="AJ6" s="163">
        <f>IF(AF6&gt;0,1,0)</f>
        <v>1</v>
      </c>
      <c r="AL6" s="46">
        <v>0</v>
      </c>
      <c r="AM6" s="46">
        <v>1</v>
      </c>
      <c r="AN6" s="46">
        <v>0</v>
      </c>
      <c r="AO6" s="46">
        <v>0</v>
      </c>
    </row>
    <row r="7" spans="1:148" x14ac:dyDescent="0.25">
      <c r="A7" s="46">
        <v>2</v>
      </c>
      <c r="C7" s="99">
        <v>2.5934901059738724E-3</v>
      </c>
      <c r="D7" s="99">
        <v>1.113135810656068E-2</v>
      </c>
      <c r="E7" s="99">
        <v>1.6441471848971378E-4</v>
      </c>
      <c r="F7" s="99">
        <v>0</v>
      </c>
      <c r="G7" s="99">
        <v>0.04</v>
      </c>
      <c r="H7" s="99">
        <v>3.7417663718882443E-2</v>
      </c>
      <c r="I7" s="99">
        <v>2.5496231708073913E-2</v>
      </c>
      <c r="J7" s="99">
        <v>7.1214038276825598E-3</v>
      </c>
      <c r="K7" s="99">
        <v>5.7682820038231775E-3</v>
      </c>
      <c r="L7" s="146">
        <v>92.438280187714923</v>
      </c>
      <c r="M7" s="146">
        <v>120</v>
      </c>
      <c r="N7" s="146">
        <v>548</v>
      </c>
      <c r="O7" s="146">
        <v>9132</v>
      </c>
      <c r="P7" s="146">
        <v>100</v>
      </c>
      <c r="Q7" s="146">
        <v>25</v>
      </c>
      <c r="R7" s="99">
        <v>0.45494103031482686</v>
      </c>
      <c r="S7" s="99">
        <v>0.51185618799631916</v>
      </c>
      <c r="T7" s="99">
        <v>5.0132776753844532E-4</v>
      </c>
      <c r="U7" s="99">
        <v>0.35690078933230041</v>
      </c>
      <c r="W7" s="146">
        <v>3.2986724379466805</v>
      </c>
      <c r="X7" s="147">
        <v>27441.780072944959</v>
      </c>
      <c r="Y7" s="147">
        <v>3.3679569652162131</v>
      </c>
      <c r="Z7" s="147">
        <v>28702.704511306772</v>
      </c>
      <c r="AA7" s="147">
        <v>6.9284527269532603E-2</v>
      </c>
      <c r="AB7" s="147">
        <v>1260.9244383618134</v>
      </c>
      <c r="AD7" s="161">
        <f t="shared" si="0"/>
        <v>170478.56620385585</v>
      </c>
      <c r="AE7" s="161">
        <f>Y7*cRatio-Z7</f>
        <v>173374.71340166603</v>
      </c>
      <c r="AF7" s="161">
        <f t="shared" ref="AF7:AF70" si="1">AA7*cRatio-AB7</f>
        <v>2896.1471978101426</v>
      </c>
      <c r="AH7" s="163">
        <f t="shared" ref="AH7:AH70" si="2">IF(MAX(AD7:AE7)=AD7,1,0)</f>
        <v>0</v>
      </c>
      <c r="AI7" s="163">
        <f t="shared" ref="AI7:AI70" si="3">IF(MAX(AD7:AE7)=AE7,1,0)</f>
        <v>1</v>
      </c>
      <c r="AJ7" s="163">
        <f t="shared" ref="AJ7:AJ70" si="4">IF(AF7&gt;0,1,0)</f>
        <v>1</v>
      </c>
      <c r="AL7" s="46">
        <v>100</v>
      </c>
      <c r="AM7" s="46">
        <v>1</v>
      </c>
      <c r="AN7" s="46">
        <v>0</v>
      </c>
      <c r="AO7" s="46">
        <v>0</v>
      </c>
    </row>
    <row r="8" spans="1:148" x14ac:dyDescent="0.25">
      <c r="A8" s="46">
        <v>3</v>
      </c>
      <c r="C8" s="99">
        <v>3.1026176040160891E-3</v>
      </c>
      <c r="D8" s="99">
        <v>1.3715354405989588E-2</v>
      </c>
      <c r="E8" s="99">
        <v>2.0898862091830992E-5</v>
      </c>
      <c r="F8" s="99">
        <v>0</v>
      </c>
      <c r="G8" s="99">
        <v>0.04</v>
      </c>
      <c r="H8" s="99">
        <v>3.7417663718882443E-2</v>
      </c>
      <c r="I8" s="99">
        <v>2.5496231708073913E-2</v>
      </c>
      <c r="J8" s="99">
        <v>7.1214038276825598E-3</v>
      </c>
      <c r="K8" s="99">
        <v>5.7682820038231775E-3</v>
      </c>
      <c r="L8" s="146">
        <v>92.438280187714923</v>
      </c>
      <c r="M8" s="146">
        <v>120</v>
      </c>
      <c r="N8" s="146">
        <v>548</v>
      </c>
      <c r="O8" s="146">
        <v>9132</v>
      </c>
      <c r="P8" s="146">
        <v>100</v>
      </c>
      <c r="Q8" s="146">
        <v>25</v>
      </c>
      <c r="R8" s="99">
        <v>0.83828308063908319</v>
      </c>
      <c r="S8" s="99">
        <v>0.49583324927751904</v>
      </c>
      <c r="T8" s="99">
        <v>4.1993050609257045E-2</v>
      </c>
      <c r="U8" s="99">
        <v>0.99977622626462259</v>
      </c>
      <c r="W8" s="146">
        <v>5.7159797558313157</v>
      </c>
      <c r="X8" s="147">
        <v>27211.862120324382</v>
      </c>
      <c r="Y8" s="147">
        <v>5.8670451913260138</v>
      </c>
      <c r="Z8" s="147">
        <v>28589.970844249063</v>
      </c>
      <c r="AA8" s="147">
        <v>0.15106543549469809</v>
      </c>
      <c r="AB8" s="147">
        <v>1378.1087239246808</v>
      </c>
      <c r="AD8" s="161">
        <f t="shared" si="0"/>
        <v>315746.92322955455</v>
      </c>
      <c r="AE8" s="161">
        <f>Y8*cRatio-Z8</f>
        <v>323432.74063531175</v>
      </c>
      <c r="AF8" s="161">
        <f t="shared" si="1"/>
        <v>7685.8174057572051</v>
      </c>
      <c r="AH8" s="163">
        <f t="shared" si="2"/>
        <v>0</v>
      </c>
      <c r="AI8" s="163">
        <f t="shared" si="3"/>
        <v>1</v>
      </c>
      <c r="AJ8" s="163">
        <f t="shared" si="4"/>
        <v>1</v>
      </c>
      <c r="AL8" s="46">
        <v>200</v>
      </c>
      <c r="AM8" s="46">
        <v>1</v>
      </c>
      <c r="AN8" s="46">
        <v>0</v>
      </c>
      <c r="AO8" s="46">
        <v>0</v>
      </c>
    </row>
    <row r="9" spans="1:148" x14ac:dyDescent="0.25">
      <c r="A9" s="46">
        <v>4</v>
      </c>
      <c r="C9" s="99">
        <v>8.1428869532131846E-4</v>
      </c>
      <c r="D9" s="99">
        <v>1.2602113589990305E-2</v>
      </c>
      <c r="E9" s="99">
        <v>3.9566581366867748E-4</v>
      </c>
      <c r="F9" s="99">
        <v>0</v>
      </c>
      <c r="G9" s="99">
        <v>0.04</v>
      </c>
      <c r="H9" s="99">
        <v>3.7417663718882443E-2</v>
      </c>
      <c r="I9" s="99">
        <v>2.5496231708073913E-2</v>
      </c>
      <c r="J9" s="99">
        <v>7.1214038276825598E-3</v>
      </c>
      <c r="K9" s="99">
        <v>5.7682820038231775E-3</v>
      </c>
      <c r="L9" s="146">
        <v>92.438280187714923</v>
      </c>
      <c r="M9" s="146">
        <v>120</v>
      </c>
      <c r="N9" s="146">
        <v>548</v>
      </c>
      <c r="O9" s="146">
        <v>9132</v>
      </c>
      <c r="P9" s="146">
        <v>100</v>
      </c>
      <c r="Q9" s="146">
        <v>25</v>
      </c>
      <c r="R9" s="99">
        <v>0.70368328192277196</v>
      </c>
      <c r="S9" s="99">
        <v>0.16891936386737097</v>
      </c>
      <c r="T9" s="99">
        <v>0.97640014467302694</v>
      </c>
      <c r="U9" s="99">
        <v>6.5259874160383327E-2</v>
      </c>
      <c r="W9" s="146">
        <v>4.9603327387033529</v>
      </c>
      <c r="X9" s="147">
        <v>28960.918957411464</v>
      </c>
      <c r="Y9" s="147">
        <v>4.9805442065232954</v>
      </c>
      <c r="Z9" s="147">
        <v>29843.323460525702</v>
      </c>
      <c r="AA9" s="147">
        <v>2.0211467819942541E-2</v>
      </c>
      <c r="AB9" s="147">
        <v>882.40450311423774</v>
      </c>
      <c r="AD9" s="161">
        <f t="shared" si="0"/>
        <v>268659.04536478966</v>
      </c>
      <c r="AE9" s="161">
        <f>Y9*cRatio-Z9</f>
        <v>268989.32893087203</v>
      </c>
      <c r="AF9" s="161">
        <f t="shared" si="1"/>
        <v>330.28356608231479</v>
      </c>
      <c r="AH9" s="163">
        <f t="shared" si="2"/>
        <v>0</v>
      </c>
      <c r="AI9" s="163">
        <f t="shared" si="3"/>
        <v>1</v>
      </c>
      <c r="AJ9" s="163">
        <f t="shared" si="4"/>
        <v>1</v>
      </c>
      <c r="AL9" s="46">
        <v>300</v>
      </c>
      <c r="AM9" s="46">
        <v>1</v>
      </c>
      <c r="AN9" s="46">
        <v>0</v>
      </c>
      <c r="AO9" s="46">
        <v>0</v>
      </c>
    </row>
    <row r="10" spans="1:148" x14ac:dyDescent="0.25">
      <c r="A10" s="46">
        <v>5</v>
      </c>
      <c r="C10" s="99">
        <v>3.2721219643315758E-3</v>
      </c>
      <c r="D10" s="99">
        <v>9.6199318963047942E-3</v>
      </c>
      <c r="E10" s="99">
        <v>3.1513475691312419E-5</v>
      </c>
      <c r="F10" s="99">
        <v>0</v>
      </c>
      <c r="G10" s="99">
        <v>0.04</v>
      </c>
      <c r="H10" s="99">
        <v>3.7417663718882443E-2</v>
      </c>
      <c r="I10" s="99">
        <v>2.5496231708073913E-2</v>
      </c>
      <c r="J10" s="99">
        <v>7.1214038276825598E-3</v>
      </c>
      <c r="K10" s="99">
        <v>5.7682820038231775E-3</v>
      </c>
      <c r="L10" s="146">
        <v>92.438280187714923</v>
      </c>
      <c r="M10" s="146">
        <v>120</v>
      </c>
      <c r="N10" s="146">
        <v>548</v>
      </c>
      <c r="O10" s="146">
        <v>9132</v>
      </c>
      <c r="P10" s="146">
        <v>100</v>
      </c>
      <c r="Q10" s="146">
        <v>25</v>
      </c>
      <c r="R10" s="99">
        <v>0.75705893243598121</v>
      </c>
      <c r="S10" s="99">
        <v>0.50430915119804542</v>
      </c>
      <c r="T10" s="99">
        <v>0.9411689096374678</v>
      </c>
      <c r="U10" s="99">
        <v>9.6083374850112121E-14</v>
      </c>
      <c r="W10" s="146">
        <v>5.1640103634131753</v>
      </c>
      <c r="X10" s="147">
        <v>27034.139741821811</v>
      </c>
      <c r="Y10" s="147">
        <v>5.3066798219619997</v>
      </c>
      <c r="Z10" s="147">
        <v>28433.845197146307</v>
      </c>
      <c r="AA10" s="147">
        <v>0.1426694585488244</v>
      </c>
      <c r="AB10" s="147">
        <v>1399.7054553244961</v>
      </c>
      <c r="AD10" s="161">
        <f t="shared" si="0"/>
        <v>282806.48206296872</v>
      </c>
      <c r="AE10" s="161">
        <f t="shared" ref="AE10:AE73" si="5">Y10*cRatio-Z10</f>
        <v>289966.94412057369</v>
      </c>
      <c r="AF10" s="161">
        <f t="shared" si="1"/>
        <v>7160.4620576049674</v>
      </c>
      <c r="AH10" s="163">
        <f t="shared" si="2"/>
        <v>0</v>
      </c>
      <c r="AI10" s="163">
        <f t="shared" si="3"/>
        <v>1</v>
      </c>
      <c r="AJ10" s="163">
        <f t="shared" si="4"/>
        <v>1</v>
      </c>
      <c r="AL10" s="46">
        <v>400</v>
      </c>
      <c r="AM10" s="46">
        <v>1</v>
      </c>
      <c r="AN10" s="46">
        <v>0</v>
      </c>
      <c r="AO10" s="46">
        <v>0</v>
      </c>
    </row>
    <row r="11" spans="1:148" x14ac:dyDescent="0.25">
      <c r="A11" s="46">
        <v>6</v>
      </c>
      <c r="C11" s="99">
        <v>2.6143213176761382E-3</v>
      </c>
      <c r="D11" s="99">
        <v>1.0809460426080966E-2</v>
      </c>
      <c r="E11" s="99">
        <v>1.1638141610253367E-5</v>
      </c>
      <c r="F11" s="99">
        <v>0</v>
      </c>
      <c r="G11" s="99">
        <v>0.04</v>
      </c>
      <c r="H11" s="99">
        <v>3.7417663718882443E-2</v>
      </c>
      <c r="I11" s="99">
        <v>2.5496231708073913E-2</v>
      </c>
      <c r="J11" s="99">
        <v>7.1214038276825598E-3</v>
      </c>
      <c r="K11" s="99">
        <v>5.7682820038231775E-3</v>
      </c>
      <c r="L11" s="146">
        <v>92.438280187714923</v>
      </c>
      <c r="M11" s="146">
        <v>120</v>
      </c>
      <c r="N11" s="146">
        <v>548</v>
      </c>
      <c r="O11" s="146">
        <v>9132</v>
      </c>
      <c r="P11" s="146">
        <v>100</v>
      </c>
      <c r="Q11" s="146">
        <v>25</v>
      </c>
      <c r="R11" s="99">
        <v>0.77482106197370171</v>
      </c>
      <c r="S11" s="99">
        <v>0.93288190716274377</v>
      </c>
      <c r="T11" s="99">
        <v>0.20637917070871531</v>
      </c>
      <c r="U11" s="99">
        <v>0.92932045084996107</v>
      </c>
      <c r="W11" s="146">
        <v>5.7528201763612126</v>
      </c>
      <c r="X11" s="147">
        <v>27806.504121300179</v>
      </c>
      <c r="Y11" s="147">
        <v>5.8825331351022774</v>
      </c>
      <c r="Z11" s="147">
        <v>29117.897996948537</v>
      </c>
      <c r="AA11" s="147">
        <v>0.12971295874106481</v>
      </c>
      <c r="AB11" s="147">
        <v>1311.3938756483585</v>
      </c>
      <c r="AD11" s="161">
        <f t="shared" si="0"/>
        <v>317362.70646037254</v>
      </c>
      <c r="AE11" s="161">
        <f t="shared" si="5"/>
        <v>323834.09010918811</v>
      </c>
      <c r="AF11" s="161">
        <f t="shared" si="1"/>
        <v>6471.3836488155303</v>
      </c>
      <c r="AH11" s="163">
        <f t="shared" si="2"/>
        <v>0</v>
      </c>
      <c r="AI11" s="163">
        <f t="shared" si="3"/>
        <v>1</v>
      </c>
      <c r="AJ11" s="163">
        <f t="shared" si="4"/>
        <v>1</v>
      </c>
      <c r="AL11" s="46">
        <v>500</v>
      </c>
      <c r="AM11" s="46">
        <v>1</v>
      </c>
      <c r="AN11" s="46">
        <v>0</v>
      </c>
      <c r="AO11" s="46">
        <v>0</v>
      </c>
    </row>
    <row r="12" spans="1:148" x14ac:dyDescent="0.25">
      <c r="A12" s="46">
        <v>7</v>
      </c>
      <c r="C12" s="99">
        <v>5.997443122207069E-3</v>
      </c>
      <c r="D12" s="99">
        <v>1.4336602014991651E-2</v>
      </c>
      <c r="E12" s="99">
        <v>2.154858754704822E-7</v>
      </c>
      <c r="F12" s="99">
        <v>0</v>
      </c>
      <c r="G12" s="99">
        <v>0.04</v>
      </c>
      <c r="H12" s="99">
        <v>3.7417663718882443E-2</v>
      </c>
      <c r="I12" s="99">
        <v>2.5496231708073913E-2</v>
      </c>
      <c r="J12" s="99">
        <v>7.1214038276825598E-3</v>
      </c>
      <c r="K12" s="99">
        <v>5.7682820038231775E-3</v>
      </c>
      <c r="L12" s="146">
        <v>92.438280187714923</v>
      </c>
      <c r="M12" s="146">
        <v>120</v>
      </c>
      <c r="N12" s="146">
        <v>548</v>
      </c>
      <c r="O12" s="146">
        <v>9132</v>
      </c>
      <c r="P12" s="146">
        <v>100</v>
      </c>
      <c r="Q12" s="146">
        <v>25</v>
      </c>
      <c r="R12" s="99">
        <v>0.87867806589486097</v>
      </c>
      <c r="S12" s="99">
        <v>0.98257130360608458</v>
      </c>
      <c r="T12" s="99">
        <v>0.78026722167533813</v>
      </c>
      <c r="U12" s="99">
        <v>0.60114604266514138</v>
      </c>
      <c r="W12" s="146">
        <v>5.6001404706586246</v>
      </c>
      <c r="X12" s="147">
        <v>24388.467414058639</v>
      </c>
      <c r="Y12" s="147">
        <v>5.8630487377467277</v>
      </c>
      <c r="Z12" s="147">
        <v>26092.35795516854</v>
      </c>
      <c r="AA12" s="147">
        <v>0.26290826708810311</v>
      </c>
      <c r="AB12" s="147">
        <v>1703.8905411099004</v>
      </c>
      <c r="AD12" s="161">
        <f t="shared" si="0"/>
        <v>311619.96082545887</v>
      </c>
      <c r="AE12" s="161">
        <f t="shared" si="5"/>
        <v>325690.56630963512</v>
      </c>
      <c r="AF12" s="161">
        <f t="shared" si="1"/>
        <v>14070.605484176287</v>
      </c>
      <c r="AH12" s="163">
        <f t="shared" si="2"/>
        <v>0</v>
      </c>
      <c r="AI12" s="163">
        <f t="shared" si="3"/>
        <v>1</v>
      </c>
      <c r="AJ12" s="163">
        <f t="shared" si="4"/>
        <v>1</v>
      </c>
      <c r="AL12" s="46">
        <v>600</v>
      </c>
      <c r="AM12" s="46">
        <v>1</v>
      </c>
      <c r="AN12" s="46">
        <v>0</v>
      </c>
      <c r="AO12" s="46">
        <v>0</v>
      </c>
    </row>
    <row r="13" spans="1:148" x14ac:dyDescent="0.25">
      <c r="A13" s="46">
        <v>8</v>
      </c>
      <c r="C13" s="99">
        <v>2.5235283983077172E-3</v>
      </c>
      <c r="D13" s="99">
        <v>1.4025062332880034E-2</v>
      </c>
      <c r="E13" s="99">
        <v>6.5322397999589832E-4</v>
      </c>
      <c r="F13" s="99">
        <v>0</v>
      </c>
      <c r="G13" s="99">
        <v>0.04</v>
      </c>
      <c r="H13" s="99">
        <v>3.7417663718882443E-2</v>
      </c>
      <c r="I13" s="99">
        <v>2.5496231708073913E-2</v>
      </c>
      <c r="J13" s="99">
        <v>7.1214038276825598E-3</v>
      </c>
      <c r="K13" s="99">
        <v>5.7682820038231775E-3</v>
      </c>
      <c r="L13" s="146">
        <v>92.438280187714923</v>
      </c>
      <c r="M13" s="146">
        <v>120</v>
      </c>
      <c r="N13" s="146">
        <v>548</v>
      </c>
      <c r="O13" s="146">
        <v>9132</v>
      </c>
      <c r="P13" s="146">
        <v>100</v>
      </c>
      <c r="Q13" s="146">
        <v>25</v>
      </c>
      <c r="R13" s="99">
        <v>0.52020282264538498</v>
      </c>
      <c r="S13" s="99">
        <v>3.7844507863367183E-2</v>
      </c>
      <c r="T13" s="99">
        <v>1.2993775840208792E-3</v>
      </c>
      <c r="U13" s="99">
        <v>0.31261865835567604</v>
      </c>
      <c r="W13" s="146">
        <v>3.2343191506781781</v>
      </c>
      <c r="X13" s="147">
        <v>26327.836576030764</v>
      </c>
      <c r="Y13" s="147">
        <v>3.2870675910760982</v>
      </c>
      <c r="Z13" s="147">
        <v>27435.905800536537</v>
      </c>
      <c r="AA13" s="147">
        <v>5.2748440397920149E-2</v>
      </c>
      <c r="AB13" s="147">
        <v>1108.0692245057726</v>
      </c>
      <c r="AD13" s="161">
        <f t="shared" si="0"/>
        <v>167731.31246465992</v>
      </c>
      <c r="AE13" s="161">
        <f t="shared" si="5"/>
        <v>169788.14966402936</v>
      </c>
      <c r="AF13" s="161">
        <f t="shared" si="1"/>
        <v>2056.8371993694363</v>
      </c>
      <c r="AH13" s="163">
        <f t="shared" si="2"/>
        <v>0</v>
      </c>
      <c r="AI13" s="163">
        <f t="shared" si="3"/>
        <v>1</v>
      </c>
      <c r="AJ13" s="163">
        <f t="shared" si="4"/>
        <v>1</v>
      </c>
      <c r="AL13" s="46">
        <v>700</v>
      </c>
      <c r="AM13" s="46">
        <v>1</v>
      </c>
      <c r="AN13" s="46">
        <v>0</v>
      </c>
      <c r="AO13" s="46">
        <v>0</v>
      </c>
    </row>
    <row r="14" spans="1:148" x14ac:dyDescent="0.25">
      <c r="A14" s="46">
        <v>9</v>
      </c>
      <c r="C14" s="99">
        <v>6.129976335994991E-3</v>
      </c>
      <c r="D14" s="99">
        <v>1.0012562464013844E-2</v>
      </c>
      <c r="E14" s="99">
        <v>3.2409546689282642E-4</v>
      </c>
      <c r="F14" s="99">
        <v>0</v>
      </c>
      <c r="G14" s="99">
        <v>0.04</v>
      </c>
      <c r="H14" s="99">
        <v>3.7417663718882443E-2</v>
      </c>
      <c r="I14" s="99">
        <v>2.5496231708073913E-2</v>
      </c>
      <c r="J14" s="99">
        <v>7.1214038276825598E-3</v>
      </c>
      <c r="K14" s="99">
        <v>5.7682820038231775E-3</v>
      </c>
      <c r="L14" s="146">
        <v>92.438280187714923</v>
      </c>
      <c r="M14" s="146">
        <v>120</v>
      </c>
      <c r="N14" s="146">
        <v>548</v>
      </c>
      <c r="O14" s="146">
        <v>9132</v>
      </c>
      <c r="P14" s="146">
        <v>100</v>
      </c>
      <c r="Q14" s="146">
        <v>25</v>
      </c>
      <c r="R14" s="99">
        <v>0.63070119458543605</v>
      </c>
      <c r="S14" s="99">
        <v>2.4752566752213102E-5</v>
      </c>
      <c r="T14" s="99">
        <v>0.34836681133284508</v>
      </c>
      <c r="U14" s="99">
        <v>0.99999620627525743</v>
      </c>
      <c r="W14" s="146">
        <v>3.463635489732841</v>
      </c>
      <c r="X14" s="147">
        <v>23612.43630154448</v>
      </c>
      <c r="Y14" s="147">
        <v>3.6205511787652993</v>
      </c>
      <c r="Z14" s="147">
        <v>25230.853929852743</v>
      </c>
      <c r="AA14" s="147">
        <v>0.15691568903245834</v>
      </c>
      <c r="AB14" s="147">
        <v>1618.4176283082634</v>
      </c>
      <c r="AD14" s="161">
        <f t="shared" si="0"/>
        <v>184205.69308242598</v>
      </c>
      <c r="AE14" s="161">
        <f t="shared" si="5"/>
        <v>192002.21679606522</v>
      </c>
      <c r="AF14" s="161">
        <f t="shared" si="1"/>
        <v>7796.523713639237</v>
      </c>
      <c r="AH14" s="163">
        <f t="shared" si="2"/>
        <v>0</v>
      </c>
      <c r="AI14" s="163">
        <f t="shared" si="3"/>
        <v>1</v>
      </c>
      <c r="AJ14" s="163">
        <f t="shared" si="4"/>
        <v>1</v>
      </c>
      <c r="AL14" s="46">
        <v>800</v>
      </c>
      <c r="AM14" s="46">
        <v>1</v>
      </c>
      <c r="AN14" s="46">
        <v>0</v>
      </c>
      <c r="AO14" s="46">
        <v>0</v>
      </c>
    </row>
    <row r="15" spans="1:148" x14ac:dyDescent="0.25">
      <c r="A15" s="46">
        <v>10</v>
      </c>
      <c r="C15" s="99">
        <v>1.7677136861474669E-3</v>
      </c>
      <c r="D15" s="99">
        <v>9.2940909138351287E-3</v>
      </c>
      <c r="E15" s="99">
        <v>1.8427636209048227E-5</v>
      </c>
      <c r="F15" s="99">
        <v>0</v>
      </c>
      <c r="G15" s="99">
        <v>0.04</v>
      </c>
      <c r="H15" s="99">
        <v>3.7417663718882443E-2</v>
      </c>
      <c r="I15" s="99">
        <v>2.5496231708073913E-2</v>
      </c>
      <c r="J15" s="99">
        <v>7.1214038276825598E-3</v>
      </c>
      <c r="K15" s="99">
        <v>5.7682820038231775E-3</v>
      </c>
      <c r="L15" s="146">
        <v>92.438280187714923</v>
      </c>
      <c r="M15" s="146">
        <v>120</v>
      </c>
      <c r="N15" s="146">
        <v>548</v>
      </c>
      <c r="O15" s="146">
        <v>9132</v>
      </c>
      <c r="P15" s="146">
        <v>100</v>
      </c>
      <c r="Q15" s="146">
        <v>25</v>
      </c>
      <c r="R15" s="99">
        <v>0.73788188312956282</v>
      </c>
      <c r="S15" s="99">
        <v>0.39156598709598267</v>
      </c>
      <c r="T15" s="99">
        <v>0.86350565157474568</v>
      </c>
      <c r="U15" s="99">
        <v>3.252528179653533E-5</v>
      </c>
      <c r="W15" s="146">
        <v>5.323516067626108</v>
      </c>
      <c r="X15" s="147">
        <v>28801.452489171006</v>
      </c>
      <c r="Y15" s="147">
        <v>5.4072772369161592</v>
      </c>
      <c r="Z15" s="147">
        <v>29974.218445898572</v>
      </c>
      <c r="AA15" s="147">
        <v>8.3761169290051285E-2</v>
      </c>
      <c r="AB15" s="147">
        <v>1172.7659567275659</v>
      </c>
      <c r="AD15" s="161">
        <f t="shared" si="0"/>
        <v>290609.51156839548</v>
      </c>
      <c r="AE15" s="161">
        <f t="shared" si="5"/>
        <v>294462.41576907097</v>
      </c>
      <c r="AF15" s="161">
        <f t="shared" si="1"/>
        <v>3852.9042006755108</v>
      </c>
      <c r="AH15" s="163">
        <f t="shared" si="2"/>
        <v>0</v>
      </c>
      <c r="AI15" s="163">
        <f t="shared" si="3"/>
        <v>1</v>
      </c>
      <c r="AJ15" s="163">
        <f t="shared" si="4"/>
        <v>1</v>
      </c>
      <c r="AL15" s="46">
        <v>900</v>
      </c>
      <c r="AM15" s="46">
        <v>1</v>
      </c>
      <c r="AN15" s="46">
        <v>0</v>
      </c>
      <c r="AO15" s="46">
        <v>0</v>
      </c>
    </row>
    <row r="16" spans="1:148" x14ac:dyDescent="0.25">
      <c r="A16" s="46">
        <v>11</v>
      </c>
      <c r="C16" s="99">
        <v>9.3550456529198302E-4</v>
      </c>
      <c r="D16" s="99">
        <v>9.3634895723588973E-3</v>
      </c>
      <c r="E16" s="99">
        <v>2.5592582685915646E-5</v>
      </c>
      <c r="F16" s="99">
        <v>0</v>
      </c>
      <c r="G16" s="99">
        <v>0.04</v>
      </c>
      <c r="H16" s="99">
        <v>3.7417663718882443E-2</v>
      </c>
      <c r="I16" s="99">
        <v>2.5496231708073913E-2</v>
      </c>
      <c r="J16" s="99">
        <v>7.1214038276825598E-3</v>
      </c>
      <c r="K16" s="99">
        <v>5.7682820038231775E-3</v>
      </c>
      <c r="L16" s="146">
        <v>92.438280187714923</v>
      </c>
      <c r="M16" s="146">
        <v>120</v>
      </c>
      <c r="N16" s="146">
        <v>548</v>
      </c>
      <c r="O16" s="146">
        <v>9132</v>
      </c>
      <c r="P16" s="146">
        <v>100</v>
      </c>
      <c r="Q16" s="146">
        <v>25</v>
      </c>
      <c r="R16" s="99">
        <v>0.82397149729146446</v>
      </c>
      <c r="S16" s="99">
        <v>0.99252402463970502</v>
      </c>
      <c r="T16" s="99">
        <v>0.89489462186573498</v>
      </c>
      <c r="U16" s="99">
        <v>0.39183621843658745</v>
      </c>
      <c r="W16" s="146">
        <v>6.6151091167425218</v>
      </c>
      <c r="X16" s="147">
        <v>29830.592710732803</v>
      </c>
      <c r="Y16" s="147">
        <v>6.6702626585024856</v>
      </c>
      <c r="Z16" s="147">
        <v>30846.650589391993</v>
      </c>
      <c r="AA16" s="147">
        <v>5.5153541759963787E-2</v>
      </c>
      <c r="AB16" s="147">
        <v>1016.0578786591905</v>
      </c>
      <c r="AD16" s="161">
        <f t="shared" si="0"/>
        <v>367075.95429381856</v>
      </c>
      <c r="AE16" s="161">
        <f t="shared" si="5"/>
        <v>369369.10892075713</v>
      </c>
      <c r="AF16" s="161">
        <f t="shared" si="1"/>
        <v>2293.1546269386367</v>
      </c>
      <c r="AH16" s="163">
        <f t="shared" si="2"/>
        <v>0</v>
      </c>
      <c r="AI16" s="163">
        <f t="shared" si="3"/>
        <v>1</v>
      </c>
      <c r="AJ16" s="163">
        <f t="shared" si="4"/>
        <v>1</v>
      </c>
      <c r="AL16" s="46">
        <v>1000</v>
      </c>
      <c r="AM16" s="46">
        <v>1</v>
      </c>
      <c r="AN16" s="46">
        <v>0</v>
      </c>
      <c r="AO16" s="46">
        <v>0</v>
      </c>
    </row>
    <row r="17" spans="1:41" x14ac:dyDescent="0.25">
      <c r="A17" s="46">
        <v>12</v>
      </c>
      <c r="C17" s="99">
        <v>1.6943157966136455E-3</v>
      </c>
      <c r="D17" s="99">
        <v>1.122332353962837E-2</v>
      </c>
      <c r="E17" s="99">
        <v>9.2271096794105389E-5</v>
      </c>
      <c r="F17" s="99">
        <v>0</v>
      </c>
      <c r="G17" s="99">
        <v>0.04</v>
      </c>
      <c r="H17" s="99">
        <v>3.7417663718882443E-2</v>
      </c>
      <c r="I17" s="99">
        <v>2.5496231708073913E-2</v>
      </c>
      <c r="J17" s="99">
        <v>7.1214038276825598E-3</v>
      </c>
      <c r="K17" s="99">
        <v>5.7682820038231775E-3</v>
      </c>
      <c r="L17" s="146">
        <v>92.438280187714923</v>
      </c>
      <c r="M17" s="146">
        <v>120</v>
      </c>
      <c r="N17" s="146">
        <v>548</v>
      </c>
      <c r="O17" s="146">
        <v>9132</v>
      </c>
      <c r="P17" s="146">
        <v>100</v>
      </c>
      <c r="Q17" s="146">
        <v>25</v>
      </c>
      <c r="R17" s="99">
        <v>0.82326862213640983</v>
      </c>
      <c r="S17" s="99">
        <v>2.5345232019014182E-3</v>
      </c>
      <c r="T17" s="99">
        <v>0.40201405659677425</v>
      </c>
      <c r="U17" s="99">
        <v>0.78587300815696404</v>
      </c>
      <c r="W17" s="146">
        <v>5.5946041926132324</v>
      </c>
      <c r="X17" s="147">
        <v>28678.014632763516</v>
      </c>
      <c r="Y17" s="147">
        <v>5.6761427717327795</v>
      </c>
      <c r="Z17" s="147">
        <v>29814.639851541888</v>
      </c>
      <c r="AA17" s="147">
        <v>8.1538579119547094E-2</v>
      </c>
      <c r="AB17" s="147">
        <v>1136.6252187783721</v>
      </c>
      <c r="AD17" s="161">
        <f t="shared" si="0"/>
        <v>306998.23692403041</v>
      </c>
      <c r="AE17" s="161">
        <f t="shared" si="5"/>
        <v>310753.92645242484</v>
      </c>
      <c r="AF17" s="161">
        <f t="shared" si="1"/>
        <v>3755.6895283944532</v>
      </c>
      <c r="AH17" s="163">
        <f t="shared" si="2"/>
        <v>0</v>
      </c>
      <c r="AI17" s="163">
        <f t="shared" si="3"/>
        <v>1</v>
      </c>
      <c r="AJ17" s="163">
        <f t="shared" si="4"/>
        <v>1</v>
      </c>
      <c r="AL17" s="46">
        <v>1500</v>
      </c>
      <c r="AM17" s="46">
        <v>1</v>
      </c>
      <c r="AN17" s="46">
        <v>0</v>
      </c>
      <c r="AO17" s="46">
        <v>0</v>
      </c>
    </row>
    <row r="18" spans="1:41" x14ac:dyDescent="0.25">
      <c r="A18" s="46">
        <v>13</v>
      </c>
      <c r="C18" s="99">
        <v>4.3215885927569712E-4</v>
      </c>
      <c r="D18" s="99">
        <v>1.0168861109735387E-2</v>
      </c>
      <c r="E18" s="99">
        <v>4.9001227702134787E-6</v>
      </c>
      <c r="F18" s="99">
        <v>0</v>
      </c>
      <c r="G18" s="99">
        <v>0.04</v>
      </c>
      <c r="H18" s="99">
        <v>3.7417663718882443E-2</v>
      </c>
      <c r="I18" s="99">
        <v>2.5496231708073913E-2</v>
      </c>
      <c r="J18" s="99">
        <v>7.1214038276825598E-3</v>
      </c>
      <c r="K18" s="99">
        <v>5.7682820038231775E-3</v>
      </c>
      <c r="L18" s="146">
        <v>92.438280187714923</v>
      </c>
      <c r="M18" s="146">
        <v>120</v>
      </c>
      <c r="N18" s="146">
        <v>548</v>
      </c>
      <c r="O18" s="146">
        <v>9132</v>
      </c>
      <c r="P18" s="146">
        <v>100</v>
      </c>
      <c r="Q18" s="146">
        <v>25</v>
      </c>
      <c r="R18" s="99">
        <v>0.57275134247517712</v>
      </c>
      <c r="S18" s="99">
        <v>0.97980353245923724</v>
      </c>
      <c r="T18" s="99">
        <v>0.15299116205051583</v>
      </c>
      <c r="U18" s="99">
        <v>0.34121906022005011</v>
      </c>
      <c r="W18" s="146">
        <v>4.9439357136546418</v>
      </c>
      <c r="X18" s="147">
        <v>30551.263076573352</v>
      </c>
      <c r="Y18" s="147">
        <v>4.9632235296659717</v>
      </c>
      <c r="Z18" s="147">
        <v>31469.349291920134</v>
      </c>
      <c r="AA18" s="147">
        <v>1.9287816011329895E-2</v>
      </c>
      <c r="AB18" s="147">
        <v>918.08621534678241</v>
      </c>
      <c r="AD18" s="161">
        <f t="shared" si="0"/>
        <v>266084.87974270515</v>
      </c>
      <c r="AE18" s="161">
        <f t="shared" si="5"/>
        <v>266324.06248803815</v>
      </c>
      <c r="AF18" s="161">
        <f t="shared" si="1"/>
        <v>239.18274533301133</v>
      </c>
      <c r="AH18" s="163">
        <f t="shared" si="2"/>
        <v>0</v>
      </c>
      <c r="AI18" s="163">
        <f t="shared" si="3"/>
        <v>1</v>
      </c>
      <c r="AJ18" s="163">
        <f t="shared" si="4"/>
        <v>1</v>
      </c>
      <c r="AL18" s="46">
        <v>2000</v>
      </c>
      <c r="AM18" s="46">
        <v>1</v>
      </c>
      <c r="AN18" s="46">
        <v>0</v>
      </c>
      <c r="AO18" s="46">
        <v>0</v>
      </c>
    </row>
    <row r="19" spans="1:41" x14ac:dyDescent="0.25">
      <c r="A19" s="46">
        <v>14</v>
      </c>
      <c r="C19" s="99">
        <v>1.6529698586485691E-3</v>
      </c>
      <c r="D19" s="99">
        <v>1.02324876056173E-2</v>
      </c>
      <c r="E19" s="99">
        <v>9.8325431178825085E-5</v>
      </c>
      <c r="F19" s="99">
        <v>0</v>
      </c>
      <c r="G19" s="99">
        <v>0.04</v>
      </c>
      <c r="H19" s="99">
        <v>3.7417663718882443E-2</v>
      </c>
      <c r="I19" s="99">
        <v>2.5496231708073913E-2</v>
      </c>
      <c r="J19" s="99">
        <v>7.1214038276825598E-3</v>
      </c>
      <c r="K19" s="99">
        <v>5.7682820038231775E-3</v>
      </c>
      <c r="L19" s="146">
        <v>92.438280187714923</v>
      </c>
      <c r="M19" s="146">
        <v>120</v>
      </c>
      <c r="N19" s="146">
        <v>548</v>
      </c>
      <c r="O19" s="146">
        <v>9132</v>
      </c>
      <c r="P19" s="146">
        <v>100</v>
      </c>
      <c r="Q19" s="146">
        <v>25</v>
      </c>
      <c r="R19" s="99">
        <v>0.88725208449635884</v>
      </c>
      <c r="S19" s="99">
        <v>0.2977728775115327</v>
      </c>
      <c r="T19" s="99">
        <v>0.99956033794819266</v>
      </c>
      <c r="U19" s="99">
        <v>0.79242362552610524</v>
      </c>
      <c r="W19" s="146">
        <v>6.2667403507152049</v>
      </c>
      <c r="X19" s="147">
        <v>28721.194783648218</v>
      </c>
      <c r="Y19" s="147">
        <v>6.3549704242875658</v>
      </c>
      <c r="Z19" s="147">
        <v>29849.007002312672</v>
      </c>
      <c r="AA19" s="147">
        <v>8.8230073572360901E-2</v>
      </c>
      <c r="AB19" s="147">
        <v>1127.8122186644541</v>
      </c>
      <c r="AD19" s="161">
        <f t="shared" si="0"/>
        <v>347283.22625926405</v>
      </c>
      <c r="AE19" s="161">
        <f t="shared" si="5"/>
        <v>351449.21845494123</v>
      </c>
      <c r="AF19" s="161">
        <f t="shared" si="1"/>
        <v>4165.9921956771996</v>
      </c>
      <c r="AH19" s="163">
        <f t="shared" si="2"/>
        <v>0</v>
      </c>
      <c r="AI19" s="163">
        <f t="shared" si="3"/>
        <v>1</v>
      </c>
      <c r="AJ19" s="163">
        <f t="shared" si="4"/>
        <v>1</v>
      </c>
      <c r="AL19" s="46">
        <v>2500</v>
      </c>
      <c r="AM19" s="46">
        <v>1</v>
      </c>
      <c r="AN19" s="46">
        <v>0</v>
      </c>
      <c r="AO19" s="46">
        <v>0</v>
      </c>
    </row>
    <row r="20" spans="1:41" x14ac:dyDescent="0.25">
      <c r="A20" s="46">
        <v>15</v>
      </c>
      <c r="C20" s="99">
        <v>2.0776256778680152E-3</v>
      </c>
      <c r="D20" s="99">
        <v>1.3276847277982951E-2</v>
      </c>
      <c r="E20" s="99">
        <v>7.7695675392375207E-4</v>
      </c>
      <c r="F20" s="99">
        <v>0</v>
      </c>
      <c r="G20" s="99">
        <v>0.04</v>
      </c>
      <c r="H20" s="99">
        <v>3.7417663718882443E-2</v>
      </c>
      <c r="I20" s="99">
        <v>2.5496231708073913E-2</v>
      </c>
      <c r="J20" s="99">
        <v>7.1214038276825598E-3</v>
      </c>
      <c r="K20" s="99">
        <v>5.7682820038231775E-3</v>
      </c>
      <c r="L20" s="146">
        <v>92.438280187714923</v>
      </c>
      <c r="M20" s="146">
        <v>120</v>
      </c>
      <c r="N20" s="146">
        <v>548</v>
      </c>
      <c r="O20" s="146">
        <v>9132</v>
      </c>
      <c r="P20" s="146">
        <v>100</v>
      </c>
      <c r="Q20" s="146">
        <v>25</v>
      </c>
      <c r="R20" s="99">
        <v>0.85787774023988872</v>
      </c>
      <c r="S20" s="99">
        <v>1.7082305076680075E-2</v>
      </c>
      <c r="T20" s="99">
        <v>0.7090118278547215</v>
      </c>
      <c r="U20" s="99">
        <v>0.18337564680504781</v>
      </c>
      <c r="W20" s="146">
        <v>5.3558910399762194</v>
      </c>
      <c r="X20" s="147">
        <v>26534.515909715916</v>
      </c>
      <c r="Y20" s="147">
        <v>5.4179052664901652</v>
      </c>
      <c r="Z20" s="147">
        <v>27539.545028372795</v>
      </c>
      <c r="AA20" s="147">
        <v>6.2014226513945836E-2</v>
      </c>
      <c r="AB20" s="147">
        <v>1005.0291186568793</v>
      </c>
      <c r="AD20" s="161">
        <f t="shared" si="0"/>
        <v>294818.94648885727</v>
      </c>
      <c r="AE20" s="161">
        <f t="shared" si="5"/>
        <v>297534.77096103714</v>
      </c>
      <c r="AF20" s="161">
        <f t="shared" si="1"/>
        <v>2715.824472179871</v>
      </c>
      <c r="AH20" s="163">
        <f t="shared" si="2"/>
        <v>0</v>
      </c>
      <c r="AI20" s="163">
        <f t="shared" si="3"/>
        <v>1</v>
      </c>
      <c r="AJ20" s="163">
        <f t="shared" si="4"/>
        <v>1</v>
      </c>
      <c r="AL20" s="46">
        <v>3000</v>
      </c>
      <c r="AM20" s="46">
        <v>1</v>
      </c>
      <c r="AN20" s="46">
        <v>0</v>
      </c>
      <c r="AO20" s="46">
        <v>0</v>
      </c>
    </row>
    <row r="21" spans="1:41" x14ac:dyDescent="0.25">
      <c r="A21" s="46">
        <v>16</v>
      </c>
      <c r="C21" s="99">
        <v>2.4694175621320369E-3</v>
      </c>
      <c r="D21" s="99">
        <v>1.2048573809258722E-2</v>
      </c>
      <c r="E21" s="99">
        <v>2.058751458616781E-4</v>
      </c>
      <c r="F21" s="99">
        <v>0</v>
      </c>
      <c r="G21" s="99">
        <v>0.04</v>
      </c>
      <c r="H21" s="99">
        <v>3.7417663718882443E-2</v>
      </c>
      <c r="I21" s="99">
        <v>2.5496231708073913E-2</v>
      </c>
      <c r="J21" s="99">
        <v>7.1214038276825598E-3</v>
      </c>
      <c r="K21" s="99">
        <v>5.7682820038231775E-3</v>
      </c>
      <c r="L21" s="146">
        <v>92.438280187714923</v>
      </c>
      <c r="M21" s="146">
        <v>120</v>
      </c>
      <c r="N21" s="146">
        <v>548</v>
      </c>
      <c r="O21" s="146">
        <v>9132</v>
      </c>
      <c r="P21" s="146">
        <v>100</v>
      </c>
      <c r="Q21" s="146">
        <v>25</v>
      </c>
      <c r="R21" s="99">
        <v>0.41377579347363946</v>
      </c>
      <c r="S21" s="99">
        <v>0.55762698647662401</v>
      </c>
      <c r="T21" s="99">
        <v>0.70950210578074668</v>
      </c>
      <c r="U21" s="99">
        <v>0.6829889905731632</v>
      </c>
      <c r="W21" s="146">
        <v>3.0864089469537208</v>
      </c>
      <c r="X21" s="147">
        <v>27470.952860931924</v>
      </c>
      <c r="Y21" s="147">
        <v>3.1468394956820407</v>
      </c>
      <c r="Z21" s="147">
        <v>28700.10393891055</v>
      </c>
      <c r="AA21" s="147">
        <v>6.0430548728319877E-2</v>
      </c>
      <c r="AB21" s="147">
        <v>1229.1510779786258</v>
      </c>
      <c r="AD21" s="161">
        <f t="shared" si="0"/>
        <v>157713.58395629132</v>
      </c>
      <c r="AE21" s="161">
        <f t="shared" si="5"/>
        <v>160110.26580201188</v>
      </c>
      <c r="AF21" s="161">
        <f t="shared" si="1"/>
        <v>2396.6818457205668</v>
      </c>
      <c r="AH21" s="163">
        <f t="shared" si="2"/>
        <v>0</v>
      </c>
      <c r="AI21" s="163">
        <f t="shared" si="3"/>
        <v>1</v>
      </c>
      <c r="AJ21" s="163">
        <f t="shared" si="4"/>
        <v>1</v>
      </c>
      <c r="AL21" s="46">
        <v>3500</v>
      </c>
      <c r="AM21" s="46">
        <v>1</v>
      </c>
      <c r="AN21" s="46">
        <v>0</v>
      </c>
      <c r="AO21" s="46">
        <v>0</v>
      </c>
    </row>
    <row r="22" spans="1:41" x14ac:dyDescent="0.25">
      <c r="A22" s="46">
        <v>17</v>
      </c>
      <c r="C22" s="99">
        <v>1.8448843421941296E-3</v>
      </c>
      <c r="D22" s="99">
        <v>1.2369437446775988E-2</v>
      </c>
      <c r="E22" s="99">
        <v>2.1905652063602954E-4</v>
      </c>
      <c r="F22" s="99">
        <v>0</v>
      </c>
      <c r="G22" s="99">
        <v>0.04</v>
      </c>
      <c r="H22" s="99">
        <v>3.7417663718882443E-2</v>
      </c>
      <c r="I22" s="99">
        <v>2.5496231708073913E-2</v>
      </c>
      <c r="J22" s="99">
        <v>7.1214038276825598E-3</v>
      </c>
      <c r="K22" s="99">
        <v>5.7682820038231775E-3</v>
      </c>
      <c r="L22" s="146">
        <v>92.438280187714923</v>
      </c>
      <c r="M22" s="146">
        <v>120</v>
      </c>
      <c r="N22" s="146">
        <v>548</v>
      </c>
      <c r="O22" s="146">
        <v>9132</v>
      </c>
      <c r="P22" s="146">
        <v>100</v>
      </c>
      <c r="Q22" s="146">
        <v>25</v>
      </c>
      <c r="R22" s="99">
        <v>0.74792661684728778</v>
      </c>
      <c r="S22" s="99">
        <v>0.99667736154100184</v>
      </c>
      <c r="T22" s="99">
        <v>0.82154657343363513</v>
      </c>
      <c r="U22" s="99">
        <v>2.1444525746726087E-7</v>
      </c>
      <c r="W22" s="146">
        <v>5.6965119938520017</v>
      </c>
      <c r="X22" s="147">
        <v>28158.082023816885</v>
      </c>
      <c r="Y22" s="147">
        <v>5.7782031339047082</v>
      </c>
      <c r="Z22" s="147">
        <v>29282.081961064083</v>
      </c>
      <c r="AA22" s="147">
        <v>8.1691140052706501E-2</v>
      </c>
      <c r="AB22" s="147">
        <v>1123.9999372471975</v>
      </c>
      <c r="AD22" s="161">
        <f t="shared" si="0"/>
        <v>313632.63760730322</v>
      </c>
      <c r="AE22" s="161">
        <f t="shared" si="5"/>
        <v>317410.1060732184</v>
      </c>
      <c r="AF22" s="161">
        <f t="shared" si="1"/>
        <v>3777.4684659151926</v>
      </c>
      <c r="AH22" s="163">
        <f t="shared" si="2"/>
        <v>0</v>
      </c>
      <c r="AI22" s="163">
        <f t="shared" si="3"/>
        <v>1</v>
      </c>
      <c r="AJ22" s="163">
        <f t="shared" si="4"/>
        <v>1</v>
      </c>
      <c r="AL22" s="46">
        <v>4000</v>
      </c>
      <c r="AM22" s="46">
        <v>1</v>
      </c>
      <c r="AN22" s="46">
        <v>0</v>
      </c>
      <c r="AO22" s="46">
        <v>0</v>
      </c>
    </row>
    <row r="23" spans="1:41" x14ac:dyDescent="0.25">
      <c r="A23" s="46">
        <v>18</v>
      </c>
      <c r="C23" s="99">
        <v>1.8499745083251069E-3</v>
      </c>
      <c r="D23" s="99">
        <v>1.0908795126039997E-2</v>
      </c>
      <c r="E23" s="99">
        <v>9.0300836235290838E-5</v>
      </c>
      <c r="F23" s="99">
        <v>0</v>
      </c>
      <c r="G23" s="99">
        <v>0.04</v>
      </c>
      <c r="H23" s="99">
        <v>3.7417663718882443E-2</v>
      </c>
      <c r="I23" s="99">
        <v>2.5496231708073913E-2</v>
      </c>
      <c r="J23" s="99">
        <v>7.1214038276825598E-3</v>
      </c>
      <c r="K23" s="99">
        <v>5.7682820038231775E-3</v>
      </c>
      <c r="L23" s="146">
        <v>92.438280187714923</v>
      </c>
      <c r="M23" s="146">
        <v>120</v>
      </c>
      <c r="N23" s="146">
        <v>548</v>
      </c>
      <c r="O23" s="146">
        <v>9132</v>
      </c>
      <c r="P23" s="146">
        <v>100</v>
      </c>
      <c r="Q23" s="146">
        <v>25</v>
      </c>
      <c r="R23" s="99">
        <v>0.40116666999984135</v>
      </c>
      <c r="S23" s="99">
        <v>0.56770084304188595</v>
      </c>
      <c r="T23" s="99">
        <v>1.5701742313603412E-2</v>
      </c>
      <c r="U23" s="99">
        <v>0.6620235999271239</v>
      </c>
      <c r="W23" s="146">
        <v>3.1244468631930022</v>
      </c>
      <c r="X23" s="147">
        <v>28497.750069953934</v>
      </c>
      <c r="Y23" s="147">
        <v>3.1730304020177105</v>
      </c>
      <c r="Z23" s="147">
        <v>29661.971517525752</v>
      </c>
      <c r="AA23" s="147">
        <v>4.8583538824708228E-2</v>
      </c>
      <c r="AB23" s="147">
        <v>1164.2214475718174</v>
      </c>
      <c r="AD23" s="161">
        <f t="shared" si="0"/>
        <v>158969.0617216262</v>
      </c>
      <c r="AE23" s="161">
        <f t="shared" si="5"/>
        <v>160719.85260353686</v>
      </c>
      <c r="AF23" s="161">
        <f t="shared" si="1"/>
        <v>1750.790881910676</v>
      </c>
      <c r="AH23" s="163">
        <f t="shared" si="2"/>
        <v>0</v>
      </c>
      <c r="AI23" s="163">
        <f t="shared" si="3"/>
        <v>1</v>
      </c>
      <c r="AJ23" s="163">
        <f t="shared" si="4"/>
        <v>1</v>
      </c>
      <c r="AL23" s="46">
        <v>4500</v>
      </c>
      <c r="AM23" s="46">
        <v>1</v>
      </c>
      <c r="AN23" s="46">
        <v>0</v>
      </c>
      <c r="AO23" s="46">
        <v>0</v>
      </c>
    </row>
    <row r="24" spans="1:41" x14ac:dyDescent="0.25">
      <c r="A24" s="46">
        <v>19</v>
      </c>
      <c r="C24" s="99">
        <v>1.6039399695006E-3</v>
      </c>
      <c r="D24" s="99">
        <v>9.9658729717668378E-3</v>
      </c>
      <c r="E24" s="99">
        <v>4.0464844328003452E-5</v>
      </c>
      <c r="F24" s="99">
        <v>0</v>
      </c>
      <c r="G24" s="99">
        <v>0.04</v>
      </c>
      <c r="H24" s="99">
        <v>3.7417663718882443E-2</v>
      </c>
      <c r="I24" s="99">
        <v>2.5496231708073913E-2</v>
      </c>
      <c r="J24" s="99">
        <v>7.1214038276825598E-3</v>
      </c>
      <c r="K24" s="99">
        <v>5.7682820038231775E-3</v>
      </c>
      <c r="L24" s="146">
        <v>92.438280187714923</v>
      </c>
      <c r="M24" s="146">
        <v>120</v>
      </c>
      <c r="N24" s="146">
        <v>548</v>
      </c>
      <c r="O24" s="146">
        <v>9132</v>
      </c>
      <c r="P24" s="146">
        <v>100</v>
      </c>
      <c r="Q24" s="146">
        <v>25</v>
      </c>
      <c r="R24" s="99">
        <v>0.7344211882728513</v>
      </c>
      <c r="S24" s="99">
        <v>0.43096458938695326</v>
      </c>
      <c r="T24" s="99">
        <v>0.45920745753550574</v>
      </c>
      <c r="U24" s="99">
        <v>1.0595465907279695E-6</v>
      </c>
      <c r="W24" s="146">
        <v>5.3500854321367433</v>
      </c>
      <c r="X24" s="147">
        <v>28937.445486856581</v>
      </c>
      <c r="Y24" s="147">
        <v>5.4257018146803544</v>
      </c>
      <c r="Z24" s="147">
        <v>30074.416514387554</v>
      </c>
      <c r="AA24" s="147">
        <v>7.5616382543611138E-2</v>
      </c>
      <c r="AB24" s="147">
        <v>1136.9710275309735</v>
      </c>
      <c r="AD24" s="161">
        <f t="shared" si="0"/>
        <v>292067.68044134806</v>
      </c>
      <c r="AE24" s="161">
        <f t="shared" si="5"/>
        <v>295467.69236643374</v>
      </c>
      <c r="AF24" s="161">
        <f t="shared" si="1"/>
        <v>3400.0119250856951</v>
      </c>
      <c r="AH24" s="163">
        <f t="shared" si="2"/>
        <v>0</v>
      </c>
      <c r="AI24" s="163">
        <f t="shared" si="3"/>
        <v>1</v>
      </c>
      <c r="AJ24" s="163">
        <f t="shared" si="4"/>
        <v>1</v>
      </c>
      <c r="AL24" s="46">
        <v>5000</v>
      </c>
      <c r="AM24" s="46">
        <v>1</v>
      </c>
      <c r="AN24" s="46">
        <v>0</v>
      </c>
      <c r="AO24" s="46">
        <v>0</v>
      </c>
    </row>
    <row r="25" spans="1:41" x14ac:dyDescent="0.25">
      <c r="A25" s="46">
        <v>20</v>
      </c>
      <c r="C25" s="99">
        <v>1.6528704317165042E-3</v>
      </c>
      <c r="D25" s="99">
        <v>1.1172560490949475E-2</v>
      </c>
      <c r="E25" s="99">
        <v>9.7119819915558736E-5</v>
      </c>
      <c r="F25" s="99">
        <v>0</v>
      </c>
      <c r="G25" s="99">
        <v>0.04</v>
      </c>
      <c r="H25" s="99">
        <v>3.7417663718882443E-2</v>
      </c>
      <c r="I25" s="99">
        <v>2.5496231708073913E-2</v>
      </c>
      <c r="J25" s="99">
        <v>7.1214038276825598E-3</v>
      </c>
      <c r="K25" s="99">
        <v>5.7682820038231775E-3</v>
      </c>
      <c r="L25" s="146">
        <v>92.438280187714923</v>
      </c>
      <c r="M25" s="146">
        <v>120</v>
      </c>
      <c r="N25" s="146">
        <v>548</v>
      </c>
      <c r="O25" s="146">
        <v>9132</v>
      </c>
      <c r="P25" s="146">
        <v>100</v>
      </c>
      <c r="Q25" s="146">
        <v>25</v>
      </c>
      <c r="R25" s="99">
        <v>0.75926151933635522</v>
      </c>
      <c r="S25" s="99">
        <v>0.34705035300988563</v>
      </c>
      <c r="T25" s="99">
        <v>0.95912791708033063</v>
      </c>
      <c r="U25" s="99">
        <v>1.1122238945971233E-2</v>
      </c>
      <c r="W25" s="146">
        <v>5.4201050010440071</v>
      </c>
      <c r="X25" s="147">
        <v>28716.158118474814</v>
      </c>
      <c r="Y25" s="147">
        <v>5.4962913958501076</v>
      </c>
      <c r="Z25" s="147">
        <v>29844.042002917478</v>
      </c>
      <c r="AA25" s="147">
        <v>7.6186394806100566E-2</v>
      </c>
      <c r="AB25" s="147">
        <v>1127.8838844426646</v>
      </c>
      <c r="AD25" s="161">
        <f t="shared" si="0"/>
        <v>296490.14194416557</v>
      </c>
      <c r="AE25" s="161">
        <f t="shared" si="5"/>
        <v>299933.44174808898</v>
      </c>
      <c r="AF25" s="161">
        <f t="shared" si="1"/>
        <v>3443.2998039233698</v>
      </c>
      <c r="AH25" s="163">
        <f t="shared" si="2"/>
        <v>0</v>
      </c>
      <c r="AI25" s="163">
        <f t="shared" si="3"/>
        <v>1</v>
      </c>
      <c r="AJ25" s="163">
        <f t="shared" si="4"/>
        <v>1</v>
      </c>
      <c r="AL25" s="46">
        <v>6000</v>
      </c>
      <c r="AM25" s="46">
        <v>1</v>
      </c>
      <c r="AN25" s="46">
        <v>0</v>
      </c>
      <c r="AO25" s="46">
        <v>0</v>
      </c>
    </row>
    <row r="26" spans="1:41" x14ac:dyDescent="0.25">
      <c r="A26" s="46">
        <v>21</v>
      </c>
      <c r="C26" s="99">
        <v>2.8404899548953866E-3</v>
      </c>
      <c r="D26" s="99">
        <v>1.1123019226746033E-2</v>
      </c>
      <c r="E26" s="99">
        <v>8.5959347588371315E-5</v>
      </c>
      <c r="F26" s="99">
        <v>0</v>
      </c>
      <c r="G26" s="99">
        <v>0.04</v>
      </c>
      <c r="H26" s="99">
        <v>3.7417663718882443E-2</v>
      </c>
      <c r="I26" s="99">
        <v>2.5496231708073913E-2</v>
      </c>
      <c r="J26" s="99">
        <v>7.1214038276825598E-3</v>
      </c>
      <c r="K26" s="99">
        <v>5.7682820038231775E-3</v>
      </c>
      <c r="L26" s="146">
        <v>92.438280187714923</v>
      </c>
      <c r="M26" s="146">
        <v>120</v>
      </c>
      <c r="N26" s="146">
        <v>548</v>
      </c>
      <c r="O26" s="146">
        <v>9132</v>
      </c>
      <c r="P26" s="146">
        <v>100</v>
      </c>
      <c r="Q26" s="146">
        <v>25</v>
      </c>
      <c r="R26" s="99">
        <v>0.55620955989191312</v>
      </c>
      <c r="S26" s="99">
        <v>0.57509324128765105</v>
      </c>
      <c r="T26" s="99">
        <v>0.66358489636679663</v>
      </c>
      <c r="U26" s="99">
        <v>4.0772274092069336E-2</v>
      </c>
      <c r="W26" s="146">
        <v>3.9885193365077205</v>
      </c>
      <c r="X26" s="147">
        <v>27360.95611907787</v>
      </c>
      <c r="Y26" s="147">
        <v>4.0830240272363589</v>
      </c>
      <c r="Z26" s="147">
        <v>28682.535192359504</v>
      </c>
      <c r="AA26" s="147">
        <v>9.450469072863843E-2</v>
      </c>
      <c r="AB26" s="147">
        <v>1321.5790732816349</v>
      </c>
      <c r="AD26" s="161">
        <f t="shared" si="0"/>
        <v>211950.20407138538</v>
      </c>
      <c r="AE26" s="161">
        <f t="shared" si="5"/>
        <v>216298.90644182204</v>
      </c>
      <c r="AF26" s="161">
        <f t="shared" si="1"/>
        <v>4348.7023704366711</v>
      </c>
      <c r="AH26" s="163">
        <f t="shared" si="2"/>
        <v>0</v>
      </c>
      <c r="AI26" s="163">
        <f t="shared" si="3"/>
        <v>1</v>
      </c>
      <c r="AJ26" s="163">
        <f t="shared" si="4"/>
        <v>1</v>
      </c>
      <c r="AL26" s="46">
        <v>7000</v>
      </c>
      <c r="AM26" s="46">
        <v>0.99399999999999999</v>
      </c>
      <c r="AN26" s="46">
        <v>6.0000000000000001E-3</v>
      </c>
      <c r="AO26" s="46">
        <v>6.0000000000000001E-3</v>
      </c>
    </row>
    <row r="27" spans="1:41" x14ac:dyDescent="0.25">
      <c r="A27" s="46">
        <v>22</v>
      </c>
      <c r="C27" s="99">
        <v>3.2180633107242729E-3</v>
      </c>
      <c r="D27" s="99">
        <v>9.9204938580431095E-3</v>
      </c>
      <c r="E27" s="99">
        <v>1.1076352147110224E-4</v>
      </c>
      <c r="F27" s="99">
        <v>0</v>
      </c>
      <c r="G27" s="99">
        <v>0.04</v>
      </c>
      <c r="H27" s="99">
        <v>3.7417663718882443E-2</v>
      </c>
      <c r="I27" s="99">
        <v>2.5496231708073913E-2</v>
      </c>
      <c r="J27" s="99">
        <v>7.1214038276825598E-3</v>
      </c>
      <c r="K27" s="99">
        <v>5.7682820038231775E-3</v>
      </c>
      <c r="L27" s="146">
        <v>92.438280187714923</v>
      </c>
      <c r="M27" s="146">
        <v>120</v>
      </c>
      <c r="N27" s="146">
        <v>548</v>
      </c>
      <c r="O27" s="146">
        <v>9132</v>
      </c>
      <c r="P27" s="146">
        <v>100</v>
      </c>
      <c r="Q27" s="146">
        <v>25</v>
      </c>
      <c r="R27" s="99">
        <v>0.43427502618800723</v>
      </c>
      <c r="S27" s="99">
        <v>0.168136837167879</v>
      </c>
      <c r="T27" s="99">
        <v>0.40469519848500735</v>
      </c>
      <c r="U27" s="99">
        <v>2.8378917187670938E-12</v>
      </c>
      <c r="W27" s="146">
        <v>2.8599604910619125</v>
      </c>
      <c r="X27" s="147">
        <v>26895.449832541519</v>
      </c>
      <c r="Y27" s="147">
        <v>2.9359427075409488</v>
      </c>
      <c r="Z27" s="147">
        <v>28262.991056181931</v>
      </c>
      <c r="AA27" s="147">
        <v>7.5982216479036246E-2</v>
      </c>
      <c r="AB27" s="147">
        <v>1367.5412236404118</v>
      </c>
      <c r="AD27" s="161">
        <f t="shared" si="0"/>
        <v>144702.17963117323</v>
      </c>
      <c r="AE27" s="161">
        <f t="shared" si="5"/>
        <v>147893.57139627499</v>
      </c>
      <c r="AF27" s="161">
        <f t="shared" si="1"/>
        <v>3191.3917651017628</v>
      </c>
      <c r="AH27" s="163">
        <f t="shared" si="2"/>
        <v>0</v>
      </c>
      <c r="AI27" s="163">
        <f t="shared" si="3"/>
        <v>1</v>
      </c>
      <c r="AJ27" s="163">
        <f t="shared" si="4"/>
        <v>1</v>
      </c>
      <c r="AL27" s="46">
        <v>8000</v>
      </c>
      <c r="AM27" s="46">
        <v>0.97199999999999998</v>
      </c>
      <c r="AN27" s="46">
        <v>2.8000000000000001E-2</v>
      </c>
      <c r="AO27" s="46">
        <v>2.8000000000000001E-2</v>
      </c>
    </row>
    <row r="28" spans="1:41" x14ac:dyDescent="0.25">
      <c r="A28" s="46">
        <v>23</v>
      </c>
      <c r="C28" s="99">
        <v>2.3314962453165888E-3</v>
      </c>
      <c r="D28" s="99">
        <v>1.2131549170204425E-2</v>
      </c>
      <c r="E28" s="99">
        <v>1.2140550542083517E-4</v>
      </c>
      <c r="F28" s="99">
        <v>0</v>
      </c>
      <c r="G28" s="99">
        <v>0.04</v>
      </c>
      <c r="H28" s="99">
        <v>3.7417663718882443E-2</v>
      </c>
      <c r="I28" s="99">
        <v>2.5496231708073913E-2</v>
      </c>
      <c r="J28" s="99">
        <v>7.1214038276825598E-3</v>
      </c>
      <c r="K28" s="99">
        <v>5.7682820038231775E-3</v>
      </c>
      <c r="L28" s="146">
        <v>92.438280187714923</v>
      </c>
      <c r="M28" s="146">
        <v>120</v>
      </c>
      <c r="N28" s="146">
        <v>548</v>
      </c>
      <c r="O28" s="146">
        <v>9132</v>
      </c>
      <c r="P28" s="146">
        <v>100</v>
      </c>
      <c r="Q28" s="146">
        <v>25</v>
      </c>
      <c r="R28" s="99">
        <v>0.80486558799554131</v>
      </c>
      <c r="S28" s="99">
        <v>0.34211811714101337</v>
      </c>
      <c r="T28" s="99">
        <v>0.78797534949493075</v>
      </c>
      <c r="U28" s="99">
        <v>0.20057371333750074</v>
      </c>
      <c r="W28" s="146">
        <v>5.5327150400188705</v>
      </c>
      <c r="X28" s="147">
        <v>27840.061646922615</v>
      </c>
      <c r="Y28" s="147">
        <v>5.6403828357430168</v>
      </c>
      <c r="Z28" s="147">
        <v>29073.343365762845</v>
      </c>
      <c r="AA28" s="147">
        <v>0.10766779572414631</v>
      </c>
      <c r="AB28" s="147">
        <v>1233.2817188402296</v>
      </c>
      <c r="AD28" s="161">
        <f t="shared" si="0"/>
        <v>304122.84075420961</v>
      </c>
      <c r="AE28" s="161">
        <f t="shared" si="5"/>
        <v>309349.62677881814</v>
      </c>
      <c r="AF28" s="161">
        <f t="shared" si="1"/>
        <v>5226.7860246085493</v>
      </c>
      <c r="AH28" s="163">
        <f t="shared" si="2"/>
        <v>0</v>
      </c>
      <c r="AI28" s="163">
        <f t="shared" si="3"/>
        <v>1</v>
      </c>
      <c r="AJ28" s="163">
        <f t="shared" si="4"/>
        <v>1</v>
      </c>
      <c r="AL28" s="46">
        <v>9000</v>
      </c>
      <c r="AM28" s="46">
        <v>0.92300000000000004</v>
      </c>
      <c r="AN28" s="46">
        <v>7.6999999999999999E-2</v>
      </c>
      <c r="AO28" s="46">
        <v>7.6999999999999999E-2</v>
      </c>
    </row>
    <row r="29" spans="1:41" x14ac:dyDescent="0.25">
      <c r="A29" s="46">
        <v>24</v>
      </c>
      <c r="C29" s="99">
        <v>2.5650927422803393E-3</v>
      </c>
      <c r="D29" s="99">
        <v>1.1282220502262788E-2</v>
      </c>
      <c r="E29" s="99">
        <v>4.9654095629574208E-5</v>
      </c>
      <c r="F29" s="99">
        <v>0</v>
      </c>
      <c r="G29" s="99">
        <v>0.04</v>
      </c>
      <c r="H29" s="99">
        <v>3.7417663718882443E-2</v>
      </c>
      <c r="I29" s="99">
        <v>2.5496231708073913E-2</v>
      </c>
      <c r="J29" s="99">
        <v>7.1214038276825598E-3</v>
      </c>
      <c r="K29" s="99">
        <v>5.7682820038231775E-3</v>
      </c>
      <c r="L29" s="146">
        <v>92.438280187714923</v>
      </c>
      <c r="M29" s="146">
        <v>120</v>
      </c>
      <c r="N29" s="146">
        <v>548</v>
      </c>
      <c r="O29" s="146">
        <v>9132</v>
      </c>
      <c r="P29" s="146">
        <v>100</v>
      </c>
      <c r="Q29" s="146">
        <v>25</v>
      </c>
      <c r="R29" s="99">
        <v>0.78422252518167046</v>
      </c>
      <c r="S29" s="99">
        <v>0.99396716556955567</v>
      </c>
      <c r="T29" s="99">
        <v>2.429971980661999E-3</v>
      </c>
      <c r="U29" s="99">
        <v>1.5435608258507826E-7</v>
      </c>
      <c r="W29" s="146">
        <v>5.8285388258418909</v>
      </c>
      <c r="X29" s="147">
        <v>27761.701716419066</v>
      </c>
      <c r="Y29" s="147">
        <v>5.9555539889888154</v>
      </c>
      <c r="Z29" s="147">
        <v>29053.581651153727</v>
      </c>
      <c r="AA29" s="147">
        <v>0.12701516314692451</v>
      </c>
      <c r="AB29" s="147">
        <v>1291.8799347346612</v>
      </c>
      <c r="AD29" s="161">
        <f t="shared" si="0"/>
        <v>321950.6278340944</v>
      </c>
      <c r="AE29" s="161">
        <f t="shared" si="5"/>
        <v>328279.65768817515</v>
      </c>
      <c r="AF29" s="161">
        <f t="shared" si="1"/>
        <v>6329.0298540808099</v>
      </c>
      <c r="AH29" s="163">
        <f t="shared" si="2"/>
        <v>0</v>
      </c>
      <c r="AI29" s="163">
        <f t="shared" si="3"/>
        <v>1</v>
      </c>
      <c r="AJ29" s="163">
        <f t="shared" si="4"/>
        <v>1</v>
      </c>
      <c r="AL29" s="46">
        <v>10000</v>
      </c>
      <c r="AM29" s="46">
        <v>0.83299999999999996</v>
      </c>
      <c r="AN29" s="46">
        <v>0.16700000000000001</v>
      </c>
      <c r="AO29" s="46">
        <v>0.16700000000000001</v>
      </c>
    </row>
    <row r="30" spans="1:41" x14ac:dyDescent="0.25">
      <c r="A30" s="46">
        <v>25</v>
      </c>
      <c r="C30" s="99">
        <v>1.4522243567964678E-3</v>
      </c>
      <c r="D30" s="99">
        <v>1.4580009251312087E-2</v>
      </c>
      <c r="E30" s="99">
        <v>1.0267092944682421E-4</v>
      </c>
      <c r="F30" s="99">
        <v>0</v>
      </c>
      <c r="G30" s="99">
        <v>0.04</v>
      </c>
      <c r="H30" s="99">
        <v>3.7417663718882443E-2</v>
      </c>
      <c r="I30" s="99">
        <v>2.5496231708073913E-2</v>
      </c>
      <c r="J30" s="99">
        <v>7.1214038276825598E-3</v>
      </c>
      <c r="K30" s="99">
        <v>5.7682820038231775E-3</v>
      </c>
      <c r="L30" s="146">
        <v>92.438280187714923</v>
      </c>
      <c r="M30" s="146">
        <v>120</v>
      </c>
      <c r="N30" s="146">
        <v>548</v>
      </c>
      <c r="O30" s="146">
        <v>9132</v>
      </c>
      <c r="P30" s="146">
        <v>100</v>
      </c>
      <c r="Q30" s="146">
        <v>25</v>
      </c>
      <c r="R30" s="99">
        <v>0.86189797217290187</v>
      </c>
      <c r="S30" s="99">
        <v>0.87905617037122574</v>
      </c>
      <c r="T30" s="99">
        <v>0.11652208424844107</v>
      </c>
      <c r="U30" s="99">
        <v>2.5845872704853042E-7</v>
      </c>
      <c r="W30" s="146">
        <v>6.5450696586037242</v>
      </c>
      <c r="X30" s="147">
        <v>28917.527475735791</v>
      </c>
      <c r="Y30" s="147">
        <v>6.6246214965645702</v>
      </c>
      <c r="Z30" s="147">
        <v>30006.846614705119</v>
      </c>
      <c r="AA30" s="147">
        <v>7.9551837960845972E-2</v>
      </c>
      <c r="AB30" s="147">
        <v>1089.3191389693275</v>
      </c>
      <c r="AD30" s="161">
        <f t="shared" si="0"/>
        <v>363786.65204048762</v>
      </c>
      <c r="AE30" s="161">
        <f t="shared" si="5"/>
        <v>367470.44317916909</v>
      </c>
      <c r="AF30" s="161">
        <f t="shared" si="1"/>
        <v>3683.7911386814312</v>
      </c>
      <c r="AH30" s="163">
        <f t="shared" si="2"/>
        <v>0</v>
      </c>
      <c r="AI30" s="163">
        <f t="shared" si="3"/>
        <v>1</v>
      </c>
      <c r="AJ30" s="163">
        <f t="shared" si="4"/>
        <v>1</v>
      </c>
      <c r="AL30" s="46">
        <v>11000</v>
      </c>
      <c r="AM30" s="46">
        <v>0.749</v>
      </c>
      <c r="AN30" s="46">
        <v>0.251</v>
      </c>
      <c r="AO30" s="46">
        <v>0.251</v>
      </c>
    </row>
    <row r="31" spans="1:41" x14ac:dyDescent="0.25">
      <c r="A31" s="46">
        <v>26</v>
      </c>
      <c r="C31" s="99">
        <v>1.324826071792078E-3</v>
      </c>
      <c r="D31" s="99">
        <v>1.2546857260881672E-2</v>
      </c>
      <c r="E31" s="99">
        <v>5.3094873607937987E-5</v>
      </c>
      <c r="F31" s="99">
        <v>0</v>
      </c>
      <c r="G31" s="99">
        <v>0.04</v>
      </c>
      <c r="H31" s="99">
        <v>3.7417663718882443E-2</v>
      </c>
      <c r="I31" s="99">
        <v>2.5496231708073913E-2</v>
      </c>
      <c r="J31" s="99">
        <v>7.1214038276825598E-3</v>
      </c>
      <c r="K31" s="99">
        <v>5.7682820038231775E-3</v>
      </c>
      <c r="L31" s="146">
        <v>92.438280187714923</v>
      </c>
      <c r="M31" s="146">
        <v>120</v>
      </c>
      <c r="N31" s="146">
        <v>548</v>
      </c>
      <c r="O31" s="146">
        <v>9132</v>
      </c>
      <c r="P31" s="146">
        <v>100</v>
      </c>
      <c r="Q31" s="146">
        <v>25</v>
      </c>
      <c r="R31" s="99">
        <v>0.55710939903121426</v>
      </c>
      <c r="S31" s="99">
        <v>0.83789929780224337</v>
      </c>
      <c r="T31" s="99">
        <v>0.74872876657035392</v>
      </c>
      <c r="U31" s="99">
        <v>1.8145050720504152E-2</v>
      </c>
      <c r="W31" s="146">
        <v>4.4965286274077663</v>
      </c>
      <c r="X31" s="147">
        <v>29227.611791505326</v>
      </c>
      <c r="Y31" s="147">
        <v>4.5478544290438192</v>
      </c>
      <c r="Z31" s="147">
        <v>30309.1959899022</v>
      </c>
      <c r="AA31" s="147">
        <v>5.1325801636052937E-2</v>
      </c>
      <c r="AB31" s="147">
        <v>1081.5841983968749</v>
      </c>
      <c r="AD31" s="161">
        <f t="shared" si="0"/>
        <v>240564.10585296064</v>
      </c>
      <c r="AE31" s="161">
        <f t="shared" si="5"/>
        <v>242562.06975272694</v>
      </c>
      <c r="AF31" s="161">
        <f t="shared" si="1"/>
        <v>1997.9638997663014</v>
      </c>
      <c r="AH31" s="163">
        <f t="shared" si="2"/>
        <v>0</v>
      </c>
      <c r="AI31" s="163">
        <f t="shared" si="3"/>
        <v>1</v>
      </c>
      <c r="AJ31" s="163">
        <f t="shared" si="4"/>
        <v>1</v>
      </c>
      <c r="AL31" s="46">
        <v>12000</v>
      </c>
      <c r="AM31" s="46">
        <v>0.66700000000000004</v>
      </c>
      <c r="AN31" s="46">
        <v>0.33300000000000002</v>
      </c>
      <c r="AO31" s="46">
        <v>0.33300000000000002</v>
      </c>
    </row>
    <row r="32" spans="1:41" x14ac:dyDescent="0.25">
      <c r="A32" s="46">
        <v>27</v>
      </c>
      <c r="C32" s="99">
        <v>2.0323490854460232E-3</v>
      </c>
      <c r="D32" s="99">
        <v>9.46145538626883E-3</v>
      </c>
      <c r="E32" s="99">
        <v>1.7527522438642862E-4</v>
      </c>
      <c r="F32" s="99">
        <v>0</v>
      </c>
      <c r="G32" s="99">
        <v>0.04</v>
      </c>
      <c r="H32" s="99">
        <v>3.7417663718882443E-2</v>
      </c>
      <c r="I32" s="99">
        <v>2.5496231708073913E-2</v>
      </c>
      <c r="J32" s="99">
        <v>7.1214038276825598E-3</v>
      </c>
      <c r="K32" s="99">
        <v>5.7682820038231775E-3</v>
      </c>
      <c r="L32" s="146">
        <v>92.438280187714923</v>
      </c>
      <c r="M32" s="146">
        <v>120</v>
      </c>
      <c r="N32" s="146">
        <v>548</v>
      </c>
      <c r="O32" s="146">
        <v>9132</v>
      </c>
      <c r="P32" s="146">
        <v>100</v>
      </c>
      <c r="Q32" s="146">
        <v>25</v>
      </c>
      <c r="R32" s="99">
        <v>0.74320576919604031</v>
      </c>
      <c r="S32" s="99">
        <v>0.79015743737995492</v>
      </c>
      <c r="T32" s="99">
        <v>3.1358169906818365E-3</v>
      </c>
      <c r="U32" s="99">
        <v>0.67628861972165777</v>
      </c>
      <c r="W32" s="146">
        <v>5.4947796116209657</v>
      </c>
      <c r="X32" s="147">
        <v>28073.765258566375</v>
      </c>
      <c r="Y32" s="147">
        <v>5.5847086536393977</v>
      </c>
      <c r="Z32" s="147">
        <v>29243.23782543937</v>
      </c>
      <c r="AA32" s="147">
        <v>8.9929042018431993E-2</v>
      </c>
      <c r="AB32" s="147">
        <v>1169.4725668729952</v>
      </c>
      <c r="AD32" s="161">
        <f t="shared" si="0"/>
        <v>301613.01143869158</v>
      </c>
      <c r="AE32" s="161">
        <f t="shared" si="5"/>
        <v>305839.28139292449</v>
      </c>
      <c r="AF32" s="161">
        <f t="shared" si="1"/>
        <v>4226.2699542329246</v>
      </c>
      <c r="AH32" s="163">
        <f t="shared" si="2"/>
        <v>0</v>
      </c>
      <c r="AI32" s="163">
        <f t="shared" si="3"/>
        <v>1</v>
      </c>
      <c r="AJ32" s="163">
        <f t="shared" si="4"/>
        <v>1</v>
      </c>
      <c r="AL32" s="46">
        <v>13000</v>
      </c>
      <c r="AM32" s="46">
        <v>0.59399999999999997</v>
      </c>
      <c r="AN32" s="46">
        <v>0.40600000000000003</v>
      </c>
      <c r="AO32" s="46">
        <v>0.40600000000000003</v>
      </c>
    </row>
    <row r="33" spans="1:41" x14ac:dyDescent="0.25">
      <c r="A33" s="46">
        <v>28</v>
      </c>
      <c r="C33" s="99">
        <v>3.8092841561445656E-3</v>
      </c>
      <c r="D33" s="99">
        <v>1.2567372386758202E-2</v>
      </c>
      <c r="E33" s="99">
        <v>6.4939106220604099E-5</v>
      </c>
      <c r="F33" s="99">
        <v>0</v>
      </c>
      <c r="G33" s="99">
        <v>0.04</v>
      </c>
      <c r="H33" s="99">
        <v>3.7417663718882443E-2</v>
      </c>
      <c r="I33" s="99">
        <v>2.5496231708073913E-2</v>
      </c>
      <c r="J33" s="99">
        <v>7.1214038276825598E-3</v>
      </c>
      <c r="K33" s="99">
        <v>5.7682820038231775E-3</v>
      </c>
      <c r="L33" s="146">
        <v>92.438280187714923</v>
      </c>
      <c r="M33" s="146">
        <v>120</v>
      </c>
      <c r="N33" s="146">
        <v>548</v>
      </c>
      <c r="O33" s="146">
        <v>9132</v>
      </c>
      <c r="P33" s="146">
        <v>100</v>
      </c>
      <c r="Q33" s="146">
        <v>25</v>
      </c>
      <c r="R33" s="99">
        <v>0.57588767840694111</v>
      </c>
      <c r="S33" s="99">
        <v>0.99985830297591771</v>
      </c>
      <c r="T33" s="99">
        <v>3.4758620677339262E-3</v>
      </c>
      <c r="U33" s="99">
        <v>1.5057560751638232E-2</v>
      </c>
      <c r="W33" s="146">
        <v>4.2238840707503229</v>
      </c>
      <c r="X33" s="147">
        <v>26359.294829147573</v>
      </c>
      <c r="Y33" s="147">
        <v>4.3552498031753339</v>
      </c>
      <c r="Z33" s="147">
        <v>27816.871929343964</v>
      </c>
      <c r="AA33" s="147">
        <v>0.13136573242501104</v>
      </c>
      <c r="AB33" s="147">
        <v>1457.5771001963913</v>
      </c>
      <c r="AD33" s="161">
        <f t="shared" si="0"/>
        <v>227073.7494158718</v>
      </c>
      <c r="AE33" s="161">
        <f t="shared" si="5"/>
        <v>233498.11626117607</v>
      </c>
      <c r="AF33" s="161">
        <f t="shared" si="1"/>
        <v>6424.366845304271</v>
      </c>
      <c r="AH33" s="163">
        <f t="shared" si="2"/>
        <v>0</v>
      </c>
      <c r="AI33" s="163">
        <f t="shared" si="3"/>
        <v>1</v>
      </c>
      <c r="AJ33" s="163">
        <f t="shared" si="4"/>
        <v>1</v>
      </c>
      <c r="AL33" s="46">
        <v>14000</v>
      </c>
      <c r="AM33" s="46">
        <v>0.52400000000000002</v>
      </c>
      <c r="AN33" s="46">
        <v>0.47599999999999998</v>
      </c>
      <c r="AO33" s="46">
        <v>0.47599999999999998</v>
      </c>
    </row>
    <row r="34" spans="1:41" x14ac:dyDescent="0.25">
      <c r="A34" s="46">
        <v>29</v>
      </c>
      <c r="C34" s="99">
        <v>9.4821842797434782E-4</v>
      </c>
      <c r="D34" s="99">
        <v>1.1253687643508382E-2</v>
      </c>
      <c r="E34" s="99">
        <v>1.7733915637430098E-4</v>
      </c>
      <c r="F34" s="99">
        <v>0</v>
      </c>
      <c r="G34" s="99">
        <v>0.04</v>
      </c>
      <c r="H34" s="99">
        <v>3.7417663718882443E-2</v>
      </c>
      <c r="I34" s="99">
        <v>2.5496231708073913E-2</v>
      </c>
      <c r="J34" s="99">
        <v>7.1214038276825598E-3</v>
      </c>
      <c r="K34" s="99">
        <v>5.7682820038231775E-3</v>
      </c>
      <c r="L34" s="146">
        <v>92.438280187714923</v>
      </c>
      <c r="M34" s="146">
        <v>120</v>
      </c>
      <c r="N34" s="146">
        <v>548</v>
      </c>
      <c r="O34" s="146">
        <v>9132</v>
      </c>
      <c r="P34" s="146">
        <v>100</v>
      </c>
      <c r="Q34" s="146">
        <v>25</v>
      </c>
      <c r="R34" s="99">
        <v>0.50870968410327799</v>
      </c>
      <c r="S34" s="99">
        <v>0.34616081197608889</v>
      </c>
      <c r="T34" s="99">
        <v>0.99987426511691857</v>
      </c>
      <c r="U34" s="99">
        <v>0.68180996177111997</v>
      </c>
      <c r="W34" s="146">
        <v>3.8298890969464945</v>
      </c>
      <c r="X34" s="147">
        <v>29381.739766745392</v>
      </c>
      <c r="Y34" s="147">
        <v>3.8573169990024376</v>
      </c>
      <c r="Z34" s="147">
        <v>30354.133792628872</v>
      </c>
      <c r="AA34" s="147">
        <v>2.7427902055943143E-2</v>
      </c>
      <c r="AB34" s="147">
        <v>972.39402588348094</v>
      </c>
      <c r="AD34" s="161">
        <f t="shared" si="0"/>
        <v>200411.60605004427</v>
      </c>
      <c r="AE34" s="161">
        <f t="shared" si="5"/>
        <v>201084.88614751736</v>
      </c>
      <c r="AF34" s="161">
        <f t="shared" si="1"/>
        <v>673.28009747310762</v>
      </c>
      <c r="AH34" s="163">
        <f t="shared" si="2"/>
        <v>0</v>
      </c>
      <c r="AI34" s="163">
        <f t="shared" si="3"/>
        <v>1</v>
      </c>
      <c r="AJ34" s="163">
        <f t="shared" si="4"/>
        <v>1</v>
      </c>
      <c r="AL34" s="46">
        <v>15000</v>
      </c>
      <c r="AM34" s="46">
        <v>0.46100000000000002</v>
      </c>
      <c r="AN34" s="46">
        <v>0.53900000000000003</v>
      </c>
      <c r="AO34" s="46">
        <v>0.53900000000000003</v>
      </c>
    </row>
    <row r="35" spans="1:41" x14ac:dyDescent="0.25">
      <c r="A35" s="46">
        <v>30</v>
      </c>
      <c r="C35" s="99">
        <v>6.14911677732979E-4</v>
      </c>
      <c r="D35" s="99">
        <v>9.6571940662324475E-3</v>
      </c>
      <c r="E35" s="99">
        <v>3.4782077592498961E-4</v>
      </c>
      <c r="F35" s="99">
        <v>0</v>
      </c>
      <c r="G35" s="99">
        <v>0.04</v>
      </c>
      <c r="H35" s="99">
        <v>3.7417663718882443E-2</v>
      </c>
      <c r="I35" s="99">
        <v>2.5496231708073913E-2</v>
      </c>
      <c r="J35" s="99">
        <v>7.1214038276825598E-3</v>
      </c>
      <c r="K35" s="99">
        <v>5.7682820038231775E-3</v>
      </c>
      <c r="L35" s="146">
        <v>92.438280187714923</v>
      </c>
      <c r="M35" s="146">
        <v>120</v>
      </c>
      <c r="N35" s="146">
        <v>548</v>
      </c>
      <c r="O35" s="146">
        <v>9132</v>
      </c>
      <c r="P35" s="146">
        <v>100</v>
      </c>
      <c r="Q35" s="146">
        <v>25</v>
      </c>
      <c r="R35" s="99">
        <v>0.86853248639997505</v>
      </c>
      <c r="S35" s="99">
        <v>0.84072539060484819</v>
      </c>
      <c r="T35" s="99">
        <v>0.14073158537052627</v>
      </c>
      <c r="U35" s="99">
        <v>2.1796956756882233E-2</v>
      </c>
      <c r="W35" s="146">
        <v>6.6773624684197719</v>
      </c>
      <c r="X35" s="147">
        <v>29368.142983282567</v>
      </c>
      <c r="Y35" s="147">
        <v>6.6943158352079362</v>
      </c>
      <c r="Z35" s="147">
        <v>30224.090126883653</v>
      </c>
      <c r="AA35" s="147">
        <v>1.6953366788164281E-2</v>
      </c>
      <c r="AB35" s="147">
        <v>855.94714360108628</v>
      </c>
      <c r="AD35" s="161">
        <f t="shared" si="0"/>
        <v>371273.60512190376</v>
      </c>
      <c r="AE35" s="161">
        <f t="shared" si="5"/>
        <v>371434.85998559254</v>
      </c>
      <c r="AF35" s="161">
        <f t="shared" si="1"/>
        <v>161.25486368877057</v>
      </c>
      <c r="AH35" s="163">
        <f t="shared" si="2"/>
        <v>0</v>
      </c>
      <c r="AI35" s="163">
        <f t="shared" si="3"/>
        <v>1</v>
      </c>
      <c r="AJ35" s="163">
        <f t="shared" si="4"/>
        <v>1</v>
      </c>
      <c r="AL35" s="46">
        <v>16000</v>
      </c>
      <c r="AM35" s="46">
        <v>0.41199999999999998</v>
      </c>
      <c r="AN35" s="46">
        <v>0.58799999999999997</v>
      </c>
      <c r="AO35" s="46">
        <v>0.58799999999999997</v>
      </c>
    </row>
    <row r="36" spans="1:41" x14ac:dyDescent="0.25">
      <c r="A36" s="46">
        <v>31</v>
      </c>
      <c r="C36" s="99">
        <v>5.6945531090267787E-3</v>
      </c>
      <c r="D36" s="99">
        <v>1.051471417858167E-2</v>
      </c>
      <c r="E36" s="99">
        <v>1.3518282018809558E-4</v>
      </c>
      <c r="F36" s="99">
        <v>0</v>
      </c>
      <c r="G36" s="99">
        <v>0.04</v>
      </c>
      <c r="H36" s="99">
        <v>3.7417663718882443E-2</v>
      </c>
      <c r="I36" s="99">
        <v>2.5496231708073913E-2</v>
      </c>
      <c r="J36" s="99">
        <v>7.1214038276825598E-3</v>
      </c>
      <c r="K36" s="99">
        <v>5.7682820038231775E-3</v>
      </c>
      <c r="L36" s="146">
        <v>92.438280187714923</v>
      </c>
      <c r="M36" s="146">
        <v>120</v>
      </c>
      <c r="N36" s="146">
        <v>548</v>
      </c>
      <c r="O36" s="146">
        <v>9132</v>
      </c>
      <c r="P36" s="146">
        <v>100</v>
      </c>
      <c r="Q36" s="146">
        <v>25</v>
      </c>
      <c r="R36" s="99">
        <v>0.77135793065519165</v>
      </c>
      <c r="S36" s="99">
        <v>2.1960041438814762E-2</v>
      </c>
      <c r="T36" s="99">
        <v>5.3206604693623576E-3</v>
      </c>
      <c r="U36" s="99">
        <v>3.8921551134650186E-7</v>
      </c>
      <c r="W36" s="146">
        <v>4.3796020732274323</v>
      </c>
      <c r="X36" s="147">
        <v>24392.07622790692</v>
      </c>
      <c r="Y36" s="147">
        <v>4.5727473200634776</v>
      </c>
      <c r="Z36" s="147">
        <v>26029.252404974428</v>
      </c>
      <c r="AA36" s="147">
        <v>0.19314524683604528</v>
      </c>
      <c r="AB36" s="147">
        <v>1637.1761770675075</v>
      </c>
      <c r="AD36" s="161">
        <f t="shared" si="0"/>
        <v>238384.04816573905</v>
      </c>
      <c r="AE36" s="161">
        <f t="shared" si="5"/>
        <v>248335.58679883421</v>
      </c>
      <c r="AF36" s="161">
        <f t="shared" si="1"/>
        <v>9951.5386330952097</v>
      </c>
      <c r="AH36" s="163">
        <f t="shared" si="2"/>
        <v>0</v>
      </c>
      <c r="AI36" s="163">
        <f t="shared" si="3"/>
        <v>1</v>
      </c>
      <c r="AJ36" s="163">
        <f t="shared" si="4"/>
        <v>1</v>
      </c>
      <c r="AL36" s="46">
        <v>17000</v>
      </c>
      <c r="AM36" s="46">
        <v>0.35899999999999999</v>
      </c>
      <c r="AN36" s="46">
        <v>0.64100000000000001</v>
      </c>
      <c r="AO36" s="46">
        <v>0.64100000000000001</v>
      </c>
    </row>
    <row r="37" spans="1:41" x14ac:dyDescent="0.25">
      <c r="A37" s="46">
        <v>32</v>
      </c>
      <c r="C37" s="99">
        <v>3.1686426275772117E-3</v>
      </c>
      <c r="D37" s="99">
        <v>1.5305576046418357E-2</v>
      </c>
      <c r="E37" s="99">
        <v>3.2191546080818498E-6</v>
      </c>
      <c r="F37" s="99">
        <v>0</v>
      </c>
      <c r="G37" s="99">
        <v>0.04</v>
      </c>
      <c r="H37" s="99">
        <v>3.7417663718882443E-2</v>
      </c>
      <c r="I37" s="99">
        <v>2.5496231708073913E-2</v>
      </c>
      <c r="J37" s="99">
        <v>7.1214038276825598E-3</v>
      </c>
      <c r="K37" s="99">
        <v>5.7682820038231775E-3</v>
      </c>
      <c r="L37" s="146">
        <v>92.438280187714923</v>
      </c>
      <c r="M37" s="146">
        <v>120</v>
      </c>
      <c r="N37" s="146">
        <v>548</v>
      </c>
      <c r="O37" s="146">
        <v>9132</v>
      </c>
      <c r="P37" s="146">
        <v>100</v>
      </c>
      <c r="Q37" s="146">
        <v>25</v>
      </c>
      <c r="R37" s="99">
        <v>0.92982002588249446</v>
      </c>
      <c r="S37" s="99">
        <v>0.99131985064621464</v>
      </c>
      <c r="T37" s="99">
        <v>0.30756248387781093</v>
      </c>
      <c r="U37" s="99">
        <v>1.3580561277804996E-3</v>
      </c>
      <c r="W37" s="146">
        <v>6.6227135016609679</v>
      </c>
      <c r="X37" s="147">
        <v>27170.406949621229</v>
      </c>
      <c r="Y37" s="147">
        <v>6.8013635369764938</v>
      </c>
      <c r="Z37" s="147">
        <v>28562.562248115719</v>
      </c>
      <c r="AA37" s="147">
        <v>0.17865003531552581</v>
      </c>
      <c r="AB37" s="147">
        <v>1392.1552984944901</v>
      </c>
      <c r="AD37" s="161">
        <f t="shared" si="0"/>
        <v>370192.40315003687</v>
      </c>
      <c r="AE37" s="161">
        <f t="shared" si="5"/>
        <v>379519.24997047393</v>
      </c>
      <c r="AF37" s="161">
        <f t="shared" si="1"/>
        <v>9326.8468204370583</v>
      </c>
      <c r="AH37" s="163">
        <f t="shared" si="2"/>
        <v>0</v>
      </c>
      <c r="AI37" s="163">
        <f t="shared" si="3"/>
        <v>1</v>
      </c>
      <c r="AJ37" s="163">
        <f t="shared" si="4"/>
        <v>1</v>
      </c>
      <c r="AL37" s="46">
        <v>18000</v>
      </c>
      <c r="AM37" s="46">
        <v>0.31900000000000001</v>
      </c>
      <c r="AN37" s="46">
        <v>0.68100000000000005</v>
      </c>
      <c r="AO37" s="46">
        <v>0.68100000000000005</v>
      </c>
    </row>
    <row r="38" spans="1:41" x14ac:dyDescent="0.25">
      <c r="A38" s="46">
        <v>33</v>
      </c>
      <c r="C38" s="99">
        <v>2.8122488601073359E-3</v>
      </c>
      <c r="D38" s="99">
        <v>1.2844357008685359E-2</v>
      </c>
      <c r="E38" s="99">
        <v>4.0551547570159535E-5</v>
      </c>
      <c r="F38" s="99">
        <v>0</v>
      </c>
      <c r="G38" s="99">
        <v>0.04</v>
      </c>
      <c r="H38" s="99">
        <v>3.7417663718882443E-2</v>
      </c>
      <c r="I38" s="99">
        <v>2.5496231708073913E-2</v>
      </c>
      <c r="J38" s="99">
        <v>7.1214038276825598E-3</v>
      </c>
      <c r="K38" s="99">
        <v>5.7682820038231775E-3</v>
      </c>
      <c r="L38" s="146">
        <v>92.438280187714923</v>
      </c>
      <c r="M38" s="146">
        <v>120</v>
      </c>
      <c r="N38" s="146">
        <v>548</v>
      </c>
      <c r="O38" s="146">
        <v>9132</v>
      </c>
      <c r="P38" s="146">
        <v>100</v>
      </c>
      <c r="Q38" s="146">
        <v>25</v>
      </c>
      <c r="R38" s="99">
        <v>0.82180336263815312</v>
      </c>
      <c r="S38" s="99">
        <v>0.79672888376670781</v>
      </c>
      <c r="T38" s="99">
        <v>0.77877704536866632</v>
      </c>
      <c r="U38" s="99">
        <v>0.71904491117429248</v>
      </c>
      <c r="W38" s="146">
        <v>5.89443290718466</v>
      </c>
      <c r="X38" s="147">
        <v>27492.013122465643</v>
      </c>
      <c r="Y38" s="147">
        <v>6.0352902111626463</v>
      </c>
      <c r="Z38" s="147">
        <v>28822.947479392202</v>
      </c>
      <c r="AA38" s="147">
        <v>0.14085730397798635</v>
      </c>
      <c r="AB38" s="147">
        <v>1330.9343569265584</v>
      </c>
      <c r="AD38" s="161">
        <f t="shared" si="0"/>
        <v>326173.96130861394</v>
      </c>
      <c r="AE38" s="161">
        <f t="shared" si="5"/>
        <v>333294.46519036655</v>
      </c>
      <c r="AF38" s="161">
        <f t="shared" si="1"/>
        <v>7120.503881752622</v>
      </c>
      <c r="AH38" s="163">
        <f t="shared" si="2"/>
        <v>0</v>
      </c>
      <c r="AI38" s="163">
        <f t="shared" si="3"/>
        <v>1</v>
      </c>
      <c r="AJ38" s="163">
        <f t="shared" si="4"/>
        <v>1</v>
      </c>
      <c r="AL38" s="46">
        <v>19000</v>
      </c>
      <c r="AM38" s="46">
        <v>0.28999999999999998</v>
      </c>
      <c r="AN38" s="46">
        <v>0.71</v>
      </c>
      <c r="AO38" s="46">
        <v>0.71</v>
      </c>
    </row>
    <row r="39" spans="1:41" x14ac:dyDescent="0.25">
      <c r="A39" s="46">
        <v>34</v>
      </c>
      <c r="C39" s="99">
        <v>8.0093034208164626E-4</v>
      </c>
      <c r="D39" s="99">
        <v>9.0223984340305451E-3</v>
      </c>
      <c r="E39" s="99">
        <v>8.2290194462597555E-5</v>
      </c>
      <c r="F39" s="99">
        <v>0</v>
      </c>
      <c r="G39" s="99">
        <v>0.04</v>
      </c>
      <c r="H39" s="99">
        <v>3.7417663718882443E-2</v>
      </c>
      <c r="I39" s="99">
        <v>2.5496231708073913E-2</v>
      </c>
      <c r="J39" s="99">
        <v>7.1214038276825598E-3</v>
      </c>
      <c r="K39" s="99">
        <v>5.7682820038231775E-3</v>
      </c>
      <c r="L39" s="146">
        <v>92.438280187714923</v>
      </c>
      <c r="M39" s="146">
        <v>120</v>
      </c>
      <c r="N39" s="146">
        <v>548</v>
      </c>
      <c r="O39" s="146">
        <v>9132</v>
      </c>
      <c r="P39" s="146">
        <v>100</v>
      </c>
      <c r="Q39" s="146">
        <v>25</v>
      </c>
      <c r="R39" s="99">
        <v>0.70764071035241072</v>
      </c>
      <c r="S39" s="99">
        <v>0.46341481380351368</v>
      </c>
      <c r="T39" s="99">
        <v>0.99773532098008144</v>
      </c>
      <c r="U39" s="99">
        <v>6.8314536146024526E-3</v>
      </c>
      <c r="W39" s="146">
        <v>5.3838012625000369</v>
      </c>
      <c r="X39" s="147">
        <v>29852.515588779166</v>
      </c>
      <c r="Y39" s="147">
        <v>5.4200969153281084</v>
      </c>
      <c r="Z39" s="147">
        <v>30824.432677423247</v>
      </c>
      <c r="AA39" s="147">
        <v>3.6295652828071567E-2</v>
      </c>
      <c r="AB39" s="147">
        <v>971.91708864408065</v>
      </c>
      <c r="AD39" s="161">
        <f t="shared" si="0"/>
        <v>293175.56016122305</v>
      </c>
      <c r="AE39" s="161">
        <f t="shared" si="5"/>
        <v>294381.38224226329</v>
      </c>
      <c r="AF39" s="161">
        <f t="shared" si="1"/>
        <v>1205.8220810402136</v>
      </c>
      <c r="AH39" s="163">
        <f t="shared" si="2"/>
        <v>0</v>
      </c>
      <c r="AI39" s="163">
        <f t="shared" si="3"/>
        <v>1</v>
      </c>
      <c r="AJ39" s="163">
        <f t="shared" si="4"/>
        <v>1</v>
      </c>
      <c r="AL39" s="46">
        <v>20000</v>
      </c>
      <c r="AM39" s="46">
        <v>0.254</v>
      </c>
      <c r="AN39" s="46">
        <v>0.746</v>
      </c>
      <c r="AO39" s="46">
        <v>0.746</v>
      </c>
    </row>
    <row r="40" spans="1:41" x14ac:dyDescent="0.25">
      <c r="A40" s="46">
        <v>35</v>
      </c>
      <c r="C40" s="99">
        <v>2.4760650987962762E-3</v>
      </c>
      <c r="D40" s="99">
        <v>1.121373169866444E-2</v>
      </c>
      <c r="E40" s="99">
        <v>4.9357301846120194E-4</v>
      </c>
      <c r="F40" s="99">
        <v>0</v>
      </c>
      <c r="G40" s="99">
        <v>0.04</v>
      </c>
      <c r="H40" s="99">
        <v>3.7417663718882443E-2</v>
      </c>
      <c r="I40" s="99">
        <v>2.5496231708073913E-2</v>
      </c>
      <c r="J40" s="99">
        <v>7.1214038276825598E-3</v>
      </c>
      <c r="K40" s="99">
        <v>5.7682820038231775E-3</v>
      </c>
      <c r="L40" s="146">
        <v>92.438280187714923</v>
      </c>
      <c r="M40" s="146">
        <v>120</v>
      </c>
      <c r="N40" s="146">
        <v>548</v>
      </c>
      <c r="O40" s="146">
        <v>9132</v>
      </c>
      <c r="P40" s="146">
        <v>100</v>
      </c>
      <c r="Q40" s="146">
        <v>25</v>
      </c>
      <c r="R40" s="99">
        <v>0.86138582955241083</v>
      </c>
      <c r="S40" s="99">
        <v>0.1229884286563989</v>
      </c>
      <c r="T40" s="99">
        <v>4.8774777477037311E-2</v>
      </c>
      <c r="U40" s="99">
        <v>3.5914272645520427E-5</v>
      </c>
      <c r="W40" s="146">
        <v>5.4888946023940237</v>
      </c>
      <c r="X40" s="147">
        <v>26772.886707756952</v>
      </c>
      <c r="Y40" s="147">
        <v>5.5840700067270355</v>
      </c>
      <c r="Z40" s="147">
        <v>27919.180562323152</v>
      </c>
      <c r="AA40" s="147">
        <v>9.5175404333011748E-2</v>
      </c>
      <c r="AB40" s="147">
        <v>1146.2938545662</v>
      </c>
      <c r="AD40" s="161">
        <f t="shared" si="0"/>
        <v>302560.78943588445</v>
      </c>
      <c r="AE40" s="161">
        <f t="shared" si="5"/>
        <v>307125.01984129898</v>
      </c>
      <c r="AF40" s="161">
        <f t="shared" si="1"/>
        <v>4564.2304054145052</v>
      </c>
      <c r="AH40" s="163">
        <f t="shared" si="2"/>
        <v>0</v>
      </c>
      <c r="AI40" s="163">
        <f t="shared" si="3"/>
        <v>1</v>
      </c>
      <c r="AJ40" s="163">
        <f t="shared" si="4"/>
        <v>1</v>
      </c>
      <c r="AL40" s="46">
        <v>21000</v>
      </c>
      <c r="AM40" s="46">
        <v>0.22500000000000001</v>
      </c>
      <c r="AN40" s="46">
        <v>0.77500000000000002</v>
      </c>
      <c r="AO40" s="46">
        <v>0.77500000000000002</v>
      </c>
    </row>
    <row r="41" spans="1:41" x14ac:dyDescent="0.25">
      <c r="A41" s="46">
        <v>36</v>
      </c>
      <c r="C41" s="99">
        <v>3.0493392184672841E-3</v>
      </c>
      <c r="D41" s="99">
        <v>1.3995813472504337E-2</v>
      </c>
      <c r="E41" s="99">
        <v>2.7624108204260533E-4</v>
      </c>
      <c r="F41" s="99">
        <v>0</v>
      </c>
      <c r="G41" s="99">
        <v>0.04</v>
      </c>
      <c r="H41" s="99">
        <v>3.7417663718882443E-2</v>
      </c>
      <c r="I41" s="99">
        <v>2.5496231708073913E-2</v>
      </c>
      <c r="J41" s="99">
        <v>7.1214038276825598E-3</v>
      </c>
      <c r="K41" s="99">
        <v>5.7682820038231775E-3</v>
      </c>
      <c r="L41" s="146">
        <v>92.438280187714923</v>
      </c>
      <c r="M41" s="146">
        <v>120</v>
      </c>
      <c r="N41" s="146">
        <v>548</v>
      </c>
      <c r="O41" s="146">
        <v>9132</v>
      </c>
      <c r="P41" s="146">
        <v>100</v>
      </c>
      <c r="Q41" s="146">
        <v>25</v>
      </c>
      <c r="R41" s="99">
        <v>0.74071856352339815</v>
      </c>
      <c r="S41" s="99">
        <v>0.9851355013557791</v>
      </c>
      <c r="T41" s="99">
        <v>0.50651419269133813</v>
      </c>
      <c r="U41" s="99">
        <v>3.7393349698405921E-10</v>
      </c>
      <c r="W41" s="146">
        <v>5.3011319053454606</v>
      </c>
      <c r="X41" s="147">
        <v>26644.839158605791</v>
      </c>
      <c r="Y41" s="147">
        <v>5.4258286214215135</v>
      </c>
      <c r="Z41" s="147">
        <v>27937.310168781307</v>
      </c>
      <c r="AA41" s="147">
        <v>0.12469671607605282</v>
      </c>
      <c r="AB41" s="147">
        <v>1292.4710101755154</v>
      </c>
      <c r="AD41" s="161">
        <f t="shared" si="0"/>
        <v>291423.07516212185</v>
      </c>
      <c r="AE41" s="161">
        <f t="shared" si="5"/>
        <v>297612.40711650951</v>
      </c>
      <c r="AF41" s="161">
        <f t="shared" si="1"/>
        <v>6189.3319543876532</v>
      </c>
      <c r="AH41" s="163">
        <f t="shared" si="2"/>
        <v>0</v>
      </c>
      <c r="AI41" s="163">
        <f t="shared" si="3"/>
        <v>1</v>
      </c>
      <c r="AJ41" s="163">
        <f t="shared" si="4"/>
        <v>1</v>
      </c>
      <c r="AL41" s="46">
        <v>22000</v>
      </c>
      <c r="AM41" s="46">
        <v>0.20499999999999999</v>
      </c>
      <c r="AN41" s="46">
        <v>0.79500000000000004</v>
      </c>
      <c r="AO41" s="46">
        <v>0.79500000000000004</v>
      </c>
    </row>
    <row r="42" spans="1:41" x14ac:dyDescent="0.25">
      <c r="A42" s="46">
        <v>37</v>
      </c>
      <c r="C42" s="99">
        <v>1.1264808996457553E-3</v>
      </c>
      <c r="D42" s="99">
        <v>1.1230861739030993E-2</v>
      </c>
      <c r="E42" s="99">
        <v>5.7032634228748602E-4</v>
      </c>
      <c r="F42" s="99">
        <v>0</v>
      </c>
      <c r="G42" s="99">
        <v>0.04</v>
      </c>
      <c r="H42" s="99">
        <v>3.7417663718882443E-2</v>
      </c>
      <c r="I42" s="99">
        <v>2.5496231708073913E-2</v>
      </c>
      <c r="J42" s="99">
        <v>7.1214038276825598E-3</v>
      </c>
      <c r="K42" s="99">
        <v>5.7682820038231775E-3</v>
      </c>
      <c r="L42" s="146">
        <v>92.438280187714923</v>
      </c>
      <c r="M42" s="146">
        <v>120</v>
      </c>
      <c r="N42" s="146">
        <v>548</v>
      </c>
      <c r="O42" s="146">
        <v>9132</v>
      </c>
      <c r="P42" s="146">
        <v>100</v>
      </c>
      <c r="Q42" s="146">
        <v>25</v>
      </c>
      <c r="R42" s="99">
        <v>0.64474097273435449</v>
      </c>
      <c r="S42" s="99">
        <v>0.85171850272730742</v>
      </c>
      <c r="T42" s="99">
        <v>0.13058253805433737</v>
      </c>
      <c r="U42" s="99">
        <v>2.9207015437559284E-4</v>
      </c>
      <c r="W42" s="146">
        <v>4.893562826975038</v>
      </c>
      <c r="X42" s="147">
        <v>28141.585108480835</v>
      </c>
      <c r="Y42" s="147">
        <v>4.917973433944673</v>
      </c>
      <c r="Z42" s="147">
        <v>29036.408743784978</v>
      </c>
      <c r="AA42" s="147">
        <v>2.441060696963504E-2</v>
      </c>
      <c r="AB42" s="147">
        <v>894.82363530414295</v>
      </c>
      <c r="AD42" s="161">
        <f t="shared" si="0"/>
        <v>265472.18451002147</v>
      </c>
      <c r="AE42" s="161">
        <f t="shared" si="5"/>
        <v>266041.99729289539</v>
      </c>
      <c r="AF42" s="161">
        <f t="shared" si="1"/>
        <v>569.81278287395935</v>
      </c>
      <c r="AH42" s="163">
        <f t="shared" si="2"/>
        <v>0</v>
      </c>
      <c r="AI42" s="163">
        <f t="shared" si="3"/>
        <v>1</v>
      </c>
      <c r="AJ42" s="163">
        <f t="shared" si="4"/>
        <v>1</v>
      </c>
      <c r="AL42" s="46">
        <v>23000</v>
      </c>
      <c r="AM42" s="46">
        <v>0.184</v>
      </c>
      <c r="AN42" s="46">
        <v>0.81599999999999995</v>
      </c>
      <c r="AO42" s="46">
        <v>0.81599999999999995</v>
      </c>
    </row>
    <row r="43" spans="1:41" x14ac:dyDescent="0.25">
      <c r="A43" s="46">
        <v>38</v>
      </c>
      <c r="C43" s="99">
        <v>1.9783706381765183E-3</v>
      </c>
      <c r="D43" s="99">
        <v>1.2653700375513832E-2</v>
      </c>
      <c r="E43" s="99">
        <v>6.1587541142249513E-4</v>
      </c>
      <c r="F43" s="99">
        <v>0</v>
      </c>
      <c r="G43" s="99">
        <v>0.04</v>
      </c>
      <c r="H43" s="99">
        <v>3.7417663718882443E-2</v>
      </c>
      <c r="I43" s="99">
        <v>2.5496231708073913E-2</v>
      </c>
      <c r="J43" s="99">
        <v>7.1214038276825598E-3</v>
      </c>
      <c r="K43" s="99">
        <v>5.7682820038231775E-3</v>
      </c>
      <c r="L43" s="146">
        <v>92.438280187714923</v>
      </c>
      <c r="M43" s="146">
        <v>120</v>
      </c>
      <c r="N43" s="146">
        <v>548</v>
      </c>
      <c r="O43" s="146">
        <v>9132</v>
      </c>
      <c r="P43" s="146">
        <v>100</v>
      </c>
      <c r="Q43" s="146">
        <v>25</v>
      </c>
      <c r="R43" s="99">
        <v>0.4791233969867616</v>
      </c>
      <c r="S43" s="99">
        <v>0.4663483205917569</v>
      </c>
      <c r="T43" s="99">
        <v>0.54123067246437651</v>
      </c>
      <c r="U43" s="99">
        <v>3.6581769961600537E-3</v>
      </c>
      <c r="W43" s="146">
        <v>3.369181060436619</v>
      </c>
      <c r="X43" s="147">
        <v>27025.042446463191</v>
      </c>
      <c r="Y43" s="147">
        <v>3.4094103704043701</v>
      </c>
      <c r="Z43" s="147">
        <v>28057.659227477172</v>
      </c>
      <c r="AA43" s="147">
        <v>4.0229309967751092E-2</v>
      </c>
      <c r="AB43" s="147">
        <v>1032.6167810139814</v>
      </c>
      <c r="AD43" s="161">
        <f t="shared" si="0"/>
        <v>175125.82117973396</v>
      </c>
      <c r="AE43" s="161">
        <f t="shared" si="5"/>
        <v>176506.96299678503</v>
      </c>
      <c r="AF43" s="161">
        <f t="shared" si="1"/>
        <v>1381.1418170510842</v>
      </c>
      <c r="AH43" s="163">
        <f t="shared" si="2"/>
        <v>0</v>
      </c>
      <c r="AI43" s="163">
        <f t="shared" si="3"/>
        <v>1</v>
      </c>
      <c r="AJ43" s="163">
        <f t="shared" si="4"/>
        <v>1</v>
      </c>
      <c r="AL43" s="46">
        <v>24000</v>
      </c>
      <c r="AM43" s="46">
        <v>0.16300000000000001</v>
      </c>
      <c r="AN43" s="46">
        <v>0.83699999999999997</v>
      </c>
      <c r="AO43" s="46">
        <v>0.83699999999999997</v>
      </c>
    </row>
    <row r="44" spans="1:41" x14ac:dyDescent="0.25">
      <c r="A44" s="46">
        <v>39</v>
      </c>
      <c r="C44" s="99">
        <v>2.3041234887495321E-3</v>
      </c>
      <c r="D44" s="99">
        <v>1.2142698149143039E-2</v>
      </c>
      <c r="E44" s="99">
        <v>3.0810422396898574E-4</v>
      </c>
      <c r="F44" s="99">
        <v>0</v>
      </c>
      <c r="G44" s="99">
        <v>0.04</v>
      </c>
      <c r="H44" s="99">
        <v>3.7417663718882443E-2</v>
      </c>
      <c r="I44" s="99">
        <v>2.5496231708073913E-2</v>
      </c>
      <c r="J44" s="99">
        <v>7.1214038276825598E-3</v>
      </c>
      <c r="K44" s="99">
        <v>5.7682820038231775E-3</v>
      </c>
      <c r="L44" s="146">
        <v>92.438280187714923</v>
      </c>
      <c r="M44" s="146">
        <v>120</v>
      </c>
      <c r="N44" s="146">
        <v>548</v>
      </c>
      <c r="O44" s="146">
        <v>9132</v>
      </c>
      <c r="P44" s="146">
        <v>100</v>
      </c>
      <c r="Q44" s="146">
        <v>25</v>
      </c>
      <c r="R44" s="99">
        <v>0.38485122441264474</v>
      </c>
      <c r="S44" s="99">
        <v>0.44911650856724267</v>
      </c>
      <c r="T44" s="99">
        <v>0.93677130261071606</v>
      </c>
      <c r="U44" s="99">
        <v>0.51712970725636254</v>
      </c>
      <c r="W44" s="146">
        <v>2.8169076279051071</v>
      </c>
      <c r="X44" s="147">
        <v>27404.406657191987</v>
      </c>
      <c r="Y44" s="147">
        <v>2.8657928637971839</v>
      </c>
      <c r="Z44" s="147">
        <v>28577.343616630871</v>
      </c>
      <c r="AA44" s="147">
        <v>4.8885235892076828E-2</v>
      </c>
      <c r="AB44" s="147">
        <v>1172.9369594388845</v>
      </c>
      <c r="AD44" s="161">
        <f t="shared" si="0"/>
        <v>141610.05101711443</v>
      </c>
      <c r="AE44" s="161">
        <f t="shared" si="5"/>
        <v>143370.22821120016</v>
      </c>
      <c r="AF44" s="161">
        <f t="shared" si="1"/>
        <v>1760.1771940857252</v>
      </c>
      <c r="AH44" s="163">
        <f t="shared" si="2"/>
        <v>0</v>
      </c>
      <c r="AI44" s="163">
        <f t="shared" si="3"/>
        <v>1</v>
      </c>
      <c r="AJ44" s="163">
        <f t="shared" si="4"/>
        <v>1</v>
      </c>
      <c r="AL44" s="46">
        <v>25000</v>
      </c>
      <c r="AM44" s="46">
        <v>0.14199999999999999</v>
      </c>
      <c r="AN44" s="46">
        <v>0.85799999999999998</v>
      </c>
      <c r="AO44" s="46">
        <v>0.85799999999999998</v>
      </c>
    </row>
    <row r="45" spans="1:41" x14ac:dyDescent="0.25">
      <c r="A45" s="46">
        <v>40</v>
      </c>
      <c r="C45" s="99">
        <v>1.2052310467358732E-3</v>
      </c>
      <c r="D45" s="99">
        <v>1.0946601491878774E-2</v>
      </c>
      <c r="E45" s="99">
        <v>6.7434501176074483E-5</v>
      </c>
      <c r="F45" s="99">
        <v>0</v>
      </c>
      <c r="G45" s="99">
        <v>0.04</v>
      </c>
      <c r="H45" s="99">
        <v>3.7417663718882443E-2</v>
      </c>
      <c r="I45" s="99">
        <v>2.5496231708073913E-2</v>
      </c>
      <c r="J45" s="99">
        <v>7.1214038276825598E-3</v>
      </c>
      <c r="K45" s="99">
        <v>5.7682820038231775E-3</v>
      </c>
      <c r="L45" s="146">
        <v>92.438280187714923</v>
      </c>
      <c r="M45" s="146">
        <v>120</v>
      </c>
      <c r="N45" s="146">
        <v>548</v>
      </c>
      <c r="O45" s="146">
        <v>9132</v>
      </c>
      <c r="P45" s="146">
        <v>100</v>
      </c>
      <c r="Q45" s="146">
        <v>25</v>
      </c>
      <c r="R45" s="99">
        <v>0.72740715695903901</v>
      </c>
      <c r="S45" s="99">
        <v>3.1487922453608988E-3</v>
      </c>
      <c r="T45" s="99">
        <v>0.99393688423303783</v>
      </c>
      <c r="U45" s="99">
        <v>4.7414444480259602E-6</v>
      </c>
      <c r="W45" s="146">
        <v>5.0723321078457495</v>
      </c>
      <c r="X45" s="147">
        <v>29354.399826966663</v>
      </c>
      <c r="Y45" s="147">
        <v>5.1261617305902698</v>
      </c>
      <c r="Z45" s="147">
        <v>30409.584972929468</v>
      </c>
      <c r="AA45" s="147">
        <v>5.38296227445203E-2</v>
      </c>
      <c r="AB45" s="147">
        <v>1055.1851459628051</v>
      </c>
      <c r="AD45" s="161">
        <f t="shared" si="0"/>
        <v>274985.52664377831</v>
      </c>
      <c r="AE45" s="161">
        <f t="shared" si="5"/>
        <v>277160.11886248674</v>
      </c>
      <c r="AF45" s="161">
        <f t="shared" si="1"/>
        <v>2174.5922187084129</v>
      </c>
      <c r="AH45" s="163">
        <f t="shared" si="2"/>
        <v>0</v>
      </c>
      <c r="AI45" s="163">
        <f t="shared" si="3"/>
        <v>1</v>
      </c>
      <c r="AJ45" s="163">
        <f t="shared" si="4"/>
        <v>1</v>
      </c>
      <c r="AL45" s="46">
        <v>26000</v>
      </c>
      <c r="AM45" s="46">
        <v>0.13</v>
      </c>
      <c r="AN45" s="46">
        <v>0.87</v>
      </c>
      <c r="AO45" s="46">
        <v>0.87</v>
      </c>
    </row>
    <row r="46" spans="1:41" x14ac:dyDescent="0.25">
      <c r="A46" s="46">
        <v>41</v>
      </c>
      <c r="C46" s="99">
        <v>1.8139848382475621E-3</v>
      </c>
      <c r="D46" s="99">
        <v>1.0838830047500001E-2</v>
      </c>
      <c r="E46" s="99">
        <v>1.3605066624453695E-6</v>
      </c>
      <c r="F46" s="99">
        <v>0</v>
      </c>
      <c r="G46" s="99">
        <v>0.04</v>
      </c>
      <c r="H46" s="99">
        <v>3.7417663718882443E-2</v>
      </c>
      <c r="I46" s="99">
        <v>2.5496231708073913E-2</v>
      </c>
      <c r="J46" s="99">
        <v>7.1214038276825598E-3</v>
      </c>
      <c r="K46" s="99">
        <v>5.7682820038231775E-3</v>
      </c>
      <c r="L46" s="146">
        <v>92.438280187714923</v>
      </c>
      <c r="M46" s="146">
        <v>120</v>
      </c>
      <c r="N46" s="146">
        <v>548</v>
      </c>
      <c r="O46" s="146">
        <v>9132</v>
      </c>
      <c r="P46" s="146">
        <v>100</v>
      </c>
      <c r="Q46" s="146">
        <v>25</v>
      </c>
      <c r="R46" s="99">
        <v>0.66079031671463317</v>
      </c>
      <c r="S46" s="99">
        <v>0.8886727255848903</v>
      </c>
      <c r="T46" s="99">
        <v>3.8391232724659169E-3</v>
      </c>
      <c r="U46" s="99">
        <v>3.4776411940114155E-5</v>
      </c>
      <c r="W46" s="146">
        <v>5.1482387623940236</v>
      </c>
      <c r="X46" s="147">
        <v>28776.75501539787</v>
      </c>
      <c r="Y46" s="147">
        <v>5.2310454346889843</v>
      </c>
      <c r="Z46" s="147">
        <v>29962.333890398502</v>
      </c>
      <c r="AA46" s="147">
        <v>8.2806672294960748E-2</v>
      </c>
      <c r="AB46" s="147">
        <v>1185.5788750006323</v>
      </c>
      <c r="AD46" s="161">
        <f t="shared" si="0"/>
        <v>280117.57072824356</v>
      </c>
      <c r="AE46" s="161">
        <f t="shared" si="5"/>
        <v>283900.39219094056</v>
      </c>
      <c r="AF46" s="161">
        <f t="shared" si="1"/>
        <v>3782.821462697013</v>
      </c>
      <c r="AH46" s="163">
        <f t="shared" si="2"/>
        <v>0</v>
      </c>
      <c r="AI46" s="163">
        <f t="shared" si="3"/>
        <v>1</v>
      </c>
      <c r="AJ46" s="163">
        <f t="shared" si="4"/>
        <v>1</v>
      </c>
      <c r="AL46" s="46">
        <v>27000</v>
      </c>
      <c r="AM46" s="46">
        <v>0.11700000000000001</v>
      </c>
      <c r="AN46" s="46">
        <v>0.88300000000000001</v>
      </c>
      <c r="AO46" s="46">
        <v>0.88300000000000001</v>
      </c>
    </row>
    <row r="47" spans="1:41" x14ac:dyDescent="0.25">
      <c r="A47" s="46">
        <v>42</v>
      </c>
      <c r="C47" s="99">
        <v>1.2508894670003492E-3</v>
      </c>
      <c r="D47" s="99">
        <v>1.1774079518140246E-2</v>
      </c>
      <c r="E47" s="99">
        <v>3.7150445193567805E-4</v>
      </c>
      <c r="F47" s="99">
        <v>0</v>
      </c>
      <c r="G47" s="99">
        <v>0.04</v>
      </c>
      <c r="H47" s="99">
        <v>3.7417663718882443E-2</v>
      </c>
      <c r="I47" s="99">
        <v>2.5496231708073913E-2</v>
      </c>
      <c r="J47" s="99">
        <v>7.1214038276825598E-3</v>
      </c>
      <c r="K47" s="99">
        <v>5.7682820038231775E-3</v>
      </c>
      <c r="L47" s="146">
        <v>92.438280187714923</v>
      </c>
      <c r="M47" s="146">
        <v>120</v>
      </c>
      <c r="N47" s="146">
        <v>548</v>
      </c>
      <c r="O47" s="146">
        <v>9132</v>
      </c>
      <c r="P47" s="146">
        <v>100</v>
      </c>
      <c r="Q47" s="146">
        <v>25</v>
      </c>
      <c r="R47" s="99">
        <v>0.65728560894512211</v>
      </c>
      <c r="S47" s="99">
        <v>0.99973387163125982</v>
      </c>
      <c r="T47" s="99">
        <v>3.1148579106116108E-2</v>
      </c>
      <c r="U47" s="99">
        <v>0.99742080942143163</v>
      </c>
      <c r="W47" s="146">
        <v>5.1679440338933755</v>
      </c>
      <c r="X47" s="147">
        <v>28488.094262738003</v>
      </c>
      <c r="Y47" s="147">
        <v>5.2084691061120347</v>
      </c>
      <c r="Z47" s="147">
        <v>29461.843340728341</v>
      </c>
      <c r="AA47" s="147">
        <v>4.0525072218659197E-2</v>
      </c>
      <c r="AB47" s="147">
        <v>973.74907799033826</v>
      </c>
      <c r="AD47" s="161">
        <f t="shared" si="0"/>
        <v>281588.5477708645</v>
      </c>
      <c r="AE47" s="161">
        <f t="shared" si="5"/>
        <v>283046.30302599375</v>
      </c>
      <c r="AF47" s="161">
        <f t="shared" si="1"/>
        <v>1457.7552551292138</v>
      </c>
      <c r="AH47" s="163">
        <f t="shared" si="2"/>
        <v>0</v>
      </c>
      <c r="AI47" s="163">
        <f t="shared" si="3"/>
        <v>1</v>
      </c>
      <c r="AJ47" s="163">
        <f t="shared" si="4"/>
        <v>1</v>
      </c>
      <c r="AL47" s="46">
        <v>28000</v>
      </c>
      <c r="AM47" s="46">
        <v>0.105</v>
      </c>
      <c r="AN47" s="46">
        <v>0.89500000000000002</v>
      </c>
      <c r="AO47" s="46">
        <v>0.89500000000000002</v>
      </c>
    </row>
    <row r="48" spans="1:41" x14ac:dyDescent="0.25">
      <c r="A48" s="46">
        <v>43</v>
      </c>
      <c r="C48" s="99">
        <v>4.7437505411743741E-3</v>
      </c>
      <c r="D48" s="99">
        <v>1.8183305735571476E-2</v>
      </c>
      <c r="E48" s="99">
        <v>9.3979247315911785E-5</v>
      </c>
      <c r="F48" s="99">
        <v>0</v>
      </c>
      <c r="G48" s="99">
        <v>0.04</v>
      </c>
      <c r="H48" s="99">
        <v>3.7417663718882443E-2</v>
      </c>
      <c r="I48" s="99">
        <v>2.5496231708073913E-2</v>
      </c>
      <c r="J48" s="99">
        <v>7.1214038276825598E-3</v>
      </c>
      <c r="K48" s="99">
        <v>5.7682820038231775E-3</v>
      </c>
      <c r="L48" s="146">
        <v>92.438280187714923</v>
      </c>
      <c r="M48" s="146">
        <v>120</v>
      </c>
      <c r="N48" s="146">
        <v>548</v>
      </c>
      <c r="O48" s="146">
        <v>9132</v>
      </c>
      <c r="P48" s="146">
        <v>100</v>
      </c>
      <c r="Q48" s="146">
        <v>25</v>
      </c>
      <c r="R48" s="99">
        <v>0.39515227690016208</v>
      </c>
      <c r="S48" s="99">
        <v>0.74624539721062488</v>
      </c>
      <c r="T48" s="99">
        <v>0.65142036758887545</v>
      </c>
      <c r="U48" s="99">
        <v>7.6767185745211033E-2</v>
      </c>
      <c r="W48" s="146">
        <v>2.8214873056582799</v>
      </c>
      <c r="X48" s="147">
        <v>25313.935818269485</v>
      </c>
      <c r="Y48" s="147">
        <v>2.9272769366325382</v>
      </c>
      <c r="Z48" s="147">
        <v>26867.001067457499</v>
      </c>
      <c r="AA48" s="147">
        <v>0.10578963097425831</v>
      </c>
      <c r="AB48" s="147">
        <v>1553.0652491880137</v>
      </c>
      <c r="AD48" s="161">
        <f t="shared" si="0"/>
        <v>143975.30252122734</v>
      </c>
      <c r="AE48" s="161">
        <f t="shared" si="5"/>
        <v>148769.61513049481</v>
      </c>
      <c r="AF48" s="161">
        <f t="shared" si="1"/>
        <v>4794.3126092674847</v>
      </c>
      <c r="AH48" s="163">
        <f t="shared" si="2"/>
        <v>0</v>
      </c>
      <c r="AI48" s="163">
        <f t="shared" si="3"/>
        <v>1</v>
      </c>
      <c r="AJ48" s="163">
        <f t="shared" si="4"/>
        <v>1</v>
      </c>
      <c r="AL48" s="46">
        <v>29000</v>
      </c>
      <c r="AM48" s="46">
        <v>9.7000000000000003E-2</v>
      </c>
      <c r="AN48" s="46">
        <v>0.90300000000000002</v>
      </c>
      <c r="AO48" s="46">
        <v>0.90300000000000002</v>
      </c>
    </row>
    <row r="49" spans="1:41" x14ac:dyDescent="0.25">
      <c r="A49" s="46">
        <v>44</v>
      </c>
      <c r="C49" s="99">
        <v>2.5311996189363306E-3</v>
      </c>
      <c r="D49" s="99">
        <v>1.0464427453663988E-2</v>
      </c>
      <c r="E49" s="99">
        <v>2.91107491633396E-5</v>
      </c>
      <c r="F49" s="99">
        <v>0</v>
      </c>
      <c r="G49" s="99">
        <v>0.04</v>
      </c>
      <c r="H49" s="99">
        <v>3.7417663718882443E-2</v>
      </c>
      <c r="I49" s="99">
        <v>2.5496231708073913E-2</v>
      </c>
      <c r="J49" s="99">
        <v>7.1214038276825598E-3</v>
      </c>
      <c r="K49" s="99">
        <v>5.7682820038231775E-3</v>
      </c>
      <c r="L49" s="146">
        <v>92.438280187714923</v>
      </c>
      <c r="M49" s="146">
        <v>120</v>
      </c>
      <c r="N49" s="146">
        <v>548</v>
      </c>
      <c r="O49" s="146">
        <v>9132</v>
      </c>
      <c r="P49" s="146">
        <v>100</v>
      </c>
      <c r="Q49" s="146">
        <v>25</v>
      </c>
      <c r="R49" s="99">
        <v>0.84853801834799358</v>
      </c>
      <c r="S49" s="99">
        <v>0.92016980141722682</v>
      </c>
      <c r="T49" s="99">
        <v>7.5066362187293248E-2</v>
      </c>
      <c r="U49" s="99">
        <v>0.77503866649782172</v>
      </c>
      <c r="W49" s="146">
        <v>6.2343441352233109</v>
      </c>
      <c r="X49" s="147">
        <v>27859.90045383558</v>
      </c>
      <c r="Y49" s="147">
        <v>6.3699615029590255</v>
      </c>
      <c r="Z49" s="147">
        <v>29153.322536039967</v>
      </c>
      <c r="AA49" s="147">
        <v>0.13561736773571464</v>
      </c>
      <c r="AB49" s="147">
        <v>1293.4220822043862</v>
      </c>
      <c r="AD49" s="161">
        <f t="shared" si="0"/>
        <v>346200.74765956309</v>
      </c>
      <c r="AE49" s="161">
        <f t="shared" si="5"/>
        <v>353044.36764150154</v>
      </c>
      <c r="AF49" s="161">
        <f t="shared" si="1"/>
        <v>6843.6199819384929</v>
      </c>
      <c r="AH49" s="163">
        <f t="shared" si="2"/>
        <v>0</v>
      </c>
      <c r="AI49" s="163">
        <f t="shared" si="3"/>
        <v>1</v>
      </c>
      <c r="AJ49" s="163">
        <f t="shared" si="4"/>
        <v>1</v>
      </c>
      <c r="AL49" s="46">
        <v>30000</v>
      </c>
      <c r="AM49" s="46">
        <v>9.0999999999999998E-2</v>
      </c>
      <c r="AN49" s="46">
        <v>0.90900000000000003</v>
      </c>
      <c r="AO49" s="46">
        <v>0.90900000000000003</v>
      </c>
    </row>
    <row r="50" spans="1:41" x14ac:dyDescent="0.25">
      <c r="A50" s="46">
        <v>45</v>
      </c>
      <c r="C50" s="99">
        <v>4.4022404731001163E-3</v>
      </c>
      <c r="D50" s="99">
        <v>1.1759822521391072E-2</v>
      </c>
      <c r="E50" s="99">
        <v>1.1268231819995601E-5</v>
      </c>
      <c r="F50" s="99">
        <v>0</v>
      </c>
      <c r="G50" s="99">
        <v>0.04</v>
      </c>
      <c r="H50" s="99">
        <v>3.7417663718882443E-2</v>
      </c>
      <c r="I50" s="99">
        <v>2.5496231708073913E-2</v>
      </c>
      <c r="J50" s="99">
        <v>7.1214038276825598E-3</v>
      </c>
      <c r="K50" s="99">
        <v>5.7682820038231775E-3</v>
      </c>
      <c r="L50" s="146">
        <v>92.438280187714923</v>
      </c>
      <c r="M50" s="146">
        <v>120</v>
      </c>
      <c r="N50" s="146">
        <v>548</v>
      </c>
      <c r="O50" s="146">
        <v>9132</v>
      </c>
      <c r="P50" s="146">
        <v>100</v>
      </c>
      <c r="Q50" s="146">
        <v>25</v>
      </c>
      <c r="R50" s="99">
        <v>0.75679841707446238</v>
      </c>
      <c r="S50" s="99">
        <v>3.1546852647371146E-3</v>
      </c>
      <c r="T50" s="99">
        <v>0.86810572093657146</v>
      </c>
      <c r="U50" s="99">
        <v>0.98828358721183462</v>
      </c>
      <c r="W50" s="146">
        <v>4.6049858121524414</v>
      </c>
      <c r="X50" s="147">
        <v>25889.219444791768</v>
      </c>
      <c r="Y50" s="147">
        <v>4.7722715855763171</v>
      </c>
      <c r="Z50" s="147">
        <v>27433.955434677908</v>
      </c>
      <c r="AA50" s="147">
        <v>0.16728577342387574</v>
      </c>
      <c r="AB50" s="147">
        <v>1544.7359898861396</v>
      </c>
      <c r="AD50" s="161">
        <f t="shared" si="0"/>
        <v>250409.9292843547</v>
      </c>
      <c r="AE50" s="161">
        <f t="shared" si="5"/>
        <v>258902.33969990109</v>
      </c>
      <c r="AF50" s="161">
        <f t="shared" si="1"/>
        <v>8492.4104155464047</v>
      </c>
      <c r="AH50" s="163">
        <f t="shared" si="2"/>
        <v>0</v>
      </c>
      <c r="AI50" s="163">
        <f t="shared" si="3"/>
        <v>1</v>
      </c>
      <c r="AJ50" s="163">
        <f t="shared" si="4"/>
        <v>1</v>
      </c>
      <c r="AL50" s="46">
        <v>35000</v>
      </c>
      <c r="AM50" s="46">
        <v>6.3E-2</v>
      </c>
      <c r="AN50" s="46">
        <v>0.93700000000000006</v>
      </c>
      <c r="AO50" s="46">
        <v>0.93700000000000006</v>
      </c>
    </row>
    <row r="51" spans="1:41" x14ac:dyDescent="0.25">
      <c r="A51" s="46">
        <v>46</v>
      </c>
      <c r="C51" s="99">
        <v>3.4779690400712493E-3</v>
      </c>
      <c r="D51" s="99">
        <v>1.0687489662677303E-2</v>
      </c>
      <c r="E51" s="99">
        <v>8.6665319611101133E-5</v>
      </c>
      <c r="F51" s="99">
        <v>0</v>
      </c>
      <c r="G51" s="99">
        <v>0.04</v>
      </c>
      <c r="H51" s="99">
        <v>3.7417663718882443E-2</v>
      </c>
      <c r="I51" s="99">
        <v>2.5496231708073913E-2</v>
      </c>
      <c r="J51" s="99">
        <v>7.1214038276825598E-3</v>
      </c>
      <c r="K51" s="99">
        <v>5.7682820038231775E-3</v>
      </c>
      <c r="L51" s="146">
        <v>92.438280187714923</v>
      </c>
      <c r="M51" s="146">
        <v>120</v>
      </c>
      <c r="N51" s="146">
        <v>548</v>
      </c>
      <c r="O51" s="146">
        <v>9132</v>
      </c>
      <c r="P51" s="146">
        <v>100</v>
      </c>
      <c r="Q51" s="146">
        <v>25</v>
      </c>
      <c r="R51" s="99">
        <v>0.77589448413802775</v>
      </c>
      <c r="S51" s="99">
        <v>0.24054606677731175</v>
      </c>
      <c r="T51" s="99">
        <v>0.74350045296676548</v>
      </c>
      <c r="U51" s="99">
        <v>6.1239617501989377E-2</v>
      </c>
      <c r="W51" s="146">
        <v>5.0227932890514886</v>
      </c>
      <c r="X51" s="147">
        <v>26669.604330635066</v>
      </c>
      <c r="Y51" s="147">
        <v>5.1673636719302829</v>
      </c>
      <c r="Z51" s="147">
        <v>28079.039911521162</v>
      </c>
      <c r="AA51" s="147">
        <v>0.14457038287879431</v>
      </c>
      <c r="AB51" s="147">
        <v>1409.4355808860964</v>
      </c>
      <c r="AD51" s="161">
        <f t="shared" si="0"/>
        <v>274697.99301245424</v>
      </c>
      <c r="AE51" s="161">
        <f t="shared" si="5"/>
        <v>281962.78040429577</v>
      </c>
      <c r="AF51" s="161">
        <f t="shared" si="1"/>
        <v>7264.7873918415626</v>
      </c>
      <c r="AH51" s="163">
        <f t="shared" si="2"/>
        <v>0</v>
      </c>
      <c r="AI51" s="163">
        <f t="shared" si="3"/>
        <v>1</v>
      </c>
      <c r="AJ51" s="163">
        <f t="shared" si="4"/>
        <v>1</v>
      </c>
      <c r="AL51" s="46">
        <v>40000</v>
      </c>
      <c r="AM51" s="46">
        <v>4.5999999999999999E-2</v>
      </c>
      <c r="AN51" s="46">
        <v>0.95399999999999996</v>
      </c>
      <c r="AO51" s="46">
        <v>0.95399999999999996</v>
      </c>
    </row>
    <row r="52" spans="1:41" x14ac:dyDescent="0.25">
      <c r="A52" s="46">
        <v>47</v>
      </c>
      <c r="C52" s="99">
        <v>1.4392292188383589E-3</v>
      </c>
      <c r="D52" s="99">
        <v>1.2808472691815176E-2</v>
      </c>
      <c r="E52" s="99">
        <v>6.1188326885392789E-5</v>
      </c>
      <c r="F52" s="99">
        <v>0</v>
      </c>
      <c r="G52" s="99">
        <v>0.04</v>
      </c>
      <c r="H52" s="99">
        <v>3.7417663718882443E-2</v>
      </c>
      <c r="I52" s="99">
        <v>2.5496231708073913E-2</v>
      </c>
      <c r="J52" s="99">
        <v>7.1214038276825598E-3</v>
      </c>
      <c r="K52" s="99">
        <v>5.7682820038231775E-3</v>
      </c>
      <c r="L52" s="146">
        <v>92.438280187714923</v>
      </c>
      <c r="M52" s="146">
        <v>120</v>
      </c>
      <c r="N52" s="146">
        <v>548</v>
      </c>
      <c r="O52" s="146">
        <v>9132</v>
      </c>
      <c r="P52" s="146">
        <v>100</v>
      </c>
      <c r="Q52" s="146">
        <v>25</v>
      </c>
      <c r="R52" s="99">
        <v>0.68104173568618831</v>
      </c>
      <c r="S52" s="99">
        <v>0.47392749056476974</v>
      </c>
      <c r="T52" s="99">
        <v>0.3023289157210583</v>
      </c>
      <c r="U52" s="99">
        <v>0.86324089702475471</v>
      </c>
      <c r="W52" s="146">
        <v>5.0534362463294817</v>
      </c>
      <c r="X52" s="147">
        <v>29060.349045976989</v>
      </c>
      <c r="Y52" s="147">
        <v>5.116633900780772</v>
      </c>
      <c r="Z52" s="147">
        <v>30160.446414060611</v>
      </c>
      <c r="AA52" s="147">
        <v>6.3197654451290219E-2</v>
      </c>
      <c r="AB52" s="147">
        <v>1100.0973680836214</v>
      </c>
      <c r="AD52" s="161">
        <f t="shared" si="0"/>
        <v>274145.82573379192</v>
      </c>
      <c r="AE52" s="161">
        <f t="shared" si="5"/>
        <v>276837.58763278573</v>
      </c>
      <c r="AF52" s="161">
        <f t="shared" si="1"/>
        <v>2691.7618989937919</v>
      </c>
      <c r="AH52" s="163">
        <f t="shared" si="2"/>
        <v>0</v>
      </c>
      <c r="AI52" s="163">
        <f t="shared" si="3"/>
        <v>1</v>
      </c>
      <c r="AJ52" s="163">
        <f t="shared" si="4"/>
        <v>1</v>
      </c>
      <c r="AL52" s="46">
        <v>45000</v>
      </c>
      <c r="AM52" s="46">
        <v>3.4000000000000002E-2</v>
      </c>
      <c r="AN52" s="46">
        <v>0.96599999999999997</v>
      </c>
      <c r="AO52" s="46">
        <v>0.96599999999999997</v>
      </c>
    </row>
    <row r="53" spans="1:41" x14ac:dyDescent="0.25">
      <c r="A53" s="46">
        <v>48</v>
      </c>
      <c r="C53" s="99">
        <v>1.7325265213107132E-3</v>
      </c>
      <c r="D53" s="99">
        <v>1.2268608226665645E-2</v>
      </c>
      <c r="E53" s="99">
        <v>4.2494402868408511E-5</v>
      </c>
      <c r="F53" s="99">
        <v>0</v>
      </c>
      <c r="G53" s="99">
        <v>0.04</v>
      </c>
      <c r="H53" s="99">
        <v>3.7417663718882443E-2</v>
      </c>
      <c r="I53" s="99">
        <v>2.5496231708073913E-2</v>
      </c>
      <c r="J53" s="99">
        <v>7.1214038276825598E-3</v>
      </c>
      <c r="K53" s="99">
        <v>5.7682820038231775E-3</v>
      </c>
      <c r="L53" s="146">
        <v>92.438280187714923</v>
      </c>
      <c r="M53" s="146">
        <v>120</v>
      </c>
      <c r="N53" s="146">
        <v>548</v>
      </c>
      <c r="O53" s="146">
        <v>9132</v>
      </c>
      <c r="P53" s="146">
        <v>100</v>
      </c>
      <c r="Q53" s="146">
        <v>25</v>
      </c>
      <c r="R53" s="99">
        <v>0.77597894068018181</v>
      </c>
      <c r="S53" s="99">
        <v>3.736289570107984E-2</v>
      </c>
      <c r="T53" s="99">
        <v>0.85285429123401335</v>
      </c>
      <c r="U53" s="99">
        <v>0.38440366304798312</v>
      </c>
      <c r="W53" s="146">
        <v>5.3165559230237616</v>
      </c>
      <c r="X53" s="147">
        <v>28753.85328459369</v>
      </c>
      <c r="Y53" s="147">
        <v>5.3981128299031953</v>
      </c>
      <c r="Z53" s="147">
        <v>29912.11875353727</v>
      </c>
      <c r="AA53" s="147">
        <v>8.1556906879433733E-2</v>
      </c>
      <c r="AB53" s="147">
        <v>1158.2654689435803</v>
      </c>
      <c r="AD53" s="161">
        <f t="shared" si="0"/>
        <v>290239.50209683203</v>
      </c>
      <c r="AE53" s="161">
        <f t="shared" si="5"/>
        <v>293974.65104065445</v>
      </c>
      <c r="AF53" s="161">
        <f t="shared" si="1"/>
        <v>3735.1489438224435</v>
      </c>
      <c r="AH53" s="163">
        <f t="shared" si="2"/>
        <v>0</v>
      </c>
      <c r="AI53" s="163">
        <f t="shared" si="3"/>
        <v>1</v>
      </c>
      <c r="AJ53" s="163">
        <f t="shared" si="4"/>
        <v>1</v>
      </c>
      <c r="AL53" s="46">
        <v>50000</v>
      </c>
      <c r="AM53" s="46">
        <v>2.4E-2</v>
      </c>
      <c r="AN53" s="46">
        <v>0.97599999999999998</v>
      </c>
      <c r="AO53" s="46">
        <v>0.97599999999999998</v>
      </c>
    </row>
    <row r="54" spans="1:41" x14ac:dyDescent="0.25">
      <c r="A54" s="46">
        <v>49</v>
      </c>
      <c r="C54" s="99">
        <v>1.5343578238283147E-3</v>
      </c>
      <c r="D54" s="99">
        <v>1.2675020221637245E-2</v>
      </c>
      <c r="E54" s="99">
        <v>1.1459018815029864E-4</v>
      </c>
      <c r="F54" s="99">
        <v>0</v>
      </c>
      <c r="G54" s="99">
        <v>0.04</v>
      </c>
      <c r="H54" s="99">
        <v>3.7417663718882443E-2</v>
      </c>
      <c r="I54" s="99">
        <v>2.5496231708073913E-2</v>
      </c>
      <c r="J54" s="99">
        <v>7.1214038276825598E-3</v>
      </c>
      <c r="K54" s="99">
        <v>5.7682820038231775E-3</v>
      </c>
      <c r="L54" s="146">
        <v>92.438280187714923</v>
      </c>
      <c r="M54" s="146">
        <v>120</v>
      </c>
      <c r="N54" s="146">
        <v>548</v>
      </c>
      <c r="O54" s="146">
        <v>9132</v>
      </c>
      <c r="P54" s="146">
        <v>100</v>
      </c>
      <c r="Q54" s="146">
        <v>25</v>
      </c>
      <c r="R54" s="99">
        <v>0.41225862136863733</v>
      </c>
      <c r="S54" s="99">
        <v>0.12056461274993027</v>
      </c>
      <c r="T54" s="99">
        <v>0.40047492434528253</v>
      </c>
      <c r="U54" s="99">
        <v>0.10879292272533092</v>
      </c>
      <c r="W54" s="146">
        <v>2.9020409242815854</v>
      </c>
      <c r="X54" s="147">
        <v>28801.706000748596</v>
      </c>
      <c r="Y54" s="147">
        <v>2.9395642626536804</v>
      </c>
      <c r="Z54" s="147">
        <v>29902.773877457574</v>
      </c>
      <c r="AA54" s="147">
        <v>3.7523338372094983E-2</v>
      </c>
      <c r="AB54" s="147">
        <v>1101.0678767089776</v>
      </c>
      <c r="AD54" s="161">
        <f t="shared" si="0"/>
        <v>145320.74945614653</v>
      </c>
      <c r="AE54" s="161">
        <f t="shared" si="5"/>
        <v>146471.08188176327</v>
      </c>
      <c r="AF54" s="161">
        <f t="shared" si="1"/>
        <v>1150.3324256167216</v>
      </c>
      <c r="AH54" s="163">
        <f t="shared" si="2"/>
        <v>0</v>
      </c>
      <c r="AI54" s="163">
        <f t="shared" si="3"/>
        <v>1</v>
      </c>
      <c r="AJ54" s="163">
        <f t="shared" si="4"/>
        <v>1</v>
      </c>
      <c r="AL54" s="46">
        <v>55000</v>
      </c>
      <c r="AM54" s="46">
        <v>0.02</v>
      </c>
      <c r="AN54" s="46">
        <v>0.98</v>
      </c>
      <c r="AO54" s="46">
        <v>0.98</v>
      </c>
    </row>
    <row r="55" spans="1:41" x14ac:dyDescent="0.25">
      <c r="A55" s="46">
        <v>50</v>
      </c>
      <c r="C55" s="99">
        <v>2.9366710394924667E-3</v>
      </c>
      <c r="D55" s="99">
        <v>1.0862583885221861E-2</v>
      </c>
      <c r="E55" s="99">
        <v>1.5282401944122649E-5</v>
      </c>
      <c r="F55" s="99">
        <v>0</v>
      </c>
      <c r="G55" s="99">
        <v>0.04</v>
      </c>
      <c r="H55" s="99">
        <v>3.7417663718882443E-2</v>
      </c>
      <c r="I55" s="99">
        <v>2.5496231708073913E-2</v>
      </c>
      <c r="J55" s="99">
        <v>7.1214038276825598E-3</v>
      </c>
      <c r="K55" s="99">
        <v>5.7682820038231775E-3</v>
      </c>
      <c r="L55" s="146">
        <v>92.438280187714923</v>
      </c>
      <c r="M55" s="146">
        <v>120</v>
      </c>
      <c r="N55" s="146">
        <v>548</v>
      </c>
      <c r="O55" s="146">
        <v>9132</v>
      </c>
      <c r="P55" s="146">
        <v>100</v>
      </c>
      <c r="Q55" s="146">
        <v>25</v>
      </c>
      <c r="R55" s="99">
        <v>0.5904980991868839</v>
      </c>
      <c r="S55" s="99">
        <v>0.38278536053701234</v>
      </c>
      <c r="T55" s="99">
        <v>0.82910565196850605</v>
      </c>
      <c r="U55" s="99">
        <v>3.4785175938014022E-2</v>
      </c>
      <c r="W55" s="146">
        <v>4.0883531943730702</v>
      </c>
      <c r="X55" s="147">
        <v>27433.158879017541</v>
      </c>
      <c r="Y55" s="147">
        <v>4.1913252703871677</v>
      </c>
      <c r="Z55" s="147">
        <v>28790.756857344695</v>
      </c>
      <c r="AA55" s="147">
        <v>0.10297207601409752</v>
      </c>
      <c r="AB55" s="147">
        <v>1357.5979783271541</v>
      </c>
      <c r="AD55" s="161">
        <f t="shared" si="0"/>
        <v>217868.03278336668</v>
      </c>
      <c r="AE55" s="161">
        <f t="shared" si="5"/>
        <v>222688.75936588534</v>
      </c>
      <c r="AF55" s="161">
        <f t="shared" si="1"/>
        <v>4820.7265825186969</v>
      </c>
      <c r="AH55" s="163">
        <f t="shared" si="2"/>
        <v>0</v>
      </c>
      <c r="AI55" s="163">
        <f t="shared" si="3"/>
        <v>1</v>
      </c>
      <c r="AJ55" s="163">
        <f t="shared" si="4"/>
        <v>1</v>
      </c>
      <c r="AL55" s="46">
        <v>60000</v>
      </c>
      <c r="AM55" s="46">
        <v>1.6E-2</v>
      </c>
      <c r="AN55" s="46">
        <v>0.98399999999999999</v>
      </c>
      <c r="AO55" s="46">
        <v>0.98399999999999999</v>
      </c>
    </row>
    <row r="56" spans="1:41" x14ac:dyDescent="0.25">
      <c r="A56" s="46">
        <v>51</v>
      </c>
      <c r="C56" s="99">
        <v>4.1915152445263226E-3</v>
      </c>
      <c r="D56" s="99">
        <v>1.200006015202526E-2</v>
      </c>
      <c r="E56" s="99">
        <v>1.3118052892335808E-4</v>
      </c>
      <c r="F56" s="99">
        <v>0</v>
      </c>
      <c r="G56" s="99">
        <v>0.04</v>
      </c>
      <c r="H56" s="99">
        <v>3.7417663718882443E-2</v>
      </c>
      <c r="I56" s="99">
        <v>2.5496231708073913E-2</v>
      </c>
      <c r="J56" s="99">
        <v>7.1214038276825598E-3</v>
      </c>
      <c r="K56" s="99">
        <v>5.7682820038231775E-3</v>
      </c>
      <c r="L56" s="146">
        <v>92.438280187714923</v>
      </c>
      <c r="M56" s="146">
        <v>120</v>
      </c>
      <c r="N56" s="146">
        <v>548</v>
      </c>
      <c r="O56" s="146">
        <v>9132</v>
      </c>
      <c r="P56" s="146">
        <v>100</v>
      </c>
      <c r="Q56" s="146">
        <v>25</v>
      </c>
      <c r="R56" s="99">
        <v>0.81319231619932153</v>
      </c>
      <c r="S56" s="99">
        <v>0.99541827717309173</v>
      </c>
      <c r="T56" s="99">
        <v>0.90231698408046257</v>
      </c>
      <c r="U56" s="99">
        <v>1.1883103745300317E-2</v>
      </c>
      <c r="W56" s="146">
        <v>5.5692604262004615</v>
      </c>
      <c r="X56" s="147">
        <v>25817.754760574138</v>
      </c>
      <c r="Y56" s="147">
        <v>5.7553523332008947</v>
      </c>
      <c r="Z56" s="147">
        <v>27300.879251527789</v>
      </c>
      <c r="AA56" s="147">
        <v>0.18609190700043321</v>
      </c>
      <c r="AB56" s="147">
        <v>1483.1244909536508</v>
      </c>
      <c r="AD56" s="161">
        <f t="shared" si="0"/>
        <v>308337.87081145355</v>
      </c>
      <c r="AE56" s="161">
        <f t="shared" si="5"/>
        <v>318020.2607405259</v>
      </c>
      <c r="AF56" s="161">
        <f t="shared" si="1"/>
        <v>9682.3899290723421</v>
      </c>
      <c r="AH56" s="163">
        <f t="shared" si="2"/>
        <v>0</v>
      </c>
      <c r="AI56" s="163">
        <f t="shared" si="3"/>
        <v>1</v>
      </c>
      <c r="AJ56" s="163">
        <f t="shared" si="4"/>
        <v>1</v>
      </c>
      <c r="AL56" s="46">
        <v>65000</v>
      </c>
      <c r="AM56" s="46">
        <v>3.0000000000000001E-3</v>
      </c>
      <c r="AN56" s="46">
        <v>0.997</v>
      </c>
      <c r="AO56" s="46">
        <v>0.997</v>
      </c>
    </row>
    <row r="57" spans="1:41" x14ac:dyDescent="0.25">
      <c r="A57" s="46">
        <v>52</v>
      </c>
      <c r="C57" s="99">
        <v>4.2519002657308569E-3</v>
      </c>
      <c r="D57" s="99">
        <v>1.0137494026065568E-2</v>
      </c>
      <c r="E57" s="99">
        <v>8.3431406156178907E-7</v>
      </c>
      <c r="F57" s="99">
        <v>0</v>
      </c>
      <c r="G57" s="99">
        <v>0.04</v>
      </c>
      <c r="H57" s="99">
        <v>3.7417663718882443E-2</v>
      </c>
      <c r="I57" s="99">
        <v>2.5496231708073913E-2</v>
      </c>
      <c r="J57" s="99">
        <v>7.1214038276825598E-3</v>
      </c>
      <c r="K57" s="99">
        <v>5.7682820038231775E-3</v>
      </c>
      <c r="L57" s="146">
        <v>92.438280187714923</v>
      </c>
      <c r="M57" s="146">
        <v>120</v>
      </c>
      <c r="N57" s="146">
        <v>548</v>
      </c>
      <c r="O57" s="146">
        <v>9132</v>
      </c>
      <c r="P57" s="146">
        <v>100</v>
      </c>
      <c r="Q57" s="146">
        <v>25</v>
      </c>
      <c r="R57" s="99">
        <v>0.36208142623406264</v>
      </c>
      <c r="S57" s="99">
        <v>0.29409620057020874</v>
      </c>
      <c r="T57" s="99">
        <v>0.80850674572532555</v>
      </c>
      <c r="U57" s="99">
        <v>2.1107362151945532E-7</v>
      </c>
      <c r="W57" s="146">
        <v>2.4142994377229035</v>
      </c>
      <c r="X57" s="147">
        <v>26077.651417869063</v>
      </c>
      <c r="Y57" s="147">
        <v>2.49910937453995</v>
      </c>
      <c r="Z57" s="147">
        <v>27609.350111566528</v>
      </c>
      <c r="AA57" s="147">
        <v>8.4809936817046516E-2</v>
      </c>
      <c r="AB57" s="147">
        <v>1531.6986936974645</v>
      </c>
      <c r="AD57" s="161">
        <f t="shared" si="0"/>
        <v>118780.31484550514</v>
      </c>
      <c r="AE57" s="161">
        <f t="shared" si="5"/>
        <v>122337.21236083047</v>
      </c>
      <c r="AF57" s="161">
        <f t="shared" si="1"/>
        <v>3556.8975153253268</v>
      </c>
      <c r="AH57" s="163">
        <f t="shared" si="2"/>
        <v>0</v>
      </c>
      <c r="AI57" s="163">
        <f t="shared" si="3"/>
        <v>1</v>
      </c>
      <c r="AJ57" s="163">
        <f t="shared" si="4"/>
        <v>1</v>
      </c>
      <c r="AL57" s="46">
        <v>70000</v>
      </c>
      <c r="AM57" s="46">
        <v>3.0000000000000001E-3</v>
      </c>
      <c r="AN57" s="46">
        <v>0.997</v>
      </c>
      <c r="AO57" s="46">
        <v>0.997</v>
      </c>
    </row>
    <row r="58" spans="1:41" x14ac:dyDescent="0.25">
      <c r="A58" s="46">
        <v>53</v>
      </c>
      <c r="C58" s="99">
        <v>3.4845330518855633E-3</v>
      </c>
      <c r="D58" s="99">
        <v>1.1309893228704569E-2</v>
      </c>
      <c r="E58" s="99">
        <v>9.7769874938258283E-5</v>
      </c>
      <c r="F58" s="99">
        <v>0</v>
      </c>
      <c r="G58" s="99">
        <v>0.04</v>
      </c>
      <c r="H58" s="99">
        <v>3.7417663718882443E-2</v>
      </c>
      <c r="I58" s="99">
        <v>2.5496231708073913E-2</v>
      </c>
      <c r="J58" s="99">
        <v>7.1214038276825598E-3</v>
      </c>
      <c r="K58" s="99">
        <v>5.7682820038231775E-3</v>
      </c>
      <c r="L58" s="146">
        <v>92.438280187714923</v>
      </c>
      <c r="M58" s="146">
        <v>120</v>
      </c>
      <c r="N58" s="146">
        <v>548</v>
      </c>
      <c r="O58" s="146">
        <v>9132</v>
      </c>
      <c r="P58" s="146">
        <v>100</v>
      </c>
      <c r="Q58" s="146">
        <v>25</v>
      </c>
      <c r="R58" s="99">
        <v>0.68236591391327428</v>
      </c>
      <c r="S58" s="99">
        <v>0.23993590908170453</v>
      </c>
      <c r="T58" s="99">
        <v>0.98089165082639029</v>
      </c>
      <c r="U58" s="99">
        <v>6.0957843316758901E-2</v>
      </c>
      <c r="W58" s="146">
        <v>4.4349365714171078</v>
      </c>
      <c r="X58" s="147">
        <v>26630.790608564279</v>
      </c>
      <c r="Y58" s="147">
        <v>4.5622989571278163</v>
      </c>
      <c r="Z58" s="147">
        <v>28037.380516664412</v>
      </c>
      <c r="AA58" s="147">
        <v>0.12736238571070846</v>
      </c>
      <c r="AB58" s="147">
        <v>1406.5899081001335</v>
      </c>
      <c r="AD58" s="161">
        <f t="shared" si="0"/>
        <v>239465.40367646219</v>
      </c>
      <c r="AE58" s="161">
        <f t="shared" si="5"/>
        <v>245700.55691100459</v>
      </c>
      <c r="AF58" s="161">
        <f t="shared" si="1"/>
        <v>6235.1532345423739</v>
      </c>
      <c r="AH58" s="163">
        <f t="shared" si="2"/>
        <v>0</v>
      </c>
      <c r="AI58" s="163">
        <f t="shared" si="3"/>
        <v>1</v>
      </c>
      <c r="AJ58" s="163">
        <f t="shared" si="4"/>
        <v>1</v>
      </c>
      <c r="AL58" s="46">
        <v>75000</v>
      </c>
      <c r="AM58" s="46">
        <v>3.0000000000000001E-3</v>
      </c>
      <c r="AN58" s="46">
        <v>0.997</v>
      </c>
      <c r="AO58" s="46">
        <v>0.997</v>
      </c>
    </row>
    <row r="59" spans="1:41" x14ac:dyDescent="0.25">
      <c r="A59" s="46">
        <v>54</v>
      </c>
      <c r="C59" s="99">
        <v>1.5230320919881761E-3</v>
      </c>
      <c r="D59" s="99">
        <v>1.0841003570137573E-2</v>
      </c>
      <c r="E59" s="99">
        <v>2.6740983877715507E-4</v>
      </c>
      <c r="F59" s="99">
        <v>0</v>
      </c>
      <c r="G59" s="99">
        <v>0.04</v>
      </c>
      <c r="H59" s="99">
        <v>3.7417663718882443E-2</v>
      </c>
      <c r="I59" s="99">
        <v>2.5496231708073913E-2</v>
      </c>
      <c r="J59" s="99">
        <v>7.1214038276825598E-3</v>
      </c>
      <c r="K59" s="99">
        <v>5.7682820038231775E-3</v>
      </c>
      <c r="L59" s="146">
        <v>92.438280187714923</v>
      </c>
      <c r="M59" s="146">
        <v>120</v>
      </c>
      <c r="N59" s="146">
        <v>548</v>
      </c>
      <c r="O59" s="146">
        <v>9132</v>
      </c>
      <c r="P59" s="146">
        <v>100</v>
      </c>
      <c r="Q59" s="146">
        <v>25</v>
      </c>
      <c r="R59" s="99">
        <v>0.37499486847804592</v>
      </c>
      <c r="S59" s="99">
        <v>0.97563042241224918</v>
      </c>
      <c r="T59" s="99">
        <v>2.4164333167613511E-4</v>
      </c>
      <c r="U59" s="99">
        <v>1.3999337228030927E-12</v>
      </c>
      <c r="W59" s="146">
        <v>3.2283236130351827</v>
      </c>
      <c r="X59" s="147">
        <v>28432.697006898961</v>
      </c>
      <c r="Y59" s="147">
        <v>3.2636157838710487</v>
      </c>
      <c r="Z59" s="147">
        <v>29486.613740846977</v>
      </c>
      <c r="AA59" s="147">
        <v>3.5292170835865999E-2</v>
      </c>
      <c r="AB59" s="147">
        <v>1053.9167339480155</v>
      </c>
      <c r="AD59" s="161">
        <f t="shared" si="0"/>
        <v>165266.719775212</v>
      </c>
      <c r="AE59" s="161">
        <f t="shared" si="5"/>
        <v>166330.33329141594</v>
      </c>
      <c r="AF59" s="161">
        <f t="shared" si="1"/>
        <v>1063.6135162039445</v>
      </c>
      <c r="AH59" s="163">
        <f t="shared" si="2"/>
        <v>0</v>
      </c>
      <c r="AI59" s="163">
        <f t="shared" si="3"/>
        <v>1</v>
      </c>
      <c r="AJ59" s="163">
        <f t="shared" si="4"/>
        <v>1</v>
      </c>
      <c r="AL59" s="46">
        <v>80000</v>
      </c>
      <c r="AM59" s="46">
        <v>3.0000000000000001E-3</v>
      </c>
      <c r="AN59" s="46">
        <v>0.997</v>
      </c>
      <c r="AO59" s="46">
        <v>0.997</v>
      </c>
    </row>
    <row r="60" spans="1:41" x14ac:dyDescent="0.25">
      <c r="A60" s="46">
        <v>55</v>
      </c>
      <c r="C60" s="99">
        <v>4.9346823853534778E-4</v>
      </c>
      <c r="D60" s="99">
        <v>1.1792532312778992E-2</v>
      </c>
      <c r="E60" s="99">
        <v>3.0112691590178375E-4</v>
      </c>
      <c r="F60" s="99">
        <v>0</v>
      </c>
      <c r="G60" s="99">
        <v>0.04</v>
      </c>
      <c r="H60" s="99">
        <v>3.7417663718882443E-2</v>
      </c>
      <c r="I60" s="99">
        <v>2.5496231708073913E-2</v>
      </c>
      <c r="J60" s="99">
        <v>7.1214038276825598E-3</v>
      </c>
      <c r="K60" s="99">
        <v>5.7682820038231775E-3</v>
      </c>
      <c r="L60" s="146">
        <v>92.438280187714923</v>
      </c>
      <c r="M60" s="146">
        <v>120</v>
      </c>
      <c r="N60" s="146">
        <v>548</v>
      </c>
      <c r="O60" s="146">
        <v>9132</v>
      </c>
      <c r="P60" s="146">
        <v>100</v>
      </c>
      <c r="Q60" s="146">
        <v>25</v>
      </c>
      <c r="R60" s="99">
        <v>0.88448156970905267</v>
      </c>
      <c r="S60" s="99">
        <v>0.44840140353172603</v>
      </c>
      <c r="T60" s="99">
        <v>5.2954320874989429E-5</v>
      </c>
      <c r="U60" s="99">
        <v>0.64285154000519751</v>
      </c>
      <c r="W60" s="146">
        <v>6.563763037509533</v>
      </c>
      <c r="X60" s="147">
        <v>29631.709969846666</v>
      </c>
      <c r="Y60" s="147">
        <v>6.576732714441925</v>
      </c>
      <c r="Z60" s="147">
        <v>30475.207380793407</v>
      </c>
      <c r="AA60" s="147">
        <v>1.2969676932391927E-2</v>
      </c>
      <c r="AB60" s="147">
        <v>843.49741094674027</v>
      </c>
      <c r="AD60" s="161">
        <f t="shared" si="0"/>
        <v>364194.07228072535</v>
      </c>
      <c r="AE60" s="161">
        <f t="shared" si="5"/>
        <v>364128.7554857221</v>
      </c>
      <c r="AF60" s="161">
        <f t="shared" si="1"/>
        <v>-65.316795003224684</v>
      </c>
      <c r="AH60" s="163">
        <f t="shared" si="2"/>
        <v>1</v>
      </c>
      <c r="AI60" s="163">
        <f t="shared" si="3"/>
        <v>0</v>
      </c>
      <c r="AJ60" s="163">
        <f t="shared" si="4"/>
        <v>0</v>
      </c>
      <c r="AL60" s="46">
        <v>85000</v>
      </c>
      <c r="AM60" s="46">
        <v>3.0000000000000001E-3</v>
      </c>
      <c r="AN60" s="46">
        <v>0.997</v>
      </c>
      <c r="AO60" s="46">
        <v>0.997</v>
      </c>
    </row>
    <row r="61" spans="1:41" x14ac:dyDescent="0.25">
      <c r="A61" s="46">
        <v>56</v>
      </c>
      <c r="C61" s="99">
        <v>4.4858637663274248E-3</v>
      </c>
      <c r="D61" s="99">
        <v>9.5057645548991578E-3</v>
      </c>
      <c r="E61" s="99">
        <v>1.4672808700633144E-4</v>
      </c>
      <c r="F61" s="99">
        <v>0</v>
      </c>
      <c r="G61" s="99">
        <v>0.04</v>
      </c>
      <c r="H61" s="99">
        <v>3.7417663718882443E-2</v>
      </c>
      <c r="I61" s="99">
        <v>2.5496231708073913E-2</v>
      </c>
      <c r="J61" s="99">
        <v>7.1214038276825598E-3</v>
      </c>
      <c r="K61" s="99">
        <v>5.7682820038231775E-3</v>
      </c>
      <c r="L61" s="146">
        <v>92.438280187714923</v>
      </c>
      <c r="M61" s="146">
        <v>120</v>
      </c>
      <c r="N61" s="146">
        <v>548</v>
      </c>
      <c r="O61" s="146">
        <v>9132</v>
      </c>
      <c r="P61" s="146">
        <v>100</v>
      </c>
      <c r="Q61" s="146">
        <v>25</v>
      </c>
      <c r="R61" s="99">
        <v>0.83991129694275979</v>
      </c>
      <c r="S61" s="99">
        <v>0.94297744757793911</v>
      </c>
      <c r="T61" s="99">
        <v>0.33607003582620998</v>
      </c>
      <c r="U61" s="99">
        <v>3.4267020797821173E-10</v>
      </c>
      <c r="W61" s="146">
        <v>5.6118961496490662</v>
      </c>
      <c r="X61" s="147">
        <v>25509.099533067903</v>
      </c>
      <c r="Y61" s="147">
        <v>5.8106615459556661</v>
      </c>
      <c r="Z61" s="147">
        <v>27021.952705648746</v>
      </c>
      <c r="AA61" s="147">
        <v>0.19876539630659984</v>
      </c>
      <c r="AB61" s="147">
        <v>1512.8531725808425</v>
      </c>
      <c r="AD61" s="161">
        <f t="shared" si="0"/>
        <v>311204.66944587609</v>
      </c>
      <c r="AE61" s="161">
        <f t="shared" si="5"/>
        <v>321617.74005169125</v>
      </c>
      <c r="AF61" s="161">
        <f t="shared" si="1"/>
        <v>10413.070605815148</v>
      </c>
      <c r="AH61" s="163">
        <f t="shared" si="2"/>
        <v>0</v>
      </c>
      <c r="AI61" s="163">
        <f t="shared" si="3"/>
        <v>1</v>
      </c>
      <c r="AJ61" s="163">
        <f t="shared" si="4"/>
        <v>1</v>
      </c>
      <c r="AL61" s="46">
        <v>90000</v>
      </c>
      <c r="AM61" s="46">
        <v>3.0000000000000001E-3</v>
      </c>
      <c r="AN61" s="46">
        <v>0.997</v>
      </c>
      <c r="AO61" s="46">
        <v>0.997</v>
      </c>
    </row>
    <row r="62" spans="1:41" x14ac:dyDescent="0.25">
      <c r="A62" s="46">
        <v>57</v>
      </c>
      <c r="C62" s="99">
        <v>1.6964922282959323E-3</v>
      </c>
      <c r="D62" s="99">
        <v>1.1721657569996435E-2</v>
      </c>
      <c r="E62" s="99">
        <v>3.6473730300823348E-4</v>
      </c>
      <c r="F62" s="99">
        <v>0</v>
      </c>
      <c r="G62" s="99">
        <v>0.04</v>
      </c>
      <c r="H62" s="99">
        <v>3.7417663718882443E-2</v>
      </c>
      <c r="I62" s="99">
        <v>2.5496231708073913E-2</v>
      </c>
      <c r="J62" s="99">
        <v>7.1214038276825598E-3</v>
      </c>
      <c r="K62" s="99">
        <v>5.7682820038231775E-3</v>
      </c>
      <c r="L62" s="146">
        <v>92.438280187714923</v>
      </c>
      <c r="M62" s="146">
        <v>120</v>
      </c>
      <c r="N62" s="146">
        <v>548</v>
      </c>
      <c r="O62" s="146">
        <v>9132</v>
      </c>
      <c r="P62" s="146">
        <v>100</v>
      </c>
      <c r="Q62" s="146">
        <v>25</v>
      </c>
      <c r="R62" s="99">
        <v>0.76067750926702538</v>
      </c>
      <c r="S62" s="99">
        <v>0.46891189981580195</v>
      </c>
      <c r="T62" s="99">
        <v>0.53661867296653376</v>
      </c>
      <c r="U62" s="99">
        <v>1.2189537222589591E-6</v>
      </c>
      <c r="W62" s="146">
        <v>5.3547019302146541</v>
      </c>
      <c r="X62" s="147">
        <v>27970.1436052633</v>
      </c>
      <c r="Y62" s="147">
        <v>5.4186041680016812</v>
      </c>
      <c r="Z62" s="147">
        <v>29026.075645242337</v>
      </c>
      <c r="AA62" s="147">
        <v>6.3902237787027083E-2</v>
      </c>
      <c r="AB62" s="147">
        <v>1055.9320399790377</v>
      </c>
      <c r="AD62" s="161">
        <f t="shared" si="0"/>
        <v>293311.97220761591</v>
      </c>
      <c r="AE62" s="161">
        <f t="shared" si="5"/>
        <v>296090.17443485855</v>
      </c>
      <c r="AF62" s="161">
        <f t="shared" si="1"/>
        <v>2778.2022272425875</v>
      </c>
      <c r="AH62" s="163">
        <f t="shared" si="2"/>
        <v>0</v>
      </c>
      <c r="AI62" s="163">
        <f t="shared" si="3"/>
        <v>1</v>
      </c>
      <c r="AJ62" s="163">
        <f t="shared" si="4"/>
        <v>1</v>
      </c>
      <c r="AL62" s="46">
        <v>95000</v>
      </c>
      <c r="AM62" s="46">
        <v>3.0000000000000001E-3</v>
      </c>
      <c r="AN62" s="46">
        <v>0.997</v>
      </c>
      <c r="AO62" s="46">
        <v>0.997</v>
      </c>
    </row>
    <row r="63" spans="1:41" x14ac:dyDescent="0.25">
      <c r="A63" s="46">
        <v>58</v>
      </c>
      <c r="C63" s="99">
        <v>1.0021932043451499E-3</v>
      </c>
      <c r="D63" s="99">
        <v>1.2198876348631593E-2</v>
      </c>
      <c r="E63" s="99">
        <v>2.3447778381158191E-4</v>
      </c>
      <c r="F63" s="99">
        <v>0</v>
      </c>
      <c r="G63" s="99">
        <v>0.04</v>
      </c>
      <c r="H63" s="99">
        <v>3.7417663718882443E-2</v>
      </c>
      <c r="I63" s="99">
        <v>2.5496231708073913E-2</v>
      </c>
      <c r="J63" s="99">
        <v>7.1214038276825598E-3</v>
      </c>
      <c r="K63" s="99">
        <v>5.7682820038231775E-3</v>
      </c>
      <c r="L63" s="146">
        <v>92.438280187714923</v>
      </c>
      <c r="M63" s="146">
        <v>120</v>
      </c>
      <c r="N63" s="146">
        <v>548</v>
      </c>
      <c r="O63" s="146">
        <v>9132</v>
      </c>
      <c r="P63" s="146">
        <v>100</v>
      </c>
      <c r="Q63" s="146">
        <v>25</v>
      </c>
      <c r="R63" s="99">
        <v>0.67077856715395012</v>
      </c>
      <c r="S63" s="99">
        <v>0.23085907785320001</v>
      </c>
      <c r="T63" s="99">
        <v>5.2549270017255519E-2</v>
      </c>
      <c r="U63" s="99">
        <v>1.6059136140783937E-7</v>
      </c>
      <c r="W63" s="146">
        <v>4.7982310368249612</v>
      </c>
      <c r="X63" s="147">
        <v>29151.507253737949</v>
      </c>
      <c r="Y63" s="147">
        <v>4.8327651778129281</v>
      </c>
      <c r="Z63" s="147">
        <v>30117.421837411082</v>
      </c>
      <c r="AA63" s="147">
        <v>3.4534140987966921E-2</v>
      </c>
      <c r="AB63" s="147">
        <v>965.91458367313317</v>
      </c>
      <c r="AD63" s="161">
        <f t="shared" si="0"/>
        <v>258742.35495575971</v>
      </c>
      <c r="AE63" s="161">
        <f t="shared" si="5"/>
        <v>259848.48883136458</v>
      </c>
      <c r="AF63" s="161">
        <f t="shared" si="1"/>
        <v>1106.1338756048822</v>
      </c>
      <c r="AH63" s="163">
        <f t="shared" si="2"/>
        <v>0</v>
      </c>
      <c r="AI63" s="163">
        <f t="shared" si="3"/>
        <v>1</v>
      </c>
      <c r="AJ63" s="163">
        <f t="shared" si="4"/>
        <v>1</v>
      </c>
      <c r="AL63" s="46">
        <v>100000</v>
      </c>
      <c r="AM63" s="46">
        <v>3.0000000000000001E-3</v>
      </c>
      <c r="AN63" s="46">
        <v>0.997</v>
      </c>
      <c r="AO63" s="46">
        <v>0.997</v>
      </c>
    </row>
    <row r="64" spans="1:41" x14ac:dyDescent="0.25">
      <c r="A64" s="46">
        <v>59</v>
      </c>
      <c r="C64" s="99">
        <v>2.1614665157094742E-3</v>
      </c>
      <c r="D64" s="99">
        <v>1.2029802725285976E-2</v>
      </c>
      <c r="E64" s="99">
        <v>1.1425790577741312E-6</v>
      </c>
      <c r="F64" s="99">
        <v>0</v>
      </c>
      <c r="G64" s="99">
        <v>0.04</v>
      </c>
      <c r="H64" s="99">
        <v>3.7417663718882443E-2</v>
      </c>
      <c r="I64" s="99">
        <v>2.5496231708073913E-2</v>
      </c>
      <c r="J64" s="99">
        <v>7.1214038276825598E-3</v>
      </c>
      <c r="K64" s="99">
        <v>5.7682820038231775E-3</v>
      </c>
      <c r="L64" s="146">
        <v>92.438280187714923</v>
      </c>
      <c r="M64" s="146">
        <v>120</v>
      </c>
      <c r="N64" s="146">
        <v>548</v>
      </c>
      <c r="O64" s="146">
        <v>9132</v>
      </c>
      <c r="P64" s="146">
        <v>100</v>
      </c>
      <c r="Q64" s="146">
        <v>25</v>
      </c>
      <c r="R64" s="99">
        <v>0.65243009940112695</v>
      </c>
      <c r="S64" s="99">
        <v>8.0974747504149076E-3</v>
      </c>
      <c r="T64" s="99">
        <v>0.99963220118305063</v>
      </c>
      <c r="U64" s="99">
        <v>8.7515989145397821E-2</v>
      </c>
      <c r="W64" s="146">
        <v>4.384205317985991</v>
      </c>
      <c r="X64" s="147">
        <v>28349.747484200012</v>
      </c>
      <c r="Y64" s="147">
        <v>4.4687821279683648</v>
      </c>
      <c r="Z64" s="147">
        <v>29593.083625983421</v>
      </c>
      <c r="AA64" s="147">
        <v>8.4576809982373824E-2</v>
      </c>
      <c r="AB64" s="147">
        <v>1243.3361417834094</v>
      </c>
      <c r="AD64" s="161">
        <f t="shared" si="0"/>
        <v>234702.57159495945</v>
      </c>
      <c r="AE64" s="161">
        <f t="shared" si="5"/>
        <v>238533.84405211845</v>
      </c>
      <c r="AF64" s="161">
        <f t="shared" si="1"/>
        <v>3831.2724571590197</v>
      </c>
      <c r="AH64" s="163">
        <f t="shared" si="2"/>
        <v>0</v>
      </c>
      <c r="AI64" s="163">
        <f t="shared" si="3"/>
        <v>1</v>
      </c>
      <c r="AJ64" s="163">
        <f t="shared" si="4"/>
        <v>1</v>
      </c>
      <c r="AL64" s="46">
        <v>105000</v>
      </c>
      <c r="AM64" s="46">
        <v>2E-3</v>
      </c>
      <c r="AN64" s="46">
        <v>0.998</v>
      </c>
      <c r="AO64" s="46">
        <v>0.998</v>
      </c>
    </row>
    <row r="65" spans="1:41" x14ac:dyDescent="0.25">
      <c r="A65" s="46">
        <v>60</v>
      </c>
      <c r="C65" s="99">
        <v>2.4757623349065394E-3</v>
      </c>
      <c r="D65" s="99">
        <v>1.2404197244829329E-2</v>
      </c>
      <c r="E65" s="99">
        <v>3.5833997878489735E-6</v>
      </c>
      <c r="F65" s="99">
        <v>0</v>
      </c>
      <c r="G65" s="99">
        <v>0.04</v>
      </c>
      <c r="H65" s="99">
        <v>3.7417663718882443E-2</v>
      </c>
      <c r="I65" s="99">
        <v>2.5496231708073913E-2</v>
      </c>
      <c r="J65" s="99">
        <v>7.1214038276825598E-3</v>
      </c>
      <c r="K65" s="99">
        <v>5.7682820038231775E-3</v>
      </c>
      <c r="L65" s="146">
        <v>92.438280187714923</v>
      </c>
      <c r="M65" s="146">
        <v>120</v>
      </c>
      <c r="N65" s="146">
        <v>548</v>
      </c>
      <c r="O65" s="146">
        <v>9132</v>
      </c>
      <c r="P65" s="146">
        <v>100</v>
      </c>
      <c r="Q65" s="146">
        <v>25</v>
      </c>
      <c r="R65" s="99">
        <v>0.94139616477838461</v>
      </c>
      <c r="S65" s="99">
        <v>0.71065643715664151</v>
      </c>
      <c r="T65" s="99">
        <v>0.36877175837821552</v>
      </c>
      <c r="U65" s="99">
        <v>0.28179522643417476</v>
      </c>
      <c r="W65" s="146">
        <v>6.7196364086743232</v>
      </c>
      <c r="X65" s="147">
        <v>27972.700391562499</v>
      </c>
      <c r="Y65" s="147">
        <v>6.8648972876571843</v>
      </c>
      <c r="Z65" s="147">
        <v>29264.892885963622</v>
      </c>
      <c r="AA65" s="147">
        <v>0.14526087898286111</v>
      </c>
      <c r="AB65" s="147">
        <v>1292.1924944011225</v>
      </c>
      <c r="AD65" s="161">
        <f t="shared" si="0"/>
        <v>375205.4841288969</v>
      </c>
      <c r="AE65" s="161">
        <f t="shared" si="5"/>
        <v>382628.94437346747</v>
      </c>
      <c r="AF65" s="161">
        <f t="shared" si="1"/>
        <v>7423.4602445705441</v>
      </c>
      <c r="AH65" s="163">
        <f t="shared" si="2"/>
        <v>0</v>
      </c>
      <c r="AI65" s="163">
        <f t="shared" si="3"/>
        <v>1</v>
      </c>
      <c r="AJ65" s="163">
        <f t="shared" si="4"/>
        <v>1</v>
      </c>
      <c r="AL65" s="46">
        <v>110000</v>
      </c>
      <c r="AM65" s="46">
        <v>2E-3</v>
      </c>
      <c r="AN65" s="46">
        <v>0.998</v>
      </c>
      <c r="AO65" s="46">
        <v>0.998</v>
      </c>
    </row>
    <row r="66" spans="1:41" x14ac:dyDescent="0.25">
      <c r="A66" s="46">
        <v>61</v>
      </c>
      <c r="C66" s="99">
        <v>1.7023491223951352E-3</v>
      </c>
      <c r="D66" s="99">
        <v>9.8608472021984028E-3</v>
      </c>
      <c r="E66" s="99">
        <v>3.0167602121378145E-4</v>
      </c>
      <c r="F66" s="99">
        <v>0</v>
      </c>
      <c r="G66" s="99">
        <v>0.04</v>
      </c>
      <c r="H66" s="99">
        <v>3.7417663718882443E-2</v>
      </c>
      <c r="I66" s="99">
        <v>2.5496231708073913E-2</v>
      </c>
      <c r="J66" s="99">
        <v>7.1214038276825598E-3</v>
      </c>
      <c r="K66" s="99">
        <v>5.7682820038231775E-3</v>
      </c>
      <c r="L66" s="146">
        <v>92.438280187714923</v>
      </c>
      <c r="M66" s="146">
        <v>120</v>
      </c>
      <c r="N66" s="146">
        <v>548</v>
      </c>
      <c r="O66" s="146">
        <v>9132</v>
      </c>
      <c r="P66" s="146">
        <v>100</v>
      </c>
      <c r="Q66" s="146">
        <v>25</v>
      </c>
      <c r="R66" s="99">
        <v>0.26858435691277421</v>
      </c>
      <c r="S66" s="99">
        <v>0.18125108217051247</v>
      </c>
      <c r="T66" s="99">
        <v>4.5937824136547921E-2</v>
      </c>
      <c r="U66" s="99">
        <v>1.3115048002114385E-7</v>
      </c>
      <c r="W66" s="146">
        <v>1.9120833535817583</v>
      </c>
      <c r="X66" s="147">
        <v>28138.325390609509</v>
      </c>
      <c r="Y66" s="147">
        <v>1.9360728470230986</v>
      </c>
      <c r="Z66" s="147">
        <v>29214.107677848024</v>
      </c>
      <c r="AA66" s="147">
        <v>2.3989493441340271E-2</v>
      </c>
      <c r="AB66" s="147">
        <v>1075.782287238515</v>
      </c>
      <c r="AD66" s="161">
        <f t="shared" si="0"/>
        <v>86586.675824295991</v>
      </c>
      <c r="AE66" s="161">
        <f t="shared" si="5"/>
        <v>86950.263143537901</v>
      </c>
      <c r="AF66" s="161">
        <f t="shared" si="1"/>
        <v>363.58731924190124</v>
      </c>
      <c r="AH66" s="163">
        <f t="shared" si="2"/>
        <v>0</v>
      </c>
      <c r="AI66" s="163">
        <f t="shared" si="3"/>
        <v>1</v>
      </c>
      <c r="AJ66" s="163">
        <f t="shared" si="4"/>
        <v>1</v>
      </c>
      <c r="AL66" s="46">
        <v>115000</v>
      </c>
      <c r="AM66" s="46">
        <v>2E-3</v>
      </c>
      <c r="AN66" s="46">
        <v>0.998</v>
      </c>
      <c r="AO66" s="46">
        <v>0.998</v>
      </c>
    </row>
    <row r="67" spans="1:41" x14ac:dyDescent="0.25">
      <c r="A67" s="46">
        <v>62</v>
      </c>
      <c r="C67" s="99">
        <v>1.8921758375410847E-3</v>
      </c>
      <c r="D67" s="99">
        <v>1.0362335974594305E-2</v>
      </c>
      <c r="E67" s="99">
        <v>1.9335074062927561E-5</v>
      </c>
      <c r="F67" s="99">
        <v>0</v>
      </c>
      <c r="G67" s="99">
        <v>0.04</v>
      </c>
      <c r="H67" s="99">
        <v>3.7417663718882443E-2</v>
      </c>
      <c r="I67" s="99">
        <v>2.5496231708073913E-2</v>
      </c>
      <c r="J67" s="99">
        <v>7.1214038276825598E-3</v>
      </c>
      <c r="K67" s="99">
        <v>5.7682820038231775E-3</v>
      </c>
      <c r="L67" s="146">
        <v>92.438280187714923</v>
      </c>
      <c r="M67" s="146">
        <v>120</v>
      </c>
      <c r="N67" s="146">
        <v>548</v>
      </c>
      <c r="O67" s="146">
        <v>9132</v>
      </c>
      <c r="P67" s="146">
        <v>100</v>
      </c>
      <c r="Q67" s="146">
        <v>25</v>
      </c>
      <c r="R67" s="99">
        <v>0.80595596006109027</v>
      </c>
      <c r="S67" s="99">
        <v>3.3757953811508E-2</v>
      </c>
      <c r="T67" s="99">
        <v>0.95266190557829544</v>
      </c>
      <c r="U67" s="99">
        <v>5.0782776392485594E-8</v>
      </c>
      <c r="W67" s="146">
        <v>5.4878090099884522</v>
      </c>
      <c r="X67" s="147">
        <v>28638.483365592805</v>
      </c>
      <c r="Y67" s="147">
        <v>5.5805304011007673</v>
      </c>
      <c r="Z67" s="147">
        <v>29831.976684914309</v>
      </c>
      <c r="AA67" s="147">
        <v>9.2721391112315033E-2</v>
      </c>
      <c r="AB67" s="147">
        <v>1193.4933193215038</v>
      </c>
      <c r="AD67" s="161">
        <f t="shared" si="0"/>
        <v>300630.05723371438</v>
      </c>
      <c r="AE67" s="161">
        <f t="shared" si="5"/>
        <v>304999.84738113172</v>
      </c>
      <c r="AF67" s="161">
        <f t="shared" si="1"/>
        <v>4369.7901474173977</v>
      </c>
      <c r="AH67" s="163">
        <f t="shared" si="2"/>
        <v>0</v>
      </c>
      <c r="AI67" s="163">
        <f t="shared" si="3"/>
        <v>1</v>
      </c>
      <c r="AJ67" s="163">
        <f t="shared" si="4"/>
        <v>1</v>
      </c>
      <c r="AL67" s="46">
        <v>120000</v>
      </c>
      <c r="AM67" s="46">
        <v>2E-3</v>
      </c>
      <c r="AN67" s="46">
        <v>0.998</v>
      </c>
      <c r="AO67" s="46">
        <v>0.998</v>
      </c>
    </row>
    <row r="68" spans="1:41" x14ac:dyDescent="0.25">
      <c r="A68" s="46">
        <v>63</v>
      </c>
      <c r="C68" s="99">
        <v>1.6426756350762879E-3</v>
      </c>
      <c r="D68" s="99">
        <v>1.3532609825526065E-2</v>
      </c>
      <c r="E68" s="99">
        <v>1.2582603202104803E-4</v>
      </c>
      <c r="F68" s="99">
        <v>0</v>
      </c>
      <c r="G68" s="99">
        <v>0.04</v>
      </c>
      <c r="H68" s="99">
        <v>3.7417663718882443E-2</v>
      </c>
      <c r="I68" s="99">
        <v>2.5496231708073913E-2</v>
      </c>
      <c r="J68" s="99">
        <v>7.1214038276825598E-3</v>
      </c>
      <c r="K68" s="99">
        <v>5.7682820038231775E-3</v>
      </c>
      <c r="L68" s="146">
        <v>92.438280187714923</v>
      </c>
      <c r="M68" s="146">
        <v>120</v>
      </c>
      <c r="N68" s="146">
        <v>548</v>
      </c>
      <c r="O68" s="146">
        <v>9132</v>
      </c>
      <c r="P68" s="146">
        <v>100</v>
      </c>
      <c r="Q68" s="146">
        <v>25</v>
      </c>
      <c r="R68" s="99">
        <v>0.55574562012534867</v>
      </c>
      <c r="S68" s="99">
        <v>0.71316060515465773</v>
      </c>
      <c r="T68" s="99">
        <v>0.99387069544076478</v>
      </c>
      <c r="U68" s="99">
        <v>3.0994836596986905E-5</v>
      </c>
      <c r="W68" s="146">
        <v>4.2980142245641266</v>
      </c>
      <c r="X68" s="147">
        <v>28632.149428717497</v>
      </c>
      <c r="Y68" s="147">
        <v>4.356055037701795</v>
      </c>
      <c r="Z68" s="147">
        <v>29748.816969099913</v>
      </c>
      <c r="AA68" s="147">
        <v>5.8040813137668401E-2</v>
      </c>
      <c r="AB68" s="147">
        <v>1116.6675403824156</v>
      </c>
      <c r="AD68" s="161">
        <f t="shared" si="0"/>
        <v>229248.70404513009</v>
      </c>
      <c r="AE68" s="161">
        <f t="shared" si="5"/>
        <v>231614.48529300778</v>
      </c>
      <c r="AF68" s="161">
        <f t="shared" si="1"/>
        <v>2365.7812478776887</v>
      </c>
      <c r="AH68" s="163">
        <f t="shared" si="2"/>
        <v>0</v>
      </c>
      <c r="AI68" s="163">
        <f t="shared" si="3"/>
        <v>1</v>
      </c>
      <c r="AJ68" s="163">
        <f t="shared" si="4"/>
        <v>1</v>
      </c>
      <c r="AL68" s="46">
        <v>125000</v>
      </c>
      <c r="AM68" s="46">
        <v>2E-3</v>
      </c>
      <c r="AN68" s="46">
        <v>0.998</v>
      </c>
      <c r="AO68" s="46">
        <v>0.998</v>
      </c>
    </row>
    <row r="69" spans="1:41" x14ac:dyDescent="0.25">
      <c r="A69" s="46">
        <v>64</v>
      </c>
      <c r="C69" s="99">
        <v>3.6121199494845158E-3</v>
      </c>
      <c r="D69" s="99">
        <v>1.0663413015337663E-2</v>
      </c>
      <c r="E69" s="99">
        <v>4.0814439051550799E-4</v>
      </c>
      <c r="F69" s="99">
        <v>0</v>
      </c>
      <c r="G69" s="99">
        <v>0.04</v>
      </c>
      <c r="H69" s="99">
        <v>3.7417663718882443E-2</v>
      </c>
      <c r="I69" s="99">
        <v>2.5496231708073913E-2</v>
      </c>
      <c r="J69" s="99">
        <v>7.1214038276825598E-3</v>
      </c>
      <c r="K69" s="99">
        <v>5.7682820038231775E-3</v>
      </c>
      <c r="L69" s="146">
        <v>92.438280187714923</v>
      </c>
      <c r="M69" s="146">
        <v>120</v>
      </c>
      <c r="N69" s="146">
        <v>548</v>
      </c>
      <c r="O69" s="146">
        <v>9132</v>
      </c>
      <c r="P69" s="146">
        <v>100</v>
      </c>
      <c r="Q69" s="146">
        <v>25</v>
      </c>
      <c r="R69" s="99">
        <v>0.70514053563234225</v>
      </c>
      <c r="S69" s="99">
        <v>0.24767365243505041</v>
      </c>
      <c r="T69" s="99">
        <v>0.1058712497333336</v>
      </c>
      <c r="U69" s="99">
        <v>2.566081043138502E-6</v>
      </c>
      <c r="W69" s="146">
        <v>4.4060686211813627</v>
      </c>
      <c r="X69" s="147">
        <v>25775.568501759826</v>
      </c>
      <c r="Y69" s="147">
        <v>4.5245780539476748</v>
      </c>
      <c r="Z69" s="147">
        <v>27105.575387532801</v>
      </c>
      <c r="AA69" s="147">
        <v>0.11850943276631209</v>
      </c>
      <c r="AB69" s="147">
        <v>1330.0068857729748</v>
      </c>
      <c r="AD69" s="161">
        <f t="shared" si="0"/>
        <v>238588.54876912196</v>
      </c>
      <c r="AE69" s="161">
        <f t="shared" si="5"/>
        <v>244369.1078493277</v>
      </c>
      <c r="AF69" s="161">
        <f t="shared" si="1"/>
        <v>5780.5590802057513</v>
      </c>
      <c r="AH69" s="163">
        <f t="shared" si="2"/>
        <v>0</v>
      </c>
      <c r="AI69" s="163">
        <f t="shared" si="3"/>
        <v>1</v>
      </c>
      <c r="AJ69" s="163">
        <f t="shared" si="4"/>
        <v>1</v>
      </c>
      <c r="AL69" s="46">
        <v>130000</v>
      </c>
      <c r="AM69" s="46">
        <v>2E-3</v>
      </c>
      <c r="AN69" s="46">
        <v>0.998</v>
      </c>
      <c r="AO69" s="46">
        <v>0.998</v>
      </c>
    </row>
    <row r="70" spans="1:41" x14ac:dyDescent="0.25">
      <c r="A70" s="46">
        <v>65</v>
      </c>
      <c r="C70" s="99">
        <v>1.628421975132469E-3</v>
      </c>
      <c r="D70" s="99">
        <v>1.0851513892634572E-2</v>
      </c>
      <c r="E70" s="99">
        <v>1.6204316256829276E-4</v>
      </c>
      <c r="F70" s="99">
        <v>0</v>
      </c>
      <c r="G70" s="99">
        <v>0.04</v>
      </c>
      <c r="H70" s="99">
        <v>3.7417663718882443E-2</v>
      </c>
      <c r="I70" s="99">
        <v>2.5496231708073913E-2</v>
      </c>
      <c r="J70" s="99">
        <v>7.1214038276825598E-3</v>
      </c>
      <c r="K70" s="99">
        <v>5.7682820038231775E-3</v>
      </c>
      <c r="L70" s="146">
        <v>92.438280187714923</v>
      </c>
      <c r="M70" s="146">
        <v>120</v>
      </c>
      <c r="N70" s="146">
        <v>548</v>
      </c>
      <c r="O70" s="146">
        <v>9132</v>
      </c>
      <c r="P70" s="146">
        <v>100</v>
      </c>
      <c r="Q70" s="146">
        <v>25</v>
      </c>
      <c r="R70" s="99">
        <v>0.92606134913289806</v>
      </c>
      <c r="S70" s="99">
        <v>3.5942276812720726E-2</v>
      </c>
      <c r="T70" s="99">
        <v>0.10329708717440975</v>
      </c>
      <c r="U70" s="99">
        <v>0.96014724347972491</v>
      </c>
      <c r="W70" s="146">
        <v>6.2887181597893793</v>
      </c>
      <c r="X70" s="147">
        <v>28578.267409421136</v>
      </c>
      <c r="Y70" s="147">
        <v>6.3727751977494567</v>
      </c>
      <c r="Z70" s="147">
        <v>29682.260622250131</v>
      </c>
      <c r="AA70" s="147">
        <v>8.4057037960077352E-2</v>
      </c>
      <c r="AB70" s="147">
        <v>1103.9932128289947</v>
      </c>
      <c r="AD70" s="161">
        <f t="shared" ref="AD70:AD133" si="6">W70*cRatio-X70</f>
        <v>348744.82217794162</v>
      </c>
      <c r="AE70" s="161">
        <f t="shared" si="5"/>
        <v>352684.25124271726</v>
      </c>
      <c r="AF70" s="161">
        <f t="shared" si="1"/>
        <v>3939.4290647756461</v>
      </c>
      <c r="AH70" s="163">
        <f t="shared" si="2"/>
        <v>0</v>
      </c>
      <c r="AI70" s="163">
        <f t="shared" si="3"/>
        <v>1</v>
      </c>
      <c r="AJ70" s="163">
        <f t="shared" si="4"/>
        <v>1</v>
      </c>
      <c r="AL70" s="46">
        <v>135000</v>
      </c>
      <c r="AM70" s="46">
        <v>2E-3</v>
      </c>
      <c r="AN70" s="46">
        <v>0.998</v>
      </c>
      <c r="AO70" s="46">
        <v>0.998</v>
      </c>
    </row>
    <row r="71" spans="1:41" x14ac:dyDescent="0.25">
      <c r="A71" s="46">
        <v>66</v>
      </c>
      <c r="C71" s="99">
        <v>4.7202090938416319E-3</v>
      </c>
      <c r="D71" s="99">
        <v>9.8374437010499503E-3</v>
      </c>
      <c r="E71" s="99">
        <v>2.1851873965499936E-6</v>
      </c>
      <c r="F71" s="99">
        <v>0</v>
      </c>
      <c r="G71" s="99">
        <v>0.04</v>
      </c>
      <c r="H71" s="99">
        <v>3.7417663718882443E-2</v>
      </c>
      <c r="I71" s="99">
        <v>2.5496231708073913E-2</v>
      </c>
      <c r="J71" s="99">
        <v>7.1214038276825598E-3</v>
      </c>
      <c r="K71" s="99">
        <v>5.7682820038231775E-3</v>
      </c>
      <c r="L71" s="146">
        <v>92.438280187714923</v>
      </c>
      <c r="M71" s="146">
        <v>120</v>
      </c>
      <c r="N71" s="146">
        <v>548</v>
      </c>
      <c r="O71" s="146">
        <v>9132</v>
      </c>
      <c r="P71" s="146">
        <v>100</v>
      </c>
      <c r="Q71" s="146">
        <v>25</v>
      </c>
      <c r="R71" s="99">
        <v>0.43522610782252918</v>
      </c>
      <c r="S71" s="99">
        <v>0.6736203977645201</v>
      </c>
      <c r="T71" s="99">
        <v>0.34945463818359013</v>
      </c>
      <c r="U71" s="99">
        <v>0.62070328909794359</v>
      </c>
      <c r="W71" s="146">
        <v>3.0535462598716823</v>
      </c>
      <c r="X71" s="147">
        <v>25610.771724126444</v>
      </c>
      <c r="Y71" s="147">
        <v>3.1703809211192269</v>
      </c>
      <c r="Z71" s="147">
        <v>27194.067940333807</v>
      </c>
      <c r="AA71" s="147">
        <v>0.1168346612475446</v>
      </c>
      <c r="AB71" s="147">
        <v>1583.2962162073636</v>
      </c>
      <c r="AD71" s="161">
        <f t="shared" si="6"/>
        <v>157602.00386817448</v>
      </c>
      <c r="AE71" s="161">
        <f t="shared" si="5"/>
        <v>163028.78732681982</v>
      </c>
      <c r="AF71" s="161">
        <f t="shared" ref="AF71:AF134" si="7">AA71*cRatio-AB71</f>
        <v>5426.7834586453127</v>
      </c>
      <c r="AH71" s="163">
        <f t="shared" ref="AH71:AH134" si="8">IF(MAX(AD71:AE71)=AD71,1,0)</f>
        <v>0</v>
      </c>
      <c r="AI71" s="163">
        <f t="shared" ref="AI71:AI134" si="9">IF(MAX(AD71:AE71)=AE71,1,0)</f>
        <v>1</v>
      </c>
      <c r="AJ71" s="163">
        <f t="shared" ref="AJ71:AJ134" si="10">IF(AF71&gt;0,1,0)</f>
        <v>1</v>
      </c>
      <c r="AL71" s="46">
        <v>140000</v>
      </c>
      <c r="AM71" s="46">
        <v>2E-3</v>
      </c>
      <c r="AN71" s="46">
        <v>0.998</v>
      </c>
      <c r="AO71" s="46">
        <v>0.998</v>
      </c>
    </row>
    <row r="72" spans="1:41" x14ac:dyDescent="0.25">
      <c r="A72" s="46">
        <v>67</v>
      </c>
      <c r="C72" s="99">
        <v>3.262195768860332E-3</v>
      </c>
      <c r="D72" s="99">
        <v>8.8493701086116202E-3</v>
      </c>
      <c r="E72" s="99">
        <v>7.4549650995547095E-6</v>
      </c>
      <c r="F72" s="99">
        <v>0</v>
      </c>
      <c r="G72" s="99">
        <v>0.04</v>
      </c>
      <c r="H72" s="99">
        <v>3.7417663718882443E-2</v>
      </c>
      <c r="I72" s="99">
        <v>2.5496231708073913E-2</v>
      </c>
      <c r="J72" s="99">
        <v>7.1214038276825598E-3</v>
      </c>
      <c r="K72" s="99">
        <v>5.7682820038231775E-3</v>
      </c>
      <c r="L72" s="146">
        <v>92.438280187714923</v>
      </c>
      <c r="M72" s="146">
        <v>120</v>
      </c>
      <c r="N72" s="146">
        <v>548</v>
      </c>
      <c r="O72" s="146">
        <v>9132</v>
      </c>
      <c r="P72" s="146">
        <v>100</v>
      </c>
      <c r="Q72" s="146">
        <v>25</v>
      </c>
      <c r="R72" s="99">
        <v>0.8318055575167751</v>
      </c>
      <c r="S72" s="99">
        <v>0.61733580553447265</v>
      </c>
      <c r="T72" s="99">
        <v>3.0671558460331972E-2</v>
      </c>
      <c r="U72" s="99">
        <v>3.2011135865773004E-10</v>
      </c>
      <c r="W72" s="146">
        <v>5.7191035773159786</v>
      </c>
      <c r="X72" s="147">
        <v>27110.871881915806</v>
      </c>
      <c r="Y72" s="147">
        <v>5.8778339266082344</v>
      </c>
      <c r="Z72" s="147">
        <v>28517.126728471394</v>
      </c>
      <c r="AA72" s="147">
        <v>0.15873034929225582</v>
      </c>
      <c r="AB72" s="147">
        <v>1406.2548465555883</v>
      </c>
      <c r="AD72" s="161">
        <f t="shared" si="6"/>
        <v>316035.34275704296</v>
      </c>
      <c r="AE72" s="161">
        <f t="shared" si="5"/>
        <v>324152.90886802267</v>
      </c>
      <c r="AF72" s="161">
        <f t="shared" si="7"/>
        <v>8117.566110979762</v>
      </c>
      <c r="AH72" s="163">
        <f t="shared" si="8"/>
        <v>0</v>
      </c>
      <c r="AI72" s="163">
        <f t="shared" si="9"/>
        <v>1</v>
      </c>
      <c r="AJ72" s="163">
        <f t="shared" si="10"/>
        <v>1</v>
      </c>
      <c r="AL72" s="46">
        <v>145000</v>
      </c>
      <c r="AM72" s="46">
        <v>2E-3</v>
      </c>
      <c r="AN72" s="46">
        <v>0.998</v>
      </c>
      <c r="AO72" s="46">
        <v>0.998</v>
      </c>
    </row>
    <row r="73" spans="1:41" x14ac:dyDescent="0.25">
      <c r="A73" s="46">
        <v>68</v>
      </c>
      <c r="C73" s="99">
        <v>2.5331248131225115E-3</v>
      </c>
      <c r="D73" s="99">
        <v>1.5078105139699205E-2</v>
      </c>
      <c r="E73" s="99">
        <v>3.8266593497165112E-5</v>
      </c>
      <c r="F73" s="99">
        <v>0</v>
      </c>
      <c r="G73" s="99">
        <v>0.04</v>
      </c>
      <c r="H73" s="99">
        <v>3.7417663718882443E-2</v>
      </c>
      <c r="I73" s="99">
        <v>2.5496231708073913E-2</v>
      </c>
      <c r="J73" s="99">
        <v>7.1214038276825598E-3</v>
      </c>
      <c r="K73" s="99">
        <v>5.7682820038231775E-3</v>
      </c>
      <c r="L73" s="146">
        <v>92.438280187714923</v>
      </c>
      <c r="M73" s="146">
        <v>120</v>
      </c>
      <c r="N73" s="146">
        <v>548</v>
      </c>
      <c r="O73" s="146">
        <v>9132</v>
      </c>
      <c r="P73" s="146">
        <v>100</v>
      </c>
      <c r="Q73" s="146">
        <v>25</v>
      </c>
      <c r="R73" s="99">
        <v>0.43255209761946273</v>
      </c>
      <c r="S73" s="99">
        <v>0.63769615890118758</v>
      </c>
      <c r="T73" s="99">
        <v>0.1099495630481013</v>
      </c>
      <c r="U73" s="99">
        <v>6.6314319271362795E-5</v>
      </c>
      <c r="W73" s="146">
        <v>3.2847739619050915</v>
      </c>
      <c r="X73" s="147">
        <v>27795.04811395286</v>
      </c>
      <c r="Y73" s="147">
        <v>3.3556758244220468</v>
      </c>
      <c r="Z73" s="147">
        <v>29084.217976985798</v>
      </c>
      <c r="AA73" s="147">
        <v>7.0901862516955294E-2</v>
      </c>
      <c r="AB73" s="147">
        <v>1289.1698630329374</v>
      </c>
      <c r="AD73" s="161">
        <f t="shared" si="6"/>
        <v>169291.38960035265</v>
      </c>
      <c r="AE73" s="161">
        <f t="shared" si="5"/>
        <v>172256.33148833702</v>
      </c>
      <c r="AF73" s="161">
        <f t="shared" si="7"/>
        <v>2964.9418879843806</v>
      </c>
      <c r="AH73" s="163">
        <f t="shared" si="8"/>
        <v>0</v>
      </c>
      <c r="AI73" s="163">
        <f t="shared" si="9"/>
        <v>1</v>
      </c>
      <c r="AJ73" s="163">
        <f t="shared" si="10"/>
        <v>1</v>
      </c>
      <c r="AL73" s="46">
        <v>150000</v>
      </c>
      <c r="AM73" s="46">
        <v>2E-3</v>
      </c>
      <c r="AN73" s="46">
        <v>0.998</v>
      </c>
      <c r="AO73" s="46">
        <v>0.998</v>
      </c>
    </row>
    <row r="74" spans="1:41" x14ac:dyDescent="0.25">
      <c r="A74" s="46">
        <v>69</v>
      </c>
      <c r="C74" s="99">
        <v>1.8144363478441647E-3</v>
      </c>
      <c r="D74" s="99">
        <v>9.3220282189141884E-3</v>
      </c>
      <c r="E74" s="99">
        <v>5.1706824726442435E-5</v>
      </c>
      <c r="F74" s="99">
        <v>0</v>
      </c>
      <c r="G74" s="99">
        <v>0.04</v>
      </c>
      <c r="H74" s="99">
        <v>3.7417663718882443E-2</v>
      </c>
      <c r="I74" s="99">
        <v>2.5496231708073913E-2</v>
      </c>
      <c r="J74" s="99">
        <v>7.1214038276825598E-3</v>
      </c>
      <c r="K74" s="99">
        <v>5.7682820038231775E-3</v>
      </c>
      <c r="L74" s="146">
        <v>92.438280187714923</v>
      </c>
      <c r="M74" s="146">
        <v>120</v>
      </c>
      <c r="N74" s="146">
        <v>548</v>
      </c>
      <c r="O74" s="146">
        <v>9132</v>
      </c>
      <c r="P74" s="146">
        <v>100</v>
      </c>
      <c r="Q74" s="146">
        <v>25</v>
      </c>
      <c r="R74" s="99">
        <v>0.63663554511126941</v>
      </c>
      <c r="S74" s="99">
        <v>0.99454910791851214</v>
      </c>
      <c r="T74" s="99">
        <v>9.3288316308602848E-2</v>
      </c>
      <c r="U74" s="99">
        <v>0.36997048854532011</v>
      </c>
      <c r="W74" s="146">
        <v>5.0472476079200597</v>
      </c>
      <c r="X74" s="147">
        <v>28656.112217133003</v>
      </c>
      <c r="Y74" s="147">
        <v>5.1258834455818185</v>
      </c>
      <c r="Z74" s="147">
        <v>29826.619483152557</v>
      </c>
      <c r="AA74" s="147">
        <v>7.8635837661758856E-2</v>
      </c>
      <c r="AB74" s="147">
        <v>1170.5072660195547</v>
      </c>
      <c r="AD74" s="161">
        <f t="shared" si="6"/>
        <v>274178.7442580706</v>
      </c>
      <c r="AE74" s="161">
        <f t="shared" ref="AE74:AE137" si="11">Y74*cRatio-Z74</f>
        <v>277726.3872517565</v>
      </c>
      <c r="AF74" s="161">
        <f t="shared" si="7"/>
        <v>3547.6429936859768</v>
      </c>
      <c r="AH74" s="163">
        <f t="shared" si="8"/>
        <v>0</v>
      </c>
      <c r="AI74" s="163">
        <f t="shared" si="9"/>
        <v>1</v>
      </c>
      <c r="AJ74" s="163">
        <f t="shared" si="10"/>
        <v>1</v>
      </c>
      <c r="AL74" s="46">
        <v>155000</v>
      </c>
      <c r="AM74" s="46">
        <v>1E-3</v>
      </c>
      <c r="AN74" s="46">
        <v>0.999</v>
      </c>
      <c r="AO74" s="46">
        <v>0.999</v>
      </c>
    </row>
    <row r="75" spans="1:41" x14ac:dyDescent="0.25">
      <c r="A75" s="46">
        <v>70</v>
      </c>
      <c r="C75" s="99">
        <v>1.3693142295314359E-3</v>
      </c>
      <c r="D75" s="99">
        <v>1.3444794082945188E-2</v>
      </c>
      <c r="E75" s="99">
        <v>1.8131710545254975E-4</v>
      </c>
      <c r="F75" s="99">
        <v>0</v>
      </c>
      <c r="G75" s="99">
        <v>0.04</v>
      </c>
      <c r="H75" s="99">
        <v>3.7417663718882443E-2</v>
      </c>
      <c r="I75" s="99">
        <v>2.5496231708073913E-2</v>
      </c>
      <c r="J75" s="99">
        <v>7.1214038276825598E-3</v>
      </c>
      <c r="K75" s="99">
        <v>5.7682820038231775E-3</v>
      </c>
      <c r="L75" s="146">
        <v>92.438280187714923</v>
      </c>
      <c r="M75" s="146">
        <v>120</v>
      </c>
      <c r="N75" s="146">
        <v>548</v>
      </c>
      <c r="O75" s="146">
        <v>9132</v>
      </c>
      <c r="P75" s="146">
        <v>100</v>
      </c>
      <c r="Q75" s="146">
        <v>25</v>
      </c>
      <c r="R75" s="99">
        <v>0.91869747580776595</v>
      </c>
      <c r="S75" s="99">
        <v>0.73429769943252587</v>
      </c>
      <c r="T75" s="99">
        <v>0.66315498970125875</v>
      </c>
      <c r="U75" s="99">
        <v>2.42569743978967E-10</v>
      </c>
      <c r="W75" s="146">
        <v>6.8100414461078067</v>
      </c>
      <c r="X75" s="147">
        <v>28822.036991007335</v>
      </c>
      <c r="Y75" s="147">
        <v>6.8833956034817385</v>
      </c>
      <c r="Z75" s="147">
        <v>29872.858492159448</v>
      </c>
      <c r="AA75" s="147">
        <v>7.3354157373931805E-2</v>
      </c>
      <c r="AB75" s="147">
        <v>1050.8215011521133</v>
      </c>
      <c r="AD75" s="161">
        <f t="shared" si="6"/>
        <v>379780.44977546105</v>
      </c>
      <c r="AE75" s="161">
        <f t="shared" si="11"/>
        <v>383130.87771674484</v>
      </c>
      <c r="AF75" s="161">
        <f t="shared" si="7"/>
        <v>3350.427941283795</v>
      </c>
      <c r="AH75" s="163">
        <f t="shared" si="8"/>
        <v>0</v>
      </c>
      <c r="AI75" s="163">
        <f t="shared" si="9"/>
        <v>1</v>
      </c>
      <c r="AJ75" s="163">
        <f t="shared" si="10"/>
        <v>1</v>
      </c>
      <c r="AL75" s="46">
        <v>160000</v>
      </c>
      <c r="AM75" s="46">
        <v>1E-3</v>
      </c>
      <c r="AN75" s="46">
        <v>0.999</v>
      </c>
      <c r="AO75" s="46">
        <v>0.999</v>
      </c>
    </row>
    <row r="76" spans="1:41" x14ac:dyDescent="0.25">
      <c r="A76" s="46">
        <v>71</v>
      </c>
      <c r="C76" s="99">
        <v>1.1892909081548217E-3</v>
      </c>
      <c r="D76" s="99">
        <v>8.3483792691475111E-3</v>
      </c>
      <c r="E76" s="99">
        <v>9.5470926275376122E-5</v>
      </c>
      <c r="F76" s="99">
        <v>0</v>
      </c>
      <c r="G76" s="99">
        <v>0.04</v>
      </c>
      <c r="H76" s="99">
        <v>3.7417663718882443E-2</v>
      </c>
      <c r="I76" s="99">
        <v>2.5496231708073913E-2</v>
      </c>
      <c r="J76" s="99">
        <v>7.1214038276825598E-3</v>
      </c>
      <c r="K76" s="99">
        <v>5.7682820038231775E-3</v>
      </c>
      <c r="L76" s="146">
        <v>92.438280187714923</v>
      </c>
      <c r="M76" s="146">
        <v>120</v>
      </c>
      <c r="N76" s="146">
        <v>548</v>
      </c>
      <c r="O76" s="146">
        <v>9132</v>
      </c>
      <c r="P76" s="146">
        <v>100</v>
      </c>
      <c r="Q76" s="146">
        <v>25</v>
      </c>
      <c r="R76" s="99">
        <v>0.49046482060533825</v>
      </c>
      <c r="S76" s="99">
        <v>0.96229974653347494</v>
      </c>
      <c r="T76" s="99">
        <v>0.56987276961945343</v>
      </c>
      <c r="U76" s="99">
        <v>1.8622125128197033E-8</v>
      </c>
      <c r="W76" s="146">
        <v>4.1411471691516653</v>
      </c>
      <c r="X76" s="147">
        <v>29322.391628883797</v>
      </c>
      <c r="Y76" s="147">
        <v>4.1815695994577871</v>
      </c>
      <c r="Z76" s="147">
        <v>30366.706103066528</v>
      </c>
      <c r="AA76" s="147">
        <v>4.0422430306121804E-2</v>
      </c>
      <c r="AB76" s="147">
        <v>1044.3144741827309</v>
      </c>
      <c r="AD76" s="161">
        <f t="shared" si="6"/>
        <v>219146.43852021612</v>
      </c>
      <c r="AE76" s="161">
        <f t="shared" si="11"/>
        <v>220527.46986440069</v>
      </c>
      <c r="AF76" s="161">
        <f t="shared" si="7"/>
        <v>1381.0313441845774</v>
      </c>
      <c r="AH76" s="163">
        <f t="shared" si="8"/>
        <v>0</v>
      </c>
      <c r="AI76" s="163">
        <f t="shared" si="9"/>
        <v>1</v>
      </c>
      <c r="AJ76" s="163">
        <f t="shared" si="10"/>
        <v>1</v>
      </c>
      <c r="AL76" s="46">
        <v>165000</v>
      </c>
      <c r="AM76" s="46">
        <v>1E-3</v>
      </c>
      <c r="AN76" s="46">
        <v>0.999</v>
      </c>
      <c r="AO76" s="46">
        <v>0.999</v>
      </c>
    </row>
    <row r="77" spans="1:41" x14ac:dyDescent="0.25">
      <c r="A77" s="46">
        <v>72</v>
      </c>
      <c r="C77" s="99">
        <v>9.8223023404030228E-4</v>
      </c>
      <c r="D77" s="99">
        <v>8.9818912839950676E-3</v>
      </c>
      <c r="E77" s="99">
        <v>8.9217330926647166E-6</v>
      </c>
      <c r="F77" s="99">
        <v>0</v>
      </c>
      <c r="G77" s="99">
        <v>0.04</v>
      </c>
      <c r="H77" s="99">
        <v>3.7417663718882443E-2</v>
      </c>
      <c r="I77" s="99">
        <v>2.5496231708073913E-2</v>
      </c>
      <c r="J77" s="99">
        <v>7.1214038276825598E-3</v>
      </c>
      <c r="K77" s="99">
        <v>5.7682820038231775E-3</v>
      </c>
      <c r="L77" s="146">
        <v>92.438280187714923</v>
      </c>
      <c r="M77" s="146">
        <v>120</v>
      </c>
      <c r="N77" s="146">
        <v>548</v>
      </c>
      <c r="O77" s="146">
        <v>9132</v>
      </c>
      <c r="P77" s="146">
        <v>100</v>
      </c>
      <c r="Q77" s="146">
        <v>25</v>
      </c>
      <c r="R77" s="99">
        <v>0.60602385115844071</v>
      </c>
      <c r="S77" s="99">
        <v>0.96789610821022243</v>
      </c>
      <c r="T77" s="99">
        <v>3.1094483509269818E-4</v>
      </c>
      <c r="U77" s="99">
        <v>0.74012961886674478</v>
      </c>
      <c r="W77" s="146">
        <v>5.0430434239921809</v>
      </c>
      <c r="X77" s="147">
        <v>29819.612912485467</v>
      </c>
      <c r="Y77" s="147">
        <v>5.0875371489612284</v>
      </c>
      <c r="Z77" s="147">
        <v>30850.126210174916</v>
      </c>
      <c r="AA77" s="147">
        <v>4.4493724969047577E-2</v>
      </c>
      <c r="AB77" s="147">
        <v>1030.5132976894492</v>
      </c>
      <c r="AD77" s="161">
        <f t="shared" si="6"/>
        <v>272762.99252704537</v>
      </c>
      <c r="AE77" s="161">
        <f t="shared" si="11"/>
        <v>274402.1027274988</v>
      </c>
      <c r="AF77" s="161">
        <f t="shared" si="7"/>
        <v>1639.1102004534055</v>
      </c>
      <c r="AH77" s="163">
        <f t="shared" si="8"/>
        <v>0</v>
      </c>
      <c r="AI77" s="163">
        <f t="shared" si="9"/>
        <v>1</v>
      </c>
      <c r="AJ77" s="163">
        <f t="shared" si="10"/>
        <v>1</v>
      </c>
      <c r="AL77" s="46">
        <v>170000</v>
      </c>
      <c r="AM77" s="46">
        <v>1E-3</v>
      </c>
      <c r="AN77" s="46">
        <v>0.999</v>
      </c>
      <c r="AO77" s="46">
        <v>0.999</v>
      </c>
    </row>
    <row r="78" spans="1:41" x14ac:dyDescent="0.25">
      <c r="A78" s="46">
        <v>73</v>
      </c>
      <c r="C78" s="99">
        <v>3.1584407532566638E-3</v>
      </c>
      <c r="D78" s="99">
        <v>1.2556449624054777E-2</v>
      </c>
      <c r="E78" s="99">
        <v>1.1310174382881643E-5</v>
      </c>
      <c r="F78" s="99">
        <v>0</v>
      </c>
      <c r="G78" s="99">
        <v>0.04</v>
      </c>
      <c r="H78" s="99">
        <v>3.7417663718882443E-2</v>
      </c>
      <c r="I78" s="99">
        <v>2.5496231708073913E-2</v>
      </c>
      <c r="J78" s="99">
        <v>7.1214038276825598E-3</v>
      </c>
      <c r="K78" s="99">
        <v>5.7682820038231775E-3</v>
      </c>
      <c r="L78" s="146">
        <v>92.438280187714923</v>
      </c>
      <c r="M78" s="146">
        <v>120</v>
      </c>
      <c r="N78" s="146">
        <v>548</v>
      </c>
      <c r="O78" s="146">
        <v>9132</v>
      </c>
      <c r="P78" s="146">
        <v>100</v>
      </c>
      <c r="Q78" s="146">
        <v>25</v>
      </c>
      <c r="R78" s="99">
        <v>0.67798670855388354</v>
      </c>
      <c r="S78" s="99">
        <v>0.24534106608145179</v>
      </c>
      <c r="T78" s="99">
        <v>5.592485707149273E-2</v>
      </c>
      <c r="U78" s="99">
        <v>0.18014139810439089</v>
      </c>
      <c r="W78" s="146">
        <v>4.4993664731210865</v>
      </c>
      <c r="X78" s="147">
        <v>27184.081238209008</v>
      </c>
      <c r="Y78" s="147">
        <v>4.6209008474736493</v>
      </c>
      <c r="Z78" s="147">
        <v>28573.403685449517</v>
      </c>
      <c r="AA78" s="147">
        <v>0.12153437435256276</v>
      </c>
      <c r="AB78" s="147">
        <v>1389.3224472405091</v>
      </c>
      <c r="AD78" s="161">
        <f t="shared" si="6"/>
        <v>242777.90714905618</v>
      </c>
      <c r="AE78" s="161">
        <f t="shared" si="11"/>
        <v>248680.64716296946</v>
      </c>
      <c r="AF78" s="161">
        <f t="shared" si="7"/>
        <v>5902.740013913256</v>
      </c>
      <c r="AH78" s="163">
        <f t="shared" si="8"/>
        <v>0</v>
      </c>
      <c r="AI78" s="163">
        <f t="shared" si="9"/>
        <v>1</v>
      </c>
      <c r="AJ78" s="163">
        <f t="shared" si="10"/>
        <v>1</v>
      </c>
      <c r="AL78" s="46">
        <v>175000</v>
      </c>
      <c r="AM78" s="46">
        <v>1E-3</v>
      </c>
      <c r="AN78" s="46">
        <v>0.999</v>
      </c>
      <c r="AO78" s="46">
        <v>0.999</v>
      </c>
    </row>
    <row r="79" spans="1:41" x14ac:dyDescent="0.25">
      <c r="A79" s="46">
        <v>74</v>
      </c>
      <c r="C79" s="99">
        <v>9.6512165723722557E-4</v>
      </c>
      <c r="D79" s="99">
        <v>1.4111819910202827E-2</v>
      </c>
      <c r="E79" s="99">
        <v>2.7623149821770237E-6</v>
      </c>
      <c r="F79" s="99">
        <v>0</v>
      </c>
      <c r="G79" s="99">
        <v>0.04</v>
      </c>
      <c r="H79" s="99">
        <v>3.7417663718882443E-2</v>
      </c>
      <c r="I79" s="99">
        <v>2.5496231708073913E-2</v>
      </c>
      <c r="J79" s="99">
        <v>7.1214038276825598E-3</v>
      </c>
      <c r="K79" s="99">
        <v>5.7682820038231775E-3</v>
      </c>
      <c r="L79" s="146">
        <v>92.438280187714923</v>
      </c>
      <c r="M79" s="146">
        <v>120</v>
      </c>
      <c r="N79" s="146">
        <v>548</v>
      </c>
      <c r="O79" s="146">
        <v>9132</v>
      </c>
      <c r="P79" s="146">
        <v>100</v>
      </c>
      <c r="Q79" s="146">
        <v>25</v>
      </c>
      <c r="R79" s="99">
        <v>0.54705396931438643</v>
      </c>
      <c r="S79" s="99">
        <v>0.84403931485811567</v>
      </c>
      <c r="T79" s="99">
        <v>0.65841355466273344</v>
      </c>
      <c r="U79" s="99">
        <v>0.99994346632331776</v>
      </c>
      <c r="W79" s="146">
        <v>4.5459767775789279</v>
      </c>
      <c r="X79" s="147">
        <v>29810.892400165732</v>
      </c>
      <c r="Y79" s="147">
        <v>4.5856851764334285</v>
      </c>
      <c r="Z79" s="147">
        <v>30838.625144313406</v>
      </c>
      <c r="AA79" s="147">
        <v>3.9708398854500615E-2</v>
      </c>
      <c r="AB79" s="147">
        <v>1027.7327441476737</v>
      </c>
      <c r="AD79" s="161">
        <f t="shared" si="6"/>
        <v>242947.71425456996</v>
      </c>
      <c r="AE79" s="161">
        <f t="shared" si="11"/>
        <v>244302.48544169232</v>
      </c>
      <c r="AF79" s="161">
        <f t="shared" si="7"/>
        <v>1354.7711871223632</v>
      </c>
      <c r="AH79" s="163">
        <f t="shared" si="8"/>
        <v>0</v>
      </c>
      <c r="AI79" s="163">
        <f t="shared" si="9"/>
        <v>1</v>
      </c>
      <c r="AJ79" s="163">
        <f t="shared" si="10"/>
        <v>1</v>
      </c>
      <c r="AL79" s="46">
        <v>180000</v>
      </c>
      <c r="AM79" s="46">
        <v>1E-3</v>
      </c>
      <c r="AN79" s="46">
        <v>0.999</v>
      </c>
      <c r="AO79" s="46">
        <v>0.999</v>
      </c>
    </row>
    <row r="80" spans="1:41" x14ac:dyDescent="0.25">
      <c r="A80" s="46">
        <v>75</v>
      </c>
      <c r="C80" s="99">
        <v>2.1003651143707562E-3</v>
      </c>
      <c r="D80" s="99">
        <v>1.4600267726180949E-2</v>
      </c>
      <c r="E80" s="99">
        <v>4.4155423273767219E-5</v>
      </c>
      <c r="F80" s="99">
        <v>0</v>
      </c>
      <c r="G80" s="99">
        <v>0.04</v>
      </c>
      <c r="H80" s="99">
        <v>3.7417663718882443E-2</v>
      </c>
      <c r="I80" s="99">
        <v>2.5496231708073913E-2</v>
      </c>
      <c r="J80" s="99">
        <v>7.1214038276825598E-3</v>
      </c>
      <c r="K80" s="99">
        <v>5.7682820038231775E-3</v>
      </c>
      <c r="L80" s="146">
        <v>92.438280187714923</v>
      </c>
      <c r="M80" s="146">
        <v>120</v>
      </c>
      <c r="N80" s="146">
        <v>548</v>
      </c>
      <c r="O80" s="146">
        <v>9132</v>
      </c>
      <c r="P80" s="146">
        <v>100</v>
      </c>
      <c r="Q80" s="146">
        <v>25</v>
      </c>
      <c r="R80" s="99">
        <v>0.4544182585323136</v>
      </c>
      <c r="S80" s="99">
        <v>0.54677866940994913</v>
      </c>
      <c r="T80" s="99">
        <v>6.8481168577639417E-2</v>
      </c>
      <c r="U80" s="99">
        <v>3.7061346001490279E-4</v>
      </c>
      <c r="W80" s="146">
        <v>3.4281487807304769</v>
      </c>
      <c r="X80" s="147">
        <v>28287.379724744183</v>
      </c>
      <c r="Y80" s="147">
        <v>3.4901515903009539</v>
      </c>
      <c r="Z80" s="147">
        <v>29506.478207372744</v>
      </c>
      <c r="AA80" s="147">
        <v>6.2002809570476991E-2</v>
      </c>
      <c r="AB80" s="147">
        <v>1219.0984826285603</v>
      </c>
      <c r="AD80" s="161">
        <f t="shared" si="6"/>
        <v>177401.54711908443</v>
      </c>
      <c r="AE80" s="161">
        <f t="shared" si="11"/>
        <v>179902.61721068449</v>
      </c>
      <c r="AF80" s="161">
        <f t="shared" si="7"/>
        <v>2501.0700916000592</v>
      </c>
      <c r="AH80" s="163">
        <f t="shared" si="8"/>
        <v>0</v>
      </c>
      <c r="AI80" s="163">
        <f t="shared" si="9"/>
        <v>1</v>
      </c>
      <c r="AJ80" s="163">
        <f t="shared" si="10"/>
        <v>1</v>
      </c>
      <c r="AL80" s="46">
        <v>185000</v>
      </c>
      <c r="AM80" s="46">
        <v>1E-3</v>
      </c>
      <c r="AN80" s="46">
        <v>0.999</v>
      </c>
      <c r="AO80" s="46">
        <v>0.999</v>
      </c>
    </row>
    <row r="81" spans="1:41" x14ac:dyDescent="0.25">
      <c r="A81" s="46">
        <v>76</v>
      </c>
      <c r="C81" s="99">
        <v>1.398364580436141E-3</v>
      </c>
      <c r="D81" s="99">
        <v>1.140756275473956E-2</v>
      </c>
      <c r="E81" s="99">
        <v>1.9751326526202799E-5</v>
      </c>
      <c r="F81" s="99">
        <v>0</v>
      </c>
      <c r="G81" s="99">
        <v>0.04</v>
      </c>
      <c r="H81" s="99">
        <v>3.7417663718882443E-2</v>
      </c>
      <c r="I81" s="99">
        <v>2.5496231708073913E-2</v>
      </c>
      <c r="J81" s="99">
        <v>7.1214038276825598E-3</v>
      </c>
      <c r="K81" s="99">
        <v>5.7682820038231775E-3</v>
      </c>
      <c r="L81" s="146">
        <v>92.438280187714923</v>
      </c>
      <c r="M81" s="146">
        <v>120</v>
      </c>
      <c r="N81" s="146">
        <v>548</v>
      </c>
      <c r="O81" s="146">
        <v>9132</v>
      </c>
      <c r="P81" s="146">
        <v>100</v>
      </c>
      <c r="Q81" s="146">
        <v>25</v>
      </c>
      <c r="R81" s="99">
        <v>0.55349959655100789</v>
      </c>
      <c r="S81" s="99">
        <v>0.80913102829756167</v>
      </c>
      <c r="T81" s="99">
        <v>0.60729587431147558</v>
      </c>
      <c r="U81" s="99">
        <v>0.52767230729346926</v>
      </c>
      <c r="W81" s="146">
        <v>4.4577172528803946</v>
      </c>
      <c r="X81" s="147">
        <v>29235.847948528535</v>
      </c>
      <c r="Y81" s="147">
        <v>4.5128461148233852</v>
      </c>
      <c r="Z81" s="147">
        <v>30341.606119126427</v>
      </c>
      <c r="AA81" s="147">
        <v>5.5128861942990603E-2</v>
      </c>
      <c r="AB81" s="147">
        <v>1105.7581705978919</v>
      </c>
      <c r="AD81" s="161">
        <f t="shared" si="6"/>
        <v>238227.18722429516</v>
      </c>
      <c r="AE81" s="161">
        <f t="shared" si="11"/>
        <v>240429.16077027668</v>
      </c>
      <c r="AF81" s="161">
        <f t="shared" si="7"/>
        <v>2201.9735459815442</v>
      </c>
      <c r="AH81" s="163">
        <f t="shared" si="8"/>
        <v>0</v>
      </c>
      <c r="AI81" s="163">
        <f t="shared" si="9"/>
        <v>1</v>
      </c>
      <c r="AJ81" s="163">
        <f t="shared" si="10"/>
        <v>1</v>
      </c>
      <c r="AL81" s="46">
        <v>190000</v>
      </c>
      <c r="AM81" s="46">
        <v>1E-3</v>
      </c>
      <c r="AN81" s="46">
        <v>0.999</v>
      </c>
      <c r="AO81" s="46">
        <v>0.999</v>
      </c>
    </row>
    <row r="82" spans="1:41" x14ac:dyDescent="0.25">
      <c r="A82" s="46">
        <v>77</v>
      </c>
      <c r="C82" s="99">
        <v>1.3459136859991039E-3</v>
      </c>
      <c r="D82" s="99">
        <v>1.412169517123063E-2</v>
      </c>
      <c r="E82" s="99">
        <v>6.5117513198531191E-6</v>
      </c>
      <c r="F82" s="99">
        <v>0</v>
      </c>
      <c r="G82" s="99">
        <v>0.04</v>
      </c>
      <c r="H82" s="99">
        <v>3.7417663718882443E-2</v>
      </c>
      <c r="I82" s="99">
        <v>2.5496231708073913E-2</v>
      </c>
      <c r="J82" s="99">
        <v>7.1214038276825598E-3</v>
      </c>
      <c r="K82" s="99">
        <v>5.7682820038231775E-3</v>
      </c>
      <c r="L82" s="146">
        <v>92.438280187714923</v>
      </c>
      <c r="M82" s="146">
        <v>120</v>
      </c>
      <c r="N82" s="146">
        <v>548</v>
      </c>
      <c r="O82" s="146">
        <v>9132</v>
      </c>
      <c r="P82" s="146">
        <v>100</v>
      </c>
      <c r="Q82" s="146">
        <v>25</v>
      </c>
      <c r="R82" s="99">
        <v>0.76039973650357584</v>
      </c>
      <c r="S82" s="99">
        <v>1.8421250539486105E-2</v>
      </c>
      <c r="T82" s="99">
        <v>0.99934286667501682</v>
      </c>
      <c r="U82" s="99">
        <v>0.98015982575632354</v>
      </c>
      <c r="W82" s="146">
        <v>5.3221719554675175</v>
      </c>
      <c r="X82" s="147">
        <v>29312.976701798685</v>
      </c>
      <c r="Y82" s="147">
        <v>5.3880813530300378</v>
      </c>
      <c r="Z82" s="147">
        <v>30412.3661005086</v>
      </c>
      <c r="AA82" s="147">
        <v>6.5909397562520233E-2</v>
      </c>
      <c r="AB82" s="147">
        <v>1099.3893987099145</v>
      </c>
      <c r="AD82" s="161">
        <f t="shared" si="6"/>
        <v>290017.34062625235</v>
      </c>
      <c r="AE82" s="161">
        <f t="shared" si="11"/>
        <v>292872.51508129365</v>
      </c>
      <c r="AF82" s="161">
        <f t="shared" si="7"/>
        <v>2855.1744550412996</v>
      </c>
      <c r="AH82" s="163">
        <f t="shared" si="8"/>
        <v>0</v>
      </c>
      <c r="AI82" s="163">
        <f t="shared" si="9"/>
        <v>1</v>
      </c>
      <c r="AJ82" s="163">
        <f t="shared" si="10"/>
        <v>1</v>
      </c>
      <c r="AL82" s="46">
        <v>195000</v>
      </c>
      <c r="AM82" s="46">
        <v>1E-3</v>
      </c>
      <c r="AN82" s="46">
        <v>0.999</v>
      </c>
      <c r="AO82" s="46">
        <v>0.999</v>
      </c>
    </row>
    <row r="83" spans="1:41" x14ac:dyDescent="0.25">
      <c r="A83" s="46">
        <v>78</v>
      </c>
      <c r="C83" s="99">
        <v>2.6419642787756104E-3</v>
      </c>
      <c r="D83" s="99">
        <v>1.2076228164993985E-2</v>
      </c>
      <c r="E83" s="99">
        <v>1.7557582198301313E-5</v>
      </c>
      <c r="F83" s="99">
        <v>0</v>
      </c>
      <c r="G83" s="99">
        <v>0.04</v>
      </c>
      <c r="H83" s="99">
        <v>3.7417663718882443E-2</v>
      </c>
      <c r="I83" s="99">
        <v>2.5496231708073913E-2</v>
      </c>
      <c r="J83" s="99">
        <v>7.1214038276825598E-3</v>
      </c>
      <c r="K83" s="99">
        <v>5.7682820038231775E-3</v>
      </c>
      <c r="L83" s="146">
        <v>92.438280187714923</v>
      </c>
      <c r="M83" s="146">
        <v>120</v>
      </c>
      <c r="N83" s="146">
        <v>548</v>
      </c>
      <c r="O83" s="146">
        <v>9132</v>
      </c>
      <c r="P83" s="146">
        <v>100</v>
      </c>
      <c r="Q83" s="146">
        <v>25</v>
      </c>
      <c r="R83" s="99">
        <v>0.7036032633121061</v>
      </c>
      <c r="S83" s="99">
        <v>0.25687114127731803</v>
      </c>
      <c r="T83" s="99">
        <v>0.66456462414984663</v>
      </c>
      <c r="U83" s="99">
        <v>0.80435749152262093</v>
      </c>
      <c r="W83" s="146">
        <v>4.7990216206782117</v>
      </c>
      <c r="X83" s="147">
        <v>27749.103326714405</v>
      </c>
      <c r="Y83" s="147">
        <v>4.9089998980016167</v>
      </c>
      <c r="Z83" s="147">
        <v>29062.324887786261</v>
      </c>
      <c r="AA83" s="147">
        <v>0.10997827732340504</v>
      </c>
      <c r="AB83" s="147">
        <v>1313.2215610718558</v>
      </c>
      <c r="AD83" s="161">
        <f t="shared" si="6"/>
        <v>260192.19391397832</v>
      </c>
      <c r="AE83" s="161">
        <f t="shared" si="11"/>
        <v>265477.66899231076</v>
      </c>
      <c r="AF83" s="161">
        <f t="shared" si="7"/>
        <v>5285.4750783324462</v>
      </c>
      <c r="AH83" s="163">
        <f t="shared" si="8"/>
        <v>0</v>
      </c>
      <c r="AI83" s="163">
        <f t="shared" si="9"/>
        <v>1</v>
      </c>
      <c r="AJ83" s="163">
        <f t="shared" si="10"/>
        <v>1</v>
      </c>
      <c r="AL83" s="46">
        <v>200000</v>
      </c>
      <c r="AM83" s="46">
        <v>1E-3</v>
      </c>
      <c r="AN83" s="46">
        <v>0.999</v>
      </c>
      <c r="AO83" s="46">
        <v>0.999</v>
      </c>
    </row>
    <row r="84" spans="1:41" x14ac:dyDescent="0.25">
      <c r="A84" s="46">
        <v>79</v>
      </c>
      <c r="C84" s="99">
        <v>3.6696619181564305E-3</v>
      </c>
      <c r="D84" s="99">
        <v>1.0145518297501417E-2</v>
      </c>
      <c r="E84" s="99">
        <v>2.8204112474361498E-4</v>
      </c>
      <c r="F84" s="99">
        <v>0</v>
      </c>
      <c r="G84" s="99">
        <v>0.04</v>
      </c>
      <c r="H84" s="99">
        <v>3.7417663718882443E-2</v>
      </c>
      <c r="I84" s="99">
        <v>2.5496231708073913E-2</v>
      </c>
      <c r="J84" s="99">
        <v>7.1214038276825598E-3</v>
      </c>
      <c r="K84" s="99">
        <v>5.7682820038231775E-3</v>
      </c>
      <c r="L84" s="146">
        <v>92.438280187714923</v>
      </c>
      <c r="M84" s="146">
        <v>120</v>
      </c>
      <c r="N84" s="146">
        <v>548</v>
      </c>
      <c r="O84" s="146">
        <v>9132</v>
      </c>
      <c r="P84" s="146">
        <v>100</v>
      </c>
      <c r="Q84" s="146">
        <v>25</v>
      </c>
      <c r="R84" s="99">
        <v>0.83651340022086895</v>
      </c>
      <c r="S84" s="99">
        <v>0.72027333884095934</v>
      </c>
      <c r="T84" s="99">
        <v>0.17241684913004296</v>
      </c>
      <c r="U84" s="99">
        <v>0.31814240041661901</v>
      </c>
      <c r="W84" s="146">
        <v>5.5679618104692619</v>
      </c>
      <c r="X84" s="147">
        <v>26010.531177351004</v>
      </c>
      <c r="Y84" s="147">
        <v>5.7256520951172956</v>
      </c>
      <c r="Z84" s="147">
        <v>27385.28707838459</v>
      </c>
      <c r="AA84" s="147">
        <v>0.1576902846480337</v>
      </c>
      <c r="AB84" s="147">
        <v>1374.7559010335863</v>
      </c>
      <c r="AD84" s="161">
        <f t="shared" si="6"/>
        <v>308067.17745080468</v>
      </c>
      <c r="AE84" s="161">
        <f t="shared" si="11"/>
        <v>316153.83862865315</v>
      </c>
      <c r="AF84" s="161">
        <f t="shared" si="7"/>
        <v>8086.6611778484348</v>
      </c>
      <c r="AH84" s="163">
        <f t="shared" si="8"/>
        <v>0</v>
      </c>
      <c r="AI84" s="163">
        <f t="shared" si="9"/>
        <v>1</v>
      </c>
      <c r="AJ84" s="163">
        <f t="shared" si="10"/>
        <v>1</v>
      </c>
      <c r="AL84" s="46">
        <v>205000</v>
      </c>
      <c r="AM84" s="46">
        <v>1E-3</v>
      </c>
      <c r="AN84" s="46">
        <v>0.999</v>
      </c>
      <c r="AO84" s="46">
        <v>0.999</v>
      </c>
    </row>
    <row r="85" spans="1:41" x14ac:dyDescent="0.25">
      <c r="A85" s="46">
        <v>80</v>
      </c>
      <c r="C85" s="99">
        <v>1.205203393618557E-3</v>
      </c>
      <c r="D85" s="99">
        <v>1.4884560196997243E-2</v>
      </c>
      <c r="E85" s="99">
        <v>4.3192043182904705E-4</v>
      </c>
      <c r="F85" s="99">
        <v>0</v>
      </c>
      <c r="G85" s="99">
        <v>0.04</v>
      </c>
      <c r="H85" s="99">
        <v>3.7417663718882443E-2</v>
      </c>
      <c r="I85" s="99">
        <v>2.5496231708073913E-2</v>
      </c>
      <c r="J85" s="99">
        <v>7.1214038276825598E-3</v>
      </c>
      <c r="K85" s="99">
        <v>5.7682820038231775E-3</v>
      </c>
      <c r="L85" s="146">
        <v>92.438280187714923</v>
      </c>
      <c r="M85" s="146">
        <v>120</v>
      </c>
      <c r="N85" s="146">
        <v>548</v>
      </c>
      <c r="O85" s="146">
        <v>9132</v>
      </c>
      <c r="P85" s="146">
        <v>100</v>
      </c>
      <c r="Q85" s="146">
        <v>25</v>
      </c>
      <c r="R85" s="99">
        <v>0.81517201578655218</v>
      </c>
      <c r="S85" s="99">
        <v>0.60470420564699456</v>
      </c>
      <c r="T85" s="99">
        <v>0.95734266211229557</v>
      </c>
      <c r="U85" s="99">
        <v>0.92200276584831475</v>
      </c>
      <c r="W85" s="146">
        <v>5.9250742349958525</v>
      </c>
      <c r="X85" s="147">
        <v>28362.773548629269</v>
      </c>
      <c r="Y85" s="147">
        <v>5.9669435416673684</v>
      </c>
      <c r="Z85" s="147">
        <v>29310.129569296023</v>
      </c>
      <c r="AA85" s="147">
        <v>4.1869306671515893E-2</v>
      </c>
      <c r="AB85" s="147">
        <v>947.35602066675347</v>
      </c>
      <c r="AD85" s="161">
        <f t="shared" si="6"/>
        <v>327141.68055112188</v>
      </c>
      <c r="AE85" s="161">
        <f t="shared" si="11"/>
        <v>328706.4829307461</v>
      </c>
      <c r="AF85" s="161">
        <f t="shared" si="7"/>
        <v>1564.8023796242001</v>
      </c>
      <c r="AH85" s="163">
        <f t="shared" si="8"/>
        <v>0</v>
      </c>
      <c r="AI85" s="163">
        <f t="shared" si="9"/>
        <v>1</v>
      </c>
      <c r="AJ85" s="163">
        <f t="shared" si="10"/>
        <v>1</v>
      </c>
      <c r="AL85" s="46">
        <v>210000</v>
      </c>
      <c r="AM85" s="46">
        <v>1E-3</v>
      </c>
      <c r="AN85" s="46">
        <v>0.999</v>
      </c>
      <c r="AO85" s="46">
        <v>0.999</v>
      </c>
    </row>
    <row r="86" spans="1:41" x14ac:dyDescent="0.25">
      <c r="A86" s="46">
        <v>81</v>
      </c>
      <c r="C86" s="99">
        <v>1.9251256601254434E-3</v>
      </c>
      <c r="D86" s="99">
        <v>1.204344573168048E-2</v>
      </c>
      <c r="E86" s="99">
        <v>2.2120307470473065E-5</v>
      </c>
      <c r="F86" s="99">
        <v>0</v>
      </c>
      <c r="G86" s="99">
        <v>0.04</v>
      </c>
      <c r="H86" s="99">
        <v>3.7417663718882443E-2</v>
      </c>
      <c r="I86" s="99">
        <v>2.5496231708073913E-2</v>
      </c>
      <c r="J86" s="99">
        <v>7.1214038276825598E-3</v>
      </c>
      <c r="K86" s="99">
        <v>5.7682820038231775E-3</v>
      </c>
      <c r="L86" s="146">
        <v>92.438280187714923</v>
      </c>
      <c r="M86" s="146">
        <v>120</v>
      </c>
      <c r="N86" s="146">
        <v>548</v>
      </c>
      <c r="O86" s="146">
        <v>9132</v>
      </c>
      <c r="P86" s="146">
        <v>100</v>
      </c>
      <c r="Q86" s="146">
        <v>25</v>
      </c>
      <c r="R86" s="99">
        <v>0.52011625696376529</v>
      </c>
      <c r="S86" s="99">
        <v>0.65264993917068947</v>
      </c>
      <c r="T86" s="99">
        <v>0.94872315007818742</v>
      </c>
      <c r="U86" s="99">
        <v>0.51805528253292255</v>
      </c>
      <c r="W86" s="146">
        <v>4.0119898665865952</v>
      </c>
      <c r="X86" s="147">
        <v>28576.544020804038</v>
      </c>
      <c r="Y86" s="147">
        <v>4.0795358452965003</v>
      </c>
      <c r="Z86" s="147">
        <v>29774.199908167484</v>
      </c>
      <c r="AA86" s="147">
        <v>6.7545978709905086E-2</v>
      </c>
      <c r="AB86" s="147">
        <v>1197.6558873634458</v>
      </c>
      <c r="AD86" s="161">
        <f t="shared" si="6"/>
        <v>212142.84797439165</v>
      </c>
      <c r="AE86" s="161">
        <f t="shared" si="11"/>
        <v>214997.95080962253</v>
      </c>
      <c r="AF86" s="161">
        <f t="shared" si="7"/>
        <v>2855.1028352308595</v>
      </c>
      <c r="AH86" s="163">
        <f t="shared" si="8"/>
        <v>0</v>
      </c>
      <c r="AI86" s="163">
        <f t="shared" si="9"/>
        <v>1</v>
      </c>
      <c r="AJ86" s="163">
        <f t="shared" si="10"/>
        <v>1</v>
      </c>
      <c r="AL86" s="46">
        <v>215000</v>
      </c>
      <c r="AM86" s="46">
        <v>1E-3</v>
      </c>
      <c r="AN86" s="46">
        <v>0.999</v>
      </c>
      <c r="AO86" s="46">
        <v>0.999</v>
      </c>
    </row>
    <row r="87" spans="1:41" x14ac:dyDescent="0.25">
      <c r="A87" s="46">
        <v>82</v>
      </c>
      <c r="C87" s="99">
        <v>1.249302038993815E-3</v>
      </c>
      <c r="D87" s="99">
        <v>1.3930545642308334E-2</v>
      </c>
      <c r="E87" s="99">
        <v>9.3706229161605314E-5</v>
      </c>
      <c r="F87" s="99">
        <v>0</v>
      </c>
      <c r="G87" s="99">
        <v>0.04</v>
      </c>
      <c r="H87" s="99">
        <v>3.7417663718882443E-2</v>
      </c>
      <c r="I87" s="99">
        <v>2.5496231708073913E-2</v>
      </c>
      <c r="J87" s="99">
        <v>7.1214038276825598E-3</v>
      </c>
      <c r="K87" s="99">
        <v>5.7682820038231775E-3</v>
      </c>
      <c r="L87" s="146">
        <v>92.438280187714923</v>
      </c>
      <c r="M87" s="146">
        <v>120</v>
      </c>
      <c r="N87" s="146">
        <v>548</v>
      </c>
      <c r="O87" s="146">
        <v>9132</v>
      </c>
      <c r="P87" s="146">
        <v>100</v>
      </c>
      <c r="Q87" s="146">
        <v>25</v>
      </c>
      <c r="R87" s="99">
        <v>0.76366607420320243</v>
      </c>
      <c r="S87" s="99">
        <v>0.99993183167107191</v>
      </c>
      <c r="T87" s="99">
        <v>0.72436688326828458</v>
      </c>
      <c r="U87" s="99">
        <v>0.25779247108594294</v>
      </c>
      <c r="W87" s="146">
        <v>6.0442831777600716</v>
      </c>
      <c r="X87" s="147">
        <v>29200.528830926625</v>
      </c>
      <c r="Y87" s="147">
        <v>6.1072946103614436</v>
      </c>
      <c r="Z87" s="147">
        <v>30255.254485750054</v>
      </c>
      <c r="AA87" s="147">
        <v>6.3011432601371986E-2</v>
      </c>
      <c r="AB87" s="147">
        <v>1054.7256548234291</v>
      </c>
      <c r="AD87" s="161">
        <f t="shared" si="6"/>
        <v>333456.46183467767</v>
      </c>
      <c r="AE87" s="161">
        <f t="shared" si="11"/>
        <v>336182.42213593656</v>
      </c>
      <c r="AF87" s="161">
        <f t="shared" si="7"/>
        <v>2725.96030125889</v>
      </c>
      <c r="AH87" s="163">
        <f t="shared" si="8"/>
        <v>0</v>
      </c>
      <c r="AI87" s="163">
        <f t="shared" si="9"/>
        <v>1</v>
      </c>
      <c r="AJ87" s="163">
        <f t="shared" si="10"/>
        <v>1</v>
      </c>
      <c r="AL87" s="46">
        <v>220000</v>
      </c>
      <c r="AM87" s="46">
        <v>1E-3</v>
      </c>
      <c r="AN87" s="46">
        <v>0.999</v>
      </c>
      <c r="AO87" s="46">
        <v>0.999</v>
      </c>
    </row>
    <row r="88" spans="1:41" x14ac:dyDescent="0.25">
      <c r="A88" s="46">
        <v>83</v>
      </c>
      <c r="C88" s="99">
        <v>9.7103713174001409E-4</v>
      </c>
      <c r="D88" s="99">
        <v>8.7178733662489783E-3</v>
      </c>
      <c r="E88" s="99">
        <v>2.4030551999176808E-4</v>
      </c>
      <c r="F88" s="99">
        <v>0</v>
      </c>
      <c r="G88" s="99">
        <v>0.04</v>
      </c>
      <c r="H88" s="99">
        <v>3.7417663718882443E-2</v>
      </c>
      <c r="I88" s="99">
        <v>2.5496231708073913E-2</v>
      </c>
      <c r="J88" s="99">
        <v>7.1214038276825598E-3</v>
      </c>
      <c r="K88" s="99">
        <v>5.7682820038231775E-3</v>
      </c>
      <c r="L88" s="146">
        <v>92.438280187714923</v>
      </c>
      <c r="M88" s="146">
        <v>120</v>
      </c>
      <c r="N88" s="146">
        <v>548</v>
      </c>
      <c r="O88" s="146">
        <v>9132</v>
      </c>
      <c r="P88" s="146">
        <v>100</v>
      </c>
      <c r="Q88" s="146">
        <v>25</v>
      </c>
      <c r="R88" s="99">
        <v>0.70595968490904004</v>
      </c>
      <c r="S88" s="99">
        <v>0.99884744900372335</v>
      </c>
      <c r="T88" s="99">
        <v>0.4042497627595294</v>
      </c>
      <c r="U88" s="99">
        <v>1.5269339250707475E-9</v>
      </c>
      <c r="W88" s="146">
        <v>5.6366427556132663</v>
      </c>
      <c r="X88" s="147">
        <v>29206.936347609215</v>
      </c>
      <c r="Y88" s="147">
        <v>5.6739425613802696</v>
      </c>
      <c r="Z88" s="147">
        <v>30165.833016636821</v>
      </c>
      <c r="AA88" s="147">
        <v>3.7299805767003313E-2</v>
      </c>
      <c r="AB88" s="147">
        <v>958.89666902760655</v>
      </c>
      <c r="AD88" s="161">
        <f t="shared" si="6"/>
        <v>308991.62898918678</v>
      </c>
      <c r="AE88" s="161">
        <f t="shared" si="11"/>
        <v>310270.72066617932</v>
      </c>
      <c r="AF88" s="161">
        <f t="shared" si="7"/>
        <v>1279.0916769925921</v>
      </c>
      <c r="AH88" s="163">
        <f t="shared" si="8"/>
        <v>0</v>
      </c>
      <c r="AI88" s="163">
        <f t="shared" si="9"/>
        <v>1</v>
      </c>
      <c r="AJ88" s="163">
        <f t="shared" si="10"/>
        <v>1</v>
      </c>
      <c r="AL88" s="46">
        <v>225000</v>
      </c>
      <c r="AM88" s="46">
        <v>1E-3</v>
      </c>
      <c r="AN88" s="46">
        <v>0.999</v>
      </c>
      <c r="AO88" s="46">
        <v>0.999</v>
      </c>
    </row>
    <row r="89" spans="1:41" x14ac:dyDescent="0.25">
      <c r="A89" s="46">
        <v>84</v>
      </c>
      <c r="C89" s="99">
        <v>2.5854554229232107E-3</v>
      </c>
      <c r="D89" s="99">
        <v>1.1601629535960334E-2</v>
      </c>
      <c r="E89" s="99">
        <v>2.3834022001856248E-4</v>
      </c>
      <c r="F89" s="99">
        <v>0</v>
      </c>
      <c r="G89" s="99">
        <v>0.04</v>
      </c>
      <c r="H89" s="99">
        <v>3.7417663718882443E-2</v>
      </c>
      <c r="I89" s="99">
        <v>2.5496231708073913E-2</v>
      </c>
      <c r="J89" s="99">
        <v>7.1214038276825598E-3</v>
      </c>
      <c r="K89" s="99">
        <v>5.7682820038231775E-3</v>
      </c>
      <c r="L89" s="146">
        <v>92.438280187714923</v>
      </c>
      <c r="M89" s="146">
        <v>120</v>
      </c>
      <c r="N89" s="146">
        <v>548</v>
      </c>
      <c r="O89" s="146">
        <v>9132</v>
      </c>
      <c r="P89" s="146">
        <v>100</v>
      </c>
      <c r="Q89" s="146">
        <v>25</v>
      </c>
      <c r="R89" s="99">
        <v>0.54001819428941611</v>
      </c>
      <c r="S89" s="99">
        <v>0.44439746324904394</v>
      </c>
      <c r="T89" s="99">
        <v>0.86029011535232702</v>
      </c>
      <c r="U89" s="99">
        <v>0.14293728336068212</v>
      </c>
      <c r="W89" s="146">
        <v>3.7831545714589412</v>
      </c>
      <c r="X89" s="147">
        <v>27263.948109163081</v>
      </c>
      <c r="Y89" s="147">
        <v>3.860098600438977</v>
      </c>
      <c r="Z89" s="147">
        <v>28501.186670709463</v>
      </c>
      <c r="AA89" s="147">
        <v>7.6944028980035828E-2</v>
      </c>
      <c r="AB89" s="147">
        <v>1237.2385615463827</v>
      </c>
      <c r="AD89" s="161">
        <f t="shared" si="6"/>
        <v>199725.32617837339</v>
      </c>
      <c r="AE89" s="161">
        <f t="shared" si="11"/>
        <v>203104.72935562916</v>
      </c>
      <c r="AF89" s="161">
        <f t="shared" si="7"/>
        <v>3379.4031772557673</v>
      </c>
      <c r="AH89" s="163">
        <f t="shared" si="8"/>
        <v>0</v>
      </c>
      <c r="AI89" s="163">
        <f t="shared" si="9"/>
        <v>1</v>
      </c>
      <c r="AJ89" s="163">
        <f t="shared" si="10"/>
        <v>1</v>
      </c>
      <c r="AL89" s="46">
        <v>230000</v>
      </c>
      <c r="AM89" s="46">
        <v>1E-3</v>
      </c>
      <c r="AN89" s="46">
        <v>0.999</v>
      </c>
      <c r="AO89" s="46">
        <v>0.999</v>
      </c>
    </row>
    <row r="90" spans="1:41" x14ac:dyDescent="0.25">
      <c r="A90" s="46">
        <v>85</v>
      </c>
      <c r="C90" s="99">
        <v>6.5874656101734264E-3</v>
      </c>
      <c r="D90" s="99">
        <v>1.2382317336451454E-2</v>
      </c>
      <c r="E90" s="99">
        <v>2.20358725951621E-5</v>
      </c>
      <c r="F90" s="99">
        <v>0</v>
      </c>
      <c r="G90" s="99">
        <v>0.04</v>
      </c>
      <c r="H90" s="99">
        <v>3.7417663718882443E-2</v>
      </c>
      <c r="I90" s="99">
        <v>2.5496231708073913E-2</v>
      </c>
      <c r="J90" s="99">
        <v>7.1214038276825598E-3</v>
      </c>
      <c r="K90" s="99">
        <v>5.7682820038231775E-3</v>
      </c>
      <c r="L90" s="146">
        <v>92.438280187714923</v>
      </c>
      <c r="M90" s="146">
        <v>120</v>
      </c>
      <c r="N90" s="146">
        <v>548</v>
      </c>
      <c r="O90" s="146">
        <v>9132</v>
      </c>
      <c r="P90" s="146">
        <v>100</v>
      </c>
      <c r="Q90" s="146">
        <v>25</v>
      </c>
      <c r="R90" s="99">
        <v>0.55604196813950979</v>
      </c>
      <c r="S90" s="99">
        <v>0.25480550446822675</v>
      </c>
      <c r="T90" s="99">
        <v>0.97420701222309081</v>
      </c>
      <c r="U90" s="99">
        <v>5.6777660723516636E-2</v>
      </c>
      <c r="W90" s="146">
        <v>3.2371918888717484</v>
      </c>
      <c r="X90" s="147">
        <v>23839.06320558862</v>
      </c>
      <c r="Y90" s="147">
        <v>3.4013061519378192</v>
      </c>
      <c r="Z90" s="147">
        <v>25585.193530503431</v>
      </c>
      <c r="AA90" s="147">
        <v>0.1641142630660708</v>
      </c>
      <c r="AB90" s="147">
        <v>1746.1303249148114</v>
      </c>
      <c r="AD90" s="161">
        <f t="shared" si="6"/>
        <v>170392.45012671629</v>
      </c>
      <c r="AE90" s="161">
        <f t="shared" si="11"/>
        <v>178493.17558576571</v>
      </c>
      <c r="AF90" s="161">
        <f t="shared" si="7"/>
        <v>8100.7254590494358</v>
      </c>
      <c r="AH90" s="163">
        <f t="shared" si="8"/>
        <v>0</v>
      </c>
      <c r="AI90" s="163">
        <f t="shared" si="9"/>
        <v>1</v>
      </c>
      <c r="AJ90" s="163">
        <f t="shared" si="10"/>
        <v>1</v>
      </c>
      <c r="AL90" s="46">
        <v>235000</v>
      </c>
      <c r="AM90" s="46">
        <v>1E-3</v>
      </c>
      <c r="AN90" s="46">
        <v>0.999</v>
      </c>
      <c r="AO90" s="46">
        <v>0.999</v>
      </c>
    </row>
    <row r="91" spans="1:41" x14ac:dyDescent="0.25">
      <c r="A91" s="46">
        <v>86</v>
      </c>
      <c r="C91" s="99">
        <v>1.3244099772317757E-3</v>
      </c>
      <c r="D91" s="99">
        <v>1.3212169551831576E-2</v>
      </c>
      <c r="E91" s="99">
        <v>5.8823423814524595E-5</v>
      </c>
      <c r="F91" s="99">
        <v>0</v>
      </c>
      <c r="G91" s="99">
        <v>0.04</v>
      </c>
      <c r="H91" s="99">
        <v>3.7417663718882443E-2</v>
      </c>
      <c r="I91" s="99">
        <v>2.5496231708073913E-2</v>
      </c>
      <c r="J91" s="99">
        <v>7.1214038276825598E-3</v>
      </c>
      <c r="K91" s="99">
        <v>5.7682820038231775E-3</v>
      </c>
      <c r="L91" s="146">
        <v>92.438280187714923</v>
      </c>
      <c r="M91" s="146">
        <v>120</v>
      </c>
      <c r="N91" s="146">
        <v>548</v>
      </c>
      <c r="O91" s="146">
        <v>9132</v>
      </c>
      <c r="P91" s="146">
        <v>100</v>
      </c>
      <c r="Q91" s="146">
        <v>25</v>
      </c>
      <c r="R91" s="99">
        <v>0.67615623851823881</v>
      </c>
      <c r="S91" s="99">
        <v>0.94197829516182174</v>
      </c>
      <c r="T91" s="99">
        <v>1.1755436785684912E-5</v>
      </c>
      <c r="U91" s="99">
        <v>0.94136249688470763</v>
      </c>
      <c r="W91" s="146">
        <v>5.3967327114346011</v>
      </c>
      <c r="X91" s="147">
        <v>29206.61432925241</v>
      </c>
      <c r="Y91" s="147">
        <v>5.4581495234490598</v>
      </c>
      <c r="Z91" s="147">
        <v>30286.184537937115</v>
      </c>
      <c r="AA91" s="147">
        <v>6.1416812014458699E-2</v>
      </c>
      <c r="AB91" s="147">
        <v>1079.570208684705</v>
      </c>
      <c r="AD91" s="161">
        <f t="shared" si="6"/>
        <v>294597.34835682367</v>
      </c>
      <c r="AE91" s="161">
        <f t="shared" si="11"/>
        <v>297202.78686900646</v>
      </c>
      <c r="AF91" s="161">
        <f t="shared" si="7"/>
        <v>2605.4385121828168</v>
      </c>
      <c r="AH91" s="163">
        <f t="shared" si="8"/>
        <v>0</v>
      </c>
      <c r="AI91" s="163">
        <f t="shared" si="9"/>
        <v>1</v>
      </c>
      <c r="AJ91" s="163">
        <f t="shared" si="10"/>
        <v>1</v>
      </c>
      <c r="AL91" s="46">
        <v>240000</v>
      </c>
      <c r="AM91" s="46">
        <v>1E-3</v>
      </c>
      <c r="AN91" s="46">
        <v>0.999</v>
      </c>
      <c r="AO91" s="46">
        <v>0.999</v>
      </c>
    </row>
    <row r="92" spans="1:41" x14ac:dyDescent="0.25">
      <c r="A92" s="46">
        <v>87</v>
      </c>
      <c r="C92" s="99">
        <v>3.5263759811581252E-3</v>
      </c>
      <c r="D92" s="99">
        <v>1.0654183228331676E-2</v>
      </c>
      <c r="E92" s="99">
        <v>3.7404951643738027E-4</v>
      </c>
      <c r="F92" s="99">
        <v>0</v>
      </c>
      <c r="G92" s="99">
        <v>0.04</v>
      </c>
      <c r="H92" s="99">
        <v>3.7417663718882443E-2</v>
      </c>
      <c r="I92" s="99">
        <v>2.5496231708073913E-2</v>
      </c>
      <c r="J92" s="99">
        <v>7.1214038276825598E-3</v>
      </c>
      <c r="K92" s="99">
        <v>5.7682820038231775E-3</v>
      </c>
      <c r="L92" s="146">
        <v>92.438280187714923</v>
      </c>
      <c r="M92" s="146">
        <v>120</v>
      </c>
      <c r="N92" s="146">
        <v>548</v>
      </c>
      <c r="O92" s="146">
        <v>9132</v>
      </c>
      <c r="P92" s="146">
        <v>100</v>
      </c>
      <c r="Q92" s="146">
        <v>25</v>
      </c>
      <c r="R92" s="99">
        <v>0.77640281238255415</v>
      </c>
      <c r="S92" s="99">
        <v>0.86829936332826296</v>
      </c>
      <c r="T92" s="99">
        <v>2.5143405504711336E-2</v>
      </c>
      <c r="U92" s="99">
        <v>0.99929792103603565</v>
      </c>
      <c r="W92" s="146">
        <v>5.2939700131687584</v>
      </c>
      <c r="X92" s="147">
        <v>25941.173033346844</v>
      </c>
      <c r="Y92" s="147">
        <v>5.4334965109392801</v>
      </c>
      <c r="Z92" s="147">
        <v>27270.137270950938</v>
      </c>
      <c r="AA92" s="147">
        <v>0.13952649777052173</v>
      </c>
      <c r="AB92" s="147">
        <v>1328.9642376040938</v>
      </c>
      <c r="AD92" s="161">
        <f t="shared" si="6"/>
        <v>291697.0277567787</v>
      </c>
      <c r="AE92" s="161">
        <f t="shared" si="11"/>
        <v>298739.65338540584</v>
      </c>
      <c r="AF92" s="161">
        <f t="shared" si="7"/>
        <v>7042.6256286272092</v>
      </c>
      <c r="AH92" s="163">
        <f t="shared" si="8"/>
        <v>0</v>
      </c>
      <c r="AI92" s="163">
        <f t="shared" si="9"/>
        <v>1</v>
      </c>
      <c r="AJ92" s="163">
        <f t="shared" si="10"/>
        <v>1</v>
      </c>
      <c r="AL92" s="46">
        <v>245000</v>
      </c>
      <c r="AM92" s="46">
        <v>1E-3</v>
      </c>
      <c r="AN92" s="46">
        <v>0.999</v>
      </c>
      <c r="AO92" s="46">
        <v>0.999</v>
      </c>
    </row>
    <row r="93" spans="1:41" x14ac:dyDescent="0.25">
      <c r="A93" s="46">
        <v>88</v>
      </c>
      <c r="C93" s="99">
        <v>2.0675665633025234E-3</v>
      </c>
      <c r="D93" s="99">
        <v>1.5080655334265725E-2</v>
      </c>
      <c r="E93" s="99">
        <v>1.4691066926786345E-4</v>
      </c>
      <c r="F93" s="99">
        <v>0</v>
      </c>
      <c r="G93" s="99">
        <v>0.04</v>
      </c>
      <c r="H93" s="99">
        <v>3.7417663718882443E-2</v>
      </c>
      <c r="I93" s="99">
        <v>2.5496231708073913E-2</v>
      </c>
      <c r="J93" s="99">
        <v>7.1214038276825598E-3</v>
      </c>
      <c r="K93" s="99">
        <v>5.7682820038231775E-3</v>
      </c>
      <c r="L93" s="146">
        <v>92.438280187714923</v>
      </c>
      <c r="M93" s="146">
        <v>120</v>
      </c>
      <c r="N93" s="146">
        <v>548</v>
      </c>
      <c r="O93" s="146">
        <v>9132</v>
      </c>
      <c r="P93" s="146">
        <v>100</v>
      </c>
      <c r="Q93" s="146">
        <v>25</v>
      </c>
      <c r="R93" s="99">
        <v>0.68351214642381475</v>
      </c>
      <c r="S93" s="99">
        <v>8.5505623181075185E-2</v>
      </c>
      <c r="T93" s="99">
        <v>5.0106343751094504E-2</v>
      </c>
      <c r="U93" s="99">
        <v>0.99795172093236051</v>
      </c>
      <c r="W93" s="146">
        <v>4.5948062795476821</v>
      </c>
      <c r="X93" s="147">
        <v>28056.774578063541</v>
      </c>
      <c r="Y93" s="147">
        <v>4.6735817818625414</v>
      </c>
      <c r="Z93" s="147">
        <v>29238.853571656629</v>
      </c>
      <c r="AA93" s="147">
        <v>7.8775502314859303E-2</v>
      </c>
      <c r="AB93" s="147">
        <v>1182.0789935930879</v>
      </c>
      <c r="AD93" s="161">
        <f t="shared" si="6"/>
        <v>247631.60219479739</v>
      </c>
      <c r="AE93" s="161">
        <f t="shared" si="11"/>
        <v>251176.05334009585</v>
      </c>
      <c r="AF93" s="161">
        <f t="shared" si="7"/>
        <v>3544.4511452984698</v>
      </c>
      <c r="AH93" s="163">
        <f t="shared" si="8"/>
        <v>0</v>
      </c>
      <c r="AI93" s="163">
        <f t="shared" si="9"/>
        <v>1</v>
      </c>
      <c r="AJ93" s="163">
        <f t="shared" si="10"/>
        <v>1</v>
      </c>
      <c r="AL93" s="46">
        <v>250000</v>
      </c>
      <c r="AM93" s="46">
        <v>1E-3</v>
      </c>
      <c r="AN93" s="46">
        <v>0.999</v>
      </c>
      <c r="AO93" s="46">
        <v>0.999</v>
      </c>
    </row>
    <row r="94" spans="1:41" x14ac:dyDescent="0.25">
      <c r="A94" s="46">
        <v>89</v>
      </c>
      <c r="C94" s="99">
        <v>2.0909900244501108E-3</v>
      </c>
      <c r="D94" s="99">
        <v>9.8249605295931443E-3</v>
      </c>
      <c r="E94" s="99">
        <v>5.4248499744868894E-4</v>
      </c>
      <c r="F94" s="99">
        <v>0</v>
      </c>
      <c r="G94" s="99">
        <v>0.04</v>
      </c>
      <c r="H94" s="99">
        <v>3.7417663718882443E-2</v>
      </c>
      <c r="I94" s="99">
        <v>2.5496231708073913E-2</v>
      </c>
      <c r="J94" s="99">
        <v>7.1214038276825598E-3</v>
      </c>
      <c r="K94" s="99">
        <v>5.7682820038231775E-3</v>
      </c>
      <c r="L94" s="146">
        <v>92.438280187714923</v>
      </c>
      <c r="M94" s="146">
        <v>120</v>
      </c>
      <c r="N94" s="146">
        <v>548</v>
      </c>
      <c r="O94" s="146">
        <v>9132</v>
      </c>
      <c r="P94" s="146">
        <v>100</v>
      </c>
      <c r="Q94" s="146">
        <v>25</v>
      </c>
      <c r="R94" s="99">
        <v>0.69859541457979779</v>
      </c>
      <c r="S94" s="99">
        <v>0.45266758983552824</v>
      </c>
      <c r="T94" s="99">
        <v>0.99543022310822304</v>
      </c>
      <c r="U94" s="99">
        <v>1.2460691831613276E-5</v>
      </c>
      <c r="W94" s="146">
        <v>4.771840651543088</v>
      </c>
      <c r="X94" s="147">
        <v>27095.670605816944</v>
      </c>
      <c r="Y94" s="147">
        <v>4.8368298992673884</v>
      </c>
      <c r="Z94" s="147">
        <v>28167.848872014671</v>
      </c>
      <c r="AA94" s="147">
        <v>6.498924772430037E-2</v>
      </c>
      <c r="AB94" s="147">
        <v>1072.1782661977268</v>
      </c>
      <c r="AD94" s="161">
        <f t="shared" si="6"/>
        <v>259214.76848676836</v>
      </c>
      <c r="AE94" s="161">
        <f t="shared" si="11"/>
        <v>262041.94508402864</v>
      </c>
      <c r="AF94" s="161">
        <f t="shared" si="7"/>
        <v>2827.1765972602952</v>
      </c>
      <c r="AH94" s="163">
        <f t="shared" si="8"/>
        <v>0</v>
      </c>
      <c r="AI94" s="163">
        <f t="shared" si="9"/>
        <v>1</v>
      </c>
      <c r="AJ94" s="163">
        <f t="shared" si="10"/>
        <v>1</v>
      </c>
      <c r="AL94" s="46">
        <v>255000</v>
      </c>
      <c r="AM94" s="46">
        <v>1E-3</v>
      </c>
      <c r="AN94" s="46">
        <v>0.999</v>
      </c>
      <c r="AO94" s="46">
        <v>0.999</v>
      </c>
    </row>
    <row r="95" spans="1:41" x14ac:dyDescent="0.25">
      <c r="A95" s="46">
        <v>90</v>
      </c>
      <c r="C95" s="99">
        <v>4.633720617137973E-4</v>
      </c>
      <c r="D95" s="99">
        <v>1.2621079791591105E-2</v>
      </c>
      <c r="E95" s="99">
        <v>6.1345092143164656E-5</v>
      </c>
      <c r="F95" s="99">
        <v>0</v>
      </c>
      <c r="G95" s="99">
        <v>0.04</v>
      </c>
      <c r="H95" s="99">
        <v>3.7417663718882443E-2</v>
      </c>
      <c r="I95" s="99">
        <v>2.5496231708073913E-2</v>
      </c>
      <c r="J95" s="99">
        <v>7.1214038276825598E-3</v>
      </c>
      <c r="K95" s="99">
        <v>5.7682820038231775E-3</v>
      </c>
      <c r="L95" s="146">
        <v>92.438280187714923</v>
      </c>
      <c r="M95" s="146">
        <v>120</v>
      </c>
      <c r="N95" s="146">
        <v>548</v>
      </c>
      <c r="O95" s="146">
        <v>9132</v>
      </c>
      <c r="P95" s="146">
        <v>100</v>
      </c>
      <c r="Q95" s="146">
        <v>25</v>
      </c>
      <c r="R95" s="99">
        <v>0.56966442210879475</v>
      </c>
      <c r="S95" s="99">
        <v>5.9322591647873284E-2</v>
      </c>
      <c r="T95" s="99">
        <v>2.0495437152126303E-2</v>
      </c>
      <c r="U95" s="99">
        <v>0.98622696516926989</v>
      </c>
      <c r="W95" s="146">
        <v>4.1675041139172437</v>
      </c>
      <c r="X95" s="147">
        <v>30325.207577493922</v>
      </c>
      <c r="Y95" s="147">
        <v>4.1842972412407438</v>
      </c>
      <c r="Z95" s="147">
        <v>31232.426888313184</v>
      </c>
      <c r="AA95" s="147">
        <v>1.6793127323500023E-2</v>
      </c>
      <c r="AB95" s="147">
        <v>907.21931081926232</v>
      </c>
      <c r="AD95" s="161">
        <f t="shared" si="6"/>
        <v>219725.03925754072</v>
      </c>
      <c r="AE95" s="161">
        <f t="shared" si="11"/>
        <v>219825.40758613145</v>
      </c>
      <c r="AF95" s="161">
        <f t="shared" si="7"/>
        <v>100.36832859073911</v>
      </c>
      <c r="AH95" s="163">
        <f t="shared" si="8"/>
        <v>0</v>
      </c>
      <c r="AI95" s="163">
        <f t="shared" si="9"/>
        <v>1</v>
      </c>
      <c r="AJ95" s="163">
        <f t="shared" si="10"/>
        <v>1</v>
      </c>
      <c r="AL95" s="46">
        <v>260000</v>
      </c>
      <c r="AM95" s="46">
        <v>1E-3</v>
      </c>
      <c r="AN95" s="46">
        <v>0.999</v>
      </c>
      <c r="AO95" s="46">
        <v>0.999</v>
      </c>
    </row>
    <row r="96" spans="1:41" x14ac:dyDescent="0.25">
      <c r="A96" s="46">
        <v>91</v>
      </c>
      <c r="C96" s="99">
        <v>8.3531211651778647E-4</v>
      </c>
      <c r="D96" s="99">
        <v>1.2496697695635772E-2</v>
      </c>
      <c r="E96" s="99">
        <v>2.147876090229671E-5</v>
      </c>
      <c r="F96" s="99">
        <v>0</v>
      </c>
      <c r="G96" s="99">
        <v>0.04</v>
      </c>
      <c r="H96" s="99">
        <v>3.7417663718882443E-2</v>
      </c>
      <c r="I96" s="99">
        <v>2.5496231708073913E-2</v>
      </c>
      <c r="J96" s="99">
        <v>7.1214038276825598E-3</v>
      </c>
      <c r="K96" s="99">
        <v>5.7682820038231775E-3</v>
      </c>
      <c r="L96" s="146">
        <v>92.438280187714923</v>
      </c>
      <c r="M96" s="146">
        <v>120</v>
      </c>
      <c r="N96" s="146">
        <v>548</v>
      </c>
      <c r="O96" s="146">
        <v>9132</v>
      </c>
      <c r="P96" s="146">
        <v>100</v>
      </c>
      <c r="Q96" s="146">
        <v>25</v>
      </c>
      <c r="R96" s="99">
        <v>0.8282465723938951</v>
      </c>
      <c r="S96" s="99">
        <v>0.99900210754193675</v>
      </c>
      <c r="T96" s="99">
        <v>1.1223132362860882E-2</v>
      </c>
      <c r="U96" s="99">
        <v>2.5764346246316492E-3</v>
      </c>
      <c r="W96" s="146">
        <v>6.6550828719973003</v>
      </c>
      <c r="X96" s="147">
        <v>29943.601675953007</v>
      </c>
      <c r="Y96" s="147">
        <v>6.7048855182517588</v>
      </c>
      <c r="Z96" s="147">
        <v>30940.121034205946</v>
      </c>
      <c r="AA96" s="147">
        <v>4.9802646254458516E-2</v>
      </c>
      <c r="AB96" s="147">
        <v>996.51935825293913</v>
      </c>
      <c r="AD96" s="161">
        <f t="shared" si="6"/>
        <v>369361.37064388499</v>
      </c>
      <c r="AE96" s="161">
        <f t="shared" si="11"/>
        <v>371353.0100608996</v>
      </c>
      <c r="AF96" s="161">
        <f t="shared" si="7"/>
        <v>1991.6394170145718</v>
      </c>
      <c r="AH96" s="163">
        <f t="shared" si="8"/>
        <v>0</v>
      </c>
      <c r="AI96" s="163">
        <f t="shared" si="9"/>
        <v>1</v>
      </c>
      <c r="AJ96" s="163">
        <f t="shared" si="10"/>
        <v>1</v>
      </c>
      <c r="AL96" s="46">
        <v>265000</v>
      </c>
      <c r="AM96" s="46">
        <v>1E-3</v>
      </c>
      <c r="AN96" s="46">
        <v>0.999</v>
      </c>
      <c r="AO96" s="46">
        <v>0.999</v>
      </c>
    </row>
    <row r="97" spans="1:41" x14ac:dyDescent="0.25">
      <c r="A97" s="46">
        <v>92</v>
      </c>
      <c r="C97" s="99">
        <v>1.9877354780054794E-3</v>
      </c>
      <c r="D97" s="99">
        <v>1.2577088738703779E-2</v>
      </c>
      <c r="E97" s="99">
        <v>5.5764332461038371E-5</v>
      </c>
      <c r="F97" s="99">
        <v>0</v>
      </c>
      <c r="G97" s="99">
        <v>0.04</v>
      </c>
      <c r="H97" s="99">
        <v>3.7417663718882443E-2</v>
      </c>
      <c r="I97" s="99">
        <v>2.5496231708073913E-2</v>
      </c>
      <c r="J97" s="99">
        <v>7.1214038276825598E-3</v>
      </c>
      <c r="K97" s="99">
        <v>5.7682820038231775E-3</v>
      </c>
      <c r="L97" s="146">
        <v>92.438280187714923</v>
      </c>
      <c r="M97" s="146">
        <v>120</v>
      </c>
      <c r="N97" s="146">
        <v>548</v>
      </c>
      <c r="O97" s="146">
        <v>9132</v>
      </c>
      <c r="P97" s="146">
        <v>100</v>
      </c>
      <c r="Q97" s="146">
        <v>25</v>
      </c>
      <c r="R97" s="99">
        <v>0.65074742790221907</v>
      </c>
      <c r="S97" s="99">
        <v>0.95712985132238315</v>
      </c>
      <c r="T97" s="99">
        <v>0.88910633316943954</v>
      </c>
      <c r="U97" s="99">
        <v>2.3258641706433382E-12</v>
      </c>
      <c r="W97" s="146">
        <v>5.0734871322701673</v>
      </c>
      <c r="X97" s="147">
        <v>28408.516924033414</v>
      </c>
      <c r="Y97" s="147">
        <v>5.1597206151400732</v>
      </c>
      <c r="Z97" s="147">
        <v>29606.077334369889</v>
      </c>
      <c r="AA97" s="147">
        <v>8.6233482869905842E-2</v>
      </c>
      <c r="AB97" s="147">
        <v>1197.5604103364749</v>
      </c>
      <c r="AD97" s="161">
        <f t="shared" si="6"/>
        <v>276000.71101217665</v>
      </c>
      <c r="AE97" s="161">
        <f t="shared" si="11"/>
        <v>279977.15957403451</v>
      </c>
      <c r="AF97" s="161">
        <f t="shared" si="7"/>
        <v>3976.4485618578756</v>
      </c>
      <c r="AH97" s="163">
        <f t="shared" si="8"/>
        <v>0</v>
      </c>
      <c r="AI97" s="163">
        <f t="shared" si="9"/>
        <v>1</v>
      </c>
      <c r="AJ97" s="163">
        <f t="shared" si="10"/>
        <v>1</v>
      </c>
      <c r="AL97" s="46">
        <v>270000</v>
      </c>
      <c r="AM97" s="46">
        <v>1E-3</v>
      </c>
      <c r="AN97" s="46">
        <v>0.999</v>
      </c>
      <c r="AO97" s="46">
        <v>0.999</v>
      </c>
    </row>
    <row r="98" spans="1:41" x14ac:dyDescent="0.25">
      <c r="A98" s="46">
        <v>93</v>
      </c>
      <c r="C98" s="99">
        <v>8.7469545720298206E-4</v>
      </c>
      <c r="D98" s="99">
        <v>1.1639315615298851E-2</v>
      </c>
      <c r="E98" s="99">
        <v>3.860707015370931E-5</v>
      </c>
      <c r="F98" s="99">
        <v>0</v>
      </c>
      <c r="G98" s="99">
        <v>0.04</v>
      </c>
      <c r="H98" s="99">
        <v>3.7417663718882443E-2</v>
      </c>
      <c r="I98" s="99">
        <v>2.5496231708073913E-2</v>
      </c>
      <c r="J98" s="99">
        <v>7.1214038276825598E-3</v>
      </c>
      <c r="K98" s="99">
        <v>5.7682820038231775E-3</v>
      </c>
      <c r="L98" s="146">
        <v>92.438280187714923</v>
      </c>
      <c r="M98" s="146">
        <v>120</v>
      </c>
      <c r="N98" s="146">
        <v>548</v>
      </c>
      <c r="O98" s="146">
        <v>9132</v>
      </c>
      <c r="P98" s="146">
        <v>100</v>
      </c>
      <c r="Q98" s="146">
        <v>25</v>
      </c>
      <c r="R98" s="99">
        <v>0.77594363494467233</v>
      </c>
      <c r="S98" s="99">
        <v>0.95481640373864063</v>
      </c>
      <c r="T98" s="99">
        <v>3.3634823667427505E-4</v>
      </c>
      <c r="U98" s="99">
        <v>8.7349893361350536E-8</v>
      </c>
      <c r="W98" s="146">
        <v>6.2281816976821327</v>
      </c>
      <c r="X98" s="147">
        <v>29852.489821777781</v>
      </c>
      <c r="Y98" s="147">
        <v>6.2759481958586356</v>
      </c>
      <c r="Z98" s="147">
        <v>30851.895617043167</v>
      </c>
      <c r="AA98" s="147">
        <v>4.7766498176502914E-2</v>
      </c>
      <c r="AB98" s="147">
        <v>999.40579526538568</v>
      </c>
      <c r="AD98" s="161">
        <f t="shared" si="6"/>
        <v>343838.41203915019</v>
      </c>
      <c r="AE98" s="161">
        <f t="shared" si="11"/>
        <v>345704.99613447493</v>
      </c>
      <c r="AF98" s="161">
        <f t="shared" si="7"/>
        <v>1866.5840953247894</v>
      </c>
      <c r="AH98" s="163">
        <f t="shared" si="8"/>
        <v>0</v>
      </c>
      <c r="AI98" s="163">
        <f t="shared" si="9"/>
        <v>1</v>
      </c>
      <c r="AJ98" s="163">
        <f t="shared" si="10"/>
        <v>1</v>
      </c>
      <c r="AL98" s="46">
        <v>275000</v>
      </c>
      <c r="AM98" s="46">
        <v>1E-3</v>
      </c>
      <c r="AN98" s="46">
        <v>0.999</v>
      </c>
      <c r="AO98" s="46">
        <v>0.999</v>
      </c>
    </row>
    <row r="99" spans="1:41" x14ac:dyDescent="0.25">
      <c r="A99" s="46">
        <v>94</v>
      </c>
      <c r="C99" s="99">
        <v>1.7507017173202884E-3</v>
      </c>
      <c r="D99" s="99">
        <v>1.499630496305282E-2</v>
      </c>
      <c r="E99" s="99">
        <v>2.5155956134259583E-4</v>
      </c>
      <c r="F99" s="99">
        <v>0</v>
      </c>
      <c r="G99" s="99">
        <v>0.04</v>
      </c>
      <c r="H99" s="99">
        <v>3.7417663718882443E-2</v>
      </c>
      <c r="I99" s="99">
        <v>2.5496231708073913E-2</v>
      </c>
      <c r="J99" s="99">
        <v>7.1214038276825598E-3</v>
      </c>
      <c r="K99" s="99">
        <v>5.7682820038231775E-3</v>
      </c>
      <c r="L99" s="146">
        <v>92.438280187714923</v>
      </c>
      <c r="M99" s="146">
        <v>120</v>
      </c>
      <c r="N99" s="146">
        <v>548</v>
      </c>
      <c r="O99" s="146">
        <v>9132</v>
      </c>
      <c r="P99" s="146">
        <v>100</v>
      </c>
      <c r="Q99" s="146">
        <v>25</v>
      </c>
      <c r="R99" s="99">
        <v>0.673623194213682</v>
      </c>
      <c r="S99" s="99">
        <v>0.84681104773437932</v>
      </c>
      <c r="T99" s="99">
        <v>0.28749326836490413</v>
      </c>
      <c r="U99" s="99">
        <v>1.2870778208961466E-3</v>
      </c>
      <c r="W99" s="146">
        <v>5.0874423534437732</v>
      </c>
      <c r="X99" s="147">
        <v>28164.302159050458</v>
      </c>
      <c r="Y99" s="147">
        <v>5.1549297953972655</v>
      </c>
      <c r="Z99" s="147">
        <v>29261.768176197114</v>
      </c>
      <c r="AA99" s="147">
        <v>6.7487441953492322E-2</v>
      </c>
      <c r="AB99" s="147">
        <v>1097.4660171466567</v>
      </c>
      <c r="AD99" s="161">
        <f t="shared" si="6"/>
        <v>277082.23904757592</v>
      </c>
      <c r="AE99" s="161">
        <f t="shared" si="11"/>
        <v>280034.01954763877</v>
      </c>
      <c r="AF99" s="161">
        <f t="shared" si="7"/>
        <v>2951.7805000628828</v>
      </c>
      <c r="AH99" s="163">
        <f t="shared" si="8"/>
        <v>0</v>
      </c>
      <c r="AI99" s="163">
        <f t="shared" si="9"/>
        <v>1</v>
      </c>
      <c r="AJ99" s="163">
        <f t="shared" si="10"/>
        <v>1</v>
      </c>
      <c r="AL99" s="46">
        <v>280000</v>
      </c>
      <c r="AM99" s="46">
        <v>1E-3</v>
      </c>
      <c r="AN99" s="46">
        <v>0.999</v>
      </c>
      <c r="AO99" s="46">
        <v>0.999</v>
      </c>
    </row>
    <row r="100" spans="1:41" x14ac:dyDescent="0.25">
      <c r="A100" s="46">
        <v>95</v>
      </c>
      <c r="C100" s="99">
        <v>1.2687266097884955E-3</v>
      </c>
      <c r="D100" s="99">
        <v>9.3213855249563143E-3</v>
      </c>
      <c r="E100" s="99">
        <v>4.535324297421095E-4</v>
      </c>
      <c r="F100" s="99">
        <v>0</v>
      </c>
      <c r="G100" s="99">
        <v>0.04</v>
      </c>
      <c r="H100" s="99">
        <v>3.7417663718882443E-2</v>
      </c>
      <c r="I100" s="99">
        <v>2.5496231708073913E-2</v>
      </c>
      <c r="J100" s="99">
        <v>7.1214038276825598E-3</v>
      </c>
      <c r="K100" s="99">
        <v>5.7682820038231775E-3</v>
      </c>
      <c r="L100" s="146">
        <v>92.438280187714923</v>
      </c>
      <c r="M100" s="146">
        <v>120</v>
      </c>
      <c r="N100" s="146">
        <v>548</v>
      </c>
      <c r="O100" s="146">
        <v>9132</v>
      </c>
      <c r="P100" s="146">
        <v>100</v>
      </c>
      <c r="Q100" s="146">
        <v>25</v>
      </c>
      <c r="R100" s="99">
        <v>0.77389831512178475</v>
      </c>
      <c r="S100" s="99">
        <v>0.61651895240931853</v>
      </c>
      <c r="T100" s="99">
        <v>0.86556035563895128</v>
      </c>
      <c r="U100" s="99">
        <v>0.10492330838620956</v>
      </c>
      <c r="W100" s="146">
        <v>5.6235725160963801</v>
      </c>
      <c r="X100" s="147">
        <v>28278.781996723901</v>
      </c>
      <c r="Y100" s="147">
        <v>5.6652708753500649</v>
      </c>
      <c r="Z100" s="147">
        <v>29233.115444899886</v>
      </c>
      <c r="AA100" s="147">
        <v>4.1698359253684814E-2</v>
      </c>
      <c r="AB100" s="147">
        <v>954.33344817598481</v>
      </c>
      <c r="AD100" s="161">
        <f t="shared" si="6"/>
        <v>309135.56896905892</v>
      </c>
      <c r="AE100" s="161">
        <f t="shared" si="11"/>
        <v>310683.137076104</v>
      </c>
      <c r="AF100" s="161">
        <f t="shared" si="7"/>
        <v>1547.5681070451042</v>
      </c>
      <c r="AH100" s="163">
        <f t="shared" si="8"/>
        <v>0</v>
      </c>
      <c r="AI100" s="163">
        <f t="shared" si="9"/>
        <v>1</v>
      </c>
      <c r="AJ100" s="163">
        <f t="shared" si="10"/>
        <v>1</v>
      </c>
      <c r="AL100" s="46">
        <v>285000</v>
      </c>
      <c r="AM100" s="46">
        <v>1E-3</v>
      </c>
      <c r="AN100" s="46">
        <v>0.999</v>
      </c>
      <c r="AO100" s="46">
        <v>0.999</v>
      </c>
    </row>
    <row r="101" spans="1:41" x14ac:dyDescent="0.25">
      <c r="A101" s="46">
        <v>96</v>
      </c>
      <c r="C101" s="99">
        <v>2.1950358713099805E-3</v>
      </c>
      <c r="D101" s="99">
        <v>1.3664993276353177E-2</v>
      </c>
      <c r="E101" s="99">
        <v>7.7723605243904626E-7</v>
      </c>
      <c r="F101" s="99">
        <v>0</v>
      </c>
      <c r="G101" s="99">
        <v>0.04</v>
      </c>
      <c r="H101" s="99">
        <v>3.7417663718882443E-2</v>
      </c>
      <c r="I101" s="99">
        <v>2.5496231708073913E-2</v>
      </c>
      <c r="J101" s="99">
        <v>7.1214038276825598E-3</v>
      </c>
      <c r="K101" s="99">
        <v>5.7682820038231775E-3</v>
      </c>
      <c r="L101" s="146">
        <v>92.438280187714923</v>
      </c>
      <c r="M101" s="146">
        <v>120</v>
      </c>
      <c r="N101" s="146">
        <v>548</v>
      </c>
      <c r="O101" s="146">
        <v>9132</v>
      </c>
      <c r="P101" s="146">
        <v>100</v>
      </c>
      <c r="Q101" s="146">
        <v>25</v>
      </c>
      <c r="R101" s="99">
        <v>0.60521272329334941</v>
      </c>
      <c r="S101" s="99">
        <v>1.7376383826316327E-3</v>
      </c>
      <c r="T101" s="99">
        <v>0.23985286446130327</v>
      </c>
      <c r="U101" s="99">
        <v>1.3146741786213978E-2</v>
      </c>
      <c r="W101" s="146">
        <v>4.0413314381182976</v>
      </c>
      <c r="X101" s="147">
        <v>28296.760482176454</v>
      </c>
      <c r="Y101" s="147">
        <v>4.1204168643284893</v>
      </c>
      <c r="Z101" s="147">
        <v>29545.078564107709</v>
      </c>
      <c r="AA101" s="147">
        <v>7.9085426210191656E-2</v>
      </c>
      <c r="AB101" s="147">
        <v>1248.3180819312547</v>
      </c>
      <c r="AD101" s="161">
        <f t="shared" si="6"/>
        <v>214183.12580492138</v>
      </c>
      <c r="AE101" s="161">
        <f t="shared" si="11"/>
        <v>217679.93329560166</v>
      </c>
      <c r="AF101" s="161">
        <f t="shared" si="7"/>
        <v>3496.8074906802449</v>
      </c>
      <c r="AH101" s="163">
        <f t="shared" si="8"/>
        <v>0</v>
      </c>
      <c r="AI101" s="163">
        <f t="shared" si="9"/>
        <v>1</v>
      </c>
      <c r="AJ101" s="163">
        <f t="shared" si="10"/>
        <v>1</v>
      </c>
      <c r="AL101" s="46">
        <v>290000</v>
      </c>
      <c r="AM101" s="46">
        <v>1E-3</v>
      </c>
      <c r="AN101" s="46">
        <v>0.999</v>
      </c>
      <c r="AO101" s="46">
        <v>0.999</v>
      </c>
    </row>
    <row r="102" spans="1:41" x14ac:dyDescent="0.25">
      <c r="A102" s="46">
        <v>97</v>
      </c>
      <c r="C102" s="99">
        <v>3.8839277804978423E-3</v>
      </c>
      <c r="D102" s="99">
        <v>1.0797237123032596E-2</v>
      </c>
      <c r="E102" s="99">
        <v>3.2790243741010166E-5</v>
      </c>
      <c r="F102" s="99">
        <v>0</v>
      </c>
      <c r="G102" s="99">
        <v>0.04</v>
      </c>
      <c r="H102" s="99">
        <v>3.7417663718882443E-2</v>
      </c>
      <c r="I102" s="99">
        <v>2.5496231708073913E-2</v>
      </c>
      <c r="J102" s="99">
        <v>7.1214038276825598E-3</v>
      </c>
      <c r="K102" s="99">
        <v>5.7682820038231775E-3</v>
      </c>
      <c r="L102" s="146">
        <v>92.438280187714923</v>
      </c>
      <c r="M102" s="146">
        <v>120</v>
      </c>
      <c r="N102" s="146">
        <v>548</v>
      </c>
      <c r="O102" s="146">
        <v>9132</v>
      </c>
      <c r="P102" s="146">
        <v>100</v>
      </c>
      <c r="Q102" s="146">
        <v>25</v>
      </c>
      <c r="R102" s="99">
        <v>0.66972542271104263</v>
      </c>
      <c r="S102" s="99">
        <v>0.6314378344565611</v>
      </c>
      <c r="T102" s="99">
        <v>0.65205999635228351</v>
      </c>
      <c r="U102" s="99">
        <v>0.17384090406706565</v>
      </c>
      <c r="W102" s="146">
        <v>4.5697626047976945</v>
      </c>
      <c r="X102" s="147">
        <v>26372.951027623385</v>
      </c>
      <c r="Y102" s="147">
        <v>4.7165847673951999</v>
      </c>
      <c r="Z102" s="147">
        <v>27850.565517336243</v>
      </c>
      <c r="AA102" s="147">
        <v>0.14682216259750547</v>
      </c>
      <c r="AB102" s="147">
        <v>1477.6144897128579</v>
      </c>
      <c r="AD102" s="161">
        <f t="shared" si="6"/>
        <v>247812.8052602383</v>
      </c>
      <c r="AE102" s="161">
        <f t="shared" si="11"/>
        <v>255144.52052637574</v>
      </c>
      <c r="AF102" s="161">
        <f t="shared" si="7"/>
        <v>7331.7152661374694</v>
      </c>
      <c r="AH102" s="163">
        <f t="shared" si="8"/>
        <v>0</v>
      </c>
      <c r="AI102" s="163">
        <f t="shared" si="9"/>
        <v>1</v>
      </c>
      <c r="AJ102" s="163">
        <f t="shared" si="10"/>
        <v>1</v>
      </c>
      <c r="AL102" s="46">
        <v>295000</v>
      </c>
      <c r="AM102" s="46">
        <v>1E-3</v>
      </c>
      <c r="AN102" s="46">
        <v>0.999</v>
      </c>
      <c r="AO102" s="46">
        <v>0.999</v>
      </c>
    </row>
    <row r="103" spans="1:41" x14ac:dyDescent="0.25">
      <c r="A103" s="46">
        <v>98</v>
      </c>
      <c r="C103" s="99">
        <v>2.9264655989347244E-3</v>
      </c>
      <c r="D103" s="99">
        <v>1.0721654235901911E-2</v>
      </c>
      <c r="E103" s="99">
        <v>1.2279906071573561E-5</v>
      </c>
      <c r="F103" s="99">
        <v>0</v>
      </c>
      <c r="G103" s="99">
        <v>0.04</v>
      </c>
      <c r="H103" s="99">
        <v>3.7417663718882443E-2</v>
      </c>
      <c r="I103" s="99">
        <v>2.5496231708073913E-2</v>
      </c>
      <c r="J103" s="99">
        <v>7.1214038276825598E-3</v>
      </c>
      <c r="K103" s="99">
        <v>5.7682820038231775E-3</v>
      </c>
      <c r="L103" s="146">
        <v>92.438280187714923</v>
      </c>
      <c r="M103" s="146">
        <v>120</v>
      </c>
      <c r="N103" s="146">
        <v>548</v>
      </c>
      <c r="O103" s="146">
        <v>9132</v>
      </c>
      <c r="P103" s="146">
        <v>100</v>
      </c>
      <c r="Q103" s="146">
        <v>25</v>
      </c>
      <c r="R103" s="99">
        <v>0.75034710497417234</v>
      </c>
      <c r="S103" s="99">
        <v>0.78299951351900976</v>
      </c>
      <c r="T103" s="99">
        <v>0.65001148278082255</v>
      </c>
      <c r="U103" s="99">
        <v>8.0945632772613157E-2</v>
      </c>
      <c r="W103" s="146">
        <v>5.4019905114754403</v>
      </c>
      <c r="X103" s="147">
        <v>27453.274034098067</v>
      </c>
      <c r="Y103" s="147">
        <v>5.5372454962068201</v>
      </c>
      <c r="Z103" s="147">
        <v>28810.410243897615</v>
      </c>
      <c r="AA103" s="147">
        <v>0.13525498473137976</v>
      </c>
      <c r="AB103" s="147">
        <v>1357.1362097995479</v>
      </c>
      <c r="AD103" s="161">
        <f t="shared" si="6"/>
        <v>296666.15665442834</v>
      </c>
      <c r="AE103" s="161">
        <f t="shared" si="11"/>
        <v>303424.31952851155</v>
      </c>
      <c r="AF103" s="161">
        <f t="shared" si="7"/>
        <v>6758.1628740832375</v>
      </c>
      <c r="AH103" s="163">
        <f t="shared" si="8"/>
        <v>0</v>
      </c>
      <c r="AI103" s="163">
        <f t="shared" si="9"/>
        <v>1</v>
      </c>
      <c r="AJ103" s="163">
        <f t="shared" si="10"/>
        <v>1</v>
      </c>
      <c r="AL103" s="46">
        <v>300000</v>
      </c>
      <c r="AM103" s="46">
        <v>1E-3</v>
      </c>
      <c r="AN103" s="46">
        <v>0.999</v>
      </c>
      <c r="AO103" s="46">
        <v>0.999</v>
      </c>
    </row>
    <row r="104" spans="1:41" x14ac:dyDescent="0.25">
      <c r="A104" s="46">
        <v>99</v>
      </c>
      <c r="C104" s="99">
        <v>4.0148982311355441E-3</v>
      </c>
      <c r="D104" s="99">
        <v>1.5604170337729095E-2</v>
      </c>
      <c r="E104" s="99">
        <v>9.8721156801429011E-5</v>
      </c>
      <c r="F104" s="99">
        <v>0</v>
      </c>
      <c r="G104" s="99">
        <v>0.04</v>
      </c>
      <c r="H104" s="99">
        <v>3.7417663718882443E-2</v>
      </c>
      <c r="I104" s="99">
        <v>2.5496231708073913E-2</v>
      </c>
      <c r="J104" s="99">
        <v>7.1214038276825598E-3</v>
      </c>
      <c r="K104" s="99">
        <v>5.7682820038231775E-3</v>
      </c>
      <c r="L104" s="146">
        <v>92.438280187714923</v>
      </c>
      <c r="M104" s="146">
        <v>120</v>
      </c>
      <c r="N104" s="146">
        <v>548</v>
      </c>
      <c r="O104" s="146">
        <v>9132</v>
      </c>
      <c r="P104" s="146">
        <v>100</v>
      </c>
      <c r="Q104" s="146">
        <v>25</v>
      </c>
      <c r="R104" s="99">
        <v>0.77018176854609077</v>
      </c>
      <c r="S104" s="99">
        <v>0.98924974379510999</v>
      </c>
      <c r="T104" s="99">
        <v>8.4994788187529938E-3</v>
      </c>
      <c r="U104" s="99">
        <v>0.48566224458114082</v>
      </c>
      <c r="W104" s="146">
        <v>5.3507607806051389</v>
      </c>
      <c r="X104" s="147">
        <v>26044.208397907154</v>
      </c>
      <c r="Y104" s="147">
        <v>5.524096855476083</v>
      </c>
      <c r="Z104" s="147">
        <v>27514.967242520597</v>
      </c>
      <c r="AA104" s="147">
        <v>0.17333607487094405</v>
      </c>
      <c r="AB104" s="147">
        <v>1470.7588446134432</v>
      </c>
      <c r="AD104" s="161">
        <f t="shared" si="6"/>
        <v>295001.43843840121</v>
      </c>
      <c r="AE104" s="161">
        <f t="shared" si="11"/>
        <v>303930.84408604441</v>
      </c>
      <c r="AF104" s="161">
        <f t="shared" si="7"/>
        <v>8929.4056476431997</v>
      </c>
      <c r="AH104" s="163">
        <f t="shared" si="8"/>
        <v>0</v>
      </c>
      <c r="AI104" s="163">
        <f t="shared" si="9"/>
        <v>1</v>
      </c>
      <c r="AJ104" s="163">
        <f t="shared" si="10"/>
        <v>1</v>
      </c>
      <c r="AL104" s="46">
        <v>305000</v>
      </c>
      <c r="AM104" s="46">
        <v>1E-3</v>
      </c>
      <c r="AN104" s="46">
        <v>0.999</v>
      </c>
      <c r="AO104" s="46">
        <v>0.999</v>
      </c>
    </row>
    <row r="105" spans="1:41" x14ac:dyDescent="0.25">
      <c r="A105" s="46">
        <v>100</v>
      </c>
      <c r="C105" s="99">
        <v>4.6752282707671622E-3</v>
      </c>
      <c r="D105" s="99">
        <v>1.0497343270533003E-2</v>
      </c>
      <c r="E105" s="99">
        <v>6.4280369822134967E-5</v>
      </c>
      <c r="F105" s="99">
        <v>0</v>
      </c>
      <c r="G105" s="99">
        <v>0.04</v>
      </c>
      <c r="H105" s="99">
        <v>3.7417663718882443E-2</v>
      </c>
      <c r="I105" s="99">
        <v>2.5496231708073913E-2</v>
      </c>
      <c r="J105" s="99">
        <v>7.1214038276825598E-3</v>
      </c>
      <c r="K105" s="99">
        <v>5.7682820038231775E-3</v>
      </c>
      <c r="L105" s="146">
        <v>92.438280187714923</v>
      </c>
      <c r="M105" s="146">
        <v>120</v>
      </c>
      <c r="N105" s="146">
        <v>548</v>
      </c>
      <c r="O105" s="146">
        <v>9132</v>
      </c>
      <c r="P105" s="146">
        <v>100</v>
      </c>
      <c r="Q105" s="146">
        <v>25</v>
      </c>
      <c r="R105" s="99">
        <v>0.50206285186678146</v>
      </c>
      <c r="S105" s="99">
        <v>0.10573831525921415</v>
      </c>
      <c r="T105" s="99">
        <v>0.7977274727386614</v>
      </c>
      <c r="U105" s="99">
        <v>1.0901327118312148E-3</v>
      </c>
      <c r="W105" s="146">
        <v>3.0658257549079799</v>
      </c>
      <c r="X105" s="147">
        <v>25505.961074582949</v>
      </c>
      <c r="Y105" s="147">
        <v>3.18149626729164</v>
      </c>
      <c r="Z105" s="147">
        <v>27064.588346874058</v>
      </c>
      <c r="AA105" s="147">
        <v>0.11567051238366011</v>
      </c>
      <c r="AB105" s="147">
        <v>1558.627272291109</v>
      </c>
      <c r="AD105" s="161">
        <f t="shared" si="6"/>
        <v>158443.58421989586</v>
      </c>
      <c r="AE105" s="161">
        <f t="shared" si="11"/>
        <v>163825.18769062436</v>
      </c>
      <c r="AF105" s="161">
        <f t="shared" si="7"/>
        <v>5381.6034707284971</v>
      </c>
      <c r="AH105" s="163">
        <f t="shared" si="8"/>
        <v>0</v>
      </c>
      <c r="AI105" s="163">
        <f t="shared" si="9"/>
        <v>1</v>
      </c>
      <c r="AJ105" s="163">
        <f t="shared" si="10"/>
        <v>1</v>
      </c>
      <c r="AL105" s="46">
        <v>310000</v>
      </c>
      <c r="AM105" s="46">
        <v>1E-3</v>
      </c>
      <c r="AN105" s="46">
        <v>0.999</v>
      </c>
      <c r="AO105" s="46">
        <v>0.999</v>
      </c>
    </row>
    <row r="106" spans="1:41" x14ac:dyDescent="0.25">
      <c r="A106" s="46">
        <v>101</v>
      </c>
      <c r="C106" s="99">
        <v>3.2202349174778044E-3</v>
      </c>
      <c r="D106" s="99">
        <v>1.4211239575992574E-2</v>
      </c>
      <c r="E106" s="99">
        <v>4.3109855347855941E-4</v>
      </c>
      <c r="F106" s="99">
        <v>0</v>
      </c>
      <c r="G106" s="99">
        <v>0.04</v>
      </c>
      <c r="H106" s="99">
        <v>3.7417663718882443E-2</v>
      </c>
      <c r="I106" s="99">
        <v>2.5496231708073913E-2</v>
      </c>
      <c r="J106" s="99">
        <v>7.1214038276825598E-3</v>
      </c>
      <c r="K106" s="99">
        <v>5.7682820038231775E-3</v>
      </c>
      <c r="L106" s="146">
        <v>92.438280187714923</v>
      </c>
      <c r="M106" s="146">
        <v>120</v>
      </c>
      <c r="N106" s="146">
        <v>548</v>
      </c>
      <c r="O106" s="146">
        <v>9132</v>
      </c>
      <c r="P106" s="146">
        <v>100</v>
      </c>
      <c r="Q106" s="146">
        <v>25</v>
      </c>
      <c r="R106" s="99">
        <v>0.43459766906782549</v>
      </c>
      <c r="S106" s="99">
        <v>6.6933057107729677E-2</v>
      </c>
      <c r="T106" s="99">
        <v>0.91233506620497895</v>
      </c>
      <c r="U106" s="99">
        <v>3.2131478821799209E-14</v>
      </c>
      <c r="W106" s="146">
        <v>2.7095119130038925</v>
      </c>
      <c r="X106" s="147">
        <v>26099.32738064459</v>
      </c>
      <c r="Y106" s="147">
        <v>2.7738732397731738</v>
      </c>
      <c r="Z106" s="147">
        <v>27369.807035623435</v>
      </c>
      <c r="AA106" s="147">
        <v>6.4361326769281302E-2</v>
      </c>
      <c r="AB106" s="147">
        <v>1270.4796549788443</v>
      </c>
      <c r="AD106" s="161">
        <f t="shared" si="6"/>
        <v>136471.38739958894</v>
      </c>
      <c r="AE106" s="161">
        <f t="shared" si="11"/>
        <v>139062.58735076699</v>
      </c>
      <c r="AF106" s="161">
        <f t="shared" si="7"/>
        <v>2591.1999511780336</v>
      </c>
      <c r="AH106" s="163">
        <f t="shared" si="8"/>
        <v>0</v>
      </c>
      <c r="AI106" s="163">
        <f t="shared" si="9"/>
        <v>1</v>
      </c>
      <c r="AJ106" s="163">
        <f t="shared" si="10"/>
        <v>1</v>
      </c>
      <c r="AL106" s="46">
        <v>315000</v>
      </c>
      <c r="AM106" s="46">
        <v>1E-3</v>
      </c>
      <c r="AN106" s="46">
        <v>0.999</v>
      </c>
      <c r="AO106" s="46">
        <v>0.999</v>
      </c>
    </row>
    <row r="107" spans="1:41" x14ac:dyDescent="0.25">
      <c r="A107" s="46">
        <v>102</v>
      </c>
      <c r="C107" s="99">
        <v>1.2717867041298668E-3</v>
      </c>
      <c r="D107" s="99">
        <v>1.1579511934877051E-2</v>
      </c>
      <c r="E107" s="99">
        <v>2.048070203538416E-6</v>
      </c>
      <c r="F107" s="99">
        <v>0</v>
      </c>
      <c r="G107" s="99">
        <v>0.04</v>
      </c>
      <c r="H107" s="99">
        <v>3.7417663718882443E-2</v>
      </c>
      <c r="I107" s="99">
        <v>2.5496231708073913E-2</v>
      </c>
      <c r="J107" s="99">
        <v>7.1214038276825598E-3</v>
      </c>
      <c r="K107" s="99">
        <v>5.7682820038231775E-3</v>
      </c>
      <c r="L107" s="146">
        <v>92.438280187714923</v>
      </c>
      <c r="M107" s="146">
        <v>120</v>
      </c>
      <c r="N107" s="146">
        <v>548</v>
      </c>
      <c r="O107" s="146">
        <v>9132</v>
      </c>
      <c r="P107" s="146">
        <v>100</v>
      </c>
      <c r="Q107" s="146">
        <v>25</v>
      </c>
      <c r="R107" s="99">
        <v>0.86017536629207592</v>
      </c>
      <c r="S107" s="99">
        <v>0.25230945723397685</v>
      </c>
      <c r="T107" s="99">
        <v>0.99099959149411454</v>
      </c>
      <c r="U107" s="99">
        <v>0.32191264414915799</v>
      </c>
      <c r="W107" s="146">
        <v>6.2093882552389204</v>
      </c>
      <c r="X107" s="147">
        <v>29442.280191438771</v>
      </c>
      <c r="Y107" s="147">
        <v>6.2821383205214696</v>
      </c>
      <c r="Z107" s="147">
        <v>30529.936440546233</v>
      </c>
      <c r="AA107" s="147">
        <v>7.2750065282549237E-2</v>
      </c>
      <c r="AB107" s="147">
        <v>1087.6562491074619</v>
      </c>
      <c r="AD107" s="161">
        <f t="shared" si="6"/>
        <v>343121.01512289641</v>
      </c>
      <c r="AE107" s="161">
        <f t="shared" si="11"/>
        <v>346398.36279074196</v>
      </c>
      <c r="AF107" s="161">
        <f t="shared" si="7"/>
        <v>3277.3476678454927</v>
      </c>
      <c r="AH107" s="163">
        <f t="shared" si="8"/>
        <v>0</v>
      </c>
      <c r="AI107" s="163">
        <f t="shared" si="9"/>
        <v>1</v>
      </c>
      <c r="AJ107" s="163">
        <f t="shared" si="10"/>
        <v>1</v>
      </c>
      <c r="AL107" s="46">
        <v>320000</v>
      </c>
      <c r="AM107" s="46">
        <v>1E-3</v>
      </c>
      <c r="AN107" s="46">
        <v>0.999</v>
      </c>
      <c r="AO107" s="46">
        <v>0.999</v>
      </c>
    </row>
    <row r="108" spans="1:41" x14ac:dyDescent="0.25">
      <c r="A108" s="46">
        <v>103</v>
      </c>
      <c r="C108" s="99">
        <v>3.057019936754668E-3</v>
      </c>
      <c r="D108" s="99">
        <v>1.2763120674309736E-2</v>
      </c>
      <c r="E108" s="99">
        <v>1.2950892067529829E-5</v>
      </c>
      <c r="F108" s="99">
        <v>0</v>
      </c>
      <c r="G108" s="99">
        <v>0.04</v>
      </c>
      <c r="H108" s="99">
        <v>3.7417663718882443E-2</v>
      </c>
      <c r="I108" s="99">
        <v>2.5496231708073913E-2</v>
      </c>
      <c r="J108" s="99">
        <v>7.1214038276825598E-3</v>
      </c>
      <c r="K108" s="99">
        <v>5.7682820038231775E-3</v>
      </c>
      <c r="L108" s="146">
        <v>92.438280187714923</v>
      </c>
      <c r="M108" s="146">
        <v>120</v>
      </c>
      <c r="N108" s="146">
        <v>548</v>
      </c>
      <c r="O108" s="146">
        <v>9132</v>
      </c>
      <c r="P108" s="146">
        <v>100</v>
      </c>
      <c r="Q108" s="146">
        <v>25</v>
      </c>
      <c r="R108" s="99">
        <v>0.6764844922453136</v>
      </c>
      <c r="S108" s="99">
        <v>0.84657048737210716</v>
      </c>
      <c r="T108" s="99">
        <v>0.95349084229100312</v>
      </c>
      <c r="U108" s="99">
        <v>0.83070297277294303</v>
      </c>
      <c r="W108" s="146">
        <v>4.9550935398252571</v>
      </c>
      <c r="X108" s="147">
        <v>27289.769761492687</v>
      </c>
      <c r="Y108" s="147">
        <v>5.0838817804516374</v>
      </c>
      <c r="Z108" s="147">
        <v>28664.391580004263</v>
      </c>
      <c r="AA108" s="147">
        <v>0.12878824062638028</v>
      </c>
      <c r="AB108" s="147">
        <v>1374.6218185115758</v>
      </c>
      <c r="AD108" s="161">
        <f t="shared" si="6"/>
        <v>270015.84262802277</v>
      </c>
      <c r="AE108" s="161">
        <f t="shared" si="11"/>
        <v>276368.51524709398</v>
      </c>
      <c r="AF108" s="161">
        <f t="shared" si="7"/>
        <v>6352.6726190712407</v>
      </c>
      <c r="AH108" s="163">
        <f t="shared" si="8"/>
        <v>0</v>
      </c>
      <c r="AI108" s="163">
        <f t="shared" si="9"/>
        <v>1</v>
      </c>
      <c r="AJ108" s="163">
        <f t="shared" si="10"/>
        <v>1</v>
      </c>
      <c r="AL108" s="46">
        <v>325000</v>
      </c>
      <c r="AM108" s="46">
        <v>1E-3</v>
      </c>
      <c r="AN108" s="46">
        <v>0.999</v>
      </c>
      <c r="AO108" s="46">
        <v>0.999</v>
      </c>
    </row>
    <row r="109" spans="1:41" x14ac:dyDescent="0.25">
      <c r="A109" s="46">
        <v>104</v>
      </c>
      <c r="C109" s="99">
        <v>4.539405044091338E-3</v>
      </c>
      <c r="D109" s="99">
        <v>1.1794064494587309E-2</v>
      </c>
      <c r="E109" s="99">
        <v>2.0687584454112575E-5</v>
      </c>
      <c r="F109" s="99">
        <v>0</v>
      </c>
      <c r="G109" s="99">
        <v>0.04</v>
      </c>
      <c r="H109" s="99">
        <v>3.7417663718882443E-2</v>
      </c>
      <c r="I109" s="99">
        <v>2.5496231708073913E-2</v>
      </c>
      <c r="J109" s="99">
        <v>7.1214038276825598E-3</v>
      </c>
      <c r="K109" s="99">
        <v>5.7682820038231775E-3</v>
      </c>
      <c r="L109" s="146">
        <v>92.438280187714923</v>
      </c>
      <c r="M109" s="146">
        <v>120</v>
      </c>
      <c r="N109" s="146">
        <v>548</v>
      </c>
      <c r="O109" s="146">
        <v>9132</v>
      </c>
      <c r="P109" s="146">
        <v>100</v>
      </c>
      <c r="Q109" s="146">
        <v>25</v>
      </c>
      <c r="R109" s="99">
        <v>0.88379051916233176</v>
      </c>
      <c r="S109" s="99">
        <v>0.99980156306936829</v>
      </c>
      <c r="T109" s="99">
        <v>0.897118711331093</v>
      </c>
      <c r="U109" s="99">
        <v>1.8905578823576692E-6</v>
      </c>
      <c r="W109" s="146">
        <v>5.9747734011996867</v>
      </c>
      <c r="X109" s="147">
        <v>25730.554877017577</v>
      </c>
      <c r="Y109" s="147">
        <v>6.1953249656646401</v>
      </c>
      <c r="Z109" s="147">
        <v>27287.523113901094</v>
      </c>
      <c r="AA109" s="147">
        <v>0.22055156446495339</v>
      </c>
      <c r="AB109" s="147">
        <v>1556.9682368835165</v>
      </c>
      <c r="AD109" s="161">
        <f t="shared" si="6"/>
        <v>332755.84919496364</v>
      </c>
      <c r="AE109" s="161">
        <f t="shared" si="11"/>
        <v>344431.97482597729</v>
      </c>
      <c r="AF109" s="161">
        <f t="shared" si="7"/>
        <v>11676.125631013687</v>
      </c>
      <c r="AH109" s="163">
        <f t="shared" si="8"/>
        <v>0</v>
      </c>
      <c r="AI109" s="163">
        <f t="shared" si="9"/>
        <v>1</v>
      </c>
      <c r="AJ109" s="163">
        <f t="shared" si="10"/>
        <v>1</v>
      </c>
      <c r="AL109" s="46">
        <v>330000</v>
      </c>
      <c r="AM109" s="46">
        <v>1E-3</v>
      </c>
      <c r="AN109" s="46">
        <v>0.999</v>
      </c>
      <c r="AO109" s="46">
        <v>0.999</v>
      </c>
    </row>
    <row r="110" spans="1:41" x14ac:dyDescent="0.25">
      <c r="A110" s="46">
        <v>105</v>
      </c>
      <c r="C110" s="99">
        <v>7.2217870934306906E-4</v>
      </c>
      <c r="D110" s="99">
        <v>1.0809435812156385E-2</v>
      </c>
      <c r="E110" s="99">
        <v>6.2013090158918871E-4</v>
      </c>
      <c r="F110" s="99">
        <v>0</v>
      </c>
      <c r="G110" s="99">
        <v>0.04</v>
      </c>
      <c r="H110" s="99">
        <v>3.7417663718882443E-2</v>
      </c>
      <c r="I110" s="99">
        <v>2.5496231708073913E-2</v>
      </c>
      <c r="J110" s="99">
        <v>7.1214038276825598E-3</v>
      </c>
      <c r="K110" s="99">
        <v>5.7682820038231775E-3</v>
      </c>
      <c r="L110" s="146">
        <v>92.438280187714923</v>
      </c>
      <c r="M110" s="146">
        <v>120</v>
      </c>
      <c r="N110" s="146">
        <v>548</v>
      </c>
      <c r="O110" s="146">
        <v>9132</v>
      </c>
      <c r="P110" s="146">
        <v>100</v>
      </c>
      <c r="Q110" s="146">
        <v>25</v>
      </c>
      <c r="R110" s="99">
        <v>0.53276686335218371</v>
      </c>
      <c r="S110" s="99">
        <v>0.50513546046657842</v>
      </c>
      <c r="T110" s="99">
        <v>0.71770309670456456</v>
      </c>
      <c r="U110" s="99">
        <v>0.93166642394685484</v>
      </c>
      <c r="W110" s="146">
        <v>3.9843782158229151</v>
      </c>
      <c r="X110" s="147">
        <v>28516.372410221498</v>
      </c>
      <c r="Y110" s="147">
        <v>3.9884614805624152</v>
      </c>
      <c r="Z110" s="147">
        <v>29318.796152139748</v>
      </c>
      <c r="AA110" s="147">
        <v>4.0832647395001587E-3</v>
      </c>
      <c r="AB110" s="147">
        <v>802.42374191825002</v>
      </c>
      <c r="AD110" s="161">
        <f t="shared" si="6"/>
        <v>210546.32053915341</v>
      </c>
      <c r="AE110" s="161">
        <f t="shared" si="11"/>
        <v>209988.89268160515</v>
      </c>
      <c r="AF110" s="161">
        <f t="shared" si="7"/>
        <v>-557.42785754824047</v>
      </c>
      <c r="AH110" s="163">
        <f t="shared" si="8"/>
        <v>1</v>
      </c>
      <c r="AI110" s="163">
        <f t="shared" si="9"/>
        <v>0</v>
      </c>
      <c r="AJ110" s="163">
        <f t="shared" si="10"/>
        <v>0</v>
      </c>
      <c r="AL110" s="46">
        <v>335000</v>
      </c>
      <c r="AM110" s="46">
        <v>1E-3</v>
      </c>
      <c r="AN110" s="46">
        <v>0.999</v>
      </c>
      <c r="AO110" s="46">
        <v>0.999</v>
      </c>
    </row>
    <row r="111" spans="1:41" x14ac:dyDescent="0.25">
      <c r="A111" s="46">
        <v>106</v>
      </c>
      <c r="C111" s="99">
        <v>1.0154001226518041E-3</v>
      </c>
      <c r="D111" s="99">
        <v>1.0441341929330574E-2</v>
      </c>
      <c r="E111" s="99">
        <v>1.344706386171568E-4</v>
      </c>
      <c r="F111" s="99">
        <v>0</v>
      </c>
      <c r="G111" s="99">
        <v>0.04</v>
      </c>
      <c r="H111" s="99">
        <v>3.7417663718882443E-2</v>
      </c>
      <c r="I111" s="99">
        <v>2.5496231708073913E-2</v>
      </c>
      <c r="J111" s="99">
        <v>7.1214038276825598E-3</v>
      </c>
      <c r="K111" s="99">
        <v>5.7682820038231775E-3</v>
      </c>
      <c r="L111" s="146">
        <v>92.438280187714923</v>
      </c>
      <c r="M111" s="146">
        <v>120</v>
      </c>
      <c r="N111" s="146">
        <v>548</v>
      </c>
      <c r="O111" s="146">
        <v>9132</v>
      </c>
      <c r="P111" s="146">
        <v>100</v>
      </c>
      <c r="Q111" s="146">
        <v>25</v>
      </c>
      <c r="R111" s="99">
        <v>0.67893342651896293</v>
      </c>
      <c r="S111" s="99">
        <v>0.8599184061896622</v>
      </c>
      <c r="T111" s="99">
        <v>0.45627370192023187</v>
      </c>
      <c r="U111" s="99">
        <v>0.98946480893008104</v>
      </c>
      <c r="W111" s="146">
        <v>5.4065708249214444</v>
      </c>
      <c r="X111" s="147">
        <v>29419.052988285417</v>
      </c>
      <c r="Y111" s="147">
        <v>5.4499160279980217</v>
      </c>
      <c r="Z111" s="147">
        <v>30417.585776424716</v>
      </c>
      <c r="AA111" s="147">
        <v>4.3345203076577299E-2</v>
      </c>
      <c r="AB111" s="147">
        <v>998.53278813929865</v>
      </c>
      <c r="AD111" s="161">
        <f t="shared" si="6"/>
        <v>294975.19650700124</v>
      </c>
      <c r="AE111" s="161">
        <f t="shared" si="11"/>
        <v>296577.37590345659</v>
      </c>
      <c r="AF111" s="161">
        <f t="shared" si="7"/>
        <v>1602.1793964553394</v>
      </c>
      <c r="AH111" s="163">
        <f t="shared" si="8"/>
        <v>0</v>
      </c>
      <c r="AI111" s="163">
        <f t="shared" si="9"/>
        <v>1</v>
      </c>
      <c r="AJ111" s="163">
        <f t="shared" si="10"/>
        <v>1</v>
      </c>
      <c r="AL111" s="46">
        <v>340000</v>
      </c>
      <c r="AM111" s="46">
        <v>1E-3</v>
      </c>
      <c r="AN111" s="46">
        <v>0.999</v>
      </c>
      <c r="AO111" s="46">
        <v>0.999</v>
      </c>
    </row>
    <row r="112" spans="1:41" x14ac:dyDescent="0.25">
      <c r="A112" s="46">
        <v>107</v>
      </c>
      <c r="C112" s="99">
        <v>4.0396876907157209E-3</v>
      </c>
      <c r="D112" s="99">
        <v>1.0702264388318512E-2</v>
      </c>
      <c r="E112" s="99">
        <v>2.0695799286851724E-4</v>
      </c>
      <c r="F112" s="99">
        <v>0</v>
      </c>
      <c r="G112" s="99">
        <v>0.04</v>
      </c>
      <c r="H112" s="99">
        <v>3.7417663718882443E-2</v>
      </c>
      <c r="I112" s="99">
        <v>2.5496231708073913E-2</v>
      </c>
      <c r="J112" s="99">
        <v>7.1214038276825598E-3</v>
      </c>
      <c r="K112" s="99">
        <v>5.7682820038231775E-3</v>
      </c>
      <c r="L112" s="146">
        <v>92.438280187714923</v>
      </c>
      <c r="M112" s="146">
        <v>120</v>
      </c>
      <c r="N112" s="146">
        <v>548</v>
      </c>
      <c r="O112" s="146">
        <v>9132</v>
      </c>
      <c r="P112" s="146">
        <v>100</v>
      </c>
      <c r="Q112" s="146">
        <v>25</v>
      </c>
      <c r="R112" s="99">
        <v>0.50858782293690163</v>
      </c>
      <c r="S112" s="99">
        <v>0.94310522415588804</v>
      </c>
      <c r="T112" s="99">
        <v>0.66608395410760457</v>
      </c>
      <c r="U112" s="99">
        <v>1.2794849711101976E-2</v>
      </c>
      <c r="W112" s="146">
        <v>3.6937481643681864</v>
      </c>
      <c r="X112" s="147">
        <v>25804.392381415564</v>
      </c>
      <c r="Y112" s="147">
        <v>3.8100915033681129</v>
      </c>
      <c r="Z112" s="147">
        <v>27247.012869578321</v>
      </c>
      <c r="AA112" s="147">
        <v>0.11634333899992644</v>
      </c>
      <c r="AB112" s="147">
        <v>1442.6204881627564</v>
      </c>
      <c r="AD112" s="161">
        <f t="shared" si="6"/>
        <v>195820.49748067564</v>
      </c>
      <c r="AE112" s="161">
        <f t="shared" si="11"/>
        <v>201358.47733250845</v>
      </c>
      <c r="AF112" s="161">
        <f t="shared" si="7"/>
        <v>5537.9798518328298</v>
      </c>
      <c r="AH112" s="163">
        <f t="shared" si="8"/>
        <v>0</v>
      </c>
      <c r="AI112" s="163">
        <f t="shared" si="9"/>
        <v>1</v>
      </c>
      <c r="AJ112" s="163">
        <f t="shared" si="10"/>
        <v>1</v>
      </c>
      <c r="AL112" s="46">
        <v>345000</v>
      </c>
      <c r="AM112" s="46">
        <v>1E-3</v>
      </c>
      <c r="AN112" s="46">
        <v>0.999</v>
      </c>
      <c r="AO112" s="46">
        <v>0.999</v>
      </c>
    </row>
    <row r="113" spans="1:41" x14ac:dyDescent="0.25">
      <c r="A113" s="46">
        <v>108</v>
      </c>
      <c r="C113" s="99">
        <v>3.6927442852793257E-3</v>
      </c>
      <c r="D113" s="99">
        <v>1.2275879703842363E-2</v>
      </c>
      <c r="E113" s="99">
        <v>1.1322421775350477E-4</v>
      </c>
      <c r="F113" s="99">
        <v>0</v>
      </c>
      <c r="G113" s="99">
        <v>0.04</v>
      </c>
      <c r="H113" s="99">
        <v>3.7417663718882443E-2</v>
      </c>
      <c r="I113" s="99">
        <v>2.5496231708073913E-2</v>
      </c>
      <c r="J113" s="99">
        <v>7.1214038276825598E-3</v>
      </c>
      <c r="K113" s="99">
        <v>5.7682820038231775E-3</v>
      </c>
      <c r="L113" s="146">
        <v>92.438280187714923</v>
      </c>
      <c r="M113" s="146">
        <v>120</v>
      </c>
      <c r="N113" s="146">
        <v>548</v>
      </c>
      <c r="O113" s="146">
        <v>9132</v>
      </c>
      <c r="P113" s="146">
        <v>100</v>
      </c>
      <c r="Q113" s="146">
        <v>25</v>
      </c>
      <c r="R113" s="99">
        <v>0.5414261920263449</v>
      </c>
      <c r="S113" s="99">
        <v>1.13372647270595E-3</v>
      </c>
      <c r="T113" s="99">
        <v>0.88764521663253682</v>
      </c>
      <c r="U113" s="99">
        <v>1.2982976418955013E-3</v>
      </c>
      <c r="W113" s="146">
        <v>3.3540448407221319</v>
      </c>
      <c r="X113" s="147">
        <v>26367.328133229537</v>
      </c>
      <c r="Y113" s="147">
        <v>3.4554616398397493</v>
      </c>
      <c r="Z113" s="147">
        <v>27795.463457329875</v>
      </c>
      <c r="AA113" s="147">
        <v>0.10141679911761736</v>
      </c>
      <c r="AB113" s="147">
        <v>1428.135324100338</v>
      </c>
      <c r="AD113" s="161">
        <f t="shared" si="6"/>
        <v>174875.36231009837</v>
      </c>
      <c r="AE113" s="161">
        <f t="shared" si="11"/>
        <v>179532.23493305509</v>
      </c>
      <c r="AF113" s="161">
        <f t="shared" si="7"/>
        <v>4656.8726229567037</v>
      </c>
      <c r="AH113" s="163">
        <f t="shared" si="8"/>
        <v>0</v>
      </c>
      <c r="AI113" s="163">
        <f t="shared" si="9"/>
        <v>1</v>
      </c>
      <c r="AJ113" s="163">
        <f t="shared" si="10"/>
        <v>1</v>
      </c>
      <c r="AL113" s="46">
        <v>350000</v>
      </c>
      <c r="AM113" s="46">
        <v>1E-3</v>
      </c>
      <c r="AN113" s="46">
        <v>0.999</v>
      </c>
      <c r="AO113" s="46">
        <v>0.999</v>
      </c>
    </row>
    <row r="114" spans="1:41" x14ac:dyDescent="0.25">
      <c r="A114" s="46">
        <v>109</v>
      </c>
      <c r="C114" s="99">
        <v>2.2998588415057419E-3</v>
      </c>
      <c r="D114" s="99">
        <v>1.5771865915766403E-2</v>
      </c>
      <c r="E114" s="99">
        <v>1.9731033280556698E-4</v>
      </c>
      <c r="F114" s="99">
        <v>0</v>
      </c>
      <c r="G114" s="99">
        <v>0.04</v>
      </c>
      <c r="H114" s="99">
        <v>3.7417663718882443E-2</v>
      </c>
      <c r="I114" s="99">
        <v>2.5496231708073913E-2</v>
      </c>
      <c r="J114" s="99">
        <v>7.1214038276825598E-3</v>
      </c>
      <c r="K114" s="99">
        <v>5.7682820038231775E-3</v>
      </c>
      <c r="L114" s="146">
        <v>92.438280187714923</v>
      </c>
      <c r="M114" s="146">
        <v>120</v>
      </c>
      <c r="N114" s="146">
        <v>548</v>
      </c>
      <c r="O114" s="146">
        <v>9132</v>
      </c>
      <c r="P114" s="146">
        <v>100</v>
      </c>
      <c r="Q114" s="146">
        <v>25</v>
      </c>
      <c r="R114" s="99">
        <v>0.68476673055546811</v>
      </c>
      <c r="S114" s="99">
        <v>0.98810231784727443</v>
      </c>
      <c r="T114" s="99">
        <v>0.99992822644475443</v>
      </c>
      <c r="U114" s="99">
        <v>0.81138687004757748</v>
      </c>
      <c r="W114" s="146">
        <v>5.1835530116980673</v>
      </c>
      <c r="X114" s="147">
        <v>27654.172981753174</v>
      </c>
      <c r="Y114" s="147">
        <v>5.2781926976652578</v>
      </c>
      <c r="Z114" s="147">
        <v>28858.227239385898</v>
      </c>
      <c r="AA114" s="147">
        <v>9.4639685967190523E-2</v>
      </c>
      <c r="AB114" s="147">
        <v>1204.0542576327243</v>
      </c>
      <c r="AD114" s="161">
        <f t="shared" si="6"/>
        <v>283359.00772013084</v>
      </c>
      <c r="AE114" s="161">
        <f t="shared" si="11"/>
        <v>287833.33462052955</v>
      </c>
      <c r="AF114" s="161">
        <f t="shared" si="7"/>
        <v>4474.326900398707</v>
      </c>
      <c r="AH114" s="163">
        <f t="shared" si="8"/>
        <v>0</v>
      </c>
      <c r="AI114" s="163">
        <f t="shared" si="9"/>
        <v>1</v>
      </c>
      <c r="AJ114" s="163">
        <f t="shared" si="10"/>
        <v>1</v>
      </c>
      <c r="AL114" s="46">
        <v>355000</v>
      </c>
      <c r="AM114" s="46">
        <v>1E-3</v>
      </c>
      <c r="AN114" s="46">
        <v>0.999</v>
      </c>
      <c r="AO114" s="46">
        <v>0.999</v>
      </c>
    </row>
    <row r="115" spans="1:41" x14ac:dyDescent="0.25">
      <c r="A115" s="46">
        <v>110</v>
      </c>
      <c r="C115" s="99">
        <v>1.2736054385050983E-3</v>
      </c>
      <c r="D115" s="99">
        <v>9.3178124020709806E-3</v>
      </c>
      <c r="E115" s="99">
        <v>3.4841945407826369E-4</v>
      </c>
      <c r="F115" s="99">
        <v>0</v>
      </c>
      <c r="G115" s="99">
        <v>0.04</v>
      </c>
      <c r="H115" s="99">
        <v>3.7417663718882443E-2</v>
      </c>
      <c r="I115" s="99">
        <v>2.5496231708073913E-2</v>
      </c>
      <c r="J115" s="99">
        <v>7.1214038276825598E-3</v>
      </c>
      <c r="K115" s="99">
        <v>5.7682820038231775E-3</v>
      </c>
      <c r="L115" s="146">
        <v>92.438280187714923</v>
      </c>
      <c r="M115" s="146">
        <v>120</v>
      </c>
      <c r="N115" s="146">
        <v>548</v>
      </c>
      <c r="O115" s="146">
        <v>9132</v>
      </c>
      <c r="P115" s="146">
        <v>100</v>
      </c>
      <c r="Q115" s="146">
        <v>25</v>
      </c>
      <c r="R115" s="99">
        <v>0.64324194669412493</v>
      </c>
      <c r="S115" s="99">
        <v>0.56044000706248198</v>
      </c>
      <c r="T115" s="99">
        <v>0.99981865675317039</v>
      </c>
      <c r="U115" s="99">
        <v>0.80495622528494803</v>
      </c>
      <c r="W115" s="146">
        <v>4.7744274782090006</v>
      </c>
      <c r="X115" s="147">
        <v>28541.014177895911</v>
      </c>
      <c r="Y115" s="147">
        <v>4.8145231716792374</v>
      </c>
      <c r="Z115" s="147">
        <v>29526.190826288315</v>
      </c>
      <c r="AA115" s="147">
        <v>4.0095693470236782E-2</v>
      </c>
      <c r="AB115" s="147">
        <v>985.17664839240388</v>
      </c>
      <c r="AD115" s="161">
        <f t="shared" si="6"/>
        <v>257924.6345146441</v>
      </c>
      <c r="AE115" s="161">
        <f t="shared" si="11"/>
        <v>259345.19947446592</v>
      </c>
      <c r="AF115" s="161">
        <f t="shared" si="7"/>
        <v>1420.5649598218029</v>
      </c>
      <c r="AH115" s="163">
        <f t="shared" si="8"/>
        <v>0</v>
      </c>
      <c r="AI115" s="163">
        <f t="shared" si="9"/>
        <v>1</v>
      </c>
      <c r="AJ115" s="163">
        <f t="shared" si="10"/>
        <v>1</v>
      </c>
      <c r="AL115" s="46">
        <v>360000</v>
      </c>
      <c r="AM115" s="46">
        <v>1E-3</v>
      </c>
      <c r="AN115" s="46">
        <v>0.999</v>
      </c>
      <c r="AO115" s="46">
        <v>0.999</v>
      </c>
    </row>
    <row r="116" spans="1:41" x14ac:dyDescent="0.25">
      <c r="A116" s="46">
        <v>111</v>
      </c>
      <c r="C116" s="99">
        <v>2.2581640873914344E-3</v>
      </c>
      <c r="D116" s="99">
        <v>1.1747196993990849E-2</v>
      </c>
      <c r="E116" s="99">
        <v>3.2642333369986949E-6</v>
      </c>
      <c r="F116" s="99">
        <v>0</v>
      </c>
      <c r="G116" s="99">
        <v>0.04</v>
      </c>
      <c r="H116" s="99">
        <v>3.7417663718882443E-2</v>
      </c>
      <c r="I116" s="99">
        <v>2.5496231708073913E-2</v>
      </c>
      <c r="J116" s="99">
        <v>7.1214038276825598E-3</v>
      </c>
      <c r="K116" s="99">
        <v>5.7682820038231775E-3</v>
      </c>
      <c r="L116" s="146">
        <v>92.438280187714923</v>
      </c>
      <c r="M116" s="146">
        <v>120</v>
      </c>
      <c r="N116" s="146">
        <v>548</v>
      </c>
      <c r="O116" s="146">
        <v>9132</v>
      </c>
      <c r="P116" s="146">
        <v>100</v>
      </c>
      <c r="Q116" s="146">
        <v>25</v>
      </c>
      <c r="R116" s="99">
        <v>0.7488229001554656</v>
      </c>
      <c r="S116" s="99">
        <v>0.99875665525109403</v>
      </c>
      <c r="T116" s="99">
        <v>0.16987477130514625</v>
      </c>
      <c r="U116" s="99">
        <v>0.15177194354399959</v>
      </c>
      <c r="W116" s="146">
        <v>5.7114352346562702</v>
      </c>
      <c r="X116" s="147">
        <v>28232.640471945746</v>
      </c>
      <c r="Y116" s="147">
        <v>5.8241184061993607</v>
      </c>
      <c r="Z116" s="147">
        <v>29490.994159886035</v>
      </c>
      <c r="AA116" s="147">
        <v>0.11268317154309049</v>
      </c>
      <c r="AB116" s="147">
        <v>1258.3536879402891</v>
      </c>
      <c r="AD116" s="161">
        <f t="shared" si="6"/>
        <v>314453.47360743047</v>
      </c>
      <c r="AE116" s="161">
        <f t="shared" si="11"/>
        <v>319956.11021207564</v>
      </c>
      <c r="AF116" s="161">
        <f t="shared" si="7"/>
        <v>5502.6366046451403</v>
      </c>
      <c r="AH116" s="163">
        <f t="shared" si="8"/>
        <v>0</v>
      </c>
      <c r="AI116" s="163">
        <f t="shared" si="9"/>
        <v>1</v>
      </c>
      <c r="AJ116" s="163">
        <f t="shared" si="10"/>
        <v>1</v>
      </c>
      <c r="AL116" s="46">
        <v>365000</v>
      </c>
      <c r="AM116" s="46">
        <v>1E-3</v>
      </c>
      <c r="AN116" s="46">
        <v>0.999</v>
      </c>
      <c r="AO116" s="46">
        <v>0.999</v>
      </c>
    </row>
    <row r="117" spans="1:41" x14ac:dyDescent="0.25">
      <c r="A117" s="46">
        <v>112</v>
      </c>
      <c r="C117" s="99">
        <v>1.4664750800483415E-3</v>
      </c>
      <c r="D117" s="99">
        <v>1.0949904029577816E-2</v>
      </c>
      <c r="E117" s="99">
        <v>4.3087137397745945E-4</v>
      </c>
      <c r="F117" s="99">
        <v>0</v>
      </c>
      <c r="G117" s="99">
        <v>0.04</v>
      </c>
      <c r="H117" s="99">
        <v>3.7417663718882443E-2</v>
      </c>
      <c r="I117" s="99">
        <v>2.5496231708073913E-2</v>
      </c>
      <c r="J117" s="99">
        <v>7.1214038276825598E-3</v>
      </c>
      <c r="K117" s="99">
        <v>5.7682820038231775E-3</v>
      </c>
      <c r="L117" s="146">
        <v>92.438280187714923</v>
      </c>
      <c r="M117" s="146">
        <v>120</v>
      </c>
      <c r="N117" s="146">
        <v>548</v>
      </c>
      <c r="O117" s="146">
        <v>9132</v>
      </c>
      <c r="P117" s="146">
        <v>100</v>
      </c>
      <c r="Q117" s="146">
        <v>25</v>
      </c>
      <c r="R117" s="99">
        <v>0.8384135558130652</v>
      </c>
      <c r="S117" s="99">
        <v>0.52266089921399428</v>
      </c>
      <c r="T117" s="99">
        <v>0.68941902842786951</v>
      </c>
      <c r="U117" s="99">
        <v>3.8665563071496892E-2</v>
      </c>
      <c r="W117" s="146">
        <v>5.9353601844043489</v>
      </c>
      <c r="X117" s="147">
        <v>28083.95440179481</v>
      </c>
      <c r="Y117" s="147">
        <v>5.9909824623692325</v>
      </c>
      <c r="Z117" s="147">
        <v>29080.47900278341</v>
      </c>
      <c r="AA117" s="147">
        <v>5.5622277964883615E-2</v>
      </c>
      <c r="AB117" s="147">
        <v>996.52460098859956</v>
      </c>
      <c r="AD117" s="161">
        <f t="shared" si="6"/>
        <v>328037.65666246612</v>
      </c>
      <c r="AE117" s="161">
        <f t="shared" si="11"/>
        <v>330378.46873937052</v>
      </c>
      <c r="AF117" s="161">
        <f t="shared" si="7"/>
        <v>2340.8120769044172</v>
      </c>
      <c r="AH117" s="163">
        <f t="shared" si="8"/>
        <v>0</v>
      </c>
      <c r="AI117" s="163">
        <f t="shared" si="9"/>
        <v>1</v>
      </c>
      <c r="AJ117" s="163">
        <f t="shared" si="10"/>
        <v>1</v>
      </c>
      <c r="AL117" s="46">
        <v>370000</v>
      </c>
      <c r="AM117" s="46">
        <v>1E-3</v>
      </c>
      <c r="AN117" s="46">
        <v>0.999</v>
      </c>
      <c r="AO117" s="46">
        <v>0.999</v>
      </c>
    </row>
    <row r="118" spans="1:41" x14ac:dyDescent="0.25">
      <c r="A118" s="46">
        <v>113</v>
      </c>
      <c r="C118" s="99">
        <v>4.0509628147329663E-4</v>
      </c>
      <c r="D118" s="99">
        <v>1.1617697713736441E-2</v>
      </c>
      <c r="E118" s="99">
        <v>5.9784453261644908E-5</v>
      </c>
      <c r="F118" s="99">
        <v>0</v>
      </c>
      <c r="G118" s="99">
        <v>0.04</v>
      </c>
      <c r="H118" s="99">
        <v>3.7417663718882443E-2</v>
      </c>
      <c r="I118" s="99">
        <v>2.5496231708073913E-2</v>
      </c>
      <c r="J118" s="99">
        <v>7.1214038276825598E-3</v>
      </c>
      <c r="K118" s="99">
        <v>5.7682820038231775E-3</v>
      </c>
      <c r="L118" s="146">
        <v>92.438280187714923</v>
      </c>
      <c r="M118" s="146">
        <v>120</v>
      </c>
      <c r="N118" s="146">
        <v>548</v>
      </c>
      <c r="O118" s="146">
        <v>9132</v>
      </c>
      <c r="P118" s="146">
        <v>100</v>
      </c>
      <c r="Q118" s="146">
        <v>25</v>
      </c>
      <c r="R118" s="99">
        <v>0.4901154156921006</v>
      </c>
      <c r="S118" s="99">
        <v>2.5217418513329141E-2</v>
      </c>
      <c r="T118" s="99">
        <v>5.2197241877942795E-3</v>
      </c>
      <c r="U118" s="99">
        <v>3.7643379635065882E-7</v>
      </c>
      <c r="W118" s="146">
        <v>3.5613756963852521</v>
      </c>
      <c r="X118" s="147">
        <v>30417.955165596948</v>
      </c>
      <c r="Y118" s="147">
        <v>3.5739382506656057</v>
      </c>
      <c r="Z118" s="147">
        <v>31313.323705752238</v>
      </c>
      <c r="AA118" s="147">
        <v>1.2562554280353577E-2</v>
      </c>
      <c r="AB118" s="147">
        <v>895.36854015529025</v>
      </c>
      <c r="AD118" s="161">
        <f t="shared" si="6"/>
        <v>183264.58661751819</v>
      </c>
      <c r="AE118" s="161">
        <f t="shared" si="11"/>
        <v>183122.97133418411</v>
      </c>
      <c r="AF118" s="161">
        <f t="shared" si="7"/>
        <v>-141.61528333407557</v>
      </c>
      <c r="AH118" s="163">
        <f t="shared" si="8"/>
        <v>1</v>
      </c>
      <c r="AI118" s="163">
        <f t="shared" si="9"/>
        <v>0</v>
      </c>
      <c r="AJ118" s="163">
        <f t="shared" si="10"/>
        <v>0</v>
      </c>
      <c r="AL118" s="46">
        <v>375000</v>
      </c>
      <c r="AM118" s="46">
        <v>1E-3</v>
      </c>
      <c r="AN118" s="46">
        <v>0.999</v>
      </c>
      <c r="AO118" s="46">
        <v>0.999</v>
      </c>
    </row>
    <row r="119" spans="1:41" x14ac:dyDescent="0.25">
      <c r="A119" s="46">
        <v>114</v>
      </c>
      <c r="C119" s="99">
        <v>1.6594312264304664E-3</v>
      </c>
      <c r="D119" s="99">
        <v>1.2937476553097516E-2</v>
      </c>
      <c r="E119" s="99">
        <v>1.2287079319028837E-4</v>
      </c>
      <c r="F119" s="99">
        <v>0</v>
      </c>
      <c r="G119" s="99">
        <v>0.04</v>
      </c>
      <c r="H119" s="99">
        <v>3.7417663718882443E-2</v>
      </c>
      <c r="I119" s="99">
        <v>2.5496231708073913E-2</v>
      </c>
      <c r="J119" s="99">
        <v>7.1214038276825598E-3</v>
      </c>
      <c r="K119" s="99">
        <v>5.7682820038231775E-3</v>
      </c>
      <c r="L119" s="146">
        <v>92.438280187714923</v>
      </c>
      <c r="M119" s="146">
        <v>120</v>
      </c>
      <c r="N119" s="146">
        <v>548</v>
      </c>
      <c r="O119" s="146">
        <v>9132</v>
      </c>
      <c r="P119" s="146">
        <v>100</v>
      </c>
      <c r="Q119" s="146">
        <v>25</v>
      </c>
      <c r="R119" s="99">
        <v>0.8089317360255972</v>
      </c>
      <c r="S119" s="99">
        <v>0.10850487147624294</v>
      </c>
      <c r="T119" s="99">
        <v>0.41835130270674026</v>
      </c>
      <c r="U119" s="99">
        <v>0.96092634346874495</v>
      </c>
      <c r="W119" s="146">
        <v>5.5678050454352359</v>
      </c>
      <c r="X119" s="147">
        <v>28624.792450900797</v>
      </c>
      <c r="Y119" s="147">
        <v>5.6455216593605844</v>
      </c>
      <c r="Z119" s="147">
        <v>29745.477206244774</v>
      </c>
      <c r="AA119" s="147">
        <v>7.7716613925348454E-2</v>
      </c>
      <c r="AB119" s="147">
        <v>1120.6847553439766</v>
      </c>
      <c r="AD119" s="161">
        <f t="shared" si="6"/>
        <v>305443.5102752134</v>
      </c>
      <c r="AE119" s="161">
        <f t="shared" si="11"/>
        <v>308985.82235539029</v>
      </c>
      <c r="AF119" s="161">
        <f t="shared" si="7"/>
        <v>3542.312080176931</v>
      </c>
      <c r="AH119" s="163">
        <f t="shared" si="8"/>
        <v>0</v>
      </c>
      <c r="AI119" s="163">
        <f t="shared" si="9"/>
        <v>1</v>
      </c>
      <c r="AJ119" s="163">
        <f t="shared" si="10"/>
        <v>1</v>
      </c>
      <c r="AL119" s="46">
        <v>380000</v>
      </c>
      <c r="AM119" s="46">
        <v>1E-3</v>
      </c>
      <c r="AN119" s="46">
        <v>0.999</v>
      </c>
      <c r="AO119" s="46">
        <v>0.999</v>
      </c>
    </row>
    <row r="120" spans="1:41" x14ac:dyDescent="0.25">
      <c r="A120" s="46">
        <v>115</v>
      </c>
      <c r="C120" s="99">
        <v>1.7841642009574783E-3</v>
      </c>
      <c r="D120" s="99">
        <v>1.5827933612021949E-2</v>
      </c>
      <c r="E120" s="99">
        <v>5.3281591285136987E-4</v>
      </c>
      <c r="F120" s="99">
        <v>0</v>
      </c>
      <c r="G120" s="99">
        <v>0.04</v>
      </c>
      <c r="H120" s="99">
        <v>3.7417663718882443E-2</v>
      </c>
      <c r="I120" s="99">
        <v>2.5496231708073913E-2</v>
      </c>
      <c r="J120" s="99">
        <v>7.1214038276825598E-3</v>
      </c>
      <c r="K120" s="99">
        <v>5.7682820038231775E-3</v>
      </c>
      <c r="L120" s="146">
        <v>92.438280187714923</v>
      </c>
      <c r="M120" s="146">
        <v>120</v>
      </c>
      <c r="N120" s="146">
        <v>548</v>
      </c>
      <c r="O120" s="146">
        <v>9132</v>
      </c>
      <c r="P120" s="146">
        <v>100</v>
      </c>
      <c r="Q120" s="146">
        <v>25</v>
      </c>
      <c r="R120" s="99">
        <v>0.73953748411421372</v>
      </c>
      <c r="S120" s="99">
        <v>0.63928914996484809</v>
      </c>
      <c r="T120" s="99">
        <v>0.1573633633164119</v>
      </c>
      <c r="U120" s="99">
        <v>7.0091251485538991E-2</v>
      </c>
      <c r="W120" s="146">
        <v>5.2172596158717885</v>
      </c>
      <c r="X120" s="147">
        <v>27419.194442182528</v>
      </c>
      <c r="Y120" s="147">
        <v>5.275085238666553</v>
      </c>
      <c r="Z120" s="147">
        <v>28441.469910647284</v>
      </c>
      <c r="AA120" s="147">
        <v>5.7825622794764442E-2</v>
      </c>
      <c r="AB120" s="147">
        <v>1022.2754684647552</v>
      </c>
      <c r="AD120" s="161">
        <f t="shared" si="6"/>
        <v>285616.38251012476</v>
      </c>
      <c r="AE120" s="161">
        <f t="shared" si="11"/>
        <v>288063.64440934593</v>
      </c>
      <c r="AF120" s="161">
        <f t="shared" si="7"/>
        <v>2447.2618992211114</v>
      </c>
      <c r="AH120" s="163">
        <f t="shared" si="8"/>
        <v>0</v>
      </c>
      <c r="AI120" s="163">
        <f t="shared" si="9"/>
        <v>1</v>
      </c>
      <c r="AJ120" s="163">
        <f t="shared" si="10"/>
        <v>1</v>
      </c>
      <c r="AL120" s="46">
        <v>385000</v>
      </c>
      <c r="AM120" s="46">
        <v>1E-3</v>
      </c>
      <c r="AN120" s="46">
        <v>0.999</v>
      </c>
      <c r="AO120" s="46">
        <v>0.999</v>
      </c>
    </row>
    <row r="121" spans="1:41" x14ac:dyDescent="0.25">
      <c r="A121" s="46">
        <v>116</v>
      </c>
      <c r="C121" s="99">
        <v>3.8203934735090428E-3</v>
      </c>
      <c r="D121" s="99">
        <v>1.3410456324969067E-2</v>
      </c>
      <c r="E121" s="99">
        <v>3.5135301256350449E-4</v>
      </c>
      <c r="F121" s="99">
        <v>0</v>
      </c>
      <c r="G121" s="99">
        <v>0.04</v>
      </c>
      <c r="H121" s="99">
        <v>3.7417663718882443E-2</v>
      </c>
      <c r="I121" s="99">
        <v>2.5496231708073913E-2</v>
      </c>
      <c r="J121" s="99">
        <v>7.1214038276825598E-3</v>
      </c>
      <c r="K121" s="99">
        <v>5.7682820038231775E-3</v>
      </c>
      <c r="L121" s="146">
        <v>92.438280187714923</v>
      </c>
      <c r="M121" s="146">
        <v>120</v>
      </c>
      <c r="N121" s="146">
        <v>548</v>
      </c>
      <c r="O121" s="146">
        <v>9132</v>
      </c>
      <c r="P121" s="146">
        <v>100</v>
      </c>
      <c r="Q121" s="146">
        <v>25</v>
      </c>
      <c r="R121" s="99">
        <v>0.8338763521147643</v>
      </c>
      <c r="S121" s="99">
        <v>9.1016398715913823E-3</v>
      </c>
      <c r="T121" s="99">
        <v>0.28140545690674351</v>
      </c>
      <c r="U121" s="99">
        <v>0.34674189453999171</v>
      </c>
      <c r="W121" s="146">
        <v>5.0096576135802886</v>
      </c>
      <c r="X121" s="147">
        <v>25673.41760692696</v>
      </c>
      <c r="Y121" s="147">
        <v>5.1551778857706845</v>
      </c>
      <c r="Z121" s="147">
        <v>27045.133334226124</v>
      </c>
      <c r="AA121" s="147">
        <v>0.14552027219039587</v>
      </c>
      <c r="AB121" s="147">
        <v>1371.7157272991644</v>
      </c>
      <c r="AD121" s="161">
        <f t="shared" si="6"/>
        <v>274906.0392078904</v>
      </c>
      <c r="AE121" s="161">
        <f t="shared" si="11"/>
        <v>282265.5398120149</v>
      </c>
      <c r="AF121" s="161">
        <f t="shared" si="7"/>
        <v>7359.500604124587</v>
      </c>
      <c r="AH121" s="163">
        <f t="shared" si="8"/>
        <v>0</v>
      </c>
      <c r="AI121" s="163">
        <f t="shared" si="9"/>
        <v>1</v>
      </c>
      <c r="AJ121" s="163">
        <f t="shared" si="10"/>
        <v>1</v>
      </c>
      <c r="AL121" s="46">
        <v>390000</v>
      </c>
      <c r="AM121" s="46">
        <v>1E-3</v>
      </c>
      <c r="AN121" s="46">
        <v>0.999</v>
      </c>
      <c r="AO121" s="46">
        <v>0.999</v>
      </c>
    </row>
    <row r="122" spans="1:41" x14ac:dyDescent="0.25">
      <c r="A122" s="46">
        <v>117</v>
      </c>
      <c r="C122" s="99">
        <v>1.7882191753726712E-3</v>
      </c>
      <c r="D122" s="99">
        <v>1.4944175371061297E-2</v>
      </c>
      <c r="E122" s="99">
        <v>9.7428465208881931E-5</v>
      </c>
      <c r="F122" s="99">
        <v>0</v>
      </c>
      <c r="G122" s="99">
        <v>0.04</v>
      </c>
      <c r="H122" s="99">
        <v>3.7417663718882443E-2</v>
      </c>
      <c r="I122" s="99">
        <v>2.5496231708073913E-2</v>
      </c>
      <c r="J122" s="99">
        <v>7.1214038276825598E-3</v>
      </c>
      <c r="K122" s="99">
        <v>5.7682820038231775E-3</v>
      </c>
      <c r="L122" s="146">
        <v>92.438280187714923</v>
      </c>
      <c r="M122" s="146">
        <v>120</v>
      </c>
      <c r="N122" s="146">
        <v>548</v>
      </c>
      <c r="O122" s="146">
        <v>9132</v>
      </c>
      <c r="P122" s="146">
        <v>100</v>
      </c>
      <c r="Q122" s="146">
        <v>25</v>
      </c>
      <c r="R122" s="99">
        <v>0.39791110237432503</v>
      </c>
      <c r="S122" s="99">
        <v>0.70177715343442626</v>
      </c>
      <c r="T122" s="99">
        <v>0.11987043635878458</v>
      </c>
      <c r="U122" s="99">
        <v>3.4774003653716533E-5</v>
      </c>
      <c r="W122" s="146">
        <v>3.1938208656439038</v>
      </c>
      <c r="X122" s="147">
        <v>28517.977147719761</v>
      </c>
      <c r="Y122" s="147">
        <v>3.241366273883334</v>
      </c>
      <c r="Z122" s="147">
        <v>29668.191480449033</v>
      </c>
      <c r="AA122" s="147">
        <v>4.7545408239430209E-2</v>
      </c>
      <c r="AB122" s="147">
        <v>1150.2143327292724</v>
      </c>
      <c r="AD122" s="161">
        <f t="shared" si="6"/>
        <v>163111.27479091447</v>
      </c>
      <c r="AE122" s="161">
        <f t="shared" si="11"/>
        <v>164813.78495255101</v>
      </c>
      <c r="AF122" s="161">
        <f t="shared" si="7"/>
        <v>1702.51016163654</v>
      </c>
      <c r="AH122" s="163">
        <f t="shared" si="8"/>
        <v>0</v>
      </c>
      <c r="AI122" s="163">
        <f t="shared" si="9"/>
        <v>1</v>
      </c>
      <c r="AJ122" s="163">
        <f t="shared" si="10"/>
        <v>1</v>
      </c>
      <c r="AL122" s="46">
        <v>395000</v>
      </c>
      <c r="AM122" s="46">
        <v>1E-3</v>
      </c>
      <c r="AN122" s="46">
        <v>0.999</v>
      </c>
      <c r="AO122" s="46">
        <v>0.999</v>
      </c>
    </row>
    <row r="123" spans="1:41" x14ac:dyDescent="0.25">
      <c r="A123" s="46">
        <v>118</v>
      </c>
      <c r="C123" s="99">
        <v>1.8355687436762995E-3</v>
      </c>
      <c r="D123" s="99">
        <v>1.3507082737227893E-2</v>
      </c>
      <c r="E123" s="99">
        <v>4.1713882444569737E-8</v>
      </c>
      <c r="F123" s="99">
        <v>0</v>
      </c>
      <c r="G123" s="99">
        <v>0.04</v>
      </c>
      <c r="H123" s="99">
        <v>3.7417663718882443E-2</v>
      </c>
      <c r="I123" s="99">
        <v>2.5496231708073913E-2</v>
      </c>
      <c r="J123" s="99">
        <v>7.1214038276825598E-3</v>
      </c>
      <c r="K123" s="99">
        <v>5.7682820038231775E-3</v>
      </c>
      <c r="L123" s="146">
        <v>92.438280187714923</v>
      </c>
      <c r="M123" s="146">
        <v>120</v>
      </c>
      <c r="N123" s="146">
        <v>548</v>
      </c>
      <c r="O123" s="146">
        <v>9132</v>
      </c>
      <c r="P123" s="146">
        <v>100</v>
      </c>
      <c r="Q123" s="146">
        <v>25</v>
      </c>
      <c r="R123" s="99">
        <v>0.44524031239705736</v>
      </c>
      <c r="S123" s="99">
        <v>0.91172589584393915</v>
      </c>
      <c r="T123" s="99">
        <v>0.8266177699655104</v>
      </c>
      <c r="U123" s="99">
        <v>0.83295150115062144</v>
      </c>
      <c r="W123" s="146">
        <v>3.723210352385188</v>
      </c>
      <c r="X123" s="147">
        <v>28730.255486471608</v>
      </c>
      <c r="Y123" s="147">
        <v>3.7832611722801661</v>
      </c>
      <c r="Z123" s="147">
        <v>29919.088751556901</v>
      </c>
      <c r="AA123" s="147">
        <v>6.0050819894978069E-2</v>
      </c>
      <c r="AB123" s="147">
        <v>1188.8332650852935</v>
      </c>
      <c r="AD123" s="161">
        <f t="shared" si="6"/>
        <v>194662.36565663968</v>
      </c>
      <c r="AE123" s="161">
        <f t="shared" si="11"/>
        <v>197076.58158525306</v>
      </c>
      <c r="AF123" s="161">
        <f t="shared" si="7"/>
        <v>2414.2159286133906</v>
      </c>
      <c r="AH123" s="163">
        <f t="shared" si="8"/>
        <v>0</v>
      </c>
      <c r="AI123" s="163">
        <f t="shared" si="9"/>
        <v>1</v>
      </c>
      <c r="AJ123" s="163">
        <f t="shared" si="10"/>
        <v>1</v>
      </c>
      <c r="AL123" s="46">
        <v>400000</v>
      </c>
      <c r="AM123" s="46">
        <v>1E-3</v>
      </c>
      <c r="AN123" s="46">
        <v>0.999</v>
      </c>
      <c r="AO123" s="46">
        <v>0.999</v>
      </c>
    </row>
    <row r="124" spans="1:41" x14ac:dyDescent="0.25">
      <c r="A124" s="46">
        <v>119</v>
      </c>
      <c r="C124" s="99">
        <v>4.1317034133309116E-3</v>
      </c>
      <c r="D124" s="99">
        <v>1.633696632352355E-2</v>
      </c>
      <c r="E124" s="99">
        <v>5.6616069638741326E-8</v>
      </c>
      <c r="F124" s="99">
        <v>0</v>
      </c>
      <c r="G124" s="99">
        <v>0.04</v>
      </c>
      <c r="H124" s="99">
        <v>3.7417663718882443E-2</v>
      </c>
      <c r="I124" s="99">
        <v>2.5496231708073913E-2</v>
      </c>
      <c r="J124" s="99">
        <v>7.1214038276825598E-3</v>
      </c>
      <c r="K124" s="99">
        <v>5.7682820038231775E-3</v>
      </c>
      <c r="L124" s="146">
        <v>92.438280187714923</v>
      </c>
      <c r="M124" s="146">
        <v>120</v>
      </c>
      <c r="N124" s="146">
        <v>548</v>
      </c>
      <c r="O124" s="146">
        <v>9132</v>
      </c>
      <c r="P124" s="146">
        <v>100</v>
      </c>
      <c r="Q124" s="146">
        <v>25</v>
      </c>
      <c r="R124" s="99">
        <v>0.4705270398860964</v>
      </c>
      <c r="S124" s="99">
        <v>0.93369328797404316</v>
      </c>
      <c r="T124" s="99">
        <v>0.98209061983731938</v>
      </c>
      <c r="U124" s="99">
        <v>0.87447870237239078</v>
      </c>
      <c r="W124" s="146">
        <v>3.5281940250631498</v>
      </c>
      <c r="X124" s="147">
        <v>26153.175044922933</v>
      </c>
      <c r="Y124" s="147">
        <v>3.6480712509862694</v>
      </c>
      <c r="Z124" s="147">
        <v>27668.300583035307</v>
      </c>
      <c r="AA124" s="147">
        <v>0.11987722592311956</v>
      </c>
      <c r="AB124" s="147">
        <v>1515.1255381123738</v>
      </c>
      <c r="AD124" s="161">
        <f t="shared" si="6"/>
        <v>185538.46645886605</v>
      </c>
      <c r="AE124" s="161">
        <f t="shared" si="11"/>
        <v>191215.97447614087</v>
      </c>
      <c r="AF124" s="161">
        <f t="shared" si="7"/>
        <v>5677.5080172747994</v>
      </c>
      <c r="AH124" s="163">
        <f t="shared" si="8"/>
        <v>0</v>
      </c>
      <c r="AI124" s="163">
        <f t="shared" si="9"/>
        <v>1</v>
      </c>
      <c r="AJ124" s="163">
        <f t="shared" si="10"/>
        <v>1</v>
      </c>
      <c r="AL124" s="46">
        <v>405000</v>
      </c>
      <c r="AM124" s="46">
        <v>1E-3</v>
      </c>
      <c r="AN124" s="46">
        <v>0.999</v>
      </c>
      <c r="AO124" s="46">
        <v>0.999</v>
      </c>
    </row>
    <row r="125" spans="1:41" x14ac:dyDescent="0.25">
      <c r="A125" s="46">
        <v>120</v>
      </c>
      <c r="C125" s="99">
        <v>6.8684154402977673E-4</v>
      </c>
      <c r="D125" s="99">
        <v>1.1064401348364674E-2</v>
      </c>
      <c r="E125" s="99">
        <v>9.6078057606030498E-5</v>
      </c>
      <c r="F125" s="99">
        <v>0</v>
      </c>
      <c r="G125" s="99">
        <v>0.04</v>
      </c>
      <c r="H125" s="99">
        <v>3.7417663718882443E-2</v>
      </c>
      <c r="I125" s="99">
        <v>2.5496231708073913E-2</v>
      </c>
      <c r="J125" s="99">
        <v>7.1214038276825598E-3</v>
      </c>
      <c r="K125" s="99">
        <v>5.7682820038231775E-3</v>
      </c>
      <c r="L125" s="146">
        <v>92.438280187714923</v>
      </c>
      <c r="M125" s="146">
        <v>120</v>
      </c>
      <c r="N125" s="146">
        <v>548</v>
      </c>
      <c r="O125" s="146">
        <v>9132</v>
      </c>
      <c r="P125" s="146">
        <v>100</v>
      </c>
      <c r="Q125" s="146">
        <v>25</v>
      </c>
      <c r="R125" s="99">
        <v>0.76954177162520265</v>
      </c>
      <c r="S125" s="99">
        <v>0.66707818754094705</v>
      </c>
      <c r="T125" s="99">
        <v>0.82357396873045841</v>
      </c>
      <c r="U125" s="99">
        <v>9.3310866456603825E-4</v>
      </c>
      <c r="W125" s="146">
        <v>5.9965069304500656</v>
      </c>
      <c r="X125" s="147">
        <v>29945.079284960291</v>
      </c>
      <c r="Y125" s="147">
        <v>6.0297212189904696</v>
      </c>
      <c r="Z125" s="147">
        <v>30889.088380371184</v>
      </c>
      <c r="AA125" s="147">
        <v>3.3214288540404091E-2</v>
      </c>
      <c r="AB125" s="147">
        <v>944.00909541089277</v>
      </c>
      <c r="AD125" s="161">
        <f t="shared" si="6"/>
        <v>329845.33654204366</v>
      </c>
      <c r="AE125" s="161">
        <f t="shared" si="11"/>
        <v>330894.18475905701</v>
      </c>
      <c r="AF125" s="161">
        <f t="shared" si="7"/>
        <v>1048.8482170133527</v>
      </c>
      <c r="AH125" s="163">
        <f t="shared" si="8"/>
        <v>0</v>
      </c>
      <c r="AI125" s="163">
        <f t="shared" si="9"/>
        <v>1</v>
      </c>
      <c r="AJ125" s="163">
        <f t="shared" si="10"/>
        <v>1</v>
      </c>
      <c r="AL125" s="46">
        <v>410000</v>
      </c>
      <c r="AM125" s="46">
        <v>1E-3</v>
      </c>
      <c r="AN125" s="46">
        <v>0.999</v>
      </c>
      <c r="AO125" s="46">
        <v>0.999</v>
      </c>
    </row>
    <row r="126" spans="1:41" x14ac:dyDescent="0.25">
      <c r="A126" s="46">
        <v>121</v>
      </c>
      <c r="C126" s="99">
        <v>1.2216994206574105E-3</v>
      </c>
      <c r="D126" s="99">
        <v>8.8846159635030623E-3</v>
      </c>
      <c r="E126" s="99">
        <v>9.1624077787453337E-6</v>
      </c>
      <c r="F126" s="99">
        <v>0</v>
      </c>
      <c r="G126" s="99">
        <v>0.04</v>
      </c>
      <c r="H126" s="99">
        <v>3.7417663718882443E-2</v>
      </c>
      <c r="I126" s="99">
        <v>2.5496231708073913E-2</v>
      </c>
      <c r="J126" s="99">
        <v>7.1214038276825598E-3</v>
      </c>
      <c r="K126" s="99">
        <v>5.7682820038231775E-3</v>
      </c>
      <c r="L126" s="146">
        <v>92.438280187714923</v>
      </c>
      <c r="M126" s="146">
        <v>120</v>
      </c>
      <c r="N126" s="146">
        <v>548</v>
      </c>
      <c r="O126" s="146">
        <v>9132</v>
      </c>
      <c r="P126" s="146">
        <v>100</v>
      </c>
      <c r="Q126" s="146">
        <v>25</v>
      </c>
      <c r="R126" s="99">
        <v>0.82651762137131346</v>
      </c>
      <c r="S126" s="99">
        <v>0.99990743607436428</v>
      </c>
      <c r="T126" s="99">
        <v>0.93752984346142176</v>
      </c>
      <c r="U126" s="99">
        <v>5.4869817359726548E-2</v>
      </c>
      <c r="W126" s="146">
        <v>6.5546373563391356</v>
      </c>
      <c r="X126" s="147">
        <v>29511.401650736723</v>
      </c>
      <c r="Y126" s="147">
        <v>6.6267258387961743</v>
      </c>
      <c r="Z126" s="147">
        <v>30588.15380745838</v>
      </c>
      <c r="AA126" s="147">
        <v>7.2088482457038694E-2</v>
      </c>
      <c r="AB126" s="147">
        <v>1076.7521567216572</v>
      </c>
      <c r="AD126" s="161">
        <f t="shared" si="6"/>
        <v>363766.83972961141</v>
      </c>
      <c r="AE126" s="161">
        <f t="shared" si="11"/>
        <v>367015.39652031206</v>
      </c>
      <c r="AF126" s="161">
        <f t="shared" si="7"/>
        <v>3248.5567907006644</v>
      </c>
      <c r="AH126" s="163">
        <f t="shared" si="8"/>
        <v>0</v>
      </c>
      <c r="AI126" s="163">
        <f t="shared" si="9"/>
        <v>1</v>
      </c>
      <c r="AJ126" s="163">
        <f t="shared" si="10"/>
        <v>1</v>
      </c>
      <c r="AL126" s="46">
        <v>415000</v>
      </c>
      <c r="AM126" s="46">
        <v>1E-3</v>
      </c>
      <c r="AN126" s="46">
        <v>0.999</v>
      </c>
      <c r="AO126" s="46">
        <v>0.999</v>
      </c>
    </row>
    <row r="127" spans="1:41" x14ac:dyDescent="0.25">
      <c r="A127" s="46">
        <v>122</v>
      </c>
      <c r="C127" s="99">
        <v>1.5179741512218595E-3</v>
      </c>
      <c r="D127" s="99">
        <v>1.056303239974883E-2</v>
      </c>
      <c r="E127" s="99">
        <v>2.5016672550527499E-5</v>
      </c>
      <c r="F127" s="99">
        <v>0</v>
      </c>
      <c r="G127" s="99">
        <v>0.04</v>
      </c>
      <c r="H127" s="99">
        <v>3.7417663718882443E-2</v>
      </c>
      <c r="I127" s="99">
        <v>2.5496231708073913E-2</v>
      </c>
      <c r="J127" s="99">
        <v>7.1214038276825598E-3</v>
      </c>
      <c r="K127" s="99">
        <v>5.7682820038231775E-3</v>
      </c>
      <c r="L127" s="146">
        <v>92.438280187714923</v>
      </c>
      <c r="M127" s="146">
        <v>120</v>
      </c>
      <c r="N127" s="146">
        <v>548</v>
      </c>
      <c r="O127" s="146">
        <v>9132</v>
      </c>
      <c r="P127" s="146">
        <v>100</v>
      </c>
      <c r="Q127" s="146">
        <v>25</v>
      </c>
      <c r="R127" s="99">
        <v>0.70436122496117859</v>
      </c>
      <c r="S127" s="99">
        <v>0.1099915624216553</v>
      </c>
      <c r="T127" s="99">
        <v>0.86390746132434426</v>
      </c>
      <c r="U127" s="99">
        <v>0.88413630808263455</v>
      </c>
      <c r="W127" s="146">
        <v>4.9546854171822865</v>
      </c>
      <c r="X127" s="147">
        <v>29079.916877936434</v>
      </c>
      <c r="Y127" s="147">
        <v>5.0223494820170513</v>
      </c>
      <c r="Z127" s="147">
        <v>30206.08243005917</v>
      </c>
      <c r="AA127" s="147">
        <v>6.7664064834764837E-2</v>
      </c>
      <c r="AB127" s="147">
        <v>1126.1655521227367</v>
      </c>
      <c r="AD127" s="161">
        <f t="shared" si="6"/>
        <v>268201.20815300074</v>
      </c>
      <c r="AE127" s="161">
        <f t="shared" si="11"/>
        <v>271134.88649096392</v>
      </c>
      <c r="AF127" s="161">
        <f t="shared" si="7"/>
        <v>2933.6783379631534</v>
      </c>
      <c r="AH127" s="163">
        <f t="shared" si="8"/>
        <v>0</v>
      </c>
      <c r="AI127" s="163">
        <f t="shared" si="9"/>
        <v>1</v>
      </c>
      <c r="AJ127" s="163">
        <f t="shared" si="10"/>
        <v>1</v>
      </c>
      <c r="AL127" s="46">
        <v>420000</v>
      </c>
      <c r="AM127" s="46">
        <v>1E-3</v>
      </c>
      <c r="AN127" s="46">
        <v>0.999</v>
      </c>
      <c r="AO127" s="46">
        <v>0.999</v>
      </c>
    </row>
    <row r="128" spans="1:41" x14ac:dyDescent="0.25">
      <c r="A128" s="46">
        <v>123</v>
      </c>
      <c r="C128" s="99">
        <v>3.1959218613721863E-3</v>
      </c>
      <c r="D128" s="99">
        <v>1.1026481726945122E-2</v>
      </c>
      <c r="E128" s="99">
        <v>1.0244916558366235E-4</v>
      </c>
      <c r="F128" s="99">
        <v>0</v>
      </c>
      <c r="G128" s="99">
        <v>0.04</v>
      </c>
      <c r="H128" s="99">
        <v>3.7417663718882443E-2</v>
      </c>
      <c r="I128" s="99">
        <v>2.5496231708073913E-2</v>
      </c>
      <c r="J128" s="99">
        <v>7.1214038276825598E-3</v>
      </c>
      <c r="K128" s="99">
        <v>5.7682820038231775E-3</v>
      </c>
      <c r="L128" s="146">
        <v>92.438280187714923</v>
      </c>
      <c r="M128" s="146">
        <v>120</v>
      </c>
      <c r="N128" s="146">
        <v>548</v>
      </c>
      <c r="O128" s="146">
        <v>9132</v>
      </c>
      <c r="P128" s="146">
        <v>100</v>
      </c>
      <c r="Q128" s="146">
        <v>25</v>
      </c>
      <c r="R128" s="99">
        <v>0.62490893497607236</v>
      </c>
      <c r="S128" s="99">
        <v>0.99458682261753462</v>
      </c>
      <c r="T128" s="99">
        <v>2.4562554506336362E-2</v>
      </c>
      <c r="U128" s="99">
        <v>0.60066802069985936</v>
      </c>
      <c r="W128" s="146">
        <v>4.6408604225147787</v>
      </c>
      <c r="X128" s="147">
        <v>26930.755130502894</v>
      </c>
      <c r="Y128" s="147">
        <v>4.7623483886569629</v>
      </c>
      <c r="Z128" s="147">
        <v>28297.400669241364</v>
      </c>
      <c r="AA128" s="147">
        <v>0.12148796614218416</v>
      </c>
      <c r="AB128" s="147">
        <v>1366.6455387384703</v>
      </c>
      <c r="AD128" s="161">
        <f t="shared" si="6"/>
        <v>251520.87022038383</v>
      </c>
      <c r="AE128" s="161">
        <f t="shared" si="11"/>
        <v>257443.50265017644</v>
      </c>
      <c r="AF128" s="161">
        <f t="shared" si="7"/>
        <v>5922.6324297925794</v>
      </c>
      <c r="AH128" s="163">
        <f t="shared" si="8"/>
        <v>0</v>
      </c>
      <c r="AI128" s="163">
        <f t="shared" si="9"/>
        <v>1</v>
      </c>
      <c r="AJ128" s="163">
        <f t="shared" si="10"/>
        <v>1</v>
      </c>
      <c r="AL128" s="46">
        <v>425000</v>
      </c>
      <c r="AM128" s="46">
        <v>1E-3</v>
      </c>
      <c r="AN128" s="46">
        <v>0.999</v>
      </c>
      <c r="AO128" s="46">
        <v>0.999</v>
      </c>
    </row>
    <row r="129" spans="1:41" x14ac:dyDescent="0.25">
      <c r="A129" s="46">
        <v>124</v>
      </c>
      <c r="C129" s="99">
        <v>1.4740867774434908E-3</v>
      </c>
      <c r="D129" s="99">
        <v>1.0610501939290445E-2</v>
      </c>
      <c r="E129" s="99">
        <v>1.0585359274173367E-4</v>
      </c>
      <c r="F129" s="99">
        <v>0</v>
      </c>
      <c r="G129" s="99">
        <v>0.04</v>
      </c>
      <c r="H129" s="99">
        <v>3.7417663718882443E-2</v>
      </c>
      <c r="I129" s="99">
        <v>2.5496231708073913E-2</v>
      </c>
      <c r="J129" s="99">
        <v>7.1214038276825598E-3</v>
      </c>
      <c r="K129" s="99">
        <v>5.7682820038231775E-3</v>
      </c>
      <c r="L129" s="146">
        <v>92.438280187714923</v>
      </c>
      <c r="M129" s="146">
        <v>120</v>
      </c>
      <c r="N129" s="146">
        <v>548</v>
      </c>
      <c r="O129" s="146">
        <v>9132</v>
      </c>
      <c r="P129" s="146">
        <v>100</v>
      </c>
      <c r="Q129" s="146">
        <v>25</v>
      </c>
      <c r="R129" s="99">
        <v>0.42080095763067354</v>
      </c>
      <c r="S129" s="99">
        <v>0.99945296766518488</v>
      </c>
      <c r="T129" s="99">
        <v>0.74888181237982998</v>
      </c>
      <c r="U129" s="99">
        <v>0.42412853725616495</v>
      </c>
      <c r="W129" s="146">
        <v>3.6402624699685244</v>
      </c>
      <c r="X129" s="147">
        <v>28917.576239773694</v>
      </c>
      <c r="Y129" s="147">
        <v>3.684100991202413</v>
      </c>
      <c r="Z129" s="147">
        <v>30011.011271049141</v>
      </c>
      <c r="AA129" s="147">
        <v>4.3838521233888539E-2</v>
      </c>
      <c r="AB129" s="147">
        <v>1093.4350312754468</v>
      </c>
      <c r="AD129" s="161">
        <f t="shared" si="6"/>
        <v>189498.17195833777</v>
      </c>
      <c r="AE129" s="161">
        <f t="shared" si="11"/>
        <v>191035.04820109563</v>
      </c>
      <c r="AF129" s="161">
        <f t="shared" si="7"/>
        <v>1536.8762427578654</v>
      </c>
      <c r="AH129" s="163">
        <f t="shared" si="8"/>
        <v>0</v>
      </c>
      <c r="AI129" s="163">
        <f t="shared" si="9"/>
        <v>1</v>
      </c>
      <c r="AJ129" s="163">
        <f t="shared" si="10"/>
        <v>1</v>
      </c>
      <c r="AL129" s="46">
        <v>430000</v>
      </c>
      <c r="AM129" s="46">
        <v>1E-3</v>
      </c>
      <c r="AN129" s="46">
        <v>0.999</v>
      </c>
      <c r="AO129" s="46">
        <v>0.999</v>
      </c>
    </row>
    <row r="130" spans="1:41" x14ac:dyDescent="0.25">
      <c r="A130" s="46">
        <v>125</v>
      </c>
      <c r="C130" s="99">
        <v>1.5754032928984943E-3</v>
      </c>
      <c r="D130" s="99">
        <v>1.2391095085511394E-2</v>
      </c>
      <c r="E130" s="99">
        <v>3.4114311494481964E-4</v>
      </c>
      <c r="F130" s="99">
        <v>0</v>
      </c>
      <c r="G130" s="99">
        <v>0.04</v>
      </c>
      <c r="H130" s="99">
        <v>3.7417663718882443E-2</v>
      </c>
      <c r="I130" s="99">
        <v>2.5496231708073913E-2</v>
      </c>
      <c r="J130" s="99">
        <v>7.1214038276825598E-3</v>
      </c>
      <c r="K130" s="99">
        <v>5.7682820038231775E-3</v>
      </c>
      <c r="L130" s="146">
        <v>92.438280187714923</v>
      </c>
      <c r="M130" s="146">
        <v>120</v>
      </c>
      <c r="N130" s="146">
        <v>548</v>
      </c>
      <c r="O130" s="146">
        <v>9132</v>
      </c>
      <c r="P130" s="146">
        <v>100</v>
      </c>
      <c r="Q130" s="146">
        <v>25</v>
      </c>
      <c r="R130" s="99">
        <v>0.74380000321991613</v>
      </c>
      <c r="S130" s="99">
        <v>0.9441646530341774</v>
      </c>
      <c r="T130" s="99">
        <v>5.559001468549802E-2</v>
      </c>
      <c r="U130" s="99">
        <v>1.3160181713966915E-6</v>
      </c>
      <c r="W130" s="146">
        <v>5.6206872770124638</v>
      </c>
      <c r="X130" s="147">
        <v>28167.83690878702</v>
      </c>
      <c r="Y130" s="147">
        <v>5.6823173706885379</v>
      </c>
      <c r="Z130" s="147">
        <v>29209.172514941944</v>
      </c>
      <c r="AA130" s="147">
        <v>6.1630093676074083E-2</v>
      </c>
      <c r="AB130" s="147">
        <v>1041.3356061549239</v>
      </c>
      <c r="AD130" s="161">
        <f t="shared" si="6"/>
        <v>309073.39971196081</v>
      </c>
      <c r="AE130" s="161">
        <f t="shared" si="11"/>
        <v>311729.86972637032</v>
      </c>
      <c r="AF130" s="161">
        <f t="shared" si="7"/>
        <v>2656.4700144095209</v>
      </c>
      <c r="AH130" s="163">
        <f t="shared" si="8"/>
        <v>0</v>
      </c>
      <c r="AI130" s="163">
        <f t="shared" si="9"/>
        <v>1</v>
      </c>
      <c r="AJ130" s="163">
        <f t="shared" si="10"/>
        <v>1</v>
      </c>
      <c r="AL130" s="46">
        <v>435000</v>
      </c>
      <c r="AM130" s="46">
        <v>1E-3</v>
      </c>
      <c r="AN130" s="46">
        <v>0.999</v>
      </c>
      <c r="AO130" s="46">
        <v>0.999</v>
      </c>
    </row>
    <row r="131" spans="1:41" x14ac:dyDescent="0.25">
      <c r="A131" s="46">
        <v>126</v>
      </c>
      <c r="C131" s="99">
        <v>6.2646035936108069E-3</v>
      </c>
      <c r="D131" s="99">
        <v>1.4299879851304764E-2</v>
      </c>
      <c r="E131" s="99">
        <v>2.2664383397053012E-4</v>
      </c>
      <c r="F131" s="99">
        <v>0</v>
      </c>
      <c r="G131" s="99">
        <v>0.04</v>
      </c>
      <c r="H131" s="99">
        <v>3.7417663718882443E-2</v>
      </c>
      <c r="I131" s="99">
        <v>2.5496231708073913E-2</v>
      </c>
      <c r="J131" s="99">
        <v>7.1214038276825598E-3</v>
      </c>
      <c r="K131" s="99">
        <v>5.7682820038231775E-3</v>
      </c>
      <c r="L131" s="146">
        <v>92.438280187714923</v>
      </c>
      <c r="M131" s="146">
        <v>120</v>
      </c>
      <c r="N131" s="146">
        <v>548</v>
      </c>
      <c r="O131" s="146">
        <v>9132</v>
      </c>
      <c r="P131" s="146">
        <v>100</v>
      </c>
      <c r="Q131" s="146">
        <v>25</v>
      </c>
      <c r="R131" s="99">
        <v>0.63516903600670804</v>
      </c>
      <c r="S131" s="99">
        <v>0.19517412721529781</v>
      </c>
      <c r="T131" s="99">
        <v>0.4729574037570824</v>
      </c>
      <c r="U131" s="99">
        <v>0.44343698026420131</v>
      </c>
      <c r="W131" s="146">
        <v>3.6081247879699507</v>
      </c>
      <c r="X131" s="147">
        <v>23670.555068206784</v>
      </c>
      <c r="Y131" s="147">
        <v>3.7773524778966743</v>
      </c>
      <c r="Z131" s="147">
        <v>25327.147588008313</v>
      </c>
      <c r="AA131" s="147">
        <v>0.16922768992672355</v>
      </c>
      <c r="AB131" s="147">
        <v>1656.5925198015284</v>
      </c>
      <c r="AD131" s="161">
        <f t="shared" si="6"/>
        <v>192816.93220999028</v>
      </c>
      <c r="AE131" s="161">
        <f t="shared" si="11"/>
        <v>201314.00108579214</v>
      </c>
      <c r="AF131" s="161">
        <f t="shared" si="7"/>
        <v>8497.0688758018841</v>
      </c>
      <c r="AH131" s="163">
        <f t="shared" si="8"/>
        <v>0</v>
      </c>
      <c r="AI131" s="163">
        <f t="shared" si="9"/>
        <v>1</v>
      </c>
      <c r="AJ131" s="163">
        <f t="shared" si="10"/>
        <v>1</v>
      </c>
      <c r="AL131" s="46">
        <v>440000</v>
      </c>
      <c r="AM131" s="46">
        <v>0</v>
      </c>
      <c r="AN131" s="46">
        <v>1</v>
      </c>
      <c r="AO131" s="46">
        <v>1</v>
      </c>
    </row>
    <row r="132" spans="1:41" x14ac:dyDescent="0.25">
      <c r="A132" s="46">
        <v>127</v>
      </c>
      <c r="C132" s="99">
        <v>2.55226906763939E-3</v>
      </c>
      <c r="D132" s="99">
        <v>1.6762638762388038E-2</v>
      </c>
      <c r="E132" s="99">
        <v>3.6577857819874993E-4</v>
      </c>
      <c r="F132" s="99">
        <v>0</v>
      </c>
      <c r="G132" s="99">
        <v>0.04</v>
      </c>
      <c r="H132" s="99">
        <v>3.7417663718882443E-2</v>
      </c>
      <c r="I132" s="99">
        <v>2.5496231708073913E-2</v>
      </c>
      <c r="J132" s="99">
        <v>7.1214038276825598E-3</v>
      </c>
      <c r="K132" s="99">
        <v>5.7682820038231775E-3</v>
      </c>
      <c r="L132" s="146">
        <v>92.438280187714923</v>
      </c>
      <c r="M132" s="146">
        <v>120</v>
      </c>
      <c r="N132" s="146">
        <v>548</v>
      </c>
      <c r="O132" s="146">
        <v>9132</v>
      </c>
      <c r="P132" s="146">
        <v>100</v>
      </c>
      <c r="Q132" s="146">
        <v>25</v>
      </c>
      <c r="R132" s="99">
        <v>0.87071442395587473</v>
      </c>
      <c r="S132" s="99">
        <v>1.8362055408878562E-2</v>
      </c>
      <c r="T132" s="99">
        <v>9.2019185485737412E-4</v>
      </c>
      <c r="U132" s="99">
        <v>0.15308137376820163</v>
      </c>
      <c r="W132" s="146">
        <v>5.5169314457896883</v>
      </c>
      <c r="X132" s="147">
        <v>26949.109367310652</v>
      </c>
      <c r="Y132" s="147">
        <v>5.6224444257478288</v>
      </c>
      <c r="Z132" s="147">
        <v>28142.002272657483</v>
      </c>
      <c r="AA132" s="147">
        <v>0.10551297995814046</v>
      </c>
      <c r="AB132" s="147">
        <v>1192.892905346831</v>
      </c>
      <c r="AD132" s="161">
        <f t="shared" si="6"/>
        <v>304066.77738007065</v>
      </c>
      <c r="AE132" s="161">
        <f t="shared" si="11"/>
        <v>309204.66327221226</v>
      </c>
      <c r="AF132" s="161">
        <f t="shared" si="7"/>
        <v>5137.8858921415967</v>
      </c>
      <c r="AH132" s="163">
        <f t="shared" si="8"/>
        <v>0</v>
      </c>
      <c r="AI132" s="163">
        <f t="shared" si="9"/>
        <v>1</v>
      </c>
      <c r="AJ132" s="163">
        <f t="shared" si="10"/>
        <v>1</v>
      </c>
      <c r="AL132" s="46">
        <v>445000</v>
      </c>
      <c r="AM132" s="46">
        <v>0</v>
      </c>
      <c r="AN132" s="46">
        <v>1</v>
      </c>
      <c r="AO132" s="46">
        <v>1</v>
      </c>
    </row>
    <row r="133" spans="1:41" x14ac:dyDescent="0.25">
      <c r="A133" s="46">
        <v>128</v>
      </c>
      <c r="C133" s="99">
        <v>3.8086909817977022E-3</v>
      </c>
      <c r="D133" s="99">
        <v>1.2580376004439398E-2</v>
      </c>
      <c r="E133" s="99">
        <v>1.1984242471294407E-5</v>
      </c>
      <c r="F133" s="99">
        <v>0</v>
      </c>
      <c r="G133" s="99">
        <v>0.04</v>
      </c>
      <c r="H133" s="99">
        <v>3.7417663718882443E-2</v>
      </c>
      <c r="I133" s="99">
        <v>2.5496231708073913E-2</v>
      </c>
      <c r="J133" s="99">
        <v>7.1214038276825598E-3</v>
      </c>
      <c r="K133" s="99">
        <v>5.7682820038231775E-3</v>
      </c>
      <c r="L133" s="146">
        <v>92.438280187714923</v>
      </c>
      <c r="M133" s="146">
        <v>120</v>
      </c>
      <c r="N133" s="146">
        <v>548</v>
      </c>
      <c r="O133" s="146">
        <v>9132</v>
      </c>
      <c r="P133" s="146">
        <v>100</v>
      </c>
      <c r="Q133" s="146">
        <v>25</v>
      </c>
      <c r="R133" s="99">
        <v>0.82156335985378948</v>
      </c>
      <c r="S133" s="99">
        <v>0.75998724570576648</v>
      </c>
      <c r="T133" s="99">
        <v>0.9658776236470018</v>
      </c>
      <c r="U133" s="99">
        <v>3.7856918607474943E-5</v>
      </c>
      <c r="W133" s="146">
        <v>5.6219370511146636</v>
      </c>
      <c r="X133" s="147">
        <v>26487.146060576892</v>
      </c>
      <c r="Y133" s="147">
        <v>5.800489972207024</v>
      </c>
      <c r="Z133" s="147">
        <v>27961.265956672582</v>
      </c>
      <c r="AA133" s="147">
        <v>0.17855292109236043</v>
      </c>
      <c r="AB133" s="147">
        <v>1474.1198960956899</v>
      </c>
      <c r="AD133" s="161">
        <f t="shared" si="6"/>
        <v>310829.07700630289</v>
      </c>
      <c r="AE133" s="161">
        <f t="shared" si="11"/>
        <v>320068.13237574883</v>
      </c>
      <c r="AF133" s="161">
        <f t="shared" si="7"/>
        <v>9239.0553694459359</v>
      </c>
      <c r="AH133" s="163">
        <f t="shared" si="8"/>
        <v>0</v>
      </c>
      <c r="AI133" s="163">
        <f t="shared" si="9"/>
        <v>1</v>
      </c>
      <c r="AJ133" s="163">
        <f t="shared" si="10"/>
        <v>1</v>
      </c>
      <c r="AL133" s="46">
        <v>450000</v>
      </c>
      <c r="AM133" s="46">
        <v>0</v>
      </c>
      <c r="AN133" s="46">
        <v>1</v>
      </c>
      <c r="AO133" s="46">
        <v>1</v>
      </c>
    </row>
    <row r="134" spans="1:41" x14ac:dyDescent="0.25">
      <c r="A134" s="46">
        <v>129</v>
      </c>
      <c r="C134" s="99">
        <v>1.7247191242294197E-3</v>
      </c>
      <c r="D134" s="99">
        <v>1.2668503558738164E-2</v>
      </c>
      <c r="E134" s="99">
        <v>2.6904085061574268E-4</v>
      </c>
      <c r="F134" s="99">
        <v>0</v>
      </c>
      <c r="G134" s="99">
        <v>0.04</v>
      </c>
      <c r="H134" s="99">
        <v>3.7417663718882443E-2</v>
      </c>
      <c r="I134" s="99">
        <v>2.5496231708073913E-2</v>
      </c>
      <c r="J134" s="99">
        <v>7.1214038276825598E-3</v>
      </c>
      <c r="K134" s="99">
        <v>5.7682820038231775E-3</v>
      </c>
      <c r="L134" s="146">
        <v>92.438280187714923</v>
      </c>
      <c r="M134" s="146">
        <v>120</v>
      </c>
      <c r="N134" s="146">
        <v>548</v>
      </c>
      <c r="O134" s="146">
        <v>9132</v>
      </c>
      <c r="P134" s="146">
        <v>100</v>
      </c>
      <c r="Q134" s="146">
        <v>25</v>
      </c>
      <c r="R134" s="99">
        <v>0.64602821634292529</v>
      </c>
      <c r="S134" s="99">
        <v>0.993544101915806</v>
      </c>
      <c r="T134" s="99">
        <v>0.99990993915399329</v>
      </c>
      <c r="U134" s="99">
        <v>2.3524127549154638E-3</v>
      </c>
      <c r="W134" s="146">
        <v>5.0241217913260172</v>
      </c>
      <c r="X134" s="147">
        <v>28170.646270793739</v>
      </c>
      <c r="Y134" s="147">
        <v>5.0885801094900494</v>
      </c>
      <c r="Z134" s="147">
        <v>29259.119248414754</v>
      </c>
      <c r="AA134" s="147">
        <v>6.4458318164032136E-2</v>
      </c>
      <c r="AB134" s="147">
        <v>1088.4729776210152</v>
      </c>
      <c r="AD134" s="161">
        <f t="shared" ref="AD134:AD197" si="12">W134*cRatio-X134</f>
        <v>273276.66120876727</v>
      </c>
      <c r="AE134" s="161">
        <f t="shared" si="11"/>
        <v>276055.68732098822</v>
      </c>
      <c r="AF134" s="161">
        <f t="shared" si="7"/>
        <v>2779.0261122209131</v>
      </c>
      <c r="AH134" s="163">
        <f t="shared" si="8"/>
        <v>0</v>
      </c>
      <c r="AI134" s="163">
        <f t="shared" si="9"/>
        <v>1</v>
      </c>
      <c r="AJ134" s="163">
        <f t="shared" si="10"/>
        <v>1</v>
      </c>
      <c r="AL134" s="46">
        <v>455000</v>
      </c>
      <c r="AM134" s="46">
        <v>0</v>
      </c>
      <c r="AN134" s="46">
        <v>1</v>
      </c>
      <c r="AO134" s="46">
        <v>1</v>
      </c>
    </row>
    <row r="135" spans="1:41" x14ac:dyDescent="0.25">
      <c r="A135" s="46">
        <v>130</v>
      </c>
      <c r="C135" s="99">
        <v>1.0894313175865403E-3</v>
      </c>
      <c r="D135" s="99">
        <v>9.9806822423182413E-3</v>
      </c>
      <c r="E135" s="99">
        <v>5.2177522654530934E-5</v>
      </c>
      <c r="F135" s="99">
        <v>0</v>
      </c>
      <c r="G135" s="99">
        <v>0.04</v>
      </c>
      <c r="H135" s="99">
        <v>3.7417663718882443E-2</v>
      </c>
      <c r="I135" s="99">
        <v>2.5496231708073913E-2</v>
      </c>
      <c r="J135" s="99">
        <v>7.1214038276825598E-3</v>
      </c>
      <c r="K135" s="99">
        <v>5.7682820038231775E-3</v>
      </c>
      <c r="L135" s="146">
        <v>92.438280187714923</v>
      </c>
      <c r="M135" s="146">
        <v>120</v>
      </c>
      <c r="N135" s="146">
        <v>548</v>
      </c>
      <c r="O135" s="146">
        <v>9132</v>
      </c>
      <c r="P135" s="146">
        <v>100</v>
      </c>
      <c r="Q135" s="146">
        <v>25</v>
      </c>
      <c r="R135" s="99">
        <v>0.68315968949777706</v>
      </c>
      <c r="S135" s="99">
        <v>1.7596277910571841E-2</v>
      </c>
      <c r="T135" s="99">
        <v>0.38147462234684487</v>
      </c>
      <c r="U135" s="99">
        <v>2.4343484641662746E-14</v>
      </c>
      <c r="W135" s="146">
        <v>4.8007087693600701</v>
      </c>
      <c r="X135" s="147">
        <v>29552.575752549976</v>
      </c>
      <c r="Y135" s="147">
        <v>4.8474584991642038</v>
      </c>
      <c r="Z135" s="147">
        <v>30590.498331943651</v>
      </c>
      <c r="AA135" s="147">
        <v>4.6749729804133722E-2</v>
      </c>
      <c r="AB135" s="147">
        <v>1037.9225793936748</v>
      </c>
      <c r="AD135" s="161">
        <f t="shared" si="12"/>
        <v>258489.95040905423</v>
      </c>
      <c r="AE135" s="161">
        <f t="shared" si="11"/>
        <v>260257.0116179086</v>
      </c>
      <c r="AF135" s="161">
        <f t="shared" ref="AF135:AF198" si="13">AA135*cRatio-AB135</f>
        <v>1767.0612088543485</v>
      </c>
      <c r="AH135" s="163">
        <f t="shared" ref="AH135:AH198" si="14">IF(MAX(AD135:AE135)=AD135,1,0)</f>
        <v>0</v>
      </c>
      <c r="AI135" s="163">
        <f t="shared" ref="AI135:AI198" si="15">IF(MAX(AD135:AE135)=AE135,1,0)</f>
        <v>1</v>
      </c>
      <c r="AJ135" s="163">
        <f t="shared" ref="AJ135:AJ198" si="16">IF(AF135&gt;0,1,0)</f>
        <v>1</v>
      </c>
      <c r="AL135" s="46">
        <v>460000</v>
      </c>
      <c r="AM135" s="46">
        <v>0</v>
      </c>
      <c r="AN135" s="46">
        <v>1</v>
      </c>
      <c r="AO135" s="46">
        <v>1</v>
      </c>
    </row>
    <row r="136" spans="1:41" x14ac:dyDescent="0.25">
      <c r="A136" s="46">
        <v>131</v>
      </c>
      <c r="C136" s="99">
        <v>1.7175497234869976E-3</v>
      </c>
      <c r="D136" s="99">
        <v>9.1158302448411544E-3</v>
      </c>
      <c r="E136" s="99">
        <v>8.6113873858974531E-6</v>
      </c>
      <c r="F136" s="99">
        <v>0</v>
      </c>
      <c r="G136" s="99">
        <v>0.04</v>
      </c>
      <c r="H136" s="99">
        <v>3.7417663718882443E-2</v>
      </c>
      <c r="I136" s="99">
        <v>2.5496231708073913E-2</v>
      </c>
      <c r="J136" s="99">
        <v>7.1214038276825598E-3</v>
      </c>
      <c r="K136" s="99">
        <v>5.7682820038231775E-3</v>
      </c>
      <c r="L136" s="146">
        <v>92.438280187714923</v>
      </c>
      <c r="M136" s="146">
        <v>120</v>
      </c>
      <c r="N136" s="146">
        <v>548</v>
      </c>
      <c r="O136" s="146">
        <v>9132</v>
      </c>
      <c r="P136" s="146">
        <v>100</v>
      </c>
      <c r="Q136" s="146">
        <v>25</v>
      </c>
      <c r="R136" s="99">
        <v>0.75142169681593152</v>
      </c>
      <c r="S136" s="99">
        <v>5.9666264327323207E-2</v>
      </c>
      <c r="T136" s="99">
        <v>7.8243239470887613E-2</v>
      </c>
      <c r="U136" s="99">
        <v>0.95495139078791635</v>
      </c>
      <c r="W136" s="146">
        <v>5.1899683140891888</v>
      </c>
      <c r="X136" s="147">
        <v>28890.61382356493</v>
      </c>
      <c r="Y136" s="147">
        <v>5.2705378542365784</v>
      </c>
      <c r="Z136" s="147">
        <v>30057.757891487145</v>
      </c>
      <c r="AA136" s="147">
        <v>8.0569540147389596E-2</v>
      </c>
      <c r="AB136" s="147">
        <v>1167.1440679222142</v>
      </c>
      <c r="AD136" s="161">
        <f t="shared" si="12"/>
        <v>282507.48502178636</v>
      </c>
      <c r="AE136" s="161">
        <f t="shared" si="11"/>
        <v>286174.51336270757</v>
      </c>
      <c r="AF136" s="161">
        <f t="shared" si="13"/>
        <v>3667.0283409211615</v>
      </c>
      <c r="AH136" s="163">
        <f t="shared" si="14"/>
        <v>0</v>
      </c>
      <c r="AI136" s="163">
        <f t="shared" si="15"/>
        <v>1</v>
      </c>
      <c r="AJ136" s="163">
        <f t="shared" si="16"/>
        <v>1</v>
      </c>
      <c r="AL136" s="46">
        <v>465000</v>
      </c>
      <c r="AM136" s="46">
        <v>0</v>
      </c>
      <c r="AN136" s="46">
        <v>1</v>
      </c>
      <c r="AO136" s="46">
        <v>1</v>
      </c>
    </row>
    <row r="137" spans="1:41" x14ac:dyDescent="0.25">
      <c r="A137" s="46">
        <v>132</v>
      </c>
      <c r="C137" s="99">
        <v>1.2872853174338216E-3</v>
      </c>
      <c r="D137" s="99">
        <v>1.3416547973221338E-2</v>
      </c>
      <c r="E137" s="99">
        <v>4.5905689744500115E-7</v>
      </c>
      <c r="F137" s="99">
        <v>0</v>
      </c>
      <c r="G137" s="99">
        <v>0.04</v>
      </c>
      <c r="H137" s="99">
        <v>3.7417663718882443E-2</v>
      </c>
      <c r="I137" s="99">
        <v>2.5496231708073913E-2</v>
      </c>
      <c r="J137" s="99">
        <v>7.1214038276825598E-3</v>
      </c>
      <c r="K137" s="99">
        <v>5.7682820038231775E-3</v>
      </c>
      <c r="L137" s="146">
        <v>92.438280187714923</v>
      </c>
      <c r="M137" s="146">
        <v>120</v>
      </c>
      <c r="N137" s="146">
        <v>548</v>
      </c>
      <c r="O137" s="146">
        <v>9132</v>
      </c>
      <c r="P137" s="146">
        <v>100</v>
      </c>
      <c r="Q137" s="146">
        <v>25</v>
      </c>
      <c r="R137" s="99">
        <v>0.72870881001837229</v>
      </c>
      <c r="S137" s="99">
        <v>0.51745018600067327</v>
      </c>
      <c r="T137" s="99">
        <v>0.90108366707681087</v>
      </c>
      <c r="U137" s="99">
        <v>0.83665811342961982</v>
      </c>
      <c r="W137" s="146">
        <v>5.495846246262805</v>
      </c>
      <c r="X137" s="147">
        <v>29410.055670750698</v>
      </c>
      <c r="Y137" s="147">
        <v>5.5604562630047827</v>
      </c>
      <c r="Z137" s="147">
        <v>30500.595170071898</v>
      </c>
      <c r="AA137" s="147">
        <v>6.4610016741977638E-2</v>
      </c>
      <c r="AB137" s="147">
        <v>1090.5394993211994</v>
      </c>
      <c r="AD137" s="161">
        <f t="shared" si="12"/>
        <v>300340.7191050176</v>
      </c>
      <c r="AE137" s="161">
        <f t="shared" si="11"/>
        <v>303126.78061021509</v>
      </c>
      <c r="AF137" s="161">
        <f t="shared" si="13"/>
        <v>2786.0615051974587</v>
      </c>
      <c r="AH137" s="163">
        <f t="shared" si="14"/>
        <v>0</v>
      </c>
      <c r="AI137" s="163">
        <f t="shared" si="15"/>
        <v>1</v>
      </c>
      <c r="AJ137" s="163">
        <f t="shared" si="16"/>
        <v>1</v>
      </c>
      <c r="AL137" s="46">
        <v>470000</v>
      </c>
      <c r="AM137" s="46">
        <v>0</v>
      </c>
      <c r="AN137" s="46">
        <v>1</v>
      </c>
      <c r="AO137" s="46">
        <v>1</v>
      </c>
    </row>
    <row r="138" spans="1:41" x14ac:dyDescent="0.25">
      <c r="A138" s="46">
        <v>133</v>
      </c>
      <c r="C138" s="99">
        <v>1.9127025763236018E-3</v>
      </c>
      <c r="D138" s="99">
        <v>1.0752169474339046E-2</v>
      </c>
      <c r="E138" s="99">
        <v>2.2511682289305668E-4</v>
      </c>
      <c r="F138" s="99">
        <v>0</v>
      </c>
      <c r="G138" s="99">
        <v>0.04</v>
      </c>
      <c r="H138" s="99">
        <v>3.7417663718882443E-2</v>
      </c>
      <c r="I138" s="99">
        <v>2.5496231708073913E-2</v>
      </c>
      <c r="J138" s="99">
        <v>7.1214038276825598E-3</v>
      </c>
      <c r="K138" s="99">
        <v>5.7682820038231775E-3</v>
      </c>
      <c r="L138" s="146">
        <v>92.438280187714923</v>
      </c>
      <c r="M138" s="146">
        <v>120</v>
      </c>
      <c r="N138" s="146">
        <v>548</v>
      </c>
      <c r="O138" s="146">
        <v>9132</v>
      </c>
      <c r="P138" s="146">
        <v>100</v>
      </c>
      <c r="Q138" s="146">
        <v>25</v>
      </c>
      <c r="R138" s="99">
        <v>0.6447112433229184</v>
      </c>
      <c r="S138" s="99">
        <v>0.9429473833218891</v>
      </c>
      <c r="T138" s="99">
        <v>0.99539494231295556</v>
      </c>
      <c r="U138" s="99">
        <v>0.73758816486801682</v>
      </c>
      <c r="W138" s="146">
        <v>4.9725306305207759</v>
      </c>
      <c r="X138" s="147">
        <v>28076.325282846421</v>
      </c>
      <c r="Y138" s="147">
        <v>5.0462527833117088</v>
      </c>
      <c r="Z138" s="147">
        <v>29210.477335509902</v>
      </c>
      <c r="AA138" s="147">
        <v>7.372215279093286E-2</v>
      </c>
      <c r="AB138" s="147">
        <v>1134.1520526634813</v>
      </c>
      <c r="AD138" s="161">
        <f t="shared" si="12"/>
        <v>270275.51254840015</v>
      </c>
      <c r="AE138" s="161">
        <f t="shared" ref="AE138:AE201" si="17">Y138*cRatio-Z138</f>
        <v>273564.68966319261</v>
      </c>
      <c r="AF138" s="161">
        <f t="shared" si="13"/>
        <v>3289.1771147924901</v>
      </c>
      <c r="AH138" s="163">
        <f t="shared" si="14"/>
        <v>0</v>
      </c>
      <c r="AI138" s="163">
        <f t="shared" si="15"/>
        <v>1</v>
      </c>
      <c r="AJ138" s="163">
        <f t="shared" si="16"/>
        <v>1</v>
      </c>
      <c r="AL138" s="46">
        <v>475000</v>
      </c>
      <c r="AM138" s="46">
        <v>0</v>
      </c>
      <c r="AN138" s="46">
        <v>1</v>
      </c>
      <c r="AO138" s="46">
        <v>1</v>
      </c>
    </row>
    <row r="139" spans="1:41" x14ac:dyDescent="0.25">
      <c r="A139" s="46">
        <v>134</v>
      </c>
      <c r="C139" s="99">
        <v>1.0570167344778438E-3</v>
      </c>
      <c r="D139" s="99">
        <v>1.026916947051407E-2</v>
      </c>
      <c r="E139" s="99">
        <v>3.1059898551955012E-4</v>
      </c>
      <c r="F139" s="99">
        <v>0</v>
      </c>
      <c r="G139" s="99">
        <v>0.04</v>
      </c>
      <c r="H139" s="99">
        <v>3.7417663718882443E-2</v>
      </c>
      <c r="I139" s="99">
        <v>2.5496231708073913E-2</v>
      </c>
      <c r="J139" s="99">
        <v>7.1214038276825598E-3</v>
      </c>
      <c r="K139" s="99">
        <v>5.7682820038231775E-3</v>
      </c>
      <c r="L139" s="146">
        <v>92.438280187714923</v>
      </c>
      <c r="M139" s="146">
        <v>120</v>
      </c>
      <c r="N139" s="146">
        <v>548</v>
      </c>
      <c r="O139" s="146">
        <v>9132</v>
      </c>
      <c r="P139" s="146">
        <v>100</v>
      </c>
      <c r="Q139" s="146">
        <v>25</v>
      </c>
      <c r="R139" s="99">
        <v>0.86097046063925586</v>
      </c>
      <c r="S139" s="99">
        <v>0.80212660493792909</v>
      </c>
      <c r="T139" s="99">
        <v>0.58337915267055185</v>
      </c>
      <c r="U139" s="99">
        <v>0.83306312729877363</v>
      </c>
      <c r="W139" s="146">
        <v>6.5004777874266724</v>
      </c>
      <c r="X139" s="147">
        <v>28898.93220721437</v>
      </c>
      <c r="Y139" s="147">
        <v>6.5449140425947041</v>
      </c>
      <c r="Z139" s="147">
        <v>29853.75717619605</v>
      </c>
      <c r="AA139" s="147">
        <v>4.4436255168031735E-2</v>
      </c>
      <c r="AB139" s="147">
        <v>954.82496898168029</v>
      </c>
      <c r="AD139" s="161">
        <f t="shared" si="12"/>
        <v>361129.73503838596</v>
      </c>
      <c r="AE139" s="161">
        <f t="shared" si="17"/>
        <v>362841.08537948621</v>
      </c>
      <c r="AF139" s="161">
        <f t="shared" si="13"/>
        <v>1711.3503411002239</v>
      </c>
      <c r="AH139" s="163">
        <f t="shared" si="14"/>
        <v>0</v>
      </c>
      <c r="AI139" s="163">
        <f t="shared" si="15"/>
        <v>1</v>
      </c>
      <c r="AJ139" s="163">
        <f t="shared" si="16"/>
        <v>1</v>
      </c>
      <c r="AL139" s="46">
        <v>480000</v>
      </c>
      <c r="AM139" s="46">
        <v>0</v>
      </c>
      <c r="AN139" s="46">
        <v>1</v>
      </c>
      <c r="AO139" s="46">
        <v>1</v>
      </c>
    </row>
    <row r="140" spans="1:41" x14ac:dyDescent="0.25">
      <c r="A140" s="46">
        <v>135</v>
      </c>
      <c r="C140" s="99">
        <v>3.1092865784128065E-3</v>
      </c>
      <c r="D140" s="99">
        <v>1.2496775505548285E-2</v>
      </c>
      <c r="E140" s="99">
        <v>5.3640293762894261E-5</v>
      </c>
      <c r="F140" s="99">
        <v>0</v>
      </c>
      <c r="G140" s="99">
        <v>0.04</v>
      </c>
      <c r="H140" s="99">
        <v>3.7417663718882443E-2</v>
      </c>
      <c r="I140" s="99">
        <v>2.5496231708073913E-2</v>
      </c>
      <c r="J140" s="99">
        <v>7.1214038276825598E-3</v>
      </c>
      <c r="K140" s="99">
        <v>5.7682820038231775E-3</v>
      </c>
      <c r="L140" s="146">
        <v>92.438280187714923</v>
      </c>
      <c r="M140" s="146">
        <v>120</v>
      </c>
      <c r="N140" s="146">
        <v>548</v>
      </c>
      <c r="O140" s="146">
        <v>9132</v>
      </c>
      <c r="P140" s="146">
        <v>100</v>
      </c>
      <c r="Q140" s="146">
        <v>25</v>
      </c>
      <c r="R140" s="99">
        <v>0.6994296488590992</v>
      </c>
      <c r="S140" s="99">
        <v>0.95794696497185983</v>
      </c>
      <c r="T140" s="99">
        <v>3.4472920282080892E-4</v>
      </c>
      <c r="U140" s="99">
        <v>0.97554765138537647</v>
      </c>
      <c r="W140" s="146">
        <v>5.1339837415218446</v>
      </c>
      <c r="X140" s="147">
        <v>27133.239641995668</v>
      </c>
      <c r="Y140" s="147">
        <v>5.267460266059361</v>
      </c>
      <c r="Z140" s="147">
        <v>28502.514347034656</v>
      </c>
      <c r="AA140" s="147">
        <v>0.13347652453751646</v>
      </c>
      <c r="AB140" s="147">
        <v>1369.274705038988</v>
      </c>
      <c r="AD140" s="161">
        <f t="shared" si="12"/>
        <v>280905.78484931501</v>
      </c>
      <c r="AE140" s="161">
        <f t="shared" si="17"/>
        <v>287545.10161652695</v>
      </c>
      <c r="AF140" s="161">
        <f t="shared" si="13"/>
        <v>6639.3167672119998</v>
      </c>
      <c r="AH140" s="163">
        <f t="shared" si="14"/>
        <v>0</v>
      </c>
      <c r="AI140" s="163">
        <f t="shared" si="15"/>
        <v>1</v>
      </c>
      <c r="AJ140" s="163">
        <f t="shared" si="16"/>
        <v>1</v>
      </c>
      <c r="AL140" s="46">
        <v>485000</v>
      </c>
      <c r="AM140" s="46">
        <v>0</v>
      </c>
      <c r="AN140" s="46">
        <v>1</v>
      </c>
      <c r="AO140" s="46">
        <v>1</v>
      </c>
    </row>
    <row r="141" spans="1:41" x14ac:dyDescent="0.25">
      <c r="A141" s="46">
        <v>136</v>
      </c>
      <c r="C141" s="99">
        <v>7.4110735388694304E-4</v>
      </c>
      <c r="D141" s="99">
        <v>1.256925528549635E-2</v>
      </c>
      <c r="E141" s="99">
        <v>1.3828653968747514E-5</v>
      </c>
      <c r="F141" s="99">
        <v>0</v>
      </c>
      <c r="G141" s="99">
        <v>0.04</v>
      </c>
      <c r="H141" s="99">
        <v>3.7417663718882443E-2</v>
      </c>
      <c r="I141" s="99">
        <v>2.5496231708073913E-2</v>
      </c>
      <c r="J141" s="99">
        <v>7.1214038276825598E-3</v>
      </c>
      <c r="K141" s="99">
        <v>5.7682820038231775E-3</v>
      </c>
      <c r="L141" s="146">
        <v>92.438280187714923</v>
      </c>
      <c r="M141" s="146">
        <v>120</v>
      </c>
      <c r="N141" s="146">
        <v>548</v>
      </c>
      <c r="O141" s="146">
        <v>9132</v>
      </c>
      <c r="P141" s="146">
        <v>100</v>
      </c>
      <c r="Q141" s="146">
        <v>25</v>
      </c>
      <c r="R141" s="99">
        <v>0.49911587182220629</v>
      </c>
      <c r="S141" s="99">
        <v>0.75198461845985265</v>
      </c>
      <c r="T141" s="99">
        <v>0.57697597056011007</v>
      </c>
      <c r="U141" s="99">
        <v>0.12669746333445309</v>
      </c>
      <c r="W141" s="146">
        <v>4.1615866289663082</v>
      </c>
      <c r="X141" s="147">
        <v>30088.447713380203</v>
      </c>
      <c r="Y141" s="147">
        <v>4.1892619573175178</v>
      </c>
      <c r="Z141" s="147">
        <v>31068.160995332233</v>
      </c>
      <c r="AA141" s="147">
        <v>2.7675328351209671E-2</v>
      </c>
      <c r="AB141" s="147">
        <v>979.71328195203023</v>
      </c>
      <c r="AD141" s="161">
        <f t="shared" si="12"/>
        <v>219606.75002459827</v>
      </c>
      <c r="AE141" s="161">
        <f t="shared" si="17"/>
        <v>220287.55644371884</v>
      </c>
      <c r="AF141" s="161">
        <f t="shared" si="13"/>
        <v>680.80641912055012</v>
      </c>
      <c r="AH141" s="163">
        <f t="shared" si="14"/>
        <v>0</v>
      </c>
      <c r="AI141" s="163">
        <f t="shared" si="15"/>
        <v>1</v>
      </c>
      <c r="AJ141" s="163">
        <f t="shared" si="16"/>
        <v>1</v>
      </c>
      <c r="AL141" s="46">
        <v>490000</v>
      </c>
      <c r="AM141" s="46">
        <v>0</v>
      </c>
      <c r="AN141" s="46">
        <v>1</v>
      </c>
      <c r="AO141" s="46">
        <v>1</v>
      </c>
    </row>
    <row r="142" spans="1:41" x14ac:dyDescent="0.25">
      <c r="A142" s="46">
        <v>137</v>
      </c>
      <c r="C142" s="99">
        <v>6.0907601759834049E-4</v>
      </c>
      <c r="D142" s="99">
        <v>1.307770569245581E-2</v>
      </c>
      <c r="E142" s="99">
        <v>7.0383753904035284E-4</v>
      </c>
      <c r="F142" s="99">
        <v>0</v>
      </c>
      <c r="G142" s="99">
        <v>0.04</v>
      </c>
      <c r="H142" s="99">
        <v>3.7417663718882443E-2</v>
      </c>
      <c r="I142" s="99">
        <v>2.5496231708073913E-2</v>
      </c>
      <c r="J142" s="99">
        <v>7.1214038276825598E-3</v>
      </c>
      <c r="K142" s="99">
        <v>5.7682820038231775E-3</v>
      </c>
      <c r="L142" s="146">
        <v>92.438280187714923</v>
      </c>
      <c r="M142" s="146">
        <v>120</v>
      </c>
      <c r="N142" s="146">
        <v>548</v>
      </c>
      <c r="O142" s="146">
        <v>9132</v>
      </c>
      <c r="P142" s="146">
        <v>100</v>
      </c>
      <c r="Q142" s="146">
        <v>25</v>
      </c>
      <c r="R142" s="99">
        <v>0.59519924614533393</v>
      </c>
      <c r="S142" s="99">
        <v>0.99982804704985018</v>
      </c>
      <c r="T142" s="99">
        <v>0.72406509947615705</v>
      </c>
      <c r="U142" s="99">
        <v>0.96037617920237972</v>
      </c>
      <c r="W142" s="146">
        <v>4.7524834380428178</v>
      </c>
      <c r="X142" s="147">
        <v>28427.413273327136</v>
      </c>
      <c r="Y142" s="147">
        <v>4.748130446955436</v>
      </c>
      <c r="Z142" s="147">
        <v>29184.298064877152</v>
      </c>
      <c r="AA142" s="147">
        <v>-4.3529910873818523E-3</v>
      </c>
      <c r="AB142" s="147">
        <v>756.88479155001551</v>
      </c>
      <c r="AD142" s="161">
        <f t="shared" si="12"/>
        <v>256721.59300924194</v>
      </c>
      <c r="AE142" s="161">
        <f t="shared" si="17"/>
        <v>255703.52875244897</v>
      </c>
      <c r="AF142" s="161">
        <f t="shared" si="13"/>
        <v>-1018.0642567929267</v>
      </c>
      <c r="AH142" s="163">
        <f t="shared" si="14"/>
        <v>1</v>
      </c>
      <c r="AI142" s="163">
        <f t="shared" si="15"/>
        <v>0</v>
      </c>
      <c r="AJ142" s="163">
        <f t="shared" si="16"/>
        <v>0</v>
      </c>
      <c r="AL142" s="46">
        <v>495000</v>
      </c>
      <c r="AM142" s="46">
        <v>0</v>
      </c>
      <c r="AN142" s="46">
        <v>1</v>
      </c>
      <c r="AO142" s="46">
        <v>1</v>
      </c>
    </row>
    <row r="143" spans="1:41" x14ac:dyDescent="0.25">
      <c r="A143" s="46">
        <v>138</v>
      </c>
      <c r="C143" s="99">
        <v>2.6037041283641926E-3</v>
      </c>
      <c r="D143" s="99">
        <v>1.2945133674659104E-2</v>
      </c>
      <c r="E143" s="99">
        <v>8.5441297998789523E-4</v>
      </c>
      <c r="F143" s="99">
        <v>0</v>
      </c>
      <c r="G143" s="99">
        <v>0.04</v>
      </c>
      <c r="H143" s="99">
        <v>3.7417663718882443E-2</v>
      </c>
      <c r="I143" s="99">
        <v>2.5496231708073913E-2</v>
      </c>
      <c r="J143" s="99">
        <v>7.1214038276825598E-3</v>
      </c>
      <c r="K143" s="99">
        <v>5.7682820038231775E-3</v>
      </c>
      <c r="L143" s="146">
        <v>92.438280187714923</v>
      </c>
      <c r="M143" s="146">
        <v>120</v>
      </c>
      <c r="N143" s="146">
        <v>548</v>
      </c>
      <c r="O143" s="146">
        <v>9132</v>
      </c>
      <c r="P143" s="146">
        <v>100</v>
      </c>
      <c r="Q143" s="146">
        <v>25</v>
      </c>
      <c r="R143" s="99">
        <v>0.65589223302555189</v>
      </c>
      <c r="S143" s="99">
        <v>0.60470383663389071</v>
      </c>
      <c r="T143" s="99">
        <v>0.71092480119800461</v>
      </c>
      <c r="U143" s="99">
        <v>0.53660270200105331</v>
      </c>
      <c r="W143" s="146">
        <v>4.3679597023312633</v>
      </c>
      <c r="X143" s="147">
        <v>25798.871910530863</v>
      </c>
      <c r="Y143" s="147">
        <v>4.4332269494799039</v>
      </c>
      <c r="Z143" s="147">
        <v>26865.004542338898</v>
      </c>
      <c r="AA143" s="147">
        <v>6.5267247148640628E-2</v>
      </c>
      <c r="AB143" s="147">
        <v>1066.1326318080355</v>
      </c>
      <c r="AD143" s="161">
        <f t="shared" si="12"/>
        <v>236278.71022934493</v>
      </c>
      <c r="AE143" s="161">
        <f t="shared" si="17"/>
        <v>239128.61242645537</v>
      </c>
      <c r="AF143" s="161">
        <f t="shared" si="13"/>
        <v>2849.9021971104021</v>
      </c>
      <c r="AH143" s="163">
        <f t="shared" si="14"/>
        <v>0</v>
      </c>
      <c r="AI143" s="163">
        <f t="shared" si="15"/>
        <v>1</v>
      </c>
      <c r="AJ143" s="163">
        <f t="shared" si="16"/>
        <v>1</v>
      </c>
      <c r="AL143" s="46">
        <v>500000</v>
      </c>
      <c r="AM143" s="46">
        <v>0</v>
      </c>
      <c r="AN143" s="46">
        <v>1</v>
      </c>
      <c r="AO143" s="46">
        <v>1</v>
      </c>
    </row>
    <row r="144" spans="1:41" x14ac:dyDescent="0.25">
      <c r="A144" s="46">
        <v>139</v>
      </c>
      <c r="C144" s="99">
        <v>2.5819849118081661E-3</v>
      </c>
      <c r="D144" s="99">
        <v>1.0343154385628958E-2</v>
      </c>
      <c r="E144" s="99">
        <v>6.592927101755075E-4</v>
      </c>
      <c r="F144" s="99">
        <v>0</v>
      </c>
      <c r="G144" s="99">
        <v>0.04</v>
      </c>
      <c r="H144" s="99">
        <v>3.7417663718882443E-2</v>
      </c>
      <c r="I144" s="99">
        <v>2.5496231708073913E-2</v>
      </c>
      <c r="J144" s="99">
        <v>7.1214038276825598E-3</v>
      </c>
      <c r="K144" s="99">
        <v>5.7682820038231775E-3</v>
      </c>
      <c r="L144" s="146">
        <v>92.438280187714923</v>
      </c>
      <c r="M144" s="146">
        <v>120</v>
      </c>
      <c r="N144" s="146">
        <v>548</v>
      </c>
      <c r="O144" s="146">
        <v>9132</v>
      </c>
      <c r="P144" s="146">
        <v>100</v>
      </c>
      <c r="Q144" s="146">
        <v>25</v>
      </c>
      <c r="R144" s="99">
        <v>0.43447498972145548</v>
      </c>
      <c r="S144" s="99">
        <v>0.96030433289135908</v>
      </c>
      <c r="T144" s="99">
        <v>3.2991870654083912E-2</v>
      </c>
      <c r="U144" s="99">
        <v>1.7789758567619142E-2</v>
      </c>
      <c r="W144" s="146">
        <v>3.3161197415549881</v>
      </c>
      <c r="X144" s="147">
        <v>26279.707178259796</v>
      </c>
      <c r="Y144" s="147">
        <v>3.3699159067425306</v>
      </c>
      <c r="Z144" s="147">
        <v>27395.9589491447</v>
      </c>
      <c r="AA144" s="147">
        <v>5.3796165187542488E-2</v>
      </c>
      <c r="AB144" s="147">
        <v>1116.2517708849045</v>
      </c>
      <c r="AD144" s="161">
        <f t="shared" si="12"/>
        <v>172687.47731503949</v>
      </c>
      <c r="AE144" s="161">
        <f t="shared" si="17"/>
        <v>174798.99545540713</v>
      </c>
      <c r="AF144" s="161">
        <f t="shared" si="13"/>
        <v>2111.5181403676447</v>
      </c>
      <c r="AH144" s="163">
        <f t="shared" si="14"/>
        <v>0</v>
      </c>
      <c r="AI144" s="163">
        <f t="shared" si="15"/>
        <v>1</v>
      </c>
      <c r="AJ144" s="163">
        <f t="shared" si="16"/>
        <v>1</v>
      </c>
      <c r="AL144" s="46">
        <v>505000</v>
      </c>
      <c r="AM144" s="46">
        <v>0</v>
      </c>
      <c r="AN144" s="46">
        <v>1</v>
      </c>
      <c r="AO144" s="46">
        <v>1</v>
      </c>
    </row>
    <row r="145" spans="1:41" x14ac:dyDescent="0.25">
      <c r="A145" s="46">
        <v>140</v>
      </c>
      <c r="C145" s="99">
        <v>3.3617216716798071E-3</v>
      </c>
      <c r="D145" s="99">
        <v>1.1687354768044944E-2</v>
      </c>
      <c r="E145" s="99">
        <v>1.078646901451942E-7</v>
      </c>
      <c r="F145" s="99">
        <v>0</v>
      </c>
      <c r="G145" s="99">
        <v>0.04</v>
      </c>
      <c r="H145" s="99">
        <v>3.7417663718882443E-2</v>
      </c>
      <c r="I145" s="99">
        <v>2.5496231708073913E-2</v>
      </c>
      <c r="J145" s="99">
        <v>7.1214038276825598E-3</v>
      </c>
      <c r="K145" s="99">
        <v>5.7682820038231775E-3</v>
      </c>
      <c r="L145" s="146">
        <v>92.438280187714923</v>
      </c>
      <c r="M145" s="146">
        <v>120</v>
      </c>
      <c r="N145" s="146">
        <v>548</v>
      </c>
      <c r="O145" s="146">
        <v>9132</v>
      </c>
      <c r="P145" s="146">
        <v>100</v>
      </c>
      <c r="Q145" s="146">
        <v>25</v>
      </c>
      <c r="R145" s="99">
        <v>0.55426211625919131</v>
      </c>
      <c r="S145" s="99">
        <v>0.93460798384023547</v>
      </c>
      <c r="T145" s="99">
        <v>1.153683318262755E-2</v>
      </c>
      <c r="U145" s="99">
        <v>2.4029958653320957E-3</v>
      </c>
      <c r="W145" s="146">
        <v>4.1548244428798986</v>
      </c>
      <c r="X145" s="147">
        <v>26997.894068525049</v>
      </c>
      <c r="Y145" s="147">
        <v>4.2726180145376365</v>
      </c>
      <c r="Z145" s="147">
        <v>28418.681099259175</v>
      </c>
      <c r="AA145" s="147">
        <v>0.11779357165773785</v>
      </c>
      <c r="AB145" s="147">
        <v>1420.7870307341254</v>
      </c>
      <c r="AD145" s="161">
        <f t="shared" si="12"/>
        <v>222291.57250426887</v>
      </c>
      <c r="AE145" s="161">
        <f t="shared" si="17"/>
        <v>227938.39977299902</v>
      </c>
      <c r="AF145" s="161">
        <f t="shared" si="13"/>
        <v>5646.827268730146</v>
      </c>
      <c r="AH145" s="163">
        <f t="shared" si="14"/>
        <v>0</v>
      </c>
      <c r="AI145" s="163">
        <f t="shared" si="15"/>
        <v>1</v>
      </c>
      <c r="AJ145" s="163">
        <f t="shared" si="16"/>
        <v>1</v>
      </c>
      <c r="AL145" s="46">
        <v>510000</v>
      </c>
      <c r="AM145" s="46">
        <v>0</v>
      </c>
      <c r="AN145" s="46">
        <v>1</v>
      </c>
      <c r="AO145" s="46">
        <v>1</v>
      </c>
    </row>
    <row r="146" spans="1:41" x14ac:dyDescent="0.25">
      <c r="A146" s="46">
        <v>141</v>
      </c>
      <c r="C146" s="99">
        <v>2.867593758421938E-3</v>
      </c>
      <c r="D146" s="99">
        <v>9.7748908366274301E-3</v>
      </c>
      <c r="E146" s="99">
        <v>3.0725516221152774E-5</v>
      </c>
      <c r="F146" s="99">
        <v>0</v>
      </c>
      <c r="G146" s="99">
        <v>0.04</v>
      </c>
      <c r="H146" s="99">
        <v>3.7417663718882443E-2</v>
      </c>
      <c r="I146" s="99">
        <v>2.5496231708073913E-2</v>
      </c>
      <c r="J146" s="99">
        <v>7.1214038276825598E-3</v>
      </c>
      <c r="K146" s="99">
        <v>5.7682820038231775E-3</v>
      </c>
      <c r="L146" s="146">
        <v>92.438280187714923</v>
      </c>
      <c r="M146" s="146">
        <v>120</v>
      </c>
      <c r="N146" s="146">
        <v>548</v>
      </c>
      <c r="O146" s="146">
        <v>9132</v>
      </c>
      <c r="P146" s="146">
        <v>100</v>
      </c>
      <c r="Q146" s="146">
        <v>25</v>
      </c>
      <c r="R146" s="99">
        <v>0.5062930287951215</v>
      </c>
      <c r="S146" s="99">
        <v>5.8554301731438994E-3</v>
      </c>
      <c r="T146" s="99">
        <v>0.79343049675304511</v>
      </c>
      <c r="U146" s="99">
        <v>4.9430676752483735E-2</v>
      </c>
      <c r="W146" s="146">
        <v>3.2865823709806645</v>
      </c>
      <c r="X146" s="147">
        <v>27480.468976156557</v>
      </c>
      <c r="Y146" s="147">
        <v>3.3677040017854698</v>
      </c>
      <c r="Z146" s="147">
        <v>28823.701936692261</v>
      </c>
      <c r="AA146" s="147">
        <v>8.1121630804805278E-2</v>
      </c>
      <c r="AB146" s="147">
        <v>1343.2329605357045</v>
      </c>
      <c r="AD146" s="161">
        <f t="shared" si="12"/>
        <v>169714.47328268332</v>
      </c>
      <c r="AE146" s="161">
        <f t="shared" si="17"/>
        <v>173238.53817043593</v>
      </c>
      <c r="AF146" s="161">
        <f t="shared" si="13"/>
        <v>3524.0648877526119</v>
      </c>
      <c r="AH146" s="163">
        <f t="shared" si="14"/>
        <v>0</v>
      </c>
      <c r="AI146" s="163">
        <f t="shared" si="15"/>
        <v>1</v>
      </c>
      <c r="AJ146" s="163">
        <f t="shared" si="16"/>
        <v>1</v>
      </c>
      <c r="AL146" s="46">
        <v>515000</v>
      </c>
      <c r="AM146" s="46">
        <v>0</v>
      </c>
      <c r="AN146" s="46">
        <v>1</v>
      </c>
      <c r="AO146" s="46">
        <v>1</v>
      </c>
    </row>
    <row r="147" spans="1:41" x14ac:dyDescent="0.25">
      <c r="A147" s="46">
        <v>142</v>
      </c>
      <c r="C147" s="99">
        <v>5.3537623343694607E-3</v>
      </c>
      <c r="D147" s="99">
        <v>9.2507536885201459E-3</v>
      </c>
      <c r="E147" s="99">
        <v>5.6930520908504698E-5</v>
      </c>
      <c r="F147" s="99">
        <v>0</v>
      </c>
      <c r="G147" s="99">
        <v>0.04</v>
      </c>
      <c r="H147" s="99">
        <v>3.7417663718882443E-2</v>
      </c>
      <c r="I147" s="99">
        <v>2.5496231708073913E-2</v>
      </c>
      <c r="J147" s="99">
        <v>7.1214038276825598E-3</v>
      </c>
      <c r="K147" s="99">
        <v>5.7682820038231775E-3</v>
      </c>
      <c r="L147" s="146">
        <v>92.438280187714923</v>
      </c>
      <c r="M147" s="146">
        <v>120</v>
      </c>
      <c r="N147" s="146">
        <v>548</v>
      </c>
      <c r="O147" s="146">
        <v>9132</v>
      </c>
      <c r="P147" s="146">
        <v>100</v>
      </c>
      <c r="Q147" s="146">
        <v>25</v>
      </c>
      <c r="R147" s="99">
        <v>0.59018746174735648</v>
      </c>
      <c r="S147" s="99">
        <v>0.96905852257578218</v>
      </c>
      <c r="T147" s="99">
        <v>3.6034861116162768E-2</v>
      </c>
      <c r="U147" s="99">
        <v>2.4684202680594215E-2</v>
      </c>
      <c r="W147" s="146">
        <v>4.0283793279840694</v>
      </c>
      <c r="X147" s="147">
        <v>24885.788834735544</v>
      </c>
      <c r="Y147" s="147">
        <v>4.197975231761645</v>
      </c>
      <c r="Z147" s="147">
        <v>26516.156769315734</v>
      </c>
      <c r="AA147" s="147">
        <v>0.16959590377757561</v>
      </c>
      <c r="AB147" s="147">
        <v>1630.3679345801902</v>
      </c>
      <c r="AD147" s="161">
        <f t="shared" si="12"/>
        <v>216816.97084430861</v>
      </c>
      <c r="AE147" s="161">
        <f t="shared" si="17"/>
        <v>225362.35713638295</v>
      </c>
      <c r="AF147" s="161">
        <f t="shared" si="13"/>
        <v>8545.3862920743468</v>
      </c>
      <c r="AH147" s="163">
        <f t="shared" si="14"/>
        <v>0</v>
      </c>
      <c r="AI147" s="163">
        <f t="shared" si="15"/>
        <v>1</v>
      </c>
      <c r="AJ147" s="163">
        <f t="shared" si="16"/>
        <v>1</v>
      </c>
      <c r="AL147" s="46">
        <v>520000</v>
      </c>
      <c r="AM147" s="46">
        <v>0</v>
      </c>
      <c r="AN147" s="46">
        <v>1</v>
      </c>
      <c r="AO147" s="46">
        <v>1</v>
      </c>
    </row>
    <row r="148" spans="1:41" x14ac:dyDescent="0.25">
      <c r="A148" s="46">
        <v>143</v>
      </c>
      <c r="C148" s="99">
        <v>3.5281046517076087E-3</v>
      </c>
      <c r="D148" s="99">
        <v>1.2174882178713431E-2</v>
      </c>
      <c r="E148" s="99">
        <v>1.9064521568513726E-5</v>
      </c>
      <c r="F148" s="99">
        <v>0</v>
      </c>
      <c r="G148" s="99">
        <v>0.04</v>
      </c>
      <c r="H148" s="99">
        <v>3.7417663718882443E-2</v>
      </c>
      <c r="I148" s="99">
        <v>2.5496231708073913E-2</v>
      </c>
      <c r="J148" s="99">
        <v>7.1214038276825598E-3</v>
      </c>
      <c r="K148" s="99">
        <v>5.7682820038231775E-3</v>
      </c>
      <c r="L148" s="146">
        <v>92.438280187714923</v>
      </c>
      <c r="M148" s="146">
        <v>120</v>
      </c>
      <c r="N148" s="146">
        <v>548</v>
      </c>
      <c r="O148" s="146">
        <v>9132</v>
      </c>
      <c r="P148" s="146">
        <v>100</v>
      </c>
      <c r="Q148" s="146">
        <v>25</v>
      </c>
      <c r="R148" s="99">
        <v>0.53349955261626703</v>
      </c>
      <c r="S148" s="99">
        <v>0.68359099283104274</v>
      </c>
      <c r="T148" s="99">
        <v>0.11151039873052643</v>
      </c>
      <c r="U148" s="99">
        <v>9.0724805777953593E-8</v>
      </c>
      <c r="W148" s="146">
        <v>3.8154526963878213</v>
      </c>
      <c r="X148" s="147">
        <v>26768.889704407873</v>
      </c>
      <c r="Y148" s="147">
        <v>3.9280948867908219</v>
      </c>
      <c r="Z148" s="147">
        <v>28205.38119521612</v>
      </c>
      <c r="AA148" s="147">
        <v>0.11264219040300061</v>
      </c>
      <c r="AB148" s="147">
        <v>1436.4914908082465</v>
      </c>
      <c r="AD148" s="161">
        <f t="shared" si="12"/>
        <v>202158.27207886142</v>
      </c>
      <c r="AE148" s="161">
        <f t="shared" si="17"/>
        <v>207480.31201223319</v>
      </c>
      <c r="AF148" s="161">
        <f t="shared" si="13"/>
        <v>5322.0399333717896</v>
      </c>
      <c r="AH148" s="163">
        <f t="shared" si="14"/>
        <v>0</v>
      </c>
      <c r="AI148" s="163">
        <f t="shared" si="15"/>
        <v>1</v>
      </c>
      <c r="AJ148" s="163">
        <f t="shared" si="16"/>
        <v>1</v>
      </c>
      <c r="AL148" s="46">
        <v>525000</v>
      </c>
      <c r="AM148" s="46">
        <v>0</v>
      </c>
      <c r="AN148" s="46">
        <v>1</v>
      </c>
      <c r="AO148" s="46">
        <v>1</v>
      </c>
    </row>
    <row r="149" spans="1:41" x14ac:dyDescent="0.25">
      <c r="A149" s="46">
        <v>144</v>
      </c>
      <c r="C149" s="99">
        <v>2.9300245128158764E-3</v>
      </c>
      <c r="D149" s="99">
        <v>8.9284510235858126E-3</v>
      </c>
      <c r="E149" s="99">
        <v>5.0488332584242013E-4</v>
      </c>
      <c r="F149" s="99">
        <v>0</v>
      </c>
      <c r="G149" s="99">
        <v>0.04</v>
      </c>
      <c r="H149" s="99">
        <v>3.7417663718882443E-2</v>
      </c>
      <c r="I149" s="99">
        <v>2.5496231708073913E-2</v>
      </c>
      <c r="J149" s="99">
        <v>7.1214038276825598E-3</v>
      </c>
      <c r="K149" s="99">
        <v>5.7682820038231775E-3</v>
      </c>
      <c r="L149" s="146">
        <v>92.438280187714923</v>
      </c>
      <c r="M149" s="146">
        <v>120</v>
      </c>
      <c r="N149" s="146">
        <v>548</v>
      </c>
      <c r="O149" s="146">
        <v>9132</v>
      </c>
      <c r="P149" s="146">
        <v>100</v>
      </c>
      <c r="Q149" s="146">
        <v>25</v>
      </c>
      <c r="R149" s="99">
        <v>0.75734154819885446</v>
      </c>
      <c r="S149" s="99">
        <v>7.908477247639549E-2</v>
      </c>
      <c r="T149" s="99">
        <v>0.24533900028649852</v>
      </c>
      <c r="U149" s="99">
        <v>0.73078336771106445</v>
      </c>
      <c r="W149" s="146">
        <v>4.7220313179154552</v>
      </c>
      <c r="X149" s="147">
        <v>26274.885245492762</v>
      </c>
      <c r="Y149" s="147">
        <v>4.8205669173145802</v>
      </c>
      <c r="Z149" s="147">
        <v>27485.655978723047</v>
      </c>
      <c r="AA149" s="147">
        <v>9.853559939912504E-2</v>
      </c>
      <c r="AB149" s="147">
        <v>1210.7707332302853</v>
      </c>
      <c r="AD149" s="161">
        <f t="shared" si="12"/>
        <v>257046.99382943453</v>
      </c>
      <c r="AE149" s="161">
        <f t="shared" si="17"/>
        <v>261748.35906015176</v>
      </c>
      <c r="AF149" s="161">
        <f t="shared" si="13"/>
        <v>4701.3652307172169</v>
      </c>
      <c r="AH149" s="163">
        <f t="shared" si="14"/>
        <v>0</v>
      </c>
      <c r="AI149" s="163">
        <f t="shared" si="15"/>
        <v>1</v>
      </c>
      <c r="AJ149" s="163">
        <f t="shared" si="16"/>
        <v>1</v>
      </c>
      <c r="AL149" s="46">
        <v>530000</v>
      </c>
      <c r="AM149" s="46">
        <v>0</v>
      </c>
      <c r="AN149" s="46">
        <v>1</v>
      </c>
      <c r="AO149" s="46">
        <v>1</v>
      </c>
    </row>
    <row r="150" spans="1:41" x14ac:dyDescent="0.25">
      <c r="A150" s="46">
        <v>145</v>
      </c>
      <c r="C150" s="99">
        <v>2.3721073623865774E-3</v>
      </c>
      <c r="D150" s="99">
        <v>1.0019793953520189E-2</v>
      </c>
      <c r="E150" s="99">
        <v>1.3269235007151714E-4</v>
      </c>
      <c r="F150" s="99">
        <v>0</v>
      </c>
      <c r="G150" s="99">
        <v>0.04</v>
      </c>
      <c r="H150" s="99">
        <v>3.7417663718882443E-2</v>
      </c>
      <c r="I150" s="99">
        <v>2.5496231708073913E-2</v>
      </c>
      <c r="J150" s="99">
        <v>7.1214038276825598E-3</v>
      </c>
      <c r="K150" s="99">
        <v>5.7682820038231775E-3</v>
      </c>
      <c r="L150" s="146">
        <v>92.438280187714923</v>
      </c>
      <c r="M150" s="146">
        <v>120</v>
      </c>
      <c r="N150" s="146">
        <v>548</v>
      </c>
      <c r="O150" s="146">
        <v>9132</v>
      </c>
      <c r="P150" s="146">
        <v>100</v>
      </c>
      <c r="Q150" s="146">
        <v>25</v>
      </c>
      <c r="R150" s="99">
        <v>0.59310393117887594</v>
      </c>
      <c r="S150" s="99">
        <v>0.99941095870162533</v>
      </c>
      <c r="T150" s="99">
        <v>9.7950927851753236E-7</v>
      </c>
      <c r="U150" s="99">
        <v>0.98169925856702867</v>
      </c>
      <c r="W150" s="146">
        <v>4.6051058939931879</v>
      </c>
      <c r="X150" s="147">
        <v>27782.577938724364</v>
      </c>
      <c r="Y150" s="147">
        <v>4.6944227991029264</v>
      </c>
      <c r="Z150" s="147">
        <v>29019.511266345904</v>
      </c>
      <c r="AA150" s="147">
        <v>8.9316905109738443E-2</v>
      </c>
      <c r="AB150" s="147">
        <v>1236.9333276215402</v>
      </c>
      <c r="AD150" s="161">
        <f t="shared" si="12"/>
        <v>248523.77570086689</v>
      </c>
      <c r="AE150" s="161">
        <f t="shared" si="17"/>
        <v>252645.85667982965</v>
      </c>
      <c r="AF150" s="161">
        <f t="shared" si="13"/>
        <v>4122.0809789627665</v>
      </c>
      <c r="AH150" s="163">
        <f t="shared" si="14"/>
        <v>0</v>
      </c>
      <c r="AI150" s="163">
        <f t="shared" si="15"/>
        <v>1</v>
      </c>
      <c r="AJ150" s="163">
        <f t="shared" si="16"/>
        <v>1</v>
      </c>
      <c r="AL150" s="46">
        <v>535000</v>
      </c>
      <c r="AM150" s="46">
        <v>0</v>
      </c>
      <c r="AN150" s="46">
        <v>1</v>
      </c>
      <c r="AO150" s="46">
        <v>1</v>
      </c>
    </row>
    <row r="151" spans="1:41" x14ac:dyDescent="0.25">
      <c r="A151" s="46">
        <v>146</v>
      </c>
      <c r="C151" s="99">
        <v>6.0734941905925233E-4</v>
      </c>
      <c r="D151" s="99">
        <v>1.2442304996193809E-2</v>
      </c>
      <c r="E151" s="99">
        <v>2.1210462084653159E-4</v>
      </c>
      <c r="F151" s="99">
        <v>0</v>
      </c>
      <c r="G151" s="99">
        <v>0.04</v>
      </c>
      <c r="H151" s="99">
        <v>3.7417663718882443E-2</v>
      </c>
      <c r="I151" s="99">
        <v>2.5496231708073913E-2</v>
      </c>
      <c r="J151" s="99">
        <v>7.1214038276825598E-3</v>
      </c>
      <c r="K151" s="99">
        <v>5.7682820038231775E-3</v>
      </c>
      <c r="L151" s="146">
        <v>92.438280187714923</v>
      </c>
      <c r="M151" s="146">
        <v>120</v>
      </c>
      <c r="N151" s="146">
        <v>548</v>
      </c>
      <c r="O151" s="146">
        <v>9132</v>
      </c>
      <c r="P151" s="146">
        <v>100</v>
      </c>
      <c r="Q151" s="146">
        <v>25</v>
      </c>
      <c r="R151" s="99">
        <v>0.83966087745448148</v>
      </c>
      <c r="S151" s="99">
        <v>0.69730752785495742</v>
      </c>
      <c r="T151" s="99">
        <v>0.65002861778490517</v>
      </c>
      <c r="U151" s="99">
        <v>7.4830362344568399E-2</v>
      </c>
      <c r="W151" s="146">
        <v>6.4616821462767362</v>
      </c>
      <c r="X151" s="147">
        <v>29717.859424650898</v>
      </c>
      <c r="Y151" s="147">
        <v>6.485936203289274</v>
      </c>
      <c r="Z151" s="147">
        <v>30610.801506996551</v>
      </c>
      <c r="AA151" s="147">
        <v>2.42540570125378E-2</v>
      </c>
      <c r="AB151" s="147">
        <v>892.94208234565303</v>
      </c>
      <c r="AD151" s="161">
        <f t="shared" si="12"/>
        <v>357983.06935195328</v>
      </c>
      <c r="AE151" s="161">
        <f t="shared" si="17"/>
        <v>358545.37069035985</v>
      </c>
      <c r="AF151" s="161">
        <f t="shared" si="13"/>
        <v>562.30133840661483</v>
      </c>
      <c r="AH151" s="163">
        <f t="shared" si="14"/>
        <v>0</v>
      </c>
      <c r="AI151" s="163">
        <f t="shared" si="15"/>
        <v>1</v>
      </c>
      <c r="AJ151" s="163">
        <f t="shared" si="16"/>
        <v>1</v>
      </c>
      <c r="AL151" s="46">
        <v>540000</v>
      </c>
      <c r="AM151" s="46">
        <v>0</v>
      </c>
      <c r="AN151" s="46">
        <v>1</v>
      </c>
      <c r="AO151" s="46">
        <v>1</v>
      </c>
    </row>
    <row r="152" spans="1:41" x14ac:dyDescent="0.25">
      <c r="A152" s="46">
        <v>147</v>
      </c>
      <c r="C152" s="99">
        <v>2.5779321004947287E-3</v>
      </c>
      <c r="D152" s="99">
        <v>1.0450535017083108E-2</v>
      </c>
      <c r="E152" s="99">
        <v>1.1120167274655737E-6</v>
      </c>
      <c r="F152" s="99">
        <v>0</v>
      </c>
      <c r="G152" s="99">
        <v>0.04</v>
      </c>
      <c r="H152" s="99">
        <v>3.7417663718882443E-2</v>
      </c>
      <c r="I152" s="99">
        <v>2.5496231708073913E-2</v>
      </c>
      <c r="J152" s="99">
        <v>7.1214038276825598E-3</v>
      </c>
      <c r="K152" s="99">
        <v>5.7682820038231775E-3</v>
      </c>
      <c r="L152" s="146">
        <v>92.438280187714923</v>
      </c>
      <c r="M152" s="146">
        <v>120</v>
      </c>
      <c r="N152" s="146">
        <v>548</v>
      </c>
      <c r="O152" s="146">
        <v>9132</v>
      </c>
      <c r="P152" s="146">
        <v>100</v>
      </c>
      <c r="Q152" s="146">
        <v>25</v>
      </c>
      <c r="R152" s="99">
        <v>0.45067645208666968</v>
      </c>
      <c r="S152" s="99">
        <v>0.63992905217495499</v>
      </c>
      <c r="T152" s="99">
        <v>0.8297536132741089</v>
      </c>
      <c r="U152" s="99">
        <v>0.99775043436823463</v>
      </c>
      <c r="W152" s="146">
        <v>3.4450443824118122</v>
      </c>
      <c r="X152" s="147">
        <v>27878.191351766804</v>
      </c>
      <c r="Y152" s="147">
        <v>3.5218941550245573</v>
      </c>
      <c r="Z152" s="147">
        <v>29187.520200919123</v>
      </c>
      <c r="AA152" s="147">
        <v>7.684977261274506E-2</v>
      </c>
      <c r="AB152" s="147">
        <v>1309.3288491523199</v>
      </c>
      <c r="AD152" s="161">
        <f t="shared" si="12"/>
        <v>178824.47159294193</v>
      </c>
      <c r="AE152" s="161">
        <f t="shared" si="17"/>
        <v>182126.1291005543</v>
      </c>
      <c r="AF152" s="161">
        <f t="shared" si="13"/>
        <v>3301.6575076123836</v>
      </c>
      <c r="AH152" s="163">
        <f t="shared" si="14"/>
        <v>0</v>
      </c>
      <c r="AI152" s="163">
        <f t="shared" si="15"/>
        <v>1</v>
      </c>
      <c r="AJ152" s="163">
        <f t="shared" si="16"/>
        <v>1</v>
      </c>
      <c r="AL152" s="46">
        <v>545000</v>
      </c>
      <c r="AM152" s="46">
        <v>0</v>
      </c>
      <c r="AN152" s="46">
        <v>1</v>
      </c>
      <c r="AO152" s="46">
        <v>1</v>
      </c>
    </row>
    <row r="153" spans="1:41" x14ac:dyDescent="0.25">
      <c r="A153" s="46">
        <v>148</v>
      </c>
      <c r="C153" s="99">
        <v>2.7354624278164152E-3</v>
      </c>
      <c r="D153" s="99">
        <v>1.4040055384360706E-2</v>
      </c>
      <c r="E153" s="99">
        <v>1.1178109655070819E-5</v>
      </c>
      <c r="F153" s="99">
        <v>0</v>
      </c>
      <c r="G153" s="99">
        <v>0.04</v>
      </c>
      <c r="H153" s="99">
        <v>3.7417663718882443E-2</v>
      </c>
      <c r="I153" s="99">
        <v>2.5496231708073913E-2</v>
      </c>
      <c r="J153" s="99">
        <v>7.1214038276825598E-3</v>
      </c>
      <c r="K153" s="99">
        <v>5.7682820038231775E-3</v>
      </c>
      <c r="L153" s="146">
        <v>92.438280187714923</v>
      </c>
      <c r="M153" s="146">
        <v>120</v>
      </c>
      <c r="N153" s="146">
        <v>548</v>
      </c>
      <c r="O153" s="146">
        <v>9132</v>
      </c>
      <c r="P153" s="146">
        <v>100</v>
      </c>
      <c r="Q153" s="146">
        <v>25</v>
      </c>
      <c r="R153" s="99">
        <v>0.60071963770886461</v>
      </c>
      <c r="S153" s="99">
        <v>0.9597458893877</v>
      </c>
      <c r="T153" s="99">
        <v>0.70636040158882873</v>
      </c>
      <c r="U153" s="99">
        <v>1.7229563619268305E-4</v>
      </c>
      <c r="W153" s="146">
        <v>4.5959477001707487</v>
      </c>
      <c r="X153" s="147">
        <v>27642.661919625862</v>
      </c>
      <c r="Y153" s="147">
        <v>4.7035658107432434</v>
      </c>
      <c r="Z153" s="147">
        <v>28971.062730890924</v>
      </c>
      <c r="AA153" s="147">
        <v>0.10761811057249471</v>
      </c>
      <c r="AB153" s="147">
        <v>1328.4008112650627</v>
      </c>
      <c r="AD153" s="161">
        <f t="shared" si="12"/>
        <v>248114.20009061907</v>
      </c>
      <c r="AE153" s="161">
        <f t="shared" si="17"/>
        <v>253242.88591370365</v>
      </c>
      <c r="AF153" s="161">
        <f t="shared" si="13"/>
        <v>5128.6858230846201</v>
      </c>
      <c r="AH153" s="163">
        <f t="shared" si="14"/>
        <v>0</v>
      </c>
      <c r="AI153" s="163">
        <f t="shared" si="15"/>
        <v>1</v>
      </c>
      <c r="AJ153" s="163">
        <f t="shared" si="16"/>
        <v>1</v>
      </c>
      <c r="AL153" s="46">
        <v>550000</v>
      </c>
      <c r="AM153" s="46">
        <v>0</v>
      </c>
      <c r="AN153" s="46">
        <v>1</v>
      </c>
      <c r="AO153" s="46">
        <v>1</v>
      </c>
    </row>
    <row r="154" spans="1:41" x14ac:dyDescent="0.25">
      <c r="A154" s="46">
        <v>149</v>
      </c>
      <c r="C154" s="99">
        <v>9.7339025782774632E-4</v>
      </c>
      <c r="D154" s="99">
        <v>1.3174627690449969E-2</v>
      </c>
      <c r="E154" s="99">
        <v>7.7163970302153928E-6</v>
      </c>
      <c r="F154" s="99">
        <v>0</v>
      </c>
      <c r="G154" s="99">
        <v>0.04</v>
      </c>
      <c r="H154" s="99">
        <v>3.7417663718882443E-2</v>
      </c>
      <c r="I154" s="99">
        <v>2.5496231708073913E-2</v>
      </c>
      <c r="J154" s="99">
        <v>7.1214038276825598E-3</v>
      </c>
      <c r="K154" s="99">
        <v>5.7682820038231775E-3</v>
      </c>
      <c r="L154" s="146">
        <v>92.438280187714923</v>
      </c>
      <c r="M154" s="146">
        <v>120</v>
      </c>
      <c r="N154" s="146">
        <v>548</v>
      </c>
      <c r="O154" s="146">
        <v>9132</v>
      </c>
      <c r="P154" s="146">
        <v>100</v>
      </c>
      <c r="Q154" s="146">
        <v>25</v>
      </c>
      <c r="R154" s="99">
        <v>0.60231028960228672</v>
      </c>
      <c r="S154" s="99">
        <v>0.55383175425748854</v>
      </c>
      <c r="T154" s="99">
        <v>0.736376010259715</v>
      </c>
      <c r="U154" s="99">
        <v>9.0435503239227177E-3</v>
      </c>
      <c r="W154" s="146">
        <v>4.6933059841532527</v>
      </c>
      <c r="X154" s="147">
        <v>29795.180528529498</v>
      </c>
      <c r="Y154" s="147">
        <v>4.7350703114197055</v>
      </c>
      <c r="Z154" s="147">
        <v>30823.25814496923</v>
      </c>
      <c r="AA154" s="147">
        <v>4.1764327266452739E-2</v>
      </c>
      <c r="AB154" s="147">
        <v>1028.0776164397321</v>
      </c>
      <c r="AD154" s="161">
        <f t="shared" si="12"/>
        <v>251803.17852066568</v>
      </c>
      <c r="AE154" s="161">
        <f t="shared" si="17"/>
        <v>253280.9605402131</v>
      </c>
      <c r="AF154" s="161">
        <f t="shared" si="13"/>
        <v>1477.7820195474324</v>
      </c>
      <c r="AH154" s="163">
        <f t="shared" si="14"/>
        <v>0</v>
      </c>
      <c r="AI154" s="163">
        <f t="shared" si="15"/>
        <v>1</v>
      </c>
      <c r="AJ154" s="163">
        <f t="shared" si="16"/>
        <v>1</v>
      </c>
      <c r="AL154" s="46">
        <v>555000</v>
      </c>
      <c r="AM154" s="46">
        <v>0</v>
      </c>
      <c r="AN154" s="46">
        <v>1</v>
      </c>
      <c r="AO154" s="46">
        <v>1</v>
      </c>
    </row>
    <row r="155" spans="1:41" x14ac:dyDescent="0.25">
      <c r="A155" s="46">
        <v>150</v>
      </c>
      <c r="C155" s="99">
        <v>7.6645515602207068E-4</v>
      </c>
      <c r="D155" s="99">
        <v>1.5485158494224605E-2</v>
      </c>
      <c r="E155" s="99">
        <v>6.6066901204320239E-4</v>
      </c>
      <c r="F155" s="99">
        <v>0</v>
      </c>
      <c r="G155" s="99">
        <v>0.04</v>
      </c>
      <c r="H155" s="99">
        <v>3.7417663718882443E-2</v>
      </c>
      <c r="I155" s="99">
        <v>2.5496231708073913E-2</v>
      </c>
      <c r="J155" s="99">
        <v>7.1214038276825598E-3</v>
      </c>
      <c r="K155" s="99">
        <v>5.7682820038231775E-3</v>
      </c>
      <c r="L155" s="146">
        <v>92.438280187714923</v>
      </c>
      <c r="M155" s="146">
        <v>120</v>
      </c>
      <c r="N155" s="146">
        <v>548</v>
      </c>
      <c r="O155" s="146">
        <v>9132</v>
      </c>
      <c r="P155" s="146">
        <v>100</v>
      </c>
      <c r="Q155" s="146">
        <v>25</v>
      </c>
      <c r="R155" s="99">
        <v>0.85979384396236247</v>
      </c>
      <c r="S155" s="99">
        <v>0.91726645148786679</v>
      </c>
      <c r="T155" s="99">
        <v>1.5223768468815759E-3</v>
      </c>
      <c r="U155" s="99">
        <v>0.99582833141776961</v>
      </c>
      <c r="W155" s="146">
        <v>6.427067212280531</v>
      </c>
      <c r="X155" s="147">
        <v>28319.675317005513</v>
      </c>
      <c r="Y155" s="147">
        <v>6.4336738640515838</v>
      </c>
      <c r="Z155" s="147">
        <v>29119.410582211131</v>
      </c>
      <c r="AA155" s="147">
        <v>6.6066517710527961E-3</v>
      </c>
      <c r="AB155" s="147">
        <v>799.73526520561791</v>
      </c>
      <c r="AD155" s="161">
        <f t="shared" si="12"/>
        <v>357304.35741982638</v>
      </c>
      <c r="AE155" s="161">
        <f t="shared" si="17"/>
        <v>356901.02126088389</v>
      </c>
      <c r="AF155" s="161">
        <f t="shared" si="13"/>
        <v>-403.33615894245014</v>
      </c>
      <c r="AH155" s="163">
        <f t="shared" si="14"/>
        <v>1</v>
      </c>
      <c r="AI155" s="163">
        <f t="shared" si="15"/>
        <v>0</v>
      </c>
      <c r="AJ155" s="163">
        <f t="shared" si="16"/>
        <v>0</v>
      </c>
      <c r="AL155" s="46">
        <v>560000</v>
      </c>
      <c r="AM155" s="46">
        <v>0</v>
      </c>
      <c r="AN155" s="46">
        <v>1</v>
      </c>
      <c r="AO155" s="46">
        <v>1</v>
      </c>
    </row>
    <row r="156" spans="1:41" x14ac:dyDescent="0.25">
      <c r="A156" s="46">
        <v>151</v>
      </c>
      <c r="C156" s="99">
        <v>3.1493876352448602E-3</v>
      </c>
      <c r="D156" s="99">
        <v>1.5412335636507568E-2</v>
      </c>
      <c r="E156" s="99">
        <v>2.9136593316380635E-5</v>
      </c>
      <c r="F156" s="99">
        <v>0</v>
      </c>
      <c r="G156" s="99">
        <v>0.04</v>
      </c>
      <c r="H156" s="99">
        <v>3.7417663718882443E-2</v>
      </c>
      <c r="I156" s="99">
        <v>2.5496231708073913E-2</v>
      </c>
      <c r="J156" s="99">
        <v>7.1214038276825598E-3</v>
      </c>
      <c r="K156" s="99">
        <v>5.7682820038231775E-3</v>
      </c>
      <c r="L156" s="146">
        <v>92.438280187714923</v>
      </c>
      <c r="M156" s="146">
        <v>120</v>
      </c>
      <c r="N156" s="146">
        <v>548</v>
      </c>
      <c r="O156" s="146">
        <v>9132</v>
      </c>
      <c r="P156" s="146">
        <v>100</v>
      </c>
      <c r="Q156" s="146">
        <v>25</v>
      </c>
      <c r="R156" s="99">
        <v>0.60486610757555126</v>
      </c>
      <c r="S156" s="99">
        <v>0.92563960030049741</v>
      </c>
      <c r="T156" s="99">
        <v>0.82425038122072791</v>
      </c>
      <c r="U156" s="99">
        <v>0.73670852821030897</v>
      </c>
      <c r="W156" s="146">
        <v>4.5178381374552821</v>
      </c>
      <c r="X156" s="147">
        <v>27126.185905621773</v>
      </c>
      <c r="Y156" s="147">
        <v>4.6374962584327548</v>
      </c>
      <c r="Z156" s="147">
        <v>28507.504896256589</v>
      </c>
      <c r="AA156" s="147">
        <v>0.11965812097747275</v>
      </c>
      <c r="AB156" s="147">
        <v>1381.3189906348161</v>
      </c>
      <c r="AD156" s="161">
        <f t="shared" si="12"/>
        <v>243944.10234169514</v>
      </c>
      <c r="AE156" s="161">
        <f t="shared" si="17"/>
        <v>249742.27060970871</v>
      </c>
      <c r="AF156" s="161">
        <f t="shared" si="13"/>
        <v>5798.1682680135491</v>
      </c>
      <c r="AH156" s="163">
        <f t="shared" si="14"/>
        <v>0</v>
      </c>
      <c r="AI156" s="163">
        <f t="shared" si="15"/>
        <v>1</v>
      </c>
      <c r="AJ156" s="163">
        <f t="shared" si="16"/>
        <v>1</v>
      </c>
    </row>
    <row r="157" spans="1:41" x14ac:dyDescent="0.25">
      <c r="A157" s="46">
        <v>152</v>
      </c>
      <c r="C157" s="99">
        <v>2.5141974468708694E-3</v>
      </c>
      <c r="D157" s="99">
        <v>1.0435929164877232E-2</v>
      </c>
      <c r="E157" s="99">
        <v>4.6770677357011797E-5</v>
      </c>
      <c r="F157" s="99">
        <v>0</v>
      </c>
      <c r="G157" s="99">
        <v>0.04</v>
      </c>
      <c r="H157" s="99">
        <v>3.7417663718882443E-2</v>
      </c>
      <c r="I157" s="99">
        <v>2.5496231708073913E-2</v>
      </c>
      <c r="J157" s="99">
        <v>7.1214038276825598E-3</v>
      </c>
      <c r="K157" s="99">
        <v>5.7682820038231775E-3</v>
      </c>
      <c r="L157" s="146">
        <v>92.438280187714923</v>
      </c>
      <c r="M157" s="146">
        <v>120</v>
      </c>
      <c r="N157" s="146">
        <v>548</v>
      </c>
      <c r="O157" s="146">
        <v>9132</v>
      </c>
      <c r="P157" s="146">
        <v>100</v>
      </c>
      <c r="Q157" s="146">
        <v>25</v>
      </c>
      <c r="R157" s="99">
        <v>0.69684248527854442</v>
      </c>
      <c r="S157" s="99">
        <v>0.87767925336595032</v>
      </c>
      <c r="T157" s="99">
        <v>0.96062015953282431</v>
      </c>
      <c r="U157" s="99">
        <v>6.2548525398302308E-3</v>
      </c>
      <c r="W157" s="146">
        <v>5.2064220508193957</v>
      </c>
      <c r="X157" s="147">
        <v>27834.485511001909</v>
      </c>
      <c r="Y157" s="147">
        <v>5.3179197375447895</v>
      </c>
      <c r="Z157" s="147">
        <v>29119.803940209953</v>
      </c>
      <c r="AA157" s="147">
        <v>0.11149768672539384</v>
      </c>
      <c r="AB157" s="147">
        <v>1285.3184292080441</v>
      </c>
      <c r="AD157" s="161">
        <f t="shared" si="12"/>
        <v>284550.83753816184</v>
      </c>
      <c r="AE157" s="161">
        <f t="shared" si="17"/>
        <v>289955.38031247741</v>
      </c>
      <c r="AF157" s="161">
        <f t="shared" si="13"/>
        <v>5404.542774315586</v>
      </c>
      <c r="AH157" s="163">
        <f t="shared" si="14"/>
        <v>0</v>
      </c>
      <c r="AI157" s="163">
        <f t="shared" si="15"/>
        <v>1</v>
      </c>
      <c r="AJ157" s="163">
        <f t="shared" si="16"/>
        <v>1</v>
      </c>
    </row>
    <row r="158" spans="1:41" x14ac:dyDescent="0.25">
      <c r="A158" s="46">
        <v>153</v>
      </c>
      <c r="C158" s="99">
        <v>1.582945949280984E-3</v>
      </c>
      <c r="D158" s="99">
        <v>1.2695115881769414E-2</v>
      </c>
      <c r="E158" s="99">
        <v>8.9741080911087678E-5</v>
      </c>
      <c r="F158" s="99">
        <v>0</v>
      </c>
      <c r="G158" s="99">
        <v>0.04</v>
      </c>
      <c r="H158" s="99">
        <v>3.7417663718882443E-2</v>
      </c>
      <c r="I158" s="99">
        <v>2.5496231708073913E-2</v>
      </c>
      <c r="J158" s="99">
        <v>7.1214038276825598E-3</v>
      </c>
      <c r="K158" s="99">
        <v>5.7682820038231775E-3</v>
      </c>
      <c r="L158" s="146">
        <v>92.438280187714923</v>
      </c>
      <c r="M158" s="146">
        <v>120</v>
      </c>
      <c r="N158" s="146">
        <v>548</v>
      </c>
      <c r="O158" s="146">
        <v>9132</v>
      </c>
      <c r="P158" s="146">
        <v>100</v>
      </c>
      <c r="Q158" s="146">
        <v>25</v>
      </c>
      <c r="R158" s="99">
        <v>0.39147660469565387</v>
      </c>
      <c r="S158" s="99">
        <v>0.65962351185850199</v>
      </c>
      <c r="T158" s="99">
        <v>0.8292915543856918</v>
      </c>
      <c r="U158" s="99">
        <v>0.8215839353798432</v>
      </c>
      <c r="W158" s="146">
        <v>3.1814984741865473</v>
      </c>
      <c r="X158" s="147">
        <v>28807.667377898098</v>
      </c>
      <c r="Y158" s="147">
        <v>3.2236447052425579</v>
      </c>
      <c r="Z158" s="147">
        <v>29924.970923782526</v>
      </c>
      <c r="AA158" s="147">
        <v>4.2146231056010564E-2</v>
      </c>
      <c r="AB158" s="147">
        <v>1117.3035458844279</v>
      </c>
      <c r="AD158" s="161">
        <f t="shared" si="12"/>
        <v>162082.24107329475</v>
      </c>
      <c r="AE158" s="161">
        <f t="shared" si="17"/>
        <v>163493.71139077094</v>
      </c>
      <c r="AF158" s="161">
        <f t="shared" si="13"/>
        <v>1411.4703174762058</v>
      </c>
      <c r="AH158" s="163">
        <f t="shared" si="14"/>
        <v>0</v>
      </c>
      <c r="AI158" s="163">
        <f t="shared" si="15"/>
        <v>1</v>
      </c>
      <c r="AJ158" s="163">
        <f t="shared" si="16"/>
        <v>1</v>
      </c>
    </row>
    <row r="159" spans="1:41" x14ac:dyDescent="0.25">
      <c r="A159" s="46">
        <v>154</v>
      </c>
      <c r="C159" s="99">
        <v>1.9578272859519029E-3</v>
      </c>
      <c r="D159" s="99">
        <v>1.1146656911674794E-2</v>
      </c>
      <c r="E159" s="99">
        <v>3.2933355638065098E-4</v>
      </c>
      <c r="F159" s="99">
        <v>0</v>
      </c>
      <c r="G159" s="99">
        <v>0.04</v>
      </c>
      <c r="H159" s="99">
        <v>3.7417663718882443E-2</v>
      </c>
      <c r="I159" s="99">
        <v>2.5496231708073913E-2</v>
      </c>
      <c r="J159" s="99">
        <v>7.1214038276825598E-3</v>
      </c>
      <c r="K159" s="99">
        <v>5.7682820038231775E-3</v>
      </c>
      <c r="L159" s="146">
        <v>92.438280187714923</v>
      </c>
      <c r="M159" s="146">
        <v>120</v>
      </c>
      <c r="N159" s="146">
        <v>548</v>
      </c>
      <c r="O159" s="146">
        <v>9132</v>
      </c>
      <c r="P159" s="146">
        <v>100</v>
      </c>
      <c r="Q159" s="146">
        <v>25</v>
      </c>
      <c r="R159" s="99">
        <v>0.24864088798688602</v>
      </c>
      <c r="S159" s="99">
        <v>0.9776574354133365</v>
      </c>
      <c r="T159" s="99">
        <v>0.11905981430991802</v>
      </c>
      <c r="U159" s="99">
        <v>1.0908372109307766E-5</v>
      </c>
      <c r="W159" s="146">
        <v>2.3222114284684663</v>
      </c>
      <c r="X159" s="147">
        <v>27757.439902717888</v>
      </c>
      <c r="Y159" s="147">
        <v>2.354295662705721</v>
      </c>
      <c r="Z159" s="147">
        <v>28868.288468714178</v>
      </c>
      <c r="AA159" s="147">
        <v>3.2084234237254705E-2</v>
      </c>
      <c r="AB159" s="147">
        <v>1110.8485659962898</v>
      </c>
      <c r="AD159" s="161">
        <f t="shared" si="12"/>
        <v>111575.24580539009</v>
      </c>
      <c r="AE159" s="161">
        <f t="shared" si="17"/>
        <v>112389.45129362908</v>
      </c>
      <c r="AF159" s="161">
        <f t="shared" si="13"/>
        <v>814.20548823899253</v>
      </c>
      <c r="AH159" s="163">
        <f t="shared" si="14"/>
        <v>0</v>
      </c>
      <c r="AI159" s="163">
        <f t="shared" si="15"/>
        <v>1</v>
      </c>
      <c r="AJ159" s="163">
        <f t="shared" si="16"/>
        <v>1</v>
      </c>
    </row>
    <row r="160" spans="1:41" x14ac:dyDescent="0.25">
      <c r="A160" s="46">
        <v>155</v>
      </c>
      <c r="C160" s="99">
        <v>2.6888784411728262E-3</v>
      </c>
      <c r="D160" s="99">
        <v>1.3390002322046457E-2</v>
      </c>
      <c r="E160" s="99">
        <v>1.350240230572638E-5</v>
      </c>
      <c r="F160" s="99">
        <v>0</v>
      </c>
      <c r="G160" s="99">
        <v>0.04</v>
      </c>
      <c r="H160" s="99">
        <v>3.7417663718882443E-2</v>
      </c>
      <c r="I160" s="99">
        <v>2.5496231708073913E-2</v>
      </c>
      <c r="J160" s="99">
        <v>7.1214038276825598E-3</v>
      </c>
      <c r="K160" s="99">
        <v>5.7682820038231775E-3</v>
      </c>
      <c r="L160" s="146">
        <v>92.438280187714923</v>
      </c>
      <c r="M160" s="146">
        <v>120</v>
      </c>
      <c r="N160" s="146">
        <v>548</v>
      </c>
      <c r="O160" s="146">
        <v>9132</v>
      </c>
      <c r="P160" s="146">
        <v>100</v>
      </c>
      <c r="Q160" s="146">
        <v>25</v>
      </c>
      <c r="R160" s="99">
        <v>0.7863999973327167</v>
      </c>
      <c r="S160" s="99">
        <v>0.91265469936957033</v>
      </c>
      <c r="T160" s="99">
        <v>0.39318721993562217</v>
      </c>
      <c r="U160" s="99">
        <v>1.4197249537266143E-2</v>
      </c>
      <c r="W160" s="146">
        <v>5.7761328536543539</v>
      </c>
      <c r="X160" s="147">
        <v>27694.992107829592</v>
      </c>
      <c r="Y160" s="147">
        <v>5.9097058080613794</v>
      </c>
      <c r="Z160" s="147">
        <v>29016.002789777689</v>
      </c>
      <c r="AA160" s="147">
        <v>0.13357295440702543</v>
      </c>
      <c r="AB160" s="147">
        <v>1321.010681948097</v>
      </c>
      <c r="AD160" s="161">
        <f t="shared" si="12"/>
        <v>318872.97911143163</v>
      </c>
      <c r="AE160" s="161">
        <f t="shared" si="17"/>
        <v>325566.34569390508</v>
      </c>
      <c r="AF160" s="161">
        <f t="shared" si="13"/>
        <v>6693.3665824734289</v>
      </c>
      <c r="AH160" s="163">
        <f t="shared" si="14"/>
        <v>0</v>
      </c>
      <c r="AI160" s="163">
        <f t="shared" si="15"/>
        <v>1</v>
      </c>
      <c r="AJ160" s="163">
        <f t="shared" si="16"/>
        <v>1</v>
      </c>
    </row>
    <row r="161" spans="1:36" x14ac:dyDescent="0.25">
      <c r="A161" s="46">
        <v>156</v>
      </c>
      <c r="C161" s="99">
        <v>2.0466983418107312E-3</v>
      </c>
      <c r="D161" s="99">
        <v>8.9464908668098423E-3</v>
      </c>
      <c r="E161" s="99">
        <v>2.4336534922131392E-4</v>
      </c>
      <c r="F161" s="99">
        <v>0</v>
      </c>
      <c r="G161" s="99">
        <v>0.04</v>
      </c>
      <c r="H161" s="99">
        <v>3.7417663718882443E-2</v>
      </c>
      <c r="I161" s="99">
        <v>2.5496231708073913E-2</v>
      </c>
      <c r="J161" s="99">
        <v>7.1214038276825598E-3</v>
      </c>
      <c r="K161" s="99">
        <v>5.7682820038231775E-3</v>
      </c>
      <c r="L161" s="146">
        <v>92.438280187714923</v>
      </c>
      <c r="M161" s="146">
        <v>120</v>
      </c>
      <c r="N161" s="146">
        <v>548</v>
      </c>
      <c r="O161" s="146">
        <v>9132</v>
      </c>
      <c r="P161" s="146">
        <v>100</v>
      </c>
      <c r="Q161" s="146">
        <v>25</v>
      </c>
      <c r="R161" s="99">
        <v>0.77087495001814421</v>
      </c>
      <c r="S161" s="99">
        <v>0.95981773373926194</v>
      </c>
      <c r="T161" s="99">
        <v>5.6165172844225654E-2</v>
      </c>
      <c r="U161" s="99">
        <v>3.5041544440364281E-3</v>
      </c>
      <c r="W161" s="146">
        <v>5.7474951850279572</v>
      </c>
      <c r="X161" s="147">
        <v>27888.36415881167</v>
      </c>
      <c r="Y161" s="147">
        <v>5.8384323772457547</v>
      </c>
      <c r="Z161" s="147">
        <v>29039.949091051076</v>
      </c>
      <c r="AA161" s="147">
        <v>9.0937192217797502E-2</v>
      </c>
      <c r="AB161" s="147">
        <v>1151.584932239406</v>
      </c>
      <c r="AD161" s="161">
        <f t="shared" si="12"/>
        <v>316961.34694286576</v>
      </c>
      <c r="AE161" s="161">
        <f t="shared" si="17"/>
        <v>321265.9935436942</v>
      </c>
      <c r="AF161" s="161">
        <f t="shared" si="13"/>
        <v>4304.6466008284442</v>
      </c>
      <c r="AH161" s="163">
        <f t="shared" si="14"/>
        <v>0</v>
      </c>
      <c r="AI161" s="163">
        <f t="shared" si="15"/>
        <v>1</v>
      </c>
      <c r="AJ161" s="163">
        <f t="shared" si="16"/>
        <v>1</v>
      </c>
    </row>
    <row r="162" spans="1:36" x14ac:dyDescent="0.25">
      <c r="A162" s="46">
        <v>157</v>
      </c>
      <c r="C162" s="99">
        <v>9.0849094248737284E-4</v>
      </c>
      <c r="D162" s="99">
        <v>1.0315193490994022E-2</v>
      </c>
      <c r="E162" s="99">
        <v>3.1960029874749598E-5</v>
      </c>
      <c r="F162" s="99">
        <v>0</v>
      </c>
      <c r="G162" s="99">
        <v>0.04</v>
      </c>
      <c r="H162" s="99">
        <v>3.7417663718882443E-2</v>
      </c>
      <c r="I162" s="99">
        <v>2.5496231708073913E-2</v>
      </c>
      <c r="J162" s="99">
        <v>7.1214038276825598E-3</v>
      </c>
      <c r="K162" s="99">
        <v>5.7682820038231775E-3</v>
      </c>
      <c r="L162" s="146">
        <v>92.438280187714923</v>
      </c>
      <c r="M162" s="146">
        <v>120</v>
      </c>
      <c r="N162" s="146">
        <v>548</v>
      </c>
      <c r="O162" s="146">
        <v>9132</v>
      </c>
      <c r="P162" s="146">
        <v>100</v>
      </c>
      <c r="Q162" s="146">
        <v>25</v>
      </c>
      <c r="R162" s="99">
        <v>0.8289564225808661</v>
      </c>
      <c r="S162" s="99">
        <v>0.35137879450298903</v>
      </c>
      <c r="T162" s="99">
        <v>0.89133706743738705</v>
      </c>
      <c r="U162" s="99">
        <v>2.8749216027595516E-5</v>
      </c>
      <c r="W162" s="146">
        <v>6.1504988589729308</v>
      </c>
      <c r="X162" s="147">
        <v>29839.225474579951</v>
      </c>
      <c r="Y162" s="147">
        <v>6.2010765202621609</v>
      </c>
      <c r="Z162" s="147">
        <v>30847.729480835493</v>
      </c>
      <c r="AA162" s="147">
        <v>5.0577661289230136E-2</v>
      </c>
      <c r="AB162" s="147">
        <v>1008.5040062555418</v>
      </c>
      <c r="AD162" s="161">
        <f t="shared" si="12"/>
        <v>339190.70606379589</v>
      </c>
      <c r="AE162" s="161">
        <f t="shared" si="17"/>
        <v>341216.86173489416</v>
      </c>
      <c r="AF162" s="161">
        <f t="shared" si="13"/>
        <v>2026.1556710982663</v>
      </c>
      <c r="AH162" s="163">
        <f t="shared" si="14"/>
        <v>0</v>
      </c>
      <c r="AI162" s="163">
        <f t="shared" si="15"/>
        <v>1</v>
      </c>
      <c r="AJ162" s="163">
        <f t="shared" si="16"/>
        <v>1</v>
      </c>
    </row>
    <row r="163" spans="1:36" x14ac:dyDescent="0.25">
      <c r="A163" s="46">
        <v>158</v>
      </c>
      <c r="C163" s="99">
        <v>2.4033607534702517E-3</v>
      </c>
      <c r="D163" s="99">
        <v>1.0993258311593875E-2</v>
      </c>
      <c r="E163" s="99">
        <v>1.7030361635294845E-5</v>
      </c>
      <c r="F163" s="99">
        <v>0</v>
      </c>
      <c r="G163" s="99">
        <v>0.04</v>
      </c>
      <c r="H163" s="99">
        <v>3.7417663718882443E-2</v>
      </c>
      <c r="I163" s="99">
        <v>2.5496231708073913E-2</v>
      </c>
      <c r="J163" s="99">
        <v>7.1214038276825598E-3</v>
      </c>
      <c r="K163" s="99">
        <v>5.7682820038231775E-3</v>
      </c>
      <c r="L163" s="146">
        <v>92.438280187714923</v>
      </c>
      <c r="M163" s="146">
        <v>120</v>
      </c>
      <c r="N163" s="146">
        <v>548</v>
      </c>
      <c r="O163" s="146">
        <v>9132</v>
      </c>
      <c r="P163" s="146">
        <v>100</v>
      </c>
      <c r="Q163" s="146">
        <v>25</v>
      </c>
      <c r="R163" s="99">
        <v>0.85833209364271523</v>
      </c>
      <c r="S163" s="99">
        <v>0.3965288415738828</v>
      </c>
      <c r="T163" s="99">
        <v>2.8231022504149209E-4</v>
      </c>
      <c r="U163" s="99">
        <v>9.3781737334674865E-3</v>
      </c>
      <c r="W163" s="146">
        <v>5.9505751311434905</v>
      </c>
      <c r="X163" s="147">
        <v>28033.947741537311</v>
      </c>
      <c r="Y163" s="147">
        <v>6.0754814571591442</v>
      </c>
      <c r="Z163" s="147">
        <v>29311.201908509378</v>
      </c>
      <c r="AA163" s="147">
        <v>0.12490632601565377</v>
      </c>
      <c r="AB163" s="147">
        <v>1277.2541669720667</v>
      </c>
      <c r="AD163" s="161">
        <f t="shared" si="12"/>
        <v>329000.56012707215</v>
      </c>
      <c r="AE163" s="161">
        <f t="shared" si="17"/>
        <v>335217.6855210393</v>
      </c>
      <c r="AF163" s="161">
        <f t="shared" si="13"/>
        <v>6217.1253939671597</v>
      </c>
      <c r="AH163" s="163">
        <f t="shared" si="14"/>
        <v>0</v>
      </c>
      <c r="AI163" s="163">
        <f t="shared" si="15"/>
        <v>1</v>
      </c>
      <c r="AJ163" s="163">
        <f t="shared" si="16"/>
        <v>1</v>
      </c>
    </row>
    <row r="164" spans="1:36" x14ac:dyDescent="0.25">
      <c r="A164" s="46">
        <v>159</v>
      </c>
      <c r="C164" s="99">
        <v>2.8099592906016824E-3</v>
      </c>
      <c r="D164" s="99">
        <v>9.9221578418809755E-3</v>
      </c>
      <c r="E164" s="99">
        <v>3.6853116362367544E-4</v>
      </c>
      <c r="F164" s="99">
        <v>0</v>
      </c>
      <c r="G164" s="99">
        <v>0.04</v>
      </c>
      <c r="H164" s="99">
        <v>3.7417663718882443E-2</v>
      </c>
      <c r="I164" s="99">
        <v>2.5496231708073913E-2</v>
      </c>
      <c r="J164" s="99">
        <v>7.1214038276825598E-3</v>
      </c>
      <c r="K164" s="99">
        <v>5.7682820038231775E-3</v>
      </c>
      <c r="L164" s="146">
        <v>92.438280187714923</v>
      </c>
      <c r="M164" s="146">
        <v>120</v>
      </c>
      <c r="N164" s="146">
        <v>548</v>
      </c>
      <c r="O164" s="146">
        <v>9132</v>
      </c>
      <c r="P164" s="146">
        <v>100</v>
      </c>
      <c r="Q164" s="146">
        <v>25</v>
      </c>
      <c r="R164" s="99">
        <v>0.53489995708789762</v>
      </c>
      <c r="S164" s="99">
        <v>0.99988155701411041</v>
      </c>
      <c r="T164" s="99">
        <v>0.96962091901276026</v>
      </c>
      <c r="U164" s="99">
        <v>0.28811397108069348</v>
      </c>
      <c r="W164" s="146">
        <v>4.0510949212703693</v>
      </c>
      <c r="X164" s="147">
        <v>26715.540430156168</v>
      </c>
      <c r="Y164" s="147">
        <v>4.1350044432087723</v>
      </c>
      <c r="Z164" s="147">
        <v>27948.07396145906</v>
      </c>
      <c r="AA164" s="147">
        <v>8.3909521938402953E-2</v>
      </c>
      <c r="AB164" s="147">
        <v>1232.5335313028918</v>
      </c>
      <c r="AD164" s="161">
        <f t="shared" si="12"/>
        <v>216350.154846066</v>
      </c>
      <c r="AE164" s="161">
        <f t="shared" si="17"/>
        <v>220152.19263106727</v>
      </c>
      <c r="AF164" s="161">
        <f t="shared" si="13"/>
        <v>3802.0377850012856</v>
      </c>
      <c r="AH164" s="163">
        <f t="shared" si="14"/>
        <v>0</v>
      </c>
      <c r="AI164" s="163">
        <f t="shared" si="15"/>
        <v>1</v>
      </c>
      <c r="AJ164" s="163">
        <f t="shared" si="16"/>
        <v>1</v>
      </c>
    </row>
    <row r="165" spans="1:36" x14ac:dyDescent="0.25">
      <c r="A165" s="46">
        <v>160</v>
      </c>
      <c r="C165" s="99">
        <v>9.1510024194127579E-4</v>
      </c>
      <c r="D165" s="99">
        <v>1.1664300618442369E-2</v>
      </c>
      <c r="E165" s="99">
        <v>4.0239270141381607E-5</v>
      </c>
      <c r="F165" s="99">
        <v>0</v>
      </c>
      <c r="G165" s="99">
        <v>0.04</v>
      </c>
      <c r="H165" s="99">
        <v>3.7417663718882443E-2</v>
      </c>
      <c r="I165" s="99">
        <v>2.5496231708073913E-2</v>
      </c>
      <c r="J165" s="99">
        <v>7.1214038276825598E-3</v>
      </c>
      <c r="K165" s="99">
        <v>5.7682820038231775E-3</v>
      </c>
      <c r="L165" s="146">
        <v>92.438280187714923</v>
      </c>
      <c r="M165" s="146">
        <v>120</v>
      </c>
      <c r="N165" s="146">
        <v>548</v>
      </c>
      <c r="O165" s="146">
        <v>9132</v>
      </c>
      <c r="P165" s="146">
        <v>100</v>
      </c>
      <c r="Q165" s="146">
        <v>25</v>
      </c>
      <c r="R165" s="99">
        <v>0.69009433976898071</v>
      </c>
      <c r="S165" s="99">
        <v>0.2048965244103263</v>
      </c>
      <c r="T165" s="99">
        <v>0.91440856749429444</v>
      </c>
      <c r="U165" s="99">
        <v>0.99714466591288775</v>
      </c>
      <c r="W165" s="146">
        <v>5.0655437293917691</v>
      </c>
      <c r="X165" s="147">
        <v>29795.049542440716</v>
      </c>
      <c r="Y165" s="147">
        <v>5.1072620045673665</v>
      </c>
      <c r="Z165" s="147">
        <v>30802.011739316211</v>
      </c>
      <c r="AA165" s="147">
        <v>4.1718275175597341E-2</v>
      </c>
      <c r="AB165" s="147">
        <v>1006.9621968754946</v>
      </c>
      <c r="AD165" s="161">
        <f t="shared" si="12"/>
        <v>274137.57422106538</v>
      </c>
      <c r="AE165" s="161">
        <f t="shared" si="17"/>
        <v>275633.70853472577</v>
      </c>
      <c r="AF165" s="161">
        <f t="shared" si="13"/>
        <v>1496.1343136603459</v>
      </c>
      <c r="AH165" s="163">
        <f t="shared" si="14"/>
        <v>0</v>
      </c>
      <c r="AI165" s="163">
        <f t="shared" si="15"/>
        <v>1</v>
      </c>
      <c r="AJ165" s="163">
        <f t="shared" si="16"/>
        <v>1</v>
      </c>
    </row>
    <row r="166" spans="1:36" x14ac:dyDescent="0.25">
      <c r="A166" s="46">
        <v>161</v>
      </c>
      <c r="C166" s="99">
        <v>5.1336354847861948E-4</v>
      </c>
      <c r="D166" s="99">
        <v>9.910420979738134E-3</v>
      </c>
      <c r="E166" s="99">
        <v>7.977147161675191E-5</v>
      </c>
      <c r="F166" s="99">
        <v>0</v>
      </c>
      <c r="G166" s="99">
        <v>0.04</v>
      </c>
      <c r="H166" s="99">
        <v>3.7417663718882443E-2</v>
      </c>
      <c r="I166" s="99">
        <v>2.5496231708073913E-2</v>
      </c>
      <c r="J166" s="99">
        <v>7.1214038276825598E-3</v>
      </c>
      <c r="K166" s="99">
        <v>5.7682820038231775E-3</v>
      </c>
      <c r="L166" s="146">
        <v>92.438280187714923</v>
      </c>
      <c r="M166" s="146">
        <v>120</v>
      </c>
      <c r="N166" s="146">
        <v>548</v>
      </c>
      <c r="O166" s="146">
        <v>9132</v>
      </c>
      <c r="P166" s="146">
        <v>100</v>
      </c>
      <c r="Q166" s="146">
        <v>25</v>
      </c>
      <c r="R166" s="99">
        <v>0.76168639017218265</v>
      </c>
      <c r="S166" s="99">
        <v>0.5994046524768093</v>
      </c>
      <c r="T166" s="99">
        <v>3.8714643153180232E-3</v>
      </c>
      <c r="U166" s="99">
        <v>3.6537051493322867E-7</v>
      </c>
      <c r="W166" s="146">
        <v>5.9358123690951281</v>
      </c>
      <c r="X166" s="147">
        <v>30232.103212865775</v>
      </c>
      <c r="Y166" s="147">
        <v>5.9603966068573362</v>
      </c>
      <c r="Z166" s="147">
        <v>31144.978228866683</v>
      </c>
      <c r="AA166" s="147">
        <v>2.4584237762208083E-2</v>
      </c>
      <c r="AB166" s="147">
        <v>912.87501600090764</v>
      </c>
      <c r="AD166" s="161">
        <f t="shared" si="12"/>
        <v>325916.63893284195</v>
      </c>
      <c r="AE166" s="161">
        <f t="shared" si="17"/>
        <v>326478.81818257348</v>
      </c>
      <c r="AF166" s="161">
        <f t="shared" si="13"/>
        <v>562.17924973157733</v>
      </c>
      <c r="AH166" s="163">
        <f t="shared" si="14"/>
        <v>0</v>
      </c>
      <c r="AI166" s="163">
        <f t="shared" si="15"/>
        <v>1</v>
      </c>
      <c r="AJ166" s="163">
        <f t="shared" si="16"/>
        <v>1</v>
      </c>
    </row>
    <row r="167" spans="1:36" x14ac:dyDescent="0.25">
      <c r="A167" s="46">
        <v>162</v>
      </c>
      <c r="C167" s="99">
        <v>2.593192610822026E-3</v>
      </c>
      <c r="D167" s="99">
        <v>1.2453486662373225E-2</v>
      </c>
      <c r="E167" s="99">
        <v>1.0394346309994251E-4</v>
      </c>
      <c r="F167" s="99">
        <v>0</v>
      </c>
      <c r="G167" s="99">
        <v>0.04</v>
      </c>
      <c r="H167" s="99">
        <v>3.7417663718882443E-2</v>
      </c>
      <c r="I167" s="99">
        <v>2.5496231708073913E-2</v>
      </c>
      <c r="J167" s="99">
        <v>7.1214038276825598E-3</v>
      </c>
      <c r="K167" s="99">
        <v>5.7682820038231775E-3</v>
      </c>
      <c r="L167" s="146">
        <v>92.438280187714923</v>
      </c>
      <c r="M167" s="146">
        <v>120</v>
      </c>
      <c r="N167" s="146">
        <v>548</v>
      </c>
      <c r="O167" s="146">
        <v>9132</v>
      </c>
      <c r="P167" s="146">
        <v>100</v>
      </c>
      <c r="Q167" s="146">
        <v>25</v>
      </c>
      <c r="R167" s="99">
        <v>0.67058911263452037</v>
      </c>
      <c r="S167" s="99">
        <v>1.0841382092588443E-3</v>
      </c>
      <c r="T167" s="99">
        <v>0.10570443319223426</v>
      </c>
      <c r="U167" s="99">
        <v>0.8480261415621716</v>
      </c>
      <c r="W167" s="146">
        <v>4.3636776948429148</v>
      </c>
      <c r="X167" s="147">
        <v>27582.471474540576</v>
      </c>
      <c r="Y167" s="147">
        <v>4.458984916054634</v>
      </c>
      <c r="Z167" s="147">
        <v>28861.380043312289</v>
      </c>
      <c r="AA167" s="147">
        <v>9.5307221211719195E-2</v>
      </c>
      <c r="AB167" s="147">
        <v>1278.9085687717125</v>
      </c>
      <c r="AD167" s="161">
        <f t="shared" si="12"/>
        <v>234238.19021603433</v>
      </c>
      <c r="AE167" s="161">
        <f t="shared" si="17"/>
        <v>238677.71491996574</v>
      </c>
      <c r="AF167" s="161">
        <f t="shared" si="13"/>
        <v>4439.524703931439</v>
      </c>
      <c r="AH167" s="163">
        <f t="shared" si="14"/>
        <v>0</v>
      </c>
      <c r="AI167" s="163">
        <f t="shared" si="15"/>
        <v>1</v>
      </c>
      <c r="AJ167" s="163">
        <f t="shared" si="16"/>
        <v>1</v>
      </c>
    </row>
    <row r="168" spans="1:36" x14ac:dyDescent="0.25">
      <c r="A168" s="46">
        <v>163</v>
      </c>
      <c r="C168" s="99">
        <v>5.152510522934528E-3</v>
      </c>
      <c r="D168" s="99">
        <v>9.9114548706354302E-3</v>
      </c>
      <c r="E168" s="99">
        <v>5.3009698690156079E-5</v>
      </c>
      <c r="F168" s="99">
        <v>0</v>
      </c>
      <c r="G168" s="99">
        <v>0.04</v>
      </c>
      <c r="H168" s="99">
        <v>3.7417663718882443E-2</v>
      </c>
      <c r="I168" s="99">
        <v>2.5496231708073913E-2</v>
      </c>
      <c r="J168" s="99">
        <v>7.1214038276825598E-3</v>
      </c>
      <c r="K168" s="99">
        <v>5.7682820038231775E-3</v>
      </c>
      <c r="L168" s="146">
        <v>92.438280187714923</v>
      </c>
      <c r="M168" s="146">
        <v>120</v>
      </c>
      <c r="N168" s="146">
        <v>548</v>
      </c>
      <c r="O168" s="146">
        <v>9132</v>
      </c>
      <c r="P168" s="146">
        <v>100</v>
      </c>
      <c r="Q168" s="146">
        <v>25</v>
      </c>
      <c r="R168" s="99">
        <v>0.8048641243851179</v>
      </c>
      <c r="S168" s="99">
        <v>0.75313921029163777</v>
      </c>
      <c r="T168" s="99">
        <v>0.97313008311331139</v>
      </c>
      <c r="U168" s="99">
        <v>0.99962568625576398</v>
      </c>
      <c r="W168" s="146">
        <v>5.2065501571385804</v>
      </c>
      <c r="X168" s="147">
        <v>25078.303658212732</v>
      </c>
      <c r="Y168" s="147">
        <v>5.4196835527594684</v>
      </c>
      <c r="Z168" s="147">
        <v>26689.967056215071</v>
      </c>
      <c r="AA168" s="147">
        <v>0.21313339562088807</v>
      </c>
      <c r="AB168" s="147">
        <v>1611.6633980023398</v>
      </c>
      <c r="AD168" s="161">
        <f t="shared" si="12"/>
        <v>287314.7057701021</v>
      </c>
      <c r="AE168" s="161">
        <f t="shared" si="17"/>
        <v>298491.04610935308</v>
      </c>
      <c r="AF168" s="161">
        <f t="shared" si="13"/>
        <v>11176.340339250944</v>
      </c>
      <c r="AH168" s="163">
        <f t="shared" si="14"/>
        <v>0</v>
      </c>
      <c r="AI168" s="163">
        <f t="shared" si="15"/>
        <v>1</v>
      </c>
      <c r="AJ168" s="163">
        <f t="shared" si="16"/>
        <v>1</v>
      </c>
    </row>
    <row r="169" spans="1:36" x14ac:dyDescent="0.25">
      <c r="A169" s="46">
        <v>164</v>
      </c>
      <c r="C169" s="99">
        <v>8.4478733079057045E-4</v>
      </c>
      <c r="D169" s="99">
        <v>1.008259682309392E-2</v>
      </c>
      <c r="E169" s="99">
        <v>3.2370139018178534E-4</v>
      </c>
      <c r="F169" s="99">
        <v>0</v>
      </c>
      <c r="G169" s="99">
        <v>0.04</v>
      </c>
      <c r="H169" s="99">
        <v>3.7417663718882443E-2</v>
      </c>
      <c r="I169" s="99">
        <v>2.5496231708073913E-2</v>
      </c>
      <c r="J169" s="99">
        <v>7.1214038276825598E-3</v>
      </c>
      <c r="K169" s="99">
        <v>5.7682820038231775E-3</v>
      </c>
      <c r="L169" s="146">
        <v>92.438280187714923</v>
      </c>
      <c r="M169" s="146">
        <v>120</v>
      </c>
      <c r="N169" s="146">
        <v>548</v>
      </c>
      <c r="O169" s="146">
        <v>9132</v>
      </c>
      <c r="P169" s="146">
        <v>100</v>
      </c>
      <c r="Q169" s="146">
        <v>25</v>
      </c>
      <c r="R169" s="99">
        <v>0.60351241513666254</v>
      </c>
      <c r="S169" s="99">
        <v>0.68230244138812091</v>
      </c>
      <c r="T169" s="99">
        <v>0.32725520726997409</v>
      </c>
      <c r="U169" s="99">
        <v>0.16368112434931892</v>
      </c>
      <c r="W169" s="146">
        <v>4.6791438007451029</v>
      </c>
      <c r="X169" s="147">
        <v>29133.721316374176</v>
      </c>
      <c r="Y169" s="147">
        <v>4.701554758633633</v>
      </c>
      <c r="Z169" s="147">
        <v>30043.178577769439</v>
      </c>
      <c r="AA169" s="147">
        <v>2.2410957888530092E-2</v>
      </c>
      <c r="AB169" s="147">
        <v>909.45726139526232</v>
      </c>
      <c r="AD169" s="161">
        <f t="shared" si="12"/>
        <v>251614.90672833202</v>
      </c>
      <c r="AE169" s="161">
        <f t="shared" si="17"/>
        <v>252050.10694024857</v>
      </c>
      <c r="AF169" s="161">
        <f t="shared" si="13"/>
        <v>435.20021191654314</v>
      </c>
      <c r="AH169" s="163">
        <f t="shared" si="14"/>
        <v>0</v>
      </c>
      <c r="AI169" s="163">
        <f t="shared" si="15"/>
        <v>1</v>
      </c>
      <c r="AJ169" s="163">
        <f t="shared" si="16"/>
        <v>1</v>
      </c>
    </row>
    <row r="170" spans="1:36" x14ac:dyDescent="0.25">
      <c r="A170" s="46">
        <v>165</v>
      </c>
      <c r="C170" s="99">
        <v>1.676933715908435E-3</v>
      </c>
      <c r="D170" s="99">
        <v>1.3684101805113924E-2</v>
      </c>
      <c r="E170" s="99">
        <v>9.3205159303953424E-6</v>
      </c>
      <c r="F170" s="99">
        <v>0</v>
      </c>
      <c r="G170" s="99">
        <v>0.04</v>
      </c>
      <c r="H170" s="99">
        <v>3.7417663718882443E-2</v>
      </c>
      <c r="I170" s="99">
        <v>2.5496231708073913E-2</v>
      </c>
      <c r="J170" s="99">
        <v>7.1214038276825598E-3</v>
      </c>
      <c r="K170" s="99">
        <v>5.7682820038231775E-3</v>
      </c>
      <c r="L170" s="146">
        <v>92.438280187714923</v>
      </c>
      <c r="M170" s="146">
        <v>120</v>
      </c>
      <c r="N170" s="146">
        <v>548</v>
      </c>
      <c r="O170" s="146">
        <v>9132</v>
      </c>
      <c r="P170" s="146">
        <v>100</v>
      </c>
      <c r="Q170" s="146">
        <v>25</v>
      </c>
      <c r="R170" s="99">
        <v>0.40738309181985499</v>
      </c>
      <c r="S170" s="99">
        <v>2.9276088306597856E-5</v>
      </c>
      <c r="T170" s="99">
        <v>5.0644778430564412E-2</v>
      </c>
      <c r="U170" s="99">
        <v>6.8433072267747577E-3</v>
      </c>
      <c r="W170" s="146">
        <v>2.7816040256458106</v>
      </c>
      <c r="X170" s="147">
        <v>28897.573734871552</v>
      </c>
      <c r="Y170" s="147">
        <v>2.82385703420834</v>
      </c>
      <c r="Z170" s="147">
        <v>30055.954662258362</v>
      </c>
      <c r="AA170" s="147">
        <v>4.2253008562529448E-2</v>
      </c>
      <c r="AB170" s="147">
        <v>1158.3809273868101</v>
      </c>
      <c r="AD170" s="161">
        <f t="shared" si="12"/>
        <v>137998.66780387709</v>
      </c>
      <c r="AE170" s="161">
        <f t="shared" si="17"/>
        <v>139375.46739024203</v>
      </c>
      <c r="AF170" s="161">
        <f t="shared" si="13"/>
        <v>1376.7995863649567</v>
      </c>
      <c r="AH170" s="163">
        <f t="shared" si="14"/>
        <v>0</v>
      </c>
      <c r="AI170" s="163">
        <f t="shared" si="15"/>
        <v>1</v>
      </c>
      <c r="AJ170" s="163">
        <f t="shared" si="16"/>
        <v>1</v>
      </c>
    </row>
    <row r="171" spans="1:36" x14ac:dyDescent="0.25">
      <c r="A171" s="46">
        <v>166</v>
      </c>
      <c r="C171" s="99">
        <v>2.2665327172119998E-3</v>
      </c>
      <c r="D171" s="99">
        <v>1.1711104402289063E-2</v>
      </c>
      <c r="E171" s="99">
        <v>7.3884058871149085E-5</v>
      </c>
      <c r="F171" s="99">
        <v>0</v>
      </c>
      <c r="G171" s="99">
        <v>0.04</v>
      </c>
      <c r="H171" s="99">
        <v>3.7417663718882443E-2</v>
      </c>
      <c r="I171" s="99">
        <v>2.5496231708073913E-2</v>
      </c>
      <c r="J171" s="99">
        <v>7.1214038276825598E-3</v>
      </c>
      <c r="K171" s="99">
        <v>5.7682820038231775E-3</v>
      </c>
      <c r="L171" s="146">
        <v>92.438280187714923</v>
      </c>
      <c r="M171" s="146">
        <v>120</v>
      </c>
      <c r="N171" s="146">
        <v>548</v>
      </c>
      <c r="O171" s="146">
        <v>9132</v>
      </c>
      <c r="P171" s="146">
        <v>100</v>
      </c>
      <c r="Q171" s="146">
        <v>25</v>
      </c>
      <c r="R171" s="99">
        <v>0.65604107922118393</v>
      </c>
      <c r="S171" s="99">
        <v>0.90637500120385539</v>
      </c>
      <c r="T171" s="99">
        <v>0.3145169839814756</v>
      </c>
      <c r="U171" s="99">
        <v>8.5688885814648244E-9</v>
      </c>
      <c r="W171" s="146">
        <v>4.9893927172175099</v>
      </c>
      <c r="X171" s="147">
        <v>28040.409899213402</v>
      </c>
      <c r="Y171" s="147">
        <v>5.0848813147097047</v>
      </c>
      <c r="Z171" s="147">
        <v>29278.14405243763</v>
      </c>
      <c r="AA171" s="147">
        <v>9.5488597492194849E-2</v>
      </c>
      <c r="AB171" s="147">
        <v>1237.7341532242281</v>
      </c>
      <c r="AD171" s="161">
        <f t="shared" si="12"/>
        <v>271323.15313383716</v>
      </c>
      <c r="AE171" s="161">
        <f t="shared" si="17"/>
        <v>275814.73483014468</v>
      </c>
      <c r="AF171" s="161">
        <f t="shared" si="13"/>
        <v>4491.5816963074631</v>
      </c>
      <c r="AH171" s="163">
        <f t="shared" si="14"/>
        <v>0</v>
      </c>
      <c r="AI171" s="163">
        <f t="shared" si="15"/>
        <v>1</v>
      </c>
      <c r="AJ171" s="163">
        <f t="shared" si="16"/>
        <v>1</v>
      </c>
    </row>
    <row r="172" spans="1:36" x14ac:dyDescent="0.25">
      <c r="A172" s="46">
        <v>167</v>
      </c>
      <c r="C172" s="99">
        <v>1.9752791858608605E-3</v>
      </c>
      <c r="D172" s="99">
        <v>1.378423221303815E-2</v>
      </c>
      <c r="E172" s="99">
        <v>1.7190196007665914E-4</v>
      </c>
      <c r="F172" s="99">
        <v>0</v>
      </c>
      <c r="G172" s="99">
        <v>0.04</v>
      </c>
      <c r="H172" s="99">
        <v>3.7417663718882443E-2</v>
      </c>
      <c r="I172" s="99">
        <v>2.5496231708073913E-2</v>
      </c>
      <c r="J172" s="99">
        <v>7.1214038276825598E-3</v>
      </c>
      <c r="K172" s="99">
        <v>5.7682820038231775E-3</v>
      </c>
      <c r="L172" s="146">
        <v>92.438280187714923</v>
      </c>
      <c r="M172" s="146">
        <v>120</v>
      </c>
      <c r="N172" s="146">
        <v>548</v>
      </c>
      <c r="O172" s="146">
        <v>9132</v>
      </c>
      <c r="P172" s="146">
        <v>100</v>
      </c>
      <c r="Q172" s="146">
        <v>25</v>
      </c>
      <c r="R172" s="99">
        <v>0.80460026813184982</v>
      </c>
      <c r="S172" s="99">
        <v>0.90340058354036812</v>
      </c>
      <c r="T172" s="99">
        <v>7.1019186509998597E-2</v>
      </c>
      <c r="U172" s="99">
        <v>0.9999999765757499</v>
      </c>
      <c r="W172" s="146">
        <v>5.9981760701993929</v>
      </c>
      <c r="X172" s="147">
        <v>28112.43452298511</v>
      </c>
      <c r="Y172" s="147">
        <v>6.0935604456239458</v>
      </c>
      <c r="Z172" s="147">
        <v>29272.100318535944</v>
      </c>
      <c r="AA172" s="147">
        <v>9.5384375424552914E-2</v>
      </c>
      <c r="AB172" s="147">
        <v>1159.6657955508344</v>
      </c>
      <c r="AD172" s="161">
        <f t="shared" si="12"/>
        <v>331778.12968897843</v>
      </c>
      <c r="AE172" s="161">
        <f t="shared" si="17"/>
        <v>336341.52641890082</v>
      </c>
      <c r="AF172" s="161">
        <f t="shared" si="13"/>
        <v>4563.3967299223405</v>
      </c>
      <c r="AH172" s="163">
        <f t="shared" si="14"/>
        <v>0</v>
      </c>
      <c r="AI172" s="163">
        <f t="shared" si="15"/>
        <v>1</v>
      </c>
      <c r="AJ172" s="163">
        <f t="shared" si="16"/>
        <v>1</v>
      </c>
    </row>
    <row r="173" spans="1:36" x14ac:dyDescent="0.25">
      <c r="A173" s="46">
        <v>168</v>
      </c>
      <c r="C173" s="99">
        <v>2.1871328947452584E-3</v>
      </c>
      <c r="D173" s="99">
        <v>1.7396724868956603E-2</v>
      </c>
      <c r="E173" s="99">
        <v>2.453154778703226E-4</v>
      </c>
      <c r="F173" s="99">
        <v>0</v>
      </c>
      <c r="G173" s="99">
        <v>0.04</v>
      </c>
      <c r="H173" s="99">
        <v>3.7417663718882443E-2</v>
      </c>
      <c r="I173" s="99">
        <v>2.5496231708073913E-2</v>
      </c>
      <c r="J173" s="99">
        <v>7.1214038276825598E-3</v>
      </c>
      <c r="K173" s="99">
        <v>5.7682820038231775E-3</v>
      </c>
      <c r="L173" s="146">
        <v>92.438280187714923</v>
      </c>
      <c r="M173" s="146">
        <v>120</v>
      </c>
      <c r="N173" s="146">
        <v>548</v>
      </c>
      <c r="O173" s="146">
        <v>9132</v>
      </c>
      <c r="P173" s="146">
        <v>100</v>
      </c>
      <c r="Q173" s="146">
        <v>25</v>
      </c>
      <c r="R173" s="99">
        <v>0.49320423709072175</v>
      </c>
      <c r="S173" s="99">
        <v>0.35108468570546547</v>
      </c>
      <c r="T173" s="99">
        <v>0.22819733644587711</v>
      </c>
      <c r="U173" s="99">
        <v>0.47991979101190096</v>
      </c>
      <c r="W173" s="146">
        <v>3.467016943060421</v>
      </c>
      <c r="X173" s="147">
        <v>27649.765776530909</v>
      </c>
      <c r="Y173" s="147">
        <v>3.5261936372166862</v>
      </c>
      <c r="Z173" s="147">
        <v>28821.002039212664</v>
      </c>
      <c r="AA173" s="147">
        <v>5.9176694156265253E-2</v>
      </c>
      <c r="AB173" s="147">
        <v>1171.2362626817558</v>
      </c>
      <c r="AD173" s="161">
        <f t="shared" si="12"/>
        <v>180371.25080709436</v>
      </c>
      <c r="AE173" s="161">
        <f t="shared" si="17"/>
        <v>182750.6161937885</v>
      </c>
      <c r="AF173" s="161">
        <f t="shared" si="13"/>
        <v>2379.3653866941595</v>
      </c>
      <c r="AH173" s="163">
        <f t="shared" si="14"/>
        <v>0</v>
      </c>
      <c r="AI173" s="163">
        <f t="shared" si="15"/>
        <v>1</v>
      </c>
      <c r="AJ173" s="163">
        <f t="shared" si="16"/>
        <v>1</v>
      </c>
    </row>
    <row r="174" spans="1:36" x14ac:dyDescent="0.25">
      <c r="A174" s="46">
        <v>169</v>
      </c>
      <c r="C174" s="99">
        <v>1.5432325145468943E-3</v>
      </c>
      <c r="D174" s="99">
        <v>1.0665758804508806E-2</v>
      </c>
      <c r="E174" s="99">
        <v>6.6089225410947972E-4</v>
      </c>
      <c r="F174" s="99">
        <v>0</v>
      </c>
      <c r="G174" s="99">
        <v>0.04</v>
      </c>
      <c r="H174" s="99">
        <v>3.7417663718882443E-2</v>
      </c>
      <c r="I174" s="99">
        <v>2.5496231708073913E-2</v>
      </c>
      <c r="J174" s="99">
        <v>7.1214038276825598E-3</v>
      </c>
      <c r="K174" s="99">
        <v>5.7682820038231775E-3</v>
      </c>
      <c r="L174" s="146">
        <v>92.438280187714923</v>
      </c>
      <c r="M174" s="146">
        <v>120</v>
      </c>
      <c r="N174" s="146">
        <v>548</v>
      </c>
      <c r="O174" s="146">
        <v>9132</v>
      </c>
      <c r="P174" s="146">
        <v>100</v>
      </c>
      <c r="Q174" s="146">
        <v>25</v>
      </c>
      <c r="R174" s="99">
        <v>0.6043183068475495</v>
      </c>
      <c r="S174" s="99">
        <v>0.98792182618390079</v>
      </c>
      <c r="T174" s="99">
        <v>3.3086372717071166E-3</v>
      </c>
      <c r="U174" s="99">
        <v>0.99663790667613028</v>
      </c>
      <c r="W174" s="146">
        <v>4.6069973113070235</v>
      </c>
      <c r="X174" s="147">
        <v>27430.926573318404</v>
      </c>
      <c r="Y174" s="147">
        <v>4.6425469223996139</v>
      </c>
      <c r="Z174" s="147">
        <v>28377.401854255058</v>
      </c>
      <c r="AA174" s="147">
        <v>3.5549611092590361E-2</v>
      </c>
      <c r="AB174" s="147">
        <v>946.4752809366546</v>
      </c>
      <c r="AD174" s="161">
        <f t="shared" si="12"/>
        <v>248988.91210510299</v>
      </c>
      <c r="AE174" s="161">
        <f t="shared" si="17"/>
        <v>250175.41348972177</v>
      </c>
      <c r="AF174" s="161">
        <f t="shared" si="13"/>
        <v>1186.5013846187671</v>
      </c>
      <c r="AH174" s="163">
        <f t="shared" si="14"/>
        <v>0</v>
      </c>
      <c r="AI174" s="163">
        <f t="shared" si="15"/>
        <v>1</v>
      </c>
      <c r="AJ174" s="163">
        <f t="shared" si="16"/>
        <v>1</v>
      </c>
    </row>
    <row r="175" spans="1:36" x14ac:dyDescent="0.25">
      <c r="A175" s="46">
        <v>170</v>
      </c>
      <c r="C175" s="99">
        <v>3.5016888506084198E-3</v>
      </c>
      <c r="D175" s="99">
        <v>1.122490794786743E-2</v>
      </c>
      <c r="E175" s="99">
        <v>2.8124832140208333E-4</v>
      </c>
      <c r="F175" s="99">
        <v>0</v>
      </c>
      <c r="G175" s="99">
        <v>0.04</v>
      </c>
      <c r="H175" s="99">
        <v>3.7417663718882443E-2</v>
      </c>
      <c r="I175" s="99">
        <v>2.5496231708073913E-2</v>
      </c>
      <c r="J175" s="99">
        <v>7.1214038276825598E-3</v>
      </c>
      <c r="K175" s="99">
        <v>5.7682820038231775E-3</v>
      </c>
      <c r="L175" s="146">
        <v>92.438280187714923</v>
      </c>
      <c r="M175" s="146">
        <v>120</v>
      </c>
      <c r="N175" s="146">
        <v>548</v>
      </c>
      <c r="O175" s="146">
        <v>9132</v>
      </c>
      <c r="P175" s="146">
        <v>100</v>
      </c>
      <c r="Q175" s="146">
        <v>25</v>
      </c>
      <c r="R175" s="99">
        <v>0.72229376714428395</v>
      </c>
      <c r="S175" s="99">
        <v>0.9981529935686424</v>
      </c>
      <c r="T175" s="99">
        <v>0.5152372225473919</v>
      </c>
      <c r="U175" s="99">
        <v>8.7549788417809027E-2</v>
      </c>
      <c r="W175" s="146">
        <v>5.0959955868695452</v>
      </c>
      <c r="X175" s="147">
        <v>26177.347438808316</v>
      </c>
      <c r="Y175" s="147">
        <v>5.2332697852515286</v>
      </c>
      <c r="Z175" s="147">
        <v>27530.366967417111</v>
      </c>
      <c r="AA175" s="147">
        <v>0.1372741983819834</v>
      </c>
      <c r="AB175" s="147">
        <v>1353.0195286087946</v>
      </c>
      <c r="AD175" s="161">
        <f t="shared" si="12"/>
        <v>279582.38777336443</v>
      </c>
      <c r="AE175" s="161">
        <f t="shared" si="17"/>
        <v>286465.82014767459</v>
      </c>
      <c r="AF175" s="161">
        <f t="shared" si="13"/>
        <v>6883.4323743102104</v>
      </c>
      <c r="AH175" s="163">
        <f t="shared" si="14"/>
        <v>0</v>
      </c>
      <c r="AI175" s="163">
        <f t="shared" si="15"/>
        <v>1</v>
      </c>
      <c r="AJ175" s="163">
        <f t="shared" si="16"/>
        <v>1</v>
      </c>
    </row>
    <row r="176" spans="1:36" x14ac:dyDescent="0.25">
      <c r="A176" s="46">
        <v>171</v>
      </c>
      <c r="C176" s="99">
        <v>1.5954367780758446E-3</v>
      </c>
      <c r="D176" s="99">
        <v>1.0944200178867025E-2</v>
      </c>
      <c r="E176" s="99">
        <v>1.5953042567299784E-5</v>
      </c>
      <c r="F176" s="99">
        <v>0</v>
      </c>
      <c r="G176" s="99">
        <v>0.04</v>
      </c>
      <c r="H176" s="99">
        <v>3.7417663718882443E-2</v>
      </c>
      <c r="I176" s="99">
        <v>2.5496231708073913E-2</v>
      </c>
      <c r="J176" s="99">
        <v>7.1214038276825598E-3</v>
      </c>
      <c r="K176" s="99">
        <v>5.7682820038231775E-3</v>
      </c>
      <c r="L176" s="146">
        <v>92.438280187714923</v>
      </c>
      <c r="M176" s="146">
        <v>120</v>
      </c>
      <c r="N176" s="146">
        <v>548</v>
      </c>
      <c r="O176" s="146">
        <v>9132</v>
      </c>
      <c r="P176" s="146">
        <v>100</v>
      </c>
      <c r="Q176" s="146">
        <v>25</v>
      </c>
      <c r="R176" s="99">
        <v>0.90314890293354799</v>
      </c>
      <c r="S176" s="99">
        <v>0.97282375916705521</v>
      </c>
      <c r="T176" s="99">
        <v>0.80355721628522447</v>
      </c>
      <c r="U176" s="99">
        <v>1.4126155482670936E-5</v>
      </c>
      <c r="W176" s="146">
        <v>6.9315961593234094</v>
      </c>
      <c r="X176" s="147">
        <v>29004.834554055396</v>
      </c>
      <c r="Y176" s="147">
        <v>7.0298084897203497</v>
      </c>
      <c r="Z176" s="147">
        <v>30147.581001830036</v>
      </c>
      <c r="AA176" s="147">
        <v>9.8212330396940217E-2</v>
      </c>
      <c r="AB176" s="147">
        <v>1142.7464477746398</v>
      </c>
      <c r="AD176" s="161">
        <f t="shared" si="12"/>
        <v>386890.93500534917</v>
      </c>
      <c r="AE176" s="161">
        <f t="shared" si="17"/>
        <v>391640.92838139093</v>
      </c>
      <c r="AF176" s="161">
        <f t="shared" si="13"/>
        <v>4749.9933760417734</v>
      </c>
      <c r="AH176" s="163">
        <f t="shared" si="14"/>
        <v>0</v>
      </c>
      <c r="AI176" s="163">
        <f t="shared" si="15"/>
        <v>1</v>
      </c>
      <c r="AJ176" s="163">
        <f t="shared" si="16"/>
        <v>1</v>
      </c>
    </row>
    <row r="177" spans="1:36" x14ac:dyDescent="0.25">
      <c r="A177" s="46">
        <v>172</v>
      </c>
      <c r="C177" s="99">
        <v>3.4917029356825724E-3</v>
      </c>
      <c r="D177" s="99">
        <v>1.3804136096222552E-2</v>
      </c>
      <c r="E177" s="99">
        <v>1.8951766499175626E-4</v>
      </c>
      <c r="F177" s="99">
        <v>0</v>
      </c>
      <c r="G177" s="99">
        <v>0.04</v>
      </c>
      <c r="H177" s="99">
        <v>3.7417663718882443E-2</v>
      </c>
      <c r="I177" s="99">
        <v>2.5496231708073913E-2</v>
      </c>
      <c r="J177" s="99">
        <v>7.1214038276825598E-3</v>
      </c>
      <c r="K177" s="99">
        <v>5.7682820038231775E-3</v>
      </c>
      <c r="L177" s="146">
        <v>92.438280187714923</v>
      </c>
      <c r="M177" s="146">
        <v>120</v>
      </c>
      <c r="N177" s="146">
        <v>548</v>
      </c>
      <c r="O177" s="146">
        <v>9132</v>
      </c>
      <c r="P177" s="146">
        <v>100</v>
      </c>
      <c r="Q177" s="146">
        <v>25</v>
      </c>
      <c r="R177" s="99">
        <v>0.90049798671623416</v>
      </c>
      <c r="S177" s="99">
        <v>0.26483364802651793</v>
      </c>
      <c r="T177" s="99">
        <v>1.1771461789989588E-2</v>
      </c>
      <c r="U177" s="99">
        <v>7.3132407629342894E-2</v>
      </c>
      <c r="W177" s="146">
        <v>5.7374873816249323</v>
      </c>
      <c r="X177" s="147">
        <v>26383.703198208535</v>
      </c>
      <c r="Y177" s="147">
        <v>5.8978697455294569</v>
      </c>
      <c r="Z177" s="147">
        <v>27762.052239694145</v>
      </c>
      <c r="AA177" s="147">
        <v>0.16038236390452454</v>
      </c>
      <c r="AB177" s="147">
        <v>1378.3490414856096</v>
      </c>
      <c r="AD177" s="161">
        <f t="shared" si="12"/>
        <v>317865.53969928739</v>
      </c>
      <c r="AE177" s="161">
        <f t="shared" si="17"/>
        <v>326110.13249207323</v>
      </c>
      <c r="AF177" s="161">
        <f t="shared" si="13"/>
        <v>8244.5927927858629</v>
      </c>
      <c r="AH177" s="163">
        <f t="shared" si="14"/>
        <v>0</v>
      </c>
      <c r="AI177" s="163">
        <f t="shared" si="15"/>
        <v>1</v>
      </c>
      <c r="AJ177" s="163">
        <f t="shared" si="16"/>
        <v>1</v>
      </c>
    </row>
    <row r="178" spans="1:36" x14ac:dyDescent="0.25">
      <c r="A178" s="46">
        <v>173</v>
      </c>
      <c r="C178" s="99">
        <v>3.1250742853642377E-3</v>
      </c>
      <c r="D178" s="99">
        <v>1.5204593331195504E-2</v>
      </c>
      <c r="E178" s="99">
        <v>4.1378053982786478E-5</v>
      </c>
      <c r="F178" s="99">
        <v>0</v>
      </c>
      <c r="G178" s="99">
        <v>0.04</v>
      </c>
      <c r="H178" s="99">
        <v>3.7417663718882443E-2</v>
      </c>
      <c r="I178" s="99">
        <v>2.5496231708073913E-2</v>
      </c>
      <c r="J178" s="99">
        <v>7.1214038276825598E-3</v>
      </c>
      <c r="K178" s="99">
        <v>5.7682820038231775E-3</v>
      </c>
      <c r="L178" s="146">
        <v>92.438280187714923</v>
      </c>
      <c r="M178" s="146">
        <v>120</v>
      </c>
      <c r="N178" s="146">
        <v>548</v>
      </c>
      <c r="O178" s="146">
        <v>9132</v>
      </c>
      <c r="P178" s="146">
        <v>100</v>
      </c>
      <c r="Q178" s="146">
        <v>25</v>
      </c>
      <c r="R178" s="99">
        <v>0.64427774231813684</v>
      </c>
      <c r="S178" s="99">
        <v>0.2365046465742523</v>
      </c>
      <c r="T178" s="99">
        <v>0.37059962852614209</v>
      </c>
      <c r="U178" s="99">
        <v>0.76692393405945691</v>
      </c>
      <c r="W178" s="146">
        <v>4.2825754232375681</v>
      </c>
      <c r="X178" s="147">
        <v>27124.120780589888</v>
      </c>
      <c r="Y178" s="147">
        <v>4.3959355570838783</v>
      </c>
      <c r="Z178" s="147">
        <v>28498.333706365338</v>
      </c>
      <c r="AA178" s="147">
        <v>0.11336013384631016</v>
      </c>
      <c r="AB178" s="147">
        <v>1374.2129257754495</v>
      </c>
      <c r="AD178" s="161">
        <f t="shared" si="12"/>
        <v>229830.4046136642</v>
      </c>
      <c r="AE178" s="161">
        <f t="shared" si="17"/>
        <v>235257.79971866737</v>
      </c>
      <c r="AF178" s="161">
        <f t="shared" si="13"/>
        <v>5427.3951050031601</v>
      </c>
      <c r="AH178" s="163">
        <f t="shared" si="14"/>
        <v>0</v>
      </c>
      <c r="AI178" s="163">
        <f t="shared" si="15"/>
        <v>1</v>
      </c>
      <c r="AJ178" s="163">
        <f t="shared" si="16"/>
        <v>1</v>
      </c>
    </row>
    <row r="179" spans="1:36" x14ac:dyDescent="0.25">
      <c r="A179" s="46">
        <v>174</v>
      </c>
      <c r="C179" s="99">
        <v>3.5348715535979958E-3</v>
      </c>
      <c r="D179" s="99">
        <v>1.1831865820049137E-2</v>
      </c>
      <c r="E179" s="99">
        <v>1.8424368736327772E-5</v>
      </c>
      <c r="F179" s="99">
        <v>0</v>
      </c>
      <c r="G179" s="99">
        <v>0.04</v>
      </c>
      <c r="H179" s="99">
        <v>3.7417663718882443E-2</v>
      </c>
      <c r="I179" s="99">
        <v>2.5496231708073913E-2</v>
      </c>
      <c r="J179" s="99">
        <v>7.1214038276825598E-3</v>
      </c>
      <c r="K179" s="99">
        <v>5.7682820038231775E-3</v>
      </c>
      <c r="L179" s="146">
        <v>92.438280187714923</v>
      </c>
      <c r="M179" s="146">
        <v>120</v>
      </c>
      <c r="N179" s="146">
        <v>548</v>
      </c>
      <c r="O179" s="146">
        <v>9132</v>
      </c>
      <c r="P179" s="146">
        <v>100</v>
      </c>
      <c r="Q179" s="146">
        <v>25</v>
      </c>
      <c r="R179" s="99">
        <v>0.86580660524761222</v>
      </c>
      <c r="S179" s="99">
        <v>4.5929808710156235E-2</v>
      </c>
      <c r="T179" s="99">
        <v>0.65381647398468057</v>
      </c>
      <c r="U179" s="99">
        <v>4.373545805680037E-3</v>
      </c>
      <c r="W179" s="146">
        <v>5.4709402541121639</v>
      </c>
      <c r="X179" s="147">
        <v>26766.019031148851</v>
      </c>
      <c r="Y179" s="147">
        <v>5.6345156643418504</v>
      </c>
      <c r="Z179" s="147">
        <v>28203.735791608397</v>
      </c>
      <c r="AA179" s="147">
        <v>0.16357541022968647</v>
      </c>
      <c r="AB179" s="147">
        <v>1437.7167604595452</v>
      </c>
      <c r="AD179" s="161">
        <f t="shared" si="12"/>
        <v>301490.39621558099</v>
      </c>
      <c r="AE179" s="161">
        <f t="shared" si="17"/>
        <v>309867.20406890265</v>
      </c>
      <c r="AF179" s="161">
        <f t="shared" si="13"/>
        <v>8376.8078533216431</v>
      </c>
      <c r="AH179" s="163">
        <f t="shared" si="14"/>
        <v>0</v>
      </c>
      <c r="AI179" s="163">
        <f t="shared" si="15"/>
        <v>1</v>
      </c>
      <c r="AJ179" s="163">
        <f t="shared" si="16"/>
        <v>1</v>
      </c>
    </row>
    <row r="180" spans="1:36" x14ac:dyDescent="0.25">
      <c r="A180" s="46">
        <v>175</v>
      </c>
      <c r="C180" s="99">
        <v>3.3614371917367603E-3</v>
      </c>
      <c r="D180" s="99">
        <v>1.2615662809933426E-2</v>
      </c>
      <c r="E180" s="99">
        <v>3.1274451664632987E-5</v>
      </c>
      <c r="F180" s="99">
        <v>0</v>
      </c>
      <c r="G180" s="99">
        <v>0.04</v>
      </c>
      <c r="H180" s="99">
        <v>3.7417663718882443E-2</v>
      </c>
      <c r="I180" s="99">
        <v>2.5496231708073913E-2</v>
      </c>
      <c r="J180" s="99">
        <v>7.1214038276825598E-3</v>
      </c>
      <c r="K180" s="99">
        <v>5.7682820038231775E-3</v>
      </c>
      <c r="L180" s="146">
        <v>92.438280187714923</v>
      </c>
      <c r="M180" s="146">
        <v>120</v>
      </c>
      <c r="N180" s="146">
        <v>548</v>
      </c>
      <c r="O180" s="146">
        <v>9132</v>
      </c>
      <c r="P180" s="146">
        <v>100</v>
      </c>
      <c r="Q180" s="146">
        <v>25</v>
      </c>
      <c r="R180" s="99">
        <v>0.62475184967030573</v>
      </c>
      <c r="S180" s="99">
        <v>0.27759023605938221</v>
      </c>
      <c r="T180" s="99">
        <v>0.99459892490581048</v>
      </c>
      <c r="U180" s="99">
        <v>0.81230218414722577</v>
      </c>
      <c r="W180" s="146">
        <v>4.1618500600940402</v>
      </c>
      <c r="X180" s="147">
        <v>26913.797439353581</v>
      </c>
      <c r="Y180" s="147">
        <v>4.2798690486894522</v>
      </c>
      <c r="Z180" s="147">
        <v>28324.343801902378</v>
      </c>
      <c r="AA180" s="147">
        <v>0.11801898859541193</v>
      </c>
      <c r="AB180" s="147">
        <v>1410.5463625487973</v>
      </c>
      <c r="AD180" s="161">
        <f t="shared" si="12"/>
        <v>222797.20616628884</v>
      </c>
      <c r="AE180" s="161">
        <f t="shared" si="17"/>
        <v>228467.79911946476</v>
      </c>
      <c r="AF180" s="161">
        <f t="shared" si="13"/>
        <v>5670.5929531759184</v>
      </c>
      <c r="AH180" s="163">
        <f t="shared" si="14"/>
        <v>0</v>
      </c>
      <c r="AI180" s="163">
        <f t="shared" si="15"/>
        <v>1</v>
      </c>
      <c r="AJ180" s="163">
        <f t="shared" si="16"/>
        <v>1</v>
      </c>
    </row>
    <row r="181" spans="1:36" x14ac:dyDescent="0.25">
      <c r="A181" s="46">
        <v>176</v>
      </c>
      <c r="C181" s="99">
        <v>2.4030751030633679E-3</v>
      </c>
      <c r="D181" s="99">
        <v>1.0926248205990755E-2</v>
      </c>
      <c r="E181" s="99">
        <v>1.7589791884031758E-4</v>
      </c>
      <c r="F181" s="99">
        <v>0</v>
      </c>
      <c r="G181" s="99">
        <v>0.04</v>
      </c>
      <c r="H181" s="99">
        <v>3.7417663718882443E-2</v>
      </c>
      <c r="I181" s="99">
        <v>2.5496231708073913E-2</v>
      </c>
      <c r="J181" s="99">
        <v>7.1214038276825598E-3</v>
      </c>
      <c r="K181" s="99">
        <v>5.7682820038231775E-3</v>
      </c>
      <c r="L181" s="146">
        <v>92.438280187714923</v>
      </c>
      <c r="M181" s="146">
        <v>120</v>
      </c>
      <c r="N181" s="146">
        <v>548</v>
      </c>
      <c r="O181" s="146">
        <v>9132</v>
      </c>
      <c r="P181" s="146">
        <v>100</v>
      </c>
      <c r="Q181" s="146">
        <v>25</v>
      </c>
      <c r="R181" s="99">
        <v>0.7986895565773533</v>
      </c>
      <c r="S181" s="99">
        <v>3.3303501592632276E-2</v>
      </c>
      <c r="T181" s="99">
        <v>0.99997154731384486</v>
      </c>
      <c r="U181" s="99">
        <v>9.2782171109497916E-6</v>
      </c>
      <c r="W181" s="146">
        <v>5.2278682630214961</v>
      </c>
      <c r="X181" s="147">
        <v>27630.552108469801</v>
      </c>
      <c r="Y181" s="147">
        <v>5.3306032954162239</v>
      </c>
      <c r="Z181" s="147">
        <v>28858.867387479113</v>
      </c>
      <c r="AA181" s="147">
        <v>0.10273503239472781</v>
      </c>
      <c r="AB181" s="147">
        <v>1228.3152790093118</v>
      </c>
      <c r="AD181" s="161">
        <f t="shared" si="12"/>
        <v>286041.54367281991</v>
      </c>
      <c r="AE181" s="161">
        <f t="shared" si="17"/>
        <v>290977.33033749432</v>
      </c>
      <c r="AF181" s="161">
        <f t="shared" si="13"/>
        <v>4935.7866646743569</v>
      </c>
      <c r="AH181" s="163">
        <f t="shared" si="14"/>
        <v>0</v>
      </c>
      <c r="AI181" s="163">
        <f t="shared" si="15"/>
        <v>1</v>
      </c>
      <c r="AJ181" s="163">
        <f t="shared" si="16"/>
        <v>1</v>
      </c>
    </row>
    <row r="182" spans="1:36" x14ac:dyDescent="0.25">
      <c r="A182" s="46">
        <v>177</v>
      </c>
      <c r="C182" s="99">
        <v>1.099433571915141E-3</v>
      </c>
      <c r="D182" s="99">
        <v>9.9233047341237991E-3</v>
      </c>
      <c r="E182" s="99">
        <v>1.7645159266055366E-4</v>
      </c>
      <c r="F182" s="99">
        <v>0</v>
      </c>
      <c r="G182" s="99">
        <v>0.04</v>
      </c>
      <c r="H182" s="99">
        <v>3.7417663718882443E-2</v>
      </c>
      <c r="I182" s="99">
        <v>2.5496231708073913E-2</v>
      </c>
      <c r="J182" s="99">
        <v>7.1214038276825598E-3</v>
      </c>
      <c r="K182" s="99">
        <v>5.7682820038231775E-3</v>
      </c>
      <c r="L182" s="146">
        <v>92.438280187714923</v>
      </c>
      <c r="M182" s="146">
        <v>120</v>
      </c>
      <c r="N182" s="146">
        <v>548</v>
      </c>
      <c r="O182" s="146">
        <v>9132</v>
      </c>
      <c r="P182" s="146">
        <v>100</v>
      </c>
      <c r="Q182" s="146">
        <v>25</v>
      </c>
      <c r="R182" s="99">
        <v>0.57570898990787445</v>
      </c>
      <c r="S182" s="99">
        <v>0.94492648993518169</v>
      </c>
      <c r="T182" s="99">
        <v>0.79142180817208774</v>
      </c>
      <c r="U182" s="99">
        <v>4.0340079522961106E-2</v>
      </c>
      <c r="W182" s="146">
        <v>4.7031205902907134</v>
      </c>
      <c r="X182" s="147">
        <v>29203.877454062047</v>
      </c>
      <c r="Y182" s="147">
        <v>4.7421034433255205</v>
      </c>
      <c r="Z182" s="147">
        <v>30206.283289400115</v>
      </c>
      <c r="AA182" s="147">
        <v>3.8982853034807086E-2</v>
      </c>
      <c r="AB182" s="147">
        <v>1002.4058353380678</v>
      </c>
      <c r="AD182" s="161">
        <f t="shared" si="12"/>
        <v>252983.35796338075</v>
      </c>
      <c r="AE182" s="161">
        <f t="shared" si="17"/>
        <v>254319.92331013113</v>
      </c>
      <c r="AF182" s="161">
        <f t="shared" si="13"/>
        <v>1336.5653467503571</v>
      </c>
      <c r="AH182" s="163">
        <f t="shared" si="14"/>
        <v>0</v>
      </c>
      <c r="AI182" s="163">
        <f t="shared" si="15"/>
        <v>1</v>
      </c>
      <c r="AJ182" s="163">
        <f t="shared" si="16"/>
        <v>1</v>
      </c>
    </row>
    <row r="183" spans="1:36" x14ac:dyDescent="0.25">
      <c r="A183" s="46">
        <v>178</v>
      </c>
      <c r="C183" s="99">
        <v>1.7237236296413169E-3</v>
      </c>
      <c r="D183" s="99">
        <v>8.2851232995503586E-3</v>
      </c>
      <c r="E183" s="99">
        <v>4.2384296886270992E-6</v>
      </c>
      <c r="F183" s="99">
        <v>0</v>
      </c>
      <c r="G183" s="99">
        <v>0.04</v>
      </c>
      <c r="H183" s="99">
        <v>3.7417663718882443E-2</v>
      </c>
      <c r="I183" s="99">
        <v>2.5496231708073913E-2</v>
      </c>
      <c r="J183" s="99">
        <v>7.1214038276825598E-3</v>
      </c>
      <c r="K183" s="99">
        <v>5.7682820038231775E-3</v>
      </c>
      <c r="L183" s="146">
        <v>92.438280187714923</v>
      </c>
      <c r="M183" s="146">
        <v>120</v>
      </c>
      <c r="N183" s="146">
        <v>548</v>
      </c>
      <c r="O183" s="146">
        <v>9132</v>
      </c>
      <c r="P183" s="146">
        <v>100</v>
      </c>
      <c r="Q183" s="146">
        <v>25</v>
      </c>
      <c r="R183" s="99">
        <v>0.77968594918898926</v>
      </c>
      <c r="S183" s="99">
        <v>0.98942790146988779</v>
      </c>
      <c r="T183" s="99">
        <v>1.1166696684336924E-2</v>
      </c>
      <c r="U183" s="99">
        <v>0.51375560974303958</v>
      </c>
      <c r="W183" s="146">
        <v>6.0689846278979447</v>
      </c>
      <c r="X183" s="147">
        <v>28902.202783849822</v>
      </c>
      <c r="Y183" s="147">
        <v>6.1619770496482129</v>
      </c>
      <c r="Z183" s="147">
        <v>30072.049929895413</v>
      </c>
      <c r="AA183" s="147">
        <v>9.2992421750268228E-2</v>
      </c>
      <c r="AB183" s="147">
        <v>1169.8471460455912</v>
      </c>
      <c r="AD183" s="161">
        <f t="shared" si="12"/>
        <v>335236.87489002681</v>
      </c>
      <c r="AE183" s="161">
        <f t="shared" si="17"/>
        <v>339646.57304899732</v>
      </c>
      <c r="AF183" s="161">
        <f t="shared" si="13"/>
        <v>4409.6981589705028</v>
      </c>
      <c r="AH183" s="163">
        <f t="shared" si="14"/>
        <v>0</v>
      </c>
      <c r="AI183" s="163">
        <f t="shared" si="15"/>
        <v>1</v>
      </c>
      <c r="AJ183" s="163">
        <f t="shared" si="16"/>
        <v>1</v>
      </c>
    </row>
    <row r="184" spans="1:36" x14ac:dyDescent="0.25">
      <c r="A184" s="46">
        <v>179</v>
      </c>
      <c r="C184" s="99">
        <v>4.7661378431294033E-3</v>
      </c>
      <c r="D184" s="99">
        <v>9.5116256757040614E-3</v>
      </c>
      <c r="E184" s="99">
        <v>5.7937189466306105E-4</v>
      </c>
      <c r="F184" s="99">
        <v>0</v>
      </c>
      <c r="G184" s="99">
        <v>0.04</v>
      </c>
      <c r="H184" s="99">
        <v>3.7417663718882443E-2</v>
      </c>
      <c r="I184" s="99">
        <v>2.5496231708073913E-2</v>
      </c>
      <c r="J184" s="99">
        <v>7.1214038276825598E-3</v>
      </c>
      <c r="K184" s="99">
        <v>5.7682820038231775E-3</v>
      </c>
      <c r="L184" s="146">
        <v>92.438280187714923</v>
      </c>
      <c r="M184" s="146">
        <v>120</v>
      </c>
      <c r="N184" s="146">
        <v>548</v>
      </c>
      <c r="O184" s="146">
        <v>9132</v>
      </c>
      <c r="P184" s="146">
        <v>100</v>
      </c>
      <c r="Q184" s="146">
        <v>25</v>
      </c>
      <c r="R184" s="99">
        <v>0.47184825364561456</v>
      </c>
      <c r="S184" s="99">
        <v>2.4916057573103969E-2</v>
      </c>
      <c r="T184" s="99">
        <v>7.3117345093347733E-2</v>
      </c>
      <c r="U184" s="99">
        <v>0.83055508333380867</v>
      </c>
      <c r="W184" s="146">
        <v>2.6877458763281648</v>
      </c>
      <c r="X184" s="147">
        <v>24294.498584812784</v>
      </c>
      <c r="Y184" s="147">
        <v>2.7787715990100166</v>
      </c>
      <c r="Z184" s="147">
        <v>25710.01785465689</v>
      </c>
      <c r="AA184" s="147">
        <v>9.1025722681851828E-2</v>
      </c>
      <c r="AB184" s="147">
        <v>1415.519269844106</v>
      </c>
      <c r="AD184" s="161">
        <f t="shared" si="12"/>
        <v>136970.2539948771</v>
      </c>
      <c r="AE184" s="161">
        <f t="shared" si="17"/>
        <v>141016.27808594413</v>
      </c>
      <c r="AF184" s="161">
        <f t="shared" si="13"/>
        <v>4046.0240910670036</v>
      </c>
      <c r="AH184" s="163">
        <f t="shared" si="14"/>
        <v>0</v>
      </c>
      <c r="AI184" s="163">
        <f t="shared" si="15"/>
        <v>1</v>
      </c>
      <c r="AJ184" s="163">
        <f t="shared" si="16"/>
        <v>1</v>
      </c>
    </row>
    <row r="185" spans="1:36" x14ac:dyDescent="0.25">
      <c r="A185" s="46">
        <v>180</v>
      </c>
      <c r="C185" s="99">
        <v>1.3595804699553988E-3</v>
      </c>
      <c r="D185" s="99">
        <v>1.0449141737826025E-2</v>
      </c>
      <c r="E185" s="99">
        <v>2.1950401347613482E-6</v>
      </c>
      <c r="F185" s="99">
        <v>0</v>
      </c>
      <c r="G185" s="99">
        <v>0.04</v>
      </c>
      <c r="H185" s="99">
        <v>3.7417663718882443E-2</v>
      </c>
      <c r="I185" s="99">
        <v>2.5496231708073913E-2</v>
      </c>
      <c r="J185" s="99">
        <v>7.1214038276825598E-3</v>
      </c>
      <c r="K185" s="99">
        <v>5.7682820038231775E-3</v>
      </c>
      <c r="L185" s="146">
        <v>92.438280187714923</v>
      </c>
      <c r="M185" s="146">
        <v>120</v>
      </c>
      <c r="N185" s="146">
        <v>548</v>
      </c>
      <c r="O185" s="146">
        <v>9132</v>
      </c>
      <c r="P185" s="146">
        <v>100</v>
      </c>
      <c r="Q185" s="146">
        <v>25</v>
      </c>
      <c r="R185" s="99">
        <v>0.80291892508612295</v>
      </c>
      <c r="S185" s="99">
        <v>0.89074844692766297</v>
      </c>
      <c r="T185" s="99">
        <v>0.85396176174711391</v>
      </c>
      <c r="U185" s="99">
        <v>0.16869470098584272</v>
      </c>
      <c r="W185" s="146">
        <v>6.266704486034425</v>
      </c>
      <c r="X185" s="147">
        <v>29341.123661509835</v>
      </c>
      <c r="Y185" s="147">
        <v>6.3436275316180852</v>
      </c>
      <c r="Z185" s="147">
        <v>30445.431117984659</v>
      </c>
      <c r="AA185" s="147">
        <v>7.6923045583660254E-2</v>
      </c>
      <c r="AB185" s="147">
        <v>1104.307456474824</v>
      </c>
      <c r="AD185" s="161">
        <f t="shared" si="12"/>
        <v>346661.14550055569</v>
      </c>
      <c r="AE185" s="161">
        <f t="shared" si="17"/>
        <v>350172.22077910049</v>
      </c>
      <c r="AF185" s="161">
        <f t="shared" si="13"/>
        <v>3511.0752785447912</v>
      </c>
      <c r="AH185" s="163">
        <f t="shared" si="14"/>
        <v>0</v>
      </c>
      <c r="AI185" s="163">
        <f t="shared" si="15"/>
        <v>1</v>
      </c>
      <c r="AJ185" s="163">
        <f t="shared" si="16"/>
        <v>1</v>
      </c>
    </row>
    <row r="186" spans="1:36" x14ac:dyDescent="0.25">
      <c r="A186" s="46">
        <v>181</v>
      </c>
      <c r="C186" s="99">
        <v>3.9357675529629876E-3</v>
      </c>
      <c r="D186" s="99">
        <v>9.3194636804050449E-3</v>
      </c>
      <c r="E186" s="99">
        <v>1.9015804664024305E-4</v>
      </c>
      <c r="F186" s="99">
        <v>0</v>
      </c>
      <c r="G186" s="99">
        <v>0.04</v>
      </c>
      <c r="H186" s="99">
        <v>3.7417663718882443E-2</v>
      </c>
      <c r="I186" s="99">
        <v>2.5496231708073913E-2</v>
      </c>
      <c r="J186" s="99">
        <v>7.1214038276825598E-3</v>
      </c>
      <c r="K186" s="99">
        <v>5.7682820038231775E-3</v>
      </c>
      <c r="L186" s="146">
        <v>92.438280187714923</v>
      </c>
      <c r="M186" s="146">
        <v>120</v>
      </c>
      <c r="N186" s="146">
        <v>548</v>
      </c>
      <c r="O186" s="146">
        <v>9132</v>
      </c>
      <c r="P186" s="146">
        <v>100</v>
      </c>
      <c r="Q186" s="146">
        <v>25</v>
      </c>
      <c r="R186" s="99">
        <v>0.44700380319834659</v>
      </c>
      <c r="S186" s="99">
        <v>0.68791635345286384</v>
      </c>
      <c r="T186" s="99">
        <v>5.1864664931221438E-2</v>
      </c>
      <c r="U186" s="99">
        <v>3.7855111624573665E-6</v>
      </c>
      <c r="W186" s="146">
        <v>3.1660542136898449</v>
      </c>
      <c r="X186" s="147">
        <v>25959.002164302045</v>
      </c>
      <c r="Y186" s="147">
        <v>3.264076008549714</v>
      </c>
      <c r="Z186" s="147">
        <v>27394.827223703633</v>
      </c>
      <c r="AA186" s="147">
        <v>9.8021794859869171E-2</v>
      </c>
      <c r="AB186" s="147">
        <v>1435.8250594015881</v>
      </c>
      <c r="AD186" s="161">
        <f t="shared" si="12"/>
        <v>164004.25065708865</v>
      </c>
      <c r="AE186" s="161">
        <f t="shared" si="17"/>
        <v>168449.73328927919</v>
      </c>
      <c r="AF186" s="161">
        <f t="shared" si="13"/>
        <v>4445.4826321905621</v>
      </c>
      <c r="AH186" s="163">
        <f t="shared" si="14"/>
        <v>0</v>
      </c>
      <c r="AI186" s="163">
        <f t="shared" si="15"/>
        <v>1</v>
      </c>
      <c r="AJ186" s="163">
        <f t="shared" si="16"/>
        <v>1</v>
      </c>
    </row>
    <row r="187" spans="1:36" x14ac:dyDescent="0.25">
      <c r="A187" s="46">
        <v>182</v>
      </c>
      <c r="C187" s="99">
        <v>2.732760312765925E-3</v>
      </c>
      <c r="D187" s="99">
        <v>1.0908072455322658E-2</v>
      </c>
      <c r="E187" s="99">
        <v>1.0866848352508729E-4</v>
      </c>
      <c r="F187" s="99">
        <v>0</v>
      </c>
      <c r="G187" s="99">
        <v>0.04</v>
      </c>
      <c r="H187" s="99">
        <v>3.7417663718882443E-2</v>
      </c>
      <c r="I187" s="99">
        <v>2.5496231708073913E-2</v>
      </c>
      <c r="J187" s="99">
        <v>7.1214038276825598E-3</v>
      </c>
      <c r="K187" s="99">
        <v>5.7682820038231775E-3</v>
      </c>
      <c r="L187" s="146">
        <v>92.438280187714923</v>
      </c>
      <c r="M187" s="146">
        <v>120</v>
      </c>
      <c r="N187" s="146">
        <v>548</v>
      </c>
      <c r="O187" s="146">
        <v>9132</v>
      </c>
      <c r="P187" s="146">
        <v>100</v>
      </c>
      <c r="Q187" s="146">
        <v>25</v>
      </c>
      <c r="R187" s="99">
        <v>0.95476373435683182</v>
      </c>
      <c r="S187" s="99">
        <v>0.97096281154215924</v>
      </c>
      <c r="T187" s="99">
        <v>0.99009434566224952</v>
      </c>
      <c r="U187" s="99">
        <v>0.28109531798150211</v>
      </c>
      <c r="W187" s="146">
        <v>6.8543020530630949</v>
      </c>
      <c r="X187" s="147">
        <v>27426.349326633761</v>
      </c>
      <c r="Y187" s="147">
        <v>7.0095062490409825</v>
      </c>
      <c r="Z187" s="147">
        <v>28725.216363587169</v>
      </c>
      <c r="AA187" s="147">
        <v>0.15520419597788759</v>
      </c>
      <c r="AB187" s="147">
        <v>1298.8670369534084</v>
      </c>
      <c r="AD187" s="161">
        <f t="shared" si="12"/>
        <v>383831.77385715197</v>
      </c>
      <c r="AE187" s="161">
        <f t="shared" si="17"/>
        <v>391845.15857887175</v>
      </c>
      <c r="AF187" s="161">
        <f t="shared" si="13"/>
        <v>8013.3847217198472</v>
      </c>
      <c r="AH187" s="163">
        <f t="shared" si="14"/>
        <v>0</v>
      </c>
      <c r="AI187" s="163">
        <f t="shared" si="15"/>
        <v>1</v>
      </c>
      <c r="AJ187" s="163">
        <f t="shared" si="16"/>
        <v>1</v>
      </c>
    </row>
    <row r="188" spans="1:36" x14ac:dyDescent="0.25">
      <c r="A188" s="46">
        <v>183</v>
      </c>
      <c r="C188" s="99">
        <v>3.5715593621512554E-3</v>
      </c>
      <c r="D188" s="99">
        <v>8.9024800921127627E-3</v>
      </c>
      <c r="E188" s="99">
        <v>1.7381657098103354E-4</v>
      </c>
      <c r="F188" s="99">
        <v>0</v>
      </c>
      <c r="G188" s="99">
        <v>0.04</v>
      </c>
      <c r="H188" s="99">
        <v>3.7417663718882443E-2</v>
      </c>
      <c r="I188" s="99">
        <v>2.5496231708073913E-2</v>
      </c>
      <c r="J188" s="99">
        <v>7.1214038276825598E-3</v>
      </c>
      <c r="K188" s="99">
        <v>5.7682820038231775E-3</v>
      </c>
      <c r="L188" s="146">
        <v>92.438280187714923</v>
      </c>
      <c r="M188" s="146">
        <v>120</v>
      </c>
      <c r="N188" s="146">
        <v>548</v>
      </c>
      <c r="O188" s="146">
        <v>9132</v>
      </c>
      <c r="P188" s="146">
        <v>100</v>
      </c>
      <c r="Q188" s="146">
        <v>25</v>
      </c>
      <c r="R188" s="99">
        <v>0.71285490083459235</v>
      </c>
      <c r="S188" s="99">
        <v>0.91339207066057759</v>
      </c>
      <c r="T188" s="99">
        <v>0.99096516744441465</v>
      </c>
      <c r="U188" s="99">
        <v>1.6799539653905007E-3</v>
      </c>
      <c r="W188" s="146">
        <v>5.0292710355337729</v>
      </c>
      <c r="X188" s="147">
        <v>26375.995237366027</v>
      </c>
      <c r="Y188" s="147">
        <v>5.1724094815050723</v>
      </c>
      <c r="Z188" s="147">
        <v>27771.449002703052</v>
      </c>
      <c r="AA188" s="147">
        <v>0.14313844597129943</v>
      </c>
      <c r="AB188" s="147">
        <v>1395.4537653370244</v>
      </c>
      <c r="AD188" s="161">
        <f t="shared" si="12"/>
        <v>275380.26689466037</v>
      </c>
      <c r="AE188" s="161">
        <f t="shared" si="17"/>
        <v>282573.11988760129</v>
      </c>
      <c r="AF188" s="161">
        <f t="shared" si="13"/>
        <v>7192.8529929409415</v>
      </c>
      <c r="AH188" s="163">
        <f t="shared" si="14"/>
        <v>0</v>
      </c>
      <c r="AI188" s="163">
        <f t="shared" si="15"/>
        <v>1</v>
      </c>
      <c r="AJ188" s="163">
        <f t="shared" si="16"/>
        <v>1</v>
      </c>
    </row>
    <row r="189" spans="1:36" x14ac:dyDescent="0.25">
      <c r="A189" s="46">
        <v>184</v>
      </c>
      <c r="C189" s="99">
        <v>1.2694532271688866E-3</v>
      </c>
      <c r="D189" s="99">
        <v>1.4346988608889499E-2</v>
      </c>
      <c r="E189" s="99">
        <v>1.1550376901281467E-4</v>
      </c>
      <c r="F189" s="99">
        <v>0</v>
      </c>
      <c r="G189" s="99">
        <v>0.04</v>
      </c>
      <c r="H189" s="99">
        <v>3.7417663718882443E-2</v>
      </c>
      <c r="I189" s="99">
        <v>2.5496231708073913E-2</v>
      </c>
      <c r="J189" s="99">
        <v>7.1214038276825598E-3</v>
      </c>
      <c r="K189" s="99">
        <v>5.7682820038231775E-3</v>
      </c>
      <c r="L189" s="146">
        <v>92.438280187714923</v>
      </c>
      <c r="M189" s="146">
        <v>120</v>
      </c>
      <c r="N189" s="146">
        <v>548</v>
      </c>
      <c r="O189" s="146">
        <v>9132</v>
      </c>
      <c r="P189" s="146">
        <v>100</v>
      </c>
      <c r="Q189" s="146">
        <v>25</v>
      </c>
      <c r="R189" s="99">
        <v>0.6077020287433883</v>
      </c>
      <c r="S189" s="99">
        <v>0.43436813605909419</v>
      </c>
      <c r="T189" s="99">
        <v>0.19385041184841087</v>
      </c>
      <c r="U189" s="99">
        <v>1.4541722162341978E-6</v>
      </c>
      <c r="W189" s="146">
        <v>4.5120916698328291</v>
      </c>
      <c r="X189" s="147">
        <v>29112.947764266995</v>
      </c>
      <c r="Y189" s="147">
        <v>4.5596258726111447</v>
      </c>
      <c r="Z189" s="147">
        <v>30164.750462886772</v>
      </c>
      <c r="AA189" s="147">
        <v>4.753420277831566E-2</v>
      </c>
      <c r="AB189" s="147">
        <v>1051.8026986197765</v>
      </c>
      <c r="AD189" s="161">
        <f t="shared" si="12"/>
        <v>241612.55242570274</v>
      </c>
      <c r="AE189" s="161">
        <f t="shared" si="17"/>
        <v>243412.80189378193</v>
      </c>
      <c r="AF189" s="161">
        <f t="shared" si="13"/>
        <v>1800.2494680791633</v>
      </c>
      <c r="AH189" s="163">
        <f t="shared" si="14"/>
        <v>0</v>
      </c>
      <c r="AI189" s="163">
        <f t="shared" si="15"/>
        <v>1</v>
      </c>
      <c r="AJ189" s="163">
        <f t="shared" si="16"/>
        <v>1</v>
      </c>
    </row>
    <row r="190" spans="1:36" x14ac:dyDescent="0.25">
      <c r="A190" s="46">
        <v>185</v>
      </c>
      <c r="C190" s="99">
        <v>1.7615712225737988E-3</v>
      </c>
      <c r="D190" s="99">
        <v>1.1861288268815051E-2</v>
      </c>
      <c r="E190" s="99">
        <v>2.451226868936951E-4</v>
      </c>
      <c r="F190" s="99">
        <v>0</v>
      </c>
      <c r="G190" s="99">
        <v>0.04</v>
      </c>
      <c r="H190" s="99">
        <v>3.7417663718882443E-2</v>
      </c>
      <c r="I190" s="99">
        <v>2.5496231708073913E-2</v>
      </c>
      <c r="J190" s="99">
        <v>7.1214038276825598E-3</v>
      </c>
      <c r="K190" s="99">
        <v>5.7682820038231775E-3</v>
      </c>
      <c r="L190" s="146">
        <v>92.438280187714923</v>
      </c>
      <c r="M190" s="146">
        <v>120</v>
      </c>
      <c r="N190" s="146">
        <v>548</v>
      </c>
      <c r="O190" s="146">
        <v>9132</v>
      </c>
      <c r="P190" s="146">
        <v>100</v>
      </c>
      <c r="Q190" s="146">
        <v>25</v>
      </c>
      <c r="R190" s="99">
        <v>0.8213004615481021</v>
      </c>
      <c r="S190" s="99">
        <v>0.96223876574180744</v>
      </c>
      <c r="T190" s="99">
        <v>3.9247223191120555E-2</v>
      </c>
      <c r="U190" s="99">
        <v>2.4256291671396188E-2</v>
      </c>
      <c r="W190" s="146">
        <v>6.1542799367696581</v>
      </c>
      <c r="X190" s="147">
        <v>28194.776020255082</v>
      </c>
      <c r="Y190" s="147">
        <v>6.2369955862106794</v>
      </c>
      <c r="Z190" s="147">
        <v>29296.908789127203</v>
      </c>
      <c r="AA190" s="147">
        <v>8.2715649441021277E-2</v>
      </c>
      <c r="AB190" s="147">
        <v>1102.1327688721212</v>
      </c>
      <c r="AD190" s="161">
        <f t="shared" si="12"/>
        <v>341062.02018592443</v>
      </c>
      <c r="AE190" s="161">
        <f t="shared" si="17"/>
        <v>344922.82638351357</v>
      </c>
      <c r="AF190" s="161">
        <f t="shared" si="13"/>
        <v>3860.8061975891551</v>
      </c>
      <c r="AH190" s="163">
        <f t="shared" si="14"/>
        <v>0</v>
      </c>
      <c r="AI190" s="163">
        <f t="shared" si="15"/>
        <v>1</v>
      </c>
      <c r="AJ190" s="163">
        <f t="shared" si="16"/>
        <v>1</v>
      </c>
    </row>
    <row r="191" spans="1:36" x14ac:dyDescent="0.25">
      <c r="A191" s="46">
        <v>186</v>
      </c>
      <c r="C191" s="99">
        <v>1.5233922220367401E-3</v>
      </c>
      <c r="D191" s="99">
        <v>1.0913221264370417E-2</v>
      </c>
      <c r="E191" s="99">
        <v>3.2302275844064976E-4</v>
      </c>
      <c r="F191" s="99">
        <v>0</v>
      </c>
      <c r="G191" s="99">
        <v>0.04</v>
      </c>
      <c r="H191" s="99">
        <v>3.7417663718882443E-2</v>
      </c>
      <c r="I191" s="99">
        <v>2.5496231708073913E-2</v>
      </c>
      <c r="J191" s="99">
        <v>7.1214038276825598E-3</v>
      </c>
      <c r="K191" s="99">
        <v>5.7682820038231775E-3</v>
      </c>
      <c r="L191" s="146">
        <v>92.438280187714923</v>
      </c>
      <c r="M191" s="146">
        <v>120</v>
      </c>
      <c r="N191" s="146">
        <v>548</v>
      </c>
      <c r="O191" s="146">
        <v>9132</v>
      </c>
      <c r="P191" s="146">
        <v>100</v>
      </c>
      <c r="Q191" s="146">
        <v>25</v>
      </c>
      <c r="R191" s="99">
        <v>0.42801916612550012</v>
      </c>
      <c r="S191" s="99">
        <v>0.27684178531388182</v>
      </c>
      <c r="T191" s="99">
        <v>0.11079273831197765</v>
      </c>
      <c r="U191" s="99">
        <v>1.6448046376207666E-8</v>
      </c>
      <c r="W191" s="146">
        <v>3.0571698357718917</v>
      </c>
      <c r="X191" s="147">
        <v>28289.013514179598</v>
      </c>
      <c r="Y191" s="147">
        <v>3.0902970911021646</v>
      </c>
      <c r="Z191" s="147">
        <v>29326.726012467294</v>
      </c>
      <c r="AA191" s="147">
        <v>3.3127255330272831E-2</v>
      </c>
      <c r="AB191" s="147">
        <v>1037.7124982876958</v>
      </c>
      <c r="AD191" s="161">
        <f t="shared" si="12"/>
        <v>155141.17663213392</v>
      </c>
      <c r="AE191" s="161">
        <f t="shared" si="17"/>
        <v>156091.09945366258</v>
      </c>
      <c r="AF191" s="161">
        <f t="shared" si="13"/>
        <v>949.92282152867415</v>
      </c>
      <c r="AH191" s="163">
        <f t="shared" si="14"/>
        <v>0</v>
      </c>
      <c r="AI191" s="163">
        <f t="shared" si="15"/>
        <v>1</v>
      </c>
      <c r="AJ191" s="163">
        <f t="shared" si="16"/>
        <v>1</v>
      </c>
    </row>
    <row r="192" spans="1:36" x14ac:dyDescent="0.25">
      <c r="A192" s="46">
        <v>187</v>
      </c>
      <c r="C192" s="99">
        <v>9.5306235488190226E-4</v>
      </c>
      <c r="D192" s="99">
        <v>1.2437374978638616E-2</v>
      </c>
      <c r="E192" s="99">
        <v>4.0640317965700236E-6</v>
      </c>
      <c r="F192" s="99">
        <v>0</v>
      </c>
      <c r="G192" s="99">
        <v>0.04</v>
      </c>
      <c r="H192" s="99">
        <v>3.7417663718882443E-2</v>
      </c>
      <c r="I192" s="99">
        <v>2.5496231708073913E-2</v>
      </c>
      <c r="J192" s="99">
        <v>7.1214038276825598E-3</v>
      </c>
      <c r="K192" s="99">
        <v>5.7682820038231775E-3</v>
      </c>
      <c r="L192" s="146">
        <v>92.438280187714923</v>
      </c>
      <c r="M192" s="146">
        <v>120</v>
      </c>
      <c r="N192" s="146">
        <v>548</v>
      </c>
      <c r="O192" s="146">
        <v>9132</v>
      </c>
      <c r="P192" s="146">
        <v>100</v>
      </c>
      <c r="Q192" s="146">
        <v>25</v>
      </c>
      <c r="R192" s="99">
        <v>0.30587007578915837</v>
      </c>
      <c r="S192" s="99">
        <v>0.93615416601772061</v>
      </c>
      <c r="T192" s="99">
        <v>0.2344624815142328</v>
      </c>
      <c r="U192" s="99">
        <v>0.13909528312098862</v>
      </c>
      <c r="W192" s="146">
        <v>2.8925860199507571</v>
      </c>
      <c r="X192" s="147">
        <v>29838.666568265835</v>
      </c>
      <c r="Y192" s="147">
        <v>2.9167222821188283</v>
      </c>
      <c r="Z192" s="147">
        <v>30864.04076490342</v>
      </c>
      <c r="AA192" s="147">
        <v>2.4136262168071188E-2</v>
      </c>
      <c r="AB192" s="147">
        <v>1025.3741966375856</v>
      </c>
      <c r="AD192" s="161">
        <f t="shared" si="12"/>
        <v>143716.49462877959</v>
      </c>
      <c r="AE192" s="161">
        <f t="shared" si="17"/>
        <v>144139.2961622263</v>
      </c>
      <c r="AF192" s="161">
        <f t="shared" si="13"/>
        <v>422.80153344668565</v>
      </c>
      <c r="AH192" s="163">
        <f t="shared" si="14"/>
        <v>0</v>
      </c>
      <c r="AI192" s="163">
        <f t="shared" si="15"/>
        <v>1</v>
      </c>
      <c r="AJ192" s="163">
        <f t="shared" si="16"/>
        <v>1</v>
      </c>
    </row>
    <row r="193" spans="1:36" x14ac:dyDescent="0.25">
      <c r="A193" s="46">
        <v>188</v>
      </c>
      <c r="C193" s="99">
        <v>2.8764037337836168E-3</v>
      </c>
      <c r="D193" s="99">
        <v>9.7435190237628623E-3</v>
      </c>
      <c r="E193" s="99">
        <v>2.4531414600958978E-4</v>
      </c>
      <c r="F193" s="99">
        <v>0</v>
      </c>
      <c r="G193" s="99">
        <v>0.04</v>
      </c>
      <c r="H193" s="99">
        <v>3.7417663718882443E-2</v>
      </c>
      <c r="I193" s="99">
        <v>2.5496231708073913E-2</v>
      </c>
      <c r="J193" s="99">
        <v>7.1214038276825598E-3</v>
      </c>
      <c r="K193" s="99">
        <v>5.7682820038231775E-3</v>
      </c>
      <c r="L193" s="146">
        <v>92.438280187714923</v>
      </c>
      <c r="M193" s="146">
        <v>120</v>
      </c>
      <c r="N193" s="146">
        <v>548</v>
      </c>
      <c r="O193" s="146">
        <v>9132</v>
      </c>
      <c r="P193" s="146">
        <v>100</v>
      </c>
      <c r="Q193" s="146">
        <v>25</v>
      </c>
      <c r="R193" s="99">
        <v>0.7584847863800267</v>
      </c>
      <c r="S193" s="99">
        <v>0.9757644985123527</v>
      </c>
      <c r="T193" s="99">
        <v>0.88109786207980934</v>
      </c>
      <c r="U193" s="99">
        <v>6.8923781065409253E-9</v>
      </c>
      <c r="W193" s="146">
        <v>5.4779086427120793</v>
      </c>
      <c r="X193" s="147">
        <v>26940.594802801272</v>
      </c>
      <c r="Y193" s="147">
        <v>5.6010208670980068</v>
      </c>
      <c r="Z193" s="147">
        <v>28219.303825010815</v>
      </c>
      <c r="AA193" s="147">
        <v>0.1231122243859275</v>
      </c>
      <c r="AB193" s="147">
        <v>1278.709022209543</v>
      </c>
      <c r="AD193" s="161">
        <f t="shared" si="12"/>
        <v>301733.92375992349</v>
      </c>
      <c r="AE193" s="161">
        <f t="shared" si="17"/>
        <v>307841.94820086955</v>
      </c>
      <c r="AF193" s="161">
        <f t="shared" si="13"/>
        <v>6108.0244409461075</v>
      </c>
      <c r="AH193" s="163">
        <f t="shared" si="14"/>
        <v>0</v>
      </c>
      <c r="AI193" s="163">
        <f t="shared" si="15"/>
        <v>1</v>
      </c>
      <c r="AJ193" s="163">
        <f t="shared" si="16"/>
        <v>1</v>
      </c>
    </row>
    <row r="194" spans="1:36" x14ac:dyDescent="0.25">
      <c r="A194" s="46">
        <v>189</v>
      </c>
      <c r="C194" s="99">
        <v>4.2651342215985766E-3</v>
      </c>
      <c r="D194" s="99">
        <v>1.1870894822451961E-2</v>
      </c>
      <c r="E194" s="99">
        <v>4.8158515967032983E-6</v>
      </c>
      <c r="F194" s="99">
        <v>0</v>
      </c>
      <c r="G194" s="99">
        <v>0.04</v>
      </c>
      <c r="H194" s="99">
        <v>3.7417663718882443E-2</v>
      </c>
      <c r="I194" s="99">
        <v>2.5496231708073913E-2</v>
      </c>
      <c r="J194" s="99">
        <v>7.1214038276825598E-3</v>
      </c>
      <c r="K194" s="99">
        <v>5.7682820038231775E-3</v>
      </c>
      <c r="L194" s="146">
        <v>92.438280187714923</v>
      </c>
      <c r="M194" s="146">
        <v>120</v>
      </c>
      <c r="N194" s="146">
        <v>548</v>
      </c>
      <c r="O194" s="146">
        <v>9132</v>
      </c>
      <c r="P194" s="146">
        <v>100</v>
      </c>
      <c r="Q194" s="146">
        <v>25</v>
      </c>
      <c r="R194" s="99">
        <v>0.5156495149986573</v>
      </c>
      <c r="S194" s="99">
        <v>0.95369408717977344</v>
      </c>
      <c r="T194" s="99">
        <v>0.73642393097356385</v>
      </c>
      <c r="U194" s="99">
        <v>2.7847712411295872E-5</v>
      </c>
      <c r="W194" s="146">
        <v>3.7817855612805151</v>
      </c>
      <c r="X194" s="147">
        <v>26041.340394760729</v>
      </c>
      <c r="Y194" s="147">
        <v>3.9139276506986511</v>
      </c>
      <c r="Z194" s="147">
        <v>27572.497378614949</v>
      </c>
      <c r="AA194" s="147">
        <v>0.13214208941813599</v>
      </c>
      <c r="AB194" s="147">
        <v>1531.15698385422</v>
      </c>
      <c r="AD194" s="161">
        <f t="shared" si="12"/>
        <v>200865.7932820702</v>
      </c>
      <c r="AE194" s="161">
        <f t="shared" si="17"/>
        <v>207263.16166330414</v>
      </c>
      <c r="AF194" s="161">
        <f t="shared" si="13"/>
        <v>6397.3683812339395</v>
      </c>
      <c r="AH194" s="163">
        <f t="shared" si="14"/>
        <v>0</v>
      </c>
      <c r="AI194" s="163">
        <f t="shared" si="15"/>
        <v>1</v>
      </c>
      <c r="AJ194" s="163">
        <f t="shared" si="16"/>
        <v>1</v>
      </c>
    </row>
    <row r="195" spans="1:36" x14ac:dyDescent="0.25">
      <c r="A195" s="46">
        <v>190</v>
      </c>
      <c r="C195" s="99">
        <v>2.7064122028065407E-3</v>
      </c>
      <c r="D195" s="99">
        <v>9.6168712010392746E-3</v>
      </c>
      <c r="E195" s="99">
        <v>8.6046762936493234E-7</v>
      </c>
      <c r="F195" s="99">
        <v>0</v>
      </c>
      <c r="G195" s="99">
        <v>0.04</v>
      </c>
      <c r="H195" s="99">
        <v>3.7417663718882443E-2</v>
      </c>
      <c r="I195" s="99">
        <v>2.5496231708073913E-2</v>
      </c>
      <c r="J195" s="99">
        <v>7.1214038276825598E-3</v>
      </c>
      <c r="K195" s="99">
        <v>5.7682820038231775E-3</v>
      </c>
      <c r="L195" s="146">
        <v>92.438280187714923</v>
      </c>
      <c r="M195" s="146">
        <v>120</v>
      </c>
      <c r="N195" s="146">
        <v>548</v>
      </c>
      <c r="O195" s="146">
        <v>9132</v>
      </c>
      <c r="P195" s="146">
        <v>100</v>
      </c>
      <c r="Q195" s="146">
        <v>25</v>
      </c>
      <c r="R195" s="99">
        <v>0.60392624007780349</v>
      </c>
      <c r="S195" s="99">
        <v>1.9260584732770604E-3</v>
      </c>
      <c r="T195" s="99">
        <v>6.7820968832898697E-3</v>
      </c>
      <c r="U195" s="99">
        <v>0.86525790974406869</v>
      </c>
      <c r="W195" s="146">
        <v>3.9553659396907341</v>
      </c>
      <c r="X195" s="147">
        <v>27739.260650866341</v>
      </c>
      <c r="Y195" s="147">
        <v>4.0490651873412355</v>
      </c>
      <c r="Z195" s="147">
        <v>29068.289997799842</v>
      </c>
      <c r="AA195" s="147">
        <v>9.3699247650501416E-2</v>
      </c>
      <c r="AB195" s="147">
        <v>1329.0293469335011</v>
      </c>
      <c r="AD195" s="161">
        <f t="shared" si="12"/>
        <v>209582.69573057772</v>
      </c>
      <c r="AE195" s="161">
        <f t="shared" si="17"/>
        <v>213875.6212426743</v>
      </c>
      <c r="AF195" s="161">
        <f t="shared" si="13"/>
        <v>4292.9255120965836</v>
      </c>
      <c r="AH195" s="163">
        <f t="shared" si="14"/>
        <v>0</v>
      </c>
      <c r="AI195" s="163">
        <f t="shared" si="15"/>
        <v>1</v>
      </c>
      <c r="AJ195" s="163">
        <f t="shared" si="16"/>
        <v>1</v>
      </c>
    </row>
    <row r="196" spans="1:36" x14ac:dyDescent="0.25">
      <c r="A196" s="46">
        <v>191</v>
      </c>
      <c r="C196" s="99">
        <v>3.6531043193152035E-3</v>
      </c>
      <c r="D196" s="99">
        <v>1.0165983923695252E-2</v>
      </c>
      <c r="E196" s="99">
        <v>8.1891909181952549E-5</v>
      </c>
      <c r="F196" s="99">
        <v>0</v>
      </c>
      <c r="G196" s="99">
        <v>0.04</v>
      </c>
      <c r="H196" s="99">
        <v>3.7417663718882443E-2</v>
      </c>
      <c r="I196" s="99">
        <v>2.5496231708073913E-2</v>
      </c>
      <c r="J196" s="99">
        <v>7.1214038276825598E-3</v>
      </c>
      <c r="K196" s="99">
        <v>5.7682820038231775E-3</v>
      </c>
      <c r="L196" s="146">
        <v>92.438280187714923</v>
      </c>
      <c r="M196" s="146">
        <v>120</v>
      </c>
      <c r="N196" s="146">
        <v>548</v>
      </c>
      <c r="O196" s="146">
        <v>9132</v>
      </c>
      <c r="P196" s="146">
        <v>100</v>
      </c>
      <c r="Q196" s="146">
        <v>25</v>
      </c>
      <c r="R196" s="99">
        <v>0.76854636509364449</v>
      </c>
      <c r="S196" s="99">
        <v>0.99815576645370763</v>
      </c>
      <c r="T196" s="99">
        <v>3.5261548235669083E-3</v>
      </c>
      <c r="U196" s="99">
        <v>0.68546211931549395</v>
      </c>
      <c r="W196" s="146">
        <v>5.4532458562585067</v>
      </c>
      <c r="X196" s="147">
        <v>26500.508848675883</v>
      </c>
      <c r="Y196" s="147">
        <v>5.6162597723113068</v>
      </c>
      <c r="Z196" s="147">
        <v>27934.234502343163</v>
      </c>
      <c r="AA196" s="147">
        <v>0.16301391605280013</v>
      </c>
      <c r="AB196" s="147">
        <v>1433.7256536672794</v>
      </c>
      <c r="AD196" s="161">
        <f t="shared" si="12"/>
        <v>300694.24252683454</v>
      </c>
      <c r="AE196" s="161">
        <f t="shared" si="17"/>
        <v>309041.35183633526</v>
      </c>
      <c r="AF196" s="161">
        <f t="shared" si="13"/>
        <v>8347.1093095007291</v>
      </c>
      <c r="AH196" s="163">
        <f t="shared" si="14"/>
        <v>0</v>
      </c>
      <c r="AI196" s="163">
        <f t="shared" si="15"/>
        <v>1</v>
      </c>
      <c r="AJ196" s="163">
        <f t="shared" si="16"/>
        <v>1</v>
      </c>
    </row>
    <row r="197" spans="1:36" x14ac:dyDescent="0.25">
      <c r="A197" s="46">
        <v>192</v>
      </c>
      <c r="C197" s="99">
        <v>2.2997846244812159E-3</v>
      </c>
      <c r="D197" s="99">
        <v>1.0992070710714908E-2</v>
      </c>
      <c r="E197" s="99">
        <v>5.2024442910613901E-5</v>
      </c>
      <c r="F197" s="99">
        <v>0</v>
      </c>
      <c r="G197" s="99">
        <v>0.04</v>
      </c>
      <c r="H197" s="99">
        <v>3.7417663718882443E-2</v>
      </c>
      <c r="I197" s="99">
        <v>2.5496231708073913E-2</v>
      </c>
      <c r="J197" s="99">
        <v>7.1214038276825598E-3</v>
      </c>
      <c r="K197" s="99">
        <v>5.7682820038231775E-3</v>
      </c>
      <c r="L197" s="146">
        <v>92.438280187714923</v>
      </c>
      <c r="M197" s="146">
        <v>120</v>
      </c>
      <c r="N197" s="146">
        <v>548</v>
      </c>
      <c r="O197" s="146">
        <v>9132</v>
      </c>
      <c r="P197" s="146">
        <v>100</v>
      </c>
      <c r="Q197" s="146">
        <v>25</v>
      </c>
      <c r="R197" s="99">
        <v>0.5774756741330217</v>
      </c>
      <c r="S197" s="99">
        <v>0.2248054039897438</v>
      </c>
      <c r="T197" s="99">
        <v>3.4818207819549876E-2</v>
      </c>
      <c r="U197" s="99">
        <v>8.9224451227103224E-7</v>
      </c>
      <c r="W197" s="146">
        <v>3.9785129789812812</v>
      </c>
      <c r="X197" s="147">
        <v>28064.122396314542</v>
      </c>
      <c r="Y197" s="147">
        <v>4.0574902529304557</v>
      </c>
      <c r="Z197" s="147">
        <v>29314.163325254653</v>
      </c>
      <c r="AA197" s="147">
        <v>7.8977273949174531E-2</v>
      </c>
      <c r="AB197" s="147">
        <v>1250.0409289401105</v>
      </c>
      <c r="AD197" s="161">
        <f t="shared" si="12"/>
        <v>210646.65634256232</v>
      </c>
      <c r="AE197" s="161">
        <f t="shared" si="17"/>
        <v>214135.25185057268</v>
      </c>
      <c r="AF197" s="161">
        <f t="shared" si="13"/>
        <v>3488.5955080103613</v>
      </c>
      <c r="AH197" s="163">
        <f t="shared" si="14"/>
        <v>0</v>
      </c>
      <c r="AI197" s="163">
        <f t="shared" si="15"/>
        <v>1</v>
      </c>
      <c r="AJ197" s="163">
        <f t="shared" si="16"/>
        <v>1</v>
      </c>
    </row>
    <row r="198" spans="1:36" x14ac:dyDescent="0.25">
      <c r="A198" s="46">
        <v>193</v>
      </c>
      <c r="C198" s="99">
        <v>1.3298701982177735E-3</v>
      </c>
      <c r="D198" s="99">
        <v>9.0506479894933833E-3</v>
      </c>
      <c r="E198" s="99">
        <v>9.0728221017633004E-5</v>
      </c>
      <c r="F198" s="99">
        <v>0</v>
      </c>
      <c r="G198" s="99">
        <v>0.04</v>
      </c>
      <c r="H198" s="99">
        <v>3.7417663718882443E-2</v>
      </c>
      <c r="I198" s="99">
        <v>2.5496231708073913E-2</v>
      </c>
      <c r="J198" s="99">
        <v>7.1214038276825598E-3</v>
      </c>
      <c r="K198" s="99">
        <v>5.7682820038231775E-3</v>
      </c>
      <c r="L198" s="146">
        <v>92.438280187714923</v>
      </c>
      <c r="M198" s="146">
        <v>120</v>
      </c>
      <c r="N198" s="146">
        <v>548</v>
      </c>
      <c r="O198" s="146">
        <v>9132</v>
      </c>
      <c r="P198" s="146">
        <v>100</v>
      </c>
      <c r="Q198" s="146">
        <v>25</v>
      </c>
      <c r="R198" s="99">
        <v>0.83718931741739078</v>
      </c>
      <c r="S198" s="99">
        <v>0.23612671916565711</v>
      </c>
      <c r="T198" s="99">
        <v>3.9052292021122911E-2</v>
      </c>
      <c r="U198" s="99">
        <v>0.97560220565313482</v>
      </c>
      <c r="W198" s="146">
        <v>5.9657661543248137</v>
      </c>
      <c r="X198" s="147">
        <v>29151.601405630026</v>
      </c>
      <c r="Y198" s="147">
        <v>6.0337987659457406</v>
      </c>
      <c r="Z198" s="147">
        <v>30223.594722349775</v>
      </c>
      <c r="AA198" s="147">
        <v>6.8032611620926886E-2</v>
      </c>
      <c r="AB198" s="147">
        <v>1071.9933167197487</v>
      </c>
      <c r="AD198" s="161">
        <f t="shared" ref="AD198:AD261" si="18">W198*cRatio-X198</f>
        <v>328794.3678538588</v>
      </c>
      <c r="AE198" s="161">
        <f t="shared" si="17"/>
        <v>331804.33123439463</v>
      </c>
      <c r="AF198" s="161">
        <f t="shared" si="13"/>
        <v>3009.9633805358644</v>
      </c>
      <c r="AH198" s="163">
        <f t="shared" si="14"/>
        <v>0</v>
      </c>
      <c r="AI198" s="163">
        <f t="shared" si="15"/>
        <v>1</v>
      </c>
      <c r="AJ198" s="163">
        <f t="shared" si="16"/>
        <v>1</v>
      </c>
    </row>
    <row r="199" spans="1:36" x14ac:dyDescent="0.25">
      <c r="A199" s="46">
        <v>194</v>
      </c>
      <c r="C199" s="99">
        <v>1.2781478488604538E-3</v>
      </c>
      <c r="D199" s="99">
        <v>1.1985504909936773E-2</v>
      </c>
      <c r="E199" s="99">
        <v>7.5175405089999974E-6</v>
      </c>
      <c r="F199" s="99">
        <v>0</v>
      </c>
      <c r="G199" s="99">
        <v>0.04</v>
      </c>
      <c r="H199" s="99">
        <v>3.7417663718882443E-2</v>
      </c>
      <c r="I199" s="99">
        <v>2.5496231708073913E-2</v>
      </c>
      <c r="J199" s="99">
        <v>7.1214038276825598E-3</v>
      </c>
      <c r="K199" s="99">
        <v>5.7682820038231775E-3</v>
      </c>
      <c r="L199" s="146">
        <v>92.438280187714923</v>
      </c>
      <c r="M199" s="146">
        <v>120</v>
      </c>
      <c r="N199" s="146">
        <v>548</v>
      </c>
      <c r="O199" s="146">
        <v>9132</v>
      </c>
      <c r="P199" s="146">
        <v>100</v>
      </c>
      <c r="Q199" s="146">
        <v>25</v>
      </c>
      <c r="R199" s="99">
        <v>0.45889393716635135</v>
      </c>
      <c r="S199" s="99">
        <v>0.99537648086573882</v>
      </c>
      <c r="T199" s="99">
        <v>0.48970711209333795</v>
      </c>
      <c r="U199" s="99">
        <v>4.932306958080817E-2</v>
      </c>
      <c r="W199" s="146">
        <v>3.9603215059000672</v>
      </c>
      <c r="X199" s="147">
        <v>29415.518684000883</v>
      </c>
      <c r="Y199" s="147">
        <v>4.0050898702119726</v>
      </c>
      <c r="Z199" s="147">
        <v>30502.564124047502</v>
      </c>
      <c r="AA199" s="147">
        <v>4.4768364311905451E-2</v>
      </c>
      <c r="AB199" s="147">
        <v>1087.0454400466188</v>
      </c>
      <c r="AD199" s="161">
        <f t="shared" si="18"/>
        <v>208203.77167000316</v>
      </c>
      <c r="AE199" s="161">
        <f t="shared" si="17"/>
        <v>209802.82808867085</v>
      </c>
      <c r="AF199" s="161">
        <f t="shared" ref="AF199:AF262" si="19">AA199*cRatio-AB199</f>
        <v>1599.0564186677084</v>
      </c>
      <c r="AH199" s="163">
        <f t="shared" ref="AH199:AH262" si="20">IF(MAX(AD199:AE199)=AD199,1,0)</f>
        <v>0</v>
      </c>
      <c r="AI199" s="163">
        <f t="shared" ref="AI199:AI262" si="21">IF(MAX(AD199:AE199)=AE199,1,0)</f>
        <v>1</v>
      </c>
      <c r="AJ199" s="163">
        <f t="shared" ref="AJ199:AJ262" si="22">IF(AF199&gt;0,1,0)</f>
        <v>1</v>
      </c>
    </row>
    <row r="200" spans="1:36" x14ac:dyDescent="0.25">
      <c r="A200" s="46">
        <v>195</v>
      </c>
      <c r="C200" s="99">
        <v>3.9070845506644636E-3</v>
      </c>
      <c r="D200" s="99">
        <v>1.1125535155250291E-2</v>
      </c>
      <c r="E200" s="99">
        <v>2.0131525399225136E-4</v>
      </c>
      <c r="F200" s="99">
        <v>0</v>
      </c>
      <c r="G200" s="99">
        <v>0.04</v>
      </c>
      <c r="H200" s="99">
        <v>3.7417663718882443E-2</v>
      </c>
      <c r="I200" s="99">
        <v>2.5496231708073913E-2</v>
      </c>
      <c r="J200" s="99">
        <v>7.1214038276825598E-3</v>
      </c>
      <c r="K200" s="99">
        <v>5.7682820038231775E-3</v>
      </c>
      <c r="L200" s="146">
        <v>92.438280187714923</v>
      </c>
      <c r="M200" s="146">
        <v>120</v>
      </c>
      <c r="N200" s="146">
        <v>548</v>
      </c>
      <c r="O200" s="146">
        <v>9132</v>
      </c>
      <c r="P200" s="146">
        <v>100</v>
      </c>
      <c r="Q200" s="146">
        <v>25</v>
      </c>
      <c r="R200" s="99">
        <v>0.75443463792340593</v>
      </c>
      <c r="S200" s="99">
        <v>0.13508642885002917</v>
      </c>
      <c r="T200" s="99">
        <v>0.99999882766327408</v>
      </c>
      <c r="U200" s="99">
        <v>3.2786998271758862E-4</v>
      </c>
      <c r="W200" s="146">
        <v>4.6764047083700762</v>
      </c>
      <c r="X200" s="147">
        <v>25948.263883028343</v>
      </c>
      <c r="Y200" s="147">
        <v>4.8213110827173375</v>
      </c>
      <c r="Z200" s="147">
        <v>27376.445279171814</v>
      </c>
      <c r="AA200" s="147">
        <v>0.14490637434726139</v>
      </c>
      <c r="AB200" s="147">
        <v>1428.1813961434709</v>
      </c>
      <c r="AD200" s="161">
        <f t="shared" si="18"/>
        <v>254636.01861917623</v>
      </c>
      <c r="AE200" s="161">
        <f t="shared" si="17"/>
        <v>261902.21968386846</v>
      </c>
      <c r="AF200" s="161">
        <f t="shared" si="19"/>
        <v>7266.2010646922117</v>
      </c>
      <c r="AH200" s="163">
        <f t="shared" si="20"/>
        <v>0</v>
      </c>
      <c r="AI200" s="163">
        <f t="shared" si="21"/>
        <v>1</v>
      </c>
      <c r="AJ200" s="163">
        <f t="shared" si="22"/>
        <v>1</v>
      </c>
    </row>
    <row r="201" spans="1:36" x14ac:dyDescent="0.25">
      <c r="A201" s="46">
        <v>196</v>
      </c>
      <c r="C201" s="99">
        <v>9.4348406539847328E-4</v>
      </c>
      <c r="D201" s="99">
        <v>1.1446601604105284E-2</v>
      </c>
      <c r="E201" s="99">
        <v>3.0948640529922581E-7</v>
      </c>
      <c r="F201" s="99">
        <v>0</v>
      </c>
      <c r="G201" s="99">
        <v>0.04</v>
      </c>
      <c r="H201" s="99">
        <v>3.7417663718882443E-2</v>
      </c>
      <c r="I201" s="99">
        <v>2.5496231708073913E-2</v>
      </c>
      <c r="J201" s="99">
        <v>7.1214038276825598E-3</v>
      </c>
      <c r="K201" s="99">
        <v>5.7682820038231775E-3</v>
      </c>
      <c r="L201" s="146">
        <v>92.438280187714923</v>
      </c>
      <c r="M201" s="146">
        <v>120</v>
      </c>
      <c r="N201" s="146">
        <v>548</v>
      </c>
      <c r="O201" s="146">
        <v>9132</v>
      </c>
      <c r="P201" s="146">
        <v>100</v>
      </c>
      <c r="Q201" s="146">
        <v>25</v>
      </c>
      <c r="R201" s="99">
        <v>0.75181692956910728</v>
      </c>
      <c r="S201" s="99">
        <v>0.25760277764392614</v>
      </c>
      <c r="T201" s="99">
        <v>4.8837220580164466E-2</v>
      </c>
      <c r="U201" s="99">
        <v>0.12779949615557196</v>
      </c>
      <c r="W201" s="146">
        <v>5.525938494557904</v>
      </c>
      <c r="X201" s="147">
        <v>29870.890640338668</v>
      </c>
      <c r="Y201" s="147">
        <v>5.5748317128963398</v>
      </c>
      <c r="Z201" s="147">
        <v>30895.773409974983</v>
      </c>
      <c r="AA201" s="147">
        <v>4.8893218338435851E-2</v>
      </c>
      <c r="AB201" s="147">
        <v>1024.8827696363151</v>
      </c>
      <c r="AD201" s="161">
        <f t="shared" si="18"/>
        <v>301685.41903313558</v>
      </c>
      <c r="AE201" s="161">
        <f t="shared" si="17"/>
        <v>303594.1293638054</v>
      </c>
      <c r="AF201" s="161">
        <f t="shared" si="19"/>
        <v>1908.7103306698359</v>
      </c>
      <c r="AH201" s="163">
        <f t="shared" si="20"/>
        <v>0</v>
      </c>
      <c r="AI201" s="163">
        <f t="shared" si="21"/>
        <v>1</v>
      </c>
      <c r="AJ201" s="163">
        <f t="shared" si="22"/>
        <v>1</v>
      </c>
    </row>
    <row r="202" spans="1:36" x14ac:dyDescent="0.25">
      <c r="A202" s="46">
        <v>197</v>
      </c>
      <c r="C202" s="99">
        <v>2.7838614965976254E-4</v>
      </c>
      <c r="D202" s="99">
        <v>1.2862737934718482E-2</v>
      </c>
      <c r="E202" s="99">
        <v>1.1972429485332472E-5</v>
      </c>
      <c r="F202" s="99">
        <v>0</v>
      </c>
      <c r="G202" s="99">
        <v>0.04</v>
      </c>
      <c r="H202" s="99">
        <v>3.7417663718882443E-2</v>
      </c>
      <c r="I202" s="99">
        <v>2.5496231708073913E-2</v>
      </c>
      <c r="J202" s="99">
        <v>7.1214038276825598E-3</v>
      </c>
      <c r="K202" s="99">
        <v>5.7682820038231775E-3</v>
      </c>
      <c r="L202" s="146">
        <v>92.438280187714923</v>
      </c>
      <c r="M202" s="146">
        <v>120</v>
      </c>
      <c r="N202" s="146">
        <v>548</v>
      </c>
      <c r="O202" s="146">
        <v>9132</v>
      </c>
      <c r="P202" s="146">
        <v>100</v>
      </c>
      <c r="Q202" s="146">
        <v>25</v>
      </c>
      <c r="R202" s="99">
        <v>0.76363228001675276</v>
      </c>
      <c r="S202" s="99">
        <v>0.44678906510429889</v>
      </c>
      <c r="T202" s="99">
        <v>9.5307550224974381E-3</v>
      </c>
      <c r="U202" s="99">
        <v>5.8274406096187815E-2</v>
      </c>
      <c r="W202" s="146">
        <v>5.9348873728653517</v>
      </c>
      <c r="X202" s="147">
        <v>30715.098505456092</v>
      </c>
      <c r="Y202" s="147">
        <v>5.9507364100575382</v>
      </c>
      <c r="Z202" s="147">
        <v>31596.987275096541</v>
      </c>
      <c r="AA202" s="147">
        <v>1.5849037192186444E-2</v>
      </c>
      <c r="AB202" s="147">
        <v>881.88876964044903</v>
      </c>
      <c r="AD202" s="161">
        <f t="shared" si="18"/>
        <v>325378.14386646496</v>
      </c>
      <c r="AE202" s="161">
        <f t="shared" ref="AE202:AE265" si="23">Y202*cRatio-Z202</f>
        <v>325447.19732835575</v>
      </c>
      <c r="AF202" s="161">
        <f t="shared" si="19"/>
        <v>69.053461890737594</v>
      </c>
      <c r="AH202" s="163">
        <f t="shared" si="20"/>
        <v>0</v>
      </c>
      <c r="AI202" s="163">
        <f t="shared" si="21"/>
        <v>1</v>
      </c>
      <c r="AJ202" s="163">
        <f t="shared" si="22"/>
        <v>1</v>
      </c>
    </row>
    <row r="203" spans="1:36" x14ac:dyDescent="0.25">
      <c r="A203" s="46">
        <v>198</v>
      </c>
      <c r="C203" s="99">
        <v>1.0334377424827661E-3</v>
      </c>
      <c r="D203" s="99">
        <v>1.3494042407957596E-2</v>
      </c>
      <c r="E203" s="99">
        <v>3.5662708165717711E-7</v>
      </c>
      <c r="F203" s="99">
        <v>0</v>
      </c>
      <c r="G203" s="99">
        <v>0.04</v>
      </c>
      <c r="H203" s="99">
        <v>3.7417663718882443E-2</v>
      </c>
      <c r="I203" s="99">
        <v>2.5496231708073913E-2</v>
      </c>
      <c r="J203" s="99">
        <v>7.1214038276825598E-3</v>
      </c>
      <c r="K203" s="99">
        <v>5.7682820038231775E-3</v>
      </c>
      <c r="L203" s="146">
        <v>92.438280187714923</v>
      </c>
      <c r="M203" s="146">
        <v>120</v>
      </c>
      <c r="N203" s="146">
        <v>548</v>
      </c>
      <c r="O203" s="146">
        <v>9132</v>
      </c>
      <c r="P203" s="146">
        <v>100</v>
      </c>
      <c r="Q203" s="146">
        <v>25</v>
      </c>
      <c r="R203" s="99">
        <v>0.68752461341569182</v>
      </c>
      <c r="S203" s="99">
        <v>0.703410603784975</v>
      </c>
      <c r="T203" s="99">
        <v>0.95602960643840584</v>
      </c>
      <c r="U203" s="99">
        <v>9.0703931214827189E-12</v>
      </c>
      <c r="W203" s="146">
        <v>5.4018817007755695</v>
      </c>
      <c r="X203" s="147">
        <v>29734.723686729139</v>
      </c>
      <c r="Y203" s="147">
        <v>5.4530457293890446</v>
      </c>
      <c r="Z203" s="147">
        <v>30776.75581403447</v>
      </c>
      <c r="AA203" s="147">
        <v>5.1164028613475132E-2</v>
      </c>
      <c r="AB203" s="147">
        <v>1042.0321273053305</v>
      </c>
      <c r="AD203" s="161">
        <f t="shared" si="18"/>
        <v>294378.17835980502</v>
      </c>
      <c r="AE203" s="161">
        <f t="shared" si="23"/>
        <v>296405.98794930818</v>
      </c>
      <c r="AF203" s="161">
        <f t="shared" si="19"/>
        <v>2027.8095895031774</v>
      </c>
      <c r="AH203" s="163">
        <f t="shared" si="20"/>
        <v>0</v>
      </c>
      <c r="AI203" s="163">
        <f t="shared" si="21"/>
        <v>1</v>
      </c>
      <c r="AJ203" s="163">
        <f t="shared" si="22"/>
        <v>1</v>
      </c>
    </row>
    <row r="204" spans="1:36" x14ac:dyDescent="0.25">
      <c r="A204" s="46">
        <v>199</v>
      </c>
      <c r="C204" s="99">
        <v>1.8985125664651437E-3</v>
      </c>
      <c r="D204" s="99">
        <v>1.1498533113216943E-2</v>
      </c>
      <c r="E204" s="99">
        <v>1.7121736055070169E-4</v>
      </c>
      <c r="F204" s="99">
        <v>0</v>
      </c>
      <c r="G204" s="99">
        <v>0.04</v>
      </c>
      <c r="H204" s="99">
        <v>3.7417663718882443E-2</v>
      </c>
      <c r="I204" s="99">
        <v>2.5496231708073913E-2</v>
      </c>
      <c r="J204" s="99">
        <v>7.1214038276825598E-3</v>
      </c>
      <c r="K204" s="99">
        <v>5.7682820038231775E-3</v>
      </c>
      <c r="L204" s="146">
        <v>92.438280187714923</v>
      </c>
      <c r="M204" s="146">
        <v>120</v>
      </c>
      <c r="N204" s="146">
        <v>548</v>
      </c>
      <c r="O204" s="146">
        <v>9132</v>
      </c>
      <c r="P204" s="146">
        <v>100</v>
      </c>
      <c r="Q204" s="146">
        <v>25</v>
      </c>
      <c r="R204" s="99">
        <v>0.52349175064349973</v>
      </c>
      <c r="S204" s="99">
        <v>1.6461794160923967E-3</v>
      </c>
      <c r="T204" s="99">
        <v>4.2509947066520642E-4</v>
      </c>
      <c r="U204" s="99">
        <v>0.88578588285707149</v>
      </c>
      <c r="W204" s="146">
        <v>3.4975505683165831</v>
      </c>
      <c r="X204" s="147">
        <v>28224.672451602983</v>
      </c>
      <c r="Y204" s="147">
        <v>3.5519797566892501</v>
      </c>
      <c r="Z204" s="147">
        <v>29372.364069778043</v>
      </c>
      <c r="AA204" s="147">
        <v>5.4429188372667081E-2</v>
      </c>
      <c r="AB204" s="147">
        <v>1147.6916181750603</v>
      </c>
      <c r="AD204" s="161">
        <f t="shared" si="18"/>
        <v>181628.36164739198</v>
      </c>
      <c r="AE204" s="161">
        <f t="shared" si="23"/>
        <v>183746.42133157697</v>
      </c>
      <c r="AF204" s="161">
        <f t="shared" si="19"/>
        <v>2118.0596841849647</v>
      </c>
      <c r="AH204" s="163">
        <f t="shared" si="20"/>
        <v>0</v>
      </c>
      <c r="AI204" s="163">
        <f t="shared" si="21"/>
        <v>1</v>
      </c>
      <c r="AJ204" s="163">
        <f t="shared" si="22"/>
        <v>1</v>
      </c>
    </row>
    <row r="205" spans="1:36" x14ac:dyDescent="0.25">
      <c r="A205" s="46">
        <v>200</v>
      </c>
      <c r="C205" s="99">
        <v>3.3245625172962923E-3</v>
      </c>
      <c r="D205" s="99">
        <v>1.2998149181103091E-2</v>
      </c>
      <c r="E205" s="99">
        <v>1.9013977572457375E-4</v>
      </c>
      <c r="F205" s="99">
        <v>0</v>
      </c>
      <c r="G205" s="99">
        <v>0.04</v>
      </c>
      <c r="H205" s="99">
        <v>3.7417663718882443E-2</v>
      </c>
      <c r="I205" s="99">
        <v>2.5496231708073913E-2</v>
      </c>
      <c r="J205" s="99">
        <v>7.1214038276825598E-3</v>
      </c>
      <c r="K205" s="99">
        <v>5.7682820038231775E-3</v>
      </c>
      <c r="L205" s="146">
        <v>92.438280187714923</v>
      </c>
      <c r="M205" s="146">
        <v>120</v>
      </c>
      <c r="N205" s="146">
        <v>548</v>
      </c>
      <c r="O205" s="146">
        <v>9132</v>
      </c>
      <c r="P205" s="146">
        <v>100</v>
      </c>
      <c r="Q205" s="146">
        <v>25</v>
      </c>
      <c r="R205" s="99">
        <v>0.94716867200408039</v>
      </c>
      <c r="S205" s="99">
        <v>0.99927643573542946</v>
      </c>
      <c r="T205" s="99">
        <v>7.0462153870163996E-2</v>
      </c>
      <c r="U205" s="99">
        <v>0.85715640581905561</v>
      </c>
      <c r="W205" s="146">
        <v>6.5834770931651647</v>
      </c>
      <c r="X205" s="147">
        <v>26564.823804641521</v>
      </c>
      <c r="Y205" s="147">
        <v>6.7578339254738022</v>
      </c>
      <c r="Z205" s="147">
        <v>27921.232125875853</v>
      </c>
      <c r="AA205" s="147">
        <v>0.17435683230863752</v>
      </c>
      <c r="AB205" s="147">
        <v>1356.4083212343321</v>
      </c>
      <c r="AD205" s="161">
        <f t="shared" si="18"/>
        <v>368443.80178526836</v>
      </c>
      <c r="AE205" s="161">
        <f t="shared" si="23"/>
        <v>377548.80340255232</v>
      </c>
      <c r="AF205" s="161">
        <f t="shared" si="19"/>
        <v>9105.0016172839187</v>
      </c>
      <c r="AH205" s="163">
        <f t="shared" si="20"/>
        <v>0</v>
      </c>
      <c r="AI205" s="163">
        <f t="shared" si="21"/>
        <v>1</v>
      </c>
      <c r="AJ205" s="163">
        <f t="shared" si="22"/>
        <v>1</v>
      </c>
    </row>
    <row r="206" spans="1:36" x14ac:dyDescent="0.25">
      <c r="A206" s="46">
        <v>201</v>
      </c>
      <c r="C206" s="99">
        <v>1.107770730297885E-3</v>
      </c>
      <c r="D206" s="99">
        <v>1.2792652402163651E-2</v>
      </c>
      <c r="E206" s="99">
        <v>4.6379010316990634E-5</v>
      </c>
      <c r="F206" s="99">
        <v>0</v>
      </c>
      <c r="G206" s="99">
        <v>0.04</v>
      </c>
      <c r="H206" s="99">
        <v>3.7417663718882443E-2</v>
      </c>
      <c r="I206" s="99">
        <v>2.5496231708073913E-2</v>
      </c>
      <c r="J206" s="99">
        <v>7.1214038276825598E-3</v>
      </c>
      <c r="K206" s="99">
        <v>5.7682820038231775E-3</v>
      </c>
      <c r="L206" s="146">
        <v>92.438280187714923</v>
      </c>
      <c r="M206" s="146">
        <v>120</v>
      </c>
      <c r="N206" s="146">
        <v>548</v>
      </c>
      <c r="O206" s="146">
        <v>9132</v>
      </c>
      <c r="P206" s="146">
        <v>100</v>
      </c>
      <c r="Q206" s="146">
        <v>25</v>
      </c>
      <c r="R206" s="99">
        <v>0.54105065553463871</v>
      </c>
      <c r="S206" s="99">
        <v>0.11486485225621429</v>
      </c>
      <c r="T206" s="99">
        <v>0.98588883527718607</v>
      </c>
      <c r="U206" s="99">
        <v>0.97889784162037863</v>
      </c>
      <c r="W206" s="146">
        <v>3.9041462979340564</v>
      </c>
      <c r="X206" s="147">
        <v>29518.971257194386</v>
      </c>
      <c r="Y206" s="147">
        <v>3.942781447315852</v>
      </c>
      <c r="Z206" s="147">
        <v>30561.476527155854</v>
      </c>
      <c r="AA206" s="147">
        <v>3.8635149381795575E-2</v>
      </c>
      <c r="AB206" s="147">
        <v>1042.505269961468</v>
      </c>
      <c r="AD206" s="161">
        <f t="shared" si="18"/>
        <v>204729.80661884899</v>
      </c>
      <c r="AE206" s="161">
        <f t="shared" si="23"/>
        <v>206005.41031179528</v>
      </c>
      <c r="AF206" s="161">
        <f t="shared" si="19"/>
        <v>1275.6036929462666</v>
      </c>
      <c r="AH206" s="163">
        <f t="shared" si="20"/>
        <v>0</v>
      </c>
      <c r="AI206" s="163">
        <f t="shared" si="21"/>
        <v>1</v>
      </c>
      <c r="AJ206" s="163">
        <f t="shared" si="22"/>
        <v>1</v>
      </c>
    </row>
    <row r="207" spans="1:36" x14ac:dyDescent="0.25">
      <c r="A207" s="46">
        <v>202</v>
      </c>
      <c r="C207" s="99">
        <v>5.3168121188106321E-3</v>
      </c>
      <c r="D207" s="99">
        <v>1.6333366974412455E-2</v>
      </c>
      <c r="E207" s="99">
        <v>8.0506830024473786E-5</v>
      </c>
      <c r="F207" s="99">
        <v>0</v>
      </c>
      <c r="G207" s="99">
        <v>0.04</v>
      </c>
      <c r="H207" s="99">
        <v>3.7417663718882443E-2</v>
      </c>
      <c r="I207" s="99">
        <v>2.5496231708073913E-2</v>
      </c>
      <c r="J207" s="99">
        <v>7.1214038276825598E-3</v>
      </c>
      <c r="K207" s="99">
        <v>5.7682820038231775E-3</v>
      </c>
      <c r="L207" s="146">
        <v>92.438280187714923</v>
      </c>
      <c r="M207" s="146">
        <v>120</v>
      </c>
      <c r="N207" s="146">
        <v>548</v>
      </c>
      <c r="O207" s="146">
        <v>9132</v>
      </c>
      <c r="P207" s="146">
        <v>100</v>
      </c>
      <c r="Q207" s="146">
        <v>25</v>
      </c>
      <c r="R207" s="99">
        <v>0.59303758220770297</v>
      </c>
      <c r="S207" s="99">
        <v>0.99844389768894337</v>
      </c>
      <c r="T207" s="99">
        <v>5.7611872985781649E-3</v>
      </c>
      <c r="U207" s="99">
        <v>0.95284384381971254</v>
      </c>
      <c r="W207" s="146">
        <v>4.0642746794923221</v>
      </c>
      <c r="X207" s="147">
        <v>24815.959225884559</v>
      </c>
      <c r="Y207" s="147">
        <v>4.2333395499071109</v>
      </c>
      <c r="Z207" s="147">
        <v>26431.916831599439</v>
      </c>
      <c r="AA207" s="147">
        <v>0.16906487041478879</v>
      </c>
      <c r="AB207" s="147">
        <v>1615.9576057148806</v>
      </c>
      <c r="AD207" s="161">
        <f t="shared" si="18"/>
        <v>219040.52154365479</v>
      </c>
      <c r="AE207" s="161">
        <f t="shared" si="23"/>
        <v>227568.45616282723</v>
      </c>
      <c r="AF207" s="161">
        <f t="shared" si="19"/>
        <v>8527.9346191724471</v>
      </c>
      <c r="AH207" s="163">
        <f t="shared" si="20"/>
        <v>0</v>
      </c>
      <c r="AI207" s="163">
        <f t="shared" si="21"/>
        <v>1</v>
      </c>
      <c r="AJ207" s="163">
        <f t="shared" si="22"/>
        <v>1</v>
      </c>
    </row>
    <row r="208" spans="1:36" x14ac:dyDescent="0.25">
      <c r="A208" s="46">
        <v>203</v>
      </c>
      <c r="C208" s="99">
        <v>1.7544312654578411E-3</v>
      </c>
      <c r="D208" s="99">
        <v>8.5624351155581015E-3</v>
      </c>
      <c r="E208" s="99">
        <v>5.8267167639231757E-6</v>
      </c>
      <c r="F208" s="99">
        <v>0</v>
      </c>
      <c r="G208" s="99">
        <v>0.04</v>
      </c>
      <c r="H208" s="99">
        <v>3.7417663718882443E-2</v>
      </c>
      <c r="I208" s="99">
        <v>2.5496231708073913E-2</v>
      </c>
      <c r="J208" s="99">
        <v>7.1214038276825598E-3</v>
      </c>
      <c r="K208" s="99">
        <v>5.7682820038231775E-3</v>
      </c>
      <c r="L208" s="146">
        <v>92.438280187714923</v>
      </c>
      <c r="M208" s="146">
        <v>120</v>
      </c>
      <c r="N208" s="146">
        <v>548</v>
      </c>
      <c r="O208" s="146">
        <v>9132</v>
      </c>
      <c r="P208" s="146">
        <v>100</v>
      </c>
      <c r="Q208" s="146">
        <v>25</v>
      </c>
      <c r="R208" s="99">
        <v>0.79908145389073348</v>
      </c>
      <c r="S208" s="99">
        <v>0.51793600463563272</v>
      </c>
      <c r="T208" s="99">
        <v>0.9569697682425069</v>
      </c>
      <c r="U208" s="99">
        <v>0.17342087244480331</v>
      </c>
      <c r="W208" s="146">
        <v>5.8507839459639195</v>
      </c>
      <c r="X208" s="147">
        <v>28857.850011732742</v>
      </c>
      <c r="Y208" s="147">
        <v>5.9427042455248635</v>
      </c>
      <c r="Z208" s="147">
        <v>30032.465816282674</v>
      </c>
      <c r="AA208" s="147">
        <v>9.1920299560944052E-2</v>
      </c>
      <c r="AB208" s="147">
        <v>1174.6158045499324</v>
      </c>
      <c r="AD208" s="161">
        <f t="shared" si="18"/>
        <v>322189.18674610247</v>
      </c>
      <c r="AE208" s="161">
        <f t="shared" si="23"/>
        <v>326529.78891520912</v>
      </c>
      <c r="AF208" s="161">
        <f t="shared" si="19"/>
        <v>4340.6021691067108</v>
      </c>
      <c r="AH208" s="163">
        <f t="shared" si="20"/>
        <v>0</v>
      </c>
      <c r="AI208" s="163">
        <f t="shared" si="21"/>
        <v>1</v>
      </c>
      <c r="AJ208" s="163">
        <f t="shared" si="22"/>
        <v>1</v>
      </c>
    </row>
    <row r="209" spans="1:36" x14ac:dyDescent="0.25">
      <c r="A209" s="46">
        <v>204</v>
      </c>
      <c r="C209" s="99">
        <v>1.9102156095898637E-3</v>
      </c>
      <c r="D209" s="99">
        <v>9.9301293297080189E-3</v>
      </c>
      <c r="E209" s="99">
        <v>6.1562667645093932E-5</v>
      </c>
      <c r="F209" s="99">
        <v>0</v>
      </c>
      <c r="G209" s="99">
        <v>0.04</v>
      </c>
      <c r="H209" s="99">
        <v>3.7417663718882443E-2</v>
      </c>
      <c r="I209" s="99">
        <v>2.5496231708073913E-2</v>
      </c>
      <c r="J209" s="99">
        <v>7.1214038276825598E-3</v>
      </c>
      <c r="K209" s="99">
        <v>5.7682820038231775E-3</v>
      </c>
      <c r="L209" s="146">
        <v>92.438280187714923</v>
      </c>
      <c r="M209" s="146">
        <v>120</v>
      </c>
      <c r="N209" s="146">
        <v>548</v>
      </c>
      <c r="O209" s="146">
        <v>9132</v>
      </c>
      <c r="P209" s="146">
        <v>100</v>
      </c>
      <c r="Q209" s="146">
        <v>25</v>
      </c>
      <c r="R209" s="99">
        <v>0.444543742055722</v>
      </c>
      <c r="S209" s="99">
        <v>0.3225181806422866</v>
      </c>
      <c r="T209" s="99">
        <v>0.61867648064370162</v>
      </c>
      <c r="U209" s="99">
        <v>0.19201169409395613</v>
      </c>
      <c r="W209" s="146">
        <v>3.2398186889244722</v>
      </c>
      <c r="X209" s="147">
        <v>28509.30208561301</v>
      </c>
      <c r="Y209" s="147">
        <v>3.2932006395589997</v>
      </c>
      <c r="Z209" s="147">
        <v>29692.904865619563</v>
      </c>
      <c r="AA209" s="147">
        <v>5.3381950634527442E-2</v>
      </c>
      <c r="AB209" s="147">
        <v>1183.6027800065531</v>
      </c>
      <c r="AD209" s="161">
        <f t="shared" si="18"/>
        <v>165879.81924985533</v>
      </c>
      <c r="AE209" s="161">
        <f t="shared" si="23"/>
        <v>167899.13350792043</v>
      </c>
      <c r="AF209" s="161">
        <f t="shared" si="19"/>
        <v>2019.3142580650933</v>
      </c>
      <c r="AH209" s="163">
        <f t="shared" si="20"/>
        <v>0</v>
      </c>
      <c r="AI209" s="163">
        <f t="shared" si="21"/>
        <v>1</v>
      </c>
      <c r="AJ209" s="163">
        <f t="shared" si="22"/>
        <v>1</v>
      </c>
    </row>
    <row r="210" spans="1:36" x14ac:dyDescent="0.25">
      <c r="A210" s="46">
        <v>205</v>
      </c>
      <c r="C210" s="99">
        <v>1.0102838276035329E-3</v>
      </c>
      <c r="D210" s="99">
        <v>1.3755286605457107E-2</v>
      </c>
      <c r="E210" s="99">
        <v>1.5576969967079357E-4</v>
      </c>
      <c r="F210" s="99">
        <v>0</v>
      </c>
      <c r="G210" s="99">
        <v>0.04</v>
      </c>
      <c r="H210" s="99">
        <v>3.7417663718882443E-2</v>
      </c>
      <c r="I210" s="99">
        <v>2.5496231708073913E-2</v>
      </c>
      <c r="J210" s="99">
        <v>7.1214038276825598E-3</v>
      </c>
      <c r="K210" s="99">
        <v>5.7682820038231775E-3</v>
      </c>
      <c r="L210" s="146">
        <v>92.438280187714923</v>
      </c>
      <c r="M210" s="146">
        <v>120</v>
      </c>
      <c r="N210" s="146">
        <v>548</v>
      </c>
      <c r="O210" s="146">
        <v>9132</v>
      </c>
      <c r="P210" s="146">
        <v>100</v>
      </c>
      <c r="Q210" s="146">
        <v>25</v>
      </c>
      <c r="R210" s="99">
        <v>0.87492921060262485</v>
      </c>
      <c r="S210" s="99">
        <v>0.97965411997344642</v>
      </c>
      <c r="T210" s="99">
        <v>0.11848233853750956</v>
      </c>
      <c r="U210" s="99">
        <v>3.7771170277543822E-6</v>
      </c>
      <c r="W210" s="146">
        <v>6.8176137952475564</v>
      </c>
      <c r="X210" s="147">
        <v>29337.763195075491</v>
      </c>
      <c r="Y210" s="147">
        <v>6.8708195083221382</v>
      </c>
      <c r="Z210" s="147">
        <v>30328.146143084163</v>
      </c>
      <c r="AA210" s="147">
        <v>5.3205713074581773E-2</v>
      </c>
      <c r="AB210" s="147">
        <v>990.38294800867152</v>
      </c>
      <c r="AD210" s="161">
        <f t="shared" si="18"/>
        <v>379719.06451977789</v>
      </c>
      <c r="AE210" s="161">
        <f t="shared" si="23"/>
        <v>381921.02435624413</v>
      </c>
      <c r="AF210" s="161">
        <f t="shared" si="19"/>
        <v>2201.9598364662347</v>
      </c>
      <c r="AH210" s="163">
        <f t="shared" si="20"/>
        <v>0</v>
      </c>
      <c r="AI210" s="163">
        <f t="shared" si="21"/>
        <v>1</v>
      </c>
      <c r="AJ210" s="163">
        <f t="shared" si="22"/>
        <v>1</v>
      </c>
    </row>
    <row r="211" spans="1:36" x14ac:dyDescent="0.25">
      <c r="A211" s="46">
        <v>206</v>
      </c>
      <c r="C211" s="99">
        <v>3.0876363404034324E-3</v>
      </c>
      <c r="D211" s="99">
        <v>1.0497075981807312E-2</v>
      </c>
      <c r="E211" s="99">
        <v>3.3225456790919076E-5</v>
      </c>
      <c r="F211" s="99">
        <v>0</v>
      </c>
      <c r="G211" s="99">
        <v>0.04</v>
      </c>
      <c r="H211" s="99">
        <v>3.7417663718882443E-2</v>
      </c>
      <c r="I211" s="99">
        <v>2.5496231708073913E-2</v>
      </c>
      <c r="J211" s="99">
        <v>7.1214038276825598E-3</v>
      </c>
      <c r="K211" s="99">
        <v>5.7682820038231775E-3</v>
      </c>
      <c r="L211" s="146">
        <v>92.438280187714923</v>
      </c>
      <c r="M211" s="146">
        <v>120</v>
      </c>
      <c r="N211" s="146">
        <v>548</v>
      </c>
      <c r="O211" s="146">
        <v>9132</v>
      </c>
      <c r="P211" s="146">
        <v>100</v>
      </c>
      <c r="Q211" s="146">
        <v>25</v>
      </c>
      <c r="R211" s="99">
        <v>0.85153147930327955</v>
      </c>
      <c r="S211" s="99">
        <v>0.40327768375097195</v>
      </c>
      <c r="T211" s="99">
        <v>4.136802282318558E-2</v>
      </c>
      <c r="U211" s="99">
        <v>2.9346316182790504E-3</v>
      </c>
      <c r="W211" s="146">
        <v>5.7225315358930704</v>
      </c>
      <c r="X211" s="147">
        <v>27224.173760335791</v>
      </c>
      <c r="Y211" s="147">
        <v>5.8727062857194738</v>
      </c>
      <c r="Z211" s="147">
        <v>28597.617929275173</v>
      </c>
      <c r="AA211" s="147">
        <v>0.15017474982640344</v>
      </c>
      <c r="AB211" s="147">
        <v>1373.4441689393825</v>
      </c>
      <c r="AD211" s="161">
        <f t="shared" si="18"/>
        <v>316127.71839324845</v>
      </c>
      <c r="AE211" s="161">
        <f t="shared" si="23"/>
        <v>323764.75921389327</v>
      </c>
      <c r="AF211" s="161">
        <f t="shared" si="19"/>
        <v>7637.0408206448246</v>
      </c>
      <c r="AH211" s="163">
        <f t="shared" si="20"/>
        <v>0</v>
      </c>
      <c r="AI211" s="163">
        <f t="shared" si="21"/>
        <v>1</v>
      </c>
      <c r="AJ211" s="163">
        <f t="shared" si="22"/>
        <v>1</v>
      </c>
    </row>
    <row r="212" spans="1:36" x14ac:dyDescent="0.25">
      <c r="A212" s="46">
        <v>207</v>
      </c>
      <c r="C212" s="99">
        <v>2.9410248793834137E-3</v>
      </c>
      <c r="D212" s="99">
        <v>1.0807686914274675E-2</v>
      </c>
      <c r="E212" s="99">
        <v>3.4732507227841284E-5</v>
      </c>
      <c r="F212" s="99">
        <v>0</v>
      </c>
      <c r="G212" s="99">
        <v>0.04</v>
      </c>
      <c r="H212" s="99">
        <v>3.7417663718882443E-2</v>
      </c>
      <c r="I212" s="99">
        <v>2.5496231708073913E-2</v>
      </c>
      <c r="J212" s="99">
        <v>7.1214038276825598E-3</v>
      </c>
      <c r="K212" s="99">
        <v>5.7682820038231775E-3</v>
      </c>
      <c r="L212" s="146">
        <v>92.438280187714923</v>
      </c>
      <c r="M212" s="146">
        <v>120</v>
      </c>
      <c r="N212" s="146">
        <v>548</v>
      </c>
      <c r="O212" s="146">
        <v>9132</v>
      </c>
      <c r="P212" s="146">
        <v>100</v>
      </c>
      <c r="Q212" s="146">
        <v>25</v>
      </c>
      <c r="R212" s="99">
        <v>0.71905427932941035</v>
      </c>
      <c r="S212" s="99">
        <v>2.5407630196929969E-2</v>
      </c>
      <c r="T212" s="99">
        <v>0.19009215851797781</v>
      </c>
      <c r="U212" s="99">
        <v>8.2325266189302976E-4</v>
      </c>
      <c r="W212" s="146">
        <v>4.6441751355362966</v>
      </c>
      <c r="X212" s="147">
        <v>27379.903115258283</v>
      </c>
      <c r="Y212" s="147">
        <v>4.7612628167168305</v>
      </c>
      <c r="Z212" s="147">
        <v>28732.041687002336</v>
      </c>
      <c r="AA212" s="147">
        <v>0.11708768118053392</v>
      </c>
      <c r="AB212" s="147">
        <v>1352.1385717440535</v>
      </c>
      <c r="AD212" s="161">
        <f t="shared" si="18"/>
        <v>251270.60501691952</v>
      </c>
      <c r="AE212" s="161">
        <f t="shared" si="23"/>
        <v>256943.72731600748</v>
      </c>
      <c r="AF212" s="161">
        <f t="shared" si="19"/>
        <v>5673.1222990879814</v>
      </c>
      <c r="AH212" s="163">
        <f t="shared" si="20"/>
        <v>0</v>
      </c>
      <c r="AI212" s="163">
        <f t="shared" si="21"/>
        <v>1</v>
      </c>
      <c r="AJ212" s="163">
        <f t="shared" si="22"/>
        <v>1</v>
      </c>
    </row>
    <row r="213" spans="1:36" x14ac:dyDescent="0.25">
      <c r="A213" s="46">
        <v>208</v>
      </c>
      <c r="C213" s="99">
        <v>2.2814834451031496E-3</v>
      </c>
      <c r="D213" s="99">
        <v>1.007320934828106E-2</v>
      </c>
      <c r="E213" s="99">
        <v>6.5971341822292499E-5</v>
      </c>
      <c r="F213" s="99">
        <v>0</v>
      </c>
      <c r="G213" s="99">
        <v>0.04</v>
      </c>
      <c r="H213" s="99">
        <v>3.7417663718882443E-2</v>
      </c>
      <c r="I213" s="99">
        <v>2.5496231708073913E-2</v>
      </c>
      <c r="J213" s="99">
        <v>7.1214038276825598E-3</v>
      </c>
      <c r="K213" s="99">
        <v>5.7682820038231775E-3</v>
      </c>
      <c r="L213" s="146">
        <v>92.438280187714923</v>
      </c>
      <c r="M213" s="146">
        <v>120</v>
      </c>
      <c r="N213" s="146">
        <v>548</v>
      </c>
      <c r="O213" s="146">
        <v>9132</v>
      </c>
      <c r="P213" s="146">
        <v>100</v>
      </c>
      <c r="Q213" s="146">
        <v>25</v>
      </c>
      <c r="R213" s="99">
        <v>0.82431472674853135</v>
      </c>
      <c r="S213" s="99">
        <v>0.93718570527327105</v>
      </c>
      <c r="T213" s="99">
        <v>0.44884792036896271</v>
      </c>
      <c r="U213" s="99">
        <v>0.48823633643326225</v>
      </c>
      <c r="W213" s="146">
        <v>6.1371241761405138</v>
      </c>
      <c r="X213" s="147">
        <v>28057.421094779809</v>
      </c>
      <c r="Y213" s="147">
        <v>6.2561300192529989</v>
      </c>
      <c r="Z213" s="147">
        <v>29300.548312602932</v>
      </c>
      <c r="AA213" s="147">
        <v>0.11900584311248519</v>
      </c>
      <c r="AB213" s="147">
        <v>1243.1272178231229</v>
      </c>
      <c r="AD213" s="161">
        <f t="shared" si="18"/>
        <v>340170.02947365103</v>
      </c>
      <c r="AE213" s="161">
        <f t="shared" si="23"/>
        <v>346067.252842577</v>
      </c>
      <c r="AF213" s="161">
        <f t="shared" si="19"/>
        <v>5897.2233689259883</v>
      </c>
      <c r="AH213" s="163">
        <f t="shared" si="20"/>
        <v>0</v>
      </c>
      <c r="AI213" s="163">
        <f t="shared" si="21"/>
        <v>1</v>
      </c>
      <c r="AJ213" s="163">
        <f t="shared" si="22"/>
        <v>1</v>
      </c>
    </row>
    <row r="214" spans="1:36" x14ac:dyDescent="0.25">
      <c r="A214" s="46">
        <v>209</v>
      </c>
      <c r="C214" s="99">
        <v>3.2864638519629619E-3</v>
      </c>
      <c r="D214" s="99">
        <v>1.0986969383850298E-2</v>
      </c>
      <c r="E214" s="99">
        <v>2.8877260741366761E-4</v>
      </c>
      <c r="F214" s="99">
        <v>0</v>
      </c>
      <c r="G214" s="99">
        <v>0.04</v>
      </c>
      <c r="H214" s="99">
        <v>3.7417663718882443E-2</v>
      </c>
      <c r="I214" s="99">
        <v>2.5496231708073913E-2</v>
      </c>
      <c r="J214" s="99">
        <v>7.1214038276825598E-3</v>
      </c>
      <c r="K214" s="99">
        <v>5.7682820038231775E-3</v>
      </c>
      <c r="L214" s="146">
        <v>92.438280187714923</v>
      </c>
      <c r="M214" s="146">
        <v>120</v>
      </c>
      <c r="N214" s="146">
        <v>548</v>
      </c>
      <c r="O214" s="146">
        <v>9132</v>
      </c>
      <c r="P214" s="146">
        <v>100</v>
      </c>
      <c r="Q214" s="146">
        <v>25</v>
      </c>
      <c r="R214" s="99">
        <v>0.851743709003283</v>
      </c>
      <c r="S214" s="99">
        <v>0.99142922651215937</v>
      </c>
      <c r="T214" s="99">
        <v>0.15740291715492286</v>
      </c>
      <c r="U214" s="99">
        <v>0.27510626327838761</v>
      </c>
      <c r="W214" s="146">
        <v>5.9328411477318044</v>
      </c>
      <c r="X214" s="147">
        <v>26386.671277520698</v>
      </c>
      <c r="Y214" s="147">
        <v>6.0828523988991803</v>
      </c>
      <c r="Z214" s="147">
        <v>27709.055527713881</v>
      </c>
      <c r="AA214" s="147">
        <v>0.1500112511673759</v>
      </c>
      <c r="AB214" s="147">
        <v>1322.3842501931831</v>
      </c>
      <c r="AD214" s="161">
        <f t="shared" si="18"/>
        <v>329583.79758638755</v>
      </c>
      <c r="AE214" s="161">
        <f t="shared" si="23"/>
        <v>337262.0884062369</v>
      </c>
      <c r="AF214" s="161">
        <f t="shared" si="19"/>
        <v>7678.2908198493715</v>
      </c>
      <c r="AH214" s="163">
        <f t="shared" si="20"/>
        <v>0</v>
      </c>
      <c r="AI214" s="163">
        <f t="shared" si="21"/>
        <v>1</v>
      </c>
      <c r="AJ214" s="163">
        <f t="shared" si="22"/>
        <v>1</v>
      </c>
    </row>
    <row r="215" spans="1:36" x14ac:dyDescent="0.25">
      <c r="A215" s="46">
        <v>210</v>
      </c>
      <c r="C215" s="99">
        <v>5.5893510022185788E-3</v>
      </c>
      <c r="D215" s="99">
        <v>1.4589758475742176E-2</v>
      </c>
      <c r="E215" s="99">
        <v>2.6321141628182776E-4</v>
      </c>
      <c r="F215" s="99">
        <v>0</v>
      </c>
      <c r="G215" s="99">
        <v>0.04</v>
      </c>
      <c r="H215" s="99">
        <v>3.7417663718882443E-2</v>
      </c>
      <c r="I215" s="99">
        <v>2.5496231708073913E-2</v>
      </c>
      <c r="J215" s="99">
        <v>7.1214038276825598E-3</v>
      </c>
      <c r="K215" s="99">
        <v>5.7682820038231775E-3</v>
      </c>
      <c r="L215" s="146">
        <v>92.438280187714923</v>
      </c>
      <c r="M215" s="146">
        <v>120</v>
      </c>
      <c r="N215" s="146">
        <v>548</v>
      </c>
      <c r="O215" s="146">
        <v>9132</v>
      </c>
      <c r="P215" s="146">
        <v>100</v>
      </c>
      <c r="Q215" s="146">
        <v>25</v>
      </c>
      <c r="R215" s="99">
        <v>0.55507721700555024</v>
      </c>
      <c r="S215" s="99">
        <v>0.57576908919378444</v>
      </c>
      <c r="T215" s="99">
        <v>0.73522661937907285</v>
      </c>
      <c r="U215" s="99">
        <v>6.7621993052176472E-3</v>
      </c>
      <c r="W215" s="146">
        <v>3.4755499089613822</v>
      </c>
      <c r="X215" s="147">
        <v>24182.047337599939</v>
      </c>
      <c r="Y215" s="147">
        <v>3.6214301580496575</v>
      </c>
      <c r="Z215" s="147">
        <v>25768.755735040326</v>
      </c>
      <c r="AA215" s="147">
        <v>0.14588024908827535</v>
      </c>
      <c r="AB215" s="147">
        <v>1586.7083974403868</v>
      </c>
      <c r="AD215" s="161">
        <f t="shared" si="18"/>
        <v>184350.947200083</v>
      </c>
      <c r="AE215" s="161">
        <f t="shared" si="23"/>
        <v>191517.05374793912</v>
      </c>
      <c r="AF215" s="161">
        <f t="shared" si="19"/>
        <v>7166.1065478561341</v>
      </c>
      <c r="AH215" s="163">
        <f t="shared" si="20"/>
        <v>0</v>
      </c>
      <c r="AI215" s="163">
        <f t="shared" si="21"/>
        <v>1</v>
      </c>
      <c r="AJ215" s="163">
        <f t="shared" si="22"/>
        <v>1</v>
      </c>
    </row>
    <row r="216" spans="1:36" x14ac:dyDescent="0.25">
      <c r="A216" s="46">
        <v>211</v>
      </c>
      <c r="C216" s="99">
        <v>3.8641996384006783E-3</v>
      </c>
      <c r="D216" s="99">
        <v>1.5424670730737611E-2</v>
      </c>
      <c r="E216" s="99">
        <v>2.4562631847302452E-4</v>
      </c>
      <c r="F216" s="99">
        <v>0</v>
      </c>
      <c r="G216" s="99">
        <v>0.04</v>
      </c>
      <c r="H216" s="99">
        <v>3.7417663718882443E-2</v>
      </c>
      <c r="I216" s="99">
        <v>2.5496231708073913E-2</v>
      </c>
      <c r="J216" s="99">
        <v>7.1214038276825598E-3</v>
      </c>
      <c r="K216" s="99">
        <v>5.7682820038231775E-3</v>
      </c>
      <c r="L216" s="146">
        <v>92.438280187714923</v>
      </c>
      <c r="M216" s="146">
        <v>120</v>
      </c>
      <c r="N216" s="146">
        <v>548</v>
      </c>
      <c r="O216" s="146">
        <v>9132</v>
      </c>
      <c r="P216" s="146">
        <v>100</v>
      </c>
      <c r="Q216" s="146">
        <v>25</v>
      </c>
      <c r="R216" s="99">
        <v>0.5707554649916039</v>
      </c>
      <c r="S216" s="99">
        <v>0.35169393223797829</v>
      </c>
      <c r="T216" s="99">
        <v>0.97044009646042939</v>
      </c>
      <c r="U216" s="99">
        <v>2.1439481118169476E-10</v>
      </c>
      <c r="W216" s="146">
        <v>3.691865769036148</v>
      </c>
      <c r="X216" s="147">
        <v>25856.120264200916</v>
      </c>
      <c r="Y216" s="147">
        <v>3.8031266279020626</v>
      </c>
      <c r="Z216" s="147">
        <v>27263.88427769129</v>
      </c>
      <c r="AA216" s="147">
        <v>0.11126085886591452</v>
      </c>
      <c r="AB216" s="147">
        <v>1407.7640134903741</v>
      </c>
      <c r="AD216" s="161">
        <f t="shared" si="18"/>
        <v>195655.82587796799</v>
      </c>
      <c r="AE216" s="161">
        <f t="shared" si="23"/>
        <v>200923.71339643249</v>
      </c>
      <c r="AF216" s="161">
        <f t="shared" si="19"/>
        <v>5267.8875184644976</v>
      </c>
      <c r="AH216" s="163">
        <f t="shared" si="20"/>
        <v>0</v>
      </c>
      <c r="AI216" s="163">
        <f t="shared" si="21"/>
        <v>1</v>
      </c>
      <c r="AJ216" s="163">
        <f t="shared" si="22"/>
        <v>1</v>
      </c>
    </row>
    <row r="217" spans="1:36" x14ac:dyDescent="0.25">
      <c r="A217" s="46">
        <v>212</v>
      </c>
      <c r="C217" s="99">
        <v>1.9357181110692815E-3</v>
      </c>
      <c r="D217" s="99">
        <v>1.2244432762069768E-2</v>
      </c>
      <c r="E217" s="99">
        <v>1.5935201048400405E-4</v>
      </c>
      <c r="F217" s="99">
        <v>0</v>
      </c>
      <c r="G217" s="99">
        <v>0.04</v>
      </c>
      <c r="H217" s="99">
        <v>3.7417663718882443E-2</v>
      </c>
      <c r="I217" s="99">
        <v>2.5496231708073913E-2</v>
      </c>
      <c r="J217" s="99">
        <v>7.1214038276825598E-3</v>
      </c>
      <c r="K217" s="99">
        <v>5.7682820038231775E-3</v>
      </c>
      <c r="L217" s="146">
        <v>92.438280187714923</v>
      </c>
      <c r="M217" s="146">
        <v>120</v>
      </c>
      <c r="N217" s="146">
        <v>548</v>
      </c>
      <c r="O217" s="146">
        <v>9132</v>
      </c>
      <c r="P217" s="146">
        <v>100</v>
      </c>
      <c r="Q217" s="146">
        <v>25</v>
      </c>
      <c r="R217" s="99">
        <v>0.68603483240947183</v>
      </c>
      <c r="S217" s="99">
        <v>0.64726045444068547</v>
      </c>
      <c r="T217" s="99">
        <v>0.83681200199246564</v>
      </c>
      <c r="U217" s="99">
        <v>1.142558946630835E-6</v>
      </c>
      <c r="W217" s="146">
        <v>5.0422863126758921</v>
      </c>
      <c r="X217" s="147">
        <v>28204.641921567363</v>
      </c>
      <c r="Y217" s="147">
        <v>5.1216199444702122</v>
      </c>
      <c r="Z217" s="147">
        <v>29361.951941505748</v>
      </c>
      <c r="AA217" s="147">
        <v>7.933363179432007E-2</v>
      </c>
      <c r="AB217" s="147">
        <v>1157.3100199383844</v>
      </c>
      <c r="AD217" s="161">
        <f t="shared" si="18"/>
        <v>274332.53683898615</v>
      </c>
      <c r="AE217" s="161">
        <f t="shared" si="23"/>
        <v>277935.24472670694</v>
      </c>
      <c r="AF217" s="161">
        <f t="shared" si="19"/>
        <v>3602.7078877208196</v>
      </c>
      <c r="AH217" s="163">
        <f t="shared" si="20"/>
        <v>0</v>
      </c>
      <c r="AI217" s="163">
        <f t="shared" si="21"/>
        <v>1</v>
      </c>
      <c r="AJ217" s="163">
        <f t="shared" si="22"/>
        <v>1</v>
      </c>
    </row>
    <row r="218" spans="1:36" x14ac:dyDescent="0.25">
      <c r="A218" s="46">
        <v>213</v>
      </c>
      <c r="C218" s="99">
        <v>5.024159256181604E-3</v>
      </c>
      <c r="D218" s="99">
        <v>1.0704587838704921E-2</v>
      </c>
      <c r="E218" s="99">
        <v>6.1220558759467192E-4</v>
      </c>
      <c r="F218" s="99">
        <v>0</v>
      </c>
      <c r="G218" s="99">
        <v>0.04</v>
      </c>
      <c r="H218" s="99">
        <v>3.7417663718882443E-2</v>
      </c>
      <c r="I218" s="99">
        <v>2.5496231708073913E-2</v>
      </c>
      <c r="J218" s="99">
        <v>7.1214038276825598E-3</v>
      </c>
      <c r="K218" s="99">
        <v>5.7682820038231775E-3</v>
      </c>
      <c r="L218" s="146">
        <v>92.438280187714923</v>
      </c>
      <c r="M218" s="146">
        <v>120</v>
      </c>
      <c r="N218" s="146">
        <v>548</v>
      </c>
      <c r="O218" s="146">
        <v>9132</v>
      </c>
      <c r="P218" s="146">
        <v>100</v>
      </c>
      <c r="Q218" s="146">
        <v>25</v>
      </c>
      <c r="R218" s="99">
        <v>0.66326101190745612</v>
      </c>
      <c r="S218" s="99">
        <v>0.80854018506725334</v>
      </c>
      <c r="T218" s="99">
        <v>0.38390234982467758</v>
      </c>
      <c r="U218" s="99">
        <v>1.3742009932532972E-6</v>
      </c>
      <c r="W218" s="146">
        <v>4.1820793534824947</v>
      </c>
      <c r="X218" s="147">
        <v>23983.564649728341</v>
      </c>
      <c r="Y218" s="147">
        <v>4.3286871560802904</v>
      </c>
      <c r="Z218" s="147">
        <v>25416.063477662647</v>
      </c>
      <c r="AA218" s="147">
        <v>0.14660780259779571</v>
      </c>
      <c r="AB218" s="147">
        <v>1432.4988279343052</v>
      </c>
      <c r="AD218" s="161">
        <f t="shared" si="18"/>
        <v>226941.19655922134</v>
      </c>
      <c r="AE218" s="161">
        <f t="shared" si="23"/>
        <v>234305.16588715478</v>
      </c>
      <c r="AF218" s="161">
        <f t="shared" si="19"/>
        <v>7363.9693279334369</v>
      </c>
      <c r="AH218" s="163">
        <f t="shared" si="20"/>
        <v>0</v>
      </c>
      <c r="AI218" s="163">
        <f t="shared" si="21"/>
        <v>1</v>
      </c>
      <c r="AJ218" s="163">
        <f t="shared" si="22"/>
        <v>1</v>
      </c>
    </row>
    <row r="219" spans="1:36" x14ac:dyDescent="0.25">
      <c r="A219" s="46">
        <v>214</v>
      </c>
      <c r="C219" s="99">
        <v>3.4371813564296749E-3</v>
      </c>
      <c r="D219" s="99">
        <v>1.0783228359859931E-2</v>
      </c>
      <c r="E219" s="99">
        <v>1.9141096763880124E-5</v>
      </c>
      <c r="F219" s="99">
        <v>0</v>
      </c>
      <c r="G219" s="99">
        <v>0.04</v>
      </c>
      <c r="H219" s="99">
        <v>3.7417663718882443E-2</v>
      </c>
      <c r="I219" s="99">
        <v>2.5496231708073913E-2</v>
      </c>
      <c r="J219" s="99">
        <v>7.1214038276825598E-3</v>
      </c>
      <c r="K219" s="99">
        <v>5.7682820038231775E-3</v>
      </c>
      <c r="L219" s="146">
        <v>92.438280187714923</v>
      </c>
      <c r="M219" s="146">
        <v>120</v>
      </c>
      <c r="N219" s="146">
        <v>548</v>
      </c>
      <c r="O219" s="146">
        <v>9132</v>
      </c>
      <c r="P219" s="146">
        <v>100</v>
      </c>
      <c r="Q219" s="146">
        <v>25</v>
      </c>
      <c r="R219" s="99">
        <v>0.68900372843702284</v>
      </c>
      <c r="S219" s="99">
        <v>0.57094022289713409</v>
      </c>
      <c r="T219" s="99">
        <v>7.2209517414571645E-3</v>
      </c>
      <c r="U219" s="99">
        <v>0.93919280172687536</v>
      </c>
      <c r="W219" s="146">
        <v>4.7480847484503164</v>
      </c>
      <c r="X219" s="147">
        <v>26877.114197103048</v>
      </c>
      <c r="Y219" s="147">
        <v>4.8855386614582113</v>
      </c>
      <c r="Z219" s="147">
        <v>28302.281674798545</v>
      </c>
      <c r="AA219" s="147">
        <v>0.13745391300789489</v>
      </c>
      <c r="AB219" s="147">
        <v>1425.1674776954969</v>
      </c>
      <c r="AD219" s="161">
        <f t="shared" si="18"/>
        <v>258007.97070991594</v>
      </c>
      <c r="AE219" s="161">
        <f t="shared" si="23"/>
        <v>264830.03801269416</v>
      </c>
      <c r="AF219" s="161">
        <f t="shared" si="19"/>
        <v>6822.0673027781959</v>
      </c>
      <c r="AH219" s="163">
        <f t="shared" si="20"/>
        <v>0</v>
      </c>
      <c r="AI219" s="163">
        <f t="shared" si="21"/>
        <v>1</v>
      </c>
      <c r="AJ219" s="163">
        <f t="shared" si="22"/>
        <v>1</v>
      </c>
    </row>
    <row r="220" spans="1:36" x14ac:dyDescent="0.25">
      <c r="A220" s="46">
        <v>215</v>
      </c>
      <c r="C220" s="99">
        <v>4.9625176023979645E-3</v>
      </c>
      <c r="D220" s="99">
        <v>9.9801201442793492E-3</v>
      </c>
      <c r="E220" s="99">
        <v>3.5469927340858019E-7</v>
      </c>
      <c r="F220" s="99">
        <v>0</v>
      </c>
      <c r="G220" s="99">
        <v>0.04</v>
      </c>
      <c r="H220" s="99">
        <v>3.7417663718882443E-2</v>
      </c>
      <c r="I220" s="99">
        <v>2.5496231708073913E-2</v>
      </c>
      <c r="J220" s="99">
        <v>7.1214038276825598E-3</v>
      </c>
      <c r="K220" s="99">
        <v>5.7682820038231775E-3</v>
      </c>
      <c r="L220" s="146">
        <v>92.438280187714923</v>
      </c>
      <c r="M220" s="146">
        <v>120</v>
      </c>
      <c r="N220" s="146">
        <v>548</v>
      </c>
      <c r="O220" s="146">
        <v>9132</v>
      </c>
      <c r="P220" s="146">
        <v>100</v>
      </c>
      <c r="Q220" s="146">
        <v>25</v>
      </c>
      <c r="R220" s="99">
        <v>0.87568392492997527</v>
      </c>
      <c r="S220" s="99">
        <v>0.13624014556543879</v>
      </c>
      <c r="T220" s="99">
        <v>0.10211305500407045</v>
      </c>
      <c r="U220" s="99">
        <v>7.2010815895597318E-4</v>
      </c>
      <c r="W220" s="146">
        <v>5.267170607504962</v>
      </c>
      <c r="X220" s="147">
        <v>25378.895745478887</v>
      </c>
      <c r="Y220" s="147">
        <v>5.4795315557084674</v>
      </c>
      <c r="Z220" s="147">
        <v>26987.990541459665</v>
      </c>
      <c r="AA220" s="147">
        <v>0.21236094820350537</v>
      </c>
      <c r="AB220" s="147">
        <v>1609.0947959807781</v>
      </c>
      <c r="AD220" s="161">
        <f t="shared" si="18"/>
        <v>290651.34070481884</v>
      </c>
      <c r="AE220" s="161">
        <f t="shared" si="23"/>
        <v>301783.90280104842</v>
      </c>
      <c r="AF220" s="161">
        <f t="shared" si="19"/>
        <v>11132.562096229543</v>
      </c>
      <c r="AH220" s="163">
        <f t="shared" si="20"/>
        <v>0</v>
      </c>
      <c r="AI220" s="163">
        <f t="shared" si="21"/>
        <v>1</v>
      </c>
      <c r="AJ220" s="163">
        <f t="shared" si="22"/>
        <v>1</v>
      </c>
    </row>
    <row r="221" spans="1:36" x14ac:dyDescent="0.25">
      <c r="A221" s="46">
        <v>216</v>
      </c>
      <c r="C221" s="99">
        <v>2.1375304588242328E-3</v>
      </c>
      <c r="D221" s="99">
        <v>1.238752711050306E-2</v>
      </c>
      <c r="E221" s="99">
        <v>5.354465855574218E-5</v>
      </c>
      <c r="F221" s="99">
        <v>0</v>
      </c>
      <c r="G221" s="99">
        <v>0.04</v>
      </c>
      <c r="H221" s="99">
        <v>3.7417663718882443E-2</v>
      </c>
      <c r="I221" s="99">
        <v>2.5496231708073913E-2</v>
      </c>
      <c r="J221" s="99">
        <v>7.1214038276825598E-3</v>
      </c>
      <c r="K221" s="99">
        <v>5.7682820038231775E-3</v>
      </c>
      <c r="L221" s="146">
        <v>92.438280187714923</v>
      </c>
      <c r="M221" s="146">
        <v>120</v>
      </c>
      <c r="N221" s="146">
        <v>548</v>
      </c>
      <c r="O221" s="146">
        <v>9132</v>
      </c>
      <c r="P221" s="146">
        <v>100</v>
      </c>
      <c r="Q221" s="146">
        <v>25</v>
      </c>
      <c r="R221" s="99">
        <v>0.77221476618384632</v>
      </c>
      <c r="S221" s="99">
        <v>0.16331782385668514</v>
      </c>
      <c r="T221" s="99">
        <v>0.92151398794679862</v>
      </c>
      <c r="U221" s="99">
        <v>0.96436493152269209</v>
      </c>
      <c r="W221" s="146">
        <v>5.2885498254782553</v>
      </c>
      <c r="X221" s="147">
        <v>28238.317591776642</v>
      </c>
      <c r="Y221" s="147">
        <v>5.3866858280132828</v>
      </c>
      <c r="Z221" s="147">
        <v>29461.321883749104</v>
      </c>
      <c r="AA221" s="147">
        <v>9.8136002535027522E-2</v>
      </c>
      <c r="AB221" s="147">
        <v>1223.0042919724619</v>
      </c>
      <c r="AD221" s="161">
        <f t="shared" si="18"/>
        <v>289074.67193691863</v>
      </c>
      <c r="AE221" s="161">
        <f t="shared" si="23"/>
        <v>293739.82779704785</v>
      </c>
      <c r="AF221" s="161">
        <f t="shared" si="19"/>
        <v>4665.155860129189</v>
      </c>
      <c r="AH221" s="163">
        <f t="shared" si="20"/>
        <v>0</v>
      </c>
      <c r="AI221" s="163">
        <f t="shared" si="21"/>
        <v>1</v>
      </c>
      <c r="AJ221" s="163">
        <f t="shared" si="22"/>
        <v>1</v>
      </c>
    </row>
    <row r="222" spans="1:36" x14ac:dyDescent="0.25">
      <c r="A222" s="46">
        <v>217</v>
      </c>
      <c r="C222" s="99">
        <v>2.7167451017627853E-3</v>
      </c>
      <c r="D222" s="99">
        <v>1.0516133318455549E-2</v>
      </c>
      <c r="E222" s="99">
        <v>7.4046405074509988E-5</v>
      </c>
      <c r="F222" s="99">
        <v>0</v>
      </c>
      <c r="G222" s="99">
        <v>0.04</v>
      </c>
      <c r="H222" s="99">
        <v>3.7417663718882443E-2</v>
      </c>
      <c r="I222" s="99">
        <v>2.5496231708073913E-2</v>
      </c>
      <c r="J222" s="99">
        <v>7.1214038276825598E-3</v>
      </c>
      <c r="K222" s="99">
        <v>5.7682820038231775E-3</v>
      </c>
      <c r="L222" s="146">
        <v>92.438280187714923</v>
      </c>
      <c r="M222" s="146">
        <v>120</v>
      </c>
      <c r="N222" s="146">
        <v>548</v>
      </c>
      <c r="O222" s="146">
        <v>9132</v>
      </c>
      <c r="P222" s="146">
        <v>100</v>
      </c>
      <c r="Q222" s="146">
        <v>25</v>
      </c>
      <c r="R222" s="99">
        <v>0.50056802598510997</v>
      </c>
      <c r="S222" s="99">
        <v>0.57531399083750601</v>
      </c>
      <c r="T222" s="99">
        <v>0.1722178401223369</v>
      </c>
      <c r="U222" s="99">
        <v>1.2112265412748026E-2</v>
      </c>
      <c r="W222" s="146">
        <v>3.6479866192519834</v>
      </c>
      <c r="X222" s="147">
        <v>27534.45471375305</v>
      </c>
      <c r="Y222" s="147">
        <v>3.7311708738119309</v>
      </c>
      <c r="Z222" s="147">
        <v>28841.799071838617</v>
      </c>
      <c r="AA222" s="147">
        <v>8.318425455994749E-2</v>
      </c>
      <c r="AB222" s="147">
        <v>1307.3443580855674</v>
      </c>
      <c r="AD222" s="161">
        <f t="shared" si="18"/>
        <v>191344.74244136596</v>
      </c>
      <c r="AE222" s="161">
        <f t="shared" si="23"/>
        <v>195028.45335687723</v>
      </c>
      <c r="AF222" s="161">
        <f t="shared" si="19"/>
        <v>3683.7109155112821</v>
      </c>
      <c r="AH222" s="163">
        <f t="shared" si="20"/>
        <v>0</v>
      </c>
      <c r="AI222" s="163">
        <f t="shared" si="21"/>
        <v>1</v>
      </c>
      <c r="AJ222" s="163">
        <f t="shared" si="22"/>
        <v>1</v>
      </c>
    </row>
    <row r="223" spans="1:36" x14ac:dyDescent="0.25">
      <c r="A223" s="46">
        <v>218</v>
      </c>
      <c r="C223" s="99">
        <v>8.0097985224620162E-4</v>
      </c>
      <c r="D223" s="99">
        <v>8.5467719081699818E-3</v>
      </c>
      <c r="E223" s="99">
        <v>3.5210606850810677E-4</v>
      </c>
      <c r="F223" s="99">
        <v>0</v>
      </c>
      <c r="G223" s="99">
        <v>0.04</v>
      </c>
      <c r="H223" s="99">
        <v>3.7417663718882443E-2</v>
      </c>
      <c r="I223" s="99">
        <v>2.5496231708073913E-2</v>
      </c>
      <c r="J223" s="99">
        <v>7.1214038276825598E-3</v>
      </c>
      <c r="K223" s="99">
        <v>5.7682820038231775E-3</v>
      </c>
      <c r="L223" s="146">
        <v>92.438280187714923</v>
      </c>
      <c r="M223" s="146">
        <v>120</v>
      </c>
      <c r="N223" s="146">
        <v>548</v>
      </c>
      <c r="O223" s="146">
        <v>9132</v>
      </c>
      <c r="P223" s="146">
        <v>100</v>
      </c>
      <c r="Q223" s="146">
        <v>25</v>
      </c>
      <c r="R223" s="99">
        <v>0.70456710329507444</v>
      </c>
      <c r="S223" s="99">
        <v>0.48427975832248032</v>
      </c>
      <c r="T223" s="99">
        <v>6.7117495285128573E-2</v>
      </c>
      <c r="U223" s="99">
        <v>0.98404192377078636</v>
      </c>
      <c r="W223" s="146">
        <v>5.2353157933657126</v>
      </c>
      <c r="X223" s="147">
        <v>29128.279610961232</v>
      </c>
      <c r="Y223" s="147">
        <v>5.2575237339527456</v>
      </c>
      <c r="Z223" s="147">
        <v>30021.146366521789</v>
      </c>
      <c r="AA223" s="147">
        <v>2.2207940587033015E-2</v>
      </c>
      <c r="AB223" s="147">
        <v>892.86675556055707</v>
      </c>
      <c r="AD223" s="161">
        <f t="shared" si="18"/>
        <v>284990.66799098154</v>
      </c>
      <c r="AE223" s="161">
        <f t="shared" si="23"/>
        <v>285430.27767064294</v>
      </c>
      <c r="AF223" s="161">
        <f t="shared" si="19"/>
        <v>439.6096796614238</v>
      </c>
      <c r="AH223" s="163">
        <f t="shared" si="20"/>
        <v>0</v>
      </c>
      <c r="AI223" s="163">
        <f t="shared" si="21"/>
        <v>1</v>
      </c>
      <c r="AJ223" s="163">
        <f t="shared" si="22"/>
        <v>1</v>
      </c>
    </row>
    <row r="224" spans="1:36" x14ac:dyDescent="0.25">
      <c r="A224" s="46">
        <v>219</v>
      </c>
      <c r="C224" s="99">
        <v>5.1983767870071862E-3</v>
      </c>
      <c r="D224" s="99">
        <v>1.2986081793669335E-2</v>
      </c>
      <c r="E224" s="99">
        <v>2.5867416950528938E-5</v>
      </c>
      <c r="F224" s="99">
        <v>0</v>
      </c>
      <c r="G224" s="99">
        <v>0.04</v>
      </c>
      <c r="H224" s="99">
        <v>3.7417663718882443E-2</v>
      </c>
      <c r="I224" s="99">
        <v>2.5496231708073913E-2</v>
      </c>
      <c r="J224" s="99">
        <v>7.1214038276825598E-3</v>
      </c>
      <c r="K224" s="99">
        <v>5.7682820038231775E-3</v>
      </c>
      <c r="L224" s="146">
        <v>92.438280187714923</v>
      </c>
      <c r="M224" s="146">
        <v>120</v>
      </c>
      <c r="N224" s="146">
        <v>548</v>
      </c>
      <c r="O224" s="146">
        <v>9132</v>
      </c>
      <c r="P224" s="146">
        <v>100</v>
      </c>
      <c r="Q224" s="146">
        <v>25</v>
      </c>
      <c r="R224" s="99">
        <v>0.79637188457622776</v>
      </c>
      <c r="S224" s="99">
        <v>0.10878981523204496</v>
      </c>
      <c r="T224" s="99">
        <v>0.5449699124639299</v>
      </c>
      <c r="U224" s="99">
        <v>0.22461474629399625</v>
      </c>
      <c r="W224" s="146">
        <v>4.7272599070969754</v>
      </c>
      <c r="X224" s="147">
        <v>25073.819684483282</v>
      </c>
      <c r="Y224" s="147">
        <v>4.9243643536491026</v>
      </c>
      <c r="Z224" s="147">
        <v>26697.004934605717</v>
      </c>
      <c r="AA224" s="147">
        <v>0.19710444655212722</v>
      </c>
      <c r="AB224" s="147">
        <v>1623.1852501224348</v>
      </c>
      <c r="AD224" s="161">
        <f t="shared" si="18"/>
        <v>258561.77474133525</v>
      </c>
      <c r="AE224" s="161">
        <f t="shared" si="23"/>
        <v>268764.85628434044</v>
      </c>
      <c r="AF224" s="161">
        <f t="shared" si="19"/>
        <v>10203.081543005199</v>
      </c>
      <c r="AH224" s="163">
        <f t="shared" si="20"/>
        <v>0</v>
      </c>
      <c r="AI224" s="163">
        <f t="shared" si="21"/>
        <v>1</v>
      </c>
      <c r="AJ224" s="163">
        <f t="shared" si="22"/>
        <v>1</v>
      </c>
    </row>
    <row r="225" spans="1:36" x14ac:dyDescent="0.25">
      <c r="A225" s="46">
        <v>220</v>
      </c>
      <c r="C225" s="99">
        <v>3.7043917433645657E-3</v>
      </c>
      <c r="D225" s="99">
        <v>1.012595510637539E-2</v>
      </c>
      <c r="E225" s="99">
        <v>9.7694335991937997E-5</v>
      </c>
      <c r="F225" s="99">
        <v>0</v>
      </c>
      <c r="G225" s="99">
        <v>0.04</v>
      </c>
      <c r="H225" s="99">
        <v>3.7417663718882443E-2</v>
      </c>
      <c r="I225" s="99">
        <v>2.5496231708073913E-2</v>
      </c>
      <c r="J225" s="99">
        <v>7.1214038276825598E-3</v>
      </c>
      <c r="K225" s="99">
        <v>5.7682820038231775E-3</v>
      </c>
      <c r="L225" s="146">
        <v>92.438280187714923</v>
      </c>
      <c r="M225" s="146">
        <v>120</v>
      </c>
      <c r="N225" s="146">
        <v>548</v>
      </c>
      <c r="O225" s="146">
        <v>9132</v>
      </c>
      <c r="P225" s="146">
        <v>100</v>
      </c>
      <c r="Q225" s="146">
        <v>25</v>
      </c>
      <c r="R225" s="99">
        <v>0.68200668289738064</v>
      </c>
      <c r="S225" s="99">
        <v>0.86576944806118206</v>
      </c>
      <c r="T225" s="99">
        <v>0.87228861609458874</v>
      </c>
      <c r="U225" s="99">
        <v>0.99999173162345101</v>
      </c>
      <c r="W225" s="146">
        <v>4.8274057655795053</v>
      </c>
      <c r="X225" s="147">
        <v>26409.266011138603</v>
      </c>
      <c r="Y225" s="147">
        <v>4.972898957474559</v>
      </c>
      <c r="Z225" s="147">
        <v>27844.588539241533</v>
      </c>
      <c r="AA225" s="147">
        <v>0.14549319189505372</v>
      </c>
      <c r="AB225" s="147">
        <v>1435.3225281029299</v>
      </c>
      <c r="AD225" s="161">
        <f t="shared" si="18"/>
        <v>263235.07992363168</v>
      </c>
      <c r="AE225" s="161">
        <f t="shared" si="23"/>
        <v>270529.34890923201</v>
      </c>
      <c r="AF225" s="161">
        <f t="shared" si="19"/>
        <v>7294.2689856002926</v>
      </c>
      <c r="AH225" s="163">
        <f t="shared" si="20"/>
        <v>0</v>
      </c>
      <c r="AI225" s="163">
        <f t="shared" si="21"/>
        <v>1</v>
      </c>
      <c r="AJ225" s="163">
        <f t="shared" si="22"/>
        <v>1</v>
      </c>
    </row>
    <row r="226" spans="1:36" x14ac:dyDescent="0.25">
      <c r="A226" s="46">
        <v>221</v>
      </c>
      <c r="C226" s="99">
        <v>1.2665294773269822E-3</v>
      </c>
      <c r="D226" s="99">
        <v>9.71576485587748E-3</v>
      </c>
      <c r="E226" s="99">
        <v>1.4616434416169843E-5</v>
      </c>
      <c r="F226" s="99">
        <v>0</v>
      </c>
      <c r="G226" s="99">
        <v>0.04</v>
      </c>
      <c r="H226" s="99">
        <v>3.7417663718882443E-2</v>
      </c>
      <c r="I226" s="99">
        <v>2.5496231708073913E-2</v>
      </c>
      <c r="J226" s="99">
        <v>7.1214038276825598E-3</v>
      </c>
      <c r="K226" s="99">
        <v>5.7682820038231775E-3</v>
      </c>
      <c r="L226" s="146">
        <v>92.438280187714923</v>
      </c>
      <c r="M226" s="146">
        <v>120</v>
      </c>
      <c r="N226" s="146">
        <v>548</v>
      </c>
      <c r="O226" s="146">
        <v>9132</v>
      </c>
      <c r="P226" s="146">
        <v>100</v>
      </c>
      <c r="Q226" s="146">
        <v>25</v>
      </c>
      <c r="R226" s="99">
        <v>0.72885201291241097</v>
      </c>
      <c r="S226" s="99">
        <v>0.98372165878527884</v>
      </c>
      <c r="T226" s="99">
        <v>1.7375002464394267E-7</v>
      </c>
      <c r="U226" s="99">
        <v>4.7470389452874913E-2</v>
      </c>
      <c r="W226" s="146">
        <v>5.8255002302786307</v>
      </c>
      <c r="X226" s="147">
        <v>29431.745870217659</v>
      </c>
      <c r="Y226" s="147">
        <v>5.8913543431642887</v>
      </c>
      <c r="Z226" s="147">
        <v>30515.047904180574</v>
      </c>
      <c r="AA226" s="147">
        <v>6.5854112885658012E-2</v>
      </c>
      <c r="AB226" s="147">
        <v>1083.3020339629147</v>
      </c>
      <c r="AD226" s="161">
        <f t="shared" si="18"/>
        <v>320098.26794650016</v>
      </c>
      <c r="AE226" s="161">
        <f t="shared" si="23"/>
        <v>322966.21268567676</v>
      </c>
      <c r="AF226" s="161">
        <f t="shared" si="19"/>
        <v>2867.9447391765661</v>
      </c>
      <c r="AH226" s="163">
        <f t="shared" si="20"/>
        <v>0</v>
      </c>
      <c r="AI226" s="163">
        <f t="shared" si="21"/>
        <v>1</v>
      </c>
      <c r="AJ226" s="163">
        <f t="shared" si="22"/>
        <v>1</v>
      </c>
    </row>
    <row r="227" spans="1:36" x14ac:dyDescent="0.25">
      <c r="A227" s="46">
        <v>222</v>
      </c>
      <c r="C227" s="99">
        <v>1.8539860123499058E-3</v>
      </c>
      <c r="D227" s="99">
        <v>1.2972584299290157E-2</v>
      </c>
      <c r="E227" s="99">
        <v>1.5997272563816889E-4</v>
      </c>
      <c r="F227" s="99">
        <v>0</v>
      </c>
      <c r="G227" s="99">
        <v>0.04</v>
      </c>
      <c r="H227" s="99">
        <v>3.7417663718882443E-2</v>
      </c>
      <c r="I227" s="99">
        <v>2.5496231708073913E-2</v>
      </c>
      <c r="J227" s="99">
        <v>7.1214038276825598E-3</v>
      </c>
      <c r="K227" s="99">
        <v>5.7682820038231775E-3</v>
      </c>
      <c r="L227" s="146">
        <v>92.438280187714923</v>
      </c>
      <c r="M227" s="146">
        <v>120</v>
      </c>
      <c r="N227" s="146">
        <v>548</v>
      </c>
      <c r="O227" s="146">
        <v>9132</v>
      </c>
      <c r="P227" s="146">
        <v>100</v>
      </c>
      <c r="Q227" s="146">
        <v>25</v>
      </c>
      <c r="R227" s="99">
        <v>0.75064029146744893</v>
      </c>
      <c r="S227" s="99">
        <v>0.87270536300641444</v>
      </c>
      <c r="T227" s="99">
        <v>0.91331995421627132</v>
      </c>
      <c r="U227" s="99">
        <v>0.11975590144725534</v>
      </c>
      <c r="W227" s="146">
        <v>5.6582189483827454</v>
      </c>
      <c r="X227" s="147">
        <v>28293.840001564331</v>
      </c>
      <c r="Y227" s="147">
        <v>5.743062345857469</v>
      </c>
      <c r="Z227" s="147">
        <v>29436.927029296628</v>
      </c>
      <c r="AA227" s="147">
        <v>8.4843397474723581E-2</v>
      </c>
      <c r="AB227" s="147">
        <v>1143.0870277322974</v>
      </c>
      <c r="AD227" s="161">
        <f t="shared" si="18"/>
        <v>311199.29690140038</v>
      </c>
      <c r="AE227" s="161">
        <f t="shared" si="23"/>
        <v>315146.81372215151</v>
      </c>
      <c r="AF227" s="161">
        <f t="shared" si="19"/>
        <v>3947.5168207511178</v>
      </c>
      <c r="AH227" s="163">
        <f t="shared" si="20"/>
        <v>0</v>
      </c>
      <c r="AI227" s="163">
        <f t="shared" si="21"/>
        <v>1</v>
      </c>
      <c r="AJ227" s="163">
        <f t="shared" si="22"/>
        <v>1</v>
      </c>
    </row>
    <row r="228" spans="1:36" x14ac:dyDescent="0.25">
      <c r="A228" s="46">
        <v>223</v>
      </c>
      <c r="C228" s="99">
        <v>1.1828497352732383E-3</v>
      </c>
      <c r="D228" s="99">
        <v>1.0552631605032899E-2</v>
      </c>
      <c r="E228" s="99">
        <v>5.4974627985819107E-5</v>
      </c>
      <c r="F228" s="99">
        <v>0</v>
      </c>
      <c r="G228" s="99">
        <v>0.04</v>
      </c>
      <c r="H228" s="99">
        <v>3.7417663718882443E-2</v>
      </c>
      <c r="I228" s="99">
        <v>2.5496231708073913E-2</v>
      </c>
      <c r="J228" s="99">
        <v>7.1214038276825598E-3</v>
      </c>
      <c r="K228" s="99">
        <v>5.7682820038231775E-3</v>
      </c>
      <c r="L228" s="146">
        <v>92.438280187714923</v>
      </c>
      <c r="M228" s="146">
        <v>120</v>
      </c>
      <c r="N228" s="146">
        <v>548</v>
      </c>
      <c r="O228" s="146">
        <v>9132</v>
      </c>
      <c r="P228" s="146">
        <v>100</v>
      </c>
      <c r="Q228" s="146">
        <v>25</v>
      </c>
      <c r="R228" s="99">
        <v>0.86714660985688619</v>
      </c>
      <c r="S228" s="99">
        <v>0.99999366327437267</v>
      </c>
      <c r="T228" s="99">
        <v>0.20377197224615903</v>
      </c>
      <c r="U228" s="99">
        <v>0.68400269190498486</v>
      </c>
      <c r="W228" s="146">
        <v>6.8134665473166596</v>
      </c>
      <c r="X228" s="147">
        <v>29420.317163152846</v>
      </c>
      <c r="Y228" s="147">
        <v>6.8832717466744207</v>
      </c>
      <c r="Z228" s="147">
        <v>30475.158487103501</v>
      </c>
      <c r="AA228" s="147">
        <v>6.9805199357761083E-2</v>
      </c>
      <c r="AB228" s="147">
        <v>1054.8413239506554</v>
      </c>
      <c r="AD228" s="161">
        <f t="shared" si="18"/>
        <v>379387.67567584669</v>
      </c>
      <c r="AE228" s="161">
        <f t="shared" si="23"/>
        <v>382521.14631336171</v>
      </c>
      <c r="AF228" s="161">
        <f t="shared" si="19"/>
        <v>3133.4706375150099</v>
      </c>
      <c r="AH228" s="163">
        <f t="shared" si="20"/>
        <v>0</v>
      </c>
      <c r="AI228" s="163">
        <f t="shared" si="21"/>
        <v>1</v>
      </c>
      <c r="AJ228" s="163">
        <f t="shared" si="22"/>
        <v>1</v>
      </c>
    </row>
    <row r="229" spans="1:36" x14ac:dyDescent="0.25">
      <c r="A229" s="46">
        <v>224</v>
      </c>
      <c r="C229" s="99">
        <v>1.4159784073580449E-3</v>
      </c>
      <c r="D229" s="99">
        <v>1.3612896828839705E-2</v>
      </c>
      <c r="E229" s="99">
        <v>2.1261359701707505E-4</v>
      </c>
      <c r="F229" s="99">
        <v>0</v>
      </c>
      <c r="G229" s="99">
        <v>0.04</v>
      </c>
      <c r="H229" s="99">
        <v>3.7417663718882443E-2</v>
      </c>
      <c r="I229" s="99">
        <v>2.5496231708073913E-2</v>
      </c>
      <c r="J229" s="99">
        <v>7.1214038276825598E-3</v>
      </c>
      <c r="K229" s="99">
        <v>5.7682820038231775E-3</v>
      </c>
      <c r="L229" s="146">
        <v>92.438280187714923</v>
      </c>
      <c r="M229" s="146">
        <v>120</v>
      </c>
      <c r="N229" s="146">
        <v>548</v>
      </c>
      <c r="O229" s="146">
        <v>9132</v>
      </c>
      <c r="P229" s="146">
        <v>100</v>
      </c>
      <c r="Q229" s="146">
        <v>25</v>
      </c>
      <c r="R229" s="99">
        <v>0.63304996186117002</v>
      </c>
      <c r="S229" s="99">
        <v>0.76496397456756071</v>
      </c>
      <c r="T229" s="99">
        <v>0.98653577945590165</v>
      </c>
      <c r="U229" s="99">
        <v>0.78037681493578581</v>
      </c>
      <c r="W229" s="146">
        <v>4.8814483640592066</v>
      </c>
      <c r="X229" s="147">
        <v>28681.0205963636</v>
      </c>
      <c r="Y229" s="147">
        <v>4.9341184261357007</v>
      </c>
      <c r="Z229" s="147">
        <v>29731.036545962757</v>
      </c>
      <c r="AA229" s="147">
        <v>5.2670062076494162E-2</v>
      </c>
      <c r="AB229" s="147">
        <v>1050.0159495991575</v>
      </c>
      <c r="AD229" s="161">
        <f t="shared" si="18"/>
        <v>264205.88124718884</v>
      </c>
      <c r="AE229" s="161">
        <f t="shared" si="23"/>
        <v>266316.06902217929</v>
      </c>
      <c r="AF229" s="161">
        <f t="shared" si="19"/>
        <v>2110.1877749904925</v>
      </c>
      <c r="AH229" s="163">
        <f t="shared" si="20"/>
        <v>0</v>
      </c>
      <c r="AI229" s="163">
        <f t="shared" si="21"/>
        <v>1</v>
      </c>
      <c r="AJ229" s="163">
        <f t="shared" si="22"/>
        <v>1</v>
      </c>
    </row>
    <row r="230" spans="1:36" x14ac:dyDescent="0.25">
      <c r="A230" s="46">
        <v>225</v>
      </c>
      <c r="C230" s="99">
        <v>5.4938443727887698E-3</v>
      </c>
      <c r="D230" s="99">
        <v>1.2857363393895538E-2</v>
      </c>
      <c r="E230" s="99">
        <v>2.1439242693188643E-4</v>
      </c>
      <c r="F230" s="99">
        <v>0</v>
      </c>
      <c r="G230" s="99">
        <v>0.04</v>
      </c>
      <c r="H230" s="99">
        <v>3.7417663718882443E-2</v>
      </c>
      <c r="I230" s="99">
        <v>2.5496231708073913E-2</v>
      </c>
      <c r="J230" s="99">
        <v>7.1214038276825598E-3</v>
      </c>
      <c r="K230" s="99">
        <v>5.7682820038231775E-3</v>
      </c>
      <c r="L230" s="146">
        <v>92.438280187714923</v>
      </c>
      <c r="M230" s="146">
        <v>120</v>
      </c>
      <c r="N230" s="146">
        <v>548</v>
      </c>
      <c r="O230" s="146">
        <v>9132</v>
      </c>
      <c r="P230" s="146">
        <v>100</v>
      </c>
      <c r="Q230" s="146">
        <v>25</v>
      </c>
      <c r="R230" s="99">
        <v>0.67849907011222499</v>
      </c>
      <c r="S230" s="99">
        <v>0.26724919210333692</v>
      </c>
      <c r="T230" s="99">
        <v>0.46581537425751007</v>
      </c>
      <c r="U230" s="99">
        <v>0.48327022700940514</v>
      </c>
      <c r="W230" s="146">
        <v>4.0182066644617587</v>
      </c>
      <c r="X230" s="147">
        <v>24384.876578459578</v>
      </c>
      <c r="Y230" s="147">
        <v>4.1867558084632375</v>
      </c>
      <c r="Z230" s="147">
        <v>25978.257460036471</v>
      </c>
      <c r="AA230" s="147">
        <v>0.1685491440014788</v>
      </c>
      <c r="AB230" s="147">
        <v>1593.3808815768934</v>
      </c>
      <c r="AD230" s="161">
        <f t="shared" si="18"/>
        <v>216707.52328924593</v>
      </c>
      <c r="AE230" s="161">
        <f t="shared" si="23"/>
        <v>225227.0910477578</v>
      </c>
      <c r="AF230" s="161">
        <f t="shared" si="19"/>
        <v>8519.5677585118337</v>
      </c>
      <c r="AH230" s="163">
        <f t="shared" si="20"/>
        <v>0</v>
      </c>
      <c r="AI230" s="163">
        <f t="shared" si="21"/>
        <v>1</v>
      </c>
      <c r="AJ230" s="163">
        <f t="shared" si="22"/>
        <v>1</v>
      </c>
    </row>
    <row r="231" spans="1:36" x14ac:dyDescent="0.25">
      <c r="A231" s="46">
        <v>226</v>
      </c>
      <c r="C231" s="99">
        <v>2.2742205997986487E-3</v>
      </c>
      <c r="D231" s="99">
        <v>1.0585216732490762E-2</v>
      </c>
      <c r="E231" s="99">
        <v>5.4108943855078782E-5</v>
      </c>
      <c r="F231" s="99">
        <v>0</v>
      </c>
      <c r="G231" s="99">
        <v>0.04</v>
      </c>
      <c r="H231" s="99">
        <v>3.7417663718882443E-2</v>
      </c>
      <c r="I231" s="99">
        <v>2.5496231708073913E-2</v>
      </c>
      <c r="J231" s="99">
        <v>7.1214038276825598E-3</v>
      </c>
      <c r="K231" s="99">
        <v>5.7682820038231775E-3</v>
      </c>
      <c r="L231" s="146">
        <v>92.438280187714923</v>
      </c>
      <c r="M231" s="146">
        <v>120</v>
      </c>
      <c r="N231" s="146">
        <v>548</v>
      </c>
      <c r="O231" s="146">
        <v>9132</v>
      </c>
      <c r="P231" s="146">
        <v>100</v>
      </c>
      <c r="Q231" s="146">
        <v>25</v>
      </c>
      <c r="R231" s="99">
        <v>0.41276681176632302</v>
      </c>
      <c r="S231" s="99">
        <v>6.1221912387038577E-5</v>
      </c>
      <c r="T231" s="99">
        <v>0.81608427610099399</v>
      </c>
      <c r="U231" s="99">
        <v>2.5606727945994476E-2</v>
      </c>
      <c r="W231" s="146">
        <v>2.7448122554514143</v>
      </c>
      <c r="X231" s="147">
        <v>28092.065456462602</v>
      </c>
      <c r="Y231" s="147">
        <v>2.7989718160708117</v>
      </c>
      <c r="Z231" s="147">
        <v>29337.535031612086</v>
      </c>
      <c r="AA231" s="147">
        <v>5.4159560619397418E-2</v>
      </c>
      <c r="AB231" s="147">
        <v>1245.4695751494837</v>
      </c>
      <c r="AD231" s="161">
        <f t="shared" si="18"/>
        <v>136596.66987062228</v>
      </c>
      <c r="AE231" s="161">
        <f t="shared" si="23"/>
        <v>138600.7739326366</v>
      </c>
      <c r="AF231" s="161">
        <f t="shared" si="19"/>
        <v>2004.1040620143613</v>
      </c>
      <c r="AH231" s="163">
        <f t="shared" si="20"/>
        <v>0</v>
      </c>
      <c r="AI231" s="163">
        <f t="shared" si="21"/>
        <v>1</v>
      </c>
      <c r="AJ231" s="163">
        <f t="shared" si="22"/>
        <v>1</v>
      </c>
    </row>
    <row r="232" spans="1:36" x14ac:dyDescent="0.25">
      <c r="A232" s="46">
        <v>227</v>
      </c>
      <c r="C232" s="99">
        <v>2.8093645321377592E-3</v>
      </c>
      <c r="D232" s="99">
        <v>1.0718217176437186E-2</v>
      </c>
      <c r="E232" s="99">
        <v>2.9192451509675938E-5</v>
      </c>
      <c r="F232" s="99">
        <v>0</v>
      </c>
      <c r="G232" s="99">
        <v>0.04</v>
      </c>
      <c r="H232" s="99">
        <v>3.7417663718882443E-2</v>
      </c>
      <c r="I232" s="99">
        <v>2.5496231708073913E-2</v>
      </c>
      <c r="J232" s="99">
        <v>7.1214038276825598E-3</v>
      </c>
      <c r="K232" s="99">
        <v>5.7682820038231775E-3</v>
      </c>
      <c r="L232" s="146">
        <v>92.438280187714923</v>
      </c>
      <c r="M232" s="146">
        <v>120</v>
      </c>
      <c r="N232" s="146">
        <v>548</v>
      </c>
      <c r="O232" s="146">
        <v>9132</v>
      </c>
      <c r="P232" s="146">
        <v>100</v>
      </c>
      <c r="Q232" s="146">
        <v>25</v>
      </c>
      <c r="R232" s="99">
        <v>0.82777846881069372</v>
      </c>
      <c r="S232" s="99">
        <v>1.0588617094083793E-2</v>
      </c>
      <c r="T232" s="99">
        <v>0.65977094010638859</v>
      </c>
      <c r="U232" s="99">
        <v>6.4418861074249756E-4</v>
      </c>
      <c r="W232" s="146">
        <v>5.3755107358643324</v>
      </c>
      <c r="X232" s="147">
        <v>27541.708693562039</v>
      </c>
      <c r="Y232" s="147">
        <v>5.5057981989999769</v>
      </c>
      <c r="Z232" s="147">
        <v>28876.589953608742</v>
      </c>
      <c r="AA232" s="147">
        <v>0.13028746313564454</v>
      </c>
      <c r="AB232" s="147">
        <v>1334.8812600467027</v>
      </c>
      <c r="AD232" s="161">
        <f t="shared" si="18"/>
        <v>294988.9354582979</v>
      </c>
      <c r="AE232" s="161">
        <f t="shared" si="23"/>
        <v>301471.30198638985</v>
      </c>
      <c r="AF232" s="161">
        <f t="shared" si="19"/>
        <v>6482.3665280919704</v>
      </c>
      <c r="AH232" s="163">
        <f t="shared" si="20"/>
        <v>0</v>
      </c>
      <c r="AI232" s="163">
        <f t="shared" si="21"/>
        <v>1</v>
      </c>
      <c r="AJ232" s="163">
        <f t="shared" si="22"/>
        <v>1</v>
      </c>
    </row>
    <row r="233" spans="1:36" x14ac:dyDescent="0.25">
      <c r="A233" s="46">
        <v>228</v>
      </c>
      <c r="C233" s="99">
        <v>1.5203762212184719E-3</v>
      </c>
      <c r="D233" s="99">
        <v>1.4001908259149487E-2</v>
      </c>
      <c r="E233" s="99">
        <v>1.3344215927690861E-4</v>
      </c>
      <c r="F233" s="99">
        <v>0</v>
      </c>
      <c r="G233" s="99">
        <v>0.04</v>
      </c>
      <c r="H233" s="99">
        <v>3.7417663718882443E-2</v>
      </c>
      <c r="I233" s="99">
        <v>2.5496231708073913E-2</v>
      </c>
      <c r="J233" s="99">
        <v>7.1214038276825598E-3</v>
      </c>
      <c r="K233" s="99">
        <v>5.7682820038231775E-3</v>
      </c>
      <c r="L233" s="146">
        <v>92.438280187714923</v>
      </c>
      <c r="M233" s="146">
        <v>120</v>
      </c>
      <c r="N233" s="146">
        <v>548</v>
      </c>
      <c r="O233" s="146">
        <v>9132</v>
      </c>
      <c r="P233" s="146">
        <v>100</v>
      </c>
      <c r="Q233" s="146">
        <v>25</v>
      </c>
      <c r="R233" s="99">
        <v>0.43382457863604512</v>
      </c>
      <c r="S233" s="99">
        <v>0.99997205543052903</v>
      </c>
      <c r="T233" s="99">
        <v>0.65056836625556347</v>
      </c>
      <c r="U233" s="99">
        <v>1.7719926054834061E-2</v>
      </c>
      <c r="W233" s="146">
        <v>3.6979829958252943</v>
      </c>
      <c r="X233" s="147">
        <v>28757.300231893409</v>
      </c>
      <c r="Y233" s="147">
        <v>3.7430610026776572</v>
      </c>
      <c r="Z233" s="147">
        <v>29849.780021175124</v>
      </c>
      <c r="AA233" s="147">
        <v>4.5078006852362851E-2</v>
      </c>
      <c r="AB233" s="147">
        <v>1092.4797892817151</v>
      </c>
      <c r="AD233" s="161">
        <f t="shared" si="18"/>
        <v>193121.67951762426</v>
      </c>
      <c r="AE233" s="161">
        <f t="shared" si="23"/>
        <v>194733.8801394843</v>
      </c>
      <c r="AF233" s="161">
        <f t="shared" si="19"/>
        <v>1612.2006218600559</v>
      </c>
      <c r="AH233" s="163">
        <f t="shared" si="20"/>
        <v>0</v>
      </c>
      <c r="AI233" s="163">
        <f t="shared" si="21"/>
        <v>1</v>
      </c>
      <c r="AJ233" s="163">
        <f t="shared" si="22"/>
        <v>1</v>
      </c>
    </row>
    <row r="234" spans="1:36" x14ac:dyDescent="0.25">
      <c r="A234" s="46">
        <v>229</v>
      </c>
      <c r="C234" s="99">
        <v>1.2496019718807201E-3</v>
      </c>
      <c r="D234" s="99">
        <v>1.1146584646052405E-2</v>
      </c>
      <c r="E234" s="99">
        <v>8.5376408148429839E-5</v>
      </c>
      <c r="F234" s="99">
        <v>0</v>
      </c>
      <c r="G234" s="99">
        <v>0.04</v>
      </c>
      <c r="H234" s="99">
        <v>3.7417663718882443E-2</v>
      </c>
      <c r="I234" s="99">
        <v>2.5496231708073913E-2</v>
      </c>
      <c r="J234" s="99">
        <v>7.1214038276825598E-3</v>
      </c>
      <c r="K234" s="99">
        <v>5.7682820038231775E-3</v>
      </c>
      <c r="L234" s="146">
        <v>92.438280187714923</v>
      </c>
      <c r="M234" s="146">
        <v>120</v>
      </c>
      <c r="N234" s="146">
        <v>548</v>
      </c>
      <c r="O234" s="146">
        <v>9132</v>
      </c>
      <c r="P234" s="146">
        <v>100</v>
      </c>
      <c r="Q234" s="146">
        <v>25</v>
      </c>
      <c r="R234" s="99">
        <v>0.51363430647933483</v>
      </c>
      <c r="S234" s="99">
        <v>0.97974138094652852</v>
      </c>
      <c r="T234" s="99">
        <v>1.2828522067437511E-2</v>
      </c>
      <c r="U234" s="99">
        <v>0.11378032200814658</v>
      </c>
      <c r="W234" s="146">
        <v>4.2950246270505694</v>
      </c>
      <c r="X234" s="147">
        <v>29247.904686954738</v>
      </c>
      <c r="Y234" s="147">
        <v>4.3396295619135801</v>
      </c>
      <c r="Z234" s="147">
        <v>30305.953965768618</v>
      </c>
      <c r="AA234" s="147">
        <v>4.4604934863010648E-2</v>
      </c>
      <c r="AB234" s="147">
        <v>1058.0492788138799</v>
      </c>
      <c r="AD234" s="161">
        <f t="shared" si="18"/>
        <v>228453.57293607941</v>
      </c>
      <c r="AE234" s="161">
        <f t="shared" si="23"/>
        <v>230071.81974904618</v>
      </c>
      <c r="AF234" s="161">
        <f t="shared" si="19"/>
        <v>1618.2468129667591</v>
      </c>
      <c r="AH234" s="163">
        <f t="shared" si="20"/>
        <v>0</v>
      </c>
      <c r="AI234" s="163">
        <f t="shared" si="21"/>
        <v>1</v>
      </c>
      <c r="AJ234" s="163">
        <f t="shared" si="22"/>
        <v>1</v>
      </c>
    </row>
    <row r="235" spans="1:36" x14ac:dyDescent="0.25">
      <c r="A235" s="46">
        <v>230</v>
      </c>
      <c r="C235" s="99">
        <v>1.7476302337524946E-3</v>
      </c>
      <c r="D235" s="99">
        <v>1.471957287138248E-2</v>
      </c>
      <c r="E235" s="99">
        <v>1.3853984306335535E-5</v>
      </c>
      <c r="F235" s="99">
        <v>0</v>
      </c>
      <c r="G235" s="99">
        <v>0.04</v>
      </c>
      <c r="H235" s="99">
        <v>3.7417663718882443E-2</v>
      </c>
      <c r="I235" s="99">
        <v>2.5496231708073913E-2</v>
      </c>
      <c r="J235" s="99">
        <v>7.1214038276825598E-3</v>
      </c>
      <c r="K235" s="99">
        <v>5.7682820038231775E-3</v>
      </c>
      <c r="L235" s="146">
        <v>92.438280187714923</v>
      </c>
      <c r="M235" s="146">
        <v>120</v>
      </c>
      <c r="N235" s="146">
        <v>548</v>
      </c>
      <c r="O235" s="146">
        <v>9132</v>
      </c>
      <c r="P235" s="146">
        <v>100</v>
      </c>
      <c r="Q235" s="146">
        <v>25</v>
      </c>
      <c r="R235" s="99">
        <v>0.86828729482789413</v>
      </c>
      <c r="S235" s="99">
        <v>0.23529712741746675</v>
      </c>
      <c r="T235" s="99">
        <v>0.97988996640805792</v>
      </c>
      <c r="U235" s="99">
        <v>3.2854922558155722E-10</v>
      </c>
      <c r="W235" s="146">
        <v>6.0936295166073977</v>
      </c>
      <c r="X235" s="147">
        <v>28789.706175742445</v>
      </c>
      <c r="Y235" s="147">
        <v>6.1890895015379286</v>
      </c>
      <c r="Z235" s="147">
        <v>29958.698269927034</v>
      </c>
      <c r="AA235" s="147">
        <v>9.5459984930530872E-2</v>
      </c>
      <c r="AB235" s="147">
        <v>1168.9920941845885</v>
      </c>
      <c r="AD235" s="161">
        <f t="shared" si="18"/>
        <v>336828.06482070143</v>
      </c>
      <c r="AE235" s="161">
        <f t="shared" si="23"/>
        <v>341386.67182234867</v>
      </c>
      <c r="AF235" s="161">
        <f t="shared" si="19"/>
        <v>4558.607001647264</v>
      </c>
      <c r="AH235" s="163">
        <f t="shared" si="20"/>
        <v>0</v>
      </c>
      <c r="AI235" s="163">
        <f t="shared" si="21"/>
        <v>1</v>
      </c>
      <c r="AJ235" s="163">
        <f t="shared" si="22"/>
        <v>1</v>
      </c>
    </row>
    <row r="236" spans="1:36" x14ac:dyDescent="0.25">
      <c r="A236" s="46">
        <v>231</v>
      </c>
      <c r="C236" s="99">
        <v>8.7556926161048575E-4</v>
      </c>
      <c r="D236" s="99">
        <v>1.102135408457568E-2</v>
      </c>
      <c r="E236" s="99">
        <v>2.0025814319398595E-6</v>
      </c>
      <c r="F236" s="99">
        <v>0</v>
      </c>
      <c r="G236" s="99">
        <v>0.04</v>
      </c>
      <c r="H236" s="99">
        <v>3.7417663718882443E-2</v>
      </c>
      <c r="I236" s="99">
        <v>2.5496231708073913E-2</v>
      </c>
      <c r="J236" s="99">
        <v>7.1214038276825598E-3</v>
      </c>
      <c r="K236" s="99">
        <v>5.7682820038231775E-3</v>
      </c>
      <c r="L236" s="146">
        <v>92.438280187714923</v>
      </c>
      <c r="M236" s="146">
        <v>120</v>
      </c>
      <c r="N236" s="146">
        <v>548</v>
      </c>
      <c r="O236" s="146">
        <v>9132</v>
      </c>
      <c r="P236" s="146">
        <v>100</v>
      </c>
      <c r="Q236" s="146">
        <v>25</v>
      </c>
      <c r="R236" s="99">
        <v>0.7847313460649793</v>
      </c>
      <c r="S236" s="99">
        <v>2.690836103300645E-2</v>
      </c>
      <c r="T236" s="99">
        <v>9.9350903909521018E-2</v>
      </c>
      <c r="U236" s="99">
        <v>2.4312743163904353E-2</v>
      </c>
      <c r="W236" s="146">
        <v>5.5980853506278621</v>
      </c>
      <c r="X236" s="147">
        <v>29959.011335485986</v>
      </c>
      <c r="Y236" s="147">
        <v>5.6446287392131049</v>
      </c>
      <c r="Z236" s="147">
        <v>30969.945556121358</v>
      </c>
      <c r="AA236" s="147">
        <v>4.6543388585242873E-2</v>
      </c>
      <c r="AB236" s="147">
        <v>1010.9342206353722</v>
      </c>
      <c r="AD236" s="161">
        <f t="shared" si="18"/>
        <v>305926.10970218579</v>
      </c>
      <c r="AE236" s="161">
        <f t="shared" si="23"/>
        <v>307707.77879666496</v>
      </c>
      <c r="AF236" s="161">
        <f t="shared" si="19"/>
        <v>1781.6690944792003</v>
      </c>
      <c r="AH236" s="163">
        <f t="shared" si="20"/>
        <v>0</v>
      </c>
      <c r="AI236" s="163">
        <f t="shared" si="21"/>
        <v>1</v>
      </c>
      <c r="AJ236" s="163">
        <f t="shared" si="22"/>
        <v>1</v>
      </c>
    </row>
    <row r="237" spans="1:36" x14ac:dyDescent="0.25">
      <c r="A237" s="46">
        <v>232</v>
      </c>
      <c r="C237" s="99">
        <v>2.6833663564195254E-3</v>
      </c>
      <c r="D237" s="99">
        <v>1.2519198954588973E-2</v>
      </c>
      <c r="E237" s="99">
        <v>4.8692663828685835E-5</v>
      </c>
      <c r="F237" s="99">
        <v>0</v>
      </c>
      <c r="G237" s="99">
        <v>0.04</v>
      </c>
      <c r="H237" s="99">
        <v>3.7417663718882443E-2</v>
      </c>
      <c r="I237" s="99">
        <v>2.5496231708073913E-2</v>
      </c>
      <c r="J237" s="99">
        <v>7.1214038276825598E-3</v>
      </c>
      <c r="K237" s="99">
        <v>5.7682820038231775E-3</v>
      </c>
      <c r="L237" s="146">
        <v>92.438280187714923</v>
      </c>
      <c r="M237" s="146">
        <v>120</v>
      </c>
      <c r="N237" s="146">
        <v>548</v>
      </c>
      <c r="O237" s="146">
        <v>9132</v>
      </c>
      <c r="P237" s="146">
        <v>100</v>
      </c>
      <c r="Q237" s="146">
        <v>25</v>
      </c>
      <c r="R237" s="99">
        <v>0.9119481450589344</v>
      </c>
      <c r="S237" s="99">
        <v>0.20346192842406746</v>
      </c>
      <c r="T237" s="99">
        <v>9.4504434248269265E-2</v>
      </c>
      <c r="U237" s="99">
        <v>0.23274285137513806</v>
      </c>
      <c r="W237" s="146">
        <v>6.069848680458632</v>
      </c>
      <c r="X237" s="147">
        <v>27619.292997518256</v>
      </c>
      <c r="Y237" s="147">
        <v>6.2094533184158642</v>
      </c>
      <c r="Z237" s="147">
        <v>28928.811262824096</v>
      </c>
      <c r="AA237" s="147">
        <v>0.13960463795723221</v>
      </c>
      <c r="AB237" s="147">
        <v>1309.51826530584</v>
      </c>
      <c r="AD237" s="161">
        <f t="shared" si="18"/>
        <v>336571.62782999966</v>
      </c>
      <c r="AE237" s="161">
        <f t="shared" si="23"/>
        <v>343638.38784212776</v>
      </c>
      <c r="AF237" s="161">
        <f t="shared" si="19"/>
        <v>7066.7600121280921</v>
      </c>
      <c r="AH237" s="163">
        <f t="shared" si="20"/>
        <v>0</v>
      </c>
      <c r="AI237" s="163">
        <f t="shared" si="21"/>
        <v>1</v>
      </c>
      <c r="AJ237" s="163">
        <f t="shared" si="22"/>
        <v>1</v>
      </c>
    </row>
    <row r="238" spans="1:36" x14ac:dyDescent="0.25">
      <c r="A238" s="46">
        <v>233</v>
      </c>
      <c r="C238" s="99">
        <v>1.9685279447371382E-3</v>
      </c>
      <c r="D238" s="99">
        <v>1.4764205208395498E-2</v>
      </c>
      <c r="E238" s="99">
        <v>3.8864817242526445E-5</v>
      </c>
      <c r="F238" s="99">
        <v>0</v>
      </c>
      <c r="G238" s="99">
        <v>0.04</v>
      </c>
      <c r="H238" s="99">
        <v>3.7417663718882443E-2</v>
      </c>
      <c r="I238" s="99">
        <v>2.5496231708073913E-2</v>
      </c>
      <c r="J238" s="99">
        <v>7.1214038276825598E-3</v>
      </c>
      <c r="K238" s="99">
        <v>5.7682820038231775E-3</v>
      </c>
      <c r="L238" s="146">
        <v>92.438280187714923</v>
      </c>
      <c r="M238" s="146">
        <v>120</v>
      </c>
      <c r="N238" s="146">
        <v>548</v>
      </c>
      <c r="O238" s="146">
        <v>9132</v>
      </c>
      <c r="P238" s="146">
        <v>100</v>
      </c>
      <c r="Q238" s="146">
        <v>25</v>
      </c>
      <c r="R238" s="99">
        <v>0.74828742457023845</v>
      </c>
      <c r="S238" s="99">
        <v>0.38286667058899498</v>
      </c>
      <c r="T238" s="99">
        <v>0.84674074333610694</v>
      </c>
      <c r="U238" s="99">
        <v>0.22623856811903242</v>
      </c>
      <c r="W238" s="146">
        <v>5.3200391663736051</v>
      </c>
      <c r="X238" s="147">
        <v>28456.518585640613</v>
      </c>
      <c r="Y238" s="147">
        <v>5.4116174136701298</v>
      </c>
      <c r="Z238" s="147">
        <v>29655.381452077181</v>
      </c>
      <c r="AA238" s="147">
        <v>9.1578247296524751E-2</v>
      </c>
      <c r="AB238" s="147">
        <v>1198.8628664365679</v>
      </c>
      <c r="AD238" s="161">
        <f t="shared" si="18"/>
        <v>290745.83139677573</v>
      </c>
      <c r="AE238" s="161">
        <f t="shared" si="23"/>
        <v>295041.66336813063</v>
      </c>
      <c r="AF238" s="161">
        <f t="shared" si="19"/>
        <v>4295.8319713549172</v>
      </c>
      <c r="AH238" s="163">
        <f t="shared" si="20"/>
        <v>0</v>
      </c>
      <c r="AI238" s="163">
        <f t="shared" si="21"/>
        <v>1</v>
      </c>
      <c r="AJ238" s="163">
        <f t="shared" si="22"/>
        <v>1</v>
      </c>
    </row>
    <row r="239" spans="1:36" x14ac:dyDescent="0.25">
      <c r="A239" s="46">
        <v>234</v>
      </c>
      <c r="C239" s="99">
        <v>1.157217942181948E-3</v>
      </c>
      <c r="D239" s="99">
        <v>1.1695366249584893E-2</v>
      </c>
      <c r="E239" s="99">
        <v>2.7062089473649602E-5</v>
      </c>
      <c r="F239" s="99">
        <v>0</v>
      </c>
      <c r="G239" s="99">
        <v>0.04</v>
      </c>
      <c r="H239" s="99">
        <v>3.7417663718882443E-2</v>
      </c>
      <c r="I239" s="99">
        <v>2.5496231708073913E-2</v>
      </c>
      <c r="J239" s="99">
        <v>7.1214038276825598E-3</v>
      </c>
      <c r="K239" s="99">
        <v>5.7682820038231775E-3</v>
      </c>
      <c r="L239" s="146">
        <v>92.438280187714923</v>
      </c>
      <c r="M239" s="146">
        <v>120</v>
      </c>
      <c r="N239" s="146">
        <v>548</v>
      </c>
      <c r="O239" s="146">
        <v>9132</v>
      </c>
      <c r="P239" s="146">
        <v>100</v>
      </c>
      <c r="Q239" s="146">
        <v>25</v>
      </c>
      <c r="R239" s="99">
        <v>0.5711617044401307</v>
      </c>
      <c r="S239" s="99">
        <v>0.2147211576800544</v>
      </c>
      <c r="T239" s="99">
        <v>0.14685697206248863</v>
      </c>
      <c r="U239" s="99">
        <v>6.4263609444196123E-5</v>
      </c>
      <c r="W239" s="146">
        <v>4.1579661696313455</v>
      </c>
      <c r="X239" s="147">
        <v>29518.718250607286</v>
      </c>
      <c r="Y239" s="147">
        <v>4.2014881728609685</v>
      </c>
      <c r="Z239" s="147">
        <v>30576.918074592388</v>
      </c>
      <c r="AA239" s="147">
        <v>4.3522003229623074E-2</v>
      </c>
      <c r="AB239" s="147">
        <v>1058.1998239851018</v>
      </c>
      <c r="AD239" s="161">
        <f t="shared" si="18"/>
        <v>219959.25192727344</v>
      </c>
      <c r="AE239" s="161">
        <f t="shared" si="23"/>
        <v>221512.37229706571</v>
      </c>
      <c r="AF239" s="161">
        <f t="shared" si="19"/>
        <v>1553.1203697922824</v>
      </c>
      <c r="AH239" s="163">
        <f t="shared" si="20"/>
        <v>0</v>
      </c>
      <c r="AI239" s="163">
        <f t="shared" si="21"/>
        <v>1</v>
      </c>
      <c r="AJ239" s="163">
        <f t="shared" si="22"/>
        <v>1</v>
      </c>
    </row>
    <row r="240" spans="1:36" x14ac:dyDescent="0.25">
      <c r="A240" s="46">
        <v>235</v>
      </c>
      <c r="C240" s="99">
        <v>2.3871142154503477E-3</v>
      </c>
      <c r="D240" s="99">
        <v>7.2165456014050711E-3</v>
      </c>
      <c r="E240" s="99">
        <v>1.9326210150916179E-4</v>
      </c>
      <c r="F240" s="99">
        <v>0</v>
      </c>
      <c r="G240" s="99">
        <v>0.04</v>
      </c>
      <c r="H240" s="99">
        <v>3.7417663718882443E-2</v>
      </c>
      <c r="I240" s="99">
        <v>2.5496231708073913E-2</v>
      </c>
      <c r="J240" s="99">
        <v>7.1214038276825598E-3</v>
      </c>
      <c r="K240" s="99">
        <v>5.7682820038231775E-3</v>
      </c>
      <c r="L240" s="146">
        <v>92.438280187714923</v>
      </c>
      <c r="M240" s="146">
        <v>120</v>
      </c>
      <c r="N240" s="146">
        <v>548</v>
      </c>
      <c r="O240" s="146">
        <v>9132</v>
      </c>
      <c r="P240" s="146">
        <v>100</v>
      </c>
      <c r="Q240" s="146">
        <v>25</v>
      </c>
      <c r="R240" s="99">
        <v>0.73005467624185472</v>
      </c>
      <c r="S240" s="99">
        <v>9.1868912915947466E-4</v>
      </c>
      <c r="T240" s="99">
        <v>2.9924222109258738E-2</v>
      </c>
      <c r="U240" s="99">
        <v>1.9080505314440787E-2</v>
      </c>
      <c r="W240" s="146">
        <v>4.7443386493473358</v>
      </c>
      <c r="X240" s="147">
        <v>27636.335737539397</v>
      </c>
      <c r="Y240" s="147">
        <v>4.8363112547533849</v>
      </c>
      <c r="Z240" s="147">
        <v>28858.157227975375</v>
      </c>
      <c r="AA240" s="147">
        <v>9.1972605406049013E-2</v>
      </c>
      <c r="AB240" s="147">
        <v>1221.8214904359775</v>
      </c>
      <c r="AD240" s="161">
        <f t="shared" si="18"/>
        <v>257023.98322330078</v>
      </c>
      <c r="AE240" s="161">
        <f t="shared" si="23"/>
        <v>261320.51805722772</v>
      </c>
      <c r="AF240" s="161">
        <f t="shared" si="19"/>
        <v>4296.5348339269631</v>
      </c>
      <c r="AH240" s="163">
        <f t="shared" si="20"/>
        <v>0</v>
      </c>
      <c r="AI240" s="163">
        <f t="shared" si="21"/>
        <v>1</v>
      </c>
      <c r="AJ240" s="163">
        <f t="shared" si="22"/>
        <v>1</v>
      </c>
    </row>
    <row r="241" spans="1:36" x14ac:dyDescent="0.25">
      <c r="A241" s="46">
        <v>236</v>
      </c>
      <c r="C241" s="99">
        <v>1.4448774053832346E-3</v>
      </c>
      <c r="D241" s="99">
        <v>9.8745073620047814E-3</v>
      </c>
      <c r="E241" s="99">
        <v>4.1854437592470088E-5</v>
      </c>
      <c r="F241" s="99">
        <v>0</v>
      </c>
      <c r="G241" s="99">
        <v>0.04</v>
      </c>
      <c r="H241" s="99">
        <v>3.7417663718882443E-2</v>
      </c>
      <c r="I241" s="99">
        <v>2.5496231708073913E-2</v>
      </c>
      <c r="J241" s="99">
        <v>7.1214038276825598E-3</v>
      </c>
      <c r="K241" s="99">
        <v>5.7682820038231775E-3</v>
      </c>
      <c r="L241" s="146">
        <v>92.438280187714923</v>
      </c>
      <c r="M241" s="146">
        <v>120</v>
      </c>
      <c r="N241" s="146">
        <v>548</v>
      </c>
      <c r="O241" s="146">
        <v>9132</v>
      </c>
      <c r="P241" s="146">
        <v>100</v>
      </c>
      <c r="Q241" s="146">
        <v>25</v>
      </c>
      <c r="R241" s="99">
        <v>0.8617231123831397</v>
      </c>
      <c r="S241" s="99">
        <v>0.29485050914872851</v>
      </c>
      <c r="T241" s="99">
        <v>1.5019387179300318E-2</v>
      </c>
      <c r="U241" s="99">
        <v>0.99988160153909456</v>
      </c>
      <c r="W241" s="146">
        <v>6.1742322631791406</v>
      </c>
      <c r="X241" s="147">
        <v>29131.833905986627</v>
      </c>
      <c r="Y241" s="147">
        <v>6.2534348314753192</v>
      </c>
      <c r="Z241" s="147">
        <v>30239.739047731979</v>
      </c>
      <c r="AA241" s="147">
        <v>7.9202568296178555E-2</v>
      </c>
      <c r="AB241" s="147">
        <v>1107.905141745352</v>
      </c>
      <c r="AD241" s="161">
        <f t="shared" si="18"/>
        <v>341322.10188476183</v>
      </c>
      <c r="AE241" s="161">
        <f t="shared" si="23"/>
        <v>344966.35084078717</v>
      </c>
      <c r="AF241" s="161">
        <f t="shared" si="19"/>
        <v>3644.2489560253616</v>
      </c>
      <c r="AH241" s="163">
        <f t="shared" si="20"/>
        <v>0</v>
      </c>
      <c r="AI241" s="163">
        <f t="shared" si="21"/>
        <v>1</v>
      </c>
      <c r="AJ241" s="163">
        <f t="shared" si="22"/>
        <v>1</v>
      </c>
    </row>
    <row r="242" spans="1:36" x14ac:dyDescent="0.25">
      <c r="A242" s="46">
        <v>237</v>
      </c>
      <c r="C242" s="99">
        <v>2.0506487724926974E-3</v>
      </c>
      <c r="D242" s="99">
        <v>1.0174542337215455E-2</v>
      </c>
      <c r="E242" s="99">
        <v>6.9229554847029687E-5</v>
      </c>
      <c r="F242" s="99">
        <v>0</v>
      </c>
      <c r="G242" s="99">
        <v>0.04</v>
      </c>
      <c r="H242" s="99">
        <v>3.7417663718882443E-2</v>
      </c>
      <c r="I242" s="99">
        <v>2.5496231708073913E-2</v>
      </c>
      <c r="J242" s="99">
        <v>7.1214038276825598E-3</v>
      </c>
      <c r="K242" s="99">
        <v>5.7682820038231775E-3</v>
      </c>
      <c r="L242" s="146">
        <v>92.438280187714923</v>
      </c>
      <c r="M242" s="146">
        <v>120</v>
      </c>
      <c r="N242" s="146">
        <v>548</v>
      </c>
      <c r="O242" s="146">
        <v>9132</v>
      </c>
      <c r="P242" s="146">
        <v>100</v>
      </c>
      <c r="Q242" s="146">
        <v>25</v>
      </c>
      <c r="R242" s="99">
        <v>0.74748425338292623</v>
      </c>
      <c r="S242" s="99">
        <v>0.80009148409341613</v>
      </c>
      <c r="T242" s="99">
        <v>0.41726033267377771</v>
      </c>
      <c r="U242" s="99">
        <v>2.4341144812018091E-3</v>
      </c>
      <c r="W242" s="146">
        <v>5.5791012930047614</v>
      </c>
      <c r="X242" s="147">
        <v>28319.542317354062</v>
      </c>
      <c r="Y242" s="147">
        <v>5.6766625126347083</v>
      </c>
      <c r="Z242" s="147">
        <v>29524.181403704264</v>
      </c>
      <c r="AA242" s="147">
        <v>9.7561219629946905E-2</v>
      </c>
      <c r="AB242" s="147">
        <v>1204.639086350202</v>
      </c>
      <c r="AD242" s="161">
        <f t="shared" si="18"/>
        <v>306426.5352629316</v>
      </c>
      <c r="AE242" s="161">
        <f t="shared" si="23"/>
        <v>311075.56935437821</v>
      </c>
      <c r="AF242" s="161">
        <f t="shared" si="19"/>
        <v>4649.0340914466124</v>
      </c>
      <c r="AH242" s="163">
        <f t="shared" si="20"/>
        <v>0</v>
      </c>
      <c r="AI242" s="163">
        <f t="shared" si="21"/>
        <v>1</v>
      </c>
      <c r="AJ242" s="163">
        <f t="shared" si="22"/>
        <v>1</v>
      </c>
    </row>
    <row r="243" spans="1:36" x14ac:dyDescent="0.25">
      <c r="A243" s="46">
        <v>238</v>
      </c>
      <c r="C243" s="99">
        <v>2.2876085287652914E-4</v>
      </c>
      <c r="D243" s="99">
        <v>1.2430231169719197E-2</v>
      </c>
      <c r="E243" s="99">
        <v>1.7807912728162734E-4</v>
      </c>
      <c r="F243" s="99">
        <v>0</v>
      </c>
      <c r="G243" s="99">
        <v>0.04</v>
      </c>
      <c r="H243" s="99">
        <v>3.7417663718882443E-2</v>
      </c>
      <c r="I243" s="99">
        <v>2.5496231708073913E-2</v>
      </c>
      <c r="J243" s="99">
        <v>7.1214038276825598E-3</v>
      </c>
      <c r="K243" s="99">
        <v>5.7682820038231775E-3</v>
      </c>
      <c r="L243" s="146">
        <v>92.438280187714923</v>
      </c>
      <c r="M243" s="146">
        <v>120</v>
      </c>
      <c r="N243" s="146">
        <v>548</v>
      </c>
      <c r="O243" s="146">
        <v>9132</v>
      </c>
      <c r="P243" s="146">
        <v>100</v>
      </c>
      <c r="Q243" s="146">
        <v>25</v>
      </c>
      <c r="R243" s="99">
        <v>0.90030605254126828</v>
      </c>
      <c r="S243" s="99">
        <v>0.39986286662337922</v>
      </c>
      <c r="T243" s="99">
        <v>0.97771540831827253</v>
      </c>
      <c r="U243" s="99">
        <v>0.91733121684700303</v>
      </c>
      <c r="W243" s="146">
        <v>6.8309215482539036</v>
      </c>
      <c r="X243" s="147">
        <v>30316.453073132285</v>
      </c>
      <c r="Y243" s="147">
        <v>6.8356794336042555</v>
      </c>
      <c r="Z243" s="147">
        <v>31138.153481944752</v>
      </c>
      <c r="AA243" s="147">
        <v>4.7578853503518204E-3</v>
      </c>
      <c r="AB243" s="147">
        <v>821.70040881246678</v>
      </c>
      <c r="AD243" s="161">
        <f t="shared" si="18"/>
        <v>379538.83982210193</v>
      </c>
      <c r="AE243" s="161">
        <f t="shared" si="23"/>
        <v>379002.61253431055</v>
      </c>
      <c r="AF243" s="161">
        <f t="shared" si="19"/>
        <v>-536.22728779135753</v>
      </c>
      <c r="AH243" s="163">
        <f t="shared" si="20"/>
        <v>1</v>
      </c>
      <c r="AI243" s="163">
        <f t="shared" si="21"/>
        <v>0</v>
      </c>
      <c r="AJ243" s="163">
        <f t="shared" si="22"/>
        <v>0</v>
      </c>
    </row>
    <row r="244" spans="1:36" x14ac:dyDescent="0.25">
      <c r="A244" s="46">
        <v>239</v>
      </c>
      <c r="C244" s="99">
        <v>1.5238583763310838E-3</v>
      </c>
      <c r="D244" s="99">
        <v>1.0950395926228009E-2</v>
      </c>
      <c r="E244" s="99">
        <v>2.9109155919289716E-5</v>
      </c>
      <c r="F244" s="99">
        <v>0</v>
      </c>
      <c r="G244" s="99">
        <v>0.04</v>
      </c>
      <c r="H244" s="99">
        <v>3.7417663718882443E-2</v>
      </c>
      <c r="I244" s="99">
        <v>2.5496231708073913E-2</v>
      </c>
      <c r="J244" s="99">
        <v>7.1214038276825598E-3</v>
      </c>
      <c r="K244" s="99">
        <v>5.7682820038231775E-3</v>
      </c>
      <c r="L244" s="146">
        <v>92.438280187714923</v>
      </c>
      <c r="M244" s="146">
        <v>120</v>
      </c>
      <c r="N244" s="146">
        <v>548</v>
      </c>
      <c r="O244" s="146">
        <v>9132</v>
      </c>
      <c r="P244" s="146">
        <v>100</v>
      </c>
      <c r="Q244" s="146">
        <v>25</v>
      </c>
      <c r="R244" s="99">
        <v>0.8057775556373552</v>
      </c>
      <c r="S244" s="99">
        <v>0.63279345113594676</v>
      </c>
      <c r="T244" s="99">
        <v>4.444243142689379E-3</v>
      </c>
      <c r="U244" s="99">
        <v>2.2349076145049527E-8</v>
      </c>
      <c r="W244" s="146">
        <v>6.0080868138509853</v>
      </c>
      <c r="X244" s="147">
        <v>29058.093547344892</v>
      </c>
      <c r="Y244" s="147">
        <v>6.0892403707158973</v>
      </c>
      <c r="Z244" s="147">
        <v>30183.940337600281</v>
      </c>
      <c r="AA244" s="147">
        <v>8.1153556864911991E-2</v>
      </c>
      <c r="AB244" s="147">
        <v>1125.8467902553894</v>
      </c>
      <c r="AD244" s="161">
        <f t="shared" si="18"/>
        <v>331427.1152837142</v>
      </c>
      <c r="AE244" s="161">
        <f t="shared" si="23"/>
        <v>335170.48190535355</v>
      </c>
      <c r="AF244" s="161">
        <f t="shared" si="19"/>
        <v>3743.3666216393303</v>
      </c>
      <c r="AH244" s="163">
        <f t="shared" si="20"/>
        <v>0</v>
      </c>
      <c r="AI244" s="163">
        <f t="shared" si="21"/>
        <v>1</v>
      </c>
      <c r="AJ244" s="163">
        <f t="shared" si="22"/>
        <v>1</v>
      </c>
    </row>
    <row r="245" spans="1:36" x14ac:dyDescent="0.25">
      <c r="A245" s="46">
        <v>240</v>
      </c>
      <c r="C245" s="99">
        <v>4.2407126159084152E-3</v>
      </c>
      <c r="D245" s="99">
        <v>1.2872643079301138E-2</v>
      </c>
      <c r="E245" s="99">
        <v>4.0162396296388918E-9</v>
      </c>
      <c r="F245" s="99">
        <v>0</v>
      </c>
      <c r="G245" s="99">
        <v>0.04</v>
      </c>
      <c r="H245" s="99">
        <v>3.7417663718882443E-2</v>
      </c>
      <c r="I245" s="99">
        <v>2.5496231708073913E-2</v>
      </c>
      <c r="J245" s="99">
        <v>7.1214038276825598E-3</v>
      </c>
      <c r="K245" s="99">
        <v>5.7682820038231775E-3</v>
      </c>
      <c r="L245" s="146">
        <v>92.438280187714923</v>
      </c>
      <c r="M245" s="146">
        <v>120</v>
      </c>
      <c r="N245" s="146">
        <v>548</v>
      </c>
      <c r="O245" s="146">
        <v>9132</v>
      </c>
      <c r="P245" s="146">
        <v>100</v>
      </c>
      <c r="Q245" s="146">
        <v>25</v>
      </c>
      <c r="R245" s="99">
        <v>0.41078620585242936</v>
      </c>
      <c r="S245" s="99">
        <v>0.29243416299292752</v>
      </c>
      <c r="T245" s="99">
        <v>0.19762717910510191</v>
      </c>
      <c r="U245" s="99">
        <v>3.510645087585675E-4</v>
      </c>
      <c r="W245" s="146">
        <v>2.6994377684373823</v>
      </c>
      <c r="X245" s="147">
        <v>26069.652411640927</v>
      </c>
      <c r="Y245" s="147">
        <v>2.7941087841657826</v>
      </c>
      <c r="Z245" s="147">
        <v>27599.058443369144</v>
      </c>
      <c r="AA245" s="147">
        <v>9.467101572840031E-2</v>
      </c>
      <c r="AB245" s="147">
        <v>1529.4060317282165</v>
      </c>
      <c r="AD245" s="161">
        <f t="shared" si="18"/>
        <v>135896.61369460198</v>
      </c>
      <c r="AE245" s="161">
        <f t="shared" si="23"/>
        <v>140047.46860657781</v>
      </c>
      <c r="AF245" s="161">
        <f t="shared" si="19"/>
        <v>4150.8549119758018</v>
      </c>
      <c r="AH245" s="163">
        <f t="shared" si="20"/>
        <v>0</v>
      </c>
      <c r="AI245" s="163">
        <f t="shared" si="21"/>
        <v>1</v>
      </c>
      <c r="AJ245" s="163">
        <f t="shared" si="22"/>
        <v>1</v>
      </c>
    </row>
    <row r="246" spans="1:36" x14ac:dyDescent="0.25">
      <c r="A246" s="46">
        <v>241</v>
      </c>
      <c r="C246" s="99">
        <v>8.3839039117537427E-4</v>
      </c>
      <c r="D246" s="99">
        <v>7.4801288305788157E-3</v>
      </c>
      <c r="E246" s="99">
        <v>1.3295158117338833E-5</v>
      </c>
      <c r="F246" s="99">
        <v>0</v>
      </c>
      <c r="G246" s="99">
        <v>0.04</v>
      </c>
      <c r="H246" s="99">
        <v>3.7417663718882443E-2</v>
      </c>
      <c r="I246" s="99">
        <v>2.5496231708073913E-2</v>
      </c>
      <c r="J246" s="99">
        <v>7.1214038276825598E-3</v>
      </c>
      <c r="K246" s="99">
        <v>5.7682820038231775E-3</v>
      </c>
      <c r="L246" s="146">
        <v>92.438280187714923</v>
      </c>
      <c r="M246" s="146">
        <v>120</v>
      </c>
      <c r="N246" s="146">
        <v>548</v>
      </c>
      <c r="O246" s="146">
        <v>9132</v>
      </c>
      <c r="P246" s="146">
        <v>100</v>
      </c>
      <c r="Q246" s="146">
        <v>25</v>
      </c>
      <c r="R246" s="99">
        <v>0.71294321332817956</v>
      </c>
      <c r="S246" s="99">
        <v>0.99346809061302443</v>
      </c>
      <c r="T246" s="99">
        <v>0.69734328081229813</v>
      </c>
      <c r="U246" s="99">
        <v>3.8803231989978388E-3</v>
      </c>
      <c r="W246" s="146">
        <v>5.8589238652616196</v>
      </c>
      <c r="X246" s="147">
        <v>30009.745273620025</v>
      </c>
      <c r="Y246" s="147">
        <v>5.9031687944171818</v>
      </c>
      <c r="Z246" s="147">
        <v>31010.596803510271</v>
      </c>
      <c r="AA246" s="147">
        <v>4.4244929155562218E-2</v>
      </c>
      <c r="AB246" s="147">
        <v>1000.8515298902457</v>
      </c>
      <c r="AD246" s="161">
        <f t="shared" si="18"/>
        <v>321525.68664207717</v>
      </c>
      <c r="AE246" s="161">
        <f t="shared" si="23"/>
        <v>323179.53086152062</v>
      </c>
      <c r="AF246" s="161">
        <f t="shared" si="19"/>
        <v>1653.8442194434874</v>
      </c>
      <c r="AH246" s="163">
        <f t="shared" si="20"/>
        <v>0</v>
      </c>
      <c r="AI246" s="163">
        <f t="shared" si="21"/>
        <v>1</v>
      </c>
      <c r="AJ246" s="163">
        <f t="shared" si="22"/>
        <v>1</v>
      </c>
    </row>
    <row r="247" spans="1:36" x14ac:dyDescent="0.25">
      <c r="A247" s="46">
        <v>242</v>
      </c>
      <c r="C247" s="99">
        <v>2.8536569622825692E-3</v>
      </c>
      <c r="D247" s="99">
        <v>1.0724833059394692E-2</v>
      </c>
      <c r="E247" s="99">
        <v>1.4491713383579796E-4</v>
      </c>
      <c r="F247" s="99">
        <v>0</v>
      </c>
      <c r="G247" s="99">
        <v>0.04</v>
      </c>
      <c r="H247" s="99">
        <v>3.7417663718882443E-2</v>
      </c>
      <c r="I247" s="99">
        <v>2.5496231708073913E-2</v>
      </c>
      <c r="J247" s="99">
        <v>7.1214038276825598E-3</v>
      </c>
      <c r="K247" s="99">
        <v>5.7682820038231775E-3</v>
      </c>
      <c r="L247" s="146">
        <v>92.438280187714923</v>
      </c>
      <c r="M247" s="146">
        <v>120</v>
      </c>
      <c r="N247" s="146">
        <v>548</v>
      </c>
      <c r="O247" s="146">
        <v>9132</v>
      </c>
      <c r="P247" s="146">
        <v>100</v>
      </c>
      <c r="Q247" s="146">
        <v>25</v>
      </c>
      <c r="R247" s="99">
        <v>0.65849150677892798</v>
      </c>
      <c r="S247" s="99">
        <v>0.99665018977395792</v>
      </c>
      <c r="T247" s="99">
        <v>0.11989889703428235</v>
      </c>
      <c r="U247" s="99">
        <v>1.3144110910735445E-5</v>
      </c>
      <c r="W247" s="146">
        <v>4.9003966675484909</v>
      </c>
      <c r="X247" s="147">
        <v>27203.246715872148</v>
      </c>
      <c r="Y247" s="147">
        <v>5.01385760444811</v>
      </c>
      <c r="Z247" s="147">
        <v>28508.734172842287</v>
      </c>
      <c r="AA247" s="147">
        <v>0.11346093689961911</v>
      </c>
      <c r="AB247" s="147">
        <v>1305.4874569701387</v>
      </c>
      <c r="AD247" s="161">
        <f t="shared" si="18"/>
        <v>266820.55333703733</v>
      </c>
      <c r="AE247" s="161">
        <f t="shared" si="23"/>
        <v>272322.72209404432</v>
      </c>
      <c r="AF247" s="161">
        <f t="shared" si="19"/>
        <v>5502.168757007008</v>
      </c>
      <c r="AH247" s="163">
        <f t="shared" si="20"/>
        <v>0</v>
      </c>
      <c r="AI247" s="163">
        <f t="shared" si="21"/>
        <v>1</v>
      </c>
      <c r="AJ247" s="163">
        <f t="shared" si="22"/>
        <v>1</v>
      </c>
    </row>
    <row r="248" spans="1:36" x14ac:dyDescent="0.25">
      <c r="A248" s="46">
        <v>243</v>
      </c>
      <c r="C248" s="99">
        <v>3.1669454648969309E-3</v>
      </c>
      <c r="D248" s="99">
        <v>1.1318293973887237E-2</v>
      </c>
      <c r="E248" s="99">
        <v>1.3589108952824099E-7</v>
      </c>
      <c r="F248" s="99">
        <v>0</v>
      </c>
      <c r="G248" s="99">
        <v>0.04</v>
      </c>
      <c r="H248" s="99">
        <v>3.7417663718882443E-2</v>
      </c>
      <c r="I248" s="99">
        <v>2.5496231708073913E-2</v>
      </c>
      <c r="J248" s="99">
        <v>7.1214038276825598E-3</v>
      </c>
      <c r="K248" s="99">
        <v>5.7682820038231775E-3</v>
      </c>
      <c r="L248" s="146">
        <v>92.438280187714923</v>
      </c>
      <c r="M248" s="146">
        <v>120</v>
      </c>
      <c r="N248" s="146">
        <v>548</v>
      </c>
      <c r="O248" s="146">
        <v>9132</v>
      </c>
      <c r="P248" s="146">
        <v>100</v>
      </c>
      <c r="Q248" s="146">
        <v>25</v>
      </c>
      <c r="R248" s="99">
        <v>0.64256860875059696</v>
      </c>
      <c r="S248" s="99">
        <v>0.40643331582463982</v>
      </c>
      <c r="T248" s="99">
        <v>0.1498603261648801</v>
      </c>
      <c r="U248" s="99">
        <v>0.14189966542228238</v>
      </c>
      <c r="W248" s="146">
        <v>4.3916528228693608</v>
      </c>
      <c r="X248" s="147">
        <v>27212.837497826327</v>
      </c>
      <c r="Y248" s="147">
        <v>4.5107133733549452</v>
      </c>
      <c r="Z248" s="147">
        <v>28607.360572775739</v>
      </c>
      <c r="AA248" s="147">
        <v>0.11906055048558439</v>
      </c>
      <c r="AB248" s="147">
        <v>1394.5230749494112</v>
      </c>
      <c r="AD248" s="161">
        <f t="shared" si="18"/>
        <v>236286.3318743353</v>
      </c>
      <c r="AE248" s="161">
        <f t="shared" si="23"/>
        <v>242035.441828521</v>
      </c>
      <c r="AF248" s="161">
        <f t="shared" si="19"/>
        <v>5749.109954185652</v>
      </c>
      <c r="AH248" s="163">
        <f t="shared" si="20"/>
        <v>0</v>
      </c>
      <c r="AI248" s="163">
        <f t="shared" si="21"/>
        <v>1</v>
      </c>
      <c r="AJ248" s="163">
        <f t="shared" si="22"/>
        <v>1</v>
      </c>
    </row>
    <row r="249" spans="1:36" x14ac:dyDescent="0.25">
      <c r="A249" s="46">
        <v>244</v>
      </c>
      <c r="C249" s="99">
        <v>2.0648514312159028E-3</v>
      </c>
      <c r="D249" s="99">
        <v>1.0579263343511195E-2</v>
      </c>
      <c r="E249" s="99">
        <v>2.4239700368344774E-4</v>
      </c>
      <c r="F249" s="99">
        <v>0</v>
      </c>
      <c r="G249" s="99">
        <v>0.04</v>
      </c>
      <c r="H249" s="99">
        <v>3.7417663718882443E-2</v>
      </c>
      <c r="I249" s="99">
        <v>2.5496231708073913E-2</v>
      </c>
      <c r="J249" s="99">
        <v>7.1214038276825598E-3</v>
      </c>
      <c r="K249" s="99">
        <v>5.7682820038231775E-3</v>
      </c>
      <c r="L249" s="146">
        <v>92.438280187714923</v>
      </c>
      <c r="M249" s="146">
        <v>120</v>
      </c>
      <c r="N249" s="146">
        <v>548</v>
      </c>
      <c r="O249" s="146">
        <v>9132</v>
      </c>
      <c r="P249" s="146">
        <v>100</v>
      </c>
      <c r="Q249" s="146">
        <v>25</v>
      </c>
      <c r="R249" s="99">
        <v>0.89007401176017442</v>
      </c>
      <c r="S249" s="99">
        <v>0.9675289176627675</v>
      </c>
      <c r="T249" s="99">
        <v>8.6226182623264124E-5</v>
      </c>
      <c r="U249" s="99">
        <v>0.13993448168384759</v>
      </c>
      <c r="W249" s="146">
        <v>6.5281808398123848</v>
      </c>
      <c r="X249" s="147">
        <v>27855.833353960767</v>
      </c>
      <c r="Y249" s="147">
        <v>6.6327213916670269</v>
      </c>
      <c r="Z249" s="147">
        <v>29010.193740116971</v>
      </c>
      <c r="AA249" s="147">
        <v>0.10454055185464206</v>
      </c>
      <c r="AB249" s="147">
        <v>1154.3603861562042</v>
      </c>
      <c r="AD249" s="161">
        <f t="shared" si="18"/>
        <v>363835.01703478233</v>
      </c>
      <c r="AE249" s="161">
        <f t="shared" si="23"/>
        <v>368953.08975990466</v>
      </c>
      <c r="AF249" s="161">
        <f t="shared" si="19"/>
        <v>5118.0727251223198</v>
      </c>
      <c r="AH249" s="163">
        <f t="shared" si="20"/>
        <v>0</v>
      </c>
      <c r="AI249" s="163">
        <f t="shared" si="21"/>
        <v>1</v>
      </c>
      <c r="AJ249" s="163">
        <f t="shared" si="22"/>
        <v>1</v>
      </c>
    </row>
    <row r="250" spans="1:36" x14ac:dyDescent="0.25">
      <c r="A250" s="46">
        <v>245</v>
      </c>
      <c r="C250" s="99">
        <v>1.1532441163204174E-3</v>
      </c>
      <c r="D250" s="99">
        <v>1.307871367665292E-2</v>
      </c>
      <c r="E250" s="99">
        <v>3.9588707255278077E-4</v>
      </c>
      <c r="F250" s="99">
        <v>0</v>
      </c>
      <c r="G250" s="99">
        <v>0.04</v>
      </c>
      <c r="H250" s="99">
        <v>3.7417663718882443E-2</v>
      </c>
      <c r="I250" s="99">
        <v>2.5496231708073913E-2</v>
      </c>
      <c r="J250" s="99">
        <v>7.1214038276825598E-3</v>
      </c>
      <c r="K250" s="99">
        <v>5.7682820038231775E-3</v>
      </c>
      <c r="L250" s="146">
        <v>92.438280187714923</v>
      </c>
      <c r="M250" s="146">
        <v>120</v>
      </c>
      <c r="N250" s="146">
        <v>548</v>
      </c>
      <c r="O250" s="146">
        <v>9132</v>
      </c>
      <c r="P250" s="146">
        <v>100</v>
      </c>
      <c r="Q250" s="146">
        <v>25</v>
      </c>
      <c r="R250" s="99">
        <v>0.43762488699355589</v>
      </c>
      <c r="S250" s="99">
        <v>0.87994049993720902</v>
      </c>
      <c r="T250" s="99">
        <v>1.860102492787068E-2</v>
      </c>
      <c r="U250" s="99">
        <v>4.6503919031040669E-4</v>
      </c>
      <c r="W250" s="146">
        <v>3.5930456443151018</v>
      </c>
      <c r="X250" s="147">
        <v>28533.914614630492</v>
      </c>
      <c r="Y250" s="147">
        <v>3.6170001902582078</v>
      </c>
      <c r="Z250" s="147">
        <v>29482.07702452876</v>
      </c>
      <c r="AA250" s="147">
        <v>2.3954545943106087E-2</v>
      </c>
      <c r="AB250" s="147">
        <v>948.16240989826838</v>
      </c>
      <c r="AD250" s="161">
        <f t="shared" si="18"/>
        <v>187048.82404427562</v>
      </c>
      <c r="AE250" s="161">
        <f t="shared" si="23"/>
        <v>187537.93439096372</v>
      </c>
      <c r="AF250" s="161">
        <f t="shared" si="19"/>
        <v>489.1103466880968</v>
      </c>
      <c r="AH250" s="163">
        <f t="shared" si="20"/>
        <v>0</v>
      </c>
      <c r="AI250" s="163">
        <f t="shared" si="21"/>
        <v>1</v>
      </c>
      <c r="AJ250" s="163">
        <f t="shared" si="22"/>
        <v>1</v>
      </c>
    </row>
    <row r="251" spans="1:36" x14ac:dyDescent="0.25">
      <c r="A251" s="46">
        <v>246</v>
      </c>
      <c r="C251" s="99">
        <v>3.7021455554819838E-3</v>
      </c>
      <c r="D251" s="99">
        <v>9.0341405322551093E-3</v>
      </c>
      <c r="E251" s="99">
        <v>1.9360131937012769E-5</v>
      </c>
      <c r="F251" s="99">
        <v>0</v>
      </c>
      <c r="G251" s="99">
        <v>0.04</v>
      </c>
      <c r="H251" s="99">
        <v>3.7417663718882443E-2</v>
      </c>
      <c r="I251" s="99">
        <v>2.5496231708073913E-2</v>
      </c>
      <c r="J251" s="99">
        <v>7.1214038276825598E-3</v>
      </c>
      <c r="K251" s="99">
        <v>5.7682820038231775E-3</v>
      </c>
      <c r="L251" s="146">
        <v>92.438280187714923</v>
      </c>
      <c r="M251" s="146">
        <v>120</v>
      </c>
      <c r="N251" s="146">
        <v>548</v>
      </c>
      <c r="O251" s="146">
        <v>9132</v>
      </c>
      <c r="P251" s="146">
        <v>100</v>
      </c>
      <c r="Q251" s="146">
        <v>25</v>
      </c>
      <c r="R251" s="99">
        <v>0.47938569929891856</v>
      </c>
      <c r="S251" s="99">
        <v>0.44937485189209009</v>
      </c>
      <c r="T251" s="99">
        <v>0.70457134627314066</v>
      </c>
      <c r="U251" s="99">
        <v>1.0123785528209821E-5</v>
      </c>
      <c r="W251" s="146">
        <v>3.3034030290839471</v>
      </c>
      <c r="X251" s="147">
        <v>26609.199856101444</v>
      </c>
      <c r="Y251" s="147">
        <v>3.4055234220686077</v>
      </c>
      <c r="Z251" s="147">
        <v>28069.223467466796</v>
      </c>
      <c r="AA251" s="147">
        <v>0.10212039298466058</v>
      </c>
      <c r="AB251" s="147">
        <v>1460.0236113653518</v>
      </c>
      <c r="AD251" s="161">
        <f t="shared" si="18"/>
        <v>171594.98188893538</v>
      </c>
      <c r="AE251" s="161">
        <f t="shared" si="23"/>
        <v>176262.18185664967</v>
      </c>
      <c r="AF251" s="161">
        <f t="shared" si="19"/>
        <v>4667.199967714283</v>
      </c>
      <c r="AH251" s="163">
        <f t="shared" si="20"/>
        <v>0</v>
      </c>
      <c r="AI251" s="163">
        <f t="shared" si="21"/>
        <v>1</v>
      </c>
      <c r="AJ251" s="163">
        <f t="shared" si="22"/>
        <v>1</v>
      </c>
    </row>
    <row r="252" spans="1:36" x14ac:dyDescent="0.25">
      <c r="A252" s="46">
        <v>247</v>
      </c>
      <c r="C252" s="99">
        <v>2.8563616394519098E-3</v>
      </c>
      <c r="D252" s="99">
        <v>1.0788742784434211E-2</v>
      </c>
      <c r="E252" s="99">
        <v>4.7054080232233897E-4</v>
      </c>
      <c r="F252" s="99">
        <v>0</v>
      </c>
      <c r="G252" s="99">
        <v>0.04</v>
      </c>
      <c r="H252" s="99">
        <v>3.7417663718882443E-2</v>
      </c>
      <c r="I252" s="99">
        <v>2.5496231708073913E-2</v>
      </c>
      <c r="J252" s="99">
        <v>7.1214038276825598E-3</v>
      </c>
      <c r="K252" s="99">
        <v>5.7682820038231775E-3</v>
      </c>
      <c r="L252" s="146">
        <v>92.438280187714923</v>
      </c>
      <c r="M252" s="146">
        <v>120</v>
      </c>
      <c r="N252" s="146">
        <v>548</v>
      </c>
      <c r="O252" s="146">
        <v>9132</v>
      </c>
      <c r="P252" s="146">
        <v>100</v>
      </c>
      <c r="Q252" s="146">
        <v>25</v>
      </c>
      <c r="R252" s="99">
        <v>0.63650466663476502</v>
      </c>
      <c r="S252" s="99">
        <v>0.16410350206420404</v>
      </c>
      <c r="T252" s="99">
        <v>3.3850182295228188E-3</v>
      </c>
      <c r="U252" s="99">
        <v>3.9529747266149572E-2</v>
      </c>
      <c r="W252" s="146">
        <v>4.0460763863588323</v>
      </c>
      <c r="X252" s="147">
        <v>26418.511127847156</v>
      </c>
      <c r="Y252" s="147">
        <v>4.1292125304100766</v>
      </c>
      <c r="Z252" s="147">
        <v>27627.941284628589</v>
      </c>
      <c r="AA252" s="147">
        <v>8.3136144051244365E-2</v>
      </c>
      <c r="AB252" s="147">
        <v>1209.4301567814327</v>
      </c>
      <c r="AD252" s="161">
        <f t="shared" si="18"/>
        <v>216346.07205368279</v>
      </c>
      <c r="AE252" s="161">
        <f t="shared" si="23"/>
        <v>220124.81053997602</v>
      </c>
      <c r="AF252" s="161">
        <f t="shared" si="19"/>
        <v>3778.7384862932295</v>
      </c>
      <c r="AH252" s="163">
        <f t="shared" si="20"/>
        <v>0</v>
      </c>
      <c r="AI252" s="163">
        <f t="shared" si="21"/>
        <v>1</v>
      </c>
      <c r="AJ252" s="163">
        <f t="shared" si="22"/>
        <v>1</v>
      </c>
    </row>
    <row r="253" spans="1:36" x14ac:dyDescent="0.25">
      <c r="A253" s="46">
        <v>248</v>
      </c>
      <c r="C253" s="99">
        <v>7.8366072744043768E-4</v>
      </c>
      <c r="D253" s="99">
        <v>1.2979264169665217E-2</v>
      </c>
      <c r="E253" s="99">
        <v>1.9580634181726175E-4</v>
      </c>
      <c r="F253" s="99">
        <v>0</v>
      </c>
      <c r="G253" s="99">
        <v>0.04</v>
      </c>
      <c r="H253" s="99">
        <v>3.7417663718882443E-2</v>
      </c>
      <c r="I253" s="99">
        <v>2.5496231708073913E-2</v>
      </c>
      <c r="J253" s="99">
        <v>7.1214038276825598E-3</v>
      </c>
      <c r="K253" s="99">
        <v>5.7682820038231775E-3</v>
      </c>
      <c r="L253" s="146">
        <v>92.438280187714923</v>
      </c>
      <c r="M253" s="146">
        <v>120</v>
      </c>
      <c r="N253" s="146">
        <v>548</v>
      </c>
      <c r="O253" s="146">
        <v>9132</v>
      </c>
      <c r="P253" s="146">
        <v>100</v>
      </c>
      <c r="Q253" s="146">
        <v>25</v>
      </c>
      <c r="R253" s="99">
        <v>0.71389186401593596</v>
      </c>
      <c r="S253" s="99">
        <v>7.3781367565032091E-2</v>
      </c>
      <c r="T253" s="99">
        <v>0.42998989967522905</v>
      </c>
      <c r="U253" s="99">
        <v>2.7904986473522843E-4</v>
      </c>
      <c r="W253" s="146">
        <v>5.0552781989399929</v>
      </c>
      <c r="X253" s="147">
        <v>29527.702535069915</v>
      </c>
      <c r="Y253" s="147">
        <v>5.0839716880343371</v>
      </c>
      <c r="Z253" s="147">
        <v>30461.436486919665</v>
      </c>
      <c r="AA253" s="147">
        <v>2.8693489094344216E-2</v>
      </c>
      <c r="AB253" s="147">
        <v>933.73395184975016</v>
      </c>
      <c r="AD253" s="161">
        <f t="shared" si="18"/>
        <v>273788.98940132966</v>
      </c>
      <c r="AE253" s="161">
        <f t="shared" si="23"/>
        <v>274576.86479514057</v>
      </c>
      <c r="AF253" s="161">
        <f t="shared" si="19"/>
        <v>787.87539381090278</v>
      </c>
      <c r="AH253" s="163">
        <f t="shared" si="20"/>
        <v>0</v>
      </c>
      <c r="AI253" s="163">
        <f t="shared" si="21"/>
        <v>1</v>
      </c>
      <c r="AJ253" s="163">
        <f t="shared" si="22"/>
        <v>1</v>
      </c>
    </row>
    <row r="254" spans="1:36" x14ac:dyDescent="0.25">
      <c r="A254" s="46">
        <v>249</v>
      </c>
      <c r="C254" s="99">
        <v>2.9974586844152551E-3</v>
      </c>
      <c r="D254" s="99">
        <v>1.2523246893128448E-2</v>
      </c>
      <c r="E254" s="99">
        <v>1.5844797272246414E-4</v>
      </c>
      <c r="F254" s="99">
        <v>0</v>
      </c>
      <c r="G254" s="99">
        <v>0.04</v>
      </c>
      <c r="H254" s="99">
        <v>3.7417663718882443E-2</v>
      </c>
      <c r="I254" s="99">
        <v>2.5496231708073913E-2</v>
      </c>
      <c r="J254" s="99">
        <v>7.1214038276825598E-3</v>
      </c>
      <c r="K254" s="99">
        <v>5.7682820038231775E-3</v>
      </c>
      <c r="L254" s="146">
        <v>92.438280187714923</v>
      </c>
      <c r="M254" s="146">
        <v>120</v>
      </c>
      <c r="N254" s="146">
        <v>548</v>
      </c>
      <c r="O254" s="146">
        <v>9132</v>
      </c>
      <c r="P254" s="146">
        <v>100</v>
      </c>
      <c r="Q254" s="146">
        <v>25</v>
      </c>
      <c r="R254" s="99">
        <v>0.53254171478031598</v>
      </c>
      <c r="S254" s="99">
        <v>0.4425451746727283</v>
      </c>
      <c r="T254" s="99">
        <v>0.16478381953054977</v>
      </c>
      <c r="U254" s="99">
        <v>1.805997143300345E-9</v>
      </c>
      <c r="W254" s="146">
        <v>3.6798458199868906</v>
      </c>
      <c r="X254" s="147">
        <v>26997.320629889877</v>
      </c>
      <c r="Y254" s="147">
        <v>3.7692937118174847</v>
      </c>
      <c r="Z254" s="147">
        <v>28318.568577851638</v>
      </c>
      <c r="AA254" s="147">
        <v>8.9447891830594095E-2</v>
      </c>
      <c r="AB254" s="147">
        <v>1321.2479479617614</v>
      </c>
      <c r="AD254" s="161">
        <f t="shared" si="18"/>
        <v>193793.42856932356</v>
      </c>
      <c r="AE254" s="161">
        <f t="shared" si="23"/>
        <v>197839.05413119745</v>
      </c>
      <c r="AF254" s="161">
        <f t="shared" si="19"/>
        <v>4045.6255618738842</v>
      </c>
      <c r="AH254" s="163">
        <f t="shared" si="20"/>
        <v>0</v>
      </c>
      <c r="AI254" s="163">
        <f t="shared" si="21"/>
        <v>1</v>
      </c>
      <c r="AJ254" s="163">
        <f t="shared" si="22"/>
        <v>1</v>
      </c>
    </row>
    <row r="255" spans="1:36" x14ac:dyDescent="0.25">
      <c r="A255" s="46">
        <v>250</v>
      </c>
      <c r="C255" s="99">
        <v>2.8944028255429854E-3</v>
      </c>
      <c r="D255" s="99">
        <v>1.1990843085437075E-2</v>
      </c>
      <c r="E255" s="99">
        <v>3.2492943359552218E-4</v>
      </c>
      <c r="F255" s="99">
        <v>0</v>
      </c>
      <c r="G255" s="99">
        <v>0.04</v>
      </c>
      <c r="H255" s="99">
        <v>3.7417663718882443E-2</v>
      </c>
      <c r="I255" s="99">
        <v>2.5496231708073913E-2</v>
      </c>
      <c r="J255" s="99">
        <v>7.1214038276825598E-3</v>
      </c>
      <c r="K255" s="99">
        <v>5.7682820038231775E-3</v>
      </c>
      <c r="L255" s="146">
        <v>92.438280187714923</v>
      </c>
      <c r="M255" s="146">
        <v>120</v>
      </c>
      <c r="N255" s="146">
        <v>548</v>
      </c>
      <c r="O255" s="146">
        <v>9132</v>
      </c>
      <c r="P255" s="146">
        <v>100</v>
      </c>
      <c r="Q255" s="146">
        <v>25</v>
      </c>
      <c r="R255" s="99">
        <v>0.80358445490384833</v>
      </c>
      <c r="S255" s="99">
        <v>0.95739408233473111</v>
      </c>
      <c r="T255" s="99">
        <v>2.4664238331620021E-2</v>
      </c>
      <c r="U255" s="99">
        <v>0.73731995941291262</v>
      </c>
      <c r="W255" s="146">
        <v>5.6944339759182423</v>
      </c>
      <c r="X255" s="147">
        <v>26711.522180243952</v>
      </c>
      <c r="Y255" s="147">
        <v>5.8192109819262345</v>
      </c>
      <c r="Z255" s="147">
        <v>27968.339865351914</v>
      </c>
      <c r="AA255" s="147">
        <v>0.12477700600799224</v>
      </c>
      <c r="AB255" s="147">
        <v>1256.8176851079625</v>
      </c>
      <c r="AD255" s="161">
        <f t="shared" si="18"/>
        <v>314954.51637485059</v>
      </c>
      <c r="AE255" s="161">
        <f t="shared" si="23"/>
        <v>321184.31905022217</v>
      </c>
      <c r="AF255" s="161">
        <f t="shared" si="19"/>
        <v>6229.8026753715721</v>
      </c>
      <c r="AH255" s="163">
        <f t="shared" si="20"/>
        <v>0</v>
      </c>
      <c r="AI255" s="163">
        <f t="shared" si="21"/>
        <v>1</v>
      </c>
      <c r="AJ255" s="163">
        <f t="shared" si="22"/>
        <v>1</v>
      </c>
    </row>
    <row r="256" spans="1:36" x14ac:dyDescent="0.25">
      <c r="A256" s="46">
        <v>251</v>
      </c>
      <c r="C256" s="99">
        <v>4.4797875960329581E-3</v>
      </c>
      <c r="D256" s="99">
        <v>1.4129579618555432E-2</v>
      </c>
      <c r="E256" s="99">
        <v>4.2751046177369467E-4</v>
      </c>
      <c r="F256" s="99">
        <v>0</v>
      </c>
      <c r="G256" s="99">
        <v>0.04</v>
      </c>
      <c r="H256" s="99">
        <v>3.7417663718882443E-2</v>
      </c>
      <c r="I256" s="99">
        <v>2.5496231708073913E-2</v>
      </c>
      <c r="J256" s="99">
        <v>7.1214038276825598E-3</v>
      </c>
      <c r="K256" s="99">
        <v>5.7682820038231775E-3</v>
      </c>
      <c r="L256" s="146">
        <v>92.438280187714923</v>
      </c>
      <c r="M256" s="146">
        <v>120</v>
      </c>
      <c r="N256" s="146">
        <v>548</v>
      </c>
      <c r="O256" s="146">
        <v>9132</v>
      </c>
      <c r="P256" s="146">
        <v>100</v>
      </c>
      <c r="Q256" s="146">
        <v>25</v>
      </c>
      <c r="R256" s="99">
        <v>0.59283491742237526</v>
      </c>
      <c r="S256" s="99">
        <v>0.99998835874361003</v>
      </c>
      <c r="T256" s="99">
        <v>0.16782418098541832</v>
      </c>
      <c r="U256" s="99">
        <v>1.2297238547952065E-4</v>
      </c>
      <c r="W256" s="146">
        <v>4.0596967190558608</v>
      </c>
      <c r="X256" s="147">
        <v>24853.996543338068</v>
      </c>
      <c r="Y256" s="147">
        <v>4.1925785825068562</v>
      </c>
      <c r="Z256" s="147">
        <v>26280.180603235407</v>
      </c>
      <c r="AA256" s="147">
        <v>0.1328818634509954</v>
      </c>
      <c r="AB256" s="147">
        <v>1426.1840598973395</v>
      </c>
      <c r="AD256" s="161">
        <f t="shared" si="18"/>
        <v>218727.8066000136</v>
      </c>
      <c r="AE256" s="161">
        <f t="shared" si="23"/>
        <v>225274.53434717597</v>
      </c>
      <c r="AF256" s="161">
        <f t="shared" si="19"/>
        <v>6546.7277471623847</v>
      </c>
      <c r="AH256" s="163">
        <f t="shared" si="20"/>
        <v>0</v>
      </c>
      <c r="AI256" s="163">
        <f t="shared" si="21"/>
        <v>1</v>
      </c>
      <c r="AJ256" s="163">
        <f t="shared" si="22"/>
        <v>1</v>
      </c>
    </row>
    <row r="257" spans="1:36" x14ac:dyDescent="0.25">
      <c r="A257" s="46">
        <v>252</v>
      </c>
      <c r="C257" s="99">
        <v>2.7089938185083096E-3</v>
      </c>
      <c r="D257" s="99">
        <v>1.3534753933926114E-2</v>
      </c>
      <c r="E257" s="99">
        <v>1.2196017778469855E-5</v>
      </c>
      <c r="F257" s="99">
        <v>0</v>
      </c>
      <c r="G257" s="99">
        <v>0.04</v>
      </c>
      <c r="H257" s="99">
        <v>3.7417663718882443E-2</v>
      </c>
      <c r="I257" s="99">
        <v>2.5496231708073913E-2</v>
      </c>
      <c r="J257" s="99">
        <v>7.1214038276825598E-3</v>
      </c>
      <c r="K257" s="99">
        <v>5.7682820038231775E-3</v>
      </c>
      <c r="L257" s="146">
        <v>92.438280187714923</v>
      </c>
      <c r="M257" s="146">
        <v>120</v>
      </c>
      <c r="N257" s="146">
        <v>548</v>
      </c>
      <c r="O257" s="146">
        <v>9132</v>
      </c>
      <c r="P257" s="146">
        <v>100</v>
      </c>
      <c r="Q257" s="146">
        <v>25</v>
      </c>
      <c r="R257" s="99">
        <v>0.62283862628333952</v>
      </c>
      <c r="S257" s="99">
        <v>0.89770593232111939</v>
      </c>
      <c r="T257" s="99">
        <v>0.90700681507250946</v>
      </c>
      <c r="U257" s="99">
        <v>8.9916366826452675E-5</v>
      </c>
      <c r="W257" s="146">
        <v>4.7049673537643386</v>
      </c>
      <c r="X257" s="147">
        <v>27674.290087390178</v>
      </c>
      <c r="Y257" s="147">
        <v>4.8142760488089715</v>
      </c>
      <c r="Z257" s="147">
        <v>28998.645407718366</v>
      </c>
      <c r="AA257" s="147">
        <v>0.10930869504463292</v>
      </c>
      <c r="AB257" s="147">
        <v>1324.3553203281881</v>
      </c>
      <c r="AD257" s="161">
        <f t="shared" si="18"/>
        <v>254623.75113847014</v>
      </c>
      <c r="AE257" s="161">
        <f t="shared" si="23"/>
        <v>259857.91752081993</v>
      </c>
      <c r="AF257" s="161">
        <f t="shared" si="19"/>
        <v>5234.1663823497875</v>
      </c>
      <c r="AH257" s="163">
        <f t="shared" si="20"/>
        <v>0</v>
      </c>
      <c r="AI257" s="163">
        <f t="shared" si="21"/>
        <v>1</v>
      </c>
      <c r="AJ257" s="163">
        <f t="shared" si="22"/>
        <v>1</v>
      </c>
    </row>
    <row r="258" spans="1:36" x14ac:dyDescent="0.25">
      <c r="A258" s="46">
        <v>253</v>
      </c>
      <c r="C258" s="99">
        <v>1.4512892131489201E-3</v>
      </c>
      <c r="D258" s="99">
        <v>1.2274770055414663E-2</v>
      </c>
      <c r="E258" s="99">
        <v>1.17657410880323E-4</v>
      </c>
      <c r="F258" s="99">
        <v>0</v>
      </c>
      <c r="G258" s="99">
        <v>0.04</v>
      </c>
      <c r="H258" s="99">
        <v>3.7417663718882443E-2</v>
      </c>
      <c r="I258" s="99">
        <v>2.5496231708073913E-2</v>
      </c>
      <c r="J258" s="99">
        <v>7.1214038276825598E-3</v>
      </c>
      <c r="K258" s="99">
        <v>5.7682820038231775E-3</v>
      </c>
      <c r="L258" s="146">
        <v>92.438280187714923</v>
      </c>
      <c r="M258" s="146">
        <v>120</v>
      </c>
      <c r="N258" s="146">
        <v>548</v>
      </c>
      <c r="O258" s="146">
        <v>9132</v>
      </c>
      <c r="P258" s="146">
        <v>100</v>
      </c>
      <c r="Q258" s="146">
        <v>25</v>
      </c>
      <c r="R258" s="99">
        <v>0.79181930535761103</v>
      </c>
      <c r="S258" s="99">
        <v>0.21396354734118816</v>
      </c>
      <c r="T258" s="99">
        <v>0.70711514818309007</v>
      </c>
      <c r="U258" s="99">
        <v>0.99256700309896129</v>
      </c>
      <c r="W258" s="146">
        <v>5.594471126297794</v>
      </c>
      <c r="X258" s="147">
        <v>28899.502042646491</v>
      </c>
      <c r="Y258" s="147">
        <v>5.662711435202282</v>
      </c>
      <c r="Z258" s="147">
        <v>29984.752361845753</v>
      </c>
      <c r="AA258" s="147">
        <v>6.8240308904488067E-2</v>
      </c>
      <c r="AB258" s="147">
        <v>1085.2503191992619</v>
      </c>
      <c r="AD258" s="161">
        <f t="shared" si="18"/>
        <v>306768.7655352212</v>
      </c>
      <c r="AE258" s="161">
        <f t="shared" si="23"/>
        <v>309777.93375029118</v>
      </c>
      <c r="AF258" s="161">
        <f t="shared" si="19"/>
        <v>3009.1682150700221</v>
      </c>
      <c r="AH258" s="163">
        <f t="shared" si="20"/>
        <v>0</v>
      </c>
      <c r="AI258" s="163">
        <f t="shared" si="21"/>
        <v>1</v>
      </c>
      <c r="AJ258" s="163">
        <f t="shared" si="22"/>
        <v>1</v>
      </c>
    </row>
    <row r="259" spans="1:36" x14ac:dyDescent="0.25">
      <c r="A259" s="46">
        <v>254</v>
      </c>
      <c r="C259" s="99">
        <v>4.0294599517953777E-3</v>
      </c>
      <c r="D259" s="99">
        <v>1.2739323647684708E-2</v>
      </c>
      <c r="E259" s="99">
        <v>1.7213896568257657E-5</v>
      </c>
      <c r="F259" s="99">
        <v>0</v>
      </c>
      <c r="G259" s="99">
        <v>0.04</v>
      </c>
      <c r="H259" s="99">
        <v>3.7417663718882443E-2</v>
      </c>
      <c r="I259" s="99">
        <v>2.5496231708073913E-2</v>
      </c>
      <c r="J259" s="99">
        <v>7.1214038276825598E-3</v>
      </c>
      <c r="K259" s="99">
        <v>5.7682820038231775E-3</v>
      </c>
      <c r="L259" s="146">
        <v>92.438280187714923</v>
      </c>
      <c r="M259" s="146">
        <v>120</v>
      </c>
      <c r="N259" s="146">
        <v>548</v>
      </c>
      <c r="O259" s="146">
        <v>9132</v>
      </c>
      <c r="P259" s="146">
        <v>100</v>
      </c>
      <c r="Q259" s="146">
        <v>25</v>
      </c>
      <c r="R259" s="99">
        <v>0.74138570574724161</v>
      </c>
      <c r="S259" s="99">
        <v>0.94151570134882379</v>
      </c>
      <c r="T259" s="99">
        <v>1.54604290556126E-3</v>
      </c>
      <c r="U259" s="99">
        <v>0.3758280891169129</v>
      </c>
      <c r="W259" s="146">
        <v>5.1856188821404885</v>
      </c>
      <c r="X259" s="147">
        <v>26244.938217822211</v>
      </c>
      <c r="Y259" s="147">
        <v>5.3580384949404651</v>
      </c>
      <c r="Z259" s="147">
        <v>27744.184571378835</v>
      </c>
      <c r="AA259" s="147">
        <v>0.17241961279997664</v>
      </c>
      <c r="AB259" s="147">
        <v>1499.2463535566239</v>
      </c>
      <c r="AD259" s="161">
        <f t="shared" si="18"/>
        <v>284892.19471060706</v>
      </c>
      <c r="AE259" s="161">
        <f t="shared" si="23"/>
        <v>293738.12512504903</v>
      </c>
      <c r="AF259" s="161">
        <f t="shared" si="19"/>
        <v>8845.9304144419748</v>
      </c>
      <c r="AH259" s="163">
        <f t="shared" si="20"/>
        <v>0</v>
      </c>
      <c r="AI259" s="163">
        <f t="shared" si="21"/>
        <v>1</v>
      </c>
      <c r="AJ259" s="163">
        <f t="shared" si="22"/>
        <v>1</v>
      </c>
    </row>
    <row r="260" spans="1:36" x14ac:dyDescent="0.25">
      <c r="A260" s="46">
        <v>255</v>
      </c>
      <c r="C260" s="99">
        <v>2.7781751646314135E-3</v>
      </c>
      <c r="D260" s="99">
        <v>1.0356217978395182E-2</v>
      </c>
      <c r="E260" s="99">
        <v>7.5420020274151586E-5</v>
      </c>
      <c r="F260" s="99">
        <v>0</v>
      </c>
      <c r="G260" s="99">
        <v>0.04</v>
      </c>
      <c r="H260" s="99">
        <v>3.7417663718882443E-2</v>
      </c>
      <c r="I260" s="99">
        <v>2.5496231708073913E-2</v>
      </c>
      <c r="J260" s="99">
        <v>7.1214038276825598E-3</v>
      </c>
      <c r="K260" s="99">
        <v>5.7682820038231775E-3</v>
      </c>
      <c r="L260" s="146">
        <v>92.438280187714923</v>
      </c>
      <c r="M260" s="146">
        <v>120</v>
      </c>
      <c r="N260" s="146">
        <v>548</v>
      </c>
      <c r="O260" s="146">
        <v>9132</v>
      </c>
      <c r="P260" s="146">
        <v>100</v>
      </c>
      <c r="Q260" s="146">
        <v>25</v>
      </c>
      <c r="R260" s="99">
        <v>0.37637536936154398</v>
      </c>
      <c r="S260" s="99">
        <v>2.3100513890986309E-2</v>
      </c>
      <c r="T260" s="99">
        <v>0.38574106218666659</v>
      </c>
      <c r="U260" s="99">
        <v>2.5074516654394419E-4</v>
      </c>
      <c r="W260" s="146">
        <v>2.4507877187152736</v>
      </c>
      <c r="X260" s="147">
        <v>27463.333995825182</v>
      </c>
      <c r="Y260" s="147">
        <v>2.5085203902294437</v>
      </c>
      <c r="Z260" s="147">
        <v>28779.372575939327</v>
      </c>
      <c r="AA260" s="147">
        <v>5.7732671514170164E-2</v>
      </c>
      <c r="AB260" s="147">
        <v>1316.0385801141456</v>
      </c>
      <c r="AD260" s="161">
        <f t="shared" si="18"/>
        <v>119583.92912709125</v>
      </c>
      <c r="AE260" s="161">
        <f t="shared" si="23"/>
        <v>121731.8508378273</v>
      </c>
      <c r="AF260" s="161">
        <f t="shared" si="19"/>
        <v>2147.9217107360641</v>
      </c>
      <c r="AH260" s="163">
        <f t="shared" si="20"/>
        <v>0</v>
      </c>
      <c r="AI260" s="163">
        <f t="shared" si="21"/>
        <v>1</v>
      </c>
      <c r="AJ260" s="163">
        <f t="shared" si="22"/>
        <v>1</v>
      </c>
    </row>
    <row r="261" spans="1:36" x14ac:dyDescent="0.25">
      <c r="A261" s="46">
        <v>256</v>
      </c>
      <c r="C261" s="99">
        <v>3.0178270564714671E-3</v>
      </c>
      <c r="D261" s="99">
        <v>1.2336985882303919E-2</v>
      </c>
      <c r="E261" s="99">
        <v>1.4430197752524077E-4</v>
      </c>
      <c r="F261" s="99">
        <v>0</v>
      </c>
      <c r="G261" s="99">
        <v>0.04</v>
      </c>
      <c r="H261" s="99">
        <v>3.7417663718882443E-2</v>
      </c>
      <c r="I261" s="99">
        <v>2.5496231708073913E-2</v>
      </c>
      <c r="J261" s="99">
        <v>7.1214038276825598E-3</v>
      </c>
      <c r="K261" s="99">
        <v>5.7682820038231775E-3</v>
      </c>
      <c r="L261" s="146">
        <v>92.438280187714923</v>
      </c>
      <c r="M261" s="146">
        <v>120</v>
      </c>
      <c r="N261" s="146">
        <v>548</v>
      </c>
      <c r="O261" s="146">
        <v>9132</v>
      </c>
      <c r="P261" s="146">
        <v>100</v>
      </c>
      <c r="Q261" s="146">
        <v>25</v>
      </c>
      <c r="R261" s="99">
        <v>0.67429271452910489</v>
      </c>
      <c r="S261" s="99">
        <v>0.98787555595007148</v>
      </c>
      <c r="T261" s="99">
        <v>0.35122156671138555</v>
      </c>
      <c r="U261" s="99">
        <v>0.74704628540022799</v>
      </c>
      <c r="W261" s="146">
        <v>4.9721510249851075</v>
      </c>
      <c r="X261" s="147">
        <v>27011.211304810044</v>
      </c>
      <c r="Y261" s="147">
        <v>5.0937017030896037</v>
      </c>
      <c r="Z261" s="147">
        <v>28339.72802463944</v>
      </c>
      <c r="AA261" s="147">
        <v>0.12155067810449616</v>
      </c>
      <c r="AB261" s="147">
        <v>1328.5167198293966</v>
      </c>
      <c r="AD261" s="161">
        <f t="shared" si="18"/>
        <v>271317.85019429645</v>
      </c>
      <c r="AE261" s="161">
        <f t="shared" si="23"/>
        <v>277282.3741607368</v>
      </c>
      <c r="AF261" s="161">
        <f t="shared" si="19"/>
        <v>5964.5239664403725</v>
      </c>
      <c r="AH261" s="163">
        <f t="shared" si="20"/>
        <v>0</v>
      </c>
      <c r="AI261" s="163">
        <f t="shared" si="21"/>
        <v>1</v>
      </c>
      <c r="AJ261" s="163">
        <f t="shared" si="22"/>
        <v>1</v>
      </c>
    </row>
    <row r="262" spans="1:36" x14ac:dyDescent="0.25">
      <c r="A262" s="46">
        <v>257</v>
      </c>
      <c r="C262" s="99">
        <v>1.3943916948357402E-3</v>
      </c>
      <c r="D262" s="99">
        <v>1.3739695834657173E-2</v>
      </c>
      <c r="E262" s="99">
        <v>2.905572471395558E-6</v>
      </c>
      <c r="F262" s="99">
        <v>0</v>
      </c>
      <c r="G262" s="99">
        <v>0.04</v>
      </c>
      <c r="H262" s="99">
        <v>3.7417663718882443E-2</v>
      </c>
      <c r="I262" s="99">
        <v>2.5496231708073913E-2</v>
      </c>
      <c r="J262" s="99">
        <v>7.1214038276825598E-3</v>
      </c>
      <c r="K262" s="99">
        <v>5.7682820038231775E-3</v>
      </c>
      <c r="L262" s="146">
        <v>92.438280187714923</v>
      </c>
      <c r="M262" s="146">
        <v>120</v>
      </c>
      <c r="N262" s="146">
        <v>548</v>
      </c>
      <c r="O262" s="146">
        <v>9132</v>
      </c>
      <c r="P262" s="146">
        <v>100</v>
      </c>
      <c r="Q262" s="146">
        <v>25</v>
      </c>
      <c r="R262" s="99">
        <v>0.75364701638872855</v>
      </c>
      <c r="S262" s="99">
        <v>0.97706386736675399</v>
      </c>
      <c r="T262" s="99">
        <v>5.7727800144661889E-2</v>
      </c>
      <c r="U262" s="99">
        <v>8.2491906843961387E-3</v>
      </c>
      <c r="W262" s="146">
        <v>5.9558715663151647</v>
      </c>
      <c r="X262" s="147">
        <v>29265.260161231508</v>
      </c>
      <c r="Y262" s="147">
        <v>6.0304442332594599</v>
      </c>
      <c r="Z262" s="147">
        <v>30374.825878249078</v>
      </c>
      <c r="AA262" s="147">
        <v>7.4572666944295207E-2</v>
      </c>
      <c r="AB262" s="147">
        <v>1109.5657170175691</v>
      </c>
      <c r="AD262" s="161">
        <f t="shared" ref="AD262:AD325" si="24">W262*cRatio-X262</f>
        <v>328087.0338176784</v>
      </c>
      <c r="AE262" s="161">
        <f t="shared" si="23"/>
        <v>331451.82811731851</v>
      </c>
      <c r="AF262" s="161">
        <f t="shared" si="19"/>
        <v>3364.7942996401434</v>
      </c>
      <c r="AH262" s="163">
        <f t="shared" si="20"/>
        <v>0</v>
      </c>
      <c r="AI262" s="163">
        <f t="shared" si="21"/>
        <v>1</v>
      </c>
      <c r="AJ262" s="163">
        <f t="shared" si="22"/>
        <v>1</v>
      </c>
    </row>
    <row r="263" spans="1:36" x14ac:dyDescent="0.25">
      <c r="A263" s="46">
        <v>258</v>
      </c>
      <c r="C263" s="99">
        <v>5.7756197699445622E-3</v>
      </c>
      <c r="D263" s="99">
        <v>1.0861592065644377E-2</v>
      </c>
      <c r="E263" s="99">
        <v>6.6863706908534788E-5</v>
      </c>
      <c r="F263" s="99">
        <v>0</v>
      </c>
      <c r="G263" s="99">
        <v>0.04</v>
      </c>
      <c r="H263" s="99">
        <v>3.7417663718882443E-2</v>
      </c>
      <c r="I263" s="99">
        <v>2.5496231708073913E-2</v>
      </c>
      <c r="J263" s="99">
        <v>7.1214038276825598E-3</v>
      </c>
      <c r="K263" s="99">
        <v>5.7682820038231775E-3</v>
      </c>
      <c r="L263" s="146">
        <v>92.438280187714923</v>
      </c>
      <c r="M263" s="146">
        <v>120</v>
      </c>
      <c r="N263" s="146">
        <v>548</v>
      </c>
      <c r="O263" s="146">
        <v>9132</v>
      </c>
      <c r="P263" s="146">
        <v>100</v>
      </c>
      <c r="Q263" s="146">
        <v>25</v>
      </c>
      <c r="R263" s="99">
        <v>0.712972635287762</v>
      </c>
      <c r="S263" s="99">
        <v>0.92402927623893705</v>
      </c>
      <c r="T263" s="99">
        <v>0.39416401741583706</v>
      </c>
      <c r="U263" s="99">
        <v>0.46721691556300049</v>
      </c>
      <c r="W263" s="146">
        <v>4.6347613693225442</v>
      </c>
      <c r="X263" s="147">
        <v>24465.87058072881</v>
      </c>
      <c r="Y263" s="147">
        <v>4.8428067949377507</v>
      </c>
      <c r="Z263" s="147">
        <v>26131.307298353473</v>
      </c>
      <c r="AA263" s="147">
        <v>0.20804542561520645</v>
      </c>
      <c r="AB263" s="147">
        <v>1665.4367176246633</v>
      </c>
      <c r="AD263" s="161">
        <f t="shared" si="24"/>
        <v>253619.81157862383</v>
      </c>
      <c r="AE263" s="161">
        <f t="shared" si="23"/>
        <v>264437.10039791156</v>
      </c>
      <c r="AF263" s="161">
        <f t="shared" ref="AF263:AF326" si="25">AA263*cRatio-AB263</f>
        <v>10817.288819287724</v>
      </c>
      <c r="AH263" s="163">
        <f t="shared" ref="AH263:AH326" si="26">IF(MAX(AD263:AE263)=AD263,1,0)</f>
        <v>0</v>
      </c>
      <c r="AI263" s="163">
        <f t="shared" ref="AI263:AI326" si="27">IF(MAX(AD263:AE263)=AE263,1,0)</f>
        <v>1</v>
      </c>
      <c r="AJ263" s="163">
        <f t="shared" ref="AJ263:AJ326" si="28">IF(AF263&gt;0,1,0)</f>
        <v>1</v>
      </c>
    </row>
    <row r="264" spans="1:36" x14ac:dyDescent="0.25">
      <c r="A264" s="46">
        <v>259</v>
      </c>
      <c r="C264" s="99">
        <v>3.6787417618131535E-3</v>
      </c>
      <c r="D264" s="99">
        <v>1.1251444108450867E-2</v>
      </c>
      <c r="E264" s="99">
        <v>8.7211485712028904E-7</v>
      </c>
      <c r="F264" s="99">
        <v>0</v>
      </c>
      <c r="G264" s="99">
        <v>0.04</v>
      </c>
      <c r="H264" s="99">
        <v>3.7417663718882443E-2</v>
      </c>
      <c r="I264" s="99">
        <v>2.5496231708073913E-2</v>
      </c>
      <c r="J264" s="99">
        <v>7.1214038276825598E-3</v>
      </c>
      <c r="K264" s="99">
        <v>5.7682820038231775E-3</v>
      </c>
      <c r="L264" s="146">
        <v>92.438280187714923</v>
      </c>
      <c r="M264" s="146">
        <v>120</v>
      </c>
      <c r="N264" s="146">
        <v>548</v>
      </c>
      <c r="O264" s="146">
        <v>9132</v>
      </c>
      <c r="P264" s="146">
        <v>100</v>
      </c>
      <c r="Q264" s="146">
        <v>25</v>
      </c>
      <c r="R264" s="99">
        <v>0.68628744233628813</v>
      </c>
      <c r="S264" s="99">
        <v>0.88923877835144194</v>
      </c>
      <c r="T264" s="99">
        <v>3.2391941901086393E-2</v>
      </c>
      <c r="U264" s="99">
        <v>0.30229898324294224</v>
      </c>
      <c r="W264" s="146">
        <v>4.896102407548625</v>
      </c>
      <c r="X264" s="147">
        <v>26661.072074223506</v>
      </c>
      <c r="Y264" s="147">
        <v>5.046971953366536</v>
      </c>
      <c r="Z264" s="147">
        <v>28123.012156806006</v>
      </c>
      <c r="AA264" s="147">
        <v>0.15086954581791101</v>
      </c>
      <c r="AB264" s="147">
        <v>1461.9400825824996</v>
      </c>
      <c r="AD264" s="161">
        <f t="shared" si="24"/>
        <v>267105.07237869402</v>
      </c>
      <c r="AE264" s="161">
        <f t="shared" si="23"/>
        <v>274695.30504518613</v>
      </c>
      <c r="AF264" s="161">
        <f t="shared" si="25"/>
        <v>7590.2326664921602</v>
      </c>
      <c r="AH264" s="163">
        <f t="shared" si="26"/>
        <v>0</v>
      </c>
      <c r="AI264" s="163">
        <f t="shared" si="27"/>
        <v>1</v>
      </c>
      <c r="AJ264" s="163">
        <f t="shared" si="28"/>
        <v>1</v>
      </c>
    </row>
    <row r="265" spans="1:36" x14ac:dyDescent="0.25">
      <c r="A265" s="46">
        <v>260</v>
      </c>
      <c r="C265" s="99">
        <v>1.1539955291994238E-3</v>
      </c>
      <c r="D265" s="99">
        <v>1.3369772933268576E-2</v>
      </c>
      <c r="E265" s="99">
        <v>1.1226430919867234E-5</v>
      </c>
      <c r="F265" s="99">
        <v>0</v>
      </c>
      <c r="G265" s="99">
        <v>0.04</v>
      </c>
      <c r="H265" s="99">
        <v>3.7417663718882443E-2</v>
      </c>
      <c r="I265" s="99">
        <v>2.5496231708073913E-2</v>
      </c>
      <c r="J265" s="99">
        <v>7.1214038276825598E-3</v>
      </c>
      <c r="K265" s="99">
        <v>5.7682820038231775E-3</v>
      </c>
      <c r="L265" s="146">
        <v>92.438280187714923</v>
      </c>
      <c r="M265" s="146">
        <v>120</v>
      </c>
      <c r="N265" s="146">
        <v>548</v>
      </c>
      <c r="O265" s="146">
        <v>9132</v>
      </c>
      <c r="P265" s="146">
        <v>100</v>
      </c>
      <c r="Q265" s="146">
        <v>25</v>
      </c>
      <c r="R265" s="99">
        <v>0.8082092162648189</v>
      </c>
      <c r="S265" s="99">
        <v>0.90088609153226851</v>
      </c>
      <c r="T265" s="99">
        <v>0.71269826407116854</v>
      </c>
      <c r="U265" s="99">
        <v>4.7024114261020706E-7</v>
      </c>
      <c r="W265" s="146">
        <v>6.3556505798141618</v>
      </c>
      <c r="X265" s="147">
        <v>29550.783988631592</v>
      </c>
      <c r="Y265" s="147">
        <v>6.4217804255946325</v>
      </c>
      <c r="Z265" s="147">
        <v>30612.790323308633</v>
      </c>
      <c r="AA265" s="147">
        <v>6.6129845780470653E-2</v>
      </c>
      <c r="AB265" s="147">
        <v>1062.0063346770403</v>
      </c>
      <c r="AD265" s="161">
        <f t="shared" si="24"/>
        <v>351788.25080021808</v>
      </c>
      <c r="AE265" s="161">
        <f t="shared" si="23"/>
        <v>354694.03521236934</v>
      </c>
      <c r="AF265" s="161">
        <f t="shared" si="25"/>
        <v>2905.7844121511989</v>
      </c>
      <c r="AH265" s="163">
        <f t="shared" si="26"/>
        <v>0</v>
      </c>
      <c r="AI265" s="163">
        <f t="shared" si="27"/>
        <v>1</v>
      </c>
      <c r="AJ265" s="163">
        <f t="shared" si="28"/>
        <v>1</v>
      </c>
    </row>
    <row r="266" spans="1:36" x14ac:dyDescent="0.25">
      <c r="A266" s="46">
        <v>261</v>
      </c>
      <c r="C266" s="99">
        <v>3.8961267640672537E-3</v>
      </c>
      <c r="D266" s="99">
        <v>1.2094177899231839E-2</v>
      </c>
      <c r="E266" s="99">
        <v>1.7176329070623443E-6</v>
      </c>
      <c r="F266" s="99">
        <v>0</v>
      </c>
      <c r="G266" s="99">
        <v>0.04</v>
      </c>
      <c r="H266" s="99">
        <v>3.7417663718882443E-2</v>
      </c>
      <c r="I266" s="99">
        <v>2.5496231708073913E-2</v>
      </c>
      <c r="J266" s="99">
        <v>7.1214038276825598E-3</v>
      </c>
      <c r="K266" s="99">
        <v>5.7682820038231775E-3</v>
      </c>
      <c r="L266" s="146">
        <v>92.438280187714923</v>
      </c>
      <c r="M266" s="146">
        <v>120</v>
      </c>
      <c r="N266" s="146">
        <v>548</v>
      </c>
      <c r="O266" s="146">
        <v>9132</v>
      </c>
      <c r="P266" s="146">
        <v>100</v>
      </c>
      <c r="Q266" s="146">
        <v>25</v>
      </c>
      <c r="R266" s="99">
        <v>0.55612047768528106</v>
      </c>
      <c r="S266" s="99">
        <v>0.99766871928128198</v>
      </c>
      <c r="T266" s="99">
        <v>0.24023592038362274</v>
      </c>
      <c r="U266" s="99">
        <v>1.6465119406845446E-6</v>
      </c>
      <c r="W266" s="146">
        <v>4.1152257877119389</v>
      </c>
      <c r="X266" s="147">
        <v>26424.803475383338</v>
      </c>
      <c r="Y266" s="147">
        <v>4.2481529730818366</v>
      </c>
      <c r="Z266" s="147">
        <v>27913.135223455953</v>
      </c>
      <c r="AA266" s="147">
        <v>0.13292718536989767</v>
      </c>
      <c r="AB266" s="147">
        <v>1488.3317480726146</v>
      </c>
      <c r="AD266" s="161">
        <f t="shared" si="24"/>
        <v>220488.74378733299</v>
      </c>
      <c r="AE266" s="161">
        <f t="shared" ref="AE266:AE329" si="29">Y266*cRatio-Z266</f>
        <v>226976.04316145423</v>
      </c>
      <c r="AF266" s="161">
        <f t="shared" si="25"/>
        <v>6487.2993741212458</v>
      </c>
      <c r="AH266" s="163">
        <f t="shared" si="26"/>
        <v>0</v>
      </c>
      <c r="AI266" s="163">
        <f t="shared" si="27"/>
        <v>1</v>
      </c>
      <c r="AJ266" s="163">
        <f t="shared" si="28"/>
        <v>1</v>
      </c>
    </row>
    <row r="267" spans="1:36" x14ac:dyDescent="0.25">
      <c r="A267" s="46">
        <v>262</v>
      </c>
      <c r="C267" s="99">
        <v>3.3459177494813419E-3</v>
      </c>
      <c r="D267" s="99">
        <v>8.8747278513362522E-3</v>
      </c>
      <c r="E267" s="99">
        <v>2.5796707713499067E-4</v>
      </c>
      <c r="F267" s="99">
        <v>0</v>
      </c>
      <c r="G267" s="99">
        <v>0.04</v>
      </c>
      <c r="H267" s="99">
        <v>3.7417663718882443E-2</v>
      </c>
      <c r="I267" s="99">
        <v>2.5496231708073913E-2</v>
      </c>
      <c r="J267" s="99">
        <v>7.1214038276825598E-3</v>
      </c>
      <c r="K267" s="99">
        <v>5.7682820038231775E-3</v>
      </c>
      <c r="L267" s="146">
        <v>92.438280187714923</v>
      </c>
      <c r="M267" s="146">
        <v>120</v>
      </c>
      <c r="N267" s="146">
        <v>548</v>
      </c>
      <c r="O267" s="146">
        <v>9132</v>
      </c>
      <c r="P267" s="146">
        <v>100</v>
      </c>
      <c r="Q267" s="146">
        <v>25</v>
      </c>
      <c r="R267" s="99">
        <v>0.5718203857700791</v>
      </c>
      <c r="S267" s="99">
        <v>0.55052685025576042</v>
      </c>
      <c r="T267" s="99">
        <v>3.0866752056588634E-2</v>
      </c>
      <c r="U267" s="99">
        <v>4.4053335597340447E-2</v>
      </c>
      <c r="W267" s="146">
        <v>3.9063221478476722</v>
      </c>
      <c r="X267" s="147">
        <v>26413.387461000471</v>
      </c>
      <c r="Y267" s="147">
        <v>4.0081652434769097</v>
      </c>
      <c r="Z267" s="147">
        <v>27753.760703240521</v>
      </c>
      <c r="AA267" s="147">
        <v>0.10184309562923755</v>
      </c>
      <c r="AB267" s="147">
        <v>1340.3732422400499</v>
      </c>
      <c r="AD267" s="161">
        <f t="shared" si="24"/>
        <v>207965.94140985986</v>
      </c>
      <c r="AE267" s="161">
        <f t="shared" si="29"/>
        <v>212736.15390537406</v>
      </c>
      <c r="AF267" s="161">
        <f t="shared" si="25"/>
        <v>4770.2124955142026</v>
      </c>
      <c r="AH267" s="163">
        <f t="shared" si="26"/>
        <v>0</v>
      </c>
      <c r="AI267" s="163">
        <f t="shared" si="27"/>
        <v>1</v>
      </c>
      <c r="AJ267" s="163">
        <f t="shared" si="28"/>
        <v>1</v>
      </c>
    </row>
    <row r="268" spans="1:36" x14ac:dyDescent="0.25">
      <c r="A268" s="46">
        <v>263</v>
      </c>
      <c r="C268" s="99">
        <v>1.7624545509630641E-3</v>
      </c>
      <c r="D268" s="99">
        <v>1.3070186135754835E-2</v>
      </c>
      <c r="E268" s="99">
        <v>1.2398717509853885E-4</v>
      </c>
      <c r="F268" s="99">
        <v>0</v>
      </c>
      <c r="G268" s="99">
        <v>0.04</v>
      </c>
      <c r="H268" s="99">
        <v>3.7417663718882443E-2</v>
      </c>
      <c r="I268" s="99">
        <v>2.5496231708073913E-2</v>
      </c>
      <c r="J268" s="99">
        <v>7.1214038276825598E-3</v>
      </c>
      <c r="K268" s="99">
        <v>5.7682820038231775E-3</v>
      </c>
      <c r="L268" s="146">
        <v>92.438280187714923</v>
      </c>
      <c r="M268" s="146">
        <v>120</v>
      </c>
      <c r="N268" s="146">
        <v>548</v>
      </c>
      <c r="O268" s="146">
        <v>9132</v>
      </c>
      <c r="P268" s="146">
        <v>100</v>
      </c>
      <c r="Q268" s="146">
        <v>25</v>
      </c>
      <c r="R268" s="99">
        <v>0.76462493807143928</v>
      </c>
      <c r="S268" s="99">
        <v>8.6563516615555877E-2</v>
      </c>
      <c r="T268" s="99">
        <v>0.76000295883362057</v>
      </c>
      <c r="U268" s="99">
        <v>0.2498978907355307</v>
      </c>
      <c r="W268" s="146">
        <v>5.2197950977577117</v>
      </c>
      <c r="X268" s="147">
        <v>28496.065584061656</v>
      </c>
      <c r="Y268" s="147">
        <v>5.2971649816355919</v>
      </c>
      <c r="Z268" s="147">
        <v>29634.322777848338</v>
      </c>
      <c r="AA268" s="147">
        <v>7.7369883877880241E-2</v>
      </c>
      <c r="AB268" s="147">
        <v>1138.2571937866815</v>
      </c>
      <c r="AD268" s="161">
        <f t="shared" si="24"/>
        <v>284691.64028140105</v>
      </c>
      <c r="AE268" s="161">
        <f t="shared" si="29"/>
        <v>288195.57612028718</v>
      </c>
      <c r="AF268" s="161">
        <f t="shared" si="25"/>
        <v>3503.9358388861328</v>
      </c>
      <c r="AH268" s="163">
        <f t="shared" si="26"/>
        <v>0</v>
      </c>
      <c r="AI268" s="163">
        <f t="shared" si="27"/>
        <v>1</v>
      </c>
      <c r="AJ268" s="163">
        <f t="shared" si="28"/>
        <v>1</v>
      </c>
    </row>
    <row r="269" spans="1:36" x14ac:dyDescent="0.25">
      <c r="A269" s="46">
        <v>264</v>
      </c>
      <c r="C269" s="99">
        <v>1.6606787504710497E-3</v>
      </c>
      <c r="D269" s="99">
        <v>1.6579264158751217E-2</v>
      </c>
      <c r="E269" s="99">
        <v>8.1584991512562155E-5</v>
      </c>
      <c r="F269" s="99">
        <v>0</v>
      </c>
      <c r="G269" s="99">
        <v>0.04</v>
      </c>
      <c r="H269" s="99">
        <v>3.7417663718882443E-2</v>
      </c>
      <c r="I269" s="99">
        <v>2.5496231708073913E-2</v>
      </c>
      <c r="J269" s="99">
        <v>7.1214038276825598E-3</v>
      </c>
      <c r="K269" s="99">
        <v>5.7682820038231775E-3</v>
      </c>
      <c r="L269" s="146">
        <v>92.438280187714923</v>
      </c>
      <c r="M269" s="146">
        <v>120</v>
      </c>
      <c r="N269" s="146">
        <v>548</v>
      </c>
      <c r="O269" s="146">
        <v>9132</v>
      </c>
      <c r="P269" s="146">
        <v>100</v>
      </c>
      <c r="Q269" s="146">
        <v>25</v>
      </c>
      <c r="R269" s="99">
        <v>0.66671589268522624</v>
      </c>
      <c r="S269" s="99">
        <v>0.80554188039504182</v>
      </c>
      <c r="T269" s="99">
        <v>5.3443398715559705E-2</v>
      </c>
      <c r="U269" s="99">
        <v>5.1854261037949129E-2</v>
      </c>
      <c r="W269" s="146">
        <v>5.1136697788531125</v>
      </c>
      <c r="X269" s="147">
        <v>28699.686396053836</v>
      </c>
      <c r="Y269" s="147">
        <v>5.1856454019574461</v>
      </c>
      <c r="Z269" s="147">
        <v>29832.077239089671</v>
      </c>
      <c r="AA269" s="147">
        <v>7.1975623104333586E-2</v>
      </c>
      <c r="AB269" s="147">
        <v>1132.3908430358351</v>
      </c>
      <c r="AD269" s="161">
        <f t="shared" si="24"/>
        <v>278120.50033513294</v>
      </c>
      <c r="AE269" s="161">
        <f t="shared" si="29"/>
        <v>281306.6468783571</v>
      </c>
      <c r="AF269" s="161">
        <f t="shared" si="25"/>
        <v>3186.1465432241803</v>
      </c>
      <c r="AH269" s="163">
        <f t="shared" si="26"/>
        <v>0</v>
      </c>
      <c r="AI269" s="163">
        <f t="shared" si="27"/>
        <v>1</v>
      </c>
      <c r="AJ269" s="163">
        <f t="shared" si="28"/>
        <v>1</v>
      </c>
    </row>
    <row r="270" spans="1:36" x14ac:dyDescent="0.25">
      <c r="A270" s="46">
        <v>265</v>
      </c>
      <c r="C270" s="99">
        <v>1.0038047861543956E-3</v>
      </c>
      <c r="D270" s="99">
        <v>1.1770143567916724E-2</v>
      </c>
      <c r="E270" s="99">
        <v>2.7690978326131794E-5</v>
      </c>
      <c r="F270" s="99">
        <v>0</v>
      </c>
      <c r="G270" s="99">
        <v>0.04</v>
      </c>
      <c r="H270" s="99">
        <v>3.7417663718882443E-2</v>
      </c>
      <c r="I270" s="99">
        <v>2.5496231708073913E-2</v>
      </c>
      <c r="J270" s="99">
        <v>7.1214038276825598E-3</v>
      </c>
      <c r="K270" s="99">
        <v>5.7682820038231775E-3</v>
      </c>
      <c r="L270" s="146">
        <v>92.438280187714923</v>
      </c>
      <c r="M270" s="146">
        <v>120</v>
      </c>
      <c r="N270" s="146">
        <v>548</v>
      </c>
      <c r="O270" s="146">
        <v>9132</v>
      </c>
      <c r="P270" s="146">
        <v>100</v>
      </c>
      <c r="Q270" s="146">
        <v>25</v>
      </c>
      <c r="R270" s="99">
        <v>0.6477694113508381</v>
      </c>
      <c r="S270" s="99">
        <v>0.99952595105845998</v>
      </c>
      <c r="T270" s="99">
        <v>9.381385355630277E-2</v>
      </c>
      <c r="U270" s="99">
        <v>0.18953078756297281</v>
      </c>
      <c r="W270" s="146">
        <v>5.3331272432572021</v>
      </c>
      <c r="X270" s="147">
        <v>29713.607921611969</v>
      </c>
      <c r="Y270" s="147">
        <v>5.3803031603902749</v>
      </c>
      <c r="Z270" s="147">
        <v>30741.891513550174</v>
      </c>
      <c r="AA270" s="147">
        <v>4.7175917133072787E-2</v>
      </c>
      <c r="AB270" s="147">
        <v>1028.2835919382051</v>
      </c>
      <c r="AD270" s="161">
        <f t="shared" si="24"/>
        <v>290274.02667382016</v>
      </c>
      <c r="AE270" s="161">
        <f t="shared" si="29"/>
        <v>292076.29810986633</v>
      </c>
      <c r="AF270" s="161">
        <f t="shared" si="25"/>
        <v>1802.2714360461623</v>
      </c>
      <c r="AH270" s="163">
        <f t="shared" si="26"/>
        <v>0</v>
      </c>
      <c r="AI270" s="163">
        <f t="shared" si="27"/>
        <v>1</v>
      </c>
      <c r="AJ270" s="163">
        <f t="shared" si="28"/>
        <v>1</v>
      </c>
    </row>
    <row r="271" spans="1:36" x14ac:dyDescent="0.25">
      <c r="A271" s="46">
        <v>266</v>
      </c>
      <c r="C271" s="99">
        <v>3.8285509900278791E-3</v>
      </c>
      <c r="D271" s="99">
        <v>1.0615978840872497E-2</v>
      </c>
      <c r="E271" s="99">
        <v>3.2445338068018145E-5</v>
      </c>
      <c r="F271" s="99">
        <v>0</v>
      </c>
      <c r="G271" s="99">
        <v>0.04</v>
      </c>
      <c r="H271" s="99">
        <v>3.7417663718882443E-2</v>
      </c>
      <c r="I271" s="99">
        <v>2.5496231708073913E-2</v>
      </c>
      <c r="J271" s="99">
        <v>7.1214038276825598E-3</v>
      </c>
      <c r="K271" s="99">
        <v>5.7682820038231775E-3</v>
      </c>
      <c r="L271" s="146">
        <v>92.438280187714923</v>
      </c>
      <c r="M271" s="146">
        <v>120</v>
      </c>
      <c r="N271" s="146">
        <v>548</v>
      </c>
      <c r="O271" s="146">
        <v>9132</v>
      </c>
      <c r="P271" s="146">
        <v>100</v>
      </c>
      <c r="Q271" s="146">
        <v>25</v>
      </c>
      <c r="R271" s="99">
        <v>0.77118807517928822</v>
      </c>
      <c r="S271" s="99">
        <v>0.58866585122490056</v>
      </c>
      <c r="T271" s="99">
        <v>0.55878491621534332</v>
      </c>
      <c r="U271" s="99">
        <v>0.76412362118198296</v>
      </c>
      <c r="W271" s="146">
        <v>5.1876783043371306</v>
      </c>
      <c r="X271" s="147">
        <v>26432.70357143641</v>
      </c>
      <c r="Y271" s="147">
        <v>5.3524881046461541</v>
      </c>
      <c r="Z271" s="147">
        <v>27903.697473602439</v>
      </c>
      <c r="AA271" s="147">
        <v>0.16480980030902348</v>
      </c>
      <c r="AB271" s="147">
        <v>1470.9939021660284</v>
      </c>
      <c r="AD271" s="161">
        <f t="shared" si="24"/>
        <v>284827.99468879146</v>
      </c>
      <c r="AE271" s="161">
        <f t="shared" si="29"/>
        <v>293245.58880516683</v>
      </c>
      <c r="AF271" s="161">
        <f t="shared" si="25"/>
        <v>8417.5941163753796</v>
      </c>
      <c r="AH271" s="163">
        <f t="shared" si="26"/>
        <v>0</v>
      </c>
      <c r="AI271" s="163">
        <f t="shared" si="27"/>
        <v>1</v>
      </c>
      <c r="AJ271" s="163">
        <f t="shared" si="28"/>
        <v>1</v>
      </c>
    </row>
    <row r="272" spans="1:36" x14ac:dyDescent="0.25">
      <c r="A272" s="46">
        <v>267</v>
      </c>
      <c r="C272" s="99">
        <v>1.8815117891662096E-3</v>
      </c>
      <c r="D272" s="99">
        <v>1.3497910822456993E-2</v>
      </c>
      <c r="E272" s="99">
        <v>9.4062181148601987E-5</v>
      </c>
      <c r="F272" s="99">
        <v>0</v>
      </c>
      <c r="G272" s="99">
        <v>0.04</v>
      </c>
      <c r="H272" s="99">
        <v>3.7417663718882443E-2</v>
      </c>
      <c r="I272" s="99">
        <v>2.5496231708073913E-2</v>
      </c>
      <c r="J272" s="99">
        <v>7.1214038276825598E-3</v>
      </c>
      <c r="K272" s="99">
        <v>5.7682820038231775E-3</v>
      </c>
      <c r="L272" s="146">
        <v>92.438280187714923</v>
      </c>
      <c r="M272" s="146">
        <v>120</v>
      </c>
      <c r="N272" s="146">
        <v>548</v>
      </c>
      <c r="O272" s="146">
        <v>9132</v>
      </c>
      <c r="P272" s="146">
        <v>100</v>
      </c>
      <c r="Q272" s="146">
        <v>25</v>
      </c>
      <c r="R272" s="99">
        <v>0.81770641966369151</v>
      </c>
      <c r="S272" s="99">
        <v>0.90734672567982522</v>
      </c>
      <c r="T272" s="99">
        <v>0.86066069373045251</v>
      </c>
      <c r="U272" s="99">
        <v>5.1232713764222859E-4</v>
      </c>
      <c r="W272" s="146">
        <v>6.1595062420268931</v>
      </c>
      <c r="X272" s="147">
        <v>28427.404144260854</v>
      </c>
      <c r="Y272" s="147">
        <v>6.25707701036574</v>
      </c>
      <c r="Z272" s="147">
        <v>29595.02857958079</v>
      </c>
      <c r="AA272" s="147">
        <v>9.7570768338846925E-2</v>
      </c>
      <c r="AB272" s="147">
        <v>1167.6244353199363</v>
      </c>
      <c r="AD272" s="161">
        <f t="shared" si="24"/>
        <v>341142.97037735273</v>
      </c>
      <c r="AE272" s="161">
        <f t="shared" si="29"/>
        <v>345829.59204236366</v>
      </c>
      <c r="AF272" s="161">
        <f t="shared" si="25"/>
        <v>4686.621665010879</v>
      </c>
      <c r="AH272" s="163">
        <f t="shared" si="26"/>
        <v>0</v>
      </c>
      <c r="AI272" s="163">
        <f t="shared" si="27"/>
        <v>1</v>
      </c>
      <c r="AJ272" s="163">
        <f t="shared" si="28"/>
        <v>1</v>
      </c>
    </row>
    <row r="273" spans="1:36" x14ac:dyDescent="0.25">
      <c r="A273" s="46">
        <v>268</v>
      </c>
      <c r="C273" s="99">
        <v>2.9828682445753874E-3</v>
      </c>
      <c r="D273" s="99">
        <v>1.2067367002814633E-2</v>
      </c>
      <c r="E273" s="99">
        <v>2.3636572356342116E-5</v>
      </c>
      <c r="F273" s="99">
        <v>0</v>
      </c>
      <c r="G273" s="99">
        <v>0.04</v>
      </c>
      <c r="H273" s="99">
        <v>3.7417663718882443E-2</v>
      </c>
      <c r="I273" s="99">
        <v>2.5496231708073913E-2</v>
      </c>
      <c r="J273" s="99">
        <v>7.1214038276825598E-3</v>
      </c>
      <c r="K273" s="99">
        <v>5.7682820038231775E-3</v>
      </c>
      <c r="L273" s="146">
        <v>92.438280187714923</v>
      </c>
      <c r="M273" s="146">
        <v>120</v>
      </c>
      <c r="N273" s="146">
        <v>548</v>
      </c>
      <c r="O273" s="146">
        <v>9132</v>
      </c>
      <c r="P273" s="146">
        <v>100</v>
      </c>
      <c r="Q273" s="146">
        <v>25</v>
      </c>
      <c r="R273" s="99">
        <v>0.75568789367871603</v>
      </c>
      <c r="S273" s="99">
        <v>0.22641839842686087</v>
      </c>
      <c r="T273" s="99">
        <v>0.7527051682323187</v>
      </c>
      <c r="U273" s="99">
        <v>0.99176293671396165</v>
      </c>
      <c r="W273" s="146">
        <v>5.0405662971988336</v>
      </c>
      <c r="X273" s="147">
        <v>27350.799936133841</v>
      </c>
      <c r="Y273" s="147">
        <v>5.1693948284030418</v>
      </c>
      <c r="Z273" s="147">
        <v>28711.881958419286</v>
      </c>
      <c r="AA273" s="147">
        <v>0.12882853120420812</v>
      </c>
      <c r="AB273" s="147">
        <v>1361.0820222854454</v>
      </c>
      <c r="AD273" s="161">
        <f t="shared" si="24"/>
        <v>275083.17789579619</v>
      </c>
      <c r="AE273" s="161">
        <f t="shared" si="29"/>
        <v>281451.80774576322</v>
      </c>
      <c r="AF273" s="161">
        <f t="shared" si="25"/>
        <v>6368.629849967042</v>
      </c>
      <c r="AH273" s="163">
        <f t="shared" si="26"/>
        <v>0</v>
      </c>
      <c r="AI273" s="163">
        <f t="shared" si="27"/>
        <v>1</v>
      </c>
      <c r="AJ273" s="163">
        <f t="shared" si="28"/>
        <v>1</v>
      </c>
    </row>
    <row r="274" spans="1:36" x14ac:dyDescent="0.25">
      <c r="A274" s="46">
        <v>269</v>
      </c>
      <c r="C274" s="99">
        <v>2.0577853762639197E-3</v>
      </c>
      <c r="D274" s="99">
        <v>1.1174190830308243E-2</v>
      </c>
      <c r="E274" s="99">
        <v>2.1181693330685203E-4</v>
      </c>
      <c r="F274" s="99">
        <v>0</v>
      </c>
      <c r="G274" s="99">
        <v>0.04</v>
      </c>
      <c r="H274" s="99">
        <v>3.7417663718882443E-2</v>
      </c>
      <c r="I274" s="99">
        <v>2.5496231708073913E-2</v>
      </c>
      <c r="J274" s="99">
        <v>7.1214038276825598E-3</v>
      </c>
      <c r="K274" s="99">
        <v>5.7682820038231775E-3</v>
      </c>
      <c r="L274" s="146">
        <v>92.438280187714923</v>
      </c>
      <c r="M274" s="146">
        <v>120</v>
      </c>
      <c r="N274" s="146">
        <v>548</v>
      </c>
      <c r="O274" s="146">
        <v>9132</v>
      </c>
      <c r="P274" s="146">
        <v>100</v>
      </c>
      <c r="Q274" s="146">
        <v>25</v>
      </c>
      <c r="R274" s="99">
        <v>0.49109245160835024</v>
      </c>
      <c r="S274" s="99">
        <v>0.97760542311050513</v>
      </c>
      <c r="T274" s="99">
        <v>0.95794567214130422</v>
      </c>
      <c r="U274" s="99">
        <v>8.51461008623164E-4</v>
      </c>
      <c r="W274" s="146">
        <v>3.9468007703175916</v>
      </c>
      <c r="X274" s="147">
        <v>27936.318025514731</v>
      </c>
      <c r="Y274" s="147">
        <v>4.0101113175514316</v>
      </c>
      <c r="Z274" s="147">
        <v>29098.464575007289</v>
      </c>
      <c r="AA274" s="147">
        <v>6.3310547233839998E-2</v>
      </c>
      <c r="AB274" s="147">
        <v>1162.1465494925578</v>
      </c>
      <c r="AD274" s="161">
        <f t="shared" si="24"/>
        <v>208871.72819354077</v>
      </c>
      <c r="AE274" s="161">
        <f t="shared" si="29"/>
        <v>211508.21447807859</v>
      </c>
      <c r="AF274" s="161">
        <f t="shared" si="25"/>
        <v>2636.486284537842</v>
      </c>
      <c r="AH274" s="163">
        <f t="shared" si="26"/>
        <v>0</v>
      </c>
      <c r="AI274" s="163">
        <f t="shared" si="27"/>
        <v>1</v>
      </c>
      <c r="AJ274" s="163">
        <f t="shared" si="28"/>
        <v>1</v>
      </c>
    </row>
    <row r="275" spans="1:36" x14ac:dyDescent="0.25">
      <c r="A275" s="46">
        <v>270</v>
      </c>
      <c r="C275" s="99">
        <v>6.3424254505785381E-4</v>
      </c>
      <c r="D275" s="99">
        <v>1.0356853184506761E-2</v>
      </c>
      <c r="E275" s="99">
        <v>1.0623401256131818E-5</v>
      </c>
      <c r="F275" s="99">
        <v>0</v>
      </c>
      <c r="G275" s="99">
        <v>0.04</v>
      </c>
      <c r="H275" s="99">
        <v>3.7417663718882443E-2</v>
      </c>
      <c r="I275" s="99">
        <v>2.5496231708073913E-2</v>
      </c>
      <c r="J275" s="99">
        <v>7.1214038276825598E-3</v>
      </c>
      <c r="K275" s="99">
        <v>5.7682820038231775E-3</v>
      </c>
      <c r="L275" s="146">
        <v>92.438280187714923</v>
      </c>
      <c r="M275" s="146">
        <v>120</v>
      </c>
      <c r="N275" s="146">
        <v>548</v>
      </c>
      <c r="O275" s="146">
        <v>9132</v>
      </c>
      <c r="P275" s="146">
        <v>100</v>
      </c>
      <c r="Q275" s="146">
        <v>25</v>
      </c>
      <c r="R275" s="99">
        <v>0.75544980094314029</v>
      </c>
      <c r="S275" s="99">
        <v>0.98255095300141193</v>
      </c>
      <c r="T275" s="99">
        <v>0.43225021203374148</v>
      </c>
      <c r="U275" s="99">
        <v>0.51253773711550876</v>
      </c>
      <c r="W275" s="146">
        <v>6.2146948071747161</v>
      </c>
      <c r="X275" s="147">
        <v>30260.687099378749</v>
      </c>
      <c r="Y275" s="147">
        <v>6.250524586549524</v>
      </c>
      <c r="Z275" s="147">
        <v>31219.813465714145</v>
      </c>
      <c r="AA275" s="147">
        <v>3.5829779374807913E-2</v>
      </c>
      <c r="AB275" s="147">
        <v>959.1263663353966</v>
      </c>
      <c r="AD275" s="161">
        <f t="shared" si="24"/>
        <v>342621.00133110426</v>
      </c>
      <c r="AE275" s="161">
        <f t="shared" si="29"/>
        <v>343811.66172725731</v>
      </c>
      <c r="AF275" s="161">
        <f t="shared" si="25"/>
        <v>1190.6603961530782</v>
      </c>
      <c r="AH275" s="163">
        <f t="shared" si="26"/>
        <v>0</v>
      </c>
      <c r="AI275" s="163">
        <f t="shared" si="27"/>
        <v>1</v>
      </c>
      <c r="AJ275" s="163">
        <f t="shared" si="28"/>
        <v>1</v>
      </c>
    </row>
    <row r="276" spans="1:36" x14ac:dyDescent="0.25">
      <c r="A276" s="46">
        <v>271</v>
      </c>
      <c r="C276" s="99">
        <v>1.535478476786712E-3</v>
      </c>
      <c r="D276" s="99">
        <v>1.2268147437220711E-2</v>
      </c>
      <c r="E276" s="99">
        <v>1.6468380921663694E-4</v>
      </c>
      <c r="F276" s="99">
        <v>0</v>
      </c>
      <c r="G276" s="99">
        <v>0.04</v>
      </c>
      <c r="H276" s="99">
        <v>3.7417663718882443E-2</v>
      </c>
      <c r="I276" s="99">
        <v>2.5496231708073913E-2</v>
      </c>
      <c r="J276" s="99">
        <v>7.1214038276825598E-3</v>
      </c>
      <c r="K276" s="99">
        <v>5.7682820038231775E-3</v>
      </c>
      <c r="L276" s="146">
        <v>92.438280187714923</v>
      </c>
      <c r="M276" s="146">
        <v>120</v>
      </c>
      <c r="N276" s="146">
        <v>548</v>
      </c>
      <c r="O276" s="146">
        <v>9132</v>
      </c>
      <c r="P276" s="146">
        <v>100</v>
      </c>
      <c r="Q276" s="146">
        <v>25</v>
      </c>
      <c r="R276" s="99">
        <v>0.75837930100372186</v>
      </c>
      <c r="S276" s="99">
        <v>0.98376576061783272</v>
      </c>
      <c r="T276" s="99">
        <v>3.8665243219975637E-3</v>
      </c>
      <c r="U276" s="99">
        <v>8.1092370824252056E-3</v>
      </c>
      <c r="W276" s="146">
        <v>5.8587399747833855</v>
      </c>
      <c r="X276" s="147">
        <v>28672.052512799153</v>
      </c>
      <c r="Y276" s="147">
        <v>5.9304232757941397</v>
      </c>
      <c r="Z276" s="147">
        <v>29758.322553736161</v>
      </c>
      <c r="AA276" s="147">
        <v>7.1683301010754263E-2</v>
      </c>
      <c r="AB276" s="147">
        <v>1086.2700409370082</v>
      </c>
      <c r="AD276" s="161">
        <f t="shared" si="24"/>
        <v>322852.34597420396</v>
      </c>
      <c r="AE276" s="161">
        <f t="shared" si="29"/>
        <v>326067.0739939122</v>
      </c>
      <c r="AF276" s="161">
        <f t="shared" si="25"/>
        <v>3214.7280197082473</v>
      </c>
      <c r="AH276" s="163">
        <f t="shared" si="26"/>
        <v>0</v>
      </c>
      <c r="AI276" s="163">
        <f t="shared" si="27"/>
        <v>1</v>
      </c>
      <c r="AJ276" s="163">
        <f t="shared" si="28"/>
        <v>1</v>
      </c>
    </row>
    <row r="277" spans="1:36" x14ac:dyDescent="0.25">
      <c r="A277" s="46">
        <v>272</v>
      </c>
      <c r="C277" s="99">
        <v>7.0778244551058796E-4</v>
      </c>
      <c r="D277" s="99">
        <v>1.0884567176215384E-2</v>
      </c>
      <c r="E277" s="99">
        <v>2.6606150238694948E-4</v>
      </c>
      <c r="F277" s="99">
        <v>0</v>
      </c>
      <c r="G277" s="99">
        <v>0.04</v>
      </c>
      <c r="H277" s="99">
        <v>3.7417663718882443E-2</v>
      </c>
      <c r="I277" s="99">
        <v>2.5496231708073913E-2</v>
      </c>
      <c r="J277" s="99">
        <v>7.1214038276825598E-3</v>
      </c>
      <c r="K277" s="99">
        <v>5.7682820038231775E-3</v>
      </c>
      <c r="L277" s="146">
        <v>92.438280187714923</v>
      </c>
      <c r="M277" s="146">
        <v>120</v>
      </c>
      <c r="N277" s="146">
        <v>548</v>
      </c>
      <c r="O277" s="146">
        <v>9132</v>
      </c>
      <c r="P277" s="146">
        <v>100</v>
      </c>
      <c r="Q277" s="146">
        <v>25</v>
      </c>
      <c r="R277" s="99">
        <v>0.59634862387526399</v>
      </c>
      <c r="S277" s="99">
        <v>0.13635193843824769</v>
      </c>
      <c r="T277" s="99">
        <v>0.92829361888445006</v>
      </c>
      <c r="U277" s="99">
        <v>0.99397414861881406</v>
      </c>
      <c r="W277" s="146">
        <v>4.2965598910755247</v>
      </c>
      <c r="X277" s="147">
        <v>29455.573824602248</v>
      </c>
      <c r="Y277" s="147">
        <v>4.315088765631625</v>
      </c>
      <c r="Z277" s="147">
        <v>30353.825234613807</v>
      </c>
      <c r="AA277" s="147">
        <v>1.8528874556100305E-2</v>
      </c>
      <c r="AB277" s="147">
        <v>898.25141001155862</v>
      </c>
      <c r="AD277" s="161">
        <f t="shared" si="24"/>
        <v>228338.01963992923</v>
      </c>
      <c r="AE277" s="161">
        <f t="shared" si="29"/>
        <v>228551.50070328367</v>
      </c>
      <c r="AF277" s="161">
        <f t="shared" si="25"/>
        <v>213.48106335445982</v>
      </c>
      <c r="AH277" s="163">
        <f t="shared" si="26"/>
        <v>0</v>
      </c>
      <c r="AI277" s="163">
        <f t="shared" si="27"/>
        <v>1</v>
      </c>
      <c r="AJ277" s="163">
        <f t="shared" si="28"/>
        <v>1</v>
      </c>
    </row>
    <row r="278" spans="1:36" x14ac:dyDescent="0.25">
      <c r="A278" s="46">
        <v>273</v>
      </c>
      <c r="C278" s="99">
        <v>1.611688575101872E-3</v>
      </c>
      <c r="D278" s="99">
        <v>1.2945836616175099E-2</v>
      </c>
      <c r="E278" s="99">
        <v>1.5426234861759536E-4</v>
      </c>
      <c r="F278" s="99">
        <v>0</v>
      </c>
      <c r="G278" s="99">
        <v>0.04</v>
      </c>
      <c r="H278" s="99">
        <v>3.7417663718882443E-2</v>
      </c>
      <c r="I278" s="99">
        <v>2.5496231708073913E-2</v>
      </c>
      <c r="J278" s="99">
        <v>7.1214038276825598E-3</v>
      </c>
      <c r="K278" s="99">
        <v>5.7682820038231775E-3</v>
      </c>
      <c r="L278" s="146">
        <v>92.438280187714923</v>
      </c>
      <c r="M278" s="146">
        <v>120</v>
      </c>
      <c r="N278" s="146">
        <v>548</v>
      </c>
      <c r="O278" s="146">
        <v>9132</v>
      </c>
      <c r="P278" s="146">
        <v>100</v>
      </c>
      <c r="Q278" s="146">
        <v>25</v>
      </c>
      <c r="R278" s="99">
        <v>0.5774519260199823</v>
      </c>
      <c r="S278" s="99">
        <v>0.44840059238548968</v>
      </c>
      <c r="T278" s="99">
        <v>2.7249274755946715E-2</v>
      </c>
      <c r="U278" s="99">
        <v>5.9101972035765782E-2</v>
      </c>
      <c r="W278" s="146">
        <v>4.2285185568028174</v>
      </c>
      <c r="X278" s="147">
        <v>28600.498284045199</v>
      </c>
      <c r="Y278" s="147">
        <v>4.2839067439183625</v>
      </c>
      <c r="Z278" s="147">
        <v>29703.277654992315</v>
      </c>
      <c r="AA278" s="147">
        <v>5.5388187115545051E-2</v>
      </c>
      <c r="AB278" s="147">
        <v>1102.7793709471152</v>
      </c>
      <c r="AD278" s="161">
        <f t="shared" si="24"/>
        <v>225110.61512412384</v>
      </c>
      <c r="AE278" s="161">
        <f t="shared" si="29"/>
        <v>227331.12698010943</v>
      </c>
      <c r="AF278" s="161">
        <f t="shared" si="25"/>
        <v>2220.5118559855878</v>
      </c>
      <c r="AH278" s="163">
        <f t="shared" si="26"/>
        <v>0</v>
      </c>
      <c r="AI278" s="163">
        <f t="shared" si="27"/>
        <v>1</v>
      </c>
      <c r="AJ278" s="163">
        <f t="shared" si="28"/>
        <v>1</v>
      </c>
    </row>
    <row r="279" spans="1:36" x14ac:dyDescent="0.25">
      <c r="A279" s="46">
        <v>274</v>
      </c>
      <c r="C279" s="99">
        <v>2.6385480510268122E-3</v>
      </c>
      <c r="D279" s="99">
        <v>9.3533761847018962E-3</v>
      </c>
      <c r="E279" s="99">
        <v>1.4496894356164081E-4</v>
      </c>
      <c r="F279" s="99">
        <v>0</v>
      </c>
      <c r="G279" s="99">
        <v>0.04</v>
      </c>
      <c r="H279" s="99">
        <v>3.7417663718882443E-2</v>
      </c>
      <c r="I279" s="99">
        <v>2.5496231708073913E-2</v>
      </c>
      <c r="J279" s="99">
        <v>7.1214038276825598E-3</v>
      </c>
      <c r="K279" s="99">
        <v>5.7682820038231775E-3</v>
      </c>
      <c r="L279" s="146">
        <v>92.438280187714923</v>
      </c>
      <c r="M279" s="146">
        <v>120</v>
      </c>
      <c r="N279" s="146">
        <v>548</v>
      </c>
      <c r="O279" s="146">
        <v>9132</v>
      </c>
      <c r="P279" s="146">
        <v>100</v>
      </c>
      <c r="Q279" s="146">
        <v>25</v>
      </c>
      <c r="R279" s="99">
        <v>0.64272495081256364</v>
      </c>
      <c r="S279" s="99">
        <v>0.74769284777715339</v>
      </c>
      <c r="T279" s="99">
        <v>0.99571865881076782</v>
      </c>
      <c r="U279" s="99">
        <v>9.532423510044654E-3</v>
      </c>
      <c r="W279" s="146">
        <v>4.688156297861287</v>
      </c>
      <c r="X279" s="147">
        <v>27454.366863836334</v>
      </c>
      <c r="Y279" s="147">
        <v>4.7891180012294843</v>
      </c>
      <c r="Z279" s="147">
        <v>28728.632920142983</v>
      </c>
      <c r="AA279" s="147">
        <v>0.10096170336819732</v>
      </c>
      <c r="AB279" s="147">
        <v>1274.2660563066493</v>
      </c>
      <c r="AD279" s="161">
        <f t="shared" si="24"/>
        <v>253835.01100784089</v>
      </c>
      <c r="AE279" s="161">
        <f t="shared" si="29"/>
        <v>258618.44715362604</v>
      </c>
      <c r="AF279" s="161">
        <f t="shared" si="25"/>
        <v>4783.4361457851901</v>
      </c>
      <c r="AH279" s="163">
        <f t="shared" si="26"/>
        <v>0</v>
      </c>
      <c r="AI279" s="163">
        <f t="shared" si="27"/>
        <v>1</v>
      </c>
      <c r="AJ279" s="163">
        <f t="shared" si="28"/>
        <v>1</v>
      </c>
    </row>
    <row r="280" spans="1:36" x14ac:dyDescent="0.25">
      <c r="A280" s="46">
        <v>275</v>
      </c>
      <c r="C280" s="99">
        <v>2.8297441761852005E-3</v>
      </c>
      <c r="D280" s="99">
        <v>1.3561742787764897E-2</v>
      </c>
      <c r="E280" s="99">
        <v>6.4879995808929443E-5</v>
      </c>
      <c r="F280" s="99">
        <v>0</v>
      </c>
      <c r="G280" s="99">
        <v>0.04</v>
      </c>
      <c r="H280" s="99">
        <v>3.7417663718882443E-2</v>
      </c>
      <c r="I280" s="99">
        <v>2.5496231708073913E-2</v>
      </c>
      <c r="J280" s="99">
        <v>7.1214038276825598E-3</v>
      </c>
      <c r="K280" s="99">
        <v>5.7682820038231775E-3</v>
      </c>
      <c r="L280" s="146">
        <v>92.438280187714923</v>
      </c>
      <c r="M280" s="146">
        <v>120</v>
      </c>
      <c r="N280" s="146">
        <v>548</v>
      </c>
      <c r="O280" s="146">
        <v>9132</v>
      </c>
      <c r="P280" s="146">
        <v>100</v>
      </c>
      <c r="Q280" s="146">
        <v>25</v>
      </c>
      <c r="R280" s="99">
        <v>0.54847300735592908</v>
      </c>
      <c r="S280" s="99">
        <v>0.4773008138199662</v>
      </c>
      <c r="T280" s="99">
        <v>0.98293002984062938</v>
      </c>
      <c r="U280" s="99">
        <v>2.5149819525834192E-3</v>
      </c>
      <c r="W280" s="146">
        <v>3.8818010362931856</v>
      </c>
      <c r="X280" s="147">
        <v>27405.373685827391</v>
      </c>
      <c r="Y280" s="147">
        <v>3.9743200759555624</v>
      </c>
      <c r="Z280" s="147">
        <v>28731.005129098303</v>
      </c>
      <c r="AA280" s="147">
        <v>9.2519039662376734E-2</v>
      </c>
      <c r="AB280" s="147">
        <v>1325.6314432709114</v>
      </c>
      <c r="AD280" s="161">
        <f t="shared" si="24"/>
        <v>205502.68849176375</v>
      </c>
      <c r="AE280" s="161">
        <f t="shared" si="29"/>
        <v>209728.19942823544</v>
      </c>
      <c r="AF280" s="161">
        <f t="shared" si="25"/>
        <v>4225.5109364716927</v>
      </c>
      <c r="AH280" s="163">
        <f t="shared" si="26"/>
        <v>0</v>
      </c>
      <c r="AI280" s="163">
        <f t="shared" si="27"/>
        <v>1</v>
      </c>
      <c r="AJ280" s="163">
        <f t="shared" si="28"/>
        <v>1</v>
      </c>
    </row>
    <row r="281" spans="1:36" x14ac:dyDescent="0.25">
      <c r="A281" s="46">
        <v>276</v>
      </c>
      <c r="C281" s="99">
        <v>4.2251845323020287E-3</v>
      </c>
      <c r="D281" s="99">
        <v>1.312239958874406E-2</v>
      </c>
      <c r="E281" s="99">
        <v>2.3025201882678862E-5</v>
      </c>
      <c r="F281" s="99">
        <v>0</v>
      </c>
      <c r="G281" s="99">
        <v>0.04</v>
      </c>
      <c r="H281" s="99">
        <v>3.7417663718882443E-2</v>
      </c>
      <c r="I281" s="99">
        <v>2.5496231708073913E-2</v>
      </c>
      <c r="J281" s="99">
        <v>7.1214038276825598E-3</v>
      </c>
      <c r="K281" s="99">
        <v>5.7682820038231775E-3</v>
      </c>
      <c r="L281" s="146">
        <v>92.438280187714923</v>
      </c>
      <c r="M281" s="146">
        <v>120</v>
      </c>
      <c r="N281" s="146">
        <v>548</v>
      </c>
      <c r="O281" s="146">
        <v>9132</v>
      </c>
      <c r="P281" s="146">
        <v>100</v>
      </c>
      <c r="Q281" s="146">
        <v>25</v>
      </c>
      <c r="R281" s="99">
        <v>0.63608793020518051</v>
      </c>
      <c r="S281" s="99">
        <v>0.26585629998289773</v>
      </c>
      <c r="T281" s="99">
        <v>7.1562779843203528E-2</v>
      </c>
      <c r="U281" s="99">
        <v>1.0900503453851664E-4</v>
      </c>
      <c r="W281" s="146">
        <v>4.0449805752017021</v>
      </c>
      <c r="X281" s="147">
        <v>26028.865104006647</v>
      </c>
      <c r="Y281" s="147">
        <v>4.1858666052787843</v>
      </c>
      <c r="Z281" s="147">
        <v>27549.095377127094</v>
      </c>
      <c r="AA281" s="147">
        <v>0.14088603007708222</v>
      </c>
      <c r="AB281" s="147">
        <v>1520.2302731204472</v>
      </c>
      <c r="AD281" s="161">
        <f t="shared" si="24"/>
        <v>216669.96940809547</v>
      </c>
      <c r="AE281" s="161">
        <f t="shared" si="29"/>
        <v>223602.90093959996</v>
      </c>
      <c r="AF281" s="161">
        <f t="shared" si="25"/>
        <v>6932.931531504486</v>
      </c>
      <c r="AH281" s="163">
        <f t="shared" si="26"/>
        <v>0</v>
      </c>
      <c r="AI281" s="163">
        <f t="shared" si="27"/>
        <v>1</v>
      </c>
      <c r="AJ281" s="163">
        <f t="shared" si="28"/>
        <v>1</v>
      </c>
    </row>
    <row r="282" spans="1:36" x14ac:dyDescent="0.25">
      <c r="A282" s="46">
        <v>277</v>
      </c>
      <c r="C282" s="99">
        <v>4.8888098354898935E-3</v>
      </c>
      <c r="D282" s="99">
        <v>9.8727330534318161E-3</v>
      </c>
      <c r="E282" s="99">
        <v>1.762940982714678E-4</v>
      </c>
      <c r="F282" s="99">
        <v>0</v>
      </c>
      <c r="G282" s="99">
        <v>0.04</v>
      </c>
      <c r="H282" s="99">
        <v>3.7417663718882443E-2</v>
      </c>
      <c r="I282" s="99">
        <v>2.5496231708073913E-2</v>
      </c>
      <c r="J282" s="99">
        <v>7.1214038276825598E-3</v>
      </c>
      <c r="K282" s="99">
        <v>5.7682820038231775E-3</v>
      </c>
      <c r="L282" s="146">
        <v>92.438280187714923</v>
      </c>
      <c r="M282" s="146">
        <v>120</v>
      </c>
      <c r="N282" s="146">
        <v>548</v>
      </c>
      <c r="O282" s="146">
        <v>9132</v>
      </c>
      <c r="P282" s="146">
        <v>100</v>
      </c>
      <c r="Q282" s="146">
        <v>25</v>
      </c>
      <c r="R282" s="99">
        <v>0.82345114766576188</v>
      </c>
      <c r="S282" s="99">
        <v>0.4052248166672357</v>
      </c>
      <c r="T282" s="99">
        <v>0.996926121805078</v>
      </c>
      <c r="U282" s="99">
        <v>6.183788950154652E-2</v>
      </c>
      <c r="W282" s="146">
        <v>5.0734922086760541</v>
      </c>
      <c r="X282" s="147">
        <v>25050.785964696159</v>
      </c>
      <c r="Y282" s="147">
        <v>5.2670226948443881</v>
      </c>
      <c r="Z282" s="147">
        <v>26597.576952023723</v>
      </c>
      <c r="AA282" s="147">
        <v>0.19353048616833401</v>
      </c>
      <c r="AB282" s="147">
        <v>1546.7909873275639</v>
      </c>
      <c r="AD282" s="161">
        <f t="shared" si="24"/>
        <v>279358.74655586708</v>
      </c>
      <c r="AE282" s="161">
        <f t="shared" si="29"/>
        <v>289423.78473863954</v>
      </c>
      <c r="AF282" s="161">
        <f t="shared" si="25"/>
        <v>10065.038182772478</v>
      </c>
      <c r="AH282" s="163">
        <f t="shared" si="26"/>
        <v>0</v>
      </c>
      <c r="AI282" s="163">
        <f t="shared" si="27"/>
        <v>1</v>
      </c>
      <c r="AJ282" s="163">
        <f t="shared" si="28"/>
        <v>1</v>
      </c>
    </row>
    <row r="283" spans="1:36" x14ac:dyDescent="0.25">
      <c r="A283" s="46">
        <v>278</v>
      </c>
      <c r="C283" s="99">
        <v>3.1601755459979008E-3</v>
      </c>
      <c r="D283" s="99">
        <v>1.3755053863758637E-2</v>
      </c>
      <c r="E283" s="99">
        <v>1.3381254848843227E-4</v>
      </c>
      <c r="F283" s="99">
        <v>0</v>
      </c>
      <c r="G283" s="99">
        <v>0.04</v>
      </c>
      <c r="H283" s="99">
        <v>3.7417663718882443E-2</v>
      </c>
      <c r="I283" s="99">
        <v>2.5496231708073913E-2</v>
      </c>
      <c r="J283" s="99">
        <v>7.1214038276825598E-3</v>
      </c>
      <c r="K283" s="99">
        <v>5.7682820038231775E-3</v>
      </c>
      <c r="L283" s="146">
        <v>92.438280187714923</v>
      </c>
      <c r="M283" s="146">
        <v>120</v>
      </c>
      <c r="N283" s="146">
        <v>548</v>
      </c>
      <c r="O283" s="146">
        <v>9132</v>
      </c>
      <c r="P283" s="146">
        <v>100</v>
      </c>
      <c r="Q283" s="146">
        <v>25</v>
      </c>
      <c r="R283" s="99">
        <v>0.77049871976389328</v>
      </c>
      <c r="S283" s="99">
        <v>0.99927264566219454</v>
      </c>
      <c r="T283" s="99">
        <v>0.24736682652811381</v>
      </c>
      <c r="U283" s="99">
        <v>8.6919539346847263E-2</v>
      </c>
      <c r="W283" s="146">
        <v>5.5448957102117724</v>
      </c>
      <c r="X283" s="147">
        <v>26870.744203549311</v>
      </c>
      <c r="Y283" s="147">
        <v>5.6872622305667999</v>
      </c>
      <c r="Z283" s="147">
        <v>28221.747678501477</v>
      </c>
      <c r="AA283" s="147">
        <v>0.1423665203550275</v>
      </c>
      <c r="AB283" s="147">
        <v>1351.0034749521656</v>
      </c>
      <c r="AD283" s="161">
        <f t="shared" si="24"/>
        <v>305822.99840915704</v>
      </c>
      <c r="AE283" s="161">
        <f t="shared" si="29"/>
        <v>313013.98615550651</v>
      </c>
      <c r="AF283" s="161">
        <f t="shared" si="25"/>
        <v>7190.987746349485</v>
      </c>
      <c r="AH283" s="163">
        <f t="shared" si="26"/>
        <v>0</v>
      </c>
      <c r="AI283" s="163">
        <f t="shared" si="27"/>
        <v>1</v>
      </c>
      <c r="AJ283" s="163">
        <f t="shared" si="28"/>
        <v>1</v>
      </c>
    </row>
    <row r="284" spans="1:36" x14ac:dyDescent="0.25">
      <c r="A284" s="46">
        <v>279</v>
      </c>
      <c r="C284" s="99">
        <v>2.7783451036904605E-3</v>
      </c>
      <c r="D284" s="99">
        <v>1.9381395120257272E-2</v>
      </c>
      <c r="E284" s="99">
        <v>1.1314608068169196E-4</v>
      </c>
      <c r="F284" s="99">
        <v>0</v>
      </c>
      <c r="G284" s="99">
        <v>0.04</v>
      </c>
      <c r="H284" s="99">
        <v>3.7417663718882443E-2</v>
      </c>
      <c r="I284" s="99">
        <v>2.5496231708073913E-2</v>
      </c>
      <c r="J284" s="99">
        <v>7.1214038276825598E-3</v>
      </c>
      <c r="K284" s="99">
        <v>5.7682820038231775E-3</v>
      </c>
      <c r="L284" s="146">
        <v>92.438280187714923</v>
      </c>
      <c r="M284" s="146">
        <v>120</v>
      </c>
      <c r="N284" s="146">
        <v>548</v>
      </c>
      <c r="O284" s="146">
        <v>9132</v>
      </c>
      <c r="P284" s="146">
        <v>100</v>
      </c>
      <c r="Q284" s="146">
        <v>25</v>
      </c>
      <c r="R284" s="99">
        <v>0.88818907773574174</v>
      </c>
      <c r="S284" s="99">
        <v>0.84720623982975929</v>
      </c>
      <c r="T284" s="99">
        <v>0.21229370015210006</v>
      </c>
      <c r="U284" s="99">
        <v>0.88634655707557175</v>
      </c>
      <c r="W284" s="146">
        <v>6.3018313017127889</v>
      </c>
      <c r="X284" s="147">
        <v>27294.078181806519</v>
      </c>
      <c r="Y284" s="147">
        <v>6.4464813739391715</v>
      </c>
      <c r="Z284" s="147">
        <v>28595.142630906881</v>
      </c>
      <c r="AA284" s="147">
        <v>0.1446500722263826</v>
      </c>
      <c r="AB284" s="147">
        <v>1301.0644491003623</v>
      </c>
      <c r="AD284" s="161">
        <f t="shared" si="24"/>
        <v>350815.7999209608</v>
      </c>
      <c r="AE284" s="161">
        <f t="shared" si="29"/>
        <v>358193.73980544339</v>
      </c>
      <c r="AF284" s="161">
        <f t="shared" si="25"/>
        <v>7377.9398844825937</v>
      </c>
      <c r="AH284" s="163">
        <f t="shared" si="26"/>
        <v>0</v>
      </c>
      <c r="AI284" s="163">
        <f t="shared" si="27"/>
        <v>1</v>
      </c>
      <c r="AJ284" s="163">
        <f t="shared" si="28"/>
        <v>1</v>
      </c>
    </row>
    <row r="285" spans="1:36" x14ac:dyDescent="0.25">
      <c r="A285" s="46">
        <v>280</v>
      </c>
      <c r="C285" s="99">
        <v>2.2827724644243208E-3</v>
      </c>
      <c r="D285" s="99">
        <v>1.1804634361794908E-2</v>
      </c>
      <c r="E285" s="99">
        <v>2.1322822461811164E-4</v>
      </c>
      <c r="F285" s="99">
        <v>0</v>
      </c>
      <c r="G285" s="99">
        <v>0.04</v>
      </c>
      <c r="H285" s="99">
        <v>3.7417663718882443E-2</v>
      </c>
      <c r="I285" s="99">
        <v>2.5496231708073913E-2</v>
      </c>
      <c r="J285" s="99">
        <v>7.1214038276825598E-3</v>
      </c>
      <c r="K285" s="99">
        <v>5.7682820038231775E-3</v>
      </c>
      <c r="L285" s="146">
        <v>92.438280187714923</v>
      </c>
      <c r="M285" s="146">
        <v>120</v>
      </c>
      <c r="N285" s="146">
        <v>548</v>
      </c>
      <c r="O285" s="146">
        <v>9132</v>
      </c>
      <c r="P285" s="146">
        <v>100</v>
      </c>
      <c r="Q285" s="146">
        <v>25</v>
      </c>
      <c r="R285" s="99">
        <v>0.47398556752123566</v>
      </c>
      <c r="S285" s="99">
        <v>0.39940425325038104</v>
      </c>
      <c r="T285" s="99">
        <v>4.7230552756913097E-2</v>
      </c>
      <c r="U285" s="99">
        <v>0.284940128167262</v>
      </c>
      <c r="W285" s="146">
        <v>3.3723520828872524</v>
      </c>
      <c r="X285" s="147">
        <v>27667.164112170118</v>
      </c>
      <c r="Y285" s="147">
        <v>3.4334632210165905</v>
      </c>
      <c r="Z285" s="147">
        <v>28865.029233780664</v>
      </c>
      <c r="AA285" s="147">
        <v>6.1111138129338105E-2</v>
      </c>
      <c r="AB285" s="147">
        <v>1197.8651216105463</v>
      </c>
      <c r="AD285" s="161">
        <f t="shared" si="24"/>
        <v>174673.96086106505</v>
      </c>
      <c r="AE285" s="161">
        <f t="shared" si="29"/>
        <v>177142.76402721478</v>
      </c>
      <c r="AF285" s="161">
        <f t="shared" si="25"/>
        <v>2468.8031661497398</v>
      </c>
      <c r="AH285" s="163">
        <f t="shared" si="26"/>
        <v>0</v>
      </c>
      <c r="AI285" s="163">
        <f t="shared" si="27"/>
        <v>1</v>
      </c>
      <c r="AJ285" s="163">
        <f t="shared" si="28"/>
        <v>1</v>
      </c>
    </row>
    <row r="286" spans="1:36" x14ac:dyDescent="0.25">
      <c r="A286" s="46">
        <v>281</v>
      </c>
      <c r="C286" s="99">
        <v>2.8636322060072716E-3</v>
      </c>
      <c r="D286" s="99">
        <v>1.1025121526219685E-2</v>
      </c>
      <c r="E286" s="99">
        <v>4.5699530895126905E-4</v>
      </c>
      <c r="F286" s="99">
        <v>0</v>
      </c>
      <c r="G286" s="99">
        <v>0.04</v>
      </c>
      <c r="H286" s="99">
        <v>3.7417663718882443E-2</v>
      </c>
      <c r="I286" s="99">
        <v>2.5496231708073913E-2</v>
      </c>
      <c r="J286" s="99">
        <v>7.1214038276825598E-3</v>
      </c>
      <c r="K286" s="99">
        <v>5.7682820038231775E-3</v>
      </c>
      <c r="L286" s="146">
        <v>92.438280187714923</v>
      </c>
      <c r="M286" s="146">
        <v>120</v>
      </c>
      <c r="N286" s="146">
        <v>548</v>
      </c>
      <c r="O286" s="146">
        <v>9132</v>
      </c>
      <c r="P286" s="146">
        <v>100</v>
      </c>
      <c r="Q286" s="146">
        <v>25</v>
      </c>
      <c r="R286" s="99">
        <v>0.33755699639441777</v>
      </c>
      <c r="S286" s="99">
        <v>7.3151270733591997E-2</v>
      </c>
      <c r="T286" s="99">
        <v>0.95383614083719315</v>
      </c>
      <c r="U286" s="99">
        <v>0.34042994098335477</v>
      </c>
      <c r="W286" s="146">
        <v>2.1585832843024044</v>
      </c>
      <c r="X286" s="147">
        <v>26440.496198838573</v>
      </c>
      <c r="Y286" s="147">
        <v>2.2033394283561956</v>
      </c>
      <c r="Z286" s="147">
        <v>27654.780614759416</v>
      </c>
      <c r="AA286" s="147">
        <v>4.4756144053791136E-2</v>
      </c>
      <c r="AB286" s="147">
        <v>1214.2844159208435</v>
      </c>
      <c r="AD286" s="161">
        <f t="shared" si="24"/>
        <v>103074.50085930568</v>
      </c>
      <c r="AE286" s="161">
        <f t="shared" si="29"/>
        <v>104545.58508661232</v>
      </c>
      <c r="AF286" s="161">
        <f t="shared" si="25"/>
        <v>1471.0842273066246</v>
      </c>
      <c r="AH286" s="163">
        <f t="shared" si="26"/>
        <v>0</v>
      </c>
      <c r="AI286" s="163">
        <f t="shared" si="27"/>
        <v>1</v>
      </c>
      <c r="AJ286" s="163">
        <f t="shared" si="28"/>
        <v>1</v>
      </c>
    </row>
    <row r="287" spans="1:36" x14ac:dyDescent="0.25">
      <c r="A287" s="46">
        <v>282</v>
      </c>
      <c r="C287" s="99">
        <v>3.001429631169561E-3</v>
      </c>
      <c r="D287" s="99">
        <v>1.4567462491074434E-2</v>
      </c>
      <c r="E287" s="99">
        <v>4.57884561621854E-6</v>
      </c>
      <c r="F287" s="99">
        <v>0</v>
      </c>
      <c r="G287" s="99">
        <v>0.04</v>
      </c>
      <c r="H287" s="99">
        <v>3.7417663718882443E-2</v>
      </c>
      <c r="I287" s="99">
        <v>2.5496231708073913E-2</v>
      </c>
      <c r="J287" s="99">
        <v>7.1214038276825598E-3</v>
      </c>
      <c r="K287" s="99">
        <v>5.7682820038231775E-3</v>
      </c>
      <c r="L287" s="146">
        <v>92.438280187714923</v>
      </c>
      <c r="M287" s="146">
        <v>120</v>
      </c>
      <c r="N287" s="146">
        <v>548</v>
      </c>
      <c r="O287" s="146">
        <v>9132</v>
      </c>
      <c r="P287" s="146">
        <v>100</v>
      </c>
      <c r="Q287" s="146">
        <v>25</v>
      </c>
      <c r="R287" s="99">
        <v>0.39668684545547245</v>
      </c>
      <c r="S287" s="99">
        <v>2.663618399511751E-2</v>
      </c>
      <c r="T287" s="99">
        <v>0.23361666861847588</v>
      </c>
      <c r="U287" s="99">
        <v>2.0296342590369288E-6</v>
      </c>
      <c r="W287" s="146">
        <v>2.5706998210165923</v>
      </c>
      <c r="X287" s="147">
        <v>27357.2372427316</v>
      </c>
      <c r="Y287" s="147">
        <v>2.6373724767132023</v>
      </c>
      <c r="Z287" s="147">
        <v>28725.945738352169</v>
      </c>
      <c r="AA287" s="147">
        <v>6.6672655696609961E-2</v>
      </c>
      <c r="AB287" s="147">
        <v>1368.708495620569</v>
      </c>
      <c r="AD287" s="161">
        <f t="shared" si="24"/>
        <v>126884.75201826393</v>
      </c>
      <c r="AE287" s="161">
        <f t="shared" si="29"/>
        <v>129516.40286443997</v>
      </c>
      <c r="AF287" s="161">
        <f t="shared" si="25"/>
        <v>2631.6508461760286</v>
      </c>
      <c r="AH287" s="163">
        <f t="shared" si="26"/>
        <v>0</v>
      </c>
      <c r="AI287" s="163">
        <f t="shared" si="27"/>
        <v>1</v>
      </c>
      <c r="AJ287" s="163">
        <f t="shared" si="28"/>
        <v>1</v>
      </c>
    </row>
    <row r="288" spans="1:36" x14ac:dyDescent="0.25">
      <c r="A288" s="46">
        <v>283</v>
      </c>
      <c r="C288" s="99">
        <v>1.1135493259249018E-3</v>
      </c>
      <c r="D288" s="99">
        <v>1.3033194907176693E-2</v>
      </c>
      <c r="E288" s="99">
        <v>2.3879558448425264E-4</v>
      </c>
      <c r="F288" s="99">
        <v>0</v>
      </c>
      <c r="G288" s="99">
        <v>0.04</v>
      </c>
      <c r="H288" s="99">
        <v>3.7417663718882443E-2</v>
      </c>
      <c r="I288" s="99">
        <v>2.5496231708073913E-2</v>
      </c>
      <c r="J288" s="99">
        <v>7.1214038276825598E-3</v>
      </c>
      <c r="K288" s="99">
        <v>5.7682820038231775E-3</v>
      </c>
      <c r="L288" s="146">
        <v>92.438280187714923</v>
      </c>
      <c r="M288" s="146">
        <v>120</v>
      </c>
      <c r="N288" s="146">
        <v>548</v>
      </c>
      <c r="O288" s="146">
        <v>9132</v>
      </c>
      <c r="P288" s="146">
        <v>100</v>
      </c>
      <c r="Q288" s="146">
        <v>25</v>
      </c>
      <c r="R288" s="99">
        <v>0.86517767640252929</v>
      </c>
      <c r="S288" s="99">
        <v>9.8020119348144058E-3</v>
      </c>
      <c r="T288" s="99">
        <v>0.87853876326507307</v>
      </c>
      <c r="U288" s="99">
        <v>5.1130359097812284E-5</v>
      </c>
      <c r="W288" s="146">
        <v>5.9502791394413368</v>
      </c>
      <c r="X288" s="147">
        <v>28992.327071466909</v>
      </c>
      <c r="Y288" s="147">
        <v>5.9992308723988046</v>
      </c>
      <c r="Z288" s="147">
        <v>29978.284549544151</v>
      </c>
      <c r="AA288" s="147">
        <v>4.8951732957467797E-2</v>
      </c>
      <c r="AB288" s="147">
        <v>985.95747807724183</v>
      </c>
      <c r="AD288" s="161">
        <f t="shared" si="24"/>
        <v>328024.42129501334</v>
      </c>
      <c r="AE288" s="161">
        <f t="shared" si="29"/>
        <v>329975.56779438414</v>
      </c>
      <c r="AF288" s="161">
        <f t="shared" si="25"/>
        <v>1951.1464993708259</v>
      </c>
      <c r="AH288" s="163">
        <f t="shared" si="26"/>
        <v>0</v>
      </c>
      <c r="AI288" s="163">
        <f t="shared" si="27"/>
        <v>1</v>
      </c>
      <c r="AJ288" s="163">
        <f t="shared" si="28"/>
        <v>1</v>
      </c>
    </row>
    <row r="289" spans="1:36" x14ac:dyDescent="0.25">
      <c r="A289" s="46">
        <v>284</v>
      </c>
      <c r="C289" s="99">
        <v>4.1921259662673904E-3</v>
      </c>
      <c r="D289" s="99">
        <v>1.2488048038037713E-2</v>
      </c>
      <c r="E289" s="99">
        <v>1.8441746038428632E-6</v>
      </c>
      <c r="F289" s="99">
        <v>0</v>
      </c>
      <c r="G289" s="99">
        <v>0.04</v>
      </c>
      <c r="H289" s="99">
        <v>3.7417663718882443E-2</v>
      </c>
      <c r="I289" s="99">
        <v>2.5496231708073913E-2</v>
      </c>
      <c r="J289" s="99">
        <v>7.1214038276825598E-3</v>
      </c>
      <c r="K289" s="99">
        <v>5.7682820038231775E-3</v>
      </c>
      <c r="L289" s="146">
        <v>92.438280187714923</v>
      </c>
      <c r="M289" s="146">
        <v>120</v>
      </c>
      <c r="N289" s="146">
        <v>548</v>
      </c>
      <c r="O289" s="146">
        <v>9132</v>
      </c>
      <c r="P289" s="146">
        <v>100</v>
      </c>
      <c r="Q289" s="146">
        <v>25</v>
      </c>
      <c r="R289" s="99">
        <v>0.74796691775495627</v>
      </c>
      <c r="S289" s="99">
        <v>0.83492058226266186</v>
      </c>
      <c r="T289" s="99">
        <v>4.2773495076783577E-5</v>
      </c>
      <c r="U289" s="99">
        <v>0.62019141155617019</v>
      </c>
      <c r="W289" s="146">
        <v>5.1307789261000805</v>
      </c>
      <c r="X289" s="147">
        <v>26117.526881322763</v>
      </c>
      <c r="Y289" s="147">
        <v>5.3083273897287784</v>
      </c>
      <c r="Z289" s="147">
        <v>27640.904495547711</v>
      </c>
      <c r="AA289" s="147">
        <v>0.17754846362869792</v>
      </c>
      <c r="AB289" s="147">
        <v>1523.377614224948</v>
      </c>
      <c r="AD289" s="161">
        <f t="shared" si="24"/>
        <v>281729.20868468203</v>
      </c>
      <c r="AE289" s="161">
        <f t="shared" si="29"/>
        <v>290858.73888817901</v>
      </c>
      <c r="AF289" s="161">
        <f t="shared" si="25"/>
        <v>9129.5302034969263</v>
      </c>
      <c r="AH289" s="163">
        <f t="shared" si="26"/>
        <v>0</v>
      </c>
      <c r="AI289" s="163">
        <f t="shared" si="27"/>
        <v>1</v>
      </c>
      <c r="AJ289" s="163">
        <f t="shared" si="28"/>
        <v>1</v>
      </c>
    </row>
    <row r="290" spans="1:36" x14ac:dyDescent="0.25">
      <c r="A290" s="46">
        <v>285</v>
      </c>
      <c r="C290" s="99">
        <v>4.5923887916667905E-3</v>
      </c>
      <c r="D290" s="99">
        <v>1.3263634152348991E-2</v>
      </c>
      <c r="E290" s="99">
        <v>3.5176567122741087E-4</v>
      </c>
      <c r="F290" s="99">
        <v>0</v>
      </c>
      <c r="G290" s="99">
        <v>0.04</v>
      </c>
      <c r="H290" s="99">
        <v>3.7417663718882443E-2</v>
      </c>
      <c r="I290" s="99">
        <v>2.5496231708073913E-2</v>
      </c>
      <c r="J290" s="99">
        <v>7.1214038276825598E-3</v>
      </c>
      <c r="K290" s="99">
        <v>5.7682820038231775E-3</v>
      </c>
      <c r="L290" s="146">
        <v>92.438280187714923</v>
      </c>
      <c r="M290" s="146">
        <v>120</v>
      </c>
      <c r="N290" s="146">
        <v>548</v>
      </c>
      <c r="O290" s="146">
        <v>9132</v>
      </c>
      <c r="P290" s="146">
        <v>100</v>
      </c>
      <c r="Q290" s="146">
        <v>25</v>
      </c>
      <c r="R290" s="99">
        <v>0.74027121623301162</v>
      </c>
      <c r="S290" s="99">
        <v>0.62686063172358408</v>
      </c>
      <c r="T290" s="99">
        <v>0.20926208133703331</v>
      </c>
      <c r="U290" s="99">
        <v>0.98561443597177856</v>
      </c>
      <c r="W290" s="146">
        <v>4.7046613945853153</v>
      </c>
      <c r="X290" s="147">
        <v>24918.738076015867</v>
      </c>
      <c r="Y290" s="147">
        <v>4.8665222374260306</v>
      </c>
      <c r="Z290" s="147">
        <v>26379.820797860419</v>
      </c>
      <c r="AA290" s="147">
        <v>0.16186084284071534</v>
      </c>
      <c r="AB290" s="147">
        <v>1461.082721844552</v>
      </c>
      <c r="AD290" s="161">
        <f t="shared" si="24"/>
        <v>257360.94559910303</v>
      </c>
      <c r="AE290" s="161">
        <f t="shared" si="29"/>
        <v>265611.51344770147</v>
      </c>
      <c r="AF290" s="161">
        <f t="shared" si="25"/>
        <v>8250.5678485983681</v>
      </c>
      <c r="AH290" s="163">
        <f t="shared" si="26"/>
        <v>0</v>
      </c>
      <c r="AI290" s="163">
        <f t="shared" si="27"/>
        <v>1</v>
      </c>
      <c r="AJ290" s="163">
        <f t="shared" si="28"/>
        <v>1</v>
      </c>
    </row>
    <row r="291" spans="1:36" x14ac:dyDescent="0.25">
      <c r="A291" s="46">
        <v>286</v>
      </c>
      <c r="C291" s="99">
        <v>1.3885556565988062E-3</v>
      </c>
      <c r="D291" s="99">
        <v>1.3646474518171914E-2</v>
      </c>
      <c r="E291" s="99">
        <v>1.3638188230195698E-5</v>
      </c>
      <c r="F291" s="99">
        <v>0</v>
      </c>
      <c r="G291" s="99">
        <v>0.04</v>
      </c>
      <c r="H291" s="99">
        <v>3.7417663718882443E-2</v>
      </c>
      <c r="I291" s="99">
        <v>2.5496231708073913E-2</v>
      </c>
      <c r="J291" s="99">
        <v>7.1214038276825598E-3</v>
      </c>
      <c r="K291" s="99">
        <v>5.7682820038231775E-3</v>
      </c>
      <c r="L291" s="146">
        <v>92.438280187714923</v>
      </c>
      <c r="M291" s="146">
        <v>120</v>
      </c>
      <c r="N291" s="146">
        <v>548</v>
      </c>
      <c r="O291" s="146">
        <v>9132</v>
      </c>
      <c r="P291" s="146">
        <v>100</v>
      </c>
      <c r="Q291" s="146">
        <v>25</v>
      </c>
      <c r="R291" s="99">
        <v>0.66733715050680187</v>
      </c>
      <c r="S291" s="99">
        <v>0.55957285810659507</v>
      </c>
      <c r="T291" s="99">
        <v>0.99011269075888353</v>
      </c>
      <c r="U291" s="99">
        <v>6.5296738390523983E-5</v>
      </c>
      <c r="W291" s="146">
        <v>5.0555512759187584</v>
      </c>
      <c r="X291" s="147">
        <v>29244.320091428541</v>
      </c>
      <c r="Y291" s="147">
        <v>5.1186222692230894</v>
      </c>
      <c r="Z291" s="147">
        <v>30349.519022020628</v>
      </c>
      <c r="AA291" s="147">
        <v>6.3070993304330969E-2</v>
      </c>
      <c r="AB291" s="147">
        <v>1105.198930592087</v>
      </c>
      <c r="AD291" s="161">
        <f t="shared" si="24"/>
        <v>274088.75646369701</v>
      </c>
      <c r="AE291" s="161">
        <f t="shared" si="29"/>
        <v>276767.81713136472</v>
      </c>
      <c r="AF291" s="161">
        <f t="shared" si="25"/>
        <v>2679.0606676677712</v>
      </c>
      <c r="AH291" s="163">
        <f t="shared" si="26"/>
        <v>0</v>
      </c>
      <c r="AI291" s="163">
        <f t="shared" si="27"/>
        <v>1</v>
      </c>
      <c r="AJ291" s="163">
        <f t="shared" si="28"/>
        <v>1</v>
      </c>
    </row>
    <row r="292" spans="1:36" x14ac:dyDescent="0.25">
      <c r="A292" s="46">
        <v>287</v>
      </c>
      <c r="C292" s="99">
        <v>2.0226938311933324E-3</v>
      </c>
      <c r="D292" s="99">
        <v>1.1743062492150846E-2</v>
      </c>
      <c r="E292" s="99">
        <v>7.9779838740967612E-5</v>
      </c>
      <c r="F292" s="99">
        <v>0</v>
      </c>
      <c r="G292" s="99">
        <v>0.04</v>
      </c>
      <c r="H292" s="99">
        <v>3.7417663718882443E-2</v>
      </c>
      <c r="I292" s="99">
        <v>2.5496231708073913E-2</v>
      </c>
      <c r="J292" s="99">
        <v>7.1214038276825598E-3</v>
      </c>
      <c r="K292" s="99">
        <v>5.7682820038231775E-3</v>
      </c>
      <c r="L292" s="146">
        <v>92.438280187714923</v>
      </c>
      <c r="M292" s="146">
        <v>120</v>
      </c>
      <c r="N292" s="146">
        <v>548</v>
      </c>
      <c r="O292" s="146">
        <v>9132</v>
      </c>
      <c r="P292" s="146">
        <v>100</v>
      </c>
      <c r="Q292" s="146">
        <v>25</v>
      </c>
      <c r="R292" s="99">
        <v>0.76848694888209457</v>
      </c>
      <c r="S292" s="99">
        <v>0.947015752756309</v>
      </c>
      <c r="T292" s="99">
        <v>5.8655985692239447E-2</v>
      </c>
      <c r="U292" s="99">
        <v>0.42287613334528196</v>
      </c>
      <c r="W292" s="146">
        <v>5.8256204000606262</v>
      </c>
      <c r="X292" s="147">
        <v>28311.617766488715</v>
      </c>
      <c r="Y292" s="147">
        <v>5.9253489974269096</v>
      </c>
      <c r="Z292" s="147">
        <v>29507.863386861001</v>
      </c>
      <c r="AA292" s="147">
        <v>9.9728597366283367E-2</v>
      </c>
      <c r="AB292" s="147">
        <v>1196.2456203722868</v>
      </c>
      <c r="AD292" s="161">
        <f t="shared" si="24"/>
        <v>321225.60623714887</v>
      </c>
      <c r="AE292" s="161">
        <f t="shared" si="29"/>
        <v>326013.07645875361</v>
      </c>
      <c r="AF292" s="161">
        <f t="shared" si="25"/>
        <v>4787.4702216047153</v>
      </c>
      <c r="AH292" s="163">
        <f t="shared" si="26"/>
        <v>0</v>
      </c>
      <c r="AI292" s="163">
        <f t="shared" si="27"/>
        <v>1</v>
      </c>
      <c r="AJ292" s="163">
        <f t="shared" si="28"/>
        <v>1</v>
      </c>
    </row>
    <row r="293" spans="1:36" x14ac:dyDescent="0.25">
      <c r="A293" s="46">
        <v>288</v>
      </c>
      <c r="C293" s="99">
        <v>3.4891539694401619E-3</v>
      </c>
      <c r="D293" s="99">
        <v>1.2889727515520866E-2</v>
      </c>
      <c r="E293" s="99">
        <v>1.7460779924260983E-4</v>
      </c>
      <c r="F293" s="99">
        <v>0</v>
      </c>
      <c r="G293" s="99">
        <v>0.04</v>
      </c>
      <c r="H293" s="99">
        <v>3.7417663718882443E-2</v>
      </c>
      <c r="I293" s="99">
        <v>2.5496231708073913E-2</v>
      </c>
      <c r="J293" s="99">
        <v>7.1214038276825598E-3</v>
      </c>
      <c r="K293" s="99">
        <v>5.7682820038231775E-3</v>
      </c>
      <c r="L293" s="146">
        <v>92.438280187714923</v>
      </c>
      <c r="M293" s="146">
        <v>120</v>
      </c>
      <c r="N293" s="146">
        <v>548</v>
      </c>
      <c r="O293" s="146">
        <v>9132</v>
      </c>
      <c r="P293" s="146">
        <v>100</v>
      </c>
      <c r="Q293" s="146">
        <v>25</v>
      </c>
      <c r="R293" s="99">
        <v>0.76908121789779704</v>
      </c>
      <c r="S293" s="99">
        <v>1.7897163538760471E-2</v>
      </c>
      <c r="T293" s="99">
        <v>1.4309145666803814E-2</v>
      </c>
      <c r="U293" s="99">
        <v>5.284485803439299E-2</v>
      </c>
      <c r="W293" s="146">
        <v>4.7687060019860077</v>
      </c>
      <c r="X293" s="147">
        <v>26429.030414930974</v>
      </c>
      <c r="Y293" s="147">
        <v>4.9029443921657636</v>
      </c>
      <c r="Z293" s="147">
        <v>27811.953366171321</v>
      </c>
      <c r="AA293" s="147">
        <v>0.13423839017975592</v>
      </c>
      <c r="AB293" s="147">
        <v>1382.9229512403472</v>
      </c>
      <c r="AD293" s="161">
        <f t="shared" si="24"/>
        <v>259693.32970422946</v>
      </c>
      <c r="AE293" s="161">
        <f t="shared" si="29"/>
        <v>266364.71016377449</v>
      </c>
      <c r="AF293" s="161">
        <f t="shared" si="25"/>
        <v>6671.3804595450083</v>
      </c>
      <c r="AH293" s="163">
        <f t="shared" si="26"/>
        <v>0</v>
      </c>
      <c r="AI293" s="163">
        <f t="shared" si="27"/>
        <v>1</v>
      </c>
      <c r="AJ293" s="163">
        <f t="shared" si="28"/>
        <v>1</v>
      </c>
    </row>
    <row r="294" spans="1:36" x14ac:dyDescent="0.25">
      <c r="A294" s="46">
        <v>289</v>
      </c>
      <c r="C294" s="99">
        <v>1.2371647017163064E-3</v>
      </c>
      <c r="D294" s="99">
        <v>1.2864254951364673E-2</v>
      </c>
      <c r="E294" s="99">
        <v>5.9609797180944599E-6</v>
      </c>
      <c r="F294" s="99">
        <v>0</v>
      </c>
      <c r="G294" s="99">
        <v>0.04</v>
      </c>
      <c r="H294" s="99">
        <v>3.7417663718882443E-2</v>
      </c>
      <c r="I294" s="99">
        <v>2.5496231708073913E-2</v>
      </c>
      <c r="J294" s="99">
        <v>7.1214038276825598E-3</v>
      </c>
      <c r="K294" s="99">
        <v>5.7682820038231775E-3</v>
      </c>
      <c r="L294" s="146">
        <v>92.438280187714923</v>
      </c>
      <c r="M294" s="146">
        <v>120</v>
      </c>
      <c r="N294" s="146">
        <v>548</v>
      </c>
      <c r="O294" s="146">
        <v>9132</v>
      </c>
      <c r="P294" s="146">
        <v>100</v>
      </c>
      <c r="Q294" s="146">
        <v>25</v>
      </c>
      <c r="R294" s="99">
        <v>0.49296518235320796</v>
      </c>
      <c r="S294" s="99">
        <v>0.96869392484869432</v>
      </c>
      <c r="T294" s="99">
        <v>0.17600807405998575</v>
      </c>
      <c r="U294" s="99">
        <v>2.1622668305698811E-2</v>
      </c>
      <c r="W294" s="146">
        <v>4.1787076931378513</v>
      </c>
      <c r="X294" s="147">
        <v>29463.750375989232</v>
      </c>
      <c r="Y294" s="147">
        <v>4.2246769461086373</v>
      </c>
      <c r="Z294" s="147">
        <v>30543.32111256526</v>
      </c>
      <c r="AA294" s="147">
        <v>4.5969252970786023E-2</v>
      </c>
      <c r="AB294" s="147">
        <v>1079.5707365760281</v>
      </c>
      <c r="AD294" s="161">
        <f t="shared" si="24"/>
        <v>221258.71121228184</v>
      </c>
      <c r="AE294" s="161">
        <f t="shared" si="29"/>
        <v>222937.29565395298</v>
      </c>
      <c r="AF294" s="161">
        <f t="shared" si="25"/>
        <v>1678.5844416711334</v>
      </c>
      <c r="AH294" s="163">
        <f t="shared" si="26"/>
        <v>0</v>
      </c>
      <c r="AI294" s="163">
        <f t="shared" si="27"/>
        <v>1</v>
      </c>
      <c r="AJ294" s="163">
        <f t="shared" si="28"/>
        <v>1</v>
      </c>
    </row>
    <row r="295" spans="1:36" x14ac:dyDescent="0.25">
      <c r="A295" s="46">
        <v>290</v>
      </c>
      <c r="C295" s="99">
        <v>3.6601724073951347E-3</v>
      </c>
      <c r="D295" s="99">
        <v>1.0084829621452636E-2</v>
      </c>
      <c r="E295" s="99">
        <v>1.4420730571729212E-4</v>
      </c>
      <c r="F295" s="99">
        <v>0</v>
      </c>
      <c r="G295" s="99">
        <v>0.04</v>
      </c>
      <c r="H295" s="99">
        <v>3.7417663718882443E-2</v>
      </c>
      <c r="I295" s="99">
        <v>2.5496231708073913E-2</v>
      </c>
      <c r="J295" s="99">
        <v>7.1214038276825598E-3</v>
      </c>
      <c r="K295" s="99">
        <v>5.7682820038231775E-3</v>
      </c>
      <c r="L295" s="146">
        <v>92.438280187714923</v>
      </c>
      <c r="M295" s="146">
        <v>120</v>
      </c>
      <c r="N295" s="146">
        <v>548</v>
      </c>
      <c r="O295" s="146">
        <v>9132</v>
      </c>
      <c r="P295" s="146">
        <v>100</v>
      </c>
      <c r="Q295" s="146">
        <v>25</v>
      </c>
      <c r="R295" s="99">
        <v>0.73311874421799217</v>
      </c>
      <c r="S295" s="99">
        <v>0.96318816324314871</v>
      </c>
      <c r="T295" s="99">
        <v>0.76298696236946451</v>
      </c>
      <c r="U295" s="99">
        <v>0.89735321288973136</v>
      </c>
      <c r="W295" s="146">
        <v>5.1915762722385006</v>
      </c>
      <c r="X295" s="147">
        <v>26344.669591600679</v>
      </c>
      <c r="Y295" s="147">
        <v>5.3441040431803843</v>
      </c>
      <c r="Z295" s="147">
        <v>27760.046301916886</v>
      </c>
      <c r="AA295" s="147">
        <v>0.15252777094188374</v>
      </c>
      <c r="AB295" s="147">
        <v>1415.3767103162063</v>
      </c>
      <c r="AD295" s="161">
        <f t="shared" si="24"/>
        <v>285149.9067427094</v>
      </c>
      <c r="AE295" s="161">
        <f t="shared" si="29"/>
        <v>292886.19628890615</v>
      </c>
      <c r="AF295" s="161">
        <f t="shared" si="25"/>
        <v>7736.2895461968183</v>
      </c>
      <c r="AH295" s="163">
        <f t="shared" si="26"/>
        <v>0</v>
      </c>
      <c r="AI295" s="163">
        <f t="shared" si="27"/>
        <v>1</v>
      </c>
      <c r="AJ295" s="163">
        <f t="shared" si="28"/>
        <v>1</v>
      </c>
    </row>
    <row r="296" spans="1:36" x14ac:dyDescent="0.25">
      <c r="A296" s="46">
        <v>291</v>
      </c>
      <c r="C296" s="99">
        <v>1.2293902375585476E-3</v>
      </c>
      <c r="D296" s="99">
        <v>1.1397488576867818E-2</v>
      </c>
      <c r="E296" s="99">
        <v>5.0468441258577634E-4</v>
      </c>
      <c r="F296" s="99">
        <v>0</v>
      </c>
      <c r="G296" s="99">
        <v>0.04</v>
      </c>
      <c r="H296" s="99">
        <v>3.7417663718882443E-2</v>
      </c>
      <c r="I296" s="99">
        <v>2.5496231708073913E-2</v>
      </c>
      <c r="J296" s="99">
        <v>7.1214038276825598E-3</v>
      </c>
      <c r="K296" s="99">
        <v>5.7682820038231775E-3</v>
      </c>
      <c r="L296" s="146">
        <v>92.438280187714923</v>
      </c>
      <c r="M296" s="146">
        <v>120</v>
      </c>
      <c r="N296" s="146">
        <v>548</v>
      </c>
      <c r="O296" s="146">
        <v>9132</v>
      </c>
      <c r="P296" s="146">
        <v>100</v>
      </c>
      <c r="Q296" s="146">
        <v>25</v>
      </c>
      <c r="R296" s="99">
        <v>0.87060217581572052</v>
      </c>
      <c r="S296" s="99">
        <v>0.92962876645702386</v>
      </c>
      <c r="T296" s="99">
        <v>0.12723381738086842</v>
      </c>
      <c r="U296" s="99">
        <v>0.99997609136469445</v>
      </c>
      <c r="W296" s="146">
        <v>6.4737941913940587</v>
      </c>
      <c r="X296" s="147">
        <v>28179.813375741396</v>
      </c>
      <c r="Y296" s="147">
        <v>6.5161411518694994</v>
      </c>
      <c r="Z296" s="147">
        <v>29112.05758769593</v>
      </c>
      <c r="AA296" s="147">
        <v>4.2346960475440731E-2</v>
      </c>
      <c r="AB296" s="147">
        <v>932.24421195453397</v>
      </c>
      <c r="AD296" s="161">
        <f t="shared" si="24"/>
        <v>360247.83810790209</v>
      </c>
      <c r="AE296" s="161">
        <f t="shared" si="29"/>
        <v>361856.41152447404</v>
      </c>
      <c r="AF296" s="161">
        <f t="shared" si="25"/>
        <v>1608.57341657191</v>
      </c>
      <c r="AH296" s="163">
        <f t="shared" si="26"/>
        <v>0</v>
      </c>
      <c r="AI296" s="163">
        <f t="shared" si="27"/>
        <v>1</v>
      </c>
      <c r="AJ296" s="163">
        <f t="shared" si="28"/>
        <v>1</v>
      </c>
    </row>
    <row r="297" spans="1:36" x14ac:dyDescent="0.25">
      <c r="A297" s="46">
        <v>292</v>
      </c>
      <c r="C297" s="99">
        <v>1.3120071462273933E-3</v>
      </c>
      <c r="D297" s="99">
        <v>9.1358447817612414E-3</v>
      </c>
      <c r="E297" s="99">
        <v>6.7435302044124731E-5</v>
      </c>
      <c r="F297" s="99">
        <v>0</v>
      </c>
      <c r="G297" s="99">
        <v>0.04</v>
      </c>
      <c r="H297" s="99">
        <v>3.7417663718882443E-2</v>
      </c>
      <c r="I297" s="99">
        <v>2.5496231708073913E-2</v>
      </c>
      <c r="J297" s="99">
        <v>7.1214038276825598E-3</v>
      </c>
      <c r="K297" s="99">
        <v>5.7682820038231775E-3</v>
      </c>
      <c r="L297" s="146">
        <v>92.438280187714923</v>
      </c>
      <c r="M297" s="146">
        <v>120</v>
      </c>
      <c r="N297" s="146">
        <v>548</v>
      </c>
      <c r="O297" s="146">
        <v>9132</v>
      </c>
      <c r="P297" s="146">
        <v>100</v>
      </c>
      <c r="Q297" s="146">
        <v>25</v>
      </c>
      <c r="R297" s="99">
        <v>0.49201525032313087</v>
      </c>
      <c r="S297" s="99">
        <v>0.63569513085176632</v>
      </c>
      <c r="T297" s="99">
        <v>6.5269575812461358E-2</v>
      </c>
      <c r="U297" s="99">
        <v>0.98564045905796194</v>
      </c>
      <c r="W297" s="146">
        <v>3.9003683569618648</v>
      </c>
      <c r="X297" s="147">
        <v>29236.036567989453</v>
      </c>
      <c r="Y297" s="147">
        <v>3.944135432156529</v>
      </c>
      <c r="Z297" s="147">
        <v>30311.785843551585</v>
      </c>
      <c r="AA297" s="147">
        <v>4.3767075194664162E-2</v>
      </c>
      <c r="AB297" s="147">
        <v>1075.7492755621315</v>
      </c>
      <c r="AD297" s="161">
        <f t="shared" si="24"/>
        <v>204786.06484972243</v>
      </c>
      <c r="AE297" s="161">
        <f t="shared" si="29"/>
        <v>206336.34008584014</v>
      </c>
      <c r="AF297" s="161">
        <f t="shared" si="25"/>
        <v>1550.2752361177181</v>
      </c>
      <c r="AH297" s="163">
        <f t="shared" si="26"/>
        <v>0</v>
      </c>
      <c r="AI297" s="163">
        <f t="shared" si="27"/>
        <v>1</v>
      </c>
      <c r="AJ297" s="163">
        <f t="shared" si="28"/>
        <v>1</v>
      </c>
    </row>
    <row r="298" spans="1:36" x14ac:dyDescent="0.25">
      <c r="A298" s="46">
        <v>293</v>
      </c>
      <c r="C298" s="99">
        <v>5.9749781006291913E-3</v>
      </c>
      <c r="D298" s="99">
        <v>1.0617841698967659E-2</v>
      </c>
      <c r="E298" s="99">
        <v>8.5154429117162422E-5</v>
      </c>
      <c r="F298" s="99">
        <v>0</v>
      </c>
      <c r="G298" s="99">
        <v>0.04</v>
      </c>
      <c r="H298" s="99">
        <v>3.7417663718882443E-2</v>
      </c>
      <c r="I298" s="99">
        <v>2.5496231708073913E-2</v>
      </c>
      <c r="J298" s="99">
        <v>7.1214038276825598E-3</v>
      </c>
      <c r="K298" s="99">
        <v>5.7682820038231775E-3</v>
      </c>
      <c r="L298" s="146">
        <v>92.438280187714923</v>
      </c>
      <c r="M298" s="146">
        <v>120</v>
      </c>
      <c r="N298" s="146">
        <v>548</v>
      </c>
      <c r="O298" s="146">
        <v>9132</v>
      </c>
      <c r="P298" s="146">
        <v>100</v>
      </c>
      <c r="Q298" s="146">
        <v>25</v>
      </c>
      <c r="R298" s="99">
        <v>0.88788600490598868</v>
      </c>
      <c r="S298" s="99">
        <v>0.30870243710360706</v>
      </c>
      <c r="T298" s="99">
        <v>0.73824916584824485</v>
      </c>
      <c r="U298" s="99">
        <v>0.21166725729433689</v>
      </c>
      <c r="W298" s="146">
        <v>5.1965842018652122</v>
      </c>
      <c r="X298" s="147">
        <v>24249.365877087046</v>
      </c>
      <c r="Y298" s="147">
        <v>5.4370860960320897</v>
      </c>
      <c r="Z298" s="147">
        <v>25926.710869085076</v>
      </c>
      <c r="AA298" s="147">
        <v>0.24050189416687751</v>
      </c>
      <c r="AB298" s="147">
        <v>1677.3449919980303</v>
      </c>
      <c r="AD298" s="161">
        <f t="shared" si="24"/>
        <v>287545.6862348257</v>
      </c>
      <c r="AE298" s="161">
        <f t="shared" si="29"/>
        <v>300298.45489284029</v>
      </c>
      <c r="AF298" s="161">
        <f t="shared" si="25"/>
        <v>12752.76865801462</v>
      </c>
      <c r="AH298" s="163">
        <f t="shared" si="26"/>
        <v>0</v>
      </c>
      <c r="AI298" s="163">
        <f t="shared" si="27"/>
        <v>1</v>
      </c>
      <c r="AJ298" s="163">
        <f t="shared" si="28"/>
        <v>1</v>
      </c>
    </row>
    <row r="299" spans="1:36" x14ac:dyDescent="0.25">
      <c r="A299" s="46">
        <v>294</v>
      </c>
      <c r="C299" s="99">
        <v>2.4410031772056362E-3</v>
      </c>
      <c r="D299" s="99">
        <v>1.2550783270199761E-2</v>
      </c>
      <c r="E299" s="99">
        <v>1.0527573631429005E-5</v>
      </c>
      <c r="F299" s="99">
        <v>0</v>
      </c>
      <c r="G299" s="99">
        <v>0.04</v>
      </c>
      <c r="H299" s="99">
        <v>3.7417663718882443E-2</v>
      </c>
      <c r="I299" s="99">
        <v>2.5496231708073913E-2</v>
      </c>
      <c r="J299" s="99">
        <v>7.1214038276825598E-3</v>
      </c>
      <c r="K299" s="99">
        <v>5.7682820038231775E-3</v>
      </c>
      <c r="L299" s="146">
        <v>92.438280187714923</v>
      </c>
      <c r="M299" s="146">
        <v>120</v>
      </c>
      <c r="N299" s="146">
        <v>548</v>
      </c>
      <c r="O299" s="146">
        <v>9132</v>
      </c>
      <c r="P299" s="146">
        <v>100</v>
      </c>
      <c r="Q299" s="146">
        <v>25</v>
      </c>
      <c r="R299" s="99">
        <v>0.88973461411382182</v>
      </c>
      <c r="S299" s="99">
        <v>2.2179021368268995E-2</v>
      </c>
      <c r="T299" s="99">
        <v>0.96474608171582921</v>
      </c>
      <c r="U299" s="99">
        <v>3.9284988813217232E-4</v>
      </c>
      <c r="W299" s="146">
        <v>5.8949837927461113</v>
      </c>
      <c r="X299" s="147">
        <v>27993.724731289956</v>
      </c>
      <c r="Y299" s="147">
        <v>6.0215437297698919</v>
      </c>
      <c r="Z299" s="147">
        <v>29278.30945292371</v>
      </c>
      <c r="AA299" s="147">
        <v>0.12655993702378066</v>
      </c>
      <c r="AB299" s="147">
        <v>1284.5847216337534</v>
      </c>
      <c r="AD299" s="161">
        <f t="shared" si="24"/>
        <v>325705.30283347674</v>
      </c>
      <c r="AE299" s="161">
        <f t="shared" si="29"/>
        <v>332014.31433326978</v>
      </c>
      <c r="AF299" s="161">
        <f t="shared" si="25"/>
        <v>6309.0114997930859</v>
      </c>
      <c r="AH299" s="163">
        <f t="shared" si="26"/>
        <v>0</v>
      </c>
      <c r="AI299" s="163">
        <f t="shared" si="27"/>
        <v>1</v>
      </c>
      <c r="AJ299" s="163">
        <f t="shared" si="28"/>
        <v>1</v>
      </c>
    </row>
    <row r="300" spans="1:36" x14ac:dyDescent="0.25">
      <c r="A300" s="46">
        <v>295</v>
      </c>
      <c r="C300" s="99">
        <v>9.9086369496496755E-4</v>
      </c>
      <c r="D300" s="99">
        <v>1.3498762196651026E-2</v>
      </c>
      <c r="E300" s="99">
        <v>3.6370984616560565E-5</v>
      </c>
      <c r="F300" s="99">
        <v>0</v>
      </c>
      <c r="G300" s="99">
        <v>0.04</v>
      </c>
      <c r="H300" s="99">
        <v>3.7417663718882443E-2</v>
      </c>
      <c r="I300" s="99">
        <v>2.5496231708073913E-2</v>
      </c>
      <c r="J300" s="99">
        <v>7.1214038276825598E-3</v>
      </c>
      <c r="K300" s="99">
        <v>5.7682820038231775E-3</v>
      </c>
      <c r="L300" s="146">
        <v>92.438280187714923</v>
      </c>
      <c r="M300" s="146">
        <v>120</v>
      </c>
      <c r="N300" s="146">
        <v>548</v>
      </c>
      <c r="O300" s="146">
        <v>9132</v>
      </c>
      <c r="P300" s="146">
        <v>100</v>
      </c>
      <c r="Q300" s="146">
        <v>25</v>
      </c>
      <c r="R300" s="99">
        <v>0.73620887344125008</v>
      </c>
      <c r="S300" s="99">
        <v>8.096438787421055E-2</v>
      </c>
      <c r="T300" s="99">
        <v>9.7584353384737005E-2</v>
      </c>
      <c r="U300" s="99">
        <v>0.71479400179555108</v>
      </c>
      <c r="W300" s="146">
        <v>5.2551138265643038</v>
      </c>
      <c r="X300" s="147">
        <v>29690.316278788898</v>
      </c>
      <c r="Y300" s="147">
        <v>5.3023599825679639</v>
      </c>
      <c r="Z300" s="147">
        <v>30712.971069053692</v>
      </c>
      <c r="AA300" s="147">
        <v>4.7246156003660111E-2</v>
      </c>
      <c r="AB300" s="147">
        <v>1022.6547902647944</v>
      </c>
      <c r="AD300" s="161">
        <f t="shared" si="24"/>
        <v>285616.51331506931</v>
      </c>
      <c r="AE300" s="161">
        <f t="shared" si="29"/>
        <v>287428.62788502412</v>
      </c>
      <c r="AF300" s="161">
        <f t="shared" si="25"/>
        <v>1812.1145699548124</v>
      </c>
      <c r="AH300" s="163">
        <f t="shared" si="26"/>
        <v>0</v>
      </c>
      <c r="AI300" s="163">
        <f t="shared" si="27"/>
        <v>1</v>
      </c>
      <c r="AJ300" s="163">
        <f t="shared" si="28"/>
        <v>1</v>
      </c>
    </row>
    <row r="301" spans="1:36" x14ac:dyDescent="0.25">
      <c r="A301" s="46">
        <v>296</v>
      </c>
      <c r="C301" s="99">
        <v>2.0702536035099718E-3</v>
      </c>
      <c r="D301" s="99">
        <v>9.8504731191351395E-3</v>
      </c>
      <c r="E301" s="99">
        <v>1.8386941360089421E-5</v>
      </c>
      <c r="F301" s="99">
        <v>0</v>
      </c>
      <c r="G301" s="99">
        <v>0.04</v>
      </c>
      <c r="H301" s="99">
        <v>3.7417663718882443E-2</v>
      </c>
      <c r="I301" s="99">
        <v>2.5496231708073913E-2</v>
      </c>
      <c r="J301" s="99">
        <v>7.1214038276825598E-3</v>
      </c>
      <c r="K301" s="99">
        <v>5.7682820038231775E-3</v>
      </c>
      <c r="L301" s="146">
        <v>92.438280187714923</v>
      </c>
      <c r="M301" s="146">
        <v>120</v>
      </c>
      <c r="N301" s="146">
        <v>548</v>
      </c>
      <c r="O301" s="146">
        <v>9132</v>
      </c>
      <c r="P301" s="146">
        <v>100</v>
      </c>
      <c r="Q301" s="146">
        <v>25</v>
      </c>
      <c r="R301" s="99">
        <v>0.73327328878804354</v>
      </c>
      <c r="S301" s="99">
        <v>0.96427364678321092</v>
      </c>
      <c r="T301" s="99">
        <v>0.99996338510016169</v>
      </c>
      <c r="U301" s="99">
        <v>0.98084838029162835</v>
      </c>
      <c r="W301" s="146">
        <v>5.6552831538230688</v>
      </c>
      <c r="X301" s="147">
        <v>28431.936831340707</v>
      </c>
      <c r="Y301" s="147">
        <v>5.7574268897242744</v>
      </c>
      <c r="Z301" s="147">
        <v>29655.698087414734</v>
      </c>
      <c r="AA301" s="147">
        <v>0.10214373590120562</v>
      </c>
      <c r="AB301" s="147">
        <v>1223.7612560740272</v>
      </c>
      <c r="AD301" s="161">
        <f t="shared" si="24"/>
        <v>310885.05239804339</v>
      </c>
      <c r="AE301" s="161">
        <f t="shared" si="29"/>
        <v>315789.91529604176</v>
      </c>
      <c r="AF301" s="161">
        <f t="shared" si="25"/>
        <v>4904.8628979983105</v>
      </c>
      <c r="AH301" s="163">
        <f t="shared" si="26"/>
        <v>0</v>
      </c>
      <c r="AI301" s="163">
        <f t="shared" si="27"/>
        <v>1</v>
      </c>
      <c r="AJ301" s="163">
        <f t="shared" si="28"/>
        <v>1</v>
      </c>
    </row>
    <row r="302" spans="1:36" x14ac:dyDescent="0.25">
      <c r="A302" s="46">
        <v>297</v>
      </c>
      <c r="C302" s="99">
        <v>1.9608648339003651E-3</v>
      </c>
      <c r="D302" s="99">
        <v>1.0596476238257494E-2</v>
      </c>
      <c r="E302" s="99">
        <v>7.4150404536777028E-5</v>
      </c>
      <c r="F302" s="99">
        <v>0</v>
      </c>
      <c r="G302" s="99">
        <v>0.04</v>
      </c>
      <c r="H302" s="99">
        <v>3.7417663718882443E-2</v>
      </c>
      <c r="I302" s="99">
        <v>2.5496231708073913E-2</v>
      </c>
      <c r="J302" s="99">
        <v>7.1214038276825598E-3</v>
      </c>
      <c r="K302" s="99">
        <v>5.7682820038231775E-3</v>
      </c>
      <c r="L302" s="146">
        <v>92.438280187714923</v>
      </c>
      <c r="M302" s="146">
        <v>120</v>
      </c>
      <c r="N302" s="146">
        <v>548</v>
      </c>
      <c r="O302" s="146">
        <v>9132</v>
      </c>
      <c r="P302" s="146">
        <v>100</v>
      </c>
      <c r="Q302" s="146">
        <v>25</v>
      </c>
      <c r="R302" s="99">
        <v>0.69432009662100036</v>
      </c>
      <c r="S302" s="99">
        <v>0.99913009956505172</v>
      </c>
      <c r="T302" s="99">
        <v>7.4558198753401056E-2</v>
      </c>
      <c r="U302" s="99">
        <v>0.72243779201571479</v>
      </c>
      <c r="W302" s="146">
        <v>5.3947635610482294</v>
      </c>
      <c r="X302" s="147">
        <v>28409.875653912524</v>
      </c>
      <c r="Y302" s="147">
        <v>5.4844038701778022</v>
      </c>
      <c r="Z302" s="147">
        <v>29597.913698484965</v>
      </c>
      <c r="AA302" s="147">
        <v>8.9640309129572771E-2</v>
      </c>
      <c r="AB302" s="147">
        <v>1188.0380445724404</v>
      </c>
      <c r="AD302" s="161">
        <f t="shared" si="24"/>
        <v>295275.93800898123</v>
      </c>
      <c r="AE302" s="161">
        <f t="shared" si="29"/>
        <v>299466.31851218321</v>
      </c>
      <c r="AF302" s="161">
        <f t="shared" si="25"/>
        <v>4190.3805032019254</v>
      </c>
      <c r="AH302" s="163">
        <f t="shared" si="26"/>
        <v>0</v>
      </c>
      <c r="AI302" s="163">
        <f t="shared" si="27"/>
        <v>1</v>
      </c>
      <c r="AJ302" s="163">
        <f t="shared" si="28"/>
        <v>1</v>
      </c>
    </row>
    <row r="303" spans="1:36" x14ac:dyDescent="0.25">
      <c r="A303" s="46">
        <v>298</v>
      </c>
      <c r="C303" s="99">
        <v>3.4633417100781161E-3</v>
      </c>
      <c r="D303" s="99">
        <v>9.3731618214991548E-3</v>
      </c>
      <c r="E303" s="99">
        <v>1.1324370511856283E-6</v>
      </c>
      <c r="F303" s="99">
        <v>0</v>
      </c>
      <c r="G303" s="99">
        <v>0.04</v>
      </c>
      <c r="H303" s="99">
        <v>3.7417663718882443E-2</v>
      </c>
      <c r="I303" s="99">
        <v>2.5496231708073913E-2</v>
      </c>
      <c r="J303" s="99">
        <v>7.1214038276825598E-3</v>
      </c>
      <c r="K303" s="99">
        <v>5.7682820038231775E-3</v>
      </c>
      <c r="L303" s="146">
        <v>92.438280187714923</v>
      </c>
      <c r="M303" s="146">
        <v>120</v>
      </c>
      <c r="N303" s="146">
        <v>548</v>
      </c>
      <c r="O303" s="146">
        <v>9132</v>
      </c>
      <c r="P303" s="146">
        <v>100</v>
      </c>
      <c r="Q303" s="146">
        <v>25</v>
      </c>
      <c r="R303" s="99">
        <v>0.52476349443863113</v>
      </c>
      <c r="S303" s="99">
        <v>0.77139179596494134</v>
      </c>
      <c r="T303" s="99">
        <v>0.9973785785455328</v>
      </c>
      <c r="U303" s="99">
        <v>0.83289334668678383</v>
      </c>
      <c r="W303" s="146">
        <v>3.8700839814564376</v>
      </c>
      <c r="X303" s="147">
        <v>26904.811681729709</v>
      </c>
      <c r="Y303" s="147">
        <v>3.9829551546483404</v>
      </c>
      <c r="Z303" s="147">
        <v>28339.702665274945</v>
      </c>
      <c r="AA303" s="147">
        <v>0.11287117319190276</v>
      </c>
      <c r="AB303" s="147">
        <v>1434.8909835452359</v>
      </c>
      <c r="AD303" s="161">
        <f t="shared" si="24"/>
        <v>205300.22720565656</v>
      </c>
      <c r="AE303" s="161">
        <f t="shared" si="29"/>
        <v>210637.60661362548</v>
      </c>
      <c r="AF303" s="161">
        <f t="shared" si="25"/>
        <v>5337.3794079689296</v>
      </c>
      <c r="AH303" s="163">
        <f t="shared" si="26"/>
        <v>0</v>
      </c>
      <c r="AI303" s="163">
        <f t="shared" si="27"/>
        <v>1</v>
      </c>
      <c r="AJ303" s="163">
        <f t="shared" si="28"/>
        <v>1</v>
      </c>
    </row>
    <row r="304" spans="1:36" x14ac:dyDescent="0.25">
      <c r="A304" s="46">
        <v>299</v>
      </c>
      <c r="C304" s="99">
        <v>3.4662839703601955E-3</v>
      </c>
      <c r="D304" s="99">
        <v>8.8697963864437304E-3</v>
      </c>
      <c r="E304" s="99">
        <v>3.4703601414254326E-4</v>
      </c>
      <c r="F304" s="99">
        <v>0</v>
      </c>
      <c r="G304" s="99">
        <v>0.04</v>
      </c>
      <c r="H304" s="99">
        <v>3.7417663718882443E-2</v>
      </c>
      <c r="I304" s="99">
        <v>2.5496231708073913E-2</v>
      </c>
      <c r="J304" s="99">
        <v>7.1214038276825598E-3</v>
      </c>
      <c r="K304" s="99">
        <v>5.7682820038231775E-3</v>
      </c>
      <c r="L304" s="146">
        <v>92.438280187714923</v>
      </c>
      <c r="M304" s="146">
        <v>120</v>
      </c>
      <c r="N304" s="146">
        <v>548</v>
      </c>
      <c r="O304" s="146">
        <v>9132</v>
      </c>
      <c r="P304" s="146">
        <v>100</v>
      </c>
      <c r="Q304" s="146">
        <v>25</v>
      </c>
      <c r="R304" s="99">
        <v>0.55111899182050639</v>
      </c>
      <c r="S304" s="99">
        <v>0.57774510094943676</v>
      </c>
      <c r="T304" s="99">
        <v>0.93903956067220418</v>
      </c>
      <c r="U304" s="99">
        <v>0.98719892864740588</v>
      </c>
      <c r="W304" s="146">
        <v>3.7729674517655112</v>
      </c>
      <c r="X304" s="147">
        <v>26079.129180120675</v>
      </c>
      <c r="Y304" s="147">
        <v>3.8716862678666848</v>
      </c>
      <c r="Z304" s="147">
        <v>27408.897329819669</v>
      </c>
      <c r="AA304" s="147">
        <v>9.8718816101173612E-2</v>
      </c>
      <c r="AB304" s="147">
        <v>1329.7681496989935</v>
      </c>
      <c r="AD304" s="161">
        <f t="shared" si="24"/>
        <v>200298.91792580998</v>
      </c>
      <c r="AE304" s="161">
        <f t="shared" si="29"/>
        <v>204892.2787421814</v>
      </c>
      <c r="AF304" s="161">
        <f t="shared" si="25"/>
        <v>4593.3608163714234</v>
      </c>
      <c r="AH304" s="163">
        <f t="shared" si="26"/>
        <v>0</v>
      </c>
      <c r="AI304" s="163">
        <f t="shared" si="27"/>
        <v>1</v>
      </c>
      <c r="AJ304" s="163">
        <f t="shared" si="28"/>
        <v>1</v>
      </c>
    </row>
    <row r="305" spans="1:36" x14ac:dyDescent="0.25">
      <c r="A305" s="46">
        <v>300</v>
      </c>
      <c r="C305" s="99">
        <v>1.0488550651803006E-3</v>
      </c>
      <c r="D305" s="99">
        <v>1.1758478940314565E-2</v>
      </c>
      <c r="E305" s="99">
        <v>4.2809988503500485E-4</v>
      </c>
      <c r="F305" s="99">
        <v>0</v>
      </c>
      <c r="G305" s="99">
        <v>0.04</v>
      </c>
      <c r="H305" s="99">
        <v>3.7417663718882443E-2</v>
      </c>
      <c r="I305" s="99">
        <v>2.5496231708073913E-2</v>
      </c>
      <c r="J305" s="99">
        <v>7.1214038276825598E-3</v>
      </c>
      <c r="K305" s="99">
        <v>5.7682820038231775E-3</v>
      </c>
      <c r="L305" s="146">
        <v>92.438280187714923</v>
      </c>
      <c r="M305" s="146">
        <v>120</v>
      </c>
      <c r="N305" s="146">
        <v>548</v>
      </c>
      <c r="O305" s="146">
        <v>9132</v>
      </c>
      <c r="P305" s="146">
        <v>100</v>
      </c>
      <c r="Q305" s="146">
        <v>25</v>
      </c>
      <c r="R305" s="99">
        <v>0.87830895033891387</v>
      </c>
      <c r="S305" s="99">
        <v>0.89289831368598804</v>
      </c>
      <c r="T305" s="99">
        <v>4.8572435798961673E-3</v>
      </c>
      <c r="U305" s="99">
        <v>1.001361975156233E-4</v>
      </c>
      <c r="W305" s="146">
        <v>6.583770560378353</v>
      </c>
      <c r="X305" s="147">
        <v>28591.462364494844</v>
      </c>
      <c r="Y305" s="147">
        <v>6.6210850859079118</v>
      </c>
      <c r="Z305" s="147">
        <v>29510.878384208874</v>
      </c>
      <c r="AA305" s="147">
        <v>3.7314525529558829E-2</v>
      </c>
      <c r="AB305" s="147">
        <v>919.41601971402997</v>
      </c>
      <c r="AD305" s="161">
        <f t="shared" si="24"/>
        <v>366434.77125820634</v>
      </c>
      <c r="AE305" s="161">
        <f t="shared" si="29"/>
        <v>367754.22677026584</v>
      </c>
      <c r="AF305" s="161">
        <f t="shared" si="25"/>
        <v>1319.4555120594996</v>
      </c>
      <c r="AH305" s="163">
        <f t="shared" si="26"/>
        <v>0</v>
      </c>
      <c r="AI305" s="163">
        <f t="shared" si="27"/>
        <v>1</v>
      </c>
      <c r="AJ305" s="163">
        <f t="shared" si="28"/>
        <v>1</v>
      </c>
    </row>
    <row r="306" spans="1:36" x14ac:dyDescent="0.25">
      <c r="A306" s="46">
        <v>301</v>
      </c>
      <c r="C306" s="99">
        <v>2.3128140419159671E-3</v>
      </c>
      <c r="D306" s="99">
        <v>1.0427226920571447E-2</v>
      </c>
      <c r="E306" s="99">
        <v>3.0150009943485934E-4</v>
      </c>
      <c r="F306" s="99">
        <v>0</v>
      </c>
      <c r="G306" s="99">
        <v>0.04</v>
      </c>
      <c r="H306" s="99">
        <v>3.7417663718882443E-2</v>
      </c>
      <c r="I306" s="99">
        <v>2.5496231708073913E-2</v>
      </c>
      <c r="J306" s="99">
        <v>7.1214038276825598E-3</v>
      </c>
      <c r="K306" s="99">
        <v>5.7682820038231775E-3</v>
      </c>
      <c r="L306" s="146">
        <v>92.438280187714923</v>
      </c>
      <c r="M306" s="146">
        <v>120</v>
      </c>
      <c r="N306" s="146">
        <v>548</v>
      </c>
      <c r="O306" s="146">
        <v>9132</v>
      </c>
      <c r="P306" s="146">
        <v>100</v>
      </c>
      <c r="Q306" s="146">
        <v>25</v>
      </c>
      <c r="R306" s="99">
        <v>0.88026411129065729</v>
      </c>
      <c r="S306" s="99">
        <v>0.46119551397784947</v>
      </c>
      <c r="T306" s="99">
        <v>0.59440209302516855</v>
      </c>
      <c r="U306" s="99">
        <v>3.1580217191757125E-2</v>
      </c>
      <c r="W306" s="146">
        <v>6.005446911819738</v>
      </c>
      <c r="X306" s="147">
        <v>27425.004740457953</v>
      </c>
      <c r="Y306" s="147">
        <v>6.1114243154642871</v>
      </c>
      <c r="Z306" s="147">
        <v>28601.798000823368</v>
      </c>
      <c r="AA306" s="147">
        <v>0.10597740364454911</v>
      </c>
      <c r="AB306" s="147">
        <v>1176.7932603654153</v>
      </c>
      <c r="AD306" s="161">
        <f t="shared" si="24"/>
        <v>332901.80996872636</v>
      </c>
      <c r="AE306" s="161">
        <f t="shared" si="29"/>
        <v>338083.66092703387</v>
      </c>
      <c r="AF306" s="161">
        <f t="shared" si="25"/>
        <v>5181.8509583075311</v>
      </c>
      <c r="AH306" s="163">
        <f t="shared" si="26"/>
        <v>0</v>
      </c>
      <c r="AI306" s="163">
        <f t="shared" si="27"/>
        <v>1</v>
      </c>
      <c r="AJ306" s="163">
        <f t="shared" si="28"/>
        <v>1</v>
      </c>
    </row>
    <row r="307" spans="1:36" x14ac:dyDescent="0.25">
      <c r="A307" s="46">
        <v>302</v>
      </c>
      <c r="C307" s="99">
        <v>1.0616123459518208E-3</v>
      </c>
      <c r="D307" s="99">
        <v>1.3566803012302842E-2</v>
      </c>
      <c r="E307" s="99">
        <v>2.2221395502182583E-6</v>
      </c>
      <c r="F307" s="99">
        <v>0</v>
      </c>
      <c r="G307" s="99">
        <v>0.04</v>
      </c>
      <c r="H307" s="99">
        <v>3.7417663718882443E-2</v>
      </c>
      <c r="I307" s="99">
        <v>2.5496231708073913E-2</v>
      </c>
      <c r="J307" s="99">
        <v>7.1214038276825598E-3</v>
      </c>
      <c r="K307" s="99">
        <v>5.7682820038231775E-3</v>
      </c>
      <c r="L307" s="146">
        <v>92.438280187714923</v>
      </c>
      <c r="M307" s="146">
        <v>120</v>
      </c>
      <c r="N307" s="146">
        <v>548</v>
      </c>
      <c r="O307" s="146">
        <v>9132</v>
      </c>
      <c r="P307" s="146">
        <v>100</v>
      </c>
      <c r="Q307" s="146">
        <v>25</v>
      </c>
      <c r="R307" s="99">
        <v>0.86224292944114511</v>
      </c>
      <c r="S307" s="99">
        <v>0.48334656399456966</v>
      </c>
      <c r="T307" s="99">
        <v>0.67689592878474247</v>
      </c>
      <c r="U307" s="99">
        <v>0.3852122870302418</v>
      </c>
      <c r="W307" s="146">
        <v>6.4553640711268701</v>
      </c>
      <c r="X307" s="147">
        <v>29692.480488720819</v>
      </c>
      <c r="Y307" s="147">
        <v>6.5187024712979804</v>
      </c>
      <c r="Z307" s="147">
        <v>30739.403228687985</v>
      </c>
      <c r="AA307" s="147">
        <v>6.3338400171110365E-2</v>
      </c>
      <c r="AB307" s="147">
        <v>1046.9227399671654</v>
      </c>
      <c r="AD307" s="161">
        <f t="shared" si="24"/>
        <v>357629.36377889139</v>
      </c>
      <c r="AE307" s="161">
        <f t="shared" si="29"/>
        <v>360382.74504919082</v>
      </c>
      <c r="AF307" s="161">
        <f t="shared" si="25"/>
        <v>2753.3812702994564</v>
      </c>
      <c r="AH307" s="163">
        <f t="shared" si="26"/>
        <v>0</v>
      </c>
      <c r="AI307" s="163">
        <f t="shared" si="27"/>
        <v>1</v>
      </c>
      <c r="AJ307" s="163">
        <f t="shared" si="28"/>
        <v>1</v>
      </c>
    </row>
    <row r="308" spans="1:36" x14ac:dyDescent="0.25">
      <c r="A308" s="46">
        <v>303</v>
      </c>
      <c r="C308" s="99">
        <v>2.0966413747096815E-3</v>
      </c>
      <c r="D308" s="99">
        <v>1.2728754260152741E-2</v>
      </c>
      <c r="E308" s="99">
        <v>1.8549520893465631E-6</v>
      </c>
      <c r="F308" s="99">
        <v>0</v>
      </c>
      <c r="G308" s="99">
        <v>0.04</v>
      </c>
      <c r="H308" s="99">
        <v>3.7417663718882443E-2</v>
      </c>
      <c r="I308" s="99">
        <v>2.5496231708073913E-2</v>
      </c>
      <c r="J308" s="99">
        <v>7.1214038276825598E-3</v>
      </c>
      <c r="K308" s="99">
        <v>5.7682820038231775E-3</v>
      </c>
      <c r="L308" s="146">
        <v>92.438280187714923</v>
      </c>
      <c r="M308" s="146">
        <v>120</v>
      </c>
      <c r="N308" s="146">
        <v>548</v>
      </c>
      <c r="O308" s="146">
        <v>9132</v>
      </c>
      <c r="P308" s="146">
        <v>100</v>
      </c>
      <c r="Q308" s="146">
        <v>25</v>
      </c>
      <c r="R308" s="99">
        <v>0.7027410123636485</v>
      </c>
      <c r="S308" s="99">
        <v>0.99251507302598108</v>
      </c>
      <c r="T308" s="99">
        <v>0.97644640792117565</v>
      </c>
      <c r="U308" s="99">
        <v>3.8362042308835351E-4</v>
      </c>
      <c r="W308" s="146">
        <v>5.4511085728226849</v>
      </c>
      <c r="X308" s="147">
        <v>28418.678398232907</v>
      </c>
      <c r="Y308" s="147">
        <v>5.5514261777874632</v>
      </c>
      <c r="Z308" s="147">
        <v>29650.967453948804</v>
      </c>
      <c r="AA308" s="147">
        <v>0.10031760496477826</v>
      </c>
      <c r="AB308" s="147">
        <v>1232.2890557158971</v>
      </c>
      <c r="AD308" s="161">
        <f t="shared" si="24"/>
        <v>298647.8359711282</v>
      </c>
      <c r="AE308" s="161">
        <f t="shared" si="29"/>
        <v>303434.60321329901</v>
      </c>
      <c r="AF308" s="161">
        <f t="shared" si="25"/>
        <v>4786.7672421707985</v>
      </c>
      <c r="AH308" s="163">
        <f t="shared" si="26"/>
        <v>0</v>
      </c>
      <c r="AI308" s="163">
        <f t="shared" si="27"/>
        <v>1</v>
      </c>
      <c r="AJ308" s="163">
        <f t="shared" si="28"/>
        <v>1</v>
      </c>
    </row>
    <row r="309" spans="1:36" x14ac:dyDescent="0.25">
      <c r="A309" s="46">
        <v>304</v>
      </c>
      <c r="C309" s="99">
        <v>3.6374310503379803E-3</v>
      </c>
      <c r="D309" s="99">
        <v>9.0017633011536639E-3</v>
      </c>
      <c r="E309" s="99">
        <v>6.3750886876075728E-6</v>
      </c>
      <c r="F309" s="99">
        <v>0</v>
      </c>
      <c r="G309" s="99">
        <v>0.04</v>
      </c>
      <c r="H309" s="99">
        <v>3.7417663718882443E-2</v>
      </c>
      <c r="I309" s="99">
        <v>2.5496231708073913E-2</v>
      </c>
      <c r="J309" s="99">
        <v>7.1214038276825598E-3</v>
      </c>
      <c r="K309" s="99">
        <v>5.7682820038231775E-3</v>
      </c>
      <c r="L309" s="146">
        <v>92.438280187714923</v>
      </c>
      <c r="M309" s="146">
        <v>120</v>
      </c>
      <c r="N309" s="146">
        <v>548</v>
      </c>
      <c r="O309" s="146">
        <v>9132</v>
      </c>
      <c r="P309" s="146">
        <v>100</v>
      </c>
      <c r="Q309" s="146">
        <v>25</v>
      </c>
      <c r="R309" s="99">
        <v>0.61088951712647444</v>
      </c>
      <c r="S309" s="99">
        <v>0.82976392125540599</v>
      </c>
      <c r="T309" s="99">
        <v>0.76201873863552749</v>
      </c>
      <c r="U309" s="99">
        <v>0.82444851950538189</v>
      </c>
      <c r="W309" s="146">
        <v>4.4137761499665897</v>
      </c>
      <c r="X309" s="147">
        <v>26709.394118460023</v>
      </c>
      <c r="Y309" s="147">
        <v>4.5481760189627964</v>
      </c>
      <c r="Z309" s="147">
        <v>28165.321050301074</v>
      </c>
      <c r="AA309" s="147">
        <v>0.13439986899620671</v>
      </c>
      <c r="AB309" s="147">
        <v>1455.9269318410516</v>
      </c>
      <c r="AD309" s="161">
        <f t="shared" si="24"/>
        <v>238117.17487953539</v>
      </c>
      <c r="AE309" s="161">
        <f t="shared" si="29"/>
        <v>244725.24008746672</v>
      </c>
      <c r="AF309" s="161">
        <f t="shared" si="25"/>
        <v>6608.0652079313504</v>
      </c>
      <c r="AH309" s="163">
        <f t="shared" si="26"/>
        <v>0</v>
      </c>
      <c r="AI309" s="163">
        <f t="shared" si="27"/>
        <v>1</v>
      </c>
      <c r="AJ309" s="163">
        <f t="shared" si="28"/>
        <v>1</v>
      </c>
    </row>
    <row r="310" spans="1:36" x14ac:dyDescent="0.25">
      <c r="A310" s="46">
        <v>305</v>
      </c>
      <c r="C310" s="99">
        <v>1.9050103403512148E-3</v>
      </c>
      <c r="D310" s="99">
        <v>8.9336107635430775E-3</v>
      </c>
      <c r="E310" s="99">
        <v>3.7003985178984955E-4</v>
      </c>
      <c r="F310" s="99">
        <v>0</v>
      </c>
      <c r="G310" s="99">
        <v>0.04</v>
      </c>
      <c r="H310" s="99">
        <v>3.7417663718882443E-2</v>
      </c>
      <c r="I310" s="99">
        <v>2.5496231708073913E-2</v>
      </c>
      <c r="J310" s="99">
        <v>7.1214038276825598E-3</v>
      </c>
      <c r="K310" s="99">
        <v>5.7682820038231775E-3</v>
      </c>
      <c r="L310" s="146">
        <v>92.438280187714923</v>
      </c>
      <c r="M310" s="146">
        <v>120</v>
      </c>
      <c r="N310" s="146">
        <v>548</v>
      </c>
      <c r="O310" s="146">
        <v>9132</v>
      </c>
      <c r="P310" s="146">
        <v>100</v>
      </c>
      <c r="Q310" s="146">
        <v>25</v>
      </c>
      <c r="R310" s="99">
        <v>0.46450801155270216</v>
      </c>
      <c r="S310" s="99">
        <v>0.88921575723967095</v>
      </c>
      <c r="T310" s="99">
        <v>0.99960561547505156</v>
      </c>
      <c r="U310" s="99">
        <v>0.85987214169988246</v>
      </c>
      <c r="W310" s="146">
        <v>3.694673006403947</v>
      </c>
      <c r="X310" s="147">
        <v>27736.037546527994</v>
      </c>
      <c r="Y310" s="147">
        <v>3.743999921063049</v>
      </c>
      <c r="Z310" s="147">
        <v>28826.833044897088</v>
      </c>
      <c r="AA310" s="147">
        <v>4.9326914659101995E-2</v>
      </c>
      <c r="AB310" s="147">
        <v>1090.7954983690943</v>
      </c>
      <c r="AD310" s="161">
        <f t="shared" si="24"/>
        <v>193944.34283770883</v>
      </c>
      <c r="AE310" s="161">
        <f t="shared" si="29"/>
        <v>195813.16221888585</v>
      </c>
      <c r="AF310" s="161">
        <f t="shared" si="25"/>
        <v>1868.8193811770252</v>
      </c>
      <c r="AH310" s="163">
        <f t="shared" si="26"/>
        <v>0</v>
      </c>
      <c r="AI310" s="163">
        <f t="shared" si="27"/>
        <v>1</v>
      </c>
      <c r="AJ310" s="163">
        <f t="shared" si="28"/>
        <v>1</v>
      </c>
    </row>
    <row r="311" spans="1:36" x14ac:dyDescent="0.25">
      <c r="A311" s="46">
        <v>306</v>
      </c>
      <c r="C311" s="99">
        <v>1.4184316733228165E-3</v>
      </c>
      <c r="D311" s="99">
        <v>1.019191568643037E-2</v>
      </c>
      <c r="E311" s="99">
        <v>4.1325287359690798E-6</v>
      </c>
      <c r="F311" s="99">
        <v>0</v>
      </c>
      <c r="G311" s="99">
        <v>0.04</v>
      </c>
      <c r="H311" s="99">
        <v>3.7417663718882443E-2</v>
      </c>
      <c r="I311" s="99">
        <v>2.5496231708073913E-2</v>
      </c>
      <c r="J311" s="99">
        <v>7.1214038276825598E-3</v>
      </c>
      <c r="K311" s="99">
        <v>5.7682820038231775E-3</v>
      </c>
      <c r="L311" s="146">
        <v>92.438280187714923</v>
      </c>
      <c r="M311" s="146">
        <v>120</v>
      </c>
      <c r="N311" s="146">
        <v>548</v>
      </c>
      <c r="O311" s="146">
        <v>9132</v>
      </c>
      <c r="P311" s="146">
        <v>100</v>
      </c>
      <c r="Q311" s="146">
        <v>25</v>
      </c>
      <c r="R311" s="99">
        <v>0.77075602254372311</v>
      </c>
      <c r="S311" s="99">
        <v>1.054556706571327E-2</v>
      </c>
      <c r="T311" s="99">
        <v>0.21439483325246469</v>
      </c>
      <c r="U311" s="99">
        <v>0.89571958714758493</v>
      </c>
      <c r="W311" s="146">
        <v>5.362551101976087</v>
      </c>
      <c r="X311" s="147">
        <v>29264.126077835677</v>
      </c>
      <c r="Y311" s="147">
        <v>5.4324757814639151</v>
      </c>
      <c r="Z311" s="147">
        <v>30378.757448770248</v>
      </c>
      <c r="AA311" s="147">
        <v>6.9924679487828101E-2</v>
      </c>
      <c r="AB311" s="147">
        <v>1114.6313709345704</v>
      </c>
      <c r="AD311" s="161">
        <f t="shared" si="24"/>
        <v>292488.94004072953</v>
      </c>
      <c r="AE311" s="161">
        <f t="shared" si="29"/>
        <v>295569.78943906468</v>
      </c>
      <c r="AF311" s="161">
        <f t="shared" si="25"/>
        <v>3080.8493983351154</v>
      </c>
      <c r="AH311" s="163">
        <f t="shared" si="26"/>
        <v>0</v>
      </c>
      <c r="AI311" s="163">
        <f t="shared" si="27"/>
        <v>1</v>
      </c>
      <c r="AJ311" s="163">
        <f t="shared" si="28"/>
        <v>1</v>
      </c>
    </row>
    <row r="312" spans="1:36" x14ac:dyDescent="0.25">
      <c r="A312" s="46">
        <v>307</v>
      </c>
      <c r="C312" s="99">
        <v>2.3627286868995734E-3</v>
      </c>
      <c r="D312" s="99">
        <v>1.1778969378111959E-2</v>
      </c>
      <c r="E312" s="99">
        <v>8.2580333887305457E-5</v>
      </c>
      <c r="F312" s="99">
        <v>0</v>
      </c>
      <c r="G312" s="99">
        <v>0.04</v>
      </c>
      <c r="H312" s="99">
        <v>3.7417663718882443E-2</v>
      </c>
      <c r="I312" s="99">
        <v>2.5496231708073913E-2</v>
      </c>
      <c r="J312" s="99">
        <v>7.1214038276825598E-3</v>
      </c>
      <c r="K312" s="99">
        <v>5.7682820038231775E-3</v>
      </c>
      <c r="L312" s="146">
        <v>92.438280187714923</v>
      </c>
      <c r="M312" s="146">
        <v>120</v>
      </c>
      <c r="N312" s="146">
        <v>548</v>
      </c>
      <c r="O312" s="146">
        <v>9132</v>
      </c>
      <c r="P312" s="146">
        <v>100</v>
      </c>
      <c r="Q312" s="146">
        <v>25</v>
      </c>
      <c r="R312" s="99">
        <v>0.65802380059371357</v>
      </c>
      <c r="S312" s="99">
        <v>0.52326188896581205</v>
      </c>
      <c r="T312" s="99">
        <v>3.0719780831470426E-3</v>
      </c>
      <c r="U312" s="99">
        <v>0.99972252678901685</v>
      </c>
      <c r="W312" s="146">
        <v>4.7129598079857171</v>
      </c>
      <c r="X312" s="147">
        <v>27905.929177314796</v>
      </c>
      <c r="Y312" s="147">
        <v>4.8070983510755276</v>
      </c>
      <c r="Z312" s="147">
        <v>29156.173116914855</v>
      </c>
      <c r="AA312" s="147">
        <v>9.4138543089810511E-2</v>
      </c>
      <c r="AB312" s="147">
        <v>1250.2439396000591</v>
      </c>
      <c r="AD312" s="161">
        <f t="shared" si="24"/>
        <v>254871.65930182824</v>
      </c>
      <c r="AE312" s="161">
        <f t="shared" si="29"/>
        <v>259269.72794761678</v>
      </c>
      <c r="AF312" s="161">
        <f t="shared" si="25"/>
        <v>4398.0686457885713</v>
      </c>
      <c r="AH312" s="163">
        <f t="shared" si="26"/>
        <v>0</v>
      </c>
      <c r="AI312" s="163">
        <f t="shared" si="27"/>
        <v>1</v>
      </c>
      <c r="AJ312" s="163">
        <f t="shared" si="28"/>
        <v>1</v>
      </c>
    </row>
    <row r="313" spans="1:36" x14ac:dyDescent="0.25">
      <c r="A313" s="46">
        <v>308</v>
      </c>
      <c r="C313" s="99">
        <v>1.6634265861703737E-3</v>
      </c>
      <c r="D313" s="99">
        <v>1.2921444878909005E-2</v>
      </c>
      <c r="E313" s="99">
        <v>1.2331385449815269E-4</v>
      </c>
      <c r="F313" s="99">
        <v>0</v>
      </c>
      <c r="G313" s="99">
        <v>0.04</v>
      </c>
      <c r="H313" s="99">
        <v>3.7417663718882443E-2</v>
      </c>
      <c r="I313" s="99">
        <v>2.5496231708073913E-2</v>
      </c>
      <c r="J313" s="99">
        <v>7.1214038276825598E-3</v>
      </c>
      <c r="K313" s="99">
        <v>5.7682820038231775E-3</v>
      </c>
      <c r="L313" s="146">
        <v>92.438280187714923</v>
      </c>
      <c r="M313" s="146">
        <v>120</v>
      </c>
      <c r="N313" s="146">
        <v>548</v>
      </c>
      <c r="O313" s="146">
        <v>9132</v>
      </c>
      <c r="P313" s="146">
        <v>100</v>
      </c>
      <c r="Q313" s="146">
        <v>25</v>
      </c>
      <c r="R313" s="99">
        <v>0.62396949994992745</v>
      </c>
      <c r="S313" s="99">
        <v>0.81450730100196023</v>
      </c>
      <c r="T313" s="99">
        <v>7.9873589948597112E-2</v>
      </c>
      <c r="U313" s="99">
        <v>3.336464516314129E-2</v>
      </c>
      <c r="W313" s="146">
        <v>4.8159082432778915</v>
      </c>
      <c r="X313" s="147">
        <v>28618.918677555968</v>
      </c>
      <c r="Y313" s="147">
        <v>4.8818807365040184</v>
      </c>
      <c r="Z313" s="147">
        <v>29740.175552480723</v>
      </c>
      <c r="AA313" s="147">
        <v>6.5972493226126971E-2</v>
      </c>
      <c r="AB313" s="147">
        <v>1121.2568749247548</v>
      </c>
      <c r="AD313" s="161">
        <f t="shared" si="24"/>
        <v>260335.57591911749</v>
      </c>
      <c r="AE313" s="161">
        <f t="shared" si="29"/>
        <v>263172.66863776039</v>
      </c>
      <c r="AF313" s="161">
        <f t="shared" si="25"/>
        <v>2837.0927186428635</v>
      </c>
      <c r="AH313" s="163">
        <f t="shared" si="26"/>
        <v>0</v>
      </c>
      <c r="AI313" s="163">
        <f t="shared" si="27"/>
        <v>1</v>
      </c>
      <c r="AJ313" s="163">
        <f t="shared" si="28"/>
        <v>1</v>
      </c>
    </row>
    <row r="314" spans="1:36" x14ac:dyDescent="0.25">
      <c r="A314" s="46">
        <v>309</v>
      </c>
      <c r="C314" s="99">
        <v>1.0294212627230948E-3</v>
      </c>
      <c r="D314" s="99">
        <v>9.8331664142281248E-3</v>
      </c>
      <c r="E314" s="99">
        <v>3.6683987996615931E-5</v>
      </c>
      <c r="F314" s="99">
        <v>0</v>
      </c>
      <c r="G314" s="99">
        <v>0.04</v>
      </c>
      <c r="H314" s="99">
        <v>3.7417663718882443E-2</v>
      </c>
      <c r="I314" s="99">
        <v>2.5496231708073913E-2</v>
      </c>
      <c r="J314" s="99">
        <v>7.1214038276825598E-3</v>
      </c>
      <c r="K314" s="99">
        <v>5.7682820038231775E-3</v>
      </c>
      <c r="L314" s="146">
        <v>92.438280187714923</v>
      </c>
      <c r="M314" s="146">
        <v>120</v>
      </c>
      <c r="N314" s="146">
        <v>548</v>
      </c>
      <c r="O314" s="146">
        <v>9132</v>
      </c>
      <c r="P314" s="146">
        <v>100</v>
      </c>
      <c r="Q314" s="146">
        <v>25</v>
      </c>
      <c r="R314" s="99">
        <v>0.71332861222136179</v>
      </c>
      <c r="S314" s="99">
        <v>0.49174404991457948</v>
      </c>
      <c r="T314" s="99">
        <v>0.98681944986596859</v>
      </c>
      <c r="U314" s="99">
        <v>0.98779470539684278</v>
      </c>
      <c r="W314" s="146">
        <v>5.4271113217143929</v>
      </c>
      <c r="X314" s="147">
        <v>29673.730702981527</v>
      </c>
      <c r="Y314" s="147">
        <v>5.4769367042591464</v>
      </c>
      <c r="Z314" s="147">
        <v>30704.765676524243</v>
      </c>
      <c r="AA314" s="147">
        <v>4.9825382544753438E-2</v>
      </c>
      <c r="AB314" s="147">
        <v>1031.0349735427153</v>
      </c>
      <c r="AD314" s="161">
        <f t="shared" si="24"/>
        <v>295952.94859988207</v>
      </c>
      <c r="AE314" s="161">
        <f t="shared" si="29"/>
        <v>297911.43657902454</v>
      </c>
      <c r="AF314" s="161">
        <f t="shared" si="25"/>
        <v>1958.487979142491</v>
      </c>
      <c r="AH314" s="163">
        <f t="shared" si="26"/>
        <v>0</v>
      </c>
      <c r="AI314" s="163">
        <f t="shared" si="27"/>
        <v>1</v>
      </c>
      <c r="AJ314" s="163">
        <f t="shared" si="28"/>
        <v>1</v>
      </c>
    </row>
    <row r="315" spans="1:36" x14ac:dyDescent="0.25">
      <c r="A315" s="46">
        <v>310</v>
      </c>
      <c r="C315" s="99">
        <v>1.1081800227351281E-3</v>
      </c>
      <c r="D315" s="99">
        <v>9.8977090908295481E-3</v>
      </c>
      <c r="E315" s="99">
        <v>3.4962432353331327E-5</v>
      </c>
      <c r="F315" s="99">
        <v>0</v>
      </c>
      <c r="G315" s="99">
        <v>0.04</v>
      </c>
      <c r="H315" s="99">
        <v>3.7417663718882443E-2</v>
      </c>
      <c r="I315" s="99">
        <v>2.5496231708073913E-2</v>
      </c>
      <c r="J315" s="99">
        <v>7.1214038276825598E-3</v>
      </c>
      <c r="K315" s="99">
        <v>5.7682820038231775E-3</v>
      </c>
      <c r="L315" s="146">
        <v>92.438280187714923</v>
      </c>
      <c r="M315" s="146">
        <v>120</v>
      </c>
      <c r="N315" s="146">
        <v>548</v>
      </c>
      <c r="O315" s="146">
        <v>9132</v>
      </c>
      <c r="P315" s="146">
        <v>100</v>
      </c>
      <c r="Q315" s="146">
        <v>25</v>
      </c>
      <c r="R315" s="99">
        <v>0.73424642055362299</v>
      </c>
      <c r="S315" s="99">
        <v>7.0370029510417112E-2</v>
      </c>
      <c r="T315" s="99">
        <v>6.1018007357414396E-2</v>
      </c>
      <c r="U315" s="99">
        <v>5.5692553523949362E-2</v>
      </c>
      <c r="W315" s="146">
        <v>5.1983388078868966</v>
      </c>
      <c r="X315" s="147">
        <v>29576.485242109058</v>
      </c>
      <c r="Y315" s="147">
        <v>5.2505452708076659</v>
      </c>
      <c r="Z315" s="147">
        <v>30623.317899432568</v>
      </c>
      <c r="AA315" s="147">
        <v>5.2206462920769248E-2</v>
      </c>
      <c r="AB315" s="147">
        <v>1046.8326573235099</v>
      </c>
      <c r="AD315" s="161">
        <f t="shared" si="24"/>
        <v>282323.84323110472</v>
      </c>
      <c r="AE315" s="161">
        <f t="shared" si="29"/>
        <v>284409.39834902738</v>
      </c>
      <c r="AF315" s="161">
        <f t="shared" si="25"/>
        <v>2085.555117922645</v>
      </c>
      <c r="AH315" s="163">
        <f t="shared" si="26"/>
        <v>0</v>
      </c>
      <c r="AI315" s="163">
        <f t="shared" si="27"/>
        <v>1</v>
      </c>
      <c r="AJ315" s="163">
        <f t="shared" si="28"/>
        <v>1</v>
      </c>
    </row>
    <row r="316" spans="1:36" x14ac:dyDescent="0.25">
      <c r="A316" s="46">
        <v>311</v>
      </c>
      <c r="C316" s="99">
        <v>2.7589151464109118E-3</v>
      </c>
      <c r="D316" s="99">
        <v>1.0065586336342015E-2</v>
      </c>
      <c r="E316" s="99">
        <v>2.119059798307843E-4</v>
      </c>
      <c r="F316" s="99">
        <v>0</v>
      </c>
      <c r="G316" s="99">
        <v>0.04</v>
      </c>
      <c r="H316" s="99">
        <v>3.7417663718882443E-2</v>
      </c>
      <c r="I316" s="99">
        <v>2.5496231708073913E-2</v>
      </c>
      <c r="J316" s="99">
        <v>7.1214038276825598E-3</v>
      </c>
      <c r="K316" s="99">
        <v>5.7682820038231775E-3</v>
      </c>
      <c r="L316" s="146">
        <v>92.438280187714923</v>
      </c>
      <c r="M316" s="146">
        <v>120</v>
      </c>
      <c r="N316" s="146">
        <v>548</v>
      </c>
      <c r="O316" s="146">
        <v>9132</v>
      </c>
      <c r="P316" s="146">
        <v>100</v>
      </c>
      <c r="Q316" s="146">
        <v>25</v>
      </c>
      <c r="R316" s="99">
        <v>0.74208059198901388</v>
      </c>
      <c r="S316" s="99">
        <v>0.99420747960631939</v>
      </c>
      <c r="T316" s="99">
        <v>0.29652204167979579</v>
      </c>
      <c r="U316" s="99">
        <v>8.3524231954424329E-8</v>
      </c>
      <c r="W316" s="146">
        <v>5.423336099768493</v>
      </c>
      <c r="X316" s="147">
        <v>27148.607148739913</v>
      </c>
      <c r="Y316" s="147">
        <v>5.5417774832932976</v>
      </c>
      <c r="Z316" s="147">
        <v>28420.159290820677</v>
      </c>
      <c r="AA316" s="147">
        <v>0.1184413835248046</v>
      </c>
      <c r="AB316" s="147">
        <v>1271.5521420807636</v>
      </c>
      <c r="AD316" s="161">
        <f t="shared" si="24"/>
        <v>298251.55883736967</v>
      </c>
      <c r="AE316" s="161">
        <f t="shared" si="29"/>
        <v>304086.48970677721</v>
      </c>
      <c r="AF316" s="161">
        <f t="shared" si="25"/>
        <v>5834.9308694075125</v>
      </c>
      <c r="AH316" s="163">
        <f t="shared" si="26"/>
        <v>0</v>
      </c>
      <c r="AI316" s="163">
        <f t="shared" si="27"/>
        <v>1</v>
      </c>
      <c r="AJ316" s="163">
        <f t="shared" si="28"/>
        <v>1</v>
      </c>
    </row>
    <row r="317" spans="1:36" x14ac:dyDescent="0.25">
      <c r="A317" s="46">
        <v>312</v>
      </c>
      <c r="C317" s="99">
        <v>1.654412718909851E-3</v>
      </c>
      <c r="D317" s="99">
        <v>1.2350889261115938E-2</v>
      </c>
      <c r="E317" s="99">
        <v>1.2953285906203981E-7</v>
      </c>
      <c r="F317" s="99">
        <v>0</v>
      </c>
      <c r="G317" s="99">
        <v>0.04</v>
      </c>
      <c r="H317" s="99">
        <v>3.7417663718882443E-2</v>
      </c>
      <c r="I317" s="99">
        <v>2.5496231708073913E-2</v>
      </c>
      <c r="J317" s="99">
        <v>7.1214038276825598E-3</v>
      </c>
      <c r="K317" s="99">
        <v>5.7682820038231775E-3</v>
      </c>
      <c r="L317" s="146">
        <v>92.438280187714923</v>
      </c>
      <c r="M317" s="146">
        <v>120</v>
      </c>
      <c r="N317" s="146">
        <v>548</v>
      </c>
      <c r="O317" s="146">
        <v>9132</v>
      </c>
      <c r="P317" s="146">
        <v>100</v>
      </c>
      <c r="Q317" s="146">
        <v>25</v>
      </c>
      <c r="R317" s="99">
        <v>0.5515568595481497</v>
      </c>
      <c r="S317" s="99">
        <v>3.8109268461436678E-3</v>
      </c>
      <c r="T317" s="99">
        <v>6.5223123299428531E-2</v>
      </c>
      <c r="U317" s="99">
        <v>0.99999997043307509</v>
      </c>
      <c r="W317" s="146">
        <v>3.7954940238137289</v>
      </c>
      <c r="X317" s="147">
        <v>28961.871335371583</v>
      </c>
      <c r="Y317" s="147">
        <v>3.8527447366041727</v>
      </c>
      <c r="Z317" s="147">
        <v>30119.558663728196</v>
      </c>
      <c r="AA317" s="147">
        <v>5.7250712790443803E-2</v>
      </c>
      <c r="AB317" s="147">
        <v>1157.6873283566129</v>
      </c>
      <c r="AD317" s="161">
        <f t="shared" si="24"/>
        <v>198767.77009345216</v>
      </c>
      <c r="AE317" s="161">
        <f t="shared" si="29"/>
        <v>201045.12553252216</v>
      </c>
      <c r="AF317" s="161">
        <f t="shared" si="25"/>
        <v>2277.3554390700151</v>
      </c>
      <c r="AH317" s="163">
        <f t="shared" si="26"/>
        <v>0</v>
      </c>
      <c r="AI317" s="163">
        <f t="shared" si="27"/>
        <v>1</v>
      </c>
      <c r="AJ317" s="163">
        <f t="shared" si="28"/>
        <v>1</v>
      </c>
    </row>
    <row r="318" spans="1:36" x14ac:dyDescent="0.25">
      <c r="A318" s="46">
        <v>313</v>
      </c>
      <c r="C318" s="99">
        <v>4.0287646455854365E-3</v>
      </c>
      <c r="D318" s="99">
        <v>1.2520266217739384E-2</v>
      </c>
      <c r="E318" s="99">
        <v>1.1914874828689026E-4</v>
      </c>
      <c r="F318" s="99">
        <v>0</v>
      </c>
      <c r="G318" s="99">
        <v>0.04</v>
      </c>
      <c r="H318" s="99">
        <v>3.7417663718882443E-2</v>
      </c>
      <c r="I318" s="99">
        <v>2.5496231708073913E-2</v>
      </c>
      <c r="J318" s="99">
        <v>7.1214038276825598E-3</v>
      </c>
      <c r="K318" s="99">
        <v>5.7682820038231775E-3</v>
      </c>
      <c r="L318" s="146">
        <v>92.438280187714923</v>
      </c>
      <c r="M318" s="146">
        <v>120</v>
      </c>
      <c r="N318" s="146">
        <v>548</v>
      </c>
      <c r="O318" s="146">
        <v>9132</v>
      </c>
      <c r="P318" s="146">
        <v>100</v>
      </c>
      <c r="Q318" s="146">
        <v>25</v>
      </c>
      <c r="R318" s="99">
        <v>0.66982100149568902</v>
      </c>
      <c r="S318" s="99">
        <v>0.61496513470013514</v>
      </c>
      <c r="T318" s="99">
        <v>0.2049082835956155</v>
      </c>
      <c r="U318" s="99">
        <v>0.43072596634217364</v>
      </c>
      <c r="W318" s="146">
        <v>4.4864491396367976</v>
      </c>
      <c r="X318" s="147">
        <v>26005.979877547528</v>
      </c>
      <c r="Y318" s="147">
        <v>4.6318650785684774</v>
      </c>
      <c r="Z318" s="147">
        <v>27473.421293995005</v>
      </c>
      <c r="AA318" s="147">
        <v>0.14541593893167981</v>
      </c>
      <c r="AB318" s="147">
        <v>1467.4414164474765</v>
      </c>
      <c r="AD318" s="161">
        <f t="shared" si="24"/>
        <v>243180.96850066032</v>
      </c>
      <c r="AE318" s="161">
        <f t="shared" si="29"/>
        <v>250438.48342011363</v>
      </c>
      <c r="AF318" s="161">
        <f t="shared" si="25"/>
        <v>7257.5149194533114</v>
      </c>
      <c r="AH318" s="163">
        <f t="shared" si="26"/>
        <v>0</v>
      </c>
      <c r="AI318" s="163">
        <f t="shared" si="27"/>
        <v>1</v>
      </c>
      <c r="AJ318" s="163">
        <f t="shared" si="28"/>
        <v>1</v>
      </c>
    </row>
    <row r="319" spans="1:36" x14ac:dyDescent="0.25">
      <c r="A319" s="46">
        <v>314</v>
      </c>
      <c r="C319" s="99">
        <v>1.9379691666796316E-3</v>
      </c>
      <c r="D319" s="99">
        <v>1.2884046521808634E-2</v>
      </c>
      <c r="E319" s="99">
        <v>3.6566255061429451E-5</v>
      </c>
      <c r="F319" s="99">
        <v>0</v>
      </c>
      <c r="G319" s="99">
        <v>0.04</v>
      </c>
      <c r="H319" s="99">
        <v>3.7417663718882443E-2</v>
      </c>
      <c r="I319" s="99">
        <v>2.5496231708073913E-2</v>
      </c>
      <c r="J319" s="99">
        <v>7.1214038276825598E-3</v>
      </c>
      <c r="K319" s="99">
        <v>5.7682820038231775E-3</v>
      </c>
      <c r="L319" s="146">
        <v>92.438280187714923</v>
      </c>
      <c r="M319" s="146">
        <v>120</v>
      </c>
      <c r="N319" s="146">
        <v>548</v>
      </c>
      <c r="O319" s="146">
        <v>9132</v>
      </c>
      <c r="P319" s="146">
        <v>100</v>
      </c>
      <c r="Q319" s="146">
        <v>25</v>
      </c>
      <c r="R319" s="99">
        <v>0.93691156997738334</v>
      </c>
      <c r="S319" s="99">
        <v>0.59167445191568313</v>
      </c>
      <c r="T319" s="99">
        <v>2.0889262184721785E-2</v>
      </c>
      <c r="U319" s="99">
        <v>1.1963610239153748E-2</v>
      </c>
      <c r="W319" s="146">
        <v>6.7361638983352741</v>
      </c>
      <c r="X319" s="147">
        <v>28515.665046896691</v>
      </c>
      <c r="Y319" s="147">
        <v>6.8503798126349977</v>
      </c>
      <c r="Z319" s="147">
        <v>29710.726429772749</v>
      </c>
      <c r="AA319" s="147">
        <v>0.11421591429972366</v>
      </c>
      <c r="AB319" s="147">
        <v>1195.0613828760579</v>
      </c>
      <c r="AD319" s="161">
        <f t="shared" si="24"/>
        <v>375654.16885321977</v>
      </c>
      <c r="AE319" s="161">
        <f t="shared" si="29"/>
        <v>381312.0623283271</v>
      </c>
      <c r="AF319" s="161">
        <f t="shared" si="25"/>
        <v>5657.8934751073621</v>
      </c>
      <c r="AH319" s="163">
        <f t="shared" si="26"/>
        <v>0</v>
      </c>
      <c r="AI319" s="163">
        <f t="shared" si="27"/>
        <v>1</v>
      </c>
      <c r="AJ319" s="163">
        <f t="shared" si="28"/>
        <v>1</v>
      </c>
    </row>
    <row r="320" spans="1:36" x14ac:dyDescent="0.25">
      <c r="A320" s="46">
        <v>315</v>
      </c>
      <c r="C320" s="99">
        <v>3.17142940786308E-3</v>
      </c>
      <c r="D320" s="99">
        <v>1.0103541620652598E-2</v>
      </c>
      <c r="E320" s="99">
        <v>3.0362083339071536E-5</v>
      </c>
      <c r="F320" s="99">
        <v>0</v>
      </c>
      <c r="G320" s="99">
        <v>0.04</v>
      </c>
      <c r="H320" s="99">
        <v>3.7417663718882443E-2</v>
      </c>
      <c r="I320" s="99">
        <v>2.5496231708073913E-2</v>
      </c>
      <c r="J320" s="99">
        <v>7.1214038276825598E-3</v>
      </c>
      <c r="K320" s="99">
        <v>5.7682820038231775E-3</v>
      </c>
      <c r="L320" s="146">
        <v>92.438280187714923</v>
      </c>
      <c r="M320" s="146">
        <v>120</v>
      </c>
      <c r="N320" s="146">
        <v>548</v>
      </c>
      <c r="O320" s="146">
        <v>9132</v>
      </c>
      <c r="P320" s="146">
        <v>100</v>
      </c>
      <c r="Q320" s="146">
        <v>25</v>
      </c>
      <c r="R320" s="99">
        <v>0.72996114018057878</v>
      </c>
      <c r="S320" s="99">
        <v>0.69802009150151867</v>
      </c>
      <c r="T320" s="99">
        <v>3.1684281595413928E-2</v>
      </c>
      <c r="U320" s="99">
        <v>0.21377729861307659</v>
      </c>
      <c r="W320" s="146">
        <v>5.1376437263978287</v>
      </c>
      <c r="X320" s="147">
        <v>27142.679211588045</v>
      </c>
      <c r="Y320" s="147">
        <v>5.2752965331584969</v>
      </c>
      <c r="Z320" s="147">
        <v>28528.796982452866</v>
      </c>
      <c r="AA320" s="147">
        <v>0.13765280676066816</v>
      </c>
      <c r="AB320" s="147">
        <v>1386.1177708648211</v>
      </c>
      <c r="AD320" s="161">
        <f t="shared" si="24"/>
        <v>281115.94437228166</v>
      </c>
      <c r="AE320" s="161">
        <f t="shared" si="29"/>
        <v>287988.99500705698</v>
      </c>
      <c r="AF320" s="161">
        <f t="shared" si="25"/>
        <v>6873.0506347752689</v>
      </c>
      <c r="AH320" s="163">
        <f t="shared" si="26"/>
        <v>0</v>
      </c>
      <c r="AI320" s="163">
        <f t="shared" si="27"/>
        <v>1</v>
      </c>
      <c r="AJ320" s="163">
        <f t="shared" si="28"/>
        <v>1</v>
      </c>
    </row>
    <row r="321" spans="1:36" x14ac:dyDescent="0.25">
      <c r="A321" s="46">
        <v>316</v>
      </c>
      <c r="C321" s="99">
        <v>1.3908369274952842E-3</v>
      </c>
      <c r="D321" s="99">
        <v>1.3474973683989089E-2</v>
      </c>
      <c r="E321" s="99">
        <v>1.4007226692230539E-5</v>
      </c>
      <c r="F321" s="99">
        <v>0</v>
      </c>
      <c r="G321" s="99">
        <v>0.04</v>
      </c>
      <c r="H321" s="99">
        <v>3.7417663718882443E-2</v>
      </c>
      <c r="I321" s="99">
        <v>2.5496231708073913E-2</v>
      </c>
      <c r="J321" s="99">
        <v>7.1214038276825598E-3</v>
      </c>
      <c r="K321" s="99">
        <v>5.7682820038231775E-3</v>
      </c>
      <c r="L321" s="146">
        <v>92.438280187714923</v>
      </c>
      <c r="M321" s="146">
        <v>120</v>
      </c>
      <c r="N321" s="146">
        <v>548</v>
      </c>
      <c r="O321" s="146">
        <v>9132</v>
      </c>
      <c r="P321" s="146">
        <v>100</v>
      </c>
      <c r="Q321" s="146">
        <v>25</v>
      </c>
      <c r="R321" s="99">
        <v>0.85884140865127301</v>
      </c>
      <c r="S321" s="99">
        <v>0.19992811312731398</v>
      </c>
      <c r="T321" s="99">
        <v>0.32014656683802428</v>
      </c>
      <c r="U321" s="99">
        <v>0.37458350366941029</v>
      </c>
      <c r="W321" s="146">
        <v>6.1028220162785454</v>
      </c>
      <c r="X321" s="147">
        <v>29242.019280688492</v>
      </c>
      <c r="Y321" s="147">
        <v>6.1799974119272347</v>
      </c>
      <c r="Z321" s="147">
        <v>30347.573281259418</v>
      </c>
      <c r="AA321" s="147">
        <v>7.717539564868936E-2</v>
      </c>
      <c r="AB321" s="147">
        <v>1105.5540005709263</v>
      </c>
      <c r="AD321" s="161">
        <f t="shared" si="24"/>
        <v>336927.30169602425</v>
      </c>
      <c r="AE321" s="161">
        <f t="shared" si="29"/>
        <v>340452.27143437468</v>
      </c>
      <c r="AF321" s="161">
        <f t="shared" si="25"/>
        <v>3524.9697383504354</v>
      </c>
      <c r="AH321" s="163">
        <f t="shared" si="26"/>
        <v>0</v>
      </c>
      <c r="AI321" s="163">
        <f t="shared" si="27"/>
        <v>1</v>
      </c>
      <c r="AJ321" s="163">
        <f t="shared" si="28"/>
        <v>1</v>
      </c>
    </row>
    <row r="322" spans="1:36" x14ac:dyDescent="0.25">
      <c r="A322" s="46">
        <v>317</v>
      </c>
      <c r="C322" s="99">
        <v>1.3881916516844109E-3</v>
      </c>
      <c r="D322" s="99">
        <v>1.369656873930114E-2</v>
      </c>
      <c r="E322" s="99">
        <v>8.2153259027872849E-4</v>
      </c>
      <c r="F322" s="99">
        <v>0</v>
      </c>
      <c r="G322" s="99">
        <v>0.04</v>
      </c>
      <c r="H322" s="99">
        <v>3.7417663718882443E-2</v>
      </c>
      <c r="I322" s="99">
        <v>2.5496231708073913E-2</v>
      </c>
      <c r="J322" s="99">
        <v>7.1214038276825598E-3</v>
      </c>
      <c r="K322" s="99">
        <v>5.7682820038231775E-3</v>
      </c>
      <c r="L322" s="146">
        <v>92.438280187714923</v>
      </c>
      <c r="M322" s="146">
        <v>120</v>
      </c>
      <c r="N322" s="146">
        <v>548</v>
      </c>
      <c r="O322" s="146">
        <v>9132</v>
      </c>
      <c r="P322" s="146">
        <v>100</v>
      </c>
      <c r="Q322" s="146">
        <v>25</v>
      </c>
      <c r="R322" s="99">
        <v>0.63319833769133294</v>
      </c>
      <c r="S322" s="99">
        <v>0.33186633356649609</v>
      </c>
      <c r="T322" s="99">
        <v>0.85826848414798063</v>
      </c>
      <c r="U322" s="99">
        <v>0.13074464878141689</v>
      </c>
      <c r="W322" s="146">
        <v>4.2921006496844392</v>
      </c>
      <c r="X322" s="147">
        <v>27203.792496305377</v>
      </c>
      <c r="Y322" s="147">
        <v>4.3144146772523966</v>
      </c>
      <c r="Z322" s="147">
        <v>28079.247750241397</v>
      </c>
      <c r="AA322" s="147">
        <v>2.2314027567957417E-2</v>
      </c>
      <c r="AB322" s="147">
        <v>875.45525393601929</v>
      </c>
      <c r="AD322" s="161">
        <f t="shared" si="24"/>
        <v>230322.24648476098</v>
      </c>
      <c r="AE322" s="161">
        <f t="shared" si="29"/>
        <v>230785.63288490238</v>
      </c>
      <c r="AF322" s="161">
        <f t="shared" si="25"/>
        <v>463.38640014142584</v>
      </c>
      <c r="AH322" s="163">
        <f t="shared" si="26"/>
        <v>0</v>
      </c>
      <c r="AI322" s="163">
        <f t="shared" si="27"/>
        <v>1</v>
      </c>
      <c r="AJ322" s="163">
        <f t="shared" si="28"/>
        <v>1</v>
      </c>
    </row>
    <row r="323" spans="1:36" x14ac:dyDescent="0.25">
      <c r="A323" s="46">
        <v>318</v>
      </c>
      <c r="C323" s="99">
        <v>1.1647194908996879E-3</v>
      </c>
      <c r="D323" s="99">
        <v>1.0834377328060375E-2</v>
      </c>
      <c r="E323" s="99">
        <v>2.0195789194461526E-5</v>
      </c>
      <c r="F323" s="99">
        <v>0</v>
      </c>
      <c r="G323" s="99">
        <v>0.04</v>
      </c>
      <c r="H323" s="99">
        <v>3.7417663718882443E-2</v>
      </c>
      <c r="I323" s="99">
        <v>2.5496231708073913E-2</v>
      </c>
      <c r="J323" s="99">
        <v>7.1214038276825598E-3</v>
      </c>
      <c r="K323" s="99">
        <v>5.7682820038231775E-3</v>
      </c>
      <c r="L323" s="146">
        <v>92.438280187714923</v>
      </c>
      <c r="M323" s="146">
        <v>120</v>
      </c>
      <c r="N323" s="146">
        <v>548</v>
      </c>
      <c r="O323" s="146">
        <v>9132</v>
      </c>
      <c r="P323" s="146">
        <v>100</v>
      </c>
      <c r="Q323" s="146">
        <v>25</v>
      </c>
      <c r="R323" s="99">
        <v>0.5559105274613233</v>
      </c>
      <c r="S323" s="99">
        <v>0.30931765215669116</v>
      </c>
      <c r="T323" s="99">
        <v>0.81457567512105566</v>
      </c>
      <c r="U323" s="99">
        <v>7.5975826334359679E-5</v>
      </c>
      <c r="W323" s="146">
        <v>4.1381827330676346</v>
      </c>
      <c r="X323" s="147">
        <v>29535.901545907636</v>
      </c>
      <c r="Y323" s="147">
        <v>4.1818434935692927</v>
      </c>
      <c r="Z323" s="147">
        <v>30597.876780747923</v>
      </c>
      <c r="AA323" s="147">
        <v>4.3660760501658125E-2</v>
      </c>
      <c r="AB323" s="147">
        <v>1061.9752348402872</v>
      </c>
      <c r="AD323" s="161">
        <f t="shared" si="24"/>
        <v>218755.06243815043</v>
      </c>
      <c r="AE323" s="161">
        <f t="shared" si="29"/>
        <v>220312.73283340962</v>
      </c>
      <c r="AF323" s="161">
        <f t="shared" si="25"/>
        <v>1557.6703952592002</v>
      </c>
      <c r="AH323" s="163">
        <f t="shared" si="26"/>
        <v>0</v>
      </c>
      <c r="AI323" s="163">
        <f t="shared" si="27"/>
        <v>1</v>
      </c>
      <c r="AJ323" s="163">
        <f t="shared" si="28"/>
        <v>1</v>
      </c>
    </row>
    <row r="324" spans="1:36" x14ac:dyDescent="0.25">
      <c r="A324" s="46">
        <v>319</v>
      </c>
      <c r="C324" s="99">
        <v>5.5399278379474337E-3</v>
      </c>
      <c r="D324" s="99">
        <v>1.0446598059281454E-2</v>
      </c>
      <c r="E324" s="99">
        <v>2.4114609773176024E-5</v>
      </c>
      <c r="F324" s="99">
        <v>0</v>
      </c>
      <c r="G324" s="99">
        <v>0.04</v>
      </c>
      <c r="H324" s="99">
        <v>3.7417663718882443E-2</v>
      </c>
      <c r="I324" s="99">
        <v>2.5496231708073913E-2</v>
      </c>
      <c r="J324" s="99">
        <v>7.1214038276825598E-3</v>
      </c>
      <c r="K324" s="99">
        <v>5.7682820038231775E-3</v>
      </c>
      <c r="L324" s="146">
        <v>92.438280187714923</v>
      </c>
      <c r="M324" s="146">
        <v>120</v>
      </c>
      <c r="N324" s="146">
        <v>548</v>
      </c>
      <c r="O324" s="146">
        <v>9132</v>
      </c>
      <c r="P324" s="146">
        <v>100</v>
      </c>
      <c r="Q324" s="146">
        <v>25</v>
      </c>
      <c r="R324" s="99">
        <v>0.63018480945785793</v>
      </c>
      <c r="S324" s="99">
        <v>0.98468727435358683</v>
      </c>
      <c r="T324" s="99">
        <v>0.89390847017678121</v>
      </c>
      <c r="U324" s="99">
        <v>0.99782976407099722</v>
      </c>
      <c r="W324" s="146">
        <v>4.2765352887271328</v>
      </c>
      <c r="X324" s="147">
        <v>24778.23959677383</v>
      </c>
      <c r="Y324" s="147">
        <v>4.463198646779146</v>
      </c>
      <c r="Z324" s="147">
        <v>26435.848509740146</v>
      </c>
      <c r="AA324" s="147">
        <v>0.18666335805201317</v>
      </c>
      <c r="AB324" s="147">
        <v>1657.608912966316</v>
      </c>
      <c r="AD324" s="161">
        <f t="shared" si="24"/>
        <v>231813.87772685412</v>
      </c>
      <c r="AE324" s="161">
        <f t="shared" si="29"/>
        <v>241356.07029700861</v>
      </c>
      <c r="AF324" s="161">
        <f t="shared" si="25"/>
        <v>9542.1925701544751</v>
      </c>
      <c r="AH324" s="163">
        <f t="shared" si="26"/>
        <v>0</v>
      </c>
      <c r="AI324" s="163">
        <f t="shared" si="27"/>
        <v>1</v>
      </c>
      <c r="AJ324" s="163">
        <f t="shared" si="28"/>
        <v>1</v>
      </c>
    </row>
    <row r="325" spans="1:36" x14ac:dyDescent="0.25">
      <c r="A325" s="46">
        <v>320</v>
      </c>
      <c r="C325" s="99">
        <v>2.8351211770855089E-3</v>
      </c>
      <c r="D325" s="99">
        <v>1.0829120968987025E-2</v>
      </c>
      <c r="E325" s="99">
        <v>7.3179470224000795E-5</v>
      </c>
      <c r="F325" s="99">
        <v>0</v>
      </c>
      <c r="G325" s="99">
        <v>0.04</v>
      </c>
      <c r="H325" s="99">
        <v>3.7417663718882443E-2</v>
      </c>
      <c r="I325" s="99">
        <v>2.5496231708073913E-2</v>
      </c>
      <c r="J325" s="99">
        <v>7.1214038276825598E-3</v>
      </c>
      <c r="K325" s="99">
        <v>5.7682820038231775E-3</v>
      </c>
      <c r="L325" s="146">
        <v>92.438280187714923</v>
      </c>
      <c r="M325" s="146">
        <v>120</v>
      </c>
      <c r="N325" s="146">
        <v>548</v>
      </c>
      <c r="O325" s="146">
        <v>9132</v>
      </c>
      <c r="P325" s="146">
        <v>100</v>
      </c>
      <c r="Q325" s="146">
        <v>25</v>
      </c>
      <c r="R325" s="99">
        <v>0.75161524252346135</v>
      </c>
      <c r="S325" s="99">
        <v>0.91763410125499345</v>
      </c>
      <c r="T325" s="99">
        <v>0.46032857225509949</v>
      </c>
      <c r="U325" s="99">
        <v>0.99250084209443101</v>
      </c>
      <c r="W325" s="146">
        <v>5.5055246342772479</v>
      </c>
      <c r="X325" s="147">
        <v>27401.330924918871</v>
      </c>
      <c r="Y325" s="147">
        <v>5.6361475489728896</v>
      </c>
      <c r="Z325" s="147">
        <v>28726.204165077463</v>
      </c>
      <c r="AA325" s="147">
        <v>0.13062291469564169</v>
      </c>
      <c r="AB325" s="147">
        <v>1324.8732401585912</v>
      </c>
      <c r="AD325" s="161">
        <f t="shared" si="24"/>
        <v>302930.14713171602</v>
      </c>
      <c r="AE325" s="161">
        <f t="shared" si="29"/>
        <v>309442.64877329592</v>
      </c>
      <c r="AF325" s="161">
        <f t="shared" si="25"/>
        <v>6512.50164157991</v>
      </c>
      <c r="AH325" s="163">
        <f t="shared" si="26"/>
        <v>0</v>
      </c>
      <c r="AI325" s="163">
        <f t="shared" si="27"/>
        <v>1</v>
      </c>
      <c r="AJ325" s="163">
        <f t="shared" si="28"/>
        <v>1</v>
      </c>
    </row>
    <row r="326" spans="1:36" x14ac:dyDescent="0.25">
      <c r="A326" s="46">
        <v>321</v>
      </c>
      <c r="C326" s="99">
        <v>2.0328415261720331E-3</v>
      </c>
      <c r="D326" s="99">
        <v>1.1715906872039494E-2</v>
      </c>
      <c r="E326" s="99">
        <v>7.7300759944470361E-7</v>
      </c>
      <c r="F326" s="99">
        <v>0</v>
      </c>
      <c r="G326" s="99">
        <v>0.04</v>
      </c>
      <c r="H326" s="99">
        <v>3.7417663718882443E-2</v>
      </c>
      <c r="I326" s="99">
        <v>2.5496231708073913E-2</v>
      </c>
      <c r="J326" s="99">
        <v>7.1214038276825598E-3</v>
      </c>
      <c r="K326" s="99">
        <v>5.7682820038231775E-3</v>
      </c>
      <c r="L326" s="146">
        <v>92.438280187714923</v>
      </c>
      <c r="M326" s="146">
        <v>120</v>
      </c>
      <c r="N326" s="146">
        <v>548</v>
      </c>
      <c r="O326" s="146">
        <v>9132</v>
      </c>
      <c r="P326" s="146">
        <v>100</v>
      </c>
      <c r="Q326" s="146">
        <v>25</v>
      </c>
      <c r="R326" s="99">
        <v>0.55897207119823122</v>
      </c>
      <c r="S326" s="99">
        <v>0.98567627754368092</v>
      </c>
      <c r="T326" s="99">
        <v>0.47983732743145135</v>
      </c>
      <c r="U326" s="99">
        <v>3.758621893507836E-3</v>
      </c>
      <c r="W326" s="146">
        <v>4.4896449598080839</v>
      </c>
      <c r="X326" s="147">
        <v>28506.50969345733</v>
      </c>
      <c r="Y326" s="147">
        <v>4.5696374222450071</v>
      </c>
      <c r="Z326" s="147">
        <v>29728.954203938843</v>
      </c>
      <c r="AA326" s="147">
        <v>7.9992462436923262E-2</v>
      </c>
      <c r="AB326" s="147">
        <v>1222.4445104815131</v>
      </c>
      <c r="AD326" s="161">
        <f t="shared" ref="AD326:AD389" si="30">W326*cRatio-X326</f>
        <v>240872.18789502769</v>
      </c>
      <c r="AE326" s="161">
        <f t="shared" si="29"/>
        <v>244449.29113076162</v>
      </c>
      <c r="AF326" s="161">
        <f t="shared" si="25"/>
        <v>3577.1032357338827</v>
      </c>
      <c r="AH326" s="163">
        <f t="shared" si="26"/>
        <v>0</v>
      </c>
      <c r="AI326" s="163">
        <f t="shared" si="27"/>
        <v>1</v>
      </c>
      <c r="AJ326" s="163">
        <f t="shared" si="28"/>
        <v>1</v>
      </c>
    </row>
    <row r="327" spans="1:36" x14ac:dyDescent="0.25">
      <c r="A327" s="46">
        <v>322</v>
      </c>
      <c r="C327" s="99">
        <v>2.1532087268174493E-3</v>
      </c>
      <c r="D327" s="99">
        <v>1.2995730215228707E-2</v>
      </c>
      <c r="E327" s="99">
        <v>7.1601969306462685E-5</v>
      </c>
      <c r="F327" s="99">
        <v>0</v>
      </c>
      <c r="G327" s="99">
        <v>0.04</v>
      </c>
      <c r="H327" s="99">
        <v>3.7417663718882443E-2</v>
      </c>
      <c r="I327" s="99">
        <v>2.5496231708073913E-2</v>
      </c>
      <c r="J327" s="99">
        <v>7.1214038276825598E-3</v>
      </c>
      <c r="K327" s="99">
        <v>5.7682820038231775E-3</v>
      </c>
      <c r="L327" s="146">
        <v>92.438280187714923</v>
      </c>
      <c r="M327" s="146">
        <v>120</v>
      </c>
      <c r="N327" s="146">
        <v>548</v>
      </c>
      <c r="O327" s="146">
        <v>9132</v>
      </c>
      <c r="P327" s="146">
        <v>100</v>
      </c>
      <c r="Q327" s="146">
        <v>25</v>
      </c>
      <c r="R327" s="99">
        <v>0.66264389186114414</v>
      </c>
      <c r="S327" s="99">
        <v>0.98456538629835366</v>
      </c>
      <c r="T327" s="99">
        <v>3.3047514051236836E-3</v>
      </c>
      <c r="U327" s="99">
        <v>0.68122039265201062</v>
      </c>
      <c r="W327" s="146">
        <v>5.1212567252990633</v>
      </c>
      <c r="X327" s="147">
        <v>28167.826087049471</v>
      </c>
      <c r="Y327" s="147">
        <v>5.2145096072582149</v>
      </c>
      <c r="Z327" s="147">
        <v>29387.595097036399</v>
      </c>
      <c r="AA327" s="147">
        <v>9.3252881959151601E-2</v>
      </c>
      <c r="AB327" s="147">
        <v>1219.7690099869287</v>
      </c>
      <c r="AD327" s="161">
        <f t="shared" si="30"/>
        <v>279107.57743089437</v>
      </c>
      <c r="AE327" s="161">
        <f t="shared" si="29"/>
        <v>283482.98133845651</v>
      </c>
      <c r="AF327" s="161">
        <f t="shared" ref="AF327:AF390" si="31">AA327*cRatio-AB327</f>
        <v>4375.4039075621677</v>
      </c>
      <c r="AH327" s="163">
        <f t="shared" ref="AH327:AH390" si="32">IF(MAX(AD327:AE327)=AD327,1,0)</f>
        <v>0</v>
      </c>
      <c r="AI327" s="163">
        <f t="shared" ref="AI327:AI390" si="33">IF(MAX(AD327:AE327)=AE327,1,0)</f>
        <v>1</v>
      </c>
      <c r="AJ327" s="163">
        <f t="shared" ref="AJ327:AJ390" si="34">IF(AF327&gt;0,1,0)</f>
        <v>1</v>
      </c>
    </row>
    <row r="328" spans="1:36" x14ac:dyDescent="0.25">
      <c r="A328" s="46">
        <v>323</v>
      </c>
      <c r="C328" s="99">
        <v>2.5968495830164251E-3</v>
      </c>
      <c r="D328" s="99">
        <v>8.8185895261846652E-3</v>
      </c>
      <c r="E328" s="99">
        <v>3.4649633669792124E-4</v>
      </c>
      <c r="F328" s="99">
        <v>0</v>
      </c>
      <c r="G328" s="99">
        <v>0.04</v>
      </c>
      <c r="H328" s="99">
        <v>3.7417663718882443E-2</v>
      </c>
      <c r="I328" s="99">
        <v>2.5496231708073913E-2</v>
      </c>
      <c r="J328" s="99">
        <v>7.1214038276825598E-3</v>
      </c>
      <c r="K328" s="99">
        <v>5.7682820038231775E-3</v>
      </c>
      <c r="L328" s="146">
        <v>92.438280187714923</v>
      </c>
      <c r="M328" s="146">
        <v>120</v>
      </c>
      <c r="N328" s="146">
        <v>548</v>
      </c>
      <c r="O328" s="146">
        <v>9132</v>
      </c>
      <c r="P328" s="146">
        <v>100</v>
      </c>
      <c r="Q328" s="146">
        <v>25</v>
      </c>
      <c r="R328" s="99">
        <v>0.72740721666486796</v>
      </c>
      <c r="S328" s="99">
        <v>0.34381476871892591</v>
      </c>
      <c r="T328" s="99">
        <v>0.83649812855696459</v>
      </c>
      <c r="U328" s="99">
        <v>0.98738441314914605</v>
      </c>
      <c r="W328" s="146">
        <v>4.8752998941589176</v>
      </c>
      <c r="X328" s="147">
        <v>27010.458778204651</v>
      </c>
      <c r="Y328" s="147">
        <v>4.9705963732632599</v>
      </c>
      <c r="Z328" s="147">
        <v>28218.290360461968</v>
      </c>
      <c r="AA328" s="147">
        <v>9.5296479104342247E-2</v>
      </c>
      <c r="AB328" s="147">
        <v>1207.8315822573168</v>
      </c>
      <c r="AD328" s="161">
        <f t="shared" si="30"/>
        <v>265507.53487133043</v>
      </c>
      <c r="AE328" s="161">
        <f t="shared" si="29"/>
        <v>270017.49203533359</v>
      </c>
      <c r="AF328" s="161">
        <f t="shared" si="31"/>
        <v>4509.9571640032182</v>
      </c>
      <c r="AH328" s="163">
        <f t="shared" si="32"/>
        <v>0</v>
      </c>
      <c r="AI328" s="163">
        <f t="shared" si="33"/>
        <v>1</v>
      </c>
      <c r="AJ328" s="163">
        <f t="shared" si="34"/>
        <v>1</v>
      </c>
    </row>
    <row r="329" spans="1:36" x14ac:dyDescent="0.25">
      <c r="A329" s="46">
        <v>324</v>
      </c>
      <c r="C329" s="99">
        <v>2.297620157464042E-3</v>
      </c>
      <c r="D329" s="99">
        <v>9.7302654264110264E-3</v>
      </c>
      <c r="E329" s="99">
        <v>1.283778094437471E-4</v>
      </c>
      <c r="F329" s="99">
        <v>0</v>
      </c>
      <c r="G329" s="99">
        <v>0.04</v>
      </c>
      <c r="H329" s="99">
        <v>3.7417663718882443E-2</v>
      </c>
      <c r="I329" s="99">
        <v>2.5496231708073913E-2</v>
      </c>
      <c r="J329" s="99">
        <v>7.1214038276825598E-3</v>
      </c>
      <c r="K329" s="99">
        <v>5.7682820038231775E-3</v>
      </c>
      <c r="L329" s="146">
        <v>92.438280187714923</v>
      </c>
      <c r="M329" s="146">
        <v>120</v>
      </c>
      <c r="N329" s="146">
        <v>548</v>
      </c>
      <c r="O329" s="146">
        <v>9132</v>
      </c>
      <c r="P329" s="146">
        <v>100</v>
      </c>
      <c r="Q329" s="146">
        <v>25</v>
      </c>
      <c r="R329" s="99">
        <v>0.71485593609823017</v>
      </c>
      <c r="S329" s="99">
        <v>0.92167871701950588</v>
      </c>
      <c r="T329" s="99">
        <v>8.703875552582117E-3</v>
      </c>
      <c r="U329" s="99">
        <v>0.91148413025229047</v>
      </c>
      <c r="W329" s="146">
        <v>5.3653379528693623</v>
      </c>
      <c r="X329" s="147">
        <v>27881.866550688035</v>
      </c>
      <c r="Y329" s="147">
        <v>5.4668333980406159</v>
      </c>
      <c r="Z329" s="147">
        <v>29108.475393407934</v>
      </c>
      <c r="AA329" s="147">
        <v>0.10149544517125353</v>
      </c>
      <c r="AB329" s="147">
        <v>1226.6088427198993</v>
      </c>
      <c r="AD329" s="161">
        <f t="shared" si="30"/>
        <v>294038.41062147368</v>
      </c>
      <c r="AE329" s="161">
        <f t="shared" si="29"/>
        <v>298901.52848902903</v>
      </c>
      <c r="AF329" s="161">
        <f t="shared" si="31"/>
        <v>4863.1178675553128</v>
      </c>
      <c r="AH329" s="163">
        <f t="shared" si="32"/>
        <v>0</v>
      </c>
      <c r="AI329" s="163">
        <f t="shared" si="33"/>
        <v>1</v>
      </c>
      <c r="AJ329" s="163">
        <f t="shared" si="34"/>
        <v>1</v>
      </c>
    </row>
    <row r="330" spans="1:36" x14ac:dyDescent="0.25">
      <c r="A330" s="46">
        <v>325</v>
      </c>
      <c r="C330" s="99">
        <v>3.0113860703652184E-3</v>
      </c>
      <c r="D330" s="99">
        <v>1.3559995913037803E-2</v>
      </c>
      <c r="E330" s="99">
        <v>1.0831385966832974E-3</v>
      </c>
      <c r="F330" s="99">
        <v>0</v>
      </c>
      <c r="G330" s="99">
        <v>0.04</v>
      </c>
      <c r="H330" s="99">
        <v>3.7417663718882443E-2</v>
      </c>
      <c r="I330" s="99">
        <v>2.5496231708073913E-2</v>
      </c>
      <c r="J330" s="99">
        <v>7.1214038276825598E-3</v>
      </c>
      <c r="K330" s="99">
        <v>5.7682820038231775E-3</v>
      </c>
      <c r="L330" s="146">
        <v>92.438280187714923</v>
      </c>
      <c r="M330" s="146">
        <v>120</v>
      </c>
      <c r="N330" s="146">
        <v>548</v>
      </c>
      <c r="O330" s="146">
        <v>9132</v>
      </c>
      <c r="P330" s="146">
        <v>100</v>
      </c>
      <c r="Q330" s="146">
        <v>25</v>
      </c>
      <c r="R330" s="99">
        <v>0.54941493481248815</v>
      </c>
      <c r="S330" s="99">
        <v>0.62347701056667304</v>
      </c>
      <c r="T330" s="99">
        <v>0.31954934183269001</v>
      </c>
      <c r="U330" s="99">
        <v>0.18266652035849928</v>
      </c>
      <c r="W330" s="146">
        <v>3.5834295772147979</v>
      </c>
      <c r="X330" s="147">
        <v>24889.058766156966</v>
      </c>
      <c r="Y330" s="147">
        <v>3.6411932469724211</v>
      </c>
      <c r="Z330" s="147">
        <v>25954.320169048569</v>
      </c>
      <c r="AA330" s="147">
        <v>5.7763669757623148E-2</v>
      </c>
      <c r="AB330" s="147">
        <v>1065.2614028916032</v>
      </c>
      <c r="AD330" s="161">
        <f t="shared" si="30"/>
        <v>190116.71586673093</v>
      </c>
      <c r="AE330" s="161">
        <f t="shared" ref="AE330:AE393" si="35">Y330*cRatio-Z330</f>
        <v>192517.27464929671</v>
      </c>
      <c r="AF330" s="161">
        <f t="shared" si="31"/>
        <v>2400.5587825657858</v>
      </c>
      <c r="AH330" s="163">
        <f t="shared" si="32"/>
        <v>0</v>
      </c>
      <c r="AI330" s="163">
        <f t="shared" si="33"/>
        <v>1</v>
      </c>
      <c r="AJ330" s="163">
        <f t="shared" si="34"/>
        <v>1</v>
      </c>
    </row>
    <row r="331" spans="1:36" x14ac:dyDescent="0.25">
      <c r="A331" s="46">
        <v>326</v>
      </c>
      <c r="C331" s="99">
        <v>1.0860261604532123E-3</v>
      </c>
      <c r="D331" s="99">
        <v>9.6464547086853088E-3</v>
      </c>
      <c r="E331" s="99">
        <v>1.4858285205278906E-6</v>
      </c>
      <c r="F331" s="99">
        <v>0</v>
      </c>
      <c r="G331" s="99">
        <v>0.04</v>
      </c>
      <c r="H331" s="99">
        <v>3.7417663718882443E-2</v>
      </c>
      <c r="I331" s="99">
        <v>2.5496231708073913E-2</v>
      </c>
      <c r="J331" s="99">
        <v>7.1214038276825598E-3</v>
      </c>
      <c r="K331" s="99">
        <v>5.7682820038231775E-3</v>
      </c>
      <c r="L331" s="146">
        <v>92.438280187714923</v>
      </c>
      <c r="M331" s="146">
        <v>120</v>
      </c>
      <c r="N331" s="146">
        <v>548</v>
      </c>
      <c r="O331" s="146">
        <v>9132</v>
      </c>
      <c r="P331" s="146">
        <v>100</v>
      </c>
      <c r="Q331" s="146">
        <v>25</v>
      </c>
      <c r="R331" s="99">
        <v>0.83873012347506959</v>
      </c>
      <c r="S331" s="99">
        <v>0.29218601933564836</v>
      </c>
      <c r="T331" s="99">
        <v>0.54870561566983644</v>
      </c>
      <c r="U331" s="99">
        <v>0.96556430991439435</v>
      </c>
      <c r="W331" s="146">
        <v>6.1530145139021988</v>
      </c>
      <c r="X331" s="147">
        <v>29699.541658114184</v>
      </c>
      <c r="Y331" s="147">
        <v>6.2151068184855109</v>
      </c>
      <c r="Z331" s="147">
        <v>30752.458213447375</v>
      </c>
      <c r="AA331" s="147">
        <v>6.2092304583312163E-2</v>
      </c>
      <c r="AB331" s="147">
        <v>1052.9165553331914</v>
      </c>
      <c r="AD331" s="161">
        <f t="shared" si="30"/>
        <v>339481.32917601772</v>
      </c>
      <c r="AE331" s="161">
        <f t="shared" si="35"/>
        <v>342153.95089568332</v>
      </c>
      <c r="AF331" s="161">
        <f t="shared" si="31"/>
        <v>2672.6217196655384</v>
      </c>
      <c r="AH331" s="163">
        <f t="shared" si="32"/>
        <v>0</v>
      </c>
      <c r="AI331" s="163">
        <f t="shared" si="33"/>
        <v>1</v>
      </c>
      <c r="AJ331" s="163">
        <f t="shared" si="34"/>
        <v>1</v>
      </c>
    </row>
    <row r="332" spans="1:36" x14ac:dyDescent="0.25">
      <c r="A332" s="46">
        <v>327</v>
      </c>
      <c r="C332" s="99">
        <v>4.2442459808886834E-3</v>
      </c>
      <c r="D332" s="99">
        <v>1.0411438952822465E-2</v>
      </c>
      <c r="E332" s="99">
        <v>3.4810555308551279E-5</v>
      </c>
      <c r="F332" s="99">
        <v>0</v>
      </c>
      <c r="G332" s="99">
        <v>0.04</v>
      </c>
      <c r="H332" s="99">
        <v>3.7417663718882443E-2</v>
      </c>
      <c r="I332" s="99">
        <v>2.5496231708073913E-2</v>
      </c>
      <c r="J332" s="99">
        <v>7.1214038276825598E-3</v>
      </c>
      <c r="K332" s="99">
        <v>5.7682820038231775E-3</v>
      </c>
      <c r="L332" s="146">
        <v>92.438280187714923</v>
      </c>
      <c r="M332" s="146">
        <v>120</v>
      </c>
      <c r="N332" s="146">
        <v>548</v>
      </c>
      <c r="O332" s="146">
        <v>9132</v>
      </c>
      <c r="P332" s="146">
        <v>100</v>
      </c>
      <c r="Q332" s="146">
        <v>25</v>
      </c>
      <c r="R332" s="99">
        <v>0.88889625081042078</v>
      </c>
      <c r="S332" s="99">
        <v>0.6543082851950488</v>
      </c>
      <c r="T332" s="99">
        <v>0.92984082529632517</v>
      </c>
      <c r="U332" s="99">
        <v>0.72394377927872666</v>
      </c>
      <c r="W332" s="146">
        <v>5.8582258222966948</v>
      </c>
      <c r="X332" s="147">
        <v>26002.785707919858</v>
      </c>
      <c r="Y332" s="147">
        <v>6.062010183671835</v>
      </c>
      <c r="Z332" s="147">
        <v>27522.748486120003</v>
      </c>
      <c r="AA332" s="147">
        <v>0.20378436137514022</v>
      </c>
      <c r="AB332" s="147">
        <v>1519.9627782001444</v>
      </c>
      <c r="AD332" s="161">
        <f t="shared" si="30"/>
        <v>325490.76362988184</v>
      </c>
      <c r="AE332" s="161">
        <f t="shared" si="35"/>
        <v>336197.86253419006</v>
      </c>
      <c r="AF332" s="161">
        <f t="shared" si="31"/>
        <v>10707.098904308268</v>
      </c>
      <c r="AH332" s="163">
        <f t="shared" si="32"/>
        <v>0</v>
      </c>
      <c r="AI332" s="163">
        <f t="shared" si="33"/>
        <v>1</v>
      </c>
      <c r="AJ332" s="163">
        <f t="shared" si="34"/>
        <v>1</v>
      </c>
    </row>
    <row r="333" spans="1:36" x14ac:dyDescent="0.25">
      <c r="A333" s="46">
        <v>328</v>
      </c>
      <c r="C333" s="99">
        <v>3.0181729726963535E-3</v>
      </c>
      <c r="D333" s="99">
        <v>9.4210400858467241E-3</v>
      </c>
      <c r="E333" s="99">
        <v>1.9171005804973771E-6</v>
      </c>
      <c r="F333" s="99">
        <v>0</v>
      </c>
      <c r="G333" s="99">
        <v>0.04</v>
      </c>
      <c r="H333" s="99">
        <v>3.7417663718882443E-2</v>
      </c>
      <c r="I333" s="99">
        <v>2.5496231708073913E-2</v>
      </c>
      <c r="J333" s="99">
        <v>7.1214038276825598E-3</v>
      </c>
      <c r="K333" s="99">
        <v>5.7682820038231775E-3</v>
      </c>
      <c r="L333" s="146">
        <v>92.438280187714923</v>
      </c>
      <c r="M333" s="146">
        <v>120</v>
      </c>
      <c r="N333" s="146">
        <v>548</v>
      </c>
      <c r="O333" s="146">
        <v>9132</v>
      </c>
      <c r="P333" s="146">
        <v>100</v>
      </c>
      <c r="Q333" s="146">
        <v>25</v>
      </c>
      <c r="R333" s="99">
        <v>0.55263441694288651</v>
      </c>
      <c r="S333" s="99">
        <v>0.82514965149321962</v>
      </c>
      <c r="T333" s="99">
        <v>0.88524102575088626</v>
      </c>
      <c r="U333" s="99">
        <v>0.1274206465445239</v>
      </c>
      <c r="W333" s="146">
        <v>4.150451779444003</v>
      </c>
      <c r="X333" s="147">
        <v>27388.198300590484</v>
      </c>
      <c r="Y333" s="147">
        <v>4.2573176787314742</v>
      </c>
      <c r="Z333" s="147">
        <v>28762.168905813705</v>
      </c>
      <c r="AA333" s="147">
        <v>0.10686589928747114</v>
      </c>
      <c r="AB333" s="147">
        <v>1373.9706052232214</v>
      </c>
      <c r="AD333" s="161">
        <f t="shared" si="30"/>
        <v>221638.9084660497</v>
      </c>
      <c r="AE333" s="161">
        <f t="shared" si="35"/>
        <v>226676.89181807474</v>
      </c>
      <c r="AF333" s="161">
        <f t="shared" si="31"/>
        <v>5037.9833520250477</v>
      </c>
      <c r="AH333" s="163">
        <f t="shared" si="32"/>
        <v>0</v>
      </c>
      <c r="AI333" s="163">
        <f t="shared" si="33"/>
        <v>1</v>
      </c>
      <c r="AJ333" s="163">
        <f t="shared" si="34"/>
        <v>1</v>
      </c>
    </row>
    <row r="334" spans="1:36" x14ac:dyDescent="0.25">
      <c r="A334" s="46">
        <v>329</v>
      </c>
      <c r="C334" s="99">
        <v>8.5196419765014623E-4</v>
      </c>
      <c r="D334" s="99">
        <v>1.2286707255495632E-2</v>
      </c>
      <c r="E334" s="99">
        <v>9.5987845185385723E-5</v>
      </c>
      <c r="F334" s="99">
        <v>0</v>
      </c>
      <c r="G334" s="99">
        <v>0.04</v>
      </c>
      <c r="H334" s="99">
        <v>3.7417663718882443E-2</v>
      </c>
      <c r="I334" s="99">
        <v>2.5496231708073913E-2</v>
      </c>
      <c r="J334" s="99">
        <v>7.1214038276825598E-3</v>
      </c>
      <c r="K334" s="99">
        <v>5.7682820038231775E-3</v>
      </c>
      <c r="L334" s="146">
        <v>92.438280187714923</v>
      </c>
      <c r="M334" s="146">
        <v>120</v>
      </c>
      <c r="N334" s="146">
        <v>548</v>
      </c>
      <c r="O334" s="146">
        <v>9132</v>
      </c>
      <c r="P334" s="146">
        <v>100</v>
      </c>
      <c r="Q334" s="146">
        <v>25</v>
      </c>
      <c r="R334" s="99">
        <v>0.69756740089907632</v>
      </c>
      <c r="S334" s="99">
        <v>0.50310412944222127</v>
      </c>
      <c r="T334" s="99">
        <v>0.50216978016957103</v>
      </c>
      <c r="U334" s="99">
        <v>0.22235231283261969</v>
      </c>
      <c r="W334" s="146">
        <v>5.3113731304104395</v>
      </c>
      <c r="X334" s="147">
        <v>29717.705476033523</v>
      </c>
      <c r="Y334" s="147">
        <v>5.3488207621078034</v>
      </c>
      <c r="Z334" s="147">
        <v>30695.028231607539</v>
      </c>
      <c r="AA334" s="147">
        <v>3.7447631697363981E-2</v>
      </c>
      <c r="AB334" s="147">
        <v>977.3227555740159</v>
      </c>
      <c r="AD334" s="161">
        <f t="shared" si="30"/>
        <v>288964.68234859285</v>
      </c>
      <c r="AE334" s="161">
        <f t="shared" si="35"/>
        <v>290234.2174948607</v>
      </c>
      <c r="AF334" s="161">
        <f t="shared" si="31"/>
        <v>1269.5351462678232</v>
      </c>
      <c r="AH334" s="163">
        <f t="shared" si="32"/>
        <v>0</v>
      </c>
      <c r="AI334" s="163">
        <f t="shared" si="33"/>
        <v>1</v>
      </c>
      <c r="AJ334" s="163">
        <f t="shared" si="34"/>
        <v>1</v>
      </c>
    </row>
    <row r="335" spans="1:36" x14ac:dyDescent="0.25">
      <c r="A335" s="46">
        <v>330</v>
      </c>
      <c r="C335" s="99">
        <v>1.1107459447974193E-3</v>
      </c>
      <c r="D335" s="99">
        <v>8.7768012743265796E-3</v>
      </c>
      <c r="E335" s="99">
        <v>2.4892118554796241E-6</v>
      </c>
      <c r="F335" s="99">
        <v>0</v>
      </c>
      <c r="G335" s="99">
        <v>0.04</v>
      </c>
      <c r="H335" s="99">
        <v>3.7417663718882443E-2</v>
      </c>
      <c r="I335" s="99">
        <v>2.5496231708073913E-2</v>
      </c>
      <c r="J335" s="99">
        <v>7.1214038276825598E-3</v>
      </c>
      <c r="K335" s="99">
        <v>5.7682820038231775E-3</v>
      </c>
      <c r="L335" s="146">
        <v>92.438280187714923</v>
      </c>
      <c r="M335" s="146">
        <v>120</v>
      </c>
      <c r="N335" s="146">
        <v>548</v>
      </c>
      <c r="O335" s="146">
        <v>9132</v>
      </c>
      <c r="P335" s="146">
        <v>100</v>
      </c>
      <c r="Q335" s="146">
        <v>25</v>
      </c>
      <c r="R335" s="99">
        <v>0.52377723920555697</v>
      </c>
      <c r="S335" s="99">
        <v>0.36071402708583966</v>
      </c>
      <c r="T335" s="99">
        <v>0.24380118549096189</v>
      </c>
      <c r="U335" s="99">
        <v>0.14794470248621017</v>
      </c>
      <c r="W335" s="146">
        <v>3.9653738348899252</v>
      </c>
      <c r="X335" s="147">
        <v>29673.000665523516</v>
      </c>
      <c r="Y335" s="147">
        <v>4.0058766691959056</v>
      </c>
      <c r="Z335" s="147">
        <v>30730.619085481871</v>
      </c>
      <c r="AA335" s="147">
        <v>4.050283430598034E-2</v>
      </c>
      <c r="AB335" s="147">
        <v>1057.6184199583549</v>
      </c>
      <c r="AD335" s="161">
        <f t="shared" si="30"/>
        <v>208249.429427872</v>
      </c>
      <c r="AE335" s="161">
        <f t="shared" si="35"/>
        <v>209621.98106627248</v>
      </c>
      <c r="AF335" s="161">
        <f t="shared" si="31"/>
        <v>1372.5516384004654</v>
      </c>
      <c r="AH335" s="163">
        <f t="shared" si="32"/>
        <v>0</v>
      </c>
      <c r="AI335" s="163">
        <f t="shared" si="33"/>
        <v>1</v>
      </c>
      <c r="AJ335" s="163">
        <f t="shared" si="34"/>
        <v>1</v>
      </c>
    </row>
    <row r="336" spans="1:36" x14ac:dyDescent="0.25">
      <c r="A336" s="46">
        <v>331</v>
      </c>
      <c r="C336" s="99">
        <v>3.316341431100045E-3</v>
      </c>
      <c r="D336" s="99">
        <v>1.4062906306495648E-2</v>
      </c>
      <c r="E336" s="99">
        <v>3.5142889285055823E-4</v>
      </c>
      <c r="F336" s="99">
        <v>0</v>
      </c>
      <c r="G336" s="99">
        <v>0.04</v>
      </c>
      <c r="H336" s="99">
        <v>3.7417663718882443E-2</v>
      </c>
      <c r="I336" s="99">
        <v>2.5496231708073913E-2</v>
      </c>
      <c r="J336" s="99">
        <v>7.1214038276825598E-3</v>
      </c>
      <c r="K336" s="99">
        <v>5.7682820038231775E-3</v>
      </c>
      <c r="L336" s="146">
        <v>92.438280187714923</v>
      </c>
      <c r="M336" s="146">
        <v>120</v>
      </c>
      <c r="N336" s="146">
        <v>548</v>
      </c>
      <c r="O336" s="146">
        <v>9132</v>
      </c>
      <c r="P336" s="146">
        <v>100</v>
      </c>
      <c r="Q336" s="146">
        <v>25</v>
      </c>
      <c r="R336" s="99">
        <v>0.49301052490220798</v>
      </c>
      <c r="S336" s="99">
        <v>0.9206515250796472</v>
      </c>
      <c r="T336" s="99">
        <v>0.65579152171368094</v>
      </c>
      <c r="U336" s="99">
        <v>5.8423709082866737E-3</v>
      </c>
      <c r="W336" s="146">
        <v>3.6435077054606948</v>
      </c>
      <c r="X336" s="147">
        <v>26184.623782989187</v>
      </c>
      <c r="Y336" s="147">
        <v>3.7338152325738858</v>
      </c>
      <c r="Z336" s="147">
        <v>27491.328486519677</v>
      </c>
      <c r="AA336" s="147">
        <v>9.0307527113191011E-2</v>
      </c>
      <c r="AB336" s="147">
        <v>1306.7047035304895</v>
      </c>
      <c r="AD336" s="161">
        <f t="shared" si="30"/>
        <v>192425.83854465251</v>
      </c>
      <c r="AE336" s="161">
        <f t="shared" si="35"/>
        <v>196537.58546791348</v>
      </c>
      <c r="AF336" s="161">
        <f t="shared" si="31"/>
        <v>4111.746923260971</v>
      </c>
      <c r="AH336" s="163">
        <f t="shared" si="32"/>
        <v>0</v>
      </c>
      <c r="AI336" s="163">
        <f t="shared" si="33"/>
        <v>1</v>
      </c>
      <c r="AJ336" s="163">
        <f t="shared" si="34"/>
        <v>1</v>
      </c>
    </row>
    <row r="337" spans="1:36" x14ac:dyDescent="0.25">
      <c r="A337" s="46">
        <v>332</v>
      </c>
      <c r="C337" s="99">
        <v>3.3526361583582354E-3</v>
      </c>
      <c r="D337" s="99">
        <v>8.7688455789363996E-3</v>
      </c>
      <c r="E337" s="99">
        <v>8.6575630634707825E-7</v>
      </c>
      <c r="F337" s="99">
        <v>0</v>
      </c>
      <c r="G337" s="99">
        <v>0.04</v>
      </c>
      <c r="H337" s="99">
        <v>3.7417663718882443E-2</v>
      </c>
      <c r="I337" s="99">
        <v>2.5496231708073913E-2</v>
      </c>
      <c r="J337" s="99">
        <v>7.1214038276825598E-3</v>
      </c>
      <c r="K337" s="99">
        <v>5.7682820038231775E-3</v>
      </c>
      <c r="L337" s="146">
        <v>92.438280187714923</v>
      </c>
      <c r="M337" s="146">
        <v>120</v>
      </c>
      <c r="N337" s="146">
        <v>548</v>
      </c>
      <c r="O337" s="146">
        <v>9132</v>
      </c>
      <c r="P337" s="146">
        <v>100</v>
      </c>
      <c r="Q337" s="146">
        <v>25</v>
      </c>
      <c r="R337" s="99">
        <v>0.6404451867532015</v>
      </c>
      <c r="S337" s="99">
        <v>0.70730999869301769</v>
      </c>
      <c r="T337" s="99">
        <v>0.32960727362840153</v>
      </c>
      <c r="U337" s="99">
        <v>0.9835379605643525</v>
      </c>
      <c r="W337" s="146">
        <v>4.5704050410725579</v>
      </c>
      <c r="X337" s="147">
        <v>27029.702256160599</v>
      </c>
      <c r="Y337" s="147">
        <v>4.700271583962393</v>
      </c>
      <c r="Z337" s="147">
        <v>28450.260977779162</v>
      </c>
      <c r="AA337" s="147">
        <v>0.12986654288983512</v>
      </c>
      <c r="AB337" s="147">
        <v>1420.5587216185631</v>
      </c>
      <c r="AD337" s="161">
        <f t="shared" si="30"/>
        <v>247194.60020819283</v>
      </c>
      <c r="AE337" s="161">
        <f t="shared" si="35"/>
        <v>253566.03405996441</v>
      </c>
      <c r="AF337" s="161">
        <f t="shared" si="31"/>
        <v>6371.4338517715441</v>
      </c>
      <c r="AH337" s="163">
        <f t="shared" si="32"/>
        <v>0</v>
      </c>
      <c r="AI337" s="163">
        <f t="shared" si="33"/>
        <v>1</v>
      </c>
      <c r="AJ337" s="163">
        <f t="shared" si="34"/>
        <v>1</v>
      </c>
    </row>
    <row r="338" spans="1:36" x14ac:dyDescent="0.25">
      <c r="A338" s="46">
        <v>333</v>
      </c>
      <c r="C338" s="99">
        <v>4.0639821696341061E-3</v>
      </c>
      <c r="D338" s="99">
        <v>1.2079061708777039E-2</v>
      </c>
      <c r="E338" s="99">
        <v>7.8299353133715055E-4</v>
      </c>
      <c r="F338" s="99">
        <v>0</v>
      </c>
      <c r="G338" s="99">
        <v>0.04</v>
      </c>
      <c r="H338" s="99">
        <v>3.7417663718882443E-2</v>
      </c>
      <c r="I338" s="99">
        <v>2.5496231708073913E-2</v>
      </c>
      <c r="J338" s="99">
        <v>7.1214038276825598E-3</v>
      </c>
      <c r="K338" s="99">
        <v>5.7682820038231775E-3</v>
      </c>
      <c r="L338" s="146">
        <v>92.438280187714923</v>
      </c>
      <c r="M338" s="146">
        <v>120</v>
      </c>
      <c r="N338" s="146">
        <v>548</v>
      </c>
      <c r="O338" s="146">
        <v>9132</v>
      </c>
      <c r="P338" s="146">
        <v>100</v>
      </c>
      <c r="Q338" s="146">
        <v>25</v>
      </c>
      <c r="R338" s="99">
        <v>0.85416548012795168</v>
      </c>
      <c r="S338" s="99">
        <v>6.2657833445841637E-2</v>
      </c>
      <c r="T338" s="99">
        <v>0.72534597941624801</v>
      </c>
      <c r="U338" s="99">
        <v>2.4552586115740278E-7</v>
      </c>
      <c r="W338" s="146">
        <v>4.9101851110778467</v>
      </c>
      <c r="X338" s="147">
        <v>24505.199802509287</v>
      </c>
      <c r="Y338" s="147">
        <v>5.0428848983900982</v>
      </c>
      <c r="Z338" s="147">
        <v>25784.769078912996</v>
      </c>
      <c r="AA338" s="147">
        <v>0.13269978731225152</v>
      </c>
      <c r="AB338" s="147">
        <v>1279.5692764037085</v>
      </c>
      <c r="AD338" s="161">
        <f t="shared" si="30"/>
        <v>270105.90686216153</v>
      </c>
      <c r="AE338" s="161">
        <f t="shared" si="35"/>
        <v>276788.32482449291</v>
      </c>
      <c r="AF338" s="161">
        <f t="shared" si="31"/>
        <v>6682.4179623313821</v>
      </c>
      <c r="AH338" s="163">
        <f t="shared" si="32"/>
        <v>0</v>
      </c>
      <c r="AI338" s="163">
        <f t="shared" si="33"/>
        <v>1</v>
      </c>
      <c r="AJ338" s="163">
        <f t="shared" si="34"/>
        <v>1</v>
      </c>
    </row>
    <row r="339" spans="1:36" x14ac:dyDescent="0.25">
      <c r="A339" s="46">
        <v>334</v>
      </c>
      <c r="C339" s="99">
        <v>1.3052988580785981E-3</v>
      </c>
      <c r="D339" s="99">
        <v>1.0736056114624243E-2</v>
      </c>
      <c r="E339" s="99">
        <v>8.9586687086140593E-5</v>
      </c>
      <c r="F339" s="99">
        <v>0</v>
      </c>
      <c r="G339" s="99">
        <v>0.04</v>
      </c>
      <c r="H339" s="99">
        <v>3.7417663718882443E-2</v>
      </c>
      <c r="I339" s="99">
        <v>2.5496231708073913E-2</v>
      </c>
      <c r="J339" s="99">
        <v>7.1214038276825598E-3</v>
      </c>
      <c r="K339" s="99">
        <v>5.7682820038231775E-3</v>
      </c>
      <c r="L339" s="146">
        <v>92.438280187714923</v>
      </c>
      <c r="M339" s="146">
        <v>120</v>
      </c>
      <c r="N339" s="146">
        <v>548</v>
      </c>
      <c r="O339" s="146">
        <v>9132</v>
      </c>
      <c r="P339" s="146">
        <v>100</v>
      </c>
      <c r="Q339" s="146">
        <v>25</v>
      </c>
      <c r="R339" s="99">
        <v>0.88350233554587698</v>
      </c>
      <c r="S339" s="99">
        <v>0.66449217890901102</v>
      </c>
      <c r="T339" s="99">
        <v>0.98586265061796696</v>
      </c>
      <c r="U339" s="99">
        <v>8.5421211307422731E-7</v>
      </c>
      <c r="W339" s="146">
        <v>6.6113742684563341</v>
      </c>
      <c r="X339" s="147">
        <v>29170.214532843929</v>
      </c>
      <c r="Y339" s="147">
        <v>6.6846291540571805</v>
      </c>
      <c r="Z339" s="147">
        <v>30237.524424118517</v>
      </c>
      <c r="AA339" s="147">
        <v>7.3254885600846364E-2</v>
      </c>
      <c r="AB339" s="147">
        <v>1067.3098912745882</v>
      </c>
      <c r="AD339" s="161">
        <f t="shared" si="30"/>
        <v>367512.24157453614</v>
      </c>
      <c r="AE339" s="161">
        <f t="shared" si="35"/>
        <v>370840.22481931234</v>
      </c>
      <c r="AF339" s="161">
        <f t="shared" si="31"/>
        <v>3327.9832447761937</v>
      </c>
      <c r="AH339" s="163">
        <f t="shared" si="32"/>
        <v>0</v>
      </c>
      <c r="AI339" s="163">
        <f t="shared" si="33"/>
        <v>1</v>
      </c>
      <c r="AJ339" s="163">
        <f t="shared" si="34"/>
        <v>1</v>
      </c>
    </row>
    <row r="340" spans="1:36" x14ac:dyDescent="0.25">
      <c r="A340" s="46">
        <v>335</v>
      </c>
      <c r="C340" s="99">
        <v>1.0471917667616501E-3</v>
      </c>
      <c r="D340" s="99">
        <v>1.073227744910204E-2</v>
      </c>
      <c r="E340" s="99">
        <v>5.8939810149182809E-6</v>
      </c>
      <c r="F340" s="99">
        <v>0</v>
      </c>
      <c r="G340" s="99">
        <v>0.04</v>
      </c>
      <c r="H340" s="99">
        <v>3.7417663718882443E-2</v>
      </c>
      <c r="I340" s="99">
        <v>2.5496231708073913E-2</v>
      </c>
      <c r="J340" s="99">
        <v>7.1214038276825598E-3</v>
      </c>
      <c r="K340" s="99">
        <v>5.7682820038231775E-3</v>
      </c>
      <c r="L340" s="146">
        <v>92.438280187714923</v>
      </c>
      <c r="M340" s="146">
        <v>120</v>
      </c>
      <c r="N340" s="146">
        <v>548</v>
      </c>
      <c r="O340" s="146">
        <v>9132</v>
      </c>
      <c r="P340" s="146">
        <v>100</v>
      </c>
      <c r="Q340" s="146">
        <v>25</v>
      </c>
      <c r="R340" s="99">
        <v>0.63212776036119422</v>
      </c>
      <c r="S340" s="99">
        <v>0.99998711476372404</v>
      </c>
      <c r="T340" s="99">
        <v>0.97911538354956607</v>
      </c>
      <c r="U340" s="99">
        <v>2.7862169663694395E-3</v>
      </c>
      <c r="W340" s="146">
        <v>5.2386326187909766</v>
      </c>
      <c r="X340" s="147">
        <v>29727.388879293183</v>
      </c>
      <c r="Y340" s="147">
        <v>5.2879989079266467</v>
      </c>
      <c r="Z340" s="147">
        <v>30771.114872735659</v>
      </c>
      <c r="AA340" s="147">
        <v>4.9366289135670094E-2</v>
      </c>
      <c r="AB340" s="147">
        <v>1043.7259934424765</v>
      </c>
      <c r="AD340" s="161">
        <f t="shared" si="30"/>
        <v>284590.56824816542</v>
      </c>
      <c r="AE340" s="161">
        <f t="shared" si="35"/>
        <v>286508.81960286316</v>
      </c>
      <c r="AF340" s="161">
        <f t="shared" si="31"/>
        <v>1918.2513546977293</v>
      </c>
      <c r="AH340" s="163">
        <f t="shared" si="32"/>
        <v>0</v>
      </c>
      <c r="AI340" s="163">
        <f t="shared" si="33"/>
        <v>1</v>
      </c>
      <c r="AJ340" s="163">
        <f t="shared" si="34"/>
        <v>1</v>
      </c>
    </row>
    <row r="341" spans="1:36" x14ac:dyDescent="0.25">
      <c r="A341" s="46">
        <v>336</v>
      </c>
      <c r="C341" s="99">
        <v>1.079035517441434E-3</v>
      </c>
      <c r="D341" s="99">
        <v>1.4351611222808924E-2</v>
      </c>
      <c r="E341" s="99">
        <v>7.2300583632539611E-6</v>
      </c>
      <c r="F341" s="99">
        <v>0</v>
      </c>
      <c r="G341" s="99">
        <v>0.04</v>
      </c>
      <c r="H341" s="99">
        <v>3.7417663718882443E-2</v>
      </c>
      <c r="I341" s="99">
        <v>2.5496231708073913E-2</v>
      </c>
      <c r="J341" s="99">
        <v>7.1214038276825598E-3</v>
      </c>
      <c r="K341" s="99">
        <v>5.7682820038231775E-3</v>
      </c>
      <c r="L341" s="146">
        <v>92.438280187714923</v>
      </c>
      <c r="M341" s="146">
        <v>120</v>
      </c>
      <c r="N341" s="146">
        <v>548</v>
      </c>
      <c r="O341" s="146">
        <v>9132</v>
      </c>
      <c r="P341" s="146">
        <v>100</v>
      </c>
      <c r="Q341" s="146">
        <v>25</v>
      </c>
      <c r="R341" s="99">
        <v>0.52815307833029412</v>
      </c>
      <c r="S341" s="99">
        <v>0.2447585807473753</v>
      </c>
      <c r="T341" s="99">
        <v>3.9582657709693127E-5</v>
      </c>
      <c r="U341" s="99">
        <v>9.0069897081424211E-2</v>
      </c>
      <c r="W341" s="146">
        <v>3.8982567442451943</v>
      </c>
      <c r="X341" s="147">
        <v>29648.900695576434</v>
      </c>
      <c r="Y341" s="147">
        <v>3.9370130516266446</v>
      </c>
      <c r="Z341" s="147">
        <v>30697.454006546621</v>
      </c>
      <c r="AA341" s="147">
        <v>3.8756307381450306E-2</v>
      </c>
      <c r="AB341" s="147">
        <v>1048.5533109701864</v>
      </c>
      <c r="AD341" s="161">
        <f t="shared" si="30"/>
        <v>204246.50395913521</v>
      </c>
      <c r="AE341" s="161">
        <f t="shared" si="35"/>
        <v>205523.32909105206</v>
      </c>
      <c r="AF341" s="161">
        <f t="shared" si="31"/>
        <v>1276.8251319168321</v>
      </c>
      <c r="AH341" s="163">
        <f t="shared" si="32"/>
        <v>0</v>
      </c>
      <c r="AI341" s="163">
        <f t="shared" si="33"/>
        <v>1</v>
      </c>
      <c r="AJ341" s="163">
        <f t="shared" si="34"/>
        <v>1</v>
      </c>
    </row>
    <row r="342" spans="1:36" x14ac:dyDescent="0.25">
      <c r="A342" s="46">
        <v>337</v>
      </c>
      <c r="C342" s="99">
        <v>1.8930307610354044E-3</v>
      </c>
      <c r="D342" s="99">
        <v>1.3563647678825008E-2</v>
      </c>
      <c r="E342" s="99">
        <v>9.5812949911833201E-4</v>
      </c>
      <c r="F342" s="99">
        <v>0</v>
      </c>
      <c r="G342" s="99">
        <v>0.04</v>
      </c>
      <c r="H342" s="99">
        <v>3.7417663718882443E-2</v>
      </c>
      <c r="I342" s="99">
        <v>2.5496231708073913E-2</v>
      </c>
      <c r="J342" s="99">
        <v>7.1214038276825598E-3</v>
      </c>
      <c r="K342" s="99">
        <v>5.7682820038231775E-3</v>
      </c>
      <c r="L342" s="146">
        <v>92.438280187714923</v>
      </c>
      <c r="M342" s="146">
        <v>120</v>
      </c>
      <c r="N342" s="146">
        <v>548</v>
      </c>
      <c r="O342" s="146">
        <v>9132</v>
      </c>
      <c r="P342" s="146">
        <v>100</v>
      </c>
      <c r="Q342" s="146">
        <v>25</v>
      </c>
      <c r="R342" s="99">
        <v>0.47499125638274231</v>
      </c>
      <c r="S342" s="99">
        <v>0.47354607558014516</v>
      </c>
      <c r="T342" s="99">
        <v>0.98545868014485061</v>
      </c>
      <c r="U342" s="99">
        <v>2.2117328509960173E-2</v>
      </c>
      <c r="W342" s="146">
        <v>3.2604677610516251</v>
      </c>
      <c r="X342" s="147">
        <v>26324.070200065282</v>
      </c>
      <c r="Y342" s="147">
        <v>3.2871081632130719</v>
      </c>
      <c r="Z342" s="147">
        <v>27251.415826412933</v>
      </c>
      <c r="AA342" s="147">
        <v>2.6640402161446808E-2</v>
      </c>
      <c r="AB342" s="147">
        <v>927.34562634765098</v>
      </c>
      <c r="AD342" s="161">
        <f t="shared" si="30"/>
        <v>169303.99546303222</v>
      </c>
      <c r="AE342" s="161">
        <f t="shared" si="35"/>
        <v>169975.07396637136</v>
      </c>
      <c r="AF342" s="161">
        <f t="shared" si="31"/>
        <v>671.07850333915758</v>
      </c>
      <c r="AH342" s="163">
        <f t="shared" si="32"/>
        <v>0</v>
      </c>
      <c r="AI342" s="163">
        <f t="shared" si="33"/>
        <v>1</v>
      </c>
      <c r="AJ342" s="163">
        <f t="shared" si="34"/>
        <v>1</v>
      </c>
    </row>
    <row r="343" spans="1:36" x14ac:dyDescent="0.25">
      <c r="A343" s="46">
        <v>338</v>
      </c>
      <c r="C343" s="99">
        <v>1.661264625957809E-3</v>
      </c>
      <c r="D343" s="99">
        <v>1.3947939227094586E-2</v>
      </c>
      <c r="E343" s="99">
        <v>6.8545245322408992E-7</v>
      </c>
      <c r="F343" s="99">
        <v>0</v>
      </c>
      <c r="G343" s="99">
        <v>0.04</v>
      </c>
      <c r="H343" s="99">
        <v>3.7417663718882443E-2</v>
      </c>
      <c r="I343" s="99">
        <v>2.5496231708073913E-2</v>
      </c>
      <c r="J343" s="99">
        <v>7.1214038276825598E-3</v>
      </c>
      <c r="K343" s="99">
        <v>5.7682820038231775E-3</v>
      </c>
      <c r="L343" s="146">
        <v>92.438280187714923</v>
      </c>
      <c r="M343" s="146">
        <v>120</v>
      </c>
      <c r="N343" s="146">
        <v>548</v>
      </c>
      <c r="O343" s="146">
        <v>9132</v>
      </c>
      <c r="P343" s="146">
        <v>100</v>
      </c>
      <c r="Q343" s="146">
        <v>25</v>
      </c>
      <c r="R343" s="99">
        <v>0.72185442213003626</v>
      </c>
      <c r="S343" s="99">
        <v>3.074556620752256E-2</v>
      </c>
      <c r="T343" s="99">
        <v>0.54212036659467389</v>
      </c>
      <c r="U343" s="99">
        <v>0.88975597435417919</v>
      </c>
      <c r="W343" s="146">
        <v>4.9826514542991722</v>
      </c>
      <c r="X343" s="147">
        <v>28937.580256842022</v>
      </c>
      <c r="Y343" s="147">
        <v>5.0580068817647517</v>
      </c>
      <c r="Z343" s="147">
        <v>30095.80724900831</v>
      </c>
      <c r="AA343" s="147">
        <v>7.5355427465579439E-2</v>
      </c>
      <c r="AB343" s="147">
        <v>1158.2269921662883</v>
      </c>
      <c r="AD343" s="161">
        <f t="shared" si="30"/>
        <v>270021.50700110832</v>
      </c>
      <c r="AE343" s="161">
        <f t="shared" si="35"/>
        <v>273384.60565687675</v>
      </c>
      <c r="AF343" s="161">
        <f t="shared" si="31"/>
        <v>3363.0986557684782</v>
      </c>
      <c r="AH343" s="163">
        <f t="shared" si="32"/>
        <v>0</v>
      </c>
      <c r="AI343" s="163">
        <f t="shared" si="33"/>
        <v>1</v>
      </c>
      <c r="AJ343" s="163">
        <f t="shared" si="34"/>
        <v>1</v>
      </c>
    </row>
    <row r="344" spans="1:36" x14ac:dyDescent="0.25">
      <c r="A344" s="46">
        <v>339</v>
      </c>
      <c r="C344" s="99">
        <v>2.034031749238279E-3</v>
      </c>
      <c r="D344" s="99">
        <v>9.6537112761672893E-3</v>
      </c>
      <c r="E344" s="99">
        <v>1.169339168149384E-5</v>
      </c>
      <c r="F344" s="99">
        <v>0</v>
      </c>
      <c r="G344" s="99">
        <v>0.04</v>
      </c>
      <c r="H344" s="99">
        <v>3.7417663718882443E-2</v>
      </c>
      <c r="I344" s="99">
        <v>2.5496231708073913E-2</v>
      </c>
      <c r="J344" s="99">
        <v>7.1214038276825598E-3</v>
      </c>
      <c r="K344" s="99">
        <v>5.7682820038231775E-3</v>
      </c>
      <c r="L344" s="146">
        <v>92.438280187714923</v>
      </c>
      <c r="M344" s="146">
        <v>120</v>
      </c>
      <c r="N344" s="146">
        <v>548</v>
      </c>
      <c r="O344" s="146">
        <v>9132</v>
      </c>
      <c r="P344" s="146">
        <v>100</v>
      </c>
      <c r="Q344" s="146">
        <v>25</v>
      </c>
      <c r="R344" s="99">
        <v>0.70653371149693989</v>
      </c>
      <c r="S344" s="99">
        <v>0.97909701006630012</v>
      </c>
      <c r="T344" s="99">
        <v>0.66000765059404931</v>
      </c>
      <c r="U344" s="99">
        <v>0.49617049002186109</v>
      </c>
      <c r="W344" s="146">
        <v>5.4859700082619414</v>
      </c>
      <c r="X344" s="147">
        <v>28494.479432121418</v>
      </c>
      <c r="Y344" s="147">
        <v>5.5836749904733507</v>
      </c>
      <c r="Z344" s="147">
        <v>29714.403222359764</v>
      </c>
      <c r="AA344" s="147">
        <v>9.770498221140933E-2</v>
      </c>
      <c r="AB344" s="147">
        <v>1219.9237902383466</v>
      </c>
      <c r="AD344" s="161">
        <f t="shared" si="30"/>
        <v>300663.72106359503</v>
      </c>
      <c r="AE344" s="161">
        <f t="shared" si="35"/>
        <v>305306.09620604129</v>
      </c>
      <c r="AF344" s="161">
        <f t="shared" si="31"/>
        <v>4642.3751424462134</v>
      </c>
      <c r="AH344" s="163">
        <f t="shared" si="32"/>
        <v>0</v>
      </c>
      <c r="AI344" s="163">
        <f t="shared" si="33"/>
        <v>1</v>
      </c>
      <c r="AJ344" s="163">
        <f t="shared" si="34"/>
        <v>1</v>
      </c>
    </row>
    <row r="345" spans="1:36" x14ac:dyDescent="0.25">
      <c r="A345" s="46">
        <v>340</v>
      </c>
      <c r="C345" s="99">
        <v>5.5754717219443917E-3</v>
      </c>
      <c r="D345" s="99">
        <v>7.8838216152532625E-3</v>
      </c>
      <c r="E345" s="99">
        <v>1.6980703382341284E-5</v>
      </c>
      <c r="F345" s="99">
        <v>0</v>
      </c>
      <c r="G345" s="99">
        <v>0.04</v>
      </c>
      <c r="H345" s="99">
        <v>3.7417663718882443E-2</v>
      </c>
      <c r="I345" s="99">
        <v>2.5496231708073913E-2</v>
      </c>
      <c r="J345" s="99">
        <v>7.1214038276825598E-3</v>
      </c>
      <c r="K345" s="99">
        <v>5.7682820038231775E-3</v>
      </c>
      <c r="L345" s="146">
        <v>92.438280187714923</v>
      </c>
      <c r="M345" s="146">
        <v>120</v>
      </c>
      <c r="N345" s="146">
        <v>548</v>
      </c>
      <c r="O345" s="146">
        <v>9132</v>
      </c>
      <c r="P345" s="146">
        <v>100</v>
      </c>
      <c r="Q345" s="146">
        <v>25</v>
      </c>
      <c r="R345" s="99">
        <v>0.5457076928681267</v>
      </c>
      <c r="S345" s="99">
        <v>0.92047323596958264</v>
      </c>
      <c r="T345" s="99">
        <v>0.93657524252487168</v>
      </c>
      <c r="U345" s="99">
        <v>5.0174994035937046E-2</v>
      </c>
      <c r="W345" s="146">
        <v>3.7365337052584326</v>
      </c>
      <c r="X345" s="147">
        <v>24780.062464940394</v>
      </c>
      <c r="Y345" s="147">
        <v>3.9006924146856337</v>
      </c>
      <c r="Z345" s="147">
        <v>26444.51739915361</v>
      </c>
      <c r="AA345" s="147">
        <v>0.16415870942720101</v>
      </c>
      <c r="AB345" s="147">
        <v>1664.4549342132159</v>
      </c>
      <c r="AD345" s="161">
        <f t="shared" si="30"/>
        <v>199411.95985056556</v>
      </c>
      <c r="AE345" s="161">
        <f t="shared" si="35"/>
        <v>207597.02748198441</v>
      </c>
      <c r="AF345" s="161">
        <f t="shared" si="31"/>
        <v>8185.067631418844</v>
      </c>
      <c r="AH345" s="163">
        <f t="shared" si="32"/>
        <v>0</v>
      </c>
      <c r="AI345" s="163">
        <f t="shared" si="33"/>
        <v>1</v>
      </c>
      <c r="AJ345" s="163">
        <f t="shared" si="34"/>
        <v>1</v>
      </c>
    </row>
    <row r="346" spans="1:36" x14ac:dyDescent="0.25">
      <c r="A346" s="46">
        <v>341</v>
      </c>
      <c r="C346" s="99">
        <v>9.9059846389498761E-4</v>
      </c>
      <c r="D346" s="99">
        <v>1.0402904814969574E-2</v>
      </c>
      <c r="E346" s="99">
        <v>1.4835503467967388E-5</v>
      </c>
      <c r="F346" s="99">
        <v>0</v>
      </c>
      <c r="G346" s="99">
        <v>0.04</v>
      </c>
      <c r="H346" s="99">
        <v>3.7417663718882443E-2</v>
      </c>
      <c r="I346" s="99">
        <v>2.5496231708073913E-2</v>
      </c>
      <c r="J346" s="99">
        <v>7.1214038276825598E-3</v>
      </c>
      <c r="K346" s="99">
        <v>5.7682820038231775E-3</v>
      </c>
      <c r="L346" s="146">
        <v>92.438280187714923</v>
      </c>
      <c r="M346" s="146">
        <v>120</v>
      </c>
      <c r="N346" s="146">
        <v>548</v>
      </c>
      <c r="O346" s="146">
        <v>9132</v>
      </c>
      <c r="P346" s="146">
        <v>100</v>
      </c>
      <c r="Q346" s="146">
        <v>25</v>
      </c>
      <c r="R346" s="99">
        <v>0.54778860539990593</v>
      </c>
      <c r="S346" s="99">
        <v>0.99947041117936042</v>
      </c>
      <c r="T346" s="99">
        <v>0.83441141617505932</v>
      </c>
      <c r="U346" s="99">
        <v>1.08564261228614E-2</v>
      </c>
      <c r="W346" s="146">
        <v>4.6507096846373681</v>
      </c>
      <c r="X346" s="147">
        <v>29779.035283127148</v>
      </c>
      <c r="Y346" s="147">
        <v>4.6916102013679577</v>
      </c>
      <c r="Z346" s="147">
        <v>30809.016201604147</v>
      </c>
      <c r="AA346" s="147">
        <v>4.0900516730589587E-2</v>
      </c>
      <c r="AB346" s="147">
        <v>1029.9809184769983</v>
      </c>
      <c r="AD346" s="161">
        <f t="shared" si="30"/>
        <v>249263.54579511494</v>
      </c>
      <c r="AE346" s="161">
        <f t="shared" si="35"/>
        <v>250687.59588047332</v>
      </c>
      <c r="AF346" s="161">
        <f t="shared" si="31"/>
        <v>1424.0500853583767</v>
      </c>
      <c r="AH346" s="163">
        <f t="shared" si="32"/>
        <v>0</v>
      </c>
      <c r="AI346" s="163">
        <f t="shared" si="33"/>
        <v>1</v>
      </c>
      <c r="AJ346" s="163">
        <f t="shared" si="34"/>
        <v>1</v>
      </c>
    </row>
    <row r="347" spans="1:36" x14ac:dyDescent="0.25">
      <c r="A347" s="46">
        <v>342</v>
      </c>
      <c r="C347" s="99">
        <v>1.6851299396276169E-3</v>
      </c>
      <c r="D347" s="99">
        <v>9.9815823573299323E-3</v>
      </c>
      <c r="E347" s="99">
        <v>8.1156727045117449E-5</v>
      </c>
      <c r="F347" s="99">
        <v>0</v>
      </c>
      <c r="G347" s="99">
        <v>0.04</v>
      </c>
      <c r="H347" s="99">
        <v>3.7417663718882443E-2</v>
      </c>
      <c r="I347" s="99">
        <v>2.5496231708073913E-2</v>
      </c>
      <c r="J347" s="99">
        <v>7.1214038276825598E-3</v>
      </c>
      <c r="K347" s="99">
        <v>5.7682820038231775E-3</v>
      </c>
      <c r="L347" s="146">
        <v>92.438280187714923</v>
      </c>
      <c r="M347" s="146">
        <v>120</v>
      </c>
      <c r="N347" s="146">
        <v>548</v>
      </c>
      <c r="O347" s="146">
        <v>9132</v>
      </c>
      <c r="P347" s="146">
        <v>100</v>
      </c>
      <c r="Q347" s="146">
        <v>25</v>
      </c>
      <c r="R347" s="99">
        <v>0.80231924363870943</v>
      </c>
      <c r="S347" s="99">
        <v>0.99040407515538065</v>
      </c>
      <c r="T347" s="99">
        <v>0.30225909405070406</v>
      </c>
      <c r="U347" s="99">
        <v>5.1021106457057729E-4</v>
      </c>
      <c r="W347" s="146">
        <v>6.1794165592957748</v>
      </c>
      <c r="X347" s="147">
        <v>28729.557624119814</v>
      </c>
      <c r="Y347" s="147">
        <v>6.2677292201528401</v>
      </c>
      <c r="Z347" s="147">
        <v>29868.348348860247</v>
      </c>
      <c r="AA347" s="147">
        <v>8.8312660857065239E-2</v>
      </c>
      <c r="AB347" s="147">
        <v>1138.7907247404328</v>
      </c>
      <c r="AD347" s="161">
        <f t="shared" si="30"/>
        <v>342035.43593362666</v>
      </c>
      <c r="AE347" s="161">
        <f t="shared" si="35"/>
        <v>346195.4048603102</v>
      </c>
      <c r="AF347" s="161">
        <f t="shared" si="31"/>
        <v>4159.9689266834812</v>
      </c>
      <c r="AH347" s="163">
        <f t="shared" si="32"/>
        <v>0</v>
      </c>
      <c r="AI347" s="163">
        <f t="shared" si="33"/>
        <v>1</v>
      </c>
      <c r="AJ347" s="163">
        <f t="shared" si="34"/>
        <v>1</v>
      </c>
    </row>
    <row r="348" spans="1:36" x14ac:dyDescent="0.25">
      <c r="A348" s="46">
        <v>343</v>
      </c>
      <c r="C348" s="99">
        <v>3.0090551758955586E-3</v>
      </c>
      <c r="D348" s="99">
        <v>1.0650785915426715E-2</v>
      </c>
      <c r="E348" s="99">
        <v>3.8579041432065669E-5</v>
      </c>
      <c r="F348" s="99">
        <v>0</v>
      </c>
      <c r="G348" s="99">
        <v>0.04</v>
      </c>
      <c r="H348" s="99">
        <v>3.7417663718882443E-2</v>
      </c>
      <c r="I348" s="99">
        <v>2.5496231708073913E-2</v>
      </c>
      <c r="J348" s="99">
        <v>7.1214038276825598E-3</v>
      </c>
      <c r="K348" s="99">
        <v>5.7682820038231775E-3</v>
      </c>
      <c r="L348" s="146">
        <v>92.438280187714923</v>
      </c>
      <c r="M348" s="146">
        <v>120</v>
      </c>
      <c r="N348" s="146">
        <v>548</v>
      </c>
      <c r="O348" s="146">
        <v>9132</v>
      </c>
      <c r="P348" s="146">
        <v>100</v>
      </c>
      <c r="Q348" s="146">
        <v>25</v>
      </c>
      <c r="R348" s="99">
        <v>0.91950505173612496</v>
      </c>
      <c r="S348" s="99">
        <v>0.96453901990393742</v>
      </c>
      <c r="T348" s="99">
        <v>1.3185524508091325E-4</v>
      </c>
      <c r="U348" s="99">
        <v>0.40136922820954923</v>
      </c>
      <c r="W348" s="146">
        <v>6.5733651541927669</v>
      </c>
      <c r="X348" s="147">
        <v>27296.173775942862</v>
      </c>
      <c r="Y348" s="147">
        <v>6.7405907325772674</v>
      </c>
      <c r="Z348" s="147">
        <v>28656.840795758762</v>
      </c>
      <c r="AA348" s="147">
        <v>0.16722557838450047</v>
      </c>
      <c r="AB348" s="147">
        <v>1360.6670198159009</v>
      </c>
      <c r="AD348" s="161">
        <f t="shared" si="30"/>
        <v>367105.73547562311</v>
      </c>
      <c r="AE348" s="161">
        <f t="shared" si="35"/>
        <v>375778.60315887729</v>
      </c>
      <c r="AF348" s="161">
        <f t="shared" si="31"/>
        <v>8672.8676832541278</v>
      </c>
      <c r="AH348" s="163">
        <f t="shared" si="32"/>
        <v>0</v>
      </c>
      <c r="AI348" s="163">
        <f t="shared" si="33"/>
        <v>1</v>
      </c>
      <c r="AJ348" s="163">
        <f t="shared" si="34"/>
        <v>1</v>
      </c>
    </row>
    <row r="349" spans="1:36" x14ac:dyDescent="0.25">
      <c r="A349" s="46">
        <v>344</v>
      </c>
      <c r="C349" s="99">
        <v>1.533098019813535E-3</v>
      </c>
      <c r="D349" s="99">
        <v>1.0302851696136544E-2</v>
      </c>
      <c r="E349" s="99">
        <v>6.304040201500658E-6</v>
      </c>
      <c r="F349" s="99">
        <v>0</v>
      </c>
      <c r="G349" s="99">
        <v>0.04</v>
      </c>
      <c r="H349" s="99">
        <v>3.7417663718882443E-2</v>
      </c>
      <c r="I349" s="99">
        <v>2.5496231708073913E-2</v>
      </c>
      <c r="J349" s="99">
        <v>7.1214038276825598E-3</v>
      </c>
      <c r="K349" s="99">
        <v>5.7682820038231775E-3</v>
      </c>
      <c r="L349" s="146">
        <v>92.438280187714923</v>
      </c>
      <c r="M349" s="146">
        <v>120</v>
      </c>
      <c r="N349" s="146">
        <v>548</v>
      </c>
      <c r="O349" s="146">
        <v>9132</v>
      </c>
      <c r="P349" s="146">
        <v>100</v>
      </c>
      <c r="Q349" s="146">
        <v>25</v>
      </c>
      <c r="R349" s="99">
        <v>0.55162560056331211</v>
      </c>
      <c r="S349" s="99">
        <v>0.82931002970180667</v>
      </c>
      <c r="T349" s="99">
        <v>0.28642209073880004</v>
      </c>
      <c r="U349" s="99">
        <v>0.99611223437382224</v>
      </c>
      <c r="W349" s="146">
        <v>4.4419345000078057</v>
      </c>
      <c r="X349" s="147">
        <v>29113.9216412682</v>
      </c>
      <c r="Y349" s="147">
        <v>4.5025068779102737</v>
      </c>
      <c r="Z349" s="147">
        <v>30248.690228713938</v>
      </c>
      <c r="AA349" s="147">
        <v>6.0572377902468055E-2</v>
      </c>
      <c r="AB349" s="147">
        <v>1134.7685874457384</v>
      </c>
      <c r="AD349" s="161">
        <f t="shared" si="30"/>
        <v>237402.14835920016</v>
      </c>
      <c r="AE349" s="161">
        <f t="shared" si="35"/>
        <v>239901.7224459025</v>
      </c>
      <c r="AF349" s="161">
        <f t="shared" si="31"/>
        <v>2499.5740867023451</v>
      </c>
      <c r="AH349" s="163">
        <f t="shared" si="32"/>
        <v>0</v>
      </c>
      <c r="AI349" s="163">
        <f t="shared" si="33"/>
        <v>1</v>
      </c>
      <c r="AJ349" s="163">
        <f t="shared" si="34"/>
        <v>1</v>
      </c>
    </row>
    <row r="350" spans="1:36" x14ac:dyDescent="0.25">
      <c r="A350" s="46">
        <v>345</v>
      </c>
      <c r="C350" s="99">
        <v>2.7620648337954856E-3</v>
      </c>
      <c r="D350" s="99">
        <v>1.0949274108229426E-2</v>
      </c>
      <c r="E350" s="99">
        <v>7.2309077051176883E-5</v>
      </c>
      <c r="F350" s="99">
        <v>0</v>
      </c>
      <c r="G350" s="99">
        <v>0.04</v>
      </c>
      <c r="H350" s="99">
        <v>3.7417663718882443E-2</v>
      </c>
      <c r="I350" s="99">
        <v>2.5496231708073913E-2</v>
      </c>
      <c r="J350" s="99">
        <v>7.1214038276825598E-3</v>
      </c>
      <c r="K350" s="99">
        <v>5.7682820038231775E-3</v>
      </c>
      <c r="L350" s="146">
        <v>92.438280187714923</v>
      </c>
      <c r="M350" s="146">
        <v>120</v>
      </c>
      <c r="N350" s="146">
        <v>548</v>
      </c>
      <c r="O350" s="146">
        <v>9132</v>
      </c>
      <c r="P350" s="146">
        <v>100</v>
      </c>
      <c r="Q350" s="146">
        <v>25</v>
      </c>
      <c r="R350" s="99">
        <v>0.70601653857308966</v>
      </c>
      <c r="S350" s="99">
        <v>0.71654859545567406</v>
      </c>
      <c r="T350" s="99">
        <v>0.88501747486377802</v>
      </c>
      <c r="U350" s="99">
        <v>4.6069857833422202E-3</v>
      </c>
      <c r="W350" s="146">
        <v>5.0784316243862557</v>
      </c>
      <c r="X350" s="147">
        <v>27484.259119412764</v>
      </c>
      <c r="Y350" s="147">
        <v>5.1962848211044976</v>
      </c>
      <c r="Z350" s="147">
        <v>28798.673184459501</v>
      </c>
      <c r="AA350" s="147">
        <v>0.1178531967182419</v>
      </c>
      <c r="AB350" s="147">
        <v>1314.414065046738</v>
      </c>
      <c r="AD350" s="161">
        <f t="shared" si="30"/>
        <v>277221.63834376261</v>
      </c>
      <c r="AE350" s="161">
        <f t="shared" si="35"/>
        <v>282978.41608181037</v>
      </c>
      <c r="AF350" s="161">
        <f t="shared" si="31"/>
        <v>5756.7777380477764</v>
      </c>
      <c r="AH350" s="163">
        <f t="shared" si="32"/>
        <v>0</v>
      </c>
      <c r="AI350" s="163">
        <f t="shared" si="33"/>
        <v>1</v>
      </c>
      <c r="AJ350" s="163">
        <f t="shared" si="34"/>
        <v>1</v>
      </c>
    </row>
    <row r="351" spans="1:36" x14ac:dyDescent="0.25">
      <c r="A351" s="46">
        <v>346</v>
      </c>
      <c r="C351" s="99">
        <v>2.9894364768567883E-3</v>
      </c>
      <c r="D351" s="99">
        <v>1.239372983525111E-2</v>
      </c>
      <c r="E351" s="99">
        <v>4.2483666734348253E-5</v>
      </c>
      <c r="F351" s="99">
        <v>0</v>
      </c>
      <c r="G351" s="99">
        <v>0.04</v>
      </c>
      <c r="H351" s="99">
        <v>3.7417663718882443E-2</v>
      </c>
      <c r="I351" s="99">
        <v>2.5496231708073913E-2</v>
      </c>
      <c r="J351" s="99">
        <v>7.1214038276825598E-3</v>
      </c>
      <c r="K351" s="99">
        <v>5.7682820038231775E-3</v>
      </c>
      <c r="L351" s="146">
        <v>92.438280187714923</v>
      </c>
      <c r="M351" s="146">
        <v>120</v>
      </c>
      <c r="N351" s="146">
        <v>548</v>
      </c>
      <c r="O351" s="146">
        <v>9132</v>
      </c>
      <c r="P351" s="146">
        <v>100</v>
      </c>
      <c r="Q351" s="146">
        <v>25</v>
      </c>
      <c r="R351" s="99">
        <v>0.8331243798905722</v>
      </c>
      <c r="S351" s="99">
        <v>1.6868822579829575E-2</v>
      </c>
      <c r="T351" s="99">
        <v>9.6970224702625108E-3</v>
      </c>
      <c r="U351" s="99">
        <v>0.34901096406062504</v>
      </c>
      <c r="W351" s="146">
        <v>5.3556737483492327</v>
      </c>
      <c r="X351" s="147">
        <v>27293.675363617156</v>
      </c>
      <c r="Y351" s="147">
        <v>5.4923382083331767</v>
      </c>
      <c r="Z351" s="147">
        <v>28649.657693980764</v>
      </c>
      <c r="AA351" s="147">
        <v>0.13666445998394394</v>
      </c>
      <c r="AB351" s="147">
        <v>1355.9823303636076</v>
      </c>
      <c r="AD351" s="161">
        <f t="shared" si="30"/>
        <v>294046.74953733681</v>
      </c>
      <c r="AE351" s="161">
        <f t="shared" si="35"/>
        <v>300890.63480600982</v>
      </c>
      <c r="AF351" s="161">
        <f t="shared" si="31"/>
        <v>6843.8852686730297</v>
      </c>
      <c r="AH351" s="163">
        <f t="shared" si="32"/>
        <v>0</v>
      </c>
      <c r="AI351" s="163">
        <f t="shared" si="33"/>
        <v>1</v>
      </c>
      <c r="AJ351" s="163">
        <f t="shared" si="34"/>
        <v>1</v>
      </c>
    </row>
    <row r="352" spans="1:36" x14ac:dyDescent="0.25">
      <c r="A352" s="46">
        <v>347</v>
      </c>
      <c r="C352" s="99">
        <v>2.3686911494280594E-3</v>
      </c>
      <c r="D352" s="99">
        <v>1.1930488679515072E-2</v>
      </c>
      <c r="E352" s="99">
        <v>8.2848598110313335E-6</v>
      </c>
      <c r="F352" s="99">
        <v>0</v>
      </c>
      <c r="G352" s="99">
        <v>0.04</v>
      </c>
      <c r="H352" s="99">
        <v>3.7417663718882443E-2</v>
      </c>
      <c r="I352" s="99">
        <v>2.5496231708073913E-2</v>
      </c>
      <c r="J352" s="99">
        <v>7.1214038276825598E-3</v>
      </c>
      <c r="K352" s="99">
        <v>5.7682820038231775E-3</v>
      </c>
      <c r="L352" s="146">
        <v>92.438280187714923</v>
      </c>
      <c r="M352" s="146">
        <v>120</v>
      </c>
      <c r="N352" s="146">
        <v>548</v>
      </c>
      <c r="O352" s="146">
        <v>9132</v>
      </c>
      <c r="P352" s="146">
        <v>100</v>
      </c>
      <c r="Q352" s="146">
        <v>25</v>
      </c>
      <c r="R352" s="99">
        <v>0.70186849213843583</v>
      </c>
      <c r="S352" s="99">
        <v>0.17421133940403799</v>
      </c>
      <c r="T352" s="99">
        <v>0.63269076228938415</v>
      </c>
      <c r="U352" s="99">
        <v>0.40467114771998258</v>
      </c>
      <c r="W352" s="146">
        <v>4.785587859825565</v>
      </c>
      <c r="X352" s="147">
        <v>28088.770840047284</v>
      </c>
      <c r="Y352" s="147">
        <v>4.8853441525536301</v>
      </c>
      <c r="Z352" s="147">
        <v>29362.998106025774</v>
      </c>
      <c r="AA352" s="147">
        <v>9.9756292728065077E-2</v>
      </c>
      <c r="AB352" s="147">
        <v>1274.2272659784903</v>
      </c>
      <c r="AD352" s="161">
        <f t="shared" si="30"/>
        <v>259046.50074948661</v>
      </c>
      <c r="AE352" s="161">
        <f t="shared" si="35"/>
        <v>263757.65104719199</v>
      </c>
      <c r="AF352" s="161">
        <f t="shared" si="31"/>
        <v>4711.1502977054142</v>
      </c>
      <c r="AH352" s="163">
        <f t="shared" si="32"/>
        <v>0</v>
      </c>
      <c r="AI352" s="163">
        <f t="shared" si="33"/>
        <v>1</v>
      </c>
      <c r="AJ352" s="163">
        <f t="shared" si="34"/>
        <v>1</v>
      </c>
    </row>
    <row r="353" spans="1:36" x14ac:dyDescent="0.25">
      <c r="A353" s="46">
        <v>348</v>
      </c>
      <c r="C353" s="99">
        <v>2.4253571277206287E-3</v>
      </c>
      <c r="D353" s="99">
        <v>9.5762662208198207E-3</v>
      </c>
      <c r="E353" s="99">
        <v>1.0385467898754719E-4</v>
      </c>
      <c r="F353" s="99">
        <v>0</v>
      </c>
      <c r="G353" s="99">
        <v>0.04</v>
      </c>
      <c r="H353" s="99">
        <v>3.7417663718882443E-2</v>
      </c>
      <c r="I353" s="99">
        <v>2.5496231708073913E-2</v>
      </c>
      <c r="J353" s="99">
        <v>7.1214038276825598E-3</v>
      </c>
      <c r="K353" s="99">
        <v>5.7682820038231775E-3</v>
      </c>
      <c r="L353" s="146">
        <v>92.438280187714923</v>
      </c>
      <c r="M353" s="146">
        <v>120</v>
      </c>
      <c r="N353" s="146">
        <v>548</v>
      </c>
      <c r="O353" s="146">
        <v>9132</v>
      </c>
      <c r="P353" s="146">
        <v>100</v>
      </c>
      <c r="Q353" s="146">
        <v>25</v>
      </c>
      <c r="R353" s="99">
        <v>0.91848521964977436</v>
      </c>
      <c r="S353" s="99">
        <v>0.72207816070004816</v>
      </c>
      <c r="T353" s="99">
        <v>0.27036767271782436</v>
      </c>
      <c r="U353" s="99">
        <v>0.85349987819542139</v>
      </c>
      <c r="W353" s="146">
        <v>6.5398677150830338</v>
      </c>
      <c r="X353" s="147">
        <v>27798.323447088034</v>
      </c>
      <c r="Y353" s="147">
        <v>6.6725822274595075</v>
      </c>
      <c r="Z353" s="147">
        <v>29052.563290224105</v>
      </c>
      <c r="AA353" s="147">
        <v>0.13271451237647369</v>
      </c>
      <c r="AB353" s="147">
        <v>1254.2398431360707</v>
      </c>
      <c r="AD353" s="161">
        <f t="shared" si="30"/>
        <v>364593.739457894</v>
      </c>
      <c r="AE353" s="161">
        <f t="shared" si="35"/>
        <v>371302.37035734631</v>
      </c>
      <c r="AF353" s="161">
        <f t="shared" si="31"/>
        <v>6708.6308994523506</v>
      </c>
      <c r="AH353" s="163">
        <f t="shared" si="32"/>
        <v>0</v>
      </c>
      <c r="AI353" s="163">
        <f t="shared" si="33"/>
        <v>1</v>
      </c>
      <c r="AJ353" s="163">
        <f t="shared" si="34"/>
        <v>1</v>
      </c>
    </row>
    <row r="354" spans="1:36" x14ac:dyDescent="0.25">
      <c r="A354" s="46">
        <v>349</v>
      </c>
      <c r="C354" s="99">
        <v>4.9703010584235222E-4</v>
      </c>
      <c r="D354" s="99">
        <v>1.2445945257147595E-2</v>
      </c>
      <c r="E354" s="99">
        <v>6.7903401233617982E-6</v>
      </c>
      <c r="F354" s="99">
        <v>0</v>
      </c>
      <c r="G354" s="99">
        <v>0.04</v>
      </c>
      <c r="H354" s="99">
        <v>3.7417663718882443E-2</v>
      </c>
      <c r="I354" s="99">
        <v>2.5496231708073913E-2</v>
      </c>
      <c r="J354" s="99">
        <v>7.1214038276825598E-3</v>
      </c>
      <c r="K354" s="99">
        <v>5.7682820038231775E-3</v>
      </c>
      <c r="L354" s="146">
        <v>92.438280187714923</v>
      </c>
      <c r="M354" s="146">
        <v>120</v>
      </c>
      <c r="N354" s="146">
        <v>548</v>
      </c>
      <c r="O354" s="146">
        <v>9132</v>
      </c>
      <c r="P354" s="146">
        <v>100</v>
      </c>
      <c r="Q354" s="146">
        <v>25</v>
      </c>
      <c r="R354" s="99">
        <v>0.71210908230876357</v>
      </c>
      <c r="S354" s="99">
        <v>0.26625374084444953</v>
      </c>
      <c r="T354" s="99">
        <v>0.64473867304472599</v>
      </c>
      <c r="U354" s="99">
        <v>2.1822266095547658E-6</v>
      </c>
      <c r="W354" s="146">
        <v>5.3706924448992108</v>
      </c>
      <c r="X354" s="147">
        <v>30435.913820472466</v>
      </c>
      <c r="Y354" s="147">
        <v>5.3963355176666203</v>
      </c>
      <c r="Z354" s="147">
        <v>31366.848372561097</v>
      </c>
      <c r="AA354" s="147">
        <v>2.5643072767409514E-2</v>
      </c>
      <c r="AB354" s="147">
        <v>930.93455208863088</v>
      </c>
      <c r="AD354" s="161">
        <f t="shared" si="30"/>
        <v>291805.63287348015</v>
      </c>
      <c r="AE354" s="161">
        <f t="shared" si="35"/>
        <v>292413.28268743615</v>
      </c>
      <c r="AF354" s="161">
        <f t="shared" si="31"/>
        <v>607.64981395593986</v>
      </c>
      <c r="AH354" s="163">
        <f t="shared" si="32"/>
        <v>0</v>
      </c>
      <c r="AI354" s="163">
        <f t="shared" si="33"/>
        <v>1</v>
      </c>
      <c r="AJ354" s="163">
        <f t="shared" si="34"/>
        <v>1</v>
      </c>
    </row>
    <row r="355" spans="1:36" x14ac:dyDescent="0.25">
      <c r="A355" s="46">
        <v>350</v>
      </c>
      <c r="C355" s="99">
        <v>1.1276888545011241E-3</v>
      </c>
      <c r="D355" s="99">
        <v>1.1498978332354932E-2</v>
      </c>
      <c r="E355" s="99">
        <v>2.1365344501793896E-5</v>
      </c>
      <c r="F355" s="99">
        <v>0</v>
      </c>
      <c r="G355" s="99">
        <v>0.04</v>
      </c>
      <c r="H355" s="99">
        <v>3.7417663718882443E-2</v>
      </c>
      <c r="I355" s="99">
        <v>2.5496231708073913E-2</v>
      </c>
      <c r="J355" s="99">
        <v>7.1214038276825598E-3</v>
      </c>
      <c r="K355" s="99">
        <v>5.7682820038231775E-3</v>
      </c>
      <c r="L355" s="146">
        <v>92.438280187714923</v>
      </c>
      <c r="M355" s="146">
        <v>120</v>
      </c>
      <c r="N355" s="146">
        <v>548</v>
      </c>
      <c r="O355" s="146">
        <v>9132</v>
      </c>
      <c r="P355" s="146">
        <v>100</v>
      </c>
      <c r="Q355" s="146">
        <v>25</v>
      </c>
      <c r="R355" s="99">
        <v>0.68309158815957005</v>
      </c>
      <c r="S355" s="99">
        <v>0.72799389058029718</v>
      </c>
      <c r="T355" s="99">
        <v>0.48228381593377767</v>
      </c>
      <c r="U355" s="99">
        <v>1.990294164476825E-5</v>
      </c>
      <c r="W355" s="146">
        <v>5.3487294144332287</v>
      </c>
      <c r="X355" s="147">
        <v>29573.963211108399</v>
      </c>
      <c r="Y355" s="147">
        <v>5.4027226735713896</v>
      </c>
      <c r="Z355" s="147">
        <v>30628.304951851231</v>
      </c>
      <c r="AA355" s="147">
        <v>5.3993259138160887E-2</v>
      </c>
      <c r="AB355" s="147">
        <v>1054.3417407428315</v>
      </c>
      <c r="AD355" s="161">
        <f t="shared" si="30"/>
        <v>291349.80165488529</v>
      </c>
      <c r="AE355" s="161">
        <f t="shared" si="35"/>
        <v>293535.05546243209</v>
      </c>
      <c r="AF355" s="161">
        <f t="shared" si="31"/>
        <v>2185.2538075468219</v>
      </c>
      <c r="AH355" s="163">
        <f t="shared" si="32"/>
        <v>0</v>
      </c>
      <c r="AI355" s="163">
        <f t="shared" si="33"/>
        <v>1</v>
      </c>
      <c r="AJ355" s="163">
        <f t="shared" si="34"/>
        <v>1</v>
      </c>
    </row>
    <row r="356" spans="1:36" x14ac:dyDescent="0.25">
      <c r="A356" s="46">
        <v>351</v>
      </c>
      <c r="C356" s="99">
        <v>1.1747019196752823E-3</v>
      </c>
      <c r="D356" s="99">
        <v>9.742828217825723E-3</v>
      </c>
      <c r="E356" s="99">
        <v>7.5593474970114816E-4</v>
      </c>
      <c r="F356" s="99">
        <v>0</v>
      </c>
      <c r="G356" s="99">
        <v>0.04</v>
      </c>
      <c r="H356" s="99">
        <v>3.7417663718882443E-2</v>
      </c>
      <c r="I356" s="99">
        <v>2.5496231708073913E-2</v>
      </c>
      <c r="J356" s="99">
        <v>7.1214038276825598E-3</v>
      </c>
      <c r="K356" s="99">
        <v>5.7682820038231775E-3</v>
      </c>
      <c r="L356" s="146">
        <v>92.438280187714923</v>
      </c>
      <c r="M356" s="146">
        <v>120</v>
      </c>
      <c r="N356" s="146">
        <v>548</v>
      </c>
      <c r="O356" s="146">
        <v>9132</v>
      </c>
      <c r="P356" s="146">
        <v>100</v>
      </c>
      <c r="Q356" s="146">
        <v>25</v>
      </c>
      <c r="R356" s="99">
        <v>0.70333552406802546</v>
      </c>
      <c r="S356" s="99">
        <v>0.1831563054100768</v>
      </c>
      <c r="T356" s="99">
        <v>7.3801293321932818E-2</v>
      </c>
      <c r="U356" s="99">
        <v>3.2413083874239597E-6</v>
      </c>
      <c r="W356" s="146">
        <v>4.7034184834944543</v>
      </c>
      <c r="X356" s="147">
        <v>27641.622952101836</v>
      </c>
      <c r="Y356" s="147">
        <v>4.7222267227810484</v>
      </c>
      <c r="Z356" s="147">
        <v>28495.867635758135</v>
      </c>
      <c r="AA356" s="147">
        <v>1.8808239286594031E-2</v>
      </c>
      <c r="AB356" s="147">
        <v>854.24468365629946</v>
      </c>
      <c r="AD356" s="161">
        <f t="shared" si="30"/>
        <v>254563.4860575654</v>
      </c>
      <c r="AE356" s="161">
        <f t="shared" si="35"/>
        <v>254837.7357311048</v>
      </c>
      <c r="AF356" s="161">
        <f t="shared" si="31"/>
        <v>274.24967353934244</v>
      </c>
      <c r="AH356" s="163">
        <f t="shared" si="32"/>
        <v>0</v>
      </c>
      <c r="AI356" s="163">
        <f t="shared" si="33"/>
        <v>1</v>
      </c>
      <c r="AJ356" s="163">
        <f t="shared" si="34"/>
        <v>1</v>
      </c>
    </row>
    <row r="357" spans="1:36" x14ac:dyDescent="0.25">
      <c r="A357" s="46">
        <v>352</v>
      </c>
      <c r="C357" s="99">
        <v>5.5523577292571329E-4</v>
      </c>
      <c r="D357" s="99">
        <v>1.0476705373565308E-2</v>
      </c>
      <c r="E357" s="99">
        <v>3.1950369127164979E-4</v>
      </c>
      <c r="F357" s="99">
        <v>0</v>
      </c>
      <c r="G357" s="99">
        <v>0.04</v>
      </c>
      <c r="H357" s="99">
        <v>3.7417663718882443E-2</v>
      </c>
      <c r="I357" s="99">
        <v>2.5496231708073913E-2</v>
      </c>
      <c r="J357" s="99">
        <v>7.1214038276825598E-3</v>
      </c>
      <c r="K357" s="99">
        <v>5.7682820038231775E-3</v>
      </c>
      <c r="L357" s="146">
        <v>92.438280187714923</v>
      </c>
      <c r="M357" s="146">
        <v>120</v>
      </c>
      <c r="N357" s="146">
        <v>548</v>
      </c>
      <c r="O357" s="146">
        <v>9132</v>
      </c>
      <c r="P357" s="146">
        <v>100</v>
      </c>
      <c r="Q357" s="146">
        <v>25</v>
      </c>
      <c r="R357" s="99">
        <v>0.80281398657646941</v>
      </c>
      <c r="S357" s="99">
        <v>0.9180006104751155</v>
      </c>
      <c r="T357" s="99">
        <v>0.2839339706688952</v>
      </c>
      <c r="U357" s="99">
        <v>2.9831289909130603E-4</v>
      </c>
      <c r="W357" s="146">
        <v>6.315842106951556</v>
      </c>
      <c r="X357" s="147">
        <v>29513.709692964829</v>
      </c>
      <c r="Y357" s="147">
        <v>6.3298519853893351</v>
      </c>
      <c r="Z357" s="147">
        <v>30365.162715932427</v>
      </c>
      <c r="AA357" s="147">
        <v>1.4009878437779122E-2</v>
      </c>
      <c r="AB357" s="147">
        <v>851.45302296759837</v>
      </c>
      <c r="AD357" s="161">
        <f t="shared" si="30"/>
        <v>349436.8167241285</v>
      </c>
      <c r="AE357" s="161">
        <f t="shared" si="35"/>
        <v>349425.95640742767</v>
      </c>
      <c r="AF357" s="161">
        <f t="shared" si="31"/>
        <v>-10.860316700851058</v>
      </c>
      <c r="AH357" s="163">
        <f t="shared" si="32"/>
        <v>1</v>
      </c>
      <c r="AI357" s="163">
        <f t="shared" si="33"/>
        <v>0</v>
      </c>
      <c r="AJ357" s="163">
        <f t="shared" si="34"/>
        <v>0</v>
      </c>
    </row>
    <row r="358" spans="1:36" x14ac:dyDescent="0.25">
      <c r="A358" s="46">
        <v>353</v>
      </c>
      <c r="C358" s="99">
        <v>2.9354445724231182E-3</v>
      </c>
      <c r="D358" s="99">
        <v>1.1584693745682495E-2</v>
      </c>
      <c r="E358" s="99">
        <v>3.1092773512955883E-5</v>
      </c>
      <c r="F358" s="99">
        <v>0</v>
      </c>
      <c r="G358" s="99">
        <v>0.04</v>
      </c>
      <c r="H358" s="99">
        <v>3.7417663718882443E-2</v>
      </c>
      <c r="I358" s="99">
        <v>2.5496231708073913E-2</v>
      </c>
      <c r="J358" s="99">
        <v>7.1214038276825598E-3</v>
      </c>
      <c r="K358" s="99">
        <v>5.7682820038231775E-3</v>
      </c>
      <c r="L358" s="146">
        <v>92.438280187714923</v>
      </c>
      <c r="M358" s="146">
        <v>120</v>
      </c>
      <c r="N358" s="146">
        <v>548</v>
      </c>
      <c r="O358" s="146">
        <v>9132</v>
      </c>
      <c r="P358" s="146">
        <v>100</v>
      </c>
      <c r="Q358" s="146">
        <v>25</v>
      </c>
      <c r="R358" s="99">
        <v>0.71501326711726265</v>
      </c>
      <c r="S358" s="99">
        <v>6.4017525716328363E-2</v>
      </c>
      <c r="T358" s="99">
        <v>0.69193134834843406</v>
      </c>
      <c r="U358" s="99">
        <v>1.8880721672240289E-4</v>
      </c>
      <c r="W358" s="146">
        <v>4.6552528036496641</v>
      </c>
      <c r="X358" s="147">
        <v>27388.771003359223</v>
      </c>
      <c r="Y358" s="147">
        <v>4.7724842953476463</v>
      </c>
      <c r="Z358" s="147">
        <v>28740.947640584243</v>
      </c>
      <c r="AA358" s="147">
        <v>0.11723149169798219</v>
      </c>
      <c r="AB358" s="147">
        <v>1352.1766372250204</v>
      </c>
      <c r="AD358" s="161">
        <f t="shared" si="30"/>
        <v>251926.39721562061</v>
      </c>
      <c r="AE358" s="161">
        <f t="shared" si="35"/>
        <v>257608.11008027452</v>
      </c>
      <c r="AF358" s="161">
        <f t="shared" si="31"/>
        <v>5681.7128646539113</v>
      </c>
      <c r="AH358" s="163">
        <f t="shared" si="32"/>
        <v>0</v>
      </c>
      <c r="AI358" s="163">
        <f t="shared" si="33"/>
        <v>1</v>
      </c>
      <c r="AJ358" s="163">
        <f t="shared" si="34"/>
        <v>1</v>
      </c>
    </row>
    <row r="359" spans="1:36" x14ac:dyDescent="0.25">
      <c r="A359" s="46">
        <v>354</v>
      </c>
      <c r="C359" s="99">
        <v>5.1151463712888479E-3</v>
      </c>
      <c r="D359" s="99">
        <v>1.4748857517571823E-2</v>
      </c>
      <c r="E359" s="99">
        <v>1.0866009446660607E-3</v>
      </c>
      <c r="F359" s="99">
        <v>0</v>
      </c>
      <c r="G359" s="99">
        <v>0.04</v>
      </c>
      <c r="H359" s="99">
        <v>3.7417663718882443E-2</v>
      </c>
      <c r="I359" s="99">
        <v>2.5496231708073913E-2</v>
      </c>
      <c r="J359" s="99">
        <v>7.1214038276825598E-3</v>
      </c>
      <c r="K359" s="99">
        <v>5.7682820038231775E-3</v>
      </c>
      <c r="L359" s="146">
        <v>92.438280187714923</v>
      </c>
      <c r="M359" s="146">
        <v>120</v>
      </c>
      <c r="N359" s="146">
        <v>548</v>
      </c>
      <c r="O359" s="146">
        <v>9132</v>
      </c>
      <c r="P359" s="146">
        <v>100</v>
      </c>
      <c r="Q359" s="146">
        <v>25</v>
      </c>
      <c r="R359" s="99">
        <v>0.9512688485803793</v>
      </c>
      <c r="S359" s="99">
        <v>7.9505430527552299E-3</v>
      </c>
      <c r="T359" s="99">
        <v>2.5028317893520714E-2</v>
      </c>
      <c r="U359" s="99">
        <v>0.76779958894075162</v>
      </c>
      <c r="W359" s="146">
        <v>5.0506795102296209</v>
      </c>
      <c r="X359" s="147">
        <v>22941.098697311405</v>
      </c>
      <c r="Y359" s="147">
        <v>5.2118861876806823</v>
      </c>
      <c r="Z359" s="147">
        <v>24253.884828025799</v>
      </c>
      <c r="AA359" s="147">
        <v>0.16120667745106143</v>
      </c>
      <c r="AB359" s="147">
        <v>1312.7861307143939</v>
      </c>
      <c r="AD359" s="161">
        <f t="shared" si="30"/>
        <v>280099.67191646586</v>
      </c>
      <c r="AE359" s="161">
        <f t="shared" si="35"/>
        <v>288459.28643281513</v>
      </c>
      <c r="AF359" s="161">
        <f t="shared" si="31"/>
        <v>8359.6145163492911</v>
      </c>
      <c r="AH359" s="163">
        <f t="shared" si="32"/>
        <v>0</v>
      </c>
      <c r="AI359" s="163">
        <f t="shared" si="33"/>
        <v>1</v>
      </c>
      <c r="AJ359" s="163">
        <f t="shared" si="34"/>
        <v>1</v>
      </c>
    </row>
    <row r="360" spans="1:36" x14ac:dyDescent="0.25">
      <c r="A360" s="46">
        <v>355</v>
      </c>
      <c r="C360" s="99">
        <v>2.3425031531847385E-3</v>
      </c>
      <c r="D360" s="99">
        <v>1.1247004034438126E-2</v>
      </c>
      <c r="E360" s="99">
        <v>2.6065736907032733E-4</v>
      </c>
      <c r="F360" s="99">
        <v>0</v>
      </c>
      <c r="G360" s="99">
        <v>0.04</v>
      </c>
      <c r="H360" s="99">
        <v>3.7417663718882443E-2</v>
      </c>
      <c r="I360" s="99">
        <v>2.5496231708073913E-2</v>
      </c>
      <c r="J360" s="99">
        <v>7.1214038276825598E-3</v>
      </c>
      <c r="K360" s="99">
        <v>5.7682820038231775E-3</v>
      </c>
      <c r="L360" s="146">
        <v>92.438280187714923</v>
      </c>
      <c r="M360" s="146">
        <v>120</v>
      </c>
      <c r="N360" s="146">
        <v>548</v>
      </c>
      <c r="O360" s="146">
        <v>9132</v>
      </c>
      <c r="P360" s="146">
        <v>100</v>
      </c>
      <c r="Q360" s="146">
        <v>25</v>
      </c>
      <c r="R360" s="99">
        <v>0.84223505638472984</v>
      </c>
      <c r="S360" s="99">
        <v>0.99306365454758549</v>
      </c>
      <c r="T360" s="99">
        <v>3.0909647001025616E-2</v>
      </c>
      <c r="U360" s="99">
        <v>4.4581089672492433E-5</v>
      </c>
      <c r="W360" s="146">
        <v>6.1395156327180604</v>
      </c>
      <c r="X360" s="147">
        <v>27485.46595157895</v>
      </c>
      <c r="Y360" s="147">
        <v>6.2506195104946194</v>
      </c>
      <c r="Z360" s="147">
        <v>28678.764996205053</v>
      </c>
      <c r="AA360" s="147">
        <v>0.11110387777655895</v>
      </c>
      <c r="AB360" s="147">
        <v>1193.2990446261028</v>
      </c>
      <c r="AD360" s="161">
        <f t="shared" si="30"/>
        <v>340885.47201150469</v>
      </c>
      <c r="AE360" s="161">
        <f t="shared" si="35"/>
        <v>346358.40563347214</v>
      </c>
      <c r="AF360" s="161">
        <f t="shared" si="31"/>
        <v>5472.9336219674342</v>
      </c>
      <c r="AH360" s="163">
        <f t="shared" si="32"/>
        <v>0</v>
      </c>
      <c r="AI360" s="163">
        <f t="shared" si="33"/>
        <v>1</v>
      </c>
      <c r="AJ360" s="163">
        <f t="shared" si="34"/>
        <v>1</v>
      </c>
    </row>
    <row r="361" spans="1:36" x14ac:dyDescent="0.25">
      <c r="A361" s="46">
        <v>356</v>
      </c>
      <c r="C361" s="99">
        <v>1.7500362657096268E-3</v>
      </c>
      <c r="D361" s="99">
        <v>1.0001474569681926E-2</v>
      </c>
      <c r="E361" s="99">
        <v>6.8871986739360569E-4</v>
      </c>
      <c r="F361" s="99">
        <v>0</v>
      </c>
      <c r="G361" s="99">
        <v>0.04</v>
      </c>
      <c r="H361" s="99">
        <v>3.7417663718882443E-2</v>
      </c>
      <c r="I361" s="99">
        <v>2.5496231708073913E-2</v>
      </c>
      <c r="J361" s="99">
        <v>7.1214038276825598E-3</v>
      </c>
      <c r="K361" s="99">
        <v>5.7682820038231775E-3</v>
      </c>
      <c r="L361" s="146">
        <v>92.438280187714923</v>
      </c>
      <c r="M361" s="146">
        <v>120</v>
      </c>
      <c r="N361" s="146">
        <v>548</v>
      </c>
      <c r="O361" s="146">
        <v>9132</v>
      </c>
      <c r="P361" s="146">
        <v>100</v>
      </c>
      <c r="Q361" s="146">
        <v>25</v>
      </c>
      <c r="R361" s="99">
        <v>0.65110884943441671</v>
      </c>
      <c r="S361" s="99">
        <v>4.6152753821595761E-2</v>
      </c>
      <c r="T361" s="99">
        <v>2.1561513211280258E-2</v>
      </c>
      <c r="U361" s="99">
        <v>0.83373478156929637</v>
      </c>
      <c r="W361" s="146">
        <v>4.192151830939574</v>
      </c>
      <c r="X361" s="147">
        <v>27132.302473407362</v>
      </c>
      <c r="Y361" s="147">
        <v>4.2324436589150514</v>
      </c>
      <c r="Z361" s="147">
        <v>28107.33260061052</v>
      </c>
      <c r="AA361" s="147">
        <v>4.0291827975477368E-2</v>
      </c>
      <c r="AB361" s="147">
        <v>975.03012720315746</v>
      </c>
      <c r="AD361" s="161">
        <f t="shared" si="30"/>
        <v>224396.80738296709</v>
      </c>
      <c r="AE361" s="161">
        <f t="shared" si="35"/>
        <v>225839.28693429258</v>
      </c>
      <c r="AF361" s="161">
        <f t="shared" si="31"/>
        <v>1442.4795513254844</v>
      </c>
      <c r="AH361" s="163">
        <f t="shared" si="32"/>
        <v>0</v>
      </c>
      <c r="AI361" s="163">
        <f t="shared" si="33"/>
        <v>1</v>
      </c>
      <c r="AJ361" s="163">
        <f t="shared" si="34"/>
        <v>1</v>
      </c>
    </row>
    <row r="362" spans="1:36" x14ac:dyDescent="0.25">
      <c r="A362" s="46">
        <v>357</v>
      </c>
      <c r="C362" s="99">
        <v>9.5108461831608056E-4</v>
      </c>
      <c r="D362" s="99">
        <v>1.3867768080962461E-2</v>
      </c>
      <c r="E362" s="99">
        <v>4.7139611714564674E-5</v>
      </c>
      <c r="F362" s="99">
        <v>0</v>
      </c>
      <c r="G362" s="99">
        <v>0.04</v>
      </c>
      <c r="H362" s="99">
        <v>3.7417663718882443E-2</v>
      </c>
      <c r="I362" s="99">
        <v>2.5496231708073913E-2</v>
      </c>
      <c r="J362" s="99">
        <v>7.1214038276825598E-3</v>
      </c>
      <c r="K362" s="99">
        <v>5.7682820038231775E-3</v>
      </c>
      <c r="L362" s="146">
        <v>92.438280187714923</v>
      </c>
      <c r="M362" s="146">
        <v>120</v>
      </c>
      <c r="N362" s="146">
        <v>548</v>
      </c>
      <c r="O362" s="146">
        <v>9132</v>
      </c>
      <c r="P362" s="146">
        <v>100</v>
      </c>
      <c r="Q362" s="146">
        <v>25</v>
      </c>
      <c r="R362" s="99">
        <v>0.57794572485866436</v>
      </c>
      <c r="S362" s="99">
        <v>0.28516290025295077</v>
      </c>
      <c r="T362" s="99">
        <v>0.98724761750111723</v>
      </c>
      <c r="U362" s="99">
        <v>4.168846498264512E-2</v>
      </c>
      <c r="W362" s="146">
        <v>4.3055802388620723</v>
      </c>
      <c r="X362" s="147">
        <v>29708.707993714954</v>
      </c>
      <c r="Y362" s="147">
        <v>4.3419087387555679</v>
      </c>
      <c r="Z362" s="147">
        <v>30720.157567084512</v>
      </c>
      <c r="AA362" s="147">
        <v>3.6328499893495625E-2</v>
      </c>
      <c r="AB362" s="147">
        <v>1011.4495733695585</v>
      </c>
      <c r="AD362" s="161">
        <f t="shared" si="30"/>
        <v>228626.10633800938</v>
      </c>
      <c r="AE362" s="161">
        <f t="shared" si="35"/>
        <v>229794.36675824958</v>
      </c>
      <c r="AF362" s="161">
        <f t="shared" si="31"/>
        <v>1168.260420240179</v>
      </c>
      <c r="AH362" s="163">
        <f t="shared" si="32"/>
        <v>0</v>
      </c>
      <c r="AI362" s="163">
        <f t="shared" si="33"/>
        <v>1</v>
      </c>
      <c r="AJ362" s="163">
        <f t="shared" si="34"/>
        <v>1</v>
      </c>
    </row>
    <row r="363" spans="1:36" x14ac:dyDescent="0.25">
      <c r="A363" s="46">
        <v>358</v>
      </c>
      <c r="C363" s="99">
        <v>1.961096021967609E-3</v>
      </c>
      <c r="D363" s="99">
        <v>1.3742736383655751E-2</v>
      </c>
      <c r="E363" s="99">
        <v>2.182013180699327E-4</v>
      </c>
      <c r="F363" s="99">
        <v>0</v>
      </c>
      <c r="G363" s="99">
        <v>0.04</v>
      </c>
      <c r="H363" s="99">
        <v>3.7417663718882443E-2</v>
      </c>
      <c r="I363" s="99">
        <v>2.5496231708073913E-2</v>
      </c>
      <c r="J363" s="99">
        <v>7.1214038276825598E-3</v>
      </c>
      <c r="K363" s="99">
        <v>5.7682820038231775E-3</v>
      </c>
      <c r="L363" s="146">
        <v>92.438280187714923</v>
      </c>
      <c r="M363" s="146">
        <v>120</v>
      </c>
      <c r="N363" s="146">
        <v>548</v>
      </c>
      <c r="O363" s="146">
        <v>9132</v>
      </c>
      <c r="P363" s="146">
        <v>100</v>
      </c>
      <c r="Q363" s="146">
        <v>25</v>
      </c>
      <c r="R363" s="99">
        <v>0.96380800752405926</v>
      </c>
      <c r="S363" s="99">
        <v>0.35081105381517314</v>
      </c>
      <c r="T363" s="99">
        <v>0.52079438658335064</v>
      </c>
      <c r="U363" s="99">
        <v>7.1276629931520855E-2</v>
      </c>
      <c r="W363" s="146">
        <v>6.6184062209159178</v>
      </c>
      <c r="X363" s="147">
        <v>28011.405685626094</v>
      </c>
      <c r="Y363" s="147">
        <v>6.7213206126594942</v>
      </c>
      <c r="Z363" s="147">
        <v>29154.835339174504</v>
      </c>
      <c r="AA363" s="147">
        <v>0.10291439174357642</v>
      </c>
      <c r="AB363" s="147">
        <v>1143.42965354841</v>
      </c>
      <c r="AD363" s="161">
        <f t="shared" si="30"/>
        <v>369092.96756932896</v>
      </c>
      <c r="AE363" s="161">
        <f t="shared" si="35"/>
        <v>374124.40142039518</v>
      </c>
      <c r="AF363" s="161">
        <f t="shared" si="31"/>
        <v>5031.4338510661746</v>
      </c>
      <c r="AH363" s="163">
        <f t="shared" si="32"/>
        <v>0</v>
      </c>
      <c r="AI363" s="163">
        <f t="shared" si="33"/>
        <v>1</v>
      </c>
      <c r="AJ363" s="163">
        <f t="shared" si="34"/>
        <v>1</v>
      </c>
    </row>
    <row r="364" spans="1:36" x14ac:dyDescent="0.25">
      <c r="A364" s="46">
        <v>359</v>
      </c>
      <c r="C364" s="99">
        <v>1.5673237548784434E-3</v>
      </c>
      <c r="D364" s="99">
        <v>1.2233607653057033E-2</v>
      </c>
      <c r="E364" s="99">
        <v>6.7071615793488323E-7</v>
      </c>
      <c r="F364" s="99">
        <v>0</v>
      </c>
      <c r="G364" s="99">
        <v>0.04</v>
      </c>
      <c r="H364" s="99">
        <v>3.7417663718882443E-2</v>
      </c>
      <c r="I364" s="99">
        <v>2.5496231708073913E-2</v>
      </c>
      <c r="J364" s="99">
        <v>7.1214038276825598E-3</v>
      </c>
      <c r="K364" s="99">
        <v>5.7682820038231775E-3</v>
      </c>
      <c r="L364" s="146">
        <v>92.438280187714923</v>
      </c>
      <c r="M364" s="146">
        <v>120</v>
      </c>
      <c r="N364" s="146">
        <v>548</v>
      </c>
      <c r="O364" s="146">
        <v>9132</v>
      </c>
      <c r="P364" s="146">
        <v>100</v>
      </c>
      <c r="Q364" s="146">
        <v>25</v>
      </c>
      <c r="R364" s="99">
        <v>0.63451895342676112</v>
      </c>
      <c r="S364" s="99">
        <v>0.8862001732001602</v>
      </c>
      <c r="T364" s="99">
        <v>4.1137016712441479E-2</v>
      </c>
      <c r="U364" s="99">
        <v>6.2675504885667376E-8</v>
      </c>
      <c r="W364" s="146">
        <v>5.0245739130316425</v>
      </c>
      <c r="X364" s="147">
        <v>29069.119528229043</v>
      </c>
      <c r="Y364" s="147">
        <v>5.0949115376505478</v>
      </c>
      <c r="Z364" s="147">
        <v>30211.200167460851</v>
      </c>
      <c r="AA364" s="147">
        <v>7.0337624618905359E-2</v>
      </c>
      <c r="AB364" s="147">
        <v>1142.0806392318082</v>
      </c>
      <c r="AD364" s="161">
        <f t="shared" si="30"/>
        <v>272405.31525366951</v>
      </c>
      <c r="AE364" s="161">
        <f t="shared" si="35"/>
        <v>275483.49209157203</v>
      </c>
      <c r="AF364" s="161">
        <f t="shared" si="31"/>
        <v>3078.1768379025134</v>
      </c>
      <c r="AH364" s="163">
        <f t="shared" si="32"/>
        <v>0</v>
      </c>
      <c r="AI364" s="163">
        <f t="shared" si="33"/>
        <v>1</v>
      </c>
      <c r="AJ364" s="163">
        <f t="shared" si="34"/>
        <v>1</v>
      </c>
    </row>
    <row r="365" spans="1:36" x14ac:dyDescent="0.25">
      <c r="A365" s="46">
        <v>360</v>
      </c>
      <c r="C365" s="99">
        <v>3.6074631143463431E-3</v>
      </c>
      <c r="D365" s="99">
        <v>9.9307074186620378E-3</v>
      </c>
      <c r="E365" s="99">
        <v>5.7444760941557846E-5</v>
      </c>
      <c r="F365" s="99">
        <v>0</v>
      </c>
      <c r="G365" s="99">
        <v>0.04</v>
      </c>
      <c r="H365" s="99">
        <v>3.7417663718882443E-2</v>
      </c>
      <c r="I365" s="99">
        <v>2.5496231708073913E-2</v>
      </c>
      <c r="J365" s="99">
        <v>7.1214038276825598E-3</v>
      </c>
      <c r="K365" s="99">
        <v>5.7682820038231775E-3</v>
      </c>
      <c r="L365" s="146">
        <v>92.438280187714923</v>
      </c>
      <c r="M365" s="146">
        <v>120</v>
      </c>
      <c r="N365" s="146">
        <v>548</v>
      </c>
      <c r="O365" s="146">
        <v>9132</v>
      </c>
      <c r="P365" s="146">
        <v>100</v>
      </c>
      <c r="Q365" s="146">
        <v>25</v>
      </c>
      <c r="R365" s="99">
        <v>0.64370603540589166</v>
      </c>
      <c r="S365" s="99">
        <v>0.99630871219500139</v>
      </c>
      <c r="T365" s="99">
        <v>0.56210186182206967</v>
      </c>
      <c r="U365" s="99">
        <v>1.0781679897710545E-2</v>
      </c>
      <c r="W365" s="146">
        <v>4.6970901949135158</v>
      </c>
      <c r="X365" s="147">
        <v>26609.408332218365</v>
      </c>
      <c r="Y365" s="147">
        <v>4.8366794042295496</v>
      </c>
      <c r="Z365" s="147">
        <v>28045.038766177033</v>
      </c>
      <c r="AA365" s="147">
        <v>0.1395892093160338</v>
      </c>
      <c r="AB365" s="147">
        <v>1435.6304339586677</v>
      </c>
      <c r="AD365" s="161">
        <f t="shared" si="30"/>
        <v>255216.0033625926</v>
      </c>
      <c r="AE365" s="161">
        <f t="shared" si="35"/>
        <v>262155.72548759595</v>
      </c>
      <c r="AF365" s="161">
        <f t="shared" si="31"/>
        <v>6939.7221250033599</v>
      </c>
      <c r="AH365" s="163">
        <f t="shared" si="32"/>
        <v>0</v>
      </c>
      <c r="AI365" s="163">
        <f t="shared" si="33"/>
        <v>1</v>
      </c>
      <c r="AJ365" s="163">
        <f t="shared" si="34"/>
        <v>1</v>
      </c>
    </row>
    <row r="366" spans="1:36" x14ac:dyDescent="0.25">
      <c r="A366" s="46">
        <v>361</v>
      </c>
      <c r="C366" s="99">
        <v>4.4551182117155141E-3</v>
      </c>
      <c r="D366" s="99">
        <v>1.1561394686323109E-2</v>
      </c>
      <c r="E366" s="99">
        <v>1.3030397592128651E-4</v>
      </c>
      <c r="F366" s="99">
        <v>0</v>
      </c>
      <c r="G366" s="99">
        <v>0.04</v>
      </c>
      <c r="H366" s="99">
        <v>3.7417663718882443E-2</v>
      </c>
      <c r="I366" s="99">
        <v>2.5496231708073913E-2</v>
      </c>
      <c r="J366" s="99">
        <v>7.1214038276825598E-3</v>
      </c>
      <c r="K366" s="99">
        <v>5.7682820038231775E-3</v>
      </c>
      <c r="L366" s="146">
        <v>92.438280187714923</v>
      </c>
      <c r="M366" s="146">
        <v>120</v>
      </c>
      <c r="N366" s="146">
        <v>548</v>
      </c>
      <c r="O366" s="146">
        <v>9132</v>
      </c>
      <c r="P366" s="146">
        <v>100</v>
      </c>
      <c r="Q366" s="146">
        <v>25</v>
      </c>
      <c r="R366" s="99">
        <v>0.54761769320917286</v>
      </c>
      <c r="S366" s="99">
        <v>0.93222744819162218</v>
      </c>
      <c r="T366" s="99">
        <v>0.33928035068776974</v>
      </c>
      <c r="U366" s="99">
        <v>0.55359488395783429</v>
      </c>
      <c r="W366" s="146">
        <v>3.8841476412812166</v>
      </c>
      <c r="X366" s="147">
        <v>25561.487980476126</v>
      </c>
      <c r="Y366" s="147">
        <v>4.0208900129126528</v>
      </c>
      <c r="Z366" s="147">
        <v>27075.057693948627</v>
      </c>
      <c r="AA366" s="147">
        <v>0.13674237163143621</v>
      </c>
      <c r="AB366" s="147">
        <v>1513.5697134725015</v>
      </c>
      <c r="AD366" s="161">
        <f t="shared" si="30"/>
        <v>207487.37049639688</v>
      </c>
      <c r="AE366" s="161">
        <f t="shared" si="35"/>
        <v>214178.34308081056</v>
      </c>
      <c r="AF366" s="161">
        <f t="shared" si="31"/>
        <v>6690.9725844136719</v>
      </c>
      <c r="AH366" s="163">
        <f t="shared" si="32"/>
        <v>0</v>
      </c>
      <c r="AI366" s="163">
        <f t="shared" si="33"/>
        <v>1</v>
      </c>
      <c r="AJ366" s="163">
        <f t="shared" si="34"/>
        <v>1</v>
      </c>
    </row>
    <row r="367" spans="1:36" x14ac:dyDescent="0.25">
      <c r="A367" s="46">
        <v>362</v>
      </c>
      <c r="C367" s="99">
        <v>3.0317197425328013E-3</v>
      </c>
      <c r="D367" s="99">
        <v>1.0455960220549025E-2</v>
      </c>
      <c r="E367" s="99">
        <v>2.8447664161190822E-4</v>
      </c>
      <c r="F367" s="99">
        <v>0</v>
      </c>
      <c r="G367" s="99">
        <v>0.04</v>
      </c>
      <c r="H367" s="99">
        <v>3.7417663718882443E-2</v>
      </c>
      <c r="I367" s="99">
        <v>2.5496231708073913E-2</v>
      </c>
      <c r="J367" s="99">
        <v>7.1214038276825598E-3</v>
      </c>
      <c r="K367" s="99">
        <v>5.7682820038231775E-3</v>
      </c>
      <c r="L367" s="146">
        <v>92.438280187714923</v>
      </c>
      <c r="M367" s="146">
        <v>120</v>
      </c>
      <c r="N367" s="146">
        <v>548</v>
      </c>
      <c r="O367" s="146">
        <v>9132</v>
      </c>
      <c r="P367" s="146">
        <v>100</v>
      </c>
      <c r="Q367" s="146">
        <v>25</v>
      </c>
      <c r="R367" s="99">
        <v>0.75595692708750695</v>
      </c>
      <c r="S367" s="99">
        <v>0.41054714998976338</v>
      </c>
      <c r="T367" s="99">
        <v>4.1425013640815155E-2</v>
      </c>
      <c r="U367" s="99">
        <v>1.654878942697401E-9</v>
      </c>
      <c r="W367" s="146">
        <v>5.0028991505674947</v>
      </c>
      <c r="X367" s="147">
        <v>26672.271557828375</v>
      </c>
      <c r="Y367" s="147">
        <v>5.1205417391992754</v>
      </c>
      <c r="Z367" s="147">
        <v>27961.105198682351</v>
      </c>
      <c r="AA367" s="147">
        <v>0.11764258863178068</v>
      </c>
      <c r="AB367" s="147">
        <v>1288.8336408539762</v>
      </c>
      <c r="AD367" s="161">
        <f t="shared" si="30"/>
        <v>273501.67747622135</v>
      </c>
      <c r="AE367" s="161">
        <f t="shared" si="35"/>
        <v>279271.39915327419</v>
      </c>
      <c r="AF367" s="161">
        <f t="shared" si="31"/>
        <v>5769.7216770528639</v>
      </c>
      <c r="AH367" s="163">
        <f t="shared" si="32"/>
        <v>0</v>
      </c>
      <c r="AI367" s="163">
        <f t="shared" si="33"/>
        <v>1</v>
      </c>
      <c r="AJ367" s="163">
        <f t="shared" si="34"/>
        <v>1</v>
      </c>
    </row>
    <row r="368" spans="1:36" x14ac:dyDescent="0.25">
      <c r="A368" s="46">
        <v>363</v>
      </c>
      <c r="C368" s="99">
        <v>1.5626871830027795E-3</v>
      </c>
      <c r="D368" s="99">
        <v>1.0844897717371391E-2</v>
      </c>
      <c r="E368" s="99">
        <v>5.5764526547295826E-5</v>
      </c>
      <c r="F368" s="99">
        <v>0</v>
      </c>
      <c r="G368" s="99">
        <v>0.04</v>
      </c>
      <c r="H368" s="99">
        <v>3.7417663718882443E-2</v>
      </c>
      <c r="I368" s="99">
        <v>2.5496231708073913E-2</v>
      </c>
      <c r="J368" s="99">
        <v>7.1214038276825598E-3</v>
      </c>
      <c r="K368" s="99">
        <v>5.7682820038231775E-3</v>
      </c>
      <c r="L368" s="146">
        <v>92.438280187714923</v>
      </c>
      <c r="M368" s="146">
        <v>120</v>
      </c>
      <c r="N368" s="146">
        <v>548</v>
      </c>
      <c r="O368" s="146">
        <v>9132</v>
      </c>
      <c r="P368" s="146">
        <v>100</v>
      </c>
      <c r="Q368" s="146">
        <v>25</v>
      </c>
      <c r="R368" s="99">
        <v>0.90591684829968278</v>
      </c>
      <c r="S368" s="99">
        <v>0.78603973377376346</v>
      </c>
      <c r="T368" s="99">
        <v>0.25122251393097611</v>
      </c>
      <c r="U368" s="99">
        <v>0.97282979658710178</v>
      </c>
      <c r="W368" s="146">
        <v>6.8013966592822479</v>
      </c>
      <c r="X368" s="147">
        <v>28939.53877910872</v>
      </c>
      <c r="Y368" s="147">
        <v>6.8937017638290756</v>
      </c>
      <c r="Z368" s="147">
        <v>30064.174312143685</v>
      </c>
      <c r="AA368" s="147">
        <v>9.2305104546827721E-2</v>
      </c>
      <c r="AB368" s="147">
        <v>1124.6355330349652</v>
      </c>
      <c r="AD368" s="161">
        <f t="shared" si="30"/>
        <v>379144.26077782613</v>
      </c>
      <c r="AE368" s="161">
        <f t="shared" si="35"/>
        <v>383557.93151760084</v>
      </c>
      <c r="AF368" s="161">
        <f t="shared" si="31"/>
        <v>4413.6707397746977</v>
      </c>
      <c r="AH368" s="163">
        <f t="shared" si="32"/>
        <v>0</v>
      </c>
      <c r="AI368" s="163">
        <f t="shared" si="33"/>
        <v>1</v>
      </c>
      <c r="AJ368" s="163">
        <f t="shared" si="34"/>
        <v>1</v>
      </c>
    </row>
    <row r="369" spans="1:36" x14ac:dyDescent="0.25">
      <c r="A369" s="46">
        <v>364</v>
      </c>
      <c r="C369" s="99">
        <v>5.7674815052674022E-3</v>
      </c>
      <c r="D369" s="99">
        <v>1.1465664967325213E-2</v>
      </c>
      <c r="E369" s="99">
        <v>2.0886342167980576E-4</v>
      </c>
      <c r="F369" s="99">
        <v>0</v>
      </c>
      <c r="G369" s="99">
        <v>0.04</v>
      </c>
      <c r="H369" s="99">
        <v>3.7417663718882443E-2</v>
      </c>
      <c r="I369" s="99">
        <v>2.5496231708073913E-2</v>
      </c>
      <c r="J369" s="99">
        <v>7.1214038276825598E-3</v>
      </c>
      <c r="K369" s="99">
        <v>5.7682820038231775E-3</v>
      </c>
      <c r="L369" s="146">
        <v>92.438280187714923</v>
      </c>
      <c r="M369" s="146">
        <v>120</v>
      </c>
      <c r="N369" s="146">
        <v>548</v>
      </c>
      <c r="O369" s="146">
        <v>9132</v>
      </c>
      <c r="P369" s="146">
        <v>100</v>
      </c>
      <c r="Q369" s="146">
        <v>25</v>
      </c>
      <c r="R369" s="99">
        <v>0.32320745458000399</v>
      </c>
      <c r="S369" s="99">
        <v>1.3754766027376671E-3</v>
      </c>
      <c r="T369" s="99">
        <v>0.81491300008508349</v>
      </c>
      <c r="U369" s="99">
        <v>7.2887495626911001E-3</v>
      </c>
      <c r="W369" s="146">
        <v>1.8230586836259581</v>
      </c>
      <c r="X369" s="147">
        <v>24161.17301981636</v>
      </c>
      <c r="Y369" s="147">
        <v>1.9031540830126628</v>
      </c>
      <c r="Z369" s="147">
        <v>25781.935526036636</v>
      </c>
      <c r="AA369" s="147">
        <v>8.0095399386704624E-2</v>
      </c>
      <c r="AB369" s="147">
        <v>1620.7625062202751</v>
      </c>
      <c r="AD369" s="161">
        <f t="shared" si="30"/>
        <v>85222.347997741133</v>
      </c>
      <c r="AE369" s="161">
        <f t="shared" si="35"/>
        <v>88407.309454723116</v>
      </c>
      <c r="AF369" s="161">
        <f t="shared" si="31"/>
        <v>3184.9614569820023</v>
      </c>
      <c r="AH369" s="163">
        <f t="shared" si="32"/>
        <v>0</v>
      </c>
      <c r="AI369" s="163">
        <f t="shared" si="33"/>
        <v>1</v>
      </c>
      <c r="AJ369" s="163">
        <f t="shared" si="34"/>
        <v>1</v>
      </c>
    </row>
    <row r="370" spans="1:36" x14ac:dyDescent="0.25">
      <c r="A370" s="46">
        <v>365</v>
      </c>
      <c r="C370" s="99">
        <v>1.6715581954420764E-3</v>
      </c>
      <c r="D370" s="99">
        <v>1.1928660759979337E-2</v>
      </c>
      <c r="E370" s="99">
        <v>5.1832271638711329E-5</v>
      </c>
      <c r="F370" s="99">
        <v>0</v>
      </c>
      <c r="G370" s="99">
        <v>0.04</v>
      </c>
      <c r="H370" s="99">
        <v>3.7417663718882443E-2</v>
      </c>
      <c r="I370" s="99">
        <v>2.5496231708073913E-2</v>
      </c>
      <c r="J370" s="99">
        <v>7.1214038276825598E-3</v>
      </c>
      <c r="K370" s="99">
        <v>5.7682820038231775E-3</v>
      </c>
      <c r="L370" s="146">
        <v>92.438280187714923</v>
      </c>
      <c r="M370" s="146">
        <v>120</v>
      </c>
      <c r="N370" s="146">
        <v>548</v>
      </c>
      <c r="O370" s="146">
        <v>9132</v>
      </c>
      <c r="P370" s="146">
        <v>100</v>
      </c>
      <c r="Q370" s="146">
        <v>25</v>
      </c>
      <c r="R370" s="99">
        <v>0.386477536385403</v>
      </c>
      <c r="S370" s="99">
        <v>0.36934702553720161</v>
      </c>
      <c r="T370" s="99">
        <v>0.85756395830175314</v>
      </c>
      <c r="U370" s="99">
        <v>9.3521424986669187E-4</v>
      </c>
      <c r="W370" s="146">
        <v>2.9179244481436752</v>
      </c>
      <c r="X370" s="147">
        <v>28806.535034447141</v>
      </c>
      <c r="Y370" s="147">
        <v>2.9602556448744708</v>
      </c>
      <c r="Z370" s="147">
        <v>29951.362872988248</v>
      </c>
      <c r="AA370" s="147">
        <v>4.2331196730795551E-2</v>
      </c>
      <c r="AB370" s="147">
        <v>1144.8278385411068</v>
      </c>
      <c r="AD370" s="161">
        <f t="shared" si="30"/>
        <v>146268.93185417337</v>
      </c>
      <c r="AE370" s="161">
        <f t="shared" si="35"/>
        <v>147663.97581947999</v>
      </c>
      <c r="AF370" s="161">
        <f t="shared" si="31"/>
        <v>1395.0439653066264</v>
      </c>
      <c r="AH370" s="163">
        <f t="shared" si="32"/>
        <v>0</v>
      </c>
      <c r="AI370" s="163">
        <f t="shared" si="33"/>
        <v>1</v>
      </c>
      <c r="AJ370" s="163">
        <f t="shared" si="34"/>
        <v>1</v>
      </c>
    </row>
    <row r="371" spans="1:36" x14ac:dyDescent="0.25">
      <c r="A371" s="46">
        <v>366</v>
      </c>
      <c r="C371" s="99">
        <v>4.0658151378795138E-3</v>
      </c>
      <c r="D371" s="99">
        <v>1.1142164854151183E-2</v>
      </c>
      <c r="E371" s="99">
        <v>1.9845477131008593E-4</v>
      </c>
      <c r="F371" s="99">
        <v>0</v>
      </c>
      <c r="G371" s="99">
        <v>0.04</v>
      </c>
      <c r="H371" s="99">
        <v>3.7417663718882443E-2</v>
      </c>
      <c r="I371" s="99">
        <v>2.5496231708073913E-2</v>
      </c>
      <c r="J371" s="99">
        <v>7.1214038276825598E-3</v>
      </c>
      <c r="K371" s="99">
        <v>5.7682820038231775E-3</v>
      </c>
      <c r="L371" s="146">
        <v>92.438280187714923</v>
      </c>
      <c r="M371" s="146">
        <v>120</v>
      </c>
      <c r="N371" s="146">
        <v>548</v>
      </c>
      <c r="O371" s="146">
        <v>9132</v>
      </c>
      <c r="P371" s="146">
        <v>100</v>
      </c>
      <c r="Q371" s="146">
        <v>25</v>
      </c>
      <c r="R371" s="99">
        <v>0.93718302402085185</v>
      </c>
      <c r="S371" s="99">
        <v>0.57749400507851278</v>
      </c>
      <c r="T371" s="99">
        <v>0.99148631242362284</v>
      </c>
      <c r="U371" s="99">
        <v>3.4634793559053077E-4</v>
      </c>
      <c r="W371" s="146">
        <v>6.0366597188613911</v>
      </c>
      <c r="X371" s="147">
        <v>25794.436200474567</v>
      </c>
      <c r="Y371" s="147">
        <v>6.2301619979315692</v>
      </c>
      <c r="Z371" s="147">
        <v>27242.562202842448</v>
      </c>
      <c r="AA371" s="147">
        <v>0.19350227907017814</v>
      </c>
      <c r="AB371" s="147">
        <v>1448.1260023678806</v>
      </c>
      <c r="AD371" s="161">
        <f t="shared" si="30"/>
        <v>336405.1469312089</v>
      </c>
      <c r="AE371" s="161">
        <f t="shared" si="35"/>
        <v>346567.1576730517</v>
      </c>
      <c r="AF371" s="161">
        <f t="shared" si="31"/>
        <v>10162.010741842807</v>
      </c>
      <c r="AH371" s="163">
        <f t="shared" si="32"/>
        <v>0</v>
      </c>
      <c r="AI371" s="163">
        <f t="shared" si="33"/>
        <v>1</v>
      </c>
      <c r="AJ371" s="163">
        <f t="shared" si="34"/>
        <v>1</v>
      </c>
    </row>
    <row r="372" spans="1:36" x14ac:dyDescent="0.25">
      <c r="A372" s="46">
        <v>367</v>
      </c>
      <c r="C372" s="99">
        <v>1.4475596876666209E-3</v>
      </c>
      <c r="D372" s="99">
        <v>1.214642888551809E-2</v>
      </c>
      <c r="E372" s="99">
        <v>3.4866877937274693E-6</v>
      </c>
      <c r="F372" s="99">
        <v>0</v>
      </c>
      <c r="G372" s="99">
        <v>0.04</v>
      </c>
      <c r="H372" s="99">
        <v>3.7417663718882443E-2</v>
      </c>
      <c r="I372" s="99">
        <v>2.5496231708073913E-2</v>
      </c>
      <c r="J372" s="99">
        <v>7.1214038276825598E-3</v>
      </c>
      <c r="K372" s="99">
        <v>5.7682820038231775E-3</v>
      </c>
      <c r="L372" s="146">
        <v>92.438280187714923</v>
      </c>
      <c r="M372" s="146">
        <v>120</v>
      </c>
      <c r="N372" s="146">
        <v>548</v>
      </c>
      <c r="O372" s="146">
        <v>9132</v>
      </c>
      <c r="P372" s="146">
        <v>100</v>
      </c>
      <c r="Q372" s="146">
        <v>25</v>
      </c>
      <c r="R372" s="99">
        <v>0.54584039728515754</v>
      </c>
      <c r="S372" s="99">
        <v>0.53869844050234239</v>
      </c>
      <c r="T372" s="99">
        <v>0.9731005821461457</v>
      </c>
      <c r="U372" s="99">
        <v>0.87540430496121402</v>
      </c>
      <c r="W372" s="146">
        <v>4.2094753806610585</v>
      </c>
      <c r="X372" s="147">
        <v>29211.533856578422</v>
      </c>
      <c r="Y372" s="147">
        <v>4.2643789838332768</v>
      </c>
      <c r="Z372" s="147">
        <v>30331.124043415046</v>
      </c>
      <c r="AA372" s="147">
        <v>5.4903603172218318E-2</v>
      </c>
      <c r="AB372" s="147">
        <v>1119.5901868366236</v>
      </c>
      <c r="AD372" s="161">
        <f t="shared" si="30"/>
        <v>223356.98898308509</v>
      </c>
      <c r="AE372" s="161">
        <f t="shared" si="35"/>
        <v>225531.61498658158</v>
      </c>
      <c r="AF372" s="161">
        <f t="shared" si="31"/>
        <v>2174.6260034964753</v>
      </c>
      <c r="AH372" s="163">
        <f t="shared" si="32"/>
        <v>0</v>
      </c>
      <c r="AI372" s="163">
        <f t="shared" si="33"/>
        <v>1</v>
      </c>
      <c r="AJ372" s="163">
        <f t="shared" si="34"/>
        <v>1</v>
      </c>
    </row>
    <row r="373" spans="1:36" x14ac:dyDescent="0.25">
      <c r="A373" s="46">
        <v>368</v>
      </c>
      <c r="C373" s="99">
        <v>4.2683954969190419E-3</v>
      </c>
      <c r="D373" s="99">
        <v>8.5682685181306117E-3</v>
      </c>
      <c r="E373" s="99">
        <v>5.5637659370737951E-5</v>
      </c>
      <c r="F373" s="99">
        <v>0</v>
      </c>
      <c r="G373" s="99">
        <v>0.04</v>
      </c>
      <c r="H373" s="99">
        <v>3.7417663718882443E-2</v>
      </c>
      <c r="I373" s="99">
        <v>2.5496231708073913E-2</v>
      </c>
      <c r="J373" s="99">
        <v>7.1214038276825598E-3</v>
      </c>
      <c r="K373" s="99">
        <v>5.7682820038231775E-3</v>
      </c>
      <c r="L373" s="146">
        <v>92.438280187714923</v>
      </c>
      <c r="M373" s="146">
        <v>120</v>
      </c>
      <c r="N373" s="146">
        <v>548</v>
      </c>
      <c r="O373" s="146">
        <v>9132</v>
      </c>
      <c r="P373" s="146">
        <v>100</v>
      </c>
      <c r="Q373" s="146">
        <v>25</v>
      </c>
      <c r="R373" s="99">
        <v>0.65238350349569052</v>
      </c>
      <c r="S373" s="99">
        <v>0.37714453153400929</v>
      </c>
      <c r="T373" s="99">
        <v>0.73388330023966175</v>
      </c>
      <c r="U373" s="99">
        <v>0.98500132959223463</v>
      </c>
      <c r="W373" s="146">
        <v>4.2284209467661871</v>
      </c>
      <c r="X373" s="147">
        <v>25943.624694598901</v>
      </c>
      <c r="Y373" s="147">
        <v>4.3756592229837059</v>
      </c>
      <c r="Z373" s="147">
        <v>27460.668272690957</v>
      </c>
      <c r="AA373" s="147">
        <v>0.14723827621751884</v>
      </c>
      <c r="AB373" s="147">
        <v>1517.0435780920561</v>
      </c>
      <c r="AD373" s="161">
        <f t="shared" si="30"/>
        <v>227761.63211137234</v>
      </c>
      <c r="AE373" s="161">
        <f t="shared" si="35"/>
        <v>235078.88510633138</v>
      </c>
      <c r="AF373" s="161">
        <f t="shared" si="31"/>
        <v>7317.2529949590735</v>
      </c>
      <c r="AH373" s="163">
        <f t="shared" si="32"/>
        <v>0</v>
      </c>
      <c r="AI373" s="163">
        <f t="shared" si="33"/>
        <v>1</v>
      </c>
      <c r="AJ373" s="163">
        <f t="shared" si="34"/>
        <v>1</v>
      </c>
    </row>
    <row r="374" spans="1:36" x14ac:dyDescent="0.25">
      <c r="A374" s="46">
        <v>369</v>
      </c>
      <c r="C374" s="99">
        <v>1.9116203856087187E-3</v>
      </c>
      <c r="D374" s="99">
        <v>1.3836072354508788E-2</v>
      </c>
      <c r="E374" s="99">
        <v>2.9973198649890787E-4</v>
      </c>
      <c r="F374" s="99">
        <v>0</v>
      </c>
      <c r="G374" s="99">
        <v>0.04</v>
      </c>
      <c r="H374" s="99">
        <v>3.7417663718882443E-2</v>
      </c>
      <c r="I374" s="99">
        <v>2.5496231708073913E-2</v>
      </c>
      <c r="J374" s="99">
        <v>7.1214038276825598E-3</v>
      </c>
      <c r="K374" s="99">
        <v>5.7682820038231775E-3</v>
      </c>
      <c r="L374" s="146">
        <v>92.438280187714923</v>
      </c>
      <c r="M374" s="146">
        <v>120</v>
      </c>
      <c r="N374" s="146">
        <v>548</v>
      </c>
      <c r="O374" s="146">
        <v>9132</v>
      </c>
      <c r="P374" s="146">
        <v>100</v>
      </c>
      <c r="Q374" s="146">
        <v>25</v>
      </c>
      <c r="R374" s="99">
        <v>0.83445605350804519</v>
      </c>
      <c r="S374" s="99">
        <v>0.99999969530793487</v>
      </c>
      <c r="T374" s="99">
        <v>2.657649554345345E-3</v>
      </c>
      <c r="U374" s="99">
        <v>4.4806595731802489E-18</v>
      </c>
      <c r="W374" s="146">
        <v>6.1865306903865669</v>
      </c>
      <c r="X374" s="147">
        <v>27862.676813323818</v>
      </c>
      <c r="Y374" s="147">
        <v>6.2743086581757277</v>
      </c>
      <c r="Z374" s="147">
        <v>28973.680175998976</v>
      </c>
      <c r="AA374" s="147">
        <v>8.7777967789160805E-2</v>
      </c>
      <c r="AB374" s="147">
        <v>1111.0033626751574</v>
      </c>
      <c r="AD374" s="161">
        <f t="shared" si="30"/>
        <v>343329.16460987023</v>
      </c>
      <c r="AE374" s="161">
        <f t="shared" si="35"/>
        <v>347484.83931454469</v>
      </c>
      <c r="AF374" s="161">
        <f t="shared" si="31"/>
        <v>4155.6747046744913</v>
      </c>
      <c r="AH374" s="163">
        <f t="shared" si="32"/>
        <v>0</v>
      </c>
      <c r="AI374" s="163">
        <f t="shared" si="33"/>
        <v>1</v>
      </c>
      <c r="AJ374" s="163">
        <f t="shared" si="34"/>
        <v>1</v>
      </c>
    </row>
    <row r="375" spans="1:36" x14ac:dyDescent="0.25">
      <c r="A375" s="46">
        <v>370</v>
      </c>
      <c r="C375" s="99">
        <v>5.3987788386868907E-3</v>
      </c>
      <c r="D375" s="99">
        <v>1.3333269466724418E-2</v>
      </c>
      <c r="E375" s="99">
        <v>6.1194857962816159E-5</v>
      </c>
      <c r="F375" s="99">
        <v>0</v>
      </c>
      <c r="G375" s="99">
        <v>0.04</v>
      </c>
      <c r="H375" s="99">
        <v>3.7417663718882443E-2</v>
      </c>
      <c r="I375" s="99">
        <v>2.5496231708073913E-2</v>
      </c>
      <c r="J375" s="99">
        <v>7.1214038276825598E-3</v>
      </c>
      <c r="K375" s="99">
        <v>5.7682820038231775E-3</v>
      </c>
      <c r="L375" s="146">
        <v>92.438280187714923</v>
      </c>
      <c r="M375" s="146">
        <v>120</v>
      </c>
      <c r="N375" s="146">
        <v>548</v>
      </c>
      <c r="O375" s="146">
        <v>9132</v>
      </c>
      <c r="P375" s="146">
        <v>100</v>
      </c>
      <c r="Q375" s="146">
        <v>25</v>
      </c>
      <c r="R375" s="99">
        <v>0.69715668290886201</v>
      </c>
      <c r="S375" s="99">
        <v>0.89670317087109697</v>
      </c>
      <c r="T375" s="99">
        <v>0.85145381394006292</v>
      </c>
      <c r="U375" s="99">
        <v>5.2356403435884321E-5</v>
      </c>
      <c r="W375" s="146">
        <v>4.5968808645955601</v>
      </c>
      <c r="X375" s="147">
        <v>24804.815852140298</v>
      </c>
      <c r="Y375" s="147">
        <v>4.791910255833379</v>
      </c>
      <c r="Z375" s="147">
        <v>26436.104839724077</v>
      </c>
      <c r="AA375" s="147">
        <v>0.19502939123781893</v>
      </c>
      <c r="AB375" s="147">
        <v>1631.2889875837791</v>
      </c>
      <c r="AD375" s="161">
        <f t="shared" si="30"/>
        <v>251008.03602359327</v>
      </c>
      <c r="AE375" s="161">
        <f t="shared" si="35"/>
        <v>261078.51051027863</v>
      </c>
      <c r="AF375" s="161">
        <f t="shared" si="31"/>
        <v>10070.474486685356</v>
      </c>
      <c r="AH375" s="163">
        <f t="shared" si="32"/>
        <v>0</v>
      </c>
      <c r="AI375" s="163">
        <f t="shared" si="33"/>
        <v>1</v>
      </c>
      <c r="AJ375" s="163">
        <f t="shared" si="34"/>
        <v>1</v>
      </c>
    </row>
    <row r="376" spans="1:36" x14ac:dyDescent="0.25">
      <c r="A376" s="46">
        <v>371</v>
      </c>
      <c r="C376" s="99">
        <v>2.4892908078235632E-3</v>
      </c>
      <c r="D376" s="99">
        <v>1.451358517811252E-2</v>
      </c>
      <c r="E376" s="99">
        <v>8.4981031662989537E-5</v>
      </c>
      <c r="F376" s="99">
        <v>0</v>
      </c>
      <c r="G376" s="99">
        <v>0.04</v>
      </c>
      <c r="H376" s="99">
        <v>3.7417663718882443E-2</v>
      </c>
      <c r="I376" s="99">
        <v>2.5496231708073913E-2</v>
      </c>
      <c r="J376" s="99">
        <v>7.1214038276825598E-3</v>
      </c>
      <c r="K376" s="99">
        <v>5.7682820038231775E-3</v>
      </c>
      <c r="L376" s="146">
        <v>92.438280187714923</v>
      </c>
      <c r="M376" s="146">
        <v>120</v>
      </c>
      <c r="N376" s="146">
        <v>548</v>
      </c>
      <c r="O376" s="146">
        <v>9132</v>
      </c>
      <c r="P376" s="146">
        <v>100</v>
      </c>
      <c r="Q376" s="146">
        <v>25</v>
      </c>
      <c r="R376" s="99">
        <v>0.63497473412446059</v>
      </c>
      <c r="S376" s="99">
        <v>0.70240222134375596</v>
      </c>
      <c r="T376" s="99">
        <v>0.16529737203077621</v>
      </c>
      <c r="U376" s="99">
        <v>4.0009414234000928E-3</v>
      </c>
      <c r="W376" s="146">
        <v>4.6435589585229282</v>
      </c>
      <c r="X376" s="147">
        <v>27731.186818209451</v>
      </c>
      <c r="Y376" s="147">
        <v>4.740566460358739</v>
      </c>
      <c r="Z376" s="147">
        <v>28999.374910030019</v>
      </c>
      <c r="AA376" s="147">
        <v>9.700750183581075E-2</v>
      </c>
      <c r="AB376" s="147">
        <v>1268.1880918205679</v>
      </c>
      <c r="AD376" s="161">
        <f t="shared" si="30"/>
        <v>250882.35069316623</v>
      </c>
      <c r="AE376" s="161">
        <f t="shared" si="35"/>
        <v>255434.61271149429</v>
      </c>
      <c r="AF376" s="161">
        <f t="shared" si="31"/>
        <v>4552.2620183280769</v>
      </c>
      <c r="AH376" s="163">
        <f t="shared" si="32"/>
        <v>0</v>
      </c>
      <c r="AI376" s="163">
        <f t="shared" si="33"/>
        <v>1</v>
      </c>
      <c r="AJ376" s="163">
        <f t="shared" si="34"/>
        <v>1</v>
      </c>
    </row>
    <row r="377" spans="1:36" x14ac:dyDescent="0.25">
      <c r="A377" s="46">
        <v>372</v>
      </c>
      <c r="C377" s="99">
        <v>4.0318358987394554E-3</v>
      </c>
      <c r="D377" s="99">
        <v>1.1501039014634222E-2</v>
      </c>
      <c r="E377" s="99">
        <v>1.6612683417550534E-5</v>
      </c>
      <c r="F377" s="99">
        <v>0</v>
      </c>
      <c r="G377" s="99">
        <v>0.04</v>
      </c>
      <c r="H377" s="99">
        <v>3.7417663718882443E-2</v>
      </c>
      <c r="I377" s="99">
        <v>2.5496231708073913E-2</v>
      </c>
      <c r="J377" s="99">
        <v>7.1214038276825598E-3</v>
      </c>
      <c r="K377" s="99">
        <v>5.7682820038231775E-3</v>
      </c>
      <c r="L377" s="146">
        <v>92.438280187714923</v>
      </c>
      <c r="M377" s="146">
        <v>120</v>
      </c>
      <c r="N377" s="146">
        <v>548</v>
      </c>
      <c r="O377" s="146">
        <v>9132</v>
      </c>
      <c r="P377" s="146">
        <v>100</v>
      </c>
      <c r="Q377" s="146">
        <v>25</v>
      </c>
      <c r="R377" s="99">
        <v>0.93159978026971468</v>
      </c>
      <c r="S377" s="99">
        <v>0.52742622721542387</v>
      </c>
      <c r="T377" s="99">
        <v>0.99165563771143683</v>
      </c>
      <c r="U377" s="99">
        <v>3.0131672839034368E-2</v>
      </c>
      <c r="W377" s="146">
        <v>6.0876746354224158</v>
      </c>
      <c r="X377" s="147">
        <v>26253.661319238319</v>
      </c>
      <c r="Y377" s="147">
        <v>6.2913188281939822</v>
      </c>
      <c r="Z377" s="147">
        <v>27753.939088207473</v>
      </c>
      <c r="AA377" s="147">
        <v>0.20364419277156642</v>
      </c>
      <c r="AB377" s="147">
        <v>1500.2777689691538</v>
      </c>
      <c r="AD377" s="161">
        <f t="shared" si="30"/>
        <v>339006.81680610665</v>
      </c>
      <c r="AE377" s="161">
        <f t="shared" si="35"/>
        <v>349725.19060343143</v>
      </c>
      <c r="AF377" s="161">
        <f t="shared" si="31"/>
        <v>10718.373797324832</v>
      </c>
      <c r="AH377" s="163">
        <f t="shared" si="32"/>
        <v>0</v>
      </c>
      <c r="AI377" s="163">
        <f t="shared" si="33"/>
        <v>1</v>
      </c>
      <c r="AJ377" s="163">
        <f t="shared" si="34"/>
        <v>1</v>
      </c>
    </row>
    <row r="378" spans="1:36" x14ac:dyDescent="0.25">
      <c r="A378" s="46">
        <v>373</v>
      </c>
      <c r="C378" s="99">
        <v>2.1099826101981878E-3</v>
      </c>
      <c r="D378" s="99">
        <v>1.1656207133261542E-2</v>
      </c>
      <c r="E378" s="99">
        <v>1.2565472929715327E-4</v>
      </c>
      <c r="F378" s="99">
        <v>0</v>
      </c>
      <c r="G378" s="99">
        <v>0.04</v>
      </c>
      <c r="H378" s="99">
        <v>3.7417663718882443E-2</v>
      </c>
      <c r="I378" s="99">
        <v>2.5496231708073913E-2</v>
      </c>
      <c r="J378" s="99">
        <v>7.1214038276825598E-3</v>
      </c>
      <c r="K378" s="99">
        <v>5.7682820038231775E-3</v>
      </c>
      <c r="L378" s="146">
        <v>92.438280187714923</v>
      </c>
      <c r="M378" s="146">
        <v>120</v>
      </c>
      <c r="N378" s="146">
        <v>548</v>
      </c>
      <c r="O378" s="146">
        <v>9132</v>
      </c>
      <c r="P378" s="146">
        <v>100</v>
      </c>
      <c r="Q378" s="146">
        <v>25</v>
      </c>
      <c r="R378" s="99">
        <v>0.90225552984763335</v>
      </c>
      <c r="S378" s="99">
        <v>0.86143209312891045</v>
      </c>
      <c r="T378" s="99">
        <v>2.6147037184199506E-3</v>
      </c>
      <c r="U378" s="99">
        <v>0.82991940276044263</v>
      </c>
      <c r="W378" s="146">
        <v>6.6045234242957145</v>
      </c>
      <c r="X378" s="147">
        <v>28090.899461963487</v>
      </c>
      <c r="Y378" s="147">
        <v>6.7199793728110073</v>
      </c>
      <c r="Z378" s="147">
        <v>29287.492640482673</v>
      </c>
      <c r="AA378" s="147">
        <v>0.11545594851529284</v>
      </c>
      <c r="AB378" s="147">
        <v>1196.593178519186</v>
      </c>
      <c r="AD378" s="161">
        <f t="shared" si="30"/>
        <v>368180.50599577936</v>
      </c>
      <c r="AE378" s="161">
        <f t="shared" si="35"/>
        <v>373911.26972817775</v>
      </c>
      <c r="AF378" s="161">
        <f t="shared" si="31"/>
        <v>5730.7637323983845</v>
      </c>
      <c r="AH378" s="163">
        <f t="shared" si="32"/>
        <v>0</v>
      </c>
      <c r="AI378" s="163">
        <f t="shared" si="33"/>
        <v>1</v>
      </c>
      <c r="AJ378" s="163">
        <f t="shared" si="34"/>
        <v>1</v>
      </c>
    </row>
    <row r="379" spans="1:36" x14ac:dyDescent="0.25">
      <c r="A379" s="46">
        <v>374</v>
      </c>
      <c r="C379" s="99">
        <v>1.8578583699221784E-3</v>
      </c>
      <c r="D379" s="99">
        <v>1.3116666014195921E-2</v>
      </c>
      <c r="E379" s="99">
        <v>1.8863278247503145E-5</v>
      </c>
      <c r="F379" s="99">
        <v>0</v>
      </c>
      <c r="G379" s="99">
        <v>0.04</v>
      </c>
      <c r="H379" s="99">
        <v>3.7417663718882443E-2</v>
      </c>
      <c r="I379" s="99">
        <v>2.5496231708073913E-2</v>
      </c>
      <c r="J379" s="99">
        <v>7.1214038276825598E-3</v>
      </c>
      <c r="K379" s="99">
        <v>5.7682820038231775E-3</v>
      </c>
      <c r="L379" s="146">
        <v>92.438280187714923</v>
      </c>
      <c r="M379" s="146">
        <v>120</v>
      </c>
      <c r="N379" s="146">
        <v>548</v>
      </c>
      <c r="O379" s="146">
        <v>9132</v>
      </c>
      <c r="P379" s="146">
        <v>100</v>
      </c>
      <c r="Q379" s="146">
        <v>25</v>
      </c>
      <c r="R379" s="99">
        <v>0.58902298602824343</v>
      </c>
      <c r="S379" s="99">
        <v>0.19173305892221676</v>
      </c>
      <c r="T379" s="99">
        <v>0.95716364434364065</v>
      </c>
      <c r="U379" s="99">
        <v>0.25714441213164119</v>
      </c>
      <c r="W379" s="146">
        <v>4.1458685355268106</v>
      </c>
      <c r="X379" s="147">
        <v>28656.793625127852</v>
      </c>
      <c r="Y379" s="147">
        <v>4.2143994136168796</v>
      </c>
      <c r="Z379" s="147">
        <v>29843.702658476555</v>
      </c>
      <c r="AA379" s="147">
        <v>6.8530878090069081E-2</v>
      </c>
      <c r="AB379" s="147">
        <v>1186.9090333487038</v>
      </c>
      <c r="AD379" s="161">
        <f t="shared" si="30"/>
        <v>220095.31850648078</v>
      </c>
      <c r="AE379" s="161">
        <f t="shared" si="35"/>
        <v>223020.26215853624</v>
      </c>
      <c r="AF379" s="161">
        <f t="shared" si="31"/>
        <v>2924.9436520554409</v>
      </c>
      <c r="AH379" s="163">
        <f t="shared" si="32"/>
        <v>0</v>
      </c>
      <c r="AI379" s="163">
        <f t="shared" si="33"/>
        <v>1</v>
      </c>
      <c r="AJ379" s="163">
        <f t="shared" si="34"/>
        <v>1</v>
      </c>
    </row>
    <row r="380" spans="1:36" x14ac:dyDescent="0.25">
      <c r="A380" s="46">
        <v>375</v>
      </c>
      <c r="C380" s="99">
        <v>4.0288544768113388E-3</v>
      </c>
      <c r="D380" s="99">
        <v>1.0609368886527897E-2</v>
      </c>
      <c r="E380" s="99">
        <v>4.0324016692159769E-5</v>
      </c>
      <c r="F380" s="99">
        <v>0</v>
      </c>
      <c r="G380" s="99">
        <v>0.04</v>
      </c>
      <c r="H380" s="99">
        <v>3.7417663718882443E-2</v>
      </c>
      <c r="I380" s="99">
        <v>2.5496231708073913E-2</v>
      </c>
      <c r="J380" s="99">
        <v>7.1214038276825598E-3</v>
      </c>
      <c r="K380" s="99">
        <v>5.7682820038231775E-3</v>
      </c>
      <c r="L380" s="146">
        <v>92.438280187714923</v>
      </c>
      <c r="M380" s="146">
        <v>120</v>
      </c>
      <c r="N380" s="146">
        <v>548</v>
      </c>
      <c r="O380" s="146">
        <v>9132</v>
      </c>
      <c r="P380" s="146">
        <v>100</v>
      </c>
      <c r="Q380" s="146">
        <v>25</v>
      </c>
      <c r="R380" s="99">
        <v>0.73594371746605602</v>
      </c>
      <c r="S380" s="99">
        <v>0.91445553745383501</v>
      </c>
      <c r="T380" s="99">
        <v>1.5147012287064269E-3</v>
      </c>
      <c r="U380" s="99">
        <v>4.9646797521438045E-6</v>
      </c>
      <c r="W380" s="146">
        <v>5.1200370602757168</v>
      </c>
      <c r="X380" s="147">
        <v>26207.123479746857</v>
      </c>
      <c r="Y380" s="147">
        <v>5.2892631901783709</v>
      </c>
      <c r="Z380" s="147">
        <v>27699.979566951028</v>
      </c>
      <c r="AA380" s="147">
        <v>0.16922612990265407</v>
      </c>
      <c r="AB380" s="147">
        <v>1492.8560872041708</v>
      </c>
      <c r="AD380" s="161">
        <f t="shared" si="30"/>
        <v>280995.10013679613</v>
      </c>
      <c r="AE380" s="161">
        <f t="shared" si="35"/>
        <v>289655.81184375123</v>
      </c>
      <c r="AF380" s="161">
        <f t="shared" si="31"/>
        <v>8660.7117069550732</v>
      </c>
      <c r="AH380" s="163">
        <f t="shared" si="32"/>
        <v>0</v>
      </c>
      <c r="AI380" s="163">
        <f t="shared" si="33"/>
        <v>1</v>
      </c>
      <c r="AJ380" s="163">
        <f t="shared" si="34"/>
        <v>1</v>
      </c>
    </row>
    <row r="381" spans="1:36" x14ac:dyDescent="0.25">
      <c r="A381" s="46">
        <v>376</v>
      </c>
      <c r="C381" s="99">
        <v>4.6244929518187705E-3</v>
      </c>
      <c r="D381" s="99">
        <v>1.2716734386912787E-2</v>
      </c>
      <c r="E381" s="99">
        <v>2.2610178341708753E-4</v>
      </c>
      <c r="F381" s="99">
        <v>0</v>
      </c>
      <c r="G381" s="99">
        <v>0.04</v>
      </c>
      <c r="H381" s="99">
        <v>3.7417663718882443E-2</v>
      </c>
      <c r="I381" s="99">
        <v>2.5496231708073913E-2</v>
      </c>
      <c r="J381" s="99">
        <v>7.1214038276825598E-3</v>
      </c>
      <c r="K381" s="99">
        <v>5.7682820038231775E-3</v>
      </c>
      <c r="L381" s="146">
        <v>92.438280187714923</v>
      </c>
      <c r="M381" s="146">
        <v>120</v>
      </c>
      <c r="N381" s="146">
        <v>548</v>
      </c>
      <c r="O381" s="146">
        <v>9132</v>
      </c>
      <c r="P381" s="146">
        <v>100</v>
      </c>
      <c r="Q381" s="146">
        <v>25</v>
      </c>
      <c r="R381" s="99">
        <v>0.71777983337189522</v>
      </c>
      <c r="S381" s="99">
        <v>0.85326235226699065</v>
      </c>
      <c r="T381" s="99">
        <v>0.11502625046414677</v>
      </c>
      <c r="U381" s="99">
        <v>0.97203758010667385</v>
      </c>
      <c r="W381" s="146">
        <v>4.7683845798068827</v>
      </c>
      <c r="X381" s="147">
        <v>25170.784951767633</v>
      </c>
      <c r="Y381" s="147">
        <v>4.938436555252947</v>
      </c>
      <c r="Z381" s="147">
        <v>26673.142055561078</v>
      </c>
      <c r="AA381" s="147">
        <v>0.17005197544606432</v>
      </c>
      <c r="AB381" s="147">
        <v>1502.3571037934453</v>
      </c>
      <c r="AD381" s="161">
        <f t="shared" si="30"/>
        <v>260932.28983664533</v>
      </c>
      <c r="AE381" s="161">
        <f t="shared" si="35"/>
        <v>269633.05125961575</v>
      </c>
      <c r="AF381" s="161">
        <f t="shared" si="31"/>
        <v>8700.7614229704141</v>
      </c>
      <c r="AH381" s="163">
        <f t="shared" si="32"/>
        <v>0</v>
      </c>
      <c r="AI381" s="163">
        <f t="shared" si="33"/>
        <v>1</v>
      </c>
      <c r="AJ381" s="163">
        <f t="shared" si="34"/>
        <v>1</v>
      </c>
    </row>
    <row r="382" spans="1:36" x14ac:dyDescent="0.25">
      <c r="A382" s="46">
        <v>377</v>
      </c>
      <c r="C382" s="99">
        <v>2.3294631906215502E-3</v>
      </c>
      <c r="D382" s="99">
        <v>1.3310264179304698E-2</v>
      </c>
      <c r="E382" s="99">
        <v>9.4222860654946672E-4</v>
      </c>
      <c r="F382" s="99">
        <v>0</v>
      </c>
      <c r="G382" s="99">
        <v>0.04</v>
      </c>
      <c r="H382" s="99">
        <v>3.7417663718882443E-2</v>
      </c>
      <c r="I382" s="99">
        <v>2.5496231708073913E-2</v>
      </c>
      <c r="J382" s="99">
        <v>7.1214038276825598E-3</v>
      </c>
      <c r="K382" s="99">
        <v>5.7682820038231775E-3</v>
      </c>
      <c r="L382" s="146">
        <v>92.438280187714923</v>
      </c>
      <c r="M382" s="146">
        <v>120</v>
      </c>
      <c r="N382" s="146">
        <v>548</v>
      </c>
      <c r="O382" s="146">
        <v>9132</v>
      </c>
      <c r="P382" s="146">
        <v>100</v>
      </c>
      <c r="Q382" s="146">
        <v>25</v>
      </c>
      <c r="R382" s="99">
        <v>0.88915140683439642</v>
      </c>
      <c r="S382" s="99">
        <v>0.55751304090023102</v>
      </c>
      <c r="T382" s="99">
        <v>1.6806533276827448E-2</v>
      </c>
      <c r="U382" s="99">
        <v>1.5788874762805882E-4</v>
      </c>
      <c r="W382" s="146">
        <v>5.7459833604746509</v>
      </c>
      <c r="X382" s="147">
        <v>25891.478984055237</v>
      </c>
      <c r="Y382" s="147">
        <v>5.8150544372918054</v>
      </c>
      <c r="Z382" s="147">
        <v>26892.918548263733</v>
      </c>
      <c r="AA382" s="147">
        <v>6.907107681715452E-2</v>
      </c>
      <c r="AB382" s="147">
        <v>1001.4395642084964</v>
      </c>
      <c r="AD382" s="161">
        <f t="shared" si="30"/>
        <v>318867.52264442382</v>
      </c>
      <c r="AE382" s="161">
        <f t="shared" si="35"/>
        <v>322010.34768924461</v>
      </c>
      <c r="AF382" s="161">
        <f t="shared" si="31"/>
        <v>3142.8250448207746</v>
      </c>
      <c r="AH382" s="163">
        <f t="shared" si="32"/>
        <v>0</v>
      </c>
      <c r="AI382" s="163">
        <f t="shared" si="33"/>
        <v>1</v>
      </c>
      <c r="AJ382" s="163">
        <f t="shared" si="34"/>
        <v>1</v>
      </c>
    </row>
    <row r="383" spans="1:36" x14ac:dyDescent="0.25">
      <c r="A383" s="46">
        <v>378</v>
      </c>
      <c r="C383" s="99">
        <v>7.1185581415091903E-3</v>
      </c>
      <c r="D383" s="99">
        <v>1.0612457712581059E-2</v>
      </c>
      <c r="E383" s="99">
        <v>3.7390250532247128E-5</v>
      </c>
      <c r="F383" s="99">
        <v>0</v>
      </c>
      <c r="G383" s="99">
        <v>0.04</v>
      </c>
      <c r="H383" s="99">
        <v>3.7417663718882443E-2</v>
      </c>
      <c r="I383" s="99">
        <v>2.5496231708073913E-2</v>
      </c>
      <c r="J383" s="99">
        <v>7.1214038276825598E-3</v>
      </c>
      <c r="K383" s="99">
        <v>5.7682820038231775E-3</v>
      </c>
      <c r="L383" s="146">
        <v>92.438280187714923</v>
      </c>
      <c r="M383" s="146">
        <v>120</v>
      </c>
      <c r="N383" s="146">
        <v>548</v>
      </c>
      <c r="O383" s="146">
        <v>9132</v>
      </c>
      <c r="P383" s="146">
        <v>100</v>
      </c>
      <c r="Q383" s="146">
        <v>25</v>
      </c>
      <c r="R383" s="99">
        <v>0.84130634194997844</v>
      </c>
      <c r="S383" s="99">
        <v>0.73916743924371819</v>
      </c>
      <c r="T383" s="99">
        <v>2.522727528875898E-5</v>
      </c>
      <c r="U383" s="99">
        <v>8.2713629372996755E-2</v>
      </c>
      <c r="W383" s="146">
        <v>4.9809193767259305</v>
      </c>
      <c r="X383" s="147">
        <v>23372.270087839082</v>
      </c>
      <c r="Y383" s="147">
        <v>5.2485471681540927</v>
      </c>
      <c r="Z383" s="147">
        <v>25153.843261491689</v>
      </c>
      <c r="AA383" s="147">
        <v>0.26762779142816218</v>
      </c>
      <c r="AB383" s="147">
        <v>1781.5731736526068</v>
      </c>
      <c r="AD383" s="161">
        <f t="shared" si="30"/>
        <v>275482.89251571673</v>
      </c>
      <c r="AE383" s="161">
        <f t="shared" si="35"/>
        <v>289758.98682775389</v>
      </c>
      <c r="AF383" s="161">
        <f t="shared" si="31"/>
        <v>14276.094312037123</v>
      </c>
      <c r="AH383" s="163">
        <f t="shared" si="32"/>
        <v>0</v>
      </c>
      <c r="AI383" s="163">
        <f t="shared" si="33"/>
        <v>1</v>
      </c>
      <c r="AJ383" s="163">
        <f t="shared" si="34"/>
        <v>1</v>
      </c>
    </row>
    <row r="384" spans="1:36" x14ac:dyDescent="0.25">
      <c r="A384" s="46">
        <v>379</v>
      </c>
      <c r="C384" s="99">
        <v>1.1975171267479808E-3</v>
      </c>
      <c r="D384" s="99">
        <v>1.1634396828843485E-2</v>
      </c>
      <c r="E384" s="99">
        <v>5.4555552415935793E-4</v>
      </c>
      <c r="F384" s="99">
        <v>0</v>
      </c>
      <c r="G384" s="99">
        <v>0.04</v>
      </c>
      <c r="H384" s="99">
        <v>3.7417663718882443E-2</v>
      </c>
      <c r="I384" s="99">
        <v>2.5496231708073913E-2</v>
      </c>
      <c r="J384" s="99">
        <v>7.1214038276825598E-3</v>
      </c>
      <c r="K384" s="99">
        <v>5.7682820038231775E-3</v>
      </c>
      <c r="L384" s="146">
        <v>92.438280187714923</v>
      </c>
      <c r="M384" s="146">
        <v>120</v>
      </c>
      <c r="N384" s="146">
        <v>548</v>
      </c>
      <c r="O384" s="146">
        <v>9132</v>
      </c>
      <c r="P384" s="146">
        <v>100</v>
      </c>
      <c r="Q384" s="146">
        <v>25</v>
      </c>
      <c r="R384" s="99">
        <v>0.67500064505539792</v>
      </c>
      <c r="S384" s="99">
        <v>0.99184433785251924</v>
      </c>
      <c r="T384" s="99">
        <v>0.63600834063222433</v>
      </c>
      <c r="U384" s="99">
        <v>1.3575958794153678E-2</v>
      </c>
      <c r="W384" s="146">
        <v>5.198731254163464</v>
      </c>
      <c r="X384" s="147">
        <v>28114.079551091094</v>
      </c>
      <c r="Y384" s="147">
        <v>5.228898070468035</v>
      </c>
      <c r="Z384" s="147">
        <v>29028.999686641993</v>
      </c>
      <c r="AA384" s="147">
        <v>3.0166816304570965E-2</v>
      </c>
      <c r="AB384" s="147">
        <v>914.92013555089943</v>
      </c>
      <c r="AD384" s="161">
        <f t="shared" si="30"/>
        <v>283809.79569871677</v>
      </c>
      <c r="AE384" s="161">
        <f t="shared" si="35"/>
        <v>284704.88454144011</v>
      </c>
      <c r="AF384" s="161">
        <f t="shared" si="31"/>
        <v>895.08884272335854</v>
      </c>
      <c r="AH384" s="163">
        <f t="shared" si="32"/>
        <v>0</v>
      </c>
      <c r="AI384" s="163">
        <f t="shared" si="33"/>
        <v>1</v>
      </c>
      <c r="AJ384" s="163">
        <f t="shared" si="34"/>
        <v>1</v>
      </c>
    </row>
    <row r="385" spans="1:36" x14ac:dyDescent="0.25">
      <c r="A385" s="46">
        <v>380</v>
      </c>
      <c r="C385" s="99">
        <v>1.2880051419792002E-3</v>
      </c>
      <c r="D385" s="99">
        <v>1.20103075227459E-2</v>
      </c>
      <c r="E385" s="99">
        <v>1.7628290287722445E-6</v>
      </c>
      <c r="F385" s="99">
        <v>0</v>
      </c>
      <c r="G385" s="99">
        <v>0.04</v>
      </c>
      <c r="H385" s="99">
        <v>3.7417663718882443E-2</v>
      </c>
      <c r="I385" s="99">
        <v>2.5496231708073913E-2</v>
      </c>
      <c r="J385" s="99">
        <v>7.1214038276825598E-3</v>
      </c>
      <c r="K385" s="99">
        <v>5.7682820038231775E-3</v>
      </c>
      <c r="L385" s="146">
        <v>92.438280187714923</v>
      </c>
      <c r="M385" s="146">
        <v>120</v>
      </c>
      <c r="N385" s="146">
        <v>548</v>
      </c>
      <c r="O385" s="146">
        <v>9132</v>
      </c>
      <c r="P385" s="146">
        <v>100</v>
      </c>
      <c r="Q385" s="146">
        <v>25</v>
      </c>
      <c r="R385" s="99">
        <v>0.70147620579581427</v>
      </c>
      <c r="S385" s="99">
        <v>0.50832176194434253</v>
      </c>
      <c r="T385" s="99">
        <v>9.0751918115911157E-2</v>
      </c>
      <c r="U385" s="99">
        <v>6.9488636262373109E-4</v>
      </c>
      <c r="W385" s="146">
        <v>5.2715768998909471</v>
      </c>
      <c r="X385" s="147">
        <v>29418.51192294616</v>
      </c>
      <c r="Y385" s="147">
        <v>5.3335150920774623</v>
      </c>
      <c r="Z385" s="147">
        <v>30509.17769339422</v>
      </c>
      <c r="AA385" s="147">
        <v>6.1938192186515195E-2</v>
      </c>
      <c r="AB385" s="147">
        <v>1090.6657704480604</v>
      </c>
      <c r="AD385" s="161">
        <f t="shared" si="30"/>
        <v>286876.10207051068</v>
      </c>
      <c r="AE385" s="161">
        <f t="shared" si="35"/>
        <v>289501.72783125349</v>
      </c>
      <c r="AF385" s="161">
        <f t="shared" si="31"/>
        <v>2625.6257607428515</v>
      </c>
      <c r="AH385" s="163">
        <f t="shared" si="32"/>
        <v>0</v>
      </c>
      <c r="AI385" s="163">
        <f t="shared" si="33"/>
        <v>1</v>
      </c>
      <c r="AJ385" s="163">
        <f t="shared" si="34"/>
        <v>1</v>
      </c>
    </row>
    <row r="386" spans="1:36" x14ac:dyDescent="0.25">
      <c r="A386" s="46">
        <v>381</v>
      </c>
      <c r="C386" s="99">
        <v>7.1353810592950139E-4</v>
      </c>
      <c r="D386" s="99">
        <v>9.9658293826778432E-3</v>
      </c>
      <c r="E386" s="99">
        <v>6.5619506136207229E-5</v>
      </c>
      <c r="F386" s="99">
        <v>0</v>
      </c>
      <c r="G386" s="99">
        <v>0.04</v>
      </c>
      <c r="H386" s="99">
        <v>3.7417663718882443E-2</v>
      </c>
      <c r="I386" s="99">
        <v>2.5496231708073913E-2</v>
      </c>
      <c r="J386" s="99">
        <v>7.1214038276825598E-3</v>
      </c>
      <c r="K386" s="99">
        <v>5.7682820038231775E-3</v>
      </c>
      <c r="L386" s="146">
        <v>92.438280187714923</v>
      </c>
      <c r="M386" s="146">
        <v>120</v>
      </c>
      <c r="N386" s="146">
        <v>548</v>
      </c>
      <c r="O386" s="146">
        <v>9132</v>
      </c>
      <c r="P386" s="146">
        <v>100</v>
      </c>
      <c r="Q386" s="146">
        <v>25</v>
      </c>
      <c r="R386" s="99">
        <v>0.73746819874336889</v>
      </c>
      <c r="S386" s="99">
        <v>0.6854396572125363</v>
      </c>
      <c r="T386" s="99">
        <v>1.0447188833857941E-2</v>
      </c>
      <c r="U386" s="99">
        <v>0.70646633363528855</v>
      </c>
      <c r="W386" s="146">
        <v>5.7937007563307708</v>
      </c>
      <c r="X386" s="147">
        <v>30004.825403190265</v>
      </c>
      <c r="Y386" s="147">
        <v>5.8287436740994147</v>
      </c>
      <c r="Z386" s="147">
        <v>30963.739806540649</v>
      </c>
      <c r="AA386" s="147">
        <v>3.5042917768643989E-2</v>
      </c>
      <c r="AB386" s="147">
        <v>958.91440335038351</v>
      </c>
      <c r="AD386" s="161">
        <f t="shared" si="30"/>
        <v>317617.21997665596</v>
      </c>
      <c r="AE386" s="161">
        <f t="shared" si="35"/>
        <v>318760.8806394242</v>
      </c>
      <c r="AF386" s="161">
        <f t="shared" si="31"/>
        <v>1143.6606627682559</v>
      </c>
      <c r="AH386" s="163">
        <f t="shared" si="32"/>
        <v>0</v>
      </c>
      <c r="AI386" s="163">
        <f t="shared" si="33"/>
        <v>1</v>
      </c>
      <c r="AJ386" s="163">
        <f t="shared" si="34"/>
        <v>1</v>
      </c>
    </row>
    <row r="387" spans="1:36" x14ac:dyDescent="0.25">
      <c r="A387" s="46">
        <v>382</v>
      </c>
      <c r="C387" s="99">
        <v>1.4399875157774945E-3</v>
      </c>
      <c r="D387" s="99">
        <v>1.1017819996823655E-2</v>
      </c>
      <c r="E387" s="99">
        <v>8.8632079624284543E-5</v>
      </c>
      <c r="F387" s="99">
        <v>0</v>
      </c>
      <c r="G387" s="99">
        <v>0.04</v>
      </c>
      <c r="H387" s="99">
        <v>3.7417663718882443E-2</v>
      </c>
      <c r="I387" s="99">
        <v>2.5496231708073913E-2</v>
      </c>
      <c r="J387" s="99">
        <v>7.1214038276825598E-3</v>
      </c>
      <c r="K387" s="99">
        <v>5.7682820038231775E-3</v>
      </c>
      <c r="L387" s="146">
        <v>92.438280187714923</v>
      </c>
      <c r="M387" s="146">
        <v>120</v>
      </c>
      <c r="N387" s="146">
        <v>548</v>
      </c>
      <c r="O387" s="146">
        <v>9132</v>
      </c>
      <c r="P387" s="146">
        <v>100</v>
      </c>
      <c r="Q387" s="146">
        <v>25</v>
      </c>
      <c r="R387" s="99">
        <v>0.70335650850397591</v>
      </c>
      <c r="S387" s="99">
        <v>0.99010548824768008</v>
      </c>
      <c r="T387" s="99">
        <v>0.89886800021427837</v>
      </c>
      <c r="U387" s="99">
        <v>6.7168113415804636E-4</v>
      </c>
      <c r="W387" s="146">
        <v>5.5765775723306419</v>
      </c>
      <c r="X387" s="147">
        <v>29002.075065852227</v>
      </c>
      <c r="Y387" s="147">
        <v>5.6440455622253376</v>
      </c>
      <c r="Z387" s="147">
        <v>30094.434257057619</v>
      </c>
      <c r="AA387" s="147">
        <v>6.7467989894695712E-2</v>
      </c>
      <c r="AB387" s="147">
        <v>1092.3591912053926</v>
      </c>
      <c r="AD387" s="161">
        <f t="shared" si="30"/>
        <v>305592.57927398634</v>
      </c>
      <c r="AE387" s="161">
        <f t="shared" si="35"/>
        <v>308548.29947646265</v>
      </c>
      <c r="AF387" s="161">
        <f t="shared" si="31"/>
        <v>2955.7202024763501</v>
      </c>
      <c r="AH387" s="163">
        <f t="shared" si="32"/>
        <v>0</v>
      </c>
      <c r="AI387" s="163">
        <f t="shared" si="33"/>
        <v>1</v>
      </c>
      <c r="AJ387" s="163">
        <f t="shared" si="34"/>
        <v>1</v>
      </c>
    </row>
    <row r="388" spans="1:36" x14ac:dyDescent="0.25">
      <c r="A388" s="46">
        <v>383</v>
      </c>
      <c r="C388" s="99">
        <v>4.8983663683790368E-3</v>
      </c>
      <c r="D388" s="99">
        <v>9.3440854009988368E-3</v>
      </c>
      <c r="E388" s="99">
        <v>7.4333492387404986E-5</v>
      </c>
      <c r="F388" s="99">
        <v>0</v>
      </c>
      <c r="G388" s="99">
        <v>0.04</v>
      </c>
      <c r="H388" s="99">
        <v>3.7417663718882443E-2</v>
      </c>
      <c r="I388" s="99">
        <v>2.5496231708073913E-2</v>
      </c>
      <c r="J388" s="99">
        <v>7.1214038276825598E-3</v>
      </c>
      <c r="K388" s="99">
        <v>5.7682820038231775E-3</v>
      </c>
      <c r="L388" s="146">
        <v>92.438280187714923</v>
      </c>
      <c r="M388" s="146">
        <v>120</v>
      </c>
      <c r="N388" s="146">
        <v>548</v>
      </c>
      <c r="O388" s="146">
        <v>9132</v>
      </c>
      <c r="P388" s="146">
        <v>100</v>
      </c>
      <c r="Q388" s="146">
        <v>25</v>
      </c>
      <c r="R388" s="99">
        <v>0.7930343073796976</v>
      </c>
      <c r="S388" s="99">
        <v>0.92129401485627449</v>
      </c>
      <c r="T388" s="99">
        <v>0.98052648235043705</v>
      </c>
      <c r="U388" s="99">
        <v>0.99988221407628985</v>
      </c>
      <c r="W388" s="146">
        <v>5.2903370769790161</v>
      </c>
      <c r="X388" s="147">
        <v>25275.832066654653</v>
      </c>
      <c r="Y388" s="147">
        <v>5.4963813995450144</v>
      </c>
      <c r="Z388" s="147">
        <v>26855.374887083162</v>
      </c>
      <c r="AA388" s="147">
        <v>0.20604432256599825</v>
      </c>
      <c r="AB388" s="147">
        <v>1579.542820428509</v>
      </c>
      <c r="AD388" s="161">
        <f t="shared" si="30"/>
        <v>292144.39255208633</v>
      </c>
      <c r="AE388" s="161">
        <f t="shared" si="35"/>
        <v>302927.50908561773</v>
      </c>
      <c r="AF388" s="161">
        <f t="shared" si="31"/>
        <v>10783.116533531385</v>
      </c>
      <c r="AH388" s="163">
        <f t="shared" si="32"/>
        <v>0</v>
      </c>
      <c r="AI388" s="163">
        <f t="shared" si="33"/>
        <v>1</v>
      </c>
      <c r="AJ388" s="163">
        <f t="shared" si="34"/>
        <v>1</v>
      </c>
    </row>
    <row r="389" spans="1:36" x14ac:dyDescent="0.25">
      <c r="A389" s="46">
        <v>384</v>
      </c>
      <c r="C389" s="99">
        <v>2.0650971172292061E-3</v>
      </c>
      <c r="D389" s="99">
        <v>1.3870746346762775E-2</v>
      </c>
      <c r="E389" s="99">
        <v>6.9872884225477991E-5</v>
      </c>
      <c r="F389" s="99">
        <v>0</v>
      </c>
      <c r="G389" s="99">
        <v>0.04</v>
      </c>
      <c r="H389" s="99">
        <v>3.7417663718882443E-2</v>
      </c>
      <c r="I389" s="99">
        <v>2.5496231708073913E-2</v>
      </c>
      <c r="J389" s="99">
        <v>7.1214038276825598E-3</v>
      </c>
      <c r="K389" s="99">
        <v>5.7682820038231775E-3</v>
      </c>
      <c r="L389" s="146">
        <v>92.438280187714923</v>
      </c>
      <c r="M389" s="146">
        <v>120</v>
      </c>
      <c r="N389" s="146">
        <v>548</v>
      </c>
      <c r="O389" s="146">
        <v>9132</v>
      </c>
      <c r="P389" s="146">
        <v>100</v>
      </c>
      <c r="Q389" s="146">
        <v>25</v>
      </c>
      <c r="R389" s="99">
        <v>0.81208308669199492</v>
      </c>
      <c r="S389" s="99">
        <v>0.7592266939378548</v>
      </c>
      <c r="T389" s="99">
        <v>1.7302744538548319E-2</v>
      </c>
      <c r="U389" s="99">
        <v>0.97136705577583415</v>
      </c>
      <c r="W389" s="146">
        <v>5.9783539201212834</v>
      </c>
      <c r="X389" s="147">
        <v>28268.608823038321</v>
      </c>
      <c r="Y389" s="147">
        <v>6.0837141285932308</v>
      </c>
      <c r="Z389" s="147">
        <v>29474.214553274651</v>
      </c>
      <c r="AA389" s="147">
        <v>0.10536020847194738</v>
      </c>
      <c r="AB389" s="147">
        <v>1205.6057302363297</v>
      </c>
      <c r="AD389" s="161">
        <f t="shared" si="30"/>
        <v>330432.62638423865</v>
      </c>
      <c r="AE389" s="161">
        <f t="shared" si="35"/>
        <v>335548.63316231919</v>
      </c>
      <c r="AF389" s="161">
        <f t="shared" si="31"/>
        <v>5116.006778080513</v>
      </c>
      <c r="AH389" s="163">
        <f t="shared" si="32"/>
        <v>0</v>
      </c>
      <c r="AI389" s="163">
        <f t="shared" si="33"/>
        <v>1</v>
      </c>
      <c r="AJ389" s="163">
        <f t="shared" si="34"/>
        <v>1</v>
      </c>
    </row>
    <row r="390" spans="1:36" x14ac:dyDescent="0.25">
      <c r="A390" s="46">
        <v>385</v>
      </c>
      <c r="C390" s="99">
        <v>3.2350737532407248E-3</v>
      </c>
      <c r="D390" s="99">
        <v>1.3089208308384781E-2</v>
      </c>
      <c r="E390" s="99">
        <v>3.3427405859442934E-5</v>
      </c>
      <c r="F390" s="99">
        <v>0</v>
      </c>
      <c r="G390" s="99">
        <v>0.04</v>
      </c>
      <c r="H390" s="99">
        <v>3.7417663718882443E-2</v>
      </c>
      <c r="I390" s="99">
        <v>2.5496231708073913E-2</v>
      </c>
      <c r="J390" s="99">
        <v>7.1214038276825598E-3</v>
      </c>
      <c r="K390" s="99">
        <v>5.7682820038231775E-3</v>
      </c>
      <c r="L390" s="146">
        <v>92.438280187714923</v>
      </c>
      <c r="M390" s="146">
        <v>120</v>
      </c>
      <c r="N390" s="146">
        <v>548</v>
      </c>
      <c r="O390" s="146">
        <v>9132</v>
      </c>
      <c r="P390" s="146">
        <v>100</v>
      </c>
      <c r="Q390" s="146">
        <v>25</v>
      </c>
      <c r="R390" s="99">
        <v>0.75448431378554348</v>
      </c>
      <c r="S390" s="99">
        <v>0.8852567612432789</v>
      </c>
      <c r="T390" s="99">
        <v>0.16664224975687261</v>
      </c>
      <c r="U390" s="99">
        <v>1.5525287444117788E-3</v>
      </c>
      <c r="W390" s="146">
        <v>5.4003416966056719</v>
      </c>
      <c r="X390" s="147">
        <v>27041.258362201919</v>
      </c>
      <c r="Y390" s="147">
        <v>5.5471872431344247</v>
      </c>
      <c r="Z390" s="147">
        <v>28433.913147852327</v>
      </c>
      <c r="AA390" s="147">
        <v>0.14684554652875281</v>
      </c>
      <c r="AB390" s="147">
        <v>1392.6547856504076</v>
      </c>
      <c r="AD390" s="161">
        <f t="shared" ref="AD390:AD453" si="36">W390*cRatio-X390</f>
        <v>296979.24343413842</v>
      </c>
      <c r="AE390" s="161">
        <f t="shared" si="35"/>
        <v>304397.32144021313</v>
      </c>
      <c r="AF390" s="161">
        <f t="shared" si="31"/>
        <v>7418.078006074762</v>
      </c>
      <c r="AH390" s="163">
        <f t="shared" si="32"/>
        <v>0</v>
      </c>
      <c r="AI390" s="163">
        <f t="shared" si="33"/>
        <v>1</v>
      </c>
      <c r="AJ390" s="163">
        <f t="shared" si="34"/>
        <v>1</v>
      </c>
    </row>
    <row r="391" spans="1:36" x14ac:dyDescent="0.25">
      <c r="A391" s="46">
        <v>386</v>
      </c>
      <c r="C391" s="99">
        <v>2.8616264221377197E-3</v>
      </c>
      <c r="D391" s="99">
        <v>1.1726503388267084E-2</v>
      </c>
      <c r="E391" s="99">
        <v>4.8396800190645253E-6</v>
      </c>
      <c r="F391" s="99">
        <v>0</v>
      </c>
      <c r="G391" s="99">
        <v>0.04</v>
      </c>
      <c r="H391" s="99">
        <v>3.7417663718882443E-2</v>
      </c>
      <c r="I391" s="99">
        <v>2.5496231708073913E-2</v>
      </c>
      <c r="J391" s="99">
        <v>7.1214038276825598E-3</v>
      </c>
      <c r="K391" s="99">
        <v>5.7682820038231775E-3</v>
      </c>
      <c r="L391" s="146">
        <v>92.438280187714923</v>
      </c>
      <c r="M391" s="146">
        <v>120</v>
      </c>
      <c r="N391" s="146">
        <v>548</v>
      </c>
      <c r="O391" s="146">
        <v>9132</v>
      </c>
      <c r="P391" s="146">
        <v>100</v>
      </c>
      <c r="Q391" s="146">
        <v>25</v>
      </c>
      <c r="R391" s="99">
        <v>0.40612168253513559</v>
      </c>
      <c r="S391" s="99">
        <v>0.27624130553451176</v>
      </c>
      <c r="T391" s="99">
        <v>0.81307286777819598</v>
      </c>
      <c r="U391" s="99">
        <v>1.3399853403054458E-3</v>
      </c>
      <c r="W391" s="146">
        <v>2.8363146958366365</v>
      </c>
      <c r="X391" s="147">
        <v>27536.156357271935</v>
      </c>
      <c r="Y391" s="147">
        <v>2.9063278072245424</v>
      </c>
      <c r="Z391" s="147">
        <v>28885.89727169893</v>
      </c>
      <c r="AA391" s="147">
        <v>7.0013111387905891E-2</v>
      </c>
      <c r="AB391" s="147">
        <v>1349.740914426995</v>
      </c>
      <c r="AD391" s="161">
        <f t="shared" si="36"/>
        <v>142642.72539292625</v>
      </c>
      <c r="AE391" s="161">
        <f t="shared" si="35"/>
        <v>145493.77116177362</v>
      </c>
      <c r="AF391" s="161">
        <f t="shared" ref="AF391:AF454" si="37">AA391*cRatio-AB391</f>
        <v>2851.0457688473589</v>
      </c>
      <c r="AH391" s="163">
        <f t="shared" ref="AH391:AH454" si="38">IF(MAX(AD391:AE391)=AD391,1,0)</f>
        <v>0</v>
      </c>
      <c r="AI391" s="163">
        <f t="shared" ref="AI391:AI454" si="39">IF(MAX(AD391:AE391)=AE391,1,0)</f>
        <v>1</v>
      </c>
      <c r="AJ391" s="163">
        <f t="shared" ref="AJ391:AJ454" si="40">IF(AF391&gt;0,1,0)</f>
        <v>1</v>
      </c>
    </row>
    <row r="392" spans="1:36" x14ac:dyDescent="0.25">
      <c r="A392" s="46">
        <v>387</v>
      </c>
      <c r="C392" s="99">
        <v>1.3102415750976036E-3</v>
      </c>
      <c r="D392" s="99">
        <v>1.6840606180796858E-2</v>
      </c>
      <c r="E392" s="99">
        <v>1.0559988976821533E-4</v>
      </c>
      <c r="F392" s="99">
        <v>0</v>
      </c>
      <c r="G392" s="99">
        <v>0.04</v>
      </c>
      <c r="H392" s="99">
        <v>3.7417663718882443E-2</v>
      </c>
      <c r="I392" s="99">
        <v>2.5496231708073913E-2</v>
      </c>
      <c r="J392" s="99">
        <v>7.1214038276825598E-3</v>
      </c>
      <c r="K392" s="99">
        <v>5.7682820038231775E-3</v>
      </c>
      <c r="L392" s="146">
        <v>92.438280187714923</v>
      </c>
      <c r="M392" s="146">
        <v>120</v>
      </c>
      <c r="N392" s="146">
        <v>548</v>
      </c>
      <c r="O392" s="146">
        <v>9132</v>
      </c>
      <c r="P392" s="146">
        <v>100</v>
      </c>
      <c r="Q392" s="146">
        <v>25</v>
      </c>
      <c r="R392" s="99">
        <v>0.6667238146917388</v>
      </c>
      <c r="S392" s="99">
        <v>0.98100985183719946</v>
      </c>
      <c r="T392" s="99">
        <v>6.4225996001691904E-2</v>
      </c>
      <c r="U392" s="99">
        <v>1.4604516836256519E-5</v>
      </c>
      <c r="W392" s="146">
        <v>5.3170503731586836</v>
      </c>
      <c r="X392" s="147">
        <v>29065.895027001563</v>
      </c>
      <c r="Y392" s="147">
        <v>5.3744930522414531</v>
      </c>
      <c r="Z392" s="147">
        <v>30127.628627522703</v>
      </c>
      <c r="AA392" s="147">
        <v>5.7442679082769565E-2</v>
      </c>
      <c r="AB392" s="147">
        <v>1061.73360052114</v>
      </c>
      <c r="AD392" s="161">
        <f t="shared" si="36"/>
        <v>289957.12736251944</v>
      </c>
      <c r="AE392" s="161">
        <f t="shared" si="35"/>
        <v>292341.95450696454</v>
      </c>
      <c r="AF392" s="161">
        <f t="shared" si="37"/>
        <v>2384.8271444450338</v>
      </c>
      <c r="AH392" s="163">
        <f t="shared" si="38"/>
        <v>0</v>
      </c>
      <c r="AI392" s="163">
        <f t="shared" si="39"/>
        <v>1</v>
      </c>
      <c r="AJ392" s="163">
        <f t="shared" si="40"/>
        <v>1</v>
      </c>
    </row>
    <row r="393" spans="1:36" x14ac:dyDescent="0.25">
      <c r="A393" s="46">
        <v>388</v>
      </c>
      <c r="C393" s="99">
        <v>1.6981919494443367E-3</v>
      </c>
      <c r="D393" s="99">
        <v>1.1241848036075263E-2</v>
      </c>
      <c r="E393" s="99">
        <v>6.7078588992958014E-5</v>
      </c>
      <c r="F393" s="99">
        <v>0</v>
      </c>
      <c r="G393" s="99">
        <v>0.04</v>
      </c>
      <c r="H393" s="99">
        <v>3.7417663718882443E-2</v>
      </c>
      <c r="I393" s="99">
        <v>2.5496231708073913E-2</v>
      </c>
      <c r="J393" s="99">
        <v>7.1214038276825598E-3</v>
      </c>
      <c r="K393" s="99">
        <v>5.7682820038231775E-3</v>
      </c>
      <c r="L393" s="146">
        <v>92.438280187714923</v>
      </c>
      <c r="M393" s="146">
        <v>120</v>
      </c>
      <c r="N393" s="146">
        <v>548</v>
      </c>
      <c r="O393" s="146">
        <v>9132</v>
      </c>
      <c r="P393" s="146">
        <v>100</v>
      </c>
      <c r="Q393" s="146">
        <v>25</v>
      </c>
      <c r="R393" s="99">
        <v>0.81385834166004845</v>
      </c>
      <c r="S393" s="99">
        <v>1.5867751979791614E-3</v>
      </c>
      <c r="T393" s="99">
        <v>0.78888834123605334</v>
      </c>
      <c r="U393" s="99">
        <v>5.3365571085784748E-2</v>
      </c>
      <c r="W393" s="146">
        <v>5.5373029824392006</v>
      </c>
      <c r="X393" s="147">
        <v>28739.68216798416</v>
      </c>
      <c r="Y393" s="147">
        <v>5.6194756167395337</v>
      </c>
      <c r="Z393" s="147">
        <v>29884.699180482614</v>
      </c>
      <c r="AA393" s="147">
        <v>8.2172634300333058E-2</v>
      </c>
      <c r="AB393" s="147">
        <v>1145.0170124984543</v>
      </c>
      <c r="AD393" s="161">
        <f t="shared" si="36"/>
        <v>303498.4967783679</v>
      </c>
      <c r="AE393" s="161">
        <f t="shared" si="35"/>
        <v>307283.83782388945</v>
      </c>
      <c r="AF393" s="161">
        <f t="shared" si="37"/>
        <v>3785.3410455215289</v>
      </c>
      <c r="AH393" s="163">
        <f t="shared" si="38"/>
        <v>0</v>
      </c>
      <c r="AI393" s="163">
        <f t="shared" si="39"/>
        <v>1</v>
      </c>
      <c r="AJ393" s="163">
        <f t="shared" si="40"/>
        <v>1</v>
      </c>
    </row>
    <row r="394" spans="1:36" x14ac:dyDescent="0.25">
      <c r="A394" s="46">
        <v>389</v>
      </c>
      <c r="C394" s="99">
        <v>1.097596457574689E-3</v>
      </c>
      <c r="D394" s="99">
        <v>1.3015095604522742E-2</v>
      </c>
      <c r="E394" s="99">
        <v>5.124486963943045E-6</v>
      </c>
      <c r="F394" s="99">
        <v>0</v>
      </c>
      <c r="G394" s="99">
        <v>0.04</v>
      </c>
      <c r="H394" s="99">
        <v>3.7417663718882443E-2</v>
      </c>
      <c r="I394" s="99">
        <v>2.5496231708073913E-2</v>
      </c>
      <c r="J394" s="99">
        <v>7.1214038276825598E-3</v>
      </c>
      <c r="K394" s="99">
        <v>5.7682820038231775E-3</v>
      </c>
      <c r="L394" s="146">
        <v>92.438280187714923</v>
      </c>
      <c r="M394" s="146">
        <v>120</v>
      </c>
      <c r="N394" s="146">
        <v>548</v>
      </c>
      <c r="O394" s="146">
        <v>9132</v>
      </c>
      <c r="P394" s="146">
        <v>100</v>
      </c>
      <c r="Q394" s="146">
        <v>25</v>
      </c>
      <c r="R394" s="99">
        <v>0.69279404727534655</v>
      </c>
      <c r="S394" s="99">
        <v>0.87950587132509239</v>
      </c>
      <c r="T394" s="99">
        <v>0.99947640158333617</v>
      </c>
      <c r="U394" s="99">
        <v>0.16688366815686351</v>
      </c>
      <c r="W394" s="146">
        <v>5.5591606033406196</v>
      </c>
      <c r="X394" s="147">
        <v>29643.234357006851</v>
      </c>
      <c r="Y394" s="147">
        <v>5.6143928798401239</v>
      </c>
      <c r="Z394" s="147">
        <v>30696.37616449668</v>
      </c>
      <c r="AA394" s="147">
        <v>5.5232276499504351E-2</v>
      </c>
      <c r="AB394" s="147">
        <v>1053.1418074898284</v>
      </c>
      <c r="AD394" s="161">
        <f t="shared" si="36"/>
        <v>303906.4018434303</v>
      </c>
      <c r="AE394" s="161">
        <f t="shared" ref="AE394:AE457" si="41">Y394*cRatio-Z394</f>
        <v>306167.19662591076</v>
      </c>
      <c r="AF394" s="161">
        <f t="shared" si="37"/>
        <v>2260.7947824804328</v>
      </c>
      <c r="AH394" s="163">
        <f t="shared" si="38"/>
        <v>0</v>
      </c>
      <c r="AI394" s="163">
        <f t="shared" si="39"/>
        <v>1</v>
      </c>
      <c r="AJ394" s="163">
        <f t="shared" si="40"/>
        <v>1</v>
      </c>
    </row>
    <row r="395" spans="1:36" x14ac:dyDescent="0.25">
      <c r="A395" s="46">
        <v>390</v>
      </c>
      <c r="C395" s="99">
        <v>1.2588027581129397E-3</v>
      </c>
      <c r="D395" s="99">
        <v>1.5257111037122018E-2</v>
      </c>
      <c r="E395" s="99">
        <v>4.5033559226135384E-5</v>
      </c>
      <c r="F395" s="99">
        <v>0</v>
      </c>
      <c r="G395" s="99">
        <v>0.04</v>
      </c>
      <c r="H395" s="99">
        <v>3.7417663718882443E-2</v>
      </c>
      <c r="I395" s="99">
        <v>2.5496231708073913E-2</v>
      </c>
      <c r="J395" s="99">
        <v>7.1214038276825598E-3</v>
      </c>
      <c r="K395" s="99">
        <v>5.7682820038231775E-3</v>
      </c>
      <c r="L395" s="146">
        <v>92.438280187714923</v>
      </c>
      <c r="M395" s="146">
        <v>120</v>
      </c>
      <c r="N395" s="146">
        <v>548</v>
      </c>
      <c r="O395" s="146">
        <v>9132</v>
      </c>
      <c r="P395" s="146">
        <v>100</v>
      </c>
      <c r="Q395" s="146">
        <v>25</v>
      </c>
      <c r="R395" s="99">
        <v>0.63090428605026438</v>
      </c>
      <c r="S395" s="99">
        <v>0.77936323809755648</v>
      </c>
      <c r="T395" s="99">
        <v>0.70366154303260264</v>
      </c>
      <c r="U395" s="99">
        <v>0.99916761830768985</v>
      </c>
      <c r="W395" s="146">
        <v>4.9942724025816174</v>
      </c>
      <c r="X395" s="147">
        <v>29307.927732156222</v>
      </c>
      <c r="Y395" s="147">
        <v>5.0490713926464812</v>
      </c>
      <c r="Z395" s="147">
        <v>30378.903881274091</v>
      </c>
      <c r="AA395" s="147">
        <v>5.4798990064863773E-2</v>
      </c>
      <c r="AB395" s="147">
        <v>1070.9761491178688</v>
      </c>
      <c r="AD395" s="161">
        <f t="shared" si="36"/>
        <v>270348.41642274079</v>
      </c>
      <c r="AE395" s="161">
        <f t="shared" si="41"/>
        <v>272565.37967751478</v>
      </c>
      <c r="AF395" s="161">
        <f t="shared" si="37"/>
        <v>2216.9632547739575</v>
      </c>
      <c r="AH395" s="163">
        <f t="shared" si="38"/>
        <v>0</v>
      </c>
      <c r="AI395" s="163">
        <f t="shared" si="39"/>
        <v>1</v>
      </c>
      <c r="AJ395" s="163">
        <f t="shared" si="40"/>
        <v>1</v>
      </c>
    </row>
    <row r="396" spans="1:36" x14ac:dyDescent="0.25">
      <c r="A396" s="46">
        <v>391</v>
      </c>
      <c r="C396" s="99">
        <v>3.0914185178549936E-3</v>
      </c>
      <c r="D396" s="99">
        <v>8.297272008824786E-3</v>
      </c>
      <c r="E396" s="99">
        <v>5.7526711014374497E-5</v>
      </c>
      <c r="F396" s="99">
        <v>0</v>
      </c>
      <c r="G396" s="99">
        <v>0.04</v>
      </c>
      <c r="H396" s="99">
        <v>3.7417663718882443E-2</v>
      </c>
      <c r="I396" s="99">
        <v>2.5496231708073913E-2</v>
      </c>
      <c r="J396" s="99">
        <v>7.1214038276825598E-3</v>
      </c>
      <c r="K396" s="99">
        <v>5.7682820038231775E-3</v>
      </c>
      <c r="L396" s="146">
        <v>92.438280187714923</v>
      </c>
      <c r="M396" s="146">
        <v>120</v>
      </c>
      <c r="N396" s="146">
        <v>548</v>
      </c>
      <c r="O396" s="146">
        <v>9132</v>
      </c>
      <c r="P396" s="146">
        <v>100</v>
      </c>
      <c r="Q396" s="146">
        <v>25</v>
      </c>
      <c r="R396" s="99">
        <v>0.86701605029192441</v>
      </c>
      <c r="S396" s="99">
        <v>0.89836540607193227</v>
      </c>
      <c r="T396" s="99">
        <v>0.37262644499540293</v>
      </c>
      <c r="U396" s="99">
        <v>0.82603149453962121</v>
      </c>
      <c r="W396" s="146">
        <v>6.1741540376057795</v>
      </c>
      <c r="X396" s="147">
        <v>27177.703786675975</v>
      </c>
      <c r="Y396" s="147">
        <v>6.334159691142947</v>
      </c>
      <c r="Z396" s="147">
        <v>28544.946637188888</v>
      </c>
      <c r="AA396" s="147">
        <v>0.16000565353716745</v>
      </c>
      <c r="AB396" s="147">
        <v>1367.2428505129137</v>
      </c>
      <c r="AD396" s="161">
        <f t="shared" si="36"/>
        <v>343271.53846967081</v>
      </c>
      <c r="AE396" s="161">
        <f t="shared" si="41"/>
        <v>351504.6348313879</v>
      </c>
      <c r="AF396" s="161">
        <f t="shared" si="37"/>
        <v>8233.0963617171328</v>
      </c>
      <c r="AH396" s="163">
        <f t="shared" si="38"/>
        <v>0</v>
      </c>
      <c r="AI396" s="163">
        <f t="shared" si="39"/>
        <v>1</v>
      </c>
      <c r="AJ396" s="163">
        <f t="shared" si="40"/>
        <v>1</v>
      </c>
    </row>
    <row r="397" spans="1:36" x14ac:dyDescent="0.25">
      <c r="A397" s="46">
        <v>392</v>
      </c>
      <c r="C397" s="99">
        <v>2.7683105281550713E-3</v>
      </c>
      <c r="D397" s="99">
        <v>1.1081464203716293E-2</v>
      </c>
      <c r="E397" s="99">
        <v>6.6175782700886159E-6</v>
      </c>
      <c r="F397" s="99">
        <v>0</v>
      </c>
      <c r="G397" s="99">
        <v>0.04</v>
      </c>
      <c r="H397" s="99">
        <v>3.7417663718882443E-2</v>
      </c>
      <c r="I397" s="99">
        <v>2.5496231708073913E-2</v>
      </c>
      <c r="J397" s="99">
        <v>7.1214038276825598E-3</v>
      </c>
      <c r="K397" s="99">
        <v>5.7682820038231775E-3</v>
      </c>
      <c r="L397" s="146">
        <v>92.438280187714923</v>
      </c>
      <c r="M397" s="146">
        <v>120</v>
      </c>
      <c r="N397" s="146">
        <v>548</v>
      </c>
      <c r="O397" s="146">
        <v>9132</v>
      </c>
      <c r="P397" s="146">
        <v>100</v>
      </c>
      <c r="Q397" s="146">
        <v>25</v>
      </c>
      <c r="R397" s="99">
        <v>0.5629463055202889</v>
      </c>
      <c r="S397" s="99">
        <v>0.71148952034644086</v>
      </c>
      <c r="T397" s="99">
        <v>0.39646915455391873</v>
      </c>
      <c r="U397" s="99">
        <v>7.2085162188182565E-6</v>
      </c>
      <c r="W397" s="146">
        <v>4.1691101725613731</v>
      </c>
      <c r="X397" s="147">
        <v>27642.09050225349</v>
      </c>
      <c r="Y397" s="147">
        <v>4.2683273630794423</v>
      </c>
      <c r="Z397" s="147">
        <v>28977.900747963642</v>
      </c>
      <c r="AA397" s="147">
        <v>9.9217190518069209E-2</v>
      </c>
      <c r="AB397" s="147">
        <v>1335.8102457101522</v>
      </c>
      <c r="AD397" s="161">
        <f t="shared" si="36"/>
        <v>222504.51985142889</v>
      </c>
      <c r="AE397" s="161">
        <f t="shared" si="41"/>
        <v>227121.74103680291</v>
      </c>
      <c r="AF397" s="161">
        <f t="shared" si="37"/>
        <v>4617.221185374</v>
      </c>
      <c r="AH397" s="163">
        <f t="shared" si="38"/>
        <v>0</v>
      </c>
      <c r="AI397" s="163">
        <f t="shared" si="39"/>
        <v>1</v>
      </c>
      <c r="AJ397" s="163">
        <f t="shared" si="40"/>
        <v>1</v>
      </c>
    </row>
    <row r="398" spans="1:36" x14ac:dyDescent="0.25">
      <c r="A398" s="46">
        <v>393</v>
      </c>
      <c r="C398" s="99">
        <v>1.127973170096379E-3</v>
      </c>
      <c r="D398" s="99">
        <v>1.2055024234852829E-2</v>
      </c>
      <c r="E398" s="99">
        <v>5.135274497091169E-4</v>
      </c>
      <c r="F398" s="99">
        <v>0</v>
      </c>
      <c r="G398" s="99">
        <v>0.04</v>
      </c>
      <c r="H398" s="99">
        <v>3.7417663718882443E-2</v>
      </c>
      <c r="I398" s="99">
        <v>2.5496231708073913E-2</v>
      </c>
      <c r="J398" s="99">
        <v>7.1214038276825598E-3</v>
      </c>
      <c r="K398" s="99">
        <v>5.7682820038231775E-3</v>
      </c>
      <c r="L398" s="146">
        <v>92.438280187714923</v>
      </c>
      <c r="M398" s="146">
        <v>120</v>
      </c>
      <c r="N398" s="146">
        <v>548</v>
      </c>
      <c r="O398" s="146">
        <v>9132</v>
      </c>
      <c r="P398" s="146">
        <v>100</v>
      </c>
      <c r="Q398" s="146">
        <v>25</v>
      </c>
      <c r="R398" s="99">
        <v>0.65316865795771717</v>
      </c>
      <c r="S398" s="99">
        <v>9.2653712572592049E-3</v>
      </c>
      <c r="T398" s="99">
        <v>0.4543430006311544</v>
      </c>
      <c r="U398" s="99">
        <v>6.5955832400155831E-6</v>
      </c>
      <c r="W398" s="146">
        <v>4.3676588202164464</v>
      </c>
      <c r="X398" s="147">
        <v>28274.935480996417</v>
      </c>
      <c r="Y398" s="147">
        <v>4.3931839036475493</v>
      </c>
      <c r="Z398" s="147">
        <v>29185.527148735873</v>
      </c>
      <c r="AA398" s="147">
        <v>2.5525083431102935E-2</v>
      </c>
      <c r="AB398" s="147">
        <v>910.59166773945617</v>
      </c>
      <c r="AD398" s="161">
        <f t="shared" si="36"/>
        <v>233784.59373199038</v>
      </c>
      <c r="AE398" s="161">
        <f t="shared" si="41"/>
        <v>234405.50707011705</v>
      </c>
      <c r="AF398" s="161">
        <f t="shared" si="37"/>
        <v>620.91333812671996</v>
      </c>
      <c r="AH398" s="163">
        <f t="shared" si="38"/>
        <v>0</v>
      </c>
      <c r="AI398" s="163">
        <f t="shared" si="39"/>
        <v>1</v>
      </c>
      <c r="AJ398" s="163">
        <f t="shared" si="40"/>
        <v>1</v>
      </c>
    </row>
    <row r="399" spans="1:36" x14ac:dyDescent="0.25">
      <c r="A399" s="46">
        <v>394</v>
      </c>
      <c r="C399" s="99">
        <v>1.0269513703123686E-3</v>
      </c>
      <c r="D399" s="99">
        <v>8.9290770411691485E-3</v>
      </c>
      <c r="E399" s="99">
        <v>2.6823664307027417E-5</v>
      </c>
      <c r="F399" s="99">
        <v>0</v>
      </c>
      <c r="G399" s="99">
        <v>0.04</v>
      </c>
      <c r="H399" s="99">
        <v>3.7417663718882443E-2</v>
      </c>
      <c r="I399" s="99">
        <v>2.5496231708073913E-2</v>
      </c>
      <c r="J399" s="99">
        <v>7.1214038276825598E-3</v>
      </c>
      <c r="K399" s="99">
        <v>5.7682820038231775E-3</v>
      </c>
      <c r="L399" s="146">
        <v>92.438280187714923</v>
      </c>
      <c r="M399" s="146">
        <v>120</v>
      </c>
      <c r="N399" s="146">
        <v>548</v>
      </c>
      <c r="O399" s="146">
        <v>9132</v>
      </c>
      <c r="P399" s="146">
        <v>100</v>
      </c>
      <c r="Q399" s="146">
        <v>25</v>
      </c>
      <c r="R399" s="99">
        <v>0.73991363451740355</v>
      </c>
      <c r="S399" s="99">
        <v>0.81653677808343339</v>
      </c>
      <c r="T399" s="99">
        <v>4.3850191587539687E-3</v>
      </c>
      <c r="U399" s="99">
        <v>0.30262011220451535</v>
      </c>
      <c r="W399" s="146">
        <v>5.8413963521413299</v>
      </c>
      <c r="X399" s="147">
        <v>29712.535826195963</v>
      </c>
      <c r="Y399" s="147">
        <v>5.8948773730361328</v>
      </c>
      <c r="Z399" s="147">
        <v>30746.340698899268</v>
      </c>
      <c r="AA399" s="147">
        <v>5.3481020894802889E-2</v>
      </c>
      <c r="AB399" s="147">
        <v>1033.8048727033056</v>
      </c>
      <c r="AD399" s="161">
        <f t="shared" si="36"/>
        <v>320771.24530228385</v>
      </c>
      <c r="AE399" s="161">
        <f t="shared" si="41"/>
        <v>322946.30168326868</v>
      </c>
      <c r="AF399" s="161">
        <f t="shared" si="37"/>
        <v>2175.0563809848677</v>
      </c>
      <c r="AH399" s="163">
        <f t="shared" si="38"/>
        <v>0</v>
      </c>
      <c r="AI399" s="163">
        <f t="shared" si="39"/>
        <v>1</v>
      </c>
      <c r="AJ399" s="163">
        <f t="shared" si="40"/>
        <v>1</v>
      </c>
    </row>
    <row r="400" spans="1:36" x14ac:dyDescent="0.25">
      <c r="A400" s="46">
        <v>395</v>
      </c>
      <c r="C400" s="99">
        <v>3.3140796240670456E-3</v>
      </c>
      <c r="D400" s="99">
        <v>1.1090965571483809E-2</v>
      </c>
      <c r="E400" s="99">
        <v>1.9686920611927672E-4</v>
      </c>
      <c r="F400" s="99">
        <v>0</v>
      </c>
      <c r="G400" s="99">
        <v>0.04</v>
      </c>
      <c r="H400" s="99">
        <v>3.7417663718882443E-2</v>
      </c>
      <c r="I400" s="99">
        <v>2.5496231708073913E-2</v>
      </c>
      <c r="J400" s="99">
        <v>7.1214038276825598E-3</v>
      </c>
      <c r="K400" s="99">
        <v>5.7682820038231775E-3</v>
      </c>
      <c r="L400" s="146">
        <v>92.438280187714923</v>
      </c>
      <c r="M400" s="146">
        <v>120</v>
      </c>
      <c r="N400" s="146">
        <v>548</v>
      </c>
      <c r="O400" s="146">
        <v>9132</v>
      </c>
      <c r="P400" s="146">
        <v>100</v>
      </c>
      <c r="Q400" s="146">
        <v>25</v>
      </c>
      <c r="R400" s="99">
        <v>0.88632382289182532</v>
      </c>
      <c r="S400" s="99">
        <v>1.8191113793955365E-2</v>
      </c>
      <c r="T400" s="99">
        <v>0.39141571711621237</v>
      </c>
      <c r="U400" s="99">
        <v>0.9957294390435798</v>
      </c>
      <c r="W400" s="146">
        <v>5.5485759439835594</v>
      </c>
      <c r="X400" s="147">
        <v>26574.993248737501</v>
      </c>
      <c r="Y400" s="147">
        <v>5.6963038704004569</v>
      </c>
      <c r="Z400" s="147">
        <v>27928.696530414789</v>
      </c>
      <c r="AA400" s="147">
        <v>0.14772792641689758</v>
      </c>
      <c r="AB400" s="147">
        <v>1353.703281677288</v>
      </c>
      <c r="AD400" s="161">
        <f t="shared" si="36"/>
        <v>306339.5633902761</v>
      </c>
      <c r="AE400" s="161">
        <f t="shared" si="41"/>
        <v>313849.53569361259</v>
      </c>
      <c r="AF400" s="161">
        <f t="shared" si="37"/>
        <v>7509.9723033365663</v>
      </c>
      <c r="AH400" s="163">
        <f t="shared" si="38"/>
        <v>0</v>
      </c>
      <c r="AI400" s="163">
        <f t="shared" si="39"/>
        <v>1</v>
      </c>
      <c r="AJ400" s="163">
        <f t="shared" si="40"/>
        <v>1</v>
      </c>
    </row>
    <row r="401" spans="1:36" x14ac:dyDescent="0.25">
      <c r="A401" s="46">
        <v>396</v>
      </c>
      <c r="C401" s="99">
        <v>3.0332095629893585E-3</v>
      </c>
      <c r="D401" s="99">
        <v>1.1315240830122204E-2</v>
      </c>
      <c r="E401" s="99">
        <v>8.9713273367209023E-4</v>
      </c>
      <c r="F401" s="99">
        <v>0</v>
      </c>
      <c r="G401" s="99">
        <v>0.04</v>
      </c>
      <c r="H401" s="99">
        <v>3.7417663718882443E-2</v>
      </c>
      <c r="I401" s="99">
        <v>2.5496231708073913E-2</v>
      </c>
      <c r="J401" s="99">
        <v>7.1214038276825598E-3</v>
      </c>
      <c r="K401" s="99">
        <v>5.7682820038231775E-3</v>
      </c>
      <c r="L401" s="146">
        <v>92.438280187714923</v>
      </c>
      <c r="M401" s="146">
        <v>120</v>
      </c>
      <c r="N401" s="146">
        <v>548</v>
      </c>
      <c r="O401" s="146">
        <v>9132</v>
      </c>
      <c r="P401" s="146">
        <v>100</v>
      </c>
      <c r="Q401" s="146">
        <v>25</v>
      </c>
      <c r="R401" s="99">
        <v>0.53325998056311752</v>
      </c>
      <c r="S401" s="99">
        <v>0.98218252557924046</v>
      </c>
      <c r="T401" s="99">
        <v>0.41783758402800419</v>
      </c>
      <c r="U401" s="99">
        <v>1.1600330088106248E-5</v>
      </c>
      <c r="W401" s="146">
        <v>3.7787613541763174</v>
      </c>
      <c r="X401" s="147">
        <v>25276.380665183926</v>
      </c>
      <c r="Y401" s="147">
        <v>3.8458849441005851</v>
      </c>
      <c r="Z401" s="147">
        <v>26393.416627721348</v>
      </c>
      <c r="AA401" s="147">
        <v>6.7123589924267701E-2</v>
      </c>
      <c r="AB401" s="147">
        <v>1117.0359625374222</v>
      </c>
      <c r="AD401" s="161">
        <f t="shared" si="36"/>
        <v>201449.30058539513</v>
      </c>
      <c r="AE401" s="161">
        <f t="shared" si="41"/>
        <v>204359.68001831378</v>
      </c>
      <c r="AF401" s="161">
        <f t="shared" si="37"/>
        <v>2910.3794329186398</v>
      </c>
      <c r="AH401" s="163">
        <f t="shared" si="38"/>
        <v>0</v>
      </c>
      <c r="AI401" s="163">
        <f t="shared" si="39"/>
        <v>1</v>
      </c>
      <c r="AJ401" s="163">
        <f t="shared" si="40"/>
        <v>1</v>
      </c>
    </row>
    <row r="402" spans="1:36" x14ac:dyDescent="0.25">
      <c r="A402" s="46">
        <v>397</v>
      </c>
      <c r="C402" s="99">
        <v>2.3679324566997506E-3</v>
      </c>
      <c r="D402" s="99">
        <v>1.0503352753188871E-2</v>
      </c>
      <c r="E402" s="99">
        <v>4.6293971710061038E-6</v>
      </c>
      <c r="F402" s="99">
        <v>0</v>
      </c>
      <c r="G402" s="99">
        <v>0.04</v>
      </c>
      <c r="H402" s="99">
        <v>3.7417663718882443E-2</v>
      </c>
      <c r="I402" s="99">
        <v>2.5496231708073913E-2</v>
      </c>
      <c r="J402" s="99">
        <v>7.1214038276825598E-3</v>
      </c>
      <c r="K402" s="99">
        <v>5.7682820038231775E-3</v>
      </c>
      <c r="L402" s="146">
        <v>92.438280187714923</v>
      </c>
      <c r="M402" s="146">
        <v>120</v>
      </c>
      <c r="N402" s="146">
        <v>548</v>
      </c>
      <c r="O402" s="146">
        <v>9132</v>
      </c>
      <c r="P402" s="146">
        <v>100</v>
      </c>
      <c r="Q402" s="146">
        <v>25</v>
      </c>
      <c r="R402" s="99">
        <v>0.51762972422211384</v>
      </c>
      <c r="S402" s="99">
        <v>0.87373298046408954</v>
      </c>
      <c r="T402" s="99">
        <v>0.95075104394745236</v>
      </c>
      <c r="U402" s="99">
        <v>5.9414915315962505E-2</v>
      </c>
      <c r="W402" s="146">
        <v>4.0752054767264196</v>
      </c>
      <c r="X402" s="147">
        <v>28111.44043302612</v>
      </c>
      <c r="Y402" s="147">
        <v>4.1588848491118888</v>
      </c>
      <c r="Z402" s="147">
        <v>29387.208117209877</v>
      </c>
      <c r="AA402" s="147">
        <v>8.3679372385469186E-2</v>
      </c>
      <c r="AB402" s="147">
        <v>1275.7676841837565</v>
      </c>
      <c r="AD402" s="161">
        <f t="shared" si="36"/>
        <v>216400.88817055908</v>
      </c>
      <c r="AE402" s="161">
        <f t="shared" si="41"/>
        <v>220145.88282950345</v>
      </c>
      <c r="AF402" s="161">
        <f t="shared" si="37"/>
        <v>3744.9946589443944</v>
      </c>
      <c r="AH402" s="163">
        <f t="shared" si="38"/>
        <v>0</v>
      </c>
      <c r="AI402" s="163">
        <f t="shared" si="39"/>
        <v>1</v>
      </c>
      <c r="AJ402" s="163">
        <f t="shared" si="40"/>
        <v>1</v>
      </c>
    </row>
    <row r="403" spans="1:36" x14ac:dyDescent="0.25">
      <c r="A403" s="46">
        <v>398</v>
      </c>
      <c r="C403" s="99">
        <v>2.3370812766417837E-3</v>
      </c>
      <c r="D403" s="99">
        <v>1.119344197897673E-2</v>
      </c>
      <c r="E403" s="99">
        <v>6.5687009551584907E-4</v>
      </c>
      <c r="F403" s="99">
        <v>0</v>
      </c>
      <c r="G403" s="99">
        <v>0.04</v>
      </c>
      <c r="H403" s="99">
        <v>3.7417663718882443E-2</v>
      </c>
      <c r="I403" s="99">
        <v>2.5496231708073913E-2</v>
      </c>
      <c r="J403" s="99">
        <v>7.1214038276825598E-3</v>
      </c>
      <c r="K403" s="99">
        <v>5.7682820038231775E-3</v>
      </c>
      <c r="L403" s="146">
        <v>92.438280187714923</v>
      </c>
      <c r="M403" s="146">
        <v>120</v>
      </c>
      <c r="N403" s="146">
        <v>548</v>
      </c>
      <c r="O403" s="146">
        <v>9132</v>
      </c>
      <c r="P403" s="146">
        <v>100</v>
      </c>
      <c r="Q403" s="146">
        <v>25</v>
      </c>
      <c r="R403" s="99">
        <v>0.84601270136248052</v>
      </c>
      <c r="S403" s="99">
        <v>0.86907047711971119</v>
      </c>
      <c r="T403" s="99">
        <v>0.51098721175286532</v>
      </c>
      <c r="U403" s="99">
        <v>8.3544123565049713E-9</v>
      </c>
      <c r="W403" s="146">
        <v>5.8558739455023661</v>
      </c>
      <c r="X403" s="147">
        <v>26543.281194713931</v>
      </c>
      <c r="Y403" s="147">
        <v>5.9408881403399141</v>
      </c>
      <c r="Z403" s="147">
        <v>27622.530871386676</v>
      </c>
      <c r="AA403" s="147">
        <v>8.5014194837548018E-2</v>
      </c>
      <c r="AB403" s="147">
        <v>1079.2496766727454</v>
      </c>
      <c r="AD403" s="161">
        <f t="shared" si="36"/>
        <v>324809.15553542803</v>
      </c>
      <c r="AE403" s="161">
        <f t="shared" si="41"/>
        <v>328830.75754900812</v>
      </c>
      <c r="AF403" s="161">
        <f t="shared" si="37"/>
        <v>4021.6020135801355</v>
      </c>
      <c r="AH403" s="163">
        <f t="shared" si="38"/>
        <v>0</v>
      </c>
      <c r="AI403" s="163">
        <f t="shared" si="39"/>
        <v>1</v>
      </c>
      <c r="AJ403" s="163">
        <f t="shared" si="40"/>
        <v>1</v>
      </c>
    </row>
    <row r="404" spans="1:36" x14ac:dyDescent="0.25">
      <c r="A404" s="46">
        <v>399</v>
      </c>
      <c r="C404" s="99">
        <v>2.0759575843414964E-3</v>
      </c>
      <c r="D404" s="99">
        <v>1.0861225158923335E-2</v>
      </c>
      <c r="E404" s="99">
        <v>1.1618980607086549E-4</v>
      </c>
      <c r="F404" s="99">
        <v>0</v>
      </c>
      <c r="G404" s="99">
        <v>0.04</v>
      </c>
      <c r="H404" s="99">
        <v>3.7417663718882443E-2</v>
      </c>
      <c r="I404" s="99">
        <v>2.5496231708073913E-2</v>
      </c>
      <c r="J404" s="99">
        <v>7.1214038276825598E-3</v>
      </c>
      <c r="K404" s="99">
        <v>5.7682820038231775E-3</v>
      </c>
      <c r="L404" s="146">
        <v>92.438280187714923</v>
      </c>
      <c r="M404" s="146">
        <v>120</v>
      </c>
      <c r="N404" s="146">
        <v>548</v>
      </c>
      <c r="O404" s="146">
        <v>9132</v>
      </c>
      <c r="P404" s="146">
        <v>100</v>
      </c>
      <c r="Q404" s="146">
        <v>25</v>
      </c>
      <c r="R404" s="99">
        <v>0.83059252716330456</v>
      </c>
      <c r="S404" s="99">
        <v>9.5542162034704045E-2</v>
      </c>
      <c r="T404" s="99">
        <v>0.98540744256766244</v>
      </c>
      <c r="U404" s="99">
        <v>0.25564019402810123</v>
      </c>
      <c r="W404" s="146">
        <v>5.600034014535817</v>
      </c>
      <c r="X404" s="147">
        <v>28162.076032858764</v>
      </c>
      <c r="Y404" s="147">
        <v>5.698071121844082</v>
      </c>
      <c r="Z404" s="147">
        <v>29356.240861376493</v>
      </c>
      <c r="AA404" s="147">
        <v>9.8037107308265092E-2</v>
      </c>
      <c r="AB404" s="147">
        <v>1194.1648285177289</v>
      </c>
      <c r="AD404" s="161">
        <f t="shared" si="36"/>
        <v>307839.96483929025</v>
      </c>
      <c r="AE404" s="161">
        <f t="shared" si="41"/>
        <v>312528.02644926839</v>
      </c>
      <c r="AF404" s="161">
        <f t="shared" si="37"/>
        <v>4688.0616099781764</v>
      </c>
      <c r="AH404" s="163">
        <f t="shared" si="38"/>
        <v>0</v>
      </c>
      <c r="AI404" s="163">
        <f t="shared" si="39"/>
        <v>1</v>
      </c>
      <c r="AJ404" s="163">
        <f t="shared" si="40"/>
        <v>1</v>
      </c>
    </row>
    <row r="405" spans="1:36" x14ac:dyDescent="0.25">
      <c r="A405" s="46">
        <v>400</v>
      </c>
      <c r="C405" s="99">
        <v>2.0560871399074327E-3</v>
      </c>
      <c r="D405" s="99">
        <v>1.0896340043239149E-2</v>
      </c>
      <c r="E405" s="99">
        <v>7.2864618928048133E-6</v>
      </c>
      <c r="F405" s="99">
        <v>0</v>
      </c>
      <c r="G405" s="99">
        <v>0.04</v>
      </c>
      <c r="H405" s="99">
        <v>3.7417663718882443E-2</v>
      </c>
      <c r="I405" s="99">
        <v>2.5496231708073913E-2</v>
      </c>
      <c r="J405" s="99">
        <v>7.1214038276825598E-3</v>
      </c>
      <c r="K405" s="99">
        <v>5.7682820038231775E-3</v>
      </c>
      <c r="L405" s="146">
        <v>92.438280187714923</v>
      </c>
      <c r="M405" s="146">
        <v>120</v>
      </c>
      <c r="N405" s="146">
        <v>548</v>
      </c>
      <c r="O405" s="146">
        <v>9132</v>
      </c>
      <c r="P405" s="146">
        <v>100</v>
      </c>
      <c r="Q405" s="146">
        <v>25</v>
      </c>
      <c r="R405" s="99">
        <v>0.71717728609901166</v>
      </c>
      <c r="S405" s="99">
        <v>0.50424397940723242</v>
      </c>
      <c r="T405" s="99">
        <v>0.84342983808302696</v>
      </c>
      <c r="U405" s="99">
        <v>0.9727994466111799</v>
      </c>
      <c r="W405" s="146">
        <v>5.2154120759705984</v>
      </c>
      <c r="X405" s="147">
        <v>28468.805026781305</v>
      </c>
      <c r="Y405" s="147">
        <v>5.3102671588508708</v>
      </c>
      <c r="Z405" s="147">
        <v>29693.339631228824</v>
      </c>
      <c r="AA405" s="147">
        <v>9.4855082880272334E-2</v>
      </c>
      <c r="AB405" s="147">
        <v>1224.5346044475191</v>
      </c>
      <c r="AD405" s="161">
        <f t="shared" si="36"/>
        <v>284455.91953145462</v>
      </c>
      <c r="AE405" s="161">
        <f t="shared" si="41"/>
        <v>288922.6898998234</v>
      </c>
      <c r="AF405" s="161">
        <f t="shared" si="37"/>
        <v>4466.7703683688214</v>
      </c>
      <c r="AH405" s="163">
        <f t="shared" si="38"/>
        <v>0</v>
      </c>
      <c r="AI405" s="163">
        <f t="shared" si="39"/>
        <v>1</v>
      </c>
      <c r="AJ405" s="163">
        <f t="shared" si="40"/>
        <v>1</v>
      </c>
    </row>
    <row r="406" spans="1:36" x14ac:dyDescent="0.25">
      <c r="A406" s="46">
        <v>401</v>
      </c>
      <c r="C406" s="99">
        <v>3.3887907711007692E-3</v>
      </c>
      <c r="D406" s="99">
        <v>1.2755586026967802E-2</v>
      </c>
      <c r="E406" s="99">
        <v>6.4018676874321183E-5</v>
      </c>
      <c r="F406" s="99">
        <v>0</v>
      </c>
      <c r="G406" s="99">
        <v>0.04</v>
      </c>
      <c r="H406" s="99">
        <v>3.7417663718882443E-2</v>
      </c>
      <c r="I406" s="99">
        <v>2.5496231708073913E-2</v>
      </c>
      <c r="J406" s="99">
        <v>7.1214038276825598E-3</v>
      </c>
      <c r="K406" s="99">
        <v>5.7682820038231775E-3</v>
      </c>
      <c r="L406" s="146">
        <v>92.438280187714923</v>
      </c>
      <c r="M406" s="146">
        <v>120</v>
      </c>
      <c r="N406" s="146">
        <v>548</v>
      </c>
      <c r="O406" s="146">
        <v>9132</v>
      </c>
      <c r="P406" s="146">
        <v>100</v>
      </c>
      <c r="Q406" s="146">
        <v>25</v>
      </c>
      <c r="R406" s="99">
        <v>0.56525470178828086</v>
      </c>
      <c r="S406" s="99">
        <v>0.62061496573746189</v>
      </c>
      <c r="T406" s="99">
        <v>0.91084633609633237</v>
      </c>
      <c r="U406" s="99">
        <v>2.9524575765870309E-2</v>
      </c>
      <c r="W406" s="146">
        <v>3.9905408684788966</v>
      </c>
      <c r="X406" s="147">
        <v>26803.10718191076</v>
      </c>
      <c r="Y406" s="147">
        <v>4.1026893781826663</v>
      </c>
      <c r="Z406" s="147">
        <v>28206.990274841351</v>
      </c>
      <c r="AA406" s="147">
        <v>0.11214850970376977</v>
      </c>
      <c r="AB406" s="147">
        <v>1403.8830929305914</v>
      </c>
      <c r="AD406" s="161">
        <f t="shared" si="36"/>
        <v>212629.34492682305</v>
      </c>
      <c r="AE406" s="161">
        <f t="shared" si="41"/>
        <v>217954.37241611863</v>
      </c>
      <c r="AF406" s="161">
        <f t="shared" si="37"/>
        <v>5325.0274892955949</v>
      </c>
      <c r="AH406" s="163">
        <f t="shared" si="38"/>
        <v>0</v>
      </c>
      <c r="AI406" s="163">
        <f t="shared" si="39"/>
        <v>1</v>
      </c>
      <c r="AJ406" s="163">
        <f t="shared" si="40"/>
        <v>1</v>
      </c>
    </row>
    <row r="407" spans="1:36" x14ac:dyDescent="0.25">
      <c r="A407" s="46">
        <v>402</v>
      </c>
      <c r="C407" s="99">
        <v>3.0835329159411007E-3</v>
      </c>
      <c r="D407" s="99">
        <v>7.7750579740734705E-3</v>
      </c>
      <c r="E407" s="99">
        <v>3.0320139136525476E-5</v>
      </c>
      <c r="F407" s="99">
        <v>0</v>
      </c>
      <c r="G407" s="99">
        <v>0.04</v>
      </c>
      <c r="H407" s="99">
        <v>3.7417663718882443E-2</v>
      </c>
      <c r="I407" s="99">
        <v>2.5496231708073913E-2</v>
      </c>
      <c r="J407" s="99">
        <v>7.1214038276825598E-3</v>
      </c>
      <c r="K407" s="99">
        <v>5.7682820038231775E-3</v>
      </c>
      <c r="L407" s="146">
        <v>92.438280187714923</v>
      </c>
      <c r="M407" s="146">
        <v>120</v>
      </c>
      <c r="N407" s="146">
        <v>548</v>
      </c>
      <c r="O407" s="146">
        <v>9132</v>
      </c>
      <c r="P407" s="146">
        <v>100</v>
      </c>
      <c r="Q407" s="146">
        <v>25</v>
      </c>
      <c r="R407" s="99">
        <v>0.66047419664384721</v>
      </c>
      <c r="S407" s="99">
        <v>0.99584122539669484</v>
      </c>
      <c r="T407" s="99">
        <v>0.99650850241027245</v>
      </c>
      <c r="U407" s="99">
        <v>1.8788190484375551E-3</v>
      </c>
      <c r="W407" s="146">
        <v>4.9377038188009132</v>
      </c>
      <c r="X407" s="147">
        <v>27258.429313082161</v>
      </c>
      <c r="Y407" s="147">
        <v>5.0660686534651873</v>
      </c>
      <c r="Z407" s="147">
        <v>28633.30214301046</v>
      </c>
      <c r="AA407" s="147">
        <v>0.12836483466427406</v>
      </c>
      <c r="AB407" s="147">
        <v>1374.8728299282993</v>
      </c>
      <c r="AD407" s="161">
        <f t="shared" si="36"/>
        <v>269003.79981497268</v>
      </c>
      <c r="AE407" s="161">
        <f t="shared" si="41"/>
        <v>275330.81706490077</v>
      </c>
      <c r="AF407" s="161">
        <f t="shared" si="37"/>
        <v>6327.0172499281443</v>
      </c>
      <c r="AH407" s="163">
        <f t="shared" si="38"/>
        <v>0</v>
      </c>
      <c r="AI407" s="163">
        <f t="shared" si="39"/>
        <v>1</v>
      </c>
      <c r="AJ407" s="163">
        <f t="shared" si="40"/>
        <v>1</v>
      </c>
    </row>
    <row r="408" spans="1:36" x14ac:dyDescent="0.25">
      <c r="A408" s="46">
        <v>403</v>
      </c>
      <c r="C408" s="99">
        <v>4.6637179939672535E-3</v>
      </c>
      <c r="D408" s="99">
        <v>1.1706954238896006E-2</v>
      </c>
      <c r="E408" s="99">
        <v>2.4931885263090869E-4</v>
      </c>
      <c r="F408" s="99">
        <v>0</v>
      </c>
      <c r="G408" s="99">
        <v>0.04</v>
      </c>
      <c r="H408" s="99">
        <v>3.7417663718882443E-2</v>
      </c>
      <c r="I408" s="99">
        <v>2.5496231708073913E-2</v>
      </c>
      <c r="J408" s="99">
        <v>7.1214038276825598E-3</v>
      </c>
      <c r="K408" s="99">
        <v>5.7682820038231775E-3</v>
      </c>
      <c r="L408" s="146">
        <v>92.438280187714923</v>
      </c>
      <c r="M408" s="146">
        <v>120</v>
      </c>
      <c r="N408" s="146">
        <v>548</v>
      </c>
      <c r="O408" s="146">
        <v>9132</v>
      </c>
      <c r="P408" s="146">
        <v>100</v>
      </c>
      <c r="Q408" s="146">
        <v>25</v>
      </c>
      <c r="R408" s="99">
        <v>0.50769939841122391</v>
      </c>
      <c r="S408" s="99">
        <v>0.35324619303364868</v>
      </c>
      <c r="T408" s="99">
        <v>0.41198552149297241</v>
      </c>
      <c r="U408" s="99">
        <v>8.136409056584248E-4</v>
      </c>
      <c r="W408" s="146">
        <v>3.1956908588462678</v>
      </c>
      <c r="X408" s="147">
        <v>25088.687588155382</v>
      </c>
      <c r="Y408" s="147">
        <v>3.3102935722862972</v>
      </c>
      <c r="Z408" s="147">
        <v>26588.713512886854</v>
      </c>
      <c r="AA408" s="147">
        <v>0.11460271344002937</v>
      </c>
      <c r="AB408" s="147">
        <v>1500.0259247314716</v>
      </c>
      <c r="AD408" s="161">
        <f t="shared" si="36"/>
        <v>166652.76394262069</v>
      </c>
      <c r="AE408" s="161">
        <f t="shared" si="41"/>
        <v>172028.90082429099</v>
      </c>
      <c r="AF408" s="161">
        <f t="shared" si="37"/>
        <v>5376.1368816702907</v>
      </c>
      <c r="AH408" s="163">
        <f t="shared" si="38"/>
        <v>0</v>
      </c>
      <c r="AI408" s="163">
        <f t="shared" si="39"/>
        <v>1</v>
      </c>
      <c r="AJ408" s="163">
        <f t="shared" si="40"/>
        <v>1</v>
      </c>
    </row>
    <row r="409" spans="1:36" x14ac:dyDescent="0.25">
      <c r="A409" s="46">
        <v>404</v>
      </c>
      <c r="C409" s="99">
        <v>1.2674840703859277E-3</v>
      </c>
      <c r="D409" s="99">
        <v>1.2290097395671884E-2</v>
      </c>
      <c r="E409" s="99">
        <v>1.0035495898286229E-4</v>
      </c>
      <c r="F409" s="99">
        <v>0</v>
      </c>
      <c r="G409" s="99">
        <v>0.04</v>
      </c>
      <c r="H409" s="99">
        <v>3.7417663718882443E-2</v>
      </c>
      <c r="I409" s="99">
        <v>2.5496231708073913E-2</v>
      </c>
      <c r="J409" s="99">
        <v>7.1214038276825598E-3</v>
      </c>
      <c r="K409" s="99">
        <v>5.7682820038231775E-3</v>
      </c>
      <c r="L409" s="146">
        <v>92.438280187714923</v>
      </c>
      <c r="M409" s="146">
        <v>120</v>
      </c>
      <c r="N409" s="146">
        <v>548</v>
      </c>
      <c r="O409" s="146">
        <v>9132</v>
      </c>
      <c r="P409" s="146">
        <v>100</v>
      </c>
      <c r="Q409" s="146">
        <v>25</v>
      </c>
      <c r="R409" s="99">
        <v>0.7713353256687554</v>
      </c>
      <c r="S409" s="99">
        <v>0.49428508840317115</v>
      </c>
      <c r="T409" s="99">
        <v>6.8970678337563734E-2</v>
      </c>
      <c r="U409" s="99">
        <v>0.93098691809103518</v>
      </c>
      <c r="W409" s="146">
        <v>5.7108794046616342</v>
      </c>
      <c r="X409" s="147">
        <v>29174.666459775603</v>
      </c>
      <c r="Y409" s="147">
        <v>5.7718623528788582</v>
      </c>
      <c r="Z409" s="147">
        <v>30231.224043306294</v>
      </c>
      <c r="AA409" s="147">
        <v>6.0982948217223942E-2</v>
      </c>
      <c r="AB409" s="147">
        <v>1056.5575835306918</v>
      </c>
      <c r="AD409" s="161">
        <f t="shared" si="36"/>
        <v>313478.09781992249</v>
      </c>
      <c r="AE409" s="161">
        <f t="shared" si="41"/>
        <v>316080.51712942519</v>
      </c>
      <c r="AF409" s="161">
        <f t="shared" si="37"/>
        <v>2602.4193095027449</v>
      </c>
      <c r="AH409" s="163">
        <f t="shared" si="38"/>
        <v>0</v>
      </c>
      <c r="AI409" s="163">
        <f t="shared" si="39"/>
        <v>1</v>
      </c>
      <c r="AJ409" s="163">
        <f t="shared" si="40"/>
        <v>1</v>
      </c>
    </row>
    <row r="410" spans="1:36" x14ac:dyDescent="0.25">
      <c r="A410" s="46">
        <v>405</v>
      </c>
      <c r="C410" s="99">
        <v>5.8002366151274076E-3</v>
      </c>
      <c r="D410" s="99">
        <v>1.1297252459107605E-2</v>
      </c>
      <c r="E410" s="99">
        <v>1.2447910468660339E-4</v>
      </c>
      <c r="F410" s="99">
        <v>0</v>
      </c>
      <c r="G410" s="99">
        <v>0.04</v>
      </c>
      <c r="H410" s="99">
        <v>3.7417663718882443E-2</v>
      </c>
      <c r="I410" s="99">
        <v>2.5496231708073913E-2</v>
      </c>
      <c r="J410" s="99">
        <v>7.1214038276825598E-3</v>
      </c>
      <c r="K410" s="99">
        <v>5.7682820038231775E-3</v>
      </c>
      <c r="L410" s="146">
        <v>92.438280187714923</v>
      </c>
      <c r="M410" s="146">
        <v>120</v>
      </c>
      <c r="N410" s="146">
        <v>548</v>
      </c>
      <c r="O410" s="146">
        <v>9132</v>
      </c>
      <c r="P410" s="146">
        <v>100</v>
      </c>
      <c r="Q410" s="146">
        <v>25</v>
      </c>
      <c r="R410" s="99">
        <v>0.67691241468127084</v>
      </c>
      <c r="S410" s="99">
        <v>0.58685175773837772</v>
      </c>
      <c r="T410" s="99">
        <v>0.25146238562560658</v>
      </c>
      <c r="U410" s="99">
        <v>8.7677534680525416E-7</v>
      </c>
      <c r="W410" s="146">
        <v>4.1833494471027253</v>
      </c>
      <c r="X410" s="147">
        <v>24314.973525363832</v>
      </c>
      <c r="Y410" s="147">
        <v>4.3701258242029422</v>
      </c>
      <c r="Z410" s="147">
        <v>25964.525029877001</v>
      </c>
      <c r="AA410" s="147">
        <v>0.18677637710021688</v>
      </c>
      <c r="AB410" s="147">
        <v>1649.5515045131688</v>
      </c>
      <c r="AD410" s="161">
        <f t="shared" si="36"/>
        <v>226685.99330079969</v>
      </c>
      <c r="AE410" s="161">
        <f t="shared" si="41"/>
        <v>236243.02442229955</v>
      </c>
      <c r="AF410" s="161">
        <f t="shared" si="37"/>
        <v>9557.0311214998437</v>
      </c>
      <c r="AH410" s="163">
        <f t="shared" si="38"/>
        <v>0</v>
      </c>
      <c r="AI410" s="163">
        <f t="shared" si="39"/>
        <v>1</v>
      </c>
      <c r="AJ410" s="163">
        <f t="shared" si="40"/>
        <v>1</v>
      </c>
    </row>
    <row r="411" spans="1:36" x14ac:dyDescent="0.25">
      <c r="A411" s="46">
        <v>406</v>
      </c>
      <c r="C411" s="99">
        <v>2.6519728420731914E-3</v>
      </c>
      <c r="D411" s="99">
        <v>1.0144876764181137E-2</v>
      </c>
      <c r="E411" s="99">
        <v>8.7622862933844914E-5</v>
      </c>
      <c r="F411" s="99">
        <v>0</v>
      </c>
      <c r="G411" s="99">
        <v>0.04</v>
      </c>
      <c r="H411" s="99">
        <v>3.7417663718882443E-2</v>
      </c>
      <c r="I411" s="99">
        <v>2.5496231708073913E-2</v>
      </c>
      <c r="J411" s="99">
        <v>7.1214038276825598E-3</v>
      </c>
      <c r="K411" s="99">
        <v>5.7682820038231775E-3</v>
      </c>
      <c r="L411" s="146">
        <v>92.438280187714923</v>
      </c>
      <c r="M411" s="146">
        <v>120</v>
      </c>
      <c r="N411" s="146">
        <v>548</v>
      </c>
      <c r="O411" s="146">
        <v>9132</v>
      </c>
      <c r="P411" s="146">
        <v>100</v>
      </c>
      <c r="Q411" s="146">
        <v>25</v>
      </c>
      <c r="R411" s="99">
        <v>0.71285015005391439</v>
      </c>
      <c r="S411" s="99">
        <v>0.9468050295150604</v>
      </c>
      <c r="T411" s="99">
        <v>0.42394551258601243</v>
      </c>
      <c r="U411" s="99">
        <v>4.4263711010107074E-4</v>
      </c>
      <c r="W411" s="146">
        <v>5.2967422742369541</v>
      </c>
      <c r="X411" s="147">
        <v>27576.441611420803</v>
      </c>
      <c r="Y411" s="147">
        <v>5.4139371820733464</v>
      </c>
      <c r="Z411" s="147">
        <v>28870.065984725239</v>
      </c>
      <c r="AA411" s="147">
        <v>0.1171949078363923</v>
      </c>
      <c r="AB411" s="147">
        <v>1293.6243733044357</v>
      </c>
      <c r="AD411" s="161">
        <f t="shared" si="36"/>
        <v>290228.09484279639</v>
      </c>
      <c r="AE411" s="161">
        <f t="shared" si="41"/>
        <v>295966.16493967554</v>
      </c>
      <c r="AF411" s="161">
        <f t="shared" si="37"/>
        <v>5738.0700968791025</v>
      </c>
      <c r="AH411" s="163">
        <f t="shared" si="38"/>
        <v>0</v>
      </c>
      <c r="AI411" s="163">
        <f t="shared" si="39"/>
        <v>1</v>
      </c>
      <c r="AJ411" s="163">
        <f t="shared" si="40"/>
        <v>1</v>
      </c>
    </row>
    <row r="412" spans="1:36" x14ac:dyDescent="0.25">
      <c r="A412" s="46">
        <v>407</v>
      </c>
      <c r="C412" s="99">
        <v>1.2628599469202491E-3</v>
      </c>
      <c r="D412" s="99">
        <v>1.2558627741684147E-2</v>
      </c>
      <c r="E412" s="99">
        <v>8.8252643885677884E-5</v>
      </c>
      <c r="F412" s="99">
        <v>0</v>
      </c>
      <c r="G412" s="99">
        <v>0.04</v>
      </c>
      <c r="H412" s="99">
        <v>3.7417663718882443E-2</v>
      </c>
      <c r="I412" s="99">
        <v>2.5496231708073913E-2</v>
      </c>
      <c r="J412" s="99">
        <v>7.1214038276825598E-3</v>
      </c>
      <c r="K412" s="99">
        <v>5.7682820038231775E-3</v>
      </c>
      <c r="L412" s="146">
        <v>92.438280187714923</v>
      </c>
      <c r="M412" s="146">
        <v>120</v>
      </c>
      <c r="N412" s="146">
        <v>548</v>
      </c>
      <c r="O412" s="146">
        <v>9132</v>
      </c>
      <c r="P412" s="146">
        <v>100</v>
      </c>
      <c r="Q412" s="146">
        <v>25</v>
      </c>
      <c r="R412" s="99">
        <v>0.91242130538994681</v>
      </c>
      <c r="S412" s="99">
        <v>8.4320603445492259E-3</v>
      </c>
      <c r="T412" s="99">
        <v>6.4595092355837921E-2</v>
      </c>
      <c r="U412" s="99">
        <v>0.21061087441342319</v>
      </c>
      <c r="W412" s="146">
        <v>6.3140734864863317</v>
      </c>
      <c r="X412" s="147">
        <v>29210.605502069255</v>
      </c>
      <c r="Y412" s="147">
        <v>6.3830093026625221</v>
      </c>
      <c r="Z412" s="147">
        <v>30269.895058306567</v>
      </c>
      <c r="AA412" s="147">
        <v>6.8935816176190379E-2</v>
      </c>
      <c r="AB412" s="147">
        <v>1059.2895562373124</v>
      </c>
      <c r="AD412" s="161">
        <f t="shared" si="36"/>
        <v>349633.80368711066</v>
      </c>
      <c r="AE412" s="161">
        <f t="shared" si="41"/>
        <v>352710.66310144478</v>
      </c>
      <c r="AF412" s="161">
        <f t="shared" si="37"/>
        <v>3076.8594143341106</v>
      </c>
      <c r="AH412" s="163">
        <f t="shared" si="38"/>
        <v>0</v>
      </c>
      <c r="AI412" s="163">
        <f t="shared" si="39"/>
        <v>1</v>
      </c>
      <c r="AJ412" s="163">
        <f t="shared" si="40"/>
        <v>1</v>
      </c>
    </row>
    <row r="413" spans="1:36" x14ac:dyDescent="0.25">
      <c r="A413" s="46">
        <v>408</v>
      </c>
      <c r="C413" s="99">
        <v>3.7449709756416372E-3</v>
      </c>
      <c r="D413" s="99">
        <v>8.6361584625560088E-3</v>
      </c>
      <c r="E413" s="99">
        <v>1.7185082456894207E-4</v>
      </c>
      <c r="F413" s="99">
        <v>0</v>
      </c>
      <c r="G413" s="99">
        <v>0.04</v>
      </c>
      <c r="H413" s="99">
        <v>3.7417663718882443E-2</v>
      </c>
      <c r="I413" s="99">
        <v>2.5496231708073913E-2</v>
      </c>
      <c r="J413" s="99">
        <v>7.1214038276825598E-3</v>
      </c>
      <c r="K413" s="99">
        <v>5.7682820038231775E-3</v>
      </c>
      <c r="L413" s="146">
        <v>92.438280187714923</v>
      </c>
      <c r="M413" s="146">
        <v>120</v>
      </c>
      <c r="N413" s="146">
        <v>548</v>
      </c>
      <c r="O413" s="146">
        <v>9132</v>
      </c>
      <c r="P413" s="146">
        <v>100</v>
      </c>
      <c r="Q413" s="146">
        <v>25</v>
      </c>
      <c r="R413" s="99">
        <v>0.76560567164374682</v>
      </c>
      <c r="S413" s="99">
        <v>0.25839691451643026</v>
      </c>
      <c r="T413" s="99">
        <v>0.72125019878790209</v>
      </c>
      <c r="U413" s="99">
        <v>4.9638123248587449E-2</v>
      </c>
      <c r="W413" s="146">
        <v>4.8742599359708736</v>
      </c>
      <c r="X413" s="147">
        <v>26202.597950040319</v>
      </c>
      <c r="Y413" s="147">
        <v>5.0205624027272657</v>
      </c>
      <c r="Z413" s="147">
        <v>27620.786796795153</v>
      </c>
      <c r="AA413" s="147">
        <v>0.14630246675639214</v>
      </c>
      <c r="AB413" s="147">
        <v>1418.1888467548342</v>
      </c>
      <c r="AD413" s="161">
        <f t="shared" si="36"/>
        <v>266252.99820821208</v>
      </c>
      <c r="AE413" s="161">
        <f t="shared" si="41"/>
        <v>273612.9573668408</v>
      </c>
      <c r="AF413" s="161">
        <f t="shared" si="37"/>
        <v>7359.9591586286933</v>
      </c>
      <c r="AH413" s="163">
        <f t="shared" si="38"/>
        <v>0</v>
      </c>
      <c r="AI413" s="163">
        <f t="shared" si="39"/>
        <v>1</v>
      </c>
      <c r="AJ413" s="163">
        <f t="shared" si="40"/>
        <v>1</v>
      </c>
    </row>
    <row r="414" spans="1:36" x14ac:dyDescent="0.25">
      <c r="A414" s="46">
        <v>409</v>
      </c>
      <c r="C414" s="99">
        <v>3.389040045851166E-3</v>
      </c>
      <c r="D414" s="99">
        <v>1.1036622463899803E-2</v>
      </c>
      <c r="E414" s="99">
        <v>1.0456232956421688E-6</v>
      </c>
      <c r="F414" s="99">
        <v>0</v>
      </c>
      <c r="G414" s="99">
        <v>0.04</v>
      </c>
      <c r="H414" s="99">
        <v>3.7417663718882443E-2</v>
      </c>
      <c r="I414" s="99">
        <v>2.5496231708073913E-2</v>
      </c>
      <c r="J414" s="99">
        <v>7.1214038276825598E-3</v>
      </c>
      <c r="K414" s="99">
        <v>5.7682820038231775E-3</v>
      </c>
      <c r="L414" s="146">
        <v>92.438280187714923</v>
      </c>
      <c r="M414" s="146">
        <v>120</v>
      </c>
      <c r="N414" s="146">
        <v>548</v>
      </c>
      <c r="O414" s="146">
        <v>9132</v>
      </c>
      <c r="P414" s="146">
        <v>100</v>
      </c>
      <c r="Q414" s="146">
        <v>25</v>
      </c>
      <c r="R414" s="99">
        <v>0.28841158780534482</v>
      </c>
      <c r="S414" s="99">
        <v>0.14765351873491617</v>
      </c>
      <c r="T414" s="99">
        <v>0.98755065840354117</v>
      </c>
      <c r="U414" s="99">
        <v>0.74502131347580436</v>
      </c>
      <c r="W414" s="146">
        <v>1.9539006002628905</v>
      </c>
      <c r="X414" s="147">
        <v>26971.403142761461</v>
      </c>
      <c r="Y414" s="147">
        <v>2.0102249262943239</v>
      </c>
      <c r="Z414" s="147">
        <v>28395.804129397176</v>
      </c>
      <c r="AA414" s="147">
        <v>5.6324326031433447E-2</v>
      </c>
      <c r="AB414" s="147">
        <v>1424.4009866357155</v>
      </c>
      <c r="AD414" s="161">
        <f t="shared" si="36"/>
        <v>90262.632873011957</v>
      </c>
      <c r="AE414" s="161">
        <f t="shared" si="41"/>
        <v>92217.691448262252</v>
      </c>
      <c r="AF414" s="161">
        <f t="shared" si="37"/>
        <v>1955.0585752502911</v>
      </c>
      <c r="AH414" s="163">
        <f t="shared" si="38"/>
        <v>0</v>
      </c>
      <c r="AI414" s="163">
        <f t="shared" si="39"/>
        <v>1</v>
      </c>
      <c r="AJ414" s="163">
        <f t="shared" si="40"/>
        <v>1</v>
      </c>
    </row>
    <row r="415" spans="1:36" x14ac:dyDescent="0.25">
      <c r="A415" s="46">
        <v>410</v>
      </c>
      <c r="C415" s="99">
        <v>2.9434731701566408E-3</v>
      </c>
      <c r="D415" s="99">
        <v>1.1399313174990943E-2</v>
      </c>
      <c r="E415" s="99">
        <v>3.0447773636881816E-5</v>
      </c>
      <c r="F415" s="99">
        <v>0</v>
      </c>
      <c r="G415" s="99">
        <v>0.04</v>
      </c>
      <c r="H415" s="99">
        <v>3.7417663718882443E-2</v>
      </c>
      <c r="I415" s="99">
        <v>2.5496231708073913E-2</v>
      </c>
      <c r="J415" s="99">
        <v>7.1214038276825598E-3</v>
      </c>
      <c r="K415" s="99">
        <v>5.7682820038231775E-3</v>
      </c>
      <c r="L415" s="146">
        <v>92.438280187714923</v>
      </c>
      <c r="M415" s="146">
        <v>120</v>
      </c>
      <c r="N415" s="146">
        <v>548</v>
      </c>
      <c r="O415" s="146">
        <v>9132</v>
      </c>
      <c r="P415" s="146">
        <v>100</v>
      </c>
      <c r="Q415" s="146">
        <v>25</v>
      </c>
      <c r="R415" s="99">
        <v>0.60281439430298212</v>
      </c>
      <c r="S415" s="99">
        <v>0.31420680818946939</v>
      </c>
      <c r="T415" s="99">
        <v>5.400792072081817E-2</v>
      </c>
      <c r="U415" s="99">
        <v>0.10873793027076961</v>
      </c>
      <c r="W415" s="146">
        <v>4.0995630397059788</v>
      </c>
      <c r="X415" s="147">
        <v>27383.006657594291</v>
      </c>
      <c r="Y415" s="147">
        <v>4.202598967054767</v>
      </c>
      <c r="Z415" s="147">
        <v>28736.605784224412</v>
      </c>
      <c r="AA415" s="147">
        <v>0.10303592734878819</v>
      </c>
      <c r="AB415" s="147">
        <v>1353.5991266301207</v>
      </c>
      <c r="AD415" s="161">
        <f t="shared" si="36"/>
        <v>218590.77572476445</v>
      </c>
      <c r="AE415" s="161">
        <f t="shared" si="41"/>
        <v>223419.33223906162</v>
      </c>
      <c r="AF415" s="161">
        <f t="shared" si="37"/>
        <v>4828.5565142971709</v>
      </c>
      <c r="AH415" s="163">
        <f t="shared" si="38"/>
        <v>0</v>
      </c>
      <c r="AI415" s="163">
        <f t="shared" si="39"/>
        <v>1</v>
      </c>
      <c r="AJ415" s="163">
        <f t="shared" si="40"/>
        <v>1</v>
      </c>
    </row>
    <row r="416" spans="1:36" x14ac:dyDescent="0.25">
      <c r="A416" s="46">
        <v>411</v>
      </c>
      <c r="C416" s="99">
        <v>1.0998639399788486E-3</v>
      </c>
      <c r="D416" s="99">
        <v>1.3148302021143254E-2</v>
      </c>
      <c r="E416" s="99">
        <v>1.3929892917685649E-4</v>
      </c>
      <c r="F416" s="99">
        <v>0</v>
      </c>
      <c r="G416" s="99">
        <v>0.04</v>
      </c>
      <c r="H416" s="99">
        <v>3.7417663718882443E-2</v>
      </c>
      <c r="I416" s="99">
        <v>2.5496231708073913E-2</v>
      </c>
      <c r="J416" s="99">
        <v>7.1214038276825598E-3</v>
      </c>
      <c r="K416" s="99">
        <v>5.7682820038231775E-3</v>
      </c>
      <c r="L416" s="146">
        <v>92.438280187714923</v>
      </c>
      <c r="M416" s="146">
        <v>120</v>
      </c>
      <c r="N416" s="146">
        <v>548</v>
      </c>
      <c r="O416" s="146">
        <v>9132</v>
      </c>
      <c r="P416" s="146">
        <v>100</v>
      </c>
      <c r="Q416" s="146">
        <v>25</v>
      </c>
      <c r="R416" s="99">
        <v>0.77368037708492132</v>
      </c>
      <c r="S416" s="99">
        <v>0.12607697303413726</v>
      </c>
      <c r="T416" s="99">
        <v>0.40486599487179231</v>
      </c>
      <c r="U416" s="99">
        <v>3.7073065256409428E-4</v>
      </c>
      <c r="W416" s="146">
        <v>5.4599222250535169</v>
      </c>
      <c r="X416" s="147">
        <v>29273.750802170969</v>
      </c>
      <c r="Y416" s="147">
        <v>5.5089608512234332</v>
      </c>
      <c r="Z416" s="147">
        <v>30286.5412444822</v>
      </c>
      <c r="AA416" s="147">
        <v>4.9038626169916277E-2</v>
      </c>
      <c r="AB416" s="147">
        <v>1012.7904423112304</v>
      </c>
      <c r="AD416" s="161">
        <f t="shared" si="36"/>
        <v>298321.58270104008</v>
      </c>
      <c r="AE416" s="161">
        <f t="shared" si="41"/>
        <v>300251.10982892377</v>
      </c>
      <c r="AF416" s="161">
        <f t="shared" si="37"/>
        <v>1929.5271278837463</v>
      </c>
      <c r="AH416" s="163">
        <f t="shared" si="38"/>
        <v>0</v>
      </c>
      <c r="AI416" s="163">
        <f t="shared" si="39"/>
        <v>1</v>
      </c>
      <c r="AJ416" s="163">
        <f t="shared" si="40"/>
        <v>1</v>
      </c>
    </row>
    <row r="417" spans="1:36" x14ac:dyDescent="0.25">
      <c r="A417" s="46">
        <v>412</v>
      </c>
      <c r="C417" s="99">
        <v>1.8255644055114679E-3</v>
      </c>
      <c r="D417" s="99">
        <v>1.2377770031798629E-2</v>
      </c>
      <c r="E417" s="99">
        <v>2.3565576511852264E-8</v>
      </c>
      <c r="F417" s="99">
        <v>0</v>
      </c>
      <c r="G417" s="99">
        <v>0.04</v>
      </c>
      <c r="H417" s="99">
        <v>3.7417663718882443E-2</v>
      </c>
      <c r="I417" s="99">
        <v>2.5496231708073913E-2</v>
      </c>
      <c r="J417" s="99">
        <v>7.1214038276825598E-3</v>
      </c>
      <c r="K417" s="99">
        <v>5.7682820038231775E-3</v>
      </c>
      <c r="L417" s="146">
        <v>92.438280187714923</v>
      </c>
      <c r="M417" s="146">
        <v>120</v>
      </c>
      <c r="N417" s="146">
        <v>548</v>
      </c>
      <c r="O417" s="146">
        <v>9132</v>
      </c>
      <c r="P417" s="146">
        <v>100</v>
      </c>
      <c r="Q417" s="146">
        <v>25</v>
      </c>
      <c r="R417" s="99">
        <v>0.64089607090158585</v>
      </c>
      <c r="S417" s="99">
        <v>0.52386548284458079</v>
      </c>
      <c r="T417" s="99">
        <v>0.98126367168656348</v>
      </c>
      <c r="U417" s="99">
        <v>0.99999850258021805</v>
      </c>
      <c r="W417" s="146">
        <v>4.7726994932588864</v>
      </c>
      <c r="X417" s="147">
        <v>28752.511094262856</v>
      </c>
      <c r="Y417" s="147">
        <v>4.8505457995213082</v>
      </c>
      <c r="Z417" s="147">
        <v>29940.000204787026</v>
      </c>
      <c r="AA417" s="147">
        <v>7.7846306262421727E-2</v>
      </c>
      <c r="AB417" s="147">
        <v>1187.4891105241695</v>
      </c>
      <c r="AD417" s="161">
        <f t="shared" si="36"/>
        <v>257609.45850127036</v>
      </c>
      <c r="AE417" s="161">
        <f t="shared" si="41"/>
        <v>261092.74776649146</v>
      </c>
      <c r="AF417" s="161">
        <f t="shared" si="37"/>
        <v>3483.289265221134</v>
      </c>
      <c r="AH417" s="163">
        <f t="shared" si="38"/>
        <v>0</v>
      </c>
      <c r="AI417" s="163">
        <f t="shared" si="39"/>
        <v>1</v>
      </c>
      <c r="AJ417" s="163">
        <f t="shared" si="40"/>
        <v>1</v>
      </c>
    </row>
    <row r="418" spans="1:36" x14ac:dyDescent="0.25">
      <c r="A418" s="46">
        <v>413</v>
      </c>
      <c r="C418" s="99">
        <v>1.3588522827234946E-3</v>
      </c>
      <c r="D418" s="99">
        <v>1.0227583604165754E-2</v>
      </c>
      <c r="E418" s="99">
        <v>4.7387704827339672E-4</v>
      </c>
      <c r="F418" s="99">
        <v>0</v>
      </c>
      <c r="G418" s="99">
        <v>0.04</v>
      </c>
      <c r="H418" s="99">
        <v>3.7417663718882443E-2</v>
      </c>
      <c r="I418" s="99">
        <v>2.5496231708073913E-2</v>
      </c>
      <c r="J418" s="99">
        <v>7.1214038276825598E-3</v>
      </c>
      <c r="K418" s="99">
        <v>5.7682820038231775E-3</v>
      </c>
      <c r="L418" s="146">
        <v>92.438280187714923</v>
      </c>
      <c r="M418" s="146">
        <v>120</v>
      </c>
      <c r="N418" s="146">
        <v>548</v>
      </c>
      <c r="O418" s="146">
        <v>9132</v>
      </c>
      <c r="P418" s="146">
        <v>100</v>
      </c>
      <c r="Q418" s="146">
        <v>25</v>
      </c>
      <c r="R418" s="99">
        <v>0.64341022464643338</v>
      </c>
      <c r="S418" s="99">
        <v>0.99348980265720022</v>
      </c>
      <c r="T418" s="99">
        <v>8.9382827620320369E-3</v>
      </c>
      <c r="U418" s="99">
        <v>8.4265143937438336E-2</v>
      </c>
      <c r="W418" s="146">
        <v>4.9802983985055622</v>
      </c>
      <c r="X418" s="147">
        <v>28111.119872926061</v>
      </c>
      <c r="Y418" s="147">
        <v>5.0193488989611117</v>
      </c>
      <c r="Z418" s="147">
        <v>29076.143078461158</v>
      </c>
      <c r="AA418" s="147">
        <v>3.9050500455549475E-2</v>
      </c>
      <c r="AB418" s="147">
        <v>965.02320553509708</v>
      </c>
      <c r="AD418" s="161">
        <f t="shared" si="36"/>
        <v>270706.78403740772</v>
      </c>
      <c r="AE418" s="161">
        <f t="shared" si="41"/>
        <v>272084.79085920553</v>
      </c>
      <c r="AF418" s="161">
        <f t="shared" si="37"/>
        <v>1378.0068217978715</v>
      </c>
      <c r="AH418" s="163">
        <f t="shared" si="38"/>
        <v>0</v>
      </c>
      <c r="AI418" s="163">
        <f t="shared" si="39"/>
        <v>1</v>
      </c>
      <c r="AJ418" s="163">
        <f t="shared" si="40"/>
        <v>1</v>
      </c>
    </row>
    <row r="419" spans="1:36" x14ac:dyDescent="0.25">
      <c r="A419" s="46">
        <v>414</v>
      </c>
      <c r="C419" s="99">
        <v>5.3475260345711151E-3</v>
      </c>
      <c r="D419" s="99">
        <v>1.1524554541815907E-2</v>
      </c>
      <c r="E419" s="99">
        <v>2.9430457945876025E-5</v>
      </c>
      <c r="F419" s="99">
        <v>0</v>
      </c>
      <c r="G419" s="99">
        <v>0.04</v>
      </c>
      <c r="H419" s="99">
        <v>3.7417663718882443E-2</v>
      </c>
      <c r="I419" s="99">
        <v>2.5496231708073913E-2</v>
      </c>
      <c r="J419" s="99">
        <v>7.1214038276825598E-3</v>
      </c>
      <c r="K419" s="99">
        <v>5.7682820038231775E-3</v>
      </c>
      <c r="L419" s="146">
        <v>92.438280187714923</v>
      </c>
      <c r="M419" s="146">
        <v>120</v>
      </c>
      <c r="N419" s="146">
        <v>548</v>
      </c>
      <c r="O419" s="146">
        <v>9132</v>
      </c>
      <c r="P419" s="146">
        <v>100</v>
      </c>
      <c r="Q419" s="146">
        <v>25</v>
      </c>
      <c r="R419" s="99">
        <v>0.8634385946139278</v>
      </c>
      <c r="S419" s="99">
        <v>2.5938828704505507E-2</v>
      </c>
      <c r="T419" s="99">
        <v>2.9912746661289898E-4</v>
      </c>
      <c r="U419" s="99">
        <v>0.55658447969857228</v>
      </c>
      <c r="W419" s="146">
        <v>5.032087827155852</v>
      </c>
      <c r="X419" s="147">
        <v>24936.733598122351</v>
      </c>
      <c r="Y419" s="147">
        <v>5.2470219373917377</v>
      </c>
      <c r="Z419" s="147">
        <v>26573.991672055083</v>
      </c>
      <c r="AA419" s="147">
        <v>0.21493411023588571</v>
      </c>
      <c r="AB419" s="147">
        <v>1637.2580739327313</v>
      </c>
      <c r="AD419" s="161">
        <f t="shared" si="36"/>
        <v>276988.53603122872</v>
      </c>
      <c r="AE419" s="161">
        <f t="shared" si="41"/>
        <v>288247.32457144919</v>
      </c>
      <c r="AF419" s="161">
        <f t="shared" si="37"/>
        <v>11258.788540220412</v>
      </c>
      <c r="AH419" s="163">
        <f t="shared" si="38"/>
        <v>0</v>
      </c>
      <c r="AI419" s="163">
        <f t="shared" si="39"/>
        <v>1</v>
      </c>
      <c r="AJ419" s="163">
        <f t="shared" si="40"/>
        <v>1</v>
      </c>
    </row>
    <row r="420" spans="1:36" x14ac:dyDescent="0.25">
      <c r="A420" s="46">
        <v>415</v>
      </c>
      <c r="C420" s="99">
        <v>2.2415065856756788E-3</v>
      </c>
      <c r="D420" s="99">
        <v>1.1702089667588012E-2</v>
      </c>
      <c r="E420" s="99">
        <v>2.2919903180344226E-6</v>
      </c>
      <c r="F420" s="99">
        <v>0</v>
      </c>
      <c r="G420" s="99">
        <v>0.04</v>
      </c>
      <c r="H420" s="99">
        <v>3.7417663718882443E-2</v>
      </c>
      <c r="I420" s="99">
        <v>2.5496231708073913E-2</v>
      </c>
      <c r="J420" s="99">
        <v>7.1214038276825598E-3</v>
      </c>
      <c r="K420" s="99">
        <v>5.7682820038231775E-3</v>
      </c>
      <c r="L420" s="146">
        <v>92.438280187714923</v>
      </c>
      <c r="M420" s="146">
        <v>120</v>
      </c>
      <c r="N420" s="146">
        <v>548</v>
      </c>
      <c r="O420" s="146">
        <v>9132</v>
      </c>
      <c r="P420" s="146">
        <v>100</v>
      </c>
      <c r="Q420" s="146">
        <v>25</v>
      </c>
      <c r="R420" s="99">
        <v>0.55963786728041365</v>
      </c>
      <c r="S420" s="99">
        <v>5.761620152111818E-6</v>
      </c>
      <c r="T420" s="99">
        <v>0.54653231270047686</v>
      </c>
      <c r="U420" s="99">
        <v>1.4529422183356062E-5</v>
      </c>
      <c r="W420" s="146">
        <v>3.7351025967249654</v>
      </c>
      <c r="X420" s="147">
        <v>28255.148577445725</v>
      </c>
      <c r="Y420" s="147">
        <v>3.8095776680324658</v>
      </c>
      <c r="Z420" s="147">
        <v>29511.15575058281</v>
      </c>
      <c r="AA420" s="147">
        <v>7.4475071307500418E-2</v>
      </c>
      <c r="AB420" s="147">
        <v>1256.0071731370845</v>
      </c>
      <c r="AD420" s="161">
        <f t="shared" si="36"/>
        <v>195851.00722605217</v>
      </c>
      <c r="AE420" s="161">
        <f t="shared" si="41"/>
        <v>199063.50433136514</v>
      </c>
      <c r="AF420" s="161">
        <f t="shared" si="37"/>
        <v>3212.4971053129402</v>
      </c>
      <c r="AH420" s="163">
        <f t="shared" si="38"/>
        <v>0</v>
      </c>
      <c r="AI420" s="163">
        <f t="shared" si="39"/>
        <v>1</v>
      </c>
      <c r="AJ420" s="163">
        <f t="shared" si="40"/>
        <v>1</v>
      </c>
    </row>
    <row r="421" spans="1:36" x14ac:dyDescent="0.25">
      <c r="A421" s="46">
        <v>416</v>
      </c>
      <c r="C421" s="99">
        <v>1.577363653506288E-3</v>
      </c>
      <c r="D421" s="99">
        <v>1.3546402081297759E-2</v>
      </c>
      <c r="E421" s="99">
        <v>4.0559122660182402E-7</v>
      </c>
      <c r="F421" s="99">
        <v>0</v>
      </c>
      <c r="G421" s="99">
        <v>0.04</v>
      </c>
      <c r="H421" s="99">
        <v>3.7417663718882443E-2</v>
      </c>
      <c r="I421" s="99">
        <v>2.5496231708073913E-2</v>
      </c>
      <c r="J421" s="99">
        <v>7.1214038276825598E-3</v>
      </c>
      <c r="K421" s="99">
        <v>5.7682820038231775E-3</v>
      </c>
      <c r="L421" s="146">
        <v>92.438280187714923</v>
      </c>
      <c r="M421" s="146">
        <v>120</v>
      </c>
      <c r="N421" s="146">
        <v>548</v>
      </c>
      <c r="O421" s="146">
        <v>9132</v>
      </c>
      <c r="P421" s="146">
        <v>100</v>
      </c>
      <c r="Q421" s="146">
        <v>25</v>
      </c>
      <c r="R421" s="99">
        <v>0.33821690381785396</v>
      </c>
      <c r="S421" s="99">
        <v>0.16739139495974695</v>
      </c>
      <c r="T421" s="99">
        <v>0.61722226818408443</v>
      </c>
      <c r="U421" s="99">
        <v>2.9098343767401121E-2</v>
      </c>
      <c r="W421" s="146">
        <v>2.4583978310788259</v>
      </c>
      <c r="X421" s="147">
        <v>29045.519867002713</v>
      </c>
      <c r="Y421" s="147">
        <v>2.4935409017328802</v>
      </c>
      <c r="Z421" s="147">
        <v>30189.079169336543</v>
      </c>
      <c r="AA421" s="147">
        <v>3.5143070654054309E-2</v>
      </c>
      <c r="AB421" s="147">
        <v>1143.5593023338297</v>
      </c>
      <c r="AD421" s="161">
        <f t="shared" si="36"/>
        <v>118458.34999772684</v>
      </c>
      <c r="AE421" s="161">
        <f t="shared" si="41"/>
        <v>119423.37493463627</v>
      </c>
      <c r="AF421" s="161">
        <f t="shared" si="37"/>
        <v>965.02493690942902</v>
      </c>
      <c r="AH421" s="163">
        <f t="shared" si="38"/>
        <v>0</v>
      </c>
      <c r="AI421" s="163">
        <f t="shared" si="39"/>
        <v>1</v>
      </c>
      <c r="AJ421" s="163">
        <f t="shared" si="40"/>
        <v>1</v>
      </c>
    </row>
    <row r="422" spans="1:36" x14ac:dyDescent="0.25">
      <c r="A422" s="46">
        <v>417</v>
      </c>
      <c r="C422" s="99">
        <v>2.4468430745574477E-3</v>
      </c>
      <c r="D422" s="99">
        <v>1.132270653354862E-2</v>
      </c>
      <c r="E422" s="99">
        <v>1.7911424940009191E-4</v>
      </c>
      <c r="F422" s="99">
        <v>0</v>
      </c>
      <c r="G422" s="99">
        <v>0.04</v>
      </c>
      <c r="H422" s="99">
        <v>3.7417663718882443E-2</v>
      </c>
      <c r="I422" s="99">
        <v>2.5496231708073913E-2</v>
      </c>
      <c r="J422" s="99">
        <v>7.1214038276825598E-3</v>
      </c>
      <c r="K422" s="99">
        <v>5.7682820038231775E-3</v>
      </c>
      <c r="L422" s="146">
        <v>92.438280187714923</v>
      </c>
      <c r="M422" s="146">
        <v>120</v>
      </c>
      <c r="N422" s="146">
        <v>548</v>
      </c>
      <c r="O422" s="146">
        <v>9132</v>
      </c>
      <c r="P422" s="146">
        <v>100</v>
      </c>
      <c r="Q422" s="146">
        <v>25</v>
      </c>
      <c r="R422" s="99">
        <v>0.84478453002107845</v>
      </c>
      <c r="S422" s="99">
        <v>0.82542552552233273</v>
      </c>
      <c r="T422" s="99">
        <v>0.99997454823146859</v>
      </c>
      <c r="U422" s="99">
        <v>0.61294905034489311</v>
      </c>
      <c r="W422" s="146">
        <v>6.0842699548222541</v>
      </c>
      <c r="X422" s="147">
        <v>27569.338493963351</v>
      </c>
      <c r="Y422" s="147">
        <v>6.2043041113863335</v>
      </c>
      <c r="Z422" s="147">
        <v>28803.334603405492</v>
      </c>
      <c r="AA422" s="147">
        <v>0.12003415656407945</v>
      </c>
      <c r="AB422" s="147">
        <v>1233.9961094421415</v>
      </c>
      <c r="AD422" s="161">
        <f t="shared" si="36"/>
        <v>337486.8587953719</v>
      </c>
      <c r="AE422" s="161">
        <f t="shared" si="41"/>
        <v>343454.91207977448</v>
      </c>
      <c r="AF422" s="161">
        <f t="shared" si="37"/>
        <v>5968.0532844026256</v>
      </c>
      <c r="AH422" s="163">
        <f t="shared" si="38"/>
        <v>0</v>
      </c>
      <c r="AI422" s="163">
        <f t="shared" si="39"/>
        <v>1</v>
      </c>
      <c r="AJ422" s="163">
        <f t="shared" si="40"/>
        <v>1</v>
      </c>
    </row>
    <row r="423" spans="1:36" x14ac:dyDescent="0.25">
      <c r="A423" s="46">
        <v>418</v>
      </c>
      <c r="C423" s="99">
        <v>1.8036735718048578E-3</v>
      </c>
      <c r="D423" s="99">
        <v>1.4484403157798198E-2</v>
      </c>
      <c r="E423" s="99">
        <v>3.8915039753817382E-4</v>
      </c>
      <c r="F423" s="99">
        <v>0</v>
      </c>
      <c r="G423" s="99">
        <v>0.04</v>
      </c>
      <c r="H423" s="99">
        <v>3.7417663718882443E-2</v>
      </c>
      <c r="I423" s="99">
        <v>2.5496231708073913E-2</v>
      </c>
      <c r="J423" s="99">
        <v>7.1214038276825598E-3</v>
      </c>
      <c r="K423" s="99">
        <v>5.7682820038231775E-3</v>
      </c>
      <c r="L423" s="146">
        <v>92.438280187714923</v>
      </c>
      <c r="M423" s="146">
        <v>120</v>
      </c>
      <c r="N423" s="146">
        <v>548</v>
      </c>
      <c r="O423" s="146">
        <v>9132</v>
      </c>
      <c r="P423" s="146">
        <v>100</v>
      </c>
      <c r="Q423" s="146">
        <v>25</v>
      </c>
      <c r="R423" s="99">
        <v>0.62294984254353902</v>
      </c>
      <c r="S423" s="99">
        <v>0.24269313152185107</v>
      </c>
      <c r="T423" s="99">
        <v>0.47159351741119038</v>
      </c>
      <c r="U423" s="99">
        <v>1.1569376921837145E-5</v>
      </c>
      <c r="W423" s="146">
        <v>4.2485811592027414</v>
      </c>
      <c r="X423" s="147">
        <v>27760.037403154794</v>
      </c>
      <c r="Y423" s="147">
        <v>4.302412610901249</v>
      </c>
      <c r="Z423" s="147">
        <v>28826.643707707524</v>
      </c>
      <c r="AA423" s="147">
        <v>5.3831451698507671E-2</v>
      </c>
      <c r="AB423" s="147">
        <v>1066.6063045527299</v>
      </c>
      <c r="AD423" s="161">
        <f t="shared" si="36"/>
        <v>227154.83214900969</v>
      </c>
      <c r="AE423" s="161">
        <f t="shared" si="41"/>
        <v>229318.11294636742</v>
      </c>
      <c r="AF423" s="161">
        <f t="shared" si="37"/>
        <v>2163.2807973577305</v>
      </c>
      <c r="AH423" s="163">
        <f t="shared" si="38"/>
        <v>0</v>
      </c>
      <c r="AI423" s="163">
        <f t="shared" si="39"/>
        <v>1</v>
      </c>
      <c r="AJ423" s="163">
        <f t="shared" si="40"/>
        <v>1</v>
      </c>
    </row>
    <row r="424" spans="1:36" x14ac:dyDescent="0.25">
      <c r="A424" s="46">
        <v>419</v>
      </c>
      <c r="C424" s="99">
        <v>4.8272981234204204E-3</v>
      </c>
      <c r="D424" s="99">
        <v>1.4554795675037924E-2</v>
      </c>
      <c r="E424" s="99">
        <v>5.9731453258043113E-5</v>
      </c>
      <c r="F424" s="99">
        <v>0</v>
      </c>
      <c r="G424" s="99">
        <v>0.04</v>
      </c>
      <c r="H424" s="99">
        <v>3.7417663718882443E-2</v>
      </c>
      <c r="I424" s="99">
        <v>2.5496231708073913E-2</v>
      </c>
      <c r="J424" s="99">
        <v>7.1214038276825598E-3</v>
      </c>
      <c r="K424" s="99">
        <v>5.7682820038231775E-3</v>
      </c>
      <c r="L424" s="146">
        <v>92.438280187714923</v>
      </c>
      <c r="M424" s="146">
        <v>120</v>
      </c>
      <c r="N424" s="146">
        <v>548</v>
      </c>
      <c r="O424" s="146">
        <v>9132</v>
      </c>
      <c r="P424" s="146">
        <v>100</v>
      </c>
      <c r="Q424" s="146">
        <v>25</v>
      </c>
      <c r="R424" s="99">
        <v>0.57431078238333277</v>
      </c>
      <c r="S424" s="99">
        <v>0.941690853498657</v>
      </c>
      <c r="T424" s="99">
        <v>0.97857698875007681</v>
      </c>
      <c r="U424" s="99">
        <v>0.99570706108052831</v>
      </c>
      <c r="W424" s="146">
        <v>4.0268768678960951</v>
      </c>
      <c r="X424" s="147">
        <v>25338.60537623438</v>
      </c>
      <c r="Y424" s="147">
        <v>4.1817146208593723</v>
      </c>
      <c r="Z424" s="147">
        <v>26912.826268312227</v>
      </c>
      <c r="AA424" s="147">
        <v>0.15483775296327718</v>
      </c>
      <c r="AB424" s="147">
        <v>1574.2208920778467</v>
      </c>
      <c r="AD424" s="161">
        <f t="shared" si="36"/>
        <v>216274.00669753132</v>
      </c>
      <c r="AE424" s="161">
        <f t="shared" si="41"/>
        <v>223990.05098325011</v>
      </c>
      <c r="AF424" s="161">
        <f t="shared" si="37"/>
        <v>7716.0442857187845</v>
      </c>
      <c r="AH424" s="163">
        <f t="shared" si="38"/>
        <v>0</v>
      </c>
      <c r="AI424" s="163">
        <f t="shared" si="39"/>
        <v>1</v>
      </c>
      <c r="AJ424" s="163">
        <f t="shared" si="40"/>
        <v>1</v>
      </c>
    </row>
    <row r="425" spans="1:36" x14ac:dyDescent="0.25">
      <c r="A425" s="46">
        <v>420</v>
      </c>
      <c r="C425" s="99">
        <v>2.1044711720794164E-3</v>
      </c>
      <c r="D425" s="99">
        <v>1.0975137890143614E-2</v>
      </c>
      <c r="E425" s="99">
        <v>2.6494795673336989E-5</v>
      </c>
      <c r="F425" s="99">
        <v>0</v>
      </c>
      <c r="G425" s="99">
        <v>0.04</v>
      </c>
      <c r="H425" s="99">
        <v>3.7417663718882443E-2</v>
      </c>
      <c r="I425" s="99">
        <v>2.5496231708073913E-2</v>
      </c>
      <c r="J425" s="99">
        <v>7.1214038276825598E-3</v>
      </c>
      <c r="K425" s="99">
        <v>5.7682820038231775E-3</v>
      </c>
      <c r="L425" s="146">
        <v>92.438280187714923</v>
      </c>
      <c r="M425" s="146">
        <v>120</v>
      </c>
      <c r="N425" s="146">
        <v>548</v>
      </c>
      <c r="O425" s="146">
        <v>9132</v>
      </c>
      <c r="P425" s="146">
        <v>100</v>
      </c>
      <c r="Q425" s="146">
        <v>25</v>
      </c>
      <c r="R425" s="99">
        <v>0.90166572537892453</v>
      </c>
      <c r="S425" s="99">
        <v>0.85698556979807661</v>
      </c>
      <c r="T425" s="99">
        <v>4.3046931381343939E-2</v>
      </c>
      <c r="U425" s="99">
        <v>2.9254393162059843E-6</v>
      </c>
      <c r="W425" s="146">
        <v>6.6535765903698687</v>
      </c>
      <c r="X425" s="147">
        <v>28360.180737941522</v>
      </c>
      <c r="Y425" s="147">
        <v>6.775665071951205</v>
      </c>
      <c r="Z425" s="147">
        <v>29586.660637924448</v>
      </c>
      <c r="AA425" s="147">
        <v>0.12208848158133634</v>
      </c>
      <c r="AB425" s="147">
        <v>1226.4798999829254</v>
      </c>
      <c r="AD425" s="161">
        <f t="shared" si="36"/>
        <v>370854.4146842506</v>
      </c>
      <c r="AE425" s="161">
        <f t="shared" si="41"/>
        <v>376953.24367914785</v>
      </c>
      <c r="AF425" s="161">
        <f t="shared" si="37"/>
        <v>6098.8289948972551</v>
      </c>
      <c r="AH425" s="163">
        <f t="shared" si="38"/>
        <v>0</v>
      </c>
      <c r="AI425" s="163">
        <f t="shared" si="39"/>
        <v>1</v>
      </c>
      <c r="AJ425" s="163">
        <f t="shared" si="40"/>
        <v>1</v>
      </c>
    </row>
    <row r="426" spans="1:36" x14ac:dyDescent="0.25">
      <c r="A426" s="46">
        <v>421</v>
      </c>
      <c r="C426" s="99">
        <v>7.0697822230703165E-4</v>
      </c>
      <c r="D426" s="99">
        <v>1.0090929850635552E-2</v>
      </c>
      <c r="E426" s="99">
        <v>1.3122782295438284E-4</v>
      </c>
      <c r="F426" s="99">
        <v>0</v>
      </c>
      <c r="G426" s="99">
        <v>0.04</v>
      </c>
      <c r="H426" s="99">
        <v>3.7417663718882443E-2</v>
      </c>
      <c r="I426" s="99">
        <v>2.5496231708073913E-2</v>
      </c>
      <c r="J426" s="99">
        <v>7.1214038276825598E-3</v>
      </c>
      <c r="K426" s="99">
        <v>5.7682820038231775E-3</v>
      </c>
      <c r="L426" s="146">
        <v>92.438280187714923</v>
      </c>
      <c r="M426" s="146">
        <v>120</v>
      </c>
      <c r="N426" s="146">
        <v>548</v>
      </c>
      <c r="O426" s="146">
        <v>9132</v>
      </c>
      <c r="P426" s="146">
        <v>100</v>
      </c>
      <c r="Q426" s="146">
        <v>25</v>
      </c>
      <c r="R426" s="99">
        <v>0.77697470490946741</v>
      </c>
      <c r="S426" s="99">
        <v>0.69008093550490868</v>
      </c>
      <c r="T426" s="99">
        <v>0.14518164044132631</v>
      </c>
      <c r="U426" s="99">
        <v>2.4256812926888307E-5</v>
      </c>
      <c r="W426" s="146">
        <v>6.02913928751002</v>
      </c>
      <c r="X426" s="147">
        <v>29830.623925960099</v>
      </c>
      <c r="Y426" s="147">
        <v>6.0616314832253364</v>
      </c>
      <c r="Z426" s="147">
        <v>30768.473050563327</v>
      </c>
      <c r="AA426" s="147">
        <v>3.2492195715316363E-2</v>
      </c>
      <c r="AB426" s="147">
        <v>937.84912460322812</v>
      </c>
      <c r="AD426" s="161">
        <f t="shared" si="36"/>
        <v>331917.73332464113</v>
      </c>
      <c r="AE426" s="161">
        <f t="shared" si="41"/>
        <v>332929.41594295687</v>
      </c>
      <c r="AF426" s="161">
        <f t="shared" si="37"/>
        <v>1011.6826183157536</v>
      </c>
      <c r="AH426" s="163">
        <f t="shared" si="38"/>
        <v>0</v>
      </c>
      <c r="AI426" s="163">
        <f t="shared" si="39"/>
        <v>1</v>
      </c>
      <c r="AJ426" s="163">
        <f t="shared" si="40"/>
        <v>1</v>
      </c>
    </row>
    <row r="427" spans="1:36" x14ac:dyDescent="0.25">
      <c r="A427" s="46">
        <v>422</v>
      </c>
      <c r="C427" s="99">
        <v>3.9719197223955227E-3</v>
      </c>
      <c r="D427" s="99">
        <v>1.1307911439497005E-2</v>
      </c>
      <c r="E427" s="99">
        <v>6.1233406231198106E-4</v>
      </c>
      <c r="F427" s="99">
        <v>0</v>
      </c>
      <c r="G427" s="99">
        <v>0.04</v>
      </c>
      <c r="H427" s="99">
        <v>3.7417663718882443E-2</v>
      </c>
      <c r="I427" s="99">
        <v>2.5496231708073913E-2</v>
      </c>
      <c r="J427" s="99">
        <v>7.1214038276825598E-3</v>
      </c>
      <c r="K427" s="99">
        <v>5.7682820038231775E-3</v>
      </c>
      <c r="L427" s="146">
        <v>92.438280187714923</v>
      </c>
      <c r="M427" s="146">
        <v>120</v>
      </c>
      <c r="N427" s="146">
        <v>548</v>
      </c>
      <c r="O427" s="146">
        <v>9132</v>
      </c>
      <c r="P427" s="146">
        <v>100</v>
      </c>
      <c r="Q427" s="146">
        <v>25</v>
      </c>
      <c r="R427" s="99">
        <v>0.79600758587709119</v>
      </c>
      <c r="S427" s="99">
        <v>0.43359067782433153</v>
      </c>
      <c r="T427" s="99">
        <v>0.86199028050840165</v>
      </c>
      <c r="U427" s="99">
        <v>0.71852691940305524</v>
      </c>
      <c r="W427" s="146">
        <v>4.9208928408373422</v>
      </c>
      <c r="X427" s="147">
        <v>24961.119991846688</v>
      </c>
      <c r="Y427" s="147">
        <v>5.0572497629265154</v>
      </c>
      <c r="Z427" s="147">
        <v>26277.056926051253</v>
      </c>
      <c r="AA427" s="147">
        <v>0.13635692208917316</v>
      </c>
      <c r="AB427" s="147">
        <v>1315.9369342045647</v>
      </c>
      <c r="AD427" s="161">
        <f t="shared" si="36"/>
        <v>270292.45045839384</v>
      </c>
      <c r="AE427" s="161">
        <f t="shared" si="41"/>
        <v>277157.92884953966</v>
      </c>
      <c r="AF427" s="161">
        <f t="shared" si="37"/>
        <v>6865.4783911458253</v>
      </c>
      <c r="AH427" s="163">
        <f t="shared" si="38"/>
        <v>0</v>
      </c>
      <c r="AI427" s="163">
        <f t="shared" si="39"/>
        <v>1</v>
      </c>
      <c r="AJ427" s="163">
        <f t="shared" si="40"/>
        <v>1</v>
      </c>
    </row>
    <row r="428" spans="1:36" x14ac:dyDescent="0.25">
      <c r="A428" s="46">
        <v>423</v>
      </c>
      <c r="C428" s="99">
        <v>2.2958647719321101E-3</v>
      </c>
      <c r="D428" s="99">
        <v>1.3835032579696316E-2</v>
      </c>
      <c r="E428" s="99">
        <v>1.2048164646449866E-4</v>
      </c>
      <c r="F428" s="99">
        <v>0</v>
      </c>
      <c r="G428" s="99">
        <v>0.04</v>
      </c>
      <c r="H428" s="99">
        <v>3.7417663718882443E-2</v>
      </c>
      <c r="I428" s="99">
        <v>2.5496231708073913E-2</v>
      </c>
      <c r="J428" s="99">
        <v>7.1214038276825598E-3</v>
      </c>
      <c r="K428" s="99">
        <v>5.7682820038231775E-3</v>
      </c>
      <c r="L428" s="146">
        <v>92.438280187714923</v>
      </c>
      <c r="M428" s="146">
        <v>120</v>
      </c>
      <c r="N428" s="146">
        <v>548</v>
      </c>
      <c r="O428" s="146">
        <v>9132</v>
      </c>
      <c r="P428" s="146">
        <v>100</v>
      </c>
      <c r="Q428" s="146">
        <v>25</v>
      </c>
      <c r="R428" s="99">
        <v>0.75448991356648765</v>
      </c>
      <c r="S428" s="99">
        <v>0.9997496383402743</v>
      </c>
      <c r="T428" s="99">
        <v>0.26354401729984095</v>
      </c>
      <c r="U428" s="99">
        <v>2.3265808306306703E-5</v>
      </c>
      <c r="W428" s="146">
        <v>5.6673027622038488</v>
      </c>
      <c r="X428" s="147">
        <v>27869.070456419428</v>
      </c>
      <c r="Y428" s="147">
        <v>5.7747393508456799</v>
      </c>
      <c r="Z428" s="147">
        <v>29096.426069430272</v>
      </c>
      <c r="AA428" s="147">
        <v>0.10743658864183114</v>
      </c>
      <c r="AB428" s="147">
        <v>1227.3556130108445</v>
      </c>
      <c r="AD428" s="161">
        <f t="shared" si="36"/>
        <v>312169.0952758115</v>
      </c>
      <c r="AE428" s="161">
        <f t="shared" si="41"/>
        <v>317387.93498131057</v>
      </c>
      <c r="AF428" s="161">
        <f t="shared" si="37"/>
        <v>5218.8397054990237</v>
      </c>
      <c r="AH428" s="163">
        <f t="shared" si="38"/>
        <v>0</v>
      </c>
      <c r="AI428" s="163">
        <f t="shared" si="39"/>
        <v>1</v>
      </c>
      <c r="AJ428" s="163">
        <f t="shared" si="40"/>
        <v>1</v>
      </c>
    </row>
    <row r="429" spans="1:36" x14ac:dyDescent="0.25">
      <c r="A429" s="46">
        <v>424</v>
      </c>
      <c r="C429" s="99">
        <v>2.0619153263007968E-3</v>
      </c>
      <c r="D429" s="99">
        <v>1.5366965755806761E-2</v>
      </c>
      <c r="E429" s="99">
        <v>1.0826128638485866E-4</v>
      </c>
      <c r="F429" s="99">
        <v>0</v>
      </c>
      <c r="G429" s="99">
        <v>0.04</v>
      </c>
      <c r="H429" s="99">
        <v>3.7417663718882443E-2</v>
      </c>
      <c r="I429" s="99">
        <v>2.5496231708073913E-2</v>
      </c>
      <c r="J429" s="99">
        <v>7.1214038276825598E-3</v>
      </c>
      <c r="K429" s="99">
        <v>5.7682820038231775E-3</v>
      </c>
      <c r="L429" s="146">
        <v>92.438280187714923</v>
      </c>
      <c r="M429" s="146">
        <v>120</v>
      </c>
      <c r="N429" s="146">
        <v>548</v>
      </c>
      <c r="O429" s="146">
        <v>9132</v>
      </c>
      <c r="P429" s="146">
        <v>100</v>
      </c>
      <c r="Q429" s="146">
        <v>25</v>
      </c>
      <c r="R429" s="99">
        <v>0.84820589775540234</v>
      </c>
      <c r="S429" s="99">
        <v>0.88222486399232802</v>
      </c>
      <c r="T429" s="99">
        <v>0.63496957264111842</v>
      </c>
      <c r="U429" s="99">
        <v>8.8399018562711484E-2</v>
      </c>
      <c r="W429" s="146">
        <v>6.2772138938291775</v>
      </c>
      <c r="X429" s="147">
        <v>28160.158089875233</v>
      </c>
      <c r="Y429" s="147">
        <v>6.3852898376230653</v>
      </c>
      <c r="Z429" s="147">
        <v>29352.974928375323</v>
      </c>
      <c r="AA429" s="147">
        <v>0.10807594379388785</v>
      </c>
      <c r="AB429" s="147">
        <v>1192.8168385000899</v>
      </c>
      <c r="AD429" s="161">
        <f t="shared" si="36"/>
        <v>348472.6755398754</v>
      </c>
      <c r="AE429" s="161">
        <f t="shared" si="41"/>
        <v>353764.4153290086</v>
      </c>
      <c r="AF429" s="161">
        <f t="shared" si="37"/>
        <v>5291.7397891331811</v>
      </c>
      <c r="AH429" s="163">
        <f t="shared" si="38"/>
        <v>0</v>
      </c>
      <c r="AI429" s="163">
        <f t="shared" si="39"/>
        <v>1</v>
      </c>
      <c r="AJ429" s="163">
        <f t="shared" si="40"/>
        <v>1</v>
      </c>
    </row>
    <row r="430" spans="1:36" x14ac:dyDescent="0.25">
      <c r="A430" s="46">
        <v>425</v>
      </c>
      <c r="C430" s="99">
        <v>1.9251721659103913E-3</v>
      </c>
      <c r="D430" s="99">
        <v>9.9449432700801574E-3</v>
      </c>
      <c r="E430" s="99">
        <v>1.7148922880717992E-5</v>
      </c>
      <c r="F430" s="99">
        <v>0</v>
      </c>
      <c r="G430" s="99">
        <v>0.04</v>
      </c>
      <c r="H430" s="99">
        <v>3.7417663718882443E-2</v>
      </c>
      <c r="I430" s="99">
        <v>2.5496231708073913E-2</v>
      </c>
      <c r="J430" s="99">
        <v>7.1214038276825598E-3</v>
      </c>
      <c r="K430" s="99">
        <v>5.7682820038231775E-3</v>
      </c>
      <c r="L430" s="146">
        <v>92.438280187714923</v>
      </c>
      <c r="M430" s="146">
        <v>120</v>
      </c>
      <c r="N430" s="146">
        <v>548</v>
      </c>
      <c r="O430" s="146">
        <v>9132</v>
      </c>
      <c r="P430" s="146">
        <v>100</v>
      </c>
      <c r="Q430" s="146">
        <v>25</v>
      </c>
      <c r="R430" s="99">
        <v>0.79609247708468656</v>
      </c>
      <c r="S430" s="99">
        <v>0.1140070693952846</v>
      </c>
      <c r="T430" s="99">
        <v>3.1003530219709884E-2</v>
      </c>
      <c r="U430" s="99">
        <v>8.2840871673109425E-8</v>
      </c>
      <c r="W430" s="146">
        <v>5.4578965886570669</v>
      </c>
      <c r="X430" s="147">
        <v>28608.162436353374</v>
      </c>
      <c r="Y430" s="147">
        <v>5.5515750019471266</v>
      </c>
      <c r="Z430" s="147">
        <v>29808.060522837863</v>
      </c>
      <c r="AA430" s="147">
        <v>9.3678413290059659E-2</v>
      </c>
      <c r="AB430" s="147">
        <v>1199.8980864844889</v>
      </c>
      <c r="AD430" s="161">
        <f t="shared" si="36"/>
        <v>298865.63288307062</v>
      </c>
      <c r="AE430" s="161">
        <f t="shared" si="41"/>
        <v>303286.43959398975</v>
      </c>
      <c r="AF430" s="161">
        <f t="shared" si="37"/>
        <v>4420.8067109190906</v>
      </c>
      <c r="AH430" s="163">
        <f t="shared" si="38"/>
        <v>0</v>
      </c>
      <c r="AI430" s="163">
        <f t="shared" si="39"/>
        <v>1</v>
      </c>
      <c r="AJ430" s="163">
        <f t="shared" si="40"/>
        <v>1</v>
      </c>
    </row>
    <row r="431" spans="1:36" x14ac:dyDescent="0.25">
      <c r="A431" s="46">
        <v>426</v>
      </c>
      <c r="C431" s="99">
        <v>1.3536009285273348E-3</v>
      </c>
      <c r="D431" s="99">
        <v>1.1471222624967662E-2</v>
      </c>
      <c r="E431" s="99">
        <v>2.3613834372341295E-5</v>
      </c>
      <c r="F431" s="99">
        <v>0</v>
      </c>
      <c r="G431" s="99">
        <v>0.04</v>
      </c>
      <c r="H431" s="99">
        <v>3.7417663718882443E-2</v>
      </c>
      <c r="I431" s="99">
        <v>2.5496231708073913E-2</v>
      </c>
      <c r="J431" s="99">
        <v>7.1214038276825598E-3</v>
      </c>
      <c r="K431" s="99">
        <v>5.7682820038231775E-3</v>
      </c>
      <c r="L431" s="146">
        <v>92.438280187714923</v>
      </c>
      <c r="M431" s="146">
        <v>120</v>
      </c>
      <c r="N431" s="146">
        <v>548</v>
      </c>
      <c r="O431" s="146">
        <v>9132</v>
      </c>
      <c r="P431" s="146">
        <v>100</v>
      </c>
      <c r="Q431" s="146">
        <v>25</v>
      </c>
      <c r="R431" s="99">
        <v>0.76173173778279879</v>
      </c>
      <c r="S431" s="99">
        <v>0.57764379224950868</v>
      </c>
      <c r="T431" s="99">
        <v>2.296987694785704E-2</v>
      </c>
      <c r="U431" s="99">
        <v>4.3537169794888066E-2</v>
      </c>
      <c r="W431" s="146">
        <v>5.7135947935086344</v>
      </c>
      <c r="X431" s="147">
        <v>29281.056403590072</v>
      </c>
      <c r="Y431" s="147">
        <v>5.7827603495592639</v>
      </c>
      <c r="Z431" s="147">
        <v>30377.341611579228</v>
      </c>
      <c r="AA431" s="147">
        <v>6.9165556050629462E-2</v>
      </c>
      <c r="AB431" s="147">
        <v>1096.2852079891563</v>
      </c>
      <c r="AD431" s="161">
        <f t="shared" si="36"/>
        <v>313534.631206928</v>
      </c>
      <c r="AE431" s="161">
        <f t="shared" si="41"/>
        <v>316588.2793619766</v>
      </c>
      <c r="AF431" s="161">
        <f t="shared" si="37"/>
        <v>3053.6481550486114</v>
      </c>
      <c r="AH431" s="163">
        <f t="shared" si="38"/>
        <v>0</v>
      </c>
      <c r="AI431" s="163">
        <f t="shared" si="39"/>
        <v>1</v>
      </c>
      <c r="AJ431" s="163">
        <f t="shared" si="40"/>
        <v>1</v>
      </c>
    </row>
    <row r="432" spans="1:36" x14ac:dyDescent="0.25">
      <c r="A432" s="46">
        <v>427</v>
      </c>
      <c r="C432" s="99">
        <v>2.1852981427508134E-3</v>
      </c>
      <c r="D432" s="99">
        <v>1.009883309852814E-2</v>
      </c>
      <c r="E432" s="99">
        <v>3.4848550885613339E-4</v>
      </c>
      <c r="F432" s="99">
        <v>0</v>
      </c>
      <c r="G432" s="99">
        <v>0.04</v>
      </c>
      <c r="H432" s="99">
        <v>3.7417663718882443E-2</v>
      </c>
      <c r="I432" s="99">
        <v>2.5496231708073913E-2</v>
      </c>
      <c r="J432" s="99">
        <v>7.1214038276825598E-3</v>
      </c>
      <c r="K432" s="99">
        <v>5.7682820038231775E-3</v>
      </c>
      <c r="L432" s="146">
        <v>92.438280187714923</v>
      </c>
      <c r="M432" s="146">
        <v>120</v>
      </c>
      <c r="N432" s="146">
        <v>548</v>
      </c>
      <c r="O432" s="146">
        <v>9132</v>
      </c>
      <c r="P432" s="146">
        <v>100</v>
      </c>
      <c r="Q432" s="146">
        <v>25</v>
      </c>
      <c r="R432" s="99">
        <v>0.65254324505615113</v>
      </c>
      <c r="S432" s="99">
        <v>0.24707826796809104</v>
      </c>
      <c r="T432" s="99">
        <v>2.7535542954760107E-2</v>
      </c>
      <c r="U432" s="99">
        <v>0.9571587148500551</v>
      </c>
      <c r="W432" s="146">
        <v>4.3995985547008045</v>
      </c>
      <c r="X432" s="147">
        <v>27456.973312352529</v>
      </c>
      <c r="Y432" s="147">
        <v>4.4709509276792625</v>
      </c>
      <c r="Z432" s="147">
        <v>28599.784800611451</v>
      </c>
      <c r="AA432" s="147">
        <v>7.1352372978457979E-2</v>
      </c>
      <c r="AB432" s="147">
        <v>1142.8114882589216</v>
      </c>
      <c r="AD432" s="161">
        <f t="shared" si="36"/>
        <v>236518.93996969573</v>
      </c>
      <c r="AE432" s="161">
        <f t="shared" si="41"/>
        <v>239657.27086014429</v>
      </c>
      <c r="AF432" s="161">
        <f t="shared" si="37"/>
        <v>3138.3308904485575</v>
      </c>
      <c r="AH432" s="163">
        <f t="shared" si="38"/>
        <v>0</v>
      </c>
      <c r="AI432" s="163">
        <f t="shared" si="39"/>
        <v>1</v>
      </c>
      <c r="AJ432" s="163">
        <f t="shared" si="40"/>
        <v>1</v>
      </c>
    </row>
    <row r="433" spans="1:36" x14ac:dyDescent="0.25">
      <c r="A433" s="46">
        <v>428</v>
      </c>
      <c r="C433" s="99">
        <v>7.9563162239013768E-4</v>
      </c>
      <c r="D433" s="99">
        <v>1.1223431340152735E-2</v>
      </c>
      <c r="E433" s="99">
        <v>3.7153372038367447E-5</v>
      </c>
      <c r="F433" s="99">
        <v>0</v>
      </c>
      <c r="G433" s="99">
        <v>0.04</v>
      </c>
      <c r="H433" s="99">
        <v>3.7417663718882443E-2</v>
      </c>
      <c r="I433" s="99">
        <v>2.5496231708073913E-2</v>
      </c>
      <c r="J433" s="99">
        <v>7.1214038276825598E-3</v>
      </c>
      <c r="K433" s="99">
        <v>5.7682820038231775E-3</v>
      </c>
      <c r="L433" s="146">
        <v>92.438280187714923</v>
      </c>
      <c r="M433" s="146">
        <v>120</v>
      </c>
      <c r="N433" s="146">
        <v>548</v>
      </c>
      <c r="O433" s="146">
        <v>9132</v>
      </c>
      <c r="P433" s="146">
        <v>100</v>
      </c>
      <c r="Q433" s="146">
        <v>25</v>
      </c>
      <c r="R433" s="99">
        <v>0.4532456821585335</v>
      </c>
      <c r="S433" s="99">
        <v>3.4085073446425529E-2</v>
      </c>
      <c r="T433" s="99">
        <v>0.78404337258989498</v>
      </c>
      <c r="U433" s="99">
        <v>1.682404552125881E-2</v>
      </c>
      <c r="W433" s="146">
        <v>3.2617269872390744</v>
      </c>
      <c r="X433" s="147">
        <v>29964.063921139055</v>
      </c>
      <c r="Y433" s="147">
        <v>3.2854148852145277</v>
      </c>
      <c r="Z433" s="147">
        <v>30948.083095429571</v>
      </c>
      <c r="AA433" s="147">
        <v>2.3687897975453343E-2</v>
      </c>
      <c r="AB433" s="147">
        <v>984.01917429051537</v>
      </c>
      <c r="AD433" s="161">
        <f t="shared" si="36"/>
        <v>165739.5553132054</v>
      </c>
      <c r="AE433" s="161">
        <f t="shared" si="41"/>
        <v>166176.81001744207</v>
      </c>
      <c r="AF433" s="161">
        <f t="shared" si="37"/>
        <v>437.25470423668526</v>
      </c>
      <c r="AH433" s="163">
        <f t="shared" si="38"/>
        <v>0</v>
      </c>
      <c r="AI433" s="163">
        <f t="shared" si="39"/>
        <v>1</v>
      </c>
      <c r="AJ433" s="163">
        <f t="shared" si="40"/>
        <v>1</v>
      </c>
    </row>
    <row r="434" spans="1:36" x14ac:dyDescent="0.25">
      <c r="A434" s="46">
        <v>429</v>
      </c>
      <c r="C434" s="99">
        <v>3.1987620862137245E-3</v>
      </c>
      <c r="D434" s="99">
        <v>1.3446893321821363E-2</v>
      </c>
      <c r="E434" s="99">
        <v>8.0450703784040734E-5</v>
      </c>
      <c r="F434" s="99">
        <v>0</v>
      </c>
      <c r="G434" s="99">
        <v>0.04</v>
      </c>
      <c r="H434" s="99">
        <v>3.7417663718882443E-2</v>
      </c>
      <c r="I434" s="99">
        <v>2.5496231708073913E-2</v>
      </c>
      <c r="J434" s="99">
        <v>7.1214038276825598E-3</v>
      </c>
      <c r="K434" s="99">
        <v>5.7682820038231775E-3</v>
      </c>
      <c r="L434" s="146">
        <v>92.438280187714923</v>
      </c>
      <c r="M434" s="146">
        <v>120</v>
      </c>
      <c r="N434" s="146">
        <v>548</v>
      </c>
      <c r="O434" s="146">
        <v>9132</v>
      </c>
      <c r="P434" s="146">
        <v>100</v>
      </c>
      <c r="Q434" s="146">
        <v>25</v>
      </c>
      <c r="R434" s="99">
        <v>0.73623886151113505</v>
      </c>
      <c r="S434" s="99">
        <v>0.56340417826913269</v>
      </c>
      <c r="T434" s="99">
        <v>0.81963757790870839</v>
      </c>
      <c r="U434" s="99">
        <v>2.0607694349085551E-4</v>
      </c>
      <c r="W434" s="146">
        <v>5.0560752340370358</v>
      </c>
      <c r="X434" s="147">
        <v>26961.935295685955</v>
      </c>
      <c r="Y434" s="147">
        <v>5.1904849453437683</v>
      </c>
      <c r="Z434" s="147">
        <v>28334.823496692479</v>
      </c>
      <c r="AA434" s="147">
        <v>0.1344097113067324</v>
      </c>
      <c r="AB434" s="147">
        <v>1372.8882010065245</v>
      </c>
      <c r="AD434" s="161">
        <f t="shared" si="36"/>
        <v>276402.57874653622</v>
      </c>
      <c r="AE434" s="161">
        <f t="shared" si="41"/>
        <v>283094.27322393365</v>
      </c>
      <c r="AF434" s="161">
        <f t="shared" si="37"/>
        <v>6691.6944773974201</v>
      </c>
      <c r="AH434" s="163">
        <f t="shared" si="38"/>
        <v>0</v>
      </c>
      <c r="AI434" s="163">
        <f t="shared" si="39"/>
        <v>1</v>
      </c>
      <c r="AJ434" s="163">
        <f t="shared" si="40"/>
        <v>1</v>
      </c>
    </row>
    <row r="435" spans="1:36" x14ac:dyDescent="0.25">
      <c r="A435" s="46">
        <v>430</v>
      </c>
      <c r="C435" s="99">
        <v>2.1127289435652103E-3</v>
      </c>
      <c r="D435" s="99">
        <v>1.2311134414142222E-2</v>
      </c>
      <c r="E435" s="99">
        <v>1.3791590792755493E-4</v>
      </c>
      <c r="F435" s="99">
        <v>0</v>
      </c>
      <c r="G435" s="99">
        <v>0.04</v>
      </c>
      <c r="H435" s="99">
        <v>3.7417663718882443E-2</v>
      </c>
      <c r="I435" s="99">
        <v>2.5496231708073913E-2</v>
      </c>
      <c r="J435" s="99">
        <v>7.1214038276825598E-3</v>
      </c>
      <c r="K435" s="99">
        <v>5.7682820038231775E-3</v>
      </c>
      <c r="L435" s="146">
        <v>92.438280187714923</v>
      </c>
      <c r="M435" s="146">
        <v>120</v>
      </c>
      <c r="N435" s="146">
        <v>548</v>
      </c>
      <c r="O435" s="146">
        <v>9132</v>
      </c>
      <c r="P435" s="146">
        <v>100</v>
      </c>
      <c r="Q435" s="146">
        <v>25</v>
      </c>
      <c r="R435" s="99">
        <v>0.82419651253462656</v>
      </c>
      <c r="S435" s="99">
        <v>2.1879639526087213E-4</v>
      </c>
      <c r="T435" s="99">
        <v>0.28370974643104152</v>
      </c>
      <c r="U435" s="99">
        <v>7.8232312972728092E-4</v>
      </c>
      <c r="W435" s="146">
        <v>5.4483271448672195</v>
      </c>
      <c r="X435" s="147">
        <v>28050.627429944569</v>
      </c>
      <c r="Y435" s="147">
        <v>5.5444413341491003</v>
      </c>
      <c r="Z435" s="147">
        <v>29243.721924698391</v>
      </c>
      <c r="AA435" s="147">
        <v>9.6114189281880869E-2</v>
      </c>
      <c r="AB435" s="147">
        <v>1193.0944947538228</v>
      </c>
      <c r="AD435" s="161">
        <f t="shared" si="36"/>
        <v>298849.0012620886</v>
      </c>
      <c r="AE435" s="161">
        <f t="shared" si="41"/>
        <v>303422.75812424766</v>
      </c>
      <c r="AF435" s="161">
        <f t="shared" si="37"/>
        <v>4573.756862159029</v>
      </c>
      <c r="AH435" s="163">
        <f t="shared" si="38"/>
        <v>0</v>
      </c>
      <c r="AI435" s="163">
        <f t="shared" si="39"/>
        <v>1</v>
      </c>
      <c r="AJ435" s="163">
        <f t="shared" si="40"/>
        <v>1</v>
      </c>
    </row>
    <row r="436" spans="1:36" x14ac:dyDescent="0.25">
      <c r="A436" s="46">
        <v>431</v>
      </c>
      <c r="C436" s="99">
        <v>2.4763383682295803E-3</v>
      </c>
      <c r="D436" s="99">
        <v>1.1172387333627902E-2</v>
      </c>
      <c r="E436" s="99">
        <v>3.8458788733922098E-5</v>
      </c>
      <c r="F436" s="99">
        <v>0</v>
      </c>
      <c r="G436" s="99">
        <v>0.04</v>
      </c>
      <c r="H436" s="99">
        <v>3.7417663718882443E-2</v>
      </c>
      <c r="I436" s="99">
        <v>2.5496231708073913E-2</v>
      </c>
      <c r="J436" s="99">
        <v>7.1214038276825598E-3</v>
      </c>
      <c r="K436" s="99">
        <v>5.7682820038231775E-3</v>
      </c>
      <c r="L436" s="146">
        <v>92.438280187714923</v>
      </c>
      <c r="M436" s="146">
        <v>120</v>
      </c>
      <c r="N436" s="146">
        <v>548</v>
      </c>
      <c r="O436" s="146">
        <v>9132</v>
      </c>
      <c r="P436" s="146">
        <v>100</v>
      </c>
      <c r="Q436" s="146">
        <v>25</v>
      </c>
      <c r="R436" s="99">
        <v>0.64394261806699915</v>
      </c>
      <c r="S436" s="99">
        <v>0.62511181388715187</v>
      </c>
      <c r="T436" s="99">
        <v>0.37572496362422414</v>
      </c>
      <c r="U436" s="99">
        <v>2.23990210812859E-2</v>
      </c>
      <c r="W436" s="146">
        <v>4.6807809880341651</v>
      </c>
      <c r="X436" s="147">
        <v>27892.973489731634</v>
      </c>
      <c r="Y436" s="147">
        <v>4.7802620185247804</v>
      </c>
      <c r="Z436" s="147">
        <v>29174.793677781687</v>
      </c>
      <c r="AA436" s="147">
        <v>9.9481030490615296E-2</v>
      </c>
      <c r="AB436" s="147">
        <v>1281.8201880500528</v>
      </c>
      <c r="AD436" s="161">
        <f t="shared" si="36"/>
        <v>252953.88579231829</v>
      </c>
      <c r="AE436" s="161">
        <f t="shared" si="41"/>
        <v>257640.92743370516</v>
      </c>
      <c r="AF436" s="161">
        <f t="shared" si="37"/>
        <v>4687.0416413868652</v>
      </c>
      <c r="AH436" s="163">
        <f t="shared" si="38"/>
        <v>0</v>
      </c>
      <c r="AI436" s="163">
        <f t="shared" si="39"/>
        <v>1</v>
      </c>
      <c r="AJ436" s="163">
        <f t="shared" si="40"/>
        <v>1</v>
      </c>
    </row>
    <row r="437" spans="1:36" x14ac:dyDescent="0.25">
      <c r="A437" s="46">
        <v>432</v>
      </c>
      <c r="C437" s="99">
        <v>1.8195368793690429E-3</v>
      </c>
      <c r="D437" s="99">
        <v>1.3848655603063365E-2</v>
      </c>
      <c r="E437" s="99">
        <v>4.9464335894278122E-4</v>
      </c>
      <c r="F437" s="99">
        <v>0</v>
      </c>
      <c r="G437" s="99">
        <v>0.04</v>
      </c>
      <c r="H437" s="99">
        <v>3.7417663718882443E-2</v>
      </c>
      <c r="I437" s="99">
        <v>2.5496231708073913E-2</v>
      </c>
      <c r="J437" s="99">
        <v>7.1214038276825598E-3</v>
      </c>
      <c r="K437" s="99">
        <v>5.7682820038231775E-3</v>
      </c>
      <c r="L437" s="146">
        <v>92.438280187714923</v>
      </c>
      <c r="M437" s="146">
        <v>120</v>
      </c>
      <c r="N437" s="146">
        <v>548</v>
      </c>
      <c r="O437" s="146">
        <v>9132</v>
      </c>
      <c r="P437" s="146">
        <v>100</v>
      </c>
      <c r="Q437" s="146">
        <v>25</v>
      </c>
      <c r="R437" s="99">
        <v>0.3770043544924136</v>
      </c>
      <c r="S437" s="99">
        <v>6.0006373592219421E-2</v>
      </c>
      <c r="T437" s="99">
        <v>0.61158667218966323</v>
      </c>
      <c r="U437" s="99">
        <v>0.9865441187533982</v>
      </c>
      <c r="W437" s="146">
        <v>2.5039980623028288</v>
      </c>
      <c r="X437" s="147">
        <v>27487.462086547916</v>
      </c>
      <c r="Y437" s="147">
        <v>2.5338222579026324</v>
      </c>
      <c r="Z437" s="147">
        <v>28526.939195061652</v>
      </c>
      <c r="AA437" s="147">
        <v>2.9824195599803538E-2</v>
      </c>
      <c r="AB437" s="147">
        <v>1039.4771085137363</v>
      </c>
      <c r="AD437" s="161">
        <f t="shared" si="36"/>
        <v>122752.42165162181</v>
      </c>
      <c r="AE437" s="161">
        <f t="shared" si="41"/>
        <v>123502.39627909628</v>
      </c>
      <c r="AF437" s="161">
        <f t="shared" si="37"/>
        <v>749.97462747447594</v>
      </c>
      <c r="AH437" s="163">
        <f t="shared" si="38"/>
        <v>0</v>
      </c>
      <c r="AI437" s="163">
        <f t="shared" si="39"/>
        <v>1</v>
      </c>
      <c r="AJ437" s="163">
        <f t="shared" si="40"/>
        <v>1</v>
      </c>
    </row>
    <row r="438" spans="1:36" x14ac:dyDescent="0.25">
      <c r="A438" s="46">
        <v>433</v>
      </c>
      <c r="C438" s="99">
        <v>8.624123033857897E-4</v>
      </c>
      <c r="D438" s="99">
        <v>1.0630731548371462E-2</v>
      </c>
      <c r="E438" s="99">
        <v>1.1521747070887475E-5</v>
      </c>
      <c r="F438" s="99">
        <v>0</v>
      </c>
      <c r="G438" s="99">
        <v>0.04</v>
      </c>
      <c r="H438" s="99">
        <v>3.7417663718882443E-2</v>
      </c>
      <c r="I438" s="99">
        <v>2.5496231708073913E-2</v>
      </c>
      <c r="J438" s="99">
        <v>7.1214038276825598E-3</v>
      </c>
      <c r="K438" s="99">
        <v>5.7682820038231775E-3</v>
      </c>
      <c r="L438" s="146">
        <v>92.438280187714923</v>
      </c>
      <c r="M438" s="146">
        <v>120</v>
      </c>
      <c r="N438" s="146">
        <v>548</v>
      </c>
      <c r="O438" s="146">
        <v>9132</v>
      </c>
      <c r="P438" s="146">
        <v>100</v>
      </c>
      <c r="Q438" s="146">
        <v>25</v>
      </c>
      <c r="R438" s="99">
        <v>0.81633836628647327</v>
      </c>
      <c r="S438" s="99">
        <v>0.61761573887279875</v>
      </c>
      <c r="T438" s="99">
        <v>5.7028021126736488E-2</v>
      </c>
      <c r="U438" s="99">
        <v>0.99723159109792991</v>
      </c>
      <c r="W438" s="146">
        <v>6.2962728242008597</v>
      </c>
      <c r="X438" s="147">
        <v>29953.387089924599</v>
      </c>
      <c r="Y438" s="147">
        <v>6.3461512669795939</v>
      </c>
      <c r="Z438" s="147">
        <v>30958.855409917818</v>
      </c>
      <c r="AA438" s="147">
        <v>4.9878442778734211E-2</v>
      </c>
      <c r="AB438" s="147">
        <v>1005.4683199932188</v>
      </c>
      <c r="AD438" s="161">
        <f t="shared" si="36"/>
        <v>347822.98236212699</v>
      </c>
      <c r="AE438" s="161">
        <f t="shared" si="41"/>
        <v>349810.22060885781</v>
      </c>
      <c r="AF438" s="161">
        <f t="shared" si="37"/>
        <v>1987.2382467308339</v>
      </c>
      <c r="AH438" s="163">
        <f t="shared" si="38"/>
        <v>0</v>
      </c>
      <c r="AI438" s="163">
        <f t="shared" si="39"/>
        <v>1</v>
      </c>
      <c r="AJ438" s="163">
        <f t="shared" si="40"/>
        <v>1</v>
      </c>
    </row>
    <row r="439" spans="1:36" x14ac:dyDescent="0.25">
      <c r="A439" s="46">
        <v>434</v>
      </c>
      <c r="C439" s="99">
        <v>2.2252945238256938E-3</v>
      </c>
      <c r="D439" s="99">
        <v>1.2992884967386709E-2</v>
      </c>
      <c r="E439" s="99">
        <v>9.948351026698833E-6</v>
      </c>
      <c r="F439" s="99">
        <v>0</v>
      </c>
      <c r="G439" s="99">
        <v>0.04</v>
      </c>
      <c r="H439" s="99">
        <v>3.7417663718882443E-2</v>
      </c>
      <c r="I439" s="99">
        <v>2.5496231708073913E-2</v>
      </c>
      <c r="J439" s="99">
        <v>7.1214038276825598E-3</v>
      </c>
      <c r="K439" s="99">
        <v>5.7682820038231775E-3</v>
      </c>
      <c r="L439" s="146">
        <v>92.438280187714923</v>
      </c>
      <c r="M439" s="146">
        <v>120</v>
      </c>
      <c r="N439" s="146">
        <v>548</v>
      </c>
      <c r="O439" s="146">
        <v>9132</v>
      </c>
      <c r="P439" s="146">
        <v>100</v>
      </c>
      <c r="Q439" s="146">
        <v>25</v>
      </c>
      <c r="R439" s="99">
        <v>0.82765330550734739</v>
      </c>
      <c r="S439" s="99">
        <v>0.99451805238505053</v>
      </c>
      <c r="T439" s="99">
        <v>1.801260098475073E-3</v>
      </c>
      <c r="U439" s="99">
        <v>0.35494363179579869</v>
      </c>
      <c r="W439" s="146">
        <v>6.2358734203065609</v>
      </c>
      <c r="X439" s="147">
        <v>28243.046946541413</v>
      </c>
      <c r="Y439" s="147">
        <v>6.3570170412483984</v>
      </c>
      <c r="Z439" s="147">
        <v>29493.603239558444</v>
      </c>
      <c r="AA439" s="147">
        <v>0.1211436209418375</v>
      </c>
      <c r="AB439" s="147">
        <v>1250.5562930170308</v>
      </c>
      <c r="AD439" s="161">
        <f t="shared" si="36"/>
        <v>345909.35827185225</v>
      </c>
      <c r="AE439" s="161">
        <f t="shared" si="41"/>
        <v>351927.41923534544</v>
      </c>
      <c r="AF439" s="161">
        <f t="shared" si="37"/>
        <v>6018.0609634932198</v>
      </c>
      <c r="AH439" s="163">
        <f t="shared" si="38"/>
        <v>0</v>
      </c>
      <c r="AI439" s="163">
        <f t="shared" si="39"/>
        <v>1</v>
      </c>
      <c r="AJ439" s="163">
        <f t="shared" si="40"/>
        <v>1</v>
      </c>
    </row>
    <row r="440" spans="1:36" x14ac:dyDescent="0.25">
      <c r="A440" s="46">
        <v>435</v>
      </c>
      <c r="C440" s="99">
        <v>2.0178005724545492E-3</v>
      </c>
      <c r="D440" s="99">
        <v>1.1085614385357377E-2</v>
      </c>
      <c r="E440" s="99">
        <v>2.3683140592383157E-5</v>
      </c>
      <c r="F440" s="99">
        <v>0</v>
      </c>
      <c r="G440" s="99">
        <v>0.04</v>
      </c>
      <c r="H440" s="99">
        <v>3.7417663718882443E-2</v>
      </c>
      <c r="I440" s="99">
        <v>2.5496231708073913E-2</v>
      </c>
      <c r="J440" s="99">
        <v>7.1214038276825598E-3</v>
      </c>
      <c r="K440" s="99">
        <v>5.7682820038231775E-3</v>
      </c>
      <c r="L440" s="146">
        <v>92.438280187714923</v>
      </c>
      <c r="M440" s="146">
        <v>120</v>
      </c>
      <c r="N440" s="146">
        <v>548</v>
      </c>
      <c r="O440" s="146">
        <v>9132</v>
      </c>
      <c r="P440" s="146">
        <v>100</v>
      </c>
      <c r="Q440" s="146">
        <v>25</v>
      </c>
      <c r="R440" s="99">
        <v>0.72371081279879257</v>
      </c>
      <c r="S440" s="99">
        <v>7.1960689779192719E-2</v>
      </c>
      <c r="T440" s="99">
        <v>4.0840824082589697E-2</v>
      </c>
      <c r="U440" s="99">
        <v>1.2927237948443476E-3</v>
      </c>
      <c r="W440" s="146">
        <v>4.9121028908719131</v>
      </c>
      <c r="X440" s="147">
        <v>28469.760639640117</v>
      </c>
      <c r="Y440" s="147">
        <v>4.9999367030542938</v>
      </c>
      <c r="Z440" s="147">
        <v>29682.769703590304</v>
      </c>
      <c r="AA440" s="147">
        <v>8.7833812182380733E-2</v>
      </c>
      <c r="AB440" s="147">
        <v>1213.0090639501868</v>
      </c>
      <c r="AD440" s="161">
        <f t="shared" si="36"/>
        <v>266256.41281267471</v>
      </c>
      <c r="AE440" s="161">
        <f t="shared" si="41"/>
        <v>270313.4324796673</v>
      </c>
      <c r="AF440" s="161">
        <f t="shared" si="37"/>
        <v>4057.0196669926572</v>
      </c>
      <c r="AH440" s="163">
        <f t="shared" si="38"/>
        <v>0</v>
      </c>
      <c r="AI440" s="163">
        <f t="shared" si="39"/>
        <v>1</v>
      </c>
      <c r="AJ440" s="163">
        <f t="shared" si="40"/>
        <v>1</v>
      </c>
    </row>
    <row r="441" spans="1:36" x14ac:dyDescent="0.25">
      <c r="A441" s="46">
        <v>436</v>
      </c>
      <c r="C441" s="99">
        <v>3.7758333954019951E-3</v>
      </c>
      <c r="D441" s="99">
        <v>1.1862731107791902E-2</v>
      </c>
      <c r="E441" s="99">
        <v>1.8860448565372057E-4</v>
      </c>
      <c r="F441" s="99">
        <v>0</v>
      </c>
      <c r="G441" s="99">
        <v>0.04</v>
      </c>
      <c r="H441" s="99">
        <v>3.7417663718882443E-2</v>
      </c>
      <c r="I441" s="99">
        <v>2.5496231708073913E-2</v>
      </c>
      <c r="J441" s="99">
        <v>7.1214038276825598E-3</v>
      </c>
      <c r="K441" s="99">
        <v>5.7682820038231775E-3</v>
      </c>
      <c r="L441" s="146">
        <v>92.438280187714923</v>
      </c>
      <c r="M441" s="146">
        <v>120</v>
      </c>
      <c r="N441" s="146">
        <v>548</v>
      </c>
      <c r="O441" s="146">
        <v>9132</v>
      </c>
      <c r="P441" s="146">
        <v>100</v>
      </c>
      <c r="Q441" s="146">
        <v>25</v>
      </c>
      <c r="R441" s="99">
        <v>0.64077127734935135</v>
      </c>
      <c r="S441" s="99">
        <v>0.24378516992697041</v>
      </c>
      <c r="T441" s="99">
        <v>3.800568410102647E-2</v>
      </c>
      <c r="U441" s="99">
        <v>0.59865495809690983</v>
      </c>
      <c r="W441" s="146">
        <v>4.0811861382646297</v>
      </c>
      <c r="X441" s="147">
        <v>26106.319479354868</v>
      </c>
      <c r="Y441" s="147">
        <v>4.2039102386214751</v>
      </c>
      <c r="Z441" s="147">
        <v>27521.905959527645</v>
      </c>
      <c r="AA441" s="147">
        <v>0.12272410035684533</v>
      </c>
      <c r="AB441" s="147">
        <v>1415.5864801727766</v>
      </c>
      <c r="AD441" s="161">
        <f t="shared" si="36"/>
        <v>218764.84881652292</v>
      </c>
      <c r="AE441" s="161">
        <f t="shared" si="41"/>
        <v>224712.70835776086</v>
      </c>
      <c r="AF441" s="161">
        <f t="shared" si="37"/>
        <v>5947.8595412379436</v>
      </c>
      <c r="AH441" s="163">
        <f t="shared" si="38"/>
        <v>0</v>
      </c>
      <c r="AI441" s="163">
        <f t="shared" si="39"/>
        <v>1</v>
      </c>
      <c r="AJ441" s="163">
        <f t="shared" si="40"/>
        <v>1</v>
      </c>
    </row>
    <row r="442" spans="1:36" x14ac:dyDescent="0.25">
      <c r="A442" s="46">
        <v>437</v>
      </c>
      <c r="C442" s="99">
        <v>1.2543770888113186E-3</v>
      </c>
      <c r="D442" s="99">
        <v>1.0339622470789539E-2</v>
      </c>
      <c r="E442" s="99">
        <v>4.805333981568254E-5</v>
      </c>
      <c r="F442" s="99">
        <v>0</v>
      </c>
      <c r="G442" s="99">
        <v>0.04</v>
      </c>
      <c r="H442" s="99">
        <v>3.7417663718882443E-2</v>
      </c>
      <c r="I442" s="99">
        <v>2.5496231708073913E-2</v>
      </c>
      <c r="J442" s="99">
        <v>7.1214038276825598E-3</v>
      </c>
      <c r="K442" s="99">
        <v>5.7682820038231775E-3</v>
      </c>
      <c r="L442" s="146">
        <v>92.438280187714923</v>
      </c>
      <c r="M442" s="146">
        <v>120</v>
      </c>
      <c r="N442" s="146">
        <v>548</v>
      </c>
      <c r="O442" s="146">
        <v>9132</v>
      </c>
      <c r="P442" s="146">
        <v>100</v>
      </c>
      <c r="Q442" s="146">
        <v>25</v>
      </c>
      <c r="R442" s="99">
        <v>0.63659416925388856</v>
      </c>
      <c r="S442" s="99">
        <v>0.98445756332075285</v>
      </c>
      <c r="T442" s="99">
        <v>0.28811896443390522</v>
      </c>
      <c r="U442" s="99">
        <v>4.789212079252092E-2</v>
      </c>
      <c r="W442" s="146">
        <v>5.1727846594241145</v>
      </c>
      <c r="X442" s="147">
        <v>29350.308496079739</v>
      </c>
      <c r="Y442" s="147">
        <v>5.2288905871318994</v>
      </c>
      <c r="Z442" s="147">
        <v>30420.86526383302</v>
      </c>
      <c r="AA442" s="147">
        <v>5.6105927707784886E-2</v>
      </c>
      <c r="AB442" s="147">
        <v>1070.5567677532817</v>
      </c>
      <c r="AD442" s="161">
        <f t="shared" si="36"/>
        <v>281016.77106936713</v>
      </c>
      <c r="AE442" s="161">
        <f t="shared" si="41"/>
        <v>283312.56996408093</v>
      </c>
      <c r="AF442" s="161">
        <f t="shared" si="37"/>
        <v>2295.7988947138115</v>
      </c>
      <c r="AH442" s="163">
        <f t="shared" si="38"/>
        <v>0</v>
      </c>
      <c r="AI442" s="163">
        <f t="shared" si="39"/>
        <v>1</v>
      </c>
      <c r="AJ442" s="163">
        <f t="shared" si="40"/>
        <v>1</v>
      </c>
    </row>
    <row r="443" spans="1:36" x14ac:dyDescent="0.25">
      <c r="A443" s="46">
        <v>438</v>
      </c>
      <c r="C443" s="99">
        <v>3.4026214053470838E-3</v>
      </c>
      <c r="D443" s="99">
        <v>1.3777305656246019E-2</v>
      </c>
      <c r="E443" s="99">
        <v>5.4890898259984944E-4</v>
      </c>
      <c r="F443" s="99">
        <v>0</v>
      </c>
      <c r="G443" s="99">
        <v>0.04</v>
      </c>
      <c r="H443" s="99">
        <v>3.7417663718882443E-2</v>
      </c>
      <c r="I443" s="99">
        <v>2.5496231708073913E-2</v>
      </c>
      <c r="J443" s="99">
        <v>7.1214038276825598E-3</v>
      </c>
      <c r="K443" s="99">
        <v>5.7682820038231775E-3</v>
      </c>
      <c r="L443" s="146">
        <v>92.438280187714923</v>
      </c>
      <c r="M443" s="146">
        <v>120</v>
      </c>
      <c r="N443" s="146">
        <v>548</v>
      </c>
      <c r="O443" s="146">
        <v>9132</v>
      </c>
      <c r="P443" s="146">
        <v>100</v>
      </c>
      <c r="Q443" s="146">
        <v>25</v>
      </c>
      <c r="R443" s="99">
        <v>0.56822185810784065</v>
      </c>
      <c r="S443" s="99">
        <v>0.94729918690331782</v>
      </c>
      <c r="T443" s="99">
        <v>7.064123213175863E-2</v>
      </c>
      <c r="U443" s="99">
        <v>6.3266727099390352E-2</v>
      </c>
      <c r="W443" s="146">
        <v>4.0208540958068886</v>
      </c>
      <c r="X443" s="147">
        <v>25647.405189047593</v>
      </c>
      <c r="Y443" s="147">
        <v>4.116244946778691</v>
      </c>
      <c r="Z443" s="147">
        <v>26908.719905924598</v>
      </c>
      <c r="AA443" s="147">
        <v>9.5390850971802443E-2</v>
      </c>
      <c r="AB443" s="147">
        <v>1261.3147168770047</v>
      </c>
      <c r="AD443" s="161">
        <f t="shared" si="36"/>
        <v>215603.84055936572</v>
      </c>
      <c r="AE443" s="161">
        <f t="shared" si="41"/>
        <v>220065.97690079684</v>
      </c>
      <c r="AF443" s="161">
        <f t="shared" si="37"/>
        <v>4462.1363414311418</v>
      </c>
      <c r="AH443" s="163">
        <f t="shared" si="38"/>
        <v>0</v>
      </c>
      <c r="AI443" s="163">
        <f t="shared" si="39"/>
        <v>1</v>
      </c>
      <c r="AJ443" s="163">
        <f t="shared" si="40"/>
        <v>1</v>
      </c>
    </row>
    <row r="444" spans="1:36" x14ac:dyDescent="0.25">
      <c r="A444" s="46">
        <v>439</v>
      </c>
      <c r="C444" s="99">
        <v>2.9500031217402078E-3</v>
      </c>
      <c r="D444" s="99">
        <v>1.4448771653779779E-2</v>
      </c>
      <c r="E444" s="99">
        <v>2.0270467232535923E-5</v>
      </c>
      <c r="F444" s="99">
        <v>0</v>
      </c>
      <c r="G444" s="99">
        <v>0.04</v>
      </c>
      <c r="H444" s="99">
        <v>3.7417663718882443E-2</v>
      </c>
      <c r="I444" s="99">
        <v>2.5496231708073913E-2</v>
      </c>
      <c r="J444" s="99">
        <v>7.1214038276825598E-3</v>
      </c>
      <c r="K444" s="99">
        <v>5.7682820038231775E-3</v>
      </c>
      <c r="L444" s="146">
        <v>92.438280187714923</v>
      </c>
      <c r="M444" s="146">
        <v>120</v>
      </c>
      <c r="N444" s="146">
        <v>548</v>
      </c>
      <c r="O444" s="146">
        <v>9132</v>
      </c>
      <c r="P444" s="146">
        <v>100</v>
      </c>
      <c r="Q444" s="146">
        <v>25</v>
      </c>
      <c r="R444" s="99">
        <v>0.64506960742531361</v>
      </c>
      <c r="S444" s="99">
        <v>0.33383255789983057</v>
      </c>
      <c r="T444" s="99">
        <v>0.9402709810969091</v>
      </c>
      <c r="U444" s="99">
        <v>0.99996814356073127</v>
      </c>
      <c r="W444" s="146">
        <v>4.4132026107788596</v>
      </c>
      <c r="X444" s="147">
        <v>27375.908934551793</v>
      </c>
      <c r="Y444" s="147">
        <v>4.5247113294674675</v>
      </c>
      <c r="Z444" s="147">
        <v>28732.43343134992</v>
      </c>
      <c r="AA444" s="147">
        <v>0.1115087186886079</v>
      </c>
      <c r="AB444" s="147">
        <v>1356.5244967981271</v>
      </c>
      <c r="AD444" s="161">
        <f t="shared" si="36"/>
        <v>237416.24771217981</v>
      </c>
      <c r="AE444" s="161">
        <f t="shared" si="41"/>
        <v>242750.24633669812</v>
      </c>
      <c r="AF444" s="161">
        <f t="shared" si="37"/>
        <v>5333.9986245183472</v>
      </c>
      <c r="AH444" s="163">
        <f t="shared" si="38"/>
        <v>0</v>
      </c>
      <c r="AI444" s="163">
        <f t="shared" si="39"/>
        <v>1</v>
      </c>
      <c r="AJ444" s="163">
        <f t="shared" si="40"/>
        <v>1</v>
      </c>
    </row>
    <row r="445" spans="1:36" x14ac:dyDescent="0.25">
      <c r="A445" s="46">
        <v>440</v>
      </c>
      <c r="C445" s="99">
        <v>1.0049904561530321E-3</v>
      </c>
      <c r="D445" s="99">
        <v>9.6795504688807557E-3</v>
      </c>
      <c r="E445" s="99">
        <v>1.2040118575551428E-4</v>
      </c>
      <c r="F445" s="99">
        <v>0</v>
      </c>
      <c r="G445" s="99">
        <v>0.04</v>
      </c>
      <c r="H445" s="99">
        <v>3.7417663718882443E-2</v>
      </c>
      <c r="I445" s="99">
        <v>2.5496231708073913E-2</v>
      </c>
      <c r="J445" s="99">
        <v>7.1214038276825598E-3</v>
      </c>
      <c r="K445" s="99">
        <v>5.7682820038231775E-3</v>
      </c>
      <c r="L445" s="146">
        <v>92.438280187714923</v>
      </c>
      <c r="M445" s="146">
        <v>120</v>
      </c>
      <c r="N445" s="146">
        <v>548</v>
      </c>
      <c r="O445" s="146">
        <v>9132</v>
      </c>
      <c r="P445" s="146">
        <v>100</v>
      </c>
      <c r="Q445" s="146">
        <v>25</v>
      </c>
      <c r="R445" s="99">
        <v>0.90005467552413509</v>
      </c>
      <c r="S445" s="99">
        <v>0.99999582234597517</v>
      </c>
      <c r="T445" s="99">
        <v>3.9053678686641016E-2</v>
      </c>
      <c r="U445" s="99">
        <v>0.99033581447552832</v>
      </c>
      <c r="W445" s="146">
        <v>7.0606359038277047</v>
      </c>
      <c r="X445" s="147">
        <v>29477.539176017188</v>
      </c>
      <c r="Y445" s="147">
        <v>7.1177627214958941</v>
      </c>
      <c r="Z445" s="147">
        <v>30478.443199268724</v>
      </c>
      <c r="AA445" s="147">
        <v>5.7126817668189389E-2</v>
      </c>
      <c r="AB445" s="147">
        <v>1000.9040232515363</v>
      </c>
      <c r="AD445" s="161">
        <f t="shared" si="36"/>
        <v>394160.6150536451</v>
      </c>
      <c r="AE445" s="161">
        <f t="shared" si="41"/>
        <v>396587.32009048492</v>
      </c>
      <c r="AF445" s="161">
        <f t="shared" si="37"/>
        <v>2426.7050368398272</v>
      </c>
      <c r="AH445" s="163">
        <f t="shared" si="38"/>
        <v>0</v>
      </c>
      <c r="AI445" s="163">
        <f t="shared" si="39"/>
        <v>1</v>
      </c>
      <c r="AJ445" s="163">
        <f t="shared" si="40"/>
        <v>1</v>
      </c>
    </row>
    <row r="446" spans="1:36" x14ac:dyDescent="0.25">
      <c r="A446" s="46">
        <v>441</v>
      </c>
      <c r="C446" s="99">
        <v>1.192656093643524E-3</v>
      </c>
      <c r="D446" s="99">
        <v>8.5026397892261612E-3</v>
      </c>
      <c r="E446" s="99">
        <v>8.7400940470216959E-5</v>
      </c>
      <c r="F446" s="99">
        <v>0</v>
      </c>
      <c r="G446" s="99">
        <v>0.04</v>
      </c>
      <c r="H446" s="99">
        <v>3.7417663718882443E-2</v>
      </c>
      <c r="I446" s="99">
        <v>2.5496231708073913E-2</v>
      </c>
      <c r="J446" s="99">
        <v>7.1214038276825598E-3</v>
      </c>
      <c r="K446" s="99">
        <v>5.7682820038231775E-3</v>
      </c>
      <c r="L446" s="146">
        <v>92.438280187714923</v>
      </c>
      <c r="M446" s="146">
        <v>120</v>
      </c>
      <c r="N446" s="146">
        <v>548</v>
      </c>
      <c r="O446" s="146">
        <v>9132</v>
      </c>
      <c r="P446" s="146">
        <v>100</v>
      </c>
      <c r="Q446" s="146">
        <v>25</v>
      </c>
      <c r="R446" s="99">
        <v>0.64603755846408772</v>
      </c>
      <c r="S446" s="99">
        <v>0.99853009581209307</v>
      </c>
      <c r="T446" s="99">
        <v>1.3483723003303522E-2</v>
      </c>
      <c r="U446" s="99">
        <v>0.44005838803595088</v>
      </c>
      <c r="W446" s="146">
        <v>5.2489153683921632</v>
      </c>
      <c r="X446" s="147">
        <v>29338.566006902805</v>
      </c>
      <c r="Y446" s="147">
        <v>5.3011321271659533</v>
      </c>
      <c r="Z446" s="147">
        <v>30385.930169772317</v>
      </c>
      <c r="AA446" s="147">
        <v>5.2216758773790062E-2</v>
      </c>
      <c r="AB446" s="147">
        <v>1047.3641628695113</v>
      </c>
      <c r="AD446" s="161">
        <f t="shared" si="36"/>
        <v>285596.35609662702</v>
      </c>
      <c r="AE446" s="161">
        <f t="shared" si="41"/>
        <v>287681.99746018491</v>
      </c>
      <c r="AF446" s="161">
        <f t="shared" si="37"/>
        <v>2085.6413635578924</v>
      </c>
      <c r="AH446" s="163">
        <f t="shared" si="38"/>
        <v>0</v>
      </c>
      <c r="AI446" s="163">
        <f t="shared" si="39"/>
        <v>1</v>
      </c>
      <c r="AJ446" s="163">
        <f t="shared" si="40"/>
        <v>1</v>
      </c>
    </row>
    <row r="447" spans="1:36" x14ac:dyDescent="0.25">
      <c r="A447" s="46">
        <v>442</v>
      </c>
      <c r="C447" s="99">
        <v>1.6273143698591233E-3</v>
      </c>
      <c r="D447" s="99">
        <v>1.0964918211219607E-2</v>
      </c>
      <c r="E447" s="99">
        <v>1.7656589439529746E-4</v>
      </c>
      <c r="F447" s="99">
        <v>0</v>
      </c>
      <c r="G447" s="99">
        <v>0.04</v>
      </c>
      <c r="H447" s="99">
        <v>3.7417663718882443E-2</v>
      </c>
      <c r="I447" s="99">
        <v>2.5496231708073913E-2</v>
      </c>
      <c r="J447" s="99">
        <v>7.1214038276825598E-3</v>
      </c>
      <c r="K447" s="99">
        <v>5.7682820038231775E-3</v>
      </c>
      <c r="L447" s="146">
        <v>92.438280187714923</v>
      </c>
      <c r="M447" s="146">
        <v>120</v>
      </c>
      <c r="N447" s="146">
        <v>548</v>
      </c>
      <c r="O447" s="146">
        <v>9132</v>
      </c>
      <c r="P447" s="146">
        <v>100</v>
      </c>
      <c r="Q447" s="146">
        <v>25</v>
      </c>
      <c r="R447" s="99">
        <v>0.52365764614774657</v>
      </c>
      <c r="S447" s="99">
        <v>0.12917933115455693</v>
      </c>
      <c r="T447" s="99">
        <v>0.32286555634444158</v>
      </c>
      <c r="U447" s="99">
        <v>6.5460354679041266E-2</v>
      </c>
      <c r="W447" s="146">
        <v>3.6272241139862094</v>
      </c>
      <c r="X447" s="147">
        <v>28540.724749797431</v>
      </c>
      <c r="Y447" s="147">
        <v>3.6749798270651137</v>
      </c>
      <c r="Z447" s="147">
        <v>29640.126663837211</v>
      </c>
      <c r="AA447" s="147">
        <v>4.775571307890436E-2</v>
      </c>
      <c r="AB447" s="147">
        <v>1099.4019140397795</v>
      </c>
      <c r="AD447" s="161">
        <f t="shared" si="36"/>
        <v>189092.72208937514</v>
      </c>
      <c r="AE447" s="161">
        <f t="shared" si="41"/>
        <v>190858.66296006963</v>
      </c>
      <c r="AF447" s="161">
        <f t="shared" si="37"/>
        <v>1765.9408706944823</v>
      </c>
      <c r="AH447" s="163">
        <f t="shared" si="38"/>
        <v>0</v>
      </c>
      <c r="AI447" s="163">
        <f t="shared" si="39"/>
        <v>1</v>
      </c>
      <c r="AJ447" s="163">
        <f t="shared" si="40"/>
        <v>1</v>
      </c>
    </row>
    <row r="448" spans="1:36" x14ac:dyDescent="0.25">
      <c r="A448" s="46">
        <v>443</v>
      </c>
      <c r="C448" s="99">
        <v>3.3662260940796607E-3</v>
      </c>
      <c r="D448" s="99">
        <v>1.1869840298574075E-2</v>
      </c>
      <c r="E448" s="99">
        <v>5.0614753668865031E-4</v>
      </c>
      <c r="F448" s="99">
        <v>0</v>
      </c>
      <c r="G448" s="99">
        <v>0.04</v>
      </c>
      <c r="H448" s="99">
        <v>3.7417663718882443E-2</v>
      </c>
      <c r="I448" s="99">
        <v>2.5496231708073913E-2</v>
      </c>
      <c r="J448" s="99">
        <v>7.1214038276825598E-3</v>
      </c>
      <c r="K448" s="99">
        <v>5.7682820038231775E-3</v>
      </c>
      <c r="L448" s="146">
        <v>92.438280187714923</v>
      </c>
      <c r="M448" s="146">
        <v>120</v>
      </c>
      <c r="N448" s="146">
        <v>548</v>
      </c>
      <c r="O448" s="146">
        <v>9132</v>
      </c>
      <c r="P448" s="146">
        <v>100</v>
      </c>
      <c r="Q448" s="146">
        <v>25</v>
      </c>
      <c r="R448" s="99">
        <v>0.67881870270519262</v>
      </c>
      <c r="S448" s="99">
        <v>0.82304973095346912</v>
      </c>
      <c r="T448" s="99">
        <v>0.66069107574384156</v>
      </c>
      <c r="U448" s="99">
        <v>5.0569029624917633E-2</v>
      </c>
      <c r="W448" s="146">
        <v>4.6393606027491536</v>
      </c>
      <c r="X448" s="147">
        <v>25795.057706850275</v>
      </c>
      <c r="Y448" s="147">
        <v>4.750404133137244</v>
      </c>
      <c r="Z448" s="147">
        <v>27064.380806436286</v>
      </c>
      <c r="AA448" s="147">
        <v>0.11104353038809034</v>
      </c>
      <c r="AB448" s="147">
        <v>1269.3230995860104</v>
      </c>
      <c r="AD448" s="161">
        <f t="shared" si="36"/>
        <v>252566.57845809893</v>
      </c>
      <c r="AE448" s="161">
        <f t="shared" si="41"/>
        <v>257959.86718179833</v>
      </c>
      <c r="AF448" s="161">
        <f t="shared" si="37"/>
        <v>5393.2887236994102</v>
      </c>
      <c r="AH448" s="163">
        <f t="shared" si="38"/>
        <v>0</v>
      </c>
      <c r="AI448" s="163">
        <f t="shared" si="39"/>
        <v>1</v>
      </c>
      <c r="AJ448" s="163">
        <f t="shared" si="40"/>
        <v>1</v>
      </c>
    </row>
    <row r="449" spans="1:36" x14ac:dyDescent="0.25">
      <c r="A449" s="46">
        <v>444</v>
      </c>
      <c r="C449" s="99">
        <v>3.108122509237865E-3</v>
      </c>
      <c r="D449" s="99">
        <v>1.1241249090343583E-2</v>
      </c>
      <c r="E449" s="99">
        <v>1.6497522589353775E-4</v>
      </c>
      <c r="F449" s="99">
        <v>0</v>
      </c>
      <c r="G449" s="99">
        <v>0.04</v>
      </c>
      <c r="H449" s="99">
        <v>3.7417663718882443E-2</v>
      </c>
      <c r="I449" s="99">
        <v>2.5496231708073913E-2</v>
      </c>
      <c r="J449" s="99">
        <v>7.1214038276825598E-3</v>
      </c>
      <c r="K449" s="99">
        <v>5.7682820038231775E-3</v>
      </c>
      <c r="L449" s="146">
        <v>92.438280187714923</v>
      </c>
      <c r="M449" s="146">
        <v>120</v>
      </c>
      <c r="N449" s="146">
        <v>548</v>
      </c>
      <c r="O449" s="146">
        <v>9132</v>
      </c>
      <c r="P449" s="146">
        <v>100</v>
      </c>
      <c r="Q449" s="146">
        <v>25</v>
      </c>
      <c r="R449" s="99">
        <v>0.88491918101288136</v>
      </c>
      <c r="S449" s="99">
        <v>0.99917214705029544</v>
      </c>
      <c r="T449" s="99">
        <v>0.35353674698894971</v>
      </c>
      <c r="U449" s="99">
        <v>5.7880118480689207E-3</v>
      </c>
      <c r="W449" s="146">
        <v>6.2660855149146411</v>
      </c>
      <c r="X449" s="147">
        <v>26871.525207939165</v>
      </c>
      <c r="Y449" s="147">
        <v>6.422976525598914</v>
      </c>
      <c r="Z449" s="147">
        <v>28206.767066193217</v>
      </c>
      <c r="AA449" s="147">
        <v>0.15689101068427291</v>
      </c>
      <c r="AB449" s="147">
        <v>1335.2418582540522</v>
      </c>
      <c r="AD449" s="161">
        <f t="shared" si="36"/>
        <v>349093.60568693932</v>
      </c>
      <c r="AE449" s="161">
        <f t="shared" si="41"/>
        <v>357171.82446974161</v>
      </c>
      <c r="AF449" s="161">
        <f t="shared" si="37"/>
        <v>8078.2187828023234</v>
      </c>
      <c r="AH449" s="163">
        <f t="shared" si="38"/>
        <v>0</v>
      </c>
      <c r="AI449" s="163">
        <f t="shared" si="39"/>
        <v>1</v>
      </c>
      <c r="AJ449" s="163">
        <f t="shared" si="40"/>
        <v>1</v>
      </c>
    </row>
    <row r="450" spans="1:36" x14ac:dyDescent="0.25">
      <c r="A450" s="46">
        <v>445</v>
      </c>
      <c r="C450" s="99">
        <v>1.0039296562180506E-3</v>
      </c>
      <c r="D450" s="99">
        <v>1.3334110950368294E-2</v>
      </c>
      <c r="E450" s="99">
        <v>2.9414115321524381E-4</v>
      </c>
      <c r="F450" s="99">
        <v>0</v>
      </c>
      <c r="G450" s="99">
        <v>0.04</v>
      </c>
      <c r="H450" s="99">
        <v>3.7417663718882443E-2</v>
      </c>
      <c r="I450" s="99">
        <v>2.5496231708073913E-2</v>
      </c>
      <c r="J450" s="99">
        <v>7.1214038276825598E-3</v>
      </c>
      <c r="K450" s="99">
        <v>5.7682820038231775E-3</v>
      </c>
      <c r="L450" s="146">
        <v>92.438280187714923</v>
      </c>
      <c r="M450" s="146">
        <v>120</v>
      </c>
      <c r="N450" s="146">
        <v>548</v>
      </c>
      <c r="O450" s="146">
        <v>9132</v>
      </c>
      <c r="P450" s="146">
        <v>100</v>
      </c>
      <c r="Q450" s="146">
        <v>25</v>
      </c>
      <c r="R450" s="99">
        <v>0.41060136264129327</v>
      </c>
      <c r="S450" s="99">
        <v>0.99991876003879976</v>
      </c>
      <c r="T450" s="99">
        <v>2.3102559089899707E-3</v>
      </c>
      <c r="U450" s="99">
        <v>7.1084664896531596E-11</v>
      </c>
      <c r="W450" s="146">
        <v>3.559588667090666</v>
      </c>
      <c r="X450" s="147">
        <v>28981.359039565585</v>
      </c>
      <c r="Y450" s="147">
        <v>3.5816914668952164</v>
      </c>
      <c r="Z450" s="147">
        <v>29929.990102866173</v>
      </c>
      <c r="AA450" s="147">
        <v>2.2102799804550433E-2</v>
      </c>
      <c r="AB450" s="147">
        <v>948.63106330058872</v>
      </c>
      <c r="AD450" s="161">
        <f t="shared" si="36"/>
        <v>184593.96098587438</v>
      </c>
      <c r="AE450" s="161">
        <f t="shared" si="41"/>
        <v>184971.49791084681</v>
      </c>
      <c r="AF450" s="161">
        <f t="shared" si="37"/>
        <v>377.53692497243719</v>
      </c>
      <c r="AH450" s="163">
        <f t="shared" si="38"/>
        <v>0</v>
      </c>
      <c r="AI450" s="163">
        <f t="shared" si="39"/>
        <v>1</v>
      </c>
      <c r="AJ450" s="163">
        <f t="shared" si="40"/>
        <v>1</v>
      </c>
    </row>
    <row r="451" spans="1:36" x14ac:dyDescent="0.25">
      <c r="A451" s="46">
        <v>446</v>
      </c>
      <c r="C451" s="99">
        <v>1.0863835400390252E-3</v>
      </c>
      <c r="D451" s="99">
        <v>1.1528950068670236E-2</v>
      </c>
      <c r="E451" s="99">
        <v>9.36893874847744E-5</v>
      </c>
      <c r="F451" s="99">
        <v>0</v>
      </c>
      <c r="G451" s="99">
        <v>0.04</v>
      </c>
      <c r="H451" s="99">
        <v>3.7417663718882443E-2</v>
      </c>
      <c r="I451" s="99">
        <v>2.5496231708073913E-2</v>
      </c>
      <c r="J451" s="99">
        <v>7.1214038276825598E-3</v>
      </c>
      <c r="K451" s="99">
        <v>5.7682820038231775E-3</v>
      </c>
      <c r="L451" s="146">
        <v>92.438280187714923</v>
      </c>
      <c r="M451" s="146">
        <v>120</v>
      </c>
      <c r="N451" s="146">
        <v>548</v>
      </c>
      <c r="O451" s="146">
        <v>9132</v>
      </c>
      <c r="P451" s="146">
        <v>100</v>
      </c>
      <c r="Q451" s="146">
        <v>25</v>
      </c>
      <c r="R451" s="99">
        <v>0.56089381869934374</v>
      </c>
      <c r="S451" s="99">
        <v>0.62484184832904743</v>
      </c>
      <c r="T451" s="99">
        <v>7.1714347857829127E-3</v>
      </c>
      <c r="U451" s="99">
        <v>0.98339406375385718</v>
      </c>
      <c r="W451" s="146">
        <v>4.399442796676615</v>
      </c>
      <c r="X451" s="147">
        <v>29428.992490315955</v>
      </c>
      <c r="Y451" s="147">
        <v>4.4392623517803989</v>
      </c>
      <c r="Z451" s="147">
        <v>30453.315039943936</v>
      </c>
      <c r="AA451" s="147">
        <v>3.9819555103783877E-2</v>
      </c>
      <c r="AB451" s="147">
        <v>1024.3225496279811</v>
      </c>
      <c r="AD451" s="161">
        <f t="shared" si="36"/>
        <v>234537.57531028092</v>
      </c>
      <c r="AE451" s="161">
        <f t="shared" si="41"/>
        <v>235902.42606688003</v>
      </c>
      <c r="AF451" s="161">
        <f t="shared" si="37"/>
        <v>1364.8507565990517</v>
      </c>
      <c r="AH451" s="163">
        <f t="shared" si="38"/>
        <v>0</v>
      </c>
      <c r="AI451" s="163">
        <f t="shared" si="39"/>
        <v>1</v>
      </c>
      <c r="AJ451" s="163">
        <f t="shared" si="40"/>
        <v>1</v>
      </c>
    </row>
    <row r="452" spans="1:36" x14ac:dyDescent="0.25">
      <c r="A452" s="46">
        <v>447</v>
      </c>
      <c r="C452" s="99">
        <v>8.5269756393322989E-4</v>
      </c>
      <c r="D452" s="99">
        <v>1.1458584258389401E-2</v>
      </c>
      <c r="E452" s="99">
        <v>3.7975821657394756E-7</v>
      </c>
      <c r="F452" s="99">
        <v>0</v>
      </c>
      <c r="G452" s="99">
        <v>0.04</v>
      </c>
      <c r="H452" s="99">
        <v>3.7417663718882443E-2</v>
      </c>
      <c r="I452" s="99">
        <v>2.5496231708073913E-2</v>
      </c>
      <c r="J452" s="99">
        <v>7.1214038276825598E-3</v>
      </c>
      <c r="K452" s="99">
        <v>5.7682820038231775E-3</v>
      </c>
      <c r="L452" s="146">
        <v>92.438280187714923</v>
      </c>
      <c r="M452" s="146">
        <v>120</v>
      </c>
      <c r="N452" s="146">
        <v>548</v>
      </c>
      <c r="O452" s="146">
        <v>9132</v>
      </c>
      <c r="P452" s="146">
        <v>100</v>
      </c>
      <c r="Q452" s="146">
        <v>25</v>
      </c>
      <c r="R452" s="99">
        <v>0.50710936877821799</v>
      </c>
      <c r="S452" s="99">
        <v>0.12631161212634651</v>
      </c>
      <c r="T452" s="99">
        <v>0.51749102753299758</v>
      </c>
      <c r="U452" s="99">
        <v>0.17347572782835097</v>
      </c>
      <c r="W452" s="146">
        <v>3.717390406323771</v>
      </c>
      <c r="X452" s="147">
        <v>29989.445506621531</v>
      </c>
      <c r="Y452" s="147">
        <v>3.7473762924673015</v>
      </c>
      <c r="Z452" s="147">
        <v>30996.179799178437</v>
      </c>
      <c r="AA452" s="147">
        <v>2.9985886143530482E-2</v>
      </c>
      <c r="AB452" s="147">
        <v>1006.7342925569064</v>
      </c>
      <c r="AD452" s="161">
        <f t="shared" si="36"/>
        <v>193053.97887280473</v>
      </c>
      <c r="AE452" s="161">
        <f t="shared" si="41"/>
        <v>193846.39774885966</v>
      </c>
      <c r="AF452" s="161">
        <f t="shared" si="37"/>
        <v>792.41887605492252</v>
      </c>
      <c r="AH452" s="163">
        <f t="shared" si="38"/>
        <v>0</v>
      </c>
      <c r="AI452" s="163">
        <f t="shared" si="39"/>
        <v>1</v>
      </c>
      <c r="AJ452" s="163">
        <f t="shared" si="40"/>
        <v>1</v>
      </c>
    </row>
    <row r="453" spans="1:36" x14ac:dyDescent="0.25">
      <c r="A453" s="46">
        <v>448</v>
      </c>
      <c r="C453" s="99">
        <v>1.7189682470322605E-3</v>
      </c>
      <c r="D453" s="99">
        <v>1.1614627033697977E-2</v>
      </c>
      <c r="E453" s="99">
        <v>3.5631568245408918E-4</v>
      </c>
      <c r="F453" s="99">
        <v>0</v>
      </c>
      <c r="G453" s="99">
        <v>0.04</v>
      </c>
      <c r="H453" s="99">
        <v>3.7417663718882443E-2</v>
      </c>
      <c r="I453" s="99">
        <v>2.5496231708073913E-2</v>
      </c>
      <c r="J453" s="99">
        <v>7.1214038276825598E-3</v>
      </c>
      <c r="K453" s="99">
        <v>5.7682820038231775E-3</v>
      </c>
      <c r="L453" s="146">
        <v>92.438280187714923</v>
      </c>
      <c r="M453" s="146">
        <v>120</v>
      </c>
      <c r="N453" s="146">
        <v>548</v>
      </c>
      <c r="O453" s="146">
        <v>9132</v>
      </c>
      <c r="P453" s="146">
        <v>100</v>
      </c>
      <c r="Q453" s="146">
        <v>25</v>
      </c>
      <c r="R453" s="99">
        <v>0.67506652388098232</v>
      </c>
      <c r="S453" s="99">
        <v>0.99649710470072839</v>
      </c>
      <c r="T453" s="99">
        <v>0.4257103749784954</v>
      </c>
      <c r="U453" s="99">
        <v>0.86652078750063422</v>
      </c>
      <c r="W453" s="146">
        <v>5.1821529930871284</v>
      </c>
      <c r="X453" s="147">
        <v>27965.659790048659</v>
      </c>
      <c r="Y453" s="147">
        <v>5.2443378421437563</v>
      </c>
      <c r="Z453" s="147">
        <v>29027.951540125505</v>
      </c>
      <c r="AA453" s="147">
        <v>6.2184849056627911E-2</v>
      </c>
      <c r="AB453" s="147">
        <v>1062.2917500768453</v>
      </c>
      <c r="AD453" s="161">
        <f t="shared" si="36"/>
        <v>282963.51979517902</v>
      </c>
      <c r="AE453" s="161">
        <f t="shared" si="41"/>
        <v>285632.31898849993</v>
      </c>
      <c r="AF453" s="161">
        <f t="shared" si="37"/>
        <v>2668.7991933208295</v>
      </c>
      <c r="AH453" s="163">
        <f t="shared" si="38"/>
        <v>0</v>
      </c>
      <c r="AI453" s="163">
        <f t="shared" si="39"/>
        <v>1</v>
      </c>
      <c r="AJ453" s="163">
        <f t="shared" si="40"/>
        <v>1</v>
      </c>
    </row>
    <row r="454" spans="1:36" x14ac:dyDescent="0.25">
      <c r="A454" s="46">
        <v>449</v>
      </c>
      <c r="C454" s="99">
        <v>3.4283896963190795E-4</v>
      </c>
      <c r="D454" s="99">
        <v>1.2442604507041821E-2</v>
      </c>
      <c r="E454" s="99">
        <v>3.2560504805323465E-4</v>
      </c>
      <c r="F454" s="99">
        <v>0</v>
      </c>
      <c r="G454" s="99">
        <v>0.04</v>
      </c>
      <c r="H454" s="99">
        <v>3.7417663718882443E-2</v>
      </c>
      <c r="I454" s="99">
        <v>2.5496231708073913E-2</v>
      </c>
      <c r="J454" s="99">
        <v>7.1214038276825598E-3</v>
      </c>
      <c r="K454" s="99">
        <v>5.7682820038231775E-3</v>
      </c>
      <c r="L454" s="146">
        <v>92.438280187714923</v>
      </c>
      <c r="M454" s="146">
        <v>120</v>
      </c>
      <c r="N454" s="146">
        <v>548</v>
      </c>
      <c r="O454" s="146">
        <v>9132</v>
      </c>
      <c r="P454" s="146">
        <v>100</v>
      </c>
      <c r="Q454" s="146">
        <v>25</v>
      </c>
      <c r="R454" s="99">
        <v>0.76800433123020273</v>
      </c>
      <c r="S454" s="99">
        <v>0.97412068295878296</v>
      </c>
      <c r="T454" s="99">
        <v>0.65616345729665071</v>
      </c>
      <c r="U454" s="99">
        <v>0.98581900844920622</v>
      </c>
      <c r="W454" s="146">
        <v>6.1962938782276664</v>
      </c>
      <c r="X454" s="147">
        <v>29757.822257145664</v>
      </c>
      <c r="Y454" s="147">
        <v>6.1974812240870554</v>
      </c>
      <c r="Z454" s="147">
        <v>30562.086036203789</v>
      </c>
      <c r="AA454" s="147">
        <v>1.1873458593889552E-3</v>
      </c>
      <c r="AB454" s="147">
        <v>804.26377905812478</v>
      </c>
      <c r="AD454" s="161">
        <f t="shared" ref="AD454:AD517" si="42">W454*cRatio-X454</f>
        <v>342019.81043651432</v>
      </c>
      <c r="AE454" s="161">
        <f t="shared" si="41"/>
        <v>341286.78740901954</v>
      </c>
      <c r="AF454" s="161">
        <f t="shared" si="37"/>
        <v>-733.02302749478747</v>
      </c>
      <c r="AH454" s="163">
        <f t="shared" si="38"/>
        <v>1</v>
      </c>
      <c r="AI454" s="163">
        <f t="shared" si="39"/>
        <v>0</v>
      </c>
      <c r="AJ454" s="163">
        <f t="shared" si="40"/>
        <v>0</v>
      </c>
    </row>
    <row r="455" spans="1:36" x14ac:dyDescent="0.25">
      <c r="A455" s="46">
        <v>450</v>
      </c>
      <c r="C455" s="99">
        <v>3.0922763853483692E-3</v>
      </c>
      <c r="D455" s="99">
        <v>9.9586614456177724E-3</v>
      </c>
      <c r="E455" s="99">
        <v>8.6203180226545454E-6</v>
      </c>
      <c r="F455" s="99">
        <v>0</v>
      </c>
      <c r="G455" s="99">
        <v>0.04</v>
      </c>
      <c r="H455" s="99">
        <v>3.7417663718882443E-2</v>
      </c>
      <c r="I455" s="99">
        <v>2.5496231708073913E-2</v>
      </c>
      <c r="J455" s="99">
        <v>7.1214038276825598E-3</v>
      </c>
      <c r="K455" s="99">
        <v>5.7682820038231775E-3</v>
      </c>
      <c r="L455" s="146">
        <v>92.438280187714923</v>
      </c>
      <c r="M455" s="146">
        <v>120</v>
      </c>
      <c r="N455" s="146">
        <v>548</v>
      </c>
      <c r="O455" s="146">
        <v>9132</v>
      </c>
      <c r="P455" s="146">
        <v>100</v>
      </c>
      <c r="Q455" s="146">
        <v>25</v>
      </c>
      <c r="R455" s="99">
        <v>0.78230027391474732</v>
      </c>
      <c r="S455" s="99">
        <v>0.97481349302846221</v>
      </c>
      <c r="T455" s="99">
        <v>1.3785476850277127E-3</v>
      </c>
      <c r="U455" s="99">
        <v>0.26188767255796452</v>
      </c>
      <c r="W455" s="146">
        <v>5.696437765041642</v>
      </c>
      <c r="X455" s="147">
        <v>27284.964148537278</v>
      </c>
      <c r="Y455" s="147">
        <v>5.8463317112386797</v>
      </c>
      <c r="Z455" s="147">
        <v>28667.009342535483</v>
      </c>
      <c r="AA455" s="147">
        <v>0.14989394619703766</v>
      </c>
      <c r="AB455" s="147">
        <v>1382.0451939982049</v>
      </c>
      <c r="AD455" s="161">
        <f t="shared" si="42"/>
        <v>314501.30175396125</v>
      </c>
      <c r="AE455" s="161">
        <f t="shared" si="41"/>
        <v>322112.89333178534</v>
      </c>
      <c r="AF455" s="161">
        <f t="shared" ref="AF455:AF518" si="43">AA455*cRatio-AB455</f>
        <v>7611.5915778240542</v>
      </c>
      <c r="AH455" s="163">
        <f t="shared" ref="AH455:AH518" si="44">IF(MAX(AD455:AE455)=AD455,1,0)</f>
        <v>0</v>
      </c>
      <c r="AI455" s="163">
        <f t="shared" ref="AI455:AI518" si="45">IF(MAX(AD455:AE455)=AE455,1,0)</f>
        <v>1</v>
      </c>
      <c r="AJ455" s="163">
        <f t="shared" ref="AJ455:AJ518" si="46">IF(AF455&gt;0,1,0)</f>
        <v>1</v>
      </c>
    </row>
    <row r="456" spans="1:36" x14ac:dyDescent="0.25">
      <c r="A456" s="46">
        <v>451</v>
      </c>
      <c r="C456" s="99">
        <v>3.7226035893478393E-3</v>
      </c>
      <c r="D456" s="99">
        <v>9.2724494031172135E-3</v>
      </c>
      <c r="E456" s="99">
        <v>1.161785375175698E-5</v>
      </c>
      <c r="F456" s="99">
        <v>0</v>
      </c>
      <c r="G456" s="99">
        <v>0.04</v>
      </c>
      <c r="H456" s="99">
        <v>3.7417663718882443E-2</v>
      </c>
      <c r="I456" s="99">
        <v>2.5496231708073913E-2</v>
      </c>
      <c r="J456" s="99">
        <v>7.1214038276825598E-3</v>
      </c>
      <c r="K456" s="99">
        <v>5.7682820038231775E-3</v>
      </c>
      <c r="L456" s="146">
        <v>92.438280187714923</v>
      </c>
      <c r="M456" s="146">
        <v>120</v>
      </c>
      <c r="N456" s="146">
        <v>548</v>
      </c>
      <c r="O456" s="146">
        <v>9132</v>
      </c>
      <c r="P456" s="146">
        <v>100</v>
      </c>
      <c r="Q456" s="146">
        <v>25</v>
      </c>
      <c r="R456" s="99">
        <v>0.76545251952262972</v>
      </c>
      <c r="S456" s="99">
        <v>0.70538651936313435</v>
      </c>
      <c r="T456" s="99">
        <v>0.98046992197939309</v>
      </c>
      <c r="U456" s="99">
        <v>1.180343839533667E-9</v>
      </c>
      <c r="W456" s="146">
        <v>5.263064335919406</v>
      </c>
      <c r="X456" s="147">
        <v>26604.584664516511</v>
      </c>
      <c r="Y456" s="147">
        <v>5.4269506665507485</v>
      </c>
      <c r="Z456" s="147">
        <v>28069.526979722785</v>
      </c>
      <c r="AA456" s="147">
        <v>0.1638863306313425</v>
      </c>
      <c r="AB456" s="147">
        <v>1464.9423152062736</v>
      </c>
      <c r="AD456" s="161">
        <f t="shared" si="42"/>
        <v>289179.27549064788</v>
      </c>
      <c r="AE456" s="161">
        <f t="shared" si="41"/>
        <v>297547.51301332214</v>
      </c>
      <c r="AF456" s="161">
        <f t="shared" si="43"/>
        <v>8368.237522674277</v>
      </c>
      <c r="AH456" s="163">
        <f t="shared" si="44"/>
        <v>0</v>
      </c>
      <c r="AI456" s="163">
        <f t="shared" si="45"/>
        <v>1</v>
      </c>
      <c r="AJ456" s="163">
        <f t="shared" si="46"/>
        <v>1</v>
      </c>
    </row>
    <row r="457" spans="1:36" x14ac:dyDescent="0.25">
      <c r="A457" s="46">
        <v>452</v>
      </c>
      <c r="C457" s="99">
        <v>1.8492665639842914E-3</v>
      </c>
      <c r="D457" s="99">
        <v>9.7929402842477E-3</v>
      </c>
      <c r="E457" s="99">
        <v>1.4695023253752382E-4</v>
      </c>
      <c r="F457" s="99">
        <v>0</v>
      </c>
      <c r="G457" s="99">
        <v>0.04</v>
      </c>
      <c r="H457" s="99">
        <v>3.7417663718882443E-2</v>
      </c>
      <c r="I457" s="99">
        <v>2.5496231708073913E-2</v>
      </c>
      <c r="J457" s="99">
        <v>7.1214038276825598E-3</v>
      </c>
      <c r="K457" s="99">
        <v>5.7682820038231775E-3</v>
      </c>
      <c r="L457" s="146">
        <v>92.438280187714923</v>
      </c>
      <c r="M457" s="146">
        <v>120</v>
      </c>
      <c r="N457" s="146">
        <v>548</v>
      </c>
      <c r="O457" s="146">
        <v>9132</v>
      </c>
      <c r="P457" s="146">
        <v>100</v>
      </c>
      <c r="Q457" s="146">
        <v>25</v>
      </c>
      <c r="R457" s="99">
        <v>0.55352727951077463</v>
      </c>
      <c r="S457" s="99">
        <v>8.1955372709296634E-2</v>
      </c>
      <c r="T457" s="99">
        <v>8.55974968962325E-2</v>
      </c>
      <c r="U457" s="99">
        <v>0.99980294100717315</v>
      </c>
      <c r="W457" s="146">
        <v>3.7790359276698151</v>
      </c>
      <c r="X457" s="147">
        <v>28360.793357542305</v>
      </c>
      <c r="Y457" s="147">
        <v>3.8369881396812402</v>
      </c>
      <c r="Z457" s="147">
        <v>29507.978707355403</v>
      </c>
      <c r="AA457" s="147">
        <v>5.7952212011425086E-2</v>
      </c>
      <c r="AB457" s="147">
        <v>1147.1853498130986</v>
      </c>
      <c r="AD457" s="161">
        <f t="shared" si="42"/>
        <v>198381.36230264659</v>
      </c>
      <c r="AE457" s="161">
        <f t="shared" si="41"/>
        <v>200711.30967351899</v>
      </c>
      <c r="AF457" s="161">
        <f t="shared" si="43"/>
        <v>2329.9473708724067</v>
      </c>
      <c r="AH457" s="163">
        <f t="shared" si="44"/>
        <v>0</v>
      </c>
      <c r="AI457" s="163">
        <f t="shared" si="45"/>
        <v>1</v>
      </c>
      <c r="AJ457" s="163">
        <f t="shared" si="46"/>
        <v>1</v>
      </c>
    </row>
    <row r="458" spans="1:36" x14ac:dyDescent="0.25">
      <c r="A458" s="46">
        <v>453</v>
      </c>
      <c r="C458" s="99">
        <v>1.7775893352882308E-3</v>
      </c>
      <c r="D458" s="99">
        <v>9.8602672148559913E-3</v>
      </c>
      <c r="E458" s="99">
        <v>1.5451963457779883E-4</v>
      </c>
      <c r="F458" s="99">
        <v>0</v>
      </c>
      <c r="G458" s="99">
        <v>0.04</v>
      </c>
      <c r="H458" s="99">
        <v>3.7417663718882443E-2</v>
      </c>
      <c r="I458" s="99">
        <v>2.5496231708073913E-2</v>
      </c>
      <c r="J458" s="99">
        <v>7.1214038276825598E-3</v>
      </c>
      <c r="K458" s="99">
        <v>5.7682820038231775E-3</v>
      </c>
      <c r="L458" s="146">
        <v>92.438280187714923</v>
      </c>
      <c r="M458" s="146">
        <v>120</v>
      </c>
      <c r="N458" s="146">
        <v>548</v>
      </c>
      <c r="O458" s="146">
        <v>9132</v>
      </c>
      <c r="P458" s="146">
        <v>100</v>
      </c>
      <c r="Q458" s="146">
        <v>25</v>
      </c>
      <c r="R458" s="99">
        <v>0.65377111284166134</v>
      </c>
      <c r="S458" s="99">
        <v>0.48222195797792267</v>
      </c>
      <c r="T458" s="99">
        <v>0.72625443297055736</v>
      </c>
      <c r="U458" s="99">
        <v>3.2710796459491667E-2</v>
      </c>
      <c r="W458" s="146">
        <v>4.7478675874611636</v>
      </c>
      <c r="X458" s="147">
        <v>28426.445581187749</v>
      </c>
      <c r="Y458" s="147">
        <v>4.8167644480104697</v>
      </c>
      <c r="Z458" s="147">
        <v>29559.028747171295</v>
      </c>
      <c r="AA458" s="147">
        <v>6.8896860549306105E-2</v>
      </c>
      <c r="AB458" s="147">
        <v>1132.5831659835458</v>
      </c>
      <c r="AD458" s="161">
        <f t="shared" si="42"/>
        <v>256445.60966648205</v>
      </c>
      <c r="AE458" s="161">
        <f t="shared" ref="AE458:AE521" si="47">Y458*cRatio-Z458</f>
        <v>259446.83813345688</v>
      </c>
      <c r="AF458" s="161">
        <f t="shared" si="43"/>
        <v>3001.2284669748205</v>
      </c>
      <c r="AH458" s="163">
        <f t="shared" si="44"/>
        <v>0</v>
      </c>
      <c r="AI458" s="163">
        <f t="shared" si="45"/>
        <v>1</v>
      </c>
      <c r="AJ458" s="163">
        <f t="shared" si="46"/>
        <v>1</v>
      </c>
    </row>
    <row r="459" spans="1:36" x14ac:dyDescent="0.25">
      <c r="A459" s="46">
        <v>454</v>
      </c>
      <c r="C459" s="99">
        <v>1.9575048202279299E-3</v>
      </c>
      <c r="D459" s="99">
        <v>1.3441817765964204E-2</v>
      </c>
      <c r="E459" s="99">
        <v>1.1796781215112073E-4</v>
      </c>
      <c r="F459" s="99">
        <v>0</v>
      </c>
      <c r="G459" s="99">
        <v>0.04</v>
      </c>
      <c r="H459" s="99">
        <v>3.7417663718882443E-2</v>
      </c>
      <c r="I459" s="99">
        <v>2.5496231708073913E-2</v>
      </c>
      <c r="J459" s="99">
        <v>7.1214038276825598E-3</v>
      </c>
      <c r="K459" s="99">
        <v>5.7682820038231775E-3</v>
      </c>
      <c r="L459" s="146">
        <v>92.438280187714923</v>
      </c>
      <c r="M459" s="146">
        <v>120</v>
      </c>
      <c r="N459" s="146">
        <v>548</v>
      </c>
      <c r="O459" s="146">
        <v>9132</v>
      </c>
      <c r="P459" s="146">
        <v>100</v>
      </c>
      <c r="Q459" s="146">
        <v>25</v>
      </c>
      <c r="R459" s="99">
        <v>0.68162340999450588</v>
      </c>
      <c r="S459" s="99">
        <v>0.88459890047217082</v>
      </c>
      <c r="T459" s="99">
        <v>0.99552463224155263</v>
      </c>
      <c r="U459" s="99">
        <v>1.7975888128267409E-2</v>
      </c>
      <c r="W459" s="146">
        <v>5.2024115131492792</v>
      </c>
      <c r="X459" s="147">
        <v>28275.206644852566</v>
      </c>
      <c r="Y459" s="147">
        <v>5.2867453699428681</v>
      </c>
      <c r="Z459" s="147">
        <v>29448.352906809068</v>
      </c>
      <c r="AA459" s="147">
        <v>8.4333856793588957E-2</v>
      </c>
      <c r="AB459" s="147">
        <v>1173.1462619565027</v>
      </c>
      <c r="AD459" s="161">
        <f t="shared" si="42"/>
        <v>283869.48414410418</v>
      </c>
      <c r="AE459" s="161">
        <f t="shared" si="47"/>
        <v>287756.36928976304</v>
      </c>
      <c r="AF459" s="161">
        <f t="shared" si="43"/>
        <v>3886.8851456588345</v>
      </c>
      <c r="AH459" s="163">
        <f t="shared" si="44"/>
        <v>0</v>
      </c>
      <c r="AI459" s="163">
        <f t="shared" si="45"/>
        <v>1</v>
      </c>
      <c r="AJ459" s="163">
        <f t="shared" si="46"/>
        <v>1</v>
      </c>
    </row>
    <row r="460" spans="1:36" x14ac:dyDescent="0.25">
      <c r="A460" s="46">
        <v>455</v>
      </c>
      <c r="C460" s="99">
        <v>6.888363187316233E-4</v>
      </c>
      <c r="D460" s="99">
        <v>1.1831613514653228E-2</v>
      </c>
      <c r="E460" s="99">
        <v>5.0588232763344376E-5</v>
      </c>
      <c r="F460" s="99">
        <v>0</v>
      </c>
      <c r="G460" s="99">
        <v>0.04</v>
      </c>
      <c r="H460" s="99">
        <v>3.7417663718882443E-2</v>
      </c>
      <c r="I460" s="99">
        <v>2.5496231708073913E-2</v>
      </c>
      <c r="J460" s="99">
        <v>7.1214038276825598E-3</v>
      </c>
      <c r="K460" s="99">
        <v>5.7682820038231775E-3</v>
      </c>
      <c r="L460" s="146">
        <v>92.438280187714923</v>
      </c>
      <c r="M460" s="146">
        <v>120</v>
      </c>
      <c r="N460" s="146">
        <v>548</v>
      </c>
      <c r="O460" s="146">
        <v>9132</v>
      </c>
      <c r="P460" s="146">
        <v>100</v>
      </c>
      <c r="Q460" s="146">
        <v>25</v>
      </c>
      <c r="R460" s="99">
        <v>0.45698379798762379</v>
      </c>
      <c r="S460" s="99">
        <v>0.99816585400861291</v>
      </c>
      <c r="T460" s="99">
        <v>0.13803734844282839</v>
      </c>
      <c r="U460" s="99">
        <v>0.54753998897926226</v>
      </c>
      <c r="W460" s="146">
        <v>4.0483668337495464</v>
      </c>
      <c r="X460" s="147">
        <v>30061.780573492404</v>
      </c>
      <c r="Y460" s="147">
        <v>4.0714741382346507</v>
      </c>
      <c r="Z460" s="147">
        <v>31019.744030404003</v>
      </c>
      <c r="AA460" s="147">
        <v>2.310730448510423E-2</v>
      </c>
      <c r="AB460" s="147">
        <v>957.96345691159877</v>
      </c>
      <c r="AD460" s="161">
        <f t="shared" si="42"/>
        <v>212840.22945148038</v>
      </c>
      <c r="AE460" s="161">
        <f t="shared" si="47"/>
        <v>213268.70426367506</v>
      </c>
      <c r="AF460" s="161">
        <f t="shared" si="43"/>
        <v>428.47481219465499</v>
      </c>
      <c r="AH460" s="163">
        <f t="shared" si="44"/>
        <v>0</v>
      </c>
      <c r="AI460" s="163">
        <f t="shared" si="45"/>
        <v>1</v>
      </c>
      <c r="AJ460" s="163">
        <f t="shared" si="46"/>
        <v>1</v>
      </c>
    </row>
    <row r="461" spans="1:36" x14ac:dyDescent="0.25">
      <c r="A461" s="46">
        <v>456</v>
      </c>
      <c r="C461" s="99">
        <v>1.2419036694548812E-3</v>
      </c>
      <c r="D461" s="99">
        <v>8.5259326359784695E-3</v>
      </c>
      <c r="E461" s="99">
        <v>1.8985524932816042E-5</v>
      </c>
      <c r="F461" s="99">
        <v>0</v>
      </c>
      <c r="G461" s="99">
        <v>0.04</v>
      </c>
      <c r="H461" s="99">
        <v>3.7417663718882443E-2</v>
      </c>
      <c r="I461" s="99">
        <v>2.5496231708073913E-2</v>
      </c>
      <c r="J461" s="99">
        <v>7.1214038276825598E-3</v>
      </c>
      <c r="K461" s="99">
        <v>5.7682820038231775E-3</v>
      </c>
      <c r="L461" s="146">
        <v>92.438280187714923</v>
      </c>
      <c r="M461" s="146">
        <v>120</v>
      </c>
      <c r="N461" s="146">
        <v>548</v>
      </c>
      <c r="O461" s="146">
        <v>9132</v>
      </c>
      <c r="P461" s="146">
        <v>100</v>
      </c>
      <c r="Q461" s="146">
        <v>25</v>
      </c>
      <c r="R461" s="99">
        <v>0.8605146834257944</v>
      </c>
      <c r="S461" s="99">
        <v>0.9988596527312763</v>
      </c>
      <c r="T461" s="99">
        <v>0.73623233902819718</v>
      </c>
      <c r="U461" s="99">
        <v>1.0672702500275461E-2</v>
      </c>
      <c r="W461" s="146">
        <v>6.7743900714550849</v>
      </c>
      <c r="X461" s="147">
        <v>29462.058554538864</v>
      </c>
      <c r="Y461" s="147">
        <v>6.8495421648192698</v>
      </c>
      <c r="Z461" s="147">
        <v>30539.698863585956</v>
      </c>
      <c r="AA461" s="147">
        <v>7.5152093364184935E-2</v>
      </c>
      <c r="AB461" s="147">
        <v>1077.6403090470922</v>
      </c>
      <c r="AD461" s="161">
        <f t="shared" si="42"/>
        <v>377001.3457327662</v>
      </c>
      <c r="AE461" s="161">
        <f t="shared" si="47"/>
        <v>380432.83102557022</v>
      </c>
      <c r="AF461" s="161">
        <f t="shared" si="43"/>
        <v>3431.4852928040036</v>
      </c>
      <c r="AH461" s="163">
        <f t="shared" si="44"/>
        <v>0</v>
      </c>
      <c r="AI461" s="163">
        <f t="shared" si="45"/>
        <v>1</v>
      </c>
      <c r="AJ461" s="163">
        <f t="shared" si="46"/>
        <v>1</v>
      </c>
    </row>
    <row r="462" spans="1:36" x14ac:dyDescent="0.25">
      <c r="A462" s="46">
        <v>457</v>
      </c>
      <c r="C462" s="99">
        <v>8.7174211403877008E-4</v>
      </c>
      <c r="D462" s="99">
        <v>1.0010933512759349E-2</v>
      </c>
      <c r="E462" s="99">
        <v>3.3783804772185136E-5</v>
      </c>
      <c r="F462" s="99">
        <v>0</v>
      </c>
      <c r="G462" s="99">
        <v>0.04</v>
      </c>
      <c r="H462" s="99">
        <v>3.7417663718882443E-2</v>
      </c>
      <c r="I462" s="99">
        <v>2.5496231708073913E-2</v>
      </c>
      <c r="J462" s="99">
        <v>7.1214038276825598E-3</v>
      </c>
      <c r="K462" s="99">
        <v>5.7682820038231775E-3</v>
      </c>
      <c r="L462" s="146">
        <v>92.438280187714923</v>
      </c>
      <c r="M462" s="146">
        <v>120</v>
      </c>
      <c r="N462" s="146">
        <v>548</v>
      </c>
      <c r="O462" s="146">
        <v>9132</v>
      </c>
      <c r="P462" s="146">
        <v>100</v>
      </c>
      <c r="Q462" s="146">
        <v>25</v>
      </c>
      <c r="R462" s="99">
        <v>0.63438568614620794</v>
      </c>
      <c r="S462" s="99">
        <v>0.36722045538611647</v>
      </c>
      <c r="T462" s="99">
        <v>0.54802320459679255</v>
      </c>
      <c r="U462" s="99">
        <v>0.86159362165671904</v>
      </c>
      <c r="W462" s="146">
        <v>4.8041641895359968</v>
      </c>
      <c r="X462" s="147">
        <v>29885.020280686051</v>
      </c>
      <c r="Y462" s="147">
        <v>4.8418339541074698</v>
      </c>
      <c r="Z462" s="147">
        <v>30885.698308338659</v>
      </c>
      <c r="AA462" s="147">
        <v>3.7669764571472975E-2</v>
      </c>
      <c r="AB462" s="147">
        <v>1000.6780276526079</v>
      </c>
      <c r="AD462" s="161">
        <f t="shared" si="42"/>
        <v>258364.83109147372</v>
      </c>
      <c r="AE462" s="161">
        <f t="shared" si="47"/>
        <v>259624.33893810952</v>
      </c>
      <c r="AF462" s="161">
        <f t="shared" si="43"/>
        <v>1259.5078466357704</v>
      </c>
      <c r="AH462" s="163">
        <f t="shared" si="44"/>
        <v>0</v>
      </c>
      <c r="AI462" s="163">
        <f t="shared" si="45"/>
        <v>1</v>
      </c>
      <c r="AJ462" s="163">
        <f t="shared" si="46"/>
        <v>1</v>
      </c>
    </row>
    <row r="463" spans="1:36" x14ac:dyDescent="0.25">
      <c r="A463" s="46">
        <v>458</v>
      </c>
      <c r="C463" s="99">
        <v>3.7466028823334135E-4</v>
      </c>
      <c r="D463" s="99">
        <v>1.2261327806958655E-2</v>
      </c>
      <c r="E463" s="99">
        <v>1.8425390066911795E-4</v>
      </c>
      <c r="F463" s="99">
        <v>0</v>
      </c>
      <c r="G463" s="99">
        <v>0.04</v>
      </c>
      <c r="H463" s="99">
        <v>3.7417663718882443E-2</v>
      </c>
      <c r="I463" s="99">
        <v>2.5496231708073913E-2</v>
      </c>
      <c r="J463" s="99">
        <v>7.1214038276825598E-3</v>
      </c>
      <c r="K463" s="99">
        <v>5.7682820038231775E-3</v>
      </c>
      <c r="L463" s="146">
        <v>92.438280187714923</v>
      </c>
      <c r="M463" s="146">
        <v>120</v>
      </c>
      <c r="N463" s="146">
        <v>548</v>
      </c>
      <c r="O463" s="146">
        <v>9132</v>
      </c>
      <c r="P463" s="146">
        <v>100</v>
      </c>
      <c r="Q463" s="146">
        <v>25</v>
      </c>
      <c r="R463" s="99">
        <v>0.71133710698984565</v>
      </c>
      <c r="S463" s="99">
        <v>0.47186322051537166</v>
      </c>
      <c r="T463" s="99">
        <v>4.2656619820795249E-3</v>
      </c>
      <c r="U463" s="99">
        <v>0.99969694186570623</v>
      </c>
      <c r="W463" s="146">
        <v>5.4676766153555132</v>
      </c>
      <c r="X463" s="147">
        <v>30104.247041447252</v>
      </c>
      <c r="Y463" s="147">
        <v>5.4782345096077583</v>
      </c>
      <c r="Z463" s="147">
        <v>30956.059803680157</v>
      </c>
      <c r="AA463" s="147">
        <v>1.055789425224507E-2</v>
      </c>
      <c r="AB463" s="147">
        <v>851.81276223290479</v>
      </c>
      <c r="AD463" s="161">
        <f t="shared" si="42"/>
        <v>297956.34987988352</v>
      </c>
      <c r="AE463" s="161">
        <f t="shared" si="47"/>
        <v>297738.01077278535</v>
      </c>
      <c r="AF463" s="161">
        <f t="shared" si="43"/>
        <v>-218.33910709820054</v>
      </c>
      <c r="AH463" s="163">
        <f t="shared" si="44"/>
        <v>1</v>
      </c>
      <c r="AI463" s="163">
        <f t="shared" si="45"/>
        <v>0</v>
      </c>
      <c r="AJ463" s="163">
        <f t="shared" si="46"/>
        <v>0</v>
      </c>
    </row>
    <row r="464" spans="1:36" x14ac:dyDescent="0.25">
      <c r="A464" s="46">
        <v>459</v>
      </c>
      <c r="C464" s="99">
        <v>3.9148102489564574E-3</v>
      </c>
      <c r="D464" s="99">
        <v>7.5415650834311284E-3</v>
      </c>
      <c r="E464" s="99">
        <v>2.519710427990935E-5</v>
      </c>
      <c r="F464" s="99">
        <v>0</v>
      </c>
      <c r="G464" s="99">
        <v>0.04</v>
      </c>
      <c r="H464" s="99">
        <v>3.7417663718882443E-2</v>
      </c>
      <c r="I464" s="99">
        <v>2.5496231708073913E-2</v>
      </c>
      <c r="J464" s="99">
        <v>7.1214038276825598E-3</v>
      </c>
      <c r="K464" s="99">
        <v>5.7682820038231775E-3</v>
      </c>
      <c r="L464" s="146">
        <v>92.438280187714923</v>
      </c>
      <c r="M464" s="146">
        <v>120</v>
      </c>
      <c r="N464" s="146">
        <v>548</v>
      </c>
      <c r="O464" s="146">
        <v>9132</v>
      </c>
      <c r="P464" s="146">
        <v>100</v>
      </c>
      <c r="Q464" s="146">
        <v>25</v>
      </c>
      <c r="R464" s="99">
        <v>0.66712902034661237</v>
      </c>
      <c r="S464" s="99">
        <v>3.7548468477021764E-2</v>
      </c>
      <c r="T464" s="99">
        <v>0.90601742338594859</v>
      </c>
      <c r="U464" s="99">
        <v>2.5058309450089639E-4</v>
      </c>
      <c r="W464" s="146">
        <v>4.1570649708070047</v>
      </c>
      <c r="X464" s="147">
        <v>26384.941742572413</v>
      </c>
      <c r="Y464" s="147">
        <v>4.2929018612308267</v>
      </c>
      <c r="Z464" s="147">
        <v>27870.164445741782</v>
      </c>
      <c r="AA464" s="147">
        <v>0.13583689042382208</v>
      </c>
      <c r="AB464" s="147">
        <v>1485.2227031693692</v>
      </c>
      <c r="AD464" s="161">
        <f t="shared" si="42"/>
        <v>223038.95650584786</v>
      </c>
      <c r="AE464" s="161">
        <f t="shared" si="47"/>
        <v>229703.94722810783</v>
      </c>
      <c r="AF464" s="161">
        <f t="shared" si="43"/>
        <v>6664.990722259955</v>
      </c>
      <c r="AH464" s="163">
        <f t="shared" si="44"/>
        <v>0</v>
      </c>
      <c r="AI464" s="163">
        <f t="shared" si="45"/>
        <v>1</v>
      </c>
      <c r="AJ464" s="163">
        <f t="shared" si="46"/>
        <v>1</v>
      </c>
    </row>
    <row r="465" spans="1:36" x14ac:dyDescent="0.25">
      <c r="A465" s="46">
        <v>460</v>
      </c>
      <c r="C465" s="99">
        <v>2.974540821185867E-3</v>
      </c>
      <c r="D465" s="99">
        <v>1.3727384912880725E-2</v>
      </c>
      <c r="E465" s="99">
        <v>1.558696653256586E-4</v>
      </c>
      <c r="F465" s="99">
        <v>0</v>
      </c>
      <c r="G465" s="99">
        <v>0.04</v>
      </c>
      <c r="H465" s="99">
        <v>3.7417663718882443E-2</v>
      </c>
      <c r="I465" s="99">
        <v>2.5496231708073913E-2</v>
      </c>
      <c r="J465" s="99">
        <v>7.1214038276825598E-3</v>
      </c>
      <c r="K465" s="99">
        <v>5.7682820038231775E-3</v>
      </c>
      <c r="L465" s="146">
        <v>92.438280187714923</v>
      </c>
      <c r="M465" s="146">
        <v>120</v>
      </c>
      <c r="N465" s="146">
        <v>548</v>
      </c>
      <c r="O465" s="146">
        <v>9132</v>
      </c>
      <c r="P465" s="146">
        <v>100</v>
      </c>
      <c r="Q465" s="146">
        <v>25</v>
      </c>
      <c r="R465" s="99">
        <v>0.83818017786613397</v>
      </c>
      <c r="S465" s="99">
        <v>0.87737160469855857</v>
      </c>
      <c r="T465" s="99">
        <v>5.4224394221493763E-2</v>
      </c>
      <c r="U465" s="99">
        <v>2.4497708523445717E-5</v>
      </c>
      <c r="W465" s="146">
        <v>5.9186737971969299</v>
      </c>
      <c r="X465" s="147">
        <v>27018.866024601579</v>
      </c>
      <c r="Y465" s="147">
        <v>6.0612930003200498</v>
      </c>
      <c r="Z465" s="147">
        <v>28337.204297874825</v>
      </c>
      <c r="AA465" s="147">
        <v>0.14261920312311993</v>
      </c>
      <c r="AB465" s="147">
        <v>1318.3382732732462</v>
      </c>
      <c r="AD465" s="161">
        <f t="shared" si="42"/>
        <v>328101.56180721422</v>
      </c>
      <c r="AE465" s="161">
        <f t="shared" si="47"/>
        <v>335340.37572132819</v>
      </c>
      <c r="AF465" s="161">
        <f t="shared" si="43"/>
        <v>7238.8139141139491</v>
      </c>
      <c r="AH465" s="163">
        <f t="shared" si="44"/>
        <v>0</v>
      </c>
      <c r="AI465" s="163">
        <f t="shared" si="45"/>
        <v>1</v>
      </c>
      <c r="AJ465" s="163">
        <f t="shared" si="46"/>
        <v>1</v>
      </c>
    </row>
    <row r="466" spans="1:36" x14ac:dyDescent="0.25">
      <c r="A466" s="46">
        <v>461</v>
      </c>
      <c r="C466" s="99">
        <v>2.8632762829303715E-3</v>
      </c>
      <c r="D466" s="99">
        <v>1.0667732457407344E-2</v>
      </c>
      <c r="E466" s="99">
        <v>1.3609057533207166E-7</v>
      </c>
      <c r="F466" s="99">
        <v>0</v>
      </c>
      <c r="G466" s="99">
        <v>0.04</v>
      </c>
      <c r="H466" s="99">
        <v>3.7417663718882443E-2</v>
      </c>
      <c r="I466" s="99">
        <v>2.5496231708073913E-2</v>
      </c>
      <c r="J466" s="99">
        <v>7.1214038276825598E-3</v>
      </c>
      <c r="K466" s="99">
        <v>5.7682820038231775E-3</v>
      </c>
      <c r="L466" s="146">
        <v>92.438280187714923</v>
      </c>
      <c r="M466" s="146">
        <v>120</v>
      </c>
      <c r="N466" s="146">
        <v>548</v>
      </c>
      <c r="O466" s="146">
        <v>9132</v>
      </c>
      <c r="P466" s="146">
        <v>100</v>
      </c>
      <c r="Q466" s="146">
        <v>25</v>
      </c>
      <c r="R466" s="99">
        <v>0.73818418636742966</v>
      </c>
      <c r="S466" s="99">
        <v>0.99971625641840345</v>
      </c>
      <c r="T466" s="99">
        <v>0.24637181671776714</v>
      </c>
      <c r="U466" s="99">
        <v>6.7677132649935029E-4</v>
      </c>
      <c r="W466" s="146">
        <v>5.490493311135336</v>
      </c>
      <c r="X466" s="147">
        <v>27555.103073811311</v>
      </c>
      <c r="Y466" s="147">
        <v>5.6254725283671494</v>
      </c>
      <c r="Z466" s="147">
        <v>28906.979129213825</v>
      </c>
      <c r="AA466" s="147">
        <v>0.13497921723181339</v>
      </c>
      <c r="AB466" s="147">
        <v>1351.8760554025139</v>
      </c>
      <c r="AD466" s="161">
        <f t="shared" si="42"/>
        <v>301874.49559430883</v>
      </c>
      <c r="AE466" s="161">
        <f t="shared" si="47"/>
        <v>308621.3725728151</v>
      </c>
      <c r="AF466" s="161">
        <f t="shared" si="43"/>
        <v>6746.8769785062896</v>
      </c>
      <c r="AH466" s="163">
        <f t="shared" si="44"/>
        <v>0</v>
      </c>
      <c r="AI466" s="163">
        <f t="shared" si="45"/>
        <v>1</v>
      </c>
      <c r="AJ466" s="163">
        <f t="shared" si="46"/>
        <v>1</v>
      </c>
    </row>
    <row r="467" spans="1:36" x14ac:dyDescent="0.25">
      <c r="A467" s="46">
        <v>462</v>
      </c>
      <c r="C467" s="99">
        <v>2.1025748597498133E-3</v>
      </c>
      <c r="D467" s="99">
        <v>1.1956265999853111E-2</v>
      </c>
      <c r="E467" s="99">
        <v>4.8593974201911429E-5</v>
      </c>
      <c r="F467" s="99">
        <v>0</v>
      </c>
      <c r="G467" s="99">
        <v>0.04</v>
      </c>
      <c r="H467" s="99">
        <v>3.7417663718882443E-2</v>
      </c>
      <c r="I467" s="99">
        <v>2.5496231708073913E-2</v>
      </c>
      <c r="J467" s="99">
        <v>7.1214038276825598E-3</v>
      </c>
      <c r="K467" s="99">
        <v>5.7682820038231775E-3</v>
      </c>
      <c r="L467" s="146">
        <v>92.438280187714923</v>
      </c>
      <c r="M467" s="146">
        <v>120</v>
      </c>
      <c r="N467" s="146">
        <v>548</v>
      </c>
      <c r="O467" s="146">
        <v>9132</v>
      </c>
      <c r="P467" s="146">
        <v>100</v>
      </c>
      <c r="Q467" s="146">
        <v>25</v>
      </c>
      <c r="R467" s="99">
        <v>0.70140040638036472</v>
      </c>
      <c r="S467" s="99">
        <v>0.72200684723096176</v>
      </c>
      <c r="T467" s="99">
        <v>1.6027896565415492E-2</v>
      </c>
      <c r="U467" s="99">
        <v>8.0300188068352003E-5</v>
      </c>
      <c r="W467" s="146">
        <v>5.2029075467032664</v>
      </c>
      <c r="X467" s="147">
        <v>28296.221238708498</v>
      </c>
      <c r="Y467" s="147">
        <v>5.2971304320263259</v>
      </c>
      <c r="Z467" s="147">
        <v>29515.194074020943</v>
      </c>
      <c r="AA467" s="147">
        <v>9.4222885323059558E-2</v>
      </c>
      <c r="AB467" s="147">
        <v>1218.9728353124447</v>
      </c>
      <c r="AD467" s="161">
        <f t="shared" si="42"/>
        <v>283878.2315634875</v>
      </c>
      <c r="AE467" s="161">
        <f t="shared" si="47"/>
        <v>288312.6318475586</v>
      </c>
      <c r="AF467" s="161">
        <f t="shared" si="43"/>
        <v>4434.4002840711291</v>
      </c>
      <c r="AH467" s="163">
        <f t="shared" si="44"/>
        <v>0</v>
      </c>
      <c r="AI467" s="163">
        <f t="shared" si="45"/>
        <v>1</v>
      </c>
      <c r="AJ467" s="163">
        <f t="shared" si="46"/>
        <v>1</v>
      </c>
    </row>
    <row r="468" spans="1:36" x14ac:dyDescent="0.25">
      <c r="A468" s="46">
        <v>463</v>
      </c>
      <c r="C468" s="99">
        <v>1.9173761543105077E-3</v>
      </c>
      <c r="D468" s="99">
        <v>1.0529661136750131E-2</v>
      </c>
      <c r="E468" s="99">
        <v>2.8378227950838186E-5</v>
      </c>
      <c r="F468" s="99">
        <v>0</v>
      </c>
      <c r="G468" s="99">
        <v>0.04</v>
      </c>
      <c r="H468" s="99">
        <v>3.7417663718882443E-2</v>
      </c>
      <c r="I468" s="99">
        <v>2.5496231708073913E-2</v>
      </c>
      <c r="J468" s="99">
        <v>7.1214038276825598E-3</v>
      </c>
      <c r="K468" s="99">
        <v>5.7682820038231775E-3</v>
      </c>
      <c r="L468" s="146">
        <v>92.438280187714923</v>
      </c>
      <c r="M468" s="146">
        <v>120</v>
      </c>
      <c r="N468" s="146">
        <v>548</v>
      </c>
      <c r="O468" s="146">
        <v>9132</v>
      </c>
      <c r="P468" s="146">
        <v>100</v>
      </c>
      <c r="Q468" s="146">
        <v>25</v>
      </c>
      <c r="R468" s="99">
        <v>0.37677391914238051</v>
      </c>
      <c r="S468" s="99">
        <v>2.4403874724019923E-2</v>
      </c>
      <c r="T468" s="99">
        <v>4.302224638682605E-2</v>
      </c>
      <c r="U468" s="99">
        <v>0.92487114473886667</v>
      </c>
      <c r="W468" s="146">
        <v>2.5753646571003244</v>
      </c>
      <c r="X468" s="147">
        <v>28582.728459202157</v>
      </c>
      <c r="Y468" s="147">
        <v>2.6191827321779932</v>
      </c>
      <c r="Z468" s="147">
        <v>29777.624335955978</v>
      </c>
      <c r="AA468" s="147">
        <v>4.3818075077668883E-2</v>
      </c>
      <c r="AB468" s="147">
        <v>1194.8958767538206</v>
      </c>
      <c r="AD468" s="161">
        <f t="shared" si="42"/>
        <v>125939.15096681731</v>
      </c>
      <c r="AE468" s="161">
        <f t="shared" si="47"/>
        <v>127373.33959472363</v>
      </c>
      <c r="AF468" s="161">
        <f t="shared" si="43"/>
        <v>1434.1886279063124</v>
      </c>
      <c r="AH468" s="163">
        <f t="shared" si="44"/>
        <v>0</v>
      </c>
      <c r="AI468" s="163">
        <f t="shared" si="45"/>
        <v>1</v>
      </c>
      <c r="AJ468" s="163">
        <f t="shared" si="46"/>
        <v>1</v>
      </c>
    </row>
    <row r="469" spans="1:36" x14ac:dyDescent="0.25">
      <c r="A469" s="46">
        <v>464</v>
      </c>
      <c r="C469" s="99">
        <v>2.640546806501165E-3</v>
      </c>
      <c r="D469" s="99">
        <v>1.0973972482843593E-2</v>
      </c>
      <c r="E469" s="99">
        <v>3.3337847805646398E-7</v>
      </c>
      <c r="F469" s="99">
        <v>0</v>
      </c>
      <c r="G469" s="99">
        <v>0.04</v>
      </c>
      <c r="H469" s="99">
        <v>3.7417663718882443E-2</v>
      </c>
      <c r="I469" s="99">
        <v>2.5496231708073913E-2</v>
      </c>
      <c r="J469" s="99">
        <v>7.1214038276825598E-3</v>
      </c>
      <c r="K469" s="99">
        <v>5.7682820038231775E-3</v>
      </c>
      <c r="L469" s="146">
        <v>92.438280187714923</v>
      </c>
      <c r="M469" s="146">
        <v>120</v>
      </c>
      <c r="N469" s="146">
        <v>548</v>
      </c>
      <c r="O469" s="146">
        <v>9132</v>
      </c>
      <c r="P469" s="146">
        <v>100</v>
      </c>
      <c r="Q469" s="146">
        <v>25</v>
      </c>
      <c r="R469" s="99">
        <v>0.64468438962852082</v>
      </c>
      <c r="S469" s="99">
        <v>0.52051743479284396</v>
      </c>
      <c r="T469" s="99">
        <v>3.1228245005644763E-3</v>
      </c>
      <c r="U469" s="99">
        <v>0.52230666073063525</v>
      </c>
      <c r="W469" s="146">
        <v>4.5965271783826616</v>
      </c>
      <c r="X469" s="147">
        <v>27804.085132544864</v>
      </c>
      <c r="Y469" s="147">
        <v>4.7020322873331812</v>
      </c>
      <c r="Z469" s="147">
        <v>29122.919049643933</v>
      </c>
      <c r="AA469" s="147">
        <v>0.10550510895051968</v>
      </c>
      <c r="AB469" s="147">
        <v>1318.8339170990694</v>
      </c>
      <c r="AD469" s="161">
        <f t="shared" si="42"/>
        <v>247987.5455704148</v>
      </c>
      <c r="AE469" s="161">
        <f t="shared" si="47"/>
        <v>252999.01819034692</v>
      </c>
      <c r="AF469" s="161">
        <f t="shared" si="43"/>
        <v>5011.4726199321112</v>
      </c>
      <c r="AH469" s="163">
        <f t="shared" si="44"/>
        <v>0</v>
      </c>
      <c r="AI469" s="163">
        <f t="shared" si="45"/>
        <v>1</v>
      </c>
      <c r="AJ469" s="163">
        <f t="shared" si="46"/>
        <v>1</v>
      </c>
    </row>
    <row r="470" spans="1:36" x14ac:dyDescent="0.25">
      <c r="A470" s="46">
        <v>465</v>
      </c>
      <c r="C470" s="99">
        <v>1.0535750424167586E-3</v>
      </c>
      <c r="D470" s="99">
        <v>1.3302618795062227E-2</v>
      </c>
      <c r="E470" s="99">
        <v>5.0300542843839668E-4</v>
      </c>
      <c r="F470" s="99">
        <v>0</v>
      </c>
      <c r="G470" s="99">
        <v>0.04</v>
      </c>
      <c r="H470" s="99">
        <v>3.7417663718882443E-2</v>
      </c>
      <c r="I470" s="99">
        <v>2.5496231708073913E-2</v>
      </c>
      <c r="J470" s="99">
        <v>7.1214038276825598E-3</v>
      </c>
      <c r="K470" s="99">
        <v>5.7682820038231775E-3</v>
      </c>
      <c r="L470" s="146">
        <v>92.438280187714923</v>
      </c>
      <c r="M470" s="146">
        <v>120</v>
      </c>
      <c r="N470" s="146">
        <v>548</v>
      </c>
      <c r="O470" s="146">
        <v>9132</v>
      </c>
      <c r="P470" s="146">
        <v>100</v>
      </c>
      <c r="Q470" s="146">
        <v>25</v>
      </c>
      <c r="R470" s="99">
        <v>0.44617784126330817</v>
      </c>
      <c r="S470" s="99">
        <v>0.91267533773884768</v>
      </c>
      <c r="T470" s="99">
        <v>0.30669000519641859</v>
      </c>
      <c r="U470" s="99">
        <v>1.4610451935422899E-2</v>
      </c>
      <c r="W470" s="146">
        <v>3.6585057366481211</v>
      </c>
      <c r="X470" s="147">
        <v>28381.546530899603</v>
      </c>
      <c r="Y470" s="147">
        <v>3.6760976448196794</v>
      </c>
      <c r="Z470" s="147">
        <v>29280.630769989446</v>
      </c>
      <c r="AA470" s="147">
        <v>1.7591908171558313E-2</v>
      </c>
      <c r="AB470" s="147">
        <v>899.08423908984332</v>
      </c>
      <c r="AD470" s="161">
        <f t="shared" si="42"/>
        <v>191128.79766798767</v>
      </c>
      <c r="AE470" s="161">
        <f t="shared" si="47"/>
        <v>191285.2279191913</v>
      </c>
      <c r="AF470" s="161">
        <f t="shared" si="43"/>
        <v>156.43025120365542</v>
      </c>
      <c r="AH470" s="163">
        <f t="shared" si="44"/>
        <v>0</v>
      </c>
      <c r="AI470" s="163">
        <f t="shared" si="45"/>
        <v>1</v>
      </c>
      <c r="AJ470" s="163">
        <f t="shared" si="46"/>
        <v>1</v>
      </c>
    </row>
    <row r="471" spans="1:36" x14ac:dyDescent="0.25">
      <c r="A471" s="46">
        <v>466</v>
      </c>
      <c r="C471" s="99">
        <v>2.3727946464005001E-3</v>
      </c>
      <c r="D471" s="99">
        <v>1.2812662229379268E-2</v>
      </c>
      <c r="E471" s="99">
        <v>3.7459913823413351E-5</v>
      </c>
      <c r="F471" s="99">
        <v>0</v>
      </c>
      <c r="G471" s="99">
        <v>0.04</v>
      </c>
      <c r="H471" s="99">
        <v>3.7417663718882443E-2</v>
      </c>
      <c r="I471" s="99">
        <v>2.5496231708073913E-2</v>
      </c>
      <c r="J471" s="99">
        <v>7.1214038276825598E-3</v>
      </c>
      <c r="K471" s="99">
        <v>5.7682820038231775E-3</v>
      </c>
      <c r="L471" s="146">
        <v>92.438280187714923</v>
      </c>
      <c r="M471" s="146">
        <v>120</v>
      </c>
      <c r="N471" s="146">
        <v>548</v>
      </c>
      <c r="O471" s="146">
        <v>9132</v>
      </c>
      <c r="P471" s="146">
        <v>100</v>
      </c>
      <c r="Q471" s="146">
        <v>25</v>
      </c>
      <c r="R471" s="99">
        <v>0.48976216233711178</v>
      </c>
      <c r="S471" s="99">
        <v>0.65559272222974241</v>
      </c>
      <c r="T471" s="99">
        <v>0.91672782407312037</v>
      </c>
      <c r="U471" s="99">
        <v>1.1810824874806388E-2</v>
      </c>
      <c r="W471" s="146">
        <v>3.7155703193227283</v>
      </c>
      <c r="X471" s="147">
        <v>28001.123599188548</v>
      </c>
      <c r="Y471" s="147">
        <v>3.7911454509193212</v>
      </c>
      <c r="Z471" s="147">
        <v>29266.567071212608</v>
      </c>
      <c r="AA471" s="147">
        <v>7.5575131596592904E-2</v>
      </c>
      <c r="AB471" s="147">
        <v>1265.4434720240606</v>
      </c>
      <c r="AD471" s="161">
        <f t="shared" si="42"/>
        <v>194933.09556017516</v>
      </c>
      <c r="AE471" s="161">
        <f t="shared" si="47"/>
        <v>198202.15998394668</v>
      </c>
      <c r="AF471" s="161">
        <f t="shared" si="43"/>
        <v>3269.0644237715132</v>
      </c>
      <c r="AH471" s="163">
        <f t="shared" si="44"/>
        <v>0</v>
      </c>
      <c r="AI471" s="163">
        <f t="shared" si="45"/>
        <v>1</v>
      </c>
      <c r="AJ471" s="163">
        <f t="shared" si="46"/>
        <v>1</v>
      </c>
    </row>
    <row r="472" spans="1:36" x14ac:dyDescent="0.25">
      <c r="A472" s="46">
        <v>467</v>
      </c>
      <c r="C472" s="99">
        <v>2.2671606513299247E-3</v>
      </c>
      <c r="D472" s="99">
        <v>1.055188067650123E-2</v>
      </c>
      <c r="E472" s="99">
        <v>6.3156947376093146E-5</v>
      </c>
      <c r="F472" s="99">
        <v>0</v>
      </c>
      <c r="G472" s="99">
        <v>0.04</v>
      </c>
      <c r="H472" s="99">
        <v>3.7417663718882443E-2</v>
      </c>
      <c r="I472" s="99">
        <v>2.5496231708073913E-2</v>
      </c>
      <c r="J472" s="99">
        <v>7.1214038276825598E-3</v>
      </c>
      <c r="K472" s="99">
        <v>5.7682820038231775E-3</v>
      </c>
      <c r="L472" s="146">
        <v>92.438280187714923</v>
      </c>
      <c r="M472" s="146">
        <v>120</v>
      </c>
      <c r="N472" s="146">
        <v>548</v>
      </c>
      <c r="O472" s="146">
        <v>9132</v>
      </c>
      <c r="P472" s="146">
        <v>100</v>
      </c>
      <c r="Q472" s="146">
        <v>25</v>
      </c>
      <c r="R472" s="99">
        <v>0.86071416433141368</v>
      </c>
      <c r="S472" s="99">
        <v>8.5310460969146906E-2</v>
      </c>
      <c r="T472" s="99">
        <v>0.20822628835019907</v>
      </c>
      <c r="U472" s="99">
        <v>2.3100326472713752E-6</v>
      </c>
      <c r="W472" s="146">
        <v>5.7554023304344639</v>
      </c>
      <c r="X472" s="147">
        <v>28077.258065335023</v>
      </c>
      <c r="Y472" s="147">
        <v>5.8680043179215451</v>
      </c>
      <c r="Z472" s="147">
        <v>29318.808702738443</v>
      </c>
      <c r="AA472" s="147">
        <v>0.11260198748708117</v>
      </c>
      <c r="AB472" s="147">
        <v>1241.5506374034194</v>
      </c>
      <c r="AD472" s="161">
        <f t="shared" si="42"/>
        <v>317246.88176073279</v>
      </c>
      <c r="AE472" s="161">
        <f t="shared" si="47"/>
        <v>322761.45037255425</v>
      </c>
      <c r="AF472" s="161">
        <f t="shared" si="43"/>
        <v>5514.5686118214508</v>
      </c>
      <c r="AH472" s="163">
        <f t="shared" si="44"/>
        <v>0</v>
      </c>
      <c r="AI472" s="163">
        <f t="shared" si="45"/>
        <v>1</v>
      </c>
      <c r="AJ472" s="163">
        <f t="shared" si="46"/>
        <v>1</v>
      </c>
    </row>
    <row r="473" spans="1:36" x14ac:dyDescent="0.25">
      <c r="A473" s="46">
        <v>468</v>
      </c>
      <c r="C473" s="99">
        <v>7.2930625670210025E-3</v>
      </c>
      <c r="D473" s="99">
        <v>1.1162986899194337E-2</v>
      </c>
      <c r="E473" s="99">
        <v>1.3917124806872572E-4</v>
      </c>
      <c r="F473" s="99">
        <v>0</v>
      </c>
      <c r="G473" s="99">
        <v>0.04</v>
      </c>
      <c r="H473" s="99">
        <v>3.7417663718882443E-2</v>
      </c>
      <c r="I473" s="99">
        <v>2.5496231708073913E-2</v>
      </c>
      <c r="J473" s="99">
        <v>7.1214038276825598E-3</v>
      </c>
      <c r="K473" s="99">
        <v>5.7682820038231775E-3</v>
      </c>
      <c r="L473" s="146">
        <v>92.438280187714923</v>
      </c>
      <c r="M473" s="146">
        <v>120</v>
      </c>
      <c r="N473" s="146">
        <v>548</v>
      </c>
      <c r="O473" s="146">
        <v>9132</v>
      </c>
      <c r="P473" s="146">
        <v>100</v>
      </c>
      <c r="Q473" s="146">
        <v>25</v>
      </c>
      <c r="R473" s="99">
        <v>0.79678931703033029</v>
      </c>
      <c r="S473" s="99">
        <v>0.71174564257601314</v>
      </c>
      <c r="T473" s="99">
        <v>0.99719765226706558</v>
      </c>
      <c r="U473" s="99">
        <v>0.13555783746631933</v>
      </c>
      <c r="W473" s="146">
        <v>4.6599106255292879</v>
      </c>
      <c r="X473" s="147">
        <v>23016.665787260026</v>
      </c>
      <c r="Y473" s="147">
        <v>4.9110552874025393</v>
      </c>
      <c r="Z473" s="147">
        <v>24778.76280304719</v>
      </c>
      <c r="AA473" s="147">
        <v>0.25114466187325135</v>
      </c>
      <c r="AB473" s="147">
        <v>1762.0970157871634</v>
      </c>
      <c r="AD473" s="161">
        <f t="shared" si="42"/>
        <v>256577.97174449728</v>
      </c>
      <c r="AE473" s="161">
        <f t="shared" si="47"/>
        <v>269884.55444110517</v>
      </c>
      <c r="AF473" s="161">
        <f t="shared" si="43"/>
        <v>13306.582696607918</v>
      </c>
      <c r="AH473" s="163">
        <f t="shared" si="44"/>
        <v>0</v>
      </c>
      <c r="AI473" s="163">
        <f t="shared" si="45"/>
        <v>1</v>
      </c>
      <c r="AJ473" s="163">
        <f t="shared" si="46"/>
        <v>1</v>
      </c>
    </row>
    <row r="474" spans="1:36" x14ac:dyDescent="0.25">
      <c r="A474" s="46">
        <v>469</v>
      </c>
      <c r="C474" s="99">
        <v>2.9015749021443771E-3</v>
      </c>
      <c r="D474" s="99">
        <v>1.5311244398357848E-2</v>
      </c>
      <c r="E474" s="99">
        <v>1.7737576217091711E-4</v>
      </c>
      <c r="F474" s="99">
        <v>0</v>
      </c>
      <c r="G474" s="99">
        <v>0.04</v>
      </c>
      <c r="H474" s="99">
        <v>3.7417663718882443E-2</v>
      </c>
      <c r="I474" s="99">
        <v>2.5496231708073913E-2</v>
      </c>
      <c r="J474" s="99">
        <v>7.1214038276825598E-3</v>
      </c>
      <c r="K474" s="99">
        <v>5.7682820038231775E-3</v>
      </c>
      <c r="L474" s="146">
        <v>92.438280187714923</v>
      </c>
      <c r="M474" s="146">
        <v>120</v>
      </c>
      <c r="N474" s="146">
        <v>548</v>
      </c>
      <c r="O474" s="146">
        <v>9132</v>
      </c>
      <c r="P474" s="146">
        <v>100</v>
      </c>
      <c r="Q474" s="146">
        <v>25</v>
      </c>
      <c r="R474" s="99">
        <v>0.53932786487786766</v>
      </c>
      <c r="S474" s="99">
        <v>0.21721653265084262</v>
      </c>
      <c r="T474" s="99">
        <v>1.5784241889960669E-2</v>
      </c>
      <c r="U474" s="99">
        <v>0.99751085050264621</v>
      </c>
      <c r="W474" s="146">
        <v>3.5861880541609668</v>
      </c>
      <c r="X474" s="147">
        <v>27033.254148588825</v>
      </c>
      <c r="Y474" s="147">
        <v>3.6704269843386617</v>
      </c>
      <c r="Z474" s="147">
        <v>28334.057755547841</v>
      </c>
      <c r="AA474" s="147">
        <v>8.4238930177694904E-2</v>
      </c>
      <c r="AB474" s="147">
        <v>1300.8036069590162</v>
      </c>
      <c r="AD474" s="161">
        <f t="shared" si="42"/>
        <v>188138.02910106917</v>
      </c>
      <c r="AE474" s="161">
        <f t="shared" si="47"/>
        <v>191891.56130477187</v>
      </c>
      <c r="AF474" s="161">
        <f t="shared" si="43"/>
        <v>3753.5322037026781</v>
      </c>
      <c r="AH474" s="163">
        <f t="shared" si="44"/>
        <v>0</v>
      </c>
      <c r="AI474" s="163">
        <f t="shared" si="45"/>
        <v>1</v>
      </c>
      <c r="AJ474" s="163">
        <f t="shared" si="46"/>
        <v>1</v>
      </c>
    </row>
    <row r="475" spans="1:36" x14ac:dyDescent="0.25">
      <c r="A475" s="46">
        <v>470</v>
      </c>
      <c r="C475" s="99">
        <v>3.3076719622422424E-3</v>
      </c>
      <c r="D475" s="99">
        <v>1.295605726679494E-2</v>
      </c>
      <c r="E475" s="99">
        <v>9.1420606148237715E-7</v>
      </c>
      <c r="F475" s="99">
        <v>0</v>
      </c>
      <c r="G475" s="99">
        <v>0.04</v>
      </c>
      <c r="H475" s="99">
        <v>3.7417663718882443E-2</v>
      </c>
      <c r="I475" s="99">
        <v>2.5496231708073913E-2</v>
      </c>
      <c r="J475" s="99">
        <v>7.1214038276825598E-3</v>
      </c>
      <c r="K475" s="99">
        <v>5.7682820038231775E-3</v>
      </c>
      <c r="L475" s="146">
        <v>92.438280187714923</v>
      </c>
      <c r="M475" s="146">
        <v>120</v>
      </c>
      <c r="N475" s="146">
        <v>548</v>
      </c>
      <c r="O475" s="146">
        <v>9132</v>
      </c>
      <c r="P475" s="146">
        <v>100</v>
      </c>
      <c r="Q475" s="146">
        <v>25</v>
      </c>
      <c r="R475" s="99">
        <v>0.67715870461689742</v>
      </c>
      <c r="S475" s="99">
        <v>0.91538642399443593</v>
      </c>
      <c r="T475" s="99">
        <v>0.47670302764653572</v>
      </c>
      <c r="U475" s="99">
        <v>0.34073636047837086</v>
      </c>
      <c r="W475" s="146">
        <v>4.9419264996534586</v>
      </c>
      <c r="X475" s="147">
        <v>27044.015025823472</v>
      </c>
      <c r="Y475" s="147">
        <v>5.0803066581288903</v>
      </c>
      <c r="Z475" s="147">
        <v>28456.776017518139</v>
      </c>
      <c r="AA475" s="147">
        <v>0.13838015847543161</v>
      </c>
      <c r="AB475" s="147">
        <v>1412.7609916946676</v>
      </c>
      <c r="AD475" s="161">
        <f t="shared" si="42"/>
        <v>269471.574953384</v>
      </c>
      <c r="AE475" s="161">
        <f t="shared" si="47"/>
        <v>276361.6234702153</v>
      </c>
      <c r="AF475" s="161">
        <f t="shared" si="43"/>
        <v>6890.0485168312298</v>
      </c>
      <c r="AH475" s="163">
        <f t="shared" si="44"/>
        <v>0</v>
      </c>
      <c r="AI475" s="163">
        <f t="shared" si="45"/>
        <v>1</v>
      </c>
      <c r="AJ475" s="163">
        <f t="shared" si="46"/>
        <v>1</v>
      </c>
    </row>
    <row r="476" spans="1:36" x14ac:dyDescent="0.25">
      <c r="A476" s="46">
        <v>471</v>
      </c>
      <c r="C476" s="99">
        <v>6.1965344414741663E-3</v>
      </c>
      <c r="D476" s="99">
        <v>1.008664476907061E-2</v>
      </c>
      <c r="E476" s="99">
        <v>4.3260507638494787E-5</v>
      </c>
      <c r="F476" s="99">
        <v>0</v>
      </c>
      <c r="G476" s="99">
        <v>0.04</v>
      </c>
      <c r="H476" s="99">
        <v>3.7417663718882443E-2</v>
      </c>
      <c r="I476" s="99">
        <v>2.5496231708073913E-2</v>
      </c>
      <c r="J476" s="99">
        <v>7.1214038276825598E-3</v>
      </c>
      <c r="K476" s="99">
        <v>5.7682820038231775E-3</v>
      </c>
      <c r="L476" s="146">
        <v>92.438280187714923</v>
      </c>
      <c r="M476" s="146">
        <v>120</v>
      </c>
      <c r="N476" s="146">
        <v>548</v>
      </c>
      <c r="O476" s="146">
        <v>9132</v>
      </c>
      <c r="P476" s="146">
        <v>100</v>
      </c>
      <c r="Q476" s="146">
        <v>25</v>
      </c>
      <c r="R476" s="99">
        <v>0.72085598376985449</v>
      </c>
      <c r="S476" s="99">
        <v>0.80834431781018601</v>
      </c>
      <c r="T476" s="99">
        <v>3.5295296482509555E-3</v>
      </c>
      <c r="U476" s="99">
        <v>0.92220740366531828</v>
      </c>
      <c r="W476" s="146">
        <v>4.5429821953851963</v>
      </c>
      <c r="X476" s="147">
        <v>24148.29023272033</v>
      </c>
      <c r="Y476" s="147">
        <v>4.7604628593416276</v>
      </c>
      <c r="Z476" s="147">
        <v>25857.68973367877</v>
      </c>
      <c r="AA476" s="147">
        <v>0.21748066395643129</v>
      </c>
      <c r="AB476" s="147">
        <v>1709.3995009584396</v>
      </c>
      <c r="AD476" s="161">
        <f t="shared" si="42"/>
        <v>248430.64149039146</v>
      </c>
      <c r="AE476" s="161">
        <f t="shared" si="47"/>
        <v>259770.08182681887</v>
      </c>
      <c r="AF476" s="161">
        <f t="shared" si="43"/>
        <v>11339.440336427437</v>
      </c>
      <c r="AH476" s="163">
        <f t="shared" si="44"/>
        <v>0</v>
      </c>
      <c r="AI476" s="163">
        <f t="shared" si="45"/>
        <v>1</v>
      </c>
      <c r="AJ476" s="163">
        <f t="shared" si="46"/>
        <v>1</v>
      </c>
    </row>
    <row r="477" spans="1:36" x14ac:dyDescent="0.25">
      <c r="A477" s="46">
        <v>472</v>
      </c>
      <c r="C477" s="99">
        <v>3.5902908979027481E-3</v>
      </c>
      <c r="D477" s="99">
        <v>1.5056607092291507E-2</v>
      </c>
      <c r="E477" s="99">
        <v>1.2257491120714522E-5</v>
      </c>
      <c r="F477" s="99">
        <v>0</v>
      </c>
      <c r="G477" s="99">
        <v>0.04</v>
      </c>
      <c r="H477" s="99">
        <v>3.7417663718882443E-2</v>
      </c>
      <c r="I477" s="99">
        <v>2.5496231708073913E-2</v>
      </c>
      <c r="J477" s="99">
        <v>7.1214038276825598E-3</v>
      </c>
      <c r="K477" s="99">
        <v>5.7682820038231775E-3</v>
      </c>
      <c r="L477" s="146">
        <v>92.438280187714923</v>
      </c>
      <c r="M477" s="146">
        <v>120</v>
      </c>
      <c r="N477" s="146">
        <v>548</v>
      </c>
      <c r="O477" s="146">
        <v>9132</v>
      </c>
      <c r="P477" s="146">
        <v>100</v>
      </c>
      <c r="Q477" s="146">
        <v>25</v>
      </c>
      <c r="R477" s="99">
        <v>0.74419433385089229</v>
      </c>
      <c r="S477" s="99">
        <v>0.52296526238078367</v>
      </c>
      <c r="T477" s="99">
        <v>0.50391356080467975</v>
      </c>
      <c r="U477" s="99">
        <v>9.9324335501582104E-12</v>
      </c>
      <c r="W477" s="146">
        <v>5.0180053982474284</v>
      </c>
      <c r="X477" s="147">
        <v>26696.267218887093</v>
      </c>
      <c r="Y477" s="147">
        <v>5.1694516848955088</v>
      </c>
      <c r="Z477" s="147">
        <v>28141.693630258967</v>
      </c>
      <c r="AA477" s="147">
        <v>0.15144628664808035</v>
      </c>
      <c r="AB477" s="147">
        <v>1445.4264113718746</v>
      </c>
      <c r="AD477" s="161">
        <f t="shared" si="42"/>
        <v>274384.05667595862</v>
      </c>
      <c r="AE477" s="161">
        <f t="shared" si="47"/>
        <v>282025.40746347158</v>
      </c>
      <c r="AF477" s="161">
        <f t="shared" si="43"/>
        <v>7641.3507875129471</v>
      </c>
      <c r="AH477" s="163">
        <f t="shared" si="44"/>
        <v>0</v>
      </c>
      <c r="AI477" s="163">
        <f t="shared" si="45"/>
        <v>1</v>
      </c>
      <c r="AJ477" s="163">
        <f t="shared" si="46"/>
        <v>1</v>
      </c>
    </row>
    <row r="478" spans="1:36" x14ac:dyDescent="0.25">
      <c r="A478" s="46">
        <v>473</v>
      </c>
      <c r="C478" s="99">
        <v>3.2429487607927854E-3</v>
      </c>
      <c r="D478" s="99">
        <v>1.309590447009279E-2</v>
      </c>
      <c r="E478" s="99">
        <v>5.644829440454302E-4</v>
      </c>
      <c r="F478" s="99">
        <v>0</v>
      </c>
      <c r="G478" s="99">
        <v>0.04</v>
      </c>
      <c r="H478" s="99">
        <v>3.7417663718882443E-2</v>
      </c>
      <c r="I478" s="99">
        <v>2.5496231708073913E-2</v>
      </c>
      <c r="J478" s="99">
        <v>7.1214038276825598E-3</v>
      </c>
      <c r="K478" s="99">
        <v>5.7682820038231775E-3</v>
      </c>
      <c r="L478" s="146">
        <v>92.438280187714923</v>
      </c>
      <c r="M478" s="146">
        <v>120</v>
      </c>
      <c r="N478" s="146">
        <v>548</v>
      </c>
      <c r="O478" s="146">
        <v>9132</v>
      </c>
      <c r="P478" s="146">
        <v>100</v>
      </c>
      <c r="Q478" s="146">
        <v>25</v>
      </c>
      <c r="R478" s="99">
        <v>0.87603897526882168</v>
      </c>
      <c r="S478" s="99">
        <v>0.99134186545371539</v>
      </c>
      <c r="T478" s="99">
        <v>0.23712289331297379</v>
      </c>
      <c r="U478" s="99">
        <v>0.12903448198212464</v>
      </c>
      <c r="W478" s="146">
        <v>5.9287156632739491</v>
      </c>
      <c r="X478" s="147">
        <v>25780.695003220975</v>
      </c>
      <c r="Y478" s="147">
        <v>6.062033349758849</v>
      </c>
      <c r="Z478" s="147">
        <v>27016.566654574861</v>
      </c>
      <c r="AA478" s="147">
        <v>0.13331768648489994</v>
      </c>
      <c r="AB478" s="147">
        <v>1235.8716513538857</v>
      </c>
      <c r="AD478" s="161">
        <f t="shared" si="42"/>
        <v>329942.24479321594</v>
      </c>
      <c r="AE478" s="161">
        <f t="shared" si="47"/>
        <v>336705.43433095608</v>
      </c>
      <c r="AF478" s="161">
        <f t="shared" si="43"/>
        <v>6763.1895377401106</v>
      </c>
      <c r="AH478" s="163">
        <f t="shared" si="44"/>
        <v>0</v>
      </c>
      <c r="AI478" s="163">
        <f t="shared" si="45"/>
        <v>1</v>
      </c>
      <c r="AJ478" s="163">
        <f t="shared" si="46"/>
        <v>1</v>
      </c>
    </row>
    <row r="479" spans="1:36" x14ac:dyDescent="0.25">
      <c r="A479" s="46">
        <v>474</v>
      </c>
      <c r="C479" s="99">
        <v>1.1868673379543762E-3</v>
      </c>
      <c r="D479" s="99">
        <v>1.1287976523337007E-2</v>
      </c>
      <c r="E479" s="99">
        <v>7.0827241710945114E-5</v>
      </c>
      <c r="F479" s="99">
        <v>0</v>
      </c>
      <c r="G479" s="99">
        <v>0.04</v>
      </c>
      <c r="H479" s="99">
        <v>3.7417663718882443E-2</v>
      </c>
      <c r="I479" s="99">
        <v>2.5496231708073913E-2</v>
      </c>
      <c r="J479" s="99">
        <v>7.1214038276825598E-3</v>
      </c>
      <c r="K479" s="99">
        <v>5.7682820038231775E-3</v>
      </c>
      <c r="L479" s="146">
        <v>92.438280187714923</v>
      </c>
      <c r="M479" s="146">
        <v>120</v>
      </c>
      <c r="N479" s="146">
        <v>548</v>
      </c>
      <c r="O479" s="146">
        <v>9132</v>
      </c>
      <c r="P479" s="146">
        <v>100</v>
      </c>
      <c r="Q479" s="146">
        <v>25</v>
      </c>
      <c r="R479" s="99">
        <v>0.66826648845088821</v>
      </c>
      <c r="S479" s="99">
        <v>0.48271824640814026</v>
      </c>
      <c r="T479" s="99">
        <v>0.54378802023725847</v>
      </c>
      <c r="U479" s="99">
        <v>6.157787502807426E-5</v>
      </c>
      <c r="W479" s="146">
        <v>5.0191290252788416</v>
      </c>
      <c r="X479" s="147">
        <v>29365.367313438699</v>
      </c>
      <c r="Y479" s="147">
        <v>5.0704883017568143</v>
      </c>
      <c r="Z479" s="147">
        <v>30415.942281022282</v>
      </c>
      <c r="AA479" s="147">
        <v>5.1359276477972671E-2</v>
      </c>
      <c r="AB479" s="147">
        <v>1050.5749675835832</v>
      </c>
      <c r="AD479" s="161">
        <f t="shared" si="42"/>
        <v>271782.37420329184</v>
      </c>
      <c r="AE479" s="161">
        <f t="shared" si="47"/>
        <v>273813.35582438658</v>
      </c>
      <c r="AF479" s="161">
        <f t="shared" si="43"/>
        <v>2030.981621094777</v>
      </c>
      <c r="AH479" s="163">
        <f t="shared" si="44"/>
        <v>0</v>
      </c>
      <c r="AI479" s="163">
        <f t="shared" si="45"/>
        <v>1</v>
      </c>
      <c r="AJ479" s="163">
        <f t="shared" si="46"/>
        <v>1</v>
      </c>
    </row>
    <row r="480" spans="1:36" x14ac:dyDescent="0.25">
      <c r="A480" s="46">
        <v>475</v>
      </c>
      <c r="C480" s="99">
        <v>1.6247674140621388E-3</v>
      </c>
      <c r="D480" s="99">
        <v>1.1780306128090334E-2</v>
      </c>
      <c r="E480" s="99">
        <v>1.8059132764947083E-4</v>
      </c>
      <c r="F480" s="99">
        <v>0</v>
      </c>
      <c r="G480" s="99">
        <v>0.04</v>
      </c>
      <c r="H480" s="99">
        <v>3.7417663718882443E-2</v>
      </c>
      <c r="I480" s="99">
        <v>2.5496231708073913E-2</v>
      </c>
      <c r="J480" s="99">
        <v>7.1214038276825598E-3</v>
      </c>
      <c r="K480" s="99">
        <v>5.7682820038231775E-3</v>
      </c>
      <c r="L480" s="146">
        <v>92.438280187714923</v>
      </c>
      <c r="M480" s="146">
        <v>120</v>
      </c>
      <c r="N480" s="146">
        <v>548</v>
      </c>
      <c r="O480" s="146">
        <v>9132</v>
      </c>
      <c r="P480" s="146">
        <v>100</v>
      </c>
      <c r="Q480" s="146">
        <v>25</v>
      </c>
      <c r="R480" s="99">
        <v>0.85224317396595328</v>
      </c>
      <c r="S480" s="99">
        <v>1.9355980687222187E-2</v>
      </c>
      <c r="T480" s="99">
        <v>0.99953649349282181</v>
      </c>
      <c r="U480" s="99">
        <v>3.6723518969528674E-3</v>
      </c>
      <c r="W480" s="146">
        <v>5.7661467354586904</v>
      </c>
      <c r="X480" s="147">
        <v>28526.174985176</v>
      </c>
      <c r="Y480" s="147">
        <v>5.8420763252215071</v>
      </c>
      <c r="Z480" s="147">
        <v>29623.689386913575</v>
      </c>
      <c r="AA480" s="147">
        <v>7.5929589762816718E-2</v>
      </c>
      <c r="AB480" s="147">
        <v>1097.5144017375751</v>
      </c>
      <c r="AD480" s="161">
        <f t="shared" si="42"/>
        <v>317442.62914234539</v>
      </c>
      <c r="AE480" s="161">
        <f t="shared" si="47"/>
        <v>320900.89012637688</v>
      </c>
      <c r="AF480" s="161">
        <f t="shared" si="43"/>
        <v>3458.2609840314281</v>
      </c>
      <c r="AH480" s="163">
        <f t="shared" si="44"/>
        <v>0</v>
      </c>
      <c r="AI480" s="163">
        <f t="shared" si="45"/>
        <v>1</v>
      </c>
      <c r="AJ480" s="163">
        <f t="shared" si="46"/>
        <v>1</v>
      </c>
    </row>
    <row r="481" spans="1:36" x14ac:dyDescent="0.25">
      <c r="A481" s="46">
        <v>476</v>
      </c>
      <c r="C481" s="99">
        <v>5.8797303503081656E-4</v>
      </c>
      <c r="D481" s="99">
        <v>1.3954673195733847E-2</v>
      </c>
      <c r="E481" s="99">
        <v>5.1917492492302281E-5</v>
      </c>
      <c r="F481" s="99">
        <v>0</v>
      </c>
      <c r="G481" s="99">
        <v>0.04</v>
      </c>
      <c r="H481" s="99">
        <v>3.7417663718882443E-2</v>
      </c>
      <c r="I481" s="99">
        <v>2.5496231708073913E-2</v>
      </c>
      <c r="J481" s="99">
        <v>7.1214038276825598E-3</v>
      </c>
      <c r="K481" s="99">
        <v>5.7682820038231775E-3</v>
      </c>
      <c r="L481" s="146">
        <v>92.438280187714923</v>
      </c>
      <c r="M481" s="146">
        <v>120</v>
      </c>
      <c r="N481" s="146">
        <v>548</v>
      </c>
      <c r="O481" s="146">
        <v>9132</v>
      </c>
      <c r="P481" s="146">
        <v>100</v>
      </c>
      <c r="Q481" s="146">
        <v>25</v>
      </c>
      <c r="R481" s="99">
        <v>0.69129866678679341</v>
      </c>
      <c r="S481" s="99">
        <v>0.99819317301953392</v>
      </c>
      <c r="T481" s="99">
        <v>0.71318529191825375</v>
      </c>
      <c r="U481" s="99">
        <v>0.5179274170889554</v>
      </c>
      <c r="W481" s="146">
        <v>5.7527946212782251</v>
      </c>
      <c r="X481" s="147">
        <v>30171.97067320886</v>
      </c>
      <c r="Y481" s="147">
        <v>5.7811526823528663</v>
      </c>
      <c r="Z481" s="147">
        <v>31108.113378210866</v>
      </c>
      <c r="AA481" s="147">
        <v>2.8358061074641228E-2</v>
      </c>
      <c r="AB481" s="147">
        <v>936.14270500200655</v>
      </c>
      <c r="AD481" s="161">
        <f t="shared" si="42"/>
        <v>314995.70660348464</v>
      </c>
      <c r="AE481" s="161">
        <f t="shared" si="47"/>
        <v>315761.04756296112</v>
      </c>
      <c r="AF481" s="161">
        <f t="shared" si="43"/>
        <v>765.34095947646711</v>
      </c>
      <c r="AH481" s="163">
        <f t="shared" si="44"/>
        <v>0</v>
      </c>
      <c r="AI481" s="163">
        <f t="shared" si="45"/>
        <v>1</v>
      </c>
      <c r="AJ481" s="163">
        <f t="shared" si="46"/>
        <v>1</v>
      </c>
    </row>
    <row r="482" spans="1:36" x14ac:dyDescent="0.25">
      <c r="A482" s="46">
        <v>477</v>
      </c>
      <c r="C482" s="99">
        <v>5.1969179483235539E-3</v>
      </c>
      <c r="D482" s="99">
        <v>1.4275222455420233E-2</v>
      </c>
      <c r="E482" s="99">
        <v>2.7521489307569258E-4</v>
      </c>
      <c r="F482" s="99">
        <v>0</v>
      </c>
      <c r="G482" s="99">
        <v>0.04</v>
      </c>
      <c r="H482" s="99">
        <v>3.7417663718882443E-2</v>
      </c>
      <c r="I482" s="99">
        <v>2.5496231708073913E-2</v>
      </c>
      <c r="J482" s="99">
        <v>7.1214038276825598E-3</v>
      </c>
      <c r="K482" s="99">
        <v>5.7682820038231775E-3</v>
      </c>
      <c r="L482" s="146">
        <v>92.438280187714923</v>
      </c>
      <c r="M482" s="146">
        <v>120</v>
      </c>
      <c r="N482" s="146">
        <v>548</v>
      </c>
      <c r="O482" s="146">
        <v>9132</v>
      </c>
      <c r="P482" s="146">
        <v>100</v>
      </c>
      <c r="Q482" s="146">
        <v>25</v>
      </c>
      <c r="R482" s="99">
        <v>0.77754856568093889</v>
      </c>
      <c r="S482" s="99">
        <v>4.7069671438157825E-3</v>
      </c>
      <c r="T482" s="99">
        <v>0.21451628190260069</v>
      </c>
      <c r="U482" s="99">
        <v>0.25065374529392848</v>
      </c>
      <c r="W482" s="146">
        <v>4.435012212753648</v>
      </c>
      <c r="X482" s="147">
        <v>24513.785256680738</v>
      </c>
      <c r="Y482" s="147">
        <v>4.6102605424328216</v>
      </c>
      <c r="Z482" s="147">
        <v>26059.700721373731</v>
      </c>
      <c r="AA482" s="147">
        <v>0.17524832967917359</v>
      </c>
      <c r="AB482" s="147">
        <v>1545.9154646929928</v>
      </c>
      <c r="AD482" s="161">
        <f t="shared" si="42"/>
        <v>241586.94750853814</v>
      </c>
      <c r="AE482" s="161">
        <f t="shared" si="47"/>
        <v>250555.93182459555</v>
      </c>
      <c r="AF482" s="161">
        <f t="shared" si="43"/>
        <v>8968.9843160574219</v>
      </c>
      <c r="AH482" s="163">
        <f t="shared" si="44"/>
        <v>0</v>
      </c>
      <c r="AI482" s="163">
        <f t="shared" si="45"/>
        <v>1</v>
      </c>
      <c r="AJ482" s="163">
        <f t="shared" si="46"/>
        <v>1</v>
      </c>
    </row>
    <row r="483" spans="1:36" x14ac:dyDescent="0.25">
      <c r="A483" s="46">
        <v>478</v>
      </c>
      <c r="C483" s="99">
        <v>3.0762216436939216E-3</v>
      </c>
      <c r="D483" s="99">
        <v>1.1742871150027145E-2</v>
      </c>
      <c r="E483" s="99">
        <v>2.8673180114697047E-5</v>
      </c>
      <c r="F483" s="99">
        <v>0</v>
      </c>
      <c r="G483" s="99">
        <v>0.04</v>
      </c>
      <c r="H483" s="99">
        <v>3.7417663718882443E-2</v>
      </c>
      <c r="I483" s="99">
        <v>2.5496231708073913E-2</v>
      </c>
      <c r="J483" s="99">
        <v>7.1214038276825598E-3</v>
      </c>
      <c r="K483" s="99">
        <v>5.7682820038231775E-3</v>
      </c>
      <c r="L483" s="146">
        <v>92.438280187714923</v>
      </c>
      <c r="M483" s="146">
        <v>120</v>
      </c>
      <c r="N483" s="146">
        <v>548</v>
      </c>
      <c r="O483" s="146">
        <v>9132</v>
      </c>
      <c r="P483" s="146">
        <v>100</v>
      </c>
      <c r="Q483" s="146">
        <v>25</v>
      </c>
      <c r="R483" s="99">
        <v>0.78511223781380945</v>
      </c>
      <c r="S483" s="99">
        <v>3.4561081791173891E-2</v>
      </c>
      <c r="T483" s="99">
        <v>0.95465073136993039</v>
      </c>
      <c r="U483" s="99">
        <v>3.2626945549180656E-5</v>
      </c>
      <c r="W483" s="146">
        <v>5.0587507808347114</v>
      </c>
      <c r="X483" s="147">
        <v>27237.788046184218</v>
      </c>
      <c r="Y483" s="147">
        <v>5.191850421662771</v>
      </c>
      <c r="Z483" s="147">
        <v>28610.567469738828</v>
      </c>
      <c r="AA483" s="147">
        <v>0.13309964082805958</v>
      </c>
      <c r="AB483" s="147">
        <v>1372.7794235546098</v>
      </c>
      <c r="AD483" s="161">
        <f t="shared" si="42"/>
        <v>276287.25880389847</v>
      </c>
      <c r="AE483" s="161">
        <f t="shared" si="47"/>
        <v>282900.45783002744</v>
      </c>
      <c r="AF483" s="161">
        <f t="shared" si="43"/>
        <v>6613.1990261289657</v>
      </c>
      <c r="AH483" s="163">
        <f t="shared" si="44"/>
        <v>0</v>
      </c>
      <c r="AI483" s="163">
        <f t="shared" si="45"/>
        <v>1</v>
      </c>
      <c r="AJ483" s="163">
        <f t="shared" si="46"/>
        <v>1</v>
      </c>
    </row>
    <row r="484" spans="1:36" x14ac:dyDescent="0.25">
      <c r="A484" s="46">
        <v>479</v>
      </c>
      <c r="C484" s="99">
        <v>1.3738615946231039E-3</v>
      </c>
      <c r="D484" s="99">
        <v>9.454616520536677E-3</v>
      </c>
      <c r="E484" s="99">
        <v>1.460453331113587E-5</v>
      </c>
      <c r="F484" s="99">
        <v>0</v>
      </c>
      <c r="G484" s="99">
        <v>0.04</v>
      </c>
      <c r="H484" s="99">
        <v>3.7417663718882443E-2</v>
      </c>
      <c r="I484" s="99">
        <v>2.5496231708073913E-2</v>
      </c>
      <c r="J484" s="99">
        <v>7.1214038276825598E-3</v>
      </c>
      <c r="K484" s="99">
        <v>5.7682820038231775E-3</v>
      </c>
      <c r="L484" s="146">
        <v>92.438280187714923</v>
      </c>
      <c r="M484" s="146">
        <v>120</v>
      </c>
      <c r="N484" s="146">
        <v>548</v>
      </c>
      <c r="O484" s="146">
        <v>9132</v>
      </c>
      <c r="P484" s="146">
        <v>100</v>
      </c>
      <c r="Q484" s="146">
        <v>25</v>
      </c>
      <c r="R484" s="99">
        <v>0.69635141754162688</v>
      </c>
      <c r="S484" s="99">
        <v>8.0557389451242592E-2</v>
      </c>
      <c r="T484" s="99">
        <v>6.5883948835097905E-4</v>
      </c>
      <c r="U484" s="99">
        <v>0.9897387743453705</v>
      </c>
      <c r="W484" s="146">
        <v>4.9047053709772248</v>
      </c>
      <c r="X484" s="147">
        <v>29298.448805159616</v>
      </c>
      <c r="Y484" s="147">
        <v>4.9661714419417686</v>
      </c>
      <c r="Z484" s="147">
        <v>30401.840527659846</v>
      </c>
      <c r="AA484" s="147">
        <v>6.1466070964543817E-2</v>
      </c>
      <c r="AB484" s="147">
        <v>1103.3917225002297</v>
      </c>
      <c r="AD484" s="161">
        <f t="shared" si="42"/>
        <v>264983.87345347391</v>
      </c>
      <c r="AE484" s="161">
        <f t="shared" si="47"/>
        <v>267568.44598884624</v>
      </c>
      <c r="AF484" s="161">
        <f t="shared" si="43"/>
        <v>2584.5725353723992</v>
      </c>
      <c r="AH484" s="163">
        <f t="shared" si="44"/>
        <v>0</v>
      </c>
      <c r="AI484" s="163">
        <f t="shared" si="45"/>
        <v>1</v>
      </c>
      <c r="AJ484" s="163">
        <f t="shared" si="46"/>
        <v>1</v>
      </c>
    </row>
    <row r="485" spans="1:36" x14ac:dyDescent="0.25">
      <c r="A485" s="46">
        <v>480</v>
      </c>
      <c r="C485" s="99">
        <v>1.5769083933095626E-3</v>
      </c>
      <c r="D485" s="99">
        <v>9.3567364031069775E-3</v>
      </c>
      <c r="E485" s="99">
        <v>3.1119301960891299E-4</v>
      </c>
      <c r="F485" s="99">
        <v>0</v>
      </c>
      <c r="G485" s="99">
        <v>0.04</v>
      </c>
      <c r="H485" s="99">
        <v>3.7417663718882443E-2</v>
      </c>
      <c r="I485" s="99">
        <v>2.5496231708073913E-2</v>
      </c>
      <c r="J485" s="99">
        <v>7.1214038276825598E-3</v>
      </c>
      <c r="K485" s="99">
        <v>5.7682820038231775E-3</v>
      </c>
      <c r="L485" s="146">
        <v>92.438280187714923</v>
      </c>
      <c r="M485" s="146">
        <v>120</v>
      </c>
      <c r="N485" s="146">
        <v>548</v>
      </c>
      <c r="O485" s="146">
        <v>9132</v>
      </c>
      <c r="P485" s="146">
        <v>100</v>
      </c>
      <c r="Q485" s="146">
        <v>25</v>
      </c>
      <c r="R485" s="99">
        <v>0.75472602208396</v>
      </c>
      <c r="S485" s="99">
        <v>5.3825020203891445E-4</v>
      </c>
      <c r="T485" s="99">
        <v>0.96867549102018669</v>
      </c>
      <c r="U485" s="99">
        <v>0.93061640571422077</v>
      </c>
      <c r="W485" s="146">
        <v>5.0608372811141038</v>
      </c>
      <c r="X485" s="147">
        <v>28268.321041759991</v>
      </c>
      <c r="Y485" s="147">
        <v>5.1194163959079155</v>
      </c>
      <c r="Z485" s="147">
        <v>29319.415859731926</v>
      </c>
      <c r="AA485" s="147">
        <v>5.8579114793811726E-2</v>
      </c>
      <c r="AB485" s="147">
        <v>1051.0948179719344</v>
      </c>
      <c r="AD485" s="161">
        <f t="shared" si="42"/>
        <v>275381.91582508624</v>
      </c>
      <c r="AE485" s="161">
        <f t="shared" si="47"/>
        <v>277845.56789474306</v>
      </c>
      <c r="AF485" s="161">
        <f t="shared" si="43"/>
        <v>2463.6520696567691</v>
      </c>
      <c r="AH485" s="163">
        <f t="shared" si="44"/>
        <v>0</v>
      </c>
      <c r="AI485" s="163">
        <f t="shared" si="45"/>
        <v>1</v>
      </c>
      <c r="AJ485" s="163">
        <f t="shared" si="46"/>
        <v>1</v>
      </c>
    </row>
    <row r="486" spans="1:36" x14ac:dyDescent="0.25">
      <c r="A486" s="46">
        <v>481</v>
      </c>
      <c r="C486" s="99">
        <v>2.2556509722350127E-3</v>
      </c>
      <c r="D486" s="99">
        <v>1.4028408885970567E-2</v>
      </c>
      <c r="E486" s="99">
        <v>7.6373508004290436E-4</v>
      </c>
      <c r="F486" s="99">
        <v>0</v>
      </c>
      <c r="G486" s="99">
        <v>0.04</v>
      </c>
      <c r="H486" s="99">
        <v>3.7417663718882443E-2</v>
      </c>
      <c r="I486" s="99">
        <v>2.5496231708073913E-2</v>
      </c>
      <c r="J486" s="99">
        <v>7.1214038276825598E-3</v>
      </c>
      <c r="K486" s="99">
        <v>5.7682820038231775E-3</v>
      </c>
      <c r="L486" s="146">
        <v>92.438280187714923</v>
      </c>
      <c r="M486" s="146">
        <v>120</v>
      </c>
      <c r="N486" s="146">
        <v>548</v>
      </c>
      <c r="O486" s="146">
        <v>9132</v>
      </c>
      <c r="P486" s="146">
        <v>100</v>
      </c>
      <c r="Q486" s="146">
        <v>25</v>
      </c>
      <c r="R486" s="99">
        <v>0.75647503111999193</v>
      </c>
      <c r="S486" s="99">
        <v>7.5134300930636527E-2</v>
      </c>
      <c r="T486" s="99">
        <v>0.44636726279939909</v>
      </c>
      <c r="U486" s="99">
        <v>0.96477294317158313</v>
      </c>
      <c r="W486" s="146">
        <v>4.7397229114584452</v>
      </c>
      <c r="X486" s="147">
        <v>26364.605780142607</v>
      </c>
      <c r="Y486" s="147">
        <v>4.8020002890318594</v>
      </c>
      <c r="Z486" s="147">
        <v>27401.377732948862</v>
      </c>
      <c r="AA486" s="147">
        <v>6.2277377573414228E-2</v>
      </c>
      <c r="AB486" s="147">
        <v>1036.7719528062553</v>
      </c>
      <c r="AD486" s="161">
        <f t="shared" si="42"/>
        <v>258018.76890736411</v>
      </c>
      <c r="AE486" s="161">
        <f t="shared" si="47"/>
        <v>260718.63960896269</v>
      </c>
      <c r="AF486" s="161">
        <f t="shared" si="43"/>
        <v>2699.8707015985983</v>
      </c>
      <c r="AH486" s="163">
        <f t="shared" si="44"/>
        <v>0</v>
      </c>
      <c r="AI486" s="163">
        <f t="shared" si="45"/>
        <v>1</v>
      </c>
      <c r="AJ486" s="163">
        <f t="shared" si="46"/>
        <v>1</v>
      </c>
    </row>
    <row r="487" spans="1:36" x14ac:dyDescent="0.25">
      <c r="A487" s="46">
        <v>482</v>
      </c>
      <c r="C487" s="99">
        <v>1.9240782199653745E-3</v>
      </c>
      <c r="D487" s="99">
        <v>1.1049613860365513E-2</v>
      </c>
      <c r="E487" s="99">
        <v>6.8388088787238056E-5</v>
      </c>
      <c r="F487" s="99">
        <v>0</v>
      </c>
      <c r="G487" s="99">
        <v>0.04</v>
      </c>
      <c r="H487" s="99">
        <v>3.7417663718882443E-2</v>
      </c>
      <c r="I487" s="99">
        <v>2.5496231708073913E-2</v>
      </c>
      <c r="J487" s="99">
        <v>7.1214038276825598E-3</v>
      </c>
      <c r="K487" s="99">
        <v>5.7682820038231775E-3</v>
      </c>
      <c r="L487" s="146">
        <v>92.438280187714923</v>
      </c>
      <c r="M487" s="146">
        <v>120</v>
      </c>
      <c r="N487" s="146">
        <v>548</v>
      </c>
      <c r="O487" s="146">
        <v>9132</v>
      </c>
      <c r="P487" s="146">
        <v>100</v>
      </c>
      <c r="Q487" s="146">
        <v>25</v>
      </c>
      <c r="R487" s="99">
        <v>0.48850104130143363</v>
      </c>
      <c r="S487" s="99">
        <v>0.97455635112836003</v>
      </c>
      <c r="T487" s="99">
        <v>7.2883871512746081E-6</v>
      </c>
      <c r="U487" s="99">
        <v>1.4407364332908051E-4</v>
      </c>
      <c r="W487" s="146">
        <v>3.9930329981381139</v>
      </c>
      <c r="X487" s="147">
        <v>28464.959008774171</v>
      </c>
      <c r="Y487" s="147">
        <v>4.0579164151797098</v>
      </c>
      <c r="Z487" s="147">
        <v>29648.439880683287</v>
      </c>
      <c r="AA487" s="147">
        <v>6.4883417041595948E-2</v>
      </c>
      <c r="AB487" s="147">
        <v>1183.4808719091161</v>
      </c>
      <c r="AD487" s="161">
        <f t="shared" si="42"/>
        <v>211117.02087951265</v>
      </c>
      <c r="AE487" s="161">
        <f t="shared" si="47"/>
        <v>213826.54503009931</v>
      </c>
      <c r="AF487" s="161">
        <f t="shared" si="43"/>
        <v>2709.5241505866406</v>
      </c>
      <c r="AH487" s="163">
        <f t="shared" si="44"/>
        <v>0</v>
      </c>
      <c r="AI487" s="163">
        <f t="shared" si="45"/>
        <v>1</v>
      </c>
      <c r="AJ487" s="163">
        <f t="shared" si="46"/>
        <v>1</v>
      </c>
    </row>
    <row r="488" spans="1:36" x14ac:dyDescent="0.25">
      <c r="A488" s="46">
        <v>483</v>
      </c>
      <c r="C488" s="99">
        <v>1.9682750499231665E-3</v>
      </c>
      <c r="D488" s="99">
        <v>8.1863530712227312E-3</v>
      </c>
      <c r="E488" s="99">
        <v>2.7143812763141817E-4</v>
      </c>
      <c r="F488" s="99">
        <v>0</v>
      </c>
      <c r="G488" s="99">
        <v>0.04</v>
      </c>
      <c r="H488" s="99">
        <v>3.7417663718882443E-2</v>
      </c>
      <c r="I488" s="99">
        <v>2.5496231708073913E-2</v>
      </c>
      <c r="J488" s="99">
        <v>7.1214038276825598E-3</v>
      </c>
      <c r="K488" s="99">
        <v>5.7682820038231775E-3</v>
      </c>
      <c r="L488" s="146">
        <v>92.438280187714923</v>
      </c>
      <c r="M488" s="146">
        <v>120</v>
      </c>
      <c r="N488" s="146">
        <v>548</v>
      </c>
      <c r="O488" s="146">
        <v>9132</v>
      </c>
      <c r="P488" s="146">
        <v>100</v>
      </c>
      <c r="Q488" s="146">
        <v>25</v>
      </c>
      <c r="R488" s="99">
        <v>0.51951082413476202</v>
      </c>
      <c r="S488" s="99">
        <v>9.1004611711155217E-2</v>
      </c>
      <c r="T488" s="99">
        <v>0.57552379104520401</v>
      </c>
      <c r="U488" s="99">
        <v>0.99998725682381806</v>
      </c>
      <c r="W488" s="146">
        <v>3.5048896399895719</v>
      </c>
      <c r="X488" s="147">
        <v>27915.515195314205</v>
      </c>
      <c r="Y488" s="147">
        <v>3.5581081310289369</v>
      </c>
      <c r="Z488" s="147">
        <v>29045.987758612722</v>
      </c>
      <c r="AA488" s="147">
        <v>5.3218491039364935E-2</v>
      </c>
      <c r="AB488" s="147">
        <v>1130.4725632985173</v>
      </c>
      <c r="AD488" s="161">
        <f t="shared" si="42"/>
        <v>182377.86320406012</v>
      </c>
      <c r="AE488" s="161">
        <f t="shared" si="47"/>
        <v>184440.50010312349</v>
      </c>
      <c r="AF488" s="161">
        <f t="shared" si="43"/>
        <v>2062.6368990633787</v>
      </c>
      <c r="AH488" s="163">
        <f t="shared" si="44"/>
        <v>0</v>
      </c>
      <c r="AI488" s="163">
        <f t="shared" si="45"/>
        <v>1</v>
      </c>
      <c r="AJ488" s="163">
        <f t="shared" si="46"/>
        <v>1</v>
      </c>
    </row>
    <row r="489" spans="1:36" x14ac:dyDescent="0.25">
      <c r="A489" s="46">
        <v>484</v>
      </c>
      <c r="C489" s="99">
        <v>1.6209161977529653E-3</v>
      </c>
      <c r="D489" s="99">
        <v>1.4947419242132831E-2</v>
      </c>
      <c r="E489" s="99">
        <v>8.8850386101035905E-4</v>
      </c>
      <c r="F489" s="99">
        <v>0</v>
      </c>
      <c r="G489" s="99">
        <v>0.04</v>
      </c>
      <c r="H489" s="99">
        <v>3.7417663718882443E-2</v>
      </c>
      <c r="I489" s="99">
        <v>2.5496231708073913E-2</v>
      </c>
      <c r="J489" s="99">
        <v>7.1214038276825598E-3</v>
      </c>
      <c r="K489" s="99">
        <v>5.7682820038231775E-3</v>
      </c>
      <c r="L489" s="146">
        <v>92.438280187714923</v>
      </c>
      <c r="M489" s="146">
        <v>120</v>
      </c>
      <c r="N489" s="146">
        <v>548</v>
      </c>
      <c r="O489" s="146">
        <v>9132</v>
      </c>
      <c r="P489" s="146">
        <v>100</v>
      </c>
      <c r="Q489" s="146">
        <v>25</v>
      </c>
      <c r="R489" s="99">
        <v>0.57562756913080548</v>
      </c>
      <c r="S489" s="99">
        <v>0.15571253003454344</v>
      </c>
      <c r="T489" s="99">
        <v>0.86655992463807197</v>
      </c>
      <c r="U489" s="99">
        <v>2.0507804320835405E-9</v>
      </c>
      <c r="W489" s="146">
        <v>3.7331663855581492</v>
      </c>
      <c r="X489" s="147">
        <v>26773.098377447917</v>
      </c>
      <c r="Y489" s="147">
        <v>3.7580677547087094</v>
      </c>
      <c r="Z489" s="147">
        <v>27671.996681861339</v>
      </c>
      <c r="AA489" s="147">
        <v>2.4901369150560182E-2</v>
      </c>
      <c r="AB489" s="147">
        <v>898.89830441342201</v>
      </c>
      <c r="AD489" s="161">
        <f t="shared" si="42"/>
        <v>197216.88475604102</v>
      </c>
      <c r="AE489" s="161">
        <f t="shared" si="47"/>
        <v>197812.06860066121</v>
      </c>
      <c r="AF489" s="161">
        <f t="shared" si="43"/>
        <v>595.18384462018889</v>
      </c>
      <c r="AH489" s="163">
        <f t="shared" si="44"/>
        <v>0</v>
      </c>
      <c r="AI489" s="163">
        <f t="shared" si="45"/>
        <v>1</v>
      </c>
      <c r="AJ489" s="163">
        <f t="shared" si="46"/>
        <v>1</v>
      </c>
    </row>
    <row r="490" spans="1:36" x14ac:dyDescent="0.25">
      <c r="A490" s="46">
        <v>485</v>
      </c>
      <c r="C490" s="99">
        <v>1.2760874953379306E-3</v>
      </c>
      <c r="D490" s="99">
        <v>1.1845084845293452E-2</v>
      </c>
      <c r="E490" s="99">
        <v>2.0941656477391213E-4</v>
      </c>
      <c r="F490" s="99">
        <v>0</v>
      </c>
      <c r="G490" s="99">
        <v>0.04</v>
      </c>
      <c r="H490" s="99">
        <v>3.7417663718882443E-2</v>
      </c>
      <c r="I490" s="99">
        <v>2.5496231708073913E-2</v>
      </c>
      <c r="J490" s="99">
        <v>7.1214038276825598E-3</v>
      </c>
      <c r="K490" s="99">
        <v>5.7682820038231775E-3</v>
      </c>
      <c r="L490" s="146">
        <v>92.438280187714923</v>
      </c>
      <c r="M490" s="146">
        <v>120</v>
      </c>
      <c r="N490" s="146">
        <v>548</v>
      </c>
      <c r="O490" s="146">
        <v>9132</v>
      </c>
      <c r="P490" s="146">
        <v>100</v>
      </c>
      <c r="Q490" s="146">
        <v>25</v>
      </c>
      <c r="R490" s="99">
        <v>0.52859213421850093</v>
      </c>
      <c r="S490" s="99">
        <v>0.95039587298852779</v>
      </c>
      <c r="T490" s="99">
        <v>0.98775595248384218</v>
      </c>
      <c r="U490" s="99">
        <v>1.1581646486087961E-2</v>
      </c>
      <c r="W490" s="146">
        <v>4.3306481229533613</v>
      </c>
      <c r="X490" s="147">
        <v>28877.699525394444</v>
      </c>
      <c r="Y490" s="147">
        <v>4.3717479815519615</v>
      </c>
      <c r="Z490" s="147">
        <v>29903.315699760999</v>
      </c>
      <c r="AA490" s="147">
        <v>4.1099858598600214E-2</v>
      </c>
      <c r="AB490" s="147">
        <v>1025.6161743665543</v>
      </c>
      <c r="AD490" s="161">
        <f t="shared" si="42"/>
        <v>230961.18785180722</v>
      </c>
      <c r="AE490" s="161">
        <f t="shared" si="47"/>
        <v>232401.56319335671</v>
      </c>
      <c r="AF490" s="161">
        <f t="shared" si="43"/>
        <v>1440.3753415494584</v>
      </c>
      <c r="AH490" s="163">
        <f t="shared" si="44"/>
        <v>0</v>
      </c>
      <c r="AI490" s="163">
        <f t="shared" si="45"/>
        <v>1</v>
      </c>
      <c r="AJ490" s="163">
        <f t="shared" si="46"/>
        <v>1</v>
      </c>
    </row>
    <row r="491" spans="1:36" x14ac:dyDescent="0.25">
      <c r="A491" s="46">
        <v>486</v>
      </c>
      <c r="C491" s="99">
        <v>7.9548846896586973E-4</v>
      </c>
      <c r="D491" s="99">
        <v>1.2865282765308184E-2</v>
      </c>
      <c r="E491" s="99">
        <v>9.0889098013560907E-6</v>
      </c>
      <c r="F491" s="99">
        <v>0</v>
      </c>
      <c r="G491" s="99">
        <v>0.04</v>
      </c>
      <c r="H491" s="99">
        <v>3.7417663718882443E-2</v>
      </c>
      <c r="I491" s="99">
        <v>2.5496231708073913E-2</v>
      </c>
      <c r="J491" s="99">
        <v>7.1214038276825598E-3</v>
      </c>
      <c r="K491" s="99">
        <v>5.7682820038231775E-3</v>
      </c>
      <c r="L491" s="146">
        <v>92.438280187714923</v>
      </c>
      <c r="M491" s="146">
        <v>120</v>
      </c>
      <c r="N491" s="146">
        <v>548</v>
      </c>
      <c r="O491" s="146">
        <v>9132</v>
      </c>
      <c r="P491" s="146">
        <v>100</v>
      </c>
      <c r="Q491" s="146">
        <v>25</v>
      </c>
      <c r="R491" s="99">
        <v>0.85141229484359038</v>
      </c>
      <c r="S491" s="99">
        <v>0.15247947681602766</v>
      </c>
      <c r="T491" s="99">
        <v>0.62474889503805042</v>
      </c>
      <c r="U491" s="99">
        <v>2.4403849767906532E-2</v>
      </c>
      <c r="W491" s="146">
        <v>6.1943943788804896</v>
      </c>
      <c r="X491" s="147">
        <v>30027.087169910013</v>
      </c>
      <c r="Y491" s="147">
        <v>6.2408110085884791</v>
      </c>
      <c r="Z491" s="147">
        <v>31019.258273268078</v>
      </c>
      <c r="AA491" s="147">
        <v>4.6416629707989543E-2</v>
      </c>
      <c r="AB491" s="147">
        <v>992.17110335806501</v>
      </c>
      <c r="AD491" s="161">
        <f t="shared" si="42"/>
        <v>341636.57556291937</v>
      </c>
      <c r="AE491" s="161">
        <f t="shared" si="47"/>
        <v>343429.40224204067</v>
      </c>
      <c r="AF491" s="161">
        <f t="shared" si="43"/>
        <v>1792.8266791213077</v>
      </c>
      <c r="AH491" s="163">
        <f t="shared" si="44"/>
        <v>0</v>
      </c>
      <c r="AI491" s="163">
        <f t="shared" si="45"/>
        <v>1</v>
      </c>
      <c r="AJ491" s="163">
        <f t="shared" si="46"/>
        <v>1</v>
      </c>
    </row>
    <row r="492" spans="1:36" x14ac:dyDescent="0.25">
      <c r="A492" s="46">
        <v>487</v>
      </c>
      <c r="C492" s="99">
        <v>1.9775380170436968E-3</v>
      </c>
      <c r="D492" s="99">
        <v>1.6830344832716171E-2</v>
      </c>
      <c r="E492" s="99">
        <v>3.3030068572187164E-6</v>
      </c>
      <c r="F492" s="99">
        <v>0</v>
      </c>
      <c r="G492" s="99">
        <v>0.04</v>
      </c>
      <c r="H492" s="99">
        <v>3.7417663718882443E-2</v>
      </c>
      <c r="I492" s="99">
        <v>2.5496231708073913E-2</v>
      </c>
      <c r="J492" s="99">
        <v>7.1214038276825598E-3</v>
      </c>
      <c r="K492" s="99">
        <v>5.7682820038231775E-3</v>
      </c>
      <c r="L492" s="146">
        <v>92.438280187714923</v>
      </c>
      <c r="M492" s="146">
        <v>120</v>
      </c>
      <c r="N492" s="146">
        <v>548</v>
      </c>
      <c r="O492" s="146">
        <v>9132</v>
      </c>
      <c r="P492" s="146">
        <v>100</v>
      </c>
      <c r="Q492" s="146">
        <v>25</v>
      </c>
      <c r="R492" s="99">
        <v>0.74005077723711099</v>
      </c>
      <c r="S492" s="99">
        <v>7.5914957150786935E-3</v>
      </c>
      <c r="T492" s="99">
        <v>7.1498400543310442E-3</v>
      </c>
      <c r="U492" s="99">
        <v>0.64642623994907122</v>
      </c>
      <c r="W492" s="146">
        <v>4.9951291687835457</v>
      </c>
      <c r="X492" s="147">
        <v>28521.001896784142</v>
      </c>
      <c r="Y492" s="147">
        <v>5.0837830232788646</v>
      </c>
      <c r="Z492" s="147">
        <v>29731.736749701009</v>
      </c>
      <c r="AA492" s="147">
        <v>8.8653854495318818E-2</v>
      </c>
      <c r="AB492" s="147">
        <v>1210.7348529168667</v>
      </c>
      <c r="AD492" s="161">
        <f t="shared" si="42"/>
        <v>271186.74823022861</v>
      </c>
      <c r="AE492" s="161">
        <f t="shared" si="47"/>
        <v>275295.24464703084</v>
      </c>
      <c r="AF492" s="161">
        <f t="shared" si="43"/>
        <v>4108.4964168022625</v>
      </c>
      <c r="AH492" s="163">
        <f t="shared" si="44"/>
        <v>0</v>
      </c>
      <c r="AI492" s="163">
        <f t="shared" si="45"/>
        <v>1</v>
      </c>
      <c r="AJ492" s="163">
        <f t="shared" si="46"/>
        <v>1</v>
      </c>
    </row>
    <row r="493" spans="1:36" x14ac:dyDescent="0.25">
      <c r="A493" s="46">
        <v>488</v>
      </c>
      <c r="C493" s="99">
        <v>2.0969734272675302E-3</v>
      </c>
      <c r="D493" s="99">
        <v>1.2058859608534145E-2</v>
      </c>
      <c r="E493" s="99">
        <v>5.5872691687208764E-4</v>
      </c>
      <c r="F493" s="99">
        <v>0</v>
      </c>
      <c r="G493" s="99">
        <v>0.04</v>
      </c>
      <c r="H493" s="99">
        <v>3.7417663718882443E-2</v>
      </c>
      <c r="I493" s="99">
        <v>2.5496231708073913E-2</v>
      </c>
      <c r="J493" s="99">
        <v>7.1214038276825598E-3</v>
      </c>
      <c r="K493" s="99">
        <v>5.7682820038231775E-3</v>
      </c>
      <c r="L493" s="146">
        <v>92.438280187714923</v>
      </c>
      <c r="M493" s="146">
        <v>120</v>
      </c>
      <c r="N493" s="146">
        <v>548</v>
      </c>
      <c r="O493" s="146">
        <v>9132</v>
      </c>
      <c r="P493" s="146">
        <v>100</v>
      </c>
      <c r="Q493" s="146">
        <v>25</v>
      </c>
      <c r="R493" s="99">
        <v>0.75624886257631818</v>
      </c>
      <c r="S493" s="99">
        <v>0.97948086416715174</v>
      </c>
      <c r="T493" s="99">
        <v>8.8034104547338371E-2</v>
      </c>
      <c r="U493" s="99">
        <v>0.32225364951478019</v>
      </c>
      <c r="W493" s="146">
        <v>5.4804492252330643</v>
      </c>
      <c r="X493" s="147">
        <v>27032.214418467131</v>
      </c>
      <c r="Y493" s="147">
        <v>5.5536874284881677</v>
      </c>
      <c r="Z493" s="147">
        <v>28100.221407858007</v>
      </c>
      <c r="AA493" s="147">
        <v>7.3238203255103329E-2</v>
      </c>
      <c r="AB493" s="147">
        <v>1068.0069893908767</v>
      </c>
      <c r="AD493" s="161">
        <f t="shared" si="42"/>
        <v>301794.73909551674</v>
      </c>
      <c r="AE493" s="161">
        <f t="shared" si="47"/>
        <v>305121.02430143207</v>
      </c>
      <c r="AF493" s="161">
        <f t="shared" si="43"/>
        <v>3326.2852059153229</v>
      </c>
      <c r="AH493" s="163">
        <f t="shared" si="44"/>
        <v>0</v>
      </c>
      <c r="AI493" s="163">
        <f t="shared" si="45"/>
        <v>1</v>
      </c>
      <c r="AJ493" s="163">
        <f t="shared" si="46"/>
        <v>1</v>
      </c>
    </row>
    <row r="494" spans="1:36" x14ac:dyDescent="0.25">
      <c r="A494" s="46">
        <v>489</v>
      </c>
      <c r="C494" s="99">
        <v>1.4551437663161576E-3</v>
      </c>
      <c r="D494" s="99">
        <v>1.2057757603216923E-2</v>
      </c>
      <c r="E494" s="99">
        <v>3.5364949712635152E-4</v>
      </c>
      <c r="F494" s="99">
        <v>0</v>
      </c>
      <c r="G494" s="99">
        <v>0.04</v>
      </c>
      <c r="H494" s="99">
        <v>3.7417663718882443E-2</v>
      </c>
      <c r="I494" s="99">
        <v>2.5496231708073913E-2</v>
      </c>
      <c r="J494" s="99">
        <v>7.1214038276825598E-3</v>
      </c>
      <c r="K494" s="99">
        <v>5.7682820038231775E-3</v>
      </c>
      <c r="L494" s="146">
        <v>92.438280187714923</v>
      </c>
      <c r="M494" s="146">
        <v>120</v>
      </c>
      <c r="N494" s="146">
        <v>548</v>
      </c>
      <c r="O494" s="146">
        <v>9132</v>
      </c>
      <c r="P494" s="146">
        <v>100</v>
      </c>
      <c r="Q494" s="146">
        <v>25</v>
      </c>
      <c r="R494" s="99">
        <v>0.88389665695640518</v>
      </c>
      <c r="S494" s="99">
        <v>0.92049141859718353</v>
      </c>
      <c r="T494" s="99">
        <v>0.98792869353886337</v>
      </c>
      <c r="U494" s="99">
        <v>7.1039172273362806E-9</v>
      </c>
      <c r="W494" s="146">
        <v>6.5789197309865219</v>
      </c>
      <c r="X494" s="147">
        <v>28283.273300326979</v>
      </c>
      <c r="Y494" s="147">
        <v>6.6438852588520438</v>
      </c>
      <c r="Z494" s="147">
        <v>29299.570461147996</v>
      </c>
      <c r="AA494" s="147">
        <v>6.4965527865521899E-2</v>
      </c>
      <c r="AB494" s="147">
        <v>1016.2971608210173</v>
      </c>
      <c r="AD494" s="161">
        <f t="shared" si="42"/>
        <v>366451.91055886436</v>
      </c>
      <c r="AE494" s="161">
        <f t="shared" si="47"/>
        <v>369333.54506997461</v>
      </c>
      <c r="AF494" s="161">
        <f t="shared" si="43"/>
        <v>2881.6345111102964</v>
      </c>
      <c r="AH494" s="163">
        <f t="shared" si="44"/>
        <v>0</v>
      </c>
      <c r="AI494" s="163">
        <f t="shared" si="45"/>
        <v>1</v>
      </c>
      <c r="AJ494" s="163">
        <f t="shared" si="46"/>
        <v>1</v>
      </c>
    </row>
    <row r="495" spans="1:36" x14ac:dyDescent="0.25">
      <c r="A495" s="46">
        <v>490</v>
      </c>
      <c r="C495" s="99">
        <v>2.7691775367468807E-3</v>
      </c>
      <c r="D495" s="99">
        <v>1.2332442325891035E-2</v>
      </c>
      <c r="E495" s="99">
        <v>6.6410945967565471E-4</v>
      </c>
      <c r="F495" s="99">
        <v>0</v>
      </c>
      <c r="G495" s="99">
        <v>0.04</v>
      </c>
      <c r="H495" s="99">
        <v>3.7417663718882443E-2</v>
      </c>
      <c r="I495" s="99">
        <v>2.5496231708073913E-2</v>
      </c>
      <c r="J495" s="99">
        <v>7.1214038276825598E-3</v>
      </c>
      <c r="K495" s="99">
        <v>5.7682820038231775E-3</v>
      </c>
      <c r="L495" s="146">
        <v>92.438280187714923</v>
      </c>
      <c r="M495" s="146">
        <v>120</v>
      </c>
      <c r="N495" s="146">
        <v>548</v>
      </c>
      <c r="O495" s="146">
        <v>9132</v>
      </c>
      <c r="P495" s="146">
        <v>100</v>
      </c>
      <c r="Q495" s="146">
        <v>25</v>
      </c>
      <c r="R495" s="99">
        <v>0.84913998556246262</v>
      </c>
      <c r="S495" s="99">
        <v>0.98581633738662622</v>
      </c>
      <c r="T495" s="99">
        <v>0.36312218341583996</v>
      </c>
      <c r="U495" s="99">
        <v>0.98842081460280307</v>
      </c>
      <c r="W495" s="146">
        <v>5.8467791394345143</v>
      </c>
      <c r="X495" s="147">
        <v>26054.67704528329</v>
      </c>
      <c r="Y495" s="147">
        <v>5.9513964604449727</v>
      </c>
      <c r="Z495" s="147">
        <v>27196.655795019593</v>
      </c>
      <c r="AA495" s="147">
        <v>0.1046173210104584</v>
      </c>
      <c r="AB495" s="147">
        <v>1141.9787497363031</v>
      </c>
      <c r="AD495" s="161">
        <f t="shared" si="42"/>
        <v>324752.07132078754</v>
      </c>
      <c r="AE495" s="161">
        <f t="shared" si="47"/>
        <v>329887.13183167879</v>
      </c>
      <c r="AF495" s="161">
        <f t="shared" si="43"/>
        <v>5135.0605108912005</v>
      </c>
      <c r="AH495" s="163">
        <f t="shared" si="44"/>
        <v>0</v>
      </c>
      <c r="AI495" s="163">
        <f t="shared" si="45"/>
        <v>1</v>
      </c>
      <c r="AJ495" s="163">
        <f t="shared" si="46"/>
        <v>1</v>
      </c>
    </row>
    <row r="496" spans="1:36" x14ac:dyDescent="0.25">
      <c r="A496" s="46">
        <v>491</v>
      </c>
      <c r="C496" s="99">
        <v>3.462936977716935E-3</v>
      </c>
      <c r="D496" s="99">
        <v>1.4240861179581232E-2</v>
      </c>
      <c r="E496" s="99">
        <v>3.5445086100938106E-4</v>
      </c>
      <c r="F496" s="99">
        <v>0</v>
      </c>
      <c r="G496" s="99">
        <v>0.04</v>
      </c>
      <c r="H496" s="99">
        <v>3.7417663718882443E-2</v>
      </c>
      <c r="I496" s="99">
        <v>2.5496231708073913E-2</v>
      </c>
      <c r="J496" s="99">
        <v>7.1214038276825598E-3</v>
      </c>
      <c r="K496" s="99">
        <v>5.7682820038231775E-3</v>
      </c>
      <c r="L496" s="146">
        <v>92.438280187714923</v>
      </c>
      <c r="M496" s="146">
        <v>120</v>
      </c>
      <c r="N496" s="146">
        <v>548</v>
      </c>
      <c r="O496" s="146">
        <v>9132</v>
      </c>
      <c r="P496" s="146">
        <v>100</v>
      </c>
      <c r="Q496" s="146">
        <v>25</v>
      </c>
      <c r="R496" s="99">
        <v>0.8090798260812897</v>
      </c>
      <c r="S496" s="99">
        <v>0.5668757252742922</v>
      </c>
      <c r="T496" s="99">
        <v>0.96750902518486137</v>
      </c>
      <c r="U496" s="99">
        <v>1.7014611035442505E-2</v>
      </c>
      <c r="W496" s="146">
        <v>5.3104928081361811</v>
      </c>
      <c r="X496" s="147">
        <v>26024.124952508144</v>
      </c>
      <c r="Y496" s="147">
        <v>5.4493295899605965</v>
      </c>
      <c r="Z496" s="147">
        <v>27349.248561809603</v>
      </c>
      <c r="AA496" s="147">
        <v>0.13883678182441539</v>
      </c>
      <c r="AB496" s="147">
        <v>1325.1236093014595</v>
      </c>
      <c r="AD496" s="161">
        <f t="shared" si="42"/>
        <v>292605.44353566272</v>
      </c>
      <c r="AE496" s="161">
        <f t="shared" si="47"/>
        <v>299610.52683582617</v>
      </c>
      <c r="AF496" s="161">
        <f t="shared" si="43"/>
        <v>7005.0833001634637</v>
      </c>
      <c r="AH496" s="163">
        <f t="shared" si="44"/>
        <v>0</v>
      </c>
      <c r="AI496" s="163">
        <f t="shared" si="45"/>
        <v>1</v>
      </c>
      <c r="AJ496" s="163">
        <f t="shared" si="46"/>
        <v>1</v>
      </c>
    </row>
    <row r="497" spans="1:36" x14ac:dyDescent="0.25">
      <c r="A497" s="46">
        <v>492</v>
      </c>
      <c r="C497" s="99">
        <v>3.1642185510052379E-3</v>
      </c>
      <c r="D497" s="99">
        <v>1.1730295829410875E-2</v>
      </c>
      <c r="E497" s="99">
        <v>1.1273837312136056E-5</v>
      </c>
      <c r="F497" s="99">
        <v>0</v>
      </c>
      <c r="G497" s="99">
        <v>0.04</v>
      </c>
      <c r="H497" s="99">
        <v>3.7417663718882443E-2</v>
      </c>
      <c r="I497" s="99">
        <v>2.5496231708073913E-2</v>
      </c>
      <c r="J497" s="99">
        <v>7.1214038276825598E-3</v>
      </c>
      <c r="K497" s="99">
        <v>5.7682820038231775E-3</v>
      </c>
      <c r="L497" s="146">
        <v>92.438280187714923</v>
      </c>
      <c r="M497" s="146">
        <v>120</v>
      </c>
      <c r="N497" s="146">
        <v>548</v>
      </c>
      <c r="O497" s="146">
        <v>9132</v>
      </c>
      <c r="P497" s="146">
        <v>100</v>
      </c>
      <c r="Q497" s="146">
        <v>25</v>
      </c>
      <c r="R497" s="99">
        <v>0.86866340537263165</v>
      </c>
      <c r="S497" s="99">
        <v>5.046942998256347E-3</v>
      </c>
      <c r="T497" s="99">
        <v>0.15989005428995198</v>
      </c>
      <c r="U497" s="99">
        <v>0.41586734905304945</v>
      </c>
      <c r="W497" s="146">
        <v>5.5539949989979354</v>
      </c>
      <c r="X497" s="147">
        <v>27184.653890872083</v>
      </c>
      <c r="Y497" s="147">
        <v>5.7048393119946379</v>
      </c>
      <c r="Z497" s="147">
        <v>28575.120477254066</v>
      </c>
      <c r="AA497" s="147">
        <v>0.15084431299670253</v>
      </c>
      <c r="AB497" s="147">
        <v>1390.4665863819828</v>
      </c>
      <c r="AD497" s="161">
        <f t="shared" si="42"/>
        <v>306055.04604900401</v>
      </c>
      <c r="AE497" s="161">
        <f t="shared" si="47"/>
        <v>313715.23824242421</v>
      </c>
      <c r="AF497" s="161">
        <f t="shared" si="43"/>
        <v>7660.1921934201691</v>
      </c>
      <c r="AH497" s="163">
        <f t="shared" si="44"/>
        <v>0</v>
      </c>
      <c r="AI497" s="163">
        <f t="shared" si="45"/>
        <v>1</v>
      </c>
      <c r="AJ497" s="163">
        <f t="shared" si="46"/>
        <v>1</v>
      </c>
    </row>
    <row r="498" spans="1:36" x14ac:dyDescent="0.25">
      <c r="A498" s="46">
        <v>493</v>
      </c>
      <c r="C498" s="99">
        <v>1.2856956912592477E-3</v>
      </c>
      <c r="D498" s="99">
        <v>1.3438328231435093E-2</v>
      </c>
      <c r="E498" s="99">
        <v>3.1289408239021377E-4</v>
      </c>
      <c r="F498" s="99">
        <v>0</v>
      </c>
      <c r="G498" s="99">
        <v>0.04</v>
      </c>
      <c r="H498" s="99">
        <v>3.7417663718882443E-2</v>
      </c>
      <c r="I498" s="99">
        <v>2.5496231708073913E-2</v>
      </c>
      <c r="J498" s="99">
        <v>7.1214038276825598E-3</v>
      </c>
      <c r="K498" s="99">
        <v>5.7682820038231775E-3</v>
      </c>
      <c r="L498" s="146">
        <v>92.438280187714923</v>
      </c>
      <c r="M498" s="146">
        <v>120</v>
      </c>
      <c r="N498" s="146">
        <v>548</v>
      </c>
      <c r="O498" s="146">
        <v>9132</v>
      </c>
      <c r="P498" s="146">
        <v>100</v>
      </c>
      <c r="Q498" s="146">
        <v>25</v>
      </c>
      <c r="R498" s="99">
        <v>0.80799559378711405</v>
      </c>
      <c r="S498" s="99">
        <v>0.11450165309773541</v>
      </c>
      <c r="T498" s="99">
        <v>0.82829168437951062</v>
      </c>
      <c r="U498" s="99">
        <v>1.6806877296018767E-7</v>
      </c>
      <c r="W498" s="146">
        <v>5.5477198276707638</v>
      </c>
      <c r="X498" s="147">
        <v>28581.780854988421</v>
      </c>
      <c r="Y498" s="147">
        <v>5.5977135810976373</v>
      </c>
      <c r="Z498" s="147">
        <v>29578.489818007667</v>
      </c>
      <c r="AA498" s="147">
        <v>4.9993753426873511E-2</v>
      </c>
      <c r="AB498" s="147">
        <v>996.70896301924586</v>
      </c>
      <c r="AD498" s="161">
        <f t="shared" si="42"/>
        <v>304281.40880525741</v>
      </c>
      <c r="AE498" s="161">
        <f t="shared" si="47"/>
        <v>306284.32504785055</v>
      </c>
      <c r="AF498" s="161">
        <f t="shared" si="43"/>
        <v>2002.916242593165</v>
      </c>
      <c r="AH498" s="163">
        <f t="shared" si="44"/>
        <v>0</v>
      </c>
      <c r="AI498" s="163">
        <f t="shared" si="45"/>
        <v>1</v>
      </c>
      <c r="AJ498" s="163">
        <f t="shared" si="46"/>
        <v>1</v>
      </c>
    </row>
    <row r="499" spans="1:36" x14ac:dyDescent="0.25">
      <c r="A499" s="46">
        <v>494</v>
      </c>
      <c r="C499" s="99">
        <v>2.6268189058994418E-3</v>
      </c>
      <c r="D499" s="99">
        <v>1.2703918739346842E-2</v>
      </c>
      <c r="E499" s="99">
        <v>4.4328516488757626E-5</v>
      </c>
      <c r="F499" s="99">
        <v>0</v>
      </c>
      <c r="G499" s="99">
        <v>0.04</v>
      </c>
      <c r="H499" s="99">
        <v>3.7417663718882443E-2</v>
      </c>
      <c r="I499" s="99">
        <v>2.5496231708073913E-2</v>
      </c>
      <c r="J499" s="99">
        <v>7.1214038276825598E-3</v>
      </c>
      <c r="K499" s="99">
        <v>5.7682820038231775E-3</v>
      </c>
      <c r="L499" s="146">
        <v>92.438280187714923</v>
      </c>
      <c r="M499" s="146">
        <v>120</v>
      </c>
      <c r="N499" s="146">
        <v>548</v>
      </c>
      <c r="O499" s="146">
        <v>9132</v>
      </c>
      <c r="P499" s="146">
        <v>100</v>
      </c>
      <c r="Q499" s="146">
        <v>25</v>
      </c>
      <c r="R499" s="99">
        <v>0.75358216129364197</v>
      </c>
      <c r="S499" s="99">
        <v>4.313743866963763E-2</v>
      </c>
      <c r="T499" s="99">
        <v>0.19540139907948281</v>
      </c>
      <c r="U499" s="99">
        <v>3.0998102115299864E-3</v>
      </c>
      <c r="W499" s="146">
        <v>4.9405230656595238</v>
      </c>
      <c r="X499" s="147">
        <v>27692.901430704056</v>
      </c>
      <c r="Y499" s="147">
        <v>5.0523626211041499</v>
      </c>
      <c r="Z499" s="147">
        <v>28995.246979512518</v>
      </c>
      <c r="AA499" s="147">
        <v>0.11183955544462609</v>
      </c>
      <c r="AB499" s="147">
        <v>1302.3455488084619</v>
      </c>
      <c r="AD499" s="161">
        <f t="shared" si="42"/>
        <v>268738.4825088674</v>
      </c>
      <c r="AE499" s="161">
        <f t="shared" si="47"/>
        <v>274146.51028673648</v>
      </c>
      <c r="AF499" s="161">
        <f t="shared" si="43"/>
        <v>5408.0277778691034</v>
      </c>
      <c r="AH499" s="163">
        <f t="shared" si="44"/>
        <v>0</v>
      </c>
      <c r="AI499" s="163">
        <f t="shared" si="45"/>
        <v>1</v>
      </c>
      <c r="AJ499" s="163">
        <f t="shared" si="46"/>
        <v>1</v>
      </c>
    </row>
    <row r="500" spans="1:36" x14ac:dyDescent="0.25">
      <c r="A500" s="46">
        <v>495</v>
      </c>
      <c r="C500" s="99">
        <v>1.4486243255782372E-3</v>
      </c>
      <c r="D500" s="99">
        <v>1.1869510228095015E-2</v>
      </c>
      <c r="E500" s="99">
        <v>4.080879898123584E-5</v>
      </c>
      <c r="F500" s="99">
        <v>0</v>
      </c>
      <c r="G500" s="99">
        <v>0.04</v>
      </c>
      <c r="H500" s="99">
        <v>3.7417663718882443E-2</v>
      </c>
      <c r="I500" s="99">
        <v>2.5496231708073913E-2</v>
      </c>
      <c r="J500" s="99">
        <v>7.1214038276825598E-3</v>
      </c>
      <c r="K500" s="99">
        <v>5.7682820038231775E-3</v>
      </c>
      <c r="L500" s="146">
        <v>92.438280187714923</v>
      </c>
      <c r="M500" s="146">
        <v>120</v>
      </c>
      <c r="N500" s="146">
        <v>548</v>
      </c>
      <c r="O500" s="146">
        <v>9132</v>
      </c>
      <c r="P500" s="146">
        <v>100</v>
      </c>
      <c r="Q500" s="146">
        <v>25</v>
      </c>
      <c r="R500" s="99">
        <v>0.76865142664842234</v>
      </c>
      <c r="S500" s="99">
        <v>1.6807083733216266E-2</v>
      </c>
      <c r="T500" s="99">
        <v>1.5925290255817677E-4</v>
      </c>
      <c r="U500" s="99">
        <v>0.11905111254422285</v>
      </c>
      <c r="W500" s="146">
        <v>5.3043816911231376</v>
      </c>
      <c r="X500" s="147">
        <v>29111.901910562727</v>
      </c>
      <c r="Y500" s="147">
        <v>5.3730994781214783</v>
      </c>
      <c r="Z500" s="147">
        <v>30220.23735148842</v>
      </c>
      <c r="AA500" s="147">
        <v>6.8717786998340635E-2</v>
      </c>
      <c r="AB500" s="147">
        <v>1108.3354409256935</v>
      </c>
      <c r="AD500" s="161">
        <f t="shared" si="42"/>
        <v>289150.99955682555</v>
      </c>
      <c r="AE500" s="161">
        <f t="shared" si="47"/>
        <v>292165.73133580026</v>
      </c>
      <c r="AF500" s="161">
        <f t="shared" si="43"/>
        <v>3014.7317789747449</v>
      </c>
      <c r="AH500" s="163">
        <f t="shared" si="44"/>
        <v>0</v>
      </c>
      <c r="AI500" s="163">
        <f t="shared" si="45"/>
        <v>1</v>
      </c>
      <c r="AJ500" s="163">
        <f t="shared" si="46"/>
        <v>1</v>
      </c>
    </row>
    <row r="501" spans="1:36" x14ac:dyDescent="0.25">
      <c r="A501" s="46">
        <v>496</v>
      </c>
      <c r="C501" s="99">
        <v>5.2150348878819285E-4</v>
      </c>
      <c r="D501" s="99">
        <v>1.248881847804828E-2</v>
      </c>
      <c r="E501" s="99">
        <v>7.4135880836054512E-6</v>
      </c>
      <c r="F501" s="99">
        <v>0</v>
      </c>
      <c r="G501" s="99">
        <v>0.04</v>
      </c>
      <c r="H501" s="99">
        <v>3.7417663718882443E-2</v>
      </c>
      <c r="I501" s="99">
        <v>2.5496231708073913E-2</v>
      </c>
      <c r="J501" s="99">
        <v>7.1214038276825598E-3</v>
      </c>
      <c r="K501" s="99">
        <v>5.7682820038231775E-3</v>
      </c>
      <c r="L501" s="146">
        <v>92.438280187714923</v>
      </c>
      <c r="M501" s="146">
        <v>120</v>
      </c>
      <c r="N501" s="146">
        <v>548</v>
      </c>
      <c r="O501" s="146">
        <v>9132</v>
      </c>
      <c r="P501" s="146">
        <v>100</v>
      </c>
      <c r="Q501" s="146">
        <v>25</v>
      </c>
      <c r="R501" s="99">
        <v>0.61224292113365075</v>
      </c>
      <c r="S501" s="99">
        <v>0.99974296995314826</v>
      </c>
      <c r="T501" s="99">
        <v>0.22687343847002606</v>
      </c>
      <c r="U501" s="99">
        <v>6.3649095791231227E-4</v>
      </c>
      <c r="W501" s="146">
        <v>5.212810114337656</v>
      </c>
      <c r="X501" s="147">
        <v>30400.693121138986</v>
      </c>
      <c r="Y501" s="147">
        <v>5.2373367367174879</v>
      </c>
      <c r="Z501" s="147">
        <v>31336.630173167945</v>
      </c>
      <c r="AA501" s="147">
        <v>2.4526622379831942E-2</v>
      </c>
      <c r="AB501" s="147">
        <v>935.93705202895944</v>
      </c>
      <c r="AD501" s="161">
        <f t="shared" si="42"/>
        <v>282367.91373912041</v>
      </c>
      <c r="AE501" s="161">
        <f t="shared" si="47"/>
        <v>282903.57402988127</v>
      </c>
      <c r="AF501" s="161">
        <f t="shared" si="43"/>
        <v>535.66029076095697</v>
      </c>
      <c r="AH501" s="163">
        <f t="shared" si="44"/>
        <v>0</v>
      </c>
      <c r="AI501" s="163">
        <f t="shared" si="45"/>
        <v>1</v>
      </c>
      <c r="AJ501" s="163">
        <f t="shared" si="46"/>
        <v>1</v>
      </c>
    </row>
    <row r="502" spans="1:36" x14ac:dyDescent="0.25">
      <c r="A502" s="46">
        <v>497</v>
      </c>
      <c r="C502" s="99">
        <v>3.2146984390269973E-3</v>
      </c>
      <c r="D502" s="99">
        <v>1.1415795448581253E-2</v>
      </c>
      <c r="E502" s="99">
        <v>1.3177942096598283E-4</v>
      </c>
      <c r="F502" s="99">
        <v>0</v>
      </c>
      <c r="G502" s="99">
        <v>0.04</v>
      </c>
      <c r="H502" s="99">
        <v>3.7417663718882443E-2</v>
      </c>
      <c r="I502" s="99">
        <v>2.5496231708073913E-2</v>
      </c>
      <c r="J502" s="99">
        <v>7.1214038276825598E-3</v>
      </c>
      <c r="K502" s="99">
        <v>5.7682820038231775E-3</v>
      </c>
      <c r="L502" s="146">
        <v>92.438280187714923</v>
      </c>
      <c r="M502" s="146">
        <v>120</v>
      </c>
      <c r="N502" s="146">
        <v>548</v>
      </c>
      <c r="O502" s="146">
        <v>9132</v>
      </c>
      <c r="P502" s="146">
        <v>100</v>
      </c>
      <c r="Q502" s="146">
        <v>25</v>
      </c>
      <c r="R502" s="99">
        <v>0.2589736265090215</v>
      </c>
      <c r="S502" s="99">
        <v>0.2567792995287797</v>
      </c>
      <c r="T502" s="99">
        <v>9.1762359233813373E-2</v>
      </c>
      <c r="U502" s="99">
        <v>0.80191182009719142</v>
      </c>
      <c r="W502" s="146">
        <v>1.819358776851675</v>
      </c>
      <c r="X502" s="147">
        <v>26835.759922977584</v>
      </c>
      <c r="Y502" s="147">
        <v>1.8670090579221252</v>
      </c>
      <c r="Z502" s="147">
        <v>28195.773966246164</v>
      </c>
      <c r="AA502" s="147">
        <v>4.7650281070450218E-2</v>
      </c>
      <c r="AB502" s="147">
        <v>1360.0140432685803</v>
      </c>
      <c r="AD502" s="161">
        <f t="shared" si="42"/>
        <v>82325.766688122923</v>
      </c>
      <c r="AE502" s="161">
        <f t="shared" si="47"/>
        <v>83824.76950908135</v>
      </c>
      <c r="AF502" s="161">
        <f t="shared" si="43"/>
        <v>1499.0028209584329</v>
      </c>
      <c r="AH502" s="163">
        <f t="shared" si="44"/>
        <v>0</v>
      </c>
      <c r="AI502" s="163">
        <f t="shared" si="45"/>
        <v>1</v>
      </c>
      <c r="AJ502" s="163">
        <f t="shared" si="46"/>
        <v>1</v>
      </c>
    </row>
    <row r="503" spans="1:36" x14ac:dyDescent="0.25">
      <c r="A503" s="46">
        <v>498</v>
      </c>
      <c r="C503" s="99">
        <v>1.8187445143797089E-3</v>
      </c>
      <c r="D503" s="99">
        <v>1.7370031838848332E-2</v>
      </c>
      <c r="E503" s="99">
        <v>1.3502231416957439E-7</v>
      </c>
      <c r="F503" s="99">
        <v>0</v>
      </c>
      <c r="G503" s="99">
        <v>0.04</v>
      </c>
      <c r="H503" s="99">
        <v>3.7417663718882443E-2</v>
      </c>
      <c r="I503" s="99">
        <v>2.5496231708073913E-2</v>
      </c>
      <c r="J503" s="99">
        <v>7.1214038276825598E-3</v>
      </c>
      <c r="K503" s="99">
        <v>5.7682820038231775E-3</v>
      </c>
      <c r="L503" s="146">
        <v>92.438280187714923</v>
      </c>
      <c r="M503" s="146">
        <v>120</v>
      </c>
      <c r="N503" s="146">
        <v>548</v>
      </c>
      <c r="O503" s="146">
        <v>9132</v>
      </c>
      <c r="P503" s="146">
        <v>100</v>
      </c>
      <c r="Q503" s="146">
        <v>25</v>
      </c>
      <c r="R503" s="99">
        <v>0.90497078750085636</v>
      </c>
      <c r="S503" s="99">
        <v>5.0125796486949384E-2</v>
      </c>
      <c r="T503" s="99">
        <v>0.9783601119561256</v>
      </c>
      <c r="U503" s="99">
        <v>0.90861142517366422</v>
      </c>
      <c r="W503" s="146">
        <v>6.2038023261913589</v>
      </c>
      <c r="X503" s="147">
        <v>28716.057640144652</v>
      </c>
      <c r="Y503" s="147">
        <v>6.3058023794243194</v>
      </c>
      <c r="Z503" s="147">
        <v>29900.734786235294</v>
      </c>
      <c r="AA503" s="147">
        <v>0.10200005323296057</v>
      </c>
      <c r="AB503" s="147">
        <v>1184.6771460906421</v>
      </c>
      <c r="AD503" s="161">
        <f t="shared" si="42"/>
        <v>343512.0819313369</v>
      </c>
      <c r="AE503" s="161">
        <f t="shared" si="47"/>
        <v>348447.40797922382</v>
      </c>
      <c r="AF503" s="161">
        <f t="shared" si="43"/>
        <v>4935.3260478869925</v>
      </c>
      <c r="AH503" s="163">
        <f t="shared" si="44"/>
        <v>0</v>
      </c>
      <c r="AI503" s="163">
        <f t="shared" si="45"/>
        <v>1</v>
      </c>
      <c r="AJ503" s="163">
        <f t="shared" si="46"/>
        <v>1</v>
      </c>
    </row>
    <row r="504" spans="1:36" x14ac:dyDescent="0.25">
      <c r="A504" s="46">
        <v>499</v>
      </c>
      <c r="C504" s="99">
        <v>1.6143796773205213E-3</v>
      </c>
      <c r="D504" s="99">
        <v>8.5731913563255394E-3</v>
      </c>
      <c r="E504" s="99">
        <v>5.5996781092603056E-5</v>
      </c>
      <c r="F504" s="99">
        <v>0</v>
      </c>
      <c r="G504" s="99">
        <v>0.04</v>
      </c>
      <c r="H504" s="99">
        <v>3.7417663718882443E-2</v>
      </c>
      <c r="I504" s="99">
        <v>2.5496231708073913E-2</v>
      </c>
      <c r="J504" s="99">
        <v>7.1214038276825598E-3</v>
      </c>
      <c r="K504" s="99">
        <v>5.7682820038231775E-3</v>
      </c>
      <c r="L504" s="146">
        <v>92.438280187714923</v>
      </c>
      <c r="M504" s="146">
        <v>120</v>
      </c>
      <c r="N504" s="146">
        <v>548</v>
      </c>
      <c r="O504" s="146">
        <v>9132</v>
      </c>
      <c r="P504" s="146">
        <v>100</v>
      </c>
      <c r="Q504" s="146">
        <v>25</v>
      </c>
      <c r="R504" s="99">
        <v>0.66208880669973258</v>
      </c>
      <c r="S504" s="99">
        <v>2.7117009063612463E-2</v>
      </c>
      <c r="T504" s="99">
        <v>0.9985815610473221</v>
      </c>
      <c r="U504" s="99">
        <v>0.9385552535602476</v>
      </c>
      <c r="W504" s="146">
        <v>4.5729984049828785</v>
      </c>
      <c r="X504" s="147">
        <v>28895.597450909721</v>
      </c>
      <c r="Y504" s="147">
        <v>4.6380502330791415</v>
      </c>
      <c r="Z504" s="147">
        <v>30030.05317755316</v>
      </c>
      <c r="AA504" s="147">
        <v>6.5051828096263087E-2</v>
      </c>
      <c r="AB504" s="147">
        <v>1134.4557266434385</v>
      </c>
      <c r="AD504" s="161">
        <f t="shared" si="42"/>
        <v>245484.30684806296</v>
      </c>
      <c r="AE504" s="161">
        <f t="shared" si="47"/>
        <v>248252.96080719534</v>
      </c>
      <c r="AF504" s="161">
        <f t="shared" si="43"/>
        <v>2768.6539591323467</v>
      </c>
      <c r="AH504" s="163">
        <f t="shared" si="44"/>
        <v>0</v>
      </c>
      <c r="AI504" s="163">
        <f t="shared" si="45"/>
        <v>1</v>
      </c>
      <c r="AJ504" s="163">
        <f t="shared" si="46"/>
        <v>1</v>
      </c>
    </row>
    <row r="505" spans="1:36" x14ac:dyDescent="0.25">
      <c r="A505" s="46">
        <v>500</v>
      </c>
      <c r="C505" s="99">
        <v>3.3284500864243505E-3</v>
      </c>
      <c r="D505" s="99">
        <v>1.046522581166405E-2</v>
      </c>
      <c r="E505" s="99">
        <v>8.1821668919235258E-5</v>
      </c>
      <c r="F505" s="99">
        <v>0</v>
      </c>
      <c r="G505" s="99">
        <v>0.04</v>
      </c>
      <c r="H505" s="99">
        <v>3.7417663718882443E-2</v>
      </c>
      <c r="I505" s="99">
        <v>2.5496231708073913E-2</v>
      </c>
      <c r="J505" s="99">
        <v>7.1214038276825598E-3</v>
      </c>
      <c r="K505" s="99">
        <v>5.7682820038231775E-3</v>
      </c>
      <c r="L505" s="146">
        <v>92.438280187714923</v>
      </c>
      <c r="M505" s="146">
        <v>120</v>
      </c>
      <c r="N505" s="146">
        <v>548</v>
      </c>
      <c r="O505" s="146">
        <v>9132</v>
      </c>
      <c r="P505" s="146">
        <v>100</v>
      </c>
      <c r="Q505" s="146">
        <v>25</v>
      </c>
      <c r="R505" s="99">
        <v>0.58710098191726401</v>
      </c>
      <c r="S505" s="99">
        <v>0.97950650948860507</v>
      </c>
      <c r="T505" s="99">
        <v>0.27585529044174029</v>
      </c>
      <c r="U505" s="99">
        <v>2.4821190196871276E-7</v>
      </c>
      <c r="W505" s="146">
        <v>4.3702473686635797</v>
      </c>
      <c r="X505" s="147">
        <v>26842.842344899676</v>
      </c>
      <c r="Y505" s="147">
        <v>4.4898334949627046</v>
      </c>
      <c r="Z505" s="147">
        <v>28234.071241938294</v>
      </c>
      <c r="AA505" s="147">
        <v>0.11958612629912491</v>
      </c>
      <c r="AB505" s="147">
        <v>1391.228897038618</v>
      </c>
      <c r="AD505" s="161">
        <f t="shared" si="42"/>
        <v>235371.99977491511</v>
      </c>
      <c r="AE505" s="161">
        <f t="shared" si="47"/>
        <v>241155.93845582395</v>
      </c>
      <c r="AF505" s="161">
        <f t="shared" si="43"/>
        <v>5783.9386809088764</v>
      </c>
      <c r="AH505" s="163">
        <f t="shared" si="44"/>
        <v>0</v>
      </c>
      <c r="AI505" s="163">
        <f t="shared" si="45"/>
        <v>1</v>
      </c>
      <c r="AJ505" s="163">
        <f t="shared" si="46"/>
        <v>1</v>
      </c>
    </row>
    <row r="506" spans="1:36" x14ac:dyDescent="0.25">
      <c r="A506" s="46">
        <v>501</v>
      </c>
      <c r="C506" s="99">
        <v>3.7557057613714084E-3</v>
      </c>
      <c r="D506" s="99">
        <v>1.2450495165400088E-2</v>
      </c>
      <c r="E506" s="99">
        <v>9.3354066724948837E-5</v>
      </c>
      <c r="F506" s="99">
        <v>0</v>
      </c>
      <c r="G506" s="99">
        <v>0.04</v>
      </c>
      <c r="H506" s="99">
        <v>3.7417663718882443E-2</v>
      </c>
      <c r="I506" s="99">
        <v>2.5496231708073913E-2</v>
      </c>
      <c r="J506" s="99">
        <v>7.1214038276825598E-3</v>
      </c>
      <c r="K506" s="99">
        <v>5.7682820038231775E-3</v>
      </c>
      <c r="L506" s="146">
        <v>92.438280187714923</v>
      </c>
      <c r="M506" s="146">
        <v>120</v>
      </c>
      <c r="N506" s="146">
        <v>548</v>
      </c>
      <c r="O506" s="146">
        <v>9132</v>
      </c>
      <c r="P506" s="146">
        <v>100</v>
      </c>
      <c r="Q506" s="146">
        <v>25</v>
      </c>
      <c r="R506" s="99">
        <v>0.86867500914919338</v>
      </c>
      <c r="S506" s="99">
        <v>1.4870382911683657E-3</v>
      </c>
      <c r="T506" s="99">
        <v>2.0385420708386431E-3</v>
      </c>
      <c r="U506" s="99">
        <v>0.80487731105020954</v>
      </c>
      <c r="W506" s="146">
        <v>5.3668426679914925</v>
      </c>
      <c r="X506" s="147">
        <v>26347.906891340863</v>
      </c>
      <c r="Y506" s="147">
        <v>5.5325966585085391</v>
      </c>
      <c r="Z506" s="147">
        <v>27790.026543877691</v>
      </c>
      <c r="AA506" s="147">
        <v>0.16575399051704665</v>
      </c>
      <c r="AB506" s="147">
        <v>1442.1196525368287</v>
      </c>
      <c r="AD506" s="161">
        <f t="shared" si="42"/>
        <v>295662.65318814869</v>
      </c>
      <c r="AE506" s="161">
        <f t="shared" si="47"/>
        <v>304165.77296663466</v>
      </c>
      <c r="AF506" s="161">
        <f t="shared" si="43"/>
        <v>8503.1197784859705</v>
      </c>
      <c r="AH506" s="163">
        <f t="shared" si="44"/>
        <v>0</v>
      </c>
      <c r="AI506" s="163">
        <f t="shared" si="45"/>
        <v>1</v>
      </c>
      <c r="AJ506" s="163">
        <f t="shared" si="46"/>
        <v>1</v>
      </c>
    </row>
    <row r="507" spans="1:36" x14ac:dyDescent="0.25">
      <c r="A507" s="46">
        <v>502</v>
      </c>
      <c r="C507" s="99">
        <v>1.4832735172800621E-3</v>
      </c>
      <c r="D507" s="99">
        <v>8.2682970570168712E-3</v>
      </c>
      <c r="E507" s="99">
        <v>4.248801694025639E-4</v>
      </c>
      <c r="F507" s="99">
        <v>0</v>
      </c>
      <c r="G507" s="99">
        <v>0.04</v>
      </c>
      <c r="H507" s="99">
        <v>3.7417663718882443E-2</v>
      </c>
      <c r="I507" s="99">
        <v>2.5496231708073913E-2</v>
      </c>
      <c r="J507" s="99">
        <v>7.1214038276825598E-3</v>
      </c>
      <c r="K507" s="99">
        <v>5.7682820038231775E-3</v>
      </c>
      <c r="L507" s="146">
        <v>92.438280187714923</v>
      </c>
      <c r="M507" s="146">
        <v>120</v>
      </c>
      <c r="N507" s="146">
        <v>548</v>
      </c>
      <c r="O507" s="146">
        <v>9132</v>
      </c>
      <c r="P507" s="146">
        <v>100</v>
      </c>
      <c r="Q507" s="146">
        <v>25</v>
      </c>
      <c r="R507" s="99">
        <v>0.72456918118973979</v>
      </c>
      <c r="S507" s="99">
        <v>5.4908068871476132E-2</v>
      </c>
      <c r="T507" s="99">
        <v>1.251609918543738E-2</v>
      </c>
      <c r="U507" s="99">
        <v>0.6853636904555348</v>
      </c>
      <c r="W507" s="146">
        <v>4.8473992977164624</v>
      </c>
      <c r="X507" s="147">
        <v>28101.788391548376</v>
      </c>
      <c r="Y507" s="147">
        <v>4.8945149394759602</v>
      </c>
      <c r="Z507" s="147">
        <v>29103.679853390273</v>
      </c>
      <c r="AA507" s="147">
        <v>4.7115641759497784E-2</v>
      </c>
      <c r="AB507" s="147">
        <v>1001.8914618418967</v>
      </c>
      <c r="AD507" s="161">
        <f t="shared" si="42"/>
        <v>262742.16947143938</v>
      </c>
      <c r="AE507" s="161">
        <f t="shared" si="47"/>
        <v>264567.21651516733</v>
      </c>
      <c r="AF507" s="161">
        <f t="shared" si="43"/>
        <v>1825.0470437279705</v>
      </c>
      <c r="AH507" s="163">
        <f t="shared" si="44"/>
        <v>0</v>
      </c>
      <c r="AI507" s="163">
        <f t="shared" si="45"/>
        <v>1</v>
      </c>
      <c r="AJ507" s="163">
        <f t="shared" si="46"/>
        <v>1</v>
      </c>
    </row>
    <row r="508" spans="1:36" x14ac:dyDescent="0.25">
      <c r="A508" s="46">
        <v>503</v>
      </c>
      <c r="C508" s="99">
        <v>3.4085606408216229E-3</v>
      </c>
      <c r="D508" s="99">
        <v>1.3337808631089909E-2</v>
      </c>
      <c r="E508" s="99">
        <v>4.3747198564276871E-5</v>
      </c>
      <c r="F508" s="99">
        <v>0</v>
      </c>
      <c r="G508" s="99">
        <v>0.04</v>
      </c>
      <c r="H508" s="99">
        <v>3.7417663718882443E-2</v>
      </c>
      <c r="I508" s="99">
        <v>2.5496231708073913E-2</v>
      </c>
      <c r="J508" s="99">
        <v>7.1214038276825598E-3</v>
      </c>
      <c r="K508" s="99">
        <v>5.7682820038231775E-3</v>
      </c>
      <c r="L508" s="146">
        <v>92.438280187714923</v>
      </c>
      <c r="M508" s="146">
        <v>120</v>
      </c>
      <c r="N508" s="146">
        <v>548</v>
      </c>
      <c r="O508" s="146">
        <v>9132</v>
      </c>
      <c r="P508" s="146">
        <v>100</v>
      </c>
      <c r="Q508" s="146">
        <v>25</v>
      </c>
      <c r="R508" s="99">
        <v>0.6885885938986962</v>
      </c>
      <c r="S508" s="99">
        <v>9.6761007471416353E-5</v>
      </c>
      <c r="T508" s="99">
        <v>9.3816715991232549E-2</v>
      </c>
      <c r="U508" s="99">
        <v>0.99999739526659659</v>
      </c>
      <c r="W508" s="146">
        <v>4.3462888890951978</v>
      </c>
      <c r="X508" s="147">
        <v>26826.769503431082</v>
      </c>
      <c r="Y508" s="147">
        <v>4.4711388948888624</v>
      </c>
      <c r="Z508" s="147">
        <v>28239.363361421932</v>
      </c>
      <c r="AA508" s="147">
        <v>0.12485000579366456</v>
      </c>
      <c r="AB508" s="147">
        <v>1412.5938579908507</v>
      </c>
      <c r="AD508" s="161">
        <f t="shared" si="42"/>
        <v>233950.5638422808</v>
      </c>
      <c r="AE508" s="161">
        <f t="shared" si="47"/>
        <v>240028.9703319098</v>
      </c>
      <c r="AF508" s="161">
        <f t="shared" si="43"/>
        <v>6078.4064896290229</v>
      </c>
      <c r="AH508" s="163">
        <f t="shared" si="44"/>
        <v>0</v>
      </c>
      <c r="AI508" s="163">
        <f t="shared" si="45"/>
        <v>1</v>
      </c>
      <c r="AJ508" s="163">
        <f t="shared" si="46"/>
        <v>1</v>
      </c>
    </row>
    <row r="509" spans="1:36" x14ac:dyDescent="0.25">
      <c r="A509" s="46">
        <v>504</v>
      </c>
      <c r="C509" s="99">
        <v>4.3175618656737802E-3</v>
      </c>
      <c r="D509" s="99">
        <v>1.2390303006387771E-2</v>
      </c>
      <c r="E509" s="99">
        <v>1.9632795094105156E-5</v>
      </c>
      <c r="F509" s="99">
        <v>0</v>
      </c>
      <c r="G509" s="99">
        <v>0.04</v>
      </c>
      <c r="H509" s="99">
        <v>3.7417663718882443E-2</v>
      </c>
      <c r="I509" s="99">
        <v>2.5496231708073913E-2</v>
      </c>
      <c r="J509" s="99">
        <v>7.1214038276825598E-3</v>
      </c>
      <c r="K509" s="99">
        <v>5.7682820038231775E-3</v>
      </c>
      <c r="L509" s="146">
        <v>92.438280187714923</v>
      </c>
      <c r="M509" s="146">
        <v>120</v>
      </c>
      <c r="N509" s="146">
        <v>548</v>
      </c>
      <c r="O509" s="146">
        <v>9132</v>
      </c>
      <c r="P509" s="146">
        <v>100</v>
      </c>
      <c r="Q509" s="146">
        <v>25</v>
      </c>
      <c r="R509" s="99">
        <v>0.78052376913767396</v>
      </c>
      <c r="S509" s="99">
        <v>0.18351240523104489</v>
      </c>
      <c r="T509" s="99">
        <v>0.90397202937719334</v>
      </c>
      <c r="U509" s="99">
        <v>0.43437359683917087</v>
      </c>
      <c r="W509" s="146">
        <v>4.8718437992031696</v>
      </c>
      <c r="X509" s="147">
        <v>25949.485669047917</v>
      </c>
      <c r="Y509" s="147">
        <v>5.045169840117377</v>
      </c>
      <c r="Z509" s="147">
        <v>27481.716426759096</v>
      </c>
      <c r="AA509" s="147">
        <v>0.17332604091420745</v>
      </c>
      <c r="AB509" s="147">
        <v>1532.2307577111787</v>
      </c>
      <c r="AD509" s="161">
        <f t="shared" si="42"/>
        <v>266361.14228314225</v>
      </c>
      <c r="AE509" s="161">
        <f t="shared" si="47"/>
        <v>275228.47398028354</v>
      </c>
      <c r="AF509" s="161">
        <f t="shared" si="43"/>
        <v>8867.3316971412678</v>
      </c>
      <c r="AH509" s="163">
        <f t="shared" si="44"/>
        <v>0</v>
      </c>
      <c r="AI509" s="163">
        <f t="shared" si="45"/>
        <v>1</v>
      </c>
      <c r="AJ509" s="163">
        <f t="shared" si="46"/>
        <v>1</v>
      </c>
    </row>
    <row r="510" spans="1:36" x14ac:dyDescent="0.25">
      <c r="A510" s="46">
        <v>505</v>
      </c>
      <c r="C510" s="99">
        <v>1.4982795227860123E-3</v>
      </c>
      <c r="D510" s="99">
        <v>1.3863931725128342E-2</v>
      </c>
      <c r="E510" s="99">
        <v>9.5360341676464788E-4</v>
      </c>
      <c r="F510" s="99">
        <v>0</v>
      </c>
      <c r="G510" s="99">
        <v>0.04</v>
      </c>
      <c r="H510" s="99">
        <v>3.7417663718882443E-2</v>
      </c>
      <c r="I510" s="99">
        <v>2.5496231708073913E-2</v>
      </c>
      <c r="J510" s="99">
        <v>7.1214038276825598E-3</v>
      </c>
      <c r="K510" s="99">
        <v>5.7682820038231775E-3</v>
      </c>
      <c r="L510" s="146">
        <v>92.438280187714923</v>
      </c>
      <c r="M510" s="146">
        <v>120</v>
      </c>
      <c r="N510" s="146">
        <v>548</v>
      </c>
      <c r="O510" s="146">
        <v>9132</v>
      </c>
      <c r="P510" s="146">
        <v>100</v>
      </c>
      <c r="Q510" s="146">
        <v>25</v>
      </c>
      <c r="R510" s="99">
        <v>0.81115963614627806</v>
      </c>
      <c r="S510" s="99">
        <v>0.65995843257610587</v>
      </c>
      <c r="T510" s="99">
        <v>0.64759885319209132</v>
      </c>
      <c r="U510" s="99">
        <v>1.1467903349782901E-3</v>
      </c>
      <c r="W510" s="146">
        <v>5.553297163497585</v>
      </c>
      <c r="X510" s="147">
        <v>26770.599343121034</v>
      </c>
      <c r="Y510" s="147">
        <v>5.5805083635022985</v>
      </c>
      <c r="Z510" s="147">
        <v>27631.554981577301</v>
      </c>
      <c r="AA510" s="147">
        <v>2.7211200004713554E-2</v>
      </c>
      <c r="AB510" s="147">
        <v>860.95563845626748</v>
      </c>
      <c r="AD510" s="161">
        <f t="shared" si="42"/>
        <v>306427.23046673404</v>
      </c>
      <c r="AE510" s="161">
        <f t="shared" si="47"/>
        <v>307198.94682856061</v>
      </c>
      <c r="AF510" s="161">
        <f t="shared" si="43"/>
        <v>771.71636182654584</v>
      </c>
      <c r="AH510" s="163">
        <f t="shared" si="44"/>
        <v>0</v>
      </c>
      <c r="AI510" s="163">
        <f t="shared" si="45"/>
        <v>1</v>
      </c>
      <c r="AJ510" s="163">
        <f t="shared" si="46"/>
        <v>1</v>
      </c>
    </row>
    <row r="511" spans="1:36" x14ac:dyDescent="0.25">
      <c r="A511" s="46">
        <v>506</v>
      </c>
      <c r="C511" s="99">
        <v>1.6628981477909176E-3</v>
      </c>
      <c r="D511" s="99">
        <v>1.3037948853247716E-2</v>
      </c>
      <c r="E511" s="99">
        <v>2.1198499067071431E-5</v>
      </c>
      <c r="F511" s="99">
        <v>0</v>
      </c>
      <c r="G511" s="99">
        <v>0.04</v>
      </c>
      <c r="H511" s="99">
        <v>3.7417663718882443E-2</v>
      </c>
      <c r="I511" s="99">
        <v>2.5496231708073913E-2</v>
      </c>
      <c r="J511" s="99">
        <v>7.1214038276825598E-3</v>
      </c>
      <c r="K511" s="99">
        <v>5.7682820038231775E-3</v>
      </c>
      <c r="L511" s="146">
        <v>92.438280187714923</v>
      </c>
      <c r="M511" s="146">
        <v>120</v>
      </c>
      <c r="N511" s="146">
        <v>548</v>
      </c>
      <c r="O511" s="146">
        <v>9132</v>
      </c>
      <c r="P511" s="146">
        <v>100</v>
      </c>
      <c r="Q511" s="146">
        <v>25</v>
      </c>
      <c r="R511" s="99">
        <v>0.43432225118036932</v>
      </c>
      <c r="S511" s="99">
        <v>0.71019076700911499</v>
      </c>
      <c r="T511" s="99">
        <v>1.9909190944464861E-2</v>
      </c>
      <c r="U511" s="99">
        <v>0.96457981062273723</v>
      </c>
      <c r="W511" s="146">
        <v>3.5096097646785873</v>
      </c>
      <c r="X511" s="147">
        <v>28888.849791394445</v>
      </c>
      <c r="Y511" s="147">
        <v>3.5607321400958307</v>
      </c>
      <c r="Z511" s="147">
        <v>30041.278054910872</v>
      </c>
      <c r="AA511" s="147">
        <v>5.1122375417243404E-2</v>
      </c>
      <c r="AB511" s="147">
        <v>1152.4282635164273</v>
      </c>
      <c r="AD511" s="161">
        <f t="shared" si="42"/>
        <v>181687.7360893208</v>
      </c>
      <c r="AE511" s="161">
        <f t="shared" si="47"/>
        <v>183602.65035083896</v>
      </c>
      <c r="AF511" s="161">
        <f t="shared" si="43"/>
        <v>1914.9142615181772</v>
      </c>
      <c r="AH511" s="163">
        <f t="shared" si="44"/>
        <v>0</v>
      </c>
      <c r="AI511" s="163">
        <f t="shared" si="45"/>
        <v>1</v>
      </c>
      <c r="AJ511" s="163">
        <f t="shared" si="46"/>
        <v>1</v>
      </c>
    </row>
    <row r="512" spans="1:36" x14ac:dyDescent="0.25">
      <c r="A512" s="46">
        <v>507</v>
      </c>
      <c r="C512" s="99">
        <v>2.6151969439413003E-3</v>
      </c>
      <c r="D512" s="99">
        <v>1.2553135690859474E-2</v>
      </c>
      <c r="E512" s="99">
        <v>2.590354337672629E-4</v>
      </c>
      <c r="F512" s="99">
        <v>0</v>
      </c>
      <c r="G512" s="99">
        <v>0.04</v>
      </c>
      <c r="H512" s="99">
        <v>3.7417663718882443E-2</v>
      </c>
      <c r="I512" s="99">
        <v>2.5496231708073913E-2</v>
      </c>
      <c r="J512" s="99">
        <v>7.1214038276825598E-3</v>
      </c>
      <c r="K512" s="99">
        <v>5.7682820038231775E-3</v>
      </c>
      <c r="L512" s="146">
        <v>92.438280187714923</v>
      </c>
      <c r="M512" s="146">
        <v>120</v>
      </c>
      <c r="N512" s="146">
        <v>548</v>
      </c>
      <c r="O512" s="146">
        <v>9132</v>
      </c>
      <c r="P512" s="146">
        <v>100</v>
      </c>
      <c r="Q512" s="146">
        <v>25</v>
      </c>
      <c r="R512" s="99">
        <v>0.86977662299220537</v>
      </c>
      <c r="S512" s="99">
        <v>0.4709440318894878</v>
      </c>
      <c r="T512" s="99">
        <v>0.98987746066841842</v>
      </c>
      <c r="U512" s="99">
        <v>3.3302304970666478E-4</v>
      </c>
      <c r="W512" s="146">
        <v>5.8900020520766869</v>
      </c>
      <c r="X512" s="147">
        <v>27172.256004134379</v>
      </c>
      <c r="Y512" s="147">
        <v>6.0104992620061024</v>
      </c>
      <c r="Z512" s="147">
        <v>28407.462877920181</v>
      </c>
      <c r="AA512" s="147">
        <v>0.12049720992941548</v>
      </c>
      <c r="AB512" s="147">
        <v>1235.2068737858026</v>
      </c>
      <c r="AD512" s="161">
        <f t="shared" si="42"/>
        <v>326227.86712046684</v>
      </c>
      <c r="AE512" s="161">
        <f t="shared" si="47"/>
        <v>332222.49284244596</v>
      </c>
      <c r="AF512" s="161">
        <f t="shared" si="43"/>
        <v>5994.625721979126</v>
      </c>
      <c r="AH512" s="163">
        <f t="shared" si="44"/>
        <v>0</v>
      </c>
      <c r="AI512" s="163">
        <f t="shared" si="45"/>
        <v>1</v>
      </c>
      <c r="AJ512" s="163">
        <f t="shared" si="46"/>
        <v>1</v>
      </c>
    </row>
    <row r="513" spans="1:36" x14ac:dyDescent="0.25">
      <c r="A513" s="46">
        <v>508</v>
      </c>
      <c r="C513" s="99">
        <v>3.0669448721734049E-3</v>
      </c>
      <c r="D513" s="99">
        <v>1.0588337057458777E-2</v>
      </c>
      <c r="E513" s="99">
        <v>9.0458444524266213E-5</v>
      </c>
      <c r="F513" s="99">
        <v>0</v>
      </c>
      <c r="G513" s="99">
        <v>0.04</v>
      </c>
      <c r="H513" s="99">
        <v>3.7417663718882443E-2</v>
      </c>
      <c r="I513" s="99">
        <v>2.5496231708073913E-2</v>
      </c>
      <c r="J513" s="99">
        <v>7.1214038276825598E-3</v>
      </c>
      <c r="K513" s="99">
        <v>5.7682820038231775E-3</v>
      </c>
      <c r="L513" s="146">
        <v>92.438280187714923</v>
      </c>
      <c r="M513" s="146">
        <v>120</v>
      </c>
      <c r="N513" s="146">
        <v>548</v>
      </c>
      <c r="O513" s="146">
        <v>9132</v>
      </c>
      <c r="P513" s="146">
        <v>100</v>
      </c>
      <c r="Q513" s="146">
        <v>25</v>
      </c>
      <c r="R513" s="99">
        <v>0.37444340998232301</v>
      </c>
      <c r="S513" s="99">
        <v>0.9259619166679447</v>
      </c>
      <c r="T513" s="99">
        <v>0.99968846679077727</v>
      </c>
      <c r="U513" s="99">
        <v>0.75692902892299463</v>
      </c>
      <c r="W513" s="146">
        <v>3.0522672793034129</v>
      </c>
      <c r="X513" s="147">
        <v>27104.177274297854</v>
      </c>
      <c r="Y513" s="147">
        <v>3.1289428912448147</v>
      </c>
      <c r="Z513" s="147">
        <v>28456.850653132937</v>
      </c>
      <c r="AA513" s="147">
        <v>7.6675611941401822E-2</v>
      </c>
      <c r="AB513" s="147">
        <v>1352.673378835083</v>
      </c>
      <c r="AD513" s="161">
        <f t="shared" si="42"/>
        <v>156031.85948390691</v>
      </c>
      <c r="AE513" s="161">
        <f t="shared" si="47"/>
        <v>159279.72282155594</v>
      </c>
      <c r="AF513" s="161">
        <f t="shared" si="43"/>
        <v>3247.8633376490261</v>
      </c>
      <c r="AH513" s="163">
        <f t="shared" si="44"/>
        <v>0</v>
      </c>
      <c r="AI513" s="163">
        <f t="shared" si="45"/>
        <v>1</v>
      </c>
      <c r="AJ513" s="163">
        <f t="shared" si="46"/>
        <v>1</v>
      </c>
    </row>
    <row r="514" spans="1:36" x14ac:dyDescent="0.25">
      <c r="A514" s="46">
        <v>509</v>
      </c>
      <c r="C514" s="99">
        <v>9.3537421603998093E-4</v>
      </c>
      <c r="D514" s="99">
        <v>1.2232558233307933E-2</v>
      </c>
      <c r="E514" s="99">
        <v>7.3845515303809858E-5</v>
      </c>
      <c r="F514" s="99">
        <v>0</v>
      </c>
      <c r="G514" s="99">
        <v>0.04</v>
      </c>
      <c r="H514" s="99">
        <v>3.7417663718882443E-2</v>
      </c>
      <c r="I514" s="99">
        <v>2.5496231708073913E-2</v>
      </c>
      <c r="J514" s="99">
        <v>7.1214038276825598E-3</v>
      </c>
      <c r="K514" s="99">
        <v>5.7682820038231775E-3</v>
      </c>
      <c r="L514" s="146">
        <v>92.438280187714923</v>
      </c>
      <c r="M514" s="146">
        <v>120</v>
      </c>
      <c r="N514" s="146">
        <v>548</v>
      </c>
      <c r="O514" s="146">
        <v>9132</v>
      </c>
      <c r="P514" s="146">
        <v>100</v>
      </c>
      <c r="Q514" s="146">
        <v>25</v>
      </c>
      <c r="R514" s="99">
        <v>0.55958752700912817</v>
      </c>
      <c r="S514" s="99">
        <v>0.76637793815017952</v>
      </c>
      <c r="T514" s="99">
        <v>0.63884061038480122</v>
      </c>
      <c r="U514" s="99">
        <v>3.9848044739645719E-2</v>
      </c>
      <c r="W514" s="146">
        <v>4.5332809961721194</v>
      </c>
      <c r="X514" s="147">
        <v>29670.809908020939</v>
      </c>
      <c r="Y514" s="147">
        <v>4.5688622818062594</v>
      </c>
      <c r="Z514" s="147">
        <v>30671.443984073499</v>
      </c>
      <c r="AA514" s="147">
        <v>3.5581285634139981E-2</v>
      </c>
      <c r="AB514" s="147">
        <v>1000.63407605256</v>
      </c>
      <c r="AD514" s="161">
        <f t="shared" si="42"/>
        <v>242326.04986230622</v>
      </c>
      <c r="AE514" s="161">
        <f t="shared" si="47"/>
        <v>243460.29292430208</v>
      </c>
      <c r="AF514" s="161">
        <f t="shared" si="43"/>
        <v>1134.2430619958391</v>
      </c>
      <c r="AH514" s="163">
        <f t="shared" si="44"/>
        <v>0</v>
      </c>
      <c r="AI514" s="163">
        <f t="shared" si="45"/>
        <v>1</v>
      </c>
      <c r="AJ514" s="163">
        <f t="shared" si="46"/>
        <v>1</v>
      </c>
    </row>
    <row r="515" spans="1:36" x14ac:dyDescent="0.25">
      <c r="A515" s="46">
        <v>510</v>
      </c>
      <c r="C515" s="99">
        <v>3.2317415157523399E-3</v>
      </c>
      <c r="D515" s="99">
        <v>1.3864421564387164E-2</v>
      </c>
      <c r="E515" s="99">
        <v>1.111550978351197E-5</v>
      </c>
      <c r="F515" s="99">
        <v>0</v>
      </c>
      <c r="G515" s="99">
        <v>0.04</v>
      </c>
      <c r="H515" s="99">
        <v>3.7417663718882443E-2</v>
      </c>
      <c r="I515" s="99">
        <v>2.5496231708073913E-2</v>
      </c>
      <c r="J515" s="99">
        <v>7.1214038276825598E-3</v>
      </c>
      <c r="K515" s="99">
        <v>5.7682820038231775E-3</v>
      </c>
      <c r="L515" s="146">
        <v>92.438280187714923</v>
      </c>
      <c r="M515" s="146">
        <v>120</v>
      </c>
      <c r="N515" s="146">
        <v>548</v>
      </c>
      <c r="O515" s="146">
        <v>9132</v>
      </c>
      <c r="P515" s="146">
        <v>100</v>
      </c>
      <c r="Q515" s="146">
        <v>25</v>
      </c>
      <c r="R515" s="99">
        <v>0.74014115323952079</v>
      </c>
      <c r="S515" s="99">
        <v>0.70935606497382597</v>
      </c>
      <c r="T515" s="99">
        <v>0.93258545123774961</v>
      </c>
      <c r="U515" s="99">
        <v>0.99947246086299446</v>
      </c>
      <c r="W515" s="146">
        <v>5.2275446409467747</v>
      </c>
      <c r="X515" s="147">
        <v>27093.769718815511</v>
      </c>
      <c r="Y515" s="147">
        <v>5.3708678791433373</v>
      </c>
      <c r="Z515" s="147">
        <v>28492.662525838998</v>
      </c>
      <c r="AA515" s="147">
        <v>0.14332323819656256</v>
      </c>
      <c r="AB515" s="147">
        <v>1398.892807023487</v>
      </c>
      <c r="AD515" s="161">
        <f t="shared" si="42"/>
        <v>286558.90873799095</v>
      </c>
      <c r="AE515" s="161">
        <f t="shared" si="47"/>
        <v>293759.41022276122</v>
      </c>
      <c r="AF515" s="161">
        <f t="shared" si="43"/>
        <v>7200.501484770266</v>
      </c>
      <c r="AH515" s="163">
        <f t="shared" si="44"/>
        <v>0</v>
      </c>
      <c r="AI515" s="163">
        <f t="shared" si="45"/>
        <v>1</v>
      </c>
      <c r="AJ515" s="163">
        <f t="shared" si="46"/>
        <v>1</v>
      </c>
    </row>
    <row r="516" spans="1:36" x14ac:dyDescent="0.25">
      <c r="A516" s="46">
        <v>511</v>
      </c>
      <c r="C516" s="99">
        <v>3.0925329538094015E-3</v>
      </c>
      <c r="D516" s="99">
        <v>1.1653752764679726E-2</v>
      </c>
      <c r="E516" s="99">
        <v>3.3549979283697962E-4</v>
      </c>
      <c r="F516" s="99">
        <v>0</v>
      </c>
      <c r="G516" s="99">
        <v>0.04</v>
      </c>
      <c r="H516" s="99">
        <v>3.7417663718882443E-2</v>
      </c>
      <c r="I516" s="99">
        <v>2.5496231708073913E-2</v>
      </c>
      <c r="J516" s="99">
        <v>7.1214038276825598E-3</v>
      </c>
      <c r="K516" s="99">
        <v>5.7682820038231775E-3</v>
      </c>
      <c r="L516" s="146">
        <v>92.438280187714923</v>
      </c>
      <c r="M516" s="146">
        <v>120</v>
      </c>
      <c r="N516" s="146">
        <v>548</v>
      </c>
      <c r="O516" s="146">
        <v>9132</v>
      </c>
      <c r="P516" s="146">
        <v>100</v>
      </c>
      <c r="Q516" s="146">
        <v>25</v>
      </c>
      <c r="R516" s="99">
        <v>0.75910290097474897</v>
      </c>
      <c r="S516" s="99">
        <v>0.1548617827357989</v>
      </c>
      <c r="T516" s="99">
        <v>0.10612816203550941</v>
      </c>
      <c r="U516" s="99">
        <v>0.83240267792323897</v>
      </c>
      <c r="W516" s="146">
        <v>4.8232681485841731</v>
      </c>
      <c r="X516" s="147">
        <v>26476.596745056453</v>
      </c>
      <c r="Y516" s="147">
        <v>4.9371794667464632</v>
      </c>
      <c r="Z516" s="147">
        <v>27758.368432521271</v>
      </c>
      <c r="AA516" s="147">
        <v>0.11391131816229016</v>
      </c>
      <c r="AB516" s="147">
        <v>1281.7716874648177</v>
      </c>
      <c r="AD516" s="161">
        <f t="shared" si="42"/>
        <v>262919.49216999393</v>
      </c>
      <c r="AE516" s="161">
        <f t="shared" si="47"/>
        <v>268472.3995722665</v>
      </c>
      <c r="AF516" s="161">
        <f t="shared" si="43"/>
        <v>5552.9074022725927</v>
      </c>
      <c r="AH516" s="163">
        <f t="shared" si="44"/>
        <v>0</v>
      </c>
      <c r="AI516" s="163">
        <f t="shared" si="45"/>
        <v>1</v>
      </c>
      <c r="AJ516" s="163">
        <f t="shared" si="46"/>
        <v>1</v>
      </c>
    </row>
    <row r="517" spans="1:36" x14ac:dyDescent="0.25">
      <c r="A517" s="46">
        <v>512</v>
      </c>
      <c r="C517" s="99">
        <v>1.5044216366042963E-3</v>
      </c>
      <c r="D517" s="99">
        <v>1.1444361544269912E-2</v>
      </c>
      <c r="E517" s="99">
        <v>7.6394837118309148E-5</v>
      </c>
      <c r="F517" s="99">
        <v>0</v>
      </c>
      <c r="G517" s="99">
        <v>0.04</v>
      </c>
      <c r="H517" s="99">
        <v>3.7417663718882443E-2</v>
      </c>
      <c r="I517" s="99">
        <v>2.5496231708073913E-2</v>
      </c>
      <c r="J517" s="99">
        <v>7.1214038276825598E-3</v>
      </c>
      <c r="K517" s="99">
        <v>5.7682820038231775E-3</v>
      </c>
      <c r="L517" s="146">
        <v>92.438280187714923</v>
      </c>
      <c r="M517" s="146">
        <v>120</v>
      </c>
      <c r="N517" s="146">
        <v>548</v>
      </c>
      <c r="O517" s="146">
        <v>9132</v>
      </c>
      <c r="P517" s="146">
        <v>100</v>
      </c>
      <c r="Q517" s="146">
        <v>25</v>
      </c>
      <c r="R517" s="99">
        <v>0.4422603639829466</v>
      </c>
      <c r="S517" s="99">
        <v>0.93810024855757568</v>
      </c>
      <c r="T517" s="99">
        <v>0.99998379563481921</v>
      </c>
      <c r="U517" s="99">
        <v>4.4951830184051149E-3</v>
      </c>
      <c r="W517" s="146">
        <v>3.7428773393171921</v>
      </c>
      <c r="X517" s="147">
        <v>28951.063697615005</v>
      </c>
      <c r="Y517" s="147">
        <v>3.7901086049484713</v>
      </c>
      <c r="Z517" s="147">
        <v>30058.727752413997</v>
      </c>
      <c r="AA517" s="147">
        <v>4.7231265631279218E-2</v>
      </c>
      <c r="AB517" s="147">
        <v>1107.6640547989919</v>
      </c>
      <c r="AD517" s="161">
        <f t="shared" si="42"/>
        <v>195621.57666141653</v>
      </c>
      <c r="AE517" s="161">
        <f t="shared" si="47"/>
        <v>197347.78854449428</v>
      </c>
      <c r="AF517" s="161">
        <f t="shared" si="43"/>
        <v>1726.2118830777613</v>
      </c>
      <c r="AH517" s="163">
        <f t="shared" si="44"/>
        <v>0</v>
      </c>
      <c r="AI517" s="163">
        <f t="shared" si="45"/>
        <v>1</v>
      </c>
      <c r="AJ517" s="163">
        <f t="shared" si="46"/>
        <v>1</v>
      </c>
    </row>
    <row r="518" spans="1:36" x14ac:dyDescent="0.25">
      <c r="A518" s="46">
        <v>513</v>
      </c>
      <c r="C518" s="99">
        <v>2.0276629023997842E-3</v>
      </c>
      <c r="D518" s="99">
        <v>1.3596198971907003E-2</v>
      </c>
      <c r="E518" s="99">
        <v>9.8593563599091993E-5</v>
      </c>
      <c r="F518" s="99">
        <v>0</v>
      </c>
      <c r="G518" s="99">
        <v>0.04</v>
      </c>
      <c r="H518" s="99">
        <v>3.7417663718882443E-2</v>
      </c>
      <c r="I518" s="99">
        <v>2.5496231708073913E-2</v>
      </c>
      <c r="J518" s="99">
        <v>7.1214038276825598E-3</v>
      </c>
      <c r="K518" s="99">
        <v>5.7682820038231775E-3</v>
      </c>
      <c r="L518" s="146">
        <v>92.438280187714923</v>
      </c>
      <c r="M518" s="146">
        <v>120</v>
      </c>
      <c r="N518" s="146">
        <v>548</v>
      </c>
      <c r="O518" s="146">
        <v>9132</v>
      </c>
      <c r="P518" s="146">
        <v>100</v>
      </c>
      <c r="Q518" s="146">
        <v>25</v>
      </c>
      <c r="R518" s="99">
        <v>0.7489606843960922</v>
      </c>
      <c r="S518" s="99">
        <v>0.81954609895631925</v>
      </c>
      <c r="T518" s="99">
        <v>0.97498092911521639</v>
      </c>
      <c r="U518" s="99">
        <v>0.21370690654772861</v>
      </c>
      <c r="W518" s="146">
        <v>5.5991633496600324</v>
      </c>
      <c r="X518" s="147">
        <v>28240.854499781941</v>
      </c>
      <c r="Y518" s="147">
        <v>5.6944303332920168</v>
      </c>
      <c r="Z518" s="147">
        <v>29431.548528907442</v>
      </c>
      <c r="AA518" s="147">
        <v>9.5266983631984381E-2</v>
      </c>
      <c r="AB518" s="147">
        <v>1190.6940291255014</v>
      </c>
      <c r="AD518" s="161">
        <f t="shared" ref="AD518:AD581" si="48">W518*cRatio-X518</f>
        <v>307708.94647981995</v>
      </c>
      <c r="AE518" s="161">
        <f t="shared" si="47"/>
        <v>312234.27146861353</v>
      </c>
      <c r="AF518" s="161">
        <f t="shared" si="43"/>
        <v>4525.3249887935617</v>
      </c>
      <c r="AH518" s="163">
        <f t="shared" si="44"/>
        <v>0</v>
      </c>
      <c r="AI518" s="163">
        <f t="shared" si="45"/>
        <v>1</v>
      </c>
      <c r="AJ518" s="163">
        <f t="shared" si="46"/>
        <v>1</v>
      </c>
    </row>
    <row r="519" spans="1:36" x14ac:dyDescent="0.25">
      <c r="A519" s="46">
        <v>514</v>
      </c>
      <c r="C519" s="99">
        <v>1.3635325086610122E-3</v>
      </c>
      <c r="D519" s="99">
        <v>1.1867224508333329E-2</v>
      </c>
      <c r="E519" s="99">
        <v>1.1273112729359713E-4</v>
      </c>
      <c r="F519" s="99">
        <v>0</v>
      </c>
      <c r="G519" s="99">
        <v>0.04</v>
      </c>
      <c r="H519" s="99">
        <v>3.7417663718882443E-2</v>
      </c>
      <c r="I519" s="99">
        <v>2.5496231708073913E-2</v>
      </c>
      <c r="J519" s="99">
        <v>7.1214038276825598E-3</v>
      </c>
      <c r="K519" s="99">
        <v>5.7682820038231775E-3</v>
      </c>
      <c r="L519" s="146">
        <v>92.438280187714923</v>
      </c>
      <c r="M519" s="146">
        <v>120</v>
      </c>
      <c r="N519" s="146">
        <v>548</v>
      </c>
      <c r="O519" s="146">
        <v>9132</v>
      </c>
      <c r="P519" s="146">
        <v>100</v>
      </c>
      <c r="Q519" s="146">
        <v>25</v>
      </c>
      <c r="R519" s="99">
        <v>0.8221807189952175</v>
      </c>
      <c r="S519" s="99">
        <v>0.76644397492534</v>
      </c>
      <c r="T519" s="99">
        <v>0.54303447836877039</v>
      </c>
      <c r="U519" s="99">
        <v>0.92348860563455504</v>
      </c>
      <c r="W519" s="146">
        <v>6.2392008185680359</v>
      </c>
      <c r="X519" s="147">
        <v>29025.166316783871</v>
      </c>
      <c r="Y519" s="147">
        <v>6.3098545452219854</v>
      </c>
      <c r="Z519" s="147">
        <v>30095.948260445206</v>
      </c>
      <c r="AA519" s="147">
        <v>7.0653726653949533E-2</v>
      </c>
      <c r="AB519" s="147">
        <v>1070.7819436613354</v>
      </c>
      <c r="AD519" s="161">
        <f t="shared" si="48"/>
        <v>345326.88279729825</v>
      </c>
      <c r="AE519" s="161">
        <f t="shared" si="47"/>
        <v>348495.3244528739</v>
      </c>
      <c r="AF519" s="161">
        <f t="shared" ref="AF519:AF582" si="49">AA519*cRatio-AB519</f>
        <v>3168.441655575637</v>
      </c>
      <c r="AH519" s="163">
        <f t="shared" ref="AH519:AH582" si="50">IF(MAX(AD519:AE519)=AD519,1,0)</f>
        <v>0</v>
      </c>
      <c r="AI519" s="163">
        <f t="shared" ref="AI519:AI582" si="51">IF(MAX(AD519:AE519)=AE519,1,0)</f>
        <v>1</v>
      </c>
      <c r="AJ519" s="163">
        <f t="shared" ref="AJ519:AJ582" si="52">IF(AF519&gt;0,1,0)</f>
        <v>1</v>
      </c>
    </row>
    <row r="520" spans="1:36" x14ac:dyDescent="0.25">
      <c r="A520" s="46">
        <v>515</v>
      </c>
      <c r="C520" s="99">
        <v>1.0857627587560642E-3</v>
      </c>
      <c r="D520" s="99">
        <v>9.9583835157196574E-3</v>
      </c>
      <c r="E520" s="99">
        <v>1.5401944055970515E-6</v>
      </c>
      <c r="F520" s="99">
        <v>0</v>
      </c>
      <c r="G520" s="99">
        <v>0.04</v>
      </c>
      <c r="H520" s="99">
        <v>3.7417663718882443E-2</v>
      </c>
      <c r="I520" s="99">
        <v>2.5496231708073913E-2</v>
      </c>
      <c r="J520" s="99">
        <v>7.1214038276825598E-3</v>
      </c>
      <c r="K520" s="99">
        <v>5.7682820038231775E-3</v>
      </c>
      <c r="L520" s="146">
        <v>92.438280187714923</v>
      </c>
      <c r="M520" s="146">
        <v>120</v>
      </c>
      <c r="N520" s="146">
        <v>548</v>
      </c>
      <c r="O520" s="146">
        <v>9132</v>
      </c>
      <c r="P520" s="146">
        <v>100</v>
      </c>
      <c r="Q520" s="146">
        <v>25</v>
      </c>
      <c r="R520" s="99">
        <v>0.6684317389307155</v>
      </c>
      <c r="S520" s="99">
        <v>0.99782487330206626</v>
      </c>
      <c r="T520" s="99">
        <v>6.8875041166239936E-2</v>
      </c>
      <c r="U520" s="99">
        <v>2.1131360303294783E-5</v>
      </c>
      <c r="W520" s="146">
        <v>5.469858309482067</v>
      </c>
      <c r="X520" s="147">
        <v>29696.823843600887</v>
      </c>
      <c r="Y520" s="147">
        <v>5.5235797863943281</v>
      </c>
      <c r="Z520" s="147">
        <v>30749.590142355773</v>
      </c>
      <c r="AA520" s="147">
        <v>5.3721476912261146E-2</v>
      </c>
      <c r="AB520" s="147">
        <v>1052.7662987548865</v>
      </c>
      <c r="AD520" s="161">
        <f t="shared" si="48"/>
        <v>298494.67472532316</v>
      </c>
      <c r="AE520" s="161">
        <f t="shared" si="47"/>
        <v>300665.19704130391</v>
      </c>
      <c r="AF520" s="161">
        <f t="shared" si="49"/>
        <v>2170.5223159807824</v>
      </c>
      <c r="AH520" s="163">
        <f t="shared" si="50"/>
        <v>0</v>
      </c>
      <c r="AI520" s="163">
        <f t="shared" si="51"/>
        <v>1</v>
      </c>
      <c r="AJ520" s="163">
        <f t="shared" si="52"/>
        <v>1</v>
      </c>
    </row>
    <row r="521" spans="1:36" x14ac:dyDescent="0.25">
      <c r="A521" s="46">
        <v>516</v>
      </c>
      <c r="C521" s="99">
        <v>1.6595106044838765E-3</v>
      </c>
      <c r="D521" s="99">
        <v>1.3768261991798036E-2</v>
      </c>
      <c r="E521" s="99">
        <v>2.418253394292913E-4</v>
      </c>
      <c r="F521" s="99">
        <v>0</v>
      </c>
      <c r="G521" s="99">
        <v>0.04</v>
      </c>
      <c r="H521" s="99">
        <v>3.7417663718882443E-2</v>
      </c>
      <c r="I521" s="99">
        <v>2.5496231708073913E-2</v>
      </c>
      <c r="J521" s="99">
        <v>7.1214038276825598E-3</v>
      </c>
      <c r="K521" s="99">
        <v>5.7682820038231775E-3</v>
      </c>
      <c r="L521" s="146">
        <v>92.438280187714923</v>
      </c>
      <c r="M521" s="146">
        <v>120</v>
      </c>
      <c r="N521" s="146">
        <v>548</v>
      </c>
      <c r="O521" s="146">
        <v>9132</v>
      </c>
      <c r="P521" s="146">
        <v>100</v>
      </c>
      <c r="Q521" s="146">
        <v>25</v>
      </c>
      <c r="R521" s="99">
        <v>0.48770886936731722</v>
      </c>
      <c r="S521" s="99">
        <v>0.95928922043619613</v>
      </c>
      <c r="T521" s="99">
        <v>0.30713479203437455</v>
      </c>
      <c r="U521" s="99">
        <v>0.86338486971995887</v>
      </c>
      <c r="W521" s="146">
        <v>3.9729172037749305</v>
      </c>
      <c r="X521" s="147">
        <v>28308.676274428966</v>
      </c>
      <c r="Y521" s="147">
        <v>4.0223386523791982</v>
      </c>
      <c r="Z521" s="147">
        <v>29393.515997937138</v>
      </c>
      <c r="AA521" s="147">
        <v>4.942144860426767E-2</v>
      </c>
      <c r="AB521" s="147">
        <v>1084.839723508172</v>
      </c>
      <c r="AD521" s="161">
        <f t="shared" si="48"/>
        <v>210066.35595206686</v>
      </c>
      <c r="AE521" s="161">
        <f t="shared" si="47"/>
        <v>211946.80314481474</v>
      </c>
      <c r="AF521" s="161">
        <f t="shared" si="49"/>
        <v>1880.447192747888</v>
      </c>
      <c r="AH521" s="163">
        <f t="shared" si="50"/>
        <v>0</v>
      </c>
      <c r="AI521" s="163">
        <f t="shared" si="51"/>
        <v>1</v>
      </c>
      <c r="AJ521" s="163">
        <f t="shared" si="52"/>
        <v>1</v>
      </c>
    </row>
    <row r="522" spans="1:36" x14ac:dyDescent="0.25">
      <c r="A522" s="46">
        <v>517</v>
      </c>
      <c r="C522" s="99">
        <v>3.1221544236329501E-3</v>
      </c>
      <c r="D522" s="99">
        <v>1.2207205297343982E-2</v>
      </c>
      <c r="E522" s="99">
        <v>2.5617051090174594E-5</v>
      </c>
      <c r="F522" s="99">
        <v>0</v>
      </c>
      <c r="G522" s="99">
        <v>0.04</v>
      </c>
      <c r="H522" s="99">
        <v>3.7417663718882443E-2</v>
      </c>
      <c r="I522" s="99">
        <v>2.5496231708073913E-2</v>
      </c>
      <c r="J522" s="99">
        <v>7.1214038276825598E-3</v>
      </c>
      <c r="K522" s="99">
        <v>5.7682820038231775E-3</v>
      </c>
      <c r="L522" s="146">
        <v>92.438280187714923</v>
      </c>
      <c r="M522" s="146">
        <v>120</v>
      </c>
      <c r="N522" s="146">
        <v>548</v>
      </c>
      <c r="O522" s="146">
        <v>9132</v>
      </c>
      <c r="P522" s="146">
        <v>100</v>
      </c>
      <c r="Q522" s="146">
        <v>25</v>
      </c>
      <c r="R522" s="99">
        <v>0.78588943035073733</v>
      </c>
      <c r="S522" s="99">
        <v>0.99983789962608882</v>
      </c>
      <c r="T522" s="99">
        <v>0.99959973840983563</v>
      </c>
      <c r="U522" s="99">
        <v>2.4827047679639037E-2</v>
      </c>
      <c r="W522" s="146">
        <v>5.7276624093980768</v>
      </c>
      <c r="X522" s="147">
        <v>27191.109929488881</v>
      </c>
      <c r="Y522" s="147">
        <v>5.8787340746738677</v>
      </c>
      <c r="Z522" s="147">
        <v>28571.05774318218</v>
      </c>
      <c r="AA522" s="147">
        <v>0.15107166527579086</v>
      </c>
      <c r="AB522" s="147">
        <v>1379.9478136932994</v>
      </c>
      <c r="AD522" s="161">
        <f t="shared" si="48"/>
        <v>316468.63463439577</v>
      </c>
      <c r="AE522" s="161">
        <f t="shared" ref="AE522:AE585" si="53">Y522*cRatio-Z522</f>
        <v>324152.98673724988</v>
      </c>
      <c r="AF522" s="161">
        <f t="shared" si="49"/>
        <v>7684.3521028541527</v>
      </c>
      <c r="AH522" s="163">
        <f t="shared" si="50"/>
        <v>0</v>
      </c>
      <c r="AI522" s="163">
        <f t="shared" si="51"/>
        <v>1</v>
      </c>
      <c r="AJ522" s="163">
        <f t="shared" si="52"/>
        <v>1</v>
      </c>
    </row>
    <row r="523" spans="1:36" x14ac:dyDescent="0.25">
      <c r="A523" s="46">
        <v>518</v>
      </c>
      <c r="C523" s="99">
        <v>1.4075999297000006E-3</v>
      </c>
      <c r="D523" s="99">
        <v>9.8794301430155558E-3</v>
      </c>
      <c r="E523" s="99">
        <v>1.2281300239794432E-5</v>
      </c>
      <c r="F523" s="99">
        <v>0</v>
      </c>
      <c r="G523" s="99">
        <v>0.04</v>
      </c>
      <c r="H523" s="99">
        <v>3.7417663718882443E-2</v>
      </c>
      <c r="I523" s="99">
        <v>2.5496231708073913E-2</v>
      </c>
      <c r="J523" s="99">
        <v>7.1214038276825598E-3</v>
      </c>
      <c r="K523" s="99">
        <v>5.7682820038231775E-3</v>
      </c>
      <c r="L523" s="146">
        <v>92.438280187714923</v>
      </c>
      <c r="M523" s="146">
        <v>120</v>
      </c>
      <c r="N523" s="146">
        <v>548</v>
      </c>
      <c r="O523" s="146">
        <v>9132</v>
      </c>
      <c r="P523" s="146">
        <v>100</v>
      </c>
      <c r="Q523" s="146">
        <v>25</v>
      </c>
      <c r="R523" s="99">
        <v>0.67330832454759104</v>
      </c>
      <c r="S523" s="99">
        <v>0.36118386289804927</v>
      </c>
      <c r="T523" s="99">
        <v>0.97940909060068571</v>
      </c>
      <c r="U523" s="99">
        <v>1.4144912120046345E-2</v>
      </c>
      <c r="W523" s="146">
        <v>4.9497940583987745</v>
      </c>
      <c r="X523" s="147">
        <v>29258.452327676103</v>
      </c>
      <c r="Y523" s="147">
        <v>5.0128134256359544</v>
      </c>
      <c r="Z523" s="147">
        <v>30368.659565147667</v>
      </c>
      <c r="AA523" s="147">
        <v>6.3019367237179935E-2</v>
      </c>
      <c r="AB523" s="147">
        <v>1110.2072374715644</v>
      </c>
      <c r="AD523" s="161">
        <f t="shared" si="48"/>
        <v>267729.19117625034</v>
      </c>
      <c r="AE523" s="161">
        <f t="shared" si="53"/>
        <v>270400.14597300964</v>
      </c>
      <c r="AF523" s="161">
        <f t="shared" si="49"/>
        <v>2670.9547967592316</v>
      </c>
      <c r="AH523" s="163">
        <f t="shared" si="50"/>
        <v>0</v>
      </c>
      <c r="AI523" s="163">
        <f t="shared" si="51"/>
        <v>1</v>
      </c>
      <c r="AJ523" s="163">
        <f t="shared" si="52"/>
        <v>1</v>
      </c>
    </row>
    <row r="524" spans="1:36" x14ac:dyDescent="0.25">
      <c r="A524" s="46">
        <v>519</v>
      </c>
      <c r="C524" s="99">
        <v>3.7342215774733845E-3</v>
      </c>
      <c r="D524" s="99">
        <v>1.3956170439348381E-2</v>
      </c>
      <c r="E524" s="99">
        <v>4.3815987328830621E-6</v>
      </c>
      <c r="F524" s="99">
        <v>0</v>
      </c>
      <c r="G524" s="99">
        <v>0.04</v>
      </c>
      <c r="H524" s="99">
        <v>3.7417663718882443E-2</v>
      </c>
      <c r="I524" s="99">
        <v>2.5496231708073913E-2</v>
      </c>
      <c r="J524" s="99">
        <v>7.1214038276825598E-3</v>
      </c>
      <c r="K524" s="99">
        <v>5.7682820038231775E-3</v>
      </c>
      <c r="L524" s="146">
        <v>92.438280187714923</v>
      </c>
      <c r="M524" s="146">
        <v>120</v>
      </c>
      <c r="N524" s="146">
        <v>548</v>
      </c>
      <c r="O524" s="146">
        <v>9132</v>
      </c>
      <c r="P524" s="146">
        <v>100</v>
      </c>
      <c r="Q524" s="146">
        <v>25</v>
      </c>
      <c r="R524" s="99">
        <v>0.81336746556665473</v>
      </c>
      <c r="S524" s="99">
        <v>5.1517818829050939E-2</v>
      </c>
      <c r="T524" s="99">
        <v>0.67174160505674685</v>
      </c>
      <c r="U524" s="99">
        <v>0.57149082701243414</v>
      </c>
      <c r="W524" s="146">
        <v>5.1142264406195075</v>
      </c>
      <c r="X524" s="147">
        <v>26572.501674109568</v>
      </c>
      <c r="Y524" s="147">
        <v>5.2753437973437549</v>
      </c>
      <c r="Z524" s="147">
        <v>28039.139344754385</v>
      </c>
      <c r="AA524" s="147">
        <v>0.16111735672424743</v>
      </c>
      <c r="AB524" s="147">
        <v>1466.6376706448173</v>
      </c>
      <c r="AD524" s="161">
        <f t="shared" si="48"/>
        <v>280281.08476306091</v>
      </c>
      <c r="AE524" s="161">
        <f t="shared" si="53"/>
        <v>288481.4884958709</v>
      </c>
      <c r="AF524" s="161">
        <f t="shared" si="49"/>
        <v>8200.4037328100276</v>
      </c>
      <c r="AH524" s="163">
        <f t="shared" si="50"/>
        <v>0</v>
      </c>
      <c r="AI524" s="163">
        <f t="shared" si="51"/>
        <v>1</v>
      </c>
      <c r="AJ524" s="163">
        <f t="shared" si="52"/>
        <v>1</v>
      </c>
    </row>
    <row r="525" spans="1:36" x14ac:dyDescent="0.25">
      <c r="A525" s="46">
        <v>520</v>
      </c>
      <c r="C525" s="99">
        <v>7.6937479222231929E-4</v>
      </c>
      <c r="D525" s="99">
        <v>1.3211907179518922E-2</v>
      </c>
      <c r="E525" s="99">
        <v>2.0628643248894149E-5</v>
      </c>
      <c r="F525" s="99">
        <v>0</v>
      </c>
      <c r="G525" s="99">
        <v>0.04</v>
      </c>
      <c r="H525" s="99">
        <v>3.7417663718882443E-2</v>
      </c>
      <c r="I525" s="99">
        <v>2.5496231708073913E-2</v>
      </c>
      <c r="J525" s="99">
        <v>7.1214038276825598E-3</v>
      </c>
      <c r="K525" s="99">
        <v>5.7682820038231775E-3</v>
      </c>
      <c r="L525" s="146">
        <v>92.438280187714923</v>
      </c>
      <c r="M525" s="146">
        <v>120</v>
      </c>
      <c r="N525" s="146">
        <v>548</v>
      </c>
      <c r="O525" s="146">
        <v>9132</v>
      </c>
      <c r="P525" s="146">
        <v>100</v>
      </c>
      <c r="Q525" s="146">
        <v>25</v>
      </c>
      <c r="R525" s="99">
        <v>0.61411916000867961</v>
      </c>
      <c r="S525" s="99">
        <v>0.99370135855411368</v>
      </c>
      <c r="T525" s="99">
        <v>1.7543104910141688E-2</v>
      </c>
      <c r="U525" s="99">
        <v>9.4225645693292778E-7</v>
      </c>
      <c r="W525" s="146">
        <v>5.1463505162992371</v>
      </c>
      <c r="X525" s="147">
        <v>30025.978565783891</v>
      </c>
      <c r="Y525" s="147">
        <v>5.1814272928372036</v>
      </c>
      <c r="Z525" s="147">
        <v>31009.235309924763</v>
      </c>
      <c r="AA525" s="147">
        <v>3.5076776537966481E-2</v>
      </c>
      <c r="AB525" s="147">
        <v>983.25674414087189</v>
      </c>
      <c r="AD525" s="161">
        <f t="shared" si="48"/>
        <v>278755.05241217033</v>
      </c>
      <c r="AE525" s="161">
        <f t="shared" si="53"/>
        <v>279876.40226030746</v>
      </c>
      <c r="AF525" s="161">
        <f t="shared" si="49"/>
        <v>1121.3498481371171</v>
      </c>
      <c r="AH525" s="163">
        <f t="shared" si="50"/>
        <v>0</v>
      </c>
      <c r="AI525" s="163">
        <f t="shared" si="51"/>
        <v>1</v>
      </c>
      <c r="AJ525" s="163">
        <f t="shared" si="52"/>
        <v>1</v>
      </c>
    </row>
    <row r="526" spans="1:36" x14ac:dyDescent="0.25">
      <c r="A526" s="46">
        <v>521</v>
      </c>
      <c r="C526" s="99">
        <v>1.8136731639598501E-3</v>
      </c>
      <c r="D526" s="99">
        <v>1.0397855168668037E-2</v>
      </c>
      <c r="E526" s="99">
        <v>2.0862788991160564E-4</v>
      </c>
      <c r="F526" s="99">
        <v>0</v>
      </c>
      <c r="G526" s="99">
        <v>0.04</v>
      </c>
      <c r="H526" s="99">
        <v>3.7417663718882443E-2</v>
      </c>
      <c r="I526" s="99">
        <v>2.5496231708073913E-2</v>
      </c>
      <c r="J526" s="99">
        <v>7.1214038276825598E-3</v>
      </c>
      <c r="K526" s="99">
        <v>5.7682820038231775E-3</v>
      </c>
      <c r="L526" s="146">
        <v>92.438280187714923</v>
      </c>
      <c r="M526" s="146">
        <v>120</v>
      </c>
      <c r="N526" s="146">
        <v>548</v>
      </c>
      <c r="O526" s="146">
        <v>9132</v>
      </c>
      <c r="P526" s="146">
        <v>100</v>
      </c>
      <c r="Q526" s="146">
        <v>25</v>
      </c>
      <c r="R526" s="99">
        <v>0.82486875789350389</v>
      </c>
      <c r="S526" s="99">
        <v>0.4768031518284212</v>
      </c>
      <c r="T526" s="99">
        <v>0.94791968705510365</v>
      </c>
      <c r="U526" s="99">
        <v>0.23439709768141004</v>
      </c>
      <c r="W526" s="146">
        <v>5.8550740448897312</v>
      </c>
      <c r="X526" s="147">
        <v>28238.873077938824</v>
      </c>
      <c r="Y526" s="147">
        <v>5.9391343288579943</v>
      </c>
      <c r="Z526" s="147">
        <v>29361.237659291863</v>
      </c>
      <c r="AA526" s="147">
        <v>8.406028396826315E-2</v>
      </c>
      <c r="AB526" s="147">
        <v>1122.3645813530384</v>
      </c>
      <c r="AD526" s="161">
        <f t="shared" si="48"/>
        <v>323065.56961544504</v>
      </c>
      <c r="AE526" s="161">
        <f t="shared" si="53"/>
        <v>326986.82207218779</v>
      </c>
      <c r="AF526" s="161">
        <f t="shared" si="49"/>
        <v>3921.2524567427508</v>
      </c>
      <c r="AH526" s="163">
        <f t="shared" si="50"/>
        <v>0</v>
      </c>
      <c r="AI526" s="163">
        <f t="shared" si="51"/>
        <v>1</v>
      </c>
      <c r="AJ526" s="163">
        <f t="shared" si="52"/>
        <v>1</v>
      </c>
    </row>
    <row r="527" spans="1:36" x14ac:dyDescent="0.25">
      <c r="A527" s="46">
        <v>522</v>
      </c>
      <c r="C527" s="99">
        <v>1.1728401308445807E-3</v>
      </c>
      <c r="D527" s="99">
        <v>1.21247330783818E-2</v>
      </c>
      <c r="E527" s="99">
        <v>3.9436212335333493E-8</v>
      </c>
      <c r="F527" s="99">
        <v>0</v>
      </c>
      <c r="G527" s="99">
        <v>0.04</v>
      </c>
      <c r="H527" s="99">
        <v>3.7417663718882443E-2</v>
      </c>
      <c r="I527" s="99">
        <v>2.5496231708073913E-2</v>
      </c>
      <c r="J527" s="99">
        <v>7.1214038276825598E-3</v>
      </c>
      <c r="K527" s="99">
        <v>5.7682820038231775E-3</v>
      </c>
      <c r="L527" s="146">
        <v>92.438280187714923</v>
      </c>
      <c r="M527" s="146">
        <v>120</v>
      </c>
      <c r="N527" s="146">
        <v>548</v>
      </c>
      <c r="O527" s="146">
        <v>9132</v>
      </c>
      <c r="P527" s="146">
        <v>100</v>
      </c>
      <c r="Q527" s="146">
        <v>25</v>
      </c>
      <c r="R527" s="99">
        <v>0.7244193405977668</v>
      </c>
      <c r="S527" s="99">
        <v>6.4323474489994675E-4</v>
      </c>
      <c r="T527" s="99">
        <v>0.38548929576663682</v>
      </c>
      <c r="U527" s="99">
        <v>1.1894077250452564E-3</v>
      </c>
      <c r="W527" s="146">
        <v>5.079565042583817</v>
      </c>
      <c r="X527" s="147">
        <v>29568.92217178837</v>
      </c>
      <c r="Y527" s="147">
        <v>5.135213458886601</v>
      </c>
      <c r="Z527" s="147">
        <v>30638.315651525187</v>
      </c>
      <c r="AA527" s="147">
        <v>5.5648416302783943E-2</v>
      </c>
      <c r="AB527" s="147">
        <v>1069.3934797368165</v>
      </c>
      <c r="AD527" s="161">
        <f t="shared" si="48"/>
        <v>275204.98038324068</v>
      </c>
      <c r="AE527" s="161">
        <f t="shared" si="53"/>
        <v>277474.4918816709</v>
      </c>
      <c r="AF527" s="161">
        <f t="shared" si="49"/>
        <v>2269.5114984302199</v>
      </c>
      <c r="AH527" s="163">
        <f t="shared" si="50"/>
        <v>0</v>
      </c>
      <c r="AI527" s="163">
        <f t="shared" si="51"/>
        <v>1</v>
      </c>
      <c r="AJ527" s="163">
        <f t="shared" si="52"/>
        <v>1</v>
      </c>
    </row>
    <row r="528" spans="1:36" x14ac:dyDescent="0.25">
      <c r="A528" s="46">
        <v>523</v>
      </c>
      <c r="C528" s="99">
        <v>3.5799972450055728E-3</v>
      </c>
      <c r="D528" s="99">
        <v>1.1724017370182582E-2</v>
      </c>
      <c r="E528" s="99">
        <v>7.3215024147800143E-5</v>
      </c>
      <c r="F528" s="99">
        <v>0</v>
      </c>
      <c r="G528" s="99">
        <v>0.04</v>
      </c>
      <c r="H528" s="99">
        <v>3.7417663718882443E-2</v>
      </c>
      <c r="I528" s="99">
        <v>2.5496231708073913E-2</v>
      </c>
      <c r="J528" s="99">
        <v>7.1214038276825598E-3</v>
      </c>
      <c r="K528" s="99">
        <v>5.7682820038231775E-3</v>
      </c>
      <c r="L528" s="146">
        <v>92.438280187714923</v>
      </c>
      <c r="M528" s="146">
        <v>120</v>
      </c>
      <c r="N528" s="146">
        <v>548</v>
      </c>
      <c r="O528" s="146">
        <v>9132</v>
      </c>
      <c r="P528" s="146">
        <v>100</v>
      </c>
      <c r="Q528" s="146">
        <v>25</v>
      </c>
      <c r="R528" s="99">
        <v>0.43057934526607361</v>
      </c>
      <c r="S528" s="99">
        <v>6.4701439782739794E-3</v>
      </c>
      <c r="T528" s="99">
        <v>8.388940562544094E-8</v>
      </c>
      <c r="U528" s="99">
        <v>5.1354627186361735E-3</v>
      </c>
      <c r="W528" s="146">
        <v>2.6843128418697964</v>
      </c>
      <c r="X528" s="147">
        <v>26585.907819090051</v>
      </c>
      <c r="Y528" s="147">
        <v>2.7641838004919048</v>
      </c>
      <c r="Z528" s="147">
        <v>28012.330476987689</v>
      </c>
      <c r="AA528" s="147">
        <v>7.9870958622108468E-2</v>
      </c>
      <c r="AB528" s="147">
        <v>1426.4226578976377</v>
      </c>
      <c r="AD528" s="161">
        <f t="shared" si="48"/>
        <v>134472.86269309773</v>
      </c>
      <c r="AE528" s="161">
        <f t="shared" si="53"/>
        <v>137838.6975525266</v>
      </c>
      <c r="AF528" s="161">
        <f t="shared" si="49"/>
        <v>3365.83485942887</v>
      </c>
      <c r="AH528" s="163">
        <f t="shared" si="50"/>
        <v>0</v>
      </c>
      <c r="AI528" s="163">
        <f t="shared" si="51"/>
        <v>1</v>
      </c>
      <c r="AJ528" s="163">
        <f t="shared" si="52"/>
        <v>1</v>
      </c>
    </row>
    <row r="529" spans="1:36" x14ac:dyDescent="0.25">
      <c r="A529" s="46">
        <v>524</v>
      </c>
      <c r="C529" s="99">
        <v>2.7176191877664735E-3</v>
      </c>
      <c r="D529" s="99">
        <v>1.1314699789756879E-2</v>
      </c>
      <c r="E529" s="99">
        <v>1.3020976173550025E-4</v>
      </c>
      <c r="F529" s="99">
        <v>0</v>
      </c>
      <c r="G529" s="99">
        <v>0.04</v>
      </c>
      <c r="H529" s="99">
        <v>3.7417663718882443E-2</v>
      </c>
      <c r="I529" s="99">
        <v>2.5496231708073913E-2</v>
      </c>
      <c r="J529" s="99">
        <v>7.1214038276825598E-3</v>
      </c>
      <c r="K529" s="99">
        <v>5.7682820038231775E-3</v>
      </c>
      <c r="L529" s="146">
        <v>92.438280187714923</v>
      </c>
      <c r="M529" s="146">
        <v>120</v>
      </c>
      <c r="N529" s="146">
        <v>548</v>
      </c>
      <c r="O529" s="146">
        <v>9132</v>
      </c>
      <c r="P529" s="146">
        <v>100</v>
      </c>
      <c r="Q529" s="146">
        <v>25</v>
      </c>
      <c r="R529" s="99">
        <v>0.72572779294936995</v>
      </c>
      <c r="S529" s="99">
        <v>0.84160407565395534</v>
      </c>
      <c r="T529" s="99">
        <v>0.98540613274445377</v>
      </c>
      <c r="U529" s="99">
        <v>1.404448084416118E-2</v>
      </c>
      <c r="W529" s="146">
        <v>5.2749220252701434</v>
      </c>
      <c r="X529" s="147">
        <v>27386.17020725051</v>
      </c>
      <c r="Y529" s="147">
        <v>5.3925148959080893</v>
      </c>
      <c r="Z529" s="147">
        <v>28676.029896109601</v>
      </c>
      <c r="AA529" s="147">
        <v>0.11759287063794588</v>
      </c>
      <c r="AB529" s="147">
        <v>1289.859688859091</v>
      </c>
      <c r="AD529" s="161">
        <f t="shared" si="48"/>
        <v>289109.15130895807</v>
      </c>
      <c r="AE529" s="161">
        <f t="shared" si="53"/>
        <v>294874.86385837576</v>
      </c>
      <c r="AF529" s="161">
        <f t="shared" si="49"/>
        <v>5765.7125494176616</v>
      </c>
      <c r="AH529" s="163">
        <f t="shared" si="50"/>
        <v>0</v>
      </c>
      <c r="AI529" s="163">
        <f t="shared" si="51"/>
        <v>1</v>
      </c>
      <c r="AJ529" s="163">
        <f t="shared" si="52"/>
        <v>1</v>
      </c>
    </row>
    <row r="530" spans="1:36" x14ac:dyDescent="0.25">
      <c r="A530" s="46">
        <v>525</v>
      </c>
      <c r="C530" s="99">
        <v>2.6046180737362423E-3</v>
      </c>
      <c r="D530" s="99">
        <v>1.0912261415088021E-2</v>
      </c>
      <c r="E530" s="99">
        <v>1.4234851401417892E-4</v>
      </c>
      <c r="F530" s="99">
        <v>0</v>
      </c>
      <c r="G530" s="99">
        <v>0.04</v>
      </c>
      <c r="H530" s="99">
        <v>3.7417663718882443E-2</v>
      </c>
      <c r="I530" s="99">
        <v>2.5496231708073913E-2</v>
      </c>
      <c r="J530" s="99">
        <v>7.1214038276825598E-3</v>
      </c>
      <c r="K530" s="99">
        <v>5.7682820038231775E-3</v>
      </c>
      <c r="L530" s="146">
        <v>92.438280187714923</v>
      </c>
      <c r="M530" s="146">
        <v>120</v>
      </c>
      <c r="N530" s="146">
        <v>548</v>
      </c>
      <c r="O530" s="146">
        <v>9132</v>
      </c>
      <c r="P530" s="146">
        <v>100</v>
      </c>
      <c r="Q530" s="146">
        <v>25</v>
      </c>
      <c r="R530" s="99">
        <v>0.70110118316618608</v>
      </c>
      <c r="S530" s="99">
        <v>0.53553419584403117</v>
      </c>
      <c r="T530" s="99">
        <v>0.79380123247361856</v>
      </c>
      <c r="U530" s="99">
        <v>4.5179053176216342E-5</v>
      </c>
      <c r="W530" s="146">
        <v>4.9180318314018052</v>
      </c>
      <c r="X530" s="147">
        <v>27486.132366896967</v>
      </c>
      <c r="Y530" s="147">
        <v>5.0231837153560095</v>
      </c>
      <c r="Z530" s="147">
        <v>28755.539979697372</v>
      </c>
      <c r="AA530" s="147">
        <v>0.10515188395420427</v>
      </c>
      <c r="AB530" s="147">
        <v>1269.4076128004053</v>
      </c>
      <c r="AD530" s="161">
        <f t="shared" si="48"/>
        <v>267595.77751721133</v>
      </c>
      <c r="AE530" s="161">
        <f t="shared" si="53"/>
        <v>272635.48294166318</v>
      </c>
      <c r="AF530" s="161">
        <f t="shared" si="49"/>
        <v>5039.7054244518513</v>
      </c>
      <c r="AH530" s="163">
        <f t="shared" si="50"/>
        <v>0</v>
      </c>
      <c r="AI530" s="163">
        <f t="shared" si="51"/>
        <v>1</v>
      </c>
      <c r="AJ530" s="163">
        <f t="shared" si="52"/>
        <v>1</v>
      </c>
    </row>
    <row r="531" spans="1:36" x14ac:dyDescent="0.25">
      <c r="A531" s="46">
        <v>526</v>
      </c>
      <c r="C531" s="99">
        <v>1.6929756637879014E-3</v>
      </c>
      <c r="D531" s="99">
        <v>1.1307954199900095E-2</v>
      </c>
      <c r="E531" s="99">
        <v>3.3089386007913406E-5</v>
      </c>
      <c r="F531" s="99">
        <v>0</v>
      </c>
      <c r="G531" s="99">
        <v>0.04</v>
      </c>
      <c r="H531" s="99">
        <v>3.7417663718882443E-2</v>
      </c>
      <c r="I531" s="99">
        <v>2.5496231708073913E-2</v>
      </c>
      <c r="J531" s="99">
        <v>7.1214038276825598E-3</v>
      </c>
      <c r="K531" s="99">
        <v>5.7682820038231775E-3</v>
      </c>
      <c r="L531" s="146">
        <v>92.438280187714923</v>
      </c>
      <c r="M531" s="146">
        <v>120</v>
      </c>
      <c r="N531" s="146">
        <v>548</v>
      </c>
      <c r="O531" s="146">
        <v>9132</v>
      </c>
      <c r="P531" s="146">
        <v>100</v>
      </c>
      <c r="Q531" s="146">
        <v>25</v>
      </c>
      <c r="R531" s="99">
        <v>0.77390579458073872</v>
      </c>
      <c r="S531" s="99">
        <v>0.64198609801156803</v>
      </c>
      <c r="T531" s="99">
        <v>2.6209087035315042E-2</v>
      </c>
      <c r="U531" s="99">
        <v>0.99992127839761757</v>
      </c>
      <c r="W531" s="146">
        <v>5.7648442224724326</v>
      </c>
      <c r="X531" s="147">
        <v>28835.736160643031</v>
      </c>
      <c r="Y531" s="147">
        <v>5.8506957527081696</v>
      </c>
      <c r="Z531" s="147">
        <v>29990.298698939372</v>
      </c>
      <c r="AA531" s="147">
        <v>8.5851530235736995E-2</v>
      </c>
      <c r="AB531" s="147">
        <v>1154.5625382963408</v>
      </c>
      <c r="AD531" s="161">
        <f t="shared" si="48"/>
        <v>317054.9171877029</v>
      </c>
      <c r="AE531" s="161">
        <f t="shared" si="53"/>
        <v>321051.44646355079</v>
      </c>
      <c r="AF531" s="161">
        <f t="shared" si="49"/>
        <v>3996.529275847879</v>
      </c>
      <c r="AH531" s="163">
        <f t="shared" si="50"/>
        <v>0</v>
      </c>
      <c r="AI531" s="163">
        <f t="shared" si="51"/>
        <v>1</v>
      </c>
      <c r="AJ531" s="163">
        <f t="shared" si="52"/>
        <v>1</v>
      </c>
    </row>
    <row r="532" spans="1:36" x14ac:dyDescent="0.25">
      <c r="A532" s="46">
        <v>527</v>
      </c>
      <c r="C532" s="99">
        <v>5.5029048233012912E-3</v>
      </c>
      <c r="D532" s="99">
        <v>1.1271054066145402E-2</v>
      </c>
      <c r="E532" s="99">
        <v>3.9381297587389052E-5</v>
      </c>
      <c r="F532" s="99">
        <v>0</v>
      </c>
      <c r="G532" s="99">
        <v>0.04</v>
      </c>
      <c r="H532" s="99">
        <v>3.7417663718882443E-2</v>
      </c>
      <c r="I532" s="99">
        <v>2.5496231708073913E-2</v>
      </c>
      <c r="J532" s="99">
        <v>7.1214038276825598E-3</v>
      </c>
      <c r="K532" s="99">
        <v>5.7682820038231775E-3</v>
      </c>
      <c r="L532" s="146">
        <v>92.438280187714923</v>
      </c>
      <c r="M532" s="146">
        <v>120</v>
      </c>
      <c r="N532" s="146">
        <v>548</v>
      </c>
      <c r="O532" s="146">
        <v>9132</v>
      </c>
      <c r="P532" s="146">
        <v>100</v>
      </c>
      <c r="Q532" s="146">
        <v>25</v>
      </c>
      <c r="R532" s="99">
        <v>0.77558312699136822</v>
      </c>
      <c r="S532" s="99">
        <v>0.39425248159709003</v>
      </c>
      <c r="T532" s="99">
        <v>9.9740545866814027E-3</v>
      </c>
      <c r="U532" s="99">
        <v>1.6962845546903437E-5</v>
      </c>
      <c r="W532" s="146">
        <v>4.71328336293241</v>
      </c>
      <c r="X532" s="147">
        <v>24772.280000912171</v>
      </c>
      <c r="Y532" s="147">
        <v>4.9184446966505204</v>
      </c>
      <c r="Z532" s="147">
        <v>26421.230061083737</v>
      </c>
      <c r="AA532" s="147">
        <v>0.20516133371811041</v>
      </c>
      <c r="AB532" s="147">
        <v>1648.9500601715663</v>
      </c>
      <c r="AD532" s="161">
        <f t="shared" si="48"/>
        <v>258024.72177503243</v>
      </c>
      <c r="AE532" s="161">
        <f t="shared" si="53"/>
        <v>268685.45173794747</v>
      </c>
      <c r="AF532" s="161">
        <f t="shared" si="49"/>
        <v>10660.729962915058</v>
      </c>
      <c r="AH532" s="163">
        <f t="shared" si="50"/>
        <v>0</v>
      </c>
      <c r="AI532" s="163">
        <f t="shared" si="51"/>
        <v>1</v>
      </c>
      <c r="AJ532" s="163">
        <f t="shared" si="52"/>
        <v>1</v>
      </c>
    </row>
    <row r="533" spans="1:36" x14ac:dyDescent="0.25">
      <c r="A533" s="46">
        <v>528</v>
      </c>
      <c r="C533" s="99">
        <v>2.4124243294493253E-3</v>
      </c>
      <c r="D533" s="99">
        <v>1.3007615499087799E-2</v>
      </c>
      <c r="E533" s="99">
        <v>1.6306481675298912E-4</v>
      </c>
      <c r="F533" s="99">
        <v>0</v>
      </c>
      <c r="G533" s="99">
        <v>0.04</v>
      </c>
      <c r="H533" s="99">
        <v>3.7417663718882443E-2</v>
      </c>
      <c r="I533" s="99">
        <v>2.5496231708073913E-2</v>
      </c>
      <c r="J533" s="99">
        <v>7.1214038276825598E-3</v>
      </c>
      <c r="K533" s="99">
        <v>5.7682820038231775E-3</v>
      </c>
      <c r="L533" s="146">
        <v>92.438280187714923</v>
      </c>
      <c r="M533" s="146">
        <v>120</v>
      </c>
      <c r="N533" s="146">
        <v>548</v>
      </c>
      <c r="O533" s="146">
        <v>9132</v>
      </c>
      <c r="P533" s="146">
        <v>100</v>
      </c>
      <c r="Q533" s="146">
        <v>25</v>
      </c>
      <c r="R533" s="99">
        <v>0.46520128536828709</v>
      </c>
      <c r="S533" s="99">
        <v>0.79787769403296394</v>
      </c>
      <c r="T533" s="99">
        <v>0.99757156783904155</v>
      </c>
      <c r="U533" s="99">
        <v>1.8785104874115978E-2</v>
      </c>
      <c r="W533" s="146">
        <v>3.6048568935536851</v>
      </c>
      <c r="X533" s="147">
        <v>27634.631485407495</v>
      </c>
      <c r="Y533" s="147">
        <v>3.6748986399816355</v>
      </c>
      <c r="Z533" s="147">
        <v>28867.585041956856</v>
      </c>
      <c r="AA533" s="147">
        <v>7.0041746427950358E-2</v>
      </c>
      <c r="AB533" s="147">
        <v>1232.9535565493607</v>
      </c>
      <c r="AD533" s="161">
        <f t="shared" si="48"/>
        <v>188656.78212781361</v>
      </c>
      <c r="AE533" s="161">
        <f t="shared" si="53"/>
        <v>191626.33335694126</v>
      </c>
      <c r="AF533" s="161">
        <f t="shared" si="49"/>
        <v>2969.5512291276609</v>
      </c>
      <c r="AH533" s="163">
        <f t="shared" si="50"/>
        <v>0</v>
      </c>
      <c r="AI533" s="163">
        <f t="shared" si="51"/>
        <v>1</v>
      </c>
      <c r="AJ533" s="163">
        <f t="shared" si="52"/>
        <v>1</v>
      </c>
    </row>
    <row r="534" spans="1:36" x14ac:dyDescent="0.25">
      <c r="A534" s="46">
        <v>529</v>
      </c>
      <c r="C534" s="99">
        <v>6.7196323680349893E-4</v>
      </c>
      <c r="D534" s="99">
        <v>1.0282188985991604E-2</v>
      </c>
      <c r="E534" s="99">
        <v>3.8468945422763932E-5</v>
      </c>
      <c r="F534" s="99">
        <v>0</v>
      </c>
      <c r="G534" s="99">
        <v>0.04</v>
      </c>
      <c r="H534" s="99">
        <v>3.7417663718882443E-2</v>
      </c>
      <c r="I534" s="99">
        <v>2.5496231708073913E-2</v>
      </c>
      <c r="J534" s="99">
        <v>7.1214038276825598E-3</v>
      </c>
      <c r="K534" s="99">
        <v>5.7682820038231775E-3</v>
      </c>
      <c r="L534" s="146">
        <v>92.438280187714923</v>
      </c>
      <c r="M534" s="146">
        <v>120</v>
      </c>
      <c r="N534" s="146">
        <v>548</v>
      </c>
      <c r="O534" s="146">
        <v>9132</v>
      </c>
      <c r="P534" s="146">
        <v>100</v>
      </c>
      <c r="Q534" s="146">
        <v>25</v>
      </c>
      <c r="R534" s="99">
        <v>0.86408796038883695</v>
      </c>
      <c r="S534" s="99">
        <v>1.4506120783736831E-2</v>
      </c>
      <c r="T534" s="99">
        <v>0.42887412587681262</v>
      </c>
      <c r="U534" s="99">
        <v>0.16444098835883569</v>
      </c>
      <c r="W534" s="146">
        <v>6.2006730929441813</v>
      </c>
      <c r="X534" s="147">
        <v>30132.77290684374</v>
      </c>
      <c r="Y534" s="147">
        <v>6.2388633715202806</v>
      </c>
      <c r="Z534" s="147">
        <v>31091.27085045577</v>
      </c>
      <c r="AA534" s="147">
        <v>3.8190278576099246E-2</v>
      </c>
      <c r="AB534" s="147">
        <v>958.49794361203021</v>
      </c>
      <c r="AD534" s="161">
        <f t="shared" si="48"/>
        <v>341907.61266980716</v>
      </c>
      <c r="AE534" s="161">
        <f t="shared" si="53"/>
        <v>343240.53144076106</v>
      </c>
      <c r="AF534" s="161">
        <f t="shared" si="49"/>
        <v>1332.9187709539246</v>
      </c>
      <c r="AH534" s="163">
        <f t="shared" si="50"/>
        <v>0</v>
      </c>
      <c r="AI534" s="163">
        <f t="shared" si="51"/>
        <v>1</v>
      </c>
      <c r="AJ534" s="163">
        <f t="shared" si="52"/>
        <v>1</v>
      </c>
    </row>
    <row r="535" spans="1:36" x14ac:dyDescent="0.25">
      <c r="A535" s="46">
        <v>530</v>
      </c>
      <c r="C535" s="99">
        <v>2.0534790272410631E-3</v>
      </c>
      <c r="D535" s="99">
        <v>1.1088728327011377E-2</v>
      </c>
      <c r="E535" s="99">
        <v>1.1476346734309152E-5</v>
      </c>
      <c r="F535" s="99">
        <v>0</v>
      </c>
      <c r="G535" s="99">
        <v>0.04</v>
      </c>
      <c r="H535" s="99">
        <v>3.7417663718882443E-2</v>
      </c>
      <c r="I535" s="99">
        <v>2.5496231708073913E-2</v>
      </c>
      <c r="J535" s="99">
        <v>7.1214038276825598E-3</v>
      </c>
      <c r="K535" s="99">
        <v>5.7682820038231775E-3</v>
      </c>
      <c r="L535" s="146">
        <v>92.438280187714923</v>
      </c>
      <c r="M535" s="146">
        <v>120</v>
      </c>
      <c r="N535" s="146">
        <v>548</v>
      </c>
      <c r="O535" s="146">
        <v>9132</v>
      </c>
      <c r="P535" s="146">
        <v>100</v>
      </c>
      <c r="Q535" s="146">
        <v>25</v>
      </c>
      <c r="R535" s="99">
        <v>0.97659440618100524</v>
      </c>
      <c r="S535" s="99">
        <v>0.56463841386768721</v>
      </c>
      <c r="T535" s="99">
        <v>0.38115060595720363</v>
      </c>
      <c r="U535" s="99">
        <v>0.19710422810538919</v>
      </c>
      <c r="W535" s="146">
        <v>6.977212482177519</v>
      </c>
      <c r="X535" s="147">
        <v>28459.21191146355</v>
      </c>
      <c r="Y535" s="147">
        <v>7.1039126487229884</v>
      </c>
      <c r="Z535" s="147">
        <v>29681.941426348214</v>
      </c>
      <c r="AA535" s="147">
        <v>0.12670016654546945</v>
      </c>
      <c r="AB535" s="147">
        <v>1222.7295148846642</v>
      </c>
      <c r="AD535" s="161">
        <f t="shared" si="48"/>
        <v>390173.53701918758</v>
      </c>
      <c r="AE535" s="161">
        <f t="shared" si="53"/>
        <v>396552.81749703106</v>
      </c>
      <c r="AF535" s="161">
        <f t="shared" si="49"/>
        <v>6379.2804778435029</v>
      </c>
      <c r="AH535" s="163">
        <f t="shared" si="50"/>
        <v>0</v>
      </c>
      <c r="AI535" s="163">
        <f t="shared" si="51"/>
        <v>1</v>
      </c>
      <c r="AJ535" s="163">
        <f t="shared" si="52"/>
        <v>1</v>
      </c>
    </row>
    <row r="536" spans="1:36" x14ac:dyDescent="0.25">
      <c r="A536" s="46">
        <v>531</v>
      </c>
      <c r="C536" s="99">
        <v>4.3100161109329571E-3</v>
      </c>
      <c r="D536" s="99">
        <v>1.1974757026484317E-2</v>
      </c>
      <c r="E536" s="99">
        <v>1.3689393711401321E-3</v>
      </c>
      <c r="F536" s="99">
        <v>0</v>
      </c>
      <c r="G536" s="99">
        <v>0.04</v>
      </c>
      <c r="H536" s="99">
        <v>3.7417663718882443E-2</v>
      </c>
      <c r="I536" s="99">
        <v>2.5496231708073913E-2</v>
      </c>
      <c r="J536" s="99">
        <v>7.1214038276825598E-3</v>
      </c>
      <c r="K536" s="99">
        <v>5.7682820038231775E-3</v>
      </c>
      <c r="L536" s="146">
        <v>92.438280187714923</v>
      </c>
      <c r="M536" s="146">
        <v>120</v>
      </c>
      <c r="N536" s="146">
        <v>548</v>
      </c>
      <c r="O536" s="146">
        <v>9132</v>
      </c>
      <c r="P536" s="146">
        <v>100</v>
      </c>
      <c r="Q536" s="146">
        <v>25</v>
      </c>
      <c r="R536" s="99">
        <v>0.75118819939067438</v>
      </c>
      <c r="S536" s="99">
        <v>1.9701846753222393E-2</v>
      </c>
      <c r="T536" s="99">
        <v>0.21352516933666907</v>
      </c>
      <c r="U536" s="99">
        <v>8.181768219123654E-3</v>
      </c>
      <c r="W536" s="146">
        <v>4.0265580698144028</v>
      </c>
      <c r="X536" s="147">
        <v>23123.618665255868</v>
      </c>
      <c r="Y536" s="147">
        <v>4.1223680660674678</v>
      </c>
      <c r="Z536" s="147">
        <v>24281.244393643985</v>
      </c>
      <c r="AA536" s="147">
        <v>9.5809996253064966E-2</v>
      </c>
      <c r="AB536" s="147">
        <v>1157.6257283881168</v>
      </c>
      <c r="AD536" s="161">
        <f t="shared" si="48"/>
        <v>218469.86552360829</v>
      </c>
      <c r="AE536" s="161">
        <f t="shared" si="53"/>
        <v>223060.83957040409</v>
      </c>
      <c r="AF536" s="161">
        <f t="shared" si="49"/>
        <v>4590.9740467957809</v>
      </c>
      <c r="AH536" s="163">
        <f t="shared" si="50"/>
        <v>0</v>
      </c>
      <c r="AI536" s="163">
        <f t="shared" si="51"/>
        <v>1</v>
      </c>
      <c r="AJ536" s="163">
        <f t="shared" si="52"/>
        <v>1</v>
      </c>
    </row>
    <row r="537" spans="1:36" x14ac:dyDescent="0.25">
      <c r="A537" s="46">
        <v>532</v>
      </c>
      <c r="C537" s="99">
        <v>1.9666178438215759E-3</v>
      </c>
      <c r="D537" s="99">
        <v>9.5903001152231795E-3</v>
      </c>
      <c r="E537" s="99">
        <v>3.4830515495974049E-5</v>
      </c>
      <c r="F537" s="99">
        <v>0</v>
      </c>
      <c r="G537" s="99">
        <v>0.04</v>
      </c>
      <c r="H537" s="99">
        <v>3.7417663718882443E-2</v>
      </c>
      <c r="I537" s="99">
        <v>2.5496231708073913E-2</v>
      </c>
      <c r="J537" s="99">
        <v>7.1214038276825598E-3</v>
      </c>
      <c r="K537" s="99">
        <v>5.7682820038231775E-3</v>
      </c>
      <c r="L537" s="146">
        <v>92.438280187714923</v>
      </c>
      <c r="M537" s="146">
        <v>120</v>
      </c>
      <c r="N537" s="146">
        <v>548</v>
      </c>
      <c r="O537" s="146">
        <v>9132</v>
      </c>
      <c r="P537" s="146">
        <v>100</v>
      </c>
      <c r="Q537" s="146">
        <v>25</v>
      </c>
      <c r="R537" s="99">
        <v>0.66078956453678905</v>
      </c>
      <c r="S537" s="99">
        <v>3.8215578335472834E-3</v>
      </c>
      <c r="T537" s="99">
        <v>0.82188819025168125</v>
      </c>
      <c r="U537" s="99">
        <v>0.62056205170101264</v>
      </c>
      <c r="W537" s="146">
        <v>4.4717938761005112</v>
      </c>
      <c r="X537" s="147">
        <v>28514.860688840759</v>
      </c>
      <c r="Y537" s="147">
        <v>4.5495263282372331</v>
      </c>
      <c r="Z537" s="147">
        <v>29716.350768960205</v>
      </c>
      <c r="AA537" s="147">
        <v>7.7732452136721975E-2</v>
      </c>
      <c r="AB537" s="147">
        <v>1201.4900801194453</v>
      </c>
      <c r="AD537" s="161">
        <f t="shared" si="48"/>
        <v>239792.77187718989</v>
      </c>
      <c r="AE537" s="161">
        <f t="shared" si="53"/>
        <v>243255.22892527381</v>
      </c>
      <c r="AF537" s="161">
        <f t="shared" si="49"/>
        <v>3462.4570480838729</v>
      </c>
      <c r="AH537" s="163">
        <f t="shared" si="50"/>
        <v>0</v>
      </c>
      <c r="AI537" s="163">
        <f t="shared" si="51"/>
        <v>1</v>
      </c>
      <c r="AJ537" s="163">
        <f t="shared" si="52"/>
        <v>1</v>
      </c>
    </row>
    <row r="538" spans="1:36" x14ac:dyDescent="0.25">
      <c r="A538" s="46">
        <v>533</v>
      </c>
      <c r="C538" s="99">
        <v>6.2735540203728564E-4</v>
      </c>
      <c r="D538" s="99">
        <v>9.9940742611028272E-3</v>
      </c>
      <c r="E538" s="99">
        <v>1.3331412726458325E-4</v>
      </c>
      <c r="F538" s="99">
        <v>0</v>
      </c>
      <c r="G538" s="99">
        <v>0.04</v>
      </c>
      <c r="H538" s="99">
        <v>3.7417663718882443E-2</v>
      </c>
      <c r="I538" s="99">
        <v>2.5496231708073913E-2</v>
      </c>
      <c r="J538" s="99">
        <v>7.1214038276825598E-3</v>
      </c>
      <c r="K538" s="99">
        <v>5.7682820038231775E-3</v>
      </c>
      <c r="L538" s="146">
        <v>92.438280187714923</v>
      </c>
      <c r="M538" s="146">
        <v>120</v>
      </c>
      <c r="N538" s="146">
        <v>548</v>
      </c>
      <c r="O538" s="146">
        <v>9132</v>
      </c>
      <c r="P538" s="146">
        <v>100</v>
      </c>
      <c r="Q538" s="146">
        <v>25</v>
      </c>
      <c r="R538" s="99">
        <v>0.78816377495746148</v>
      </c>
      <c r="S538" s="99">
        <v>0.99999795399204072</v>
      </c>
      <c r="T538" s="99">
        <v>0.89981225351966054</v>
      </c>
      <c r="U538" s="99">
        <v>2.9533066274560445E-5</v>
      </c>
      <c r="W538" s="146">
        <v>6.3848201728015699</v>
      </c>
      <c r="X538" s="147">
        <v>29930.561583412196</v>
      </c>
      <c r="Y538" s="147">
        <v>6.4139803940265185</v>
      </c>
      <c r="Z538" s="147">
        <v>30851.364304499253</v>
      </c>
      <c r="AA538" s="147">
        <v>2.9160221224948657E-2</v>
      </c>
      <c r="AB538" s="147">
        <v>920.80272108705685</v>
      </c>
      <c r="AD538" s="161">
        <f t="shared" si="48"/>
        <v>353158.64878468204</v>
      </c>
      <c r="AE538" s="161">
        <f t="shared" si="53"/>
        <v>353987.45933709189</v>
      </c>
      <c r="AF538" s="161">
        <f t="shared" si="49"/>
        <v>828.81055240986257</v>
      </c>
      <c r="AH538" s="163">
        <f t="shared" si="50"/>
        <v>0</v>
      </c>
      <c r="AI538" s="163">
        <f t="shared" si="51"/>
        <v>1</v>
      </c>
      <c r="AJ538" s="163">
        <f t="shared" si="52"/>
        <v>1</v>
      </c>
    </row>
    <row r="539" spans="1:36" x14ac:dyDescent="0.25">
      <c r="A539" s="46">
        <v>534</v>
      </c>
      <c r="C539" s="99">
        <v>2.0398081451059162E-3</v>
      </c>
      <c r="D539" s="99">
        <v>1.3490140198941458E-2</v>
      </c>
      <c r="E539" s="99">
        <v>8.7922244621252421E-4</v>
      </c>
      <c r="F539" s="99">
        <v>0</v>
      </c>
      <c r="G539" s="99">
        <v>0.04</v>
      </c>
      <c r="H539" s="99">
        <v>3.7417663718882443E-2</v>
      </c>
      <c r="I539" s="99">
        <v>2.5496231708073913E-2</v>
      </c>
      <c r="J539" s="99">
        <v>7.1214038276825598E-3</v>
      </c>
      <c r="K539" s="99">
        <v>5.7682820038231775E-3</v>
      </c>
      <c r="L539" s="146">
        <v>92.438280187714923</v>
      </c>
      <c r="M539" s="146">
        <v>120</v>
      </c>
      <c r="N539" s="146">
        <v>548</v>
      </c>
      <c r="O539" s="146">
        <v>9132</v>
      </c>
      <c r="P539" s="146">
        <v>100</v>
      </c>
      <c r="Q539" s="146">
        <v>25</v>
      </c>
      <c r="R539" s="99">
        <v>0.29637900247881616</v>
      </c>
      <c r="S539" s="99">
        <v>0.92420809482281696</v>
      </c>
      <c r="T539" s="99">
        <v>0.30815233021235205</v>
      </c>
      <c r="U539" s="99">
        <v>0.67372918621686662</v>
      </c>
      <c r="W539" s="146">
        <v>2.4648158621188898</v>
      </c>
      <c r="X539" s="147">
        <v>26341.756817327634</v>
      </c>
      <c r="Y539" s="147">
        <v>2.4886604035181055</v>
      </c>
      <c r="Z539" s="147">
        <v>27313.615828371603</v>
      </c>
      <c r="AA539" s="147">
        <v>2.3844541399215657E-2</v>
      </c>
      <c r="AB539" s="147">
        <v>971.85901104396908</v>
      </c>
      <c r="AD539" s="161">
        <f t="shared" si="48"/>
        <v>121547.19490980575</v>
      </c>
      <c r="AE539" s="161">
        <f t="shared" si="53"/>
        <v>122006.00838271473</v>
      </c>
      <c r="AF539" s="161">
        <f t="shared" si="49"/>
        <v>458.81347290897043</v>
      </c>
      <c r="AH539" s="163">
        <f t="shared" si="50"/>
        <v>0</v>
      </c>
      <c r="AI539" s="163">
        <f t="shared" si="51"/>
        <v>1</v>
      </c>
      <c r="AJ539" s="163">
        <f t="shared" si="52"/>
        <v>1</v>
      </c>
    </row>
    <row r="540" spans="1:36" x14ac:dyDescent="0.25">
      <c r="A540" s="46">
        <v>535</v>
      </c>
      <c r="C540" s="99">
        <v>2.5877907341329554E-3</v>
      </c>
      <c r="D540" s="99">
        <v>1.020768218207312E-2</v>
      </c>
      <c r="E540" s="99">
        <v>2.0786374942516339E-4</v>
      </c>
      <c r="F540" s="99">
        <v>0</v>
      </c>
      <c r="G540" s="99">
        <v>0.04</v>
      </c>
      <c r="H540" s="99">
        <v>3.7417663718882443E-2</v>
      </c>
      <c r="I540" s="99">
        <v>2.5496231708073913E-2</v>
      </c>
      <c r="J540" s="99">
        <v>7.1214038276825598E-3</v>
      </c>
      <c r="K540" s="99">
        <v>5.7682820038231775E-3</v>
      </c>
      <c r="L540" s="146">
        <v>92.438280187714923</v>
      </c>
      <c r="M540" s="146">
        <v>120</v>
      </c>
      <c r="N540" s="146">
        <v>548</v>
      </c>
      <c r="O540" s="146">
        <v>9132</v>
      </c>
      <c r="P540" s="146">
        <v>100</v>
      </c>
      <c r="Q540" s="146">
        <v>25</v>
      </c>
      <c r="R540" s="99">
        <v>0.64180702437442172</v>
      </c>
      <c r="S540" s="99">
        <v>0.64168779098410234</v>
      </c>
      <c r="T540" s="99">
        <v>0.99879495061866619</v>
      </c>
      <c r="U540" s="99">
        <v>0.72897259527500924</v>
      </c>
      <c r="W540" s="146">
        <v>4.5999474504397302</v>
      </c>
      <c r="X540" s="147">
        <v>27347.985122789785</v>
      </c>
      <c r="Y540" s="147">
        <v>4.6946807308268594</v>
      </c>
      <c r="Z540" s="147">
        <v>28595.213620198418</v>
      </c>
      <c r="AA540" s="147">
        <v>9.4733280387129248E-2</v>
      </c>
      <c r="AB540" s="147">
        <v>1247.2284974086324</v>
      </c>
      <c r="AD540" s="161">
        <f t="shared" si="48"/>
        <v>248648.86190359402</v>
      </c>
      <c r="AE540" s="161">
        <f t="shared" si="53"/>
        <v>253085.63022941316</v>
      </c>
      <c r="AF540" s="161">
        <f t="shared" si="49"/>
        <v>4436.7683258191228</v>
      </c>
      <c r="AH540" s="163">
        <f t="shared" si="50"/>
        <v>0</v>
      </c>
      <c r="AI540" s="163">
        <f t="shared" si="51"/>
        <v>1</v>
      </c>
      <c r="AJ540" s="163">
        <f t="shared" si="52"/>
        <v>1</v>
      </c>
    </row>
    <row r="541" spans="1:36" x14ac:dyDescent="0.25">
      <c r="A541" s="46">
        <v>536</v>
      </c>
      <c r="C541" s="99">
        <v>2.2968451826569369E-3</v>
      </c>
      <c r="D541" s="99">
        <v>1.1624964514271863E-2</v>
      </c>
      <c r="E541" s="99">
        <v>4.7718584406547236E-5</v>
      </c>
      <c r="F541" s="99">
        <v>0</v>
      </c>
      <c r="G541" s="99">
        <v>0.04</v>
      </c>
      <c r="H541" s="99">
        <v>3.7417663718882443E-2</v>
      </c>
      <c r="I541" s="99">
        <v>2.5496231708073913E-2</v>
      </c>
      <c r="J541" s="99">
        <v>7.1214038276825598E-3</v>
      </c>
      <c r="K541" s="99">
        <v>5.7682820038231775E-3</v>
      </c>
      <c r="L541" s="146">
        <v>92.438280187714923</v>
      </c>
      <c r="M541" s="146">
        <v>120</v>
      </c>
      <c r="N541" s="146">
        <v>548</v>
      </c>
      <c r="O541" s="146">
        <v>9132</v>
      </c>
      <c r="P541" s="146">
        <v>100</v>
      </c>
      <c r="Q541" s="146">
        <v>25</v>
      </c>
      <c r="R541" s="99">
        <v>0.53353694698659193</v>
      </c>
      <c r="S541" s="99">
        <v>0.41138021822443727</v>
      </c>
      <c r="T541" s="99">
        <v>0.76768972425198279</v>
      </c>
      <c r="U541" s="99">
        <v>0.71479122208680879</v>
      </c>
      <c r="W541" s="146">
        <v>3.8487416391071094</v>
      </c>
      <c r="X541" s="147">
        <v>28073.204338953157</v>
      </c>
      <c r="Y541" s="147">
        <v>3.9248156509466914</v>
      </c>
      <c r="Z541" s="147">
        <v>29323.894905735651</v>
      </c>
      <c r="AA541" s="147">
        <v>7.6074011839581956E-2</v>
      </c>
      <c r="AB541" s="147">
        <v>1250.690566782494</v>
      </c>
      <c r="AD541" s="161">
        <f t="shared" si="48"/>
        <v>202851.29400747339</v>
      </c>
      <c r="AE541" s="161">
        <f t="shared" si="53"/>
        <v>206165.04415106584</v>
      </c>
      <c r="AF541" s="161">
        <f t="shared" si="49"/>
        <v>3313.7501435924232</v>
      </c>
      <c r="AH541" s="163">
        <f t="shared" si="50"/>
        <v>0</v>
      </c>
      <c r="AI541" s="163">
        <f t="shared" si="51"/>
        <v>1</v>
      </c>
      <c r="AJ541" s="163">
        <f t="shared" si="52"/>
        <v>1</v>
      </c>
    </row>
    <row r="542" spans="1:36" x14ac:dyDescent="0.25">
      <c r="A542" s="46">
        <v>537</v>
      </c>
      <c r="C542" s="99">
        <v>2.7419565014474845E-3</v>
      </c>
      <c r="D542" s="99">
        <v>1.1983207753251346E-2</v>
      </c>
      <c r="E542" s="99">
        <v>3.3739645719984044E-5</v>
      </c>
      <c r="F542" s="99">
        <v>0</v>
      </c>
      <c r="G542" s="99">
        <v>0.04</v>
      </c>
      <c r="H542" s="99">
        <v>3.7417663718882443E-2</v>
      </c>
      <c r="I542" s="99">
        <v>2.5496231708073913E-2</v>
      </c>
      <c r="J542" s="99">
        <v>7.1214038276825598E-3</v>
      </c>
      <c r="K542" s="99">
        <v>5.7682820038231775E-3</v>
      </c>
      <c r="L542" s="146">
        <v>92.438280187714923</v>
      </c>
      <c r="M542" s="146">
        <v>120</v>
      </c>
      <c r="N542" s="146">
        <v>548</v>
      </c>
      <c r="O542" s="146">
        <v>9132</v>
      </c>
      <c r="P542" s="146">
        <v>100</v>
      </c>
      <c r="Q542" s="146">
        <v>25</v>
      </c>
      <c r="R542" s="99">
        <v>0.68438565161773246</v>
      </c>
      <c r="S542" s="99">
        <v>0.99420638942760609</v>
      </c>
      <c r="T542" s="99">
        <v>0.96125308835171985</v>
      </c>
      <c r="U542" s="99">
        <v>0.3337479518201778</v>
      </c>
      <c r="W542" s="146">
        <v>5.1641481392365751</v>
      </c>
      <c r="X542" s="147">
        <v>27595.463840817323</v>
      </c>
      <c r="Y542" s="147">
        <v>5.2844613045087634</v>
      </c>
      <c r="Z542" s="147">
        <v>28918.539432810587</v>
      </c>
      <c r="AA542" s="147">
        <v>0.12031316527218827</v>
      </c>
      <c r="AB542" s="147">
        <v>1323.0755919932635</v>
      </c>
      <c r="AD542" s="161">
        <f t="shared" si="48"/>
        <v>282253.42451337719</v>
      </c>
      <c r="AE542" s="161">
        <f t="shared" si="53"/>
        <v>288149.13883771526</v>
      </c>
      <c r="AF542" s="161">
        <f t="shared" si="49"/>
        <v>5895.7143243380324</v>
      </c>
      <c r="AH542" s="163">
        <f t="shared" si="50"/>
        <v>0</v>
      </c>
      <c r="AI542" s="163">
        <f t="shared" si="51"/>
        <v>1</v>
      </c>
      <c r="AJ542" s="163">
        <f t="shared" si="52"/>
        <v>1</v>
      </c>
    </row>
    <row r="543" spans="1:36" x14ac:dyDescent="0.25">
      <c r="A543" s="46">
        <v>538</v>
      </c>
      <c r="C543" s="99">
        <v>2.5435362235433079E-3</v>
      </c>
      <c r="D543" s="99">
        <v>9.0634055282999473E-3</v>
      </c>
      <c r="E543" s="99">
        <v>1.2316076816076826E-4</v>
      </c>
      <c r="F543" s="99">
        <v>0</v>
      </c>
      <c r="G543" s="99">
        <v>0.04</v>
      </c>
      <c r="H543" s="99">
        <v>3.7417663718882443E-2</v>
      </c>
      <c r="I543" s="99">
        <v>2.5496231708073913E-2</v>
      </c>
      <c r="J543" s="99">
        <v>7.1214038276825598E-3</v>
      </c>
      <c r="K543" s="99">
        <v>5.7682820038231775E-3</v>
      </c>
      <c r="L543" s="146">
        <v>92.438280187714923</v>
      </c>
      <c r="M543" s="146">
        <v>120</v>
      </c>
      <c r="N543" s="146">
        <v>548</v>
      </c>
      <c r="O543" s="146">
        <v>9132</v>
      </c>
      <c r="P543" s="146">
        <v>100</v>
      </c>
      <c r="Q543" s="146">
        <v>25</v>
      </c>
      <c r="R543" s="99">
        <v>0.92995639860470425</v>
      </c>
      <c r="S543" s="99">
        <v>0.71730535010940033</v>
      </c>
      <c r="T543" s="99">
        <v>0.350010532334254</v>
      </c>
      <c r="U543" s="99">
        <v>0.96554704258192114</v>
      </c>
      <c r="W543" s="146">
        <v>6.5675004845652261</v>
      </c>
      <c r="X543" s="147">
        <v>27618.859689257908</v>
      </c>
      <c r="Y543" s="147">
        <v>6.7058827948826334</v>
      </c>
      <c r="Z543" s="147">
        <v>28885.539587397565</v>
      </c>
      <c r="AA543" s="147">
        <v>0.13838231031740733</v>
      </c>
      <c r="AB543" s="147">
        <v>1266.6798981396569</v>
      </c>
      <c r="AD543" s="161">
        <f t="shared" si="48"/>
        <v>366431.16938465566</v>
      </c>
      <c r="AE543" s="161">
        <f t="shared" si="53"/>
        <v>373467.42810556048</v>
      </c>
      <c r="AF543" s="161">
        <f t="shared" si="49"/>
        <v>7036.2587209047833</v>
      </c>
      <c r="AH543" s="163">
        <f t="shared" si="50"/>
        <v>0</v>
      </c>
      <c r="AI543" s="163">
        <f t="shared" si="51"/>
        <v>1</v>
      </c>
      <c r="AJ543" s="163">
        <f t="shared" si="52"/>
        <v>1</v>
      </c>
    </row>
    <row r="544" spans="1:36" x14ac:dyDescent="0.25">
      <c r="A544" s="46">
        <v>539</v>
      </c>
      <c r="C544" s="99">
        <v>2.8322307026817928E-3</v>
      </c>
      <c r="D544" s="99">
        <v>1.1367042115690723E-2</v>
      </c>
      <c r="E544" s="99">
        <v>1.0475873277260295E-4</v>
      </c>
      <c r="F544" s="99">
        <v>0</v>
      </c>
      <c r="G544" s="99">
        <v>0.04</v>
      </c>
      <c r="H544" s="99">
        <v>3.7417663718882443E-2</v>
      </c>
      <c r="I544" s="99">
        <v>2.5496231708073913E-2</v>
      </c>
      <c r="J544" s="99">
        <v>7.1214038276825598E-3</v>
      </c>
      <c r="K544" s="99">
        <v>5.7682820038231775E-3</v>
      </c>
      <c r="L544" s="146">
        <v>92.438280187714923</v>
      </c>
      <c r="M544" s="146">
        <v>120</v>
      </c>
      <c r="N544" s="146">
        <v>548</v>
      </c>
      <c r="O544" s="146">
        <v>9132</v>
      </c>
      <c r="P544" s="146">
        <v>100</v>
      </c>
      <c r="Q544" s="146">
        <v>25</v>
      </c>
      <c r="R544" s="99">
        <v>0.66547330705298569</v>
      </c>
      <c r="S544" s="99">
        <v>0.96087478112777092</v>
      </c>
      <c r="T544" s="99">
        <v>1.4767179423297482E-2</v>
      </c>
      <c r="U544" s="99">
        <v>3.5117582704343875E-15</v>
      </c>
      <c r="W544" s="146">
        <v>4.9418068900326197</v>
      </c>
      <c r="X544" s="147">
        <v>27321.265251537952</v>
      </c>
      <c r="Y544" s="147">
        <v>5.0572674946155614</v>
      </c>
      <c r="Z544" s="147">
        <v>28635.742832877717</v>
      </c>
      <c r="AA544" s="147">
        <v>0.11546060458294161</v>
      </c>
      <c r="AB544" s="147">
        <v>1314.4775813397646</v>
      </c>
      <c r="AD544" s="161">
        <f t="shared" si="48"/>
        <v>269187.14815041923</v>
      </c>
      <c r="AE544" s="161">
        <f t="shared" si="53"/>
        <v>274800.30684405594</v>
      </c>
      <c r="AF544" s="161">
        <f t="shared" si="49"/>
        <v>5613.1586936367321</v>
      </c>
      <c r="AH544" s="163">
        <f t="shared" si="50"/>
        <v>0</v>
      </c>
      <c r="AI544" s="163">
        <f t="shared" si="51"/>
        <v>1</v>
      </c>
      <c r="AJ544" s="163">
        <f t="shared" si="52"/>
        <v>1</v>
      </c>
    </row>
    <row r="545" spans="1:36" x14ac:dyDescent="0.25">
      <c r="A545" s="46">
        <v>540</v>
      </c>
      <c r="C545" s="99">
        <v>2.9662337671714223E-3</v>
      </c>
      <c r="D545" s="99">
        <v>1.4294846494309121E-2</v>
      </c>
      <c r="E545" s="99">
        <v>2.1813168034323649E-4</v>
      </c>
      <c r="F545" s="99">
        <v>0</v>
      </c>
      <c r="G545" s="99">
        <v>0.04</v>
      </c>
      <c r="H545" s="99">
        <v>3.7417663718882443E-2</v>
      </c>
      <c r="I545" s="99">
        <v>2.5496231708073913E-2</v>
      </c>
      <c r="J545" s="99">
        <v>7.1214038276825598E-3</v>
      </c>
      <c r="K545" s="99">
        <v>5.7682820038231775E-3</v>
      </c>
      <c r="L545" s="146">
        <v>92.438280187714923</v>
      </c>
      <c r="M545" s="146">
        <v>120</v>
      </c>
      <c r="N545" s="146">
        <v>548</v>
      </c>
      <c r="O545" s="146">
        <v>9132</v>
      </c>
      <c r="P545" s="146">
        <v>100</v>
      </c>
      <c r="Q545" s="146">
        <v>25</v>
      </c>
      <c r="R545" s="99">
        <v>0.2338897683058494</v>
      </c>
      <c r="S545" s="99">
        <v>0.14166876580935647</v>
      </c>
      <c r="T545" s="99">
        <v>0.93990302612717092</v>
      </c>
      <c r="U545" s="99">
        <v>3.1888599955715827E-3</v>
      </c>
      <c r="W545" s="146">
        <v>1.5857919431740009</v>
      </c>
      <c r="X545" s="147">
        <v>26871.820131572553</v>
      </c>
      <c r="Y545" s="147">
        <v>1.6231756527708083</v>
      </c>
      <c r="Z545" s="147">
        <v>28169.891038116755</v>
      </c>
      <c r="AA545" s="147">
        <v>3.738370959680748E-2</v>
      </c>
      <c r="AB545" s="147">
        <v>1298.0709065442024</v>
      </c>
      <c r="AD545" s="161">
        <f t="shared" si="48"/>
        <v>68275.696458867489</v>
      </c>
      <c r="AE545" s="161">
        <f t="shared" si="53"/>
        <v>69220.648128131754</v>
      </c>
      <c r="AF545" s="161">
        <f t="shared" si="49"/>
        <v>944.95166926424645</v>
      </c>
      <c r="AH545" s="163">
        <f t="shared" si="50"/>
        <v>0</v>
      </c>
      <c r="AI545" s="163">
        <f t="shared" si="51"/>
        <v>1</v>
      </c>
      <c r="AJ545" s="163">
        <f t="shared" si="52"/>
        <v>1</v>
      </c>
    </row>
    <row r="546" spans="1:36" x14ac:dyDescent="0.25">
      <c r="A546" s="46">
        <v>541</v>
      </c>
      <c r="C546" s="99">
        <v>3.3353418143128311E-3</v>
      </c>
      <c r="D546" s="99">
        <v>1.1033671782564791E-2</v>
      </c>
      <c r="E546" s="99">
        <v>1.7087217067593761E-6</v>
      </c>
      <c r="F546" s="99">
        <v>0</v>
      </c>
      <c r="G546" s="99">
        <v>0.04</v>
      </c>
      <c r="H546" s="99">
        <v>3.7417663718882443E-2</v>
      </c>
      <c r="I546" s="99">
        <v>2.5496231708073913E-2</v>
      </c>
      <c r="J546" s="99">
        <v>7.1214038276825598E-3</v>
      </c>
      <c r="K546" s="99">
        <v>5.7682820038231775E-3</v>
      </c>
      <c r="L546" s="146">
        <v>92.438280187714923</v>
      </c>
      <c r="M546" s="146">
        <v>120</v>
      </c>
      <c r="N546" s="146">
        <v>548</v>
      </c>
      <c r="O546" s="146">
        <v>9132</v>
      </c>
      <c r="P546" s="146">
        <v>100</v>
      </c>
      <c r="Q546" s="146">
        <v>25</v>
      </c>
      <c r="R546" s="99">
        <v>0.73108249585574114</v>
      </c>
      <c r="S546" s="99">
        <v>0.98412819124124273</v>
      </c>
      <c r="T546" s="99">
        <v>1.5648181289764263E-4</v>
      </c>
      <c r="U546" s="99">
        <v>0.26403708332312525</v>
      </c>
      <c r="W546" s="146">
        <v>5.3189630350356536</v>
      </c>
      <c r="X546" s="147">
        <v>27027.804221533657</v>
      </c>
      <c r="Y546" s="147">
        <v>5.4690245635335586</v>
      </c>
      <c r="Z546" s="147">
        <v>28444.831942350142</v>
      </c>
      <c r="AA546" s="147">
        <v>0.15006152849790499</v>
      </c>
      <c r="AB546" s="147">
        <v>1417.0277208164844</v>
      </c>
      <c r="AD546" s="161">
        <f t="shared" si="48"/>
        <v>292109.97788060555</v>
      </c>
      <c r="AE546" s="161">
        <f t="shared" si="53"/>
        <v>299696.64186966338</v>
      </c>
      <c r="AF546" s="161">
        <f t="shared" si="49"/>
        <v>7586.6639890578153</v>
      </c>
      <c r="AH546" s="163">
        <f t="shared" si="50"/>
        <v>0</v>
      </c>
      <c r="AI546" s="163">
        <f t="shared" si="51"/>
        <v>1</v>
      </c>
      <c r="AJ546" s="163">
        <f t="shared" si="52"/>
        <v>1</v>
      </c>
    </row>
    <row r="547" spans="1:36" x14ac:dyDescent="0.25">
      <c r="A547" s="46">
        <v>542</v>
      </c>
      <c r="C547" s="99">
        <v>1.2463686503938964E-3</v>
      </c>
      <c r="D547" s="99">
        <v>1.3756444545713342E-2</v>
      </c>
      <c r="E547" s="99">
        <v>2.0360911248995528E-4</v>
      </c>
      <c r="F547" s="99">
        <v>0</v>
      </c>
      <c r="G547" s="99">
        <v>0.04</v>
      </c>
      <c r="H547" s="99">
        <v>3.7417663718882443E-2</v>
      </c>
      <c r="I547" s="99">
        <v>2.5496231708073913E-2</v>
      </c>
      <c r="J547" s="99">
        <v>7.1214038276825598E-3</v>
      </c>
      <c r="K547" s="99">
        <v>5.7682820038231775E-3</v>
      </c>
      <c r="L547" s="146">
        <v>92.438280187714923</v>
      </c>
      <c r="M547" s="146">
        <v>120</v>
      </c>
      <c r="N547" s="146">
        <v>548</v>
      </c>
      <c r="O547" s="146">
        <v>9132</v>
      </c>
      <c r="P547" s="146">
        <v>100</v>
      </c>
      <c r="Q547" s="146">
        <v>25</v>
      </c>
      <c r="R547" s="99">
        <v>0.35878377760601227</v>
      </c>
      <c r="S547" s="99">
        <v>0.51019020328902354</v>
      </c>
      <c r="T547" s="99">
        <v>1.4795123194196364E-2</v>
      </c>
      <c r="U547" s="99">
        <v>4.1927289534407188E-4</v>
      </c>
      <c r="W547" s="146">
        <v>2.8311914114361478</v>
      </c>
      <c r="X547" s="147">
        <v>28912.903161209633</v>
      </c>
      <c r="Y547" s="147">
        <v>2.8576943715829795</v>
      </c>
      <c r="Z547" s="147">
        <v>29934.202310620036</v>
      </c>
      <c r="AA547" s="147">
        <v>2.6502960146831622E-2</v>
      </c>
      <c r="AB547" s="147">
        <v>1021.2991494104026</v>
      </c>
      <c r="AD547" s="161">
        <f t="shared" si="48"/>
        <v>140958.58152495924</v>
      </c>
      <c r="AE547" s="161">
        <f t="shared" si="53"/>
        <v>141527.45998435875</v>
      </c>
      <c r="AF547" s="161">
        <f t="shared" si="49"/>
        <v>568.87845939949466</v>
      </c>
      <c r="AH547" s="163">
        <f t="shared" si="50"/>
        <v>0</v>
      </c>
      <c r="AI547" s="163">
        <f t="shared" si="51"/>
        <v>1</v>
      </c>
      <c r="AJ547" s="163">
        <f t="shared" si="52"/>
        <v>1</v>
      </c>
    </row>
    <row r="548" spans="1:36" x14ac:dyDescent="0.25">
      <c r="A548" s="46">
        <v>543</v>
      </c>
      <c r="C548" s="99">
        <v>3.661499014747438E-3</v>
      </c>
      <c r="D548" s="99">
        <v>1.005890930004642E-2</v>
      </c>
      <c r="E548" s="99">
        <v>4.1526000021752107E-4</v>
      </c>
      <c r="F548" s="99">
        <v>0</v>
      </c>
      <c r="G548" s="99">
        <v>0.04</v>
      </c>
      <c r="H548" s="99">
        <v>3.7417663718882443E-2</v>
      </c>
      <c r="I548" s="99">
        <v>2.5496231708073913E-2</v>
      </c>
      <c r="J548" s="99">
        <v>7.1214038276825598E-3</v>
      </c>
      <c r="K548" s="99">
        <v>5.7682820038231775E-3</v>
      </c>
      <c r="L548" s="146">
        <v>92.438280187714923</v>
      </c>
      <c r="M548" s="146">
        <v>120</v>
      </c>
      <c r="N548" s="146">
        <v>548</v>
      </c>
      <c r="O548" s="146">
        <v>9132</v>
      </c>
      <c r="P548" s="146">
        <v>100</v>
      </c>
      <c r="Q548" s="146">
        <v>25</v>
      </c>
      <c r="R548" s="99">
        <v>0.80797097901292814</v>
      </c>
      <c r="S548" s="99">
        <v>2.983821356724483E-2</v>
      </c>
      <c r="T548" s="99">
        <v>0.64081600328525956</v>
      </c>
      <c r="U548" s="99">
        <v>0.50354008926586147</v>
      </c>
      <c r="W548" s="146">
        <v>4.8846497886446887</v>
      </c>
      <c r="X548" s="147">
        <v>25713.88934103501</v>
      </c>
      <c r="Y548" s="147">
        <v>5.0179824188957038</v>
      </c>
      <c r="Z548" s="147">
        <v>27048.326299907229</v>
      </c>
      <c r="AA548" s="147">
        <v>0.13333263025101516</v>
      </c>
      <c r="AB548" s="147">
        <v>1334.4369588722184</v>
      </c>
      <c r="AD548" s="161">
        <f t="shared" si="48"/>
        <v>267365.09797764634</v>
      </c>
      <c r="AE548" s="161">
        <f t="shared" si="53"/>
        <v>274030.618833835</v>
      </c>
      <c r="AF548" s="161">
        <f t="shared" si="49"/>
        <v>6665.5208561886911</v>
      </c>
      <c r="AH548" s="163">
        <f t="shared" si="50"/>
        <v>0</v>
      </c>
      <c r="AI548" s="163">
        <f t="shared" si="51"/>
        <v>1</v>
      </c>
      <c r="AJ548" s="163">
        <f t="shared" si="52"/>
        <v>1</v>
      </c>
    </row>
    <row r="549" spans="1:36" x14ac:dyDescent="0.25">
      <c r="A549" s="46">
        <v>544</v>
      </c>
      <c r="C549" s="99">
        <v>2.4427292460688088E-3</v>
      </c>
      <c r="D549" s="99">
        <v>1.0678611430242919E-2</v>
      </c>
      <c r="E549" s="99">
        <v>9.0454120741620554E-6</v>
      </c>
      <c r="F549" s="99">
        <v>0</v>
      </c>
      <c r="G549" s="99">
        <v>0.04</v>
      </c>
      <c r="H549" s="99">
        <v>3.7417663718882443E-2</v>
      </c>
      <c r="I549" s="99">
        <v>2.5496231708073913E-2</v>
      </c>
      <c r="J549" s="99">
        <v>7.1214038276825598E-3</v>
      </c>
      <c r="K549" s="99">
        <v>5.7682820038231775E-3</v>
      </c>
      <c r="L549" s="146">
        <v>92.438280187714923</v>
      </c>
      <c r="M549" s="146">
        <v>120</v>
      </c>
      <c r="N549" s="146">
        <v>548</v>
      </c>
      <c r="O549" s="146">
        <v>9132</v>
      </c>
      <c r="P549" s="146">
        <v>100</v>
      </c>
      <c r="Q549" s="146">
        <v>25</v>
      </c>
      <c r="R549" s="99">
        <v>0.63625628694128755</v>
      </c>
      <c r="S549" s="99">
        <v>0.63759039234925408</v>
      </c>
      <c r="T549" s="99">
        <v>0.93428032458058197</v>
      </c>
      <c r="U549" s="99">
        <v>0.49240478086818762</v>
      </c>
      <c r="W549" s="146">
        <v>4.6785168253180691</v>
      </c>
      <c r="X549" s="147">
        <v>28011.62877887713</v>
      </c>
      <c r="Y549" s="147">
        <v>4.7779180996300639</v>
      </c>
      <c r="Z549" s="147">
        <v>29297.627398667508</v>
      </c>
      <c r="AA549" s="147">
        <v>9.9401274311994747E-2</v>
      </c>
      <c r="AB549" s="147">
        <v>1285.9986197903781</v>
      </c>
      <c r="AD549" s="161">
        <f t="shared" si="48"/>
        <v>252699.38074020698</v>
      </c>
      <c r="AE549" s="161">
        <f t="shared" si="53"/>
        <v>257377.45857913635</v>
      </c>
      <c r="AF549" s="161">
        <f t="shared" si="49"/>
        <v>4678.0778389293064</v>
      </c>
      <c r="AH549" s="163">
        <f t="shared" si="50"/>
        <v>0</v>
      </c>
      <c r="AI549" s="163">
        <f t="shared" si="51"/>
        <v>1</v>
      </c>
      <c r="AJ549" s="163">
        <f t="shared" si="52"/>
        <v>1</v>
      </c>
    </row>
    <row r="550" spans="1:36" x14ac:dyDescent="0.25">
      <c r="A550" s="46">
        <v>545</v>
      </c>
      <c r="C550" s="99">
        <v>3.4557536143388079E-3</v>
      </c>
      <c r="D550" s="99">
        <v>1.1174371432068795E-2</v>
      </c>
      <c r="E550" s="99">
        <v>3.0403390431509507E-5</v>
      </c>
      <c r="F550" s="99">
        <v>0</v>
      </c>
      <c r="G550" s="99">
        <v>0.04</v>
      </c>
      <c r="H550" s="99">
        <v>3.7417663718882443E-2</v>
      </c>
      <c r="I550" s="99">
        <v>2.5496231708073913E-2</v>
      </c>
      <c r="J550" s="99">
        <v>7.1214038276825598E-3</v>
      </c>
      <c r="K550" s="99">
        <v>5.7682820038231775E-3</v>
      </c>
      <c r="L550" s="146">
        <v>92.438280187714923</v>
      </c>
      <c r="M550" s="146">
        <v>120</v>
      </c>
      <c r="N550" s="146">
        <v>548</v>
      </c>
      <c r="O550" s="146">
        <v>9132</v>
      </c>
      <c r="P550" s="146">
        <v>100</v>
      </c>
      <c r="Q550" s="146">
        <v>25</v>
      </c>
      <c r="R550" s="99">
        <v>0.49176660841453029</v>
      </c>
      <c r="S550" s="99">
        <v>2.8960380905216358E-3</v>
      </c>
      <c r="T550" s="99">
        <v>0.56099879486128268</v>
      </c>
      <c r="U550" s="99">
        <v>0.9955661358740262</v>
      </c>
      <c r="W550" s="146">
        <v>3.1184002072618289</v>
      </c>
      <c r="X550" s="147">
        <v>26826.425499341545</v>
      </c>
      <c r="Y550" s="147">
        <v>3.2094815151640099</v>
      </c>
      <c r="Z550" s="147">
        <v>28250.328347294391</v>
      </c>
      <c r="AA550" s="147">
        <v>9.1081307902181052E-2</v>
      </c>
      <c r="AB550" s="147">
        <v>1423.9028479528461</v>
      </c>
      <c r="AD550" s="161">
        <f t="shared" si="48"/>
        <v>160277.5869363682</v>
      </c>
      <c r="AE550" s="161">
        <f t="shared" si="53"/>
        <v>164318.5625625462</v>
      </c>
      <c r="AF550" s="161">
        <f t="shared" si="49"/>
        <v>4040.9756261780167</v>
      </c>
      <c r="AH550" s="163">
        <f t="shared" si="50"/>
        <v>0</v>
      </c>
      <c r="AI550" s="163">
        <f t="shared" si="51"/>
        <v>1</v>
      </c>
      <c r="AJ550" s="163">
        <f t="shared" si="52"/>
        <v>1</v>
      </c>
    </row>
    <row r="551" spans="1:36" x14ac:dyDescent="0.25">
      <c r="A551" s="46">
        <v>546</v>
      </c>
      <c r="C551" s="99">
        <v>3.5362440431350173E-3</v>
      </c>
      <c r="D551" s="99">
        <v>1.102188901624329E-2</v>
      </c>
      <c r="E551" s="99">
        <v>1.0169088925640896E-5</v>
      </c>
      <c r="F551" s="99">
        <v>0</v>
      </c>
      <c r="G551" s="99">
        <v>0.04</v>
      </c>
      <c r="H551" s="99">
        <v>3.7417663718882443E-2</v>
      </c>
      <c r="I551" s="99">
        <v>2.5496231708073913E-2</v>
      </c>
      <c r="J551" s="99">
        <v>7.1214038276825598E-3</v>
      </c>
      <c r="K551" s="99">
        <v>5.7682820038231775E-3</v>
      </c>
      <c r="L551" s="146">
        <v>92.438280187714923</v>
      </c>
      <c r="M551" s="146">
        <v>120</v>
      </c>
      <c r="N551" s="146">
        <v>548</v>
      </c>
      <c r="O551" s="146">
        <v>9132</v>
      </c>
      <c r="P551" s="146">
        <v>100</v>
      </c>
      <c r="Q551" s="146">
        <v>25</v>
      </c>
      <c r="R551" s="99">
        <v>0.44674242226199173</v>
      </c>
      <c r="S551" s="99">
        <v>0.97116175334045551</v>
      </c>
      <c r="T551" s="99">
        <v>0.99973486354721308</v>
      </c>
      <c r="U551" s="99">
        <v>0.7731418990289094</v>
      </c>
      <c r="W551" s="146">
        <v>3.4983249515527941</v>
      </c>
      <c r="X551" s="147">
        <v>26791.298505699462</v>
      </c>
      <c r="Y551" s="147">
        <v>3.601458866295796</v>
      </c>
      <c r="Z551" s="147">
        <v>28232.142154778088</v>
      </c>
      <c r="AA551" s="147">
        <v>0.10313391474300193</v>
      </c>
      <c r="AB551" s="147">
        <v>1440.8436490786262</v>
      </c>
      <c r="AD551" s="161">
        <f t="shared" si="48"/>
        <v>183108.19858746818</v>
      </c>
      <c r="AE551" s="161">
        <f t="shared" si="53"/>
        <v>187855.38982296968</v>
      </c>
      <c r="AF551" s="161">
        <f t="shared" si="49"/>
        <v>4747.1912355014892</v>
      </c>
      <c r="AH551" s="163">
        <f t="shared" si="50"/>
        <v>0</v>
      </c>
      <c r="AI551" s="163">
        <f t="shared" si="51"/>
        <v>1</v>
      </c>
      <c r="AJ551" s="163">
        <f t="shared" si="52"/>
        <v>1</v>
      </c>
    </row>
    <row r="552" spans="1:36" x14ac:dyDescent="0.25">
      <c r="A552" s="46">
        <v>547</v>
      </c>
      <c r="C552" s="99">
        <v>2.8127331940500655E-3</v>
      </c>
      <c r="D552" s="99">
        <v>1.055211242366268E-2</v>
      </c>
      <c r="E552" s="99">
        <v>1.8960576424077315E-5</v>
      </c>
      <c r="F552" s="99">
        <v>0</v>
      </c>
      <c r="G552" s="99">
        <v>0.04</v>
      </c>
      <c r="H552" s="99">
        <v>3.7417663718882443E-2</v>
      </c>
      <c r="I552" s="99">
        <v>2.5496231708073913E-2</v>
      </c>
      <c r="J552" s="99">
        <v>7.1214038276825598E-3</v>
      </c>
      <c r="K552" s="99">
        <v>5.7682820038231775E-3</v>
      </c>
      <c r="L552" s="146">
        <v>92.438280187714923</v>
      </c>
      <c r="M552" s="146">
        <v>120</v>
      </c>
      <c r="N552" s="146">
        <v>548</v>
      </c>
      <c r="O552" s="146">
        <v>9132</v>
      </c>
      <c r="P552" s="146">
        <v>100</v>
      </c>
      <c r="Q552" s="146">
        <v>25</v>
      </c>
      <c r="R552" s="99">
        <v>0.65635184746150743</v>
      </c>
      <c r="S552" s="99">
        <v>0.98150028192339223</v>
      </c>
      <c r="T552" s="99">
        <v>0.19317883467590066</v>
      </c>
      <c r="U552" s="99">
        <v>0.99201300208892329</v>
      </c>
      <c r="W552" s="146">
        <v>4.9654336279381601</v>
      </c>
      <c r="X552" s="147">
        <v>27565.188457735716</v>
      </c>
      <c r="Y552" s="147">
        <v>5.0845295597716973</v>
      </c>
      <c r="Z552" s="147">
        <v>28903.834790503486</v>
      </c>
      <c r="AA552" s="147">
        <v>0.11909593183353717</v>
      </c>
      <c r="AB552" s="147">
        <v>1338.6463327677702</v>
      </c>
      <c r="AD552" s="161">
        <f t="shared" si="48"/>
        <v>270360.8292185539</v>
      </c>
      <c r="AE552" s="161">
        <f t="shared" si="53"/>
        <v>276167.93879579834</v>
      </c>
      <c r="AF552" s="161">
        <f t="shared" si="49"/>
        <v>5807.1095772444605</v>
      </c>
      <c r="AH552" s="163">
        <f t="shared" si="50"/>
        <v>0</v>
      </c>
      <c r="AI552" s="163">
        <f t="shared" si="51"/>
        <v>1</v>
      </c>
      <c r="AJ552" s="163">
        <f t="shared" si="52"/>
        <v>1</v>
      </c>
    </row>
    <row r="553" spans="1:36" x14ac:dyDescent="0.25">
      <c r="A553" s="46">
        <v>548</v>
      </c>
      <c r="C553" s="99">
        <v>1.4100397875528889E-3</v>
      </c>
      <c r="D553" s="99">
        <v>1.1993318595085123E-2</v>
      </c>
      <c r="E553" s="99">
        <v>3.9461869426193896E-4</v>
      </c>
      <c r="F553" s="99">
        <v>0</v>
      </c>
      <c r="G553" s="99">
        <v>0.04</v>
      </c>
      <c r="H553" s="99">
        <v>3.7417663718882443E-2</v>
      </c>
      <c r="I553" s="99">
        <v>2.5496231708073913E-2</v>
      </c>
      <c r="J553" s="99">
        <v>7.1214038276825598E-3</v>
      </c>
      <c r="K553" s="99">
        <v>5.7682820038231775E-3</v>
      </c>
      <c r="L553" s="146">
        <v>92.438280187714923</v>
      </c>
      <c r="M553" s="146">
        <v>120</v>
      </c>
      <c r="N553" s="146">
        <v>548</v>
      </c>
      <c r="O553" s="146">
        <v>9132</v>
      </c>
      <c r="P553" s="146">
        <v>100</v>
      </c>
      <c r="Q553" s="146">
        <v>25</v>
      </c>
      <c r="R553" s="99">
        <v>0.9011808328698292</v>
      </c>
      <c r="S553" s="99">
        <v>0.64631935581802591</v>
      </c>
      <c r="T553" s="99">
        <v>1.0297171112771281E-2</v>
      </c>
      <c r="U553" s="99">
        <v>7.3721499284974895E-3</v>
      </c>
      <c r="W553" s="146">
        <v>6.4656832604699481</v>
      </c>
      <c r="X553" s="147">
        <v>28234.15346773764</v>
      </c>
      <c r="Y553" s="147">
        <v>6.5251124348339014</v>
      </c>
      <c r="Z553" s="147">
        <v>29230.543791322823</v>
      </c>
      <c r="AA553" s="147">
        <v>5.942917436395323E-2</v>
      </c>
      <c r="AB553" s="147">
        <v>996.39032358518307</v>
      </c>
      <c r="AD553" s="161">
        <f t="shared" si="48"/>
        <v>359706.8421604592</v>
      </c>
      <c r="AE553" s="161">
        <f t="shared" si="53"/>
        <v>362276.20229871129</v>
      </c>
      <c r="AF553" s="161">
        <f t="shared" si="49"/>
        <v>2569.3601382520105</v>
      </c>
      <c r="AH553" s="163">
        <f t="shared" si="50"/>
        <v>0</v>
      </c>
      <c r="AI553" s="163">
        <f t="shared" si="51"/>
        <v>1</v>
      </c>
      <c r="AJ553" s="163">
        <f t="shared" si="52"/>
        <v>1</v>
      </c>
    </row>
    <row r="554" spans="1:36" x14ac:dyDescent="0.25">
      <c r="A554" s="46">
        <v>549</v>
      </c>
      <c r="C554" s="99">
        <v>1.5117815349955594E-3</v>
      </c>
      <c r="D554" s="99">
        <v>1.2584204457532056E-2</v>
      </c>
      <c r="E554" s="99">
        <v>2.7554658858501574E-5</v>
      </c>
      <c r="F554" s="99">
        <v>0</v>
      </c>
      <c r="G554" s="99">
        <v>0.04</v>
      </c>
      <c r="H554" s="99">
        <v>3.7417663718882443E-2</v>
      </c>
      <c r="I554" s="99">
        <v>2.5496231708073913E-2</v>
      </c>
      <c r="J554" s="99">
        <v>7.1214038276825598E-3</v>
      </c>
      <c r="K554" s="99">
        <v>5.7682820038231775E-3</v>
      </c>
      <c r="L554" s="146">
        <v>92.438280187714923</v>
      </c>
      <c r="M554" s="146">
        <v>120</v>
      </c>
      <c r="N554" s="146">
        <v>548</v>
      </c>
      <c r="O554" s="146">
        <v>9132</v>
      </c>
      <c r="P554" s="146">
        <v>100</v>
      </c>
      <c r="Q554" s="146">
        <v>25</v>
      </c>
      <c r="R554" s="99">
        <v>0.93022131923732365</v>
      </c>
      <c r="S554" s="99">
        <v>0.97915611158050009</v>
      </c>
      <c r="T554" s="99">
        <v>0.9414688967075775</v>
      </c>
      <c r="U554" s="99">
        <v>0.77641923034658122</v>
      </c>
      <c r="W554" s="146">
        <v>7.1537985650353511</v>
      </c>
      <c r="X554" s="147">
        <v>29062.506756681738</v>
      </c>
      <c r="Y554" s="147">
        <v>7.2493221516316124</v>
      </c>
      <c r="Z554" s="147">
        <v>30186.173267231796</v>
      </c>
      <c r="AA554" s="147">
        <v>9.5523586596261367E-2</v>
      </c>
      <c r="AB554" s="147">
        <v>1123.6665105500579</v>
      </c>
      <c r="AD554" s="161">
        <f t="shared" si="48"/>
        <v>400165.40714543936</v>
      </c>
      <c r="AE554" s="161">
        <f t="shared" si="53"/>
        <v>404773.15583066497</v>
      </c>
      <c r="AF554" s="161">
        <f t="shared" si="49"/>
        <v>4607.7486852256243</v>
      </c>
      <c r="AH554" s="163">
        <f t="shared" si="50"/>
        <v>0</v>
      </c>
      <c r="AI554" s="163">
        <f t="shared" si="51"/>
        <v>1</v>
      </c>
      <c r="AJ554" s="163">
        <f t="shared" si="52"/>
        <v>1</v>
      </c>
    </row>
    <row r="555" spans="1:36" x14ac:dyDescent="0.25">
      <c r="A555" s="46">
        <v>550</v>
      </c>
      <c r="C555" s="99">
        <v>2.4547753498258551E-3</v>
      </c>
      <c r="D555" s="99">
        <v>1.053914327498515E-2</v>
      </c>
      <c r="E555" s="99">
        <v>1.697905965540869E-4</v>
      </c>
      <c r="F555" s="99">
        <v>0</v>
      </c>
      <c r="G555" s="99">
        <v>0.04</v>
      </c>
      <c r="H555" s="99">
        <v>3.7417663718882443E-2</v>
      </c>
      <c r="I555" s="99">
        <v>2.5496231708073913E-2</v>
      </c>
      <c r="J555" s="99">
        <v>7.1214038276825598E-3</v>
      </c>
      <c r="K555" s="99">
        <v>5.7682820038231775E-3</v>
      </c>
      <c r="L555" s="146">
        <v>92.438280187714923</v>
      </c>
      <c r="M555" s="146">
        <v>120</v>
      </c>
      <c r="N555" s="146">
        <v>548</v>
      </c>
      <c r="O555" s="146">
        <v>9132</v>
      </c>
      <c r="P555" s="146">
        <v>100</v>
      </c>
      <c r="Q555" s="146">
        <v>25</v>
      </c>
      <c r="R555" s="99">
        <v>0.34232892658343844</v>
      </c>
      <c r="S555" s="99">
        <v>0.27240338150388294</v>
      </c>
      <c r="T555" s="99">
        <v>0.48225674035521282</v>
      </c>
      <c r="U555" s="99">
        <v>0.95675400139339295</v>
      </c>
      <c r="W555" s="146">
        <v>2.4367151576646817</v>
      </c>
      <c r="X555" s="147">
        <v>27590.223810248845</v>
      </c>
      <c r="Y555" s="147">
        <v>2.4852604713717903</v>
      </c>
      <c r="Z555" s="147">
        <v>28828.539408232871</v>
      </c>
      <c r="AA555" s="147">
        <v>4.8545313707108573E-2</v>
      </c>
      <c r="AB555" s="147">
        <v>1238.3155979840267</v>
      </c>
      <c r="AD555" s="161">
        <f t="shared" si="48"/>
        <v>118612.68564963205</v>
      </c>
      <c r="AE555" s="161">
        <f t="shared" si="53"/>
        <v>120287.08887407454</v>
      </c>
      <c r="AF555" s="161">
        <f t="shared" si="49"/>
        <v>1674.4032244424875</v>
      </c>
      <c r="AH555" s="163">
        <f t="shared" si="50"/>
        <v>0</v>
      </c>
      <c r="AI555" s="163">
        <f t="shared" si="51"/>
        <v>1</v>
      </c>
      <c r="AJ555" s="163">
        <f t="shared" si="52"/>
        <v>1</v>
      </c>
    </row>
    <row r="556" spans="1:36" x14ac:dyDescent="0.25">
      <c r="A556" s="46">
        <v>551</v>
      </c>
      <c r="C556" s="99">
        <v>2.1402476748014678E-3</v>
      </c>
      <c r="D556" s="99">
        <v>1.3007962397146855E-2</v>
      </c>
      <c r="E556" s="99">
        <v>6.4908438438922533E-5</v>
      </c>
      <c r="F556" s="99">
        <v>0</v>
      </c>
      <c r="G556" s="99">
        <v>0.04</v>
      </c>
      <c r="H556" s="99">
        <v>3.7417663718882443E-2</v>
      </c>
      <c r="I556" s="99">
        <v>2.5496231708073913E-2</v>
      </c>
      <c r="J556" s="99">
        <v>7.1214038276825598E-3</v>
      </c>
      <c r="K556" s="99">
        <v>5.7682820038231775E-3</v>
      </c>
      <c r="L556" s="146">
        <v>92.438280187714923</v>
      </c>
      <c r="M556" s="146">
        <v>120</v>
      </c>
      <c r="N556" s="146">
        <v>548</v>
      </c>
      <c r="O556" s="146">
        <v>9132</v>
      </c>
      <c r="P556" s="146">
        <v>100</v>
      </c>
      <c r="Q556" s="146">
        <v>25</v>
      </c>
      <c r="R556" s="99">
        <v>0.89009512321144157</v>
      </c>
      <c r="S556" s="99">
        <v>2.2400898961775034E-2</v>
      </c>
      <c r="T556" s="99">
        <v>0.5247421729834203</v>
      </c>
      <c r="U556" s="99">
        <v>1.6599080608371479E-9</v>
      </c>
      <c r="W556" s="146">
        <v>5.9383413932211395</v>
      </c>
      <c r="X556" s="147">
        <v>28200.278920148237</v>
      </c>
      <c r="Y556" s="147">
        <v>6.0483599817155334</v>
      </c>
      <c r="Z556" s="147">
        <v>29420.002984798215</v>
      </c>
      <c r="AA556" s="147">
        <v>0.11001858849439383</v>
      </c>
      <c r="AB556" s="147">
        <v>1219.7240646499777</v>
      </c>
      <c r="AD556" s="161">
        <f t="shared" si="48"/>
        <v>328100.20467312017</v>
      </c>
      <c r="AE556" s="161">
        <f t="shared" si="53"/>
        <v>333481.5959181338</v>
      </c>
      <c r="AF556" s="161">
        <f t="shared" si="49"/>
        <v>5381.3912450136522</v>
      </c>
      <c r="AH556" s="163">
        <f t="shared" si="50"/>
        <v>0</v>
      </c>
      <c r="AI556" s="163">
        <f t="shared" si="51"/>
        <v>1</v>
      </c>
      <c r="AJ556" s="163">
        <f t="shared" si="52"/>
        <v>1</v>
      </c>
    </row>
    <row r="557" spans="1:36" x14ac:dyDescent="0.25">
      <c r="A557" s="46">
        <v>552</v>
      </c>
      <c r="C557" s="99">
        <v>1.006298223386936E-3</v>
      </c>
      <c r="D557" s="99">
        <v>1.2989334069795078E-2</v>
      </c>
      <c r="E557" s="99">
        <v>6.9933031870461626E-4</v>
      </c>
      <c r="F557" s="99">
        <v>0</v>
      </c>
      <c r="G557" s="99">
        <v>0.04</v>
      </c>
      <c r="H557" s="99">
        <v>3.7417663718882443E-2</v>
      </c>
      <c r="I557" s="99">
        <v>2.5496231708073913E-2</v>
      </c>
      <c r="J557" s="99">
        <v>7.1214038276825598E-3</v>
      </c>
      <c r="K557" s="99">
        <v>5.7682820038231775E-3</v>
      </c>
      <c r="L557" s="146">
        <v>92.438280187714923</v>
      </c>
      <c r="M557" s="146">
        <v>120</v>
      </c>
      <c r="N557" s="146">
        <v>548</v>
      </c>
      <c r="O557" s="146">
        <v>9132</v>
      </c>
      <c r="P557" s="146">
        <v>100</v>
      </c>
      <c r="Q557" s="146">
        <v>25</v>
      </c>
      <c r="R557" s="99">
        <v>0.49046552610651373</v>
      </c>
      <c r="S557" s="99">
        <v>6.3969171018649587E-2</v>
      </c>
      <c r="T557" s="99">
        <v>0.63179291342046917</v>
      </c>
      <c r="U557" s="99">
        <v>0.21103360016552153</v>
      </c>
      <c r="W557" s="146">
        <v>3.2883235165818707</v>
      </c>
      <c r="X557" s="147">
        <v>27953.138943059894</v>
      </c>
      <c r="Y557" s="147">
        <v>3.2983749230986552</v>
      </c>
      <c r="Z557" s="147">
        <v>28789.921241785436</v>
      </c>
      <c r="AA557" s="147">
        <v>1.0051406516784489E-2</v>
      </c>
      <c r="AB557" s="147">
        <v>836.7822987255422</v>
      </c>
      <c r="AD557" s="161">
        <f t="shared" si="48"/>
        <v>169346.27205185234</v>
      </c>
      <c r="AE557" s="161">
        <f t="shared" si="53"/>
        <v>169112.57414413389</v>
      </c>
      <c r="AF557" s="161">
        <f t="shared" si="49"/>
        <v>-233.69790771847283</v>
      </c>
      <c r="AH557" s="163">
        <f t="shared" si="50"/>
        <v>1</v>
      </c>
      <c r="AI557" s="163">
        <f t="shared" si="51"/>
        <v>0</v>
      </c>
      <c r="AJ557" s="163">
        <f t="shared" si="52"/>
        <v>0</v>
      </c>
    </row>
    <row r="558" spans="1:36" x14ac:dyDescent="0.25">
      <c r="A558" s="46">
        <v>553</v>
      </c>
      <c r="C558" s="99">
        <v>2.3048628179453967E-3</v>
      </c>
      <c r="D558" s="99">
        <v>1.0968804956104935E-2</v>
      </c>
      <c r="E558" s="99">
        <v>1.6411136597315449E-5</v>
      </c>
      <c r="F558" s="99">
        <v>0</v>
      </c>
      <c r="G558" s="99">
        <v>0.04</v>
      </c>
      <c r="H558" s="99">
        <v>3.7417663718882443E-2</v>
      </c>
      <c r="I558" s="99">
        <v>2.5496231708073913E-2</v>
      </c>
      <c r="J558" s="99">
        <v>7.1214038276825598E-3</v>
      </c>
      <c r="K558" s="99">
        <v>5.7682820038231775E-3</v>
      </c>
      <c r="L558" s="146">
        <v>92.438280187714923</v>
      </c>
      <c r="M558" s="146">
        <v>120</v>
      </c>
      <c r="N558" s="146">
        <v>548</v>
      </c>
      <c r="O558" s="146">
        <v>9132</v>
      </c>
      <c r="P558" s="146">
        <v>100</v>
      </c>
      <c r="Q558" s="146">
        <v>25</v>
      </c>
      <c r="R558" s="99">
        <v>0.53883711643591481</v>
      </c>
      <c r="S558" s="99">
        <v>0.50153531367795856</v>
      </c>
      <c r="T558" s="99">
        <v>0.51420229818223184</v>
      </c>
      <c r="U558" s="99">
        <v>5.0397618395433977E-4</v>
      </c>
      <c r="W558" s="146">
        <v>3.9442937749766087</v>
      </c>
      <c r="X558" s="147">
        <v>28150.485596334049</v>
      </c>
      <c r="Y558" s="147">
        <v>4.0235029741308423</v>
      </c>
      <c r="Z558" s="147">
        <v>29412.437289780679</v>
      </c>
      <c r="AA558" s="147">
        <v>7.9209199154233634E-2</v>
      </c>
      <c r="AB558" s="147">
        <v>1261.9516934466301</v>
      </c>
      <c r="AD558" s="161">
        <f t="shared" si="48"/>
        <v>208507.14090226247</v>
      </c>
      <c r="AE558" s="161">
        <f t="shared" si="53"/>
        <v>211997.74115806987</v>
      </c>
      <c r="AF558" s="161">
        <f t="shared" si="49"/>
        <v>3490.6002558073878</v>
      </c>
      <c r="AH558" s="163">
        <f t="shared" si="50"/>
        <v>0</v>
      </c>
      <c r="AI558" s="163">
        <f t="shared" si="51"/>
        <v>1</v>
      </c>
      <c r="AJ558" s="163">
        <f t="shared" si="52"/>
        <v>1</v>
      </c>
    </row>
    <row r="559" spans="1:36" x14ac:dyDescent="0.25">
      <c r="A559" s="46">
        <v>554</v>
      </c>
      <c r="C559" s="99">
        <v>5.558633963213877E-3</v>
      </c>
      <c r="D559" s="99">
        <v>1.3312923412250766E-2</v>
      </c>
      <c r="E559" s="99">
        <v>9.1444335134422875E-6</v>
      </c>
      <c r="F559" s="99">
        <v>0</v>
      </c>
      <c r="G559" s="99">
        <v>0.04</v>
      </c>
      <c r="H559" s="99">
        <v>3.7417663718882443E-2</v>
      </c>
      <c r="I559" s="99">
        <v>2.5496231708073913E-2</v>
      </c>
      <c r="J559" s="99">
        <v>7.1214038276825598E-3</v>
      </c>
      <c r="K559" s="99">
        <v>5.7682820038231775E-3</v>
      </c>
      <c r="L559" s="146">
        <v>92.438280187714923</v>
      </c>
      <c r="M559" s="146">
        <v>120</v>
      </c>
      <c r="N559" s="146">
        <v>548</v>
      </c>
      <c r="O559" s="146">
        <v>9132</v>
      </c>
      <c r="P559" s="146">
        <v>100</v>
      </c>
      <c r="Q559" s="146">
        <v>25</v>
      </c>
      <c r="R559" s="99">
        <v>0.8393313546011868</v>
      </c>
      <c r="S559" s="99">
        <v>0.92721282545357719</v>
      </c>
      <c r="T559" s="99">
        <v>0.35481578063472707</v>
      </c>
      <c r="U559" s="99">
        <v>0.15474529435627771</v>
      </c>
      <c r="W559" s="146">
        <v>5.4231992672224969</v>
      </c>
      <c r="X559" s="147">
        <v>24773.689204253751</v>
      </c>
      <c r="Y559" s="147">
        <v>5.6618190054005666</v>
      </c>
      <c r="Z559" s="147">
        <v>26436.277857349254</v>
      </c>
      <c r="AA559" s="147">
        <v>0.2386197381780697</v>
      </c>
      <c r="AB559" s="147">
        <v>1662.5886530955031</v>
      </c>
      <c r="AD559" s="161">
        <f t="shared" si="48"/>
        <v>300618.26682909601</v>
      </c>
      <c r="AE559" s="161">
        <f t="shared" si="53"/>
        <v>313272.86246668472</v>
      </c>
      <c r="AF559" s="161">
        <f t="shared" si="49"/>
        <v>12654.595637588678</v>
      </c>
      <c r="AH559" s="163">
        <f t="shared" si="50"/>
        <v>0</v>
      </c>
      <c r="AI559" s="163">
        <f t="shared" si="51"/>
        <v>1</v>
      </c>
      <c r="AJ559" s="163">
        <f t="shared" si="52"/>
        <v>1</v>
      </c>
    </row>
    <row r="560" spans="1:36" x14ac:dyDescent="0.25">
      <c r="A560" s="46">
        <v>555</v>
      </c>
      <c r="C560" s="99">
        <v>3.3959697246197518E-3</v>
      </c>
      <c r="D560" s="99">
        <v>1.1326397308628163E-2</v>
      </c>
      <c r="E560" s="99">
        <v>4.0519275945365187E-5</v>
      </c>
      <c r="F560" s="99">
        <v>0</v>
      </c>
      <c r="G560" s="99">
        <v>0.04</v>
      </c>
      <c r="H560" s="99">
        <v>3.7417663718882443E-2</v>
      </c>
      <c r="I560" s="99">
        <v>2.5496231708073913E-2</v>
      </c>
      <c r="J560" s="99">
        <v>7.1214038276825598E-3</v>
      </c>
      <c r="K560" s="99">
        <v>5.7682820038231775E-3</v>
      </c>
      <c r="L560" s="146">
        <v>92.438280187714923</v>
      </c>
      <c r="M560" s="146">
        <v>120</v>
      </c>
      <c r="N560" s="146">
        <v>548</v>
      </c>
      <c r="O560" s="146">
        <v>9132</v>
      </c>
      <c r="P560" s="146">
        <v>100</v>
      </c>
      <c r="Q560" s="146">
        <v>25</v>
      </c>
      <c r="R560" s="99">
        <v>0.65465653516736577</v>
      </c>
      <c r="S560" s="99">
        <v>0.43505894629646696</v>
      </c>
      <c r="T560" s="99">
        <v>1.8965531961954121E-2</v>
      </c>
      <c r="U560" s="99">
        <v>6.2729021050188211E-9</v>
      </c>
      <c r="W560" s="146">
        <v>4.4209690774049193</v>
      </c>
      <c r="X560" s="147">
        <v>26864.45085824795</v>
      </c>
      <c r="Y560" s="147">
        <v>4.5468951250868841</v>
      </c>
      <c r="Z560" s="147">
        <v>28277.22465527969</v>
      </c>
      <c r="AA560" s="147">
        <v>0.1259260476819648</v>
      </c>
      <c r="AB560" s="147">
        <v>1412.7737970317394</v>
      </c>
      <c r="AD560" s="161">
        <f t="shared" si="48"/>
        <v>238393.6937860472</v>
      </c>
      <c r="AE560" s="161">
        <f t="shared" si="53"/>
        <v>244536.48284993335</v>
      </c>
      <c r="AF560" s="161">
        <f t="shared" si="49"/>
        <v>6142.7890638861491</v>
      </c>
      <c r="AH560" s="163">
        <f t="shared" si="50"/>
        <v>0</v>
      </c>
      <c r="AI560" s="163">
        <f t="shared" si="51"/>
        <v>1</v>
      </c>
      <c r="AJ560" s="163">
        <f t="shared" si="52"/>
        <v>1</v>
      </c>
    </row>
    <row r="561" spans="1:36" x14ac:dyDescent="0.25">
      <c r="A561" s="46">
        <v>556</v>
      </c>
      <c r="C561" s="99">
        <v>1.2009081704673498E-3</v>
      </c>
      <c r="D561" s="99">
        <v>1.1557327822823468E-2</v>
      </c>
      <c r="E561" s="99">
        <v>3.6750602914492614E-4</v>
      </c>
      <c r="F561" s="99">
        <v>0</v>
      </c>
      <c r="G561" s="99">
        <v>0.04</v>
      </c>
      <c r="H561" s="99">
        <v>3.7417663718882443E-2</v>
      </c>
      <c r="I561" s="99">
        <v>2.5496231708073913E-2</v>
      </c>
      <c r="J561" s="99">
        <v>7.1214038276825598E-3</v>
      </c>
      <c r="K561" s="99">
        <v>5.7682820038231775E-3</v>
      </c>
      <c r="L561" s="146">
        <v>92.438280187714923</v>
      </c>
      <c r="M561" s="146">
        <v>120</v>
      </c>
      <c r="N561" s="146">
        <v>548</v>
      </c>
      <c r="O561" s="146">
        <v>9132</v>
      </c>
      <c r="P561" s="146">
        <v>100</v>
      </c>
      <c r="Q561" s="146">
        <v>25</v>
      </c>
      <c r="R561" s="99">
        <v>0.46862297753127369</v>
      </c>
      <c r="S561" s="99">
        <v>7.5392179205632737E-2</v>
      </c>
      <c r="T561" s="99">
        <v>0.2204227689589103</v>
      </c>
      <c r="U561" s="99">
        <v>1.761655561771085E-2</v>
      </c>
      <c r="W561" s="146">
        <v>3.2175697329410546</v>
      </c>
      <c r="X561" s="147">
        <v>28561.511054508501</v>
      </c>
      <c r="Y561" s="147">
        <v>3.2425749706644784</v>
      </c>
      <c r="Z561" s="147">
        <v>29527.092296450519</v>
      </c>
      <c r="AA561" s="147">
        <v>2.5005237723423779E-2</v>
      </c>
      <c r="AB561" s="147">
        <v>965.5812419420181</v>
      </c>
      <c r="AD561" s="161">
        <f t="shared" si="48"/>
        <v>164492.67292195477</v>
      </c>
      <c r="AE561" s="161">
        <f t="shared" si="53"/>
        <v>165027.40594341818</v>
      </c>
      <c r="AF561" s="161">
        <f t="shared" si="49"/>
        <v>534.7330214634087</v>
      </c>
      <c r="AH561" s="163">
        <f t="shared" si="50"/>
        <v>0</v>
      </c>
      <c r="AI561" s="163">
        <f t="shared" si="51"/>
        <v>1</v>
      </c>
      <c r="AJ561" s="163">
        <f t="shared" si="52"/>
        <v>1</v>
      </c>
    </row>
    <row r="562" spans="1:36" x14ac:dyDescent="0.25">
      <c r="A562" s="46">
        <v>557</v>
      </c>
      <c r="C562" s="99">
        <v>5.1937036955365418E-4</v>
      </c>
      <c r="D562" s="99">
        <v>1.4087558750659368E-2</v>
      </c>
      <c r="E562" s="99">
        <v>2.1533074053925461E-4</v>
      </c>
      <c r="F562" s="99">
        <v>0</v>
      </c>
      <c r="G562" s="99">
        <v>0.04</v>
      </c>
      <c r="H562" s="99">
        <v>3.7417663718882443E-2</v>
      </c>
      <c r="I562" s="99">
        <v>2.5496231708073913E-2</v>
      </c>
      <c r="J562" s="99">
        <v>7.1214038276825598E-3</v>
      </c>
      <c r="K562" s="99">
        <v>5.7682820038231775E-3</v>
      </c>
      <c r="L562" s="146">
        <v>92.438280187714923</v>
      </c>
      <c r="M562" s="146">
        <v>120</v>
      </c>
      <c r="N562" s="146">
        <v>548</v>
      </c>
      <c r="O562" s="146">
        <v>9132</v>
      </c>
      <c r="P562" s="146">
        <v>100</v>
      </c>
      <c r="Q562" s="146">
        <v>25</v>
      </c>
      <c r="R562" s="99">
        <v>0.87402869392234028</v>
      </c>
      <c r="S562" s="99">
        <v>0.70110169036636183</v>
      </c>
      <c r="T562" s="99">
        <v>8.4848066316039389E-2</v>
      </c>
      <c r="U562" s="99">
        <v>0.80104793893415993</v>
      </c>
      <c r="W562" s="146">
        <v>6.7325171234480781</v>
      </c>
      <c r="X562" s="147">
        <v>29809.361452823712</v>
      </c>
      <c r="Y562" s="147">
        <v>6.7522539273078737</v>
      </c>
      <c r="Z562" s="147">
        <v>30682.648165995728</v>
      </c>
      <c r="AA562" s="147">
        <v>1.9736803859795593E-2</v>
      </c>
      <c r="AB562" s="147">
        <v>873.28671317201588</v>
      </c>
      <c r="AD562" s="161">
        <f t="shared" si="48"/>
        <v>374141.66595406097</v>
      </c>
      <c r="AE562" s="161">
        <f t="shared" si="53"/>
        <v>374452.58747247671</v>
      </c>
      <c r="AF562" s="161">
        <f t="shared" si="49"/>
        <v>310.92151841571967</v>
      </c>
      <c r="AH562" s="163">
        <f t="shared" si="50"/>
        <v>0</v>
      </c>
      <c r="AI562" s="163">
        <f t="shared" si="51"/>
        <v>1</v>
      </c>
      <c r="AJ562" s="163">
        <f t="shared" si="52"/>
        <v>1</v>
      </c>
    </row>
    <row r="563" spans="1:36" x14ac:dyDescent="0.25">
      <c r="A563" s="46">
        <v>558</v>
      </c>
      <c r="C563" s="99">
        <v>4.5962434769850624E-3</v>
      </c>
      <c r="D563" s="99">
        <v>1.1135694004864204E-2</v>
      </c>
      <c r="E563" s="99">
        <v>3.2767479578861893E-6</v>
      </c>
      <c r="F563" s="99">
        <v>0</v>
      </c>
      <c r="G563" s="99">
        <v>0.04</v>
      </c>
      <c r="H563" s="99">
        <v>3.7417663718882443E-2</v>
      </c>
      <c r="I563" s="99">
        <v>2.5496231708073913E-2</v>
      </c>
      <c r="J563" s="99">
        <v>7.1214038276825598E-3</v>
      </c>
      <c r="K563" s="99">
        <v>5.7682820038231775E-3</v>
      </c>
      <c r="L563" s="146">
        <v>92.438280187714923</v>
      </c>
      <c r="M563" s="146">
        <v>120</v>
      </c>
      <c r="N563" s="146">
        <v>548</v>
      </c>
      <c r="O563" s="146">
        <v>9132</v>
      </c>
      <c r="P563" s="146">
        <v>100</v>
      </c>
      <c r="Q563" s="146">
        <v>25</v>
      </c>
      <c r="R563" s="99">
        <v>0.67971391968698214</v>
      </c>
      <c r="S563" s="99">
        <v>8.252142647795932E-2</v>
      </c>
      <c r="T563" s="99">
        <v>0.24471893999279173</v>
      </c>
      <c r="U563" s="99">
        <v>0.58403211503179686</v>
      </c>
      <c r="W563" s="146">
        <v>4.1454134515193584</v>
      </c>
      <c r="X563" s="147">
        <v>25720.123778639609</v>
      </c>
      <c r="Y563" s="147">
        <v>4.3018735200076739</v>
      </c>
      <c r="Z563" s="147">
        <v>27289.112254757107</v>
      </c>
      <c r="AA563" s="147">
        <v>0.15646006848831551</v>
      </c>
      <c r="AB563" s="147">
        <v>1568.9884761174981</v>
      </c>
      <c r="AD563" s="161">
        <f t="shared" si="48"/>
        <v>223004.6833125219</v>
      </c>
      <c r="AE563" s="161">
        <f t="shared" si="53"/>
        <v>230823.29894570331</v>
      </c>
      <c r="AF563" s="161">
        <f t="shared" si="49"/>
        <v>7818.6156331814327</v>
      </c>
      <c r="AH563" s="163">
        <f t="shared" si="50"/>
        <v>0</v>
      </c>
      <c r="AI563" s="163">
        <f t="shared" si="51"/>
        <v>1</v>
      </c>
      <c r="AJ563" s="163">
        <f t="shared" si="52"/>
        <v>1</v>
      </c>
    </row>
    <row r="564" spans="1:36" x14ac:dyDescent="0.25">
      <c r="A564" s="46">
        <v>559</v>
      </c>
      <c r="C564" s="99">
        <v>2.468402609536513E-3</v>
      </c>
      <c r="D564" s="99">
        <v>1.0268197100561349E-2</v>
      </c>
      <c r="E564" s="99">
        <v>1.0493897812765911E-5</v>
      </c>
      <c r="F564" s="99">
        <v>0</v>
      </c>
      <c r="G564" s="99">
        <v>0.04</v>
      </c>
      <c r="H564" s="99">
        <v>3.7417663718882443E-2</v>
      </c>
      <c r="I564" s="99">
        <v>2.5496231708073913E-2</v>
      </c>
      <c r="J564" s="99">
        <v>7.1214038276825598E-3</v>
      </c>
      <c r="K564" s="99">
        <v>5.7682820038231775E-3</v>
      </c>
      <c r="L564" s="146">
        <v>92.438280187714923</v>
      </c>
      <c r="M564" s="146">
        <v>120</v>
      </c>
      <c r="N564" s="146">
        <v>548</v>
      </c>
      <c r="O564" s="146">
        <v>9132</v>
      </c>
      <c r="P564" s="146">
        <v>100</v>
      </c>
      <c r="Q564" s="146">
        <v>25</v>
      </c>
      <c r="R564" s="99">
        <v>0.78692106008742935</v>
      </c>
      <c r="S564" s="99">
        <v>0.51705019672069241</v>
      </c>
      <c r="T564" s="99">
        <v>3.2963986060203874E-3</v>
      </c>
      <c r="U564" s="99">
        <v>0.31190205088974776</v>
      </c>
      <c r="W564" s="146">
        <v>5.5597848648394903</v>
      </c>
      <c r="X564" s="147">
        <v>27981.719839702058</v>
      </c>
      <c r="Y564" s="147">
        <v>5.67946031468166</v>
      </c>
      <c r="Z564" s="147">
        <v>29271.390054918051</v>
      </c>
      <c r="AA564" s="147">
        <v>0.11967544984216971</v>
      </c>
      <c r="AB564" s="147">
        <v>1289.6702152159924</v>
      </c>
      <c r="AD564" s="161">
        <f t="shared" si="48"/>
        <v>305605.37205066736</v>
      </c>
      <c r="AE564" s="161">
        <f t="shared" si="53"/>
        <v>311496.22882598155</v>
      </c>
      <c r="AF564" s="161">
        <f t="shared" si="49"/>
        <v>5890.8567753141906</v>
      </c>
      <c r="AH564" s="163">
        <f t="shared" si="50"/>
        <v>0</v>
      </c>
      <c r="AI564" s="163">
        <f t="shared" si="51"/>
        <v>1</v>
      </c>
      <c r="AJ564" s="163">
        <f t="shared" si="52"/>
        <v>1</v>
      </c>
    </row>
    <row r="565" spans="1:36" x14ac:dyDescent="0.25">
      <c r="A565" s="46">
        <v>560</v>
      </c>
      <c r="C565" s="99">
        <v>2.3478240629475344E-3</v>
      </c>
      <c r="D565" s="99">
        <v>1.1696428748524945E-2</v>
      </c>
      <c r="E565" s="99">
        <v>3.2132860910400596E-5</v>
      </c>
      <c r="F565" s="99">
        <v>0</v>
      </c>
      <c r="G565" s="99">
        <v>0.04</v>
      </c>
      <c r="H565" s="99">
        <v>3.7417663718882443E-2</v>
      </c>
      <c r="I565" s="99">
        <v>2.5496231708073913E-2</v>
      </c>
      <c r="J565" s="99">
        <v>7.1214038276825598E-3</v>
      </c>
      <c r="K565" s="99">
        <v>5.7682820038231775E-3</v>
      </c>
      <c r="L565" s="146">
        <v>92.438280187714923</v>
      </c>
      <c r="M565" s="146">
        <v>120</v>
      </c>
      <c r="N565" s="146">
        <v>548</v>
      </c>
      <c r="O565" s="146">
        <v>9132</v>
      </c>
      <c r="P565" s="146">
        <v>100</v>
      </c>
      <c r="Q565" s="146">
        <v>25</v>
      </c>
      <c r="R565" s="99">
        <v>0.44507339888132685</v>
      </c>
      <c r="S565" s="99">
        <v>1.315471578836946E-3</v>
      </c>
      <c r="T565" s="99">
        <v>0.99392076294261045</v>
      </c>
      <c r="U565" s="99">
        <v>1.0780091620352915E-5</v>
      </c>
      <c r="W565" s="146">
        <v>2.9574832959688306</v>
      </c>
      <c r="X565" s="147">
        <v>28053.43852468835</v>
      </c>
      <c r="Y565" s="147">
        <v>3.0181903977130649</v>
      </c>
      <c r="Z565" s="147">
        <v>29317.014593077572</v>
      </c>
      <c r="AA565" s="147">
        <v>6.0707101744234215E-2</v>
      </c>
      <c r="AB565" s="147">
        <v>1263.5760683892222</v>
      </c>
      <c r="AD565" s="161">
        <f t="shared" si="48"/>
        <v>149395.55923344148</v>
      </c>
      <c r="AE565" s="161">
        <f t="shared" si="53"/>
        <v>151774.40926970632</v>
      </c>
      <c r="AF565" s="161">
        <f t="shared" si="49"/>
        <v>2378.8500362648306</v>
      </c>
      <c r="AH565" s="163">
        <f t="shared" si="50"/>
        <v>0</v>
      </c>
      <c r="AI565" s="163">
        <f t="shared" si="51"/>
        <v>1</v>
      </c>
      <c r="AJ565" s="163">
        <f t="shared" si="52"/>
        <v>1</v>
      </c>
    </row>
    <row r="566" spans="1:36" x14ac:dyDescent="0.25">
      <c r="A566" s="46">
        <v>561</v>
      </c>
      <c r="C566" s="99">
        <v>5.3213901619800774E-3</v>
      </c>
      <c r="D566" s="99">
        <v>1.3420187126241601E-2</v>
      </c>
      <c r="E566" s="99">
        <v>2.6514505330388349E-4</v>
      </c>
      <c r="F566" s="99">
        <v>0</v>
      </c>
      <c r="G566" s="99">
        <v>0.04</v>
      </c>
      <c r="H566" s="99">
        <v>3.7417663718882443E-2</v>
      </c>
      <c r="I566" s="99">
        <v>2.5496231708073913E-2</v>
      </c>
      <c r="J566" s="99">
        <v>7.1214038276825598E-3</v>
      </c>
      <c r="K566" s="99">
        <v>5.7682820038231775E-3</v>
      </c>
      <c r="L566" s="146">
        <v>92.438280187714923</v>
      </c>
      <c r="M566" s="146">
        <v>120</v>
      </c>
      <c r="N566" s="146">
        <v>548</v>
      </c>
      <c r="O566" s="146">
        <v>9132</v>
      </c>
      <c r="P566" s="146">
        <v>100</v>
      </c>
      <c r="Q566" s="146">
        <v>25</v>
      </c>
      <c r="R566" s="99">
        <v>0.72292866610294371</v>
      </c>
      <c r="S566" s="99">
        <v>3.9708560364962314E-3</v>
      </c>
      <c r="T566" s="99">
        <v>0.97690140731248287</v>
      </c>
      <c r="U566" s="99">
        <v>0.72329411536627308</v>
      </c>
      <c r="W566" s="146">
        <v>4.1258045822356406</v>
      </c>
      <c r="X566" s="147">
        <v>24427.818613060786</v>
      </c>
      <c r="Y566" s="147">
        <v>4.2926976945276873</v>
      </c>
      <c r="Z566" s="147">
        <v>25989.262420015762</v>
      </c>
      <c r="AA566" s="147">
        <v>0.16689311229204673</v>
      </c>
      <c r="AB566" s="147">
        <v>1561.443806954976</v>
      </c>
      <c r="AD566" s="161">
        <f t="shared" si="48"/>
        <v>223120.45632107765</v>
      </c>
      <c r="AE566" s="161">
        <f t="shared" si="53"/>
        <v>231572.59925164547</v>
      </c>
      <c r="AF566" s="161">
        <f t="shared" si="49"/>
        <v>8452.1429305678284</v>
      </c>
      <c r="AH566" s="163">
        <f t="shared" si="50"/>
        <v>0</v>
      </c>
      <c r="AI566" s="163">
        <f t="shared" si="51"/>
        <v>1</v>
      </c>
      <c r="AJ566" s="163">
        <f t="shared" si="52"/>
        <v>1</v>
      </c>
    </row>
    <row r="567" spans="1:36" x14ac:dyDescent="0.25">
      <c r="A567" s="46">
        <v>562</v>
      </c>
      <c r="C567" s="99">
        <v>1.048922146175266E-3</v>
      </c>
      <c r="D567" s="99">
        <v>1.4573950536376112E-2</v>
      </c>
      <c r="E567" s="99">
        <v>7.4715640409372952E-4</v>
      </c>
      <c r="F567" s="99">
        <v>0</v>
      </c>
      <c r="G567" s="99">
        <v>0.04</v>
      </c>
      <c r="H567" s="99">
        <v>3.7417663718882443E-2</v>
      </c>
      <c r="I567" s="99">
        <v>2.5496231708073913E-2</v>
      </c>
      <c r="J567" s="99">
        <v>7.1214038276825598E-3</v>
      </c>
      <c r="K567" s="99">
        <v>5.7682820038231775E-3</v>
      </c>
      <c r="L567" s="146">
        <v>92.438280187714923</v>
      </c>
      <c r="M567" s="146">
        <v>120</v>
      </c>
      <c r="N567" s="146">
        <v>548</v>
      </c>
      <c r="O567" s="146">
        <v>9132</v>
      </c>
      <c r="P567" s="146">
        <v>100</v>
      </c>
      <c r="Q567" s="146">
        <v>25</v>
      </c>
      <c r="R567" s="99">
        <v>0.66682098054889405</v>
      </c>
      <c r="S567" s="99">
        <v>0.61791171707573256</v>
      </c>
      <c r="T567" s="99">
        <v>0.27761954562606866</v>
      </c>
      <c r="U567" s="99">
        <v>2.17458227521308E-2</v>
      </c>
      <c r="W567" s="146">
        <v>4.8035803062151601</v>
      </c>
      <c r="X567" s="147">
        <v>27772.307913028966</v>
      </c>
      <c r="Y567" s="147">
        <v>4.817019336185842</v>
      </c>
      <c r="Z567" s="147">
        <v>28604.315100107317</v>
      </c>
      <c r="AA567" s="147">
        <v>1.3439029970681915E-2</v>
      </c>
      <c r="AB567" s="147">
        <v>832.0071870783504</v>
      </c>
      <c r="AD567" s="161">
        <f t="shared" si="48"/>
        <v>260442.51045988066</v>
      </c>
      <c r="AE567" s="161">
        <f t="shared" si="53"/>
        <v>260416.84507104321</v>
      </c>
      <c r="AF567" s="161">
        <f t="shared" si="49"/>
        <v>-25.665388837435557</v>
      </c>
      <c r="AH567" s="163">
        <f t="shared" si="50"/>
        <v>1</v>
      </c>
      <c r="AI567" s="163">
        <f t="shared" si="51"/>
        <v>0</v>
      </c>
      <c r="AJ567" s="163">
        <f t="shared" si="52"/>
        <v>0</v>
      </c>
    </row>
    <row r="568" spans="1:36" x14ac:dyDescent="0.25">
      <c r="A568" s="46">
        <v>563</v>
      </c>
      <c r="C568" s="99">
        <v>1.9043174238177361E-3</v>
      </c>
      <c r="D568" s="99">
        <v>1.3024184113315407E-2</v>
      </c>
      <c r="E568" s="99">
        <v>5.9669296673620025E-5</v>
      </c>
      <c r="F568" s="99">
        <v>0</v>
      </c>
      <c r="G568" s="99">
        <v>0.04</v>
      </c>
      <c r="H568" s="99">
        <v>3.7417663718882443E-2</v>
      </c>
      <c r="I568" s="99">
        <v>2.5496231708073913E-2</v>
      </c>
      <c r="J568" s="99">
        <v>7.1214038276825598E-3</v>
      </c>
      <c r="K568" s="99">
        <v>5.7682820038231775E-3</v>
      </c>
      <c r="L568" s="146">
        <v>92.438280187714923</v>
      </c>
      <c r="M568" s="146">
        <v>120</v>
      </c>
      <c r="N568" s="146">
        <v>548</v>
      </c>
      <c r="O568" s="146">
        <v>9132</v>
      </c>
      <c r="P568" s="146">
        <v>100</v>
      </c>
      <c r="Q568" s="146">
        <v>25</v>
      </c>
      <c r="R568" s="99">
        <v>0.6081140056170028</v>
      </c>
      <c r="S568" s="99">
        <v>4.1568849014332311E-2</v>
      </c>
      <c r="T568" s="99">
        <v>0.93457538150616082</v>
      </c>
      <c r="U568" s="99">
        <v>2.5150899015397851E-4</v>
      </c>
      <c r="W568" s="146">
        <v>4.1331872670914551</v>
      </c>
      <c r="X568" s="147">
        <v>28494.15545631092</v>
      </c>
      <c r="Y568" s="147">
        <v>4.2018496715743927</v>
      </c>
      <c r="Z568" s="147">
        <v>29676.353776410735</v>
      </c>
      <c r="AA568" s="147">
        <v>6.8662404482937589E-2</v>
      </c>
      <c r="AB568" s="147">
        <v>1182.1983200998147</v>
      </c>
      <c r="AD568" s="161">
        <f t="shared" si="48"/>
        <v>219497.08056917638</v>
      </c>
      <c r="AE568" s="161">
        <f t="shared" si="53"/>
        <v>222434.62651805283</v>
      </c>
      <c r="AF568" s="161">
        <f t="shared" si="49"/>
        <v>2937.5459488764409</v>
      </c>
      <c r="AH568" s="163">
        <f t="shared" si="50"/>
        <v>0</v>
      </c>
      <c r="AI568" s="163">
        <f t="shared" si="51"/>
        <v>1</v>
      </c>
      <c r="AJ568" s="163">
        <f t="shared" si="52"/>
        <v>1</v>
      </c>
    </row>
    <row r="569" spans="1:36" x14ac:dyDescent="0.25">
      <c r="A569" s="46">
        <v>564</v>
      </c>
      <c r="C569" s="99">
        <v>9.9437108900843362E-4</v>
      </c>
      <c r="D569" s="99">
        <v>1.1391720222528028E-2</v>
      </c>
      <c r="E569" s="99">
        <v>1.224836641747773E-4</v>
      </c>
      <c r="F569" s="99">
        <v>0</v>
      </c>
      <c r="G569" s="99">
        <v>0.04</v>
      </c>
      <c r="H569" s="99">
        <v>3.7417663718882443E-2</v>
      </c>
      <c r="I569" s="99">
        <v>2.5496231708073913E-2</v>
      </c>
      <c r="J569" s="99">
        <v>7.1214038276825598E-3</v>
      </c>
      <c r="K569" s="99">
        <v>5.7682820038231775E-3</v>
      </c>
      <c r="L569" s="146">
        <v>92.438280187714923</v>
      </c>
      <c r="M569" s="146">
        <v>120</v>
      </c>
      <c r="N569" s="146">
        <v>548</v>
      </c>
      <c r="O569" s="146">
        <v>9132</v>
      </c>
      <c r="P569" s="146">
        <v>100</v>
      </c>
      <c r="Q569" s="146">
        <v>25</v>
      </c>
      <c r="R569" s="99">
        <v>0.62957704079544685</v>
      </c>
      <c r="S569" s="99">
        <v>0.16461006012465129</v>
      </c>
      <c r="T569" s="99">
        <v>0.18663630228610398</v>
      </c>
      <c r="U569" s="99">
        <v>3.5978628782624311E-4</v>
      </c>
      <c r="W569" s="146">
        <v>4.5206149768814559</v>
      </c>
      <c r="X569" s="147">
        <v>29469.76136948678</v>
      </c>
      <c r="Y569" s="147">
        <v>4.5576147746238744</v>
      </c>
      <c r="Z569" s="147">
        <v>30467.549564694789</v>
      </c>
      <c r="AA569" s="147">
        <v>3.6999797742418572E-2</v>
      </c>
      <c r="AB569" s="147">
        <v>997.78819520800971</v>
      </c>
      <c r="AD569" s="161">
        <f t="shared" si="48"/>
        <v>241767.13724340059</v>
      </c>
      <c r="AE569" s="161">
        <f t="shared" si="53"/>
        <v>242989.33691273766</v>
      </c>
      <c r="AF569" s="161">
        <f t="shared" si="49"/>
        <v>1222.1996693371048</v>
      </c>
      <c r="AH569" s="163">
        <f t="shared" si="50"/>
        <v>0</v>
      </c>
      <c r="AI569" s="163">
        <f t="shared" si="51"/>
        <v>1</v>
      </c>
      <c r="AJ569" s="163">
        <f t="shared" si="52"/>
        <v>1</v>
      </c>
    </row>
    <row r="570" spans="1:36" x14ac:dyDescent="0.25">
      <c r="A570" s="46">
        <v>565</v>
      </c>
      <c r="C570" s="99">
        <v>4.1745618238544502E-3</v>
      </c>
      <c r="D570" s="99">
        <v>1.6116792067352281E-2</v>
      </c>
      <c r="E570" s="99">
        <v>1.6250505824211281E-4</v>
      </c>
      <c r="F570" s="99">
        <v>0</v>
      </c>
      <c r="G570" s="99">
        <v>0.04</v>
      </c>
      <c r="H570" s="99">
        <v>3.7417663718882443E-2</v>
      </c>
      <c r="I570" s="99">
        <v>2.5496231708073913E-2</v>
      </c>
      <c r="J570" s="99">
        <v>7.1214038276825598E-3</v>
      </c>
      <c r="K570" s="99">
        <v>5.7682820038231775E-3</v>
      </c>
      <c r="L570" s="146">
        <v>92.438280187714923</v>
      </c>
      <c r="M570" s="146">
        <v>120</v>
      </c>
      <c r="N570" s="146">
        <v>548</v>
      </c>
      <c r="O570" s="146">
        <v>9132</v>
      </c>
      <c r="P570" s="146">
        <v>100</v>
      </c>
      <c r="Q570" s="146">
        <v>25</v>
      </c>
      <c r="R570" s="99">
        <v>0.76304894630971942</v>
      </c>
      <c r="S570" s="99">
        <v>0.19402237057871438</v>
      </c>
      <c r="T570" s="99">
        <v>0.36409761882000613</v>
      </c>
      <c r="U570" s="99">
        <v>5.3303272995384322E-2</v>
      </c>
      <c r="W570" s="146">
        <v>4.7144755776975149</v>
      </c>
      <c r="X570" s="147">
        <v>25730.737885908471</v>
      </c>
      <c r="Y570" s="147">
        <v>4.8712200723054933</v>
      </c>
      <c r="Z570" s="147">
        <v>27200.464165263671</v>
      </c>
      <c r="AA570" s="147">
        <v>0.15674449460797835</v>
      </c>
      <c r="AB570" s="147">
        <v>1469.7262793551999</v>
      </c>
      <c r="AD570" s="161">
        <f t="shared" si="48"/>
        <v>257137.79677594244</v>
      </c>
      <c r="AE570" s="161">
        <f t="shared" si="53"/>
        <v>265072.74017306592</v>
      </c>
      <c r="AF570" s="161">
        <f t="shared" si="49"/>
        <v>7934.9433971235012</v>
      </c>
      <c r="AH570" s="163">
        <f t="shared" si="50"/>
        <v>0</v>
      </c>
      <c r="AI570" s="163">
        <f t="shared" si="51"/>
        <v>1</v>
      </c>
      <c r="AJ570" s="163">
        <f t="shared" si="52"/>
        <v>1</v>
      </c>
    </row>
    <row r="571" spans="1:36" x14ac:dyDescent="0.25">
      <c r="A571" s="46">
        <v>566</v>
      </c>
      <c r="C571" s="99">
        <v>1.7329920633338415E-3</v>
      </c>
      <c r="D571" s="99">
        <v>1.3536798628944635E-2</v>
      </c>
      <c r="E571" s="99">
        <v>6.6763308276704509E-5</v>
      </c>
      <c r="F571" s="99">
        <v>0</v>
      </c>
      <c r="G571" s="99">
        <v>0.04</v>
      </c>
      <c r="H571" s="99">
        <v>3.7417663718882443E-2</v>
      </c>
      <c r="I571" s="99">
        <v>2.5496231708073913E-2</v>
      </c>
      <c r="J571" s="99">
        <v>7.1214038276825598E-3</v>
      </c>
      <c r="K571" s="99">
        <v>5.7682820038231775E-3</v>
      </c>
      <c r="L571" s="146">
        <v>92.438280187714923</v>
      </c>
      <c r="M571" s="146">
        <v>120</v>
      </c>
      <c r="N571" s="146">
        <v>548</v>
      </c>
      <c r="O571" s="146">
        <v>9132</v>
      </c>
      <c r="P571" s="146">
        <v>100</v>
      </c>
      <c r="Q571" s="146">
        <v>25</v>
      </c>
      <c r="R571" s="99">
        <v>0.74754086701906208</v>
      </c>
      <c r="S571" s="99">
        <v>0.87829339919301019</v>
      </c>
      <c r="T571" s="99">
        <v>6.0974957817736082E-3</v>
      </c>
      <c r="U571" s="99">
        <v>6.5199395221110353E-7</v>
      </c>
      <c r="W571" s="146">
        <v>5.7083268929408471</v>
      </c>
      <c r="X571" s="147">
        <v>28677.796115200137</v>
      </c>
      <c r="Y571" s="147">
        <v>5.7930048720354446</v>
      </c>
      <c r="Z571" s="147">
        <v>29828.278346314743</v>
      </c>
      <c r="AA571" s="147">
        <v>8.4677979094597511E-2</v>
      </c>
      <c r="AB571" s="147">
        <v>1150.4822311146054</v>
      </c>
      <c r="AD571" s="161">
        <f t="shared" si="48"/>
        <v>313821.8174612507</v>
      </c>
      <c r="AE571" s="161">
        <f t="shared" si="53"/>
        <v>317752.01397581195</v>
      </c>
      <c r="AF571" s="161">
        <f t="shared" si="49"/>
        <v>3930.1965145612448</v>
      </c>
      <c r="AH571" s="163">
        <f t="shared" si="50"/>
        <v>0</v>
      </c>
      <c r="AI571" s="163">
        <f t="shared" si="51"/>
        <v>1</v>
      </c>
      <c r="AJ571" s="163">
        <f t="shared" si="52"/>
        <v>1</v>
      </c>
    </row>
    <row r="572" spans="1:36" x14ac:dyDescent="0.25">
      <c r="A572" s="46">
        <v>567</v>
      </c>
      <c r="C572" s="99">
        <v>7.3959653390707981E-4</v>
      </c>
      <c r="D572" s="99">
        <v>1.2102538011428909E-2</v>
      </c>
      <c r="E572" s="99">
        <v>1.6670584541348462E-5</v>
      </c>
      <c r="F572" s="99">
        <v>0</v>
      </c>
      <c r="G572" s="99">
        <v>0.04</v>
      </c>
      <c r="H572" s="99">
        <v>3.7417663718882443E-2</v>
      </c>
      <c r="I572" s="99">
        <v>2.5496231708073913E-2</v>
      </c>
      <c r="J572" s="99">
        <v>7.1214038276825598E-3</v>
      </c>
      <c r="K572" s="99">
        <v>5.7682820038231775E-3</v>
      </c>
      <c r="L572" s="146">
        <v>92.438280187714923</v>
      </c>
      <c r="M572" s="146">
        <v>120</v>
      </c>
      <c r="N572" s="146">
        <v>548</v>
      </c>
      <c r="O572" s="146">
        <v>9132</v>
      </c>
      <c r="P572" s="146">
        <v>100</v>
      </c>
      <c r="Q572" s="146">
        <v>25</v>
      </c>
      <c r="R572" s="99">
        <v>0.92323076209920973</v>
      </c>
      <c r="S572" s="99">
        <v>0.99996791998030488</v>
      </c>
      <c r="T572" s="99">
        <v>0.16293173945008438</v>
      </c>
      <c r="U572" s="99">
        <v>0.58555596687740719</v>
      </c>
      <c r="W572" s="146">
        <v>7.382693203740903</v>
      </c>
      <c r="X572" s="147">
        <v>30086.908799252989</v>
      </c>
      <c r="Y572" s="147">
        <v>7.4321686501429465</v>
      </c>
      <c r="Z572" s="147">
        <v>31065.553029433428</v>
      </c>
      <c r="AA572" s="147">
        <v>4.9475446402043488E-2</v>
      </c>
      <c r="AB572" s="147">
        <v>978.64423018043817</v>
      </c>
      <c r="AD572" s="161">
        <f t="shared" si="48"/>
        <v>412874.68342520116</v>
      </c>
      <c r="AE572" s="161">
        <f t="shared" si="53"/>
        <v>414864.56597914337</v>
      </c>
      <c r="AF572" s="161">
        <f t="shared" si="49"/>
        <v>1989.8825539421709</v>
      </c>
      <c r="AH572" s="163">
        <f t="shared" si="50"/>
        <v>0</v>
      </c>
      <c r="AI572" s="163">
        <f t="shared" si="51"/>
        <v>1</v>
      </c>
      <c r="AJ572" s="163">
        <f t="shared" si="52"/>
        <v>1</v>
      </c>
    </row>
    <row r="573" spans="1:36" x14ac:dyDescent="0.25">
      <c r="A573" s="46">
        <v>568</v>
      </c>
      <c r="C573" s="99">
        <v>2.8468553592154722E-3</v>
      </c>
      <c r="D573" s="99">
        <v>1.1440838201603845E-2</v>
      </c>
      <c r="E573" s="99">
        <v>2.4715191181977797E-5</v>
      </c>
      <c r="F573" s="99">
        <v>0</v>
      </c>
      <c r="G573" s="99">
        <v>0.04</v>
      </c>
      <c r="H573" s="99">
        <v>3.7417663718882443E-2</v>
      </c>
      <c r="I573" s="99">
        <v>2.5496231708073913E-2</v>
      </c>
      <c r="J573" s="99">
        <v>7.1214038276825598E-3</v>
      </c>
      <c r="K573" s="99">
        <v>5.7682820038231775E-3</v>
      </c>
      <c r="L573" s="146">
        <v>92.438280187714923</v>
      </c>
      <c r="M573" s="146">
        <v>120</v>
      </c>
      <c r="N573" s="146">
        <v>548</v>
      </c>
      <c r="O573" s="146">
        <v>9132</v>
      </c>
      <c r="P573" s="146">
        <v>100</v>
      </c>
      <c r="Q573" s="146">
        <v>25</v>
      </c>
      <c r="R573" s="99">
        <v>0.62329599291409232</v>
      </c>
      <c r="S573" s="99">
        <v>1.3237572557888294E-2</v>
      </c>
      <c r="T573" s="99">
        <v>0.99343511977660259</v>
      </c>
      <c r="U573" s="99">
        <v>0.49069002357958313</v>
      </c>
      <c r="W573" s="146">
        <v>4.0617583343326809</v>
      </c>
      <c r="X573" s="147">
        <v>27504.896418755667</v>
      </c>
      <c r="Y573" s="147">
        <v>4.16154130441089</v>
      </c>
      <c r="Z573" s="147">
        <v>28846.361933303204</v>
      </c>
      <c r="AA573" s="147">
        <v>9.9782970078209132E-2</v>
      </c>
      <c r="AB573" s="147">
        <v>1341.4655145475372</v>
      </c>
      <c r="AD573" s="161">
        <f t="shared" si="48"/>
        <v>216200.60364120518</v>
      </c>
      <c r="AE573" s="161">
        <f t="shared" si="53"/>
        <v>220846.11633135017</v>
      </c>
      <c r="AF573" s="161">
        <f t="shared" si="49"/>
        <v>4645.5126901450112</v>
      </c>
      <c r="AH573" s="163">
        <f t="shared" si="50"/>
        <v>0</v>
      </c>
      <c r="AI573" s="163">
        <f t="shared" si="51"/>
        <v>1</v>
      </c>
      <c r="AJ573" s="163">
        <f t="shared" si="52"/>
        <v>1</v>
      </c>
    </row>
    <row r="574" spans="1:36" x14ac:dyDescent="0.25">
      <c r="A574" s="46">
        <v>569</v>
      </c>
      <c r="C574" s="99">
        <v>2.2571846216737912E-3</v>
      </c>
      <c r="D574" s="99">
        <v>1.0469855756395131E-2</v>
      </c>
      <c r="E574" s="99">
        <v>2.268476222872781E-5</v>
      </c>
      <c r="F574" s="99">
        <v>0</v>
      </c>
      <c r="G574" s="99">
        <v>0.04</v>
      </c>
      <c r="H574" s="99">
        <v>3.7417663718882443E-2</v>
      </c>
      <c r="I574" s="99">
        <v>2.5496231708073913E-2</v>
      </c>
      <c r="J574" s="99">
        <v>7.1214038276825598E-3</v>
      </c>
      <c r="K574" s="99">
        <v>5.7682820038231775E-3</v>
      </c>
      <c r="L574" s="146">
        <v>92.438280187714923</v>
      </c>
      <c r="M574" s="146">
        <v>120</v>
      </c>
      <c r="N574" s="146">
        <v>548</v>
      </c>
      <c r="O574" s="146">
        <v>9132</v>
      </c>
      <c r="P574" s="146">
        <v>100</v>
      </c>
      <c r="Q574" s="146">
        <v>25</v>
      </c>
      <c r="R574" s="99">
        <v>0.5999215525630861</v>
      </c>
      <c r="S574" s="99">
        <v>0.97582199308088824</v>
      </c>
      <c r="T574" s="99">
        <v>0.72598853095110139</v>
      </c>
      <c r="U574" s="99">
        <v>1.8475779687643727E-6</v>
      </c>
      <c r="W574" s="146">
        <v>4.7042492470179873</v>
      </c>
      <c r="X574" s="147">
        <v>28194.358849577584</v>
      </c>
      <c r="Y574" s="147">
        <v>4.7959028829249446</v>
      </c>
      <c r="Z574" s="147">
        <v>29446.929899328105</v>
      </c>
      <c r="AA574" s="147">
        <v>9.1653635906957298E-2</v>
      </c>
      <c r="AB574" s="147">
        <v>1252.5710497505206</v>
      </c>
      <c r="AD574" s="161">
        <f t="shared" si="48"/>
        <v>254060.59597150164</v>
      </c>
      <c r="AE574" s="161">
        <f t="shared" si="53"/>
        <v>258307.24307616858</v>
      </c>
      <c r="AF574" s="161">
        <f t="shared" si="49"/>
        <v>4246.6471046669176</v>
      </c>
      <c r="AH574" s="163">
        <f t="shared" si="50"/>
        <v>0</v>
      </c>
      <c r="AI574" s="163">
        <f t="shared" si="51"/>
        <v>1</v>
      </c>
      <c r="AJ574" s="163">
        <f t="shared" si="52"/>
        <v>1</v>
      </c>
    </row>
    <row r="575" spans="1:36" x14ac:dyDescent="0.25">
      <c r="A575" s="46">
        <v>570</v>
      </c>
      <c r="C575" s="99">
        <v>3.3880163711086375E-3</v>
      </c>
      <c r="D575" s="99">
        <v>1.2796687100434023E-2</v>
      </c>
      <c r="E575" s="99">
        <v>9.3893867054051228E-5</v>
      </c>
      <c r="F575" s="99">
        <v>0</v>
      </c>
      <c r="G575" s="99">
        <v>0.04</v>
      </c>
      <c r="H575" s="99">
        <v>3.7417663718882443E-2</v>
      </c>
      <c r="I575" s="99">
        <v>2.5496231708073913E-2</v>
      </c>
      <c r="J575" s="99">
        <v>7.1214038276825598E-3</v>
      </c>
      <c r="K575" s="99">
        <v>5.7682820038231775E-3</v>
      </c>
      <c r="L575" s="146">
        <v>92.438280187714923</v>
      </c>
      <c r="M575" s="146">
        <v>120</v>
      </c>
      <c r="N575" s="146">
        <v>548</v>
      </c>
      <c r="O575" s="146">
        <v>9132</v>
      </c>
      <c r="P575" s="146">
        <v>100</v>
      </c>
      <c r="Q575" s="146">
        <v>25</v>
      </c>
      <c r="R575" s="99">
        <v>0.77214338064829313</v>
      </c>
      <c r="S575" s="99">
        <v>0.22549834931931853</v>
      </c>
      <c r="T575" s="99">
        <v>0.94970536084057466</v>
      </c>
      <c r="U575" s="99">
        <v>0.44154893533008011</v>
      </c>
      <c r="W575" s="146">
        <v>5.011245397916996</v>
      </c>
      <c r="X575" s="147">
        <v>26730.889417578986</v>
      </c>
      <c r="Y575" s="147">
        <v>5.1517290863983618</v>
      </c>
      <c r="Z575" s="147">
        <v>28125.3662800405</v>
      </c>
      <c r="AA575" s="147">
        <v>0.14048368848136583</v>
      </c>
      <c r="AB575" s="147">
        <v>1394.4768624615135</v>
      </c>
      <c r="AD575" s="161">
        <f t="shared" si="48"/>
        <v>273943.83445744077</v>
      </c>
      <c r="AE575" s="161">
        <f t="shared" si="53"/>
        <v>280978.37890386116</v>
      </c>
      <c r="AF575" s="161">
        <f t="shared" si="49"/>
        <v>7034.5444464204356</v>
      </c>
      <c r="AH575" s="163">
        <f t="shared" si="50"/>
        <v>0</v>
      </c>
      <c r="AI575" s="163">
        <f t="shared" si="51"/>
        <v>1</v>
      </c>
      <c r="AJ575" s="163">
        <f t="shared" si="52"/>
        <v>1</v>
      </c>
    </row>
    <row r="576" spans="1:36" x14ac:dyDescent="0.25">
      <c r="A576" s="46">
        <v>571</v>
      </c>
      <c r="C576" s="99">
        <v>2.4158618255695208E-3</v>
      </c>
      <c r="D576" s="99">
        <v>1.1323639443635224E-2</v>
      </c>
      <c r="E576" s="99">
        <v>1.4142424978735857E-4</v>
      </c>
      <c r="F576" s="99">
        <v>0</v>
      </c>
      <c r="G576" s="99">
        <v>0.04</v>
      </c>
      <c r="H576" s="99">
        <v>3.7417663718882443E-2</v>
      </c>
      <c r="I576" s="99">
        <v>2.5496231708073913E-2</v>
      </c>
      <c r="J576" s="99">
        <v>7.1214038276825598E-3</v>
      </c>
      <c r="K576" s="99">
        <v>5.7682820038231775E-3</v>
      </c>
      <c r="L576" s="146">
        <v>92.438280187714923</v>
      </c>
      <c r="M576" s="146">
        <v>120</v>
      </c>
      <c r="N576" s="146">
        <v>548</v>
      </c>
      <c r="O576" s="146">
        <v>9132</v>
      </c>
      <c r="P576" s="146">
        <v>100</v>
      </c>
      <c r="Q576" s="146">
        <v>25</v>
      </c>
      <c r="R576" s="99">
        <v>0.52966880911618486</v>
      </c>
      <c r="S576" s="99">
        <v>0.39245240566494161</v>
      </c>
      <c r="T576" s="99">
        <v>0.80548301081341789</v>
      </c>
      <c r="U576" s="99">
        <v>8.645415144042858E-5</v>
      </c>
      <c r="W576" s="146">
        <v>3.7422089356093751</v>
      </c>
      <c r="X576" s="147">
        <v>27699.32943888173</v>
      </c>
      <c r="Y576" s="147">
        <v>3.8166048787047093</v>
      </c>
      <c r="Z576" s="147">
        <v>28939.977290399809</v>
      </c>
      <c r="AA576" s="147">
        <v>7.439594309533426E-2</v>
      </c>
      <c r="AB576" s="147">
        <v>1240.6478515180788</v>
      </c>
      <c r="AD576" s="161">
        <f t="shared" si="48"/>
        <v>196833.20669768075</v>
      </c>
      <c r="AE576" s="161">
        <f t="shared" si="53"/>
        <v>200056.31543188274</v>
      </c>
      <c r="AF576" s="161">
        <f t="shared" si="49"/>
        <v>3223.1087342019764</v>
      </c>
      <c r="AH576" s="163">
        <f t="shared" si="50"/>
        <v>0</v>
      </c>
      <c r="AI576" s="163">
        <f t="shared" si="51"/>
        <v>1</v>
      </c>
      <c r="AJ576" s="163">
        <f t="shared" si="52"/>
        <v>1</v>
      </c>
    </row>
    <row r="577" spans="1:36" x14ac:dyDescent="0.25">
      <c r="A577" s="46">
        <v>572</v>
      </c>
      <c r="C577" s="99">
        <v>2.3560971045358814E-3</v>
      </c>
      <c r="D577" s="99">
        <v>1.2449219608427708E-2</v>
      </c>
      <c r="E577" s="99">
        <v>6.6295308618957716E-4</v>
      </c>
      <c r="F577" s="99">
        <v>0</v>
      </c>
      <c r="G577" s="99">
        <v>0.04</v>
      </c>
      <c r="H577" s="99">
        <v>3.7417663718882443E-2</v>
      </c>
      <c r="I577" s="99">
        <v>2.5496231708073913E-2</v>
      </c>
      <c r="J577" s="99">
        <v>7.1214038276825598E-3</v>
      </c>
      <c r="K577" s="99">
        <v>5.7682820038231775E-3</v>
      </c>
      <c r="L577" s="146">
        <v>92.438280187714923</v>
      </c>
      <c r="M577" s="146">
        <v>120</v>
      </c>
      <c r="N577" s="146">
        <v>548</v>
      </c>
      <c r="O577" s="146">
        <v>9132</v>
      </c>
      <c r="P577" s="146">
        <v>100</v>
      </c>
      <c r="Q577" s="146">
        <v>25</v>
      </c>
      <c r="R577" s="99">
        <v>0.41756610081895845</v>
      </c>
      <c r="S577" s="99">
        <v>0.4080750069200309</v>
      </c>
      <c r="T577" s="99">
        <v>0.99915048616028468</v>
      </c>
      <c r="U577" s="99">
        <v>0.86540487106358877</v>
      </c>
      <c r="W577" s="146">
        <v>2.8965417454280211</v>
      </c>
      <c r="X577" s="147">
        <v>26498.707539669052</v>
      </c>
      <c r="Y577" s="147">
        <v>2.9389103881559886</v>
      </c>
      <c r="Z577" s="147">
        <v>27578.903562480878</v>
      </c>
      <c r="AA577" s="147">
        <v>4.2368642727967476E-2</v>
      </c>
      <c r="AB577" s="147">
        <v>1080.196022811826</v>
      </c>
      <c r="AD577" s="161">
        <f t="shared" si="48"/>
        <v>147293.79718601221</v>
      </c>
      <c r="AE577" s="161">
        <f t="shared" si="53"/>
        <v>148755.71972687845</v>
      </c>
      <c r="AF577" s="161">
        <f t="shared" si="49"/>
        <v>1461.9225408662228</v>
      </c>
      <c r="AH577" s="163">
        <f t="shared" si="50"/>
        <v>0</v>
      </c>
      <c r="AI577" s="163">
        <f t="shared" si="51"/>
        <v>1</v>
      </c>
      <c r="AJ577" s="163">
        <f t="shared" si="52"/>
        <v>1</v>
      </c>
    </row>
    <row r="578" spans="1:36" x14ac:dyDescent="0.25">
      <c r="A578" s="46">
        <v>573</v>
      </c>
      <c r="C578" s="99">
        <v>3.9196525617728462E-3</v>
      </c>
      <c r="D578" s="99">
        <v>9.942717383663419E-3</v>
      </c>
      <c r="E578" s="99">
        <v>1.8572199329125461E-4</v>
      </c>
      <c r="F578" s="99">
        <v>0</v>
      </c>
      <c r="G578" s="99">
        <v>0.04</v>
      </c>
      <c r="H578" s="99">
        <v>3.7417663718882443E-2</v>
      </c>
      <c r="I578" s="99">
        <v>2.5496231708073913E-2</v>
      </c>
      <c r="J578" s="99">
        <v>7.1214038276825598E-3</v>
      </c>
      <c r="K578" s="99">
        <v>5.7682820038231775E-3</v>
      </c>
      <c r="L578" s="146">
        <v>92.438280187714923</v>
      </c>
      <c r="M578" s="146">
        <v>120</v>
      </c>
      <c r="N578" s="146">
        <v>548</v>
      </c>
      <c r="O578" s="146">
        <v>9132</v>
      </c>
      <c r="P578" s="146">
        <v>100</v>
      </c>
      <c r="Q578" s="146">
        <v>25</v>
      </c>
      <c r="R578" s="99">
        <v>0.92635277805474314</v>
      </c>
      <c r="S578" s="99">
        <v>0.99453046007141377</v>
      </c>
      <c r="T578" s="99">
        <v>0.71021067445684904</v>
      </c>
      <c r="U578" s="99">
        <v>0.39198088865619041</v>
      </c>
      <c r="W578" s="146">
        <v>6.2971737275668325</v>
      </c>
      <c r="X578" s="147">
        <v>25980.929636992274</v>
      </c>
      <c r="Y578" s="147">
        <v>6.492302389635876</v>
      </c>
      <c r="Z578" s="147">
        <v>27415.887751003927</v>
      </c>
      <c r="AA578" s="147">
        <v>0.19512866206904356</v>
      </c>
      <c r="AB578" s="147">
        <v>1434.9581140116534</v>
      </c>
      <c r="AD578" s="161">
        <f t="shared" si="48"/>
        <v>351849.49401701766</v>
      </c>
      <c r="AE578" s="161">
        <f t="shared" si="53"/>
        <v>362122.25562714867</v>
      </c>
      <c r="AF578" s="161">
        <f t="shared" si="49"/>
        <v>10272.76161013096</v>
      </c>
      <c r="AH578" s="163">
        <f t="shared" si="50"/>
        <v>0</v>
      </c>
      <c r="AI578" s="163">
        <f t="shared" si="51"/>
        <v>1</v>
      </c>
      <c r="AJ578" s="163">
        <f t="shared" si="52"/>
        <v>1</v>
      </c>
    </row>
    <row r="579" spans="1:36" x14ac:dyDescent="0.25">
      <c r="A579" s="46">
        <v>574</v>
      </c>
      <c r="C579" s="99">
        <v>2.2166557231267925E-3</v>
      </c>
      <c r="D579" s="99">
        <v>1.3128317727497896E-2</v>
      </c>
      <c r="E579" s="99">
        <v>1.4500086468849371E-4</v>
      </c>
      <c r="F579" s="99">
        <v>0</v>
      </c>
      <c r="G579" s="99">
        <v>0.04</v>
      </c>
      <c r="H579" s="99">
        <v>3.7417663718882443E-2</v>
      </c>
      <c r="I579" s="99">
        <v>2.5496231708073913E-2</v>
      </c>
      <c r="J579" s="99">
        <v>7.1214038276825598E-3</v>
      </c>
      <c r="K579" s="99">
        <v>5.7682820038231775E-3</v>
      </c>
      <c r="L579" s="146">
        <v>92.438280187714923</v>
      </c>
      <c r="M579" s="146">
        <v>120</v>
      </c>
      <c r="N579" s="146">
        <v>548</v>
      </c>
      <c r="O579" s="146">
        <v>9132</v>
      </c>
      <c r="P579" s="146">
        <v>100</v>
      </c>
      <c r="Q579" s="146">
        <v>25</v>
      </c>
      <c r="R579" s="99">
        <v>0.63558088116604283</v>
      </c>
      <c r="S579" s="99">
        <v>0.9440732348710027</v>
      </c>
      <c r="T579" s="99">
        <v>0.80737055456512219</v>
      </c>
      <c r="U579" s="99">
        <v>2.1518355301229034E-9</v>
      </c>
      <c r="W579" s="146">
        <v>4.8638219422075482</v>
      </c>
      <c r="X579" s="147">
        <v>27904.446864924284</v>
      </c>
      <c r="Y579" s="147">
        <v>4.9516371147224048</v>
      </c>
      <c r="Z579" s="147">
        <v>29111.938136500688</v>
      </c>
      <c r="AA579" s="147">
        <v>8.7815172514856599E-2</v>
      </c>
      <c r="AB579" s="147">
        <v>1207.491271576404</v>
      </c>
      <c r="AD579" s="161">
        <f t="shared" si="48"/>
        <v>263924.8696675286</v>
      </c>
      <c r="AE579" s="161">
        <f t="shared" si="53"/>
        <v>267986.28874684358</v>
      </c>
      <c r="AF579" s="161">
        <f t="shared" si="49"/>
        <v>4061.4190793149919</v>
      </c>
      <c r="AH579" s="163">
        <f t="shared" si="50"/>
        <v>0</v>
      </c>
      <c r="AI579" s="163">
        <f t="shared" si="51"/>
        <v>1</v>
      </c>
      <c r="AJ579" s="163">
        <f t="shared" si="52"/>
        <v>1</v>
      </c>
    </row>
    <row r="580" spans="1:36" x14ac:dyDescent="0.25">
      <c r="A580" s="46">
        <v>575</v>
      </c>
      <c r="C580" s="99">
        <v>1.3665523746420574E-3</v>
      </c>
      <c r="D580" s="99">
        <v>1.0967757526692722E-2</v>
      </c>
      <c r="E580" s="99">
        <v>1.399565047978113E-4</v>
      </c>
      <c r="F580" s="99">
        <v>0</v>
      </c>
      <c r="G580" s="99">
        <v>0.04</v>
      </c>
      <c r="H580" s="99">
        <v>3.7417663718882443E-2</v>
      </c>
      <c r="I580" s="99">
        <v>2.5496231708073913E-2</v>
      </c>
      <c r="J580" s="99">
        <v>7.1214038276825598E-3</v>
      </c>
      <c r="K580" s="99">
        <v>5.7682820038231775E-3</v>
      </c>
      <c r="L580" s="146">
        <v>92.438280187714923</v>
      </c>
      <c r="M580" s="146">
        <v>120</v>
      </c>
      <c r="N580" s="146">
        <v>548</v>
      </c>
      <c r="O580" s="146">
        <v>9132</v>
      </c>
      <c r="P580" s="146">
        <v>100</v>
      </c>
      <c r="Q580" s="146">
        <v>25</v>
      </c>
      <c r="R580" s="99">
        <v>0.85696393254550751</v>
      </c>
      <c r="S580" s="99">
        <v>0.46475470968328125</v>
      </c>
      <c r="T580" s="99">
        <v>0.94655133368501332</v>
      </c>
      <c r="U580" s="99">
        <v>2.4838745844107262E-2</v>
      </c>
      <c r="W580" s="146">
        <v>6.227016708032612</v>
      </c>
      <c r="X580" s="147">
        <v>28956.985052505406</v>
      </c>
      <c r="Y580" s="147">
        <v>6.2967311890095905</v>
      </c>
      <c r="Z580" s="147">
        <v>30020.348107737434</v>
      </c>
      <c r="AA580" s="147">
        <v>6.9714480976978521E-2</v>
      </c>
      <c r="AB580" s="147">
        <v>1063.3630552320283</v>
      </c>
      <c r="AD580" s="161">
        <f t="shared" si="48"/>
        <v>344664.01742945134</v>
      </c>
      <c r="AE580" s="161">
        <f t="shared" si="53"/>
        <v>347783.52323283802</v>
      </c>
      <c r="AF580" s="161">
        <f t="shared" si="49"/>
        <v>3119.5058033866826</v>
      </c>
      <c r="AH580" s="163">
        <f t="shared" si="50"/>
        <v>0</v>
      </c>
      <c r="AI580" s="163">
        <f t="shared" si="51"/>
        <v>1</v>
      </c>
      <c r="AJ580" s="163">
        <f t="shared" si="52"/>
        <v>1</v>
      </c>
    </row>
    <row r="581" spans="1:36" x14ac:dyDescent="0.25">
      <c r="A581" s="46">
        <v>576</v>
      </c>
      <c r="C581" s="99">
        <v>1.531927900383614E-3</v>
      </c>
      <c r="D581" s="99">
        <v>1.4729591894513061E-2</v>
      </c>
      <c r="E581" s="99">
        <v>2.317394418116514E-4</v>
      </c>
      <c r="F581" s="99">
        <v>0</v>
      </c>
      <c r="G581" s="99">
        <v>0.04</v>
      </c>
      <c r="H581" s="99">
        <v>3.7417663718882443E-2</v>
      </c>
      <c r="I581" s="99">
        <v>2.5496231708073913E-2</v>
      </c>
      <c r="J581" s="99">
        <v>7.1214038276825598E-3</v>
      </c>
      <c r="K581" s="99">
        <v>5.7682820038231775E-3</v>
      </c>
      <c r="L581" s="146">
        <v>92.438280187714923</v>
      </c>
      <c r="M581" s="146">
        <v>120</v>
      </c>
      <c r="N581" s="146">
        <v>548</v>
      </c>
      <c r="O581" s="146">
        <v>9132</v>
      </c>
      <c r="P581" s="146">
        <v>100</v>
      </c>
      <c r="Q581" s="146">
        <v>25</v>
      </c>
      <c r="R581" s="99">
        <v>0.77364043362860169</v>
      </c>
      <c r="S581" s="99">
        <v>0.38547570494995137</v>
      </c>
      <c r="T581" s="99">
        <v>0.91474644137650962</v>
      </c>
      <c r="U581" s="99">
        <v>0.65753537872644374</v>
      </c>
      <c r="W581" s="146">
        <v>5.5063439993619996</v>
      </c>
      <c r="X581" s="147">
        <v>28480.123981040739</v>
      </c>
      <c r="Y581" s="147">
        <v>5.5711840671661674</v>
      </c>
      <c r="Z581" s="147">
        <v>29545.111246600831</v>
      </c>
      <c r="AA581" s="147">
        <v>6.4840067804167845E-2</v>
      </c>
      <c r="AB581" s="147">
        <v>1064.9872655600921</v>
      </c>
      <c r="AD581" s="161">
        <f t="shared" si="48"/>
        <v>301900.51598067925</v>
      </c>
      <c r="AE581" s="161">
        <f t="shared" si="53"/>
        <v>304725.93278336927</v>
      </c>
      <c r="AF581" s="161">
        <f t="shared" si="49"/>
        <v>2825.4168026899788</v>
      </c>
      <c r="AH581" s="163">
        <f t="shared" si="50"/>
        <v>0</v>
      </c>
      <c r="AI581" s="163">
        <f t="shared" si="51"/>
        <v>1</v>
      </c>
      <c r="AJ581" s="163">
        <f t="shared" si="52"/>
        <v>1</v>
      </c>
    </row>
    <row r="582" spans="1:36" x14ac:dyDescent="0.25">
      <c r="A582" s="46">
        <v>577</v>
      </c>
      <c r="C582" s="99">
        <v>1.3347412214378795E-3</v>
      </c>
      <c r="D582" s="99">
        <v>1.2273974630696238E-2</v>
      </c>
      <c r="E582" s="99">
        <v>5.2907272214786655E-6</v>
      </c>
      <c r="F582" s="99">
        <v>0</v>
      </c>
      <c r="G582" s="99">
        <v>0.04</v>
      </c>
      <c r="H582" s="99">
        <v>3.7417663718882443E-2</v>
      </c>
      <c r="I582" s="99">
        <v>2.5496231708073913E-2</v>
      </c>
      <c r="J582" s="99">
        <v>7.1214038276825598E-3</v>
      </c>
      <c r="K582" s="99">
        <v>5.7682820038231775E-3</v>
      </c>
      <c r="L582" s="146">
        <v>92.438280187714923</v>
      </c>
      <c r="M582" s="146">
        <v>120</v>
      </c>
      <c r="N582" s="146">
        <v>548</v>
      </c>
      <c r="O582" s="146">
        <v>9132</v>
      </c>
      <c r="P582" s="146">
        <v>100</v>
      </c>
      <c r="Q582" s="146">
        <v>25</v>
      </c>
      <c r="R582" s="99">
        <v>0.5836937900069249</v>
      </c>
      <c r="S582" s="99">
        <v>7.5445725476166602E-4</v>
      </c>
      <c r="T582" s="99">
        <v>0.11325765135632224</v>
      </c>
      <c r="U582" s="99">
        <v>5.8571845157083422E-5</v>
      </c>
      <c r="W582" s="146">
        <v>4.0554168383750602</v>
      </c>
      <c r="X582" s="147">
        <v>29347.317761554728</v>
      </c>
      <c r="Y582" s="147">
        <v>4.1053393437745562</v>
      </c>
      <c r="Z582" s="147">
        <v>30445.536719103817</v>
      </c>
      <c r="AA582" s="147">
        <v>4.9922505399496053E-2</v>
      </c>
      <c r="AB582" s="147">
        <v>1098.2189575490884</v>
      </c>
      <c r="AD582" s="161">
        <f t="shared" ref="AD582:AD645" si="54">W582*cRatio-X582</f>
        <v>213977.69254094889</v>
      </c>
      <c r="AE582" s="161">
        <f t="shared" si="53"/>
        <v>215874.82390736957</v>
      </c>
      <c r="AF582" s="161">
        <f t="shared" si="49"/>
        <v>1897.131366420675</v>
      </c>
      <c r="AH582" s="163">
        <f t="shared" si="50"/>
        <v>0</v>
      </c>
      <c r="AI582" s="163">
        <f t="shared" si="51"/>
        <v>1</v>
      </c>
      <c r="AJ582" s="163">
        <f t="shared" si="52"/>
        <v>1</v>
      </c>
    </row>
    <row r="583" spans="1:36" x14ac:dyDescent="0.25">
      <c r="A583" s="46">
        <v>578</v>
      </c>
      <c r="C583" s="99">
        <v>1.1692405719622232E-3</v>
      </c>
      <c r="D583" s="99">
        <v>9.8989850769352558E-3</v>
      </c>
      <c r="E583" s="99">
        <v>3.027564794373383E-4</v>
      </c>
      <c r="F583" s="99">
        <v>0</v>
      </c>
      <c r="G583" s="99">
        <v>0.04</v>
      </c>
      <c r="H583" s="99">
        <v>3.7417663718882443E-2</v>
      </c>
      <c r="I583" s="99">
        <v>2.5496231708073913E-2</v>
      </c>
      <c r="J583" s="99">
        <v>7.1214038276825598E-3</v>
      </c>
      <c r="K583" s="99">
        <v>5.7682820038231775E-3</v>
      </c>
      <c r="L583" s="146">
        <v>92.438280187714923</v>
      </c>
      <c r="M583" s="146">
        <v>120</v>
      </c>
      <c r="N583" s="146">
        <v>548</v>
      </c>
      <c r="O583" s="146">
        <v>9132</v>
      </c>
      <c r="P583" s="146">
        <v>100</v>
      </c>
      <c r="Q583" s="146">
        <v>25</v>
      </c>
      <c r="R583" s="99">
        <v>0.49765287751745579</v>
      </c>
      <c r="S583" s="99">
        <v>0.83257043681676934</v>
      </c>
      <c r="T583" s="99">
        <v>2.9996213333650629E-2</v>
      </c>
      <c r="U583" s="99">
        <v>1.5180685384794292E-11</v>
      </c>
      <c r="W583" s="146">
        <v>4.0005372196031512</v>
      </c>
      <c r="X583" s="147">
        <v>28782.899054380148</v>
      </c>
      <c r="Y583" s="147">
        <v>4.0314605829536676</v>
      </c>
      <c r="Z583" s="147">
        <v>29761.534284723763</v>
      </c>
      <c r="AA583" s="147">
        <v>3.0923363350516375E-2</v>
      </c>
      <c r="AB583" s="147">
        <v>978.63523034361424</v>
      </c>
      <c r="AD583" s="161">
        <f t="shared" si="54"/>
        <v>211249.33412180893</v>
      </c>
      <c r="AE583" s="161">
        <f t="shared" si="53"/>
        <v>212126.10069249629</v>
      </c>
      <c r="AF583" s="161">
        <f t="shared" ref="AF583:AF646" si="55">AA583*cRatio-AB583</f>
        <v>876.76657068736836</v>
      </c>
      <c r="AH583" s="163">
        <f t="shared" ref="AH583:AH646" si="56">IF(MAX(AD583:AE583)=AD583,1,0)</f>
        <v>0</v>
      </c>
      <c r="AI583" s="163">
        <f t="shared" ref="AI583:AI646" si="57">IF(MAX(AD583:AE583)=AE583,1,0)</f>
        <v>1</v>
      </c>
      <c r="AJ583" s="163">
        <f t="shared" ref="AJ583:AJ646" si="58">IF(AF583&gt;0,1,0)</f>
        <v>1</v>
      </c>
    </row>
    <row r="584" spans="1:36" x14ac:dyDescent="0.25">
      <c r="A584" s="46">
        <v>579</v>
      </c>
      <c r="C584" s="99">
        <v>1.8174561639277191E-3</v>
      </c>
      <c r="D584" s="99">
        <v>1.5485825443507628E-2</v>
      </c>
      <c r="E584" s="99">
        <v>2.4880703204221977E-4</v>
      </c>
      <c r="F584" s="99">
        <v>0</v>
      </c>
      <c r="G584" s="99">
        <v>0.04</v>
      </c>
      <c r="H584" s="99">
        <v>3.7417663718882443E-2</v>
      </c>
      <c r="I584" s="99">
        <v>2.5496231708073913E-2</v>
      </c>
      <c r="J584" s="99">
        <v>7.1214038276825598E-3</v>
      </c>
      <c r="K584" s="99">
        <v>5.7682820038231775E-3</v>
      </c>
      <c r="L584" s="146">
        <v>92.438280187714923</v>
      </c>
      <c r="M584" s="146">
        <v>120</v>
      </c>
      <c r="N584" s="146">
        <v>548</v>
      </c>
      <c r="O584" s="146">
        <v>9132</v>
      </c>
      <c r="P584" s="146">
        <v>100</v>
      </c>
      <c r="Q584" s="146">
        <v>25</v>
      </c>
      <c r="R584" s="99">
        <v>0.73447828727054087</v>
      </c>
      <c r="S584" s="99">
        <v>0.95722445761491037</v>
      </c>
      <c r="T584" s="99">
        <v>4.1032544496095759E-2</v>
      </c>
      <c r="U584" s="99">
        <v>0.99693470829118436</v>
      </c>
      <c r="W584" s="146">
        <v>5.5671806665044397</v>
      </c>
      <c r="X584" s="147">
        <v>28087.966048836359</v>
      </c>
      <c r="Y584" s="147">
        <v>5.6442298939974966</v>
      </c>
      <c r="Z584" s="147">
        <v>29197.55414191305</v>
      </c>
      <c r="AA584" s="147">
        <v>7.7049227493056982E-2</v>
      </c>
      <c r="AB584" s="147">
        <v>1109.5880930766907</v>
      </c>
      <c r="AD584" s="161">
        <f t="shared" si="54"/>
        <v>305942.87394143001</v>
      </c>
      <c r="AE584" s="161">
        <f t="shared" si="53"/>
        <v>309456.23949793674</v>
      </c>
      <c r="AF584" s="161">
        <f t="shared" si="55"/>
        <v>3513.3655565067284</v>
      </c>
      <c r="AH584" s="163">
        <f t="shared" si="56"/>
        <v>0</v>
      </c>
      <c r="AI584" s="163">
        <f t="shared" si="57"/>
        <v>1</v>
      </c>
      <c r="AJ584" s="163">
        <f t="shared" si="58"/>
        <v>1</v>
      </c>
    </row>
    <row r="585" spans="1:36" x14ac:dyDescent="0.25">
      <c r="A585" s="46">
        <v>580</v>
      </c>
      <c r="C585" s="99">
        <v>2.894051316034707E-3</v>
      </c>
      <c r="D585" s="99">
        <v>1.0004017651160069E-2</v>
      </c>
      <c r="E585" s="99">
        <v>1.8704846768932837E-5</v>
      </c>
      <c r="F585" s="99">
        <v>0</v>
      </c>
      <c r="G585" s="99">
        <v>0.04</v>
      </c>
      <c r="H585" s="99">
        <v>3.7417663718882443E-2</v>
      </c>
      <c r="I585" s="99">
        <v>2.5496231708073913E-2</v>
      </c>
      <c r="J585" s="99">
        <v>7.1214038276825598E-3</v>
      </c>
      <c r="K585" s="99">
        <v>5.7682820038231775E-3</v>
      </c>
      <c r="L585" s="146">
        <v>92.438280187714923</v>
      </c>
      <c r="M585" s="146">
        <v>120</v>
      </c>
      <c r="N585" s="146">
        <v>548</v>
      </c>
      <c r="O585" s="146">
        <v>9132</v>
      </c>
      <c r="P585" s="146">
        <v>100</v>
      </c>
      <c r="Q585" s="146">
        <v>25</v>
      </c>
      <c r="R585" s="99">
        <v>0.85930470706217021</v>
      </c>
      <c r="S585" s="99">
        <v>0.17497302895459968</v>
      </c>
      <c r="T585" s="99">
        <v>0.49086028753071231</v>
      </c>
      <c r="U585" s="99">
        <v>0.29738243445175183</v>
      </c>
      <c r="W585" s="146">
        <v>5.6834855343361088</v>
      </c>
      <c r="X585" s="147">
        <v>27479.270162218127</v>
      </c>
      <c r="Y585" s="147">
        <v>5.8252576665880413</v>
      </c>
      <c r="Z585" s="147">
        <v>28830.008338369338</v>
      </c>
      <c r="AA585" s="147">
        <v>0.14177213225193253</v>
      </c>
      <c r="AB585" s="147">
        <v>1350.7381761512115</v>
      </c>
      <c r="AD585" s="161">
        <f t="shared" si="54"/>
        <v>313529.86189794837</v>
      </c>
      <c r="AE585" s="161">
        <f t="shared" si="53"/>
        <v>320685.45165691315</v>
      </c>
      <c r="AF585" s="161">
        <f t="shared" si="55"/>
        <v>7155.5897589647393</v>
      </c>
      <c r="AH585" s="163">
        <f t="shared" si="56"/>
        <v>0</v>
      </c>
      <c r="AI585" s="163">
        <f t="shared" si="57"/>
        <v>1</v>
      </c>
      <c r="AJ585" s="163">
        <f t="shared" si="58"/>
        <v>1</v>
      </c>
    </row>
    <row r="586" spans="1:36" x14ac:dyDescent="0.25">
      <c r="A586" s="46">
        <v>581</v>
      </c>
      <c r="C586" s="99">
        <v>8.4987613542980155E-4</v>
      </c>
      <c r="D586" s="99">
        <v>1.2465183755787534E-2</v>
      </c>
      <c r="E586" s="99">
        <v>7.016475802268206E-5</v>
      </c>
      <c r="F586" s="99">
        <v>0</v>
      </c>
      <c r="G586" s="99">
        <v>0.04</v>
      </c>
      <c r="H586" s="99">
        <v>3.7417663718882443E-2</v>
      </c>
      <c r="I586" s="99">
        <v>2.5496231708073913E-2</v>
      </c>
      <c r="J586" s="99">
        <v>7.1214038276825598E-3</v>
      </c>
      <c r="K586" s="99">
        <v>5.7682820038231775E-3</v>
      </c>
      <c r="L586" s="146">
        <v>92.438280187714923</v>
      </c>
      <c r="M586" s="146">
        <v>120</v>
      </c>
      <c r="N586" s="146">
        <v>548</v>
      </c>
      <c r="O586" s="146">
        <v>9132</v>
      </c>
      <c r="P586" s="146">
        <v>100</v>
      </c>
      <c r="Q586" s="146">
        <v>25</v>
      </c>
      <c r="R586" s="99">
        <v>0.61446070416754694</v>
      </c>
      <c r="S586" s="99">
        <v>0.98563862377336253</v>
      </c>
      <c r="T586" s="99">
        <v>0.24672741080326907</v>
      </c>
      <c r="U586" s="99">
        <v>4.9478586535684236E-3</v>
      </c>
      <c r="W586" s="146">
        <v>5.102047581326894</v>
      </c>
      <c r="X586" s="147">
        <v>29789.854920339469</v>
      </c>
      <c r="Y586" s="147">
        <v>5.1381476964498276</v>
      </c>
      <c r="Z586" s="147">
        <v>30774.507813367683</v>
      </c>
      <c r="AA586" s="147">
        <v>3.6100115122933651E-2</v>
      </c>
      <c r="AB586" s="147">
        <v>984.65289302821475</v>
      </c>
      <c r="AD586" s="161">
        <f t="shared" si="54"/>
        <v>276332.99995927414</v>
      </c>
      <c r="AE586" s="161">
        <f t="shared" ref="AE586:AE649" si="59">Y586*cRatio-Z586</f>
        <v>277514.35397362197</v>
      </c>
      <c r="AF586" s="161">
        <f t="shared" si="55"/>
        <v>1181.3540143478044</v>
      </c>
      <c r="AH586" s="163">
        <f t="shared" si="56"/>
        <v>0</v>
      </c>
      <c r="AI586" s="163">
        <f t="shared" si="57"/>
        <v>1</v>
      </c>
      <c r="AJ586" s="163">
        <f t="shared" si="58"/>
        <v>1</v>
      </c>
    </row>
    <row r="587" spans="1:36" x14ac:dyDescent="0.25">
      <c r="A587" s="46">
        <v>582</v>
      </c>
      <c r="C587" s="99">
        <v>3.2602298042231359E-3</v>
      </c>
      <c r="D587" s="99">
        <v>1.1842546240974583E-2</v>
      </c>
      <c r="E587" s="99">
        <v>3.0700190804242395E-5</v>
      </c>
      <c r="F587" s="99">
        <v>0</v>
      </c>
      <c r="G587" s="99">
        <v>0.04</v>
      </c>
      <c r="H587" s="99">
        <v>3.7417663718882443E-2</v>
      </c>
      <c r="I587" s="99">
        <v>2.5496231708073913E-2</v>
      </c>
      <c r="J587" s="99">
        <v>7.1214038276825598E-3</v>
      </c>
      <c r="K587" s="99">
        <v>5.7682820038231775E-3</v>
      </c>
      <c r="L587" s="146">
        <v>92.438280187714923</v>
      </c>
      <c r="M587" s="146">
        <v>120</v>
      </c>
      <c r="N587" s="146">
        <v>548</v>
      </c>
      <c r="O587" s="146">
        <v>9132</v>
      </c>
      <c r="P587" s="146">
        <v>100</v>
      </c>
      <c r="Q587" s="146">
        <v>25</v>
      </c>
      <c r="R587" s="99">
        <v>0.61175498005307327</v>
      </c>
      <c r="S587" s="99">
        <v>0.22474146303275244</v>
      </c>
      <c r="T587" s="99">
        <v>0.72000410948128901</v>
      </c>
      <c r="U587" s="99">
        <v>7.4423238266672884E-10</v>
      </c>
      <c r="W587" s="146">
        <v>4.0451660801619003</v>
      </c>
      <c r="X587" s="147">
        <v>27030.881475483511</v>
      </c>
      <c r="Y587" s="147">
        <v>4.1568770384700606</v>
      </c>
      <c r="Z587" s="147">
        <v>28428.318684375052</v>
      </c>
      <c r="AA587" s="147">
        <v>0.11171095830816036</v>
      </c>
      <c r="AB587" s="147">
        <v>1397.4372088915406</v>
      </c>
      <c r="AD587" s="161">
        <f t="shared" si="54"/>
        <v>215679.0833342305</v>
      </c>
      <c r="AE587" s="161">
        <f t="shared" si="59"/>
        <v>220984.30362382857</v>
      </c>
      <c r="AF587" s="161">
        <f t="shared" si="55"/>
        <v>5305.2202895980809</v>
      </c>
      <c r="AH587" s="163">
        <f t="shared" si="56"/>
        <v>0</v>
      </c>
      <c r="AI587" s="163">
        <f t="shared" si="57"/>
        <v>1</v>
      </c>
      <c r="AJ587" s="163">
        <f t="shared" si="58"/>
        <v>1</v>
      </c>
    </row>
    <row r="588" spans="1:36" x14ac:dyDescent="0.25">
      <c r="A588" s="46">
        <v>583</v>
      </c>
      <c r="C588" s="99">
        <v>7.4360045216771838E-4</v>
      </c>
      <c r="D588" s="99">
        <v>1.2912316511794142E-2</v>
      </c>
      <c r="E588" s="99">
        <v>1.267411896997972E-4</v>
      </c>
      <c r="F588" s="99">
        <v>0</v>
      </c>
      <c r="G588" s="99">
        <v>0.04</v>
      </c>
      <c r="H588" s="99">
        <v>3.7417663718882443E-2</v>
      </c>
      <c r="I588" s="99">
        <v>2.5496231708073913E-2</v>
      </c>
      <c r="J588" s="99">
        <v>7.1214038276825598E-3</v>
      </c>
      <c r="K588" s="99">
        <v>5.7682820038231775E-3</v>
      </c>
      <c r="L588" s="146">
        <v>92.438280187714923</v>
      </c>
      <c r="M588" s="146">
        <v>120</v>
      </c>
      <c r="N588" s="146">
        <v>548</v>
      </c>
      <c r="O588" s="146">
        <v>9132</v>
      </c>
      <c r="P588" s="146">
        <v>100</v>
      </c>
      <c r="Q588" s="146">
        <v>25</v>
      </c>
      <c r="R588" s="99">
        <v>0.49713992567397447</v>
      </c>
      <c r="S588" s="99">
        <v>4.7641443940725059E-2</v>
      </c>
      <c r="T588" s="99">
        <v>0.99999937924816118</v>
      </c>
      <c r="U588" s="99">
        <v>1.659292067755672E-4</v>
      </c>
      <c r="W588" s="146">
        <v>3.5620007379183183</v>
      </c>
      <c r="X588" s="147">
        <v>29768.681879125783</v>
      </c>
      <c r="Y588" s="147">
        <v>3.5832215289599638</v>
      </c>
      <c r="Z588" s="147">
        <v>30714.750635732609</v>
      </c>
      <c r="AA588" s="147">
        <v>2.1220791041645537E-2</v>
      </c>
      <c r="AB588" s="147">
        <v>946.06875660682635</v>
      </c>
      <c r="AD588" s="161">
        <f t="shared" si="54"/>
        <v>183951.36239597329</v>
      </c>
      <c r="AE588" s="161">
        <f t="shared" si="59"/>
        <v>184278.54110186524</v>
      </c>
      <c r="AF588" s="161">
        <f t="shared" si="55"/>
        <v>327.17870589190579</v>
      </c>
      <c r="AH588" s="163">
        <f t="shared" si="56"/>
        <v>0</v>
      </c>
      <c r="AI588" s="163">
        <f t="shared" si="57"/>
        <v>1</v>
      </c>
      <c r="AJ588" s="163">
        <f t="shared" si="58"/>
        <v>1</v>
      </c>
    </row>
    <row r="589" spans="1:36" x14ac:dyDescent="0.25">
      <c r="A589" s="46">
        <v>584</v>
      </c>
      <c r="C589" s="99">
        <v>1.9996415461181975E-3</v>
      </c>
      <c r="D589" s="99">
        <v>1.0952273964558551E-2</v>
      </c>
      <c r="E589" s="99">
        <v>4.6427791997327716E-4</v>
      </c>
      <c r="F589" s="99">
        <v>0</v>
      </c>
      <c r="G589" s="99">
        <v>0.04</v>
      </c>
      <c r="H589" s="99">
        <v>3.7417663718882443E-2</v>
      </c>
      <c r="I589" s="99">
        <v>2.5496231708073913E-2</v>
      </c>
      <c r="J589" s="99">
        <v>7.1214038276825598E-3</v>
      </c>
      <c r="K589" s="99">
        <v>5.7682820038231775E-3</v>
      </c>
      <c r="L589" s="146">
        <v>92.438280187714923</v>
      </c>
      <c r="M589" s="146">
        <v>120</v>
      </c>
      <c r="N589" s="146">
        <v>548</v>
      </c>
      <c r="O589" s="146">
        <v>9132</v>
      </c>
      <c r="P589" s="146">
        <v>100</v>
      </c>
      <c r="Q589" s="146">
        <v>25</v>
      </c>
      <c r="R589" s="99">
        <v>0.73517304497050784</v>
      </c>
      <c r="S589" s="99">
        <v>0.18911584965985834</v>
      </c>
      <c r="T589" s="99">
        <v>0.65324565118762834</v>
      </c>
      <c r="U589" s="99">
        <v>5.640170298879419E-2</v>
      </c>
      <c r="W589" s="146">
        <v>4.8721349109188603</v>
      </c>
      <c r="X589" s="147">
        <v>27378.535564192913</v>
      </c>
      <c r="Y589" s="147">
        <v>4.9387336548254011</v>
      </c>
      <c r="Z589" s="147">
        <v>28457.508731533173</v>
      </c>
      <c r="AA589" s="147">
        <v>6.6598743906540747E-2</v>
      </c>
      <c r="AB589" s="147">
        <v>1078.9731673402603</v>
      </c>
      <c r="AD589" s="161">
        <f t="shared" si="54"/>
        <v>264949.55909093871</v>
      </c>
      <c r="AE589" s="161">
        <f t="shared" si="59"/>
        <v>267866.51055799087</v>
      </c>
      <c r="AF589" s="161">
        <f t="shared" si="55"/>
        <v>2916.9514670521844</v>
      </c>
      <c r="AH589" s="163">
        <f t="shared" si="56"/>
        <v>0</v>
      </c>
      <c r="AI589" s="163">
        <f t="shared" si="57"/>
        <v>1</v>
      </c>
      <c r="AJ589" s="163">
        <f t="shared" si="58"/>
        <v>1</v>
      </c>
    </row>
    <row r="590" spans="1:36" x14ac:dyDescent="0.25">
      <c r="A590" s="46">
        <v>585</v>
      </c>
      <c r="C590" s="99">
        <v>1.6439904666316683E-3</v>
      </c>
      <c r="D590" s="99">
        <v>1.3910475846533044E-2</v>
      </c>
      <c r="E590" s="99">
        <v>6.1081088590646043E-5</v>
      </c>
      <c r="F590" s="99">
        <v>0</v>
      </c>
      <c r="G590" s="99">
        <v>0.04</v>
      </c>
      <c r="H590" s="99">
        <v>3.7417663718882443E-2</v>
      </c>
      <c r="I590" s="99">
        <v>2.5496231708073913E-2</v>
      </c>
      <c r="J590" s="99">
        <v>7.1214038276825598E-3</v>
      </c>
      <c r="K590" s="99">
        <v>5.7682820038231775E-3</v>
      </c>
      <c r="L590" s="146">
        <v>92.438280187714923</v>
      </c>
      <c r="M590" s="146">
        <v>120</v>
      </c>
      <c r="N590" s="146">
        <v>548</v>
      </c>
      <c r="O590" s="146">
        <v>9132</v>
      </c>
      <c r="P590" s="146">
        <v>100</v>
      </c>
      <c r="Q590" s="146">
        <v>25</v>
      </c>
      <c r="R590" s="99">
        <v>0.67771136227406426</v>
      </c>
      <c r="S590" s="99">
        <v>0.81447755083712414</v>
      </c>
      <c r="T590" s="99">
        <v>0.99994171692820122</v>
      </c>
      <c r="U590" s="99">
        <v>0.87955854189428517</v>
      </c>
      <c r="W590" s="146">
        <v>5.2454552722171419</v>
      </c>
      <c r="X590" s="147">
        <v>28798.037394620518</v>
      </c>
      <c r="Y590" s="147">
        <v>5.3195697457575726</v>
      </c>
      <c r="Z590" s="147">
        <v>29934.569212823182</v>
      </c>
      <c r="AA590" s="147">
        <v>7.4114473540430659E-2</v>
      </c>
      <c r="AB590" s="147">
        <v>1136.531818202664</v>
      </c>
      <c r="AD590" s="161">
        <f t="shared" si="54"/>
        <v>285929.27893840795</v>
      </c>
      <c r="AE590" s="161">
        <f t="shared" si="59"/>
        <v>289239.61553263117</v>
      </c>
      <c r="AF590" s="161">
        <f t="shared" si="55"/>
        <v>3310.3365942231758</v>
      </c>
      <c r="AH590" s="163">
        <f t="shared" si="56"/>
        <v>0</v>
      </c>
      <c r="AI590" s="163">
        <f t="shared" si="57"/>
        <v>1</v>
      </c>
      <c r="AJ590" s="163">
        <f t="shared" si="58"/>
        <v>1</v>
      </c>
    </row>
    <row r="591" spans="1:36" x14ac:dyDescent="0.25">
      <c r="A591" s="46">
        <v>586</v>
      </c>
      <c r="C591" s="99">
        <v>1.3776871974320727E-3</v>
      </c>
      <c r="D591" s="99">
        <v>9.3735463682144814E-3</v>
      </c>
      <c r="E591" s="99">
        <v>4.1955370742242415E-5</v>
      </c>
      <c r="F591" s="99">
        <v>0</v>
      </c>
      <c r="G591" s="99">
        <v>0.04</v>
      </c>
      <c r="H591" s="99">
        <v>3.7417663718882443E-2</v>
      </c>
      <c r="I591" s="99">
        <v>2.5496231708073913E-2</v>
      </c>
      <c r="J591" s="99">
        <v>7.1214038276825598E-3</v>
      </c>
      <c r="K591" s="99">
        <v>5.7682820038231775E-3</v>
      </c>
      <c r="L591" s="146">
        <v>92.438280187714923</v>
      </c>
      <c r="M591" s="146">
        <v>120</v>
      </c>
      <c r="N591" s="146">
        <v>548</v>
      </c>
      <c r="O591" s="146">
        <v>9132</v>
      </c>
      <c r="P591" s="146">
        <v>100</v>
      </c>
      <c r="Q591" s="146">
        <v>25</v>
      </c>
      <c r="R591" s="99">
        <v>0.72548907707785704</v>
      </c>
      <c r="S591" s="99">
        <v>2.5085792829789396E-2</v>
      </c>
      <c r="T591" s="99">
        <v>0.9999030629945298</v>
      </c>
      <c r="U591" s="99">
        <v>5.9056862009847818E-4</v>
      </c>
      <c r="W591" s="146">
        <v>5.0499285886844261</v>
      </c>
      <c r="X591" s="147">
        <v>29220.209640645182</v>
      </c>
      <c r="Y591" s="147">
        <v>5.1122166662767645</v>
      </c>
      <c r="Z591" s="147">
        <v>30315.89255123572</v>
      </c>
      <c r="AA591" s="147">
        <v>6.2288077592338453E-2</v>
      </c>
      <c r="AB591" s="147">
        <v>1095.6829105905381</v>
      </c>
      <c r="AD591" s="161">
        <f t="shared" si="54"/>
        <v>273775.50568042038</v>
      </c>
      <c r="AE591" s="161">
        <f t="shared" si="59"/>
        <v>276417.10742537014</v>
      </c>
      <c r="AF591" s="161">
        <f t="shared" si="55"/>
        <v>2641.601744949769</v>
      </c>
      <c r="AH591" s="163">
        <f t="shared" si="56"/>
        <v>0</v>
      </c>
      <c r="AI591" s="163">
        <f t="shared" si="57"/>
        <v>1</v>
      </c>
      <c r="AJ591" s="163">
        <f t="shared" si="58"/>
        <v>1</v>
      </c>
    </row>
    <row r="592" spans="1:36" x14ac:dyDescent="0.25">
      <c r="A592" s="46">
        <v>587</v>
      </c>
      <c r="C592" s="99">
        <v>1.5274406628054285E-3</v>
      </c>
      <c r="D592" s="99">
        <v>1.044402322360658E-2</v>
      </c>
      <c r="E592" s="99">
        <v>8.2540197432923179E-5</v>
      </c>
      <c r="F592" s="99">
        <v>0</v>
      </c>
      <c r="G592" s="99">
        <v>0.04</v>
      </c>
      <c r="H592" s="99">
        <v>3.7417663718882443E-2</v>
      </c>
      <c r="I592" s="99">
        <v>2.5496231708073913E-2</v>
      </c>
      <c r="J592" s="99">
        <v>7.1214038276825598E-3</v>
      </c>
      <c r="K592" s="99">
        <v>5.7682820038231775E-3</v>
      </c>
      <c r="L592" s="146">
        <v>92.438280187714923</v>
      </c>
      <c r="M592" s="146">
        <v>120</v>
      </c>
      <c r="N592" s="146">
        <v>548</v>
      </c>
      <c r="O592" s="146">
        <v>9132</v>
      </c>
      <c r="P592" s="146">
        <v>100</v>
      </c>
      <c r="Q592" s="146">
        <v>25</v>
      </c>
      <c r="R592" s="99">
        <v>0.4923918798068152</v>
      </c>
      <c r="S592" s="99">
        <v>3.5105225925068324E-2</v>
      </c>
      <c r="T592" s="99">
        <v>0.77423992250212104</v>
      </c>
      <c r="U592" s="99">
        <v>0.96620171289729728</v>
      </c>
      <c r="W592" s="146">
        <v>3.419931906241914</v>
      </c>
      <c r="X592" s="147">
        <v>28915.210986671234</v>
      </c>
      <c r="Y592" s="147">
        <v>3.4651737186340852</v>
      </c>
      <c r="Z592" s="147">
        <v>30025.433076608737</v>
      </c>
      <c r="AA592" s="147">
        <v>4.5241812392171177E-2</v>
      </c>
      <c r="AB592" s="147">
        <v>1110.2220899375025</v>
      </c>
      <c r="AD592" s="161">
        <f t="shared" si="54"/>
        <v>176280.70338784359</v>
      </c>
      <c r="AE592" s="161">
        <f t="shared" si="59"/>
        <v>177884.99004143639</v>
      </c>
      <c r="AF592" s="161">
        <f t="shared" si="55"/>
        <v>1604.2866535927683</v>
      </c>
      <c r="AH592" s="163">
        <f t="shared" si="56"/>
        <v>0</v>
      </c>
      <c r="AI592" s="163">
        <f t="shared" si="57"/>
        <v>1</v>
      </c>
      <c r="AJ592" s="163">
        <f t="shared" si="58"/>
        <v>1</v>
      </c>
    </row>
    <row r="593" spans="1:36" x14ac:dyDescent="0.25">
      <c r="A593" s="46">
        <v>588</v>
      </c>
      <c r="C593" s="99">
        <v>1.3262882680320563E-3</v>
      </c>
      <c r="D593" s="99">
        <v>1.2642986446965265E-2</v>
      </c>
      <c r="E593" s="99">
        <v>1.2258727456045428E-5</v>
      </c>
      <c r="F593" s="99">
        <v>0</v>
      </c>
      <c r="G593" s="99">
        <v>0.04</v>
      </c>
      <c r="H593" s="99">
        <v>3.7417663718882443E-2</v>
      </c>
      <c r="I593" s="99">
        <v>2.5496231708073913E-2</v>
      </c>
      <c r="J593" s="99">
        <v>7.1214038276825598E-3</v>
      </c>
      <c r="K593" s="99">
        <v>5.7682820038231775E-3</v>
      </c>
      <c r="L593" s="146">
        <v>92.438280187714923</v>
      </c>
      <c r="M593" s="146">
        <v>120</v>
      </c>
      <c r="N593" s="146">
        <v>548</v>
      </c>
      <c r="O593" s="146">
        <v>9132</v>
      </c>
      <c r="P593" s="146">
        <v>100</v>
      </c>
      <c r="Q593" s="146">
        <v>25</v>
      </c>
      <c r="R593" s="99">
        <v>0.78284450532967642</v>
      </c>
      <c r="S593" s="99">
        <v>1.9960971690243176E-3</v>
      </c>
      <c r="T593" s="99">
        <v>0.96263891047822869</v>
      </c>
      <c r="U593" s="99">
        <v>0.1010211422918339</v>
      </c>
      <c r="W593" s="146">
        <v>5.4537268421482441</v>
      </c>
      <c r="X593" s="147">
        <v>29335.635721668121</v>
      </c>
      <c r="Y593" s="147">
        <v>5.5201026771255108</v>
      </c>
      <c r="Z593" s="147">
        <v>30430.024240060273</v>
      </c>
      <c r="AA593" s="147">
        <v>6.6375834977266734E-2</v>
      </c>
      <c r="AB593" s="147">
        <v>1094.388518392152</v>
      </c>
      <c r="AD593" s="161">
        <f t="shared" si="54"/>
        <v>297887.97480722651</v>
      </c>
      <c r="AE593" s="161">
        <f t="shared" si="59"/>
        <v>300776.13638747041</v>
      </c>
      <c r="AF593" s="161">
        <f t="shared" si="55"/>
        <v>2888.1615802438519</v>
      </c>
      <c r="AH593" s="163">
        <f t="shared" si="56"/>
        <v>0</v>
      </c>
      <c r="AI593" s="163">
        <f t="shared" si="57"/>
        <v>1</v>
      </c>
      <c r="AJ593" s="163">
        <f t="shared" si="58"/>
        <v>1</v>
      </c>
    </row>
    <row r="594" spans="1:36" x14ac:dyDescent="0.25">
      <c r="A594" s="46">
        <v>589</v>
      </c>
      <c r="C594" s="99">
        <v>1.8752390610741671E-3</v>
      </c>
      <c r="D594" s="99">
        <v>1.125383606112079E-2</v>
      </c>
      <c r="E594" s="99">
        <v>1.1786223685372743E-4</v>
      </c>
      <c r="F594" s="99">
        <v>0</v>
      </c>
      <c r="G594" s="99">
        <v>0.04</v>
      </c>
      <c r="H594" s="99">
        <v>3.7417663718882443E-2</v>
      </c>
      <c r="I594" s="99">
        <v>2.5496231708073913E-2</v>
      </c>
      <c r="J594" s="99">
        <v>7.1214038276825598E-3</v>
      </c>
      <c r="K594" s="99">
        <v>5.7682820038231775E-3</v>
      </c>
      <c r="L594" s="146">
        <v>92.438280187714923</v>
      </c>
      <c r="M594" s="146">
        <v>120</v>
      </c>
      <c r="N594" s="146">
        <v>548</v>
      </c>
      <c r="O594" s="146">
        <v>9132</v>
      </c>
      <c r="P594" s="146">
        <v>100</v>
      </c>
      <c r="Q594" s="146">
        <v>25</v>
      </c>
      <c r="R594" s="99">
        <v>0.88269607299192354</v>
      </c>
      <c r="S594" s="99">
        <v>0.9953568247325133</v>
      </c>
      <c r="T594" s="99">
        <v>0.31622378369458504</v>
      </c>
      <c r="U594" s="99">
        <v>1.1900303259777489E-17</v>
      </c>
      <c r="W594" s="146">
        <v>6.6411346916614074</v>
      </c>
      <c r="X594" s="147">
        <v>28392.534416862025</v>
      </c>
      <c r="Y594" s="147">
        <v>6.7445372835551964</v>
      </c>
      <c r="Z594" s="147">
        <v>29552.527764878792</v>
      </c>
      <c r="AA594" s="147">
        <v>0.10340259189378909</v>
      </c>
      <c r="AB594" s="147">
        <v>1159.9933480167674</v>
      </c>
      <c r="AD594" s="161">
        <f t="shared" si="54"/>
        <v>370075.54708282242</v>
      </c>
      <c r="AE594" s="161">
        <f t="shared" si="59"/>
        <v>375119.70924843295</v>
      </c>
      <c r="AF594" s="161">
        <f t="shared" si="55"/>
        <v>5044.1621656105781</v>
      </c>
      <c r="AH594" s="163">
        <f t="shared" si="56"/>
        <v>0</v>
      </c>
      <c r="AI594" s="163">
        <f t="shared" si="57"/>
        <v>1</v>
      </c>
      <c r="AJ594" s="163">
        <f t="shared" si="58"/>
        <v>1</v>
      </c>
    </row>
    <row r="595" spans="1:36" x14ac:dyDescent="0.25">
      <c r="A595" s="46">
        <v>590</v>
      </c>
      <c r="C595" s="99">
        <v>1.5025717460903675E-3</v>
      </c>
      <c r="D595" s="99">
        <v>1.391270838640235E-2</v>
      </c>
      <c r="E595" s="99">
        <v>1.5601263048453362E-5</v>
      </c>
      <c r="F595" s="99">
        <v>0</v>
      </c>
      <c r="G595" s="99">
        <v>0.04</v>
      </c>
      <c r="H595" s="99">
        <v>3.7417663718882443E-2</v>
      </c>
      <c r="I595" s="99">
        <v>2.5496231708073913E-2</v>
      </c>
      <c r="J595" s="99">
        <v>7.1214038276825598E-3</v>
      </c>
      <c r="K595" s="99">
        <v>5.7682820038231775E-3</v>
      </c>
      <c r="L595" s="146">
        <v>92.438280187714923</v>
      </c>
      <c r="M595" s="146">
        <v>120</v>
      </c>
      <c r="N595" s="146">
        <v>548</v>
      </c>
      <c r="O595" s="146">
        <v>9132</v>
      </c>
      <c r="P595" s="146">
        <v>100</v>
      </c>
      <c r="Q595" s="146">
        <v>25</v>
      </c>
      <c r="R595" s="99">
        <v>0.72236585584647872</v>
      </c>
      <c r="S595" s="99">
        <v>0.94112118728018013</v>
      </c>
      <c r="T595" s="99">
        <v>0.4351404047538231</v>
      </c>
      <c r="U595" s="99">
        <v>1.1200080809873452E-6</v>
      </c>
      <c r="W595" s="146">
        <v>5.6817308927407417</v>
      </c>
      <c r="X595" s="147">
        <v>29094.1137202836</v>
      </c>
      <c r="Y595" s="147">
        <v>5.7574509318593812</v>
      </c>
      <c r="Z595" s="147">
        <v>30219.419304476698</v>
      </c>
      <c r="AA595" s="147">
        <v>7.5720039118639448E-2</v>
      </c>
      <c r="AB595" s="147">
        <v>1125.3055841930982</v>
      </c>
      <c r="AD595" s="161">
        <f t="shared" si="54"/>
        <v>311809.73984416091</v>
      </c>
      <c r="AE595" s="161">
        <f t="shared" si="59"/>
        <v>315227.63660708617</v>
      </c>
      <c r="AF595" s="161">
        <f t="shared" si="55"/>
        <v>3417.8967629252684</v>
      </c>
      <c r="AH595" s="163">
        <f t="shared" si="56"/>
        <v>0</v>
      </c>
      <c r="AI595" s="163">
        <f t="shared" si="57"/>
        <v>1</v>
      </c>
      <c r="AJ595" s="163">
        <f t="shared" si="58"/>
        <v>1</v>
      </c>
    </row>
    <row r="596" spans="1:36" x14ac:dyDescent="0.25">
      <c r="A596" s="46">
        <v>591</v>
      </c>
      <c r="C596" s="99">
        <v>2.102226643798227E-3</v>
      </c>
      <c r="D596" s="99">
        <v>1.214314534539862E-2</v>
      </c>
      <c r="E596" s="99">
        <v>8.7626589019174084E-4</v>
      </c>
      <c r="F596" s="99">
        <v>0</v>
      </c>
      <c r="G596" s="99">
        <v>0.04</v>
      </c>
      <c r="H596" s="99">
        <v>3.7417663718882443E-2</v>
      </c>
      <c r="I596" s="99">
        <v>2.5496231708073913E-2</v>
      </c>
      <c r="J596" s="99">
        <v>7.1214038276825598E-3</v>
      </c>
      <c r="K596" s="99">
        <v>5.7682820038231775E-3</v>
      </c>
      <c r="L596" s="146">
        <v>92.438280187714923</v>
      </c>
      <c r="M596" s="146">
        <v>120</v>
      </c>
      <c r="N596" s="146">
        <v>548</v>
      </c>
      <c r="O596" s="146">
        <v>9132</v>
      </c>
      <c r="P596" s="146">
        <v>100</v>
      </c>
      <c r="Q596" s="146">
        <v>25</v>
      </c>
      <c r="R596" s="99">
        <v>0.79717222142080124</v>
      </c>
      <c r="S596" s="99">
        <v>4.7892289244021218E-2</v>
      </c>
      <c r="T596" s="99">
        <v>7.0133176942366079E-2</v>
      </c>
      <c r="U596" s="99">
        <v>1.5719102709287794E-2</v>
      </c>
      <c r="W596" s="146">
        <v>4.936537362927317</v>
      </c>
      <c r="X596" s="147">
        <v>26290.85871417751</v>
      </c>
      <c r="Y596" s="147">
        <v>4.9903056598107831</v>
      </c>
      <c r="Z596" s="147">
        <v>27273.88403162553</v>
      </c>
      <c r="AA596" s="147">
        <v>5.3768296883466071E-2</v>
      </c>
      <c r="AB596" s="147">
        <v>983.02531744802036</v>
      </c>
      <c r="AD596" s="161">
        <f t="shared" si="54"/>
        <v>269901.3830614615</v>
      </c>
      <c r="AE596" s="161">
        <f t="shared" si="59"/>
        <v>272144.45555702149</v>
      </c>
      <c r="AF596" s="161">
        <f t="shared" si="55"/>
        <v>2243.0724955599439</v>
      </c>
      <c r="AH596" s="163">
        <f t="shared" si="56"/>
        <v>0</v>
      </c>
      <c r="AI596" s="163">
        <f t="shared" si="57"/>
        <v>1</v>
      </c>
      <c r="AJ596" s="163">
        <f t="shared" si="58"/>
        <v>1</v>
      </c>
    </row>
    <row r="597" spans="1:36" x14ac:dyDescent="0.25">
      <c r="A597" s="46">
        <v>592</v>
      </c>
      <c r="C597" s="99">
        <v>3.6880619096634204E-3</v>
      </c>
      <c r="D597" s="99">
        <v>1.1723663260604589E-2</v>
      </c>
      <c r="E597" s="99">
        <v>9.8294157102829516E-5</v>
      </c>
      <c r="F597" s="99">
        <v>0</v>
      </c>
      <c r="G597" s="99">
        <v>0.04</v>
      </c>
      <c r="H597" s="99">
        <v>3.7417663718882443E-2</v>
      </c>
      <c r="I597" s="99">
        <v>2.5496231708073913E-2</v>
      </c>
      <c r="J597" s="99">
        <v>7.1214038276825598E-3</v>
      </c>
      <c r="K597" s="99">
        <v>5.7682820038231775E-3</v>
      </c>
      <c r="L597" s="146">
        <v>92.438280187714923</v>
      </c>
      <c r="M597" s="146">
        <v>120</v>
      </c>
      <c r="N597" s="146">
        <v>548</v>
      </c>
      <c r="O597" s="146">
        <v>9132</v>
      </c>
      <c r="P597" s="146">
        <v>100</v>
      </c>
      <c r="Q597" s="146">
        <v>25</v>
      </c>
      <c r="R597" s="99">
        <v>0.75491729484427639</v>
      </c>
      <c r="S597" s="99">
        <v>0.89809755895344501</v>
      </c>
      <c r="T597" s="99">
        <v>0.40678035073252572</v>
      </c>
      <c r="U597" s="99">
        <v>0.87287658433840798</v>
      </c>
      <c r="W597" s="146">
        <v>5.2909093949538004</v>
      </c>
      <c r="X597" s="147">
        <v>26412.242474187002</v>
      </c>
      <c r="Y597" s="147">
        <v>5.449768750400418</v>
      </c>
      <c r="Z597" s="147">
        <v>27844.642268351763</v>
      </c>
      <c r="AA597" s="147">
        <v>0.15885935544661756</v>
      </c>
      <c r="AB597" s="147">
        <v>1432.3997941647613</v>
      </c>
      <c r="AD597" s="161">
        <f t="shared" si="54"/>
        <v>291042.32122304104</v>
      </c>
      <c r="AE597" s="161">
        <f t="shared" si="59"/>
        <v>299141.48275567335</v>
      </c>
      <c r="AF597" s="161">
        <f t="shared" si="55"/>
        <v>8099.1615326322917</v>
      </c>
      <c r="AH597" s="163">
        <f t="shared" si="56"/>
        <v>0</v>
      </c>
      <c r="AI597" s="163">
        <f t="shared" si="57"/>
        <v>1</v>
      </c>
      <c r="AJ597" s="163">
        <f t="shared" si="58"/>
        <v>1</v>
      </c>
    </row>
    <row r="598" spans="1:36" x14ac:dyDescent="0.25">
      <c r="A598" s="46">
        <v>593</v>
      </c>
      <c r="C598" s="99">
        <v>1.0909773564166797E-3</v>
      </c>
      <c r="D598" s="99">
        <v>1.0876722339168601E-2</v>
      </c>
      <c r="E598" s="99">
        <v>1.5317235984259734E-5</v>
      </c>
      <c r="F598" s="99">
        <v>0</v>
      </c>
      <c r="G598" s="99">
        <v>0.04</v>
      </c>
      <c r="H598" s="99">
        <v>3.7417663718882443E-2</v>
      </c>
      <c r="I598" s="99">
        <v>2.5496231708073913E-2</v>
      </c>
      <c r="J598" s="99">
        <v>7.1214038276825598E-3</v>
      </c>
      <c r="K598" s="99">
        <v>5.7682820038231775E-3</v>
      </c>
      <c r="L598" s="146">
        <v>92.438280187714923</v>
      </c>
      <c r="M598" s="146">
        <v>120</v>
      </c>
      <c r="N598" s="146">
        <v>548</v>
      </c>
      <c r="O598" s="146">
        <v>9132</v>
      </c>
      <c r="P598" s="146">
        <v>100</v>
      </c>
      <c r="Q598" s="146">
        <v>25</v>
      </c>
      <c r="R598" s="99">
        <v>0.66463783774796936</v>
      </c>
      <c r="S598" s="99">
        <v>0.13211974858240444</v>
      </c>
      <c r="T598" s="99">
        <v>0.47869696025658925</v>
      </c>
      <c r="U598" s="99">
        <v>8.7823301104754958E-8</v>
      </c>
      <c r="W598" s="146">
        <v>4.7764886171714691</v>
      </c>
      <c r="X598" s="147">
        <v>29643.536342658197</v>
      </c>
      <c r="Y598" s="147">
        <v>4.8244683406289477</v>
      </c>
      <c r="Z598" s="147">
        <v>30692.824135864535</v>
      </c>
      <c r="AA598" s="147">
        <v>4.7979723457478585E-2</v>
      </c>
      <c r="AB598" s="147">
        <v>1049.2877932063384</v>
      </c>
      <c r="AD598" s="161">
        <f t="shared" si="54"/>
        <v>256945.78068762997</v>
      </c>
      <c r="AE598" s="161">
        <f t="shared" si="59"/>
        <v>258775.27630187231</v>
      </c>
      <c r="AF598" s="161">
        <f t="shared" si="55"/>
        <v>1829.4956142423766</v>
      </c>
      <c r="AH598" s="163">
        <f t="shared" si="56"/>
        <v>0</v>
      </c>
      <c r="AI598" s="163">
        <f t="shared" si="57"/>
        <v>1</v>
      </c>
      <c r="AJ598" s="163">
        <f t="shared" si="58"/>
        <v>1</v>
      </c>
    </row>
    <row r="599" spans="1:36" x14ac:dyDescent="0.25">
      <c r="A599" s="46">
        <v>594</v>
      </c>
      <c r="C599" s="99">
        <v>2.7351602982486067E-3</v>
      </c>
      <c r="D599" s="99">
        <v>1.3833427949920485E-2</v>
      </c>
      <c r="E599" s="99">
        <v>2.5164761196927454E-4</v>
      </c>
      <c r="F599" s="99">
        <v>0</v>
      </c>
      <c r="G599" s="99">
        <v>0.04</v>
      </c>
      <c r="H599" s="99">
        <v>3.7417663718882443E-2</v>
      </c>
      <c r="I599" s="99">
        <v>2.5496231708073913E-2</v>
      </c>
      <c r="J599" s="99">
        <v>7.1214038276825598E-3</v>
      </c>
      <c r="K599" s="99">
        <v>5.7682820038231775E-3</v>
      </c>
      <c r="L599" s="146">
        <v>92.438280187714923</v>
      </c>
      <c r="M599" s="146">
        <v>120</v>
      </c>
      <c r="N599" s="146">
        <v>548</v>
      </c>
      <c r="O599" s="146">
        <v>9132</v>
      </c>
      <c r="P599" s="146">
        <v>100</v>
      </c>
      <c r="Q599" s="146">
        <v>25</v>
      </c>
      <c r="R599" s="99">
        <v>0.42953911907196646</v>
      </c>
      <c r="S599" s="99">
        <v>0.33928504412024874</v>
      </c>
      <c r="T599" s="99">
        <v>0.30609221072512333</v>
      </c>
      <c r="U599" s="99">
        <v>1.5500877236717127E-3</v>
      </c>
      <c r="W599" s="146">
        <v>2.9649067906154687</v>
      </c>
      <c r="X599" s="147">
        <v>27047.055849791253</v>
      </c>
      <c r="Y599" s="147">
        <v>3.0283895241624466</v>
      </c>
      <c r="Z599" s="147">
        <v>28301.856064205567</v>
      </c>
      <c r="AA599" s="147">
        <v>6.3482733546977865E-2</v>
      </c>
      <c r="AB599" s="147">
        <v>1254.8002144143138</v>
      </c>
      <c r="AD599" s="161">
        <f t="shared" si="54"/>
        <v>150847.35158713689</v>
      </c>
      <c r="AE599" s="161">
        <f t="shared" si="59"/>
        <v>153401.51538554125</v>
      </c>
      <c r="AF599" s="161">
        <f t="shared" si="55"/>
        <v>2554.1637984043582</v>
      </c>
      <c r="AH599" s="163">
        <f t="shared" si="56"/>
        <v>0</v>
      </c>
      <c r="AI599" s="163">
        <f t="shared" si="57"/>
        <v>1</v>
      </c>
      <c r="AJ599" s="163">
        <f t="shared" si="58"/>
        <v>1</v>
      </c>
    </row>
    <row r="600" spans="1:36" x14ac:dyDescent="0.25">
      <c r="A600" s="46">
        <v>595</v>
      </c>
      <c r="C600" s="99">
        <v>1.55686725099163E-3</v>
      </c>
      <c r="D600" s="99">
        <v>1.5442368475058754E-2</v>
      </c>
      <c r="E600" s="99">
        <v>2.2058554907555816E-4</v>
      </c>
      <c r="F600" s="99">
        <v>0</v>
      </c>
      <c r="G600" s="99">
        <v>0.04</v>
      </c>
      <c r="H600" s="99">
        <v>3.7417663718882443E-2</v>
      </c>
      <c r="I600" s="99">
        <v>2.5496231708073913E-2</v>
      </c>
      <c r="J600" s="99">
        <v>7.1214038276825598E-3</v>
      </c>
      <c r="K600" s="99">
        <v>5.7682820038231775E-3</v>
      </c>
      <c r="L600" s="146">
        <v>92.438280187714923</v>
      </c>
      <c r="M600" s="146">
        <v>120</v>
      </c>
      <c r="N600" s="146">
        <v>548</v>
      </c>
      <c r="O600" s="146">
        <v>9132</v>
      </c>
      <c r="P600" s="146">
        <v>100</v>
      </c>
      <c r="Q600" s="146">
        <v>25</v>
      </c>
      <c r="R600" s="99">
        <v>0.39052710041266131</v>
      </c>
      <c r="S600" s="99">
        <v>6.085621201150021E-2</v>
      </c>
      <c r="T600" s="99">
        <v>0.3725681335785021</v>
      </c>
      <c r="U600" s="99">
        <v>0.76891339662468117</v>
      </c>
      <c r="W600" s="146">
        <v>2.686700890602896</v>
      </c>
      <c r="X600" s="147">
        <v>28472.550693159446</v>
      </c>
      <c r="Y600" s="147">
        <v>2.7194250509837015</v>
      </c>
      <c r="Z600" s="147">
        <v>29545.095103221065</v>
      </c>
      <c r="AA600" s="147">
        <v>3.27241603808055E-2</v>
      </c>
      <c r="AB600" s="147">
        <v>1072.5444100616187</v>
      </c>
      <c r="AD600" s="161">
        <f t="shared" si="54"/>
        <v>132729.50274301431</v>
      </c>
      <c r="AE600" s="161">
        <f t="shared" si="59"/>
        <v>133620.40795580103</v>
      </c>
      <c r="AF600" s="161">
        <f t="shared" si="55"/>
        <v>890.90521278671122</v>
      </c>
      <c r="AH600" s="163">
        <f t="shared" si="56"/>
        <v>0</v>
      </c>
      <c r="AI600" s="163">
        <f t="shared" si="57"/>
        <v>1</v>
      </c>
      <c r="AJ600" s="163">
        <f t="shared" si="58"/>
        <v>1</v>
      </c>
    </row>
    <row r="601" spans="1:36" x14ac:dyDescent="0.25">
      <c r="A601" s="46">
        <v>596</v>
      </c>
      <c r="C601" s="99">
        <v>1.4495136257047095E-3</v>
      </c>
      <c r="D601" s="99">
        <v>1.7136531777039665E-2</v>
      </c>
      <c r="E601" s="99">
        <v>2.4773334729321377E-5</v>
      </c>
      <c r="F601" s="99">
        <v>0</v>
      </c>
      <c r="G601" s="99">
        <v>0.04</v>
      </c>
      <c r="H601" s="99">
        <v>3.7417663718882443E-2</v>
      </c>
      <c r="I601" s="99">
        <v>2.5496231708073913E-2</v>
      </c>
      <c r="J601" s="99">
        <v>7.1214038276825598E-3</v>
      </c>
      <c r="K601" s="99">
        <v>5.7682820038231775E-3</v>
      </c>
      <c r="L601" s="146">
        <v>92.438280187714923</v>
      </c>
      <c r="M601" s="146">
        <v>120</v>
      </c>
      <c r="N601" s="146">
        <v>548</v>
      </c>
      <c r="O601" s="146">
        <v>9132</v>
      </c>
      <c r="P601" s="146">
        <v>100</v>
      </c>
      <c r="Q601" s="146">
        <v>25</v>
      </c>
      <c r="R601" s="99">
        <v>0.48389465150524319</v>
      </c>
      <c r="S601" s="99">
        <v>0.90412128238078948</v>
      </c>
      <c r="T601" s="99">
        <v>0.12698587876334547</v>
      </c>
      <c r="U601" s="99">
        <v>9.3237736700720857E-11</v>
      </c>
      <c r="W601" s="146">
        <v>4.0104440621891024</v>
      </c>
      <c r="X601" s="147">
        <v>29106.277742456092</v>
      </c>
      <c r="Y601" s="147">
        <v>4.0612419051613422</v>
      </c>
      <c r="Z601" s="147">
        <v>30218.189292387127</v>
      </c>
      <c r="AA601" s="147">
        <v>5.0797842972239771E-2</v>
      </c>
      <c r="AB601" s="147">
        <v>1111.9115499310356</v>
      </c>
      <c r="AD601" s="161">
        <f t="shared" si="54"/>
        <v>211520.36598889006</v>
      </c>
      <c r="AE601" s="161">
        <f t="shared" si="59"/>
        <v>213456.32501729339</v>
      </c>
      <c r="AF601" s="161">
        <f t="shared" si="55"/>
        <v>1935.9590284033507</v>
      </c>
      <c r="AH601" s="163">
        <f t="shared" si="56"/>
        <v>0</v>
      </c>
      <c r="AI601" s="163">
        <f t="shared" si="57"/>
        <v>1</v>
      </c>
      <c r="AJ601" s="163">
        <f t="shared" si="58"/>
        <v>1</v>
      </c>
    </row>
    <row r="602" spans="1:36" x14ac:dyDescent="0.25">
      <c r="A602" s="46">
        <v>597</v>
      </c>
      <c r="C602" s="99">
        <v>8.5654464394469693E-4</v>
      </c>
      <c r="D602" s="99">
        <v>1.0291581065884159E-2</v>
      </c>
      <c r="E602" s="99">
        <v>3.9193106074595856E-6</v>
      </c>
      <c r="F602" s="99">
        <v>0</v>
      </c>
      <c r="G602" s="99">
        <v>0.04</v>
      </c>
      <c r="H602" s="99">
        <v>3.7417663718882443E-2</v>
      </c>
      <c r="I602" s="99">
        <v>2.5496231708073913E-2</v>
      </c>
      <c r="J602" s="99">
        <v>7.1214038276825598E-3</v>
      </c>
      <c r="K602" s="99">
        <v>5.7682820038231775E-3</v>
      </c>
      <c r="L602" s="146">
        <v>92.438280187714923</v>
      </c>
      <c r="M602" s="146">
        <v>120</v>
      </c>
      <c r="N602" s="146">
        <v>548</v>
      </c>
      <c r="O602" s="146">
        <v>9132</v>
      </c>
      <c r="P602" s="146">
        <v>100</v>
      </c>
      <c r="Q602" s="146">
        <v>25</v>
      </c>
      <c r="R602" s="99">
        <v>0.79453162186964765</v>
      </c>
      <c r="S602" s="99">
        <v>0.89355101223607347</v>
      </c>
      <c r="T602" s="99">
        <v>0.67642695886928961</v>
      </c>
      <c r="U602" s="99">
        <v>1.4092858040052317E-3</v>
      </c>
      <c r="W602" s="146">
        <v>6.3558994281353218</v>
      </c>
      <c r="X602" s="147">
        <v>29985.520077243484</v>
      </c>
      <c r="Y602" s="147">
        <v>6.4058320581179338</v>
      </c>
      <c r="Z602" s="147">
        <v>30992.225286194829</v>
      </c>
      <c r="AA602" s="147">
        <v>4.9932629982611942E-2</v>
      </c>
      <c r="AB602" s="147">
        <v>1006.7052089513454</v>
      </c>
      <c r="AD602" s="161">
        <f t="shared" si="54"/>
        <v>351368.44561087579</v>
      </c>
      <c r="AE602" s="161">
        <f t="shared" si="59"/>
        <v>353357.69820088119</v>
      </c>
      <c r="AF602" s="161">
        <f t="shared" si="55"/>
        <v>1989.2525900053711</v>
      </c>
      <c r="AH602" s="163">
        <f t="shared" si="56"/>
        <v>0</v>
      </c>
      <c r="AI602" s="163">
        <f t="shared" si="57"/>
        <v>1</v>
      </c>
      <c r="AJ602" s="163">
        <f t="shared" si="58"/>
        <v>1</v>
      </c>
    </row>
    <row r="603" spans="1:36" x14ac:dyDescent="0.25">
      <c r="A603" s="46">
        <v>598</v>
      </c>
      <c r="C603" s="99">
        <v>3.4243984193075283E-3</v>
      </c>
      <c r="D603" s="99">
        <v>1.0982624073945672E-2</v>
      </c>
      <c r="E603" s="99">
        <v>6.3178947809939866E-6</v>
      </c>
      <c r="F603" s="99">
        <v>0</v>
      </c>
      <c r="G603" s="99">
        <v>0.04</v>
      </c>
      <c r="H603" s="99">
        <v>3.7417663718882443E-2</v>
      </c>
      <c r="I603" s="99">
        <v>2.5496231708073913E-2</v>
      </c>
      <c r="J603" s="99">
        <v>7.1214038276825598E-3</v>
      </c>
      <c r="K603" s="99">
        <v>5.7682820038231775E-3</v>
      </c>
      <c r="L603" s="146">
        <v>92.438280187714923</v>
      </c>
      <c r="M603" s="146">
        <v>120</v>
      </c>
      <c r="N603" s="146">
        <v>548</v>
      </c>
      <c r="O603" s="146">
        <v>9132</v>
      </c>
      <c r="P603" s="146">
        <v>100</v>
      </c>
      <c r="Q603" s="146">
        <v>25</v>
      </c>
      <c r="R603" s="99">
        <v>0.47715227837190355</v>
      </c>
      <c r="S603" s="99">
        <v>6.6173935152930116E-2</v>
      </c>
      <c r="T603" s="99">
        <v>1.2129480513767602E-3</v>
      </c>
      <c r="U603" s="99">
        <v>2.2007566008118903E-6</v>
      </c>
      <c r="W603" s="146">
        <v>3.0566148846753758</v>
      </c>
      <c r="X603" s="147">
        <v>26920.770000231099</v>
      </c>
      <c r="Y603" s="147">
        <v>3.1457280783054506</v>
      </c>
      <c r="Z603" s="147">
        <v>28348.211385581573</v>
      </c>
      <c r="AA603" s="147">
        <v>8.9113193630074861E-2</v>
      </c>
      <c r="AB603" s="147">
        <v>1427.4413853504739</v>
      </c>
      <c r="AD603" s="161">
        <f t="shared" si="54"/>
        <v>156476.12308029144</v>
      </c>
      <c r="AE603" s="161">
        <f t="shared" si="59"/>
        <v>160395.47331274545</v>
      </c>
      <c r="AF603" s="161">
        <f t="shared" si="55"/>
        <v>3919.3502324540177</v>
      </c>
      <c r="AH603" s="163">
        <f t="shared" si="56"/>
        <v>0</v>
      </c>
      <c r="AI603" s="163">
        <f t="shared" si="57"/>
        <v>1</v>
      </c>
      <c r="AJ603" s="163">
        <f t="shared" si="58"/>
        <v>1</v>
      </c>
    </row>
    <row r="604" spans="1:36" x14ac:dyDescent="0.25">
      <c r="A604" s="46">
        <v>599</v>
      </c>
      <c r="C604" s="99">
        <v>5.2792868521781835E-4</v>
      </c>
      <c r="D604" s="99">
        <v>1.0635433697464737E-2</v>
      </c>
      <c r="E604" s="99">
        <v>1.2380317318894107E-4</v>
      </c>
      <c r="F604" s="99">
        <v>0</v>
      </c>
      <c r="G604" s="99">
        <v>0.04</v>
      </c>
      <c r="H604" s="99">
        <v>3.7417663718882443E-2</v>
      </c>
      <c r="I604" s="99">
        <v>2.5496231708073913E-2</v>
      </c>
      <c r="J604" s="99">
        <v>7.1214038276825598E-3</v>
      </c>
      <c r="K604" s="99">
        <v>5.7682820038231775E-3</v>
      </c>
      <c r="L604" s="146">
        <v>92.438280187714923</v>
      </c>
      <c r="M604" s="146">
        <v>120</v>
      </c>
      <c r="N604" s="146">
        <v>548</v>
      </c>
      <c r="O604" s="146">
        <v>9132</v>
      </c>
      <c r="P604" s="146">
        <v>100</v>
      </c>
      <c r="Q604" s="146">
        <v>25</v>
      </c>
      <c r="R604" s="99">
        <v>0.49499853077494577</v>
      </c>
      <c r="S604" s="99">
        <v>0.74974430338410636</v>
      </c>
      <c r="T604" s="99">
        <v>0.68584808010137077</v>
      </c>
      <c r="U604" s="99">
        <v>2.2221872516117326E-5</v>
      </c>
      <c r="W604" s="146">
        <v>4.1295666361243493</v>
      </c>
      <c r="X604" s="147">
        <v>30082.733821104703</v>
      </c>
      <c r="Y604" s="147">
        <v>4.1448579310098888</v>
      </c>
      <c r="Z604" s="147">
        <v>30985.398783917517</v>
      </c>
      <c r="AA604" s="147">
        <v>1.5291294885539486E-2</v>
      </c>
      <c r="AB604" s="147">
        <v>902.66496281281434</v>
      </c>
      <c r="AD604" s="161">
        <f t="shared" si="54"/>
        <v>217691.26434635627</v>
      </c>
      <c r="AE604" s="161">
        <f t="shared" si="59"/>
        <v>217706.07707667581</v>
      </c>
      <c r="AF604" s="161">
        <f t="shared" si="55"/>
        <v>14.812730319554817</v>
      </c>
      <c r="AH604" s="163">
        <f t="shared" si="56"/>
        <v>0</v>
      </c>
      <c r="AI604" s="163">
        <f t="shared" si="57"/>
        <v>1</v>
      </c>
      <c r="AJ604" s="163">
        <f t="shared" si="58"/>
        <v>1</v>
      </c>
    </row>
    <row r="605" spans="1:36" x14ac:dyDescent="0.25">
      <c r="A605" s="46">
        <v>600</v>
      </c>
      <c r="C605" s="99">
        <v>1.6117271455734557E-3</v>
      </c>
      <c r="D605" s="99">
        <v>9.8921378278981481E-3</v>
      </c>
      <c r="E605" s="99">
        <v>2.719185512508604E-4</v>
      </c>
      <c r="F605" s="99">
        <v>0</v>
      </c>
      <c r="G605" s="99">
        <v>0.04</v>
      </c>
      <c r="H605" s="99">
        <v>3.7417663718882443E-2</v>
      </c>
      <c r="I605" s="99">
        <v>2.5496231708073913E-2</v>
      </c>
      <c r="J605" s="99">
        <v>7.1214038276825598E-3</v>
      </c>
      <c r="K605" s="99">
        <v>5.7682820038231775E-3</v>
      </c>
      <c r="L605" s="146">
        <v>92.438280187714923</v>
      </c>
      <c r="M605" s="146">
        <v>120</v>
      </c>
      <c r="N605" s="146">
        <v>548</v>
      </c>
      <c r="O605" s="146">
        <v>9132</v>
      </c>
      <c r="P605" s="146">
        <v>100</v>
      </c>
      <c r="Q605" s="146">
        <v>25</v>
      </c>
      <c r="R605" s="99">
        <v>0.81143451291701296</v>
      </c>
      <c r="S605" s="99">
        <v>0.83726629898732752</v>
      </c>
      <c r="T605" s="99">
        <v>3.7351247010480405E-6</v>
      </c>
      <c r="U605" s="99">
        <v>0.7495961295131075</v>
      </c>
      <c r="W605" s="146">
        <v>6.0400862172339629</v>
      </c>
      <c r="X605" s="147">
        <v>28322.369980678151</v>
      </c>
      <c r="Y605" s="147">
        <v>6.1123492379153097</v>
      </c>
      <c r="Z605" s="147">
        <v>29390.991112537169</v>
      </c>
      <c r="AA605" s="147">
        <v>7.2263020681346823E-2</v>
      </c>
      <c r="AB605" s="147">
        <v>1068.6211318590176</v>
      </c>
      <c r="AD605" s="161">
        <f t="shared" si="54"/>
        <v>334082.80305335962</v>
      </c>
      <c r="AE605" s="161">
        <f t="shared" si="59"/>
        <v>337349.96316238143</v>
      </c>
      <c r="AF605" s="161">
        <f t="shared" si="55"/>
        <v>3267.1601090217919</v>
      </c>
      <c r="AH605" s="163">
        <f t="shared" si="56"/>
        <v>0</v>
      </c>
      <c r="AI605" s="163">
        <f t="shared" si="57"/>
        <v>1</v>
      </c>
      <c r="AJ605" s="163">
        <f t="shared" si="58"/>
        <v>1</v>
      </c>
    </row>
    <row r="606" spans="1:36" x14ac:dyDescent="0.25">
      <c r="A606" s="46">
        <v>601</v>
      </c>
      <c r="C606" s="99">
        <v>5.9047080000712918E-4</v>
      </c>
      <c r="D606" s="99">
        <v>1.1903934767646507E-2</v>
      </c>
      <c r="E606" s="99">
        <v>5.313536901297349E-5</v>
      </c>
      <c r="F606" s="99">
        <v>0</v>
      </c>
      <c r="G606" s="99">
        <v>0.04</v>
      </c>
      <c r="H606" s="99">
        <v>3.7417663718882443E-2</v>
      </c>
      <c r="I606" s="99">
        <v>2.5496231708073913E-2</v>
      </c>
      <c r="J606" s="99">
        <v>7.1214038276825598E-3</v>
      </c>
      <c r="K606" s="99">
        <v>5.7682820038231775E-3</v>
      </c>
      <c r="L606" s="146">
        <v>92.438280187714923</v>
      </c>
      <c r="M606" s="146">
        <v>120</v>
      </c>
      <c r="N606" s="146">
        <v>548</v>
      </c>
      <c r="O606" s="146">
        <v>9132</v>
      </c>
      <c r="P606" s="146">
        <v>100</v>
      </c>
      <c r="Q606" s="146">
        <v>25</v>
      </c>
      <c r="R606" s="99">
        <v>0.31599806622372856</v>
      </c>
      <c r="S606" s="99">
        <v>0.87454705378921005</v>
      </c>
      <c r="T606" s="99">
        <v>8.6117476618754976E-2</v>
      </c>
      <c r="U606" s="99">
        <v>7.8499018809296776E-3</v>
      </c>
      <c r="W606" s="146">
        <v>2.9492061520385313</v>
      </c>
      <c r="X606" s="147">
        <v>30184.734327593982</v>
      </c>
      <c r="Y606" s="147">
        <v>2.9630555949016331</v>
      </c>
      <c r="Z606" s="147">
        <v>31121.468417264474</v>
      </c>
      <c r="AA606" s="147">
        <v>1.3849442863101746E-2</v>
      </c>
      <c r="AB606" s="147">
        <v>936.73408967049181</v>
      </c>
      <c r="AD606" s="161">
        <f t="shared" si="54"/>
        <v>146767.63479471789</v>
      </c>
      <c r="AE606" s="161">
        <f t="shared" si="59"/>
        <v>146661.86727683351</v>
      </c>
      <c r="AF606" s="161">
        <f t="shared" si="55"/>
        <v>-105.76751788438708</v>
      </c>
      <c r="AH606" s="163">
        <f t="shared" si="56"/>
        <v>1</v>
      </c>
      <c r="AI606" s="163">
        <f t="shared" si="57"/>
        <v>0</v>
      </c>
      <c r="AJ606" s="163">
        <f t="shared" si="58"/>
        <v>0</v>
      </c>
    </row>
    <row r="607" spans="1:36" x14ac:dyDescent="0.25">
      <c r="A607" s="46">
        <v>602</v>
      </c>
      <c r="C607" s="99">
        <v>1.2230660169395024E-3</v>
      </c>
      <c r="D607" s="99">
        <v>1.2357201563840792E-2</v>
      </c>
      <c r="E607" s="99">
        <v>2.8233723508645439E-6</v>
      </c>
      <c r="F607" s="99">
        <v>0</v>
      </c>
      <c r="G607" s="99">
        <v>0.04</v>
      </c>
      <c r="H607" s="99">
        <v>3.7417663718882443E-2</v>
      </c>
      <c r="I607" s="99">
        <v>2.5496231708073913E-2</v>
      </c>
      <c r="J607" s="99">
        <v>7.1214038276825598E-3</v>
      </c>
      <c r="K607" s="99">
        <v>5.7682820038231775E-3</v>
      </c>
      <c r="L607" s="146">
        <v>92.438280187714923</v>
      </c>
      <c r="M607" s="146">
        <v>120</v>
      </c>
      <c r="N607" s="146">
        <v>548</v>
      </c>
      <c r="O607" s="146">
        <v>9132</v>
      </c>
      <c r="P607" s="146">
        <v>100</v>
      </c>
      <c r="Q607" s="146">
        <v>25</v>
      </c>
      <c r="R607" s="99">
        <v>0.71661194610759238</v>
      </c>
      <c r="S607" s="99">
        <v>8.5799415842937876E-3</v>
      </c>
      <c r="T607" s="99">
        <v>0.40346696958169936</v>
      </c>
      <c r="U607" s="99">
        <v>0.40426170863394328</v>
      </c>
      <c r="W607" s="146">
        <v>5.0245669839525906</v>
      </c>
      <c r="X607" s="147">
        <v>29494.974141673738</v>
      </c>
      <c r="Y607" s="147">
        <v>5.0816588050645155</v>
      </c>
      <c r="Z607" s="147">
        <v>30572.989131999129</v>
      </c>
      <c r="AA607" s="147">
        <v>5.7091821111924901E-2</v>
      </c>
      <c r="AB607" s="147">
        <v>1078.0149903253914</v>
      </c>
      <c r="AD607" s="161">
        <f t="shared" si="54"/>
        <v>271979.04489548167</v>
      </c>
      <c r="AE607" s="161">
        <f t="shared" si="59"/>
        <v>274326.53917187179</v>
      </c>
      <c r="AF607" s="161">
        <f t="shared" si="55"/>
        <v>2347.4942763901026</v>
      </c>
      <c r="AH607" s="163">
        <f t="shared" si="56"/>
        <v>0</v>
      </c>
      <c r="AI607" s="163">
        <f t="shared" si="57"/>
        <v>1</v>
      </c>
      <c r="AJ607" s="163">
        <f t="shared" si="58"/>
        <v>1</v>
      </c>
    </row>
    <row r="608" spans="1:36" x14ac:dyDescent="0.25">
      <c r="A608" s="46">
        <v>603</v>
      </c>
      <c r="C608" s="99">
        <v>2.0601236969125113E-3</v>
      </c>
      <c r="D608" s="99">
        <v>9.2966105777257182E-3</v>
      </c>
      <c r="E608" s="99">
        <v>2.2163476791535874E-5</v>
      </c>
      <c r="F608" s="99">
        <v>0</v>
      </c>
      <c r="G608" s="99">
        <v>0.04</v>
      </c>
      <c r="H608" s="99">
        <v>3.7417663718882443E-2</v>
      </c>
      <c r="I608" s="99">
        <v>2.5496231708073913E-2</v>
      </c>
      <c r="J608" s="99">
        <v>7.1214038276825598E-3</v>
      </c>
      <c r="K608" s="99">
        <v>5.7682820038231775E-3</v>
      </c>
      <c r="L608" s="146">
        <v>92.438280187714923</v>
      </c>
      <c r="M608" s="146">
        <v>120</v>
      </c>
      <c r="N608" s="146">
        <v>548</v>
      </c>
      <c r="O608" s="146">
        <v>9132</v>
      </c>
      <c r="P608" s="146">
        <v>100</v>
      </c>
      <c r="Q608" s="146">
        <v>25</v>
      </c>
      <c r="R608" s="99">
        <v>0.71947068712924978</v>
      </c>
      <c r="S608" s="99">
        <v>0.48756619451330502</v>
      </c>
      <c r="T608" s="99">
        <v>0.64599802568178499</v>
      </c>
      <c r="U608" s="99">
        <v>1.3947856773357555E-2</v>
      </c>
      <c r="W608" s="146">
        <v>5.1926011742620544</v>
      </c>
      <c r="X608" s="147">
        <v>28438.953461266658</v>
      </c>
      <c r="Y608" s="147">
        <v>5.2865572779267707</v>
      </c>
      <c r="Z608" s="147">
        <v>29660.051160324616</v>
      </c>
      <c r="AA608" s="147">
        <v>9.3956103664716295E-2</v>
      </c>
      <c r="AB608" s="147">
        <v>1221.0976990579584</v>
      </c>
      <c r="AD608" s="161">
        <f t="shared" si="54"/>
        <v>283117.11699445662</v>
      </c>
      <c r="AE608" s="161">
        <f t="shared" si="59"/>
        <v>287533.38551528164</v>
      </c>
      <c r="AF608" s="161">
        <f t="shared" si="55"/>
        <v>4416.2685208250196</v>
      </c>
      <c r="AH608" s="163">
        <f t="shared" si="56"/>
        <v>0</v>
      </c>
      <c r="AI608" s="163">
        <f t="shared" si="57"/>
        <v>1</v>
      </c>
      <c r="AJ608" s="163">
        <f t="shared" si="58"/>
        <v>1</v>
      </c>
    </row>
    <row r="609" spans="1:36" x14ac:dyDescent="0.25">
      <c r="A609" s="46">
        <v>604</v>
      </c>
      <c r="C609" s="99">
        <v>4.1880764314261576E-3</v>
      </c>
      <c r="D609" s="99">
        <v>1.3521444247493353E-2</v>
      </c>
      <c r="E609" s="99">
        <v>1.4972719495898179E-4</v>
      </c>
      <c r="F609" s="99">
        <v>0</v>
      </c>
      <c r="G609" s="99">
        <v>0.04</v>
      </c>
      <c r="H609" s="99">
        <v>3.7417663718882443E-2</v>
      </c>
      <c r="I609" s="99">
        <v>2.5496231708073913E-2</v>
      </c>
      <c r="J609" s="99">
        <v>7.1214038276825598E-3</v>
      </c>
      <c r="K609" s="99">
        <v>5.7682820038231775E-3</v>
      </c>
      <c r="L609" s="146">
        <v>92.438280187714923</v>
      </c>
      <c r="M609" s="146">
        <v>120</v>
      </c>
      <c r="N609" s="146">
        <v>548</v>
      </c>
      <c r="O609" s="146">
        <v>9132</v>
      </c>
      <c r="P609" s="146">
        <v>100</v>
      </c>
      <c r="Q609" s="146">
        <v>25</v>
      </c>
      <c r="R609" s="99">
        <v>0.77162945705925723</v>
      </c>
      <c r="S609" s="99">
        <v>2.7885903108723414E-4</v>
      </c>
      <c r="T609" s="99">
        <v>3.185694516108532E-4</v>
      </c>
      <c r="U609" s="99">
        <v>1.5876265569849351E-7</v>
      </c>
      <c r="W609" s="146">
        <v>4.6395945022486629</v>
      </c>
      <c r="X609" s="147">
        <v>25766.543292279472</v>
      </c>
      <c r="Y609" s="147">
        <v>4.7952314235076852</v>
      </c>
      <c r="Z609" s="147">
        <v>27242.891463911528</v>
      </c>
      <c r="AA609" s="147">
        <v>0.15563692125902229</v>
      </c>
      <c r="AB609" s="147">
        <v>1476.3481716320566</v>
      </c>
      <c r="AD609" s="161">
        <f t="shared" si="54"/>
        <v>252609.12684264028</v>
      </c>
      <c r="AE609" s="161">
        <f t="shared" si="59"/>
        <v>260470.99394654957</v>
      </c>
      <c r="AF609" s="161">
        <f t="shared" si="55"/>
        <v>7861.8671039092806</v>
      </c>
      <c r="AH609" s="163">
        <f t="shared" si="56"/>
        <v>0</v>
      </c>
      <c r="AI609" s="163">
        <f t="shared" si="57"/>
        <v>1</v>
      </c>
      <c r="AJ609" s="163">
        <f t="shared" si="58"/>
        <v>1</v>
      </c>
    </row>
    <row r="610" spans="1:36" x14ac:dyDescent="0.25">
      <c r="A610" s="46">
        <v>605</v>
      </c>
      <c r="C610" s="99">
        <v>2.6644307049084048E-3</v>
      </c>
      <c r="D610" s="99">
        <v>1.1571875657388708E-2</v>
      </c>
      <c r="E610" s="99">
        <v>7.2449242149867808E-5</v>
      </c>
      <c r="F610" s="99">
        <v>0</v>
      </c>
      <c r="G610" s="99">
        <v>0.04</v>
      </c>
      <c r="H610" s="99">
        <v>3.7417663718882443E-2</v>
      </c>
      <c r="I610" s="99">
        <v>2.5496231708073913E-2</v>
      </c>
      <c r="J610" s="99">
        <v>7.1214038276825598E-3</v>
      </c>
      <c r="K610" s="99">
        <v>5.7682820038231775E-3</v>
      </c>
      <c r="L610" s="146">
        <v>92.438280187714923</v>
      </c>
      <c r="M610" s="146">
        <v>120</v>
      </c>
      <c r="N610" s="146">
        <v>548</v>
      </c>
      <c r="O610" s="146">
        <v>9132</v>
      </c>
      <c r="P610" s="146">
        <v>100</v>
      </c>
      <c r="Q610" s="146">
        <v>25</v>
      </c>
      <c r="R610" s="99">
        <v>0.65797044331161003</v>
      </c>
      <c r="S610" s="99">
        <v>0.89106392936794965</v>
      </c>
      <c r="T610" s="99">
        <v>0.63741271213686657</v>
      </c>
      <c r="U610" s="99">
        <v>0.984330808343584</v>
      </c>
      <c r="W610" s="146">
        <v>4.9239958537216681</v>
      </c>
      <c r="X610" s="147">
        <v>27588.641523332881</v>
      </c>
      <c r="Y610" s="147">
        <v>5.0340640298863129</v>
      </c>
      <c r="Z610" s="147">
        <v>28888.303433987516</v>
      </c>
      <c r="AA610" s="147">
        <v>0.1100681761646447</v>
      </c>
      <c r="AB610" s="147">
        <v>1299.661910654635</v>
      </c>
      <c r="AD610" s="161">
        <f t="shared" si="54"/>
        <v>267851.1096999672</v>
      </c>
      <c r="AE610" s="161">
        <f t="shared" si="59"/>
        <v>273155.53835919127</v>
      </c>
      <c r="AF610" s="161">
        <f t="shared" si="55"/>
        <v>5304.4286592240469</v>
      </c>
      <c r="AH610" s="163">
        <f t="shared" si="56"/>
        <v>0</v>
      </c>
      <c r="AI610" s="163">
        <f t="shared" si="57"/>
        <v>1</v>
      </c>
      <c r="AJ610" s="163">
        <f t="shared" si="58"/>
        <v>1</v>
      </c>
    </row>
    <row r="611" spans="1:36" x14ac:dyDescent="0.25">
      <c r="A611" s="46">
        <v>606</v>
      </c>
      <c r="C611" s="99">
        <v>2.4927166367368914E-3</v>
      </c>
      <c r="D611" s="99">
        <v>1.1793074959298377E-2</v>
      </c>
      <c r="E611" s="99">
        <v>9.0901830973287612E-6</v>
      </c>
      <c r="F611" s="99">
        <v>0</v>
      </c>
      <c r="G611" s="99">
        <v>0.04</v>
      </c>
      <c r="H611" s="99">
        <v>3.7417663718882443E-2</v>
      </c>
      <c r="I611" s="99">
        <v>2.5496231708073913E-2</v>
      </c>
      <c r="J611" s="99">
        <v>7.1214038276825598E-3</v>
      </c>
      <c r="K611" s="99">
        <v>5.7682820038231775E-3</v>
      </c>
      <c r="L611" s="146">
        <v>92.438280187714923</v>
      </c>
      <c r="M611" s="146">
        <v>120</v>
      </c>
      <c r="N611" s="146">
        <v>548</v>
      </c>
      <c r="O611" s="146">
        <v>9132</v>
      </c>
      <c r="P611" s="146">
        <v>100</v>
      </c>
      <c r="Q611" s="146">
        <v>25</v>
      </c>
      <c r="R611" s="99">
        <v>0.85724189539871609</v>
      </c>
      <c r="S611" s="99">
        <v>0.87945754508539331</v>
      </c>
      <c r="T611" s="99">
        <v>5.4901540300244314E-3</v>
      </c>
      <c r="U611" s="99">
        <v>0.12210870708694554</v>
      </c>
      <c r="W611" s="146">
        <v>6.2709662841349054</v>
      </c>
      <c r="X611" s="147">
        <v>27944.198071830924</v>
      </c>
      <c r="Y611" s="147">
        <v>6.4066643419329958</v>
      </c>
      <c r="Z611" s="147">
        <v>29237.498966965639</v>
      </c>
      <c r="AA611" s="147">
        <v>0.13569805779809041</v>
      </c>
      <c r="AB611" s="147">
        <v>1293.3008951347147</v>
      </c>
      <c r="AD611" s="161">
        <f t="shared" si="54"/>
        <v>348313.77897626342</v>
      </c>
      <c r="AE611" s="161">
        <f t="shared" si="59"/>
        <v>355162.36154901411</v>
      </c>
      <c r="AF611" s="161">
        <f t="shared" si="55"/>
        <v>6848.5825727507099</v>
      </c>
      <c r="AH611" s="163">
        <f t="shared" si="56"/>
        <v>0</v>
      </c>
      <c r="AI611" s="163">
        <f t="shared" si="57"/>
        <v>1</v>
      </c>
      <c r="AJ611" s="163">
        <f t="shared" si="58"/>
        <v>1</v>
      </c>
    </row>
    <row r="612" spans="1:36" x14ac:dyDescent="0.25">
      <c r="A612" s="46">
        <v>607</v>
      </c>
      <c r="C612" s="99">
        <v>3.5754292472591764E-3</v>
      </c>
      <c r="D612" s="99">
        <v>1.057620048921919E-2</v>
      </c>
      <c r="E612" s="99">
        <v>2.0221956559661333E-5</v>
      </c>
      <c r="F612" s="99">
        <v>0</v>
      </c>
      <c r="G612" s="99">
        <v>0.04</v>
      </c>
      <c r="H612" s="99">
        <v>3.7417663718882443E-2</v>
      </c>
      <c r="I612" s="99">
        <v>2.5496231708073913E-2</v>
      </c>
      <c r="J612" s="99">
        <v>7.1214038276825598E-3</v>
      </c>
      <c r="K612" s="99">
        <v>5.7682820038231775E-3</v>
      </c>
      <c r="L612" s="146">
        <v>92.438280187714923</v>
      </c>
      <c r="M612" s="146">
        <v>120</v>
      </c>
      <c r="N612" s="146">
        <v>548</v>
      </c>
      <c r="O612" s="146">
        <v>9132</v>
      </c>
      <c r="P612" s="146">
        <v>100</v>
      </c>
      <c r="Q612" s="146">
        <v>25</v>
      </c>
      <c r="R612" s="99">
        <v>0.78089571352689058</v>
      </c>
      <c r="S612" s="99">
        <v>0.9949779244912631</v>
      </c>
      <c r="T612" s="99">
        <v>0.73591023417871015</v>
      </c>
      <c r="U612" s="99">
        <v>0.49247499658560889</v>
      </c>
      <c r="W612" s="146">
        <v>5.5888210858353089</v>
      </c>
      <c r="X612" s="147">
        <v>26728.640126854076</v>
      </c>
      <c r="Y612" s="147">
        <v>5.7557834944239401</v>
      </c>
      <c r="Z612" s="147">
        <v>28171.567742978623</v>
      </c>
      <c r="AA612" s="147">
        <v>0.16696240858863121</v>
      </c>
      <c r="AB612" s="147">
        <v>1442.9276161245471</v>
      </c>
      <c r="AD612" s="161">
        <f t="shared" si="54"/>
        <v>308600.6250232645</v>
      </c>
      <c r="AE612" s="161">
        <f t="shared" si="59"/>
        <v>317175.44192245777</v>
      </c>
      <c r="AF612" s="161">
        <f t="shared" si="55"/>
        <v>8574.8168991933253</v>
      </c>
      <c r="AH612" s="163">
        <f t="shared" si="56"/>
        <v>0</v>
      </c>
      <c r="AI612" s="163">
        <f t="shared" si="57"/>
        <v>1</v>
      </c>
      <c r="AJ612" s="163">
        <f t="shared" si="58"/>
        <v>1</v>
      </c>
    </row>
    <row r="613" spans="1:36" x14ac:dyDescent="0.25">
      <c r="A613" s="46">
        <v>608</v>
      </c>
      <c r="C613" s="99">
        <v>2.0536133684541402E-3</v>
      </c>
      <c r="D613" s="99">
        <v>1.2867284675124435E-2</v>
      </c>
      <c r="E613" s="99">
        <v>1.6888611773469009E-4</v>
      </c>
      <c r="F613" s="99">
        <v>0</v>
      </c>
      <c r="G613" s="99">
        <v>0.04</v>
      </c>
      <c r="H613" s="99">
        <v>3.7417663718882443E-2</v>
      </c>
      <c r="I613" s="99">
        <v>2.5496231708073913E-2</v>
      </c>
      <c r="J613" s="99">
        <v>7.1214038276825598E-3</v>
      </c>
      <c r="K613" s="99">
        <v>5.7682820038231775E-3</v>
      </c>
      <c r="L613" s="146">
        <v>92.438280187714923</v>
      </c>
      <c r="M613" s="146">
        <v>120</v>
      </c>
      <c r="N613" s="146">
        <v>548</v>
      </c>
      <c r="O613" s="146">
        <v>9132</v>
      </c>
      <c r="P613" s="146">
        <v>100</v>
      </c>
      <c r="Q613" s="146">
        <v>25</v>
      </c>
      <c r="R613" s="99">
        <v>0.6563158478340011</v>
      </c>
      <c r="S613" s="99">
        <v>0.43216735364027697</v>
      </c>
      <c r="T613" s="99">
        <v>0.37843810108078724</v>
      </c>
      <c r="U613" s="99">
        <v>1.1343696326455608E-2</v>
      </c>
      <c r="W613" s="146">
        <v>4.6501705826836304</v>
      </c>
      <c r="X613" s="147">
        <v>28035.945651342885</v>
      </c>
      <c r="Y613" s="147">
        <v>4.7277886670473519</v>
      </c>
      <c r="Z613" s="147">
        <v>29209.785349773258</v>
      </c>
      <c r="AA613" s="147">
        <v>7.7618084363721529E-2</v>
      </c>
      <c r="AB613" s="147">
        <v>1173.8396984303727</v>
      </c>
      <c r="AD613" s="161">
        <f t="shared" si="54"/>
        <v>250974.28930967496</v>
      </c>
      <c r="AE613" s="161">
        <f t="shared" si="59"/>
        <v>254457.53467306786</v>
      </c>
      <c r="AF613" s="161">
        <f t="shared" si="55"/>
        <v>3483.245363392919</v>
      </c>
      <c r="AH613" s="163">
        <f t="shared" si="56"/>
        <v>0</v>
      </c>
      <c r="AI613" s="163">
        <f t="shared" si="57"/>
        <v>1</v>
      </c>
      <c r="AJ613" s="163">
        <f t="shared" si="58"/>
        <v>1</v>
      </c>
    </row>
    <row r="614" spans="1:36" x14ac:dyDescent="0.25">
      <c r="A614" s="46">
        <v>609</v>
      </c>
      <c r="C614" s="99">
        <v>1.5707544438653671E-3</v>
      </c>
      <c r="D614" s="99">
        <v>1.3629354269680483E-2</v>
      </c>
      <c r="E614" s="99">
        <v>9.8600692037931204E-5</v>
      </c>
      <c r="F614" s="99">
        <v>0</v>
      </c>
      <c r="G614" s="99">
        <v>0.04</v>
      </c>
      <c r="H614" s="99">
        <v>3.7417663718882443E-2</v>
      </c>
      <c r="I614" s="99">
        <v>2.5496231708073913E-2</v>
      </c>
      <c r="J614" s="99">
        <v>7.1214038276825598E-3</v>
      </c>
      <c r="K614" s="99">
        <v>5.7682820038231775E-3</v>
      </c>
      <c r="L614" s="146">
        <v>92.438280187714923</v>
      </c>
      <c r="M614" s="146">
        <v>120</v>
      </c>
      <c r="N614" s="146">
        <v>548</v>
      </c>
      <c r="O614" s="146">
        <v>9132</v>
      </c>
      <c r="P614" s="146">
        <v>100</v>
      </c>
      <c r="Q614" s="146">
        <v>25</v>
      </c>
      <c r="R614" s="99">
        <v>0.78706044958654564</v>
      </c>
      <c r="S614" s="99">
        <v>0.45345027368172669</v>
      </c>
      <c r="T614" s="99">
        <v>0.35897955550100552</v>
      </c>
      <c r="U614" s="99">
        <v>1.1549674641560667E-5</v>
      </c>
      <c r="W614" s="146">
        <v>5.6929847676366956</v>
      </c>
      <c r="X614" s="147">
        <v>28790.840437249852</v>
      </c>
      <c r="Y614" s="147">
        <v>5.7687698597053618</v>
      </c>
      <c r="Z614" s="147">
        <v>29903.00052757061</v>
      </c>
      <c r="AA614" s="147">
        <v>7.5785092068666238E-2</v>
      </c>
      <c r="AB614" s="147">
        <v>1112.1600903207582</v>
      </c>
      <c r="AD614" s="161">
        <f t="shared" si="54"/>
        <v>312788.24562095187</v>
      </c>
      <c r="AE614" s="161">
        <f t="shared" si="59"/>
        <v>316223.19105475111</v>
      </c>
      <c r="AF614" s="161">
        <f t="shared" si="55"/>
        <v>3434.9454337992165</v>
      </c>
      <c r="AH614" s="163">
        <f t="shared" si="56"/>
        <v>0</v>
      </c>
      <c r="AI614" s="163">
        <f t="shared" si="57"/>
        <v>1</v>
      </c>
      <c r="AJ614" s="163">
        <f t="shared" si="58"/>
        <v>1</v>
      </c>
    </row>
    <row r="615" spans="1:36" x14ac:dyDescent="0.25">
      <c r="A615" s="46">
        <v>610</v>
      </c>
      <c r="C615" s="99">
        <v>8.1951605713740847E-4</v>
      </c>
      <c r="D615" s="99">
        <v>9.73556502671033E-3</v>
      </c>
      <c r="E615" s="99">
        <v>5.3029509267910058E-4</v>
      </c>
      <c r="F615" s="99">
        <v>0</v>
      </c>
      <c r="G615" s="99">
        <v>0.04</v>
      </c>
      <c r="H615" s="99">
        <v>3.7417663718882443E-2</v>
      </c>
      <c r="I615" s="99">
        <v>2.5496231708073913E-2</v>
      </c>
      <c r="J615" s="99">
        <v>7.1214038276825598E-3</v>
      </c>
      <c r="K615" s="99">
        <v>5.7682820038231775E-3</v>
      </c>
      <c r="L615" s="146">
        <v>92.438280187714923</v>
      </c>
      <c r="M615" s="146">
        <v>120</v>
      </c>
      <c r="N615" s="146">
        <v>548</v>
      </c>
      <c r="O615" s="146">
        <v>9132</v>
      </c>
      <c r="P615" s="146">
        <v>100</v>
      </c>
      <c r="Q615" s="146">
        <v>25</v>
      </c>
      <c r="R615" s="99">
        <v>0.85463510184355829</v>
      </c>
      <c r="S615" s="99">
        <v>0.99937945884796031</v>
      </c>
      <c r="T615" s="99">
        <v>0.86836964221613755</v>
      </c>
      <c r="U615" s="99">
        <v>0.93322219579605903</v>
      </c>
      <c r="W615" s="146">
        <v>6.5446266817873706</v>
      </c>
      <c r="X615" s="147">
        <v>28632.356363954263</v>
      </c>
      <c r="Y615" s="147">
        <v>6.5620697950343914</v>
      </c>
      <c r="Z615" s="147">
        <v>29478.854783524072</v>
      </c>
      <c r="AA615" s="147">
        <v>1.7443113247020747E-2</v>
      </c>
      <c r="AB615" s="147">
        <v>846.4984195698089</v>
      </c>
      <c r="AD615" s="161">
        <f t="shared" si="54"/>
        <v>364045.24454328796</v>
      </c>
      <c r="AE615" s="161">
        <f t="shared" si="59"/>
        <v>364245.33291853941</v>
      </c>
      <c r="AF615" s="161">
        <f t="shared" si="55"/>
        <v>200.08837525143599</v>
      </c>
      <c r="AH615" s="163">
        <f t="shared" si="56"/>
        <v>0</v>
      </c>
      <c r="AI615" s="163">
        <f t="shared" si="57"/>
        <v>1</v>
      </c>
      <c r="AJ615" s="163">
        <f t="shared" si="58"/>
        <v>1</v>
      </c>
    </row>
    <row r="616" spans="1:36" x14ac:dyDescent="0.25">
      <c r="A616" s="46">
        <v>611</v>
      </c>
      <c r="C616" s="99">
        <v>2.5380829395428295E-3</v>
      </c>
      <c r="D616" s="99">
        <v>1.4968021050832281E-2</v>
      </c>
      <c r="E616" s="99">
        <v>5.1618970007283327E-4</v>
      </c>
      <c r="F616" s="99">
        <v>0</v>
      </c>
      <c r="G616" s="99">
        <v>0.04</v>
      </c>
      <c r="H616" s="99">
        <v>3.7417663718882443E-2</v>
      </c>
      <c r="I616" s="99">
        <v>2.5496231708073913E-2</v>
      </c>
      <c r="J616" s="99">
        <v>7.1214038276825598E-3</v>
      </c>
      <c r="K616" s="99">
        <v>5.7682820038231775E-3</v>
      </c>
      <c r="L616" s="146">
        <v>92.438280187714923</v>
      </c>
      <c r="M616" s="146">
        <v>120</v>
      </c>
      <c r="N616" s="146">
        <v>548</v>
      </c>
      <c r="O616" s="146">
        <v>9132</v>
      </c>
      <c r="P616" s="146">
        <v>100</v>
      </c>
      <c r="Q616" s="146">
        <v>25</v>
      </c>
      <c r="R616" s="99">
        <v>0.4975896617880422</v>
      </c>
      <c r="S616" s="99">
        <v>0.67173190459334975</v>
      </c>
      <c r="T616" s="99">
        <v>0.42320644148972242</v>
      </c>
      <c r="U616" s="99">
        <v>0.68982368939066729</v>
      </c>
      <c r="W616" s="146">
        <v>3.5775291785381298</v>
      </c>
      <c r="X616" s="147">
        <v>26622.174010569401</v>
      </c>
      <c r="Y616" s="147">
        <v>3.6394937432843308</v>
      </c>
      <c r="Z616" s="147">
        <v>27770.354337048</v>
      </c>
      <c r="AA616" s="147">
        <v>6.1964564746201045E-2</v>
      </c>
      <c r="AB616" s="147">
        <v>1148.1803264785995</v>
      </c>
      <c r="AD616" s="161">
        <f t="shared" si="54"/>
        <v>188029.57670171838</v>
      </c>
      <c r="AE616" s="161">
        <f t="shared" si="59"/>
        <v>190599.27026001186</v>
      </c>
      <c r="AF616" s="161">
        <f t="shared" si="55"/>
        <v>2569.6935582934634</v>
      </c>
      <c r="AH616" s="163">
        <f t="shared" si="56"/>
        <v>0</v>
      </c>
      <c r="AI616" s="163">
        <f t="shared" si="57"/>
        <v>1</v>
      </c>
      <c r="AJ616" s="163">
        <f t="shared" si="58"/>
        <v>1</v>
      </c>
    </row>
    <row r="617" spans="1:36" x14ac:dyDescent="0.25">
      <c r="A617" s="46">
        <v>612</v>
      </c>
      <c r="C617" s="99">
        <v>2.6938212935374573E-3</v>
      </c>
      <c r="D617" s="99">
        <v>1.1852355315125629E-2</v>
      </c>
      <c r="E617" s="99">
        <v>1.2962297017636848E-3</v>
      </c>
      <c r="F617" s="99">
        <v>0</v>
      </c>
      <c r="G617" s="99">
        <v>0.04</v>
      </c>
      <c r="H617" s="99">
        <v>3.7417663718882443E-2</v>
      </c>
      <c r="I617" s="99">
        <v>2.5496231708073913E-2</v>
      </c>
      <c r="J617" s="99">
        <v>7.1214038276825598E-3</v>
      </c>
      <c r="K617" s="99">
        <v>5.7682820038231775E-3</v>
      </c>
      <c r="L617" s="146">
        <v>92.438280187714923</v>
      </c>
      <c r="M617" s="146">
        <v>120</v>
      </c>
      <c r="N617" s="146">
        <v>548</v>
      </c>
      <c r="O617" s="146">
        <v>9132</v>
      </c>
      <c r="P617" s="146">
        <v>100</v>
      </c>
      <c r="Q617" s="146">
        <v>25</v>
      </c>
      <c r="R617" s="99">
        <v>0.52002807239773852</v>
      </c>
      <c r="S617" s="99">
        <v>0.890934011910824</v>
      </c>
      <c r="T617" s="99">
        <v>0.11217863596969473</v>
      </c>
      <c r="U617" s="99">
        <v>8.4139681163271514E-4</v>
      </c>
      <c r="W617" s="146">
        <v>3.5600204801951563</v>
      </c>
      <c r="X617" s="147">
        <v>24777.845671297087</v>
      </c>
      <c r="Y617" s="147">
        <v>3.6013905723324977</v>
      </c>
      <c r="Z617" s="147">
        <v>25745.474382530872</v>
      </c>
      <c r="AA617" s="147">
        <v>4.1370092137341441E-2</v>
      </c>
      <c r="AB617" s="147">
        <v>967.628711233785</v>
      </c>
      <c r="AD617" s="161">
        <f t="shared" si="54"/>
        <v>188823.3831404123</v>
      </c>
      <c r="AE617" s="161">
        <f t="shared" si="59"/>
        <v>190337.95995741899</v>
      </c>
      <c r="AF617" s="161">
        <f t="shared" si="55"/>
        <v>1514.5768170067013</v>
      </c>
      <c r="AH617" s="163">
        <f t="shared" si="56"/>
        <v>0</v>
      </c>
      <c r="AI617" s="163">
        <f t="shared" si="57"/>
        <v>1</v>
      </c>
      <c r="AJ617" s="163">
        <f t="shared" si="58"/>
        <v>1</v>
      </c>
    </row>
    <row r="618" spans="1:36" x14ac:dyDescent="0.25">
      <c r="A618" s="46">
        <v>613</v>
      </c>
      <c r="C618" s="99">
        <v>4.7417723508405281E-4</v>
      </c>
      <c r="D618" s="99">
        <v>1.7719247762594481E-2</v>
      </c>
      <c r="E618" s="99">
        <v>2.1293668106914243E-4</v>
      </c>
      <c r="F618" s="99">
        <v>0</v>
      </c>
      <c r="G618" s="99">
        <v>0.04</v>
      </c>
      <c r="H618" s="99">
        <v>3.7417663718882443E-2</v>
      </c>
      <c r="I618" s="99">
        <v>2.5496231708073913E-2</v>
      </c>
      <c r="J618" s="99">
        <v>7.1214038276825598E-3</v>
      </c>
      <c r="K618" s="99">
        <v>5.7682820038231775E-3</v>
      </c>
      <c r="L618" s="146">
        <v>92.438280187714923</v>
      </c>
      <c r="M618" s="146">
        <v>120</v>
      </c>
      <c r="N618" s="146">
        <v>548</v>
      </c>
      <c r="O618" s="146">
        <v>9132</v>
      </c>
      <c r="P618" s="146">
        <v>100</v>
      </c>
      <c r="Q618" s="146">
        <v>25</v>
      </c>
      <c r="R618" s="99">
        <v>0.55972881668787522</v>
      </c>
      <c r="S618" s="99">
        <v>0.93659197883801126</v>
      </c>
      <c r="T618" s="99">
        <v>2.9132185501916101E-3</v>
      </c>
      <c r="U618" s="99">
        <v>4.4275591567505844E-2</v>
      </c>
      <c r="W618" s="146">
        <v>4.6837389021875495</v>
      </c>
      <c r="X618" s="147">
        <v>29841.700707915086</v>
      </c>
      <c r="Y618" s="147">
        <v>4.6947487967479571</v>
      </c>
      <c r="Z618" s="147">
        <v>30705.475691565942</v>
      </c>
      <c r="AA618" s="147">
        <v>1.1009894560407574E-2</v>
      </c>
      <c r="AB618" s="147">
        <v>863.77498365085557</v>
      </c>
      <c r="AD618" s="161">
        <f t="shared" si="54"/>
        <v>251182.63342333786</v>
      </c>
      <c r="AE618" s="161">
        <f t="shared" si="59"/>
        <v>250979.45211331145</v>
      </c>
      <c r="AF618" s="161">
        <f t="shared" si="55"/>
        <v>-203.18131002640121</v>
      </c>
      <c r="AH618" s="163">
        <f t="shared" si="56"/>
        <v>1</v>
      </c>
      <c r="AI618" s="163">
        <f t="shared" si="57"/>
        <v>0</v>
      </c>
      <c r="AJ618" s="163">
        <f t="shared" si="58"/>
        <v>0</v>
      </c>
    </row>
    <row r="619" spans="1:36" x14ac:dyDescent="0.25">
      <c r="A619" s="46">
        <v>614</v>
      </c>
      <c r="C619" s="99">
        <v>2.1186621728684252E-3</v>
      </c>
      <c r="D619" s="99">
        <v>1.264808402943618E-2</v>
      </c>
      <c r="E619" s="99">
        <v>1.5770621819968383E-5</v>
      </c>
      <c r="F619" s="99">
        <v>0</v>
      </c>
      <c r="G619" s="99">
        <v>0.04</v>
      </c>
      <c r="H619" s="99">
        <v>3.7417663718882443E-2</v>
      </c>
      <c r="I619" s="99">
        <v>2.5496231708073913E-2</v>
      </c>
      <c r="J619" s="99">
        <v>7.1214038276825598E-3</v>
      </c>
      <c r="K619" s="99">
        <v>5.7682820038231775E-3</v>
      </c>
      <c r="L619" s="146">
        <v>92.438280187714923</v>
      </c>
      <c r="M619" s="146">
        <v>120</v>
      </c>
      <c r="N619" s="146">
        <v>548</v>
      </c>
      <c r="O619" s="146">
        <v>9132</v>
      </c>
      <c r="P619" s="146">
        <v>100</v>
      </c>
      <c r="Q619" s="146">
        <v>25</v>
      </c>
      <c r="R619" s="99">
        <v>0.49631943914866411</v>
      </c>
      <c r="S619" s="99">
        <v>0.97133207518145825</v>
      </c>
      <c r="T619" s="99">
        <v>2.2236636840596139E-3</v>
      </c>
      <c r="U619" s="99">
        <v>0.9946687982177278</v>
      </c>
      <c r="W619" s="146">
        <v>4.0431693372451862</v>
      </c>
      <c r="X619" s="147">
        <v>28356.777723686904</v>
      </c>
      <c r="Y619" s="147">
        <v>4.117337026165889</v>
      </c>
      <c r="Z619" s="147">
        <v>29588.354325067816</v>
      </c>
      <c r="AA619" s="147">
        <v>7.4167688920702801E-2</v>
      </c>
      <c r="AB619" s="147">
        <v>1231.5766013809116</v>
      </c>
      <c r="AD619" s="161">
        <f t="shared" si="54"/>
        <v>214233.38251102425</v>
      </c>
      <c r="AE619" s="161">
        <f t="shared" si="59"/>
        <v>217451.86724488554</v>
      </c>
      <c r="AF619" s="161">
        <f t="shared" si="55"/>
        <v>3218.4847338612562</v>
      </c>
      <c r="AH619" s="163">
        <f t="shared" si="56"/>
        <v>0</v>
      </c>
      <c r="AI619" s="163">
        <f t="shared" si="57"/>
        <v>1</v>
      </c>
      <c r="AJ619" s="163">
        <f t="shared" si="58"/>
        <v>1</v>
      </c>
    </row>
    <row r="620" spans="1:36" x14ac:dyDescent="0.25">
      <c r="A620" s="46">
        <v>615</v>
      </c>
      <c r="C620" s="99">
        <v>1.6673269766848773E-3</v>
      </c>
      <c r="D620" s="99">
        <v>1.3346308800216922E-2</v>
      </c>
      <c r="E620" s="99">
        <v>3.5056139119654381E-6</v>
      </c>
      <c r="F620" s="99">
        <v>0</v>
      </c>
      <c r="G620" s="99">
        <v>0.04</v>
      </c>
      <c r="H620" s="99">
        <v>3.7417663718882443E-2</v>
      </c>
      <c r="I620" s="99">
        <v>2.5496231708073913E-2</v>
      </c>
      <c r="J620" s="99">
        <v>7.1214038276825598E-3</v>
      </c>
      <c r="K620" s="99">
        <v>5.7682820038231775E-3</v>
      </c>
      <c r="L620" s="146">
        <v>92.438280187714923</v>
      </c>
      <c r="M620" s="146">
        <v>120</v>
      </c>
      <c r="N620" s="146">
        <v>548</v>
      </c>
      <c r="O620" s="146">
        <v>9132</v>
      </c>
      <c r="P620" s="146">
        <v>100</v>
      </c>
      <c r="Q620" s="146">
        <v>25</v>
      </c>
      <c r="R620" s="99">
        <v>0.84666914124164039</v>
      </c>
      <c r="S620" s="99">
        <v>0.84522238408839945</v>
      </c>
      <c r="T620" s="99">
        <v>0.78175283550862273</v>
      </c>
      <c r="U620" s="99">
        <v>3.1466276567642046E-2</v>
      </c>
      <c r="W620" s="146">
        <v>6.4302660404674263</v>
      </c>
      <c r="X620" s="147">
        <v>28927.974059712735</v>
      </c>
      <c r="Y620" s="147">
        <v>6.5261144209016555</v>
      </c>
      <c r="Z620" s="147">
        <v>30086.577845810752</v>
      </c>
      <c r="AA620" s="147">
        <v>9.5848380434229163E-2</v>
      </c>
      <c r="AB620" s="147">
        <v>1158.6037860980177</v>
      </c>
      <c r="AD620" s="161">
        <f t="shared" si="54"/>
        <v>356887.98836833285</v>
      </c>
      <c r="AE620" s="161">
        <f t="shared" si="59"/>
        <v>361480.28740828857</v>
      </c>
      <c r="AF620" s="161">
        <f t="shared" si="55"/>
        <v>4592.299039955732</v>
      </c>
      <c r="AH620" s="163">
        <f t="shared" si="56"/>
        <v>0</v>
      </c>
      <c r="AI620" s="163">
        <f t="shared" si="57"/>
        <v>1</v>
      </c>
      <c r="AJ620" s="163">
        <f t="shared" si="58"/>
        <v>1</v>
      </c>
    </row>
    <row r="621" spans="1:36" x14ac:dyDescent="0.25">
      <c r="A621" s="46">
        <v>616</v>
      </c>
      <c r="C621" s="99">
        <v>3.6416898215833049E-3</v>
      </c>
      <c r="D621" s="99">
        <v>1.3390117446309802E-2</v>
      </c>
      <c r="E621" s="99">
        <v>1.7428137910589598E-8</v>
      </c>
      <c r="F621" s="99">
        <v>0</v>
      </c>
      <c r="G621" s="99">
        <v>0.04</v>
      </c>
      <c r="H621" s="99">
        <v>3.7417663718882443E-2</v>
      </c>
      <c r="I621" s="99">
        <v>2.5496231708073913E-2</v>
      </c>
      <c r="J621" s="99">
        <v>7.1214038276825598E-3</v>
      </c>
      <c r="K621" s="99">
        <v>5.7682820038231775E-3</v>
      </c>
      <c r="L621" s="146">
        <v>92.438280187714923</v>
      </c>
      <c r="M621" s="146">
        <v>120</v>
      </c>
      <c r="N621" s="146">
        <v>548</v>
      </c>
      <c r="O621" s="146">
        <v>9132</v>
      </c>
      <c r="P621" s="146">
        <v>100</v>
      </c>
      <c r="Q621" s="146">
        <v>25</v>
      </c>
      <c r="R621" s="99">
        <v>0.79441232014630225</v>
      </c>
      <c r="S621" s="99">
        <v>8.0713936927129831E-2</v>
      </c>
      <c r="T621" s="99">
        <v>0.11476228167059473</v>
      </c>
      <c r="U621" s="99">
        <v>0.99793541485914194</v>
      </c>
      <c r="W621" s="146">
        <v>5.0375313692910373</v>
      </c>
      <c r="X621" s="147">
        <v>26685.112302518202</v>
      </c>
      <c r="Y621" s="147">
        <v>5.192916201339683</v>
      </c>
      <c r="Z621" s="147">
        <v>28141.688224020079</v>
      </c>
      <c r="AA621" s="147">
        <v>0.15538483204864573</v>
      </c>
      <c r="AB621" s="147">
        <v>1456.575921501877</v>
      </c>
      <c r="AD621" s="161">
        <f t="shared" si="54"/>
        <v>275566.76985494402</v>
      </c>
      <c r="AE621" s="161">
        <f t="shared" si="59"/>
        <v>283433.28385636094</v>
      </c>
      <c r="AF621" s="161">
        <f t="shared" si="55"/>
        <v>7866.5140014168664</v>
      </c>
      <c r="AH621" s="163">
        <f t="shared" si="56"/>
        <v>0</v>
      </c>
      <c r="AI621" s="163">
        <f t="shared" si="57"/>
        <v>1</v>
      </c>
      <c r="AJ621" s="163">
        <f t="shared" si="58"/>
        <v>1</v>
      </c>
    </row>
    <row r="622" spans="1:36" x14ac:dyDescent="0.25">
      <c r="A622" s="46">
        <v>617</v>
      </c>
      <c r="C622" s="99">
        <v>6.1524832943037344E-3</v>
      </c>
      <c r="D622" s="99">
        <v>1.3269189235350809E-2</v>
      </c>
      <c r="E622" s="99">
        <v>1.3611612522290706E-4</v>
      </c>
      <c r="F622" s="99">
        <v>0</v>
      </c>
      <c r="G622" s="99">
        <v>0.04</v>
      </c>
      <c r="H622" s="99">
        <v>3.7417663718882443E-2</v>
      </c>
      <c r="I622" s="99">
        <v>2.5496231708073913E-2</v>
      </c>
      <c r="J622" s="99">
        <v>7.1214038276825598E-3</v>
      </c>
      <c r="K622" s="99">
        <v>5.7682820038231775E-3</v>
      </c>
      <c r="L622" s="146">
        <v>92.438280187714923</v>
      </c>
      <c r="M622" s="146">
        <v>120</v>
      </c>
      <c r="N622" s="146">
        <v>548</v>
      </c>
      <c r="O622" s="146">
        <v>9132</v>
      </c>
      <c r="P622" s="146">
        <v>100</v>
      </c>
      <c r="Q622" s="146">
        <v>25</v>
      </c>
      <c r="R622" s="99">
        <v>0.67980550199030942</v>
      </c>
      <c r="S622" s="99">
        <v>0.73987077331259277</v>
      </c>
      <c r="T622" s="99">
        <v>0.21734175015095769</v>
      </c>
      <c r="U622" s="99">
        <v>0.99968926090514931</v>
      </c>
      <c r="W622" s="146">
        <v>4.239965256479457</v>
      </c>
      <c r="X622" s="147">
        <v>23965.268729368217</v>
      </c>
      <c r="Y622" s="147">
        <v>4.438247693943473</v>
      </c>
      <c r="Z622" s="147">
        <v>25640.596900759483</v>
      </c>
      <c r="AA622" s="147">
        <v>0.19828243746401597</v>
      </c>
      <c r="AB622" s="147">
        <v>1675.3281713912656</v>
      </c>
      <c r="AD622" s="161">
        <f t="shared" si="54"/>
        <v>230432.64665939921</v>
      </c>
      <c r="AE622" s="161">
        <f t="shared" si="59"/>
        <v>240654.26473584888</v>
      </c>
      <c r="AF622" s="161">
        <f t="shared" si="55"/>
        <v>10221.618076449693</v>
      </c>
      <c r="AH622" s="163">
        <f t="shared" si="56"/>
        <v>0</v>
      </c>
      <c r="AI622" s="163">
        <f t="shared" si="57"/>
        <v>1</v>
      </c>
      <c r="AJ622" s="163">
        <f t="shared" si="58"/>
        <v>1</v>
      </c>
    </row>
    <row r="623" spans="1:36" x14ac:dyDescent="0.25">
      <c r="A623" s="46">
        <v>618</v>
      </c>
      <c r="C623" s="99">
        <v>4.2516458643778732E-3</v>
      </c>
      <c r="D623" s="99">
        <v>8.2197596276101289E-3</v>
      </c>
      <c r="E623" s="99">
        <v>1.2774130223625058E-4</v>
      </c>
      <c r="F623" s="99">
        <v>0</v>
      </c>
      <c r="G623" s="99">
        <v>0.04</v>
      </c>
      <c r="H623" s="99">
        <v>3.7417663718882443E-2</v>
      </c>
      <c r="I623" s="99">
        <v>2.5496231708073913E-2</v>
      </c>
      <c r="J623" s="99">
        <v>7.1214038276825598E-3</v>
      </c>
      <c r="K623" s="99">
        <v>5.7682820038231775E-3</v>
      </c>
      <c r="L623" s="146">
        <v>92.438280187714923</v>
      </c>
      <c r="M623" s="146">
        <v>120</v>
      </c>
      <c r="N623" s="146">
        <v>548</v>
      </c>
      <c r="O623" s="146">
        <v>9132</v>
      </c>
      <c r="P623" s="146">
        <v>100</v>
      </c>
      <c r="Q623" s="146">
        <v>25</v>
      </c>
      <c r="R623" s="99">
        <v>0.79160313257493842</v>
      </c>
      <c r="S623" s="99">
        <v>0.88087116687929101</v>
      </c>
      <c r="T623" s="99">
        <v>3.3525377921688471E-2</v>
      </c>
      <c r="U623" s="99">
        <v>1.0873117359416924E-3</v>
      </c>
      <c r="W623" s="146">
        <v>5.3448035945327712</v>
      </c>
      <c r="X623" s="147">
        <v>25794.478058604014</v>
      </c>
      <c r="Y623" s="147">
        <v>5.5261042432330214</v>
      </c>
      <c r="Z623" s="147">
        <v>27287.300525024621</v>
      </c>
      <c r="AA623" s="147">
        <v>0.1813006487002502</v>
      </c>
      <c r="AB623" s="147">
        <v>1492.8224664206064</v>
      </c>
      <c r="AD623" s="161">
        <f t="shared" si="54"/>
        <v>294893.73761336226</v>
      </c>
      <c r="AE623" s="161">
        <f t="shared" si="59"/>
        <v>304278.95406895666</v>
      </c>
      <c r="AF623" s="161">
        <f t="shared" si="55"/>
        <v>9385.2164555944055</v>
      </c>
      <c r="AH623" s="163">
        <f t="shared" si="56"/>
        <v>0</v>
      </c>
      <c r="AI623" s="163">
        <f t="shared" si="57"/>
        <v>1</v>
      </c>
      <c r="AJ623" s="163">
        <f t="shared" si="58"/>
        <v>1</v>
      </c>
    </row>
    <row r="624" spans="1:36" x14ac:dyDescent="0.25">
      <c r="A624" s="46">
        <v>619</v>
      </c>
      <c r="C624" s="99">
        <v>2.0263392968582071E-3</v>
      </c>
      <c r="D624" s="99">
        <v>9.8564646476264617E-3</v>
      </c>
      <c r="E624" s="99">
        <v>6.9101255421677443E-4</v>
      </c>
      <c r="F624" s="99">
        <v>0</v>
      </c>
      <c r="G624" s="99">
        <v>0.04</v>
      </c>
      <c r="H624" s="99">
        <v>3.7417663718882443E-2</v>
      </c>
      <c r="I624" s="99">
        <v>2.5496231708073913E-2</v>
      </c>
      <c r="J624" s="99">
        <v>7.1214038276825598E-3</v>
      </c>
      <c r="K624" s="99">
        <v>5.7682820038231775E-3</v>
      </c>
      <c r="L624" s="146">
        <v>92.438280187714923</v>
      </c>
      <c r="M624" s="146">
        <v>120</v>
      </c>
      <c r="N624" s="146">
        <v>548</v>
      </c>
      <c r="O624" s="146">
        <v>9132</v>
      </c>
      <c r="P624" s="146">
        <v>100</v>
      </c>
      <c r="Q624" s="146">
        <v>25</v>
      </c>
      <c r="R624" s="99">
        <v>0.72414879786372222</v>
      </c>
      <c r="S624" s="99">
        <v>0.99987548631239798</v>
      </c>
      <c r="T624" s="99">
        <v>0.60498455631920456</v>
      </c>
      <c r="U624" s="99">
        <v>2.4075118791499997E-2</v>
      </c>
      <c r="W624" s="146">
        <v>5.2485715350720206</v>
      </c>
      <c r="X624" s="147">
        <v>26816.946658838016</v>
      </c>
      <c r="Y624" s="147">
        <v>5.3093292857196444</v>
      </c>
      <c r="Z624" s="147">
        <v>27837.602708783848</v>
      </c>
      <c r="AA624" s="147">
        <v>6.0757750647623787E-2</v>
      </c>
      <c r="AB624" s="147">
        <v>1020.6560499458319</v>
      </c>
      <c r="AD624" s="161">
        <f t="shared" si="54"/>
        <v>288097.34544548322</v>
      </c>
      <c r="AE624" s="161">
        <f t="shared" si="59"/>
        <v>290722.15443439479</v>
      </c>
      <c r="AF624" s="161">
        <f t="shared" si="55"/>
        <v>2624.8089889115954</v>
      </c>
      <c r="AH624" s="163">
        <f t="shared" si="56"/>
        <v>0</v>
      </c>
      <c r="AI624" s="163">
        <f t="shared" si="57"/>
        <v>1</v>
      </c>
      <c r="AJ624" s="163">
        <f t="shared" si="58"/>
        <v>1</v>
      </c>
    </row>
    <row r="625" spans="1:36" x14ac:dyDescent="0.25">
      <c r="A625" s="46">
        <v>620</v>
      </c>
      <c r="C625" s="99">
        <v>2.5504362536511449E-3</v>
      </c>
      <c r="D625" s="99">
        <v>1.1779832012576263E-2</v>
      </c>
      <c r="E625" s="99">
        <v>2.9351705465152644E-4</v>
      </c>
      <c r="F625" s="99">
        <v>0</v>
      </c>
      <c r="G625" s="99">
        <v>0.04</v>
      </c>
      <c r="H625" s="99">
        <v>3.7417663718882443E-2</v>
      </c>
      <c r="I625" s="99">
        <v>2.5496231708073913E-2</v>
      </c>
      <c r="J625" s="99">
        <v>7.1214038276825598E-3</v>
      </c>
      <c r="K625" s="99">
        <v>5.7682820038231775E-3</v>
      </c>
      <c r="L625" s="146">
        <v>92.438280187714923</v>
      </c>
      <c r="M625" s="146">
        <v>120</v>
      </c>
      <c r="N625" s="146">
        <v>548</v>
      </c>
      <c r="O625" s="146">
        <v>9132</v>
      </c>
      <c r="P625" s="146">
        <v>100</v>
      </c>
      <c r="Q625" s="146">
        <v>25</v>
      </c>
      <c r="R625" s="99">
        <v>0.36103563442758313</v>
      </c>
      <c r="S625" s="99">
        <v>0.69708719735489</v>
      </c>
      <c r="T625" s="99">
        <v>1.4034492122145539E-2</v>
      </c>
      <c r="U625" s="99">
        <v>0.99248852758821404</v>
      </c>
      <c r="W625" s="146">
        <v>2.8032891356900604</v>
      </c>
      <c r="X625" s="147">
        <v>27166.433925097987</v>
      </c>
      <c r="Y625" s="147">
        <v>2.8574251480640878</v>
      </c>
      <c r="Z625" s="147">
        <v>28381.886817219303</v>
      </c>
      <c r="AA625" s="147">
        <v>5.413601237402732E-2</v>
      </c>
      <c r="AB625" s="147">
        <v>1215.4528921213168</v>
      </c>
      <c r="AD625" s="161">
        <f t="shared" si="54"/>
        <v>141030.91421630565</v>
      </c>
      <c r="AE625" s="161">
        <f t="shared" si="59"/>
        <v>143063.62206662598</v>
      </c>
      <c r="AF625" s="161">
        <f t="shared" si="55"/>
        <v>2032.7078503203224</v>
      </c>
      <c r="AH625" s="163">
        <f t="shared" si="56"/>
        <v>0</v>
      </c>
      <c r="AI625" s="163">
        <f t="shared" si="57"/>
        <v>1</v>
      </c>
      <c r="AJ625" s="163">
        <f t="shared" si="58"/>
        <v>1</v>
      </c>
    </row>
    <row r="626" spans="1:36" x14ac:dyDescent="0.25">
      <c r="A626" s="46">
        <v>621</v>
      </c>
      <c r="C626" s="99">
        <v>2.0463567392219723E-3</v>
      </c>
      <c r="D626" s="99">
        <v>1.3421878987008529E-2</v>
      </c>
      <c r="E626" s="99">
        <v>9.320698539339034E-5</v>
      </c>
      <c r="F626" s="99">
        <v>0</v>
      </c>
      <c r="G626" s="99">
        <v>0.04</v>
      </c>
      <c r="H626" s="99">
        <v>3.7417663718882443E-2</v>
      </c>
      <c r="I626" s="99">
        <v>2.5496231708073913E-2</v>
      </c>
      <c r="J626" s="99">
        <v>7.1214038276825598E-3</v>
      </c>
      <c r="K626" s="99">
        <v>5.7682820038231775E-3</v>
      </c>
      <c r="L626" s="146">
        <v>92.438280187714923</v>
      </c>
      <c r="M626" s="146">
        <v>120</v>
      </c>
      <c r="N626" s="146">
        <v>548</v>
      </c>
      <c r="O626" s="146">
        <v>9132</v>
      </c>
      <c r="P626" s="146">
        <v>100</v>
      </c>
      <c r="Q626" s="146">
        <v>25</v>
      </c>
      <c r="R626" s="99">
        <v>0.42089918175987523</v>
      </c>
      <c r="S626" s="99">
        <v>0.7441681090262271</v>
      </c>
      <c r="T626" s="99">
        <v>0.6614544355895875</v>
      </c>
      <c r="U626" s="99">
        <v>6.9093723926735031E-6</v>
      </c>
      <c r="W626" s="146">
        <v>3.3515955094030505</v>
      </c>
      <c r="X626" s="147">
        <v>28234.196764761717</v>
      </c>
      <c r="Y626" s="147">
        <v>3.4088174396848601</v>
      </c>
      <c r="Z626" s="147">
        <v>29429.688188986314</v>
      </c>
      <c r="AA626" s="147">
        <v>5.7221930281809552E-2</v>
      </c>
      <c r="AB626" s="147">
        <v>1195.4914242245977</v>
      </c>
      <c r="AD626" s="161">
        <f t="shared" si="54"/>
        <v>172861.5337994213</v>
      </c>
      <c r="AE626" s="161">
        <f t="shared" si="59"/>
        <v>175099.35819210531</v>
      </c>
      <c r="AF626" s="161">
        <f t="shared" si="55"/>
        <v>2237.8243926839755</v>
      </c>
      <c r="AH626" s="163">
        <f t="shared" si="56"/>
        <v>0</v>
      </c>
      <c r="AI626" s="163">
        <f t="shared" si="57"/>
        <v>1</v>
      </c>
      <c r="AJ626" s="163">
        <f t="shared" si="58"/>
        <v>1</v>
      </c>
    </row>
    <row r="627" spans="1:36" x14ac:dyDescent="0.25">
      <c r="A627" s="46">
        <v>622</v>
      </c>
      <c r="C627" s="99">
        <v>2.9390646467229997E-3</v>
      </c>
      <c r="D627" s="99">
        <v>1.3301784776148851E-2</v>
      </c>
      <c r="E627" s="99">
        <v>1.9488106554566009E-4</v>
      </c>
      <c r="F627" s="99">
        <v>0</v>
      </c>
      <c r="G627" s="99">
        <v>0.04</v>
      </c>
      <c r="H627" s="99">
        <v>3.7417663718882443E-2</v>
      </c>
      <c r="I627" s="99">
        <v>2.5496231708073913E-2</v>
      </c>
      <c r="J627" s="99">
        <v>7.1214038276825598E-3</v>
      </c>
      <c r="K627" s="99">
        <v>5.7682820038231775E-3</v>
      </c>
      <c r="L627" s="146">
        <v>92.438280187714923</v>
      </c>
      <c r="M627" s="146">
        <v>120</v>
      </c>
      <c r="N627" s="146">
        <v>548</v>
      </c>
      <c r="O627" s="146">
        <v>9132</v>
      </c>
      <c r="P627" s="146">
        <v>100</v>
      </c>
      <c r="Q627" s="146">
        <v>25</v>
      </c>
      <c r="R627" s="99">
        <v>0.45544719692348884</v>
      </c>
      <c r="S627" s="99">
        <v>2.9431134066048954E-3</v>
      </c>
      <c r="T627" s="99">
        <v>9.568384065843126E-2</v>
      </c>
      <c r="U627" s="99">
        <v>0.27362672068418548</v>
      </c>
      <c r="W627" s="146">
        <v>2.8875850335874862</v>
      </c>
      <c r="X627" s="147">
        <v>26965.869104544214</v>
      </c>
      <c r="Y627" s="147">
        <v>2.9561451155981913</v>
      </c>
      <c r="Z627" s="147">
        <v>28267.464502484905</v>
      </c>
      <c r="AA627" s="147">
        <v>6.856008201070507E-2</v>
      </c>
      <c r="AB627" s="147">
        <v>1301.5953979406913</v>
      </c>
      <c r="AD627" s="161">
        <f t="shared" si="54"/>
        <v>146289.23291070494</v>
      </c>
      <c r="AE627" s="161">
        <f t="shared" si="59"/>
        <v>149101.24243340656</v>
      </c>
      <c r="AF627" s="161">
        <f t="shared" si="55"/>
        <v>2812.0095227016127</v>
      </c>
      <c r="AH627" s="163">
        <f t="shared" si="56"/>
        <v>0</v>
      </c>
      <c r="AI627" s="163">
        <f t="shared" si="57"/>
        <v>1</v>
      </c>
      <c r="AJ627" s="163">
        <f t="shared" si="58"/>
        <v>1</v>
      </c>
    </row>
    <row r="628" spans="1:36" x14ac:dyDescent="0.25">
      <c r="A628" s="46">
        <v>623</v>
      </c>
      <c r="C628" s="99">
        <v>8.8004811936117624E-4</v>
      </c>
      <c r="D628" s="99">
        <v>1.1452335601000056E-2</v>
      </c>
      <c r="E628" s="99">
        <v>2.1642373443853113E-4</v>
      </c>
      <c r="F628" s="99">
        <v>0</v>
      </c>
      <c r="G628" s="99">
        <v>0.04</v>
      </c>
      <c r="H628" s="99">
        <v>3.7417663718882443E-2</v>
      </c>
      <c r="I628" s="99">
        <v>2.5496231708073913E-2</v>
      </c>
      <c r="J628" s="99">
        <v>7.1214038276825598E-3</v>
      </c>
      <c r="K628" s="99">
        <v>5.7682820038231775E-3</v>
      </c>
      <c r="L628" s="146">
        <v>92.438280187714923</v>
      </c>
      <c r="M628" s="146">
        <v>120</v>
      </c>
      <c r="N628" s="146">
        <v>548</v>
      </c>
      <c r="O628" s="146">
        <v>9132</v>
      </c>
      <c r="P628" s="146">
        <v>100</v>
      </c>
      <c r="Q628" s="146">
        <v>25</v>
      </c>
      <c r="R628" s="99">
        <v>0.68671534027412029</v>
      </c>
      <c r="S628" s="99">
        <v>0.2903890441210612</v>
      </c>
      <c r="T628" s="99">
        <v>0.27703122473180786</v>
      </c>
      <c r="U628" s="99">
        <v>1.224449218369939E-3</v>
      </c>
      <c r="W628" s="146">
        <v>4.9965680326766577</v>
      </c>
      <c r="X628" s="147">
        <v>29362.046679655774</v>
      </c>
      <c r="Y628" s="147">
        <v>5.0278530297105579</v>
      </c>
      <c r="Z628" s="147">
        <v>30309.37344695616</v>
      </c>
      <c r="AA628" s="147">
        <v>3.1284997033900197E-2</v>
      </c>
      <c r="AB628" s="147">
        <v>947.32676730038656</v>
      </c>
      <c r="AD628" s="161">
        <f t="shared" si="54"/>
        <v>270432.03528094367</v>
      </c>
      <c r="AE628" s="161">
        <f t="shared" si="59"/>
        <v>271361.80833567731</v>
      </c>
      <c r="AF628" s="161">
        <f t="shared" si="55"/>
        <v>929.77305473362526</v>
      </c>
      <c r="AH628" s="163">
        <f t="shared" si="56"/>
        <v>0</v>
      </c>
      <c r="AI628" s="163">
        <f t="shared" si="57"/>
        <v>1</v>
      </c>
      <c r="AJ628" s="163">
        <f t="shared" si="58"/>
        <v>1</v>
      </c>
    </row>
    <row r="629" spans="1:36" x14ac:dyDescent="0.25">
      <c r="A629" s="46">
        <v>624</v>
      </c>
      <c r="C629" s="99">
        <v>2.1981274021402042E-3</v>
      </c>
      <c r="D629" s="99">
        <v>1.5417715268916443E-2</v>
      </c>
      <c r="E629" s="99">
        <v>3.8067545665905228E-5</v>
      </c>
      <c r="F629" s="99">
        <v>0</v>
      </c>
      <c r="G629" s="99">
        <v>0.04</v>
      </c>
      <c r="H629" s="99">
        <v>3.7417663718882443E-2</v>
      </c>
      <c r="I629" s="99">
        <v>2.5496231708073913E-2</v>
      </c>
      <c r="J629" s="99">
        <v>7.1214038276825598E-3</v>
      </c>
      <c r="K629" s="99">
        <v>5.7682820038231775E-3</v>
      </c>
      <c r="L629" s="146">
        <v>92.438280187714923</v>
      </c>
      <c r="M629" s="146">
        <v>120</v>
      </c>
      <c r="N629" s="146">
        <v>548</v>
      </c>
      <c r="O629" s="146">
        <v>9132</v>
      </c>
      <c r="P629" s="146">
        <v>100</v>
      </c>
      <c r="Q629" s="146">
        <v>25</v>
      </c>
      <c r="R629" s="99">
        <v>0.58466280437642892</v>
      </c>
      <c r="S629" s="99">
        <v>0.42843638985270077</v>
      </c>
      <c r="T629" s="99">
        <v>0.28873997189356709</v>
      </c>
      <c r="U629" s="99">
        <v>2.7519100349179841E-3</v>
      </c>
      <c r="W629" s="146">
        <v>4.1964888919721997</v>
      </c>
      <c r="X629" s="147">
        <v>28180.900642626602</v>
      </c>
      <c r="Y629" s="147">
        <v>4.2764412980782875</v>
      </c>
      <c r="Z629" s="147">
        <v>29417.487419814446</v>
      </c>
      <c r="AA629" s="147">
        <v>7.9952406106087892E-2</v>
      </c>
      <c r="AB629" s="147">
        <v>1236.5867771878438</v>
      </c>
      <c r="AD629" s="161">
        <f t="shared" si="54"/>
        <v>223608.43287570539</v>
      </c>
      <c r="AE629" s="161">
        <f t="shared" si="59"/>
        <v>227168.99046488281</v>
      </c>
      <c r="AF629" s="161">
        <f t="shared" si="55"/>
        <v>3560.5575891774297</v>
      </c>
      <c r="AH629" s="163">
        <f t="shared" si="56"/>
        <v>0</v>
      </c>
      <c r="AI629" s="163">
        <f t="shared" si="57"/>
        <v>1</v>
      </c>
      <c r="AJ629" s="163">
        <f t="shared" si="58"/>
        <v>1</v>
      </c>
    </row>
    <row r="630" spans="1:36" x14ac:dyDescent="0.25">
      <c r="A630" s="46">
        <v>625</v>
      </c>
      <c r="C630" s="99">
        <v>2.1926123405611175E-3</v>
      </c>
      <c r="D630" s="99">
        <v>1.2632623493572637E-2</v>
      </c>
      <c r="E630" s="99">
        <v>4.0639721317658586E-5</v>
      </c>
      <c r="F630" s="99">
        <v>0</v>
      </c>
      <c r="G630" s="99">
        <v>0.04</v>
      </c>
      <c r="H630" s="99">
        <v>3.7417663718882443E-2</v>
      </c>
      <c r="I630" s="99">
        <v>2.5496231708073913E-2</v>
      </c>
      <c r="J630" s="99">
        <v>7.1214038276825598E-3</v>
      </c>
      <c r="K630" s="99">
        <v>5.7682820038231775E-3</v>
      </c>
      <c r="L630" s="146">
        <v>92.438280187714923</v>
      </c>
      <c r="M630" s="146">
        <v>120</v>
      </c>
      <c r="N630" s="146">
        <v>548</v>
      </c>
      <c r="O630" s="146">
        <v>9132</v>
      </c>
      <c r="P630" s="146">
        <v>100</v>
      </c>
      <c r="Q630" s="146">
        <v>25</v>
      </c>
      <c r="R630" s="99">
        <v>0.63876158325078258</v>
      </c>
      <c r="S630" s="99">
        <v>0.74959708538324199</v>
      </c>
      <c r="T630" s="99">
        <v>0.98845602021839651</v>
      </c>
      <c r="U630" s="99">
        <v>1.316506546980317E-9</v>
      </c>
      <c r="W630" s="146">
        <v>4.8047221847937127</v>
      </c>
      <c r="X630" s="147">
        <v>28204.830954254579</v>
      </c>
      <c r="Y630" s="147">
        <v>4.8954605380470424</v>
      </c>
      <c r="Z630" s="147">
        <v>29440.685013491988</v>
      </c>
      <c r="AA630" s="147">
        <v>9.0738353253329684E-2</v>
      </c>
      <c r="AB630" s="147">
        <v>1235.8540592374084</v>
      </c>
      <c r="AD630" s="161">
        <f t="shared" si="54"/>
        <v>260078.50013336822</v>
      </c>
      <c r="AE630" s="161">
        <f t="shared" si="59"/>
        <v>264286.94726933056</v>
      </c>
      <c r="AF630" s="161">
        <f t="shared" si="55"/>
        <v>4208.4471359623731</v>
      </c>
      <c r="AH630" s="163">
        <f t="shared" si="56"/>
        <v>0</v>
      </c>
      <c r="AI630" s="163">
        <f t="shared" si="57"/>
        <v>1</v>
      </c>
      <c r="AJ630" s="163">
        <f t="shared" si="58"/>
        <v>1</v>
      </c>
    </row>
    <row r="631" spans="1:36" x14ac:dyDescent="0.25">
      <c r="A631" s="46">
        <v>626</v>
      </c>
      <c r="C631" s="99">
        <v>1.8372712407514068E-3</v>
      </c>
      <c r="D631" s="99">
        <v>1.4329098214638347E-2</v>
      </c>
      <c r="E631" s="99">
        <v>6.432040793765454E-6</v>
      </c>
      <c r="F631" s="99">
        <v>0</v>
      </c>
      <c r="G631" s="99">
        <v>0.04</v>
      </c>
      <c r="H631" s="99">
        <v>3.7417663718882443E-2</v>
      </c>
      <c r="I631" s="99">
        <v>2.5496231708073913E-2</v>
      </c>
      <c r="J631" s="99">
        <v>7.1214038276825598E-3</v>
      </c>
      <c r="K631" s="99">
        <v>5.7682820038231775E-3</v>
      </c>
      <c r="L631" s="146">
        <v>92.438280187714923</v>
      </c>
      <c r="M631" s="146">
        <v>120</v>
      </c>
      <c r="N631" s="146">
        <v>548</v>
      </c>
      <c r="O631" s="146">
        <v>9132</v>
      </c>
      <c r="P631" s="146">
        <v>100</v>
      </c>
      <c r="Q631" s="146">
        <v>25</v>
      </c>
      <c r="R631" s="99">
        <v>0.84400526141614951</v>
      </c>
      <c r="S631" s="99">
        <v>0.98649384123086481</v>
      </c>
      <c r="T631" s="99">
        <v>0.1273010142802995</v>
      </c>
      <c r="U631" s="99">
        <v>2.3536675419220049E-3</v>
      </c>
      <c r="W631" s="146">
        <v>6.4495857131852121</v>
      </c>
      <c r="X631" s="147">
        <v>28703.90656717461</v>
      </c>
      <c r="Y631" s="147">
        <v>6.5544825016569614</v>
      </c>
      <c r="Z631" s="147">
        <v>29890.774850236536</v>
      </c>
      <c r="AA631" s="147">
        <v>0.10489678847174932</v>
      </c>
      <c r="AB631" s="147">
        <v>1186.8682830619255</v>
      </c>
      <c r="AD631" s="161">
        <f t="shared" si="54"/>
        <v>358271.23622393812</v>
      </c>
      <c r="AE631" s="161">
        <f t="shared" si="59"/>
        <v>363378.17524918116</v>
      </c>
      <c r="AF631" s="161">
        <f t="shared" si="55"/>
        <v>5106.9390252430339</v>
      </c>
      <c r="AH631" s="163">
        <f t="shared" si="56"/>
        <v>0</v>
      </c>
      <c r="AI631" s="163">
        <f t="shared" si="57"/>
        <v>1</v>
      </c>
      <c r="AJ631" s="163">
        <f t="shared" si="58"/>
        <v>1</v>
      </c>
    </row>
    <row r="632" spans="1:36" x14ac:dyDescent="0.25">
      <c r="A632" s="46">
        <v>627</v>
      </c>
      <c r="C632" s="99">
        <v>5.4799796524974563E-4</v>
      </c>
      <c r="D632" s="99">
        <v>1.1618039676069669E-2</v>
      </c>
      <c r="E632" s="99">
        <v>3.1367211609389933E-4</v>
      </c>
      <c r="F632" s="99">
        <v>0</v>
      </c>
      <c r="G632" s="99">
        <v>0.04</v>
      </c>
      <c r="H632" s="99">
        <v>3.7417663718882443E-2</v>
      </c>
      <c r="I632" s="99">
        <v>2.5496231708073913E-2</v>
      </c>
      <c r="J632" s="99">
        <v>7.1214038276825598E-3</v>
      </c>
      <c r="K632" s="99">
        <v>5.7682820038231775E-3</v>
      </c>
      <c r="L632" s="146">
        <v>92.438280187714923</v>
      </c>
      <c r="M632" s="146">
        <v>120</v>
      </c>
      <c r="N632" s="146">
        <v>548</v>
      </c>
      <c r="O632" s="146">
        <v>9132</v>
      </c>
      <c r="P632" s="146">
        <v>100</v>
      </c>
      <c r="Q632" s="146">
        <v>25</v>
      </c>
      <c r="R632" s="99">
        <v>0.78703195690458205</v>
      </c>
      <c r="S632" s="99">
        <v>1.9021146620211083E-2</v>
      </c>
      <c r="T632" s="99">
        <v>1.6286106724376307E-2</v>
      </c>
      <c r="U632" s="99">
        <v>0.73655847877235647</v>
      </c>
      <c r="W632" s="146">
        <v>5.5312505856333543</v>
      </c>
      <c r="X632" s="147">
        <v>29528.325605177146</v>
      </c>
      <c r="Y632" s="147">
        <v>5.5449978334526016</v>
      </c>
      <c r="Z632" s="147">
        <v>30379.72908694909</v>
      </c>
      <c r="AA632" s="147">
        <v>1.3747247819247299E-2</v>
      </c>
      <c r="AB632" s="147">
        <v>851.40348177194392</v>
      </c>
      <c r="AD632" s="161">
        <f t="shared" si="54"/>
        <v>302346.70953282411</v>
      </c>
      <c r="AE632" s="161">
        <f t="shared" si="59"/>
        <v>302320.14092020702</v>
      </c>
      <c r="AF632" s="161">
        <f t="shared" si="55"/>
        <v>-26.568612617105941</v>
      </c>
      <c r="AH632" s="163">
        <f t="shared" si="56"/>
        <v>1</v>
      </c>
      <c r="AI632" s="163">
        <f t="shared" si="57"/>
        <v>0</v>
      </c>
      <c r="AJ632" s="163">
        <f t="shared" si="58"/>
        <v>0</v>
      </c>
    </row>
    <row r="633" spans="1:36" x14ac:dyDescent="0.25">
      <c r="A633" s="46">
        <v>628</v>
      </c>
      <c r="C633" s="99">
        <v>2.0267730410095013E-3</v>
      </c>
      <c r="D633" s="99">
        <v>1.0732625039133461E-2</v>
      </c>
      <c r="E633" s="99">
        <v>5.7024119945869867E-4</v>
      </c>
      <c r="F633" s="99">
        <v>0</v>
      </c>
      <c r="G633" s="99">
        <v>0.04</v>
      </c>
      <c r="H633" s="99">
        <v>3.7417663718882443E-2</v>
      </c>
      <c r="I633" s="99">
        <v>2.5496231708073913E-2</v>
      </c>
      <c r="J633" s="99">
        <v>7.1214038276825598E-3</v>
      </c>
      <c r="K633" s="99">
        <v>5.7682820038231775E-3</v>
      </c>
      <c r="L633" s="146">
        <v>92.438280187714923</v>
      </c>
      <c r="M633" s="146">
        <v>120</v>
      </c>
      <c r="N633" s="146">
        <v>548</v>
      </c>
      <c r="O633" s="146">
        <v>9132</v>
      </c>
      <c r="P633" s="146">
        <v>100</v>
      </c>
      <c r="Q633" s="146">
        <v>25</v>
      </c>
      <c r="R633" s="99">
        <v>0.85055095873708886</v>
      </c>
      <c r="S633" s="99">
        <v>0.8805464546951921</v>
      </c>
      <c r="T633" s="99">
        <v>9.5233745914198586E-2</v>
      </c>
      <c r="U633" s="99">
        <v>2.6377383605596882E-2</v>
      </c>
      <c r="W633" s="146">
        <v>6.0205237464651766</v>
      </c>
      <c r="X633" s="147">
        <v>27094.425815626037</v>
      </c>
      <c r="Y633" s="147">
        <v>6.0972318303825519</v>
      </c>
      <c r="Z633" s="147">
        <v>28148.128523887917</v>
      </c>
      <c r="AA633" s="147">
        <v>7.6708083917375269E-2</v>
      </c>
      <c r="AB633" s="147">
        <v>1053.7027082618806</v>
      </c>
      <c r="AD633" s="161">
        <f t="shared" si="54"/>
        <v>334136.99897228455</v>
      </c>
      <c r="AE633" s="161">
        <f t="shared" si="59"/>
        <v>337685.78129906522</v>
      </c>
      <c r="AF633" s="161">
        <f t="shared" si="55"/>
        <v>3548.7823267806352</v>
      </c>
      <c r="AH633" s="163">
        <f t="shared" si="56"/>
        <v>0</v>
      </c>
      <c r="AI633" s="163">
        <f t="shared" si="57"/>
        <v>1</v>
      </c>
      <c r="AJ633" s="163">
        <f t="shared" si="58"/>
        <v>1</v>
      </c>
    </row>
    <row r="634" spans="1:36" x14ac:dyDescent="0.25">
      <c r="A634" s="46">
        <v>629</v>
      </c>
      <c r="C634" s="99">
        <v>1.7005059252472991E-3</v>
      </c>
      <c r="D634" s="99">
        <v>1.1868246063169163E-2</v>
      </c>
      <c r="E634" s="99">
        <v>7.4821982467270239E-5</v>
      </c>
      <c r="F634" s="99">
        <v>0</v>
      </c>
      <c r="G634" s="99">
        <v>0.04</v>
      </c>
      <c r="H634" s="99">
        <v>3.7417663718882443E-2</v>
      </c>
      <c r="I634" s="99">
        <v>2.5496231708073913E-2</v>
      </c>
      <c r="J634" s="99">
        <v>7.1214038276825598E-3</v>
      </c>
      <c r="K634" s="99">
        <v>5.7682820038231775E-3</v>
      </c>
      <c r="L634" s="146">
        <v>92.438280187714923</v>
      </c>
      <c r="M634" s="146">
        <v>120</v>
      </c>
      <c r="N634" s="146">
        <v>548</v>
      </c>
      <c r="O634" s="146">
        <v>9132</v>
      </c>
      <c r="P634" s="146">
        <v>100</v>
      </c>
      <c r="Q634" s="146">
        <v>25</v>
      </c>
      <c r="R634" s="99">
        <v>0.45119335429978674</v>
      </c>
      <c r="S634" s="99">
        <v>0.86497094911935091</v>
      </c>
      <c r="T634" s="99">
        <v>3.2490602355377429E-2</v>
      </c>
      <c r="U634" s="99">
        <v>1.379721473620436E-7</v>
      </c>
      <c r="W634" s="146">
        <v>3.6979652536540337</v>
      </c>
      <c r="X634" s="147">
        <v>28710.817915093034</v>
      </c>
      <c r="Y634" s="147">
        <v>3.7509693562909758</v>
      </c>
      <c r="Z634" s="147">
        <v>29853.672763881794</v>
      </c>
      <c r="AA634" s="147">
        <v>5.3004102636942108E-2</v>
      </c>
      <c r="AB634" s="147">
        <v>1142.8548487887601</v>
      </c>
      <c r="AD634" s="161">
        <f t="shared" si="54"/>
        <v>193167.09730414898</v>
      </c>
      <c r="AE634" s="161">
        <f t="shared" si="59"/>
        <v>195204.48861357674</v>
      </c>
      <c r="AF634" s="161">
        <f t="shared" si="55"/>
        <v>2037.3913094277664</v>
      </c>
      <c r="AH634" s="163">
        <f t="shared" si="56"/>
        <v>0</v>
      </c>
      <c r="AI634" s="163">
        <f t="shared" si="57"/>
        <v>1</v>
      </c>
      <c r="AJ634" s="163">
        <f t="shared" si="58"/>
        <v>1</v>
      </c>
    </row>
    <row r="635" spans="1:36" x14ac:dyDescent="0.25">
      <c r="A635" s="46">
        <v>630</v>
      </c>
      <c r="C635" s="99">
        <v>3.3814055593907044E-3</v>
      </c>
      <c r="D635" s="99">
        <v>1.1553792564106442E-2</v>
      </c>
      <c r="E635" s="99">
        <v>3.8991035333333427E-5</v>
      </c>
      <c r="F635" s="99">
        <v>0</v>
      </c>
      <c r="G635" s="99">
        <v>0.04</v>
      </c>
      <c r="H635" s="99">
        <v>3.7417663718882443E-2</v>
      </c>
      <c r="I635" s="99">
        <v>2.5496231708073913E-2</v>
      </c>
      <c r="J635" s="99">
        <v>7.1214038276825598E-3</v>
      </c>
      <c r="K635" s="99">
        <v>5.7682820038231775E-3</v>
      </c>
      <c r="L635" s="146">
        <v>92.438280187714923</v>
      </c>
      <c r="M635" s="146">
        <v>120</v>
      </c>
      <c r="N635" s="146">
        <v>548</v>
      </c>
      <c r="O635" s="146">
        <v>9132</v>
      </c>
      <c r="P635" s="146">
        <v>100</v>
      </c>
      <c r="Q635" s="146">
        <v>25</v>
      </c>
      <c r="R635" s="99">
        <v>0.53058442403066874</v>
      </c>
      <c r="S635" s="99">
        <v>6.8090038409846551E-2</v>
      </c>
      <c r="T635" s="99">
        <v>9.9484182888381456E-6</v>
      </c>
      <c r="U635" s="99">
        <v>0.99999999920944571</v>
      </c>
      <c r="W635" s="146">
        <v>3.405934270517768</v>
      </c>
      <c r="X635" s="147">
        <v>26881.993367443312</v>
      </c>
      <c r="Y635" s="147">
        <v>3.5031095085872868</v>
      </c>
      <c r="Z635" s="147">
        <v>28293.218065955025</v>
      </c>
      <c r="AA635" s="147">
        <v>9.7175238069518777E-2</v>
      </c>
      <c r="AB635" s="147">
        <v>1411.2246985117126</v>
      </c>
      <c r="AD635" s="161">
        <f t="shared" si="54"/>
        <v>177474.06286362279</v>
      </c>
      <c r="AE635" s="161">
        <f t="shared" si="59"/>
        <v>181893.35244928216</v>
      </c>
      <c r="AF635" s="161">
        <f t="shared" si="55"/>
        <v>4419.2895856594141</v>
      </c>
      <c r="AH635" s="163">
        <f t="shared" si="56"/>
        <v>0</v>
      </c>
      <c r="AI635" s="163">
        <f t="shared" si="57"/>
        <v>1</v>
      </c>
      <c r="AJ635" s="163">
        <f t="shared" si="58"/>
        <v>1</v>
      </c>
    </row>
    <row r="636" spans="1:36" x14ac:dyDescent="0.25">
      <c r="A636" s="46">
        <v>631</v>
      </c>
      <c r="C636" s="99">
        <v>9.4684995504530699E-4</v>
      </c>
      <c r="D636" s="99">
        <v>1.1788747755859807E-2</v>
      </c>
      <c r="E636" s="99">
        <v>3.4763769006499544E-5</v>
      </c>
      <c r="F636" s="99">
        <v>0</v>
      </c>
      <c r="G636" s="99">
        <v>0.04</v>
      </c>
      <c r="H636" s="99">
        <v>3.7417663718882443E-2</v>
      </c>
      <c r="I636" s="99">
        <v>2.5496231708073913E-2</v>
      </c>
      <c r="J636" s="99">
        <v>7.1214038276825598E-3</v>
      </c>
      <c r="K636" s="99">
        <v>5.7682820038231775E-3</v>
      </c>
      <c r="L636" s="146">
        <v>92.438280187714923</v>
      </c>
      <c r="M636" s="146">
        <v>120</v>
      </c>
      <c r="N636" s="146">
        <v>548</v>
      </c>
      <c r="O636" s="146">
        <v>9132</v>
      </c>
      <c r="P636" s="146">
        <v>100</v>
      </c>
      <c r="Q636" s="146">
        <v>25</v>
      </c>
      <c r="R636" s="99">
        <v>0.85978919676976928</v>
      </c>
      <c r="S636" s="99">
        <v>0.98560469704914877</v>
      </c>
      <c r="T636" s="99">
        <v>0.99217748598250377</v>
      </c>
      <c r="U636" s="99">
        <v>0.11923260881052922</v>
      </c>
      <c r="W636" s="146">
        <v>6.8438492591473326</v>
      </c>
      <c r="X636" s="147">
        <v>29767.74245402644</v>
      </c>
      <c r="Y636" s="147">
        <v>6.9010823542177366</v>
      </c>
      <c r="Z636" s="147">
        <v>30782.641919350459</v>
      </c>
      <c r="AA636" s="147">
        <v>5.7233095070404083E-2</v>
      </c>
      <c r="AB636" s="147">
        <v>1014.8994653240188</v>
      </c>
      <c r="AD636" s="161">
        <f t="shared" si="54"/>
        <v>380863.21309481352</v>
      </c>
      <c r="AE636" s="161">
        <f t="shared" si="59"/>
        <v>383282.29933371372</v>
      </c>
      <c r="AF636" s="161">
        <f t="shared" si="55"/>
        <v>2419.0862389002264</v>
      </c>
      <c r="AH636" s="163">
        <f t="shared" si="56"/>
        <v>0</v>
      </c>
      <c r="AI636" s="163">
        <f t="shared" si="57"/>
        <v>1</v>
      </c>
      <c r="AJ636" s="163">
        <f t="shared" si="58"/>
        <v>1</v>
      </c>
    </row>
    <row r="637" spans="1:36" x14ac:dyDescent="0.25">
      <c r="A637" s="46">
        <v>632</v>
      </c>
      <c r="C637" s="99">
        <v>2.4355480838316179E-3</v>
      </c>
      <c r="D637" s="99">
        <v>1.1423801402819071E-2</v>
      </c>
      <c r="E637" s="99">
        <v>1.5824593149407425E-5</v>
      </c>
      <c r="F637" s="99">
        <v>0</v>
      </c>
      <c r="G637" s="99">
        <v>0.04</v>
      </c>
      <c r="H637" s="99">
        <v>3.7417663718882443E-2</v>
      </c>
      <c r="I637" s="99">
        <v>2.5496231708073913E-2</v>
      </c>
      <c r="J637" s="99">
        <v>7.1214038276825598E-3</v>
      </c>
      <c r="K637" s="99">
        <v>5.7682820038231775E-3</v>
      </c>
      <c r="L637" s="146">
        <v>92.438280187714923</v>
      </c>
      <c r="M637" s="146">
        <v>120</v>
      </c>
      <c r="N637" s="146">
        <v>548</v>
      </c>
      <c r="O637" s="146">
        <v>9132</v>
      </c>
      <c r="P637" s="146">
        <v>100</v>
      </c>
      <c r="Q637" s="146">
        <v>25</v>
      </c>
      <c r="R637" s="99">
        <v>0.74474884492817028</v>
      </c>
      <c r="S637" s="99">
        <v>0.95349455223108626</v>
      </c>
      <c r="T637" s="99">
        <v>0.52821898284132263</v>
      </c>
      <c r="U637" s="99">
        <v>0.99996911378574138</v>
      </c>
      <c r="W637" s="146">
        <v>5.6195618314382028</v>
      </c>
      <c r="X637" s="147">
        <v>27996.059633449717</v>
      </c>
      <c r="Y637" s="147">
        <v>5.7379141066113366</v>
      </c>
      <c r="Z637" s="147">
        <v>29278.547948946423</v>
      </c>
      <c r="AA637" s="147">
        <v>0.11835227517313385</v>
      </c>
      <c r="AB637" s="147">
        <v>1282.4883154967065</v>
      </c>
      <c r="AD637" s="161">
        <f t="shared" si="54"/>
        <v>309177.65025284246</v>
      </c>
      <c r="AE637" s="161">
        <f t="shared" si="59"/>
        <v>314996.2984477338</v>
      </c>
      <c r="AF637" s="161">
        <f t="shared" si="55"/>
        <v>5818.6481948913242</v>
      </c>
      <c r="AH637" s="163">
        <f t="shared" si="56"/>
        <v>0</v>
      </c>
      <c r="AI637" s="163">
        <f t="shared" si="57"/>
        <v>1</v>
      </c>
      <c r="AJ637" s="163">
        <f t="shared" si="58"/>
        <v>1</v>
      </c>
    </row>
    <row r="638" spans="1:36" x14ac:dyDescent="0.25">
      <c r="A638" s="46">
        <v>633</v>
      </c>
      <c r="C638" s="99">
        <v>3.6172370155685973E-3</v>
      </c>
      <c r="D638" s="99">
        <v>1.1827500388065348E-2</v>
      </c>
      <c r="E638" s="99">
        <v>6.0900248729045536E-4</v>
      </c>
      <c r="F638" s="99">
        <v>0</v>
      </c>
      <c r="G638" s="99">
        <v>0.04</v>
      </c>
      <c r="H638" s="99">
        <v>3.7417663718882443E-2</v>
      </c>
      <c r="I638" s="99">
        <v>2.5496231708073913E-2</v>
      </c>
      <c r="J638" s="99">
        <v>7.1214038276825598E-3</v>
      </c>
      <c r="K638" s="99">
        <v>5.7682820038231775E-3</v>
      </c>
      <c r="L638" s="146">
        <v>92.438280187714923</v>
      </c>
      <c r="M638" s="146">
        <v>120</v>
      </c>
      <c r="N638" s="146">
        <v>548</v>
      </c>
      <c r="O638" s="146">
        <v>9132</v>
      </c>
      <c r="P638" s="146">
        <v>100</v>
      </c>
      <c r="Q638" s="146">
        <v>25</v>
      </c>
      <c r="R638" s="99">
        <v>0.85641300706685208</v>
      </c>
      <c r="S638" s="99">
        <v>0.21753739719055035</v>
      </c>
      <c r="T638" s="99">
        <v>0.22127682066679985</v>
      </c>
      <c r="U638" s="99">
        <v>0.18264933669256578</v>
      </c>
      <c r="W638" s="146">
        <v>5.1965312908320351</v>
      </c>
      <c r="X638" s="147">
        <v>25312.860566457693</v>
      </c>
      <c r="Y638" s="147">
        <v>5.3273632610887089</v>
      </c>
      <c r="Z638" s="147">
        <v>26585.704581644382</v>
      </c>
      <c r="AA638" s="147">
        <v>0.13083197025667381</v>
      </c>
      <c r="AB638" s="147">
        <v>1272.8440151866889</v>
      </c>
      <c r="AD638" s="161">
        <f t="shared" si="54"/>
        <v>286479.01688346441</v>
      </c>
      <c r="AE638" s="161">
        <f t="shared" si="59"/>
        <v>293056.09108367813</v>
      </c>
      <c r="AF638" s="161">
        <f t="shared" si="55"/>
        <v>6577.0742002137395</v>
      </c>
      <c r="AH638" s="163">
        <f t="shared" si="56"/>
        <v>0</v>
      </c>
      <c r="AI638" s="163">
        <f t="shared" si="57"/>
        <v>1</v>
      </c>
      <c r="AJ638" s="163">
        <f t="shared" si="58"/>
        <v>1</v>
      </c>
    </row>
    <row r="639" spans="1:36" x14ac:dyDescent="0.25">
      <c r="A639" s="46">
        <v>634</v>
      </c>
      <c r="C639" s="99">
        <v>1.0762732420212147E-3</v>
      </c>
      <c r="D639" s="99">
        <v>1.222535506893685E-2</v>
      </c>
      <c r="E639" s="99">
        <v>1.7718114599973855E-4</v>
      </c>
      <c r="F639" s="99">
        <v>0</v>
      </c>
      <c r="G639" s="99">
        <v>0.04</v>
      </c>
      <c r="H639" s="99">
        <v>3.7417663718882443E-2</v>
      </c>
      <c r="I639" s="99">
        <v>2.5496231708073913E-2</v>
      </c>
      <c r="J639" s="99">
        <v>7.1214038276825598E-3</v>
      </c>
      <c r="K639" s="99">
        <v>5.7682820038231775E-3</v>
      </c>
      <c r="L639" s="146">
        <v>92.438280187714923</v>
      </c>
      <c r="M639" s="146">
        <v>120</v>
      </c>
      <c r="N639" s="146">
        <v>548</v>
      </c>
      <c r="O639" s="146">
        <v>9132</v>
      </c>
      <c r="P639" s="146">
        <v>100</v>
      </c>
      <c r="Q639" s="146">
        <v>25</v>
      </c>
      <c r="R639" s="99">
        <v>0.67928036451291762</v>
      </c>
      <c r="S639" s="99">
        <v>0.701893134858116</v>
      </c>
      <c r="T639" s="99">
        <v>2.7661804180695934E-5</v>
      </c>
      <c r="U639" s="99">
        <v>0.96534801593819219</v>
      </c>
      <c r="W639" s="146">
        <v>5.2389119023417914</v>
      </c>
      <c r="X639" s="147">
        <v>29210.367837076607</v>
      </c>
      <c r="Y639" s="147">
        <v>5.2819114710091739</v>
      </c>
      <c r="Z639" s="147">
        <v>30207.542062103177</v>
      </c>
      <c r="AA639" s="147">
        <v>4.2999568667382526E-2</v>
      </c>
      <c r="AB639" s="147">
        <v>997.17422502657064</v>
      </c>
      <c r="AD639" s="161">
        <f t="shared" si="54"/>
        <v>285124.34630343091</v>
      </c>
      <c r="AE639" s="161">
        <f t="shared" si="59"/>
        <v>286707.14619844727</v>
      </c>
      <c r="AF639" s="161">
        <f t="shared" si="55"/>
        <v>1582.799895016381</v>
      </c>
      <c r="AH639" s="163">
        <f t="shared" si="56"/>
        <v>0</v>
      </c>
      <c r="AI639" s="163">
        <f t="shared" si="57"/>
        <v>1</v>
      </c>
      <c r="AJ639" s="163">
        <f t="shared" si="58"/>
        <v>1</v>
      </c>
    </row>
    <row r="640" spans="1:36" x14ac:dyDescent="0.25">
      <c r="A640" s="46">
        <v>635</v>
      </c>
      <c r="C640" s="99">
        <v>1.2611134202907416E-3</v>
      </c>
      <c r="D640" s="99">
        <v>1.4802746095900043E-2</v>
      </c>
      <c r="E640" s="99">
        <v>9.3737162328427539E-6</v>
      </c>
      <c r="F640" s="99">
        <v>0</v>
      </c>
      <c r="G640" s="99">
        <v>0.04</v>
      </c>
      <c r="H640" s="99">
        <v>3.7417663718882443E-2</v>
      </c>
      <c r="I640" s="99">
        <v>2.5496231708073913E-2</v>
      </c>
      <c r="J640" s="99">
        <v>7.1214038276825598E-3</v>
      </c>
      <c r="K640" s="99">
        <v>5.7682820038231775E-3</v>
      </c>
      <c r="L640" s="146">
        <v>92.438280187714923</v>
      </c>
      <c r="M640" s="146">
        <v>120</v>
      </c>
      <c r="N640" s="146">
        <v>548</v>
      </c>
      <c r="O640" s="146">
        <v>9132</v>
      </c>
      <c r="P640" s="146">
        <v>100</v>
      </c>
      <c r="Q640" s="146">
        <v>25</v>
      </c>
      <c r="R640" s="99">
        <v>0.52894353322028276</v>
      </c>
      <c r="S640" s="99">
        <v>7.9159346911787332E-2</v>
      </c>
      <c r="T640" s="99">
        <v>0.59466032101427713</v>
      </c>
      <c r="U640" s="99">
        <v>0.45467925822362909</v>
      </c>
      <c r="W640" s="146">
        <v>3.7597621215038175</v>
      </c>
      <c r="X640" s="147">
        <v>29406.161812518541</v>
      </c>
      <c r="Y640" s="147">
        <v>3.8033360950263346</v>
      </c>
      <c r="Z640" s="147">
        <v>30488.652803870413</v>
      </c>
      <c r="AA640" s="147">
        <v>4.3573973522517129E-2</v>
      </c>
      <c r="AB640" s="147">
        <v>1082.4909913518713</v>
      </c>
      <c r="AD640" s="161">
        <f t="shared" si="54"/>
        <v>196179.56547771051</v>
      </c>
      <c r="AE640" s="161">
        <f t="shared" si="59"/>
        <v>197711.51289770968</v>
      </c>
      <c r="AF640" s="161">
        <f t="shared" si="55"/>
        <v>1531.9474199991564</v>
      </c>
      <c r="AH640" s="163">
        <f t="shared" si="56"/>
        <v>0</v>
      </c>
      <c r="AI640" s="163">
        <f t="shared" si="57"/>
        <v>1</v>
      </c>
      <c r="AJ640" s="163">
        <f t="shared" si="58"/>
        <v>1</v>
      </c>
    </row>
    <row r="641" spans="1:36" x14ac:dyDescent="0.25">
      <c r="A641" s="46">
        <v>636</v>
      </c>
      <c r="C641" s="99">
        <v>1.6396773639945656E-3</v>
      </c>
      <c r="D641" s="99">
        <v>1.0179793281073582E-2</v>
      </c>
      <c r="E641" s="99">
        <v>8.0857252832355897E-5</v>
      </c>
      <c r="F641" s="99">
        <v>0</v>
      </c>
      <c r="G641" s="99">
        <v>0.04</v>
      </c>
      <c r="H641" s="99">
        <v>3.7417663718882443E-2</v>
      </c>
      <c r="I641" s="99">
        <v>2.5496231708073913E-2</v>
      </c>
      <c r="J641" s="99">
        <v>7.1214038276825598E-3</v>
      </c>
      <c r="K641" s="99">
        <v>5.7682820038231775E-3</v>
      </c>
      <c r="L641" s="146">
        <v>92.438280187714923</v>
      </c>
      <c r="M641" s="146">
        <v>120</v>
      </c>
      <c r="N641" s="146">
        <v>548</v>
      </c>
      <c r="O641" s="146">
        <v>9132</v>
      </c>
      <c r="P641" s="146">
        <v>100</v>
      </c>
      <c r="Q641" s="146">
        <v>25</v>
      </c>
      <c r="R641" s="99">
        <v>0.80437359699257627</v>
      </c>
      <c r="S641" s="99">
        <v>0.8234954664725993</v>
      </c>
      <c r="T641" s="99">
        <v>0.58380419235092784</v>
      </c>
      <c r="U641" s="99">
        <v>0.96284629048751569</v>
      </c>
      <c r="W641" s="146">
        <v>6.1043331785772574</v>
      </c>
      <c r="X641" s="147">
        <v>28784.108609514624</v>
      </c>
      <c r="Y641" s="147">
        <v>6.1895335502410562</v>
      </c>
      <c r="Z641" s="147">
        <v>29914.931251678008</v>
      </c>
      <c r="AA641" s="147">
        <v>8.5200371663798791E-2</v>
      </c>
      <c r="AB641" s="147">
        <v>1130.8226421633844</v>
      </c>
      <c r="AD641" s="161">
        <f t="shared" si="54"/>
        <v>337475.88210512087</v>
      </c>
      <c r="AE641" s="161">
        <f t="shared" si="59"/>
        <v>341457.08176278532</v>
      </c>
      <c r="AF641" s="161">
        <f t="shared" si="55"/>
        <v>3981.1996576645433</v>
      </c>
      <c r="AH641" s="163">
        <f t="shared" si="56"/>
        <v>0</v>
      </c>
      <c r="AI641" s="163">
        <f t="shared" si="57"/>
        <v>1</v>
      </c>
      <c r="AJ641" s="163">
        <f t="shared" si="58"/>
        <v>1</v>
      </c>
    </row>
    <row r="642" spans="1:36" x14ac:dyDescent="0.25">
      <c r="A642" s="46">
        <v>637</v>
      </c>
      <c r="C642" s="99">
        <v>8.5373507228177908E-4</v>
      </c>
      <c r="D642" s="99">
        <v>1.1695839412262043E-2</v>
      </c>
      <c r="E642" s="99">
        <v>1.706990060483804E-4</v>
      </c>
      <c r="F642" s="99">
        <v>0</v>
      </c>
      <c r="G642" s="99">
        <v>0.04</v>
      </c>
      <c r="H642" s="99">
        <v>3.7417663718882443E-2</v>
      </c>
      <c r="I642" s="99">
        <v>2.5496231708073913E-2</v>
      </c>
      <c r="J642" s="99">
        <v>7.1214038276825598E-3</v>
      </c>
      <c r="K642" s="99">
        <v>5.7682820038231775E-3</v>
      </c>
      <c r="L642" s="146">
        <v>92.438280187714923</v>
      </c>
      <c r="M642" s="146">
        <v>120</v>
      </c>
      <c r="N642" s="146">
        <v>548</v>
      </c>
      <c r="O642" s="146">
        <v>9132</v>
      </c>
      <c r="P642" s="146">
        <v>100</v>
      </c>
      <c r="Q642" s="146">
        <v>25</v>
      </c>
      <c r="R642" s="99">
        <v>0.62649578138817086</v>
      </c>
      <c r="S642" s="99">
        <v>0.88800156588622992</v>
      </c>
      <c r="T642" s="99">
        <v>0.76550533369805474</v>
      </c>
      <c r="U642" s="99">
        <v>0.60520016341575844</v>
      </c>
      <c r="W642" s="146">
        <v>5.0803150774072137</v>
      </c>
      <c r="X642" s="147">
        <v>29517.011684619061</v>
      </c>
      <c r="Y642" s="147">
        <v>5.1118990530766926</v>
      </c>
      <c r="Z642" s="147">
        <v>30472.519044682929</v>
      </c>
      <c r="AA642" s="147">
        <v>3.1583975669478903E-2</v>
      </c>
      <c r="AB642" s="147">
        <v>955.50736006386796</v>
      </c>
      <c r="AD642" s="161">
        <f t="shared" si="54"/>
        <v>275301.89295981376</v>
      </c>
      <c r="AE642" s="161">
        <f t="shared" si="59"/>
        <v>276241.42413991864</v>
      </c>
      <c r="AF642" s="161">
        <f t="shared" si="55"/>
        <v>939.53118010486628</v>
      </c>
      <c r="AH642" s="163">
        <f t="shared" si="56"/>
        <v>0</v>
      </c>
      <c r="AI642" s="163">
        <f t="shared" si="57"/>
        <v>1</v>
      </c>
      <c r="AJ642" s="163">
        <f t="shared" si="58"/>
        <v>1</v>
      </c>
    </row>
    <row r="643" spans="1:36" x14ac:dyDescent="0.25">
      <c r="A643" s="46">
        <v>638</v>
      </c>
      <c r="C643" s="99">
        <v>4.7762051814811413E-3</v>
      </c>
      <c r="D643" s="99">
        <v>1.1060678596025789E-2</v>
      </c>
      <c r="E643" s="99">
        <v>9.9957602616163044E-5</v>
      </c>
      <c r="F643" s="99">
        <v>0</v>
      </c>
      <c r="G643" s="99">
        <v>0.04</v>
      </c>
      <c r="H643" s="99">
        <v>3.7417663718882443E-2</v>
      </c>
      <c r="I643" s="99">
        <v>2.5496231708073913E-2</v>
      </c>
      <c r="J643" s="99">
        <v>7.1214038276825598E-3</v>
      </c>
      <c r="K643" s="99">
        <v>5.7682820038231775E-3</v>
      </c>
      <c r="L643" s="146">
        <v>92.438280187714923</v>
      </c>
      <c r="M643" s="146">
        <v>120</v>
      </c>
      <c r="N643" s="146">
        <v>548</v>
      </c>
      <c r="O643" s="146">
        <v>9132</v>
      </c>
      <c r="P643" s="146">
        <v>100</v>
      </c>
      <c r="Q643" s="146">
        <v>25</v>
      </c>
      <c r="R643" s="99">
        <v>0.64046225547631896</v>
      </c>
      <c r="S643" s="99">
        <v>1.307853104648151E-2</v>
      </c>
      <c r="T643" s="99">
        <v>0.6474708412867185</v>
      </c>
      <c r="U643" s="99">
        <v>1.8733704398007651E-2</v>
      </c>
      <c r="W643" s="146">
        <v>3.796088284557523</v>
      </c>
      <c r="X643" s="147">
        <v>25322.10470901378</v>
      </c>
      <c r="Y643" s="147">
        <v>3.9409940270571235</v>
      </c>
      <c r="Z643" s="147">
        <v>26880.092601710137</v>
      </c>
      <c r="AA643" s="147">
        <v>0.14490574249960053</v>
      </c>
      <c r="AB643" s="147">
        <v>1557.9878926963574</v>
      </c>
      <c r="AD643" s="161">
        <f t="shared" si="54"/>
        <v>202443.19236443762</v>
      </c>
      <c r="AE643" s="161">
        <f t="shared" si="59"/>
        <v>209579.54902171728</v>
      </c>
      <c r="AF643" s="161">
        <f t="shared" si="55"/>
        <v>7136.3566572796753</v>
      </c>
      <c r="AH643" s="163">
        <f t="shared" si="56"/>
        <v>0</v>
      </c>
      <c r="AI643" s="163">
        <f t="shared" si="57"/>
        <v>1</v>
      </c>
      <c r="AJ643" s="163">
        <f t="shared" si="58"/>
        <v>1</v>
      </c>
    </row>
    <row r="644" spans="1:36" x14ac:dyDescent="0.25">
      <c r="A644" s="46">
        <v>639</v>
      </c>
      <c r="C644" s="99">
        <v>2.8425954729828229E-3</v>
      </c>
      <c r="D644" s="99">
        <v>1.2570556511357411E-2</v>
      </c>
      <c r="E644" s="99">
        <v>4.2148158835592232E-5</v>
      </c>
      <c r="F644" s="99">
        <v>0</v>
      </c>
      <c r="G644" s="99">
        <v>0.04</v>
      </c>
      <c r="H644" s="99">
        <v>3.7417663718882443E-2</v>
      </c>
      <c r="I644" s="99">
        <v>2.5496231708073913E-2</v>
      </c>
      <c r="J644" s="99">
        <v>7.1214038276825598E-3</v>
      </c>
      <c r="K644" s="99">
        <v>5.7682820038231775E-3</v>
      </c>
      <c r="L644" s="146">
        <v>92.438280187714923</v>
      </c>
      <c r="M644" s="146">
        <v>120</v>
      </c>
      <c r="N644" s="146">
        <v>548</v>
      </c>
      <c r="O644" s="146">
        <v>9132</v>
      </c>
      <c r="P644" s="146">
        <v>100</v>
      </c>
      <c r="Q644" s="146">
        <v>25</v>
      </c>
      <c r="R644" s="99">
        <v>0.83730420721857657</v>
      </c>
      <c r="S644" s="99">
        <v>0.67025961035425885</v>
      </c>
      <c r="T644" s="99">
        <v>2.6139316613850168E-2</v>
      </c>
      <c r="U644" s="99">
        <v>0.74985113137760562</v>
      </c>
      <c r="W644" s="146">
        <v>5.884915608546418</v>
      </c>
      <c r="X644" s="147">
        <v>27456.314319209971</v>
      </c>
      <c r="Y644" s="147">
        <v>6.0271105200926574</v>
      </c>
      <c r="Z644" s="147">
        <v>28791.27096852881</v>
      </c>
      <c r="AA644" s="147">
        <v>0.14219491154623931</v>
      </c>
      <c r="AB644" s="147">
        <v>1334.9566493188395</v>
      </c>
      <c r="AD644" s="161">
        <f t="shared" si="54"/>
        <v>325638.62219357514</v>
      </c>
      <c r="AE644" s="161">
        <f t="shared" si="59"/>
        <v>332835.3602370306</v>
      </c>
      <c r="AF644" s="161">
        <f t="shared" si="55"/>
        <v>7196.7380434555198</v>
      </c>
      <c r="AH644" s="163">
        <f t="shared" si="56"/>
        <v>0</v>
      </c>
      <c r="AI644" s="163">
        <f t="shared" si="57"/>
        <v>1</v>
      </c>
      <c r="AJ644" s="163">
        <f t="shared" si="58"/>
        <v>1</v>
      </c>
    </row>
    <row r="645" spans="1:36" x14ac:dyDescent="0.25">
      <c r="A645" s="46">
        <v>640</v>
      </c>
      <c r="C645" s="99">
        <v>9.0961720727618129E-4</v>
      </c>
      <c r="D645" s="99">
        <v>7.7813915918075183E-3</v>
      </c>
      <c r="E645" s="99">
        <v>3.5474081864871679E-5</v>
      </c>
      <c r="F645" s="99">
        <v>0</v>
      </c>
      <c r="G645" s="99">
        <v>0.04</v>
      </c>
      <c r="H645" s="99">
        <v>3.7417663718882443E-2</v>
      </c>
      <c r="I645" s="99">
        <v>2.5496231708073913E-2</v>
      </c>
      <c r="J645" s="99">
        <v>7.1214038276825598E-3</v>
      </c>
      <c r="K645" s="99">
        <v>5.7682820038231775E-3</v>
      </c>
      <c r="L645" s="146">
        <v>92.438280187714923</v>
      </c>
      <c r="M645" s="146">
        <v>120</v>
      </c>
      <c r="N645" s="146">
        <v>548</v>
      </c>
      <c r="O645" s="146">
        <v>9132</v>
      </c>
      <c r="P645" s="146">
        <v>100</v>
      </c>
      <c r="Q645" s="146">
        <v>25</v>
      </c>
      <c r="R645" s="99">
        <v>0.80689185340521496</v>
      </c>
      <c r="S645" s="99">
        <v>0.58959791772709269</v>
      </c>
      <c r="T645" s="99">
        <v>5.350446126719216E-2</v>
      </c>
      <c r="U645" s="99">
        <v>8.9971485069731183E-2</v>
      </c>
      <c r="W645" s="146">
        <v>6.167558922547979</v>
      </c>
      <c r="X645" s="147">
        <v>29851.765484368694</v>
      </c>
      <c r="Y645" s="147">
        <v>6.2176834909830268</v>
      </c>
      <c r="Z645" s="147">
        <v>30860.03948167499</v>
      </c>
      <c r="AA645" s="147">
        <v>5.0124568435047756E-2</v>
      </c>
      <c r="AB645" s="147">
        <v>1008.2739973062962</v>
      </c>
      <c r="AD645" s="161">
        <f t="shared" si="54"/>
        <v>340201.76986851002</v>
      </c>
      <c r="AE645" s="161">
        <f t="shared" si="59"/>
        <v>342200.96997730667</v>
      </c>
      <c r="AF645" s="161">
        <f t="shared" si="55"/>
        <v>1999.2001087965691</v>
      </c>
      <c r="AH645" s="163">
        <f t="shared" si="56"/>
        <v>0</v>
      </c>
      <c r="AI645" s="163">
        <f t="shared" si="57"/>
        <v>1</v>
      </c>
      <c r="AJ645" s="163">
        <f t="shared" si="58"/>
        <v>1</v>
      </c>
    </row>
    <row r="646" spans="1:36" x14ac:dyDescent="0.25">
      <c r="A646" s="46">
        <v>641</v>
      </c>
      <c r="C646" s="99">
        <v>1.98988652163897E-3</v>
      </c>
      <c r="D646" s="99">
        <v>9.1927339648795597E-3</v>
      </c>
      <c r="E646" s="99">
        <v>6.9076751284519582E-5</v>
      </c>
      <c r="F646" s="99">
        <v>0</v>
      </c>
      <c r="G646" s="99">
        <v>0.04</v>
      </c>
      <c r="H646" s="99">
        <v>3.7417663718882443E-2</v>
      </c>
      <c r="I646" s="99">
        <v>2.5496231708073913E-2</v>
      </c>
      <c r="J646" s="99">
        <v>7.1214038276825598E-3</v>
      </c>
      <c r="K646" s="99">
        <v>5.7682820038231775E-3</v>
      </c>
      <c r="L646" s="146">
        <v>92.438280187714923</v>
      </c>
      <c r="M646" s="146">
        <v>120</v>
      </c>
      <c r="N646" s="146">
        <v>548</v>
      </c>
      <c r="O646" s="146">
        <v>9132</v>
      </c>
      <c r="P646" s="146">
        <v>100</v>
      </c>
      <c r="Q646" s="146">
        <v>25</v>
      </c>
      <c r="R646" s="99">
        <v>0.70227095186252797</v>
      </c>
      <c r="S646" s="99">
        <v>9.5941672638708897E-2</v>
      </c>
      <c r="T646" s="99">
        <v>0.89635550290945354</v>
      </c>
      <c r="U646" s="99">
        <v>0.97433795564018855</v>
      </c>
      <c r="W646" s="146">
        <v>4.8044758218695822</v>
      </c>
      <c r="X646" s="147">
        <v>28400.774864680614</v>
      </c>
      <c r="Y646" s="147">
        <v>4.8872293168536096</v>
      </c>
      <c r="Z646" s="147">
        <v>29595.687600837311</v>
      </c>
      <c r="AA646" s="147">
        <v>8.2753494984027398E-2</v>
      </c>
      <c r="AB646" s="147">
        <v>1194.9127361566971</v>
      </c>
      <c r="AD646" s="161">
        <f t="shared" ref="AD646:AD709" si="60">W646*cRatio-X646</f>
        <v>259867.77444749436</v>
      </c>
      <c r="AE646" s="161">
        <f t="shared" si="59"/>
        <v>263638.07141037926</v>
      </c>
      <c r="AF646" s="161">
        <f t="shared" si="55"/>
        <v>3770.2969628849469</v>
      </c>
      <c r="AH646" s="163">
        <f t="shared" si="56"/>
        <v>0</v>
      </c>
      <c r="AI646" s="163">
        <f t="shared" si="57"/>
        <v>1</v>
      </c>
      <c r="AJ646" s="163">
        <f t="shared" si="58"/>
        <v>1</v>
      </c>
    </row>
    <row r="647" spans="1:36" x14ac:dyDescent="0.25">
      <c r="A647" s="46">
        <v>642</v>
      </c>
      <c r="C647" s="99">
        <v>9.5900398619525767E-4</v>
      </c>
      <c r="D647" s="99">
        <v>9.090917884056169E-3</v>
      </c>
      <c r="E647" s="99">
        <v>6.6788267520430055E-6</v>
      </c>
      <c r="F647" s="99">
        <v>0</v>
      </c>
      <c r="G647" s="99">
        <v>0.04</v>
      </c>
      <c r="H647" s="99">
        <v>3.7417663718882443E-2</v>
      </c>
      <c r="I647" s="99">
        <v>2.5496231708073913E-2</v>
      </c>
      <c r="J647" s="99">
        <v>7.1214038276825598E-3</v>
      </c>
      <c r="K647" s="99">
        <v>5.7682820038231775E-3</v>
      </c>
      <c r="L647" s="146">
        <v>92.438280187714923</v>
      </c>
      <c r="M647" s="146">
        <v>120</v>
      </c>
      <c r="N647" s="146">
        <v>548</v>
      </c>
      <c r="O647" s="146">
        <v>9132</v>
      </c>
      <c r="P647" s="146">
        <v>100</v>
      </c>
      <c r="Q647" s="146">
        <v>25</v>
      </c>
      <c r="R647" s="99">
        <v>0.58355376328209829</v>
      </c>
      <c r="S647" s="99">
        <v>0.99747843794333324</v>
      </c>
      <c r="T647" s="99">
        <v>0.75165303515095483</v>
      </c>
      <c r="U647" s="99">
        <v>0.46517272820037181</v>
      </c>
      <c r="W647" s="146">
        <v>4.9221907574032642</v>
      </c>
      <c r="X647" s="147">
        <v>29855.060807006885</v>
      </c>
      <c r="Y647" s="147">
        <v>4.9646015520881539</v>
      </c>
      <c r="Z647" s="147">
        <v>30881.6506043726</v>
      </c>
      <c r="AA647" s="147">
        <v>4.241079468488973E-2</v>
      </c>
      <c r="AB647" s="147">
        <v>1026.5897973657156</v>
      </c>
      <c r="AD647" s="161">
        <f t="shared" si="60"/>
        <v>265476.38463718892</v>
      </c>
      <c r="AE647" s="161">
        <f t="shared" si="59"/>
        <v>266994.44252091664</v>
      </c>
      <c r="AF647" s="161">
        <f t="shared" ref="AF647:AF710" si="61">AA647*cRatio-AB647</f>
        <v>1518.057883727668</v>
      </c>
      <c r="AH647" s="163">
        <f t="shared" ref="AH647:AH710" si="62">IF(MAX(AD647:AE647)=AD647,1,0)</f>
        <v>0</v>
      </c>
      <c r="AI647" s="163">
        <f t="shared" ref="AI647:AI710" si="63">IF(MAX(AD647:AE647)=AE647,1,0)</f>
        <v>1</v>
      </c>
      <c r="AJ647" s="163">
        <f t="shared" ref="AJ647:AJ710" si="64">IF(AF647&gt;0,1,0)</f>
        <v>1</v>
      </c>
    </row>
    <row r="648" spans="1:36" x14ac:dyDescent="0.25">
      <c r="A648" s="46">
        <v>643</v>
      </c>
      <c r="C648" s="99">
        <v>2.2488038022956403E-3</v>
      </c>
      <c r="D648" s="99">
        <v>1.3549263288188285E-2</v>
      </c>
      <c r="E648" s="99">
        <v>3.9889361612482173E-6</v>
      </c>
      <c r="F648" s="99">
        <v>0</v>
      </c>
      <c r="G648" s="99">
        <v>0.04</v>
      </c>
      <c r="H648" s="99">
        <v>3.7417663718882443E-2</v>
      </c>
      <c r="I648" s="99">
        <v>2.5496231708073913E-2</v>
      </c>
      <c r="J648" s="99">
        <v>7.1214038276825598E-3</v>
      </c>
      <c r="K648" s="99">
        <v>5.7682820038231775E-3</v>
      </c>
      <c r="L648" s="146">
        <v>92.438280187714923</v>
      </c>
      <c r="M648" s="146">
        <v>120</v>
      </c>
      <c r="N648" s="146">
        <v>548</v>
      </c>
      <c r="O648" s="146">
        <v>9132</v>
      </c>
      <c r="P648" s="146">
        <v>100</v>
      </c>
      <c r="Q648" s="146">
        <v>25</v>
      </c>
      <c r="R648" s="99">
        <v>0.85105667623743952</v>
      </c>
      <c r="S648" s="99">
        <v>0.99977983831939987</v>
      </c>
      <c r="T648" s="99">
        <v>2.342851857469248E-2</v>
      </c>
      <c r="U648" s="99">
        <v>4.2502356343050749E-6</v>
      </c>
      <c r="W648" s="146">
        <v>6.3854597454704889</v>
      </c>
      <c r="X648" s="147">
        <v>28226.095888236003</v>
      </c>
      <c r="Y648" s="147">
        <v>6.5111119453459985</v>
      </c>
      <c r="Z648" s="147">
        <v>29482.090646916567</v>
      </c>
      <c r="AA648" s="147">
        <v>0.12565219987550957</v>
      </c>
      <c r="AB648" s="147">
        <v>1255.9947586805647</v>
      </c>
      <c r="AD648" s="161">
        <f t="shared" si="60"/>
        <v>354901.48883999331</v>
      </c>
      <c r="AE648" s="161">
        <f t="shared" si="59"/>
        <v>361184.62607384333</v>
      </c>
      <c r="AF648" s="161">
        <f t="shared" si="61"/>
        <v>6283.1372338500096</v>
      </c>
      <c r="AH648" s="163">
        <f t="shared" si="62"/>
        <v>0</v>
      </c>
      <c r="AI648" s="163">
        <f t="shared" si="63"/>
        <v>1</v>
      </c>
      <c r="AJ648" s="163">
        <f t="shared" si="64"/>
        <v>1</v>
      </c>
    </row>
    <row r="649" spans="1:36" x14ac:dyDescent="0.25">
      <c r="A649" s="46">
        <v>644</v>
      </c>
      <c r="C649" s="99">
        <v>3.0039876615760575E-3</v>
      </c>
      <c r="D649" s="99">
        <v>1.6291223990813175E-2</v>
      </c>
      <c r="E649" s="99">
        <v>2.9688139744332709E-4</v>
      </c>
      <c r="F649" s="99">
        <v>0</v>
      </c>
      <c r="G649" s="99">
        <v>0.04</v>
      </c>
      <c r="H649" s="99">
        <v>3.7417663718882443E-2</v>
      </c>
      <c r="I649" s="99">
        <v>2.5496231708073913E-2</v>
      </c>
      <c r="J649" s="99">
        <v>7.1214038276825598E-3</v>
      </c>
      <c r="K649" s="99">
        <v>5.7682820038231775E-3</v>
      </c>
      <c r="L649" s="146">
        <v>92.438280187714923</v>
      </c>
      <c r="M649" s="146">
        <v>120</v>
      </c>
      <c r="N649" s="146">
        <v>548</v>
      </c>
      <c r="O649" s="146">
        <v>9132</v>
      </c>
      <c r="P649" s="146">
        <v>100</v>
      </c>
      <c r="Q649" s="146">
        <v>25</v>
      </c>
      <c r="R649" s="99">
        <v>0.75920321423120285</v>
      </c>
      <c r="S649" s="99">
        <v>5.3212672359677804E-2</v>
      </c>
      <c r="T649" s="99">
        <v>0.85355770258414021</v>
      </c>
      <c r="U649" s="99">
        <v>4.3023314454519182E-6</v>
      </c>
      <c r="W649" s="146">
        <v>4.7833574382268216</v>
      </c>
      <c r="X649" s="147">
        <v>26626.090741788124</v>
      </c>
      <c r="Y649" s="147">
        <v>4.8948183915398991</v>
      </c>
      <c r="Z649" s="147">
        <v>27905.242044140305</v>
      </c>
      <c r="AA649" s="147">
        <v>0.11146095331307748</v>
      </c>
      <c r="AB649" s="147">
        <v>1279.1513023521802</v>
      </c>
      <c r="AD649" s="161">
        <f t="shared" si="60"/>
        <v>260375.35555182115</v>
      </c>
      <c r="AE649" s="161">
        <f t="shared" si="59"/>
        <v>265783.86144825362</v>
      </c>
      <c r="AF649" s="161">
        <f t="shared" si="61"/>
        <v>5408.5058964324689</v>
      </c>
      <c r="AH649" s="163">
        <f t="shared" si="62"/>
        <v>0</v>
      </c>
      <c r="AI649" s="163">
        <f t="shared" si="63"/>
        <v>1</v>
      </c>
      <c r="AJ649" s="163">
        <f t="shared" si="64"/>
        <v>1</v>
      </c>
    </row>
    <row r="650" spans="1:36" x14ac:dyDescent="0.25">
      <c r="A650" s="46">
        <v>645</v>
      </c>
      <c r="C650" s="99">
        <v>1.8254932107116108E-3</v>
      </c>
      <c r="D650" s="99">
        <v>1.1711884950192597E-2</v>
      </c>
      <c r="E650" s="99">
        <v>2.069625866476521E-4</v>
      </c>
      <c r="F650" s="99">
        <v>0</v>
      </c>
      <c r="G650" s="99">
        <v>0.04</v>
      </c>
      <c r="H650" s="99">
        <v>3.7417663718882443E-2</v>
      </c>
      <c r="I650" s="99">
        <v>2.5496231708073913E-2</v>
      </c>
      <c r="J650" s="99">
        <v>7.1214038276825598E-3</v>
      </c>
      <c r="K650" s="99">
        <v>5.7682820038231775E-3</v>
      </c>
      <c r="L650" s="146">
        <v>92.438280187714923</v>
      </c>
      <c r="M650" s="146">
        <v>120</v>
      </c>
      <c r="N650" s="146">
        <v>548</v>
      </c>
      <c r="O650" s="146">
        <v>9132</v>
      </c>
      <c r="P650" s="146">
        <v>100</v>
      </c>
      <c r="Q650" s="146">
        <v>25</v>
      </c>
      <c r="R650" s="99">
        <v>0.64080808010666623</v>
      </c>
      <c r="S650" s="99">
        <v>0.98764687688270847</v>
      </c>
      <c r="T650" s="99">
        <v>0.2937451865903804</v>
      </c>
      <c r="U650" s="99">
        <v>0.78409716464902024</v>
      </c>
      <c r="W650" s="146">
        <v>4.9955103911304093</v>
      </c>
      <c r="X650" s="147">
        <v>28217.738112210271</v>
      </c>
      <c r="Y650" s="147">
        <v>5.0666727639493958</v>
      </c>
      <c r="Z650" s="147">
        <v>29342.235337813261</v>
      </c>
      <c r="AA650" s="147">
        <v>7.1162372818986519E-2</v>
      </c>
      <c r="AB650" s="147">
        <v>1124.4972256029905</v>
      </c>
      <c r="AD650" s="161">
        <f t="shared" si="60"/>
        <v>271512.88535561424</v>
      </c>
      <c r="AE650" s="161">
        <f t="shared" ref="AE650:AE713" si="65">Y650*cRatio-Z650</f>
        <v>274658.13049915049</v>
      </c>
      <c r="AF650" s="161">
        <f t="shared" si="61"/>
        <v>3145.2451435362009</v>
      </c>
      <c r="AH650" s="163">
        <f t="shared" si="62"/>
        <v>0</v>
      </c>
      <c r="AI650" s="163">
        <f t="shared" si="63"/>
        <v>1</v>
      </c>
      <c r="AJ650" s="163">
        <f t="shared" si="64"/>
        <v>1</v>
      </c>
    </row>
    <row r="651" spans="1:36" x14ac:dyDescent="0.25">
      <c r="A651" s="46">
        <v>646</v>
      </c>
      <c r="C651" s="99">
        <v>2.1508492426994797E-3</v>
      </c>
      <c r="D651" s="99">
        <v>1.3487044691038785E-2</v>
      </c>
      <c r="E651" s="99">
        <v>7.9331487863862369E-6</v>
      </c>
      <c r="F651" s="99">
        <v>0</v>
      </c>
      <c r="G651" s="99">
        <v>0.04</v>
      </c>
      <c r="H651" s="99">
        <v>3.7417663718882443E-2</v>
      </c>
      <c r="I651" s="99">
        <v>2.5496231708073913E-2</v>
      </c>
      <c r="J651" s="99">
        <v>7.1214038276825598E-3</v>
      </c>
      <c r="K651" s="99">
        <v>5.7682820038231775E-3</v>
      </c>
      <c r="L651" s="146">
        <v>92.438280187714923</v>
      </c>
      <c r="M651" s="146">
        <v>120</v>
      </c>
      <c r="N651" s="146">
        <v>548</v>
      </c>
      <c r="O651" s="146">
        <v>9132</v>
      </c>
      <c r="P651" s="146">
        <v>100</v>
      </c>
      <c r="Q651" s="146">
        <v>25</v>
      </c>
      <c r="R651" s="99">
        <v>0.53890786072594687</v>
      </c>
      <c r="S651" s="99">
        <v>0.98494885172956981</v>
      </c>
      <c r="T651" s="99">
        <v>0.90110522265078741</v>
      </c>
      <c r="U651" s="99">
        <v>0.20223438460987397</v>
      </c>
      <c r="W651" s="146">
        <v>4.3353527498439295</v>
      </c>
      <c r="X651" s="147">
        <v>28331.823555100607</v>
      </c>
      <c r="Y651" s="147">
        <v>4.416438470536181</v>
      </c>
      <c r="Z651" s="147">
        <v>29570.806807208519</v>
      </c>
      <c r="AA651" s="147">
        <v>8.1085720692251506E-2</v>
      </c>
      <c r="AB651" s="147">
        <v>1238.9832521079115</v>
      </c>
      <c r="AD651" s="161">
        <f t="shared" si="60"/>
        <v>231789.34143553517</v>
      </c>
      <c r="AE651" s="161">
        <f t="shared" si="65"/>
        <v>235415.50142496236</v>
      </c>
      <c r="AF651" s="161">
        <f t="shared" si="61"/>
        <v>3626.1599894271785</v>
      </c>
      <c r="AH651" s="163">
        <f t="shared" si="62"/>
        <v>0</v>
      </c>
      <c r="AI651" s="163">
        <f t="shared" si="63"/>
        <v>1</v>
      </c>
      <c r="AJ651" s="163">
        <f t="shared" si="64"/>
        <v>1</v>
      </c>
    </row>
    <row r="652" spans="1:36" x14ac:dyDescent="0.25">
      <c r="A652" s="46">
        <v>647</v>
      </c>
      <c r="C652" s="99">
        <v>2.4797427859054588E-3</v>
      </c>
      <c r="D652" s="99">
        <v>9.1724592841540501E-3</v>
      </c>
      <c r="E652" s="99">
        <v>4.0036090688040909E-7</v>
      </c>
      <c r="F652" s="99">
        <v>0</v>
      </c>
      <c r="G652" s="99">
        <v>0.04</v>
      </c>
      <c r="H652" s="99">
        <v>3.7417663718882443E-2</v>
      </c>
      <c r="I652" s="99">
        <v>2.5496231708073913E-2</v>
      </c>
      <c r="J652" s="99">
        <v>7.1214038276825598E-3</v>
      </c>
      <c r="K652" s="99">
        <v>5.7682820038231775E-3</v>
      </c>
      <c r="L652" s="146">
        <v>92.438280187714923</v>
      </c>
      <c r="M652" s="146">
        <v>120</v>
      </c>
      <c r="N652" s="146">
        <v>548</v>
      </c>
      <c r="O652" s="146">
        <v>9132</v>
      </c>
      <c r="P652" s="146">
        <v>100</v>
      </c>
      <c r="Q652" s="146">
        <v>25</v>
      </c>
      <c r="R652" s="99">
        <v>0.757288884202162</v>
      </c>
      <c r="S652" s="99">
        <v>0.99991375534409221</v>
      </c>
      <c r="T652" s="99">
        <v>7.1193727917643218E-11</v>
      </c>
      <c r="U652" s="99">
        <v>6.4136863697149618E-2</v>
      </c>
      <c r="W652" s="146">
        <v>5.7125143138203969</v>
      </c>
      <c r="X652" s="147">
        <v>28004.054979585722</v>
      </c>
      <c r="Y652" s="147">
        <v>5.8356446729731433</v>
      </c>
      <c r="Z652" s="147">
        <v>29299.049794222316</v>
      </c>
      <c r="AA652" s="147">
        <v>0.12313035915274639</v>
      </c>
      <c r="AB652" s="147">
        <v>1294.9948146365932</v>
      </c>
      <c r="AD652" s="161">
        <f t="shared" si="60"/>
        <v>314746.80384963809</v>
      </c>
      <c r="AE652" s="161">
        <f t="shared" si="65"/>
        <v>320839.63058416627</v>
      </c>
      <c r="AF652" s="161">
        <f t="shared" si="61"/>
        <v>6092.8267345281902</v>
      </c>
      <c r="AH652" s="163">
        <f t="shared" si="62"/>
        <v>0</v>
      </c>
      <c r="AI652" s="163">
        <f t="shared" si="63"/>
        <v>1</v>
      </c>
      <c r="AJ652" s="163">
        <f t="shared" si="64"/>
        <v>1</v>
      </c>
    </row>
    <row r="653" spans="1:36" x14ac:dyDescent="0.25">
      <c r="A653" s="46">
        <v>648</v>
      </c>
      <c r="C653" s="99">
        <v>1.9856041250783159E-3</v>
      </c>
      <c r="D653" s="99">
        <v>9.5984146844489068E-3</v>
      </c>
      <c r="E653" s="99">
        <v>1.6092439092585398E-4</v>
      </c>
      <c r="F653" s="99">
        <v>0</v>
      </c>
      <c r="G653" s="99">
        <v>0.04</v>
      </c>
      <c r="H653" s="99">
        <v>3.7417663718882443E-2</v>
      </c>
      <c r="I653" s="99">
        <v>2.5496231708073913E-2</v>
      </c>
      <c r="J653" s="99">
        <v>7.1214038276825598E-3</v>
      </c>
      <c r="K653" s="99">
        <v>5.7682820038231775E-3</v>
      </c>
      <c r="L653" s="146">
        <v>92.438280187714923</v>
      </c>
      <c r="M653" s="146">
        <v>120</v>
      </c>
      <c r="N653" s="146">
        <v>548</v>
      </c>
      <c r="O653" s="146">
        <v>9132</v>
      </c>
      <c r="P653" s="146">
        <v>100</v>
      </c>
      <c r="Q653" s="146">
        <v>25</v>
      </c>
      <c r="R653" s="99">
        <v>0.80628286808159899</v>
      </c>
      <c r="S653" s="99">
        <v>0.9417763422079195</v>
      </c>
      <c r="T653" s="99">
        <v>0.69146135091012217</v>
      </c>
      <c r="U653" s="99">
        <v>0.10482835514461364</v>
      </c>
      <c r="W653" s="146">
        <v>6.0446565171582787</v>
      </c>
      <c r="X653" s="147">
        <v>28164.429704604063</v>
      </c>
      <c r="Y653" s="147">
        <v>6.141893445147196</v>
      </c>
      <c r="Z653" s="147">
        <v>29330.433142904694</v>
      </c>
      <c r="AA653" s="147">
        <v>9.7236927988917365E-2</v>
      </c>
      <c r="AB653" s="147">
        <v>1166.0034383006314</v>
      </c>
      <c r="AD653" s="161">
        <f t="shared" si="60"/>
        <v>334514.96132489265</v>
      </c>
      <c r="AE653" s="161">
        <f t="shared" si="65"/>
        <v>339183.17356592702</v>
      </c>
      <c r="AF653" s="161">
        <f t="shared" si="61"/>
        <v>4668.2122410344109</v>
      </c>
      <c r="AH653" s="163">
        <f t="shared" si="62"/>
        <v>0</v>
      </c>
      <c r="AI653" s="163">
        <f t="shared" si="63"/>
        <v>1</v>
      </c>
      <c r="AJ653" s="163">
        <f t="shared" si="64"/>
        <v>1</v>
      </c>
    </row>
    <row r="654" spans="1:36" x14ac:dyDescent="0.25">
      <c r="A654" s="46">
        <v>649</v>
      </c>
      <c r="C654" s="99">
        <v>1.3376084695674037E-3</v>
      </c>
      <c r="D654" s="99">
        <v>1.1818760514222371E-2</v>
      </c>
      <c r="E654" s="99">
        <v>8.8898347007244646E-7</v>
      </c>
      <c r="F654" s="99">
        <v>0</v>
      </c>
      <c r="G654" s="99">
        <v>0.04</v>
      </c>
      <c r="H654" s="99">
        <v>3.7417663718882443E-2</v>
      </c>
      <c r="I654" s="99">
        <v>2.5496231708073913E-2</v>
      </c>
      <c r="J654" s="99">
        <v>7.1214038276825598E-3</v>
      </c>
      <c r="K654" s="99">
        <v>5.7682820038231775E-3</v>
      </c>
      <c r="L654" s="146">
        <v>92.438280187714923</v>
      </c>
      <c r="M654" s="146">
        <v>120</v>
      </c>
      <c r="N654" s="146">
        <v>548</v>
      </c>
      <c r="O654" s="146">
        <v>9132</v>
      </c>
      <c r="P654" s="146">
        <v>100</v>
      </c>
      <c r="Q654" s="146">
        <v>25</v>
      </c>
      <c r="R654" s="99">
        <v>0.74246264296406062</v>
      </c>
      <c r="S654" s="99">
        <v>0.54642502668819004</v>
      </c>
      <c r="T654" s="99">
        <v>0.77720777366851512</v>
      </c>
      <c r="U654" s="99">
        <v>2.4492599295799156E-2</v>
      </c>
      <c r="W654" s="146">
        <v>5.5862102700288272</v>
      </c>
      <c r="X654" s="147">
        <v>29359.867973489498</v>
      </c>
      <c r="Y654" s="147">
        <v>5.6542672345990868</v>
      </c>
      <c r="Z654" s="147">
        <v>30460.112136732791</v>
      </c>
      <c r="AA654" s="147">
        <v>6.8056964570259559E-2</v>
      </c>
      <c r="AB654" s="147">
        <v>1100.2441632432929</v>
      </c>
      <c r="AD654" s="161">
        <f t="shared" si="60"/>
        <v>305812.74822824012</v>
      </c>
      <c r="AE654" s="161">
        <f t="shared" si="65"/>
        <v>308795.92193921242</v>
      </c>
      <c r="AF654" s="161">
        <f t="shared" si="61"/>
        <v>2983.1737109722808</v>
      </c>
      <c r="AH654" s="163">
        <f t="shared" si="62"/>
        <v>0</v>
      </c>
      <c r="AI654" s="163">
        <f t="shared" si="63"/>
        <v>1</v>
      </c>
      <c r="AJ654" s="163">
        <f t="shared" si="64"/>
        <v>1</v>
      </c>
    </row>
    <row r="655" spans="1:36" x14ac:dyDescent="0.25">
      <c r="A655" s="46">
        <v>650</v>
      </c>
      <c r="C655" s="99">
        <v>1.1006671907645576E-3</v>
      </c>
      <c r="D655" s="99">
        <v>1.2106692584856971E-2</v>
      </c>
      <c r="E655" s="99">
        <v>2.6272873258015306E-4</v>
      </c>
      <c r="F655" s="99">
        <v>0</v>
      </c>
      <c r="G655" s="99">
        <v>0.04</v>
      </c>
      <c r="H655" s="99">
        <v>3.7417663718882443E-2</v>
      </c>
      <c r="I655" s="99">
        <v>2.5496231708073913E-2</v>
      </c>
      <c r="J655" s="99">
        <v>7.1214038276825598E-3</v>
      </c>
      <c r="K655" s="99">
        <v>5.7682820038231775E-3</v>
      </c>
      <c r="L655" s="146">
        <v>92.438280187714923</v>
      </c>
      <c r="M655" s="146">
        <v>120</v>
      </c>
      <c r="N655" s="146">
        <v>548</v>
      </c>
      <c r="O655" s="146">
        <v>9132</v>
      </c>
      <c r="P655" s="146">
        <v>100</v>
      </c>
      <c r="Q655" s="146">
        <v>25</v>
      </c>
      <c r="R655" s="99">
        <v>0.35014130674395572</v>
      </c>
      <c r="S655" s="99">
        <v>0.625838369754251</v>
      </c>
      <c r="T655" s="99">
        <v>5.8349129230761897E-4</v>
      </c>
      <c r="U655" s="99">
        <v>0.84598584770959018</v>
      </c>
      <c r="W655" s="146">
        <v>2.8776052786758655</v>
      </c>
      <c r="X655" s="147">
        <v>28953.634485427428</v>
      </c>
      <c r="Y655" s="147">
        <v>2.8991091561471376</v>
      </c>
      <c r="Z655" s="147">
        <v>29930.338447507951</v>
      </c>
      <c r="AA655" s="147">
        <v>2.1503877471272137E-2</v>
      </c>
      <c r="AB655" s="147">
        <v>976.70396208052261</v>
      </c>
      <c r="AD655" s="161">
        <f t="shared" si="60"/>
        <v>143702.68223512449</v>
      </c>
      <c r="AE655" s="161">
        <f t="shared" si="65"/>
        <v>144016.21092132031</v>
      </c>
      <c r="AF655" s="161">
        <f t="shared" si="61"/>
        <v>313.52868619580568</v>
      </c>
      <c r="AH655" s="163">
        <f t="shared" si="62"/>
        <v>0</v>
      </c>
      <c r="AI655" s="163">
        <f t="shared" si="63"/>
        <v>1</v>
      </c>
      <c r="AJ655" s="163">
        <f t="shared" si="64"/>
        <v>1</v>
      </c>
    </row>
    <row r="656" spans="1:36" x14ac:dyDescent="0.25">
      <c r="A656" s="46">
        <v>651</v>
      </c>
      <c r="C656" s="99">
        <v>2.9673354884736103E-3</v>
      </c>
      <c r="D656" s="99">
        <v>9.2718309607911949E-3</v>
      </c>
      <c r="E656" s="99">
        <v>6.5979713879341315E-6</v>
      </c>
      <c r="F656" s="99">
        <v>0</v>
      </c>
      <c r="G656" s="99">
        <v>0.04</v>
      </c>
      <c r="H656" s="99">
        <v>3.7417663718882443E-2</v>
      </c>
      <c r="I656" s="99">
        <v>2.5496231708073913E-2</v>
      </c>
      <c r="J656" s="99">
        <v>7.1214038276825598E-3</v>
      </c>
      <c r="K656" s="99">
        <v>5.7682820038231775E-3</v>
      </c>
      <c r="L656" s="146">
        <v>92.438280187714923</v>
      </c>
      <c r="M656" s="146">
        <v>120</v>
      </c>
      <c r="N656" s="146">
        <v>548</v>
      </c>
      <c r="O656" s="146">
        <v>9132</v>
      </c>
      <c r="P656" s="146">
        <v>100</v>
      </c>
      <c r="Q656" s="146">
        <v>25</v>
      </c>
      <c r="R656" s="99">
        <v>0.67112382363486656</v>
      </c>
      <c r="S656" s="99">
        <v>0.39857602180666135</v>
      </c>
      <c r="T656" s="99">
        <v>0.2148490291751898</v>
      </c>
      <c r="U656" s="99">
        <v>0.96074878595418323</v>
      </c>
      <c r="W656" s="146">
        <v>4.6242950570574441</v>
      </c>
      <c r="X656" s="147">
        <v>27434.159180599301</v>
      </c>
      <c r="Y656" s="147">
        <v>4.7423233840499019</v>
      </c>
      <c r="Z656" s="147">
        <v>28799.499252637284</v>
      </c>
      <c r="AA656" s="147">
        <v>0.1180283269924578</v>
      </c>
      <c r="AB656" s="147">
        <v>1365.3400720379832</v>
      </c>
      <c r="AD656" s="161">
        <f t="shared" si="60"/>
        <v>250023.54424284733</v>
      </c>
      <c r="AE656" s="161">
        <f t="shared" si="65"/>
        <v>255739.9037903568</v>
      </c>
      <c r="AF656" s="161">
        <f t="shared" si="61"/>
        <v>5716.3595475094844</v>
      </c>
      <c r="AH656" s="163">
        <f t="shared" si="62"/>
        <v>0</v>
      </c>
      <c r="AI656" s="163">
        <f t="shared" si="63"/>
        <v>1</v>
      </c>
      <c r="AJ656" s="163">
        <f t="shared" si="64"/>
        <v>1</v>
      </c>
    </row>
    <row r="657" spans="1:36" x14ac:dyDescent="0.25">
      <c r="A657" s="46">
        <v>652</v>
      </c>
      <c r="C657" s="99">
        <v>1.0532767939990298E-3</v>
      </c>
      <c r="D657" s="99">
        <v>1.317712699181206E-2</v>
      </c>
      <c r="E657" s="99">
        <v>2.0018001041635566E-5</v>
      </c>
      <c r="F657" s="99">
        <v>0</v>
      </c>
      <c r="G657" s="99">
        <v>0.04</v>
      </c>
      <c r="H657" s="99">
        <v>3.7417663718882443E-2</v>
      </c>
      <c r="I657" s="99">
        <v>2.5496231708073913E-2</v>
      </c>
      <c r="J657" s="99">
        <v>7.1214038276825598E-3</v>
      </c>
      <c r="K657" s="99">
        <v>5.7682820038231775E-3</v>
      </c>
      <c r="L657" s="146">
        <v>92.438280187714923</v>
      </c>
      <c r="M657" s="146">
        <v>120</v>
      </c>
      <c r="N657" s="146">
        <v>548</v>
      </c>
      <c r="O657" s="146">
        <v>9132</v>
      </c>
      <c r="P657" s="146">
        <v>100</v>
      </c>
      <c r="Q657" s="146">
        <v>25</v>
      </c>
      <c r="R657" s="99">
        <v>0.72394310971315023</v>
      </c>
      <c r="S657" s="99">
        <v>0.96761662638455281</v>
      </c>
      <c r="T657" s="99">
        <v>0.37929054026494025</v>
      </c>
      <c r="U657" s="99">
        <v>8.0635777403879436E-2</v>
      </c>
      <c r="W657" s="146">
        <v>5.835843034277004</v>
      </c>
      <c r="X657" s="147">
        <v>29657.770582846228</v>
      </c>
      <c r="Y657" s="147">
        <v>5.8906638887822718</v>
      </c>
      <c r="Z657" s="147">
        <v>30697.703997085013</v>
      </c>
      <c r="AA657" s="147">
        <v>5.4820854505267747E-2</v>
      </c>
      <c r="AB657" s="147">
        <v>1039.9334142387852</v>
      </c>
      <c r="AD657" s="161">
        <f t="shared" si="60"/>
        <v>320492.81147377397</v>
      </c>
      <c r="AE657" s="161">
        <f t="shared" si="65"/>
        <v>322742.1293298513</v>
      </c>
      <c r="AF657" s="161">
        <f t="shared" si="61"/>
        <v>2249.3178560772794</v>
      </c>
      <c r="AH657" s="163">
        <f t="shared" si="62"/>
        <v>0</v>
      </c>
      <c r="AI657" s="163">
        <f t="shared" si="63"/>
        <v>1</v>
      </c>
      <c r="AJ657" s="163">
        <f t="shared" si="64"/>
        <v>1</v>
      </c>
    </row>
    <row r="658" spans="1:36" x14ac:dyDescent="0.25">
      <c r="A658" s="46">
        <v>653</v>
      </c>
      <c r="C658" s="99">
        <v>1.2097291273403588E-3</v>
      </c>
      <c r="D658" s="99">
        <v>1.100899861254377E-2</v>
      </c>
      <c r="E658" s="99">
        <v>6.4859575927035364E-7</v>
      </c>
      <c r="F658" s="99">
        <v>0</v>
      </c>
      <c r="G658" s="99">
        <v>0.04</v>
      </c>
      <c r="H658" s="99">
        <v>3.7417663718882443E-2</v>
      </c>
      <c r="I658" s="99">
        <v>2.5496231708073913E-2</v>
      </c>
      <c r="J658" s="99">
        <v>7.1214038276825598E-3</v>
      </c>
      <c r="K658" s="99">
        <v>5.7682820038231775E-3</v>
      </c>
      <c r="L658" s="146">
        <v>92.438280187714923</v>
      </c>
      <c r="M658" s="146">
        <v>120</v>
      </c>
      <c r="N658" s="146">
        <v>548</v>
      </c>
      <c r="O658" s="146">
        <v>9132</v>
      </c>
      <c r="P658" s="146">
        <v>100</v>
      </c>
      <c r="Q658" s="146">
        <v>25</v>
      </c>
      <c r="R658" s="99">
        <v>0.34551581039845819</v>
      </c>
      <c r="S658" s="99">
        <v>0.98832061783238889</v>
      </c>
      <c r="T658" s="99">
        <v>0.4758853336548633</v>
      </c>
      <c r="U658" s="99">
        <v>1.3838989519137502E-12</v>
      </c>
      <c r="W658" s="146">
        <v>3.1782608997519457</v>
      </c>
      <c r="X658" s="147">
        <v>29530.410370142323</v>
      </c>
      <c r="Y658" s="147">
        <v>3.212129807363417</v>
      </c>
      <c r="Z658" s="147">
        <v>30606.940803103877</v>
      </c>
      <c r="AA658" s="147">
        <v>3.3868907611471322E-2</v>
      </c>
      <c r="AB658" s="147">
        <v>1076.5304329615537</v>
      </c>
      <c r="AD658" s="161">
        <f t="shared" si="60"/>
        <v>161165.24361497443</v>
      </c>
      <c r="AE658" s="161">
        <f t="shared" si="65"/>
        <v>162120.84763870115</v>
      </c>
      <c r="AF658" s="161">
        <f t="shared" si="61"/>
        <v>955.60402372672547</v>
      </c>
      <c r="AH658" s="163">
        <f t="shared" si="62"/>
        <v>0</v>
      </c>
      <c r="AI658" s="163">
        <f t="shared" si="63"/>
        <v>1</v>
      </c>
      <c r="AJ658" s="163">
        <f t="shared" si="64"/>
        <v>1</v>
      </c>
    </row>
    <row r="659" spans="1:36" x14ac:dyDescent="0.25">
      <c r="A659" s="46">
        <v>654</v>
      </c>
      <c r="C659" s="99">
        <v>4.4295796019694356E-3</v>
      </c>
      <c r="D659" s="99">
        <v>1.1552220187904513E-2</v>
      </c>
      <c r="E659" s="99">
        <v>1.543581691607597E-6</v>
      </c>
      <c r="F659" s="99">
        <v>0</v>
      </c>
      <c r="G659" s="99">
        <v>0.04</v>
      </c>
      <c r="H659" s="99">
        <v>3.7417663718882443E-2</v>
      </c>
      <c r="I659" s="99">
        <v>2.5496231708073913E-2</v>
      </c>
      <c r="J659" s="99">
        <v>7.1214038276825598E-3</v>
      </c>
      <c r="K659" s="99">
        <v>5.7682820038231775E-3</v>
      </c>
      <c r="L659" s="146">
        <v>92.438280187714923</v>
      </c>
      <c r="M659" s="146">
        <v>120</v>
      </c>
      <c r="N659" s="146">
        <v>548</v>
      </c>
      <c r="O659" s="146">
        <v>9132</v>
      </c>
      <c r="P659" s="146">
        <v>100</v>
      </c>
      <c r="Q659" s="146">
        <v>25</v>
      </c>
      <c r="R659" s="99">
        <v>0.58531861013192255</v>
      </c>
      <c r="S659" s="99">
        <v>0.49378635301683105</v>
      </c>
      <c r="T659" s="99">
        <v>0.85522400660581677</v>
      </c>
      <c r="U659" s="99">
        <v>0.99917988391626245</v>
      </c>
      <c r="W659" s="146">
        <v>3.8918964900185995</v>
      </c>
      <c r="X659" s="147">
        <v>25886.399941559845</v>
      </c>
      <c r="Y659" s="147">
        <v>4.0334758048827597</v>
      </c>
      <c r="Z659" s="147">
        <v>27437.371013167103</v>
      </c>
      <c r="AA659" s="147">
        <v>0.1415793148641602</v>
      </c>
      <c r="AB659" s="147">
        <v>1550.9710716072586</v>
      </c>
      <c r="AD659" s="161">
        <f t="shared" si="60"/>
        <v>207627.38945955611</v>
      </c>
      <c r="AE659" s="161">
        <f t="shared" si="65"/>
        <v>214571.17727979846</v>
      </c>
      <c r="AF659" s="161">
        <f t="shared" si="61"/>
        <v>6943.7878202423526</v>
      </c>
      <c r="AH659" s="163">
        <f t="shared" si="62"/>
        <v>0</v>
      </c>
      <c r="AI659" s="163">
        <f t="shared" si="63"/>
        <v>1</v>
      </c>
      <c r="AJ659" s="163">
        <f t="shared" si="64"/>
        <v>1</v>
      </c>
    </row>
    <row r="660" spans="1:36" x14ac:dyDescent="0.25">
      <c r="A660" s="46">
        <v>655</v>
      </c>
      <c r="C660" s="99">
        <v>1.2201325521695799E-3</v>
      </c>
      <c r="D660" s="99">
        <v>8.8908398815072797E-3</v>
      </c>
      <c r="E660" s="99">
        <v>1.6339200888984701E-5</v>
      </c>
      <c r="F660" s="99">
        <v>0</v>
      </c>
      <c r="G660" s="99">
        <v>0.04</v>
      </c>
      <c r="H660" s="99">
        <v>3.7417663718882443E-2</v>
      </c>
      <c r="I660" s="99">
        <v>2.5496231708073913E-2</v>
      </c>
      <c r="J660" s="99">
        <v>7.1214038276825598E-3</v>
      </c>
      <c r="K660" s="99">
        <v>5.7682820038231775E-3</v>
      </c>
      <c r="L660" s="146">
        <v>92.438280187714923</v>
      </c>
      <c r="M660" s="146">
        <v>120</v>
      </c>
      <c r="N660" s="146">
        <v>548</v>
      </c>
      <c r="O660" s="146">
        <v>9132</v>
      </c>
      <c r="P660" s="146">
        <v>100</v>
      </c>
      <c r="Q660" s="146">
        <v>25</v>
      </c>
      <c r="R660" s="99">
        <v>0.85474693230365695</v>
      </c>
      <c r="S660" s="99">
        <v>1.2897123183372784E-2</v>
      </c>
      <c r="T660" s="99">
        <v>0.99993236607479807</v>
      </c>
      <c r="U660" s="99">
        <v>4.2877967671759302E-11</v>
      </c>
      <c r="W660" s="146">
        <v>5.9955152491085766</v>
      </c>
      <c r="X660" s="147">
        <v>29493.667917681298</v>
      </c>
      <c r="Y660" s="147">
        <v>6.0627574553810275</v>
      </c>
      <c r="Z660" s="147">
        <v>30567.904902063783</v>
      </c>
      <c r="AA660" s="147">
        <v>6.7242206272450922E-2</v>
      </c>
      <c r="AB660" s="147">
        <v>1074.2369843824854</v>
      </c>
      <c r="AD660" s="161">
        <f t="shared" si="60"/>
        <v>330237.24702883331</v>
      </c>
      <c r="AE660" s="161">
        <f t="shared" si="65"/>
        <v>333197.54242079786</v>
      </c>
      <c r="AF660" s="161">
        <f t="shared" si="61"/>
        <v>2960.2953919645697</v>
      </c>
      <c r="AH660" s="163">
        <f t="shared" si="62"/>
        <v>0</v>
      </c>
      <c r="AI660" s="163">
        <f t="shared" si="63"/>
        <v>1</v>
      </c>
      <c r="AJ660" s="163">
        <f t="shared" si="64"/>
        <v>1</v>
      </c>
    </row>
    <row r="661" spans="1:36" x14ac:dyDescent="0.25">
      <c r="A661" s="46">
        <v>656</v>
      </c>
      <c r="C661" s="99">
        <v>2.844504092907929E-3</v>
      </c>
      <c r="D661" s="99">
        <v>9.1391729639840394E-3</v>
      </c>
      <c r="E661" s="99">
        <v>2.7547955136930646E-4</v>
      </c>
      <c r="F661" s="99">
        <v>0</v>
      </c>
      <c r="G661" s="99">
        <v>0.04</v>
      </c>
      <c r="H661" s="99">
        <v>3.7417663718882443E-2</v>
      </c>
      <c r="I661" s="99">
        <v>2.5496231708073913E-2</v>
      </c>
      <c r="J661" s="99">
        <v>7.1214038276825598E-3</v>
      </c>
      <c r="K661" s="99">
        <v>5.7682820038231775E-3</v>
      </c>
      <c r="L661" s="146">
        <v>92.438280187714923</v>
      </c>
      <c r="M661" s="146">
        <v>120</v>
      </c>
      <c r="N661" s="146">
        <v>548</v>
      </c>
      <c r="O661" s="146">
        <v>9132</v>
      </c>
      <c r="P661" s="146">
        <v>100</v>
      </c>
      <c r="Q661" s="146">
        <v>25</v>
      </c>
      <c r="R661" s="99">
        <v>0.85502096796333071</v>
      </c>
      <c r="S661" s="99">
        <v>0.99655982966182199</v>
      </c>
      <c r="T661" s="99">
        <v>0.15372940201504595</v>
      </c>
      <c r="U661" s="99">
        <v>0.9919333537006273</v>
      </c>
      <c r="W661" s="146">
        <v>6.0980380757295434</v>
      </c>
      <c r="X661" s="147">
        <v>26907.321654515694</v>
      </c>
      <c r="Y661" s="147">
        <v>6.2320744584516419</v>
      </c>
      <c r="Z661" s="147">
        <v>28172.615427421722</v>
      </c>
      <c r="AA661" s="147">
        <v>0.1340363827220985</v>
      </c>
      <c r="AB661" s="147">
        <v>1265.2937729060286</v>
      </c>
      <c r="AD661" s="161">
        <f t="shared" si="60"/>
        <v>338974.96288925689</v>
      </c>
      <c r="AE661" s="161">
        <f t="shared" si="65"/>
        <v>345751.85207967681</v>
      </c>
      <c r="AF661" s="161">
        <f t="shared" si="61"/>
        <v>6776.8891904198817</v>
      </c>
      <c r="AH661" s="163">
        <f t="shared" si="62"/>
        <v>0</v>
      </c>
      <c r="AI661" s="163">
        <f t="shared" si="63"/>
        <v>1</v>
      </c>
      <c r="AJ661" s="163">
        <f t="shared" si="64"/>
        <v>1</v>
      </c>
    </row>
    <row r="662" spans="1:36" x14ac:dyDescent="0.25">
      <c r="A662" s="46">
        <v>657</v>
      </c>
      <c r="C662" s="99">
        <v>3.7304262067038296E-3</v>
      </c>
      <c r="D662" s="99">
        <v>9.5724414171878026E-3</v>
      </c>
      <c r="E662" s="99">
        <v>1.4064939059343082E-5</v>
      </c>
      <c r="F662" s="99">
        <v>0</v>
      </c>
      <c r="G662" s="99">
        <v>0.04</v>
      </c>
      <c r="H662" s="99">
        <v>3.7417663718882443E-2</v>
      </c>
      <c r="I662" s="99">
        <v>2.5496231708073913E-2</v>
      </c>
      <c r="J662" s="99">
        <v>7.1214038276825598E-3</v>
      </c>
      <c r="K662" s="99">
        <v>5.7682820038231775E-3</v>
      </c>
      <c r="L662" s="146">
        <v>92.438280187714923</v>
      </c>
      <c r="M662" s="146">
        <v>120</v>
      </c>
      <c r="N662" s="146">
        <v>548</v>
      </c>
      <c r="O662" s="146">
        <v>9132</v>
      </c>
      <c r="P662" s="146">
        <v>100</v>
      </c>
      <c r="Q662" s="146">
        <v>25</v>
      </c>
      <c r="R662" s="99">
        <v>0.69631170276620891</v>
      </c>
      <c r="S662" s="99">
        <v>0.99965877330766939</v>
      </c>
      <c r="T662" s="99">
        <v>0.5739771454912943</v>
      </c>
      <c r="U662" s="99">
        <v>0.9998922795997025</v>
      </c>
      <c r="W662" s="146">
        <v>5.0385977108248632</v>
      </c>
      <c r="X662" s="147">
        <v>26588.020721792494</v>
      </c>
      <c r="Y662" s="147">
        <v>5.1950624231431197</v>
      </c>
      <c r="Z662" s="147">
        <v>28053.04214762025</v>
      </c>
      <c r="AA662" s="147">
        <v>0.15646471231825654</v>
      </c>
      <c r="AB662" s="147">
        <v>1465.0214258277556</v>
      </c>
      <c r="AD662" s="161">
        <f t="shared" si="60"/>
        <v>275727.84192769934</v>
      </c>
      <c r="AE662" s="161">
        <f t="shared" si="65"/>
        <v>283650.70324096695</v>
      </c>
      <c r="AF662" s="161">
        <f t="shared" si="61"/>
        <v>7922.8613132676364</v>
      </c>
      <c r="AH662" s="163">
        <f t="shared" si="62"/>
        <v>0</v>
      </c>
      <c r="AI662" s="163">
        <f t="shared" si="63"/>
        <v>1</v>
      </c>
      <c r="AJ662" s="163">
        <f t="shared" si="64"/>
        <v>1</v>
      </c>
    </row>
    <row r="663" spans="1:36" x14ac:dyDescent="0.25">
      <c r="A663" s="46">
        <v>658</v>
      </c>
      <c r="C663" s="99">
        <v>3.4851558098437652E-3</v>
      </c>
      <c r="D663" s="99">
        <v>1.198015232728411E-2</v>
      </c>
      <c r="E663" s="99">
        <v>2.4044064131267806E-4</v>
      </c>
      <c r="F663" s="99">
        <v>0</v>
      </c>
      <c r="G663" s="99">
        <v>0.04</v>
      </c>
      <c r="H663" s="99">
        <v>3.7417663718882443E-2</v>
      </c>
      <c r="I663" s="99">
        <v>2.5496231708073913E-2</v>
      </c>
      <c r="J663" s="99">
        <v>7.1214038276825598E-3</v>
      </c>
      <c r="K663" s="99">
        <v>5.7682820038231775E-3</v>
      </c>
      <c r="L663" s="146">
        <v>92.438280187714923</v>
      </c>
      <c r="M663" s="146">
        <v>120</v>
      </c>
      <c r="N663" s="146">
        <v>548</v>
      </c>
      <c r="O663" s="146">
        <v>9132</v>
      </c>
      <c r="P663" s="146">
        <v>100</v>
      </c>
      <c r="Q663" s="146">
        <v>25</v>
      </c>
      <c r="R663" s="99">
        <v>0.61005132947237983</v>
      </c>
      <c r="S663" s="99">
        <v>4.9795363786322502E-2</v>
      </c>
      <c r="T663" s="99">
        <v>9.4197515338380864E-4</v>
      </c>
      <c r="U663" s="99">
        <v>0.99045375139554581</v>
      </c>
      <c r="W663" s="146">
        <v>3.7986098986525705</v>
      </c>
      <c r="X663" s="147">
        <v>26284.431411981281</v>
      </c>
      <c r="Y663" s="147">
        <v>3.9031163650367624</v>
      </c>
      <c r="Z663" s="147">
        <v>27647.243349321463</v>
      </c>
      <c r="AA663" s="147">
        <v>0.10450646638419192</v>
      </c>
      <c r="AB663" s="147">
        <v>1362.8119373401823</v>
      </c>
      <c r="AD663" s="161">
        <f t="shared" si="60"/>
        <v>201632.16250717294</v>
      </c>
      <c r="AE663" s="161">
        <f t="shared" si="65"/>
        <v>206539.73855288426</v>
      </c>
      <c r="AF663" s="161">
        <f t="shared" si="61"/>
        <v>4907.5760457113329</v>
      </c>
      <c r="AH663" s="163">
        <f t="shared" si="62"/>
        <v>0</v>
      </c>
      <c r="AI663" s="163">
        <f t="shared" si="63"/>
        <v>1</v>
      </c>
      <c r="AJ663" s="163">
        <f t="shared" si="64"/>
        <v>1</v>
      </c>
    </row>
    <row r="664" spans="1:36" x14ac:dyDescent="0.25">
      <c r="A664" s="46">
        <v>659</v>
      </c>
      <c r="C664" s="99">
        <v>7.3000383765382858E-4</v>
      </c>
      <c r="D664" s="99">
        <v>1.0810782990214186E-2</v>
      </c>
      <c r="E664" s="99">
        <v>1.0048015617336592E-4</v>
      </c>
      <c r="F664" s="99">
        <v>0</v>
      </c>
      <c r="G664" s="99">
        <v>0.04</v>
      </c>
      <c r="H664" s="99">
        <v>3.7417663718882443E-2</v>
      </c>
      <c r="I664" s="99">
        <v>2.5496231708073913E-2</v>
      </c>
      <c r="J664" s="99">
        <v>7.1214038276825598E-3</v>
      </c>
      <c r="K664" s="99">
        <v>5.7682820038231775E-3</v>
      </c>
      <c r="L664" s="146">
        <v>92.438280187714923</v>
      </c>
      <c r="M664" s="146">
        <v>120</v>
      </c>
      <c r="N664" s="146">
        <v>548</v>
      </c>
      <c r="O664" s="146">
        <v>9132</v>
      </c>
      <c r="P664" s="146">
        <v>100</v>
      </c>
      <c r="Q664" s="146">
        <v>25</v>
      </c>
      <c r="R664" s="99">
        <v>0.7079186198069114</v>
      </c>
      <c r="S664" s="99">
        <v>0.99171963367279137</v>
      </c>
      <c r="T664" s="99">
        <v>3.4150939292409963E-2</v>
      </c>
      <c r="U664" s="99">
        <v>4.5531139162583454E-3</v>
      </c>
      <c r="W664" s="146">
        <v>5.7818305368853578</v>
      </c>
      <c r="X664" s="147">
        <v>29878.47879638178</v>
      </c>
      <c r="Y664" s="147">
        <v>5.8151739747833275</v>
      </c>
      <c r="Z664" s="147">
        <v>30830.083950162822</v>
      </c>
      <c r="AA664" s="147">
        <v>3.3343437897969785E-2</v>
      </c>
      <c r="AB664" s="147">
        <v>951.60515378104174</v>
      </c>
      <c r="AD664" s="161">
        <f t="shared" si="60"/>
        <v>317031.35341673967</v>
      </c>
      <c r="AE664" s="161">
        <f t="shared" si="65"/>
        <v>318080.35453683685</v>
      </c>
      <c r="AF664" s="161">
        <f t="shared" si="61"/>
        <v>1049.0011200971453</v>
      </c>
      <c r="AH664" s="163">
        <f t="shared" si="62"/>
        <v>0</v>
      </c>
      <c r="AI664" s="163">
        <f t="shared" si="63"/>
        <v>1</v>
      </c>
      <c r="AJ664" s="163">
        <f t="shared" si="64"/>
        <v>1</v>
      </c>
    </row>
    <row r="665" spans="1:36" x14ac:dyDescent="0.25">
      <c r="A665" s="46">
        <v>660</v>
      </c>
      <c r="C665" s="99">
        <v>2.0685197008283437E-3</v>
      </c>
      <c r="D665" s="99">
        <v>1.0363725008015905E-2</v>
      </c>
      <c r="E665" s="99">
        <v>1.1281912703775543E-4</v>
      </c>
      <c r="F665" s="99">
        <v>0</v>
      </c>
      <c r="G665" s="99">
        <v>0.04</v>
      </c>
      <c r="H665" s="99">
        <v>3.7417663718882443E-2</v>
      </c>
      <c r="I665" s="99">
        <v>2.5496231708073913E-2</v>
      </c>
      <c r="J665" s="99">
        <v>7.1214038276825598E-3</v>
      </c>
      <c r="K665" s="99">
        <v>5.7682820038231775E-3</v>
      </c>
      <c r="L665" s="146">
        <v>92.438280187714923</v>
      </c>
      <c r="M665" s="146">
        <v>120</v>
      </c>
      <c r="N665" s="146">
        <v>548</v>
      </c>
      <c r="O665" s="146">
        <v>9132</v>
      </c>
      <c r="P665" s="146">
        <v>100</v>
      </c>
      <c r="Q665" s="146">
        <v>25</v>
      </c>
      <c r="R665" s="99">
        <v>0.42115133836577984</v>
      </c>
      <c r="S665" s="99">
        <v>0.33942317092332308</v>
      </c>
      <c r="T665" s="99">
        <v>9.2747691809942426E-2</v>
      </c>
      <c r="U665" s="99">
        <v>7.2807350177444535E-3</v>
      </c>
      <c r="W665" s="146">
        <v>3.0437542424754516</v>
      </c>
      <c r="X665" s="147">
        <v>28183.825879111522</v>
      </c>
      <c r="Y665" s="147">
        <v>3.0964008118163244</v>
      </c>
      <c r="Z665" s="147">
        <v>29377.959085331873</v>
      </c>
      <c r="AA665" s="147">
        <v>5.2646569340872862E-2</v>
      </c>
      <c r="AB665" s="147">
        <v>1194.133206220351</v>
      </c>
      <c r="AD665" s="161">
        <f t="shared" si="60"/>
        <v>154441.42866941559</v>
      </c>
      <c r="AE665" s="161">
        <f t="shared" si="65"/>
        <v>156406.0896236476</v>
      </c>
      <c r="AF665" s="161">
        <f t="shared" si="61"/>
        <v>1964.6609542320207</v>
      </c>
      <c r="AH665" s="163">
        <f t="shared" si="62"/>
        <v>0</v>
      </c>
      <c r="AI665" s="163">
        <f t="shared" si="63"/>
        <v>1</v>
      </c>
      <c r="AJ665" s="163">
        <f t="shared" si="64"/>
        <v>1</v>
      </c>
    </row>
    <row r="666" spans="1:36" x14ac:dyDescent="0.25">
      <c r="A666" s="46">
        <v>661</v>
      </c>
      <c r="C666" s="99">
        <v>1.1830431453912229E-3</v>
      </c>
      <c r="D666" s="99">
        <v>1.0169315382811473E-2</v>
      </c>
      <c r="E666" s="99">
        <v>4.4219498571041038E-5</v>
      </c>
      <c r="F666" s="99">
        <v>0</v>
      </c>
      <c r="G666" s="99">
        <v>0.04</v>
      </c>
      <c r="H666" s="99">
        <v>3.7417663718882443E-2</v>
      </c>
      <c r="I666" s="99">
        <v>2.5496231708073913E-2</v>
      </c>
      <c r="J666" s="99">
        <v>7.1214038276825598E-3</v>
      </c>
      <c r="K666" s="99">
        <v>5.7682820038231775E-3</v>
      </c>
      <c r="L666" s="146">
        <v>92.438280187714923</v>
      </c>
      <c r="M666" s="146">
        <v>120</v>
      </c>
      <c r="N666" s="146">
        <v>548</v>
      </c>
      <c r="O666" s="146">
        <v>9132</v>
      </c>
      <c r="P666" s="146">
        <v>100</v>
      </c>
      <c r="Q666" s="146">
        <v>25</v>
      </c>
      <c r="R666" s="99">
        <v>0.75866075639625796</v>
      </c>
      <c r="S666" s="99">
        <v>0.96784235692936593</v>
      </c>
      <c r="T666" s="99">
        <v>8.1483113903504115E-2</v>
      </c>
      <c r="U666" s="99">
        <v>0.99118205278347093</v>
      </c>
      <c r="W666" s="146">
        <v>6.0443695168992058</v>
      </c>
      <c r="X666" s="147">
        <v>29452.917460485038</v>
      </c>
      <c r="Y666" s="147">
        <v>6.1067483296615608</v>
      </c>
      <c r="Z666" s="147">
        <v>30511.188788878862</v>
      </c>
      <c r="AA666" s="147">
        <v>6.2378812762355018E-2</v>
      </c>
      <c r="AB666" s="147">
        <v>1058.2713283938247</v>
      </c>
      <c r="AD666" s="161">
        <f t="shared" si="60"/>
        <v>333209.25355346734</v>
      </c>
      <c r="AE666" s="161">
        <f t="shared" si="65"/>
        <v>335893.71099081478</v>
      </c>
      <c r="AF666" s="161">
        <f t="shared" si="61"/>
        <v>2684.4574373474766</v>
      </c>
      <c r="AH666" s="163">
        <f t="shared" si="62"/>
        <v>0</v>
      </c>
      <c r="AI666" s="163">
        <f t="shared" si="63"/>
        <v>1</v>
      </c>
      <c r="AJ666" s="163">
        <f t="shared" si="64"/>
        <v>1</v>
      </c>
    </row>
    <row r="667" spans="1:36" x14ac:dyDescent="0.25">
      <c r="A667" s="46">
        <v>662</v>
      </c>
      <c r="C667" s="99">
        <v>5.2085803630809169E-3</v>
      </c>
      <c r="D667" s="99">
        <v>1.1469918609387482E-2</v>
      </c>
      <c r="E667" s="99">
        <v>6.923116753175926E-5</v>
      </c>
      <c r="F667" s="99">
        <v>0</v>
      </c>
      <c r="G667" s="99">
        <v>0.04</v>
      </c>
      <c r="H667" s="99">
        <v>3.7417663718882443E-2</v>
      </c>
      <c r="I667" s="99">
        <v>2.5496231708073913E-2</v>
      </c>
      <c r="J667" s="99">
        <v>7.1214038276825598E-3</v>
      </c>
      <c r="K667" s="99">
        <v>5.7682820038231775E-3</v>
      </c>
      <c r="L667" s="146">
        <v>92.438280187714923</v>
      </c>
      <c r="M667" s="146">
        <v>120</v>
      </c>
      <c r="N667" s="146">
        <v>548</v>
      </c>
      <c r="O667" s="146">
        <v>9132</v>
      </c>
      <c r="P667" s="146">
        <v>100</v>
      </c>
      <c r="Q667" s="146">
        <v>25</v>
      </c>
      <c r="R667" s="99">
        <v>0.60725070731247133</v>
      </c>
      <c r="S667" s="99">
        <v>0.69198066150762017</v>
      </c>
      <c r="T667" s="99">
        <v>0.9434078123468923</v>
      </c>
      <c r="U667" s="99">
        <v>6.189719133006119E-6</v>
      </c>
      <c r="W667" s="146">
        <v>3.9812434620643211</v>
      </c>
      <c r="X667" s="147">
        <v>24977.553091865968</v>
      </c>
      <c r="Y667" s="147">
        <v>4.1449335423591105</v>
      </c>
      <c r="Z667" s="147">
        <v>26588.904383162895</v>
      </c>
      <c r="AA667" s="147">
        <v>0.16369008029478938</v>
      </c>
      <c r="AB667" s="147">
        <v>1611.3512912969272</v>
      </c>
      <c r="AD667" s="161">
        <f t="shared" si="60"/>
        <v>213897.05463199329</v>
      </c>
      <c r="AE667" s="161">
        <f t="shared" si="65"/>
        <v>222107.10815838375</v>
      </c>
      <c r="AF667" s="161">
        <f t="shared" si="61"/>
        <v>8210.0535263904349</v>
      </c>
      <c r="AH667" s="163">
        <f t="shared" si="62"/>
        <v>0</v>
      </c>
      <c r="AI667" s="163">
        <f t="shared" si="63"/>
        <v>1</v>
      </c>
      <c r="AJ667" s="163">
        <f t="shared" si="64"/>
        <v>1</v>
      </c>
    </row>
    <row r="668" spans="1:36" x14ac:dyDescent="0.25">
      <c r="A668" s="46">
        <v>663</v>
      </c>
      <c r="C668" s="99">
        <v>1.7200035292284615E-3</v>
      </c>
      <c r="D668" s="99">
        <v>1.4273377960362543E-2</v>
      </c>
      <c r="E668" s="99">
        <v>2.1754110531513327E-4</v>
      </c>
      <c r="F668" s="99">
        <v>0</v>
      </c>
      <c r="G668" s="99">
        <v>0.04</v>
      </c>
      <c r="H668" s="99">
        <v>3.7417663718882443E-2</v>
      </c>
      <c r="I668" s="99">
        <v>2.5496231708073913E-2</v>
      </c>
      <c r="J668" s="99">
        <v>7.1214038276825598E-3</v>
      </c>
      <c r="K668" s="99">
        <v>5.7682820038231775E-3</v>
      </c>
      <c r="L668" s="146">
        <v>92.438280187714923</v>
      </c>
      <c r="M668" s="146">
        <v>120</v>
      </c>
      <c r="N668" s="146">
        <v>548</v>
      </c>
      <c r="O668" s="146">
        <v>9132</v>
      </c>
      <c r="P668" s="146">
        <v>100</v>
      </c>
      <c r="Q668" s="146">
        <v>25</v>
      </c>
      <c r="R668" s="99">
        <v>0.6309546738824956</v>
      </c>
      <c r="S668" s="99">
        <v>8.2966395151104058E-2</v>
      </c>
      <c r="T668" s="99">
        <v>4.4029715345616496E-4</v>
      </c>
      <c r="U668" s="99">
        <v>1.1204846232931879E-5</v>
      </c>
      <c r="W668" s="146">
        <v>4.2678040255246223</v>
      </c>
      <c r="X668" s="147">
        <v>28294.238407717006</v>
      </c>
      <c r="Y668" s="147">
        <v>4.3258516897401194</v>
      </c>
      <c r="Z668" s="147">
        <v>29396.681839653033</v>
      </c>
      <c r="AA668" s="147">
        <v>5.8047664215497008E-2</v>
      </c>
      <c r="AB668" s="147">
        <v>1102.4434319360262</v>
      </c>
      <c r="AD668" s="161">
        <f t="shared" si="60"/>
        <v>227774.00312376034</v>
      </c>
      <c r="AE668" s="161">
        <f t="shared" si="65"/>
        <v>230154.41954475414</v>
      </c>
      <c r="AF668" s="161">
        <f t="shared" si="61"/>
        <v>2380.4164209937944</v>
      </c>
      <c r="AH668" s="163">
        <f t="shared" si="62"/>
        <v>0</v>
      </c>
      <c r="AI668" s="163">
        <f t="shared" si="63"/>
        <v>1</v>
      </c>
      <c r="AJ668" s="163">
        <f t="shared" si="64"/>
        <v>1</v>
      </c>
    </row>
    <row r="669" spans="1:36" x14ac:dyDescent="0.25">
      <c r="A669" s="46">
        <v>664</v>
      </c>
      <c r="C669" s="99">
        <v>3.7833638478013132E-3</v>
      </c>
      <c r="D669" s="99">
        <v>8.9699585200234324E-3</v>
      </c>
      <c r="E669" s="99">
        <v>3.7927753564959144E-4</v>
      </c>
      <c r="F669" s="99">
        <v>0</v>
      </c>
      <c r="G669" s="99">
        <v>0.04</v>
      </c>
      <c r="H669" s="99">
        <v>3.7417663718882443E-2</v>
      </c>
      <c r="I669" s="99">
        <v>2.5496231708073913E-2</v>
      </c>
      <c r="J669" s="99">
        <v>7.1214038276825598E-3</v>
      </c>
      <c r="K669" s="99">
        <v>5.7682820038231775E-3</v>
      </c>
      <c r="L669" s="146">
        <v>92.438280187714923</v>
      </c>
      <c r="M669" s="146">
        <v>120</v>
      </c>
      <c r="N669" s="146">
        <v>548</v>
      </c>
      <c r="O669" s="146">
        <v>9132</v>
      </c>
      <c r="P669" s="146">
        <v>100</v>
      </c>
      <c r="Q669" s="146">
        <v>25</v>
      </c>
      <c r="R669" s="99">
        <v>0.83730285461382015</v>
      </c>
      <c r="S669" s="99">
        <v>4.9386613572697621E-2</v>
      </c>
      <c r="T669" s="99">
        <v>0.98655178611511074</v>
      </c>
      <c r="U669" s="99">
        <v>0.15516200476174347</v>
      </c>
      <c r="W669" s="146">
        <v>5.0660804625529359</v>
      </c>
      <c r="X669" s="147">
        <v>25680.70774265235</v>
      </c>
      <c r="Y669" s="147">
        <v>5.210585644462614</v>
      </c>
      <c r="Z669" s="147">
        <v>27041.366529723473</v>
      </c>
      <c r="AA669" s="147">
        <v>0.14450518190967809</v>
      </c>
      <c r="AB669" s="147">
        <v>1360.6587870711228</v>
      </c>
      <c r="AD669" s="161">
        <f t="shared" si="60"/>
        <v>278284.12001052382</v>
      </c>
      <c r="AE669" s="161">
        <f t="shared" si="65"/>
        <v>285593.77213803341</v>
      </c>
      <c r="AF669" s="161">
        <f t="shared" si="61"/>
        <v>7309.652127509562</v>
      </c>
      <c r="AH669" s="163">
        <f t="shared" si="62"/>
        <v>0</v>
      </c>
      <c r="AI669" s="163">
        <f t="shared" si="63"/>
        <v>1</v>
      </c>
      <c r="AJ669" s="163">
        <f t="shared" si="64"/>
        <v>1</v>
      </c>
    </row>
    <row r="670" spans="1:36" x14ac:dyDescent="0.25">
      <c r="A670" s="46">
        <v>665</v>
      </c>
      <c r="C670" s="99">
        <v>3.2137797997908724E-3</v>
      </c>
      <c r="D670" s="99">
        <v>8.1840288032050158E-3</v>
      </c>
      <c r="E670" s="99">
        <v>4.0457545193450795E-4</v>
      </c>
      <c r="F670" s="99">
        <v>0</v>
      </c>
      <c r="G670" s="99">
        <v>0.04</v>
      </c>
      <c r="H670" s="99">
        <v>3.7417663718882443E-2</v>
      </c>
      <c r="I670" s="99">
        <v>2.5496231708073913E-2</v>
      </c>
      <c r="J670" s="99">
        <v>7.1214038276825598E-3</v>
      </c>
      <c r="K670" s="99">
        <v>5.7682820038231775E-3</v>
      </c>
      <c r="L670" s="146">
        <v>92.438280187714923</v>
      </c>
      <c r="M670" s="146">
        <v>120</v>
      </c>
      <c r="N670" s="146">
        <v>548</v>
      </c>
      <c r="O670" s="146">
        <v>9132</v>
      </c>
      <c r="P670" s="146">
        <v>100</v>
      </c>
      <c r="Q670" s="146">
        <v>25</v>
      </c>
      <c r="R670" s="99">
        <v>0.87198753585437727</v>
      </c>
      <c r="S670" s="99">
        <v>0.1211862427789845</v>
      </c>
      <c r="T670" s="99">
        <v>4.2801297009017671E-2</v>
      </c>
      <c r="U670" s="99">
        <v>0.594491400318506</v>
      </c>
      <c r="W670" s="146">
        <v>5.4350882843151451</v>
      </c>
      <c r="X670" s="147">
        <v>26213.941784180337</v>
      </c>
      <c r="Y670" s="147">
        <v>5.5653348586088525</v>
      </c>
      <c r="Z670" s="147">
        <v>27493.380715675023</v>
      </c>
      <c r="AA670" s="147">
        <v>0.13024657429370734</v>
      </c>
      <c r="AB670" s="147">
        <v>1279.4389314946857</v>
      </c>
      <c r="AD670" s="161">
        <f t="shared" si="60"/>
        <v>299891.35527472838</v>
      </c>
      <c r="AE670" s="161">
        <f t="shared" si="65"/>
        <v>306426.71080085612</v>
      </c>
      <c r="AF670" s="161">
        <f t="shared" si="61"/>
        <v>6535.3555261277543</v>
      </c>
      <c r="AH670" s="163">
        <f t="shared" si="62"/>
        <v>0</v>
      </c>
      <c r="AI670" s="163">
        <f t="shared" si="63"/>
        <v>1</v>
      </c>
      <c r="AJ670" s="163">
        <f t="shared" si="64"/>
        <v>1</v>
      </c>
    </row>
    <row r="671" spans="1:36" x14ac:dyDescent="0.25">
      <c r="A671" s="46">
        <v>666</v>
      </c>
      <c r="C671" s="99">
        <v>1.4354208062707428E-3</v>
      </c>
      <c r="D671" s="99">
        <v>1.2969760466438718E-2</v>
      </c>
      <c r="E671" s="99">
        <v>1.4061046879676464E-3</v>
      </c>
      <c r="F671" s="99">
        <v>0</v>
      </c>
      <c r="G671" s="99">
        <v>0.04</v>
      </c>
      <c r="H671" s="99">
        <v>3.7417663718882443E-2</v>
      </c>
      <c r="I671" s="99">
        <v>2.5496231708073913E-2</v>
      </c>
      <c r="J671" s="99">
        <v>7.1214038276825598E-3</v>
      </c>
      <c r="K671" s="99">
        <v>5.7682820038231775E-3</v>
      </c>
      <c r="L671" s="146">
        <v>92.438280187714923</v>
      </c>
      <c r="M671" s="146">
        <v>120</v>
      </c>
      <c r="N671" s="146">
        <v>548</v>
      </c>
      <c r="O671" s="146">
        <v>9132</v>
      </c>
      <c r="P671" s="146">
        <v>100</v>
      </c>
      <c r="Q671" s="146">
        <v>25</v>
      </c>
      <c r="R671" s="99">
        <v>0.75633808375064637</v>
      </c>
      <c r="S671" s="99">
        <v>3.0335117363291576E-2</v>
      </c>
      <c r="T671" s="99">
        <v>6.2776113142864597E-4</v>
      </c>
      <c r="U671" s="99">
        <v>2.8862150967733828E-7</v>
      </c>
      <c r="W671" s="146">
        <v>4.5882678156369865</v>
      </c>
      <c r="X671" s="147">
        <v>25849.340938898236</v>
      </c>
      <c r="Y671" s="147">
        <v>4.5909993829154949</v>
      </c>
      <c r="Z671" s="147">
        <v>26589.135225687944</v>
      </c>
      <c r="AA671" s="147">
        <v>2.7315672785084288E-3</v>
      </c>
      <c r="AB671" s="147">
        <v>739.79428678970726</v>
      </c>
      <c r="AD671" s="161">
        <f t="shared" si="60"/>
        <v>249446.72799932092</v>
      </c>
      <c r="AE671" s="161">
        <f t="shared" si="65"/>
        <v>248870.82774924178</v>
      </c>
      <c r="AF671" s="161">
        <f t="shared" si="61"/>
        <v>-575.90025007920156</v>
      </c>
      <c r="AH671" s="163">
        <f t="shared" si="62"/>
        <v>1</v>
      </c>
      <c r="AI671" s="163">
        <f t="shared" si="63"/>
        <v>0</v>
      </c>
      <c r="AJ671" s="163">
        <f t="shared" si="64"/>
        <v>0</v>
      </c>
    </row>
    <row r="672" spans="1:36" x14ac:dyDescent="0.25">
      <c r="A672" s="46">
        <v>667</v>
      </c>
      <c r="C672" s="99">
        <v>3.0813231081657788E-3</v>
      </c>
      <c r="D672" s="99">
        <v>9.9130574229486807E-3</v>
      </c>
      <c r="E672" s="99">
        <v>6.2759573188825464E-5</v>
      </c>
      <c r="F672" s="99">
        <v>0</v>
      </c>
      <c r="G672" s="99">
        <v>0.04</v>
      </c>
      <c r="H672" s="99">
        <v>3.7417663718882443E-2</v>
      </c>
      <c r="I672" s="99">
        <v>2.5496231708073913E-2</v>
      </c>
      <c r="J672" s="99">
        <v>7.1214038276825598E-3</v>
      </c>
      <c r="K672" s="99">
        <v>5.7682820038231775E-3</v>
      </c>
      <c r="L672" s="146">
        <v>92.438280187714923</v>
      </c>
      <c r="M672" s="146">
        <v>120</v>
      </c>
      <c r="N672" s="146">
        <v>548</v>
      </c>
      <c r="O672" s="146">
        <v>9132</v>
      </c>
      <c r="P672" s="146">
        <v>100</v>
      </c>
      <c r="Q672" s="146">
        <v>25</v>
      </c>
      <c r="R672" s="99">
        <v>0.6561556019682353</v>
      </c>
      <c r="S672" s="99">
        <v>0.4089349814247244</v>
      </c>
      <c r="T672" s="99">
        <v>0.43255897594857118</v>
      </c>
      <c r="U672" s="99">
        <v>0.13418491604634164</v>
      </c>
      <c r="W672" s="146">
        <v>4.4756029435456677</v>
      </c>
      <c r="X672" s="147">
        <v>27162.500902358082</v>
      </c>
      <c r="Y672" s="147">
        <v>4.5914639026371713</v>
      </c>
      <c r="Z672" s="147">
        <v>28526.060440384972</v>
      </c>
      <c r="AA672" s="147">
        <v>0.11586095909150362</v>
      </c>
      <c r="AB672" s="147">
        <v>1363.5595380268896</v>
      </c>
      <c r="AD672" s="161">
        <f t="shared" si="60"/>
        <v>241373.67571038194</v>
      </c>
      <c r="AE672" s="161">
        <f t="shared" si="65"/>
        <v>246961.77371784532</v>
      </c>
      <c r="AF672" s="161">
        <f t="shared" si="61"/>
        <v>5588.098007463328</v>
      </c>
      <c r="AH672" s="163">
        <f t="shared" si="62"/>
        <v>0</v>
      </c>
      <c r="AI672" s="163">
        <f t="shared" si="63"/>
        <v>1</v>
      </c>
      <c r="AJ672" s="163">
        <f t="shared" si="64"/>
        <v>1</v>
      </c>
    </row>
    <row r="673" spans="1:36" x14ac:dyDescent="0.25">
      <c r="A673" s="46">
        <v>668</v>
      </c>
      <c r="C673" s="99">
        <v>1.2430185442515393E-3</v>
      </c>
      <c r="D673" s="99">
        <v>8.157672072373964E-3</v>
      </c>
      <c r="E673" s="99">
        <v>9.381434858934945E-5</v>
      </c>
      <c r="F673" s="99">
        <v>0</v>
      </c>
      <c r="G673" s="99">
        <v>0.04</v>
      </c>
      <c r="H673" s="99">
        <v>3.7417663718882443E-2</v>
      </c>
      <c r="I673" s="99">
        <v>2.5496231708073913E-2</v>
      </c>
      <c r="J673" s="99">
        <v>7.1214038276825598E-3</v>
      </c>
      <c r="K673" s="99">
        <v>5.7682820038231775E-3</v>
      </c>
      <c r="L673" s="146">
        <v>92.438280187714923</v>
      </c>
      <c r="M673" s="146">
        <v>120</v>
      </c>
      <c r="N673" s="146">
        <v>548</v>
      </c>
      <c r="O673" s="146">
        <v>9132</v>
      </c>
      <c r="P673" s="146">
        <v>100</v>
      </c>
      <c r="Q673" s="146">
        <v>25</v>
      </c>
      <c r="R673" s="99">
        <v>0.68028244513749114</v>
      </c>
      <c r="S673" s="99">
        <v>5.7865941494371721E-2</v>
      </c>
      <c r="T673" s="99">
        <v>0.22380137681483994</v>
      </c>
      <c r="U673" s="99">
        <v>0.73765706490192606</v>
      </c>
      <c r="W673" s="146">
        <v>4.7690098408088941</v>
      </c>
      <c r="X673" s="147">
        <v>29260.649890024575</v>
      </c>
      <c r="Y673" s="147">
        <v>4.8199323103114917</v>
      </c>
      <c r="Z673" s="147">
        <v>30315.689359875065</v>
      </c>
      <c r="AA673" s="147">
        <v>5.09224695025976E-2</v>
      </c>
      <c r="AB673" s="147">
        <v>1055.0394698504897</v>
      </c>
      <c r="AD673" s="161">
        <f t="shared" si="60"/>
        <v>256879.94055850909</v>
      </c>
      <c r="AE673" s="161">
        <f t="shared" si="65"/>
        <v>258880.24925881441</v>
      </c>
      <c r="AF673" s="161">
        <f t="shared" si="61"/>
        <v>2000.3087003053665</v>
      </c>
      <c r="AH673" s="163">
        <f t="shared" si="62"/>
        <v>0</v>
      </c>
      <c r="AI673" s="163">
        <f t="shared" si="63"/>
        <v>1</v>
      </c>
      <c r="AJ673" s="163">
        <f t="shared" si="64"/>
        <v>1</v>
      </c>
    </row>
    <row r="674" spans="1:36" x14ac:dyDescent="0.25">
      <c r="A674" s="46">
        <v>669</v>
      </c>
      <c r="C674" s="99">
        <v>3.6929987221369087E-3</v>
      </c>
      <c r="D674" s="99">
        <v>7.9737956612134907E-3</v>
      </c>
      <c r="E674" s="99">
        <v>7.6508865996800982E-5</v>
      </c>
      <c r="F674" s="99">
        <v>0</v>
      </c>
      <c r="G674" s="99">
        <v>0.04</v>
      </c>
      <c r="H674" s="99">
        <v>3.7417663718882443E-2</v>
      </c>
      <c r="I674" s="99">
        <v>2.5496231708073913E-2</v>
      </c>
      <c r="J674" s="99">
        <v>7.1214038276825598E-3</v>
      </c>
      <c r="K674" s="99">
        <v>5.7682820038231775E-3</v>
      </c>
      <c r="L674" s="146">
        <v>92.438280187714923</v>
      </c>
      <c r="M674" s="146">
        <v>120</v>
      </c>
      <c r="N674" s="146">
        <v>548</v>
      </c>
      <c r="O674" s="146">
        <v>9132</v>
      </c>
      <c r="P674" s="146">
        <v>100</v>
      </c>
      <c r="Q674" s="146">
        <v>25</v>
      </c>
      <c r="R674" s="99">
        <v>0.59877821493654837</v>
      </c>
      <c r="S674" s="99">
        <v>0.75860178618387508</v>
      </c>
      <c r="T674" s="99">
        <v>0.10167813677811817</v>
      </c>
      <c r="U674" s="99">
        <v>8.3025514159724735E-3</v>
      </c>
      <c r="W674" s="146">
        <v>4.2268939694301206</v>
      </c>
      <c r="X674" s="147">
        <v>26489.068228209246</v>
      </c>
      <c r="Y674" s="147">
        <v>4.3547768451511795</v>
      </c>
      <c r="Z674" s="147">
        <v>27930.461219289649</v>
      </c>
      <c r="AA674" s="147">
        <v>0.12788287572105883</v>
      </c>
      <c r="AB674" s="147">
        <v>1441.3929910804036</v>
      </c>
      <c r="AD674" s="161">
        <f t="shared" si="60"/>
        <v>227124.56993759799</v>
      </c>
      <c r="AE674" s="161">
        <f t="shared" si="65"/>
        <v>233356.14948978112</v>
      </c>
      <c r="AF674" s="161">
        <f t="shared" si="61"/>
        <v>6231.579552183126</v>
      </c>
      <c r="AH674" s="163">
        <f t="shared" si="62"/>
        <v>0</v>
      </c>
      <c r="AI674" s="163">
        <f t="shared" si="63"/>
        <v>1</v>
      </c>
      <c r="AJ674" s="163">
        <f t="shared" si="64"/>
        <v>1</v>
      </c>
    </row>
    <row r="675" spans="1:36" x14ac:dyDescent="0.25">
      <c r="A675" s="46">
        <v>670</v>
      </c>
      <c r="C675" s="99">
        <v>2.2254239109569252E-3</v>
      </c>
      <c r="D675" s="99">
        <v>1.2904678897905031E-2</v>
      </c>
      <c r="E675" s="99">
        <v>7.9155904002758959E-4</v>
      </c>
      <c r="F675" s="99">
        <v>0</v>
      </c>
      <c r="G675" s="99">
        <v>0.04</v>
      </c>
      <c r="H675" s="99">
        <v>3.7417663718882443E-2</v>
      </c>
      <c r="I675" s="99">
        <v>2.5496231708073913E-2</v>
      </c>
      <c r="J675" s="99">
        <v>7.1214038276825598E-3</v>
      </c>
      <c r="K675" s="99">
        <v>5.7682820038231775E-3</v>
      </c>
      <c r="L675" s="146">
        <v>92.438280187714923</v>
      </c>
      <c r="M675" s="146">
        <v>120</v>
      </c>
      <c r="N675" s="146">
        <v>548</v>
      </c>
      <c r="O675" s="146">
        <v>9132</v>
      </c>
      <c r="P675" s="146">
        <v>100</v>
      </c>
      <c r="Q675" s="146">
        <v>25</v>
      </c>
      <c r="R675" s="99">
        <v>0.6572979414422494</v>
      </c>
      <c r="S675" s="99">
        <v>0.23608519488840679</v>
      </c>
      <c r="T675" s="99">
        <v>1.9166409609875563E-3</v>
      </c>
      <c r="U675" s="99">
        <v>0.67542420424482597</v>
      </c>
      <c r="W675" s="146">
        <v>4.2209632630706126</v>
      </c>
      <c r="X675" s="147">
        <v>26342.811530296378</v>
      </c>
      <c r="Y675" s="147">
        <v>4.2740338599199896</v>
      </c>
      <c r="Z675" s="147">
        <v>27367.665120885085</v>
      </c>
      <c r="AA675" s="147">
        <v>5.3070596849376983E-2</v>
      </c>
      <c r="AB675" s="147">
        <v>1024.8535905887074</v>
      </c>
      <c r="AD675" s="161">
        <f t="shared" si="60"/>
        <v>226914.98425394038</v>
      </c>
      <c r="AE675" s="161">
        <f t="shared" si="65"/>
        <v>229074.36647431427</v>
      </c>
      <c r="AF675" s="161">
        <f t="shared" si="61"/>
        <v>2159.3822203739114</v>
      </c>
      <c r="AH675" s="163">
        <f t="shared" si="62"/>
        <v>0</v>
      </c>
      <c r="AI675" s="163">
        <f t="shared" si="63"/>
        <v>1</v>
      </c>
      <c r="AJ675" s="163">
        <f t="shared" si="64"/>
        <v>1</v>
      </c>
    </row>
    <row r="676" spans="1:36" x14ac:dyDescent="0.25">
      <c r="A676" s="46">
        <v>671</v>
      </c>
      <c r="C676" s="99">
        <v>1.2444808445840354E-3</v>
      </c>
      <c r="D676" s="99">
        <v>1.4909291300889582E-2</v>
      </c>
      <c r="E676" s="99">
        <v>1.0240766242622429E-6</v>
      </c>
      <c r="F676" s="99">
        <v>0</v>
      </c>
      <c r="G676" s="99">
        <v>0.04</v>
      </c>
      <c r="H676" s="99">
        <v>3.7417663718882443E-2</v>
      </c>
      <c r="I676" s="99">
        <v>2.5496231708073913E-2</v>
      </c>
      <c r="J676" s="99">
        <v>7.1214038276825598E-3</v>
      </c>
      <c r="K676" s="99">
        <v>5.7682820038231775E-3</v>
      </c>
      <c r="L676" s="146">
        <v>92.438280187714923</v>
      </c>
      <c r="M676" s="146">
        <v>120</v>
      </c>
      <c r="N676" s="146">
        <v>548</v>
      </c>
      <c r="O676" s="146">
        <v>9132</v>
      </c>
      <c r="P676" s="146">
        <v>100</v>
      </c>
      <c r="Q676" s="146">
        <v>25</v>
      </c>
      <c r="R676" s="99">
        <v>0.55924442420120835</v>
      </c>
      <c r="S676" s="99">
        <v>0.54306397594634404</v>
      </c>
      <c r="T676" s="99">
        <v>0.65399806352776046</v>
      </c>
      <c r="U676" s="99">
        <v>0.51144191109517378</v>
      </c>
      <c r="W676" s="146">
        <v>4.3319872643466706</v>
      </c>
      <c r="X676" s="147">
        <v>29449.113007763088</v>
      </c>
      <c r="Y676" s="147">
        <v>4.3810104517341699</v>
      </c>
      <c r="Z676" s="147">
        <v>30531.022778122784</v>
      </c>
      <c r="AA676" s="147">
        <v>4.9023187387499334E-2</v>
      </c>
      <c r="AB676" s="147">
        <v>1081.9097703596963</v>
      </c>
      <c r="AD676" s="161">
        <f t="shared" si="60"/>
        <v>230470.12285303714</v>
      </c>
      <c r="AE676" s="161">
        <f t="shared" si="65"/>
        <v>232329.60432592742</v>
      </c>
      <c r="AF676" s="161">
        <f t="shared" si="61"/>
        <v>1859.4814728902638</v>
      </c>
      <c r="AH676" s="163">
        <f t="shared" si="62"/>
        <v>0</v>
      </c>
      <c r="AI676" s="163">
        <f t="shared" si="63"/>
        <v>1</v>
      </c>
      <c r="AJ676" s="163">
        <f t="shared" si="64"/>
        <v>1</v>
      </c>
    </row>
    <row r="677" spans="1:36" x14ac:dyDescent="0.25">
      <c r="A677" s="46">
        <v>672</v>
      </c>
      <c r="C677" s="99">
        <v>2.8514562225667728E-3</v>
      </c>
      <c r="D677" s="99">
        <v>1.3457919432904752E-2</v>
      </c>
      <c r="E677" s="99">
        <v>1.3779642438926931E-4</v>
      </c>
      <c r="F677" s="99">
        <v>0</v>
      </c>
      <c r="G677" s="99">
        <v>0.04</v>
      </c>
      <c r="H677" s="99">
        <v>3.7417663718882443E-2</v>
      </c>
      <c r="I677" s="99">
        <v>2.5496231708073913E-2</v>
      </c>
      <c r="J677" s="99">
        <v>7.1214038276825598E-3</v>
      </c>
      <c r="K677" s="99">
        <v>5.7682820038231775E-3</v>
      </c>
      <c r="L677" s="146">
        <v>92.438280187714923</v>
      </c>
      <c r="M677" s="146">
        <v>120</v>
      </c>
      <c r="N677" s="146">
        <v>548</v>
      </c>
      <c r="O677" s="146">
        <v>9132</v>
      </c>
      <c r="P677" s="146">
        <v>100</v>
      </c>
      <c r="Q677" s="146">
        <v>25</v>
      </c>
      <c r="R677" s="99">
        <v>0.6997428917122579</v>
      </c>
      <c r="S677" s="99">
        <v>0.27366172041787962</v>
      </c>
      <c r="T677" s="99">
        <v>4.4045895820390337E-3</v>
      </c>
      <c r="U677" s="99">
        <v>2.6360642514864502E-3</v>
      </c>
      <c r="W677" s="146">
        <v>4.6574857205712075</v>
      </c>
      <c r="X677" s="147">
        <v>27200.80284450846</v>
      </c>
      <c r="Y677" s="147">
        <v>4.7667766103784528</v>
      </c>
      <c r="Z677" s="147">
        <v>28507.137605495398</v>
      </c>
      <c r="AA677" s="147">
        <v>0.10929088980724533</v>
      </c>
      <c r="AB677" s="147">
        <v>1306.3347609869379</v>
      </c>
      <c r="AD677" s="161">
        <f t="shared" si="60"/>
        <v>252248.34038976397</v>
      </c>
      <c r="AE677" s="161">
        <f t="shared" si="65"/>
        <v>257499.45901721175</v>
      </c>
      <c r="AF677" s="161">
        <f t="shared" si="61"/>
        <v>5251.1186274477814</v>
      </c>
      <c r="AH677" s="163">
        <f t="shared" si="62"/>
        <v>0</v>
      </c>
      <c r="AI677" s="163">
        <f t="shared" si="63"/>
        <v>1</v>
      </c>
      <c r="AJ677" s="163">
        <f t="shared" si="64"/>
        <v>1</v>
      </c>
    </row>
    <row r="678" spans="1:36" x14ac:dyDescent="0.25">
      <c r="A678" s="46">
        <v>673</v>
      </c>
      <c r="C678" s="99">
        <v>3.834879219012044E-3</v>
      </c>
      <c r="D678" s="99">
        <v>1.3072443055061833E-2</v>
      </c>
      <c r="E678" s="99">
        <v>3.1765189065406395E-5</v>
      </c>
      <c r="F678" s="99">
        <v>0</v>
      </c>
      <c r="G678" s="99">
        <v>0.04</v>
      </c>
      <c r="H678" s="99">
        <v>3.7417663718882443E-2</v>
      </c>
      <c r="I678" s="99">
        <v>2.5496231708073913E-2</v>
      </c>
      <c r="J678" s="99">
        <v>7.1214038276825598E-3</v>
      </c>
      <c r="K678" s="99">
        <v>5.7682820038231775E-3</v>
      </c>
      <c r="L678" s="146">
        <v>92.438280187714923</v>
      </c>
      <c r="M678" s="146">
        <v>120</v>
      </c>
      <c r="N678" s="146">
        <v>548</v>
      </c>
      <c r="O678" s="146">
        <v>9132</v>
      </c>
      <c r="P678" s="146">
        <v>100</v>
      </c>
      <c r="Q678" s="146">
        <v>25</v>
      </c>
      <c r="R678" s="99">
        <v>0.4488810393586497</v>
      </c>
      <c r="S678" s="99">
        <v>0.11535467226538758</v>
      </c>
      <c r="T678" s="99">
        <v>0.30856292278641967</v>
      </c>
      <c r="U678" s="99">
        <v>8.7045129673678466E-3</v>
      </c>
      <c r="W678" s="146">
        <v>2.8559678164240911</v>
      </c>
      <c r="X678" s="147">
        <v>26408.306176860315</v>
      </c>
      <c r="Y678" s="147">
        <v>2.9472152078748408</v>
      </c>
      <c r="Z678" s="147">
        <v>27879.216245551012</v>
      </c>
      <c r="AA678" s="147">
        <v>9.1247391450749671E-2</v>
      </c>
      <c r="AB678" s="147">
        <v>1470.9100686906968</v>
      </c>
      <c r="AD678" s="161">
        <f t="shared" si="60"/>
        <v>144949.76280858516</v>
      </c>
      <c r="AE678" s="161">
        <f t="shared" si="65"/>
        <v>148953.69622693944</v>
      </c>
      <c r="AF678" s="161">
        <f t="shared" si="61"/>
        <v>4003.9334183542833</v>
      </c>
      <c r="AH678" s="163">
        <f t="shared" si="62"/>
        <v>0</v>
      </c>
      <c r="AI678" s="163">
        <f t="shared" si="63"/>
        <v>1</v>
      </c>
      <c r="AJ678" s="163">
        <f t="shared" si="64"/>
        <v>1</v>
      </c>
    </row>
    <row r="679" spans="1:36" x14ac:dyDescent="0.25">
      <c r="A679" s="46">
        <v>674</v>
      </c>
      <c r="C679" s="99">
        <v>4.9406210995096567E-3</v>
      </c>
      <c r="D679" s="99">
        <v>1.3084194751196043E-2</v>
      </c>
      <c r="E679" s="99">
        <v>3.1861739173499881E-4</v>
      </c>
      <c r="F679" s="99">
        <v>0</v>
      </c>
      <c r="G679" s="99">
        <v>0.04</v>
      </c>
      <c r="H679" s="99">
        <v>3.7417663718882443E-2</v>
      </c>
      <c r="I679" s="99">
        <v>2.5496231708073913E-2</v>
      </c>
      <c r="J679" s="99">
        <v>7.1214038276825598E-3</v>
      </c>
      <c r="K679" s="99">
        <v>5.7682820038231775E-3</v>
      </c>
      <c r="L679" s="146">
        <v>92.438280187714923</v>
      </c>
      <c r="M679" s="146">
        <v>120</v>
      </c>
      <c r="N679" s="146">
        <v>548</v>
      </c>
      <c r="O679" s="146">
        <v>9132</v>
      </c>
      <c r="P679" s="146">
        <v>100</v>
      </c>
      <c r="Q679" s="146">
        <v>25</v>
      </c>
      <c r="R679" s="99">
        <v>0.65392450472897856</v>
      </c>
      <c r="S679" s="99">
        <v>0.6677686753126173</v>
      </c>
      <c r="T679" s="99">
        <v>7.0109639887190253E-2</v>
      </c>
      <c r="U679" s="99">
        <v>0.1558359847510824</v>
      </c>
      <c r="W679" s="146">
        <v>4.1684037904254767</v>
      </c>
      <c r="X679" s="147">
        <v>24664.9031604841</v>
      </c>
      <c r="Y679" s="147">
        <v>4.3230184191423247</v>
      </c>
      <c r="Z679" s="147">
        <v>26172.668110273207</v>
      </c>
      <c r="AA679" s="147">
        <v>0.15461462871684795</v>
      </c>
      <c r="AB679" s="147">
        <v>1507.764949789107</v>
      </c>
      <c r="AD679" s="161">
        <f t="shared" si="60"/>
        <v>225439.3242650445</v>
      </c>
      <c r="AE679" s="161">
        <f t="shared" si="65"/>
        <v>233208.43703826627</v>
      </c>
      <c r="AF679" s="161">
        <f t="shared" si="61"/>
        <v>7769.1127732217701</v>
      </c>
      <c r="AH679" s="163">
        <f t="shared" si="62"/>
        <v>0</v>
      </c>
      <c r="AI679" s="163">
        <f t="shared" si="63"/>
        <v>1</v>
      </c>
      <c r="AJ679" s="163">
        <f t="shared" si="64"/>
        <v>1</v>
      </c>
    </row>
    <row r="680" spans="1:36" x14ac:dyDescent="0.25">
      <c r="A680" s="46">
        <v>675</v>
      </c>
      <c r="C680" s="99">
        <v>1.8635612450504664E-3</v>
      </c>
      <c r="D680" s="99">
        <v>1.3787653530420441E-2</v>
      </c>
      <c r="E680" s="99">
        <v>2.6383488304948521E-4</v>
      </c>
      <c r="F680" s="99">
        <v>0</v>
      </c>
      <c r="G680" s="99">
        <v>0.04</v>
      </c>
      <c r="H680" s="99">
        <v>3.7417663718882443E-2</v>
      </c>
      <c r="I680" s="99">
        <v>2.5496231708073913E-2</v>
      </c>
      <c r="J680" s="99">
        <v>7.1214038276825598E-3</v>
      </c>
      <c r="K680" s="99">
        <v>5.7682820038231775E-3</v>
      </c>
      <c r="L680" s="146">
        <v>92.438280187714923</v>
      </c>
      <c r="M680" s="146">
        <v>120</v>
      </c>
      <c r="N680" s="146">
        <v>548</v>
      </c>
      <c r="O680" s="146">
        <v>9132</v>
      </c>
      <c r="P680" s="146">
        <v>100</v>
      </c>
      <c r="Q680" s="146">
        <v>25</v>
      </c>
      <c r="R680" s="99">
        <v>0.929065294393281</v>
      </c>
      <c r="S680" s="99">
        <v>3.935490465170054E-4</v>
      </c>
      <c r="T680" s="99">
        <v>0.68222969984048099</v>
      </c>
      <c r="U680" s="99">
        <v>1.9120080476808102E-4</v>
      </c>
      <c r="W680" s="146">
        <v>6.1383552885987704</v>
      </c>
      <c r="X680" s="147">
        <v>28009.948373776686</v>
      </c>
      <c r="Y680" s="147">
        <v>6.226880526736025</v>
      </c>
      <c r="Z680" s="147">
        <v>29123.422341970061</v>
      </c>
      <c r="AA680" s="147">
        <v>8.8525238137254547E-2</v>
      </c>
      <c r="AB680" s="147">
        <v>1113.4739681933752</v>
      </c>
      <c r="AD680" s="161">
        <f t="shared" si="60"/>
        <v>340291.36894214957</v>
      </c>
      <c r="AE680" s="161">
        <f t="shared" si="65"/>
        <v>344489.40926219139</v>
      </c>
      <c r="AF680" s="161">
        <f t="shared" si="61"/>
        <v>4198.0403200418978</v>
      </c>
      <c r="AH680" s="163">
        <f t="shared" si="62"/>
        <v>0</v>
      </c>
      <c r="AI680" s="163">
        <f t="shared" si="63"/>
        <v>1</v>
      </c>
      <c r="AJ680" s="163">
        <f t="shared" si="64"/>
        <v>1</v>
      </c>
    </row>
    <row r="681" spans="1:36" x14ac:dyDescent="0.25">
      <c r="A681" s="46">
        <v>676</v>
      </c>
      <c r="C681" s="99">
        <v>1.3026175206518778E-3</v>
      </c>
      <c r="D681" s="99">
        <v>8.6212875569480624E-3</v>
      </c>
      <c r="E681" s="99">
        <v>9.7859246563691826E-5</v>
      </c>
      <c r="F681" s="99">
        <v>0</v>
      </c>
      <c r="G681" s="99">
        <v>0.04</v>
      </c>
      <c r="H681" s="99">
        <v>3.7417663718882443E-2</v>
      </c>
      <c r="I681" s="99">
        <v>2.5496231708073913E-2</v>
      </c>
      <c r="J681" s="99">
        <v>7.1214038276825598E-3</v>
      </c>
      <c r="K681" s="99">
        <v>5.7682820038231775E-3</v>
      </c>
      <c r="L681" s="146">
        <v>92.438280187714923</v>
      </c>
      <c r="M681" s="146">
        <v>120</v>
      </c>
      <c r="N681" s="146">
        <v>548</v>
      </c>
      <c r="O681" s="146">
        <v>9132</v>
      </c>
      <c r="P681" s="146">
        <v>100</v>
      </c>
      <c r="Q681" s="146">
        <v>25</v>
      </c>
      <c r="R681" s="99">
        <v>0.56391737646821316</v>
      </c>
      <c r="S681" s="99">
        <v>6.531915971074731E-2</v>
      </c>
      <c r="T681" s="99">
        <v>0.98802846536893152</v>
      </c>
      <c r="U681" s="99">
        <v>0.54128645656780994</v>
      </c>
      <c r="W681" s="146">
        <v>3.9658030836459481</v>
      </c>
      <c r="X681" s="147">
        <v>29170.508947138438</v>
      </c>
      <c r="Y681" s="147">
        <v>4.0100101508638275</v>
      </c>
      <c r="Z681" s="147">
        <v>30235.375212284125</v>
      </c>
      <c r="AA681" s="147">
        <v>4.420706721787937E-2</v>
      </c>
      <c r="AB681" s="147">
        <v>1064.8662651456871</v>
      </c>
      <c r="AD681" s="161">
        <f t="shared" si="60"/>
        <v>208777.67607161845</v>
      </c>
      <c r="AE681" s="161">
        <f t="shared" si="65"/>
        <v>210365.23383954552</v>
      </c>
      <c r="AF681" s="161">
        <f t="shared" si="61"/>
        <v>1587.557767927075</v>
      </c>
      <c r="AH681" s="163">
        <f t="shared" si="62"/>
        <v>0</v>
      </c>
      <c r="AI681" s="163">
        <f t="shared" si="63"/>
        <v>1</v>
      </c>
      <c r="AJ681" s="163">
        <f t="shared" si="64"/>
        <v>1</v>
      </c>
    </row>
    <row r="682" spans="1:36" x14ac:dyDescent="0.25">
      <c r="A682" s="46">
        <v>677</v>
      </c>
      <c r="C682" s="99">
        <v>5.9468219937680589E-3</v>
      </c>
      <c r="D682" s="99">
        <v>1.0376606656817975E-2</v>
      </c>
      <c r="E682" s="99">
        <v>5.0656219348147763E-5</v>
      </c>
      <c r="F682" s="99">
        <v>0</v>
      </c>
      <c r="G682" s="99">
        <v>0.04</v>
      </c>
      <c r="H682" s="99">
        <v>3.7417663718882443E-2</v>
      </c>
      <c r="I682" s="99">
        <v>2.5496231708073913E-2</v>
      </c>
      <c r="J682" s="99">
        <v>7.1214038276825598E-3</v>
      </c>
      <c r="K682" s="99">
        <v>5.7682820038231775E-3</v>
      </c>
      <c r="L682" s="146">
        <v>92.438280187714923</v>
      </c>
      <c r="M682" s="146">
        <v>120</v>
      </c>
      <c r="N682" s="146">
        <v>548</v>
      </c>
      <c r="O682" s="146">
        <v>9132</v>
      </c>
      <c r="P682" s="146">
        <v>100</v>
      </c>
      <c r="Q682" s="146">
        <v>25</v>
      </c>
      <c r="R682" s="99">
        <v>0.92074644469991629</v>
      </c>
      <c r="S682" s="99">
        <v>0.40366320233273451</v>
      </c>
      <c r="T682" s="99">
        <v>0.91315075189195705</v>
      </c>
      <c r="U682" s="99">
        <v>8.9730892159976753E-24</v>
      </c>
      <c r="W682" s="146">
        <v>5.4643090177315798</v>
      </c>
      <c r="X682" s="147">
        <v>24351.231666880158</v>
      </c>
      <c r="Y682" s="147">
        <v>5.7177243870010761</v>
      </c>
      <c r="Z682" s="147">
        <v>26037.01303818512</v>
      </c>
      <c r="AA682" s="147">
        <v>0.25341536926949626</v>
      </c>
      <c r="AB682" s="147">
        <v>1685.7813713049618</v>
      </c>
      <c r="AD682" s="161">
        <f t="shared" si="60"/>
        <v>303507.30939701467</v>
      </c>
      <c r="AE682" s="161">
        <f t="shared" si="65"/>
        <v>317026.45018187945</v>
      </c>
      <c r="AF682" s="161">
        <f t="shared" si="61"/>
        <v>13519.140784864814</v>
      </c>
      <c r="AH682" s="163">
        <f t="shared" si="62"/>
        <v>0</v>
      </c>
      <c r="AI682" s="163">
        <f t="shared" si="63"/>
        <v>1</v>
      </c>
      <c r="AJ682" s="163">
        <f t="shared" si="64"/>
        <v>1</v>
      </c>
    </row>
    <row r="683" spans="1:36" x14ac:dyDescent="0.25">
      <c r="A683" s="46">
        <v>678</v>
      </c>
      <c r="C683" s="99">
        <v>6.7982245386027267E-4</v>
      </c>
      <c r="D683" s="99">
        <v>1.4611232889103376E-2</v>
      </c>
      <c r="E683" s="99">
        <v>1.6248989284550763E-4</v>
      </c>
      <c r="F683" s="99">
        <v>0</v>
      </c>
      <c r="G683" s="99">
        <v>0.04</v>
      </c>
      <c r="H683" s="99">
        <v>3.7417663718882443E-2</v>
      </c>
      <c r="I683" s="99">
        <v>2.5496231708073913E-2</v>
      </c>
      <c r="J683" s="99">
        <v>7.1214038276825598E-3</v>
      </c>
      <c r="K683" s="99">
        <v>5.7682820038231775E-3</v>
      </c>
      <c r="L683" s="146">
        <v>92.438280187714923</v>
      </c>
      <c r="M683" s="146">
        <v>120</v>
      </c>
      <c r="N683" s="146">
        <v>548</v>
      </c>
      <c r="O683" s="146">
        <v>9132</v>
      </c>
      <c r="P683" s="146">
        <v>100</v>
      </c>
      <c r="Q683" s="146">
        <v>25</v>
      </c>
      <c r="R683" s="99">
        <v>0.74812498586370046</v>
      </c>
      <c r="S683" s="99">
        <v>0.96864498205221705</v>
      </c>
      <c r="T683" s="99">
        <v>0.58644479895578216</v>
      </c>
      <c r="U683" s="99">
        <v>3.0736054826878943E-2</v>
      </c>
      <c r="W683" s="146">
        <v>6.0280826502312346</v>
      </c>
      <c r="X683" s="147">
        <v>29738.291621695309</v>
      </c>
      <c r="Y683" s="147">
        <v>6.0567807437793437</v>
      </c>
      <c r="Z683" s="147">
        <v>30660.342887364754</v>
      </c>
      <c r="AA683" s="147">
        <v>2.8698093548109149E-2</v>
      </c>
      <c r="AB683" s="147">
        <v>922.05126566944455</v>
      </c>
      <c r="AD683" s="161">
        <f t="shared" si="60"/>
        <v>331946.66739217873</v>
      </c>
      <c r="AE683" s="161">
        <f t="shared" si="65"/>
        <v>332746.5017393959</v>
      </c>
      <c r="AF683" s="161">
        <f t="shared" si="61"/>
        <v>799.83434721710432</v>
      </c>
      <c r="AH683" s="163">
        <f t="shared" si="62"/>
        <v>0</v>
      </c>
      <c r="AI683" s="163">
        <f t="shared" si="63"/>
        <v>1</v>
      </c>
      <c r="AJ683" s="163">
        <f t="shared" si="64"/>
        <v>1</v>
      </c>
    </row>
    <row r="684" spans="1:36" x14ac:dyDescent="0.25">
      <c r="A684" s="46">
        <v>679</v>
      </c>
      <c r="C684" s="99">
        <v>3.3152998206309459E-3</v>
      </c>
      <c r="D684" s="99">
        <v>1.2065857255112666E-2</v>
      </c>
      <c r="E684" s="99">
        <v>1.8989601421232698E-5</v>
      </c>
      <c r="F684" s="99">
        <v>0</v>
      </c>
      <c r="G684" s="99">
        <v>0.04</v>
      </c>
      <c r="H684" s="99">
        <v>3.7417663718882443E-2</v>
      </c>
      <c r="I684" s="99">
        <v>2.5496231708073913E-2</v>
      </c>
      <c r="J684" s="99">
        <v>7.1214038276825598E-3</v>
      </c>
      <c r="K684" s="99">
        <v>5.7682820038231775E-3</v>
      </c>
      <c r="L684" s="146">
        <v>92.438280187714923</v>
      </c>
      <c r="M684" s="146">
        <v>120</v>
      </c>
      <c r="N684" s="146">
        <v>548</v>
      </c>
      <c r="O684" s="146">
        <v>9132</v>
      </c>
      <c r="P684" s="146">
        <v>100</v>
      </c>
      <c r="Q684" s="146">
        <v>25</v>
      </c>
      <c r="R684" s="99">
        <v>0.83199806921035013</v>
      </c>
      <c r="S684" s="99">
        <v>0.99981670336635342</v>
      </c>
      <c r="T684" s="99">
        <v>2.1418808136518223E-4</v>
      </c>
      <c r="U684" s="99">
        <v>0.10741328779483583</v>
      </c>
      <c r="W684" s="146">
        <v>5.9597271121356528</v>
      </c>
      <c r="X684" s="147">
        <v>26998.325409442226</v>
      </c>
      <c r="Y684" s="147">
        <v>6.1261966365536926</v>
      </c>
      <c r="Z684" s="147">
        <v>28406.78489834418</v>
      </c>
      <c r="AA684" s="147">
        <v>0.16646952441803986</v>
      </c>
      <c r="AB684" s="147">
        <v>1408.4594889019536</v>
      </c>
      <c r="AD684" s="161">
        <f t="shared" si="60"/>
        <v>330585.30131869693</v>
      </c>
      <c r="AE684" s="161">
        <f t="shared" si="65"/>
        <v>339165.01329487737</v>
      </c>
      <c r="AF684" s="161">
        <f t="shared" si="61"/>
        <v>8579.7119761804388</v>
      </c>
      <c r="AH684" s="163">
        <f t="shared" si="62"/>
        <v>0</v>
      </c>
      <c r="AI684" s="163">
        <f t="shared" si="63"/>
        <v>1</v>
      </c>
      <c r="AJ684" s="163">
        <f t="shared" si="64"/>
        <v>1</v>
      </c>
    </row>
    <row r="685" spans="1:36" x14ac:dyDescent="0.25">
      <c r="A685" s="46">
        <v>680</v>
      </c>
      <c r="C685" s="99">
        <v>5.0588547996620603E-3</v>
      </c>
      <c r="D685" s="99">
        <v>1.2114512662650401E-2</v>
      </c>
      <c r="E685" s="99">
        <v>1.8367179846704592E-5</v>
      </c>
      <c r="F685" s="99">
        <v>0</v>
      </c>
      <c r="G685" s="99">
        <v>0.04</v>
      </c>
      <c r="H685" s="99">
        <v>3.7417663718882443E-2</v>
      </c>
      <c r="I685" s="99">
        <v>2.5496231708073913E-2</v>
      </c>
      <c r="J685" s="99">
        <v>7.1214038276825598E-3</v>
      </c>
      <c r="K685" s="99">
        <v>5.7682820038231775E-3</v>
      </c>
      <c r="L685" s="146">
        <v>92.438280187714923</v>
      </c>
      <c r="M685" s="146">
        <v>120</v>
      </c>
      <c r="N685" s="146">
        <v>548</v>
      </c>
      <c r="O685" s="146">
        <v>9132</v>
      </c>
      <c r="P685" s="146">
        <v>100</v>
      </c>
      <c r="Q685" s="146">
        <v>25</v>
      </c>
      <c r="R685" s="99">
        <v>0.75033618282629466</v>
      </c>
      <c r="S685" s="99">
        <v>0.31936705191236292</v>
      </c>
      <c r="T685" s="99">
        <v>4.6472595616023363E-2</v>
      </c>
      <c r="U685" s="99">
        <v>2.4556282605033195E-6</v>
      </c>
      <c r="W685" s="146">
        <v>4.6133306503407185</v>
      </c>
      <c r="X685" s="147">
        <v>25229.47614241808</v>
      </c>
      <c r="Y685" s="147">
        <v>4.8012376936839791</v>
      </c>
      <c r="Z685" s="147">
        <v>26841.593993738177</v>
      </c>
      <c r="AA685" s="147">
        <v>0.18790704334326058</v>
      </c>
      <c r="AB685" s="147">
        <v>1612.1178513200975</v>
      </c>
      <c r="AD685" s="161">
        <f t="shared" si="60"/>
        <v>251570.36287802501</v>
      </c>
      <c r="AE685" s="161">
        <f t="shared" si="65"/>
        <v>261232.66762730054</v>
      </c>
      <c r="AF685" s="161">
        <f t="shared" si="61"/>
        <v>9662.3047492755377</v>
      </c>
      <c r="AH685" s="163">
        <f t="shared" si="62"/>
        <v>0</v>
      </c>
      <c r="AI685" s="163">
        <f t="shared" si="63"/>
        <v>1</v>
      </c>
      <c r="AJ685" s="163">
        <f t="shared" si="64"/>
        <v>1</v>
      </c>
    </row>
    <row r="686" spans="1:36" x14ac:dyDescent="0.25">
      <c r="A686" s="46">
        <v>681</v>
      </c>
      <c r="C686" s="99">
        <v>3.0715868163543325E-3</v>
      </c>
      <c r="D686" s="99">
        <v>8.7315523561194257E-3</v>
      </c>
      <c r="E686" s="99">
        <v>2.5029816880393312E-5</v>
      </c>
      <c r="F686" s="99">
        <v>0</v>
      </c>
      <c r="G686" s="99">
        <v>0.04</v>
      </c>
      <c r="H686" s="99">
        <v>3.7417663718882443E-2</v>
      </c>
      <c r="I686" s="99">
        <v>2.5496231708073913E-2</v>
      </c>
      <c r="J686" s="99">
        <v>7.1214038276825598E-3</v>
      </c>
      <c r="K686" s="99">
        <v>5.7682820038231775E-3</v>
      </c>
      <c r="L686" s="146">
        <v>92.438280187714923</v>
      </c>
      <c r="M686" s="146">
        <v>120</v>
      </c>
      <c r="N686" s="146">
        <v>548</v>
      </c>
      <c r="O686" s="146">
        <v>9132</v>
      </c>
      <c r="P686" s="146">
        <v>100</v>
      </c>
      <c r="Q686" s="146">
        <v>25</v>
      </c>
      <c r="R686" s="99">
        <v>0.57410296826467544</v>
      </c>
      <c r="S686" s="99">
        <v>6.3520274318408149E-2</v>
      </c>
      <c r="T686" s="99">
        <v>7.1246363788973182E-3</v>
      </c>
      <c r="U686" s="99">
        <v>0.21308552321437191</v>
      </c>
      <c r="W686" s="146">
        <v>3.7238678411291626</v>
      </c>
      <c r="X686" s="147">
        <v>27276.894626325058</v>
      </c>
      <c r="Y686" s="147">
        <v>3.8218020292257848</v>
      </c>
      <c r="Z686" s="147">
        <v>28651.374957670771</v>
      </c>
      <c r="AA686" s="147">
        <v>9.7934188096622243E-2</v>
      </c>
      <c r="AB686" s="147">
        <v>1374.4803313457123</v>
      </c>
      <c r="AD686" s="161">
        <f t="shared" si="60"/>
        <v>196155.1758414247</v>
      </c>
      <c r="AE686" s="161">
        <f t="shared" si="65"/>
        <v>200656.7467958763</v>
      </c>
      <c r="AF686" s="161">
        <f t="shared" si="61"/>
        <v>4501.5709544516221</v>
      </c>
      <c r="AH686" s="163">
        <f t="shared" si="62"/>
        <v>0</v>
      </c>
      <c r="AI686" s="163">
        <f t="shared" si="63"/>
        <v>1</v>
      </c>
      <c r="AJ686" s="163">
        <f t="shared" si="64"/>
        <v>1</v>
      </c>
    </row>
    <row r="687" spans="1:36" x14ac:dyDescent="0.25">
      <c r="A687" s="46">
        <v>682</v>
      </c>
      <c r="C687" s="99">
        <v>3.015022772331899E-3</v>
      </c>
      <c r="D687" s="99">
        <v>1.2161618337757862E-2</v>
      </c>
      <c r="E687" s="99">
        <v>1.168705521328306E-4</v>
      </c>
      <c r="F687" s="99">
        <v>0</v>
      </c>
      <c r="G687" s="99">
        <v>0.04</v>
      </c>
      <c r="H687" s="99">
        <v>3.7417663718882443E-2</v>
      </c>
      <c r="I687" s="99">
        <v>2.5496231708073913E-2</v>
      </c>
      <c r="J687" s="99">
        <v>7.1214038276825598E-3</v>
      </c>
      <c r="K687" s="99">
        <v>5.7682820038231775E-3</v>
      </c>
      <c r="L687" s="146">
        <v>92.438280187714923</v>
      </c>
      <c r="M687" s="146">
        <v>120</v>
      </c>
      <c r="N687" s="146">
        <v>548</v>
      </c>
      <c r="O687" s="146">
        <v>9132</v>
      </c>
      <c r="P687" s="146">
        <v>100</v>
      </c>
      <c r="Q687" s="146">
        <v>25</v>
      </c>
      <c r="R687" s="99">
        <v>0.80005120340745384</v>
      </c>
      <c r="S687" s="99">
        <v>0.86869275074311736</v>
      </c>
      <c r="T687" s="99">
        <v>0.8145712054612676</v>
      </c>
      <c r="U687" s="99">
        <v>0.96691915145474949</v>
      </c>
      <c r="W687" s="146">
        <v>5.7141044687097926</v>
      </c>
      <c r="X687" s="147">
        <v>27083.043995809676</v>
      </c>
      <c r="Y687" s="147">
        <v>5.8555863566571871</v>
      </c>
      <c r="Z687" s="147">
        <v>28419.655530632284</v>
      </c>
      <c r="AA687" s="147">
        <v>0.14148188794739447</v>
      </c>
      <c r="AB687" s="147">
        <v>1336.6115348226085</v>
      </c>
      <c r="AD687" s="161">
        <f t="shared" si="60"/>
        <v>315763.22412677784</v>
      </c>
      <c r="AE687" s="161">
        <f t="shared" si="65"/>
        <v>322915.5258687989</v>
      </c>
      <c r="AF687" s="161">
        <f t="shared" si="61"/>
        <v>7152.3017420210599</v>
      </c>
      <c r="AH687" s="163">
        <f t="shared" si="62"/>
        <v>0</v>
      </c>
      <c r="AI687" s="163">
        <f t="shared" si="63"/>
        <v>1</v>
      </c>
      <c r="AJ687" s="163">
        <f t="shared" si="64"/>
        <v>1</v>
      </c>
    </row>
    <row r="688" spans="1:36" x14ac:dyDescent="0.25">
      <c r="A688" s="46">
        <v>683</v>
      </c>
      <c r="C688" s="99">
        <v>2.4806247493742717E-3</v>
      </c>
      <c r="D688" s="99">
        <v>1.0390583158214972E-2</v>
      </c>
      <c r="E688" s="99">
        <v>2.7128926986329923E-5</v>
      </c>
      <c r="F688" s="99">
        <v>0</v>
      </c>
      <c r="G688" s="99">
        <v>0.04</v>
      </c>
      <c r="H688" s="99">
        <v>3.7417663718882443E-2</v>
      </c>
      <c r="I688" s="99">
        <v>2.5496231708073913E-2</v>
      </c>
      <c r="J688" s="99">
        <v>7.1214038276825598E-3</v>
      </c>
      <c r="K688" s="99">
        <v>5.7682820038231775E-3</v>
      </c>
      <c r="L688" s="146">
        <v>92.438280187714923</v>
      </c>
      <c r="M688" s="146">
        <v>120</v>
      </c>
      <c r="N688" s="146">
        <v>548</v>
      </c>
      <c r="O688" s="146">
        <v>9132</v>
      </c>
      <c r="P688" s="146">
        <v>100</v>
      </c>
      <c r="Q688" s="146">
        <v>25</v>
      </c>
      <c r="R688" s="99">
        <v>0.69085146303588618</v>
      </c>
      <c r="S688" s="99">
        <v>0.89285906572834739</v>
      </c>
      <c r="T688" s="99">
        <v>2.0866656662204722E-3</v>
      </c>
      <c r="U688" s="99">
        <v>0.99113138084390151</v>
      </c>
      <c r="W688" s="146">
        <v>5.1968279176479539</v>
      </c>
      <c r="X688" s="147">
        <v>27923.775255678363</v>
      </c>
      <c r="Y688" s="147">
        <v>5.307619873839764</v>
      </c>
      <c r="Z688" s="147">
        <v>29210.077852795603</v>
      </c>
      <c r="AA688" s="147">
        <v>0.11079195619181004</v>
      </c>
      <c r="AB688" s="147">
        <v>1286.3025971172392</v>
      </c>
      <c r="AD688" s="161">
        <f t="shared" si="60"/>
        <v>283885.89980319887</v>
      </c>
      <c r="AE688" s="161">
        <f t="shared" si="65"/>
        <v>289247.11457759026</v>
      </c>
      <c r="AF688" s="161">
        <f t="shared" si="61"/>
        <v>5361.2147743913629</v>
      </c>
      <c r="AH688" s="163">
        <f t="shared" si="62"/>
        <v>0</v>
      </c>
      <c r="AI688" s="163">
        <f t="shared" si="63"/>
        <v>1</v>
      </c>
      <c r="AJ688" s="163">
        <f t="shared" si="64"/>
        <v>1</v>
      </c>
    </row>
    <row r="689" spans="1:36" x14ac:dyDescent="0.25">
      <c r="A689" s="46">
        <v>684</v>
      </c>
      <c r="C689" s="99">
        <v>9.2363574413685144E-4</v>
      </c>
      <c r="D689" s="99">
        <v>9.4509954262319215E-3</v>
      </c>
      <c r="E689" s="99">
        <v>4.6019328911028889E-4</v>
      </c>
      <c r="F689" s="99">
        <v>0</v>
      </c>
      <c r="G689" s="99">
        <v>0.04</v>
      </c>
      <c r="H689" s="99">
        <v>3.7417663718882443E-2</v>
      </c>
      <c r="I689" s="99">
        <v>2.5496231708073913E-2</v>
      </c>
      <c r="J689" s="99">
        <v>7.1214038276825598E-3</v>
      </c>
      <c r="K689" s="99">
        <v>5.7682820038231775E-3</v>
      </c>
      <c r="L689" s="146">
        <v>92.438280187714923</v>
      </c>
      <c r="M689" s="146">
        <v>120</v>
      </c>
      <c r="N689" s="146">
        <v>548</v>
      </c>
      <c r="O689" s="146">
        <v>9132</v>
      </c>
      <c r="P689" s="146">
        <v>100</v>
      </c>
      <c r="Q689" s="146">
        <v>25</v>
      </c>
      <c r="R689" s="99">
        <v>0.8878385597793097</v>
      </c>
      <c r="S689" s="99">
        <v>0.85346879729691039</v>
      </c>
      <c r="T689" s="99">
        <v>0.83372287013878654</v>
      </c>
      <c r="U689" s="99">
        <v>0.28543877159253805</v>
      </c>
      <c r="W689" s="146">
        <v>6.6625154866871048</v>
      </c>
      <c r="X689" s="147">
        <v>28684.591577829175</v>
      </c>
      <c r="Y689" s="147">
        <v>6.6910358654741273</v>
      </c>
      <c r="Z689" s="147">
        <v>29571.135213709811</v>
      </c>
      <c r="AA689" s="147">
        <v>2.8520378787022516E-2</v>
      </c>
      <c r="AB689" s="147">
        <v>886.54363588063643</v>
      </c>
      <c r="AD689" s="161">
        <f t="shared" si="60"/>
        <v>371066.33762339712</v>
      </c>
      <c r="AE689" s="161">
        <f t="shared" si="65"/>
        <v>371891.01671473787</v>
      </c>
      <c r="AF689" s="161">
        <f t="shared" si="61"/>
        <v>824.67909134071442</v>
      </c>
      <c r="AH689" s="163">
        <f t="shared" si="62"/>
        <v>0</v>
      </c>
      <c r="AI689" s="163">
        <f t="shared" si="63"/>
        <v>1</v>
      </c>
      <c r="AJ689" s="163">
        <f t="shared" si="64"/>
        <v>1</v>
      </c>
    </row>
    <row r="690" spans="1:36" x14ac:dyDescent="0.25">
      <c r="A690" s="46">
        <v>685</v>
      </c>
      <c r="C690" s="99">
        <v>1.6300681187090943E-3</v>
      </c>
      <c r="D690" s="99">
        <v>1.2347909945259139E-2</v>
      </c>
      <c r="E690" s="99">
        <v>7.557972709647003E-5</v>
      </c>
      <c r="F690" s="99">
        <v>0</v>
      </c>
      <c r="G690" s="99">
        <v>0.04</v>
      </c>
      <c r="H690" s="99">
        <v>3.7417663718882443E-2</v>
      </c>
      <c r="I690" s="99">
        <v>2.5496231708073913E-2</v>
      </c>
      <c r="J690" s="99">
        <v>7.1214038276825598E-3</v>
      </c>
      <c r="K690" s="99">
        <v>5.7682820038231775E-3</v>
      </c>
      <c r="L690" s="146">
        <v>92.438280187714923</v>
      </c>
      <c r="M690" s="146">
        <v>120</v>
      </c>
      <c r="N690" s="146">
        <v>548</v>
      </c>
      <c r="O690" s="146">
        <v>9132</v>
      </c>
      <c r="P690" s="146">
        <v>100</v>
      </c>
      <c r="Q690" s="146">
        <v>25</v>
      </c>
      <c r="R690" s="99">
        <v>0.74307659955921324</v>
      </c>
      <c r="S690" s="99">
        <v>1.8179485253393948E-3</v>
      </c>
      <c r="T690" s="99">
        <v>0.99974535859648928</v>
      </c>
      <c r="U690" s="99">
        <v>1.17782708797007E-2</v>
      </c>
      <c r="W690" s="146">
        <v>5.0701886330937169</v>
      </c>
      <c r="X690" s="147">
        <v>28790.547914557967</v>
      </c>
      <c r="Y690" s="147">
        <v>5.1421006497459638</v>
      </c>
      <c r="Z690" s="147">
        <v>29920.643044724537</v>
      </c>
      <c r="AA690" s="147">
        <v>7.1912016652246891E-2</v>
      </c>
      <c r="AB690" s="147">
        <v>1130.09513016657</v>
      </c>
      <c r="AD690" s="161">
        <f t="shared" si="60"/>
        <v>275420.77007106505</v>
      </c>
      <c r="AE690" s="161">
        <f t="shared" si="65"/>
        <v>278605.39594003331</v>
      </c>
      <c r="AF690" s="161">
        <f t="shared" si="61"/>
        <v>3184.6258689682436</v>
      </c>
      <c r="AH690" s="163">
        <f t="shared" si="62"/>
        <v>0</v>
      </c>
      <c r="AI690" s="163">
        <f t="shared" si="63"/>
        <v>1</v>
      </c>
      <c r="AJ690" s="163">
        <f t="shared" si="64"/>
        <v>1</v>
      </c>
    </row>
    <row r="691" spans="1:36" x14ac:dyDescent="0.25">
      <c r="A691" s="46">
        <v>686</v>
      </c>
      <c r="C691" s="99">
        <v>4.1952839692618316E-3</v>
      </c>
      <c r="D691" s="99">
        <v>1.0514897909571806E-2</v>
      </c>
      <c r="E691" s="99">
        <v>2.2984651208879381E-4</v>
      </c>
      <c r="F691" s="99">
        <v>0</v>
      </c>
      <c r="G691" s="99">
        <v>0.04</v>
      </c>
      <c r="H691" s="99">
        <v>3.7417663718882443E-2</v>
      </c>
      <c r="I691" s="99">
        <v>2.5496231708073913E-2</v>
      </c>
      <c r="J691" s="99">
        <v>7.1214038276825598E-3</v>
      </c>
      <c r="K691" s="99">
        <v>5.7682820038231775E-3</v>
      </c>
      <c r="L691" s="146">
        <v>92.438280187714923</v>
      </c>
      <c r="M691" s="146">
        <v>120</v>
      </c>
      <c r="N691" s="146">
        <v>548</v>
      </c>
      <c r="O691" s="146">
        <v>9132</v>
      </c>
      <c r="P691" s="146">
        <v>100</v>
      </c>
      <c r="Q691" s="146">
        <v>25</v>
      </c>
      <c r="R691" s="99">
        <v>0.76666139411870848</v>
      </c>
      <c r="S691" s="99">
        <v>0.34538240586450419</v>
      </c>
      <c r="T691" s="99">
        <v>2.2027432555197551E-2</v>
      </c>
      <c r="U691" s="99">
        <v>0.16985843190694683</v>
      </c>
      <c r="W691" s="146">
        <v>4.8044788695667027</v>
      </c>
      <c r="X691" s="147">
        <v>25597.795552420364</v>
      </c>
      <c r="Y691" s="147">
        <v>4.9618867623674197</v>
      </c>
      <c r="Z691" s="147">
        <v>27051.864084345376</v>
      </c>
      <c r="AA691" s="147">
        <v>0.15740789280071699</v>
      </c>
      <c r="AB691" s="147">
        <v>1454.0685319250115</v>
      </c>
      <c r="AD691" s="161">
        <f t="shared" si="60"/>
        <v>262670.93662158179</v>
      </c>
      <c r="AE691" s="161">
        <f t="shared" si="65"/>
        <v>270661.34165769978</v>
      </c>
      <c r="AF691" s="161">
        <f t="shared" si="61"/>
        <v>7990.405036118007</v>
      </c>
      <c r="AH691" s="163">
        <f t="shared" si="62"/>
        <v>0</v>
      </c>
      <c r="AI691" s="163">
        <f t="shared" si="63"/>
        <v>1</v>
      </c>
      <c r="AJ691" s="163">
        <f t="shared" si="64"/>
        <v>1</v>
      </c>
    </row>
    <row r="692" spans="1:36" x14ac:dyDescent="0.25">
      <c r="A692" s="46">
        <v>687</v>
      </c>
      <c r="C692" s="99">
        <v>6.082334680239776E-3</v>
      </c>
      <c r="D692" s="99">
        <v>1.076060160712879E-2</v>
      </c>
      <c r="E692" s="99">
        <v>6.8268053273250426E-5</v>
      </c>
      <c r="F692" s="99">
        <v>0</v>
      </c>
      <c r="G692" s="99">
        <v>0.04</v>
      </c>
      <c r="H692" s="99">
        <v>3.7417663718882443E-2</v>
      </c>
      <c r="I692" s="99">
        <v>2.5496231708073913E-2</v>
      </c>
      <c r="J692" s="99">
        <v>7.1214038276825598E-3</v>
      </c>
      <c r="K692" s="99">
        <v>5.7682820038231775E-3</v>
      </c>
      <c r="L692" s="146">
        <v>92.438280187714923</v>
      </c>
      <c r="M692" s="146">
        <v>120</v>
      </c>
      <c r="N692" s="146">
        <v>548</v>
      </c>
      <c r="O692" s="146">
        <v>9132</v>
      </c>
      <c r="P692" s="146">
        <v>100</v>
      </c>
      <c r="Q692" s="146">
        <v>25</v>
      </c>
      <c r="R692" s="99">
        <v>0.63021482982386456</v>
      </c>
      <c r="S692" s="99">
        <v>0.9193905590133441</v>
      </c>
      <c r="T692" s="99">
        <v>0.75292619427322116</v>
      </c>
      <c r="U692" s="99">
        <v>6.2926733619781449E-3</v>
      </c>
      <c r="W692" s="146">
        <v>4.1088813960884156</v>
      </c>
      <c r="X692" s="147">
        <v>24189.950121651498</v>
      </c>
      <c r="Y692" s="147">
        <v>4.3013127456773681</v>
      </c>
      <c r="Z692" s="147">
        <v>25881.633729460125</v>
      </c>
      <c r="AA692" s="147">
        <v>0.19243134958895247</v>
      </c>
      <c r="AB692" s="147">
        <v>1691.6836078086271</v>
      </c>
      <c r="AD692" s="161">
        <f t="shared" si="60"/>
        <v>222342.93364365344</v>
      </c>
      <c r="AE692" s="161">
        <f t="shared" si="65"/>
        <v>232197.13101118195</v>
      </c>
      <c r="AF692" s="161">
        <f t="shared" si="61"/>
        <v>9854.1973675285208</v>
      </c>
      <c r="AH692" s="163">
        <f t="shared" si="62"/>
        <v>0</v>
      </c>
      <c r="AI692" s="163">
        <f t="shared" si="63"/>
        <v>1</v>
      </c>
      <c r="AJ692" s="163">
        <f t="shared" si="64"/>
        <v>1</v>
      </c>
    </row>
    <row r="693" spans="1:36" x14ac:dyDescent="0.25">
      <c r="A693" s="46">
        <v>688</v>
      </c>
      <c r="C693" s="99">
        <v>1.5285501026066233E-3</v>
      </c>
      <c r="D693" s="99">
        <v>1.3361667074387129E-2</v>
      </c>
      <c r="E693" s="99">
        <v>7.0039755015738336E-4</v>
      </c>
      <c r="F693" s="99">
        <v>0</v>
      </c>
      <c r="G693" s="99">
        <v>0.04</v>
      </c>
      <c r="H693" s="99">
        <v>3.7417663718882443E-2</v>
      </c>
      <c r="I693" s="99">
        <v>2.5496231708073913E-2</v>
      </c>
      <c r="J693" s="99">
        <v>7.1214038276825598E-3</v>
      </c>
      <c r="K693" s="99">
        <v>5.7682820038231775E-3</v>
      </c>
      <c r="L693" s="146">
        <v>92.438280187714923</v>
      </c>
      <c r="M693" s="146">
        <v>120</v>
      </c>
      <c r="N693" s="146">
        <v>548</v>
      </c>
      <c r="O693" s="146">
        <v>9132</v>
      </c>
      <c r="P693" s="146">
        <v>100</v>
      </c>
      <c r="Q693" s="146">
        <v>25</v>
      </c>
      <c r="R693" s="99">
        <v>0.63195510409006694</v>
      </c>
      <c r="S693" s="99">
        <v>0.46200780445100076</v>
      </c>
      <c r="T693" s="99">
        <v>0.41732826047738847</v>
      </c>
      <c r="U693" s="99">
        <v>4.042068385699512E-2</v>
      </c>
      <c r="W693" s="146">
        <v>4.3883758111765063</v>
      </c>
      <c r="X693" s="147">
        <v>27331.335733349333</v>
      </c>
      <c r="Y693" s="147">
        <v>4.4210253074587644</v>
      </c>
      <c r="Z693" s="147">
        <v>28263.981134094302</v>
      </c>
      <c r="AA693" s="147">
        <v>3.2649496282258106E-2</v>
      </c>
      <c r="AB693" s="147">
        <v>932.64540074496836</v>
      </c>
      <c r="AD693" s="161">
        <f t="shared" si="60"/>
        <v>235971.21293724107</v>
      </c>
      <c r="AE693" s="161">
        <f t="shared" si="65"/>
        <v>236997.53731343156</v>
      </c>
      <c r="AF693" s="161">
        <f t="shared" si="61"/>
        <v>1026.324376190518</v>
      </c>
      <c r="AH693" s="163">
        <f t="shared" si="62"/>
        <v>0</v>
      </c>
      <c r="AI693" s="163">
        <f t="shared" si="63"/>
        <v>1</v>
      </c>
      <c r="AJ693" s="163">
        <f t="shared" si="64"/>
        <v>1</v>
      </c>
    </row>
    <row r="694" spans="1:36" x14ac:dyDescent="0.25">
      <c r="A694" s="46">
        <v>689</v>
      </c>
      <c r="C694" s="99">
        <v>2.1963102378950161E-3</v>
      </c>
      <c r="D694" s="99">
        <v>1.4197418914818405E-2</v>
      </c>
      <c r="E694" s="99">
        <v>8.3226405541589729E-6</v>
      </c>
      <c r="F694" s="99">
        <v>0</v>
      </c>
      <c r="G694" s="99">
        <v>0.04</v>
      </c>
      <c r="H694" s="99">
        <v>3.7417663718882443E-2</v>
      </c>
      <c r="I694" s="99">
        <v>2.5496231708073913E-2</v>
      </c>
      <c r="J694" s="99">
        <v>7.1214038276825598E-3</v>
      </c>
      <c r="K694" s="99">
        <v>5.7682820038231775E-3</v>
      </c>
      <c r="L694" s="146">
        <v>92.438280187714923</v>
      </c>
      <c r="M694" s="146">
        <v>120</v>
      </c>
      <c r="N694" s="146">
        <v>548</v>
      </c>
      <c r="O694" s="146">
        <v>9132</v>
      </c>
      <c r="P694" s="146">
        <v>100</v>
      </c>
      <c r="Q694" s="146">
        <v>25</v>
      </c>
      <c r="R694" s="99">
        <v>0.78987901552936113</v>
      </c>
      <c r="S694" s="99">
        <v>0.97107084803495902</v>
      </c>
      <c r="T694" s="99">
        <v>0.30798029345266897</v>
      </c>
      <c r="U694" s="99">
        <v>4.8764139602607546E-4</v>
      </c>
      <c r="W694" s="146">
        <v>5.9731841432786315</v>
      </c>
      <c r="X694" s="147">
        <v>28270.934591313951</v>
      </c>
      <c r="Y694" s="147">
        <v>6.0878476132236159</v>
      </c>
      <c r="Z694" s="147">
        <v>29516.913163349262</v>
      </c>
      <c r="AA694" s="147">
        <v>0.11466346994498444</v>
      </c>
      <c r="AB694" s="147">
        <v>1245.9785720353102</v>
      </c>
      <c r="AD694" s="161">
        <f t="shared" si="60"/>
        <v>330120.11400540394</v>
      </c>
      <c r="AE694" s="161">
        <f t="shared" si="65"/>
        <v>335753.94363006769</v>
      </c>
      <c r="AF694" s="161">
        <f t="shared" si="61"/>
        <v>5633.8296246637565</v>
      </c>
      <c r="AH694" s="163">
        <f t="shared" si="62"/>
        <v>0</v>
      </c>
      <c r="AI694" s="163">
        <f t="shared" si="63"/>
        <v>1</v>
      </c>
      <c r="AJ694" s="163">
        <f t="shared" si="64"/>
        <v>1</v>
      </c>
    </row>
    <row r="695" spans="1:36" x14ac:dyDescent="0.25">
      <c r="A695" s="46">
        <v>690</v>
      </c>
      <c r="C695" s="99">
        <v>2.3968079083677152E-3</v>
      </c>
      <c r="D695" s="99">
        <v>9.0241683908084628E-3</v>
      </c>
      <c r="E695" s="99">
        <v>2.865278106115737E-5</v>
      </c>
      <c r="F695" s="99">
        <v>0</v>
      </c>
      <c r="G695" s="99">
        <v>0.04</v>
      </c>
      <c r="H695" s="99">
        <v>3.7417663718882443E-2</v>
      </c>
      <c r="I695" s="99">
        <v>2.5496231708073913E-2</v>
      </c>
      <c r="J695" s="99">
        <v>7.1214038276825598E-3</v>
      </c>
      <c r="K695" s="99">
        <v>5.7682820038231775E-3</v>
      </c>
      <c r="L695" s="146">
        <v>92.438280187714923</v>
      </c>
      <c r="M695" s="146">
        <v>120</v>
      </c>
      <c r="N695" s="146">
        <v>548</v>
      </c>
      <c r="O695" s="146">
        <v>9132</v>
      </c>
      <c r="P695" s="146">
        <v>100</v>
      </c>
      <c r="Q695" s="146">
        <v>25</v>
      </c>
      <c r="R695" s="99">
        <v>0.48016284045166541</v>
      </c>
      <c r="S695" s="99">
        <v>4.786073631488371E-2</v>
      </c>
      <c r="T695" s="99">
        <v>0.9443383243151422</v>
      </c>
      <c r="U695" s="99">
        <v>0.44374666133707175</v>
      </c>
      <c r="W695" s="146">
        <v>3.2263082117131554</v>
      </c>
      <c r="X695" s="147">
        <v>28028.494066796484</v>
      </c>
      <c r="Y695" s="147">
        <v>3.2938441775735567</v>
      </c>
      <c r="Z695" s="147">
        <v>29301.797461182236</v>
      </c>
      <c r="AA695" s="147">
        <v>6.7535965860401337E-2</v>
      </c>
      <c r="AB695" s="147">
        <v>1273.3033943857517</v>
      </c>
      <c r="AD695" s="161">
        <f t="shared" si="60"/>
        <v>165549.99863599282</v>
      </c>
      <c r="AE695" s="161">
        <f t="shared" si="65"/>
        <v>168328.85319323119</v>
      </c>
      <c r="AF695" s="161">
        <f t="shared" si="61"/>
        <v>2778.8545572383287</v>
      </c>
      <c r="AH695" s="163">
        <f t="shared" si="62"/>
        <v>0</v>
      </c>
      <c r="AI695" s="163">
        <f t="shared" si="63"/>
        <v>1</v>
      </c>
      <c r="AJ695" s="163">
        <f t="shared" si="64"/>
        <v>1</v>
      </c>
    </row>
    <row r="696" spans="1:36" x14ac:dyDescent="0.25">
      <c r="A696" s="46">
        <v>691</v>
      </c>
      <c r="C696" s="99">
        <v>4.2152674983907401E-3</v>
      </c>
      <c r="D696" s="99">
        <v>1.572232435819032E-2</v>
      </c>
      <c r="E696" s="99">
        <v>1.6997057256173953E-4</v>
      </c>
      <c r="F696" s="99">
        <v>0</v>
      </c>
      <c r="G696" s="99">
        <v>0.04</v>
      </c>
      <c r="H696" s="99">
        <v>3.7417663718882443E-2</v>
      </c>
      <c r="I696" s="99">
        <v>2.5496231708073913E-2</v>
      </c>
      <c r="J696" s="99">
        <v>7.1214038276825598E-3</v>
      </c>
      <c r="K696" s="99">
        <v>5.7682820038231775E-3</v>
      </c>
      <c r="L696" s="146">
        <v>92.438280187714923</v>
      </c>
      <c r="M696" s="146">
        <v>120</v>
      </c>
      <c r="N696" s="146">
        <v>548</v>
      </c>
      <c r="O696" s="146">
        <v>9132</v>
      </c>
      <c r="P696" s="146">
        <v>100</v>
      </c>
      <c r="Q696" s="146">
        <v>25</v>
      </c>
      <c r="R696" s="99">
        <v>0.59853844264628786</v>
      </c>
      <c r="S696" s="99">
        <v>0.49952695491898536</v>
      </c>
      <c r="T696" s="99">
        <v>3.5602727475845266E-3</v>
      </c>
      <c r="U696" s="99">
        <v>1.4031468059420484E-2</v>
      </c>
      <c r="W696" s="146">
        <v>3.9118115799778037</v>
      </c>
      <c r="X696" s="147">
        <v>25675.960615083604</v>
      </c>
      <c r="Y696" s="147">
        <v>4.0421517873521422</v>
      </c>
      <c r="Z696" s="147">
        <v>27148.296993853499</v>
      </c>
      <c r="AA696" s="147">
        <v>0.13034020737433849</v>
      </c>
      <c r="AB696" s="147">
        <v>1472.3363787698945</v>
      </c>
      <c r="AD696" s="161">
        <f t="shared" si="60"/>
        <v>209032.73418358463</v>
      </c>
      <c r="AE696" s="161">
        <f t="shared" si="65"/>
        <v>215380.81024727505</v>
      </c>
      <c r="AF696" s="161">
        <f t="shared" si="61"/>
        <v>6348.0760636904151</v>
      </c>
      <c r="AH696" s="163">
        <f t="shared" si="62"/>
        <v>0</v>
      </c>
      <c r="AI696" s="163">
        <f t="shared" si="63"/>
        <v>1</v>
      </c>
      <c r="AJ696" s="163">
        <f t="shared" si="64"/>
        <v>1</v>
      </c>
    </row>
    <row r="697" spans="1:36" x14ac:dyDescent="0.25">
      <c r="A697" s="46">
        <v>692</v>
      </c>
      <c r="C697" s="99">
        <v>9.7914472108199938E-4</v>
      </c>
      <c r="D697" s="99">
        <v>1.1416414221426852E-2</v>
      </c>
      <c r="E697" s="99">
        <v>5.4551206236017928E-5</v>
      </c>
      <c r="F697" s="99">
        <v>0</v>
      </c>
      <c r="G697" s="99">
        <v>0.04</v>
      </c>
      <c r="H697" s="99">
        <v>3.7417663718882443E-2</v>
      </c>
      <c r="I697" s="99">
        <v>2.5496231708073913E-2</v>
      </c>
      <c r="J697" s="99">
        <v>7.1214038276825598E-3</v>
      </c>
      <c r="K697" s="99">
        <v>5.7682820038231775E-3</v>
      </c>
      <c r="L697" s="146">
        <v>92.438280187714923</v>
      </c>
      <c r="M697" s="146">
        <v>120</v>
      </c>
      <c r="N697" s="146">
        <v>548</v>
      </c>
      <c r="O697" s="146">
        <v>9132</v>
      </c>
      <c r="P697" s="146">
        <v>100</v>
      </c>
      <c r="Q697" s="146">
        <v>25</v>
      </c>
      <c r="R697" s="99">
        <v>0.62733423904076069</v>
      </c>
      <c r="S697" s="99">
        <v>0.92702550614010215</v>
      </c>
      <c r="T697" s="99">
        <v>1.4755998870732018E-3</v>
      </c>
      <c r="U697" s="99">
        <v>9.7836444898237521E-10</v>
      </c>
      <c r="W697" s="146">
        <v>5.1211187941595391</v>
      </c>
      <c r="X697" s="147">
        <v>29674.790854960931</v>
      </c>
      <c r="Y697" s="147">
        <v>5.1640985904133441</v>
      </c>
      <c r="Z697" s="147">
        <v>30690.11885682651</v>
      </c>
      <c r="AA697" s="147">
        <v>4.2979796253804992E-2</v>
      </c>
      <c r="AB697" s="147">
        <v>1015.3280018655787</v>
      </c>
      <c r="AD697" s="161">
        <f t="shared" si="60"/>
        <v>277592.33679461142</v>
      </c>
      <c r="AE697" s="161">
        <f t="shared" si="65"/>
        <v>279155.79656797415</v>
      </c>
      <c r="AF697" s="161">
        <f t="shared" si="61"/>
        <v>1563.4597733627206</v>
      </c>
      <c r="AH697" s="163">
        <f t="shared" si="62"/>
        <v>0</v>
      </c>
      <c r="AI697" s="163">
        <f t="shared" si="63"/>
        <v>1</v>
      </c>
      <c r="AJ697" s="163">
        <f t="shared" si="64"/>
        <v>1</v>
      </c>
    </row>
    <row r="698" spans="1:36" x14ac:dyDescent="0.25">
      <c r="A698" s="46">
        <v>693</v>
      </c>
      <c r="C698" s="99">
        <v>3.9654891225733291E-3</v>
      </c>
      <c r="D698" s="99">
        <v>1.058069683495955E-2</v>
      </c>
      <c r="E698" s="99">
        <v>7.2818173311732255E-5</v>
      </c>
      <c r="F698" s="99">
        <v>0</v>
      </c>
      <c r="G698" s="99">
        <v>0.04</v>
      </c>
      <c r="H698" s="99">
        <v>3.7417663718882443E-2</v>
      </c>
      <c r="I698" s="99">
        <v>2.5496231708073913E-2</v>
      </c>
      <c r="J698" s="99">
        <v>7.1214038276825598E-3</v>
      </c>
      <c r="K698" s="99">
        <v>5.7682820038231775E-3</v>
      </c>
      <c r="L698" s="146">
        <v>92.438280187714923</v>
      </c>
      <c r="M698" s="146">
        <v>120</v>
      </c>
      <c r="N698" s="146">
        <v>548</v>
      </c>
      <c r="O698" s="146">
        <v>9132</v>
      </c>
      <c r="P698" s="146">
        <v>100</v>
      </c>
      <c r="Q698" s="146">
        <v>25</v>
      </c>
      <c r="R698" s="99">
        <v>0.55060283899010498</v>
      </c>
      <c r="S698" s="99">
        <v>0.9989380275176627</v>
      </c>
      <c r="T698" s="99">
        <v>1.7661973070064722E-2</v>
      </c>
      <c r="U698" s="99">
        <v>1.5606779371879098E-2</v>
      </c>
      <c r="W698" s="146">
        <v>4.0396556829003822</v>
      </c>
      <c r="X698" s="147">
        <v>26194.994114991248</v>
      </c>
      <c r="Y698" s="147">
        <v>4.1696090315666776</v>
      </c>
      <c r="Z698" s="147">
        <v>27670.076552212831</v>
      </c>
      <c r="AA698" s="147">
        <v>0.12995334866629538</v>
      </c>
      <c r="AB698" s="147">
        <v>1475.0824372215829</v>
      </c>
      <c r="AD698" s="161">
        <f t="shared" si="60"/>
        <v>216184.34685903168</v>
      </c>
      <c r="AE698" s="161">
        <f t="shared" si="65"/>
        <v>222506.46534178784</v>
      </c>
      <c r="AF698" s="161">
        <f t="shared" si="61"/>
        <v>6322.1184827561392</v>
      </c>
      <c r="AH698" s="163">
        <f t="shared" si="62"/>
        <v>0</v>
      </c>
      <c r="AI698" s="163">
        <f t="shared" si="63"/>
        <v>1</v>
      </c>
      <c r="AJ698" s="163">
        <f t="shared" si="64"/>
        <v>1</v>
      </c>
    </row>
    <row r="699" spans="1:36" x14ac:dyDescent="0.25">
      <c r="A699" s="46">
        <v>694</v>
      </c>
      <c r="C699" s="99">
        <v>2.5939041924794015E-3</v>
      </c>
      <c r="D699" s="99">
        <v>1.0419200182047264E-2</v>
      </c>
      <c r="E699" s="99">
        <v>9.3404491369297737E-5</v>
      </c>
      <c r="F699" s="99">
        <v>0</v>
      </c>
      <c r="G699" s="99">
        <v>0.04</v>
      </c>
      <c r="H699" s="99">
        <v>3.7417663718882443E-2</v>
      </c>
      <c r="I699" s="99">
        <v>2.5496231708073913E-2</v>
      </c>
      <c r="J699" s="99">
        <v>7.1214038276825598E-3</v>
      </c>
      <c r="K699" s="99">
        <v>5.7682820038231775E-3</v>
      </c>
      <c r="L699" s="146">
        <v>92.438280187714923</v>
      </c>
      <c r="M699" s="146">
        <v>120</v>
      </c>
      <c r="N699" s="146">
        <v>548</v>
      </c>
      <c r="O699" s="146">
        <v>9132</v>
      </c>
      <c r="P699" s="146">
        <v>100</v>
      </c>
      <c r="Q699" s="146">
        <v>25</v>
      </c>
      <c r="R699" s="99">
        <v>0.57156462516252771</v>
      </c>
      <c r="S699" s="99">
        <v>0.76597347946795302</v>
      </c>
      <c r="T699" s="99">
        <v>7.4821874925424016E-9</v>
      </c>
      <c r="U699" s="99">
        <v>2.3517983737651183E-14</v>
      </c>
      <c r="W699" s="146">
        <v>4.2544273789950129</v>
      </c>
      <c r="X699" s="147">
        <v>27625.305811670605</v>
      </c>
      <c r="Y699" s="147">
        <v>4.3463557739251062</v>
      </c>
      <c r="Z699" s="147">
        <v>28908.304845095419</v>
      </c>
      <c r="AA699" s="147">
        <v>9.1928394930093305E-2</v>
      </c>
      <c r="AB699" s="147">
        <v>1282.9990334248141</v>
      </c>
      <c r="AD699" s="161">
        <f t="shared" si="60"/>
        <v>227640.33692803016</v>
      </c>
      <c r="AE699" s="161">
        <f t="shared" si="65"/>
        <v>231873.04159041095</v>
      </c>
      <c r="AF699" s="161">
        <f t="shared" si="61"/>
        <v>4232.7046623807837</v>
      </c>
      <c r="AH699" s="163">
        <f t="shared" si="62"/>
        <v>0</v>
      </c>
      <c r="AI699" s="163">
        <f t="shared" si="63"/>
        <v>1</v>
      </c>
      <c r="AJ699" s="163">
        <f t="shared" si="64"/>
        <v>1</v>
      </c>
    </row>
    <row r="700" spans="1:36" x14ac:dyDescent="0.25">
      <c r="A700" s="46">
        <v>695</v>
      </c>
      <c r="C700" s="99">
        <v>2.0179970151595183E-3</v>
      </c>
      <c r="D700" s="99">
        <v>1.4046901838159154E-2</v>
      </c>
      <c r="E700" s="99">
        <v>3.7731363542290213E-5</v>
      </c>
      <c r="F700" s="99">
        <v>0</v>
      </c>
      <c r="G700" s="99">
        <v>0.04</v>
      </c>
      <c r="H700" s="99">
        <v>3.7417663718882443E-2</v>
      </c>
      <c r="I700" s="99">
        <v>2.5496231708073913E-2</v>
      </c>
      <c r="J700" s="99">
        <v>7.1214038276825598E-3</v>
      </c>
      <c r="K700" s="99">
        <v>5.7682820038231775E-3</v>
      </c>
      <c r="L700" s="146">
        <v>92.438280187714923</v>
      </c>
      <c r="M700" s="146">
        <v>120</v>
      </c>
      <c r="N700" s="146">
        <v>548</v>
      </c>
      <c r="O700" s="146">
        <v>9132</v>
      </c>
      <c r="P700" s="146">
        <v>100</v>
      </c>
      <c r="Q700" s="146">
        <v>25</v>
      </c>
      <c r="R700" s="99">
        <v>0.66659049956063998</v>
      </c>
      <c r="S700" s="99">
        <v>1.6749246702563923E-2</v>
      </c>
      <c r="T700" s="99">
        <v>0.98649814386015211</v>
      </c>
      <c r="U700" s="99">
        <v>5.174798165653062E-2</v>
      </c>
      <c r="W700" s="146">
        <v>4.494360983740135</v>
      </c>
      <c r="X700" s="147">
        <v>28406.735715524461</v>
      </c>
      <c r="Y700" s="147">
        <v>4.5742121664217539</v>
      </c>
      <c r="Z700" s="147">
        <v>29614.429726877999</v>
      </c>
      <c r="AA700" s="147">
        <v>7.9851182681618837E-2</v>
      </c>
      <c r="AB700" s="147">
        <v>1207.6940113535384</v>
      </c>
      <c r="AD700" s="161">
        <f t="shared" si="60"/>
        <v>241254.92330888362</v>
      </c>
      <c r="AE700" s="161">
        <f t="shared" si="65"/>
        <v>244838.30025842722</v>
      </c>
      <c r="AF700" s="161">
        <f t="shared" si="61"/>
        <v>3583.3769495435918</v>
      </c>
      <c r="AH700" s="163">
        <f t="shared" si="62"/>
        <v>0</v>
      </c>
      <c r="AI700" s="163">
        <f t="shared" si="63"/>
        <v>1</v>
      </c>
      <c r="AJ700" s="163">
        <f t="shared" si="64"/>
        <v>1</v>
      </c>
    </row>
    <row r="701" spans="1:36" x14ac:dyDescent="0.25">
      <c r="A701" s="46">
        <v>696</v>
      </c>
      <c r="C701" s="99">
        <v>2.0484529190565063E-3</v>
      </c>
      <c r="D701" s="99">
        <v>9.9244871001975231E-3</v>
      </c>
      <c r="E701" s="99">
        <v>5.7331738130885397E-5</v>
      </c>
      <c r="F701" s="99">
        <v>0</v>
      </c>
      <c r="G701" s="99">
        <v>0.04</v>
      </c>
      <c r="H701" s="99">
        <v>3.7417663718882443E-2</v>
      </c>
      <c r="I701" s="99">
        <v>2.5496231708073913E-2</v>
      </c>
      <c r="J701" s="99">
        <v>7.1214038276825598E-3</v>
      </c>
      <c r="K701" s="99">
        <v>5.7682820038231775E-3</v>
      </c>
      <c r="L701" s="146">
        <v>92.438280187714923</v>
      </c>
      <c r="M701" s="146">
        <v>120</v>
      </c>
      <c r="N701" s="146">
        <v>548</v>
      </c>
      <c r="O701" s="146">
        <v>9132</v>
      </c>
      <c r="P701" s="146">
        <v>100</v>
      </c>
      <c r="Q701" s="146">
        <v>25</v>
      </c>
      <c r="R701" s="99">
        <v>0.95285981328557279</v>
      </c>
      <c r="S701" s="99">
        <v>3.7571110482772473E-2</v>
      </c>
      <c r="T701" s="99">
        <v>0.99883168413493073</v>
      </c>
      <c r="U701" s="99">
        <v>0.89428763131374722</v>
      </c>
      <c r="W701" s="146">
        <v>6.4285980524057864</v>
      </c>
      <c r="X701" s="147">
        <v>28355.328863743405</v>
      </c>
      <c r="Y701" s="147">
        <v>6.5433015134456793</v>
      </c>
      <c r="Z701" s="147">
        <v>29563.363932987853</v>
      </c>
      <c r="AA701" s="147">
        <v>0.11470346103989293</v>
      </c>
      <c r="AB701" s="147">
        <v>1208.0350692444481</v>
      </c>
      <c r="AD701" s="161">
        <f t="shared" si="60"/>
        <v>357360.55428060377</v>
      </c>
      <c r="AE701" s="161">
        <f t="shared" si="65"/>
        <v>363034.72687375289</v>
      </c>
      <c r="AF701" s="161">
        <f t="shared" si="61"/>
        <v>5674.1725931491274</v>
      </c>
      <c r="AH701" s="163">
        <f t="shared" si="62"/>
        <v>0</v>
      </c>
      <c r="AI701" s="163">
        <f t="shared" si="63"/>
        <v>1</v>
      </c>
      <c r="AJ701" s="163">
        <f t="shared" si="64"/>
        <v>1</v>
      </c>
    </row>
    <row r="702" spans="1:36" x14ac:dyDescent="0.25">
      <c r="A702" s="46">
        <v>697</v>
      </c>
      <c r="C702" s="99">
        <v>1.8066055886465599E-3</v>
      </c>
      <c r="D702" s="99">
        <v>1.025722068745826E-2</v>
      </c>
      <c r="E702" s="99">
        <v>8.7734424184415793E-5</v>
      </c>
      <c r="F702" s="99">
        <v>0</v>
      </c>
      <c r="G702" s="99">
        <v>0.04</v>
      </c>
      <c r="H702" s="99">
        <v>3.7417663718882443E-2</v>
      </c>
      <c r="I702" s="99">
        <v>2.5496231708073913E-2</v>
      </c>
      <c r="J702" s="99">
        <v>7.1214038276825598E-3</v>
      </c>
      <c r="K702" s="99">
        <v>5.7682820038231775E-3</v>
      </c>
      <c r="L702" s="146">
        <v>92.438280187714923</v>
      </c>
      <c r="M702" s="146">
        <v>120</v>
      </c>
      <c r="N702" s="146">
        <v>548</v>
      </c>
      <c r="O702" s="146">
        <v>9132</v>
      </c>
      <c r="P702" s="146">
        <v>100</v>
      </c>
      <c r="Q702" s="146">
        <v>25</v>
      </c>
      <c r="R702" s="99">
        <v>0.70035460290196339</v>
      </c>
      <c r="S702" s="99">
        <v>0.77424257868848589</v>
      </c>
      <c r="T702" s="99">
        <v>0.23250467870110997</v>
      </c>
      <c r="U702" s="99">
        <v>2.4890151887659837E-4</v>
      </c>
      <c r="W702" s="146">
        <v>5.2923937317808489</v>
      </c>
      <c r="X702" s="147">
        <v>28562.437361988039</v>
      </c>
      <c r="Y702" s="147">
        <v>5.3732643645236271</v>
      </c>
      <c r="Z702" s="147">
        <v>29720.22009795711</v>
      </c>
      <c r="AA702" s="147">
        <v>8.087063274277817E-2</v>
      </c>
      <c r="AB702" s="147">
        <v>1157.7827359690709</v>
      </c>
      <c r="AD702" s="161">
        <f t="shared" si="60"/>
        <v>288981.18654486287</v>
      </c>
      <c r="AE702" s="161">
        <f t="shared" si="65"/>
        <v>292675.64177346049</v>
      </c>
      <c r="AF702" s="161">
        <f t="shared" si="61"/>
        <v>3694.4552285976197</v>
      </c>
      <c r="AH702" s="163">
        <f t="shared" si="62"/>
        <v>0</v>
      </c>
      <c r="AI702" s="163">
        <f t="shared" si="63"/>
        <v>1</v>
      </c>
      <c r="AJ702" s="163">
        <f t="shared" si="64"/>
        <v>1</v>
      </c>
    </row>
    <row r="703" spans="1:36" x14ac:dyDescent="0.25">
      <c r="A703" s="46">
        <v>698</v>
      </c>
      <c r="C703" s="99">
        <v>1.5870760173392511E-3</v>
      </c>
      <c r="D703" s="99">
        <v>1.0527383791414215E-2</v>
      </c>
      <c r="E703" s="99">
        <v>5.1570953438267237E-5</v>
      </c>
      <c r="F703" s="99">
        <v>0</v>
      </c>
      <c r="G703" s="99">
        <v>0.04</v>
      </c>
      <c r="H703" s="99">
        <v>3.7417663718882443E-2</v>
      </c>
      <c r="I703" s="99">
        <v>2.5496231708073913E-2</v>
      </c>
      <c r="J703" s="99">
        <v>7.1214038276825598E-3</v>
      </c>
      <c r="K703" s="99">
        <v>5.7682820038231775E-3</v>
      </c>
      <c r="L703" s="146">
        <v>92.438280187714923</v>
      </c>
      <c r="M703" s="146">
        <v>120</v>
      </c>
      <c r="N703" s="146">
        <v>548</v>
      </c>
      <c r="O703" s="146">
        <v>9132</v>
      </c>
      <c r="P703" s="146">
        <v>100</v>
      </c>
      <c r="Q703" s="146">
        <v>25</v>
      </c>
      <c r="R703" s="99">
        <v>0.67109581266575824</v>
      </c>
      <c r="S703" s="99">
        <v>6.4092952450395729E-2</v>
      </c>
      <c r="T703" s="99">
        <v>1.1924450367855111E-2</v>
      </c>
      <c r="U703" s="99">
        <v>5.6235007680498508E-2</v>
      </c>
      <c r="W703" s="146">
        <v>4.6341562841353801</v>
      </c>
      <c r="X703" s="147">
        <v>28923.509960877062</v>
      </c>
      <c r="Y703" s="147">
        <v>4.6991173562496931</v>
      </c>
      <c r="Z703" s="147">
        <v>30053.885928342101</v>
      </c>
      <c r="AA703" s="147">
        <v>6.4961072114313012E-2</v>
      </c>
      <c r="AB703" s="147">
        <v>1130.3759674650391</v>
      </c>
      <c r="AD703" s="161">
        <f t="shared" si="60"/>
        <v>249125.86708724574</v>
      </c>
      <c r="AE703" s="161">
        <f t="shared" si="65"/>
        <v>251893.15544663949</v>
      </c>
      <c r="AF703" s="161">
        <f t="shared" si="61"/>
        <v>2767.2883593937418</v>
      </c>
      <c r="AH703" s="163">
        <f t="shared" si="62"/>
        <v>0</v>
      </c>
      <c r="AI703" s="163">
        <f t="shared" si="63"/>
        <v>1</v>
      </c>
      <c r="AJ703" s="163">
        <f t="shared" si="64"/>
        <v>1</v>
      </c>
    </row>
    <row r="704" spans="1:36" x14ac:dyDescent="0.25">
      <c r="A704" s="46">
        <v>699</v>
      </c>
      <c r="C704" s="99">
        <v>2.2322904247724651E-3</v>
      </c>
      <c r="D704" s="99">
        <v>1.0752677124105882E-2</v>
      </c>
      <c r="E704" s="99">
        <v>7.0850784041421238E-5</v>
      </c>
      <c r="F704" s="99">
        <v>0</v>
      </c>
      <c r="G704" s="99">
        <v>0.04</v>
      </c>
      <c r="H704" s="99">
        <v>3.7417663718882443E-2</v>
      </c>
      <c r="I704" s="99">
        <v>2.5496231708073913E-2</v>
      </c>
      <c r="J704" s="99">
        <v>7.1214038276825598E-3</v>
      </c>
      <c r="K704" s="99">
        <v>5.7682820038231775E-3</v>
      </c>
      <c r="L704" s="146">
        <v>92.438280187714923</v>
      </c>
      <c r="M704" s="146">
        <v>120</v>
      </c>
      <c r="N704" s="146">
        <v>548</v>
      </c>
      <c r="O704" s="146">
        <v>9132</v>
      </c>
      <c r="P704" s="146">
        <v>100</v>
      </c>
      <c r="Q704" s="146">
        <v>25</v>
      </c>
      <c r="R704" s="99">
        <v>0.56172321039906914</v>
      </c>
      <c r="S704" s="99">
        <v>0.99100480752738118</v>
      </c>
      <c r="T704" s="99">
        <v>1.0306530501873914E-3</v>
      </c>
      <c r="U704" s="99">
        <v>0.99023526884019597</v>
      </c>
      <c r="W704" s="146">
        <v>4.4490362498241467</v>
      </c>
      <c r="X704" s="147">
        <v>28096.426932776834</v>
      </c>
      <c r="Y704" s="147">
        <v>4.5327182270244082</v>
      </c>
      <c r="Z704" s="147">
        <v>29329.949821991715</v>
      </c>
      <c r="AA704" s="147">
        <v>8.3681977200261493E-2</v>
      </c>
      <c r="AB704" s="147">
        <v>1233.5228892148807</v>
      </c>
      <c r="AD704" s="161">
        <f t="shared" si="60"/>
        <v>238845.74805667196</v>
      </c>
      <c r="AE704" s="161">
        <f t="shared" si="65"/>
        <v>242633.14379947277</v>
      </c>
      <c r="AF704" s="161">
        <f t="shared" si="61"/>
        <v>3787.3957428008089</v>
      </c>
      <c r="AH704" s="163">
        <f t="shared" si="62"/>
        <v>0</v>
      </c>
      <c r="AI704" s="163">
        <f t="shared" si="63"/>
        <v>1</v>
      </c>
      <c r="AJ704" s="163">
        <f t="shared" si="64"/>
        <v>1</v>
      </c>
    </row>
    <row r="705" spans="1:36" x14ac:dyDescent="0.25">
      <c r="A705" s="46">
        <v>700</v>
      </c>
      <c r="C705" s="99">
        <v>1.0797402367800624E-3</v>
      </c>
      <c r="D705" s="99">
        <v>1.3201385291982115E-2</v>
      </c>
      <c r="E705" s="99">
        <v>1.5756101489856825E-5</v>
      </c>
      <c r="F705" s="99">
        <v>0</v>
      </c>
      <c r="G705" s="99">
        <v>0.04</v>
      </c>
      <c r="H705" s="99">
        <v>3.7417663718882443E-2</v>
      </c>
      <c r="I705" s="99">
        <v>2.5496231708073913E-2</v>
      </c>
      <c r="J705" s="99">
        <v>7.1214038276825598E-3</v>
      </c>
      <c r="K705" s="99">
        <v>5.7682820038231775E-3</v>
      </c>
      <c r="L705" s="146">
        <v>92.438280187714923</v>
      </c>
      <c r="M705" s="146">
        <v>120</v>
      </c>
      <c r="N705" s="146">
        <v>548</v>
      </c>
      <c r="O705" s="146">
        <v>9132</v>
      </c>
      <c r="P705" s="146">
        <v>100</v>
      </c>
      <c r="Q705" s="146">
        <v>25</v>
      </c>
      <c r="R705" s="99">
        <v>0.58977085774684923</v>
      </c>
      <c r="S705" s="99">
        <v>0.13970971708770794</v>
      </c>
      <c r="T705" s="99">
        <v>0.95612035144723295</v>
      </c>
      <c r="U705" s="99">
        <v>1.2454201408845888E-2</v>
      </c>
      <c r="W705" s="146">
        <v>4.2641699686849082</v>
      </c>
      <c r="X705" s="147">
        <v>29635.194971646837</v>
      </c>
      <c r="Y705" s="147">
        <v>4.3065081188496865</v>
      </c>
      <c r="Z705" s="147">
        <v>30681.56430266457</v>
      </c>
      <c r="AA705" s="147">
        <v>4.2338150164778376E-2</v>
      </c>
      <c r="AB705" s="147">
        <v>1046.3693310177332</v>
      </c>
      <c r="AD705" s="161">
        <f t="shared" si="60"/>
        <v>226215.00314944767</v>
      </c>
      <c r="AE705" s="161">
        <f t="shared" si="65"/>
        <v>227708.92282831663</v>
      </c>
      <c r="AF705" s="161">
        <f t="shared" si="61"/>
        <v>1493.9196788689692</v>
      </c>
      <c r="AH705" s="163">
        <f t="shared" si="62"/>
        <v>0</v>
      </c>
      <c r="AI705" s="163">
        <f t="shared" si="63"/>
        <v>1</v>
      </c>
      <c r="AJ705" s="163">
        <f t="shared" si="64"/>
        <v>1</v>
      </c>
    </row>
    <row r="706" spans="1:36" x14ac:dyDescent="0.25">
      <c r="A706" s="46">
        <v>701</v>
      </c>
      <c r="C706" s="99">
        <v>1.8500504370707286E-3</v>
      </c>
      <c r="D706" s="99">
        <v>1.0663707516412897E-2</v>
      </c>
      <c r="E706" s="99">
        <v>1.1030088604770498E-5</v>
      </c>
      <c r="F706" s="99">
        <v>0</v>
      </c>
      <c r="G706" s="99">
        <v>0.04</v>
      </c>
      <c r="H706" s="99">
        <v>3.7417663718882443E-2</v>
      </c>
      <c r="I706" s="99">
        <v>2.5496231708073913E-2</v>
      </c>
      <c r="J706" s="99">
        <v>7.1214038276825598E-3</v>
      </c>
      <c r="K706" s="99">
        <v>5.7682820038231775E-3</v>
      </c>
      <c r="L706" s="146">
        <v>92.438280187714923</v>
      </c>
      <c r="M706" s="146">
        <v>120</v>
      </c>
      <c r="N706" s="146">
        <v>548</v>
      </c>
      <c r="O706" s="146">
        <v>9132</v>
      </c>
      <c r="P706" s="146">
        <v>100</v>
      </c>
      <c r="Q706" s="146">
        <v>25</v>
      </c>
      <c r="R706" s="99">
        <v>0.73678001090236789</v>
      </c>
      <c r="S706" s="99">
        <v>8.4064381722812984E-2</v>
      </c>
      <c r="T706" s="99">
        <v>1.369881510307832E-2</v>
      </c>
      <c r="U706" s="99">
        <v>0.66692158565394344</v>
      </c>
      <c r="W706" s="146">
        <v>5.0664555316312558</v>
      </c>
      <c r="X706" s="147">
        <v>28708.789120485537</v>
      </c>
      <c r="Y706" s="147">
        <v>5.1505608763193109</v>
      </c>
      <c r="Z706" s="147">
        <v>29897.593973414991</v>
      </c>
      <c r="AA706" s="147">
        <v>8.4105344688055084E-2</v>
      </c>
      <c r="AB706" s="147">
        <v>1188.8048529294538</v>
      </c>
      <c r="AD706" s="161">
        <f t="shared" si="60"/>
        <v>275278.54277738981</v>
      </c>
      <c r="AE706" s="161">
        <f t="shared" si="65"/>
        <v>279136.05860574369</v>
      </c>
      <c r="AF706" s="161">
        <f t="shared" si="61"/>
        <v>3857.5158283538512</v>
      </c>
      <c r="AH706" s="163">
        <f t="shared" si="62"/>
        <v>0</v>
      </c>
      <c r="AI706" s="163">
        <f t="shared" si="63"/>
        <v>1</v>
      </c>
      <c r="AJ706" s="163">
        <f t="shared" si="64"/>
        <v>1</v>
      </c>
    </row>
    <row r="707" spans="1:36" x14ac:dyDescent="0.25">
      <c r="A707" s="46">
        <v>702</v>
      </c>
      <c r="C707" s="99">
        <v>6.3357789036101453E-3</v>
      </c>
      <c r="D707" s="99">
        <v>1.2724649842692615E-2</v>
      </c>
      <c r="E707" s="99">
        <v>3.5297181000515632E-5</v>
      </c>
      <c r="F707" s="99">
        <v>0</v>
      </c>
      <c r="G707" s="99">
        <v>0.04</v>
      </c>
      <c r="H707" s="99">
        <v>3.7417663718882443E-2</v>
      </c>
      <c r="I707" s="99">
        <v>2.5496231708073913E-2</v>
      </c>
      <c r="J707" s="99">
        <v>7.1214038276825598E-3</v>
      </c>
      <c r="K707" s="99">
        <v>5.7682820038231775E-3</v>
      </c>
      <c r="L707" s="146">
        <v>92.438280187714923</v>
      </c>
      <c r="M707" s="146">
        <v>120</v>
      </c>
      <c r="N707" s="146">
        <v>548</v>
      </c>
      <c r="O707" s="146">
        <v>9132</v>
      </c>
      <c r="P707" s="146">
        <v>100</v>
      </c>
      <c r="Q707" s="146">
        <v>25</v>
      </c>
      <c r="R707" s="99">
        <v>0.89399129852794035</v>
      </c>
      <c r="S707" s="99">
        <v>0.99998945530032968</v>
      </c>
      <c r="T707" s="99">
        <v>0.83517671620185929</v>
      </c>
      <c r="U707" s="99">
        <v>2.7593592578896134E-6</v>
      </c>
      <c r="W707" s="146">
        <v>5.5966218498191518</v>
      </c>
      <c r="X707" s="147">
        <v>24025.417401963106</v>
      </c>
      <c r="Y707" s="147">
        <v>5.8698251928356937</v>
      </c>
      <c r="Z707" s="147">
        <v>25747.307883544803</v>
      </c>
      <c r="AA707" s="147">
        <v>0.27320334301654192</v>
      </c>
      <c r="AB707" s="147">
        <v>1721.8904815816968</v>
      </c>
      <c r="AD707" s="161">
        <f t="shared" si="60"/>
        <v>311771.893587186</v>
      </c>
      <c r="AE707" s="161">
        <f t="shared" si="65"/>
        <v>326442.20368659683</v>
      </c>
      <c r="AF707" s="161">
        <f t="shared" si="61"/>
        <v>14670.310099410817</v>
      </c>
      <c r="AH707" s="163">
        <f t="shared" si="62"/>
        <v>0</v>
      </c>
      <c r="AI707" s="163">
        <f t="shared" si="63"/>
        <v>1</v>
      </c>
      <c r="AJ707" s="163">
        <f t="shared" si="64"/>
        <v>1</v>
      </c>
    </row>
    <row r="708" spans="1:36" x14ac:dyDescent="0.25">
      <c r="A708" s="46">
        <v>703</v>
      </c>
      <c r="C708" s="99">
        <v>3.1570133542385692E-3</v>
      </c>
      <c r="D708" s="99">
        <v>9.250230680171093E-3</v>
      </c>
      <c r="E708" s="99">
        <v>2.4579487870896473E-5</v>
      </c>
      <c r="F708" s="99">
        <v>0</v>
      </c>
      <c r="G708" s="99">
        <v>0.04</v>
      </c>
      <c r="H708" s="99">
        <v>3.7417663718882443E-2</v>
      </c>
      <c r="I708" s="99">
        <v>2.5496231708073913E-2</v>
      </c>
      <c r="J708" s="99">
        <v>7.1214038276825598E-3</v>
      </c>
      <c r="K708" s="99">
        <v>5.7682820038231775E-3</v>
      </c>
      <c r="L708" s="146">
        <v>92.438280187714923</v>
      </c>
      <c r="M708" s="146">
        <v>120</v>
      </c>
      <c r="N708" s="146">
        <v>548</v>
      </c>
      <c r="O708" s="146">
        <v>9132</v>
      </c>
      <c r="P708" s="146">
        <v>100</v>
      </c>
      <c r="Q708" s="146">
        <v>25</v>
      </c>
      <c r="R708" s="99">
        <v>0.77205510244477282</v>
      </c>
      <c r="S708" s="99">
        <v>0.91797094270854407</v>
      </c>
      <c r="T708" s="99">
        <v>3.2703936792847346E-2</v>
      </c>
      <c r="U708" s="99">
        <v>5.7913932717517025E-3</v>
      </c>
      <c r="W708" s="146">
        <v>5.5636109767910664</v>
      </c>
      <c r="X708" s="147">
        <v>27179.853884226202</v>
      </c>
      <c r="Y708" s="147">
        <v>5.7120621873936486</v>
      </c>
      <c r="Z708" s="147">
        <v>28566.146840803965</v>
      </c>
      <c r="AA708" s="147">
        <v>0.14845121060258215</v>
      </c>
      <c r="AB708" s="147">
        <v>1386.2929565777631</v>
      </c>
      <c r="AD708" s="161">
        <f t="shared" si="60"/>
        <v>306636.80472323782</v>
      </c>
      <c r="AE708" s="161">
        <f t="shared" si="65"/>
        <v>314157.58440281497</v>
      </c>
      <c r="AF708" s="161">
        <f t="shared" si="61"/>
        <v>7520.7796795771665</v>
      </c>
      <c r="AH708" s="163">
        <f t="shared" si="62"/>
        <v>0</v>
      </c>
      <c r="AI708" s="163">
        <f t="shared" si="63"/>
        <v>1</v>
      </c>
      <c r="AJ708" s="163">
        <f t="shared" si="64"/>
        <v>1</v>
      </c>
    </row>
    <row r="709" spans="1:36" x14ac:dyDescent="0.25">
      <c r="A709" s="46">
        <v>704</v>
      </c>
      <c r="C709" s="99">
        <v>2.9768611454968896E-3</v>
      </c>
      <c r="D709" s="99">
        <v>8.5270351338755136E-3</v>
      </c>
      <c r="E709" s="99">
        <v>1.0674229935649477E-6</v>
      </c>
      <c r="F709" s="99">
        <v>0</v>
      </c>
      <c r="G709" s="99">
        <v>0.04</v>
      </c>
      <c r="H709" s="99">
        <v>3.7417663718882443E-2</v>
      </c>
      <c r="I709" s="99">
        <v>2.5496231708073913E-2</v>
      </c>
      <c r="J709" s="99">
        <v>7.1214038276825598E-3</v>
      </c>
      <c r="K709" s="99">
        <v>5.7682820038231775E-3</v>
      </c>
      <c r="L709" s="146">
        <v>92.438280187714923</v>
      </c>
      <c r="M709" s="146">
        <v>120</v>
      </c>
      <c r="N709" s="146">
        <v>548</v>
      </c>
      <c r="O709" s="146">
        <v>9132</v>
      </c>
      <c r="P709" s="146">
        <v>100</v>
      </c>
      <c r="Q709" s="146">
        <v>25</v>
      </c>
      <c r="R709" s="99">
        <v>0.72174003942141929</v>
      </c>
      <c r="S709" s="99">
        <v>0.74576754511442889</v>
      </c>
      <c r="T709" s="99">
        <v>5.8033719590880328E-3</v>
      </c>
      <c r="U709" s="99">
        <v>8.5221690696898319E-6</v>
      </c>
      <c r="W709" s="146">
        <v>5.1772464966453065</v>
      </c>
      <c r="X709" s="147">
        <v>27443.715695559626</v>
      </c>
      <c r="Y709" s="147">
        <v>5.3094857778501767</v>
      </c>
      <c r="Z709" s="147">
        <v>28812.453649884526</v>
      </c>
      <c r="AA709" s="147">
        <v>0.13223928120487027</v>
      </c>
      <c r="AB709" s="147">
        <v>1368.7379543249008</v>
      </c>
      <c r="AD709" s="161">
        <f t="shared" si="60"/>
        <v>283191.07410315878</v>
      </c>
      <c r="AE709" s="161">
        <f t="shared" si="65"/>
        <v>289756.69302112609</v>
      </c>
      <c r="AF709" s="161">
        <f t="shared" si="61"/>
        <v>6565.6189179673156</v>
      </c>
      <c r="AH709" s="163">
        <f t="shared" si="62"/>
        <v>0</v>
      </c>
      <c r="AI709" s="163">
        <f t="shared" si="63"/>
        <v>1</v>
      </c>
      <c r="AJ709" s="163">
        <f t="shared" si="64"/>
        <v>1</v>
      </c>
    </row>
    <row r="710" spans="1:36" x14ac:dyDescent="0.25">
      <c r="A710" s="46">
        <v>705</v>
      </c>
      <c r="C710" s="99">
        <v>3.3044645679192186E-3</v>
      </c>
      <c r="D710" s="99">
        <v>1.1387602121476109E-2</v>
      </c>
      <c r="E710" s="99">
        <v>7.3775135934583957E-4</v>
      </c>
      <c r="F710" s="99">
        <v>0</v>
      </c>
      <c r="G710" s="99">
        <v>0.04</v>
      </c>
      <c r="H710" s="99">
        <v>3.7417663718882443E-2</v>
      </c>
      <c r="I710" s="99">
        <v>2.5496231708073913E-2</v>
      </c>
      <c r="J710" s="99">
        <v>7.1214038276825598E-3</v>
      </c>
      <c r="K710" s="99">
        <v>5.7682820038231775E-3</v>
      </c>
      <c r="L710" s="146">
        <v>92.438280187714923</v>
      </c>
      <c r="M710" s="146">
        <v>120</v>
      </c>
      <c r="N710" s="146">
        <v>548</v>
      </c>
      <c r="O710" s="146">
        <v>9132</v>
      </c>
      <c r="P710" s="146">
        <v>100</v>
      </c>
      <c r="Q710" s="146">
        <v>25</v>
      </c>
      <c r="R710" s="99">
        <v>0.65151968752385525</v>
      </c>
      <c r="S710" s="99">
        <v>0.11409897085334286</v>
      </c>
      <c r="T710" s="99">
        <v>0.99985538823929265</v>
      </c>
      <c r="U710" s="99">
        <v>3.5127250462367331E-2</v>
      </c>
      <c r="W710" s="146">
        <v>3.9374656004316448</v>
      </c>
      <c r="X710" s="147">
        <v>25347.294758573105</v>
      </c>
      <c r="Y710" s="147">
        <v>4.0228414972821298</v>
      </c>
      <c r="Z710" s="147">
        <v>26543.969974852447</v>
      </c>
      <c r="AA710" s="147">
        <v>8.5375896850484967E-2</v>
      </c>
      <c r="AB710" s="147">
        <v>1196.6752162793418</v>
      </c>
      <c r="AD710" s="161">
        <f t="shared" ref="AD710:AD773" si="66">W710*cRatio-X710</f>
        <v>210900.64126732558</v>
      </c>
      <c r="AE710" s="161">
        <f t="shared" si="65"/>
        <v>214826.51986207534</v>
      </c>
      <c r="AF710" s="161">
        <f t="shared" si="61"/>
        <v>3925.8785947497563</v>
      </c>
      <c r="AH710" s="163">
        <f t="shared" si="62"/>
        <v>0</v>
      </c>
      <c r="AI710" s="163">
        <f t="shared" si="63"/>
        <v>1</v>
      </c>
      <c r="AJ710" s="163">
        <f t="shared" si="64"/>
        <v>1</v>
      </c>
    </row>
    <row r="711" spans="1:36" x14ac:dyDescent="0.25">
      <c r="A711" s="46">
        <v>706</v>
      </c>
      <c r="C711" s="99">
        <v>1.8793245862133209E-3</v>
      </c>
      <c r="D711" s="99">
        <v>1.1501304207955825E-2</v>
      </c>
      <c r="E711" s="99">
        <v>5.0230102989211152E-5</v>
      </c>
      <c r="F711" s="99">
        <v>0</v>
      </c>
      <c r="G711" s="99">
        <v>0.04</v>
      </c>
      <c r="H711" s="99">
        <v>3.7417663718882443E-2</v>
      </c>
      <c r="I711" s="99">
        <v>2.5496231708073913E-2</v>
      </c>
      <c r="J711" s="99">
        <v>7.1214038276825598E-3</v>
      </c>
      <c r="K711" s="99">
        <v>5.7682820038231775E-3</v>
      </c>
      <c r="L711" s="146">
        <v>92.438280187714923</v>
      </c>
      <c r="M711" s="146">
        <v>120</v>
      </c>
      <c r="N711" s="146">
        <v>548</v>
      </c>
      <c r="O711" s="146">
        <v>9132</v>
      </c>
      <c r="P711" s="146">
        <v>100</v>
      </c>
      <c r="Q711" s="146">
        <v>25</v>
      </c>
      <c r="R711" s="99">
        <v>0.67864833944691139</v>
      </c>
      <c r="S711" s="99">
        <v>0.74983356050786276</v>
      </c>
      <c r="T711" s="99">
        <v>0.9383279170611365</v>
      </c>
      <c r="U711" s="99">
        <v>2.7690578914020604E-5</v>
      </c>
      <c r="W711" s="146">
        <v>5.1403134325581412</v>
      </c>
      <c r="X711" s="147">
        <v>28562.38862148031</v>
      </c>
      <c r="Y711" s="147">
        <v>5.2237455555311927</v>
      </c>
      <c r="Z711" s="147">
        <v>29743.750694295268</v>
      </c>
      <c r="AA711" s="147">
        <v>8.343212297305147E-2</v>
      </c>
      <c r="AB711" s="147">
        <v>1181.3620728149581</v>
      </c>
      <c r="AD711" s="161">
        <f t="shared" si="66"/>
        <v>279856.41733200813</v>
      </c>
      <c r="AE711" s="161">
        <f t="shared" si="65"/>
        <v>283680.98263757629</v>
      </c>
      <c r="AF711" s="161">
        <f t="shared" ref="AF711:AF774" si="67">AA711*cRatio-AB711</f>
        <v>3824.5653055681305</v>
      </c>
      <c r="AH711" s="163">
        <f t="shared" ref="AH711:AH774" si="68">IF(MAX(AD711:AE711)=AD711,1,0)</f>
        <v>0</v>
      </c>
      <c r="AI711" s="163">
        <f t="shared" ref="AI711:AI774" si="69">IF(MAX(AD711:AE711)=AE711,1,0)</f>
        <v>1</v>
      </c>
      <c r="AJ711" s="163">
        <f t="shared" ref="AJ711:AJ774" si="70">IF(AF711&gt;0,1,0)</f>
        <v>1</v>
      </c>
    </row>
    <row r="712" spans="1:36" x14ac:dyDescent="0.25">
      <c r="A712" s="46">
        <v>707</v>
      </c>
      <c r="C712" s="99">
        <v>1.4626774307324403E-3</v>
      </c>
      <c r="D712" s="99">
        <v>1.0716180026031372E-2</v>
      </c>
      <c r="E712" s="99">
        <v>7.1545307807552305E-4</v>
      </c>
      <c r="F712" s="99">
        <v>0</v>
      </c>
      <c r="G712" s="99">
        <v>0.04</v>
      </c>
      <c r="H712" s="99">
        <v>3.7417663718882443E-2</v>
      </c>
      <c r="I712" s="99">
        <v>2.5496231708073913E-2</v>
      </c>
      <c r="J712" s="99">
        <v>7.1214038276825598E-3</v>
      </c>
      <c r="K712" s="99">
        <v>5.7682820038231775E-3</v>
      </c>
      <c r="L712" s="146">
        <v>92.438280187714923</v>
      </c>
      <c r="M712" s="146">
        <v>120</v>
      </c>
      <c r="N712" s="146">
        <v>548</v>
      </c>
      <c r="O712" s="146">
        <v>9132</v>
      </c>
      <c r="P712" s="146">
        <v>100</v>
      </c>
      <c r="Q712" s="146">
        <v>25</v>
      </c>
      <c r="R712" s="99">
        <v>0.68673768747633279</v>
      </c>
      <c r="S712" s="99">
        <v>0.27784260156324575</v>
      </c>
      <c r="T712" s="99">
        <v>0.71283327433262622</v>
      </c>
      <c r="U712" s="99">
        <v>5.7417400045644622E-7</v>
      </c>
      <c r="W712" s="146">
        <v>4.6267531853475585</v>
      </c>
      <c r="X712" s="147">
        <v>27393.239529879527</v>
      </c>
      <c r="Y712" s="147">
        <v>4.6583331853913794</v>
      </c>
      <c r="Z712" s="147">
        <v>28310.692001577434</v>
      </c>
      <c r="AA712" s="147">
        <v>3.1580000043820888E-2</v>
      </c>
      <c r="AB712" s="147">
        <v>917.45247169790673</v>
      </c>
      <c r="AD712" s="161">
        <f t="shared" si="66"/>
        <v>250211.951590974</v>
      </c>
      <c r="AE712" s="161">
        <f t="shared" si="65"/>
        <v>251189.29912190532</v>
      </c>
      <c r="AF712" s="161">
        <f t="shared" si="67"/>
        <v>977.34753093134668</v>
      </c>
      <c r="AH712" s="163">
        <f t="shared" si="68"/>
        <v>0</v>
      </c>
      <c r="AI712" s="163">
        <f t="shared" si="69"/>
        <v>1</v>
      </c>
      <c r="AJ712" s="163">
        <f t="shared" si="70"/>
        <v>1</v>
      </c>
    </row>
    <row r="713" spans="1:36" x14ac:dyDescent="0.25">
      <c r="A713" s="46">
        <v>708</v>
      </c>
      <c r="C713" s="99">
        <v>1.2878014832567138E-3</v>
      </c>
      <c r="D713" s="99">
        <v>1.4394548315923794E-2</v>
      </c>
      <c r="E713" s="99">
        <v>4.5049130653366092E-5</v>
      </c>
      <c r="F713" s="99">
        <v>0</v>
      </c>
      <c r="G713" s="99">
        <v>0.04</v>
      </c>
      <c r="H713" s="99">
        <v>3.7417663718882443E-2</v>
      </c>
      <c r="I713" s="99">
        <v>2.5496231708073913E-2</v>
      </c>
      <c r="J713" s="99">
        <v>7.1214038276825598E-3</v>
      </c>
      <c r="K713" s="99">
        <v>5.7682820038231775E-3</v>
      </c>
      <c r="L713" s="146">
        <v>92.438280187714923</v>
      </c>
      <c r="M713" s="146">
        <v>120</v>
      </c>
      <c r="N713" s="146">
        <v>548</v>
      </c>
      <c r="O713" s="146">
        <v>9132</v>
      </c>
      <c r="P713" s="146">
        <v>100</v>
      </c>
      <c r="Q713" s="146">
        <v>25</v>
      </c>
      <c r="R713" s="99">
        <v>0.6943243731280837</v>
      </c>
      <c r="S713" s="99">
        <v>0.98536689688582291</v>
      </c>
      <c r="T713" s="99">
        <v>1.8206426015952286E-2</v>
      </c>
      <c r="U713" s="99">
        <v>0.20810730830361102</v>
      </c>
      <c r="W713" s="146">
        <v>5.5574475477767624</v>
      </c>
      <c r="X713" s="147">
        <v>29279.15762968249</v>
      </c>
      <c r="Y713" s="147">
        <v>5.6196048840366855</v>
      </c>
      <c r="Z713" s="147">
        <v>30355.796044278686</v>
      </c>
      <c r="AA713" s="147">
        <v>6.2157336259923035E-2</v>
      </c>
      <c r="AB713" s="147">
        <v>1076.6384145961965</v>
      </c>
      <c r="AD713" s="161">
        <f t="shared" si="66"/>
        <v>304167.69523692323</v>
      </c>
      <c r="AE713" s="161">
        <f t="shared" si="65"/>
        <v>306820.49699792243</v>
      </c>
      <c r="AF713" s="161">
        <f t="shared" si="67"/>
        <v>2652.8017609991857</v>
      </c>
      <c r="AH713" s="163">
        <f t="shared" si="68"/>
        <v>0</v>
      </c>
      <c r="AI713" s="163">
        <f t="shared" si="69"/>
        <v>1</v>
      </c>
      <c r="AJ713" s="163">
        <f t="shared" si="70"/>
        <v>1</v>
      </c>
    </row>
    <row r="714" spans="1:36" x14ac:dyDescent="0.25">
      <c r="A714" s="46">
        <v>709</v>
      </c>
      <c r="C714" s="99">
        <v>1.1155986230268061E-3</v>
      </c>
      <c r="D714" s="99">
        <v>1.2326205717154481E-2</v>
      </c>
      <c r="E714" s="99">
        <v>2.2743577752942841E-5</v>
      </c>
      <c r="F714" s="99">
        <v>0</v>
      </c>
      <c r="G714" s="99">
        <v>0.04</v>
      </c>
      <c r="H714" s="99">
        <v>3.7417663718882443E-2</v>
      </c>
      <c r="I714" s="99">
        <v>2.5496231708073913E-2</v>
      </c>
      <c r="J714" s="99">
        <v>7.1214038276825598E-3</v>
      </c>
      <c r="K714" s="99">
        <v>5.7682820038231775E-3</v>
      </c>
      <c r="L714" s="146">
        <v>92.438280187714923</v>
      </c>
      <c r="M714" s="146">
        <v>120</v>
      </c>
      <c r="N714" s="146">
        <v>548</v>
      </c>
      <c r="O714" s="146">
        <v>9132</v>
      </c>
      <c r="P714" s="146">
        <v>100</v>
      </c>
      <c r="Q714" s="146">
        <v>25</v>
      </c>
      <c r="R714" s="99">
        <v>0.42465986077253648</v>
      </c>
      <c r="S714" s="99">
        <v>0.28069949944604927</v>
      </c>
      <c r="T714" s="99">
        <v>0.61980769785145862</v>
      </c>
      <c r="U714" s="99">
        <v>6.8276102505750835E-2</v>
      </c>
      <c r="W714" s="146">
        <v>3.2013027242243064</v>
      </c>
      <c r="X714" s="147">
        <v>29578.023550282869</v>
      </c>
      <c r="Y714" s="147">
        <v>3.2335408304600342</v>
      </c>
      <c r="Z714" s="147">
        <v>30629.397814622338</v>
      </c>
      <c r="AA714" s="147">
        <v>3.2238106235727759E-2</v>
      </c>
      <c r="AB714" s="147">
        <v>1051.3742643394689</v>
      </c>
      <c r="AD714" s="161">
        <f t="shared" si="66"/>
        <v>162500.1399031755</v>
      </c>
      <c r="AE714" s="161">
        <f t="shared" ref="AE714:AE777" si="71">Y714*cRatio-Z714</f>
        <v>163383.05201297969</v>
      </c>
      <c r="AF714" s="161">
        <f t="shared" si="67"/>
        <v>882.91210980419669</v>
      </c>
      <c r="AH714" s="163">
        <f t="shared" si="68"/>
        <v>0</v>
      </c>
      <c r="AI714" s="163">
        <f t="shared" si="69"/>
        <v>1</v>
      </c>
      <c r="AJ714" s="163">
        <f t="shared" si="70"/>
        <v>1</v>
      </c>
    </row>
    <row r="715" spans="1:36" x14ac:dyDescent="0.25">
      <c r="A715" s="46">
        <v>710</v>
      </c>
      <c r="C715" s="99">
        <v>2.4013937757511039E-3</v>
      </c>
      <c r="D715" s="99">
        <v>8.4623193046364387E-3</v>
      </c>
      <c r="E715" s="99">
        <v>2.816593048232674E-4</v>
      </c>
      <c r="F715" s="99">
        <v>0</v>
      </c>
      <c r="G715" s="99">
        <v>0.04</v>
      </c>
      <c r="H715" s="99">
        <v>3.7417663718882443E-2</v>
      </c>
      <c r="I715" s="99">
        <v>2.5496231708073913E-2</v>
      </c>
      <c r="J715" s="99">
        <v>7.1214038276825598E-3</v>
      </c>
      <c r="K715" s="99">
        <v>5.7682820038231775E-3</v>
      </c>
      <c r="L715" s="146">
        <v>92.438280187714923</v>
      </c>
      <c r="M715" s="146">
        <v>120</v>
      </c>
      <c r="N715" s="146">
        <v>548</v>
      </c>
      <c r="O715" s="146">
        <v>9132</v>
      </c>
      <c r="P715" s="146">
        <v>100</v>
      </c>
      <c r="Q715" s="146">
        <v>25</v>
      </c>
      <c r="R715" s="99">
        <v>0.86651507813531659</v>
      </c>
      <c r="S715" s="99">
        <v>0.93360394233930355</v>
      </c>
      <c r="T715" s="99">
        <v>0.93725163765085651</v>
      </c>
      <c r="U715" s="99">
        <v>3.2330311653004519E-17</v>
      </c>
      <c r="W715" s="146">
        <v>6.2453896377257578</v>
      </c>
      <c r="X715" s="147">
        <v>27389.922130365383</v>
      </c>
      <c r="Y715" s="147">
        <v>6.3603825668083056</v>
      </c>
      <c r="Z715" s="147">
        <v>28587.085585098597</v>
      </c>
      <c r="AA715" s="147">
        <v>0.11499292908254777</v>
      </c>
      <c r="AB715" s="147">
        <v>1197.1634547332142</v>
      </c>
      <c r="AD715" s="161">
        <f t="shared" si="66"/>
        <v>347333.45613318007</v>
      </c>
      <c r="AE715" s="161">
        <f t="shared" si="71"/>
        <v>353035.86842339975</v>
      </c>
      <c r="AF715" s="161">
        <f t="shared" si="67"/>
        <v>5702.4122902196523</v>
      </c>
      <c r="AH715" s="163">
        <f t="shared" si="68"/>
        <v>0</v>
      </c>
      <c r="AI715" s="163">
        <f t="shared" si="69"/>
        <v>1</v>
      </c>
      <c r="AJ715" s="163">
        <f t="shared" si="70"/>
        <v>1</v>
      </c>
    </row>
    <row r="716" spans="1:36" x14ac:dyDescent="0.25">
      <c r="A716" s="46">
        <v>711</v>
      </c>
      <c r="C716" s="99">
        <v>1.8557829838860838E-3</v>
      </c>
      <c r="D716" s="99">
        <v>1.1109511804170474E-2</v>
      </c>
      <c r="E716" s="99">
        <v>1.2891220161740651E-5</v>
      </c>
      <c r="F716" s="99">
        <v>0</v>
      </c>
      <c r="G716" s="99">
        <v>0.04</v>
      </c>
      <c r="H716" s="99">
        <v>3.7417663718882443E-2</v>
      </c>
      <c r="I716" s="99">
        <v>2.5496231708073913E-2</v>
      </c>
      <c r="J716" s="99">
        <v>7.1214038276825598E-3</v>
      </c>
      <c r="K716" s="99">
        <v>5.7682820038231775E-3</v>
      </c>
      <c r="L716" s="146">
        <v>92.438280187714923</v>
      </c>
      <c r="M716" s="146">
        <v>120</v>
      </c>
      <c r="N716" s="146">
        <v>548</v>
      </c>
      <c r="O716" s="146">
        <v>9132</v>
      </c>
      <c r="P716" s="146">
        <v>100</v>
      </c>
      <c r="Q716" s="146">
        <v>25</v>
      </c>
      <c r="R716" s="99">
        <v>0.89177874944012503</v>
      </c>
      <c r="S716" s="99">
        <v>0.98789912143477132</v>
      </c>
      <c r="T716" s="99">
        <v>2.9349537946678349E-2</v>
      </c>
      <c r="U716" s="99">
        <v>0.99820388281961259</v>
      </c>
      <c r="W716" s="146">
        <v>6.7870508763276858</v>
      </c>
      <c r="X716" s="147">
        <v>28692.941162720868</v>
      </c>
      <c r="Y716" s="147">
        <v>6.8982176531113346</v>
      </c>
      <c r="Z716" s="147">
        <v>29882.001666116699</v>
      </c>
      <c r="AA716" s="147">
        <v>0.11116677678364884</v>
      </c>
      <c r="AB716" s="147">
        <v>1189.0605033958309</v>
      </c>
      <c r="AD716" s="161">
        <f t="shared" si="66"/>
        <v>378530.11141694029</v>
      </c>
      <c r="AE716" s="161">
        <f t="shared" si="71"/>
        <v>384011.05752056336</v>
      </c>
      <c r="AF716" s="161">
        <f t="shared" si="67"/>
        <v>5480.9461036230996</v>
      </c>
      <c r="AH716" s="163">
        <f t="shared" si="68"/>
        <v>0</v>
      </c>
      <c r="AI716" s="163">
        <f t="shared" si="69"/>
        <v>1</v>
      </c>
      <c r="AJ716" s="163">
        <f t="shared" si="70"/>
        <v>1</v>
      </c>
    </row>
    <row r="717" spans="1:36" x14ac:dyDescent="0.25">
      <c r="A717" s="46">
        <v>712</v>
      </c>
      <c r="C717" s="99">
        <v>3.7287840993064369E-3</v>
      </c>
      <c r="D717" s="99">
        <v>1.3171939425623003E-2</v>
      </c>
      <c r="E717" s="99">
        <v>1.2839560431822984E-5</v>
      </c>
      <c r="F717" s="99">
        <v>0</v>
      </c>
      <c r="G717" s="99">
        <v>0.04</v>
      </c>
      <c r="H717" s="99">
        <v>3.7417663718882443E-2</v>
      </c>
      <c r="I717" s="99">
        <v>2.5496231708073913E-2</v>
      </c>
      <c r="J717" s="99">
        <v>7.1214038276825598E-3</v>
      </c>
      <c r="K717" s="99">
        <v>5.7682820038231775E-3</v>
      </c>
      <c r="L717" s="146">
        <v>92.438280187714923</v>
      </c>
      <c r="M717" s="146">
        <v>120</v>
      </c>
      <c r="N717" s="146">
        <v>548</v>
      </c>
      <c r="O717" s="146">
        <v>9132</v>
      </c>
      <c r="P717" s="146">
        <v>100</v>
      </c>
      <c r="Q717" s="146">
        <v>25</v>
      </c>
      <c r="R717" s="99">
        <v>0.91992489861773796</v>
      </c>
      <c r="S717" s="99">
        <v>0.86405648576970129</v>
      </c>
      <c r="T717" s="99">
        <v>0.71887288408535399</v>
      </c>
      <c r="U717" s="99">
        <v>9.335205937539514E-3</v>
      </c>
      <c r="W717" s="146">
        <v>6.3184079553207528</v>
      </c>
      <c r="X717" s="147">
        <v>26563.959912507522</v>
      </c>
      <c r="Y717" s="147">
        <v>6.5152583957575976</v>
      </c>
      <c r="Z717" s="147">
        <v>28027.589401553952</v>
      </c>
      <c r="AA717" s="147">
        <v>0.19685044043684474</v>
      </c>
      <c r="AB717" s="147">
        <v>1463.6294890464305</v>
      </c>
      <c r="AD717" s="161">
        <f t="shared" si="66"/>
        <v>352540.51740673766</v>
      </c>
      <c r="AE717" s="161">
        <f t="shared" si="71"/>
        <v>362887.91434390191</v>
      </c>
      <c r="AF717" s="161">
        <f t="shared" si="67"/>
        <v>10347.396937164254</v>
      </c>
      <c r="AH717" s="163">
        <f t="shared" si="68"/>
        <v>0</v>
      </c>
      <c r="AI717" s="163">
        <f t="shared" si="69"/>
        <v>1</v>
      </c>
      <c r="AJ717" s="163">
        <f t="shared" si="70"/>
        <v>1</v>
      </c>
    </row>
    <row r="718" spans="1:36" x14ac:dyDescent="0.25">
      <c r="A718" s="46">
        <v>713</v>
      </c>
      <c r="C718" s="99">
        <v>9.8511220207550304E-4</v>
      </c>
      <c r="D718" s="99">
        <v>1.0349713395152355E-2</v>
      </c>
      <c r="E718" s="99">
        <v>1.3262287563496726E-5</v>
      </c>
      <c r="F718" s="99">
        <v>0</v>
      </c>
      <c r="G718" s="99">
        <v>0.04</v>
      </c>
      <c r="H718" s="99">
        <v>3.7417663718882443E-2</v>
      </c>
      <c r="I718" s="99">
        <v>2.5496231708073913E-2</v>
      </c>
      <c r="J718" s="99">
        <v>7.1214038276825598E-3</v>
      </c>
      <c r="K718" s="99">
        <v>5.7682820038231775E-3</v>
      </c>
      <c r="L718" s="146">
        <v>92.438280187714923</v>
      </c>
      <c r="M718" s="146">
        <v>120</v>
      </c>
      <c r="N718" s="146">
        <v>548</v>
      </c>
      <c r="O718" s="146">
        <v>9132</v>
      </c>
      <c r="P718" s="146">
        <v>100</v>
      </c>
      <c r="Q718" s="146">
        <v>25</v>
      </c>
      <c r="R718" s="99">
        <v>0.56919991199620534</v>
      </c>
      <c r="S718" s="99">
        <v>5.9300303009284386E-3</v>
      </c>
      <c r="T718" s="99">
        <v>0.99455288047579071</v>
      </c>
      <c r="U718" s="99">
        <v>1.8599594421117357E-3</v>
      </c>
      <c r="W718" s="146">
        <v>4.0412661557786826</v>
      </c>
      <c r="X718" s="147">
        <v>29791.01605166632</v>
      </c>
      <c r="Y718" s="147">
        <v>4.0783858021299455</v>
      </c>
      <c r="Z718" s="147">
        <v>30820.414460009823</v>
      </c>
      <c r="AA718" s="147">
        <v>3.7119646351262858E-2</v>
      </c>
      <c r="AB718" s="147">
        <v>1029.3984083435025</v>
      </c>
      <c r="AD718" s="161">
        <f t="shared" si="66"/>
        <v>212684.95329505464</v>
      </c>
      <c r="AE718" s="161">
        <f t="shared" si="71"/>
        <v>213882.73366778693</v>
      </c>
      <c r="AF718" s="161">
        <f t="shared" si="67"/>
        <v>1197.7803727322689</v>
      </c>
      <c r="AH718" s="163">
        <f t="shared" si="68"/>
        <v>0</v>
      </c>
      <c r="AI718" s="163">
        <f t="shared" si="69"/>
        <v>1</v>
      </c>
      <c r="AJ718" s="163">
        <f t="shared" si="70"/>
        <v>1</v>
      </c>
    </row>
    <row r="719" spans="1:36" x14ac:dyDescent="0.25">
      <c r="A719" s="46">
        <v>714</v>
      </c>
      <c r="C719" s="99">
        <v>3.9302364375521925E-3</v>
      </c>
      <c r="D719" s="99">
        <v>9.3096149417979668E-3</v>
      </c>
      <c r="E719" s="99">
        <v>1.4745315891340205E-4</v>
      </c>
      <c r="F719" s="99">
        <v>0</v>
      </c>
      <c r="G719" s="99">
        <v>0.04</v>
      </c>
      <c r="H719" s="99">
        <v>3.7417663718882443E-2</v>
      </c>
      <c r="I719" s="99">
        <v>2.5496231708073913E-2</v>
      </c>
      <c r="J719" s="99">
        <v>7.1214038276825598E-3</v>
      </c>
      <c r="K719" s="99">
        <v>5.7682820038231775E-3</v>
      </c>
      <c r="L719" s="146">
        <v>92.438280187714923</v>
      </c>
      <c r="M719" s="146">
        <v>120</v>
      </c>
      <c r="N719" s="146">
        <v>548</v>
      </c>
      <c r="O719" s="146">
        <v>9132</v>
      </c>
      <c r="P719" s="146">
        <v>100</v>
      </c>
      <c r="Q719" s="146">
        <v>25</v>
      </c>
      <c r="R719" s="99">
        <v>0.36543623376403989</v>
      </c>
      <c r="S719" s="99">
        <v>0.74359358697542399</v>
      </c>
      <c r="T719" s="99">
        <v>8.6548026641403694E-2</v>
      </c>
      <c r="U719" s="99">
        <v>0.19019507526489254</v>
      </c>
      <c r="W719" s="146">
        <v>2.724078360515326</v>
      </c>
      <c r="X719" s="147">
        <v>26064.64386003662</v>
      </c>
      <c r="Y719" s="147">
        <v>2.809065367288988</v>
      </c>
      <c r="Z719" s="147">
        <v>27512.882670272582</v>
      </c>
      <c r="AA719" s="147">
        <v>8.4987006773661999E-2</v>
      </c>
      <c r="AB719" s="147">
        <v>1448.2388102359619</v>
      </c>
      <c r="AD719" s="161">
        <f t="shared" si="66"/>
        <v>137380.05777088294</v>
      </c>
      <c r="AE719" s="161">
        <f t="shared" si="71"/>
        <v>141031.0393670667</v>
      </c>
      <c r="AF719" s="161">
        <f t="shared" si="67"/>
        <v>3650.9815961837585</v>
      </c>
      <c r="AH719" s="163">
        <f t="shared" si="68"/>
        <v>0</v>
      </c>
      <c r="AI719" s="163">
        <f t="shared" si="69"/>
        <v>1</v>
      </c>
      <c r="AJ719" s="163">
        <f t="shared" si="70"/>
        <v>1</v>
      </c>
    </row>
    <row r="720" spans="1:36" x14ac:dyDescent="0.25">
      <c r="A720" s="46">
        <v>715</v>
      </c>
      <c r="C720" s="99">
        <v>2.0654467549170628E-3</v>
      </c>
      <c r="D720" s="99">
        <v>1.3287599177193465E-2</v>
      </c>
      <c r="E720" s="99">
        <v>9.204814159147201E-5</v>
      </c>
      <c r="F720" s="99">
        <v>0</v>
      </c>
      <c r="G720" s="99">
        <v>0.04</v>
      </c>
      <c r="H720" s="99">
        <v>3.7417663718882443E-2</v>
      </c>
      <c r="I720" s="99">
        <v>2.5496231708073913E-2</v>
      </c>
      <c r="J720" s="99">
        <v>7.1214038276825598E-3</v>
      </c>
      <c r="K720" s="99">
        <v>5.7682820038231775E-3</v>
      </c>
      <c r="L720" s="146">
        <v>92.438280187714923</v>
      </c>
      <c r="M720" s="146">
        <v>120</v>
      </c>
      <c r="N720" s="146">
        <v>548</v>
      </c>
      <c r="O720" s="146">
        <v>9132</v>
      </c>
      <c r="P720" s="146">
        <v>100</v>
      </c>
      <c r="Q720" s="146">
        <v>25</v>
      </c>
      <c r="R720" s="99">
        <v>0.70266895975121257</v>
      </c>
      <c r="S720" s="99">
        <v>0.99208087116774823</v>
      </c>
      <c r="T720" s="99">
        <v>0.49075301803544291</v>
      </c>
      <c r="U720" s="99">
        <v>0.96648613525533711</v>
      </c>
      <c r="W720" s="146">
        <v>5.4157103729093619</v>
      </c>
      <c r="X720" s="147">
        <v>28215.808141181653</v>
      </c>
      <c r="Y720" s="147">
        <v>5.5094882586334606</v>
      </c>
      <c r="Z720" s="147">
        <v>29414.845487896877</v>
      </c>
      <c r="AA720" s="147">
        <v>9.3777885724098731E-2</v>
      </c>
      <c r="AB720" s="147">
        <v>1199.037346715224</v>
      </c>
      <c r="AD720" s="161">
        <f t="shared" si="66"/>
        <v>296726.81423338008</v>
      </c>
      <c r="AE720" s="161">
        <f t="shared" si="71"/>
        <v>301154.45003011078</v>
      </c>
      <c r="AF720" s="161">
        <f t="shared" si="67"/>
        <v>4427.6357967306994</v>
      </c>
      <c r="AH720" s="163">
        <f t="shared" si="68"/>
        <v>0</v>
      </c>
      <c r="AI720" s="163">
        <f t="shared" si="69"/>
        <v>1</v>
      </c>
      <c r="AJ720" s="163">
        <f t="shared" si="70"/>
        <v>1</v>
      </c>
    </row>
    <row r="721" spans="1:36" x14ac:dyDescent="0.25">
      <c r="A721" s="46">
        <v>716</v>
      </c>
      <c r="C721" s="99">
        <v>2.4867940628167107E-3</v>
      </c>
      <c r="D721" s="99">
        <v>1.3876435330582138E-2</v>
      </c>
      <c r="E721" s="99">
        <v>5.9707396723890213E-5</v>
      </c>
      <c r="F721" s="99">
        <v>0</v>
      </c>
      <c r="G721" s="99">
        <v>0.04</v>
      </c>
      <c r="H721" s="99">
        <v>3.7417663718882443E-2</v>
      </c>
      <c r="I721" s="99">
        <v>2.5496231708073913E-2</v>
      </c>
      <c r="J721" s="99">
        <v>7.1214038276825598E-3</v>
      </c>
      <c r="K721" s="99">
        <v>5.7682820038231775E-3</v>
      </c>
      <c r="L721" s="146">
        <v>92.438280187714923</v>
      </c>
      <c r="M721" s="146">
        <v>120</v>
      </c>
      <c r="N721" s="146">
        <v>548</v>
      </c>
      <c r="O721" s="146">
        <v>9132</v>
      </c>
      <c r="P721" s="146">
        <v>100</v>
      </c>
      <c r="Q721" s="146">
        <v>25</v>
      </c>
      <c r="R721" s="99">
        <v>0.595272599155516</v>
      </c>
      <c r="S721" s="99">
        <v>0.9454542741287707</v>
      </c>
      <c r="T721" s="99">
        <v>5.7155123765100402E-2</v>
      </c>
      <c r="U721" s="99">
        <v>2.1363857902247169E-6</v>
      </c>
      <c r="W721" s="146">
        <v>4.5689179547791294</v>
      </c>
      <c r="X721" s="147">
        <v>27803.662603210287</v>
      </c>
      <c r="Y721" s="147">
        <v>4.6648498327955323</v>
      </c>
      <c r="Z721" s="147">
        <v>29079.510200987068</v>
      </c>
      <c r="AA721" s="147">
        <v>9.5931878016402905E-2</v>
      </c>
      <c r="AB721" s="147">
        <v>1275.8475977767812</v>
      </c>
      <c r="AD721" s="161">
        <f t="shared" si="66"/>
        <v>246331.41468353747</v>
      </c>
      <c r="AE721" s="161">
        <f t="shared" si="71"/>
        <v>250811.47976674486</v>
      </c>
      <c r="AF721" s="161">
        <f t="shared" si="67"/>
        <v>4480.0650832073934</v>
      </c>
      <c r="AH721" s="163">
        <f t="shared" si="68"/>
        <v>0</v>
      </c>
      <c r="AI721" s="163">
        <f t="shared" si="69"/>
        <v>1</v>
      </c>
      <c r="AJ721" s="163">
        <f t="shared" si="70"/>
        <v>1</v>
      </c>
    </row>
    <row r="722" spans="1:36" x14ac:dyDescent="0.25">
      <c r="A722" s="46">
        <v>717</v>
      </c>
      <c r="C722" s="99">
        <v>1.1517973000938163E-3</v>
      </c>
      <c r="D722" s="99">
        <v>1.1205277962731502E-2</v>
      </c>
      <c r="E722" s="99">
        <v>1.1714281162773563E-5</v>
      </c>
      <c r="F722" s="99">
        <v>0</v>
      </c>
      <c r="G722" s="99">
        <v>0.04</v>
      </c>
      <c r="H722" s="99">
        <v>3.7417663718882443E-2</v>
      </c>
      <c r="I722" s="99">
        <v>2.5496231708073913E-2</v>
      </c>
      <c r="J722" s="99">
        <v>7.1214038276825598E-3</v>
      </c>
      <c r="K722" s="99">
        <v>5.7682820038231775E-3</v>
      </c>
      <c r="L722" s="146">
        <v>92.438280187714923</v>
      </c>
      <c r="M722" s="146">
        <v>120</v>
      </c>
      <c r="N722" s="146">
        <v>548</v>
      </c>
      <c r="O722" s="146">
        <v>9132</v>
      </c>
      <c r="P722" s="146">
        <v>100</v>
      </c>
      <c r="Q722" s="146">
        <v>25</v>
      </c>
      <c r="R722" s="99">
        <v>0.69416248752021326</v>
      </c>
      <c r="S722" s="99">
        <v>0.16113871500518376</v>
      </c>
      <c r="T722" s="99">
        <v>0.9505410607353908</v>
      </c>
      <c r="U722" s="99">
        <v>0.50112569198426882</v>
      </c>
      <c r="W722" s="146">
        <v>5.0101857697521597</v>
      </c>
      <c r="X722" s="147">
        <v>29572.29602686068</v>
      </c>
      <c r="Y722" s="147">
        <v>5.0632936250098934</v>
      </c>
      <c r="Z722" s="147">
        <v>30634.311992868526</v>
      </c>
      <c r="AA722" s="147">
        <v>5.310785525773376E-2</v>
      </c>
      <c r="AB722" s="147">
        <v>1062.0159660078461</v>
      </c>
      <c r="AD722" s="161">
        <f t="shared" si="66"/>
        <v>271038.85015826894</v>
      </c>
      <c r="AE722" s="161">
        <f t="shared" si="71"/>
        <v>273163.30550772505</v>
      </c>
      <c r="AF722" s="161">
        <f t="shared" si="67"/>
        <v>2124.4553494561796</v>
      </c>
      <c r="AH722" s="163">
        <f t="shared" si="68"/>
        <v>0</v>
      </c>
      <c r="AI722" s="163">
        <f t="shared" si="69"/>
        <v>1</v>
      </c>
      <c r="AJ722" s="163">
        <f t="shared" si="70"/>
        <v>1</v>
      </c>
    </row>
    <row r="723" spans="1:36" x14ac:dyDescent="0.25">
      <c r="A723" s="46">
        <v>718</v>
      </c>
      <c r="C723" s="99">
        <v>3.7034252129953815E-3</v>
      </c>
      <c r="D723" s="99">
        <v>1.0533675770502571E-2</v>
      </c>
      <c r="E723" s="99">
        <v>4.2127338372300053E-5</v>
      </c>
      <c r="F723" s="99">
        <v>0</v>
      </c>
      <c r="G723" s="99">
        <v>0.04</v>
      </c>
      <c r="H723" s="99">
        <v>3.7417663718882443E-2</v>
      </c>
      <c r="I723" s="99">
        <v>2.5496231708073913E-2</v>
      </c>
      <c r="J723" s="99">
        <v>7.1214038276825598E-3</v>
      </c>
      <c r="K723" s="99">
        <v>5.7682820038231775E-3</v>
      </c>
      <c r="L723" s="146">
        <v>92.438280187714923</v>
      </c>
      <c r="M723" s="146">
        <v>120</v>
      </c>
      <c r="N723" s="146">
        <v>548</v>
      </c>
      <c r="O723" s="146">
        <v>9132</v>
      </c>
      <c r="P723" s="146">
        <v>100</v>
      </c>
      <c r="Q723" s="146">
        <v>25</v>
      </c>
      <c r="R723" s="99">
        <v>0.7485488901019246</v>
      </c>
      <c r="S723" s="99">
        <v>1.314948191547244E-2</v>
      </c>
      <c r="T723" s="99">
        <v>0.32516343078870713</v>
      </c>
      <c r="U723" s="99">
        <v>0.58961296527341422</v>
      </c>
      <c r="W723" s="146">
        <v>4.6735685239646001</v>
      </c>
      <c r="X723" s="147">
        <v>26540.710939899822</v>
      </c>
      <c r="Y723" s="147">
        <v>4.8182630387550747</v>
      </c>
      <c r="Z723" s="147">
        <v>27993.081475790081</v>
      </c>
      <c r="AA723" s="147">
        <v>0.14469451479047457</v>
      </c>
      <c r="AB723" s="147">
        <v>1452.3705358902589</v>
      </c>
      <c r="AD723" s="161">
        <f t="shared" si="66"/>
        <v>253873.4004979762</v>
      </c>
      <c r="AE723" s="161">
        <f t="shared" si="71"/>
        <v>261102.7008495144</v>
      </c>
      <c r="AF723" s="161">
        <f t="shared" si="67"/>
        <v>7229.3003515382152</v>
      </c>
      <c r="AH723" s="163">
        <f t="shared" si="68"/>
        <v>0</v>
      </c>
      <c r="AI723" s="163">
        <f t="shared" si="69"/>
        <v>1</v>
      </c>
      <c r="AJ723" s="163">
        <f t="shared" si="70"/>
        <v>1</v>
      </c>
    </row>
    <row r="724" spans="1:36" x14ac:dyDescent="0.25">
      <c r="A724" s="46">
        <v>719</v>
      </c>
      <c r="C724" s="99">
        <v>8.2467312646881529E-4</v>
      </c>
      <c r="D724" s="99">
        <v>9.883086767762235E-3</v>
      </c>
      <c r="E724" s="99">
        <v>5.6071708395843967E-4</v>
      </c>
      <c r="F724" s="99">
        <v>0</v>
      </c>
      <c r="G724" s="99">
        <v>0.04</v>
      </c>
      <c r="H724" s="99">
        <v>3.7417663718882443E-2</v>
      </c>
      <c r="I724" s="99">
        <v>2.5496231708073913E-2</v>
      </c>
      <c r="J724" s="99">
        <v>7.1214038276825598E-3</v>
      </c>
      <c r="K724" s="99">
        <v>5.7682820038231775E-3</v>
      </c>
      <c r="L724" s="146">
        <v>92.438280187714923</v>
      </c>
      <c r="M724" s="146">
        <v>120</v>
      </c>
      <c r="N724" s="146">
        <v>548</v>
      </c>
      <c r="O724" s="146">
        <v>9132</v>
      </c>
      <c r="P724" s="146">
        <v>100</v>
      </c>
      <c r="Q724" s="146">
        <v>25</v>
      </c>
      <c r="R724" s="99">
        <v>0.88029632731834084</v>
      </c>
      <c r="S724" s="99">
        <v>0.95941943042519684</v>
      </c>
      <c r="T724" s="99">
        <v>2.0857893102663391E-2</v>
      </c>
      <c r="U724" s="99">
        <v>0.12920268157816683</v>
      </c>
      <c r="W724" s="146">
        <v>6.638088856197693</v>
      </c>
      <c r="X724" s="147">
        <v>28547.281426100431</v>
      </c>
      <c r="Y724" s="147">
        <v>6.6543686531394215</v>
      </c>
      <c r="Z724" s="147">
        <v>29386.453001648253</v>
      </c>
      <c r="AA724" s="147">
        <v>1.6279796941728542E-2</v>
      </c>
      <c r="AB724" s="147">
        <v>839.1715755478217</v>
      </c>
      <c r="AD724" s="161">
        <f t="shared" si="66"/>
        <v>369738.04994576116</v>
      </c>
      <c r="AE724" s="161">
        <f t="shared" si="71"/>
        <v>369875.66618671705</v>
      </c>
      <c r="AF724" s="161">
        <f t="shared" si="67"/>
        <v>137.61624095589082</v>
      </c>
      <c r="AH724" s="163">
        <f t="shared" si="68"/>
        <v>0</v>
      </c>
      <c r="AI724" s="163">
        <f t="shared" si="69"/>
        <v>1</v>
      </c>
      <c r="AJ724" s="163">
        <f t="shared" si="70"/>
        <v>1</v>
      </c>
    </row>
    <row r="725" spans="1:36" x14ac:dyDescent="0.25">
      <c r="A725" s="46">
        <v>720</v>
      </c>
      <c r="C725" s="99">
        <v>2.7431797733886709E-3</v>
      </c>
      <c r="D725" s="99">
        <v>1.2552092886260136E-2</v>
      </c>
      <c r="E725" s="99">
        <v>9.0414057968390971E-5</v>
      </c>
      <c r="F725" s="99">
        <v>0</v>
      </c>
      <c r="G725" s="99">
        <v>0.04</v>
      </c>
      <c r="H725" s="99">
        <v>3.7417663718882443E-2</v>
      </c>
      <c r="I725" s="99">
        <v>2.5496231708073913E-2</v>
      </c>
      <c r="J725" s="99">
        <v>7.1214038276825598E-3</v>
      </c>
      <c r="K725" s="99">
        <v>5.7682820038231775E-3</v>
      </c>
      <c r="L725" s="146">
        <v>92.438280187714923</v>
      </c>
      <c r="M725" s="146">
        <v>120</v>
      </c>
      <c r="N725" s="146">
        <v>548</v>
      </c>
      <c r="O725" s="146">
        <v>9132</v>
      </c>
      <c r="P725" s="146">
        <v>100</v>
      </c>
      <c r="Q725" s="146">
        <v>25</v>
      </c>
      <c r="R725" s="99">
        <v>0.32586050972120656</v>
      </c>
      <c r="S725" s="99">
        <v>1.2788402849476029E-2</v>
      </c>
      <c r="T725" s="99">
        <v>0.50375876785379847</v>
      </c>
      <c r="U725" s="99">
        <v>2.264527284146924E-3</v>
      </c>
      <c r="W725" s="146">
        <v>2.1182224283452342</v>
      </c>
      <c r="X725" s="147">
        <v>27446.653843088327</v>
      </c>
      <c r="Y725" s="147">
        <v>2.1672460219892913</v>
      </c>
      <c r="Z725" s="147">
        <v>28752.081755996525</v>
      </c>
      <c r="AA725" s="147">
        <v>4.9023593644057062E-2</v>
      </c>
      <c r="AB725" s="147">
        <v>1305.4279129081988</v>
      </c>
      <c r="AD725" s="161">
        <f t="shared" si="66"/>
        <v>99646.69185762573</v>
      </c>
      <c r="AE725" s="161">
        <f t="shared" si="71"/>
        <v>101282.67956336096</v>
      </c>
      <c r="AF725" s="161">
        <f t="shared" si="67"/>
        <v>1635.9877057352251</v>
      </c>
      <c r="AH725" s="163">
        <f t="shared" si="68"/>
        <v>0</v>
      </c>
      <c r="AI725" s="163">
        <f t="shared" si="69"/>
        <v>1</v>
      </c>
      <c r="AJ725" s="163">
        <f t="shared" si="70"/>
        <v>1</v>
      </c>
    </row>
    <row r="726" spans="1:36" x14ac:dyDescent="0.25">
      <c r="A726" s="46">
        <v>721</v>
      </c>
      <c r="C726" s="99">
        <v>1.6277493486237435E-3</v>
      </c>
      <c r="D726" s="99">
        <v>1.0039122264382352E-2</v>
      </c>
      <c r="E726" s="99">
        <v>4.6775044646951702E-4</v>
      </c>
      <c r="F726" s="99">
        <v>0</v>
      </c>
      <c r="G726" s="99">
        <v>0.04</v>
      </c>
      <c r="H726" s="99">
        <v>3.7417663718882443E-2</v>
      </c>
      <c r="I726" s="99">
        <v>2.5496231708073913E-2</v>
      </c>
      <c r="J726" s="99">
        <v>7.1214038276825598E-3</v>
      </c>
      <c r="K726" s="99">
        <v>5.7682820038231775E-3</v>
      </c>
      <c r="L726" s="146">
        <v>92.438280187714923</v>
      </c>
      <c r="M726" s="146">
        <v>120</v>
      </c>
      <c r="N726" s="146">
        <v>548</v>
      </c>
      <c r="O726" s="146">
        <v>9132</v>
      </c>
      <c r="P726" s="146">
        <v>100</v>
      </c>
      <c r="Q726" s="146">
        <v>25</v>
      </c>
      <c r="R726" s="99">
        <v>0.8097910098106037</v>
      </c>
      <c r="S726" s="99">
        <v>0.4859747744311147</v>
      </c>
      <c r="T726" s="99">
        <v>0.11782206140898563</v>
      </c>
      <c r="U726" s="99">
        <v>0.38998730608680343</v>
      </c>
      <c r="W726" s="146">
        <v>5.653861863143999</v>
      </c>
      <c r="X726" s="147">
        <v>27808.535236482519</v>
      </c>
      <c r="Y726" s="147">
        <v>5.7127857800316608</v>
      </c>
      <c r="Z726" s="147">
        <v>28823.482768722293</v>
      </c>
      <c r="AA726" s="147">
        <v>5.8923916887661854E-2</v>
      </c>
      <c r="AB726" s="147">
        <v>1014.9475322397739</v>
      </c>
      <c r="AD726" s="161">
        <f t="shared" si="66"/>
        <v>311423.17655215744</v>
      </c>
      <c r="AE726" s="161">
        <f t="shared" si="71"/>
        <v>313943.66403317737</v>
      </c>
      <c r="AF726" s="161">
        <f t="shared" si="67"/>
        <v>2520.4874810199371</v>
      </c>
      <c r="AH726" s="163">
        <f t="shared" si="68"/>
        <v>0</v>
      </c>
      <c r="AI726" s="163">
        <f t="shared" si="69"/>
        <v>1</v>
      </c>
      <c r="AJ726" s="163">
        <f t="shared" si="70"/>
        <v>1</v>
      </c>
    </row>
    <row r="727" spans="1:36" x14ac:dyDescent="0.25">
      <c r="A727" s="46">
        <v>722</v>
      </c>
      <c r="C727" s="99">
        <v>3.3159557365195491E-3</v>
      </c>
      <c r="D727" s="99">
        <v>1.0646977221872108E-2</v>
      </c>
      <c r="E727" s="99">
        <v>9.9510751948389064E-6</v>
      </c>
      <c r="F727" s="99">
        <v>0</v>
      </c>
      <c r="G727" s="99">
        <v>0.04</v>
      </c>
      <c r="H727" s="99">
        <v>3.7417663718882443E-2</v>
      </c>
      <c r="I727" s="99">
        <v>2.5496231708073913E-2</v>
      </c>
      <c r="J727" s="99">
        <v>7.1214038276825598E-3</v>
      </c>
      <c r="K727" s="99">
        <v>5.7682820038231775E-3</v>
      </c>
      <c r="L727" s="146">
        <v>92.438280187714923</v>
      </c>
      <c r="M727" s="146">
        <v>120</v>
      </c>
      <c r="N727" s="146">
        <v>548</v>
      </c>
      <c r="O727" s="146">
        <v>9132</v>
      </c>
      <c r="P727" s="146">
        <v>100</v>
      </c>
      <c r="Q727" s="146">
        <v>25</v>
      </c>
      <c r="R727" s="99">
        <v>0.77706177097679607</v>
      </c>
      <c r="S727" s="99">
        <v>0.997559588265167</v>
      </c>
      <c r="T727" s="99">
        <v>0.29115200359932786</v>
      </c>
      <c r="U727" s="99">
        <v>0.79578322055335537</v>
      </c>
      <c r="W727" s="146">
        <v>5.6339785395191866</v>
      </c>
      <c r="X727" s="147">
        <v>27031.556435687962</v>
      </c>
      <c r="Y727" s="147">
        <v>5.7917599317076647</v>
      </c>
      <c r="Z727" s="147">
        <v>28443.540923400065</v>
      </c>
      <c r="AA727" s="147">
        <v>0.15778139218847809</v>
      </c>
      <c r="AB727" s="147">
        <v>1411.9844877121031</v>
      </c>
      <c r="AD727" s="161">
        <f t="shared" si="66"/>
        <v>311007.15593546326</v>
      </c>
      <c r="AE727" s="161">
        <f t="shared" si="71"/>
        <v>319062.05497905979</v>
      </c>
      <c r="AF727" s="161">
        <f t="shared" si="67"/>
        <v>8054.8990435965825</v>
      </c>
      <c r="AH727" s="163">
        <f t="shared" si="68"/>
        <v>0</v>
      </c>
      <c r="AI727" s="163">
        <f t="shared" si="69"/>
        <v>1</v>
      </c>
      <c r="AJ727" s="163">
        <f t="shared" si="70"/>
        <v>1</v>
      </c>
    </row>
    <row r="728" spans="1:36" x14ac:dyDescent="0.25">
      <c r="A728" s="46">
        <v>723</v>
      </c>
      <c r="C728" s="99">
        <v>2.9481938402520225E-3</v>
      </c>
      <c r="D728" s="99">
        <v>1.1553615918944495E-2</v>
      </c>
      <c r="E728" s="99">
        <v>4.1823144930950461E-9</v>
      </c>
      <c r="F728" s="99">
        <v>0</v>
      </c>
      <c r="G728" s="99">
        <v>0.04</v>
      </c>
      <c r="H728" s="99">
        <v>3.7417663718882443E-2</v>
      </c>
      <c r="I728" s="99">
        <v>2.5496231708073913E-2</v>
      </c>
      <c r="J728" s="99">
        <v>7.1214038276825598E-3</v>
      </c>
      <c r="K728" s="99">
        <v>5.7682820038231775E-3</v>
      </c>
      <c r="L728" s="146">
        <v>92.438280187714923</v>
      </c>
      <c r="M728" s="146">
        <v>120</v>
      </c>
      <c r="N728" s="146">
        <v>548</v>
      </c>
      <c r="O728" s="146">
        <v>9132</v>
      </c>
      <c r="P728" s="146">
        <v>100</v>
      </c>
      <c r="Q728" s="146">
        <v>25</v>
      </c>
      <c r="R728" s="99">
        <v>0.70328293380106088</v>
      </c>
      <c r="S728" s="99">
        <v>0.70057444218252496</v>
      </c>
      <c r="T728" s="99">
        <v>0.93395490511036028</v>
      </c>
      <c r="U728" s="99">
        <v>3.9369780890162543E-3</v>
      </c>
      <c r="W728" s="146">
        <v>5.0438375713371189</v>
      </c>
      <c r="X728" s="147">
        <v>27453.038407330198</v>
      </c>
      <c r="Y728" s="147">
        <v>5.1715880504933684</v>
      </c>
      <c r="Z728" s="147">
        <v>28816.821396785454</v>
      </c>
      <c r="AA728" s="147">
        <v>0.1277504791562496</v>
      </c>
      <c r="AB728" s="147">
        <v>1363.782989455256</v>
      </c>
      <c r="AD728" s="161">
        <f t="shared" si="66"/>
        <v>275177.21587289695</v>
      </c>
      <c r="AE728" s="161">
        <f t="shared" si="71"/>
        <v>281478.46163281664</v>
      </c>
      <c r="AF728" s="161">
        <f t="shared" si="67"/>
        <v>6301.2457599197196</v>
      </c>
      <c r="AH728" s="163">
        <f t="shared" si="68"/>
        <v>0</v>
      </c>
      <c r="AI728" s="163">
        <f t="shared" si="69"/>
        <v>1</v>
      </c>
      <c r="AJ728" s="163">
        <f t="shared" si="70"/>
        <v>1</v>
      </c>
    </row>
    <row r="729" spans="1:36" x14ac:dyDescent="0.25">
      <c r="A729" s="46">
        <v>724</v>
      </c>
      <c r="C729" s="99">
        <v>3.2598824744889399E-3</v>
      </c>
      <c r="D729" s="99">
        <v>1.3252034677649349E-2</v>
      </c>
      <c r="E729" s="99">
        <v>7.2515443743274906E-5</v>
      </c>
      <c r="F729" s="99">
        <v>0</v>
      </c>
      <c r="G729" s="99">
        <v>0.04</v>
      </c>
      <c r="H729" s="99">
        <v>3.7417663718882443E-2</v>
      </c>
      <c r="I729" s="99">
        <v>2.5496231708073913E-2</v>
      </c>
      <c r="J729" s="99">
        <v>7.1214038276825598E-3</v>
      </c>
      <c r="K729" s="99">
        <v>5.7682820038231775E-3</v>
      </c>
      <c r="L729" s="146">
        <v>92.438280187714923</v>
      </c>
      <c r="M729" s="146">
        <v>120</v>
      </c>
      <c r="N729" s="146">
        <v>548</v>
      </c>
      <c r="O729" s="146">
        <v>9132</v>
      </c>
      <c r="P729" s="146">
        <v>100</v>
      </c>
      <c r="Q729" s="146">
        <v>25</v>
      </c>
      <c r="R729" s="99">
        <v>0.62120645048909762</v>
      </c>
      <c r="S729" s="99">
        <v>0.89230225605300251</v>
      </c>
      <c r="T729" s="99">
        <v>0.89812652976350882</v>
      </c>
      <c r="U729" s="99">
        <v>3.7322872653367456E-3</v>
      </c>
      <c r="W729" s="146">
        <v>4.5488373619153961</v>
      </c>
      <c r="X729" s="147">
        <v>26916.876461765027</v>
      </c>
      <c r="Y729" s="147">
        <v>4.6715017462445001</v>
      </c>
      <c r="Z729" s="147">
        <v>28300.629121811024</v>
      </c>
      <c r="AA729" s="147">
        <v>0.12266438432910398</v>
      </c>
      <c r="AB729" s="147">
        <v>1383.7526600459969</v>
      </c>
      <c r="AD729" s="161">
        <f t="shared" si="66"/>
        <v>246013.36525315873</v>
      </c>
      <c r="AE729" s="161">
        <f t="shared" si="71"/>
        <v>251989.47565285896</v>
      </c>
      <c r="AF729" s="161">
        <f t="shared" si="67"/>
        <v>5976.1103997002419</v>
      </c>
      <c r="AH729" s="163">
        <f t="shared" si="68"/>
        <v>0</v>
      </c>
      <c r="AI729" s="163">
        <f t="shared" si="69"/>
        <v>1</v>
      </c>
      <c r="AJ729" s="163">
        <f t="shared" si="70"/>
        <v>1</v>
      </c>
    </row>
    <row r="730" spans="1:36" x14ac:dyDescent="0.25">
      <c r="A730" s="46">
        <v>725</v>
      </c>
      <c r="C730" s="99">
        <v>1.8192101157262807E-3</v>
      </c>
      <c r="D730" s="99">
        <v>1.113648637948555E-2</v>
      </c>
      <c r="E730" s="99">
        <v>1.662767783839976E-6</v>
      </c>
      <c r="F730" s="99">
        <v>0</v>
      </c>
      <c r="G730" s="99">
        <v>0.04</v>
      </c>
      <c r="H730" s="99">
        <v>3.7417663718882443E-2</v>
      </c>
      <c r="I730" s="99">
        <v>2.5496231708073913E-2</v>
      </c>
      <c r="J730" s="99">
        <v>7.1214038276825598E-3</v>
      </c>
      <c r="K730" s="99">
        <v>5.7682820038231775E-3</v>
      </c>
      <c r="L730" s="146">
        <v>92.438280187714923</v>
      </c>
      <c r="M730" s="146">
        <v>120</v>
      </c>
      <c r="N730" s="146">
        <v>548</v>
      </c>
      <c r="O730" s="146">
        <v>9132</v>
      </c>
      <c r="P730" s="146">
        <v>100</v>
      </c>
      <c r="Q730" s="146">
        <v>25</v>
      </c>
      <c r="R730" s="99">
        <v>0.26474888452715201</v>
      </c>
      <c r="S730" s="99">
        <v>0.33956500761166925</v>
      </c>
      <c r="T730" s="99">
        <v>4.463185897751064E-6</v>
      </c>
      <c r="U730" s="99">
        <v>0.44175170816583098</v>
      </c>
      <c r="W730" s="146">
        <v>2.0573609066546936</v>
      </c>
      <c r="X730" s="147">
        <v>28766.937679276147</v>
      </c>
      <c r="Y730" s="147">
        <v>2.0905633150728069</v>
      </c>
      <c r="Z730" s="147">
        <v>29953.224666425845</v>
      </c>
      <c r="AA730" s="147">
        <v>3.3202408418113283E-2</v>
      </c>
      <c r="AB730" s="147">
        <v>1186.2869871496987</v>
      </c>
      <c r="AD730" s="161">
        <f t="shared" si="66"/>
        <v>94674.716720005468</v>
      </c>
      <c r="AE730" s="161">
        <f t="shared" si="71"/>
        <v>95480.574237942579</v>
      </c>
      <c r="AF730" s="161">
        <f t="shared" si="67"/>
        <v>805.85751793709824</v>
      </c>
      <c r="AH730" s="163">
        <f t="shared" si="68"/>
        <v>0</v>
      </c>
      <c r="AI730" s="163">
        <f t="shared" si="69"/>
        <v>1</v>
      </c>
      <c r="AJ730" s="163">
        <f t="shared" si="70"/>
        <v>1</v>
      </c>
    </row>
    <row r="731" spans="1:36" x14ac:dyDescent="0.25">
      <c r="A731" s="46">
        <v>726</v>
      </c>
      <c r="C731" s="99">
        <v>1.1317355524836971E-3</v>
      </c>
      <c r="D731" s="99">
        <v>9.8018180929434311E-3</v>
      </c>
      <c r="E731" s="99">
        <v>3.4548494423924936E-4</v>
      </c>
      <c r="F731" s="99">
        <v>0</v>
      </c>
      <c r="G731" s="99">
        <v>0.04</v>
      </c>
      <c r="H731" s="99">
        <v>3.7417663718882443E-2</v>
      </c>
      <c r="I731" s="99">
        <v>2.5496231708073913E-2</v>
      </c>
      <c r="J731" s="99">
        <v>7.1214038276825598E-3</v>
      </c>
      <c r="K731" s="99">
        <v>5.7682820038231775E-3</v>
      </c>
      <c r="L731" s="146">
        <v>92.438280187714923</v>
      </c>
      <c r="M731" s="146">
        <v>120</v>
      </c>
      <c r="N731" s="146">
        <v>548</v>
      </c>
      <c r="O731" s="146">
        <v>9132</v>
      </c>
      <c r="P731" s="146">
        <v>100</v>
      </c>
      <c r="Q731" s="146">
        <v>25</v>
      </c>
      <c r="R731" s="99">
        <v>0.86024716315839966</v>
      </c>
      <c r="S731" s="99">
        <v>4.4449280725697843E-2</v>
      </c>
      <c r="T731" s="99">
        <v>0.98866726804456384</v>
      </c>
      <c r="U731" s="99">
        <v>0.70344231379095512</v>
      </c>
      <c r="W731" s="146">
        <v>5.8948891931116192</v>
      </c>
      <c r="X731" s="147">
        <v>28719.129051729877</v>
      </c>
      <c r="Y731" s="147">
        <v>5.9385038479900087</v>
      </c>
      <c r="Z731" s="147">
        <v>29678.326812258783</v>
      </c>
      <c r="AA731" s="147">
        <v>4.3614654878389558E-2</v>
      </c>
      <c r="AB731" s="147">
        <v>959.19776052890666</v>
      </c>
      <c r="AD731" s="161">
        <f t="shared" si="66"/>
        <v>324974.2225349673</v>
      </c>
      <c r="AE731" s="161">
        <f t="shared" si="71"/>
        <v>326631.9040671417</v>
      </c>
      <c r="AF731" s="161">
        <f t="shared" si="67"/>
        <v>1657.6815321744671</v>
      </c>
      <c r="AH731" s="163">
        <f t="shared" si="68"/>
        <v>0</v>
      </c>
      <c r="AI731" s="163">
        <f t="shared" si="69"/>
        <v>1</v>
      </c>
      <c r="AJ731" s="163">
        <f t="shared" si="70"/>
        <v>1</v>
      </c>
    </row>
    <row r="732" spans="1:36" x14ac:dyDescent="0.25">
      <c r="A732" s="46">
        <v>727</v>
      </c>
      <c r="C732" s="99">
        <v>2.0847413828936835E-3</v>
      </c>
      <c r="D732" s="99">
        <v>9.7887953607685985E-3</v>
      </c>
      <c r="E732" s="99">
        <v>6.6528204833095673E-5</v>
      </c>
      <c r="F732" s="99">
        <v>0</v>
      </c>
      <c r="G732" s="99">
        <v>0.04</v>
      </c>
      <c r="H732" s="99">
        <v>3.7417663718882443E-2</v>
      </c>
      <c r="I732" s="99">
        <v>2.5496231708073913E-2</v>
      </c>
      <c r="J732" s="99">
        <v>7.1214038276825598E-3</v>
      </c>
      <c r="K732" s="99">
        <v>5.7682820038231775E-3</v>
      </c>
      <c r="L732" s="146">
        <v>92.438280187714923</v>
      </c>
      <c r="M732" s="146">
        <v>120</v>
      </c>
      <c r="N732" s="146">
        <v>548</v>
      </c>
      <c r="O732" s="146">
        <v>9132</v>
      </c>
      <c r="P732" s="146">
        <v>100</v>
      </c>
      <c r="Q732" s="146">
        <v>25</v>
      </c>
      <c r="R732" s="99">
        <v>0.85360784961607428</v>
      </c>
      <c r="S732" s="99">
        <v>1.7686569364890984E-7</v>
      </c>
      <c r="T732" s="99">
        <v>0.21024771085420782</v>
      </c>
      <c r="U732" s="99">
        <v>0.53154227977658797</v>
      </c>
      <c r="W732" s="146">
        <v>5.7033351058287565</v>
      </c>
      <c r="X732" s="147">
        <v>28289.528392065575</v>
      </c>
      <c r="Y732" s="147">
        <v>5.8063938938534525</v>
      </c>
      <c r="Z732" s="147">
        <v>29500.749188866092</v>
      </c>
      <c r="AA732" s="147">
        <v>0.10305878802469604</v>
      </c>
      <c r="AB732" s="147">
        <v>1211.2207968005168</v>
      </c>
      <c r="AD732" s="161">
        <f t="shared" si="66"/>
        <v>313910.57795765984</v>
      </c>
      <c r="AE732" s="161">
        <f t="shared" si="71"/>
        <v>318882.88444234105</v>
      </c>
      <c r="AF732" s="161">
        <f t="shared" si="67"/>
        <v>4972.3064846812449</v>
      </c>
      <c r="AH732" s="163">
        <f t="shared" si="68"/>
        <v>0</v>
      </c>
      <c r="AI732" s="163">
        <f t="shared" si="69"/>
        <v>1</v>
      </c>
      <c r="AJ732" s="163">
        <f t="shared" si="70"/>
        <v>1</v>
      </c>
    </row>
    <row r="733" spans="1:36" x14ac:dyDescent="0.25">
      <c r="A733" s="46">
        <v>728</v>
      </c>
      <c r="C733" s="99">
        <v>1.5387610997082599E-3</v>
      </c>
      <c r="D733" s="99">
        <v>1.3940159456218293E-2</v>
      </c>
      <c r="E733" s="99">
        <v>3.0297754944590337E-5</v>
      </c>
      <c r="F733" s="99">
        <v>0</v>
      </c>
      <c r="G733" s="99">
        <v>0.04</v>
      </c>
      <c r="H733" s="99">
        <v>3.7417663718882443E-2</v>
      </c>
      <c r="I733" s="99">
        <v>2.5496231708073913E-2</v>
      </c>
      <c r="J733" s="99">
        <v>7.1214038276825598E-3</v>
      </c>
      <c r="K733" s="99">
        <v>5.7682820038231775E-3</v>
      </c>
      <c r="L733" s="146">
        <v>92.438280187714923</v>
      </c>
      <c r="M733" s="146">
        <v>120</v>
      </c>
      <c r="N733" s="146">
        <v>548</v>
      </c>
      <c r="O733" s="146">
        <v>9132</v>
      </c>
      <c r="P733" s="146">
        <v>100</v>
      </c>
      <c r="Q733" s="146">
        <v>25</v>
      </c>
      <c r="R733" s="99">
        <v>0.8295360609138025</v>
      </c>
      <c r="S733" s="99">
        <v>9.5340646924243114E-2</v>
      </c>
      <c r="T733" s="99">
        <v>0.17428739403869328</v>
      </c>
      <c r="U733" s="99">
        <v>0.60233222156679145</v>
      </c>
      <c r="W733" s="146">
        <v>5.7713571812995728</v>
      </c>
      <c r="X733" s="147">
        <v>29009.444607879661</v>
      </c>
      <c r="Y733" s="147">
        <v>5.8509542046477456</v>
      </c>
      <c r="Z733" s="147">
        <v>30136.718947271907</v>
      </c>
      <c r="AA733" s="147">
        <v>7.9597023348172868E-2</v>
      </c>
      <c r="AB733" s="147">
        <v>1127.2743393922465</v>
      </c>
      <c r="AD733" s="161">
        <f t="shared" si="66"/>
        <v>317271.9862700947</v>
      </c>
      <c r="AE733" s="161">
        <f t="shared" si="71"/>
        <v>320920.5333315928</v>
      </c>
      <c r="AF733" s="161">
        <f t="shared" si="67"/>
        <v>3648.5470614981259</v>
      </c>
      <c r="AH733" s="163">
        <f t="shared" si="68"/>
        <v>0</v>
      </c>
      <c r="AI733" s="163">
        <f t="shared" si="69"/>
        <v>1</v>
      </c>
      <c r="AJ733" s="163">
        <f t="shared" si="70"/>
        <v>1</v>
      </c>
    </row>
    <row r="734" spans="1:36" x14ac:dyDescent="0.25">
      <c r="A734" s="46">
        <v>729</v>
      </c>
      <c r="C734" s="99">
        <v>3.0281828883539363E-3</v>
      </c>
      <c r="D734" s="99">
        <v>1.0091292757523754E-2</v>
      </c>
      <c r="E734" s="99">
        <v>3.7521154933031718E-5</v>
      </c>
      <c r="F734" s="99">
        <v>0</v>
      </c>
      <c r="G734" s="99">
        <v>0.04</v>
      </c>
      <c r="H734" s="99">
        <v>3.7417663718882443E-2</v>
      </c>
      <c r="I734" s="99">
        <v>2.5496231708073913E-2</v>
      </c>
      <c r="J734" s="99">
        <v>7.1214038276825598E-3</v>
      </c>
      <c r="K734" s="99">
        <v>5.7682820038231775E-3</v>
      </c>
      <c r="L734" s="146">
        <v>92.438280187714923</v>
      </c>
      <c r="M734" s="146">
        <v>120</v>
      </c>
      <c r="N734" s="146">
        <v>548</v>
      </c>
      <c r="O734" s="146">
        <v>9132</v>
      </c>
      <c r="P734" s="146">
        <v>100</v>
      </c>
      <c r="Q734" s="146">
        <v>25</v>
      </c>
      <c r="R734" s="99">
        <v>0.95509320806240816</v>
      </c>
      <c r="S734" s="99">
        <v>5.2522779302364174E-2</v>
      </c>
      <c r="T734" s="99">
        <v>0.1348654088582156</v>
      </c>
      <c r="U734" s="99">
        <v>0.70203859164173898</v>
      </c>
      <c r="W734" s="146">
        <v>6.167113492234483</v>
      </c>
      <c r="X734" s="147">
        <v>27282.318538126638</v>
      </c>
      <c r="Y734" s="147">
        <v>6.3265972053733712</v>
      </c>
      <c r="Z734" s="147">
        <v>28646.238316640171</v>
      </c>
      <c r="AA734" s="147">
        <v>0.15948371313888821</v>
      </c>
      <c r="AB734" s="147">
        <v>1363.9197785135329</v>
      </c>
      <c r="AD734" s="161">
        <f t="shared" si="66"/>
        <v>342744.49099594232</v>
      </c>
      <c r="AE734" s="161">
        <f t="shared" si="71"/>
        <v>350949.59400576213</v>
      </c>
      <c r="AF734" s="161">
        <f t="shared" si="67"/>
        <v>8205.1030098197589</v>
      </c>
      <c r="AH734" s="163">
        <f t="shared" si="68"/>
        <v>0</v>
      </c>
      <c r="AI734" s="163">
        <f t="shared" si="69"/>
        <v>1</v>
      </c>
      <c r="AJ734" s="163">
        <f t="shared" si="70"/>
        <v>1</v>
      </c>
    </row>
    <row r="735" spans="1:36" x14ac:dyDescent="0.25">
      <c r="A735" s="46">
        <v>730</v>
      </c>
      <c r="C735" s="99">
        <v>1.3668032127647505E-3</v>
      </c>
      <c r="D735" s="99">
        <v>9.8247543099402122E-3</v>
      </c>
      <c r="E735" s="99">
        <v>3.4053093235553167E-4</v>
      </c>
      <c r="F735" s="99">
        <v>0</v>
      </c>
      <c r="G735" s="99">
        <v>0.04</v>
      </c>
      <c r="H735" s="99">
        <v>3.7417663718882443E-2</v>
      </c>
      <c r="I735" s="99">
        <v>2.5496231708073913E-2</v>
      </c>
      <c r="J735" s="99">
        <v>7.1214038276825598E-3</v>
      </c>
      <c r="K735" s="99">
        <v>5.7682820038231775E-3</v>
      </c>
      <c r="L735" s="146">
        <v>92.438280187714923</v>
      </c>
      <c r="M735" s="146">
        <v>120</v>
      </c>
      <c r="N735" s="146">
        <v>548</v>
      </c>
      <c r="O735" s="146">
        <v>9132</v>
      </c>
      <c r="P735" s="146">
        <v>100</v>
      </c>
      <c r="Q735" s="146">
        <v>25</v>
      </c>
      <c r="R735" s="99">
        <v>0.62528442298814435</v>
      </c>
      <c r="S735" s="99">
        <v>0.99346239969649874</v>
      </c>
      <c r="T735" s="99">
        <v>0.17495505815029</v>
      </c>
      <c r="U735" s="99">
        <v>0.55155697580805862</v>
      </c>
      <c r="W735" s="146">
        <v>4.9342849935185376</v>
      </c>
      <c r="X735" s="147">
        <v>28443.099180698198</v>
      </c>
      <c r="Y735" s="147">
        <v>4.9792694663902584</v>
      </c>
      <c r="Z735" s="147">
        <v>29447.651072861288</v>
      </c>
      <c r="AA735" s="147">
        <v>4.4984472871720804E-2</v>
      </c>
      <c r="AB735" s="147">
        <v>1004.5518921630901</v>
      </c>
      <c r="AD735" s="161">
        <f t="shared" si="66"/>
        <v>267614.00043041405</v>
      </c>
      <c r="AE735" s="161">
        <f t="shared" si="71"/>
        <v>269308.5169105542</v>
      </c>
      <c r="AF735" s="161">
        <f t="shared" si="67"/>
        <v>1694.5164801401584</v>
      </c>
      <c r="AH735" s="163">
        <f t="shared" si="68"/>
        <v>0</v>
      </c>
      <c r="AI735" s="163">
        <f t="shared" si="69"/>
        <v>1</v>
      </c>
      <c r="AJ735" s="163">
        <f t="shared" si="70"/>
        <v>1</v>
      </c>
    </row>
    <row r="736" spans="1:36" x14ac:dyDescent="0.25">
      <c r="A736" s="46">
        <v>731</v>
      </c>
      <c r="C736" s="99">
        <v>1.2712486890779872E-3</v>
      </c>
      <c r="D736" s="99">
        <v>1.1768305343766827E-2</v>
      </c>
      <c r="E736" s="99">
        <v>3.3844639390113605E-5</v>
      </c>
      <c r="F736" s="99">
        <v>0</v>
      </c>
      <c r="G736" s="99">
        <v>0.04</v>
      </c>
      <c r="H736" s="99">
        <v>3.7417663718882443E-2</v>
      </c>
      <c r="I736" s="99">
        <v>2.5496231708073913E-2</v>
      </c>
      <c r="J736" s="99">
        <v>7.1214038276825598E-3</v>
      </c>
      <c r="K736" s="99">
        <v>5.7682820038231775E-3</v>
      </c>
      <c r="L736" s="146">
        <v>92.438280187714923</v>
      </c>
      <c r="M736" s="146">
        <v>120</v>
      </c>
      <c r="N736" s="146">
        <v>548</v>
      </c>
      <c r="O736" s="146">
        <v>9132</v>
      </c>
      <c r="P736" s="146">
        <v>100</v>
      </c>
      <c r="Q736" s="146">
        <v>25</v>
      </c>
      <c r="R736" s="99">
        <v>0.71234783043616789</v>
      </c>
      <c r="S736" s="99">
        <v>0.85300012572589867</v>
      </c>
      <c r="T736" s="99">
        <v>0.47376182158141178</v>
      </c>
      <c r="U736" s="99">
        <v>3.8071554271882241E-4</v>
      </c>
      <c r="W736" s="146">
        <v>5.6025347373414958</v>
      </c>
      <c r="X736" s="147">
        <v>29354.492542035125</v>
      </c>
      <c r="Y736" s="147">
        <v>5.6652672880866906</v>
      </c>
      <c r="Z736" s="147">
        <v>30432.190306086348</v>
      </c>
      <c r="AA736" s="147">
        <v>6.2732550745194793E-2</v>
      </c>
      <c r="AB736" s="147">
        <v>1077.6977640512232</v>
      </c>
      <c r="AD736" s="161">
        <f t="shared" si="66"/>
        <v>306797.59169845463</v>
      </c>
      <c r="AE736" s="161">
        <f t="shared" si="71"/>
        <v>309483.8469791151</v>
      </c>
      <c r="AF736" s="161">
        <f t="shared" si="67"/>
        <v>2686.2552806604645</v>
      </c>
      <c r="AH736" s="163">
        <f t="shared" si="68"/>
        <v>0</v>
      </c>
      <c r="AI736" s="163">
        <f t="shared" si="69"/>
        <v>1</v>
      </c>
      <c r="AJ736" s="163">
        <f t="shared" si="70"/>
        <v>1</v>
      </c>
    </row>
    <row r="737" spans="1:36" x14ac:dyDescent="0.25">
      <c r="A737" s="46">
        <v>732</v>
      </c>
      <c r="C737" s="99">
        <v>2.3528949952302813E-3</v>
      </c>
      <c r="D737" s="99">
        <v>1.1875309329563599E-2</v>
      </c>
      <c r="E737" s="99">
        <v>1.4502888543900928E-5</v>
      </c>
      <c r="F737" s="99">
        <v>0</v>
      </c>
      <c r="G737" s="99">
        <v>0.04</v>
      </c>
      <c r="H737" s="99">
        <v>3.7417663718882443E-2</v>
      </c>
      <c r="I737" s="99">
        <v>2.5496231708073913E-2</v>
      </c>
      <c r="J737" s="99">
        <v>7.1214038276825598E-3</v>
      </c>
      <c r="K737" s="99">
        <v>5.7682820038231775E-3</v>
      </c>
      <c r="L737" s="146">
        <v>92.438280187714923</v>
      </c>
      <c r="M737" s="146">
        <v>120</v>
      </c>
      <c r="N737" s="146">
        <v>548</v>
      </c>
      <c r="O737" s="146">
        <v>9132</v>
      </c>
      <c r="P737" s="146">
        <v>100</v>
      </c>
      <c r="Q737" s="146">
        <v>25</v>
      </c>
      <c r="R737" s="99">
        <v>0.71916685271319225</v>
      </c>
      <c r="S737" s="99">
        <v>7.3441177907640027E-3</v>
      </c>
      <c r="T737" s="99">
        <v>0.91705036637706394</v>
      </c>
      <c r="U737" s="99">
        <v>0.95714136020243301</v>
      </c>
      <c r="W737" s="146">
        <v>4.7943093844506963</v>
      </c>
      <c r="X737" s="147">
        <v>28091.547641090543</v>
      </c>
      <c r="Y737" s="147">
        <v>4.893678291535914</v>
      </c>
      <c r="Z737" s="147">
        <v>29361.364649742558</v>
      </c>
      <c r="AA737" s="147">
        <v>9.9368907085217728E-2</v>
      </c>
      <c r="AB737" s="147">
        <v>1269.8170086520149</v>
      </c>
      <c r="AD737" s="161">
        <f t="shared" si="66"/>
        <v>259567.01542595125</v>
      </c>
      <c r="AE737" s="161">
        <f t="shared" si="71"/>
        <v>264259.33284241229</v>
      </c>
      <c r="AF737" s="161">
        <f t="shared" si="67"/>
        <v>4692.3174164610491</v>
      </c>
      <c r="AH737" s="163">
        <f t="shared" si="68"/>
        <v>0</v>
      </c>
      <c r="AI737" s="163">
        <f t="shared" si="69"/>
        <v>1</v>
      </c>
      <c r="AJ737" s="163">
        <f t="shared" si="70"/>
        <v>1</v>
      </c>
    </row>
    <row r="738" spans="1:36" x14ac:dyDescent="0.25">
      <c r="A738" s="46">
        <v>733</v>
      </c>
      <c r="C738" s="99">
        <v>5.3693323445150876E-3</v>
      </c>
      <c r="D738" s="99">
        <v>1.0633617612793156E-2</v>
      </c>
      <c r="E738" s="99">
        <v>2.6613221048976676E-4</v>
      </c>
      <c r="F738" s="99">
        <v>0</v>
      </c>
      <c r="G738" s="99">
        <v>0.04</v>
      </c>
      <c r="H738" s="99">
        <v>3.7417663718882443E-2</v>
      </c>
      <c r="I738" s="99">
        <v>2.5496231708073913E-2</v>
      </c>
      <c r="J738" s="99">
        <v>7.1214038276825598E-3</v>
      </c>
      <c r="K738" s="99">
        <v>5.7682820038231775E-3</v>
      </c>
      <c r="L738" s="146">
        <v>92.438280187714923</v>
      </c>
      <c r="M738" s="146">
        <v>120</v>
      </c>
      <c r="N738" s="146">
        <v>548</v>
      </c>
      <c r="O738" s="146">
        <v>9132</v>
      </c>
      <c r="P738" s="146">
        <v>100</v>
      </c>
      <c r="Q738" s="146">
        <v>25</v>
      </c>
      <c r="R738" s="99">
        <v>0.4531284078245415</v>
      </c>
      <c r="S738" s="99">
        <v>8.0510138613414509E-2</v>
      </c>
      <c r="T738" s="99">
        <v>0.47684714683893537</v>
      </c>
      <c r="U738" s="99">
        <v>2.9483677384803852E-2</v>
      </c>
      <c r="W738" s="146">
        <v>2.6231079762764842</v>
      </c>
      <c r="X738" s="147">
        <v>24401.723659227897</v>
      </c>
      <c r="Y738" s="147">
        <v>2.7299433209422106</v>
      </c>
      <c r="Z738" s="147">
        <v>25968.780592510837</v>
      </c>
      <c r="AA738" s="147">
        <v>0.10683534466572642</v>
      </c>
      <c r="AB738" s="147">
        <v>1567.05693328294</v>
      </c>
      <c r="AD738" s="161">
        <f t="shared" si="66"/>
        <v>132984.75491736116</v>
      </c>
      <c r="AE738" s="161">
        <f t="shared" si="71"/>
        <v>137827.81866402182</v>
      </c>
      <c r="AF738" s="161">
        <f t="shared" si="67"/>
        <v>4843.0637466606449</v>
      </c>
      <c r="AH738" s="163">
        <f t="shared" si="68"/>
        <v>0</v>
      </c>
      <c r="AI738" s="163">
        <f t="shared" si="69"/>
        <v>1</v>
      </c>
      <c r="AJ738" s="163">
        <f t="shared" si="70"/>
        <v>1</v>
      </c>
    </row>
    <row r="739" spans="1:36" x14ac:dyDescent="0.25">
      <c r="A739" s="46">
        <v>734</v>
      </c>
      <c r="C739" s="99">
        <v>1.3241092328150244E-3</v>
      </c>
      <c r="D739" s="99">
        <v>1.0844462821888598E-2</v>
      </c>
      <c r="E739" s="99">
        <v>1.4630230942969114E-4</v>
      </c>
      <c r="F739" s="99">
        <v>0</v>
      </c>
      <c r="G739" s="99">
        <v>0.04</v>
      </c>
      <c r="H739" s="99">
        <v>3.7417663718882443E-2</v>
      </c>
      <c r="I739" s="99">
        <v>2.5496231708073913E-2</v>
      </c>
      <c r="J739" s="99">
        <v>7.1214038276825598E-3</v>
      </c>
      <c r="K739" s="99">
        <v>5.7682820038231775E-3</v>
      </c>
      <c r="L739" s="146">
        <v>92.438280187714923</v>
      </c>
      <c r="M739" s="146">
        <v>120</v>
      </c>
      <c r="N739" s="146">
        <v>548</v>
      </c>
      <c r="O739" s="146">
        <v>9132</v>
      </c>
      <c r="P739" s="146">
        <v>100</v>
      </c>
      <c r="Q739" s="146">
        <v>25</v>
      </c>
      <c r="R739" s="99">
        <v>0.80807462728396284</v>
      </c>
      <c r="S739" s="99">
        <v>2.5958225860665845E-4</v>
      </c>
      <c r="T739" s="99">
        <v>0.87477658768954192</v>
      </c>
      <c r="U739" s="99">
        <v>1.9435495794902687E-9</v>
      </c>
      <c r="W739" s="146">
        <v>5.5518798472175472</v>
      </c>
      <c r="X739" s="147">
        <v>28994.017534065162</v>
      </c>
      <c r="Y739" s="147">
        <v>5.6124871416818412</v>
      </c>
      <c r="Z739" s="147">
        <v>30047.655188005872</v>
      </c>
      <c r="AA739" s="147">
        <v>6.0607294464293915E-2</v>
      </c>
      <c r="AB739" s="147">
        <v>1053.6376539407102</v>
      </c>
      <c r="AD739" s="161">
        <f t="shared" si="66"/>
        <v>304118.77329898765</v>
      </c>
      <c r="AE739" s="161">
        <f t="shared" si="71"/>
        <v>306701.57331290457</v>
      </c>
      <c r="AF739" s="161">
        <f t="shared" si="67"/>
        <v>2582.8000139169249</v>
      </c>
      <c r="AH739" s="163">
        <f t="shared" si="68"/>
        <v>0</v>
      </c>
      <c r="AI739" s="163">
        <f t="shared" si="69"/>
        <v>1</v>
      </c>
      <c r="AJ739" s="163">
        <f t="shared" si="70"/>
        <v>1</v>
      </c>
    </row>
    <row r="740" spans="1:36" x14ac:dyDescent="0.25">
      <c r="A740" s="46">
        <v>735</v>
      </c>
      <c r="C740" s="99">
        <v>2.3903850827566853E-3</v>
      </c>
      <c r="D740" s="99">
        <v>1.1925148669789665E-2</v>
      </c>
      <c r="E740" s="99">
        <v>1.5063198006071143E-4</v>
      </c>
      <c r="F740" s="99">
        <v>0</v>
      </c>
      <c r="G740" s="99">
        <v>0.04</v>
      </c>
      <c r="H740" s="99">
        <v>3.7417663718882443E-2</v>
      </c>
      <c r="I740" s="99">
        <v>2.5496231708073913E-2</v>
      </c>
      <c r="J740" s="99">
        <v>7.1214038276825598E-3</v>
      </c>
      <c r="K740" s="99">
        <v>5.7682820038231775E-3</v>
      </c>
      <c r="L740" s="146">
        <v>92.438280187714923</v>
      </c>
      <c r="M740" s="146">
        <v>120</v>
      </c>
      <c r="N740" s="146">
        <v>548</v>
      </c>
      <c r="O740" s="146">
        <v>9132</v>
      </c>
      <c r="P740" s="146">
        <v>100</v>
      </c>
      <c r="Q740" s="146">
        <v>25</v>
      </c>
      <c r="R740" s="99">
        <v>0.40525436313868418</v>
      </c>
      <c r="S740" s="99">
        <v>2.9434664688424417E-2</v>
      </c>
      <c r="T740" s="99">
        <v>0.11603211618623968</v>
      </c>
      <c r="U740" s="99">
        <v>2.3045572159950956E-2</v>
      </c>
      <c r="W740" s="146">
        <v>2.6627316719351781</v>
      </c>
      <c r="X740" s="147">
        <v>27700.19217968516</v>
      </c>
      <c r="Y740" s="147">
        <v>2.7153702174642969</v>
      </c>
      <c r="Z740" s="147">
        <v>28933.861118089946</v>
      </c>
      <c r="AA740" s="147">
        <v>5.263854552911873E-2</v>
      </c>
      <c r="AB740" s="147">
        <v>1233.6689384047859</v>
      </c>
      <c r="AD740" s="161">
        <f t="shared" si="66"/>
        <v>132063.70813642553</v>
      </c>
      <c r="AE740" s="161">
        <f t="shared" si="71"/>
        <v>133988.35192976787</v>
      </c>
      <c r="AF740" s="161">
        <f t="shared" si="67"/>
        <v>1924.6437933423381</v>
      </c>
      <c r="AH740" s="163">
        <f t="shared" si="68"/>
        <v>0</v>
      </c>
      <c r="AI740" s="163">
        <f t="shared" si="69"/>
        <v>1</v>
      </c>
      <c r="AJ740" s="163">
        <f t="shared" si="70"/>
        <v>1</v>
      </c>
    </row>
    <row r="741" spans="1:36" x14ac:dyDescent="0.25">
      <c r="A741" s="46">
        <v>736</v>
      </c>
      <c r="C741" s="99">
        <v>2.2853733889475203E-3</v>
      </c>
      <c r="D741" s="99">
        <v>9.789989991052888E-3</v>
      </c>
      <c r="E741" s="99">
        <v>2.1256692931947985E-4</v>
      </c>
      <c r="F741" s="99">
        <v>0</v>
      </c>
      <c r="G741" s="99">
        <v>0.04</v>
      </c>
      <c r="H741" s="99">
        <v>3.7417663718882443E-2</v>
      </c>
      <c r="I741" s="99">
        <v>2.5496231708073913E-2</v>
      </c>
      <c r="J741" s="99">
        <v>7.1214038276825598E-3</v>
      </c>
      <c r="K741" s="99">
        <v>5.7682820038231775E-3</v>
      </c>
      <c r="L741" s="146">
        <v>92.438280187714923</v>
      </c>
      <c r="M741" s="146">
        <v>120</v>
      </c>
      <c r="N741" s="146">
        <v>548</v>
      </c>
      <c r="O741" s="146">
        <v>9132</v>
      </c>
      <c r="P741" s="146">
        <v>100</v>
      </c>
      <c r="Q741" s="146">
        <v>25</v>
      </c>
      <c r="R741" s="99">
        <v>0.44933758619363467</v>
      </c>
      <c r="S741" s="99">
        <v>6.2129107080001657E-7</v>
      </c>
      <c r="T741" s="99">
        <v>0.73499461908819563</v>
      </c>
      <c r="U741" s="99">
        <v>4.2267871238020811E-4</v>
      </c>
      <c r="W741" s="146">
        <v>2.9369490294297558</v>
      </c>
      <c r="X741" s="147">
        <v>27682.761000699877</v>
      </c>
      <c r="Y741" s="147">
        <v>2.9909215086009189</v>
      </c>
      <c r="Z741" s="147">
        <v>28881.893144304497</v>
      </c>
      <c r="AA741" s="147">
        <v>5.3972479171163101E-2</v>
      </c>
      <c r="AB741" s="147">
        <v>1199.1321436046201</v>
      </c>
      <c r="AD741" s="161">
        <f t="shared" si="66"/>
        <v>148534.18076508545</v>
      </c>
      <c r="AE741" s="161">
        <f t="shared" si="71"/>
        <v>150573.39737175065</v>
      </c>
      <c r="AF741" s="161">
        <f t="shared" si="67"/>
        <v>2039.2166066651662</v>
      </c>
      <c r="AH741" s="163">
        <f t="shared" si="68"/>
        <v>0</v>
      </c>
      <c r="AI741" s="163">
        <f t="shared" si="69"/>
        <v>1</v>
      </c>
      <c r="AJ741" s="163">
        <f t="shared" si="70"/>
        <v>1</v>
      </c>
    </row>
    <row r="742" spans="1:36" x14ac:dyDescent="0.25">
      <c r="A742" s="46">
        <v>737</v>
      </c>
      <c r="C742" s="99">
        <v>1.1319198517026694E-3</v>
      </c>
      <c r="D742" s="99">
        <v>1.4583851515732937E-2</v>
      </c>
      <c r="E742" s="99">
        <v>5.2586934040971434E-5</v>
      </c>
      <c r="F742" s="99">
        <v>0</v>
      </c>
      <c r="G742" s="99">
        <v>0.04</v>
      </c>
      <c r="H742" s="99">
        <v>3.7417663718882443E-2</v>
      </c>
      <c r="I742" s="99">
        <v>2.5496231708073913E-2</v>
      </c>
      <c r="J742" s="99">
        <v>7.1214038276825598E-3</v>
      </c>
      <c r="K742" s="99">
        <v>5.7682820038231775E-3</v>
      </c>
      <c r="L742" s="146">
        <v>92.438280187714923</v>
      </c>
      <c r="M742" s="146">
        <v>120</v>
      </c>
      <c r="N742" s="146">
        <v>548</v>
      </c>
      <c r="O742" s="146">
        <v>9132</v>
      </c>
      <c r="P742" s="146">
        <v>100</v>
      </c>
      <c r="Q742" s="146">
        <v>25</v>
      </c>
      <c r="R742" s="99">
        <v>0.78558815800441051</v>
      </c>
      <c r="S742" s="99">
        <v>0.70177246793565051</v>
      </c>
      <c r="T742" s="99">
        <v>0.5950003693611563</v>
      </c>
      <c r="U742" s="99">
        <v>0.28952631943546059</v>
      </c>
      <c r="W742" s="146">
        <v>6.026757352353532</v>
      </c>
      <c r="X742" s="147">
        <v>29454.657288068745</v>
      </c>
      <c r="Y742" s="147">
        <v>6.086286731899051</v>
      </c>
      <c r="Z742" s="147">
        <v>30499.440786350304</v>
      </c>
      <c r="AA742" s="147">
        <v>5.9529379545518957E-2</v>
      </c>
      <c r="AB742" s="147">
        <v>1044.7834982815584</v>
      </c>
      <c r="AD742" s="161">
        <f t="shared" si="66"/>
        <v>332150.78385314322</v>
      </c>
      <c r="AE742" s="161">
        <f t="shared" si="71"/>
        <v>334677.7631275928</v>
      </c>
      <c r="AF742" s="161">
        <f t="shared" si="67"/>
        <v>2526.979274449579</v>
      </c>
      <c r="AH742" s="163">
        <f t="shared" si="68"/>
        <v>0</v>
      </c>
      <c r="AI742" s="163">
        <f t="shared" si="69"/>
        <v>1</v>
      </c>
      <c r="AJ742" s="163">
        <f t="shared" si="70"/>
        <v>1</v>
      </c>
    </row>
    <row r="743" spans="1:36" x14ac:dyDescent="0.25">
      <c r="A743" s="46">
        <v>738</v>
      </c>
      <c r="C743" s="99">
        <v>2.9735922120074365E-3</v>
      </c>
      <c r="D743" s="99">
        <v>9.9994598598177591E-3</v>
      </c>
      <c r="E743" s="99">
        <v>2.0572314675221449E-5</v>
      </c>
      <c r="F743" s="99">
        <v>0</v>
      </c>
      <c r="G743" s="99">
        <v>0.04</v>
      </c>
      <c r="H743" s="99">
        <v>3.7417663718882443E-2</v>
      </c>
      <c r="I743" s="99">
        <v>2.5496231708073913E-2</v>
      </c>
      <c r="J743" s="99">
        <v>7.1214038276825598E-3</v>
      </c>
      <c r="K743" s="99">
        <v>5.7682820038231775E-3</v>
      </c>
      <c r="L743" s="146">
        <v>92.438280187714923</v>
      </c>
      <c r="M743" s="146">
        <v>120</v>
      </c>
      <c r="N743" s="146">
        <v>548</v>
      </c>
      <c r="O743" s="146">
        <v>9132</v>
      </c>
      <c r="P743" s="146">
        <v>100</v>
      </c>
      <c r="Q743" s="146">
        <v>25</v>
      </c>
      <c r="R743" s="99">
        <v>0.48171407254875453</v>
      </c>
      <c r="S743" s="99">
        <v>0.79176263929423041</v>
      </c>
      <c r="T743" s="99">
        <v>0.12018932944602397</v>
      </c>
      <c r="U743" s="99">
        <v>1.0864654351686329E-3</v>
      </c>
      <c r="W743" s="146">
        <v>3.6558245624203334</v>
      </c>
      <c r="X743" s="147">
        <v>27385.982339936148</v>
      </c>
      <c r="Y743" s="147">
        <v>3.7479421191542563</v>
      </c>
      <c r="Z743" s="147">
        <v>28747.525956472404</v>
      </c>
      <c r="AA743" s="147">
        <v>9.2117556733922967E-2</v>
      </c>
      <c r="AB743" s="147">
        <v>1361.5436165362553</v>
      </c>
      <c r="AD743" s="161">
        <f t="shared" si="66"/>
        <v>191963.49140528386</v>
      </c>
      <c r="AE743" s="161">
        <f t="shared" si="71"/>
        <v>196129.00119278298</v>
      </c>
      <c r="AF743" s="161">
        <f t="shared" si="67"/>
        <v>4165.5097874991225</v>
      </c>
      <c r="AH743" s="163">
        <f t="shared" si="68"/>
        <v>0</v>
      </c>
      <c r="AI743" s="163">
        <f t="shared" si="69"/>
        <v>1</v>
      </c>
      <c r="AJ743" s="163">
        <f t="shared" si="70"/>
        <v>1</v>
      </c>
    </row>
    <row r="744" spans="1:36" x14ac:dyDescent="0.25">
      <c r="A744" s="46">
        <v>739</v>
      </c>
      <c r="C744" s="99">
        <v>1.9931295026885624E-3</v>
      </c>
      <c r="D744" s="99">
        <v>9.9256732518002138E-3</v>
      </c>
      <c r="E744" s="99">
        <v>4.5686207915451446E-5</v>
      </c>
      <c r="F744" s="99">
        <v>0</v>
      </c>
      <c r="G744" s="99">
        <v>0.04</v>
      </c>
      <c r="H744" s="99">
        <v>3.7417663718882443E-2</v>
      </c>
      <c r="I744" s="99">
        <v>2.5496231708073913E-2</v>
      </c>
      <c r="J744" s="99">
        <v>7.1214038276825598E-3</v>
      </c>
      <c r="K744" s="99">
        <v>5.7682820038231775E-3</v>
      </c>
      <c r="L744" s="146">
        <v>92.438280187714923</v>
      </c>
      <c r="M744" s="146">
        <v>120</v>
      </c>
      <c r="N744" s="146">
        <v>548</v>
      </c>
      <c r="O744" s="146">
        <v>9132</v>
      </c>
      <c r="P744" s="146">
        <v>100</v>
      </c>
      <c r="Q744" s="146">
        <v>25</v>
      </c>
      <c r="R744" s="99">
        <v>0.64140808237881108</v>
      </c>
      <c r="S744" s="99">
        <v>7.9262017016979908E-2</v>
      </c>
      <c r="T744" s="99">
        <v>0.89753477682919824</v>
      </c>
      <c r="U744" s="99">
        <v>1.2739000081754801E-2</v>
      </c>
      <c r="W744" s="146">
        <v>4.3768625126566345</v>
      </c>
      <c r="X744" s="147">
        <v>28451.682766391048</v>
      </c>
      <c r="Y744" s="147">
        <v>4.4533229054122687</v>
      </c>
      <c r="Z744" s="147">
        <v>29654.130661353967</v>
      </c>
      <c r="AA744" s="147">
        <v>7.646039275563421E-2</v>
      </c>
      <c r="AB744" s="147">
        <v>1202.4478949629192</v>
      </c>
      <c r="AD744" s="161">
        <f t="shared" si="66"/>
        <v>234160.06799300705</v>
      </c>
      <c r="AE744" s="161">
        <f t="shared" si="71"/>
        <v>237545.24366338216</v>
      </c>
      <c r="AF744" s="161">
        <f t="shared" si="67"/>
        <v>3385.1756703751334</v>
      </c>
      <c r="AH744" s="163">
        <f t="shared" si="68"/>
        <v>0</v>
      </c>
      <c r="AI744" s="163">
        <f t="shared" si="69"/>
        <v>1</v>
      </c>
      <c r="AJ744" s="163">
        <f t="shared" si="70"/>
        <v>1</v>
      </c>
    </row>
    <row r="745" spans="1:36" x14ac:dyDescent="0.25">
      <c r="A745" s="46">
        <v>740</v>
      </c>
      <c r="C745" s="99">
        <v>2.1774217174299615E-3</v>
      </c>
      <c r="D745" s="99">
        <v>7.9965829179338543E-3</v>
      </c>
      <c r="E745" s="99">
        <v>3.1904906784096548E-6</v>
      </c>
      <c r="F745" s="99">
        <v>0</v>
      </c>
      <c r="G745" s="99">
        <v>0.04</v>
      </c>
      <c r="H745" s="99">
        <v>3.7417663718882443E-2</v>
      </c>
      <c r="I745" s="99">
        <v>2.5496231708073913E-2</v>
      </c>
      <c r="J745" s="99">
        <v>7.1214038276825598E-3</v>
      </c>
      <c r="K745" s="99">
        <v>5.7682820038231775E-3</v>
      </c>
      <c r="L745" s="146">
        <v>92.438280187714923</v>
      </c>
      <c r="M745" s="146">
        <v>120</v>
      </c>
      <c r="N745" s="146">
        <v>548</v>
      </c>
      <c r="O745" s="146">
        <v>9132</v>
      </c>
      <c r="P745" s="146">
        <v>100</v>
      </c>
      <c r="Q745" s="146">
        <v>25</v>
      </c>
      <c r="R745" s="99">
        <v>0.68726584958912196</v>
      </c>
      <c r="S745" s="99">
        <v>9.881334400235528E-2</v>
      </c>
      <c r="T745" s="99">
        <v>2.5289229211589387E-4</v>
      </c>
      <c r="U745" s="99">
        <v>2.295830407377354E-4</v>
      </c>
      <c r="W745" s="146">
        <v>4.66645263714409</v>
      </c>
      <c r="X745" s="147">
        <v>28360.751823448703</v>
      </c>
      <c r="Y745" s="147">
        <v>4.7568724793702728</v>
      </c>
      <c r="Z745" s="147">
        <v>29607.436808295221</v>
      </c>
      <c r="AA745" s="147">
        <v>9.0419842226182823E-2</v>
      </c>
      <c r="AB745" s="147">
        <v>1246.6849848465172</v>
      </c>
      <c r="AD745" s="161">
        <f t="shared" si="66"/>
        <v>251626.4064051967</v>
      </c>
      <c r="AE745" s="161">
        <f t="shared" si="71"/>
        <v>255804.91195392117</v>
      </c>
      <c r="AF745" s="161">
        <f t="shared" si="67"/>
        <v>4178.5055487244517</v>
      </c>
      <c r="AH745" s="163">
        <f t="shared" si="68"/>
        <v>0</v>
      </c>
      <c r="AI745" s="163">
        <f t="shared" si="69"/>
        <v>1</v>
      </c>
      <c r="AJ745" s="163">
        <f t="shared" si="70"/>
        <v>1</v>
      </c>
    </row>
    <row r="746" spans="1:36" x14ac:dyDescent="0.25">
      <c r="A746" s="46">
        <v>741</v>
      </c>
      <c r="C746" s="99">
        <v>4.1740527231560742E-3</v>
      </c>
      <c r="D746" s="99">
        <v>1.2894912858721352E-2</v>
      </c>
      <c r="E746" s="99">
        <v>4.5380189956364023E-5</v>
      </c>
      <c r="F746" s="99">
        <v>0</v>
      </c>
      <c r="G746" s="99">
        <v>0.04</v>
      </c>
      <c r="H746" s="99">
        <v>3.7417663718882443E-2</v>
      </c>
      <c r="I746" s="99">
        <v>2.5496231708073913E-2</v>
      </c>
      <c r="J746" s="99">
        <v>7.1214038276825598E-3</v>
      </c>
      <c r="K746" s="99">
        <v>5.7682820038231775E-3</v>
      </c>
      <c r="L746" s="146">
        <v>92.438280187714923</v>
      </c>
      <c r="M746" s="146">
        <v>120</v>
      </c>
      <c r="N746" s="146">
        <v>548</v>
      </c>
      <c r="O746" s="146">
        <v>9132</v>
      </c>
      <c r="P746" s="146">
        <v>100</v>
      </c>
      <c r="Q746" s="146">
        <v>25</v>
      </c>
      <c r="R746" s="99">
        <v>0.49080571926622429</v>
      </c>
      <c r="S746" s="99">
        <v>0.15951567168001191</v>
      </c>
      <c r="T746" s="99">
        <v>0.51434471307696605</v>
      </c>
      <c r="U746" s="99">
        <v>0.72199576450884451</v>
      </c>
      <c r="W746" s="146">
        <v>3.1094049755370388</v>
      </c>
      <c r="X746" s="147">
        <v>26029.499057955716</v>
      </c>
      <c r="Y746" s="147">
        <v>3.2160095258528107</v>
      </c>
      <c r="Z746" s="147">
        <v>27536.873457581576</v>
      </c>
      <c r="AA746" s="147">
        <v>0.10660455031577198</v>
      </c>
      <c r="AB746" s="147">
        <v>1507.37439962586</v>
      </c>
      <c r="AD746" s="161">
        <f t="shared" si="66"/>
        <v>160534.79947426662</v>
      </c>
      <c r="AE746" s="161">
        <f t="shared" si="71"/>
        <v>165423.69809358707</v>
      </c>
      <c r="AF746" s="161">
        <f t="shared" si="67"/>
        <v>4888.8986193204591</v>
      </c>
      <c r="AH746" s="163">
        <f t="shared" si="68"/>
        <v>0</v>
      </c>
      <c r="AI746" s="163">
        <f t="shared" si="69"/>
        <v>1</v>
      </c>
      <c r="AJ746" s="163">
        <f t="shared" si="70"/>
        <v>1</v>
      </c>
    </row>
    <row r="747" spans="1:36" x14ac:dyDescent="0.25">
      <c r="A747" s="46">
        <v>742</v>
      </c>
      <c r="C747" s="99">
        <v>4.7841520163030005E-3</v>
      </c>
      <c r="D747" s="99">
        <v>1.404490417101234E-2</v>
      </c>
      <c r="E747" s="99">
        <v>2.5441310507845483E-4</v>
      </c>
      <c r="F747" s="99">
        <v>0</v>
      </c>
      <c r="G747" s="99">
        <v>0.04</v>
      </c>
      <c r="H747" s="99">
        <v>3.7417663718882443E-2</v>
      </c>
      <c r="I747" s="99">
        <v>2.5496231708073913E-2</v>
      </c>
      <c r="J747" s="99">
        <v>7.1214038276825598E-3</v>
      </c>
      <c r="K747" s="99">
        <v>5.7682820038231775E-3</v>
      </c>
      <c r="L747" s="146">
        <v>92.438280187714923</v>
      </c>
      <c r="M747" s="146">
        <v>120</v>
      </c>
      <c r="N747" s="146">
        <v>548</v>
      </c>
      <c r="O747" s="146">
        <v>9132</v>
      </c>
      <c r="P747" s="146">
        <v>100</v>
      </c>
      <c r="Q747" s="146">
        <v>25</v>
      </c>
      <c r="R747" s="99">
        <v>0.6461172697787595</v>
      </c>
      <c r="S747" s="99">
        <v>0.30562012197819871</v>
      </c>
      <c r="T747" s="99">
        <v>1.1344370575716592E-2</v>
      </c>
      <c r="U747" s="99">
        <v>3.4343939604940402E-3</v>
      </c>
      <c r="W747" s="146">
        <v>3.9425858341665223</v>
      </c>
      <c r="X747" s="147">
        <v>24945.702944100572</v>
      </c>
      <c r="Y747" s="147">
        <v>4.0873277086268711</v>
      </c>
      <c r="Z747" s="147">
        <v>26455.960982331231</v>
      </c>
      <c r="AA747" s="147">
        <v>0.14474187446034881</v>
      </c>
      <c r="AB747" s="147">
        <v>1510.2580382306587</v>
      </c>
      <c r="AD747" s="161">
        <f t="shared" si="66"/>
        <v>211609.44710589078</v>
      </c>
      <c r="AE747" s="161">
        <f t="shared" si="71"/>
        <v>218783.70153528106</v>
      </c>
      <c r="AF747" s="161">
        <f t="shared" si="67"/>
        <v>7174.2544293902702</v>
      </c>
      <c r="AH747" s="163">
        <f t="shared" si="68"/>
        <v>0</v>
      </c>
      <c r="AI747" s="163">
        <f t="shared" si="69"/>
        <v>1</v>
      </c>
      <c r="AJ747" s="163">
        <f t="shared" si="70"/>
        <v>1</v>
      </c>
    </row>
    <row r="748" spans="1:36" x14ac:dyDescent="0.25">
      <c r="A748" s="46">
        <v>743</v>
      </c>
      <c r="C748" s="99">
        <v>3.9893464623237396E-3</v>
      </c>
      <c r="D748" s="99">
        <v>1.024423174019712E-2</v>
      </c>
      <c r="E748" s="99">
        <v>6.4419963642462166E-5</v>
      </c>
      <c r="F748" s="99">
        <v>0</v>
      </c>
      <c r="G748" s="99">
        <v>0.04</v>
      </c>
      <c r="H748" s="99">
        <v>3.7417663718882443E-2</v>
      </c>
      <c r="I748" s="99">
        <v>2.5496231708073913E-2</v>
      </c>
      <c r="J748" s="99">
        <v>7.1214038276825598E-3</v>
      </c>
      <c r="K748" s="99">
        <v>5.7682820038231775E-3</v>
      </c>
      <c r="L748" s="146">
        <v>92.438280187714923</v>
      </c>
      <c r="M748" s="146">
        <v>120</v>
      </c>
      <c r="N748" s="146">
        <v>548</v>
      </c>
      <c r="O748" s="146">
        <v>9132</v>
      </c>
      <c r="P748" s="146">
        <v>100</v>
      </c>
      <c r="Q748" s="146">
        <v>25</v>
      </c>
      <c r="R748" s="99">
        <v>0.79905038897529534</v>
      </c>
      <c r="S748" s="99">
        <v>0.65440206319608873</v>
      </c>
      <c r="T748" s="99">
        <v>4.3869415913540238E-2</v>
      </c>
      <c r="U748" s="99">
        <v>3.573338709011057E-2</v>
      </c>
      <c r="W748" s="146">
        <v>5.3307826437864962</v>
      </c>
      <c r="X748" s="147">
        <v>26193.121935955995</v>
      </c>
      <c r="Y748" s="147">
        <v>5.5048364079335403</v>
      </c>
      <c r="Z748" s="147">
        <v>27673.851388975421</v>
      </c>
      <c r="AA748" s="147">
        <v>0.1740537641470441</v>
      </c>
      <c r="AB748" s="147">
        <v>1480.7294530194267</v>
      </c>
      <c r="AD748" s="161">
        <f t="shared" si="66"/>
        <v>293653.8366912338</v>
      </c>
      <c r="AE748" s="161">
        <f t="shared" si="71"/>
        <v>302616.33308703703</v>
      </c>
      <c r="AF748" s="161">
        <f t="shared" si="67"/>
        <v>8962.4963958032185</v>
      </c>
      <c r="AH748" s="163">
        <f t="shared" si="68"/>
        <v>0</v>
      </c>
      <c r="AI748" s="163">
        <f t="shared" si="69"/>
        <v>1</v>
      </c>
      <c r="AJ748" s="163">
        <f t="shared" si="70"/>
        <v>1</v>
      </c>
    </row>
    <row r="749" spans="1:36" x14ac:dyDescent="0.25">
      <c r="A749" s="46">
        <v>744</v>
      </c>
      <c r="C749" s="99">
        <v>3.7436061046980385E-3</v>
      </c>
      <c r="D749" s="99">
        <v>1.355917840058829E-2</v>
      </c>
      <c r="E749" s="99">
        <v>2.6100396226658162E-4</v>
      </c>
      <c r="F749" s="99">
        <v>0</v>
      </c>
      <c r="G749" s="99">
        <v>0.04</v>
      </c>
      <c r="H749" s="99">
        <v>3.7417663718882443E-2</v>
      </c>
      <c r="I749" s="99">
        <v>2.5496231708073913E-2</v>
      </c>
      <c r="J749" s="99">
        <v>7.1214038276825598E-3</v>
      </c>
      <c r="K749" s="99">
        <v>5.7682820038231775E-3</v>
      </c>
      <c r="L749" s="146">
        <v>92.438280187714923</v>
      </c>
      <c r="M749" s="146">
        <v>120</v>
      </c>
      <c r="N749" s="146">
        <v>548</v>
      </c>
      <c r="O749" s="146">
        <v>9132</v>
      </c>
      <c r="P749" s="146">
        <v>100</v>
      </c>
      <c r="Q749" s="146">
        <v>25</v>
      </c>
      <c r="R749" s="99">
        <v>0.74039941987958313</v>
      </c>
      <c r="S749" s="99">
        <v>0.5018371379419978</v>
      </c>
      <c r="T749" s="99">
        <v>0.4602933303024036</v>
      </c>
      <c r="U749" s="99">
        <v>0.9787796777589195</v>
      </c>
      <c r="W749" s="146">
        <v>4.8429330623090339</v>
      </c>
      <c r="X749" s="147">
        <v>25957.433743379217</v>
      </c>
      <c r="Y749" s="147">
        <v>4.9838407465827324</v>
      </c>
      <c r="Z749" s="147">
        <v>27346.425004263732</v>
      </c>
      <c r="AA749" s="147">
        <v>0.14090768427369849</v>
      </c>
      <c r="AB749" s="147">
        <v>1388.9912608845152</v>
      </c>
      <c r="AD749" s="161">
        <f t="shared" si="66"/>
        <v>264618.54999516282</v>
      </c>
      <c r="AE749" s="161">
        <f t="shared" si="71"/>
        <v>271684.01979070017</v>
      </c>
      <c r="AF749" s="161">
        <f t="shared" si="67"/>
        <v>7065.469795537394</v>
      </c>
      <c r="AH749" s="163">
        <f t="shared" si="68"/>
        <v>0</v>
      </c>
      <c r="AI749" s="163">
        <f t="shared" si="69"/>
        <v>1</v>
      </c>
      <c r="AJ749" s="163">
        <f t="shared" si="70"/>
        <v>1</v>
      </c>
    </row>
    <row r="750" spans="1:36" x14ac:dyDescent="0.25">
      <c r="A750" s="46">
        <v>745</v>
      </c>
      <c r="C750" s="99">
        <v>1.5190043359825925E-3</v>
      </c>
      <c r="D750" s="99">
        <v>1.1583742020824128E-2</v>
      </c>
      <c r="E750" s="99">
        <v>1.0599025768374126E-3</v>
      </c>
      <c r="F750" s="99">
        <v>0</v>
      </c>
      <c r="G750" s="99">
        <v>0.04</v>
      </c>
      <c r="H750" s="99">
        <v>3.7417663718882443E-2</v>
      </c>
      <c r="I750" s="99">
        <v>2.5496231708073913E-2</v>
      </c>
      <c r="J750" s="99">
        <v>7.1214038276825598E-3</v>
      </c>
      <c r="K750" s="99">
        <v>5.7682820038231775E-3</v>
      </c>
      <c r="L750" s="146">
        <v>92.438280187714923</v>
      </c>
      <c r="M750" s="146">
        <v>120</v>
      </c>
      <c r="N750" s="146">
        <v>548</v>
      </c>
      <c r="O750" s="146">
        <v>9132</v>
      </c>
      <c r="P750" s="146">
        <v>100</v>
      </c>
      <c r="Q750" s="146">
        <v>25</v>
      </c>
      <c r="R750" s="99">
        <v>0.59737286508818754</v>
      </c>
      <c r="S750" s="99">
        <v>0.7412061030599284</v>
      </c>
      <c r="T750" s="99">
        <v>0.37591008469533171</v>
      </c>
      <c r="U750" s="99">
        <v>5.2119797032855623E-2</v>
      </c>
      <c r="W750" s="146">
        <v>4.2209519842312355</v>
      </c>
      <c r="X750" s="147">
        <v>26524.245105243775</v>
      </c>
      <c r="Y750" s="147">
        <v>4.2379922990116459</v>
      </c>
      <c r="Z750" s="147">
        <v>27362.419694577671</v>
      </c>
      <c r="AA750" s="147">
        <v>1.7040314780410348E-2</v>
      </c>
      <c r="AB750" s="147">
        <v>838.17458933389571</v>
      </c>
      <c r="AD750" s="161">
        <f t="shared" si="66"/>
        <v>226732.87394863035</v>
      </c>
      <c r="AE750" s="161">
        <f t="shared" si="71"/>
        <v>226917.1182461211</v>
      </c>
      <c r="AF750" s="161">
        <f t="shared" si="67"/>
        <v>184.24429749072522</v>
      </c>
      <c r="AH750" s="163">
        <f t="shared" si="68"/>
        <v>0</v>
      </c>
      <c r="AI750" s="163">
        <f t="shared" si="69"/>
        <v>1</v>
      </c>
      <c r="AJ750" s="163">
        <f t="shared" si="70"/>
        <v>1</v>
      </c>
    </row>
    <row r="751" spans="1:36" x14ac:dyDescent="0.25">
      <c r="A751" s="46">
        <v>746</v>
      </c>
      <c r="C751" s="99">
        <v>2.6343038983780431E-3</v>
      </c>
      <c r="D751" s="99">
        <v>1.4144934624583883E-2</v>
      </c>
      <c r="E751" s="99">
        <v>1.2916647931074815E-5</v>
      </c>
      <c r="F751" s="99">
        <v>0</v>
      </c>
      <c r="G751" s="99">
        <v>0.04</v>
      </c>
      <c r="H751" s="99">
        <v>3.7417663718882443E-2</v>
      </c>
      <c r="I751" s="99">
        <v>2.5496231708073913E-2</v>
      </c>
      <c r="J751" s="99">
        <v>7.1214038276825598E-3</v>
      </c>
      <c r="K751" s="99">
        <v>5.7682820038231775E-3</v>
      </c>
      <c r="L751" s="146">
        <v>92.438280187714923</v>
      </c>
      <c r="M751" s="146">
        <v>120</v>
      </c>
      <c r="N751" s="146">
        <v>548</v>
      </c>
      <c r="O751" s="146">
        <v>9132</v>
      </c>
      <c r="P751" s="146">
        <v>100</v>
      </c>
      <c r="Q751" s="146">
        <v>25</v>
      </c>
      <c r="R751" s="99">
        <v>0.76963785073095781</v>
      </c>
      <c r="S751" s="99">
        <v>0.90839078154950914</v>
      </c>
      <c r="T751" s="99">
        <v>0.95538174163657685</v>
      </c>
      <c r="U751" s="99">
        <v>0.96284830844149993</v>
      </c>
      <c r="W751" s="146">
        <v>5.702261964270626</v>
      </c>
      <c r="X751" s="147">
        <v>27752.119353002217</v>
      </c>
      <c r="Y751" s="147">
        <v>5.8316503806892186</v>
      </c>
      <c r="Z751" s="147">
        <v>29064.868901281407</v>
      </c>
      <c r="AA751" s="147">
        <v>0.12938841641859256</v>
      </c>
      <c r="AB751" s="147">
        <v>1312.7495482791892</v>
      </c>
      <c r="AD751" s="161">
        <f t="shared" si="66"/>
        <v>314383.59850323532</v>
      </c>
      <c r="AE751" s="161">
        <f t="shared" si="71"/>
        <v>320834.15394007176</v>
      </c>
      <c r="AF751" s="161">
        <f t="shared" si="67"/>
        <v>6450.5554368363646</v>
      </c>
      <c r="AH751" s="163">
        <f t="shared" si="68"/>
        <v>0</v>
      </c>
      <c r="AI751" s="163">
        <f t="shared" si="69"/>
        <v>1</v>
      </c>
      <c r="AJ751" s="163">
        <f t="shared" si="70"/>
        <v>1</v>
      </c>
    </row>
    <row r="752" spans="1:36" x14ac:dyDescent="0.25">
      <c r="A752" s="46">
        <v>747</v>
      </c>
      <c r="C752" s="99">
        <v>9.1803543272998432E-4</v>
      </c>
      <c r="D752" s="99">
        <v>1.3819605318039718E-2</v>
      </c>
      <c r="E752" s="99">
        <v>1.2714411894317924E-5</v>
      </c>
      <c r="F752" s="99">
        <v>0</v>
      </c>
      <c r="G752" s="99">
        <v>0.04</v>
      </c>
      <c r="H752" s="99">
        <v>3.7417663718882443E-2</v>
      </c>
      <c r="I752" s="99">
        <v>2.5496231708073913E-2</v>
      </c>
      <c r="J752" s="99">
        <v>7.1214038276825598E-3</v>
      </c>
      <c r="K752" s="99">
        <v>5.7682820038231775E-3</v>
      </c>
      <c r="L752" s="146">
        <v>92.438280187714923</v>
      </c>
      <c r="M752" s="146">
        <v>120</v>
      </c>
      <c r="N752" s="146">
        <v>548</v>
      </c>
      <c r="O752" s="146">
        <v>9132</v>
      </c>
      <c r="P752" s="146">
        <v>100</v>
      </c>
      <c r="Q752" s="146">
        <v>25</v>
      </c>
      <c r="R752" s="99">
        <v>0.65313291151016961</v>
      </c>
      <c r="S752" s="99">
        <v>0.913645022687262</v>
      </c>
      <c r="T752" s="99">
        <v>5.091961360236266E-3</v>
      </c>
      <c r="U752" s="99">
        <v>3.3517180543757222E-5</v>
      </c>
      <c r="W752" s="146">
        <v>5.3263243251565706</v>
      </c>
      <c r="X752" s="147">
        <v>29847.323901759126</v>
      </c>
      <c r="Y752" s="147">
        <v>5.3702992038006689</v>
      </c>
      <c r="Z752" s="147">
        <v>30862.754225327146</v>
      </c>
      <c r="AA752" s="147">
        <v>4.3974878644098325E-2</v>
      </c>
      <c r="AB752" s="147">
        <v>1015.43032356802</v>
      </c>
      <c r="AD752" s="161">
        <f t="shared" si="66"/>
        <v>289732.13560763514</v>
      </c>
      <c r="AE752" s="161">
        <f t="shared" si="71"/>
        <v>291355.19800271298</v>
      </c>
      <c r="AF752" s="161">
        <f t="shared" si="67"/>
        <v>1623.0623950778795</v>
      </c>
      <c r="AH752" s="163">
        <f t="shared" si="68"/>
        <v>0</v>
      </c>
      <c r="AI752" s="163">
        <f t="shared" si="69"/>
        <v>1</v>
      </c>
      <c r="AJ752" s="163">
        <f t="shared" si="70"/>
        <v>1</v>
      </c>
    </row>
    <row r="753" spans="1:36" x14ac:dyDescent="0.25">
      <c r="A753" s="46">
        <v>748</v>
      </c>
      <c r="C753" s="99">
        <v>2.3829845219015544E-3</v>
      </c>
      <c r="D753" s="99">
        <v>1.1125092372682747E-2</v>
      </c>
      <c r="E753" s="99">
        <v>4.3903653510274178E-5</v>
      </c>
      <c r="F753" s="99">
        <v>0</v>
      </c>
      <c r="G753" s="99">
        <v>0.04</v>
      </c>
      <c r="H753" s="99">
        <v>3.7417663718882443E-2</v>
      </c>
      <c r="I753" s="99">
        <v>2.5496231708073913E-2</v>
      </c>
      <c r="J753" s="99">
        <v>7.1214038276825598E-3</v>
      </c>
      <c r="K753" s="99">
        <v>5.7682820038231775E-3</v>
      </c>
      <c r="L753" s="146">
        <v>92.438280187714923</v>
      </c>
      <c r="M753" s="146">
        <v>120</v>
      </c>
      <c r="N753" s="146">
        <v>548</v>
      </c>
      <c r="O753" s="146">
        <v>9132</v>
      </c>
      <c r="P753" s="146">
        <v>100</v>
      </c>
      <c r="Q753" s="146">
        <v>25</v>
      </c>
      <c r="R753" s="99">
        <v>0.64973632654175428</v>
      </c>
      <c r="S753" s="99">
        <v>0.61200857461431368</v>
      </c>
      <c r="T753" s="99">
        <v>0.85464976205741516</v>
      </c>
      <c r="U753" s="99">
        <v>8.7898210300002325E-6</v>
      </c>
      <c r="W753" s="146">
        <v>4.7347848233822418</v>
      </c>
      <c r="X753" s="147">
        <v>27987.21276618875</v>
      </c>
      <c r="Y753" s="147">
        <v>4.8316518101356429</v>
      </c>
      <c r="Z753" s="147">
        <v>29252.846686864759</v>
      </c>
      <c r="AA753" s="147">
        <v>9.6866986753401108E-2</v>
      </c>
      <c r="AB753" s="147">
        <v>1265.6339206760094</v>
      </c>
      <c r="AD753" s="161">
        <f t="shared" si="66"/>
        <v>256099.87663674579</v>
      </c>
      <c r="AE753" s="161">
        <f t="shared" si="71"/>
        <v>260646.26192127381</v>
      </c>
      <c r="AF753" s="161">
        <f t="shared" si="67"/>
        <v>4546.3852845280571</v>
      </c>
      <c r="AH753" s="163">
        <f t="shared" si="68"/>
        <v>0</v>
      </c>
      <c r="AI753" s="163">
        <f t="shared" si="69"/>
        <v>1</v>
      </c>
      <c r="AJ753" s="163">
        <f t="shared" si="70"/>
        <v>1</v>
      </c>
    </row>
    <row r="754" spans="1:36" x14ac:dyDescent="0.25">
      <c r="A754" s="46">
        <v>749</v>
      </c>
      <c r="C754" s="99">
        <v>4.1997733867162442E-4</v>
      </c>
      <c r="D754" s="99">
        <v>1.2754326566823404E-2</v>
      </c>
      <c r="E754" s="99">
        <v>5.4131432655957597E-5</v>
      </c>
      <c r="F754" s="99">
        <v>0</v>
      </c>
      <c r="G754" s="99">
        <v>0.04</v>
      </c>
      <c r="H754" s="99">
        <v>3.7417663718882443E-2</v>
      </c>
      <c r="I754" s="99">
        <v>2.5496231708073913E-2</v>
      </c>
      <c r="J754" s="99">
        <v>7.1214038276825598E-3</v>
      </c>
      <c r="K754" s="99">
        <v>5.7682820038231775E-3</v>
      </c>
      <c r="L754" s="146">
        <v>92.438280187714923</v>
      </c>
      <c r="M754" s="146">
        <v>120</v>
      </c>
      <c r="N754" s="146">
        <v>548</v>
      </c>
      <c r="O754" s="146">
        <v>9132</v>
      </c>
      <c r="P754" s="146">
        <v>100</v>
      </c>
      <c r="Q754" s="146">
        <v>25</v>
      </c>
      <c r="R754" s="99">
        <v>0.70328751639489995</v>
      </c>
      <c r="S754" s="99">
        <v>3.1418186923129421E-2</v>
      </c>
      <c r="T754" s="99">
        <v>0.69777827895375566</v>
      </c>
      <c r="U754" s="99">
        <v>0.9995836304214647</v>
      </c>
      <c r="W754" s="146">
        <v>5.1351756747788313</v>
      </c>
      <c r="X754" s="147">
        <v>30402.879114784155</v>
      </c>
      <c r="Y754" s="147">
        <v>5.1542591234243673</v>
      </c>
      <c r="Z754" s="147">
        <v>31302.932347430957</v>
      </c>
      <c r="AA754" s="147">
        <v>1.9083448645536016E-2</v>
      </c>
      <c r="AB754" s="147">
        <v>900.05323264680192</v>
      </c>
      <c r="AD754" s="161">
        <f t="shared" si="66"/>
        <v>277707.66137194575</v>
      </c>
      <c r="AE754" s="161">
        <f t="shared" si="71"/>
        <v>277952.61505803105</v>
      </c>
      <c r="AF754" s="161">
        <f t="shared" si="67"/>
        <v>244.9536860853591</v>
      </c>
      <c r="AH754" s="163">
        <f t="shared" si="68"/>
        <v>0</v>
      </c>
      <c r="AI754" s="163">
        <f t="shared" si="69"/>
        <v>1</v>
      </c>
      <c r="AJ754" s="163">
        <f t="shared" si="70"/>
        <v>1</v>
      </c>
    </row>
    <row r="755" spans="1:36" x14ac:dyDescent="0.25">
      <c r="A755" s="46">
        <v>750</v>
      </c>
      <c r="C755" s="99">
        <v>3.2319726837151119E-3</v>
      </c>
      <c r="D755" s="99">
        <v>9.6306288972278636E-3</v>
      </c>
      <c r="E755" s="99">
        <v>6.5907811951381758E-5</v>
      </c>
      <c r="F755" s="99">
        <v>0</v>
      </c>
      <c r="G755" s="99">
        <v>0.04</v>
      </c>
      <c r="H755" s="99">
        <v>3.7417663718882443E-2</v>
      </c>
      <c r="I755" s="99">
        <v>2.5496231708073913E-2</v>
      </c>
      <c r="J755" s="99">
        <v>7.1214038276825598E-3</v>
      </c>
      <c r="K755" s="99">
        <v>5.7682820038231775E-3</v>
      </c>
      <c r="L755" s="146">
        <v>92.438280187714923</v>
      </c>
      <c r="M755" s="146">
        <v>120</v>
      </c>
      <c r="N755" s="146">
        <v>548</v>
      </c>
      <c r="O755" s="146">
        <v>9132</v>
      </c>
      <c r="P755" s="146">
        <v>100</v>
      </c>
      <c r="Q755" s="146">
        <v>25</v>
      </c>
      <c r="R755" s="99">
        <v>0.74992256780612276</v>
      </c>
      <c r="S755" s="99">
        <v>0.97390655451813024</v>
      </c>
      <c r="T755" s="99">
        <v>0.30611865665139637</v>
      </c>
      <c r="U755" s="99">
        <v>0.1022895652440492</v>
      </c>
      <c r="W755" s="146">
        <v>5.4259886824738359</v>
      </c>
      <c r="X755" s="147">
        <v>26992.752832782651</v>
      </c>
      <c r="Y755" s="147">
        <v>5.5717060916200918</v>
      </c>
      <c r="Z755" s="147">
        <v>28376.232358527359</v>
      </c>
      <c r="AA755" s="147">
        <v>0.14571740914625586</v>
      </c>
      <c r="AB755" s="147">
        <v>1383.4795257447076</v>
      </c>
      <c r="AD755" s="161">
        <f t="shared" si="66"/>
        <v>298566.56811564753</v>
      </c>
      <c r="AE755" s="161">
        <f t="shared" si="71"/>
        <v>305926.13313867815</v>
      </c>
      <c r="AF755" s="161">
        <f t="shared" si="67"/>
        <v>7359.5650230306437</v>
      </c>
      <c r="AH755" s="163">
        <f t="shared" si="68"/>
        <v>0</v>
      </c>
      <c r="AI755" s="163">
        <f t="shared" si="69"/>
        <v>1</v>
      </c>
      <c r="AJ755" s="163">
        <f t="shared" si="70"/>
        <v>1</v>
      </c>
    </row>
    <row r="756" spans="1:36" x14ac:dyDescent="0.25">
      <c r="A756" s="46">
        <v>751</v>
      </c>
      <c r="C756" s="99">
        <v>1.2032901546135801E-3</v>
      </c>
      <c r="D756" s="99">
        <v>9.8756755473094031E-3</v>
      </c>
      <c r="E756" s="99">
        <v>4.9577257896681078E-5</v>
      </c>
      <c r="F756" s="99">
        <v>0</v>
      </c>
      <c r="G756" s="99">
        <v>0.04</v>
      </c>
      <c r="H756" s="99">
        <v>3.7417663718882443E-2</v>
      </c>
      <c r="I756" s="99">
        <v>2.5496231708073913E-2</v>
      </c>
      <c r="J756" s="99">
        <v>7.1214038276825598E-3</v>
      </c>
      <c r="K756" s="99">
        <v>5.7682820038231775E-3</v>
      </c>
      <c r="L756" s="146">
        <v>92.438280187714923</v>
      </c>
      <c r="M756" s="146">
        <v>120</v>
      </c>
      <c r="N756" s="146">
        <v>548</v>
      </c>
      <c r="O756" s="146">
        <v>9132</v>
      </c>
      <c r="P756" s="146">
        <v>100</v>
      </c>
      <c r="Q756" s="146">
        <v>25</v>
      </c>
      <c r="R756" s="99">
        <v>0.85290612961675505</v>
      </c>
      <c r="S756" s="99">
        <v>0.68211688178967478</v>
      </c>
      <c r="T756" s="99">
        <v>0.51895887743013547</v>
      </c>
      <c r="U756" s="99">
        <v>4.0135312559474853E-3</v>
      </c>
      <c r="W756" s="146">
        <v>6.4649743045407186</v>
      </c>
      <c r="X756" s="147">
        <v>29415.237788931565</v>
      </c>
      <c r="Y756" s="147">
        <v>6.5332173871975359</v>
      </c>
      <c r="Z756" s="147">
        <v>30475.796201163677</v>
      </c>
      <c r="AA756" s="147">
        <v>6.8243082656817222E-2</v>
      </c>
      <c r="AB756" s="147">
        <v>1060.5584122321125</v>
      </c>
      <c r="AD756" s="161">
        <f t="shared" si="66"/>
        <v>358483.22048351151</v>
      </c>
      <c r="AE756" s="161">
        <f t="shared" si="71"/>
        <v>361517.24703068851</v>
      </c>
      <c r="AF756" s="161">
        <f t="shared" si="67"/>
        <v>3034.0265471769208</v>
      </c>
      <c r="AH756" s="163">
        <f t="shared" si="68"/>
        <v>0</v>
      </c>
      <c r="AI756" s="163">
        <f t="shared" si="69"/>
        <v>1</v>
      </c>
      <c r="AJ756" s="163">
        <f t="shared" si="70"/>
        <v>1</v>
      </c>
    </row>
    <row r="757" spans="1:36" x14ac:dyDescent="0.25">
      <c r="A757" s="46">
        <v>752</v>
      </c>
      <c r="C757" s="99">
        <v>2.5908887662057234E-3</v>
      </c>
      <c r="D757" s="99">
        <v>1.3365207208953067E-2</v>
      </c>
      <c r="E757" s="99">
        <v>1.9368872420888472E-4</v>
      </c>
      <c r="F757" s="99">
        <v>0</v>
      </c>
      <c r="G757" s="99">
        <v>0.04</v>
      </c>
      <c r="H757" s="99">
        <v>3.7417663718882443E-2</v>
      </c>
      <c r="I757" s="99">
        <v>2.5496231708073913E-2</v>
      </c>
      <c r="J757" s="99">
        <v>7.1214038276825598E-3</v>
      </c>
      <c r="K757" s="99">
        <v>5.7682820038231775E-3</v>
      </c>
      <c r="L757" s="146">
        <v>92.438280187714923</v>
      </c>
      <c r="M757" s="146">
        <v>120</v>
      </c>
      <c r="N757" s="146">
        <v>548</v>
      </c>
      <c r="O757" s="146">
        <v>9132</v>
      </c>
      <c r="P757" s="146">
        <v>100</v>
      </c>
      <c r="Q757" s="146">
        <v>25</v>
      </c>
      <c r="R757" s="99">
        <v>0.68572007348071884</v>
      </c>
      <c r="S757" s="99">
        <v>0.97376420696196697</v>
      </c>
      <c r="T757" s="99">
        <v>0.52344976547999233</v>
      </c>
      <c r="U757" s="99">
        <v>2.0171906622592135E-3</v>
      </c>
      <c r="W757" s="146">
        <v>5.0960219673358305</v>
      </c>
      <c r="X757" s="147">
        <v>27353.489201343094</v>
      </c>
      <c r="Y757" s="147">
        <v>5.2012251745960114</v>
      </c>
      <c r="Z757" s="147">
        <v>28604.368064929149</v>
      </c>
      <c r="AA757" s="147">
        <v>0.10520320726018095</v>
      </c>
      <c r="AB757" s="147">
        <v>1250.8788635860546</v>
      </c>
      <c r="AD757" s="161">
        <f t="shared" si="66"/>
        <v>278407.82883880672</v>
      </c>
      <c r="AE757" s="161">
        <f t="shared" si="71"/>
        <v>283469.14241083153</v>
      </c>
      <c r="AF757" s="161">
        <f t="shared" si="67"/>
        <v>5061.3135720248029</v>
      </c>
      <c r="AH757" s="163">
        <f t="shared" si="68"/>
        <v>0</v>
      </c>
      <c r="AI757" s="163">
        <f t="shared" si="69"/>
        <v>1</v>
      </c>
      <c r="AJ757" s="163">
        <f t="shared" si="70"/>
        <v>1</v>
      </c>
    </row>
    <row r="758" spans="1:36" x14ac:dyDescent="0.25">
      <c r="A758" s="46">
        <v>753</v>
      </c>
      <c r="C758" s="99">
        <v>7.945545775795346E-4</v>
      </c>
      <c r="D758" s="99">
        <v>1.2372816377868801E-2</v>
      </c>
      <c r="E758" s="99">
        <v>7.3928130670247832E-7</v>
      </c>
      <c r="F758" s="99">
        <v>0</v>
      </c>
      <c r="G758" s="99">
        <v>0.04</v>
      </c>
      <c r="H758" s="99">
        <v>3.7417663718882443E-2</v>
      </c>
      <c r="I758" s="99">
        <v>2.5496231708073913E-2</v>
      </c>
      <c r="J758" s="99">
        <v>7.1214038276825598E-3</v>
      </c>
      <c r="K758" s="99">
        <v>5.7682820038231775E-3</v>
      </c>
      <c r="L758" s="146">
        <v>92.438280187714923</v>
      </c>
      <c r="M758" s="146">
        <v>120</v>
      </c>
      <c r="N758" s="146">
        <v>548</v>
      </c>
      <c r="O758" s="146">
        <v>9132</v>
      </c>
      <c r="P758" s="146">
        <v>100</v>
      </c>
      <c r="Q758" s="146">
        <v>25</v>
      </c>
      <c r="R758" s="99">
        <v>0.94001201911929622</v>
      </c>
      <c r="S758" s="99">
        <v>0.81803773102119326</v>
      </c>
      <c r="T758" s="99">
        <v>0.10823880572834273</v>
      </c>
      <c r="U758" s="99">
        <v>0.51236478929732276</v>
      </c>
      <c r="W758" s="146">
        <v>7.3500584644955209</v>
      </c>
      <c r="X758" s="147">
        <v>30056.358856283168</v>
      </c>
      <c r="Y758" s="147">
        <v>7.4043739942453781</v>
      </c>
      <c r="Z758" s="147">
        <v>31051.016058656314</v>
      </c>
      <c r="AA758" s="147">
        <v>5.4315529749857205E-2</v>
      </c>
      <c r="AB758" s="147">
        <v>994.65720237314599</v>
      </c>
      <c r="AD758" s="161">
        <f t="shared" si="66"/>
        <v>410947.14901344804</v>
      </c>
      <c r="AE758" s="161">
        <f t="shared" si="71"/>
        <v>413211.42359606636</v>
      </c>
      <c r="AF758" s="161">
        <f t="shared" si="67"/>
        <v>2264.2745826182863</v>
      </c>
      <c r="AH758" s="163">
        <f t="shared" si="68"/>
        <v>0</v>
      </c>
      <c r="AI758" s="163">
        <f t="shared" si="69"/>
        <v>1</v>
      </c>
      <c r="AJ758" s="163">
        <f t="shared" si="70"/>
        <v>1</v>
      </c>
    </row>
    <row r="759" spans="1:36" x14ac:dyDescent="0.25">
      <c r="A759" s="46">
        <v>754</v>
      </c>
      <c r="C759" s="99">
        <v>2.131811631146595E-3</v>
      </c>
      <c r="D759" s="99">
        <v>1.2023595424925815E-2</v>
      </c>
      <c r="E759" s="99">
        <v>3.908861987941138E-5</v>
      </c>
      <c r="F759" s="99">
        <v>0</v>
      </c>
      <c r="G759" s="99">
        <v>0.04</v>
      </c>
      <c r="H759" s="99">
        <v>3.7417663718882443E-2</v>
      </c>
      <c r="I759" s="99">
        <v>2.5496231708073913E-2</v>
      </c>
      <c r="J759" s="99">
        <v>7.1214038276825598E-3</v>
      </c>
      <c r="K759" s="99">
        <v>5.7682820038231775E-3</v>
      </c>
      <c r="L759" s="146">
        <v>92.438280187714923</v>
      </c>
      <c r="M759" s="146">
        <v>120</v>
      </c>
      <c r="N759" s="146">
        <v>548</v>
      </c>
      <c r="O759" s="146">
        <v>9132</v>
      </c>
      <c r="P759" s="146">
        <v>100</v>
      </c>
      <c r="Q759" s="146">
        <v>25</v>
      </c>
      <c r="R759" s="99">
        <v>0.82120759063537163</v>
      </c>
      <c r="S759" s="99">
        <v>0.98175141263159937</v>
      </c>
      <c r="T759" s="99">
        <v>0.25587624316558288</v>
      </c>
      <c r="U759" s="99">
        <v>0.72129094290504248</v>
      </c>
      <c r="W759" s="146">
        <v>6.2048009522461136</v>
      </c>
      <c r="X759" s="147">
        <v>28285.81094277637</v>
      </c>
      <c r="Y759" s="147">
        <v>6.3189599549593076</v>
      </c>
      <c r="Z759" s="147">
        <v>29512.488975839504</v>
      </c>
      <c r="AA759" s="147">
        <v>0.11415900271319401</v>
      </c>
      <c r="AB759" s="147">
        <v>1226.6780330631336</v>
      </c>
      <c r="AD759" s="161">
        <f t="shared" si="66"/>
        <v>344002.24619199045</v>
      </c>
      <c r="AE759" s="161">
        <f t="shared" si="71"/>
        <v>349625.10832171893</v>
      </c>
      <c r="AF759" s="161">
        <f t="shared" si="67"/>
        <v>5622.8621297285072</v>
      </c>
      <c r="AH759" s="163">
        <f t="shared" si="68"/>
        <v>0</v>
      </c>
      <c r="AI759" s="163">
        <f t="shared" si="69"/>
        <v>1</v>
      </c>
      <c r="AJ759" s="163">
        <f t="shared" si="70"/>
        <v>1</v>
      </c>
    </row>
    <row r="760" spans="1:36" x14ac:dyDescent="0.25">
      <c r="A760" s="46">
        <v>755</v>
      </c>
      <c r="C760" s="99">
        <v>1.4690372737085722E-3</v>
      </c>
      <c r="D760" s="99">
        <v>9.421006117053151E-3</v>
      </c>
      <c r="E760" s="99">
        <v>4.9460561371805767E-4</v>
      </c>
      <c r="F760" s="99">
        <v>0</v>
      </c>
      <c r="G760" s="99">
        <v>0.04</v>
      </c>
      <c r="H760" s="99">
        <v>3.7417663718882443E-2</v>
      </c>
      <c r="I760" s="99">
        <v>2.5496231708073913E-2</v>
      </c>
      <c r="J760" s="99">
        <v>7.1214038276825598E-3</v>
      </c>
      <c r="K760" s="99">
        <v>5.7682820038231775E-3</v>
      </c>
      <c r="L760" s="146">
        <v>92.438280187714923</v>
      </c>
      <c r="M760" s="146">
        <v>120</v>
      </c>
      <c r="N760" s="146">
        <v>548</v>
      </c>
      <c r="O760" s="146">
        <v>9132</v>
      </c>
      <c r="P760" s="146">
        <v>100</v>
      </c>
      <c r="Q760" s="146">
        <v>25</v>
      </c>
      <c r="R760" s="99">
        <v>0.48297931635457325</v>
      </c>
      <c r="S760" s="99">
        <v>0.17070024775201526</v>
      </c>
      <c r="T760" s="99">
        <v>0.70314408381692095</v>
      </c>
      <c r="U760" s="99">
        <v>9.2120741461856565E-10</v>
      </c>
      <c r="W760" s="146">
        <v>3.3103489886815818</v>
      </c>
      <c r="X760" s="147">
        <v>27934.681905342484</v>
      </c>
      <c r="Y760" s="147">
        <v>3.3397664586701312</v>
      </c>
      <c r="Z760" s="147">
        <v>28914.051040094178</v>
      </c>
      <c r="AA760" s="147">
        <v>2.9417469988549438E-2</v>
      </c>
      <c r="AB760" s="147">
        <v>979.36913475169422</v>
      </c>
      <c r="AD760" s="161">
        <f t="shared" si="66"/>
        <v>170686.25741555245</v>
      </c>
      <c r="AE760" s="161">
        <f t="shared" si="71"/>
        <v>171471.93648011371</v>
      </c>
      <c r="AF760" s="161">
        <f t="shared" si="67"/>
        <v>785.67906456127207</v>
      </c>
      <c r="AH760" s="163">
        <f t="shared" si="68"/>
        <v>0</v>
      </c>
      <c r="AI760" s="163">
        <f t="shared" si="69"/>
        <v>1</v>
      </c>
      <c r="AJ760" s="163">
        <f t="shared" si="70"/>
        <v>1</v>
      </c>
    </row>
    <row r="761" spans="1:36" x14ac:dyDescent="0.25">
      <c r="A761" s="46">
        <v>756</v>
      </c>
      <c r="C761" s="99">
        <v>1.7286745646044894E-3</v>
      </c>
      <c r="D761" s="99">
        <v>1.2976809213743223E-2</v>
      </c>
      <c r="E761" s="99">
        <v>1.3535645230389193E-4</v>
      </c>
      <c r="F761" s="99">
        <v>0</v>
      </c>
      <c r="G761" s="99">
        <v>0.04</v>
      </c>
      <c r="H761" s="99">
        <v>3.7417663718882443E-2</v>
      </c>
      <c r="I761" s="99">
        <v>2.5496231708073913E-2</v>
      </c>
      <c r="J761" s="99">
        <v>7.1214038276825598E-3</v>
      </c>
      <c r="K761" s="99">
        <v>5.7682820038231775E-3</v>
      </c>
      <c r="L761" s="146">
        <v>92.438280187714923</v>
      </c>
      <c r="M761" s="146">
        <v>120</v>
      </c>
      <c r="N761" s="146">
        <v>548</v>
      </c>
      <c r="O761" s="146">
        <v>9132</v>
      </c>
      <c r="P761" s="146">
        <v>100</v>
      </c>
      <c r="Q761" s="146">
        <v>25</v>
      </c>
      <c r="R761" s="99">
        <v>0.68235752712536824</v>
      </c>
      <c r="S761" s="99">
        <v>0.7782821791286616</v>
      </c>
      <c r="T761" s="99">
        <v>0.10069420335405453</v>
      </c>
      <c r="U761" s="99">
        <v>0.82286284745169147</v>
      </c>
      <c r="W761" s="146">
        <v>5.175277066513515</v>
      </c>
      <c r="X761" s="147">
        <v>28507.945840224402</v>
      </c>
      <c r="Y761" s="147">
        <v>5.248636776195938</v>
      </c>
      <c r="Z761" s="147">
        <v>29636.932200771866</v>
      </c>
      <c r="AA761" s="147">
        <v>7.3359709682423002E-2</v>
      </c>
      <c r="AB761" s="147">
        <v>1128.9863605474638</v>
      </c>
      <c r="AD761" s="161">
        <f t="shared" si="66"/>
        <v>282008.67815058649</v>
      </c>
      <c r="AE761" s="161">
        <f t="shared" si="71"/>
        <v>285281.27437098441</v>
      </c>
      <c r="AF761" s="161">
        <f t="shared" si="67"/>
        <v>3272.5962203979161</v>
      </c>
      <c r="AH761" s="163">
        <f t="shared" si="68"/>
        <v>0</v>
      </c>
      <c r="AI761" s="163">
        <f t="shared" si="69"/>
        <v>1</v>
      </c>
      <c r="AJ761" s="163">
        <f t="shared" si="70"/>
        <v>1</v>
      </c>
    </row>
    <row r="762" spans="1:36" x14ac:dyDescent="0.25">
      <c r="A762" s="46">
        <v>757</v>
      </c>
      <c r="C762" s="99">
        <v>2.1782740564552094E-3</v>
      </c>
      <c r="D762" s="99">
        <v>1.3771705581828053E-2</v>
      </c>
      <c r="E762" s="99">
        <v>1.334749542797331E-4</v>
      </c>
      <c r="F762" s="99">
        <v>0</v>
      </c>
      <c r="G762" s="99">
        <v>0.04</v>
      </c>
      <c r="H762" s="99">
        <v>3.7417663718882443E-2</v>
      </c>
      <c r="I762" s="99">
        <v>2.5496231708073913E-2</v>
      </c>
      <c r="J762" s="99">
        <v>7.1214038276825598E-3</v>
      </c>
      <c r="K762" s="99">
        <v>5.7682820038231775E-3</v>
      </c>
      <c r="L762" s="146">
        <v>92.438280187714923</v>
      </c>
      <c r="M762" s="146">
        <v>120</v>
      </c>
      <c r="N762" s="146">
        <v>548</v>
      </c>
      <c r="O762" s="146">
        <v>9132</v>
      </c>
      <c r="P762" s="146">
        <v>100</v>
      </c>
      <c r="Q762" s="146">
        <v>25</v>
      </c>
      <c r="R762" s="99">
        <v>0.68815078376725491</v>
      </c>
      <c r="S762" s="99">
        <v>0.79365383619134366</v>
      </c>
      <c r="T762" s="99">
        <v>0.99584615674664367</v>
      </c>
      <c r="U762" s="99">
        <v>3.2025703446592675E-2</v>
      </c>
      <c r="W762" s="146">
        <v>5.1187574945907617</v>
      </c>
      <c r="X762" s="147">
        <v>27972.935661343141</v>
      </c>
      <c r="Y762" s="147">
        <v>5.210479087323475</v>
      </c>
      <c r="Z762" s="147">
        <v>29177.544695095588</v>
      </c>
      <c r="AA762" s="147">
        <v>9.1721592732713297E-2</v>
      </c>
      <c r="AB762" s="147">
        <v>1204.6090337524474</v>
      </c>
      <c r="AD762" s="161">
        <f t="shared" si="66"/>
        <v>279152.51401410252</v>
      </c>
      <c r="AE762" s="161">
        <f t="shared" si="71"/>
        <v>283451.20054431295</v>
      </c>
      <c r="AF762" s="161">
        <f t="shared" si="67"/>
        <v>4298.6865302103506</v>
      </c>
      <c r="AH762" s="163">
        <f t="shared" si="68"/>
        <v>0</v>
      </c>
      <c r="AI762" s="163">
        <f t="shared" si="69"/>
        <v>1</v>
      </c>
      <c r="AJ762" s="163">
        <f t="shared" si="70"/>
        <v>1</v>
      </c>
    </row>
    <row r="763" spans="1:36" x14ac:dyDescent="0.25">
      <c r="A763" s="46">
        <v>758</v>
      </c>
      <c r="C763" s="99">
        <v>1.3164544278903214E-3</v>
      </c>
      <c r="D763" s="99">
        <v>1.2206149769137142E-2</v>
      </c>
      <c r="E763" s="99">
        <v>6.2995055428874939E-5</v>
      </c>
      <c r="F763" s="99">
        <v>0</v>
      </c>
      <c r="G763" s="99">
        <v>0.04</v>
      </c>
      <c r="H763" s="99">
        <v>3.7417663718882443E-2</v>
      </c>
      <c r="I763" s="99">
        <v>2.5496231708073913E-2</v>
      </c>
      <c r="J763" s="99">
        <v>7.1214038276825598E-3</v>
      </c>
      <c r="K763" s="99">
        <v>5.7682820038231775E-3</v>
      </c>
      <c r="L763" s="146">
        <v>92.438280187714923</v>
      </c>
      <c r="M763" s="146">
        <v>120</v>
      </c>
      <c r="N763" s="146">
        <v>548</v>
      </c>
      <c r="O763" s="146">
        <v>9132</v>
      </c>
      <c r="P763" s="146">
        <v>100</v>
      </c>
      <c r="Q763" s="146">
        <v>25</v>
      </c>
      <c r="R763" s="99">
        <v>0.73358564823015771</v>
      </c>
      <c r="S763" s="99">
        <v>0.57214907651529245</v>
      </c>
      <c r="T763" s="99">
        <v>0.41474825169044971</v>
      </c>
      <c r="U763" s="99">
        <v>0.9925212930732864</v>
      </c>
      <c r="W763" s="146">
        <v>5.5245522738983857</v>
      </c>
      <c r="X763" s="147">
        <v>29214.499073670613</v>
      </c>
      <c r="Y763" s="147">
        <v>5.5876069363050167</v>
      </c>
      <c r="Z763" s="147">
        <v>30291.591574332102</v>
      </c>
      <c r="AA763" s="147">
        <v>6.3054662406631046E-2</v>
      </c>
      <c r="AB763" s="147">
        <v>1077.0925006614889</v>
      </c>
      <c r="AD763" s="161">
        <f t="shared" si="66"/>
        <v>302258.63736023253</v>
      </c>
      <c r="AE763" s="161">
        <f t="shared" si="71"/>
        <v>304964.82460396888</v>
      </c>
      <c r="AF763" s="161">
        <f t="shared" si="67"/>
        <v>2706.1872437363741</v>
      </c>
      <c r="AH763" s="163">
        <f t="shared" si="68"/>
        <v>0</v>
      </c>
      <c r="AI763" s="163">
        <f t="shared" si="69"/>
        <v>1</v>
      </c>
      <c r="AJ763" s="163">
        <f t="shared" si="70"/>
        <v>1</v>
      </c>
    </row>
    <row r="764" spans="1:36" x14ac:dyDescent="0.25">
      <c r="A764" s="46">
        <v>759</v>
      </c>
      <c r="C764" s="99">
        <v>2.2753546755934773E-3</v>
      </c>
      <c r="D764" s="99">
        <v>1.1606776796734941E-2</v>
      </c>
      <c r="E764" s="99">
        <v>5.025222693282921E-5</v>
      </c>
      <c r="F764" s="99">
        <v>0</v>
      </c>
      <c r="G764" s="99">
        <v>0.04</v>
      </c>
      <c r="H764" s="99">
        <v>3.7417663718882443E-2</v>
      </c>
      <c r="I764" s="99">
        <v>2.5496231708073913E-2</v>
      </c>
      <c r="J764" s="99">
        <v>7.1214038276825598E-3</v>
      </c>
      <c r="K764" s="99">
        <v>5.7682820038231775E-3</v>
      </c>
      <c r="L764" s="146">
        <v>92.438280187714923</v>
      </c>
      <c r="M764" s="146">
        <v>120</v>
      </c>
      <c r="N764" s="146">
        <v>548</v>
      </c>
      <c r="O764" s="146">
        <v>9132</v>
      </c>
      <c r="P764" s="146">
        <v>100</v>
      </c>
      <c r="Q764" s="146">
        <v>25</v>
      </c>
      <c r="R764" s="99">
        <v>0.5324998662685364</v>
      </c>
      <c r="S764" s="99">
        <v>0.69787438256053558</v>
      </c>
      <c r="T764" s="99">
        <v>0.86434842624933461</v>
      </c>
      <c r="U764" s="99">
        <v>0.5595129980860154</v>
      </c>
      <c r="W764" s="146">
        <v>4.0505922448946645</v>
      </c>
      <c r="X764" s="147">
        <v>28091.8930697672</v>
      </c>
      <c r="Y764" s="147">
        <v>4.1293464315156845</v>
      </c>
      <c r="Z764" s="147">
        <v>29338.38565835077</v>
      </c>
      <c r="AA764" s="147">
        <v>7.8754186621019961E-2</v>
      </c>
      <c r="AB764" s="147">
        <v>1246.4925885835692</v>
      </c>
      <c r="AD764" s="161">
        <f t="shared" si="66"/>
        <v>214943.64162391267</v>
      </c>
      <c r="AE764" s="161">
        <f t="shared" si="71"/>
        <v>218422.4002325903</v>
      </c>
      <c r="AF764" s="161">
        <f t="shared" si="67"/>
        <v>3478.7586086776282</v>
      </c>
      <c r="AH764" s="163">
        <f t="shared" si="68"/>
        <v>0</v>
      </c>
      <c r="AI764" s="163">
        <f t="shared" si="69"/>
        <v>1</v>
      </c>
      <c r="AJ764" s="163">
        <f t="shared" si="70"/>
        <v>1</v>
      </c>
    </row>
    <row r="765" spans="1:36" x14ac:dyDescent="0.25">
      <c r="A765" s="46">
        <v>760</v>
      </c>
      <c r="C765" s="99">
        <v>2.2991325324143164E-3</v>
      </c>
      <c r="D765" s="99">
        <v>1.157040669706666E-2</v>
      </c>
      <c r="E765" s="99">
        <v>2.2408339066276439E-5</v>
      </c>
      <c r="F765" s="99">
        <v>0</v>
      </c>
      <c r="G765" s="99">
        <v>0.04</v>
      </c>
      <c r="H765" s="99">
        <v>3.7417663718882443E-2</v>
      </c>
      <c r="I765" s="99">
        <v>2.5496231708073913E-2</v>
      </c>
      <c r="J765" s="99">
        <v>7.1214038276825598E-3</v>
      </c>
      <c r="K765" s="99">
        <v>5.7682820038231775E-3</v>
      </c>
      <c r="L765" s="146">
        <v>92.438280187714923</v>
      </c>
      <c r="M765" s="146">
        <v>120</v>
      </c>
      <c r="N765" s="146">
        <v>548</v>
      </c>
      <c r="O765" s="146">
        <v>9132</v>
      </c>
      <c r="P765" s="146">
        <v>100</v>
      </c>
      <c r="Q765" s="146">
        <v>25</v>
      </c>
      <c r="R765" s="99">
        <v>0.56936553732359863</v>
      </c>
      <c r="S765" s="99">
        <v>5.7032454671370206E-2</v>
      </c>
      <c r="T765" s="99">
        <v>5.7651904923119647E-2</v>
      </c>
      <c r="U765" s="99">
        <v>0.73008121495957645</v>
      </c>
      <c r="W765" s="146">
        <v>3.8275683158924374</v>
      </c>
      <c r="X765" s="147">
        <v>28136.435647608469</v>
      </c>
      <c r="Y765" s="147">
        <v>3.9048638427011442</v>
      </c>
      <c r="Z765" s="147">
        <v>29395.390944803956</v>
      </c>
      <c r="AA765" s="147">
        <v>7.7295526808706772E-2</v>
      </c>
      <c r="AB765" s="147">
        <v>1258.9552971954872</v>
      </c>
      <c r="AD765" s="161">
        <f t="shared" si="66"/>
        <v>201517.66330593778</v>
      </c>
      <c r="AE765" s="161">
        <f t="shared" si="71"/>
        <v>204896.4396172647</v>
      </c>
      <c r="AF765" s="161">
        <f t="shared" si="67"/>
        <v>3378.7763113269193</v>
      </c>
      <c r="AH765" s="163">
        <f t="shared" si="68"/>
        <v>0</v>
      </c>
      <c r="AI765" s="163">
        <f t="shared" si="69"/>
        <v>1</v>
      </c>
      <c r="AJ765" s="163">
        <f t="shared" si="70"/>
        <v>1</v>
      </c>
    </row>
    <row r="766" spans="1:36" x14ac:dyDescent="0.25">
      <c r="A766" s="46">
        <v>761</v>
      </c>
      <c r="C766" s="99">
        <v>1.098753924077908E-3</v>
      </c>
      <c r="D766" s="99">
        <v>1.0716756601809953E-2</v>
      </c>
      <c r="E766" s="99">
        <v>2.9443044636623394E-4</v>
      </c>
      <c r="F766" s="99">
        <v>0</v>
      </c>
      <c r="G766" s="99">
        <v>0.04</v>
      </c>
      <c r="H766" s="99">
        <v>3.7417663718882443E-2</v>
      </c>
      <c r="I766" s="99">
        <v>2.5496231708073913E-2</v>
      </c>
      <c r="J766" s="99">
        <v>7.1214038276825598E-3</v>
      </c>
      <c r="K766" s="99">
        <v>5.7682820038231775E-3</v>
      </c>
      <c r="L766" s="146">
        <v>92.438280187714923</v>
      </c>
      <c r="M766" s="146">
        <v>120</v>
      </c>
      <c r="N766" s="146">
        <v>548</v>
      </c>
      <c r="O766" s="146">
        <v>9132</v>
      </c>
      <c r="P766" s="146">
        <v>100</v>
      </c>
      <c r="Q766" s="146">
        <v>25</v>
      </c>
      <c r="R766" s="99">
        <v>0.58381732234304951</v>
      </c>
      <c r="S766" s="99">
        <v>0.99962627649754088</v>
      </c>
      <c r="T766" s="99">
        <v>6.5176478344284777E-2</v>
      </c>
      <c r="U766" s="99">
        <v>7.323288449635764E-4</v>
      </c>
      <c r="W766" s="146">
        <v>4.7292658974157993</v>
      </c>
      <c r="X766" s="147">
        <v>28885.146322316672</v>
      </c>
      <c r="Y766" s="147">
        <v>4.7632241986755757</v>
      </c>
      <c r="Z766" s="147">
        <v>29852.576663238284</v>
      </c>
      <c r="AA766" s="147">
        <v>3.3958301259776391E-2</v>
      </c>
      <c r="AB766" s="147">
        <v>967.43034092161179</v>
      </c>
      <c r="AD766" s="161">
        <f t="shared" si="66"/>
        <v>254870.80752263131</v>
      </c>
      <c r="AE766" s="161">
        <f t="shared" si="71"/>
        <v>255940.87525729625</v>
      </c>
      <c r="AF766" s="161">
        <f t="shared" si="67"/>
        <v>1070.0677346649718</v>
      </c>
      <c r="AH766" s="163">
        <f t="shared" si="68"/>
        <v>0</v>
      </c>
      <c r="AI766" s="163">
        <f t="shared" si="69"/>
        <v>1</v>
      </c>
      <c r="AJ766" s="163">
        <f t="shared" si="70"/>
        <v>1</v>
      </c>
    </row>
    <row r="767" spans="1:36" x14ac:dyDescent="0.25">
      <c r="A767" s="46">
        <v>762</v>
      </c>
      <c r="C767" s="99">
        <v>2.6115720248696128E-3</v>
      </c>
      <c r="D767" s="99">
        <v>1.3893232554242907E-2</v>
      </c>
      <c r="E767" s="99">
        <v>2.7700062340619472E-5</v>
      </c>
      <c r="F767" s="99">
        <v>0</v>
      </c>
      <c r="G767" s="99">
        <v>0.04</v>
      </c>
      <c r="H767" s="99">
        <v>3.7417663718882443E-2</v>
      </c>
      <c r="I767" s="99">
        <v>2.5496231708073913E-2</v>
      </c>
      <c r="J767" s="99">
        <v>7.1214038276825598E-3</v>
      </c>
      <c r="K767" s="99">
        <v>5.7682820038231775E-3</v>
      </c>
      <c r="L767" s="146">
        <v>92.438280187714923</v>
      </c>
      <c r="M767" s="146">
        <v>120</v>
      </c>
      <c r="N767" s="146">
        <v>548</v>
      </c>
      <c r="O767" s="146">
        <v>9132</v>
      </c>
      <c r="P767" s="146">
        <v>100</v>
      </c>
      <c r="Q767" s="146">
        <v>25</v>
      </c>
      <c r="R767" s="99">
        <v>0.62520434535250236</v>
      </c>
      <c r="S767" s="99">
        <v>0.99961770487216284</v>
      </c>
      <c r="T767" s="99">
        <v>0.88745135527522723</v>
      </c>
      <c r="U767" s="99">
        <v>7.5448809986386312E-2</v>
      </c>
      <c r="W767" s="146">
        <v>4.8067728253004223</v>
      </c>
      <c r="X767" s="147">
        <v>27742.468027223433</v>
      </c>
      <c r="Y767" s="147">
        <v>4.9138852735117569</v>
      </c>
      <c r="Z767" s="147">
        <v>29047.265401776811</v>
      </c>
      <c r="AA767" s="147">
        <v>0.10711244821133459</v>
      </c>
      <c r="AB767" s="147">
        <v>1304.7973745533782</v>
      </c>
      <c r="AD767" s="161">
        <f t="shared" si="66"/>
        <v>260663.90149080189</v>
      </c>
      <c r="AE767" s="161">
        <f t="shared" si="71"/>
        <v>265785.85100892861</v>
      </c>
      <c r="AF767" s="161">
        <f t="shared" si="67"/>
        <v>5121.9495181266975</v>
      </c>
      <c r="AH767" s="163">
        <f t="shared" si="68"/>
        <v>0</v>
      </c>
      <c r="AI767" s="163">
        <f t="shared" si="69"/>
        <v>1</v>
      </c>
      <c r="AJ767" s="163">
        <f t="shared" si="70"/>
        <v>1</v>
      </c>
    </row>
    <row r="768" spans="1:36" x14ac:dyDescent="0.25">
      <c r="A768" s="46">
        <v>763</v>
      </c>
      <c r="C768" s="99">
        <v>1.3795125072073164E-3</v>
      </c>
      <c r="D768" s="99">
        <v>1.2794767924157679E-2</v>
      </c>
      <c r="E768" s="99">
        <v>2.0223442648903411E-4</v>
      </c>
      <c r="F768" s="99">
        <v>0</v>
      </c>
      <c r="G768" s="99">
        <v>0.04</v>
      </c>
      <c r="H768" s="99">
        <v>3.7417663718882443E-2</v>
      </c>
      <c r="I768" s="99">
        <v>2.5496231708073913E-2</v>
      </c>
      <c r="J768" s="99">
        <v>7.1214038276825598E-3</v>
      </c>
      <c r="K768" s="99">
        <v>5.7682820038231775E-3</v>
      </c>
      <c r="L768" s="146">
        <v>92.438280187714923</v>
      </c>
      <c r="M768" s="146">
        <v>120</v>
      </c>
      <c r="N768" s="146">
        <v>548</v>
      </c>
      <c r="O768" s="146">
        <v>9132</v>
      </c>
      <c r="P768" s="146">
        <v>100</v>
      </c>
      <c r="Q768" s="146">
        <v>25</v>
      </c>
      <c r="R768" s="99">
        <v>0.7488668706490752</v>
      </c>
      <c r="S768" s="99">
        <v>0.99699636917737167</v>
      </c>
      <c r="T768" s="99">
        <v>2.230678462494035E-5</v>
      </c>
      <c r="U768" s="99">
        <v>1.1671385508941353E-3</v>
      </c>
      <c r="W768" s="146">
        <v>5.8239067287268282</v>
      </c>
      <c r="X768" s="147">
        <v>28760.247055154243</v>
      </c>
      <c r="Y768" s="147">
        <v>5.8853234157081511</v>
      </c>
      <c r="Z768" s="147">
        <v>29806.887474622556</v>
      </c>
      <c r="AA768" s="147">
        <v>6.1416686981322854E-2</v>
      </c>
      <c r="AB768" s="147">
        <v>1046.6404194683128</v>
      </c>
      <c r="AD768" s="161">
        <f t="shared" si="66"/>
        <v>320674.15666845546</v>
      </c>
      <c r="AE768" s="161">
        <f t="shared" si="71"/>
        <v>323312.51746786648</v>
      </c>
      <c r="AF768" s="161">
        <f t="shared" si="67"/>
        <v>2638.3607994110585</v>
      </c>
      <c r="AH768" s="163">
        <f t="shared" si="68"/>
        <v>0</v>
      </c>
      <c r="AI768" s="163">
        <f t="shared" si="69"/>
        <v>1</v>
      </c>
      <c r="AJ768" s="163">
        <f t="shared" si="70"/>
        <v>1</v>
      </c>
    </row>
    <row r="769" spans="1:36" x14ac:dyDescent="0.25">
      <c r="A769" s="46">
        <v>764</v>
      </c>
      <c r="C769" s="99">
        <v>9.2420044560123291E-4</v>
      </c>
      <c r="D769" s="99">
        <v>1.1448773725644406E-2</v>
      </c>
      <c r="E769" s="99">
        <v>1.471221705864334E-4</v>
      </c>
      <c r="F769" s="99">
        <v>0</v>
      </c>
      <c r="G769" s="99">
        <v>0.04</v>
      </c>
      <c r="H769" s="99">
        <v>3.7417663718882443E-2</v>
      </c>
      <c r="I769" s="99">
        <v>2.5496231708073913E-2</v>
      </c>
      <c r="J769" s="99">
        <v>7.1214038276825598E-3</v>
      </c>
      <c r="K769" s="99">
        <v>5.7682820038231775E-3</v>
      </c>
      <c r="L769" s="146">
        <v>92.438280187714923</v>
      </c>
      <c r="M769" s="146">
        <v>120</v>
      </c>
      <c r="N769" s="146">
        <v>548</v>
      </c>
      <c r="O769" s="146">
        <v>9132</v>
      </c>
      <c r="P769" s="146">
        <v>100</v>
      </c>
      <c r="Q769" s="146">
        <v>25</v>
      </c>
      <c r="R769" s="99">
        <v>0.55823852306858668</v>
      </c>
      <c r="S769" s="99">
        <v>0.96908495218187118</v>
      </c>
      <c r="T769" s="99">
        <v>0.99245324039577021</v>
      </c>
      <c r="U769" s="99">
        <v>0.21206734463945864</v>
      </c>
      <c r="W769" s="146">
        <v>4.6577580532574929</v>
      </c>
      <c r="X769" s="147">
        <v>29492.466339794508</v>
      </c>
      <c r="Y769" s="147">
        <v>4.6903425804025778</v>
      </c>
      <c r="Z769" s="147">
        <v>30469.056123050552</v>
      </c>
      <c r="AA769" s="147">
        <v>3.2584527145084863E-2</v>
      </c>
      <c r="AB769" s="147">
        <v>976.58978325604403</v>
      </c>
      <c r="AD769" s="161">
        <f t="shared" si="66"/>
        <v>249973.01685565506</v>
      </c>
      <c r="AE769" s="161">
        <f t="shared" si="71"/>
        <v>250951.49870110411</v>
      </c>
      <c r="AF769" s="161">
        <f t="shared" si="67"/>
        <v>978.4818454490478</v>
      </c>
      <c r="AH769" s="163">
        <f t="shared" si="68"/>
        <v>0</v>
      </c>
      <c r="AI769" s="163">
        <f t="shared" si="69"/>
        <v>1</v>
      </c>
      <c r="AJ769" s="163">
        <f t="shared" si="70"/>
        <v>1</v>
      </c>
    </row>
    <row r="770" spans="1:36" x14ac:dyDescent="0.25">
      <c r="A770" s="46">
        <v>765</v>
      </c>
      <c r="C770" s="99">
        <v>3.3852125213431616E-3</v>
      </c>
      <c r="D770" s="99">
        <v>9.4223156933745215E-3</v>
      </c>
      <c r="E770" s="99">
        <v>5.6156501505591426E-6</v>
      </c>
      <c r="F770" s="99">
        <v>0</v>
      </c>
      <c r="G770" s="99">
        <v>0.04</v>
      </c>
      <c r="H770" s="99">
        <v>3.7417663718882443E-2</v>
      </c>
      <c r="I770" s="99">
        <v>2.5496231708073913E-2</v>
      </c>
      <c r="J770" s="99">
        <v>7.1214038276825598E-3</v>
      </c>
      <c r="K770" s="99">
        <v>5.7682820038231775E-3</v>
      </c>
      <c r="L770" s="146">
        <v>92.438280187714923</v>
      </c>
      <c r="M770" s="146">
        <v>120</v>
      </c>
      <c r="N770" s="146">
        <v>548</v>
      </c>
      <c r="O770" s="146">
        <v>9132</v>
      </c>
      <c r="P770" s="146">
        <v>100</v>
      </c>
      <c r="Q770" s="146">
        <v>25</v>
      </c>
      <c r="R770" s="99">
        <v>0.62130232986046852</v>
      </c>
      <c r="S770" s="99">
        <v>0.34006018138047073</v>
      </c>
      <c r="T770" s="99">
        <v>0.86048366709432023</v>
      </c>
      <c r="U770" s="99">
        <v>0.71765009402810298</v>
      </c>
      <c r="W770" s="146">
        <v>4.1902786972044419</v>
      </c>
      <c r="X770" s="147">
        <v>26977.411026998067</v>
      </c>
      <c r="Y770" s="147">
        <v>4.3107686146911801</v>
      </c>
      <c r="Z770" s="147">
        <v>28400.538462511693</v>
      </c>
      <c r="AA770" s="147">
        <v>0.12048991748673821</v>
      </c>
      <c r="AB770" s="147">
        <v>1423.1274355136266</v>
      </c>
      <c r="AD770" s="161">
        <f t="shared" si="66"/>
        <v>224439.31080526844</v>
      </c>
      <c r="AE770" s="161">
        <f t="shared" si="71"/>
        <v>230245.57841895911</v>
      </c>
      <c r="AF770" s="161">
        <f t="shared" si="67"/>
        <v>5806.2676136906657</v>
      </c>
      <c r="AH770" s="163">
        <f t="shared" si="68"/>
        <v>0</v>
      </c>
      <c r="AI770" s="163">
        <f t="shared" si="69"/>
        <v>1</v>
      </c>
      <c r="AJ770" s="163">
        <f t="shared" si="70"/>
        <v>1</v>
      </c>
    </row>
    <row r="771" spans="1:36" x14ac:dyDescent="0.25">
      <c r="A771" s="46">
        <v>766</v>
      </c>
      <c r="C771" s="99">
        <v>3.5679297555398781E-3</v>
      </c>
      <c r="D771" s="99">
        <v>1.0681455972909966E-2</v>
      </c>
      <c r="E771" s="99">
        <v>9.4362478828990959E-5</v>
      </c>
      <c r="F771" s="99">
        <v>0</v>
      </c>
      <c r="G771" s="99">
        <v>0.04</v>
      </c>
      <c r="H771" s="99">
        <v>3.7417663718882443E-2</v>
      </c>
      <c r="I771" s="99">
        <v>2.5496231708073913E-2</v>
      </c>
      <c r="J771" s="99">
        <v>7.1214038276825598E-3</v>
      </c>
      <c r="K771" s="99">
        <v>5.7682820038231775E-3</v>
      </c>
      <c r="L771" s="146">
        <v>92.438280187714923</v>
      </c>
      <c r="M771" s="146">
        <v>120</v>
      </c>
      <c r="N771" s="146">
        <v>548</v>
      </c>
      <c r="O771" s="146">
        <v>9132</v>
      </c>
      <c r="P771" s="146">
        <v>100</v>
      </c>
      <c r="Q771" s="146">
        <v>25</v>
      </c>
      <c r="R771" s="99">
        <v>0.46416189628200638</v>
      </c>
      <c r="S771" s="99">
        <v>0.3674062595152825</v>
      </c>
      <c r="T771" s="99">
        <v>0.29953307263415124</v>
      </c>
      <c r="U771" s="99">
        <v>0.85687100459222987</v>
      </c>
      <c r="W771" s="146">
        <v>3.1531421941127458</v>
      </c>
      <c r="X771" s="147">
        <v>26555.90987837805</v>
      </c>
      <c r="Y771" s="147">
        <v>3.2454099601191104</v>
      </c>
      <c r="Z771" s="147">
        <v>27974.638849380412</v>
      </c>
      <c r="AA771" s="147">
        <v>9.226776600636466E-2</v>
      </c>
      <c r="AB771" s="147">
        <v>1418.7289710023615</v>
      </c>
      <c r="AD771" s="161">
        <f t="shared" si="66"/>
        <v>162632.62176838669</v>
      </c>
      <c r="AE771" s="161">
        <f t="shared" si="71"/>
        <v>166749.95875776623</v>
      </c>
      <c r="AF771" s="161">
        <f t="shared" si="67"/>
        <v>4117.3369893795179</v>
      </c>
      <c r="AH771" s="163">
        <f t="shared" si="68"/>
        <v>0</v>
      </c>
      <c r="AI771" s="163">
        <f t="shared" si="69"/>
        <v>1</v>
      </c>
      <c r="AJ771" s="163">
        <f t="shared" si="70"/>
        <v>1</v>
      </c>
    </row>
    <row r="772" spans="1:36" x14ac:dyDescent="0.25">
      <c r="A772" s="46">
        <v>767</v>
      </c>
      <c r="C772" s="99">
        <v>7.8194426355601102E-4</v>
      </c>
      <c r="D772" s="99">
        <v>1.3506861228740452E-2</v>
      </c>
      <c r="E772" s="99">
        <v>2.152623638771754E-5</v>
      </c>
      <c r="F772" s="99">
        <v>0</v>
      </c>
      <c r="G772" s="99">
        <v>0.04</v>
      </c>
      <c r="H772" s="99">
        <v>3.7417663718882443E-2</v>
      </c>
      <c r="I772" s="99">
        <v>2.5496231708073913E-2</v>
      </c>
      <c r="J772" s="99">
        <v>7.1214038276825598E-3</v>
      </c>
      <c r="K772" s="99">
        <v>5.7682820038231775E-3</v>
      </c>
      <c r="L772" s="146">
        <v>92.438280187714923</v>
      </c>
      <c r="M772" s="146">
        <v>120</v>
      </c>
      <c r="N772" s="146">
        <v>548</v>
      </c>
      <c r="O772" s="146">
        <v>9132</v>
      </c>
      <c r="P772" s="146">
        <v>100</v>
      </c>
      <c r="Q772" s="146">
        <v>25</v>
      </c>
      <c r="R772" s="99">
        <v>0.82149613588908232</v>
      </c>
      <c r="S772" s="99">
        <v>1.7014464096134031E-2</v>
      </c>
      <c r="T772" s="99">
        <v>0.69481343406974161</v>
      </c>
      <c r="U772" s="99">
        <v>7.1518064191741196E-4</v>
      </c>
      <c r="W772" s="146">
        <v>5.87194338771143</v>
      </c>
      <c r="X772" s="147">
        <v>30004.113336848219</v>
      </c>
      <c r="Y772" s="147">
        <v>5.9148048017673984</v>
      </c>
      <c r="Z772" s="147">
        <v>30989.583157016034</v>
      </c>
      <c r="AA772" s="147">
        <v>4.2861414055968439E-2</v>
      </c>
      <c r="AB772" s="147">
        <v>985.46982016781476</v>
      </c>
      <c r="AD772" s="161">
        <f t="shared" si="66"/>
        <v>322312.48992583761</v>
      </c>
      <c r="AE772" s="161">
        <f t="shared" si="71"/>
        <v>323898.70494902786</v>
      </c>
      <c r="AF772" s="161">
        <f t="shared" si="67"/>
        <v>1586.2150231902915</v>
      </c>
      <c r="AH772" s="163">
        <f t="shared" si="68"/>
        <v>0</v>
      </c>
      <c r="AI772" s="163">
        <f t="shared" si="69"/>
        <v>1</v>
      </c>
      <c r="AJ772" s="163">
        <f t="shared" si="70"/>
        <v>1</v>
      </c>
    </row>
    <row r="773" spans="1:36" x14ac:dyDescent="0.25">
      <c r="A773" s="46">
        <v>768</v>
      </c>
      <c r="C773" s="99">
        <v>2.9038352042790594E-3</v>
      </c>
      <c r="D773" s="99">
        <v>1.0865481871868348E-2</v>
      </c>
      <c r="E773" s="99">
        <v>5.3323034111738505E-6</v>
      </c>
      <c r="F773" s="99">
        <v>0</v>
      </c>
      <c r="G773" s="99">
        <v>0.04</v>
      </c>
      <c r="H773" s="99">
        <v>3.7417663718882443E-2</v>
      </c>
      <c r="I773" s="99">
        <v>2.5496231708073913E-2</v>
      </c>
      <c r="J773" s="99">
        <v>7.1214038276825598E-3</v>
      </c>
      <c r="K773" s="99">
        <v>5.7682820038231775E-3</v>
      </c>
      <c r="L773" s="146">
        <v>92.438280187714923</v>
      </c>
      <c r="M773" s="146">
        <v>120</v>
      </c>
      <c r="N773" s="146">
        <v>548</v>
      </c>
      <c r="O773" s="146">
        <v>9132</v>
      </c>
      <c r="P773" s="146">
        <v>100</v>
      </c>
      <c r="Q773" s="146">
        <v>25</v>
      </c>
      <c r="R773" s="99">
        <v>0.53197740315146091</v>
      </c>
      <c r="S773" s="99">
        <v>2.8504612703674615E-4</v>
      </c>
      <c r="T773" s="99">
        <v>3.7157742546667497E-2</v>
      </c>
      <c r="U773" s="99">
        <v>1.6293575093561542E-2</v>
      </c>
      <c r="W773" s="146">
        <v>3.4373185074463479</v>
      </c>
      <c r="X773" s="147">
        <v>27494.869368450156</v>
      </c>
      <c r="Y773" s="147">
        <v>3.5239374034961632</v>
      </c>
      <c r="Z773" s="147">
        <v>28850.886071535333</v>
      </c>
      <c r="AA773" s="147">
        <v>8.6618896049815319E-2</v>
      </c>
      <c r="AB773" s="147">
        <v>1356.0167030851771</v>
      </c>
      <c r="AD773" s="161">
        <f t="shared" si="66"/>
        <v>178744.2410783307</v>
      </c>
      <c r="AE773" s="161">
        <f t="shared" si="71"/>
        <v>182585.35813823447</v>
      </c>
      <c r="AF773" s="161">
        <f t="shared" si="67"/>
        <v>3841.1170599037423</v>
      </c>
      <c r="AH773" s="163">
        <f t="shared" si="68"/>
        <v>0</v>
      </c>
      <c r="AI773" s="163">
        <f t="shared" si="69"/>
        <v>1</v>
      </c>
      <c r="AJ773" s="163">
        <f t="shared" si="70"/>
        <v>1</v>
      </c>
    </row>
    <row r="774" spans="1:36" x14ac:dyDescent="0.25">
      <c r="A774" s="46">
        <v>769</v>
      </c>
      <c r="C774" s="99">
        <v>1.0704349941026393E-3</v>
      </c>
      <c r="D774" s="99">
        <v>8.2780469843215521E-3</v>
      </c>
      <c r="E774" s="99">
        <v>1.9698075192666303E-6</v>
      </c>
      <c r="F774" s="99">
        <v>0</v>
      </c>
      <c r="G774" s="99">
        <v>0.04</v>
      </c>
      <c r="H774" s="99">
        <v>3.7417663718882443E-2</v>
      </c>
      <c r="I774" s="99">
        <v>2.5496231708073913E-2</v>
      </c>
      <c r="J774" s="99">
        <v>7.1214038276825598E-3</v>
      </c>
      <c r="K774" s="99">
        <v>5.7682820038231775E-3</v>
      </c>
      <c r="L774" s="146">
        <v>92.438280187714923</v>
      </c>
      <c r="M774" s="146">
        <v>120</v>
      </c>
      <c r="N774" s="146">
        <v>548</v>
      </c>
      <c r="O774" s="146">
        <v>9132</v>
      </c>
      <c r="P774" s="146">
        <v>100</v>
      </c>
      <c r="Q774" s="146">
        <v>25</v>
      </c>
      <c r="R774" s="99">
        <v>0.68289396339161135</v>
      </c>
      <c r="S774" s="99">
        <v>0.92871787199401057</v>
      </c>
      <c r="T774" s="99">
        <v>2.5869612933600173E-3</v>
      </c>
      <c r="U774" s="99">
        <v>9.0004839274246309E-4</v>
      </c>
      <c r="W774" s="146">
        <v>5.5244257507568895</v>
      </c>
      <c r="X774" s="147">
        <v>29731.104209789301</v>
      </c>
      <c r="Y774" s="147">
        <v>5.5780858579398629</v>
      </c>
      <c r="Z774" s="147">
        <v>30781.206460847166</v>
      </c>
      <c r="AA774" s="147">
        <v>5.3660107182973427E-2</v>
      </c>
      <c r="AB774" s="147">
        <v>1050.1022510578659</v>
      </c>
      <c r="AD774" s="161">
        <f t="shared" ref="AD774:AD837" si="72">W774*cRatio-X774</f>
        <v>301734.44083562406</v>
      </c>
      <c r="AE774" s="161">
        <f t="shared" si="71"/>
        <v>303903.9450155446</v>
      </c>
      <c r="AF774" s="161">
        <f t="shared" si="67"/>
        <v>2169.5041799205396</v>
      </c>
      <c r="AH774" s="163">
        <f t="shared" si="68"/>
        <v>0</v>
      </c>
      <c r="AI774" s="163">
        <f t="shared" si="69"/>
        <v>1</v>
      </c>
      <c r="AJ774" s="163">
        <f t="shared" si="70"/>
        <v>1</v>
      </c>
    </row>
    <row r="775" spans="1:36" x14ac:dyDescent="0.25">
      <c r="A775" s="46">
        <v>770</v>
      </c>
      <c r="C775" s="99">
        <v>2.6399962420722289E-3</v>
      </c>
      <c r="D775" s="99">
        <v>1.055979903351028E-2</v>
      </c>
      <c r="E775" s="99">
        <v>6.0018863083623315E-5</v>
      </c>
      <c r="F775" s="99">
        <v>0</v>
      </c>
      <c r="G775" s="99">
        <v>0.04</v>
      </c>
      <c r="H775" s="99">
        <v>3.7417663718882443E-2</v>
      </c>
      <c r="I775" s="99">
        <v>2.5496231708073913E-2</v>
      </c>
      <c r="J775" s="99">
        <v>7.1214038276825598E-3</v>
      </c>
      <c r="K775" s="99">
        <v>5.7682820038231775E-3</v>
      </c>
      <c r="L775" s="146">
        <v>92.438280187714923</v>
      </c>
      <c r="M775" s="146">
        <v>120</v>
      </c>
      <c r="N775" s="146">
        <v>548</v>
      </c>
      <c r="O775" s="146">
        <v>9132</v>
      </c>
      <c r="P775" s="146">
        <v>100</v>
      </c>
      <c r="Q775" s="146">
        <v>25</v>
      </c>
      <c r="R775" s="99">
        <v>0.83658784082880433</v>
      </c>
      <c r="S775" s="99">
        <v>1.2953509651008712E-2</v>
      </c>
      <c r="T775" s="99">
        <v>0.23438656586522338</v>
      </c>
      <c r="U775" s="99">
        <v>0.60208317741584616</v>
      </c>
      <c r="W775" s="146">
        <v>5.4622118412890863</v>
      </c>
      <c r="X775" s="147">
        <v>27656.246551720062</v>
      </c>
      <c r="Y775" s="147">
        <v>5.5857447244344112</v>
      </c>
      <c r="Z775" s="147">
        <v>28956.481782077935</v>
      </c>
      <c r="AA775" s="147">
        <v>0.12353288314532485</v>
      </c>
      <c r="AB775" s="147">
        <v>1300.2352303578737</v>
      </c>
      <c r="AD775" s="161">
        <f t="shared" si="72"/>
        <v>300076.46392562508</v>
      </c>
      <c r="AE775" s="161">
        <f t="shared" si="71"/>
        <v>306188.20168398676</v>
      </c>
      <c r="AF775" s="161">
        <f t="shared" ref="AF775:AF838" si="73">AA775*cRatio-AB775</f>
        <v>6111.7377583616171</v>
      </c>
      <c r="AH775" s="163">
        <f t="shared" ref="AH775:AH838" si="74">IF(MAX(AD775:AE775)=AD775,1,0)</f>
        <v>0</v>
      </c>
      <c r="AI775" s="163">
        <f t="shared" ref="AI775:AI838" si="75">IF(MAX(AD775:AE775)=AE775,1,0)</f>
        <v>1</v>
      </c>
      <c r="AJ775" s="163">
        <f t="shared" ref="AJ775:AJ838" si="76">IF(AF775&gt;0,1,0)</f>
        <v>1</v>
      </c>
    </row>
    <row r="776" spans="1:36" x14ac:dyDescent="0.25">
      <c r="A776" s="46">
        <v>771</v>
      </c>
      <c r="C776" s="99">
        <v>1.3324711999366824E-3</v>
      </c>
      <c r="D776" s="99">
        <v>1.1001669512150166E-2</v>
      </c>
      <c r="E776" s="99">
        <v>5.9169047459745175E-5</v>
      </c>
      <c r="F776" s="99">
        <v>0</v>
      </c>
      <c r="G776" s="99">
        <v>0.04</v>
      </c>
      <c r="H776" s="99">
        <v>3.7417663718882443E-2</v>
      </c>
      <c r="I776" s="99">
        <v>2.5496231708073913E-2</v>
      </c>
      <c r="J776" s="99">
        <v>7.1214038276825598E-3</v>
      </c>
      <c r="K776" s="99">
        <v>5.7682820038231775E-3</v>
      </c>
      <c r="L776" s="146">
        <v>92.438280187714923</v>
      </c>
      <c r="M776" s="146">
        <v>120</v>
      </c>
      <c r="N776" s="146">
        <v>548</v>
      </c>
      <c r="O776" s="146">
        <v>9132</v>
      </c>
      <c r="P776" s="146">
        <v>100</v>
      </c>
      <c r="Q776" s="146">
        <v>25</v>
      </c>
      <c r="R776" s="99">
        <v>0.7276303396039393</v>
      </c>
      <c r="S776" s="99">
        <v>1.6761998101260998E-3</v>
      </c>
      <c r="T776" s="99">
        <v>8.0137207464084703E-2</v>
      </c>
      <c r="U776" s="99">
        <v>0.15513659467601681</v>
      </c>
      <c r="W776" s="146">
        <v>5.0326495827527715</v>
      </c>
      <c r="X776" s="147">
        <v>29215.654308395082</v>
      </c>
      <c r="Y776" s="147">
        <v>5.091999783489082</v>
      </c>
      <c r="Z776" s="147">
        <v>30297.226865241519</v>
      </c>
      <c r="AA776" s="147">
        <v>5.9350200736310477E-2</v>
      </c>
      <c r="AB776" s="147">
        <v>1081.5725568464368</v>
      </c>
      <c r="AD776" s="161">
        <f t="shared" si="72"/>
        <v>272743.32065677119</v>
      </c>
      <c r="AE776" s="161">
        <f t="shared" si="71"/>
        <v>275222.76014410338</v>
      </c>
      <c r="AF776" s="161">
        <f t="shared" si="73"/>
        <v>2479.4394873321917</v>
      </c>
      <c r="AH776" s="163">
        <f t="shared" si="74"/>
        <v>0</v>
      </c>
      <c r="AI776" s="163">
        <f t="shared" si="75"/>
        <v>1</v>
      </c>
      <c r="AJ776" s="163">
        <f t="shared" si="76"/>
        <v>1</v>
      </c>
    </row>
    <row r="777" spans="1:36" x14ac:dyDescent="0.25">
      <c r="A777" s="46">
        <v>772</v>
      </c>
      <c r="C777" s="99">
        <v>2.1794969255074514E-3</v>
      </c>
      <c r="D777" s="99">
        <v>1.2205489604104613E-2</v>
      </c>
      <c r="E777" s="99">
        <v>3.0260103773154002E-5</v>
      </c>
      <c r="F777" s="99">
        <v>0</v>
      </c>
      <c r="G777" s="99">
        <v>0.04</v>
      </c>
      <c r="H777" s="99">
        <v>3.7417663718882443E-2</v>
      </c>
      <c r="I777" s="99">
        <v>2.5496231708073913E-2</v>
      </c>
      <c r="J777" s="99">
        <v>7.1214038276825598E-3</v>
      </c>
      <c r="K777" s="99">
        <v>5.7682820038231775E-3</v>
      </c>
      <c r="L777" s="146">
        <v>92.438280187714923</v>
      </c>
      <c r="M777" s="146">
        <v>120</v>
      </c>
      <c r="N777" s="146">
        <v>548</v>
      </c>
      <c r="O777" s="146">
        <v>9132</v>
      </c>
      <c r="P777" s="146">
        <v>100</v>
      </c>
      <c r="Q777" s="146">
        <v>25</v>
      </c>
      <c r="R777" s="99">
        <v>0.4781382539240987</v>
      </c>
      <c r="S777" s="99">
        <v>0.76519756736867928</v>
      </c>
      <c r="T777" s="99">
        <v>0.43406765541230652</v>
      </c>
      <c r="U777" s="99">
        <v>0.98601702915868183</v>
      </c>
      <c r="W777" s="146">
        <v>3.762952530323239</v>
      </c>
      <c r="X777" s="147">
        <v>28250.938783069509</v>
      </c>
      <c r="Y777" s="147">
        <v>3.8336270794724263</v>
      </c>
      <c r="Z777" s="147">
        <v>29488.046893931958</v>
      </c>
      <c r="AA777" s="147">
        <v>7.067454914918736E-2</v>
      </c>
      <c r="AB777" s="147">
        <v>1237.1081108624494</v>
      </c>
      <c r="AD777" s="161">
        <f t="shared" si="72"/>
        <v>197526.21303632483</v>
      </c>
      <c r="AE777" s="161">
        <f t="shared" si="71"/>
        <v>200529.57787441363</v>
      </c>
      <c r="AF777" s="161">
        <f t="shared" si="73"/>
        <v>3003.3648380887926</v>
      </c>
      <c r="AH777" s="163">
        <f t="shared" si="74"/>
        <v>0</v>
      </c>
      <c r="AI777" s="163">
        <f t="shared" si="75"/>
        <v>1</v>
      </c>
      <c r="AJ777" s="163">
        <f t="shared" si="76"/>
        <v>1</v>
      </c>
    </row>
    <row r="778" spans="1:36" x14ac:dyDescent="0.25">
      <c r="A778" s="46">
        <v>773</v>
      </c>
      <c r="C778" s="99">
        <v>4.0197985199406094E-3</v>
      </c>
      <c r="D778" s="99">
        <v>1.2018957878085601E-2</v>
      </c>
      <c r="E778" s="99">
        <v>2.1686842914554977E-5</v>
      </c>
      <c r="F778" s="99">
        <v>0</v>
      </c>
      <c r="G778" s="99">
        <v>0.04</v>
      </c>
      <c r="H778" s="99">
        <v>3.7417663718882443E-2</v>
      </c>
      <c r="I778" s="99">
        <v>2.5496231708073913E-2</v>
      </c>
      <c r="J778" s="99">
        <v>7.1214038276825598E-3</v>
      </c>
      <c r="K778" s="99">
        <v>5.7682820038231775E-3</v>
      </c>
      <c r="L778" s="146">
        <v>92.438280187714923</v>
      </c>
      <c r="M778" s="146">
        <v>120</v>
      </c>
      <c r="N778" s="146">
        <v>548</v>
      </c>
      <c r="O778" s="146">
        <v>9132</v>
      </c>
      <c r="P778" s="146">
        <v>100</v>
      </c>
      <c r="Q778" s="146">
        <v>25</v>
      </c>
      <c r="R778" s="99">
        <v>0.60542352130109156</v>
      </c>
      <c r="S778" s="99">
        <v>2.6192336807629494E-3</v>
      </c>
      <c r="T778" s="99">
        <v>0.1593800603973177</v>
      </c>
      <c r="U778" s="99">
        <v>0.72677458187664468</v>
      </c>
      <c r="W778" s="146">
        <v>3.731168519985145</v>
      </c>
      <c r="X778" s="147">
        <v>26249.81990359753</v>
      </c>
      <c r="Y778" s="147">
        <v>3.8560680741465418</v>
      </c>
      <c r="Z778" s="147">
        <v>27746.825750175965</v>
      </c>
      <c r="AA778" s="147">
        <v>0.12489955416139686</v>
      </c>
      <c r="AB778" s="147">
        <v>1497.005846578435</v>
      </c>
      <c r="AD778" s="161">
        <f t="shared" si="72"/>
        <v>197620.29129551118</v>
      </c>
      <c r="AE778" s="161">
        <f t="shared" ref="AE778:AE841" si="77">Y778*cRatio-Z778</f>
        <v>203617.25869861653</v>
      </c>
      <c r="AF778" s="161">
        <f t="shared" si="73"/>
        <v>5996.9674031053764</v>
      </c>
      <c r="AH778" s="163">
        <f t="shared" si="74"/>
        <v>0</v>
      </c>
      <c r="AI778" s="163">
        <f t="shared" si="75"/>
        <v>1</v>
      </c>
      <c r="AJ778" s="163">
        <f t="shared" si="76"/>
        <v>1</v>
      </c>
    </row>
    <row r="779" spans="1:36" x14ac:dyDescent="0.25">
      <c r="A779" s="46">
        <v>774</v>
      </c>
      <c r="C779" s="99">
        <v>3.0875691115969106E-3</v>
      </c>
      <c r="D779" s="99">
        <v>1.0638760253933718E-2</v>
      </c>
      <c r="E779" s="99">
        <v>5.4762469675551095E-4</v>
      </c>
      <c r="F779" s="99">
        <v>0</v>
      </c>
      <c r="G779" s="99">
        <v>0.04</v>
      </c>
      <c r="H779" s="99">
        <v>3.7417663718882443E-2</v>
      </c>
      <c r="I779" s="99">
        <v>2.5496231708073913E-2</v>
      </c>
      <c r="J779" s="99">
        <v>7.1214038276825598E-3</v>
      </c>
      <c r="K779" s="99">
        <v>5.7682820038231775E-3</v>
      </c>
      <c r="L779" s="146">
        <v>92.438280187714923</v>
      </c>
      <c r="M779" s="146">
        <v>120</v>
      </c>
      <c r="N779" s="146">
        <v>548</v>
      </c>
      <c r="O779" s="146">
        <v>9132</v>
      </c>
      <c r="P779" s="146">
        <v>100</v>
      </c>
      <c r="Q779" s="146">
        <v>25</v>
      </c>
      <c r="R779" s="99">
        <v>0.64190123725136616</v>
      </c>
      <c r="S779" s="99">
        <v>0.83770299652670632</v>
      </c>
      <c r="T779" s="99">
        <v>5.1562455801639848E-3</v>
      </c>
      <c r="U779" s="99">
        <v>2.2544018443905565E-4</v>
      </c>
      <c r="W779" s="146">
        <v>4.4543055410528307</v>
      </c>
      <c r="X779" s="147">
        <v>25998.181958670528</v>
      </c>
      <c r="Y779" s="147">
        <v>4.5496325191139375</v>
      </c>
      <c r="Z779" s="147">
        <v>27218.381330249522</v>
      </c>
      <c r="AA779" s="147">
        <v>9.5326978061106793E-2</v>
      </c>
      <c r="AB779" s="147">
        <v>1220.199371578994</v>
      </c>
      <c r="AD779" s="161">
        <f t="shared" si="72"/>
        <v>241260.1505044993</v>
      </c>
      <c r="AE779" s="161">
        <f t="shared" si="77"/>
        <v>245759.56981658677</v>
      </c>
      <c r="AF779" s="161">
        <f t="shared" si="73"/>
        <v>4499.4193120874133</v>
      </c>
      <c r="AH779" s="163">
        <f t="shared" si="74"/>
        <v>0</v>
      </c>
      <c r="AI779" s="163">
        <f t="shared" si="75"/>
        <v>1</v>
      </c>
      <c r="AJ779" s="163">
        <f t="shared" si="76"/>
        <v>1</v>
      </c>
    </row>
    <row r="780" spans="1:36" x14ac:dyDescent="0.25">
      <c r="A780" s="46">
        <v>775</v>
      </c>
      <c r="C780" s="99">
        <v>4.4542142109144089E-3</v>
      </c>
      <c r="D780" s="99">
        <v>1.0270747201619914E-2</v>
      </c>
      <c r="E780" s="99">
        <v>2.6313356343972972E-5</v>
      </c>
      <c r="F780" s="99">
        <v>0</v>
      </c>
      <c r="G780" s="99">
        <v>0.04</v>
      </c>
      <c r="H780" s="99">
        <v>3.7417663718882443E-2</v>
      </c>
      <c r="I780" s="99">
        <v>2.5496231708073913E-2</v>
      </c>
      <c r="J780" s="99">
        <v>7.1214038276825598E-3</v>
      </c>
      <c r="K780" s="99">
        <v>5.7682820038231775E-3</v>
      </c>
      <c r="L780" s="146">
        <v>92.438280187714923</v>
      </c>
      <c r="M780" s="146">
        <v>120</v>
      </c>
      <c r="N780" s="146">
        <v>548</v>
      </c>
      <c r="O780" s="146">
        <v>9132</v>
      </c>
      <c r="P780" s="146">
        <v>100</v>
      </c>
      <c r="Q780" s="146">
        <v>25</v>
      </c>
      <c r="R780" s="99">
        <v>0.89694413017879326</v>
      </c>
      <c r="S780" s="99">
        <v>0.92825400836308636</v>
      </c>
      <c r="T780" s="99">
        <v>2.6555718217410134E-2</v>
      </c>
      <c r="U780" s="99">
        <v>0.99877689912564538</v>
      </c>
      <c r="W780" s="146">
        <v>6.0301772064761936</v>
      </c>
      <c r="X780" s="147">
        <v>25813.527310018115</v>
      </c>
      <c r="Y780" s="147">
        <v>6.2490104811692326</v>
      </c>
      <c r="Z780" s="147">
        <v>27360.023303258695</v>
      </c>
      <c r="AA780" s="147">
        <v>0.21883327469303904</v>
      </c>
      <c r="AB780" s="147">
        <v>1546.49599324058</v>
      </c>
      <c r="AD780" s="161">
        <f t="shared" si="72"/>
        <v>335997.10507855349</v>
      </c>
      <c r="AE780" s="161">
        <f t="shared" si="77"/>
        <v>347580.60556689528</v>
      </c>
      <c r="AF780" s="161">
        <f t="shared" si="73"/>
        <v>11583.500488341762</v>
      </c>
      <c r="AH780" s="163">
        <f t="shared" si="74"/>
        <v>0</v>
      </c>
      <c r="AI780" s="163">
        <f t="shared" si="75"/>
        <v>1</v>
      </c>
      <c r="AJ780" s="163">
        <f t="shared" si="76"/>
        <v>1</v>
      </c>
    </row>
    <row r="781" spans="1:36" x14ac:dyDescent="0.25">
      <c r="A781" s="46">
        <v>776</v>
      </c>
      <c r="C781" s="99">
        <v>3.6754959855759273E-3</v>
      </c>
      <c r="D781" s="99">
        <v>1.2106510879471566E-2</v>
      </c>
      <c r="E781" s="99">
        <v>4.3280582990423798E-5</v>
      </c>
      <c r="F781" s="99">
        <v>0</v>
      </c>
      <c r="G781" s="99">
        <v>0.04</v>
      </c>
      <c r="H781" s="99">
        <v>3.7417663718882443E-2</v>
      </c>
      <c r="I781" s="99">
        <v>2.5496231708073913E-2</v>
      </c>
      <c r="J781" s="99">
        <v>7.1214038276825598E-3</v>
      </c>
      <c r="K781" s="99">
        <v>5.7682820038231775E-3</v>
      </c>
      <c r="L781" s="146">
        <v>92.438280187714923</v>
      </c>
      <c r="M781" s="146">
        <v>120</v>
      </c>
      <c r="N781" s="146">
        <v>548</v>
      </c>
      <c r="O781" s="146">
        <v>9132</v>
      </c>
      <c r="P781" s="146">
        <v>100</v>
      </c>
      <c r="Q781" s="146">
        <v>25</v>
      </c>
      <c r="R781" s="99">
        <v>0.71547418130663898</v>
      </c>
      <c r="S781" s="99">
        <v>0.80576577035010921</v>
      </c>
      <c r="T781" s="99">
        <v>5.0380949663517724E-4</v>
      </c>
      <c r="U781" s="99">
        <v>0.25893212133360699</v>
      </c>
      <c r="W781" s="146">
        <v>4.9981682942346959</v>
      </c>
      <c r="X781" s="147">
        <v>26554.702376779624</v>
      </c>
      <c r="Y781" s="147">
        <v>5.1503245358739402</v>
      </c>
      <c r="Z781" s="147">
        <v>28002.504821991111</v>
      </c>
      <c r="AA781" s="147">
        <v>0.15215624163924435</v>
      </c>
      <c r="AB781" s="147">
        <v>1447.8024452114878</v>
      </c>
      <c r="AD781" s="161">
        <f t="shared" si="72"/>
        <v>273335.39527730213</v>
      </c>
      <c r="AE781" s="161">
        <f t="shared" si="77"/>
        <v>281016.9673304453</v>
      </c>
      <c r="AF781" s="161">
        <f t="shared" si="73"/>
        <v>7681.5720531431725</v>
      </c>
      <c r="AH781" s="163">
        <f t="shared" si="74"/>
        <v>0</v>
      </c>
      <c r="AI781" s="163">
        <f t="shared" si="75"/>
        <v>1</v>
      </c>
      <c r="AJ781" s="163">
        <f t="shared" si="76"/>
        <v>1</v>
      </c>
    </row>
    <row r="782" spans="1:36" x14ac:dyDescent="0.25">
      <c r="A782" s="46">
        <v>777</v>
      </c>
      <c r="C782" s="99">
        <v>2.2983524066672034E-3</v>
      </c>
      <c r="D782" s="99">
        <v>1.3595446008932477E-2</v>
      </c>
      <c r="E782" s="99">
        <v>1.975693503385445E-4</v>
      </c>
      <c r="F782" s="99">
        <v>0</v>
      </c>
      <c r="G782" s="99">
        <v>0.04</v>
      </c>
      <c r="H782" s="99">
        <v>3.7417663718882443E-2</v>
      </c>
      <c r="I782" s="99">
        <v>2.5496231708073913E-2</v>
      </c>
      <c r="J782" s="99">
        <v>7.1214038276825598E-3</v>
      </c>
      <c r="K782" s="99">
        <v>5.7682820038231775E-3</v>
      </c>
      <c r="L782" s="146">
        <v>92.438280187714923</v>
      </c>
      <c r="M782" s="146">
        <v>120</v>
      </c>
      <c r="N782" s="146">
        <v>548</v>
      </c>
      <c r="O782" s="146">
        <v>9132</v>
      </c>
      <c r="P782" s="146">
        <v>100</v>
      </c>
      <c r="Q782" s="146">
        <v>25</v>
      </c>
      <c r="R782" s="99">
        <v>0.41151882472807655</v>
      </c>
      <c r="S782" s="99">
        <v>0.8694419243492304</v>
      </c>
      <c r="T782" s="99">
        <v>0.45561605211947243</v>
      </c>
      <c r="U782" s="99">
        <v>0.16196814407184035</v>
      </c>
      <c r="W782" s="146">
        <v>3.305430820278874</v>
      </c>
      <c r="X782" s="147">
        <v>27673.52353729977</v>
      </c>
      <c r="Y782" s="147">
        <v>3.3652957923868847</v>
      </c>
      <c r="Z782" s="147">
        <v>28877.975802264144</v>
      </c>
      <c r="AA782" s="147">
        <v>5.9864972108010672E-2</v>
      </c>
      <c r="AB782" s="147">
        <v>1204.4522649643732</v>
      </c>
      <c r="AD782" s="161">
        <f t="shared" si="72"/>
        <v>170652.32567943266</v>
      </c>
      <c r="AE782" s="161">
        <f t="shared" si="77"/>
        <v>173039.77174094893</v>
      </c>
      <c r="AF782" s="161">
        <f t="shared" si="73"/>
        <v>2387.446061516267</v>
      </c>
      <c r="AH782" s="163">
        <f t="shared" si="74"/>
        <v>0</v>
      </c>
      <c r="AI782" s="163">
        <f t="shared" si="75"/>
        <v>1</v>
      </c>
      <c r="AJ782" s="163">
        <f t="shared" si="76"/>
        <v>1</v>
      </c>
    </row>
    <row r="783" spans="1:36" x14ac:dyDescent="0.25">
      <c r="A783" s="46">
        <v>778</v>
      </c>
      <c r="C783" s="99">
        <v>3.0246139286937979E-3</v>
      </c>
      <c r="D783" s="99">
        <v>1.0763837139979493E-2</v>
      </c>
      <c r="E783" s="99">
        <v>5.9892639260251066E-5</v>
      </c>
      <c r="F783" s="99">
        <v>0</v>
      </c>
      <c r="G783" s="99">
        <v>0.04</v>
      </c>
      <c r="H783" s="99">
        <v>3.7417663718882443E-2</v>
      </c>
      <c r="I783" s="99">
        <v>2.5496231708073913E-2</v>
      </c>
      <c r="J783" s="99">
        <v>7.1214038276825598E-3</v>
      </c>
      <c r="K783" s="99">
        <v>5.7682820038231775E-3</v>
      </c>
      <c r="L783" s="146">
        <v>92.438280187714923</v>
      </c>
      <c r="M783" s="146">
        <v>120</v>
      </c>
      <c r="N783" s="146">
        <v>548</v>
      </c>
      <c r="O783" s="146">
        <v>9132</v>
      </c>
      <c r="P783" s="146">
        <v>100</v>
      </c>
      <c r="Q783" s="146">
        <v>25</v>
      </c>
      <c r="R783" s="99">
        <v>0.68121116624394507</v>
      </c>
      <c r="S783" s="99">
        <v>2.9998302216573375E-2</v>
      </c>
      <c r="T783" s="99">
        <v>0.99365034811975395</v>
      </c>
      <c r="U783" s="99">
        <v>9.8224130838665481E-6</v>
      </c>
      <c r="W783" s="146">
        <v>4.3897563610257784</v>
      </c>
      <c r="X783" s="147">
        <v>27224.945791241003</v>
      </c>
      <c r="Y783" s="147">
        <v>4.5022643289526414</v>
      </c>
      <c r="Z783" s="147">
        <v>28581.105767707566</v>
      </c>
      <c r="AA783" s="147">
        <v>0.11250796792686302</v>
      </c>
      <c r="AB783" s="147">
        <v>1356.1599764665625</v>
      </c>
      <c r="AD783" s="161">
        <f t="shared" si="72"/>
        <v>236160.43587030569</v>
      </c>
      <c r="AE783" s="161">
        <f t="shared" si="77"/>
        <v>241554.75396945089</v>
      </c>
      <c r="AF783" s="161">
        <f t="shared" si="73"/>
        <v>5394.3180991452182</v>
      </c>
      <c r="AH783" s="163">
        <f t="shared" si="74"/>
        <v>0</v>
      </c>
      <c r="AI783" s="163">
        <f t="shared" si="75"/>
        <v>1</v>
      </c>
      <c r="AJ783" s="163">
        <f t="shared" si="76"/>
        <v>1</v>
      </c>
    </row>
    <row r="784" spans="1:36" x14ac:dyDescent="0.25">
      <c r="A784" s="46">
        <v>779</v>
      </c>
      <c r="C784" s="99">
        <v>1.2797157630266315E-3</v>
      </c>
      <c r="D784" s="99">
        <v>1.030827845838278E-2</v>
      </c>
      <c r="E784" s="99">
        <v>1.0776930168454601E-4</v>
      </c>
      <c r="F784" s="99">
        <v>0</v>
      </c>
      <c r="G784" s="99">
        <v>0.04</v>
      </c>
      <c r="H784" s="99">
        <v>3.7417663718882443E-2</v>
      </c>
      <c r="I784" s="99">
        <v>2.5496231708073913E-2</v>
      </c>
      <c r="J784" s="99">
        <v>7.1214038276825598E-3</v>
      </c>
      <c r="K784" s="99">
        <v>5.7682820038231775E-3</v>
      </c>
      <c r="L784" s="146">
        <v>92.438280187714923</v>
      </c>
      <c r="M784" s="146">
        <v>120</v>
      </c>
      <c r="N784" s="146">
        <v>548</v>
      </c>
      <c r="O784" s="146">
        <v>9132</v>
      </c>
      <c r="P784" s="146">
        <v>100</v>
      </c>
      <c r="Q784" s="146">
        <v>25</v>
      </c>
      <c r="R784" s="99">
        <v>0.62033743062613211</v>
      </c>
      <c r="S784" s="99">
        <v>0.66937386977919899</v>
      </c>
      <c r="T784" s="99">
        <v>0.96681148115220639</v>
      </c>
      <c r="U784" s="99">
        <v>5.2804169779971854E-4</v>
      </c>
      <c r="W784" s="146">
        <v>4.7973247511166628</v>
      </c>
      <c r="X784" s="147">
        <v>29157.345395962198</v>
      </c>
      <c r="Y784" s="147">
        <v>4.8482456923196233</v>
      </c>
      <c r="Z784" s="147">
        <v>30214.474724491156</v>
      </c>
      <c r="AA784" s="147">
        <v>5.0920941202960535E-2</v>
      </c>
      <c r="AB784" s="147">
        <v>1057.1293285289576</v>
      </c>
      <c r="AD784" s="161">
        <f t="shared" si="72"/>
        <v>258682.13967103756</v>
      </c>
      <c r="AE784" s="161">
        <f t="shared" si="77"/>
        <v>260680.26681468627</v>
      </c>
      <c r="AF784" s="161">
        <f t="shared" si="73"/>
        <v>1998.1271436486745</v>
      </c>
      <c r="AH784" s="163">
        <f t="shared" si="74"/>
        <v>0</v>
      </c>
      <c r="AI784" s="163">
        <f t="shared" si="75"/>
        <v>1</v>
      </c>
      <c r="AJ784" s="163">
        <f t="shared" si="76"/>
        <v>1</v>
      </c>
    </row>
    <row r="785" spans="1:36" x14ac:dyDescent="0.25">
      <c r="A785" s="46">
        <v>780</v>
      </c>
      <c r="C785" s="99">
        <v>3.088771931286094E-3</v>
      </c>
      <c r="D785" s="99">
        <v>1.2713356726824165E-2</v>
      </c>
      <c r="E785" s="99">
        <v>1.5963796360118909E-4</v>
      </c>
      <c r="F785" s="99">
        <v>0</v>
      </c>
      <c r="G785" s="99">
        <v>0.04</v>
      </c>
      <c r="H785" s="99">
        <v>3.7417663718882443E-2</v>
      </c>
      <c r="I785" s="99">
        <v>2.5496231708073913E-2</v>
      </c>
      <c r="J785" s="99">
        <v>7.1214038276825598E-3</v>
      </c>
      <c r="K785" s="99">
        <v>5.7682820038231775E-3</v>
      </c>
      <c r="L785" s="146">
        <v>92.438280187714923</v>
      </c>
      <c r="M785" s="146">
        <v>120</v>
      </c>
      <c r="N785" s="146">
        <v>548</v>
      </c>
      <c r="O785" s="146">
        <v>9132</v>
      </c>
      <c r="P785" s="146">
        <v>100</v>
      </c>
      <c r="Q785" s="146">
        <v>25</v>
      </c>
      <c r="R785" s="99">
        <v>0.62283277238297374</v>
      </c>
      <c r="S785" s="99">
        <v>8.9126924173983782E-2</v>
      </c>
      <c r="T785" s="99">
        <v>5.3167967171277039E-3</v>
      </c>
      <c r="U785" s="99">
        <v>0.82052138745041348</v>
      </c>
      <c r="W785" s="146">
        <v>4.0008458814548851</v>
      </c>
      <c r="X785" s="147">
        <v>26893.566560292045</v>
      </c>
      <c r="Y785" s="147">
        <v>4.1016183633830368</v>
      </c>
      <c r="Z785" s="147">
        <v>28227.185159650577</v>
      </c>
      <c r="AA785" s="147">
        <v>0.10077248192815169</v>
      </c>
      <c r="AB785" s="147">
        <v>1333.6185993585314</v>
      </c>
      <c r="AD785" s="161">
        <f t="shared" si="72"/>
        <v>213157.18632700108</v>
      </c>
      <c r="AE785" s="161">
        <f t="shared" si="77"/>
        <v>217869.91664333164</v>
      </c>
      <c r="AF785" s="161">
        <f t="shared" si="73"/>
        <v>4712.7303163305705</v>
      </c>
      <c r="AH785" s="163">
        <f t="shared" si="74"/>
        <v>0</v>
      </c>
      <c r="AI785" s="163">
        <f t="shared" si="75"/>
        <v>1</v>
      </c>
      <c r="AJ785" s="163">
        <f t="shared" si="76"/>
        <v>1</v>
      </c>
    </row>
    <row r="786" spans="1:36" x14ac:dyDescent="0.25">
      <c r="A786" s="46">
        <v>781</v>
      </c>
      <c r="C786" s="99">
        <v>1.50935957604573E-3</v>
      </c>
      <c r="D786" s="99">
        <v>1.1475183580613814E-2</v>
      </c>
      <c r="E786" s="99">
        <v>3.3502000104101981E-4</v>
      </c>
      <c r="F786" s="99">
        <v>0</v>
      </c>
      <c r="G786" s="99">
        <v>0.04</v>
      </c>
      <c r="H786" s="99">
        <v>3.7417663718882443E-2</v>
      </c>
      <c r="I786" s="99">
        <v>2.5496231708073913E-2</v>
      </c>
      <c r="J786" s="99">
        <v>7.1214038276825598E-3</v>
      </c>
      <c r="K786" s="99">
        <v>5.7682820038231775E-3</v>
      </c>
      <c r="L786" s="146">
        <v>92.438280187714923</v>
      </c>
      <c r="M786" s="146">
        <v>120</v>
      </c>
      <c r="N786" s="146">
        <v>548</v>
      </c>
      <c r="O786" s="146">
        <v>9132</v>
      </c>
      <c r="P786" s="146">
        <v>100</v>
      </c>
      <c r="Q786" s="146">
        <v>25</v>
      </c>
      <c r="R786" s="99">
        <v>0.75179601110790206</v>
      </c>
      <c r="S786" s="99">
        <v>6.6012039014315812E-3</v>
      </c>
      <c r="T786" s="99">
        <v>0.99062770848123471</v>
      </c>
      <c r="U786" s="99">
        <v>0.92470770562250193</v>
      </c>
      <c r="W786" s="146">
        <v>5.0465210583437088</v>
      </c>
      <c r="X786" s="147">
        <v>28270.457460354755</v>
      </c>
      <c r="Y786" s="147">
        <v>5.1008998567135428</v>
      </c>
      <c r="Z786" s="147">
        <v>29302.034568202558</v>
      </c>
      <c r="AA786" s="147">
        <v>5.4378798369834058E-2</v>
      </c>
      <c r="AB786" s="147">
        <v>1031.5771078478028</v>
      </c>
      <c r="AD786" s="161">
        <f t="shared" si="72"/>
        <v>274520.80604026775</v>
      </c>
      <c r="AE786" s="161">
        <f t="shared" si="77"/>
        <v>276751.95683461003</v>
      </c>
      <c r="AF786" s="161">
        <f t="shared" si="73"/>
        <v>2231.1507943422407</v>
      </c>
      <c r="AH786" s="163">
        <f t="shared" si="74"/>
        <v>0</v>
      </c>
      <c r="AI786" s="163">
        <f t="shared" si="75"/>
        <v>1</v>
      </c>
      <c r="AJ786" s="163">
        <f t="shared" si="76"/>
        <v>1</v>
      </c>
    </row>
    <row r="787" spans="1:36" x14ac:dyDescent="0.25">
      <c r="A787" s="46">
        <v>782</v>
      </c>
      <c r="C787" s="99">
        <v>3.9264612253745446E-3</v>
      </c>
      <c r="D787" s="99">
        <v>1.3724798232520818E-2</v>
      </c>
      <c r="E787" s="99">
        <v>2.3259942233999631E-4</v>
      </c>
      <c r="F787" s="99">
        <v>0</v>
      </c>
      <c r="G787" s="99">
        <v>0.04</v>
      </c>
      <c r="H787" s="99">
        <v>3.7417663718882443E-2</v>
      </c>
      <c r="I787" s="99">
        <v>2.5496231708073913E-2</v>
      </c>
      <c r="J787" s="99">
        <v>7.1214038276825598E-3</v>
      </c>
      <c r="K787" s="99">
        <v>5.7682820038231775E-3</v>
      </c>
      <c r="L787" s="146">
        <v>92.438280187714923</v>
      </c>
      <c r="M787" s="146">
        <v>120</v>
      </c>
      <c r="N787" s="146">
        <v>548</v>
      </c>
      <c r="O787" s="146">
        <v>9132</v>
      </c>
      <c r="P787" s="146">
        <v>100</v>
      </c>
      <c r="Q787" s="146">
        <v>25</v>
      </c>
      <c r="R787" s="99">
        <v>0.87468400797845491</v>
      </c>
      <c r="S787" s="99">
        <v>0.99816813562518503</v>
      </c>
      <c r="T787" s="99">
        <v>0.72199706681887865</v>
      </c>
      <c r="U787" s="99">
        <v>1.2792141322709516E-10</v>
      </c>
      <c r="W787" s="146">
        <v>5.9435314568817192</v>
      </c>
      <c r="X787" s="147">
        <v>25836.207345361363</v>
      </c>
      <c r="Y787" s="147">
        <v>6.1253235977215832</v>
      </c>
      <c r="Z787" s="147">
        <v>27256.182422692662</v>
      </c>
      <c r="AA787" s="147">
        <v>0.18179214083986395</v>
      </c>
      <c r="AB787" s="147">
        <v>1419.975077331299</v>
      </c>
      <c r="AD787" s="161">
        <f t="shared" si="72"/>
        <v>330775.68006754178</v>
      </c>
      <c r="AE787" s="161">
        <f t="shared" si="77"/>
        <v>340263.23344060231</v>
      </c>
      <c r="AF787" s="161">
        <f t="shared" si="73"/>
        <v>9487.5533730605384</v>
      </c>
      <c r="AH787" s="163">
        <f t="shared" si="74"/>
        <v>0</v>
      </c>
      <c r="AI787" s="163">
        <f t="shared" si="75"/>
        <v>1</v>
      </c>
      <c r="AJ787" s="163">
        <f t="shared" si="76"/>
        <v>1</v>
      </c>
    </row>
    <row r="788" spans="1:36" x14ac:dyDescent="0.25">
      <c r="A788" s="46">
        <v>783</v>
      </c>
      <c r="C788" s="99">
        <v>1.5937240660622619E-3</v>
      </c>
      <c r="D788" s="99">
        <v>1.1378803505247849E-2</v>
      </c>
      <c r="E788" s="99">
        <v>3.2574607714188708E-5</v>
      </c>
      <c r="F788" s="99">
        <v>0</v>
      </c>
      <c r="G788" s="99">
        <v>0.04</v>
      </c>
      <c r="H788" s="99">
        <v>3.7417663718882443E-2</v>
      </c>
      <c r="I788" s="99">
        <v>2.5496231708073913E-2</v>
      </c>
      <c r="J788" s="99">
        <v>7.1214038276825598E-3</v>
      </c>
      <c r="K788" s="99">
        <v>5.7682820038231775E-3</v>
      </c>
      <c r="L788" s="146">
        <v>92.438280187714923</v>
      </c>
      <c r="M788" s="146">
        <v>120</v>
      </c>
      <c r="N788" s="146">
        <v>548</v>
      </c>
      <c r="O788" s="146">
        <v>9132</v>
      </c>
      <c r="P788" s="146">
        <v>100</v>
      </c>
      <c r="Q788" s="146">
        <v>25</v>
      </c>
      <c r="R788" s="99">
        <v>0.64370059042625616</v>
      </c>
      <c r="S788" s="99">
        <v>0.92098461487395045</v>
      </c>
      <c r="T788" s="99">
        <v>0.17698064936931066</v>
      </c>
      <c r="U788" s="99">
        <v>0.1966918745528714</v>
      </c>
      <c r="W788" s="146">
        <v>5.098095437096358</v>
      </c>
      <c r="X788" s="147">
        <v>28958.46154681786</v>
      </c>
      <c r="Y788" s="147">
        <v>5.1690692371929554</v>
      </c>
      <c r="Z788" s="147">
        <v>30095.62609916793</v>
      </c>
      <c r="AA788" s="147">
        <v>7.0973800096597373E-2</v>
      </c>
      <c r="AB788" s="147">
        <v>1137.1645523500702</v>
      </c>
      <c r="AD788" s="161">
        <f t="shared" si="72"/>
        <v>276927.26467896363</v>
      </c>
      <c r="AE788" s="161">
        <f t="shared" si="77"/>
        <v>280048.52813240938</v>
      </c>
      <c r="AF788" s="161">
        <f t="shared" si="73"/>
        <v>3121.263453445772</v>
      </c>
      <c r="AH788" s="163">
        <f t="shared" si="74"/>
        <v>0</v>
      </c>
      <c r="AI788" s="163">
        <f t="shared" si="75"/>
        <v>1</v>
      </c>
      <c r="AJ788" s="163">
        <f t="shared" si="76"/>
        <v>1</v>
      </c>
    </row>
    <row r="789" spans="1:36" x14ac:dyDescent="0.25">
      <c r="A789" s="46">
        <v>784</v>
      </c>
      <c r="C789" s="99">
        <v>3.2042870986992433E-3</v>
      </c>
      <c r="D789" s="99">
        <v>1.0440840547138423E-2</v>
      </c>
      <c r="E789" s="99">
        <v>7.703114644097564E-5</v>
      </c>
      <c r="F789" s="99">
        <v>0</v>
      </c>
      <c r="G789" s="99">
        <v>0.04</v>
      </c>
      <c r="H789" s="99">
        <v>3.7417663718882443E-2</v>
      </c>
      <c r="I789" s="99">
        <v>2.5496231708073913E-2</v>
      </c>
      <c r="J789" s="99">
        <v>7.1214038276825598E-3</v>
      </c>
      <c r="K789" s="99">
        <v>5.7682820038231775E-3</v>
      </c>
      <c r="L789" s="146">
        <v>92.438280187714923</v>
      </c>
      <c r="M789" s="146">
        <v>120</v>
      </c>
      <c r="N789" s="146">
        <v>548</v>
      </c>
      <c r="O789" s="146">
        <v>9132</v>
      </c>
      <c r="P789" s="146">
        <v>100</v>
      </c>
      <c r="Q789" s="146">
        <v>25</v>
      </c>
      <c r="R789" s="99">
        <v>0.57252607392858301</v>
      </c>
      <c r="S789" s="99">
        <v>4.8655735080519152E-2</v>
      </c>
      <c r="T789" s="99">
        <v>0.7423168639915898</v>
      </c>
      <c r="U789" s="99">
        <v>0.57409021740805999</v>
      </c>
      <c r="W789" s="146">
        <v>3.6780707424843113</v>
      </c>
      <c r="X789" s="147">
        <v>26988.811042197543</v>
      </c>
      <c r="Y789" s="147">
        <v>3.7768255731867924</v>
      </c>
      <c r="Z789" s="147">
        <v>28364.719120747603</v>
      </c>
      <c r="AA789" s="147">
        <v>9.8754830702481033E-2</v>
      </c>
      <c r="AB789" s="147">
        <v>1375.9080785500591</v>
      </c>
      <c r="AD789" s="161">
        <f t="shared" si="72"/>
        <v>193695.43350686113</v>
      </c>
      <c r="AE789" s="161">
        <f t="shared" si="77"/>
        <v>198244.81527045992</v>
      </c>
      <c r="AF789" s="161">
        <f t="shared" si="73"/>
        <v>4549.3817635988025</v>
      </c>
      <c r="AH789" s="163">
        <f t="shared" si="74"/>
        <v>0</v>
      </c>
      <c r="AI789" s="163">
        <f t="shared" si="75"/>
        <v>1</v>
      </c>
      <c r="AJ789" s="163">
        <f t="shared" si="76"/>
        <v>1</v>
      </c>
    </row>
    <row r="790" spans="1:36" x14ac:dyDescent="0.25">
      <c r="A790" s="46">
        <v>785</v>
      </c>
      <c r="C790" s="99">
        <v>2.0295530746671886E-3</v>
      </c>
      <c r="D790" s="99">
        <v>9.679938555980129E-3</v>
      </c>
      <c r="E790" s="99">
        <v>1.450698921674487E-4</v>
      </c>
      <c r="F790" s="99">
        <v>0</v>
      </c>
      <c r="G790" s="99">
        <v>0.04</v>
      </c>
      <c r="H790" s="99">
        <v>3.7417663718882443E-2</v>
      </c>
      <c r="I790" s="99">
        <v>2.5496231708073913E-2</v>
      </c>
      <c r="J790" s="99">
        <v>7.1214038276825598E-3</v>
      </c>
      <c r="K790" s="99">
        <v>5.7682820038231775E-3</v>
      </c>
      <c r="L790" s="146">
        <v>92.438280187714923</v>
      </c>
      <c r="M790" s="146">
        <v>120</v>
      </c>
      <c r="N790" s="146">
        <v>548</v>
      </c>
      <c r="O790" s="146">
        <v>9132</v>
      </c>
      <c r="P790" s="146">
        <v>100</v>
      </c>
      <c r="Q790" s="146">
        <v>25</v>
      </c>
      <c r="R790" s="99">
        <v>0.77529947237117436</v>
      </c>
      <c r="S790" s="99">
        <v>0.99892903552414825</v>
      </c>
      <c r="T790" s="99">
        <v>0.74334950178393699</v>
      </c>
      <c r="U790" s="99">
        <v>1.7677626231983178E-2</v>
      </c>
      <c r="W790" s="146">
        <v>5.8771102665326884</v>
      </c>
      <c r="X790" s="147">
        <v>28152.614679396116</v>
      </c>
      <c r="Y790" s="147">
        <v>5.9744832591147716</v>
      </c>
      <c r="Z790" s="147">
        <v>29330.70274415375</v>
      </c>
      <c r="AA790" s="147">
        <v>9.7372992582083207E-2</v>
      </c>
      <c r="AB790" s="147">
        <v>1178.0880647576341</v>
      </c>
      <c r="AD790" s="161">
        <f t="shared" si="72"/>
        <v>324474.00131256523</v>
      </c>
      <c r="AE790" s="161">
        <f t="shared" si="77"/>
        <v>329138.29280273255</v>
      </c>
      <c r="AF790" s="161">
        <f t="shared" si="73"/>
        <v>4664.2914901673585</v>
      </c>
      <c r="AH790" s="163">
        <f t="shared" si="74"/>
        <v>0</v>
      </c>
      <c r="AI790" s="163">
        <f t="shared" si="75"/>
        <v>1</v>
      </c>
      <c r="AJ790" s="163">
        <f t="shared" si="76"/>
        <v>1</v>
      </c>
    </row>
    <row r="791" spans="1:36" x14ac:dyDescent="0.25">
      <c r="A791" s="46">
        <v>786</v>
      </c>
      <c r="C791" s="99">
        <v>8.2410133409774962E-4</v>
      </c>
      <c r="D791" s="99">
        <v>1.1400989553831148E-2</v>
      </c>
      <c r="E791" s="99">
        <v>6.5930928781789707E-6</v>
      </c>
      <c r="F791" s="99">
        <v>0</v>
      </c>
      <c r="G791" s="99">
        <v>0.04</v>
      </c>
      <c r="H791" s="99">
        <v>3.7417663718882443E-2</v>
      </c>
      <c r="I791" s="99">
        <v>2.5496231708073913E-2</v>
      </c>
      <c r="J791" s="99">
        <v>7.1214038276825598E-3</v>
      </c>
      <c r="K791" s="99">
        <v>5.7682820038231775E-3</v>
      </c>
      <c r="L791" s="146">
        <v>92.438280187714923</v>
      </c>
      <c r="M791" s="146">
        <v>120</v>
      </c>
      <c r="N791" s="146">
        <v>548</v>
      </c>
      <c r="O791" s="146">
        <v>9132</v>
      </c>
      <c r="P791" s="146">
        <v>100</v>
      </c>
      <c r="Q791" s="146">
        <v>25</v>
      </c>
      <c r="R791" s="99">
        <v>0.66817345305658238</v>
      </c>
      <c r="S791" s="99">
        <v>0.21093524786405166</v>
      </c>
      <c r="T791" s="99">
        <v>0.81487918536195902</v>
      </c>
      <c r="U791" s="99">
        <v>2.9536784153505279E-4</v>
      </c>
      <c r="W791" s="146">
        <v>4.9346890348806234</v>
      </c>
      <c r="X791" s="147">
        <v>30010.226378960746</v>
      </c>
      <c r="Y791" s="147">
        <v>4.9728664275208647</v>
      </c>
      <c r="Z791" s="147">
        <v>31009.303648981982</v>
      </c>
      <c r="AA791" s="147">
        <v>3.8177392640241337E-2</v>
      </c>
      <c r="AB791" s="147">
        <v>999.07727002123647</v>
      </c>
      <c r="AD791" s="161">
        <f t="shared" si="72"/>
        <v>266071.11571387661</v>
      </c>
      <c r="AE791" s="161">
        <f t="shared" si="77"/>
        <v>267362.6820022699</v>
      </c>
      <c r="AF791" s="161">
        <f t="shared" si="73"/>
        <v>1291.5662883932437</v>
      </c>
      <c r="AH791" s="163">
        <f t="shared" si="74"/>
        <v>0</v>
      </c>
      <c r="AI791" s="163">
        <f t="shared" si="75"/>
        <v>1</v>
      </c>
      <c r="AJ791" s="163">
        <f t="shared" si="76"/>
        <v>1</v>
      </c>
    </row>
    <row r="792" spans="1:36" x14ac:dyDescent="0.25">
      <c r="A792" s="46">
        <v>787</v>
      </c>
      <c r="C792" s="99">
        <v>2.8180810222565578E-3</v>
      </c>
      <c r="D792" s="99">
        <v>1.1445580609075065E-2</v>
      </c>
      <c r="E792" s="99">
        <v>1.6225922698431816E-4</v>
      </c>
      <c r="F792" s="99">
        <v>0</v>
      </c>
      <c r="G792" s="99">
        <v>0.04</v>
      </c>
      <c r="H792" s="99">
        <v>3.7417663718882443E-2</v>
      </c>
      <c r="I792" s="99">
        <v>2.5496231708073913E-2</v>
      </c>
      <c r="J792" s="99">
        <v>7.1214038276825598E-3</v>
      </c>
      <c r="K792" s="99">
        <v>5.7682820038231775E-3</v>
      </c>
      <c r="L792" s="146">
        <v>92.438280187714923</v>
      </c>
      <c r="M792" s="146">
        <v>120</v>
      </c>
      <c r="N792" s="146">
        <v>548</v>
      </c>
      <c r="O792" s="146">
        <v>9132</v>
      </c>
      <c r="P792" s="146">
        <v>100</v>
      </c>
      <c r="Q792" s="146">
        <v>25</v>
      </c>
      <c r="R792" s="99">
        <v>0.87797068645736798</v>
      </c>
      <c r="S792" s="99">
        <v>0.98924695490400416</v>
      </c>
      <c r="T792" s="99">
        <v>1.6823330850420045E-3</v>
      </c>
      <c r="U792" s="99">
        <v>1.0606596589182481E-3</v>
      </c>
      <c r="W792" s="146">
        <v>6.2921090577082062</v>
      </c>
      <c r="X792" s="147">
        <v>27193.893215211243</v>
      </c>
      <c r="Y792" s="147">
        <v>6.4355784383220955</v>
      </c>
      <c r="Z792" s="147">
        <v>28488.654605923417</v>
      </c>
      <c r="AA792" s="147">
        <v>0.14346938061388936</v>
      </c>
      <c r="AB792" s="147">
        <v>1294.761390712174</v>
      </c>
      <c r="AD792" s="161">
        <f t="shared" si="72"/>
        <v>350332.65024728113</v>
      </c>
      <c r="AE792" s="161">
        <f t="shared" si="77"/>
        <v>357646.05169340235</v>
      </c>
      <c r="AF792" s="161">
        <f t="shared" si="73"/>
        <v>7313.4014461211882</v>
      </c>
      <c r="AH792" s="163">
        <f t="shared" si="74"/>
        <v>0</v>
      </c>
      <c r="AI792" s="163">
        <f t="shared" si="75"/>
        <v>1</v>
      </c>
      <c r="AJ792" s="163">
        <f t="shared" si="76"/>
        <v>1</v>
      </c>
    </row>
    <row r="793" spans="1:36" x14ac:dyDescent="0.25">
      <c r="A793" s="46">
        <v>788</v>
      </c>
      <c r="C793" s="99">
        <v>2.0505314644634772E-3</v>
      </c>
      <c r="D793" s="99">
        <v>1.0854848075782908E-2</v>
      </c>
      <c r="E793" s="99">
        <v>7.451305336456145E-6</v>
      </c>
      <c r="F793" s="99">
        <v>0</v>
      </c>
      <c r="G793" s="99">
        <v>0.04</v>
      </c>
      <c r="H793" s="99">
        <v>3.7417663718882443E-2</v>
      </c>
      <c r="I793" s="99">
        <v>2.5496231708073913E-2</v>
      </c>
      <c r="J793" s="99">
        <v>7.1214038276825598E-3</v>
      </c>
      <c r="K793" s="99">
        <v>5.7682820038231775E-3</v>
      </c>
      <c r="L793" s="146">
        <v>92.438280187714923</v>
      </c>
      <c r="M793" s="146">
        <v>120</v>
      </c>
      <c r="N793" s="146">
        <v>548</v>
      </c>
      <c r="O793" s="146">
        <v>9132</v>
      </c>
      <c r="P793" s="146">
        <v>100</v>
      </c>
      <c r="Q793" s="146">
        <v>25</v>
      </c>
      <c r="R793" s="99">
        <v>0.73311724493203312</v>
      </c>
      <c r="S793" s="99">
        <v>0.84147429057235923</v>
      </c>
      <c r="T793" s="99">
        <v>0.88587686835918178</v>
      </c>
      <c r="U793" s="99">
        <v>0.90805578077228</v>
      </c>
      <c r="W793" s="146">
        <v>5.5705519858995203</v>
      </c>
      <c r="X793" s="147">
        <v>28475.367186561027</v>
      </c>
      <c r="Y793" s="147">
        <v>5.6710172249383604</v>
      </c>
      <c r="Z793" s="147">
        <v>29698.945502933188</v>
      </c>
      <c r="AA793" s="147">
        <v>0.10046523903884008</v>
      </c>
      <c r="AB793" s="147">
        <v>1223.5783163721608</v>
      </c>
      <c r="AD793" s="161">
        <f t="shared" si="72"/>
        <v>305757.75196741015</v>
      </c>
      <c r="AE793" s="161">
        <f t="shared" si="77"/>
        <v>310562.08799336845</v>
      </c>
      <c r="AF793" s="161">
        <f t="shared" si="73"/>
        <v>4804.3360259582441</v>
      </c>
      <c r="AH793" s="163">
        <f t="shared" si="74"/>
        <v>0</v>
      </c>
      <c r="AI793" s="163">
        <f t="shared" si="75"/>
        <v>1</v>
      </c>
      <c r="AJ793" s="163">
        <f t="shared" si="76"/>
        <v>1</v>
      </c>
    </row>
    <row r="794" spans="1:36" x14ac:dyDescent="0.25">
      <c r="A794" s="46">
        <v>789</v>
      </c>
      <c r="C794" s="99">
        <v>3.296853462742888E-3</v>
      </c>
      <c r="D794" s="99">
        <v>1.3399909707494273E-2</v>
      </c>
      <c r="E794" s="99">
        <v>2.6880279420915532E-4</v>
      </c>
      <c r="F794" s="99">
        <v>0</v>
      </c>
      <c r="G794" s="99">
        <v>0.04</v>
      </c>
      <c r="H794" s="99">
        <v>3.7417663718882443E-2</v>
      </c>
      <c r="I794" s="99">
        <v>2.5496231708073913E-2</v>
      </c>
      <c r="J794" s="99">
        <v>7.1214038276825598E-3</v>
      </c>
      <c r="K794" s="99">
        <v>5.7682820038231775E-3</v>
      </c>
      <c r="L794" s="146">
        <v>92.438280187714923</v>
      </c>
      <c r="M794" s="146">
        <v>120</v>
      </c>
      <c r="N794" s="146">
        <v>548</v>
      </c>
      <c r="O794" s="146">
        <v>9132</v>
      </c>
      <c r="P794" s="146">
        <v>100</v>
      </c>
      <c r="Q794" s="146">
        <v>25</v>
      </c>
      <c r="R794" s="99">
        <v>0.57819814235806344</v>
      </c>
      <c r="S794" s="99">
        <v>6.0314142553164259E-2</v>
      </c>
      <c r="T794" s="99">
        <v>1.6694841438830339E-2</v>
      </c>
      <c r="U794" s="99">
        <v>2.065081800514498E-2</v>
      </c>
      <c r="W794" s="146">
        <v>3.6129031289829507</v>
      </c>
      <c r="X794" s="147">
        <v>26403.915365699831</v>
      </c>
      <c r="Y794" s="147">
        <v>3.7061701449880462</v>
      </c>
      <c r="Z794" s="147">
        <v>27732.747907846369</v>
      </c>
      <c r="AA794" s="147">
        <v>9.326701600509546E-2</v>
      </c>
      <c r="AB794" s="147">
        <v>1328.8325421465379</v>
      </c>
      <c r="AD794" s="161">
        <f t="shared" si="72"/>
        <v>190370.27237327723</v>
      </c>
      <c r="AE794" s="161">
        <f t="shared" si="77"/>
        <v>194637.4607914364</v>
      </c>
      <c r="AF794" s="161">
        <f t="shared" si="73"/>
        <v>4267.1884181591895</v>
      </c>
      <c r="AH794" s="163">
        <f t="shared" si="74"/>
        <v>0</v>
      </c>
      <c r="AI794" s="163">
        <f t="shared" si="75"/>
        <v>1</v>
      </c>
      <c r="AJ794" s="163">
        <f t="shared" si="76"/>
        <v>1</v>
      </c>
    </row>
    <row r="795" spans="1:36" x14ac:dyDescent="0.25">
      <c r="A795" s="46">
        <v>790</v>
      </c>
      <c r="C795" s="99">
        <v>1.8559508100113903E-3</v>
      </c>
      <c r="D795" s="99">
        <v>1.1048060909246784E-2</v>
      </c>
      <c r="E795" s="99">
        <v>1.6825847166311294E-6</v>
      </c>
      <c r="F795" s="99">
        <v>0</v>
      </c>
      <c r="G795" s="99">
        <v>0.04</v>
      </c>
      <c r="H795" s="99">
        <v>3.7417663718882443E-2</v>
      </c>
      <c r="I795" s="99">
        <v>2.5496231708073913E-2</v>
      </c>
      <c r="J795" s="99">
        <v>7.1214038276825598E-3</v>
      </c>
      <c r="K795" s="99">
        <v>5.7682820038231775E-3</v>
      </c>
      <c r="L795" s="146">
        <v>92.438280187714923</v>
      </c>
      <c r="M795" s="146">
        <v>120</v>
      </c>
      <c r="N795" s="146">
        <v>548</v>
      </c>
      <c r="O795" s="146">
        <v>9132</v>
      </c>
      <c r="P795" s="146">
        <v>100</v>
      </c>
      <c r="Q795" s="146">
        <v>25</v>
      </c>
      <c r="R795" s="99">
        <v>0.41919741642113467</v>
      </c>
      <c r="S795" s="99">
        <v>0.25493354288952058</v>
      </c>
      <c r="T795" s="99">
        <v>4.4183556451485965E-2</v>
      </c>
      <c r="U795" s="99">
        <v>0.41466479979430049</v>
      </c>
      <c r="W795" s="146">
        <v>3.0386744077320764</v>
      </c>
      <c r="X795" s="147">
        <v>28723.048947207175</v>
      </c>
      <c r="Y795" s="147">
        <v>3.0891285338045815</v>
      </c>
      <c r="Z795" s="147">
        <v>29915.652603057042</v>
      </c>
      <c r="AA795" s="147">
        <v>5.0454126072505101E-2</v>
      </c>
      <c r="AB795" s="147">
        <v>1192.6036558498672</v>
      </c>
      <c r="AD795" s="161">
        <f t="shared" si="72"/>
        <v>153597.41551671742</v>
      </c>
      <c r="AE795" s="161">
        <f t="shared" si="77"/>
        <v>155432.05942521786</v>
      </c>
      <c r="AF795" s="161">
        <f t="shared" si="73"/>
        <v>1834.643908500439</v>
      </c>
      <c r="AH795" s="163">
        <f t="shared" si="74"/>
        <v>0</v>
      </c>
      <c r="AI795" s="163">
        <f t="shared" si="75"/>
        <v>1</v>
      </c>
      <c r="AJ795" s="163">
        <f t="shared" si="76"/>
        <v>1</v>
      </c>
    </row>
    <row r="796" spans="1:36" x14ac:dyDescent="0.25">
      <c r="A796" s="46">
        <v>791</v>
      </c>
      <c r="C796" s="99">
        <v>2.6935764544016028E-3</v>
      </c>
      <c r="D796" s="99">
        <v>1.2611818484957626E-2</v>
      </c>
      <c r="E796" s="99">
        <v>2.06745887643632E-5</v>
      </c>
      <c r="F796" s="99">
        <v>0</v>
      </c>
      <c r="G796" s="99">
        <v>0.04</v>
      </c>
      <c r="H796" s="99">
        <v>3.7417663718882443E-2</v>
      </c>
      <c r="I796" s="99">
        <v>2.5496231708073913E-2</v>
      </c>
      <c r="J796" s="99">
        <v>7.1214038276825598E-3</v>
      </c>
      <c r="K796" s="99">
        <v>5.7682820038231775E-3</v>
      </c>
      <c r="L796" s="146">
        <v>92.438280187714923</v>
      </c>
      <c r="M796" s="146">
        <v>120</v>
      </c>
      <c r="N796" s="146">
        <v>548</v>
      </c>
      <c r="O796" s="146">
        <v>9132</v>
      </c>
      <c r="P796" s="146">
        <v>100</v>
      </c>
      <c r="Q796" s="146">
        <v>25</v>
      </c>
      <c r="R796" s="99">
        <v>0.86881515280738764</v>
      </c>
      <c r="S796" s="99">
        <v>0.36185858025579076</v>
      </c>
      <c r="T796" s="99">
        <v>0.68421662159094765</v>
      </c>
      <c r="U796" s="99">
        <v>0.88898706899447899</v>
      </c>
      <c r="W796" s="146">
        <v>5.936781248684551</v>
      </c>
      <c r="X796" s="147">
        <v>27678.003463970213</v>
      </c>
      <c r="Y796" s="147">
        <v>6.0750044393223428</v>
      </c>
      <c r="Z796" s="147">
        <v>28997.759624353192</v>
      </c>
      <c r="AA796" s="147">
        <v>0.13822319063779176</v>
      </c>
      <c r="AB796" s="147">
        <v>1319.7561603829781</v>
      </c>
      <c r="AD796" s="161">
        <f t="shared" si="72"/>
        <v>328528.87145710288</v>
      </c>
      <c r="AE796" s="161">
        <f t="shared" si="77"/>
        <v>335502.50673498737</v>
      </c>
      <c r="AF796" s="161">
        <f t="shared" si="73"/>
        <v>6973.6352778845267</v>
      </c>
      <c r="AH796" s="163">
        <f t="shared" si="74"/>
        <v>0</v>
      </c>
      <c r="AI796" s="163">
        <f t="shared" si="75"/>
        <v>1</v>
      </c>
      <c r="AJ796" s="163">
        <f t="shared" si="76"/>
        <v>1</v>
      </c>
    </row>
    <row r="797" spans="1:36" x14ac:dyDescent="0.25">
      <c r="A797" s="46">
        <v>792</v>
      </c>
      <c r="C797" s="99">
        <v>1.9496888101855881E-3</v>
      </c>
      <c r="D797" s="99">
        <v>1.5408692666780355E-2</v>
      </c>
      <c r="E797" s="99">
        <v>5.1317318747588765E-5</v>
      </c>
      <c r="F797" s="99">
        <v>0</v>
      </c>
      <c r="G797" s="99">
        <v>0.04</v>
      </c>
      <c r="H797" s="99">
        <v>3.7417663718882443E-2</v>
      </c>
      <c r="I797" s="99">
        <v>2.5496231708073913E-2</v>
      </c>
      <c r="J797" s="99">
        <v>7.1214038276825598E-3</v>
      </c>
      <c r="K797" s="99">
        <v>5.7682820038231775E-3</v>
      </c>
      <c r="L797" s="146">
        <v>92.438280187714923</v>
      </c>
      <c r="M797" s="146">
        <v>120</v>
      </c>
      <c r="N797" s="146">
        <v>548</v>
      </c>
      <c r="O797" s="146">
        <v>9132</v>
      </c>
      <c r="P797" s="146">
        <v>100</v>
      </c>
      <c r="Q797" s="146">
        <v>25</v>
      </c>
      <c r="R797" s="99">
        <v>0.63895462111414214</v>
      </c>
      <c r="S797" s="99">
        <v>7.7870147609955545E-2</v>
      </c>
      <c r="T797" s="99">
        <v>0.93551008267836677</v>
      </c>
      <c r="U797" s="99">
        <v>7.347213720967419E-4</v>
      </c>
      <c r="W797" s="146">
        <v>4.35801483579292</v>
      </c>
      <c r="X797" s="147">
        <v>28440.778699551869</v>
      </c>
      <c r="Y797" s="147">
        <v>4.4323034314393448</v>
      </c>
      <c r="Z797" s="147">
        <v>29632.426462576095</v>
      </c>
      <c r="AA797" s="147">
        <v>7.428859564642476E-2</v>
      </c>
      <c r="AB797" s="147">
        <v>1191.6477630242262</v>
      </c>
      <c r="AD797" s="161">
        <f t="shared" si="72"/>
        <v>233040.11144802335</v>
      </c>
      <c r="AE797" s="161">
        <f t="shared" si="77"/>
        <v>236305.77942378458</v>
      </c>
      <c r="AF797" s="161">
        <f t="shared" si="73"/>
        <v>3265.6679757612592</v>
      </c>
      <c r="AH797" s="163">
        <f t="shared" si="74"/>
        <v>0</v>
      </c>
      <c r="AI797" s="163">
        <f t="shared" si="75"/>
        <v>1</v>
      </c>
      <c r="AJ797" s="163">
        <f t="shared" si="76"/>
        <v>1</v>
      </c>
    </row>
    <row r="798" spans="1:36" x14ac:dyDescent="0.25">
      <c r="A798" s="46">
        <v>793</v>
      </c>
      <c r="C798" s="99">
        <v>1.6889948647725119E-3</v>
      </c>
      <c r="D798" s="99">
        <v>1.3449256320731906E-2</v>
      </c>
      <c r="E798" s="99">
        <v>4.245452825400066E-7</v>
      </c>
      <c r="F798" s="99">
        <v>0</v>
      </c>
      <c r="G798" s="99">
        <v>0.04</v>
      </c>
      <c r="H798" s="99">
        <v>3.7417663718882443E-2</v>
      </c>
      <c r="I798" s="99">
        <v>2.5496231708073913E-2</v>
      </c>
      <c r="J798" s="99">
        <v>7.1214038276825598E-3</v>
      </c>
      <c r="K798" s="99">
        <v>5.7682820038231775E-3</v>
      </c>
      <c r="L798" s="146">
        <v>92.438280187714923</v>
      </c>
      <c r="M798" s="146">
        <v>120</v>
      </c>
      <c r="N798" s="146">
        <v>548</v>
      </c>
      <c r="O798" s="146">
        <v>9132</v>
      </c>
      <c r="P798" s="146">
        <v>100</v>
      </c>
      <c r="Q798" s="146">
        <v>25</v>
      </c>
      <c r="R798" s="99">
        <v>0.5201145326166573</v>
      </c>
      <c r="S798" s="99">
        <v>0.99968750547358498</v>
      </c>
      <c r="T798" s="99">
        <v>0.58080409517189502</v>
      </c>
      <c r="U798" s="99">
        <v>6.4762692644551497E-5</v>
      </c>
      <c r="W798" s="146">
        <v>4.3067070095183624</v>
      </c>
      <c r="X798" s="147">
        <v>28908.67857574427</v>
      </c>
      <c r="Y798" s="147">
        <v>4.3709639640337219</v>
      </c>
      <c r="Z798" s="147">
        <v>30072.014793538488</v>
      </c>
      <c r="AA798" s="147">
        <v>6.425695451535951E-2</v>
      </c>
      <c r="AB798" s="147">
        <v>1163.3362177942181</v>
      </c>
      <c r="AD798" s="161">
        <f t="shared" si="72"/>
        <v>229493.74199535747</v>
      </c>
      <c r="AE798" s="161">
        <f t="shared" si="77"/>
        <v>232185.8230484848</v>
      </c>
      <c r="AF798" s="161">
        <f t="shared" si="73"/>
        <v>2692.0810531273523</v>
      </c>
      <c r="AH798" s="163">
        <f t="shared" si="74"/>
        <v>0</v>
      </c>
      <c r="AI798" s="163">
        <f t="shared" si="75"/>
        <v>1</v>
      </c>
      <c r="AJ798" s="163">
        <f t="shared" si="76"/>
        <v>1</v>
      </c>
    </row>
    <row r="799" spans="1:36" x14ac:dyDescent="0.25">
      <c r="A799" s="46">
        <v>794</v>
      </c>
      <c r="C799" s="99">
        <v>1.6314176827220649E-3</v>
      </c>
      <c r="D799" s="99">
        <v>1.0477891244829772E-2</v>
      </c>
      <c r="E799" s="99">
        <v>9.8274326066520435E-7</v>
      </c>
      <c r="F799" s="99">
        <v>0</v>
      </c>
      <c r="G799" s="99">
        <v>0.04</v>
      </c>
      <c r="H799" s="99">
        <v>3.7417663718882443E-2</v>
      </c>
      <c r="I799" s="99">
        <v>2.5496231708073913E-2</v>
      </c>
      <c r="J799" s="99">
        <v>7.1214038276825598E-3</v>
      </c>
      <c r="K799" s="99">
        <v>5.7682820038231775E-3</v>
      </c>
      <c r="L799" s="146">
        <v>92.438280187714923</v>
      </c>
      <c r="M799" s="146">
        <v>120</v>
      </c>
      <c r="N799" s="146">
        <v>548</v>
      </c>
      <c r="O799" s="146">
        <v>9132</v>
      </c>
      <c r="P799" s="146">
        <v>100</v>
      </c>
      <c r="Q799" s="146">
        <v>25</v>
      </c>
      <c r="R799" s="99">
        <v>0.66911917790083841</v>
      </c>
      <c r="S799" s="99">
        <v>6.8402441184013535E-2</v>
      </c>
      <c r="T799" s="99">
        <v>0.82139497774389436</v>
      </c>
      <c r="U799" s="99">
        <v>0.99999733225468357</v>
      </c>
      <c r="W799" s="146">
        <v>4.6690911455568331</v>
      </c>
      <c r="X799" s="147">
        <v>29004.816695594414</v>
      </c>
      <c r="Y799" s="147">
        <v>4.7384621778244611</v>
      </c>
      <c r="Z799" s="147">
        <v>30158.751347768113</v>
      </c>
      <c r="AA799" s="147">
        <v>6.9371032267627974E-2</v>
      </c>
      <c r="AB799" s="147">
        <v>1153.9346521736989</v>
      </c>
      <c r="AD799" s="161">
        <f t="shared" si="72"/>
        <v>251140.6520378156</v>
      </c>
      <c r="AE799" s="161">
        <f t="shared" si="77"/>
        <v>254148.97932169953</v>
      </c>
      <c r="AF799" s="161">
        <f t="shared" si="73"/>
        <v>3008.3272838839794</v>
      </c>
      <c r="AH799" s="163">
        <f t="shared" si="74"/>
        <v>0</v>
      </c>
      <c r="AI799" s="163">
        <f t="shared" si="75"/>
        <v>1</v>
      </c>
      <c r="AJ799" s="163">
        <f t="shared" si="76"/>
        <v>1</v>
      </c>
    </row>
    <row r="800" spans="1:36" x14ac:dyDescent="0.25">
      <c r="A800" s="46">
        <v>795</v>
      </c>
      <c r="C800" s="99">
        <v>3.3632299429874335E-3</v>
      </c>
      <c r="D800" s="99">
        <v>1.1992736745095045E-2</v>
      </c>
      <c r="E800" s="99">
        <v>8.5493201526398721E-5</v>
      </c>
      <c r="F800" s="99">
        <v>0</v>
      </c>
      <c r="G800" s="99">
        <v>0.04</v>
      </c>
      <c r="H800" s="99">
        <v>3.7417663718882443E-2</v>
      </c>
      <c r="I800" s="99">
        <v>2.5496231708073913E-2</v>
      </c>
      <c r="J800" s="99">
        <v>7.1214038276825598E-3</v>
      </c>
      <c r="K800" s="99">
        <v>5.7682820038231775E-3</v>
      </c>
      <c r="L800" s="146">
        <v>92.438280187714923</v>
      </c>
      <c r="M800" s="146">
        <v>120</v>
      </c>
      <c r="N800" s="146">
        <v>548</v>
      </c>
      <c r="O800" s="146">
        <v>9132</v>
      </c>
      <c r="P800" s="146">
        <v>100</v>
      </c>
      <c r="Q800" s="146">
        <v>25</v>
      </c>
      <c r="R800" s="99">
        <v>0.58823372491534331</v>
      </c>
      <c r="S800" s="99">
        <v>0.98263587196084978</v>
      </c>
      <c r="T800" s="99">
        <v>0.13151129831816333</v>
      </c>
      <c r="U800" s="99">
        <v>5.434911120828642E-15</v>
      </c>
      <c r="W800" s="146">
        <v>4.3666501106634819</v>
      </c>
      <c r="X800" s="147">
        <v>26784.268782881969</v>
      </c>
      <c r="Y800" s="147">
        <v>4.4871228634560936</v>
      </c>
      <c r="Z800" s="147">
        <v>28178.384050053392</v>
      </c>
      <c r="AA800" s="147">
        <v>0.12047275279261171</v>
      </c>
      <c r="AB800" s="147">
        <v>1394.1152671714226</v>
      </c>
      <c r="AD800" s="161">
        <f t="shared" si="72"/>
        <v>235214.73785692695</v>
      </c>
      <c r="AE800" s="161">
        <f t="shared" si="77"/>
        <v>241048.98775731222</v>
      </c>
      <c r="AF800" s="161">
        <f t="shared" si="73"/>
        <v>5834.2499003852799</v>
      </c>
      <c r="AH800" s="163">
        <f t="shared" si="74"/>
        <v>0</v>
      </c>
      <c r="AI800" s="163">
        <f t="shared" si="75"/>
        <v>1</v>
      </c>
      <c r="AJ800" s="163">
        <f t="shared" si="76"/>
        <v>1</v>
      </c>
    </row>
    <row r="801" spans="1:36" x14ac:dyDescent="0.25">
      <c r="A801" s="46">
        <v>796</v>
      </c>
      <c r="C801" s="99">
        <v>3.0308411234704069E-3</v>
      </c>
      <c r="D801" s="99">
        <v>1.1962163775534163E-2</v>
      </c>
      <c r="E801" s="99">
        <v>6.6210114242394292E-8</v>
      </c>
      <c r="F801" s="99">
        <v>0</v>
      </c>
      <c r="G801" s="99">
        <v>0.04</v>
      </c>
      <c r="H801" s="99">
        <v>3.7417663718882443E-2</v>
      </c>
      <c r="I801" s="99">
        <v>2.5496231708073913E-2</v>
      </c>
      <c r="J801" s="99">
        <v>7.1214038276825598E-3</v>
      </c>
      <c r="K801" s="99">
        <v>5.7682820038231775E-3</v>
      </c>
      <c r="L801" s="146">
        <v>92.438280187714923</v>
      </c>
      <c r="M801" s="146">
        <v>120</v>
      </c>
      <c r="N801" s="146">
        <v>548</v>
      </c>
      <c r="O801" s="146">
        <v>9132</v>
      </c>
      <c r="P801" s="146">
        <v>100</v>
      </c>
      <c r="Q801" s="146">
        <v>25</v>
      </c>
      <c r="R801" s="99">
        <v>0.40373152709303467</v>
      </c>
      <c r="S801" s="99">
        <v>0.18884776049196522</v>
      </c>
      <c r="T801" s="99">
        <v>1.1758432076642563E-5</v>
      </c>
      <c r="U801" s="99">
        <v>0.27580966828109377</v>
      </c>
      <c r="W801" s="146">
        <v>2.7304386391685429</v>
      </c>
      <c r="X801" s="147">
        <v>27357.651758857213</v>
      </c>
      <c r="Y801" s="147">
        <v>2.801707843966259</v>
      </c>
      <c r="Z801" s="147">
        <v>28732.9745119529</v>
      </c>
      <c r="AA801" s="147">
        <v>7.1269204797716146E-2</v>
      </c>
      <c r="AB801" s="147">
        <v>1375.3227530956865</v>
      </c>
      <c r="AD801" s="161">
        <f t="shared" si="72"/>
        <v>136468.66659125534</v>
      </c>
      <c r="AE801" s="161">
        <f t="shared" si="77"/>
        <v>139369.49612602266</v>
      </c>
      <c r="AF801" s="161">
        <f t="shared" si="73"/>
        <v>2900.829534767282</v>
      </c>
      <c r="AH801" s="163">
        <f t="shared" si="74"/>
        <v>0</v>
      </c>
      <c r="AI801" s="163">
        <f t="shared" si="75"/>
        <v>1</v>
      </c>
      <c r="AJ801" s="163">
        <f t="shared" si="76"/>
        <v>1</v>
      </c>
    </row>
    <row r="802" spans="1:36" x14ac:dyDescent="0.25">
      <c r="A802" s="46">
        <v>797</v>
      </c>
      <c r="C802" s="99">
        <v>3.1811166807084179E-3</v>
      </c>
      <c r="D802" s="99">
        <v>1.0308840958592932E-2</v>
      </c>
      <c r="E802" s="99">
        <v>1.5641367859331456E-4</v>
      </c>
      <c r="F802" s="99">
        <v>0</v>
      </c>
      <c r="G802" s="99">
        <v>0.04</v>
      </c>
      <c r="H802" s="99">
        <v>3.7417663718882443E-2</v>
      </c>
      <c r="I802" s="99">
        <v>2.5496231708073913E-2</v>
      </c>
      <c r="J802" s="99">
        <v>7.1214038276825598E-3</v>
      </c>
      <c r="K802" s="99">
        <v>5.7682820038231775E-3</v>
      </c>
      <c r="L802" s="146">
        <v>92.438280187714923</v>
      </c>
      <c r="M802" s="146">
        <v>120</v>
      </c>
      <c r="N802" s="146">
        <v>548</v>
      </c>
      <c r="O802" s="146">
        <v>9132</v>
      </c>
      <c r="P802" s="146">
        <v>100</v>
      </c>
      <c r="Q802" s="146">
        <v>25</v>
      </c>
      <c r="R802" s="99">
        <v>0.82425834052010616</v>
      </c>
      <c r="S802" s="99">
        <v>0.57494311952725863</v>
      </c>
      <c r="T802" s="99">
        <v>3.8843171713968346E-2</v>
      </c>
      <c r="U802" s="99">
        <v>1.6453879808191237E-2</v>
      </c>
      <c r="W802" s="146">
        <v>5.5757503826808996</v>
      </c>
      <c r="X802" s="147">
        <v>26821.011460596088</v>
      </c>
      <c r="Y802" s="147">
        <v>5.7195350190644874</v>
      </c>
      <c r="Z802" s="147">
        <v>28169.305225980206</v>
      </c>
      <c r="AA802" s="147">
        <v>0.14378463638358774</v>
      </c>
      <c r="AB802" s="147">
        <v>1348.2937653841182</v>
      </c>
      <c r="AD802" s="161">
        <f t="shared" si="72"/>
        <v>307724.01150025788</v>
      </c>
      <c r="AE802" s="161">
        <f t="shared" si="77"/>
        <v>315002.79591788899</v>
      </c>
      <c r="AF802" s="161">
        <f t="shared" si="73"/>
        <v>7278.7844176311464</v>
      </c>
      <c r="AH802" s="163">
        <f t="shared" si="74"/>
        <v>0</v>
      </c>
      <c r="AI802" s="163">
        <f t="shared" si="75"/>
        <v>1</v>
      </c>
      <c r="AJ802" s="163">
        <f t="shared" si="76"/>
        <v>1</v>
      </c>
    </row>
    <row r="803" spans="1:36" x14ac:dyDescent="0.25">
      <c r="A803" s="46">
        <v>798</v>
      </c>
      <c r="C803" s="99">
        <v>6.6184745005698172E-4</v>
      </c>
      <c r="D803" s="99">
        <v>1.0736663826334394E-2</v>
      </c>
      <c r="E803" s="99">
        <v>3.5811152348969852E-5</v>
      </c>
      <c r="F803" s="99">
        <v>0</v>
      </c>
      <c r="G803" s="99">
        <v>0.04</v>
      </c>
      <c r="H803" s="99">
        <v>3.7417663718882443E-2</v>
      </c>
      <c r="I803" s="99">
        <v>2.5496231708073913E-2</v>
      </c>
      <c r="J803" s="99">
        <v>7.1214038276825598E-3</v>
      </c>
      <c r="K803" s="99">
        <v>5.7682820038231775E-3</v>
      </c>
      <c r="L803" s="146">
        <v>92.438280187714923</v>
      </c>
      <c r="M803" s="146">
        <v>120</v>
      </c>
      <c r="N803" s="146">
        <v>548</v>
      </c>
      <c r="O803" s="146">
        <v>9132</v>
      </c>
      <c r="P803" s="146">
        <v>100</v>
      </c>
      <c r="Q803" s="146">
        <v>25</v>
      </c>
      <c r="R803" s="99">
        <v>0.74812613277757967</v>
      </c>
      <c r="S803" s="99">
        <v>0.97592700613584094</v>
      </c>
      <c r="T803" s="99">
        <v>1.3806538099627581E-2</v>
      </c>
      <c r="U803" s="99">
        <v>0.64435859704152154</v>
      </c>
      <c r="W803" s="146">
        <v>6.1265609322527164</v>
      </c>
      <c r="X803" s="147">
        <v>30149.356709728268</v>
      </c>
      <c r="Y803" s="147">
        <v>6.1619580945286376</v>
      </c>
      <c r="Z803" s="147">
        <v>31106.465734176039</v>
      </c>
      <c r="AA803" s="147">
        <v>3.5397162275921268E-2</v>
      </c>
      <c r="AB803" s="147">
        <v>957.10902444777093</v>
      </c>
      <c r="AD803" s="161">
        <f t="shared" si="72"/>
        <v>337444.29922543472</v>
      </c>
      <c r="AE803" s="161">
        <f t="shared" si="77"/>
        <v>338611.01993754221</v>
      </c>
      <c r="AF803" s="161">
        <f t="shared" si="73"/>
        <v>1166.7207121075053</v>
      </c>
      <c r="AH803" s="163">
        <f t="shared" si="74"/>
        <v>0</v>
      </c>
      <c r="AI803" s="163">
        <f t="shared" si="75"/>
        <v>1</v>
      </c>
      <c r="AJ803" s="163">
        <f t="shared" si="76"/>
        <v>1</v>
      </c>
    </row>
    <row r="804" spans="1:36" x14ac:dyDescent="0.25">
      <c r="A804" s="46">
        <v>799</v>
      </c>
      <c r="C804" s="99">
        <v>1.6232491026577855E-3</v>
      </c>
      <c r="D804" s="99">
        <v>1.1816649212109787E-2</v>
      </c>
      <c r="E804" s="99">
        <v>3.5036693133705388E-4</v>
      </c>
      <c r="F804" s="99">
        <v>0</v>
      </c>
      <c r="G804" s="99">
        <v>0.04</v>
      </c>
      <c r="H804" s="99">
        <v>3.7417663718882443E-2</v>
      </c>
      <c r="I804" s="99">
        <v>2.5496231708073913E-2</v>
      </c>
      <c r="J804" s="99">
        <v>7.1214038276825598E-3</v>
      </c>
      <c r="K804" s="99">
        <v>5.7682820038231775E-3</v>
      </c>
      <c r="L804" s="146">
        <v>92.438280187714923</v>
      </c>
      <c r="M804" s="146">
        <v>120</v>
      </c>
      <c r="N804" s="146">
        <v>548</v>
      </c>
      <c r="O804" s="146">
        <v>9132</v>
      </c>
      <c r="P804" s="146">
        <v>100</v>
      </c>
      <c r="Q804" s="146">
        <v>25</v>
      </c>
      <c r="R804" s="99">
        <v>0.63025749996765146</v>
      </c>
      <c r="S804" s="99">
        <v>0.99818038705383527</v>
      </c>
      <c r="T804" s="99">
        <v>0.89208310130742818</v>
      </c>
      <c r="U804" s="99">
        <v>1.8986963068707143E-2</v>
      </c>
      <c r="W804" s="146">
        <v>4.9064095680502655</v>
      </c>
      <c r="X804" s="147">
        <v>28092.354454163662</v>
      </c>
      <c r="Y804" s="147">
        <v>4.9614621241432433</v>
      </c>
      <c r="Z804" s="147">
        <v>29139.614392494212</v>
      </c>
      <c r="AA804" s="147">
        <v>5.5052556092977767E-2</v>
      </c>
      <c r="AB804" s="147">
        <v>1047.2599383305496</v>
      </c>
      <c r="AD804" s="161">
        <f t="shared" si="72"/>
        <v>266292.21962885227</v>
      </c>
      <c r="AE804" s="161">
        <f t="shared" si="77"/>
        <v>268548.11305610038</v>
      </c>
      <c r="AF804" s="161">
        <f t="shared" si="73"/>
        <v>2255.8934272481165</v>
      </c>
      <c r="AH804" s="163">
        <f t="shared" si="74"/>
        <v>0</v>
      </c>
      <c r="AI804" s="163">
        <f t="shared" si="75"/>
        <v>1</v>
      </c>
      <c r="AJ804" s="163">
        <f t="shared" si="76"/>
        <v>1</v>
      </c>
    </row>
    <row r="805" spans="1:36" x14ac:dyDescent="0.25">
      <c r="A805" s="46">
        <v>800</v>
      </c>
      <c r="C805" s="99">
        <v>1.3635583572872184E-3</v>
      </c>
      <c r="D805" s="99">
        <v>1.2697569005624909E-2</v>
      </c>
      <c r="E805" s="99">
        <v>2.4906099912180846E-4</v>
      </c>
      <c r="F805" s="99">
        <v>0</v>
      </c>
      <c r="G805" s="99">
        <v>0.04</v>
      </c>
      <c r="H805" s="99">
        <v>3.7417663718882443E-2</v>
      </c>
      <c r="I805" s="99">
        <v>2.5496231708073913E-2</v>
      </c>
      <c r="J805" s="99">
        <v>7.1214038276825598E-3</v>
      </c>
      <c r="K805" s="99">
        <v>5.7682820038231775E-3</v>
      </c>
      <c r="L805" s="146">
        <v>92.438280187714923</v>
      </c>
      <c r="M805" s="146">
        <v>120</v>
      </c>
      <c r="N805" s="146">
        <v>548</v>
      </c>
      <c r="O805" s="146">
        <v>9132</v>
      </c>
      <c r="P805" s="146">
        <v>100</v>
      </c>
      <c r="Q805" s="146">
        <v>25</v>
      </c>
      <c r="R805" s="99">
        <v>0.75564517142928245</v>
      </c>
      <c r="S805" s="99">
        <v>0.68820645728362284</v>
      </c>
      <c r="T805" s="99">
        <v>0.22952309018072739</v>
      </c>
      <c r="U805" s="99">
        <v>4.0600363522180591E-2</v>
      </c>
      <c r="W805" s="146">
        <v>5.6237566912004171</v>
      </c>
      <c r="X805" s="147">
        <v>28658.334916397624</v>
      </c>
      <c r="Y805" s="147">
        <v>5.6804092221730125</v>
      </c>
      <c r="Z805" s="147">
        <v>29688.234152993515</v>
      </c>
      <c r="AA805" s="147">
        <v>5.6652530972595372E-2</v>
      </c>
      <c r="AB805" s="147">
        <v>1029.8992365958911</v>
      </c>
      <c r="AD805" s="161">
        <f t="shared" si="72"/>
        <v>308767.06655562739</v>
      </c>
      <c r="AE805" s="161">
        <f t="shared" si="77"/>
        <v>311136.31917738722</v>
      </c>
      <c r="AF805" s="161">
        <f t="shared" si="73"/>
        <v>2369.2526217598311</v>
      </c>
      <c r="AH805" s="163">
        <f t="shared" si="74"/>
        <v>0</v>
      </c>
      <c r="AI805" s="163">
        <f t="shared" si="75"/>
        <v>1</v>
      </c>
      <c r="AJ805" s="163">
        <f t="shared" si="76"/>
        <v>1</v>
      </c>
    </row>
    <row r="806" spans="1:36" x14ac:dyDescent="0.25">
      <c r="A806" s="46">
        <v>801</v>
      </c>
      <c r="C806" s="99">
        <v>1.005130709355002E-3</v>
      </c>
      <c r="D806" s="99">
        <v>1.1504555404025318E-2</v>
      </c>
      <c r="E806" s="99">
        <v>1.4900828431285706E-4</v>
      </c>
      <c r="F806" s="99">
        <v>0</v>
      </c>
      <c r="G806" s="99">
        <v>0.04</v>
      </c>
      <c r="H806" s="99">
        <v>3.7417663718882443E-2</v>
      </c>
      <c r="I806" s="99">
        <v>2.5496231708073913E-2</v>
      </c>
      <c r="J806" s="99">
        <v>7.1214038276825598E-3</v>
      </c>
      <c r="K806" s="99">
        <v>5.7682820038231775E-3</v>
      </c>
      <c r="L806" s="146">
        <v>92.438280187714923</v>
      </c>
      <c r="M806" s="146">
        <v>120</v>
      </c>
      <c r="N806" s="146">
        <v>548</v>
      </c>
      <c r="O806" s="146">
        <v>9132</v>
      </c>
      <c r="P806" s="146">
        <v>100</v>
      </c>
      <c r="Q806" s="146">
        <v>25</v>
      </c>
      <c r="R806" s="99">
        <v>0.8488909650442702</v>
      </c>
      <c r="S806" s="99">
        <v>0.99369797980423447</v>
      </c>
      <c r="T806" s="99">
        <v>0.53558026077190624</v>
      </c>
      <c r="U806" s="99">
        <v>0.96632466701077735</v>
      </c>
      <c r="W806" s="146">
        <v>6.6836115214889071</v>
      </c>
      <c r="X806" s="147">
        <v>29383.130353137734</v>
      </c>
      <c r="Y806" s="147">
        <v>6.7358247373399935</v>
      </c>
      <c r="Z806" s="147">
        <v>30375.056706777483</v>
      </c>
      <c r="AA806" s="147">
        <v>5.2213215851086403E-2</v>
      </c>
      <c r="AB806" s="147">
        <v>991.92635363974841</v>
      </c>
      <c r="AD806" s="161">
        <f t="shared" si="72"/>
        <v>371633.56093619671</v>
      </c>
      <c r="AE806" s="161">
        <f t="shared" si="77"/>
        <v>373774.42753362213</v>
      </c>
      <c r="AF806" s="161">
        <f t="shared" si="73"/>
        <v>2140.8665974254359</v>
      </c>
      <c r="AH806" s="163">
        <f t="shared" si="74"/>
        <v>0</v>
      </c>
      <c r="AI806" s="163">
        <f t="shared" si="75"/>
        <v>1</v>
      </c>
      <c r="AJ806" s="163">
        <f t="shared" si="76"/>
        <v>1</v>
      </c>
    </row>
    <row r="807" spans="1:36" x14ac:dyDescent="0.25">
      <c r="A807" s="46">
        <v>802</v>
      </c>
      <c r="C807" s="99">
        <v>2.6433696338119539E-3</v>
      </c>
      <c r="D807" s="99">
        <v>1.1234025162542006E-2</v>
      </c>
      <c r="E807" s="99">
        <v>2.8168062278588479E-4</v>
      </c>
      <c r="F807" s="99">
        <v>0</v>
      </c>
      <c r="G807" s="99">
        <v>0.04</v>
      </c>
      <c r="H807" s="99">
        <v>3.7417663718882443E-2</v>
      </c>
      <c r="I807" s="99">
        <v>2.5496231708073913E-2</v>
      </c>
      <c r="J807" s="99">
        <v>7.1214038276825598E-3</v>
      </c>
      <c r="K807" s="99">
        <v>5.7682820038231775E-3</v>
      </c>
      <c r="L807" s="146">
        <v>92.438280187714923</v>
      </c>
      <c r="M807" s="146">
        <v>120</v>
      </c>
      <c r="N807" s="146">
        <v>548</v>
      </c>
      <c r="O807" s="146">
        <v>9132</v>
      </c>
      <c r="P807" s="146">
        <v>100</v>
      </c>
      <c r="Q807" s="146">
        <v>25</v>
      </c>
      <c r="R807" s="99">
        <v>0.73295727397957577</v>
      </c>
      <c r="S807" s="99">
        <v>0.99996797129264681</v>
      </c>
      <c r="T807" s="99">
        <v>0.60611304084319673</v>
      </c>
      <c r="U807" s="99">
        <v>0.39833050099355749</v>
      </c>
      <c r="W807" s="146">
        <v>5.3696459716205753</v>
      </c>
      <c r="X807" s="147">
        <v>27096.515765345128</v>
      </c>
      <c r="Y807" s="147">
        <v>5.4785513344580101</v>
      </c>
      <c r="Z807" s="147">
        <v>28329.65115274681</v>
      </c>
      <c r="AA807" s="147">
        <v>0.10890536283743479</v>
      </c>
      <c r="AB807" s="147">
        <v>1233.1353874016822</v>
      </c>
      <c r="AD807" s="161">
        <f t="shared" si="72"/>
        <v>295082.24253188941</v>
      </c>
      <c r="AE807" s="161">
        <f t="shared" si="77"/>
        <v>300383.42891473381</v>
      </c>
      <c r="AF807" s="161">
        <f t="shared" si="73"/>
        <v>5301.1863828444057</v>
      </c>
      <c r="AH807" s="163">
        <f t="shared" si="74"/>
        <v>0</v>
      </c>
      <c r="AI807" s="163">
        <f t="shared" si="75"/>
        <v>1</v>
      </c>
      <c r="AJ807" s="163">
        <f t="shared" si="76"/>
        <v>1</v>
      </c>
    </row>
    <row r="808" spans="1:36" x14ac:dyDescent="0.25">
      <c r="A808" s="46">
        <v>803</v>
      </c>
      <c r="C808" s="99">
        <v>5.0393194185145429E-3</v>
      </c>
      <c r="D808" s="99">
        <v>1.1575850986446978E-2</v>
      </c>
      <c r="E808" s="99">
        <v>3.4652562366791467E-5</v>
      </c>
      <c r="F808" s="99">
        <v>0</v>
      </c>
      <c r="G808" s="99">
        <v>0.04</v>
      </c>
      <c r="H808" s="99">
        <v>3.7417663718882443E-2</v>
      </c>
      <c r="I808" s="99">
        <v>2.5496231708073913E-2</v>
      </c>
      <c r="J808" s="99">
        <v>7.1214038276825598E-3</v>
      </c>
      <c r="K808" s="99">
        <v>5.7682820038231775E-3</v>
      </c>
      <c r="L808" s="146">
        <v>92.438280187714923</v>
      </c>
      <c r="M808" s="146">
        <v>120</v>
      </c>
      <c r="N808" s="146">
        <v>548</v>
      </c>
      <c r="O808" s="146">
        <v>9132</v>
      </c>
      <c r="P808" s="146">
        <v>100</v>
      </c>
      <c r="Q808" s="146">
        <v>25</v>
      </c>
      <c r="R808" s="99">
        <v>0.84440156868891647</v>
      </c>
      <c r="S808" s="99">
        <v>0.13841445214568487</v>
      </c>
      <c r="T808" s="99">
        <v>6.8453157001397232E-8</v>
      </c>
      <c r="U808" s="99">
        <v>3.9720487775236783E-2</v>
      </c>
      <c r="W808" s="146">
        <v>5.0465051183050944</v>
      </c>
      <c r="X808" s="147">
        <v>25214.954054046557</v>
      </c>
      <c r="Y808" s="147">
        <v>5.2510427697730453</v>
      </c>
      <c r="Z808" s="147">
        <v>26820.24349469868</v>
      </c>
      <c r="AA808" s="147">
        <v>0.20453765146795089</v>
      </c>
      <c r="AB808" s="147">
        <v>1605.2894406521227</v>
      </c>
      <c r="AD808" s="161">
        <f t="shared" si="72"/>
        <v>277575.35304425913</v>
      </c>
      <c r="AE808" s="161">
        <f t="shared" si="77"/>
        <v>288242.32269168406</v>
      </c>
      <c r="AF808" s="161">
        <f t="shared" si="73"/>
        <v>10666.96964742493</v>
      </c>
      <c r="AH808" s="163">
        <f t="shared" si="74"/>
        <v>0</v>
      </c>
      <c r="AI808" s="163">
        <f t="shared" si="75"/>
        <v>1</v>
      </c>
      <c r="AJ808" s="163">
        <f t="shared" si="76"/>
        <v>1</v>
      </c>
    </row>
    <row r="809" spans="1:36" x14ac:dyDescent="0.25">
      <c r="A809" s="46">
        <v>804</v>
      </c>
      <c r="C809" s="99">
        <v>1.3416900959953143E-3</v>
      </c>
      <c r="D809" s="99">
        <v>9.7338730364388074E-3</v>
      </c>
      <c r="E809" s="99">
        <v>1.6588566869679688E-4</v>
      </c>
      <c r="F809" s="99">
        <v>0</v>
      </c>
      <c r="G809" s="99">
        <v>0.04</v>
      </c>
      <c r="H809" s="99">
        <v>3.7417663718882443E-2</v>
      </c>
      <c r="I809" s="99">
        <v>2.5496231708073913E-2</v>
      </c>
      <c r="J809" s="99">
        <v>7.1214038276825598E-3</v>
      </c>
      <c r="K809" s="99">
        <v>5.7682820038231775E-3</v>
      </c>
      <c r="L809" s="146">
        <v>92.438280187714923</v>
      </c>
      <c r="M809" s="146">
        <v>120</v>
      </c>
      <c r="N809" s="146">
        <v>548</v>
      </c>
      <c r="O809" s="146">
        <v>9132</v>
      </c>
      <c r="P809" s="146">
        <v>100</v>
      </c>
      <c r="Q809" s="146">
        <v>25</v>
      </c>
      <c r="R809" s="99">
        <v>0.70821983507814279</v>
      </c>
      <c r="S809" s="99">
        <v>0.91341409819277053</v>
      </c>
      <c r="T809" s="99">
        <v>0.86831748242962237</v>
      </c>
      <c r="U809" s="99">
        <v>6.6294667795537651E-2</v>
      </c>
      <c r="W809" s="146">
        <v>5.5381503500209783</v>
      </c>
      <c r="X809" s="147">
        <v>28930.114345809012</v>
      </c>
      <c r="Y809" s="147">
        <v>5.5966749419377546</v>
      </c>
      <c r="Z809" s="147">
        <v>29981.427920576916</v>
      </c>
      <c r="AA809" s="147">
        <v>5.8524591916776281E-2</v>
      </c>
      <c r="AB809" s="147">
        <v>1051.3135747679044</v>
      </c>
      <c r="AD809" s="161">
        <f t="shared" si="72"/>
        <v>303358.90665544965</v>
      </c>
      <c r="AE809" s="161">
        <f t="shared" si="77"/>
        <v>305819.06859568832</v>
      </c>
      <c r="AF809" s="161">
        <f t="shared" si="73"/>
        <v>2460.1619402386723</v>
      </c>
      <c r="AH809" s="163">
        <f t="shared" si="74"/>
        <v>0</v>
      </c>
      <c r="AI809" s="163">
        <f t="shared" si="75"/>
        <v>1</v>
      </c>
      <c r="AJ809" s="163">
        <f t="shared" si="76"/>
        <v>1</v>
      </c>
    </row>
    <row r="810" spans="1:36" x14ac:dyDescent="0.25">
      <c r="A810" s="46">
        <v>805</v>
      </c>
      <c r="C810" s="99">
        <v>3.1841247035596654E-3</v>
      </c>
      <c r="D810" s="99">
        <v>9.3764453652941514E-3</v>
      </c>
      <c r="E810" s="99">
        <v>4.8492357502208541E-6</v>
      </c>
      <c r="F810" s="99">
        <v>0</v>
      </c>
      <c r="G810" s="99">
        <v>0.04</v>
      </c>
      <c r="H810" s="99">
        <v>3.7417663718882443E-2</v>
      </c>
      <c r="I810" s="99">
        <v>2.5496231708073913E-2</v>
      </c>
      <c r="J810" s="99">
        <v>7.1214038276825598E-3</v>
      </c>
      <c r="K810" s="99">
        <v>5.7682820038231775E-3</v>
      </c>
      <c r="L810" s="146">
        <v>92.438280187714923</v>
      </c>
      <c r="M810" s="146">
        <v>120</v>
      </c>
      <c r="N810" s="146">
        <v>548</v>
      </c>
      <c r="O810" s="146">
        <v>9132</v>
      </c>
      <c r="P810" s="146">
        <v>100</v>
      </c>
      <c r="Q810" s="146">
        <v>25</v>
      </c>
      <c r="R810" s="99">
        <v>0.78044592773834953</v>
      </c>
      <c r="S810" s="99">
        <v>0.32339592421820429</v>
      </c>
      <c r="T810" s="99">
        <v>0.97036826649187402</v>
      </c>
      <c r="U810" s="99">
        <v>5.6481138308216337E-5</v>
      </c>
      <c r="W810" s="146">
        <v>5.2223231252519424</v>
      </c>
      <c r="X810" s="147">
        <v>27198.280192217182</v>
      </c>
      <c r="Y810" s="147">
        <v>5.3646998488710897</v>
      </c>
      <c r="Z810" s="147">
        <v>28594.474546555251</v>
      </c>
      <c r="AA810" s="147">
        <v>0.14237672361914733</v>
      </c>
      <c r="AB810" s="147">
        <v>1396.1943543380694</v>
      </c>
      <c r="AD810" s="161">
        <f t="shared" si="72"/>
        <v>286141.10732289933</v>
      </c>
      <c r="AE810" s="161">
        <f t="shared" si="77"/>
        <v>293287.51638571016</v>
      </c>
      <c r="AF810" s="161">
        <f t="shared" si="73"/>
        <v>7146.4090628107697</v>
      </c>
      <c r="AH810" s="163">
        <f t="shared" si="74"/>
        <v>0</v>
      </c>
      <c r="AI810" s="163">
        <f t="shared" si="75"/>
        <v>1</v>
      </c>
      <c r="AJ810" s="163">
        <f t="shared" si="76"/>
        <v>1</v>
      </c>
    </row>
    <row r="811" spans="1:36" x14ac:dyDescent="0.25">
      <c r="A811" s="46">
        <v>806</v>
      </c>
      <c r="C811" s="99">
        <v>1.9601816911364858E-3</v>
      </c>
      <c r="D811" s="99">
        <v>1.0057437161464719E-2</v>
      </c>
      <c r="E811" s="99">
        <v>9.8383478532748647E-5</v>
      </c>
      <c r="F811" s="99">
        <v>0</v>
      </c>
      <c r="G811" s="99">
        <v>0.04</v>
      </c>
      <c r="H811" s="99">
        <v>3.7417663718882443E-2</v>
      </c>
      <c r="I811" s="99">
        <v>2.5496231708073913E-2</v>
      </c>
      <c r="J811" s="99">
        <v>7.1214038276825598E-3</v>
      </c>
      <c r="K811" s="99">
        <v>5.7682820038231775E-3</v>
      </c>
      <c r="L811" s="146">
        <v>92.438280187714923</v>
      </c>
      <c r="M811" s="146">
        <v>120</v>
      </c>
      <c r="N811" s="146">
        <v>548</v>
      </c>
      <c r="O811" s="146">
        <v>9132</v>
      </c>
      <c r="P811" s="146">
        <v>100</v>
      </c>
      <c r="Q811" s="146">
        <v>25</v>
      </c>
      <c r="R811" s="99">
        <v>0.80207293238130406</v>
      </c>
      <c r="S811" s="99">
        <v>0.49072528887301198</v>
      </c>
      <c r="T811" s="99">
        <v>0.89744914361987305</v>
      </c>
      <c r="U811" s="99">
        <v>4.0545567651300319E-7</v>
      </c>
      <c r="W811" s="146">
        <v>5.7336801012426326</v>
      </c>
      <c r="X811" s="147">
        <v>28352.251501659044</v>
      </c>
      <c r="Y811" s="147">
        <v>5.8287548688725161</v>
      </c>
      <c r="Z811" s="147">
        <v>29532.904362717625</v>
      </c>
      <c r="AA811" s="147">
        <v>9.5074767629883539E-2</v>
      </c>
      <c r="AB811" s="147">
        <v>1180.652861058581</v>
      </c>
      <c r="AD811" s="161">
        <f t="shared" si="72"/>
        <v>315668.55457289889</v>
      </c>
      <c r="AE811" s="161">
        <f t="shared" si="77"/>
        <v>320192.38776963332</v>
      </c>
      <c r="AF811" s="161">
        <f t="shared" si="73"/>
        <v>4523.8331967344311</v>
      </c>
      <c r="AH811" s="163">
        <f t="shared" si="74"/>
        <v>0</v>
      </c>
      <c r="AI811" s="163">
        <f t="shared" si="75"/>
        <v>1</v>
      </c>
      <c r="AJ811" s="163">
        <f t="shared" si="76"/>
        <v>1</v>
      </c>
    </row>
    <row r="812" spans="1:36" x14ac:dyDescent="0.25">
      <c r="A812" s="46">
        <v>807</v>
      </c>
      <c r="C812" s="99">
        <v>1.9010170359898459E-3</v>
      </c>
      <c r="D812" s="99">
        <v>1.1573373418318211E-2</v>
      </c>
      <c r="E812" s="99">
        <v>1.7326873775758145E-4</v>
      </c>
      <c r="F812" s="99">
        <v>0</v>
      </c>
      <c r="G812" s="99">
        <v>0.04</v>
      </c>
      <c r="H812" s="99">
        <v>3.7417663718882443E-2</v>
      </c>
      <c r="I812" s="99">
        <v>2.5496231708073913E-2</v>
      </c>
      <c r="J812" s="99">
        <v>7.1214038276825598E-3</v>
      </c>
      <c r="K812" s="99">
        <v>5.7682820038231775E-3</v>
      </c>
      <c r="L812" s="146">
        <v>92.438280187714923</v>
      </c>
      <c r="M812" s="146">
        <v>120</v>
      </c>
      <c r="N812" s="146">
        <v>548</v>
      </c>
      <c r="O812" s="146">
        <v>9132</v>
      </c>
      <c r="P812" s="146">
        <v>100</v>
      </c>
      <c r="Q812" s="146">
        <v>25</v>
      </c>
      <c r="R812" s="99">
        <v>0.74963384724366011</v>
      </c>
      <c r="S812" s="99">
        <v>0.9457364921835808</v>
      </c>
      <c r="T812" s="99">
        <v>0.73934097710632507</v>
      </c>
      <c r="U812" s="99">
        <v>0.82768797466664312</v>
      </c>
      <c r="W812" s="146">
        <v>5.6964030706898425</v>
      </c>
      <c r="X812" s="147">
        <v>28215.778040550289</v>
      </c>
      <c r="Y812" s="147">
        <v>5.7832476125507535</v>
      </c>
      <c r="Z812" s="147">
        <v>29363.251758366627</v>
      </c>
      <c r="AA812" s="147">
        <v>8.6844541860910951E-2</v>
      </c>
      <c r="AB812" s="147">
        <v>1147.4737178163377</v>
      </c>
      <c r="AD812" s="161">
        <f t="shared" si="72"/>
        <v>313568.40620084025</v>
      </c>
      <c r="AE812" s="161">
        <f t="shared" si="77"/>
        <v>317631.60499467858</v>
      </c>
      <c r="AF812" s="161">
        <f t="shared" si="73"/>
        <v>4063.198793838319</v>
      </c>
      <c r="AH812" s="163">
        <f t="shared" si="74"/>
        <v>0</v>
      </c>
      <c r="AI812" s="163">
        <f t="shared" si="75"/>
        <v>1</v>
      </c>
      <c r="AJ812" s="163">
        <f t="shared" si="76"/>
        <v>1</v>
      </c>
    </row>
    <row r="813" spans="1:36" x14ac:dyDescent="0.25">
      <c r="A813" s="46">
        <v>808</v>
      </c>
      <c r="C813" s="99">
        <v>2.7212012058730603E-4</v>
      </c>
      <c r="D813" s="99">
        <v>9.8360726449502976E-3</v>
      </c>
      <c r="E813" s="99">
        <v>2.4246341708968684E-7</v>
      </c>
      <c r="F813" s="99">
        <v>0</v>
      </c>
      <c r="G813" s="99">
        <v>0.04</v>
      </c>
      <c r="H813" s="99">
        <v>3.7417663718882443E-2</v>
      </c>
      <c r="I813" s="99">
        <v>2.5496231708073913E-2</v>
      </c>
      <c r="J813" s="99">
        <v>7.1214038276825598E-3</v>
      </c>
      <c r="K813" s="99">
        <v>5.7682820038231775E-3</v>
      </c>
      <c r="L813" s="146">
        <v>92.438280187714923</v>
      </c>
      <c r="M813" s="146">
        <v>120</v>
      </c>
      <c r="N813" s="146">
        <v>548</v>
      </c>
      <c r="O813" s="146">
        <v>9132</v>
      </c>
      <c r="P813" s="146">
        <v>100</v>
      </c>
      <c r="Q813" s="146">
        <v>25</v>
      </c>
      <c r="R813" s="99">
        <v>0.71806261724597853</v>
      </c>
      <c r="S813" s="99">
        <v>0.99810014013565151</v>
      </c>
      <c r="T813" s="99">
        <v>0.82315887124105069</v>
      </c>
      <c r="U813" s="99">
        <v>0.99377073482013256</v>
      </c>
      <c r="W813" s="146">
        <v>6.0899970509551018</v>
      </c>
      <c r="X813" s="147">
        <v>30787.08079029619</v>
      </c>
      <c r="Y813" s="147">
        <v>6.1054757867571068</v>
      </c>
      <c r="Z813" s="147">
        <v>31671.709572242362</v>
      </c>
      <c r="AA813" s="147">
        <v>1.5478735802004984E-2</v>
      </c>
      <c r="AB813" s="147">
        <v>884.62878194617224</v>
      </c>
      <c r="AD813" s="161">
        <f t="shared" si="72"/>
        <v>334612.74226700992</v>
      </c>
      <c r="AE813" s="161">
        <f t="shared" si="77"/>
        <v>334656.83763318404</v>
      </c>
      <c r="AF813" s="161">
        <f t="shared" si="73"/>
        <v>44.095366174126752</v>
      </c>
      <c r="AH813" s="163">
        <f t="shared" si="74"/>
        <v>0</v>
      </c>
      <c r="AI813" s="163">
        <f t="shared" si="75"/>
        <v>1</v>
      </c>
      <c r="AJ813" s="163">
        <f t="shared" si="76"/>
        <v>1</v>
      </c>
    </row>
    <row r="814" spans="1:36" x14ac:dyDescent="0.25">
      <c r="A814" s="46">
        <v>809</v>
      </c>
      <c r="C814" s="99">
        <v>4.167601737849802E-3</v>
      </c>
      <c r="D814" s="99">
        <v>1.4553271429033288E-2</v>
      </c>
      <c r="E814" s="99">
        <v>9.9431855121512314E-5</v>
      </c>
      <c r="F814" s="99">
        <v>0</v>
      </c>
      <c r="G814" s="99">
        <v>0.04</v>
      </c>
      <c r="H814" s="99">
        <v>3.7417663718882443E-2</v>
      </c>
      <c r="I814" s="99">
        <v>2.5496231708073913E-2</v>
      </c>
      <c r="J814" s="99">
        <v>7.1214038276825598E-3</v>
      </c>
      <c r="K814" s="99">
        <v>5.7682820038231775E-3</v>
      </c>
      <c r="L814" s="146">
        <v>92.438280187714923</v>
      </c>
      <c r="M814" s="146">
        <v>120</v>
      </c>
      <c r="N814" s="146">
        <v>548</v>
      </c>
      <c r="O814" s="146">
        <v>9132</v>
      </c>
      <c r="P814" s="146">
        <v>100</v>
      </c>
      <c r="Q814" s="146">
        <v>25</v>
      </c>
      <c r="R814" s="99">
        <v>0.70318010121572017</v>
      </c>
      <c r="S814" s="99">
        <v>0.53326096525083477</v>
      </c>
      <c r="T814" s="99">
        <v>0.87330998346790467</v>
      </c>
      <c r="U814" s="99">
        <v>1.2291295598424779E-2</v>
      </c>
      <c r="W814" s="146">
        <v>4.6171704429278098</v>
      </c>
      <c r="X814" s="147">
        <v>25896.204388015733</v>
      </c>
      <c r="Y814" s="147">
        <v>4.7724478860105402</v>
      </c>
      <c r="Z814" s="147">
        <v>27385.23016919463</v>
      </c>
      <c r="AA814" s="147">
        <v>0.15527744308273039</v>
      </c>
      <c r="AB814" s="147">
        <v>1489.0257811788979</v>
      </c>
      <c r="AD814" s="161">
        <f t="shared" si="72"/>
        <v>251134.02218765288</v>
      </c>
      <c r="AE814" s="161">
        <f t="shared" si="77"/>
        <v>258961.64299143775</v>
      </c>
      <c r="AF814" s="161">
        <f t="shared" si="73"/>
        <v>7827.6208037849265</v>
      </c>
      <c r="AH814" s="163">
        <f t="shared" si="74"/>
        <v>0</v>
      </c>
      <c r="AI814" s="163">
        <f t="shared" si="75"/>
        <v>1</v>
      </c>
      <c r="AJ814" s="163">
        <f t="shared" si="76"/>
        <v>1</v>
      </c>
    </row>
    <row r="815" spans="1:36" x14ac:dyDescent="0.25">
      <c r="A815" s="46">
        <v>810</v>
      </c>
      <c r="C815" s="99">
        <v>3.5092968568921634E-3</v>
      </c>
      <c r="D815" s="99">
        <v>1.1473694526277256E-2</v>
      </c>
      <c r="E815" s="99">
        <v>2.6895905579360502E-4</v>
      </c>
      <c r="F815" s="99">
        <v>0</v>
      </c>
      <c r="G815" s="99">
        <v>0.04</v>
      </c>
      <c r="H815" s="99">
        <v>3.7417663718882443E-2</v>
      </c>
      <c r="I815" s="99">
        <v>2.5496231708073913E-2</v>
      </c>
      <c r="J815" s="99">
        <v>7.1214038276825598E-3</v>
      </c>
      <c r="K815" s="99">
        <v>5.7682820038231775E-3</v>
      </c>
      <c r="L815" s="146">
        <v>92.438280187714923</v>
      </c>
      <c r="M815" s="146">
        <v>120</v>
      </c>
      <c r="N815" s="146">
        <v>548</v>
      </c>
      <c r="O815" s="146">
        <v>9132</v>
      </c>
      <c r="P815" s="146">
        <v>100</v>
      </c>
      <c r="Q815" s="146">
        <v>25</v>
      </c>
      <c r="R815" s="99">
        <v>0.77695538130256114</v>
      </c>
      <c r="S815" s="99">
        <v>0.15691843961130147</v>
      </c>
      <c r="T815" s="99">
        <v>0.17980147608852759</v>
      </c>
      <c r="U815" s="99">
        <v>0.92715438204379974</v>
      </c>
      <c r="W815" s="146">
        <v>4.8800836352754704</v>
      </c>
      <c r="X815" s="147">
        <v>26196.268636914836</v>
      </c>
      <c r="Y815" s="147">
        <v>5.0138231087797989</v>
      </c>
      <c r="Z815" s="147">
        <v>27553.856199238813</v>
      </c>
      <c r="AA815" s="147">
        <v>0.13373947350432847</v>
      </c>
      <c r="AB815" s="147">
        <v>1357.5875623239772</v>
      </c>
      <c r="AD815" s="161">
        <f t="shared" si="72"/>
        <v>266608.74947961338</v>
      </c>
      <c r="AE815" s="161">
        <f t="shared" si="77"/>
        <v>273275.53032754915</v>
      </c>
      <c r="AF815" s="161">
        <f t="shared" si="73"/>
        <v>6666.7808479357309</v>
      </c>
      <c r="AH815" s="163">
        <f t="shared" si="74"/>
        <v>0</v>
      </c>
      <c r="AI815" s="163">
        <f t="shared" si="75"/>
        <v>1</v>
      </c>
      <c r="AJ815" s="163">
        <f t="shared" si="76"/>
        <v>1</v>
      </c>
    </row>
    <row r="816" spans="1:36" x14ac:dyDescent="0.25">
      <c r="A816" s="46">
        <v>811</v>
      </c>
      <c r="C816" s="99">
        <v>1.2329838281800983E-3</v>
      </c>
      <c r="D816" s="99">
        <v>1.0753468454140725E-2</v>
      </c>
      <c r="E816" s="99">
        <v>1.4894845165647208E-4</v>
      </c>
      <c r="F816" s="99">
        <v>0</v>
      </c>
      <c r="G816" s="99">
        <v>0.04</v>
      </c>
      <c r="H816" s="99">
        <v>3.7417663718882443E-2</v>
      </c>
      <c r="I816" s="99">
        <v>2.5496231708073913E-2</v>
      </c>
      <c r="J816" s="99">
        <v>7.1214038276825598E-3</v>
      </c>
      <c r="K816" s="99">
        <v>5.7682820038231775E-3</v>
      </c>
      <c r="L816" s="146">
        <v>92.438280187714923</v>
      </c>
      <c r="M816" s="146">
        <v>120</v>
      </c>
      <c r="N816" s="146">
        <v>548</v>
      </c>
      <c r="O816" s="146">
        <v>9132</v>
      </c>
      <c r="P816" s="146">
        <v>100</v>
      </c>
      <c r="Q816" s="146">
        <v>25</v>
      </c>
      <c r="R816" s="99">
        <v>0.34365494841111688</v>
      </c>
      <c r="S816" s="99">
        <v>0.14034346534542527</v>
      </c>
      <c r="T816" s="99">
        <v>0.99999546733859823</v>
      </c>
      <c r="U816" s="99">
        <v>1.7367408778345751E-3</v>
      </c>
      <c r="W816" s="146">
        <v>2.4872608102230358</v>
      </c>
      <c r="X816" s="147">
        <v>29101.694800243229</v>
      </c>
      <c r="Y816" s="147">
        <v>2.5121096221873742</v>
      </c>
      <c r="Z816" s="147">
        <v>30137.526876616288</v>
      </c>
      <c r="AA816" s="147">
        <v>2.4848811964338413E-2</v>
      </c>
      <c r="AB816" s="147">
        <v>1035.832076373059</v>
      </c>
      <c r="AD816" s="161">
        <f t="shared" si="72"/>
        <v>120133.95381313893</v>
      </c>
      <c r="AE816" s="161">
        <f t="shared" si="77"/>
        <v>120589.05045462615</v>
      </c>
      <c r="AF816" s="161">
        <f t="shared" si="73"/>
        <v>455.09664148724573</v>
      </c>
      <c r="AH816" s="163">
        <f t="shared" si="74"/>
        <v>0</v>
      </c>
      <c r="AI816" s="163">
        <f t="shared" si="75"/>
        <v>1</v>
      </c>
      <c r="AJ816" s="163">
        <f t="shared" si="76"/>
        <v>1</v>
      </c>
    </row>
    <row r="817" spans="1:36" x14ac:dyDescent="0.25">
      <c r="A817" s="46">
        <v>812</v>
      </c>
      <c r="C817" s="99">
        <v>1.8937863981981988E-3</v>
      </c>
      <c r="D817" s="99">
        <v>1.3088424135191845E-2</v>
      </c>
      <c r="E817" s="99">
        <v>1.2036342392551802E-4</v>
      </c>
      <c r="F817" s="99">
        <v>0</v>
      </c>
      <c r="G817" s="99">
        <v>0.04</v>
      </c>
      <c r="H817" s="99">
        <v>3.7417663718882443E-2</v>
      </c>
      <c r="I817" s="99">
        <v>2.5496231708073913E-2</v>
      </c>
      <c r="J817" s="99">
        <v>7.1214038276825598E-3</v>
      </c>
      <c r="K817" s="99">
        <v>5.7682820038231775E-3</v>
      </c>
      <c r="L817" s="146">
        <v>92.438280187714923</v>
      </c>
      <c r="M817" s="146">
        <v>120</v>
      </c>
      <c r="N817" s="146">
        <v>548</v>
      </c>
      <c r="O817" s="146">
        <v>9132</v>
      </c>
      <c r="P817" s="146">
        <v>100</v>
      </c>
      <c r="Q817" s="146">
        <v>25</v>
      </c>
      <c r="R817" s="99">
        <v>0.85657377850429273</v>
      </c>
      <c r="S817" s="99">
        <v>0.53736674824976483</v>
      </c>
      <c r="T817" s="99">
        <v>0.94692256007182796</v>
      </c>
      <c r="U817" s="99">
        <v>4.8493096206728166E-10</v>
      </c>
      <c r="W817" s="146">
        <v>6.1318342733849578</v>
      </c>
      <c r="X817" s="147">
        <v>28347.893377379274</v>
      </c>
      <c r="Y817" s="147">
        <v>6.2288276794926025</v>
      </c>
      <c r="Z817" s="147">
        <v>29509.698864321355</v>
      </c>
      <c r="AA817" s="147">
        <v>9.6993406107644731E-2</v>
      </c>
      <c r="AB817" s="147">
        <v>1161.8054869420812</v>
      </c>
      <c r="AD817" s="161">
        <f t="shared" si="72"/>
        <v>339562.16302571818</v>
      </c>
      <c r="AE817" s="161">
        <f t="shared" si="77"/>
        <v>344219.96190523478</v>
      </c>
      <c r="AF817" s="161">
        <f t="shared" si="73"/>
        <v>4657.7988795166029</v>
      </c>
      <c r="AH817" s="163">
        <f t="shared" si="74"/>
        <v>0</v>
      </c>
      <c r="AI817" s="163">
        <f t="shared" si="75"/>
        <v>1</v>
      </c>
      <c r="AJ817" s="163">
        <f t="shared" si="76"/>
        <v>1</v>
      </c>
    </row>
    <row r="818" spans="1:36" x14ac:dyDescent="0.25">
      <c r="A818" s="46">
        <v>813</v>
      </c>
      <c r="C818" s="99">
        <v>1.9207304660274931E-3</v>
      </c>
      <c r="D818" s="99">
        <v>9.948654702198351E-3</v>
      </c>
      <c r="E818" s="99">
        <v>6.6041375431813513E-5</v>
      </c>
      <c r="F818" s="99">
        <v>0</v>
      </c>
      <c r="G818" s="99">
        <v>0.04</v>
      </c>
      <c r="H818" s="99">
        <v>3.7417663718882443E-2</v>
      </c>
      <c r="I818" s="99">
        <v>2.5496231708073913E-2</v>
      </c>
      <c r="J818" s="99">
        <v>7.1214038276825598E-3</v>
      </c>
      <c r="K818" s="99">
        <v>5.7682820038231775E-3</v>
      </c>
      <c r="L818" s="146">
        <v>92.438280187714923</v>
      </c>
      <c r="M818" s="146">
        <v>120</v>
      </c>
      <c r="N818" s="146">
        <v>548</v>
      </c>
      <c r="O818" s="146">
        <v>9132</v>
      </c>
      <c r="P818" s="146">
        <v>100</v>
      </c>
      <c r="Q818" s="146">
        <v>25</v>
      </c>
      <c r="R818" s="99">
        <v>0.40583717939984093</v>
      </c>
      <c r="S818" s="99">
        <v>0.99977203115298052</v>
      </c>
      <c r="T818" s="99">
        <v>9.0362796012096402E-4</v>
      </c>
      <c r="U818" s="99">
        <v>1.4125353136832145E-4</v>
      </c>
      <c r="W818" s="146">
        <v>3.4593061667654985</v>
      </c>
      <c r="X818" s="147">
        <v>28484.779034340223</v>
      </c>
      <c r="Y818" s="147">
        <v>3.5152011685302691</v>
      </c>
      <c r="Z818" s="147">
        <v>29668.771221938856</v>
      </c>
      <c r="AA818" s="147">
        <v>5.589500176477058E-2</v>
      </c>
      <c r="AB818" s="147">
        <v>1183.9921875986329</v>
      </c>
      <c r="AD818" s="161">
        <f t="shared" si="72"/>
        <v>179073.59097158967</v>
      </c>
      <c r="AE818" s="161">
        <f t="shared" si="77"/>
        <v>181243.29888987727</v>
      </c>
      <c r="AF818" s="161">
        <f t="shared" si="73"/>
        <v>2169.7079182876018</v>
      </c>
      <c r="AH818" s="163">
        <f t="shared" si="74"/>
        <v>0</v>
      </c>
      <c r="AI818" s="163">
        <f t="shared" si="75"/>
        <v>1</v>
      </c>
      <c r="AJ818" s="163">
        <f t="shared" si="76"/>
        <v>1</v>
      </c>
    </row>
    <row r="819" spans="1:36" x14ac:dyDescent="0.25">
      <c r="A819" s="46">
        <v>814</v>
      </c>
      <c r="C819" s="99">
        <v>5.076186916947556E-3</v>
      </c>
      <c r="D819" s="99">
        <v>8.259124247956922E-3</v>
      </c>
      <c r="E819" s="99">
        <v>3.8563309258909337E-5</v>
      </c>
      <c r="F819" s="99">
        <v>0</v>
      </c>
      <c r="G819" s="99">
        <v>0.04</v>
      </c>
      <c r="H819" s="99">
        <v>3.7417663718882443E-2</v>
      </c>
      <c r="I819" s="99">
        <v>2.5496231708073913E-2</v>
      </c>
      <c r="J819" s="99">
        <v>7.1214038276825598E-3</v>
      </c>
      <c r="K819" s="99">
        <v>5.7682820038231775E-3</v>
      </c>
      <c r="L819" s="146">
        <v>92.438280187714923</v>
      </c>
      <c r="M819" s="146">
        <v>120</v>
      </c>
      <c r="N819" s="146">
        <v>548</v>
      </c>
      <c r="O819" s="146">
        <v>9132</v>
      </c>
      <c r="P819" s="146">
        <v>100</v>
      </c>
      <c r="Q819" s="146">
        <v>25</v>
      </c>
      <c r="R819" s="99">
        <v>0.58740251571540314</v>
      </c>
      <c r="S819" s="99">
        <v>0.83583097709122134</v>
      </c>
      <c r="T819" s="99">
        <v>3.3725217930818667E-2</v>
      </c>
      <c r="U819" s="99">
        <v>7.5884439655419855E-2</v>
      </c>
      <c r="W819" s="146">
        <v>3.9826329777042111</v>
      </c>
      <c r="X819" s="147">
        <v>25195.584202506157</v>
      </c>
      <c r="Y819" s="147">
        <v>4.1436679459330259</v>
      </c>
      <c r="Z819" s="147">
        <v>26804.984381296788</v>
      </c>
      <c r="AA819" s="147">
        <v>0.1610349682288148</v>
      </c>
      <c r="AB819" s="147">
        <v>1609.4001787906309</v>
      </c>
      <c r="AD819" s="161">
        <f t="shared" si="72"/>
        <v>213762.39445974649</v>
      </c>
      <c r="AE819" s="161">
        <f t="shared" si="77"/>
        <v>221815.09237468475</v>
      </c>
      <c r="AF819" s="161">
        <f t="shared" si="73"/>
        <v>8052.6979149382569</v>
      </c>
      <c r="AH819" s="163">
        <f t="shared" si="74"/>
        <v>0</v>
      </c>
      <c r="AI819" s="163">
        <f t="shared" si="75"/>
        <v>1</v>
      </c>
      <c r="AJ819" s="163">
        <f t="shared" si="76"/>
        <v>1</v>
      </c>
    </row>
    <row r="820" spans="1:36" x14ac:dyDescent="0.25">
      <c r="A820" s="46">
        <v>815</v>
      </c>
      <c r="C820" s="99">
        <v>1.1049767237765972E-3</v>
      </c>
      <c r="D820" s="99">
        <v>7.3482126319722547E-3</v>
      </c>
      <c r="E820" s="99">
        <v>2.8894118069961636E-5</v>
      </c>
      <c r="F820" s="99">
        <v>0</v>
      </c>
      <c r="G820" s="99">
        <v>0.04</v>
      </c>
      <c r="H820" s="99">
        <v>3.7417663718882443E-2</v>
      </c>
      <c r="I820" s="99">
        <v>2.5496231708073913E-2</v>
      </c>
      <c r="J820" s="99">
        <v>7.1214038276825598E-3</v>
      </c>
      <c r="K820" s="99">
        <v>5.7682820038231775E-3</v>
      </c>
      <c r="L820" s="146">
        <v>92.438280187714923</v>
      </c>
      <c r="M820" s="146">
        <v>120</v>
      </c>
      <c r="N820" s="146">
        <v>548</v>
      </c>
      <c r="O820" s="146">
        <v>9132</v>
      </c>
      <c r="P820" s="146">
        <v>100</v>
      </c>
      <c r="Q820" s="146">
        <v>25</v>
      </c>
      <c r="R820" s="99">
        <v>0.38258756013671852</v>
      </c>
      <c r="S820" s="99">
        <v>0.99951546464554575</v>
      </c>
      <c r="T820" s="99">
        <v>0.97130664315467596</v>
      </c>
      <c r="U820" s="99">
        <v>0.99990033884793617</v>
      </c>
      <c r="W820" s="146">
        <v>3.484739450150407</v>
      </c>
      <c r="X820" s="147">
        <v>29620.910686722938</v>
      </c>
      <c r="Y820" s="147">
        <v>3.5179464722074094</v>
      </c>
      <c r="Z820" s="147">
        <v>30669.655888111411</v>
      </c>
      <c r="AA820" s="147">
        <v>3.3207022057002433E-2</v>
      </c>
      <c r="AB820" s="147">
        <v>1048.7452013884722</v>
      </c>
      <c r="AD820" s="161">
        <f t="shared" si="72"/>
        <v>179463.4563223015</v>
      </c>
      <c r="AE820" s="161">
        <f t="shared" si="77"/>
        <v>180407.13244433314</v>
      </c>
      <c r="AF820" s="161">
        <f t="shared" si="73"/>
        <v>943.67612203167391</v>
      </c>
      <c r="AH820" s="163">
        <f t="shared" si="74"/>
        <v>0</v>
      </c>
      <c r="AI820" s="163">
        <f t="shared" si="75"/>
        <v>1</v>
      </c>
      <c r="AJ820" s="163">
        <f t="shared" si="76"/>
        <v>1</v>
      </c>
    </row>
    <row r="821" spans="1:36" x14ac:dyDescent="0.25">
      <c r="A821" s="46">
        <v>816</v>
      </c>
      <c r="C821" s="99">
        <v>2.6945486685666653E-3</v>
      </c>
      <c r="D821" s="99">
        <v>1.4722733664518484E-2</v>
      </c>
      <c r="E821" s="99">
        <v>2.5493150732093275E-6</v>
      </c>
      <c r="F821" s="99">
        <v>0</v>
      </c>
      <c r="G821" s="99">
        <v>0.04</v>
      </c>
      <c r="H821" s="99">
        <v>3.7417663718882443E-2</v>
      </c>
      <c r="I821" s="99">
        <v>2.5496231708073913E-2</v>
      </c>
      <c r="J821" s="99">
        <v>7.1214038276825598E-3</v>
      </c>
      <c r="K821" s="99">
        <v>5.7682820038231775E-3</v>
      </c>
      <c r="L821" s="146">
        <v>92.438280187714923</v>
      </c>
      <c r="M821" s="146">
        <v>120</v>
      </c>
      <c r="N821" s="146">
        <v>548</v>
      </c>
      <c r="O821" s="146">
        <v>9132</v>
      </c>
      <c r="P821" s="146">
        <v>100</v>
      </c>
      <c r="Q821" s="146">
        <v>25</v>
      </c>
      <c r="R821" s="99">
        <v>0.74263523483188187</v>
      </c>
      <c r="S821" s="99">
        <v>0.36716604867703034</v>
      </c>
      <c r="T821" s="99">
        <v>2.0622505670606188E-2</v>
      </c>
      <c r="U821" s="99">
        <v>0.9996750443945922</v>
      </c>
      <c r="W821" s="146">
        <v>5.1157626541051062</v>
      </c>
      <c r="X821" s="147">
        <v>27705.168252438569</v>
      </c>
      <c r="Y821" s="147">
        <v>5.2356232597122228</v>
      </c>
      <c r="Z821" s="147">
        <v>29029.954919573102</v>
      </c>
      <c r="AA821" s="147">
        <v>0.11986060560711653</v>
      </c>
      <c r="AB821" s="147">
        <v>1324.7866671345328</v>
      </c>
      <c r="AD821" s="161">
        <f t="shared" si="72"/>
        <v>279240.59099386784</v>
      </c>
      <c r="AE821" s="161">
        <f t="shared" si="77"/>
        <v>285107.44066316029</v>
      </c>
      <c r="AF821" s="161">
        <f t="shared" si="73"/>
        <v>5866.8496692924591</v>
      </c>
      <c r="AH821" s="163">
        <f t="shared" si="74"/>
        <v>0</v>
      </c>
      <c r="AI821" s="163">
        <f t="shared" si="75"/>
        <v>1</v>
      </c>
      <c r="AJ821" s="163">
        <f t="shared" si="76"/>
        <v>1</v>
      </c>
    </row>
    <row r="822" spans="1:36" x14ac:dyDescent="0.25">
      <c r="A822" s="46">
        <v>817</v>
      </c>
      <c r="C822" s="99">
        <v>2.4426070537802991E-3</v>
      </c>
      <c r="D822" s="99">
        <v>1.1125430306371373E-2</v>
      </c>
      <c r="E822" s="99">
        <v>2.7660797123329202E-7</v>
      </c>
      <c r="F822" s="99">
        <v>0</v>
      </c>
      <c r="G822" s="99">
        <v>0.04</v>
      </c>
      <c r="H822" s="99">
        <v>3.7417663718882443E-2</v>
      </c>
      <c r="I822" s="99">
        <v>2.5496231708073913E-2</v>
      </c>
      <c r="J822" s="99">
        <v>7.1214038276825598E-3</v>
      </c>
      <c r="K822" s="99">
        <v>5.7682820038231775E-3</v>
      </c>
      <c r="L822" s="146">
        <v>92.438280187714923</v>
      </c>
      <c r="M822" s="146">
        <v>120</v>
      </c>
      <c r="N822" s="146">
        <v>548</v>
      </c>
      <c r="O822" s="146">
        <v>9132</v>
      </c>
      <c r="P822" s="146">
        <v>100</v>
      </c>
      <c r="Q822" s="146">
        <v>25</v>
      </c>
      <c r="R822" s="99">
        <v>0.70685973171625305</v>
      </c>
      <c r="S822" s="99">
        <v>0.88723332815693989</v>
      </c>
      <c r="T822" s="99">
        <v>0.70658354874078444</v>
      </c>
      <c r="U822" s="99">
        <v>0.36306009102620695</v>
      </c>
      <c r="W822" s="146">
        <v>5.3216528330342294</v>
      </c>
      <c r="X822" s="147">
        <v>28030.570510908692</v>
      </c>
      <c r="Y822" s="147">
        <v>5.4348268940986681</v>
      </c>
      <c r="Z822" s="147">
        <v>29319.13991983097</v>
      </c>
      <c r="AA822" s="147">
        <v>0.11317406106443872</v>
      </c>
      <c r="AB822" s="147">
        <v>1288.5694089222779</v>
      </c>
      <c r="AD822" s="161">
        <f t="shared" si="72"/>
        <v>291268.59947114508</v>
      </c>
      <c r="AE822" s="161">
        <f t="shared" si="77"/>
        <v>296770.47372608911</v>
      </c>
      <c r="AF822" s="161">
        <f t="shared" si="73"/>
        <v>5501.8742549440458</v>
      </c>
      <c r="AH822" s="163">
        <f t="shared" si="74"/>
        <v>0</v>
      </c>
      <c r="AI822" s="163">
        <f t="shared" si="75"/>
        <v>1</v>
      </c>
      <c r="AJ822" s="163">
        <f t="shared" si="76"/>
        <v>1</v>
      </c>
    </row>
    <row r="823" spans="1:36" x14ac:dyDescent="0.25">
      <c r="A823" s="46">
        <v>818</v>
      </c>
      <c r="C823" s="99">
        <v>1.8146039665547782E-3</v>
      </c>
      <c r="D823" s="99">
        <v>8.7577152535389044E-3</v>
      </c>
      <c r="E823" s="99">
        <v>1.3070062377240621E-4</v>
      </c>
      <c r="F823" s="99">
        <v>0</v>
      </c>
      <c r="G823" s="99">
        <v>0.04</v>
      </c>
      <c r="H823" s="99">
        <v>3.7417663718882443E-2</v>
      </c>
      <c r="I823" s="99">
        <v>2.5496231708073913E-2</v>
      </c>
      <c r="J823" s="99">
        <v>7.1214038276825598E-3</v>
      </c>
      <c r="K823" s="99">
        <v>5.7682820038231775E-3</v>
      </c>
      <c r="L823" s="146">
        <v>92.438280187714923</v>
      </c>
      <c r="M823" s="146">
        <v>120</v>
      </c>
      <c r="N823" s="146">
        <v>548</v>
      </c>
      <c r="O823" s="146">
        <v>9132</v>
      </c>
      <c r="P823" s="146">
        <v>100</v>
      </c>
      <c r="Q823" s="146">
        <v>25</v>
      </c>
      <c r="R823" s="99">
        <v>0.59366100117926934</v>
      </c>
      <c r="S823" s="99">
        <v>0.21498833631749237</v>
      </c>
      <c r="T823" s="99">
        <v>0.76944771915549737</v>
      </c>
      <c r="U823" s="99">
        <v>9.0215157697257786E-7</v>
      </c>
      <c r="W823" s="146">
        <v>4.1539692918135858</v>
      </c>
      <c r="X823" s="147">
        <v>28453.599911666894</v>
      </c>
      <c r="Y823" s="147">
        <v>4.2168533964576644</v>
      </c>
      <c r="Z823" s="147">
        <v>29600.102042643062</v>
      </c>
      <c r="AA823" s="147">
        <v>6.2884104644078676E-2</v>
      </c>
      <c r="AB823" s="147">
        <v>1146.5021309761687</v>
      </c>
      <c r="AD823" s="161">
        <f t="shared" si="72"/>
        <v>220784.55759714826</v>
      </c>
      <c r="AE823" s="161">
        <f t="shared" si="77"/>
        <v>223411.10174481681</v>
      </c>
      <c r="AF823" s="161">
        <f t="shared" si="73"/>
        <v>2626.5441476685519</v>
      </c>
      <c r="AH823" s="163">
        <f t="shared" si="74"/>
        <v>0</v>
      </c>
      <c r="AI823" s="163">
        <f t="shared" si="75"/>
        <v>1</v>
      </c>
      <c r="AJ823" s="163">
        <f t="shared" si="76"/>
        <v>1</v>
      </c>
    </row>
    <row r="824" spans="1:36" x14ac:dyDescent="0.25">
      <c r="A824" s="46">
        <v>819</v>
      </c>
      <c r="C824" s="99">
        <v>2.446288444350242E-3</v>
      </c>
      <c r="D824" s="99">
        <v>2.0070629181028976E-2</v>
      </c>
      <c r="E824" s="99">
        <v>5.2126882439429423E-4</v>
      </c>
      <c r="F824" s="99">
        <v>0</v>
      </c>
      <c r="G824" s="99">
        <v>0.04</v>
      </c>
      <c r="H824" s="99">
        <v>3.7417663718882443E-2</v>
      </c>
      <c r="I824" s="99">
        <v>2.5496231708073913E-2</v>
      </c>
      <c r="J824" s="99">
        <v>7.1214038276825598E-3</v>
      </c>
      <c r="K824" s="99">
        <v>5.7682820038231775E-3</v>
      </c>
      <c r="L824" s="146">
        <v>92.438280187714923</v>
      </c>
      <c r="M824" s="146">
        <v>120</v>
      </c>
      <c r="N824" s="146">
        <v>548</v>
      </c>
      <c r="O824" s="146">
        <v>9132</v>
      </c>
      <c r="P824" s="146">
        <v>100</v>
      </c>
      <c r="Q824" s="146">
        <v>25</v>
      </c>
      <c r="R824" s="99">
        <v>0.66724517181047549</v>
      </c>
      <c r="S824" s="99">
        <v>0.85730383580594938</v>
      </c>
      <c r="T824" s="99">
        <v>0.64722327914407907</v>
      </c>
      <c r="U824" s="99">
        <v>0.2260861125772321</v>
      </c>
      <c r="W824" s="146">
        <v>4.7672960212914379</v>
      </c>
      <c r="X824" s="147">
        <v>26670.063017079134</v>
      </c>
      <c r="Y824" s="147">
        <v>4.8461462721376938</v>
      </c>
      <c r="Z824" s="147">
        <v>27801.332051732261</v>
      </c>
      <c r="AA824" s="147">
        <v>7.8850250846255854E-2</v>
      </c>
      <c r="AB824" s="147">
        <v>1131.2690346531272</v>
      </c>
      <c r="AD824" s="161">
        <f t="shared" si="72"/>
        <v>259367.69826040714</v>
      </c>
      <c r="AE824" s="161">
        <f t="shared" si="77"/>
        <v>262967.44427652936</v>
      </c>
      <c r="AF824" s="161">
        <f t="shared" si="73"/>
        <v>3599.7460161222243</v>
      </c>
      <c r="AH824" s="163">
        <f t="shared" si="74"/>
        <v>0</v>
      </c>
      <c r="AI824" s="163">
        <f t="shared" si="75"/>
        <v>1</v>
      </c>
      <c r="AJ824" s="163">
        <f t="shared" si="76"/>
        <v>1</v>
      </c>
    </row>
    <row r="825" spans="1:36" x14ac:dyDescent="0.25">
      <c r="A825" s="46">
        <v>820</v>
      </c>
      <c r="C825" s="99">
        <v>2.7133685368532223E-3</v>
      </c>
      <c r="D825" s="99">
        <v>1.0588684826293536E-2</v>
      </c>
      <c r="E825" s="99">
        <v>5.4833348735347457E-6</v>
      </c>
      <c r="F825" s="99">
        <v>0</v>
      </c>
      <c r="G825" s="99">
        <v>0.04</v>
      </c>
      <c r="H825" s="99">
        <v>3.7417663718882443E-2</v>
      </c>
      <c r="I825" s="99">
        <v>2.5496231708073913E-2</v>
      </c>
      <c r="J825" s="99">
        <v>7.1214038276825598E-3</v>
      </c>
      <c r="K825" s="99">
        <v>5.7682820038231775E-3</v>
      </c>
      <c r="L825" s="146">
        <v>92.438280187714923</v>
      </c>
      <c r="M825" s="146">
        <v>120</v>
      </c>
      <c r="N825" s="146">
        <v>548</v>
      </c>
      <c r="O825" s="146">
        <v>9132</v>
      </c>
      <c r="P825" s="146">
        <v>100</v>
      </c>
      <c r="Q825" s="146">
        <v>25</v>
      </c>
      <c r="R825" s="99">
        <v>0.62641899488274255</v>
      </c>
      <c r="S825" s="99">
        <v>0.98803088574250575</v>
      </c>
      <c r="T825" s="99">
        <v>0.23761899765017219</v>
      </c>
      <c r="U825" s="99">
        <v>0.17131530461926625</v>
      </c>
      <c r="W825" s="146">
        <v>4.7911264229017316</v>
      </c>
      <c r="X825" s="147">
        <v>27711.335014948236</v>
      </c>
      <c r="Y825" s="147">
        <v>4.9027974934657657</v>
      </c>
      <c r="Z825" s="147">
        <v>29039.571230857469</v>
      </c>
      <c r="AA825" s="147">
        <v>0.11167107056403403</v>
      </c>
      <c r="AB825" s="147">
        <v>1328.2362159092336</v>
      </c>
      <c r="AD825" s="161">
        <f t="shared" si="72"/>
        <v>259756.25035915567</v>
      </c>
      <c r="AE825" s="161">
        <f t="shared" si="77"/>
        <v>265128.27837708849</v>
      </c>
      <c r="AF825" s="161">
        <f t="shared" si="73"/>
        <v>5372.0280179328083</v>
      </c>
      <c r="AH825" s="163">
        <f t="shared" si="74"/>
        <v>0</v>
      </c>
      <c r="AI825" s="163">
        <f t="shared" si="75"/>
        <v>1</v>
      </c>
      <c r="AJ825" s="163">
        <f t="shared" si="76"/>
        <v>1</v>
      </c>
    </row>
    <row r="826" spans="1:36" x14ac:dyDescent="0.25">
      <c r="A826" s="46">
        <v>821</v>
      </c>
      <c r="C826" s="99">
        <v>5.1693906741586693E-3</v>
      </c>
      <c r="D826" s="99">
        <v>9.4068228137962635E-3</v>
      </c>
      <c r="E826" s="99">
        <v>7.4701709437452468E-4</v>
      </c>
      <c r="F826" s="99">
        <v>0</v>
      </c>
      <c r="G826" s="99">
        <v>0.04</v>
      </c>
      <c r="H826" s="99">
        <v>3.7417663718882443E-2</v>
      </c>
      <c r="I826" s="99">
        <v>2.5496231708073913E-2</v>
      </c>
      <c r="J826" s="99">
        <v>7.1214038276825598E-3</v>
      </c>
      <c r="K826" s="99">
        <v>5.7682820038231775E-3</v>
      </c>
      <c r="L826" s="146">
        <v>92.438280187714923</v>
      </c>
      <c r="M826" s="146">
        <v>120</v>
      </c>
      <c r="N826" s="146">
        <v>548</v>
      </c>
      <c r="O826" s="146">
        <v>9132</v>
      </c>
      <c r="P826" s="146">
        <v>100</v>
      </c>
      <c r="Q826" s="146">
        <v>25</v>
      </c>
      <c r="R826" s="99">
        <v>0.71354931523965814</v>
      </c>
      <c r="S826" s="99">
        <v>0.69033769140189793</v>
      </c>
      <c r="T826" s="99">
        <v>1.1589404956155356E-2</v>
      </c>
      <c r="U826" s="99">
        <v>3.2327132181950258E-5</v>
      </c>
      <c r="W826" s="146">
        <v>4.3055593165246586</v>
      </c>
      <c r="X826" s="147">
        <v>23589.378583312759</v>
      </c>
      <c r="Y826" s="147">
        <v>4.4560631924442289</v>
      </c>
      <c r="Z826" s="147">
        <v>24999.570634276712</v>
      </c>
      <c r="AA826" s="147">
        <v>0.15050387591957026</v>
      </c>
      <c r="AB826" s="147">
        <v>1410.1920509639531</v>
      </c>
      <c r="AD826" s="161">
        <f t="shared" si="72"/>
        <v>234744.18040816675</v>
      </c>
      <c r="AE826" s="161">
        <f t="shared" si="77"/>
        <v>242364.220912377</v>
      </c>
      <c r="AF826" s="161">
        <f t="shared" si="73"/>
        <v>7620.040504210263</v>
      </c>
      <c r="AH826" s="163">
        <f t="shared" si="74"/>
        <v>0</v>
      </c>
      <c r="AI826" s="163">
        <f t="shared" si="75"/>
        <v>1</v>
      </c>
      <c r="AJ826" s="163">
        <f t="shared" si="76"/>
        <v>1</v>
      </c>
    </row>
    <row r="827" spans="1:36" x14ac:dyDescent="0.25">
      <c r="A827" s="46">
        <v>822</v>
      </c>
      <c r="C827" s="99">
        <v>2.6219657751249681E-3</v>
      </c>
      <c r="D827" s="99">
        <v>9.9933792134471629E-3</v>
      </c>
      <c r="E827" s="99">
        <v>1.0423870715317823E-5</v>
      </c>
      <c r="F827" s="99">
        <v>0</v>
      </c>
      <c r="G827" s="99">
        <v>0.04</v>
      </c>
      <c r="H827" s="99">
        <v>3.7417663718882443E-2</v>
      </c>
      <c r="I827" s="99">
        <v>2.5496231708073913E-2</v>
      </c>
      <c r="J827" s="99">
        <v>7.1214038276825598E-3</v>
      </c>
      <c r="K827" s="99">
        <v>5.7682820038231775E-3</v>
      </c>
      <c r="L827" s="146">
        <v>92.438280187714923</v>
      </c>
      <c r="M827" s="146">
        <v>120</v>
      </c>
      <c r="N827" s="146">
        <v>548</v>
      </c>
      <c r="O827" s="146">
        <v>9132</v>
      </c>
      <c r="P827" s="146">
        <v>100</v>
      </c>
      <c r="Q827" s="146">
        <v>25</v>
      </c>
      <c r="R827" s="99">
        <v>0.81776580441528812</v>
      </c>
      <c r="S827" s="99">
        <v>1.4232479539147004E-2</v>
      </c>
      <c r="T827" s="99">
        <v>0.999468364483724</v>
      </c>
      <c r="U827" s="99">
        <v>0.99999911825936882</v>
      </c>
      <c r="W827" s="146">
        <v>5.3926442147067055</v>
      </c>
      <c r="X827" s="147">
        <v>27807.820272101239</v>
      </c>
      <c r="Y827" s="147">
        <v>5.5162728968158001</v>
      </c>
      <c r="Z827" s="147">
        <v>29121.054574285004</v>
      </c>
      <c r="AA827" s="147">
        <v>0.12362868210909461</v>
      </c>
      <c r="AB827" s="147">
        <v>1313.234302183766</v>
      </c>
      <c r="AD827" s="161">
        <f t="shared" si="72"/>
        <v>295750.83261030109</v>
      </c>
      <c r="AE827" s="161">
        <f t="shared" si="77"/>
        <v>301855.31923466304</v>
      </c>
      <c r="AF827" s="161">
        <f t="shared" si="73"/>
        <v>6104.4866243619108</v>
      </c>
      <c r="AH827" s="163">
        <f t="shared" si="74"/>
        <v>0</v>
      </c>
      <c r="AI827" s="163">
        <f t="shared" si="75"/>
        <v>1</v>
      </c>
      <c r="AJ827" s="163">
        <f t="shared" si="76"/>
        <v>1</v>
      </c>
    </row>
    <row r="828" spans="1:36" x14ac:dyDescent="0.25">
      <c r="A828" s="46">
        <v>823</v>
      </c>
      <c r="C828" s="99">
        <v>2.5081592266399388E-3</v>
      </c>
      <c r="D828" s="99">
        <v>1.1931110272026091E-2</v>
      </c>
      <c r="E828" s="99">
        <v>4.3322970888726164E-4</v>
      </c>
      <c r="F828" s="99">
        <v>0</v>
      </c>
      <c r="G828" s="99">
        <v>0.04</v>
      </c>
      <c r="H828" s="99">
        <v>3.7417663718882443E-2</v>
      </c>
      <c r="I828" s="99">
        <v>2.5496231708073913E-2</v>
      </c>
      <c r="J828" s="99">
        <v>7.1214038276825598E-3</v>
      </c>
      <c r="K828" s="99">
        <v>5.7682820038231775E-3</v>
      </c>
      <c r="L828" s="146">
        <v>92.438280187714923</v>
      </c>
      <c r="M828" s="146">
        <v>120</v>
      </c>
      <c r="N828" s="146">
        <v>548</v>
      </c>
      <c r="O828" s="146">
        <v>9132</v>
      </c>
      <c r="P828" s="146">
        <v>100</v>
      </c>
      <c r="Q828" s="146">
        <v>25</v>
      </c>
      <c r="R828" s="99">
        <v>0.79995881640904398</v>
      </c>
      <c r="S828" s="99">
        <v>0.45725716764290886</v>
      </c>
      <c r="T828" s="99">
        <v>0.32748003995194669</v>
      </c>
      <c r="U828" s="99">
        <v>3.6491472090084617E-2</v>
      </c>
      <c r="W828" s="146">
        <v>5.3600040341143762</v>
      </c>
      <c r="X828" s="147">
        <v>26875.130984226449</v>
      </c>
      <c r="Y828" s="147">
        <v>5.4565980527162683</v>
      </c>
      <c r="Z828" s="147">
        <v>28043.349157431167</v>
      </c>
      <c r="AA828" s="147">
        <v>9.6594018601892095E-2</v>
      </c>
      <c r="AB828" s="147">
        <v>1168.2181732047175</v>
      </c>
      <c r="AD828" s="161">
        <f t="shared" si="72"/>
        <v>294725.11106263608</v>
      </c>
      <c r="AE828" s="161">
        <f t="shared" si="77"/>
        <v>299352.53400554496</v>
      </c>
      <c r="AF828" s="161">
        <f t="shared" si="73"/>
        <v>4627.4229429088082</v>
      </c>
      <c r="AH828" s="163">
        <f t="shared" si="74"/>
        <v>0</v>
      </c>
      <c r="AI828" s="163">
        <f t="shared" si="75"/>
        <v>1</v>
      </c>
      <c r="AJ828" s="163">
        <f t="shared" si="76"/>
        <v>1</v>
      </c>
    </row>
    <row r="829" spans="1:36" x14ac:dyDescent="0.25">
      <c r="A829" s="46">
        <v>824</v>
      </c>
      <c r="C829" s="99">
        <v>1.3733213905900597E-3</v>
      </c>
      <c r="D829" s="99">
        <v>8.4684707867008126E-3</v>
      </c>
      <c r="E829" s="99">
        <v>1.0453796781895175E-4</v>
      </c>
      <c r="F829" s="99">
        <v>0</v>
      </c>
      <c r="G829" s="99">
        <v>0.04</v>
      </c>
      <c r="H829" s="99">
        <v>3.7417663718882443E-2</v>
      </c>
      <c r="I829" s="99">
        <v>2.5496231708073913E-2</v>
      </c>
      <c r="J829" s="99">
        <v>7.1214038276825598E-3</v>
      </c>
      <c r="K829" s="99">
        <v>5.7682820038231775E-3</v>
      </c>
      <c r="L829" s="146">
        <v>92.438280187714923</v>
      </c>
      <c r="M829" s="146">
        <v>120</v>
      </c>
      <c r="N829" s="146">
        <v>548</v>
      </c>
      <c r="O829" s="146">
        <v>9132</v>
      </c>
      <c r="P829" s="146">
        <v>100</v>
      </c>
      <c r="Q829" s="146">
        <v>25</v>
      </c>
      <c r="R829" s="99">
        <v>0.87184674773827908</v>
      </c>
      <c r="S829" s="99">
        <v>0.14883407217091588</v>
      </c>
      <c r="T829" s="99">
        <v>8.6713237248283351E-2</v>
      </c>
      <c r="U829" s="99">
        <v>2.0340494347977408E-5</v>
      </c>
      <c r="W829" s="146">
        <v>6.1024910318863528</v>
      </c>
      <c r="X829" s="147">
        <v>29065.484067266687</v>
      </c>
      <c r="Y829" s="147">
        <v>6.1737849647283483</v>
      </c>
      <c r="Z829" s="147">
        <v>30141.483413451821</v>
      </c>
      <c r="AA829" s="147">
        <v>7.1293932841995478E-2</v>
      </c>
      <c r="AB829" s="147">
        <v>1075.9993461851336</v>
      </c>
      <c r="AD829" s="161">
        <f t="shared" si="72"/>
        <v>337083.97784591449</v>
      </c>
      <c r="AE829" s="161">
        <f t="shared" si="77"/>
        <v>340285.6144702491</v>
      </c>
      <c r="AF829" s="161">
        <f t="shared" si="73"/>
        <v>3201.6366243345947</v>
      </c>
      <c r="AH829" s="163">
        <f t="shared" si="74"/>
        <v>0</v>
      </c>
      <c r="AI829" s="163">
        <f t="shared" si="75"/>
        <v>1</v>
      </c>
      <c r="AJ829" s="163">
        <f t="shared" si="76"/>
        <v>1</v>
      </c>
    </row>
    <row r="830" spans="1:36" x14ac:dyDescent="0.25">
      <c r="A830" s="46">
        <v>825</v>
      </c>
      <c r="C830" s="99">
        <v>2.4953558889261318E-3</v>
      </c>
      <c r="D830" s="99">
        <v>1.2963765946912176E-2</v>
      </c>
      <c r="E830" s="99">
        <v>2.7373767698812834E-4</v>
      </c>
      <c r="F830" s="99">
        <v>0</v>
      </c>
      <c r="G830" s="99">
        <v>0.04</v>
      </c>
      <c r="H830" s="99">
        <v>3.7417663718882443E-2</v>
      </c>
      <c r="I830" s="99">
        <v>2.5496231708073913E-2</v>
      </c>
      <c r="J830" s="99">
        <v>7.1214038276825598E-3</v>
      </c>
      <c r="K830" s="99">
        <v>5.7682820038231775E-3</v>
      </c>
      <c r="L830" s="146">
        <v>92.438280187714923</v>
      </c>
      <c r="M830" s="146">
        <v>120</v>
      </c>
      <c r="N830" s="146">
        <v>548</v>
      </c>
      <c r="O830" s="146">
        <v>9132</v>
      </c>
      <c r="P830" s="146">
        <v>100</v>
      </c>
      <c r="Q830" s="146">
        <v>25</v>
      </c>
      <c r="R830" s="99">
        <v>0.62728641654102435</v>
      </c>
      <c r="S830" s="99">
        <v>0.85118352513935935</v>
      </c>
      <c r="T830" s="99">
        <v>2.6621005471758252E-3</v>
      </c>
      <c r="U830" s="99">
        <v>0.6712062995141963</v>
      </c>
      <c r="W830" s="146">
        <v>4.6211173237301084</v>
      </c>
      <c r="X830" s="147">
        <v>27266.629190906468</v>
      </c>
      <c r="Y830" s="147">
        <v>4.7096917370938511</v>
      </c>
      <c r="Z830" s="147">
        <v>28479.164390928145</v>
      </c>
      <c r="AA830" s="147">
        <v>8.8574413363742721E-2</v>
      </c>
      <c r="AB830" s="147">
        <v>1212.5352000216772</v>
      </c>
      <c r="AD830" s="161">
        <f t="shared" si="72"/>
        <v>250000.4102329</v>
      </c>
      <c r="AE830" s="161">
        <f t="shared" si="77"/>
        <v>254102.33983470293</v>
      </c>
      <c r="AF830" s="161">
        <f t="shared" si="73"/>
        <v>4101.9296018028863</v>
      </c>
      <c r="AH830" s="163">
        <f t="shared" si="74"/>
        <v>0</v>
      </c>
      <c r="AI830" s="163">
        <f t="shared" si="75"/>
        <v>1</v>
      </c>
      <c r="AJ830" s="163">
        <f t="shared" si="76"/>
        <v>1</v>
      </c>
    </row>
    <row r="831" spans="1:36" x14ac:dyDescent="0.25">
      <c r="A831" s="46">
        <v>826</v>
      </c>
      <c r="C831" s="99">
        <v>2.9951267778004498E-3</v>
      </c>
      <c r="D831" s="99">
        <v>1.089639256846524E-2</v>
      </c>
      <c r="E831" s="99">
        <v>3.6552901001252507E-5</v>
      </c>
      <c r="F831" s="99">
        <v>0</v>
      </c>
      <c r="G831" s="99">
        <v>0.04</v>
      </c>
      <c r="H831" s="99">
        <v>3.7417663718882443E-2</v>
      </c>
      <c r="I831" s="99">
        <v>2.5496231708073913E-2</v>
      </c>
      <c r="J831" s="99">
        <v>7.1214038276825598E-3</v>
      </c>
      <c r="K831" s="99">
        <v>5.7682820038231775E-3</v>
      </c>
      <c r="L831" s="146">
        <v>92.438280187714923</v>
      </c>
      <c r="M831" s="146">
        <v>120</v>
      </c>
      <c r="N831" s="146">
        <v>548</v>
      </c>
      <c r="O831" s="146">
        <v>9132</v>
      </c>
      <c r="P831" s="146">
        <v>100</v>
      </c>
      <c r="Q831" s="146">
        <v>25</v>
      </c>
      <c r="R831" s="99">
        <v>0.53105442583116169</v>
      </c>
      <c r="S831" s="99">
        <v>0.93875839645179682</v>
      </c>
      <c r="T831" s="99">
        <v>0.9743407417120219</v>
      </c>
      <c r="U831" s="99">
        <v>0.14864795464751002</v>
      </c>
      <c r="W831" s="146">
        <v>4.0811604433898587</v>
      </c>
      <c r="X831" s="147">
        <v>27314.607004923761</v>
      </c>
      <c r="Y831" s="147">
        <v>4.183966443049763</v>
      </c>
      <c r="Z831" s="147">
        <v>28673.840346867699</v>
      </c>
      <c r="AA831" s="147">
        <v>0.10280599965990422</v>
      </c>
      <c r="AB831" s="147">
        <v>1359.2333419439383</v>
      </c>
      <c r="AD831" s="161">
        <f t="shared" si="72"/>
        <v>217555.01959846774</v>
      </c>
      <c r="AE831" s="161">
        <f t="shared" si="77"/>
        <v>222364.1462361181</v>
      </c>
      <c r="AF831" s="161">
        <f t="shared" si="73"/>
        <v>4809.1266376503154</v>
      </c>
      <c r="AH831" s="163">
        <f t="shared" si="74"/>
        <v>0</v>
      </c>
      <c r="AI831" s="163">
        <f t="shared" si="75"/>
        <v>1</v>
      </c>
      <c r="AJ831" s="163">
        <f t="shared" si="76"/>
        <v>1</v>
      </c>
    </row>
    <row r="832" spans="1:36" x14ac:dyDescent="0.25">
      <c r="A832" s="46">
        <v>827</v>
      </c>
      <c r="C832" s="99">
        <v>5.3083655439765121E-3</v>
      </c>
      <c r="D832" s="99">
        <v>1.0195222826865529E-2</v>
      </c>
      <c r="E832" s="99">
        <v>9.7785344688741742E-6</v>
      </c>
      <c r="F832" s="99">
        <v>0</v>
      </c>
      <c r="G832" s="99">
        <v>0.04</v>
      </c>
      <c r="H832" s="99">
        <v>3.7417663718882443E-2</v>
      </c>
      <c r="I832" s="99">
        <v>2.5496231708073913E-2</v>
      </c>
      <c r="J832" s="99">
        <v>7.1214038276825598E-3</v>
      </c>
      <c r="K832" s="99">
        <v>5.7682820038231775E-3</v>
      </c>
      <c r="L832" s="146">
        <v>92.438280187714923</v>
      </c>
      <c r="M832" s="146">
        <v>120</v>
      </c>
      <c r="N832" s="146">
        <v>548</v>
      </c>
      <c r="O832" s="146">
        <v>9132</v>
      </c>
      <c r="P832" s="146">
        <v>100</v>
      </c>
      <c r="Q832" s="146">
        <v>25</v>
      </c>
      <c r="R832" s="99">
        <v>0.58908446636337675</v>
      </c>
      <c r="S832" s="99">
        <v>1.4656199603717005E-2</v>
      </c>
      <c r="T832" s="99">
        <v>0.50912888115546995</v>
      </c>
      <c r="U832" s="99">
        <v>0.57697503335533606</v>
      </c>
      <c r="W832" s="146">
        <v>3.455566745430708</v>
      </c>
      <c r="X832" s="147">
        <v>25027.431734933965</v>
      </c>
      <c r="Y832" s="147">
        <v>3.6028757278658734</v>
      </c>
      <c r="Z832" s="147">
        <v>26667.787759197327</v>
      </c>
      <c r="AA832" s="147">
        <v>0.14730898243516544</v>
      </c>
      <c r="AB832" s="147">
        <v>1640.3560242633612</v>
      </c>
      <c r="AD832" s="161">
        <f t="shared" si="72"/>
        <v>182306.57299090852</v>
      </c>
      <c r="AE832" s="161">
        <f t="shared" si="77"/>
        <v>189504.75591275509</v>
      </c>
      <c r="AF832" s="161">
        <f t="shared" si="73"/>
        <v>7198.1829218465646</v>
      </c>
      <c r="AH832" s="163">
        <f t="shared" si="74"/>
        <v>0</v>
      </c>
      <c r="AI832" s="163">
        <f t="shared" si="75"/>
        <v>1</v>
      </c>
      <c r="AJ832" s="163">
        <f t="shared" si="76"/>
        <v>1</v>
      </c>
    </row>
    <row r="833" spans="1:36" x14ac:dyDescent="0.25">
      <c r="A833" s="46">
        <v>828</v>
      </c>
      <c r="C833" s="99">
        <v>2.7010874905254445E-3</v>
      </c>
      <c r="D833" s="99">
        <v>1.3051814362508574E-2</v>
      </c>
      <c r="E833" s="99">
        <v>1.1771177116541095E-5</v>
      </c>
      <c r="F833" s="99">
        <v>0</v>
      </c>
      <c r="G833" s="99">
        <v>0.04</v>
      </c>
      <c r="H833" s="99">
        <v>3.7417663718882443E-2</v>
      </c>
      <c r="I833" s="99">
        <v>2.5496231708073913E-2</v>
      </c>
      <c r="J833" s="99">
        <v>7.1214038276825598E-3</v>
      </c>
      <c r="K833" s="99">
        <v>5.7682820038231775E-3</v>
      </c>
      <c r="L833" s="146">
        <v>92.438280187714923</v>
      </c>
      <c r="M833" s="146">
        <v>120</v>
      </c>
      <c r="N833" s="146">
        <v>548</v>
      </c>
      <c r="O833" s="146">
        <v>9132</v>
      </c>
      <c r="P833" s="146">
        <v>100</v>
      </c>
      <c r="Q833" s="146">
        <v>25</v>
      </c>
      <c r="R833" s="99">
        <v>0.77580351833539107</v>
      </c>
      <c r="S833" s="99">
        <v>0.85363446356008166</v>
      </c>
      <c r="T833" s="99">
        <v>0.18577722045784301</v>
      </c>
      <c r="U833" s="99">
        <v>5.3598605825465917E-6</v>
      </c>
      <c r="W833" s="146">
        <v>5.6599753027322244</v>
      </c>
      <c r="X833" s="147">
        <v>27688.411237006119</v>
      </c>
      <c r="Y833" s="147">
        <v>5.7915832289236722</v>
      </c>
      <c r="Z833" s="147">
        <v>29011.909326941048</v>
      </c>
      <c r="AA833" s="147">
        <v>0.13160792619144779</v>
      </c>
      <c r="AB833" s="147">
        <v>1323.4980899349284</v>
      </c>
      <c r="AD833" s="161">
        <f t="shared" si="72"/>
        <v>311910.10692692734</v>
      </c>
      <c r="AE833" s="161">
        <f t="shared" si="77"/>
        <v>318483.08440847928</v>
      </c>
      <c r="AF833" s="161">
        <f t="shared" si="73"/>
        <v>6572.9774815519386</v>
      </c>
      <c r="AH833" s="163">
        <f t="shared" si="74"/>
        <v>0</v>
      </c>
      <c r="AI833" s="163">
        <f t="shared" si="75"/>
        <v>1</v>
      </c>
      <c r="AJ833" s="163">
        <f t="shared" si="76"/>
        <v>1</v>
      </c>
    </row>
    <row r="834" spans="1:36" x14ac:dyDescent="0.25">
      <c r="A834" s="46">
        <v>829</v>
      </c>
      <c r="C834" s="99">
        <v>2.9418262408237306E-3</v>
      </c>
      <c r="D834" s="99">
        <v>9.1769686389138374E-3</v>
      </c>
      <c r="E834" s="99">
        <v>4.0558573152651737E-5</v>
      </c>
      <c r="F834" s="99">
        <v>0</v>
      </c>
      <c r="G834" s="99">
        <v>0.04</v>
      </c>
      <c r="H834" s="99">
        <v>3.7417663718882443E-2</v>
      </c>
      <c r="I834" s="99">
        <v>2.5496231708073913E-2</v>
      </c>
      <c r="J834" s="99">
        <v>7.1214038276825598E-3</v>
      </c>
      <c r="K834" s="99">
        <v>5.7682820038231775E-3</v>
      </c>
      <c r="L834" s="146">
        <v>92.438280187714923</v>
      </c>
      <c r="M834" s="146">
        <v>120</v>
      </c>
      <c r="N834" s="146">
        <v>548</v>
      </c>
      <c r="O834" s="146">
        <v>9132</v>
      </c>
      <c r="P834" s="146">
        <v>100</v>
      </c>
      <c r="Q834" s="146">
        <v>25</v>
      </c>
      <c r="R834" s="99">
        <v>0.36715796482901719</v>
      </c>
      <c r="S834" s="99">
        <v>0.71788939265612983</v>
      </c>
      <c r="T834" s="99">
        <v>0.99297359195529578</v>
      </c>
      <c r="U834" s="99">
        <v>0.99999342108588984</v>
      </c>
      <c r="W834" s="146">
        <v>2.8973065022084912</v>
      </c>
      <c r="X834" s="147">
        <v>27377.96919696558</v>
      </c>
      <c r="Y834" s="147">
        <v>2.968890347850301</v>
      </c>
      <c r="Z834" s="147">
        <v>28729.035838815471</v>
      </c>
      <c r="AA834" s="147">
        <v>7.1583845641809862E-2</v>
      </c>
      <c r="AB834" s="147">
        <v>1351.0666418498913</v>
      </c>
      <c r="AD834" s="161">
        <f t="shared" si="72"/>
        <v>146460.42093554389</v>
      </c>
      <c r="AE834" s="161">
        <f t="shared" si="77"/>
        <v>149404.38503220258</v>
      </c>
      <c r="AF834" s="161">
        <f t="shared" si="73"/>
        <v>2943.9640966587003</v>
      </c>
      <c r="AH834" s="163">
        <f t="shared" si="74"/>
        <v>0</v>
      </c>
      <c r="AI834" s="163">
        <f t="shared" si="75"/>
        <v>1</v>
      </c>
      <c r="AJ834" s="163">
        <f t="shared" si="76"/>
        <v>1</v>
      </c>
    </row>
    <row r="835" spans="1:36" x14ac:dyDescent="0.25">
      <c r="A835" s="46">
        <v>830</v>
      </c>
      <c r="C835" s="99">
        <v>1.7501709643154158E-3</v>
      </c>
      <c r="D835" s="99">
        <v>1.3754283276932733E-2</v>
      </c>
      <c r="E835" s="99">
        <v>1.2073968141701474E-4</v>
      </c>
      <c r="F835" s="99">
        <v>0</v>
      </c>
      <c r="G835" s="99">
        <v>0.04</v>
      </c>
      <c r="H835" s="99">
        <v>3.7417663718882443E-2</v>
      </c>
      <c r="I835" s="99">
        <v>2.5496231708073913E-2</v>
      </c>
      <c r="J835" s="99">
        <v>7.1214038276825598E-3</v>
      </c>
      <c r="K835" s="99">
        <v>5.7682820038231775E-3</v>
      </c>
      <c r="L835" s="146">
        <v>92.438280187714923</v>
      </c>
      <c r="M835" s="146">
        <v>120</v>
      </c>
      <c r="N835" s="146">
        <v>548</v>
      </c>
      <c r="O835" s="146">
        <v>9132</v>
      </c>
      <c r="P835" s="146">
        <v>100</v>
      </c>
      <c r="Q835" s="146">
        <v>25</v>
      </c>
      <c r="R835" s="99">
        <v>0.53519336710358478</v>
      </c>
      <c r="S835" s="99">
        <v>0.98283352656451883</v>
      </c>
      <c r="T835" s="99">
        <v>0.97019478611921439</v>
      </c>
      <c r="U835" s="99">
        <v>5.0482684802363863E-2</v>
      </c>
      <c r="W835" s="146">
        <v>4.3384515396129828</v>
      </c>
      <c r="X835" s="147">
        <v>28513.349799367061</v>
      </c>
      <c r="Y835" s="147">
        <v>4.4006690649480422</v>
      </c>
      <c r="Z835" s="147">
        <v>29650.263267595532</v>
      </c>
      <c r="AA835" s="147">
        <v>6.221752533505942E-2</v>
      </c>
      <c r="AB835" s="147">
        <v>1136.9134682284712</v>
      </c>
      <c r="AD835" s="161">
        <f t="shared" si="72"/>
        <v>231793.74257741193</v>
      </c>
      <c r="AE835" s="161">
        <f t="shared" si="77"/>
        <v>234389.88062928701</v>
      </c>
      <c r="AF835" s="161">
        <f t="shared" si="73"/>
        <v>2596.1380518750939</v>
      </c>
      <c r="AH835" s="163">
        <f t="shared" si="74"/>
        <v>0</v>
      </c>
      <c r="AI835" s="163">
        <f t="shared" si="75"/>
        <v>1</v>
      </c>
      <c r="AJ835" s="163">
        <f t="shared" si="76"/>
        <v>1</v>
      </c>
    </row>
    <row r="836" spans="1:36" x14ac:dyDescent="0.25">
      <c r="A836" s="46">
        <v>831</v>
      </c>
      <c r="C836" s="99">
        <v>1.8377519483890562E-3</v>
      </c>
      <c r="D836" s="99">
        <v>1.1750075204204569E-2</v>
      </c>
      <c r="E836" s="99">
        <v>5.2540537706291524E-4</v>
      </c>
      <c r="F836" s="99">
        <v>0</v>
      </c>
      <c r="G836" s="99">
        <v>0.04</v>
      </c>
      <c r="H836" s="99">
        <v>3.7417663718882443E-2</v>
      </c>
      <c r="I836" s="99">
        <v>2.5496231708073913E-2</v>
      </c>
      <c r="J836" s="99">
        <v>7.1214038276825598E-3</v>
      </c>
      <c r="K836" s="99">
        <v>5.7682820038231775E-3</v>
      </c>
      <c r="L836" s="146">
        <v>92.438280187714923</v>
      </c>
      <c r="M836" s="146">
        <v>120</v>
      </c>
      <c r="N836" s="146">
        <v>548</v>
      </c>
      <c r="O836" s="146">
        <v>9132</v>
      </c>
      <c r="P836" s="146">
        <v>100</v>
      </c>
      <c r="Q836" s="146">
        <v>25</v>
      </c>
      <c r="R836" s="99">
        <v>0.42908063756527948</v>
      </c>
      <c r="S836" s="99">
        <v>0.99995673505922822</v>
      </c>
      <c r="T836" s="99">
        <v>0.91995986192488699</v>
      </c>
      <c r="U836" s="99">
        <v>8.2176530531353694E-10</v>
      </c>
      <c r="W836" s="146">
        <v>3.4811728401258355</v>
      </c>
      <c r="X836" s="147">
        <v>27409.020795956756</v>
      </c>
      <c r="Y836" s="147">
        <v>3.5204936066229808</v>
      </c>
      <c r="Z836" s="147">
        <v>28443.487667681027</v>
      </c>
      <c r="AA836" s="147">
        <v>3.9320766497145332E-2</v>
      </c>
      <c r="AB836" s="147">
        <v>1034.4668717242712</v>
      </c>
      <c r="AD836" s="161">
        <f t="shared" si="72"/>
        <v>181461.34961159338</v>
      </c>
      <c r="AE836" s="161">
        <f t="shared" si="77"/>
        <v>182786.12872969781</v>
      </c>
      <c r="AF836" s="161">
        <f t="shared" si="73"/>
        <v>1324.7791181044486</v>
      </c>
      <c r="AH836" s="163">
        <f t="shared" si="74"/>
        <v>0</v>
      </c>
      <c r="AI836" s="163">
        <f t="shared" si="75"/>
        <v>1</v>
      </c>
      <c r="AJ836" s="163">
        <f t="shared" si="76"/>
        <v>1</v>
      </c>
    </row>
    <row r="837" spans="1:36" x14ac:dyDescent="0.25">
      <c r="A837" s="46">
        <v>832</v>
      </c>
      <c r="C837" s="99">
        <v>1.3359362377172394E-3</v>
      </c>
      <c r="D837" s="99">
        <v>1.2610395591171608E-2</v>
      </c>
      <c r="E837" s="99">
        <v>1.9018550568452719E-5</v>
      </c>
      <c r="F837" s="99">
        <v>0</v>
      </c>
      <c r="G837" s="99">
        <v>0.04</v>
      </c>
      <c r="H837" s="99">
        <v>3.7417663718882443E-2</v>
      </c>
      <c r="I837" s="99">
        <v>2.5496231708073913E-2</v>
      </c>
      <c r="J837" s="99">
        <v>7.1214038276825598E-3</v>
      </c>
      <c r="K837" s="99">
        <v>5.7682820038231775E-3</v>
      </c>
      <c r="L837" s="146">
        <v>92.438280187714923</v>
      </c>
      <c r="M837" s="146">
        <v>120</v>
      </c>
      <c r="N837" s="146">
        <v>548</v>
      </c>
      <c r="O837" s="146">
        <v>9132</v>
      </c>
      <c r="P837" s="146">
        <v>100</v>
      </c>
      <c r="Q837" s="146">
        <v>25</v>
      </c>
      <c r="R837" s="99">
        <v>0.5759370393848906</v>
      </c>
      <c r="S837" s="99">
        <v>0.55127270058863609</v>
      </c>
      <c r="T837" s="99">
        <v>0.74997354160690688</v>
      </c>
      <c r="U837" s="99">
        <v>5.6904513481212328E-4</v>
      </c>
      <c r="W837" s="146">
        <v>4.4230938749263062</v>
      </c>
      <c r="X837" s="147">
        <v>29305.37905654783</v>
      </c>
      <c r="Y837" s="147">
        <v>4.4759351260979354</v>
      </c>
      <c r="Z837" s="147">
        <v>30399.483338474547</v>
      </c>
      <c r="AA837" s="147">
        <v>5.2841251171629189E-2</v>
      </c>
      <c r="AB837" s="147">
        <v>1094.1042819267168</v>
      </c>
      <c r="AD837" s="161">
        <f t="shared" si="72"/>
        <v>236080.25343903055</v>
      </c>
      <c r="AE837" s="161">
        <f t="shared" si="77"/>
        <v>238156.62422740154</v>
      </c>
      <c r="AF837" s="161">
        <f t="shared" si="73"/>
        <v>2076.3707883710345</v>
      </c>
      <c r="AH837" s="163">
        <f t="shared" si="74"/>
        <v>0</v>
      </c>
      <c r="AI837" s="163">
        <f t="shared" si="75"/>
        <v>1</v>
      </c>
      <c r="AJ837" s="163">
        <f t="shared" si="76"/>
        <v>1</v>
      </c>
    </row>
    <row r="838" spans="1:36" x14ac:dyDescent="0.25">
      <c r="A838" s="46">
        <v>833</v>
      </c>
      <c r="C838" s="99">
        <v>2.7952625306862933E-3</v>
      </c>
      <c r="D838" s="99">
        <v>7.6308368860559268E-3</v>
      </c>
      <c r="E838" s="99">
        <v>1.9899307967702498E-5</v>
      </c>
      <c r="F838" s="99">
        <v>0</v>
      </c>
      <c r="G838" s="99">
        <v>0.04</v>
      </c>
      <c r="H838" s="99">
        <v>3.7417663718882443E-2</v>
      </c>
      <c r="I838" s="99">
        <v>2.5496231708073913E-2</v>
      </c>
      <c r="J838" s="99">
        <v>7.1214038276825598E-3</v>
      </c>
      <c r="K838" s="99">
        <v>5.7682820038231775E-3</v>
      </c>
      <c r="L838" s="146">
        <v>92.438280187714923</v>
      </c>
      <c r="M838" s="146">
        <v>120</v>
      </c>
      <c r="N838" s="146">
        <v>548</v>
      </c>
      <c r="O838" s="146">
        <v>9132</v>
      </c>
      <c r="P838" s="146">
        <v>100</v>
      </c>
      <c r="Q838" s="146">
        <v>25</v>
      </c>
      <c r="R838" s="99">
        <v>0.92706135873952933</v>
      </c>
      <c r="S838" s="99">
        <v>0.51941344614889384</v>
      </c>
      <c r="T838" s="99">
        <v>0.83554908393723726</v>
      </c>
      <c r="U838" s="99">
        <v>2.3351261228463842E-4</v>
      </c>
      <c r="W838" s="146">
        <v>6.3971336360584914</v>
      </c>
      <c r="X838" s="147">
        <v>27607.050019636121</v>
      </c>
      <c r="Y838" s="147">
        <v>6.5511081863776646</v>
      </c>
      <c r="Z838" s="147">
        <v>28943.971573644914</v>
      </c>
      <c r="AA838" s="147">
        <v>0.15397455031917318</v>
      </c>
      <c r="AB838" s="147">
        <v>1336.9215540087935</v>
      </c>
      <c r="AD838" s="161">
        <f t="shared" ref="AD838:AD901" si="78">W838*cRatio-X838</f>
        <v>356220.96814387338</v>
      </c>
      <c r="AE838" s="161">
        <f t="shared" si="77"/>
        <v>364122.51960901497</v>
      </c>
      <c r="AF838" s="161">
        <f t="shared" si="73"/>
        <v>7901.5514651415979</v>
      </c>
      <c r="AH838" s="163">
        <f t="shared" si="74"/>
        <v>0</v>
      </c>
      <c r="AI838" s="163">
        <f t="shared" si="75"/>
        <v>1</v>
      </c>
      <c r="AJ838" s="163">
        <f t="shared" si="76"/>
        <v>1</v>
      </c>
    </row>
    <row r="839" spans="1:36" x14ac:dyDescent="0.25">
      <c r="A839" s="46">
        <v>834</v>
      </c>
      <c r="C839" s="99">
        <v>1.792177705234197E-3</v>
      </c>
      <c r="D839" s="99">
        <v>1.1962471469930347E-2</v>
      </c>
      <c r="E839" s="99">
        <v>1.2292124281078127E-5</v>
      </c>
      <c r="F839" s="99">
        <v>0</v>
      </c>
      <c r="G839" s="99">
        <v>0.04</v>
      </c>
      <c r="H839" s="99">
        <v>3.7417663718882443E-2</v>
      </c>
      <c r="I839" s="99">
        <v>2.5496231708073913E-2</v>
      </c>
      <c r="J839" s="99">
        <v>7.1214038276825598E-3</v>
      </c>
      <c r="K839" s="99">
        <v>5.7682820038231775E-3</v>
      </c>
      <c r="L839" s="146">
        <v>92.438280187714923</v>
      </c>
      <c r="M839" s="146">
        <v>120</v>
      </c>
      <c r="N839" s="146">
        <v>548</v>
      </c>
      <c r="O839" s="146">
        <v>9132</v>
      </c>
      <c r="P839" s="146">
        <v>100</v>
      </c>
      <c r="Q839" s="146">
        <v>25</v>
      </c>
      <c r="R839" s="99">
        <v>0.87052939584228128</v>
      </c>
      <c r="S839" s="99">
        <v>0.44679225088584767</v>
      </c>
      <c r="T839" s="99">
        <v>0.54054523303363711</v>
      </c>
      <c r="U839" s="99">
        <v>0.13647390402304116</v>
      </c>
      <c r="W839" s="146">
        <v>6.254291107839669</v>
      </c>
      <c r="X839" s="147">
        <v>28764.172566162</v>
      </c>
      <c r="Y839" s="147">
        <v>6.3543309453615731</v>
      </c>
      <c r="Z839" s="147">
        <v>29942.229805412095</v>
      </c>
      <c r="AA839" s="147">
        <v>0.10003983752190404</v>
      </c>
      <c r="AB839" s="147">
        <v>1178.0572392500944</v>
      </c>
      <c r="AD839" s="161">
        <f t="shared" si="78"/>
        <v>346493.29390421812</v>
      </c>
      <c r="AE839" s="161">
        <f t="shared" si="77"/>
        <v>351317.62691628229</v>
      </c>
      <c r="AF839" s="161">
        <f t="shared" ref="AF839:AF902" si="79">AA839*cRatio-AB839</f>
        <v>4824.3330120641476</v>
      </c>
      <c r="AH839" s="163">
        <f t="shared" ref="AH839:AH902" si="80">IF(MAX(AD839:AE839)=AD839,1,0)</f>
        <v>0</v>
      </c>
      <c r="AI839" s="163">
        <f t="shared" ref="AI839:AI902" si="81">IF(MAX(AD839:AE839)=AE839,1,0)</f>
        <v>1</v>
      </c>
      <c r="AJ839" s="163">
        <f t="shared" ref="AJ839:AJ902" si="82">IF(AF839&gt;0,1,0)</f>
        <v>1</v>
      </c>
    </row>
    <row r="840" spans="1:36" x14ac:dyDescent="0.25">
      <c r="A840" s="46">
        <v>835</v>
      </c>
      <c r="C840" s="99">
        <v>3.4010665907429072E-3</v>
      </c>
      <c r="D840" s="99">
        <v>1.2429343030341711E-2</v>
      </c>
      <c r="E840" s="99">
        <v>7.4078233164483751E-5</v>
      </c>
      <c r="F840" s="99">
        <v>0</v>
      </c>
      <c r="G840" s="99">
        <v>0.04</v>
      </c>
      <c r="H840" s="99">
        <v>3.7417663718882443E-2</v>
      </c>
      <c r="I840" s="99">
        <v>2.5496231708073913E-2</v>
      </c>
      <c r="J840" s="99">
        <v>7.1214038276825598E-3</v>
      </c>
      <c r="K840" s="99">
        <v>5.7682820038231775E-3</v>
      </c>
      <c r="L840" s="146">
        <v>92.438280187714923</v>
      </c>
      <c r="M840" s="146">
        <v>120</v>
      </c>
      <c r="N840" s="146">
        <v>548</v>
      </c>
      <c r="O840" s="146">
        <v>9132</v>
      </c>
      <c r="P840" s="146">
        <v>100</v>
      </c>
      <c r="Q840" s="146">
        <v>25</v>
      </c>
      <c r="R840" s="99">
        <v>0.69757171477431235</v>
      </c>
      <c r="S840" s="99">
        <v>0.9205226909898675</v>
      </c>
      <c r="T840" s="99">
        <v>0.48835829367093098</v>
      </c>
      <c r="U840" s="99">
        <v>0.20932307618818691</v>
      </c>
      <c r="W840" s="146">
        <v>5.0159791623637586</v>
      </c>
      <c r="X840" s="147">
        <v>26768.087662874277</v>
      </c>
      <c r="Y840" s="147">
        <v>5.15670441301378</v>
      </c>
      <c r="Z840" s="147">
        <v>28170.598343174501</v>
      </c>
      <c r="AA840" s="147">
        <v>0.14072525065002139</v>
      </c>
      <c r="AB840" s="147">
        <v>1402.5106803002236</v>
      </c>
      <c r="AD840" s="161">
        <f t="shared" si="78"/>
        <v>274190.66207895125</v>
      </c>
      <c r="AE840" s="161">
        <f t="shared" si="77"/>
        <v>281231.66643765231</v>
      </c>
      <c r="AF840" s="161">
        <f t="shared" si="79"/>
        <v>7041.0043587010605</v>
      </c>
      <c r="AH840" s="163">
        <f t="shared" si="80"/>
        <v>0</v>
      </c>
      <c r="AI840" s="163">
        <f t="shared" si="81"/>
        <v>1</v>
      </c>
      <c r="AJ840" s="163">
        <f t="shared" si="82"/>
        <v>1</v>
      </c>
    </row>
    <row r="841" spans="1:36" x14ac:dyDescent="0.25">
      <c r="A841" s="46">
        <v>836</v>
      </c>
      <c r="C841" s="99">
        <v>2.3317420777662079E-3</v>
      </c>
      <c r="D841" s="99">
        <v>1.358923802610601E-2</v>
      </c>
      <c r="E841" s="99">
        <v>2.5893787836939186E-4</v>
      </c>
      <c r="F841" s="99">
        <v>0</v>
      </c>
      <c r="G841" s="99">
        <v>0.04</v>
      </c>
      <c r="H841" s="99">
        <v>3.7417663718882443E-2</v>
      </c>
      <c r="I841" s="99">
        <v>2.5496231708073913E-2</v>
      </c>
      <c r="J841" s="99">
        <v>7.1214038276825598E-3</v>
      </c>
      <c r="K841" s="99">
        <v>5.7682820038231775E-3</v>
      </c>
      <c r="L841" s="146">
        <v>92.438280187714923</v>
      </c>
      <c r="M841" s="146">
        <v>120</v>
      </c>
      <c r="N841" s="146">
        <v>548</v>
      </c>
      <c r="O841" s="146">
        <v>9132</v>
      </c>
      <c r="P841" s="146">
        <v>100</v>
      </c>
      <c r="Q841" s="146">
        <v>25</v>
      </c>
      <c r="R841" s="99">
        <v>0.90837299718837039</v>
      </c>
      <c r="S841" s="99">
        <v>0.1214932987251051</v>
      </c>
      <c r="T841" s="99">
        <v>0.1708460089660872</v>
      </c>
      <c r="U841" s="99">
        <v>0.23994542311481826</v>
      </c>
      <c r="W841" s="146">
        <v>5.9576828766368983</v>
      </c>
      <c r="X841" s="147">
        <v>27482.492672437027</v>
      </c>
      <c r="Y841" s="147">
        <v>6.0666294943460155</v>
      </c>
      <c r="Z841" s="147">
        <v>28673.857911589272</v>
      </c>
      <c r="AA841" s="147">
        <v>0.10894661770911718</v>
      </c>
      <c r="AB841" s="147">
        <v>1191.3652391522446</v>
      </c>
      <c r="AD841" s="161">
        <f t="shared" si="78"/>
        <v>329978.47992577683</v>
      </c>
      <c r="AE841" s="161">
        <f t="shared" si="77"/>
        <v>335323.91174917168</v>
      </c>
      <c r="AF841" s="161">
        <f t="shared" si="79"/>
        <v>5345.4318233947861</v>
      </c>
      <c r="AH841" s="163">
        <f t="shared" si="80"/>
        <v>0</v>
      </c>
      <c r="AI841" s="163">
        <f t="shared" si="81"/>
        <v>1</v>
      </c>
      <c r="AJ841" s="163">
        <f t="shared" si="82"/>
        <v>1</v>
      </c>
    </row>
    <row r="842" spans="1:36" x14ac:dyDescent="0.25">
      <c r="A842" s="46">
        <v>837</v>
      </c>
      <c r="C842" s="99">
        <v>3.5497955109881074E-3</v>
      </c>
      <c r="D842" s="99">
        <v>1.1599595714372746E-2</v>
      </c>
      <c r="E842" s="99">
        <v>1.0608807072853832E-4</v>
      </c>
      <c r="F842" s="99">
        <v>0</v>
      </c>
      <c r="G842" s="99">
        <v>0.04</v>
      </c>
      <c r="H842" s="99">
        <v>3.7417663718882443E-2</v>
      </c>
      <c r="I842" s="99">
        <v>2.5496231708073913E-2</v>
      </c>
      <c r="J842" s="99">
        <v>7.1214038276825598E-3</v>
      </c>
      <c r="K842" s="99">
        <v>5.7682820038231775E-3</v>
      </c>
      <c r="L842" s="146">
        <v>92.438280187714923</v>
      </c>
      <c r="M842" s="146">
        <v>120</v>
      </c>
      <c r="N842" s="146">
        <v>548</v>
      </c>
      <c r="O842" s="146">
        <v>9132</v>
      </c>
      <c r="P842" s="146">
        <v>100</v>
      </c>
      <c r="Q842" s="146">
        <v>25</v>
      </c>
      <c r="R842" s="99">
        <v>0.86708676900130466</v>
      </c>
      <c r="S842" s="99">
        <v>0.30954494412055478</v>
      </c>
      <c r="T842" s="99">
        <v>0.99925925576204322</v>
      </c>
      <c r="U842" s="99">
        <v>9.3329315010063474E-2</v>
      </c>
      <c r="W842" s="146">
        <v>5.6136370985786312</v>
      </c>
      <c r="X842" s="147">
        <v>26539.478344667947</v>
      </c>
      <c r="Y842" s="147">
        <v>5.7771746100765053</v>
      </c>
      <c r="Z842" s="147">
        <v>27951.850832171414</v>
      </c>
      <c r="AA842" s="147">
        <v>0.1635375114978741</v>
      </c>
      <c r="AB842" s="147">
        <v>1412.3724875034677</v>
      </c>
      <c r="AD842" s="161">
        <f t="shared" si="78"/>
        <v>310278.74757004995</v>
      </c>
      <c r="AE842" s="161">
        <f t="shared" ref="AE842:AE905" si="83">Y842*cRatio-Z842</f>
        <v>318678.62577241892</v>
      </c>
      <c r="AF842" s="161">
        <f t="shared" si="79"/>
        <v>8399.8782023689782</v>
      </c>
      <c r="AH842" s="163">
        <f t="shared" si="80"/>
        <v>0</v>
      </c>
      <c r="AI842" s="163">
        <f t="shared" si="81"/>
        <v>1</v>
      </c>
      <c r="AJ842" s="163">
        <f t="shared" si="82"/>
        <v>1</v>
      </c>
    </row>
    <row r="843" spans="1:36" x14ac:dyDescent="0.25">
      <c r="A843" s="46">
        <v>838</v>
      </c>
      <c r="C843" s="99">
        <v>1.4624796199809559E-3</v>
      </c>
      <c r="D843" s="99">
        <v>1.135220193025273E-2</v>
      </c>
      <c r="E843" s="99">
        <v>1.7217359843502145E-4</v>
      </c>
      <c r="F843" s="99">
        <v>0</v>
      </c>
      <c r="G843" s="99">
        <v>0.04</v>
      </c>
      <c r="H843" s="99">
        <v>3.7417663718882443E-2</v>
      </c>
      <c r="I843" s="99">
        <v>2.5496231708073913E-2</v>
      </c>
      <c r="J843" s="99">
        <v>7.1214038276825598E-3</v>
      </c>
      <c r="K843" s="99">
        <v>5.7682820038231775E-3</v>
      </c>
      <c r="L843" s="146">
        <v>92.438280187714923</v>
      </c>
      <c r="M843" s="146">
        <v>120</v>
      </c>
      <c r="N843" s="146">
        <v>548</v>
      </c>
      <c r="O843" s="146">
        <v>9132</v>
      </c>
      <c r="P843" s="146">
        <v>100</v>
      </c>
      <c r="Q843" s="146">
        <v>25</v>
      </c>
      <c r="R843" s="99">
        <v>0.22922126092663467</v>
      </c>
      <c r="S843" s="99">
        <v>0.11660718056064251</v>
      </c>
      <c r="T843" s="99">
        <v>0.2741648701489891</v>
      </c>
      <c r="U843" s="99">
        <v>5.2215801786425264E-2</v>
      </c>
      <c r="W843" s="146">
        <v>1.6478867166502988</v>
      </c>
      <c r="X843" s="147">
        <v>28749.922160917497</v>
      </c>
      <c r="Y843" s="147">
        <v>1.6672180715691323</v>
      </c>
      <c r="Z843" s="147">
        <v>29821.043383336906</v>
      </c>
      <c r="AA843" s="147">
        <v>1.9331354918833421E-2</v>
      </c>
      <c r="AB843" s="147">
        <v>1071.1212224194096</v>
      </c>
      <c r="AD843" s="161">
        <f t="shared" si="78"/>
        <v>70123.280838100429</v>
      </c>
      <c r="AE843" s="161">
        <f t="shared" si="83"/>
        <v>70212.040910811033</v>
      </c>
      <c r="AF843" s="161">
        <f t="shared" si="79"/>
        <v>88.76007271059575</v>
      </c>
      <c r="AH843" s="163">
        <f t="shared" si="80"/>
        <v>0</v>
      </c>
      <c r="AI843" s="163">
        <f t="shared" si="81"/>
        <v>1</v>
      </c>
      <c r="AJ843" s="163">
        <f t="shared" si="82"/>
        <v>1</v>
      </c>
    </row>
    <row r="844" spans="1:36" x14ac:dyDescent="0.25">
      <c r="A844" s="46">
        <v>839</v>
      </c>
      <c r="C844" s="99">
        <v>1.4493170135552007E-3</v>
      </c>
      <c r="D844" s="99">
        <v>1.2731433520225988E-2</v>
      </c>
      <c r="E844" s="99">
        <v>8.3627157489329917E-5</v>
      </c>
      <c r="F844" s="99">
        <v>0</v>
      </c>
      <c r="G844" s="99">
        <v>0.04</v>
      </c>
      <c r="H844" s="99">
        <v>3.7417663718882443E-2</v>
      </c>
      <c r="I844" s="99">
        <v>2.5496231708073913E-2</v>
      </c>
      <c r="J844" s="99">
        <v>7.1214038276825598E-3</v>
      </c>
      <c r="K844" s="99">
        <v>5.7682820038231775E-3</v>
      </c>
      <c r="L844" s="146">
        <v>92.438280187714923</v>
      </c>
      <c r="M844" s="146">
        <v>120</v>
      </c>
      <c r="N844" s="146">
        <v>548</v>
      </c>
      <c r="O844" s="146">
        <v>9132</v>
      </c>
      <c r="P844" s="146">
        <v>100</v>
      </c>
      <c r="Q844" s="146">
        <v>25</v>
      </c>
      <c r="R844" s="99">
        <v>0.56426619535376177</v>
      </c>
      <c r="S844" s="99">
        <v>0.82214207818523866</v>
      </c>
      <c r="T844" s="99">
        <v>0.26621691750244308</v>
      </c>
      <c r="U844" s="99">
        <v>0.92947364828673706</v>
      </c>
      <c r="W844" s="146">
        <v>4.5006240965915056</v>
      </c>
      <c r="X844" s="147">
        <v>28988.453246355148</v>
      </c>
      <c r="Y844" s="147">
        <v>4.5555835385290697</v>
      </c>
      <c r="Z844" s="147">
        <v>30083.554649850466</v>
      </c>
      <c r="AA844" s="147">
        <v>5.495944193756408E-2</v>
      </c>
      <c r="AB844" s="147">
        <v>1095.1014034953187</v>
      </c>
      <c r="AD844" s="161">
        <f t="shared" si="78"/>
        <v>241048.9925491352</v>
      </c>
      <c r="AE844" s="161">
        <f t="shared" si="83"/>
        <v>243251.45766189368</v>
      </c>
      <c r="AF844" s="161">
        <f t="shared" si="79"/>
        <v>2202.4651127585262</v>
      </c>
      <c r="AH844" s="163">
        <f t="shared" si="80"/>
        <v>0</v>
      </c>
      <c r="AI844" s="163">
        <f t="shared" si="81"/>
        <v>1</v>
      </c>
      <c r="AJ844" s="163">
        <f t="shared" si="82"/>
        <v>1</v>
      </c>
    </row>
    <row r="845" spans="1:36" x14ac:dyDescent="0.25">
      <c r="A845" s="46">
        <v>840</v>
      </c>
      <c r="C845" s="99">
        <v>1.8311953274631697E-3</v>
      </c>
      <c r="D845" s="99">
        <v>1.2622715296266795E-2</v>
      </c>
      <c r="E845" s="99">
        <v>7.0775119561823443E-7</v>
      </c>
      <c r="F845" s="99">
        <v>0</v>
      </c>
      <c r="G845" s="99">
        <v>0.04</v>
      </c>
      <c r="H845" s="99">
        <v>3.7417663718882443E-2</v>
      </c>
      <c r="I845" s="99">
        <v>2.5496231708073913E-2</v>
      </c>
      <c r="J845" s="99">
        <v>7.1214038276825598E-3</v>
      </c>
      <c r="K845" s="99">
        <v>5.7682820038231775E-3</v>
      </c>
      <c r="L845" s="146">
        <v>92.438280187714923</v>
      </c>
      <c r="M845" s="146">
        <v>120</v>
      </c>
      <c r="N845" s="146">
        <v>548</v>
      </c>
      <c r="O845" s="146">
        <v>9132</v>
      </c>
      <c r="P845" s="146">
        <v>100</v>
      </c>
      <c r="Q845" s="146">
        <v>25</v>
      </c>
      <c r="R845" s="99">
        <v>0.84556827136322854</v>
      </c>
      <c r="S845" s="99">
        <v>0.92650344746867308</v>
      </c>
      <c r="T845" s="99">
        <v>4.5364001764420236E-2</v>
      </c>
      <c r="U845" s="99">
        <v>1.5594479733755249E-4</v>
      </c>
      <c r="W845" s="146">
        <v>6.4236731962851286</v>
      </c>
      <c r="X845" s="147">
        <v>28741.66794504537</v>
      </c>
      <c r="Y845" s="147">
        <v>6.5282914816218156</v>
      </c>
      <c r="Z845" s="147">
        <v>29929.830123563406</v>
      </c>
      <c r="AA845" s="147">
        <v>0.10461828533668704</v>
      </c>
      <c r="AB845" s="147">
        <v>1188.1621785180359</v>
      </c>
      <c r="AD845" s="161">
        <f t="shared" si="78"/>
        <v>356678.72383206233</v>
      </c>
      <c r="AE845" s="161">
        <f t="shared" si="83"/>
        <v>361767.65877374553</v>
      </c>
      <c r="AF845" s="161">
        <f t="shared" si="79"/>
        <v>5088.9349416831865</v>
      </c>
      <c r="AH845" s="163">
        <f t="shared" si="80"/>
        <v>0</v>
      </c>
      <c r="AI845" s="163">
        <f t="shared" si="81"/>
        <v>1</v>
      </c>
      <c r="AJ845" s="163">
        <f t="shared" si="82"/>
        <v>1</v>
      </c>
    </row>
    <row r="846" spans="1:36" x14ac:dyDescent="0.25">
      <c r="A846" s="46">
        <v>841</v>
      </c>
      <c r="C846" s="99">
        <v>3.75219254384207E-3</v>
      </c>
      <c r="D846" s="99">
        <v>9.3165676240355016E-3</v>
      </c>
      <c r="E846" s="99">
        <v>1.9987604469554811E-5</v>
      </c>
      <c r="F846" s="99">
        <v>0</v>
      </c>
      <c r="G846" s="99">
        <v>0.04</v>
      </c>
      <c r="H846" s="99">
        <v>3.7417663718882443E-2</v>
      </c>
      <c r="I846" s="99">
        <v>2.5496231708073913E-2</v>
      </c>
      <c r="J846" s="99">
        <v>7.1214038276825598E-3</v>
      </c>
      <c r="K846" s="99">
        <v>5.7682820038231775E-3</v>
      </c>
      <c r="L846" s="146">
        <v>92.438280187714923</v>
      </c>
      <c r="M846" s="146">
        <v>120</v>
      </c>
      <c r="N846" s="146">
        <v>548</v>
      </c>
      <c r="O846" s="146">
        <v>9132</v>
      </c>
      <c r="P846" s="146">
        <v>100</v>
      </c>
      <c r="Q846" s="146">
        <v>25</v>
      </c>
      <c r="R846" s="99">
        <v>0.72926526758509058</v>
      </c>
      <c r="S846" s="99">
        <v>0.78159213472383127</v>
      </c>
      <c r="T846" s="99">
        <v>5.0842507137102859E-2</v>
      </c>
      <c r="U846" s="99">
        <v>0.99565473979802355</v>
      </c>
      <c r="W846" s="146">
        <v>5.079641955495708</v>
      </c>
      <c r="X846" s="147">
        <v>26552.861148281918</v>
      </c>
      <c r="Y846" s="147">
        <v>5.2383611588699006</v>
      </c>
      <c r="Z846" s="147">
        <v>28018.854308007103</v>
      </c>
      <c r="AA846" s="147">
        <v>0.15871920337419265</v>
      </c>
      <c r="AB846" s="147">
        <v>1465.9931597251853</v>
      </c>
      <c r="AD846" s="161">
        <f t="shared" si="78"/>
        <v>278225.6561814606</v>
      </c>
      <c r="AE846" s="161">
        <f t="shared" si="83"/>
        <v>286282.81522418692</v>
      </c>
      <c r="AF846" s="161">
        <f t="shared" si="79"/>
        <v>8057.1590427263745</v>
      </c>
      <c r="AH846" s="163">
        <f t="shared" si="80"/>
        <v>0</v>
      </c>
      <c r="AI846" s="163">
        <f t="shared" si="81"/>
        <v>1</v>
      </c>
      <c r="AJ846" s="163">
        <f t="shared" si="82"/>
        <v>1</v>
      </c>
    </row>
    <row r="847" spans="1:36" x14ac:dyDescent="0.25">
      <c r="A847" s="46">
        <v>842</v>
      </c>
      <c r="C847" s="99">
        <v>2.2672632604838761E-3</v>
      </c>
      <c r="D847" s="99">
        <v>1.3248041239596109E-2</v>
      </c>
      <c r="E847" s="99">
        <v>5.294075795672065E-6</v>
      </c>
      <c r="F847" s="99">
        <v>0</v>
      </c>
      <c r="G847" s="99">
        <v>0.04</v>
      </c>
      <c r="H847" s="99">
        <v>3.7417663718882443E-2</v>
      </c>
      <c r="I847" s="99">
        <v>2.5496231708073913E-2</v>
      </c>
      <c r="J847" s="99">
        <v>7.1214038276825598E-3</v>
      </c>
      <c r="K847" s="99">
        <v>5.7682820038231775E-3</v>
      </c>
      <c r="L847" s="146">
        <v>92.438280187714923</v>
      </c>
      <c r="M847" s="146">
        <v>120</v>
      </c>
      <c r="N847" s="146">
        <v>548</v>
      </c>
      <c r="O847" s="146">
        <v>9132</v>
      </c>
      <c r="P847" s="146">
        <v>100</v>
      </c>
      <c r="Q847" s="146">
        <v>25</v>
      </c>
      <c r="R847" s="99">
        <v>0.36747423129293022</v>
      </c>
      <c r="S847" s="99">
        <v>0.56090576785754942</v>
      </c>
      <c r="T847" s="99">
        <v>0.77314833921952153</v>
      </c>
      <c r="U847" s="99">
        <v>3.000610525661617E-3</v>
      </c>
      <c r="W847" s="146">
        <v>2.861526723867593</v>
      </c>
      <c r="X847" s="147">
        <v>28203.64743540571</v>
      </c>
      <c r="Y847" s="147">
        <v>2.9180112575470276</v>
      </c>
      <c r="Z847" s="147">
        <v>29462.289201914846</v>
      </c>
      <c r="AA847" s="147">
        <v>5.6484533679434623E-2</v>
      </c>
      <c r="AB847" s="147">
        <v>1258.6417665091358</v>
      </c>
      <c r="AD847" s="161">
        <f t="shared" si="78"/>
        <v>143487.95599664989</v>
      </c>
      <c r="AE847" s="161">
        <f t="shared" si="83"/>
        <v>145618.3862509068</v>
      </c>
      <c r="AF847" s="161">
        <f t="shared" si="79"/>
        <v>2130.4302542569417</v>
      </c>
      <c r="AH847" s="163">
        <f t="shared" si="80"/>
        <v>0</v>
      </c>
      <c r="AI847" s="163">
        <f t="shared" si="81"/>
        <v>1</v>
      </c>
      <c r="AJ847" s="163">
        <f t="shared" si="82"/>
        <v>1</v>
      </c>
    </row>
    <row r="848" spans="1:36" x14ac:dyDescent="0.25">
      <c r="A848" s="46">
        <v>843</v>
      </c>
      <c r="C848" s="99">
        <v>3.0533160470080922E-3</v>
      </c>
      <c r="D848" s="99">
        <v>1.3913941177056244E-2</v>
      </c>
      <c r="E848" s="99">
        <v>5.0060577187205357E-4</v>
      </c>
      <c r="F848" s="99">
        <v>0</v>
      </c>
      <c r="G848" s="99">
        <v>0.04</v>
      </c>
      <c r="H848" s="99">
        <v>3.7417663718882443E-2</v>
      </c>
      <c r="I848" s="99">
        <v>2.5496231708073913E-2</v>
      </c>
      <c r="J848" s="99">
        <v>7.1214038276825598E-3</v>
      </c>
      <c r="K848" s="99">
        <v>5.7682820038231775E-3</v>
      </c>
      <c r="L848" s="146">
        <v>92.438280187714923</v>
      </c>
      <c r="M848" s="146">
        <v>120</v>
      </c>
      <c r="N848" s="146">
        <v>548</v>
      </c>
      <c r="O848" s="146">
        <v>9132</v>
      </c>
      <c r="P848" s="146">
        <v>100</v>
      </c>
      <c r="Q848" s="146">
        <v>25</v>
      </c>
      <c r="R848" s="99">
        <v>0.68130596620655048</v>
      </c>
      <c r="S848" s="99">
        <v>0.94856763000421496</v>
      </c>
      <c r="T848" s="99">
        <v>0.74063194289796641</v>
      </c>
      <c r="U848" s="99">
        <v>1.2049877915166448E-4</v>
      </c>
      <c r="W848" s="146">
        <v>4.8025210528407394</v>
      </c>
      <c r="X848" s="147">
        <v>26116.3262734171</v>
      </c>
      <c r="Y848" s="147">
        <v>4.9058987834022227</v>
      </c>
      <c r="Z848" s="147">
        <v>27344.018470797797</v>
      </c>
      <c r="AA848" s="147">
        <v>0.10337773056148336</v>
      </c>
      <c r="AB848" s="147">
        <v>1227.6921973806966</v>
      </c>
      <c r="AD848" s="161">
        <f t="shared" si="78"/>
        <v>262034.93689702725</v>
      </c>
      <c r="AE848" s="161">
        <f t="shared" si="83"/>
        <v>267009.90853333555</v>
      </c>
      <c r="AF848" s="161">
        <f t="shared" si="79"/>
        <v>4974.9716363083053</v>
      </c>
      <c r="AH848" s="163">
        <f t="shared" si="80"/>
        <v>0</v>
      </c>
      <c r="AI848" s="163">
        <f t="shared" si="81"/>
        <v>1</v>
      </c>
      <c r="AJ848" s="163">
        <f t="shared" si="82"/>
        <v>1</v>
      </c>
    </row>
    <row r="849" spans="1:36" x14ac:dyDescent="0.25">
      <c r="A849" s="46">
        <v>844</v>
      </c>
      <c r="C849" s="99">
        <v>1.5869984925263143E-3</v>
      </c>
      <c r="D849" s="99">
        <v>1.1918549300519055E-2</v>
      </c>
      <c r="E849" s="99">
        <v>1.1381151098377451E-4</v>
      </c>
      <c r="F849" s="99">
        <v>0</v>
      </c>
      <c r="G849" s="99">
        <v>0.04</v>
      </c>
      <c r="H849" s="99">
        <v>3.7417663718882443E-2</v>
      </c>
      <c r="I849" s="99">
        <v>2.5496231708073913E-2</v>
      </c>
      <c r="J849" s="99">
        <v>7.1214038276825598E-3</v>
      </c>
      <c r="K849" s="99">
        <v>5.7682820038231775E-3</v>
      </c>
      <c r="L849" s="146">
        <v>92.438280187714923</v>
      </c>
      <c r="M849" s="146">
        <v>120</v>
      </c>
      <c r="N849" s="146">
        <v>548</v>
      </c>
      <c r="O849" s="146">
        <v>9132</v>
      </c>
      <c r="P849" s="146">
        <v>100</v>
      </c>
      <c r="Q849" s="146">
        <v>25</v>
      </c>
      <c r="R849" s="99">
        <v>0.6090932426486263</v>
      </c>
      <c r="S849" s="99">
        <v>0.11407842854942181</v>
      </c>
      <c r="T849" s="99">
        <v>0.44298113881513301</v>
      </c>
      <c r="U849" s="99">
        <v>0.83869745488862191</v>
      </c>
      <c r="W849" s="146">
        <v>4.2402224519283438</v>
      </c>
      <c r="X849" s="147">
        <v>28745.958709408798</v>
      </c>
      <c r="Y849" s="147">
        <v>4.2971019710664082</v>
      </c>
      <c r="Z849" s="147">
        <v>29856.883115669822</v>
      </c>
      <c r="AA849" s="147">
        <v>5.6879519138064438E-2</v>
      </c>
      <c r="AB849" s="147">
        <v>1110.9244062610233</v>
      </c>
      <c r="AD849" s="161">
        <f t="shared" si="78"/>
        <v>225667.38840629184</v>
      </c>
      <c r="AE849" s="161">
        <f t="shared" si="83"/>
        <v>227969.23514831468</v>
      </c>
      <c r="AF849" s="161">
        <f t="shared" si="79"/>
        <v>2301.846742022843</v>
      </c>
      <c r="AH849" s="163">
        <f t="shared" si="80"/>
        <v>0</v>
      </c>
      <c r="AI849" s="163">
        <f t="shared" si="81"/>
        <v>1</v>
      </c>
      <c r="AJ849" s="163">
        <f t="shared" si="82"/>
        <v>1</v>
      </c>
    </row>
    <row r="850" spans="1:36" x14ac:dyDescent="0.25">
      <c r="A850" s="46">
        <v>845</v>
      </c>
      <c r="C850" s="99">
        <v>4.5057104442880469E-3</v>
      </c>
      <c r="D850" s="99">
        <v>1.0101215852164868E-2</v>
      </c>
      <c r="E850" s="99">
        <v>2.7989662225555065E-5</v>
      </c>
      <c r="F850" s="99">
        <v>0</v>
      </c>
      <c r="G850" s="99">
        <v>0.04</v>
      </c>
      <c r="H850" s="99">
        <v>3.7417663718882443E-2</v>
      </c>
      <c r="I850" s="99">
        <v>2.5496231708073913E-2</v>
      </c>
      <c r="J850" s="99">
        <v>7.1214038276825598E-3</v>
      </c>
      <c r="K850" s="99">
        <v>5.7682820038231775E-3</v>
      </c>
      <c r="L850" s="146">
        <v>92.438280187714923</v>
      </c>
      <c r="M850" s="146">
        <v>120</v>
      </c>
      <c r="N850" s="146">
        <v>548</v>
      </c>
      <c r="O850" s="146">
        <v>9132</v>
      </c>
      <c r="P850" s="146">
        <v>100</v>
      </c>
      <c r="Q850" s="146">
        <v>25</v>
      </c>
      <c r="R850" s="99">
        <v>0.88562198001398629</v>
      </c>
      <c r="S850" s="99">
        <v>0.79672709179799117</v>
      </c>
      <c r="T850" s="99">
        <v>0.9996777642371526</v>
      </c>
      <c r="U850" s="99">
        <v>0.39358285023547512</v>
      </c>
      <c r="W850" s="146">
        <v>5.8676469420141606</v>
      </c>
      <c r="X850" s="147">
        <v>25759.783778777557</v>
      </c>
      <c r="Y850" s="147">
        <v>6.0828370710014728</v>
      </c>
      <c r="Z850" s="147">
        <v>27311.540445726543</v>
      </c>
      <c r="AA850" s="147">
        <v>0.21519012898731216</v>
      </c>
      <c r="AB850" s="147">
        <v>1551.7566669489861</v>
      </c>
      <c r="AD850" s="161">
        <f t="shared" si="78"/>
        <v>326299.03274207207</v>
      </c>
      <c r="AE850" s="161">
        <f t="shared" si="83"/>
        <v>337658.68381436181</v>
      </c>
      <c r="AF850" s="161">
        <f t="shared" si="79"/>
        <v>11359.651072289744</v>
      </c>
      <c r="AH850" s="163">
        <f t="shared" si="80"/>
        <v>0</v>
      </c>
      <c r="AI850" s="163">
        <f t="shared" si="81"/>
        <v>1</v>
      </c>
      <c r="AJ850" s="163">
        <f t="shared" si="82"/>
        <v>1</v>
      </c>
    </row>
    <row r="851" spans="1:36" x14ac:dyDescent="0.25">
      <c r="A851" s="46">
        <v>846</v>
      </c>
      <c r="C851" s="99">
        <v>2.1207179206563227E-3</v>
      </c>
      <c r="D851" s="99">
        <v>1.3183370604249678E-2</v>
      </c>
      <c r="E851" s="99">
        <v>4.1592188521822363E-7</v>
      </c>
      <c r="F851" s="99">
        <v>0</v>
      </c>
      <c r="G851" s="99">
        <v>0.04</v>
      </c>
      <c r="H851" s="99">
        <v>3.7417663718882443E-2</v>
      </c>
      <c r="I851" s="99">
        <v>2.5496231708073913E-2</v>
      </c>
      <c r="J851" s="99">
        <v>7.1214038276825598E-3</v>
      </c>
      <c r="K851" s="99">
        <v>5.7682820038231775E-3</v>
      </c>
      <c r="L851" s="146">
        <v>92.438280187714923</v>
      </c>
      <c r="M851" s="146">
        <v>120</v>
      </c>
      <c r="N851" s="146">
        <v>548</v>
      </c>
      <c r="O851" s="146">
        <v>9132</v>
      </c>
      <c r="P851" s="146">
        <v>100</v>
      </c>
      <c r="Q851" s="146">
        <v>25</v>
      </c>
      <c r="R851" s="99">
        <v>0.89099403095293561</v>
      </c>
      <c r="S851" s="99">
        <v>9.5903144863289727E-2</v>
      </c>
      <c r="T851" s="99">
        <v>0.91427582799053175</v>
      </c>
      <c r="U851" s="99">
        <v>0.43038979652162801</v>
      </c>
      <c r="W851" s="146">
        <v>6.0562690646343071</v>
      </c>
      <c r="X851" s="147">
        <v>28389.863623094578</v>
      </c>
      <c r="Y851" s="147">
        <v>6.1709410418499804</v>
      </c>
      <c r="Z851" s="147">
        <v>29626.390077320579</v>
      </c>
      <c r="AA851" s="147">
        <v>0.11467197721567324</v>
      </c>
      <c r="AB851" s="147">
        <v>1236.5264542260011</v>
      </c>
      <c r="AD851" s="161">
        <f t="shared" si="78"/>
        <v>334986.28025496384</v>
      </c>
      <c r="AE851" s="161">
        <f t="shared" si="83"/>
        <v>340630.07243367826</v>
      </c>
      <c r="AF851" s="161">
        <f t="shared" si="79"/>
        <v>5643.7921787143932</v>
      </c>
      <c r="AH851" s="163">
        <f t="shared" si="80"/>
        <v>0</v>
      </c>
      <c r="AI851" s="163">
        <f t="shared" si="81"/>
        <v>1</v>
      </c>
      <c r="AJ851" s="163">
        <f t="shared" si="82"/>
        <v>1</v>
      </c>
    </row>
    <row r="852" spans="1:36" x14ac:dyDescent="0.25">
      <c r="A852" s="46">
        <v>847</v>
      </c>
      <c r="C852" s="99">
        <v>4.0474044318611346E-3</v>
      </c>
      <c r="D852" s="99">
        <v>1.5842899668815247E-2</v>
      </c>
      <c r="E852" s="99">
        <v>3.193755911871099E-4</v>
      </c>
      <c r="F852" s="99">
        <v>0</v>
      </c>
      <c r="G852" s="99">
        <v>0.04</v>
      </c>
      <c r="H852" s="99">
        <v>3.7417663718882443E-2</v>
      </c>
      <c r="I852" s="99">
        <v>2.5496231708073913E-2</v>
      </c>
      <c r="J852" s="99">
        <v>7.1214038276825598E-3</v>
      </c>
      <c r="K852" s="99">
        <v>5.7682820038231775E-3</v>
      </c>
      <c r="L852" s="146">
        <v>92.438280187714923</v>
      </c>
      <c r="M852" s="146">
        <v>120</v>
      </c>
      <c r="N852" s="146">
        <v>548</v>
      </c>
      <c r="O852" s="146">
        <v>9132</v>
      </c>
      <c r="P852" s="146">
        <v>100</v>
      </c>
      <c r="Q852" s="146">
        <v>25</v>
      </c>
      <c r="R852" s="99">
        <v>0.57391576731490135</v>
      </c>
      <c r="S852" s="99">
        <v>0.93429349841928722</v>
      </c>
      <c r="T852" s="99">
        <v>0.96191183165686844</v>
      </c>
      <c r="U852" s="99">
        <v>2.1810815855528151E-4</v>
      </c>
      <c r="W852" s="146">
        <v>4.0330731813327869</v>
      </c>
      <c r="X852" s="147">
        <v>25500.979635028209</v>
      </c>
      <c r="Y852" s="147">
        <v>4.1563981116508755</v>
      </c>
      <c r="Z852" s="147">
        <v>26908.635849760878</v>
      </c>
      <c r="AA852" s="147">
        <v>0.12332493031808855</v>
      </c>
      <c r="AB852" s="147">
        <v>1407.6562147326695</v>
      </c>
      <c r="AD852" s="161">
        <f t="shared" si="78"/>
        <v>216483.41124493902</v>
      </c>
      <c r="AE852" s="161">
        <f t="shared" si="83"/>
        <v>222475.25084929165</v>
      </c>
      <c r="AF852" s="161">
        <f t="shared" si="79"/>
        <v>5991.8396043526436</v>
      </c>
      <c r="AH852" s="163">
        <f t="shared" si="80"/>
        <v>0</v>
      </c>
      <c r="AI852" s="163">
        <f t="shared" si="81"/>
        <v>1</v>
      </c>
      <c r="AJ852" s="163">
        <f t="shared" si="82"/>
        <v>1</v>
      </c>
    </row>
    <row r="853" spans="1:36" x14ac:dyDescent="0.25">
      <c r="A853" s="46">
        <v>848</v>
      </c>
      <c r="C853" s="99">
        <v>2.5545504782497064E-3</v>
      </c>
      <c r="D853" s="99">
        <v>1.5721616556099494E-2</v>
      </c>
      <c r="E853" s="99">
        <v>5.6649433627786738E-4</v>
      </c>
      <c r="F853" s="99">
        <v>0</v>
      </c>
      <c r="G853" s="99">
        <v>0.04</v>
      </c>
      <c r="H853" s="99">
        <v>3.7417663718882443E-2</v>
      </c>
      <c r="I853" s="99">
        <v>2.5496231708073913E-2</v>
      </c>
      <c r="J853" s="99">
        <v>7.1214038276825598E-3</v>
      </c>
      <c r="K853" s="99">
        <v>5.7682820038231775E-3</v>
      </c>
      <c r="L853" s="146">
        <v>92.438280187714923</v>
      </c>
      <c r="M853" s="146">
        <v>120</v>
      </c>
      <c r="N853" s="146">
        <v>548</v>
      </c>
      <c r="O853" s="146">
        <v>9132</v>
      </c>
      <c r="P853" s="146">
        <v>100</v>
      </c>
      <c r="Q853" s="146">
        <v>25</v>
      </c>
      <c r="R853" s="99">
        <v>0.84563524373735555</v>
      </c>
      <c r="S853" s="99">
        <v>0.29801525184207867</v>
      </c>
      <c r="T853" s="99">
        <v>0.83945649730022298</v>
      </c>
      <c r="U853" s="99">
        <v>1.9600649246341608E-4</v>
      </c>
      <c r="W853" s="146">
        <v>5.4565900290684279</v>
      </c>
      <c r="X853" s="147">
        <v>26481.133354095316</v>
      </c>
      <c r="Y853" s="147">
        <v>5.5507120044548461</v>
      </c>
      <c r="Z853" s="147">
        <v>27617.433148775908</v>
      </c>
      <c r="AA853" s="147">
        <v>9.41219753864182E-2</v>
      </c>
      <c r="AB853" s="147">
        <v>1136.2997946805917</v>
      </c>
      <c r="AD853" s="161">
        <f t="shared" si="78"/>
        <v>300914.26839001034</v>
      </c>
      <c r="AE853" s="161">
        <f t="shared" si="83"/>
        <v>305425.28711851488</v>
      </c>
      <c r="AF853" s="161">
        <f t="shared" si="79"/>
        <v>4511.0187285045004</v>
      </c>
      <c r="AH853" s="163">
        <f t="shared" si="80"/>
        <v>0</v>
      </c>
      <c r="AI853" s="163">
        <f t="shared" si="81"/>
        <v>1</v>
      </c>
      <c r="AJ853" s="163">
        <f t="shared" si="82"/>
        <v>1</v>
      </c>
    </row>
    <row r="854" spans="1:36" x14ac:dyDescent="0.25">
      <c r="A854" s="46">
        <v>849</v>
      </c>
      <c r="C854" s="99">
        <v>2.2296574881880415E-3</v>
      </c>
      <c r="D854" s="99">
        <v>1.2289188701705256E-2</v>
      </c>
      <c r="E854" s="99">
        <v>7.8387593398288047E-5</v>
      </c>
      <c r="F854" s="99">
        <v>0</v>
      </c>
      <c r="G854" s="99">
        <v>0.04</v>
      </c>
      <c r="H854" s="99">
        <v>3.7417663718882443E-2</v>
      </c>
      <c r="I854" s="99">
        <v>2.5496231708073913E-2</v>
      </c>
      <c r="J854" s="99">
        <v>7.1214038276825598E-3</v>
      </c>
      <c r="K854" s="99">
        <v>5.7682820038231775E-3</v>
      </c>
      <c r="L854" s="146">
        <v>92.438280187714923</v>
      </c>
      <c r="M854" s="146">
        <v>120</v>
      </c>
      <c r="N854" s="146">
        <v>548</v>
      </c>
      <c r="O854" s="146">
        <v>9132</v>
      </c>
      <c r="P854" s="146">
        <v>100</v>
      </c>
      <c r="Q854" s="146">
        <v>25</v>
      </c>
      <c r="R854" s="99">
        <v>0.90293094729714263</v>
      </c>
      <c r="S854" s="99">
        <v>0.93458672680479404</v>
      </c>
      <c r="T854" s="99">
        <v>0.47870932719953652</v>
      </c>
      <c r="U854" s="99">
        <v>0.99957647124337934</v>
      </c>
      <c r="W854" s="146">
        <v>6.6663284480908978</v>
      </c>
      <c r="X854" s="147">
        <v>28066.870590685608</v>
      </c>
      <c r="Y854" s="147">
        <v>6.7921465541693982</v>
      </c>
      <c r="Z854" s="147">
        <v>29297.120910471585</v>
      </c>
      <c r="AA854" s="147">
        <v>0.12581810607850041</v>
      </c>
      <c r="AB854" s="147">
        <v>1230.2503197859769</v>
      </c>
      <c r="AD854" s="161">
        <f t="shared" si="78"/>
        <v>371912.8362947682</v>
      </c>
      <c r="AE854" s="161">
        <f t="shared" si="83"/>
        <v>378231.6723396923</v>
      </c>
      <c r="AF854" s="161">
        <f t="shared" si="79"/>
        <v>6318.8360449240481</v>
      </c>
      <c r="AH854" s="163">
        <f t="shared" si="80"/>
        <v>0</v>
      </c>
      <c r="AI854" s="163">
        <f t="shared" si="81"/>
        <v>1</v>
      </c>
      <c r="AJ854" s="163">
        <f t="shared" si="82"/>
        <v>1</v>
      </c>
    </row>
    <row r="855" spans="1:36" x14ac:dyDescent="0.25">
      <c r="A855" s="46">
        <v>850</v>
      </c>
      <c r="C855" s="99">
        <v>2.51873235931388E-3</v>
      </c>
      <c r="D855" s="99">
        <v>1.2194328739433935E-2</v>
      </c>
      <c r="E855" s="99">
        <v>6.9980799319476712E-7</v>
      </c>
      <c r="F855" s="99">
        <v>0</v>
      </c>
      <c r="G855" s="99">
        <v>0.04</v>
      </c>
      <c r="H855" s="99">
        <v>3.7417663718882443E-2</v>
      </c>
      <c r="I855" s="99">
        <v>2.5496231708073913E-2</v>
      </c>
      <c r="J855" s="99">
        <v>7.1214038276825598E-3</v>
      </c>
      <c r="K855" s="99">
        <v>5.7682820038231775E-3</v>
      </c>
      <c r="L855" s="146">
        <v>92.438280187714923</v>
      </c>
      <c r="M855" s="146">
        <v>120</v>
      </c>
      <c r="N855" s="146">
        <v>548</v>
      </c>
      <c r="O855" s="146">
        <v>9132</v>
      </c>
      <c r="P855" s="146">
        <v>100</v>
      </c>
      <c r="Q855" s="146">
        <v>25</v>
      </c>
      <c r="R855" s="99">
        <v>0.80396871194143393</v>
      </c>
      <c r="S855" s="99">
        <v>0.17115334801262722</v>
      </c>
      <c r="T855" s="99">
        <v>0.99963301244939529</v>
      </c>
      <c r="U855" s="99">
        <v>9.2602483614487346E-6</v>
      </c>
      <c r="W855" s="146">
        <v>5.4243729262909559</v>
      </c>
      <c r="X855" s="147">
        <v>27932.374182052892</v>
      </c>
      <c r="Y855" s="147">
        <v>5.5444169253254456</v>
      </c>
      <c r="Z855" s="147">
        <v>29232.155160657298</v>
      </c>
      <c r="AA855" s="147">
        <v>0.1200439990344897</v>
      </c>
      <c r="AB855" s="147">
        <v>1299.7809786044054</v>
      </c>
      <c r="AD855" s="161">
        <f t="shared" si="78"/>
        <v>297530.00139540446</v>
      </c>
      <c r="AE855" s="161">
        <f t="shared" si="83"/>
        <v>303432.86035886942</v>
      </c>
      <c r="AF855" s="161">
        <f t="shared" si="79"/>
        <v>5902.858963464977</v>
      </c>
      <c r="AH855" s="163">
        <f t="shared" si="80"/>
        <v>0</v>
      </c>
      <c r="AI855" s="163">
        <f t="shared" si="81"/>
        <v>1</v>
      </c>
      <c r="AJ855" s="163">
        <f t="shared" si="82"/>
        <v>1</v>
      </c>
    </row>
    <row r="856" spans="1:36" x14ac:dyDescent="0.25">
      <c r="A856" s="46">
        <v>851</v>
      </c>
      <c r="C856" s="99">
        <v>1.7026524551303033E-3</v>
      </c>
      <c r="D856" s="99">
        <v>1.3672820054859702E-2</v>
      </c>
      <c r="E856" s="99">
        <v>1.2547261896855844E-4</v>
      </c>
      <c r="F856" s="99">
        <v>0</v>
      </c>
      <c r="G856" s="99">
        <v>0.04</v>
      </c>
      <c r="H856" s="99">
        <v>3.7417663718882443E-2</v>
      </c>
      <c r="I856" s="99">
        <v>2.5496231708073913E-2</v>
      </c>
      <c r="J856" s="99">
        <v>7.1214038276825598E-3</v>
      </c>
      <c r="K856" s="99">
        <v>5.7682820038231775E-3</v>
      </c>
      <c r="L856" s="146">
        <v>92.438280187714923</v>
      </c>
      <c r="M856" s="146">
        <v>120</v>
      </c>
      <c r="N856" s="146">
        <v>548</v>
      </c>
      <c r="O856" s="146">
        <v>9132</v>
      </c>
      <c r="P856" s="146">
        <v>100</v>
      </c>
      <c r="Q856" s="146">
        <v>25</v>
      </c>
      <c r="R856" s="99">
        <v>0.93302195022148071</v>
      </c>
      <c r="S856" s="99">
        <v>0.58296870962047631</v>
      </c>
      <c r="T856" s="99">
        <v>0.79791933527256087</v>
      </c>
      <c r="U856" s="99">
        <v>1.3892716251316662E-7</v>
      </c>
      <c r="W856" s="146">
        <v>6.7285122700750097</v>
      </c>
      <c r="X856" s="147">
        <v>28559.096175232418</v>
      </c>
      <c r="Y856" s="147">
        <v>6.8238471684613069</v>
      </c>
      <c r="Z856" s="147">
        <v>29686.341589087289</v>
      </c>
      <c r="AA856" s="147">
        <v>9.5334898386297162E-2</v>
      </c>
      <c r="AB856" s="147">
        <v>1127.245413854871</v>
      </c>
      <c r="AD856" s="161">
        <f t="shared" si="78"/>
        <v>375151.64002926816</v>
      </c>
      <c r="AE856" s="161">
        <f t="shared" si="83"/>
        <v>379744.48851859116</v>
      </c>
      <c r="AF856" s="161">
        <f t="shared" si="79"/>
        <v>4592.8484893229588</v>
      </c>
      <c r="AH856" s="163">
        <f t="shared" si="80"/>
        <v>0</v>
      </c>
      <c r="AI856" s="163">
        <f t="shared" si="81"/>
        <v>1</v>
      </c>
      <c r="AJ856" s="163">
        <f t="shared" si="82"/>
        <v>1</v>
      </c>
    </row>
    <row r="857" spans="1:36" x14ac:dyDescent="0.25">
      <c r="A857" s="46">
        <v>852</v>
      </c>
      <c r="C857" s="99">
        <v>2.1583844661277425E-3</v>
      </c>
      <c r="D857" s="99">
        <v>1.2192399123984732E-2</v>
      </c>
      <c r="E857" s="99">
        <v>1.0632550937383911E-4</v>
      </c>
      <c r="F857" s="99">
        <v>0</v>
      </c>
      <c r="G857" s="99">
        <v>0.04</v>
      </c>
      <c r="H857" s="99">
        <v>3.7417663718882443E-2</v>
      </c>
      <c r="I857" s="99">
        <v>2.5496231708073913E-2</v>
      </c>
      <c r="J857" s="99">
        <v>7.1214038276825598E-3</v>
      </c>
      <c r="K857" s="99">
        <v>5.7682820038231775E-3</v>
      </c>
      <c r="L857" s="146">
        <v>92.438280187714923</v>
      </c>
      <c r="M857" s="146">
        <v>120</v>
      </c>
      <c r="N857" s="146">
        <v>548</v>
      </c>
      <c r="O857" s="146">
        <v>9132</v>
      </c>
      <c r="P857" s="146">
        <v>100</v>
      </c>
      <c r="Q857" s="146">
        <v>25</v>
      </c>
      <c r="R857" s="99">
        <v>0.61341477449727366</v>
      </c>
      <c r="S857" s="99">
        <v>0.75960547655092858</v>
      </c>
      <c r="T857" s="99">
        <v>0.46562585868178585</v>
      </c>
      <c r="U857" s="99">
        <v>6.0084663113922507E-2</v>
      </c>
      <c r="W857" s="146">
        <v>4.6129523058697623</v>
      </c>
      <c r="X857" s="147">
        <v>28079.207898526911</v>
      </c>
      <c r="Y857" s="147">
        <v>4.6959343182805382</v>
      </c>
      <c r="Z857" s="147">
        <v>29289.411664508239</v>
      </c>
      <c r="AA857" s="147">
        <v>8.2982012410775852E-2</v>
      </c>
      <c r="AB857" s="147">
        <v>1210.2037659813286</v>
      </c>
      <c r="AD857" s="161">
        <f t="shared" si="78"/>
        <v>248697.9304536588</v>
      </c>
      <c r="AE857" s="161">
        <f t="shared" si="83"/>
        <v>252466.64743232407</v>
      </c>
      <c r="AF857" s="161">
        <f t="shared" si="79"/>
        <v>3768.7169786652221</v>
      </c>
      <c r="AH857" s="163">
        <f t="shared" si="80"/>
        <v>0</v>
      </c>
      <c r="AI857" s="163">
        <f t="shared" si="81"/>
        <v>1</v>
      </c>
      <c r="AJ857" s="163">
        <f t="shared" si="82"/>
        <v>1</v>
      </c>
    </row>
    <row r="858" spans="1:36" x14ac:dyDescent="0.25">
      <c r="A858" s="46">
        <v>853</v>
      </c>
      <c r="C858" s="99">
        <v>2.6283485239911863E-3</v>
      </c>
      <c r="D858" s="99">
        <v>1.1505820418546583E-2</v>
      </c>
      <c r="E858" s="99">
        <v>6.0556711437997087E-6</v>
      </c>
      <c r="F858" s="99">
        <v>0</v>
      </c>
      <c r="G858" s="99">
        <v>0.04</v>
      </c>
      <c r="H858" s="99">
        <v>3.7417663718882443E-2</v>
      </c>
      <c r="I858" s="99">
        <v>2.5496231708073913E-2</v>
      </c>
      <c r="J858" s="99">
        <v>7.1214038276825598E-3</v>
      </c>
      <c r="K858" s="99">
        <v>5.7682820038231775E-3</v>
      </c>
      <c r="L858" s="146">
        <v>92.438280187714923</v>
      </c>
      <c r="M858" s="146">
        <v>120</v>
      </c>
      <c r="N858" s="146">
        <v>548</v>
      </c>
      <c r="O858" s="146">
        <v>9132</v>
      </c>
      <c r="P858" s="146">
        <v>100</v>
      </c>
      <c r="Q858" s="146">
        <v>25</v>
      </c>
      <c r="R858" s="99">
        <v>0.29856458272363467</v>
      </c>
      <c r="S858" s="99">
        <v>0.96111657799293404</v>
      </c>
      <c r="T858" s="99">
        <v>0.46538676764167541</v>
      </c>
      <c r="U858" s="99">
        <v>5.6670700955553188E-4</v>
      </c>
      <c r="W858" s="146">
        <v>2.6459646704663227</v>
      </c>
      <c r="X858" s="147">
        <v>27798.84320240757</v>
      </c>
      <c r="Y858" s="147">
        <v>2.7050350277176047</v>
      </c>
      <c r="Z858" s="147">
        <v>29113.842635922443</v>
      </c>
      <c r="AA858" s="147">
        <v>5.9070357251282068E-2</v>
      </c>
      <c r="AB858" s="147">
        <v>1314.9994335148731</v>
      </c>
      <c r="AD858" s="161">
        <f t="shared" si="78"/>
        <v>130959.03702557179</v>
      </c>
      <c r="AE858" s="161">
        <f t="shared" si="83"/>
        <v>133188.25902713384</v>
      </c>
      <c r="AF858" s="161">
        <f t="shared" si="79"/>
        <v>2229.222001562051</v>
      </c>
      <c r="AH858" s="163">
        <f t="shared" si="80"/>
        <v>0</v>
      </c>
      <c r="AI858" s="163">
        <f t="shared" si="81"/>
        <v>1</v>
      </c>
      <c r="AJ858" s="163">
        <f t="shared" si="82"/>
        <v>1</v>
      </c>
    </row>
    <row r="859" spans="1:36" x14ac:dyDescent="0.25">
      <c r="A859" s="46">
        <v>854</v>
      </c>
      <c r="C859" s="99">
        <v>1.7510645159220816E-3</v>
      </c>
      <c r="D859" s="99">
        <v>1.235205666907202E-2</v>
      </c>
      <c r="E859" s="99">
        <v>4.4053415406575545E-6</v>
      </c>
      <c r="F859" s="99">
        <v>0</v>
      </c>
      <c r="G859" s="99">
        <v>0.04</v>
      </c>
      <c r="H859" s="99">
        <v>3.7417663718882443E-2</v>
      </c>
      <c r="I859" s="99">
        <v>2.5496231708073913E-2</v>
      </c>
      <c r="J859" s="99">
        <v>7.1214038276825598E-3</v>
      </c>
      <c r="K859" s="99">
        <v>5.7682820038231775E-3</v>
      </c>
      <c r="L859" s="146">
        <v>92.438280187714923</v>
      </c>
      <c r="M859" s="146">
        <v>120</v>
      </c>
      <c r="N859" s="146">
        <v>548</v>
      </c>
      <c r="O859" s="146">
        <v>9132</v>
      </c>
      <c r="P859" s="146">
        <v>100</v>
      </c>
      <c r="Q859" s="146">
        <v>25</v>
      </c>
      <c r="R859" s="99">
        <v>0.6436097258164668</v>
      </c>
      <c r="S859" s="99">
        <v>0.95749273189572015</v>
      </c>
      <c r="T859" s="99">
        <v>0.12294088323943317</v>
      </c>
      <c r="U859" s="99">
        <v>8.228672808175358E-4</v>
      </c>
      <c r="W859" s="146">
        <v>5.0954482147307241</v>
      </c>
      <c r="X859" s="147">
        <v>28831.844513618697</v>
      </c>
      <c r="Y859" s="147">
        <v>5.1744048732056456</v>
      </c>
      <c r="Z859" s="147">
        <v>30005.117368348758</v>
      </c>
      <c r="AA859" s="147">
        <v>7.8956658474921504E-2</v>
      </c>
      <c r="AB859" s="147">
        <v>1173.2728547300612</v>
      </c>
      <c r="AD859" s="161">
        <f t="shared" si="78"/>
        <v>276895.04837022477</v>
      </c>
      <c r="AE859" s="161">
        <f t="shared" si="83"/>
        <v>280459.17502398998</v>
      </c>
      <c r="AF859" s="161">
        <f t="shared" si="79"/>
        <v>3564.1266537652291</v>
      </c>
      <c r="AH859" s="163">
        <f t="shared" si="80"/>
        <v>0</v>
      </c>
      <c r="AI859" s="163">
        <f t="shared" si="81"/>
        <v>1</v>
      </c>
      <c r="AJ859" s="163">
        <f t="shared" si="82"/>
        <v>1</v>
      </c>
    </row>
    <row r="860" spans="1:36" x14ac:dyDescent="0.25">
      <c r="A860" s="46">
        <v>855</v>
      </c>
      <c r="C860" s="99">
        <v>1.686052088938884E-3</v>
      </c>
      <c r="D860" s="99">
        <v>9.6476052843997538E-3</v>
      </c>
      <c r="E860" s="99">
        <v>6.9233897386127124E-5</v>
      </c>
      <c r="F860" s="99">
        <v>0</v>
      </c>
      <c r="G860" s="99">
        <v>0.04</v>
      </c>
      <c r="H860" s="99">
        <v>3.7417663718882443E-2</v>
      </c>
      <c r="I860" s="99">
        <v>2.5496231708073913E-2</v>
      </c>
      <c r="J860" s="99">
        <v>7.1214038276825598E-3</v>
      </c>
      <c r="K860" s="99">
        <v>5.7682820038231775E-3</v>
      </c>
      <c r="L860" s="146">
        <v>92.438280187714923</v>
      </c>
      <c r="M860" s="146">
        <v>120</v>
      </c>
      <c r="N860" s="146">
        <v>548</v>
      </c>
      <c r="O860" s="146">
        <v>9132</v>
      </c>
      <c r="P860" s="146">
        <v>100</v>
      </c>
      <c r="Q860" s="146">
        <v>25</v>
      </c>
      <c r="R860" s="99">
        <v>0.42566754154558462</v>
      </c>
      <c r="S860" s="99">
        <v>0.94585342280746931</v>
      </c>
      <c r="T860" s="99">
        <v>1.802278195940583E-3</v>
      </c>
      <c r="U860" s="99">
        <v>2.4920101695479306E-2</v>
      </c>
      <c r="W860" s="146">
        <v>3.5918993780956177</v>
      </c>
      <c r="X860" s="147">
        <v>28762.964178002934</v>
      </c>
      <c r="Y860" s="147">
        <v>3.6429364694529576</v>
      </c>
      <c r="Z860" s="147">
        <v>29905.676037948659</v>
      </c>
      <c r="AA860" s="147">
        <v>5.1037091357339914E-2</v>
      </c>
      <c r="AB860" s="147">
        <v>1142.7118599457244</v>
      </c>
      <c r="AD860" s="161">
        <f t="shared" si="78"/>
        <v>186750.99850773413</v>
      </c>
      <c r="AE860" s="161">
        <f t="shared" si="83"/>
        <v>188670.51212922879</v>
      </c>
      <c r="AF860" s="161">
        <f t="shared" si="79"/>
        <v>1919.5136214946706</v>
      </c>
      <c r="AH860" s="163">
        <f t="shared" si="80"/>
        <v>0</v>
      </c>
      <c r="AI860" s="163">
        <f t="shared" si="81"/>
        <v>1</v>
      </c>
      <c r="AJ860" s="163">
        <f t="shared" si="82"/>
        <v>1</v>
      </c>
    </row>
    <row r="861" spans="1:36" x14ac:dyDescent="0.25">
      <c r="A861" s="46">
        <v>856</v>
      </c>
      <c r="C861" s="99">
        <v>1.4835604453820237E-3</v>
      </c>
      <c r="D861" s="99">
        <v>1.1599995412030162E-2</v>
      </c>
      <c r="E861" s="99">
        <v>1.1581912686986495E-4</v>
      </c>
      <c r="F861" s="99">
        <v>0</v>
      </c>
      <c r="G861" s="99">
        <v>0.04</v>
      </c>
      <c r="H861" s="99">
        <v>3.7417663718882443E-2</v>
      </c>
      <c r="I861" s="99">
        <v>2.5496231708073913E-2</v>
      </c>
      <c r="J861" s="99">
        <v>7.1214038276825598E-3</v>
      </c>
      <c r="K861" s="99">
        <v>5.7682820038231775E-3</v>
      </c>
      <c r="L861" s="146">
        <v>92.438280187714923</v>
      </c>
      <c r="M861" s="146">
        <v>120</v>
      </c>
      <c r="N861" s="146">
        <v>548</v>
      </c>
      <c r="O861" s="146">
        <v>9132</v>
      </c>
      <c r="P861" s="146">
        <v>100</v>
      </c>
      <c r="Q861" s="146">
        <v>25</v>
      </c>
      <c r="R861" s="99">
        <v>0.92035698911904207</v>
      </c>
      <c r="S861" s="99">
        <v>0.96502312453436123</v>
      </c>
      <c r="T861" s="99">
        <v>0.98418466959484363</v>
      </c>
      <c r="U861" s="99">
        <v>3.2622727231590438E-2</v>
      </c>
      <c r="W861" s="146">
        <v>7.0116967104837906</v>
      </c>
      <c r="X861" s="147">
        <v>28870.561285687425</v>
      </c>
      <c r="Y861" s="147">
        <v>7.0979344166489406</v>
      </c>
      <c r="Z861" s="147">
        <v>29962.409898330719</v>
      </c>
      <c r="AA861" s="147">
        <v>8.623770616515003E-2</v>
      </c>
      <c r="AB861" s="147">
        <v>1091.8486126432945</v>
      </c>
      <c r="AD861" s="161">
        <f t="shared" si="78"/>
        <v>391831.24134334002</v>
      </c>
      <c r="AE861" s="161">
        <f t="shared" si="83"/>
        <v>395913.65510060568</v>
      </c>
      <c r="AF861" s="161">
        <f t="shared" si="79"/>
        <v>4082.4137572657073</v>
      </c>
      <c r="AH861" s="163">
        <f t="shared" si="80"/>
        <v>0</v>
      </c>
      <c r="AI861" s="163">
        <f t="shared" si="81"/>
        <v>1</v>
      </c>
      <c r="AJ861" s="163">
        <f t="shared" si="82"/>
        <v>1</v>
      </c>
    </row>
    <row r="862" spans="1:36" x14ac:dyDescent="0.25">
      <c r="A862" s="46">
        <v>857</v>
      </c>
      <c r="C862" s="99">
        <v>1.8645858209272292E-3</v>
      </c>
      <c r="D862" s="99">
        <v>1.3969830148874429E-2</v>
      </c>
      <c r="E862" s="99">
        <v>9.3651313066822617E-5</v>
      </c>
      <c r="F862" s="99">
        <v>0</v>
      </c>
      <c r="G862" s="99">
        <v>0.04</v>
      </c>
      <c r="H862" s="99">
        <v>3.7417663718882443E-2</v>
      </c>
      <c r="I862" s="99">
        <v>2.5496231708073913E-2</v>
      </c>
      <c r="J862" s="99">
        <v>7.1214038276825598E-3</v>
      </c>
      <c r="K862" s="99">
        <v>5.7682820038231775E-3</v>
      </c>
      <c r="L862" s="146">
        <v>92.438280187714923</v>
      </c>
      <c r="M862" s="146">
        <v>120</v>
      </c>
      <c r="N862" s="146">
        <v>548</v>
      </c>
      <c r="O862" s="146">
        <v>9132</v>
      </c>
      <c r="P862" s="146">
        <v>100</v>
      </c>
      <c r="Q862" s="146">
        <v>25</v>
      </c>
      <c r="R862" s="99">
        <v>0.60379573494221017</v>
      </c>
      <c r="S862" s="99">
        <v>0.77277274579898614</v>
      </c>
      <c r="T862" s="99">
        <v>5.7349412033353996E-2</v>
      </c>
      <c r="U862" s="99">
        <v>5.0047115342785229E-4</v>
      </c>
      <c r="W862" s="146">
        <v>4.6165187224813486</v>
      </c>
      <c r="X862" s="147">
        <v>28444.621708523966</v>
      </c>
      <c r="Y862" s="147">
        <v>4.6888325194509095</v>
      </c>
      <c r="Z862" s="147">
        <v>29609.350534651869</v>
      </c>
      <c r="AA862" s="147">
        <v>7.2313796969560862E-2</v>
      </c>
      <c r="AB862" s="147">
        <v>1164.7288261279027</v>
      </c>
      <c r="AD862" s="161">
        <f t="shared" si="78"/>
        <v>248546.50164035693</v>
      </c>
      <c r="AE862" s="161">
        <f t="shared" si="83"/>
        <v>251720.60063240273</v>
      </c>
      <c r="AF862" s="161">
        <f t="shared" si="79"/>
        <v>3174.0989920457487</v>
      </c>
      <c r="AH862" s="163">
        <f t="shared" si="80"/>
        <v>0</v>
      </c>
      <c r="AI862" s="163">
        <f t="shared" si="81"/>
        <v>1</v>
      </c>
      <c r="AJ862" s="163">
        <f t="shared" si="82"/>
        <v>1</v>
      </c>
    </row>
    <row r="863" spans="1:36" x14ac:dyDescent="0.25">
      <c r="A863" s="46">
        <v>858</v>
      </c>
      <c r="C863" s="99">
        <v>9.5994385611162852E-4</v>
      </c>
      <c r="D863" s="99">
        <v>9.779089098740373E-3</v>
      </c>
      <c r="E863" s="99">
        <v>6.4138867144980516E-4</v>
      </c>
      <c r="F863" s="99">
        <v>0</v>
      </c>
      <c r="G863" s="99">
        <v>0.04</v>
      </c>
      <c r="H863" s="99">
        <v>3.7417663718882443E-2</v>
      </c>
      <c r="I863" s="99">
        <v>2.5496231708073913E-2</v>
      </c>
      <c r="J863" s="99">
        <v>7.1214038276825598E-3</v>
      </c>
      <c r="K863" s="99">
        <v>5.7682820038231775E-3</v>
      </c>
      <c r="L863" s="146">
        <v>92.438280187714923</v>
      </c>
      <c r="M863" s="146">
        <v>120</v>
      </c>
      <c r="N863" s="146">
        <v>548</v>
      </c>
      <c r="O863" s="146">
        <v>9132</v>
      </c>
      <c r="P863" s="146">
        <v>100</v>
      </c>
      <c r="Q863" s="146">
        <v>25</v>
      </c>
      <c r="R863" s="99">
        <v>0.79594150781447159</v>
      </c>
      <c r="S863" s="99">
        <v>0.74444271856250577</v>
      </c>
      <c r="T863" s="99">
        <v>0.51849552253926068</v>
      </c>
      <c r="U863" s="99">
        <v>7.6169782367071547E-3</v>
      </c>
      <c r="W863" s="146">
        <v>5.8341565071161243</v>
      </c>
      <c r="X863" s="147">
        <v>28179.335995107627</v>
      </c>
      <c r="Y863" s="147">
        <v>5.8514430246778257</v>
      </c>
      <c r="Z863" s="147">
        <v>29023.221737977121</v>
      </c>
      <c r="AA863" s="147">
        <v>1.7286517561701409E-2</v>
      </c>
      <c r="AB863" s="147">
        <v>843.8857428694937</v>
      </c>
      <c r="AD863" s="161">
        <f t="shared" si="78"/>
        <v>321870.05443185987</v>
      </c>
      <c r="AE863" s="161">
        <f t="shared" si="83"/>
        <v>322063.35974269244</v>
      </c>
      <c r="AF863" s="161">
        <f t="shared" si="79"/>
        <v>193.30531083259075</v>
      </c>
      <c r="AH863" s="163">
        <f t="shared" si="80"/>
        <v>0</v>
      </c>
      <c r="AI863" s="163">
        <f t="shared" si="81"/>
        <v>1</v>
      </c>
      <c r="AJ863" s="163">
        <f t="shared" si="82"/>
        <v>1</v>
      </c>
    </row>
    <row r="864" spans="1:36" x14ac:dyDescent="0.25">
      <c r="A864" s="46">
        <v>859</v>
      </c>
      <c r="C864" s="99">
        <v>3.309073867171719E-3</v>
      </c>
      <c r="D864" s="99">
        <v>1.2626022168354178E-2</v>
      </c>
      <c r="E864" s="99">
        <v>3.5119964195939879E-4</v>
      </c>
      <c r="F864" s="99">
        <v>0</v>
      </c>
      <c r="G864" s="99">
        <v>0.04</v>
      </c>
      <c r="H864" s="99">
        <v>3.7417663718882443E-2</v>
      </c>
      <c r="I864" s="99">
        <v>2.5496231708073913E-2</v>
      </c>
      <c r="J864" s="99">
        <v>7.1214038276825598E-3</v>
      </c>
      <c r="K864" s="99">
        <v>5.7682820038231775E-3</v>
      </c>
      <c r="L864" s="146">
        <v>92.438280187714923</v>
      </c>
      <c r="M864" s="146">
        <v>120</v>
      </c>
      <c r="N864" s="146">
        <v>548</v>
      </c>
      <c r="O864" s="146">
        <v>9132</v>
      </c>
      <c r="P864" s="146">
        <v>100</v>
      </c>
      <c r="Q864" s="146">
        <v>25</v>
      </c>
      <c r="R864" s="99">
        <v>0.64518461017538242</v>
      </c>
      <c r="S864" s="99">
        <v>0.82791970739795662</v>
      </c>
      <c r="T864" s="99">
        <v>0.75341789121398328</v>
      </c>
      <c r="U864" s="99">
        <v>0.29878385967607413</v>
      </c>
      <c r="W864" s="146">
        <v>4.5227438798899922</v>
      </c>
      <c r="X864" s="147">
        <v>26203.88073822033</v>
      </c>
      <c r="Y864" s="147">
        <v>4.6351983796054617</v>
      </c>
      <c r="Z864" s="147">
        <v>27510.209157485318</v>
      </c>
      <c r="AA864" s="147">
        <v>0.1124544997154695</v>
      </c>
      <c r="AB864" s="147">
        <v>1306.328419264988</v>
      </c>
      <c r="AD864" s="161">
        <f t="shared" si="78"/>
        <v>245160.75205517918</v>
      </c>
      <c r="AE864" s="161">
        <f t="shared" si="83"/>
        <v>250601.69361884237</v>
      </c>
      <c r="AF864" s="161">
        <f t="shared" si="79"/>
        <v>5440.941563663182</v>
      </c>
      <c r="AH864" s="163">
        <f t="shared" si="80"/>
        <v>0</v>
      </c>
      <c r="AI864" s="163">
        <f t="shared" si="81"/>
        <v>1</v>
      </c>
      <c r="AJ864" s="163">
        <f t="shared" si="82"/>
        <v>1</v>
      </c>
    </row>
    <row r="865" spans="1:36" x14ac:dyDescent="0.25">
      <c r="A865" s="46">
        <v>860</v>
      </c>
      <c r="C865" s="99">
        <v>1.7900324591292901E-3</v>
      </c>
      <c r="D865" s="99">
        <v>9.7471335144590776E-3</v>
      </c>
      <c r="E865" s="99">
        <v>1.0989394700881708E-7</v>
      </c>
      <c r="F865" s="99">
        <v>0</v>
      </c>
      <c r="G865" s="99">
        <v>0.04</v>
      </c>
      <c r="H865" s="99">
        <v>3.7417663718882443E-2</v>
      </c>
      <c r="I865" s="99">
        <v>2.5496231708073913E-2</v>
      </c>
      <c r="J865" s="99">
        <v>7.1214038276825598E-3</v>
      </c>
      <c r="K865" s="99">
        <v>5.7682820038231775E-3</v>
      </c>
      <c r="L865" s="146">
        <v>92.438280187714923</v>
      </c>
      <c r="M865" s="146">
        <v>120</v>
      </c>
      <c r="N865" s="146">
        <v>548</v>
      </c>
      <c r="O865" s="146">
        <v>9132</v>
      </c>
      <c r="P865" s="146">
        <v>100</v>
      </c>
      <c r="Q865" s="146">
        <v>25</v>
      </c>
      <c r="R865" s="99">
        <v>0.38066305961430569</v>
      </c>
      <c r="S865" s="99">
        <v>0.99833173900079797</v>
      </c>
      <c r="T865" s="99">
        <v>0.93759912111436694</v>
      </c>
      <c r="U865" s="99">
        <v>1.0334396311276573E-5</v>
      </c>
      <c r="W865" s="146">
        <v>3.3481829073935523</v>
      </c>
      <c r="X865" s="147">
        <v>28819.026624962506</v>
      </c>
      <c r="Y865" s="147">
        <v>3.4005841789140581</v>
      </c>
      <c r="Z865" s="147">
        <v>30001.217672018403</v>
      </c>
      <c r="AA865" s="147">
        <v>5.2401271520505777E-2</v>
      </c>
      <c r="AB865" s="147">
        <v>1182.1910470558978</v>
      </c>
      <c r="AD865" s="161">
        <f t="shared" si="78"/>
        <v>172071.94781865063</v>
      </c>
      <c r="AE865" s="161">
        <f t="shared" si="83"/>
        <v>174033.83306282508</v>
      </c>
      <c r="AF865" s="161">
        <f t="shared" si="79"/>
        <v>1961.8852441744489</v>
      </c>
      <c r="AH865" s="163">
        <f t="shared" si="80"/>
        <v>0</v>
      </c>
      <c r="AI865" s="163">
        <f t="shared" si="81"/>
        <v>1</v>
      </c>
      <c r="AJ865" s="163">
        <f t="shared" si="82"/>
        <v>1</v>
      </c>
    </row>
    <row r="866" spans="1:36" x14ac:dyDescent="0.25">
      <c r="A866" s="46">
        <v>861</v>
      </c>
      <c r="C866" s="99">
        <v>2.6750365264410769E-3</v>
      </c>
      <c r="D866" s="99">
        <v>9.1128294178341451E-3</v>
      </c>
      <c r="E866" s="99">
        <v>3.1793465072892645E-7</v>
      </c>
      <c r="F866" s="99">
        <v>0</v>
      </c>
      <c r="G866" s="99">
        <v>0.04</v>
      </c>
      <c r="H866" s="99">
        <v>3.7417663718882443E-2</v>
      </c>
      <c r="I866" s="99">
        <v>2.5496231708073913E-2</v>
      </c>
      <c r="J866" s="99">
        <v>7.1214038276825598E-3</v>
      </c>
      <c r="K866" s="99">
        <v>5.7682820038231775E-3</v>
      </c>
      <c r="L866" s="146">
        <v>92.438280187714923</v>
      </c>
      <c r="M866" s="146">
        <v>120</v>
      </c>
      <c r="N866" s="146">
        <v>548</v>
      </c>
      <c r="O866" s="146">
        <v>9132</v>
      </c>
      <c r="P866" s="146">
        <v>100</v>
      </c>
      <c r="Q866" s="146">
        <v>25</v>
      </c>
      <c r="R866" s="99">
        <v>0.84582790129980123</v>
      </c>
      <c r="S866" s="99">
        <v>0.47284489628436127</v>
      </c>
      <c r="T866" s="99">
        <v>4.4797072983316387E-2</v>
      </c>
      <c r="U866" s="99">
        <v>0.89148812652830978</v>
      </c>
      <c r="W866" s="146">
        <v>5.8793413901256848</v>
      </c>
      <c r="X866" s="147">
        <v>27780.622106895389</v>
      </c>
      <c r="Y866" s="147">
        <v>6.0162993284735116</v>
      </c>
      <c r="Z866" s="147">
        <v>29105.336158551348</v>
      </c>
      <c r="AA866" s="147">
        <v>0.13695793834782677</v>
      </c>
      <c r="AB866" s="147">
        <v>1324.7140516559593</v>
      </c>
      <c r="AD866" s="161">
        <f t="shared" si="78"/>
        <v>324979.86130064569</v>
      </c>
      <c r="AE866" s="161">
        <f t="shared" si="83"/>
        <v>331872.62354985939</v>
      </c>
      <c r="AF866" s="161">
        <f t="shared" si="79"/>
        <v>6892.762249213647</v>
      </c>
      <c r="AH866" s="163">
        <f t="shared" si="80"/>
        <v>0</v>
      </c>
      <c r="AI866" s="163">
        <f t="shared" si="81"/>
        <v>1</v>
      </c>
      <c r="AJ866" s="163">
        <f t="shared" si="82"/>
        <v>1</v>
      </c>
    </row>
    <row r="867" spans="1:36" x14ac:dyDescent="0.25">
      <c r="A867" s="46">
        <v>862</v>
      </c>
      <c r="C867" s="99">
        <v>1.2740219994112894E-3</v>
      </c>
      <c r="D867" s="99">
        <v>1.4783961829480052E-2</v>
      </c>
      <c r="E867" s="99">
        <v>2.2138606885735435E-4</v>
      </c>
      <c r="F867" s="99">
        <v>0</v>
      </c>
      <c r="G867" s="99">
        <v>0.04</v>
      </c>
      <c r="H867" s="99">
        <v>3.7417663718882443E-2</v>
      </c>
      <c r="I867" s="99">
        <v>2.5496231708073913E-2</v>
      </c>
      <c r="J867" s="99">
        <v>7.1214038276825598E-3</v>
      </c>
      <c r="K867" s="99">
        <v>5.7682820038231775E-3</v>
      </c>
      <c r="L867" s="146">
        <v>92.438280187714923</v>
      </c>
      <c r="M867" s="146">
        <v>120</v>
      </c>
      <c r="N867" s="146">
        <v>548</v>
      </c>
      <c r="O867" s="146">
        <v>9132</v>
      </c>
      <c r="P867" s="146">
        <v>100</v>
      </c>
      <c r="Q867" s="146">
        <v>25</v>
      </c>
      <c r="R867" s="99">
        <v>0.30963040564111077</v>
      </c>
      <c r="S867" s="99">
        <v>0.97172543547878354</v>
      </c>
      <c r="T867" s="99">
        <v>0.31661584506663915</v>
      </c>
      <c r="U867" s="99">
        <v>4.0271075939331913E-6</v>
      </c>
      <c r="W867" s="146">
        <v>2.8350595081795609</v>
      </c>
      <c r="X867" s="147">
        <v>28822.63121298328</v>
      </c>
      <c r="Y867" s="147">
        <v>2.8609160579971853</v>
      </c>
      <c r="Z867" s="147">
        <v>29843.587557643539</v>
      </c>
      <c r="AA867" s="147">
        <v>2.5856549817624419E-2</v>
      </c>
      <c r="AB867" s="147">
        <v>1020.9563446602588</v>
      </c>
      <c r="AD867" s="161">
        <f t="shared" si="78"/>
        <v>141280.93927779037</v>
      </c>
      <c r="AE867" s="161">
        <f t="shared" si="83"/>
        <v>141811.37592218758</v>
      </c>
      <c r="AF867" s="161">
        <f t="shared" si="79"/>
        <v>530.43664439720646</v>
      </c>
      <c r="AH867" s="163">
        <f t="shared" si="80"/>
        <v>0</v>
      </c>
      <c r="AI867" s="163">
        <f t="shared" si="81"/>
        <v>1</v>
      </c>
      <c r="AJ867" s="163">
        <f t="shared" si="82"/>
        <v>1</v>
      </c>
    </row>
    <row r="868" spans="1:36" x14ac:dyDescent="0.25">
      <c r="A868" s="46">
        <v>863</v>
      </c>
      <c r="C868" s="99">
        <v>2.3917456980976359E-3</v>
      </c>
      <c r="D868" s="99">
        <v>1.0971382574830131E-2</v>
      </c>
      <c r="E868" s="99">
        <v>2.9285593675847867E-5</v>
      </c>
      <c r="F868" s="99">
        <v>0</v>
      </c>
      <c r="G868" s="99">
        <v>0.04</v>
      </c>
      <c r="H868" s="99">
        <v>3.7417663718882443E-2</v>
      </c>
      <c r="I868" s="99">
        <v>2.5496231708073913E-2</v>
      </c>
      <c r="J868" s="99">
        <v>7.1214038276825598E-3</v>
      </c>
      <c r="K868" s="99">
        <v>5.7682820038231775E-3</v>
      </c>
      <c r="L868" s="146">
        <v>92.438280187714923</v>
      </c>
      <c r="M868" s="146">
        <v>120</v>
      </c>
      <c r="N868" s="146">
        <v>548</v>
      </c>
      <c r="O868" s="146">
        <v>9132</v>
      </c>
      <c r="P868" s="146">
        <v>100</v>
      </c>
      <c r="Q868" s="146">
        <v>25</v>
      </c>
      <c r="R868" s="99">
        <v>0.62745295988435079</v>
      </c>
      <c r="S868" s="99">
        <v>0.41844474390212949</v>
      </c>
      <c r="T868" s="99">
        <v>0.31761401309098919</v>
      </c>
      <c r="U868" s="99">
        <v>3.2592339570631525E-3</v>
      </c>
      <c r="W868" s="146">
        <v>4.4447803594050193</v>
      </c>
      <c r="X868" s="147">
        <v>28016.0027060256</v>
      </c>
      <c r="Y868" s="147">
        <v>4.536927285680096</v>
      </c>
      <c r="Z868" s="147">
        <v>29287.618696897021</v>
      </c>
      <c r="AA868" s="147">
        <v>9.2146926275076702E-2</v>
      </c>
      <c r="AB868" s="147">
        <v>1271.6159908714217</v>
      </c>
      <c r="AD868" s="161">
        <f t="shared" si="78"/>
        <v>238670.81885827554</v>
      </c>
      <c r="AE868" s="161">
        <f t="shared" si="83"/>
        <v>242928.01844390875</v>
      </c>
      <c r="AF868" s="161">
        <f t="shared" si="79"/>
        <v>4257.1995856331805</v>
      </c>
      <c r="AH868" s="163">
        <f t="shared" si="80"/>
        <v>0</v>
      </c>
      <c r="AI868" s="163">
        <f t="shared" si="81"/>
        <v>1</v>
      </c>
      <c r="AJ868" s="163">
        <f t="shared" si="82"/>
        <v>1</v>
      </c>
    </row>
    <row r="869" spans="1:36" x14ac:dyDescent="0.25">
      <c r="A869" s="46">
        <v>864</v>
      </c>
      <c r="C869" s="99">
        <v>1.1872837114323676E-3</v>
      </c>
      <c r="D869" s="99">
        <v>1.0602473780163499E-2</v>
      </c>
      <c r="E869" s="99">
        <v>3.0125913127998505E-4</v>
      </c>
      <c r="F869" s="99">
        <v>0</v>
      </c>
      <c r="G869" s="99">
        <v>0.04</v>
      </c>
      <c r="H869" s="99">
        <v>3.7417663718882443E-2</v>
      </c>
      <c r="I869" s="99">
        <v>2.5496231708073913E-2</v>
      </c>
      <c r="J869" s="99">
        <v>7.1214038276825598E-3</v>
      </c>
      <c r="K869" s="99">
        <v>5.7682820038231775E-3</v>
      </c>
      <c r="L869" s="146">
        <v>92.438280187714923</v>
      </c>
      <c r="M869" s="146">
        <v>120</v>
      </c>
      <c r="N869" s="146">
        <v>548</v>
      </c>
      <c r="O869" s="146">
        <v>9132</v>
      </c>
      <c r="P869" s="146">
        <v>100</v>
      </c>
      <c r="Q869" s="146">
        <v>25</v>
      </c>
      <c r="R869" s="99">
        <v>0.65956719918335072</v>
      </c>
      <c r="S869" s="99">
        <v>0.97017707072743964</v>
      </c>
      <c r="T869" s="99">
        <v>2.0285191232209614E-2</v>
      </c>
      <c r="U869" s="99">
        <v>9.9370212042630885E-4</v>
      </c>
      <c r="W869" s="146">
        <v>5.1979819127973244</v>
      </c>
      <c r="X869" s="147">
        <v>28758.210599796788</v>
      </c>
      <c r="Y869" s="147">
        <v>5.2392665958237208</v>
      </c>
      <c r="Z869" s="147">
        <v>29740.530992845561</v>
      </c>
      <c r="AA869" s="147">
        <v>4.1284683026396429E-2</v>
      </c>
      <c r="AB869" s="147">
        <v>982.32039304877253</v>
      </c>
      <c r="AD869" s="161">
        <f t="shared" si="78"/>
        <v>283120.70416804269</v>
      </c>
      <c r="AE869" s="161">
        <f t="shared" si="83"/>
        <v>284615.46475657768</v>
      </c>
      <c r="AF869" s="161">
        <f t="shared" si="79"/>
        <v>1494.7605885350131</v>
      </c>
      <c r="AH869" s="163">
        <f t="shared" si="80"/>
        <v>0</v>
      </c>
      <c r="AI869" s="163">
        <f t="shared" si="81"/>
        <v>1</v>
      </c>
      <c r="AJ869" s="163">
        <f t="shared" si="82"/>
        <v>1</v>
      </c>
    </row>
    <row r="870" spans="1:36" x14ac:dyDescent="0.25">
      <c r="A870" s="46">
        <v>865</v>
      </c>
      <c r="C870" s="99">
        <v>1.1050363447210798E-3</v>
      </c>
      <c r="D870" s="99">
        <v>1.2101039967853944E-2</v>
      </c>
      <c r="E870" s="99">
        <v>3.9228997640914701E-5</v>
      </c>
      <c r="F870" s="99">
        <v>0</v>
      </c>
      <c r="G870" s="99">
        <v>0.04</v>
      </c>
      <c r="H870" s="99">
        <v>3.7417663718882443E-2</v>
      </c>
      <c r="I870" s="99">
        <v>2.5496231708073913E-2</v>
      </c>
      <c r="J870" s="99">
        <v>7.1214038276825598E-3</v>
      </c>
      <c r="K870" s="99">
        <v>5.7682820038231775E-3</v>
      </c>
      <c r="L870" s="146">
        <v>92.438280187714923</v>
      </c>
      <c r="M870" s="146">
        <v>120</v>
      </c>
      <c r="N870" s="146">
        <v>548</v>
      </c>
      <c r="O870" s="146">
        <v>9132</v>
      </c>
      <c r="P870" s="146">
        <v>100</v>
      </c>
      <c r="Q870" s="146">
        <v>25</v>
      </c>
      <c r="R870" s="99">
        <v>0.86570358183889562</v>
      </c>
      <c r="S870" s="99">
        <v>0.92220899285680691</v>
      </c>
      <c r="T870" s="99">
        <v>0.95687258504663997</v>
      </c>
      <c r="U870" s="99">
        <v>0.25632178930250071</v>
      </c>
      <c r="W870" s="146">
        <v>6.7827261452596312</v>
      </c>
      <c r="X870" s="147">
        <v>29548.43332924752</v>
      </c>
      <c r="Y870" s="147">
        <v>6.8487214547129618</v>
      </c>
      <c r="Z870" s="147">
        <v>30592.777842939326</v>
      </c>
      <c r="AA870" s="147">
        <v>6.5995309453330542E-2</v>
      </c>
      <c r="AB870" s="147">
        <v>1044.3445136918053</v>
      </c>
      <c r="AD870" s="161">
        <f t="shared" si="78"/>
        <v>377415.13538633037</v>
      </c>
      <c r="AE870" s="161">
        <f t="shared" si="83"/>
        <v>380330.50943983841</v>
      </c>
      <c r="AF870" s="161">
        <f t="shared" si="79"/>
        <v>2915.3740535080274</v>
      </c>
      <c r="AH870" s="163">
        <f t="shared" si="80"/>
        <v>0</v>
      </c>
      <c r="AI870" s="163">
        <f t="shared" si="81"/>
        <v>1</v>
      </c>
      <c r="AJ870" s="163">
        <f t="shared" si="82"/>
        <v>1</v>
      </c>
    </row>
    <row r="871" spans="1:36" x14ac:dyDescent="0.25">
      <c r="A871" s="46">
        <v>866</v>
      </c>
      <c r="C871" s="99">
        <v>2.1586448380905895E-3</v>
      </c>
      <c r="D871" s="99">
        <v>1.0489658581474111E-2</v>
      </c>
      <c r="E871" s="99">
        <v>3.3889829039574839E-6</v>
      </c>
      <c r="F871" s="99">
        <v>0</v>
      </c>
      <c r="G871" s="99">
        <v>0.04</v>
      </c>
      <c r="H871" s="99">
        <v>3.7417663718882443E-2</v>
      </c>
      <c r="I871" s="99">
        <v>2.5496231708073913E-2</v>
      </c>
      <c r="J871" s="99">
        <v>7.1214038276825598E-3</v>
      </c>
      <c r="K871" s="99">
        <v>5.7682820038231775E-3</v>
      </c>
      <c r="L871" s="146">
        <v>92.438280187714923</v>
      </c>
      <c r="M871" s="146">
        <v>120</v>
      </c>
      <c r="N871" s="146">
        <v>548</v>
      </c>
      <c r="O871" s="146">
        <v>9132</v>
      </c>
      <c r="P871" s="146">
        <v>100</v>
      </c>
      <c r="Q871" s="146">
        <v>25</v>
      </c>
      <c r="R871" s="99">
        <v>0.71802804868175496</v>
      </c>
      <c r="S871" s="99">
        <v>1.727144299989224E-2</v>
      </c>
      <c r="T871" s="99">
        <v>0.84173244271914993</v>
      </c>
      <c r="U871" s="99">
        <v>2.3295662825468091E-2</v>
      </c>
      <c r="W871" s="146">
        <v>4.827467108056152</v>
      </c>
      <c r="X871" s="147">
        <v>28360.668947850041</v>
      </c>
      <c r="Y871" s="147">
        <v>4.9203868805939788</v>
      </c>
      <c r="Z871" s="147">
        <v>29603.376408499043</v>
      </c>
      <c r="AA871" s="147">
        <v>9.2919772537826795E-2</v>
      </c>
      <c r="AB871" s="147">
        <v>1242.7074606490023</v>
      </c>
      <c r="AD871" s="161">
        <f t="shared" si="78"/>
        <v>261287.35753551908</v>
      </c>
      <c r="AE871" s="161">
        <f t="shared" si="83"/>
        <v>265619.8364271397</v>
      </c>
      <c r="AF871" s="161">
        <f t="shared" si="79"/>
        <v>4332.4788916206053</v>
      </c>
      <c r="AH871" s="163">
        <f t="shared" si="80"/>
        <v>0</v>
      </c>
      <c r="AI871" s="163">
        <f t="shared" si="81"/>
        <v>1</v>
      </c>
      <c r="AJ871" s="163">
        <f t="shared" si="82"/>
        <v>1</v>
      </c>
    </row>
    <row r="872" spans="1:36" x14ac:dyDescent="0.25">
      <c r="A872" s="46">
        <v>867</v>
      </c>
      <c r="C872" s="99">
        <v>1.6279852075117634E-3</v>
      </c>
      <c r="D872" s="99">
        <v>1.2139642033107689E-2</v>
      </c>
      <c r="E872" s="99">
        <v>7.6488202310704068E-6</v>
      </c>
      <c r="F872" s="99">
        <v>0</v>
      </c>
      <c r="G872" s="99">
        <v>0.04</v>
      </c>
      <c r="H872" s="99">
        <v>3.7417663718882443E-2</v>
      </c>
      <c r="I872" s="99">
        <v>2.5496231708073913E-2</v>
      </c>
      <c r="J872" s="99">
        <v>7.1214038276825598E-3</v>
      </c>
      <c r="K872" s="99">
        <v>5.7682820038231775E-3</v>
      </c>
      <c r="L872" s="146">
        <v>92.438280187714923</v>
      </c>
      <c r="M872" s="146">
        <v>120</v>
      </c>
      <c r="N872" s="146">
        <v>548</v>
      </c>
      <c r="O872" s="146">
        <v>9132</v>
      </c>
      <c r="P872" s="146">
        <v>100</v>
      </c>
      <c r="Q872" s="146">
        <v>25</v>
      </c>
      <c r="R872" s="99">
        <v>0.68052642672255959</v>
      </c>
      <c r="S872" s="99">
        <v>0.98331893695176853</v>
      </c>
      <c r="T872" s="99">
        <v>0.58343708637262637</v>
      </c>
      <c r="U872" s="99">
        <v>0.99793659870920826</v>
      </c>
      <c r="W872" s="146">
        <v>5.4214407333396739</v>
      </c>
      <c r="X872" s="147">
        <v>28976.167762447632</v>
      </c>
      <c r="Y872" s="147">
        <v>5.4997162933202191</v>
      </c>
      <c r="Z872" s="147">
        <v>30126.909857213359</v>
      </c>
      <c r="AA872" s="147">
        <v>7.827555998054514E-2</v>
      </c>
      <c r="AB872" s="147">
        <v>1150.7420947657265</v>
      </c>
      <c r="AD872" s="161">
        <f t="shared" si="78"/>
        <v>296310.27623793285</v>
      </c>
      <c r="AE872" s="161">
        <f t="shared" si="83"/>
        <v>299856.06774199975</v>
      </c>
      <c r="AF872" s="161">
        <f t="shared" si="79"/>
        <v>3545.7915040669823</v>
      </c>
      <c r="AH872" s="163">
        <f t="shared" si="80"/>
        <v>0</v>
      </c>
      <c r="AI872" s="163">
        <f t="shared" si="81"/>
        <v>1</v>
      </c>
      <c r="AJ872" s="163">
        <f t="shared" si="82"/>
        <v>1</v>
      </c>
    </row>
    <row r="873" spans="1:36" x14ac:dyDescent="0.25">
      <c r="A873" s="46">
        <v>868</v>
      </c>
      <c r="C873" s="99">
        <v>4.9746268731019061E-3</v>
      </c>
      <c r="D873" s="99">
        <v>1.1167349031664411E-2</v>
      </c>
      <c r="E873" s="99">
        <v>3.5539510028595502E-5</v>
      </c>
      <c r="F873" s="99">
        <v>0</v>
      </c>
      <c r="G873" s="99">
        <v>0.04</v>
      </c>
      <c r="H873" s="99">
        <v>3.7417663718882443E-2</v>
      </c>
      <c r="I873" s="99">
        <v>2.5496231708073913E-2</v>
      </c>
      <c r="J873" s="99">
        <v>7.1214038276825598E-3</v>
      </c>
      <c r="K873" s="99">
        <v>5.7682820038231775E-3</v>
      </c>
      <c r="L873" s="146">
        <v>92.438280187714923</v>
      </c>
      <c r="M873" s="146">
        <v>120</v>
      </c>
      <c r="N873" s="146">
        <v>548</v>
      </c>
      <c r="O873" s="146">
        <v>9132</v>
      </c>
      <c r="P873" s="146">
        <v>100</v>
      </c>
      <c r="Q873" s="146">
        <v>25</v>
      </c>
      <c r="R873" s="99">
        <v>0.73012157632148278</v>
      </c>
      <c r="S873" s="99">
        <v>1.3283556509293245E-4</v>
      </c>
      <c r="T873" s="99">
        <v>0.336662544558884</v>
      </c>
      <c r="U873" s="99">
        <v>9.5573620320647344E-3</v>
      </c>
      <c r="W873" s="146">
        <v>4.3033514775432105</v>
      </c>
      <c r="X873" s="147">
        <v>25277.723494954218</v>
      </c>
      <c r="Y873" s="147">
        <v>4.4760389931863811</v>
      </c>
      <c r="Z873" s="147">
        <v>26876.370704689565</v>
      </c>
      <c r="AA873" s="147">
        <v>0.17268751564317064</v>
      </c>
      <c r="AB873" s="147">
        <v>1598.6472097353471</v>
      </c>
      <c r="AD873" s="161">
        <f t="shared" si="78"/>
        <v>232923.36515763839</v>
      </c>
      <c r="AE873" s="161">
        <f t="shared" si="83"/>
        <v>241685.96888649333</v>
      </c>
      <c r="AF873" s="161">
        <f t="shared" si="79"/>
        <v>8762.6037288548905</v>
      </c>
      <c r="AH873" s="163">
        <f t="shared" si="80"/>
        <v>0</v>
      </c>
      <c r="AI873" s="163">
        <f t="shared" si="81"/>
        <v>1</v>
      </c>
      <c r="AJ873" s="163">
        <f t="shared" si="82"/>
        <v>1</v>
      </c>
    </row>
    <row r="874" spans="1:36" x14ac:dyDescent="0.25">
      <c r="A874" s="46">
        <v>869</v>
      </c>
      <c r="C874" s="99">
        <v>2.0372846714561488E-3</v>
      </c>
      <c r="D874" s="99">
        <v>7.8673897152861817E-3</v>
      </c>
      <c r="E874" s="99">
        <v>4.8625254474532476E-4</v>
      </c>
      <c r="F874" s="99">
        <v>0</v>
      </c>
      <c r="G874" s="99">
        <v>0.04</v>
      </c>
      <c r="H874" s="99">
        <v>3.7417663718882443E-2</v>
      </c>
      <c r="I874" s="99">
        <v>2.5496231708073913E-2</v>
      </c>
      <c r="J874" s="99">
        <v>7.1214038276825598E-3</v>
      </c>
      <c r="K874" s="99">
        <v>5.7682820038231775E-3</v>
      </c>
      <c r="L874" s="146">
        <v>92.438280187714923</v>
      </c>
      <c r="M874" s="146">
        <v>120</v>
      </c>
      <c r="N874" s="146">
        <v>548</v>
      </c>
      <c r="O874" s="146">
        <v>9132</v>
      </c>
      <c r="P874" s="146">
        <v>100</v>
      </c>
      <c r="Q874" s="146">
        <v>25</v>
      </c>
      <c r="R874" s="99">
        <v>0.57783216843506968</v>
      </c>
      <c r="S874" s="99">
        <v>0.7410246795701444</v>
      </c>
      <c r="T874" s="99">
        <v>0.59117311766265057</v>
      </c>
      <c r="U874" s="99">
        <v>1.82500199824483E-11</v>
      </c>
      <c r="W874" s="146">
        <v>4.2338469707875008</v>
      </c>
      <c r="X874" s="147">
        <v>27307.60062835224</v>
      </c>
      <c r="Y874" s="147">
        <v>4.2911422250455287</v>
      </c>
      <c r="Z874" s="147">
        <v>28387.381788663322</v>
      </c>
      <c r="AA874" s="147">
        <v>5.7295254258027839E-2</v>
      </c>
      <c r="AB874" s="147">
        <v>1079.7811603110822</v>
      </c>
      <c r="AD874" s="161">
        <f t="shared" si="78"/>
        <v>226723.21761889782</v>
      </c>
      <c r="AE874" s="161">
        <f t="shared" si="83"/>
        <v>229081.1517140684</v>
      </c>
      <c r="AF874" s="161">
        <f t="shared" si="79"/>
        <v>2357.9340951705881</v>
      </c>
      <c r="AH874" s="163">
        <f t="shared" si="80"/>
        <v>0</v>
      </c>
      <c r="AI874" s="163">
        <f t="shared" si="81"/>
        <v>1</v>
      </c>
      <c r="AJ874" s="163">
        <f t="shared" si="82"/>
        <v>1</v>
      </c>
    </row>
    <row r="875" spans="1:36" x14ac:dyDescent="0.25">
      <c r="A875" s="46">
        <v>870</v>
      </c>
      <c r="C875" s="99">
        <v>1.4887639648462942E-3</v>
      </c>
      <c r="D875" s="99">
        <v>9.2473665181212958E-3</v>
      </c>
      <c r="E875" s="99">
        <v>5.0019910024923231E-4</v>
      </c>
      <c r="F875" s="99">
        <v>0</v>
      </c>
      <c r="G875" s="99">
        <v>0.04</v>
      </c>
      <c r="H875" s="99">
        <v>3.7417663718882443E-2</v>
      </c>
      <c r="I875" s="99">
        <v>2.5496231708073913E-2</v>
      </c>
      <c r="J875" s="99">
        <v>7.1214038276825598E-3</v>
      </c>
      <c r="K875" s="99">
        <v>5.7682820038231775E-3</v>
      </c>
      <c r="L875" s="146">
        <v>92.438280187714923</v>
      </c>
      <c r="M875" s="146">
        <v>120</v>
      </c>
      <c r="N875" s="146">
        <v>548</v>
      </c>
      <c r="O875" s="146">
        <v>9132</v>
      </c>
      <c r="P875" s="146">
        <v>100</v>
      </c>
      <c r="Q875" s="146">
        <v>25</v>
      </c>
      <c r="R875" s="99">
        <v>0.75310847928393665</v>
      </c>
      <c r="S875" s="99">
        <v>0.10007086492368329</v>
      </c>
      <c r="T875" s="99">
        <v>0.95213294270401139</v>
      </c>
      <c r="U875" s="99">
        <v>0.4591047238756174</v>
      </c>
      <c r="W875" s="146">
        <v>5.0407234276418134</v>
      </c>
      <c r="X875" s="147">
        <v>27898.858298189785</v>
      </c>
      <c r="Y875" s="147">
        <v>5.0864207116926163</v>
      </c>
      <c r="Z875" s="147">
        <v>28880.239667171136</v>
      </c>
      <c r="AA875" s="147">
        <v>4.5697284050802978E-2</v>
      </c>
      <c r="AB875" s="147">
        <v>981.38136898135053</v>
      </c>
      <c r="AD875" s="161">
        <f t="shared" si="78"/>
        <v>274544.54736031906</v>
      </c>
      <c r="AE875" s="161">
        <f t="shared" si="83"/>
        <v>276305.00303438585</v>
      </c>
      <c r="AF875" s="161">
        <f t="shared" si="79"/>
        <v>1760.4556740668281</v>
      </c>
      <c r="AH875" s="163">
        <f t="shared" si="80"/>
        <v>0</v>
      </c>
      <c r="AI875" s="163">
        <f t="shared" si="81"/>
        <v>1</v>
      </c>
      <c r="AJ875" s="163">
        <f t="shared" si="82"/>
        <v>1</v>
      </c>
    </row>
    <row r="876" spans="1:36" x14ac:dyDescent="0.25">
      <c r="A876" s="46">
        <v>871</v>
      </c>
      <c r="C876" s="99">
        <v>1.6377702552794139E-3</v>
      </c>
      <c r="D876" s="99">
        <v>1.1708388325782138E-2</v>
      </c>
      <c r="E876" s="99">
        <v>5.1627922872137246E-6</v>
      </c>
      <c r="F876" s="99">
        <v>0</v>
      </c>
      <c r="G876" s="99">
        <v>0.04</v>
      </c>
      <c r="H876" s="99">
        <v>3.7417663718882443E-2</v>
      </c>
      <c r="I876" s="99">
        <v>2.5496231708073913E-2</v>
      </c>
      <c r="J876" s="99">
        <v>7.1214038276825598E-3</v>
      </c>
      <c r="K876" s="99">
        <v>5.7682820038231775E-3</v>
      </c>
      <c r="L876" s="146">
        <v>92.438280187714923</v>
      </c>
      <c r="M876" s="146">
        <v>120</v>
      </c>
      <c r="N876" s="146">
        <v>548</v>
      </c>
      <c r="O876" s="146">
        <v>9132</v>
      </c>
      <c r="P876" s="146">
        <v>100</v>
      </c>
      <c r="Q876" s="146">
        <v>25</v>
      </c>
      <c r="R876" s="99">
        <v>0.41291559431221386</v>
      </c>
      <c r="S876" s="99">
        <v>0.53630631485912783</v>
      </c>
      <c r="T876" s="99">
        <v>0.7377206481560874</v>
      </c>
      <c r="U876" s="99">
        <v>0.99670191741198511</v>
      </c>
      <c r="W876" s="146">
        <v>3.257886552564786</v>
      </c>
      <c r="X876" s="147">
        <v>28974.656645567989</v>
      </c>
      <c r="Y876" s="147">
        <v>3.3053738552251604</v>
      </c>
      <c r="Z876" s="147">
        <v>30128.036402317812</v>
      </c>
      <c r="AA876" s="147">
        <v>4.7487302660374375E-2</v>
      </c>
      <c r="AB876" s="147">
        <v>1153.3797567498223</v>
      </c>
      <c r="AD876" s="161">
        <f t="shared" si="78"/>
        <v>166498.53650831917</v>
      </c>
      <c r="AE876" s="161">
        <f t="shared" si="83"/>
        <v>168194.3949111918</v>
      </c>
      <c r="AF876" s="161">
        <f t="shared" si="79"/>
        <v>1695.8584028726405</v>
      </c>
      <c r="AH876" s="163">
        <f t="shared" si="80"/>
        <v>0</v>
      </c>
      <c r="AI876" s="163">
        <f t="shared" si="81"/>
        <v>1</v>
      </c>
      <c r="AJ876" s="163">
        <f t="shared" si="82"/>
        <v>1</v>
      </c>
    </row>
    <row r="877" spans="1:36" x14ac:dyDescent="0.25">
      <c r="A877" s="46">
        <v>872</v>
      </c>
      <c r="C877" s="99">
        <v>4.2293276053702034E-3</v>
      </c>
      <c r="D877" s="99">
        <v>1.1716080187741396E-2</v>
      </c>
      <c r="E877" s="99">
        <v>1.13431852253957E-5</v>
      </c>
      <c r="F877" s="99">
        <v>0</v>
      </c>
      <c r="G877" s="99">
        <v>0.04</v>
      </c>
      <c r="H877" s="99">
        <v>3.7417663718882443E-2</v>
      </c>
      <c r="I877" s="99">
        <v>2.5496231708073913E-2</v>
      </c>
      <c r="J877" s="99">
        <v>7.1214038276825598E-3</v>
      </c>
      <c r="K877" s="99">
        <v>5.7682820038231775E-3</v>
      </c>
      <c r="L877" s="146">
        <v>92.438280187714923</v>
      </c>
      <c r="M877" s="146">
        <v>120</v>
      </c>
      <c r="N877" s="146">
        <v>548</v>
      </c>
      <c r="O877" s="146">
        <v>9132</v>
      </c>
      <c r="P877" s="146">
        <v>100</v>
      </c>
      <c r="Q877" s="146">
        <v>25</v>
      </c>
      <c r="R877" s="99">
        <v>0.35275613163846753</v>
      </c>
      <c r="S877" s="99">
        <v>0.9816997814746371</v>
      </c>
      <c r="T877" s="99">
        <v>0.83927056303009528</v>
      </c>
      <c r="U877" s="99">
        <v>0.99980190292165061</v>
      </c>
      <c r="W877" s="146">
        <v>2.8293912847944616</v>
      </c>
      <c r="X877" s="147">
        <v>26063.268347197998</v>
      </c>
      <c r="Y877" s="147">
        <v>2.926857998781252</v>
      </c>
      <c r="Z877" s="147">
        <v>27588.308841897906</v>
      </c>
      <c r="AA877" s="147">
        <v>9.746671398679041E-2</v>
      </c>
      <c r="AB877" s="147">
        <v>1525.0404946999079</v>
      </c>
      <c r="AD877" s="161">
        <f t="shared" si="78"/>
        <v>143700.20874046971</v>
      </c>
      <c r="AE877" s="161">
        <f t="shared" si="83"/>
        <v>148023.17108497722</v>
      </c>
      <c r="AF877" s="161">
        <f t="shared" si="79"/>
        <v>4322.9623445075167</v>
      </c>
      <c r="AH877" s="163">
        <f t="shared" si="80"/>
        <v>0</v>
      </c>
      <c r="AI877" s="163">
        <f t="shared" si="81"/>
        <v>1</v>
      </c>
      <c r="AJ877" s="163">
        <f t="shared" si="82"/>
        <v>1</v>
      </c>
    </row>
    <row r="878" spans="1:36" x14ac:dyDescent="0.25">
      <c r="A878" s="46">
        <v>873</v>
      </c>
      <c r="C878" s="99">
        <v>2.1347773515000314E-3</v>
      </c>
      <c r="D878" s="99">
        <v>1.007502381350432E-2</v>
      </c>
      <c r="E878" s="99">
        <v>7.649899687804307E-5</v>
      </c>
      <c r="F878" s="99">
        <v>0</v>
      </c>
      <c r="G878" s="99">
        <v>0.04</v>
      </c>
      <c r="H878" s="99">
        <v>3.7417663718882443E-2</v>
      </c>
      <c r="I878" s="99">
        <v>2.5496231708073913E-2</v>
      </c>
      <c r="J878" s="99">
        <v>7.1214038276825598E-3</v>
      </c>
      <c r="K878" s="99">
        <v>5.7682820038231775E-3</v>
      </c>
      <c r="L878" s="146">
        <v>92.438280187714923</v>
      </c>
      <c r="M878" s="146">
        <v>120</v>
      </c>
      <c r="N878" s="146">
        <v>548</v>
      </c>
      <c r="O878" s="146">
        <v>9132</v>
      </c>
      <c r="P878" s="146">
        <v>100</v>
      </c>
      <c r="Q878" s="146">
        <v>25</v>
      </c>
      <c r="R878" s="99">
        <v>0.69040839251323172</v>
      </c>
      <c r="S878" s="99">
        <v>0.68618812454710931</v>
      </c>
      <c r="T878" s="99">
        <v>0.50158584803967488</v>
      </c>
      <c r="U878" s="99">
        <v>0.48214544404561999</v>
      </c>
      <c r="W878" s="146">
        <v>5.1013431736944224</v>
      </c>
      <c r="X878" s="147">
        <v>28202.105153628683</v>
      </c>
      <c r="Y878" s="147">
        <v>5.1938299775328378</v>
      </c>
      <c r="Z878" s="147">
        <v>29418.34391202778</v>
      </c>
      <c r="AA878" s="147">
        <v>9.2486803838415454E-2</v>
      </c>
      <c r="AB878" s="147">
        <v>1216.2387583990967</v>
      </c>
      <c r="AD878" s="161">
        <f t="shared" si="78"/>
        <v>277878.48526803666</v>
      </c>
      <c r="AE878" s="161">
        <f t="shared" si="83"/>
        <v>282211.45473994251</v>
      </c>
      <c r="AF878" s="161">
        <f t="shared" si="79"/>
        <v>4332.9694719058307</v>
      </c>
      <c r="AH878" s="163">
        <f t="shared" si="80"/>
        <v>0</v>
      </c>
      <c r="AI878" s="163">
        <f t="shared" si="81"/>
        <v>1</v>
      </c>
      <c r="AJ878" s="163">
        <f t="shared" si="82"/>
        <v>1</v>
      </c>
    </row>
    <row r="879" spans="1:36" x14ac:dyDescent="0.25">
      <c r="A879" s="46">
        <v>874</v>
      </c>
      <c r="C879" s="99">
        <v>3.7386224335724805E-3</v>
      </c>
      <c r="D879" s="99">
        <v>1.2713856067821605E-2</v>
      </c>
      <c r="E879" s="99">
        <v>2.2299305934852335E-8</v>
      </c>
      <c r="F879" s="99">
        <v>0</v>
      </c>
      <c r="G879" s="99">
        <v>0.04</v>
      </c>
      <c r="H879" s="99">
        <v>3.7417663718882443E-2</v>
      </c>
      <c r="I879" s="99">
        <v>2.5496231708073913E-2</v>
      </c>
      <c r="J879" s="99">
        <v>7.1214038276825598E-3</v>
      </c>
      <c r="K879" s="99">
        <v>5.7682820038231775E-3</v>
      </c>
      <c r="L879" s="146">
        <v>92.438280187714923</v>
      </c>
      <c r="M879" s="146">
        <v>120</v>
      </c>
      <c r="N879" s="146">
        <v>548</v>
      </c>
      <c r="O879" s="146">
        <v>9132</v>
      </c>
      <c r="P879" s="146">
        <v>100</v>
      </c>
      <c r="Q879" s="146">
        <v>25</v>
      </c>
      <c r="R879" s="99">
        <v>0.75798475587673275</v>
      </c>
      <c r="S879" s="99">
        <v>0.98834911636271294</v>
      </c>
      <c r="T879" s="99">
        <v>0.61358689458344529</v>
      </c>
      <c r="U879" s="99">
        <v>6.42559823979975E-10</v>
      </c>
      <c r="W879" s="146">
        <v>5.3994657988178041</v>
      </c>
      <c r="X879" s="147">
        <v>26588.393639596587</v>
      </c>
      <c r="Y879" s="147">
        <v>5.5682496870767704</v>
      </c>
      <c r="Z879" s="147">
        <v>28057.505101763174</v>
      </c>
      <c r="AA879" s="147">
        <v>0.16878388825896629</v>
      </c>
      <c r="AB879" s="147">
        <v>1469.1114621665874</v>
      </c>
      <c r="AD879" s="161">
        <f t="shared" si="78"/>
        <v>297379.55428947165</v>
      </c>
      <c r="AE879" s="161">
        <f t="shared" si="83"/>
        <v>306037.47612284304</v>
      </c>
      <c r="AF879" s="161">
        <f t="shared" si="79"/>
        <v>8657.9218333713889</v>
      </c>
      <c r="AH879" s="163">
        <f t="shared" si="80"/>
        <v>0</v>
      </c>
      <c r="AI879" s="163">
        <f t="shared" si="81"/>
        <v>1</v>
      </c>
      <c r="AJ879" s="163">
        <f t="shared" si="82"/>
        <v>1</v>
      </c>
    </row>
    <row r="880" spans="1:36" x14ac:dyDescent="0.25">
      <c r="A880" s="46">
        <v>875</v>
      </c>
      <c r="C880" s="99">
        <v>2.0161305976717455E-3</v>
      </c>
      <c r="D880" s="99">
        <v>1.213595165943393E-2</v>
      </c>
      <c r="E880" s="99">
        <v>1.5625487392082186E-6</v>
      </c>
      <c r="F880" s="99">
        <v>0</v>
      </c>
      <c r="G880" s="99">
        <v>0.04</v>
      </c>
      <c r="H880" s="99">
        <v>3.7417663718882443E-2</v>
      </c>
      <c r="I880" s="99">
        <v>2.5496231708073913E-2</v>
      </c>
      <c r="J880" s="99">
        <v>7.1214038276825598E-3</v>
      </c>
      <c r="K880" s="99">
        <v>5.7682820038231775E-3</v>
      </c>
      <c r="L880" s="146">
        <v>92.438280187714923</v>
      </c>
      <c r="M880" s="146">
        <v>120</v>
      </c>
      <c r="N880" s="146">
        <v>548</v>
      </c>
      <c r="O880" s="146">
        <v>9132</v>
      </c>
      <c r="P880" s="146">
        <v>100</v>
      </c>
      <c r="Q880" s="146">
        <v>25</v>
      </c>
      <c r="R880" s="99">
        <v>0.5231351046139161</v>
      </c>
      <c r="S880" s="99">
        <v>0.99989504888444114</v>
      </c>
      <c r="T880" s="99">
        <v>0.68177721701587013</v>
      </c>
      <c r="U880" s="99">
        <v>0.86159572984813781</v>
      </c>
      <c r="W880" s="146">
        <v>4.2798435762780125</v>
      </c>
      <c r="X880" s="147">
        <v>28520.72390330736</v>
      </c>
      <c r="Y880" s="147">
        <v>4.3553484541244734</v>
      </c>
      <c r="Z880" s="147">
        <v>29740.004166025916</v>
      </c>
      <c r="AA880" s="147">
        <v>7.5504877846460872E-2</v>
      </c>
      <c r="AB880" s="147">
        <v>1219.2802627185556</v>
      </c>
      <c r="AD880" s="161">
        <f t="shared" si="78"/>
        <v>228269.89067337339</v>
      </c>
      <c r="AE880" s="161">
        <f t="shared" si="83"/>
        <v>231580.90308144246</v>
      </c>
      <c r="AF880" s="161">
        <f t="shared" si="79"/>
        <v>3311.0124080690966</v>
      </c>
      <c r="AH880" s="163">
        <f t="shared" si="80"/>
        <v>0</v>
      </c>
      <c r="AI880" s="163">
        <f t="shared" si="81"/>
        <v>1</v>
      </c>
      <c r="AJ880" s="163">
        <f t="shared" si="82"/>
        <v>1</v>
      </c>
    </row>
    <row r="881" spans="1:36" x14ac:dyDescent="0.25">
      <c r="A881" s="46">
        <v>876</v>
      </c>
      <c r="C881" s="99">
        <v>1.5937982118440633E-3</v>
      </c>
      <c r="D881" s="99">
        <v>1.1684714995303436E-2</v>
      </c>
      <c r="E881" s="99">
        <v>3.3594621881587551E-5</v>
      </c>
      <c r="F881" s="99">
        <v>0</v>
      </c>
      <c r="G881" s="99">
        <v>0.04</v>
      </c>
      <c r="H881" s="99">
        <v>3.7417663718882443E-2</v>
      </c>
      <c r="I881" s="99">
        <v>2.5496231708073913E-2</v>
      </c>
      <c r="J881" s="99">
        <v>7.1214038276825598E-3</v>
      </c>
      <c r="K881" s="99">
        <v>5.7682820038231775E-3</v>
      </c>
      <c r="L881" s="146">
        <v>92.438280187714923</v>
      </c>
      <c r="M881" s="146">
        <v>120</v>
      </c>
      <c r="N881" s="146">
        <v>548</v>
      </c>
      <c r="O881" s="146">
        <v>9132</v>
      </c>
      <c r="P881" s="146">
        <v>100</v>
      </c>
      <c r="Q881" s="146">
        <v>25</v>
      </c>
      <c r="R881" s="99">
        <v>0.64547970702441559</v>
      </c>
      <c r="S881" s="99">
        <v>0.49599740813393017</v>
      </c>
      <c r="T881" s="99">
        <v>0.70254924591779977</v>
      </c>
      <c r="U881" s="99">
        <v>8.3477302916454055E-2</v>
      </c>
      <c r="W881" s="146">
        <v>4.7991829241822455</v>
      </c>
      <c r="X881" s="147">
        <v>28952.889244943734</v>
      </c>
      <c r="Y881" s="147">
        <v>4.8666738992500074</v>
      </c>
      <c r="Z881" s="147">
        <v>30089.659872317567</v>
      </c>
      <c r="AA881" s="147">
        <v>6.7490975067761916E-2</v>
      </c>
      <c r="AB881" s="147">
        <v>1136.7706273738331</v>
      </c>
      <c r="AD881" s="161">
        <f t="shared" si="78"/>
        <v>258998.08620599099</v>
      </c>
      <c r="AE881" s="161">
        <f t="shared" si="83"/>
        <v>261910.77408268285</v>
      </c>
      <c r="AF881" s="161">
        <f t="shared" si="79"/>
        <v>2912.6878766918817</v>
      </c>
      <c r="AH881" s="163">
        <f t="shared" si="80"/>
        <v>0</v>
      </c>
      <c r="AI881" s="163">
        <f t="shared" si="81"/>
        <v>1</v>
      </c>
      <c r="AJ881" s="163">
        <f t="shared" si="82"/>
        <v>1</v>
      </c>
    </row>
    <row r="882" spans="1:36" x14ac:dyDescent="0.25">
      <c r="A882" s="46">
        <v>877</v>
      </c>
      <c r="C882" s="99">
        <v>4.3914709334823554E-3</v>
      </c>
      <c r="D882" s="99">
        <v>1.4953437561996741E-2</v>
      </c>
      <c r="E882" s="99">
        <v>1.1933427691182798E-6</v>
      </c>
      <c r="F882" s="99">
        <v>0</v>
      </c>
      <c r="G882" s="99">
        <v>0.04</v>
      </c>
      <c r="H882" s="99">
        <v>3.7417663718882443E-2</v>
      </c>
      <c r="I882" s="99">
        <v>2.5496231708073913E-2</v>
      </c>
      <c r="J882" s="99">
        <v>7.1214038276825598E-3</v>
      </c>
      <c r="K882" s="99">
        <v>5.7682820038231775E-3</v>
      </c>
      <c r="L882" s="146">
        <v>92.438280187714923</v>
      </c>
      <c r="M882" s="146">
        <v>120</v>
      </c>
      <c r="N882" s="146">
        <v>548</v>
      </c>
      <c r="O882" s="146">
        <v>9132</v>
      </c>
      <c r="P882" s="146">
        <v>100</v>
      </c>
      <c r="Q882" s="146">
        <v>25</v>
      </c>
      <c r="R882" s="99">
        <v>0.88636974527050649</v>
      </c>
      <c r="S882" s="99">
        <v>0.86851989305352351</v>
      </c>
      <c r="T882" s="99">
        <v>0.5332584478318283</v>
      </c>
      <c r="U882" s="99">
        <v>0.98774251963719362</v>
      </c>
      <c r="W882" s="146">
        <v>5.9565339519354161</v>
      </c>
      <c r="X882" s="147">
        <v>25899.080798202249</v>
      </c>
      <c r="Y882" s="147">
        <v>6.1713386769973839</v>
      </c>
      <c r="Z882" s="147">
        <v>27444.295793351033</v>
      </c>
      <c r="AA882" s="147">
        <v>0.21480472506196779</v>
      </c>
      <c r="AB882" s="147">
        <v>1545.2149951487845</v>
      </c>
      <c r="AD882" s="161">
        <f t="shared" si="78"/>
        <v>331492.95631792274</v>
      </c>
      <c r="AE882" s="161">
        <f t="shared" si="83"/>
        <v>342836.02482649201</v>
      </c>
      <c r="AF882" s="161">
        <f t="shared" si="79"/>
        <v>11343.068508569284</v>
      </c>
      <c r="AH882" s="163">
        <f t="shared" si="80"/>
        <v>0</v>
      </c>
      <c r="AI882" s="163">
        <f t="shared" si="81"/>
        <v>1</v>
      </c>
      <c r="AJ882" s="163">
        <f t="shared" si="82"/>
        <v>1</v>
      </c>
    </row>
    <row r="883" spans="1:36" x14ac:dyDescent="0.25">
      <c r="A883" s="46">
        <v>878</v>
      </c>
      <c r="C883" s="99">
        <v>9.8477920414559699E-4</v>
      </c>
      <c r="D883" s="99">
        <v>1.2246468856883852E-2</v>
      </c>
      <c r="E883" s="99">
        <v>2.5617592076465634E-4</v>
      </c>
      <c r="F883" s="99">
        <v>0</v>
      </c>
      <c r="G883" s="99">
        <v>0.04</v>
      </c>
      <c r="H883" s="99">
        <v>3.7417663718882443E-2</v>
      </c>
      <c r="I883" s="99">
        <v>2.5496231708073913E-2</v>
      </c>
      <c r="J883" s="99">
        <v>7.1214038276825598E-3</v>
      </c>
      <c r="K883" s="99">
        <v>5.7682820038231775E-3</v>
      </c>
      <c r="L883" s="146">
        <v>92.438280187714923</v>
      </c>
      <c r="M883" s="146">
        <v>120</v>
      </c>
      <c r="N883" s="146">
        <v>548</v>
      </c>
      <c r="O883" s="146">
        <v>9132</v>
      </c>
      <c r="P883" s="146">
        <v>100</v>
      </c>
      <c r="Q883" s="146">
        <v>25</v>
      </c>
      <c r="R883" s="99">
        <v>0.57423568921861512</v>
      </c>
      <c r="S883" s="99">
        <v>0.99999990710190345</v>
      </c>
      <c r="T883" s="99">
        <v>0.99646939241039267</v>
      </c>
      <c r="U883" s="99">
        <v>1.7961013464512863E-10</v>
      </c>
      <c r="W883" s="146">
        <v>4.721793952037264</v>
      </c>
      <c r="X883" s="147">
        <v>29115.492415700221</v>
      </c>
      <c r="Y883" s="147">
        <v>4.7525910179696655</v>
      </c>
      <c r="Z883" s="147">
        <v>30071.656789065441</v>
      </c>
      <c r="AA883" s="147">
        <v>3.0797065932401502E-2</v>
      </c>
      <c r="AB883" s="147">
        <v>956.16437336521994</v>
      </c>
      <c r="AD883" s="161">
        <f t="shared" si="78"/>
        <v>254192.14470653562</v>
      </c>
      <c r="AE883" s="161">
        <f t="shared" si="83"/>
        <v>255083.80428911449</v>
      </c>
      <c r="AF883" s="161">
        <f t="shared" si="79"/>
        <v>891.65958257887019</v>
      </c>
      <c r="AH883" s="163">
        <f t="shared" si="80"/>
        <v>0</v>
      </c>
      <c r="AI883" s="163">
        <f t="shared" si="81"/>
        <v>1</v>
      </c>
      <c r="AJ883" s="163">
        <f t="shared" si="82"/>
        <v>1</v>
      </c>
    </row>
    <row r="884" spans="1:36" x14ac:dyDescent="0.25">
      <c r="A884" s="46">
        <v>879</v>
      </c>
      <c r="C884" s="99">
        <v>4.929414781551511E-3</v>
      </c>
      <c r="D884" s="99">
        <v>1.6666141214737307E-2</v>
      </c>
      <c r="E884" s="99">
        <v>1.0791465314777625E-5</v>
      </c>
      <c r="F884" s="99">
        <v>0</v>
      </c>
      <c r="G884" s="99">
        <v>0.04</v>
      </c>
      <c r="H884" s="99">
        <v>3.7417663718882443E-2</v>
      </c>
      <c r="I884" s="99">
        <v>2.5496231708073913E-2</v>
      </c>
      <c r="J884" s="99">
        <v>7.1214038276825598E-3</v>
      </c>
      <c r="K884" s="99">
        <v>5.7682820038231775E-3</v>
      </c>
      <c r="L884" s="146">
        <v>92.438280187714923</v>
      </c>
      <c r="M884" s="146">
        <v>120</v>
      </c>
      <c r="N884" s="146">
        <v>548</v>
      </c>
      <c r="O884" s="146">
        <v>9132</v>
      </c>
      <c r="P884" s="146">
        <v>100</v>
      </c>
      <c r="Q884" s="146">
        <v>25</v>
      </c>
      <c r="R884" s="99">
        <v>0.75712743263829707</v>
      </c>
      <c r="S884" s="99">
        <v>0.32776287689948025</v>
      </c>
      <c r="T884" s="99">
        <v>1.6063649151552603E-2</v>
      </c>
      <c r="U884" s="99">
        <v>9.9049056866505148E-11</v>
      </c>
      <c r="W884" s="146">
        <v>4.6799572236106952</v>
      </c>
      <c r="X884" s="147">
        <v>25336.655880638245</v>
      </c>
      <c r="Y884" s="147">
        <v>4.8666197817036911</v>
      </c>
      <c r="Z884" s="147">
        <v>26935.78193985586</v>
      </c>
      <c r="AA884" s="147">
        <v>0.18666255809299592</v>
      </c>
      <c r="AB884" s="147">
        <v>1599.126059217615</v>
      </c>
      <c r="AD884" s="161">
        <f t="shared" si="78"/>
        <v>255460.77753600347</v>
      </c>
      <c r="AE884" s="161">
        <f t="shared" si="83"/>
        <v>265061.40496236563</v>
      </c>
      <c r="AF884" s="161">
        <f t="shared" si="79"/>
        <v>9600.6274263621399</v>
      </c>
      <c r="AH884" s="163">
        <f t="shared" si="80"/>
        <v>0</v>
      </c>
      <c r="AI884" s="163">
        <f t="shared" si="81"/>
        <v>1</v>
      </c>
      <c r="AJ884" s="163">
        <f t="shared" si="82"/>
        <v>1</v>
      </c>
    </row>
    <row r="885" spans="1:36" x14ac:dyDescent="0.25">
      <c r="A885" s="46">
        <v>880</v>
      </c>
      <c r="C885" s="99">
        <v>3.6406117825681372E-3</v>
      </c>
      <c r="D885" s="99">
        <v>1.1738783733539204E-2</v>
      </c>
      <c r="E885" s="99">
        <v>1.4119991722272296E-4</v>
      </c>
      <c r="F885" s="99">
        <v>0</v>
      </c>
      <c r="G885" s="99">
        <v>0.04</v>
      </c>
      <c r="H885" s="99">
        <v>3.7417663718882443E-2</v>
      </c>
      <c r="I885" s="99">
        <v>2.5496231708073913E-2</v>
      </c>
      <c r="J885" s="99">
        <v>7.1214038276825598E-3</v>
      </c>
      <c r="K885" s="99">
        <v>5.7682820038231775E-3</v>
      </c>
      <c r="L885" s="146">
        <v>92.438280187714923</v>
      </c>
      <c r="M885" s="146">
        <v>120</v>
      </c>
      <c r="N885" s="146">
        <v>548</v>
      </c>
      <c r="O885" s="146">
        <v>9132</v>
      </c>
      <c r="P885" s="146">
        <v>100</v>
      </c>
      <c r="Q885" s="146">
        <v>25</v>
      </c>
      <c r="R885" s="99">
        <v>0.6574541930242308</v>
      </c>
      <c r="S885" s="99">
        <v>0.95962389703233997</v>
      </c>
      <c r="T885" s="99">
        <v>3.9335079283689317E-2</v>
      </c>
      <c r="U885" s="99">
        <v>0.1409544360040722</v>
      </c>
      <c r="W885" s="146">
        <v>4.7023516799447007</v>
      </c>
      <c r="X885" s="147">
        <v>26359.195671872065</v>
      </c>
      <c r="Y885" s="147">
        <v>4.8397655911188027</v>
      </c>
      <c r="Z885" s="147">
        <v>27772.325318593801</v>
      </c>
      <c r="AA885" s="147">
        <v>0.13741391117410195</v>
      </c>
      <c r="AB885" s="147">
        <v>1413.1296467217362</v>
      </c>
      <c r="AD885" s="161">
        <f t="shared" si="78"/>
        <v>255781.90512481</v>
      </c>
      <c r="AE885" s="161">
        <f t="shared" si="83"/>
        <v>262613.61014853435</v>
      </c>
      <c r="AF885" s="161">
        <f t="shared" si="79"/>
        <v>6831.7050237243802</v>
      </c>
      <c r="AH885" s="163">
        <f t="shared" si="80"/>
        <v>0</v>
      </c>
      <c r="AI885" s="163">
        <f t="shared" si="81"/>
        <v>1</v>
      </c>
      <c r="AJ885" s="163">
        <f t="shared" si="82"/>
        <v>1</v>
      </c>
    </row>
    <row r="886" spans="1:36" x14ac:dyDescent="0.25">
      <c r="A886" s="46">
        <v>881</v>
      </c>
      <c r="C886" s="99">
        <v>2.8162009084737871E-3</v>
      </c>
      <c r="D886" s="99">
        <v>1.4053889736929115E-2</v>
      </c>
      <c r="E886" s="99">
        <v>1.6050499819979591E-5</v>
      </c>
      <c r="F886" s="99">
        <v>0</v>
      </c>
      <c r="G886" s="99">
        <v>0.04</v>
      </c>
      <c r="H886" s="99">
        <v>3.7417663718882443E-2</v>
      </c>
      <c r="I886" s="99">
        <v>2.5496231708073913E-2</v>
      </c>
      <c r="J886" s="99">
        <v>7.1214038276825598E-3</v>
      </c>
      <c r="K886" s="99">
        <v>5.7682820038231775E-3</v>
      </c>
      <c r="L886" s="146">
        <v>92.438280187714923</v>
      </c>
      <c r="M886" s="146">
        <v>120</v>
      </c>
      <c r="N886" s="146">
        <v>548</v>
      </c>
      <c r="O886" s="146">
        <v>9132</v>
      </c>
      <c r="P886" s="146">
        <v>100</v>
      </c>
      <c r="Q886" s="146">
        <v>25</v>
      </c>
      <c r="R886" s="99">
        <v>0.71804241680525405</v>
      </c>
      <c r="S886" s="99">
        <v>0.48289294592183529</v>
      </c>
      <c r="T886" s="99">
        <v>0.36792499133710727</v>
      </c>
      <c r="U886" s="99">
        <v>0.74788835802788922</v>
      </c>
      <c r="W886" s="146">
        <v>5.006098982239914</v>
      </c>
      <c r="X886" s="147">
        <v>27539.251036830854</v>
      </c>
      <c r="Y886" s="147">
        <v>5.1273523116325261</v>
      </c>
      <c r="Z886" s="147">
        <v>28877.964850878612</v>
      </c>
      <c r="AA886" s="147">
        <v>0.12125332939261213</v>
      </c>
      <c r="AB886" s="147">
        <v>1338.7138140477582</v>
      </c>
      <c r="AD886" s="161">
        <f t="shared" si="78"/>
        <v>272826.68789756403</v>
      </c>
      <c r="AE886" s="161">
        <f t="shared" si="83"/>
        <v>278763.17384707293</v>
      </c>
      <c r="AF886" s="161">
        <f t="shared" si="79"/>
        <v>5936.4859495089695</v>
      </c>
      <c r="AH886" s="163">
        <f t="shared" si="80"/>
        <v>0</v>
      </c>
      <c r="AI886" s="163">
        <f t="shared" si="81"/>
        <v>1</v>
      </c>
      <c r="AJ886" s="163">
        <f t="shared" si="82"/>
        <v>1</v>
      </c>
    </row>
    <row r="887" spans="1:36" x14ac:dyDescent="0.25">
      <c r="A887" s="46">
        <v>882</v>
      </c>
      <c r="C887" s="99">
        <v>2.0570816132895703E-3</v>
      </c>
      <c r="D887" s="99">
        <v>1.6011187893226975E-2</v>
      </c>
      <c r="E887" s="99">
        <v>2.2451056366301625E-4</v>
      </c>
      <c r="F887" s="99">
        <v>0</v>
      </c>
      <c r="G887" s="99">
        <v>0.04</v>
      </c>
      <c r="H887" s="99">
        <v>3.7417663718882443E-2</v>
      </c>
      <c r="I887" s="99">
        <v>2.5496231708073913E-2</v>
      </c>
      <c r="J887" s="99">
        <v>7.1214038276825598E-3</v>
      </c>
      <c r="K887" s="99">
        <v>5.7682820038231775E-3</v>
      </c>
      <c r="L887" s="146">
        <v>92.438280187714923</v>
      </c>
      <c r="M887" s="146">
        <v>120</v>
      </c>
      <c r="N887" s="146">
        <v>548</v>
      </c>
      <c r="O887" s="146">
        <v>9132</v>
      </c>
      <c r="P887" s="146">
        <v>100</v>
      </c>
      <c r="Q887" s="146">
        <v>25</v>
      </c>
      <c r="R887" s="99">
        <v>0.69597236241465432</v>
      </c>
      <c r="S887" s="99">
        <v>0.59703904193858159</v>
      </c>
      <c r="T887" s="99">
        <v>0.16597928506962598</v>
      </c>
      <c r="U887" s="99">
        <v>6.2571890959043823E-3</v>
      </c>
      <c r="W887" s="146">
        <v>4.9930842415351497</v>
      </c>
      <c r="X887" s="147">
        <v>27863.964898847749</v>
      </c>
      <c r="Y887" s="147">
        <v>5.0737544437035229</v>
      </c>
      <c r="Z887" s="147">
        <v>29020.708337812335</v>
      </c>
      <c r="AA887" s="147">
        <v>8.0670202168373173E-2</v>
      </c>
      <c r="AB887" s="147">
        <v>1156.7434389645859</v>
      </c>
      <c r="AD887" s="161">
        <f t="shared" si="78"/>
        <v>271721.08959326125</v>
      </c>
      <c r="AE887" s="161">
        <f t="shared" si="83"/>
        <v>275404.55828439904</v>
      </c>
      <c r="AF887" s="161">
        <f t="shared" si="79"/>
        <v>3683.4686911378049</v>
      </c>
      <c r="AH887" s="163">
        <f t="shared" si="80"/>
        <v>0</v>
      </c>
      <c r="AI887" s="163">
        <f t="shared" si="81"/>
        <v>1</v>
      </c>
      <c r="AJ887" s="163">
        <f t="shared" si="82"/>
        <v>1</v>
      </c>
    </row>
    <row r="888" spans="1:36" x14ac:dyDescent="0.25">
      <c r="A888" s="46">
        <v>883</v>
      </c>
      <c r="C888" s="99">
        <v>2.2375092553973408E-3</v>
      </c>
      <c r="D888" s="99">
        <v>1.1271864081743587E-2</v>
      </c>
      <c r="E888" s="99">
        <v>1.4113257257653E-4</v>
      </c>
      <c r="F888" s="99">
        <v>0</v>
      </c>
      <c r="G888" s="99">
        <v>0.04</v>
      </c>
      <c r="H888" s="99">
        <v>3.7417663718882443E-2</v>
      </c>
      <c r="I888" s="99">
        <v>2.5496231708073913E-2</v>
      </c>
      <c r="J888" s="99">
        <v>7.1214038276825598E-3</v>
      </c>
      <c r="K888" s="99">
        <v>5.7682820038231775E-3</v>
      </c>
      <c r="L888" s="146">
        <v>92.438280187714923</v>
      </c>
      <c r="M888" s="146">
        <v>120</v>
      </c>
      <c r="N888" s="146">
        <v>548</v>
      </c>
      <c r="O888" s="146">
        <v>9132</v>
      </c>
      <c r="P888" s="146">
        <v>100</v>
      </c>
      <c r="Q888" s="146">
        <v>25</v>
      </c>
      <c r="R888" s="99">
        <v>0.57189403694563312</v>
      </c>
      <c r="S888" s="99">
        <v>1.5884810701012634E-3</v>
      </c>
      <c r="T888" s="99">
        <v>0.87954586692121617</v>
      </c>
      <c r="U888" s="99">
        <v>1.5679051196440939E-2</v>
      </c>
      <c r="W888" s="146">
        <v>3.7717107598525352</v>
      </c>
      <c r="X888" s="147">
        <v>27905.903197216587</v>
      </c>
      <c r="Y888" s="147">
        <v>3.8419938204943729</v>
      </c>
      <c r="Z888" s="147">
        <v>29118.527098106475</v>
      </c>
      <c r="AA888" s="147">
        <v>7.0283060641837647E-2</v>
      </c>
      <c r="AB888" s="147">
        <v>1212.6239008898883</v>
      </c>
      <c r="AD888" s="161">
        <f t="shared" si="78"/>
        <v>198396.74239393551</v>
      </c>
      <c r="AE888" s="161">
        <f t="shared" si="83"/>
        <v>201401.1021315559</v>
      </c>
      <c r="AF888" s="161">
        <f t="shared" si="79"/>
        <v>3004.3597376203707</v>
      </c>
      <c r="AH888" s="163">
        <f t="shared" si="80"/>
        <v>0</v>
      </c>
      <c r="AI888" s="163">
        <f t="shared" si="81"/>
        <v>1</v>
      </c>
      <c r="AJ888" s="163">
        <f t="shared" si="82"/>
        <v>1</v>
      </c>
    </row>
    <row r="889" spans="1:36" x14ac:dyDescent="0.25">
      <c r="A889" s="46">
        <v>884</v>
      </c>
      <c r="C889" s="99">
        <v>1.3380028701086466E-3</v>
      </c>
      <c r="D889" s="99">
        <v>1.1318951987370556E-2</v>
      </c>
      <c r="E889" s="99">
        <v>1.0478239269506862E-4</v>
      </c>
      <c r="F889" s="99">
        <v>0</v>
      </c>
      <c r="G889" s="99">
        <v>0.04</v>
      </c>
      <c r="H889" s="99">
        <v>3.7417663718882443E-2</v>
      </c>
      <c r="I889" s="99">
        <v>2.5496231708073913E-2</v>
      </c>
      <c r="J889" s="99">
        <v>7.1214038276825598E-3</v>
      </c>
      <c r="K889" s="99">
        <v>5.7682820038231775E-3</v>
      </c>
      <c r="L889" s="146">
        <v>92.438280187714923</v>
      </c>
      <c r="M889" s="146">
        <v>120</v>
      </c>
      <c r="N889" s="146">
        <v>548</v>
      </c>
      <c r="O889" s="146">
        <v>9132</v>
      </c>
      <c r="P889" s="146">
        <v>100</v>
      </c>
      <c r="Q889" s="146">
        <v>25</v>
      </c>
      <c r="R889" s="99">
        <v>0.50211156485481068</v>
      </c>
      <c r="S889" s="99">
        <v>0.99998449358697572</v>
      </c>
      <c r="T889" s="99">
        <v>0.24953975894437502</v>
      </c>
      <c r="U889" s="99">
        <v>5.198155461651321E-11</v>
      </c>
      <c r="W889" s="146">
        <v>4.2064156057808582</v>
      </c>
      <c r="X889" s="147">
        <v>29083.20684702582</v>
      </c>
      <c r="Y889" s="147">
        <v>4.2524908480869961</v>
      </c>
      <c r="Z889" s="147">
        <v>30151.824869609234</v>
      </c>
      <c r="AA889" s="147">
        <v>4.6075242306137909E-2</v>
      </c>
      <c r="AB889" s="147">
        <v>1068.6180225834141</v>
      </c>
      <c r="AD889" s="161">
        <f t="shared" si="78"/>
        <v>223301.72949982568</v>
      </c>
      <c r="AE889" s="161">
        <f t="shared" si="83"/>
        <v>224997.62601561053</v>
      </c>
      <c r="AF889" s="161">
        <f t="shared" si="79"/>
        <v>1695.8965157848606</v>
      </c>
      <c r="AH889" s="163">
        <f t="shared" si="80"/>
        <v>0</v>
      </c>
      <c r="AI889" s="163">
        <f t="shared" si="81"/>
        <v>1</v>
      </c>
      <c r="AJ889" s="163">
        <f t="shared" si="82"/>
        <v>1</v>
      </c>
    </row>
    <row r="890" spans="1:36" x14ac:dyDescent="0.25">
      <c r="A890" s="46">
        <v>885</v>
      </c>
      <c r="C890" s="99">
        <v>2.1695175457789873E-3</v>
      </c>
      <c r="D890" s="99">
        <v>1.3703650627706621E-2</v>
      </c>
      <c r="E890" s="99">
        <v>1.8974312567165974E-4</v>
      </c>
      <c r="F890" s="99">
        <v>0</v>
      </c>
      <c r="G890" s="99">
        <v>0.04</v>
      </c>
      <c r="H890" s="99">
        <v>3.7417663718882443E-2</v>
      </c>
      <c r="I890" s="99">
        <v>2.5496231708073913E-2</v>
      </c>
      <c r="J890" s="99">
        <v>7.1214038276825598E-3</v>
      </c>
      <c r="K890" s="99">
        <v>5.7682820038231775E-3</v>
      </c>
      <c r="L890" s="146">
        <v>92.438280187714923</v>
      </c>
      <c r="M890" s="146">
        <v>120</v>
      </c>
      <c r="N890" s="146">
        <v>548</v>
      </c>
      <c r="O890" s="146">
        <v>9132</v>
      </c>
      <c r="P890" s="146">
        <v>100</v>
      </c>
      <c r="Q890" s="146">
        <v>25</v>
      </c>
      <c r="R890" s="99">
        <v>0.88549297575835884</v>
      </c>
      <c r="S890" s="99">
        <v>0.67835539409060375</v>
      </c>
      <c r="T890" s="99">
        <v>7.4694199419126861E-2</v>
      </c>
      <c r="U890" s="99">
        <v>0.66485058604557146</v>
      </c>
      <c r="W890" s="146">
        <v>6.2974128113175212</v>
      </c>
      <c r="X890" s="147">
        <v>27840.780412450193</v>
      </c>
      <c r="Y890" s="147">
        <v>6.4071464189208651</v>
      </c>
      <c r="Z890" s="147">
        <v>29026.966470892105</v>
      </c>
      <c r="AA890" s="147">
        <v>0.10973360760334394</v>
      </c>
      <c r="AB890" s="147">
        <v>1186.1860584419119</v>
      </c>
      <c r="AD890" s="161">
        <f t="shared" si="78"/>
        <v>350003.98826660105</v>
      </c>
      <c r="AE890" s="161">
        <f t="shared" si="83"/>
        <v>355401.81866435986</v>
      </c>
      <c r="AF890" s="161">
        <f t="shared" si="79"/>
        <v>5397.8303977587248</v>
      </c>
      <c r="AH890" s="163">
        <f t="shared" si="80"/>
        <v>0</v>
      </c>
      <c r="AI890" s="163">
        <f t="shared" si="81"/>
        <v>1</v>
      </c>
      <c r="AJ890" s="163">
        <f t="shared" si="82"/>
        <v>1</v>
      </c>
    </row>
    <row r="891" spans="1:36" x14ac:dyDescent="0.25">
      <c r="A891" s="46">
        <v>886</v>
      </c>
      <c r="C891" s="99">
        <v>2.115307123732793E-3</v>
      </c>
      <c r="D891" s="99">
        <v>1.1745826988760477E-2</v>
      </c>
      <c r="E891" s="99">
        <v>9.3838271870927414E-5</v>
      </c>
      <c r="F891" s="99">
        <v>0</v>
      </c>
      <c r="G891" s="99">
        <v>0.04</v>
      </c>
      <c r="H891" s="99">
        <v>3.7417663718882443E-2</v>
      </c>
      <c r="I891" s="99">
        <v>2.5496231708073913E-2</v>
      </c>
      <c r="J891" s="99">
        <v>7.1214038276825598E-3</v>
      </c>
      <c r="K891" s="99">
        <v>5.7682820038231775E-3</v>
      </c>
      <c r="L891" s="146">
        <v>92.438280187714923</v>
      </c>
      <c r="M891" s="146">
        <v>120</v>
      </c>
      <c r="N891" s="146">
        <v>548</v>
      </c>
      <c r="O891" s="146">
        <v>9132</v>
      </c>
      <c r="P891" s="146">
        <v>100</v>
      </c>
      <c r="Q891" s="146">
        <v>25</v>
      </c>
      <c r="R891" s="99">
        <v>0.83422788661328418</v>
      </c>
      <c r="S891" s="99">
        <v>0.9604567413876568</v>
      </c>
      <c r="T891" s="99">
        <v>8.4004504466129629E-2</v>
      </c>
      <c r="U891" s="99">
        <v>0.26886026952327435</v>
      </c>
      <c r="W891" s="146">
        <v>6.2361159806088287</v>
      </c>
      <c r="X891" s="147">
        <v>28165.759794920199</v>
      </c>
      <c r="Y891" s="147">
        <v>6.3469374700822412</v>
      </c>
      <c r="Z891" s="147">
        <v>29372.930040184354</v>
      </c>
      <c r="AA891" s="147">
        <v>0.11082148947341253</v>
      </c>
      <c r="AB891" s="147">
        <v>1207.1702452641548</v>
      </c>
      <c r="AD891" s="161">
        <f t="shared" si="78"/>
        <v>346001.19904160948</v>
      </c>
      <c r="AE891" s="161">
        <f t="shared" si="83"/>
        <v>351443.31816475012</v>
      </c>
      <c r="AF891" s="161">
        <f t="shared" si="79"/>
        <v>5442.1191231405965</v>
      </c>
      <c r="AH891" s="163">
        <f t="shared" si="80"/>
        <v>0</v>
      </c>
      <c r="AI891" s="163">
        <f t="shared" si="81"/>
        <v>1</v>
      </c>
      <c r="AJ891" s="163">
        <f t="shared" si="82"/>
        <v>1</v>
      </c>
    </row>
    <row r="892" spans="1:36" x14ac:dyDescent="0.25">
      <c r="A892" s="46">
        <v>887</v>
      </c>
      <c r="C892" s="99">
        <v>1.9991945727614257E-3</v>
      </c>
      <c r="D892" s="99">
        <v>7.2875913486497787E-3</v>
      </c>
      <c r="E892" s="99">
        <v>2.8063045075549041E-6</v>
      </c>
      <c r="F892" s="99">
        <v>0</v>
      </c>
      <c r="G892" s="99">
        <v>0.04</v>
      </c>
      <c r="H892" s="99">
        <v>3.7417663718882443E-2</v>
      </c>
      <c r="I892" s="99">
        <v>2.5496231708073913E-2</v>
      </c>
      <c r="J892" s="99">
        <v>7.1214038276825598E-3</v>
      </c>
      <c r="K892" s="99">
        <v>5.7682820038231775E-3</v>
      </c>
      <c r="L892" s="146">
        <v>92.438280187714923</v>
      </c>
      <c r="M892" s="146">
        <v>120</v>
      </c>
      <c r="N892" s="146">
        <v>548</v>
      </c>
      <c r="O892" s="146">
        <v>9132</v>
      </c>
      <c r="P892" s="146">
        <v>100</v>
      </c>
      <c r="Q892" s="146">
        <v>25</v>
      </c>
      <c r="R892" s="99">
        <v>0.57079924345839161</v>
      </c>
      <c r="S892" s="99">
        <v>0.1884039176595331</v>
      </c>
      <c r="T892" s="99">
        <v>0.35945703190368339</v>
      </c>
      <c r="U892" s="99">
        <v>0.44583602509767961</v>
      </c>
      <c r="W892" s="146">
        <v>4.0011705702786147</v>
      </c>
      <c r="X892" s="147">
        <v>28580.536337888043</v>
      </c>
      <c r="Y892" s="147">
        <v>4.0726454831343748</v>
      </c>
      <c r="Z892" s="147">
        <v>29798.232762607524</v>
      </c>
      <c r="AA892" s="147">
        <v>7.1474912855760131E-2</v>
      </c>
      <c r="AB892" s="147">
        <v>1217.696424719481</v>
      </c>
      <c r="AD892" s="161">
        <f t="shared" si="78"/>
        <v>211489.69787882883</v>
      </c>
      <c r="AE892" s="161">
        <f t="shared" si="83"/>
        <v>214560.49622545496</v>
      </c>
      <c r="AF892" s="161">
        <f t="shared" si="79"/>
        <v>3070.7983466261267</v>
      </c>
      <c r="AH892" s="163">
        <f t="shared" si="80"/>
        <v>0</v>
      </c>
      <c r="AI892" s="163">
        <f t="shared" si="81"/>
        <v>1</v>
      </c>
      <c r="AJ892" s="163">
        <f t="shared" si="82"/>
        <v>1</v>
      </c>
    </row>
    <row r="893" spans="1:36" x14ac:dyDescent="0.25">
      <c r="A893" s="46">
        <v>888</v>
      </c>
      <c r="C893" s="99">
        <v>2.2039333534880079E-3</v>
      </c>
      <c r="D893" s="99">
        <v>7.8388481516635331E-3</v>
      </c>
      <c r="E893" s="99">
        <v>2.7920482944648174E-5</v>
      </c>
      <c r="F893" s="99">
        <v>0</v>
      </c>
      <c r="G893" s="99">
        <v>0.04</v>
      </c>
      <c r="H893" s="99">
        <v>3.7417663718882443E-2</v>
      </c>
      <c r="I893" s="99">
        <v>2.5496231708073913E-2</v>
      </c>
      <c r="J893" s="99">
        <v>7.1214038276825598E-3</v>
      </c>
      <c r="K893" s="99">
        <v>5.7682820038231775E-3</v>
      </c>
      <c r="L893" s="146">
        <v>92.438280187714923</v>
      </c>
      <c r="M893" s="146">
        <v>120</v>
      </c>
      <c r="N893" s="146">
        <v>548</v>
      </c>
      <c r="O893" s="146">
        <v>9132</v>
      </c>
      <c r="P893" s="146">
        <v>100</v>
      </c>
      <c r="Q893" s="146">
        <v>25</v>
      </c>
      <c r="R893" s="99">
        <v>0.72260985542494627</v>
      </c>
      <c r="S893" s="99">
        <v>0.99791511471831407</v>
      </c>
      <c r="T893" s="99">
        <v>0.95812802520262608</v>
      </c>
      <c r="U893" s="99">
        <v>0.88474551522421785</v>
      </c>
      <c r="W893" s="146">
        <v>5.569867130703944</v>
      </c>
      <c r="X893" s="147">
        <v>28266.194761790557</v>
      </c>
      <c r="Y893" s="147">
        <v>5.6760277640162338</v>
      </c>
      <c r="Z893" s="147">
        <v>29509.488802272586</v>
      </c>
      <c r="AA893" s="147">
        <v>0.10616063331228975</v>
      </c>
      <c r="AB893" s="147">
        <v>1243.2940404820292</v>
      </c>
      <c r="AD893" s="161">
        <f t="shared" si="78"/>
        <v>305925.83308044606</v>
      </c>
      <c r="AE893" s="161">
        <f t="shared" si="83"/>
        <v>311052.17703870143</v>
      </c>
      <c r="AF893" s="161">
        <f t="shared" si="79"/>
        <v>5126.3439582553556</v>
      </c>
      <c r="AH893" s="163">
        <f t="shared" si="80"/>
        <v>0</v>
      </c>
      <c r="AI893" s="163">
        <f t="shared" si="81"/>
        <v>1</v>
      </c>
      <c r="AJ893" s="163">
        <f t="shared" si="82"/>
        <v>1</v>
      </c>
    </row>
    <row r="894" spans="1:36" x14ac:dyDescent="0.25">
      <c r="A894" s="46">
        <v>889</v>
      </c>
      <c r="C894" s="99">
        <v>1.3210493001354472E-3</v>
      </c>
      <c r="D894" s="99">
        <v>1.2870558261590226E-2</v>
      </c>
      <c r="E894" s="99">
        <v>1.5687960046373892E-5</v>
      </c>
      <c r="F894" s="99">
        <v>0</v>
      </c>
      <c r="G894" s="99">
        <v>0.04</v>
      </c>
      <c r="H894" s="99">
        <v>3.7417663718882443E-2</v>
      </c>
      <c r="I894" s="99">
        <v>2.5496231708073913E-2</v>
      </c>
      <c r="J894" s="99">
        <v>7.1214038276825598E-3</v>
      </c>
      <c r="K894" s="99">
        <v>5.7682820038231775E-3</v>
      </c>
      <c r="L894" s="146">
        <v>92.438280187714923</v>
      </c>
      <c r="M894" s="146">
        <v>120</v>
      </c>
      <c r="N894" s="146">
        <v>548</v>
      </c>
      <c r="O894" s="146">
        <v>9132</v>
      </c>
      <c r="P894" s="146">
        <v>100</v>
      </c>
      <c r="Q894" s="146">
        <v>25</v>
      </c>
      <c r="R894" s="99">
        <v>0.75534350910815384</v>
      </c>
      <c r="S894" s="99">
        <v>0.426857153318006</v>
      </c>
      <c r="T894" s="99">
        <v>0.9991926756564159</v>
      </c>
      <c r="U894" s="99">
        <v>5.7785259060633212E-3</v>
      </c>
      <c r="W894" s="146">
        <v>5.5825986819533044</v>
      </c>
      <c r="X894" s="147">
        <v>29330.834960545242</v>
      </c>
      <c r="Y894" s="147">
        <v>5.6492742884662652</v>
      </c>
      <c r="Z894" s="147">
        <v>30423.125641477149</v>
      </c>
      <c r="AA894" s="147">
        <v>6.6675606512960783E-2</v>
      </c>
      <c r="AB894" s="147">
        <v>1092.2906809319065</v>
      </c>
      <c r="AD894" s="161">
        <f t="shared" si="78"/>
        <v>305625.08595665306</v>
      </c>
      <c r="AE894" s="161">
        <f t="shared" si="83"/>
        <v>308533.33166649879</v>
      </c>
      <c r="AF894" s="161">
        <f t="shared" si="79"/>
        <v>2908.2457098457403</v>
      </c>
      <c r="AH894" s="163">
        <f t="shared" si="80"/>
        <v>0</v>
      </c>
      <c r="AI894" s="163">
        <f t="shared" si="81"/>
        <v>1</v>
      </c>
      <c r="AJ894" s="163">
        <f t="shared" si="82"/>
        <v>1</v>
      </c>
    </row>
    <row r="895" spans="1:36" x14ac:dyDescent="0.25">
      <c r="A895" s="46">
        <v>890</v>
      </c>
      <c r="C895" s="99">
        <v>2.2956197603867246E-3</v>
      </c>
      <c r="D895" s="99">
        <v>1.1102795643894032E-2</v>
      </c>
      <c r="E895" s="99">
        <v>6.9005742830751643E-5</v>
      </c>
      <c r="F895" s="99">
        <v>0</v>
      </c>
      <c r="G895" s="99">
        <v>0.04</v>
      </c>
      <c r="H895" s="99">
        <v>3.7417663718882443E-2</v>
      </c>
      <c r="I895" s="99">
        <v>2.5496231708073913E-2</v>
      </c>
      <c r="J895" s="99">
        <v>7.1214038276825598E-3</v>
      </c>
      <c r="K895" s="99">
        <v>5.7682820038231775E-3</v>
      </c>
      <c r="L895" s="146">
        <v>92.438280187714923</v>
      </c>
      <c r="M895" s="146">
        <v>120</v>
      </c>
      <c r="N895" s="146">
        <v>548</v>
      </c>
      <c r="O895" s="146">
        <v>9132</v>
      </c>
      <c r="P895" s="146">
        <v>100</v>
      </c>
      <c r="Q895" s="146">
        <v>25</v>
      </c>
      <c r="R895" s="99">
        <v>0.89808661255364453</v>
      </c>
      <c r="S895" s="99">
        <v>4.4091913502086761E-3</v>
      </c>
      <c r="T895" s="99">
        <v>1.272360689054465E-2</v>
      </c>
      <c r="U895" s="99">
        <v>0.83759844002988904</v>
      </c>
      <c r="W895" s="146">
        <v>5.942595166484141</v>
      </c>
      <c r="X895" s="147">
        <v>28024.307800719373</v>
      </c>
      <c r="Y895" s="147">
        <v>6.0600653613762496</v>
      </c>
      <c r="Z895" s="147">
        <v>29268.387218714124</v>
      </c>
      <c r="AA895" s="147">
        <v>0.11747019489210864</v>
      </c>
      <c r="AB895" s="147">
        <v>1244.0794179947516</v>
      </c>
      <c r="AD895" s="161">
        <f t="shared" si="78"/>
        <v>328531.40218832908</v>
      </c>
      <c r="AE895" s="161">
        <f t="shared" si="83"/>
        <v>334335.53446386085</v>
      </c>
      <c r="AF895" s="161">
        <f t="shared" si="79"/>
        <v>5804.1322755317669</v>
      </c>
      <c r="AH895" s="163">
        <f t="shared" si="80"/>
        <v>0</v>
      </c>
      <c r="AI895" s="163">
        <f t="shared" si="81"/>
        <v>1</v>
      </c>
      <c r="AJ895" s="163">
        <f t="shared" si="82"/>
        <v>1</v>
      </c>
    </row>
    <row r="896" spans="1:36" x14ac:dyDescent="0.25">
      <c r="A896" s="46">
        <v>891</v>
      </c>
      <c r="C896" s="99">
        <v>2.6464357754001355E-3</v>
      </c>
      <c r="D896" s="99">
        <v>1.1551506568270713E-2</v>
      </c>
      <c r="E896" s="99">
        <v>7.0326641884876337E-5</v>
      </c>
      <c r="F896" s="99">
        <v>0</v>
      </c>
      <c r="G896" s="99">
        <v>0.04</v>
      </c>
      <c r="H896" s="99">
        <v>3.7417663718882443E-2</v>
      </c>
      <c r="I896" s="99">
        <v>2.5496231708073913E-2</v>
      </c>
      <c r="J896" s="99">
        <v>7.1214038276825598E-3</v>
      </c>
      <c r="K896" s="99">
        <v>5.7682820038231775E-3</v>
      </c>
      <c r="L896" s="146">
        <v>92.438280187714923</v>
      </c>
      <c r="M896" s="146">
        <v>120</v>
      </c>
      <c r="N896" s="146">
        <v>548</v>
      </c>
      <c r="O896" s="146">
        <v>9132</v>
      </c>
      <c r="P896" s="146">
        <v>100</v>
      </c>
      <c r="Q896" s="146">
        <v>25</v>
      </c>
      <c r="R896" s="99">
        <v>0.6406986615203395</v>
      </c>
      <c r="S896" s="99">
        <v>0.97936772394182059</v>
      </c>
      <c r="T896" s="99">
        <v>1.6141835155193904E-4</v>
      </c>
      <c r="U896" s="99">
        <v>0.42095399168397929</v>
      </c>
      <c r="W896" s="146">
        <v>4.8595106927361504</v>
      </c>
      <c r="X896" s="147">
        <v>27614.525663615503</v>
      </c>
      <c r="Y896" s="147">
        <v>4.9673536251340673</v>
      </c>
      <c r="Z896" s="147">
        <v>28912.160051579158</v>
      </c>
      <c r="AA896" s="147">
        <v>0.10784293239791687</v>
      </c>
      <c r="AB896" s="147">
        <v>1297.6343879636552</v>
      </c>
      <c r="AD896" s="161">
        <f t="shared" si="78"/>
        <v>263956.11590055353</v>
      </c>
      <c r="AE896" s="161">
        <f t="shared" si="83"/>
        <v>269129.05745646486</v>
      </c>
      <c r="AF896" s="161">
        <f t="shared" si="79"/>
        <v>5172.9415559113568</v>
      </c>
      <c r="AH896" s="163">
        <f t="shared" si="80"/>
        <v>0</v>
      </c>
      <c r="AI896" s="163">
        <f t="shared" si="81"/>
        <v>1</v>
      </c>
      <c r="AJ896" s="163">
        <f t="shared" si="82"/>
        <v>1</v>
      </c>
    </row>
    <row r="897" spans="1:36" x14ac:dyDescent="0.25">
      <c r="A897" s="46">
        <v>892</v>
      </c>
      <c r="C897" s="99">
        <v>3.8915074602128286E-3</v>
      </c>
      <c r="D897" s="99">
        <v>8.5107882923313189E-3</v>
      </c>
      <c r="E897" s="99">
        <v>1.4289074119411271E-4</v>
      </c>
      <c r="F897" s="99">
        <v>0</v>
      </c>
      <c r="G897" s="99">
        <v>0.04</v>
      </c>
      <c r="H897" s="99">
        <v>3.7417663718882443E-2</v>
      </c>
      <c r="I897" s="99">
        <v>2.5496231708073913E-2</v>
      </c>
      <c r="J897" s="99">
        <v>7.1214038276825598E-3</v>
      </c>
      <c r="K897" s="99">
        <v>5.7682820038231775E-3</v>
      </c>
      <c r="L897" s="146">
        <v>92.438280187714923</v>
      </c>
      <c r="M897" s="146">
        <v>120</v>
      </c>
      <c r="N897" s="146">
        <v>548</v>
      </c>
      <c r="O897" s="146">
        <v>9132</v>
      </c>
      <c r="P897" s="146">
        <v>100</v>
      </c>
      <c r="Q897" s="146">
        <v>25</v>
      </c>
      <c r="R897" s="99">
        <v>0.8027337088679305</v>
      </c>
      <c r="S897" s="99">
        <v>0.96538187396720254</v>
      </c>
      <c r="T897" s="99">
        <v>1.4649836120886221E-2</v>
      </c>
      <c r="U897" s="99">
        <v>2.3880367916538251E-6</v>
      </c>
      <c r="W897" s="146">
        <v>5.543507236833614</v>
      </c>
      <c r="X897" s="147">
        <v>26121.176828772168</v>
      </c>
      <c r="Y897" s="147">
        <v>5.716127966754514</v>
      </c>
      <c r="Z897" s="147">
        <v>27566.441982187444</v>
      </c>
      <c r="AA897" s="147">
        <v>0.17262072992089994</v>
      </c>
      <c r="AB897" s="147">
        <v>1445.2651534152756</v>
      </c>
      <c r="AD897" s="161">
        <f t="shared" si="78"/>
        <v>306489.25738124468</v>
      </c>
      <c r="AE897" s="161">
        <f t="shared" si="83"/>
        <v>315401.23602308339</v>
      </c>
      <c r="AF897" s="161">
        <f t="shared" si="79"/>
        <v>8911.9786418387212</v>
      </c>
      <c r="AH897" s="163">
        <f t="shared" si="80"/>
        <v>0</v>
      </c>
      <c r="AI897" s="163">
        <f t="shared" si="81"/>
        <v>1</v>
      </c>
      <c r="AJ897" s="163">
        <f t="shared" si="82"/>
        <v>1</v>
      </c>
    </row>
    <row r="898" spans="1:36" x14ac:dyDescent="0.25">
      <c r="A898" s="46">
        <v>893</v>
      </c>
      <c r="C898" s="99">
        <v>2.1066127200726507E-3</v>
      </c>
      <c r="D898" s="99">
        <v>1.2988975367641542E-2</v>
      </c>
      <c r="E898" s="99">
        <v>3.6835857305966793E-5</v>
      </c>
      <c r="F898" s="99">
        <v>0</v>
      </c>
      <c r="G898" s="99">
        <v>0.04</v>
      </c>
      <c r="H898" s="99">
        <v>3.7417663718882443E-2</v>
      </c>
      <c r="I898" s="99">
        <v>2.5496231708073913E-2</v>
      </c>
      <c r="J898" s="99">
        <v>7.1214038276825598E-3</v>
      </c>
      <c r="K898" s="99">
        <v>5.7682820038231775E-3</v>
      </c>
      <c r="L898" s="146">
        <v>92.438280187714923</v>
      </c>
      <c r="M898" s="146">
        <v>120</v>
      </c>
      <c r="N898" s="146">
        <v>548</v>
      </c>
      <c r="O898" s="146">
        <v>9132</v>
      </c>
      <c r="P898" s="146">
        <v>100</v>
      </c>
      <c r="Q898" s="146">
        <v>25</v>
      </c>
      <c r="R898" s="99">
        <v>0.48222884698276586</v>
      </c>
      <c r="S898" s="99">
        <v>0.52718922623830933</v>
      </c>
      <c r="T898" s="99">
        <v>0.85788246211994423</v>
      </c>
      <c r="U898" s="99">
        <v>0.99880625776703247</v>
      </c>
      <c r="W898" s="146">
        <v>3.6335785295066039</v>
      </c>
      <c r="X898" s="147">
        <v>28313.076931211162</v>
      </c>
      <c r="Y898" s="147">
        <v>3.6998300966711883</v>
      </c>
      <c r="Z898" s="147">
        <v>29536.010650540087</v>
      </c>
      <c r="AA898" s="147">
        <v>6.6251567164584468E-2</v>
      </c>
      <c r="AB898" s="147">
        <v>1222.9337193289248</v>
      </c>
      <c r="AD898" s="161">
        <f t="shared" si="78"/>
        <v>189701.63483918508</v>
      </c>
      <c r="AE898" s="161">
        <f t="shared" si="83"/>
        <v>192453.79514973122</v>
      </c>
      <c r="AF898" s="161">
        <f t="shared" si="79"/>
        <v>2752.1603105461431</v>
      </c>
      <c r="AH898" s="163">
        <f t="shared" si="80"/>
        <v>0</v>
      </c>
      <c r="AI898" s="163">
        <f t="shared" si="81"/>
        <v>1</v>
      </c>
      <c r="AJ898" s="163">
        <f t="shared" si="82"/>
        <v>1</v>
      </c>
    </row>
    <row r="899" spans="1:36" x14ac:dyDescent="0.25">
      <c r="A899" s="46">
        <v>894</v>
      </c>
      <c r="C899" s="99">
        <v>4.1572880725800898E-3</v>
      </c>
      <c r="D899" s="99">
        <v>8.6478679099179397E-3</v>
      </c>
      <c r="E899" s="99">
        <v>1.7036034318498277E-5</v>
      </c>
      <c r="F899" s="99">
        <v>0</v>
      </c>
      <c r="G899" s="99">
        <v>0.04</v>
      </c>
      <c r="H899" s="99">
        <v>3.7417663718882443E-2</v>
      </c>
      <c r="I899" s="99">
        <v>2.5496231708073913E-2</v>
      </c>
      <c r="J899" s="99">
        <v>7.1214038276825598E-3</v>
      </c>
      <c r="K899" s="99">
        <v>5.7682820038231775E-3</v>
      </c>
      <c r="L899" s="146">
        <v>92.438280187714923</v>
      </c>
      <c r="M899" s="146">
        <v>120</v>
      </c>
      <c r="N899" s="146">
        <v>548</v>
      </c>
      <c r="O899" s="146">
        <v>9132</v>
      </c>
      <c r="P899" s="146">
        <v>100</v>
      </c>
      <c r="Q899" s="146">
        <v>25</v>
      </c>
      <c r="R899" s="99">
        <v>0.52953439418986248</v>
      </c>
      <c r="S899" s="99">
        <v>8.4896451437878207E-3</v>
      </c>
      <c r="T899" s="99">
        <v>0.33593806668093434</v>
      </c>
      <c r="U899" s="99">
        <v>0.12110777687640817</v>
      </c>
      <c r="W899" s="146">
        <v>3.2484594106274427</v>
      </c>
      <c r="X899" s="147">
        <v>26146.777502117729</v>
      </c>
      <c r="Y899" s="147">
        <v>3.3606176267682626</v>
      </c>
      <c r="Z899" s="147">
        <v>27663.049408693991</v>
      </c>
      <c r="AA899" s="147">
        <v>0.11215821614081989</v>
      </c>
      <c r="AB899" s="147">
        <v>1516.2719065762612</v>
      </c>
      <c r="AD899" s="161">
        <f t="shared" si="78"/>
        <v>168760.78713552884</v>
      </c>
      <c r="AE899" s="161">
        <f t="shared" si="83"/>
        <v>173974.00819740177</v>
      </c>
      <c r="AF899" s="161">
        <f t="shared" si="79"/>
        <v>5213.2210618729323</v>
      </c>
      <c r="AH899" s="163">
        <f t="shared" si="80"/>
        <v>0</v>
      </c>
      <c r="AI899" s="163">
        <f t="shared" si="81"/>
        <v>1</v>
      </c>
      <c r="AJ899" s="163">
        <f t="shared" si="82"/>
        <v>1</v>
      </c>
    </row>
    <row r="900" spans="1:36" x14ac:dyDescent="0.25">
      <c r="A900" s="46">
        <v>895</v>
      </c>
      <c r="C900" s="99">
        <v>4.0734341412018704E-3</v>
      </c>
      <c r="D900" s="99">
        <v>1.0384032721099584E-2</v>
      </c>
      <c r="E900" s="99">
        <v>2.0298059466817868E-6</v>
      </c>
      <c r="F900" s="99">
        <v>0</v>
      </c>
      <c r="G900" s="99">
        <v>0.04</v>
      </c>
      <c r="H900" s="99">
        <v>3.7417663718882443E-2</v>
      </c>
      <c r="I900" s="99">
        <v>2.5496231708073913E-2</v>
      </c>
      <c r="J900" s="99">
        <v>7.1214038276825598E-3</v>
      </c>
      <c r="K900" s="99">
        <v>5.7682820038231775E-3</v>
      </c>
      <c r="L900" s="146">
        <v>92.438280187714923</v>
      </c>
      <c r="M900" s="146">
        <v>120</v>
      </c>
      <c r="N900" s="146">
        <v>548</v>
      </c>
      <c r="O900" s="146">
        <v>9132</v>
      </c>
      <c r="P900" s="146">
        <v>100</v>
      </c>
      <c r="Q900" s="146">
        <v>25</v>
      </c>
      <c r="R900" s="99">
        <v>0.89025617093873821</v>
      </c>
      <c r="S900" s="99">
        <v>2.8542907640252909E-2</v>
      </c>
      <c r="T900" s="99">
        <v>7.4147736891387447E-3</v>
      </c>
      <c r="U900" s="99">
        <v>1.1414574329025149E-3</v>
      </c>
      <c r="W900" s="146">
        <v>5.483753370311172</v>
      </c>
      <c r="X900" s="147">
        <v>26254.659230148507</v>
      </c>
      <c r="Y900" s="147">
        <v>5.6704335449222913</v>
      </c>
      <c r="Z900" s="147">
        <v>27765.003946858593</v>
      </c>
      <c r="AA900" s="147">
        <v>0.1866801746111193</v>
      </c>
      <c r="AB900" s="147">
        <v>1510.3447167100858</v>
      </c>
      <c r="AD900" s="161">
        <f t="shared" si="78"/>
        <v>302770.54298852186</v>
      </c>
      <c r="AE900" s="161">
        <f t="shared" si="83"/>
        <v>312461.0087484789</v>
      </c>
      <c r="AF900" s="161">
        <f t="shared" si="79"/>
        <v>9690.4657599570728</v>
      </c>
      <c r="AH900" s="163">
        <f t="shared" si="80"/>
        <v>0</v>
      </c>
      <c r="AI900" s="163">
        <f t="shared" si="81"/>
        <v>1</v>
      </c>
      <c r="AJ900" s="163">
        <f t="shared" si="82"/>
        <v>1</v>
      </c>
    </row>
    <row r="901" spans="1:36" x14ac:dyDescent="0.25">
      <c r="A901" s="46">
        <v>896</v>
      </c>
      <c r="C901" s="99">
        <v>1.7995417617306744E-3</v>
      </c>
      <c r="D901" s="99">
        <v>1.262427269770483E-2</v>
      </c>
      <c r="E901" s="99">
        <v>5.6721958301649366E-5</v>
      </c>
      <c r="F901" s="99">
        <v>0</v>
      </c>
      <c r="G901" s="99">
        <v>0.04</v>
      </c>
      <c r="H901" s="99">
        <v>3.7417663718882443E-2</v>
      </c>
      <c r="I901" s="99">
        <v>2.5496231708073913E-2</v>
      </c>
      <c r="J901" s="99">
        <v>7.1214038276825598E-3</v>
      </c>
      <c r="K901" s="99">
        <v>5.7682820038231775E-3</v>
      </c>
      <c r="L901" s="146">
        <v>92.438280187714923</v>
      </c>
      <c r="M901" s="146">
        <v>120</v>
      </c>
      <c r="N901" s="146">
        <v>548</v>
      </c>
      <c r="O901" s="146">
        <v>9132</v>
      </c>
      <c r="P901" s="146">
        <v>100</v>
      </c>
      <c r="Q901" s="146">
        <v>25</v>
      </c>
      <c r="R901" s="99">
        <v>0.5975169530190223</v>
      </c>
      <c r="S901" s="99">
        <v>0.36155470385753258</v>
      </c>
      <c r="T901" s="99">
        <v>5.834308667088701E-3</v>
      </c>
      <c r="U901" s="99">
        <v>0.74197574474328332</v>
      </c>
      <c r="W901" s="146">
        <v>4.3164125457871991</v>
      </c>
      <c r="X901" s="147">
        <v>28631.677990208238</v>
      </c>
      <c r="Y901" s="147">
        <v>4.3838455050117417</v>
      </c>
      <c r="Z901" s="147">
        <v>29797.0397264194</v>
      </c>
      <c r="AA901" s="147">
        <v>6.7432959224542621E-2</v>
      </c>
      <c r="AB901" s="147">
        <v>1165.3617362111618</v>
      </c>
      <c r="AD901" s="161">
        <f t="shared" si="78"/>
        <v>230353.07475702371</v>
      </c>
      <c r="AE901" s="161">
        <f t="shared" si="83"/>
        <v>233233.69057428508</v>
      </c>
      <c r="AF901" s="161">
        <f t="shared" si="79"/>
        <v>2880.6158172613955</v>
      </c>
      <c r="AH901" s="163">
        <f t="shared" si="80"/>
        <v>0</v>
      </c>
      <c r="AI901" s="163">
        <f t="shared" si="81"/>
        <v>1</v>
      </c>
      <c r="AJ901" s="163">
        <f t="shared" si="82"/>
        <v>1</v>
      </c>
    </row>
    <row r="902" spans="1:36" x14ac:dyDescent="0.25">
      <c r="A902" s="46">
        <v>897</v>
      </c>
      <c r="C902" s="99">
        <v>2.2835860159824417E-3</v>
      </c>
      <c r="D902" s="99">
        <v>1.3939698954858581E-2</v>
      </c>
      <c r="E902" s="99">
        <v>2.8116550428070042E-4</v>
      </c>
      <c r="F902" s="99">
        <v>0</v>
      </c>
      <c r="G902" s="99">
        <v>0.04</v>
      </c>
      <c r="H902" s="99">
        <v>3.7417663718882443E-2</v>
      </c>
      <c r="I902" s="99">
        <v>2.5496231708073913E-2</v>
      </c>
      <c r="J902" s="99">
        <v>7.1214038276825598E-3</v>
      </c>
      <c r="K902" s="99">
        <v>5.7682820038231775E-3</v>
      </c>
      <c r="L902" s="146">
        <v>92.438280187714923</v>
      </c>
      <c r="M902" s="146">
        <v>120</v>
      </c>
      <c r="N902" s="146">
        <v>548</v>
      </c>
      <c r="O902" s="146">
        <v>9132</v>
      </c>
      <c r="P902" s="146">
        <v>100</v>
      </c>
      <c r="Q902" s="146">
        <v>25</v>
      </c>
      <c r="R902" s="99">
        <v>0.59901263297624119</v>
      </c>
      <c r="S902" s="99">
        <v>0.75999975803778419</v>
      </c>
      <c r="T902" s="99">
        <v>0.69166398460494394</v>
      </c>
      <c r="U902" s="99">
        <v>7.0136397723759072E-5</v>
      </c>
      <c r="W902" s="146">
        <v>4.414516244932666</v>
      </c>
      <c r="X902" s="147">
        <v>27479.297211453151</v>
      </c>
      <c r="Y902" s="147">
        <v>4.4913505720499041</v>
      </c>
      <c r="Z902" s="147">
        <v>28656.370675895832</v>
      </c>
      <c r="AA902" s="147">
        <v>7.6834327117238033E-2</v>
      </c>
      <c r="AB902" s="147">
        <v>1177.0734644426811</v>
      </c>
      <c r="AD902" s="161">
        <f t="shared" ref="AD902:AD965" si="84">W902*cRatio-X902</f>
        <v>237391.6774845068</v>
      </c>
      <c r="AE902" s="161">
        <f t="shared" si="83"/>
        <v>240824.66364709841</v>
      </c>
      <c r="AF902" s="161">
        <f t="shared" si="79"/>
        <v>3432.986162591601</v>
      </c>
      <c r="AH902" s="163">
        <f t="shared" si="80"/>
        <v>0</v>
      </c>
      <c r="AI902" s="163">
        <f t="shared" si="81"/>
        <v>1</v>
      </c>
      <c r="AJ902" s="163">
        <f t="shared" si="82"/>
        <v>1</v>
      </c>
    </row>
    <row r="903" spans="1:36" x14ac:dyDescent="0.25">
      <c r="A903" s="46">
        <v>898</v>
      </c>
      <c r="C903" s="99">
        <v>1.0452847773123914E-3</v>
      </c>
      <c r="D903" s="99">
        <v>1.3392088324393647E-2</v>
      </c>
      <c r="E903" s="99">
        <v>6.8434191726495498E-6</v>
      </c>
      <c r="F903" s="99">
        <v>0</v>
      </c>
      <c r="G903" s="99">
        <v>0.04</v>
      </c>
      <c r="H903" s="99">
        <v>3.7417663718882443E-2</v>
      </c>
      <c r="I903" s="99">
        <v>2.5496231708073913E-2</v>
      </c>
      <c r="J903" s="99">
        <v>7.1214038276825598E-3</v>
      </c>
      <c r="K903" s="99">
        <v>5.7682820038231775E-3</v>
      </c>
      <c r="L903" s="146">
        <v>92.438280187714923</v>
      </c>
      <c r="M903" s="146">
        <v>120</v>
      </c>
      <c r="N903" s="146">
        <v>548</v>
      </c>
      <c r="O903" s="146">
        <v>9132</v>
      </c>
      <c r="P903" s="146">
        <v>100</v>
      </c>
      <c r="Q903" s="146">
        <v>25</v>
      </c>
      <c r="R903" s="99">
        <v>0.91072138391880597</v>
      </c>
      <c r="S903" s="99">
        <v>0.99941566660681636</v>
      </c>
      <c r="T903" s="99">
        <v>0.24610586296683623</v>
      </c>
      <c r="U903" s="99">
        <v>0.84621975049419362</v>
      </c>
      <c r="W903" s="146">
        <v>7.1957331250345185</v>
      </c>
      <c r="X903" s="147">
        <v>29702.425638287419</v>
      </c>
      <c r="Y903" s="147">
        <v>7.2640819767063851</v>
      </c>
      <c r="Z903" s="147">
        <v>30744.796471811711</v>
      </c>
      <c r="AA903" s="147">
        <v>6.8348851671866662E-2</v>
      </c>
      <c r="AB903" s="147">
        <v>1042.3708335242918</v>
      </c>
      <c r="AD903" s="161">
        <f t="shared" si="84"/>
        <v>402041.56186378369</v>
      </c>
      <c r="AE903" s="161">
        <f t="shared" si="83"/>
        <v>405100.1221305714</v>
      </c>
      <c r="AF903" s="161">
        <f t="shared" ref="AF903:AF966" si="85">AA903*cRatio-AB903</f>
        <v>3058.5602667877083</v>
      </c>
      <c r="AH903" s="163">
        <f t="shared" ref="AH903:AH966" si="86">IF(MAX(AD903:AE903)=AD903,1,0)</f>
        <v>0</v>
      </c>
      <c r="AI903" s="163">
        <f t="shared" ref="AI903:AI966" si="87">IF(MAX(AD903:AE903)=AE903,1,0)</f>
        <v>1</v>
      </c>
      <c r="AJ903" s="163">
        <f t="shared" ref="AJ903:AJ966" si="88">IF(AF903&gt;0,1,0)</f>
        <v>1</v>
      </c>
    </row>
    <row r="904" spans="1:36" x14ac:dyDescent="0.25">
      <c r="A904" s="46">
        <v>899</v>
      </c>
      <c r="C904" s="99">
        <v>2.1868124902099106E-3</v>
      </c>
      <c r="D904" s="99">
        <v>1.0544519085325868E-2</v>
      </c>
      <c r="E904" s="99">
        <v>1.4569786017506235E-5</v>
      </c>
      <c r="F904" s="99">
        <v>0</v>
      </c>
      <c r="G904" s="99">
        <v>0.04</v>
      </c>
      <c r="H904" s="99">
        <v>3.7417663718882443E-2</v>
      </c>
      <c r="I904" s="99">
        <v>2.5496231708073913E-2</v>
      </c>
      <c r="J904" s="99">
        <v>7.1214038276825598E-3</v>
      </c>
      <c r="K904" s="99">
        <v>5.7682820038231775E-3</v>
      </c>
      <c r="L904" s="146">
        <v>92.438280187714923</v>
      </c>
      <c r="M904" s="146">
        <v>120</v>
      </c>
      <c r="N904" s="146">
        <v>548</v>
      </c>
      <c r="O904" s="146">
        <v>9132</v>
      </c>
      <c r="P904" s="146">
        <v>100</v>
      </c>
      <c r="Q904" s="146">
        <v>25</v>
      </c>
      <c r="R904" s="99">
        <v>0.47909603317970156</v>
      </c>
      <c r="S904" s="99">
        <v>3.3894824618431636E-2</v>
      </c>
      <c r="T904" s="99">
        <v>0.37972512314366869</v>
      </c>
      <c r="U904" s="99">
        <v>0.24297388063271874</v>
      </c>
      <c r="W904" s="146">
        <v>3.2302198219009828</v>
      </c>
      <c r="X904" s="147">
        <v>28297.649237263478</v>
      </c>
      <c r="Y904" s="147">
        <v>3.2927642517183942</v>
      </c>
      <c r="Z904" s="147">
        <v>29541.40837878508</v>
      </c>
      <c r="AA904" s="147">
        <v>6.2544429817411373E-2</v>
      </c>
      <c r="AB904" s="147">
        <v>1243.7591415216011</v>
      </c>
      <c r="AD904" s="161">
        <f t="shared" si="84"/>
        <v>165515.54007679547</v>
      </c>
      <c r="AE904" s="161">
        <f t="shared" si="83"/>
        <v>168024.44672431858</v>
      </c>
      <c r="AF904" s="161">
        <f t="shared" si="85"/>
        <v>2508.9066475230811</v>
      </c>
      <c r="AH904" s="163">
        <f t="shared" si="86"/>
        <v>0</v>
      </c>
      <c r="AI904" s="163">
        <f t="shared" si="87"/>
        <v>1</v>
      </c>
      <c r="AJ904" s="163">
        <f t="shared" si="88"/>
        <v>1</v>
      </c>
    </row>
    <row r="905" spans="1:36" x14ac:dyDescent="0.25">
      <c r="A905" s="46">
        <v>900</v>
      </c>
      <c r="C905" s="99">
        <v>2.1727597925356168E-3</v>
      </c>
      <c r="D905" s="99">
        <v>8.5290528002049705E-3</v>
      </c>
      <c r="E905" s="99">
        <v>4.5159682230780592E-6</v>
      </c>
      <c r="F905" s="99">
        <v>0</v>
      </c>
      <c r="G905" s="99">
        <v>0.04</v>
      </c>
      <c r="H905" s="99">
        <v>3.7417663718882443E-2</v>
      </c>
      <c r="I905" s="99">
        <v>2.5496231708073913E-2</v>
      </c>
      <c r="J905" s="99">
        <v>7.1214038276825598E-3</v>
      </c>
      <c r="K905" s="99">
        <v>5.7682820038231775E-3</v>
      </c>
      <c r="L905" s="146">
        <v>92.438280187714923</v>
      </c>
      <c r="M905" s="146">
        <v>120</v>
      </c>
      <c r="N905" s="146">
        <v>548</v>
      </c>
      <c r="O905" s="146">
        <v>9132</v>
      </c>
      <c r="P905" s="146">
        <v>100</v>
      </c>
      <c r="Q905" s="146">
        <v>25</v>
      </c>
      <c r="R905" s="99">
        <v>0.55434201145265938</v>
      </c>
      <c r="S905" s="99">
        <v>0.99917387409750413</v>
      </c>
      <c r="T905" s="99">
        <v>0.92065224009208368</v>
      </c>
      <c r="U905" s="99">
        <v>0.8874171691236008</v>
      </c>
      <c r="W905" s="146">
        <v>4.4654452818848345</v>
      </c>
      <c r="X905" s="147">
        <v>28358.143288946703</v>
      </c>
      <c r="Y905" s="147">
        <v>4.5499809734516621</v>
      </c>
      <c r="Z905" s="147">
        <v>29603.470871336453</v>
      </c>
      <c r="AA905" s="147">
        <v>8.4535691566827609E-2</v>
      </c>
      <c r="AB905" s="147">
        <v>1245.3275823897493</v>
      </c>
      <c r="AD905" s="161">
        <f t="shared" si="84"/>
        <v>239568.57362414338</v>
      </c>
      <c r="AE905" s="161">
        <f t="shared" si="83"/>
        <v>243395.38753576326</v>
      </c>
      <c r="AF905" s="161">
        <f t="shared" si="85"/>
        <v>3826.8139116199072</v>
      </c>
      <c r="AH905" s="163">
        <f t="shared" si="86"/>
        <v>0</v>
      </c>
      <c r="AI905" s="163">
        <f t="shared" si="87"/>
        <v>1</v>
      </c>
      <c r="AJ905" s="163">
        <f t="shared" si="88"/>
        <v>1</v>
      </c>
    </row>
    <row r="906" spans="1:36" x14ac:dyDescent="0.25">
      <c r="A906" s="46">
        <v>901</v>
      </c>
      <c r="C906" s="99">
        <v>2.1891231051408555E-3</v>
      </c>
      <c r="D906" s="99">
        <v>8.1018091386027558E-3</v>
      </c>
      <c r="E906" s="99">
        <v>4.7695341123155099E-4</v>
      </c>
      <c r="F906" s="99">
        <v>0</v>
      </c>
      <c r="G906" s="99">
        <v>0.04</v>
      </c>
      <c r="H906" s="99">
        <v>3.7417663718882443E-2</v>
      </c>
      <c r="I906" s="99">
        <v>2.5496231708073913E-2</v>
      </c>
      <c r="J906" s="99">
        <v>7.1214038276825598E-3</v>
      </c>
      <c r="K906" s="99">
        <v>5.7682820038231775E-3</v>
      </c>
      <c r="L906" s="146">
        <v>92.438280187714923</v>
      </c>
      <c r="M906" s="146">
        <v>120</v>
      </c>
      <c r="N906" s="146">
        <v>548</v>
      </c>
      <c r="O906" s="146">
        <v>9132</v>
      </c>
      <c r="P906" s="146">
        <v>100</v>
      </c>
      <c r="Q906" s="146">
        <v>25</v>
      </c>
      <c r="R906" s="99">
        <v>0.79517506883389411</v>
      </c>
      <c r="S906" s="99">
        <v>0.66778536993861259</v>
      </c>
      <c r="T906" s="99">
        <v>7.8515071942192954E-2</v>
      </c>
      <c r="U906" s="99">
        <v>9.1859320066552508E-2</v>
      </c>
      <c r="W906" s="146">
        <v>5.5350934294251442</v>
      </c>
      <c r="X906" s="147">
        <v>27156.365482800789</v>
      </c>
      <c r="Y906" s="147">
        <v>5.617972994377805</v>
      </c>
      <c r="Z906" s="147">
        <v>28263.364369415001</v>
      </c>
      <c r="AA906" s="147">
        <v>8.28795649526608E-2</v>
      </c>
      <c r="AB906" s="147">
        <v>1106.9988866142121</v>
      </c>
      <c r="AD906" s="161">
        <f t="shared" si="84"/>
        <v>304949.24028270785</v>
      </c>
      <c r="AE906" s="161">
        <f t="shared" ref="AE906:AE969" si="89">Y906*cRatio-Z906</f>
        <v>308815.01529325329</v>
      </c>
      <c r="AF906" s="161">
        <f t="shared" si="85"/>
        <v>3865.7750105454361</v>
      </c>
      <c r="AH906" s="163">
        <f t="shared" si="86"/>
        <v>0</v>
      </c>
      <c r="AI906" s="163">
        <f t="shared" si="87"/>
        <v>1</v>
      </c>
      <c r="AJ906" s="163">
        <f t="shared" si="88"/>
        <v>1</v>
      </c>
    </row>
    <row r="907" spans="1:36" x14ac:dyDescent="0.25">
      <c r="A907" s="46">
        <v>902</v>
      </c>
      <c r="C907" s="99">
        <v>2.3125099490277634E-3</v>
      </c>
      <c r="D907" s="99">
        <v>1.1257680148034585E-2</v>
      </c>
      <c r="E907" s="99">
        <v>2.6953223322279118E-4</v>
      </c>
      <c r="F907" s="99">
        <v>0</v>
      </c>
      <c r="G907" s="99">
        <v>0.04</v>
      </c>
      <c r="H907" s="99">
        <v>3.7417663718882443E-2</v>
      </c>
      <c r="I907" s="99">
        <v>2.5496231708073913E-2</v>
      </c>
      <c r="J907" s="99">
        <v>7.1214038276825598E-3</v>
      </c>
      <c r="K907" s="99">
        <v>5.7682820038231775E-3</v>
      </c>
      <c r="L907" s="146">
        <v>92.438280187714923</v>
      </c>
      <c r="M907" s="146">
        <v>120</v>
      </c>
      <c r="N907" s="146">
        <v>548</v>
      </c>
      <c r="O907" s="146">
        <v>9132</v>
      </c>
      <c r="P907" s="146">
        <v>100</v>
      </c>
      <c r="Q907" s="146">
        <v>25</v>
      </c>
      <c r="R907" s="99">
        <v>0.74425088592214794</v>
      </c>
      <c r="S907" s="99">
        <v>0.97843277382417271</v>
      </c>
      <c r="T907" s="99">
        <v>0.12654196344726501</v>
      </c>
      <c r="U907" s="99">
        <v>0.37677291792408385</v>
      </c>
      <c r="W907" s="146">
        <v>5.5070010456937526</v>
      </c>
      <c r="X907" s="147">
        <v>27497.473409733397</v>
      </c>
      <c r="Y907" s="147">
        <v>5.6047034801080233</v>
      </c>
      <c r="Z907" s="147">
        <v>28683.41379297282</v>
      </c>
      <c r="AA907" s="147">
        <v>9.7702434414270733E-2</v>
      </c>
      <c r="AB907" s="147">
        <v>1185.9403832394237</v>
      </c>
      <c r="AD907" s="161">
        <f t="shared" si="84"/>
        <v>302922.5893318918</v>
      </c>
      <c r="AE907" s="161">
        <f t="shared" si="89"/>
        <v>307598.79501350858</v>
      </c>
      <c r="AF907" s="161">
        <f t="shared" si="85"/>
        <v>4676.2056816168206</v>
      </c>
      <c r="AH907" s="163">
        <f t="shared" si="86"/>
        <v>0</v>
      </c>
      <c r="AI907" s="163">
        <f t="shared" si="87"/>
        <v>1</v>
      </c>
      <c r="AJ907" s="163">
        <f t="shared" si="88"/>
        <v>1</v>
      </c>
    </row>
    <row r="908" spans="1:36" x14ac:dyDescent="0.25">
      <c r="A908" s="46">
        <v>903</v>
      </c>
      <c r="C908" s="99">
        <v>2.5867926376775818E-3</v>
      </c>
      <c r="D908" s="99">
        <v>1.2283665791497977E-2</v>
      </c>
      <c r="E908" s="99">
        <v>4.4117887374238425E-5</v>
      </c>
      <c r="F908" s="99">
        <v>0</v>
      </c>
      <c r="G908" s="99">
        <v>0.04</v>
      </c>
      <c r="H908" s="99">
        <v>3.7417663718882443E-2</v>
      </c>
      <c r="I908" s="99">
        <v>2.5496231708073913E-2</v>
      </c>
      <c r="J908" s="99">
        <v>7.1214038276825598E-3</v>
      </c>
      <c r="K908" s="99">
        <v>5.7682820038231775E-3</v>
      </c>
      <c r="L908" s="146">
        <v>92.438280187714923</v>
      </c>
      <c r="M908" s="146">
        <v>120</v>
      </c>
      <c r="N908" s="146">
        <v>548</v>
      </c>
      <c r="O908" s="146">
        <v>9132</v>
      </c>
      <c r="P908" s="146">
        <v>100</v>
      </c>
      <c r="Q908" s="146">
        <v>25</v>
      </c>
      <c r="R908" s="99">
        <v>0.81923574156172108</v>
      </c>
      <c r="S908" s="99">
        <v>0.92927164250098215</v>
      </c>
      <c r="T908" s="99">
        <v>4.9632974520536881E-2</v>
      </c>
      <c r="U908" s="99">
        <v>7.9170316734051339E-6</v>
      </c>
      <c r="W908" s="146">
        <v>6.0072213953746614</v>
      </c>
      <c r="X908" s="147">
        <v>27742.548994914752</v>
      </c>
      <c r="Y908" s="147">
        <v>6.1396406002704609</v>
      </c>
      <c r="Z908" s="147">
        <v>29039.0765912018</v>
      </c>
      <c r="AA908" s="147">
        <v>0.1324192048957995</v>
      </c>
      <c r="AB908" s="147">
        <v>1296.5275962870473</v>
      </c>
      <c r="AD908" s="161">
        <f t="shared" si="84"/>
        <v>332690.73472756497</v>
      </c>
      <c r="AE908" s="161">
        <f t="shared" si="89"/>
        <v>339339.35942502582</v>
      </c>
      <c r="AF908" s="161">
        <f t="shared" si="85"/>
        <v>6648.624697460923</v>
      </c>
      <c r="AH908" s="163">
        <f t="shared" si="86"/>
        <v>0</v>
      </c>
      <c r="AI908" s="163">
        <f t="shared" si="87"/>
        <v>1</v>
      </c>
      <c r="AJ908" s="163">
        <f t="shared" si="88"/>
        <v>1</v>
      </c>
    </row>
    <row r="909" spans="1:36" x14ac:dyDescent="0.25">
      <c r="A909" s="46">
        <v>904</v>
      </c>
      <c r="C909" s="99">
        <v>1.5013866612498838E-3</v>
      </c>
      <c r="D909" s="99">
        <v>1.0487092758412191E-2</v>
      </c>
      <c r="E909" s="99">
        <v>4.1593134508901738E-5</v>
      </c>
      <c r="F909" s="99">
        <v>0</v>
      </c>
      <c r="G909" s="99">
        <v>0.04</v>
      </c>
      <c r="H909" s="99">
        <v>3.7417663718882443E-2</v>
      </c>
      <c r="I909" s="99">
        <v>2.5496231708073913E-2</v>
      </c>
      <c r="J909" s="99">
        <v>7.1214038276825598E-3</v>
      </c>
      <c r="K909" s="99">
        <v>5.7682820038231775E-3</v>
      </c>
      <c r="L909" s="146">
        <v>92.438280187714923</v>
      </c>
      <c r="M909" s="146">
        <v>120</v>
      </c>
      <c r="N909" s="146">
        <v>548</v>
      </c>
      <c r="O909" s="146">
        <v>9132</v>
      </c>
      <c r="P909" s="146">
        <v>100</v>
      </c>
      <c r="Q909" s="146">
        <v>25</v>
      </c>
      <c r="R909" s="99">
        <v>0.70135170848024742</v>
      </c>
      <c r="S909" s="99">
        <v>0.23332800546294558</v>
      </c>
      <c r="T909" s="99">
        <v>2.9162414327886074E-3</v>
      </c>
      <c r="U909" s="99">
        <v>1.7554330541971714E-2</v>
      </c>
      <c r="W909" s="146">
        <v>4.9915697382010906</v>
      </c>
      <c r="X909" s="147">
        <v>29056.628690603036</v>
      </c>
      <c r="Y909" s="147">
        <v>5.0580366027543056</v>
      </c>
      <c r="Z909" s="147">
        <v>30174.703624220616</v>
      </c>
      <c r="AA909" s="147">
        <v>6.6466864553214933E-2</v>
      </c>
      <c r="AB909" s="147">
        <v>1118.0749336175795</v>
      </c>
      <c r="AD909" s="161">
        <f t="shared" si="84"/>
        <v>270437.55560146243</v>
      </c>
      <c r="AE909" s="161">
        <f t="shared" si="89"/>
        <v>273307.49254103773</v>
      </c>
      <c r="AF909" s="161">
        <f t="shared" si="85"/>
        <v>2869.9369395753165</v>
      </c>
      <c r="AH909" s="163">
        <f t="shared" si="86"/>
        <v>0</v>
      </c>
      <c r="AI909" s="163">
        <f t="shared" si="87"/>
        <v>1</v>
      </c>
      <c r="AJ909" s="163">
        <f t="shared" si="88"/>
        <v>1</v>
      </c>
    </row>
    <row r="910" spans="1:36" x14ac:dyDescent="0.25">
      <c r="A910" s="46">
        <v>905</v>
      </c>
      <c r="C910" s="99">
        <v>1.9103220179591666E-3</v>
      </c>
      <c r="D910" s="99">
        <v>1.1040172766172423E-2</v>
      </c>
      <c r="E910" s="99">
        <v>1.1759035716705705E-5</v>
      </c>
      <c r="F910" s="99">
        <v>0</v>
      </c>
      <c r="G910" s="99">
        <v>0.04</v>
      </c>
      <c r="H910" s="99">
        <v>3.7417663718882443E-2</v>
      </c>
      <c r="I910" s="99">
        <v>2.5496231708073913E-2</v>
      </c>
      <c r="J910" s="99">
        <v>7.1214038276825598E-3</v>
      </c>
      <c r="K910" s="99">
        <v>5.7682820038231775E-3</v>
      </c>
      <c r="L910" s="146">
        <v>92.438280187714923</v>
      </c>
      <c r="M910" s="146">
        <v>120</v>
      </c>
      <c r="N910" s="146">
        <v>548</v>
      </c>
      <c r="O910" s="146">
        <v>9132</v>
      </c>
      <c r="P910" s="146">
        <v>100</v>
      </c>
      <c r="Q910" s="146">
        <v>25</v>
      </c>
      <c r="R910" s="99">
        <v>0.48122554708922505</v>
      </c>
      <c r="S910" s="99">
        <v>0.61910477092673633</v>
      </c>
      <c r="T910" s="99">
        <v>0.99998427864023465</v>
      </c>
      <c r="U910" s="99">
        <v>1.5626911587914012E-3</v>
      </c>
      <c r="W910" s="146">
        <v>3.7248296555223823</v>
      </c>
      <c r="X910" s="147">
        <v>28630.62693556002</v>
      </c>
      <c r="Y910" s="147">
        <v>3.7874209518098811</v>
      </c>
      <c r="Z910" s="147">
        <v>29829.33487373251</v>
      </c>
      <c r="AA910" s="147">
        <v>6.2591296287498821E-2</v>
      </c>
      <c r="AB910" s="147">
        <v>1198.7079381724907</v>
      </c>
      <c r="AD910" s="161">
        <f t="shared" si="84"/>
        <v>194859.1523957829</v>
      </c>
      <c r="AE910" s="161">
        <f t="shared" si="89"/>
        <v>197415.92223486037</v>
      </c>
      <c r="AF910" s="161">
        <f t="shared" si="85"/>
        <v>2556.7698390774385</v>
      </c>
      <c r="AH910" s="163">
        <f t="shared" si="86"/>
        <v>0</v>
      </c>
      <c r="AI910" s="163">
        <f t="shared" si="87"/>
        <v>1</v>
      </c>
      <c r="AJ910" s="163">
        <f t="shared" si="88"/>
        <v>1</v>
      </c>
    </row>
    <row r="911" spans="1:36" x14ac:dyDescent="0.25">
      <c r="A911" s="46">
        <v>906</v>
      </c>
      <c r="C911" s="99">
        <v>1.6207900419719504E-3</v>
      </c>
      <c r="D911" s="99">
        <v>1.281171374461465E-2</v>
      </c>
      <c r="E911" s="99">
        <v>1.1908470859434139E-4</v>
      </c>
      <c r="F911" s="99">
        <v>0</v>
      </c>
      <c r="G911" s="99">
        <v>0.04</v>
      </c>
      <c r="H911" s="99">
        <v>3.7417663718882443E-2</v>
      </c>
      <c r="I911" s="99">
        <v>2.5496231708073913E-2</v>
      </c>
      <c r="J911" s="99">
        <v>7.1214038276825598E-3</v>
      </c>
      <c r="K911" s="99">
        <v>5.7682820038231775E-3</v>
      </c>
      <c r="L911" s="146">
        <v>92.438280187714923</v>
      </c>
      <c r="M911" s="146">
        <v>120</v>
      </c>
      <c r="N911" s="146">
        <v>548</v>
      </c>
      <c r="O911" s="146">
        <v>9132</v>
      </c>
      <c r="P911" s="146">
        <v>100</v>
      </c>
      <c r="Q911" s="146">
        <v>25</v>
      </c>
      <c r="R911" s="99">
        <v>0.36382276100011723</v>
      </c>
      <c r="S911" s="99">
        <v>0.93115267468876906</v>
      </c>
      <c r="T911" s="99">
        <v>3.7840158768400849E-3</v>
      </c>
      <c r="U911" s="99">
        <v>2.175104281813063E-4</v>
      </c>
      <c r="W911" s="146">
        <v>3.15103066733186</v>
      </c>
      <c r="X911" s="147">
        <v>28682.876504822321</v>
      </c>
      <c r="Y911" s="147">
        <v>3.1924067936777329</v>
      </c>
      <c r="Z911" s="147">
        <v>29797.935037752726</v>
      </c>
      <c r="AA911" s="147">
        <v>4.1376126345872954E-2</v>
      </c>
      <c r="AB911" s="147">
        <v>1115.0585329304049</v>
      </c>
      <c r="AD911" s="161">
        <f t="shared" si="84"/>
        <v>160378.96353508928</v>
      </c>
      <c r="AE911" s="161">
        <f t="shared" si="89"/>
        <v>161746.47258291126</v>
      </c>
      <c r="AF911" s="161">
        <f t="shared" si="85"/>
        <v>1367.5090478219722</v>
      </c>
      <c r="AH911" s="163">
        <f t="shared" si="86"/>
        <v>0</v>
      </c>
      <c r="AI911" s="163">
        <f t="shared" si="87"/>
        <v>1</v>
      </c>
      <c r="AJ911" s="163">
        <f t="shared" si="88"/>
        <v>1</v>
      </c>
    </row>
    <row r="912" spans="1:36" x14ac:dyDescent="0.25">
      <c r="A912" s="46">
        <v>907</v>
      </c>
      <c r="C912" s="99">
        <v>2.621973143657641E-3</v>
      </c>
      <c r="D912" s="99">
        <v>8.9624437789921404E-3</v>
      </c>
      <c r="E912" s="99">
        <v>3.07392681940973E-5</v>
      </c>
      <c r="F912" s="99">
        <v>0</v>
      </c>
      <c r="G912" s="99">
        <v>0.04</v>
      </c>
      <c r="H912" s="99">
        <v>3.7417663718882443E-2</v>
      </c>
      <c r="I912" s="99">
        <v>2.5496231708073913E-2</v>
      </c>
      <c r="J912" s="99">
        <v>7.1214038276825598E-3</v>
      </c>
      <c r="K912" s="99">
        <v>5.7682820038231775E-3</v>
      </c>
      <c r="L912" s="146">
        <v>92.438280187714923</v>
      </c>
      <c r="M912" s="146">
        <v>120</v>
      </c>
      <c r="N912" s="146">
        <v>548</v>
      </c>
      <c r="O912" s="146">
        <v>9132</v>
      </c>
      <c r="P912" s="146">
        <v>100</v>
      </c>
      <c r="Q912" s="146">
        <v>25</v>
      </c>
      <c r="R912" s="99">
        <v>0.53297220416897617</v>
      </c>
      <c r="S912" s="99">
        <v>1.3589562208317613E-2</v>
      </c>
      <c r="T912" s="99">
        <v>5.759219543572569E-2</v>
      </c>
      <c r="U912" s="99">
        <v>0.96449375667987669</v>
      </c>
      <c r="W912" s="146">
        <v>3.5069482901831632</v>
      </c>
      <c r="X912" s="147">
        <v>27764.673465818531</v>
      </c>
      <c r="Y912" s="147">
        <v>3.5866984982233912</v>
      </c>
      <c r="Z912" s="147">
        <v>29071.924312478797</v>
      </c>
      <c r="AA912" s="147">
        <v>7.9750208040227921E-2</v>
      </c>
      <c r="AB912" s="147">
        <v>1307.2508466602667</v>
      </c>
      <c r="AD912" s="161">
        <f t="shared" si="84"/>
        <v>182652.22394517128</v>
      </c>
      <c r="AE912" s="161">
        <f t="shared" si="89"/>
        <v>186129.98558092467</v>
      </c>
      <c r="AF912" s="161">
        <f t="shared" si="85"/>
        <v>3477.7616357534089</v>
      </c>
      <c r="AH912" s="163">
        <f t="shared" si="86"/>
        <v>0</v>
      </c>
      <c r="AI912" s="163">
        <f t="shared" si="87"/>
        <v>1</v>
      </c>
      <c r="AJ912" s="163">
        <f t="shared" si="88"/>
        <v>1</v>
      </c>
    </row>
    <row r="913" spans="1:36" x14ac:dyDescent="0.25">
      <c r="A913" s="46">
        <v>908</v>
      </c>
      <c r="C913" s="99">
        <v>1.3889547484188347E-3</v>
      </c>
      <c r="D913" s="99">
        <v>1.0737597134715438E-2</v>
      </c>
      <c r="E913" s="99">
        <v>2.6599121102995196E-6</v>
      </c>
      <c r="F913" s="99">
        <v>0</v>
      </c>
      <c r="G913" s="99">
        <v>0.04</v>
      </c>
      <c r="H913" s="99">
        <v>3.7417663718882443E-2</v>
      </c>
      <c r="I913" s="99">
        <v>2.5496231708073913E-2</v>
      </c>
      <c r="J913" s="99">
        <v>7.1214038276825598E-3</v>
      </c>
      <c r="K913" s="99">
        <v>5.7682820038231775E-3</v>
      </c>
      <c r="L913" s="146">
        <v>92.438280187714923</v>
      </c>
      <c r="M913" s="146">
        <v>120</v>
      </c>
      <c r="N913" s="146">
        <v>548</v>
      </c>
      <c r="O913" s="146">
        <v>9132</v>
      </c>
      <c r="P913" s="146">
        <v>100</v>
      </c>
      <c r="Q913" s="146">
        <v>25</v>
      </c>
      <c r="R913" s="99">
        <v>0.60037658067252386</v>
      </c>
      <c r="S913" s="99">
        <v>0.4925347913095513</v>
      </c>
      <c r="T913" s="99">
        <v>0.26233127831762737</v>
      </c>
      <c r="U913" s="99">
        <v>0.60944285368960305</v>
      </c>
      <c r="W913" s="146">
        <v>4.5493004469277061</v>
      </c>
      <c r="X913" s="147">
        <v>29300.199747436749</v>
      </c>
      <c r="Y913" s="147">
        <v>4.6065747912867119</v>
      </c>
      <c r="Z913" s="147">
        <v>30409.708219940811</v>
      </c>
      <c r="AA913" s="147">
        <v>5.7274344359005802E-2</v>
      </c>
      <c r="AB913" s="147">
        <v>1109.5084725040615</v>
      </c>
      <c r="AD913" s="161">
        <f t="shared" si="84"/>
        <v>243657.82706822566</v>
      </c>
      <c r="AE913" s="161">
        <f t="shared" si="89"/>
        <v>245984.77925726192</v>
      </c>
      <c r="AF913" s="161">
        <f t="shared" si="85"/>
        <v>2326.9521890362867</v>
      </c>
      <c r="AH913" s="163">
        <f t="shared" si="86"/>
        <v>0</v>
      </c>
      <c r="AI913" s="163">
        <f t="shared" si="87"/>
        <v>1</v>
      </c>
      <c r="AJ913" s="163">
        <f t="shared" si="88"/>
        <v>1</v>
      </c>
    </row>
    <row r="914" spans="1:36" x14ac:dyDescent="0.25">
      <c r="A914" s="46">
        <v>909</v>
      </c>
      <c r="C914" s="99">
        <v>1.8583103583978387E-3</v>
      </c>
      <c r="D914" s="99">
        <v>1.1075511062799328E-2</v>
      </c>
      <c r="E914" s="99">
        <v>8.5258991286862873E-5</v>
      </c>
      <c r="F914" s="99">
        <v>0</v>
      </c>
      <c r="G914" s="99">
        <v>0.04</v>
      </c>
      <c r="H914" s="99">
        <v>3.7417663718882443E-2</v>
      </c>
      <c r="I914" s="99">
        <v>2.5496231708073913E-2</v>
      </c>
      <c r="J914" s="99">
        <v>7.1214038276825598E-3</v>
      </c>
      <c r="K914" s="99">
        <v>5.7682820038231775E-3</v>
      </c>
      <c r="L914" s="146">
        <v>92.438280187714923</v>
      </c>
      <c r="M914" s="146">
        <v>120</v>
      </c>
      <c r="N914" s="146">
        <v>548</v>
      </c>
      <c r="O914" s="146">
        <v>9132</v>
      </c>
      <c r="P914" s="146">
        <v>100</v>
      </c>
      <c r="Q914" s="146">
        <v>25</v>
      </c>
      <c r="R914" s="99">
        <v>0.9015390532204951</v>
      </c>
      <c r="S914" s="99">
        <v>0.98363543995235114</v>
      </c>
      <c r="T914" s="99">
        <v>0.89884839478649758</v>
      </c>
      <c r="U914" s="99">
        <v>3.7830268719261792E-9</v>
      </c>
      <c r="W914" s="146">
        <v>6.7968600970548616</v>
      </c>
      <c r="X914" s="147">
        <v>28499.466259549219</v>
      </c>
      <c r="Y914" s="147">
        <v>6.9038237934235678</v>
      </c>
      <c r="Z914" s="147">
        <v>29666.60268145088</v>
      </c>
      <c r="AA914" s="147">
        <v>0.10696369636870617</v>
      </c>
      <c r="AB914" s="147">
        <v>1167.1364219016614</v>
      </c>
      <c r="AD914" s="161">
        <f t="shared" si="84"/>
        <v>379312.1395637425</v>
      </c>
      <c r="AE914" s="161">
        <f t="shared" si="89"/>
        <v>384562.82492396317</v>
      </c>
      <c r="AF914" s="161">
        <f t="shared" si="85"/>
        <v>5250.6853602207093</v>
      </c>
      <c r="AH914" s="163">
        <f t="shared" si="86"/>
        <v>0</v>
      </c>
      <c r="AI914" s="163">
        <f t="shared" si="87"/>
        <v>1</v>
      </c>
      <c r="AJ914" s="163">
        <f t="shared" si="88"/>
        <v>1</v>
      </c>
    </row>
    <row r="915" spans="1:36" x14ac:dyDescent="0.25">
      <c r="A915" s="46">
        <v>910</v>
      </c>
      <c r="C915" s="99">
        <v>7.5050105065979829E-4</v>
      </c>
      <c r="D915" s="99">
        <v>1.0015386911829887E-2</v>
      </c>
      <c r="E915" s="99">
        <v>5.5663440366549022E-4</v>
      </c>
      <c r="F915" s="99">
        <v>0</v>
      </c>
      <c r="G915" s="99">
        <v>0.04</v>
      </c>
      <c r="H915" s="99">
        <v>3.7417663718882443E-2</v>
      </c>
      <c r="I915" s="99">
        <v>2.5496231708073913E-2</v>
      </c>
      <c r="J915" s="99">
        <v>7.1214038276825598E-3</v>
      </c>
      <c r="K915" s="99">
        <v>5.7682820038231775E-3</v>
      </c>
      <c r="L915" s="146">
        <v>92.438280187714923</v>
      </c>
      <c r="M915" s="146">
        <v>120</v>
      </c>
      <c r="N915" s="146">
        <v>548</v>
      </c>
      <c r="O915" s="146">
        <v>9132</v>
      </c>
      <c r="P915" s="146">
        <v>100</v>
      </c>
      <c r="Q915" s="146">
        <v>25</v>
      </c>
      <c r="R915" s="99">
        <v>0.70371204362805395</v>
      </c>
      <c r="S915" s="99">
        <v>0.77002273044219183</v>
      </c>
      <c r="T915" s="99">
        <v>0.91032329777744314</v>
      </c>
      <c r="U915" s="99">
        <v>0.91679955417346792</v>
      </c>
      <c r="W915" s="146">
        <v>5.3594238967496954</v>
      </c>
      <c r="X915" s="147">
        <v>28648.904082452405</v>
      </c>
      <c r="Y915" s="147">
        <v>5.3691951660427888</v>
      </c>
      <c r="Z915" s="147">
        <v>29474.341611107178</v>
      </c>
      <c r="AA915" s="147">
        <v>9.7712692930933542E-3</v>
      </c>
      <c r="AB915" s="147">
        <v>825.4375286547729</v>
      </c>
      <c r="AD915" s="161">
        <f t="shared" si="84"/>
        <v>292916.52972252929</v>
      </c>
      <c r="AE915" s="161">
        <f t="shared" si="89"/>
        <v>292677.36835146014</v>
      </c>
      <c r="AF915" s="161">
        <f t="shared" si="85"/>
        <v>-239.16137106917165</v>
      </c>
      <c r="AH915" s="163">
        <f t="shared" si="86"/>
        <v>1</v>
      </c>
      <c r="AI915" s="163">
        <f t="shared" si="87"/>
        <v>0</v>
      </c>
      <c r="AJ915" s="163">
        <f t="shared" si="88"/>
        <v>0</v>
      </c>
    </row>
    <row r="916" spans="1:36" x14ac:dyDescent="0.25">
      <c r="A916" s="46">
        <v>911</v>
      </c>
      <c r="C916" s="99">
        <v>2.1505414291261918E-3</v>
      </c>
      <c r="D916" s="99">
        <v>1.2218172973536112E-2</v>
      </c>
      <c r="E916" s="99">
        <v>5.1859575527202217E-4</v>
      </c>
      <c r="F916" s="99">
        <v>0</v>
      </c>
      <c r="G916" s="99">
        <v>0.04</v>
      </c>
      <c r="H916" s="99">
        <v>3.7417663718882443E-2</v>
      </c>
      <c r="I916" s="99">
        <v>2.5496231708073913E-2</v>
      </c>
      <c r="J916" s="99">
        <v>7.1214038276825598E-3</v>
      </c>
      <c r="K916" s="99">
        <v>5.7682820038231775E-3</v>
      </c>
      <c r="L916" s="146">
        <v>92.438280187714923</v>
      </c>
      <c r="M916" s="146">
        <v>120</v>
      </c>
      <c r="N916" s="146">
        <v>548</v>
      </c>
      <c r="O916" s="146">
        <v>9132</v>
      </c>
      <c r="P916" s="146">
        <v>100</v>
      </c>
      <c r="Q916" s="146">
        <v>25</v>
      </c>
      <c r="R916" s="99">
        <v>0.77358689103252609</v>
      </c>
      <c r="S916" s="99">
        <v>0.91733202465591002</v>
      </c>
      <c r="T916" s="99">
        <v>0.11775499081323385</v>
      </c>
      <c r="U916" s="99">
        <v>1.3140856190833116E-11</v>
      </c>
      <c r="W916" s="146">
        <v>5.5501720280363323</v>
      </c>
      <c r="X916" s="147">
        <v>27066.515633443054</v>
      </c>
      <c r="Y916" s="147">
        <v>5.6289346312741211</v>
      </c>
      <c r="Z916" s="147">
        <v>28154.376903788521</v>
      </c>
      <c r="AA916" s="147">
        <v>7.8762603237788831E-2</v>
      </c>
      <c r="AB916" s="147">
        <v>1087.8612703454673</v>
      </c>
      <c r="AD916" s="161">
        <f t="shared" si="84"/>
        <v>305943.80604873685</v>
      </c>
      <c r="AE916" s="161">
        <f t="shared" si="89"/>
        <v>309581.70097265876</v>
      </c>
      <c r="AF916" s="161">
        <f t="shared" si="85"/>
        <v>3637.8949239218628</v>
      </c>
      <c r="AH916" s="163">
        <f t="shared" si="86"/>
        <v>0</v>
      </c>
      <c r="AI916" s="163">
        <f t="shared" si="87"/>
        <v>1</v>
      </c>
      <c r="AJ916" s="163">
        <f t="shared" si="88"/>
        <v>1</v>
      </c>
    </row>
    <row r="917" spans="1:36" x14ac:dyDescent="0.25">
      <c r="A917" s="46">
        <v>912</v>
      </c>
      <c r="C917" s="99">
        <v>5.5649566210537699E-4</v>
      </c>
      <c r="D917" s="99">
        <v>1.3127869665404468E-2</v>
      </c>
      <c r="E917" s="99">
        <v>2.0256197679435761E-4</v>
      </c>
      <c r="F917" s="99">
        <v>0</v>
      </c>
      <c r="G917" s="99">
        <v>0.04</v>
      </c>
      <c r="H917" s="99">
        <v>3.7417663718882443E-2</v>
      </c>
      <c r="I917" s="99">
        <v>2.5496231708073913E-2</v>
      </c>
      <c r="J917" s="99">
        <v>7.1214038276825598E-3</v>
      </c>
      <c r="K917" s="99">
        <v>5.7682820038231775E-3</v>
      </c>
      <c r="L917" s="146">
        <v>92.438280187714923</v>
      </c>
      <c r="M917" s="146">
        <v>120</v>
      </c>
      <c r="N917" s="146">
        <v>548</v>
      </c>
      <c r="O917" s="146">
        <v>9132</v>
      </c>
      <c r="P917" s="146">
        <v>100</v>
      </c>
      <c r="Q917" s="146">
        <v>25</v>
      </c>
      <c r="R917" s="99">
        <v>0.74975313035023139</v>
      </c>
      <c r="S917" s="99">
        <v>0.50238955405013352</v>
      </c>
      <c r="T917" s="99">
        <v>2.5381951316560231E-4</v>
      </c>
      <c r="U917" s="99">
        <v>0.99951795947820121</v>
      </c>
      <c r="W917" s="146">
        <v>5.7020957956412248</v>
      </c>
      <c r="X917" s="147">
        <v>29804.305663819199</v>
      </c>
      <c r="Y917" s="147">
        <v>5.7215920992583298</v>
      </c>
      <c r="Z917" s="147">
        <v>30689.292332065124</v>
      </c>
      <c r="AA917" s="147">
        <v>1.9496303617104971E-2</v>
      </c>
      <c r="AB917" s="147">
        <v>884.9866682459251</v>
      </c>
      <c r="AD917" s="161">
        <f t="shared" si="84"/>
        <v>312321.44207465427</v>
      </c>
      <c r="AE917" s="161">
        <f t="shared" si="89"/>
        <v>312606.23362343467</v>
      </c>
      <c r="AF917" s="161">
        <f t="shared" si="85"/>
        <v>284.7915487803732</v>
      </c>
      <c r="AH917" s="163">
        <f t="shared" si="86"/>
        <v>0</v>
      </c>
      <c r="AI917" s="163">
        <f t="shared" si="87"/>
        <v>1</v>
      </c>
      <c r="AJ917" s="163">
        <f t="shared" si="88"/>
        <v>1</v>
      </c>
    </row>
    <row r="918" spans="1:36" x14ac:dyDescent="0.25">
      <c r="A918" s="46">
        <v>913</v>
      </c>
      <c r="C918" s="99">
        <v>2.7215355539845776E-3</v>
      </c>
      <c r="D918" s="99">
        <v>1.4282755203047004E-2</v>
      </c>
      <c r="E918" s="99">
        <v>3.2924755651264626E-4</v>
      </c>
      <c r="F918" s="99">
        <v>0</v>
      </c>
      <c r="G918" s="99">
        <v>0.04</v>
      </c>
      <c r="H918" s="99">
        <v>3.7417663718882443E-2</v>
      </c>
      <c r="I918" s="99">
        <v>2.5496231708073913E-2</v>
      </c>
      <c r="J918" s="99">
        <v>7.1214038276825598E-3</v>
      </c>
      <c r="K918" s="99">
        <v>5.7682820038231775E-3</v>
      </c>
      <c r="L918" s="146">
        <v>92.438280187714923</v>
      </c>
      <c r="M918" s="146">
        <v>120</v>
      </c>
      <c r="N918" s="146">
        <v>548</v>
      </c>
      <c r="O918" s="146">
        <v>9132</v>
      </c>
      <c r="P918" s="146">
        <v>100</v>
      </c>
      <c r="Q918" s="146">
        <v>25</v>
      </c>
      <c r="R918" s="99">
        <v>0.73082900275027107</v>
      </c>
      <c r="S918" s="99">
        <v>2.1943716381817369E-4</v>
      </c>
      <c r="T918" s="99">
        <v>3.6657078907092692E-3</v>
      </c>
      <c r="U918" s="99">
        <v>0.24996828494718215</v>
      </c>
      <c r="W918" s="146">
        <v>4.6071887441062573</v>
      </c>
      <c r="X918" s="147">
        <v>26870.852296261932</v>
      </c>
      <c r="Y918" s="147">
        <v>4.7030937297264703</v>
      </c>
      <c r="Z918" s="147">
        <v>28100.495620361151</v>
      </c>
      <c r="AA918" s="147">
        <v>9.590498562021299E-2</v>
      </c>
      <c r="AB918" s="147">
        <v>1229.6433240992192</v>
      </c>
      <c r="AD918" s="161">
        <f t="shared" si="84"/>
        <v>249560.4723501135</v>
      </c>
      <c r="AE918" s="161">
        <f t="shared" si="89"/>
        <v>254085.12816322708</v>
      </c>
      <c r="AF918" s="161">
        <f t="shared" si="85"/>
        <v>4524.6558131135598</v>
      </c>
      <c r="AH918" s="163">
        <f t="shared" si="86"/>
        <v>0</v>
      </c>
      <c r="AI918" s="163">
        <f t="shared" si="87"/>
        <v>1</v>
      </c>
      <c r="AJ918" s="163">
        <f t="shared" si="88"/>
        <v>1</v>
      </c>
    </row>
    <row r="919" spans="1:36" x14ac:dyDescent="0.25">
      <c r="A919" s="46">
        <v>914</v>
      </c>
      <c r="C919" s="99">
        <v>3.7172970455151555E-3</v>
      </c>
      <c r="D919" s="99">
        <v>1.1395332724018535E-2</v>
      </c>
      <c r="E919" s="99">
        <v>7.5548823663884601E-4</v>
      </c>
      <c r="F919" s="99">
        <v>0</v>
      </c>
      <c r="G919" s="99">
        <v>0.04</v>
      </c>
      <c r="H919" s="99">
        <v>3.7417663718882443E-2</v>
      </c>
      <c r="I919" s="99">
        <v>2.5496231708073913E-2</v>
      </c>
      <c r="J919" s="99">
        <v>7.1214038276825598E-3</v>
      </c>
      <c r="K919" s="99">
        <v>5.7682820038231775E-3</v>
      </c>
      <c r="L919" s="146">
        <v>92.438280187714923</v>
      </c>
      <c r="M919" s="146">
        <v>120</v>
      </c>
      <c r="N919" s="146">
        <v>548</v>
      </c>
      <c r="O919" s="146">
        <v>9132</v>
      </c>
      <c r="P919" s="146">
        <v>100</v>
      </c>
      <c r="Q919" s="146">
        <v>25</v>
      </c>
      <c r="R919" s="99">
        <v>0.65461880394104677</v>
      </c>
      <c r="S919" s="99">
        <v>0.96543312039604401</v>
      </c>
      <c r="T919" s="99">
        <v>0.50046014407453432</v>
      </c>
      <c r="U919" s="99">
        <v>0.1147944585313958</v>
      </c>
      <c r="W919" s="146">
        <v>4.4116203406536192</v>
      </c>
      <c r="X919" s="147">
        <v>24900.686519604584</v>
      </c>
      <c r="Y919" s="147">
        <v>4.5189384399806505</v>
      </c>
      <c r="Z919" s="147">
        <v>26145.838387377433</v>
      </c>
      <c r="AA919" s="147">
        <v>0.10731809932703129</v>
      </c>
      <c r="AB919" s="147">
        <v>1245.1518677728491</v>
      </c>
      <c r="AD919" s="161">
        <f t="shared" si="84"/>
        <v>239796.53391961259</v>
      </c>
      <c r="AE919" s="161">
        <f t="shared" si="89"/>
        <v>244990.46801146161</v>
      </c>
      <c r="AF919" s="161">
        <f t="shared" si="85"/>
        <v>5193.9340918490288</v>
      </c>
      <c r="AH919" s="163">
        <f t="shared" si="86"/>
        <v>0</v>
      </c>
      <c r="AI919" s="163">
        <f t="shared" si="87"/>
        <v>1</v>
      </c>
      <c r="AJ919" s="163">
        <f t="shared" si="88"/>
        <v>1</v>
      </c>
    </row>
    <row r="920" spans="1:36" x14ac:dyDescent="0.25">
      <c r="A920" s="46">
        <v>915</v>
      </c>
      <c r="C920" s="99">
        <v>2.2230370815328193E-3</v>
      </c>
      <c r="D920" s="99">
        <v>1.1336396462399447E-2</v>
      </c>
      <c r="E920" s="99">
        <v>2.1478900708071573E-5</v>
      </c>
      <c r="F920" s="99">
        <v>0</v>
      </c>
      <c r="G920" s="99">
        <v>0.04</v>
      </c>
      <c r="H920" s="99">
        <v>3.7417663718882443E-2</v>
      </c>
      <c r="I920" s="99">
        <v>2.5496231708073913E-2</v>
      </c>
      <c r="J920" s="99">
        <v>7.1214038276825598E-3</v>
      </c>
      <c r="K920" s="99">
        <v>5.7682820038231775E-3</v>
      </c>
      <c r="L920" s="146">
        <v>92.438280187714923</v>
      </c>
      <c r="M920" s="146">
        <v>120</v>
      </c>
      <c r="N920" s="146">
        <v>548</v>
      </c>
      <c r="O920" s="146">
        <v>9132</v>
      </c>
      <c r="P920" s="146">
        <v>100</v>
      </c>
      <c r="Q920" s="146">
        <v>25</v>
      </c>
      <c r="R920" s="99">
        <v>0.60130315795618339</v>
      </c>
      <c r="S920" s="99">
        <v>0.55143750408901004</v>
      </c>
      <c r="T920" s="99">
        <v>0.85000453894564232</v>
      </c>
      <c r="U920" s="99">
        <v>7.069095669257103E-10</v>
      </c>
      <c r="W920" s="146">
        <v>4.4140772567009376</v>
      </c>
      <c r="X920" s="147">
        <v>28230.080344100541</v>
      </c>
      <c r="Y920" s="147">
        <v>4.499588257258984</v>
      </c>
      <c r="Z920" s="147">
        <v>29477.249470655104</v>
      </c>
      <c r="AA920" s="147">
        <v>8.5511000558046391E-2</v>
      </c>
      <c r="AB920" s="147">
        <v>1247.1691265545633</v>
      </c>
      <c r="AD920" s="161">
        <f t="shared" si="84"/>
        <v>236614.55505795573</v>
      </c>
      <c r="AE920" s="161">
        <f t="shared" si="89"/>
        <v>240498.04596488393</v>
      </c>
      <c r="AF920" s="161">
        <f t="shared" si="85"/>
        <v>3883.4909069282203</v>
      </c>
      <c r="AH920" s="163">
        <f t="shared" si="86"/>
        <v>0</v>
      </c>
      <c r="AI920" s="163">
        <f t="shared" si="87"/>
        <v>1</v>
      </c>
      <c r="AJ920" s="163">
        <f t="shared" si="88"/>
        <v>1</v>
      </c>
    </row>
    <row r="921" spans="1:36" x14ac:dyDescent="0.25">
      <c r="A921" s="46">
        <v>916</v>
      </c>
      <c r="C921" s="99">
        <v>1.9693286881081267E-3</v>
      </c>
      <c r="D921" s="99">
        <v>1.5005273312330147E-2</v>
      </c>
      <c r="E921" s="99">
        <v>6.6325070351711394E-5</v>
      </c>
      <c r="F921" s="99">
        <v>0</v>
      </c>
      <c r="G921" s="99">
        <v>0.04</v>
      </c>
      <c r="H921" s="99">
        <v>3.7417663718882443E-2</v>
      </c>
      <c r="I921" s="99">
        <v>2.5496231708073913E-2</v>
      </c>
      <c r="J921" s="99">
        <v>7.1214038276825598E-3</v>
      </c>
      <c r="K921" s="99">
        <v>5.7682820038231775E-3</v>
      </c>
      <c r="L921" s="146">
        <v>92.438280187714923</v>
      </c>
      <c r="M921" s="146">
        <v>120</v>
      </c>
      <c r="N921" s="146">
        <v>548</v>
      </c>
      <c r="O921" s="146">
        <v>9132</v>
      </c>
      <c r="P921" s="146">
        <v>100</v>
      </c>
      <c r="Q921" s="146">
        <v>25</v>
      </c>
      <c r="R921" s="99">
        <v>0.68360160078386523</v>
      </c>
      <c r="S921" s="99">
        <v>0.92174652867294915</v>
      </c>
      <c r="T921" s="99">
        <v>0.98084632907049518</v>
      </c>
      <c r="U921" s="99">
        <v>0.51780317682541332</v>
      </c>
      <c r="W921" s="146">
        <v>5.2726897701844262</v>
      </c>
      <c r="X921" s="147">
        <v>28381.666934016383</v>
      </c>
      <c r="Y921" s="147">
        <v>5.3611057599896581</v>
      </c>
      <c r="Z921" s="147">
        <v>29572.107619487691</v>
      </c>
      <c r="AA921" s="147">
        <v>8.8415989805231909E-2</v>
      </c>
      <c r="AB921" s="147">
        <v>1190.4406854713088</v>
      </c>
      <c r="AD921" s="161">
        <f t="shared" si="84"/>
        <v>287979.71927704918</v>
      </c>
      <c r="AE921" s="161">
        <f t="shared" si="89"/>
        <v>292094.23797989183</v>
      </c>
      <c r="AF921" s="161">
        <f t="shared" si="85"/>
        <v>4114.5187028426053</v>
      </c>
      <c r="AH921" s="163">
        <f t="shared" si="86"/>
        <v>0</v>
      </c>
      <c r="AI921" s="163">
        <f t="shared" si="87"/>
        <v>1</v>
      </c>
      <c r="AJ921" s="163">
        <f t="shared" si="88"/>
        <v>1</v>
      </c>
    </row>
    <row r="922" spans="1:36" x14ac:dyDescent="0.25">
      <c r="A922" s="46">
        <v>917</v>
      </c>
      <c r="C922" s="99">
        <v>2.5096265908153281E-3</v>
      </c>
      <c r="D922" s="99">
        <v>1.1236418881858442E-2</v>
      </c>
      <c r="E922" s="99">
        <v>3.6811050379104149E-4</v>
      </c>
      <c r="F922" s="99">
        <v>0</v>
      </c>
      <c r="G922" s="99">
        <v>0.04</v>
      </c>
      <c r="H922" s="99">
        <v>3.7417663718882443E-2</v>
      </c>
      <c r="I922" s="99">
        <v>2.5496231708073913E-2</v>
      </c>
      <c r="J922" s="99">
        <v>7.1214038276825598E-3</v>
      </c>
      <c r="K922" s="99">
        <v>5.7682820038231775E-3</v>
      </c>
      <c r="L922" s="146">
        <v>92.438280187714923</v>
      </c>
      <c r="M922" s="146">
        <v>120</v>
      </c>
      <c r="N922" s="146">
        <v>548</v>
      </c>
      <c r="O922" s="146">
        <v>9132</v>
      </c>
      <c r="P922" s="146">
        <v>100</v>
      </c>
      <c r="Q922" s="146">
        <v>25</v>
      </c>
      <c r="R922" s="99">
        <v>0.82800815272644024</v>
      </c>
      <c r="S922" s="99">
        <v>0.94536827221278608</v>
      </c>
      <c r="T922" s="99">
        <v>0.99070021844549916</v>
      </c>
      <c r="U922" s="99">
        <v>0.94787288201849063</v>
      </c>
      <c r="W922" s="146">
        <v>5.9366799838991735</v>
      </c>
      <c r="X922" s="147">
        <v>27035.272436976134</v>
      </c>
      <c r="Y922" s="147">
        <v>6.0463933593332406</v>
      </c>
      <c r="Z922" s="147">
        <v>28222.786715277947</v>
      </c>
      <c r="AA922" s="147">
        <v>0.10971337543406712</v>
      </c>
      <c r="AB922" s="147">
        <v>1187.5142783018127</v>
      </c>
      <c r="AD922" s="161">
        <f t="shared" si="84"/>
        <v>329165.52659697429</v>
      </c>
      <c r="AE922" s="161">
        <f t="shared" si="89"/>
        <v>334560.81484471651</v>
      </c>
      <c r="AF922" s="161">
        <f t="shared" si="85"/>
        <v>5395.2882477422145</v>
      </c>
      <c r="AH922" s="163">
        <f t="shared" si="86"/>
        <v>0</v>
      </c>
      <c r="AI922" s="163">
        <f t="shared" si="87"/>
        <v>1</v>
      </c>
      <c r="AJ922" s="163">
        <f t="shared" si="88"/>
        <v>1</v>
      </c>
    </row>
    <row r="923" spans="1:36" x14ac:dyDescent="0.25">
      <c r="A923" s="46">
        <v>918</v>
      </c>
      <c r="C923" s="99">
        <v>3.3309280575332112E-3</v>
      </c>
      <c r="D923" s="99">
        <v>1.1997575171711738E-2</v>
      </c>
      <c r="E923" s="99">
        <v>3.5732184566417136E-4</v>
      </c>
      <c r="F923" s="99">
        <v>0</v>
      </c>
      <c r="G923" s="99">
        <v>0.04</v>
      </c>
      <c r="H923" s="99">
        <v>3.7417663718882443E-2</v>
      </c>
      <c r="I923" s="99">
        <v>2.5496231708073913E-2</v>
      </c>
      <c r="J923" s="99">
        <v>7.1214038276825598E-3</v>
      </c>
      <c r="K923" s="99">
        <v>5.7682820038231775E-3</v>
      </c>
      <c r="L923" s="146">
        <v>92.438280187714923</v>
      </c>
      <c r="M923" s="146">
        <v>120</v>
      </c>
      <c r="N923" s="146">
        <v>548</v>
      </c>
      <c r="O923" s="146">
        <v>9132</v>
      </c>
      <c r="P923" s="146">
        <v>100</v>
      </c>
      <c r="Q923" s="146">
        <v>25</v>
      </c>
      <c r="R923" s="99">
        <v>0.76035306594372032</v>
      </c>
      <c r="S923" s="99">
        <v>0.95093439688514869</v>
      </c>
      <c r="T923" s="99">
        <v>0.74949263131601351</v>
      </c>
      <c r="U923" s="99">
        <v>0.37049645136471243</v>
      </c>
      <c r="W923" s="146">
        <v>5.3044191436056485</v>
      </c>
      <c r="X923" s="147">
        <v>26171.697451060896</v>
      </c>
      <c r="Y923" s="147">
        <v>5.4369544026260463</v>
      </c>
      <c r="Z923" s="147">
        <v>27479.380297396765</v>
      </c>
      <c r="AA923" s="147">
        <v>0.13253525902039787</v>
      </c>
      <c r="AB923" s="147">
        <v>1307.6828463358688</v>
      </c>
      <c r="AD923" s="161">
        <f t="shared" si="84"/>
        <v>292093.45116527803</v>
      </c>
      <c r="AE923" s="161">
        <f t="shared" si="89"/>
        <v>298737.88386016607</v>
      </c>
      <c r="AF923" s="161">
        <f t="shared" si="85"/>
        <v>6644.4326948880034</v>
      </c>
      <c r="AH923" s="163">
        <f t="shared" si="86"/>
        <v>0</v>
      </c>
      <c r="AI923" s="163">
        <f t="shared" si="87"/>
        <v>1</v>
      </c>
      <c r="AJ923" s="163">
        <f t="shared" si="88"/>
        <v>1</v>
      </c>
    </row>
    <row r="924" spans="1:36" x14ac:dyDescent="0.25">
      <c r="A924" s="46">
        <v>919</v>
      </c>
      <c r="C924" s="99">
        <v>1.2933857670203736E-3</v>
      </c>
      <c r="D924" s="99">
        <v>1.2952069681964717E-2</v>
      </c>
      <c r="E924" s="99">
        <v>1.3076064307981916E-4</v>
      </c>
      <c r="F924" s="99">
        <v>0</v>
      </c>
      <c r="G924" s="99">
        <v>0.04</v>
      </c>
      <c r="H924" s="99">
        <v>3.7417663718882443E-2</v>
      </c>
      <c r="I924" s="99">
        <v>2.5496231708073913E-2</v>
      </c>
      <c r="J924" s="99">
        <v>7.1214038276825598E-3</v>
      </c>
      <c r="K924" s="99">
        <v>5.7682820038231775E-3</v>
      </c>
      <c r="L924" s="146">
        <v>92.438280187714923</v>
      </c>
      <c r="M924" s="146">
        <v>120</v>
      </c>
      <c r="N924" s="146">
        <v>548</v>
      </c>
      <c r="O924" s="146">
        <v>9132</v>
      </c>
      <c r="P924" s="146">
        <v>100</v>
      </c>
      <c r="Q924" s="146">
        <v>25</v>
      </c>
      <c r="R924" s="99">
        <v>0.6411433160015404</v>
      </c>
      <c r="S924" s="99">
        <v>0.96021152215484795</v>
      </c>
      <c r="T924" s="99">
        <v>0.68947086991960327</v>
      </c>
      <c r="U924" s="99">
        <v>0.71329838001655577</v>
      </c>
      <c r="W924" s="146">
        <v>5.1472544102666928</v>
      </c>
      <c r="X924" s="147">
        <v>29054.802636601595</v>
      </c>
      <c r="Y924" s="147">
        <v>5.2009168340302052</v>
      </c>
      <c r="Z924" s="147">
        <v>30106.844373087715</v>
      </c>
      <c r="AA924" s="147">
        <v>5.3662423763512379E-2</v>
      </c>
      <c r="AB924" s="147">
        <v>1052.0417364861205</v>
      </c>
      <c r="AD924" s="161">
        <f t="shared" si="84"/>
        <v>279780.46197939996</v>
      </c>
      <c r="AE924" s="161">
        <f t="shared" si="89"/>
        <v>281948.16566872463</v>
      </c>
      <c r="AF924" s="161">
        <f t="shared" si="85"/>
        <v>2167.7036893246222</v>
      </c>
      <c r="AH924" s="163">
        <f t="shared" si="86"/>
        <v>0</v>
      </c>
      <c r="AI924" s="163">
        <f t="shared" si="87"/>
        <v>1</v>
      </c>
      <c r="AJ924" s="163">
        <f t="shared" si="88"/>
        <v>1</v>
      </c>
    </row>
    <row r="925" spans="1:36" x14ac:dyDescent="0.25">
      <c r="A925" s="46">
        <v>920</v>
      </c>
      <c r="C925" s="99">
        <v>2.4033032232252394E-3</v>
      </c>
      <c r="D925" s="99">
        <v>1.1985384859697246E-2</v>
      </c>
      <c r="E925" s="99">
        <v>1.7659759758992073E-5</v>
      </c>
      <c r="F925" s="99">
        <v>0</v>
      </c>
      <c r="G925" s="99">
        <v>0.04</v>
      </c>
      <c r="H925" s="99">
        <v>3.7417663718882443E-2</v>
      </c>
      <c r="I925" s="99">
        <v>2.5496231708073913E-2</v>
      </c>
      <c r="J925" s="99">
        <v>7.1214038276825598E-3</v>
      </c>
      <c r="K925" s="99">
        <v>5.7682820038231775E-3</v>
      </c>
      <c r="L925" s="146">
        <v>92.438280187714923</v>
      </c>
      <c r="M925" s="146">
        <v>120</v>
      </c>
      <c r="N925" s="146">
        <v>548</v>
      </c>
      <c r="O925" s="146">
        <v>9132</v>
      </c>
      <c r="P925" s="146">
        <v>100</v>
      </c>
      <c r="Q925" s="146">
        <v>25</v>
      </c>
      <c r="R925" s="99">
        <v>0.74412268038276985</v>
      </c>
      <c r="S925" s="99">
        <v>0.96986625969471607</v>
      </c>
      <c r="T925" s="99">
        <v>1.8303336695128264E-2</v>
      </c>
      <c r="U925" s="99">
        <v>1.9982909228476435E-6</v>
      </c>
      <c r="W925" s="146">
        <v>5.6077724483495572</v>
      </c>
      <c r="X925" s="147">
        <v>28023.860143729547</v>
      </c>
      <c r="Y925" s="147">
        <v>5.7242905095047805</v>
      </c>
      <c r="Z925" s="147">
        <v>29300.550795018855</v>
      </c>
      <c r="AA925" s="147">
        <v>0.11651806115522323</v>
      </c>
      <c r="AB925" s="147">
        <v>1276.6906512893074</v>
      </c>
      <c r="AD925" s="161">
        <f t="shared" si="84"/>
        <v>308442.48675724387</v>
      </c>
      <c r="AE925" s="161">
        <f t="shared" si="89"/>
        <v>314156.87977526797</v>
      </c>
      <c r="AF925" s="161">
        <f t="shared" si="85"/>
        <v>5714.3930180240859</v>
      </c>
      <c r="AH925" s="163">
        <f t="shared" si="86"/>
        <v>0</v>
      </c>
      <c r="AI925" s="163">
        <f t="shared" si="87"/>
        <v>1</v>
      </c>
      <c r="AJ925" s="163">
        <f t="shared" si="88"/>
        <v>1</v>
      </c>
    </row>
    <row r="926" spans="1:36" x14ac:dyDescent="0.25">
      <c r="A926" s="46">
        <v>921</v>
      </c>
      <c r="C926" s="99">
        <v>2.2781304533994184E-3</v>
      </c>
      <c r="D926" s="99">
        <v>1.1586412957337422E-2</v>
      </c>
      <c r="E926" s="99">
        <v>4.5157259961124555E-5</v>
      </c>
      <c r="F926" s="99">
        <v>0</v>
      </c>
      <c r="G926" s="99">
        <v>0.04</v>
      </c>
      <c r="H926" s="99">
        <v>3.7417663718882443E-2</v>
      </c>
      <c r="I926" s="99">
        <v>2.5496231708073913E-2</v>
      </c>
      <c r="J926" s="99">
        <v>7.1214038276825598E-3</v>
      </c>
      <c r="K926" s="99">
        <v>5.7682820038231775E-3</v>
      </c>
      <c r="L926" s="146">
        <v>92.438280187714923</v>
      </c>
      <c r="M926" s="146">
        <v>120</v>
      </c>
      <c r="N926" s="146">
        <v>548</v>
      </c>
      <c r="O926" s="146">
        <v>9132</v>
      </c>
      <c r="P926" s="146">
        <v>100</v>
      </c>
      <c r="Q926" s="146">
        <v>25</v>
      </c>
      <c r="R926" s="99">
        <v>0.73165735268984977</v>
      </c>
      <c r="S926" s="99">
        <v>0.52844187984444979</v>
      </c>
      <c r="T926" s="99">
        <v>0.9942453290251515</v>
      </c>
      <c r="U926" s="99">
        <v>2.7335832682438745E-4</v>
      </c>
      <c r="W926" s="146">
        <v>5.2404253067504323</v>
      </c>
      <c r="X926" s="147">
        <v>28101.982644574771</v>
      </c>
      <c r="Y926" s="147">
        <v>5.3434003823370633</v>
      </c>
      <c r="Z926" s="147">
        <v>29350.506674303859</v>
      </c>
      <c r="AA926" s="147">
        <v>0.10297507558663099</v>
      </c>
      <c r="AB926" s="147">
        <v>1248.5240297290875</v>
      </c>
      <c r="AD926" s="161">
        <f t="shared" si="84"/>
        <v>286323.53576045117</v>
      </c>
      <c r="AE926" s="161">
        <f t="shared" si="89"/>
        <v>291253.51626591996</v>
      </c>
      <c r="AF926" s="161">
        <f t="shared" si="85"/>
        <v>4929.9805054687722</v>
      </c>
      <c r="AH926" s="163">
        <f t="shared" si="86"/>
        <v>0</v>
      </c>
      <c r="AI926" s="163">
        <f t="shared" si="87"/>
        <v>1</v>
      </c>
      <c r="AJ926" s="163">
        <f t="shared" si="88"/>
        <v>1</v>
      </c>
    </row>
    <row r="927" spans="1:36" x14ac:dyDescent="0.25">
      <c r="A927" s="46">
        <v>922</v>
      </c>
      <c r="C927" s="99">
        <v>2.4770789559217521E-3</v>
      </c>
      <c r="D927" s="99">
        <v>1.1154373748670622E-2</v>
      </c>
      <c r="E927" s="99">
        <v>1.4410109430584785E-5</v>
      </c>
      <c r="F927" s="99">
        <v>0</v>
      </c>
      <c r="G927" s="99">
        <v>0.04</v>
      </c>
      <c r="H927" s="99">
        <v>3.7417663718882443E-2</v>
      </c>
      <c r="I927" s="99">
        <v>2.5496231708073913E-2</v>
      </c>
      <c r="J927" s="99">
        <v>7.1214038276825598E-3</v>
      </c>
      <c r="K927" s="99">
        <v>5.7682820038231775E-3</v>
      </c>
      <c r="L927" s="146">
        <v>92.438280187714923</v>
      </c>
      <c r="M927" s="146">
        <v>120</v>
      </c>
      <c r="N927" s="146">
        <v>548</v>
      </c>
      <c r="O927" s="146">
        <v>9132</v>
      </c>
      <c r="P927" s="146">
        <v>100</v>
      </c>
      <c r="Q927" s="146">
        <v>25</v>
      </c>
      <c r="R927" s="99">
        <v>0.65513757116784943</v>
      </c>
      <c r="S927" s="99">
        <v>1.0014119147816517E-4</v>
      </c>
      <c r="T927" s="99">
        <v>0.97310336492385563</v>
      </c>
      <c r="U927" s="99">
        <v>0.99020336247338303</v>
      </c>
      <c r="W927" s="146">
        <v>4.3433835896545103</v>
      </c>
      <c r="X927" s="147">
        <v>27954.018364567313</v>
      </c>
      <c r="Y927" s="147">
        <v>4.4377756481391852</v>
      </c>
      <c r="Z927" s="147">
        <v>29243.476347454576</v>
      </c>
      <c r="AA927" s="147">
        <v>9.4392058484674912E-2</v>
      </c>
      <c r="AB927" s="147">
        <v>1289.4579828872629</v>
      </c>
      <c r="AD927" s="161">
        <f t="shared" si="84"/>
        <v>232648.99701470332</v>
      </c>
      <c r="AE927" s="161">
        <f t="shared" si="89"/>
        <v>237023.06254089653</v>
      </c>
      <c r="AF927" s="161">
        <f t="shared" si="85"/>
        <v>4374.0655261932316</v>
      </c>
      <c r="AH927" s="163">
        <f t="shared" si="86"/>
        <v>0</v>
      </c>
      <c r="AI927" s="163">
        <f t="shared" si="87"/>
        <v>1</v>
      </c>
      <c r="AJ927" s="163">
        <f t="shared" si="88"/>
        <v>1</v>
      </c>
    </row>
    <row r="928" spans="1:36" x14ac:dyDescent="0.25">
      <c r="A928" s="46">
        <v>923</v>
      </c>
      <c r="C928" s="99">
        <v>2.4420519050945E-3</v>
      </c>
      <c r="D928" s="99">
        <v>1.0494016877976341E-2</v>
      </c>
      <c r="E928" s="99">
        <v>5.2495488705717805E-5</v>
      </c>
      <c r="F928" s="99">
        <v>0</v>
      </c>
      <c r="G928" s="99">
        <v>0.04</v>
      </c>
      <c r="H928" s="99">
        <v>3.7417663718882443E-2</v>
      </c>
      <c r="I928" s="99">
        <v>2.5496231708073913E-2</v>
      </c>
      <c r="J928" s="99">
        <v>7.1214038276825598E-3</v>
      </c>
      <c r="K928" s="99">
        <v>5.7682820038231775E-3</v>
      </c>
      <c r="L928" s="146">
        <v>92.438280187714923</v>
      </c>
      <c r="M928" s="146">
        <v>120</v>
      </c>
      <c r="N928" s="146">
        <v>548</v>
      </c>
      <c r="O928" s="146">
        <v>9132</v>
      </c>
      <c r="P928" s="146">
        <v>100</v>
      </c>
      <c r="Q928" s="146">
        <v>25</v>
      </c>
      <c r="R928" s="99">
        <v>0.75982249863994711</v>
      </c>
      <c r="S928" s="99">
        <v>1.1245581042181308E-2</v>
      </c>
      <c r="T928" s="99">
        <v>0.38499582245486319</v>
      </c>
      <c r="U928" s="99">
        <v>0.9999968677094806</v>
      </c>
      <c r="W928" s="146">
        <v>5.0200684390835155</v>
      </c>
      <c r="X928" s="147">
        <v>27902.303667355394</v>
      </c>
      <c r="Y928" s="147">
        <v>5.1259951302810105</v>
      </c>
      <c r="Z928" s="147">
        <v>29174.695249138415</v>
      </c>
      <c r="AA928" s="147">
        <v>0.10592669119749498</v>
      </c>
      <c r="AB928" s="147">
        <v>1272.3915817830202</v>
      </c>
      <c r="AD928" s="161">
        <f t="shared" si="84"/>
        <v>273301.80267765553</v>
      </c>
      <c r="AE928" s="161">
        <f t="shared" si="89"/>
        <v>278385.01256772224</v>
      </c>
      <c r="AF928" s="161">
        <f t="shared" si="85"/>
        <v>5083.2098900666788</v>
      </c>
      <c r="AH928" s="163">
        <f t="shared" si="86"/>
        <v>0</v>
      </c>
      <c r="AI928" s="163">
        <f t="shared" si="87"/>
        <v>1</v>
      </c>
      <c r="AJ928" s="163">
        <f t="shared" si="88"/>
        <v>1</v>
      </c>
    </row>
    <row r="929" spans="1:36" x14ac:dyDescent="0.25">
      <c r="A929" s="46">
        <v>924</v>
      </c>
      <c r="C929" s="99">
        <v>2.3625880034895408E-3</v>
      </c>
      <c r="D929" s="99">
        <v>1.0827088124249828E-2</v>
      </c>
      <c r="E929" s="99">
        <v>9.3797991081112642E-5</v>
      </c>
      <c r="F929" s="99">
        <v>0</v>
      </c>
      <c r="G929" s="99">
        <v>0.04</v>
      </c>
      <c r="H929" s="99">
        <v>3.7417663718882443E-2</v>
      </c>
      <c r="I929" s="99">
        <v>2.5496231708073913E-2</v>
      </c>
      <c r="J929" s="99">
        <v>7.1214038276825598E-3</v>
      </c>
      <c r="K929" s="99">
        <v>5.7682820038231775E-3</v>
      </c>
      <c r="L929" s="146">
        <v>92.438280187714923</v>
      </c>
      <c r="M929" s="146">
        <v>120</v>
      </c>
      <c r="N929" s="146">
        <v>548</v>
      </c>
      <c r="O929" s="146">
        <v>9132</v>
      </c>
      <c r="P929" s="146">
        <v>100</v>
      </c>
      <c r="Q929" s="146">
        <v>25</v>
      </c>
      <c r="R929" s="99">
        <v>0.31385891372914226</v>
      </c>
      <c r="S929" s="99">
        <v>0.97393868460767852</v>
      </c>
      <c r="T929" s="99">
        <v>0.38475107680868503</v>
      </c>
      <c r="U929" s="99">
        <v>8.1226415408495845E-2</v>
      </c>
      <c r="W929" s="146">
        <v>2.7647605093053969</v>
      </c>
      <c r="X929" s="147">
        <v>27885.565978592065</v>
      </c>
      <c r="Y929" s="147">
        <v>2.8184306427805437</v>
      </c>
      <c r="Z929" s="147">
        <v>29132.660973293998</v>
      </c>
      <c r="AA929" s="147">
        <v>5.367013347514682E-2</v>
      </c>
      <c r="AB929" s="147">
        <v>1247.0949947019326</v>
      </c>
      <c r="AD929" s="161">
        <f t="shared" si="84"/>
        <v>138000.06457973176</v>
      </c>
      <c r="AE929" s="161">
        <f t="shared" si="89"/>
        <v>139973.17759353862</v>
      </c>
      <c r="AF929" s="161">
        <f t="shared" si="85"/>
        <v>1973.1130138068766</v>
      </c>
      <c r="AH929" s="163">
        <f t="shared" si="86"/>
        <v>0</v>
      </c>
      <c r="AI929" s="163">
        <f t="shared" si="87"/>
        <v>1</v>
      </c>
      <c r="AJ929" s="163">
        <f t="shared" si="88"/>
        <v>1</v>
      </c>
    </row>
    <row r="930" spans="1:36" x14ac:dyDescent="0.25">
      <c r="A930" s="46">
        <v>925</v>
      </c>
      <c r="C930" s="99">
        <v>3.5305122199686956E-3</v>
      </c>
      <c r="D930" s="99">
        <v>1.3141298957223047E-2</v>
      </c>
      <c r="E930" s="99">
        <v>2.2615044539528796E-5</v>
      </c>
      <c r="F930" s="99">
        <v>0</v>
      </c>
      <c r="G930" s="99">
        <v>0.04</v>
      </c>
      <c r="H930" s="99">
        <v>3.7417663718882443E-2</v>
      </c>
      <c r="I930" s="99">
        <v>2.5496231708073913E-2</v>
      </c>
      <c r="J930" s="99">
        <v>7.1214038276825598E-3</v>
      </c>
      <c r="K930" s="99">
        <v>5.7682820038231775E-3</v>
      </c>
      <c r="L930" s="146">
        <v>92.438280187714923</v>
      </c>
      <c r="M930" s="146">
        <v>120</v>
      </c>
      <c r="N930" s="146">
        <v>548</v>
      </c>
      <c r="O930" s="146">
        <v>9132</v>
      </c>
      <c r="P930" s="146">
        <v>100</v>
      </c>
      <c r="Q930" s="146">
        <v>25</v>
      </c>
      <c r="R930" s="99">
        <v>0.65607208747254286</v>
      </c>
      <c r="S930" s="99">
        <v>0.50305612264337995</v>
      </c>
      <c r="T930" s="99">
        <v>0.21384303627107909</v>
      </c>
      <c r="U930" s="99">
        <v>7.6788099882061359E-5</v>
      </c>
      <c r="W930" s="146">
        <v>4.4586576039994936</v>
      </c>
      <c r="X930" s="147">
        <v>26749.860333704568</v>
      </c>
      <c r="Y930" s="147">
        <v>4.5907635229628623</v>
      </c>
      <c r="Z930" s="147">
        <v>28185.135527607206</v>
      </c>
      <c r="AA930" s="147">
        <v>0.13210591896336865</v>
      </c>
      <c r="AB930" s="147">
        <v>1435.2751939026384</v>
      </c>
      <c r="AD930" s="161">
        <f t="shared" si="84"/>
        <v>240769.59590626508</v>
      </c>
      <c r="AE930" s="161">
        <f t="shared" si="89"/>
        <v>247260.67585016452</v>
      </c>
      <c r="AF930" s="161">
        <f t="shared" si="85"/>
        <v>6491.0799438994809</v>
      </c>
      <c r="AH930" s="163">
        <f t="shared" si="86"/>
        <v>0</v>
      </c>
      <c r="AI930" s="163">
        <f t="shared" si="87"/>
        <v>1</v>
      </c>
      <c r="AJ930" s="163">
        <f t="shared" si="88"/>
        <v>1</v>
      </c>
    </row>
    <row r="931" spans="1:36" x14ac:dyDescent="0.25">
      <c r="A931" s="46">
        <v>926</v>
      </c>
      <c r="C931" s="99">
        <v>1.2051720961652748E-3</v>
      </c>
      <c r="D931" s="99">
        <v>9.610605590406579E-3</v>
      </c>
      <c r="E931" s="99">
        <v>7.5038824661917377E-6</v>
      </c>
      <c r="F931" s="99">
        <v>0</v>
      </c>
      <c r="G931" s="99">
        <v>0.04</v>
      </c>
      <c r="H931" s="99">
        <v>3.7417663718882443E-2</v>
      </c>
      <c r="I931" s="99">
        <v>2.5496231708073913E-2</v>
      </c>
      <c r="J931" s="99">
        <v>7.1214038276825598E-3</v>
      </c>
      <c r="K931" s="99">
        <v>5.7682820038231775E-3</v>
      </c>
      <c r="L931" s="146">
        <v>92.438280187714923</v>
      </c>
      <c r="M931" s="146">
        <v>120</v>
      </c>
      <c r="N931" s="146">
        <v>548</v>
      </c>
      <c r="O931" s="146">
        <v>9132</v>
      </c>
      <c r="P931" s="146">
        <v>100</v>
      </c>
      <c r="Q931" s="146">
        <v>25</v>
      </c>
      <c r="R931" s="99">
        <v>0.77337640647746353</v>
      </c>
      <c r="S931" s="99">
        <v>0.29557097006097283</v>
      </c>
      <c r="T931" s="99">
        <v>2.591411956936571E-5</v>
      </c>
      <c r="U931" s="99">
        <v>7.7474413884431068E-4</v>
      </c>
      <c r="W931" s="146">
        <v>5.6325654241305863</v>
      </c>
      <c r="X931" s="147">
        <v>29530.339510483936</v>
      </c>
      <c r="Y931" s="147">
        <v>5.6949047175337144</v>
      </c>
      <c r="Z931" s="147">
        <v>30604.268626102999</v>
      </c>
      <c r="AA931" s="147">
        <v>6.233929340312816E-2</v>
      </c>
      <c r="AB931" s="147">
        <v>1073.9291156190629</v>
      </c>
      <c r="AD931" s="161">
        <f t="shared" si="84"/>
        <v>308423.58593735122</v>
      </c>
      <c r="AE931" s="161">
        <f t="shared" si="89"/>
        <v>311090.01442591986</v>
      </c>
      <c r="AF931" s="161">
        <f t="shared" si="85"/>
        <v>2666.4284885686266</v>
      </c>
      <c r="AH931" s="163">
        <f t="shared" si="86"/>
        <v>0</v>
      </c>
      <c r="AI931" s="163">
        <f t="shared" si="87"/>
        <v>1</v>
      </c>
      <c r="AJ931" s="163">
        <f t="shared" si="88"/>
        <v>1</v>
      </c>
    </row>
    <row r="932" spans="1:36" x14ac:dyDescent="0.25">
      <c r="A932" s="46">
        <v>927</v>
      </c>
      <c r="C932" s="99">
        <v>2.6778377869471903E-3</v>
      </c>
      <c r="D932" s="99">
        <v>9.9711460683324857E-3</v>
      </c>
      <c r="E932" s="99">
        <v>6.5144436934897184E-5</v>
      </c>
      <c r="F932" s="99">
        <v>0</v>
      </c>
      <c r="G932" s="99">
        <v>0.04</v>
      </c>
      <c r="H932" s="99">
        <v>3.7417663718882443E-2</v>
      </c>
      <c r="I932" s="99">
        <v>2.5496231708073913E-2</v>
      </c>
      <c r="J932" s="99">
        <v>7.1214038276825598E-3</v>
      </c>
      <c r="K932" s="99">
        <v>5.7682820038231775E-3</v>
      </c>
      <c r="L932" s="146">
        <v>92.438280187714923</v>
      </c>
      <c r="M932" s="146">
        <v>120</v>
      </c>
      <c r="N932" s="146">
        <v>548</v>
      </c>
      <c r="O932" s="146">
        <v>9132</v>
      </c>
      <c r="P932" s="146">
        <v>100</v>
      </c>
      <c r="Q932" s="146">
        <v>25</v>
      </c>
      <c r="R932" s="99">
        <v>0.51966092024517441</v>
      </c>
      <c r="S932" s="99">
        <v>0.81852073911526213</v>
      </c>
      <c r="T932" s="99">
        <v>0.82369652188093712</v>
      </c>
      <c r="U932" s="99">
        <v>0.16088425762992942</v>
      </c>
      <c r="W932" s="146">
        <v>3.9678720807997556</v>
      </c>
      <c r="X932" s="147">
        <v>27605.380009185083</v>
      </c>
      <c r="Y932" s="147">
        <v>4.0570820323510324</v>
      </c>
      <c r="Z932" s="147">
        <v>28909.904306271455</v>
      </c>
      <c r="AA932" s="147">
        <v>8.9209951551276756E-2</v>
      </c>
      <c r="AB932" s="147">
        <v>1304.5242970863728</v>
      </c>
      <c r="AD932" s="161">
        <f t="shared" si="84"/>
        <v>210466.94483880026</v>
      </c>
      <c r="AE932" s="161">
        <f t="shared" si="89"/>
        <v>214515.01763479048</v>
      </c>
      <c r="AF932" s="161">
        <f t="shared" si="85"/>
        <v>4048.0727959902324</v>
      </c>
      <c r="AH932" s="163">
        <f t="shared" si="86"/>
        <v>0</v>
      </c>
      <c r="AI932" s="163">
        <f t="shared" si="87"/>
        <v>1</v>
      </c>
      <c r="AJ932" s="163">
        <f t="shared" si="88"/>
        <v>1</v>
      </c>
    </row>
    <row r="933" spans="1:36" x14ac:dyDescent="0.25">
      <c r="A933" s="46">
        <v>928</v>
      </c>
      <c r="C933" s="99">
        <v>2.758611658421839E-3</v>
      </c>
      <c r="D933" s="99">
        <v>9.283802092343205E-3</v>
      </c>
      <c r="E933" s="99">
        <v>8.7110849340543695E-5</v>
      </c>
      <c r="F933" s="99">
        <v>0</v>
      </c>
      <c r="G933" s="99">
        <v>0.04</v>
      </c>
      <c r="H933" s="99">
        <v>3.7417663718882443E-2</v>
      </c>
      <c r="I933" s="99">
        <v>2.5496231708073913E-2</v>
      </c>
      <c r="J933" s="99">
        <v>7.1214038276825598E-3</v>
      </c>
      <c r="K933" s="99">
        <v>5.7682820038231775E-3</v>
      </c>
      <c r="L933" s="146">
        <v>92.438280187714923</v>
      </c>
      <c r="M933" s="146">
        <v>120</v>
      </c>
      <c r="N933" s="146">
        <v>548</v>
      </c>
      <c r="O933" s="146">
        <v>9132</v>
      </c>
      <c r="P933" s="146">
        <v>100</v>
      </c>
      <c r="Q933" s="146">
        <v>25</v>
      </c>
      <c r="R933" s="99">
        <v>0.91939293788302767</v>
      </c>
      <c r="S933" s="99">
        <v>0.11772239159647988</v>
      </c>
      <c r="T933" s="99">
        <v>0.16532294760985913</v>
      </c>
      <c r="U933" s="99">
        <v>0.29054191271434515</v>
      </c>
      <c r="W933" s="146">
        <v>6.0221536595432505</v>
      </c>
      <c r="X933" s="147">
        <v>27464.882766281997</v>
      </c>
      <c r="Y933" s="147">
        <v>6.1623509001042054</v>
      </c>
      <c r="Z933" s="147">
        <v>28774.823071237955</v>
      </c>
      <c r="AA933" s="147">
        <v>0.14019724056095484</v>
      </c>
      <c r="AB933" s="147">
        <v>1309.9403049559587</v>
      </c>
      <c r="AD933" s="161">
        <f t="shared" si="84"/>
        <v>333864.33680631302</v>
      </c>
      <c r="AE933" s="161">
        <f t="shared" si="89"/>
        <v>340966.23093501438</v>
      </c>
      <c r="AF933" s="161">
        <f t="shared" si="85"/>
        <v>7101.8941287013313</v>
      </c>
      <c r="AH933" s="163">
        <f t="shared" si="86"/>
        <v>0</v>
      </c>
      <c r="AI933" s="163">
        <f t="shared" si="87"/>
        <v>1</v>
      </c>
      <c r="AJ933" s="163">
        <f t="shared" si="88"/>
        <v>1</v>
      </c>
    </row>
    <row r="934" spans="1:36" x14ac:dyDescent="0.25">
      <c r="A934" s="46">
        <v>929</v>
      </c>
      <c r="C934" s="99">
        <v>2.3246081157867193E-3</v>
      </c>
      <c r="D934" s="99">
        <v>1.0437119155392392E-2</v>
      </c>
      <c r="E934" s="99">
        <v>9.8720882485192618E-5</v>
      </c>
      <c r="F934" s="99">
        <v>0</v>
      </c>
      <c r="G934" s="99">
        <v>0.04</v>
      </c>
      <c r="H934" s="99">
        <v>3.7417663718882443E-2</v>
      </c>
      <c r="I934" s="99">
        <v>2.5496231708073913E-2</v>
      </c>
      <c r="J934" s="99">
        <v>7.1214038276825598E-3</v>
      </c>
      <c r="K934" s="99">
        <v>5.7682820038231775E-3</v>
      </c>
      <c r="L934" s="146">
        <v>92.438280187714923</v>
      </c>
      <c r="M934" s="146">
        <v>120</v>
      </c>
      <c r="N934" s="146">
        <v>548</v>
      </c>
      <c r="O934" s="146">
        <v>9132</v>
      </c>
      <c r="P934" s="146">
        <v>100</v>
      </c>
      <c r="Q934" s="146">
        <v>25</v>
      </c>
      <c r="R934" s="99">
        <v>0.73177051268482352</v>
      </c>
      <c r="S934" s="99">
        <v>0.85898166998926995</v>
      </c>
      <c r="T934" s="99">
        <v>2.3981523077513636E-2</v>
      </c>
      <c r="U934" s="99">
        <v>8.63245977640551E-2</v>
      </c>
      <c r="W934" s="146">
        <v>5.4259010076474175</v>
      </c>
      <c r="X934" s="147">
        <v>27920.227828197159</v>
      </c>
      <c r="Y934" s="147">
        <v>5.5313362682116711</v>
      </c>
      <c r="Z934" s="147">
        <v>29159.961840756932</v>
      </c>
      <c r="AA934" s="147">
        <v>0.10543526056425367</v>
      </c>
      <c r="AB934" s="147">
        <v>1239.734012559773</v>
      </c>
      <c r="AD934" s="161">
        <f t="shared" si="84"/>
        <v>297633.83263064787</v>
      </c>
      <c r="AE934" s="161">
        <f t="shared" si="89"/>
        <v>302720.21425194334</v>
      </c>
      <c r="AF934" s="161">
        <f t="shared" si="85"/>
        <v>5086.3816212954471</v>
      </c>
      <c r="AH934" s="163">
        <f t="shared" si="86"/>
        <v>0</v>
      </c>
      <c r="AI934" s="163">
        <f t="shared" si="87"/>
        <v>1</v>
      </c>
      <c r="AJ934" s="163">
        <f t="shared" si="88"/>
        <v>1</v>
      </c>
    </row>
    <row r="935" spans="1:36" x14ac:dyDescent="0.25">
      <c r="A935" s="46">
        <v>930</v>
      </c>
      <c r="C935" s="99">
        <v>3.1106295167943054E-3</v>
      </c>
      <c r="D935" s="99">
        <v>1.0853068783810985E-2</v>
      </c>
      <c r="E935" s="99">
        <v>3.1289266172240815E-4</v>
      </c>
      <c r="F935" s="99">
        <v>0</v>
      </c>
      <c r="G935" s="99">
        <v>0.04</v>
      </c>
      <c r="H935" s="99">
        <v>3.7417663718882443E-2</v>
      </c>
      <c r="I935" s="99">
        <v>2.5496231708073913E-2</v>
      </c>
      <c r="J935" s="99">
        <v>7.1214038276825598E-3</v>
      </c>
      <c r="K935" s="99">
        <v>5.7682820038231775E-3</v>
      </c>
      <c r="L935" s="146">
        <v>92.438280187714923</v>
      </c>
      <c r="M935" s="146">
        <v>120</v>
      </c>
      <c r="N935" s="146">
        <v>548</v>
      </c>
      <c r="O935" s="146">
        <v>9132</v>
      </c>
      <c r="P935" s="146">
        <v>100</v>
      </c>
      <c r="Q935" s="146">
        <v>25</v>
      </c>
      <c r="R935" s="99">
        <v>0.84596639930177742</v>
      </c>
      <c r="S935" s="99">
        <v>0.99651285549484125</v>
      </c>
      <c r="T935" s="99">
        <v>0.45686753795889135</v>
      </c>
      <c r="U935" s="99">
        <v>8.3050241377969028E-2</v>
      </c>
      <c r="W935" s="146">
        <v>5.9346160623719291</v>
      </c>
      <c r="X935" s="147">
        <v>26517.074541129619</v>
      </c>
      <c r="Y935" s="147">
        <v>6.0753353266388856</v>
      </c>
      <c r="Z935" s="147">
        <v>27808.325704557035</v>
      </c>
      <c r="AA935" s="147">
        <v>0.14071926426695658</v>
      </c>
      <c r="AB935" s="147">
        <v>1291.251163427416</v>
      </c>
      <c r="AD935" s="161">
        <f t="shared" si="84"/>
        <v>329559.88920118613</v>
      </c>
      <c r="AE935" s="161">
        <f t="shared" si="89"/>
        <v>336711.79389377614</v>
      </c>
      <c r="AF935" s="161">
        <f t="shared" si="85"/>
        <v>7151.9046925899784</v>
      </c>
      <c r="AH935" s="163">
        <f t="shared" si="86"/>
        <v>0</v>
      </c>
      <c r="AI935" s="163">
        <f t="shared" si="87"/>
        <v>1</v>
      </c>
      <c r="AJ935" s="163">
        <f t="shared" si="88"/>
        <v>1</v>
      </c>
    </row>
    <row r="936" spans="1:36" x14ac:dyDescent="0.25">
      <c r="A936" s="46">
        <v>931</v>
      </c>
      <c r="C936" s="99">
        <v>1.5837317815036427E-3</v>
      </c>
      <c r="D936" s="99">
        <v>9.9460031014277639E-3</v>
      </c>
      <c r="E936" s="99">
        <v>2.6365454569677844E-5</v>
      </c>
      <c r="F936" s="99">
        <v>0</v>
      </c>
      <c r="G936" s="99">
        <v>0.04</v>
      </c>
      <c r="H936" s="99">
        <v>3.7417663718882443E-2</v>
      </c>
      <c r="I936" s="99">
        <v>2.5496231708073913E-2</v>
      </c>
      <c r="J936" s="99">
        <v>7.1214038276825598E-3</v>
      </c>
      <c r="K936" s="99">
        <v>5.7682820038231775E-3</v>
      </c>
      <c r="L936" s="146">
        <v>92.438280187714923</v>
      </c>
      <c r="M936" s="146">
        <v>120</v>
      </c>
      <c r="N936" s="146">
        <v>548</v>
      </c>
      <c r="O936" s="146">
        <v>9132</v>
      </c>
      <c r="P936" s="146">
        <v>100</v>
      </c>
      <c r="Q936" s="146">
        <v>25</v>
      </c>
      <c r="R936" s="99">
        <v>0.63561830596219504</v>
      </c>
      <c r="S936" s="99">
        <v>0.35249741165854453</v>
      </c>
      <c r="T936" s="99">
        <v>0.51965969801381173</v>
      </c>
      <c r="U936" s="99">
        <v>0.15370890598317843</v>
      </c>
      <c r="W936" s="146">
        <v>4.6310029284963603</v>
      </c>
      <c r="X936" s="147">
        <v>29000.346687627014</v>
      </c>
      <c r="Y936" s="147">
        <v>4.6963025165238683</v>
      </c>
      <c r="Z936" s="147">
        <v>30138.081009234229</v>
      </c>
      <c r="AA936" s="147">
        <v>6.5299588027508015E-2</v>
      </c>
      <c r="AB936" s="147">
        <v>1137.734321607215</v>
      </c>
      <c r="AD936" s="161">
        <f t="shared" si="84"/>
        <v>248859.82902215462</v>
      </c>
      <c r="AE936" s="161">
        <f t="shared" si="89"/>
        <v>251640.06998219783</v>
      </c>
      <c r="AF936" s="161">
        <f t="shared" si="85"/>
        <v>2780.2409600432661</v>
      </c>
      <c r="AH936" s="163">
        <f t="shared" si="86"/>
        <v>0</v>
      </c>
      <c r="AI936" s="163">
        <f t="shared" si="87"/>
        <v>1</v>
      </c>
      <c r="AJ936" s="163">
        <f t="shared" si="88"/>
        <v>1</v>
      </c>
    </row>
    <row r="937" spans="1:36" x14ac:dyDescent="0.25">
      <c r="A937" s="46">
        <v>932</v>
      </c>
      <c r="C937" s="99">
        <v>1.8673079612486917E-3</v>
      </c>
      <c r="D937" s="99">
        <v>1.0294863103824955E-2</v>
      </c>
      <c r="E937" s="99">
        <v>7.2579219744266333E-5</v>
      </c>
      <c r="F937" s="99">
        <v>0</v>
      </c>
      <c r="G937" s="99">
        <v>0.04</v>
      </c>
      <c r="H937" s="99">
        <v>3.7417663718882443E-2</v>
      </c>
      <c r="I937" s="99">
        <v>2.5496231708073913E-2</v>
      </c>
      <c r="J937" s="99">
        <v>7.1214038276825598E-3</v>
      </c>
      <c r="K937" s="99">
        <v>5.7682820038231775E-3</v>
      </c>
      <c r="L937" s="146">
        <v>92.438280187714923</v>
      </c>
      <c r="M937" s="146">
        <v>120</v>
      </c>
      <c r="N937" s="146">
        <v>548</v>
      </c>
      <c r="O937" s="146">
        <v>9132</v>
      </c>
      <c r="P937" s="146">
        <v>100</v>
      </c>
      <c r="Q937" s="146">
        <v>25</v>
      </c>
      <c r="R937" s="99">
        <v>0.7284184295631686</v>
      </c>
      <c r="S937" s="99">
        <v>0.99824430345145831</v>
      </c>
      <c r="T937" s="99">
        <v>0.92352065029059049</v>
      </c>
      <c r="U937" s="99">
        <v>0.5449211426598275</v>
      </c>
      <c r="W937" s="146">
        <v>5.6601950654865592</v>
      </c>
      <c r="X937" s="147">
        <v>28528.746156153058</v>
      </c>
      <c r="Y937" s="147">
        <v>5.7500119969292829</v>
      </c>
      <c r="Z937" s="147">
        <v>29701.556214024553</v>
      </c>
      <c r="AA937" s="147">
        <v>8.9816931442723735E-2</v>
      </c>
      <c r="AB937" s="147">
        <v>1172.8100578714948</v>
      </c>
      <c r="AD937" s="161">
        <f t="shared" si="84"/>
        <v>311082.95777304051</v>
      </c>
      <c r="AE937" s="161">
        <f t="shared" si="89"/>
        <v>315299.16360173241</v>
      </c>
      <c r="AF937" s="161">
        <f t="shared" si="85"/>
        <v>4216.2058286919291</v>
      </c>
      <c r="AH937" s="163">
        <f t="shared" si="86"/>
        <v>0</v>
      </c>
      <c r="AI937" s="163">
        <f t="shared" si="87"/>
        <v>1</v>
      </c>
      <c r="AJ937" s="163">
        <f t="shared" si="88"/>
        <v>1</v>
      </c>
    </row>
    <row r="938" spans="1:36" x14ac:dyDescent="0.25">
      <c r="A938" s="46">
        <v>933</v>
      </c>
      <c r="C938" s="99">
        <v>1.1072942295340359E-3</v>
      </c>
      <c r="D938" s="99">
        <v>1.0076905455674655E-2</v>
      </c>
      <c r="E938" s="99">
        <v>3.4344165196364962E-4</v>
      </c>
      <c r="F938" s="99">
        <v>0</v>
      </c>
      <c r="G938" s="99">
        <v>0.04</v>
      </c>
      <c r="H938" s="99">
        <v>3.7417663718882443E-2</v>
      </c>
      <c r="I938" s="99">
        <v>2.5496231708073913E-2</v>
      </c>
      <c r="J938" s="99">
        <v>7.1214038276825598E-3</v>
      </c>
      <c r="K938" s="99">
        <v>5.7682820038231775E-3</v>
      </c>
      <c r="L938" s="146">
        <v>92.438280187714923</v>
      </c>
      <c r="M938" s="146">
        <v>120</v>
      </c>
      <c r="N938" s="146">
        <v>548</v>
      </c>
      <c r="O938" s="146">
        <v>9132</v>
      </c>
      <c r="P938" s="146">
        <v>100</v>
      </c>
      <c r="Q938" s="146">
        <v>25</v>
      </c>
      <c r="R938" s="99">
        <v>0.5526080046361399</v>
      </c>
      <c r="S938" s="99">
        <v>0.6567866152443822</v>
      </c>
      <c r="T938" s="99">
        <v>0.81332378215640444</v>
      </c>
      <c r="U938" s="99">
        <v>6.9683223262155527E-3</v>
      </c>
      <c r="W938" s="146">
        <v>4.252561989829462</v>
      </c>
      <c r="X938" s="147">
        <v>28752.321814388586</v>
      </c>
      <c r="Y938" s="147">
        <v>4.2819809457228395</v>
      </c>
      <c r="Z938" s="147">
        <v>29707.382253252224</v>
      </c>
      <c r="AA938" s="147">
        <v>2.9418955893377507E-2</v>
      </c>
      <c r="AB938" s="147">
        <v>955.06043886363841</v>
      </c>
      <c r="AD938" s="161">
        <f t="shared" si="84"/>
        <v>226401.39757537912</v>
      </c>
      <c r="AE938" s="161">
        <f t="shared" si="89"/>
        <v>227211.47449011813</v>
      </c>
      <c r="AF938" s="161">
        <f t="shared" si="85"/>
        <v>810.07691473901195</v>
      </c>
      <c r="AH938" s="163">
        <f t="shared" si="86"/>
        <v>0</v>
      </c>
      <c r="AI938" s="163">
        <f t="shared" si="87"/>
        <v>1</v>
      </c>
      <c r="AJ938" s="163">
        <f t="shared" si="88"/>
        <v>1</v>
      </c>
    </row>
    <row r="939" spans="1:36" x14ac:dyDescent="0.25">
      <c r="A939" s="46">
        <v>934</v>
      </c>
      <c r="C939" s="99">
        <v>1.9507587357771162E-3</v>
      </c>
      <c r="D939" s="99">
        <v>1.3645543005951111E-2</v>
      </c>
      <c r="E939" s="99">
        <v>4.1792545999233153E-5</v>
      </c>
      <c r="F939" s="99">
        <v>0</v>
      </c>
      <c r="G939" s="99">
        <v>0.04</v>
      </c>
      <c r="H939" s="99">
        <v>3.7417663718882443E-2</v>
      </c>
      <c r="I939" s="99">
        <v>2.5496231708073913E-2</v>
      </c>
      <c r="J939" s="99">
        <v>7.1214038276825598E-3</v>
      </c>
      <c r="K939" s="99">
        <v>5.7682820038231775E-3</v>
      </c>
      <c r="L939" s="146">
        <v>92.438280187714923</v>
      </c>
      <c r="M939" s="146">
        <v>120</v>
      </c>
      <c r="N939" s="146">
        <v>548</v>
      </c>
      <c r="O939" s="146">
        <v>9132</v>
      </c>
      <c r="P939" s="146">
        <v>100</v>
      </c>
      <c r="Q939" s="146">
        <v>25</v>
      </c>
      <c r="R939" s="99">
        <v>0.77301238024028052</v>
      </c>
      <c r="S939" s="99">
        <v>0.93344747591063515</v>
      </c>
      <c r="T939" s="99">
        <v>0.98956944015149606</v>
      </c>
      <c r="U939" s="99">
        <v>2.2702413987218482E-6</v>
      </c>
      <c r="W939" s="146">
        <v>5.8931194305037868</v>
      </c>
      <c r="X939" s="147">
        <v>28479.919672207136</v>
      </c>
      <c r="Y939" s="147">
        <v>5.9925639129575066</v>
      </c>
      <c r="Z939" s="147">
        <v>29675.263754769603</v>
      </c>
      <c r="AA939" s="147">
        <v>9.9444482453719729E-2</v>
      </c>
      <c r="AB939" s="147">
        <v>1195.3440825624675</v>
      </c>
      <c r="AD939" s="161">
        <f t="shared" si="84"/>
        <v>325107.24615802005</v>
      </c>
      <c r="AE939" s="161">
        <f t="shared" si="89"/>
        <v>329878.57102268084</v>
      </c>
      <c r="AF939" s="161">
        <f t="shared" si="85"/>
        <v>4771.3248646607162</v>
      </c>
      <c r="AH939" s="163">
        <f t="shared" si="86"/>
        <v>0</v>
      </c>
      <c r="AI939" s="163">
        <f t="shared" si="87"/>
        <v>1</v>
      </c>
      <c r="AJ939" s="163">
        <f t="shared" si="88"/>
        <v>1</v>
      </c>
    </row>
    <row r="940" spans="1:36" x14ac:dyDescent="0.25">
      <c r="A940" s="46">
        <v>935</v>
      </c>
      <c r="C940" s="99">
        <v>7.3445339184675972E-4</v>
      </c>
      <c r="D940" s="99">
        <v>9.0651786296074635E-3</v>
      </c>
      <c r="E940" s="99">
        <v>2.1626870780443032E-6</v>
      </c>
      <c r="F940" s="99">
        <v>0</v>
      </c>
      <c r="G940" s="99">
        <v>0.04</v>
      </c>
      <c r="H940" s="99">
        <v>3.7417663718882443E-2</v>
      </c>
      <c r="I940" s="99">
        <v>2.5496231708073913E-2</v>
      </c>
      <c r="J940" s="99">
        <v>7.1214038276825598E-3</v>
      </c>
      <c r="K940" s="99">
        <v>5.7682820038231775E-3</v>
      </c>
      <c r="L940" s="146">
        <v>92.438280187714923</v>
      </c>
      <c r="M940" s="146">
        <v>120</v>
      </c>
      <c r="N940" s="146">
        <v>548</v>
      </c>
      <c r="O940" s="146">
        <v>9132</v>
      </c>
      <c r="P940" s="146">
        <v>100</v>
      </c>
      <c r="Q940" s="146">
        <v>25</v>
      </c>
      <c r="R940" s="99">
        <v>0.56141947590590779</v>
      </c>
      <c r="S940" s="99">
        <v>0.99951738333800999</v>
      </c>
      <c r="T940" s="99">
        <v>1.1452736995483017E-4</v>
      </c>
      <c r="U940" s="99">
        <v>0.97928181521926172</v>
      </c>
      <c r="W940" s="146">
        <v>4.8174311570217228</v>
      </c>
      <c r="X940" s="147">
        <v>30163.346936312457</v>
      </c>
      <c r="Y940" s="147">
        <v>4.8494560841861691</v>
      </c>
      <c r="Z940" s="147">
        <v>31146.082455203319</v>
      </c>
      <c r="AA940" s="147">
        <v>3.2024927164446382E-2</v>
      </c>
      <c r="AB940" s="147">
        <v>982.73551889086229</v>
      </c>
      <c r="AD940" s="161">
        <f t="shared" si="84"/>
        <v>258882.52248499094</v>
      </c>
      <c r="AE940" s="161">
        <f t="shared" si="89"/>
        <v>259821.28259596686</v>
      </c>
      <c r="AF940" s="161">
        <f t="shared" si="85"/>
        <v>938.76011097592072</v>
      </c>
      <c r="AH940" s="163">
        <f t="shared" si="86"/>
        <v>0</v>
      </c>
      <c r="AI940" s="163">
        <f t="shared" si="87"/>
        <v>1</v>
      </c>
      <c r="AJ940" s="163">
        <f t="shared" si="88"/>
        <v>1</v>
      </c>
    </row>
    <row r="941" spans="1:36" x14ac:dyDescent="0.25">
      <c r="A941" s="46">
        <v>936</v>
      </c>
      <c r="C941" s="99">
        <v>1.6871053961544401E-3</v>
      </c>
      <c r="D941" s="99">
        <v>1.5364764755256055E-2</v>
      </c>
      <c r="E941" s="99">
        <v>1.5499124161222344E-4</v>
      </c>
      <c r="F941" s="99">
        <v>0</v>
      </c>
      <c r="G941" s="99">
        <v>0.04</v>
      </c>
      <c r="H941" s="99">
        <v>3.7417663718882443E-2</v>
      </c>
      <c r="I941" s="99">
        <v>2.5496231708073913E-2</v>
      </c>
      <c r="J941" s="99">
        <v>7.1214038276825598E-3</v>
      </c>
      <c r="K941" s="99">
        <v>5.7682820038231775E-3</v>
      </c>
      <c r="L941" s="146">
        <v>92.438280187714923</v>
      </c>
      <c r="M941" s="146">
        <v>120</v>
      </c>
      <c r="N941" s="146">
        <v>548</v>
      </c>
      <c r="O941" s="146">
        <v>9132</v>
      </c>
      <c r="P941" s="146">
        <v>100</v>
      </c>
      <c r="Q941" s="146">
        <v>25</v>
      </c>
      <c r="R941" s="99">
        <v>0.71669831621522562</v>
      </c>
      <c r="S941" s="99">
        <v>0.98944828805437501</v>
      </c>
      <c r="T941" s="99">
        <v>0.10204304416995691</v>
      </c>
      <c r="U941" s="99">
        <v>8.6641006689558209E-5</v>
      </c>
      <c r="W941" s="146">
        <v>5.5423147833261144</v>
      </c>
      <c r="X941" s="147">
        <v>28486.023672299565</v>
      </c>
      <c r="Y941" s="147">
        <v>5.6176173012807853</v>
      </c>
      <c r="Z941" s="147">
        <v>29601.142438167131</v>
      </c>
      <c r="AA941" s="147">
        <v>7.5302517954670911E-2</v>
      </c>
      <c r="AB941" s="147">
        <v>1115.1187658675663</v>
      </c>
      <c r="AD941" s="161">
        <f t="shared" si="84"/>
        <v>304052.86332726729</v>
      </c>
      <c r="AE941" s="161">
        <f t="shared" si="89"/>
        <v>307455.89563867997</v>
      </c>
      <c r="AF941" s="161">
        <f t="shared" si="85"/>
        <v>3403.0323114126886</v>
      </c>
      <c r="AH941" s="163">
        <f t="shared" si="86"/>
        <v>0</v>
      </c>
      <c r="AI941" s="163">
        <f t="shared" si="87"/>
        <v>1</v>
      </c>
      <c r="AJ941" s="163">
        <f t="shared" si="88"/>
        <v>1</v>
      </c>
    </row>
    <row r="942" spans="1:36" x14ac:dyDescent="0.25">
      <c r="A942" s="46">
        <v>937</v>
      </c>
      <c r="C942" s="99">
        <v>6.296881588083638E-4</v>
      </c>
      <c r="D942" s="99">
        <v>1.1316995933345437E-2</v>
      </c>
      <c r="E942" s="99">
        <v>2.0609779343672141E-4</v>
      </c>
      <c r="F942" s="99">
        <v>0</v>
      </c>
      <c r="G942" s="99">
        <v>0.04</v>
      </c>
      <c r="H942" s="99">
        <v>3.7417663718882443E-2</v>
      </c>
      <c r="I942" s="99">
        <v>2.5496231708073913E-2</v>
      </c>
      <c r="J942" s="99">
        <v>7.1214038276825598E-3</v>
      </c>
      <c r="K942" s="99">
        <v>5.7682820038231775E-3</v>
      </c>
      <c r="L942" s="146">
        <v>92.438280187714923</v>
      </c>
      <c r="M942" s="146">
        <v>120</v>
      </c>
      <c r="N942" s="146">
        <v>548</v>
      </c>
      <c r="O942" s="146">
        <v>9132</v>
      </c>
      <c r="P942" s="146">
        <v>100</v>
      </c>
      <c r="Q942" s="146">
        <v>25</v>
      </c>
      <c r="R942" s="99">
        <v>0.72092491955809002</v>
      </c>
      <c r="S942" s="99">
        <v>0.99964685545046872</v>
      </c>
      <c r="T942" s="99">
        <v>0.35403699542070238</v>
      </c>
      <c r="U942" s="99">
        <v>1.0013017688356086E-2</v>
      </c>
      <c r="W942" s="146">
        <v>5.850823241123523</v>
      </c>
      <c r="X942" s="147">
        <v>29715.411729045562</v>
      </c>
      <c r="Y942" s="147">
        <v>5.8735654898226555</v>
      </c>
      <c r="Z942" s="147">
        <v>30614.963808797296</v>
      </c>
      <c r="AA942" s="147">
        <v>2.2742248699132439E-2</v>
      </c>
      <c r="AB942" s="147">
        <v>899.55207975173471</v>
      </c>
      <c r="AD942" s="161">
        <f t="shared" si="84"/>
        <v>321333.98273836583</v>
      </c>
      <c r="AE942" s="161">
        <f t="shared" si="89"/>
        <v>321798.96558056201</v>
      </c>
      <c r="AF942" s="161">
        <f t="shared" si="85"/>
        <v>464.98284219621155</v>
      </c>
      <c r="AH942" s="163">
        <f t="shared" si="86"/>
        <v>0</v>
      </c>
      <c r="AI942" s="163">
        <f t="shared" si="87"/>
        <v>1</v>
      </c>
      <c r="AJ942" s="163">
        <f t="shared" si="88"/>
        <v>1</v>
      </c>
    </row>
    <row r="943" spans="1:36" x14ac:dyDescent="0.25">
      <c r="A943" s="46">
        <v>938</v>
      </c>
      <c r="C943" s="99">
        <v>2.8736237263685682E-3</v>
      </c>
      <c r="D943" s="99">
        <v>8.902836489602016E-3</v>
      </c>
      <c r="E943" s="99">
        <v>2.8047459939872788E-4</v>
      </c>
      <c r="F943" s="99">
        <v>0</v>
      </c>
      <c r="G943" s="99">
        <v>0.04</v>
      </c>
      <c r="H943" s="99">
        <v>3.7417663718882443E-2</v>
      </c>
      <c r="I943" s="99">
        <v>2.5496231708073913E-2</v>
      </c>
      <c r="J943" s="99">
        <v>7.1214038276825598E-3</v>
      </c>
      <c r="K943" s="99">
        <v>5.7682820038231775E-3</v>
      </c>
      <c r="L943" s="146">
        <v>92.438280187714923</v>
      </c>
      <c r="M943" s="146">
        <v>120</v>
      </c>
      <c r="N943" s="146">
        <v>548</v>
      </c>
      <c r="O943" s="146">
        <v>9132</v>
      </c>
      <c r="P943" s="146">
        <v>100</v>
      </c>
      <c r="Q943" s="146">
        <v>25</v>
      </c>
      <c r="R943" s="99">
        <v>0.84571437443563569</v>
      </c>
      <c r="S943" s="99">
        <v>0.44862373090806146</v>
      </c>
      <c r="T943" s="99">
        <v>0.80178979608183243</v>
      </c>
      <c r="U943" s="99">
        <v>0.83752905627700514</v>
      </c>
      <c r="W943" s="146">
        <v>5.6601901850036906</v>
      </c>
      <c r="X943" s="147">
        <v>26865.40827608926</v>
      </c>
      <c r="Y943" s="147">
        <v>5.7865351362588671</v>
      </c>
      <c r="Z943" s="147">
        <v>28133.5030147537</v>
      </c>
      <c r="AA943" s="147">
        <v>0.12634495125517642</v>
      </c>
      <c r="AB943" s="147">
        <v>1268.0947386644402</v>
      </c>
      <c r="AD943" s="161">
        <f t="shared" si="84"/>
        <v>312746.00282413221</v>
      </c>
      <c r="AE943" s="161">
        <f t="shared" si="89"/>
        <v>319058.60516077833</v>
      </c>
      <c r="AF943" s="161">
        <f t="shared" si="85"/>
        <v>6312.602336646145</v>
      </c>
      <c r="AH943" s="163">
        <f t="shared" si="86"/>
        <v>0</v>
      </c>
      <c r="AI943" s="163">
        <f t="shared" si="87"/>
        <v>1</v>
      </c>
      <c r="AJ943" s="163">
        <f t="shared" si="88"/>
        <v>1</v>
      </c>
    </row>
    <row r="944" spans="1:36" x14ac:dyDescent="0.25">
      <c r="A944" s="46">
        <v>939</v>
      </c>
      <c r="C944" s="99">
        <v>9.8736694856420282E-4</v>
      </c>
      <c r="D944" s="99">
        <v>1.2105284132300609E-2</v>
      </c>
      <c r="E944" s="99">
        <v>1.6098578690892928E-4</v>
      </c>
      <c r="F944" s="99">
        <v>0</v>
      </c>
      <c r="G944" s="99">
        <v>0.04</v>
      </c>
      <c r="H944" s="99">
        <v>3.7417663718882443E-2</v>
      </c>
      <c r="I944" s="99">
        <v>2.5496231708073913E-2</v>
      </c>
      <c r="J944" s="99">
        <v>7.1214038276825598E-3</v>
      </c>
      <c r="K944" s="99">
        <v>5.7682820038231775E-3</v>
      </c>
      <c r="L944" s="146">
        <v>92.438280187714923</v>
      </c>
      <c r="M944" s="146">
        <v>120</v>
      </c>
      <c r="N944" s="146">
        <v>548</v>
      </c>
      <c r="O944" s="146">
        <v>9132</v>
      </c>
      <c r="P944" s="146">
        <v>100</v>
      </c>
      <c r="Q944" s="146">
        <v>25</v>
      </c>
      <c r="R944" s="99">
        <v>0.83620237305796796</v>
      </c>
      <c r="S944" s="99">
        <v>4.1459285336476175E-3</v>
      </c>
      <c r="T944" s="99">
        <v>0.51593051242030108</v>
      </c>
      <c r="U944" s="99">
        <v>6.6287635246442224E-3</v>
      </c>
      <c r="W944" s="146">
        <v>5.8236199658273398</v>
      </c>
      <c r="X944" s="147">
        <v>29368.004929383686</v>
      </c>
      <c r="Y944" s="147">
        <v>5.8692568620010555</v>
      </c>
      <c r="Z944" s="147">
        <v>30352.746514867093</v>
      </c>
      <c r="AA944" s="147">
        <v>4.5636896173715691E-2</v>
      </c>
      <c r="AB944" s="147">
        <v>984.74158548340711</v>
      </c>
      <c r="AD944" s="161">
        <f t="shared" si="84"/>
        <v>320049.1930202567</v>
      </c>
      <c r="AE944" s="161">
        <f t="shared" si="89"/>
        <v>321802.66520519619</v>
      </c>
      <c r="AF944" s="161">
        <f t="shared" si="85"/>
        <v>1753.4721849395341</v>
      </c>
      <c r="AH944" s="163">
        <f t="shared" si="86"/>
        <v>0</v>
      </c>
      <c r="AI944" s="163">
        <f t="shared" si="87"/>
        <v>1</v>
      </c>
      <c r="AJ944" s="163">
        <f t="shared" si="88"/>
        <v>1</v>
      </c>
    </row>
    <row r="945" spans="1:36" x14ac:dyDescent="0.25">
      <c r="A945" s="46">
        <v>940</v>
      </c>
      <c r="C945" s="99">
        <v>1.2391648958725598E-3</v>
      </c>
      <c r="D945" s="99">
        <v>1.2711013774217128E-2</v>
      </c>
      <c r="E945" s="99">
        <v>1.7432788065230298E-4</v>
      </c>
      <c r="F945" s="99">
        <v>0</v>
      </c>
      <c r="G945" s="99">
        <v>0.04</v>
      </c>
      <c r="H945" s="99">
        <v>3.7417663718882443E-2</v>
      </c>
      <c r="I945" s="99">
        <v>2.5496231708073913E-2</v>
      </c>
      <c r="J945" s="99">
        <v>7.1214038276825598E-3</v>
      </c>
      <c r="K945" s="99">
        <v>5.7682820038231775E-3</v>
      </c>
      <c r="L945" s="146">
        <v>92.438280187714923</v>
      </c>
      <c r="M945" s="146">
        <v>120</v>
      </c>
      <c r="N945" s="146">
        <v>548</v>
      </c>
      <c r="O945" s="146">
        <v>9132</v>
      </c>
      <c r="P945" s="146">
        <v>100</v>
      </c>
      <c r="Q945" s="146">
        <v>25</v>
      </c>
      <c r="R945" s="99">
        <v>0.56804910474862302</v>
      </c>
      <c r="S945" s="99">
        <v>0.99999933506859129</v>
      </c>
      <c r="T945" s="99">
        <v>0.82015735285277747</v>
      </c>
      <c r="U945" s="99">
        <v>6.777598232947051E-8</v>
      </c>
      <c r="W945" s="146">
        <v>4.656781945855351</v>
      </c>
      <c r="X945" s="147">
        <v>29008.752944756412</v>
      </c>
      <c r="Y945" s="147">
        <v>4.7010206709279432</v>
      </c>
      <c r="Z945" s="147">
        <v>30037.661810147849</v>
      </c>
      <c r="AA945" s="147">
        <v>4.4238725072592189E-2</v>
      </c>
      <c r="AB945" s="147">
        <v>1028.9088653914368</v>
      </c>
      <c r="AD945" s="161">
        <f t="shared" si="84"/>
        <v>250398.16380656464</v>
      </c>
      <c r="AE945" s="161">
        <f t="shared" si="89"/>
        <v>252023.57844552878</v>
      </c>
      <c r="AF945" s="161">
        <f t="shared" si="85"/>
        <v>1625.4146389640946</v>
      </c>
      <c r="AH945" s="163">
        <f t="shared" si="86"/>
        <v>0</v>
      </c>
      <c r="AI945" s="163">
        <f t="shared" si="87"/>
        <v>1</v>
      </c>
      <c r="AJ945" s="163">
        <f t="shared" si="88"/>
        <v>1</v>
      </c>
    </row>
    <row r="946" spans="1:36" x14ac:dyDescent="0.25">
      <c r="A946" s="46">
        <v>941</v>
      </c>
      <c r="C946" s="99">
        <v>1.6416316211624788E-3</v>
      </c>
      <c r="D946" s="99">
        <v>1.2355453976716002E-2</v>
      </c>
      <c r="E946" s="99">
        <v>1.9999954837663121E-7</v>
      </c>
      <c r="F946" s="99">
        <v>0</v>
      </c>
      <c r="G946" s="99">
        <v>0.04</v>
      </c>
      <c r="H946" s="99">
        <v>3.7417663718882443E-2</v>
      </c>
      <c r="I946" s="99">
        <v>2.5496231708073913E-2</v>
      </c>
      <c r="J946" s="99">
        <v>7.1214038276825598E-3</v>
      </c>
      <c r="K946" s="99">
        <v>5.7682820038231775E-3</v>
      </c>
      <c r="L946" s="146">
        <v>92.438280187714923</v>
      </c>
      <c r="M946" s="146">
        <v>120</v>
      </c>
      <c r="N946" s="146">
        <v>548</v>
      </c>
      <c r="O946" s="146">
        <v>9132</v>
      </c>
      <c r="P946" s="146">
        <v>100</v>
      </c>
      <c r="Q946" s="146">
        <v>25</v>
      </c>
      <c r="R946" s="99">
        <v>0.85931052548168829</v>
      </c>
      <c r="S946" s="99">
        <v>0.32216866232324698</v>
      </c>
      <c r="T946" s="99">
        <v>0.27092777800190143</v>
      </c>
      <c r="U946" s="99">
        <v>1.5057136398094124E-3</v>
      </c>
      <c r="W946" s="146">
        <v>6.1286379221726337</v>
      </c>
      <c r="X946" s="147">
        <v>28977.392506611021</v>
      </c>
      <c r="Y946" s="147">
        <v>6.2198051229677978</v>
      </c>
      <c r="Z946" s="147">
        <v>30132.799276877762</v>
      </c>
      <c r="AA946" s="147">
        <v>9.116720079516405E-2</v>
      </c>
      <c r="AB946" s="147">
        <v>1155.4067702667417</v>
      </c>
      <c r="AD946" s="161">
        <f t="shared" si="84"/>
        <v>338740.882823747</v>
      </c>
      <c r="AE946" s="161">
        <f t="shared" si="89"/>
        <v>343055.50810119009</v>
      </c>
      <c r="AF946" s="161">
        <f t="shared" si="85"/>
        <v>4314.6252774431014</v>
      </c>
      <c r="AH946" s="163">
        <f t="shared" si="86"/>
        <v>0</v>
      </c>
      <c r="AI946" s="163">
        <f t="shared" si="87"/>
        <v>1</v>
      </c>
      <c r="AJ946" s="163">
        <f t="shared" si="88"/>
        <v>1</v>
      </c>
    </row>
    <row r="947" spans="1:36" x14ac:dyDescent="0.25">
      <c r="A947" s="46">
        <v>942</v>
      </c>
      <c r="C947" s="99">
        <v>2.492044805910254E-3</v>
      </c>
      <c r="D947" s="99">
        <v>8.3574379981620761E-3</v>
      </c>
      <c r="E947" s="99">
        <v>2.1762961619264942E-4</v>
      </c>
      <c r="F947" s="99">
        <v>0</v>
      </c>
      <c r="G947" s="99">
        <v>0.04</v>
      </c>
      <c r="H947" s="99">
        <v>3.7417663718882443E-2</v>
      </c>
      <c r="I947" s="99">
        <v>2.5496231708073913E-2</v>
      </c>
      <c r="J947" s="99">
        <v>7.1214038276825598E-3</v>
      </c>
      <c r="K947" s="99">
        <v>5.7682820038231775E-3</v>
      </c>
      <c r="L947" s="146">
        <v>92.438280187714923</v>
      </c>
      <c r="M947" s="146">
        <v>120</v>
      </c>
      <c r="N947" s="146">
        <v>548</v>
      </c>
      <c r="O947" s="146">
        <v>9132</v>
      </c>
      <c r="P947" s="146">
        <v>100</v>
      </c>
      <c r="Q947" s="146">
        <v>25</v>
      </c>
      <c r="R947" s="99">
        <v>0.90983268018769525</v>
      </c>
      <c r="S947" s="99">
        <v>0.54195993381314134</v>
      </c>
      <c r="T947" s="99">
        <v>2.5654639913240039E-2</v>
      </c>
      <c r="U947" s="99">
        <v>0.66047411693182934</v>
      </c>
      <c r="W947" s="146">
        <v>6.2589349881455982</v>
      </c>
      <c r="X947" s="147">
        <v>27446.847251732219</v>
      </c>
      <c r="Y947" s="147">
        <v>6.3831367755556965</v>
      </c>
      <c r="Z947" s="147">
        <v>28677.187679348772</v>
      </c>
      <c r="AA947" s="147">
        <v>0.12420178741009824</v>
      </c>
      <c r="AB947" s="147">
        <v>1230.3404276165529</v>
      </c>
      <c r="AD947" s="161">
        <f t="shared" si="84"/>
        <v>348089.25203700369</v>
      </c>
      <c r="AE947" s="161">
        <f t="shared" si="89"/>
        <v>354311.01885399304</v>
      </c>
      <c r="AF947" s="161">
        <f t="shared" si="85"/>
        <v>6221.7668169893414</v>
      </c>
      <c r="AH947" s="163">
        <f t="shared" si="86"/>
        <v>0</v>
      </c>
      <c r="AI947" s="163">
        <f t="shared" si="87"/>
        <v>1</v>
      </c>
      <c r="AJ947" s="163">
        <f t="shared" si="88"/>
        <v>1</v>
      </c>
    </row>
    <row r="948" spans="1:36" x14ac:dyDescent="0.25">
      <c r="A948" s="46">
        <v>943</v>
      </c>
      <c r="C948" s="99">
        <v>2.1087414189306032E-3</v>
      </c>
      <c r="D948" s="99">
        <v>1.1342695819295272E-2</v>
      </c>
      <c r="E948" s="99">
        <v>2.7363835128701923E-5</v>
      </c>
      <c r="F948" s="99">
        <v>0</v>
      </c>
      <c r="G948" s="99">
        <v>0.04</v>
      </c>
      <c r="H948" s="99">
        <v>3.7417663718882443E-2</v>
      </c>
      <c r="I948" s="99">
        <v>2.5496231708073913E-2</v>
      </c>
      <c r="J948" s="99">
        <v>7.1214038276825598E-3</v>
      </c>
      <c r="K948" s="99">
        <v>5.7682820038231775E-3</v>
      </c>
      <c r="L948" s="146">
        <v>92.438280187714923</v>
      </c>
      <c r="M948" s="146">
        <v>120</v>
      </c>
      <c r="N948" s="146">
        <v>548</v>
      </c>
      <c r="O948" s="146">
        <v>9132</v>
      </c>
      <c r="P948" s="146">
        <v>100</v>
      </c>
      <c r="Q948" s="146">
        <v>25</v>
      </c>
      <c r="R948" s="99">
        <v>0.85523717327673043</v>
      </c>
      <c r="S948" s="99">
        <v>2.9721752241668186E-4</v>
      </c>
      <c r="T948" s="99">
        <v>6.3645207939875395E-2</v>
      </c>
      <c r="U948" s="99">
        <v>1.8773251547990296E-4</v>
      </c>
      <c r="W948" s="146">
        <v>5.7161288071506604</v>
      </c>
      <c r="X948" s="147">
        <v>28349.634569888731</v>
      </c>
      <c r="Y948" s="147">
        <v>5.8225874995995888</v>
      </c>
      <c r="Z948" s="147">
        <v>29576.418922638233</v>
      </c>
      <c r="AA948" s="147">
        <v>0.10645869244892836</v>
      </c>
      <c r="AB948" s="147">
        <v>1226.7843527495024</v>
      </c>
      <c r="AD948" s="161">
        <f t="shared" si="84"/>
        <v>314618.09385915089</v>
      </c>
      <c r="AE948" s="161">
        <f t="shared" si="89"/>
        <v>319778.83105333708</v>
      </c>
      <c r="AF948" s="161">
        <f t="shared" si="85"/>
        <v>5160.7371941861993</v>
      </c>
      <c r="AH948" s="163">
        <f t="shared" si="86"/>
        <v>0</v>
      </c>
      <c r="AI948" s="163">
        <f t="shared" si="87"/>
        <v>1</v>
      </c>
      <c r="AJ948" s="163">
        <f t="shared" si="88"/>
        <v>1</v>
      </c>
    </row>
    <row r="949" spans="1:36" x14ac:dyDescent="0.25">
      <c r="A949" s="46">
        <v>944</v>
      </c>
      <c r="C949" s="99">
        <v>1.8971145841197971E-3</v>
      </c>
      <c r="D949" s="99">
        <v>8.746280072565487E-3</v>
      </c>
      <c r="E949" s="99">
        <v>2.6722517811139657E-4</v>
      </c>
      <c r="F949" s="99">
        <v>0</v>
      </c>
      <c r="G949" s="99">
        <v>0.04</v>
      </c>
      <c r="H949" s="99">
        <v>3.7417663718882443E-2</v>
      </c>
      <c r="I949" s="99">
        <v>2.5496231708073913E-2</v>
      </c>
      <c r="J949" s="99">
        <v>7.1214038276825598E-3</v>
      </c>
      <c r="K949" s="99">
        <v>5.7682820038231775E-3</v>
      </c>
      <c r="L949" s="146">
        <v>92.438280187714923</v>
      </c>
      <c r="M949" s="146">
        <v>120</v>
      </c>
      <c r="N949" s="146">
        <v>548</v>
      </c>
      <c r="O949" s="146">
        <v>9132</v>
      </c>
      <c r="P949" s="146">
        <v>100</v>
      </c>
      <c r="Q949" s="146">
        <v>25</v>
      </c>
      <c r="R949" s="99">
        <v>0.7308064043829724</v>
      </c>
      <c r="S949" s="99">
        <v>0.47048743783080399</v>
      </c>
      <c r="T949" s="99">
        <v>0.66861425654416262</v>
      </c>
      <c r="U949" s="99">
        <v>6.7608578534577505E-4</v>
      </c>
      <c r="W949" s="146">
        <v>5.1681380052401114</v>
      </c>
      <c r="X949" s="147">
        <v>28004.863677057405</v>
      </c>
      <c r="Y949" s="147">
        <v>5.2431059226401517</v>
      </c>
      <c r="Z949" s="147">
        <v>29124.474050835463</v>
      </c>
      <c r="AA949" s="147">
        <v>7.4967917400040385E-2</v>
      </c>
      <c r="AB949" s="147">
        <v>1119.6103737780577</v>
      </c>
      <c r="AD949" s="161">
        <f t="shared" si="84"/>
        <v>282083.41663734929</v>
      </c>
      <c r="AE949" s="161">
        <f t="shared" si="89"/>
        <v>285461.88130757364</v>
      </c>
      <c r="AF949" s="161">
        <f t="shared" si="85"/>
        <v>3378.4646702243654</v>
      </c>
      <c r="AH949" s="163">
        <f t="shared" si="86"/>
        <v>0</v>
      </c>
      <c r="AI949" s="163">
        <f t="shared" si="87"/>
        <v>1</v>
      </c>
      <c r="AJ949" s="163">
        <f t="shared" si="88"/>
        <v>1</v>
      </c>
    </row>
    <row r="950" spans="1:36" x14ac:dyDescent="0.25">
      <c r="A950" s="46">
        <v>945</v>
      </c>
      <c r="C950" s="99">
        <v>9.3918910186272756E-4</v>
      </c>
      <c r="D950" s="99">
        <v>1.0237030498930981E-2</v>
      </c>
      <c r="E950" s="99">
        <v>2.041688168994826E-5</v>
      </c>
      <c r="F950" s="99">
        <v>0</v>
      </c>
      <c r="G950" s="99">
        <v>0.04</v>
      </c>
      <c r="H950" s="99">
        <v>3.7417663718882443E-2</v>
      </c>
      <c r="I950" s="99">
        <v>2.5496231708073913E-2</v>
      </c>
      <c r="J950" s="99">
        <v>7.1214038276825598E-3</v>
      </c>
      <c r="K950" s="99">
        <v>5.7682820038231775E-3</v>
      </c>
      <c r="L950" s="146">
        <v>92.438280187714923</v>
      </c>
      <c r="M950" s="146">
        <v>120</v>
      </c>
      <c r="N950" s="146">
        <v>548</v>
      </c>
      <c r="O950" s="146">
        <v>9132</v>
      </c>
      <c r="P950" s="146">
        <v>100</v>
      </c>
      <c r="Q950" s="146">
        <v>25</v>
      </c>
      <c r="R950" s="99">
        <v>0.48124396544293679</v>
      </c>
      <c r="S950" s="99">
        <v>0.63254639436937155</v>
      </c>
      <c r="T950" s="99">
        <v>0.65365330034828384</v>
      </c>
      <c r="U950" s="99">
        <v>0.56583051974294918</v>
      </c>
      <c r="W950" s="146">
        <v>3.913068091929981</v>
      </c>
      <c r="X950" s="147">
        <v>29831.965343455198</v>
      </c>
      <c r="Y950" s="147">
        <v>3.9459127242372323</v>
      </c>
      <c r="Z950" s="147">
        <v>30850.123228558587</v>
      </c>
      <c r="AA950" s="147">
        <v>3.284463230725132E-2</v>
      </c>
      <c r="AB950" s="147">
        <v>1018.1578851033883</v>
      </c>
      <c r="AD950" s="161">
        <f t="shared" si="84"/>
        <v>204952.12017234365</v>
      </c>
      <c r="AE950" s="161">
        <f t="shared" si="89"/>
        <v>205904.64022567536</v>
      </c>
      <c r="AF950" s="161">
        <f t="shared" si="85"/>
        <v>952.52005333169086</v>
      </c>
      <c r="AH950" s="163">
        <f t="shared" si="86"/>
        <v>0</v>
      </c>
      <c r="AI950" s="163">
        <f t="shared" si="87"/>
        <v>1</v>
      </c>
      <c r="AJ950" s="163">
        <f t="shared" si="88"/>
        <v>1</v>
      </c>
    </row>
    <row r="951" spans="1:36" x14ac:dyDescent="0.25">
      <c r="A951" s="46">
        <v>946</v>
      </c>
      <c r="C951" s="99">
        <v>2.0646245406505119E-3</v>
      </c>
      <c r="D951" s="99">
        <v>1.088565850801383E-2</v>
      </c>
      <c r="E951" s="99">
        <v>4.0757276451564017E-4</v>
      </c>
      <c r="F951" s="99">
        <v>0</v>
      </c>
      <c r="G951" s="99">
        <v>0.04</v>
      </c>
      <c r="H951" s="99">
        <v>3.7417663718882443E-2</v>
      </c>
      <c r="I951" s="99">
        <v>2.5496231708073913E-2</v>
      </c>
      <c r="J951" s="99">
        <v>7.1214038276825598E-3</v>
      </c>
      <c r="K951" s="99">
        <v>5.7682820038231775E-3</v>
      </c>
      <c r="L951" s="146">
        <v>92.438280187714923</v>
      </c>
      <c r="M951" s="146">
        <v>120</v>
      </c>
      <c r="N951" s="146">
        <v>548</v>
      </c>
      <c r="O951" s="146">
        <v>9132</v>
      </c>
      <c r="P951" s="146">
        <v>100</v>
      </c>
      <c r="Q951" s="146">
        <v>25</v>
      </c>
      <c r="R951" s="99">
        <v>0.84577931734637457</v>
      </c>
      <c r="S951" s="99">
        <v>5.2527820192148023E-2</v>
      </c>
      <c r="T951" s="99">
        <v>0.10437629107613809</v>
      </c>
      <c r="U951" s="99">
        <v>8.2765362995931509E-9</v>
      </c>
      <c r="W951" s="146">
        <v>5.4915710775852604</v>
      </c>
      <c r="X951" s="147">
        <v>27443.189064875336</v>
      </c>
      <c r="Y951" s="147">
        <v>5.5727172103288991</v>
      </c>
      <c r="Z951" s="147">
        <v>28549.077063635566</v>
      </c>
      <c r="AA951" s="147">
        <v>8.1146132743638688E-2</v>
      </c>
      <c r="AB951" s="147">
        <v>1105.8879987602304</v>
      </c>
      <c r="AD951" s="161">
        <f t="shared" si="84"/>
        <v>302051.07559024025</v>
      </c>
      <c r="AE951" s="161">
        <f t="shared" si="89"/>
        <v>305813.95555609837</v>
      </c>
      <c r="AF951" s="161">
        <f t="shared" si="85"/>
        <v>3762.8799658580911</v>
      </c>
      <c r="AH951" s="163">
        <f t="shared" si="86"/>
        <v>0</v>
      </c>
      <c r="AI951" s="163">
        <f t="shared" si="87"/>
        <v>1</v>
      </c>
      <c r="AJ951" s="163">
        <f t="shared" si="88"/>
        <v>1</v>
      </c>
    </row>
    <row r="952" spans="1:36" x14ac:dyDescent="0.25">
      <c r="A952" s="46">
        <v>947</v>
      </c>
      <c r="C952" s="99">
        <v>2.2823971644543306E-3</v>
      </c>
      <c r="D952" s="99">
        <v>1.2250354639998462E-2</v>
      </c>
      <c r="E952" s="99">
        <v>3.1154934138338125E-7</v>
      </c>
      <c r="F952" s="99">
        <v>0</v>
      </c>
      <c r="G952" s="99">
        <v>0.04</v>
      </c>
      <c r="H952" s="99">
        <v>3.7417663718882443E-2</v>
      </c>
      <c r="I952" s="99">
        <v>2.5496231708073913E-2</v>
      </c>
      <c r="J952" s="99">
        <v>7.1214038276825598E-3</v>
      </c>
      <c r="K952" s="99">
        <v>5.7682820038231775E-3</v>
      </c>
      <c r="L952" s="146">
        <v>92.438280187714923</v>
      </c>
      <c r="M952" s="146">
        <v>120</v>
      </c>
      <c r="N952" s="146">
        <v>548</v>
      </c>
      <c r="O952" s="146">
        <v>9132</v>
      </c>
      <c r="P952" s="146">
        <v>100</v>
      </c>
      <c r="Q952" s="146">
        <v>25</v>
      </c>
      <c r="R952" s="99">
        <v>0.46321580217043112</v>
      </c>
      <c r="S952" s="99">
        <v>7.5869960672216893E-2</v>
      </c>
      <c r="T952" s="99">
        <v>0.44188440365427795</v>
      </c>
      <c r="U952" s="99">
        <v>8.720515552604719E-5</v>
      </c>
      <c r="W952" s="146">
        <v>3.1406406553010782</v>
      </c>
      <c r="X952" s="147">
        <v>28207.516655505722</v>
      </c>
      <c r="Y952" s="147">
        <v>3.2042142513389167</v>
      </c>
      <c r="Z952" s="147">
        <v>29470.484567889205</v>
      </c>
      <c r="AA952" s="147">
        <v>6.357359603783852E-2</v>
      </c>
      <c r="AB952" s="147">
        <v>1262.9679123834831</v>
      </c>
      <c r="AD952" s="161">
        <f t="shared" si="84"/>
        <v>160230.92266255897</v>
      </c>
      <c r="AE952" s="161">
        <f t="shared" si="89"/>
        <v>162782.37051244578</v>
      </c>
      <c r="AF952" s="161">
        <f t="shared" si="85"/>
        <v>2551.447849886828</v>
      </c>
      <c r="AH952" s="163">
        <f t="shared" si="86"/>
        <v>0</v>
      </c>
      <c r="AI952" s="163">
        <f t="shared" si="87"/>
        <v>1</v>
      </c>
      <c r="AJ952" s="163">
        <f t="shared" si="88"/>
        <v>1</v>
      </c>
    </row>
    <row r="953" spans="1:36" x14ac:dyDescent="0.25">
      <c r="A953" s="46">
        <v>948</v>
      </c>
      <c r="C953" s="99">
        <v>1.42369169641691E-3</v>
      </c>
      <c r="D953" s="99">
        <v>1.1265955577801107E-2</v>
      </c>
      <c r="E953" s="99">
        <v>7.1123377593362112E-5</v>
      </c>
      <c r="F953" s="99">
        <v>0</v>
      </c>
      <c r="G953" s="99">
        <v>0.04</v>
      </c>
      <c r="H953" s="99">
        <v>3.7417663718882443E-2</v>
      </c>
      <c r="I953" s="99">
        <v>2.5496231708073913E-2</v>
      </c>
      <c r="J953" s="99">
        <v>7.1214038276825598E-3</v>
      </c>
      <c r="K953" s="99">
        <v>5.7682820038231775E-3</v>
      </c>
      <c r="L953" s="146">
        <v>92.438280187714923</v>
      </c>
      <c r="M953" s="146">
        <v>120</v>
      </c>
      <c r="N953" s="146">
        <v>548</v>
      </c>
      <c r="O953" s="146">
        <v>9132</v>
      </c>
      <c r="P953" s="146">
        <v>100</v>
      </c>
      <c r="Q953" s="146">
        <v>25</v>
      </c>
      <c r="R953" s="99">
        <v>0.68286765963595453</v>
      </c>
      <c r="S953" s="99">
        <v>0.98796782968901131</v>
      </c>
      <c r="T953" s="99">
        <v>0.349641972031213</v>
      </c>
      <c r="U953" s="99">
        <v>5.2394832633428554E-4</v>
      </c>
      <c r="W953" s="146">
        <v>5.438286950682417</v>
      </c>
      <c r="X953" s="147">
        <v>29066.972083001918</v>
      </c>
      <c r="Y953" s="147">
        <v>5.5041547496020291</v>
      </c>
      <c r="Z953" s="147">
        <v>30161.628723753744</v>
      </c>
      <c r="AA953" s="147">
        <v>6.5867798919612142E-2</v>
      </c>
      <c r="AB953" s="147">
        <v>1094.6566407518258</v>
      </c>
      <c r="AD953" s="161">
        <f t="shared" si="84"/>
        <v>297230.2449579431</v>
      </c>
      <c r="AE953" s="161">
        <f t="shared" si="89"/>
        <v>300087.656252368</v>
      </c>
      <c r="AF953" s="161">
        <f t="shared" si="85"/>
        <v>2857.4112944249027</v>
      </c>
      <c r="AH953" s="163">
        <f t="shared" si="86"/>
        <v>0</v>
      </c>
      <c r="AI953" s="163">
        <f t="shared" si="87"/>
        <v>1</v>
      </c>
      <c r="AJ953" s="163">
        <f t="shared" si="88"/>
        <v>1</v>
      </c>
    </row>
    <row r="954" spans="1:36" x14ac:dyDescent="0.25">
      <c r="A954" s="46">
        <v>949</v>
      </c>
      <c r="C954" s="99">
        <v>6.4311652591225103E-4</v>
      </c>
      <c r="D954" s="99">
        <v>1.4034582244046967E-2</v>
      </c>
      <c r="E954" s="99">
        <v>7.3390876663897522E-5</v>
      </c>
      <c r="F954" s="99">
        <v>0</v>
      </c>
      <c r="G954" s="99">
        <v>0.04</v>
      </c>
      <c r="H954" s="99">
        <v>3.7417663718882443E-2</v>
      </c>
      <c r="I954" s="99">
        <v>2.5496231708073913E-2</v>
      </c>
      <c r="J954" s="99">
        <v>7.1214038276825598E-3</v>
      </c>
      <c r="K954" s="99">
        <v>5.7682820038231775E-3</v>
      </c>
      <c r="L954" s="146">
        <v>92.438280187714923</v>
      </c>
      <c r="M954" s="146">
        <v>120</v>
      </c>
      <c r="N954" s="146">
        <v>548</v>
      </c>
      <c r="O954" s="146">
        <v>9132</v>
      </c>
      <c r="P954" s="146">
        <v>100</v>
      </c>
      <c r="Q954" s="146">
        <v>25</v>
      </c>
      <c r="R954" s="99">
        <v>0.67044717697294387</v>
      </c>
      <c r="S954" s="99">
        <v>0.11421474300181192</v>
      </c>
      <c r="T954" s="99">
        <v>0.29869771925442962</v>
      </c>
      <c r="U954" s="99">
        <v>0.9917042520843169</v>
      </c>
      <c r="W954" s="146">
        <v>4.8896725555174205</v>
      </c>
      <c r="X954" s="147">
        <v>30037.906495892923</v>
      </c>
      <c r="Y954" s="147">
        <v>4.9167057564944807</v>
      </c>
      <c r="Z954" s="147">
        <v>30979.052895348999</v>
      </c>
      <c r="AA954" s="147">
        <v>2.703320097706019E-2</v>
      </c>
      <c r="AB954" s="147">
        <v>941.14639945607632</v>
      </c>
      <c r="AD954" s="161">
        <f t="shared" si="84"/>
        <v>263342.44683515234</v>
      </c>
      <c r="AE954" s="161">
        <f t="shared" si="89"/>
        <v>264023.29249431984</v>
      </c>
      <c r="AF954" s="161">
        <f t="shared" si="85"/>
        <v>680.84565916753513</v>
      </c>
      <c r="AH954" s="163">
        <f t="shared" si="86"/>
        <v>0</v>
      </c>
      <c r="AI954" s="163">
        <f t="shared" si="87"/>
        <v>1</v>
      </c>
      <c r="AJ954" s="163">
        <f t="shared" si="88"/>
        <v>1</v>
      </c>
    </row>
    <row r="955" spans="1:36" x14ac:dyDescent="0.25">
      <c r="A955" s="46">
        <v>950</v>
      </c>
      <c r="C955" s="99">
        <v>1.2231584902037671E-3</v>
      </c>
      <c r="D955" s="99">
        <v>1.3124126063785102E-2</v>
      </c>
      <c r="E955" s="99">
        <v>1.8008125805345931E-7</v>
      </c>
      <c r="F955" s="99">
        <v>0</v>
      </c>
      <c r="G955" s="99">
        <v>0.04</v>
      </c>
      <c r="H955" s="99">
        <v>3.7417663718882443E-2</v>
      </c>
      <c r="I955" s="99">
        <v>2.5496231708073913E-2</v>
      </c>
      <c r="J955" s="99">
        <v>7.1214038276825598E-3</v>
      </c>
      <c r="K955" s="99">
        <v>5.7682820038231775E-3</v>
      </c>
      <c r="L955" s="146">
        <v>92.438280187714923</v>
      </c>
      <c r="M955" s="146">
        <v>120</v>
      </c>
      <c r="N955" s="146">
        <v>548</v>
      </c>
      <c r="O955" s="146">
        <v>9132</v>
      </c>
      <c r="P955" s="146">
        <v>100</v>
      </c>
      <c r="Q955" s="146">
        <v>25</v>
      </c>
      <c r="R955" s="99">
        <v>0.85304539492399056</v>
      </c>
      <c r="S955" s="99">
        <v>0.41239610649094938</v>
      </c>
      <c r="T955" s="99">
        <v>0.99009434628513926</v>
      </c>
      <c r="U955" s="99">
        <v>0.32128829761199085</v>
      </c>
      <c r="W955" s="146">
        <v>6.2939086140189167</v>
      </c>
      <c r="X955" s="147">
        <v>29495.02252452946</v>
      </c>
      <c r="Y955" s="147">
        <v>6.3647799393375291</v>
      </c>
      <c r="Z955" s="147">
        <v>30573.660683915467</v>
      </c>
      <c r="AA955" s="147">
        <v>7.0871325318612399E-2</v>
      </c>
      <c r="AB955" s="147">
        <v>1078.638159386006</v>
      </c>
      <c r="AD955" s="161">
        <f t="shared" si="84"/>
        <v>348139.4943166055</v>
      </c>
      <c r="AE955" s="161">
        <f t="shared" si="89"/>
        <v>351313.13567633624</v>
      </c>
      <c r="AF955" s="161">
        <f t="shared" si="85"/>
        <v>3173.6413597307383</v>
      </c>
      <c r="AH955" s="163">
        <f t="shared" si="86"/>
        <v>0</v>
      </c>
      <c r="AI955" s="163">
        <f t="shared" si="87"/>
        <v>1</v>
      </c>
      <c r="AJ955" s="163">
        <f t="shared" si="88"/>
        <v>1</v>
      </c>
    </row>
    <row r="956" spans="1:36" x14ac:dyDescent="0.25">
      <c r="A956" s="46">
        <v>951</v>
      </c>
      <c r="C956" s="99">
        <v>2.2182157448362716E-3</v>
      </c>
      <c r="D956" s="99">
        <v>1.5044307191759754E-2</v>
      </c>
      <c r="E956" s="99">
        <v>6.8369922511266432E-6</v>
      </c>
      <c r="F956" s="99">
        <v>0</v>
      </c>
      <c r="G956" s="99">
        <v>0.04</v>
      </c>
      <c r="H956" s="99">
        <v>3.7417663718882443E-2</v>
      </c>
      <c r="I956" s="99">
        <v>2.5496231708073913E-2</v>
      </c>
      <c r="J956" s="99">
        <v>7.1214038276825598E-3</v>
      </c>
      <c r="K956" s="99">
        <v>5.7682820038231775E-3</v>
      </c>
      <c r="L956" s="146">
        <v>92.438280187714923</v>
      </c>
      <c r="M956" s="146">
        <v>120</v>
      </c>
      <c r="N956" s="146">
        <v>548</v>
      </c>
      <c r="O956" s="146">
        <v>9132</v>
      </c>
      <c r="P956" s="146">
        <v>100</v>
      </c>
      <c r="Q956" s="146">
        <v>25</v>
      </c>
      <c r="R956" s="99">
        <v>0.53325222171886943</v>
      </c>
      <c r="S956" s="99">
        <v>0.99878089475703824</v>
      </c>
      <c r="T956" s="99">
        <v>0.39414878236890161</v>
      </c>
      <c r="U956" s="99">
        <v>2.3997618877185316E-7</v>
      </c>
      <c r="W956" s="146">
        <v>4.2803543936641084</v>
      </c>
      <c r="X956" s="147">
        <v>28241.649298420991</v>
      </c>
      <c r="Y956" s="147">
        <v>4.3627527018063752</v>
      </c>
      <c r="Z956" s="147">
        <v>29491.324424451283</v>
      </c>
      <c r="AA956" s="147">
        <v>8.2398308142266785E-2</v>
      </c>
      <c r="AB956" s="147">
        <v>1249.6751260302917</v>
      </c>
      <c r="AD956" s="161">
        <f t="shared" si="84"/>
        <v>228579.61432142553</v>
      </c>
      <c r="AE956" s="161">
        <f t="shared" si="89"/>
        <v>232273.83768393123</v>
      </c>
      <c r="AF956" s="161">
        <f t="shared" si="85"/>
        <v>3694.2233625057152</v>
      </c>
      <c r="AH956" s="163">
        <f t="shared" si="86"/>
        <v>0</v>
      </c>
      <c r="AI956" s="163">
        <f t="shared" si="87"/>
        <v>1</v>
      </c>
      <c r="AJ956" s="163">
        <f t="shared" si="88"/>
        <v>1</v>
      </c>
    </row>
    <row r="957" spans="1:36" x14ac:dyDescent="0.25">
      <c r="A957" s="46">
        <v>952</v>
      </c>
      <c r="C957" s="99">
        <v>3.4074030853737947E-3</v>
      </c>
      <c r="D957" s="99">
        <v>1.1458059961660659E-2</v>
      </c>
      <c r="E957" s="99">
        <v>1.6705041327211963E-6</v>
      </c>
      <c r="F957" s="99">
        <v>0</v>
      </c>
      <c r="G957" s="99">
        <v>0.04</v>
      </c>
      <c r="H957" s="99">
        <v>3.7417663718882443E-2</v>
      </c>
      <c r="I957" s="99">
        <v>2.5496231708073913E-2</v>
      </c>
      <c r="J957" s="99">
        <v>7.1214038276825598E-3</v>
      </c>
      <c r="K957" s="99">
        <v>5.7682820038231775E-3</v>
      </c>
      <c r="L957" s="146">
        <v>92.438280187714923</v>
      </c>
      <c r="M957" s="146">
        <v>120</v>
      </c>
      <c r="N957" s="146">
        <v>548</v>
      </c>
      <c r="O957" s="146">
        <v>9132</v>
      </c>
      <c r="P957" s="146">
        <v>100</v>
      </c>
      <c r="Q957" s="146">
        <v>25</v>
      </c>
      <c r="R957" s="99">
        <v>0.44012305366151416</v>
      </c>
      <c r="S957" s="99">
        <v>0.64469252625760021</v>
      </c>
      <c r="T957" s="99">
        <v>3.2422948308324276E-2</v>
      </c>
      <c r="U957" s="99">
        <v>2.3368718229029257E-2</v>
      </c>
      <c r="W957" s="146">
        <v>3.2258228610782962</v>
      </c>
      <c r="X957" s="147">
        <v>26946.640317429548</v>
      </c>
      <c r="Y957" s="147">
        <v>3.3185060479602284</v>
      </c>
      <c r="Z957" s="147">
        <v>28373.101594309104</v>
      </c>
      <c r="AA957" s="147">
        <v>9.2683186881932222E-2</v>
      </c>
      <c r="AB957" s="147">
        <v>1426.461276879556</v>
      </c>
      <c r="AD957" s="161">
        <f t="shared" si="84"/>
        <v>166602.73134726821</v>
      </c>
      <c r="AE957" s="161">
        <f t="shared" si="89"/>
        <v>170737.2612833046</v>
      </c>
      <c r="AF957" s="161">
        <f t="shared" si="85"/>
        <v>4134.529936036377</v>
      </c>
      <c r="AH957" s="163">
        <f t="shared" si="86"/>
        <v>0</v>
      </c>
      <c r="AI957" s="163">
        <f t="shared" si="87"/>
        <v>1</v>
      </c>
      <c r="AJ957" s="163">
        <f t="shared" si="88"/>
        <v>1</v>
      </c>
    </row>
    <row r="958" spans="1:36" x14ac:dyDescent="0.25">
      <c r="A958" s="46">
        <v>953</v>
      </c>
      <c r="C958" s="99">
        <v>6.7497392875887606E-4</v>
      </c>
      <c r="D958" s="99">
        <v>1.0449443537141497E-2</v>
      </c>
      <c r="E958" s="99">
        <v>5.4982569635780836E-5</v>
      </c>
      <c r="F958" s="99">
        <v>0</v>
      </c>
      <c r="G958" s="99">
        <v>0.04</v>
      </c>
      <c r="H958" s="99">
        <v>3.7417663718882443E-2</v>
      </c>
      <c r="I958" s="99">
        <v>2.5496231708073913E-2</v>
      </c>
      <c r="J958" s="99">
        <v>7.1214038276825598E-3</v>
      </c>
      <c r="K958" s="99">
        <v>5.7682820038231775E-3</v>
      </c>
      <c r="L958" s="146">
        <v>92.438280187714923</v>
      </c>
      <c r="M958" s="146">
        <v>120</v>
      </c>
      <c r="N958" s="146">
        <v>548</v>
      </c>
      <c r="O958" s="146">
        <v>9132</v>
      </c>
      <c r="P958" s="146">
        <v>100</v>
      </c>
      <c r="Q958" s="146">
        <v>25</v>
      </c>
      <c r="R958" s="99">
        <v>0.86661557859458349</v>
      </c>
      <c r="S958" s="99">
        <v>0.96280837025078447</v>
      </c>
      <c r="T958" s="99">
        <v>0.6736964306322637</v>
      </c>
      <c r="U958" s="99">
        <v>0.1289645353972616</v>
      </c>
      <c r="W958" s="146">
        <v>6.9492538722705026</v>
      </c>
      <c r="X958" s="147">
        <v>30080.959683584722</v>
      </c>
      <c r="Y958" s="147">
        <v>6.9892779958695659</v>
      </c>
      <c r="Z958" s="147">
        <v>31035.036528472076</v>
      </c>
      <c r="AA958" s="147">
        <v>4.0024123599063266E-2</v>
      </c>
      <c r="AB958" s="147">
        <v>954.07684488735322</v>
      </c>
      <c r="AD958" s="161">
        <f t="shared" si="84"/>
        <v>386874.27265264542</v>
      </c>
      <c r="AE958" s="161">
        <f t="shared" si="89"/>
        <v>388321.64322370186</v>
      </c>
      <c r="AF958" s="161">
        <f t="shared" si="85"/>
        <v>1447.3705710564427</v>
      </c>
      <c r="AH958" s="163">
        <f t="shared" si="86"/>
        <v>0</v>
      </c>
      <c r="AI958" s="163">
        <f t="shared" si="87"/>
        <v>1</v>
      </c>
      <c r="AJ958" s="163">
        <f t="shared" si="88"/>
        <v>1</v>
      </c>
    </row>
    <row r="959" spans="1:36" x14ac:dyDescent="0.25">
      <c r="A959" s="46">
        <v>954</v>
      </c>
      <c r="C959" s="99">
        <v>2.8035809786677302E-3</v>
      </c>
      <c r="D959" s="99">
        <v>1.2589435705608554E-2</v>
      </c>
      <c r="E959" s="99">
        <v>3.0612570165938237E-5</v>
      </c>
      <c r="F959" s="99">
        <v>0</v>
      </c>
      <c r="G959" s="99">
        <v>0.04</v>
      </c>
      <c r="H959" s="99">
        <v>3.7417663718882443E-2</v>
      </c>
      <c r="I959" s="99">
        <v>2.5496231708073913E-2</v>
      </c>
      <c r="J959" s="99">
        <v>7.1214038276825598E-3</v>
      </c>
      <c r="K959" s="99">
        <v>5.7682820038231775E-3</v>
      </c>
      <c r="L959" s="146">
        <v>92.438280187714923</v>
      </c>
      <c r="M959" s="146">
        <v>120</v>
      </c>
      <c r="N959" s="146">
        <v>548</v>
      </c>
      <c r="O959" s="146">
        <v>9132</v>
      </c>
      <c r="P959" s="146">
        <v>100</v>
      </c>
      <c r="Q959" s="146">
        <v>25</v>
      </c>
      <c r="R959" s="99">
        <v>0.60675898090898628</v>
      </c>
      <c r="S959" s="99">
        <v>0.24979027572494214</v>
      </c>
      <c r="T959" s="99">
        <v>0.88192172900191945</v>
      </c>
      <c r="U959" s="99">
        <v>0.36588520403337799</v>
      </c>
      <c r="W959" s="146">
        <v>4.1218314518288643</v>
      </c>
      <c r="X959" s="147">
        <v>27528.92609382451</v>
      </c>
      <c r="Y959" s="147">
        <v>4.2210063834421856</v>
      </c>
      <c r="Z959" s="147">
        <v>28861.799398458948</v>
      </c>
      <c r="AA959" s="147">
        <v>9.9174931613321249E-2</v>
      </c>
      <c r="AB959" s="147">
        <v>1332.8733046344387</v>
      </c>
      <c r="AD959" s="161">
        <f t="shared" si="84"/>
        <v>219780.96101590735</v>
      </c>
      <c r="AE959" s="161">
        <f t="shared" si="89"/>
        <v>224398.58360807219</v>
      </c>
      <c r="AF959" s="161">
        <f t="shared" si="85"/>
        <v>4617.6225921648365</v>
      </c>
      <c r="AH959" s="163">
        <f t="shared" si="86"/>
        <v>0</v>
      </c>
      <c r="AI959" s="163">
        <f t="shared" si="87"/>
        <v>1</v>
      </c>
      <c r="AJ959" s="163">
        <f t="shared" si="88"/>
        <v>1</v>
      </c>
    </row>
    <row r="960" spans="1:36" x14ac:dyDescent="0.25">
      <c r="A960" s="46">
        <v>955</v>
      </c>
      <c r="C960" s="99">
        <v>3.1931320474699598E-3</v>
      </c>
      <c r="D960" s="99">
        <v>9.4754130009693325E-3</v>
      </c>
      <c r="E960" s="99">
        <v>2.7613136961291728E-6</v>
      </c>
      <c r="F960" s="99">
        <v>0</v>
      </c>
      <c r="G960" s="99">
        <v>0.04</v>
      </c>
      <c r="H960" s="99">
        <v>3.7417663718882443E-2</v>
      </c>
      <c r="I960" s="99">
        <v>2.5496231708073913E-2</v>
      </c>
      <c r="J960" s="99">
        <v>7.1214038276825598E-3</v>
      </c>
      <c r="K960" s="99">
        <v>5.7682820038231775E-3</v>
      </c>
      <c r="L960" s="146">
        <v>92.438280187714923</v>
      </c>
      <c r="M960" s="146">
        <v>120</v>
      </c>
      <c r="N960" s="146">
        <v>548</v>
      </c>
      <c r="O960" s="146">
        <v>9132</v>
      </c>
      <c r="P960" s="146">
        <v>100</v>
      </c>
      <c r="Q960" s="146">
        <v>25</v>
      </c>
      <c r="R960" s="99">
        <v>0.57596864726323171</v>
      </c>
      <c r="S960" s="99">
        <v>0.9988702524847588</v>
      </c>
      <c r="T960" s="99">
        <v>0.6262136530306921</v>
      </c>
      <c r="U960" s="99">
        <v>1.2624851536078927E-6</v>
      </c>
      <c r="W960" s="146">
        <v>4.3813012624592096</v>
      </c>
      <c r="X960" s="147">
        <v>27192.808037239414</v>
      </c>
      <c r="Y960" s="147">
        <v>4.4997636054596217</v>
      </c>
      <c r="Z960" s="147">
        <v>28590.858723717458</v>
      </c>
      <c r="AA960" s="147">
        <v>0.11846234300041214</v>
      </c>
      <c r="AB960" s="147">
        <v>1398.0506864780436</v>
      </c>
      <c r="AD960" s="161">
        <f t="shared" si="84"/>
        <v>235685.26771031314</v>
      </c>
      <c r="AE960" s="161">
        <f t="shared" si="89"/>
        <v>241394.95760385983</v>
      </c>
      <c r="AF960" s="161">
        <f t="shared" si="85"/>
        <v>5709.6898935466852</v>
      </c>
      <c r="AH960" s="163">
        <f t="shared" si="86"/>
        <v>0</v>
      </c>
      <c r="AI960" s="163">
        <f t="shared" si="87"/>
        <v>1</v>
      </c>
      <c r="AJ960" s="163">
        <f t="shared" si="88"/>
        <v>1</v>
      </c>
    </row>
    <row r="961" spans="1:36" x14ac:dyDescent="0.25">
      <c r="A961" s="46">
        <v>956</v>
      </c>
      <c r="C961" s="99">
        <v>4.5996883949520617E-3</v>
      </c>
      <c r="D961" s="99">
        <v>1.4218387685592027E-2</v>
      </c>
      <c r="E961" s="99">
        <v>3.0832306766404027E-4</v>
      </c>
      <c r="F961" s="99">
        <v>0</v>
      </c>
      <c r="G961" s="99">
        <v>0.04</v>
      </c>
      <c r="H961" s="99">
        <v>3.7417663718882443E-2</v>
      </c>
      <c r="I961" s="99">
        <v>2.5496231708073913E-2</v>
      </c>
      <c r="J961" s="99">
        <v>7.1214038276825598E-3</v>
      </c>
      <c r="K961" s="99">
        <v>5.7682820038231775E-3</v>
      </c>
      <c r="L961" s="146">
        <v>92.438280187714923</v>
      </c>
      <c r="M961" s="146">
        <v>120</v>
      </c>
      <c r="N961" s="146">
        <v>548</v>
      </c>
      <c r="O961" s="146">
        <v>9132</v>
      </c>
      <c r="P961" s="146">
        <v>100</v>
      </c>
      <c r="Q961" s="146">
        <v>25</v>
      </c>
      <c r="R961" s="99">
        <v>0.88257518854899042</v>
      </c>
      <c r="S961" s="99">
        <v>0.13187297915847421</v>
      </c>
      <c r="T961" s="99">
        <v>0.9986023883265096</v>
      </c>
      <c r="U961" s="99">
        <v>0.70799071258502833</v>
      </c>
      <c r="W961" s="146">
        <v>5.2423763016351339</v>
      </c>
      <c r="X961" s="147">
        <v>25000.546809632946</v>
      </c>
      <c r="Y961" s="147">
        <v>5.4260124463166823</v>
      </c>
      <c r="Z961" s="147">
        <v>26474.883754377704</v>
      </c>
      <c r="AA961" s="147">
        <v>0.18363614468154843</v>
      </c>
      <c r="AB961" s="147">
        <v>1474.3369447447585</v>
      </c>
      <c r="AD961" s="161">
        <f t="shared" si="84"/>
        <v>289542.03128847509</v>
      </c>
      <c r="AE961" s="161">
        <f t="shared" si="89"/>
        <v>299085.86302462325</v>
      </c>
      <c r="AF961" s="161">
        <f t="shared" si="85"/>
        <v>9543.8317361481477</v>
      </c>
      <c r="AH961" s="163">
        <f t="shared" si="86"/>
        <v>0</v>
      </c>
      <c r="AI961" s="163">
        <f t="shared" si="87"/>
        <v>1</v>
      </c>
      <c r="AJ961" s="163">
        <f t="shared" si="88"/>
        <v>1</v>
      </c>
    </row>
    <row r="962" spans="1:36" x14ac:dyDescent="0.25">
      <c r="A962" s="46">
        <v>957</v>
      </c>
      <c r="C962" s="99">
        <v>2.5994138459090044E-3</v>
      </c>
      <c r="D962" s="99">
        <v>1.2599186695390174E-2</v>
      </c>
      <c r="E962" s="99">
        <v>9.0997564537694871E-6</v>
      </c>
      <c r="F962" s="99">
        <v>0</v>
      </c>
      <c r="G962" s="99">
        <v>0.04</v>
      </c>
      <c r="H962" s="99">
        <v>3.7417663718882443E-2</v>
      </c>
      <c r="I962" s="99">
        <v>2.5496231708073913E-2</v>
      </c>
      <c r="J962" s="99">
        <v>7.1214038276825598E-3</v>
      </c>
      <c r="K962" s="99">
        <v>5.7682820038231775E-3</v>
      </c>
      <c r="L962" s="146">
        <v>92.438280187714923</v>
      </c>
      <c r="M962" s="146">
        <v>120</v>
      </c>
      <c r="N962" s="146">
        <v>548</v>
      </c>
      <c r="O962" s="146">
        <v>9132</v>
      </c>
      <c r="P962" s="146">
        <v>100</v>
      </c>
      <c r="Q962" s="146">
        <v>25</v>
      </c>
      <c r="R962" s="99">
        <v>0.31065100013830305</v>
      </c>
      <c r="S962" s="99">
        <v>0.12129691486518578</v>
      </c>
      <c r="T962" s="99">
        <v>0.73041696250135169</v>
      </c>
      <c r="U962" s="99">
        <v>0.42058101614864363</v>
      </c>
      <c r="W962" s="146">
        <v>2.1384763787403602</v>
      </c>
      <c r="X962" s="147">
        <v>27814.806900612435</v>
      </c>
      <c r="Y962" s="147">
        <v>2.1869054163867694</v>
      </c>
      <c r="Z962" s="147">
        <v>29124.076332132783</v>
      </c>
      <c r="AA962" s="147">
        <v>4.8429037646409157E-2</v>
      </c>
      <c r="AB962" s="147">
        <v>1309.269431520348</v>
      </c>
      <c r="AD962" s="161">
        <f t="shared" si="84"/>
        <v>100493.77582380918</v>
      </c>
      <c r="AE962" s="161">
        <f t="shared" si="89"/>
        <v>102090.24865107339</v>
      </c>
      <c r="AF962" s="161">
        <f t="shared" si="85"/>
        <v>1596.4728272642014</v>
      </c>
      <c r="AH962" s="163">
        <f t="shared" si="86"/>
        <v>0</v>
      </c>
      <c r="AI962" s="163">
        <f t="shared" si="87"/>
        <v>1</v>
      </c>
      <c r="AJ962" s="163">
        <f t="shared" si="88"/>
        <v>1</v>
      </c>
    </row>
    <row r="963" spans="1:36" x14ac:dyDescent="0.25">
      <c r="A963" s="46">
        <v>958</v>
      </c>
      <c r="C963" s="99">
        <v>2.3462644474020466E-3</v>
      </c>
      <c r="D963" s="99">
        <v>1.0467169287246237E-2</v>
      </c>
      <c r="E963" s="99">
        <v>5.7291858881569774E-7</v>
      </c>
      <c r="F963" s="99">
        <v>0</v>
      </c>
      <c r="G963" s="99">
        <v>0.04</v>
      </c>
      <c r="H963" s="99">
        <v>3.7417663718882443E-2</v>
      </c>
      <c r="I963" s="99">
        <v>2.5496231708073913E-2</v>
      </c>
      <c r="J963" s="99">
        <v>7.1214038276825598E-3</v>
      </c>
      <c r="K963" s="99">
        <v>5.7682820038231775E-3</v>
      </c>
      <c r="L963" s="146">
        <v>92.438280187714923</v>
      </c>
      <c r="M963" s="146">
        <v>120</v>
      </c>
      <c r="N963" s="146">
        <v>548</v>
      </c>
      <c r="O963" s="146">
        <v>9132</v>
      </c>
      <c r="P963" s="146">
        <v>100</v>
      </c>
      <c r="Q963" s="146">
        <v>25</v>
      </c>
      <c r="R963" s="99">
        <v>0.57711575880597965</v>
      </c>
      <c r="S963" s="99">
        <v>3.0237690255205299E-2</v>
      </c>
      <c r="T963" s="99">
        <v>0.30045682689049424</v>
      </c>
      <c r="U963" s="99">
        <v>0.98675863507175898</v>
      </c>
      <c r="W963" s="146">
        <v>3.8697196855481075</v>
      </c>
      <c r="X963" s="147">
        <v>28147.552504042487</v>
      </c>
      <c r="Y963" s="147">
        <v>3.9501804384905341</v>
      </c>
      <c r="Z963" s="147">
        <v>29421.195679735309</v>
      </c>
      <c r="AA963" s="147">
        <v>8.0460752942426605E-2</v>
      </c>
      <c r="AB963" s="147">
        <v>1273.6431756928214</v>
      </c>
      <c r="AD963" s="161">
        <f t="shared" si="84"/>
        <v>204035.62862884396</v>
      </c>
      <c r="AE963" s="161">
        <f t="shared" si="89"/>
        <v>207589.63062969674</v>
      </c>
      <c r="AF963" s="161">
        <f t="shared" si="85"/>
        <v>3554.0020008527754</v>
      </c>
      <c r="AH963" s="163">
        <f t="shared" si="86"/>
        <v>0</v>
      </c>
      <c r="AI963" s="163">
        <f t="shared" si="87"/>
        <v>1</v>
      </c>
      <c r="AJ963" s="163">
        <f t="shared" si="88"/>
        <v>1</v>
      </c>
    </row>
    <row r="964" spans="1:36" x14ac:dyDescent="0.25">
      <c r="A964" s="46">
        <v>959</v>
      </c>
      <c r="C964" s="99">
        <v>4.7255749477227438E-3</v>
      </c>
      <c r="D964" s="99">
        <v>1.1131373747223051E-2</v>
      </c>
      <c r="E964" s="99">
        <v>2.4282864419622463E-4</v>
      </c>
      <c r="F964" s="99">
        <v>0</v>
      </c>
      <c r="G964" s="99">
        <v>0.04</v>
      </c>
      <c r="H964" s="99">
        <v>3.7417663718882443E-2</v>
      </c>
      <c r="I964" s="99">
        <v>2.5496231708073913E-2</v>
      </c>
      <c r="J964" s="99">
        <v>7.1214038276825598E-3</v>
      </c>
      <c r="K964" s="99">
        <v>5.7682820038231775E-3</v>
      </c>
      <c r="L964" s="146">
        <v>92.438280187714923</v>
      </c>
      <c r="M964" s="146">
        <v>120</v>
      </c>
      <c r="N964" s="146">
        <v>548</v>
      </c>
      <c r="O964" s="146">
        <v>9132</v>
      </c>
      <c r="P964" s="146">
        <v>100</v>
      </c>
      <c r="Q964" s="146">
        <v>25</v>
      </c>
      <c r="R964" s="99">
        <v>0.74699237617401337</v>
      </c>
      <c r="S964" s="99">
        <v>0.99974079005492134</v>
      </c>
      <c r="T964" s="99">
        <v>0.28129099630842802</v>
      </c>
      <c r="U964" s="99">
        <v>1.1690722179407306E-2</v>
      </c>
      <c r="W964" s="146">
        <v>4.994452800817557</v>
      </c>
      <c r="X964" s="147">
        <v>25048.297788026881</v>
      </c>
      <c r="Y964" s="147">
        <v>5.1752314397820225</v>
      </c>
      <c r="Z964" s="147">
        <v>26557.154343325768</v>
      </c>
      <c r="AA964" s="147">
        <v>0.18077863896446544</v>
      </c>
      <c r="AB964" s="147">
        <v>1508.8565552988875</v>
      </c>
      <c r="AD964" s="161">
        <f t="shared" si="84"/>
        <v>274618.87026102655</v>
      </c>
      <c r="AE964" s="161">
        <f t="shared" si="89"/>
        <v>283956.73204359558</v>
      </c>
      <c r="AF964" s="161">
        <f t="shared" si="85"/>
        <v>9337.8617825690399</v>
      </c>
      <c r="AH964" s="163">
        <f t="shared" si="86"/>
        <v>0</v>
      </c>
      <c r="AI964" s="163">
        <f t="shared" si="87"/>
        <v>1</v>
      </c>
      <c r="AJ964" s="163">
        <f t="shared" si="88"/>
        <v>1</v>
      </c>
    </row>
    <row r="965" spans="1:36" x14ac:dyDescent="0.25">
      <c r="A965" s="46">
        <v>960</v>
      </c>
      <c r="C965" s="99">
        <v>1.5811182024138043E-3</v>
      </c>
      <c r="D965" s="99">
        <v>1.2141460482726685E-2</v>
      </c>
      <c r="E965" s="99">
        <v>6.7821876206664022E-4</v>
      </c>
      <c r="F965" s="99">
        <v>0</v>
      </c>
      <c r="G965" s="99">
        <v>0.04</v>
      </c>
      <c r="H965" s="99">
        <v>3.7417663718882443E-2</v>
      </c>
      <c r="I965" s="99">
        <v>2.5496231708073913E-2</v>
      </c>
      <c r="J965" s="99">
        <v>7.1214038276825598E-3</v>
      </c>
      <c r="K965" s="99">
        <v>5.7682820038231775E-3</v>
      </c>
      <c r="L965" s="146">
        <v>92.438280187714923</v>
      </c>
      <c r="M965" s="146">
        <v>120</v>
      </c>
      <c r="N965" s="146">
        <v>548</v>
      </c>
      <c r="O965" s="146">
        <v>9132</v>
      </c>
      <c r="P965" s="146">
        <v>100</v>
      </c>
      <c r="Q965" s="146">
        <v>25</v>
      </c>
      <c r="R965" s="99">
        <v>0.50028150061330867</v>
      </c>
      <c r="S965" s="99">
        <v>0.75142942403079094</v>
      </c>
      <c r="T965" s="99">
        <v>0.92156083813208389</v>
      </c>
      <c r="U965" s="99">
        <v>0.99742120571907755</v>
      </c>
      <c r="W965" s="146">
        <v>3.770421283205446</v>
      </c>
      <c r="X965" s="147">
        <v>27333.52564386214</v>
      </c>
      <c r="Y965" s="147">
        <v>3.8002511072301051</v>
      </c>
      <c r="Z965" s="147">
        <v>28281.662524981359</v>
      </c>
      <c r="AA965" s="147">
        <v>2.9829824024659057E-2</v>
      </c>
      <c r="AB965" s="147">
        <v>948.13688111921874</v>
      </c>
      <c r="AD965" s="161">
        <f t="shared" si="84"/>
        <v>198891.7513484646</v>
      </c>
      <c r="AE965" s="161">
        <f t="shared" si="89"/>
        <v>199733.40390882493</v>
      </c>
      <c r="AF965" s="161">
        <f t="shared" si="85"/>
        <v>841.65256036032474</v>
      </c>
      <c r="AH965" s="163">
        <f t="shared" si="86"/>
        <v>0</v>
      </c>
      <c r="AI965" s="163">
        <f t="shared" si="87"/>
        <v>1</v>
      </c>
      <c r="AJ965" s="163">
        <f t="shared" si="88"/>
        <v>1</v>
      </c>
    </row>
    <row r="966" spans="1:36" x14ac:dyDescent="0.25">
      <c r="A966" s="46">
        <v>961</v>
      </c>
      <c r="C966" s="99">
        <v>2.9350183155898435E-3</v>
      </c>
      <c r="D966" s="99">
        <v>8.6963523818704997E-3</v>
      </c>
      <c r="E966" s="99">
        <v>1.1439890851572265E-4</v>
      </c>
      <c r="F966" s="99">
        <v>0</v>
      </c>
      <c r="G966" s="99">
        <v>0.04</v>
      </c>
      <c r="H966" s="99">
        <v>3.7417663718882443E-2</v>
      </c>
      <c r="I966" s="99">
        <v>2.5496231708073913E-2</v>
      </c>
      <c r="J966" s="99">
        <v>7.1214038276825598E-3</v>
      </c>
      <c r="K966" s="99">
        <v>5.7682820038231775E-3</v>
      </c>
      <c r="L966" s="146">
        <v>92.438280187714923</v>
      </c>
      <c r="M966" s="146">
        <v>120</v>
      </c>
      <c r="N966" s="146">
        <v>548</v>
      </c>
      <c r="O966" s="146">
        <v>9132</v>
      </c>
      <c r="P966" s="146">
        <v>100</v>
      </c>
      <c r="Q966" s="146">
        <v>25</v>
      </c>
      <c r="R966" s="99">
        <v>0.86495375337052716</v>
      </c>
      <c r="S966" s="99">
        <v>0.90444049238245849</v>
      </c>
      <c r="T966" s="99">
        <v>0.58295073876863046</v>
      </c>
      <c r="U966" s="99">
        <v>2.807276196019391E-10</v>
      </c>
      <c r="W966" s="146">
        <v>6.1622345824335563</v>
      </c>
      <c r="X966" s="147">
        <v>27205.508349950822</v>
      </c>
      <c r="Y966" s="147">
        <v>6.3112363554289281</v>
      </c>
      <c r="Z966" s="147">
        <v>28532.842509137434</v>
      </c>
      <c r="AA966" s="147">
        <v>0.14900177299537187</v>
      </c>
      <c r="AB966" s="147">
        <v>1327.3341591866119</v>
      </c>
      <c r="AD966" s="161">
        <f t="shared" ref="AD966:AD1005" si="90">W966*cRatio-X966</f>
        <v>342528.56659606256</v>
      </c>
      <c r="AE966" s="161">
        <f t="shared" si="89"/>
        <v>350141.33881659829</v>
      </c>
      <c r="AF966" s="161">
        <f t="shared" si="85"/>
        <v>7612.7722205357004</v>
      </c>
      <c r="AH966" s="163">
        <f t="shared" si="86"/>
        <v>0</v>
      </c>
      <c r="AI966" s="163">
        <f t="shared" si="87"/>
        <v>1</v>
      </c>
      <c r="AJ966" s="163">
        <f t="shared" si="88"/>
        <v>1</v>
      </c>
    </row>
    <row r="967" spans="1:36" x14ac:dyDescent="0.25">
      <c r="A967" s="46">
        <v>962</v>
      </c>
      <c r="C967" s="99">
        <v>1.7750620176344883E-3</v>
      </c>
      <c r="D967" s="99">
        <v>8.9000591118765134E-3</v>
      </c>
      <c r="E967" s="99">
        <v>6.6880640376454359E-4</v>
      </c>
      <c r="F967" s="99">
        <v>0</v>
      </c>
      <c r="G967" s="99">
        <v>0.04</v>
      </c>
      <c r="H967" s="99">
        <v>3.7417663718882443E-2</v>
      </c>
      <c r="I967" s="99">
        <v>2.5496231708073913E-2</v>
      </c>
      <c r="J967" s="99">
        <v>7.1214038276825598E-3</v>
      </c>
      <c r="K967" s="99">
        <v>5.7682820038231775E-3</v>
      </c>
      <c r="L967" s="146">
        <v>92.438280187714923</v>
      </c>
      <c r="M967" s="146">
        <v>120</v>
      </c>
      <c r="N967" s="146">
        <v>548</v>
      </c>
      <c r="O967" s="146">
        <v>9132</v>
      </c>
      <c r="P967" s="146">
        <v>100</v>
      </c>
      <c r="Q967" s="146">
        <v>25</v>
      </c>
      <c r="R967" s="99">
        <v>0.47990600790203691</v>
      </c>
      <c r="S967" s="99">
        <v>0.42175750993495453</v>
      </c>
      <c r="T967" s="99">
        <v>0.44417024761013757</v>
      </c>
      <c r="U967" s="99">
        <v>1.8495946749759246E-9</v>
      </c>
      <c r="W967" s="146">
        <v>3.3602191156475585</v>
      </c>
      <c r="X967" s="147">
        <v>27159.915624356308</v>
      </c>
      <c r="Y967" s="147">
        <v>3.3931112765448144</v>
      </c>
      <c r="Z967" s="147">
        <v>28144.872968150758</v>
      </c>
      <c r="AA967" s="147">
        <v>3.2892160897255884E-2</v>
      </c>
      <c r="AB967" s="147">
        <v>984.95734379444912</v>
      </c>
      <c r="AD967" s="161">
        <f t="shared" si="90"/>
        <v>174453.23131449721</v>
      </c>
      <c r="AE967" s="161">
        <f t="shared" si="89"/>
        <v>175441.80362453809</v>
      </c>
      <c r="AF967" s="161">
        <f t="shared" ref="AF967:AF1005" si="91">AA967*cRatio-AB967</f>
        <v>988.57231004090386</v>
      </c>
      <c r="AH967" s="163">
        <f t="shared" ref="AH967:AH1005" si="92">IF(MAX(AD967:AE967)=AD967,1,0)</f>
        <v>0</v>
      </c>
      <c r="AI967" s="163">
        <f t="shared" ref="AI967:AI1005" si="93">IF(MAX(AD967:AE967)=AE967,1,0)</f>
        <v>1</v>
      </c>
      <c r="AJ967" s="163">
        <f t="shared" ref="AJ967:AJ1005" si="94">IF(AF967&gt;0,1,0)</f>
        <v>1</v>
      </c>
    </row>
    <row r="968" spans="1:36" x14ac:dyDescent="0.25">
      <c r="A968" s="46">
        <v>963</v>
      </c>
      <c r="C968" s="99">
        <v>2.8057005039981986E-3</v>
      </c>
      <c r="D968" s="99">
        <v>1.366693059555113E-2</v>
      </c>
      <c r="E968" s="99">
        <v>1.6108503940948093E-4</v>
      </c>
      <c r="F968" s="99">
        <v>0</v>
      </c>
      <c r="G968" s="99">
        <v>0.04</v>
      </c>
      <c r="H968" s="99">
        <v>3.7417663718882443E-2</v>
      </c>
      <c r="I968" s="99">
        <v>2.5496231708073913E-2</v>
      </c>
      <c r="J968" s="99">
        <v>7.1214038276825598E-3</v>
      </c>
      <c r="K968" s="99">
        <v>5.7682820038231775E-3</v>
      </c>
      <c r="L968" s="146">
        <v>92.438280187714923</v>
      </c>
      <c r="M968" s="146">
        <v>120</v>
      </c>
      <c r="N968" s="146">
        <v>548</v>
      </c>
      <c r="O968" s="146">
        <v>9132</v>
      </c>
      <c r="P968" s="146">
        <v>100</v>
      </c>
      <c r="Q968" s="146">
        <v>25</v>
      </c>
      <c r="R968" s="99">
        <v>0.79215665027911375</v>
      </c>
      <c r="S968" s="99">
        <v>0.64988199259477142</v>
      </c>
      <c r="T968" s="99">
        <v>0.99953409877710475</v>
      </c>
      <c r="U968" s="99">
        <v>6.8365331584442857E-2</v>
      </c>
      <c r="W968" s="146">
        <v>5.5251626683222943</v>
      </c>
      <c r="X968" s="147">
        <v>27192.251736871403</v>
      </c>
      <c r="Y968" s="147">
        <v>5.6510361486301477</v>
      </c>
      <c r="Z968" s="147">
        <v>28484.755956890971</v>
      </c>
      <c r="AA968" s="147">
        <v>0.12587348030785339</v>
      </c>
      <c r="AB968" s="147">
        <v>1292.5042200195676</v>
      </c>
      <c r="AD968" s="161">
        <f t="shared" si="90"/>
        <v>304317.50836246624</v>
      </c>
      <c r="AE968" s="161">
        <f t="shared" si="89"/>
        <v>310577.41296091786</v>
      </c>
      <c r="AF968" s="161">
        <f t="shared" si="91"/>
        <v>6259.904598451636</v>
      </c>
      <c r="AH968" s="163">
        <f t="shared" si="92"/>
        <v>0</v>
      </c>
      <c r="AI968" s="163">
        <f t="shared" si="93"/>
        <v>1</v>
      </c>
      <c r="AJ968" s="163">
        <f t="shared" si="94"/>
        <v>1</v>
      </c>
    </row>
    <row r="969" spans="1:36" x14ac:dyDescent="0.25">
      <c r="A969" s="46">
        <v>964</v>
      </c>
      <c r="C969" s="99">
        <v>1.2774315204777853E-3</v>
      </c>
      <c r="D969" s="99">
        <v>9.8377740066795897E-3</v>
      </c>
      <c r="E969" s="99">
        <v>9.2524862812082276E-5</v>
      </c>
      <c r="F969" s="99">
        <v>0</v>
      </c>
      <c r="G969" s="99">
        <v>0.04</v>
      </c>
      <c r="H969" s="99">
        <v>3.7417663718882443E-2</v>
      </c>
      <c r="I969" s="99">
        <v>2.5496231708073913E-2</v>
      </c>
      <c r="J969" s="99">
        <v>7.1214038276825598E-3</v>
      </c>
      <c r="K969" s="99">
        <v>5.7682820038231775E-3</v>
      </c>
      <c r="L969" s="146">
        <v>92.438280187714923</v>
      </c>
      <c r="M969" s="146">
        <v>120</v>
      </c>
      <c r="N969" s="146">
        <v>548</v>
      </c>
      <c r="O969" s="146">
        <v>9132</v>
      </c>
      <c r="P969" s="146">
        <v>100</v>
      </c>
      <c r="Q969" s="146">
        <v>25</v>
      </c>
      <c r="R969" s="99">
        <v>0.6453594344426864</v>
      </c>
      <c r="S969" s="99">
        <v>0.31452207473350929</v>
      </c>
      <c r="T969" s="99">
        <v>0.15738531099943073</v>
      </c>
      <c r="U969" s="99">
        <v>4.4730783168991886E-2</v>
      </c>
      <c r="W969" s="146">
        <v>4.6978065543478182</v>
      </c>
      <c r="X969" s="147">
        <v>29205.478454349661</v>
      </c>
      <c r="Y969" s="147">
        <v>4.7489153435819791</v>
      </c>
      <c r="Z969" s="147">
        <v>30266.929155228248</v>
      </c>
      <c r="AA969" s="147">
        <v>5.1108789234160845E-2</v>
      </c>
      <c r="AB969" s="147">
        <v>1061.4507008785877</v>
      </c>
      <c r="AD969" s="161">
        <f t="shared" si="90"/>
        <v>252662.91480651943</v>
      </c>
      <c r="AE969" s="161">
        <f t="shared" si="89"/>
        <v>254667.9914596905</v>
      </c>
      <c r="AF969" s="161">
        <f t="shared" si="91"/>
        <v>2005.0766531710628</v>
      </c>
      <c r="AH969" s="163">
        <f t="shared" si="92"/>
        <v>0</v>
      </c>
      <c r="AI969" s="163">
        <f t="shared" si="93"/>
        <v>1</v>
      </c>
      <c r="AJ969" s="163">
        <f t="shared" si="94"/>
        <v>1</v>
      </c>
    </row>
    <row r="970" spans="1:36" x14ac:dyDescent="0.25">
      <c r="A970" s="46">
        <v>965</v>
      </c>
      <c r="C970" s="99">
        <v>3.2160220147806617E-3</v>
      </c>
      <c r="D970" s="99">
        <v>1.2173255851495535E-2</v>
      </c>
      <c r="E970" s="99">
        <v>8.9621317243353478E-7</v>
      </c>
      <c r="F970" s="99">
        <v>0</v>
      </c>
      <c r="G970" s="99">
        <v>0.04</v>
      </c>
      <c r="H970" s="99">
        <v>3.7417663718882443E-2</v>
      </c>
      <c r="I970" s="99">
        <v>2.5496231708073913E-2</v>
      </c>
      <c r="J970" s="99">
        <v>7.1214038276825598E-3</v>
      </c>
      <c r="K970" s="99">
        <v>5.7682820038231775E-3</v>
      </c>
      <c r="L970" s="146">
        <v>92.438280187714923</v>
      </c>
      <c r="M970" s="146">
        <v>120</v>
      </c>
      <c r="N970" s="146">
        <v>548</v>
      </c>
      <c r="O970" s="146">
        <v>9132</v>
      </c>
      <c r="P970" s="146">
        <v>100</v>
      </c>
      <c r="Q970" s="146">
        <v>25</v>
      </c>
      <c r="R970" s="99">
        <v>0.47514251779977601</v>
      </c>
      <c r="S970" s="99">
        <v>0.98108016565177247</v>
      </c>
      <c r="T970" s="99">
        <v>0.99906073188967248</v>
      </c>
      <c r="U970" s="99">
        <v>5.848395737426835E-6</v>
      </c>
      <c r="W970" s="146">
        <v>3.7252182925747808</v>
      </c>
      <c r="X970" s="147">
        <v>27150.196469285685</v>
      </c>
      <c r="Y970" s="147">
        <v>3.8263759345145614</v>
      </c>
      <c r="Z970" s="147">
        <v>28550.861921696465</v>
      </c>
      <c r="AA970" s="147">
        <v>0.10115764193978061</v>
      </c>
      <c r="AB970" s="147">
        <v>1400.6654524107798</v>
      </c>
      <c r="AD970" s="161">
        <f t="shared" si="90"/>
        <v>196362.90108520119</v>
      </c>
      <c r="AE970" s="161">
        <f t="shared" ref="AE970:AE1005" si="95">Y970*cRatio-Z970</f>
        <v>201031.69414917723</v>
      </c>
      <c r="AF970" s="161">
        <f t="shared" si="91"/>
        <v>4668.7930639760561</v>
      </c>
      <c r="AH970" s="163">
        <f t="shared" si="92"/>
        <v>0</v>
      </c>
      <c r="AI970" s="163">
        <f t="shared" si="93"/>
        <v>1</v>
      </c>
      <c r="AJ970" s="163">
        <f t="shared" si="94"/>
        <v>1</v>
      </c>
    </row>
    <row r="971" spans="1:36" x14ac:dyDescent="0.25">
      <c r="A971" s="46">
        <v>966</v>
      </c>
      <c r="C971" s="99">
        <v>1.7203877924873746E-3</v>
      </c>
      <c r="D971" s="99">
        <v>1.2506680465307229E-2</v>
      </c>
      <c r="E971" s="99">
        <v>2.8629083753080365E-5</v>
      </c>
      <c r="F971" s="99">
        <v>0</v>
      </c>
      <c r="G971" s="99">
        <v>0.04</v>
      </c>
      <c r="H971" s="99">
        <v>3.7417663718882443E-2</v>
      </c>
      <c r="I971" s="99">
        <v>2.5496231708073913E-2</v>
      </c>
      <c r="J971" s="99">
        <v>7.1214038276825598E-3</v>
      </c>
      <c r="K971" s="99">
        <v>5.7682820038231775E-3</v>
      </c>
      <c r="L971" s="146">
        <v>92.438280187714923</v>
      </c>
      <c r="M971" s="146">
        <v>120</v>
      </c>
      <c r="N971" s="146">
        <v>548</v>
      </c>
      <c r="O971" s="146">
        <v>9132</v>
      </c>
      <c r="P971" s="146">
        <v>100</v>
      </c>
      <c r="Q971" s="146">
        <v>25</v>
      </c>
      <c r="R971" s="99">
        <v>0.44873115734285429</v>
      </c>
      <c r="S971" s="99">
        <v>0.99998815056191315</v>
      </c>
      <c r="T971" s="99">
        <v>1.3511511491627748E-2</v>
      </c>
      <c r="U971" s="99">
        <v>0.9998164044210569</v>
      </c>
      <c r="W971" s="146">
        <v>3.8117144229681315</v>
      </c>
      <c r="X971" s="147">
        <v>28803.384185273171</v>
      </c>
      <c r="Y971" s="147">
        <v>3.8683849219567028</v>
      </c>
      <c r="Z971" s="147">
        <v>29963.748571978522</v>
      </c>
      <c r="AA971" s="147">
        <v>5.6670498988571349E-2</v>
      </c>
      <c r="AB971" s="147">
        <v>1160.3643867053506</v>
      </c>
      <c r="AD971" s="161">
        <f t="shared" si="90"/>
        <v>199899.48119281471</v>
      </c>
      <c r="AE971" s="161">
        <f t="shared" si="95"/>
        <v>202139.34674542362</v>
      </c>
      <c r="AF971" s="161">
        <f t="shared" si="91"/>
        <v>2239.8655526089306</v>
      </c>
      <c r="AH971" s="163">
        <f t="shared" si="92"/>
        <v>0</v>
      </c>
      <c r="AI971" s="163">
        <f t="shared" si="93"/>
        <v>1</v>
      </c>
      <c r="AJ971" s="163">
        <f t="shared" si="94"/>
        <v>1</v>
      </c>
    </row>
    <row r="972" spans="1:36" x14ac:dyDescent="0.25">
      <c r="A972" s="46">
        <v>967</v>
      </c>
      <c r="C972" s="99">
        <v>1.6398553396491313E-3</v>
      </c>
      <c r="D972" s="99">
        <v>1.0155409198500399E-2</v>
      </c>
      <c r="E972" s="99">
        <v>6.3172749658473764E-5</v>
      </c>
      <c r="F972" s="99">
        <v>0</v>
      </c>
      <c r="G972" s="99">
        <v>0.04</v>
      </c>
      <c r="H972" s="99">
        <v>3.7417663718882443E-2</v>
      </c>
      <c r="I972" s="99">
        <v>2.5496231708073913E-2</v>
      </c>
      <c r="J972" s="99">
        <v>7.1214038276825598E-3</v>
      </c>
      <c r="K972" s="99">
        <v>5.7682820038231775E-3</v>
      </c>
      <c r="L972" s="146">
        <v>92.438280187714923</v>
      </c>
      <c r="M972" s="146">
        <v>120</v>
      </c>
      <c r="N972" s="146">
        <v>548</v>
      </c>
      <c r="O972" s="146">
        <v>9132</v>
      </c>
      <c r="P972" s="146">
        <v>100</v>
      </c>
      <c r="Q972" s="146">
        <v>25</v>
      </c>
      <c r="R972" s="99">
        <v>0.69616391435405722</v>
      </c>
      <c r="S972" s="99">
        <v>0.23497337093821247</v>
      </c>
      <c r="T972" s="99">
        <v>0.60752727481474489</v>
      </c>
      <c r="U972" s="99">
        <v>9.4352349652448653E-2</v>
      </c>
      <c r="W972" s="146">
        <v>4.9264934976970025</v>
      </c>
      <c r="X972" s="147">
        <v>28831.047810770913</v>
      </c>
      <c r="Y972" s="147">
        <v>4.9969046241862438</v>
      </c>
      <c r="Z972" s="147">
        <v>29967.334886170793</v>
      </c>
      <c r="AA972" s="147">
        <v>7.0411126489241305E-2</v>
      </c>
      <c r="AB972" s="147">
        <v>1136.2870753998795</v>
      </c>
      <c r="AD972" s="161">
        <f t="shared" si="90"/>
        <v>266758.56205104926</v>
      </c>
      <c r="AE972" s="161">
        <f t="shared" si="95"/>
        <v>269846.94256500382</v>
      </c>
      <c r="AF972" s="161">
        <f t="shared" si="91"/>
        <v>3088.3805139545984</v>
      </c>
      <c r="AH972" s="163">
        <f t="shared" si="92"/>
        <v>0</v>
      </c>
      <c r="AI972" s="163">
        <f t="shared" si="93"/>
        <v>1</v>
      </c>
      <c r="AJ972" s="163">
        <f t="shared" si="94"/>
        <v>1</v>
      </c>
    </row>
    <row r="973" spans="1:36" x14ac:dyDescent="0.25">
      <c r="A973" s="46">
        <v>968</v>
      </c>
      <c r="C973" s="99">
        <v>3.1535196244649732E-3</v>
      </c>
      <c r="D973" s="99">
        <v>1.2017698605280014E-2</v>
      </c>
      <c r="E973" s="99">
        <v>1.9949398300381153E-5</v>
      </c>
      <c r="F973" s="99">
        <v>0</v>
      </c>
      <c r="G973" s="99">
        <v>0.04</v>
      </c>
      <c r="H973" s="99">
        <v>3.7417663718882443E-2</v>
      </c>
      <c r="I973" s="99">
        <v>2.5496231708073913E-2</v>
      </c>
      <c r="J973" s="99">
        <v>7.1214038276825598E-3</v>
      </c>
      <c r="K973" s="99">
        <v>5.7682820038231775E-3</v>
      </c>
      <c r="L973" s="146">
        <v>92.438280187714923</v>
      </c>
      <c r="M973" s="146">
        <v>120</v>
      </c>
      <c r="N973" s="146">
        <v>548</v>
      </c>
      <c r="O973" s="146">
        <v>9132</v>
      </c>
      <c r="P973" s="146">
        <v>100</v>
      </c>
      <c r="Q973" s="146">
        <v>25</v>
      </c>
      <c r="R973" s="99">
        <v>0.81092426585893684</v>
      </c>
      <c r="S973" s="99">
        <v>0.43532110766173793</v>
      </c>
      <c r="T973" s="99">
        <v>5.10112621406986E-2</v>
      </c>
      <c r="U973" s="99">
        <v>0.80244073424441908</v>
      </c>
      <c r="W973" s="146">
        <v>5.4871683851665027</v>
      </c>
      <c r="X973" s="147">
        <v>27172.404333465765</v>
      </c>
      <c r="Y973" s="147">
        <v>5.634495145091404</v>
      </c>
      <c r="Z973" s="147">
        <v>28558.548769111374</v>
      </c>
      <c r="AA973" s="147">
        <v>0.1473267599249013</v>
      </c>
      <c r="AB973" s="147">
        <v>1386.1444356456086</v>
      </c>
      <c r="AD973" s="161">
        <f t="shared" si="90"/>
        <v>302057.6987765244</v>
      </c>
      <c r="AE973" s="161">
        <f t="shared" si="95"/>
        <v>309511.15993637283</v>
      </c>
      <c r="AF973" s="161">
        <f t="shared" si="91"/>
        <v>7453.4611598484698</v>
      </c>
      <c r="AH973" s="163">
        <f t="shared" si="92"/>
        <v>0</v>
      </c>
      <c r="AI973" s="163">
        <f t="shared" si="93"/>
        <v>1</v>
      </c>
      <c r="AJ973" s="163">
        <f t="shared" si="94"/>
        <v>1</v>
      </c>
    </row>
    <row r="974" spans="1:36" x14ac:dyDescent="0.25">
      <c r="A974" s="46">
        <v>969</v>
      </c>
      <c r="C974" s="99">
        <v>3.3033713990023861E-3</v>
      </c>
      <c r="D974" s="99">
        <v>1.1216754185322593E-2</v>
      </c>
      <c r="E974" s="99">
        <v>4.8540450945211422E-4</v>
      </c>
      <c r="F974" s="99">
        <v>0</v>
      </c>
      <c r="G974" s="99">
        <v>0.04</v>
      </c>
      <c r="H974" s="99">
        <v>3.7417663718882443E-2</v>
      </c>
      <c r="I974" s="99">
        <v>2.5496231708073913E-2</v>
      </c>
      <c r="J974" s="99">
        <v>7.1214038276825598E-3</v>
      </c>
      <c r="K974" s="99">
        <v>5.7682820038231775E-3</v>
      </c>
      <c r="L974" s="146">
        <v>92.438280187714923</v>
      </c>
      <c r="M974" s="146">
        <v>120</v>
      </c>
      <c r="N974" s="146">
        <v>548</v>
      </c>
      <c r="O974" s="146">
        <v>9132</v>
      </c>
      <c r="P974" s="146">
        <v>100</v>
      </c>
      <c r="Q974" s="146">
        <v>25</v>
      </c>
      <c r="R974" s="99">
        <v>0.83590346859131415</v>
      </c>
      <c r="S974" s="99">
        <v>0.90213776883595109</v>
      </c>
      <c r="T974" s="99">
        <v>0.75470063746033456</v>
      </c>
      <c r="U974" s="99">
        <v>0.58014873576921244</v>
      </c>
      <c r="W974" s="146">
        <v>5.6749087448639859</v>
      </c>
      <c r="X974" s="147">
        <v>25911.666527953337</v>
      </c>
      <c r="Y974" s="147">
        <v>5.8092485744164151</v>
      </c>
      <c r="Z974" s="147">
        <v>27178.776468627686</v>
      </c>
      <c r="AA974" s="147">
        <v>0.13433982955242918</v>
      </c>
      <c r="AB974" s="147">
        <v>1267.1099406743488</v>
      </c>
      <c r="AD974" s="161">
        <f t="shared" si="90"/>
        <v>314582.85816388583</v>
      </c>
      <c r="AE974" s="161">
        <f t="shared" si="95"/>
        <v>321376.13799635723</v>
      </c>
      <c r="AF974" s="161">
        <f t="shared" si="91"/>
        <v>6793.2798324714022</v>
      </c>
      <c r="AH974" s="163">
        <f t="shared" si="92"/>
        <v>0</v>
      </c>
      <c r="AI974" s="163">
        <f t="shared" si="93"/>
        <v>1</v>
      </c>
      <c r="AJ974" s="163">
        <f t="shared" si="94"/>
        <v>1</v>
      </c>
    </row>
    <row r="975" spans="1:36" x14ac:dyDescent="0.25">
      <c r="A975" s="46">
        <v>970</v>
      </c>
      <c r="C975" s="99">
        <v>2.0002304726481385E-3</v>
      </c>
      <c r="D975" s="99">
        <v>1.1610297074641895E-2</v>
      </c>
      <c r="E975" s="99">
        <v>5.58164739774766E-7</v>
      </c>
      <c r="F975" s="99">
        <v>0</v>
      </c>
      <c r="G975" s="99">
        <v>0.04</v>
      </c>
      <c r="H975" s="99">
        <v>3.7417663718882443E-2</v>
      </c>
      <c r="I975" s="99">
        <v>2.5496231708073913E-2</v>
      </c>
      <c r="J975" s="99">
        <v>7.1214038276825598E-3</v>
      </c>
      <c r="K975" s="99">
        <v>5.7682820038231775E-3</v>
      </c>
      <c r="L975" s="146">
        <v>92.438280187714923</v>
      </c>
      <c r="M975" s="146">
        <v>120</v>
      </c>
      <c r="N975" s="146">
        <v>548</v>
      </c>
      <c r="O975" s="146">
        <v>9132</v>
      </c>
      <c r="P975" s="146">
        <v>100</v>
      </c>
      <c r="Q975" s="146">
        <v>25</v>
      </c>
      <c r="R975" s="99">
        <v>0.52216552154776241</v>
      </c>
      <c r="S975" s="99">
        <v>8.675440293332044E-3</v>
      </c>
      <c r="T975" s="99">
        <v>7.1836271810942404E-2</v>
      </c>
      <c r="U975" s="99">
        <v>0.98579633218541396</v>
      </c>
      <c r="W975" s="146">
        <v>3.5407891271067315</v>
      </c>
      <c r="X975" s="147">
        <v>28547.057479425017</v>
      </c>
      <c r="Y975" s="147">
        <v>3.604415292206903</v>
      </c>
      <c r="Z975" s="147">
        <v>29764.179999485834</v>
      </c>
      <c r="AA975" s="147">
        <v>6.3626165100171495E-2</v>
      </c>
      <c r="AB975" s="147">
        <v>1217.1225200608169</v>
      </c>
      <c r="AD975" s="161">
        <f t="shared" si="90"/>
        <v>183900.29014697889</v>
      </c>
      <c r="AE975" s="161">
        <f t="shared" si="95"/>
        <v>186500.73753292832</v>
      </c>
      <c r="AF975" s="161">
        <f t="shared" si="91"/>
        <v>2600.4473859494728</v>
      </c>
      <c r="AH975" s="163">
        <f t="shared" si="92"/>
        <v>0</v>
      </c>
      <c r="AI975" s="163">
        <f t="shared" si="93"/>
        <v>1</v>
      </c>
      <c r="AJ975" s="163">
        <f t="shared" si="94"/>
        <v>1</v>
      </c>
    </row>
    <row r="976" spans="1:36" x14ac:dyDescent="0.25">
      <c r="A976" s="46">
        <v>971</v>
      </c>
      <c r="C976" s="99">
        <v>2.0482390842235017E-3</v>
      </c>
      <c r="D976" s="99">
        <v>9.9497110256578977E-3</v>
      </c>
      <c r="E976" s="99">
        <v>1.1437432115313229E-4</v>
      </c>
      <c r="F976" s="99">
        <v>0</v>
      </c>
      <c r="G976" s="99">
        <v>0.04</v>
      </c>
      <c r="H976" s="99">
        <v>3.7417663718882443E-2</v>
      </c>
      <c r="I976" s="99">
        <v>2.5496231708073913E-2</v>
      </c>
      <c r="J976" s="99">
        <v>7.1214038276825598E-3</v>
      </c>
      <c r="K976" s="99">
        <v>5.7682820038231775E-3</v>
      </c>
      <c r="L976" s="146">
        <v>92.438280187714923</v>
      </c>
      <c r="M976" s="146">
        <v>120</v>
      </c>
      <c r="N976" s="146">
        <v>548</v>
      </c>
      <c r="O976" s="146">
        <v>9132</v>
      </c>
      <c r="P976" s="146">
        <v>100</v>
      </c>
      <c r="Q976" s="146">
        <v>25</v>
      </c>
      <c r="R976" s="99">
        <v>0.68819440761309081</v>
      </c>
      <c r="S976" s="99">
        <v>0.70993943834641104</v>
      </c>
      <c r="T976" s="99">
        <v>0.95755703327922492</v>
      </c>
      <c r="U976" s="99">
        <v>0.57587257924139279</v>
      </c>
      <c r="W976" s="146">
        <v>5.1144047386748284</v>
      </c>
      <c r="X976" s="147">
        <v>28207.320888957925</v>
      </c>
      <c r="Y976" s="147">
        <v>5.2016648736968598</v>
      </c>
      <c r="Z976" s="147">
        <v>29397.767933581599</v>
      </c>
      <c r="AA976" s="147">
        <v>8.7260135022031449E-2</v>
      </c>
      <c r="AB976" s="147">
        <v>1190.4470446236737</v>
      </c>
      <c r="AD976" s="161">
        <f t="shared" si="90"/>
        <v>278656.96343153174</v>
      </c>
      <c r="AE976" s="161">
        <f t="shared" si="95"/>
        <v>282702.12448822998</v>
      </c>
      <c r="AF976" s="161">
        <f t="shared" si="91"/>
        <v>4045.1610566982135</v>
      </c>
      <c r="AH976" s="163">
        <f t="shared" si="92"/>
        <v>0</v>
      </c>
      <c r="AI976" s="163">
        <f t="shared" si="93"/>
        <v>1</v>
      </c>
      <c r="AJ976" s="163">
        <f t="shared" si="94"/>
        <v>1</v>
      </c>
    </row>
    <row r="977" spans="1:36" x14ac:dyDescent="0.25">
      <c r="A977" s="46">
        <v>972</v>
      </c>
      <c r="C977" s="99">
        <v>4.0728715912187186E-3</v>
      </c>
      <c r="D977" s="99">
        <v>1.1171472364429598E-2</v>
      </c>
      <c r="E977" s="99">
        <v>1.2409754078357427E-4</v>
      </c>
      <c r="F977" s="99">
        <v>0</v>
      </c>
      <c r="G977" s="99">
        <v>0.04</v>
      </c>
      <c r="H977" s="99">
        <v>3.7417663718882443E-2</v>
      </c>
      <c r="I977" s="99">
        <v>2.5496231708073913E-2</v>
      </c>
      <c r="J977" s="99">
        <v>7.1214038276825598E-3</v>
      </c>
      <c r="K977" s="99">
        <v>5.7682820038231775E-3</v>
      </c>
      <c r="L977" s="146">
        <v>92.438280187714923</v>
      </c>
      <c r="M977" s="146">
        <v>120</v>
      </c>
      <c r="N977" s="146">
        <v>548</v>
      </c>
      <c r="O977" s="146">
        <v>9132</v>
      </c>
      <c r="P977" s="146">
        <v>100</v>
      </c>
      <c r="Q977" s="146">
        <v>25</v>
      </c>
      <c r="R977" s="99">
        <v>0.75952406362977376</v>
      </c>
      <c r="S977" s="99">
        <v>2.4724980939235659E-2</v>
      </c>
      <c r="T977" s="99">
        <v>2.3358148868333338E-2</v>
      </c>
      <c r="U977" s="99">
        <v>0.24000476261648851</v>
      </c>
      <c r="W977" s="146">
        <v>4.6249347308968085</v>
      </c>
      <c r="X977" s="147">
        <v>25960.093797780613</v>
      </c>
      <c r="Y977" s="147">
        <v>4.7772681554848777</v>
      </c>
      <c r="Z977" s="147">
        <v>27431.842228486108</v>
      </c>
      <c r="AA977" s="147">
        <v>0.1523334245880692</v>
      </c>
      <c r="AB977" s="147">
        <v>1471.7484307054947</v>
      </c>
      <c r="AD977" s="161">
        <f t="shared" si="90"/>
        <v>251535.99005602792</v>
      </c>
      <c r="AE977" s="161">
        <f t="shared" si="95"/>
        <v>259204.24710060653</v>
      </c>
      <c r="AF977" s="161">
        <f t="shared" si="91"/>
        <v>7668.2570445786569</v>
      </c>
      <c r="AH977" s="163">
        <f t="shared" si="92"/>
        <v>0</v>
      </c>
      <c r="AI977" s="163">
        <f t="shared" si="93"/>
        <v>1</v>
      </c>
      <c r="AJ977" s="163">
        <f t="shared" si="94"/>
        <v>1</v>
      </c>
    </row>
    <row r="978" spans="1:36" x14ac:dyDescent="0.25">
      <c r="A978" s="46">
        <v>973</v>
      </c>
      <c r="C978" s="99">
        <v>2.2956201730063297E-3</v>
      </c>
      <c r="D978" s="99">
        <v>8.8894277141515834E-3</v>
      </c>
      <c r="E978" s="99">
        <v>6.90486110849604E-6</v>
      </c>
      <c r="F978" s="99">
        <v>0</v>
      </c>
      <c r="G978" s="99">
        <v>0.04</v>
      </c>
      <c r="H978" s="99">
        <v>3.7417663718882443E-2</v>
      </c>
      <c r="I978" s="99">
        <v>2.5496231708073913E-2</v>
      </c>
      <c r="J978" s="99">
        <v>7.1214038276825598E-3</v>
      </c>
      <c r="K978" s="99">
        <v>5.7682820038231775E-3</v>
      </c>
      <c r="L978" s="146">
        <v>92.438280187714923</v>
      </c>
      <c r="M978" s="146">
        <v>120</v>
      </c>
      <c r="N978" s="146">
        <v>548</v>
      </c>
      <c r="O978" s="146">
        <v>9132</v>
      </c>
      <c r="P978" s="146">
        <v>100</v>
      </c>
      <c r="Q978" s="146">
        <v>25</v>
      </c>
      <c r="R978" s="99">
        <v>0.56437230279730777</v>
      </c>
      <c r="S978" s="99">
        <v>0.74637287255156459</v>
      </c>
      <c r="T978" s="99">
        <v>5.5345552613887891E-3</v>
      </c>
      <c r="U978" s="99">
        <v>1.1870357547886848E-3</v>
      </c>
      <c r="W978" s="146">
        <v>4.2911041826933713</v>
      </c>
      <c r="X978" s="147">
        <v>28204.018506876302</v>
      </c>
      <c r="Y978" s="147">
        <v>4.3769679445349423</v>
      </c>
      <c r="Z978" s="147">
        <v>29468.216528471425</v>
      </c>
      <c r="AA978" s="147">
        <v>8.5863761841570962E-2</v>
      </c>
      <c r="AB978" s="147">
        <v>1264.1980215951226</v>
      </c>
      <c r="AD978" s="161">
        <f t="shared" si="90"/>
        <v>229262.23245472598</v>
      </c>
      <c r="AE978" s="161">
        <f t="shared" si="95"/>
        <v>233149.86014362515</v>
      </c>
      <c r="AF978" s="161">
        <f t="shared" si="91"/>
        <v>3887.6276888991351</v>
      </c>
      <c r="AH978" s="163">
        <f t="shared" si="92"/>
        <v>0</v>
      </c>
      <c r="AI978" s="163">
        <f t="shared" si="93"/>
        <v>1</v>
      </c>
      <c r="AJ978" s="163">
        <f t="shared" si="94"/>
        <v>1</v>
      </c>
    </row>
    <row r="979" spans="1:36" x14ac:dyDescent="0.25">
      <c r="A979" s="46">
        <v>974</v>
      </c>
      <c r="C979" s="99">
        <v>5.0282039135078893E-3</v>
      </c>
      <c r="D979" s="99">
        <v>1.4091243712446966E-2</v>
      </c>
      <c r="E979" s="99">
        <v>6.5085329677076225E-5</v>
      </c>
      <c r="F979" s="99">
        <v>0</v>
      </c>
      <c r="G979" s="99">
        <v>0.04</v>
      </c>
      <c r="H979" s="99">
        <v>3.7417663718882443E-2</v>
      </c>
      <c r="I979" s="99">
        <v>2.5496231708073913E-2</v>
      </c>
      <c r="J979" s="99">
        <v>7.1214038276825598E-3</v>
      </c>
      <c r="K979" s="99">
        <v>5.7682820038231775E-3</v>
      </c>
      <c r="L979" s="146">
        <v>92.438280187714923</v>
      </c>
      <c r="M979" s="146">
        <v>120</v>
      </c>
      <c r="N979" s="146">
        <v>548</v>
      </c>
      <c r="O979" s="146">
        <v>9132</v>
      </c>
      <c r="P979" s="146">
        <v>100</v>
      </c>
      <c r="Q979" s="146">
        <v>25</v>
      </c>
      <c r="R979" s="99">
        <v>0.64690160722547918</v>
      </c>
      <c r="S979" s="99">
        <v>0.83024157427597578</v>
      </c>
      <c r="T979" s="99">
        <v>0.71570573467145859</v>
      </c>
      <c r="U979" s="99">
        <v>5.4078478438895064E-3</v>
      </c>
      <c r="W979" s="146">
        <v>4.326369239198451</v>
      </c>
      <c r="X979" s="147">
        <v>25137.784288754614</v>
      </c>
      <c r="Y979" s="147">
        <v>4.4988787571570974</v>
      </c>
      <c r="Z979" s="147">
        <v>26731.193755886117</v>
      </c>
      <c r="AA979" s="147">
        <v>0.17250951795864644</v>
      </c>
      <c r="AB979" s="147">
        <v>1593.4094671315033</v>
      </c>
      <c r="AD979" s="161">
        <f t="shared" si="90"/>
        <v>234444.37006315246</v>
      </c>
      <c r="AE979" s="161">
        <f t="shared" si="95"/>
        <v>243201.53167353972</v>
      </c>
      <c r="AF979" s="161">
        <f t="shared" si="91"/>
        <v>8757.1616103872839</v>
      </c>
      <c r="AH979" s="163">
        <f t="shared" si="92"/>
        <v>0</v>
      </c>
      <c r="AI979" s="163">
        <f t="shared" si="93"/>
        <v>1</v>
      </c>
      <c r="AJ979" s="163">
        <f t="shared" si="94"/>
        <v>1</v>
      </c>
    </row>
    <row r="980" spans="1:36" x14ac:dyDescent="0.25">
      <c r="A980" s="46">
        <v>975</v>
      </c>
      <c r="C980" s="99">
        <v>1.7210407922470562E-3</v>
      </c>
      <c r="D980" s="99">
        <v>1.0831243829262328E-2</v>
      </c>
      <c r="E980" s="99">
        <v>1.4646335000279009E-4</v>
      </c>
      <c r="F980" s="99">
        <v>0</v>
      </c>
      <c r="G980" s="99">
        <v>0.04</v>
      </c>
      <c r="H980" s="99">
        <v>3.7417663718882443E-2</v>
      </c>
      <c r="I980" s="99">
        <v>2.5496231708073913E-2</v>
      </c>
      <c r="J980" s="99">
        <v>7.1214038276825598E-3</v>
      </c>
      <c r="K980" s="99">
        <v>5.7682820038231775E-3</v>
      </c>
      <c r="L980" s="146">
        <v>92.438280187714923</v>
      </c>
      <c r="M980" s="146">
        <v>120</v>
      </c>
      <c r="N980" s="146">
        <v>548</v>
      </c>
      <c r="O980" s="146">
        <v>9132</v>
      </c>
      <c r="P980" s="146">
        <v>100</v>
      </c>
      <c r="Q980" s="146">
        <v>25</v>
      </c>
      <c r="R980" s="99">
        <v>0.59677360257818335</v>
      </c>
      <c r="S980" s="99">
        <v>0.97082095571988114</v>
      </c>
      <c r="T980" s="99">
        <v>0.20945345151496569</v>
      </c>
      <c r="U980" s="99">
        <v>0.98833474630019158</v>
      </c>
      <c r="W980" s="146">
        <v>4.7457260769488627</v>
      </c>
      <c r="X980" s="147">
        <v>28507.004032511071</v>
      </c>
      <c r="Y980" s="147">
        <v>4.8117257122226249</v>
      </c>
      <c r="Z980" s="147">
        <v>29631.937720753063</v>
      </c>
      <c r="AA980" s="147">
        <v>6.5999635273762181E-2</v>
      </c>
      <c r="AB980" s="147">
        <v>1124.9336882419921</v>
      </c>
      <c r="AD980" s="161">
        <f t="shared" si="90"/>
        <v>256236.56058442072</v>
      </c>
      <c r="AE980" s="161">
        <f t="shared" si="95"/>
        <v>259071.60501260444</v>
      </c>
      <c r="AF980" s="161">
        <f t="shared" si="91"/>
        <v>2835.044428183739</v>
      </c>
      <c r="AH980" s="163">
        <f t="shared" si="92"/>
        <v>0</v>
      </c>
      <c r="AI980" s="163">
        <f t="shared" si="93"/>
        <v>1</v>
      </c>
      <c r="AJ980" s="163">
        <f t="shared" si="94"/>
        <v>1</v>
      </c>
    </row>
    <row r="981" spans="1:36" x14ac:dyDescent="0.25">
      <c r="A981" s="46">
        <v>976</v>
      </c>
      <c r="C981" s="99">
        <v>2.0068693495490534E-3</v>
      </c>
      <c r="D981" s="99">
        <v>1.1877821169852365E-2</v>
      </c>
      <c r="E981" s="99">
        <v>3.9021794156706431E-5</v>
      </c>
      <c r="F981" s="99">
        <v>0</v>
      </c>
      <c r="G981" s="99">
        <v>0.04</v>
      </c>
      <c r="H981" s="99">
        <v>3.7417663718882443E-2</v>
      </c>
      <c r="I981" s="99">
        <v>2.5496231708073913E-2</v>
      </c>
      <c r="J981" s="99">
        <v>7.1214038276825598E-3</v>
      </c>
      <c r="K981" s="99">
        <v>5.7682820038231775E-3</v>
      </c>
      <c r="L981" s="146">
        <v>92.438280187714923</v>
      </c>
      <c r="M981" s="146">
        <v>120</v>
      </c>
      <c r="N981" s="146">
        <v>548</v>
      </c>
      <c r="O981" s="146">
        <v>9132</v>
      </c>
      <c r="P981" s="146">
        <v>100</v>
      </c>
      <c r="Q981" s="146">
        <v>25</v>
      </c>
      <c r="R981" s="99">
        <v>0.4269479049757649</v>
      </c>
      <c r="S981" s="99">
        <v>4.8098940013289052E-3</v>
      </c>
      <c r="T981" s="99">
        <v>0.67840130569541857</v>
      </c>
      <c r="U981" s="99">
        <v>7.6497001559366242E-9</v>
      </c>
      <c r="W981" s="146">
        <v>2.8777567933016956</v>
      </c>
      <c r="X981" s="147">
        <v>28435.623568041436</v>
      </c>
      <c r="Y981" s="147">
        <v>2.9286116648379896</v>
      </c>
      <c r="Z981" s="147">
        <v>29641.784913426447</v>
      </c>
      <c r="AA981" s="147">
        <v>5.0854871536293977E-2</v>
      </c>
      <c r="AB981" s="147">
        <v>1206.1613453850114</v>
      </c>
      <c r="AD981" s="161">
        <f t="shared" si="90"/>
        <v>144229.78403006031</v>
      </c>
      <c r="AE981" s="161">
        <f t="shared" si="95"/>
        <v>146074.91497685295</v>
      </c>
      <c r="AF981" s="161">
        <f t="shared" si="91"/>
        <v>1845.1309467926271</v>
      </c>
      <c r="AH981" s="163">
        <f t="shared" si="92"/>
        <v>0</v>
      </c>
      <c r="AI981" s="163">
        <f t="shared" si="93"/>
        <v>1</v>
      </c>
      <c r="AJ981" s="163">
        <f t="shared" si="94"/>
        <v>1</v>
      </c>
    </row>
    <row r="982" spans="1:36" x14ac:dyDescent="0.25">
      <c r="A982" s="46">
        <v>977</v>
      </c>
      <c r="C982" s="99">
        <v>2.4322851145520685E-3</v>
      </c>
      <c r="D982" s="99">
        <v>1.2932552834143629E-2</v>
      </c>
      <c r="E982" s="99">
        <v>2.6325432806995064E-4</v>
      </c>
      <c r="F982" s="99">
        <v>0</v>
      </c>
      <c r="G982" s="99">
        <v>0.04</v>
      </c>
      <c r="H982" s="99">
        <v>3.7417663718882443E-2</v>
      </c>
      <c r="I982" s="99">
        <v>2.5496231708073913E-2</v>
      </c>
      <c r="J982" s="99">
        <v>7.1214038276825598E-3</v>
      </c>
      <c r="K982" s="99">
        <v>5.7682820038231775E-3</v>
      </c>
      <c r="L982" s="146">
        <v>92.438280187714923</v>
      </c>
      <c r="M982" s="146">
        <v>120</v>
      </c>
      <c r="N982" s="146">
        <v>548</v>
      </c>
      <c r="O982" s="146">
        <v>9132</v>
      </c>
      <c r="P982" s="146">
        <v>100</v>
      </c>
      <c r="Q982" s="146">
        <v>25</v>
      </c>
      <c r="R982" s="99">
        <v>0.61997520466780009</v>
      </c>
      <c r="S982" s="99">
        <v>0.77788815042204074</v>
      </c>
      <c r="T982" s="99">
        <v>0.32996374227014769</v>
      </c>
      <c r="U982" s="99">
        <v>1.8191687403679041E-4</v>
      </c>
      <c r="W982" s="146">
        <v>4.5351600273062989</v>
      </c>
      <c r="X982" s="147">
        <v>27363.517455600646</v>
      </c>
      <c r="Y982" s="147">
        <v>4.6203207813624161</v>
      </c>
      <c r="Z982" s="147">
        <v>28569.479352884697</v>
      </c>
      <c r="AA982" s="147">
        <v>8.5160754056117227E-2</v>
      </c>
      <c r="AB982" s="147">
        <v>1205.9618972840508</v>
      </c>
      <c r="AD982" s="161">
        <f t="shared" si="90"/>
        <v>244746.0841827773</v>
      </c>
      <c r="AE982" s="161">
        <f t="shared" si="95"/>
        <v>248649.76752886025</v>
      </c>
      <c r="AF982" s="161">
        <f t="shared" si="91"/>
        <v>3903.683346082983</v>
      </c>
      <c r="AH982" s="163">
        <f t="shared" si="92"/>
        <v>0</v>
      </c>
      <c r="AI982" s="163">
        <f t="shared" si="93"/>
        <v>1</v>
      </c>
      <c r="AJ982" s="163">
        <f t="shared" si="94"/>
        <v>1</v>
      </c>
    </row>
    <row r="983" spans="1:36" x14ac:dyDescent="0.25">
      <c r="A983" s="46">
        <v>978</v>
      </c>
      <c r="C983" s="99">
        <v>1.5365203968791879E-3</v>
      </c>
      <c r="D983" s="99">
        <v>1.6238395179836052E-2</v>
      </c>
      <c r="E983" s="99">
        <v>6.3727633409496547E-5</v>
      </c>
      <c r="F983" s="99">
        <v>0</v>
      </c>
      <c r="G983" s="99">
        <v>0.04</v>
      </c>
      <c r="H983" s="99">
        <v>3.7417663718882443E-2</v>
      </c>
      <c r="I983" s="99">
        <v>2.5496231708073913E-2</v>
      </c>
      <c r="J983" s="99">
        <v>7.1214038276825598E-3</v>
      </c>
      <c r="K983" s="99">
        <v>5.7682820038231775E-3</v>
      </c>
      <c r="L983" s="146">
        <v>92.438280187714923</v>
      </c>
      <c r="M983" s="146">
        <v>120</v>
      </c>
      <c r="N983" s="146">
        <v>548</v>
      </c>
      <c r="O983" s="146">
        <v>9132</v>
      </c>
      <c r="P983" s="146">
        <v>100</v>
      </c>
      <c r="Q983" s="146">
        <v>25</v>
      </c>
      <c r="R983" s="99">
        <v>0.8885333254005463</v>
      </c>
      <c r="S983" s="99">
        <v>0.69947512636534115</v>
      </c>
      <c r="T983" s="99">
        <v>0.88268813187105333</v>
      </c>
      <c r="U983" s="99">
        <v>4.8165783633880444E-4</v>
      </c>
      <c r="W983" s="146">
        <v>6.6025841121626092</v>
      </c>
      <c r="X983" s="147">
        <v>28902.211501475409</v>
      </c>
      <c r="Y983" s="147">
        <v>6.6903041535713399</v>
      </c>
      <c r="Z983" s="147">
        <v>30018.135643065834</v>
      </c>
      <c r="AA983" s="147">
        <v>8.7720041408730687E-2</v>
      </c>
      <c r="AB983" s="147">
        <v>1115.9241415904253</v>
      </c>
      <c r="AD983" s="161">
        <f t="shared" si="90"/>
        <v>367252.83522828115</v>
      </c>
      <c r="AE983" s="161">
        <f t="shared" si="95"/>
        <v>371400.11357121455</v>
      </c>
      <c r="AF983" s="161">
        <f t="shared" si="91"/>
        <v>4147.2783429334158</v>
      </c>
      <c r="AH983" s="163">
        <f t="shared" si="92"/>
        <v>0</v>
      </c>
      <c r="AI983" s="163">
        <f t="shared" si="93"/>
        <v>1</v>
      </c>
      <c r="AJ983" s="163">
        <f t="shared" si="94"/>
        <v>1</v>
      </c>
    </row>
    <row r="984" spans="1:36" x14ac:dyDescent="0.25">
      <c r="A984" s="46">
        <v>979</v>
      </c>
      <c r="C984" s="99">
        <v>1.4980370056122785E-3</v>
      </c>
      <c r="D984" s="99">
        <v>1.028273134486443E-2</v>
      </c>
      <c r="E984" s="99">
        <v>1.383147493957404E-4</v>
      </c>
      <c r="F984" s="99">
        <v>0</v>
      </c>
      <c r="G984" s="99">
        <v>0.04</v>
      </c>
      <c r="H984" s="99">
        <v>3.7417663718882443E-2</v>
      </c>
      <c r="I984" s="99">
        <v>2.5496231708073913E-2</v>
      </c>
      <c r="J984" s="99">
        <v>7.1214038276825598E-3</v>
      </c>
      <c r="K984" s="99">
        <v>5.7682820038231775E-3</v>
      </c>
      <c r="L984" s="146">
        <v>92.438280187714923</v>
      </c>
      <c r="M984" s="146">
        <v>120</v>
      </c>
      <c r="N984" s="146">
        <v>548</v>
      </c>
      <c r="O984" s="146">
        <v>9132</v>
      </c>
      <c r="P984" s="146">
        <v>100</v>
      </c>
      <c r="Q984" s="146">
        <v>25</v>
      </c>
      <c r="R984" s="99">
        <v>0.79434016734752133</v>
      </c>
      <c r="S984" s="99">
        <v>0.99998653113751312</v>
      </c>
      <c r="T984" s="99">
        <v>0.99998938425616923</v>
      </c>
      <c r="U984" s="99">
        <v>5.3899756747326864E-3</v>
      </c>
      <c r="W984" s="146">
        <v>6.1627512452338831</v>
      </c>
      <c r="X984" s="147">
        <v>28804.935337908762</v>
      </c>
      <c r="Y984" s="147">
        <v>6.2377525751105969</v>
      </c>
      <c r="Z984" s="147">
        <v>29892.963898732774</v>
      </c>
      <c r="AA984" s="147">
        <v>7.5001329876713818E-2</v>
      </c>
      <c r="AB984" s="147">
        <v>1088.0285608240119</v>
      </c>
      <c r="AD984" s="161">
        <f t="shared" si="90"/>
        <v>340960.13937612425</v>
      </c>
      <c r="AE984" s="161">
        <f t="shared" si="95"/>
        <v>344372.190607903</v>
      </c>
      <c r="AF984" s="161">
        <f t="shared" si="91"/>
        <v>3412.0512317788171</v>
      </c>
      <c r="AH984" s="163">
        <f t="shared" si="92"/>
        <v>0</v>
      </c>
      <c r="AI984" s="163">
        <f t="shared" si="93"/>
        <v>1</v>
      </c>
      <c r="AJ984" s="163">
        <f t="shared" si="94"/>
        <v>1</v>
      </c>
    </row>
    <row r="985" spans="1:36" x14ac:dyDescent="0.25">
      <c r="A985" s="46">
        <v>980</v>
      </c>
      <c r="C985" s="99">
        <v>5.4243329424365054E-4</v>
      </c>
      <c r="D985" s="99">
        <v>1.0859909472782907E-2</v>
      </c>
      <c r="E985" s="99">
        <v>4.175127437056199E-5</v>
      </c>
      <c r="F985" s="99">
        <v>0</v>
      </c>
      <c r="G985" s="99">
        <v>0.04</v>
      </c>
      <c r="H985" s="99">
        <v>3.7417663718882443E-2</v>
      </c>
      <c r="I985" s="99">
        <v>2.5496231708073913E-2</v>
      </c>
      <c r="J985" s="99">
        <v>7.1214038276825598E-3</v>
      </c>
      <c r="K985" s="99">
        <v>5.7682820038231775E-3</v>
      </c>
      <c r="L985" s="146">
        <v>92.438280187714923</v>
      </c>
      <c r="M985" s="146">
        <v>120</v>
      </c>
      <c r="N985" s="146">
        <v>548</v>
      </c>
      <c r="O985" s="146">
        <v>9132</v>
      </c>
      <c r="P985" s="146">
        <v>100</v>
      </c>
      <c r="Q985" s="146">
        <v>25</v>
      </c>
      <c r="R985" s="99">
        <v>0.65519545935830437</v>
      </c>
      <c r="S985" s="99">
        <v>0.99938015032421912</v>
      </c>
      <c r="T985" s="99">
        <v>0.88973422047429163</v>
      </c>
      <c r="U985" s="99">
        <v>4.9223587471186104E-4</v>
      </c>
      <c r="W985" s="146">
        <v>5.5129197681462516</v>
      </c>
      <c r="X985" s="147">
        <v>30291.01408900764</v>
      </c>
      <c r="Y985" s="147">
        <v>5.5382631290243562</v>
      </c>
      <c r="Z985" s="147">
        <v>31221.303583631499</v>
      </c>
      <c r="AA985" s="147">
        <v>2.5343360878104626E-2</v>
      </c>
      <c r="AB985" s="147">
        <v>930.28949462385935</v>
      </c>
      <c r="AD985" s="161">
        <f t="shared" si="90"/>
        <v>300484.17199976748</v>
      </c>
      <c r="AE985" s="161">
        <f t="shared" si="95"/>
        <v>301074.48415782984</v>
      </c>
      <c r="AF985" s="161">
        <f t="shared" si="91"/>
        <v>590.31215806241812</v>
      </c>
      <c r="AH985" s="163">
        <f t="shared" si="92"/>
        <v>0</v>
      </c>
      <c r="AI985" s="163">
        <f t="shared" si="93"/>
        <v>1</v>
      </c>
      <c r="AJ985" s="163">
        <f t="shared" si="94"/>
        <v>1</v>
      </c>
    </row>
    <row r="986" spans="1:36" x14ac:dyDescent="0.25">
      <c r="A986" s="46">
        <v>981</v>
      </c>
      <c r="C986" s="99">
        <v>5.6756045262754684E-3</v>
      </c>
      <c r="D986" s="99">
        <v>1.2825685579575974E-2</v>
      </c>
      <c r="E986" s="99">
        <v>1.0098227310983976E-4</v>
      </c>
      <c r="F986" s="99">
        <v>0</v>
      </c>
      <c r="G986" s="99">
        <v>0.04</v>
      </c>
      <c r="H986" s="99">
        <v>3.7417663718882443E-2</v>
      </c>
      <c r="I986" s="99">
        <v>2.5496231708073913E-2</v>
      </c>
      <c r="J986" s="99">
        <v>7.1214038276825598E-3</v>
      </c>
      <c r="K986" s="99">
        <v>5.7682820038231775E-3</v>
      </c>
      <c r="L986" s="146">
        <v>92.438280187714923</v>
      </c>
      <c r="M986" s="146">
        <v>120</v>
      </c>
      <c r="N986" s="146">
        <v>548</v>
      </c>
      <c r="O986" s="146">
        <v>9132</v>
      </c>
      <c r="P986" s="146">
        <v>100</v>
      </c>
      <c r="Q986" s="146">
        <v>25</v>
      </c>
      <c r="R986" s="99">
        <v>0.6218684217420708</v>
      </c>
      <c r="S986" s="99">
        <v>0.9320740593524115</v>
      </c>
      <c r="T986" s="99">
        <v>0.48539155856569849</v>
      </c>
      <c r="U986" s="99">
        <v>0.87193634385378216</v>
      </c>
      <c r="W986" s="146">
        <v>4.1299484513947009</v>
      </c>
      <c r="X986" s="147">
        <v>24467.41635116022</v>
      </c>
      <c r="Y986" s="147">
        <v>4.3111299540446986</v>
      </c>
      <c r="Z986" s="147">
        <v>26112.271923761436</v>
      </c>
      <c r="AA986" s="147">
        <v>0.18118150264999766</v>
      </c>
      <c r="AB986" s="147">
        <v>1644.8555726012164</v>
      </c>
      <c r="AD986" s="161">
        <f t="shared" si="90"/>
        <v>223329.49073252184</v>
      </c>
      <c r="AE986" s="161">
        <f t="shared" si="95"/>
        <v>232555.52531892047</v>
      </c>
      <c r="AF986" s="161">
        <f t="shared" si="91"/>
        <v>9226.034586398644</v>
      </c>
      <c r="AH986" s="163">
        <f t="shared" si="92"/>
        <v>0</v>
      </c>
      <c r="AI986" s="163">
        <f t="shared" si="93"/>
        <v>1</v>
      </c>
      <c r="AJ986" s="163">
        <f t="shared" si="94"/>
        <v>1</v>
      </c>
    </row>
    <row r="987" spans="1:36" x14ac:dyDescent="0.25">
      <c r="A987" s="46">
        <v>982</v>
      </c>
      <c r="C987" s="99">
        <v>3.6593586199258343E-3</v>
      </c>
      <c r="D987" s="99">
        <v>1.105799924671811E-2</v>
      </c>
      <c r="E987" s="99">
        <v>4.8857688229453355E-4</v>
      </c>
      <c r="F987" s="99">
        <v>0</v>
      </c>
      <c r="G987" s="99">
        <v>0.04</v>
      </c>
      <c r="H987" s="99">
        <v>3.7417663718882443E-2</v>
      </c>
      <c r="I987" s="99">
        <v>2.5496231708073913E-2</v>
      </c>
      <c r="J987" s="99">
        <v>7.1214038276825598E-3</v>
      </c>
      <c r="K987" s="99">
        <v>5.7682820038231775E-3</v>
      </c>
      <c r="L987" s="146">
        <v>92.438280187714923</v>
      </c>
      <c r="M987" s="146">
        <v>120</v>
      </c>
      <c r="N987" s="146">
        <v>548</v>
      </c>
      <c r="O987" s="146">
        <v>9132</v>
      </c>
      <c r="P987" s="146">
        <v>100</v>
      </c>
      <c r="Q987" s="146">
        <v>25</v>
      </c>
      <c r="R987" s="99">
        <v>0.58009209935716088</v>
      </c>
      <c r="S987" s="99">
        <v>0.38393004383469531</v>
      </c>
      <c r="T987" s="99">
        <v>0.79634406238875255</v>
      </c>
      <c r="U987" s="99">
        <v>1.7610365249216345E-3</v>
      </c>
      <c r="W987" s="146">
        <v>3.7169881785227585</v>
      </c>
      <c r="X987" s="147">
        <v>25543.377866579085</v>
      </c>
      <c r="Y987" s="147">
        <v>3.8153004128702284</v>
      </c>
      <c r="Z987" s="147">
        <v>26855.976293900891</v>
      </c>
      <c r="AA987" s="147">
        <v>9.8312234347469829E-2</v>
      </c>
      <c r="AB987" s="147">
        <v>1312.5984273218055</v>
      </c>
      <c r="AD987" s="161">
        <f t="shared" si="90"/>
        <v>197475.91284478645</v>
      </c>
      <c r="AE987" s="161">
        <f t="shared" si="95"/>
        <v>202062.04847831282</v>
      </c>
      <c r="AF987" s="161">
        <f t="shared" si="91"/>
        <v>4586.1356335263845</v>
      </c>
      <c r="AH987" s="163">
        <f t="shared" si="92"/>
        <v>0</v>
      </c>
      <c r="AI987" s="163">
        <f t="shared" si="93"/>
        <v>1</v>
      </c>
      <c r="AJ987" s="163">
        <f t="shared" si="94"/>
        <v>1</v>
      </c>
    </row>
    <row r="988" spans="1:36" x14ac:dyDescent="0.25">
      <c r="A988" s="46">
        <v>983</v>
      </c>
      <c r="C988" s="99">
        <v>1.8703250547447317E-3</v>
      </c>
      <c r="D988" s="99">
        <v>1.4762695512668511E-2</v>
      </c>
      <c r="E988" s="99">
        <v>3.4139764968033059E-4</v>
      </c>
      <c r="F988" s="99">
        <v>0</v>
      </c>
      <c r="G988" s="99">
        <v>0.04</v>
      </c>
      <c r="H988" s="99">
        <v>3.7417663718882443E-2</v>
      </c>
      <c r="I988" s="99">
        <v>2.5496231708073913E-2</v>
      </c>
      <c r="J988" s="99">
        <v>7.1214038276825598E-3</v>
      </c>
      <c r="K988" s="99">
        <v>5.7682820038231775E-3</v>
      </c>
      <c r="L988" s="146">
        <v>92.438280187714923</v>
      </c>
      <c r="M988" s="146">
        <v>120</v>
      </c>
      <c r="N988" s="146">
        <v>548</v>
      </c>
      <c r="O988" s="146">
        <v>9132</v>
      </c>
      <c r="P988" s="146">
        <v>100</v>
      </c>
      <c r="Q988" s="146">
        <v>25</v>
      </c>
      <c r="R988" s="99">
        <v>0.8903090342761707</v>
      </c>
      <c r="S988" s="99">
        <v>2.6973214848503551E-3</v>
      </c>
      <c r="T988" s="99">
        <v>0.77700796275534245</v>
      </c>
      <c r="U988" s="99">
        <v>0.54479249380287276</v>
      </c>
      <c r="W988" s="146">
        <v>5.8463542809823865</v>
      </c>
      <c r="X988" s="147">
        <v>27798.795047617059</v>
      </c>
      <c r="Y988" s="147">
        <v>5.9268547351871108</v>
      </c>
      <c r="Z988" s="147">
        <v>28890.424761769576</v>
      </c>
      <c r="AA988" s="147">
        <v>8.0500454204724292E-2</v>
      </c>
      <c r="AB988" s="147">
        <v>1091.6297141525174</v>
      </c>
      <c r="AD988" s="161">
        <f t="shared" si="90"/>
        <v>322982.46181132615</v>
      </c>
      <c r="AE988" s="161">
        <f t="shared" si="95"/>
        <v>326720.85934945708</v>
      </c>
      <c r="AF988" s="161">
        <f t="shared" si="91"/>
        <v>3738.3975381309401</v>
      </c>
      <c r="AH988" s="163">
        <f t="shared" si="92"/>
        <v>0</v>
      </c>
      <c r="AI988" s="163">
        <f t="shared" si="93"/>
        <v>1</v>
      </c>
      <c r="AJ988" s="163">
        <f t="shared" si="94"/>
        <v>1</v>
      </c>
    </row>
    <row r="989" spans="1:36" x14ac:dyDescent="0.25">
      <c r="A989" s="46">
        <v>984</v>
      </c>
      <c r="C989" s="99">
        <v>2.0428556512396847E-3</v>
      </c>
      <c r="D989" s="99">
        <v>1.4236906563844576E-2</v>
      </c>
      <c r="E989" s="99">
        <v>1.1000391343957884E-6</v>
      </c>
      <c r="F989" s="99">
        <v>0</v>
      </c>
      <c r="G989" s="99">
        <v>0.04</v>
      </c>
      <c r="H989" s="99">
        <v>3.7417663718882443E-2</v>
      </c>
      <c r="I989" s="99">
        <v>2.5496231708073913E-2</v>
      </c>
      <c r="J989" s="99">
        <v>7.1214038276825598E-3</v>
      </c>
      <c r="K989" s="99">
        <v>5.7682820038231775E-3</v>
      </c>
      <c r="L989" s="146">
        <v>92.438280187714923</v>
      </c>
      <c r="M989" s="146">
        <v>120</v>
      </c>
      <c r="N989" s="146">
        <v>548</v>
      </c>
      <c r="O989" s="146">
        <v>9132</v>
      </c>
      <c r="P989" s="146">
        <v>100</v>
      </c>
      <c r="Q989" s="146">
        <v>25</v>
      </c>
      <c r="R989" s="99">
        <v>0.45453341362341565</v>
      </c>
      <c r="S989" s="99">
        <v>0.30522073783527742</v>
      </c>
      <c r="T989" s="99">
        <v>4.5516513363288186E-2</v>
      </c>
      <c r="U989" s="99">
        <v>0.99947665164643062</v>
      </c>
      <c r="W989" s="146">
        <v>3.2934238298922649</v>
      </c>
      <c r="X989" s="147">
        <v>28471.506369071325</v>
      </c>
      <c r="Y989" s="147">
        <v>3.3531529971733218</v>
      </c>
      <c r="Z989" s="147">
        <v>29694.65630698641</v>
      </c>
      <c r="AA989" s="147">
        <v>5.9729167281056927E-2</v>
      </c>
      <c r="AB989" s="147">
        <v>1223.1499379150846</v>
      </c>
      <c r="AD989" s="161">
        <f t="shared" si="90"/>
        <v>169133.92342446459</v>
      </c>
      <c r="AE989" s="161">
        <f t="shared" si="95"/>
        <v>171494.52352341291</v>
      </c>
      <c r="AF989" s="161">
        <f t="shared" si="91"/>
        <v>2360.6000989483309</v>
      </c>
      <c r="AH989" s="163">
        <f t="shared" si="92"/>
        <v>0</v>
      </c>
      <c r="AI989" s="163">
        <f t="shared" si="93"/>
        <v>1</v>
      </c>
      <c r="AJ989" s="163">
        <f t="shared" si="94"/>
        <v>1</v>
      </c>
    </row>
    <row r="990" spans="1:36" x14ac:dyDescent="0.25">
      <c r="A990" s="46">
        <v>985</v>
      </c>
      <c r="C990" s="99">
        <v>1.2955503878986879E-3</v>
      </c>
      <c r="D990" s="99">
        <v>1.2804404217242049E-2</v>
      </c>
      <c r="E990" s="99">
        <v>6.6037712440467018E-5</v>
      </c>
      <c r="F990" s="99">
        <v>0</v>
      </c>
      <c r="G990" s="99">
        <v>0.04</v>
      </c>
      <c r="H990" s="99">
        <v>3.7417663718882443E-2</v>
      </c>
      <c r="I990" s="99">
        <v>2.5496231708073913E-2</v>
      </c>
      <c r="J990" s="99">
        <v>7.1214038276825598E-3</v>
      </c>
      <c r="K990" s="99">
        <v>5.7682820038231775E-3</v>
      </c>
      <c r="L990" s="146">
        <v>92.438280187714923</v>
      </c>
      <c r="M990" s="146">
        <v>120</v>
      </c>
      <c r="N990" s="146">
        <v>548</v>
      </c>
      <c r="O990" s="146">
        <v>9132</v>
      </c>
      <c r="P990" s="146">
        <v>100</v>
      </c>
      <c r="Q990" s="146">
        <v>25</v>
      </c>
      <c r="R990" s="99">
        <v>0.51348092379634969</v>
      </c>
      <c r="S990" s="99">
        <v>0.33159020993835719</v>
      </c>
      <c r="T990" s="99">
        <v>0.22640945020877271</v>
      </c>
      <c r="U990" s="99">
        <v>0.32238561009108946</v>
      </c>
      <c r="W990" s="146">
        <v>3.8091073949798506</v>
      </c>
      <c r="X990" s="147">
        <v>29227.13315549714</v>
      </c>
      <c r="Y990" s="147">
        <v>3.8519098897055595</v>
      </c>
      <c r="Z990" s="147">
        <v>30299.236419226261</v>
      </c>
      <c r="AA990" s="147">
        <v>4.2802494725708851E-2</v>
      </c>
      <c r="AB990" s="147">
        <v>1072.103263729121</v>
      </c>
      <c r="AD990" s="161">
        <f t="shared" si="90"/>
        <v>199319.31054329389</v>
      </c>
      <c r="AE990" s="161">
        <f t="shared" si="95"/>
        <v>200815.3569631073</v>
      </c>
      <c r="AF990" s="161">
        <f t="shared" si="91"/>
        <v>1496.04641981341</v>
      </c>
      <c r="AH990" s="163">
        <f t="shared" si="92"/>
        <v>0</v>
      </c>
      <c r="AI990" s="163">
        <f t="shared" si="93"/>
        <v>1</v>
      </c>
      <c r="AJ990" s="163">
        <f t="shared" si="94"/>
        <v>1</v>
      </c>
    </row>
    <row r="991" spans="1:36" x14ac:dyDescent="0.25">
      <c r="A991" s="46">
        <v>986</v>
      </c>
      <c r="C991" s="99">
        <v>1.227184124888453E-3</v>
      </c>
      <c r="D991" s="99">
        <v>1.0413884748206549E-2</v>
      </c>
      <c r="E991" s="99">
        <v>1.199486088373653E-6</v>
      </c>
      <c r="F991" s="99">
        <v>0</v>
      </c>
      <c r="G991" s="99">
        <v>0.04</v>
      </c>
      <c r="H991" s="99">
        <v>3.7417663718882443E-2</v>
      </c>
      <c r="I991" s="99">
        <v>2.5496231708073913E-2</v>
      </c>
      <c r="J991" s="99">
        <v>7.1214038276825598E-3</v>
      </c>
      <c r="K991" s="99">
        <v>5.7682820038231775E-3</v>
      </c>
      <c r="L991" s="146">
        <v>92.438280187714923</v>
      </c>
      <c r="M991" s="146">
        <v>120</v>
      </c>
      <c r="N991" s="146">
        <v>548</v>
      </c>
      <c r="O991" s="146">
        <v>9132</v>
      </c>
      <c r="P991" s="146">
        <v>100</v>
      </c>
      <c r="Q991" s="146">
        <v>25</v>
      </c>
      <c r="R991" s="99">
        <v>0.72260789767483724</v>
      </c>
      <c r="S991" s="99">
        <v>1.2505494967469506E-2</v>
      </c>
      <c r="T991" s="99">
        <v>1.1726762273690327E-5</v>
      </c>
      <c r="U991" s="99">
        <v>0.69512039927245151</v>
      </c>
      <c r="W991" s="146">
        <v>5.0706568011756525</v>
      </c>
      <c r="X991" s="147">
        <v>29512.123774071584</v>
      </c>
      <c r="Y991" s="147">
        <v>5.1285366872951554</v>
      </c>
      <c r="Z991" s="147">
        <v>30591.956152798844</v>
      </c>
      <c r="AA991" s="147">
        <v>5.7879886119502899E-2</v>
      </c>
      <c r="AB991" s="147">
        <v>1079.8323787272602</v>
      </c>
      <c r="AD991" s="161">
        <f t="shared" si="90"/>
        <v>274727.28429646755</v>
      </c>
      <c r="AE991" s="161">
        <f t="shared" si="95"/>
        <v>277120.24508491048</v>
      </c>
      <c r="AF991" s="161">
        <f t="shared" si="91"/>
        <v>2392.9607884429138</v>
      </c>
      <c r="AH991" s="163">
        <f t="shared" si="92"/>
        <v>0</v>
      </c>
      <c r="AI991" s="163">
        <f t="shared" si="93"/>
        <v>1</v>
      </c>
      <c r="AJ991" s="163">
        <f t="shared" si="94"/>
        <v>1</v>
      </c>
    </row>
    <row r="992" spans="1:36" x14ac:dyDescent="0.25">
      <c r="A992" s="46">
        <v>987</v>
      </c>
      <c r="C992" s="99">
        <v>9.7557400303296547E-4</v>
      </c>
      <c r="D992" s="99">
        <v>1.0895707142421499E-2</v>
      </c>
      <c r="E992" s="99">
        <v>7.2207668437113464E-6</v>
      </c>
      <c r="F992" s="99">
        <v>0</v>
      </c>
      <c r="G992" s="99">
        <v>0.04</v>
      </c>
      <c r="H992" s="99">
        <v>3.7417663718882443E-2</v>
      </c>
      <c r="I992" s="99">
        <v>2.5496231708073913E-2</v>
      </c>
      <c r="J992" s="99">
        <v>7.1214038276825598E-3</v>
      </c>
      <c r="K992" s="99">
        <v>5.7682820038231775E-3</v>
      </c>
      <c r="L992" s="146">
        <v>92.438280187714923</v>
      </c>
      <c r="M992" s="146">
        <v>120</v>
      </c>
      <c r="N992" s="146">
        <v>548</v>
      </c>
      <c r="O992" s="146">
        <v>9132</v>
      </c>
      <c r="P992" s="146">
        <v>100</v>
      </c>
      <c r="Q992" s="146">
        <v>25</v>
      </c>
      <c r="R992" s="99">
        <v>0.46152630156343993</v>
      </c>
      <c r="S992" s="99">
        <v>0.97645266517001938</v>
      </c>
      <c r="T992" s="99">
        <v>0.99788860947158309</v>
      </c>
      <c r="U992" s="99">
        <v>0.1304568967350096</v>
      </c>
      <c r="W992" s="146">
        <v>4.034768349762424</v>
      </c>
      <c r="X992" s="147">
        <v>29815.057259364992</v>
      </c>
      <c r="Y992" s="147">
        <v>4.0697794713824225</v>
      </c>
      <c r="Z992" s="147">
        <v>30844.295505713308</v>
      </c>
      <c r="AA992" s="147">
        <v>3.501112161999842E-2</v>
      </c>
      <c r="AB992" s="147">
        <v>1029.2382463483154</v>
      </c>
      <c r="AD992" s="161">
        <f t="shared" si="90"/>
        <v>212271.04372638045</v>
      </c>
      <c r="AE992" s="161">
        <f t="shared" si="95"/>
        <v>213342.47277723206</v>
      </c>
      <c r="AF992" s="161">
        <f t="shared" si="91"/>
        <v>1071.4290508515896</v>
      </c>
      <c r="AH992" s="163">
        <f t="shared" si="92"/>
        <v>0</v>
      </c>
      <c r="AI992" s="163">
        <f t="shared" si="93"/>
        <v>1</v>
      </c>
      <c r="AJ992" s="163">
        <f t="shared" si="94"/>
        <v>1</v>
      </c>
    </row>
    <row r="993" spans="1:36" x14ac:dyDescent="0.25">
      <c r="A993" s="46">
        <v>988</v>
      </c>
      <c r="C993" s="99">
        <v>3.1724788071136878E-3</v>
      </c>
      <c r="D993" s="99">
        <v>1.532894875888613E-2</v>
      </c>
      <c r="E993" s="99">
        <v>4.2414515837273847E-6</v>
      </c>
      <c r="F993" s="99">
        <v>0</v>
      </c>
      <c r="G993" s="99">
        <v>0.04</v>
      </c>
      <c r="H993" s="99">
        <v>3.7417663718882443E-2</v>
      </c>
      <c r="I993" s="99">
        <v>2.5496231708073913E-2</v>
      </c>
      <c r="J993" s="99">
        <v>7.1214038276825598E-3</v>
      </c>
      <c r="K993" s="99">
        <v>5.7682820038231775E-3</v>
      </c>
      <c r="L993" s="146">
        <v>92.438280187714923</v>
      </c>
      <c r="M993" s="146">
        <v>120</v>
      </c>
      <c r="N993" s="146">
        <v>548</v>
      </c>
      <c r="O993" s="146">
        <v>9132</v>
      </c>
      <c r="P993" s="146">
        <v>100</v>
      </c>
      <c r="Q993" s="146">
        <v>25</v>
      </c>
      <c r="R993" s="99">
        <v>0.84045859036332848</v>
      </c>
      <c r="S993" s="99">
        <v>0.17075423951839766</v>
      </c>
      <c r="T993" s="99">
        <v>8.1505469839701729E-7</v>
      </c>
      <c r="U993" s="99">
        <v>4.0329427488718657E-2</v>
      </c>
      <c r="W993" s="146">
        <v>5.4759691080046942</v>
      </c>
      <c r="X993" s="147">
        <v>27163.473846314162</v>
      </c>
      <c r="Y993" s="147">
        <v>5.6250197270484792</v>
      </c>
      <c r="Z993" s="147">
        <v>28555.824980738405</v>
      </c>
      <c r="AA993" s="147">
        <v>0.14905061904378503</v>
      </c>
      <c r="AB993" s="147">
        <v>1392.3511344242434</v>
      </c>
      <c r="AD993" s="161">
        <f t="shared" si="90"/>
        <v>301394.67263396748</v>
      </c>
      <c r="AE993" s="161">
        <f t="shared" si="95"/>
        <v>308945.35864217038</v>
      </c>
      <c r="AF993" s="161">
        <f t="shared" si="91"/>
        <v>7550.6860082028579</v>
      </c>
      <c r="AH993" s="163">
        <f t="shared" si="92"/>
        <v>0</v>
      </c>
      <c r="AI993" s="163">
        <f t="shared" si="93"/>
        <v>1</v>
      </c>
      <c r="AJ993" s="163">
        <f t="shared" si="94"/>
        <v>1</v>
      </c>
    </row>
    <row r="994" spans="1:36" x14ac:dyDescent="0.25">
      <c r="A994" s="46">
        <v>989</v>
      </c>
      <c r="C994" s="99">
        <v>2.2318654988853215E-3</v>
      </c>
      <c r="D994" s="99">
        <v>1.0424434353471308E-2</v>
      </c>
      <c r="E994" s="99">
        <v>6.2227973513073742E-4</v>
      </c>
      <c r="F994" s="99">
        <v>0</v>
      </c>
      <c r="G994" s="99">
        <v>0.04</v>
      </c>
      <c r="H994" s="99">
        <v>3.7417663718882443E-2</v>
      </c>
      <c r="I994" s="99">
        <v>2.5496231708073913E-2</v>
      </c>
      <c r="J994" s="99">
        <v>7.1214038276825598E-3</v>
      </c>
      <c r="K994" s="99">
        <v>5.7682820038231775E-3</v>
      </c>
      <c r="L994" s="146">
        <v>92.438280187714923</v>
      </c>
      <c r="M994" s="146">
        <v>120</v>
      </c>
      <c r="N994" s="146">
        <v>548</v>
      </c>
      <c r="O994" s="146">
        <v>9132</v>
      </c>
      <c r="P994" s="146">
        <v>100</v>
      </c>
      <c r="Q994" s="146">
        <v>25</v>
      </c>
      <c r="R994" s="99">
        <v>0.79377016918088383</v>
      </c>
      <c r="S994" s="99">
        <v>5.9599494973292345E-2</v>
      </c>
      <c r="T994" s="99">
        <v>0.96981933415313859</v>
      </c>
      <c r="U994" s="99">
        <v>0.99746917266216939</v>
      </c>
      <c r="W994" s="146">
        <v>5.0469489463077526</v>
      </c>
      <c r="X994" s="147">
        <v>26745.228629880254</v>
      </c>
      <c r="Y994" s="147">
        <v>5.1187063185700339</v>
      </c>
      <c r="Z994" s="147">
        <v>27817.669725601249</v>
      </c>
      <c r="AA994" s="147">
        <v>7.1757372262281294E-2</v>
      </c>
      <c r="AB994" s="147">
        <v>1072.4410957209948</v>
      </c>
      <c r="AD994" s="161">
        <f t="shared" si="90"/>
        <v>276071.70814858493</v>
      </c>
      <c r="AE994" s="161">
        <f t="shared" si="95"/>
        <v>279304.70938860078</v>
      </c>
      <c r="AF994" s="161">
        <f t="shared" si="91"/>
        <v>3233.001240015883</v>
      </c>
      <c r="AH994" s="163">
        <f t="shared" si="92"/>
        <v>0</v>
      </c>
      <c r="AI994" s="163">
        <f t="shared" si="93"/>
        <v>1</v>
      </c>
      <c r="AJ994" s="163">
        <f t="shared" si="94"/>
        <v>1</v>
      </c>
    </row>
    <row r="995" spans="1:36" x14ac:dyDescent="0.25">
      <c r="A995" s="46">
        <v>990</v>
      </c>
      <c r="C995" s="99">
        <v>3.4174365387050765E-3</v>
      </c>
      <c r="D995" s="99">
        <v>1.0601888779166546E-2</v>
      </c>
      <c r="E995" s="99">
        <v>8.2291777930176835E-5</v>
      </c>
      <c r="F995" s="99">
        <v>0</v>
      </c>
      <c r="G995" s="99">
        <v>0.04</v>
      </c>
      <c r="H995" s="99">
        <v>3.7417663718882443E-2</v>
      </c>
      <c r="I995" s="99">
        <v>2.5496231708073913E-2</v>
      </c>
      <c r="J995" s="99">
        <v>7.1214038276825598E-3</v>
      </c>
      <c r="K995" s="99">
        <v>5.7682820038231775E-3</v>
      </c>
      <c r="L995" s="146">
        <v>92.438280187714923</v>
      </c>
      <c r="M995" s="146">
        <v>120</v>
      </c>
      <c r="N995" s="146">
        <v>548</v>
      </c>
      <c r="O995" s="146">
        <v>9132</v>
      </c>
      <c r="P995" s="146">
        <v>100</v>
      </c>
      <c r="Q995" s="146">
        <v>25</v>
      </c>
      <c r="R995" s="99">
        <v>0.57824978025781515</v>
      </c>
      <c r="S995" s="99">
        <v>0.6657690551670723</v>
      </c>
      <c r="T995" s="99">
        <v>4.1525895071631964E-2</v>
      </c>
      <c r="U995" s="99">
        <v>0.81096782276717538</v>
      </c>
      <c r="W995" s="146">
        <v>4.0919461185007791</v>
      </c>
      <c r="X995" s="147">
        <v>26745.330389322247</v>
      </c>
      <c r="Y995" s="147">
        <v>4.2071340650593099</v>
      </c>
      <c r="Z995" s="147">
        <v>28148.202321561403</v>
      </c>
      <c r="AA995" s="147">
        <v>0.11518794655853082</v>
      </c>
      <c r="AB995" s="147">
        <v>1402.8719322391553</v>
      </c>
      <c r="AD995" s="161">
        <f t="shared" si="90"/>
        <v>218771.43672072451</v>
      </c>
      <c r="AE995" s="161">
        <f t="shared" si="95"/>
        <v>224279.8415819972</v>
      </c>
      <c r="AF995" s="161">
        <f t="shared" si="91"/>
        <v>5508.4048612726938</v>
      </c>
      <c r="AH995" s="163">
        <f t="shared" si="92"/>
        <v>0</v>
      </c>
      <c r="AI995" s="163">
        <f t="shared" si="93"/>
        <v>1</v>
      </c>
      <c r="AJ995" s="163">
        <f t="shared" si="94"/>
        <v>1</v>
      </c>
    </row>
    <row r="996" spans="1:36" x14ac:dyDescent="0.25">
      <c r="A996" s="46">
        <v>991</v>
      </c>
      <c r="C996" s="99">
        <v>2.8835685478737494E-3</v>
      </c>
      <c r="D996" s="99">
        <v>8.0232750857739728E-3</v>
      </c>
      <c r="E996" s="99">
        <v>2.3737659731259964E-4</v>
      </c>
      <c r="F996" s="99">
        <v>0</v>
      </c>
      <c r="G996" s="99">
        <v>0.04</v>
      </c>
      <c r="H996" s="99">
        <v>3.7417663718882443E-2</v>
      </c>
      <c r="I996" s="99">
        <v>2.5496231708073913E-2</v>
      </c>
      <c r="J996" s="99">
        <v>7.1214038276825598E-3</v>
      </c>
      <c r="K996" s="99">
        <v>5.7682820038231775E-3</v>
      </c>
      <c r="L996" s="146">
        <v>92.438280187714923</v>
      </c>
      <c r="M996" s="146">
        <v>120</v>
      </c>
      <c r="N996" s="146">
        <v>548</v>
      </c>
      <c r="O996" s="146">
        <v>9132</v>
      </c>
      <c r="P996" s="146">
        <v>100</v>
      </c>
      <c r="Q996" s="146">
        <v>25</v>
      </c>
      <c r="R996" s="99">
        <v>0.58843819646010009</v>
      </c>
      <c r="S996" s="99">
        <v>0.95573153459180049</v>
      </c>
      <c r="T996" s="99">
        <v>0.63145763043550973</v>
      </c>
      <c r="U996" s="99">
        <v>4.3097253964759476E-2</v>
      </c>
      <c r="W996" s="146">
        <v>4.3912492049267566</v>
      </c>
      <c r="X996" s="147">
        <v>26965.942917307395</v>
      </c>
      <c r="Y996" s="147">
        <v>4.4901965655053253</v>
      </c>
      <c r="Z996" s="147">
        <v>28248.686568176974</v>
      </c>
      <c r="AA996" s="147">
        <v>9.8947360578568677E-2</v>
      </c>
      <c r="AB996" s="147">
        <v>1282.7436508695791</v>
      </c>
      <c r="AD996" s="161">
        <f t="shared" si="90"/>
        <v>236509.00937829798</v>
      </c>
      <c r="AE996" s="161">
        <f t="shared" si="95"/>
        <v>241163.10736214256</v>
      </c>
      <c r="AF996" s="161">
        <f t="shared" si="91"/>
        <v>4654.0979838445419</v>
      </c>
      <c r="AH996" s="163">
        <f t="shared" si="92"/>
        <v>0</v>
      </c>
      <c r="AI996" s="163">
        <f t="shared" si="93"/>
        <v>1</v>
      </c>
      <c r="AJ996" s="163">
        <f t="shared" si="94"/>
        <v>1</v>
      </c>
    </row>
    <row r="997" spans="1:36" x14ac:dyDescent="0.25">
      <c r="A997" s="46">
        <v>992</v>
      </c>
      <c r="C997" s="99">
        <v>2.7173579114638802E-3</v>
      </c>
      <c r="D997" s="99">
        <v>1.2103848301553644E-2</v>
      </c>
      <c r="E997" s="99">
        <v>2.3351309755459404E-4</v>
      </c>
      <c r="F997" s="99">
        <v>0</v>
      </c>
      <c r="G997" s="99">
        <v>0.04</v>
      </c>
      <c r="H997" s="99">
        <v>3.7417663718882443E-2</v>
      </c>
      <c r="I997" s="99">
        <v>2.5496231708073913E-2</v>
      </c>
      <c r="J997" s="99">
        <v>7.1214038276825598E-3</v>
      </c>
      <c r="K997" s="99">
        <v>5.7682820038231775E-3</v>
      </c>
      <c r="L997" s="146">
        <v>92.438280187714923</v>
      </c>
      <c r="M997" s="146">
        <v>120</v>
      </c>
      <c r="N997" s="146">
        <v>548</v>
      </c>
      <c r="O997" s="146">
        <v>9132</v>
      </c>
      <c r="P997" s="146">
        <v>100</v>
      </c>
      <c r="Q997" s="146">
        <v>25</v>
      </c>
      <c r="R997" s="99">
        <v>0.69877653772078707</v>
      </c>
      <c r="S997" s="99">
        <v>0.94977688910300651</v>
      </c>
      <c r="T997" s="99">
        <v>0.69833978548192976</v>
      </c>
      <c r="U997" s="99">
        <v>1.9388031995877522E-6</v>
      </c>
      <c r="W997" s="146">
        <v>5.1183343539366311</v>
      </c>
      <c r="X997" s="147">
        <v>27125.024512183663</v>
      </c>
      <c r="Y997" s="147">
        <v>5.2273786416177188</v>
      </c>
      <c r="Z997" s="147">
        <v>28383.233375009626</v>
      </c>
      <c r="AA997" s="147">
        <v>0.10904428768108776</v>
      </c>
      <c r="AB997" s="147">
        <v>1258.2088628259626</v>
      </c>
      <c r="AD997" s="161">
        <f t="shared" si="90"/>
        <v>279975.03672401421</v>
      </c>
      <c r="AE997" s="161">
        <f t="shared" si="95"/>
        <v>285259.48512205353</v>
      </c>
      <c r="AF997" s="161">
        <f t="shared" si="91"/>
        <v>5284.4483980393034</v>
      </c>
      <c r="AH997" s="163">
        <f t="shared" si="92"/>
        <v>0</v>
      </c>
      <c r="AI997" s="163">
        <f t="shared" si="93"/>
        <v>1</v>
      </c>
      <c r="AJ997" s="163">
        <f t="shared" si="94"/>
        <v>1</v>
      </c>
    </row>
    <row r="998" spans="1:36" x14ac:dyDescent="0.25">
      <c r="A998" s="46">
        <v>993</v>
      </c>
      <c r="C998" s="99">
        <v>2.3801597010413289E-3</v>
      </c>
      <c r="D998" s="99">
        <v>1.1020549946629698E-2</v>
      </c>
      <c r="E998" s="99">
        <v>1.4987097870045041E-4</v>
      </c>
      <c r="F998" s="99">
        <v>0</v>
      </c>
      <c r="G998" s="99">
        <v>0.04</v>
      </c>
      <c r="H998" s="99">
        <v>3.7417663718882443E-2</v>
      </c>
      <c r="I998" s="99">
        <v>2.5496231708073913E-2</v>
      </c>
      <c r="J998" s="99">
        <v>7.1214038276825598E-3</v>
      </c>
      <c r="K998" s="99">
        <v>5.7682820038231775E-3</v>
      </c>
      <c r="L998" s="146">
        <v>92.438280187714923</v>
      </c>
      <c r="M998" s="146">
        <v>120</v>
      </c>
      <c r="N998" s="146">
        <v>548</v>
      </c>
      <c r="O998" s="146">
        <v>9132</v>
      </c>
      <c r="P998" s="146">
        <v>100</v>
      </c>
      <c r="Q998" s="146">
        <v>25</v>
      </c>
      <c r="R998" s="99">
        <v>0.53070310426808986</v>
      </c>
      <c r="S998" s="99">
        <v>0.48031825216381235</v>
      </c>
      <c r="T998" s="99">
        <v>0.63054823735300969</v>
      </c>
      <c r="U998" s="99">
        <v>0.17133940199584585</v>
      </c>
      <c r="W998" s="146">
        <v>3.8147423557420281</v>
      </c>
      <c r="X998" s="147">
        <v>27721.447443438145</v>
      </c>
      <c r="Y998" s="147">
        <v>3.8890358013245572</v>
      </c>
      <c r="Z998" s="147">
        <v>28954.059106299552</v>
      </c>
      <c r="AA998" s="147">
        <v>7.4293445582529039E-2</v>
      </c>
      <c r="AB998" s="147">
        <v>1232.6116628614072</v>
      </c>
      <c r="AD998" s="161">
        <f t="shared" si="90"/>
        <v>201163.09390108354</v>
      </c>
      <c r="AE998" s="161">
        <f t="shared" si="95"/>
        <v>204388.08897317387</v>
      </c>
      <c r="AF998" s="161">
        <f t="shared" si="91"/>
        <v>3224.9950720903353</v>
      </c>
      <c r="AH998" s="163">
        <f t="shared" si="92"/>
        <v>0</v>
      </c>
      <c r="AI998" s="163">
        <f t="shared" si="93"/>
        <v>1</v>
      </c>
      <c r="AJ998" s="163">
        <f t="shared" si="94"/>
        <v>1</v>
      </c>
    </row>
    <row r="999" spans="1:36" x14ac:dyDescent="0.25">
      <c r="A999" s="46">
        <v>994</v>
      </c>
      <c r="C999" s="99">
        <v>1.679480681754729E-3</v>
      </c>
      <c r="D999" s="99">
        <v>8.4173716397589644E-3</v>
      </c>
      <c r="E999" s="99">
        <v>1.7227294718981095E-5</v>
      </c>
      <c r="F999" s="99">
        <v>0</v>
      </c>
      <c r="G999" s="99">
        <v>0.04</v>
      </c>
      <c r="H999" s="99">
        <v>3.7417663718882443E-2</v>
      </c>
      <c r="I999" s="99">
        <v>2.5496231708073913E-2</v>
      </c>
      <c r="J999" s="99">
        <v>7.1214038276825598E-3</v>
      </c>
      <c r="K999" s="99">
        <v>5.7682820038231775E-3</v>
      </c>
      <c r="L999" s="146">
        <v>92.438280187714923</v>
      </c>
      <c r="M999" s="146">
        <v>120</v>
      </c>
      <c r="N999" s="146">
        <v>548</v>
      </c>
      <c r="O999" s="146">
        <v>9132</v>
      </c>
      <c r="P999" s="146">
        <v>100</v>
      </c>
      <c r="Q999" s="146">
        <v>25</v>
      </c>
      <c r="R999" s="99">
        <v>0.86993431748576289</v>
      </c>
      <c r="S999" s="99">
        <v>0.40837299476614281</v>
      </c>
      <c r="T999" s="99">
        <v>0.39277396235228929</v>
      </c>
      <c r="U999" s="99">
        <v>1.3647893955305515E-10</v>
      </c>
      <c r="W999" s="146">
        <v>6.2542919454690749</v>
      </c>
      <c r="X999" s="147">
        <v>28920.556622058091</v>
      </c>
      <c r="Y999" s="147">
        <v>6.3482339145527957</v>
      </c>
      <c r="Z999" s="147">
        <v>30078.561896861858</v>
      </c>
      <c r="AA999" s="147">
        <v>9.3941969083720878E-2</v>
      </c>
      <c r="AB999" s="147">
        <v>1158.005274803767</v>
      </c>
      <c r="AD999" s="161">
        <f t="shared" si="90"/>
        <v>346336.96010608639</v>
      </c>
      <c r="AE999" s="161">
        <f t="shared" si="95"/>
        <v>350815.47297630587</v>
      </c>
      <c r="AF999" s="161">
        <f t="shared" si="91"/>
        <v>4478.5128702194861</v>
      </c>
      <c r="AH999" s="163">
        <f t="shared" si="92"/>
        <v>0</v>
      </c>
      <c r="AI999" s="163">
        <f t="shared" si="93"/>
        <v>1</v>
      </c>
      <c r="AJ999" s="163">
        <f t="shared" si="94"/>
        <v>1</v>
      </c>
    </row>
    <row r="1000" spans="1:36" x14ac:dyDescent="0.25">
      <c r="A1000" s="46">
        <v>995</v>
      </c>
      <c r="C1000" s="99">
        <v>2.4788653236774705E-3</v>
      </c>
      <c r="D1000" s="99">
        <v>1.4298700220516269E-2</v>
      </c>
      <c r="E1000" s="99">
        <v>4.184113254022126E-4</v>
      </c>
      <c r="F1000" s="99">
        <v>0</v>
      </c>
      <c r="G1000" s="99">
        <v>0.04</v>
      </c>
      <c r="H1000" s="99">
        <v>3.7417663718882443E-2</v>
      </c>
      <c r="I1000" s="99">
        <v>2.5496231708073913E-2</v>
      </c>
      <c r="J1000" s="99">
        <v>7.1214038276825598E-3</v>
      </c>
      <c r="K1000" s="99">
        <v>5.7682820038231775E-3</v>
      </c>
      <c r="L1000" s="146">
        <v>92.438280187714923</v>
      </c>
      <c r="M1000" s="146">
        <v>120</v>
      </c>
      <c r="N1000" s="146">
        <v>548</v>
      </c>
      <c r="O1000" s="146">
        <v>9132</v>
      </c>
      <c r="P1000" s="146">
        <v>100</v>
      </c>
      <c r="Q1000" s="146">
        <v>25</v>
      </c>
      <c r="R1000" s="99">
        <v>0.91220033626962693</v>
      </c>
      <c r="S1000" s="99">
        <v>0.48866557917475462</v>
      </c>
      <c r="T1000" s="99">
        <v>1.2300528102073296E-2</v>
      </c>
      <c r="U1000" s="99">
        <v>0.57450449693761529</v>
      </c>
      <c r="W1000" s="146">
        <v>6.1044850223227973</v>
      </c>
      <c r="X1000" s="147">
        <v>26923.814599468406</v>
      </c>
      <c r="Y1000" s="147">
        <v>6.2138955483852962</v>
      </c>
      <c r="Z1000" s="147">
        <v>28091.092451082146</v>
      </c>
      <c r="AA1000" s="147">
        <v>0.1094105260624989</v>
      </c>
      <c r="AB1000" s="147">
        <v>1167.2778516137405</v>
      </c>
      <c r="AD1000" s="161">
        <f t="shared" si="90"/>
        <v>339345.28673989943</v>
      </c>
      <c r="AE1000" s="161">
        <f t="shared" si="95"/>
        <v>344742.64045203564</v>
      </c>
      <c r="AF1000" s="161">
        <f t="shared" si="91"/>
        <v>5397.3537121361933</v>
      </c>
      <c r="AH1000" s="163">
        <f t="shared" si="92"/>
        <v>0</v>
      </c>
      <c r="AI1000" s="163">
        <f t="shared" si="93"/>
        <v>1</v>
      </c>
      <c r="AJ1000" s="163">
        <f t="shared" si="94"/>
        <v>1</v>
      </c>
    </row>
    <row r="1001" spans="1:36" x14ac:dyDescent="0.25">
      <c r="A1001" s="46">
        <v>996</v>
      </c>
      <c r="C1001" s="99">
        <v>2.5968495411218262E-3</v>
      </c>
      <c r="D1001" s="99">
        <v>1.3182104740049327E-2</v>
      </c>
      <c r="E1001" s="99">
        <v>3.3197059560063913E-4</v>
      </c>
      <c r="F1001" s="99">
        <v>0</v>
      </c>
      <c r="G1001" s="99">
        <v>0.04</v>
      </c>
      <c r="H1001" s="99">
        <v>3.7417663718882443E-2</v>
      </c>
      <c r="I1001" s="99">
        <v>2.5496231708073913E-2</v>
      </c>
      <c r="J1001" s="99">
        <v>7.1214038276825598E-3</v>
      </c>
      <c r="K1001" s="99">
        <v>5.7682820038231775E-3</v>
      </c>
      <c r="L1001" s="146">
        <v>92.438280187714923</v>
      </c>
      <c r="M1001" s="146">
        <v>120</v>
      </c>
      <c r="N1001" s="146">
        <v>548</v>
      </c>
      <c r="O1001" s="146">
        <v>9132</v>
      </c>
      <c r="P1001" s="146">
        <v>100</v>
      </c>
      <c r="Q1001" s="146">
        <v>25</v>
      </c>
      <c r="R1001" s="99">
        <v>0.64164392477847676</v>
      </c>
      <c r="S1001" s="99">
        <v>0.9787332736951504</v>
      </c>
      <c r="T1001" s="99">
        <v>0.39677224471571126</v>
      </c>
      <c r="U1001" s="99">
        <v>0.79456689946431713</v>
      </c>
      <c r="W1001" s="146">
        <v>4.7608730700052648</v>
      </c>
      <c r="X1001" s="147">
        <v>27010.232409401062</v>
      </c>
      <c r="Y1001" s="147">
        <v>4.8533076416390122</v>
      </c>
      <c r="Z1001" s="147">
        <v>28220.892090607373</v>
      </c>
      <c r="AA1001" s="147">
        <v>9.2434571633747353E-2</v>
      </c>
      <c r="AB1001" s="147">
        <v>1210.6596812063108</v>
      </c>
      <c r="AD1001" s="161">
        <f t="shared" si="90"/>
        <v>258642.1517909148</v>
      </c>
      <c r="AE1001" s="161">
        <f t="shared" si="95"/>
        <v>262977.56640773336</v>
      </c>
      <c r="AF1001" s="161">
        <f t="shared" si="91"/>
        <v>4335.4146168185307</v>
      </c>
      <c r="AH1001" s="163">
        <f t="shared" si="92"/>
        <v>0</v>
      </c>
      <c r="AI1001" s="163">
        <f t="shared" si="93"/>
        <v>1</v>
      </c>
      <c r="AJ1001" s="163">
        <f t="shared" si="94"/>
        <v>1</v>
      </c>
    </row>
    <row r="1002" spans="1:36" x14ac:dyDescent="0.25">
      <c r="A1002" s="46">
        <v>997</v>
      </c>
      <c r="C1002" s="99">
        <v>3.5259816122337195E-3</v>
      </c>
      <c r="D1002" s="99">
        <v>9.1654477593761906E-3</v>
      </c>
      <c r="E1002" s="99">
        <v>2.263533792846717E-4</v>
      </c>
      <c r="F1002" s="99">
        <v>0</v>
      </c>
      <c r="G1002" s="99">
        <v>0.04</v>
      </c>
      <c r="H1002" s="99">
        <v>3.7417663718882443E-2</v>
      </c>
      <c r="I1002" s="99">
        <v>2.5496231708073913E-2</v>
      </c>
      <c r="J1002" s="99">
        <v>7.1214038276825598E-3</v>
      </c>
      <c r="K1002" s="99">
        <v>5.7682820038231775E-3</v>
      </c>
      <c r="L1002" s="146">
        <v>92.438280187714923</v>
      </c>
      <c r="M1002" s="146">
        <v>120</v>
      </c>
      <c r="N1002" s="146">
        <v>548</v>
      </c>
      <c r="O1002" s="146">
        <v>9132</v>
      </c>
      <c r="P1002" s="146">
        <v>100</v>
      </c>
      <c r="Q1002" s="146">
        <v>25</v>
      </c>
      <c r="R1002" s="99">
        <v>0.81977836394370052</v>
      </c>
      <c r="S1002" s="99">
        <v>2.3197923755991947E-3</v>
      </c>
      <c r="T1002" s="99">
        <v>0.22599000682171436</v>
      </c>
      <c r="U1002" s="99">
        <v>0.99894459179627071</v>
      </c>
      <c r="W1002" s="146">
        <v>5.0621082177947789</v>
      </c>
      <c r="X1002" s="147">
        <v>26297.063813381672</v>
      </c>
      <c r="Y1002" s="147">
        <v>5.2037430623504735</v>
      </c>
      <c r="Z1002" s="147">
        <v>27670.546853448392</v>
      </c>
      <c r="AA1002" s="147">
        <v>0.14163484455569453</v>
      </c>
      <c r="AB1002" s="147">
        <v>1373.4830400667197</v>
      </c>
      <c r="AD1002" s="161">
        <f t="shared" si="90"/>
        <v>277429.42925430508</v>
      </c>
      <c r="AE1002" s="161">
        <f t="shared" si="95"/>
        <v>284554.03688758</v>
      </c>
      <c r="AF1002" s="161">
        <f t="shared" si="91"/>
        <v>7124.6076332749526</v>
      </c>
      <c r="AH1002" s="163">
        <f t="shared" si="92"/>
        <v>0</v>
      </c>
      <c r="AI1002" s="163">
        <f t="shared" si="93"/>
        <v>1</v>
      </c>
      <c r="AJ1002" s="163">
        <f t="shared" si="94"/>
        <v>1</v>
      </c>
    </row>
    <row r="1003" spans="1:36" x14ac:dyDescent="0.25">
      <c r="A1003" s="46">
        <v>998</v>
      </c>
      <c r="C1003" s="99">
        <v>1.9198067020936998E-3</v>
      </c>
      <c r="D1003" s="99">
        <v>1.2501080596615921E-2</v>
      </c>
      <c r="E1003" s="99">
        <v>6.4222875393089772E-5</v>
      </c>
      <c r="F1003" s="99">
        <v>0</v>
      </c>
      <c r="G1003" s="99">
        <v>0.04</v>
      </c>
      <c r="H1003" s="99">
        <v>3.7417663718882443E-2</v>
      </c>
      <c r="I1003" s="99">
        <v>2.5496231708073913E-2</v>
      </c>
      <c r="J1003" s="99">
        <v>7.1214038276825598E-3</v>
      </c>
      <c r="K1003" s="99">
        <v>5.7682820038231775E-3</v>
      </c>
      <c r="L1003" s="146">
        <v>92.438280187714923</v>
      </c>
      <c r="M1003" s="146">
        <v>120</v>
      </c>
      <c r="N1003" s="146">
        <v>548</v>
      </c>
      <c r="O1003" s="146">
        <v>9132</v>
      </c>
      <c r="P1003" s="146">
        <v>100</v>
      </c>
      <c r="Q1003" s="146">
        <v>25</v>
      </c>
      <c r="R1003" s="99">
        <v>0.67422061691639001</v>
      </c>
      <c r="S1003" s="99">
        <v>0.79145011696805834</v>
      </c>
      <c r="T1003" s="99">
        <v>4.6941726515996499E-2</v>
      </c>
      <c r="U1003" s="99">
        <v>0.99574745480567617</v>
      </c>
      <c r="W1003" s="146">
        <v>5.1241604846623128</v>
      </c>
      <c r="X1003" s="147">
        <v>28468.24851652934</v>
      </c>
      <c r="Y1003" s="147">
        <v>5.2083052870480877</v>
      </c>
      <c r="Z1003" s="147">
        <v>29651.826993799517</v>
      </c>
      <c r="AA1003" s="147">
        <v>8.4144802385774931E-2</v>
      </c>
      <c r="AB1003" s="147">
        <v>1183.5784772701772</v>
      </c>
      <c r="AD1003" s="161">
        <f t="shared" si="90"/>
        <v>278981.38056320942</v>
      </c>
      <c r="AE1003" s="161">
        <f t="shared" si="95"/>
        <v>282846.49022908573</v>
      </c>
      <c r="AF1003" s="161">
        <f t="shared" si="91"/>
        <v>3865.109665876319</v>
      </c>
      <c r="AH1003" s="163">
        <f t="shared" si="92"/>
        <v>0</v>
      </c>
      <c r="AI1003" s="163">
        <f t="shared" si="93"/>
        <v>1</v>
      </c>
      <c r="AJ1003" s="163">
        <f t="shared" si="94"/>
        <v>1</v>
      </c>
    </row>
    <row r="1004" spans="1:36" x14ac:dyDescent="0.25">
      <c r="A1004" s="46">
        <v>999</v>
      </c>
      <c r="C1004" s="99">
        <v>2.1897497739717942E-3</v>
      </c>
      <c r="D1004" s="99">
        <v>1.0482726151673186E-2</v>
      </c>
      <c r="E1004" s="99">
        <v>1.1573970802059019E-4</v>
      </c>
      <c r="F1004" s="99">
        <v>0</v>
      </c>
      <c r="G1004" s="99">
        <v>0.04</v>
      </c>
      <c r="H1004" s="99">
        <v>3.7417663718882443E-2</v>
      </c>
      <c r="I1004" s="99">
        <v>2.5496231708073913E-2</v>
      </c>
      <c r="J1004" s="99">
        <v>7.1214038276825598E-3</v>
      </c>
      <c r="K1004" s="99">
        <v>5.7682820038231775E-3</v>
      </c>
      <c r="L1004" s="146">
        <v>92.438280187714923</v>
      </c>
      <c r="M1004" s="146">
        <v>120</v>
      </c>
      <c r="N1004" s="146">
        <v>548</v>
      </c>
      <c r="O1004" s="146">
        <v>9132</v>
      </c>
      <c r="P1004" s="146">
        <v>100</v>
      </c>
      <c r="Q1004" s="146">
        <v>25</v>
      </c>
      <c r="R1004" s="99">
        <v>0.7484784685052035</v>
      </c>
      <c r="S1004" s="99">
        <v>0.53581881327575021</v>
      </c>
      <c r="T1004" s="99">
        <v>1.9314627352340717E-2</v>
      </c>
      <c r="U1004" s="99">
        <v>0.81989254622147867</v>
      </c>
      <c r="W1004" s="146">
        <v>5.3400562009461074</v>
      </c>
      <c r="X1004" s="147">
        <v>28033.062167586351</v>
      </c>
      <c r="Y1004" s="147">
        <v>5.4377088026493841</v>
      </c>
      <c r="Z1004" s="147">
        <v>29246.025035128667</v>
      </c>
      <c r="AA1004" s="147">
        <v>9.7652601703276609E-2</v>
      </c>
      <c r="AB1004" s="147">
        <v>1212.9628675423155</v>
      </c>
      <c r="AD1004" s="161">
        <f t="shared" si="90"/>
        <v>292370.30988918012</v>
      </c>
      <c r="AE1004" s="161">
        <f t="shared" si="95"/>
        <v>297016.50312383438</v>
      </c>
      <c r="AF1004" s="161">
        <f t="shared" si="91"/>
        <v>4646.1932346542808</v>
      </c>
      <c r="AH1004" s="163">
        <f t="shared" si="92"/>
        <v>0</v>
      </c>
      <c r="AI1004" s="163">
        <f t="shared" si="93"/>
        <v>1</v>
      </c>
      <c r="AJ1004" s="163">
        <f t="shared" si="94"/>
        <v>1</v>
      </c>
    </row>
    <row r="1005" spans="1:36" x14ac:dyDescent="0.25">
      <c r="A1005" s="46">
        <v>1000</v>
      </c>
      <c r="C1005" s="99">
        <v>1.5092899287592466E-3</v>
      </c>
      <c r="D1005" s="99">
        <v>1.1912239774508615E-2</v>
      </c>
      <c r="E1005" s="99">
        <v>5.9145572826901915E-4</v>
      </c>
      <c r="F1005" s="99">
        <v>0</v>
      </c>
      <c r="G1005" s="99">
        <v>0.04</v>
      </c>
      <c r="H1005" s="99">
        <v>3.7417663718882443E-2</v>
      </c>
      <c r="I1005" s="99">
        <v>2.5496231708073913E-2</v>
      </c>
      <c r="J1005" s="99">
        <v>7.1214038276825598E-3</v>
      </c>
      <c r="K1005" s="99">
        <v>5.7682820038231775E-3</v>
      </c>
      <c r="L1005" s="146">
        <v>92.438280187714923</v>
      </c>
      <c r="M1005" s="146">
        <v>120</v>
      </c>
      <c r="N1005" s="146">
        <v>548</v>
      </c>
      <c r="O1005" s="146">
        <v>9132</v>
      </c>
      <c r="P1005" s="146">
        <v>100</v>
      </c>
      <c r="Q1005" s="146">
        <v>25</v>
      </c>
      <c r="R1005" s="99">
        <v>0.67314198513972712</v>
      </c>
      <c r="S1005" s="99">
        <v>0.89639919957668202</v>
      </c>
      <c r="T1005" s="99">
        <v>0.14312129171617549</v>
      </c>
      <c r="U1005" s="99">
        <v>2.0128137330030203E-3</v>
      </c>
      <c r="W1005" s="146">
        <v>5.01126488974118</v>
      </c>
      <c r="X1005" s="147">
        <v>27628.171004002103</v>
      </c>
      <c r="Y1005" s="147">
        <v>5.0519327680507802</v>
      </c>
      <c r="Z1005" s="147">
        <v>28587.300821118781</v>
      </c>
      <c r="AA1005" s="147">
        <v>4.0667878309600169E-2</v>
      </c>
      <c r="AB1005" s="147">
        <v>959.12981711667817</v>
      </c>
      <c r="AD1005" s="161">
        <f t="shared" si="90"/>
        <v>273047.72238046868</v>
      </c>
      <c r="AE1005" s="161">
        <f t="shared" si="95"/>
        <v>274528.66526192805</v>
      </c>
      <c r="AF1005" s="161">
        <f t="shared" si="91"/>
        <v>1480.9428814593321</v>
      </c>
      <c r="AH1005" s="163">
        <f t="shared" si="92"/>
        <v>0</v>
      </c>
      <c r="AI1005" s="163">
        <f t="shared" si="93"/>
        <v>1</v>
      </c>
      <c r="AJ1005" s="163">
        <f t="shared" si="94"/>
        <v>1</v>
      </c>
    </row>
    <row r="1007" spans="1:36" x14ac:dyDescent="0.25">
      <c r="W1007" s="158">
        <f t="shared" ref="W1007:AB1007" si="96">AVERAGE(W6:W1005)</f>
        <v>4.8608926639453358</v>
      </c>
      <c r="X1007" s="158">
        <f t="shared" si="96"/>
        <v>27808.632748921453</v>
      </c>
      <c r="Y1007" s="158">
        <f t="shared" si="96"/>
        <v>4.9509848848376681</v>
      </c>
      <c r="Z1007" s="158">
        <f t="shared" si="96"/>
        <v>29021.515519972843</v>
      </c>
      <c r="AA1007" s="158">
        <f t="shared" si="96"/>
        <v>9.0092220892332917E-2</v>
      </c>
      <c r="AB1007" s="158">
        <f t="shared" si="96"/>
        <v>1212.8827710513981</v>
      </c>
    </row>
  </sheetData>
  <pageMargins left="0.75" right="0.75" top="1" bottom="1" header="0.5" footer="0.5"/>
  <pageSetup paperSize="9" orientation="portrait" horizontalDpi="4294967293"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65"/>
  <sheetViews>
    <sheetView topLeftCell="A25" workbookViewId="0">
      <selection activeCell="I81" sqref="I81"/>
    </sheetView>
  </sheetViews>
  <sheetFormatPr defaultRowHeight="12.75" x14ac:dyDescent="0.2"/>
  <cols>
    <col min="1" max="1" width="9.140625" style="46"/>
    <col min="2" max="2" width="9.140625" style="44"/>
    <col min="3" max="3" width="3.28515625" style="46" customWidth="1"/>
    <col min="4" max="6" width="9.140625" style="46"/>
    <col min="7" max="7" width="3.85546875" style="46" customWidth="1"/>
    <col min="8" max="258" width="9.140625" style="46"/>
    <col min="259" max="259" width="3.28515625" style="46" customWidth="1"/>
    <col min="260" max="262" width="9.140625" style="46"/>
    <col min="263" max="263" width="3.85546875" style="46" customWidth="1"/>
    <col min="264" max="514" width="9.140625" style="46"/>
    <col min="515" max="515" width="3.28515625" style="46" customWidth="1"/>
    <col min="516" max="518" width="9.140625" style="46"/>
    <col min="519" max="519" width="3.85546875" style="46" customWidth="1"/>
    <col min="520" max="770" width="9.140625" style="46"/>
    <col min="771" max="771" width="3.28515625" style="46" customWidth="1"/>
    <col min="772" max="774" width="9.140625" style="46"/>
    <col min="775" max="775" width="3.85546875" style="46" customWidth="1"/>
    <col min="776" max="1026" width="9.140625" style="46"/>
    <col min="1027" max="1027" width="3.28515625" style="46" customWidth="1"/>
    <col min="1028" max="1030" width="9.140625" style="46"/>
    <col min="1031" max="1031" width="3.85546875" style="46" customWidth="1"/>
    <col min="1032" max="1282" width="9.140625" style="46"/>
    <col min="1283" max="1283" width="3.28515625" style="46" customWidth="1"/>
    <col min="1284" max="1286" width="9.140625" style="46"/>
    <col min="1287" max="1287" width="3.85546875" style="46" customWidth="1"/>
    <col min="1288" max="1538" width="9.140625" style="46"/>
    <col min="1539" max="1539" width="3.28515625" style="46" customWidth="1"/>
    <col min="1540" max="1542" width="9.140625" style="46"/>
    <col min="1543" max="1543" width="3.85546875" style="46" customWidth="1"/>
    <col min="1544" max="1794" width="9.140625" style="46"/>
    <col min="1795" max="1795" width="3.28515625" style="46" customWidth="1"/>
    <col min="1796" max="1798" width="9.140625" style="46"/>
    <col min="1799" max="1799" width="3.85546875" style="46" customWidth="1"/>
    <col min="1800" max="2050" width="9.140625" style="46"/>
    <col min="2051" max="2051" width="3.28515625" style="46" customWidth="1"/>
    <col min="2052" max="2054" width="9.140625" style="46"/>
    <col min="2055" max="2055" width="3.85546875" style="46" customWidth="1"/>
    <col min="2056" max="2306" width="9.140625" style="46"/>
    <col min="2307" max="2307" width="3.28515625" style="46" customWidth="1"/>
    <col min="2308" max="2310" width="9.140625" style="46"/>
    <col min="2311" max="2311" width="3.85546875" style="46" customWidth="1"/>
    <col min="2312" max="2562" width="9.140625" style="46"/>
    <col min="2563" max="2563" width="3.28515625" style="46" customWidth="1"/>
    <col min="2564" max="2566" width="9.140625" style="46"/>
    <col min="2567" max="2567" width="3.85546875" style="46" customWidth="1"/>
    <col min="2568" max="2818" width="9.140625" style="46"/>
    <col min="2819" max="2819" width="3.28515625" style="46" customWidth="1"/>
    <col min="2820" max="2822" width="9.140625" style="46"/>
    <col min="2823" max="2823" width="3.85546875" style="46" customWidth="1"/>
    <col min="2824" max="3074" width="9.140625" style="46"/>
    <col min="3075" max="3075" width="3.28515625" style="46" customWidth="1"/>
    <col min="3076" max="3078" width="9.140625" style="46"/>
    <col min="3079" max="3079" width="3.85546875" style="46" customWidth="1"/>
    <col min="3080" max="3330" width="9.140625" style="46"/>
    <col min="3331" max="3331" width="3.28515625" style="46" customWidth="1"/>
    <col min="3332" max="3334" width="9.140625" style="46"/>
    <col min="3335" max="3335" width="3.85546875" style="46" customWidth="1"/>
    <col min="3336" max="3586" width="9.140625" style="46"/>
    <col min="3587" max="3587" width="3.28515625" style="46" customWidth="1"/>
    <col min="3588" max="3590" width="9.140625" style="46"/>
    <col min="3591" max="3591" width="3.85546875" style="46" customWidth="1"/>
    <col min="3592" max="3842" width="9.140625" style="46"/>
    <col min="3843" max="3843" width="3.28515625" style="46" customWidth="1"/>
    <col min="3844" max="3846" width="9.140625" style="46"/>
    <col min="3847" max="3847" width="3.85546875" style="46" customWidth="1"/>
    <col min="3848" max="4098" width="9.140625" style="46"/>
    <col min="4099" max="4099" width="3.28515625" style="46" customWidth="1"/>
    <col min="4100" max="4102" width="9.140625" style="46"/>
    <col min="4103" max="4103" width="3.85546875" style="46" customWidth="1"/>
    <col min="4104" max="4354" width="9.140625" style="46"/>
    <col min="4355" max="4355" width="3.28515625" style="46" customWidth="1"/>
    <col min="4356" max="4358" width="9.140625" style="46"/>
    <col min="4359" max="4359" width="3.85546875" style="46" customWidth="1"/>
    <col min="4360" max="4610" width="9.140625" style="46"/>
    <col min="4611" max="4611" width="3.28515625" style="46" customWidth="1"/>
    <col min="4612" max="4614" width="9.140625" style="46"/>
    <col min="4615" max="4615" width="3.85546875" style="46" customWidth="1"/>
    <col min="4616" max="4866" width="9.140625" style="46"/>
    <col min="4867" max="4867" width="3.28515625" style="46" customWidth="1"/>
    <col min="4868" max="4870" width="9.140625" style="46"/>
    <col min="4871" max="4871" width="3.85546875" style="46" customWidth="1"/>
    <col min="4872" max="5122" width="9.140625" style="46"/>
    <col min="5123" max="5123" width="3.28515625" style="46" customWidth="1"/>
    <col min="5124" max="5126" width="9.140625" style="46"/>
    <col min="5127" max="5127" width="3.85546875" style="46" customWidth="1"/>
    <col min="5128" max="5378" width="9.140625" style="46"/>
    <col min="5379" max="5379" width="3.28515625" style="46" customWidth="1"/>
    <col min="5380" max="5382" width="9.140625" style="46"/>
    <col min="5383" max="5383" width="3.85546875" style="46" customWidth="1"/>
    <col min="5384" max="5634" width="9.140625" style="46"/>
    <col min="5635" max="5635" width="3.28515625" style="46" customWidth="1"/>
    <col min="5636" max="5638" width="9.140625" style="46"/>
    <col min="5639" max="5639" width="3.85546875" style="46" customWidth="1"/>
    <col min="5640" max="5890" width="9.140625" style="46"/>
    <col min="5891" max="5891" width="3.28515625" style="46" customWidth="1"/>
    <col min="5892" max="5894" width="9.140625" style="46"/>
    <col min="5895" max="5895" width="3.85546875" style="46" customWidth="1"/>
    <col min="5896" max="6146" width="9.140625" style="46"/>
    <col min="6147" max="6147" width="3.28515625" style="46" customWidth="1"/>
    <col min="6148" max="6150" width="9.140625" style="46"/>
    <col min="6151" max="6151" width="3.85546875" style="46" customWidth="1"/>
    <col min="6152" max="6402" width="9.140625" style="46"/>
    <col min="6403" max="6403" width="3.28515625" style="46" customWidth="1"/>
    <col min="6404" max="6406" width="9.140625" style="46"/>
    <col min="6407" max="6407" width="3.85546875" style="46" customWidth="1"/>
    <col min="6408" max="6658" width="9.140625" style="46"/>
    <col min="6659" max="6659" width="3.28515625" style="46" customWidth="1"/>
    <col min="6660" max="6662" width="9.140625" style="46"/>
    <col min="6663" max="6663" width="3.85546875" style="46" customWidth="1"/>
    <col min="6664" max="6914" width="9.140625" style="46"/>
    <col min="6915" max="6915" width="3.28515625" style="46" customWidth="1"/>
    <col min="6916" max="6918" width="9.140625" style="46"/>
    <col min="6919" max="6919" width="3.85546875" style="46" customWidth="1"/>
    <col min="6920" max="7170" width="9.140625" style="46"/>
    <col min="7171" max="7171" width="3.28515625" style="46" customWidth="1"/>
    <col min="7172" max="7174" width="9.140625" style="46"/>
    <col min="7175" max="7175" width="3.85546875" style="46" customWidth="1"/>
    <col min="7176" max="7426" width="9.140625" style="46"/>
    <col min="7427" max="7427" width="3.28515625" style="46" customWidth="1"/>
    <col min="7428" max="7430" width="9.140625" style="46"/>
    <col min="7431" max="7431" width="3.85546875" style="46" customWidth="1"/>
    <col min="7432" max="7682" width="9.140625" style="46"/>
    <col min="7683" max="7683" width="3.28515625" style="46" customWidth="1"/>
    <col min="7684" max="7686" width="9.140625" style="46"/>
    <col min="7687" max="7687" width="3.85546875" style="46" customWidth="1"/>
    <col min="7688" max="7938" width="9.140625" style="46"/>
    <col min="7939" max="7939" width="3.28515625" style="46" customWidth="1"/>
    <col min="7940" max="7942" width="9.140625" style="46"/>
    <col min="7943" max="7943" width="3.85546875" style="46" customWidth="1"/>
    <col min="7944" max="8194" width="9.140625" style="46"/>
    <col min="8195" max="8195" width="3.28515625" style="46" customWidth="1"/>
    <col min="8196" max="8198" width="9.140625" style="46"/>
    <col min="8199" max="8199" width="3.85546875" style="46" customWidth="1"/>
    <col min="8200" max="8450" width="9.140625" style="46"/>
    <col min="8451" max="8451" width="3.28515625" style="46" customWidth="1"/>
    <col min="8452" max="8454" width="9.140625" style="46"/>
    <col min="8455" max="8455" width="3.85546875" style="46" customWidth="1"/>
    <col min="8456" max="8706" width="9.140625" style="46"/>
    <col min="8707" max="8707" width="3.28515625" style="46" customWidth="1"/>
    <col min="8708" max="8710" width="9.140625" style="46"/>
    <col min="8711" max="8711" width="3.85546875" style="46" customWidth="1"/>
    <col min="8712" max="8962" width="9.140625" style="46"/>
    <col min="8963" max="8963" width="3.28515625" style="46" customWidth="1"/>
    <col min="8964" max="8966" width="9.140625" style="46"/>
    <col min="8967" max="8967" width="3.85546875" style="46" customWidth="1"/>
    <col min="8968" max="9218" width="9.140625" style="46"/>
    <col min="9219" max="9219" width="3.28515625" style="46" customWidth="1"/>
    <col min="9220" max="9222" width="9.140625" style="46"/>
    <col min="9223" max="9223" width="3.85546875" style="46" customWidth="1"/>
    <col min="9224" max="9474" width="9.140625" style="46"/>
    <col min="9475" max="9475" width="3.28515625" style="46" customWidth="1"/>
    <col min="9476" max="9478" width="9.140625" style="46"/>
    <col min="9479" max="9479" width="3.85546875" style="46" customWidth="1"/>
    <col min="9480" max="9730" width="9.140625" style="46"/>
    <col min="9731" max="9731" width="3.28515625" style="46" customWidth="1"/>
    <col min="9732" max="9734" width="9.140625" style="46"/>
    <col min="9735" max="9735" width="3.85546875" style="46" customWidth="1"/>
    <col min="9736" max="9986" width="9.140625" style="46"/>
    <col min="9987" max="9987" width="3.28515625" style="46" customWidth="1"/>
    <col min="9988" max="9990" width="9.140625" style="46"/>
    <col min="9991" max="9991" width="3.85546875" style="46" customWidth="1"/>
    <col min="9992" max="10242" width="9.140625" style="46"/>
    <col min="10243" max="10243" width="3.28515625" style="46" customWidth="1"/>
    <col min="10244" max="10246" width="9.140625" style="46"/>
    <col min="10247" max="10247" width="3.85546875" style="46" customWidth="1"/>
    <col min="10248" max="10498" width="9.140625" style="46"/>
    <col min="10499" max="10499" width="3.28515625" style="46" customWidth="1"/>
    <col min="10500" max="10502" width="9.140625" style="46"/>
    <col min="10503" max="10503" width="3.85546875" style="46" customWidth="1"/>
    <col min="10504" max="10754" width="9.140625" style="46"/>
    <col min="10755" max="10755" width="3.28515625" style="46" customWidth="1"/>
    <col min="10756" max="10758" width="9.140625" style="46"/>
    <col min="10759" max="10759" width="3.85546875" style="46" customWidth="1"/>
    <col min="10760" max="11010" width="9.140625" style="46"/>
    <col min="11011" max="11011" width="3.28515625" style="46" customWidth="1"/>
    <col min="11012" max="11014" width="9.140625" style="46"/>
    <col min="11015" max="11015" width="3.85546875" style="46" customWidth="1"/>
    <col min="11016" max="11266" width="9.140625" style="46"/>
    <col min="11267" max="11267" width="3.28515625" style="46" customWidth="1"/>
    <col min="11268" max="11270" width="9.140625" style="46"/>
    <col min="11271" max="11271" width="3.85546875" style="46" customWidth="1"/>
    <col min="11272" max="11522" width="9.140625" style="46"/>
    <col min="11523" max="11523" width="3.28515625" style="46" customWidth="1"/>
    <col min="11524" max="11526" width="9.140625" style="46"/>
    <col min="11527" max="11527" width="3.85546875" style="46" customWidth="1"/>
    <col min="11528" max="11778" width="9.140625" style="46"/>
    <col min="11779" max="11779" width="3.28515625" style="46" customWidth="1"/>
    <col min="11780" max="11782" width="9.140625" style="46"/>
    <col min="11783" max="11783" width="3.85546875" style="46" customWidth="1"/>
    <col min="11784" max="12034" width="9.140625" style="46"/>
    <col min="12035" max="12035" width="3.28515625" style="46" customWidth="1"/>
    <col min="12036" max="12038" width="9.140625" style="46"/>
    <col min="12039" max="12039" width="3.85546875" style="46" customWidth="1"/>
    <col min="12040" max="12290" width="9.140625" style="46"/>
    <col min="12291" max="12291" width="3.28515625" style="46" customWidth="1"/>
    <col min="12292" max="12294" width="9.140625" style="46"/>
    <col min="12295" max="12295" width="3.85546875" style="46" customWidth="1"/>
    <col min="12296" max="12546" width="9.140625" style="46"/>
    <col min="12547" max="12547" width="3.28515625" style="46" customWidth="1"/>
    <col min="12548" max="12550" width="9.140625" style="46"/>
    <col min="12551" max="12551" width="3.85546875" style="46" customWidth="1"/>
    <col min="12552" max="12802" width="9.140625" style="46"/>
    <col min="12803" max="12803" width="3.28515625" style="46" customWidth="1"/>
    <col min="12804" max="12806" width="9.140625" style="46"/>
    <col min="12807" max="12807" width="3.85546875" style="46" customWidth="1"/>
    <col min="12808" max="13058" width="9.140625" style="46"/>
    <col min="13059" max="13059" width="3.28515625" style="46" customWidth="1"/>
    <col min="13060" max="13062" width="9.140625" style="46"/>
    <col min="13063" max="13063" width="3.85546875" style="46" customWidth="1"/>
    <col min="13064" max="13314" width="9.140625" style="46"/>
    <col min="13315" max="13315" width="3.28515625" style="46" customWidth="1"/>
    <col min="13316" max="13318" width="9.140625" style="46"/>
    <col min="13319" max="13319" width="3.85546875" style="46" customWidth="1"/>
    <col min="13320" max="13570" width="9.140625" style="46"/>
    <col min="13571" max="13571" width="3.28515625" style="46" customWidth="1"/>
    <col min="13572" max="13574" width="9.140625" style="46"/>
    <col min="13575" max="13575" width="3.85546875" style="46" customWidth="1"/>
    <col min="13576" max="13826" width="9.140625" style="46"/>
    <col min="13827" max="13827" width="3.28515625" style="46" customWidth="1"/>
    <col min="13828" max="13830" width="9.140625" style="46"/>
    <col min="13831" max="13831" width="3.85546875" style="46" customWidth="1"/>
    <col min="13832" max="14082" width="9.140625" style="46"/>
    <col min="14083" max="14083" width="3.28515625" style="46" customWidth="1"/>
    <col min="14084" max="14086" width="9.140625" style="46"/>
    <col min="14087" max="14087" width="3.85546875" style="46" customWidth="1"/>
    <col min="14088" max="14338" width="9.140625" style="46"/>
    <col min="14339" max="14339" width="3.28515625" style="46" customWidth="1"/>
    <col min="14340" max="14342" width="9.140625" style="46"/>
    <col min="14343" max="14343" width="3.85546875" style="46" customWidth="1"/>
    <col min="14344" max="14594" width="9.140625" style="46"/>
    <col min="14595" max="14595" width="3.28515625" style="46" customWidth="1"/>
    <col min="14596" max="14598" width="9.140625" style="46"/>
    <col min="14599" max="14599" width="3.85546875" style="46" customWidth="1"/>
    <col min="14600" max="14850" width="9.140625" style="46"/>
    <col min="14851" max="14851" width="3.28515625" style="46" customWidth="1"/>
    <col min="14852" max="14854" width="9.140625" style="46"/>
    <col min="14855" max="14855" width="3.85546875" style="46" customWidth="1"/>
    <col min="14856" max="15106" width="9.140625" style="46"/>
    <col min="15107" max="15107" width="3.28515625" style="46" customWidth="1"/>
    <col min="15108" max="15110" width="9.140625" style="46"/>
    <col min="15111" max="15111" width="3.85546875" style="46" customWidth="1"/>
    <col min="15112" max="15362" width="9.140625" style="46"/>
    <col min="15363" max="15363" width="3.28515625" style="46" customWidth="1"/>
    <col min="15364" max="15366" width="9.140625" style="46"/>
    <col min="15367" max="15367" width="3.85546875" style="46" customWidth="1"/>
    <col min="15368" max="15618" width="9.140625" style="46"/>
    <col min="15619" max="15619" width="3.28515625" style="46" customWidth="1"/>
    <col min="15620" max="15622" width="9.140625" style="46"/>
    <col min="15623" max="15623" width="3.85546875" style="46" customWidth="1"/>
    <col min="15624" max="15874" width="9.140625" style="46"/>
    <col min="15875" max="15875" width="3.28515625" style="46" customWidth="1"/>
    <col min="15876" max="15878" width="9.140625" style="46"/>
    <col min="15879" max="15879" width="3.85546875" style="46" customWidth="1"/>
    <col min="15880" max="16130" width="9.140625" style="46"/>
    <col min="16131" max="16131" width="3.28515625" style="46" customWidth="1"/>
    <col min="16132" max="16134" width="9.140625" style="46"/>
    <col min="16135" max="16135" width="3.85546875" style="46" customWidth="1"/>
    <col min="16136" max="16384" width="9.140625" style="46"/>
  </cols>
  <sheetData>
    <row r="1" spans="1:10" ht="15.75" x14ac:dyDescent="0.25">
      <c r="A1" s="41" t="s">
        <v>213</v>
      </c>
    </row>
    <row r="3" spans="1:10" x14ac:dyDescent="0.2">
      <c r="D3" s="185" t="s">
        <v>214</v>
      </c>
      <c r="E3" s="185"/>
      <c r="F3" s="185"/>
      <c r="G3" s="44"/>
      <c r="H3" s="185" t="s">
        <v>215</v>
      </c>
      <c r="I3" s="185"/>
      <c r="J3" s="185"/>
    </row>
    <row r="4" spans="1:10" x14ac:dyDescent="0.2">
      <c r="B4" s="44" t="s">
        <v>216</v>
      </c>
      <c r="D4" s="162">
        <v>40</v>
      </c>
      <c r="E4" s="162">
        <v>60</v>
      </c>
      <c r="F4" s="162">
        <v>80</v>
      </c>
      <c r="G4" s="162"/>
      <c r="H4" s="162">
        <v>40</v>
      </c>
      <c r="I4" s="162">
        <v>60</v>
      </c>
      <c r="J4" s="162">
        <v>80</v>
      </c>
    </row>
    <row r="5" spans="1:10" x14ac:dyDescent="0.2">
      <c r="B5" s="44" t="s">
        <v>10</v>
      </c>
      <c r="D5" s="160">
        <v>2665.6305294943918</v>
      </c>
      <c r="E5" s="160">
        <v>2124.8732384197638</v>
      </c>
      <c r="F5" s="160">
        <v>1212.8827710513981</v>
      </c>
      <c r="H5" s="160">
        <v>2559.6593189136352</v>
      </c>
      <c r="I5" s="160">
        <v>1969.8931124741739</v>
      </c>
      <c r="J5" s="160">
        <v>1073.2083308527406</v>
      </c>
    </row>
    <row r="6" spans="1:10" x14ac:dyDescent="0.2">
      <c r="B6" s="44" t="s">
        <v>9</v>
      </c>
      <c r="D6" s="160">
        <v>0.48901423188097992</v>
      </c>
      <c r="E6" s="160">
        <v>0.27781850381641193</v>
      </c>
      <c r="F6" s="160">
        <v>9.0092220892332917E-2</v>
      </c>
      <c r="H6" s="160">
        <v>0.44012501368025903</v>
      </c>
      <c r="I6" s="160">
        <v>0.24047977510170504</v>
      </c>
      <c r="J6" s="160">
        <v>6.9918637424248892E-2</v>
      </c>
    </row>
    <row r="7" spans="1:10" x14ac:dyDescent="0.2">
      <c r="A7" s="44" t="s">
        <v>217</v>
      </c>
      <c r="B7" s="44" t="s">
        <v>193</v>
      </c>
    </row>
    <row r="8" spans="1:10" x14ac:dyDescent="0.2">
      <c r="B8" s="44">
        <v>0</v>
      </c>
      <c r="D8" s="160">
        <v>0</v>
      </c>
      <c r="E8" s="160">
        <v>0</v>
      </c>
      <c r="F8" s="160">
        <v>0</v>
      </c>
      <c r="H8" s="160">
        <v>0</v>
      </c>
      <c r="I8" s="160">
        <v>0</v>
      </c>
      <c r="J8" s="160">
        <v>0</v>
      </c>
    </row>
    <row r="9" spans="1:10" x14ac:dyDescent="0.2">
      <c r="B9" s="44">
        <v>100</v>
      </c>
      <c r="D9" s="160">
        <v>0</v>
      </c>
      <c r="E9" s="160">
        <v>0</v>
      </c>
      <c r="F9" s="160">
        <v>0</v>
      </c>
      <c r="H9" s="160">
        <v>0</v>
      </c>
      <c r="I9" s="160">
        <v>0</v>
      </c>
      <c r="J9" s="160">
        <v>0</v>
      </c>
    </row>
    <row r="10" spans="1:10" x14ac:dyDescent="0.2">
      <c r="B10" s="44">
        <v>200</v>
      </c>
      <c r="D10" s="160">
        <v>0</v>
      </c>
      <c r="E10" s="160">
        <v>0</v>
      </c>
      <c r="F10" s="160">
        <v>0</v>
      </c>
      <c r="H10" s="160">
        <v>0</v>
      </c>
      <c r="I10" s="160">
        <v>0</v>
      </c>
      <c r="J10" s="160">
        <v>0</v>
      </c>
    </row>
    <row r="11" spans="1:10" x14ac:dyDescent="0.2">
      <c r="B11" s="44">
        <v>300</v>
      </c>
      <c r="D11" s="160">
        <v>0</v>
      </c>
      <c r="E11" s="160">
        <v>0</v>
      </c>
      <c r="F11" s="160">
        <v>0</v>
      </c>
      <c r="H11" s="160">
        <v>0</v>
      </c>
      <c r="I11" s="160">
        <v>0</v>
      </c>
      <c r="J11" s="160">
        <v>0</v>
      </c>
    </row>
    <row r="12" spans="1:10" x14ac:dyDescent="0.2">
      <c r="B12" s="44">
        <v>400</v>
      </c>
      <c r="D12" s="160">
        <v>0</v>
      </c>
      <c r="E12" s="160">
        <v>0</v>
      </c>
      <c r="F12" s="160">
        <v>0</v>
      </c>
      <c r="H12" s="160">
        <v>0</v>
      </c>
      <c r="I12" s="160">
        <v>0</v>
      </c>
      <c r="J12" s="160">
        <v>0</v>
      </c>
    </row>
    <row r="13" spans="1:10" x14ac:dyDescent="0.2">
      <c r="B13" s="44">
        <v>500</v>
      </c>
      <c r="D13" s="160">
        <v>0</v>
      </c>
      <c r="E13" s="160">
        <v>0</v>
      </c>
      <c r="F13" s="160">
        <v>0</v>
      </c>
      <c r="H13" s="160">
        <v>0</v>
      </c>
      <c r="I13" s="160">
        <v>0</v>
      </c>
      <c r="J13" s="160">
        <v>0</v>
      </c>
    </row>
    <row r="14" spans="1:10" x14ac:dyDescent="0.2">
      <c r="B14" s="44">
        <v>600</v>
      </c>
      <c r="D14" s="160">
        <v>0</v>
      </c>
      <c r="E14" s="160">
        <v>0</v>
      </c>
      <c r="F14" s="160">
        <v>0</v>
      </c>
      <c r="H14" s="160">
        <v>0</v>
      </c>
      <c r="I14" s="160">
        <v>0</v>
      </c>
      <c r="J14" s="160">
        <v>0</v>
      </c>
    </row>
    <row r="15" spans="1:10" x14ac:dyDescent="0.2">
      <c r="B15" s="44">
        <v>700</v>
      </c>
      <c r="D15" s="160">
        <v>0</v>
      </c>
      <c r="E15" s="160">
        <v>0</v>
      </c>
      <c r="F15" s="160">
        <v>0</v>
      </c>
      <c r="H15" s="160">
        <v>0</v>
      </c>
      <c r="I15" s="160">
        <v>0</v>
      </c>
      <c r="J15" s="160">
        <v>0</v>
      </c>
    </row>
    <row r="16" spans="1:10" x14ac:dyDescent="0.2">
      <c r="B16" s="44">
        <v>800</v>
      </c>
      <c r="D16" s="160">
        <v>0</v>
      </c>
      <c r="E16" s="160">
        <v>0</v>
      </c>
      <c r="F16" s="160">
        <v>0</v>
      </c>
      <c r="H16" s="160">
        <v>0</v>
      </c>
      <c r="I16" s="160">
        <v>0</v>
      </c>
      <c r="J16" s="160">
        <v>0</v>
      </c>
    </row>
    <row r="17" spans="2:10" x14ac:dyDescent="0.2">
      <c r="B17" s="44">
        <v>900</v>
      </c>
      <c r="D17" s="160">
        <v>0</v>
      </c>
      <c r="E17" s="160">
        <v>0</v>
      </c>
      <c r="F17" s="160">
        <v>0</v>
      </c>
      <c r="H17" s="160">
        <v>0</v>
      </c>
      <c r="I17" s="160">
        <v>0</v>
      </c>
      <c r="J17" s="160">
        <v>0</v>
      </c>
    </row>
    <row r="18" spans="2:10" x14ac:dyDescent="0.2">
      <c r="B18" s="44">
        <v>1000</v>
      </c>
      <c r="D18" s="160">
        <v>0</v>
      </c>
      <c r="E18" s="160">
        <v>0</v>
      </c>
      <c r="F18" s="160">
        <v>0</v>
      </c>
      <c r="H18" s="160">
        <v>0</v>
      </c>
      <c r="I18" s="160">
        <v>0</v>
      </c>
      <c r="J18" s="160">
        <v>0</v>
      </c>
    </row>
    <row r="19" spans="2:10" x14ac:dyDescent="0.2">
      <c r="B19" s="44">
        <v>1500</v>
      </c>
      <c r="D19" s="160">
        <v>0</v>
      </c>
      <c r="E19" s="160">
        <v>0</v>
      </c>
      <c r="F19" s="160">
        <v>0</v>
      </c>
      <c r="H19" s="160">
        <v>0</v>
      </c>
      <c r="I19" s="160">
        <v>0</v>
      </c>
      <c r="J19" s="160">
        <v>0</v>
      </c>
    </row>
    <row r="20" spans="2:10" x14ac:dyDescent="0.2">
      <c r="B20" s="44">
        <v>2000</v>
      </c>
      <c r="D20" s="160">
        <v>0</v>
      </c>
      <c r="E20" s="160">
        <v>0</v>
      </c>
      <c r="F20" s="160">
        <v>0</v>
      </c>
      <c r="H20" s="160">
        <v>0</v>
      </c>
      <c r="I20" s="160">
        <v>0</v>
      </c>
      <c r="J20" s="160">
        <v>0</v>
      </c>
    </row>
    <row r="21" spans="2:10" x14ac:dyDescent="0.2">
      <c r="B21" s="44">
        <v>2500</v>
      </c>
      <c r="D21" s="160">
        <v>0</v>
      </c>
      <c r="E21" s="160">
        <v>0</v>
      </c>
      <c r="F21" s="160">
        <v>0</v>
      </c>
      <c r="H21" s="160">
        <v>0</v>
      </c>
      <c r="I21" s="160">
        <v>0</v>
      </c>
      <c r="J21" s="160">
        <v>0</v>
      </c>
    </row>
    <row r="22" spans="2:10" x14ac:dyDescent="0.2">
      <c r="B22" s="44">
        <v>3000</v>
      </c>
      <c r="D22" s="160">
        <v>0</v>
      </c>
      <c r="E22" s="160">
        <v>0</v>
      </c>
      <c r="F22" s="160">
        <v>0</v>
      </c>
      <c r="H22" s="160">
        <v>0</v>
      </c>
      <c r="I22" s="160">
        <v>0</v>
      </c>
      <c r="J22" s="160">
        <v>0</v>
      </c>
    </row>
    <row r="23" spans="2:10" x14ac:dyDescent="0.2">
      <c r="B23" s="44">
        <v>3500</v>
      </c>
      <c r="D23" s="160">
        <v>1.2E-2</v>
      </c>
      <c r="E23" s="160">
        <v>0</v>
      </c>
      <c r="F23" s="160">
        <v>0</v>
      </c>
      <c r="H23" s="160">
        <v>2E-3</v>
      </c>
      <c r="I23" s="160">
        <v>0</v>
      </c>
      <c r="J23" s="160">
        <v>0</v>
      </c>
    </row>
    <row r="24" spans="2:10" x14ac:dyDescent="0.2">
      <c r="B24" s="44">
        <v>4000</v>
      </c>
      <c r="D24" s="160">
        <v>8.5000000000000006E-2</v>
      </c>
      <c r="E24" s="160">
        <v>0</v>
      </c>
      <c r="F24" s="160">
        <v>0</v>
      </c>
      <c r="H24" s="160">
        <v>3.7999999999999999E-2</v>
      </c>
      <c r="I24" s="160">
        <v>0</v>
      </c>
      <c r="J24" s="160">
        <v>0</v>
      </c>
    </row>
    <row r="25" spans="2:10" x14ac:dyDescent="0.2">
      <c r="B25" s="44">
        <v>4500</v>
      </c>
      <c r="D25" s="160">
        <v>0.19500000000000001</v>
      </c>
      <c r="E25" s="160">
        <v>2E-3</v>
      </c>
      <c r="F25" s="160">
        <v>0</v>
      </c>
      <c r="H25" s="160">
        <v>0.13300000000000001</v>
      </c>
      <c r="I25" s="160">
        <v>2E-3</v>
      </c>
      <c r="J25" s="160">
        <v>0</v>
      </c>
    </row>
    <row r="26" spans="2:10" x14ac:dyDescent="0.2">
      <c r="B26" s="44">
        <v>5000</v>
      </c>
      <c r="D26" s="160">
        <v>0.34899999999999998</v>
      </c>
      <c r="E26" s="160">
        <v>2.5000000000000001E-2</v>
      </c>
      <c r="F26" s="160">
        <v>0</v>
      </c>
      <c r="H26" s="160">
        <v>0.26</v>
      </c>
      <c r="I26" s="160">
        <v>8.0000000000000002E-3</v>
      </c>
      <c r="J26" s="160">
        <v>0</v>
      </c>
    </row>
    <row r="27" spans="2:10" x14ac:dyDescent="0.2">
      <c r="B27" s="44">
        <v>6000</v>
      </c>
      <c r="D27" s="160">
        <v>0.57799999999999996</v>
      </c>
      <c r="E27" s="160">
        <v>0.16500000000000001</v>
      </c>
      <c r="F27" s="160">
        <v>0</v>
      </c>
      <c r="H27" s="160">
        <v>0.48899999999999999</v>
      </c>
      <c r="I27" s="160">
        <v>0.108</v>
      </c>
      <c r="J27" s="160">
        <v>0</v>
      </c>
    </row>
    <row r="28" spans="2:10" x14ac:dyDescent="0.2">
      <c r="B28" s="44">
        <v>7000</v>
      </c>
      <c r="D28" s="160">
        <v>0.72899999999999998</v>
      </c>
      <c r="E28" s="160">
        <v>0.34899999999999998</v>
      </c>
      <c r="F28" s="160">
        <v>6.0000000000000001E-3</v>
      </c>
      <c r="H28" s="160">
        <v>0.66800000000000004</v>
      </c>
      <c r="I28" s="160">
        <v>0.27</v>
      </c>
      <c r="J28" s="160">
        <v>0</v>
      </c>
    </row>
    <row r="29" spans="2:10" x14ac:dyDescent="0.2">
      <c r="B29" s="44">
        <v>8000</v>
      </c>
      <c r="D29" s="160">
        <v>0.81799999999999995</v>
      </c>
      <c r="E29" s="160">
        <v>0.51800000000000002</v>
      </c>
      <c r="F29" s="160">
        <v>2.8000000000000001E-2</v>
      </c>
      <c r="H29" s="160">
        <v>0.77800000000000002</v>
      </c>
      <c r="I29" s="160">
        <v>0.432</v>
      </c>
      <c r="J29" s="160">
        <v>8.9999999999999993E-3</v>
      </c>
    </row>
    <row r="30" spans="2:10" x14ac:dyDescent="0.2">
      <c r="B30" s="44">
        <v>9000</v>
      </c>
      <c r="D30" s="160">
        <v>0.875</v>
      </c>
      <c r="E30" s="160">
        <v>0.65400000000000003</v>
      </c>
      <c r="F30" s="160">
        <v>7.6999999999999999E-2</v>
      </c>
      <c r="H30" s="160">
        <v>0.84499999999999997</v>
      </c>
      <c r="I30" s="160">
        <v>0.55400000000000005</v>
      </c>
      <c r="J30" s="160">
        <v>3.9E-2</v>
      </c>
    </row>
    <row r="31" spans="2:10" x14ac:dyDescent="0.2">
      <c r="B31" s="44">
        <v>10000</v>
      </c>
      <c r="D31" s="160">
        <v>0.90700000000000003</v>
      </c>
      <c r="E31" s="160">
        <v>0.73099999999999998</v>
      </c>
      <c r="F31" s="160">
        <v>0.16700000000000001</v>
      </c>
      <c r="H31" s="160">
        <v>0.89200000000000002</v>
      </c>
      <c r="I31" s="160">
        <v>0.65400000000000003</v>
      </c>
      <c r="J31" s="160">
        <v>8.8999999999999996E-2</v>
      </c>
    </row>
    <row r="32" spans="2:10" x14ac:dyDescent="0.2">
      <c r="B32" s="44">
        <v>11000</v>
      </c>
      <c r="D32" s="160">
        <v>0.92700000000000005</v>
      </c>
      <c r="E32" s="160">
        <v>0.77800000000000002</v>
      </c>
      <c r="F32" s="160">
        <v>0.251</v>
      </c>
      <c r="H32" s="160">
        <v>0.91600000000000004</v>
      </c>
      <c r="I32" s="160">
        <v>0.73299999999999998</v>
      </c>
      <c r="J32" s="160">
        <v>0.14299999999999999</v>
      </c>
    </row>
    <row r="33" spans="2:10" x14ac:dyDescent="0.2">
      <c r="B33" s="44">
        <v>12000</v>
      </c>
      <c r="D33" s="160">
        <v>0.94099999999999995</v>
      </c>
      <c r="E33" s="160">
        <v>0.82799999999999996</v>
      </c>
      <c r="F33" s="160">
        <v>0.33300000000000002</v>
      </c>
      <c r="H33" s="160">
        <v>0.93799999999999994</v>
      </c>
      <c r="I33" s="160">
        <v>0.78800000000000003</v>
      </c>
      <c r="J33" s="160">
        <v>0.19700000000000001</v>
      </c>
    </row>
    <row r="34" spans="2:10" x14ac:dyDescent="0.2">
      <c r="B34" s="44">
        <v>13000</v>
      </c>
      <c r="D34" s="160">
        <v>0.94899999999999995</v>
      </c>
      <c r="E34" s="160">
        <v>0.85899999999999999</v>
      </c>
      <c r="F34" s="160">
        <v>0.40600000000000003</v>
      </c>
      <c r="H34" s="160">
        <v>0.95099999999999996</v>
      </c>
      <c r="I34" s="160">
        <v>0.83</v>
      </c>
      <c r="J34" s="160">
        <v>0.26400000000000001</v>
      </c>
    </row>
    <row r="35" spans="2:10" x14ac:dyDescent="0.2">
      <c r="B35" s="44">
        <v>14000</v>
      </c>
      <c r="D35" s="160">
        <v>0.95599999999999996</v>
      </c>
      <c r="E35" s="160">
        <v>0.88100000000000001</v>
      </c>
      <c r="F35" s="160">
        <v>0.47599999999999998</v>
      </c>
      <c r="H35" s="160">
        <v>0.96099999999999997</v>
      </c>
      <c r="I35" s="160">
        <v>0.86699999999999999</v>
      </c>
      <c r="J35" s="160">
        <v>0.33300000000000002</v>
      </c>
    </row>
    <row r="36" spans="2:10" x14ac:dyDescent="0.2">
      <c r="B36" s="44">
        <v>15000</v>
      </c>
      <c r="D36" s="160">
        <v>0.96599999999999997</v>
      </c>
      <c r="E36" s="160">
        <v>0.89800000000000002</v>
      </c>
      <c r="F36" s="160">
        <v>0.53900000000000003</v>
      </c>
      <c r="H36" s="160">
        <v>0.96899999999999997</v>
      </c>
      <c r="I36" s="160">
        <v>0.88400000000000001</v>
      </c>
      <c r="J36" s="160">
        <v>0.39500000000000002</v>
      </c>
    </row>
    <row r="37" spans="2:10" x14ac:dyDescent="0.2">
      <c r="B37" s="44">
        <v>16000</v>
      </c>
      <c r="D37" s="160">
        <v>0.97</v>
      </c>
      <c r="E37" s="160">
        <v>0.91500000000000004</v>
      </c>
      <c r="F37" s="160">
        <v>0.58799999999999997</v>
      </c>
      <c r="H37" s="160">
        <v>0.97499999999999998</v>
      </c>
      <c r="I37" s="160">
        <v>0.90900000000000003</v>
      </c>
      <c r="J37" s="160">
        <v>0.47399999999999998</v>
      </c>
    </row>
    <row r="38" spans="2:10" x14ac:dyDescent="0.2">
      <c r="B38" s="44">
        <v>17000</v>
      </c>
      <c r="D38" s="160">
        <v>0.97199999999999998</v>
      </c>
      <c r="E38" s="160">
        <v>0.92400000000000004</v>
      </c>
      <c r="F38" s="160">
        <v>0.64100000000000001</v>
      </c>
      <c r="H38" s="160">
        <v>0.97799999999999998</v>
      </c>
      <c r="I38" s="160">
        <v>0.92300000000000004</v>
      </c>
      <c r="J38" s="160">
        <v>0.51900000000000002</v>
      </c>
    </row>
    <row r="39" spans="2:10" x14ac:dyDescent="0.2">
      <c r="B39" s="44">
        <v>18000</v>
      </c>
      <c r="D39" s="160">
        <v>0.97499999999999998</v>
      </c>
      <c r="E39" s="160">
        <v>0.93400000000000005</v>
      </c>
      <c r="F39" s="160">
        <v>0.68100000000000005</v>
      </c>
      <c r="H39" s="160">
        <v>0.98099999999999998</v>
      </c>
      <c r="I39" s="160">
        <v>0.93600000000000005</v>
      </c>
      <c r="J39" s="160">
        <v>0.57799999999999996</v>
      </c>
    </row>
    <row r="40" spans="2:10" x14ac:dyDescent="0.2">
      <c r="B40" s="44">
        <v>19000</v>
      </c>
      <c r="D40" s="160">
        <v>0.98</v>
      </c>
      <c r="E40" s="160">
        <v>0.94499999999999995</v>
      </c>
      <c r="F40" s="160">
        <v>0.71</v>
      </c>
      <c r="H40" s="160">
        <v>0.98199999999999998</v>
      </c>
      <c r="I40" s="160">
        <v>0.94099999999999995</v>
      </c>
      <c r="J40" s="160">
        <v>0.629</v>
      </c>
    </row>
    <row r="41" spans="2:10" x14ac:dyDescent="0.2">
      <c r="B41" s="44">
        <v>20000</v>
      </c>
      <c r="D41" s="160">
        <v>0.98</v>
      </c>
      <c r="E41" s="160">
        <v>0.95</v>
      </c>
      <c r="F41" s="160">
        <v>0.746</v>
      </c>
      <c r="H41" s="160">
        <v>0.98299999999999998</v>
      </c>
      <c r="I41" s="160">
        <v>0.95</v>
      </c>
      <c r="J41" s="160">
        <v>0.66700000000000004</v>
      </c>
    </row>
    <row r="42" spans="2:10" x14ac:dyDescent="0.2">
      <c r="B42" s="44">
        <v>21000</v>
      </c>
      <c r="D42" s="160">
        <v>0.98299999999999998</v>
      </c>
      <c r="E42" s="160">
        <v>0.95399999999999996</v>
      </c>
      <c r="F42" s="160">
        <v>0.77500000000000002</v>
      </c>
      <c r="H42" s="160">
        <v>0.98699999999999999</v>
      </c>
      <c r="I42" s="160">
        <v>0.95199999999999996</v>
      </c>
      <c r="J42" s="160">
        <v>0.70799999999999996</v>
      </c>
    </row>
    <row r="43" spans="2:10" x14ac:dyDescent="0.2">
      <c r="B43" s="44">
        <v>22000</v>
      </c>
      <c r="D43" s="160">
        <v>0.98399999999999999</v>
      </c>
      <c r="E43" s="160">
        <v>0.96099999999999997</v>
      </c>
      <c r="F43" s="160">
        <v>0.79500000000000004</v>
      </c>
      <c r="H43" s="160">
        <v>0.98799999999999999</v>
      </c>
      <c r="I43" s="160">
        <v>0.95699999999999996</v>
      </c>
      <c r="J43" s="160">
        <v>0.73099999999999998</v>
      </c>
    </row>
    <row r="44" spans="2:10" x14ac:dyDescent="0.2">
      <c r="B44" s="44">
        <v>23000</v>
      </c>
      <c r="D44" s="160">
        <v>0.98399999999999999</v>
      </c>
      <c r="E44" s="160">
        <v>0.96199999999999997</v>
      </c>
      <c r="F44" s="160">
        <v>0.81599999999999995</v>
      </c>
      <c r="H44" s="160">
        <v>0.99</v>
      </c>
      <c r="I44" s="160">
        <v>0.96099999999999997</v>
      </c>
      <c r="J44" s="160">
        <v>0.77</v>
      </c>
    </row>
    <row r="45" spans="2:10" x14ac:dyDescent="0.2">
      <c r="B45" s="44">
        <v>24000</v>
      </c>
      <c r="D45" s="160">
        <v>0.98399999999999999</v>
      </c>
      <c r="E45" s="160">
        <v>0.96199999999999997</v>
      </c>
      <c r="F45" s="160">
        <v>0.83699999999999997</v>
      </c>
      <c r="H45" s="160">
        <v>0.99099999999999999</v>
      </c>
      <c r="I45" s="160">
        <v>0.96499999999999997</v>
      </c>
      <c r="J45" s="160">
        <v>0.79400000000000004</v>
      </c>
    </row>
    <row r="46" spans="2:10" x14ac:dyDescent="0.2">
      <c r="B46" s="44">
        <v>25000</v>
      </c>
      <c r="D46" s="160">
        <v>0.98899999999999999</v>
      </c>
      <c r="E46" s="160">
        <v>0.96699999999999997</v>
      </c>
      <c r="F46" s="160">
        <v>0.85799999999999998</v>
      </c>
      <c r="H46" s="160">
        <v>0.99299999999999999</v>
      </c>
      <c r="I46" s="160">
        <v>0.97199999999999998</v>
      </c>
      <c r="J46" s="160">
        <v>0.81399999999999995</v>
      </c>
    </row>
    <row r="47" spans="2:10" x14ac:dyDescent="0.2">
      <c r="B47" s="44">
        <v>26000</v>
      </c>
      <c r="D47" s="160">
        <v>0.99</v>
      </c>
      <c r="E47" s="160">
        <v>0.96899999999999997</v>
      </c>
      <c r="F47" s="160">
        <v>0.87</v>
      </c>
      <c r="H47" s="160">
        <v>0.99299999999999999</v>
      </c>
      <c r="I47" s="160">
        <v>0.97499999999999998</v>
      </c>
      <c r="J47" s="160">
        <v>0.83099999999999996</v>
      </c>
    </row>
    <row r="48" spans="2:10" x14ac:dyDescent="0.2">
      <c r="B48" s="44">
        <v>27000</v>
      </c>
      <c r="D48" s="160">
        <v>0.99099999999999999</v>
      </c>
      <c r="E48" s="160">
        <v>0.97</v>
      </c>
      <c r="F48" s="160">
        <v>0.88300000000000001</v>
      </c>
      <c r="H48" s="160">
        <v>0.99299999999999999</v>
      </c>
      <c r="I48" s="160">
        <v>0.97699999999999998</v>
      </c>
      <c r="J48" s="160">
        <v>0.85199999999999998</v>
      </c>
    </row>
    <row r="49" spans="2:10" x14ac:dyDescent="0.2">
      <c r="B49" s="44">
        <v>28000</v>
      </c>
      <c r="D49" s="160">
        <v>0.99099999999999999</v>
      </c>
      <c r="E49" s="160">
        <v>0.97099999999999997</v>
      </c>
      <c r="F49" s="160">
        <v>0.89500000000000002</v>
      </c>
      <c r="H49" s="160">
        <v>0.99299999999999999</v>
      </c>
      <c r="I49" s="160">
        <v>0.97699999999999998</v>
      </c>
      <c r="J49" s="160">
        <v>0.86299999999999999</v>
      </c>
    </row>
    <row r="50" spans="2:10" x14ac:dyDescent="0.2">
      <c r="B50" s="44">
        <v>29000</v>
      </c>
      <c r="D50" s="160">
        <v>0.99099999999999999</v>
      </c>
      <c r="E50" s="160">
        <v>0.97399999999999998</v>
      </c>
      <c r="F50" s="160">
        <v>0.90300000000000002</v>
      </c>
      <c r="H50" s="160">
        <v>0.99299999999999999</v>
      </c>
      <c r="I50" s="160">
        <v>0.97899999999999998</v>
      </c>
      <c r="J50" s="160">
        <v>0.874</v>
      </c>
    </row>
    <row r="51" spans="2:10" x14ac:dyDescent="0.2">
      <c r="B51" s="44">
        <v>30000</v>
      </c>
      <c r="D51" s="160">
        <v>0.99099999999999999</v>
      </c>
      <c r="E51" s="160">
        <v>0.97499999999999998</v>
      </c>
      <c r="F51" s="160">
        <v>0.90900000000000003</v>
      </c>
      <c r="H51" s="160">
        <v>0.99299999999999999</v>
      </c>
      <c r="I51" s="160">
        <v>0.98099999999999998</v>
      </c>
      <c r="J51" s="160">
        <v>0.88600000000000001</v>
      </c>
    </row>
    <row r="52" spans="2:10" x14ac:dyDescent="0.2">
      <c r="B52" s="44">
        <v>35000</v>
      </c>
      <c r="D52" s="160">
        <v>0.99099999999999999</v>
      </c>
      <c r="E52" s="160">
        <v>0.98199999999999998</v>
      </c>
      <c r="F52" s="160">
        <v>0.93700000000000006</v>
      </c>
      <c r="H52" s="160">
        <v>0.99399999999999999</v>
      </c>
      <c r="I52" s="160">
        <v>0.98599999999999999</v>
      </c>
      <c r="J52" s="160">
        <v>0.91600000000000004</v>
      </c>
    </row>
    <row r="53" spans="2:10" x14ac:dyDescent="0.2">
      <c r="B53" s="44">
        <v>40000</v>
      </c>
      <c r="D53" s="160">
        <v>0.99099999999999999</v>
      </c>
      <c r="E53" s="160">
        <v>0.98499999999999999</v>
      </c>
      <c r="F53" s="160">
        <v>0.95399999999999996</v>
      </c>
      <c r="H53" s="160">
        <v>0.995</v>
      </c>
      <c r="I53" s="160">
        <v>0.98699999999999999</v>
      </c>
      <c r="J53" s="160">
        <v>0.93799999999999994</v>
      </c>
    </row>
    <row r="54" spans="2:10" x14ac:dyDescent="0.2">
      <c r="B54" s="44">
        <v>45000</v>
      </c>
      <c r="D54" s="160">
        <v>0.99299999999999999</v>
      </c>
      <c r="E54" s="160">
        <v>0.99</v>
      </c>
      <c r="F54" s="160">
        <v>0.96599999999999997</v>
      </c>
      <c r="H54" s="160">
        <v>0.996</v>
      </c>
      <c r="I54" s="160">
        <v>0.98699999999999999</v>
      </c>
      <c r="J54" s="160">
        <v>0.95299999999999996</v>
      </c>
    </row>
    <row r="55" spans="2:10" x14ac:dyDescent="0.2">
      <c r="B55" s="44">
        <v>50000</v>
      </c>
      <c r="D55" s="160">
        <v>0.99299999999999999</v>
      </c>
      <c r="E55" s="160">
        <v>0.99199999999999999</v>
      </c>
      <c r="F55" s="160">
        <v>0.97599999999999998</v>
      </c>
      <c r="H55" s="160">
        <v>0.997</v>
      </c>
      <c r="I55" s="160">
        <v>0.98799999999999999</v>
      </c>
      <c r="J55" s="160">
        <v>0.96199999999999997</v>
      </c>
    </row>
    <row r="56" spans="2:10" x14ac:dyDescent="0.2">
      <c r="B56" s="44">
        <v>55000</v>
      </c>
      <c r="D56" s="160">
        <v>0.99299999999999999</v>
      </c>
      <c r="E56" s="160">
        <v>0.99399999999999999</v>
      </c>
      <c r="F56" s="160">
        <v>0.98</v>
      </c>
      <c r="H56" s="160">
        <v>0.997</v>
      </c>
      <c r="I56" s="160">
        <v>0.98899999999999999</v>
      </c>
      <c r="J56" s="160">
        <v>0.97099999999999997</v>
      </c>
    </row>
    <row r="57" spans="2:10" x14ac:dyDescent="0.2">
      <c r="B57" s="44">
        <v>60000</v>
      </c>
      <c r="D57" s="160">
        <v>0.99299999999999999</v>
      </c>
      <c r="E57" s="160">
        <v>0.99399999999999999</v>
      </c>
      <c r="F57" s="160">
        <v>0.98399999999999999</v>
      </c>
      <c r="H57" s="160">
        <v>0.997</v>
      </c>
      <c r="I57" s="160">
        <v>0.99</v>
      </c>
      <c r="J57" s="160">
        <v>0.98</v>
      </c>
    </row>
    <row r="58" spans="2:10" x14ac:dyDescent="0.2">
      <c r="B58" s="44">
        <v>65000</v>
      </c>
      <c r="D58" s="160">
        <v>0.997</v>
      </c>
      <c r="E58" s="160">
        <v>0.997</v>
      </c>
      <c r="F58" s="160">
        <v>0.997</v>
      </c>
      <c r="H58" s="160">
        <v>0.997</v>
      </c>
      <c r="I58" s="160">
        <v>0.997</v>
      </c>
      <c r="J58" s="160">
        <v>0.997</v>
      </c>
    </row>
    <row r="59" spans="2:10" x14ac:dyDescent="0.2">
      <c r="B59" s="44">
        <v>70000</v>
      </c>
      <c r="D59" s="160">
        <v>0.997</v>
      </c>
      <c r="E59" s="160">
        <v>0.997</v>
      </c>
      <c r="F59" s="160">
        <v>0.997</v>
      </c>
      <c r="H59" s="160">
        <v>0.997</v>
      </c>
      <c r="I59" s="160">
        <v>0.997</v>
      </c>
      <c r="J59" s="160">
        <v>0.997</v>
      </c>
    </row>
    <row r="60" spans="2:10" x14ac:dyDescent="0.2">
      <c r="B60" s="44">
        <v>75000</v>
      </c>
      <c r="D60" s="160">
        <v>0.997</v>
      </c>
      <c r="E60" s="160">
        <v>0.997</v>
      </c>
      <c r="F60" s="160">
        <v>0.997</v>
      </c>
      <c r="H60" s="160">
        <v>0.997</v>
      </c>
      <c r="I60" s="160">
        <v>0.997</v>
      </c>
      <c r="J60" s="160">
        <v>0.997</v>
      </c>
    </row>
    <row r="61" spans="2:10" x14ac:dyDescent="0.2">
      <c r="B61" s="44">
        <v>80000</v>
      </c>
      <c r="D61" s="160">
        <v>0.997</v>
      </c>
      <c r="E61" s="160">
        <v>0.997</v>
      </c>
      <c r="F61" s="160">
        <v>0.997</v>
      </c>
      <c r="H61" s="160">
        <v>0.997</v>
      </c>
      <c r="I61" s="160">
        <v>0.997</v>
      </c>
      <c r="J61" s="160">
        <v>0.997</v>
      </c>
    </row>
    <row r="62" spans="2:10" x14ac:dyDescent="0.2">
      <c r="B62" s="44">
        <v>85000</v>
      </c>
      <c r="D62" s="160">
        <v>0.997</v>
      </c>
      <c r="E62" s="160">
        <v>0.997</v>
      </c>
      <c r="F62" s="160">
        <v>0.997</v>
      </c>
      <c r="H62" s="160">
        <v>0.997</v>
      </c>
      <c r="I62" s="160">
        <v>0.997</v>
      </c>
      <c r="J62" s="160">
        <v>0.997</v>
      </c>
    </row>
    <row r="63" spans="2:10" x14ac:dyDescent="0.2">
      <c r="B63" s="44">
        <v>90000</v>
      </c>
      <c r="D63" s="160">
        <v>0.997</v>
      </c>
      <c r="E63" s="160">
        <v>0.997</v>
      </c>
      <c r="F63" s="160">
        <v>0.997</v>
      </c>
      <c r="H63" s="160">
        <v>0.997</v>
      </c>
      <c r="I63" s="160">
        <v>0.997</v>
      </c>
      <c r="J63" s="160">
        <v>0.997</v>
      </c>
    </row>
    <row r="64" spans="2:10" x14ac:dyDescent="0.2">
      <c r="B64" s="44">
        <v>95000</v>
      </c>
      <c r="D64" s="160">
        <v>0.997</v>
      </c>
      <c r="E64" s="160">
        <v>0.997</v>
      </c>
      <c r="F64" s="160">
        <v>0.997</v>
      </c>
      <c r="H64" s="160">
        <v>0.997</v>
      </c>
      <c r="I64" s="160">
        <v>0.997</v>
      </c>
      <c r="J64" s="160">
        <v>0.997</v>
      </c>
    </row>
    <row r="65" spans="2:10" x14ac:dyDescent="0.2">
      <c r="B65" s="44">
        <v>100000</v>
      </c>
      <c r="D65" s="160">
        <v>0.997</v>
      </c>
      <c r="E65" s="160">
        <v>0.997</v>
      </c>
      <c r="F65" s="160">
        <v>0.997</v>
      </c>
      <c r="H65" s="160">
        <v>0.997</v>
      </c>
      <c r="I65" s="160">
        <v>0.997</v>
      </c>
      <c r="J65" s="160">
        <v>0.997</v>
      </c>
    </row>
  </sheetData>
  <mergeCells count="2">
    <mergeCell ref="D3:F3"/>
    <mergeCell ref="H3:J3"/>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69"/>
  <sheetViews>
    <sheetView zoomScale="85" zoomScaleNormal="85" workbookViewId="0">
      <selection activeCell="K10" sqref="K10"/>
    </sheetView>
  </sheetViews>
  <sheetFormatPr defaultRowHeight="12.75" x14ac:dyDescent="0.2"/>
  <cols>
    <col min="1" max="1" width="9.140625" style="4"/>
    <col min="2" max="2" width="4.7109375" style="4" customWidth="1"/>
    <col min="3" max="3" width="9.140625" style="4"/>
    <col min="4" max="4" width="20.140625" style="4" bestFit="1" customWidth="1"/>
    <col min="5" max="5" width="10.85546875" style="4" bestFit="1" customWidth="1"/>
    <col min="6" max="6" width="12.85546875" style="4" bestFit="1" customWidth="1"/>
    <col min="7" max="7" width="12.7109375" style="4" customWidth="1"/>
    <col min="8" max="8" width="8.140625" style="4" customWidth="1"/>
    <col min="9" max="9" width="4.140625" style="4" customWidth="1"/>
    <col min="10" max="10" width="20.140625" style="4" bestFit="1" customWidth="1"/>
    <col min="11" max="11" width="10.85546875" style="4" bestFit="1" customWidth="1"/>
    <col min="12" max="12" width="12.85546875" style="4" bestFit="1" customWidth="1"/>
    <col min="13" max="13" width="7" style="4" bestFit="1" customWidth="1"/>
    <col min="14" max="16384" width="9.140625" style="4"/>
  </cols>
  <sheetData>
    <row r="1" spans="1:13" ht="15.75" x14ac:dyDescent="0.25">
      <c r="A1" s="40" t="s">
        <v>127</v>
      </c>
      <c r="B1" s="40"/>
    </row>
    <row r="2" spans="1:13" ht="15.75" x14ac:dyDescent="0.25">
      <c r="A2" s="40"/>
      <c r="B2" s="40"/>
      <c r="F2" s="97"/>
    </row>
    <row r="3" spans="1:13" x14ac:dyDescent="0.2">
      <c r="D3" s="38" t="s">
        <v>132</v>
      </c>
      <c r="E3" s="38"/>
      <c r="F3" s="37"/>
      <c r="G3" s="38"/>
      <c r="J3" s="38" t="s">
        <v>133</v>
      </c>
      <c r="K3" s="38"/>
      <c r="L3" s="37"/>
      <c r="M3" s="38"/>
    </row>
    <row r="4" spans="1:13" x14ac:dyDescent="0.2">
      <c r="A4" s="23" t="s">
        <v>18</v>
      </c>
      <c r="B4" s="23"/>
      <c r="D4" s="23" t="s">
        <v>124</v>
      </c>
      <c r="E4" s="23" t="s">
        <v>125</v>
      </c>
      <c r="F4" s="23" t="s">
        <v>126</v>
      </c>
      <c r="G4" s="23" t="s">
        <v>16</v>
      </c>
      <c r="J4" s="23" t="s">
        <v>124</v>
      </c>
      <c r="K4" s="23" t="s">
        <v>125</v>
      </c>
      <c r="L4" s="23" t="s">
        <v>126</v>
      </c>
      <c r="M4" s="23" t="s">
        <v>16</v>
      </c>
    </row>
    <row r="6" spans="1:13" ht="15" x14ac:dyDescent="0.25">
      <c r="A6" s="4">
        <v>0</v>
      </c>
      <c r="D6" s="33">
        <v>1000</v>
      </c>
      <c r="E6" s="33"/>
      <c r="F6" s="33"/>
      <c r="G6" s="32">
        <f t="shared" ref="G6:G37" si="0">SUM(D6:F6)</f>
        <v>1000</v>
      </c>
      <c r="H6" s="30"/>
      <c r="I6" s="30"/>
      <c r="J6" s="33">
        <v>1000</v>
      </c>
      <c r="K6" s="33"/>
      <c r="L6" s="33"/>
      <c r="M6" s="32">
        <f t="shared" ref="M6:M37" si="1">SUM(J6:L6)</f>
        <v>1000</v>
      </c>
    </row>
    <row r="7" spans="1:13" ht="15" x14ac:dyDescent="0.25">
      <c r="A7" s="4">
        <v>1</v>
      </c>
      <c r="D7" s="95"/>
      <c r="E7" s="96">
        <f t="shared" ref="E7:E38" si="2">D6*pCAUC+E6*(1-pUAUC)+F6*(pCAUC)</f>
        <v>25.496231708073914</v>
      </c>
      <c r="F7" s="32">
        <f t="shared" ref="F7:F38" si="3">D6*(1-pCAUC) + E6*pUAUC + F6*(1-pCAUC)</f>
        <v>974.50376829192612</v>
      </c>
      <c r="G7" s="32">
        <f t="shared" si="0"/>
        <v>1000</v>
      </c>
      <c r="H7" s="30"/>
      <c r="I7" s="30"/>
      <c r="J7" s="95"/>
      <c r="K7" s="96">
        <f t="shared" ref="K7:K38" si="4">J6*pCAPH+K6*(1-pUAPH)+L6*(pCAPH)</f>
        <v>37.417663718882444</v>
      </c>
      <c r="L7" s="32">
        <f t="shared" ref="L7:L38" si="5">J6*(1-pCAPH) + K6*pUAPH + L6*(1-pCAPH)</f>
        <v>962.58233628111759</v>
      </c>
      <c r="M7" s="32">
        <f t="shared" si="1"/>
        <v>1000</v>
      </c>
    </row>
    <row r="8" spans="1:13" ht="15" x14ac:dyDescent="0.25">
      <c r="A8" s="4">
        <v>2</v>
      </c>
      <c r="D8" s="95"/>
      <c r="E8" s="96">
        <f t="shared" si="2"/>
        <v>50.195336130309045</v>
      </c>
      <c r="F8" s="32">
        <f t="shared" si="3"/>
        <v>949.80466386969101</v>
      </c>
      <c r="G8" s="32">
        <f t="shared" si="0"/>
        <v>1000</v>
      </c>
      <c r="H8" s="30"/>
      <c r="I8" s="30"/>
      <c r="J8" s="95"/>
      <c r="K8" s="96">
        <f t="shared" si="4"/>
        <v>73.168779585954923</v>
      </c>
      <c r="L8" s="32">
        <f t="shared" si="5"/>
        <v>926.83122041404511</v>
      </c>
      <c r="M8" s="32">
        <f t="shared" si="1"/>
        <v>1000</v>
      </c>
    </row>
    <row r="9" spans="1:13" ht="15" x14ac:dyDescent="0.25">
      <c r="A9" s="4">
        <v>3</v>
      </c>
      <c r="D9" s="95"/>
      <c r="E9" s="96">
        <f t="shared" si="2"/>
        <v>74.122235063663624</v>
      </c>
      <c r="F9" s="32">
        <f t="shared" si="3"/>
        <v>925.87776493633646</v>
      </c>
      <c r="G9" s="32">
        <f t="shared" si="0"/>
        <v>1000.0000000000001</v>
      </c>
      <c r="H9" s="30"/>
      <c r="I9" s="30"/>
      <c r="J9" s="95"/>
      <c r="K9" s="96">
        <f t="shared" si="4"/>
        <v>107.32757408855879</v>
      </c>
      <c r="L9" s="32">
        <f t="shared" si="5"/>
        <v>892.67242591144122</v>
      </c>
      <c r="M9" s="32">
        <f t="shared" si="1"/>
        <v>1000</v>
      </c>
    </row>
    <row r="10" spans="1:13" ht="15" x14ac:dyDescent="0.25">
      <c r="A10" s="4">
        <v>4</v>
      </c>
      <c r="D10" s="95"/>
      <c r="E10" s="96">
        <f t="shared" si="2"/>
        <v>97.301071137233166</v>
      </c>
      <c r="F10" s="32">
        <f t="shared" si="3"/>
        <v>902.69892886276693</v>
      </c>
      <c r="G10" s="32">
        <f t="shared" si="0"/>
        <v>1000.0000000000001</v>
      </c>
      <c r="H10" s="30"/>
      <c r="I10" s="30"/>
      <c r="J10" s="95"/>
      <c r="K10" s="96">
        <f t="shared" si="4"/>
        <v>139.96496773550194</v>
      </c>
      <c r="L10" s="32">
        <f t="shared" si="5"/>
        <v>860.035032264498</v>
      </c>
      <c r="M10" s="32">
        <f t="shared" si="1"/>
        <v>1000</v>
      </c>
    </row>
    <row r="11" spans="1:13" ht="15" x14ac:dyDescent="0.25">
      <c r="A11" s="4">
        <v>5</v>
      </c>
      <c r="D11" s="95"/>
      <c r="E11" s="96">
        <f t="shared" si="2"/>
        <v>119.75523217255477</v>
      </c>
      <c r="F11" s="32">
        <f t="shared" si="3"/>
        <v>880.24476782744534</v>
      </c>
      <c r="G11" s="32">
        <f t="shared" si="0"/>
        <v>1000.0000000000001</v>
      </c>
      <c r="H11" s="30"/>
      <c r="I11" s="30"/>
      <c r="J11" s="95"/>
      <c r="K11" s="96">
        <f t="shared" si="4"/>
        <v>171.14872230226007</v>
      </c>
      <c r="L11" s="32">
        <f t="shared" si="5"/>
        <v>828.85127769773987</v>
      </c>
      <c r="M11" s="32">
        <f t="shared" si="1"/>
        <v>1000</v>
      </c>
    </row>
    <row r="12" spans="1:13" ht="15" x14ac:dyDescent="0.25">
      <c r="A12" s="4">
        <v>6</v>
      </c>
      <c r="D12" s="95"/>
      <c r="E12" s="96">
        <f t="shared" si="2"/>
        <v>141.50737478229843</v>
      </c>
      <c r="F12" s="32">
        <f t="shared" si="3"/>
        <v>858.49262521770163</v>
      </c>
      <c r="G12" s="32">
        <f t="shared" si="0"/>
        <v>1000</v>
      </c>
      <c r="H12" s="30"/>
      <c r="I12" s="30"/>
      <c r="J12" s="95"/>
      <c r="K12" s="96">
        <f t="shared" si="4"/>
        <v>200.94358151801384</v>
      </c>
      <c r="L12" s="32">
        <f t="shared" si="5"/>
        <v>799.05641848198604</v>
      </c>
      <c r="M12" s="32">
        <f t="shared" si="1"/>
        <v>999.99999999999989</v>
      </c>
    </row>
    <row r="13" spans="1:13" ht="15" x14ac:dyDescent="0.25">
      <c r="A13" s="4">
        <v>7</v>
      </c>
      <c r="D13" s="95"/>
      <c r="E13" s="96">
        <f t="shared" si="2"/>
        <v>162.57944723115662</v>
      </c>
      <c r="F13" s="32">
        <f t="shared" si="3"/>
        <v>837.42055276884344</v>
      </c>
      <c r="G13" s="32">
        <f t="shared" si="0"/>
        <v>1000</v>
      </c>
      <c r="H13" s="30"/>
      <c r="I13" s="30"/>
      <c r="J13" s="95"/>
      <c r="K13" s="96">
        <f t="shared" si="4"/>
        <v>229.41140548661676</v>
      </c>
      <c r="L13" s="32">
        <f t="shared" si="5"/>
        <v>770.5885945133831</v>
      </c>
      <c r="M13" s="32">
        <f t="shared" si="1"/>
        <v>999.99999999999989</v>
      </c>
    </row>
    <row r="14" spans="1:13" ht="15" x14ac:dyDescent="0.25">
      <c r="A14" s="4">
        <v>8</v>
      </c>
      <c r="D14" s="95"/>
      <c r="E14" s="96">
        <f t="shared" si="2"/>
        <v>182.99271158199937</v>
      </c>
      <c r="F14" s="32">
        <f t="shared" si="3"/>
        <v>817.0072884180006</v>
      </c>
      <c r="G14" s="32">
        <f t="shared" si="0"/>
        <v>1000</v>
      </c>
      <c r="H14" s="30"/>
      <c r="I14" s="30"/>
      <c r="J14" s="95"/>
      <c r="K14" s="96">
        <f t="shared" si="4"/>
        <v>256.61129912057834</v>
      </c>
      <c r="L14" s="32">
        <f t="shared" si="5"/>
        <v>743.38870087942144</v>
      </c>
      <c r="M14" s="32">
        <f t="shared" si="1"/>
        <v>999.99999999999977</v>
      </c>
    </row>
    <row r="15" spans="1:13" ht="15" x14ac:dyDescent="0.25">
      <c r="A15" s="4">
        <v>9</v>
      </c>
      <c r="D15" s="95"/>
      <c r="E15" s="96">
        <f t="shared" si="2"/>
        <v>202.76776514964064</v>
      </c>
      <c r="F15" s="32">
        <f t="shared" si="3"/>
        <v>797.23223485035942</v>
      </c>
      <c r="G15" s="32">
        <f t="shared" si="0"/>
        <v>1000</v>
      </c>
      <c r="H15" s="30"/>
      <c r="I15" s="30"/>
      <c r="J15" s="95"/>
      <c r="K15" s="96">
        <f t="shared" si="4"/>
        <v>282.59973485471755</v>
      </c>
      <c r="L15" s="32">
        <f t="shared" si="5"/>
        <v>717.40026514528233</v>
      </c>
      <c r="M15" s="32">
        <f t="shared" si="1"/>
        <v>999.99999999999989</v>
      </c>
    </row>
    <row r="16" spans="1:13" ht="15" x14ac:dyDescent="0.25">
      <c r="A16" s="4">
        <v>10</v>
      </c>
      <c r="D16" s="95"/>
      <c r="E16" s="96">
        <f t="shared" si="2"/>
        <v>221.92456128386289</v>
      </c>
      <c r="F16" s="32">
        <f t="shared" si="3"/>
        <v>778.07543871613711</v>
      </c>
      <c r="G16" s="32">
        <f t="shared" si="0"/>
        <v>1000</v>
      </c>
      <c r="H16" s="30"/>
      <c r="I16" s="30"/>
      <c r="J16" s="95"/>
      <c r="K16" s="96">
        <f t="shared" si="4"/>
        <v>307.43066989426438</v>
      </c>
      <c r="L16" s="32">
        <f t="shared" si="5"/>
        <v>692.5693301057355</v>
      </c>
      <c r="M16" s="32">
        <f t="shared" si="1"/>
        <v>999.99999999999989</v>
      </c>
    </row>
    <row r="17" spans="1:13" ht="15" x14ac:dyDescent="0.25">
      <c r="A17" s="4">
        <v>11</v>
      </c>
      <c r="D17" s="95"/>
      <c r="E17" s="96">
        <f t="shared" si="2"/>
        <v>240.4824295026707</v>
      </c>
      <c r="F17" s="32">
        <f t="shared" si="3"/>
        <v>759.51757049732919</v>
      </c>
      <c r="G17" s="32">
        <f t="shared" si="0"/>
        <v>999.99999999999989</v>
      </c>
      <c r="H17" s="30"/>
      <c r="I17" s="30"/>
      <c r="J17" s="95"/>
      <c r="K17" s="96">
        <f t="shared" si="4"/>
        <v>331.15565824084047</v>
      </c>
      <c r="L17" s="32">
        <f t="shared" si="5"/>
        <v>668.84434175915942</v>
      </c>
      <c r="M17" s="32">
        <f t="shared" si="1"/>
        <v>999.99999999999989</v>
      </c>
    </row>
    <row r="18" spans="1:13" ht="15" x14ac:dyDescent="0.25">
      <c r="A18" s="4">
        <v>12</v>
      </c>
      <c r="D18" s="95"/>
      <c r="E18" s="96">
        <f t="shared" si="2"/>
        <v>258.460094996088</v>
      </c>
      <c r="F18" s="32">
        <f t="shared" si="3"/>
        <v>741.53990500391183</v>
      </c>
      <c r="G18" s="32">
        <f t="shared" si="0"/>
        <v>999.99999999999977</v>
      </c>
      <c r="H18" s="30"/>
      <c r="I18" s="30"/>
      <c r="J18" s="95"/>
      <c r="K18" s="96">
        <f t="shared" si="4"/>
        <v>353.82395772890692</v>
      </c>
      <c r="L18" s="32">
        <f t="shared" si="5"/>
        <v>646.17604227109302</v>
      </c>
      <c r="M18" s="32">
        <f t="shared" si="1"/>
        <v>1000</v>
      </c>
    </row>
    <row r="19" spans="1:13" ht="15" x14ac:dyDescent="0.25">
      <c r="A19" s="4">
        <v>13</v>
      </c>
      <c r="D19" s="95"/>
      <c r="E19" s="96">
        <f t="shared" si="2"/>
        <v>275.87569752017845</v>
      </c>
      <c r="F19" s="32">
        <f t="shared" si="3"/>
        <v>724.12430247982138</v>
      </c>
      <c r="G19" s="32">
        <f t="shared" si="0"/>
        <v>999.99999999999977</v>
      </c>
      <c r="H19" s="30"/>
      <c r="I19" s="30"/>
      <c r="J19" s="95"/>
      <c r="K19" s="96">
        <f t="shared" si="4"/>
        <v>375.48263229490863</v>
      </c>
      <c r="L19" s="32">
        <f t="shared" si="5"/>
        <v>624.51736770509137</v>
      </c>
      <c r="M19" s="32">
        <f t="shared" si="1"/>
        <v>1000</v>
      </c>
    </row>
    <row r="20" spans="1:13" ht="15" x14ac:dyDescent="0.25">
      <c r="A20" s="4">
        <v>14</v>
      </c>
      <c r="D20" s="95"/>
      <c r="E20" s="96">
        <f t="shared" si="2"/>
        <v>292.74680970035359</v>
      </c>
      <c r="F20" s="32">
        <f t="shared" si="3"/>
        <v>707.25319029964623</v>
      </c>
      <c r="G20" s="32">
        <f t="shared" si="0"/>
        <v>999.99999999999977</v>
      </c>
      <c r="H20" s="30"/>
      <c r="I20" s="30"/>
      <c r="J20" s="95"/>
      <c r="K20" s="96">
        <f t="shared" si="4"/>
        <v>396.17664969144613</v>
      </c>
      <c r="L20" s="32">
        <f t="shared" si="5"/>
        <v>603.82335030855393</v>
      </c>
      <c r="M20" s="32">
        <f t="shared" si="1"/>
        <v>1000</v>
      </c>
    </row>
    <row r="21" spans="1:13" ht="15" x14ac:dyDescent="0.25">
      <c r="A21" s="4">
        <v>15</v>
      </c>
      <c r="D21" s="95"/>
      <c r="E21" s="96">
        <f t="shared" si="2"/>
        <v>309.09045476243665</v>
      </c>
      <c r="F21" s="32">
        <f t="shared" si="3"/>
        <v>690.90954523756318</v>
      </c>
      <c r="G21" s="32">
        <f t="shared" si="0"/>
        <v>999.99999999999977</v>
      </c>
      <c r="H21" s="30"/>
      <c r="I21" s="30"/>
      <c r="J21" s="95"/>
      <c r="K21" s="96">
        <f t="shared" si="4"/>
        <v>415.94897484934944</v>
      </c>
      <c r="L21" s="32">
        <f t="shared" si="5"/>
        <v>584.05102515065062</v>
      </c>
      <c r="M21" s="32">
        <f t="shared" si="1"/>
        <v>1000</v>
      </c>
    </row>
    <row r="22" spans="1:13" ht="15" x14ac:dyDescent="0.25">
      <c r="A22" s="4">
        <v>16</v>
      </c>
      <c r="D22" s="95"/>
      <c r="E22" s="96">
        <f t="shared" si="2"/>
        <v>324.9231237093739</v>
      </c>
      <c r="F22" s="32">
        <f t="shared" si="3"/>
        <v>675.07687629062605</v>
      </c>
      <c r="G22" s="32">
        <f t="shared" si="0"/>
        <v>1000</v>
      </c>
      <c r="H22" s="30"/>
      <c r="I22" s="30"/>
      <c r="J22" s="95"/>
      <c r="K22" s="96">
        <f t="shared" si="4"/>
        <v>434.84065908149228</v>
      </c>
      <c r="L22" s="32">
        <f t="shared" si="5"/>
        <v>565.15934091850784</v>
      </c>
      <c r="M22" s="32">
        <f t="shared" si="1"/>
        <v>1000.0000000000001</v>
      </c>
    </row>
    <row r="23" spans="1:13" ht="15" x14ac:dyDescent="0.25">
      <c r="A23" s="4">
        <v>17</v>
      </c>
      <c r="D23" s="95"/>
      <c r="E23" s="96">
        <f t="shared" si="2"/>
        <v>340.26079196092365</v>
      </c>
      <c r="F23" s="32">
        <f t="shared" si="3"/>
        <v>659.73920803907629</v>
      </c>
      <c r="G23" s="32">
        <f t="shared" si="0"/>
        <v>1000</v>
      </c>
      <c r="H23" s="30"/>
      <c r="I23" s="30"/>
      <c r="J23" s="95"/>
      <c r="K23" s="96">
        <f t="shared" si="4"/>
        <v>452.89092531355129</v>
      </c>
      <c r="L23" s="32">
        <f t="shared" si="5"/>
        <v>547.10907468644882</v>
      </c>
      <c r="M23" s="32">
        <f t="shared" si="1"/>
        <v>1000.0000000000001</v>
      </c>
    </row>
    <row r="24" spans="1:13" ht="15" x14ac:dyDescent="0.25">
      <c r="A24" s="4">
        <v>18</v>
      </c>
      <c r="D24" s="95"/>
      <c r="E24" s="96">
        <f t="shared" si="2"/>
        <v>355.11893547311428</v>
      </c>
      <c r="F24" s="32">
        <f t="shared" si="3"/>
        <v>644.88106452688567</v>
      </c>
      <c r="G24" s="32">
        <f t="shared" si="0"/>
        <v>1000</v>
      </c>
      <c r="H24" s="30"/>
      <c r="I24" s="30"/>
      <c r="J24" s="95"/>
      <c r="K24" s="96">
        <f t="shared" si="4"/>
        <v>470.13724951866715</v>
      </c>
      <c r="L24" s="32">
        <f t="shared" si="5"/>
        <v>529.86275048133302</v>
      </c>
      <c r="M24" s="32">
        <f t="shared" si="1"/>
        <v>1000.0000000000002</v>
      </c>
    </row>
    <row r="25" spans="1:13" ht="15" x14ac:dyDescent="0.25">
      <c r="A25" s="4">
        <v>19</v>
      </c>
      <c r="D25" s="95"/>
      <c r="E25" s="96">
        <f t="shared" si="2"/>
        <v>369.51254635373471</v>
      </c>
      <c r="F25" s="32">
        <f t="shared" si="3"/>
        <v>630.48745364626518</v>
      </c>
      <c r="G25" s="32">
        <f t="shared" si="0"/>
        <v>999.99999999999989</v>
      </c>
      <c r="H25" s="30"/>
      <c r="I25" s="30"/>
      <c r="J25" s="95"/>
      <c r="K25" s="96">
        <f t="shared" si="4"/>
        <v>486.6154385250814</v>
      </c>
      <c r="L25" s="32">
        <f t="shared" si="5"/>
        <v>513.38456147491877</v>
      </c>
      <c r="M25" s="32">
        <f t="shared" si="1"/>
        <v>1000.0000000000002</v>
      </c>
    </row>
    <row r="26" spans="1:13" ht="15" x14ac:dyDescent="0.25">
      <c r="A26" s="4">
        <v>20</v>
      </c>
      <c r="D26" s="95"/>
      <c r="E26" s="96">
        <f t="shared" si="2"/>
        <v>383.45614798961424</v>
      </c>
      <c r="F26" s="32">
        <f t="shared" si="3"/>
        <v>616.54385201038554</v>
      </c>
      <c r="G26" s="32">
        <f t="shared" si="0"/>
        <v>999.99999999999977</v>
      </c>
      <c r="H26" s="30"/>
      <c r="I26" s="30"/>
      <c r="J26" s="95"/>
      <c r="K26" s="96">
        <f t="shared" si="4"/>
        <v>502.35970435829392</v>
      </c>
      <c r="L26" s="32">
        <f t="shared" si="5"/>
        <v>497.64029564170625</v>
      </c>
      <c r="M26" s="32">
        <f t="shared" si="1"/>
        <v>1000.0000000000002</v>
      </c>
    </row>
    <row r="27" spans="1:13" ht="15" x14ac:dyDescent="0.25">
      <c r="A27" s="4">
        <v>21</v>
      </c>
      <c r="D27" s="95"/>
      <c r="E27" s="96">
        <f t="shared" si="2"/>
        <v>396.96380970095561</v>
      </c>
      <c r="F27" s="32">
        <f t="shared" si="3"/>
        <v>603.03619029904416</v>
      </c>
      <c r="G27" s="32">
        <f t="shared" si="0"/>
        <v>999.99999999999977</v>
      </c>
      <c r="H27" s="30"/>
      <c r="I27" s="30"/>
      <c r="J27" s="95"/>
      <c r="K27" s="96">
        <f t="shared" si="4"/>
        <v>517.4027352720899</v>
      </c>
      <c r="L27" s="32">
        <f t="shared" si="5"/>
        <v>482.59726472791033</v>
      </c>
      <c r="M27" s="32">
        <f t="shared" si="1"/>
        <v>1000.0000000000002</v>
      </c>
    </row>
    <row r="28" spans="1:13" ht="15" x14ac:dyDescent="0.25">
      <c r="A28" s="4">
        <v>22</v>
      </c>
      <c r="D28" s="95"/>
      <c r="E28" s="96">
        <f t="shared" si="2"/>
        <v>410.04916093750705</v>
      </c>
      <c r="F28" s="32">
        <f t="shared" si="3"/>
        <v>589.95083906249261</v>
      </c>
      <c r="G28" s="32">
        <f t="shared" si="0"/>
        <v>999.99999999999966</v>
      </c>
      <c r="H28" s="30"/>
      <c r="I28" s="30"/>
      <c r="J28" s="95"/>
      <c r="K28" s="96">
        <f t="shared" si="4"/>
        <v>531.77576361591116</v>
      </c>
      <c r="L28" s="32">
        <f t="shared" si="5"/>
        <v>468.22423638408895</v>
      </c>
      <c r="M28" s="32">
        <f t="shared" si="1"/>
        <v>1000.0000000000001</v>
      </c>
    </row>
    <row r="29" spans="1:13" ht="15" x14ac:dyDescent="0.25">
      <c r="A29" s="4">
        <v>23</v>
      </c>
      <c r="D29" s="95"/>
      <c r="E29" s="96">
        <f t="shared" si="2"/>
        <v>422.72540503089834</v>
      </c>
      <c r="F29" s="32">
        <f t="shared" si="3"/>
        <v>577.27459496910126</v>
      </c>
      <c r="G29" s="32">
        <f t="shared" si="0"/>
        <v>999.99999999999955</v>
      </c>
      <c r="H29" s="30"/>
      <c r="I29" s="30"/>
      <c r="J29" s="95"/>
      <c r="K29" s="96">
        <f t="shared" si="4"/>
        <v>545.5086306794783</v>
      </c>
      <c r="L29" s="32">
        <f t="shared" si="5"/>
        <v>454.49136932052176</v>
      </c>
      <c r="M29" s="32">
        <f t="shared" si="1"/>
        <v>1000</v>
      </c>
    </row>
    <row r="30" spans="1:13" ht="15" x14ac:dyDescent="0.25">
      <c r="A30" s="4">
        <v>24</v>
      </c>
      <c r="D30" s="95"/>
      <c r="E30" s="96">
        <f t="shared" si="2"/>
        <v>435.00533251701648</v>
      </c>
      <c r="F30" s="32">
        <f t="shared" si="3"/>
        <v>564.99466748298312</v>
      </c>
      <c r="G30" s="32">
        <f t="shared" si="0"/>
        <v>999.99999999999955</v>
      </c>
      <c r="H30" s="30"/>
      <c r="I30" s="30"/>
      <c r="J30" s="95"/>
      <c r="K30" s="96">
        <f t="shared" si="4"/>
        <v>558.62984864929331</v>
      </c>
      <c r="L30" s="32">
        <f t="shared" si="5"/>
        <v>441.37015135070681</v>
      </c>
      <c r="M30" s="32">
        <f t="shared" si="1"/>
        <v>1000.0000000000001</v>
      </c>
    </row>
    <row r="31" spans="1:13" ht="15" x14ac:dyDescent="0.25">
      <c r="A31" s="4">
        <v>25</v>
      </c>
      <c r="D31" s="95"/>
      <c r="E31" s="96">
        <f t="shared" si="2"/>
        <v>446.90133404186378</v>
      </c>
      <c r="F31" s="32">
        <f t="shared" si="3"/>
        <v>553.09866595813583</v>
      </c>
      <c r="G31" s="32">
        <f t="shared" si="0"/>
        <v>999.99999999999955</v>
      </c>
      <c r="H31" s="30"/>
      <c r="I31" s="30"/>
      <c r="J31" s="95"/>
      <c r="K31" s="96">
        <f t="shared" si="4"/>
        <v>571.16665980565756</v>
      </c>
      <c r="L31" s="32">
        <f t="shared" si="5"/>
        <v>428.83334019434261</v>
      </c>
      <c r="M31" s="32">
        <f t="shared" si="1"/>
        <v>1000.0000000000002</v>
      </c>
    </row>
    <row r="32" spans="1:13" ht="15" x14ac:dyDescent="0.25">
      <c r="A32" s="4">
        <v>26</v>
      </c>
      <c r="D32" s="95"/>
      <c r="E32" s="96">
        <f t="shared" si="2"/>
        <v>458.42541286392071</v>
      </c>
      <c r="F32" s="32">
        <f t="shared" si="3"/>
        <v>541.57458713607889</v>
      </c>
      <c r="G32" s="32">
        <f t="shared" si="0"/>
        <v>999.99999999999955</v>
      </c>
      <c r="H32" s="30"/>
      <c r="I32" s="30"/>
      <c r="J32" s="95"/>
      <c r="K32" s="96">
        <f t="shared" si="4"/>
        <v>583.14509308310994</v>
      </c>
      <c r="L32" s="32">
        <f t="shared" si="5"/>
        <v>416.85490691689029</v>
      </c>
      <c r="M32" s="32">
        <f t="shared" si="1"/>
        <v>1000.0000000000002</v>
      </c>
    </row>
    <row r="33" spans="1:13" ht="15" x14ac:dyDescent="0.25">
      <c r="A33" s="4">
        <v>27</v>
      </c>
      <c r="D33" s="95"/>
      <c r="E33" s="96">
        <f t="shared" si="2"/>
        <v>469.5891969656285</v>
      </c>
      <c r="F33" s="32">
        <f t="shared" si="3"/>
        <v>530.41080303437116</v>
      </c>
      <c r="G33" s="32">
        <f t="shared" si="0"/>
        <v>999.99999999999966</v>
      </c>
      <c r="H33" s="30"/>
      <c r="I33" s="30"/>
      <c r="J33" s="95"/>
      <c r="K33" s="96">
        <f t="shared" si="4"/>
        <v>594.59001811171584</v>
      </c>
      <c r="L33" s="32">
        <f t="shared" si="5"/>
        <v>405.40998188828439</v>
      </c>
      <c r="M33" s="32">
        <f t="shared" si="1"/>
        <v>1000.0000000000002</v>
      </c>
    </row>
    <row r="34" spans="1:13" ht="15" x14ac:dyDescent="0.25">
      <c r="A34" s="4">
        <v>28</v>
      </c>
      <c r="D34" s="95"/>
      <c r="E34" s="96">
        <f t="shared" si="2"/>
        <v>480.40395078621174</v>
      </c>
      <c r="F34" s="32">
        <f t="shared" si="3"/>
        <v>519.59604921378786</v>
      </c>
      <c r="G34" s="32">
        <f t="shared" si="0"/>
        <v>999.99999999999955</v>
      </c>
      <c r="H34" s="30"/>
      <c r="I34" s="30"/>
      <c r="J34" s="95"/>
      <c r="K34" s="96">
        <f t="shared" si="4"/>
        <v>605.52519685140726</v>
      </c>
      <c r="L34" s="32">
        <f t="shared" si="5"/>
        <v>394.47480314859297</v>
      </c>
      <c r="M34" s="32">
        <f t="shared" si="1"/>
        <v>1000.0000000000002</v>
      </c>
    </row>
    <row r="35" spans="1:13" ht="15" x14ac:dyDescent="0.25">
      <c r="A35" s="4">
        <v>29</v>
      </c>
      <c r="D35" s="95"/>
      <c r="E35" s="96">
        <f t="shared" si="2"/>
        <v>490.88058658768063</v>
      </c>
      <c r="F35" s="32">
        <f t="shared" si="3"/>
        <v>509.11941341231898</v>
      </c>
      <c r="G35" s="32">
        <f t="shared" si="0"/>
        <v>999.99999999999955</v>
      </c>
      <c r="H35" s="30"/>
      <c r="I35" s="30"/>
      <c r="J35" s="95"/>
      <c r="K35" s="96">
        <f t="shared" si="4"/>
        <v>615.97333292657788</v>
      </c>
      <c r="L35" s="32">
        <f t="shared" si="5"/>
        <v>384.0266670734224</v>
      </c>
      <c r="M35" s="32">
        <f t="shared" si="1"/>
        <v>1000.0000000000002</v>
      </c>
    </row>
    <row r="36" spans="1:13" ht="15" x14ac:dyDescent="0.25">
      <c r="A36" s="4">
        <v>30</v>
      </c>
      <c r="D36" s="95"/>
      <c r="E36" s="96">
        <f t="shared" si="2"/>
        <v>501.0296754654799</v>
      </c>
      <c r="F36" s="32">
        <f t="shared" si="3"/>
        <v>498.9703245345197</v>
      </c>
      <c r="G36" s="32">
        <f t="shared" si="0"/>
        <v>999.99999999999955</v>
      </c>
      <c r="H36" s="30"/>
      <c r="I36" s="30"/>
      <c r="J36" s="95"/>
      <c r="K36" s="96">
        <f t="shared" si="4"/>
        <v>625.95611876336068</v>
      </c>
      <c r="L36" s="32">
        <f t="shared" si="5"/>
        <v>374.04388123663961</v>
      </c>
      <c r="M36" s="32">
        <f t="shared" si="1"/>
        <v>1000.0000000000002</v>
      </c>
    </row>
    <row r="37" spans="1:13" ht="15" x14ac:dyDescent="0.25">
      <c r="A37" s="4">
        <v>31</v>
      </c>
      <c r="D37" s="95"/>
      <c r="E37" s="96">
        <f t="shared" si="2"/>
        <v>510.86145801489596</v>
      </c>
      <c r="F37" s="32">
        <f t="shared" si="3"/>
        <v>489.13854198510364</v>
      </c>
      <c r="G37" s="32">
        <f t="shared" si="0"/>
        <v>999.99999999999955</v>
      </c>
      <c r="H37" s="30"/>
      <c r="I37" s="30"/>
      <c r="J37" s="95"/>
      <c r="K37" s="96">
        <f t="shared" si="4"/>
        <v>635.49428062745608</v>
      </c>
      <c r="L37" s="32">
        <f t="shared" si="5"/>
        <v>364.50571937254415</v>
      </c>
      <c r="M37" s="32">
        <f t="shared" si="1"/>
        <v>1000.0000000000002</v>
      </c>
    </row>
    <row r="38" spans="1:13" ht="15" x14ac:dyDescent="0.25">
      <c r="A38" s="4">
        <v>32</v>
      </c>
      <c r="D38" s="95"/>
      <c r="E38" s="96">
        <f t="shared" si="2"/>
        <v>520.38585466398342</v>
      </c>
      <c r="F38" s="32">
        <f t="shared" si="3"/>
        <v>479.61414533601618</v>
      </c>
      <c r="G38" s="32">
        <f t="shared" ref="G38:G66" si="6">SUM(D38:F38)</f>
        <v>999.99999999999955</v>
      </c>
      <c r="H38" s="30"/>
      <c r="I38" s="30"/>
      <c r="J38" s="95"/>
      <c r="K38" s="96">
        <f t="shared" si="4"/>
        <v>644.60762165601648</v>
      </c>
      <c r="L38" s="32">
        <f t="shared" si="5"/>
        <v>355.39237834398369</v>
      </c>
      <c r="M38" s="32">
        <f t="shared" ref="M38:M66" si="7">SUM(J38:L38)</f>
        <v>1000.0000000000002</v>
      </c>
    </row>
    <row r="39" spans="1:13" ht="15" x14ac:dyDescent="0.25">
      <c r="A39" s="4">
        <v>33</v>
      </c>
      <c r="D39" s="95"/>
      <c r="E39" s="96">
        <f t="shared" ref="E39:E66" si="8">D38*pCAUC+E38*(1-pUAUC)+F38*(pCAUC)</f>
        <v>529.61247568343799</v>
      </c>
      <c r="F39" s="32">
        <f t="shared" ref="F39:F66" si="9">D38*(1-pCAUC) + E38*pUAUC + F38*(1-pCAUC)</f>
        <v>470.38752431656167</v>
      </c>
      <c r="G39" s="32">
        <f t="shared" si="6"/>
        <v>999.99999999999966</v>
      </c>
      <c r="H39" s="30"/>
      <c r="I39" s="30"/>
      <c r="J39" s="95"/>
      <c r="K39" s="96">
        <f t="shared" ref="K39:K66" si="10">J38*pCAPH+K38*(1-pUAPH)+L38*(pCAPH)</f>
        <v>653.31506297293095</v>
      </c>
      <c r="L39" s="32">
        <f t="shared" ref="L39:L66" si="11">J38*(1-pCAPH) + K38*pUAPH + L38*(1-pCAPH)</f>
        <v>346.68493702706917</v>
      </c>
      <c r="M39" s="32">
        <f t="shared" si="7"/>
        <v>1000.0000000000001</v>
      </c>
    </row>
    <row r="40" spans="1:13" ht="15" x14ac:dyDescent="0.25">
      <c r="A40" s="4">
        <v>34</v>
      </c>
      <c r="D40" s="95"/>
      <c r="E40" s="96">
        <f t="shared" si="8"/>
        <v>538.55063088351528</v>
      </c>
      <c r="F40" s="32">
        <f t="shared" si="9"/>
        <v>461.44936911648438</v>
      </c>
      <c r="G40" s="32">
        <f t="shared" si="6"/>
        <v>999.99999999999966</v>
      </c>
      <c r="H40" s="30"/>
      <c r="I40" s="30"/>
      <c r="J40" s="95"/>
      <c r="K40" s="96">
        <f t="shared" si="10"/>
        <v>661.63468297287363</v>
      </c>
      <c r="L40" s="32">
        <f t="shared" si="11"/>
        <v>338.36531702712642</v>
      </c>
      <c r="M40" s="32">
        <f t="shared" si="7"/>
        <v>1000</v>
      </c>
    </row>
    <row r="41" spans="1:13" ht="15" x14ac:dyDescent="0.25">
      <c r="A41" s="4">
        <v>35</v>
      </c>
      <c r="D41" s="95"/>
      <c r="E41" s="96">
        <f t="shared" si="8"/>
        <v>547.20933900778061</v>
      </c>
      <c r="F41" s="32">
        <f t="shared" si="9"/>
        <v>452.79066099221893</v>
      </c>
      <c r="G41" s="32">
        <f t="shared" si="6"/>
        <v>999.99999999999955</v>
      </c>
      <c r="H41" s="30"/>
      <c r="I41" s="30"/>
      <c r="J41" s="95"/>
      <c r="K41" s="96">
        <f t="shared" si="10"/>
        <v>669.58375485567717</v>
      </c>
      <c r="L41" s="32">
        <f t="shared" si="11"/>
        <v>330.41624514432294</v>
      </c>
      <c r="M41" s="32">
        <f t="shared" si="7"/>
        <v>1000.0000000000001</v>
      </c>
    </row>
    <row r="42" spans="1:13" ht="15" x14ac:dyDescent="0.25">
      <c r="A42" s="4">
        <v>36</v>
      </c>
      <c r="D42" s="95"/>
      <c r="E42" s="96">
        <f t="shared" si="8"/>
        <v>555.59733683316756</v>
      </c>
      <c r="F42" s="32">
        <f t="shared" si="9"/>
        <v>444.40266316683193</v>
      </c>
      <c r="G42" s="32">
        <f t="shared" si="6"/>
        <v>999.99999999999955</v>
      </c>
      <c r="H42" s="30"/>
      <c r="I42" s="30"/>
      <c r="J42" s="95"/>
      <c r="K42" s="96">
        <f t="shared" si="10"/>
        <v>677.17878248896</v>
      </c>
      <c r="L42" s="32">
        <f t="shared" si="11"/>
        <v>322.82121751104012</v>
      </c>
      <c r="M42" s="32">
        <f t="shared" si="7"/>
        <v>1000.0000000000001</v>
      </c>
    </row>
    <row r="43" spans="1:13" ht="15" x14ac:dyDescent="0.25">
      <c r="A43" s="4">
        <v>37</v>
      </c>
      <c r="D43" s="95"/>
      <c r="E43" s="96">
        <f t="shared" si="8"/>
        <v>563.7230879855274</v>
      </c>
      <c r="F43" s="32">
        <f t="shared" si="9"/>
        <v>436.27691201447215</v>
      </c>
      <c r="G43" s="32">
        <f t="shared" si="6"/>
        <v>999.99999999999955</v>
      </c>
      <c r="H43" s="30"/>
      <c r="I43" s="30"/>
      <c r="J43" s="95"/>
      <c r="K43" s="96">
        <f t="shared" si="10"/>
        <v>684.43553467346601</v>
      </c>
      <c r="L43" s="32">
        <f t="shared" si="11"/>
        <v>315.5644653265341</v>
      </c>
      <c r="M43" s="32">
        <f t="shared" si="7"/>
        <v>1000.0000000000001</v>
      </c>
    </row>
    <row r="44" spans="1:13" ht="15" x14ac:dyDescent="0.25">
      <c r="A44" s="4">
        <v>38</v>
      </c>
      <c r="D44" s="95"/>
      <c r="E44" s="96">
        <f t="shared" si="8"/>
        <v>571.59479147956472</v>
      </c>
      <c r="F44" s="32">
        <f t="shared" si="9"/>
        <v>428.40520852043471</v>
      </c>
      <c r="G44" s="32">
        <f t="shared" si="6"/>
        <v>999.99999999999943</v>
      </c>
      <c r="H44" s="30"/>
      <c r="I44" s="30"/>
      <c r="J44" s="95"/>
      <c r="K44" s="96">
        <f t="shared" si="10"/>
        <v>691.36907788225767</v>
      </c>
      <c r="L44" s="32">
        <f t="shared" si="11"/>
        <v>308.6309221177425</v>
      </c>
      <c r="M44" s="32">
        <f t="shared" si="7"/>
        <v>1000.0000000000002</v>
      </c>
    </row>
    <row r="45" spans="1:13" ht="15" x14ac:dyDescent="0.25">
      <c r="A45" s="4">
        <v>39</v>
      </c>
      <c r="D45" s="95"/>
      <c r="E45" s="96">
        <f t="shared" si="8"/>
        <v>579.22038999177676</v>
      </c>
      <c r="F45" s="32">
        <f t="shared" si="9"/>
        <v>420.77961000822262</v>
      </c>
      <c r="G45" s="32">
        <f t="shared" si="6"/>
        <v>999.99999999999932</v>
      </c>
      <c r="H45" s="30"/>
      <c r="I45" s="30"/>
      <c r="J45" s="95"/>
      <c r="K45" s="96">
        <f t="shared" si="10"/>
        <v>697.99380754173592</v>
      </c>
      <c r="L45" s="32">
        <f t="shared" si="11"/>
        <v>302.00619245826431</v>
      </c>
      <c r="M45" s="32">
        <f t="shared" si="7"/>
        <v>1000.0000000000002</v>
      </c>
    </row>
    <row r="46" spans="1:13" ht="15" x14ac:dyDescent="0.25">
      <c r="A46" s="4">
        <v>40</v>
      </c>
      <c r="D46" s="95"/>
      <c r="E46" s="96">
        <f t="shared" si="8"/>
        <v>586.60757787474233</v>
      </c>
      <c r="F46" s="32">
        <f t="shared" si="9"/>
        <v>413.39242212525699</v>
      </c>
      <c r="G46" s="32">
        <f t="shared" si="6"/>
        <v>999.99999999999932</v>
      </c>
      <c r="H46" s="30"/>
      <c r="I46" s="30"/>
      <c r="J46" s="95"/>
      <c r="K46" s="96">
        <f t="shared" si="10"/>
        <v>704.32347791943289</v>
      </c>
      <c r="L46" s="32">
        <f t="shared" si="11"/>
        <v>295.67652208056734</v>
      </c>
      <c r="M46" s="32">
        <f t="shared" si="7"/>
        <v>1000.0000000000002</v>
      </c>
    </row>
    <row r="47" spans="1:13" ht="15" x14ac:dyDescent="0.25">
      <c r="A47" s="4">
        <v>41</v>
      </c>
      <c r="D47" s="95"/>
      <c r="E47" s="96">
        <f t="shared" si="8"/>
        <v>593.76380892084865</v>
      </c>
      <c r="F47" s="32">
        <f t="shared" si="9"/>
        <v>406.23619107915073</v>
      </c>
      <c r="G47" s="32">
        <f t="shared" si="6"/>
        <v>999.99999999999932</v>
      </c>
      <c r="H47" s="30"/>
      <c r="I47" s="30"/>
      <c r="J47" s="95"/>
      <c r="K47" s="96">
        <f t="shared" si="10"/>
        <v>710.37123068063011</v>
      </c>
      <c r="L47" s="32">
        <f t="shared" si="11"/>
        <v>289.62876931937006</v>
      </c>
      <c r="M47" s="32">
        <f t="shared" si="7"/>
        <v>1000.0000000000002</v>
      </c>
    </row>
    <row r="48" spans="1:13" ht="15" x14ac:dyDescent="0.25">
      <c r="A48" s="4">
        <v>42</v>
      </c>
      <c r="D48" s="95"/>
      <c r="E48" s="96">
        <f t="shared" si="8"/>
        <v>600.69630388328835</v>
      </c>
      <c r="F48" s="32">
        <f t="shared" si="9"/>
        <v>399.30369611671091</v>
      </c>
      <c r="G48" s="32">
        <f t="shared" si="6"/>
        <v>999.99999999999932</v>
      </c>
      <c r="H48" s="30"/>
      <c r="I48" s="30"/>
      <c r="J48" s="95"/>
      <c r="K48" s="96">
        <f t="shared" si="10"/>
        <v>716.14962217309142</v>
      </c>
      <c r="L48" s="32">
        <f t="shared" si="11"/>
        <v>283.8503778269087</v>
      </c>
      <c r="M48" s="32">
        <f t="shared" si="7"/>
        <v>1000.0000000000001</v>
      </c>
    </row>
    <row r="49" spans="1:13" ht="15" x14ac:dyDescent="0.25">
      <c r="A49" s="4">
        <v>43</v>
      </c>
      <c r="D49" s="95"/>
      <c r="E49" s="96">
        <f t="shared" si="8"/>
        <v>607.41205776191725</v>
      </c>
      <c r="F49" s="32">
        <f t="shared" si="9"/>
        <v>392.58794223808201</v>
      </c>
      <c r="G49" s="32">
        <f t="shared" si="6"/>
        <v>999.99999999999932</v>
      </c>
      <c r="H49" s="30"/>
      <c r="I49" s="30"/>
      <c r="J49" s="95"/>
      <c r="K49" s="96">
        <f t="shared" si="10"/>
        <v>721.67064949655958</v>
      </c>
      <c r="L49" s="32">
        <f t="shared" si="11"/>
        <v>278.32935050344059</v>
      </c>
      <c r="M49" s="32">
        <f t="shared" si="7"/>
        <v>1000.0000000000002</v>
      </c>
    </row>
    <row r="50" spans="1:13" ht="15" x14ac:dyDescent="0.25">
      <c r="A50" s="4">
        <v>44</v>
      </c>
      <c r="D50" s="95"/>
      <c r="E50" s="96">
        <f t="shared" si="8"/>
        <v>613.917846861322</v>
      </c>
      <c r="F50" s="32">
        <f t="shared" si="9"/>
        <v>386.0821531386772</v>
      </c>
      <c r="G50" s="32">
        <f t="shared" si="6"/>
        <v>999.9999999999992</v>
      </c>
      <c r="H50" s="30"/>
      <c r="I50" s="30"/>
      <c r="J50" s="95"/>
      <c r="K50" s="96">
        <f t="shared" si="10"/>
        <v>726.94577541114131</v>
      </c>
      <c r="L50" s="32">
        <f t="shared" si="11"/>
        <v>273.05422458885886</v>
      </c>
      <c r="M50" s="32">
        <f t="shared" si="7"/>
        <v>1000.0000000000002</v>
      </c>
    </row>
    <row r="51" spans="1:13" ht="15" x14ac:dyDescent="0.25">
      <c r="A51" s="4">
        <v>45</v>
      </c>
      <c r="D51" s="95"/>
      <c r="E51" s="96">
        <f t="shared" si="8"/>
        <v>620.22023562822176</v>
      </c>
      <c r="F51" s="32">
        <f t="shared" si="9"/>
        <v>379.77976437177745</v>
      </c>
      <c r="G51" s="32">
        <f t="shared" si="6"/>
        <v>999.9999999999992</v>
      </c>
      <c r="H51" s="30"/>
      <c r="I51" s="30"/>
      <c r="J51" s="95"/>
      <c r="K51" s="96">
        <f t="shared" si="10"/>
        <v>731.98595213629687</v>
      </c>
      <c r="L51" s="32">
        <f t="shared" si="11"/>
        <v>268.0140478637033</v>
      </c>
      <c r="M51" s="32">
        <f t="shared" si="7"/>
        <v>1000.0000000000002</v>
      </c>
    </row>
    <row r="52" spans="1:13" ht="15" x14ac:dyDescent="0.25">
      <c r="A52" s="4">
        <v>46</v>
      </c>
      <c r="D52" s="95"/>
      <c r="E52" s="96">
        <f t="shared" si="8"/>
        <v>626.32558327510105</v>
      </c>
      <c r="F52" s="32">
        <f t="shared" si="9"/>
        <v>373.67441672489815</v>
      </c>
      <c r="G52" s="32">
        <f t="shared" si="6"/>
        <v>999.9999999999992</v>
      </c>
      <c r="H52" s="30"/>
      <c r="I52" s="30"/>
      <c r="J52" s="95"/>
      <c r="K52" s="96">
        <f t="shared" si="10"/>
        <v>736.8016440898441</v>
      </c>
      <c r="L52" s="32">
        <f t="shared" si="11"/>
        <v>263.19835591015607</v>
      </c>
      <c r="M52" s="32">
        <f t="shared" si="7"/>
        <v>1000.0000000000002</v>
      </c>
    </row>
    <row r="53" spans="1:13" ht="15" x14ac:dyDescent="0.25">
      <c r="A53" s="4">
        <v>47</v>
      </c>
      <c r="D53" s="95"/>
      <c r="E53" s="96">
        <f t="shared" si="8"/>
        <v>632.2400501967586</v>
      </c>
      <c r="F53" s="32">
        <f t="shared" si="9"/>
        <v>367.75994980324054</v>
      </c>
      <c r="G53" s="32">
        <f t="shared" si="6"/>
        <v>999.99999999999909</v>
      </c>
      <c r="H53" s="30"/>
      <c r="I53" s="30"/>
      <c r="J53" s="95"/>
      <c r="K53" s="96">
        <f t="shared" si="10"/>
        <v>741.40284961418877</v>
      </c>
      <c r="L53" s="32">
        <f t="shared" si="11"/>
        <v>258.59715038581135</v>
      </c>
      <c r="M53" s="32">
        <f t="shared" si="7"/>
        <v>1000.0000000000001</v>
      </c>
    </row>
    <row r="54" spans="1:13" ht="15" x14ac:dyDescent="0.25">
      <c r="A54" s="4">
        <v>48</v>
      </c>
      <c r="D54" s="95"/>
      <c r="E54" s="96">
        <f t="shared" si="8"/>
        <v>637.96960418624553</v>
      </c>
      <c r="F54" s="32">
        <f t="shared" si="9"/>
        <v>362.03039581375373</v>
      </c>
      <c r="G54" s="32">
        <f t="shared" si="6"/>
        <v>999.99999999999932</v>
      </c>
      <c r="H54" s="30"/>
      <c r="I54" s="30"/>
      <c r="J54" s="95"/>
      <c r="K54" s="96">
        <f t="shared" si="10"/>
        <v>745.79912173488913</v>
      </c>
      <c r="L54" s="32">
        <f t="shared" si="11"/>
        <v>254.20087826511102</v>
      </c>
      <c r="M54" s="32">
        <f t="shared" si="7"/>
        <v>1000.0000000000001</v>
      </c>
    </row>
    <row r="55" spans="1:13" ht="15" x14ac:dyDescent="0.25">
      <c r="A55" s="4">
        <v>49</v>
      </c>
      <c r="D55" s="95"/>
      <c r="E55" s="96">
        <f t="shared" si="8"/>
        <v>643.52002645646508</v>
      </c>
      <c r="F55" s="32">
        <f t="shared" si="9"/>
        <v>356.47997354353424</v>
      </c>
      <c r="G55" s="32">
        <f t="shared" si="6"/>
        <v>999.99999999999932</v>
      </c>
      <c r="H55" s="30"/>
      <c r="I55" s="30"/>
      <c r="J55" s="95"/>
      <c r="K55" s="96">
        <f t="shared" si="10"/>
        <v>749.99958799465253</v>
      </c>
      <c r="L55" s="32">
        <f t="shared" si="11"/>
        <v>250.00041200534764</v>
      </c>
      <c r="M55" s="32">
        <f t="shared" si="7"/>
        <v>1000.0000000000002</v>
      </c>
    </row>
    <row r="56" spans="1:13" ht="15" x14ac:dyDescent="0.25">
      <c r="A56" s="4">
        <v>50</v>
      </c>
      <c r="D56" s="95"/>
      <c r="E56" s="96">
        <f t="shared" si="8"/>
        <v>648.89691747351048</v>
      </c>
      <c r="F56" s="32">
        <f t="shared" si="9"/>
        <v>351.10308252648889</v>
      </c>
      <c r="G56" s="32">
        <f t="shared" si="6"/>
        <v>999.99999999999932</v>
      </c>
      <c r="H56" s="30"/>
      <c r="I56" s="30"/>
      <c r="J56" s="95"/>
      <c r="K56" s="96">
        <f t="shared" si="10"/>
        <v>754.01296940394525</v>
      </c>
      <c r="L56" s="32">
        <f t="shared" si="11"/>
        <v>245.98703059605495</v>
      </c>
      <c r="M56" s="32">
        <f t="shared" si="7"/>
        <v>1000.0000000000002</v>
      </c>
    </row>
    <row r="57" spans="1:13" ht="15" x14ac:dyDescent="0.25">
      <c r="A57" s="4">
        <v>51</v>
      </c>
      <c r="D57" s="95"/>
      <c r="E57" s="96">
        <f t="shared" si="8"/>
        <v>654.10570260762609</v>
      </c>
      <c r="F57" s="32">
        <f t="shared" si="9"/>
        <v>345.89429739237335</v>
      </c>
      <c r="G57" s="32">
        <f t="shared" si="6"/>
        <v>999.99999999999943</v>
      </c>
      <c r="H57" s="30"/>
      <c r="I57" s="30"/>
      <c r="J57" s="95"/>
      <c r="K57" s="96">
        <f t="shared" si="10"/>
        <v>757.8475985475593</v>
      </c>
      <c r="L57" s="32">
        <f t="shared" si="11"/>
        <v>242.15240145244087</v>
      </c>
      <c r="M57" s="32">
        <f t="shared" si="7"/>
        <v>1000.0000000000002</v>
      </c>
    </row>
    <row r="58" spans="1:13" ht="15" x14ac:dyDescent="0.25">
      <c r="A58" s="4">
        <v>52</v>
      </c>
      <c r="D58" s="95"/>
      <c r="E58" s="96">
        <f t="shared" si="8"/>
        <v>659.15163760749374</v>
      </c>
      <c r="F58" s="32">
        <f t="shared" si="9"/>
        <v>340.84836239250569</v>
      </c>
      <c r="G58" s="32">
        <f t="shared" si="6"/>
        <v>999.99999999999943</v>
      </c>
      <c r="H58" s="30"/>
      <c r="I58" s="30"/>
      <c r="J58" s="95"/>
      <c r="K58" s="96">
        <f t="shared" si="10"/>
        <v>761.51143688472985</v>
      </c>
      <c r="L58" s="32">
        <f t="shared" si="11"/>
        <v>238.48856311527024</v>
      </c>
      <c r="M58" s="32">
        <f t="shared" si="7"/>
        <v>1000.0000000000001</v>
      </c>
    </row>
    <row r="59" spans="1:13" ht="15" x14ac:dyDescent="0.25">
      <c r="A59" s="4">
        <v>53</v>
      </c>
      <c r="D59" s="95"/>
      <c r="E59" s="96">
        <f t="shared" si="8"/>
        <v>664.03981390336878</v>
      </c>
      <c r="F59" s="32">
        <f t="shared" si="9"/>
        <v>335.96018609663071</v>
      </c>
      <c r="G59" s="32">
        <f t="shared" si="6"/>
        <v>999.99999999999955</v>
      </c>
      <c r="H59" s="30"/>
      <c r="I59" s="30"/>
      <c r="J59" s="95"/>
      <c r="K59" s="96">
        <f t="shared" si="10"/>
        <v>765.01209127872164</v>
      </c>
      <c r="L59" s="32">
        <f t="shared" si="11"/>
        <v>234.98790872127856</v>
      </c>
      <c r="M59" s="32">
        <f t="shared" si="7"/>
        <v>1000.0000000000002</v>
      </c>
    </row>
    <row r="60" spans="1:13" ht="15" x14ac:dyDescent="0.25">
      <c r="A60" s="4">
        <v>54</v>
      </c>
      <c r="D60" s="95"/>
      <c r="E60" s="96">
        <f t="shared" si="8"/>
        <v>668.77516374441518</v>
      </c>
      <c r="F60" s="32">
        <f t="shared" si="9"/>
        <v>331.22483625558425</v>
      </c>
      <c r="G60" s="32">
        <f t="shared" si="6"/>
        <v>999.99999999999943</v>
      </c>
      <c r="H60" s="30"/>
      <c r="I60" s="30"/>
      <c r="J60" s="95"/>
      <c r="K60" s="96">
        <f t="shared" si="10"/>
        <v>768.35682979020214</v>
      </c>
      <c r="L60" s="32">
        <f t="shared" si="11"/>
        <v>231.64317020979803</v>
      </c>
      <c r="M60" s="32">
        <f t="shared" si="7"/>
        <v>1000.0000000000002</v>
      </c>
    </row>
    <row r="61" spans="1:13" ht="15" x14ac:dyDescent="0.25">
      <c r="A61" s="4">
        <v>55</v>
      </c>
      <c r="D61" s="95"/>
      <c r="E61" s="96">
        <f t="shared" si="8"/>
        <v>673.36246517542554</v>
      </c>
      <c r="F61" s="32">
        <f t="shared" si="9"/>
        <v>326.63753482457383</v>
      </c>
      <c r="G61" s="32">
        <f t="shared" si="6"/>
        <v>999.99999999999932</v>
      </c>
      <c r="H61" s="30"/>
      <c r="I61" s="30"/>
      <c r="J61" s="95"/>
      <c r="K61" s="96">
        <f t="shared" si="10"/>
        <v>771.55259676719413</v>
      </c>
      <c r="L61" s="32">
        <f t="shared" si="11"/>
        <v>228.44740323280593</v>
      </c>
      <c r="M61" s="32">
        <f t="shared" si="7"/>
        <v>1000</v>
      </c>
    </row>
    <row r="62" spans="1:13" ht="15" x14ac:dyDescent="0.25">
      <c r="A62" s="4">
        <v>56</v>
      </c>
      <c r="D62" s="95"/>
      <c r="E62" s="96">
        <f t="shared" si="8"/>
        <v>677.80634685794553</v>
      </c>
      <c r="F62" s="32">
        <f t="shared" si="9"/>
        <v>322.19365314205385</v>
      </c>
      <c r="G62" s="32">
        <f t="shared" si="6"/>
        <v>999.99999999999932</v>
      </c>
      <c r="H62" s="30"/>
      <c r="I62" s="30"/>
      <c r="J62" s="95"/>
      <c r="K62" s="96">
        <f t="shared" si="10"/>
        <v>774.60602726293484</v>
      </c>
      <c r="L62" s="32">
        <f t="shared" si="11"/>
        <v>225.39397273706516</v>
      </c>
      <c r="M62" s="32">
        <f t="shared" si="7"/>
        <v>1000</v>
      </c>
    </row>
    <row r="63" spans="1:13" ht="15" x14ac:dyDescent="0.25">
      <c r="A63" s="4">
        <v>57</v>
      </c>
      <c r="D63" s="95"/>
      <c r="E63" s="96">
        <f t="shared" si="8"/>
        <v>682.11129274066832</v>
      </c>
      <c r="F63" s="32">
        <f t="shared" si="9"/>
        <v>317.88870725933106</v>
      </c>
      <c r="G63" s="32">
        <f t="shared" si="6"/>
        <v>999.99999999999932</v>
      </c>
      <c r="H63" s="30"/>
      <c r="I63" s="30"/>
      <c r="J63" s="95"/>
      <c r="K63" s="96">
        <f t="shared" si="10"/>
        <v>777.52346081157702</v>
      </c>
      <c r="L63" s="32">
        <f t="shared" si="11"/>
        <v>222.47653918842295</v>
      </c>
      <c r="M63" s="32">
        <f t="shared" si="7"/>
        <v>1000</v>
      </c>
    </row>
    <row r="64" spans="1:13" ht="15" x14ac:dyDescent="0.25">
      <c r="A64" s="4">
        <v>58</v>
      </c>
      <c r="D64" s="95"/>
      <c r="E64" s="96">
        <f t="shared" si="8"/>
        <v>686.28164658381172</v>
      </c>
      <c r="F64" s="32">
        <f t="shared" si="9"/>
        <v>313.71835341618765</v>
      </c>
      <c r="G64" s="32">
        <f t="shared" si="6"/>
        <v>999.99999999999932</v>
      </c>
      <c r="H64" s="30"/>
      <c r="I64" s="30"/>
      <c r="J64" s="95"/>
      <c r="K64" s="96">
        <f t="shared" si="10"/>
        <v>780.31095459033361</v>
      </c>
      <c r="L64" s="32">
        <f t="shared" si="11"/>
        <v>219.68904540966631</v>
      </c>
      <c r="M64" s="32">
        <f t="shared" si="7"/>
        <v>999.99999999999989</v>
      </c>
    </row>
    <row r="65" spans="1:13" ht="15" x14ac:dyDescent="0.25">
      <c r="A65" s="4">
        <v>59</v>
      </c>
      <c r="D65" s="95"/>
      <c r="E65" s="96">
        <f t="shared" si="8"/>
        <v>690.32161634204272</v>
      </c>
      <c r="F65" s="32">
        <f t="shared" si="9"/>
        <v>309.67838365795666</v>
      </c>
      <c r="G65" s="32">
        <f t="shared" si="6"/>
        <v>999.99999999999932</v>
      </c>
      <c r="H65" s="30"/>
      <c r="I65" s="30"/>
      <c r="J65" s="95"/>
      <c r="K65" s="96">
        <f t="shared" si="10"/>
        <v>782.97429599539259</v>
      </c>
      <c r="L65" s="32">
        <f t="shared" si="11"/>
        <v>217.02570400460735</v>
      </c>
      <c r="M65" s="32">
        <f t="shared" si="7"/>
        <v>1000</v>
      </c>
    </row>
    <row r="66" spans="1:13" ht="15" x14ac:dyDescent="0.25">
      <c r="A66" s="4">
        <v>60</v>
      </c>
      <c r="D66" s="95"/>
      <c r="E66" s="96">
        <f t="shared" si="8"/>
        <v>694.23527841037185</v>
      </c>
      <c r="F66" s="32">
        <f t="shared" si="9"/>
        <v>305.76472158962753</v>
      </c>
      <c r="G66" s="32">
        <f t="shared" si="6"/>
        <v>999.99999999999932</v>
      </c>
      <c r="H66" s="30"/>
      <c r="I66" s="30"/>
      <c r="J66" s="95"/>
      <c r="K66" s="96">
        <f t="shared" si="10"/>
        <v>785.51901465771209</v>
      </c>
      <c r="L66" s="32">
        <f t="shared" si="11"/>
        <v>214.48098534228788</v>
      </c>
      <c r="M66" s="32">
        <f t="shared" si="7"/>
        <v>1000</v>
      </c>
    </row>
    <row r="68" spans="1:13" x14ac:dyDescent="0.2">
      <c r="F68" s="30"/>
    </row>
    <row r="69" spans="1:13" x14ac:dyDescent="0.2">
      <c r="F69" s="30"/>
    </row>
  </sheetData>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4</vt:i4>
      </vt:variant>
      <vt:variant>
        <vt:lpstr>Named Ranges</vt:lpstr>
      </vt:variant>
      <vt:variant>
        <vt:i4>52</vt:i4>
      </vt:variant>
    </vt:vector>
  </HeadingPairs>
  <TitlesOfParts>
    <vt:vector size="69" baseType="lpstr">
      <vt:lpstr>Model Figure</vt:lpstr>
      <vt:lpstr>Parameters</vt:lpstr>
      <vt:lpstr>Analysis</vt:lpstr>
      <vt:lpstr>Life tables</vt:lpstr>
      <vt:lpstr>Probabilities</vt:lpstr>
      <vt:lpstr>UC </vt:lpstr>
      <vt:lpstr>PH + UC</vt:lpstr>
      <vt:lpstr>Scenario</vt:lpstr>
      <vt:lpstr>UnivSens</vt:lpstr>
      <vt:lpstr>Uni Sens</vt:lpstr>
      <vt:lpstr>Simulation</vt:lpstr>
      <vt:lpstr>Sub-group results</vt:lpstr>
      <vt:lpstr>Control</vt:lpstr>
      <vt:lpstr>inc CE plane</vt:lpstr>
      <vt:lpstr>CEA curve</vt:lpstr>
      <vt:lpstr>CEA curve2</vt:lpstr>
      <vt:lpstr>Sub-group CEACs</vt:lpstr>
      <vt:lpstr>_cNP1</vt:lpstr>
      <vt:lpstr>_cPH1</vt:lpstr>
      <vt:lpstr>age</vt:lpstr>
      <vt:lpstr>amr</vt:lpstr>
      <vt:lpstr>amrc</vt:lpstr>
      <vt:lpstr>amrHOEX</vt:lpstr>
      <vt:lpstr>amrrate</vt:lpstr>
      <vt:lpstr>cDR</vt:lpstr>
      <vt:lpstr>cEREX</vt:lpstr>
      <vt:lpstr>cHOEX</vt:lpstr>
      <vt:lpstr>cNES</vt:lpstr>
      <vt:lpstr>cOSEX</vt:lpstr>
      <vt:lpstr>cPH1_</vt:lpstr>
      <vt:lpstr>cPHr</vt:lpstr>
      <vt:lpstr>cPrimary</vt:lpstr>
      <vt:lpstr>cRatio</vt:lpstr>
      <vt:lpstr>cRevision</vt:lpstr>
      <vt:lpstr>cStandard</vt:lpstr>
      <vt:lpstr>cSuccess</vt:lpstr>
      <vt:lpstr>cycle</vt:lpstr>
      <vt:lpstr>lifetable</vt:lpstr>
      <vt:lpstr>male</vt:lpstr>
      <vt:lpstr>mr</vt:lpstr>
      <vt:lpstr>oDR</vt:lpstr>
      <vt:lpstr>pCAPH</vt:lpstr>
      <vt:lpstr>pCAUC</vt:lpstr>
      <vt:lpstr>pEXUC</vt:lpstr>
      <vt:lpstr>Scenario!PHcost</vt:lpstr>
      <vt:lpstr>PHcost</vt:lpstr>
      <vt:lpstr>Scenario!PHlys</vt:lpstr>
      <vt:lpstr>PHlys</vt:lpstr>
      <vt:lpstr>Scenario!PHqalys</vt:lpstr>
      <vt:lpstr>PHqalys</vt:lpstr>
      <vt:lpstr>Parameters!Print_Area</vt:lpstr>
      <vt:lpstr>pUAPH</vt:lpstr>
      <vt:lpstr>pUAUC</vt:lpstr>
      <vt:lpstr>rrEREX</vt:lpstr>
      <vt:lpstr>rrEREXc</vt:lpstr>
      <vt:lpstr>rrHOEX</vt:lpstr>
      <vt:lpstr>rrHOEXc</vt:lpstr>
      <vt:lpstr>rrOSEX</vt:lpstr>
      <vt:lpstr>rrOSEXc</vt:lpstr>
      <vt:lpstr>UCcost</vt:lpstr>
      <vt:lpstr>UClys</vt:lpstr>
      <vt:lpstr>UCqalys</vt:lpstr>
      <vt:lpstr>uEREX</vt:lpstr>
      <vt:lpstr>uHOEX</vt:lpstr>
      <vt:lpstr>uNES</vt:lpstr>
      <vt:lpstr>uOCEX</vt:lpstr>
      <vt:lpstr>uRevision</vt:lpstr>
      <vt:lpstr>uSuccessP</vt:lpstr>
      <vt:lpstr>uSuccessR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 CEIT</dc:creator>
  <cp:lastModifiedBy>ck</cp:lastModifiedBy>
  <dcterms:created xsi:type="dcterms:W3CDTF">2016-10-29T00:03:04Z</dcterms:created>
  <dcterms:modified xsi:type="dcterms:W3CDTF">2016-12-08T14:41:02Z</dcterms:modified>
</cp:coreProperties>
</file>